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ik\IdeaProjects\learn\.idea\ndv\"/>
    </mc:Choice>
  </mc:AlternateContent>
  <xr:revisionPtr revIDLastSave="0" documentId="13_ncr:1_{6E257571-4529-472D-8CE1-FD842DFFE270}" xr6:coauthVersionLast="47" xr6:coauthVersionMax="47" xr10:uidLastSave="{00000000-0000-0000-0000-000000000000}"/>
  <bookViews>
    <workbookView xWindow="705" yWindow="480" windowWidth="38355" windowHeight="19650" tabRatio="804" activeTab="1" xr2:uid="{00000000-000D-0000-FFFF-FFFF00000000}"/>
  </bookViews>
  <sheets>
    <sheet name="read" sheetId="22" r:id="rId1"/>
    <sheet name="quide" sheetId="1" r:id="rId2"/>
    <sheet name="ishod_source" sheetId="26" r:id="rId3"/>
    <sheet name="ishod_subst" sheetId="27" r:id="rId4"/>
    <sheet name="ishod_substance" sheetId="9" r:id="rId5"/>
    <sheet name="guide_piv" sheetId="20" r:id="rId6"/>
    <sheet name="ishod_piv" sheetId="21" r:id="rId7"/>
    <sheet name="tbl2_2" sheetId="10" r:id="rId8"/>
    <sheet name="tbl2" sheetId="2" r:id="rId9"/>
    <sheet name="таб.3" sheetId="3" r:id="rId10"/>
    <sheet name="norm" sheetId="17" r:id="rId11"/>
    <sheet name="nenorm" sheetId="18" r:id="rId12"/>
    <sheet name="tbl_4" sheetId="5" r:id="rId13"/>
    <sheet name="tbl_6" sheetId="7" r:id="rId14"/>
    <sheet name="tbl_7" sheetId="8" r:id="rId15"/>
    <sheet name="tbl5" sheetId="6" r:id="rId16"/>
    <sheet name="tbl5_piv" sheetId="23" r:id="rId17"/>
    <sheet name="NMU_mr" sheetId="12" r:id="rId18"/>
    <sheet name="tbl5cc" sheetId="19" r:id="rId19"/>
    <sheet name="tbl5cc_piv" sheetId="25" r:id="rId20"/>
    <sheet name="NMU_cc" sheetId="16" r:id="rId21"/>
  </sheets>
  <externalReferences>
    <externalReference r:id="rId22"/>
  </externalReferences>
  <definedNames>
    <definedName name="_xlnm._FilterDatabase" localSheetId="3" hidden="1">ishod_subst!$A$1:$N$1</definedName>
    <definedName name="_xlnm._FilterDatabase" localSheetId="4" hidden="1">ishod_substance!$A$3:$AZ$211</definedName>
    <definedName name="_xlnm._FilterDatabase" localSheetId="11" hidden="1">nenorm!$A$4:$H$885</definedName>
    <definedName name="_xlnm._FilterDatabase" localSheetId="20" hidden="1">NMU_cc!$A$5:$B$882</definedName>
    <definedName name="_xlnm._FilterDatabase" localSheetId="17" hidden="1">NMU_mr!$A$3:$K$882</definedName>
    <definedName name="_xlnm._FilterDatabase" localSheetId="10" hidden="1">norm!$A$7:$B$885</definedName>
    <definedName name="_xlnm._FilterDatabase" localSheetId="1" hidden="1">quide!$A$1:$M$49</definedName>
    <definedName name="_xlnm._FilterDatabase" localSheetId="12" hidden="1">tbl_4!$A$4:$I$297</definedName>
    <definedName name="_xlnm._FilterDatabase" localSheetId="13" hidden="1">tbl_6!$A$23:$B$633</definedName>
    <definedName name="_xlnm._FilterDatabase" localSheetId="14" hidden="1">tbl_7!$A$18:$B$895</definedName>
    <definedName name="_xlnm._FilterDatabase" localSheetId="8" hidden="1">'tbl2'!$A$8:$B$885</definedName>
    <definedName name="_xlnm._FilterDatabase" localSheetId="7" hidden="1">tbl2_2!$A$8:$C$885</definedName>
    <definedName name="_xlnm.Print_Area" localSheetId="10">norm!$C$1:$H$68</definedName>
    <definedName name="_xlnm.Print_Area" localSheetId="12">tbl_4!$C$1:$H$297</definedName>
    <definedName name="_xlnm.Print_Area" localSheetId="13">tbl_6!$C$1:$AC$635</definedName>
    <definedName name="_xlnm.Print_Area" localSheetId="8">'tbl2'!$C$1:$AF$37</definedName>
    <definedName name="_xlnm.Print_Area" localSheetId="7">tbl2_2!$C$1:$AF$313</definedName>
    <definedName name="_xlnm.Print_Titles" localSheetId="7">tbl2_2!$7:$7</definedName>
  </definedNames>
  <calcPr calcId="181029" calcMode="manual"/>
  <pivotCaches>
    <pivotCache cacheId="0" r:id="rId23"/>
    <pivotCache cacheId="1" r:id="rId24"/>
    <pivotCache cacheId="2" r:id="rId25"/>
    <pivotCache cacheId="3" r:id="rId26"/>
    <pivotCache cacheId="4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27" l="1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113" i="27"/>
  <c r="O114" i="27"/>
  <c r="O115" i="27"/>
  <c r="O116" i="27"/>
  <c r="O117" i="27"/>
  <c r="O118" i="27"/>
  <c r="O119" i="27"/>
  <c r="O120" i="27"/>
  <c r="O121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" i="27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187" i="9"/>
  <c r="S188" i="9"/>
  <c r="S189" i="9"/>
  <c r="S190" i="9"/>
  <c r="S191" i="9"/>
  <c r="S192" i="9"/>
  <c r="S193" i="9"/>
  <c r="S194" i="9"/>
  <c r="S195" i="9"/>
  <c r="S196" i="9"/>
  <c r="S197" i="9"/>
  <c r="S198" i="9"/>
  <c r="S199" i="9"/>
  <c r="S200" i="9"/>
  <c r="S201" i="9"/>
  <c r="S202" i="9"/>
  <c r="S203" i="9"/>
  <c r="S204" i="9"/>
  <c r="S205" i="9"/>
  <c r="S206" i="9"/>
  <c r="S207" i="9"/>
  <c r="S208" i="9"/>
  <c r="S209" i="9"/>
  <c r="S210" i="9"/>
  <c r="S211" i="9"/>
  <c r="S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4" i="9"/>
  <c r="B6" i="12"/>
  <c r="X10" i="2" l="1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9" i="2"/>
  <c r="X9" i="2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9" i="10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9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9" i="10"/>
  <c r="AB5" i="9"/>
  <c r="M10" i="10" s="1"/>
  <c r="AB6" i="9"/>
  <c r="M11" i="10" s="1"/>
  <c r="AB7" i="9"/>
  <c r="M12" i="2" s="1"/>
  <c r="AB8" i="9"/>
  <c r="M13" i="2" s="1"/>
  <c r="AB9" i="9"/>
  <c r="M14" i="10" s="1"/>
  <c r="AB10" i="9"/>
  <c r="M15" i="10" s="1"/>
  <c r="AB11" i="9"/>
  <c r="M16" i="10" s="1"/>
  <c r="AB12" i="9"/>
  <c r="M17" i="2" s="1"/>
  <c r="AB13" i="9"/>
  <c r="M18" i="2" s="1"/>
  <c r="AB14" i="9"/>
  <c r="M19" i="10" s="1"/>
  <c r="AB15" i="9"/>
  <c r="M20" i="2" s="1"/>
  <c r="AB16" i="9"/>
  <c r="M21" i="10" s="1"/>
  <c r="AB17" i="9"/>
  <c r="M22" i="10" s="1"/>
  <c r="AB18" i="9"/>
  <c r="M23" i="2" s="1"/>
  <c r="AB19" i="9"/>
  <c r="M24" i="2" s="1"/>
  <c r="AB20" i="9"/>
  <c r="M25" i="2" s="1"/>
  <c r="AB21" i="9"/>
  <c r="M26" i="10" s="1"/>
  <c r="AB22" i="9"/>
  <c r="M27" i="10" s="1"/>
  <c r="AB23" i="9"/>
  <c r="M28" i="10" s="1"/>
  <c r="AB24" i="9"/>
  <c r="M29" i="2" s="1"/>
  <c r="AB25" i="9"/>
  <c r="M30" i="2" s="1"/>
  <c r="AB26" i="9"/>
  <c r="M31" i="10" s="1"/>
  <c r="AB27" i="9"/>
  <c r="M32" i="10" s="1"/>
  <c r="AB28" i="9"/>
  <c r="M33" i="10" s="1"/>
  <c r="AB29" i="9"/>
  <c r="M34" i="10" s="1"/>
  <c r="AB30" i="9"/>
  <c r="M35" i="2" s="1"/>
  <c r="AB31" i="9"/>
  <c r="M36" i="2" s="1"/>
  <c r="AB32" i="9"/>
  <c r="M37" i="2" s="1"/>
  <c r="AB33" i="9"/>
  <c r="M38" i="10" s="1"/>
  <c r="AB34" i="9"/>
  <c r="M39" i="10" s="1"/>
  <c r="AB35" i="9"/>
  <c r="M40" i="10" s="1"/>
  <c r="AB36" i="9"/>
  <c r="M41" i="2" s="1"/>
  <c r="AB37" i="9"/>
  <c r="M42" i="2" s="1"/>
  <c r="AB38" i="9"/>
  <c r="M43" i="10" s="1"/>
  <c r="AB39" i="9"/>
  <c r="M44" i="10" s="1"/>
  <c r="AB40" i="9"/>
  <c r="M45" i="10" s="1"/>
  <c r="AB41" i="9"/>
  <c r="M46" i="10" s="1"/>
  <c r="AB42" i="9"/>
  <c r="M47" i="10" s="1"/>
  <c r="AB43" i="9"/>
  <c r="M48" i="2" s="1"/>
  <c r="AB44" i="9"/>
  <c r="M49" i="2" s="1"/>
  <c r="AB45" i="9"/>
  <c r="M50" i="10" s="1"/>
  <c r="AB46" i="9"/>
  <c r="M51" i="10" s="1"/>
  <c r="AB47" i="9"/>
  <c r="M52" i="10" s="1"/>
  <c r="AB48" i="9"/>
  <c r="M53" i="2" s="1"/>
  <c r="AB49" i="9"/>
  <c r="M54" i="2" s="1"/>
  <c r="AB50" i="9"/>
  <c r="M55" i="10" s="1"/>
  <c r="AB51" i="9"/>
  <c r="M56" i="2" s="1"/>
  <c r="AB52" i="9"/>
  <c r="M57" i="10" s="1"/>
  <c r="AB53" i="9"/>
  <c r="M58" i="10" s="1"/>
  <c r="AB54" i="9"/>
  <c r="M59" i="2" s="1"/>
  <c r="AB55" i="9"/>
  <c r="M60" i="2" s="1"/>
  <c r="AB56" i="9"/>
  <c r="M61" i="2" s="1"/>
  <c r="AB57" i="9"/>
  <c r="M62" i="10" s="1"/>
  <c r="AB58" i="9"/>
  <c r="M63" i="10" s="1"/>
  <c r="AB59" i="9"/>
  <c r="M64" i="10" s="1"/>
  <c r="AB60" i="9"/>
  <c r="M65" i="2" s="1"/>
  <c r="AB61" i="9"/>
  <c r="M66" i="2" s="1"/>
  <c r="AB62" i="9"/>
  <c r="M67" i="10" s="1"/>
  <c r="AB63" i="9"/>
  <c r="M68" i="10" s="1"/>
  <c r="AB64" i="9"/>
  <c r="M69" i="10" s="1"/>
  <c r="AB65" i="9"/>
  <c r="M70" i="10" s="1"/>
  <c r="AB66" i="9"/>
  <c r="M71" i="2" s="1"/>
  <c r="AB67" i="9"/>
  <c r="M72" i="2" s="1"/>
  <c r="AB68" i="9"/>
  <c r="M73" i="2" s="1"/>
  <c r="AB69" i="9"/>
  <c r="M74" i="10" s="1"/>
  <c r="AB70" i="9"/>
  <c r="M75" i="10" s="1"/>
  <c r="AB71" i="9"/>
  <c r="M76" i="10" s="1"/>
  <c r="AB72" i="9"/>
  <c r="M77" i="2" s="1"/>
  <c r="AB73" i="9"/>
  <c r="M78" i="2" s="1"/>
  <c r="AB74" i="9"/>
  <c r="M79" i="10" s="1"/>
  <c r="AB75" i="9"/>
  <c r="M80" i="2" s="1"/>
  <c r="AB76" i="9"/>
  <c r="M81" i="10" s="1"/>
  <c r="AB77" i="9"/>
  <c r="M82" i="10" s="1"/>
  <c r="AB78" i="9"/>
  <c r="M83" i="10" s="1"/>
  <c r="AB79" i="9"/>
  <c r="M84" i="2" s="1"/>
  <c r="AB80" i="9"/>
  <c r="M85" i="2" s="1"/>
  <c r="AB81" i="9"/>
  <c r="M86" i="10" s="1"/>
  <c r="AB82" i="9"/>
  <c r="M87" i="10" s="1"/>
  <c r="AB83" i="9"/>
  <c r="M88" i="10" s="1"/>
  <c r="AB84" i="9"/>
  <c r="M89" i="2" s="1"/>
  <c r="AB85" i="9"/>
  <c r="M90" i="2" s="1"/>
  <c r="AB86" i="9"/>
  <c r="M91" i="10" s="1"/>
  <c r="AB87" i="9"/>
  <c r="M92" i="2" s="1"/>
  <c r="AB88" i="9"/>
  <c r="M93" i="10" s="1"/>
  <c r="AB89" i="9"/>
  <c r="M94" i="10" s="1"/>
  <c r="AB90" i="9"/>
  <c r="M95" i="2" s="1"/>
  <c r="AB91" i="9"/>
  <c r="M96" i="2" s="1"/>
  <c r="AB92" i="9"/>
  <c r="M97" i="2" s="1"/>
  <c r="AB93" i="9"/>
  <c r="M98" i="10" s="1"/>
  <c r="AB94" i="9"/>
  <c r="M99" i="10" s="1"/>
  <c r="AB95" i="9"/>
  <c r="M100" i="10" s="1"/>
  <c r="AB96" i="9"/>
  <c r="M101" i="2" s="1"/>
  <c r="AB97" i="9"/>
  <c r="M102" i="2" s="1"/>
  <c r="AB98" i="9"/>
  <c r="M103" i="10" s="1"/>
  <c r="AB99" i="9"/>
  <c r="M104" i="10" s="1"/>
  <c r="AB100" i="9"/>
  <c r="M105" i="10" s="1"/>
  <c r="AB101" i="9"/>
  <c r="M106" i="10" s="1"/>
  <c r="AB102" i="9"/>
  <c r="M107" i="10" s="1"/>
  <c r="AB103" i="9"/>
  <c r="M108" i="2" s="1"/>
  <c r="AB104" i="9"/>
  <c r="M109" i="2" s="1"/>
  <c r="AB105" i="9"/>
  <c r="M110" i="10" s="1"/>
  <c r="AB106" i="9"/>
  <c r="M111" i="10" s="1"/>
  <c r="AB107" i="9"/>
  <c r="M112" i="10" s="1"/>
  <c r="AB108" i="9"/>
  <c r="M113" i="2" s="1"/>
  <c r="AB109" i="9"/>
  <c r="M114" i="2" s="1"/>
  <c r="AB110" i="9"/>
  <c r="M115" i="10" s="1"/>
  <c r="AB111" i="9"/>
  <c r="M116" i="10" s="1"/>
  <c r="AB112" i="9"/>
  <c r="M117" i="10" s="1"/>
  <c r="AB113" i="9"/>
  <c r="M118" i="10" s="1"/>
  <c r="AB114" i="9"/>
  <c r="M119" i="2" s="1"/>
  <c r="AB115" i="9"/>
  <c r="M120" i="2" s="1"/>
  <c r="AB116" i="9"/>
  <c r="M121" i="2" s="1"/>
  <c r="AB117" i="9"/>
  <c r="M122" i="10" s="1"/>
  <c r="AB118" i="9"/>
  <c r="M123" i="10" s="1"/>
  <c r="AB119" i="9"/>
  <c r="M124" i="10" s="1"/>
  <c r="AB120" i="9"/>
  <c r="M125" i="2" s="1"/>
  <c r="AB121" i="9"/>
  <c r="M126" i="2" s="1"/>
  <c r="AB122" i="9"/>
  <c r="M127" i="10" s="1"/>
  <c r="AB123" i="9"/>
  <c r="M128" i="2" s="1"/>
  <c r="AB124" i="9"/>
  <c r="M129" i="10" s="1"/>
  <c r="AB125" i="9"/>
  <c r="M130" i="10" s="1"/>
  <c r="AB126" i="9"/>
  <c r="M131" i="2" s="1"/>
  <c r="AB127" i="9"/>
  <c r="M132" i="2" s="1"/>
  <c r="AB128" i="9"/>
  <c r="M133" i="2" s="1"/>
  <c r="AB129" i="9"/>
  <c r="M134" i="10" s="1"/>
  <c r="AB130" i="9"/>
  <c r="M135" i="10" s="1"/>
  <c r="AB131" i="9"/>
  <c r="M136" i="10" s="1"/>
  <c r="AB132" i="9"/>
  <c r="M137" i="2" s="1"/>
  <c r="AB133" i="9"/>
  <c r="M138" i="2" s="1"/>
  <c r="AB134" i="9"/>
  <c r="M139" i="10" s="1"/>
  <c r="AB135" i="9"/>
  <c r="M140" i="10" s="1"/>
  <c r="AB136" i="9"/>
  <c r="M141" i="10" s="1"/>
  <c r="AB137" i="9"/>
  <c r="M142" i="10" s="1"/>
  <c r="AB138" i="9"/>
  <c r="M143" i="2" s="1"/>
  <c r="AB139" i="9"/>
  <c r="M144" i="2" s="1"/>
  <c r="AB140" i="9"/>
  <c r="M145" i="2" s="1"/>
  <c r="AB141" i="9"/>
  <c r="M146" i="10" s="1"/>
  <c r="AB142" i="9"/>
  <c r="M147" i="10" s="1"/>
  <c r="AB143" i="9"/>
  <c r="M148" i="10" s="1"/>
  <c r="AB144" i="9"/>
  <c r="M149" i="2" s="1"/>
  <c r="AB145" i="9"/>
  <c r="M150" i="2" s="1"/>
  <c r="AB146" i="9"/>
  <c r="M151" i="10" s="1"/>
  <c r="AB147" i="9"/>
  <c r="M152" i="2" s="1"/>
  <c r="AB148" i="9"/>
  <c r="M153" i="10" s="1"/>
  <c r="AB149" i="9"/>
  <c r="M154" i="10" s="1"/>
  <c r="AB150" i="9"/>
  <c r="M155" i="10" s="1"/>
  <c r="AB151" i="9"/>
  <c r="M156" i="2" s="1"/>
  <c r="AB152" i="9"/>
  <c r="M157" i="2" s="1"/>
  <c r="AB153" i="9"/>
  <c r="M158" i="10" s="1"/>
  <c r="AB154" i="9"/>
  <c r="M159" i="10" s="1"/>
  <c r="AB155" i="9"/>
  <c r="M160" i="10" s="1"/>
  <c r="AB156" i="9"/>
  <c r="M161" i="2" s="1"/>
  <c r="AB157" i="9"/>
  <c r="M162" i="2" s="1"/>
  <c r="AB158" i="9"/>
  <c r="M163" i="10" s="1"/>
  <c r="AB159" i="9"/>
  <c r="M164" i="2" s="1"/>
  <c r="AB160" i="9"/>
  <c r="M165" i="10" s="1"/>
  <c r="AB161" i="9"/>
  <c r="M166" i="10" s="1"/>
  <c r="AB162" i="9"/>
  <c r="M167" i="2" s="1"/>
  <c r="AB163" i="9"/>
  <c r="M168" i="2" s="1"/>
  <c r="AB164" i="9"/>
  <c r="M169" i="2" s="1"/>
  <c r="AB165" i="9"/>
  <c r="M170" i="10" s="1"/>
  <c r="AB166" i="9"/>
  <c r="M171" i="10" s="1"/>
  <c r="AB167" i="9"/>
  <c r="M172" i="10" s="1"/>
  <c r="AB168" i="9"/>
  <c r="M173" i="2" s="1"/>
  <c r="AB169" i="9"/>
  <c r="M174" i="2" s="1"/>
  <c r="AB170" i="9"/>
  <c r="M175" i="10" s="1"/>
  <c r="AB171" i="9"/>
  <c r="M176" i="10" s="1"/>
  <c r="AB172" i="9"/>
  <c r="M177" i="10" s="1"/>
  <c r="AB173" i="9"/>
  <c r="M178" i="10" s="1"/>
  <c r="AB174" i="9"/>
  <c r="M179" i="2" s="1"/>
  <c r="AB175" i="9"/>
  <c r="M180" i="2" s="1"/>
  <c r="AB176" i="9"/>
  <c r="M181" i="2" s="1"/>
  <c r="AB177" i="9"/>
  <c r="M182" i="10" s="1"/>
  <c r="AB178" i="9"/>
  <c r="M183" i="10" s="1"/>
  <c r="AB179" i="9"/>
  <c r="M184" i="10" s="1"/>
  <c r="AB180" i="9"/>
  <c r="M185" i="2" s="1"/>
  <c r="AB181" i="9"/>
  <c r="M186" i="2" s="1"/>
  <c r="AB182" i="9"/>
  <c r="M187" i="10" s="1"/>
  <c r="AB183" i="9"/>
  <c r="M188" i="10" s="1"/>
  <c r="AB184" i="9"/>
  <c r="M189" i="10" s="1"/>
  <c r="AB185" i="9"/>
  <c r="M190" i="10" s="1"/>
  <c r="AB186" i="9"/>
  <c r="M191" i="10" s="1"/>
  <c r="AB187" i="9"/>
  <c r="M192" i="2" s="1"/>
  <c r="AB188" i="9"/>
  <c r="M193" i="2" s="1"/>
  <c r="AB189" i="9"/>
  <c r="M194" i="10" s="1"/>
  <c r="AB190" i="9"/>
  <c r="M195" i="10" s="1"/>
  <c r="AB191" i="9"/>
  <c r="M196" i="10" s="1"/>
  <c r="AB192" i="9"/>
  <c r="M197" i="2" s="1"/>
  <c r="AB193" i="9"/>
  <c r="M198" i="2" s="1"/>
  <c r="AB194" i="9"/>
  <c r="M199" i="10" s="1"/>
  <c r="AB195" i="9"/>
  <c r="M200" i="2" s="1"/>
  <c r="AB196" i="9"/>
  <c r="M201" i="10" s="1"/>
  <c r="AB197" i="9"/>
  <c r="M202" i="10" s="1"/>
  <c r="AB198" i="9"/>
  <c r="M203" i="2" s="1"/>
  <c r="AB199" i="9"/>
  <c r="M204" i="2" s="1"/>
  <c r="AB200" i="9"/>
  <c r="M205" i="2" s="1"/>
  <c r="AB201" i="9"/>
  <c r="M206" i="10" s="1"/>
  <c r="AB202" i="9"/>
  <c r="M207" i="10" s="1"/>
  <c r="AB203" i="9"/>
  <c r="M208" i="10" s="1"/>
  <c r="AB204" i="9"/>
  <c r="M209" i="2" s="1"/>
  <c r="AB205" i="9"/>
  <c r="M210" i="2" s="1"/>
  <c r="AB206" i="9"/>
  <c r="M211" i="10" s="1"/>
  <c r="AB207" i="9"/>
  <c r="M212" i="10" s="1"/>
  <c r="AB208" i="9"/>
  <c r="M213" i="10" s="1"/>
  <c r="AB209" i="9"/>
  <c r="M214" i="10" s="1"/>
  <c r="AB210" i="9"/>
  <c r="M215" i="10" s="1"/>
  <c r="AB211" i="9"/>
  <c r="M216" i="2" s="1"/>
  <c r="AB4" i="9"/>
  <c r="M9" i="2" s="1"/>
  <c r="AA4" i="9"/>
  <c r="I9" i="10"/>
  <c r="I11" i="2"/>
  <c r="Z5" i="9"/>
  <c r="Z6" i="9"/>
  <c r="Z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Z81" i="9"/>
  <c r="Z82" i="9"/>
  <c r="Z83" i="9"/>
  <c r="Z84" i="9"/>
  <c r="Z85" i="9"/>
  <c r="Z86" i="9"/>
  <c r="Z87" i="9"/>
  <c r="Z88" i="9"/>
  <c r="Z89" i="9"/>
  <c r="Z90" i="9"/>
  <c r="Z91" i="9"/>
  <c r="Z92" i="9"/>
  <c r="Z93" i="9"/>
  <c r="Z94" i="9"/>
  <c r="Z95" i="9"/>
  <c r="Z96" i="9"/>
  <c r="Z97" i="9"/>
  <c r="Z98" i="9"/>
  <c r="Z99" i="9"/>
  <c r="Z100" i="9"/>
  <c r="Z101" i="9"/>
  <c r="Z102" i="9"/>
  <c r="Z103" i="9"/>
  <c r="Z104" i="9"/>
  <c r="Z105" i="9"/>
  <c r="Z106" i="9"/>
  <c r="Z107" i="9"/>
  <c r="Z108" i="9"/>
  <c r="Z109" i="9"/>
  <c r="Z110" i="9"/>
  <c r="Z111" i="9"/>
  <c r="Z112" i="9"/>
  <c r="Z113" i="9"/>
  <c r="Z114" i="9"/>
  <c r="Z115" i="9"/>
  <c r="Z116" i="9"/>
  <c r="Z117" i="9"/>
  <c r="Z118" i="9"/>
  <c r="Z119" i="9"/>
  <c r="Z120" i="9"/>
  <c r="Z121" i="9"/>
  <c r="Z122" i="9"/>
  <c r="Z123" i="9"/>
  <c r="Z124" i="9"/>
  <c r="Z125" i="9"/>
  <c r="Z126" i="9"/>
  <c r="Z127" i="9"/>
  <c r="Z128" i="9"/>
  <c r="Z129" i="9"/>
  <c r="Z130" i="9"/>
  <c r="Z131" i="9"/>
  <c r="Z132" i="9"/>
  <c r="Z133" i="9"/>
  <c r="Z134" i="9"/>
  <c r="Z135" i="9"/>
  <c r="Z136" i="9"/>
  <c r="Z137" i="9"/>
  <c r="Z138" i="9"/>
  <c r="Z139" i="9"/>
  <c r="Z140" i="9"/>
  <c r="Z141" i="9"/>
  <c r="Z142" i="9"/>
  <c r="Z143" i="9"/>
  <c r="Z144" i="9"/>
  <c r="Z145" i="9"/>
  <c r="Z146" i="9"/>
  <c r="Z147" i="9"/>
  <c r="Z148" i="9"/>
  <c r="Z149" i="9"/>
  <c r="Z150" i="9"/>
  <c r="Z151" i="9"/>
  <c r="Z152" i="9"/>
  <c r="Z153" i="9"/>
  <c r="Z154" i="9"/>
  <c r="Z155" i="9"/>
  <c r="Z156" i="9"/>
  <c r="Z157" i="9"/>
  <c r="Z158" i="9"/>
  <c r="Z159" i="9"/>
  <c r="Z160" i="9"/>
  <c r="Z161" i="9"/>
  <c r="Z162" i="9"/>
  <c r="Z163" i="9"/>
  <c r="Z164" i="9"/>
  <c r="Z165" i="9"/>
  <c r="Z166" i="9"/>
  <c r="Z167" i="9"/>
  <c r="Z168" i="9"/>
  <c r="Z169" i="9"/>
  <c r="Z170" i="9"/>
  <c r="Z171" i="9"/>
  <c r="Z172" i="9"/>
  <c r="Z173" i="9"/>
  <c r="Z174" i="9"/>
  <c r="Z175" i="9"/>
  <c r="Z176" i="9"/>
  <c r="Z177" i="9"/>
  <c r="Z178" i="9"/>
  <c r="Z179" i="9"/>
  <c r="Z180" i="9"/>
  <c r="Z181" i="9"/>
  <c r="Z182" i="9"/>
  <c r="Z183" i="9"/>
  <c r="Z184" i="9"/>
  <c r="Z185" i="9"/>
  <c r="Z186" i="9"/>
  <c r="Z187" i="9"/>
  <c r="Z188" i="9"/>
  <c r="Z189" i="9"/>
  <c r="Z190" i="9"/>
  <c r="Z191" i="9"/>
  <c r="Z192" i="9"/>
  <c r="Z193" i="9"/>
  <c r="Z194" i="9"/>
  <c r="Z195" i="9"/>
  <c r="Z196" i="9"/>
  <c r="Z197" i="9"/>
  <c r="Z198" i="9"/>
  <c r="Z199" i="9"/>
  <c r="Z200" i="9"/>
  <c r="Z201" i="9"/>
  <c r="Z202" i="9"/>
  <c r="Z203" i="9"/>
  <c r="Z204" i="9"/>
  <c r="Z205" i="9"/>
  <c r="Z206" i="9"/>
  <c r="Z207" i="9"/>
  <c r="Z208" i="9"/>
  <c r="Z209" i="9"/>
  <c r="Z210" i="9"/>
  <c r="Z211" i="9"/>
  <c r="Y5" i="9"/>
  <c r="Y6" i="9"/>
  <c r="Y7" i="9"/>
  <c r="Y8" i="9"/>
  <c r="Y9" i="9"/>
  <c r="Y10" i="9"/>
  <c r="Y11" i="9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56" i="9"/>
  <c r="Y57" i="9"/>
  <c r="Y58" i="9"/>
  <c r="Y59" i="9"/>
  <c r="Y60" i="9"/>
  <c r="Y61" i="9"/>
  <c r="Y62" i="9"/>
  <c r="Y63" i="9"/>
  <c r="Y64" i="9"/>
  <c r="Y65" i="9"/>
  <c r="Y66" i="9"/>
  <c r="Y67" i="9"/>
  <c r="Y68" i="9"/>
  <c r="Y69" i="9"/>
  <c r="Y70" i="9"/>
  <c r="Y71" i="9"/>
  <c r="Y72" i="9"/>
  <c r="Y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94" i="9"/>
  <c r="Y95" i="9"/>
  <c r="Y96" i="9"/>
  <c r="Y97" i="9"/>
  <c r="Y98" i="9"/>
  <c r="Y99" i="9"/>
  <c r="Y100" i="9"/>
  <c r="Y101" i="9"/>
  <c r="Y102" i="9"/>
  <c r="Y103" i="9"/>
  <c r="Y104" i="9"/>
  <c r="Y105" i="9"/>
  <c r="Y106" i="9"/>
  <c r="Y107" i="9"/>
  <c r="Y108" i="9"/>
  <c r="Y109" i="9"/>
  <c r="Y110" i="9"/>
  <c r="Y111" i="9"/>
  <c r="Y112" i="9"/>
  <c r="Y113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6" i="9"/>
  <c r="Y127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0" i="9"/>
  <c r="Y141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5" i="9"/>
  <c r="Y156" i="9"/>
  <c r="Y157" i="9"/>
  <c r="Y158" i="9"/>
  <c r="Y159" i="9"/>
  <c r="Y160" i="9"/>
  <c r="Y161" i="9"/>
  <c r="Y162" i="9"/>
  <c r="Y163" i="9"/>
  <c r="Y164" i="9"/>
  <c r="Y165" i="9"/>
  <c r="Y166" i="9"/>
  <c r="Y167" i="9"/>
  <c r="Y168" i="9"/>
  <c r="Y169" i="9"/>
  <c r="Y170" i="9"/>
  <c r="Y171" i="9"/>
  <c r="Y172" i="9"/>
  <c r="Y173" i="9"/>
  <c r="Y174" i="9"/>
  <c r="Y175" i="9"/>
  <c r="Y176" i="9"/>
  <c r="Y177" i="9"/>
  <c r="Y178" i="9"/>
  <c r="Y179" i="9"/>
  <c r="Y180" i="9"/>
  <c r="Y181" i="9"/>
  <c r="Y182" i="9"/>
  <c r="Y183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05" i="9"/>
  <c r="Y206" i="9"/>
  <c r="Y207" i="9"/>
  <c r="Y208" i="9"/>
  <c r="Y209" i="9"/>
  <c r="Y210" i="9"/>
  <c r="Y211" i="9"/>
  <c r="X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08" i="9"/>
  <c r="W209" i="9"/>
  <c r="W210" i="9"/>
  <c r="W211" i="9"/>
  <c r="Z4" i="9"/>
  <c r="Y4" i="9"/>
  <c r="X4" i="9"/>
  <c r="W4" i="9"/>
  <c r="M68" i="2" l="1"/>
  <c r="M104" i="2"/>
  <c r="M157" i="10"/>
  <c r="M13" i="10"/>
  <c r="M51" i="2"/>
  <c r="M138" i="10"/>
  <c r="M15" i="2"/>
  <c r="M37" i="10"/>
  <c r="M123" i="2"/>
  <c r="M109" i="10"/>
  <c r="M101" i="10"/>
  <c r="M95" i="10"/>
  <c r="M80" i="10"/>
  <c r="M176" i="2"/>
  <c r="M71" i="10"/>
  <c r="M159" i="2"/>
  <c r="M181" i="10"/>
  <c r="M61" i="10"/>
  <c r="M140" i="2"/>
  <c r="M167" i="10"/>
  <c r="M53" i="10"/>
  <c r="M152" i="10"/>
  <c r="M23" i="10"/>
  <c r="M87" i="2"/>
  <c r="M125" i="10"/>
  <c r="M119" i="10"/>
  <c r="M32" i="2"/>
  <c r="M209" i="10"/>
  <c r="M179" i="10"/>
  <c r="M150" i="10"/>
  <c r="M121" i="10"/>
  <c r="M92" i="10"/>
  <c r="M65" i="10"/>
  <c r="M35" i="10"/>
  <c r="M191" i="2"/>
  <c r="M155" i="2"/>
  <c r="M83" i="2"/>
  <c r="M47" i="2"/>
  <c r="M11" i="2"/>
  <c r="M205" i="10"/>
  <c r="M149" i="10"/>
  <c r="M90" i="10"/>
  <c r="M188" i="2"/>
  <c r="M116" i="2"/>
  <c r="M44" i="2"/>
  <c r="M203" i="10"/>
  <c r="M174" i="10"/>
  <c r="M145" i="10"/>
  <c r="M89" i="10"/>
  <c r="M59" i="10"/>
  <c r="M30" i="10"/>
  <c r="M187" i="2"/>
  <c r="M151" i="2"/>
  <c r="M115" i="2"/>
  <c r="M79" i="2"/>
  <c r="M43" i="2"/>
  <c r="M200" i="10"/>
  <c r="M173" i="10"/>
  <c r="M143" i="10"/>
  <c r="M114" i="10"/>
  <c r="M85" i="10"/>
  <c r="M56" i="10"/>
  <c r="M29" i="10"/>
  <c r="M183" i="2"/>
  <c r="M147" i="2"/>
  <c r="M111" i="2"/>
  <c r="M75" i="2"/>
  <c r="M39" i="2"/>
  <c r="M198" i="10"/>
  <c r="M169" i="10"/>
  <c r="M113" i="10"/>
  <c r="M54" i="10"/>
  <c r="M25" i="10"/>
  <c r="M215" i="2"/>
  <c r="M107" i="2"/>
  <c r="M197" i="10"/>
  <c r="M212" i="2"/>
  <c r="M193" i="10"/>
  <c r="M164" i="10"/>
  <c r="M137" i="10"/>
  <c r="M78" i="10"/>
  <c r="M49" i="10"/>
  <c r="M20" i="10"/>
  <c r="M211" i="2"/>
  <c r="M175" i="2"/>
  <c r="M139" i="2"/>
  <c r="M103" i="2"/>
  <c r="M67" i="2"/>
  <c r="M31" i="2"/>
  <c r="M162" i="10"/>
  <c r="M133" i="10"/>
  <c r="M77" i="10"/>
  <c r="M18" i="10"/>
  <c r="M207" i="2"/>
  <c r="M171" i="2"/>
  <c r="M135" i="2"/>
  <c r="M99" i="2"/>
  <c r="M63" i="2"/>
  <c r="M27" i="2"/>
  <c r="M9" i="10"/>
  <c r="M161" i="10"/>
  <c r="M131" i="10"/>
  <c r="M102" i="10"/>
  <c r="M73" i="10"/>
  <c r="M17" i="10"/>
  <c r="M186" i="10"/>
  <c r="M128" i="10"/>
  <c r="M42" i="10"/>
  <c r="M185" i="10"/>
  <c r="M126" i="10"/>
  <c r="M97" i="10"/>
  <c r="M41" i="10"/>
  <c r="M199" i="2"/>
  <c r="M163" i="2"/>
  <c r="M127" i="2"/>
  <c r="M91" i="2"/>
  <c r="M55" i="2"/>
  <c r="M19" i="2"/>
  <c r="M210" i="10"/>
  <c r="M66" i="10"/>
  <c r="M195" i="2"/>
  <c r="M214" i="2"/>
  <c r="M190" i="2"/>
  <c r="M166" i="2"/>
  <c r="M142" i="2"/>
  <c r="M118" i="2"/>
  <c r="M94" i="2"/>
  <c r="M58" i="2"/>
  <c r="M34" i="2"/>
  <c r="M22" i="2"/>
  <c r="M216" i="10"/>
  <c r="M204" i="10"/>
  <c r="M192" i="10"/>
  <c r="M180" i="10"/>
  <c r="M168" i="10"/>
  <c r="M156" i="10"/>
  <c r="M144" i="10"/>
  <c r="M132" i="10"/>
  <c r="M120" i="10"/>
  <c r="M108" i="10"/>
  <c r="M96" i="10"/>
  <c r="M84" i="10"/>
  <c r="M72" i="10"/>
  <c r="M60" i="10"/>
  <c r="M48" i="10"/>
  <c r="M36" i="10"/>
  <c r="M24" i="10"/>
  <c r="M12" i="10"/>
  <c r="M213" i="2"/>
  <c r="M201" i="2"/>
  <c r="M189" i="2"/>
  <c r="M177" i="2"/>
  <c r="M165" i="2"/>
  <c r="M153" i="2"/>
  <c r="M141" i="2"/>
  <c r="M129" i="2"/>
  <c r="M117" i="2"/>
  <c r="M105" i="2"/>
  <c r="M93" i="2"/>
  <c r="M81" i="2"/>
  <c r="M69" i="2"/>
  <c r="M57" i="2"/>
  <c r="M45" i="2"/>
  <c r="M33" i="2"/>
  <c r="M21" i="2"/>
  <c r="M202" i="2"/>
  <c r="M178" i="2"/>
  <c r="M154" i="2"/>
  <c r="M130" i="2"/>
  <c r="M106" i="2"/>
  <c r="M82" i="2"/>
  <c r="M70" i="2"/>
  <c r="M46" i="2"/>
  <c r="M10" i="2"/>
  <c r="M208" i="2"/>
  <c r="M196" i="2"/>
  <c r="M184" i="2"/>
  <c r="M172" i="2"/>
  <c r="M160" i="2"/>
  <c r="M148" i="2"/>
  <c r="M136" i="2"/>
  <c r="M124" i="2"/>
  <c r="M112" i="2"/>
  <c r="M100" i="2"/>
  <c r="M88" i="2"/>
  <c r="M76" i="2"/>
  <c r="M64" i="2"/>
  <c r="M52" i="2"/>
  <c r="M40" i="2"/>
  <c r="M28" i="2"/>
  <c r="M16" i="2"/>
  <c r="M182" i="2"/>
  <c r="M158" i="2"/>
  <c r="M122" i="2"/>
  <c r="M86" i="2"/>
  <c r="M38" i="2"/>
  <c r="M206" i="2"/>
  <c r="M170" i="2"/>
  <c r="M134" i="2"/>
  <c r="M98" i="2"/>
  <c r="M62" i="2"/>
  <c r="M26" i="2"/>
  <c r="M194" i="2"/>
  <c r="M146" i="2"/>
  <c r="M110" i="2"/>
  <c r="M74" i="2"/>
  <c r="M50" i="2"/>
  <c r="M14" i="2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117" i="9"/>
  <c r="AA118" i="9"/>
  <c r="AA119" i="9"/>
  <c r="AA120" i="9"/>
  <c r="AA121" i="9"/>
  <c r="AA122" i="9"/>
  <c r="AA123" i="9"/>
  <c r="AA124" i="9"/>
  <c r="AA125" i="9"/>
  <c r="AA126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2" i="9"/>
  <c r="AA143" i="9"/>
  <c r="AA144" i="9"/>
  <c r="AA145" i="9"/>
  <c r="AA146" i="9"/>
  <c r="AA147" i="9"/>
  <c r="AA148" i="9"/>
  <c r="AA149" i="9"/>
  <c r="AA150" i="9"/>
  <c r="AA151" i="9"/>
  <c r="AA152" i="9"/>
  <c r="AA153" i="9"/>
  <c r="AA154" i="9"/>
  <c r="AA155" i="9"/>
  <c r="AA156" i="9"/>
  <c r="AA157" i="9"/>
  <c r="AA158" i="9"/>
  <c r="AA159" i="9"/>
  <c r="AA160" i="9"/>
  <c r="AA161" i="9"/>
  <c r="AA162" i="9"/>
  <c r="AA163" i="9"/>
  <c r="AA164" i="9"/>
  <c r="AA165" i="9"/>
  <c r="AA166" i="9"/>
  <c r="AA167" i="9"/>
  <c r="AA168" i="9"/>
  <c r="AA169" i="9"/>
  <c r="AA170" i="9"/>
  <c r="AA171" i="9"/>
  <c r="AA172" i="9"/>
  <c r="AA173" i="9"/>
  <c r="AA174" i="9"/>
  <c r="AA175" i="9"/>
  <c r="AA176" i="9"/>
  <c r="AA177" i="9"/>
  <c r="AA178" i="9"/>
  <c r="AA179" i="9"/>
  <c r="AA180" i="9"/>
  <c r="AA181" i="9"/>
  <c r="AA182" i="9"/>
  <c r="AA183" i="9"/>
  <c r="AA184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05" i="9"/>
  <c r="AA206" i="9"/>
  <c r="AA207" i="9"/>
  <c r="AA208" i="9"/>
  <c r="AA209" i="9"/>
  <c r="AA210" i="9"/>
  <c r="AA211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U4" i="9"/>
  <c r="T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4" i="9"/>
  <c r="K83" i="1" l="1"/>
  <c r="M83" i="1" s="1"/>
  <c r="K100" i="6" l="1"/>
  <c r="R100" i="6" s="1"/>
  <c r="K101" i="6"/>
  <c r="R101" i="6" s="1"/>
  <c r="K102" i="6"/>
  <c r="R102" i="6" s="1"/>
  <c r="K103" i="6"/>
  <c r="R103" i="6" s="1"/>
  <c r="K104" i="6"/>
  <c r="R104" i="6" s="1"/>
  <c r="K105" i="6"/>
  <c r="R105" i="6" s="1"/>
  <c r="K106" i="6"/>
  <c r="R106" i="6" s="1"/>
  <c r="K107" i="6"/>
  <c r="R107" i="6" s="1"/>
  <c r="K108" i="6"/>
  <c r="R108" i="6" s="1"/>
  <c r="K109" i="6"/>
  <c r="R109" i="6" s="1"/>
  <c r="K110" i="6"/>
  <c r="R110" i="6" s="1"/>
  <c r="K111" i="6"/>
  <c r="R111" i="6" s="1"/>
  <c r="K112" i="6"/>
  <c r="R112" i="6" s="1"/>
  <c r="K113" i="6"/>
  <c r="R113" i="6" s="1"/>
  <c r="K114" i="6"/>
  <c r="R114" i="6" s="1"/>
  <c r="K115" i="6"/>
  <c r="R115" i="6" s="1"/>
  <c r="K116" i="6"/>
  <c r="R116" i="6" s="1"/>
  <c r="K117" i="6"/>
  <c r="R117" i="6" s="1"/>
  <c r="K118" i="6"/>
  <c r="R118" i="6" s="1"/>
  <c r="K119" i="6"/>
  <c r="R119" i="6" s="1"/>
  <c r="AB543" i="8"/>
  <c r="Y543" i="8"/>
  <c r="V543" i="8"/>
  <c r="S543" i="8"/>
  <c r="P543" i="8"/>
  <c r="M543" i="8"/>
  <c r="J543" i="8"/>
  <c r="D5" i="23" l="1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K81" i="1"/>
  <c r="M81" i="1" s="1"/>
  <c r="K82" i="1"/>
  <c r="M82" i="1" s="1"/>
  <c r="K78" i="1"/>
  <c r="M78" i="1" s="1"/>
  <c r="K79" i="1"/>
  <c r="M79" i="1" s="1"/>
  <c r="K80" i="1"/>
  <c r="M80" i="1" s="1"/>
  <c r="K77" i="1"/>
  <c r="M77" i="1" s="1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I8" i="19"/>
  <c r="K120" i="6"/>
  <c r="R120" i="6" s="1"/>
  <c r="K121" i="6"/>
  <c r="R121" i="6" s="1"/>
  <c r="B7" i="12" l="1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B19" i="12" l="1"/>
  <c r="B8" i="12"/>
  <c r="B9" i="12" s="1"/>
  <c r="H4" i="21"/>
  <c r="H3" i="21"/>
  <c r="H19" i="21"/>
  <c r="H6" i="21"/>
  <c r="H5" i="21"/>
  <c r="K76" i="1"/>
  <c r="K75" i="1"/>
  <c r="P4" i="9"/>
  <c r="K73" i="1"/>
  <c r="K74" i="1"/>
  <c r="K72" i="1"/>
  <c r="B20" i="12" l="1"/>
  <c r="E19" i="12"/>
  <c r="AE233" i="10" l="1"/>
  <c r="AD273" i="10"/>
  <c r="M71" i="1"/>
  <c r="K71" i="1"/>
  <c r="K10" i="6"/>
  <c r="R10" i="6" s="1"/>
  <c r="K11" i="6"/>
  <c r="R11" i="6" s="1"/>
  <c r="K12" i="6"/>
  <c r="R12" i="6" s="1"/>
  <c r="K13" i="6"/>
  <c r="R13" i="6" s="1"/>
  <c r="K14" i="6"/>
  <c r="R14" i="6" s="1"/>
  <c r="K15" i="6"/>
  <c r="R15" i="6" s="1"/>
  <c r="K16" i="6"/>
  <c r="R16" i="6" s="1"/>
  <c r="K17" i="6"/>
  <c r="R17" i="6" s="1"/>
  <c r="K18" i="6"/>
  <c r="R18" i="6" s="1"/>
  <c r="K19" i="6"/>
  <c r="R19" i="6" s="1"/>
  <c r="K20" i="6"/>
  <c r="R20" i="6" s="1"/>
  <c r="K21" i="6"/>
  <c r="R21" i="6" s="1"/>
  <c r="K22" i="6"/>
  <c r="R22" i="6" s="1"/>
  <c r="K23" i="6"/>
  <c r="R23" i="6" s="1"/>
  <c r="K24" i="6"/>
  <c r="R24" i="6" s="1"/>
  <c r="K25" i="6"/>
  <c r="R25" i="6" s="1"/>
  <c r="K26" i="6"/>
  <c r="R26" i="6" s="1"/>
  <c r="K27" i="6"/>
  <c r="R27" i="6" s="1"/>
  <c r="K28" i="6"/>
  <c r="R28" i="6" s="1"/>
  <c r="K29" i="6"/>
  <c r="R29" i="6" s="1"/>
  <c r="K30" i="6"/>
  <c r="R30" i="6" s="1"/>
  <c r="K31" i="6"/>
  <c r="R31" i="6" s="1"/>
  <c r="K32" i="6"/>
  <c r="R32" i="6" s="1"/>
  <c r="K33" i="6"/>
  <c r="R33" i="6" s="1"/>
  <c r="K34" i="6"/>
  <c r="R34" i="6" s="1"/>
  <c r="K35" i="6"/>
  <c r="R35" i="6" s="1"/>
  <c r="K36" i="6"/>
  <c r="R36" i="6" s="1"/>
  <c r="K37" i="6"/>
  <c r="R37" i="6" s="1"/>
  <c r="K38" i="6"/>
  <c r="R38" i="6" s="1"/>
  <c r="K39" i="6"/>
  <c r="R39" i="6" s="1"/>
  <c r="K40" i="6"/>
  <c r="R40" i="6" s="1"/>
  <c r="K41" i="6"/>
  <c r="R41" i="6" s="1"/>
  <c r="K42" i="6"/>
  <c r="R42" i="6" s="1"/>
  <c r="K43" i="6"/>
  <c r="R43" i="6" s="1"/>
  <c r="K44" i="6"/>
  <c r="R44" i="6" s="1"/>
  <c r="K45" i="6"/>
  <c r="R45" i="6" s="1"/>
  <c r="K46" i="6"/>
  <c r="R46" i="6" s="1"/>
  <c r="K47" i="6"/>
  <c r="R47" i="6" s="1"/>
  <c r="K48" i="6"/>
  <c r="R48" i="6" s="1"/>
  <c r="K49" i="6"/>
  <c r="R49" i="6" s="1"/>
  <c r="K50" i="6"/>
  <c r="R50" i="6" s="1"/>
  <c r="K51" i="6"/>
  <c r="R51" i="6" s="1"/>
  <c r="K52" i="6"/>
  <c r="R52" i="6" s="1"/>
  <c r="K53" i="6"/>
  <c r="R53" i="6" s="1"/>
  <c r="K54" i="6"/>
  <c r="R54" i="6" s="1"/>
  <c r="K55" i="6"/>
  <c r="R55" i="6" s="1"/>
  <c r="K56" i="6"/>
  <c r="R56" i="6" s="1"/>
  <c r="K57" i="6"/>
  <c r="R57" i="6" s="1"/>
  <c r="K58" i="6"/>
  <c r="R58" i="6" s="1"/>
  <c r="K59" i="6"/>
  <c r="R59" i="6" s="1"/>
  <c r="K60" i="6"/>
  <c r="R60" i="6" s="1"/>
  <c r="K61" i="6"/>
  <c r="R61" i="6" s="1"/>
  <c r="K62" i="6"/>
  <c r="R62" i="6" s="1"/>
  <c r="K63" i="6"/>
  <c r="R63" i="6" s="1"/>
  <c r="K64" i="6"/>
  <c r="R64" i="6" s="1"/>
  <c r="K65" i="6"/>
  <c r="R65" i="6" s="1"/>
  <c r="K66" i="6"/>
  <c r="R66" i="6" s="1"/>
  <c r="K67" i="6"/>
  <c r="R67" i="6" s="1"/>
  <c r="K68" i="6"/>
  <c r="R68" i="6" s="1"/>
  <c r="K69" i="6"/>
  <c r="R69" i="6" s="1"/>
  <c r="K70" i="6"/>
  <c r="R70" i="6" s="1"/>
  <c r="K71" i="6"/>
  <c r="R71" i="6" s="1"/>
  <c r="K72" i="6"/>
  <c r="R72" i="6" s="1"/>
  <c r="K73" i="6"/>
  <c r="R73" i="6" s="1"/>
  <c r="K74" i="6"/>
  <c r="R74" i="6" s="1"/>
  <c r="K75" i="6"/>
  <c r="R75" i="6" s="1"/>
  <c r="K76" i="6"/>
  <c r="R76" i="6" s="1"/>
  <c r="K77" i="6"/>
  <c r="R77" i="6" s="1"/>
  <c r="K78" i="6"/>
  <c r="R78" i="6" s="1"/>
  <c r="K79" i="6"/>
  <c r="R79" i="6" s="1"/>
  <c r="K80" i="6"/>
  <c r="R80" i="6" s="1"/>
  <c r="K81" i="6"/>
  <c r="R81" i="6" s="1"/>
  <c r="K82" i="6"/>
  <c r="R82" i="6" s="1"/>
  <c r="K83" i="6"/>
  <c r="R83" i="6" s="1"/>
  <c r="K84" i="6"/>
  <c r="R84" i="6" s="1"/>
  <c r="K85" i="6"/>
  <c r="R85" i="6" s="1"/>
  <c r="K86" i="6"/>
  <c r="R86" i="6" s="1"/>
  <c r="K87" i="6"/>
  <c r="R87" i="6" s="1"/>
  <c r="K88" i="6"/>
  <c r="R88" i="6" s="1"/>
  <c r="K89" i="6"/>
  <c r="R89" i="6" s="1"/>
  <c r="K90" i="6"/>
  <c r="R90" i="6" s="1"/>
  <c r="K91" i="6"/>
  <c r="R91" i="6" s="1"/>
  <c r="K92" i="6"/>
  <c r="R92" i="6" s="1"/>
  <c r="K93" i="6"/>
  <c r="R93" i="6" s="1"/>
  <c r="K94" i="6"/>
  <c r="R94" i="6" s="1"/>
  <c r="K95" i="6"/>
  <c r="R95" i="6" s="1"/>
  <c r="K96" i="6"/>
  <c r="R96" i="6" s="1"/>
  <c r="K97" i="6"/>
  <c r="R97" i="6" s="1"/>
  <c r="K98" i="6"/>
  <c r="R98" i="6" s="1"/>
  <c r="K99" i="6"/>
  <c r="R99" i="6" s="1"/>
  <c r="K122" i="6"/>
  <c r="R122" i="6" s="1"/>
  <c r="K123" i="6"/>
  <c r="R123" i="6" s="1"/>
  <c r="K9" i="6"/>
  <c r="R9" i="6" s="1"/>
  <c r="K9" i="19"/>
  <c r="P9" i="19" s="1"/>
  <c r="P93" i="19"/>
  <c r="P94" i="19"/>
  <c r="K10" i="19"/>
  <c r="P10" i="19" s="1"/>
  <c r="K11" i="19"/>
  <c r="P11" i="19" s="1"/>
  <c r="K12" i="19"/>
  <c r="P12" i="19" s="1"/>
  <c r="K13" i="19"/>
  <c r="P13" i="19" s="1"/>
  <c r="K14" i="19"/>
  <c r="P14" i="19" s="1"/>
  <c r="K15" i="19"/>
  <c r="P15" i="19" s="1"/>
  <c r="K16" i="19"/>
  <c r="P16" i="19" s="1"/>
  <c r="K17" i="19"/>
  <c r="P17" i="19" s="1"/>
  <c r="K18" i="19"/>
  <c r="P18" i="19" s="1"/>
  <c r="K19" i="19"/>
  <c r="P19" i="19" s="1"/>
  <c r="K20" i="19"/>
  <c r="P20" i="19" s="1"/>
  <c r="K21" i="19"/>
  <c r="P21" i="19" s="1"/>
  <c r="K22" i="19"/>
  <c r="P22" i="19" s="1"/>
  <c r="K23" i="19"/>
  <c r="P23" i="19" s="1"/>
  <c r="K24" i="19"/>
  <c r="P24" i="19" s="1"/>
  <c r="K25" i="19"/>
  <c r="P25" i="19" s="1"/>
  <c r="K26" i="19"/>
  <c r="P26" i="19" s="1"/>
  <c r="K27" i="19"/>
  <c r="P27" i="19" s="1"/>
  <c r="K28" i="19"/>
  <c r="P28" i="19" s="1"/>
  <c r="K29" i="19"/>
  <c r="P29" i="19" s="1"/>
  <c r="K30" i="19"/>
  <c r="P30" i="19" s="1"/>
  <c r="K31" i="19"/>
  <c r="P31" i="19" s="1"/>
  <c r="K32" i="19"/>
  <c r="P32" i="19" s="1"/>
  <c r="K33" i="19"/>
  <c r="P33" i="19" s="1"/>
  <c r="K34" i="19"/>
  <c r="P34" i="19" s="1"/>
  <c r="K35" i="19"/>
  <c r="P35" i="19" s="1"/>
  <c r="K36" i="19"/>
  <c r="P36" i="19" s="1"/>
  <c r="K37" i="19"/>
  <c r="P37" i="19" s="1"/>
  <c r="K38" i="19"/>
  <c r="P38" i="19" s="1"/>
  <c r="K39" i="19"/>
  <c r="P39" i="19" s="1"/>
  <c r="K40" i="19"/>
  <c r="P40" i="19" s="1"/>
  <c r="K41" i="19"/>
  <c r="P41" i="19" s="1"/>
  <c r="K42" i="19"/>
  <c r="P42" i="19" s="1"/>
  <c r="K43" i="19"/>
  <c r="P43" i="19" s="1"/>
  <c r="K44" i="19"/>
  <c r="P44" i="19" s="1"/>
  <c r="K45" i="19"/>
  <c r="P45" i="19" s="1"/>
  <c r="K46" i="19"/>
  <c r="P46" i="19" s="1"/>
  <c r="K47" i="19"/>
  <c r="P47" i="19" s="1"/>
  <c r="K48" i="19"/>
  <c r="P48" i="19" s="1"/>
  <c r="K49" i="19"/>
  <c r="P49" i="19" s="1"/>
  <c r="K50" i="19"/>
  <c r="P50" i="19" s="1"/>
  <c r="K51" i="19"/>
  <c r="P51" i="19" s="1"/>
  <c r="K52" i="19"/>
  <c r="P52" i="19" s="1"/>
  <c r="K53" i="19"/>
  <c r="P53" i="19" s="1"/>
  <c r="K54" i="19"/>
  <c r="P54" i="19" s="1"/>
  <c r="K55" i="19"/>
  <c r="P55" i="19" s="1"/>
  <c r="K56" i="19"/>
  <c r="P56" i="19" s="1"/>
  <c r="K57" i="19"/>
  <c r="P57" i="19" s="1"/>
  <c r="K58" i="19"/>
  <c r="P58" i="19" s="1"/>
  <c r="K59" i="19"/>
  <c r="P59" i="19" s="1"/>
  <c r="K60" i="19"/>
  <c r="P60" i="19" s="1"/>
  <c r="K61" i="19"/>
  <c r="P61" i="19" s="1"/>
  <c r="K62" i="19"/>
  <c r="P62" i="19" s="1"/>
  <c r="K63" i="19"/>
  <c r="P63" i="19" s="1"/>
  <c r="K64" i="19"/>
  <c r="P64" i="19" s="1"/>
  <c r="K65" i="19"/>
  <c r="P65" i="19" s="1"/>
  <c r="K66" i="19"/>
  <c r="P66" i="19" s="1"/>
  <c r="K67" i="19"/>
  <c r="P67" i="19" s="1"/>
  <c r="K68" i="19"/>
  <c r="P68" i="19" s="1"/>
  <c r="K69" i="19"/>
  <c r="P69" i="19" s="1"/>
  <c r="K70" i="19"/>
  <c r="P70" i="19" s="1"/>
  <c r="K71" i="19"/>
  <c r="P71" i="19" s="1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K352" i="21" l="1"/>
  <c r="B781" i="18" l="1"/>
  <c r="B782" i="18"/>
  <c r="H782" i="18" s="1"/>
  <c r="B783" i="18"/>
  <c r="H783" i="18" s="1"/>
  <c r="B784" i="18"/>
  <c r="C784" i="18" s="1"/>
  <c r="E784" i="18" s="1"/>
  <c r="B785" i="18"/>
  <c r="C785" i="18" s="1"/>
  <c r="B786" i="18"/>
  <c r="C786" i="18" s="1"/>
  <c r="B787" i="18"/>
  <c r="H787" i="18" s="1"/>
  <c r="B788" i="18"/>
  <c r="H788" i="18" s="1"/>
  <c r="B789" i="18"/>
  <c r="B790" i="18"/>
  <c r="H790" i="18" s="1"/>
  <c r="B791" i="18"/>
  <c r="C791" i="18" s="1"/>
  <c r="B792" i="18"/>
  <c r="C792" i="18" s="1"/>
  <c r="B793" i="18"/>
  <c r="B794" i="18"/>
  <c r="H794" i="18" s="1"/>
  <c r="B795" i="18"/>
  <c r="C795" i="18" s="1"/>
  <c r="B796" i="18"/>
  <c r="C796" i="18" s="1"/>
  <c r="B797" i="18"/>
  <c r="C797" i="18" s="1"/>
  <c r="B798" i="18"/>
  <c r="C798" i="18" s="1"/>
  <c r="B799" i="18"/>
  <c r="B800" i="18"/>
  <c r="C800" i="18" s="1"/>
  <c r="B801" i="18"/>
  <c r="H801" i="18" s="1"/>
  <c r="B802" i="18"/>
  <c r="C802" i="18" s="1"/>
  <c r="D802" i="18" s="1"/>
  <c r="B803" i="18"/>
  <c r="H803" i="18" s="1"/>
  <c r="B804" i="18"/>
  <c r="C804" i="18" s="1"/>
  <c r="B805" i="18"/>
  <c r="H805" i="18" s="1"/>
  <c r="B806" i="18"/>
  <c r="C806" i="18" s="1"/>
  <c r="B807" i="18"/>
  <c r="C807" i="18" s="1"/>
  <c r="B808" i="18"/>
  <c r="H808" i="18" s="1"/>
  <c r="B809" i="18"/>
  <c r="C809" i="18" s="1"/>
  <c r="D809" i="18" s="1"/>
  <c r="B810" i="18"/>
  <c r="C810" i="18" s="1"/>
  <c r="E810" i="18" s="1"/>
  <c r="B811" i="18"/>
  <c r="C811" i="18" s="1"/>
  <c r="B812" i="18"/>
  <c r="C812" i="18" s="1"/>
  <c r="B813" i="18"/>
  <c r="C813" i="18" s="1"/>
  <c r="B814" i="18"/>
  <c r="C814" i="18" s="1"/>
  <c r="B815" i="18"/>
  <c r="H815" i="18" s="1"/>
  <c r="B816" i="18"/>
  <c r="C816" i="18" s="1"/>
  <c r="B817" i="18"/>
  <c r="B818" i="18"/>
  <c r="C818" i="18" s="1"/>
  <c r="B819" i="18"/>
  <c r="C819" i="18" s="1"/>
  <c r="B820" i="18"/>
  <c r="H820" i="18" s="1"/>
  <c r="B821" i="18"/>
  <c r="H821" i="18" s="1"/>
  <c r="B822" i="18"/>
  <c r="C822" i="18" s="1"/>
  <c r="E822" i="18" s="1"/>
  <c r="B823" i="18"/>
  <c r="C823" i="18" s="1"/>
  <c r="B824" i="18"/>
  <c r="C824" i="18" s="1"/>
  <c r="B825" i="18"/>
  <c r="C825" i="18" s="1"/>
  <c r="B826" i="18"/>
  <c r="C826" i="18" s="1"/>
  <c r="B827" i="18"/>
  <c r="H827" i="18" s="1"/>
  <c r="B828" i="18"/>
  <c r="C828" i="18" s="1"/>
  <c r="B829" i="18"/>
  <c r="H829" i="18" s="1"/>
  <c r="B830" i="18"/>
  <c r="C830" i="18" s="1"/>
  <c r="B831" i="18"/>
  <c r="C831" i="18" s="1"/>
  <c r="B832" i="18"/>
  <c r="B833" i="18"/>
  <c r="H833" i="18" s="1"/>
  <c r="B834" i="18"/>
  <c r="C834" i="18" s="1"/>
  <c r="B835" i="18"/>
  <c r="H835" i="18" s="1"/>
  <c r="B836" i="18"/>
  <c r="C836" i="18" s="1"/>
  <c r="B837" i="18"/>
  <c r="H837" i="18" s="1"/>
  <c r="B838" i="18"/>
  <c r="C838" i="18" s="1"/>
  <c r="B839" i="18"/>
  <c r="H839" i="18" s="1"/>
  <c r="B840" i="18"/>
  <c r="C840" i="18" s="1"/>
  <c r="B841" i="18"/>
  <c r="H841" i="18" s="1"/>
  <c r="B842" i="18"/>
  <c r="C842" i="18" s="1"/>
  <c r="B843" i="18"/>
  <c r="C843" i="18" s="1"/>
  <c r="B844" i="18"/>
  <c r="H844" i="18" s="1"/>
  <c r="B845" i="18"/>
  <c r="C845" i="18" s="1"/>
  <c r="D845" i="18" s="1"/>
  <c r="B846" i="18"/>
  <c r="H846" i="18" s="1"/>
  <c r="B847" i="18"/>
  <c r="C847" i="18" s="1"/>
  <c r="B848" i="18"/>
  <c r="C848" i="18" s="1"/>
  <c r="B849" i="18"/>
  <c r="H849" i="18" s="1"/>
  <c r="B850" i="18"/>
  <c r="C850" i="18" s="1"/>
  <c r="B851" i="18"/>
  <c r="H851" i="18" s="1"/>
  <c r="B852" i="18"/>
  <c r="C852" i="18" s="1"/>
  <c r="B853" i="18"/>
  <c r="H853" i="18" s="1"/>
  <c r="B854" i="18"/>
  <c r="C854" i="18" s="1"/>
  <c r="B855" i="18"/>
  <c r="C855" i="18" s="1"/>
  <c r="B856" i="18"/>
  <c r="H856" i="18" s="1"/>
  <c r="B857" i="18"/>
  <c r="C857" i="18" s="1"/>
  <c r="D857" i="18" s="1"/>
  <c r="B858" i="18"/>
  <c r="H858" i="18" s="1"/>
  <c r="B859" i="18"/>
  <c r="H859" i="18" s="1"/>
  <c r="B860" i="18"/>
  <c r="C860" i="18" s="1"/>
  <c r="B861" i="18"/>
  <c r="H861" i="18" s="1"/>
  <c r="B862" i="18"/>
  <c r="C862" i="18" s="1"/>
  <c r="B863" i="18"/>
  <c r="H863" i="18" s="1"/>
  <c r="B864" i="18"/>
  <c r="C864" i="18" s="1"/>
  <c r="B865" i="18"/>
  <c r="H865" i="18" s="1"/>
  <c r="B866" i="18"/>
  <c r="C866" i="18" s="1"/>
  <c r="B867" i="18"/>
  <c r="C867" i="18" s="1"/>
  <c r="B868" i="18"/>
  <c r="H868" i="18" s="1"/>
  <c r="B869" i="18"/>
  <c r="C869" i="18" s="1"/>
  <c r="D869" i="18" s="1"/>
  <c r="B870" i="18"/>
  <c r="C870" i="18" s="1"/>
  <c r="B871" i="18"/>
  <c r="H871" i="18" s="1"/>
  <c r="B872" i="18"/>
  <c r="C872" i="18" s="1"/>
  <c r="B873" i="18"/>
  <c r="C873" i="18" s="1"/>
  <c r="B874" i="18"/>
  <c r="C874" i="18" s="1"/>
  <c r="B875" i="18"/>
  <c r="H875" i="18" s="1"/>
  <c r="B876" i="18"/>
  <c r="C876" i="18" s="1"/>
  <c r="B877" i="18"/>
  <c r="H877" i="18" s="1"/>
  <c r="B878" i="18"/>
  <c r="C878" i="18" s="1"/>
  <c r="B879" i="18"/>
  <c r="C879" i="18" s="1"/>
  <c r="B880" i="18"/>
  <c r="C880" i="18" s="1"/>
  <c r="B881" i="18"/>
  <c r="C881" i="18" s="1"/>
  <c r="D881" i="18" s="1"/>
  <c r="B882" i="18"/>
  <c r="H882" i="18" s="1"/>
  <c r="B883" i="18"/>
  <c r="H883" i="18" s="1"/>
  <c r="B884" i="18"/>
  <c r="C884" i="18" s="1"/>
  <c r="M70" i="1"/>
  <c r="K70" i="1"/>
  <c r="I8" i="6"/>
  <c r="I16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7" i="5"/>
  <c r="H838" i="18" l="1"/>
  <c r="C803" i="18"/>
  <c r="E803" i="18" s="1"/>
  <c r="C846" i="18"/>
  <c r="E846" i="18" s="1"/>
  <c r="C868" i="18"/>
  <c r="D868" i="18" s="1"/>
  <c r="C858" i="18"/>
  <c r="E858" i="18" s="1"/>
  <c r="C877" i="18"/>
  <c r="D877" i="18" s="1"/>
  <c r="C856" i="18"/>
  <c r="D856" i="18" s="1"/>
  <c r="H784" i="18"/>
  <c r="C835" i="18"/>
  <c r="D835" i="18" s="1"/>
  <c r="H854" i="18"/>
  <c r="D822" i="18"/>
  <c r="C883" i="18"/>
  <c r="D883" i="18" s="1"/>
  <c r="C808" i="18"/>
  <c r="E808" i="18" s="1"/>
  <c r="C859" i="18"/>
  <c r="D859" i="18" s="1"/>
  <c r="H797" i="18"/>
  <c r="H786" i="18"/>
  <c r="E792" i="18"/>
  <c r="D792" i="18"/>
  <c r="H842" i="18"/>
  <c r="H834" i="18"/>
  <c r="C871" i="18"/>
  <c r="D871" i="18" s="1"/>
  <c r="C849" i="18"/>
  <c r="D849" i="18" s="1"/>
  <c r="H811" i="18"/>
  <c r="H802" i="18"/>
  <c r="C821" i="18"/>
  <c r="D821" i="18" s="1"/>
  <c r="H792" i="18"/>
  <c r="H878" i="18"/>
  <c r="H800" i="18"/>
  <c r="C882" i="18"/>
  <c r="F882" i="18" s="1"/>
  <c r="C861" i="18"/>
  <c r="F861" i="18" s="1"/>
  <c r="H826" i="18"/>
  <c r="F825" i="18"/>
  <c r="D825" i="18"/>
  <c r="H845" i="18"/>
  <c r="H857" i="18"/>
  <c r="C837" i="18"/>
  <c r="G837" i="18" s="1"/>
  <c r="H822" i="18"/>
  <c r="H806" i="18"/>
  <c r="H810" i="18"/>
  <c r="H847" i="18"/>
  <c r="H795" i="18"/>
  <c r="H825" i="18"/>
  <c r="C787" i="18"/>
  <c r="E787" i="18" s="1"/>
  <c r="H791" i="18"/>
  <c r="C833" i="18"/>
  <c r="D833" i="18" s="1"/>
  <c r="D880" i="18"/>
  <c r="E880" i="18"/>
  <c r="F880" i="18"/>
  <c r="G880" i="18"/>
  <c r="E870" i="18"/>
  <c r="D870" i="18"/>
  <c r="D823" i="18"/>
  <c r="F823" i="18"/>
  <c r="E800" i="18"/>
  <c r="D800" i="18"/>
  <c r="F800" i="18"/>
  <c r="G800" i="18"/>
  <c r="D878" i="18"/>
  <c r="E878" i="18"/>
  <c r="G878" i="18"/>
  <c r="E813" i="18"/>
  <c r="G813" i="18"/>
  <c r="D813" i="18"/>
  <c r="F813" i="18"/>
  <c r="D811" i="18"/>
  <c r="F811" i="18"/>
  <c r="D847" i="18"/>
  <c r="E847" i="18"/>
  <c r="F847" i="18"/>
  <c r="D795" i="18"/>
  <c r="F795" i="18"/>
  <c r="E834" i="18"/>
  <c r="D834" i="18"/>
  <c r="H881" i="18"/>
  <c r="C841" i="18"/>
  <c r="D841" i="18" s="1"/>
  <c r="C782" i="18"/>
  <c r="H880" i="18"/>
  <c r="E825" i="18"/>
  <c r="G825" i="18"/>
  <c r="C781" i="18"/>
  <c r="D781" i="18" s="1"/>
  <c r="H781" i="18"/>
  <c r="H870" i="18"/>
  <c r="C853" i="18"/>
  <c r="D853" i="18" s="1"/>
  <c r="H830" i="18"/>
  <c r="H813" i="18"/>
  <c r="D810" i="18"/>
  <c r="C805" i="18"/>
  <c r="D805" i="18" s="1"/>
  <c r="H832" i="18"/>
  <c r="C832" i="18"/>
  <c r="D832" i="18" s="1"/>
  <c r="H866" i="18"/>
  <c r="C829" i="18"/>
  <c r="D829" i="18" s="1"/>
  <c r="H823" i="18"/>
  <c r="C820" i="18"/>
  <c r="D820" i="18" s="1"/>
  <c r="C794" i="18"/>
  <c r="D794" i="18" s="1"/>
  <c r="H789" i="18"/>
  <c r="C789" i="18"/>
  <c r="D789" i="18" s="1"/>
  <c r="H814" i="18"/>
  <c r="H809" i="18"/>
  <c r="F784" i="18"/>
  <c r="G784" i="18"/>
  <c r="H873" i="18"/>
  <c r="H869" i="18"/>
  <c r="C865" i="18"/>
  <c r="D865" i="18" s="1"/>
  <c r="H850" i="18"/>
  <c r="C844" i="18"/>
  <c r="H817" i="18"/>
  <c r="C817" i="18"/>
  <c r="D817" i="18" s="1"/>
  <c r="H818" i="18"/>
  <c r="C799" i="18"/>
  <c r="F799" i="18" s="1"/>
  <c r="H799" i="18"/>
  <c r="C793" i="18"/>
  <c r="F793" i="18" s="1"/>
  <c r="H793" i="18"/>
  <c r="C788" i="18"/>
  <c r="D788" i="18" s="1"/>
  <c r="C783" i="18"/>
  <c r="D783" i="18" s="1"/>
  <c r="D864" i="18"/>
  <c r="E864" i="18"/>
  <c r="F864" i="18"/>
  <c r="G864" i="18"/>
  <c r="D884" i="18"/>
  <c r="E884" i="18"/>
  <c r="F884" i="18"/>
  <c r="G884" i="18"/>
  <c r="D862" i="18"/>
  <c r="E862" i="18"/>
  <c r="F862" i="18"/>
  <c r="G862" i="18"/>
  <c r="D842" i="18"/>
  <c r="E842" i="18"/>
  <c r="G842" i="18"/>
  <c r="F842" i="18"/>
  <c r="D819" i="18"/>
  <c r="E819" i="18"/>
  <c r="F819" i="18"/>
  <c r="G819" i="18"/>
  <c r="D804" i="18"/>
  <c r="E804" i="18"/>
  <c r="F804" i="18"/>
  <c r="G804" i="18"/>
  <c r="E791" i="18"/>
  <c r="D791" i="18"/>
  <c r="F791" i="18"/>
  <c r="G791" i="18"/>
  <c r="D828" i="18"/>
  <c r="E828" i="18"/>
  <c r="F828" i="18"/>
  <c r="G828" i="18"/>
  <c r="D855" i="18"/>
  <c r="E855" i="18"/>
  <c r="F855" i="18"/>
  <c r="G855" i="18"/>
  <c r="D836" i="18"/>
  <c r="E836" i="18"/>
  <c r="F836" i="18"/>
  <c r="G836" i="18"/>
  <c r="D826" i="18"/>
  <c r="E826" i="18"/>
  <c r="F826" i="18"/>
  <c r="G826" i="18"/>
  <c r="D843" i="18"/>
  <c r="E843" i="18"/>
  <c r="F843" i="18"/>
  <c r="G843" i="18"/>
  <c r="G818" i="18"/>
  <c r="D818" i="18"/>
  <c r="E818" i="18"/>
  <c r="F818" i="18"/>
  <c r="D786" i="18"/>
  <c r="G786" i="18"/>
  <c r="E786" i="18"/>
  <c r="F786" i="18"/>
  <c r="D785" i="18"/>
  <c r="E785" i="18"/>
  <c r="F785" i="18"/>
  <c r="G785" i="18"/>
  <c r="G854" i="18"/>
  <c r="E854" i="18"/>
  <c r="D854" i="18"/>
  <c r="F854" i="18"/>
  <c r="D840" i="18"/>
  <c r="E840" i="18"/>
  <c r="F840" i="18"/>
  <c r="G840" i="18"/>
  <c r="D812" i="18"/>
  <c r="E812" i="18"/>
  <c r="F812" i="18"/>
  <c r="G812" i="18"/>
  <c r="D848" i="18"/>
  <c r="E848" i="18"/>
  <c r="F848" i="18"/>
  <c r="G848" i="18"/>
  <c r="G876" i="18"/>
  <c r="D876" i="18"/>
  <c r="E876" i="18"/>
  <c r="F876" i="18"/>
  <c r="D867" i="18"/>
  <c r="E867" i="18"/>
  <c r="F867" i="18"/>
  <c r="G867" i="18"/>
  <c r="D831" i="18"/>
  <c r="E831" i="18"/>
  <c r="F831" i="18"/>
  <c r="G831" i="18"/>
  <c r="D816" i="18"/>
  <c r="E816" i="18"/>
  <c r="F816" i="18"/>
  <c r="G816" i="18"/>
  <c r="D798" i="18"/>
  <c r="E798" i="18"/>
  <c r="F798" i="18"/>
  <c r="G798" i="18"/>
  <c r="D879" i="18"/>
  <c r="E879" i="18"/>
  <c r="F879" i="18"/>
  <c r="G879" i="18"/>
  <c r="D872" i="18"/>
  <c r="E872" i="18"/>
  <c r="F872" i="18"/>
  <c r="G872" i="18"/>
  <c r="D852" i="18"/>
  <c r="E852" i="18"/>
  <c r="G852" i="18"/>
  <c r="F852" i="18"/>
  <c r="D838" i="18"/>
  <c r="E838" i="18"/>
  <c r="F838" i="18"/>
  <c r="G838" i="18"/>
  <c r="F873" i="18"/>
  <c r="D873" i="18"/>
  <c r="E873" i="18"/>
  <c r="G873" i="18"/>
  <c r="D874" i="18"/>
  <c r="E874" i="18"/>
  <c r="F874" i="18"/>
  <c r="G874" i="18"/>
  <c r="G866" i="18"/>
  <c r="D866" i="18"/>
  <c r="E866" i="18"/>
  <c r="F866" i="18"/>
  <c r="D860" i="18"/>
  <c r="E860" i="18"/>
  <c r="F860" i="18"/>
  <c r="G860" i="18"/>
  <c r="G830" i="18"/>
  <c r="D830" i="18"/>
  <c r="E830" i="18"/>
  <c r="F830" i="18"/>
  <c r="D807" i="18"/>
  <c r="E807" i="18"/>
  <c r="F807" i="18"/>
  <c r="G807" i="18"/>
  <c r="G797" i="18"/>
  <c r="D797" i="18"/>
  <c r="E797" i="18"/>
  <c r="F797" i="18"/>
  <c r="D824" i="18"/>
  <c r="E824" i="18"/>
  <c r="F824" i="18"/>
  <c r="G824" i="18"/>
  <c r="D814" i="18"/>
  <c r="E814" i="18"/>
  <c r="F814" i="18"/>
  <c r="G814" i="18"/>
  <c r="F796" i="18"/>
  <c r="D796" i="18"/>
  <c r="E796" i="18"/>
  <c r="G796" i="18"/>
  <c r="D850" i="18"/>
  <c r="E850" i="18"/>
  <c r="F850" i="18"/>
  <c r="G850" i="18"/>
  <c r="G806" i="18"/>
  <c r="D806" i="18"/>
  <c r="E806" i="18"/>
  <c r="F806" i="18"/>
  <c r="F878" i="18"/>
  <c r="H876" i="18"/>
  <c r="C875" i="18"/>
  <c r="H864" i="18"/>
  <c r="C863" i="18"/>
  <c r="H852" i="18"/>
  <c r="C851" i="18"/>
  <c r="G847" i="18"/>
  <c r="H840" i="18"/>
  <c r="C839" i="18"/>
  <c r="H828" i="18"/>
  <c r="C827" i="18"/>
  <c r="G823" i="18"/>
  <c r="H816" i="18"/>
  <c r="C815" i="18"/>
  <c r="G811" i="18"/>
  <c r="H804" i="18"/>
  <c r="C801" i="18"/>
  <c r="G795" i="18"/>
  <c r="C790" i="18"/>
  <c r="G881" i="18"/>
  <c r="H874" i="18"/>
  <c r="G869" i="18"/>
  <c r="H862" i="18"/>
  <c r="G857" i="18"/>
  <c r="G845" i="18"/>
  <c r="E823" i="18"/>
  <c r="E811" i="18"/>
  <c r="G809" i="18"/>
  <c r="G802" i="18"/>
  <c r="E795" i="18"/>
  <c r="D784" i="18"/>
  <c r="F881" i="18"/>
  <c r="H879" i="18"/>
  <c r="F869" i="18"/>
  <c r="H867" i="18"/>
  <c r="F857" i="18"/>
  <c r="H855" i="18"/>
  <c r="F845" i="18"/>
  <c r="H843" i="18"/>
  <c r="H831" i="18"/>
  <c r="H819" i="18"/>
  <c r="F809" i="18"/>
  <c r="H807" i="18"/>
  <c r="F802" i="18"/>
  <c r="H860" i="18"/>
  <c r="E857" i="18"/>
  <c r="H848" i="18"/>
  <c r="E845" i="18"/>
  <c r="H836" i="18"/>
  <c r="H824" i="18"/>
  <c r="H812" i="18"/>
  <c r="E809" i="18"/>
  <c r="E802" i="18"/>
  <c r="H798" i="18"/>
  <c r="H785" i="18"/>
  <c r="H884" i="18"/>
  <c r="E881" i="18"/>
  <c r="H872" i="18"/>
  <c r="E869" i="18"/>
  <c r="H796" i="18"/>
  <c r="G870" i="18"/>
  <c r="G834" i="18"/>
  <c r="G822" i="18"/>
  <c r="G810" i="18"/>
  <c r="G792" i="18"/>
  <c r="F870" i="18"/>
  <c r="F834" i="18"/>
  <c r="F822" i="18"/>
  <c r="F810" i="18"/>
  <c r="F792" i="18"/>
  <c r="G846" i="18" l="1"/>
  <c r="E821" i="18"/>
  <c r="F877" i="18"/>
  <c r="F803" i="18"/>
  <c r="G877" i="18"/>
  <c r="F837" i="18"/>
  <c r="F846" i="18"/>
  <c r="G803" i="18"/>
  <c r="E877" i="18"/>
  <c r="F821" i="18"/>
  <c r="F781" i="18"/>
  <c r="G833" i="18"/>
  <c r="G835" i="18"/>
  <c r="E781" i="18"/>
  <c r="E833" i="18"/>
  <c r="F833" i="18"/>
  <c r="F783" i="18"/>
  <c r="D803" i="18"/>
  <c r="G781" i="18"/>
  <c r="G783" i="18"/>
  <c r="E835" i="18"/>
  <c r="E799" i="18"/>
  <c r="E783" i="18"/>
  <c r="D808" i="18"/>
  <c r="F883" i="18"/>
  <c r="G821" i="18"/>
  <c r="F808" i="18"/>
  <c r="F853" i="18"/>
  <c r="E853" i="18"/>
  <c r="E868" i="18"/>
  <c r="G859" i="18"/>
  <c r="D846" i="18"/>
  <c r="G799" i="18"/>
  <c r="F841" i="18"/>
  <c r="F871" i="18"/>
  <c r="G853" i="18"/>
  <c r="G871" i="18"/>
  <c r="E871" i="18"/>
  <c r="F817" i="18"/>
  <c r="F835" i="18"/>
  <c r="G817" i="18"/>
  <c r="E817" i="18"/>
  <c r="E859" i="18"/>
  <c r="F858" i="18"/>
  <c r="F859" i="18"/>
  <c r="G858" i="18"/>
  <c r="G868" i="18"/>
  <c r="G808" i="18"/>
  <c r="F868" i="18"/>
  <c r="G829" i="18"/>
  <c r="F856" i="18"/>
  <c r="E805" i="18"/>
  <c r="E856" i="18"/>
  <c r="D882" i="18"/>
  <c r="F805" i="18"/>
  <c r="G882" i="18"/>
  <c r="D861" i="18"/>
  <c r="E829" i="18"/>
  <c r="G856" i="18"/>
  <c r="F829" i="18"/>
  <c r="E882" i="18"/>
  <c r="G805" i="18"/>
  <c r="D858" i="18"/>
  <c r="D799" i="18"/>
  <c r="F849" i="18"/>
  <c r="F787" i="18"/>
  <c r="F789" i="18"/>
  <c r="E883" i="18"/>
  <c r="G883" i="18"/>
  <c r="E861" i="18"/>
  <c r="G861" i="18"/>
  <c r="E849" i="18"/>
  <c r="G849" i="18"/>
  <c r="F865" i="18"/>
  <c r="E837" i="18"/>
  <c r="D837" i="18"/>
  <c r="E841" i="18"/>
  <c r="G865" i="18"/>
  <c r="G841" i="18"/>
  <c r="D787" i="18"/>
  <c r="G787" i="18"/>
  <c r="E865" i="18"/>
  <c r="D782" i="18"/>
  <c r="G782" i="18"/>
  <c r="F782" i="18"/>
  <c r="G820" i="18"/>
  <c r="E820" i="18"/>
  <c r="F820" i="18"/>
  <c r="E794" i="18"/>
  <c r="E782" i="18"/>
  <c r="G832" i="18"/>
  <c r="E832" i="18"/>
  <c r="F832" i="18"/>
  <c r="G788" i="18"/>
  <c r="E788" i="18"/>
  <c r="F788" i="18"/>
  <c r="D844" i="18"/>
  <c r="E844" i="18"/>
  <c r="F844" i="18"/>
  <c r="G844" i="18"/>
  <c r="E793" i="18"/>
  <c r="D793" i="18"/>
  <c r="G793" i="18"/>
  <c r="F794" i="18"/>
  <c r="G794" i="18"/>
  <c r="G789" i="18"/>
  <c r="E789" i="18"/>
  <c r="F815" i="18"/>
  <c r="G815" i="18"/>
  <c r="E815" i="18"/>
  <c r="D815" i="18"/>
  <c r="F863" i="18"/>
  <c r="G863" i="18"/>
  <c r="D863" i="18"/>
  <c r="E863" i="18"/>
  <c r="F827" i="18"/>
  <c r="G827" i="18"/>
  <c r="D827" i="18"/>
  <c r="E827" i="18"/>
  <c r="F875" i="18"/>
  <c r="G875" i="18"/>
  <c r="D875" i="18"/>
  <c r="E875" i="18"/>
  <c r="F790" i="18"/>
  <c r="G790" i="18"/>
  <c r="D790" i="18"/>
  <c r="E790" i="18"/>
  <c r="G801" i="18"/>
  <c r="F801" i="18"/>
  <c r="D801" i="18"/>
  <c r="E801" i="18"/>
  <c r="F839" i="18"/>
  <c r="G839" i="18"/>
  <c r="D839" i="18"/>
  <c r="E839" i="18"/>
  <c r="F851" i="18"/>
  <c r="G851" i="18"/>
  <c r="E851" i="18"/>
  <c r="D851" i="18"/>
  <c r="M316" i="20" l="1"/>
  <c r="N316" i="20"/>
  <c r="M317" i="20"/>
  <c r="N317" i="20"/>
  <c r="M318" i="20"/>
  <c r="N318" i="20"/>
  <c r="J319" i="20"/>
  <c r="K319" i="20" s="1"/>
  <c r="M319" i="20"/>
  <c r="N319" i="20"/>
  <c r="M320" i="20"/>
  <c r="N320" i="20"/>
  <c r="M321" i="20"/>
  <c r="N321" i="20"/>
  <c r="M322" i="20"/>
  <c r="N322" i="20"/>
  <c r="M323" i="20"/>
  <c r="N323" i="20"/>
  <c r="J324" i="20"/>
  <c r="K324" i="20" s="1"/>
  <c r="M324" i="20"/>
  <c r="N324" i="20"/>
  <c r="M325" i="20"/>
  <c r="N325" i="20"/>
  <c r="M326" i="20"/>
  <c r="N326" i="20"/>
  <c r="M327" i="20"/>
  <c r="N327" i="20"/>
  <c r="M328" i="20"/>
  <c r="N328" i="20"/>
  <c r="J329" i="20"/>
  <c r="K329" i="20" s="1"/>
  <c r="M329" i="20"/>
  <c r="N329" i="20"/>
  <c r="M330" i="20"/>
  <c r="N330" i="20"/>
  <c r="M331" i="20"/>
  <c r="N331" i="20"/>
  <c r="M332" i="20"/>
  <c r="N332" i="20"/>
  <c r="M333" i="20"/>
  <c r="N333" i="20"/>
  <c r="J334" i="20"/>
  <c r="J335" i="20" s="1"/>
  <c r="M334" i="20"/>
  <c r="N334" i="20"/>
  <c r="M335" i="20"/>
  <c r="N335" i="20"/>
  <c r="M336" i="20"/>
  <c r="N336" i="20"/>
  <c r="M337" i="20"/>
  <c r="N337" i="20"/>
  <c r="M338" i="20"/>
  <c r="N338" i="20"/>
  <c r="J339" i="20"/>
  <c r="J340" i="20" s="1"/>
  <c r="M339" i="20"/>
  <c r="N339" i="20"/>
  <c r="M340" i="20"/>
  <c r="N340" i="20"/>
  <c r="M341" i="20"/>
  <c r="N341" i="20"/>
  <c r="M342" i="20"/>
  <c r="N342" i="20"/>
  <c r="M343" i="20"/>
  <c r="N343" i="20"/>
  <c r="M344" i="20"/>
  <c r="N344" i="20"/>
  <c r="M345" i="20"/>
  <c r="N345" i="20"/>
  <c r="M346" i="20"/>
  <c r="N346" i="20"/>
  <c r="M347" i="20"/>
  <c r="N347" i="20"/>
  <c r="M348" i="20"/>
  <c r="N348" i="20"/>
  <c r="M349" i="20"/>
  <c r="N349" i="20"/>
  <c r="M350" i="20"/>
  <c r="N350" i="20"/>
  <c r="M351" i="20"/>
  <c r="N351" i="20"/>
  <c r="M352" i="20"/>
  <c r="N352" i="20"/>
  <c r="M353" i="20"/>
  <c r="N353" i="20"/>
  <c r="M354" i="20"/>
  <c r="N354" i="20"/>
  <c r="M355" i="20"/>
  <c r="N355" i="20"/>
  <c r="M356" i="20"/>
  <c r="N356" i="20"/>
  <c r="M357" i="20"/>
  <c r="N357" i="20"/>
  <c r="M358" i="20"/>
  <c r="N358" i="20"/>
  <c r="M359" i="20"/>
  <c r="N359" i="20"/>
  <c r="M360" i="20"/>
  <c r="N360" i="20"/>
  <c r="M361" i="20"/>
  <c r="N361" i="20"/>
  <c r="M362" i="20"/>
  <c r="N362" i="20"/>
  <c r="M363" i="20"/>
  <c r="N363" i="20"/>
  <c r="M364" i="20"/>
  <c r="N364" i="20"/>
  <c r="M365" i="20"/>
  <c r="N365" i="20"/>
  <c r="M366" i="20"/>
  <c r="N366" i="20"/>
  <c r="M367" i="20"/>
  <c r="N367" i="20"/>
  <c r="M368" i="20"/>
  <c r="N368" i="20"/>
  <c r="M369" i="20"/>
  <c r="N369" i="20"/>
  <c r="M370" i="20"/>
  <c r="N370" i="20"/>
  <c r="M371" i="20"/>
  <c r="N371" i="20"/>
  <c r="M372" i="20"/>
  <c r="N372" i="20"/>
  <c r="M373" i="20"/>
  <c r="N373" i="20"/>
  <c r="M374" i="20"/>
  <c r="N374" i="20"/>
  <c r="M375" i="20"/>
  <c r="N375" i="20"/>
  <c r="M376" i="20"/>
  <c r="N376" i="20"/>
  <c r="M377" i="20"/>
  <c r="N377" i="20"/>
  <c r="M378" i="20"/>
  <c r="N378" i="20"/>
  <c r="M379" i="20"/>
  <c r="N379" i="20"/>
  <c r="M380" i="20"/>
  <c r="N380" i="20"/>
  <c r="M381" i="20"/>
  <c r="N381" i="20"/>
  <c r="M382" i="20"/>
  <c r="N382" i="20"/>
  <c r="M383" i="20"/>
  <c r="N383" i="20"/>
  <c r="M384" i="20"/>
  <c r="N384" i="20"/>
  <c r="M385" i="20"/>
  <c r="N385" i="20"/>
  <c r="M386" i="20"/>
  <c r="N386" i="20"/>
  <c r="M387" i="20"/>
  <c r="N387" i="20"/>
  <c r="M388" i="20"/>
  <c r="N388" i="20"/>
  <c r="M389" i="20"/>
  <c r="N389" i="20"/>
  <c r="M390" i="20"/>
  <c r="N390" i="20"/>
  <c r="M391" i="20"/>
  <c r="N391" i="20"/>
  <c r="M392" i="20"/>
  <c r="N392" i="20"/>
  <c r="M393" i="20"/>
  <c r="N393" i="20"/>
  <c r="M394" i="20"/>
  <c r="N394" i="20"/>
  <c r="M395" i="20"/>
  <c r="N395" i="20"/>
  <c r="M396" i="20"/>
  <c r="N396" i="20"/>
  <c r="M397" i="20"/>
  <c r="N397" i="20"/>
  <c r="M398" i="20"/>
  <c r="N398" i="20"/>
  <c r="M399" i="20"/>
  <c r="N399" i="20"/>
  <c r="M400" i="20"/>
  <c r="N400" i="20"/>
  <c r="M401" i="20"/>
  <c r="N401" i="20"/>
  <c r="M402" i="20"/>
  <c r="N402" i="20"/>
  <c r="M403" i="20"/>
  <c r="N403" i="20"/>
  <c r="M404" i="20"/>
  <c r="N404" i="20"/>
  <c r="M405" i="20"/>
  <c r="N405" i="20"/>
  <c r="M406" i="20"/>
  <c r="N406" i="20"/>
  <c r="M407" i="20"/>
  <c r="N407" i="20"/>
  <c r="M408" i="20"/>
  <c r="N408" i="20"/>
  <c r="M409" i="20"/>
  <c r="N409" i="20"/>
  <c r="M410" i="20"/>
  <c r="N410" i="20"/>
  <c r="M411" i="20"/>
  <c r="N411" i="20"/>
  <c r="M412" i="20"/>
  <c r="N412" i="20"/>
  <c r="M413" i="20"/>
  <c r="N413" i="20"/>
  <c r="M414" i="20"/>
  <c r="N414" i="20"/>
  <c r="M415" i="20"/>
  <c r="N415" i="20"/>
  <c r="M416" i="20"/>
  <c r="N416" i="20"/>
  <c r="M417" i="20"/>
  <c r="N417" i="20"/>
  <c r="M418" i="20"/>
  <c r="N418" i="20"/>
  <c r="M419" i="20"/>
  <c r="N419" i="20"/>
  <c r="M420" i="20"/>
  <c r="N420" i="20"/>
  <c r="M421" i="20"/>
  <c r="N421" i="20"/>
  <c r="M422" i="20"/>
  <c r="N422" i="20"/>
  <c r="M423" i="20"/>
  <c r="N423" i="20"/>
  <c r="M424" i="20"/>
  <c r="N424" i="20"/>
  <c r="M425" i="20"/>
  <c r="N425" i="20"/>
  <c r="M426" i="20"/>
  <c r="N426" i="20"/>
  <c r="M427" i="20"/>
  <c r="N427" i="20"/>
  <c r="M428" i="20"/>
  <c r="N428" i="20"/>
  <c r="M429" i="20"/>
  <c r="N429" i="20"/>
  <c r="M430" i="20"/>
  <c r="N430" i="20"/>
  <c r="M431" i="20"/>
  <c r="N431" i="20"/>
  <c r="M432" i="20"/>
  <c r="N432" i="20"/>
  <c r="M433" i="20"/>
  <c r="N433" i="20"/>
  <c r="M434" i="20"/>
  <c r="N434" i="20"/>
  <c r="M435" i="20"/>
  <c r="N435" i="20"/>
  <c r="M436" i="20"/>
  <c r="N436" i="20"/>
  <c r="M437" i="20"/>
  <c r="N437" i="20"/>
  <c r="M438" i="20"/>
  <c r="N438" i="20"/>
  <c r="M439" i="20"/>
  <c r="N439" i="20"/>
  <c r="M440" i="20"/>
  <c r="N440" i="20"/>
  <c r="M441" i="20"/>
  <c r="N441" i="20"/>
  <c r="M442" i="20"/>
  <c r="N442" i="20"/>
  <c r="M443" i="20"/>
  <c r="N443" i="20"/>
  <c r="M444" i="20"/>
  <c r="N444" i="20"/>
  <c r="M445" i="20"/>
  <c r="N445" i="20"/>
  <c r="M446" i="20"/>
  <c r="N446" i="20"/>
  <c r="M447" i="20"/>
  <c r="N447" i="20"/>
  <c r="M448" i="20"/>
  <c r="N448" i="20"/>
  <c r="M449" i="20"/>
  <c r="N449" i="20"/>
  <c r="M450" i="20"/>
  <c r="N450" i="20"/>
  <c r="M451" i="20"/>
  <c r="N451" i="20"/>
  <c r="M452" i="20"/>
  <c r="N452" i="20"/>
  <c r="M453" i="20"/>
  <c r="N453" i="20"/>
  <c r="M454" i="20"/>
  <c r="N454" i="20"/>
  <c r="M455" i="20"/>
  <c r="N455" i="20"/>
  <c r="M456" i="20"/>
  <c r="N456" i="20"/>
  <c r="M457" i="20"/>
  <c r="N457" i="20"/>
  <c r="M458" i="20"/>
  <c r="N458" i="20"/>
  <c r="M459" i="20"/>
  <c r="N459" i="20"/>
  <c r="M460" i="20"/>
  <c r="N460" i="20"/>
  <c r="M461" i="20"/>
  <c r="N461" i="20"/>
  <c r="M462" i="20"/>
  <c r="N462" i="20"/>
  <c r="M463" i="20"/>
  <c r="N463" i="20"/>
  <c r="M464" i="20"/>
  <c r="N464" i="20"/>
  <c r="M465" i="20"/>
  <c r="N465" i="20"/>
  <c r="M466" i="20"/>
  <c r="N466" i="20"/>
  <c r="M467" i="20"/>
  <c r="N467" i="20"/>
  <c r="M468" i="20"/>
  <c r="N468" i="20"/>
  <c r="M469" i="20"/>
  <c r="N469" i="20"/>
  <c r="M470" i="20"/>
  <c r="N470" i="20"/>
  <c r="M471" i="20"/>
  <c r="N471" i="20"/>
  <c r="M472" i="20"/>
  <c r="N472" i="20"/>
  <c r="M473" i="20"/>
  <c r="N473" i="20"/>
  <c r="M474" i="20"/>
  <c r="N474" i="20"/>
  <c r="M475" i="20"/>
  <c r="N475" i="20"/>
  <c r="M476" i="20"/>
  <c r="N476" i="20"/>
  <c r="M477" i="20"/>
  <c r="N477" i="20"/>
  <c r="M478" i="20"/>
  <c r="N478" i="20"/>
  <c r="M479" i="20"/>
  <c r="N479" i="20"/>
  <c r="M480" i="20"/>
  <c r="N480" i="20"/>
  <c r="M481" i="20"/>
  <c r="N481" i="20"/>
  <c r="M482" i="20"/>
  <c r="N482" i="20"/>
  <c r="M483" i="20"/>
  <c r="N483" i="20"/>
  <c r="M484" i="20"/>
  <c r="N484" i="20"/>
  <c r="M485" i="20"/>
  <c r="N485" i="20"/>
  <c r="M486" i="20"/>
  <c r="N486" i="20"/>
  <c r="M487" i="20"/>
  <c r="N487" i="20"/>
  <c r="M488" i="20"/>
  <c r="N488" i="20"/>
  <c r="M489" i="20"/>
  <c r="N489" i="20"/>
  <c r="M490" i="20"/>
  <c r="N490" i="20"/>
  <c r="M491" i="20"/>
  <c r="N491" i="20"/>
  <c r="M492" i="20"/>
  <c r="N492" i="20"/>
  <c r="M493" i="20"/>
  <c r="N493" i="20"/>
  <c r="M494" i="20"/>
  <c r="N494" i="20"/>
  <c r="M495" i="20"/>
  <c r="N495" i="20"/>
  <c r="M496" i="20"/>
  <c r="N496" i="20"/>
  <c r="M497" i="20"/>
  <c r="N497" i="20"/>
  <c r="M498" i="20"/>
  <c r="N498" i="20"/>
  <c r="M499" i="20"/>
  <c r="N499" i="20"/>
  <c r="M500" i="20"/>
  <c r="N500" i="20"/>
  <c r="M501" i="20"/>
  <c r="N501" i="20"/>
  <c r="M502" i="20"/>
  <c r="N502" i="20"/>
  <c r="M503" i="20"/>
  <c r="N503" i="20"/>
  <c r="M504" i="20"/>
  <c r="N504" i="20"/>
  <c r="M505" i="20"/>
  <c r="N505" i="20"/>
  <c r="M506" i="20"/>
  <c r="N506" i="20"/>
  <c r="M507" i="20"/>
  <c r="N507" i="20"/>
  <c r="M508" i="20"/>
  <c r="N508" i="20"/>
  <c r="M509" i="20"/>
  <c r="N509" i="20"/>
  <c r="M510" i="20"/>
  <c r="N510" i="20"/>
  <c r="M511" i="20"/>
  <c r="N511" i="20"/>
  <c r="M512" i="20"/>
  <c r="N512" i="20"/>
  <c r="M513" i="20"/>
  <c r="N513" i="20"/>
  <c r="M514" i="20"/>
  <c r="N514" i="20"/>
  <c r="M515" i="20"/>
  <c r="N515" i="20"/>
  <c r="M516" i="20"/>
  <c r="N516" i="20"/>
  <c r="M517" i="20"/>
  <c r="N517" i="20"/>
  <c r="M518" i="20"/>
  <c r="N518" i="20"/>
  <c r="M519" i="20"/>
  <c r="N519" i="20"/>
  <c r="M520" i="20"/>
  <c r="N520" i="20"/>
  <c r="M521" i="20"/>
  <c r="N521" i="20"/>
  <c r="M522" i="20"/>
  <c r="N522" i="20"/>
  <c r="M523" i="20"/>
  <c r="N523" i="20"/>
  <c r="M524" i="20"/>
  <c r="N524" i="20"/>
  <c r="M525" i="20"/>
  <c r="N525" i="20"/>
  <c r="M526" i="20"/>
  <c r="N526" i="20"/>
  <c r="M527" i="20"/>
  <c r="N527" i="20"/>
  <c r="M528" i="20"/>
  <c r="N528" i="20"/>
  <c r="M529" i="20"/>
  <c r="N529" i="20"/>
  <c r="M530" i="20"/>
  <c r="N530" i="20"/>
  <c r="M531" i="20"/>
  <c r="N531" i="20"/>
  <c r="M532" i="20"/>
  <c r="N532" i="20"/>
  <c r="M533" i="20"/>
  <c r="N533" i="20"/>
  <c r="M534" i="20"/>
  <c r="N534" i="20"/>
  <c r="M535" i="20"/>
  <c r="N535" i="20"/>
  <c r="M536" i="20"/>
  <c r="N536" i="20"/>
  <c r="M537" i="20"/>
  <c r="N537" i="20"/>
  <c r="M538" i="20"/>
  <c r="N538" i="20"/>
  <c r="M539" i="20"/>
  <c r="N539" i="20"/>
  <c r="M540" i="20"/>
  <c r="N540" i="20"/>
  <c r="M541" i="20"/>
  <c r="N541" i="20"/>
  <c r="M542" i="20"/>
  <c r="N542" i="20"/>
  <c r="M543" i="20"/>
  <c r="N543" i="20"/>
  <c r="M544" i="20"/>
  <c r="N544" i="20"/>
  <c r="M545" i="20"/>
  <c r="N545" i="20"/>
  <c r="M546" i="20"/>
  <c r="N546" i="20"/>
  <c r="M547" i="20"/>
  <c r="N547" i="20"/>
  <c r="M548" i="20"/>
  <c r="N548" i="20"/>
  <c r="M549" i="20"/>
  <c r="N549" i="20"/>
  <c r="M550" i="20"/>
  <c r="N550" i="20"/>
  <c r="M551" i="20"/>
  <c r="N551" i="20"/>
  <c r="M552" i="20"/>
  <c r="N552" i="20"/>
  <c r="M553" i="20"/>
  <c r="N553" i="20"/>
  <c r="M554" i="20"/>
  <c r="N554" i="20"/>
  <c r="M555" i="20"/>
  <c r="N555" i="20"/>
  <c r="M556" i="20"/>
  <c r="N556" i="20"/>
  <c r="M557" i="20"/>
  <c r="N557" i="20"/>
  <c r="M558" i="20"/>
  <c r="N558" i="20"/>
  <c r="M559" i="20"/>
  <c r="N559" i="20"/>
  <c r="M560" i="20"/>
  <c r="N560" i="20"/>
  <c r="M561" i="20"/>
  <c r="N561" i="20"/>
  <c r="M562" i="20"/>
  <c r="N562" i="20"/>
  <c r="M563" i="20"/>
  <c r="N563" i="20"/>
  <c r="M564" i="20"/>
  <c r="N564" i="20"/>
  <c r="M565" i="20"/>
  <c r="N565" i="20"/>
  <c r="M566" i="20"/>
  <c r="N566" i="20"/>
  <c r="M567" i="20"/>
  <c r="N567" i="20"/>
  <c r="M568" i="20"/>
  <c r="N568" i="20"/>
  <c r="M569" i="20"/>
  <c r="N569" i="20"/>
  <c r="M570" i="20"/>
  <c r="N570" i="20"/>
  <c r="M571" i="20"/>
  <c r="N571" i="20"/>
  <c r="M572" i="20"/>
  <c r="N572" i="20"/>
  <c r="M573" i="20"/>
  <c r="N573" i="20"/>
  <c r="M574" i="20"/>
  <c r="N574" i="20"/>
  <c r="M575" i="20"/>
  <c r="N575" i="20"/>
  <c r="M576" i="20"/>
  <c r="N576" i="20"/>
  <c r="M577" i="20"/>
  <c r="N577" i="20"/>
  <c r="M578" i="20"/>
  <c r="N578" i="20"/>
  <c r="M579" i="20"/>
  <c r="N579" i="20"/>
  <c r="M580" i="20"/>
  <c r="N580" i="20"/>
  <c r="M581" i="20"/>
  <c r="N581" i="20"/>
  <c r="M582" i="20"/>
  <c r="N582" i="20"/>
  <c r="M583" i="20"/>
  <c r="N583" i="20"/>
  <c r="M584" i="20"/>
  <c r="N584" i="20"/>
  <c r="M585" i="20"/>
  <c r="N585" i="20"/>
  <c r="M586" i="20"/>
  <c r="N586" i="20"/>
  <c r="M587" i="20"/>
  <c r="N587" i="20"/>
  <c r="M588" i="20"/>
  <c r="N588" i="20"/>
  <c r="M589" i="20"/>
  <c r="N589" i="20"/>
  <c r="M590" i="20"/>
  <c r="N590" i="20"/>
  <c r="M591" i="20"/>
  <c r="N591" i="20"/>
  <c r="M592" i="20"/>
  <c r="N592" i="20"/>
  <c r="M593" i="20"/>
  <c r="N593" i="20"/>
  <c r="M594" i="20"/>
  <c r="N594" i="20"/>
  <c r="M595" i="20"/>
  <c r="N595" i="20"/>
  <c r="M596" i="20"/>
  <c r="N596" i="20"/>
  <c r="M597" i="20"/>
  <c r="N597" i="20"/>
  <c r="M598" i="20"/>
  <c r="N598" i="20"/>
  <c r="M599" i="20"/>
  <c r="N599" i="20"/>
  <c r="M600" i="20"/>
  <c r="N600" i="20"/>
  <c r="M601" i="20"/>
  <c r="N601" i="20"/>
  <c r="M602" i="20"/>
  <c r="N602" i="20"/>
  <c r="M603" i="20"/>
  <c r="N603" i="20"/>
  <c r="M604" i="20"/>
  <c r="N604" i="20"/>
  <c r="M605" i="20"/>
  <c r="N605" i="20"/>
  <c r="M606" i="20"/>
  <c r="N606" i="20"/>
  <c r="M607" i="20"/>
  <c r="N607" i="20"/>
  <c r="M608" i="20"/>
  <c r="N608" i="20"/>
  <c r="M609" i="20"/>
  <c r="N609" i="20"/>
  <c r="M610" i="20"/>
  <c r="N610" i="20"/>
  <c r="M611" i="20"/>
  <c r="N611" i="20"/>
  <c r="M612" i="20"/>
  <c r="N612" i="20"/>
  <c r="M613" i="20"/>
  <c r="N613" i="20"/>
  <c r="M614" i="20"/>
  <c r="N614" i="20"/>
  <c r="M615" i="20"/>
  <c r="N615" i="20"/>
  <c r="M616" i="20"/>
  <c r="N616" i="20"/>
  <c r="M617" i="20"/>
  <c r="N617" i="20"/>
  <c r="M618" i="20"/>
  <c r="N618" i="20"/>
  <c r="M619" i="20"/>
  <c r="N619" i="20"/>
  <c r="M620" i="20"/>
  <c r="N620" i="20"/>
  <c r="M621" i="20"/>
  <c r="N621" i="20"/>
  <c r="M622" i="20"/>
  <c r="N622" i="20"/>
  <c r="M623" i="20"/>
  <c r="N623" i="20"/>
  <c r="M624" i="20"/>
  <c r="N624" i="20"/>
  <c r="M625" i="20"/>
  <c r="N625" i="20"/>
  <c r="M626" i="20"/>
  <c r="N626" i="20"/>
  <c r="M627" i="20"/>
  <c r="N627" i="20"/>
  <c r="M628" i="20"/>
  <c r="N628" i="20"/>
  <c r="M629" i="20"/>
  <c r="N629" i="20"/>
  <c r="M630" i="20"/>
  <c r="N630" i="20"/>
  <c r="M631" i="20"/>
  <c r="N631" i="20"/>
  <c r="M632" i="20"/>
  <c r="N632" i="20"/>
  <c r="M633" i="20"/>
  <c r="N633" i="20"/>
  <c r="M634" i="20"/>
  <c r="N634" i="20"/>
  <c r="M635" i="20"/>
  <c r="N635" i="20"/>
  <c r="M636" i="20"/>
  <c r="N636" i="20"/>
  <c r="M637" i="20"/>
  <c r="N637" i="20"/>
  <c r="M638" i="20"/>
  <c r="N638" i="20"/>
  <c r="M639" i="20"/>
  <c r="N639" i="20"/>
  <c r="M640" i="20"/>
  <c r="N640" i="20"/>
  <c r="M641" i="20"/>
  <c r="N641" i="20"/>
  <c r="M642" i="20"/>
  <c r="N642" i="20"/>
  <c r="M643" i="20"/>
  <c r="N643" i="20"/>
  <c r="M644" i="20"/>
  <c r="N644" i="20"/>
  <c r="M645" i="20"/>
  <c r="N645" i="20"/>
  <c r="M646" i="20"/>
  <c r="N646" i="20"/>
  <c r="M647" i="20"/>
  <c r="N647" i="20"/>
  <c r="M648" i="20"/>
  <c r="N648" i="20"/>
  <c r="M649" i="20"/>
  <c r="N649" i="20"/>
  <c r="M650" i="20"/>
  <c r="N650" i="20"/>
  <c r="M651" i="20"/>
  <c r="N651" i="20"/>
  <c r="M652" i="20"/>
  <c r="N652" i="20"/>
  <c r="M653" i="20"/>
  <c r="N653" i="20"/>
  <c r="M654" i="20"/>
  <c r="N654" i="20"/>
  <c r="M655" i="20"/>
  <c r="N655" i="20"/>
  <c r="M656" i="20"/>
  <c r="N656" i="20"/>
  <c r="M657" i="20"/>
  <c r="N657" i="20"/>
  <c r="M658" i="20"/>
  <c r="N658" i="20"/>
  <c r="M659" i="20"/>
  <c r="N659" i="20"/>
  <c r="M660" i="20"/>
  <c r="N660" i="20"/>
  <c r="M661" i="20"/>
  <c r="N661" i="20"/>
  <c r="M662" i="20"/>
  <c r="N662" i="20"/>
  <c r="M663" i="20"/>
  <c r="N663" i="20"/>
  <c r="M664" i="20"/>
  <c r="N664" i="20"/>
  <c r="M665" i="20"/>
  <c r="N665" i="20"/>
  <c r="M666" i="20"/>
  <c r="N666" i="20"/>
  <c r="M667" i="20"/>
  <c r="N667" i="20"/>
  <c r="M668" i="20"/>
  <c r="N668" i="20"/>
  <c r="M669" i="20"/>
  <c r="N669" i="20"/>
  <c r="M670" i="20"/>
  <c r="N670" i="20"/>
  <c r="M671" i="20"/>
  <c r="N671" i="20"/>
  <c r="M672" i="20"/>
  <c r="N672" i="20"/>
  <c r="M673" i="20"/>
  <c r="N673" i="20"/>
  <c r="M674" i="20"/>
  <c r="N674" i="20"/>
  <c r="M675" i="20"/>
  <c r="N675" i="20"/>
  <c r="M676" i="20"/>
  <c r="N676" i="20"/>
  <c r="M677" i="20"/>
  <c r="N677" i="20"/>
  <c r="M678" i="20"/>
  <c r="N678" i="20"/>
  <c r="M679" i="20"/>
  <c r="N679" i="20"/>
  <c r="M680" i="20"/>
  <c r="N680" i="20"/>
  <c r="M681" i="20"/>
  <c r="N681" i="20"/>
  <c r="M682" i="20"/>
  <c r="N682" i="20"/>
  <c r="M683" i="20"/>
  <c r="N683" i="20"/>
  <c r="M684" i="20"/>
  <c r="N684" i="20"/>
  <c r="M685" i="20"/>
  <c r="N685" i="20"/>
  <c r="M686" i="20"/>
  <c r="N686" i="20"/>
  <c r="M687" i="20"/>
  <c r="N687" i="20"/>
  <c r="M688" i="20"/>
  <c r="N688" i="20"/>
  <c r="M689" i="20"/>
  <c r="N689" i="20"/>
  <c r="M690" i="20"/>
  <c r="N690" i="20"/>
  <c r="M691" i="20"/>
  <c r="N691" i="20"/>
  <c r="M692" i="20"/>
  <c r="N692" i="20"/>
  <c r="M693" i="20"/>
  <c r="N693" i="20"/>
  <c r="M694" i="20"/>
  <c r="N694" i="20"/>
  <c r="M695" i="20"/>
  <c r="N695" i="20"/>
  <c r="M696" i="20"/>
  <c r="N696" i="20"/>
  <c r="M697" i="20"/>
  <c r="N697" i="20"/>
  <c r="M698" i="20"/>
  <c r="N698" i="20"/>
  <c r="M699" i="20"/>
  <c r="N699" i="20"/>
  <c r="M700" i="20"/>
  <c r="N700" i="20"/>
  <c r="M701" i="20"/>
  <c r="N701" i="20"/>
  <c r="M702" i="20"/>
  <c r="N702" i="20"/>
  <c r="M703" i="20"/>
  <c r="N703" i="20"/>
  <c r="M704" i="20"/>
  <c r="N704" i="20"/>
  <c r="M705" i="20"/>
  <c r="N705" i="20"/>
  <c r="M706" i="20"/>
  <c r="N706" i="20"/>
  <c r="M707" i="20"/>
  <c r="N707" i="20"/>
  <c r="M708" i="20"/>
  <c r="N708" i="20"/>
  <c r="M709" i="20"/>
  <c r="N709" i="20"/>
  <c r="M710" i="20"/>
  <c r="N710" i="20"/>
  <c r="M711" i="20"/>
  <c r="N711" i="20"/>
  <c r="M712" i="20"/>
  <c r="N712" i="20"/>
  <c r="M713" i="20"/>
  <c r="N713" i="20"/>
  <c r="M714" i="20"/>
  <c r="N714" i="20"/>
  <c r="M715" i="20"/>
  <c r="N715" i="20"/>
  <c r="M716" i="20"/>
  <c r="N716" i="20"/>
  <c r="M717" i="20"/>
  <c r="N717" i="20"/>
  <c r="M718" i="20"/>
  <c r="N718" i="20"/>
  <c r="M719" i="20"/>
  <c r="N719" i="20"/>
  <c r="M720" i="20"/>
  <c r="N720" i="20"/>
  <c r="M721" i="20"/>
  <c r="N721" i="20"/>
  <c r="M722" i="20"/>
  <c r="N722" i="20"/>
  <c r="M723" i="20"/>
  <c r="N723" i="20"/>
  <c r="M724" i="20"/>
  <c r="N724" i="20"/>
  <c r="M725" i="20"/>
  <c r="N725" i="20"/>
  <c r="M726" i="20"/>
  <c r="N726" i="20"/>
  <c r="M727" i="20"/>
  <c r="N727" i="20"/>
  <c r="M728" i="20"/>
  <c r="N728" i="20"/>
  <c r="M729" i="20"/>
  <c r="N729" i="20"/>
  <c r="M730" i="20"/>
  <c r="N730" i="20"/>
  <c r="M731" i="20"/>
  <c r="N731" i="20"/>
  <c r="M732" i="20"/>
  <c r="N732" i="20"/>
  <c r="M733" i="20"/>
  <c r="N733" i="20"/>
  <c r="M734" i="20"/>
  <c r="N734" i="20"/>
  <c r="M735" i="20"/>
  <c r="N735" i="20"/>
  <c r="M736" i="20"/>
  <c r="N736" i="20"/>
  <c r="M737" i="20"/>
  <c r="N737" i="20"/>
  <c r="M738" i="20"/>
  <c r="N738" i="20"/>
  <c r="M739" i="20"/>
  <c r="N739" i="20"/>
  <c r="M740" i="20"/>
  <c r="N740" i="20"/>
  <c r="M741" i="20"/>
  <c r="N741" i="20"/>
  <c r="M742" i="20"/>
  <c r="N742" i="20"/>
  <c r="M743" i="20"/>
  <c r="N743" i="20"/>
  <c r="M744" i="20"/>
  <c r="N744" i="20"/>
  <c r="M745" i="20"/>
  <c r="N745" i="20"/>
  <c r="M746" i="20"/>
  <c r="N746" i="20"/>
  <c r="M747" i="20"/>
  <c r="N747" i="20"/>
  <c r="M748" i="20"/>
  <c r="N748" i="20"/>
  <c r="M749" i="20"/>
  <c r="N749" i="20"/>
  <c r="M750" i="20"/>
  <c r="N750" i="20"/>
  <c r="M751" i="20"/>
  <c r="N751" i="20"/>
  <c r="M752" i="20"/>
  <c r="N752" i="20"/>
  <c r="M753" i="20"/>
  <c r="N753" i="20"/>
  <c r="M754" i="20"/>
  <c r="N754" i="20"/>
  <c r="M755" i="20"/>
  <c r="N755" i="20"/>
  <c r="M756" i="20"/>
  <c r="N756" i="20"/>
  <c r="M757" i="20"/>
  <c r="N757" i="20"/>
  <c r="M758" i="20"/>
  <c r="N758" i="20"/>
  <c r="M759" i="20"/>
  <c r="N759" i="20"/>
  <c r="M760" i="20"/>
  <c r="N760" i="20"/>
  <c r="M761" i="20"/>
  <c r="N761" i="20"/>
  <c r="M762" i="20"/>
  <c r="N762" i="20"/>
  <c r="M763" i="20"/>
  <c r="N763" i="20"/>
  <c r="M764" i="20"/>
  <c r="N764" i="20"/>
  <c r="M765" i="20"/>
  <c r="N765" i="20"/>
  <c r="M766" i="20"/>
  <c r="N766" i="20"/>
  <c r="M767" i="20"/>
  <c r="N767" i="20"/>
  <c r="M768" i="20"/>
  <c r="N768" i="20"/>
  <c r="M769" i="20"/>
  <c r="N769" i="20"/>
  <c r="M770" i="20"/>
  <c r="N770" i="20"/>
  <c r="M771" i="20"/>
  <c r="N771" i="20"/>
  <c r="M772" i="20"/>
  <c r="N772" i="20"/>
  <c r="M773" i="20"/>
  <c r="N773" i="20"/>
  <c r="M774" i="20"/>
  <c r="N774" i="20"/>
  <c r="M775" i="20"/>
  <c r="N775" i="20"/>
  <c r="M776" i="20"/>
  <c r="N776" i="20"/>
  <c r="M777" i="20"/>
  <c r="N777" i="20"/>
  <c r="M778" i="20"/>
  <c r="N778" i="20"/>
  <c r="M779" i="20"/>
  <c r="N779" i="20"/>
  <c r="M780" i="20"/>
  <c r="N780" i="20"/>
  <c r="M781" i="20"/>
  <c r="N781" i="20"/>
  <c r="M782" i="20"/>
  <c r="N782" i="20"/>
  <c r="M783" i="20"/>
  <c r="N783" i="20"/>
  <c r="M784" i="20"/>
  <c r="N784" i="20"/>
  <c r="M785" i="20"/>
  <c r="N785" i="20"/>
  <c r="M786" i="20"/>
  <c r="N786" i="20"/>
  <c r="M787" i="20"/>
  <c r="N787" i="20"/>
  <c r="M788" i="20"/>
  <c r="N788" i="20"/>
  <c r="M789" i="20"/>
  <c r="N789" i="20"/>
  <c r="M790" i="20"/>
  <c r="N790" i="20"/>
  <c r="M791" i="20"/>
  <c r="N791" i="20"/>
  <c r="M792" i="20"/>
  <c r="N792" i="20"/>
  <c r="M793" i="20"/>
  <c r="N793" i="20"/>
  <c r="M794" i="20"/>
  <c r="N794" i="20"/>
  <c r="M795" i="20"/>
  <c r="N795" i="20"/>
  <c r="M796" i="20"/>
  <c r="N796" i="20"/>
  <c r="M797" i="20"/>
  <c r="N797" i="20"/>
  <c r="M798" i="20"/>
  <c r="N798" i="20"/>
  <c r="M799" i="20"/>
  <c r="N799" i="20"/>
  <c r="M800" i="20"/>
  <c r="N800" i="20"/>
  <c r="M801" i="20"/>
  <c r="N801" i="20"/>
  <c r="M802" i="20"/>
  <c r="N802" i="20"/>
  <c r="M803" i="20"/>
  <c r="N803" i="20"/>
  <c r="M804" i="20"/>
  <c r="N804" i="20"/>
  <c r="M805" i="20"/>
  <c r="N805" i="20"/>
  <c r="M806" i="20"/>
  <c r="N806" i="20"/>
  <c r="M807" i="20"/>
  <c r="N807" i="20"/>
  <c r="M808" i="20"/>
  <c r="N808" i="20"/>
  <c r="M809" i="20"/>
  <c r="N809" i="20"/>
  <c r="M810" i="20"/>
  <c r="N810" i="20"/>
  <c r="M811" i="20"/>
  <c r="N811" i="20"/>
  <c r="M812" i="20"/>
  <c r="N812" i="20"/>
  <c r="M813" i="20"/>
  <c r="N813" i="20"/>
  <c r="M814" i="20"/>
  <c r="N814" i="20"/>
  <c r="M815" i="20"/>
  <c r="N815" i="20"/>
  <c r="M816" i="20"/>
  <c r="N816" i="20"/>
  <c r="M817" i="20"/>
  <c r="N817" i="20"/>
  <c r="M818" i="20"/>
  <c r="N818" i="20"/>
  <c r="M819" i="20"/>
  <c r="N819" i="20"/>
  <c r="M820" i="20"/>
  <c r="N820" i="20"/>
  <c r="M821" i="20"/>
  <c r="N821" i="20"/>
  <c r="M822" i="20"/>
  <c r="N822" i="20"/>
  <c r="M823" i="20"/>
  <c r="N823" i="20"/>
  <c r="M824" i="20"/>
  <c r="N824" i="20"/>
  <c r="M825" i="20"/>
  <c r="N825" i="20"/>
  <c r="M826" i="20"/>
  <c r="N826" i="20"/>
  <c r="M827" i="20"/>
  <c r="N827" i="20"/>
  <c r="M828" i="20"/>
  <c r="N828" i="20"/>
  <c r="M829" i="20"/>
  <c r="N829" i="20"/>
  <c r="M830" i="20"/>
  <c r="N830" i="20"/>
  <c r="M831" i="20"/>
  <c r="N831" i="20"/>
  <c r="M832" i="20"/>
  <c r="N832" i="20"/>
  <c r="M833" i="20"/>
  <c r="N833" i="20"/>
  <c r="M834" i="20"/>
  <c r="N834" i="20"/>
  <c r="M835" i="20"/>
  <c r="N835" i="20"/>
  <c r="M836" i="20"/>
  <c r="N836" i="20"/>
  <c r="M837" i="20"/>
  <c r="N837" i="20"/>
  <c r="M838" i="20"/>
  <c r="N838" i="20"/>
  <c r="M839" i="20"/>
  <c r="N839" i="20"/>
  <c r="M840" i="20"/>
  <c r="N840" i="20"/>
  <c r="M841" i="20"/>
  <c r="N841" i="20"/>
  <c r="M842" i="20"/>
  <c r="N842" i="20"/>
  <c r="M843" i="20"/>
  <c r="N843" i="20"/>
  <c r="M844" i="20"/>
  <c r="N844" i="20"/>
  <c r="M845" i="20"/>
  <c r="N845" i="20"/>
  <c r="M846" i="20"/>
  <c r="N846" i="20"/>
  <c r="M847" i="20"/>
  <c r="N847" i="20"/>
  <c r="M848" i="20"/>
  <c r="N848" i="20"/>
  <c r="M849" i="20"/>
  <c r="N849" i="20"/>
  <c r="M850" i="20"/>
  <c r="N850" i="20"/>
  <c r="M851" i="20"/>
  <c r="N851" i="20"/>
  <c r="M852" i="20"/>
  <c r="N852" i="20"/>
  <c r="M853" i="20"/>
  <c r="N853" i="20"/>
  <c r="M854" i="20"/>
  <c r="N854" i="20"/>
  <c r="M855" i="20"/>
  <c r="N855" i="20"/>
  <c r="M856" i="20"/>
  <c r="N856" i="20"/>
  <c r="M857" i="20"/>
  <c r="N857" i="20"/>
  <c r="M858" i="20"/>
  <c r="N858" i="20"/>
  <c r="M859" i="20"/>
  <c r="N859" i="20"/>
  <c r="M860" i="20"/>
  <c r="N860" i="20"/>
  <c r="M861" i="20"/>
  <c r="N861" i="20"/>
  <c r="M862" i="20"/>
  <c r="N862" i="20"/>
  <c r="M863" i="20"/>
  <c r="N863" i="20"/>
  <c r="M864" i="20"/>
  <c r="N864" i="20"/>
  <c r="M865" i="20"/>
  <c r="N865" i="20"/>
  <c r="M866" i="20"/>
  <c r="N866" i="20"/>
  <c r="M867" i="20"/>
  <c r="N867" i="20"/>
  <c r="M868" i="20"/>
  <c r="N868" i="20"/>
  <c r="M869" i="20"/>
  <c r="N869" i="20"/>
  <c r="M870" i="20"/>
  <c r="N870" i="20"/>
  <c r="M871" i="20"/>
  <c r="N871" i="20"/>
  <c r="M872" i="20"/>
  <c r="N872" i="20"/>
  <c r="M873" i="20"/>
  <c r="N873" i="20"/>
  <c r="M874" i="20"/>
  <c r="N874" i="20"/>
  <c r="M875" i="20"/>
  <c r="N875" i="20"/>
  <c r="M876" i="20"/>
  <c r="N876" i="20"/>
  <c r="M877" i="20"/>
  <c r="N877" i="20"/>
  <c r="M878" i="20"/>
  <c r="N878" i="20"/>
  <c r="M879" i="20"/>
  <c r="N879" i="20"/>
  <c r="M880" i="20"/>
  <c r="N880" i="20"/>
  <c r="M881" i="20"/>
  <c r="N881" i="20"/>
  <c r="M882" i="20"/>
  <c r="N882" i="20"/>
  <c r="M883" i="20"/>
  <c r="N883" i="20"/>
  <c r="M884" i="20"/>
  <c r="N884" i="20"/>
  <c r="M885" i="20"/>
  <c r="N885" i="20"/>
  <c r="M886" i="20"/>
  <c r="N886" i="20"/>
  <c r="M887" i="20"/>
  <c r="N887" i="20"/>
  <c r="M888" i="20"/>
  <c r="N888" i="20"/>
  <c r="M889" i="20"/>
  <c r="N889" i="20"/>
  <c r="M890" i="20"/>
  <c r="N890" i="20"/>
  <c r="M891" i="20"/>
  <c r="N891" i="20"/>
  <c r="M892" i="20"/>
  <c r="N892" i="20"/>
  <c r="M893" i="20"/>
  <c r="N893" i="20"/>
  <c r="M894" i="20"/>
  <c r="N894" i="20"/>
  <c r="M895" i="20"/>
  <c r="N895" i="20"/>
  <c r="M896" i="20"/>
  <c r="N896" i="20"/>
  <c r="M897" i="20"/>
  <c r="N897" i="20"/>
  <c r="M898" i="20"/>
  <c r="N898" i="20"/>
  <c r="M899" i="20"/>
  <c r="N899" i="20"/>
  <c r="M900" i="20"/>
  <c r="N900" i="20"/>
  <c r="M901" i="20"/>
  <c r="N901" i="20"/>
  <c r="M902" i="20"/>
  <c r="N902" i="20"/>
  <c r="M903" i="20"/>
  <c r="N903" i="20"/>
  <c r="M904" i="20"/>
  <c r="N904" i="20"/>
  <c r="M905" i="20"/>
  <c r="N905" i="20"/>
  <c r="M906" i="20"/>
  <c r="N906" i="20"/>
  <c r="M907" i="20"/>
  <c r="N907" i="20"/>
  <c r="M908" i="20"/>
  <c r="N908" i="20"/>
  <c r="M909" i="20"/>
  <c r="N909" i="20"/>
  <c r="M910" i="20"/>
  <c r="N910" i="20"/>
  <c r="M911" i="20"/>
  <c r="N911" i="20"/>
  <c r="M912" i="20"/>
  <c r="N912" i="20"/>
  <c r="M913" i="20"/>
  <c r="N913" i="20"/>
  <c r="M914" i="20"/>
  <c r="N914" i="20"/>
  <c r="M915" i="20"/>
  <c r="N915" i="20"/>
  <c r="M916" i="20"/>
  <c r="N916" i="20"/>
  <c r="M917" i="20"/>
  <c r="N917" i="20"/>
  <c r="M918" i="20"/>
  <c r="N918" i="20"/>
  <c r="M919" i="20"/>
  <c r="N919" i="20"/>
  <c r="M920" i="20"/>
  <c r="N920" i="20"/>
  <c r="M921" i="20"/>
  <c r="N921" i="20"/>
  <c r="M922" i="20"/>
  <c r="N922" i="20"/>
  <c r="M923" i="20"/>
  <c r="N923" i="20"/>
  <c r="M924" i="20"/>
  <c r="N924" i="20"/>
  <c r="M925" i="20"/>
  <c r="N925" i="20"/>
  <c r="M926" i="20"/>
  <c r="N926" i="20"/>
  <c r="M927" i="20"/>
  <c r="N927" i="20"/>
  <c r="M928" i="20"/>
  <c r="N928" i="20"/>
  <c r="M929" i="20"/>
  <c r="N929" i="20"/>
  <c r="M930" i="20"/>
  <c r="N930" i="20"/>
  <c r="M931" i="20"/>
  <c r="N931" i="20"/>
  <c r="M932" i="20"/>
  <c r="N932" i="20"/>
  <c r="M933" i="20"/>
  <c r="N933" i="20"/>
  <c r="M934" i="20"/>
  <c r="N934" i="20"/>
  <c r="M935" i="20"/>
  <c r="N935" i="20"/>
  <c r="M936" i="20"/>
  <c r="N936" i="20"/>
  <c r="M937" i="20"/>
  <c r="N937" i="20"/>
  <c r="M938" i="20"/>
  <c r="N938" i="20"/>
  <c r="M939" i="20"/>
  <c r="N939" i="20"/>
  <c r="M940" i="20"/>
  <c r="N940" i="20"/>
  <c r="M941" i="20"/>
  <c r="N941" i="20"/>
  <c r="M942" i="20"/>
  <c r="N942" i="20"/>
  <c r="M943" i="20"/>
  <c r="N943" i="20"/>
  <c r="M944" i="20"/>
  <c r="N944" i="20"/>
  <c r="M945" i="20"/>
  <c r="N945" i="20"/>
  <c r="M946" i="20"/>
  <c r="N946" i="20"/>
  <c r="M947" i="20"/>
  <c r="N947" i="20"/>
  <c r="M948" i="20"/>
  <c r="N948" i="20"/>
  <c r="M949" i="20"/>
  <c r="N949" i="20"/>
  <c r="M950" i="20"/>
  <c r="N950" i="20"/>
  <c r="M951" i="20"/>
  <c r="N951" i="20"/>
  <c r="M952" i="20"/>
  <c r="N952" i="20"/>
  <c r="M953" i="20"/>
  <c r="N953" i="20"/>
  <c r="M954" i="20"/>
  <c r="N954" i="20"/>
  <c r="M955" i="20"/>
  <c r="N955" i="20"/>
  <c r="M956" i="20"/>
  <c r="N956" i="20"/>
  <c r="M957" i="20"/>
  <c r="N957" i="20"/>
  <c r="M958" i="20"/>
  <c r="N958" i="20"/>
  <c r="M959" i="20"/>
  <c r="N959" i="20"/>
  <c r="M960" i="20"/>
  <c r="N960" i="20"/>
  <c r="M961" i="20"/>
  <c r="N961" i="20"/>
  <c r="M962" i="20"/>
  <c r="N962" i="20"/>
  <c r="M963" i="20"/>
  <c r="N963" i="20"/>
  <c r="M964" i="20"/>
  <c r="N964" i="20"/>
  <c r="M965" i="20"/>
  <c r="N965" i="20"/>
  <c r="M966" i="20"/>
  <c r="N966" i="20"/>
  <c r="M967" i="20"/>
  <c r="N967" i="20"/>
  <c r="M968" i="20"/>
  <c r="N968" i="20"/>
  <c r="M969" i="20"/>
  <c r="N969" i="20"/>
  <c r="M970" i="20"/>
  <c r="N970" i="20"/>
  <c r="M971" i="20"/>
  <c r="N971" i="20"/>
  <c r="M972" i="20"/>
  <c r="N972" i="20"/>
  <c r="M973" i="20"/>
  <c r="N973" i="20"/>
  <c r="M974" i="20"/>
  <c r="N974" i="20"/>
  <c r="M975" i="20"/>
  <c r="N975" i="20"/>
  <c r="M976" i="20"/>
  <c r="N976" i="20"/>
  <c r="M977" i="20"/>
  <c r="N977" i="20"/>
  <c r="M978" i="20"/>
  <c r="N978" i="20"/>
  <c r="M979" i="20"/>
  <c r="N979" i="20"/>
  <c r="M980" i="20"/>
  <c r="N980" i="20"/>
  <c r="M981" i="20"/>
  <c r="N981" i="20"/>
  <c r="M982" i="20"/>
  <c r="N982" i="20"/>
  <c r="M983" i="20"/>
  <c r="N983" i="20"/>
  <c r="M984" i="20"/>
  <c r="N984" i="20"/>
  <c r="M985" i="20"/>
  <c r="N985" i="20"/>
  <c r="M986" i="20"/>
  <c r="N986" i="20"/>
  <c r="M987" i="20"/>
  <c r="N987" i="20"/>
  <c r="M988" i="20"/>
  <c r="N988" i="20"/>
  <c r="M989" i="20"/>
  <c r="N989" i="20"/>
  <c r="M990" i="20"/>
  <c r="N990" i="20"/>
  <c r="M991" i="20"/>
  <c r="N991" i="20"/>
  <c r="M992" i="20"/>
  <c r="N992" i="20"/>
  <c r="M993" i="20"/>
  <c r="N993" i="2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6" i="2"/>
  <c r="I75" i="2"/>
  <c r="I74" i="2"/>
  <c r="I73" i="2"/>
  <c r="I71" i="2"/>
  <c r="I70" i="2"/>
  <c r="I67" i="2"/>
  <c r="I66" i="2"/>
  <c r="I63" i="2"/>
  <c r="I62" i="2"/>
  <c r="I61" i="2"/>
  <c r="I60" i="2"/>
  <c r="I59" i="2"/>
  <c r="I56" i="2"/>
  <c r="I55" i="2"/>
  <c r="I52" i="2"/>
  <c r="I51" i="2"/>
  <c r="I50" i="2"/>
  <c r="I49" i="2"/>
  <c r="I48" i="2"/>
  <c r="I43" i="2"/>
  <c r="I42" i="2"/>
  <c r="I39" i="2"/>
  <c r="I38" i="2"/>
  <c r="I37" i="2"/>
  <c r="I36" i="2"/>
  <c r="I35" i="2"/>
  <c r="I30" i="2"/>
  <c r="I29" i="2"/>
  <c r="I26" i="2"/>
  <c r="I25" i="2"/>
  <c r="I24" i="2"/>
  <c r="I23" i="2"/>
  <c r="I22" i="2"/>
  <c r="I17" i="2"/>
  <c r="I16" i="2"/>
  <c r="I13" i="2"/>
  <c r="I12" i="2"/>
  <c r="I10" i="2"/>
  <c r="I9" i="2"/>
  <c r="L334" i="20" l="1"/>
  <c r="K334" i="20"/>
  <c r="L329" i="20"/>
  <c r="J325" i="20"/>
  <c r="J330" i="20"/>
  <c r="L330" i="20" s="1"/>
  <c r="K340" i="20"/>
  <c r="L340" i="20"/>
  <c r="J341" i="20"/>
  <c r="K335" i="20"/>
  <c r="L335" i="20"/>
  <c r="J336" i="20"/>
  <c r="L339" i="20"/>
  <c r="K339" i="20"/>
  <c r="J320" i="20"/>
  <c r="L324" i="20"/>
  <c r="L319" i="20"/>
  <c r="H4" i="2"/>
  <c r="K69" i="1"/>
  <c r="K68" i="1"/>
  <c r="L325" i="20" l="1"/>
  <c r="K325" i="20"/>
  <c r="J326" i="20"/>
  <c r="J331" i="20"/>
  <c r="K331" i="20" s="1"/>
  <c r="K330" i="20"/>
  <c r="K341" i="20"/>
  <c r="L341" i="20"/>
  <c r="J342" i="20"/>
  <c r="K336" i="20"/>
  <c r="L336" i="20"/>
  <c r="J337" i="20"/>
  <c r="J321" i="20"/>
  <c r="K320" i="20"/>
  <c r="L320" i="20"/>
  <c r="B439" i="16"/>
  <c r="B440" i="16"/>
  <c r="H440" i="16" s="1"/>
  <c r="I440" i="16" s="1"/>
  <c r="B441" i="16"/>
  <c r="B442" i="16"/>
  <c r="C442" i="16" s="1"/>
  <c r="F442" i="16" s="1"/>
  <c r="B443" i="16"/>
  <c r="H443" i="16" s="1"/>
  <c r="K443" i="16" s="1"/>
  <c r="B444" i="16"/>
  <c r="C444" i="16" s="1"/>
  <c r="E444" i="16" s="1"/>
  <c r="B445" i="16"/>
  <c r="B446" i="16"/>
  <c r="B447" i="16"/>
  <c r="C447" i="16" s="1"/>
  <c r="F447" i="16" s="1"/>
  <c r="B448" i="16"/>
  <c r="C448" i="16" s="1"/>
  <c r="E448" i="16" s="1"/>
  <c r="B449" i="16"/>
  <c r="C449" i="16" s="1"/>
  <c r="B450" i="16"/>
  <c r="H450" i="16" s="1"/>
  <c r="I450" i="16" s="1"/>
  <c r="B451" i="16"/>
  <c r="B452" i="16"/>
  <c r="H452" i="16" s="1"/>
  <c r="J452" i="16" s="1"/>
  <c r="B453" i="16"/>
  <c r="H453" i="16" s="1"/>
  <c r="I453" i="16" s="1"/>
  <c r="B454" i="16"/>
  <c r="B455" i="16"/>
  <c r="C455" i="16" s="1"/>
  <c r="F455" i="16" s="1"/>
  <c r="B456" i="16"/>
  <c r="H456" i="16" s="1"/>
  <c r="B457" i="16"/>
  <c r="H457" i="16" s="1"/>
  <c r="I457" i="16" s="1"/>
  <c r="B458" i="16"/>
  <c r="H458" i="16" s="1"/>
  <c r="I458" i="16" s="1"/>
  <c r="B459" i="16"/>
  <c r="H459" i="16" s="1"/>
  <c r="K459" i="16" s="1"/>
  <c r="B460" i="16"/>
  <c r="B461" i="16"/>
  <c r="C461" i="16" s="1"/>
  <c r="D461" i="16" s="1"/>
  <c r="B462" i="16"/>
  <c r="H462" i="16" s="1"/>
  <c r="B463" i="16"/>
  <c r="B464" i="16"/>
  <c r="B465" i="16"/>
  <c r="H465" i="16" s="1"/>
  <c r="I465" i="16" s="1"/>
  <c r="B466" i="16"/>
  <c r="H466" i="16" s="1"/>
  <c r="K466" i="16" s="1"/>
  <c r="B467" i="16"/>
  <c r="C467" i="16" s="1"/>
  <c r="F467" i="16" s="1"/>
  <c r="B468" i="16"/>
  <c r="H468" i="16" s="1"/>
  <c r="K468" i="16" s="1"/>
  <c r="B469" i="16"/>
  <c r="B470" i="16"/>
  <c r="B471" i="16"/>
  <c r="C471" i="16" s="1"/>
  <c r="B472" i="16"/>
  <c r="H472" i="16" s="1"/>
  <c r="K472" i="16" s="1"/>
  <c r="B473" i="16"/>
  <c r="C473" i="16" s="1"/>
  <c r="E473" i="16" s="1"/>
  <c r="B474" i="16"/>
  <c r="H474" i="16" s="1"/>
  <c r="J474" i="16" s="1"/>
  <c r="B475" i="16"/>
  <c r="B476" i="16"/>
  <c r="H476" i="16" s="1"/>
  <c r="J476" i="16" s="1"/>
  <c r="B477" i="16"/>
  <c r="B478" i="16"/>
  <c r="C478" i="16" s="1"/>
  <c r="F478" i="16" s="1"/>
  <c r="B479" i="16"/>
  <c r="C479" i="16" s="1"/>
  <c r="E479" i="16" s="1"/>
  <c r="B480" i="16"/>
  <c r="C480" i="16" s="1"/>
  <c r="E480" i="16" s="1"/>
  <c r="B481" i="16"/>
  <c r="H481" i="16" s="1"/>
  <c r="J481" i="16" s="1"/>
  <c r="B482" i="16"/>
  <c r="B483" i="16"/>
  <c r="H483" i="16" s="1"/>
  <c r="I483" i="16" s="1"/>
  <c r="B484" i="16"/>
  <c r="C484" i="16" s="1"/>
  <c r="B485" i="16"/>
  <c r="C485" i="16" s="1"/>
  <c r="F485" i="16" s="1"/>
  <c r="B486" i="16"/>
  <c r="H486" i="16" s="1"/>
  <c r="K486" i="16" s="1"/>
  <c r="B487" i="16"/>
  <c r="H487" i="16" s="1"/>
  <c r="K487" i="16" s="1"/>
  <c r="B488" i="16"/>
  <c r="H488" i="16" s="1"/>
  <c r="I488" i="16" s="1"/>
  <c r="B489" i="16"/>
  <c r="B490" i="16"/>
  <c r="C490" i="16" s="1"/>
  <c r="B491" i="16"/>
  <c r="B492" i="16"/>
  <c r="B493" i="16"/>
  <c r="H493" i="16" s="1"/>
  <c r="J493" i="16" s="1"/>
  <c r="B494" i="16"/>
  <c r="H494" i="16" s="1"/>
  <c r="J494" i="16" s="1"/>
  <c r="B495" i="16"/>
  <c r="H495" i="16" s="1"/>
  <c r="J495" i="16" s="1"/>
  <c r="B496" i="16"/>
  <c r="H496" i="16" s="1"/>
  <c r="I496" i="16" s="1"/>
  <c r="B497" i="16"/>
  <c r="C497" i="16" s="1"/>
  <c r="D497" i="16" s="1"/>
  <c r="B498" i="16"/>
  <c r="C498" i="16" s="1"/>
  <c r="E498" i="16" s="1"/>
  <c r="B499" i="16"/>
  <c r="H499" i="16" s="1"/>
  <c r="I499" i="16" s="1"/>
  <c r="B500" i="16"/>
  <c r="B501" i="16"/>
  <c r="C501" i="16" s="1"/>
  <c r="D501" i="16" s="1"/>
  <c r="B502" i="16"/>
  <c r="H502" i="16" s="1"/>
  <c r="B503" i="16"/>
  <c r="B504" i="16"/>
  <c r="H504" i="16" s="1"/>
  <c r="B505" i="16"/>
  <c r="H505" i="16" s="1"/>
  <c r="K505" i="16" s="1"/>
  <c r="B506" i="16"/>
  <c r="H506" i="16" s="1"/>
  <c r="J506" i="16" s="1"/>
  <c r="B507" i="16"/>
  <c r="C507" i="16" s="1"/>
  <c r="E507" i="16" s="1"/>
  <c r="B508" i="16"/>
  <c r="C508" i="16" s="1"/>
  <c r="F508" i="16" s="1"/>
  <c r="B509" i="16"/>
  <c r="C509" i="16" s="1"/>
  <c r="D509" i="16" s="1"/>
  <c r="B510" i="16"/>
  <c r="C510" i="16" s="1"/>
  <c r="E510" i="16" s="1"/>
  <c r="B511" i="16"/>
  <c r="H511" i="16" s="1"/>
  <c r="I511" i="16" s="1"/>
  <c r="B512" i="16"/>
  <c r="H512" i="16" s="1"/>
  <c r="I512" i="16" s="1"/>
  <c r="B513" i="16"/>
  <c r="B514" i="16"/>
  <c r="C514" i="16" s="1"/>
  <c r="D514" i="16" s="1"/>
  <c r="B515" i="16"/>
  <c r="H515" i="16" s="1"/>
  <c r="K515" i="16" s="1"/>
  <c r="B516" i="16"/>
  <c r="C516" i="16" s="1"/>
  <c r="B517" i="16"/>
  <c r="H517" i="16" s="1"/>
  <c r="I517" i="16" s="1"/>
  <c r="B518" i="16"/>
  <c r="H518" i="16" s="1"/>
  <c r="K518" i="16" s="1"/>
  <c r="B519" i="16"/>
  <c r="H519" i="16" s="1"/>
  <c r="B520" i="16"/>
  <c r="C520" i="16" s="1"/>
  <c r="E520" i="16" s="1"/>
  <c r="B521" i="16"/>
  <c r="C521" i="16" s="1"/>
  <c r="B522" i="16"/>
  <c r="C522" i="16" s="1"/>
  <c r="E522" i="16" s="1"/>
  <c r="B523" i="16"/>
  <c r="B524" i="16"/>
  <c r="H524" i="16" s="1"/>
  <c r="J524" i="16" s="1"/>
  <c r="B525" i="16"/>
  <c r="C525" i="16" s="1"/>
  <c r="B526" i="16"/>
  <c r="H526" i="16" s="1"/>
  <c r="B527" i="16"/>
  <c r="C527" i="16" s="1"/>
  <c r="B528" i="16"/>
  <c r="H528" i="16" s="1"/>
  <c r="J528" i="16" s="1"/>
  <c r="B529" i="16"/>
  <c r="H529" i="16" s="1"/>
  <c r="J529" i="16" s="1"/>
  <c r="B530" i="16"/>
  <c r="H530" i="16" s="1"/>
  <c r="B531" i="16"/>
  <c r="C531" i="16" s="1"/>
  <c r="B532" i="16"/>
  <c r="C532" i="16" s="1"/>
  <c r="F532" i="16" s="1"/>
  <c r="B533" i="16"/>
  <c r="C533" i="16" s="1"/>
  <c r="E533" i="16" s="1"/>
  <c r="B534" i="16"/>
  <c r="H534" i="16" s="1"/>
  <c r="B535" i="16"/>
  <c r="H535" i="16" s="1"/>
  <c r="I535" i="16" s="1"/>
  <c r="B536" i="16"/>
  <c r="B537" i="16"/>
  <c r="H537" i="16" s="1"/>
  <c r="B538" i="16"/>
  <c r="H538" i="16" s="1"/>
  <c r="K538" i="16" s="1"/>
  <c r="B539" i="16"/>
  <c r="C539" i="16" s="1"/>
  <c r="B540" i="16"/>
  <c r="H540" i="16" s="1"/>
  <c r="B541" i="16"/>
  <c r="H541" i="16" s="1"/>
  <c r="J541" i="16" s="1"/>
  <c r="B542" i="16"/>
  <c r="H542" i="16" s="1"/>
  <c r="J542" i="16" s="1"/>
  <c r="B543" i="16"/>
  <c r="H543" i="16" s="1"/>
  <c r="B544" i="16"/>
  <c r="H544" i="16" s="1"/>
  <c r="J544" i="16" s="1"/>
  <c r="B545" i="16"/>
  <c r="B546" i="16"/>
  <c r="C546" i="16" s="1"/>
  <c r="B547" i="16"/>
  <c r="B548" i="16"/>
  <c r="H548" i="16" s="1"/>
  <c r="J548" i="16" s="1"/>
  <c r="B549" i="16"/>
  <c r="C549" i="16" s="1"/>
  <c r="B550" i="16"/>
  <c r="H550" i="16" s="1"/>
  <c r="I550" i="16" s="1"/>
  <c r="B551" i="16"/>
  <c r="B552" i="16"/>
  <c r="C552" i="16" s="1"/>
  <c r="B553" i="16"/>
  <c r="C553" i="16" s="1"/>
  <c r="B554" i="16"/>
  <c r="H554" i="16" s="1"/>
  <c r="I554" i="16" s="1"/>
  <c r="B555" i="16"/>
  <c r="B556" i="16"/>
  <c r="C556" i="16" s="1"/>
  <c r="B557" i="16"/>
  <c r="C557" i="16" s="1"/>
  <c r="D557" i="16" s="1"/>
  <c r="B558" i="16"/>
  <c r="H558" i="16" s="1"/>
  <c r="J558" i="16" s="1"/>
  <c r="B559" i="16"/>
  <c r="H559" i="16" s="1"/>
  <c r="B560" i="16"/>
  <c r="H560" i="16" s="1"/>
  <c r="B561" i="16"/>
  <c r="B562" i="16"/>
  <c r="H562" i="16" s="1"/>
  <c r="B563" i="16"/>
  <c r="B564" i="16"/>
  <c r="H564" i="16" s="1"/>
  <c r="K564" i="16" s="1"/>
  <c r="B565" i="16"/>
  <c r="C565" i="16" s="1"/>
  <c r="D565" i="16" s="1"/>
  <c r="B566" i="16"/>
  <c r="B567" i="16"/>
  <c r="H567" i="16" s="1"/>
  <c r="J567" i="16" s="1"/>
  <c r="B568" i="16"/>
  <c r="H568" i="16" s="1"/>
  <c r="B569" i="16"/>
  <c r="C569" i="16" s="1"/>
  <c r="B570" i="16"/>
  <c r="B571" i="16"/>
  <c r="C571" i="16" s="1"/>
  <c r="B572" i="16"/>
  <c r="H572" i="16" s="1"/>
  <c r="B573" i="16"/>
  <c r="C573" i="16" s="1"/>
  <c r="F573" i="16" s="1"/>
  <c r="B574" i="16"/>
  <c r="B575" i="16"/>
  <c r="C575" i="16" s="1"/>
  <c r="B576" i="16"/>
  <c r="C576" i="16" s="1"/>
  <c r="B577" i="16"/>
  <c r="B578" i="16"/>
  <c r="H578" i="16" s="1"/>
  <c r="B579" i="16"/>
  <c r="C579" i="16" s="1"/>
  <c r="E579" i="16" s="1"/>
  <c r="B580" i="16"/>
  <c r="H580" i="16" s="1"/>
  <c r="I580" i="16" s="1"/>
  <c r="B581" i="16"/>
  <c r="C581" i="16" s="1"/>
  <c r="B582" i="16"/>
  <c r="H582" i="16" s="1"/>
  <c r="K582" i="16" s="1"/>
  <c r="B583" i="16"/>
  <c r="C583" i="16" s="1"/>
  <c r="F583" i="16" s="1"/>
  <c r="B584" i="16"/>
  <c r="H584" i="16" s="1"/>
  <c r="B585" i="16"/>
  <c r="C585" i="16" s="1"/>
  <c r="D585" i="16" s="1"/>
  <c r="B586" i="16"/>
  <c r="H586" i="16" s="1"/>
  <c r="I586" i="16" s="1"/>
  <c r="B587" i="16"/>
  <c r="C587" i="16" s="1"/>
  <c r="B588" i="16"/>
  <c r="H588" i="16" s="1"/>
  <c r="I588" i="16" s="1"/>
  <c r="B589" i="16"/>
  <c r="B590" i="16"/>
  <c r="C590" i="16" s="1"/>
  <c r="B591" i="16"/>
  <c r="C591" i="16" s="1"/>
  <c r="F591" i="16" s="1"/>
  <c r="B592" i="16"/>
  <c r="H592" i="16" s="1"/>
  <c r="I592" i="16" s="1"/>
  <c r="B593" i="16"/>
  <c r="B594" i="16"/>
  <c r="H594" i="16" s="1"/>
  <c r="I594" i="16" s="1"/>
  <c r="B595" i="16"/>
  <c r="C595" i="16" s="1"/>
  <c r="D595" i="16" s="1"/>
  <c r="B596" i="16"/>
  <c r="C596" i="16" s="1"/>
  <c r="F596" i="16" s="1"/>
  <c r="B597" i="16"/>
  <c r="C597" i="16" s="1"/>
  <c r="F597" i="16" s="1"/>
  <c r="B598" i="16"/>
  <c r="H598" i="16" s="1"/>
  <c r="I598" i="16" s="1"/>
  <c r="B599" i="16"/>
  <c r="C599" i="16" s="1"/>
  <c r="D599" i="16" s="1"/>
  <c r="B600" i="16"/>
  <c r="C600" i="16" s="1"/>
  <c r="D600" i="16" s="1"/>
  <c r="B601" i="16"/>
  <c r="C601" i="16" s="1"/>
  <c r="F601" i="16" s="1"/>
  <c r="B602" i="16"/>
  <c r="H602" i="16" s="1"/>
  <c r="B603" i="16"/>
  <c r="C603" i="16" s="1"/>
  <c r="F603" i="16" s="1"/>
  <c r="B604" i="16"/>
  <c r="H604" i="16" s="1"/>
  <c r="I604" i="16" s="1"/>
  <c r="B605" i="16"/>
  <c r="C605" i="16" s="1"/>
  <c r="D605" i="16" s="1"/>
  <c r="B606" i="16"/>
  <c r="C606" i="16" s="1"/>
  <c r="B607" i="16"/>
  <c r="C607" i="16" s="1"/>
  <c r="E607" i="16" s="1"/>
  <c r="B608" i="16"/>
  <c r="C608" i="16" s="1"/>
  <c r="B609" i="16"/>
  <c r="C609" i="16" s="1"/>
  <c r="F609" i="16" s="1"/>
  <c r="B610" i="16"/>
  <c r="H610" i="16" s="1"/>
  <c r="I610" i="16" s="1"/>
  <c r="B611" i="16"/>
  <c r="C611" i="16" s="1"/>
  <c r="D611" i="16" s="1"/>
  <c r="B612" i="16"/>
  <c r="C612" i="16" s="1"/>
  <c r="B613" i="16"/>
  <c r="C613" i="16" s="1"/>
  <c r="E613" i="16" s="1"/>
  <c r="B614" i="16"/>
  <c r="H614" i="16" s="1"/>
  <c r="B615" i="16"/>
  <c r="C615" i="16" s="1"/>
  <c r="D615" i="16" s="1"/>
  <c r="B616" i="16"/>
  <c r="C616" i="16" s="1"/>
  <c r="B617" i="16"/>
  <c r="H617" i="16" s="1"/>
  <c r="B618" i="16"/>
  <c r="C618" i="16" s="1"/>
  <c r="B619" i="16"/>
  <c r="C619" i="16" s="1"/>
  <c r="B620" i="16"/>
  <c r="H620" i="16" s="1"/>
  <c r="B621" i="16"/>
  <c r="B622" i="16"/>
  <c r="C622" i="16" s="1"/>
  <c r="B623" i="16"/>
  <c r="H623" i="16" s="1"/>
  <c r="B624" i="16"/>
  <c r="B625" i="16"/>
  <c r="C625" i="16" s="1"/>
  <c r="E625" i="16" s="1"/>
  <c r="B626" i="16"/>
  <c r="C626" i="16" s="1"/>
  <c r="B627" i="16"/>
  <c r="C627" i="16" s="1"/>
  <c r="D627" i="16" s="1"/>
  <c r="B628" i="16"/>
  <c r="C628" i="16" s="1"/>
  <c r="B629" i="16"/>
  <c r="C629" i="16" s="1"/>
  <c r="B630" i="16"/>
  <c r="H630" i="16" s="1"/>
  <c r="B631" i="16"/>
  <c r="C631" i="16" s="1"/>
  <c r="D631" i="16" s="1"/>
  <c r="B632" i="16"/>
  <c r="H632" i="16" s="1"/>
  <c r="B633" i="16"/>
  <c r="B634" i="16"/>
  <c r="C634" i="16" s="1"/>
  <c r="B635" i="16"/>
  <c r="C635" i="16" s="1"/>
  <c r="B636" i="16"/>
  <c r="C636" i="16" s="1"/>
  <c r="B637" i="16"/>
  <c r="C637" i="16" s="1"/>
  <c r="D637" i="16" s="1"/>
  <c r="B638" i="16"/>
  <c r="C638" i="16" s="1"/>
  <c r="E638" i="16" s="1"/>
  <c r="B639" i="16"/>
  <c r="C639" i="16" s="1"/>
  <c r="B640" i="16"/>
  <c r="H640" i="16" s="1"/>
  <c r="B641" i="16"/>
  <c r="C641" i="16" s="1"/>
  <c r="B642" i="16"/>
  <c r="H642" i="16" s="1"/>
  <c r="B643" i="16"/>
  <c r="C643" i="16" s="1"/>
  <c r="F643" i="16" s="1"/>
  <c r="B644" i="16"/>
  <c r="C644" i="16" s="1"/>
  <c r="B645" i="16"/>
  <c r="C645" i="16" s="1"/>
  <c r="D645" i="16" s="1"/>
  <c r="B646" i="16"/>
  <c r="H646" i="16" s="1"/>
  <c r="B647" i="16"/>
  <c r="H647" i="16" s="1"/>
  <c r="B648" i="16"/>
  <c r="C648" i="16" s="1"/>
  <c r="B649" i="16"/>
  <c r="C649" i="16" s="1"/>
  <c r="D649" i="16" s="1"/>
  <c r="B650" i="16"/>
  <c r="H650" i="16" s="1"/>
  <c r="B651" i="16"/>
  <c r="C651" i="16" s="1"/>
  <c r="D651" i="16" s="1"/>
  <c r="B652" i="16"/>
  <c r="C652" i="16" s="1"/>
  <c r="B653" i="16"/>
  <c r="H653" i="16" s="1"/>
  <c r="B654" i="16"/>
  <c r="C654" i="16" s="1"/>
  <c r="B655" i="16"/>
  <c r="B656" i="16"/>
  <c r="C656" i="16" s="1"/>
  <c r="B657" i="16"/>
  <c r="C657" i="16" s="1"/>
  <c r="B658" i="16"/>
  <c r="C658" i="16" s="1"/>
  <c r="B659" i="16"/>
  <c r="B660" i="16"/>
  <c r="H660" i="16" s="1"/>
  <c r="B661" i="16"/>
  <c r="C661" i="16" s="1"/>
  <c r="E661" i="16" s="1"/>
  <c r="B662" i="16"/>
  <c r="C662" i="16" s="1"/>
  <c r="E662" i="16" s="1"/>
  <c r="B663" i="16"/>
  <c r="C663" i="16" s="1"/>
  <c r="B664" i="16"/>
  <c r="B665" i="16"/>
  <c r="B666" i="16"/>
  <c r="C666" i="16" s="1"/>
  <c r="D666" i="16" s="1"/>
  <c r="B667" i="16"/>
  <c r="C667" i="16" s="1"/>
  <c r="D667" i="16" s="1"/>
  <c r="B668" i="16"/>
  <c r="C668" i="16" s="1"/>
  <c r="B669" i="16"/>
  <c r="C669" i="16" s="1"/>
  <c r="B670" i="16"/>
  <c r="H670" i="16" s="1"/>
  <c r="B671" i="16"/>
  <c r="C671" i="16" s="1"/>
  <c r="B672" i="16"/>
  <c r="C672" i="16" s="1"/>
  <c r="B673" i="16"/>
  <c r="C673" i="16" s="1"/>
  <c r="B674" i="16"/>
  <c r="C674" i="16" s="1"/>
  <c r="B675" i="16"/>
  <c r="H675" i="16" s="1"/>
  <c r="B676" i="16"/>
  <c r="H676" i="16" s="1"/>
  <c r="I676" i="16" s="1"/>
  <c r="B677" i="16"/>
  <c r="C677" i="16" s="1"/>
  <c r="B678" i="16"/>
  <c r="H678" i="16" s="1"/>
  <c r="B679" i="16"/>
  <c r="C679" i="16" s="1"/>
  <c r="D679" i="16" s="1"/>
  <c r="B680" i="16"/>
  <c r="C680" i="16" s="1"/>
  <c r="B681" i="16"/>
  <c r="B682" i="16"/>
  <c r="C682" i="16" s="1"/>
  <c r="B683" i="16"/>
  <c r="B684" i="16"/>
  <c r="C684" i="16" s="1"/>
  <c r="B685" i="16"/>
  <c r="C685" i="16" s="1"/>
  <c r="D685" i="16" s="1"/>
  <c r="B686" i="16"/>
  <c r="B687" i="16"/>
  <c r="H687" i="16" s="1"/>
  <c r="B688" i="16"/>
  <c r="C688" i="16" s="1"/>
  <c r="B689" i="16"/>
  <c r="C689" i="16" s="1"/>
  <c r="D689" i="16" s="1"/>
  <c r="B690" i="16"/>
  <c r="H690" i="16" s="1"/>
  <c r="B691" i="16"/>
  <c r="C691" i="16" s="1"/>
  <c r="D691" i="16" s="1"/>
  <c r="B692" i="16"/>
  <c r="H692" i="16" s="1"/>
  <c r="B693" i="16"/>
  <c r="C693" i="16" s="1"/>
  <c r="B694" i="16"/>
  <c r="C694" i="16" s="1"/>
  <c r="B695" i="16"/>
  <c r="C695" i="16" s="1"/>
  <c r="D695" i="16" s="1"/>
  <c r="B696" i="16"/>
  <c r="B697" i="16"/>
  <c r="C697" i="16" s="1"/>
  <c r="E697" i="16" s="1"/>
  <c r="B698" i="16"/>
  <c r="H698" i="16" s="1"/>
  <c r="B699" i="16"/>
  <c r="B700" i="16"/>
  <c r="C700" i="16" s="1"/>
  <c r="F700" i="16" s="1"/>
  <c r="B701" i="16"/>
  <c r="C701" i="16" s="1"/>
  <c r="D701" i="16" s="1"/>
  <c r="B702" i="16"/>
  <c r="B703" i="16"/>
  <c r="B704" i="16"/>
  <c r="B705" i="16"/>
  <c r="B706" i="16"/>
  <c r="C706" i="16" s="1"/>
  <c r="F706" i="16" s="1"/>
  <c r="B707" i="16"/>
  <c r="C707" i="16" s="1"/>
  <c r="D707" i="16" s="1"/>
  <c r="B708" i="16"/>
  <c r="B709" i="16"/>
  <c r="C709" i="16" s="1"/>
  <c r="D709" i="16" s="1"/>
  <c r="B710" i="16"/>
  <c r="B711" i="16"/>
  <c r="C711" i="16" s="1"/>
  <c r="B712" i="16"/>
  <c r="C712" i="16" s="1"/>
  <c r="F712" i="16" s="1"/>
  <c r="B713" i="16"/>
  <c r="B714" i="16"/>
  <c r="H714" i="16" s="1"/>
  <c r="B715" i="16"/>
  <c r="C715" i="16" s="1"/>
  <c r="E715" i="16" s="1"/>
  <c r="B716" i="16"/>
  <c r="B717" i="16"/>
  <c r="B718" i="16"/>
  <c r="C718" i="16" s="1"/>
  <c r="F718" i="16" s="1"/>
  <c r="B719" i="16"/>
  <c r="B720" i="16"/>
  <c r="B721" i="16"/>
  <c r="B722" i="16"/>
  <c r="C722" i="16" s="1"/>
  <c r="F722" i="16" s="1"/>
  <c r="B723" i="16"/>
  <c r="C723" i="16" s="1"/>
  <c r="E723" i="16" s="1"/>
  <c r="B724" i="16"/>
  <c r="C724" i="16" s="1"/>
  <c r="F724" i="16" s="1"/>
  <c r="B725" i="16"/>
  <c r="C725" i="16" s="1"/>
  <c r="D725" i="16" s="1"/>
  <c r="B726" i="16"/>
  <c r="B727" i="16"/>
  <c r="C727" i="16" s="1"/>
  <c r="D727" i="16" s="1"/>
  <c r="B728" i="16"/>
  <c r="B729" i="16"/>
  <c r="B730" i="16"/>
  <c r="B731" i="16"/>
  <c r="C731" i="16" s="1"/>
  <c r="E731" i="16" s="1"/>
  <c r="B732" i="16"/>
  <c r="H732" i="16" s="1"/>
  <c r="B733" i="16"/>
  <c r="C733" i="16" s="1"/>
  <c r="E733" i="16" s="1"/>
  <c r="B734" i="16"/>
  <c r="C734" i="16" s="1"/>
  <c r="F734" i="16" s="1"/>
  <c r="B735" i="16"/>
  <c r="C735" i="16" s="1"/>
  <c r="B736" i="16"/>
  <c r="B737" i="16"/>
  <c r="C737" i="16" s="1"/>
  <c r="E737" i="16" s="1"/>
  <c r="B738" i="16"/>
  <c r="H738" i="16" s="1"/>
  <c r="B739" i="16"/>
  <c r="C739" i="16" s="1"/>
  <c r="F739" i="16" s="1"/>
  <c r="B740" i="16"/>
  <c r="C740" i="16" s="1"/>
  <c r="F740" i="16" s="1"/>
  <c r="B741" i="16"/>
  <c r="C741" i="16" s="1"/>
  <c r="D741" i="16" s="1"/>
  <c r="B742" i="16"/>
  <c r="B743" i="16"/>
  <c r="C743" i="16" s="1"/>
  <c r="E743" i="16" s="1"/>
  <c r="B744" i="16"/>
  <c r="C744" i="16" s="1"/>
  <c r="B745" i="16"/>
  <c r="B746" i="16"/>
  <c r="C746" i="16" s="1"/>
  <c r="F746" i="16" s="1"/>
  <c r="B747" i="16"/>
  <c r="B748" i="16"/>
  <c r="B749" i="16"/>
  <c r="C749" i="16" s="1"/>
  <c r="F749" i="16" s="1"/>
  <c r="B750" i="16"/>
  <c r="H750" i="16" s="1"/>
  <c r="K750" i="16" s="1"/>
  <c r="B751" i="16"/>
  <c r="H751" i="16" s="1"/>
  <c r="I751" i="16" s="1"/>
  <c r="B752" i="16"/>
  <c r="C752" i="16" s="1"/>
  <c r="F752" i="16" s="1"/>
  <c r="B753" i="16"/>
  <c r="H753" i="16" s="1"/>
  <c r="B754" i="16"/>
  <c r="B755" i="16"/>
  <c r="C755" i="16" s="1"/>
  <c r="D755" i="16" s="1"/>
  <c r="B756" i="16"/>
  <c r="C756" i="16" s="1"/>
  <c r="B757" i="16"/>
  <c r="B758" i="16"/>
  <c r="C758" i="16" s="1"/>
  <c r="F758" i="16" s="1"/>
  <c r="B759" i="16"/>
  <c r="C759" i="16" s="1"/>
  <c r="B760" i="16"/>
  <c r="B761" i="16"/>
  <c r="C761" i="16" s="1"/>
  <c r="B762" i="16"/>
  <c r="H762" i="16" s="1"/>
  <c r="B763" i="16"/>
  <c r="C763" i="16" s="1"/>
  <c r="D763" i="16" s="1"/>
  <c r="B764" i="16"/>
  <c r="C764" i="16" s="1"/>
  <c r="F764" i="16" s="1"/>
  <c r="B765" i="16"/>
  <c r="H765" i="16" s="1"/>
  <c r="B766" i="16"/>
  <c r="B767" i="16"/>
  <c r="B768" i="16"/>
  <c r="B769" i="16"/>
  <c r="C769" i="16" s="1"/>
  <c r="E769" i="16" s="1"/>
  <c r="B770" i="16"/>
  <c r="C770" i="16" s="1"/>
  <c r="F770" i="16" s="1"/>
  <c r="B771" i="16"/>
  <c r="B772" i="16"/>
  <c r="B773" i="16"/>
  <c r="B774" i="16"/>
  <c r="H774" i="16" s="1"/>
  <c r="B775" i="16"/>
  <c r="C775" i="16" s="1"/>
  <c r="D775" i="16" s="1"/>
  <c r="B776" i="16"/>
  <c r="C776" i="16" s="1"/>
  <c r="F776" i="16" s="1"/>
  <c r="B777" i="16"/>
  <c r="H777" i="16" s="1"/>
  <c r="B778" i="16"/>
  <c r="B779" i="16"/>
  <c r="B780" i="16"/>
  <c r="B781" i="16"/>
  <c r="H781" i="16" s="1"/>
  <c r="B782" i="16"/>
  <c r="C782" i="16" s="1"/>
  <c r="B783" i="16"/>
  <c r="H783" i="16" s="1"/>
  <c r="B784" i="16"/>
  <c r="B785" i="16"/>
  <c r="C785" i="16" s="1"/>
  <c r="B786" i="16"/>
  <c r="B787" i="16"/>
  <c r="B788" i="16"/>
  <c r="C788" i="16" s="1"/>
  <c r="B789" i="16"/>
  <c r="B790" i="16"/>
  <c r="B791" i="16"/>
  <c r="B792" i="16"/>
  <c r="C792" i="16" s="1"/>
  <c r="B793" i="16"/>
  <c r="H793" i="16" s="1"/>
  <c r="B794" i="16"/>
  <c r="H794" i="16" s="1"/>
  <c r="K794" i="16" s="1"/>
  <c r="B795" i="16"/>
  <c r="H795" i="16" s="1"/>
  <c r="J795" i="16" s="1"/>
  <c r="B796" i="16"/>
  <c r="B797" i="16"/>
  <c r="H797" i="16" s="1"/>
  <c r="J797" i="16" s="1"/>
  <c r="B798" i="16"/>
  <c r="C798" i="16" s="1"/>
  <c r="B799" i="16"/>
  <c r="B800" i="16"/>
  <c r="B801" i="16"/>
  <c r="C801" i="16" s="1"/>
  <c r="B802" i="16"/>
  <c r="B803" i="16"/>
  <c r="C803" i="16" s="1"/>
  <c r="E803" i="16" s="1"/>
  <c r="B804" i="16"/>
  <c r="C804" i="16" s="1"/>
  <c r="B805" i="16"/>
  <c r="B806" i="16"/>
  <c r="C806" i="16" s="1"/>
  <c r="B807" i="16"/>
  <c r="B808" i="16"/>
  <c r="B809" i="16"/>
  <c r="B810" i="16"/>
  <c r="C810" i="16" s="1"/>
  <c r="E810" i="16" s="1"/>
  <c r="B811" i="16"/>
  <c r="B812" i="16"/>
  <c r="C812" i="16" s="1"/>
  <c r="B813" i="16"/>
  <c r="B814" i="16"/>
  <c r="B815" i="16"/>
  <c r="B816" i="16"/>
  <c r="B817" i="16"/>
  <c r="C817" i="16" s="1"/>
  <c r="E817" i="16" s="1"/>
  <c r="B818" i="16"/>
  <c r="B819" i="16"/>
  <c r="B820" i="16"/>
  <c r="B821" i="16"/>
  <c r="C821" i="16" s="1"/>
  <c r="E821" i="16" s="1"/>
  <c r="B822" i="16"/>
  <c r="B823" i="16"/>
  <c r="C823" i="16" s="1"/>
  <c r="D823" i="16" s="1"/>
  <c r="B824" i="16"/>
  <c r="C824" i="16" s="1"/>
  <c r="E824" i="16" s="1"/>
  <c r="B825" i="16"/>
  <c r="H825" i="16" s="1"/>
  <c r="K825" i="16" s="1"/>
  <c r="B826" i="16"/>
  <c r="C826" i="16" s="1"/>
  <c r="B827" i="16"/>
  <c r="C827" i="16" s="1"/>
  <c r="E827" i="16" s="1"/>
  <c r="B828" i="16"/>
  <c r="B829" i="16"/>
  <c r="C829" i="16" s="1"/>
  <c r="D829" i="16" s="1"/>
  <c r="B830" i="16"/>
  <c r="B831" i="16"/>
  <c r="B832" i="16"/>
  <c r="C832" i="16" s="1"/>
  <c r="B833" i="16"/>
  <c r="B834" i="16"/>
  <c r="H834" i="16" s="1"/>
  <c r="I834" i="16" s="1"/>
  <c r="B835" i="16"/>
  <c r="B836" i="16"/>
  <c r="H836" i="16" s="1"/>
  <c r="B837" i="16"/>
  <c r="H837" i="16" s="1"/>
  <c r="K837" i="16" s="1"/>
  <c r="B838" i="16"/>
  <c r="C838" i="16" s="1"/>
  <c r="D838" i="16" s="1"/>
  <c r="B839" i="16"/>
  <c r="C839" i="16" s="1"/>
  <c r="B840" i="16"/>
  <c r="H840" i="16" s="1"/>
  <c r="K840" i="16" s="1"/>
  <c r="B841" i="16"/>
  <c r="C841" i="16" s="1"/>
  <c r="D841" i="16" s="1"/>
  <c r="B842" i="16"/>
  <c r="H842" i="16" s="1"/>
  <c r="I842" i="16" s="1"/>
  <c r="B843" i="16"/>
  <c r="C843" i="16" s="1"/>
  <c r="B844" i="16"/>
  <c r="B845" i="16"/>
  <c r="B846" i="16"/>
  <c r="C846" i="16" s="1"/>
  <c r="D846" i="16" s="1"/>
  <c r="B847" i="16"/>
  <c r="B848" i="16"/>
  <c r="B849" i="16"/>
  <c r="B850" i="16"/>
  <c r="B851" i="16"/>
  <c r="C851" i="16" s="1"/>
  <c r="B852" i="16"/>
  <c r="C852" i="16" s="1"/>
  <c r="D852" i="16" s="1"/>
  <c r="B853" i="16"/>
  <c r="H853" i="16" s="1"/>
  <c r="K853" i="16" s="1"/>
  <c r="B854" i="16"/>
  <c r="H854" i="16" s="1"/>
  <c r="K854" i="16" s="1"/>
  <c r="B855" i="16"/>
  <c r="C855" i="16" s="1"/>
  <c r="B856" i="16"/>
  <c r="C856" i="16" s="1"/>
  <c r="D856" i="16" s="1"/>
  <c r="B857" i="16"/>
  <c r="H857" i="16" s="1"/>
  <c r="I857" i="16" s="1"/>
  <c r="B858" i="16"/>
  <c r="B859" i="16"/>
  <c r="C859" i="16" s="1"/>
  <c r="B860" i="16"/>
  <c r="C860" i="16" s="1"/>
  <c r="B861" i="16"/>
  <c r="H861" i="16" s="1"/>
  <c r="B862" i="16"/>
  <c r="C862" i="16" s="1"/>
  <c r="D862" i="16" s="1"/>
  <c r="B863" i="16"/>
  <c r="C863" i="16" s="1"/>
  <c r="D863" i="16" s="1"/>
  <c r="B864" i="16"/>
  <c r="C864" i="16" s="1"/>
  <c r="F864" i="16" s="1"/>
  <c r="B865" i="16"/>
  <c r="C865" i="16" s="1"/>
  <c r="B866" i="16"/>
  <c r="C866" i="16" s="1"/>
  <c r="B867" i="16"/>
  <c r="C867" i="16" s="1"/>
  <c r="B868" i="16"/>
  <c r="C868" i="16" s="1"/>
  <c r="D868" i="16" s="1"/>
  <c r="B869" i="16"/>
  <c r="C869" i="16" s="1"/>
  <c r="B870" i="16"/>
  <c r="C870" i="16" s="1"/>
  <c r="B871" i="16"/>
  <c r="C871" i="16" s="1"/>
  <c r="B872" i="16"/>
  <c r="C872" i="16" s="1"/>
  <c r="D872" i="16" s="1"/>
  <c r="B873" i="16"/>
  <c r="C873" i="16" s="1"/>
  <c r="B874" i="16"/>
  <c r="B875" i="16"/>
  <c r="C875" i="16" s="1"/>
  <c r="E875" i="16" s="1"/>
  <c r="B876" i="16"/>
  <c r="C876" i="16" s="1"/>
  <c r="B877" i="16"/>
  <c r="C877" i="16" s="1"/>
  <c r="B878" i="16"/>
  <c r="C878" i="16" s="1"/>
  <c r="B879" i="16"/>
  <c r="C879" i="16" s="1"/>
  <c r="D879" i="16" s="1"/>
  <c r="B880" i="16"/>
  <c r="C880" i="16" s="1"/>
  <c r="B881" i="16"/>
  <c r="C881" i="16" s="1"/>
  <c r="E881" i="16" s="1"/>
  <c r="B882" i="16"/>
  <c r="C882" i="16" s="1"/>
  <c r="B439" i="12"/>
  <c r="B440" i="12"/>
  <c r="B441" i="12"/>
  <c r="B442" i="12"/>
  <c r="B443" i="12"/>
  <c r="B444" i="12"/>
  <c r="E444" i="12" s="1"/>
  <c r="B445" i="12"/>
  <c r="B446" i="12"/>
  <c r="E446" i="12" s="1"/>
  <c r="B447" i="12"/>
  <c r="E447" i="12" s="1"/>
  <c r="B448" i="12"/>
  <c r="E448" i="12" s="1"/>
  <c r="B449" i="12"/>
  <c r="E449" i="12" s="1"/>
  <c r="B450" i="12"/>
  <c r="B451" i="12"/>
  <c r="B452" i="12"/>
  <c r="B453" i="12"/>
  <c r="B454" i="12"/>
  <c r="B455" i="12"/>
  <c r="E455" i="12" s="1"/>
  <c r="B456" i="12"/>
  <c r="B457" i="12"/>
  <c r="B458" i="12"/>
  <c r="B459" i="12"/>
  <c r="B460" i="12"/>
  <c r="B461" i="12"/>
  <c r="B462" i="12"/>
  <c r="E462" i="12" s="1"/>
  <c r="B463" i="12"/>
  <c r="B464" i="12"/>
  <c r="E464" i="12" s="1"/>
  <c r="B465" i="12"/>
  <c r="E465" i="12" s="1"/>
  <c r="B466" i="12"/>
  <c r="E466" i="12" s="1"/>
  <c r="B467" i="12"/>
  <c r="E467" i="12" s="1"/>
  <c r="B468" i="12"/>
  <c r="E468" i="12" s="1"/>
  <c r="B469" i="12"/>
  <c r="E469" i="12" s="1"/>
  <c r="B470" i="12"/>
  <c r="B471" i="12"/>
  <c r="E471" i="12" s="1"/>
  <c r="B472" i="12"/>
  <c r="E472" i="12" s="1"/>
  <c r="B473" i="12"/>
  <c r="B474" i="12"/>
  <c r="B475" i="12"/>
  <c r="E475" i="12" s="1"/>
  <c r="B476" i="12"/>
  <c r="B477" i="12"/>
  <c r="B478" i="12"/>
  <c r="E478" i="12" s="1"/>
  <c r="B479" i="12"/>
  <c r="B480" i="12"/>
  <c r="B481" i="12"/>
  <c r="E481" i="12" s="1"/>
  <c r="B482" i="12"/>
  <c r="B483" i="12"/>
  <c r="B484" i="12"/>
  <c r="B485" i="12"/>
  <c r="E485" i="12" s="1"/>
  <c r="B486" i="12"/>
  <c r="B487" i="12"/>
  <c r="B488" i="12"/>
  <c r="B489" i="12"/>
  <c r="B490" i="12"/>
  <c r="B491" i="12"/>
  <c r="B492" i="12"/>
  <c r="B493" i="12"/>
  <c r="E493" i="12" s="1"/>
  <c r="B494" i="12"/>
  <c r="B495" i="12"/>
  <c r="B496" i="12"/>
  <c r="B497" i="12"/>
  <c r="B498" i="12"/>
  <c r="E498" i="12" s="1"/>
  <c r="B499" i="12"/>
  <c r="E499" i="12" s="1"/>
  <c r="B500" i="12"/>
  <c r="B501" i="12"/>
  <c r="B502" i="12"/>
  <c r="E502" i="12" s="1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E517" i="12" s="1"/>
  <c r="B518" i="12"/>
  <c r="B519" i="12"/>
  <c r="B520" i="12"/>
  <c r="B521" i="12"/>
  <c r="B522" i="12"/>
  <c r="B523" i="12"/>
  <c r="B524" i="12"/>
  <c r="B525" i="12"/>
  <c r="B526" i="12"/>
  <c r="B527" i="12"/>
  <c r="B528" i="12"/>
  <c r="E528" i="12" s="1"/>
  <c r="B529" i="12"/>
  <c r="B530" i="12"/>
  <c r="B531" i="12"/>
  <c r="E531" i="12" s="1"/>
  <c r="B532" i="12"/>
  <c r="B533" i="12"/>
  <c r="B534" i="12"/>
  <c r="E534" i="12" s="1"/>
  <c r="B535" i="12"/>
  <c r="B536" i="12"/>
  <c r="E536" i="12" s="1"/>
  <c r="B537" i="12"/>
  <c r="E537" i="12" s="1"/>
  <c r="B538" i="12"/>
  <c r="E538" i="12" s="1"/>
  <c r="B539" i="12"/>
  <c r="B540" i="12"/>
  <c r="B541" i="12"/>
  <c r="B542" i="12"/>
  <c r="B543" i="12"/>
  <c r="B544" i="12"/>
  <c r="E544" i="12" s="1"/>
  <c r="B545" i="12"/>
  <c r="E545" i="12" s="1"/>
  <c r="B546" i="12"/>
  <c r="E546" i="12" s="1"/>
  <c r="B547" i="12"/>
  <c r="E547" i="12" s="1"/>
  <c r="B548" i="12"/>
  <c r="B549" i="12"/>
  <c r="B550" i="12"/>
  <c r="B551" i="12"/>
  <c r="B552" i="12"/>
  <c r="E552" i="12" s="1"/>
  <c r="B553" i="12"/>
  <c r="B554" i="12"/>
  <c r="B555" i="12"/>
  <c r="B556" i="12"/>
  <c r="B557" i="12"/>
  <c r="B558" i="12"/>
  <c r="B559" i="12"/>
  <c r="E559" i="12" s="1"/>
  <c r="B560" i="12"/>
  <c r="E560" i="12" s="1"/>
  <c r="B561" i="12"/>
  <c r="B562" i="12"/>
  <c r="B563" i="12"/>
  <c r="B564" i="12"/>
  <c r="B565" i="12"/>
  <c r="B566" i="12"/>
  <c r="E566" i="12" s="1"/>
  <c r="B567" i="12"/>
  <c r="B568" i="12"/>
  <c r="B569" i="12"/>
  <c r="B570" i="12"/>
  <c r="B571" i="12"/>
  <c r="B572" i="12"/>
  <c r="B573" i="12"/>
  <c r="B574" i="12"/>
  <c r="E574" i="12" s="1"/>
  <c r="B575" i="12"/>
  <c r="B576" i="12"/>
  <c r="B577" i="12"/>
  <c r="B578" i="12"/>
  <c r="B579" i="12"/>
  <c r="B580" i="12"/>
  <c r="B581" i="12"/>
  <c r="B582" i="12"/>
  <c r="E582" i="12" s="1"/>
  <c r="B583" i="12"/>
  <c r="B584" i="12"/>
  <c r="B585" i="12"/>
  <c r="B586" i="12"/>
  <c r="B587" i="12"/>
  <c r="B588" i="12"/>
  <c r="B589" i="12"/>
  <c r="E589" i="12" s="1"/>
  <c r="B590" i="12"/>
  <c r="B591" i="12"/>
  <c r="B592" i="12"/>
  <c r="E592" i="12" s="1"/>
  <c r="B593" i="12"/>
  <c r="B594" i="12"/>
  <c r="E594" i="12" s="1"/>
  <c r="B595" i="12"/>
  <c r="B596" i="12"/>
  <c r="B597" i="12"/>
  <c r="E597" i="12" s="1"/>
  <c r="B598" i="12"/>
  <c r="B599" i="12"/>
  <c r="E599" i="12" s="1"/>
  <c r="B600" i="12"/>
  <c r="E600" i="12" s="1"/>
  <c r="B601" i="12"/>
  <c r="B602" i="12"/>
  <c r="B603" i="12"/>
  <c r="B604" i="12"/>
  <c r="B605" i="12"/>
  <c r="B606" i="12"/>
  <c r="B607" i="12"/>
  <c r="B608" i="12"/>
  <c r="B609" i="12"/>
  <c r="E609" i="12" s="1"/>
  <c r="B610" i="12"/>
  <c r="E610" i="12" s="1"/>
  <c r="B611" i="12"/>
  <c r="B612" i="12"/>
  <c r="B613" i="12"/>
  <c r="B614" i="12"/>
  <c r="B615" i="12"/>
  <c r="E615" i="12" s="1"/>
  <c r="B616" i="12"/>
  <c r="E616" i="12" s="1"/>
  <c r="B617" i="12"/>
  <c r="E617" i="12" s="1"/>
  <c r="B618" i="12"/>
  <c r="E618" i="12" s="1"/>
  <c r="B619" i="12"/>
  <c r="B620" i="12"/>
  <c r="E620" i="12" s="1"/>
  <c r="B621" i="12"/>
  <c r="B622" i="12"/>
  <c r="E622" i="12" s="1"/>
  <c r="B623" i="12"/>
  <c r="B624" i="12"/>
  <c r="E624" i="12" s="1"/>
  <c r="B625" i="12"/>
  <c r="E625" i="12" s="1"/>
  <c r="B626" i="12"/>
  <c r="B627" i="12"/>
  <c r="B628" i="12"/>
  <c r="B629" i="12"/>
  <c r="B630" i="12"/>
  <c r="B631" i="12"/>
  <c r="B632" i="12"/>
  <c r="E632" i="12" s="1"/>
  <c r="B633" i="12"/>
  <c r="B634" i="12"/>
  <c r="B635" i="12"/>
  <c r="B636" i="12"/>
  <c r="B637" i="12"/>
  <c r="B638" i="12"/>
  <c r="B639" i="12"/>
  <c r="B640" i="12"/>
  <c r="B641" i="12"/>
  <c r="B642" i="12"/>
  <c r="E642" i="12" s="1"/>
  <c r="B643" i="12"/>
  <c r="E643" i="12" s="1"/>
  <c r="B644" i="12"/>
  <c r="B645" i="12"/>
  <c r="B646" i="12"/>
  <c r="B647" i="12"/>
  <c r="B648" i="12"/>
  <c r="B649" i="12"/>
  <c r="B650" i="12"/>
  <c r="B651" i="12"/>
  <c r="B652" i="12"/>
  <c r="E652" i="12" s="1"/>
  <c r="B653" i="12"/>
  <c r="B654" i="12"/>
  <c r="E654" i="12" s="1"/>
  <c r="B655" i="12"/>
  <c r="B656" i="12"/>
  <c r="B657" i="12"/>
  <c r="E657" i="12" s="1"/>
  <c r="B658" i="12"/>
  <c r="B659" i="12"/>
  <c r="B660" i="12"/>
  <c r="B661" i="12"/>
  <c r="B662" i="12"/>
  <c r="E662" i="12" s="1"/>
  <c r="B663" i="12"/>
  <c r="B664" i="12"/>
  <c r="E664" i="12" s="1"/>
  <c r="B665" i="12"/>
  <c r="B666" i="12"/>
  <c r="B667" i="12"/>
  <c r="E667" i="12" s="1"/>
  <c r="B668" i="12"/>
  <c r="E668" i="12" s="1"/>
  <c r="B669" i="12"/>
  <c r="B670" i="12"/>
  <c r="B671" i="12"/>
  <c r="E671" i="12" s="1"/>
  <c r="B672" i="12"/>
  <c r="E672" i="12" s="1"/>
  <c r="B673" i="12"/>
  <c r="B674" i="12"/>
  <c r="B675" i="12"/>
  <c r="B676" i="12"/>
  <c r="E676" i="12" s="1"/>
  <c r="B677" i="12"/>
  <c r="B678" i="12"/>
  <c r="E678" i="12" s="1"/>
  <c r="B679" i="12"/>
  <c r="B680" i="12"/>
  <c r="B681" i="12"/>
  <c r="E681" i="12" s="1"/>
  <c r="B682" i="12"/>
  <c r="B683" i="12"/>
  <c r="B684" i="12"/>
  <c r="B685" i="12"/>
  <c r="E685" i="12" s="1"/>
  <c r="B686" i="12"/>
  <c r="E686" i="12" s="1"/>
  <c r="B687" i="12"/>
  <c r="B688" i="12"/>
  <c r="E688" i="12" s="1"/>
  <c r="B689" i="12"/>
  <c r="E689" i="12" s="1"/>
  <c r="B690" i="12"/>
  <c r="E690" i="12" s="1"/>
  <c r="B691" i="12"/>
  <c r="B692" i="12"/>
  <c r="B693" i="12"/>
  <c r="B694" i="12"/>
  <c r="B695" i="12"/>
  <c r="E695" i="12" s="1"/>
  <c r="B696" i="12"/>
  <c r="B697" i="12"/>
  <c r="B698" i="12"/>
  <c r="B699" i="12"/>
  <c r="E699" i="12" s="1"/>
  <c r="B700" i="12"/>
  <c r="E700" i="12" s="1"/>
  <c r="B701" i="12"/>
  <c r="B702" i="12"/>
  <c r="B703" i="12"/>
  <c r="B704" i="12"/>
  <c r="B705" i="12"/>
  <c r="B706" i="12"/>
  <c r="E706" i="12" s="1"/>
  <c r="B707" i="12"/>
  <c r="B708" i="12"/>
  <c r="E708" i="12" s="1"/>
  <c r="B709" i="12"/>
  <c r="E709" i="12" s="1"/>
  <c r="B710" i="12"/>
  <c r="B711" i="12"/>
  <c r="B712" i="12"/>
  <c r="B713" i="12"/>
  <c r="B714" i="12"/>
  <c r="B715" i="12"/>
  <c r="B716" i="12"/>
  <c r="E716" i="12" s="1"/>
  <c r="B717" i="12"/>
  <c r="B718" i="12"/>
  <c r="B719" i="12"/>
  <c r="B720" i="12"/>
  <c r="E720" i="12" s="1"/>
  <c r="B721" i="12"/>
  <c r="E721" i="12" s="1"/>
  <c r="B722" i="12"/>
  <c r="B723" i="12"/>
  <c r="E723" i="12" s="1"/>
  <c r="B724" i="12"/>
  <c r="B725" i="12"/>
  <c r="B726" i="12"/>
  <c r="B727" i="12"/>
  <c r="B728" i="12"/>
  <c r="B729" i="12"/>
  <c r="B730" i="12"/>
  <c r="B731" i="12"/>
  <c r="E731" i="12" s="1"/>
  <c r="B732" i="12"/>
  <c r="B733" i="12"/>
  <c r="E733" i="12" s="1"/>
  <c r="B734" i="12"/>
  <c r="B735" i="12"/>
  <c r="E735" i="12" s="1"/>
  <c r="B736" i="12"/>
  <c r="E736" i="12" s="1"/>
  <c r="B737" i="12"/>
  <c r="B738" i="12"/>
  <c r="B739" i="12"/>
  <c r="E739" i="12" s="1"/>
  <c r="B740" i="12"/>
  <c r="E740" i="12" s="1"/>
  <c r="B741" i="12"/>
  <c r="E741" i="12" s="1"/>
  <c r="B742" i="12"/>
  <c r="B743" i="12"/>
  <c r="B744" i="12"/>
  <c r="E744" i="12" s="1"/>
  <c r="B745" i="12"/>
  <c r="B746" i="12"/>
  <c r="E746" i="12" s="1"/>
  <c r="B747" i="12"/>
  <c r="E747" i="12" s="1"/>
  <c r="B748" i="12"/>
  <c r="B749" i="12"/>
  <c r="B750" i="12"/>
  <c r="B751" i="12"/>
  <c r="E751" i="12" s="1"/>
  <c r="B752" i="12"/>
  <c r="E752" i="12" s="1"/>
  <c r="B753" i="12"/>
  <c r="B754" i="12"/>
  <c r="B755" i="12"/>
  <c r="B756" i="12"/>
  <c r="B757" i="12"/>
  <c r="E757" i="12" s="1"/>
  <c r="B758" i="12"/>
  <c r="E758" i="12" s="1"/>
  <c r="B759" i="12"/>
  <c r="E759" i="12" s="1"/>
  <c r="B760" i="12"/>
  <c r="B761" i="12"/>
  <c r="E761" i="12" s="1"/>
  <c r="B762" i="12"/>
  <c r="B763" i="12"/>
  <c r="E763" i="12" s="1"/>
  <c r="B764" i="12"/>
  <c r="B765" i="12"/>
  <c r="E765" i="12" s="1"/>
  <c r="B766" i="12"/>
  <c r="B767" i="12"/>
  <c r="E767" i="12" s="1"/>
  <c r="B768" i="12"/>
  <c r="E768" i="12" s="1"/>
  <c r="B769" i="12"/>
  <c r="B770" i="12"/>
  <c r="B771" i="12"/>
  <c r="E771" i="12" s="1"/>
  <c r="B772" i="12"/>
  <c r="B773" i="12"/>
  <c r="E773" i="12" s="1"/>
  <c r="B774" i="12"/>
  <c r="E774" i="12" s="1"/>
  <c r="B775" i="12"/>
  <c r="B776" i="12"/>
  <c r="B777" i="12"/>
  <c r="B778" i="12"/>
  <c r="E778" i="12" s="1"/>
  <c r="B779" i="12"/>
  <c r="B780" i="12"/>
  <c r="B781" i="12"/>
  <c r="B782" i="12"/>
  <c r="B783" i="12"/>
  <c r="E783" i="12" s="1"/>
  <c r="B784" i="12"/>
  <c r="B785" i="12"/>
  <c r="B786" i="12"/>
  <c r="E786" i="12" s="1"/>
  <c r="B787" i="12"/>
  <c r="B788" i="12"/>
  <c r="E788" i="12" s="1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E806" i="12" s="1"/>
  <c r="B807" i="12"/>
  <c r="E807" i="12" s="1"/>
  <c r="B808" i="12"/>
  <c r="B809" i="12"/>
  <c r="B810" i="12"/>
  <c r="B811" i="12"/>
  <c r="B812" i="12"/>
  <c r="B813" i="12"/>
  <c r="B814" i="12"/>
  <c r="E814" i="12" s="1"/>
  <c r="B815" i="12"/>
  <c r="B816" i="12"/>
  <c r="B817" i="12"/>
  <c r="B818" i="12"/>
  <c r="E818" i="12" s="1"/>
  <c r="B819" i="12"/>
  <c r="B820" i="12"/>
  <c r="B821" i="12"/>
  <c r="B822" i="12"/>
  <c r="E822" i="12" s="1"/>
  <c r="B823" i="12"/>
  <c r="B824" i="12"/>
  <c r="B825" i="12"/>
  <c r="B826" i="12"/>
  <c r="B827" i="12"/>
  <c r="B828" i="12"/>
  <c r="B829" i="12"/>
  <c r="B830" i="12"/>
  <c r="B831" i="12"/>
  <c r="B832" i="12"/>
  <c r="B833" i="12"/>
  <c r="E833" i="12" s="1"/>
  <c r="B834" i="12"/>
  <c r="B835" i="12"/>
  <c r="B836" i="12"/>
  <c r="B837" i="12"/>
  <c r="B838" i="12"/>
  <c r="B839" i="12"/>
  <c r="B840" i="12"/>
  <c r="B841" i="12"/>
  <c r="B842" i="12"/>
  <c r="E842" i="12" s="1"/>
  <c r="B843" i="12"/>
  <c r="B844" i="12"/>
  <c r="B845" i="12"/>
  <c r="B846" i="12"/>
  <c r="B847" i="12"/>
  <c r="B848" i="12"/>
  <c r="B849" i="12"/>
  <c r="B850" i="12"/>
  <c r="E850" i="12" s="1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E869" i="12" s="1"/>
  <c r="B870" i="12"/>
  <c r="B871" i="12"/>
  <c r="B872" i="12"/>
  <c r="B873" i="12"/>
  <c r="B874" i="12"/>
  <c r="B875" i="12"/>
  <c r="B876" i="12"/>
  <c r="B877" i="12"/>
  <c r="B878" i="12"/>
  <c r="B879" i="12"/>
  <c r="E879" i="12" s="1"/>
  <c r="B880" i="12"/>
  <c r="B881" i="12"/>
  <c r="B882" i="12"/>
  <c r="K69" i="8"/>
  <c r="N69" i="8"/>
  <c r="Q69" i="8"/>
  <c r="T69" i="8"/>
  <c r="W69" i="8"/>
  <c r="Z69" i="8"/>
  <c r="AC69" i="8"/>
  <c r="K70" i="8"/>
  <c r="N70" i="8"/>
  <c r="Q70" i="8"/>
  <c r="T70" i="8"/>
  <c r="W70" i="8"/>
  <c r="Z70" i="8"/>
  <c r="AC70" i="8"/>
  <c r="K71" i="8"/>
  <c r="N71" i="8"/>
  <c r="Q71" i="8"/>
  <c r="T71" i="8"/>
  <c r="W71" i="8"/>
  <c r="Z71" i="8"/>
  <c r="AC71" i="8"/>
  <c r="K72" i="8"/>
  <c r="N72" i="8"/>
  <c r="Q72" i="8"/>
  <c r="T72" i="8"/>
  <c r="W72" i="8"/>
  <c r="Z72" i="8"/>
  <c r="AC72" i="8"/>
  <c r="K73" i="8"/>
  <c r="N73" i="8"/>
  <c r="Q73" i="8"/>
  <c r="T73" i="8"/>
  <c r="W73" i="8"/>
  <c r="Z73" i="8"/>
  <c r="AC73" i="8"/>
  <c r="K74" i="8"/>
  <c r="N74" i="8"/>
  <c r="Q74" i="8"/>
  <c r="T74" i="8"/>
  <c r="W74" i="8"/>
  <c r="Z74" i="8"/>
  <c r="AC74" i="8"/>
  <c r="K75" i="8"/>
  <c r="N75" i="8"/>
  <c r="Q75" i="8"/>
  <c r="T75" i="8"/>
  <c r="W75" i="8"/>
  <c r="Z75" i="8"/>
  <c r="AC75" i="8"/>
  <c r="K76" i="8"/>
  <c r="N76" i="8"/>
  <c r="Q76" i="8"/>
  <c r="T76" i="8"/>
  <c r="W76" i="8"/>
  <c r="Z76" i="8"/>
  <c r="AC76" i="8"/>
  <c r="K77" i="8"/>
  <c r="N77" i="8"/>
  <c r="Q77" i="8"/>
  <c r="T77" i="8"/>
  <c r="W77" i="8"/>
  <c r="Z77" i="8"/>
  <c r="AC77" i="8"/>
  <c r="K78" i="8"/>
  <c r="N78" i="8"/>
  <c r="Q78" i="8"/>
  <c r="T78" i="8"/>
  <c r="W78" i="8"/>
  <c r="Z78" i="8"/>
  <c r="AC78" i="8"/>
  <c r="K79" i="8"/>
  <c r="N79" i="8"/>
  <c r="Q79" i="8"/>
  <c r="T79" i="8"/>
  <c r="W79" i="8"/>
  <c r="Z79" i="8"/>
  <c r="AC79" i="8"/>
  <c r="K80" i="8"/>
  <c r="N80" i="8"/>
  <c r="Q80" i="8"/>
  <c r="T80" i="8"/>
  <c r="W80" i="8"/>
  <c r="Z80" i="8"/>
  <c r="AC80" i="8"/>
  <c r="K81" i="8"/>
  <c r="N81" i="8"/>
  <c r="Q81" i="8"/>
  <c r="T81" i="8"/>
  <c r="W81" i="8"/>
  <c r="Z81" i="8"/>
  <c r="AC81" i="8"/>
  <c r="K82" i="8"/>
  <c r="N82" i="8"/>
  <c r="Q82" i="8"/>
  <c r="T82" i="8"/>
  <c r="W82" i="8"/>
  <c r="Z82" i="8"/>
  <c r="AC82" i="8"/>
  <c r="K83" i="8"/>
  <c r="N83" i="8"/>
  <c r="Q83" i="8"/>
  <c r="T83" i="8"/>
  <c r="W83" i="8"/>
  <c r="Z83" i="8"/>
  <c r="AC83" i="8"/>
  <c r="K84" i="8"/>
  <c r="N84" i="8"/>
  <c r="Q84" i="8"/>
  <c r="T84" i="8"/>
  <c r="W84" i="8"/>
  <c r="Z84" i="8"/>
  <c r="AC84" i="8"/>
  <c r="K85" i="8"/>
  <c r="N85" i="8"/>
  <c r="Q85" i="8"/>
  <c r="T85" i="8"/>
  <c r="W85" i="8"/>
  <c r="Z85" i="8"/>
  <c r="AC85" i="8"/>
  <c r="K86" i="8"/>
  <c r="N86" i="8"/>
  <c r="Q86" i="8"/>
  <c r="T86" i="8"/>
  <c r="W86" i="8"/>
  <c r="Z86" i="8"/>
  <c r="AC86" i="8"/>
  <c r="K87" i="8"/>
  <c r="N87" i="8"/>
  <c r="Q87" i="8"/>
  <c r="T87" i="8"/>
  <c r="W87" i="8"/>
  <c r="Z87" i="8"/>
  <c r="AC87" i="8"/>
  <c r="K88" i="8"/>
  <c r="N88" i="8"/>
  <c r="Q88" i="8"/>
  <c r="T88" i="8"/>
  <c r="W88" i="8"/>
  <c r="Z88" i="8"/>
  <c r="AC88" i="8"/>
  <c r="K89" i="8"/>
  <c r="N89" i="8"/>
  <c r="Q89" i="8"/>
  <c r="T89" i="8"/>
  <c r="W89" i="8"/>
  <c r="Z89" i="8"/>
  <c r="AC89" i="8"/>
  <c r="K90" i="8"/>
  <c r="N90" i="8"/>
  <c r="Q90" i="8"/>
  <c r="T90" i="8"/>
  <c r="W90" i="8"/>
  <c r="Z90" i="8"/>
  <c r="AC90" i="8"/>
  <c r="K91" i="8"/>
  <c r="N91" i="8"/>
  <c r="Q91" i="8"/>
  <c r="T91" i="8"/>
  <c r="W91" i="8"/>
  <c r="Z91" i="8"/>
  <c r="AC91" i="8"/>
  <c r="K92" i="8"/>
  <c r="N92" i="8"/>
  <c r="Q92" i="8"/>
  <c r="T92" i="8"/>
  <c r="W92" i="8"/>
  <c r="Z92" i="8"/>
  <c r="AC92" i="8"/>
  <c r="K93" i="8"/>
  <c r="N93" i="8"/>
  <c r="Q93" i="8"/>
  <c r="T93" i="8"/>
  <c r="W93" i="8"/>
  <c r="Z93" i="8"/>
  <c r="AC93" i="8"/>
  <c r="K94" i="8"/>
  <c r="N94" i="8"/>
  <c r="Q94" i="8"/>
  <c r="T94" i="8"/>
  <c r="W94" i="8"/>
  <c r="Z94" i="8"/>
  <c r="AC94" i="8"/>
  <c r="K95" i="8"/>
  <c r="N95" i="8"/>
  <c r="Q95" i="8"/>
  <c r="T95" i="8"/>
  <c r="W95" i="8"/>
  <c r="Z95" i="8"/>
  <c r="AC95" i="8"/>
  <c r="K96" i="8"/>
  <c r="N96" i="8"/>
  <c r="Q96" i="8"/>
  <c r="T96" i="8"/>
  <c r="W96" i="8"/>
  <c r="Z96" i="8"/>
  <c r="AC96" i="8"/>
  <c r="K97" i="8"/>
  <c r="N97" i="8"/>
  <c r="Q97" i="8"/>
  <c r="T97" i="8"/>
  <c r="W97" i="8"/>
  <c r="Z97" i="8"/>
  <c r="AC97" i="8"/>
  <c r="K98" i="8"/>
  <c r="N98" i="8"/>
  <c r="Q98" i="8"/>
  <c r="T98" i="8"/>
  <c r="W98" i="8"/>
  <c r="Z98" i="8"/>
  <c r="AC98" i="8"/>
  <c r="K99" i="8"/>
  <c r="N99" i="8"/>
  <c r="Q99" i="8"/>
  <c r="T99" i="8"/>
  <c r="W99" i="8"/>
  <c r="Z99" i="8"/>
  <c r="AC99" i="8"/>
  <c r="K100" i="8"/>
  <c r="N100" i="8"/>
  <c r="Q100" i="8"/>
  <c r="T100" i="8"/>
  <c r="W100" i="8"/>
  <c r="Z100" i="8"/>
  <c r="AC100" i="8"/>
  <c r="K101" i="8"/>
  <c r="N101" i="8"/>
  <c r="Q101" i="8"/>
  <c r="T101" i="8"/>
  <c r="W101" i="8"/>
  <c r="Z101" i="8"/>
  <c r="AC101" i="8"/>
  <c r="K102" i="8"/>
  <c r="N102" i="8"/>
  <c r="Q102" i="8"/>
  <c r="T102" i="8"/>
  <c r="W102" i="8"/>
  <c r="Z102" i="8"/>
  <c r="AC102" i="8"/>
  <c r="K103" i="8"/>
  <c r="N103" i="8"/>
  <c r="Q103" i="8"/>
  <c r="T103" i="8"/>
  <c r="W103" i="8"/>
  <c r="Z103" i="8"/>
  <c r="AC103" i="8"/>
  <c r="K104" i="8"/>
  <c r="N104" i="8"/>
  <c r="Q104" i="8"/>
  <c r="T104" i="8"/>
  <c r="W104" i="8"/>
  <c r="Z104" i="8"/>
  <c r="AC104" i="8"/>
  <c r="K105" i="8"/>
  <c r="N105" i="8"/>
  <c r="Q105" i="8"/>
  <c r="T105" i="8"/>
  <c r="W105" i="8"/>
  <c r="Z105" i="8"/>
  <c r="AC105" i="8"/>
  <c r="K106" i="8"/>
  <c r="N106" i="8"/>
  <c r="Q106" i="8"/>
  <c r="T106" i="8"/>
  <c r="W106" i="8"/>
  <c r="Z106" i="8"/>
  <c r="AC106" i="8"/>
  <c r="K107" i="8"/>
  <c r="N107" i="8"/>
  <c r="Q107" i="8"/>
  <c r="T107" i="8"/>
  <c r="W107" i="8"/>
  <c r="Z107" i="8"/>
  <c r="AC107" i="8"/>
  <c r="K108" i="8"/>
  <c r="N108" i="8"/>
  <c r="Q108" i="8"/>
  <c r="T108" i="8"/>
  <c r="W108" i="8"/>
  <c r="Z108" i="8"/>
  <c r="AC108" i="8"/>
  <c r="K109" i="8"/>
  <c r="N109" i="8"/>
  <c r="Q109" i="8"/>
  <c r="T109" i="8"/>
  <c r="W109" i="8"/>
  <c r="Z109" i="8"/>
  <c r="AC109" i="8"/>
  <c r="K110" i="8"/>
  <c r="N110" i="8"/>
  <c r="Q110" i="8"/>
  <c r="T110" i="8"/>
  <c r="W110" i="8"/>
  <c r="Z110" i="8"/>
  <c r="AC110" i="8"/>
  <c r="K111" i="8"/>
  <c r="N111" i="8"/>
  <c r="Q111" i="8"/>
  <c r="T111" i="8"/>
  <c r="W111" i="8"/>
  <c r="Z111" i="8"/>
  <c r="AC111" i="8"/>
  <c r="K112" i="8"/>
  <c r="N112" i="8"/>
  <c r="Q112" i="8"/>
  <c r="T112" i="8"/>
  <c r="W112" i="8"/>
  <c r="Z112" i="8"/>
  <c r="AC112" i="8"/>
  <c r="K113" i="8"/>
  <c r="N113" i="8"/>
  <c r="Q113" i="8"/>
  <c r="T113" i="8"/>
  <c r="W113" i="8"/>
  <c r="Z113" i="8"/>
  <c r="AC113" i="8"/>
  <c r="K114" i="8"/>
  <c r="N114" i="8"/>
  <c r="Q114" i="8"/>
  <c r="T114" i="8"/>
  <c r="W114" i="8"/>
  <c r="Z114" i="8"/>
  <c r="AC114" i="8"/>
  <c r="K115" i="8"/>
  <c r="N115" i="8"/>
  <c r="Q115" i="8"/>
  <c r="T115" i="8"/>
  <c r="W115" i="8"/>
  <c r="Z115" i="8"/>
  <c r="AC115" i="8"/>
  <c r="K116" i="8"/>
  <c r="N116" i="8"/>
  <c r="Q116" i="8"/>
  <c r="T116" i="8"/>
  <c r="W116" i="8"/>
  <c r="Z116" i="8"/>
  <c r="AC116" i="8"/>
  <c r="K117" i="8"/>
  <c r="N117" i="8"/>
  <c r="Q117" i="8"/>
  <c r="T117" i="8"/>
  <c r="W117" i="8"/>
  <c r="Z117" i="8"/>
  <c r="AC117" i="8"/>
  <c r="K118" i="8"/>
  <c r="N118" i="8"/>
  <c r="Q118" i="8"/>
  <c r="T118" i="8"/>
  <c r="W118" i="8"/>
  <c r="Z118" i="8"/>
  <c r="AC118" i="8"/>
  <c r="K119" i="8"/>
  <c r="N119" i="8"/>
  <c r="Q119" i="8"/>
  <c r="T119" i="8"/>
  <c r="W119" i="8"/>
  <c r="Z119" i="8"/>
  <c r="AC119" i="8"/>
  <c r="K120" i="8"/>
  <c r="N120" i="8"/>
  <c r="Q120" i="8"/>
  <c r="T120" i="8"/>
  <c r="W120" i="8"/>
  <c r="Z120" i="8"/>
  <c r="AC120" i="8"/>
  <c r="K121" i="8"/>
  <c r="N121" i="8"/>
  <c r="Q121" i="8"/>
  <c r="T121" i="8"/>
  <c r="W121" i="8"/>
  <c r="Z121" i="8"/>
  <c r="AC121" i="8"/>
  <c r="K122" i="8"/>
  <c r="N122" i="8"/>
  <c r="Q122" i="8"/>
  <c r="T122" i="8"/>
  <c r="W122" i="8"/>
  <c r="Z122" i="8"/>
  <c r="AC122" i="8"/>
  <c r="K123" i="8"/>
  <c r="N123" i="8"/>
  <c r="Q123" i="8"/>
  <c r="T123" i="8"/>
  <c r="W123" i="8"/>
  <c r="Z123" i="8"/>
  <c r="AC123" i="8"/>
  <c r="K124" i="8"/>
  <c r="N124" i="8"/>
  <c r="Q124" i="8"/>
  <c r="T124" i="8"/>
  <c r="W124" i="8"/>
  <c r="Z124" i="8"/>
  <c r="AC124" i="8"/>
  <c r="K125" i="8"/>
  <c r="N125" i="8"/>
  <c r="Q125" i="8"/>
  <c r="T125" i="8"/>
  <c r="W125" i="8"/>
  <c r="Z125" i="8"/>
  <c r="AC125" i="8"/>
  <c r="K126" i="8"/>
  <c r="N126" i="8"/>
  <c r="Q126" i="8"/>
  <c r="T126" i="8"/>
  <c r="W126" i="8"/>
  <c r="Z126" i="8"/>
  <c r="AC126" i="8"/>
  <c r="K127" i="8"/>
  <c r="N127" i="8"/>
  <c r="Q127" i="8"/>
  <c r="T127" i="8"/>
  <c r="W127" i="8"/>
  <c r="Z127" i="8"/>
  <c r="AC127" i="8"/>
  <c r="K128" i="8"/>
  <c r="N128" i="8"/>
  <c r="Q128" i="8"/>
  <c r="T128" i="8"/>
  <c r="W128" i="8"/>
  <c r="Z128" i="8"/>
  <c r="AC128" i="8"/>
  <c r="K129" i="8"/>
  <c r="N129" i="8"/>
  <c r="Q129" i="8"/>
  <c r="T129" i="8"/>
  <c r="W129" i="8"/>
  <c r="Z129" i="8"/>
  <c r="AC129" i="8"/>
  <c r="K130" i="8"/>
  <c r="N130" i="8"/>
  <c r="Q130" i="8"/>
  <c r="T130" i="8"/>
  <c r="W130" i="8"/>
  <c r="Z130" i="8"/>
  <c r="AC130" i="8"/>
  <c r="K131" i="8"/>
  <c r="N131" i="8"/>
  <c r="Q131" i="8"/>
  <c r="T131" i="8"/>
  <c r="W131" i="8"/>
  <c r="Z131" i="8"/>
  <c r="AC131" i="8"/>
  <c r="K132" i="8"/>
  <c r="N132" i="8"/>
  <c r="Q132" i="8"/>
  <c r="T132" i="8"/>
  <c r="W132" i="8"/>
  <c r="Z132" i="8"/>
  <c r="AC132" i="8"/>
  <c r="K133" i="8"/>
  <c r="N133" i="8"/>
  <c r="Q133" i="8"/>
  <c r="T133" i="8"/>
  <c r="W133" i="8"/>
  <c r="Z133" i="8"/>
  <c r="AC133" i="8"/>
  <c r="K134" i="8"/>
  <c r="N134" i="8"/>
  <c r="Q134" i="8"/>
  <c r="T134" i="8"/>
  <c r="W134" i="8"/>
  <c r="Z134" i="8"/>
  <c r="AC134" i="8"/>
  <c r="K135" i="8"/>
  <c r="N135" i="8"/>
  <c r="Q135" i="8"/>
  <c r="T135" i="8"/>
  <c r="W135" i="8"/>
  <c r="Z135" i="8"/>
  <c r="AC135" i="8"/>
  <c r="K136" i="8"/>
  <c r="N136" i="8"/>
  <c r="Q136" i="8"/>
  <c r="T136" i="8"/>
  <c r="W136" i="8"/>
  <c r="Z136" i="8"/>
  <c r="AC136" i="8"/>
  <c r="K137" i="8"/>
  <c r="N137" i="8"/>
  <c r="Q137" i="8"/>
  <c r="T137" i="8"/>
  <c r="W137" i="8"/>
  <c r="Z137" i="8"/>
  <c r="AC137" i="8"/>
  <c r="K138" i="8"/>
  <c r="N138" i="8"/>
  <c r="Q138" i="8"/>
  <c r="T138" i="8"/>
  <c r="W138" i="8"/>
  <c r="Z138" i="8"/>
  <c r="AC138" i="8"/>
  <c r="K139" i="8"/>
  <c r="N139" i="8"/>
  <c r="Q139" i="8"/>
  <c r="T139" i="8"/>
  <c r="W139" i="8"/>
  <c r="Z139" i="8"/>
  <c r="AC139" i="8"/>
  <c r="K140" i="8"/>
  <c r="N140" i="8"/>
  <c r="Q140" i="8"/>
  <c r="T140" i="8"/>
  <c r="W140" i="8"/>
  <c r="Z140" i="8"/>
  <c r="AC140" i="8"/>
  <c r="K141" i="8"/>
  <c r="N141" i="8"/>
  <c r="Q141" i="8"/>
  <c r="T141" i="8"/>
  <c r="W141" i="8"/>
  <c r="Z141" i="8"/>
  <c r="AC141" i="8"/>
  <c r="K142" i="8"/>
  <c r="N142" i="8"/>
  <c r="Q142" i="8"/>
  <c r="T142" i="8"/>
  <c r="W142" i="8"/>
  <c r="Z142" i="8"/>
  <c r="AC142" i="8"/>
  <c r="K143" i="8"/>
  <c r="N143" i="8"/>
  <c r="Q143" i="8"/>
  <c r="T143" i="8"/>
  <c r="W143" i="8"/>
  <c r="Z143" i="8"/>
  <c r="AC143" i="8"/>
  <c r="K144" i="8"/>
  <c r="N144" i="8"/>
  <c r="Q144" i="8"/>
  <c r="T144" i="8"/>
  <c r="W144" i="8"/>
  <c r="Z144" i="8"/>
  <c r="AC144" i="8"/>
  <c r="K145" i="8"/>
  <c r="N145" i="8"/>
  <c r="Q145" i="8"/>
  <c r="T145" i="8"/>
  <c r="W145" i="8"/>
  <c r="Z145" i="8"/>
  <c r="AC145" i="8"/>
  <c r="K146" i="8"/>
  <c r="N146" i="8"/>
  <c r="Q146" i="8"/>
  <c r="T146" i="8"/>
  <c r="W146" i="8"/>
  <c r="Z146" i="8"/>
  <c r="AC146" i="8"/>
  <c r="K147" i="8"/>
  <c r="N147" i="8"/>
  <c r="Q147" i="8"/>
  <c r="T147" i="8"/>
  <c r="W147" i="8"/>
  <c r="Z147" i="8"/>
  <c r="AC147" i="8"/>
  <c r="K148" i="8"/>
  <c r="N148" i="8"/>
  <c r="Q148" i="8"/>
  <c r="T148" i="8"/>
  <c r="W148" i="8"/>
  <c r="Z148" i="8"/>
  <c r="AC148" i="8"/>
  <c r="K149" i="8"/>
  <c r="N149" i="8"/>
  <c r="Q149" i="8"/>
  <c r="T149" i="8"/>
  <c r="W149" i="8"/>
  <c r="Z149" i="8"/>
  <c r="AC149" i="8"/>
  <c r="K150" i="8"/>
  <c r="N150" i="8"/>
  <c r="Q150" i="8"/>
  <c r="T150" i="8"/>
  <c r="W150" i="8"/>
  <c r="Z150" i="8"/>
  <c r="AC150" i="8"/>
  <c r="K151" i="8"/>
  <c r="N151" i="8"/>
  <c r="Q151" i="8"/>
  <c r="T151" i="8"/>
  <c r="W151" i="8"/>
  <c r="Z151" i="8"/>
  <c r="AC151" i="8"/>
  <c r="K152" i="8"/>
  <c r="N152" i="8"/>
  <c r="Q152" i="8"/>
  <c r="T152" i="8"/>
  <c r="W152" i="8"/>
  <c r="Z152" i="8"/>
  <c r="AC152" i="8"/>
  <c r="K153" i="8"/>
  <c r="N153" i="8"/>
  <c r="Q153" i="8"/>
  <c r="T153" i="8"/>
  <c r="W153" i="8"/>
  <c r="Z153" i="8"/>
  <c r="AC153" i="8"/>
  <c r="K154" i="8"/>
  <c r="N154" i="8"/>
  <c r="Q154" i="8"/>
  <c r="T154" i="8"/>
  <c r="W154" i="8"/>
  <c r="Z154" i="8"/>
  <c r="AC154" i="8"/>
  <c r="K155" i="8"/>
  <c r="N155" i="8"/>
  <c r="Q155" i="8"/>
  <c r="T155" i="8"/>
  <c r="W155" i="8"/>
  <c r="Z155" i="8"/>
  <c r="AC155" i="8"/>
  <c r="K156" i="8"/>
  <c r="N156" i="8"/>
  <c r="Q156" i="8"/>
  <c r="T156" i="8"/>
  <c r="W156" i="8"/>
  <c r="Z156" i="8"/>
  <c r="AC156" i="8"/>
  <c r="K157" i="8"/>
  <c r="N157" i="8"/>
  <c r="Q157" i="8"/>
  <c r="T157" i="8"/>
  <c r="W157" i="8"/>
  <c r="Z157" i="8"/>
  <c r="AC157" i="8"/>
  <c r="K158" i="8"/>
  <c r="N158" i="8"/>
  <c r="Q158" i="8"/>
  <c r="T158" i="8"/>
  <c r="W158" i="8"/>
  <c r="Z158" i="8"/>
  <c r="AC158" i="8"/>
  <c r="K159" i="8"/>
  <c r="N159" i="8"/>
  <c r="Q159" i="8"/>
  <c r="T159" i="8"/>
  <c r="W159" i="8"/>
  <c r="Z159" i="8"/>
  <c r="AC159" i="8"/>
  <c r="K160" i="8"/>
  <c r="N160" i="8"/>
  <c r="Q160" i="8"/>
  <c r="T160" i="8"/>
  <c r="W160" i="8"/>
  <c r="Z160" i="8"/>
  <c r="AC160" i="8"/>
  <c r="K161" i="8"/>
  <c r="N161" i="8"/>
  <c r="Q161" i="8"/>
  <c r="T161" i="8"/>
  <c r="W161" i="8"/>
  <c r="Z161" i="8"/>
  <c r="AC161" i="8"/>
  <c r="K162" i="8"/>
  <c r="N162" i="8"/>
  <c r="Q162" i="8"/>
  <c r="T162" i="8"/>
  <c r="W162" i="8"/>
  <c r="Z162" i="8"/>
  <c r="AC162" i="8"/>
  <c r="K163" i="8"/>
  <c r="N163" i="8"/>
  <c r="Q163" i="8"/>
  <c r="T163" i="8"/>
  <c r="W163" i="8"/>
  <c r="Z163" i="8"/>
  <c r="AC163" i="8"/>
  <c r="K164" i="8"/>
  <c r="N164" i="8"/>
  <c r="Q164" i="8"/>
  <c r="T164" i="8"/>
  <c r="W164" i="8"/>
  <c r="Z164" i="8"/>
  <c r="AC164" i="8"/>
  <c r="K165" i="8"/>
  <c r="N165" i="8"/>
  <c r="Q165" i="8"/>
  <c r="T165" i="8"/>
  <c r="W165" i="8"/>
  <c r="Z165" i="8"/>
  <c r="AC165" i="8"/>
  <c r="K166" i="8"/>
  <c r="N166" i="8"/>
  <c r="Q166" i="8"/>
  <c r="T166" i="8"/>
  <c r="W166" i="8"/>
  <c r="Z166" i="8"/>
  <c r="AC166" i="8"/>
  <c r="K167" i="8"/>
  <c r="N167" i="8"/>
  <c r="Q167" i="8"/>
  <c r="T167" i="8"/>
  <c r="W167" i="8"/>
  <c r="Z167" i="8"/>
  <c r="AC167" i="8"/>
  <c r="K168" i="8"/>
  <c r="N168" i="8"/>
  <c r="Q168" i="8"/>
  <c r="T168" i="8"/>
  <c r="W168" i="8"/>
  <c r="Z168" i="8"/>
  <c r="AC168" i="8"/>
  <c r="K169" i="8"/>
  <c r="N169" i="8"/>
  <c r="Q169" i="8"/>
  <c r="T169" i="8"/>
  <c r="W169" i="8"/>
  <c r="Z169" i="8"/>
  <c r="AC169" i="8"/>
  <c r="K170" i="8"/>
  <c r="N170" i="8"/>
  <c r="Q170" i="8"/>
  <c r="T170" i="8"/>
  <c r="W170" i="8"/>
  <c r="Z170" i="8"/>
  <c r="AC170" i="8"/>
  <c r="K171" i="8"/>
  <c r="N171" i="8"/>
  <c r="Q171" i="8"/>
  <c r="T171" i="8"/>
  <c r="W171" i="8"/>
  <c r="Z171" i="8"/>
  <c r="AC171" i="8"/>
  <c r="K172" i="8"/>
  <c r="N172" i="8"/>
  <c r="Q172" i="8"/>
  <c r="T172" i="8"/>
  <c r="W172" i="8"/>
  <c r="Z172" i="8"/>
  <c r="AC172" i="8"/>
  <c r="K173" i="8"/>
  <c r="N173" i="8"/>
  <c r="Q173" i="8"/>
  <c r="T173" i="8"/>
  <c r="W173" i="8"/>
  <c r="Z173" i="8"/>
  <c r="AC173" i="8"/>
  <c r="K174" i="8"/>
  <c r="N174" i="8"/>
  <c r="Q174" i="8"/>
  <c r="T174" i="8"/>
  <c r="W174" i="8"/>
  <c r="Z174" i="8"/>
  <c r="AC174" i="8"/>
  <c r="K175" i="8"/>
  <c r="N175" i="8"/>
  <c r="Q175" i="8"/>
  <c r="T175" i="8"/>
  <c r="W175" i="8"/>
  <c r="Z175" i="8"/>
  <c r="AC175" i="8"/>
  <c r="K176" i="8"/>
  <c r="N176" i="8"/>
  <c r="Q176" i="8"/>
  <c r="T176" i="8"/>
  <c r="W176" i="8"/>
  <c r="Z176" i="8"/>
  <c r="AC176" i="8"/>
  <c r="K177" i="8"/>
  <c r="N177" i="8"/>
  <c r="Q177" i="8"/>
  <c r="T177" i="8"/>
  <c r="W177" i="8"/>
  <c r="Z177" i="8"/>
  <c r="AC177" i="8"/>
  <c r="K178" i="8"/>
  <c r="N178" i="8"/>
  <c r="Q178" i="8"/>
  <c r="T178" i="8"/>
  <c r="W178" i="8"/>
  <c r="Z178" i="8"/>
  <c r="AC178" i="8"/>
  <c r="K179" i="8"/>
  <c r="N179" i="8"/>
  <c r="Q179" i="8"/>
  <c r="T179" i="8"/>
  <c r="W179" i="8"/>
  <c r="Z179" i="8"/>
  <c r="AC179" i="8"/>
  <c r="K180" i="8"/>
  <c r="N180" i="8"/>
  <c r="Q180" i="8"/>
  <c r="T180" i="8"/>
  <c r="W180" i="8"/>
  <c r="Z180" i="8"/>
  <c r="AC180" i="8"/>
  <c r="K181" i="8"/>
  <c r="N181" i="8"/>
  <c r="Q181" i="8"/>
  <c r="T181" i="8"/>
  <c r="W181" i="8"/>
  <c r="Z181" i="8"/>
  <c r="AC181" i="8"/>
  <c r="K182" i="8"/>
  <c r="N182" i="8"/>
  <c r="Q182" i="8"/>
  <c r="T182" i="8"/>
  <c r="W182" i="8"/>
  <c r="Z182" i="8"/>
  <c r="AC182" i="8"/>
  <c r="K183" i="8"/>
  <c r="N183" i="8"/>
  <c r="Q183" i="8"/>
  <c r="T183" i="8"/>
  <c r="W183" i="8"/>
  <c r="Z183" i="8"/>
  <c r="AC183" i="8"/>
  <c r="K184" i="8"/>
  <c r="N184" i="8"/>
  <c r="Q184" i="8"/>
  <c r="T184" i="8"/>
  <c r="W184" i="8"/>
  <c r="Z184" i="8"/>
  <c r="AC184" i="8"/>
  <c r="K185" i="8"/>
  <c r="N185" i="8"/>
  <c r="Q185" i="8"/>
  <c r="T185" i="8"/>
  <c r="W185" i="8"/>
  <c r="Z185" i="8"/>
  <c r="AC185" i="8"/>
  <c r="K186" i="8"/>
  <c r="N186" i="8"/>
  <c r="Q186" i="8"/>
  <c r="T186" i="8"/>
  <c r="W186" i="8"/>
  <c r="Z186" i="8"/>
  <c r="AC186" i="8"/>
  <c r="K187" i="8"/>
  <c r="N187" i="8"/>
  <c r="Q187" i="8"/>
  <c r="T187" i="8"/>
  <c r="W187" i="8"/>
  <c r="Z187" i="8"/>
  <c r="AC187" i="8"/>
  <c r="K188" i="8"/>
  <c r="N188" i="8"/>
  <c r="Q188" i="8"/>
  <c r="T188" i="8"/>
  <c r="W188" i="8"/>
  <c r="Z188" i="8"/>
  <c r="AC188" i="8"/>
  <c r="K189" i="8"/>
  <c r="N189" i="8"/>
  <c r="Q189" i="8"/>
  <c r="T189" i="8"/>
  <c r="W189" i="8"/>
  <c r="Z189" i="8"/>
  <c r="AC189" i="8"/>
  <c r="K190" i="8"/>
  <c r="N190" i="8"/>
  <c r="Q190" i="8"/>
  <c r="T190" i="8"/>
  <c r="W190" i="8"/>
  <c r="Z190" i="8"/>
  <c r="AC190" i="8"/>
  <c r="K191" i="8"/>
  <c r="N191" i="8"/>
  <c r="Q191" i="8"/>
  <c r="T191" i="8"/>
  <c r="W191" i="8"/>
  <c r="Z191" i="8"/>
  <c r="AC191" i="8"/>
  <c r="K192" i="8"/>
  <c r="N192" i="8"/>
  <c r="Q192" i="8"/>
  <c r="T192" i="8"/>
  <c r="W192" i="8"/>
  <c r="Z192" i="8"/>
  <c r="AC192" i="8"/>
  <c r="K193" i="8"/>
  <c r="N193" i="8"/>
  <c r="Q193" i="8"/>
  <c r="T193" i="8"/>
  <c r="W193" i="8"/>
  <c r="Z193" i="8"/>
  <c r="AC193" i="8"/>
  <c r="K194" i="8"/>
  <c r="N194" i="8"/>
  <c r="Q194" i="8"/>
  <c r="T194" i="8"/>
  <c r="W194" i="8"/>
  <c r="Z194" i="8"/>
  <c r="AC194" i="8"/>
  <c r="K195" i="8"/>
  <c r="N195" i="8"/>
  <c r="Q195" i="8"/>
  <c r="T195" i="8"/>
  <c r="W195" i="8"/>
  <c r="Z195" i="8"/>
  <c r="AC195" i="8"/>
  <c r="K196" i="8"/>
  <c r="N196" i="8"/>
  <c r="Q196" i="8"/>
  <c r="T196" i="8"/>
  <c r="W196" i="8"/>
  <c r="Z196" i="8"/>
  <c r="AC196" i="8"/>
  <c r="K197" i="8"/>
  <c r="N197" i="8"/>
  <c r="Q197" i="8"/>
  <c r="T197" i="8"/>
  <c r="W197" i="8"/>
  <c r="Z197" i="8"/>
  <c r="AC197" i="8"/>
  <c r="K198" i="8"/>
  <c r="N198" i="8"/>
  <c r="Q198" i="8"/>
  <c r="T198" i="8"/>
  <c r="W198" i="8"/>
  <c r="Z198" i="8"/>
  <c r="AC198" i="8"/>
  <c r="K199" i="8"/>
  <c r="N199" i="8"/>
  <c r="Q199" i="8"/>
  <c r="T199" i="8"/>
  <c r="W199" i="8"/>
  <c r="Z199" i="8"/>
  <c r="AC199" i="8"/>
  <c r="K200" i="8"/>
  <c r="N200" i="8"/>
  <c r="Q200" i="8"/>
  <c r="T200" i="8"/>
  <c r="W200" i="8"/>
  <c r="Z200" i="8"/>
  <c r="AC200" i="8"/>
  <c r="K201" i="8"/>
  <c r="N201" i="8"/>
  <c r="Q201" i="8"/>
  <c r="T201" i="8"/>
  <c r="W201" i="8"/>
  <c r="Z201" i="8"/>
  <c r="AC201" i="8"/>
  <c r="K202" i="8"/>
  <c r="N202" i="8"/>
  <c r="Q202" i="8"/>
  <c r="T202" i="8"/>
  <c r="W202" i="8"/>
  <c r="Z202" i="8"/>
  <c r="AC202" i="8"/>
  <c r="K203" i="8"/>
  <c r="N203" i="8"/>
  <c r="Q203" i="8"/>
  <c r="T203" i="8"/>
  <c r="W203" i="8"/>
  <c r="Z203" i="8"/>
  <c r="AC203" i="8"/>
  <c r="K204" i="8"/>
  <c r="N204" i="8"/>
  <c r="Q204" i="8"/>
  <c r="T204" i="8"/>
  <c r="W204" i="8"/>
  <c r="Z204" i="8"/>
  <c r="AC204" i="8"/>
  <c r="K205" i="8"/>
  <c r="N205" i="8"/>
  <c r="Q205" i="8"/>
  <c r="T205" i="8"/>
  <c r="W205" i="8"/>
  <c r="Z205" i="8"/>
  <c r="AC205" i="8"/>
  <c r="K206" i="8"/>
  <c r="N206" i="8"/>
  <c r="Q206" i="8"/>
  <c r="T206" i="8"/>
  <c r="W206" i="8"/>
  <c r="Z206" i="8"/>
  <c r="AC206" i="8"/>
  <c r="K207" i="8"/>
  <c r="N207" i="8"/>
  <c r="Q207" i="8"/>
  <c r="T207" i="8"/>
  <c r="W207" i="8"/>
  <c r="Z207" i="8"/>
  <c r="AC207" i="8"/>
  <c r="K208" i="8"/>
  <c r="N208" i="8"/>
  <c r="Q208" i="8"/>
  <c r="T208" i="8"/>
  <c r="W208" i="8"/>
  <c r="Z208" i="8"/>
  <c r="AC208" i="8"/>
  <c r="K209" i="8"/>
  <c r="N209" i="8"/>
  <c r="Q209" i="8"/>
  <c r="T209" i="8"/>
  <c r="W209" i="8"/>
  <c r="Z209" i="8"/>
  <c r="AC209" i="8"/>
  <c r="K210" i="8"/>
  <c r="N210" i="8"/>
  <c r="Q210" i="8"/>
  <c r="T210" i="8"/>
  <c r="W210" i="8"/>
  <c r="Z210" i="8"/>
  <c r="AC210" i="8"/>
  <c r="K211" i="8"/>
  <c r="N211" i="8"/>
  <c r="Q211" i="8"/>
  <c r="T211" i="8"/>
  <c r="W211" i="8"/>
  <c r="Z211" i="8"/>
  <c r="AC211" i="8"/>
  <c r="K212" i="8"/>
  <c r="N212" i="8"/>
  <c r="Q212" i="8"/>
  <c r="T212" i="8"/>
  <c r="W212" i="8"/>
  <c r="Z212" i="8"/>
  <c r="AC212" i="8"/>
  <c r="K213" i="8"/>
  <c r="N213" i="8"/>
  <c r="Q213" i="8"/>
  <c r="T213" i="8"/>
  <c r="W213" i="8"/>
  <c r="Z213" i="8"/>
  <c r="AC213" i="8"/>
  <c r="K214" i="8"/>
  <c r="N214" i="8"/>
  <c r="Q214" i="8"/>
  <c r="T214" i="8"/>
  <c r="W214" i="8"/>
  <c r="Z214" i="8"/>
  <c r="AC214" i="8"/>
  <c r="K215" i="8"/>
  <c r="N215" i="8"/>
  <c r="Q215" i="8"/>
  <c r="T215" i="8"/>
  <c r="W215" i="8"/>
  <c r="Z215" i="8"/>
  <c r="AC215" i="8"/>
  <c r="K216" i="8"/>
  <c r="N216" i="8"/>
  <c r="Q216" i="8"/>
  <c r="T216" i="8"/>
  <c r="W216" i="8"/>
  <c r="Z216" i="8"/>
  <c r="AC216" i="8"/>
  <c r="K217" i="8"/>
  <c r="N217" i="8"/>
  <c r="Q217" i="8"/>
  <c r="T217" i="8"/>
  <c r="W217" i="8"/>
  <c r="Z217" i="8"/>
  <c r="AC217" i="8"/>
  <c r="K218" i="8"/>
  <c r="N218" i="8"/>
  <c r="Q218" i="8"/>
  <c r="T218" i="8"/>
  <c r="W218" i="8"/>
  <c r="Z218" i="8"/>
  <c r="AC218" i="8"/>
  <c r="K219" i="8"/>
  <c r="N219" i="8"/>
  <c r="Q219" i="8"/>
  <c r="T219" i="8"/>
  <c r="W219" i="8"/>
  <c r="Z219" i="8"/>
  <c r="AC219" i="8"/>
  <c r="K220" i="8"/>
  <c r="N220" i="8"/>
  <c r="Q220" i="8"/>
  <c r="T220" i="8"/>
  <c r="W220" i="8"/>
  <c r="Z220" i="8"/>
  <c r="AC220" i="8"/>
  <c r="K221" i="8"/>
  <c r="N221" i="8"/>
  <c r="Q221" i="8"/>
  <c r="T221" i="8"/>
  <c r="W221" i="8"/>
  <c r="Z221" i="8"/>
  <c r="AC221" i="8"/>
  <c r="K222" i="8"/>
  <c r="N222" i="8"/>
  <c r="Q222" i="8"/>
  <c r="T222" i="8"/>
  <c r="W222" i="8"/>
  <c r="Z222" i="8"/>
  <c r="AC222" i="8"/>
  <c r="K223" i="8"/>
  <c r="N223" i="8"/>
  <c r="Q223" i="8"/>
  <c r="T223" i="8"/>
  <c r="W223" i="8"/>
  <c r="Z223" i="8"/>
  <c r="AC223" i="8"/>
  <c r="K224" i="8"/>
  <c r="N224" i="8"/>
  <c r="Q224" i="8"/>
  <c r="T224" i="8"/>
  <c r="W224" i="8"/>
  <c r="Z224" i="8"/>
  <c r="AC224" i="8"/>
  <c r="K225" i="8"/>
  <c r="N225" i="8"/>
  <c r="Q225" i="8"/>
  <c r="T225" i="8"/>
  <c r="W225" i="8"/>
  <c r="Z225" i="8"/>
  <c r="AC225" i="8"/>
  <c r="K226" i="8"/>
  <c r="N226" i="8"/>
  <c r="Q226" i="8"/>
  <c r="T226" i="8"/>
  <c r="W226" i="8"/>
  <c r="Z226" i="8"/>
  <c r="AC226" i="8"/>
  <c r="K227" i="8"/>
  <c r="N227" i="8"/>
  <c r="Q227" i="8"/>
  <c r="T227" i="8"/>
  <c r="W227" i="8"/>
  <c r="Z227" i="8"/>
  <c r="AC227" i="8"/>
  <c r="K228" i="8"/>
  <c r="N228" i="8"/>
  <c r="Q228" i="8"/>
  <c r="T228" i="8"/>
  <c r="W228" i="8"/>
  <c r="Z228" i="8"/>
  <c r="AC228" i="8"/>
  <c r="K229" i="8"/>
  <c r="N229" i="8"/>
  <c r="Q229" i="8"/>
  <c r="T229" i="8"/>
  <c r="W229" i="8"/>
  <c r="Z229" i="8"/>
  <c r="AC229" i="8"/>
  <c r="K230" i="8"/>
  <c r="N230" i="8"/>
  <c r="Q230" i="8"/>
  <c r="T230" i="8"/>
  <c r="W230" i="8"/>
  <c r="Z230" i="8"/>
  <c r="AC230" i="8"/>
  <c r="K231" i="8"/>
  <c r="N231" i="8"/>
  <c r="Q231" i="8"/>
  <c r="T231" i="8"/>
  <c r="W231" i="8"/>
  <c r="Z231" i="8"/>
  <c r="AC231" i="8"/>
  <c r="K232" i="8"/>
  <c r="N232" i="8"/>
  <c r="Q232" i="8"/>
  <c r="T232" i="8"/>
  <c r="W232" i="8"/>
  <c r="Z232" i="8"/>
  <c r="AC232" i="8"/>
  <c r="K233" i="8"/>
  <c r="N233" i="8"/>
  <c r="Q233" i="8"/>
  <c r="T233" i="8"/>
  <c r="W233" i="8"/>
  <c r="Z233" i="8"/>
  <c r="AC233" i="8"/>
  <c r="K234" i="8"/>
  <c r="N234" i="8"/>
  <c r="Q234" i="8"/>
  <c r="T234" i="8"/>
  <c r="W234" i="8"/>
  <c r="Z234" i="8"/>
  <c r="AC234" i="8"/>
  <c r="K235" i="8"/>
  <c r="N235" i="8"/>
  <c r="Q235" i="8"/>
  <c r="T235" i="8"/>
  <c r="W235" i="8"/>
  <c r="Z235" i="8"/>
  <c r="AC235" i="8"/>
  <c r="K236" i="8"/>
  <c r="N236" i="8"/>
  <c r="Q236" i="8"/>
  <c r="T236" i="8"/>
  <c r="W236" i="8"/>
  <c r="Z236" i="8"/>
  <c r="AC236" i="8"/>
  <c r="K237" i="8"/>
  <c r="N237" i="8"/>
  <c r="Q237" i="8"/>
  <c r="T237" i="8"/>
  <c r="W237" i="8"/>
  <c r="Z237" i="8"/>
  <c r="AC237" i="8"/>
  <c r="K238" i="8"/>
  <c r="N238" i="8"/>
  <c r="Q238" i="8"/>
  <c r="T238" i="8"/>
  <c r="W238" i="8"/>
  <c r="Z238" i="8"/>
  <c r="AC238" i="8"/>
  <c r="K239" i="8"/>
  <c r="N239" i="8"/>
  <c r="Q239" i="8"/>
  <c r="T239" i="8"/>
  <c r="W239" i="8"/>
  <c r="Z239" i="8"/>
  <c r="AC239" i="8"/>
  <c r="K240" i="8"/>
  <c r="N240" i="8"/>
  <c r="Q240" i="8"/>
  <c r="T240" i="8"/>
  <c r="W240" i="8"/>
  <c r="Z240" i="8"/>
  <c r="AC240" i="8"/>
  <c r="K241" i="8"/>
  <c r="N241" i="8"/>
  <c r="Q241" i="8"/>
  <c r="T241" i="8"/>
  <c r="W241" i="8"/>
  <c r="Z241" i="8"/>
  <c r="AC241" i="8"/>
  <c r="K242" i="8"/>
  <c r="N242" i="8"/>
  <c r="Q242" i="8"/>
  <c r="T242" i="8"/>
  <c r="W242" i="8"/>
  <c r="Z242" i="8"/>
  <c r="AC242" i="8"/>
  <c r="K243" i="8"/>
  <c r="N243" i="8"/>
  <c r="Q243" i="8"/>
  <c r="T243" i="8"/>
  <c r="W243" i="8"/>
  <c r="Z243" i="8"/>
  <c r="AC243" i="8"/>
  <c r="K244" i="8"/>
  <c r="N244" i="8"/>
  <c r="Q244" i="8"/>
  <c r="T244" i="8"/>
  <c r="W244" i="8"/>
  <c r="Z244" i="8"/>
  <c r="AC244" i="8"/>
  <c r="K245" i="8"/>
  <c r="N245" i="8"/>
  <c r="Q245" i="8"/>
  <c r="T245" i="8"/>
  <c r="W245" i="8"/>
  <c r="Z245" i="8"/>
  <c r="AC245" i="8"/>
  <c r="K246" i="8"/>
  <c r="N246" i="8"/>
  <c r="Q246" i="8"/>
  <c r="T246" i="8"/>
  <c r="W246" i="8"/>
  <c r="Z246" i="8"/>
  <c r="AC246" i="8"/>
  <c r="K247" i="8"/>
  <c r="N247" i="8"/>
  <c r="Q247" i="8"/>
  <c r="T247" i="8"/>
  <c r="W247" i="8"/>
  <c r="Z247" i="8"/>
  <c r="AC247" i="8"/>
  <c r="K248" i="8"/>
  <c r="N248" i="8"/>
  <c r="Q248" i="8"/>
  <c r="T248" i="8"/>
  <c r="W248" i="8"/>
  <c r="Z248" i="8"/>
  <c r="AC248" i="8"/>
  <c r="K249" i="8"/>
  <c r="N249" i="8"/>
  <c r="Q249" i="8"/>
  <c r="T249" i="8"/>
  <c r="W249" i="8"/>
  <c r="Z249" i="8"/>
  <c r="AC249" i="8"/>
  <c r="K250" i="8"/>
  <c r="N250" i="8"/>
  <c r="Q250" i="8"/>
  <c r="T250" i="8"/>
  <c r="W250" i="8"/>
  <c r="Z250" i="8"/>
  <c r="AC250" i="8"/>
  <c r="K251" i="8"/>
  <c r="N251" i="8"/>
  <c r="Q251" i="8"/>
  <c r="T251" i="8"/>
  <c r="W251" i="8"/>
  <c r="Z251" i="8"/>
  <c r="AC251" i="8"/>
  <c r="K252" i="8"/>
  <c r="N252" i="8"/>
  <c r="Q252" i="8"/>
  <c r="T252" i="8"/>
  <c r="W252" i="8"/>
  <c r="Z252" i="8"/>
  <c r="AC252" i="8"/>
  <c r="K253" i="8"/>
  <c r="N253" i="8"/>
  <c r="Q253" i="8"/>
  <c r="T253" i="8"/>
  <c r="W253" i="8"/>
  <c r="Z253" i="8"/>
  <c r="AC253" i="8"/>
  <c r="K254" i="8"/>
  <c r="N254" i="8"/>
  <c r="Q254" i="8"/>
  <c r="T254" i="8"/>
  <c r="W254" i="8"/>
  <c r="Z254" i="8"/>
  <c r="AC254" i="8"/>
  <c r="K255" i="8"/>
  <c r="N255" i="8"/>
  <c r="Q255" i="8"/>
  <c r="T255" i="8"/>
  <c r="W255" i="8"/>
  <c r="Z255" i="8"/>
  <c r="AC255" i="8"/>
  <c r="K256" i="8"/>
  <c r="N256" i="8"/>
  <c r="Q256" i="8"/>
  <c r="T256" i="8"/>
  <c r="W256" i="8"/>
  <c r="Z256" i="8"/>
  <c r="AC256" i="8"/>
  <c r="K257" i="8"/>
  <c r="N257" i="8"/>
  <c r="Q257" i="8"/>
  <c r="T257" i="8"/>
  <c r="W257" i="8"/>
  <c r="Z257" i="8"/>
  <c r="AC257" i="8"/>
  <c r="K258" i="8"/>
  <c r="N258" i="8"/>
  <c r="Q258" i="8"/>
  <c r="T258" i="8"/>
  <c r="W258" i="8"/>
  <c r="Z258" i="8"/>
  <c r="AC258" i="8"/>
  <c r="K259" i="8"/>
  <c r="N259" i="8"/>
  <c r="Q259" i="8"/>
  <c r="T259" i="8"/>
  <c r="W259" i="8"/>
  <c r="Z259" i="8"/>
  <c r="AC259" i="8"/>
  <c r="K260" i="8"/>
  <c r="N260" i="8"/>
  <c r="Q260" i="8"/>
  <c r="T260" i="8"/>
  <c r="W260" i="8"/>
  <c r="Z260" i="8"/>
  <c r="AC260" i="8"/>
  <c r="K261" i="8"/>
  <c r="N261" i="8"/>
  <c r="Q261" i="8"/>
  <c r="T261" i="8"/>
  <c r="W261" i="8"/>
  <c r="Z261" i="8"/>
  <c r="AC261" i="8"/>
  <c r="K262" i="8"/>
  <c r="N262" i="8"/>
  <c r="Q262" i="8"/>
  <c r="T262" i="8"/>
  <c r="W262" i="8"/>
  <c r="Z262" i="8"/>
  <c r="AC262" i="8"/>
  <c r="K263" i="8"/>
  <c r="N263" i="8"/>
  <c r="Q263" i="8"/>
  <c r="T263" i="8"/>
  <c r="W263" i="8"/>
  <c r="Z263" i="8"/>
  <c r="AC263" i="8"/>
  <c r="K264" i="8"/>
  <c r="N264" i="8"/>
  <c r="Q264" i="8"/>
  <c r="T264" i="8"/>
  <c r="W264" i="8"/>
  <c r="Z264" i="8"/>
  <c r="AC264" i="8"/>
  <c r="K265" i="8"/>
  <c r="N265" i="8"/>
  <c r="Q265" i="8"/>
  <c r="T265" i="8"/>
  <c r="W265" i="8"/>
  <c r="Z265" i="8"/>
  <c r="AC265" i="8"/>
  <c r="K266" i="8"/>
  <c r="N266" i="8"/>
  <c r="Q266" i="8"/>
  <c r="T266" i="8"/>
  <c r="W266" i="8"/>
  <c r="Z266" i="8"/>
  <c r="AC266" i="8"/>
  <c r="K267" i="8"/>
  <c r="N267" i="8"/>
  <c r="Q267" i="8"/>
  <c r="T267" i="8"/>
  <c r="W267" i="8"/>
  <c r="Z267" i="8"/>
  <c r="AC267" i="8"/>
  <c r="K268" i="8"/>
  <c r="N268" i="8"/>
  <c r="Q268" i="8"/>
  <c r="T268" i="8"/>
  <c r="W268" i="8"/>
  <c r="Z268" i="8"/>
  <c r="AC268" i="8"/>
  <c r="K269" i="8"/>
  <c r="N269" i="8"/>
  <c r="Q269" i="8"/>
  <c r="T269" i="8"/>
  <c r="W269" i="8"/>
  <c r="Z269" i="8"/>
  <c r="AC269" i="8"/>
  <c r="K270" i="8"/>
  <c r="N270" i="8"/>
  <c r="Q270" i="8"/>
  <c r="T270" i="8"/>
  <c r="W270" i="8"/>
  <c r="Z270" i="8"/>
  <c r="AC270" i="8"/>
  <c r="K271" i="8"/>
  <c r="N271" i="8"/>
  <c r="Q271" i="8"/>
  <c r="T271" i="8"/>
  <c r="W271" i="8"/>
  <c r="Z271" i="8"/>
  <c r="AC271" i="8"/>
  <c r="K272" i="8"/>
  <c r="N272" i="8"/>
  <c r="Q272" i="8"/>
  <c r="T272" i="8"/>
  <c r="W272" i="8"/>
  <c r="Z272" i="8"/>
  <c r="AC272" i="8"/>
  <c r="K273" i="8"/>
  <c r="N273" i="8"/>
  <c r="Q273" i="8"/>
  <c r="T273" i="8"/>
  <c r="W273" i="8"/>
  <c r="Z273" i="8"/>
  <c r="AC273" i="8"/>
  <c r="K274" i="8"/>
  <c r="N274" i="8"/>
  <c r="Q274" i="8"/>
  <c r="T274" i="8"/>
  <c r="W274" i="8"/>
  <c r="Z274" i="8"/>
  <c r="AC274" i="8"/>
  <c r="K275" i="8"/>
  <c r="N275" i="8"/>
  <c r="Q275" i="8"/>
  <c r="T275" i="8"/>
  <c r="W275" i="8"/>
  <c r="Z275" i="8"/>
  <c r="AC275" i="8"/>
  <c r="K276" i="8"/>
  <c r="N276" i="8"/>
  <c r="Q276" i="8"/>
  <c r="T276" i="8"/>
  <c r="W276" i="8"/>
  <c r="Z276" i="8"/>
  <c r="AC276" i="8"/>
  <c r="K277" i="8"/>
  <c r="N277" i="8"/>
  <c r="Q277" i="8"/>
  <c r="T277" i="8"/>
  <c r="W277" i="8"/>
  <c r="Z277" i="8"/>
  <c r="AC277" i="8"/>
  <c r="K278" i="8"/>
  <c r="N278" i="8"/>
  <c r="Q278" i="8"/>
  <c r="T278" i="8"/>
  <c r="W278" i="8"/>
  <c r="Z278" i="8"/>
  <c r="AC278" i="8"/>
  <c r="K279" i="8"/>
  <c r="N279" i="8"/>
  <c r="Q279" i="8"/>
  <c r="T279" i="8"/>
  <c r="W279" i="8"/>
  <c r="Z279" i="8"/>
  <c r="AC279" i="8"/>
  <c r="K280" i="8"/>
  <c r="N280" i="8"/>
  <c r="Q280" i="8"/>
  <c r="T280" i="8"/>
  <c r="W280" i="8"/>
  <c r="Z280" i="8"/>
  <c r="AC280" i="8"/>
  <c r="K281" i="8"/>
  <c r="N281" i="8"/>
  <c r="Q281" i="8"/>
  <c r="T281" i="8"/>
  <c r="W281" i="8"/>
  <c r="Z281" i="8"/>
  <c r="AC281" i="8"/>
  <c r="K282" i="8"/>
  <c r="N282" i="8"/>
  <c r="Q282" i="8"/>
  <c r="T282" i="8"/>
  <c r="W282" i="8"/>
  <c r="Z282" i="8"/>
  <c r="AC282" i="8"/>
  <c r="K283" i="8"/>
  <c r="N283" i="8"/>
  <c r="Q283" i="8"/>
  <c r="T283" i="8"/>
  <c r="W283" i="8"/>
  <c r="Z283" i="8"/>
  <c r="AC283" i="8"/>
  <c r="K284" i="8"/>
  <c r="N284" i="8"/>
  <c r="Q284" i="8"/>
  <c r="T284" i="8"/>
  <c r="W284" i="8"/>
  <c r="Z284" i="8"/>
  <c r="AC284" i="8"/>
  <c r="K285" i="8"/>
  <c r="N285" i="8"/>
  <c r="Q285" i="8"/>
  <c r="T285" i="8"/>
  <c r="W285" i="8"/>
  <c r="Z285" i="8"/>
  <c r="AC285" i="8"/>
  <c r="K286" i="8"/>
  <c r="N286" i="8"/>
  <c r="Q286" i="8"/>
  <c r="T286" i="8"/>
  <c r="W286" i="8"/>
  <c r="Z286" i="8"/>
  <c r="AC286" i="8"/>
  <c r="K287" i="8"/>
  <c r="N287" i="8"/>
  <c r="Q287" i="8"/>
  <c r="T287" i="8"/>
  <c r="W287" i="8"/>
  <c r="Z287" i="8"/>
  <c r="AC287" i="8"/>
  <c r="K288" i="8"/>
  <c r="N288" i="8"/>
  <c r="Q288" i="8"/>
  <c r="T288" i="8"/>
  <c r="W288" i="8"/>
  <c r="Z288" i="8"/>
  <c r="AC288" i="8"/>
  <c r="K289" i="8"/>
  <c r="N289" i="8"/>
  <c r="Q289" i="8"/>
  <c r="T289" i="8"/>
  <c r="W289" i="8"/>
  <c r="Z289" i="8"/>
  <c r="AC289" i="8"/>
  <c r="K290" i="8"/>
  <c r="N290" i="8"/>
  <c r="Q290" i="8"/>
  <c r="T290" i="8"/>
  <c r="W290" i="8"/>
  <c r="Z290" i="8"/>
  <c r="AC290" i="8"/>
  <c r="K291" i="8"/>
  <c r="N291" i="8"/>
  <c r="Q291" i="8"/>
  <c r="T291" i="8"/>
  <c r="W291" i="8"/>
  <c r="Z291" i="8"/>
  <c r="AC291" i="8"/>
  <c r="K292" i="8"/>
  <c r="N292" i="8"/>
  <c r="Q292" i="8"/>
  <c r="T292" i="8"/>
  <c r="W292" i="8"/>
  <c r="Z292" i="8"/>
  <c r="AC292" i="8"/>
  <c r="K293" i="8"/>
  <c r="N293" i="8"/>
  <c r="Q293" i="8"/>
  <c r="T293" i="8"/>
  <c r="W293" i="8"/>
  <c r="Z293" i="8"/>
  <c r="AC293" i="8"/>
  <c r="K294" i="8"/>
  <c r="N294" i="8"/>
  <c r="Q294" i="8"/>
  <c r="T294" i="8"/>
  <c r="W294" i="8"/>
  <c r="Z294" i="8"/>
  <c r="AC294" i="8"/>
  <c r="K295" i="8"/>
  <c r="N295" i="8"/>
  <c r="Q295" i="8"/>
  <c r="T295" i="8"/>
  <c r="W295" i="8"/>
  <c r="Z295" i="8"/>
  <c r="AC295" i="8"/>
  <c r="K296" i="8"/>
  <c r="N296" i="8"/>
  <c r="Q296" i="8"/>
  <c r="T296" i="8"/>
  <c r="W296" i="8"/>
  <c r="Z296" i="8"/>
  <c r="AC296" i="8"/>
  <c r="K297" i="8"/>
  <c r="N297" i="8"/>
  <c r="Q297" i="8"/>
  <c r="T297" i="8"/>
  <c r="W297" i="8"/>
  <c r="Z297" i="8"/>
  <c r="AC297" i="8"/>
  <c r="K298" i="8"/>
  <c r="N298" i="8"/>
  <c r="Q298" i="8"/>
  <c r="T298" i="8"/>
  <c r="W298" i="8"/>
  <c r="Z298" i="8"/>
  <c r="AC298" i="8"/>
  <c r="K299" i="8"/>
  <c r="N299" i="8"/>
  <c r="Q299" i="8"/>
  <c r="T299" i="8"/>
  <c r="W299" i="8"/>
  <c r="Z299" i="8"/>
  <c r="AC299" i="8"/>
  <c r="K300" i="8"/>
  <c r="N300" i="8"/>
  <c r="Q300" i="8"/>
  <c r="T300" i="8"/>
  <c r="W300" i="8"/>
  <c r="Z300" i="8"/>
  <c r="AC300" i="8"/>
  <c r="K301" i="8"/>
  <c r="N301" i="8"/>
  <c r="Q301" i="8"/>
  <c r="T301" i="8"/>
  <c r="W301" i="8"/>
  <c r="Z301" i="8"/>
  <c r="AC301" i="8"/>
  <c r="K302" i="8"/>
  <c r="N302" i="8"/>
  <c r="Q302" i="8"/>
  <c r="T302" i="8"/>
  <c r="W302" i="8"/>
  <c r="Z302" i="8"/>
  <c r="AC302" i="8"/>
  <c r="K303" i="8"/>
  <c r="N303" i="8"/>
  <c r="Q303" i="8"/>
  <c r="T303" i="8"/>
  <c r="W303" i="8"/>
  <c r="Z303" i="8"/>
  <c r="AC303" i="8"/>
  <c r="K304" i="8"/>
  <c r="N304" i="8"/>
  <c r="Q304" i="8"/>
  <c r="T304" i="8"/>
  <c r="W304" i="8"/>
  <c r="Z304" i="8"/>
  <c r="AC304" i="8"/>
  <c r="K305" i="8"/>
  <c r="N305" i="8"/>
  <c r="Q305" i="8"/>
  <c r="T305" i="8"/>
  <c r="W305" i="8"/>
  <c r="Z305" i="8"/>
  <c r="AC305" i="8"/>
  <c r="K306" i="8"/>
  <c r="N306" i="8"/>
  <c r="Q306" i="8"/>
  <c r="T306" i="8"/>
  <c r="W306" i="8"/>
  <c r="Z306" i="8"/>
  <c r="AC306" i="8"/>
  <c r="K307" i="8"/>
  <c r="N307" i="8"/>
  <c r="Q307" i="8"/>
  <c r="T307" i="8"/>
  <c r="W307" i="8"/>
  <c r="Z307" i="8"/>
  <c r="AC307" i="8"/>
  <c r="K308" i="8"/>
  <c r="N308" i="8"/>
  <c r="Q308" i="8"/>
  <c r="T308" i="8"/>
  <c r="W308" i="8"/>
  <c r="Z308" i="8"/>
  <c r="AC308" i="8"/>
  <c r="K309" i="8"/>
  <c r="N309" i="8"/>
  <c r="Q309" i="8"/>
  <c r="T309" i="8"/>
  <c r="W309" i="8"/>
  <c r="Z309" i="8"/>
  <c r="AC309" i="8"/>
  <c r="K310" i="8"/>
  <c r="N310" i="8"/>
  <c r="Q310" i="8"/>
  <c r="T310" i="8"/>
  <c r="W310" i="8"/>
  <c r="Z310" i="8"/>
  <c r="AC310" i="8"/>
  <c r="K311" i="8"/>
  <c r="N311" i="8"/>
  <c r="Q311" i="8"/>
  <c r="T311" i="8"/>
  <c r="W311" i="8"/>
  <c r="Z311" i="8"/>
  <c r="AC311" i="8"/>
  <c r="K312" i="8"/>
  <c r="N312" i="8"/>
  <c r="Q312" i="8"/>
  <c r="T312" i="8"/>
  <c r="W312" i="8"/>
  <c r="Z312" i="8"/>
  <c r="AC312" i="8"/>
  <c r="K313" i="8"/>
  <c r="N313" i="8"/>
  <c r="Q313" i="8"/>
  <c r="T313" i="8"/>
  <c r="W313" i="8"/>
  <c r="Z313" i="8"/>
  <c r="AC313" i="8"/>
  <c r="K314" i="8"/>
  <c r="N314" i="8"/>
  <c r="Q314" i="8"/>
  <c r="T314" i="8"/>
  <c r="W314" i="8"/>
  <c r="Z314" i="8"/>
  <c r="AC314" i="8"/>
  <c r="K315" i="8"/>
  <c r="N315" i="8"/>
  <c r="Q315" i="8"/>
  <c r="T315" i="8"/>
  <c r="W315" i="8"/>
  <c r="Z315" i="8"/>
  <c r="AC315" i="8"/>
  <c r="K316" i="8"/>
  <c r="N316" i="8"/>
  <c r="Q316" i="8"/>
  <c r="T316" i="8"/>
  <c r="W316" i="8"/>
  <c r="Z316" i="8"/>
  <c r="AC316" i="8"/>
  <c r="K317" i="8"/>
  <c r="N317" i="8"/>
  <c r="Q317" i="8"/>
  <c r="T317" i="8"/>
  <c r="W317" i="8"/>
  <c r="Z317" i="8"/>
  <c r="AC317" i="8"/>
  <c r="K318" i="8"/>
  <c r="N318" i="8"/>
  <c r="Q318" i="8"/>
  <c r="T318" i="8"/>
  <c r="W318" i="8"/>
  <c r="Z318" i="8"/>
  <c r="AC318" i="8"/>
  <c r="K319" i="8"/>
  <c r="N319" i="8"/>
  <c r="Q319" i="8"/>
  <c r="T319" i="8"/>
  <c r="W319" i="8"/>
  <c r="Z319" i="8"/>
  <c r="AC319" i="8"/>
  <c r="K320" i="8"/>
  <c r="N320" i="8"/>
  <c r="Q320" i="8"/>
  <c r="T320" i="8"/>
  <c r="W320" i="8"/>
  <c r="Z320" i="8"/>
  <c r="AC320" i="8"/>
  <c r="K321" i="8"/>
  <c r="N321" i="8"/>
  <c r="Q321" i="8"/>
  <c r="T321" i="8"/>
  <c r="W321" i="8"/>
  <c r="Z321" i="8"/>
  <c r="AC321" i="8"/>
  <c r="K322" i="8"/>
  <c r="N322" i="8"/>
  <c r="Q322" i="8"/>
  <c r="T322" i="8"/>
  <c r="W322" i="8"/>
  <c r="Z322" i="8"/>
  <c r="AC322" i="8"/>
  <c r="K323" i="8"/>
  <c r="N323" i="8"/>
  <c r="Q323" i="8"/>
  <c r="T323" i="8"/>
  <c r="W323" i="8"/>
  <c r="Z323" i="8"/>
  <c r="AC323" i="8"/>
  <c r="K324" i="8"/>
  <c r="N324" i="8"/>
  <c r="Q324" i="8"/>
  <c r="T324" i="8"/>
  <c r="W324" i="8"/>
  <c r="Z324" i="8"/>
  <c r="AC324" i="8"/>
  <c r="K325" i="8"/>
  <c r="N325" i="8"/>
  <c r="Q325" i="8"/>
  <c r="T325" i="8"/>
  <c r="W325" i="8"/>
  <c r="Z325" i="8"/>
  <c r="AC325" i="8"/>
  <c r="K326" i="8"/>
  <c r="N326" i="8"/>
  <c r="Q326" i="8"/>
  <c r="T326" i="8"/>
  <c r="W326" i="8"/>
  <c r="Z326" i="8"/>
  <c r="AC326" i="8"/>
  <c r="K327" i="8"/>
  <c r="N327" i="8"/>
  <c r="Q327" i="8"/>
  <c r="T327" i="8"/>
  <c r="W327" i="8"/>
  <c r="Z327" i="8"/>
  <c r="AC327" i="8"/>
  <c r="K328" i="8"/>
  <c r="N328" i="8"/>
  <c r="Q328" i="8"/>
  <c r="T328" i="8"/>
  <c r="W328" i="8"/>
  <c r="Z328" i="8"/>
  <c r="AC328" i="8"/>
  <c r="K329" i="8"/>
  <c r="N329" i="8"/>
  <c r="Q329" i="8"/>
  <c r="T329" i="8"/>
  <c r="W329" i="8"/>
  <c r="Z329" i="8"/>
  <c r="AC329" i="8"/>
  <c r="K330" i="8"/>
  <c r="N330" i="8"/>
  <c r="Q330" i="8"/>
  <c r="T330" i="8"/>
  <c r="W330" i="8"/>
  <c r="Z330" i="8"/>
  <c r="AC330" i="8"/>
  <c r="K331" i="8"/>
  <c r="N331" i="8"/>
  <c r="Q331" i="8"/>
  <c r="T331" i="8"/>
  <c r="W331" i="8"/>
  <c r="Z331" i="8"/>
  <c r="AC331" i="8"/>
  <c r="K332" i="8"/>
  <c r="N332" i="8"/>
  <c r="Q332" i="8"/>
  <c r="T332" i="8"/>
  <c r="W332" i="8"/>
  <c r="Z332" i="8"/>
  <c r="AC332" i="8"/>
  <c r="K333" i="8"/>
  <c r="N333" i="8"/>
  <c r="Q333" i="8"/>
  <c r="T333" i="8"/>
  <c r="W333" i="8"/>
  <c r="Z333" i="8"/>
  <c r="AC333" i="8"/>
  <c r="K334" i="8"/>
  <c r="N334" i="8"/>
  <c r="Q334" i="8"/>
  <c r="T334" i="8"/>
  <c r="W334" i="8"/>
  <c r="Z334" i="8"/>
  <c r="AC334" i="8"/>
  <c r="K335" i="8"/>
  <c r="N335" i="8"/>
  <c r="Q335" i="8"/>
  <c r="T335" i="8"/>
  <c r="W335" i="8"/>
  <c r="Z335" i="8"/>
  <c r="AC335" i="8"/>
  <c r="K336" i="8"/>
  <c r="N336" i="8"/>
  <c r="Q336" i="8"/>
  <c r="T336" i="8"/>
  <c r="W336" i="8"/>
  <c r="Z336" i="8"/>
  <c r="AC336" i="8"/>
  <c r="K337" i="8"/>
  <c r="N337" i="8"/>
  <c r="Q337" i="8"/>
  <c r="T337" i="8"/>
  <c r="W337" i="8"/>
  <c r="Z337" i="8"/>
  <c r="AC337" i="8"/>
  <c r="K338" i="8"/>
  <c r="N338" i="8"/>
  <c r="Q338" i="8"/>
  <c r="T338" i="8"/>
  <c r="W338" i="8"/>
  <c r="Z338" i="8"/>
  <c r="AC338" i="8"/>
  <c r="K339" i="8"/>
  <c r="N339" i="8"/>
  <c r="Q339" i="8"/>
  <c r="T339" i="8"/>
  <c r="W339" i="8"/>
  <c r="Z339" i="8"/>
  <c r="AC339" i="8"/>
  <c r="K340" i="8"/>
  <c r="N340" i="8"/>
  <c r="Q340" i="8"/>
  <c r="T340" i="8"/>
  <c r="W340" i="8"/>
  <c r="Z340" i="8"/>
  <c r="AC340" i="8"/>
  <c r="K341" i="8"/>
  <c r="N341" i="8"/>
  <c r="Q341" i="8"/>
  <c r="T341" i="8"/>
  <c r="W341" i="8"/>
  <c r="Z341" i="8"/>
  <c r="AC341" i="8"/>
  <c r="K342" i="8"/>
  <c r="N342" i="8"/>
  <c r="Q342" i="8"/>
  <c r="T342" i="8"/>
  <c r="W342" i="8"/>
  <c r="Z342" i="8"/>
  <c r="AC342" i="8"/>
  <c r="K343" i="8"/>
  <c r="N343" i="8"/>
  <c r="Q343" i="8"/>
  <c r="T343" i="8"/>
  <c r="W343" i="8"/>
  <c r="Z343" i="8"/>
  <c r="AC343" i="8"/>
  <c r="K344" i="8"/>
  <c r="N344" i="8"/>
  <c r="Q344" i="8"/>
  <c r="T344" i="8"/>
  <c r="W344" i="8"/>
  <c r="Z344" i="8"/>
  <c r="AC344" i="8"/>
  <c r="K345" i="8"/>
  <c r="N345" i="8"/>
  <c r="Q345" i="8"/>
  <c r="T345" i="8"/>
  <c r="W345" i="8"/>
  <c r="Z345" i="8"/>
  <c r="AC345" i="8"/>
  <c r="K346" i="8"/>
  <c r="N346" i="8"/>
  <c r="Q346" i="8"/>
  <c r="T346" i="8"/>
  <c r="W346" i="8"/>
  <c r="Z346" i="8"/>
  <c r="AC346" i="8"/>
  <c r="K347" i="8"/>
  <c r="N347" i="8"/>
  <c r="Q347" i="8"/>
  <c r="T347" i="8"/>
  <c r="W347" i="8"/>
  <c r="Z347" i="8"/>
  <c r="AC347" i="8"/>
  <c r="K348" i="8"/>
  <c r="N348" i="8"/>
  <c r="Q348" i="8"/>
  <c r="T348" i="8"/>
  <c r="W348" i="8"/>
  <c r="Z348" i="8"/>
  <c r="AC348" i="8"/>
  <c r="K349" i="8"/>
  <c r="N349" i="8"/>
  <c r="Q349" i="8"/>
  <c r="T349" i="8"/>
  <c r="W349" i="8"/>
  <c r="Z349" i="8"/>
  <c r="AC349" i="8"/>
  <c r="K350" i="8"/>
  <c r="N350" i="8"/>
  <c r="Q350" i="8"/>
  <c r="T350" i="8"/>
  <c r="W350" i="8"/>
  <c r="Z350" i="8"/>
  <c r="AC350" i="8"/>
  <c r="K351" i="8"/>
  <c r="N351" i="8"/>
  <c r="Q351" i="8"/>
  <c r="T351" i="8"/>
  <c r="W351" i="8"/>
  <c r="Z351" i="8"/>
  <c r="AC351" i="8"/>
  <c r="K352" i="8"/>
  <c r="N352" i="8"/>
  <c r="Q352" i="8"/>
  <c r="T352" i="8"/>
  <c r="W352" i="8"/>
  <c r="Z352" i="8"/>
  <c r="AC352" i="8"/>
  <c r="K353" i="8"/>
  <c r="N353" i="8"/>
  <c r="Q353" i="8"/>
  <c r="T353" i="8"/>
  <c r="W353" i="8"/>
  <c r="Z353" i="8"/>
  <c r="AC353" i="8"/>
  <c r="K354" i="8"/>
  <c r="N354" i="8"/>
  <c r="Q354" i="8"/>
  <c r="T354" i="8"/>
  <c r="W354" i="8"/>
  <c r="Z354" i="8"/>
  <c r="AC354" i="8"/>
  <c r="K355" i="8"/>
  <c r="N355" i="8"/>
  <c r="Q355" i="8"/>
  <c r="T355" i="8"/>
  <c r="W355" i="8"/>
  <c r="Z355" i="8"/>
  <c r="AC355" i="8"/>
  <c r="K356" i="8"/>
  <c r="N356" i="8"/>
  <c r="Q356" i="8"/>
  <c r="T356" i="8"/>
  <c r="W356" i="8"/>
  <c r="Z356" i="8"/>
  <c r="AC356" i="8"/>
  <c r="K357" i="8"/>
  <c r="N357" i="8"/>
  <c r="Q357" i="8"/>
  <c r="T357" i="8"/>
  <c r="W357" i="8"/>
  <c r="Z357" i="8"/>
  <c r="AC357" i="8"/>
  <c r="K358" i="8"/>
  <c r="N358" i="8"/>
  <c r="Q358" i="8"/>
  <c r="T358" i="8"/>
  <c r="W358" i="8"/>
  <c r="Z358" i="8"/>
  <c r="AC358" i="8"/>
  <c r="K359" i="8"/>
  <c r="N359" i="8"/>
  <c r="Q359" i="8"/>
  <c r="T359" i="8"/>
  <c r="W359" i="8"/>
  <c r="Z359" i="8"/>
  <c r="AC359" i="8"/>
  <c r="K360" i="8"/>
  <c r="N360" i="8"/>
  <c r="Q360" i="8"/>
  <c r="T360" i="8"/>
  <c r="W360" i="8"/>
  <c r="Z360" i="8"/>
  <c r="AC360" i="8"/>
  <c r="K361" i="8"/>
  <c r="N361" i="8"/>
  <c r="Q361" i="8"/>
  <c r="T361" i="8"/>
  <c r="W361" i="8"/>
  <c r="Z361" i="8"/>
  <c r="AC361" i="8"/>
  <c r="K362" i="8"/>
  <c r="N362" i="8"/>
  <c r="Q362" i="8"/>
  <c r="T362" i="8"/>
  <c r="W362" i="8"/>
  <c r="Z362" i="8"/>
  <c r="AC362" i="8"/>
  <c r="K363" i="8"/>
  <c r="N363" i="8"/>
  <c r="Q363" i="8"/>
  <c r="T363" i="8"/>
  <c r="W363" i="8"/>
  <c r="Z363" i="8"/>
  <c r="AC363" i="8"/>
  <c r="K364" i="8"/>
  <c r="N364" i="8"/>
  <c r="Q364" i="8"/>
  <c r="T364" i="8"/>
  <c r="W364" i="8"/>
  <c r="Z364" i="8"/>
  <c r="AC364" i="8"/>
  <c r="K365" i="8"/>
  <c r="N365" i="8"/>
  <c r="Q365" i="8"/>
  <c r="T365" i="8"/>
  <c r="W365" i="8"/>
  <c r="Z365" i="8"/>
  <c r="AC365" i="8"/>
  <c r="K366" i="8"/>
  <c r="N366" i="8"/>
  <c r="Q366" i="8"/>
  <c r="T366" i="8"/>
  <c r="W366" i="8"/>
  <c r="Z366" i="8"/>
  <c r="AC366" i="8"/>
  <c r="K367" i="8"/>
  <c r="N367" i="8"/>
  <c r="Q367" i="8"/>
  <c r="T367" i="8"/>
  <c r="W367" i="8"/>
  <c r="Z367" i="8"/>
  <c r="AC367" i="8"/>
  <c r="K368" i="8"/>
  <c r="N368" i="8"/>
  <c r="Q368" i="8"/>
  <c r="T368" i="8"/>
  <c r="W368" i="8"/>
  <c r="Z368" i="8"/>
  <c r="AC368" i="8"/>
  <c r="K369" i="8"/>
  <c r="N369" i="8"/>
  <c r="Q369" i="8"/>
  <c r="T369" i="8"/>
  <c r="W369" i="8"/>
  <c r="Z369" i="8"/>
  <c r="AC369" i="8"/>
  <c r="K370" i="8"/>
  <c r="N370" i="8"/>
  <c r="Q370" i="8"/>
  <c r="T370" i="8"/>
  <c r="W370" i="8"/>
  <c r="Z370" i="8"/>
  <c r="AC370" i="8"/>
  <c r="K371" i="8"/>
  <c r="N371" i="8"/>
  <c r="Q371" i="8"/>
  <c r="T371" i="8"/>
  <c r="W371" i="8"/>
  <c r="Z371" i="8"/>
  <c r="AC371" i="8"/>
  <c r="K372" i="8"/>
  <c r="N372" i="8"/>
  <c r="Q372" i="8"/>
  <c r="T372" i="8"/>
  <c r="W372" i="8"/>
  <c r="Z372" i="8"/>
  <c r="AC372" i="8"/>
  <c r="K373" i="8"/>
  <c r="N373" i="8"/>
  <c r="Q373" i="8"/>
  <c r="T373" i="8"/>
  <c r="W373" i="8"/>
  <c r="Z373" i="8"/>
  <c r="AC373" i="8"/>
  <c r="K374" i="8"/>
  <c r="N374" i="8"/>
  <c r="Q374" i="8"/>
  <c r="T374" i="8"/>
  <c r="W374" i="8"/>
  <c r="Z374" i="8"/>
  <c r="AC374" i="8"/>
  <c r="K375" i="8"/>
  <c r="N375" i="8"/>
  <c r="Q375" i="8"/>
  <c r="T375" i="8"/>
  <c r="W375" i="8"/>
  <c r="Z375" i="8"/>
  <c r="AC375" i="8"/>
  <c r="K376" i="8"/>
  <c r="N376" i="8"/>
  <c r="Q376" i="8"/>
  <c r="T376" i="8"/>
  <c r="W376" i="8"/>
  <c r="Z376" i="8"/>
  <c r="AC376" i="8"/>
  <c r="K377" i="8"/>
  <c r="N377" i="8"/>
  <c r="Q377" i="8"/>
  <c r="T377" i="8"/>
  <c r="W377" i="8"/>
  <c r="Z377" i="8"/>
  <c r="AC377" i="8"/>
  <c r="K378" i="8"/>
  <c r="N378" i="8"/>
  <c r="Q378" i="8"/>
  <c r="T378" i="8"/>
  <c r="W378" i="8"/>
  <c r="Z378" i="8"/>
  <c r="AC378" i="8"/>
  <c r="K379" i="8"/>
  <c r="N379" i="8"/>
  <c r="Q379" i="8"/>
  <c r="T379" i="8"/>
  <c r="W379" i="8"/>
  <c r="Z379" i="8"/>
  <c r="AC379" i="8"/>
  <c r="K380" i="8"/>
  <c r="N380" i="8"/>
  <c r="Q380" i="8"/>
  <c r="T380" i="8"/>
  <c r="W380" i="8"/>
  <c r="Z380" i="8"/>
  <c r="AC380" i="8"/>
  <c r="K381" i="8"/>
  <c r="N381" i="8"/>
  <c r="Q381" i="8"/>
  <c r="T381" i="8"/>
  <c r="W381" i="8"/>
  <c r="Z381" i="8"/>
  <c r="AC381" i="8"/>
  <c r="K382" i="8"/>
  <c r="N382" i="8"/>
  <c r="Q382" i="8"/>
  <c r="T382" i="8"/>
  <c r="W382" i="8"/>
  <c r="Z382" i="8"/>
  <c r="AC382" i="8"/>
  <c r="K383" i="8"/>
  <c r="N383" i="8"/>
  <c r="Q383" i="8"/>
  <c r="T383" i="8"/>
  <c r="W383" i="8"/>
  <c r="Z383" i="8"/>
  <c r="AC383" i="8"/>
  <c r="K384" i="8"/>
  <c r="N384" i="8"/>
  <c r="Q384" i="8"/>
  <c r="T384" i="8"/>
  <c r="W384" i="8"/>
  <c r="Z384" i="8"/>
  <c r="AC384" i="8"/>
  <c r="K385" i="8"/>
  <c r="N385" i="8"/>
  <c r="Q385" i="8"/>
  <c r="T385" i="8"/>
  <c r="W385" i="8"/>
  <c r="Z385" i="8"/>
  <c r="AC385" i="8"/>
  <c r="K386" i="8"/>
  <c r="N386" i="8"/>
  <c r="Q386" i="8"/>
  <c r="T386" i="8"/>
  <c r="W386" i="8"/>
  <c r="Z386" i="8"/>
  <c r="AC386" i="8"/>
  <c r="K387" i="8"/>
  <c r="N387" i="8"/>
  <c r="Q387" i="8"/>
  <c r="T387" i="8"/>
  <c r="W387" i="8"/>
  <c r="Z387" i="8"/>
  <c r="AC387" i="8"/>
  <c r="K388" i="8"/>
  <c r="N388" i="8"/>
  <c r="Q388" i="8"/>
  <c r="T388" i="8"/>
  <c r="W388" i="8"/>
  <c r="Z388" i="8"/>
  <c r="AC388" i="8"/>
  <c r="K389" i="8"/>
  <c r="N389" i="8"/>
  <c r="Q389" i="8"/>
  <c r="T389" i="8"/>
  <c r="W389" i="8"/>
  <c r="Z389" i="8"/>
  <c r="AC389" i="8"/>
  <c r="K390" i="8"/>
  <c r="N390" i="8"/>
  <c r="Q390" i="8"/>
  <c r="T390" i="8"/>
  <c r="W390" i="8"/>
  <c r="Z390" i="8"/>
  <c r="AC390" i="8"/>
  <c r="K391" i="8"/>
  <c r="N391" i="8"/>
  <c r="Q391" i="8"/>
  <c r="T391" i="8"/>
  <c r="W391" i="8"/>
  <c r="Z391" i="8"/>
  <c r="AC391" i="8"/>
  <c r="K392" i="8"/>
  <c r="N392" i="8"/>
  <c r="Q392" i="8"/>
  <c r="T392" i="8"/>
  <c r="W392" i="8"/>
  <c r="Z392" i="8"/>
  <c r="AC392" i="8"/>
  <c r="K393" i="8"/>
  <c r="N393" i="8"/>
  <c r="Q393" i="8"/>
  <c r="T393" i="8"/>
  <c r="W393" i="8"/>
  <c r="Z393" i="8"/>
  <c r="AC393" i="8"/>
  <c r="K394" i="8"/>
  <c r="N394" i="8"/>
  <c r="Q394" i="8"/>
  <c r="T394" i="8"/>
  <c r="W394" i="8"/>
  <c r="Z394" i="8"/>
  <c r="AC394" i="8"/>
  <c r="K395" i="8"/>
  <c r="N395" i="8"/>
  <c r="Q395" i="8"/>
  <c r="T395" i="8"/>
  <c r="W395" i="8"/>
  <c r="Z395" i="8"/>
  <c r="AC395" i="8"/>
  <c r="K396" i="8"/>
  <c r="N396" i="8"/>
  <c r="Q396" i="8"/>
  <c r="T396" i="8"/>
  <c r="W396" i="8"/>
  <c r="Z396" i="8"/>
  <c r="AC396" i="8"/>
  <c r="K397" i="8"/>
  <c r="N397" i="8"/>
  <c r="Q397" i="8"/>
  <c r="T397" i="8"/>
  <c r="W397" i="8"/>
  <c r="Z397" i="8"/>
  <c r="AC397" i="8"/>
  <c r="K398" i="8"/>
  <c r="N398" i="8"/>
  <c r="Q398" i="8"/>
  <c r="T398" i="8"/>
  <c r="W398" i="8"/>
  <c r="Z398" i="8"/>
  <c r="AC398" i="8"/>
  <c r="K399" i="8"/>
  <c r="N399" i="8"/>
  <c r="Q399" i="8"/>
  <c r="T399" i="8"/>
  <c r="W399" i="8"/>
  <c r="Z399" i="8"/>
  <c r="AC399" i="8"/>
  <c r="K400" i="8"/>
  <c r="N400" i="8"/>
  <c r="Q400" i="8"/>
  <c r="T400" i="8"/>
  <c r="W400" i="8"/>
  <c r="Z400" i="8"/>
  <c r="AC400" i="8"/>
  <c r="K401" i="8"/>
  <c r="N401" i="8"/>
  <c r="Q401" i="8"/>
  <c r="T401" i="8"/>
  <c r="W401" i="8"/>
  <c r="Z401" i="8"/>
  <c r="AC401" i="8"/>
  <c r="K402" i="8"/>
  <c r="N402" i="8"/>
  <c r="Q402" i="8"/>
  <c r="T402" i="8"/>
  <c r="W402" i="8"/>
  <c r="Z402" i="8"/>
  <c r="AC402" i="8"/>
  <c r="K403" i="8"/>
  <c r="N403" i="8"/>
  <c r="Q403" i="8"/>
  <c r="T403" i="8"/>
  <c r="W403" i="8"/>
  <c r="Z403" i="8"/>
  <c r="AC403" i="8"/>
  <c r="K404" i="8"/>
  <c r="N404" i="8"/>
  <c r="Q404" i="8"/>
  <c r="T404" i="8"/>
  <c r="W404" i="8"/>
  <c r="Z404" i="8"/>
  <c r="AC404" i="8"/>
  <c r="K405" i="8"/>
  <c r="N405" i="8"/>
  <c r="Q405" i="8"/>
  <c r="T405" i="8"/>
  <c r="W405" i="8"/>
  <c r="Z405" i="8"/>
  <c r="AC405" i="8"/>
  <c r="K406" i="8"/>
  <c r="N406" i="8"/>
  <c r="Q406" i="8"/>
  <c r="T406" i="8"/>
  <c r="W406" i="8"/>
  <c r="Z406" i="8"/>
  <c r="AC406" i="8"/>
  <c r="K407" i="8"/>
  <c r="N407" i="8"/>
  <c r="Q407" i="8"/>
  <c r="T407" i="8"/>
  <c r="W407" i="8"/>
  <c r="Z407" i="8"/>
  <c r="AC407" i="8"/>
  <c r="K408" i="8"/>
  <c r="N408" i="8"/>
  <c r="Q408" i="8"/>
  <c r="T408" i="8"/>
  <c r="W408" i="8"/>
  <c r="Z408" i="8"/>
  <c r="AC408" i="8"/>
  <c r="K409" i="8"/>
  <c r="N409" i="8"/>
  <c r="Q409" i="8"/>
  <c r="T409" i="8"/>
  <c r="W409" i="8"/>
  <c r="Z409" i="8"/>
  <c r="AC409" i="8"/>
  <c r="K410" i="8"/>
  <c r="N410" i="8"/>
  <c r="Q410" i="8"/>
  <c r="T410" i="8"/>
  <c r="W410" i="8"/>
  <c r="Z410" i="8"/>
  <c r="AC410" i="8"/>
  <c r="K411" i="8"/>
  <c r="N411" i="8"/>
  <c r="Q411" i="8"/>
  <c r="T411" i="8"/>
  <c r="W411" i="8"/>
  <c r="Z411" i="8"/>
  <c r="AC411" i="8"/>
  <c r="K412" i="8"/>
  <c r="N412" i="8"/>
  <c r="Q412" i="8"/>
  <c r="T412" i="8"/>
  <c r="W412" i="8"/>
  <c r="Z412" i="8"/>
  <c r="AC412" i="8"/>
  <c r="K413" i="8"/>
  <c r="N413" i="8"/>
  <c r="Q413" i="8"/>
  <c r="T413" i="8"/>
  <c r="W413" i="8"/>
  <c r="Z413" i="8"/>
  <c r="AC413" i="8"/>
  <c r="K414" i="8"/>
  <c r="N414" i="8"/>
  <c r="Q414" i="8"/>
  <c r="T414" i="8"/>
  <c r="W414" i="8"/>
  <c r="Z414" i="8"/>
  <c r="AC414" i="8"/>
  <c r="K415" i="8"/>
  <c r="N415" i="8"/>
  <c r="Q415" i="8"/>
  <c r="T415" i="8"/>
  <c r="W415" i="8"/>
  <c r="Z415" i="8"/>
  <c r="AC415" i="8"/>
  <c r="K416" i="8"/>
  <c r="N416" i="8"/>
  <c r="Q416" i="8"/>
  <c r="T416" i="8"/>
  <c r="W416" i="8"/>
  <c r="Z416" i="8"/>
  <c r="AC416" i="8"/>
  <c r="K417" i="8"/>
  <c r="N417" i="8"/>
  <c r="Q417" i="8"/>
  <c r="T417" i="8"/>
  <c r="W417" i="8"/>
  <c r="Z417" i="8"/>
  <c r="AC417" i="8"/>
  <c r="K418" i="8"/>
  <c r="N418" i="8"/>
  <c r="Q418" i="8"/>
  <c r="T418" i="8"/>
  <c r="W418" i="8"/>
  <c r="Z418" i="8"/>
  <c r="AC418" i="8"/>
  <c r="K419" i="8"/>
  <c r="N419" i="8"/>
  <c r="Q419" i="8"/>
  <c r="T419" i="8"/>
  <c r="W419" i="8"/>
  <c r="Z419" i="8"/>
  <c r="AC419" i="8"/>
  <c r="K420" i="8"/>
  <c r="N420" i="8"/>
  <c r="Q420" i="8"/>
  <c r="T420" i="8"/>
  <c r="W420" i="8"/>
  <c r="Z420" i="8"/>
  <c r="AC420" i="8"/>
  <c r="K421" i="8"/>
  <c r="N421" i="8"/>
  <c r="Q421" i="8"/>
  <c r="T421" i="8"/>
  <c r="W421" i="8"/>
  <c r="Z421" i="8"/>
  <c r="AC421" i="8"/>
  <c r="K422" i="8"/>
  <c r="N422" i="8"/>
  <c r="Q422" i="8"/>
  <c r="T422" i="8"/>
  <c r="W422" i="8"/>
  <c r="Z422" i="8"/>
  <c r="AC422" i="8"/>
  <c r="K423" i="8"/>
  <c r="N423" i="8"/>
  <c r="Q423" i="8"/>
  <c r="T423" i="8"/>
  <c r="W423" i="8"/>
  <c r="Z423" i="8"/>
  <c r="AC423" i="8"/>
  <c r="K424" i="8"/>
  <c r="N424" i="8"/>
  <c r="Q424" i="8"/>
  <c r="T424" i="8"/>
  <c r="W424" i="8"/>
  <c r="Z424" i="8"/>
  <c r="AC424" i="8"/>
  <c r="K425" i="8"/>
  <c r="N425" i="8"/>
  <c r="Q425" i="8"/>
  <c r="T425" i="8"/>
  <c r="W425" i="8"/>
  <c r="Z425" i="8"/>
  <c r="AC425" i="8"/>
  <c r="K426" i="8"/>
  <c r="N426" i="8"/>
  <c r="Q426" i="8"/>
  <c r="T426" i="8"/>
  <c r="W426" i="8"/>
  <c r="Z426" i="8"/>
  <c r="AC426" i="8"/>
  <c r="K427" i="8"/>
  <c r="N427" i="8"/>
  <c r="Q427" i="8"/>
  <c r="T427" i="8"/>
  <c r="W427" i="8"/>
  <c r="Z427" i="8"/>
  <c r="AC427" i="8"/>
  <c r="K428" i="8"/>
  <c r="N428" i="8"/>
  <c r="Q428" i="8"/>
  <c r="T428" i="8"/>
  <c r="W428" i="8"/>
  <c r="Z428" i="8"/>
  <c r="AC428" i="8"/>
  <c r="K429" i="8"/>
  <c r="N429" i="8"/>
  <c r="Q429" i="8"/>
  <c r="T429" i="8"/>
  <c r="W429" i="8"/>
  <c r="Z429" i="8"/>
  <c r="AC429" i="8"/>
  <c r="K430" i="8"/>
  <c r="N430" i="8"/>
  <c r="Q430" i="8"/>
  <c r="T430" i="8"/>
  <c r="W430" i="8"/>
  <c r="Z430" i="8"/>
  <c r="AC430" i="8"/>
  <c r="K431" i="8"/>
  <c r="N431" i="8"/>
  <c r="Q431" i="8"/>
  <c r="T431" i="8"/>
  <c r="W431" i="8"/>
  <c r="Z431" i="8"/>
  <c r="AC431" i="8"/>
  <c r="K432" i="8"/>
  <c r="N432" i="8"/>
  <c r="Q432" i="8"/>
  <c r="T432" i="8"/>
  <c r="W432" i="8"/>
  <c r="Z432" i="8"/>
  <c r="AC432" i="8"/>
  <c r="K433" i="8"/>
  <c r="N433" i="8"/>
  <c r="Q433" i="8"/>
  <c r="T433" i="8"/>
  <c r="W433" i="8"/>
  <c r="Z433" i="8"/>
  <c r="AC433" i="8"/>
  <c r="K434" i="8"/>
  <c r="N434" i="8"/>
  <c r="Q434" i="8"/>
  <c r="T434" i="8"/>
  <c r="W434" i="8"/>
  <c r="Z434" i="8"/>
  <c r="AC434" i="8"/>
  <c r="K435" i="8"/>
  <c r="N435" i="8"/>
  <c r="Q435" i="8"/>
  <c r="T435" i="8"/>
  <c r="W435" i="8"/>
  <c r="Z435" i="8"/>
  <c r="AC435" i="8"/>
  <c r="K436" i="8"/>
  <c r="N436" i="8"/>
  <c r="Q436" i="8"/>
  <c r="T436" i="8"/>
  <c r="W436" i="8"/>
  <c r="Z436" i="8"/>
  <c r="AC436" i="8"/>
  <c r="K437" i="8"/>
  <c r="N437" i="8"/>
  <c r="Q437" i="8"/>
  <c r="T437" i="8"/>
  <c r="W437" i="8"/>
  <c r="Z437" i="8"/>
  <c r="AC437" i="8"/>
  <c r="K438" i="8"/>
  <c r="N438" i="8"/>
  <c r="Q438" i="8"/>
  <c r="T438" i="8"/>
  <c r="W438" i="8"/>
  <c r="Z438" i="8"/>
  <c r="AC438" i="8"/>
  <c r="K439" i="8"/>
  <c r="N439" i="8"/>
  <c r="Q439" i="8"/>
  <c r="T439" i="8"/>
  <c r="W439" i="8"/>
  <c r="Z439" i="8"/>
  <c r="AC439" i="8"/>
  <c r="K440" i="8"/>
  <c r="N440" i="8"/>
  <c r="Q440" i="8"/>
  <c r="T440" i="8"/>
  <c r="W440" i="8"/>
  <c r="Z440" i="8"/>
  <c r="AC440" i="8"/>
  <c r="K441" i="8"/>
  <c r="N441" i="8"/>
  <c r="Q441" i="8"/>
  <c r="T441" i="8"/>
  <c r="W441" i="8"/>
  <c r="Z441" i="8"/>
  <c r="AC441" i="8"/>
  <c r="K442" i="8"/>
  <c r="N442" i="8"/>
  <c r="Q442" i="8"/>
  <c r="T442" i="8"/>
  <c r="W442" i="8"/>
  <c r="Z442" i="8"/>
  <c r="AC442" i="8"/>
  <c r="K443" i="8"/>
  <c r="N443" i="8"/>
  <c r="Q443" i="8"/>
  <c r="T443" i="8"/>
  <c r="W443" i="8"/>
  <c r="Z443" i="8"/>
  <c r="AC443" i="8"/>
  <c r="K444" i="8"/>
  <c r="N444" i="8"/>
  <c r="Q444" i="8"/>
  <c r="T444" i="8"/>
  <c r="W444" i="8"/>
  <c r="Z444" i="8"/>
  <c r="AC444" i="8"/>
  <c r="K445" i="8"/>
  <c r="N445" i="8"/>
  <c r="Q445" i="8"/>
  <c r="T445" i="8"/>
  <c r="W445" i="8"/>
  <c r="Z445" i="8"/>
  <c r="AC445" i="8"/>
  <c r="K446" i="8"/>
  <c r="N446" i="8"/>
  <c r="Q446" i="8"/>
  <c r="T446" i="8"/>
  <c r="W446" i="8"/>
  <c r="Z446" i="8"/>
  <c r="AC446" i="8"/>
  <c r="K447" i="8"/>
  <c r="N447" i="8"/>
  <c r="Q447" i="8"/>
  <c r="T447" i="8"/>
  <c r="W447" i="8"/>
  <c r="Z447" i="8"/>
  <c r="AC447" i="8"/>
  <c r="K448" i="8"/>
  <c r="N448" i="8"/>
  <c r="Q448" i="8"/>
  <c r="T448" i="8"/>
  <c r="W448" i="8"/>
  <c r="Z448" i="8"/>
  <c r="AC448" i="8"/>
  <c r="K449" i="8"/>
  <c r="N449" i="8"/>
  <c r="Q449" i="8"/>
  <c r="T449" i="8"/>
  <c r="W449" i="8"/>
  <c r="Z449" i="8"/>
  <c r="AC449" i="8"/>
  <c r="K450" i="8"/>
  <c r="N450" i="8"/>
  <c r="Q450" i="8"/>
  <c r="T450" i="8"/>
  <c r="W450" i="8"/>
  <c r="Z450" i="8"/>
  <c r="AC450" i="8"/>
  <c r="K451" i="8"/>
  <c r="N451" i="8"/>
  <c r="Q451" i="8"/>
  <c r="T451" i="8"/>
  <c r="W451" i="8"/>
  <c r="Z451" i="8"/>
  <c r="AC451" i="8"/>
  <c r="K452" i="8"/>
  <c r="N452" i="8"/>
  <c r="Q452" i="8"/>
  <c r="T452" i="8"/>
  <c r="W452" i="8"/>
  <c r="Z452" i="8"/>
  <c r="AC452" i="8"/>
  <c r="K453" i="8"/>
  <c r="N453" i="8"/>
  <c r="Q453" i="8"/>
  <c r="T453" i="8"/>
  <c r="W453" i="8"/>
  <c r="Z453" i="8"/>
  <c r="AC453" i="8"/>
  <c r="K454" i="8"/>
  <c r="N454" i="8"/>
  <c r="Q454" i="8"/>
  <c r="T454" i="8"/>
  <c r="W454" i="8"/>
  <c r="Z454" i="8"/>
  <c r="AC454" i="8"/>
  <c r="K455" i="8"/>
  <c r="N455" i="8"/>
  <c r="Q455" i="8"/>
  <c r="T455" i="8"/>
  <c r="W455" i="8"/>
  <c r="Z455" i="8"/>
  <c r="AC455" i="8"/>
  <c r="K456" i="8"/>
  <c r="N456" i="8"/>
  <c r="Q456" i="8"/>
  <c r="T456" i="8"/>
  <c r="W456" i="8"/>
  <c r="Z456" i="8"/>
  <c r="AC456" i="8"/>
  <c r="K457" i="8"/>
  <c r="N457" i="8"/>
  <c r="Q457" i="8"/>
  <c r="T457" i="8"/>
  <c r="W457" i="8"/>
  <c r="Z457" i="8"/>
  <c r="AC457" i="8"/>
  <c r="K458" i="8"/>
  <c r="N458" i="8"/>
  <c r="Q458" i="8"/>
  <c r="T458" i="8"/>
  <c r="W458" i="8"/>
  <c r="Z458" i="8"/>
  <c r="AC458" i="8"/>
  <c r="K459" i="8"/>
  <c r="N459" i="8"/>
  <c r="Q459" i="8"/>
  <c r="T459" i="8"/>
  <c r="W459" i="8"/>
  <c r="Z459" i="8"/>
  <c r="AC459" i="8"/>
  <c r="K460" i="8"/>
  <c r="N460" i="8"/>
  <c r="Q460" i="8"/>
  <c r="T460" i="8"/>
  <c r="W460" i="8"/>
  <c r="Z460" i="8"/>
  <c r="AC460" i="8"/>
  <c r="K461" i="8"/>
  <c r="N461" i="8"/>
  <c r="Q461" i="8"/>
  <c r="T461" i="8"/>
  <c r="W461" i="8"/>
  <c r="Z461" i="8"/>
  <c r="AC461" i="8"/>
  <c r="K462" i="8"/>
  <c r="N462" i="8"/>
  <c r="Q462" i="8"/>
  <c r="T462" i="8"/>
  <c r="W462" i="8"/>
  <c r="Z462" i="8"/>
  <c r="AC462" i="8"/>
  <c r="K463" i="8"/>
  <c r="N463" i="8"/>
  <c r="Q463" i="8"/>
  <c r="T463" i="8"/>
  <c r="W463" i="8"/>
  <c r="Z463" i="8"/>
  <c r="AC463" i="8"/>
  <c r="K464" i="8"/>
  <c r="N464" i="8"/>
  <c r="Q464" i="8"/>
  <c r="T464" i="8"/>
  <c r="W464" i="8"/>
  <c r="Z464" i="8"/>
  <c r="AC464" i="8"/>
  <c r="K465" i="8"/>
  <c r="N465" i="8"/>
  <c r="Q465" i="8"/>
  <c r="T465" i="8"/>
  <c r="W465" i="8"/>
  <c r="Z465" i="8"/>
  <c r="AC465" i="8"/>
  <c r="K466" i="8"/>
  <c r="N466" i="8"/>
  <c r="Q466" i="8"/>
  <c r="T466" i="8"/>
  <c r="W466" i="8"/>
  <c r="Z466" i="8"/>
  <c r="AC466" i="8"/>
  <c r="K467" i="8"/>
  <c r="N467" i="8"/>
  <c r="Q467" i="8"/>
  <c r="T467" i="8"/>
  <c r="W467" i="8"/>
  <c r="Z467" i="8"/>
  <c r="AC467" i="8"/>
  <c r="K468" i="8"/>
  <c r="N468" i="8"/>
  <c r="Q468" i="8"/>
  <c r="T468" i="8"/>
  <c r="W468" i="8"/>
  <c r="Z468" i="8"/>
  <c r="AC468" i="8"/>
  <c r="K469" i="8"/>
  <c r="N469" i="8"/>
  <c r="Q469" i="8"/>
  <c r="T469" i="8"/>
  <c r="W469" i="8"/>
  <c r="Z469" i="8"/>
  <c r="AC469" i="8"/>
  <c r="K470" i="8"/>
  <c r="N470" i="8"/>
  <c r="Q470" i="8"/>
  <c r="T470" i="8"/>
  <c r="W470" i="8"/>
  <c r="Z470" i="8"/>
  <c r="AC470" i="8"/>
  <c r="K471" i="8"/>
  <c r="N471" i="8"/>
  <c r="Q471" i="8"/>
  <c r="T471" i="8"/>
  <c r="W471" i="8"/>
  <c r="Z471" i="8"/>
  <c r="AC471" i="8"/>
  <c r="K472" i="8"/>
  <c r="N472" i="8"/>
  <c r="Q472" i="8"/>
  <c r="T472" i="8"/>
  <c r="W472" i="8"/>
  <c r="Z472" i="8"/>
  <c r="AC472" i="8"/>
  <c r="K473" i="8"/>
  <c r="N473" i="8"/>
  <c r="Q473" i="8"/>
  <c r="T473" i="8"/>
  <c r="W473" i="8"/>
  <c r="Z473" i="8"/>
  <c r="AC473" i="8"/>
  <c r="K474" i="8"/>
  <c r="N474" i="8"/>
  <c r="Q474" i="8"/>
  <c r="T474" i="8"/>
  <c r="W474" i="8"/>
  <c r="Z474" i="8"/>
  <c r="AC474" i="8"/>
  <c r="K475" i="8"/>
  <c r="N475" i="8"/>
  <c r="Q475" i="8"/>
  <c r="T475" i="8"/>
  <c r="W475" i="8"/>
  <c r="Z475" i="8"/>
  <c r="AC475" i="8"/>
  <c r="K476" i="8"/>
  <c r="N476" i="8"/>
  <c r="Q476" i="8"/>
  <c r="T476" i="8"/>
  <c r="W476" i="8"/>
  <c r="Z476" i="8"/>
  <c r="AC476" i="8"/>
  <c r="K477" i="8"/>
  <c r="N477" i="8"/>
  <c r="Q477" i="8"/>
  <c r="T477" i="8"/>
  <c r="W477" i="8"/>
  <c r="Z477" i="8"/>
  <c r="AC477" i="8"/>
  <c r="K478" i="8"/>
  <c r="N478" i="8"/>
  <c r="Q478" i="8"/>
  <c r="T478" i="8"/>
  <c r="W478" i="8"/>
  <c r="Z478" i="8"/>
  <c r="AC478" i="8"/>
  <c r="K479" i="8"/>
  <c r="N479" i="8"/>
  <c r="Q479" i="8"/>
  <c r="T479" i="8"/>
  <c r="W479" i="8"/>
  <c r="Z479" i="8"/>
  <c r="AC479" i="8"/>
  <c r="K480" i="8"/>
  <c r="N480" i="8"/>
  <c r="Q480" i="8"/>
  <c r="T480" i="8"/>
  <c r="W480" i="8"/>
  <c r="Z480" i="8"/>
  <c r="AC480" i="8"/>
  <c r="K481" i="8"/>
  <c r="N481" i="8"/>
  <c r="Q481" i="8"/>
  <c r="T481" i="8"/>
  <c r="W481" i="8"/>
  <c r="Z481" i="8"/>
  <c r="AC481" i="8"/>
  <c r="K482" i="8"/>
  <c r="N482" i="8"/>
  <c r="Q482" i="8"/>
  <c r="T482" i="8"/>
  <c r="W482" i="8"/>
  <c r="Z482" i="8"/>
  <c r="AC482" i="8"/>
  <c r="K483" i="8"/>
  <c r="N483" i="8"/>
  <c r="Q483" i="8"/>
  <c r="T483" i="8"/>
  <c r="W483" i="8"/>
  <c r="Z483" i="8"/>
  <c r="AC483" i="8"/>
  <c r="K484" i="8"/>
  <c r="N484" i="8"/>
  <c r="Q484" i="8"/>
  <c r="T484" i="8"/>
  <c r="W484" i="8"/>
  <c r="Z484" i="8"/>
  <c r="AC484" i="8"/>
  <c r="K485" i="8"/>
  <c r="N485" i="8"/>
  <c r="Q485" i="8"/>
  <c r="T485" i="8"/>
  <c r="W485" i="8"/>
  <c r="Z485" i="8"/>
  <c r="AC485" i="8"/>
  <c r="K486" i="8"/>
  <c r="N486" i="8"/>
  <c r="Q486" i="8"/>
  <c r="T486" i="8"/>
  <c r="W486" i="8"/>
  <c r="Z486" i="8"/>
  <c r="AC486" i="8"/>
  <c r="K487" i="8"/>
  <c r="N487" i="8"/>
  <c r="Q487" i="8"/>
  <c r="T487" i="8"/>
  <c r="W487" i="8"/>
  <c r="Z487" i="8"/>
  <c r="AC487" i="8"/>
  <c r="K488" i="8"/>
  <c r="N488" i="8"/>
  <c r="Q488" i="8"/>
  <c r="T488" i="8"/>
  <c r="W488" i="8"/>
  <c r="Z488" i="8"/>
  <c r="AC488" i="8"/>
  <c r="K489" i="8"/>
  <c r="N489" i="8"/>
  <c r="Q489" i="8"/>
  <c r="T489" i="8"/>
  <c r="W489" i="8"/>
  <c r="Z489" i="8"/>
  <c r="AC489" i="8"/>
  <c r="K490" i="8"/>
  <c r="N490" i="8"/>
  <c r="Q490" i="8"/>
  <c r="T490" i="8"/>
  <c r="W490" i="8"/>
  <c r="Z490" i="8"/>
  <c r="AC490" i="8"/>
  <c r="K491" i="8"/>
  <c r="N491" i="8"/>
  <c r="Q491" i="8"/>
  <c r="T491" i="8"/>
  <c r="W491" i="8"/>
  <c r="Z491" i="8"/>
  <c r="AC491" i="8"/>
  <c r="K492" i="8"/>
  <c r="N492" i="8"/>
  <c r="Q492" i="8"/>
  <c r="T492" i="8"/>
  <c r="W492" i="8"/>
  <c r="Z492" i="8"/>
  <c r="AC492" i="8"/>
  <c r="K493" i="8"/>
  <c r="N493" i="8"/>
  <c r="Q493" i="8"/>
  <c r="T493" i="8"/>
  <c r="W493" i="8"/>
  <c r="Z493" i="8"/>
  <c r="AC493" i="8"/>
  <c r="K494" i="8"/>
  <c r="N494" i="8"/>
  <c r="Q494" i="8"/>
  <c r="T494" i="8"/>
  <c r="W494" i="8"/>
  <c r="Z494" i="8"/>
  <c r="AC494" i="8"/>
  <c r="K495" i="8"/>
  <c r="N495" i="8"/>
  <c r="Q495" i="8"/>
  <c r="T495" i="8"/>
  <c r="W495" i="8"/>
  <c r="Z495" i="8"/>
  <c r="AC495" i="8"/>
  <c r="K496" i="8"/>
  <c r="N496" i="8"/>
  <c r="Q496" i="8"/>
  <c r="T496" i="8"/>
  <c r="W496" i="8"/>
  <c r="Z496" i="8"/>
  <c r="AC496" i="8"/>
  <c r="K497" i="8"/>
  <c r="N497" i="8"/>
  <c r="Q497" i="8"/>
  <c r="T497" i="8"/>
  <c r="W497" i="8"/>
  <c r="Z497" i="8"/>
  <c r="AC497" i="8"/>
  <c r="K498" i="8"/>
  <c r="N498" i="8"/>
  <c r="Q498" i="8"/>
  <c r="T498" i="8"/>
  <c r="W498" i="8"/>
  <c r="Z498" i="8"/>
  <c r="AC498" i="8"/>
  <c r="K499" i="8"/>
  <c r="N499" i="8"/>
  <c r="Q499" i="8"/>
  <c r="T499" i="8"/>
  <c r="W499" i="8"/>
  <c r="Z499" i="8"/>
  <c r="AC499" i="8"/>
  <c r="K500" i="8"/>
  <c r="N500" i="8"/>
  <c r="Q500" i="8"/>
  <c r="T500" i="8"/>
  <c r="W500" i="8"/>
  <c r="Z500" i="8"/>
  <c r="AC500" i="8"/>
  <c r="K501" i="8"/>
  <c r="N501" i="8"/>
  <c r="Q501" i="8"/>
  <c r="T501" i="8"/>
  <c r="W501" i="8"/>
  <c r="Z501" i="8"/>
  <c r="AC501" i="8"/>
  <c r="K502" i="8"/>
  <c r="N502" i="8"/>
  <c r="Q502" i="8"/>
  <c r="T502" i="8"/>
  <c r="W502" i="8"/>
  <c r="Z502" i="8"/>
  <c r="AC502" i="8"/>
  <c r="K503" i="8"/>
  <c r="N503" i="8"/>
  <c r="Q503" i="8"/>
  <c r="T503" i="8"/>
  <c r="W503" i="8"/>
  <c r="Z503" i="8"/>
  <c r="AC503" i="8"/>
  <c r="K504" i="8"/>
  <c r="N504" i="8"/>
  <c r="Q504" i="8"/>
  <c r="T504" i="8"/>
  <c r="W504" i="8"/>
  <c r="Z504" i="8"/>
  <c r="AC504" i="8"/>
  <c r="K505" i="8"/>
  <c r="N505" i="8"/>
  <c r="Q505" i="8"/>
  <c r="T505" i="8"/>
  <c r="W505" i="8"/>
  <c r="Z505" i="8"/>
  <c r="AC505" i="8"/>
  <c r="K506" i="8"/>
  <c r="N506" i="8"/>
  <c r="Q506" i="8"/>
  <c r="T506" i="8"/>
  <c r="W506" i="8"/>
  <c r="Z506" i="8"/>
  <c r="AC506" i="8"/>
  <c r="K507" i="8"/>
  <c r="N507" i="8"/>
  <c r="Q507" i="8"/>
  <c r="T507" i="8"/>
  <c r="W507" i="8"/>
  <c r="Z507" i="8"/>
  <c r="AC507" i="8"/>
  <c r="K508" i="8"/>
  <c r="N508" i="8"/>
  <c r="Q508" i="8"/>
  <c r="T508" i="8"/>
  <c r="W508" i="8"/>
  <c r="Z508" i="8"/>
  <c r="AC508" i="8"/>
  <c r="K509" i="8"/>
  <c r="N509" i="8"/>
  <c r="Q509" i="8"/>
  <c r="T509" i="8"/>
  <c r="W509" i="8"/>
  <c r="Z509" i="8"/>
  <c r="AC509" i="8"/>
  <c r="K510" i="8"/>
  <c r="N510" i="8"/>
  <c r="Q510" i="8"/>
  <c r="T510" i="8"/>
  <c r="W510" i="8"/>
  <c r="Z510" i="8"/>
  <c r="AC510" i="8"/>
  <c r="K511" i="8"/>
  <c r="N511" i="8"/>
  <c r="Q511" i="8"/>
  <c r="T511" i="8"/>
  <c r="W511" i="8"/>
  <c r="Z511" i="8"/>
  <c r="AC511" i="8"/>
  <c r="K512" i="8"/>
  <c r="N512" i="8"/>
  <c r="Q512" i="8"/>
  <c r="T512" i="8"/>
  <c r="W512" i="8"/>
  <c r="Z512" i="8"/>
  <c r="AC512" i="8"/>
  <c r="K513" i="8"/>
  <c r="N513" i="8"/>
  <c r="Q513" i="8"/>
  <c r="T513" i="8"/>
  <c r="W513" i="8"/>
  <c r="Z513" i="8"/>
  <c r="AC513" i="8"/>
  <c r="K514" i="8"/>
  <c r="N514" i="8"/>
  <c r="Q514" i="8"/>
  <c r="T514" i="8"/>
  <c r="W514" i="8"/>
  <c r="Z514" i="8"/>
  <c r="AC514" i="8"/>
  <c r="K515" i="8"/>
  <c r="N515" i="8"/>
  <c r="Q515" i="8"/>
  <c r="T515" i="8"/>
  <c r="W515" i="8"/>
  <c r="Z515" i="8"/>
  <c r="AC515" i="8"/>
  <c r="K516" i="8"/>
  <c r="N516" i="8"/>
  <c r="Q516" i="8"/>
  <c r="T516" i="8"/>
  <c r="W516" i="8"/>
  <c r="Z516" i="8"/>
  <c r="AC516" i="8"/>
  <c r="K517" i="8"/>
  <c r="N517" i="8"/>
  <c r="Q517" i="8"/>
  <c r="T517" i="8"/>
  <c r="W517" i="8"/>
  <c r="Z517" i="8"/>
  <c r="AC517" i="8"/>
  <c r="K518" i="8"/>
  <c r="N518" i="8"/>
  <c r="Q518" i="8"/>
  <c r="T518" i="8"/>
  <c r="W518" i="8"/>
  <c r="Z518" i="8"/>
  <c r="AC518" i="8"/>
  <c r="K519" i="8"/>
  <c r="N519" i="8"/>
  <c r="Q519" i="8"/>
  <c r="T519" i="8"/>
  <c r="W519" i="8"/>
  <c r="Z519" i="8"/>
  <c r="AC519" i="8"/>
  <c r="K520" i="8"/>
  <c r="N520" i="8"/>
  <c r="Q520" i="8"/>
  <c r="T520" i="8"/>
  <c r="W520" i="8"/>
  <c r="Z520" i="8"/>
  <c r="AC520" i="8"/>
  <c r="K521" i="8"/>
  <c r="N521" i="8"/>
  <c r="Q521" i="8"/>
  <c r="T521" i="8"/>
  <c r="W521" i="8"/>
  <c r="Z521" i="8"/>
  <c r="AC521" i="8"/>
  <c r="K522" i="8"/>
  <c r="N522" i="8"/>
  <c r="Q522" i="8"/>
  <c r="T522" i="8"/>
  <c r="W522" i="8"/>
  <c r="Z522" i="8"/>
  <c r="AC522" i="8"/>
  <c r="K523" i="8"/>
  <c r="N523" i="8"/>
  <c r="Q523" i="8"/>
  <c r="T523" i="8"/>
  <c r="W523" i="8"/>
  <c r="Z523" i="8"/>
  <c r="AC523" i="8"/>
  <c r="K524" i="8"/>
  <c r="N524" i="8"/>
  <c r="Q524" i="8"/>
  <c r="T524" i="8"/>
  <c r="W524" i="8"/>
  <c r="Z524" i="8"/>
  <c r="AC524" i="8"/>
  <c r="K525" i="8"/>
  <c r="N525" i="8"/>
  <c r="Q525" i="8"/>
  <c r="T525" i="8"/>
  <c r="W525" i="8"/>
  <c r="Z525" i="8"/>
  <c r="AC525" i="8"/>
  <c r="K526" i="8"/>
  <c r="N526" i="8"/>
  <c r="Q526" i="8"/>
  <c r="T526" i="8"/>
  <c r="W526" i="8"/>
  <c r="Z526" i="8"/>
  <c r="AC526" i="8"/>
  <c r="K527" i="8"/>
  <c r="N527" i="8"/>
  <c r="Q527" i="8"/>
  <c r="T527" i="8"/>
  <c r="W527" i="8"/>
  <c r="Z527" i="8"/>
  <c r="AC527" i="8"/>
  <c r="K528" i="8"/>
  <c r="N528" i="8"/>
  <c r="Q528" i="8"/>
  <c r="T528" i="8"/>
  <c r="W528" i="8"/>
  <c r="Z528" i="8"/>
  <c r="AC528" i="8"/>
  <c r="K529" i="8"/>
  <c r="N529" i="8"/>
  <c r="Q529" i="8"/>
  <c r="T529" i="8"/>
  <c r="W529" i="8"/>
  <c r="Z529" i="8"/>
  <c r="AC529" i="8"/>
  <c r="K530" i="8"/>
  <c r="N530" i="8"/>
  <c r="Q530" i="8"/>
  <c r="T530" i="8"/>
  <c r="W530" i="8"/>
  <c r="Z530" i="8"/>
  <c r="AC530" i="8"/>
  <c r="K531" i="8"/>
  <c r="N531" i="8"/>
  <c r="Q531" i="8"/>
  <c r="T531" i="8"/>
  <c r="W531" i="8"/>
  <c r="Z531" i="8"/>
  <c r="AC531" i="8"/>
  <c r="K532" i="8"/>
  <c r="N532" i="8"/>
  <c r="Q532" i="8"/>
  <c r="T532" i="8"/>
  <c r="W532" i="8"/>
  <c r="Z532" i="8"/>
  <c r="AC532" i="8"/>
  <c r="K533" i="8"/>
  <c r="N533" i="8"/>
  <c r="Q533" i="8"/>
  <c r="T533" i="8"/>
  <c r="W533" i="8"/>
  <c r="Z533" i="8"/>
  <c r="AC533" i="8"/>
  <c r="K534" i="8"/>
  <c r="N534" i="8"/>
  <c r="Q534" i="8"/>
  <c r="T534" i="8"/>
  <c r="W534" i="8"/>
  <c r="Z534" i="8"/>
  <c r="AC534" i="8"/>
  <c r="K535" i="8"/>
  <c r="N535" i="8"/>
  <c r="Q535" i="8"/>
  <c r="T535" i="8"/>
  <c r="W535" i="8"/>
  <c r="Z535" i="8"/>
  <c r="AC535" i="8"/>
  <c r="K536" i="8"/>
  <c r="N536" i="8"/>
  <c r="Q536" i="8"/>
  <c r="T536" i="8"/>
  <c r="W536" i="8"/>
  <c r="Z536" i="8"/>
  <c r="AC536" i="8"/>
  <c r="K537" i="8"/>
  <c r="N537" i="8"/>
  <c r="Q537" i="8"/>
  <c r="T537" i="8"/>
  <c r="W537" i="8"/>
  <c r="Z537" i="8"/>
  <c r="AC537" i="8"/>
  <c r="K538" i="8"/>
  <c r="N538" i="8"/>
  <c r="Q538" i="8"/>
  <c r="T538" i="8"/>
  <c r="W538" i="8"/>
  <c r="Z538" i="8"/>
  <c r="AC538" i="8"/>
  <c r="K539" i="8"/>
  <c r="N539" i="8"/>
  <c r="Q539" i="8"/>
  <c r="T539" i="8"/>
  <c r="W539" i="8"/>
  <c r="Z539" i="8"/>
  <c r="AC539" i="8"/>
  <c r="K540" i="8"/>
  <c r="N540" i="8"/>
  <c r="Q540" i="8"/>
  <c r="T540" i="8"/>
  <c r="W540" i="8"/>
  <c r="Z540" i="8"/>
  <c r="AC540" i="8"/>
  <c r="K541" i="8"/>
  <c r="N541" i="8"/>
  <c r="Q541" i="8"/>
  <c r="T541" i="8"/>
  <c r="W541" i="8"/>
  <c r="Z541" i="8"/>
  <c r="AC541" i="8"/>
  <c r="K20" i="8"/>
  <c r="N20" i="8"/>
  <c r="Q20" i="8"/>
  <c r="T20" i="8"/>
  <c r="W20" i="8"/>
  <c r="Z20" i="8"/>
  <c r="AC20" i="8"/>
  <c r="K21" i="8"/>
  <c r="N21" i="8"/>
  <c r="Q21" i="8"/>
  <c r="T21" i="8"/>
  <c r="W21" i="8"/>
  <c r="Z21" i="8"/>
  <c r="AC21" i="8"/>
  <c r="K22" i="8"/>
  <c r="N22" i="8"/>
  <c r="Q22" i="8"/>
  <c r="T22" i="8"/>
  <c r="W22" i="8"/>
  <c r="Z22" i="8"/>
  <c r="AC22" i="8"/>
  <c r="K23" i="8"/>
  <c r="N23" i="8"/>
  <c r="Q23" i="8"/>
  <c r="T23" i="8"/>
  <c r="W23" i="8"/>
  <c r="Z23" i="8"/>
  <c r="AC23" i="8"/>
  <c r="K24" i="8"/>
  <c r="N24" i="8"/>
  <c r="Q24" i="8"/>
  <c r="T24" i="8"/>
  <c r="W24" i="8"/>
  <c r="Z24" i="8"/>
  <c r="AC24" i="8"/>
  <c r="K25" i="8"/>
  <c r="N25" i="8"/>
  <c r="Q25" i="8"/>
  <c r="T25" i="8"/>
  <c r="W25" i="8"/>
  <c r="Z25" i="8"/>
  <c r="AC25" i="8"/>
  <c r="K26" i="8"/>
  <c r="N26" i="8"/>
  <c r="Q26" i="8"/>
  <c r="T26" i="8"/>
  <c r="W26" i="8"/>
  <c r="Z26" i="8"/>
  <c r="AC26" i="8"/>
  <c r="K27" i="8"/>
  <c r="N27" i="8"/>
  <c r="Q27" i="8"/>
  <c r="T27" i="8"/>
  <c r="W27" i="8"/>
  <c r="Z27" i="8"/>
  <c r="AC27" i="8"/>
  <c r="K28" i="8"/>
  <c r="N28" i="8"/>
  <c r="Q28" i="8"/>
  <c r="T28" i="8"/>
  <c r="W28" i="8"/>
  <c r="Z28" i="8"/>
  <c r="AC28" i="8"/>
  <c r="K29" i="8"/>
  <c r="N29" i="8"/>
  <c r="Q29" i="8"/>
  <c r="T29" i="8"/>
  <c r="W29" i="8"/>
  <c r="Z29" i="8"/>
  <c r="AC29" i="8"/>
  <c r="K30" i="8"/>
  <c r="N30" i="8"/>
  <c r="Q30" i="8"/>
  <c r="T30" i="8"/>
  <c r="W30" i="8"/>
  <c r="Z30" i="8"/>
  <c r="AC30" i="8"/>
  <c r="K31" i="8"/>
  <c r="N31" i="8"/>
  <c r="Q31" i="8"/>
  <c r="T31" i="8"/>
  <c r="W31" i="8"/>
  <c r="Z31" i="8"/>
  <c r="AC31" i="8"/>
  <c r="K32" i="8"/>
  <c r="N32" i="8"/>
  <c r="Q32" i="8"/>
  <c r="T32" i="8"/>
  <c r="W32" i="8"/>
  <c r="Z32" i="8"/>
  <c r="AC32" i="8"/>
  <c r="K33" i="8"/>
  <c r="N33" i="8"/>
  <c r="Q33" i="8"/>
  <c r="T33" i="8"/>
  <c r="W33" i="8"/>
  <c r="Z33" i="8"/>
  <c r="AC33" i="8"/>
  <c r="K34" i="8"/>
  <c r="N34" i="8"/>
  <c r="Q34" i="8"/>
  <c r="T34" i="8"/>
  <c r="W34" i="8"/>
  <c r="Z34" i="8"/>
  <c r="AC34" i="8"/>
  <c r="K35" i="8"/>
  <c r="N35" i="8"/>
  <c r="Q35" i="8"/>
  <c r="T35" i="8"/>
  <c r="W35" i="8"/>
  <c r="Z35" i="8"/>
  <c r="AC35" i="8"/>
  <c r="K36" i="8"/>
  <c r="N36" i="8"/>
  <c r="Q36" i="8"/>
  <c r="T36" i="8"/>
  <c r="W36" i="8"/>
  <c r="Z36" i="8"/>
  <c r="AC36" i="8"/>
  <c r="K37" i="8"/>
  <c r="N37" i="8"/>
  <c r="Q37" i="8"/>
  <c r="T37" i="8"/>
  <c r="W37" i="8"/>
  <c r="Z37" i="8"/>
  <c r="AC37" i="8"/>
  <c r="K38" i="8"/>
  <c r="N38" i="8"/>
  <c r="Q38" i="8"/>
  <c r="T38" i="8"/>
  <c r="W38" i="8"/>
  <c r="Z38" i="8"/>
  <c r="AC38" i="8"/>
  <c r="K39" i="8"/>
  <c r="N39" i="8"/>
  <c r="Q39" i="8"/>
  <c r="T39" i="8"/>
  <c r="W39" i="8"/>
  <c r="Z39" i="8"/>
  <c r="AC39" i="8"/>
  <c r="K40" i="8"/>
  <c r="N40" i="8"/>
  <c r="Q40" i="8"/>
  <c r="T40" i="8"/>
  <c r="W40" i="8"/>
  <c r="Z40" i="8"/>
  <c r="AC40" i="8"/>
  <c r="K41" i="8"/>
  <c r="N41" i="8"/>
  <c r="Q41" i="8"/>
  <c r="T41" i="8"/>
  <c r="W41" i="8"/>
  <c r="Z41" i="8"/>
  <c r="AC41" i="8"/>
  <c r="K42" i="8"/>
  <c r="N42" i="8"/>
  <c r="Q42" i="8"/>
  <c r="T42" i="8"/>
  <c r="W42" i="8"/>
  <c r="Z42" i="8"/>
  <c r="AC42" i="8"/>
  <c r="K43" i="8"/>
  <c r="N43" i="8"/>
  <c r="Q43" i="8"/>
  <c r="T43" i="8"/>
  <c r="W43" i="8"/>
  <c r="Z43" i="8"/>
  <c r="AC43" i="8"/>
  <c r="K44" i="8"/>
  <c r="N44" i="8"/>
  <c r="Q44" i="8"/>
  <c r="T44" i="8"/>
  <c r="W44" i="8"/>
  <c r="Z44" i="8"/>
  <c r="AC44" i="8"/>
  <c r="K45" i="8"/>
  <c r="N45" i="8"/>
  <c r="Q45" i="8"/>
  <c r="T45" i="8"/>
  <c r="W45" i="8"/>
  <c r="Z45" i="8"/>
  <c r="AC45" i="8"/>
  <c r="K46" i="8"/>
  <c r="N46" i="8"/>
  <c r="Q46" i="8"/>
  <c r="T46" i="8"/>
  <c r="W46" i="8"/>
  <c r="Z46" i="8"/>
  <c r="AC46" i="8"/>
  <c r="K47" i="8"/>
  <c r="N47" i="8"/>
  <c r="Q47" i="8"/>
  <c r="T47" i="8"/>
  <c r="W47" i="8"/>
  <c r="Z47" i="8"/>
  <c r="AC47" i="8"/>
  <c r="K48" i="8"/>
  <c r="N48" i="8"/>
  <c r="Q48" i="8"/>
  <c r="T48" i="8"/>
  <c r="W48" i="8"/>
  <c r="Z48" i="8"/>
  <c r="AC48" i="8"/>
  <c r="K49" i="8"/>
  <c r="N49" i="8"/>
  <c r="Q49" i="8"/>
  <c r="T49" i="8"/>
  <c r="W49" i="8"/>
  <c r="Z49" i="8"/>
  <c r="AC49" i="8"/>
  <c r="K50" i="8"/>
  <c r="N50" i="8"/>
  <c r="Q50" i="8"/>
  <c r="T50" i="8"/>
  <c r="W50" i="8"/>
  <c r="Z50" i="8"/>
  <c r="AC50" i="8"/>
  <c r="K51" i="8"/>
  <c r="N51" i="8"/>
  <c r="Q51" i="8"/>
  <c r="T51" i="8"/>
  <c r="W51" i="8"/>
  <c r="Z51" i="8"/>
  <c r="AC51" i="8"/>
  <c r="K52" i="8"/>
  <c r="N52" i="8"/>
  <c r="Q52" i="8"/>
  <c r="T52" i="8"/>
  <c r="W52" i="8"/>
  <c r="Z52" i="8"/>
  <c r="AC52" i="8"/>
  <c r="K53" i="8"/>
  <c r="N53" i="8"/>
  <c r="Q53" i="8"/>
  <c r="T53" i="8"/>
  <c r="W53" i="8"/>
  <c r="Z53" i="8"/>
  <c r="AC53" i="8"/>
  <c r="K54" i="8"/>
  <c r="N54" i="8"/>
  <c r="Q54" i="8"/>
  <c r="T54" i="8"/>
  <c r="W54" i="8"/>
  <c r="Z54" i="8"/>
  <c r="AC54" i="8"/>
  <c r="K55" i="8"/>
  <c r="N55" i="8"/>
  <c r="Q55" i="8"/>
  <c r="T55" i="8"/>
  <c r="W55" i="8"/>
  <c r="Z55" i="8"/>
  <c r="AC55" i="8"/>
  <c r="K56" i="8"/>
  <c r="N56" i="8"/>
  <c r="Q56" i="8"/>
  <c r="T56" i="8"/>
  <c r="W56" i="8"/>
  <c r="Z56" i="8"/>
  <c r="AC56" i="8"/>
  <c r="K57" i="8"/>
  <c r="N57" i="8"/>
  <c r="Q57" i="8"/>
  <c r="T57" i="8"/>
  <c r="W57" i="8"/>
  <c r="Z57" i="8"/>
  <c r="AC57" i="8"/>
  <c r="K58" i="8"/>
  <c r="N58" i="8"/>
  <c r="Q58" i="8"/>
  <c r="T58" i="8"/>
  <c r="W58" i="8"/>
  <c r="Z58" i="8"/>
  <c r="AC58" i="8"/>
  <c r="K59" i="8"/>
  <c r="N59" i="8"/>
  <c r="Q59" i="8"/>
  <c r="T59" i="8"/>
  <c r="W59" i="8"/>
  <c r="Z59" i="8"/>
  <c r="AC59" i="8"/>
  <c r="K60" i="8"/>
  <c r="N60" i="8"/>
  <c r="Q60" i="8"/>
  <c r="T60" i="8"/>
  <c r="W60" i="8"/>
  <c r="Z60" i="8"/>
  <c r="AC60" i="8"/>
  <c r="K61" i="8"/>
  <c r="N61" i="8"/>
  <c r="Q61" i="8"/>
  <c r="T61" i="8"/>
  <c r="W61" i="8"/>
  <c r="Z61" i="8"/>
  <c r="AC61" i="8"/>
  <c r="K62" i="8"/>
  <c r="N62" i="8"/>
  <c r="Q62" i="8"/>
  <c r="T62" i="8"/>
  <c r="W62" i="8"/>
  <c r="Z62" i="8"/>
  <c r="AC62" i="8"/>
  <c r="K63" i="8"/>
  <c r="N63" i="8"/>
  <c r="Q63" i="8"/>
  <c r="T63" i="8"/>
  <c r="W63" i="8"/>
  <c r="Z63" i="8"/>
  <c r="AC63" i="8"/>
  <c r="K64" i="8"/>
  <c r="N64" i="8"/>
  <c r="Q64" i="8"/>
  <c r="T64" i="8"/>
  <c r="W64" i="8"/>
  <c r="Z64" i="8"/>
  <c r="AC64" i="8"/>
  <c r="K65" i="8"/>
  <c r="N65" i="8"/>
  <c r="Q65" i="8"/>
  <c r="T65" i="8"/>
  <c r="W65" i="8"/>
  <c r="Z65" i="8"/>
  <c r="AC65" i="8"/>
  <c r="K66" i="8"/>
  <c r="N66" i="8"/>
  <c r="Q66" i="8"/>
  <c r="T66" i="8"/>
  <c r="W66" i="8"/>
  <c r="Z66" i="8"/>
  <c r="AC66" i="8"/>
  <c r="K67" i="8"/>
  <c r="N67" i="8"/>
  <c r="Q67" i="8"/>
  <c r="T67" i="8"/>
  <c r="W67" i="8"/>
  <c r="Z67" i="8"/>
  <c r="AC67" i="8"/>
  <c r="K68" i="8"/>
  <c r="N68" i="8"/>
  <c r="Q68" i="8"/>
  <c r="T68" i="8"/>
  <c r="W68" i="8"/>
  <c r="Z68" i="8"/>
  <c r="AC68" i="8"/>
  <c r="I5" i="21"/>
  <c r="J5" i="21"/>
  <c r="I6" i="21"/>
  <c r="J6" i="21"/>
  <c r="I7" i="21"/>
  <c r="J7" i="21"/>
  <c r="I8" i="21"/>
  <c r="J8" i="21"/>
  <c r="I9" i="21"/>
  <c r="J9" i="21"/>
  <c r="I10" i="21"/>
  <c r="J10" i="21"/>
  <c r="I11" i="21"/>
  <c r="J11" i="21"/>
  <c r="I12" i="21"/>
  <c r="J12" i="21"/>
  <c r="I13" i="21"/>
  <c r="J13" i="21"/>
  <c r="I14" i="21"/>
  <c r="J14" i="21"/>
  <c r="I15" i="21"/>
  <c r="J15" i="21"/>
  <c r="I16" i="21"/>
  <c r="J16" i="21"/>
  <c r="I17" i="21"/>
  <c r="J17" i="21"/>
  <c r="I18" i="21"/>
  <c r="J18" i="21"/>
  <c r="I19" i="21"/>
  <c r="J19" i="21"/>
  <c r="I20" i="21"/>
  <c r="J20" i="21"/>
  <c r="I21" i="21"/>
  <c r="J21" i="21"/>
  <c r="I22" i="21"/>
  <c r="J22" i="21"/>
  <c r="I23" i="21"/>
  <c r="J23" i="21"/>
  <c r="I24" i="21"/>
  <c r="J24" i="21"/>
  <c r="I25" i="21"/>
  <c r="J25" i="21"/>
  <c r="I26" i="21"/>
  <c r="J26" i="21"/>
  <c r="I27" i="21"/>
  <c r="J27" i="21"/>
  <c r="I28" i="21"/>
  <c r="J28" i="21"/>
  <c r="I29" i="21"/>
  <c r="J29" i="21"/>
  <c r="I30" i="21"/>
  <c r="J30" i="21"/>
  <c r="I31" i="21"/>
  <c r="J31" i="21"/>
  <c r="I32" i="21"/>
  <c r="J32" i="21"/>
  <c r="I33" i="21"/>
  <c r="J33" i="21"/>
  <c r="I34" i="21"/>
  <c r="J34" i="21"/>
  <c r="I35" i="21"/>
  <c r="J35" i="21"/>
  <c r="I36" i="21"/>
  <c r="J36" i="21"/>
  <c r="I37" i="21"/>
  <c r="J37" i="21"/>
  <c r="I38" i="21"/>
  <c r="J38" i="21"/>
  <c r="I39" i="21"/>
  <c r="J39" i="21"/>
  <c r="I40" i="21"/>
  <c r="J40" i="21"/>
  <c r="I41" i="21"/>
  <c r="J41" i="21"/>
  <c r="I42" i="21"/>
  <c r="J42" i="21"/>
  <c r="I43" i="21"/>
  <c r="J43" i="21"/>
  <c r="I44" i="21"/>
  <c r="J44" i="21"/>
  <c r="H45" i="21"/>
  <c r="I45" i="21"/>
  <c r="J45" i="21"/>
  <c r="H46" i="21"/>
  <c r="I46" i="21"/>
  <c r="J46" i="21"/>
  <c r="I47" i="21"/>
  <c r="J47" i="21"/>
  <c r="H48" i="21"/>
  <c r="I48" i="21"/>
  <c r="J48" i="21"/>
  <c r="H49" i="21"/>
  <c r="I49" i="21"/>
  <c r="J49" i="21"/>
  <c r="I50" i="21"/>
  <c r="J50" i="21"/>
  <c r="I51" i="21"/>
  <c r="J51" i="21"/>
  <c r="I52" i="21"/>
  <c r="J52" i="21"/>
  <c r="I53" i="21"/>
  <c r="J53" i="21"/>
  <c r="I54" i="21"/>
  <c r="J54" i="21"/>
  <c r="I55" i="21"/>
  <c r="J55" i="21"/>
  <c r="I56" i="21"/>
  <c r="J56" i="21"/>
  <c r="I57" i="21"/>
  <c r="J57" i="21"/>
  <c r="I58" i="21"/>
  <c r="J58" i="21"/>
  <c r="I59" i="21"/>
  <c r="J59" i="21"/>
  <c r="I60" i="21"/>
  <c r="J60" i="21"/>
  <c r="I61" i="21"/>
  <c r="J61" i="21"/>
  <c r="I62" i="21"/>
  <c r="J62" i="21"/>
  <c r="I63" i="21"/>
  <c r="J63" i="21"/>
  <c r="I64" i="21"/>
  <c r="J64" i="21"/>
  <c r="I65" i="21"/>
  <c r="J65" i="21"/>
  <c r="I66" i="21"/>
  <c r="J66" i="21"/>
  <c r="I67" i="21"/>
  <c r="J67" i="21"/>
  <c r="I68" i="21"/>
  <c r="J68" i="21"/>
  <c r="I69" i="21"/>
  <c r="J69" i="21"/>
  <c r="I70" i="21"/>
  <c r="J70" i="21"/>
  <c r="I71" i="21"/>
  <c r="J71" i="21"/>
  <c r="I72" i="21"/>
  <c r="J72" i="21"/>
  <c r="I73" i="21"/>
  <c r="J73" i="21"/>
  <c r="I74" i="21"/>
  <c r="J74" i="21"/>
  <c r="I75" i="21"/>
  <c r="J75" i="21"/>
  <c r="I76" i="21"/>
  <c r="J76" i="21"/>
  <c r="I77" i="21"/>
  <c r="J77" i="21"/>
  <c r="I78" i="21"/>
  <c r="J78" i="21"/>
  <c r="I79" i="21"/>
  <c r="J79" i="21"/>
  <c r="I80" i="21"/>
  <c r="J80" i="21"/>
  <c r="I81" i="21"/>
  <c r="J81" i="21"/>
  <c r="I82" i="21"/>
  <c r="J82" i="21"/>
  <c r="I83" i="21"/>
  <c r="J83" i="21"/>
  <c r="I84" i="21"/>
  <c r="J84" i="21"/>
  <c r="I85" i="21"/>
  <c r="J85" i="21"/>
  <c r="I86" i="21"/>
  <c r="J86" i="21"/>
  <c r="I87" i="21"/>
  <c r="J87" i="21"/>
  <c r="I88" i="21"/>
  <c r="J88" i="21"/>
  <c r="H89" i="21"/>
  <c r="I89" i="21"/>
  <c r="J89" i="21"/>
  <c r="H90" i="21"/>
  <c r="I90" i="21"/>
  <c r="J90" i="21"/>
  <c r="H91" i="21"/>
  <c r="I91" i="21"/>
  <c r="J91" i="21"/>
  <c r="I92" i="21"/>
  <c r="J92" i="21"/>
  <c r="I93" i="21"/>
  <c r="J93" i="21"/>
  <c r="I94" i="21"/>
  <c r="J94" i="21"/>
  <c r="I95" i="21"/>
  <c r="J95" i="21"/>
  <c r="H96" i="21"/>
  <c r="I96" i="21"/>
  <c r="J96" i="21"/>
  <c r="H97" i="21"/>
  <c r="I97" i="21"/>
  <c r="J97" i="21"/>
  <c r="H98" i="21"/>
  <c r="I98" i="21"/>
  <c r="J98" i="21"/>
  <c r="I99" i="21"/>
  <c r="J99" i="21"/>
  <c r="I100" i="21"/>
  <c r="J100" i="21"/>
  <c r="I101" i="21"/>
  <c r="J101" i="21"/>
  <c r="I102" i="21"/>
  <c r="J102" i="21"/>
  <c r="I103" i="21"/>
  <c r="J103" i="21"/>
  <c r="I104" i="21"/>
  <c r="J104" i="21"/>
  <c r="I105" i="21"/>
  <c r="J105" i="21"/>
  <c r="I106" i="21"/>
  <c r="J106" i="21"/>
  <c r="I107" i="21"/>
  <c r="J107" i="21"/>
  <c r="I108" i="21"/>
  <c r="J108" i="21"/>
  <c r="I109" i="21"/>
  <c r="J109" i="21"/>
  <c r="I110" i="21"/>
  <c r="J110" i="21"/>
  <c r="I111" i="21"/>
  <c r="J111" i="21"/>
  <c r="I112" i="21"/>
  <c r="J112" i="21"/>
  <c r="I113" i="21"/>
  <c r="J113" i="21"/>
  <c r="I114" i="21"/>
  <c r="J114" i="21"/>
  <c r="I115" i="21"/>
  <c r="J115" i="21"/>
  <c r="I116" i="21"/>
  <c r="J116" i="21"/>
  <c r="I117" i="21"/>
  <c r="J117" i="21"/>
  <c r="I118" i="21"/>
  <c r="J118" i="21"/>
  <c r="I119" i="21"/>
  <c r="J119" i="21"/>
  <c r="I120" i="21"/>
  <c r="J120" i="21"/>
  <c r="I121" i="21"/>
  <c r="J121" i="21"/>
  <c r="I122" i="21"/>
  <c r="J122" i="21"/>
  <c r="I123" i="21"/>
  <c r="J123" i="21"/>
  <c r="I124" i="21"/>
  <c r="J124" i="21"/>
  <c r="I125" i="21"/>
  <c r="J125" i="21"/>
  <c r="I126" i="21"/>
  <c r="J126" i="21"/>
  <c r="I127" i="21"/>
  <c r="J127" i="21"/>
  <c r="I128" i="21"/>
  <c r="J128" i="21"/>
  <c r="I129" i="21"/>
  <c r="J129" i="21"/>
  <c r="I130" i="21"/>
  <c r="J130" i="21"/>
  <c r="I131" i="21"/>
  <c r="J131" i="21"/>
  <c r="H132" i="21"/>
  <c r="I132" i="21"/>
  <c r="J132" i="21"/>
  <c r="I133" i="21"/>
  <c r="J133" i="21"/>
  <c r="I134" i="21"/>
  <c r="J134" i="21"/>
  <c r="I135" i="21"/>
  <c r="J135" i="21"/>
  <c r="I136" i="21"/>
  <c r="J136" i="21"/>
  <c r="I137" i="21"/>
  <c r="J137" i="21"/>
  <c r="I138" i="21"/>
  <c r="J138" i="21"/>
  <c r="I139" i="21"/>
  <c r="J139" i="21"/>
  <c r="H140" i="21"/>
  <c r="I140" i="21"/>
  <c r="J140" i="21"/>
  <c r="H141" i="21"/>
  <c r="I141" i="21"/>
  <c r="J141" i="21"/>
  <c r="H142" i="21"/>
  <c r="I142" i="21"/>
  <c r="J142" i="21"/>
  <c r="H143" i="21"/>
  <c r="I143" i="21"/>
  <c r="J143" i="21"/>
  <c r="H144" i="21"/>
  <c r="I144" i="21"/>
  <c r="J144" i="21"/>
  <c r="H145" i="21"/>
  <c r="I145" i="21"/>
  <c r="J145" i="21"/>
  <c r="I146" i="21"/>
  <c r="J146" i="21"/>
  <c r="I147" i="21"/>
  <c r="J147" i="21"/>
  <c r="I148" i="21"/>
  <c r="J148" i="21"/>
  <c r="I149" i="21"/>
  <c r="J149" i="21"/>
  <c r="I150" i="21"/>
  <c r="J150" i="21"/>
  <c r="I151" i="21"/>
  <c r="J151" i="21"/>
  <c r="I152" i="21"/>
  <c r="J152" i="21"/>
  <c r="I153" i="21"/>
  <c r="J153" i="21"/>
  <c r="I154" i="21"/>
  <c r="J154" i="21"/>
  <c r="I155" i="21"/>
  <c r="J155" i="21"/>
  <c r="I156" i="21"/>
  <c r="J156" i="21"/>
  <c r="I157" i="21"/>
  <c r="J157" i="21"/>
  <c r="I158" i="21"/>
  <c r="J158" i="21"/>
  <c r="I159" i="21"/>
  <c r="J159" i="21"/>
  <c r="I160" i="21"/>
  <c r="J160" i="21"/>
  <c r="I161" i="21"/>
  <c r="J161" i="21"/>
  <c r="I162" i="21"/>
  <c r="J162" i="21"/>
  <c r="I163" i="21"/>
  <c r="J163" i="21"/>
  <c r="I164" i="21"/>
  <c r="J164" i="21"/>
  <c r="I165" i="21"/>
  <c r="J165" i="21"/>
  <c r="I166" i="21"/>
  <c r="J166" i="21"/>
  <c r="I167" i="21"/>
  <c r="J167" i="21"/>
  <c r="I168" i="21"/>
  <c r="J168" i="21"/>
  <c r="I169" i="21"/>
  <c r="J169" i="21"/>
  <c r="I170" i="21"/>
  <c r="J170" i="21"/>
  <c r="I171" i="21"/>
  <c r="J171" i="21"/>
  <c r="I172" i="21"/>
  <c r="J172" i="21"/>
  <c r="I173" i="21"/>
  <c r="J173" i="21"/>
  <c r="I174" i="21"/>
  <c r="J174" i="21"/>
  <c r="I175" i="21"/>
  <c r="J175" i="21"/>
  <c r="I176" i="21"/>
  <c r="J176" i="21"/>
  <c r="I177" i="21"/>
  <c r="J177" i="21"/>
  <c r="I178" i="21"/>
  <c r="J178" i="21"/>
  <c r="I179" i="21"/>
  <c r="J179" i="21"/>
  <c r="I180" i="21"/>
  <c r="J180" i="21"/>
  <c r="H181" i="21"/>
  <c r="I181" i="21"/>
  <c r="J181" i="21"/>
  <c r="H182" i="21"/>
  <c r="I182" i="21"/>
  <c r="J182" i="21"/>
  <c r="I183" i="21"/>
  <c r="J183" i="21"/>
  <c r="H184" i="21"/>
  <c r="I184" i="21"/>
  <c r="J184" i="21"/>
  <c r="H185" i="21"/>
  <c r="I185" i="21"/>
  <c r="J185" i="21"/>
  <c r="H186" i="21"/>
  <c r="I186" i="21"/>
  <c r="J186" i="21"/>
  <c r="H187" i="21"/>
  <c r="I187" i="21"/>
  <c r="J187" i="21"/>
  <c r="I188" i="21"/>
  <c r="J188" i="21"/>
  <c r="I189" i="21"/>
  <c r="J189" i="21"/>
  <c r="I190" i="21"/>
  <c r="J190" i="21"/>
  <c r="I191" i="21"/>
  <c r="J191" i="21"/>
  <c r="I192" i="21"/>
  <c r="J192" i="21"/>
  <c r="I193" i="21"/>
  <c r="J193" i="21"/>
  <c r="I194" i="21"/>
  <c r="J194" i="21"/>
  <c r="I195" i="21"/>
  <c r="J195" i="21"/>
  <c r="I196" i="21"/>
  <c r="J196" i="21"/>
  <c r="I197" i="21"/>
  <c r="J197" i="21"/>
  <c r="I198" i="21"/>
  <c r="J198" i="21"/>
  <c r="I199" i="21"/>
  <c r="J199" i="21"/>
  <c r="I200" i="21"/>
  <c r="J200" i="21"/>
  <c r="I201" i="21"/>
  <c r="J201" i="21"/>
  <c r="I202" i="21"/>
  <c r="J202" i="21"/>
  <c r="I203" i="21"/>
  <c r="J203" i="21"/>
  <c r="I204" i="21"/>
  <c r="J204" i="21"/>
  <c r="I205" i="21"/>
  <c r="J205" i="21"/>
  <c r="I206" i="21"/>
  <c r="J206" i="21"/>
  <c r="I207" i="21"/>
  <c r="J207" i="21"/>
  <c r="I208" i="21"/>
  <c r="J208" i="21"/>
  <c r="I209" i="21"/>
  <c r="J209" i="21"/>
  <c r="I210" i="21"/>
  <c r="J210" i="21"/>
  <c r="I211" i="21"/>
  <c r="J211" i="21"/>
  <c r="I212" i="21"/>
  <c r="J212" i="21"/>
  <c r="I213" i="21"/>
  <c r="J213" i="21"/>
  <c r="I214" i="21"/>
  <c r="J214" i="21"/>
  <c r="I215" i="21"/>
  <c r="J215" i="21"/>
  <c r="H216" i="21"/>
  <c r="I216" i="21"/>
  <c r="J216" i="21"/>
  <c r="H217" i="21"/>
  <c r="I217" i="21"/>
  <c r="J217" i="21"/>
  <c r="H218" i="21"/>
  <c r="I218" i="21"/>
  <c r="J218" i="21"/>
  <c r="H219" i="21"/>
  <c r="I219" i="21"/>
  <c r="J219" i="21"/>
  <c r="H220" i="21"/>
  <c r="I220" i="21"/>
  <c r="J220" i="21"/>
  <c r="H221" i="21"/>
  <c r="I221" i="21"/>
  <c r="J221" i="21"/>
  <c r="I222" i="21"/>
  <c r="J222" i="21"/>
  <c r="I223" i="21"/>
  <c r="J223" i="21"/>
  <c r="I224" i="21"/>
  <c r="J224" i="21"/>
  <c r="I225" i="21"/>
  <c r="J225" i="21"/>
  <c r="H226" i="21"/>
  <c r="I226" i="21"/>
  <c r="J226" i="21"/>
  <c r="H227" i="21"/>
  <c r="I227" i="21"/>
  <c r="J227" i="21"/>
  <c r="I228" i="21"/>
  <c r="J228" i="21"/>
  <c r="H229" i="21"/>
  <c r="I229" i="21"/>
  <c r="J229" i="21"/>
  <c r="H230" i="21"/>
  <c r="I230" i="21"/>
  <c r="J230" i="21"/>
  <c r="H231" i="21"/>
  <c r="I231" i="21"/>
  <c r="J231" i="21"/>
  <c r="I232" i="21"/>
  <c r="J232" i="21"/>
  <c r="H233" i="21"/>
  <c r="I233" i="21"/>
  <c r="J233" i="21"/>
  <c r="H234" i="21"/>
  <c r="I234" i="21"/>
  <c r="J234" i="21"/>
  <c r="H235" i="21"/>
  <c r="I235" i="21"/>
  <c r="J235" i="21"/>
  <c r="I236" i="21"/>
  <c r="J236" i="21"/>
  <c r="I237" i="21"/>
  <c r="J237" i="21"/>
  <c r="I238" i="21"/>
  <c r="J238" i="21"/>
  <c r="I239" i="21"/>
  <c r="J239" i="21"/>
  <c r="I240" i="21"/>
  <c r="J240" i="21"/>
  <c r="I241" i="21"/>
  <c r="J241" i="21"/>
  <c r="I242" i="21"/>
  <c r="J242" i="21"/>
  <c r="H243" i="21"/>
  <c r="I243" i="21"/>
  <c r="J243" i="21"/>
  <c r="H244" i="21"/>
  <c r="I244" i="21"/>
  <c r="J244" i="21"/>
  <c r="I245" i="21"/>
  <c r="J245" i="21"/>
  <c r="H246" i="21"/>
  <c r="I246" i="21"/>
  <c r="J246" i="21"/>
  <c r="H247" i="21"/>
  <c r="I247" i="21"/>
  <c r="J247" i="21"/>
  <c r="I248" i="21"/>
  <c r="J248" i="21"/>
  <c r="I249" i="21"/>
  <c r="J249" i="21"/>
  <c r="H250" i="21"/>
  <c r="I250" i="21"/>
  <c r="J250" i="21"/>
  <c r="H251" i="21"/>
  <c r="I251" i="21"/>
  <c r="J251" i="21"/>
  <c r="I252" i="21"/>
  <c r="J252" i="21"/>
  <c r="I253" i="21"/>
  <c r="J253" i="21"/>
  <c r="I254" i="21"/>
  <c r="J254" i="21"/>
  <c r="H255" i="21"/>
  <c r="I255" i="21"/>
  <c r="J255" i="21"/>
  <c r="H256" i="21"/>
  <c r="I256" i="21"/>
  <c r="J256" i="21"/>
  <c r="I257" i="21"/>
  <c r="J257" i="21"/>
  <c r="I258" i="21"/>
  <c r="J258" i="21"/>
  <c r="I259" i="21"/>
  <c r="J259" i="21"/>
  <c r="H260" i="21"/>
  <c r="I260" i="21"/>
  <c r="J260" i="21"/>
  <c r="H261" i="21"/>
  <c r="I261" i="21"/>
  <c r="J261" i="21"/>
  <c r="I262" i="21"/>
  <c r="J262" i="21"/>
  <c r="I263" i="21"/>
  <c r="J263" i="21"/>
  <c r="I264" i="21"/>
  <c r="J264" i="21"/>
  <c r="I265" i="21"/>
  <c r="J265" i="21"/>
  <c r="I266" i="21"/>
  <c r="J266" i="21"/>
  <c r="H267" i="21"/>
  <c r="I267" i="21"/>
  <c r="J267" i="21"/>
  <c r="H268" i="21"/>
  <c r="I268" i="21"/>
  <c r="J268" i="21"/>
  <c r="I269" i="21"/>
  <c r="J269" i="21"/>
  <c r="I270" i="21"/>
  <c r="J270" i="21"/>
  <c r="I271" i="21"/>
  <c r="J271" i="21"/>
  <c r="I272" i="21"/>
  <c r="J272" i="21"/>
  <c r="H273" i="21"/>
  <c r="I273" i="21"/>
  <c r="J273" i="21"/>
  <c r="H274" i="21"/>
  <c r="I274" i="21"/>
  <c r="J274" i="21"/>
  <c r="I275" i="21"/>
  <c r="J275" i="21"/>
  <c r="H276" i="21"/>
  <c r="I276" i="21"/>
  <c r="J276" i="21"/>
  <c r="H277" i="21"/>
  <c r="I277" i="21"/>
  <c r="J277" i="21"/>
  <c r="I278" i="21"/>
  <c r="J278" i="21"/>
  <c r="H279" i="21"/>
  <c r="I279" i="21"/>
  <c r="J279" i="21"/>
  <c r="H280" i="21"/>
  <c r="I280" i="21"/>
  <c r="J280" i="21"/>
  <c r="I281" i="21"/>
  <c r="J281" i="21"/>
  <c r="I282" i="21"/>
  <c r="J282" i="21"/>
  <c r="H283" i="21"/>
  <c r="I283" i="21"/>
  <c r="J283" i="21"/>
  <c r="H284" i="21"/>
  <c r="I284" i="21"/>
  <c r="J284" i="21"/>
  <c r="I285" i="21"/>
  <c r="J285" i="21"/>
  <c r="I286" i="21"/>
  <c r="J286" i="21"/>
  <c r="H287" i="21"/>
  <c r="I287" i="21"/>
  <c r="J287" i="21"/>
  <c r="H288" i="21"/>
  <c r="I288" i="21"/>
  <c r="J288" i="21"/>
  <c r="I289" i="21"/>
  <c r="J289" i="21"/>
  <c r="H290" i="21"/>
  <c r="I290" i="21"/>
  <c r="J290" i="21"/>
  <c r="H291" i="21"/>
  <c r="I291" i="21"/>
  <c r="J291" i="21"/>
  <c r="I292" i="21"/>
  <c r="J292" i="21"/>
  <c r="H293" i="21"/>
  <c r="I293" i="21"/>
  <c r="J293" i="21"/>
  <c r="H294" i="21"/>
  <c r="I294" i="21"/>
  <c r="J294" i="21"/>
  <c r="I295" i="21"/>
  <c r="J295" i="21"/>
  <c r="I296" i="21"/>
  <c r="J296" i="21"/>
  <c r="I297" i="21"/>
  <c r="J297" i="21"/>
  <c r="I298" i="21"/>
  <c r="J298" i="21"/>
  <c r="I299" i="21"/>
  <c r="J299" i="21"/>
  <c r="H300" i="21"/>
  <c r="I300" i="21"/>
  <c r="J300" i="21"/>
  <c r="H301" i="21"/>
  <c r="I301" i="21"/>
  <c r="J301" i="21"/>
  <c r="I302" i="21"/>
  <c r="J302" i="21"/>
  <c r="I303" i="21"/>
  <c r="J303" i="21"/>
  <c r="I304" i="21"/>
  <c r="J304" i="21"/>
  <c r="I305" i="21"/>
  <c r="J305" i="21"/>
  <c r="I306" i="21"/>
  <c r="J306" i="21"/>
  <c r="H307" i="21"/>
  <c r="I307" i="21"/>
  <c r="J307" i="21"/>
  <c r="H308" i="21"/>
  <c r="I308" i="21"/>
  <c r="J308" i="21"/>
  <c r="I309" i="21"/>
  <c r="J309" i="21"/>
  <c r="I310" i="21"/>
  <c r="J310" i="21"/>
  <c r="H311" i="21"/>
  <c r="I311" i="21"/>
  <c r="J311" i="21"/>
  <c r="H312" i="21"/>
  <c r="I312" i="21"/>
  <c r="J312" i="21"/>
  <c r="I313" i="21"/>
  <c r="J313" i="21"/>
  <c r="I314" i="21"/>
  <c r="J314" i="21"/>
  <c r="I315" i="21"/>
  <c r="J315" i="21"/>
  <c r="I316" i="21"/>
  <c r="J316" i="21"/>
  <c r="I317" i="21"/>
  <c r="J317" i="21"/>
  <c r="H318" i="21"/>
  <c r="I318" i="21"/>
  <c r="J318" i="21"/>
  <c r="H319" i="21"/>
  <c r="I319" i="21"/>
  <c r="J319" i="21"/>
  <c r="H320" i="21"/>
  <c r="I320" i="21"/>
  <c r="J320" i="21"/>
  <c r="H321" i="21"/>
  <c r="I321" i="21"/>
  <c r="J321" i="21"/>
  <c r="H322" i="21"/>
  <c r="I322" i="21"/>
  <c r="J322" i="21"/>
  <c r="H323" i="21"/>
  <c r="I323" i="21"/>
  <c r="J323" i="21"/>
  <c r="H324" i="21"/>
  <c r="I324" i="21"/>
  <c r="J324" i="21"/>
  <c r="H325" i="21"/>
  <c r="I325" i="21"/>
  <c r="J325" i="21"/>
  <c r="H326" i="21"/>
  <c r="I326" i="21"/>
  <c r="J326" i="21"/>
  <c r="H327" i="21"/>
  <c r="I327" i="21"/>
  <c r="J327" i="21"/>
  <c r="H328" i="21"/>
  <c r="I328" i="21"/>
  <c r="J328" i="21"/>
  <c r="H329" i="21"/>
  <c r="I329" i="21"/>
  <c r="J329" i="21"/>
  <c r="H330" i="21"/>
  <c r="I330" i="21"/>
  <c r="J330" i="21"/>
  <c r="I331" i="21"/>
  <c r="J331" i="21"/>
  <c r="I332" i="21"/>
  <c r="J332" i="21"/>
  <c r="I333" i="21"/>
  <c r="J333" i="21"/>
  <c r="H334" i="21"/>
  <c r="I334" i="21"/>
  <c r="J334" i="21"/>
  <c r="H335" i="21"/>
  <c r="I335" i="21"/>
  <c r="J335" i="21"/>
  <c r="H336" i="21"/>
  <c r="I336" i="21"/>
  <c r="J336" i="21"/>
  <c r="H337" i="21"/>
  <c r="I337" i="21"/>
  <c r="J337" i="21"/>
  <c r="H338" i="21"/>
  <c r="I338" i="21"/>
  <c r="J338" i="21"/>
  <c r="H339" i="21"/>
  <c r="I339" i="21"/>
  <c r="J339" i="21"/>
  <c r="H340" i="21"/>
  <c r="I340" i="21"/>
  <c r="J340" i="21"/>
  <c r="H341" i="21"/>
  <c r="I341" i="21"/>
  <c r="J341" i="21"/>
  <c r="H342" i="21"/>
  <c r="I342" i="21"/>
  <c r="J342" i="21"/>
  <c r="H343" i="21"/>
  <c r="I343" i="21"/>
  <c r="J343" i="21"/>
  <c r="H344" i="21"/>
  <c r="I344" i="21"/>
  <c r="J344" i="21"/>
  <c r="H345" i="21"/>
  <c r="I345" i="21"/>
  <c r="J345" i="21"/>
  <c r="I346" i="21"/>
  <c r="J346" i="21"/>
  <c r="I347" i="21"/>
  <c r="J347" i="21"/>
  <c r="I348" i="21"/>
  <c r="J348" i="21"/>
  <c r="H349" i="21"/>
  <c r="I349" i="21"/>
  <c r="J349" i="21"/>
  <c r="H350" i="21"/>
  <c r="I350" i="21"/>
  <c r="J350" i="21"/>
  <c r="H351" i="21"/>
  <c r="I351" i="21"/>
  <c r="J351" i="21"/>
  <c r="H352" i="21"/>
  <c r="I352" i="21"/>
  <c r="J352" i="21"/>
  <c r="H353" i="21"/>
  <c r="I353" i="21"/>
  <c r="J353" i="21"/>
  <c r="H354" i="21"/>
  <c r="I354" i="21"/>
  <c r="J354" i="21"/>
  <c r="H355" i="21"/>
  <c r="I355" i="21"/>
  <c r="J355" i="21"/>
  <c r="H356" i="21"/>
  <c r="I356" i="21"/>
  <c r="J356" i="21"/>
  <c r="H357" i="21"/>
  <c r="I357" i="21"/>
  <c r="J357" i="21"/>
  <c r="H358" i="21"/>
  <c r="I358" i="21"/>
  <c r="J358" i="21"/>
  <c r="H359" i="21"/>
  <c r="I359" i="21"/>
  <c r="J359" i="21"/>
  <c r="H360" i="21"/>
  <c r="I360" i="21"/>
  <c r="J360" i="21"/>
  <c r="H361" i="21"/>
  <c r="I361" i="21"/>
  <c r="J361" i="21"/>
  <c r="H362" i="21"/>
  <c r="I362" i="21"/>
  <c r="J362" i="21"/>
  <c r="H363" i="21"/>
  <c r="I363" i="21"/>
  <c r="J363" i="21"/>
  <c r="H364" i="21"/>
  <c r="I364" i="21"/>
  <c r="J364" i="21"/>
  <c r="H365" i="21"/>
  <c r="I365" i="21"/>
  <c r="J365" i="21"/>
  <c r="H366" i="21"/>
  <c r="I366" i="21"/>
  <c r="J366" i="21"/>
  <c r="H367" i="21"/>
  <c r="I367" i="21"/>
  <c r="J367" i="21"/>
  <c r="H368" i="21"/>
  <c r="I368" i="21"/>
  <c r="J368" i="21"/>
  <c r="I369" i="21"/>
  <c r="J369" i="21"/>
  <c r="H370" i="21"/>
  <c r="I370" i="21"/>
  <c r="J370" i="21"/>
  <c r="H371" i="21"/>
  <c r="I371" i="21"/>
  <c r="J371" i="21"/>
  <c r="H372" i="21"/>
  <c r="I372" i="21"/>
  <c r="J372" i="21"/>
  <c r="H373" i="21"/>
  <c r="I373" i="21"/>
  <c r="J373" i="21"/>
  <c r="H374" i="21"/>
  <c r="I374" i="21"/>
  <c r="J374" i="21"/>
  <c r="H375" i="21"/>
  <c r="I375" i="21"/>
  <c r="J375" i="21"/>
  <c r="H376" i="21"/>
  <c r="I376" i="21"/>
  <c r="J376" i="21"/>
  <c r="H377" i="21"/>
  <c r="I377" i="21"/>
  <c r="J377" i="21"/>
  <c r="H378" i="21"/>
  <c r="I378" i="21"/>
  <c r="J378" i="21"/>
  <c r="H379" i="21"/>
  <c r="I379" i="21"/>
  <c r="J379" i="21"/>
  <c r="H380" i="21"/>
  <c r="I380" i="21"/>
  <c r="J380" i="21"/>
  <c r="H381" i="21"/>
  <c r="I381" i="21"/>
  <c r="J381" i="21"/>
  <c r="H382" i="21"/>
  <c r="I382" i="21"/>
  <c r="J382" i="21"/>
  <c r="H383" i="21"/>
  <c r="I383" i="21"/>
  <c r="J383" i="21"/>
  <c r="H384" i="21"/>
  <c r="I384" i="21"/>
  <c r="J384" i="21"/>
  <c r="H385" i="21"/>
  <c r="I385" i="21"/>
  <c r="J385" i="21"/>
  <c r="H386" i="21"/>
  <c r="I386" i="21"/>
  <c r="J386" i="21"/>
  <c r="H387" i="21"/>
  <c r="I387" i="21"/>
  <c r="J387" i="21"/>
  <c r="H388" i="21"/>
  <c r="I388" i="21"/>
  <c r="J388" i="21"/>
  <c r="H389" i="21"/>
  <c r="I389" i="21"/>
  <c r="J389" i="21"/>
  <c r="H390" i="21"/>
  <c r="I390" i="21"/>
  <c r="J390" i="21"/>
  <c r="H391" i="21"/>
  <c r="I391" i="21"/>
  <c r="J391" i="21"/>
  <c r="H392" i="21"/>
  <c r="I392" i="21"/>
  <c r="J392" i="21"/>
  <c r="H393" i="21"/>
  <c r="I393" i="21"/>
  <c r="J393" i="21"/>
  <c r="H394" i="21"/>
  <c r="I394" i="21"/>
  <c r="J394" i="21"/>
  <c r="H395" i="21"/>
  <c r="I395" i="21"/>
  <c r="J395" i="21"/>
  <c r="H396" i="21"/>
  <c r="I396" i="21"/>
  <c r="J396" i="21"/>
  <c r="H397" i="21"/>
  <c r="I397" i="21"/>
  <c r="J397" i="21"/>
  <c r="H398" i="21"/>
  <c r="I398" i="21"/>
  <c r="J398" i="21"/>
  <c r="H399" i="21"/>
  <c r="I399" i="21"/>
  <c r="J399" i="21"/>
  <c r="H400" i="21"/>
  <c r="I400" i="21"/>
  <c r="J400" i="21"/>
  <c r="H401" i="21"/>
  <c r="I401" i="21"/>
  <c r="J401" i="21"/>
  <c r="H402" i="21"/>
  <c r="I402" i="21"/>
  <c r="J402" i="21"/>
  <c r="H403" i="21"/>
  <c r="I403" i="21"/>
  <c r="J403" i="21"/>
  <c r="H404" i="21"/>
  <c r="I404" i="21"/>
  <c r="J404" i="21"/>
  <c r="J4" i="21"/>
  <c r="I4" i="21"/>
  <c r="C880" i="12" l="1"/>
  <c r="E880" i="12"/>
  <c r="H868" i="12"/>
  <c r="I868" i="12" s="1"/>
  <c r="E868" i="12"/>
  <c r="H856" i="12"/>
  <c r="I856" i="12" s="1"/>
  <c r="E856" i="12"/>
  <c r="H844" i="12"/>
  <c r="E844" i="12"/>
  <c r="C832" i="12"/>
  <c r="D832" i="12" s="1"/>
  <c r="E832" i="12"/>
  <c r="H820" i="12"/>
  <c r="K820" i="12" s="1"/>
  <c r="E820" i="12"/>
  <c r="C808" i="12"/>
  <c r="E808" i="12"/>
  <c r="H796" i="12"/>
  <c r="J796" i="12" s="1"/>
  <c r="E796" i="12"/>
  <c r="C784" i="12"/>
  <c r="D784" i="12" s="1"/>
  <c r="E784" i="12"/>
  <c r="H772" i="12"/>
  <c r="I772" i="12" s="1"/>
  <c r="E772" i="12"/>
  <c r="C760" i="12"/>
  <c r="F760" i="12" s="1"/>
  <c r="E760" i="12"/>
  <c r="C748" i="12"/>
  <c r="F748" i="12" s="1"/>
  <c r="E748" i="12"/>
  <c r="C724" i="12"/>
  <c r="E724" i="12"/>
  <c r="H712" i="12"/>
  <c r="I712" i="12" s="1"/>
  <c r="E712" i="12"/>
  <c r="C640" i="12"/>
  <c r="F640" i="12" s="1"/>
  <c r="E640" i="12"/>
  <c r="C628" i="12"/>
  <c r="F628" i="12" s="1"/>
  <c r="E628" i="12"/>
  <c r="C604" i="12"/>
  <c r="E604" i="12"/>
  <c r="H580" i="12"/>
  <c r="K580" i="12" s="1"/>
  <c r="E580" i="12"/>
  <c r="C568" i="12"/>
  <c r="E568" i="12"/>
  <c r="C556" i="12"/>
  <c r="F556" i="12" s="1"/>
  <c r="E556" i="12"/>
  <c r="C532" i="12"/>
  <c r="D532" i="12" s="1"/>
  <c r="E532" i="12"/>
  <c r="C520" i="12"/>
  <c r="D520" i="12" s="1"/>
  <c r="E520" i="12"/>
  <c r="H508" i="12"/>
  <c r="K508" i="12" s="1"/>
  <c r="E508" i="12"/>
  <c r="H496" i="12"/>
  <c r="I496" i="12" s="1"/>
  <c r="E496" i="12"/>
  <c r="C484" i="12"/>
  <c r="E484" i="12"/>
  <c r="C460" i="12"/>
  <c r="E460" i="12"/>
  <c r="C867" i="12"/>
  <c r="D867" i="12" s="1"/>
  <c r="E867" i="12"/>
  <c r="C855" i="12"/>
  <c r="D855" i="12" s="1"/>
  <c r="E855" i="12"/>
  <c r="H843" i="12"/>
  <c r="K843" i="12" s="1"/>
  <c r="E843" i="12"/>
  <c r="H831" i="12"/>
  <c r="I831" i="12" s="1"/>
  <c r="E831" i="12"/>
  <c r="C819" i="12"/>
  <c r="D819" i="12" s="1"/>
  <c r="E819" i="12"/>
  <c r="C795" i="12"/>
  <c r="D795" i="12" s="1"/>
  <c r="E795" i="12"/>
  <c r="H711" i="12"/>
  <c r="I711" i="12" s="1"/>
  <c r="E711" i="12"/>
  <c r="C687" i="12"/>
  <c r="D687" i="12" s="1"/>
  <c r="E687" i="12"/>
  <c r="C675" i="12"/>
  <c r="E675" i="12"/>
  <c r="C663" i="12"/>
  <c r="D663" i="12" s="1"/>
  <c r="E663" i="12"/>
  <c r="C651" i="12"/>
  <c r="E651" i="12"/>
  <c r="C639" i="12"/>
  <c r="F639" i="12" s="1"/>
  <c r="E639" i="12"/>
  <c r="C627" i="12"/>
  <c r="D627" i="12" s="1"/>
  <c r="E627" i="12"/>
  <c r="C603" i="12"/>
  <c r="D603" i="12" s="1"/>
  <c r="E603" i="12"/>
  <c r="H591" i="12"/>
  <c r="E591" i="12"/>
  <c r="H579" i="12"/>
  <c r="I579" i="12" s="1"/>
  <c r="E579" i="12"/>
  <c r="C567" i="12"/>
  <c r="E567" i="12"/>
  <c r="C555" i="12"/>
  <c r="F555" i="12" s="1"/>
  <c r="E555" i="12"/>
  <c r="C543" i="12"/>
  <c r="F543" i="12" s="1"/>
  <c r="E543" i="12"/>
  <c r="H519" i="12"/>
  <c r="J519" i="12" s="1"/>
  <c r="E519" i="12"/>
  <c r="H507" i="12"/>
  <c r="E507" i="12"/>
  <c r="H495" i="12"/>
  <c r="I495" i="12" s="1"/>
  <c r="E495" i="12"/>
  <c r="H483" i="12"/>
  <c r="J483" i="12" s="1"/>
  <c r="E483" i="12"/>
  <c r="H459" i="12"/>
  <c r="J459" i="12" s="1"/>
  <c r="E459" i="12"/>
  <c r="H878" i="12"/>
  <c r="K878" i="12" s="1"/>
  <c r="E878" i="12"/>
  <c r="C866" i="12"/>
  <c r="F866" i="12" s="1"/>
  <c r="E866" i="12"/>
  <c r="C854" i="12"/>
  <c r="D854" i="12" s="1"/>
  <c r="E854" i="12"/>
  <c r="H830" i="12"/>
  <c r="I830" i="12" s="1"/>
  <c r="E830" i="12"/>
  <c r="C794" i="12"/>
  <c r="E794" i="12"/>
  <c r="C782" i="12"/>
  <c r="D782" i="12" s="1"/>
  <c r="E782" i="12"/>
  <c r="C770" i="12"/>
  <c r="D770" i="12" s="1"/>
  <c r="E770" i="12"/>
  <c r="H734" i="12"/>
  <c r="I734" i="12" s="1"/>
  <c r="E734" i="12"/>
  <c r="H722" i="12"/>
  <c r="I722" i="12" s="1"/>
  <c r="E722" i="12"/>
  <c r="H710" i="12"/>
  <c r="J710" i="12" s="1"/>
  <c r="E710" i="12"/>
  <c r="H698" i="12"/>
  <c r="E698" i="12"/>
  <c r="C674" i="12"/>
  <c r="F674" i="12" s="1"/>
  <c r="E674" i="12"/>
  <c r="H650" i="12"/>
  <c r="I650" i="12" s="1"/>
  <c r="E650" i="12"/>
  <c r="H638" i="12"/>
  <c r="J638" i="12" s="1"/>
  <c r="E638" i="12"/>
  <c r="H626" i="12"/>
  <c r="J626" i="12" s="1"/>
  <c r="E626" i="12"/>
  <c r="C614" i="12"/>
  <c r="D614" i="12" s="1"/>
  <c r="E614" i="12"/>
  <c r="H602" i="12"/>
  <c r="J602" i="12" s="1"/>
  <c r="E602" i="12"/>
  <c r="H590" i="12"/>
  <c r="J590" i="12" s="1"/>
  <c r="E590" i="12"/>
  <c r="C578" i="12"/>
  <c r="F578" i="12" s="1"/>
  <c r="E578" i="12"/>
  <c r="C554" i="12"/>
  <c r="D554" i="12" s="1"/>
  <c r="E554" i="12"/>
  <c r="C542" i="12"/>
  <c r="F542" i="12" s="1"/>
  <c r="E542" i="12"/>
  <c r="H530" i="12"/>
  <c r="J530" i="12" s="1"/>
  <c r="E530" i="12"/>
  <c r="C518" i="12"/>
  <c r="E518" i="12"/>
  <c r="H506" i="12"/>
  <c r="J506" i="12" s="1"/>
  <c r="E506" i="12"/>
  <c r="C494" i="12"/>
  <c r="D494" i="12" s="1"/>
  <c r="E494" i="12"/>
  <c r="C482" i="12"/>
  <c r="D482" i="12" s="1"/>
  <c r="E482" i="12"/>
  <c r="H470" i="12"/>
  <c r="J470" i="12" s="1"/>
  <c r="E470" i="12"/>
  <c r="H458" i="12"/>
  <c r="J458" i="12" s="1"/>
  <c r="E458" i="12"/>
  <c r="C877" i="12"/>
  <c r="F877" i="12" s="1"/>
  <c r="E877" i="12"/>
  <c r="C865" i="12"/>
  <c r="F865" i="12" s="1"/>
  <c r="E865" i="12"/>
  <c r="C853" i="12"/>
  <c r="D853" i="12" s="1"/>
  <c r="E853" i="12"/>
  <c r="H841" i="12"/>
  <c r="I841" i="12" s="1"/>
  <c r="E841" i="12"/>
  <c r="H829" i="12"/>
  <c r="E829" i="12"/>
  <c r="H817" i="12"/>
  <c r="K817" i="12" s="1"/>
  <c r="E817" i="12"/>
  <c r="C805" i="12"/>
  <c r="E805" i="12"/>
  <c r="C793" i="12"/>
  <c r="F793" i="12" s="1"/>
  <c r="E793" i="12"/>
  <c r="C781" i="12"/>
  <c r="F781" i="12" s="1"/>
  <c r="E781" i="12"/>
  <c r="H769" i="12"/>
  <c r="K769" i="12" s="1"/>
  <c r="E769" i="12"/>
  <c r="C745" i="12"/>
  <c r="F745" i="12" s="1"/>
  <c r="E745" i="12"/>
  <c r="C697" i="12"/>
  <c r="D697" i="12" s="1"/>
  <c r="E697" i="12"/>
  <c r="C673" i="12"/>
  <c r="F673" i="12" s="1"/>
  <c r="E673" i="12"/>
  <c r="C661" i="12"/>
  <c r="D661" i="12" s="1"/>
  <c r="E661" i="12"/>
  <c r="C649" i="12"/>
  <c r="D649" i="12" s="1"/>
  <c r="E649" i="12"/>
  <c r="C637" i="12"/>
  <c r="F637" i="12" s="1"/>
  <c r="E637" i="12"/>
  <c r="C613" i="12"/>
  <c r="E613" i="12"/>
  <c r="C601" i="12"/>
  <c r="D601" i="12" s="1"/>
  <c r="E601" i="12"/>
  <c r="H577" i="12"/>
  <c r="J577" i="12" s="1"/>
  <c r="E577" i="12"/>
  <c r="H565" i="12"/>
  <c r="I565" i="12" s="1"/>
  <c r="E565" i="12"/>
  <c r="C553" i="12"/>
  <c r="F553" i="12" s="1"/>
  <c r="E553" i="12"/>
  <c r="C541" i="12"/>
  <c r="D541" i="12" s="1"/>
  <c r="E541" i="12"/>
  <c r="C529" i="12"/>
  <c r="E529" i="12"/>
  <c r="H505" i="12"/>
  <c r="K505" i="12" s="1"/>
  <c r="E505" i="12"/>
  <c r="C457" i="12"/>
  <c r="F457" i="12" s="1"/>
  <c r="E457" i="12"/>
  <c r="H445" i="12"/>
  <c r="I445" i="12" s="1"/>
  <c r="E445" i="12"/>
  <c r="H876" i="12"/>
  <c r="J876" i="12" s="1"/>
  <c r="E876" i="12"/>
  <c r="H864" i="12"/>
  <c r="J864" i="12" s="1"/>
  <c r="E864" i="12"/>
  <c r="H852" i="12"/>
  <c r="E852" i="12"/>
  <c r="H840" i="12"/>
  <c r="I840" i="12" s="1"/>
  <c r="E840" i="12"/>
  <c r="C828" i="12"/>
  <c r="E828" i="12"/>
  <c r="C816" i="12"/>
  <c r="D816" i="12" s="1"/>
  <c r="E816" i="12"/>
  <c r="C804" i="12"/>
  <c r="D804" i="12" s="1"/>
  <c r="E804" i="12"/>
  <c r="C792" i="12"/>
  <c r="D792" i="12" s="1"/>
  <c r="E792" i="12"/>
  <c r="C780" i="12"/>
  <c r="D780" i="12" s="1"/>
  <c r="E780" i="12"/>
  <c r="C756" i="12"/>
  <c r="F756" i="12" s="1"/>
  <c r="E756" i="12"/>
  <c r="H732" i="12"/>
  <c r="E732" i="12"/>
  <c r="C696" i="12"/>
  <c r="F696" i="12" s="1"/>
  <c r="E696" i="12"/>
  <c r="C684" i="12"/>
  <c r="F684" i="12" s="1"/>
  <c r="E684" i="12"/>
  <c r="H660" i="12"/>
  <c r="I660" i="12" s="1"/>
  <c r="E660" i="12"/>
  <c r="C648" i="12"/>
  <c r="D648" i="12" s="1"/>
  <c r="E648" i="12"/>
  <c r="C636" i="12"/>
  <c r="D636" i="12" s="1"/>
  <c r="E636" i="12"/>
  <c r="C612" i="12"/>
  <c r="E612" i="12"/>
  <c r="C588" i="12"/>
  <c r="D588" i="12" s="1"/>
  <c r="E588" i="12"/>
  <c r="C576" i="12"/>
  <c r="D576" i="12" s="1"/>
  <c r="E576" i="12"/>
  <c r="C564" i="12"/>
  <c r="F564" i="12" s="1"/>
  <c r="E564" i="12"/>
  <c r="C540" i="12"/>
  <c r="D540" i="12" s="1"/>
  <c r="E540" i="12"/>
  <c r="H516" i="12"/>
  <c r="I516" i="12" s="1"/>
  <c r="E516" i="12"/>
  <c r="H504" i="12"/>
  <c r="J504" i="12" s="1"/>
  <c r="E504" i="12"/>
  <c r="C492" i="12"/>
  <c r="F492" i="12" s="1"/>
  <c r="E492" i="12"/>
  <c r="C480" i="12"/>
  <c r="D480" i="12" s="1"/>
  <c r="E480" i="12"/>
  <c r="C456" i="12"/>
  <c r="D456" i="12" s="1"/>
  <c r="E456" i="12"/>
  <c r="H875" i="12"/>
  <c r="E875" i="12"/>
  <c r="H863" i="12"/>
  <c r="I863" i="12" s="1"/>
  <c r="E863" i="12"/>
  <c r="H851" i="12"/>
  <c r="E851" i="12"/>
  <c r="H839" i="12"/>
  <c r="I839" i="12" s="1"/>
  <c r="E839" i="12"/>
  <c r="H827" i="12"/>
  <c r="J827" i="12" s="1"/>
  <c r="E827" i="12"/>
  <c r="C815" i="12"/>
  <c r="D815" i="12" s="1"/>
  <c r="E815" i="12"/>
  <c r="H803" i="12"/>
  <c r="E803" i="12"/>
  <c r="C791" i="12"/>
  <c r="D791" i="12" s="1"/>
  <c r="E791" i="12"/>
  <c r="H779" i="12"/>
  <c r="K779" i="12" s="1"/>
  <c r="E779" i="12"/>
  <c r="C755" i="12"/>
  <c r="D755" i="12" s="1"/>
  <c r="E755" i="12"/>
  <c r="H743" i="12"/>
  <c r="K743" i="12" s="1"/>
  <c r="E743" i="12"/>
  <c r="H719" i="12"/>
  <c r="K719" i="12" s="1"/>
  <c r="E719" i="12"/>
  <c r="H707" i="12"/>
  <c r="I707" i="12" s="1"/>
  <c r="E707" i="12"/>
  <c r="C683" i="12"/>
  <c r="D683" i="12" s="1"/>
  <c r="E683" i="12"/>
  <c r="H659" i="12"/>
  <c r="E659" i="12"/>
  <c r="H647" i="12"/>
  <c r="K647" i="12" s="1"/>
  <c r="E647" i="12"/>
  <c r="H635" i="12"/>
  <c r="K635" i="12" s="1"/>
  <c r="E635" i="12"/>
  <c r="H623" i="12"/>
  <c r="K623" i="12" s="1"/>
  <c r="E623" i="12"/>
  <c r="C611" i="12"/>
  <c r="E611" i="12"/>
  <c r="H587" i="12"/>
  <c r="K587" i="12" s="1"/>
  <c r="E587" i="12"/>
  <c r="C575" i="12"/>
  <c r="F575" i="12" s="1"/>
  <c r="E575" i="12"/>
  <c r="C563" i="12"/>
  <c r="E563" i="12"/>
  <c r="C551" i="12"/>
  <c r="D551" i="12" s="1"/>
  <c r="E551" i="12"/>
  <c r="H539" i="12"/>
  <c r="J539" i="12" s="1"/>
  <c r="E539" i="12"/>
  <c r="C527" i="12"/>
  <c r="F527" i="12" s="1"/>
  <c r="E527" i="12"/>
  <c r="C515" i="12"/>
  <c r="D515" i="12" s="1"/>
  <c r="E515" i="12"/>
  <c r="C503" i="12"/>
  <c r="F503" i="12" s="1"/>
  <c r="E503" i="12"/>
  <c r="C491" i="12"/>
  <c r="E491" i="12"/>
  <c r="C479" i="12"/>
  <c r="F479" i="12" s="1"/>
  <c r="E479" i="12"/>
  <c r="C443" i="12"/>
  <c r="D443" i="12" s="1"/>
  <c r="E443" i="12"/>
  <c r="C874" i="12"/>
  <c r="E874" i="12"/>
  <c r="H862" i="12"/>
  <c r="I862" i="12" s="1"/>
  <c r="E862" i="12"/>
  <c r="H838" i="12"/>
  <c r="E838" i="12"/>
  <c r="C826" i="12"/>
  <c r="E826" i="12"/>
  <c r="H802" i="12"/>
  <c r="J802" i="12" s="1"/>
  <c r="E802" i="12"/>
  <c r="H790" i="12"/>
  <c r="I790" i="12" s="1"/>
  <c r="E790" i="12"/>
  <c r="H766" i="12"/>
  <c r="J766" i="12" s="1"/>
  <c r="E766" i="12"/>
  <c r="H754" i="12"/>
  <c r="K754" i="12" s="1"/>
  <c r="E754" i="12"/>
  <c r="C742" i="12"/>
  <c r="E742" i="12"/>
  <c r="C730" i="12"/>
  <c r="F730" i="12" s="1"/>
  <c r="E730" i="12"/>
  <c r="C718" i="12"/>
  <c r="D718" i="12" s="1"/>
  <c r="E718" i="12"/>
  <c r="H694" i="12"/>
  <c r="I694" i="12" s="1"/>
  <c r="E694" i="12"/>
  <c r="H682" i="12"/>
  <c r="E682" i="12"/>
  <c r="C670" i="12"/>
  <c r="D670" i="12" s="1"/>
  <c r="E670" i="12"/>
  <c r="C658" i="12"/>
  <c r="E658" i="12"/>
  <c r="C646" i="12"/>
  <c r="F646" i="12" s="1"/>
  <c r="E646" i="12"/>
  <c r="C634" i="12"/>
  <c r="F634" i="12" s="1"/>
  <c r="E634" i="12"/>
  <c r="C598" i="12"/>
  <c r="F598" i="12" s="1"/>
  <c r="E598" i="12"/>
  <c r="C586" i="12"/>
  <c r="E586" i="12"/>
  <c r="H562" i="12"/>
  <c r="K562" i="12" s="1"/>
  <c r="E562" i="12"/>
  <c r="C550" i="12"/>
  <c r="E550" i="12"/>
  <c r="H526" i="12"/>
  <c r="K526" i="12" s="1"/>
  <c r="E526" i="12"/>
  <c r="H514" i="12"/>
  <c r="J514" i="12" s="1"/>
  <c r="E514" i="12"/>
  <c r="C490" i="12"/>
  <c r="D490" i="12" s="1"/>
  <c r="E490" i="12"/>
  <c r="H454" i="12"/>
  <c r="J454" i="12" s="1"/>
  <c r="E454" i="12"/>
  <c r="C442" i="12"/>
  <c r="F442" i="12" s="1"/>
  <c r="E442" i="12"/>
  <c r="C873" i="12"/>
  <c r="E873" i="12"/>
  <c r="C861" i="12"/>
  <c r="D861" i="12" s="1"/>
  <c r="E861" i="12"/>
  <c r="H849" i="12"/>
  <c r="K849" i="12" s="1"/>
  <c r="E849" i="12"/>
  <c r="C837" i="12"/>
  <c r="D837" i="12" s="1"/>
  <c r="E837" i="12"/>
  <c r="C825" i="12"/>
  <c r="D825" i="12" s="1"/>
  <c r="E825" i="12"/>
  <c r="C813" i="12"/>
  <c r="D813" i="12" s="1"/>
  <c r="E813" i="12"/>
  <c r="C801" i="12"/>
  <c r="F801" i="12" s="1"/>
  <c r="E801" i="12"/>
  <c r="C789" i="12"/>
  <c r="D789" i="12" s="1"/>
  <c r="E789" i="12"/>
  <c r="H777" i="12"/>
  <c r="K777" i="12" s="1"/>
  <c r="E777" i="12"/>
  <c r="H753" i="12"/>
  <c r="J753" i="12" s="1"/>
  <c r="E753" i="12"/>
  <c r="H729" i="12"/>
  <c r="J729" i="12" s="1"/>
  <c r="E729" i="12"/>
  <c r="C717" i="12"/>
  <c r="D717" i="12" s="1"/>
  <c r="E717" i="12"/>
  <c r="H705" i="12"/>
  <c r="I705" i="12" s="1"/>
  <c r="E705" i="12"/>
  <c r="C693" i="12"/>
  <c r="D693" i="12" s="1"/>
  <c r="E693" i="12"/>
  <c r="C669" i="12"/>
  <c r="D669" i="12" s="1"/>
  <c r="E669" i="12"/>
  <c r="C645" i="12"/>
  <c r="F645" i="12" s="1"/>
  <c r="E645" i="12"/>
  <c r="C633" i="12"/>
  <c r="E633" i="12"/>
  <c r="H621" i="12"/>
  <c r="I621" i="12" s="1"/>
  <c r="E621" i="12"/>
  <c r="C585" i="12"/>
  <c r="E585" i="12"/>
  <c r="C573" i="12"/>
  <c r="F573" i="12" s="1"/>
  <c r="E573" i="12"/>
  <c r="H561" i="12"/>
  <c r="I561" i="12" s="1"/>
  <c r="E561" i="12"/>
  <c r="C549" i="12"/>
  <c r="D549" i="12" s="1"/>
  <c r="E549" i="12"/>
  <c r="H525" i="12"/>
  <c r="J525" i="12" s="1"/>
  <c r="E525" i="12"/>
  <c r="H513" i="12"/>
  <c r="I513" i="12" s="1"/>
  <c r="E513" i="12"/>
  <c r="H501" i="12"/>
  <c r="K501" i="12" s="1"/>
  <c r="E501" i="12"/>
  <c r="H489" i="12"/>
  <c r="K489" i="12" s="1"/>
  <c r="E489" i="12"/>
  <c r="H477" i="12"/>
  <c r="K477" i="12" s="1"/>
  <c r="E477" i="12"/>
  <c r="H453" i="12"/>
  <c r="I453" i="12" s="1"/>
  <c r="E453" i="12"/>
  <c r="H441" i="12"/>
  <c r="I441" i="12" s="1"/>
  <c r="E441" i="12"/>
  <c r="H872" i="12"/>
  <c r="K872" i="12" s="1"/>
  <c r="E872" i="12"/>
  <c r="C860" i="12"/>
  <c r="D860" i="12" s="1"/>
  <c r="E860" i="12"/>
  <c r="C848" i="12"/>
  <c r="F848" i="12" s="1"/>
  <c r="E848" i="12"/>
  <c r="C836" i="12"/>
  <c r="D836" i="12" s="1"/>
  <c r="E836" i="12"/>
  <c r="H824" i="12"/>
  <c r="I824" i="12" s="1"/>
  <c r="E824" i="12"/>
  <c r="C812" i="12"/>
  <c r="F812" i="12" s="1"/>
  <c r="E812" i="12"/>
  <c r="C800" i="12"/>
  <c r="F800" i="12" s="1"/>
  <c r="E800" i="12"/>
  <c r="H776" i="12"/>
  <c r="J776" i="12" s="1"/>
  <c r="E776" i="12"/>
  <c r="C764" i="12"/>
  <c r="D764" i="12" s="1"/>
  <c r="E764" i="12"/>
  <c r="H728" i="12"/>
  <c r="I728" i="12" s="1"/>
  <c r="E728" i="12"/>
  <c r="C704" i="12"/>
  <c r="D704" i="12" s="1"/>
  <c r="E704" i="12"/>
  <c r="C692" i="12"/>
  <c r="E692" i="12"/>
  <c r="C680" i="12"/>
  <c r="D680" i="12" s="1"/>
  <c r="E680" i="12"/>
  <c r="H656" i="12"/>
  <c r="E656" i="12"/>
  <c r="C644" i="12"/>
  <c r="F644" i="12" s="1"/>
  <c r="E644" i="12"/>
  <c r="H608" i="12"/>
  <c r="I608" i="12" s="1"/>
  <c r="E608" i="12"/>
  <c r="C596" i="12"/>
  <c r="F596" i="12" s="1"/>
  <c r="E596" i="12"/>
  <c r="C584" i="12"/>
  <c r="E584" i="12"/>
  <c r="C572" i="12"/>
  <c r="D572" i="12" s="1"/>
  <c r="E572" i="12"/>
  <c r="H548" i="12"/>
  <c r="I548" i="12" s="1"/>
  <c r="E548" i="12"/>
  <c r="H524" i="12"/>
  <c r="K524" i="12" s="1"/>
  <c r="E524" i="12"/>
  <c r="H512" i="12"/>
  <c r="I512" i="12" s="1"/>
  <c r="E512" i="12"/>
  <c r="C500" i="12"/>
  <c r="D500" i="12" s="1"/>
  <c r="E500" i="12"/>
  <c r="H488" i="12"/>
  <c r="E488" i="12"/>
  <c r="H476" i="12"/>
  <c r="I476" i="12" s="1"/>
  <c r="E476" i="12"/>
  <c r="H452" i="12"/>
  <c r="E452" i="12"/>
  <c r="C440" i="12"/>
  <c r="D440" i="12" s="1"/>
  <c r="E440" i="12"/>
  <c r="C871" i="12"/>
  <c r="D871" i="12" s="1"/>
  <c r="E871" i="12"/>
  <c r="C859" i="12"/>
  <c r="F859" i="12" s="1"/>
  <c r="E859" i="12"/>
  <c r="H847" i="12"/>
  <c r="I847" i="12" s="1"/>
  <c r="E847" i="12"/>
  <c r="H835" i="12"/>
  <c r="I835" i="12" s="1"/>
  <c r="E835" i="12"/>
  <c r="H823" i="12"/>
  <c r="K823" i="12" s="1"/>
  <c r="E823" i="12"/>
  <c r="C811" i="12"/>
  <c r="D811" i="12" s="1"/>
  <c r="E811" i="12"/>
  <c r="C799" i="12"/>
  <c r="D799" i="12" s="1"/>
  <c r="E799" i="12"/>
  <c r="C787" i="12"/>
  <c r="D787" i="12" s="1"/>
  <c r="E787" i="12"/>
  <c r="C775" i="12"/>
  <c r="D775" i="12" s="1"/>
  <c r="E775" i="12"/>
  <c r="C727" i="12"/>
  <c r="F727" i="12" s="1"/>
  <c r="E727" i="12"/>
  <c r="C715" i="12"/>
  <c r="D715" i="12" s="1"/>
  <c r="E715" i="12"/>
  <c r="C703" i="12"/>
  <c r="D703" i="12" s="1"/>
  <c r="E703" i="12"/>
  <c r="C691" i="12"/>
  <c r="D691" i="12" s="1"/>
  <c r="E691" i="12"/>
  <c r="C679" i="12"/>
  <c r="D679" i="12" s="1"/>
  <c r="E679" i="12"/>
  <c r="C655" i="12"/>
  <c r="D655" i="12" s="1"/>
  <c r="E655" i="12"/>
  <c r="C631" i="12"/>
  <c r="D631" i="12" s="1"/>
  <c r="E631" i="12"/>
  <c r="C619" i="12"/>
  <c r="D619" i="12" s="1"/>
  <c r="E619" i="12"/>
  <c r="H607" i="12"/>
  <c r="K607" i="12" s="1"/>
  <c r="E607" i="12"/>
  <c r="C595" i="12"/>
  <c r="F595" i="12" s="1"/>
  <c r="E595" i="12"/>
  <c r="C583" i="12"/>
  <c r="D583" i="12" s="1"/>
  <c r="E583" i="12"/>
  <c r="H571" i="12"/>
  <c r="J571" i="12" s="1"/>
  <c r="E571" i="12"/>
  <c r="C535" i="12"/>
  <c r="F535" i="12" s="1"/>
  <c r="E535" i="12"/>
  <c r="C523" i="12"/>
  <c r="E523" i="12"/>
  <c r="H511" i="12"/>
  <c r="K511" i="12" s="1"/>
  <c r="E511" i="12"/>
  <c r="H487" i="12"/>
  <c r="K487" i="12" s="1"/>
  <c r="E487" i="12"/>
  <c r="H463" i="12"/>
  <c r="J463" i="12" s="1"/>
  <c r="E463" i="12"/>
  <c r="H451" i="12"/>
  <c r="K451" i="12" s="1"/>
  <c r="E451" i="12"/>
  <c r="H439" i="12"/>
  <c r="I439" i="12" s="1"/>
  <c r="E439" i="12"/>
  <c r="H882" i="12"/>
  <c r="E882" i="12"/>
  <c r="H870" i="12"/>
  <c r="I870" i="12" s="1"/>
  <c r="E870" i="12"/>
  <c r="H858" i="12"/>
  <c r="I858" i="12" s="1"/>
  <c r="E858" i="12"/>
  <c r="H846" i="12"/>
  <c r="J846" i="12" s="1"/>
  <c r="E846" i="12"/>
  <c r="C834" i="12"/>
  <c r="E834" i="12"/>
  <c r="C810" i="12"/>
  <c r="F810" i="12" s="1"/>
  <c r="E810" i="12"/>
  <c r="C798" i="12"/>
  <c r="F798" i="12" s="1"/>
  <c r="E798" i="12"/>
  <c r="C762" i="12"/>
  <c r="E762" i="12"/>
  <c r="H750" i="12"/>
  <c r="J750" i="12" s="1"/>
  <c r="E750" i="12"/>
  <c r="H738" i="12"/>
  <c r="J738" i="12" s="1"/>
  <c r="E738" i="12"/>
  <c r="H726" i="12"/>
  <c r="E726" i="12"/>
  <c r="H714" i="12"/>
  <c r="J714" i="12" s="1"/>
  <c r="E714" i="12"/>
  <c r="H702" i="12"/>
  <c r="K702" i="12" s="1"/>
  <c r="E702" i="12"/>
  <c r="C666" i="12"/>
  <c r="D666" i="12" s="1"/>
  <c r="E666" i="12"/>
  <c r="C630" i="12"/>
  <c r="D630" i="12" s="1"/>
  <c r="E630" i="12"/>
  <c r="H606" i="12"/>
  <c r="J606" i="12" s="1"/>
  <c r="E606" i="12"/>
  <c r="C570" i="12"/>
  <c r="D570" i="12" s="1"/>
  <c r="E570" i="12"/>
  <c r="C558" i="12"/>
  <c r="D558" i="12" s="1"/>
  <c r="E558" i="12"/>
  <c r="C522" i="12"/>
  <c r="D522" i="12" s="1"/>
  <c r="E522" i="12"/>
  <c r="C510" i="12"/>
  <c r="D510" i="12" s="1"/>
  <c r="E510" i="12"/>
  <c r="C486" i="12"/>
  <c r="F486" i="12" s="1"/>
  <c r="E486" i="12"/>
  <c r="H474" i="12"/>
  <c r="J474" i="12" s="1"/>
  <c r="E474" i="12"/>
  <c r="C450" i="12"/>
  <c r="D450" i="12" s="1"/>
  <c r="E450" i="12"/>
  <c r="H881" i="12"/>
  <c r="I881" i="12" s="1"/>
  <c r="E881" i="12"/>
  <c r="H857" i="12"/>
  <c r="E857" i="12"/>
  <c r="H845" i="12"/>
  <c r="J845" i="12" s="1"/>
  <c r="E845" i="12"/>
  <c r="H821" i="12"/>
  <c r="I821" i="12" s="1"/>
  <c r="E821" i="12"/>
  <c r="H809" i="12"/>
  <c r="K809" i="12" s="1"/>
  <c r="E809" i="12"/>
  <c r="H797" i="12"/>
  <c r="E797" i="12"/>
  <c r="H785" i="12"/>
  <c r="K785" i="12" s="1"/>
  <c r="E785" i="12"/>
  <c r="H749" i="12"/>
  <c r="E749" i="12"/>
  <c r="C737" i="12"/>
  <c r="D737" i="12" s="1"/>
  <c r="E737" i="12"/>
  <c r="C725" i="12"/>
  <c r="F725" i="12" s="1"/>
  <c r="E725" i="12"/>
  <c r="C713" i="12"/>
  <c r="F713" i="12" s="1"/>
  <c r="E713" i="12"/>
  <c r="C701" i="12"/>
  <c r="D701" i="12" s="1"/>
  <c r="E701" i="12"/>
  <c r="H677" i="12"/>
  <c r="K677" i="12" s="1"/>
  <c r="E677" i="12"/>
  <c r="H665" i="12"/>
  <c r="E665" i="12"/>
  <c r="H653" i="12"/>
  <c r="K653" i="12" s="1"/>
  <c r="E653" i="12"/>
  <c r="H641" i="12"/>
  <c r="K641" i="12" s="1"/>
  <c r="E641" i="12"/>
  <c r="H629" i="12"/>
  <c r="J629" i="12" s="1"/>
  <c r="E629" i="12"/>
  <c r="C605" i="12"/>
  <c r="E605" i="12"/>
  <c r="C593" i="12"/>
  <c r="D593" i="12" s="1"/>
  <c r="E593" i="12"/>
  <c r="H581" i="12"/>
  <c r="I581" i="12" s="1"/>
  <c r="E581" i="12"/>
  <c r="H569" i="12"/>
  <c r="I569" i="12" s="1"/>
  <c r="E569" i="12"/>
  <c r="C557" i="12"/>
  <c r="F557" i="12" s="1"/>
  <c r="E557" i="12"/>
  <c r="C533" i="12"/>
  <c r="F533" i="12" s="1"/>
  <c r="E533" i="12"/>
  <c r="C521" i="12"/>
  <c r="E521" i="12"/>
  <c r="H509" i="12"/>
  <c r="J509" i="12" s="1"/>
  <c r="E509" i="12"/>
  <c r="H497" i="12"/>
  <c r="I497" i="12" s="1"/>
  <c r="E497" i="12"/>
  <c r="C473" i="12"/>
  <c r="D473" i="12" s="1"/>
  <c r="E473" i="12"/>
  <c r="H461" i="12"/>
  <c r="I461" i="12" s="1"/>
  <c r="E461" i="12"/>
  <c r="L331" i="20"/>
  <c r="J332" i="20"/>
  <c r="J333" i="20" s="1"/>
  <c r="K326" i="20"/>
  <c r="J327" i="20"/>
  <c r="L326" i="20"/>
  <c r="J338" i="20"/>
  <c r="L337" i="20"/>
  <c r="K337" i="20"/>
  <c r="L342" i="20"/>
  <c r="J343" i="20"/>
  <c r="K342" i="20"/>
  <c r="K321" i="20"/>
  <c r="L321" i="20"/>
  <c r="J322" i="20"/>
  <c r="H627" i="12"/>
  <c r="K627" i="12" s="1"/>
  <c r="E691" i="16"/>
  <c r="H696" i="12"/>
  <c r="J696" i="12" s="1"/>
  <c r="C728" i="12"/>
  <c r="D728" i="12" s="1"/>
  <c r="H523" i="12"/>
  <c r="I523" i="12" s="1"/>
  <c r="D864" i="16"/>
  <c r="C495" i="16"/>
  <c r="F495" i="16" s="1"/>
  <c r="H542" i="12"/>
  <c r="K542" i="12" s="1"/>
  <c r="K610" i="16"/>
  <c r="C515" i="16"/>
  <c r="D515" i="16" s="1"/>
  <c r="C821" i="12"/>
  <c r="D821" i="12" s="1"/>
  <c r="C539" i="12"/>
  <c r="D539" i="12" s="1"/>
  <c r="H855" i="12"/>
  <c r="J855" i="12" s="1"/>
  <c r="H503" i="12"/>
  <c r="I503" i="12" s="1"/>
  <c r="H541" i="12"/>
  <c r="I541" i="12" s="1"/>
  <c r="H711" i="16"/>
  <c r="K711" i="16" s="1"/>
  <c r="C468" i="16"/>
  <c r="E468" i="16" s="1"/>
  <c r="G468" i="16" s="1"/>
  <c r="H854" i="12"/>
  <c r="K854" i="12" s="1"/>
  <c r="C621" i="12"/>
  <c r="D621" i="12" s="1"/>
  <c r="E838" i="16"/>
  <c r="H583" i="16"/>
  <c r="K583" i="16" s="1"/>
  <c r="H518" i="12"/>
  <c r="I518" i="12" s="1"/>
  <c r="C675" i="16"/>
  <c r="D675" i="16" s="1"/>
  <c r="H687" i="12"/>
  <c r="I687" i="12" s="1"/>
  <c r="C836" i="16"/>
  <c r="D836" i="16" s="1"/>
  <c r="D591" i="16"/>
  <c r="H569" i="16"/>
  <c r="K569" i="16" s="1"/>
  <c r="H866" i="16"/>
  <c r="J866" i="16" s="1"/>
  <c r="C762" i="16"/>
  <c r="F762" i="16" s="1"/>
  <c r="C511" i="12"/>
  <c r="D511" i="12" s="1"/>
  <c r="H804" i="16"/>
  <c r="I804" i="16" s="1"/>
  <c r="H613" i="16"/>
  <c r="I613" i="16" s="1"/>
  <c r="H478" i="16"/>
  <c r="J478" i="16" s="1"/>
  <c r="H444" i="16"/>
  <c r="K444" i="16" s="1"/>
  <c r="H727" i="12"/>
  <c r="J727" i="12" s="1"/>
  <c r="C454" i="12"/>
  <c r="D723" i="16"/>
  <c r="C690" i="16"/>
  <c r="D690" i="16" s="1"/>
  <c r="D601" i="16"/>
  <c r="C726" i="12"/>
  <c r="C590" i="12"/>
  <c r="F590" i="12" s="1"/>
  <c r="C516" i="12"/>
  <c r="F516" i="12" s="1"/>
  <c r="C834" i="16"/>
  <c r="F834" i="16" s="1"/>
  <c r="F743" i="16"/>
  <c r="F631" i="16"/>
  <c r="H520" i="16"/>
  <c r="J520" i="16" s="1"/>
  <c r="D442" i="16"/>
  <c r="H859" i="12"/>
  <c r="I859" i="12" s="1"/>
  <c r="C734" i="12"/>
  <c r="F734" i="12" s="1"/>
  <c r="C524" i="12"/>
  <c r="D524" i="12" s="1"/>
  <c r="C676" i="16"/>
  <c r="D676" i="16" s="1"/>
  <c r="H863" i="16"/>
  <c r="K863" i="16" s="1"/>
  <c r="H761" i="16"/>
  <c r="K761" i="16" s="1"/>
  <c r="H811" i="12"/>
  <c r="K811" i="12" s="1"/>
  <c r="C710" i="12"/>
  <c r="D710" i="12" s="1"/>
  <c r="C677" i="12"/>
  <c r="D677" i="12" s="1"/>
  <c r="C512" i="12"/>
  <c r="D512" i="12" s="1"/>
  <c r="E605" i="16"/>
  <c r="C526" i="16"/>
  <c r="F526" i="16" s="1"/>
  <c r="C772" i="12"/>
  <c r="D772" i="12" s="1"/>
  <c r="H871" i="16"/>
  <c r="I871" i="16" s="1"/>
  <c r="H701" i="16"/>
  <c r="K701" i="16" s="1"/>
  <c r="D613" i="16"/>
  <c r="I529" i="16"/>
  <c r="C875" i="12"/>
  <c r="D875" i="12" s="1"/>
  <c r="C856" i="12"/>
  <c r="F856" i="12" s="1"/>
  <c r="C602" i="12"/>
  <c r="F602" i="12" s="1"/>
  <c r="H563" i="12"/>
  <c r="K563" i="12" s="1"/>
  <c r="H543" i="12"/>
  <c r="J543" i="12" s="1"/>
  <c r="C458" i="12"/>
  <c r="D458" i="12" s="1"/>
  <c r="H838" i="16"/>
  <c r="K838" i="16" s="1"/>
  <c r="H644" i="16"/>
  <c r="J644" i="16" s="1"/>
  <c r="C518" i="16"/>
  <c r="D518" i="16" s="1"/>
  <c r="C496" i="16"/>
  <c r="F496" i="16" s="1"/>
  <c r="C486" i="16"/>
  <c r="D486" i="16" s="1"/>
  <c r="C476" i="16"/>
  <c r="F476" i="16" s="1"/>
  <c r="J466" i="16"/>
  <c r="H455" i="16"/>
  <c r="J455" i="16" s="1"/>
  <c r="H799" i="12"/>
  <c r="K799" i="12" s="1"/>
  <c r="C561" i="12"/>
  <c r="H456" i="12"/>
  <c r="J456" i="12" s="1"/>
  <c r="H769" i="16"/>
  <c r="I769" i="16" s="1"/>
  <c r="I750" i="16"/>
  <c r="C580" i="16"/>
  <c r="D580" i="16" s="1"/>
  <c r="C453" i="16"/>
  <c r="E453" i="16" s="1"/>
  <c r="G453" i="16" s="1"/>
  <c r="C659" i="12"/>
  <c r="D659" i="12" s="1"/>
  <c r="H521" i="12"/>
  <c r="I521" i="12" s="1"/>
  <c r="E599" i="16"/>
  <c r="H557" i="16"/>
  <c r="J557" i="16" s="1"/>
  <c r="H669" i="12"/>
  <c r="I669" i="12" s="1"/>
  <c r="C638" i="12"/>
  <c r="C577" i="12"/>
  <c r="D577" i="12" s="1"/>
  <c r="H567" i="12"/>
  <c r="I567" i="12" s="1"/>
  <c r="H855" i="16"/>
  <c r="K855" i="16" s="1"/>
  <c r="D607" i="16"/>
  <c r="H595" i="12"/>
  <c r="I595" i="12" s="1"/>
  <c r="H872" i="16"/>
  <c r="I872" i="16" s="1"/>
  <c r="H755" i="16"/>
  <c r="K755" i="16" s="1"/>
  <c r="H449" i="16"/>
  <c r="I449" i="16" s="1"/>
  <c r="K602" i="12"/>
  <c r="C863" i="12"/>
  <c r="H848" i="12"/>
  <c r="K848" i="12" s="1"/>
  <c r="H782" i="12"/>
  <c r="I782" i="12" s="1"/>
  <c r="C766" i="12"/>
  <c r="F766" i="12" s="1"/>
  <c r="H748" i="12"/>
  <c r="I748" i="12" s="1"/>
  <c r="C698" i="12"/>
  <c r="H480" i="12"/>
  <c r="J480" i="12" s="1"/>
  <c r="H473" i="12"/>
  <c r="I473" i="12" s="1"/>
  <c r="C781" i="16"/>
  <c r="D781" i="16" s="1"/>
  <c r="H741" i="16"/>
  <c r="K741" i="16" s="1"/>
  <c r="C617" i="16"/>
  <c r="F617" i="16" s="1"/>
  <c r="C567" i="16"/>
  <c r="F567" i="16" s="1"/>
  <c r="C506" i="16"/>
  <c r="E506" i="16" s="1"/>
  <c r="G506" i="16" s="1"/>
  <c r="C868" i="12"/>
  <c r="F868" i="12" s="1"/>
  <c r="C797" i="12"/>
  <c r="D797" i="12" s="1"/>
  <c r="H755" i="12"/>
  <c r="I755" i="12" s="1"/>
  <c r="H704" i="12"/>
  <c r="I704" i="12" s="1"/>
  <c r="H644" i="12"/>
  <c r="J644" i="12" s="1"/>
  <c r="C607" i="12"/>
  <c r="D607" i="12" s="1"/>
  <c r="C581" i="12"/>
  <c r="D581" i="12" s="1"/>
  <c r="C565" i="12"/>
  <c r="F565" i="12" s="1"/>
  <c r="C452" i="12"/>
  <c r="F452" i="12" s="1"/>
  <c r="F838" i="16"/>
  <c r="F821" i="16"/>
  <c r="F679" i="16"/>
  <c r="H616" i="16"/>
  <c r="I616" i="16" s="1"/>
  <c r="C592" i="16"/>
  <c r="D592" i="16" s="1"/>
  <c r="D583" i="16"/>
  <c r="H575" i="16"/>
  <c r="K575" i="16" s="1"/>
  <c r="C544" i="16"/>
  <c r="E544" i="16" s="1"/>
  <c r="G544" i="16" s="1"/>
  <c r="K476" i="16"/>
  <c r="H745" i="12"/>
  <c r="K745" i="12" s="1"/>
  <c r="H703" i="12"/>
  <c r="J703" i="12" s="1"/>
  <c r="H867" i="12"/>
  <c r="J867" i="12" s="1"/>
  <c r="C802" i="12"/>
  <c r="C779" i="12"/>
  <c r="F779" i="12" s="1"/>
  <c r="C754" i="12"/>
  <c r="D754" i="12" s="1"/>
  <c r="D745" i="12"/>
  <c r="H718" i="12"/>
  <c r="K718" i="12" s="1"/>
  <c r="C626" i="12"/>
  <c r="C571" i="12"/>
  <c r="H450" i="12"/>
  <c r="I450" i="12" s="1"/>
  <c r="H440" i="12"/>
  <c r="J440" i="12" s="1"/>
  <c r="H656" i="16"/>
  <c r="I656" i="16" s="1"/>
  <c r="C502" i="16"/>
  <c r="F502" i="16" s="1"/>
  <c r="C483" i="16"/>
  <c r="F483" i="16" s="1"/>
  <c r="C458" i="16"/>
  <c r="E458" i="16" s="1"/>
  <c r="G458" i="16" s="1"/>
  <c r="H794" i="12"/>
  <c r="J794" i="12" s="1"/>
  <c r="H760" i="12"/>
  <c r="K760" i="12" s="1"/>
  <c r="H684" i="12"/>
  <c r="I684" i="12" s="1"/>
  <c r="C656" i="12"/>
  <c r="D656" i="12" s="1"/>
  <c r="H648" i="12"/>
  <c r="C825" i="16"/>
  <c r="D825" i="16" s="1"/>
  <c r="H817" i="16"/>
  <c r="G817" i="16" s="1"/>
  <c r="C632" i="16"/>
  <c r="E632" i="16" s="1"/>
  <c r="G632" i="16" s="1"/>
  <c r="C550" i="16"/>
  <c r="D550" i="16" s="1"/>
  <c r="H473" i="16"/>
  <c r="K473" i="16" s="1"/>
  <c r="I466" i="16"/>
  <c r="K457" i="16"/>
  <c r="C450" i="16"/>
  <c r="E450" i="16" s="1"/>
  <c r="G450" i="16" s="1"/>
  <c r="C443" i="16"/>
  <c r="F443" i="16" s="1"/>
  <c r="C829" i="12"/>
  <c r="D829" i="12" s="1"/>
  <c r="H810" i="12"/>
  <c r="I810" i="12" s="1"/>
  <c r="C785" i="12"/>
  <c r="D785" i="12" s="1"/>
  <c r="H717" i="12"/>
  <c r="K717" i="12" s="1"/>
  <c r="H701" i="12"/>
  <c r="J701" i="12" s="1"/>
  <c r="H674" i="12"/>
  <c r="K674" i="12" s="1"/>
  <c r="C569" i="12"/>
  <c r="C476" i="12"/>
  <c r="D476" i="12" s="1"/>
  <c r="C842" i="16"/>
  <c r="F842" i="16" s="1"/>
  <c r="C604" i="16"/>
  <c r="E604" i="16" s="1"/>
  <c r="G604" i="16" s="1"/>
  <c r="H596" i="16"/>
  <c r="K596" i="16" s="1"/>
  <c r="H579" i="16"/>
  <c r="I579" i="16" s="1"/>
  <c r="C528" i="16"/>
  <c r="E528" i="16" s="1"/>
  <c r="G528" i="16" s="1"/>
  <c r="E509" i="16"/>
  <c r="C466" i="16"/>
  <c r="F466" i="16" s="1"/>
  <c r="C457" i="16"/>
  <c r="D457" i="16" s="1"/>
  <c r="H724" i="12"/>
  <c r="I724" i="12" s="1"/>
  <c r="H631" i="12"/>
  <c r="K631" i="12" s="1"/>
  <c r="H490" i="12"/>
  <c r="I490" i="12" s="1"/>
  <c r="H824" i="16"/>
  <c r="I824" i="16" s="1"/>
  <c r="C849" i="12"/>
  <c r="C707" i="12"/>
  <c r="H691" i="12"/>
  <c r="J691" i="12" s="1"/>
  <c r="H584" i="12"/>
  <c r="I584" i="12" s="1"/>
  <c r="J794" i="16"/>
  <c r="H682" i="16"/>
  <c r="I682" i="16" s="1"/>
  <c r="D603" i="16"/>
  <c r="H595" i="16"/>
  <c r="K595" i="16" s="1"/>
  <c r="C472" i="16"/>
  <c r="E472" i="16" s="1"/>
  <c r="G472" i="16" s="1"/>
  <c r="C827" i="12"/>
  <c r="H768" i="12"/>
  <c r="J768" i="12" s="1"/>
  <c r="C768" i="12"/>
  <c r="H688" i="12"/>
  <c r="I688" i="12" s="1"/>
  <c r="C688" i="12"/>
  <c r="D688" i="12" s="1"/>
  <c r="H671" i="12"/>
  <c r="J671" i="12" s="1"/>
  <c r="C671" i="12"/>
  <c r="D671" i="12" s="1"/>
  <c r="C662" i="12"/>
  <c r="D662" i="12" s="1"/>
  <c r="H662" i="12"/>
  <c r="K662" i="12" s="1"/>
  <c r="C589" i="12"/>
  <c r="H589" i="12"/>
  <c r="J589" i="12" s="1"/>
  <c r="C449" i="12"/>
  <c r="F449" i="12" s="1"/>
  <c r="H449" i="12"/>
  <c r="J449" i="12" s="1"/>
  <c r="C850" i="16"/>
  <c r="H850" i="16"/>
  <c r="I850" i="16" s="1"/>
  <c r="C624" i="16"/>
  <c r="F624" i="16" s="1"/>
  <c r="H624" i="16"/>
  <c r="I624" i="16" s="1"/>
  <c r="H565" i="16"/>
  <c r="J565" i="16" s="1"/>
  <c r="C545" i="16"/>
  <c r="D545" i="16" s="1"/>
  <c r="H545" i="16"/>
  <c r="J545" i="16" s="1"/>
  <c r="K502" i="16"/>
  <c r="I502" i="16"/>
  <c r="C818" i="12"/>
  <c r="F818" i="12" s="1"/>
  <c r="H818" i="12"/>
  <c r="J818" i="12" s="1"/>
  <c r="D760" i="12"/>
  <c r="C752" i="12"/>
  <c r="H752" i="12"/>
  <c r="K752" i="12" s="1"/>
  <c r="H531" i="12"/>
  <c r="J531" i="12" s="1"/>
  <c r="C531" i="12"/>
  <c r="D531" i="12" s="1"/>
  <c r="C789" i="16"/>
  <c r="F789" i="16" s="1"/>
  <c r="H789" i="16"/>
  <c r="I789" i="16" s="1"/>
  <c r="D769" i="16"/>
  <c r="F769" i="16"/>
  <c r="C633" i="16"/>
  <c r="E633" i="16" s="1"/>
  <c r="H633" i="16"/>
  <c r="I633" i="16" s="1"/>
  <c r="H446" i="16"/>
  <c r="K446" i="16" s="1"/>
  <c r="C446" i="16"/>
  <c r="E446" i="16" s="1"/>
  <c r="C862" i="12"/>
  <c r="F862" i="12" s="1"/>
  <c r="C841" i="12"/>
  <c r="H832" i="12"/>
  <c r="J832" i="12" s="1"/>
  <c r="C817" i="12"/>
  <c r="F817" i="12" s="1"/>
  <c r="H678" i="12"/>
  <c r="I678" i="12" s="1"/>
  <c r="C678" i="12"/>
  <c r="D678" i="12" s="1"/>
  <c r="C622" i="12"/>
  <c r="H622" i="12"/>
  <c r="J622" i="12" s="1"/>
  <c r="C849" i="16"/>
  <c r="H849" i="16"/>
  <c r="I849" i="16" s="1"/>
  <c r="H832" i="16"/>
  <c r="K832" i="16" s="1"/>
  <c r="D817" i="16"/>
  <c r="F817" i="16"/>
  <c r="C808" i="16"/>
  <c r="H808" i="16"/>
  <c r="J808" i="16" s="1"/>
  <c r="C799" i="16"/>
  <c r="E799" i="16" s="1"/>
  <c r="H799" i="16"/>
  <c r="I799" i="16" s="1"/>
  <c r="C683" i="16"/>
  <c r="E683" i="16" s="1"/>
  <c r="H683" i="16"/>
  <c r="K683" i="16" s="1"/>
  <c r="C665" i="16"/>
  <c r="D665" i="16" s="1"/>
  <c r="H665" i="16"/>
  <c r="K665" i="16" s="1"/>
  <c r="C655" i="16"/>
  <c r="H655" i="16"/>
  <c r="I655" i="16" s="1"/>
  <c r="K526" i="16"/>
  <c r="I526" i="16"/>
  <c r="H508" i="16"/>
  <c r="J508" i="16" s="1"/>
  <c r="C460" i="16"/>
  <c r="D460" i="16" s="1"/>
  <c r="H460" i="16"/>
  <c r="J460" i="16" s="1"/>
  <c r="C788" i="12"/>
  <c r="F788" i="12" s="1"/>
  <c r="H788" i="12"/>
  <c r="J788" i="12" s="1"/>
  <c r="H544" i="12"/>
  <c r="I544" i="12" s="1"/>
  <c r="C544" i="12"/>
  <c r="H447" i="12"/>
  <c r="J447" i="12" s="1"/>
  <c r="C447" i="12"/>
  <c r="D447" i="12" s="1"/>
  <c r="F832" i="16"/>
  <c r="E832" i="16"/>
  <c r="H816" i="16"/>
  <c r="I816" i="16" s="1"/>
  <c r="C816" i="16"/>
  <c r="E816" i="16" s="1"/>
  <c r="C729" i="16"/>
  <c r="D729" i="16" s="1"/>
  <c r="H729" i="16"/>
  <c r="J729" i="16" s="1"/>
  <c r="C621" i="16"/>
  <c r="E621" i="16" s="1"/>
  <c r="H621" i="16"/>
  <c r="J621" i="16" s="1"/>
  <c r="C589" i="16"/>
  <c r="H589" i="16"/>
  <c r="I589" i="16" s="1"/>
  <c r="C563" i="16"/>
  <c r="F563" i="16" s="1"/>
  <c r="H563" i="16"/>
  <c r="K563" i="16" s="1"/>
  <c r="H482" i="16"/>
  <c r="K482" i="16" s="1"/>
  <c r="C482" i="16"/>
  <c r="E482" i="16" s="1"/>
  <c r="H758" i="12"/>
  <c r="J758" i="12" s="1"/>
  <c r="C758" i="12"/>
  <c r="D758" i="12" s="1"/>
  <c r="C751" i="12"/>
  <c r="H751" i="12"/>
  <c r="H695" i="12"/>
  <c r="K695" i="12" s="1"/>
  <c r="C695" i="12"/>
  <c r="D695" i="12" s="1"/>
  <c r="C815" i="16"/>
  <c r="E815" i="16" s="1"/>
  <c r="H815" i="16"/>
  <c r="I815" i="16" s="1"/>
  <c r="C787" i="16"/>
  <c r="D787" i="16" s="1"/>
  <c r="H787" i="16"/>
  <c r="I787" i="16" s="1"/>
  <c r="H551" i="16"/>
  <c r="J551" i="16" s="1"/>
  <c r="C551" i="16"/>
  <c r="E551" i="16" s="1"/>
  <c r="C881" i="12"/>
  <c r="H873" i="12"/>
  <c r="J873" i="12" s="1"/>
  <c r="H861" i="12"/>
  <c r="J861" i="12" s="1"/>
  <c r="C676" i="12"/>
  <c r="F676" i="12" s="1"/>
  <c r="H676" i="12"/>
  <c r="I676" i="12" s="1"/>
  <c r="H520" i="12"/>
  <c r="J520" i="12" s="1"/>
  <c r="H822" i="16"/>
  <c r="I822" i="16" s="1"/>
  <c r="C822" i="16"/>
  <c r="D822" i="16" s="1"/>
  <c r="C805" i="16"/>
  <c r="D805" i="16" s="1"/>
  <c r="H805" i="16"/>
  <c r="I805" i="16" s="1"/>
  <c r="H673" i="16"/>
  <c r="J673" i="16" s="1"/>
  <c r="E619" i="16"/>
  <c r="D619" i="16"/>
  <c r="H570" i="16"/>
  <c r="K570" i="16" s="1"/>
  <c r="C570" i="16"/>
  <c r="D570" i="16" s="1"/>
  <c r="C561" i="16"/>
  <c r="F561" i="16" s="1"/>
  <c r="H561" i="16"/>
  <c r="J561" i="16" s="1"/>
  <c r="H531" i="16"/>
  <c r="J531" i="16" s="1"/>
  <c r="H514" i="16"/>
  <c r="I514" i="16" s="1"/>
  <c r="H866" i="12"/>
  <c r="K866" i="12" s="1"/>
  <c r="C838" i="12"/>
  <c r="D838" i="12" s="1"/>
  <c r="C830" i="12"/>
  <c r="H815" i="12"/>
  <c r="J815" i="12" s="1"/>
  <c r="C741" i="12"/>
  <c r="F741" i="12" s="1"/>
  <c r="H741" i="12"/>
  <c r="K741" i="12" s="1"/>
  <c r="C708" i="12"/>
  <c r="H708" i="12"/>
  <c r="K708" i="12" s="1"/>
  <c r="C444" i="12"/>
  <c r="H444" i="12"/>
  <c r="J444" i="12" s="1"/>
  <c r="C845" i="16"/>
  <c r="E845" i="16" s="1"/>
  <c r="H845" i="16"/>
  <c r="I845" i="16" s="1"/>
  <c r="C814" i="16"/>
  <c r="H814" i="16"/>
  <c r="I814" i="16" s="1"/>
  <c r="D673" i="16"/>
  <c r="E673" i="16"/>
  <c r="F673" i="16"/>
  <c r="D531" i="16"/>
  <c r="E531" i="16"/>
  <c r="K496" i="16"/>
  <c r="C857" i="12"/>
  <c r="H853" i="12"/>
  <c r="I853" i="12" s="1"/>
  <c r="H765" i="12"/>
  <c r="J765" i="12" s="1"/>
  <c r="C765" i="12"/>
  <c r="H683" i="12"/>
  <c r="I683" i="12" s="1"/>
  <c r="C620" i="12"/>
  <c r="H620" i="12"/>
  <c r="I620" i="12" s="1"/>
  <c r="H592" i="12"/>
  <c r="I592" i="12" s="1"/>
  <c r="C592" i="12"/>
  <c r="D592" i="12" s="1"/>
  <c r="C493" i="12"/>
  <c r="D493" i="12" s="1"/>
  <c r="H493" i="12"/>
  <c r="K493" i="12" s="1"/>
  <c r="F804" i="16"/>
  <c r="E804" i="16"/>
  <c r="C773" i="16"/>
  <c r="E773" i="16" s="1"/>
  <c r="H773" i="16"/>
  <c r="K773" i="16" s="1"/>
  <c r="C745" i="16"/>
  <c r="H745" i="16"/>
  <c r="J745" i="16" s="1"/>
  <c r="C699" i="16"/>
  <c r="E699" i="16" s="1"/>
  <c r="H699" i="16"/>
  <c r="D639" i="16"/>
  <c r="E639" i="16"/>
  <c r="J550" i="16"/>
  <c r="K550" i="16"/>
  <c r="C700" i="12"/>
  <c r="F700" i="12" s="1"/>
  <c r="H700" i="12"/>
  <c r="J700" i="12" s="1"/>
  <c r="H828" i="16"/>
  <c r="I828" i="16" s="1"/>
  <c r="C828" i="16"/>
  <c r="H726" i="16"/>
  <c r="J726" i="16" s="1"/>
  <c r="C726" i="16"/>
  <c r="F726" i="16" s="1"/>
  <c r="C659" i="16"/>
  <c r="D659" i="16" s="1"/>
  <c r="H659" i="16"/>
  <c r="K659" i="16" s="1"/>
  <c r="C593" i="16"/>
  <c r="E593" i="16" s="1"/>
  <c r="H593" i="16"/>
  <c r="I593" i="16" s="1"/>
  <c r="H464" i="16"/>
  <c r="J464" i="16" s="1"/>
  <c r="C464" i="16"/>
  <c r="D464" i="16" s="1"/>
  <c r="I443" i="16"/>
  <c r="J443" i="16"/>
  <c r="H860" i="12"/>
  <c r="K860" i="12" s="1"/>
  <c r="C845" i="12"/>
  <c r="H664" i="12"/>
  <c r="J664" i="12" s="1"/>
  <c r="C664" i="12"/>
  <c r="H559" i="12"/>
  <c r="K559" i="12" s="1"/>
  <c r="C559" i="12"/>
  <c r="D559" i="12" s="1"/>
  <c r="C468" i="12"/>
  <c r="H468" i="12"/>
  <c r="J468" i="12" s="1"/>
  <c r="H811" i="16"/>
  <c r="I811" i="16" s="1"/>
  <c r="C811" i="16"/>
  <c r="D811" i="16" s="1"/>
  <c r="H803" i="16"/>
  <c r="J803" i="16" s="1"/>
  <c r="H771" i="16"/>
  <c r="I771" i="16" s="1"/>
  <c r="C771" i="16"/>
  <c r="D771" i="16" s="1"/>
  <c r="C577" i="16"/>
  <c r="D577" i="16" s="1"/>
  <c r="H577" i="16"/>
  <c r="H463" i="16"/>
  <c r="K463" i="16" s="1"/>
  <c r="C463" i="16"/>
  <c r="F463" i="16" s="1"/>
  <c r="H812" i="12"/>
  <c r="J812" i="12" s="1"/>
  <c r="H775" i="12"/>
  <c r="J775" i="12" s="1"/>
  <c r="C690" i="12"/>
  <c r="F690" i="12" s="1"/>
  <c r="H690" i="12"/>
  <c r="J690" i="12" s="1"/>
  <c r="H617" i="12"/>
  <c r="K617" i="12" s="1"/>
  <c r="C617" i="12"/>
  <c r="F617" i="12" s="1"/>
  <c r="H835" i="16"/>
  <c r="J835" i="16" s="1"/>
  <c r="C835" i="16"/>
  <c r="D835" i="16" s="1"/>
  <c r="H819" i="16"/>
  <c r="I819" i="16" s="1"/>
  <c r="C819" i="16"/>
  <c r="D819" i="16" s="1"/>
  <c r="H705" i="16"/>
  <c r="I705" i="16" s="1"/>
  <c r="C705" i="16"/>
  <c r="F705" i="16" s="1"/>
  <c r="H696" i="16"/>
  <c r="I696" i="16" s="1"/>
  <c r="C696" i="16"/>
  <c r="D696" i="16" s="1"/>
  <c r="C503" i="16"/>
  <c r="F503" i="16" s="1"/>
  <c r="H503" i="16"/>
  <c r="I503" i="16" s="1"/>
  <c r="H470" i="16"/>
  <c r="C470" i="16"/>
  <c r="F470" i="16" s="1"/>
  <c r="H806" i="12"/>
  <c r="I806" i="12" s="1"/>
  <c r="C806" i="12"/>
  <c r="C746" i="12"/>
  <c r="F746" i="12" s="1"/>
  <c r="H746" i="12"/>
  <c r="I746" i="12" s="1"/>
  <c r="C632" i="12"/>
  <c r="F632" i="12" s="1"/>
  <c r="H632" i="12"/>
  <c r="I632" i="12" s="1"/>
  <c r="C616" i="12"/>
  <c r="D616" i="12" s="1"/>
  <c r="H616" i="12"/>
  <c r="J616" i="12" s="1"/>
  <c r="C599" i="12"/>
  <c r="F599" i="12" s="1"/>
  <c r="H599" i="12"/>
  <c r="J599" i="12" s="1"/>
  <c r="H475" i="12"/>
  <c r="I475" i="12" s="1"/>
  <c r="C475" i="12"/>
  <c r="D457" i="12"/>
  <c r="F880" i="16"/>
  <c r="D880" i="16"/>
  <c r="C818" i="16"/>
  <c r="D818" i="16" s="1"/>
  <c r="H818" i="16"/>
  <c r="J818" i="16" s="1"/>
  <c r="C686" i="16"/>
  <c r="E686" i="16" s="1"/>
  <c r="H686" i="16"/>
  <c r="I686" i="16" s="1"/>
  <c r="H566" i="16"/>
  <c r="I566" i="16" s="1"/>
  <c r="C566" i="16"/>
  <c r="E566" i="16" s="1"/>
  <c r="H536" i="16"/>
  <c r="K536" i="16" s="1"/>
  <c r="C536" i="16"/>
  <c r="F536" i="16" s="1"/>
  <c r="H780" i="12"/>
  <c r="K780" i="12" s="1"/>
  <c r="H585" i="12"/>
  <c r="I585" i="12" s="1"/>
  <c r="C562" i="12"/>
  <c r="H549" i="12"/>
  <c r="I549" i="12" s="1"/>
  <c r="C525" i="12"/>
  <c r="F525" i="12" s="1"/>
  <c r="H443" i="12"/>
  <c r="J443" i="12" s="1"/>
  <c r="D743" i="16"/>
  <c r="H693" i="16"/>
  <c r="K693" i="16" s="1"/>
  <c r="F613" i="16"/>
  <c r="H599" i="16"/>
  <c r="I599" i="16" s="1"/>
  <c r="H509" i="16"/>
  <c r="K509" i="16" s="1"/>
  <c r="C459" i="16"/>
  <c r="D459" i="16" s="1"/>
  <c r="F780" i="12"/>
  <c r="H486" i="12"/>
  <c r="H727" i="16"/>
  <c r="I727" i="16" s="1"/>
  <c r="F599" i="16"/>
  <c r="I515" i="16"/>
  <c r="F509" i="16"/>
  <c r="I472" i="16"/>
  <c r="H734" i="16"/>
  <c r="J734" i="16" s="1"/>
  <c r="H691" i="16"/>
  <c r="I691" i="16" s="1"/>
  <c r="J592" i="16"/>
  <c r="K580" i="16"/>
  <c r="H553" i="12"/>
  <c r="J553" i="12" s="1"/>
  <c r="H484" i="12"/>
  <c r="G484" i="12" s="1"/>
  <c r="H457" i="12"/>
  <c r="J457" i="12" s="1"/>
  <c r="H821" i="16"/>
  <c r="G821" i="16" s="1"/>
  <c r="J457" i="16"/>
  <c r="H762" i="12"/>
  <c r="K762" i="12" s="1"/>
  <c r="C743" i="12"/>
  <c r="D743" i="12" s="1"/>
  <c r="H666" i="12"/>
  <c r="I666" i="12" s="1"/>
  <c r="C660" i="12"/>
  <c r="D660" i="12" s="1"/>
  <c r="C641" i="12"/>
  <c r="D641" i="12" s="1"/>
  <c r="C608" i="12"/>
  <c r="F608" i="12" s="1"/>
  <c r="I602" i="12"/>
  <c r="H527" i="12"/>
  <c r="I527" i="12" s="1"/>
  <c r="H846" i="16"/>
  <c r="J846" i="16" s="1"/>
  <c r="H829" i="16"/>
  <c r="I829" i="16" s="1"/>
  <c r="D821" i="16"/>
  <c r="C751" i="16"/>
  <c r="F751" i="16" s="1"/>
  <c r="H744" i="16"/>
  <c r="J744" i="16" s="1"/>
  <c r="H739" i="16"/>
  <c r="I739" i="16" s="1"/>
  <c r="H709" i="16"/>
  <c r="J709" i="16" s="1"/>
  <c r="H695" i="16"/>
  <c r="K695" i="16" s="1"/>
  <c r="H658" i="16"/>
  <c r="I658" i="16" s="1"/>
  <c r="H573" i="16"/>
  <c r="J573" i="16" s="1"/>
  <c r="C534" i="16"/>
  <c r="E534" i="16" s="1"/>
  <c r="G534" i="16" s="1"/>
  <c r="H507" i="16"/>
  <c r="J507" i="16" s="1"/>
  <c r="H461" i="16"/>
  <c r="C505" i="12"/>
  <c r="D505" i="12" s="1"/>
  <c r="C483" i="12"/>
  <c r="H860" i="16"/>
  <c r="J860" i="16" s="1"/>
  <c r="C783" i="16"/>
  <c r="F783" i="16" s="1"/>
  <c r="C774" i="16"/>
  <c r="D774" i="16" s="1"/>
  <c r="H715" i="16"/>
  <c r="G715" i="16" s="1"/>
  <c r="H689" i="16"/>
  <c r="K689" i="16" s="1"/>
  <c r="H651" i="16"/>
  <c r="I651" i="16" s="1"/>
  <c r="D609" i="16"/>
  <c r="C456" i="16"/>
  <c r="E456" i="16" s="1"/>
  <c r="G456" i="16" s="1"/>
  <c r="C440" i="16"/>
  <c r="E440" i="16" s="1"/>
  <c r="G440" i="16" s="1"/>
  <c r="H482" i="12"/>
  <c r="G482" i="12" s="1"/>
  <c r="H743" i="16"/>
  <c r="K743" i="16" s="1"/>
  <c r="H723" i="16"/>
  <c r="I723" i="16" s="1"/>
  <c r="E583" i="16"/>
  <c r="K506" i="16"/>
  <c r="K829" i="12"/>
  <c r="I829" i="12"/>
  <c r="H877" i="12"/>
  <c r="C872" i="12"/>
  <c r="H865" i="12"/>
  <c r="H850" i="12"/>
  <c r="J850" i="12" s="1"/>
  <c r="C850" i="12"/>
  <c r="H681" i="12"/>
  <c r="I681" i="12" s="1"/>
  <c r="C681" i="12"/>
  <c r="C560" i="12"/>
  <c r="H560" i="12"/>
  <c r="K560" i="12" s="1"/>
  <c r="H455" i="12"/>
  <c r="I455" i="12" s="1"/>
  <c r="C455" i="12"/>
  <c r="C667" i="12"/>
  <c r="H667" i="12"/>
  <c r="C642" i="12"/>
  <c r="D642" i="12" s="1"/>
  <c r="H642" i="12"/>
  <c r="H545" i="12"/>
  <c r="J545" i="12" s="1"/>
  <c r="C545" i="12"/>
  <c r="F545" i="12" s="1"/>
  <c r="C537" i="12"/>
  <c r="H537" i="12"/>
  <c r="K537" i="12" s="1"/>
  <c r="J508" i="12"/>
  <c r="I508" i="12"/>
  <c r="D877" i="12"/>
  <c r="C686" i="12"/>
  <c r="H686" i="12"/>
  <c r="K686" i="12" s="1"/>
  <c r="H871" i="12"/>
  <c r="F854" i="12"/>
  <c r="C844" i="12"/>
  <c r="F844" i="12" s="1"/>
  <c r="C833" i="12"/>
  <c r="D833" i="12" s="1"/>
  <c r="H833" i="12"/>
  <c r="H828" i="12"/>
  <c r="I828" i="12" s="1"/>
  <c r="C807" i="12"/>
  <c r="H807" i="12"/>
  <c r="K807" i="12" s="1"/>
  <c r="F828" i="12"/>
  <c r="D828" i="12"/>
  <c r="C822" i="12"/>
  <c r="H822" i="12"/>
  <c r="C721" i="12"/>
  <c r="H721" i="12"/>
  <c r="C654" i="12"/>
  <c r="F654" i="12" s="1"/>
  <c r="H654" i="12"/>
  <c r="C498" i="12"/>
  <c r="F498" i="12" s="1"/>
  <c r="H498" i="12"/>
  <c r="I498" i="12" s="1"/>
  <c r="C771" i="12"/>
  <c r="H771" i="12"/>
  <c r="K659" i="12"/>
  <c r="I659" i="12"/>
  <c r="J659" i="12"/>
  <c r="C472" i="12"/>
  <c r="F472" i="12" s="1"/>
  <c r="H472" i="12"/>
  <c r="C879" i="12"/>
  <c r="D879" i="12" s="1"/>
  <c r="H879" i="12"/>
  <c r="C843" i="12"/>
  <c r="C786" i="12"/>
  <c r="D786" i="12" s="1"/>
  <c r="H786" i="12"/>
  <c r="K786" i="12" s="1"/>
  <c r="K707" i="12"/>
  <c r="C446" i="12"/>
  <c r="F446" i="12" s="1"/>
  <c r="H446" i="12"/>
  <c r="I446" i="12" s="1"/>
  <c r="I843" i="12"/>
  <c r="J843" i="12"/>
  <c r="F804" i="12"/>
  <c r="E851" i="16"/>
  <c r="D851" i="16"/>
  <c r="F851" i="16"/>
  <c r="C878" i="12"/>
  <c r="H837" i="12"/>
  <c r="C831" i="12"/>
  <c r="H814" i="12"/>
  <c r="I814" i="12" s="1"/>
  <c r="C814" i="12"/>
  <c r="C739" i="12"/>
  <c r="D739" i="12" s="1"/>
  <c r="H739" i="12"/>
  <c r="C731" i="12"/>
  <c r="H731" i="12"/>
  <c r="J731" i="12" s="1"/>
  <c r="I626" i="12"/>
  <c r="C600" i="12"/>
  <c r="F600" i="12" s="1"/>
  <c r="H600" i="12"/>
  <c r="J600" i="12" s="1"/>
  <c r="H869" i="12"/>
  <c r="I869" i="12" s="1"/>
  <c r="C869" i="12"/>
  <c r="H842" i="12"/>
  <c r="J842" i="12" s="1"/>
  <c r="C842" i="12"/>
  <c r="C851" i="12"/>
  <c r="C847" i="12"/>
  <c r="H825" i="12"/>
  <c r="K825" i="12" s="1"/>
  <c r="C790" i="12"/>
  <c r="C773" i="12"/>
  <c r="H773" i="12"/>
  <c r="I773" i="12" s="1"/>
  <c r="C759" i="12"/>
  <c r="H759" i="12"/>
  <c r="C657" i="12"/>
  <c r="H657" i="12"/>
  <c r="I657" i="12" s="1"/>
  <c r="C778" i="12"/>
  <c r="D778" i="12" s="1"/>
  <c r="H778" i="12"/>
  <c r="I778" i="12" s="1"/>
  <c r="C823" i="12"/>
  <c r="D823" i="12" s="1"/>
  <c r="C796" i="12"/>
  <c r="D796" i="12" s="1"/>
  <c r="I779" i="12"/>
  <c r="C769" i="12"/>
  <c r="D769" i="12" s="1"/>
  <c r="C738" i="12"/>
  <c r="C705" i="12"/>
  <c r="D705" i="12" s="1"/>
  <c r="C702" i="12"/>
  <c r="C694" i="12"/>
  <c r="F694" i="12" s="1"/>
  <c r="D673" i="12"/>
  <c r="H630" i="12"/>
  <c r="C623" i="12"/>
  <c r="D623" i="12" s="1"/>
  <c r="H601" i="12"/>
  <c r="J601" i="12" s="1"/>
  <c r="H529" i="12"/>
  <c r="I529" i="12" s="1"/>
  <c r="H510" i="12"/>
  <c r="C508" i="12"/>
  <c r="I504" i="12"/>
  <c r="I501" i="12"/>
  <c r="C777" i="12"/>
  <c r="C753" i="12"/>
  <c r="C732" i="12"/>
  <c r="F732" i="12" s="1"/>
  <c r="C729" i="12"/>
  <c r="C722" i="12"/>
  <c r="F722" i="12" s="1"/>
  <c r="C714" i="12"/>
  <c r="F714" i="12" s="1"/>
  <c r="H658" i="12"/>
  <c r="C650" i="12"/>
  <c r="D650" i="12" s="1"/>
  <c r="C647" i="12"/>
  <c r="D647" i="12" s="1"/>
  <c r="H639" i="12"/>
  <c r="J639" i="12" s="1"/>
  <c r="D604" i="12"/>
  <c r="C580" i="12"/>
  <c r="H573" i="12"/>
  <c r="J573" i="12" s="1"/>
  <c r="H558" i="12"/>
  <c r="I558" i="12" s="1"/>
  <c r="C548" i="12"/>
  <c r="F548" i="12" s="1"/>
  <c r="H532" i="12"/>
  <c r="K532" i="12" s="1"/>
  <c r="C519" i="12"/>
  <c r="H515" i="12"/>
  <c r="C497" i="12"/>
  <c r="C489" i="12"/>
  <c r="F489" i="12" s="1"/>
  <c r="H469" i="12"/>
  <c r="I469" i="12" s="1"/>
  <c r="C469" i="12"/>
  <c r="D469" i="12" s="1"/>
  <c r="C461" i="12"/>
  <c r="C439" i="12"/>
  <c r="K507" i="12"/>
  <c r="J507" i="12"/>
  <c r="H465" i="12"/>
  <c r="C465" i="12"/>
  <c r="D465" i="12" s="1"/>
  <c r="K776" i="12"/>
  <c r="H693" i="12"/>
  <c r="K693" i="12" s="1"/>
  <c r="C488" i="12"/>
  <c r="D488" i="12" s="1"/>
  <c r="E855" i="16"/>
  <c r="F855" i="16"/>
  <c r="D855" i="16"/>
  <c r="H791" i="12"/>
  <c r="J791" i="12" s="1"/>
  <c r="C776" i="12"/>
  <c r="D776" i="12" s="1"/>
  <c r="C749" i="12"/>
  <c r="C635" i="12"/>
  <c r="D635" i="12" s="1"/>
  <c r="H576" i="12"/>
  <c r="H492" i="12"/>
  <c r="C464" i="12"/>
  <c r="H464" i="12"/>
  <c r="I464" i="12" s="1"/>
  <c r="E870" i="16"/>
  <c r="D870" i="16"/>
  <c r="C712" i="12"/>
  <c r="F712" i="12" s="1"/>
  <c r="H670" i="12"/>
  <c r="J670" i="12" s="1"/>
  <c r="C629" i="12"/>
  <c r="H613" i="12"/>
  <c r="K613" i="12" s="1"/>
  <c r="H596" i="12"/>
  <c r="I596" i="12" s="1"/>
  <c r="C587" i="12"/>
  <c r="C579" i="12"/>
  <c r="F579" i="12" s="1"/>
  <c r="H540" i="12"/>
  <c r="J540" i="12" s="1"/>
  <c r="C509" i="12"/>
  <c r="F509" i="12" s="1"/>
  <c r="C506" i="12"/>
  <c r="C504" i="12"/>
  <c r="D484" i="12"/>
  <c r="F484" i="12"/>
  <c r="H479" i="12"/>
  <c r="C451" i="12"/>
  <c r="D451" i="12" s="1"/>
  <c r="I483" i="12"/>
  <c r="H471" i="12"/>
  <c r="I471" i="12" s="1"/>
  <c r="C471" i="12"/>
  <c r="F471" i="12" s="1"/>
  <c r="C462" i="12"/>
  <c r="F462" i="12" s="1"/>
  <c r="H462" i="12"/>
  <c r="K462" i="12" s="1"/>
  <c r="F812" i="16"/>
  <c r="D812" i="16"/>
  <c r="F801" i="16"/>
  <c r="E801" i="16"/>
  <c r="D801" i="16"/>
  <c r="H494" i="12"/>
  <c r="H816" i="12"/>
  <c r="H764" i="12"/>
  <c r="K764" i="12" s="1"/>
  <c r="C606" i="12"/>
  <c r="I577" i="12"/>
  <c r="H564" i="12"/>
  <c r="H554" i="12"/>
  <c r="J554" i="12" s="1"/>
  <c r="C530" i="12"/>
  <c r="D530" i="12" s="1"/>
  <c r="D523" i="12"/>
  <c r="K519" i="12"/>
  <c r="K504" i="12"/>
  <c r="C474" i="12"/>
  <c r="F474" i="12" s="1"/>
  <c r="C470" i="12"/>
  <c r="D470" i="12" s="1"/>
  <c r="D866" i="16"/>
  <c r="E866" i="16"/>
  <c r="F866" i="16"/>
  <c r="F859" i="16"/>
  <c r="D859" i="16"/>
  <c r="E859" i="16"/>
  <c r="C839" i="12"/>
  <c r="H836" i="12"/>
  <c r="J836" i="12" s="1"/>
  <c r="F816" i="12"/>
  <c r="H800" i="12"/>
  <c r="I800" i="12" s="1"/>
  <c r="J779" i="12"/>
  <c r="H756" i="12"/>
  <c r="I756" i="12" s="1"/>
  <c r="F687" i="12"/>
  <c r="H679" i="12"/>
  <c r="H655" i="12"/>
  <c r="I655" i="12" s="1"/>
  <c r="H598" i="12"/>
  <c r="J598" i="12" s="1"/>
  <c r="I519" i="12"/>
  <c r="F882" i="16"/>
  <c r="D882" i="16"/>
  <c r="E882" i="16"/>
  <c r="H868" i="16"/>
  <c r="H775" i="16"/>
  <c r="I775" i="16" s="1"/>
  <c r="H763" i="16"/>
  <c r="I763" i="16" s="1"/>
  <c r="C703" i="16"/>
  <c r="H703" i="16"/>
  <c r="J703" i="16" s="1"/>
  <c r="E656" i="16"/>
  <c r="D656" i="16"/>
  <c r="E629" i="16"/>
  <c r="D629" i="16"/>
  <c r="F629" i="16"/>
  <c r="D552" i="16"/>
  <c r="E552" i="16"/>
  <c r="F552" i="16"/>
  <c r="F484" i="16"/>
  <c r="D484" i="16"/>
  <c r="H875" i="16"/>
  <c r="I875" i="16" s="1"/>
  <c r="H859" i="16"/>
  <c r="J859" i="16" s="1"/>
  <c r="C833" i="16"/>
  <c r="D833" i="16" s="1"/>
  <c r="H833" i="16"/>
  <c r="I833" i="16" s="1"/>
  <c r="C794" i="16"/>
  <c r="H702" i="16"/>
  <c r="J702" i="16" s="1"/>
  <c r="C702" i="16"/>
  <c r="D702" i="16" s="1"/>
  <c r="H879" i="16"/>
  <c r="I879" i="16" s="1"/>
  <c r="F868" i="16"/>
  <c r="H851" i="16"/>
  <c r="C809" i="16"/>
  <c r="F809" i="16" s="1"/>
  <c r="H809" i="16"/>
  <c r="I809" i="16" s="1"/>
  <c r="F775" i="16"/>
  <c r="E775" i="16"/>
  <c r="F763" i="16"/>
  <c r="E763" i="16"/>
  <c r="E709" i="16"/>
  <c r="F709" i="16"/>
  <c r="F697" i="16"/>
  <c r="D697" i="16"/>
  <c r="F875" i="16"/>
  <c r="E868" i="16"/>
  <c r="H862" i="16"/>
  <c r="D715" i="16"/>
  <c r="F715" i="16"/>
  <c r="E626" i="16"/>
  <c r="D626" i="16"/>
  <c r="F626" i="16"/>
  <c r="F490" i="16"/>
  <c r="D490" i="16"/>
  <c r="F879" i="16"/>
  <c r="D875" i="16"/>
  <c r="H870" i="16"/>
  <c r="I870" i="16" s="1"/>
  <c r="H865" i="16"/>
  <c r="F862" i="16"/>
  <c r="H841" i="16"/>
  <c r="J841" i="16" s="1"/>
  <c r="K834" i="16"/>
  <c r="D832" i="16"/>
  <c r="F823" i="16"/>
  <c r="D804" i="16"/>
  <c r="H801" i="16"/>
  <c r="C797" i="16"/>
  <c r="F797" i="16" s="1"/>
  <c r="C757" i="16"/>
  <c r="H757" i="16"/>
  <c r="C750" i="16"/>
  <c r="F750" i="16" s="1"/>
  <c r="C728" i="16"/>
  <c r="F728" i="16" s="1"/>
  <c r="H728" i="16"/>
  <c r="J728" i="16" s="1"/>
  <c r="H708" i="16"/>
  <c r="J708" i="16" s="1"/>
  <c r="C708" i="16"/>
  <c r="D708" i="16" s="1"/>
  <c r="E634" i="16"/>
  <c r="D634" i="16"/>
  <c r="F634" i="16"/>
  <c r="H882" i="16"/>
  <c r="K882" i="16" s="1"/>
  <c r="E879" i="16"/>
  <c r="E862" i="16"/>
  <c r="F841" i="16"/>
  <c r="J834" i="16"/>
  <c r="E823" i="16"/>
  <c r="H722" i="16"/>
  <c r="I722" i="16" s="1"/>
  <c r="C713" i="16"/>
  <c r="D713" i="16" s="1"/>
  <c r="H713" i="16"/>
  <c r="I713" i="16" s="1"/>
  <c r="D669" i="16"/>
  <c r="E669" i="16"/>
  <c r="F669" i="16"/>
  <c r="D521" i="16"/>
  <c r="E521" i="16"/>
  <c r="E864" i="16"/>
  <c r="E841" i="16"/>
  <c r="F827" i="16"/>
  <c r="H812" i="16"/>
  <c r="I812" i="16" s="1"/>
  <c r="C793" i="16"/>
  <c r="K774" i="16"/>
  <c r="I774" i="16"/>
  <c r="C768" i="16"/>
  <c r="E768" i="16" s="1"/>
  <c r="H768" i="16"/>
  <c r="K768" i="16" s="1"/>
  <c r="K762" i="16"/>
  <c r="I762" i="16"/>
  <c r="C837" i="16"/>
  <c r="F837" i="16" s="1"/>
  <c r="D827" i="16"/>
  <c r="I793" i="16"/>
  <c r="J793" i="16"/>
  <c r="H780" i="16"/>
  <c r="C780" i="16"/>
  <c r="E749" i="16"/>
  <c r="D749" i="16"/>
  <c r="E744" i="16"/>
  <c r="D744" i="16"/>
  <c r="F744" i="16"/>
  <c r="E727" i="16"/>
  <c r="F727" i="16"/>
  <c r="C721" i="16"/>
  <c r="H721" i="16"/>
  <c r="J721" i="16" s="1"/>
  <c r="H681" i="16"/>
  <c r="J681" i="16" s="1"/>
  <c r="C681" i="16"/>
  <c r="D681" i="16" s="1"/>
  <c r="E652" i="16"/>
  <c r="D652" i="16"/>
  <c r="E616" i="16"/>
  <c r="D616" i="16"/>
  <c r="C861" i="16"/>
  <c r="D861" i="16" s="1"/>
  <c r="H852" i="16"/>
  <c r="H843" i="16"/>
  <c r="K843" i="16" s="1"/>
  <c r="C840" i="16"/>
  <c r="D840" i="16" s="1"/>
  <c r="F803" i="16"/>
  <c r="C795" i="16"/>
  <c r="E795" i="16" s="1"/>
  <c r="G795" i="16" s="1"/>
  <c r="C779" i="16"/>
  <c r="E779" i="16" s="1"/>
  <c r="H779" i="16"/>
  <c r="I779" i="16" s="1"/>
  <c r="C767" i="16"/>
  <c r="H767" i="16"/>
  <c r="I767" i="16" s="1"/>
  <c r="E755" i="16"/>
  <c r="F755" i="16"/>
  <c r="H733" i="16"/>
  <c r="K733" i="16" s="1"/>
  <c r="H720" i="16"/>
  <c r="J720" i="16" s="1"/>
  <c r="C720" i="16"/>
  <c r="D720" i="16" s="1"/>
  <c r="E711" i="16"/>
  <c r="D711" i="16"/>
  <c r="D658" i="16"/>
  <c r="E658" i="16"/>
  <c r="F658" i="16"/>
  <c r="F556" i="16"/>
  <c r="D556" i="16"/>
  <c r="E556" i="16"/>
  <c r="D527" i="16"/>
  <c r="F527" i="16"/>
  <c r="H877" i="16"/>
  <c r="K877" i="16" s="1"/>
  <c r="D803" i="16"/>
  <c r="C791" i="16"/>
  <c r="F791" i="16" s="1"/>
  <c r="H791" i="16"/>
  <c r="K791" i="16" s="1"/>
  <c r="C719" i="16"/>
  <c r="D719" i="16" s="1"/>
  <c r="H719" i="16"/>
  <c r="K719" i="16" s="1"/>
  <c r="C747" i="16"/>
  <c r="D747" i="16" s="1"/>
  <c r="H747" i="16"/>
  <c r="K747" i="16" s="1"/>
  <c r="E739" i="16"/>
  <c r="D739" i="16"/>
  <c r="D733" i="16"/>
  <c r="F733" i="16"/>
  <c r="D539" i="16"/>
  <c r="F539" i="16"/>
  <c r="I794" i="16"/>
  <c r="C717" i="16"/>
  <c r="F717" i="16" s="1"/>
  <c r="H717" i="16"/>
  <c r="K717" i="16" s="1"/>
  <c r="E693" i="16"/>
  <c r="D693" i="16"/>
  <c r="H664" i="16"/>
  <c r="J664" i="16" s="1"/>
  <c r="C664" i="16"/>
  <c r="D664" i="16" s="1"/>
  <c r="D571" i="16"/>
  <c r="E571" i="16"/>
  <c r="F571" i="16"/>
  <c r="F667" i="16"/>
  <c r="H657" i="16"/>
  <c r="I657" i="16" s="1"/>
  <c r="F649" i="16"/>
  <c r="F639" i="16"/>
  <c r="E601" i="16"/>
  <c r="J598" i="16"/>
  <c r="J586" i="16"/>
  <c r="C572" i="16"/>
  <c r="E572" i="16" s="1"/>
  <c r="G572" i="16" s="1"/>
  <c r="C564" i="16"/>
  <c r="D564" i="16" s="1"/>
  <c r="C554" i="16"/>
  <c r="D554" i="16" s="1"/>
  <c r="C529" i="16"/>
  <c r="E529" i="16" s="1"/>
  <c r="G529" i="16" s="1"/>
  <c r="H522" i="16"/>
  <c r="K522" i="16" s="1"/>
  <c r="J515" i="16"/>
  <c r="C505" i="16"/>
  <c r="F505" i="16" s="1"/>
  <c r="J502" i="16"/>
  <c r="H498" i="16"/>
  <c r="K498" i="16" s="1"/>
  <c r="C488" i="16"/>
  <c r="H484" i="16"/>
  <c r="J484" i="16" s="1"/>
  <c r="C481" i="16"/>
  <c r="D481" i="16" s="1"/>
  <c r="H467" i="16"/>
  <c r="C452" i="16"/>
  <c r="D452" i="16" s="1"/>
  <c r="H448" i="16"/>
  <c r="G448" i="16" s="1"/>
  <c r="E649" i="16"/>
  <c r="H513" i="16"/>
  <c r="J513" i="16" s="1"/>
  <c r="C513" i="16"/>
  <c r="F513" i="16" s="1"/>
  <c r="J488" i="16"/>
  <c r="K488" i="16"/>
  <c r="H697" i="16"/>
  <c r="G697" i="16" s="1"/>
  <c r="H679" i="16"/>
  <c r="K679" i="16" s="1"/>
  <c r="H652" i="16"/>
  <c r="I652" i="16" s="1"/>
  <c r="H626" i="16"/>
  <c r="K626" i="16" s="1"/>
  <c r="H615" i="16"/>
  <c r="K615" i="16" s="1"/>
  <c r="C598" i="16"/>
  <c r="F598" i="16" s="1"/>
  <c r="C586" i="16"/>
  <c r="E586" i="16" s="1"/>
  <c r="G586" i="16" s="1"/>
  <c r="C560" i="16"/>
  <c r="D560" i="16" s="1"/>
  <c r="F531" i="16"/>
  <c r="C512" i="16"/>
  <c r="D512" i="16" s="1"/>
  <c r="D508" i="16"/>
  <c r="C504" i="16"/>
  <c r="J487" i="16"/>
  <c r="H477" i="16"/>
  <c r="C477" i="16"/>
  <c r="E477" i="16" s="1"/>
  <c r="H447" i="16"/>
  <c r="K447" i="16" s="1"/>
  <c r="D569" i="16"/>
  <c r="E569" i="16"/>
  <c r="C491" i="16"/>
  <c r="H491" i="16"/>
  <c r="H737" i="16"/>
  <c r="G737" i="16" s="1"/>
  <c r="H707" i="16"/>
  <c r="K707" i="16" s="1"/>
  <c r="E679" i="16"/>
  <c r="H669" i="16"/>
  <c r="I669" i="16" s="1"/>
  <c r="H666" i="16"/>
  <c r="H662" i="16"/>
  <c r="G662" i="16" s="1"/>
  <c r="H638" i="16"/>
  <c r="I638" i="16" s="1"/>
  <c r="H634" i="16"/>
  <c r="H600" i="16"/>
  <c r="K600" i="16" s="1"/>
  <c r="H597" i="16"/>
  <c r="K597" i="16" s="1"/>
  <c r="H571" i="16"/>
  <c r="H539" i="16"/>
  <c r="I539" i="16" s="1"/>
  <c r="H533" i="16"/>
  <c r="G533" i="16" s="1"/>
  <c r="H674" i="16"/>
  <c r="I674" i="16" s="1"/>
  <c r="C614" i="16"/>
  <c r="F614" i="16" s="1"/>
  <c r="C610" i="16"/>
  <c r="D610" i="16" s="1"/>
  <c r="H603" i="16"/>
  <c r="K603" i="16" s="1"/>
  <c r="E597" i="16"/>
  <c r="K594" i="16"/>
  <c r="H591" i="16"/>
  <c r="K591" i="16" s="1"/>
  <c r="H585" i="16"/>
  <c r="I585" i="16" s="1"/>
  <c r="H574" i="16"/>
  <c r="I574" i="16" s="1"/>
  <c r="C574" i="16"/>
  <c r="D574" i="16" s="1"/>
  <c r="C568" i="16"/>
  <c r="D568" i="16" s="1"/>
  <c r="C559" i="16"/>
  <c r="E559" i="16" s="1"/>
  <c r="G559" i="16" s="1"/>
  <c r="H525" i="16"/>
  <c r="J525" i="16" s="1"/>
  <c r="K517" i="16"/>
  <c r="E501" i="16"/>
  <c r="H490" i="16"/>
  <c r="K490" i="16" s="1"/>
  <c r="D473" i="16"/>
  <c r="F473" i="16"/>
  <c r="C454" i="16"/>
  <c r="H454" i="16"/>
  <c r="C642" i="16"/>
  <c r="H629" i="16"/>
  <c r="K629" i="16" s="1"/>
  <c r="E603" i="16"/>
  <c r="D597" i="16"/>
  <c r="J594" i="16"/>
  <c r="E591" i="16"/>
  <c r="K588" i="16"/>
  <c r="C578" i="16"/>
  <c r="F578" i="16" s="1"/>
  <c r="C562" i="16"/>
  <c r="D562" i="16" s="1"/>
  <c r="H556" i="16"/>
  <c r="H552" i="16"/>
  <c r="K544" i="16"/>
  <c r="K535" i="16"/>
  <c r="C530" i="16"/>
  <c r="F530" i="16" s="1"/>
  <c r="H521" i="16"/>
  <c r="J517" i="16"/>
  <c r="H497" i="16"/>
  <c r="H479" i="16"/>
  <c r="G479" i="16" s="1"/>
  <c r="E461" i="16"/>
  <c r="H740" i="16"/>
  <c r="J740" i="16" s="1"/>
  <c r="C732" i="16"/>
  <c r="E732" i="16" s="1"/>
  <c r="G732" i="16" s="1"/>
  <c r="C714" i="16"/>
  <c r="F714" i="16" s="1"/>
  <c r="F637" i="16"/>
  <c r="F585" i="16"/>
  <c r="E585" i="16"/>
  <c r="I567" i="16"/>
  <c r="F565" i="16"/>
  <c r="I544" i="16"/>
  <c r="J535" i="16"/>
  <c r="J530" i="16"/>
  <c r="K530" i="16"/>
  <c r="H527" i="16"/>
  <c r="C494" i="16"/>
  <c r="H442" i="16"/>
  <c r="K442" i="16" s="1"/>
  <c r="C647" i="16"/>
  <c r="H641" i="16"/>
  <c r="K641" i="16" s="1"/>
  <c r="E637" i="16"/>
  <c r="H625" i="16"/>
  <c r="G625" i="16" s="1"/>
  <c r="C594" i="16"/>
  <c r="D594" i="16" s="1"/>
  <c r="H581" i="16"/>
  <c r="J581" i="16" s="1"/>
  <c r="E573" i="16"/>
  <c r="E565" i="16"/>
  <c r="I538" i="16"/>
  <c r="C535" i="16"/>
  <c r="F535" i="16" s="1"/>
  <c r="H532" i="16"/>
  <c r="K529" i="16"/>
  <c r="C524" i="16"/>
  <c r="F524" i="16" s="1"/>
  <c r="C517" i="16"/>
  <c r="E517" i="16" s="1"/>
  <c r="G517" i="16" s="1"/>
  <c r="C650" i="16"/>
  <c r="E650" i="16" s="1"/>
  <c r="G650" i="16" s="1"/>
  <c r="D625" i="16"/>
  <c r="C602" i="16"/>
  <c r="F602" i="16" s="1"/>
  <c r="H587" i="16"/>
  <c r="I587" i="16" s="1"/>
  <c r="C584" i="16"/>
  <c r="F584" i="16" s="1"/>
  <c r="D573" i="16"/>
  <c r="C558" i="16"/>
  <c r="E558" i="16" s="1"/>
  <c r="G558" i="16" s="1"/>
  <c r="C538" i="16"/>
  <c r="D538" i="16" s="1"/>
  <c r="H500" i="16"/>
  <c r="C500" i="16"/>
  <c r="F500" i="16" s="1"/>
  <c r="J496" i="16"/>
  <c r="C489" i="16"/>
  <c r="D489" i="16" s="1"/>
  <c r="H489" i="16"/>
  <c r="K489" i="16" s="1"/>
  <c r="H485" i="16"/>
  <c r="D449" i="16"/>
  <c r="E449" i="16"/>
  <c r="H445" i="16"/>
  <c r="I445" i="16" s="1"/>
  <c r="C445" i="16"/>
  <c r="E445" i="16" s="1"/>
  <c r="H441" i="16"/>
  <c r="K441" i="16" s="1"/>
  <c r="C441" i="16"/>
  <c r="E441" i="16" s="1"/>
  <c r="H756" i="16"/>
  <c r="K756" i="16" s="1"/>
  <c r="H680" i="16"/>
  <c r="K680" i="16" s="1"/>
  <c r="H667" i="16"/>
  <c r="J667" i="16" s="1"/>
  <c r="H663" i="16"/>
  <c r="K663" i="16" s="1"/>
  <c r="C660" i="16"/>
  <c r="H649" i="16"/>
  <c r="K649" i="16" s="1"/>
  <c r="H639" i="16"/>
  <c r="I639" i="16" s="1"/>
  <c r="H636" i="16"/>
  <c r="I636" i="16" s="1"/>
  <c r="H628" i="16"/>
  <c r="I628" i="16" s="1"/>
  <c r="K586" i="16"/>
  <c r="J580" i="16"/>
  <c r="H475" i="16"/>
  <c r="C475" i="16"/>
  <c r="D475" i="16" s="1"/>
  <c r="K452" i="16"/>
  <c r="D871" i="16"/>
  <c r="E871" i="16"/>
  <c r="F871" i="16"/>
  <c r="F865" i="16"/>
  <c r="E865" i="16"/>
  <c r="D865" i="16"/>
  <c r="E867" i="16"/>
  <c r="D867" i="16"/>
  <c r="F867" i="16"/>
  <c r="E873" i="16"/>
  <c r="D873" i="16"/>
  <c r="F873" i="16"/>
  <c r="D878" i="16"/>
  <c r="E878" i="16"/>
  <c r="F878" i="16"/>
  <c r="E869" i="16"/>
  <c r="F869" i="16"/>
  <c r="D869" i="16"/>
  <c r="I861" i="16"/>
  <c r="J861" i="16"/>
  <c r="K861" i="16"/>
  <c r="D877" i="16"/>
  <c r="F877" i="16"/>
  <c r="E877" i="16"/>
  <c r="E839" i="16"/>
  <c r="D839" i="16"/>
  <c r="F839" i="16"/>
  <c r="F876" i="16"/>
  <c r="D876" i="16"/>
  <c r="E876" i="16"/>
  <c r="D860" i="16"/>
  <c r="E860" i="16"/>
  <c r="F860" i="16"/>
  <c r="H869" i="16"/>
  <c r="C853" i="16"/>
  <c r="C830" i="16"/>
  <c r="H830" i="16"/>
  <c r="I783" i="16"/>
  <c r="J783" i="16"/>
  <c r="K783" i="16"/>
  <c r="K738" i="16"/>
  <c r="I738" i="16"/>
  <c r="J738" i="16"/>
  <c r="E880" i="16"/>
  <c r="C874" i="16"/>
  <c r="H874" i="16"/>
  <c r="F872" i="16"/>
  <c r="H856" i="16"/>
  <c r="J854" i="16"/>
  <c r="I853" i="16"/>
  <c r="J853" i="16"/>
  <c r="I795" i="16"/>
  <c r="K795" i="16"/>
  <c r="D788" i="16"/>
  <c r="E788" i="16"/>
  <c r="F788" i="16"/>
  <c r="D782" i="16"/>
  <c r="E782" i="16"/>
  <c r="F782" i="16"/>
  <c r="H878" i="16"/>
  <c r="E872" i="16"/>
  <c r="I854" i="16"/>
  <c r="C847" i="16"/>
  <c r="H847" i="16"/>
  <c r="K842" i="16"/>
  <c r="J842" i="16"/>
  <c r="K836" i="16"/>
  <c r="I836" i="16"/>
  <c r="J836" i="16"/>
  <c r="I781" i="16"/>
  <c r="K781" i="16"/>
  <c r="J781" i="16"/>
  <c r="H881" i="16"/>
  <c r="G881" i="16" s="1"/>
  <c r="H807" i="16"/>
  <c r="C807" i="16"/>
  <c r="H873" i="16"/>
  <c r="E863" i="16"/>
  <c r="F863" i="16"/>
  <c r="H858" i="16"/>
  <c r="C858" i="16"/>
  <c r="E856" i="16"/>
  <c r="F856" i="16"/>
  <c r="I840" i="16"/>
  <c r="J840" i="16"/>
  <c r="J837" i="16"/>
  <c r="D806" i="16"/>
  <c r="E806" i="16"/>
  <c r="F806" i="16"/>
  <c r="D798" i="16"/>
  <c r="E798" i="16"/>
  <c r="F798" i="16"/>
  <c r="D792" i="16"/>
  <c r="E792" i="16"/>
  <c r="F792" i="16"/>
  <c r="I753" i="16"/>
  <c r="J753" i="16"/>
  <c r="K753" i="16"/>
  <c r="E735" i="16"/>
  <c r="F735" i="16"/>
  <c r="D735" i="16"/>
  <c r="F881" i="16"/>
  <c r="F870" i="16"/>
  <c r="H867" i="16"/>
  <c r="H864" i="16"/>
  <c r="K857" i="16"/>
  <c r="I837" i="16"/>
  <c r="F829" i="16"/>
  <c r="E829" i="16"/>
  <c r="D824" i="16"/>
  <c r="F824" i="16"/>
  <c r="I777" i="16"/>
  <c r="J777" i="16"/>
  <c r="K777" i="16"/>
  <c r="I765" i="16"/>
  <c r="J765" i="16"/>
  <c r="K765" i="16"/>
  <c r="K732" i="16"/>
  <c r="I732" i="16"/>
  <c r="J732" i="16"/>
  <c r="D881" i="16"/>
  <c r="H876" i="16"/>
  <c r="J857" i="16"/>
  <c r="C854" i="16"/>
  <c r="E852" i="16"/>
  <c r="F852" i="16"/>
  <c r="H839" i="16"/>
  <c r="H826" i="16"/>
  <c r="C813" i="16"/>
  <c r="H813" i="16"/>
  <c r="F846" i="16"/>
  <c r="E846" i="16"/>
  <c r="C844" i="16"/>
  <c r="H844" i="16"/>
  <c r="D826" i="16"/>
  <c r="E826" i="16"/>
  <c r="F826" i="16"/>
  <c r="D810" i="16"/>
  <c r="F810" i="16"/>
  <c r="H800" i="16"/>
  <c r="C800" i="16"/>
  <c r="H786" i="16"/>
  <c r="C786" i="16"/>
  <c r="C831" i="16"/>
  <c r="H831" i="16"/>
  <c r="E785" i="16"/>
  <c r="D785" i="16"/>
  <c r="F785" i="16"/>
  <c r="E761" i="16"/>
  <c r="D761" i="16"/>
  <c r="F761" i="16"/>
  <c r="C857" i="16"/>
  <c r="I825" i="16"/>
  <c r="J825" i="16"/>
  <c r="C820" i="16"/>
  <c r="H820" i="16"/>
  <c r="D756" i="16"/>
  <c r="E756" i="16"/>
  <c r="F756" i="16"/>
  <c r="C848" i="16"/>
  <c r="H848" i="16"/>
  <c r="E759" i="16"/>
  <c r="F759" i="16"/>
  <c r="D759" i="16"/>
  <c r="H880" i="16"/>
  <c r="D843" i="16"/>
  <c r="E843" i="16"/>
  <c r="F843" i="16"/>
  <c r="E812" i="16"/>
  <c r="C777" i="16"/>
  <c r="C772" i="16"/>
  <c r="H772" i="16"/>
  <c r="C765" i="16"/>
  <c r="C760" i="16"/>
  <c r="H760" i="16"/>
  <c r="C753" i="16"/>
  <c r="H749" i="16"/>
  <c r="C738" i="16"/>
  <c r="C736" i="16"/>
  <c r="H736" i="16"/>
  <c r="H725" i="16"/>
  <c r="I670" i="16"/>
  <c r="J670" i="16"/>
  <c r="K670" i="16"/>
  <c r="I620" i="16"/>
  <c r="J620" i="16"/>
  <c r="K620" i="16"/>
  <c r="E770" i="16"/>
  <c r="D770" i="16"/>
  <c r="E758" i="16"/>
  <c r="D758" i="16"/>
  <c r="C730" i="16"/>
  <c r="H730" i="16"/>
  <c r="I714" i="16"/>
  <c r="K714" i="16"/>
  <c r="H710" i="16"/>
  <c r="C710" i="16"/>
  <c r="I675" i="16"/>
  <c r="J675" i="16"/>
  <c r="K675" i="16"/>
  <c r="D648" i="16"/>
  <c r="E648" i="16"/>
  <c r="F648" i="16"/>
  <c r="H798" i="16"/>
  <c r="C790" i="16"/>
  <c r="H790" i="16"/>
  <c r="H788" i="16"/>
  <c r="E725" i="16"/>
  <c r="F725" i="16"/>
  <c r="D700" i="16"/>
  <c r="E700" i="16"/>
  <c r="I630" i="16"/>
  <c r="J630" i="16"/>
  <c r="K630" i="16"/>
  <c r="H735" i="16"/>
  <c r="H731" i="16"/>
  <c r="G731" i="16" s="1"/>
  <c r="H716" i="16"/>
  <c r="C716" i="16"/>
  <c r="D688" i="16"/>
  <c r="E688" i="16"/>
  <c r="F688" i="16"/>
  <c r="E674" i="16"/>
  <c r="F674" i="16"/>
  <c r="D674" i="16"/>
  <c r="D618" i="16"/>
  <c r="E618" i="16"/>
  <c r="F618" i="16"/>
  <c r="I614" i="16"/>
  <c r="J614" i="16"/>
  <c r="K614" i="16"/>
  <c r="H827" i="16"/>
  <c r="G827" i="16" s="1"/>
  <c r="H823" i="16"/>
  <c r="H810" i="16"/>
  <c r="H806" i="16"/>
  <c r="H785" i="16"/>
  <c r="H776" i="16"/>
  <c r="H764" i="16"/>
  <c r="H759" i="16"/>
  <c r="H752" i="16"/>
  <c r="E741" i="16"/>
  <c r="F741" i="16"/>
  <c r="F737" i="16"/>
  <c r="E722" i="16"/>
  <c r="D722" i="16"/>
  <c r="D706" i="16"/>
  <c r="E706" i="16"/>
  <c r="I692" i="16"/>
  <c r="J692" i="16"/>
  <c r="K692" i="16"/>
  <c r="I687" i="16"/>
  <c r="J687" i="16"/>
  <c r="K687" i="16"/>
  <c r="I678" i="16"/>
  <c r="J678" i="16"/>
  <c r="K678" i="16"/>
  <c r="I642" i="16"/>
  <c r="J642" i="16"/>
  <c r="K642" i="16"/>
  <c r="K623" i="16"/>
  <c r="I623" i="16"/>
  <c r="J623" i="16"/>
  <c r="K793" i="16"/>
  <c r="H792" i="16"/>
  <c r="C784" i="16"/>
  <c r="H784" i="16"/>
  <c r="H782" i="16"/>
  <c r="J774" i="16"/>
  <c r="J762" i="16"/>
  <c r="J750" i="16"/>
  <c r="D737" i="16"/>
  <c r="F731" i="16"/>
  <c r="D682" i="16"/>
  <c r="E682" i="16"/>
  <c r="F682" i="16"/>
  <c r="D677" i="16"/>
  <c r="E677" i="16"/>
  <c r="F677" i="16"/>
  <c r="E622" i="16"/>
  <c r="D622" i="16"/>
  <c r="F622" i="16"/>
  <c r="K617" i="16"/>
  <c r="I617" i="16"/>
  <c r="J617" i="16"/>
  <c r="C778" i="16"/>
  <c r="H778" i="16"/>
  <c r="C766" i="16"/>
  <c r="H766" i="16"/>
  <c r="C754" i="16"/>
  <c r="H754" i="16"/>
  <c r="H746" i="16"/>
  <c r="D731" i="16"/>
  <c r="D724" i="16"/>
  <c r="E724" i="16"/>
  <c r="D712" i="16"/>
  <c r="E712" i="16"/>
  <c r="K647" i="16"/>
  <c r="I647" i="16"/>
  <c r="J647" i="16"/>
  <c r="D641" i="16"/>
  <c r="E641" i="16"/>
  <c r="F641" i="16"/>
  <c r="E608" i="16"/>
  <c r="D608" i="16"/>
  <c r="F608" i="16"/>
  <c r="E590" i="16"/>
  <c r="D590" i="16"/>
  <c r="F590" i="16"/>
  <c r="E776" i="16"/>
  <c r="D776" i="16"/>
  <c r="E764" i="16"/>
  <c r="D764" i="16"/>
  <c r="E752" i="16"/>
  <c r="D752" i="16"/>
  <c r="E668" i="16"/>
  <c r="D668" i="16"/>
  <c r="F668" i="16"/>
  <c r="I650" i="16"/>
  <c r="J650" i="16"/>
  <c r="K650" i="16"/>
  <c r="I646" i="16"/>
  <c r="J646" i="16"/>
  <c r="K646" i="16"/>
  <c r="I640" i="16"/>
  <c r="J640" i="16"/>
  <c r="K640" i="16"/>
  <c r="I602" i="16"/>
  <c r="J602" i="16"/>
  <c r="K602" i="16"/>
  <c r="C802" i="16"/>
  <c r="H802" i="16"/>
  <c r="K797" i="16"/>
  <c r="K751" i="16"/>
  <c r="D718" i="16"/>
  <c r="E718" i="16"/>
  <c r="I797" i="16"/>
  <c r="J751" i="16"/>
  <c r="E746" i="16"/>
  <c r="D746" i="16"/>
  <c r="I698" i="16"/>
  <c r="J698" i="16"/>
  <c r="K698" i="16"/>
  <c r="D694" i="16"/>
  <c r="E694" i="16"/>
  <c r="F694" i="16"/>
  <c r="E680" i="16"/>
  <c r="D680" i="16"/>
  <c r="F680" i="16"/>
  <c r="D663" i="16"/>
  <c r="E663" i="16"/>
  <c r="F663" i="16"/>
  <c r="I660" i="16"/>
  <c r="J660" i="16"/>
  <c r="K660" i="16"/>
  <c r="D654" i="16"/>
  <c r="E654" i="16"/>
  <c r="F654" i="16"/>
  <c r="D636" i="16"/>
  <c r="E636" i="16"/>
  <c r="F636" i="16"/>
  <c r="E628" i="16"/>
  <c r="D628" i="16"/>
  <c r="F628" i="16"/>
  <c r="E606" i="16"/>
  <c r="F606" i="16"/>
  <c r="D606" i="16"/>
  <c r="H770" i="16"/>
  <c r="H758" i="16"/>
  <c r="C748" i="16"/>
  <c r="H748" i="16"/>
  <c r="E740" i="16"/>
  <c r="D740" i="16"/>
  <c r="D684" i="16"/>
  <c r="E684" i="16"/>
  <c r="F684" i="16"/>
  <c r="D672" i="16"/>
  <c r="E672" i="16"/>
  <c r="F672" i="16"/>
  <c r="E657" i="16"/>
  <c r="F657" i="16"/>
  <c r="D657" i="16"/>
  <c r="K653" i="16"/>
  <c r="I653" i="16"/>
  <c r="J653" i="16"/>
  <c r="D635" i="16"/>
  <c r="E635" i="16"/>
  <c r="F635" i="16"/>
  <c r="D612" i="16"/>
  <c r="E612" i="16"/>
  <c r="F612" i="16"/>
  <c r="C796" i="16"/>
  <c r="H796" i="16"/>
  <c r="C742" i="16"/>
  <c r="H742" i="16"/>
  <c r="E734" i="16"/>
  <c r="D734" i="16"/>
  <c r="J714" i="16"/>
  <c r="H704" i="16"/>
  <c r="C704" i="16"/>
  <c r="I690" i="16"/>
  <c r="J690" i="16"/>
  <c r="K690" i="16"/>
  <c r="D671" i="16"/>
  <c r="E671" i="16"/>
  <c r="F671" i="16"/>
  <c r="E644" i="16"/>
  <c r="D644" i="16"/>
  <c r="F644" i="16"/>
  <c r="I632" i="16"/>
  <c r="J632" i="16"/>
  <c r="K632" i="16"/>
  <c r="H724" i="16"/>
  <c r="F723" i="16"/>
  <c r="H718" i="16"/>
  <c r="H712" i="16"/>
  <c r="F711" i="16"/>
  <c r="H706" i="16"/>
  <c r="H700" i="16"/>
  <c r="H694" i="16"/>
  <c r="F693" i="16"/>
  <c r="H688" i="16"/>
  <c r="K676" i="16"/>
  <c r="H671" i="16"/>
  <c r="F666" i="16"/>
  <c r="D661" i="16"/>
  <c r="H654" i="16"/>
  <c r="C646" i="16"/>
  <c r="E643" i="16"/>
  <c r="F627" i="16"/>
  <c r="C623" i="16"/>
  <c r="F611" i="16"/>
  <c r="H609" i="16"/>
  <c r="F607" i="16"/>
  <c r="H605" i="16"/>
  <c r="H555" i="16"/>
  <c r="C555" i="16"/>
  <c r="C698" i="16"/>
  <c r="C692" i="16"/>
  <c r="H684" i="16"/>
  <c r="C678" i="16"/>
  <c r="J676" i="16"/>
  <c r="E666" i="16"/>
  <c r="F662" i="16"/>
  <c r="D643" i="16"/>
  <c r="H631" i="16"/>
  <c r="E627" i="16"/>
  <c r="C620" i="16"/>
  <c r="H618" i="16"/>
  <c r="E611" i="16"/>
  <c r="E609" i="16"/>
  <c r="F605" i="16"/>
  <c r="D587" i="16"/>
  <c r="E587" i="16"/>
  <c r="F587" i="16"/>
  <c r="C582" i="16"/>
  <c r="I568" i="16"/>
  <c r="J568" i="16"/>
  <c r="K568" i="16"/>
  <c r="C687" i="16"/>
  <c r="C670" i="16"/>
  <c r="D662" i="16"/>
  <c r="C653" i="16"/>
  <c r="C640" i="16"/>
  <c r="C630" i="16"/>
  <c r="I582" i="16"/>
  <c r="J582" i="16"/>
  <c r="I560" i="16"/>
  <c r="J560" i="16"/>
  <c r="K560" i="16"/>
  <c r="J519" i="16"/>
  <c r="I519" i="16"/>
  <c r="K519" i="16"/>
  <c r="J456" i="16"/>
  <c r="I456" i="16"/>
  <c r="K456" i="16"/>
  <c r="H672" i="16"/>
  <c r="H648" i="16"/>
  <c r="H612" i="16"/>
  <c r="F595" i="16"/>
  <c r="D579" i="16"/>
  <c r="F579" i="16"/>
  <c r="D576" i="16"/>
  <c r="E576" i="16"/>
  <c r="F576" i="16"/>
  <c r="D549" i="16"/>
  <c r="E549" i="16"/>
  <c r="F549" i="16"/>
  <c r="F707" i="16"/>
  <c r="F701" i="16"/>
  <c r="F695" i="16"/>
  <c r="F689" i="16"/>
  <c r="H685" i="16"/>
  <c r="H668" i="16"/>
  <c r="E667" i="16"/>
  <c r="F651" i="16"/>
  <c r="H635" i="16"/>
  <c r="E631" i="16"/>
  <c r="H622" i="16"/>
  <c r="F615" i="16"/>
  <c r="J610" i="16"/>
  <c r="K604" i="16"/>
  <c r="E595" i="16"/>
  <c r="I584" i="16"/>
  <c r="J584" i="16"/>
  <c r="K584" i="16"/>
  <c r="F553" i="16"/>
  <c r="D553" i="16"/>
  <c r="E553" i="16"/>
  <c r="E707" i="16"/>
  <c r="E701" i="16"/>
  <c r="E695" i="16"/>
  <c r="E689" i="16"/>
  <c r="H677" i="16"/>
  <c r="E651" i="16"/>
  <c r="H645" i="16"/>
  <c r="F638" i="16"/>
  <c r="F625" i="16"/>
  <c r="H619" i="16"/>
  <c r="E615" i="16"/>
  <c r="H608" i="16"/>
  <c r="J604" i="16"/>
  <c r="K598" i="16"/>
  <c r="K592" i="16"/>
  <c r="H590" i="16"/>
  <c r="D581" i="16"/>
  <c r="E581" i="16"/>
  <c r="F581" i="16"/>
  <c r="I572" i="16"/>
  <c r="J572" i="16"/>
  <c r="K572" i="16"/>
  <c r="I562" i="16"/>
  <c r="J562" i="16"/>
  <c r="K562" i="16"/>
  <c r="I559" i="16"/>
  <c r="J559" i="16"/>
  <c r="K559" i="16"/>
  <c r="D525" i="16"/>
  <c r="E525" i="16"/>
  <c r="F525" i="16"/>
  <c r="F685" i="16"/>
  <c r="F645" i="16"/>
  <c r="D638" i="16"/>
  <c r="H606" i="16"/>
  <c r="D575" i="16"/>
  <c r="E575" i="16"/>
  <c r="F575" i="16"/>
  <c r="H547" i="16"/>
  <c r="C547" i="16"/>
  <c r="J543" i="16"/>
  <c r="I543" i="16"/>
  <c r="K543" i="16"/>
  <c r="J537" i="16"/>
  <c r="I537" i="16"/>
  <c r="K537" i="16"/>
  <c r="D471" i="16"/>
  <c r="E471" i="16"/>
  <c r="F471" i="16"/>
  <c r="E685" i="16"/>
  <c r="E645" i="16"/>
  <c r="F619" i="16"/>
  <c r="J588" i="16"/>
  <c r="I578" i="16"/>
  <c r="J578" i="16"/>
  <c r="K578" i="16"/>
  <c r="D546" i="16"/>
  <c r="F546" i="16"/>
  <c r="E546" i="16"/>
  <c r="J504" i="16"/>
  <c r="I504" i="16"/>
  <c r="K504" i="16"/>
  <c r="F691" i="16"/>
  <c r="H661" i="16"/>
  <c r="F656" i="16"/>
  <c r="F652" i="16"/>
  <c r="F616" i="16"/>
  <c r="J534" i="16"/>
  <c r="I534" i="16"/>
  <c r="K534" i="16"/>
  <c r="H643" i="16"/>
  <c r="C588" i="16"/>
  <c r="I564" i="16"/>
  <c r="J564" i="16"/>
  <c r="I558" i="16"/>
  <c r="K558" i="16"/>
  <c r="I540" i="16"/>
  <c r="J540" i="16"/>
  <c r="K540" i="16"/>
  <c r="F661" i="16"/>
  <c r="E600" i="16"/>
  <c r="F600" i="16"/>
  <c r="E596" i="16"/>
  <c r="D596" i="16"/>
  <c r="H637" i="16"/>
  <c r="H627" i="16"/>
  <c r="H611" i="16"/>
  <c r="D516" i="16"/>
  <c r="F516" i="16"/>
  <c r="E516" i="16"/>
  <c r="C543" i="16"/>
  <c r="I541" i="16"/>
  <c r="C540" i="16"/>
  <c r="J538" i="16"/>
  <c r="J526" i="16"/>
  <c r="C519" i="16"/>
  <c r="C511" i="16"/>
  <c r="D506" i="16"/>
  <c r="F501" i="16"/>
  <c r="J499" i="16"/>
  <c r="I494" i="16"/>
  <c r="C493" i="16"/>
  <c r="E484" i="16"/>
  <c r="H480" i="16"/>
  <c r="C462" i="16"/>
  <c r="J462" i="16"/>
  <c r="K462" i="16"/>
  <c r="H451" i="16"/>
  <c r="C451" i="16"/>
  <c r="F557" i="16"/>
  <c r="K554" i="16"/>
  <c r="H553" i="16"/>
  <c r="K542" i="16"/>
  <c r="F514" i="16"/>
  <c r="E514" i="16"/>
  <c r="I487" i="16"/>
  <c r="D480" i="16"/>
  <c r="F480" i="16"/>
  <c r="I476" i="16"/>
  <c r="E557" i="16"/>
  <c r="J554" i="16"/>
  <c r="H549" i="16"/>
  <c r="I542" i="16"/>
  <c r="J505" i="16"/>
  <c r="E478" i="16"/>
  <c r="H471" i="16"/>
  <c r="J450" i="16"/>
  <c r="K450" i="16"/>
  <c r="H576" i="16"/>
  <c r="F569" i="16"/>
  <c r="C548" i="16"/>
  <c r="C541" i="16"/>
  <c r="C537" i="16"/>
  <c r="K524" i="16"/>
  <c r="F520" i="16"/>
  <c r="D520" i="16"/>
  <c r="H510" i="16"/>
  <c r="I505" i="16"/>
  <c r="C499" i="16"/>
  <c r="K481" i="16"/>
  <c r="D478" i="16"/>
  <c r="J458" i="16"/>
  <c r="K458" i="16"/>
  <c r="I452" i="16"/>
  <c r="D447" i="16"/>
  <c r="E447" i="16"/>
  <c r="H546" i="16"/>
  <c r="E532" i="16"/>
  <c r="I524" i="16"/>
  <c r="H523" i="16"/>
  <c r="C523" i="16"/>
  <c r="D507" i="16"/>
  <c r="F507" i="16"/>
  <c r="F497" i="16"/>
  <c r="K495" i="16"/>
  <c r="J483" i="16"/>
  <c r="K483" i="16"/>
  <c r="I481" i="16"/>
  <c r="K474" i="16"/>
  <c r="H607" i="16"/>
  <c r="G607" i="16" s="1"/>
  <c r="H601" i="16"/>
  <c r="D532" i="16"/>
  <c r="I530" i="16"/>
  <c r="F521" i="16"/>
  <c r="H516" i="16"/>
  <c r="J512" i="16"/>
  <c r="K512" i="16"/>
  <c r="E497" i="16"/>
  <c r="I495" i="16"/>
  <c r="C492" i="16"/>
  <c r="H492" i="16"/>
  <c r="C487" i="16"/>
  <c r="I474" i="16"/>
  <c r="J472" i="16"/>
  <c r="J459" i="16"/>
  <c r="I459" i="16"/>
  <c r="K567" i="16"/>
  <c r="K511" i="16"/>
  <c r="D510" i="16"/>
  <c r="F510" i="16"/>
  <c r="K493" i="16"/>
  <c r="D485" i="16"/>
  <c r="E485" i="16"/>
  <c r="H469" i="16"/>
  <c r="C469" i="16"/>
  <c r="D467" i="16"/>
  <c r="E467" i="16"/>
  <c r="J440" i="16"/>
  <c r="K440" i="16"/>
  <c r="C542" i="16"/>
  <c r="E539" i="16"/>
  <c r="K528" i="16"/>
  <c r="E527" i="16"/>
  <c r="J518" i="16"/>
  <c r="I518" i="16"/>
  <c r="J511" i="16"/>
  <c r="E508" i="16"/>
  <c r="I506" i="16"/>
  <c r="I493" i="16"/>
  <c r="E490" i="16"/>
  <c r="C474" i="16"/>
  <c r="C465" i="16"/>
  <c r="I528" i="16"/>
  <c r="J486" i="16"/>
  <c r="I486" i="16"/>
  <c r="D479" i="16"/>
  <c r="F479" i="16"/>
  <c r="J468" i="16"/>
  <c r="I468" i="16"/>
  <c r="J465" i="16"/>
  <c r="K465" i="16"/>
  <c r="I462" i="16"/>
  <c r="J453" i="16"/>
  <c r="K453" i="16"/>
  <c r="K548" i="16"/>
  <c r="K541" i="16"/>
  <c r="D533" i="16"/>
  <c r="F533" i="16"/>
  <c r="F506" i="16"/>
  <c r="D498" i="16"/>
  <c r="F498" i="16"/>
  <c r="D455" i="16"/>
  <c r="E455" i="16"/>
  <c r="F448" i="16"/>
  <c r="D448" i="16"/>
  <c r="I548" i="16"/>
  <c r="D522" i="16"/>
  <c r="F522" i="16"/>
  <c r="H501" i="16"/>
  <c r="K499" i="16"/>
  <c r="K494" i="16"/>
  <c r="H439" i="16"/>
  <c r="C439" i="16"/>
  <c r="F461" i="16"/>
  <c r="E442" i="16"/>
  <c r="F449" i="16"/>
  <c r="D444" i="16"/>
  <c r="F444" i="16"/>
  <c r="D808" i="12"/>
  <c r="F808" i="12"/>
  <c r="K796" i="12"/>
  <c r="I844" i="12"/>
  <c r="J844" i="12"/>
  <c r="K844" i="12"/>
  <c r="K803" i="12"/>
  <c r="I803" i="12"/>
  <c r="J803" i="12"/>
  <c r="I875" i="12"/>
  <c r="J875" i="12"/>
  <c r="K875" i="12"/>
  <c r="I838" i="12"/>
  <c r="J838" i="12"/>
  <c r="K838" i="12"/>
  <c r="D874" i="12"/>
  <c r="F874" i="12"/>
  <c r="D826" i="12"/>
  <c r="F826" i="12"/>
  <c r="I876" i="12"/>
  <c r="I882" i="12"/>
  <c r="J882" i="12"/>
  <c r="K882" i="12"/>
  <c r="K868" i="12"/>
  <c r="I857" i="12"/>
  <c r="J857" i="12"/>
  <c r="K857" i="12"/>
  <c r="I852" i="12"/>
  <c r="J852" i="12"/>
  <c r="K852" i="12"/>
  <c r="D880" i="12"/>
  <c r="F880" i="12"/>
  <c r="D873" i="12"/>
  <c r="F873" i="12"/>
  <c r="I851" i="12"/>
  <c r="J851" i="12"/>
  <c r="K851" i="12"/>
  <c r="F784" i="12"/>
  <c r="K797" i="12"/>
  <c r="I797" i="12"/>
  <c r="J797" i="12"/>
  <c r="J870" i="12"/>
  <c r="J839" i="12"/>
  <c r="D834" i="12"/>
  <c r="C820" i="12"/>
  <c r="H804" i="12"/>
  <c r="C803" i="12"/>
  <c r="C783" i="12"/>
  <c r="H783" i="12"/>
  <c r="F755" i="12"/>
  <c r="C720" i="12"/>
  <c r="H720" i="12"/>
  <c r="F724" i="12"/>
  <c r="D724" i="12"/>
  <c r="C744" i="12"/>
  <c r="H744" i="12"/>
  <c r="C882" i="12"/>
  <c r="C876" i="12"/>
  <c r="C870" i="12"/>
  <c r="C864" i="12"/>
  <c r="C858" i="12"/>
  <c r="C852" i="12"/>
  <c r="C846" i="12"/>
  <c r="C840" i="12"/>
  <c r="C835" i="12"/>
  <c r="J829" i="12"/>
  <c r="C824" i="12"/>
  <c r="D812" i="12"/>
  <c r="C809" i="12"/>
  <c r="H784" i="12"/>
  <c r="K749" i="12"/>
  <c r="I749" i="12"/>
  <c r="J749" i="12"/>
  <c r="F832" i="12"/>
  <c r="F825" i="12"/>
  <c r="H819" i="12"/>
  <c r="H767" i="12"/>
  <c r="C767" i="12"/>
  <c r="C757" i="12"/>
  <c r="H757" i="12"/>
  <c r="H566" i="12"/>
  <c r="C566" i="12"/>
  <c r="C763" i="12"/>
  <c r="H763" i="12"/>
  <c r="J823" i="12"/>
  <c r="H813" i="12"/>
  <c r="H805" i="12"/>
  <c r="G805" i="12" s="1"/>
  <c r="F794" i="12"/>
  <c r="H789" i="12"/>
  <c r="F762" i="12"/>
  <c r="D762" i="12"/>
  <c r="H880" i="12"/>
  <c r="H874" i="12"/>
  <c r="F861" i="12"/>
  <c r="F855" i="12"/>
  <c r="F843" i="12"/>
  <c r="F837" i="12"/>
  <c r="H826" i="12"/>
  <c r="I823" i="12"/>
  <c r="F819" i="12"/>
  <c r="H808" i="12"/>
  <c r="D794" i="12"/>
  <c r="H792" i="12"/>
  <c r="F789" i="12"/>
  <c r="F782" i="12"/>
  <c r="I776" i="12"/>
  <c r="H770" i="12"/>
  <c r="K753" i="12"/>
  <c r="F805" i="12"/>
  <c r="H736" i="12"/>
  <c r="C736" i="12"/>
  <c r="I732" i="12"/>
  <c r="K732" i="12"/>
  <c r="J732" i="12"/>
  <c r="H834" i="12"/>
  <c r="D805" i="12"/>
  <c r="H795" i="12"/>
  <c r="H787" i="12"/>
  <c r="H774" i="12"/>
  <c r="C774" i="12"/>
  <c r="H652" i="12"/>
  <c r="C652" i="12"/>
  <c r="H798" i="12"/>
  <c r="C761" i="12"/>
  <c r="H761" i="12"/>
  <c r="I726" i="12"/>
  <c r="J726" i="12"/>
  <c r="K726" i="12"/>
  <c r="F834" i="12"/>
  <c r="H781" i="12"/>
  <c r="D742" i="12"/>
  <c r="F742" i="12"/>
  <c r="H801" i="12"/>
  <c r="H793" i="12"/>
  <c r="G793" i="12" s="1"/>
  <c r="D692" i="12"/>
  <c r="F692" i="12"/>
  <c r="D684" i="12"/>
  <c r="H668" i="12"/>
  <c r="C668" i="12"/>
  <c r="I656" i="12"/>
  <c r="J656" i="12"/>
  <c r="K656" i="12"/>
  <c r="C747" i="12"/>
  <c r="H747" i="12"/>
  <c r="K729" i="12"/>
  <c r="I729" i="12"/>
  <c r="H689" i="12"/>
  <c r="C689" i="12"/>
  <c r="D675" i="12"/>
  <c r="F675" i="12"/>
  <c r="K665" i="12"/>
  <c r="I665" i="12"/>
  <c r="J665" i="12"/>
  <c r="C750" i="12"/>
  <c r="H737" i="12"/>
  <c r="H725" i="12"/>
  <c r="G725" i="12" s="1"/>
  <c r="J712" i="12"/>
  <c r="I702" i="12"/>
  <c r="J702" i="12"/>
  <c r="D651" i="12"/>
  <c r="F651" i="12"/>
  <c r="F737" i="12"/>
  <c r="C719" i="12"/>
  <c r="D658" i="12"/>
  <c r="F658" i="12"/>
  <c r="K650" i="12"/>
  <c r="D633" i="12"/>
  <c r="F633" i="12"/>
  <c r="D575" i="12"/>
  <c r="C709" i="12"/>
  <c r="H709" i="12"/>
  <c r="H742" i="12"/>
  <c r="C735" i="12"/>
  <c r="H735" i="12"/>
  <c r="C733" i="12"/>
  <c r="H733" i="12"/>
  <c r="C711" i="12"/>
  <c r="C699" i="12"/>
  <c r="H699" i="12"/>
  <c r="D696" i="12"/>
  <c r="J660" i="12"/>
  <c r="C625" i="12"/>
  <c r="H625" i="12"/>
  <c r="D613" i="12"/>
  <c r="F613" i="12"/>
  <c r="F584" i="12"/>
  <c r="D584" i="12"/>
  <c r="H723" i="12"/>
  <c r="C723" i="12"/>
  <c r="H706" i="12"/>
  <c r="C706" i="12"/>
  <c r="F701" i="12"/>
  <c r="I698" i="12"/>
  <c r="J698" i="12"/>
  <c r="K698" i="12"/>
  <c r="K722" i="12"/>
  <c r="C716" i="12"/>
  <c r="H716" i="12"/>
  <c r="H713" i="12"/>
  <c r="K705" i="12"/>
  <c r="C685" i="12"/>
  <c r="H685" i="12"/>
  <c r="C643" i="12"/>
  <c r="H643" i="12"/>
  <c r="H730" i="12"/>
  <c r="G730" i="12" s="1"/>
  <c r="J722" i="12"/>
  <c r="H715" i="12"/>
  <c r="J705" i="12"/>
  <c r="D639" i="12"/>
  <c r="I682" i="12"/>
  <c r="J682" i="12"/>
  <c r="K682" i="12"/>
  <c r="J623" i="12"/>
  <c r="C610" i="12"/>
  <c r="H610" i="12"/>
  <c r="I591" i="12"/>
  <c r="J591" i="12"/>
  <c r="K591" i="12"/>
  <c r="H740" i="12"/>
  <c r="C740" i="12"/>
  <c r="F715" i="12"/>
  <c r="H672" i="12"/>
  <c r="C672" i="12"/>
  <c r="F563" i="12"/>
  <c r="D563" i="12"/>
  <c r="H661" i="12"/>
  <c r="H636" i="12"/>
  <c r="H634" i="12"/>
  <c r="I607" i="12"/>
  <c r="D567" i="12"/>
  <c r="F567" i="12"/>
  <c r="C536" i="12"/>
  <c r="H536" i="12"/>
  <c r="H628" i="12"/>
  <c r="C618" i="12"/>
  <c r="H618" i="12"/>
  <c r="H574" i="12"/>
  <c r="C574" i="12"/>
  <c r="H547" i="12"/>
  <c r="C547" i="12"/>
  <c r="C526" i="12"/>
  <c r="H692" i="12"/>
  <c r="C682" i="12"/>
  <c r="H675" i="12"/>
  <c r="D674" i="12"/>
  <c r="F666" i="12"/>
  <c r="C665" i="12"/>
  <c r="C653" i="12"/>
  <c r="D644" i="12"/>
  <c r="H651" i="12"/>
  <c r="H637" i="12"/>
  <c r="H612" i="12"/>
  <c r="G612" i="12" s="1"/>
  <c r="C594" i="12"/>
  <c r="H594" i="12"/>
  <c r="H697" i="12"/>
  <c r="H680" i="12"/>
  <c r="H663" i="12"/>
  <c r="H645" i="12"/>
  <c r="H640" i="12"/>
  <c r="H633" i="12"/>
  <c r="D628" i="12"/>
  <c r="C609" i="12"/>
  <c r="H609" i="12"/>
  <c r="D586" i="12"/>
  <c r="F586" i="12"/>
  <c r="C552" i="12"/>
  <c r="H552" i="12"/>
  <c r="C624" i="12"/>
  <c r="H624" i="12"/>
  <c r="H615" i="12"/>
  <c r="C615" i="12"/>
  <c r="D612" i="12"/>
  <c r="F612" i="12"/>
  <c r="J707" i="12"/>
  <c r="F693" i="12"/>
  <c r="F648" i="12"/>
  <c r="H614" i="12"/>
  <c r="H611" i="12"/>
  <c r="I627" i="12"/>
  <c r="J627" i="12"/>
  <c r="H619" i="12"/>
  <c r="F611" i="12"/>
  <c r="H597" i="12"/>
  <c r="C597" i="12"/>
  <c r="D585" i="12"/>
  <c r="F585" i="12"/>
  <c r="D568" i="12"/>
  <c r="F568" i="12"/>
  <c r="H673" i="12"/>
  <c r="H649" i="12"/>
  <c r="D611" i="12"/>
  <c r="C502" i="12"/>
  <c r="H502" i="12"/>
  <c r="H646" i="12"/>
  <c r="F619" i="12"/>
  <c r="D605" i="12"/>
  <c r="F605" i="12"/>
  <c r="H603" i="12"/>
  <c r="H588" i="12"/>
  <c r="H578" i="12"/>
  <c r="H575" i="12"/>
  <c r="H572" i="12"/>
  <c r="H556" i="12"/>
  <c r="F521" i="12"/>
  <c r="D521" i="12"/>
  <c r="G518" i="12"/>
  <c r="H604" i="12"/>
  <c r="C591" i="12"/>
  <c r="H570" i="12"/>
  <c r="D556" i="12"/>
  <c r="D529" i="12"/>
  <c r="F529" i="12"/>
  <c r="F570" i="12"/>
  <c r="H551" i="12"/>
  <c r="C538" i="12"/>
  <c r="H538" i="12"/>
  <c r="F604" i="12"/>
  <c r="K590" i="12"/>
  <c r="H586" i="12"/>
  <c r="K577" i="12"/>
  <c r="K571" i="12"/>
  <c r="C546" i="12"/>
  <c r="H546" i="12"/>
  <c r="D542" i="12"/>
  <c r="H605" i="12"/>
  <c r="H593" i="12"/>
  <c r="H583" i="12"/>
  <c r="I571" i="12"/>
  <c r="H568" i="12"/>
  <c r="H557" i="12"/>
  <c r="H555" i="12"/>
  <c r="D491" i="12"/>
  <c r="F491" i="12"/>
  <c r="C582" i="12"/>
  <c r="H582" i="12"/>
  <c r="C485" i="12"/>
  <c r="H485" i="12"/>
  <c r="I452" i="12"/>
  <c r="J452" i="12"/>
  <c r="K452" i="12"/>
  <c r="K581" i="12"/>
  <c r="J581" i="12"/>
  <c r="J569" i="12"/>
  <c r="D555" i="12"/>
  <c r="H550" i="12"/>
  <c r="G550" i="12" s="1"/>
  <c r="J548" i="12"/>
  <c r="K548" i="12"/>
  <c r="I524" i="12"/>
  <c r="J524" i="12"/>
  <c r="C496" i="12"/>
  <c r="G577" i="12"/>
  <c r="D550" i="12"/>
  <c r="F550" i="12"/>
  <c r="F539" i="12"/>
  <c r="K518" i="12"/>
  <c r="J518" i="12"/>
  <c r="C534" i="12"/>
  <c r="H534" i="12"/>
  <c r="C507" i="12"/>
  <c r="D492" i="12"/>
  <c r="I451" i="12"/>
  <c r="H535" i="12"/>
  <c r="I525" i="12"/>
  <c r="K525" i="12"/>
  <c r="F518" i="12"/>
  <c r="D518" i="12"/>
  <c r="C478" i="12"/>
  <c r="H478" i="12"/>
  <c r="H499" i="12"/>
  <c r="C499" i="12"/>
  <c r="I488" i="12"/>
  <c r="K488" i="12"/>
  <c r="H467" i="12"/>
  <c r="C467" i="12"/>
  <c r="D527" i="12"/>
  <c r="C514" i="12"/>
  <c r="C501" i="12"/>
  <c r="F440" i="12"/>
  <c r="H533" i="12"/>
  <c r="D503" i="12"/>
  <c r="H491" i="12"/>
  <c r="K483" i="12"/>
  <c r="H466" i="12"/>
  <c r="C466" i="12"/>
  <c r="H481" i="12"/>
  <c r="C481" i="12"/>
  <c r="F523" i="12"/>
  <c r="H500" i="12"/>
  <c r="G500" i="12" s="1"/>
  <c r="C487" i="12"/>
  <c r="C453" i="12"/>
  <c r="H448" i="12"/>
  <c r="C448" i="12"/>
  <c r="H517" i="12"/>
  <c r="C517" i="12"/>
  <c r="J511" i="12"/>
  <c r="K506" i="12"/>
  <c r="I470" i="12"/>
  <c r="K470" i="12"/>
  <c r="D460" i="12"/>
  <c r="F460" i="12"/>
  <c r="C528" i="12"/>
  <c r="H528" i="12"/>
  <c r="I507" i="12"/>
  <c r="J488" i="12"/>
  <c r="H522" i="12"/>
  <c r="C463" i="12"/>
  <c r="H460" i="12"/>
  <c r="C445" i="12"/>
  <c r="H442" i="12"/>
  <c r="C513" i="12"/>
  <c r="C495" i="12"/>
  <c r="C477" i="12"/>
  <c r="C459" i="12"/>
  <c r="C441" i="12"/>
  <c r="G452" i="12"/>
  <c r="I846" i="12" l="1"/>
  <c r="G519" i="12"/>
  <c r="E617" i="16"/>
  <c r="G617" i="16" s="1"/>
  <c r="D617" i="16"/>
  <c r="F577" i="12"/>
  <c r="F836" i="12"/>
  <c r="K606" i="12"/>
  <c r="F480" i="12"/>
  <c r="G512" i="12"/>
  <c r="D645" i="12"/>
  <c r="K827" i="12"/>
  <c r="J734" i="12"/>
  <c r="F603" i="12"/>
  <c r="J743" i="12"/>
  <c r="K772" i="12"/>
  <c r="F520" i="12"/>
  <c r="D596" i="12"/>
  <c r="I638" i="12"/>
  <c r="I769" i="12"/>
  <c r="K824" i="12"/>
  <c r="I864" i="12"/>
  <c r="F500" i="12"/>
  <c r="K629" i="12"/>
  <c r="J824" i="12"/>
  <c r="J790" i="12"/>
  <c r="K738" i="12"/>
  <c r="J769" i="12"/>
  <c r="F482" i="12"/>
  <c r="K453" i="12"/>
  <c r="F583" i="12"/>
  <c r="J809" i="12"/>
  <c r="K790" i="12"/>
  <c r="D564" i="12"/>
  <c r="J453" i="12"/>
  <c r="I809" i="12"/>
  <c r="K846" i="12"/>
  <c r="D598" i="12"/>
  <c r="I539" i="12"/>
  <c r="I629" i="12"/>
  <c r="K660" i="12"/>
  <c r="F704" i="12"/>
  <c r="F490" i="12"/>
  <c r="I753" i="12"/>
  <c r="D866" i="12"/>
  <c r="K734" i="12"/>
  <c r="I606" i="12"/>
  <c r="I623" i="12"/>
  <c r="F456" i="12"/>
  <c r="K463" i="12"/>
  <c r="F554" i="12"/>
  <c r="J719" i="12"/>
  <c r="F792" i="12"/>
  <c r="K841" i="12"/>
  <c r="I719" i="12"/>
  <c r="J841" i="12"/>
  <c r="D859" i="12"/>
  <c r="I463" i="12"/>
  <c r="F541" i="12"/>
  <c r="K539" i="12"/>
  <c r="D637" i="12"/>
  <c r="K694" i="12"/>
  <c r="F549" i="12"/>
  <c r="F443" i="12"/>
  <c r="J694" i="12"/>
  <c r="F815" i="12"/>
  <c r="K864" i="12"/>
  <c r="K638" i="12"/>
  <c r="D713" i="12"/>
  <c r="F532" i="12"/>
  <c r="J650" i="12"/>
  <c r="D781" i="12"/>
  <c r="J561" i="12"/>
  <c r="D557" i="12"/>
  <c r="I641" i="12"/>
  <c r="F551" i="12"/>
  <c r="I635" i="12"/>
  <c r="F770" i="12"/>
  <c r="F853" i="12"/>
  <c r="F512" i="12"/>
  <c r="J512" i="12"/>
  <c r="K802" i="12"/>
  <c r="K821" i="12"/>
  <c r="K711" i="12"/>
  <c r="I802" i="12"/>
  <c r="K856" i="12"/>
  <c r="J487" i="12"/>
  <c r="G728" i="12"/>
  <c r="J608" i="12"/>
  <c r="J635" i="12"/>
  <c r="J711" i="12"/>
  <c r="J856" i="12"/>
  <c r="K876" i="12"/>
  <c r="F627" i="12"/>
  <c r="D543" i="12"/>
  <c r="K608" i="12"/>
  <c r="G827" i="12"/>
  <c r="F799" i="12"/>
  <c r="J878" i="12"/>
  <c r="I827" i="12"/>
  <c r="I487" i="12"/>
  <c r="D595" i="12"/>
  <c r="F718" i="12"/>
  <c r="F867" i="12"/>
  <c r="K858" i="12"/>
  <c r="F494" i="12"/>
  <c r="J858" i="12"/>
  <c r="D449" i="12"/>
  <c r="F632" i="16"/>
  <c r="F469" i="12"/>
  <c r="F661" i="12"/>
  <c r="F659" i="12"/>
  <c r="D496" i="16"/>
  <c r="F679" i="12"/>
  <c r="F787" i="12"/>
  <c r="F518" i="16"/>
  <c r="F676" i="16"/>
  <c r="F642" i="12"/>
  <c r="K474" i="12"/>
  <c r="E676" i="16"/>
  <c r="G676" i="16" s="1"/>
  <c r="E457" i="16"/>
  <c r="G457" i="16" s="1"/>
  <c r="I474" i="12"/>
  <c r="K480" i="12"/>
  <c r="F457" i="16"/>
  <c r="G480" i="12"/>
  <c r="E518" i="16"/>
  <c r="G518" i="16" s="1"/>
  <c r="D502" i="16"/>
  <c r="G741" i="16"/>
  <c r="F669" i="12"/>
  <c r="I878" i="12"/>
  <c r="D553" i="12"/>
  <c r="D725" i="12"/>
  <c r="D476" i="16"/>
  <c r="J641" i="12"/>
  <c r="F576" i="12"/>
  <c r="F649" i="12"/>
  <c r="J728" i="12"/>
  <c r="F871" i="12"/>
  <c r="D551" i="16"/>
  <c r="I743" i="12"/>
  <c r="F677" i="12"/>
  <c r="J849" i="12"/>
  <c r="G638" i="12"/>
  <c r="D801" i="12"/>
  <c r="D578" i="12"/>
  <c r="I454" i="12"/>
  <c r="F795" i="12"/>
  <c r="F655" i="12"/>
  <c r="F540" i="12"/>
  <c r="I845" i="12"/>
  <c r="D533" i="12"/>
  <c r="D462" i="12"/>
  <c r="D463" i="16"/>
  <c r="E463" i="16"/>
  <c r="G463" i="16" s="1"/>
  <c r="F545" i="16"/>
  <c r="E545" i="16"/>
  <c r="G545" i="16" s="1"/>
  <c r="D640" i="12"/>
  <c r="J501" i="12"/>
  <c r="K497" i="12"/>
  <c r="F860" i="12"/>
  <c r="F522" i="12"/>
  <c r="D798" i="12"/>
  <c r="F691" i="12"/>
  <c r="F811" i="12"/>
  <c r="K728" i="12"/>
  <c r="J477" i="12"/>
  <c r="J532" i="12"/>
  <c r="F728" i="12"/>
  <c r="F630" i="12"/>
  <c r="D486" i="12"/>
  <c r="F450" i="12"/>
  <c r="D848" i="12"/>
  <c r="F473" i="12"/>
  <c r="D608" i="12"/>
  <c r="F829" i="12"/>
  <c r="G851" i="12"/>
  <c r="G878" i="12"/>
  <c r="G564" i="12"/>
  <c r="G606" i="12"/>
  <c r="G483" i="12"/>
  <c r="G816" i="12"/>
  <c r="G532" i="12"/>
  <c r="G790" i="12"/>
  <c r="G658" i="12"/>
  <c r="G749" i="12"/>
  <c r="G738" i="12"/>
  <c r="G841" i="12"/>
  <c r="J741" i="16"/>
  <c r="I849" i="12"/>
  <c r="K512" i="12"/>
  <c r="G584" i="12"/>
  <c r="F805" i="16"/>
  <c r="G648" i="12"/>
  <c r="D442" i="12"/>
  <c r="G834" i="12"/>
  <c r="F838" i="12"/>
  <c r="F690" i="16"/>
  <c r="F683" i="12"/>
  <c r="D599" i="12"/>
  <c r="D800" i="12"/>
  <c r="E822" i="16"/>
  <c r="G822" i="16" s="1"/>
  <c r="D535" i="12"/>
  <c r="E690" i="16"/>
  <c r="G690" i="16" s="1"/>
  <c r="J584" i="12"/>
  <c r="J756" i="12"/>
  <c r="K671" i="12"/>
  <c r="G691" i="12"/>
  <c r="J691" i="16"/>
  <c r="I691" i="12"/>
  <c r="K787" i="16"/>
  <c r="K691" i="12"/>
  <c r="J772" i="12"/>
  <c r="G541" i="12"/>
  <c r="J718" i="12"/>
  <c r="I718" i="12"/>
  <c r="G596" i="16"/>
  <c r="G718" i="12"/>
  <c r="I738" i="12"/>
  <c r="J497" i="12"/>
  <c r="I532" i="12"/>
  <c r="K678" i="12"/>
  <c r="J821" i="12"/>
  <c r="I755" i="16"/>
  <c r="J678" i="12"/>
  <c r="I590" i="12"/>
  <c r="J817" i="12"/>
  <c r="K655" i="16"/>
  <c r="K830" i="12"/>
  <c r="K566" i="16"/>
  <c r="G479" i="12"/>
  <c r="G702" i="12"/>
  <c r="G743" i="12"/>
  <c r="J451" i="12"/>
  <c r="G729" i="12"/>
  <c r="I766" i="12"/>
  <c r="K461" i="12"/>
  <c r="K626" i="12"/>
  <c r="J777" i="12"/>
  <c r="I777" i="12"/>
  <c r="K441" i="12"/>
  <c r="I477" i="12"/>
  <c r="I583" i="16"/>
  <c r="G863" i="16"/>
  <c r="K561" i="12"/>
  <c r="J847" i="12"/>
  <c r="K569" i="12"/>
  <c r="I511" i="12"/>
  <c r="J607" i="12"/>
  <c r="K712" i="12"/>
  <c r="K839" i="12"/>
  <c r="K870" i="12"/>
  <c r="I796" i="12"/>
  <c r="I459" i="12"/>
  <c r="K445" i="12"/>
  <c r="J526" i="12"/>
  <c r="J566" i="16"/>
  <c r="J445" i="12"/>
  <c r="K565" i="12"/>
  <c r="I526" i="12"/>
  <c r="J835" i="12"/>
  <c r="J785" i="12"/>
  <c r="J655" i="16"/>
  <c r="J489" i="12"/>
  <c r="K845" i="12"/>
  <c r="J653" i="12"/>
  <c r="I489" i="12"/>
  <c r="I506" i="12"/>
  <c r="G565" i="12"/>
  <c r="I653" i="12"/>
  <c r="J868" i="12"/>
  <c r="J832" i="16"/>
  <c r="K459" i="12"/>
  <c r="I832" i="16"/>
  <c r="J816" i="16"/>
  <c r="I514" i="12"/>
  <c r="J461" i="12"/>
  <c r="K514" i="12"/>
  <c r="K454" i="12"/>
  <c r="F681" i="16"/>
  <c r="K507" i="16"/>
  <c r="F456" i="16"/>
  <c r="D456" i="16"/>
  <c r="F833" i="12"/>
  <c r="K727" i="16"/>
  <c r="F835" i="16"/>
  <c r="J727" i="16"/>
  <c r="K584" i="12"/>
  <c r="G756" i="12"/>
  <c r="I750" i="12"/>
  <c r="G849" i="12"/>
  <c r="D479" i="12"/>
  <c r="F764" i="12"/>
  <c r="J683" i="12"/>
  <c r="G503" i="12"/>
  <c r="K683" i="12"/>
  <c r="D793" i="12"/>
  <c r="K669" i="12"/>
  <c r="G860" i="12"/>
  <c r="F773" i="16"/>
  <c r="J773" i="16"/>
  <c r="I773" i="16"/>
  <c r="F778" i="12"/>
  <c r="J647" i="12"/>
  <c r="G839" i="12"/>
  <c r="D646" i="12"/>
  <c r="I647" i="12"/>
  <c r="J565" i="12"/>
  <c r="K750" i="12"/>
  <c r="J860" i="12"/>
  <c r="D573" i="12"/>
  <c r="D865" i="12"/>
  <c r="G857" i="12"/>
  <c r="E835" i="16"/>
  <c r="G835" i="16" s="1"/>
  <c r="D730" i="12"/>
  <c r="K847" i="12"/>
  <c r="F703" i="12"/>
  <c r="J516" i="12"/>
  <c r="K476" i="12"/>
  <c r="I509" i="12"/>
  <c r="F697" i="12"/>
  <c r="I505" i="12"/>
  <c r="D565" i="12"/>
  <c r="K509" i="12"/>
  <c r="J562" i="12"/>
  <c r="I530" i="12"/>
  <c r="G832" i="12"/>
  <c r="K835" i="12"/>
  <c r="G587" i="12"/>
  <c r="G817" i="12"/>
  <c r="K516" i="12"/>
  <c r="I817" i="12"/>
  <c r="J830" i="12"/>
  <c r="G785" i="12"/>
  <c r="G872" i="12"/>
  <c r="G571" i="12"/>
  <c r="I587" i="12"/>
  <c r="F717" i="12"/>
  <c r="F631" i="12"/>
  <c r="K840" i="12"/>
  <c r="K881" i="12"/>
  <c r="K863" i="12"/>
  <c r="G557" i="16"/>
  <c r="K495" i="12"/>
  <c r="K710" i="12"/>
  <c r="F813" i="12"/>
  <c r="K458" i="12"/>
  <c r="F593" i="12"/>
  <c r="J579" i="12"/>
  <c r="F614" i="12"/>
  <c r="J587" i="12"/>
  <c r="F663" i="12"/>
  <c r="G677" i="12"/>
  <c r="F680" i="12"/>
  <c r="I785" i="12"/>
  <c r="J820" i="12"/>
  <c r="J840" i="12"/>
  <c r="J881" i="12"/>
  <c r="F791" i="12"/>
  <c r="K831" i="12"/>
  <c r="J863" i="12"/>
  <c r="J495" i="12"/>
  <c r="F572" i="12"/>
  <c r="F601" i="12"/>
  <c r="J580" i="12"/>
  <c r="K621" i="12"/>
  <c r="I820" i="12"/>
  <c r="K862" i="12"/>
  <c r="J831" i="12"/>
  <c r="D727" i="12"/>
  <c r="G830" i="12"/>
  <c r="J439" i="12"/>
  <c r="K496" i="12"/>
  <c r="J621" i="12"/>
  <c r="F670" i="12"/>
  <c r="D748" i="12"/>
  <c r="J754" i="12"/>
  <c r="J862" i="12"/>
  <c r="E460" i="16"/>
  <c r="G460" i="16" s="1"/>
  <c r="K579" i="12"/>
  <c r="J505" i="12"/>
  <c r="I754" i="12"/>
  <c r="F460" i="16"/>
  <c r="K557" i="16"/>
  <c r="K714" i="12"/>
  <c r="J496" i="12"/>
  <c r="I580" i="12"/>
  <c r="J677" i="12"/>
  <c r="D756" i="12"/>
  <c r="J872" i="12"/>
  <c r="G605" i="16"/>
  <c r="F636" i="12"/>
  <c r="I714" i="12"/>
  <c r="I458" i="12"/>
  <c r="G881" i="12"/>
  <c r="K439" i="12"/>
  <c r="I562" i="12"/>
  <c r="F515" i="12"/>
  <c r="F558" i="12"/>
  <c r="I710" i="12"/>
  <c r="J476" i="12"/>
  <c r="I677" i="12"/>
  <c r="K530" i="12"/>
  <c r="I872" i="12"/>
  <c r="D810" i="12"/>
  <c r="G626" i="12"/>
  <c r="G698" i="12"/>
  <c r="G561" i="12"/>
  <c r="F510" i="12"/>
  <c r="F775" i="12"/>
  <c r="K513" i="12"/>
  <c r="G454" i="12"/>
  <c r="F588" i="12"/>
  <c r="G863" i="12"/>
  <c r="J513" i="12"/>
  <c r="G802" i="12"/>
  <c r="G845" i="12"/>
  <c r="G707" i="12"/>
  <c r="G829" i="12"/>
  <c r="D634" i="12"/>
  <c r="G569" i="12"/>
  <c r="K766" i="12"/>
  <c r="G875" i="12"/>
  <c r="J441" i="12"/>
  <c r="G726" i="12"/>
  <c r="I729" i="16"/>
  <c r="G727" i="16"/>
  <c r="K729" i="16"/>
  <c r="I507" i="16"/>
  <c r="G627" i="12"/>
  <c r="G848" i="12"/>
  <c r="F622" i="12"/>
  <c r="K724" i="12"/>
  <c r="I671" i="12"/>
  <c r="I758" i="12"/>
  <c r="G470" i="12"/>
  <c r="G733" i="16"/>
  <c r="F470" i="12"/>
  <c r="D606" i="12"/>
  <c r="F606" i="12"/>
  <c r="G773" i="16"/>
  <c r="I570" i="16"/>
  <c r="D773" i="16"/>
  <c r="K804" i="16"/>
  <c r="E476" i="16"/>
  <c r="G476" i="16" s="1"/>
  <c r="E825" i="16"/>
  <c r="G825" i="16" s="1"/>
  <c r="F447" i="12"/>
  <c r="F534" i="16"/>
  <c r="F825" i="16"/>
  <c r="D534" i="16"/>
  <c r="J541" i="12"/>
  <c r="F785" i="12"/>
  <c r="D694" i="12"/>
  <c r="D817" i="12"/>
  <c r="J569" i="16"/>
  <c r="F729" i="16"/>
  <c r="G694" i="12"/>
  <c r="F875" i="12"/>
  <c r="E592" i="16"/>
  <c r="G592" i="16" s="1"/>
  <c r="E729" i="16"/>
  <c r="G729" i="16" s="1"/>
  <c r="F702" i="12"/>
  <c r="J626" i="16"/>
  <c r="I626" i="16"/>
  <c r="I631" i="12"/>
  <c r="G722" i="16"/>
  <c r="J708" i="12"/>
  <c r="J674" i="12"/>
  <c r="K758" i="12"/>
  <c r="D779" i="12"/>
  <c r="D526" i="16"/>
  <c r="G779" i="12"/>
  <c r="E526" i="16"/>
  <c r="G526" i="16" s="1"/>
  <c r="J848" i="12"/>
  <c r="D622" i="12"/>
  <c r="G734" i="12"/>
  <c r="I708" i="12"/>
  <c r="I674" i="12"/>
  <c r="G724" i="12"/>
  <c r="G868" i="12"/>
  <c r="J624" i="16"/>
  <c r="I752" i="12"/>
  <c r="F758" i="12"/>
  <c r="D633" i="16"/>
  <c r="K624" i="16"/>
  <c r="I595" i="16"/>
  <c r="I473" i="16"/>
  <c r="F816" i="16"/>
  <c r="F633" i="16"/>
  <c r="G595" i="16"/>
  <c r="F458" i="16"/>
  <c r="D458" i="16"/>
  <c r="G565" i="16"/>
  <c r="J822" i="16"/>
  <c r="J804" i="16"/>
  <c r="J752" i="12"/>
  <c r="F623" i="12"/>
  <c r="G623" i="12"/>
  <c r="K520" i="12"/>
  <c r="D464" i="12"/>
  <c r="F464" i="12"/>
  <c r="F616" i="12"/>
  <c r="G631" i="12"/>
  <c r="F621" i="12"/>
  <c r="J631" i="12"/>
  <c r="D561" i="12"/>
  <c r="G592" i="12"/>
  <c r="J755" i="12"/>
  <c r="I616" i="12"/>
  <c r="K755" i="12"/>
  <c r="K616" i="12"/>
  <c r="G755" i="12"/>
  <c r="G542" i="12"/>
  <c r="D590" i="12"/>
  <c r="G590" i="12"/>
  <c r="D544" i="12"/>
  <c r="F705" i="12"/>
  <c r="F465" i="12"/>
  <c r="G637" i="12"/>
  <c r="G705" i="12"/>
  <c r="D504" i="16"/>
  <c r="F504" i="16"/>
  <c r="E504" i="16"/>
  <c r="G504" i="16" s="1"/>
  <c r="J558" i="12"/>
  <c r="K558" i="12"/>
  <c r="J463" i="16"/>
  <c r="I557" i="16"/>
  <c r="I463" i="16"/>
  <c r="G573" i="12"/>
  <c r="K508" i="16"/>
  <c r="J633" i="16"/>
  <c r="I621" i="16"/>
  <c r="J810" i="12"/>
  <c r="L332" i="20"/>
  <c r="K332" i="20"/>
  <c r="I508" i="16"/>
  <c r="I545" i="16"/>
  <c r="G508" i="16"/>
  <c r="K545" i="16"/>
  <c r="K621" i="16"/>
  <c r="K691" i="16"/>
  <c r="K490" i="12"/>
  <c r="G490" i="12"/>
  <c r="K633" i="16"/>
  <c r="J490" i="12"/>
  <c r="F821" i="12"/>
  <c r="G633" i="16"/>
  <c r="I622" i="12"/>
  <c r="G449" i="12"/>
  <c r="K622" i="12"/>
  <c r="K855" i="12"/>
  <c r="G455" i="16"/>
  <c r="I855" i="12"/>
  <c r="J687" i="12"/>
  <c r="I444" i="16"/>
  <c r="K687" i="12"/>
  <c r="J444" i="16"/>
  <c r="J697" i="16"/>
  <c r="G622" i="12"/>
  <c r="I446" i="16"/>
  <c r="G669" i="12"/>
  <c r="G855" i="12"/>
  <c r="G696" i="12"/>
  <c r="I786" i="12"/>
  <c r="J446" i="16"/>
  <c r="G872" i="16"/>
  <c r="K455" i="16"/>
  <c r="J872" i="16"/>
  <c r="K449" i="12"/>
  <c r="J328" i="20"/>
  <c r="K327" i="20"/>
  <c r="L327" i="20"/>
  <c r="K322" i="20"/>
  <c r="L322" i="20"/>
  <c r="J323" i="20"/>
  <c r="K343" i="20"/>
  <c r="L343" i="20"/>
  <c r="J344" i="20"/>
  <c r="K338" i="20"/>
  <c r="L338" i="20"/>
  <c r="K333" i="20"/>
  <c r="L333" i="20"/>
  <c r="D768" i="16"/>
  <c r="F768" i="16"/>
  <c r="F571" i="12"/>
  <c r="G654" i="12"/>
  <c r="J603" i="16"/>
  <c r="F459" i="16"/>
  <c r="J666" i="12"/>
  <c r="K498" i="12"/>
  <c r="G810" i="12"/>
  <c r="G674" i="12"/>
  <c r="J676" i="12"/>
  <c r="K666" i="12"/>
  <c r="I727" i="12"/>
  <c r="K655" i="12"/>
  <c r="K722" i="16"/>
  <c r="J722" i="16"/>
  <c r="J655" i="12"/>
  <c r="G836" i="12"/>
  <c r="J498" i="12"/>
  <c r="G540" i="12"/>
  <c r="I877" i="16"/>
  <c r="G877" i="16"/>
  <c r="K540" i="12"/>
  <c r="G492" i="12"/>
  <c r="G879" i="12"/>
  <c r="G497" i="16"/>
  <c r="J636" i="16"/>
  <c r="K816" i="16"/>
  <c r="F879" i="12"/>
  <c r="F544" i="12"/>
  <c r="G514" i="16"/>
  <c r="K636" i="16"/>
  <c r="I553" i="12"/>
  <c r="K639" i="16"/>
  <c r="G553" i="12"/>
  <c r="J492" i="12"/>
  <c r="I492" i="12"/>
  <c r="K492" i="12"/>
  <c r="G608" i="12"/>
  <c r="K444" i="12"/>
  <c r="G556" i="12"/>
  <c r="F695" i="12"/>
  <c r="G748" i="12"/>
  <c r="K756" i="12"/>
  <c r="K824" i="16"/>
  <c r="D799" i="16"/>
  <c r="I520" i="12"/>
  <c r="D868" i="12"/>
  <c r="G572" i="12"/>
  <c r="K682" i="16"/>
  <c r="J682" i="16"/>
  <c r="J570" i="16"/>
  <c r="J755" i="16"/>
  <c r="F592" i="16"/>
  <c r="I540" i="12"/>
  <c r="G639" i="12"/>
  <c r="I639" i="12"/>
  <c r="I664" i="12"/>
  <c r="I460" i="16"/>
  <c r="E818" i="16"/>
  <c r="G818" i="16" s="1"/>
  <c r="I444" i="12"/>
  <c r="G855" i="16"/>
  <c r="F626" i="12"/>
  <c r="G447" i="12"/>
  <c r="K639" i="12"/>
  <c r="K681" i="12"/>
  <c r="F839" i="12"/>
  <c r="D632" i="16"/>
  <c r="J817" i="16"/>
  <c r="G717" i="12"/>
  <c r="D626" i="12"/>
  <c r="I703" i="12"/>
  <c r="F530" i="12"/>
  <c r="J681" i="12"/>
  <c r="D839" i="12"/>
  <c r="F446" i="16"/>
  <c r="D842" i="16"/>
  <c r="K450" i="12"/>
  <c r="K471" i="12"/>
  <c r="G530" i="12"/>
  <c r="J688" i="12"/>
  <c r="K460" i="16"/>
  <c r="D446" i="16"/>
  <c r="E819" i="16"/>
  <c r="G819" i="16" s="1"/>
  <c r="G824" i="16"/>
  <c r="J450" i="12"/>
  <c r="G791" i="12"/>
  <c r="J471" i="12"/>
  <c r="K688" i="12"/>
  <c r="F806" i="12"/>
  <c r="J596" i="16"/>
  <c r="G682" i="16"/>
  <c r="G755" i="16"/>
  <c r="F799" i="16"/>
  <c r="G703" i="12"/>
  <c r="I717" i="12"/>
  <c r="I449" i="12"/>
  <c r="K703" i="12"/>
  <c r="G695" i="12"/>
  <c r="D806" i="12"/>
  <c r="G815" i="12"/>
  <c r="I596" i="16"/>
  <c r="F659" i="16"/>
  <c r="J824" i="16"/>
  <c r="G473" i="16"/>
  <c r="E842" i="16"/>
  <c r="G842" i="16" s="1"/>
  <c r="J717" i="12"/>
  <c r="G816" i="16"/>
  <c r="D604" i="16"/>
  <c r="J616" i="16"/>
  <c r="F818" i="16"/>
  <c r="K503" i="16"/>
  <c r="F743" i="12"/>
  <c r="D535" i="16"/>
  <c r="G707" i="16"/>
  <c r="K543" i="12"/>
  <c r="G474" i="12"/>
  <c r="D698" i="12"/>
  <c r="G786" i="12"/>
  <c r="J786" i="12"/>
  <c r="D783" i="16"/>
  <c r="G744" i="16"/>
  <c r="D474" i="12"/>
  <c r="F698" i="12"/>
  <c r="G727" i="12"/>
  <c r="E783" i="16"/>
  <c r="G783" i="16" s="1"/>
  <c r="K449" i="16"/>
  <c r="D624" i="16"/>
  <c r="G828" i="12"/>
  <c r="J828" i="12"/>
  <c r="I447" i="16"/>
  <c r="J715" i="16"/>
  <c r="J855" i="16"/>
  <c r="I744" i="16"/>
  <c r="I563" i="12"/>
  <c r="K531" i="12"/>
  <c r="J523" i="12"/>
  <c r="J563" i="12"/>
  <c r="G563" i="12"/>
  <c r="F797" i="12"/>
  <c r="E459" i="16"/>
  <c r="G459" i="16" s="1"/>
  <c r="I855" i="16"/>
  <c r="G523" i="12"/>
  <c r="I531" i="12"/>
  <c r="K523" i="12"/>
  <c r="J613" i="12"/>
  <c r="K828" i="12"/>
  <c r="J787" i="16"/>
  <c r="F822" i="16"/>
  <c r="D816" i="16"/>
  <c r="G859" i="12"/>
  <c r="G688" i="12"/>
  <c r="I613" i="12"/>
  <c r="D571" i="12"/>
  <c r="G825" i="12"/>
  <c r="E535" i="16"/>
  <c r="G535" i="16" s="1"/>
  <c r="J849" i="16"/>
  <c r="G569" i="16"/>
  <c r="G543" i="12"/>
  <c r="G450" i="12"/>
  <c r="D654" i="12"/>
  <c r="I765" i="12"/>
  <c r="K814" i="16"/>
  <c r="F464" i="16"/>
  <c r="E464" i="16"/>
  <c r="G464" i="16" s="1"/>
  <c r="I818" i="16"/>
  <c r="K455" i="12"/>
  <c r="K818" i="16"/>
  <c r="D708" i="12"/>
  <c r="K815" i="16"/>
  <c r="F771" i="16"/>
  <c r="J815" i="16"/>
  <c r="K531" i="16"/>
  <c r="K765" i="12"/>
  <c r="E696" i="16"/>
  <c r="G696" i="16" s="1"/>
  <c r="E771" i="16"/>
  <c r="G771" i="16" s="1"/>
  <c r="F482" i="16"/>
  <c r="I531" i="16"/>
  <c r="F708" i="12"/>
  <c r="F696" i="16"/>
  <c r="G701" i="12"/>
  <c r="K657" i="12"/>
  <c r="K701" i="12"/>
  <c r="D664" i="12"/>
  <c r="F550" i="16"/>
  <c r="K446" i="12"/>
  <c r="J657" i="12"/>
  <c r="F664" i="12"/>
  <c r="F593" i="16"/>
  <c r="G449" i="16"/>
  <c r="J449" i="16"/>
  <c r="D834" i="16"/>
  <c r="D702" i="12"/>
  <c r="D593" i="16"/>
  <c r="G683" i="12"/>
  <c r="G601" i="12"/>
  <c r="F688" i="12"/>
  <c r="G690" i="12"/>
  <c r="J799" i="16"/>
  <c r="D489" i="12"/>
  <c r="K727" i="12"/>
  <c r="F604" i="16"/>
  <c r="D818" i="12"/>
  <c r="G818" i="12"/>
  <c r="G489" i="12"/>
  <c r="K616" i="16"/>
  <c r="E550" i="16"/>
  <c r="G550" i="16" s="1"/>
  <c r="F833" i="16"/>
  <c r="G616" i="16"/>
  <c r="G581" i="12"/>
  <c r="I701" i="12"/>
  <c r="D791" i="16"/>
  <c r="F811" i="16"/>
  <c r="E834" i="16"/>
  <c r="G834" i="16" s="1"/>
  <c r="E791" i="16"/>
  <c r="G791" i="16" s="1"/>
  <c r="K744" i="16"/>
  <c r="F581" i="12"/>
  <c r="J473" i="16"/>
  <c r="D676" i="12"/>
  <c r="G621" i="12"/>
  <c r="G815" i="16"/>
  <c r="K788" i="12"/>
  <c r="I711" i="16"/>
  <c r="J521" i="12"/>
  <c r="G458" i="12"/>
  <c r="K521" i="12"/>
  <c r="K599" i="16"/>
  <c r="J473" i="12"/>
  <c r="J780" i="12"/>
  <c r="E495" i="16"/>
  <c r="G495" i="16" s="1"/>
  <c r="J680" i="16"/>
  <c r="J761" i="16"/>
  <c r="J711" i="16"/>
  <c r="D495" i="16"/>
  <c r="I761" i="16"/>
  <c r="K473" i="12"/>
  <c r="G704" i="12"/>
  <c r="D728" i="16"/>
  <c r="E728" i="16"/>
  <c r="G728" i="16" s="1"/>
  <c r="G761" i="16"/>
  <c r="I683" i="16"/>
  <c r="I780" i="12"/>
  <c r="G473" i="12"/>
  <c r="G711" i="16"/>
  <c r="J704" i="12"/>
  <c r="K871" i="16"/>
  <c r="J871" i="16"/>
  <c r="F454" i="12"/>
  <c r="G681" i="12"/>
  <c r="G521" i="12"/>
  <c r="K704" i="12"/>
  <c r="I788" i="12"/>
  <c r="J683" i="16"/>
  <c r="D809" i="16"/>
  <c r="G871" i="16"/>
  <c r="D454" i="12"/>
  <c r="F458" i="12"/>
  <c r="F708" i="16"/>
  <c r="J599" i="16"/>
  <c r="G559" i="12"/>
  <c r="F738" i="12"/>
  <c r="D738" i="12"/>
  <c r="I841" i="16"/>
  <c r="G467" i="16"/>
  <c r="F441" i="16"/>
  <c r="D441" i="16"/>
  <c r="G615" i="16"/>
  <c r="K676" i="12"/>
  <c r="J639" i="16"/>
  <c r="K810" i="12"/>
  <c r="F559" i="12"/>
  <c r="J762" i="12"/>
  <c r="K870" i="16"/>
  <c r="G494" i="12"/>
  <c r="G472" i="12"/>
  <c r="I617" i="12"/>
  <c r="D498" i="12"/>
  <c r="D472" i="12"/>
  <c r="D530" i="16"/>
  <c r="J674" i="16"/>
  <c r="G666" i="16"/>
  <c r="K696" i="16"/>
  <c r="G498" i="12"/>
  <c r="J696" i="16"/>
  <c r="G585" i="12"/>
  <c r="K464" i="16"/>
  <c r="I860" i="16"/>
  <c r="G829" i="16"/>
  <c r="J617" i="12"/>
  <c r="K674" i="16"/>
  <c r="K860" i="16"/>
  <c r="G860" i="16"/>
  <c r="K829" i="16"/>
  <c r="G636" i="12"/>
  <c r="G762" i="12"/>
  <c r="G674" i="16"/>
  <c r="J585" i="12"/>
  <c r="K585" i="12"/>
  <c r="J669" i="16"/>
  <c r="J829" i="16"/>
  <c r="I762" i="12"/>
  <c r="K664" i="16"/>
  <c r="J870" i="16"/>
  <c r="K869" i="12"/>
  <c r="G723" i="16"/>
  <c r="K803" i="16"/>
  <c r="K819" i="16"/>
  <c r="F710" i="12"/>
  <c r="I741" i="12"/>
  <c r="J869" i="12"/>
  <c r="E554" i="16"/>
  <c r="G554" i="16" s="1"/>
  <c r="F554" i="16"/>
  <c r="F781" i="16"/>
  <c r="J843" i="16"/>
  <c r="F840" i="16"/>
  <c r="J542" i="12"/>
  <c r="J741" i="12"/>
  <c r="F786" i="12"/>
  <c r="J593" i="16"/>
  <c r="F815" i="16"/>
  <c r="K593" i="16"/>
  <c r="G587" i="16"/>
  <c r="D815" i="16"/>
  <c r="D837" i="16"/>
  <c r="E833" i="16"/>
  <c r="G833" i="16" s="1"/>
  <c r="F511" i="12"/>
  <c r="K529" i="12"/>
  <c r="G795" i="12"/>
  <c r="G442" i="16"/>
  <c r="E708" i="16"/>
  <c r="G708" i="16" s="1"/>
  <c r="E837" i="16"/>
  <c r="G837" i="16" s="1"/>
  <c r="G511" i="12"/>
  <c r="J529" i="12"/>
  <c r="I670" i="12"/>
  <c r="G485" i="16"/>
  <c r="G823" i="16"/>
  <c r="I561" i="16"/>
  <c r="K561" i="16"/>
  <c r="G854" i="12"/>
  <c r="G529" i="12"/>
  <c r="G593" i="16"/>
  <c r="J441" i="16"/>
  <c r="I803" i="16"/>
  <c r="I644" i="16"/>
  <c r="K835" i="16"/>
  <c r="G845" i="16"/>
  <c r="G710" i="12"/>
  <c r="D587" i="12"/>
  <c r="F477" i="16"/>
  <c r="J665" i="16"/>
  <c r="K686" i="16"/>
  <c r="J695" i="16"/>
  <c r="E781" i="16"/>
  <c r="G781" i="16" s="1"/>
  <c r="I768" i="16"/>
  <c r="I835" i="16"/>
  <c r="K456" i="12"/>
  <c r="J475" i="12"/>
  <c r="G642" i="12"/>
  <c r="F587" i="12"/>
  <c r="F702" i="16"/>
  <c r="I659" i="16"/>
  <c r="F699" i="16"/>
  <c r="K702" i="16"/>
  <c r="K845" i="16"/>
  <c r="K644" i="16"/>
  <c r="D762" i="16"/>
  <c r="I456" i="12"/>
  <c r="I702" i="16"/>
  <c r="J845" i="16"/>
  <c r="E762" i="16"/>
  <c r="G762" i="16" s="1"/>
  <c r="G446" i="12"/>
  <c r="G630" i="12"/>
  <c r="G664" i="12"/>
  <c r="G833" i="12"/>
  <c r="J563" i="16"/>
  <c r="G600" i="16"/>
  <c r="J659" i="16"/>
  <c r="G644" i="16"/>
  <c r="G656" i="16"/>
  <c r="D446" i="12"/>
  <c r="F505" i="12"/>
  <c r="G476" i="12"/>
  <c r="D721" i="12"/>
  <c r="G775" i="12"/>
  <c r="K778" i="12"/>
  <c r="F450" i="16"/>
  <c r="E789" i="16"/>
  <c r="G789" i="16" s="1"/>
  <c r="D561" i="16"/>
  <c r="D699" i="16"/>
  <c r="G505" i="12"/>
  <c r="F476" i="12"/>
  <c r="K775" i="12"/>
  <c r="J778" i="12"/>
  <c r="D450" i="16"/>
  <c r="E702" i="16"/>
  <c r="G702" i="16" s="1"/>
  <c r="J686" i="16"/>
  <c r="J713" i="16"/>
  <c r="G865" i="16"/>
  <c r="K656" i="16"/>
  <c r="F607" i="12"/>
  <c r="I482" i="12"/>
  <c r="I775" i="12"/>
  <c r="I665" i="16"/>
  <c r="J656" i="16"/>
  <c r="K713" i="16"/>
  <c r="D544" i="16"/>
  <c r="G607" i="12"/>
  <c r="G451" i="12"/>
  <c r="J482" i="12"/>
  <c r="J854" i="12"/>
  <c r="G695" i="16"/>
  <c r="J768" i="16"/>
  <c r="D779" i="16"/>
  <c r="E561" i="16"/>
  <c r="G561" i="16" s="1"/>
  <c r="F544" i="16"/>
  <c r="K484" i="12"/>
  <c r="F451" i="12"/>
  <c r="K482" i="12"/>
  <c r="K664" i="12"/>
  <c r="J760" i="12"/>
  <c r="I695" i="16"/>
  <c r="I563" i="16"/>
  <c r="G456" i="12"/>
  <c r="G778" i="12"/>
  <c r="D789" i="16"/>
  <c r="G862" i="16"/>
  <c r="K670" i="12"/>
  <c r="F849" i="12"/>
  <c r="G527" i="16"/>
  <c r="F570" i="16"/>
  <c r="G689" i="16"/>
  <c r="G637" i="16"/>
  <c r="F569" i="12"/>
  <c r="F641" i="12"/>
  <c r="E562" i="16"/>
  <c r="G562" i="16" s="1"/>
  <c r="D517" i="16"/>
  <c r="I689" i="16"/>
  <c r="K739" i="16"/>
  <c r="I728" i="16"/>
  <c r="F517" i="16"/>
  <c r="E489" i="16"/>
  <c r="G489" i="16" s="1"/>
  <c r="D578" i="16"/>
  <c r="K763" i="16"/>
  <c r="K767" i="16"/>
  <c r="E861" i="16"/>
  <c r="G861" i="16" s="1"/>
  <c r="I599" i="12"/>
  <c r="D802" i="12"/>
  <c r="D681" i="12"/>
  <c r="F802" i="12"/>
  <c r="F489" i="16"/>
  <c r="E681" i="16"/>
  <c r="G681" i="16" s="1"/>
  <c r="E659" i="16"/>
  <c r="G659" i="16" s="1"/>
  <c r="I641" i="16"/>
  <c r="K862" i="16"/>
  <c r="G641" i="12"/>
  <c r="G673" i="12"/>
  <c r="F681" i="12"/>
  <c r="F665" i="16"/>
  <c r="F719" i="16"/>
  <c r="J739" i="16"/>
  <c r="K715" i="16"/>
  <c r="K794" i="12"/>
  <c r="D471" i="12"/>
  <c r="F650" i="16"/>
  <c r="J689" i="16"/>
  <c r="I681" i="16"/>
  <c r="E665" i="16"/>
  <c r="G665" i="16" s="1"/>
  <c r="E719" i="16"/>
  <c r="G719" i="16" s="1"/>
  <c r="F845" i="16"/>
  <c r="I794" i="12"/>
  <c r="G794" i="12"/>
  <c r="G670" i="12"/>
  <c r="F857" i="12"/>
  <c r="K740" i="16"/>
  <c r="D845" i="16"/>
  <c r="G471" i="12"/>
  <c r="F528" i="16"/>
  <c r="G739" i="16"/>
  <c r="E570" i="16"/>
  <c r="G570" i="16" s="1"/>
  <c r="D528" i="16"/>
  <c r="J591" i="16"/>
  <c r="K708" i="16"/>
  <c r="D569" i="12"/>
  <c r="D857" i="12"/>
  <c r="F562" i="16"/>
  <c r="K574" i="16"/>
  <c r="F560" i="16"/>
  <c r="K737" i="16"/>
  <c r="J809" i="16"/>
  <c r="J574" i="16"/>
  <c r="E560" i="16"/>
  <c r="G560" i="16" s="1"/>
  <c r="G444" i="12"/>
  <c r="G683" i="16"/>
  <c r="F594" i="16"/>
  <c r="I707" i="16"/>
  <c r="G484" i="16"/>
  <c r="E594" i="16"/>
  <c r="G594" i="16" s="1"/>
  <c r="D602" i="16"/>
  <c r="E602" i="16"/>
  <c r="G602" i="16" s="1"/>
  <c r="K872" i="16"/>
  <c r="G680" i="16"/>
  <c r="K484" i="16"/>
  <c r="K696" i="12"/>
  <c r="I484" i="16"/>
  <c r="I737" i="16"/>
  <c r="K809" i="16"/>
  <c r="E564" i="16"/>
  <c r="G564" i="16" s="1"/>
  <c r="K669" i="16"/>
  <c r="I591" i="16"/>
  <c r="I664" i="16"/>
  <c r="E811" i="16"/>
  <c r="G811" i="16" s="1"/>
  <c r="F819" i="16"/>
  <c r="J814" i="16"/>
  <c r="J724" i="12"/>
  <c r="G678" i="12"/>
  <c r="D567" i="16"/>
  <c r="E530" i="16"/>
  <c r="G530" i="16" s="1"/>
  <c r="E512" i="16"/>
  <c r="G512" i="16" s="1"/>
  <c r="I708" i="16"/>
  <c r="K681" i="16"/>
  <c r="J767" i="16"/>
  <c r="G641" i="16"/>
  <c r="G699" i="16"/>
  <c r="I480" i="12"/>
  <c r="I569" i="16"/>
  <c r="F564" i="16"/>
  <c r="D650" i="16"/>
  <c r="I791" i="16"/>
  <c r="J503" i="16"/>
  <c r="F561" i="12"/>
  <c r="K541" i="12"/>
  <c r="I740" i="16"/>
  <c r="K841" i="16"/>
  <c r="G745" i="12"/>
  <c r="J863" i="16"/>
  <c r="E578" i="16"/>
  <c r="G578" i="16" s="1"/>
  <c r="J649" i="16"/>
  <c r="K587" i="16"/>
  <c r="J641" i="16"/>
  <c r="G740" i="16"/>
  <c r="F779" i="16"/>
  <c r="G812" i="16"/>
  <c r="F678" i="12"/>
  <c r="G821" i="12"/>
  <c r="F721" i="12"/>
  <c r="I850" i="12"/>
  <c r="G447" i="16"/>
  <c r="G469" i="12"/>
  <c r="G465" i="12"/>
  <c r="F776" i="12"/>
  <c r="K816" i="12"/>
  <c r="J447" i="16"/>
  <c r="G776" i="12"/>
  <c r="F731" i="12"/>
  <c r="K628" i="16"/>
  <c r="G644" i="12"/>
  <c r="D731" i="12"/>
  <c r="F720" i="16"/>
  <c r="G693" i="16"/>
  <c r="G490" i="16"/>
  <c r="E720" i="16"/>
  <c r="G720" i="16" s="1"/>
  <c r="G545" i="12"/>
  <c r="D545" i="12"/>
  <c r="G647" i="12"/>
  <c r="F572" i="16"/>
  <c r="F647" i="12"/>
  <c r="K850" i="12"/>
  <c r="G676" i="12"/>
  <c r="G853" i="12"/>
  <c r="J455" i="12"/>
  <c r="K592" i="12"/>
  <c r="D505" i="16"/>
  <c r="J575" i="16"/>
  <c r="G701" i="16"/>
  <c r="J625" i="16"/>
  <c r="K866" i="16"/>
  <c r="K658" i="16"/>
  <c r="J838" i="16"/>
  <c r="G486" i="12"/>
  <c r="D814" i="12"/>
  <c r="I811" i="12"/>
  <c r="G455" i="12"/>
  <c r="D444" i="12"/>
  <c r="J695" i="12"/>
  <c r="F468" i="16"/>
  <c r="J763" i="16"/>
  <c r="F444" i="12"/>
  <c r="I695" i="12"/>
  <c r="D746" i="12"/>
  <c r="J811" i="12"/>
  <c r="D468" i="16"/>
  <c r="I520" i="16"/>
  <c r="G746" i="12"/>
  <c r="F568" i="16"/>
  <c r="I838" i="16"/>
  <c r="F483" i="12"/>
  <c r="F790" i="12"/>
  <c r="D790" i="12"/>
  <c r="E568" i="16"/>
  <c r="G568" i="16" s="1"/>
  <c r="F664" i="16"/>
  <c r="G579" i="16"/>
  <c r="K705" i="16"/>
  <c r="D683" i="16"/>
  <c r="D483" i="12"/>
  <c r="F671" i="12"/>
  <c r="F577" i="16"/>
  <c r="F683" i="16"/>
  <c r="J701" i="16"/>
  <c r="J705" i="16"/>
  <c r="G801" i="12"/>
  <c r="D830" i="12"/>
  <c r="G520" i="16"/>
  <c r="G575" i="16"/>
  <c r="E577" i="16"/>
  <c r="G577" i="16" s="1"/>
  <c r="I701" i="16"/>
  <c r="K828" i="16"/>
  <c r="D472" i="16"/>
  <c r="K440" i="12"/>
  <c r="G440" i="12"/>
  <c r="G671" i="12"/>
  <c r="G842" i="12"/>
  <c r="K579" i="16"/>
  <c r="J828" i="16"/>
  <c r="F472" i="16"/>
  <c r="G658" i="16"/>
  <c r="G866" i="16"/>
  <c r="I440" i="12"/>
  <c r="J592" i="12"/>
  <c r="F814" i="12"/>
  <c r="F830" i="12"/>
  <c r="D788" i="12"/>
  <c r="K520" i="16"/>
  <c r="J579" i="16"/>
  <c r="I866" i="16"/>
  <c r="J658" i="16"/>
  <c r="I575" i="16"/>
  <c r="G838" i="16"/>
  <c r="G788" i="12"/>
  <c r="I860" i="12"/>
  <c r="G531" i="16"/>
  <c r="I863" i="16"/>
  <c r="G780" i="12"/>
  <c r="I543" i="12"/>
  <c r="G766" i="12"/>
  <c r="J669" i="12"/>
  <c r="I680" i="16"/>
  <c r="E840" i="16"/>
  <c r="G840" i="16" s="1"/>
  <c r="G626" i="16"/>
  <c r="J791" i="16"/>
  <c r="K475" i="12"/>
  <c r="F861" i="16"/>
  <c r="K443" i="12"/>
  <c r="J853" i="12"/>
  <c r="I696" i="12"/>
  <c r="G621" i="16"/>
  <c r="D477" i="16"/>
  <c r="E505" i="16"/>
  <c r="G505" i="16" s="1"/>
  <c r="J638" i="16"/>
  <c r="J747" i="16"/>
  <c r="E809" i="16"/>
  <c r="G809" i="16" s="1"/>
  <c r="J756" i="16"/>
  <c r="K728" i="16"/>
  <c r="G841" i="16"/>
  <c r="G581" i="16"/>
  <c r="J629" i="16"/>
  <c r="F713" i="16"/>
  <c r="I442" i="16"/>
  <c r="E664" i="16"/>
  <c r="G664" i="16" s="1"/>
  <c r="I629" i="16"/>
  <c r="E713" i="16"/>
  <c r="G713" i="16" s="1"/>
  <c r="K859" i="16"/>
  <c r="J442" i="16"/>
  <c r="I489" i="16"/>
  <c r="I747" i="16"/>
  <c r="I859" i="16"/>
  <c r="J489" i="16"/>
  <c r="J587" i="16"/>
  <c r="E714" i="16"/>
  <c r="G714" i="16" s="1"/>
  <c r="F538" i="16"/>
  <c r="K638" i="16"/>
  <c r="J877" i="16"/>
  <c r="E538" i="16"/>
  <c r="G538" i="16" s="1"/>
  <c r="G636" i="16"/>
  <c r="I715" i="16"/>
  <c r="G756" i="16"/>
  <c r="G768" i="16"/>
  <c r="J595" i="16"/>
  <c r="I542" i="12"/>
  <c r="G566" i="16"/>
  <c r="G838" i="12"/>
  <c r="G752" i="12"/>
  <c r="D475" i="12"/>
  <c r="G666" i="12"/>
  <c r="J446" i="12"/>
  <c r="G596" i="12"/>
  <c r="D734" i="12"/>
  <c r="I764" i="12"/>
  <c r="F515" i="16"/>
  <c r="J613" i="16"/>
  <c r="I441" i="16"/>
  <c r="K789" i="16"/>
  <c r="K799" i="16"/>
  <c r="E624" i="16"/>
  <c r="G624" i="16" s="1"/>
  <c r="F841" i="12"/>
  <c r="E567" i="16"/>
  <c r="G567" i="16" s="1"/>
  <c r="K748" i="12"/>
  <c r="I854" i="12"/>
  <c r="D722" i="12"/>
  <c r="G758" i="12"/>
  <c r="D863" i="12"/>
  <c r="E486" i="16"/>
  <c r="G486" i="16" s="1"/>
  <c r="D589" i="12"/>
  <c r="G722" i="12"/>
  <c r="G764" i="12"/>
  <c r="F486" i="16"/>
  <c r="J743" i="16"/>
  <c r="G573" i="16"/>
  <c r="G799" i="16"/>
  <c r="J493" i="12"/>
  <c r="K700" i="12"/>
  <c r="F726" i="12"/>
  <c r="D752" i="12"/>
  <c r="G743" i="16"/>
  <c r="I743" i="16"/>
  <c r="I693" i="16"/>
  <c r="D705" i="16"/>
  <c r="J746" i="12"/>
  <c r="I493" i="12"/>
  <c r="J595" i="12"/>
  <c r="I700" i="12"/>
  <c r="D726" i="12"/>
  <c r="F752" i="12"/>
  <c r="E502" i="16"/>
  <c r="G502" i="16" s="1"/>
  <c r="J693" i="16"/>
  <c r="E705" i="16"/>
  <c r="G705" i="16" s="1"/>
  <c r="I551" i="16"/>
  <c r="D560" i="12"/>
  <c r="K595" i="12"/>
  <c r="G663" i="16"/>
  <c r="J789" i="16"/>
  <c r="G769" i="16"/>
  <c r="K551" i="16"/>
  <c r="G832" i="16"/>
  <c r="G501" i="16"/>
  <c r="G441" i="16"/>
  <c r="E805" i="16"/>
  <c r="G805" i="16" s="1"/>
  <c r="K833" i="16"/>
  <c r="J583" i="16"/>
  <c r="K745" i="16"/>
  <c r="K573" i="16"/>
  <c r="D726" i="16"/>
  <c r="I745" i="16"/>
  <c r="G462" i="12"/>
  <c r="F589" i="12"/>
  <c r="G595" i="12"/>
  <c r="F754" i="12"/>
  <c r="J663" i="16"/>
  <c r="F747" i="16"/>
  <c r="J833" i="16"/>
  <c r="E726" i="16"/>
  <c r="G726" i="16" s="1"/>
  <c r="K769" i="16"/>
  <c r="F863" i="12"/>
  <c r="G754" i="12"/>
  <c r="D445" i="16"/>
  <c r="I663" i="16"/>
  <c r="E747" i="16"/>
  <c r="G747" i="16" s="1"/>
  <c r="I573" i="16"/>
  <c r="J769" i="16"/>
  <c r="J486" i="12"/>
  <c r="K746" i="12"/>
  <c r="D841" i="12"/>
  <c r="F560" i="12"/>
  <c r="G649" i="12"/>
  <c r="J764" i="12"/>
  <c r="F445" i="16"/>
  <c r="E515" i="16"/>
  <c r="G515" i="16" s="1"/>
  <c r="G583" i="16"/>
  <c r="J737" i="16"/>
  <c r="G632" i="12"/>
  <c r="G852" i="16"/>
  <c r="F592" i="12"/>
  <c r="K853" i="12"/>
  <c r="G628" i="16"/>
  <c r="G520" i="12"/>
  <c r="K859" i="12"/>
  <c r="G867" i="12"/>
  <c r="G464" i="12"/>
  <c r="I649" i="16"/>
  <c r="J628" i="16"/>
  <c r="G869" i="12"/>
  <c r="G804" i="16"/>
  <c r="D766" i="12"/>
  <c r="I741" i="16"/>
  <c r="J859" i="12"/>
  <c r="I484" i="12"/>
  <c r="J464" i="12"/>
  <c r="I564" i="12"/>
  <c r="F656" i="12"/>
  <c r="F512" i="16"/>
  <c r="I667" i="16"/>
  <c r="J819" i="16"/>
  <c r="G475" i="12"/>
  <c r="G856" i="12"/>
  <c r="G659" i="12"/>
  <c r="K644" i="12"/>
  <c r="J484" i="12"/>
  <c r="K464" i="12"/>
  <c r="K564" i="12"/>
  <c r="G656" i="12"/>
  <c r="F869" i="12"/>
  <c r="D771" i="12"/>
  <c r="G800" i="12"/>
  <c r="G814" i="12"/>
  <c r="G532" i="16"/>
  <c r="J539" i="16"/>
  <c r="K850" i="16"/>
  <c r="J564" i="12"/>
  <c r="G634" i="12"/>
  <c r="F771" i="12"/>
  <c r="D869" i="12"/>
  <c r="K806" i="12"/>
  <c r="K667" i="16"/>
  <c r="K726" i="16"/>
  <c r="K720" i="16"/>
  <c r="D482" i="16"/>
  <c r="F493" i="12"/>
  <c r="G686" i="16"/>
  <c r="G673" i="16"/>
  <c r="J806" i="12"/>
  <c r="D466" i="16"/>
  <c r="I726" i="16"/>
  <c r="I720" i="16"/>
  <c r="G709" i="16"/>
  <c r="J662" i="12"/>
  <c r="D856" i="12"/>
  <c r="G708" i="12"/>
  <c r="G551" i="16"/>
  <c r="K613" i="16"/>
  <c r="G806" i="12"/>
  <c r="G539" i="16"/>
  <c r="E466" i="16"/>
  <c r="G466" i="16" s="1"/>
  <c r="K585" i="16"/>
  <c r="D566" i="16"/>
  <c r="K734" i="16"/>
  <c r="J850" i="16"/>
  <c r="I662" i="12"/>
  <c r="J814" i="12"/>
  <c r="J585" i="16"/>
  <c r="F566" i="16"/>
  <c r="K651" i="16"/>
  <c r="G734" i="16"/>
  <c r="I734" i="16"/>
  <c r="G493" i="12"/>
  <c r="E675" i="16"/>
  <c r="G675" i="16" s="1"/>
  <c r="D516" i="12"/>
  <c r="J544" i="12"/>
  <c r="G772" i="12"/>
  <c r="F749" i="12"/>
  <c r="G873" i="12"/>
  <c r="K814" i="12"/>
  <c r="J651" i="16"/>
  <c r="J775" i="16"/>
  <c r="F772" i="12"/>
  <c r="G516" i="12"/>
  <c r="K544" i="12"/>
  <c r="F769" i="12"/>
  <c r="K800" i="12"/>
  <c r="D845" i="12"/>
  <c r="D749" i="12"/>
  <c r="K478" i="16"/>
  <c r="G651" i="16"/>
  <c r="G667" i="16"/>
  <c r="I690" i="12"/>
  <c r="F524" i="12"/>
  <c r="G524" i="12"/>
  <c r="G509" i="12"/>
  <c r="D638" i="12"/>
  <c r="G769" i="12"/>
  <c r="K539" i="16"/>
  <c r="G585" i="16"/>
  <c r="F580" i="16"/>
  <c r="D509" i="12"/>
  <c r="F638" i="12"/>
  <c r="F845" i="12"/>
  <c r="J800" i="12"/>
  <c r="D851" i="12"/>
  <c r="G478" i="16"/>
  <c r="E580" i="16"/>
  <c r="G580" i="16" s="1"/>
  <c r="I478" i="16"/>
  <c r="K775" i="16"/>
  <c r="F675" i="16"/>
  <c r="D707" i="12"/>
  <c r="G539" i="12"/>
  <c r="F851" i="12"/>
  <c r="F707" i="12"/>
  <c r="K817" i="16"/>
  <c r="I812" i="12"/>
  <c r="D572" i="16"/>
  <c r="D470" i="16"/>
  <c r="E751" i="16"/>
  <c r="G751" i="16" s="1"/>
  <c r="K782" i="12"/>
  <c r="G567" i="12"/>
  <c r="K599" i="12"/>
  <c r="D602" i="12"/>
  <c r="G779" i="16"/>
  <c r="G482" i="16"/>
  <c r="G558" i="12"/>
  <c r="J503" i="12"/>
  <c r="G602" i="12"/>
  <c r="D881" i="12"/>
  <c r="E483" i="16"/>
  <c r="G483" i="16" s="1"/>
  <c r="I843" i="16"/>
  <c r="G864" i="16"/>
  <c r="F836" i="16"/>
  <c r="K812" i="12"/>
  <c r="F881" i="12"/>
  <c r="I818" i="12"/>
  <c r="D483" i="16"/>
  <c r="E836" i="16"/>
  <c r="G836" i="16" s="1"/>
  <c r="K503" i="12"/>
  <c r="J567" i="12"/>
  <c r="K567" i="12"/>
  <c r="J549" i="12"/>
  <c r="G599" i="12"/>
  <c r="G684" i="12"/>
  <c r="K818" i="12"/>
  <c r="E443" i="16"/>
  <c r="G443" i="16" s="1"/>
  <c r="K513" i="16"/>
  <c r="D632" i="12"/>
  <c r="G811" i="12"/>
  <c r="K549" i="12"/>
  <c r="G660" i="12"/>
  <c r="G799" i="12"/>
  <c r="D443" i="16"/>
  <c r="J657" i="16"/>
  <c r="I513" i="16"/>
  <c r="I866" i="12"/>
  <c r="G549" i="12"/>
  <c r="F660" i="12"/>
  <c r="J799" i="12"/>
  <c r="K657" i="16"/>
  <c r="J805" i="16"/>
  <c r="I554" i="12"/>
  <c r="F574" i="16"/>
  <c r="G657" i="16"/>
  <c r="J779" i="16"/>
  <c r="G843" i="16"/>
  <c r="K805" i="16"/>
  <c r="K690" i="12"/>
  <c r="J782" i="12"/>
  <c r="D741" i="12"/>
  <c r="G782" i="12"/>
  <c r="K554" i="12"/>
  <c r="K684" i="12"/>
  <c r="D686" i="16"/>
  <c r="K779" i="16"/>
  <c r="K771" i="16"/>
  <c r="F686" i="16"/>
  <c r="F531" i="12"/>
  <c r="G866" i="12"/>
  <c r="J866" i="12"/>
  <c r="D714" i="16"/>
  <c r="J771" i="16"/>
  <c r="G554" i="12"/>
  <c r="G531" i="12"/>
  <c r="G812" i="12"/>
  <c r="E574" i="16"/>
  <c r="G574" i="16" s="1"/>
  <c r="E470" i="16"/>
  <c r="G470" i="16" s="1"/>
  <c r="G868" i="16"/>
  <c r="D751" i="16"/>
  <c r="I799" i="12"/>
  <c r="F440" i="16"/>
  <c r="F732" i="16"/>
  <c r="D453" i="16"/>
  <c r="D849" i="12"/>
  <c r="G446" i="16"/>
  <c r="F551" i="16"/>
  <c r="K822" i="16"/>
  <c r="K811" i="16"/>
  <c r="I455" i="16"/>
  <c r="K652" i="16"/>
  <c r="J707" i="16"/>
  <c r="J811" i="16"/>
  <c r="G461" i="16"/>
  <c r="K846" i="16"/>
  <c r="G616" i="12"/>
  <c r="J719" i="16"/>
  <c r="I760" i="12"/>
  <c r="I525" i="16"/>
  <c r="I719" i="16"/>
  <c r="G509" i="16"/>
  <c r="G687" i="12"/>
  <c r="K525" i="16"/>
  <c r="I597" i="16"/>
  <c r="D584" i="16"/>
  <c r="J597" i="16"/>
  <c r="G846" i="16"/>
  <c r="J514" i="16"/>
  <c r="I846" i="16"/>
  <c r="E584" i="16"/>
  <c r="G584" i="16" s="1"/>
  <c r="I603" i="16"/>
  <c r="D452" i="12"/>
  <c r="I464" i="16"/>
  <c r="K849" i="16"/>
  <c r="G760" i="12"/>
  <c r="J652" i="16"/>
  <c r="D440" i="16"/>
  <c r="G525" i="16"/>
  <c r="G597" i="16"/>
  <c r="D732" i="16"/>
  <c r="G444" i="16"/>
  <c r="F453" i="16"/>
  <c r="K514" i="16"/>
  <c r="J527" i="12"/>
  <c r="K553" i="12"/>
  <c r="F475" i="12"/>
  <c r="D690" i="12"/>
  <c r="G613" i="16"/>
  <c r="G591" i="16"/>
  <c r="G764" i="16"/>
  <c r="I745" i="12"/>
  <c r="G879" i="16"/>
  <c r="K527" i="12"/>
  <c r="I443" i="12"/>
  <c r="G741" i="12"/>
  <c r="J745" i="12"/>
  <c r="E496" i="16"/>
  <c r="G496" i="16" s="1"/>
  <c r="G752" i="16"/>
  <c r="G797" i="12"/>
  <c r="I848" i="12"/>
  <c r="G645" i="16"/>
  <c r="I756" i="16"/>
  <c r="J559" i="12"/>
  <c r="J684" i="12"/>
  <c r="I644" i="12"/>
  <c r="J748" i="12"/>
  <c r="I559" i="12"/>
  <c r="G613" i="12"/>
  <c r="G877" i="12"/>
  <c r="G560" i="12"/>
  <c r="I817" i="16"/>
  <c r="G589" i="12"/>
  <c r="I867" i="12"/>
  <c r="K867" i="12"/>
  <c r="J648" i="12"/>
  <c r="I648" i="12"/>
  <c r="K648" i="12"/>
  <c r="G801" i="16"/>
  <c r="I709" i="16"/>
  <c r="K709" i="16"/>
  <c r="G457" i="12"/>
  <c r="G803" i="16"/>
  <c r="J699" i="16"/>
  <c r="K699" i="16"/>
  <c r="I699" i="16"/>
  <c r="J620" i="12"/>
  <c r="K620" i="12"/>
  <c r="F814" i="16"/>
  <c r="D814" i="16"/>
  <c r="E814" i="16"/>
  <c r="G814" i="16" s="1"/>
  <c r="F849" i="16"/>
  <c r="E849" i="16"/>
  <c r="G849" i="16" s="1"/>
  <c r="D849" i="16"/>
  <c r="I589" i="12"/>
  <c r="K589" i="12"/>
  <c r="G617" i="12"/>
  <c r="D617" i="12"/>
  <c r="G620" i="12"/>
  <c r="F620" i="12"/>
  <c r="D620" i="12"/>
  <c r="F621" i="16"/>
  <c r="D621" i="16"/>
  <c r="D768" i="12"/>
  <c r="F768" i="12"/>
  <c r="G768" i="12"/>
  <c r="G557" i="12"/>
  <c r="G771" i="12"/>
  <c r="F774" i="16"/>
  <c r="E774" i="16"/>
  <c r="G774" i="16" s="1"/>
  <c r="G525" i="12"/>
  <c r="D525" i="12"/>
  <c r="G599" i="16"/>
  <c r="I768" i="12"/>
  <c r="K768" i="12"/>
  <c r="G763" i="16"/>
  <c r="K577" i="16"/>
  <c r="I577" i="16"/>
  <c r="J577" i="16"/>
  <c r="D700" i="12"/>
  <c r="G700" i="12"/>
  <c r="E745" i="16"/>
  <c r="G745" i="16" s="1"/>
  <c r="D745" i="16"/>
  <c r="F745" i="16"/>
  <c r="K815" i="12"/>
  <c r="I815" i="12"/>
  <c r="G507" i="16"/>
  <c r="K832" i="12"/>
  <c r="I832" i="12"/>
  <c r="E850" i="16"/>
  <c r="G850" i="16" s="1"/>
  <c r="D850" i="16"/>
  <c r="F850" i="16"/>
  <c r="G662" i="12"/>
  <c r="F662" i="12"/>
  <c r="G713" i="12"/>
  <c r="G618" i="16"/>
  <c r="G770" i="16"/>
  <c r="G556" i="16"/>
  <c r="G652" i="16"/>
  <c r="G865" i="12"/>
  <c r="G603" i="16"/>
  <c r="G775" i="16"/>
  <c r="G562" i="12"/>
  <c r="D562" i="12"/>
  <c r="F562" i="12"/>
  <c r="J470" i="16"/>
  <c r="I470" i="16"/>
  <c r="K470" i="16"/>
  <c r="G544" i="12"/>
  <c r="K723" i="16"/>
  <c r="J723" i="16"/>
  <c r="J461" i="16"/>
  <c r="K461" i="16"/>
  <c r="I461" i="16"/>
  <c r="J509" i="16"/>
  <c r="I509" i="16"/>
  <c r="I468" i="12"/>
  <c r="K468" i="12"/>
  <c r="F828" i="16"/>
  <c r="D828" i="16"/>
  <c r="E828" i="16"/>
  <c r="G828" i="16" s="1"/>
  <c r="I673" i="16"/>
  <c r="K673" i="16"/>
  <c r="G527" i="12"/>
  <c r="G691" i="16"/>
  <c r="J482" i="16"/>
  <c r="I482" i="16"/>
  <c r="I808" i="16"/>
  <c r="K808" i="16"/>
  <c r="D862" i="12"/>
  <c r="G862" i="12"/>
  <c r="F827" i="12"/>
  <c r="D827" i="12"/>
  <c r="D503" i="16"/>
  <c r="E503" i="16"/>
  <c r="G503" i="16" s="1"/>
  <c r="F468" i="12"/>
  <c r="G468" i="12"/>
  <c r="D468" i="12"/>
  <c r="F765" i="12"/>
  <c r="G765" i="12"/>
  <c r="D765" i="12"/>
  <c r="F808" i="16"/>
  <c r="D808" i="16"/>
  <c r="E808" i="16"/>
  <c r="G808" i="16" s="1"/>
  <c r="I565" i="16"/>
  <c r="K565" i="16"/>
  <c r="G718" i="16"/>
  <c r="G634" i="16"/>
  <c r="G859" i="16"/>
  <c r="J632" i="12"/>
  <c r="K632" i="12"/>
  <c r="F787" i="16"/>
  <c r="E787" i="16"/>
  <c r="G787" i="16" s="1"/>
  <c r="D563" i="16"/>
  <c r="E563" i="16"/>
  <c r="G563" i="16" s="1"/>
  <c r="K486" i="12"/>
  <c r="I486" i="12"/>
  <c r="K751" i="12"/>
  <c r="J751" i="12"/>
  <c r="I751" i="12"/>
  <c r="J589" i="16"/>
  <c r="K589" i="16"/>
  <c r="K821" i="16"/>
  <c r="J821" i="16"/>
  <c r="I821" i="16"/>
  <c r="D536" i="16"/>
  <c r="E536" i="16"/>
  <c r="G536" i="16" s="1"/>
  <c r="I861" i="12"/>
  <c r="K861" i="12"/>
  <c r="D751" i="12"/>
  <c r="F751" i="12"/>
  <c r="G751" i="12"/>
  <c r="D589" i="16"/>
  <c r="E589" i="16"/>
  <c r="G589" i="16" s="1"/>
  <c r="F589" i="16"/>
  <c r="G861" i="12"/>
  <c r="G770" i="12"/>
  <c r="G685" i="16"/>
  <c r="G443" i="12"/>
  <c r="I457" i="12"/>
  <c r="K457" i="12"/>
  <c r="J536" i="16"/>
  <c r="I536" i="16"/>
  <c r="I873" i="12"/>
  <c r="K873" i="12"/>
  <c r="I447" i="12"/>
  <c r="K447" i="12"/>
  <c r="F655" i="16"/>
  <c r="D655" i="16"/>
  <c r="E655" i="16"/>
  <c r="G655" i="16" s="1"/>
  <c r="G631" i="16"/>
  <c r="G609" i="16"/>
  <c r="F475" i="16"/>
  <c r="E475" i="16"/>
  <c r="G475" i="16" s="1"/>
  <c r="E610" i="16"/>
  <c r="G610" i="16" s="1"/>
  <c r="F610" i="16"/>
  <c r="G639" i="16"/>
  <c r="D488" i="16"/>
  <c r="E488" i="16"/>
  <c r="G488" i="16" s="1"/>
  <c r="F488" i="16"/>
  <c r="K836" i="12"/>
  <c r="I836" i="12"/>
  <c r="I573" i="12"/>
  <c r="K573" i="12"/>
  <c r="G693" i="12"/>
  <c r="I865" i="12"/>
  <c r="J865" i="12"/>
  <c r="K865" i="12"/>
  <c r="G680" i="12"/>
  <c r="G873" i="16"/>
  <c r="I475" i="16"/>
  <c r="J475" i="16"/>
  <c r="K475" i="16"/>
  <c r="J485" i="16"/>
  <c r="I485" i="16"/>
  <c r="K485" i="16"/>
  <c r="E614" i="16"/>
  <c r="G614" i="16" s="1"/>
  <c r="D614" i="16"/>
  <c r="I571" i="16"/>
  <c r="J571" i="16"/>
  <c r="K571" i="16"/>
  <c r="E598" i="16"/>
  <c r="G598" i="16" s="1"/>
  <c r="D598" i="16"/>
  <c r="G649" i="16"/>
  <c r="J498" i="16"/>
  <c r="I498" i="16"/>
  <c r="I733" i="16"/>
  <c r="J733" i="16"/>
  <c r="K875" i="16"/>
  <c r="J875" i="16"/>
  <c r="K679" i="12"/>
  <c r="I679" i="12"/>
  <c r="J679" i="12"/>
  <c r="K494" i="12"/>
  <c r="I494" i="12"/>
  <c r="J494" i="12"/>
  <c r="D504" i="12"/>
  <c r="G504" i="12"/>
  <c r="F504" i="12"/>
  <c r="G629" i="12"/>
  <c r="D629" i="12"/>
  <c r="F629" i="12"/>
  <c r="I515" i="12"/>
  <c r="K515" i="12"/>
  <c r="J515" i="12"/>
  <c r="G580" i="12"/>
  <c r="F580" i="12"/>
  <c r="D580" i="12"/>
  <c r="I825" i="12"/>
  <c r="J825" i="12"/>
  <c r="I771" i="12"/>
  <c r="J771" i="12"/>
  <c r="K771" i="12"/>
  <c r="G655" i="12"/>
  <c r="D844" i="12"/>
  <c r="G844" i="12"/>
  <c r="D872" i="12"/>
  <c r="F872" i="12"/>
  <c r="G633" i="12"/>
  <c r="G645" i="12"/>
  <c r="G819" i="12"/>
  <c r="E642" i="16"/>
  <c r="G642" i="16" s="1"/>
  <c r="D642" i="16"/>
  <c r="F642" i="16"/>
  <c r="J615" i="16"/>
  <c r="I615" i="16"/>
  <c r="J717" i="16"/>
  <c r="I717" i="16"/>
  <c r="K851" i="16"/>
  <c r="I851" i="16"/>
  <c r="J851" i="16"/>
  <c r="I703" i="16"/>
  <c r="K703" i="16"/>
  <c r="F506" i="12"/>
  <c r="D506" i="12"/>
  <c r="G506" i="12"/>
  <c r="I576" i="12"/>
  <c r="J576" i="12"/>
  <c r="K576" i="12"/>
  <c r="D439" i="12"/>
  <c r="F439" i="12"/>
  <c r="G439" i="12"/>
  <c r="F519" i="12"/>
  <c r="D519" i="12"/>
  <c r="D714" i="12"/>
  <c r="G714" i="12"/>
  <c r="G796" i="12"/>
  <c r="F796" i="12"/>
  <c r="K731" i="12"/>
  <c r="I731" i="12"/>
  <c r="G679" i="12"/>
  <c r="I686" i="12"/>
  <c r="J686" i="12"/>
  <c r="I537" i="12"/>
  <c r="J537" i="12"/>
  <c r="I877" i="12"/>
  <c r="J877" i="12"/>
  <c r="K877" i="12"/>
  <c r="G688" i="16"/>
  <c r="E660" i="16"/>
  <c r="G660" i="16" s="1"/>
  <c r="F660" i="16"/>
  <c r="D660" i="16"/>
  <c r="K581" i="16"/>
  <c r="I581" i="16"/>
  <c r="I552" i="16"/>
  <c r="J552" i="16"/>
  <c r="K552" i="16"/>
  <c r="J454" i="16"/>
  <c r="I454" i="16"/>
  <c r="K454" i="16"/>
  <c r="F559" i="16"/>
  <c r="D559" i="16"/>
  <c r="E717" i="16"/>
  <c r="G717" i="16" s="1"/>
  <c r="D717" i="16"/>
  <c r="D703" i="16"/>
  <c r="E703" i="16"/>
  <c r="G703" i="16" s="1"/>
  <c r="F703" i="16"/>
  <c r="D712" i="12"/>
  <c r="G712" i="12"/>
  <c r="G635" i="12"/>
  <c r="F635" i="12"/>
  <c r="F461" i="12"/>
  <c r="G461" i="12"/>
  <c r="D461" i="12"/>
  <c r="D508" i="12"/>
  <c r="G508" i="12"/>
  <c r="F508" i="12"/>
  <c r="J630" i="12"/>
  <c r="I630" i="12"/>
  <c r="K630" i="12"/>
  <c r="G847" i="12"/>
  <c r="F847" i="12"/>
  <c r="D847" i="12"/>
  <c r="G731" i="12"/>
  <c r="J721" i="12"/>
  <c r="I721" i="12"/>
  <c r="K721" i="12"/>
  <c r="G686" i="12"/>
  <c r="D686" i="12"/>
  <c r="F686" i="12"/>
  <c r="D537" i="12"/>
  <c r="G537" i="12"/>
  <c r="F537" i="12"/>
  <c r="G640" i="12"/>
  <c r="G758" i="16"/>
  <c r="J556" i="16"/>
  <c r="I556" i="16"/>
  <c r="K556" i="16"/>
  <c r="F454" i="16"/>
  <c r="D454" i="16"/>
  <c r="E454" i="16"/>
  <c r="G454" i="16" s="1"/>
  <c r="I600" i="16"/>
  <c r="J600" i="16"/>
  <c r="K852" i="16"/>
  <c r="I852" i="16"/>
  <c r="J852" i="16"/>
  <c r="D793" i="16"/>
  <c r="E793" i="16"/>
  <c r="G793" i="16" s="1"/>
  <c r="F793" i="16"/>
  <c r="E750" i="16"/>
  <c r="G750" i="16" s="1"/>
  <c r="D750" i="16"/>
  <c r="J879" i="16"/>
  <c r="K879" i="16"/>
  <c r="J465" i="12"/>
  <c r="I465" i="12"/>
  <c r="K465" i="12"/>
  <c r="I510" i="12"/>
  <c r="J510" i="12"/>
  <c r="K510" i="12"/>
  <c r="D657" i="12"/>
  <c r="G657" i="12"/>
  <c r="F657" i="12"/>
  <c r="D842" i="12"/>
  <c r="F842" i="12"/>
  <c r="I739" i="12"/>
  <c r="J739" i="12"/>
  <c r="K739" i="12"/>
  <c r="D843" i="12"/>
  <c r="G843" i="12"/>
  <c r="G721" i="12"/>
  <c r="D455" i="12"/>
  <c r="F455" i="12"/>
  <c r="G806" i="16"/>
  <c r="G445" i="16"/>
  <c r="D500" i="16"/>
  <c r="E500" i="16"/>
  <c r="G500" i="16" s="1"/>
  <c r="K625" i="16"/>
  <c r="I625" i="16"/>
  <c r="J479" i="16"/>
  <c r="I479" i="16"/>
  <c r="K479" i="16"/>
  <c r="I634" i="16"/>
  <c r="J634" i="16"/>
  <c r="K634" i="16"/>
  <c r="I448" i="16"/>
  <c r="K448" i="16"/>
  <c r="J448" i="16"/>
  <c r="J522" i="16"/>
  <c r="I522" i="16"/>
  <c r="E767" i="16"/>
  <c r="G767" i="16" s="1"/>
  <c r="D767" i="16"/>
  <c r="F767" i="16"/>
  <c r="F780" i="16"/>
  <c r="E780" i="16"/>
  <c r="G780" i="16" s="1"/>
  <c r="D780" i="16"/>
  <c r="K812" i="16"/>
  <c r="J812" i="16"/>
  <c r="G522" i="16"/>
  <c r="I757" i="16"/>
  <c r="J757" i="16"/>
  <c r="K757" i="16"/>
  <c r="I816" i="12"/>
  <c r="J816" i="12"/>
  <c r="G576" i="12"/>
  <c r="K469" i="12"/>
  <c r="J469" i="12"/>
  <c r="D729" i="12"/>
  <c r="F729" i="12"/>
  <c r="G823" i="12"/>
  <c r="F823" i="12"/>
  <c r="K842" i="12"/>
  <c r="I842" i="12"/>
  <c r="G739" i="12"/>
  <c r="F739" i="12"/>
  <c r="D878" i="12"/>
  <c r="F878" i="12"/>
  <c r="I822" i="12"/>
  <c r="J822" i="12"/>
  <c r="K822" i="12"/>
  <c r="J871" i="12"/>
  <c r="K871" i="12"/>
  <c r="I871" i="12"/>
  <c r="K545" i="12"/>
  <c r="I545" i="12"/>
  <c r="G442" i="12"/>
  <c r="G715" i="12"/>
  <c r="J445" i="16"/>
  <c r="K445" i="16"/>
  <c r="J500" i="16"/>
  <c r="K500" i="16"/>
  <c r="I500" i="16"/>
  <c r="J497" i="16"/>
  <c r="I497" i="16"/>
  <c r="K497" i="16"/>
  <c r="I679" i="16"/>
  <c r="J679" i="16"/>
  <c r="E452" i="16"/>
  <c r="G452" i="16" s="1"/>
  <c r="F452" i="16"/>
  <c r="F529" i="16"/>
  <c r="D529" i="16"/>
  <c r="G571" i="16"/>
  <c r="K780" i="16"/>
  <c r="I780" i="16"/>
  <c r="J780" i="16"/>
  <c r="G521" i="16"/>
  <c r="D757" i="16"/>
  <c r="E757" i="16"/>
  <c r="G757" i="16" s="1"/>
  <c r="F757" i="16"/>
  <c r="I865" i="16"/>
  <c r="J865" i="16"/>
  <c r="K865" i="16"/>
  <c r="G552" i="16"/>
  <c r="J462" i="12"/>
  <c r="I462" i="12"/>
  <c r="G870" i="16"/>
  <c r="G732" i="12"/>
  <c r="D732" i="12"/>
  <c r="G822" i="12"/>
  <c r="F822" i="12"/>
  <c r="D822" i="12"/>
  <c r="J642" i="12"/>
  <c r="I642" i="12"/>
  <c r="K642" i="12"/>
  <c r="G798" i="12"/>
  <c r="G546" i="16"/>
  <c r="G606" i="16"/>
  <c r="D524" i="16"/>
  <c r="E524" i="16"/>
  <c r="G524" i="16" s="1"/>
  <c r="G498" i="16"/>
  <c r="D794" i="16"/>
  <c r="F794" i="16"/>
  <c r="E794" i="16"/>
  <c r="G794" i="16" s="1"/>
  <c r="G882" i="16"/>
  <c r="F488" i="12"/>
  <c r="G488" i="12"/>
  <c r="D548" i="12"/>
  <c r="G548" i="12"/>
  <c r="G837" i="12"/>
  <c r="G725" i="16"/>
  <c r="D558" i="16"/>
  <c r="F558" i="16"/>
  <c r="D647" i="16"/>
  <c r="E647" i="16"/>
  <c r="G647" i="16" s="1"/>
  <c r="F647" i="16"/>
  <c r="J490" i="16"/>
  <c r="I490" i="16"/>
  <c r="I662" i="16"/>
  <c r="J662" i="16"/>
  <c r="K662" i="16"/>
  <c r="J491" i="16"/>
  <c r="K491" i="16"/>
  <c r="I491" i="16"/>
  <c r="G477" i="16"/>
  <c r="I697" i="16"/>
  <c r="K697" i="16"/>
  <c r="F795" i="16"/>
  <c r="D795" i="16"/>
  <c r="I721" i="16"/>
  <c r="K721" i="16"/>
  <c r="J882" i="16"/>
  <c r="I882" i="16"/>
  <c r="I598" i="12"/>
  <c r="K598" i="12"/>
  <c r="G579" i="12"/>
  <c r="D579" i="12"/>
  <c r="D753" i="12"/>
  <c r="F753" i="12"/>
  <c r="G753" i="12"/>
  <c r="J759" i="12"/>
  <c r="I759" i="12"/>
  <c r="K759" i="12"/>
  <c r="D831" i="12"/>
  <c r="F831" i="12"/>
  <c r="G831" i="12"/>
  <c r="G851" i="16"/>
  <c r="J654" i="12"/>
  <c r="I654" i="12"/>
  <c r="K654" i="12"/>
  <c r="I807" i="12"/>
  <c r="J807" i="12"/>
  <c r="I667" i="12"/>
  <c r="J667" i="12"/>
  <c r="K667" i="12"/>
  <c r="I560" i="12"/>
  <c r="J560" i="12"/>
  <c r="F850" i="12"/>
  <c r="D850" i="12"/>
  <c r="G850" i="12"/>
  <c r="K532" i="16"/>
  <c r="J532" i="16"/>
  <c r="I532" i="16"/>
  <c r="J666" i="16"/>
  <c r="I666" i="16"/>
  <c r="K666" i="16"/>
  <c r="D491" i="16"/>
  <c r="E491" i="16"/>
  <c r="G491" i="16" s="1"/>
  <c r="F491" i="16"/>
  <c r="J477" i="16"/>
  <c r="K477" i="16"/>
  <c r="I477" i="16"/>
  <c r="D513" i="16"/>
  <c r="E513" i="16"/>
  <c r="G513" i="16" s="1"/>
  <c r="J467" i="16"/>
  <c r="I467" i="16"/>
  <c r="K467" i="16"/>
  <c r="D721" i="16"/>
  <c r="E721" i="16"/>
  <c r="G721" i="16" s="1"/>
  <c r="F721" i="16"/>
  <c r="G669" i="16"/>
  <c r="J862" i="16"/>
  <c r="I862" i="16"/>
  <c r="I479" i="12"/>
  <c r="K479" i="12"/>
  <c r="J479" i="12"/>
  <c r="K791" i="12"/>
  <c r="I791" i="12"/>
  <c r="G650" i="12"/>
  <c r="F650" i="12"/>
  <c r="G777" i="12"/>
  <c r="F777" i="12"/>
  <c r="D777" i="12"/>
  <c r="D759" i="12"/>
  <c r="G759" i="12"/>
  <c r="F759" i="12"/>
  <c r="I600" i="12"/>
  <c r="K600" i="12"/>
  <c r="I837" i="12"/>
  <c r="J837" i="12"/>
  <c r="K837" i="12"/>
  <c r="G875" i="16"/>
  <c r="I879" i="12"/>
  <c r="J879" i="12"/>
  <c r="K879" i="12"/>
  <c r="G807" i="12"/>
  <c r="F807" i="12"/>
  <c r="D807" i="12"/>
  <c r="G667" i="12"/>
  <c r="D667" i="12"/>
  <c r="F667" i="12"/>
  <c r="G533" i="12"/>
  <c r="G568" i="12"/>
  <c r="G789" i="12"/>
  <c r="E494" i="16"/>
  <c r="G494" i="16" s="1"/>
  <c r="D494" i="16"/>
  <c r="F494" i="16"/>
  <c r="K521" i="16"/>
  <c r="I521" i="16"/>
  <c r="J521" i="16"/>
  <c r="I533" i="16"/>
  <c r="J533" i="16"/>
  <c r="K533" i="16"/>
  <c r="D586" i="16"/>
  <c r="F586" i="16"/>
  <c r="F481" i="16"/>
  <c r="E481" i="16"/>
  <c r="G481" i="16" s="1"/>
  <c r="E797" i="16"/>
  <c r="G797" i="16" s="1"/>
  <c r="D797" i="16"/>
  <c r="G629" i="16"/>
  <c r="I693" i="12"/>
  <c r="J693" i="12"/>
  <c r="F497" i="12"/>
  <c r="G497" i="12"/>
  <c r="D497" i="12"/>
  <c r="I658" i="12"/>
  <c r="K658" i="12"/>
  <c r="J658" i="12"/>
  <c r="G598" i="12"/>
  <c r="J773" i="12"/>
  <c r="K773" i="12"/>
  <c r="G600" i="12"/>
  <c r="D600" i="12"/>
  <c r="G570" i="12"/>
  <c r="K527" i="16"/>
  <c r="I527" i="16"/>
  <c r="J527" i="16"/>
  <c r="G679" i="16"/>
  <c r="I801" i="16"/>
  <c r="J801" i="16"/>
  <c r="K801" i="16"/>
  <c r="G638" i="16"/>
  <c r="I868" i="16"/>
  <c r="J868" i="16"/>
  <c r="K868" i="16"/>
  <c r="K596" i="12"/>
  <c r="J596" i="12"/>
  <c r="G510" i="12"/>
  <c r="I601" i="12"/>
  <c r="K601" i="12"/>
  <c r="F773" i="12"/>
  <c r="D773" i="12"/>
  <c r="G773" i="12"/>
  <c r="G515" i="12"/>
  <c r="J472" i="12"/>
  <c r="I472" i="12"/>
  <c r="K472" i="12"/>
  <c r="J833" i="12"/>
  <c r="I833" i="12"/>
  <c r="K833" i="12"/>
  <c r="G871" i="12"/>
  <c r="D465" i="16"/>
  <c r="E465" i="16"/>
  <c r="G465" i="16" s="1"/>
  <c r="F465" i="16"/>
  <c r="F653" i="16"/>
  <c r="D653" i="16"/>
  <c r="E653" i="16"/>
  <c r="G653" i="16" s="1"/>
  <c r="I766" i="16"/>
  <c r="J766" i="16"/>
  <c r="K766" i="16"/>
  <c r="K782" i="16"/>
  <c r="I782" i="16"/>
  <c r="J782" i="16"/>
  <c r="K764" i="16"/>
  <c r="I764" i="16"/>
  <c r="J764" i="16"/>
  <c r="G648" i="16"/>
  <c r="I736" i="16"/>
  <c r="J736" i="16"/>
  <c r="K736" i="16"/>
  <c r="G759" i="16"/>
  <c r="F848" i="16"/>
  <c r="D848" i="16"/>
  <c r="E848" i="16"/>
  <c r="G848" i="16" s="1"/>
  <c r="F831" i="16"/>
  <c r="D831" i="16"/>
  <c r="E831" i="16"/>
  <c r="G831" i="16" s="1"/>
  <c r="G856" i="16"/>
  <c r="I881" i="16"/>
  <c r="J881" i="16"/>
  <c r="K881" i="16"/>
  <c r="G880" i="16"/>
  <c r="D830" i="16"/>
  <c r="E830" i="16"/>
  <c r="G830" i="16" s="1"/>
  <c r="F830" i="16"/>
  <c r="D474" i="16"/>
  <c r="F474" i="16"/>
  <c r="E474" i="16"/>
  <c r="G474" i="16" s="1"/>
  <c r="I661" i="16"/>
  <c r="J661" i="16"/>
  <c r="K661" i="16"/>
  <c r="K619" i="16"/>
  <c r="I619" i="16"/>
  <c r="J619" i="16"/>
  <c r="I685" i="16"/>
  <c r="J685" i="16"/>
  <c r="K685" i="16"/>
  <c r="J684" i="16"/>
  <c r="K684" i="16"/>
  <c r="I684" i="16"/>
  <c r="K605" i="16"/>
  <c r="J605" i="16"/>
  <c r="I605" i="16"/>
  <c r="K671" i="16"/>
  <c r="I671" i="16"/>
  <c r="J671" i="16"/>
  <c r="I706" i="16"/>
  <c r="J706" i="16"/>
  <c r="K706" i="16"/>
  <c r="D766" i="16"/>
  <c r="E766" i="16"/>
  <c r="G766" i="16" s="1"/>
  <c r="F766" i="16"/>
  <c r="J784" i="16"/>
  <c r="K784" i="16"/>
  <c r="I784" i="16"/>
  <c r="G661" i="16"/>
  <c r="K776" i="16"/>
  <c r="I776" i="16"/>
  <c r="J776" i="16"/>
  <c r="E716" i="16"/>
  <c r="G716" i="16" s="1"/>
  <c r="F716" i="16"/>
  <c r="D716" i="16"/>
  <c r="D736" i="16"/>
  <c r="E736" i="16"/>
  <c r="G736" i="16" s="1"/>
  <c r="F736" i="16"/>
  <c r="I772" i="16"/>
  <c r="J772" i="16"/>
  <c r="K772" i="16"/>
  <c r="D858" i="16"/>
  <c r="E858" i="16"/>
  <c r="G858" i="16" s="1"/>
  <c r="F858" i="16"/>
  <c r="G876" i="16"/>
  <c r="G867" i="16"/>
  <c r="K611" i="16"/>
  <c r="J611" i="16"/>
  <c r="I611" i="16"/>
  <c r="G471" i="16"/>
  <c r="K635" i="16"/>
  <c r="I635" i="16"/>
  <c r="J635" i="16"/>
  <c r="G549" i="16"/>
  <c r="I612" i="16"/>
  <c r="J612" i="16"/>
  <c r="K612" i="16"/>
  <c r="F670" i="16"/>
  <c r="D670" i="16"/>
  <c r="E670" i="16"/>
  <c r="G670" i="16" s="1"/>
  <c r="G643" i="16"/>
  <c r="I796" i="16"/>
  <c r="J796" i="16"/>
  <c r="K796" i="16"/>
  <c r="G712" i="16"/>
  <c r="G622" i="16"/>
  <c r="D784" i="16"/>
  <c r="E784" i="16"/>
  <c r="G784" i="16" s="1"/>
  <c r="F784" i="16"/>
  <c r="I716" i="16"/>
  <c r="J716" i="16"/>
  <c r="K716" i="16"/>
  <c r="G619" i="16"/>
  <c r="E738" i="16"/>
  <c r="G738" i="16" s="1"/>
  <c r="D738" i="16"/>
  <c r="F738" i="16"/>
  <c r="D772" i="16"/>
  <c r="E772" i="16"/>
  <c r="G772" i="16" s="1"/>
  <c r="F772" i="16"/>
  <c r="D854" i="16"/>
  <c r="E854" i="16"/>
  <c r="G854" i="16" s="1"/>
  <c r="F854" i="16"/>
  <c r="G735" i="16"/>
  <c r="K858" i="16"/>
  <c r="J858" i="16"/>
  <c r="I858" i="16"/>
  <c r="F469" i="16"/>
  <c r="D469" i="16"/>
  <c r="E469" i="16"/>
  <c r="G469" i="16" s="1"/>
  <c r="D537" i="16"/>
  <c r="E537" i="16"/>
  <c r="G537" i="16" s="1"/>
  <c r="F537" i="16"/>
  <c r="I627" i="16"/>
  <c r="J627" i="16"/>
  <c r="K627" i="16"/>
  <c r="I648" i="16"/>
  <c r="J648" i="16"/>
  <c r="K648" i="16"/>
  <c r="G611" i="16"/>
  <c r="E692" i="16"/>
  <c r="G692" i="16" s="1"/>
  <c r="F692" i="16"/>
  <c r="D692" i="16"/>
  <c r="K609" i="16"/>
  <c r="I609" i="16"/>
  <c r="J609" i="16"/>
  <c r="I712" i="16"/>
  <c r="J712" i="16"/>
  <c r="K712" i="16"/>
  <c r="G671" i="16"/>
  <c r="D796" i="16"/>
  <c r="E796" i="16"/>
  <c r="G796" i="16" s="1"/>
  <c r="F796" i="16"/>
  <c r="I748" i="16"/>
  <c r="J748" i="16"/>
  <c r="K748" i="16"/>
  <c r="G746" i="16"/>
  <c r="G590" i="16"/>
  <c r="I792" i="16"/>
  <c r="J792" i="16"/>
  <c r="K792" i="16"/>
  <c r="J785" i="16"/>
  <c r="I785" i="16"/>
  <c r="K785" i="16"/>
  <c r="I730" i="16"/>
  <c r="J730" i="16"/>
  <c r="K730" i="16"/>
  <c r="E777" i="16"/>
  <c r="G777" i="16" s="1"/>
  <c r="F777" i="16"/>
  <c r="D777" i="16"/>
  <c r="K878" i="16"/>
  <c r="I878" i="16"/>
  <c r="J878" i="16"/>
  <c r="I469" i="16"/>
  <c r="J469" i="16"/>
  <c r="K469" i="16"/>
  <c r="J549" i="16"/>
  <c r="I549" i="16"/>
  <c r="K549" i="16"/>
  <c r="K553" i="16"/>
  <c r="J553" i="16"/>
  <c r="I553" i="16"/>
  <c r="F511" i="16"/>
  <c r="E511" i="16"/>
  <c r="G511" i="16" s="1"/>
  <c r="D511" i="16"/>
  <c r="K637" i="16"/>
  <c r="I637" i="16"/>
  <c r="J637" i="16"/>
  <c r="I590" i="16"/>
  <c r="J590" i="16"/>
  <c r="K590" i="16"/>
  <c r="K677" i="16"/>
  <c r="I677" i="16"/>
  <c r="J677" i="16"/>
  <c r="I672" i="16"/>
  <c r="J672" i="16"/>
  <c r="K672" i="16"/>
  <c r="F687" i="16"/>
  <c r="D687" i="16"/>
  <c r="E687" i="16"/>
  <c r="G687" i="16" s="1"/>
  <c r="E646" i="16"/>
  <c r="G646" i="16" s="1"/>
  <c r="D646" i="16"/>
  <c r="F646" i="16"/>
  <c r="D748" i="16"/>
  <c r="E748" i="16"/>
  <c r="G748" i="16" s="1"/>
  <c r="F748" i="16"/>
  <c r="G724" i="16"/>
  <c r="I778" i="16"/>
  <c r="K778" i="16"/>
  <c r="J778" i="16"/>
  <c r="E730" i="16"/>
  <c r="G730" i="16" s="1"/>
  <c r="F730" i="16"/>
  <c r="D730" i="16"/>
  <c r="G785" i="16"/>
  <c r="I813" i="16"/>
  <c r="J813" i="16"/>
  <c r="K813" i="16"/>
  <c r="G869" i="16"/>
  <c r="D542" i="16"/>
  <c r="E542" i="16"/>
  <c r="G542" i="16" s="1"/>
  <c r="F542" i="16"/>
  <c r="F523" i="16"/>
  <c r="D523" i="16"/>
  <c r="E523" i="16"/>
  <c r="G523" i="16" s="1"/>
  <c r="F541" i="16"/>
  <c r="D541" i="16"/>
  <c r="E541" i="16"/>
  <c r="G541" i="16" s="1"/>
  <c r="D462" i="16"/>
  <c r="F462" i="16"/>
  <c r="E462" i="16"/>
  <c r="G462" i="16" s="1"/>
  <c r="D519" i="16"/>
  <c r="E519" i="16"/>
  <c r="G519" i="16" s="1"/>
  <c r="F519" i="16"/>
  <c r="E588" i="16"/>
  <c r="G588" i="16" s="1"/>
  <c r="F588" i="16"/>
  <c r="D588" i="16"/>
  <c r="I606" i="16"/>
  <c r="J606" i="16"/>
  <c r="K606" i="16"/>
  <c r="G576" i="16"/>
  <c r="E698" i="16"/>
  <c r="G698" i="16" s="1"/>
  <c r="F698" i="16"/>
  <c r="D698" i="16"/>
  <c r="I688" i="16"/>
  <c r="J688" i="16"/>
  <c r="K688" i="16"/>
  <c r="I718" i="16"/>
  <c r="J718" i="16"/>
  <c r="K718" i="16"/>
  <c r="G612" i="16"/>
  <c r="G672" i="16"/>
  <c r="K758" i="16"/>
  <c r="I758" i="16"/>
  <c r="J758" i="16"/>
  <c r="G654" i="16"/>
  <c r="G694" i="16"/>
  <c r="D778" i="16"/>
  <c r="E778" i="16"/>
  <c r="G778" i="16" s="1"/>
  <c r="F778" i="16"/>
  <c r="E710" i="16"/>
  <c r="G710" i="16" s="1"/>
  <c r="F710" i="16"/>
  <c r="D710" i="16"/>
  <c r="E857" i="16"/>
  <c r="G857" i="16" s="1"/>
  <c r="D857" i="16"/>
  <c r="F857" i="16"/>
  <c r="G826" i="16"/>
  <c r="D813" i="16"/>
  <c r="E813" i="16"/>
  <c r="G813" i="16" s="1"/>
  <c r="F813" i="16"/>
  <c r="J873" i="16"/>
  <c r="I873" i="16"/>
  <c r="K873" i="16"/>
  <c r="G782" i="16"/>
  <c r="E853" i="16"/>
  <c r="G853" i="16" s="1"/>
  <c r="D853" i="16"/>
  <c r="F853" i="16"/>
  <c r="K601" i="16"/>
  <c r="J601" i="16"/>
  <c r="I601" i="16"/>
  <c r="K523" i="16"/>
  <c r="I523" i="16"/>
  <c r="J523" i="16"/>
  <c r="F499" i="16"/>
  <c r="D499" i="16"/>
  <c r="E499" i="16"/>
  <c r="G499" i="16" s="1"/>
  <c r="F451" i="16"/>
  <c r="E451" i="16"/>
  <c r="G451" i="16" s="1"/>
  <c r="D451" i="16"/>
  <c r="G553" i="16"/>
  <c r="G601" i="16"/>
  <c r="D582" i="16"/>
  <c r="E582" i="16"/>
  <c r="G582" i="16" s="1"/>
  <c r="F582" i="16"/>
  <c r="I618" i="16"/>
  <c r="K618" i="16"/>
  <c r="J618" i="16"/>
  <c r="D555" i="16"/>
  <c r="E555" i="16"/>
  <c r="G555" i="16" s="1"/>
  <c r="F555" i="16"/>
  <c r="I654" i="16"/>
  <c r="J654" i="16"/>
  <c r="K654" i="16"/>
  <c r="K770" i="16"/>
  <c r="I770" i="16"/>
  <c r="J770" i="16"/>
  <c r="I802" i="16"/>
  <c r="J802" i="16"/>
  <c r="K802" i="16"/>
  <c r="G668" i="16"/>
  <c r="G608" i="16"/>
  <c r="K806" i="16"/>
  <c r="I806" i="16"/>
  <c r="J806" i="16"/>
  <c r="K731" i="16"/>
  <c r="I731" i="16"/>
  <c r="J731" i="16"/>
  <c r="G700" i="16"/>
  <c r="I710" i="16"/>
  <c r="J710" i="16"/>
  <c r="K710" i="16"/>
  <c r="K749" i="16"/>
  <c r="I749" i="16"/>
  <c r="J749" i="16"/>
  <c r="G749" i="16"/>
  <c r="D786" i="16"/>
  <c r="E786" i="16"/>
  <c r="G786" i="16" s="1"/>
  <c r="F786" i="16"/>
  <c r="J826" i="16"/>
  <c r="I826" i="16"/>
  <c r="K826" i="16"/>
  <c r="I864" i="16"/>
  <c r="J864" i="16"/>
  <c r="K864" i="16"/>
  <c r="D807" i="16"/>
  <c r="E807" i="16"/>
  <c r="G807" i="16" s="1"/>
  <c r="F807" i="16"/>
  <c r="G839" i="16"/>
  <c r="G878" i="16"/>
  <c r="F487" i="16"/>
  <c r="D487" i="16"/>
  <c r="E487" i="16"/>
  <c r="G487" i="16" s="1"/>
  <c r="J516" i="16"/>
  <c r="I516" i="16"/>
  <c r="K516" i="16"/>
  <c r="K607" i="16"/>
  <c r="I607" i="16"/>
  <c r="J607" i="16"/>
  <c r="D548" i="16"/>
  <c r="E548" i="16"/>
  <c r="G548" i="16" s="1"/>
  <c r="F548" i="16"/>
  <c r="I451" i="16"/>
  <c r="J451" i="16"/>
  <c r="K451" i="16"/>
  <c r="J480" i="16"/>
  <c r="K480" i="16"/>
  <c r="I480" i="16"/>
  <c r="G516" i="16"/>
  <c r="E620" i="16"/>
  <c r="G620" i="16" s="1"/>
  <c r="F620" i="16"/>
  <c r="D620" i="16"/>
  <c r="J555" i="16"/>
  <c r="I555" i="16"/>
  <c r="K555" i="16"/>
  <c r="I724" i="16"/>
  <c r="J724" i="16"/>
  <c r="K724" i="16"/>
  <c r="D802" i="16"/>
  <c r="E802" i="16"/>
  <c r="G802" i="16" s="1"/>
  <c r="F802" i="16"/>
  <c r="I810" i="16"/>
  <c r="J810" i="16"/>
  <c r="K810" i="16"/>
  <c r="K735" i="16"/>
  <c r="I735" i="16"/>
  <c r="J735" i="16"/>
  <c r="K788" i="16"/>
  <c r="J788" i="16"/>
  <c r="I788" i="16"/>
  <c r="K725" i="16"/>
  <c r="I725" i="16"/>
  <c r="J725" i="16"/>
  <c r="E753" i="16"/>
  <c r="G753" i="16" s="1"/>
  <c r="F753" i="16"/>
  <c r="D753" i="16"/>
  <c r="I786" i="16"/>
  <c r="J786" i="16"/>
  <c r="K786" i="16"/>
  <c r="I844" i="16"/>
  <c r="J844" i="16"/>
  <c r="K844" i="16"/>
  <c r="I867" i="16"/>
  <c r="J867" i="16"/>
  <c r="K867" i="16"/>
  <c r="G792" i="16"/>
  <c r="I807" i="16"/>
  <c r="J807" i="16"/>
  <c r="K807" i="16"/>
  <c r="J492" i="16"/>
  <c r="I492" i="16"/>
  <c r="K492" i="16"/>
  <c r="J510" i="16"/>
  <c r="I510" i="16"/>
  <c r="K510" i="16"/>
  <c r="J471" i="16"/>
  <c r="I471" i="16"/>
  <c r="K471" i="16"/>
  <c r="K643" i="16"/>
  <c r="I643" i="16"/>
  <c r="J643" i="16"/>
  <c r="I645" i="16"/>
  <c r="J645" i="16"/>
  <c r="K645" i="16"/>
  <c r="F630" i="16"/>
  <c r="D630" i="16"/>
  <c r="E630" i="16"/>
  <c r="G630" i="16" s="1"/>
  <c r="D623" i="16"/>
  <c r="E623" i="16"/>
  <c r="G623" i="16" s="1"/>
  <c r="F623" i="16"/>
  <c r="I694" i="16"/>
  <c r="J694" i="16"/>
  <c r="K694" i="16"/>
  <c r="E704" i="16"/>
  <c r="G704" i="16" s="1"/>
  <c r="F704" i="16"/>
  <c r="D704" i="16"/>
  <c r="I742" i="16"/>
  <c r="J742" i="16"/>
  <c r="K742" i="16"/>
  <c r="G635" i="16"/>
  <c r="G684" i="16"/>
  <c r="G677" i="16"/>
  <c r="I823" i="16"/>
  <c r="J823" i="16"/>
  <c r="K823" i="16"/>
  <c r="I790" i="16"/>
  <c r="J790" i="16"/>
  <c r="K790" i="16"/>
  <c r="D800" i="16"/>
  <c r="E800" i="16"/>
  <c r="G800" i="16" s="1"/>
  <c r="F800" i="16"/>
  <c r="D844" i="16"/>
  <c r="E844" i="16"/>
  <c r="G844" i="16" s="1"/>
  <c r="F844" i="16"/>
  <c r="I876" i="16"/>
  <c r="J876" i="16"/>
  <c r="K876" i="16"/>
  <c r="G788" i="16"/>
  <c r="J856" i="16"/>
  <c r="K856" i="16"/>
  <c r="I856" i="16"/>
  <c r="K869" i="16"/>
  <c r="I869" i="16"/>
  <c r="J869" i="16"/>
  <c r="D492" i="16"/>
  <c r="F492" i="16"/>
  <c r="E492" i="16"/>
  <c r="G492" i="16" s="1"/>
  <c r="D540" i="16"/>
  <c r="F540" i="16"/>
  <c r="E540" i="16"/>
  <c r="G540" i="16" s="1"/>
  <c r="G510" i="16"/>
  <c r="I608" i="16"/>
  <c r="J608" i="16"/>
  <c r="K608" i="16"/>
  <c r="I668" i="16"/>
  <c r="J668" i="16"/>
  <c r="K668" i="16"/>
  <c r="E640" i="16"/>
  <c r="G640" i="16" s="1"/>
  <c r="D640" i="16"/>
  <c r="F640" i="16"/>
  <c r="G627" i="16"/>
  <c r="I704" i="16"/>
  <c r="J704" i="16"/>
  <c r="K704" i="16"/>
  <c r="D742" i="16"/>
  <c r="E742" i="16"/>
  <c r="G742" i="16" s="1"/>
  <c r="F742" i="16"/>
  <c r="I746" i="16"/>
  <c r="K746" i="16"/>
  <c r="J746" i="16"/>
  <c r="I827" i="16"/>
  <c r="J827" i="16"/>
  <c r="K827" i="16"/>
  <c r="F790" i="16"/>
  <c r="E790" i="16"/>
  <c r="G790" i="16" s="1"/>
  <c r="D790" i="16"/>
  <c r="I760" i="16"/>
  <c r="J760" i="16"/>
  <c r="K760" i="16"/>
  <c r="I880" i="16"/>
  <c r="J880" i="16"/>
  <c r="K880" i="16"/>
  <c r="K800" i="16"/>
  <c r="I800" i="16"/>
  <c r="J800" i="16"/>
  <c r="F439" i="16"/>
  <c r="E439" i="16"/>
  <c r="G439" i="16" s="1"/>
  <c r="D439" i="16"/>
  <c r="J501" i="16"/>
  <c r="I501" i="16"/>
  <c r="K501" i="16"/>
  <c r="I576" i="16"/>
  <c r="J576" i="16"/>
  <c r="K576" i="16"/>
  <c r="G480" i="16"/>
  <c r="F493" i="16"/>
  <c r="D493" i="16"/>
  <c r="E493" i="16"/>
  <c r="G493" i="16" s="1"/>
  <c r="F547" i="16"/>
  <c r="D547" i="16"/>
  <c r="E547" i="16"/>
  <c r="G547" i="16" s="1"/>
  <c r="I622" i="16"/>
  <c r="J622" i="16"/>
  <c r="K622" i="16"/>
  <c r="I754" i="16"/>
  <c r="J754" i="16"/>
  <c r="K754" i="16"/>
  <c r="K752" i="16"/>
  <c r="I752" i="16"/>
  <c r="J752" i="16"/>
  <c r="K798" i="16"/>
  <c r="J798" i="16"/>
  <c r="I798" i="16"/>
  <c r="D760" i="16"/>
  <c r="E760" i="16"/>
  <c r="G760" i="16" s="1"/>
  <c r="F760" i="16"/>
  <c r="K820" i="16"/>
  <c r="I820" i="16"/>
  <c r="J820" i="16"/>
  <c r="K839" i="16"/>
  <c r="J839" i="16"/>
  <c r="I839" i="16"/>
  <c r="G798" i="16"/>
  <c r="I847" i="16"/>
  <c r="J847" i="16"/>
  <c r="K847" i="16"/>
  <c r="I874" i="16"/>
  <c r="J874" i="16"/>
  <c r="K874" i="16"/>
  <c r="K439" i="16"/>
  <c r="J439" i="16"/>
  <c r="I439" i="16"/>
  <c r="I546" i="16"/>
  <c r="J546" i="16"/>
  <c r="K546" i="16"/>
  <c r="D543" i="16"/>
  <c r="E543" i="16"/>
  <c r="G543" i="16" s="1"/>
  <c r="F543" i="16"/>
  <c r="I547" i="16"/>
  <c r="J547" i="16"/>
  <c r="K547" i="16"/>
  <c r="K631" i="16"/>
  <c r="J631" i="16"/>
  <c r="I631" i="16"/>
  <c r="E678" i="16"/>
  <c r="G678" i="16" s="1"/>
  <c r="F678" i="16"/>
  <c r="D678" i="16"/>
  <c r="I700" i="16"/>
  <c r="J700" i="16"/>
  <c r="K700" i="16"/>
  <c r="G776" i="16"/>
  <c r="D754" i="16"/>
  <c r="E754" i="16"/>
  <c r="G754" i="16" s="1"/>
  <c r="F754" i="16"/>
  <c r="G706" i="16"/>
  <c r="I759" i="16"/>
  <c r="J759" i="16"/>
  <c r="K759" i="16"/>
  <c r="E765" i="16"/>
  <c r="G765" i="16" s="1"/>
  <c r="F765" i="16"/>
  <c r="D765" i="16"/>
  <c r="K848" i="16"/>
  <c r="I848" i="16"/>
  <c r="J848" i="16"/>
  <c r="E820" i="16"/>
  <c r="G820" i="16" s="1"/>
  <c r="F820" i="16"/>
  <c r="D820" i="16"/>
  <c r="K831" i="16"/>
  <c r="I831" i="16"/>
  <c r="J831" i="16"/>
  <c r="D847" i="16"/>
  <c r="E847" i="16"/>
  <c r="G847" i="16" s="1"/>
  <c r="F847" i="16"/>
  <c r="E874" i="16"/>
  <c r="G874" i="16" s="1"/>
  <c r="F874" i="16"/>
  <c r="D874" i="16"/>
  <c r="K830" i="16"/>
  <c r="I830" i="16"/>
  <c r="J830" i="16"/>
  <c r="G810" i="16"/>
  <c r="I593" i="12"/>
  <c r="J593" i="12"/>
  <c r="K593" i="12"/>
  <c r="I646" i="12"/>
  <c r="J646" i="12"/>
  <c r="K646" i="12"/>
  <c r="I672" i="12"/>
  <c r="J672" i="12"/>
  <c r="K672" i="12"/>
  <c r="I789" i="12"/>
  <c r="J789" i="12"/>
  <c r="K789" i="12"/>
  <c r="J442" i="12"/>
  <c r="I442" i="12"/>
  <c r="K442" i="12"/>
  <c r="D448" i="12"/>
  <c r="G448" i="12"/>
  <c r="F448" i="12"/>
  <c r="K481" i="12"/>
  <c r="I481" i="12"/>
  <c r="J481" i="12"/>
  <c r="I533" i="12"/>
  <c r="K533" i="12"/>
  <c r="J533" i="12"/>
  <c r="G555" i="12"/>
  <c r="D538" i="12"/>
  <c r="G538" i="12"/>
  <c r="F538" i="12"/>
  <c r="I572" i="12"/>
  <c r="J572" i="12"/>
  <c r="K572" i="12"/>
  <c r="G619" i="12"/>
  <c r="G614" i="12"/>
  <c r="D609" i="12"/>
  <c r="G609" i="12"/>
  <c r="F609" i="12"/>
  <c r="I680" i="12"/>
  <c r="J680" i="12"/>
  <c r="K680" i="12"/>
  <c r="D682" i="12"/>
  <c r="G682" i="12"/>
  <c r="F682" i="12"/>
  <c r="K574" i="12"/>
  <c r="I574" i="12"/>
  <c r="J574" i="12"/>
  <c r="I661" i="12"/>
  <c r="J661" i="12"/>
  <c r="K661" i="12"/>
  <c r="G661" i="12"/>
  <c r="D672" i="12"/>
  <c r="G672" i="12"/>
  <c r="F672" i="12"/>
  <c r="K713" i="12"/>
  <c r="I713" i="12"/>
  <c r="J713" i="12"/>
  <c r="G723" i="12"/>
  <c r="D723" i="12"/>
  <c r="F723" i="12"/>
  <c r="G735" i="12"/>
  <c r="D735" i="12"/>
  <c r="F735" i="12"/>
  <c r="D709" i="12"/>
  <c r="G709" i="12"/>
  <c r="F709" i="12"/>
  <c r="K725" i="12"/>
  <c r="I725" i="12"/>
  <c r="J725" i="12"/>
  <c r="K774" i="12"/>
  <c r="I774" i="12"/>
  <c r="J774" i="12"/>
  <c r="I808" i="12"/>
  <c r="K808" i="12"/>
  <c r="J808" i="12"/>
  <c r="I874" i="12"/>
  <c r="J874" i="12"/>
  <c r="K874" i="12"/>
  <c r="D864" i="12"/>
  <c r="G864" i="12"/>
  <c r="F864" i="12"/>
  <c r="G826" i="12"/>
  <c r="J478" i="12"/>
  <c r="K478" i="12"/>
  <c r="I478" i="12"/>
  <c r="K628" i="12"/>
  <c r="I628" i="12"/>
  <c r="J628" i="12"/>
  <c r="J460" i="12"/>
  <c r="I460" i="12"/>
  <c r="K460" i="12"/>
  <c r="G478" i="12"/>
  <c r="F478" i="12"/>
  <c r="D478" i="12"/>
  <c r="G507" i="12"/>
  <c r="D507" i="12"/>
  <c r="F507" i="12"/>
  <c r="F485" i="12"/>
  <c r="G485" i="12"/>
  <c r="D485" i="12"/>
  <c r="J570" i="12"/>
  <c r="I570" i="12"/>
  <c r="K570" i="12"/>
  <c r="I588" i="12"/>
  <c r="J588" i="12"/>
  <c r="K588" i="12"/>
  <c r="J502" i="12"/>
  <c r="I502" i="12"/>
  <c r="K502" i="12"/>
  <c r="K614" i="12"/>
  <c r="I614" i="12"/>
  <c r="J614" i="12"/>
  <c r="G583" i="12"/>
  <c r="F610" i="12"/>
  <c r="D610" i="12"/>
  <c r="G610" i="12"/>
  <c r="D699" i="12"/>
  <c r="G699" i="12"/>
  <c r="F699" i="12"/>
  <c r="I770" i="12"/>
  <c r="J770" i="12"/>
  <c r="K770" i="12"/>
  <c r="D882" i="12"/>
  <c r="G882" i="12"/>
  <c r="F882" i="12"/>
  <c r="I555" i="12"/>
  <c r="J555" i="12"/>
  <c r="K555" i="12"/>
  <c r="I757" i="12"/>
  <c r="J757" i="12"/>
  <c r="K757" i="12"/>
  <c r="I605" i="12"/>
  <c r="K605" i="12"/>
  <c r="J605" i="12"/>
  <c r="I578" i="12"/>
  <c r="J578" i="12"/>
  <c r="K578" i="12"/>
  <c r="I649" i="12"/>
  <c r="J649" i="12"/>
  <c r="K649" i="12"/>
  <c r="I611" i="12"/>
  <c r="J611" i="12"/>
  <c r="K611" i="12"/>
  <c r="G646" i="12"/>
  <c r="I699" i="12"/>
  <c r="J699" i="12"/>
  <c r="K699" i="12"/>
  <c r="D809" i="12"/>
  <c r="G809" i="12"/>
  <c r="F809" i="12"/>
  <c r="D463" i="12"/>
  <c r="G463" i="12"/>
  <c r="F463" i="12"/>
  <c r="G593" i="12"/>
  <c r="I603" i="12"/>
  <c r="J603" i="12"/>
  <c r="K603" i="12"/>
  <c r="G603" i="12"/>
  <c r="D502" i="12"/>
  <c r="G502" i="12"/>
  <c r="F502" i="12"/>
  <c r="I673" i="12"/>
  <c r="J673" i="12"/>
  <c r="K673" i="12"/>
  <c r="F615" i="12"/>
  <c r="D615" i="12"/>
  <c r="G615" i="12"/>
  <c r="I651" i="12"/>
  <c r="J651" i="12"/>
  <c r="K651" i="12"/>
  <c r="I536" i="12"/>
  <c r="J536" i="12"/>
  <c r="K536" i="12"/>
  <c r="I715" i="12"/>
  <c r="J715" i="12"/>
  <c r="K715" i="12"/>
  <c r="I685" i="12"/>
  <c r="J685" i="12"/>
  <c r="K685" i="12"/>
  <c r="D706" i="12"/>
  <c r="G706" i="12"/>
  <c r="F706" i="12"/>
  <c r="D750" i="12"/>
  <c r="F750" i="12"/>
  <c r="G750" i="12"/>
  <c r="D689" i="12"/>
  <c r="G689" i="12"/>
  <c r="F689" i="12"/>
  <c r="I798" i="12"/>
  <c r="J798" i="12"/>
  <c r="K798" i="12"/>
  <c r="I795" i="12"/>
  <c r="J795" i="12"/>
  <c r="K795" i="12"/>
  <c r="D736" i="12"/>
  <c r="G736" i="12"/>
  <c r="F736" i="12"/>
  <c r="G813" i="12"/>
  <c r="I744" i="12"/>
  <c r="K744" i="12"/>
  <c r="J744" i="12"/>
  <c r="G880" i="12"/>
  <c r="D445" i="12"/>
  <c r="G445" i="12"/>
  <c r="F445" i="12"/>
  <c r="I637" i="12"/>
  <c r="J637" i="12"/>
  <c r="K637" i="12"/>
  <c r="J723" i="12"/>
  <c r="I723" i="12"/>
  <c r="K723" i="12"/>
  <c r="K781" i="12"/>
  <c r="I781" i="12"/>
  <c r="J781" i="12"/>
  <c r="D803" i="12"/>
  <c r="G803" i="12"/>
  <c r="F803" i="12"/>
  <c r="G453" i="12"/>
  <c r="F453" i="12"/>
  <c r="D453" i="12"/>
  <c r="J466" i="12"/>
  <c r="I466" i="12"/>
  <c r="K466" i="12"/>
  <c r="J485" i="12"/>
  <c r="I485" i="12"/>
  <c r="K485" i="12"/>
  <c r="J697" i="12"/>
  <c r="I697" i="12"/>
  <c r="K697" i="12"/>
  <c r="I692" i="12"/>
  <c r="J692" i="12"/>
  <c r="K692" i="12"/>
  <c r="J610" i="12"/>
  <c r="K610" i="12"/>
  <c r="I610" i="12"/>
  <c r="G716" i="12"/>
  <c r="D716" i="12"/>
  <c r="F716" i="12"/>
  <c r="K787" i="12"/>
  <c r="G787" i="12"/>
  <c r="I787" i="12"/>
  <c r="J787" i="12"/>
  <c r="D757" i="12"/>
  <c r="G757" i="12"/>
  <c r="F757" i="12"/>
  <c r="G876" i="12"/>
  <c r="D876" i="12"/>
  <c r="F876" i="12"/>
  <c r="I804" i="12"/>
  <c r="J804" i="12"/>
  <c r="K804" i="12"/>
  <c r="G804" i="12"/>
  <c r="I522" i="12"/>
  <c r="G522" i="12"/>
  <c r="J522" i="12"/>
  <c r="K522" i="12"/>
  <c r="D487" i="12"/>
  <c r="G487" i="12"/>
  <c r="F487" i="12"/>
  <c r="D499" i="12"/>
  <c r="G499" i="12"/>
  <c r="F499" i="12"/>
  <c r="I615" i="12"/>
  <c r="J615" i="12"/>
  <c r="K615" i="12"/>
  <c r="I633" i="12"/>
  <c r="J633" i="12"/>
  <c r="K633" i="12"/>
  <c r="D536" i="12"/>
  <c r="F536" i="12"/>
  <c r="G536" i="12"/>
  <c r="G685" i="12"/>
  <c r="F685" i="12"/>
  <c r="D685" i="12"/>
  <c r="I706" i="12"/>
  <c r="J706" i="12"/>
  <c r="K706" i="12"/>
  <c r="F719" i="12"/>
  <c r="D719" i="12"/>
  <c r="G719" i="12"/>
  <c r="K689" i="12"/>
  <c r="I689" i="12"/>
  <c r="J689" i="12"/>
  <c r="G692" i="12"/>
  <c r="I736" i="12"/>
  <c r="K736" i="12"/>
  <c r="J736" i="12"/>
  <c r="K826" i="12"/>
  <c r="I826" i="12"/>
  <c r="J826" i="12"/>
  <c r="K805" i="12"/>
  <c r="I805" i="12"/>
  <c r="J805" i="12"/>
  <c r="I763" i="12"/>
  <c r="J763" i="12"/>
  <c r="K763" i="12"/>
  <c r="F767" i="12"/>
  <c r="G767" i="12"/>
  <c r="D767" i="12"/>
  <c r="I819" i="12"/>
  <c r="J819" i="12"/>
  <c r="K819" i="12"/>
  <c r="D824" i="12"/>
  <c r="G824" i="12"/>
  <c r="F824" i="12"/>
  <c r="D744" i="12"/>
  <c r="G744" i="12"/>
  <c r="F744" i="12"/>
  <c r="I783" i="12"/>
  <c r="J783" i="12"/>
  <c r="K783" i="12"/>
  <c r="G874" i="12"/>
  <c r="K500" i="12"/>
  <c r="J500" i="12"/>
  <c r="I500" i="12"/>
  <c r="K491" i="12"/>
  <c r="J491" i="12"/>
  <c r="I491" i="12"/>
  <c r="K499" i="12"/>
  <c r="I499" i="12"/>
  <c r="J499" i="12"/>
  <c r="K550" i="12"/>
  <c r="J550" i="12"/>
  <c r="I550" i="12"/>
  <c r="K582" i="12"/>
  <c r="I582" i="12"/>
  <c r="J582" i="12"/>
  <c r="K586" i="12"/>
  <c r="I586" i="12"/>
  <c r="J586" i="12"/>
  <c r="F591" i="12"/>
  <c r="G591" i="12"/>
  <c r="D591" i="12"/>
  <c r="I552" i="12"/>
  <c r="J552" i="12"/>
  <c r="K552" i="12"/>
  <c r="I640" i="12"/>
  <c r="J640" i="12"/>
  <c r="K640" i="12"/>
  <c r="I594" i="12"/>
  <c r="J594" i="12"/>
  <c r="K594" i="12"/>
  <c r="D653" i="12"/>
  <c r="G653" i="12"/>
  <c r="F653" i="12"/>
  <c r="G651" i="12"/>
  <c r="G675" i="12"/>
  <c r="G697" i="12"/>
  <c r="F652" i="12"/>
  <c r="D652" i="12"/>
  <c r="G652" i="12"/>
  <c r="I813" i="12"/>
  <c r="J813" i="12"/>
  <c r="K813" i="12"/>
  <c r="D763" i="12"/>
  <c r="G763" i="12"/>
  <c r="F763" i="12"/>
  <c r="J767" i="12"/>
  <c r="K767" i="12"/>
  <c r="I767" i="12"/>
  <c r="D783" i="12"/>
  <c r="G783" i="12"/>
  <c r="F783" i="12"/>
  <c r="I716" i="12"/>
  <c r="J716" i="12"/>
  <c r="K716" i="12"/>
  <c r="G477" i="12"/>
  <c r="D477" i="12"/>
  <c r="F477" i="12"/>
  <c r="I528" i="12"/>
  <c r="J528" i="12"/>
  <c r="K528" i="12"/>
  <c r="D582" i="12"/>
  <c r="G582" i="12"/>
  <c r="F582" i="12"/>
  <c r="K568" i="12"/>
  <c r="I568" i="12"/>
  <c r="J568" i="12"/>
  <c r="G605" i="12"/>
  <c r="D597" i="12"/>
  <c r="G597" i="12"/>
  <c r="F597" i="12"/>
  <c r="D552" i="12"/>
  <c r="F552" i="12"/>
  <c r="G552" i="12"/>
  <c r="F594" i="12"/>
  <c r="G594" i="12"/>
  <c r="D594" i="12"/>
  <c r="I625" i="12"/>
  <c r="J625" i="12"/>
  <c r="K625" i="12"/>
  <c r="F711" i="12"/>
  <c r="G711" i="12"/>
  <c r="D711" i="12"/>
  <c r="G737" i="12"/>
  <c r="J747" i="12"/>
  <c r="K747" i="12"/>
  <c r="I747" i="12"/>
  <c r="G668" i="12"/>
  <c r="D668" i="12"/>
  <c r="F668" i="12"/>
  <c r="I652" i="12"/>
  <c r="J652" i="12"/>
  <c r="K652" i="12"/>
  <c r="I834" i="12"/>
  <c r="J834" i="12"/>
  <c r="K834" i="12"/>
  <c r="G781" i="12"/>
  <c r="G835" i="12"/>
  <c r="F835" i="12"/>
  <c r="D835" i="12"/>
  <c r="G784" i="12"/>
  <c r="I551" i="12"/>
  <c r="J551" i="12"/>
  <c r="K551" i="12"/>
  <c r="I880" i="12"/>
  <c r="J880" i="12"/>
  <c r="K880" i="12"/>
  <c r="I557" i="12"/>
  <c r="J557" i="12"/>
  <c r="K557" i="12"/>
  <c r="G528" i="12"/>
  <c r="D528" i="12"/>
  <c r="F528" i="12"/>
  <c r="F501" i="12"/>
  <c r="D501" i="12"/>
  <c r="G501" i="12"/>
  <c r="J535" i="12"/>
  <c r="I535" i="12"/>
  <c r="K535" i="12"/>
  <c r="I534" i="12"/>
  <c r="K534" i="12"/>
  <c r="J534" i="12"/>
  <c r="G496" i="12"/>
  <c r="F496" i="12"/>
  <c r="D496" i="12"/>
  <c r="K604" i="12"/>
  <c r="J604" i="12"/>
  <c r="G604" i="12"/>
  <c r="I604" i="12"/>
  <c r="G611" i="12"/>
  <c r="I597" i="12"/>
  <c r="J597" i="12"/>
  <c r="K597" i="12"/>
  <c r="J645" i="12"/>
  <c r="I645" i="12"/>
  <c r="K645" i="12"/>
  <c r="J612" i="12"/>
  <c r="I612" i="12"/>
  <c r="K612" i="12"/>
  <c r="D665" i="12"/>
  <c r="F665" i="12"/>
  <c r="G665" i="12"/>
  <c r="G526" i="12"/>
  <c r="D526" i="12"/>
  <c r="F526" i="12"/>
  <c r="G740" i="12"/>
  <c r="D740" i="12"/>
  <c r="F740" i="12"/>
  <c r="I730" i="12"/>
  <c r="J730" i="12"/>
  <c r="K730" i="12"/>
  <c r="G625" i="12"/>
  <c r="F625" i="12"/>
  <c r="D625" i="12"/>
  <c r="F747" i="12"/>
  <c r="G747" i="12"/>
  <c r="D747" i="12"/>
  <c r="I668" i="12"/>
  <c r="J668" i="12"/>
  <c r="K668" i="12"/>
  <c r="I792" i="12"/>
  <c r="G792" i="12"/>
  <c r="J792" i="12"/>
  <c r="K792" i="12"/>
  <c r="I784" i="12"/>
  <c r="J784" i="12"/>
  <c r="K784" i="12"/>
  <c r="D840" i="12"/>
  <c r="G840" i="12"/>
  <c r="F840" i="12"/>
  <c r="D466" i="12"/>
  <c r="G466" i="12"/>
  <c r="F466" i="12"/>
  <c r="G551" i="12"/>
  <c r="K737" i="12"/>
  <c r="I737" i="12"/>
  <c r="J737" i="12"/>
  <c r="D459" i="12"/>
  <c r="G459" i="12"/>
  <c r="F459" i="12"/>
  <c r="D441" i="12"/>
  <c r="G441" i="12"/>
  <c r="F441" i="12"/>
  <c r="G495" i="12"/>
  <c r="D495" i="12"/>
  <c r="F495" i="12"/>
  <c r="G460" i="12"/>
  <c r="D517" i="12"/>
  <c r="G517" i="12"/>
  <c r="F517" i="12"/>
  <c r="F467" i="12"/>
  <c r="D467" i="12"/>
  <c r="G467" i="12"/>
  <c r="G534" i="12"/>
  <c r="D534" i="12"/>
  <c r="F534" i="12"/>
  <c r="G491" i="12"/>
  <c r="J624" i="12"/>
  <c r="I624" i="12"/>
  <c r="K624" i="12"/>
  <c r="G586" i="12"/>
  <c r="G547" i="12"/>
  <c r="D547" i="12"/>
  <c r="F547" i="12"/>
  <c r="G578" i="12"/>
  <c r="J740" i="12"/>
  <c r="K740" i="12"/>
  <c r="I740" i="12"/>
  <c r="J733" i="12"/>
  <c r="I733" i="12"/>
  <c r="K733" i="12"/>
  <c r="G566" i="12"/>
  <c r="F566" i="12"/>
  <c r="D566" i="12"/>
  <c r="D846" i="12"/>
  <c r="G846" i="12"/>
  <c r="F846" i="12"/>
  <c r="I720" i="12"/>
  <c r="K720" i="12"/>
  <c r="J720" i="12"/>
  <c r="J448" i="12"/>
  <c r="I448" i="12"/>
  <c r="K448" i="12"/>
  <c r="I742" i="12"/>
  <c r="J742" i="12"/>
  <c r="K742" i="12"/>
  <c r="G513" i="12"/>
  <c r="D513" i="12"/>
  <c r="F513" i="12"/>
  <c r="I517" i="12"/>
  <c r="J517" i="12"/>
  <c r="K517" i="12"/>
  <c r="G514" i="12"/>
  <c r="F514" i="12"/>
  <c r="D514" i="12"/>
  <c r="J467" i="12"/>
  <c r="K467" i="12"/>
  <c r="I467" i="12"/>
  <c r="K546" i="12"/>
  <c r="I546" i="12"/>
  <c r="J546" i="12"/>
  <c r="G535" i="12"/>
  <c r="K556" i="12"/>
  <c r="I556" i="12"/>
  <c r="J556" i="12"/>
  <c r="I619" i="12"/>
  <c r="J619" i="12"/>
  <c r="K619" i="12"/>
  <c r="D624" i="12"/>
  <c r="G624" i="12"/>
  <c r="F624" i="12"/>
  <c r="I663" i="12"/>
  <c r="J663" i="12"/>
  <c r="K663" i="12"/>
  <c r="G628" i="12"/>
  <c r="J547" i="12"/>
  <c r="K547" i="12"/>
  <c r="I547" i="12"/>
  <c r="J618" i="12"/>
  <c r="K618" i="12"/>
  <c r="I618" i="12"/>
  <c r="K634" i="12"/>
  <c r="I634" i="12"/>
  <c r="J634" i="12"/>
  <c r="G588" i="12"/>
  <c r="I643" i="12"/>
  <c r="J643" i="12"/>
  <c r="K643" i="12"/>
  <c r="D733" i="12"/>
  <c r="G733" i="12"/>
  <c r="F733" i="12"/>
  <c r="G575" i="12"/>
  <c r="K793" i="12"/>
  <c r="I793" i="12"/>
  <c r="J793" i="12"/>
  <c r="K761" i="12"/>
  <c r="I761" i="12"/>
  <c r="J761" i="12"/>
  <c r="K566" i="12"/>
  <c r="I566" i="12"/>
  <c r="J566" i="12"/>
  <c r="D852" i="12"/>
  <c r="G852" i="12"/>
  <c r="F852" i="12"/>
  <c r="G720" i="12"/>
  <c r="F720" i="12"/>
  <c r="D720" i="12"/>
  <c r="G820" i="12"/>
  <c r="D820" i="12"/>
  <c r="F820" i="12"/>
  <c r="G808" i="12"/>
  <c r="I575" i="12"/>
  <c r="J575" i="12"/>
  <c r="K575" i="12"/>
  <c r="D870" i="12"/>
  <c r="G870" i="12"/>
  <c r="F870" i="12"/>
  <c r="D481" i="12"/>
  <c r="G481" i="12"/>
  <c r="F481" i="12"/>
  <c r="K583" i="12"/>
  <c r="I583" i="12"/>
  <c r="J583" i="12"/>
  <c r="D546" i="12"/>
  <c r="G546" i="12"/>
  <c r="F546" i="12"/>
  <c r="K538" i="12"/>
  <c r="I538" i="12"/>
  <c r="J538" i="12"/>
  <c r="J609" i="12"/>
  <c r="I609" i="12"/>
  <c r="K609" i="12"/>
  <c r="I675" i="12"/>
  <c r="K675" i="12"/>
  <c r="J675" i="12"/>
  <c r="F574" i="12"/>
  <c r="D574" i="12"/>
  <c r="G574" i="12"/>
  <c r="D618" i="12"/>
  <c r="G618" i="12"/>
  <c r="F618" i="12"/>
  <c r="J636" i="12"/>
  <c r="I636" i="12"/>
  <c r="K636" i="12"/>
  <c r="F643" i="12"/>
  <c r="G643" i="12"/>
  <c r="D643" i="12"/>
  <c r="J735" i="12"/>
  <c r="I735" i="12"/>
  <c r="K735" i="12"/>
  <c r="G663" i="12"/>
  <c r="I709" i="12"/>
  <c r="J709" i="12"/>
  <c r="K709" i="12"/>
  <c r="I801" i="12"/>
  <c r="J801" i="12"/>
  <c r="K801" i="12"/>
  <c r="G742" i="12"/>
  <c r="D761" i="12"/>
  <c r="G761" i="12"/>
  <c r="F761" i="12"/>
  <c r="F774" i="12"/>
  <c r="D774" i="12"/>
  <c r="G774" i="12"/>
  <c r="G858" i="12"/>
  <c r="F858" i="12"/>
  <c r="D858" i="12"/>
  <c r="K328" i="20" l="1"/>
  <c r="L328" i="20"/>
  <c r="J345" i="20"/>
  <c r="K344" i="20"/>
  <c r="L344" i="20"/>
  <c r="K323" i="20"/>
  <c r="L323" i="20"/>
  <c r="D405" i="7"/>
  <c r="E405" i="7"/>
  <c r="H405" i="7"/>
  <c r="D406" i="7"/>
  <c r="E406" i="7"/>
  <c r="H406" i="7"/>
  <c r="D407" i="7"/>
  <c r="E407" i="7"/>
  <c r="H407" i="7"/>
  <c r="D408" i="7"/>
  <c r="E408" i="7"/>
  <c r="H408" i="7"/>
  <c r="D409" i="7"/>
  <c r="E409" i="7"/>
  <c r="H409" i="7"/>
  <c r="D410" i="7"/>
  <c r="E410" i="7"/>
  <c r="H410" i="7"/>
  <c r="D411" i="7"/>
  <c r="E411" i="7"/>
  <c r="H411" i="7"/>
  <c r="D412" i="7"/>
  <c r="E412" i="7"/>
  <c r="H412" i="7"/>
  <c r="D413" i="7"/>
  <c r="E413" i="7"/>
  <c r="H413" i="7"/>
  <c r="D414" i="7"/>
  <c r="E414" i="7"/>
  <c r="H414" i="7"/>
  <c r="D415" i="7"/>
  <c r="E415" i="7"/>
  <c r="H415" i="7"/>
  <c r="D416" i="7"/>
  <c r="E416" i="7"/>
  <c r="H416" i="7"/>
  <c r="D417" i="7"/>
  <c r="E417" i="7"/>
  <c r="H417" i="7"/>
  <c r="D418" i="7"/>
  <c r="E418" i="7"/>
  <c r="H418" i="7"/>
  <c r="D419" i="7"/>
  <c r="E419" i="7"/>
  <c r="H419" i="7"/>
  <c r="D420" i="7"/>
  <c r="E420" i="7"/>
  <c r="H420" i="7"/>
  <c r="D421" i="7"/>
  <c r="E421" i="7"/>
  <c r="H421" i="7"/>
  <c r="D422" i="7"/>
  <c r="E422" i="7"/>
  <c r="H422" i="7"/>
  <c r="D423" i="7"/>
  <c r="E423" i="7"/>
  <c r="H423" i="7"/>
  <c r="D424" i="7"/>
  <c r="E424" i="7"/>
  <c r="H424" i="7"/>
  <c r="D425" i="7"/>
  <c r="E425" i="7"/>
  <c r="H425" i="7"/>
  <c r="D426" i="7"/>
  <c r="B426" i="7" s="1"/>
  <c r="E426" i="7"/>
  <c r="H426" i="7"/>
  <c r="D427" i="7"/>
  <c r="B427" i="7" s="1"/>
  <c r="E427" i="7"/>
  <c r="H427" i="7"/>
  <c r="D428" i="7"/>
  <c r="E428" i="7"/>
  <c r="H428" i="7"/>
  <c r="D429" i="7"/>
  <c r="E429" i="7"/>
  <c r="H429" i="7"/>
  <c r="D430" i="7"/>
  <c r="E430" i="7"/>
  <c r="H430" i="7"/>
  <c r="D431" i="7"/>
  <c r="E431" i="7"/>
  <c r="H431" i="7"/>
  <c r="D432" i="7"/>
  <c r="E432" i="7"/>
  <c r="H432" i="7"/>
  <c r="D433" i="7"/>
  <c r="B433" i="7" s="1"/>
  <c r="E433" i="7"/>
  <c r="H433" i="7"/>
  <c r="D434" i="7"/>
  <c r="E434" i="7"/>
  <c r="H434" i="7"/>
  <c r="D435" i="7"/>
  <c r="B435" i="7" s="1"/>
  <c r="E435" i="7"/>
  <c r="H435" i="7"/>
  <c r="D436" i="7"/>
  <c r="B436" i="7" s="1"/>
  <c r="E436" i="7"/>
  <c r="H436" i="7"/>
  <c r="D437" i="7"/>
  <c r="E437" i="7"/>
  <c r="H437" i="7"/>
  <c r="D438" i="7"/>
  <c r="E438" i="7"/>
  <c r="H438" i="7"/>
  <c r="D439" i="7"/>
  <c r="E439" i="7"/>
  <c r="H439" i="7"/>
  <c r="D440" i="7"/>
  <c r="E440" i="7"/>
  <c r="H440" i="7"/>
  <c r="D441" i="7"/>
  <c r="B441" i="7" s="1"/>
  <c r="E441" i="7"/>
  <c r="H441" i="7"/>
  <c r="D442" i="7"/>
  <c r="B442" i="7" s="1"/>
  <c r="E442" i="7"/>
  <c r="H442" i="7"/>
  <c r="D443" i="7"/>
  <c r="B443" i="7" s="1"/>
  <c r="E443" i="7"/>
  <c r="H443" i="7"/>
  <c r="D444" i="7"/>
  <c r="B444" i="7" s="1"/>
  <c r="E444" i="7"/>
  <c r="H444" i="7"/>
  <c r="D445" i="7"/>
  <c r="B445" i="7" s="1"/>
  <c r="E445" i="7"/>
  <c r="H445" i="7"/>
  <c r="D446" i="7"/>
  <c r="B446" i="7" s="1"/>
  <c r="E446" i="7"/>
  <c r="H446" i="7"/>
  <c r="D447" i="7"/>
  <c r="B447" i="7" s="1"/>
  <c r="E447" i="7"/>
  <c r="H447" i="7"/>
  <c r="D448" i="7"/>
  <c r="E448" i="7"/>
  <c r="H448" i="7"/>
  <c r="D449" i="7"/>
  <c r="B449" i="7" s="1"/>
  <c r="E449" i="7"/>
  <c r="H449" i="7"/>
  <c r="D450" i="7"/>
  <c r="B450" i="7" s="1"/>
  <c r="E450" i="7"/>
  <c r="H450" i="7"/>
  <c r="D451" i="7"/>
  <c r="B451" i="7" s="1"/>
  <c r="E451" i="7"/>
  <c r="H451" i="7"/>
  <c r="D452" i="7"/>
  <c r="E452" i="7"/>
  <c r="H452" i="7"/>
  <c r="D453" i="7"/>
  <c r="E453" i="7"/>
  <c r="H453" i="7"/>
  <c r="D454" i="7"/>
  <c r="B454" i="7" s="1"/>
  <c r="E454" i="7"/>
  <c r="H454" i="7"/>
  <c r="D455" i="7"/>
  <c r="B455" i="7" s="1"/>
  <c r="E455" i="7"/>
  <c r="H455" i="7"/>
  <c r="D456" i="7"/>
  <c r="B456" i="7" s="1"/>
  <c r="E456" i="7"/>
  <c r="H456" i="7"/>
  <c r="D457" i="7"/>
  <c r="B457" i="7" s="1"/>
  <c r="E457" i="7"/>
  <c r="H457" i="7"/>
  <c r="D458" i="7"/>
  <c r="B458" i="7" s="1"/>
  <c r="E458" i="7"/>
  <c r="H458" i="7"/>
  <c r="D459" i="7"/>
  <c r="B459" i="7" s="1"/>
  <c r="E459" i="7"/>
  <c r="H459" i="7"/>
  <c r="D460" i="7"/>
  <c r="B460" i="7" s="1"/>
  <c r="E460" i="7"/>
  <c r="H460" i="7"/>
  <c r="D461" i="7"/>
  <c r="B461" i="7" s="1"/>
  <c r="E461" i="7"/>
  <c r="H461" i="7"/>
  <c r="D462" i="7"/>
  <c r="E462" i="7"/>
  <c r="H462" i="7"/>
  <c r="D463" i="7"/>
  <c r="E463" i="7"/>
  <c r="H463" i="7"/>
  <c r="D464" i="7"/>
  <c r="E464" i="7"/>
  <c r="H464" i="7"/>
  <c r="D465" i="7"/>
  <c r="E465" i="7"/>
  <c r="H465" i="7"/>
  <c r="D466" i="7"/>
  <c r="B466" i="7" s="1"/>
  <c r="E466" i="7"/>
  <c r="H466" i="7"/>
  <c r="D467" i="7"/>
  <c r="E467" i="7"/>
  <c r="H467" i="7"/>
  <c r="D468" i="7"/>
  <c r="E468" i="7"/>
  <c r="H468" i="7"/>
  <c r="D469" i="7"/>
  <c r="B469" i="7" s="1"/>
  <c r="E469" i="7"/>
  <c r="H469" i="7"/>
  <c r="D470" i="7"/>
  <c r="E470" i="7"/>
  <c r="H470" i="7"/>
  <c r="D471" i="7"/>
  <c r="B471" i="7" s="1"/>
  <c r="E471" i="7"/>
  <c r="H471" i="7"/>
  <c r="D472" i="7"/>
  <c r="B472" i="7" s="1"/>
  <c r="E472" i="7"/>
  <c r="H472" i="7"/>
  <c r="D473" i="7"/>
  <c r="E473" i="7"/>
  <c r="H473" i="7"/>
  <c r="D474" i="7"/>
  <c r="E474" i="7"/>
  <c r="H474" i="7"/>
  <c r="D475" i="7"/>
  <c r="E475" i="7"/>
  <c r="H475" i="7"/>
  <c r="D476" i="7"/>
  <c r="E476" i="7"/>
  <c r="H476" i="7"/>
  <c r="D477" i="7"/>
  <c r="E477" i="7"/>
  <c r="H477" i="7"/>
  <c r="D478" i="7"/>
  <c r="B478" i="7" s="1"/>
  <c r="E478" i="7"/>
  <c r="H478" i="7"/>
  <c r="D479" i="7"/>
  <c r="B479" i="7" s="1"/>
  <c r="E479" i="7"/>
  <c r="H479" i="7"/>
  <c r="D480" i="7"/>
  <c r="E480" i="7"/>
  <c r="H480" i="7"/>
  <c r="D481" i="7"/>
  <c r="B481" i="7" s="1"/>
  <c r="E481" i="7"/>
  <c r="H481" i="7"/>
  <c r="D482" i="7"/>
  <c r="B482" i="7" s="1"/>
  <c r="E482" i="7"/>
  <c r="H482" i="7"/>
  <c r="D483" i="7"/>
  <c r="B483" i="7" s="1"/>
  <c r="E483" i="7"/>
  <c r="H483" i="7"/>
  <c r="D484" i="7"/>
  <c r="E484" i="7"/>
  <c r="H484" i="7"/>
  <c r="D485" i="7"/>
  <c r="E485" i="7"/>
  <c r="H485" i="7"/>
  <c r="D486" i="7"/>
  <c r="E486" i="7"/>
  <c r="H486" i="7"/>
  <c r="D487" i="7"/>
  <c r="E487" i="7"/>
  <c r="H487" i="7"/>
  <c r="D488" i="7"/>
  <c r="B488" i="7" s="1"/>
  <c r="E488" i="7"/>
  <c r="H488" i="7"/>
  <c r="D489" i="7"/>
  <c r="E489" i="7"/>
  <c r="H489" i="7"/>
  <c r="D490" i="7"/>
  <c r="E490" i="7"/>
  <c r="H490" i="7"/>
  <c r="D491" i="7"/>
  <c r="B491" i="7" s="1"/>
  <c r="E491" i="7"/>
  <c r="H491" i="7"/>
  <c r="D492" i="7"/>
  <c r="E492" i="7"/>
  <c r="H492" i="7"/>
  <c r="D493" i="7"/>
  <c r="E493" i="7"/>
  <c r="H493" i="7"/>
  <c r="D494" i="7"/>
  <c r="E494" i="7"/>
  <c r="H494" i="7"/>
  <c r="D495" i="7"/>
  <c r="E495" i="7"/>
  <c r="H495" i="7"/>
  <c r="D496" i="7"/>
  <c r="E496" i="7"/>
  <c r="H496" i="7"/>
  <c r="D497" i="7"/>
  <c r="B497" i="7" s="1"/>
  <c r="E497" i="7"/>
  <c r="H497" i="7"/>
  <c r="D498" i="7"/>
  <c r="E498" i="7"/>
  <c r="H498" i="7"/>
  <c r="D499" i="7"/>
  <c r="E499" i="7"/>
  <c r="H499" i="7"/>
  <c r="D500" i="7"/>
  <c r="B500" i="7" s="1"/>
  <c r="E500" i="7"/>
  <c r="H500" i="7"/>
  <c r="D501" i="7"/>
  <c r="B501" i="7" s="1"/>
  <c r="E501" i="7"/>
  <c r="H501" i="7"/>
  <c r="D502" i="7"/>
  <c r="E502" i="7"/>
  <c r="H502" i="7"/>
  <c r="D503" i="7"/>
  <c r="B503" i="7" s="1"/>
  <c r="E503" i="7"/>
  <c r="H503" i="7"/>
  <c r="D504" i="7"/>
  <c r="B504" i="7" s="1"/>
  <c r="E504" i="7"/>
  <c r="H504" i="7"/>
  <c r="D505" i="7"/>
  <c r="B505" i="7" s="1"/>
  <c r="E505" i="7"/>
  <c r="H505" i="7"/>
  <c r="D506" i="7"/>
  <c r="B506" i="7" s="1"/>
  <c r="E506" i="7"/>
  <c r="H506" i="7"/>
  <c r="D507" i="7"/>
  <c r="E507" i="7"/>
  <c r="H507" i="7"/>
  <c r="D508" i="7"/>
  <c r="E508" i="7"/>
  <c r="H508" i="7"/>
  <c r="D509" i="7"/>
  <c r="B509" i="7" s="1"/>
  <c r="E509" i="7"/>
  <c r="H509" i="7"/>
  <c r="D510" i="7"/>
  <c r="E510" i="7"/>
  <c r="H510" i="7"/>
  <c r="D511" i="7"/>
  <c r="E511" i="7"/>
  <c r="H511" i="7"/>
  <c r="D512" i="7"/>
  <c r="E512" i="7"/>
  <c r="H512" i="7"/>
  <c r="D513" i="7"/>
  <c r="B513" i="7" s="1"/>
  <c r="E513" i="7"/>
  <c r="H513" i="7"/>
  <c r="D514" i="7"/>
  <c r="E514" i="7"/>
  <c r="H514" i="7"/>
  <c r="D515" i="7"/>
  <c r="E515" i="7"/>
  <c r="H515" i="7"/>
  <c r="D516" i="7"/>
  <c r="E516" i="7"/>
  <c r="H516" i="7"/>
  <c r="D517" i="7"/>
  <c r="B517" i="7" s="1"/>
  <c r="E517" i="7"/>
  <c r="H517" i="7"/>
  <c r="D518" i="7"/>
  <c r="E518" i="7"/>
  <c r="H518" i="7"/>
  <c r="D519" i="7"/>
  <c r="E519" i="7"/>
  <c r="H519" i="7"/>
  <c r="D520" i="7"/>
  <c r="B520" i="7" s="1"/>
  <c r="E520" i="7"/>
  <c r="H520" i="7"/>
  <c r="D521" i="7"/>
  <c r="E521" i="7"/>
  <c r="H521" i="7"/>
  <c r="D522" i="7"/>
  <c r="B522" i="7" s="1"/>
  <c r="E522" i="7"/>
  <c r="H522" i="7"/>
  <c r="D523" i="7"/>
  <c r="E523" i="7"/>
  <c r="H523" i="7"/>
  <c r="D524" i="7"/>
  <c r="E524" i="7"/>
  <c r="H524" i="7"/>
  <c r="D525" i="7"/>
  <c r="B525" i="7" s="1"/>
  <c r="E525" i="7"/>
  <c r="H525" i="7"/>
  <c r="D526" i="7"/>
  <c r="E526" i="7"/>
  <c r="H526" i="7"/>
  <c r="D527" i="7"/>
  <c r="B527" i="7" s="1"/>
  <c r="E527" i="7"/>
  <c r="H527" i="7"/>
  <c r="D528" i="7"/>
  <c r="B528" i="7" s="1"/>
  <c r="E528" i="7"/>
  <c r="H528" i="7"/>
  <c r="D529" i="7"/>
  <c r="E529" i="7"/>
  <c r="H529" i="7"/>
  <c r="D530" i="7"/>
  <c r="B530" i="7" s="1"/>
  <c r="E530" i="7"/>
  <c r="H530" i="7"/>
  <c r="D531" i="7"/>
  <c r="B531" i="7" s="1"/>
  <c r="E531" i="7"/>
  <c r="H531" i="7"/>
  <c r="D532" i="7"/>
  <c r="E532" i="7"/>
  <c r="H532" i="7"/>
  <c r="D533" i="7"/>
  <c r="E533" i="7"/>
  <c r="H533" i="7"/>
  <c r="D534" i="7"/>
  <c r="F534" i="7" s="1"/>
  <c r="I534" i="7" s="1"/>
  <c r="L534" i="7" s="1"/>
  <c r="O534" i="7" s="1"/>
  <c r="R534" i="7" s="1"/>
  <c r="U534" i="7" s="1"/>
  <c r="X534" i="7" s="1"/>
  <c r="AA534" i="7" s="1"/>
  <c r="E534" i="7"/>
  <c r="H534" i="7"/>
  <c r="D535" i="7"/>
  <c r="B535" i="7" s="1"/>
  <c r="E535" i="7"/>
  <c r="H535" i="7"/>
  <c r="D536" i="7"/>
  <c r="B536" i="7" s="1"/>
  <c r="E536" i="7"/>
  <c r="H536" i="7"/>
  <c r="D537" i="7"/>
  <c r="B537" i="7" s="1"/>
  <c r="E537" i="7"/>
  <c r="H537" i="7"/>
  <c r="D538" i="7"/>
  <c r="B538" i="7" s="1"/>
  <c r="E538" i="7"/>
  <c r="H538" i="7"/>
  <c r="D539" i="7"/>
  <c r="B539" i="7" s="1"/>
  <c r="E539" i="7"/>
  <c r="H539" i="7"/>
  <c r="D540" i="7"/>
  <c r="B540" i="7" s="1"/>
  <c r="E540" i="7"/>
  <c r="H540" i="7"/>
  <c r="D541" i="7"/>
  <c r="B541" i="7" s="1"/>
  <c r="E541" i="7"/>
  <c r="H541" i="7"/>
  <c r="D542" i="7"/>
  <c r="B542" i="7" s="1"/>
  <c r="E542" i="7"/>
  <c r="H542" i="7"/>
  <c r="D543" i="7"/>
  <c r="B543" i="7" s="1"/>
  <c r="E543" i="7"/>
  <c r="H543" i="7"/>
  <c r="D544" i="7"/>
  <c r="E544" i="7"/>
  <c r="H544" i="7"/>
  <c r="D545" i="7"/>
  <c r="E545" i="7"/>
  <c r="H545" i="7"/>
  <c r="D546" i="7"/>
  <c r="E546" i="7"/>
  <c r="H546" i="7"/>
  <c r="D547" i="7"/>
  <c r="B547" i="7" s="1"/>
  <c r="E547" i="7"/>
  <c r="H547" i="7"/>
  <c r="D548" i="7"/>
  <c r="B548" i="7" s="1"/>
  <c r="E548" i="7"/>
  <c r="H548" i="7"/>
  <c r="D549" i="7"/>
  <c r="E549" i="7"/>
  <c r="H549" i="7"/>
  <c r="D550" i="7"/>
  <c r="E550" i="7"/>
  <c r="H550" i="7"/>
  <c r="D551" i="7"/>
  <c r="B551" i="7" s="1"/>
  <c r="E551" i="7"/>
  <c r="H551" i="7"/>
  <c r="D552" i="7"/>
  <c r="E552" i="7"/>
  <c r="H552" i="7"/>
  <c r="D553" i="7"/>
  <c r="E553" i="7"/>
  <c r="H553" i="7"/>
  <c r="D554" i="7"/>
  <c r="B554" i="7" s="1"/>
  <c r="E554" i="7"/>
  <c r="H554" i="7"/>
  <c r="D555" i="7"/>
  <c r="E555" i="7"/>
  <c r="H555" i="7"/>
  <c r="D556" i="7"/>
  <c r="E556" i="7"/>
  <c r="H556" i="7"/>
  <c r="D557" i="7"/>
  <c r="E557" i="7"/>
  <c r="H557" i="7"/>
  <c r="D558" i="7"/>
  <c r="E558" i="7"/>
  <c r="H558" i="7"/>
  <c r="D559" i="7"/>
  <c r="E559" i="7"/>
  <c r="H559" i="7"/>
  <c r="D560" i="7"/>
  <c r="B560" i="7" s="1"/>
  <c r="E560" i="7"/>
  <c r="H560" i="7"/>
  <c r="D561" i="7"/>
  <c r="E561" i="7"/>
  <c r="H561" i="7"/>
  <c r="D562" i="7"/>
  <c r="E562" i="7"/>
  <c r="H562" i="7"/>
  <c r="D563" i="7"/>
  <c r="B563" i="7" s="1"/>
  <c r="E563" i="7"/>
  <c r="H563" i="7"/>
  <c r="D564" i="7"/>
  <c r="E564" i="7"/>
  <c r="H564" i="7"/>
  <c r="D565" i="7"/>
  <c r="E565" i="7"/>
  <c r="H565" i="7"/>
  <c r="D566" i="7"/>
  <c r="B566" i="7" s="1"/>
  <c r="E566" i="7"/>
  <c r="H566" i="7"/>
  <c r="D567" i="7"/>
  <c r="E567" i="7"/>
  <c r="H567" i="7"/>
  <c r="D568" i="7"/>
  <c r="E568" i="7"/>
  <c r="H568" i="7"/>
  <c r="D569" i="7"/>
  <c r="E569" i="7"/>
  <c r="H569" i="7"/>
  <c r="D570" i="7"/>
  <c r="E570" i="7"/>
  <c r="H570" i="7"/>
  <c r="D571" i="7"/>
  <c r="E571" i="7"/>
  <c r="H571" i="7"/>
  <c r="D572" i="7"/>
  <c r="E572" i="7"/>
  <c r="H572" i="7"/>
  <c r="D573" i="7"/>
  <c r="B573" i="7" s="1"/>
  <c r="E573" i="7"/>
  <c r="H573" i="7"/>
  <c r="D574" i="7"/>
  <c r="E574" i="7"/>
  <c r="H574" i="7"/>
  <c r="D575" i="7"/>
  <c r="E575" i="7"/>
  <c r="H575" i="7"/>
  <c r="D576" i="7"/>
  <c r="B576" i="7" s="1"/>
  <c r="E576" i="7"/>
  <c r="H576" i="7"/>
  <c r="D577" i="7"/>
  <c r="E577" i="7"/>
  <c r="H577" i="7"/>
  <c r="D578" i="7"/>
  <c r="E578" i="7"/>
  <c r="H578" i="7"/>
  <c r="D579" i="7"/>
  <c r="B579" i="7" s="1"/>
  <c r="E579" i="7"/>
  <c r="H579" i="7"/>
  <c r="D580" i="7"/>
  <c r="E580" i="7"/>
  <c r="H580" i="7"/>
  <c r="D581" i="7"/>
  <c r="E581" i="7"/>
  <c r="H581" i="7"/>
  <c r="D582" i="7"/>
  <c r="E582" i="7"/>
  <c r="H582" i="7"/>
  <c r="D583" i="7"/>
  <c r="E583" i="7"/>
  <c r="H583" i="7"/>
  <c r="D584" i="7"/>
  <c r="E584" i="7"/>
  <c r="H584" i="7"/>
  <c r="D585" i="7"/>
  <c r="E585" i="7"/>
  <c r="H585" i="7"/>
  <c r="D586" i="7"/>
  <c r="B586" i="7" s="1"/>
  <c r="E586" i="7"/>
  <c r="H586" i="7"/>
  <c r="D587" i="7"/>
  <c r="B587" i="7" s="1"/>
  <c r="E587" i="7"/>
  <c r="H587" i="7"/>
  <c r="D588" i="7"/>
  <c r="E588" i="7"/>
  <c r="H588" i="7"/>
  <c r="D589" i="7"/>
  <c r="B589" i="7" s="1"/>
  <c r="E589" i="7"/>
  <c r="H589" i="7"/>
  <c r="D590" i="7"/>
  <c r="B590" i="7" s="1"/>
  <c r="E590" i="7"/>
  <c r="H590" i="7"/>
  <c r="D591" i="7"/>
  <c r="E591" i="7"/>
  <c r="H591" i="7"/>
  <c r="D592" i="7"/>
  <c r="E592" i="7"/>
  <c r="H592" i="7"/>
  <c r="D593" i="7"/>
  <c r="E593" i="7"/>
  <c r="H593" i="7"/>
  <c r="D594" i="7"/>
  <c r="E594" i="7"/>
  <c r="H594" i="7"/>
  <c r="D595" i="7"/>
  <c r="B595" i="7" s="1"/>
  <c r="E595" i="7"/>
  <c r="H595" i="7"/>
  <c r="D596" i="7"/>
  <c r="E596" i="7"/>
  <c r="H596" i="7"/>
  <c r="D597" i="7"/>
  <c r="B597" i="7" s="1"/>
  <c r="E597" i="7"/>
  <c r="H597" i="7"/>
  <c r="D598" i="7"/>
  <c r="E598" i="7"/>
  <c r="H598" i="7"/>
  <c r="D599" i="7"/>
  <c r="E599" i="7"/>
  <c r="H599" i="7"/>
  <c r="D600" i="7"/>
  <c r="B600" i="7" s="1"/>
  <c r="E600" i="7"/>
  <c r="H600" i="7"/>
  <c r="D601" i="7"/>
  <c r="E601" i="7"/>
  <c r="H601" i="7"/>
  <c r="D602" i="7"/>
  <c r="E602" i="7"/>
  <c r="H602" i="7"/>
  <c r="D603" i="7"/>
  <c r="B603" i="7" s="1"/>
  <c r="E603" i="7"/>
  <c r="H603" i="7"/>
  <c r="D604" i="7"/>
  <c r="E604" i="7"/>
  <c r="H604" i="7"/>
  <c r="D605" i="7"/>
  <c r="B605" i="7" s="1"/>
  <c r="E605" i="7"/>
  <c r="H605" i="7"/>
  <c r="D606" i="7"/>
  <c r="E606" i="7"/>
  <c r="H606" i="7"/>
  <c r="D607" i="7"/>
  <c r="E607" i="7"/>
  <c r="H607" i="7"/>
  <c r="D608" i="7"/>
  <c r="E608" i="7"/>
  <c r="H608" i="7"/>
  <c r="D609" i="7"/>
  <c r="E609" i="7"/>
  <c r="H609" i="7"/>
  <c r="D610" i="7"/>
  <c r="E610" i="7"/>
  <c r="H610" i="7"/>
  <c r="D611" i="7"/>
  <c r="E611" i="7"/>
  <c r="H611" i="7"/>
  <c r="D612" i="7"/>
  <c r="E612" i="7"/>
  <c r="H612" i="7"/>
  <c r="D613" i="7"/>
  <c r="B613" i="7" s="1"/>
  <c r="E613" i="7"/>
  <c r="H613" i="7"/>
  <c r="D614" i="7"/>
  <c r="E614" i="7"/>
  <c r="H614" i="7"/>
  <c r="D615" i="7"/>
  <c r="E615" i="7"/>
  <c r="H615" i="7"/>
  <c r="D616" i="7"/>
  <c r="E616" i="7"/>
  <c r="H616" i="7"/>
  <c r="D617" i="7"/>
  <c r="B617" i="7" s="1"/>
  <c r="E617" i="7"/>
  <c r="H617" i="7"/>
  <c r="D618" i="7"/>
  <c r="E618" i="7"/>
  <c r="H618" i="7"/>
  <c r="D619" i="7"/>
  <c r="B619" i="7" s="1"/>
  <c r="E619" i="7"/>
  <c r="H619" i="7"/>
  <c r="D620" i="7"/>
  <c r="B620" i="7" s="1"/>
  <c r="E620" i="7"/>
  <c r="H620" i="7"/>
  <c r="D621" i="7"/>
  <c r="E621" i="7"/>
  <c r="H621" i="7"/>
  <c r="D622" i="7"/>
  <c r="B622" i="7" s="1"/>
  <c r="E622" i="7"/>
  <c r="H622" i="7"/>
  <c r="D623" i="7"/>
  <c r="E623" i="7"/>
  <c r="H623" i="7"/>
  <c r="D624" i="7"/>
  <c r="E624" i="7"/>
  <c r="H624" i="7"/>
  <c r="D625" i="7"/>
  <c r="B625" i="7" s="1"/>
  <c r="E625" i="7"/>
  <c r="H625" i="7"/>
  <c r="D626" i="7"/>
  <c r="E626" i="7"/>
  <c r="H626" i="7"/>
  <c r="D627" i="7"/>
  <c r="B627" i="7" s="1"/>
  <c r="E627" i="7"/>
  <c r="H627" i="7"/>
  <c r="D628" i="7"/>
  <c r="B628" i="7" s="1"/>
  <c r="E628" i="7"/>
  <c r="H628" i="7"/>
  <c r="D629" i="7"/>
  <c r="B629" i="7" s="1"/>
  <c r="E629" i="7"/>
  <c r="H629" i="7"/>
  <c r="D630" i="7"/>
  <c r="E630" i="7"/>
  <c r="H630" i="7"/>
  <c r="D631" i="7"/>
  <c r="B631" i="7" s="1"/>
  <c r="E631" i="7"/>
  <c r="H631" i="7"/>
  <c r="D632" i="7"/>
  <c r="E632" i="7"/>
  <c r="H632" i="7"/>
  <c r="B781" i="17"/>
  <c r="B782" i="17"/>
  <c r="H782" i="17" s="1"/>
  <c r="B783" i="17"/>
  <c r="C783" i="17" s="1"/>
  <c r="B784" i="17"/>
  <c r="B785" i="17"/>
  <c r="B786" i="17"/>
  <c r="B787" i="17"/>
  <c r="C787" i="17" s="1"/>
  <c r="B788" i="17"/>
  <c r="C788" i="17" s="1"/>
  <c r="B789" i="17"/>
  <c r="B790" i="17"/>
  <c r="C790" i="17" s="1"/>
  <c r="B791" i="17"/>
  <c r="B792" i="17"/>
  <c r="C792" i="17" s="1"/>
  <c r="F792" i="17" s="1"/>
  <c r="B793" i="17"/>
  <c r="C793" i="17" s="1"/>
  <c r="E793" i="17" s="1"/>
  <c r="B794" i="17"/>
  <c r="H794" i="17" s="1"/>
  <c r="B795" i="17"/>
  <c r="B796" i="17"/>
  <c r="C796" i="17" s="1"/>
  <c r="E796" i="17" s="1"/>
  <c r="B797" i="17"/>
  <c r="C797" i="17" s="1"/>
  <c r="B798" i="17"/>
  <c r="B799" i="17"/>
  <c r="H799" i="17" s="1"/>
  <c r="B800" i="17"/>
  <c r="H800" i="17" s="1"/>
  <c r="B801" i="17"/>
  <c r="B802" i="17"/>
  <c r="C802" i="17" s="1"/>
  <c r="B803" i="17"/>
  <c r="H803" i="17" s="1"/>
  <c r="B804" i="17"/>
  <c r="B805" i="17"/>
  <c r="C805" i="17" s="1"/>
  <c r="B806" i="17"/>
  <c r="C806" i="17" s="1"/>
  <c r="D806" i="17" s="1"/>
  <c r="B807" i="17"/>
  <c r="C807" i="17" s="1"/>
  <c r="F807" i="17" s="1"/>
  <c r="B808" i="17"/>
  <c r="C808" i="17" s="1"/>
  <c r="B809" i="17"/>
  <c r="B810" i="17"/>
  <c r="C810" i="17" s="1"/>
  <c r="B811" i="17"/>
  <c r="C811" i="17" s="1"/>
  <c r="B812" i="17"/>
  <c r="C812" i="17" s="1"/>
  <c r="B813" i="17"/>
  <c r="C813" i="17" s="1"/>
  <c r="B814" i="17"/>
  <c r="C814" i="17" s="1"/>
  <c r="B815" i="17"/>
  <c r="C815" i="17" s="1"/>
  <c r="E815" i="17" s="1"/>
  <c r="B816" i="17"/>
  <c r="B817" i="17"/>
  <c r="B818" i="17"/>
  <c r="C818" i="17" s="1"/>
  <c r="B819" i="17"/>
  <c r="H819" i="17" s="1"/>
  <c r="B820" i="17"/>
  <c r="H820" i="17" s="1"/>
  <c r="B821" i="17"/>
  <c r="C821" i="17" s="1"/>
  <c r="D821" i="17" s="1"/>
  <c r="B822" i="17"/>
  <c r="B823" i="17"/>
  <c r="C823" i="17" s="1"/>
  <c r="B824" i="17"/>
  <c r="H824" i="17" s="1"/>
  <c r="B825" i="17"/>
  <c r="C825" i="17" s="1"/>
  <c r="F825" i="17" s="1"/>
  <c r="B826" i="17"/>
  <c r="C826" i="17" s="1"/>
  <c r="B827" i="17"/>
  <c r="C827" i="17" s="1"/>
  <c r="B828" i="17"/>
  <c r="H828" i="17" s="1"/>
  <c r="B829" i="17"/>
  <c r="C829" i="17" s="1"/>
  <c r="B830" i="17"/>
  <c r="C830" i="17" s="1"/>
  <c r="B831" i="17"/>
  <c r="H831" i="17" s="1"/>
  <c r="B832" i="17"/>
  <c r="C832" i="17" s="1"/>
  <c r="B833" i="17"/>
  <c r="C833" i="17" s="1"/>
  <c r="B834" i="17"/>
  <c r="C834" i="17" s="1"/>
  <c r="B835" i="17"/>
  <c r="H835" i="17" s="1"/>
  <c r="B836" i="17"/>
  <c r="C836" i="17" s="1"/>
  <c r="B837" i="17"/>
  <c r="C837" i="17" s="1"/>
  <c r="B838" i="17"/>
  <c r="C838" i="17" s="1"/>
  <c r="B839" i="17"/>
  <c r="H839" i="17" s="1"/>
  <c r="B840" i="17"/>
  <c r="C840" i="17" s="1"/>
  <c r="B841" i="17"/>
  <c r="C841" i="17" s="1"/>
  <c r="E841" i="17" s="1"/>
  <c r="B842" i="17"/>
  <c r="H842" i="17" s="1"/>
  <c r="B843" i="17"/>
  <c r="C843" i="17" s="1"/>
  <c r="B844" i="17"/>
  <c r="C844" i="17" s="1"/>
  <c r="B845" i="17"/>
  <c r="H845" i="17" s="1"/>
  <c r="B846" i="17"/>
  <c r="C846" i="17" s="1"/>
  <c r="B847" i="17"/>
  <c r="C847" i="17" s="1"/>
  <c r="B848" i="17"/>
  <c r="C848" i="17" s="1"/>
  <c r="B849" i="17"/>
  <c r="H849" i="17" s="1"/>
  <c r="B850" i="17"/>
  <c r="C850" i="17" s="1"/>
  <c r="B851" i="17"/>
  <c r="C851" i="17" s="1"/>
  <c r="B852" i="17"/>
  <c r="H852" i="17" s="1"/>
  <c r="B853" i="17"/>
  <c r="C853" i="17" s="1"/>
  <c r="B854" i="17"/>
  <c r="C854" i="17" s="1"/>
  <c r="B855" i="17"/>
  <c r="H855" i="17" s="1"/>
  <c r="B856" i="17"/>
  <c r="C856" i="17" s="1"/>
  <c r="B857" i="17"/>
  <c r="C857" i="17" s="1"/>
  <c r="B858" i="17"/>
  <c r="C858" i="17" s="1"/>
  <c r="B859" i="17"/>
  <c r="C859" i="17" s="1"/>
  <c r="B860" i="17"/>
  <c r="C860" i="17" s="1"/>
  <c r="B861" i="17"/>
  <c r="H861" i="17" s="1"/>
  <c r="B862" i="17"/>
  <c r="C862" i="17" s="1"/>
  <c r="B863" i="17"/>
  <c r="C863" i="17" s="1"/>
  <c r="B864" i="17"/>
  <c r="C864" i="17" s="1"/>
  <c r="B865" i="17"/>
  <c r="H865" i="17" s="1"/>
  <c r="B866" i="17"/>
  <c r="C866" i="17" s="1"/>
  <c r="B867" i="17"/>
  <c r="C867" i="17" s="1"/>
  <c r="B868" i="17"/>
  <c r="H868" i="17" s="1"/>
  <c r="B869" i="17"/>
  <c r="C869" i="17" s="1"/>
  <c r="B870" i="17"/>
  <c r="C870" i="17" s="1"/>
  <c r="B871" i="17"/>
  <c r="H871" i="17" s="1"/>
  <c r="B872" i="17"/>
  <c r="C872" i="17" s="1"/>
  <c r="B873" i="17"/>
  <c r="C873" i="17" s="1"/>
  <c r="B874" i="17"/>
  <c r="H874" i="17" s="1"/>
  <c r="B875" i="17"/>
  <c r="C875" i="17" s="1"/>
  <c r="B876" i="17"/>
  <c r="C876" i="17" s="1"/>
  <c r="B877" i="17"/>
  <c r="H877" i="17" s="1"/>
  <c r="B878" i="17"/>
  <c r="C878" i="17" s="1"/>
  <c r="B879" i="17"/>
  <c r="H879" i="17" s="1"/>
  <c r="B880" i="17"/>
  <c r="C880" i="17" s="1"/>
  <c r="B881" i="17"/>
  <c r="C881" i="17" s="1"/>
  <c r="B882" i="17"/>
  <c r="H882" i="17" s="1"/>
  <c r="B883" i="17"/>
  <c r="C883" i="17" s="1"/>
  <c r="B884" i="17"/>
  <c r="C884" i="17" s="1"/>
  <c r="E75" i="7"/>
  <c r="H75" i="7"/>
  <c r="E76" i="7"/>
  <c r="H76" i="7"/>
  <c r="E77" i="7"/>
  <c r="H77" i="7"/>
  <c r="E78" i="7"/>
  <c r="H78" i="7"/>
  <c r="E79" i="7"/>
  <c r="H79" i="7"/>
  <c r="E80" i="7"/>
  <c r="H80" i="7"/>
  <c r="E81" i="7"/>
  <c r="H81" i="7"/>
  <c r="E82" i="7"/>
  <c r="H82" i="7"/>
  <c r="E83" i="7"/>
  <c r="H83" i="7"/>
  <c r="E84" i="7"/>
  <c r="H84" i="7"/>
  <c r="E85" i="7"/>
  <c r="H85" i="7"/>
  <c r="E86" i="7"/>
  <c r="H86" i="7"/>
  <c r="E87" i="7"/>
  <c r="H87" i="7"/>
  <c r="E88" i="7"/>
  <c r="H88" i="7"/>
  <c r="E89" i="7"/>
  <c r="H89" i="7"/>
  <c r="E90" i="7"/>
  <c r="H90" i="7"/>
  <c r="E91" i="7"/>
  <c r="H91" i="7"/>
  <c r="E92" i="7"/>
  <c r="H92" i="7"/>
  <c r="E93" i="7"/>
  <c r="H93" i="7"/>
  <c r="E94" i="7"/>
  <c r="H94" i="7"/>
  <c r="E95" i="7"/>
  <c r="H95" i="7"/>
  <c r="E96" i="7"/>
  <c r="H96" i="7"/>
  <c r="E97" i="7"/>
  <c r="H97" i="7"/>
  <c r="E98" i="7"/>
  <c r="H98" i="7"/>
  <c r="E99" i="7"/>
  <c r="H99" i="7"/>
  <c r="E100" i="7"/>
  <c r="H100" i="7"/>
  <c r="E101" i="7"/>
  <c r="H101" i="7"/>
  <c r="E102" i="7"/>
  <c r="H102" i="7"/>
  <c r="E103" i="7"/>
  <c r="H103" i="7"/>
  <c r="E104" i="7"/>
  <c r="H104" i="7"/>
  <c r="E105" i="7"/>
  <c r="H105" i="7"/>
  <c r="E106" i="7"/>
  <c r="H106" i="7"/>
  <c r="E107" i="7"/>
  <c r="H107" i="7"/>
  <c r="E108" i="7"/>
  <c r="H108" i="7"/>
  <c r="E109" i="7"/>
  <c r="H109" i="7"/>
  <c r="D110" i="7"/>
  <c r="E110" i="7"/>
  <c r="H110" i="7"/>
  <c r="D111" i="7"/>
  <c r="E111" i="7"/>
  <c r="H111" i="7"/>
  <c r="D112" i="7"/>
  <c r="F112" i="7" s="1"/>
  <c r="E112" i="7"/>
  <c r="H112" i="7"/>
  <c r="E113" i="7"/>
  <c r="H113" i="7"/>
  <c r="E114" i="7"/>
  <c r="H114" i="7"/>
  <c r="E115" i="7"/>
  <c r="H115" i="7"/>
  <c r="E116" i="7"/>
  <c r="H116" i="7"/>
  <c r="D117" i="7"/>
  <c r="E117" i="7"/>
  <c r="H117" i="7"/>
  <c r="D118" i="7"/>
  <c r="E118" i="7"/>
  <c r="H118" i="7"/>
  <c r="D119" i="7"/>
  <c r="E119" i="7"/>
  <c r="H119" i="7"/>
  <c r="E120" i="7"/>
  <c r="H120" i="7"/>
  <c r="E121" i="7"/>
  <c r="H121" i="7"/>
  <c r="E122" i="7"/>
  <c r="H122" i="7"/>
  <c r="E123" i="7"/>
  <c r="H123" i="7"/>
  <c r="E124" i="7"/>
  <c r="H124" i="7"/>
  <c r="E125" i="7"/>
  <c r="H125" i="7"/>
  <c r="E126" i="7"/>
  <c r="H126" i="7"/>
  <c r="E127" i="7"/>
  <c r="H127" i="7"/>
  <c r="E128" i="7"/>
  <c r="H128" i="7"/>
  <c r="E129" i="7"/>
  <c r="H129" i="7"/>
  <c r="E130" i="7"/>
  <c r="H130" i="7"/>
  <c r="E131" i="7"/>
  <c r="H131" i="7"/>
  <c r="E132" i="7"/>
  <c r="H132" i="7"/>
  <c r="E133" i="7"/>
  <c r="H133" i="7"/>
  <c r="E134" i="7"/>
  <c r="H134" i="7"/>
  <c r="E135" i="7"/>
  <c r="H135" i="7"/>
  <c r="E136" i="7"/>
  <c r="H136" i="7"/>
  <c r="E137" i="7"/>
  <c r="H137" i="7"/>
  <c r="E138" i="7"/>
  <c r="H138" i="7"/>
  <c r="E139" i="7"/>
  <c r="H139" i="7"/>
  <c r="E140" i="7"/>
  <c r="H140" i="7"/>
  <c r="E141" i="7"/>
  <c r="H141" i="7"/>
  <c r="E142" i="7"/>
  <c r="H142" i="7"/>
  <c r="E143" i="7"/>
  <c r="H143" i="7"/>
  <c r="E144" i="7"/>
  <c r="H144" i="7"/>
  <c r="E145" i="7"/>
  <c r="H145" i="7"/>
  <c r="E146" i="7"/>
  <c r="H146" i="7"/>
  <c r="E147" i="7"/>
  <c r="H147" i="7"/>
  <c r="E148" i="7"/>
  <c r="H148" i="7"/>
  <c r="E149" i="7"/>
  <c r="H149" i="7"/>
  <c r="E150" i="7"/>
  <c r="H150" i="7"/>
  <c r="E151" i="7"/>
  <c r="H151" i="7"/>
  <c r="E152" i="7"/>
  <c r="H152" i="7"/>
  <c r="D153" i="7"/>
  <c r="E153" i="7"/>
  <c r="H153" i="7"/>
  <c r="E154" i="7"/>
  <c r="H154" i="7"/>
  <c r="E155" i="7"/>
  <c r="H155" i="7"/>
  <c r="E156" i="7"/>
  <c r="H156" i="7"/>
  <c r="E157" i="7"/>
  <c r="H157" i="7"/>
  <c r="E158" i="7"/>
  <c r="H158" i="7"/>
  <c r="E159" i="7"/>
  <c r="H159" i="7"/>
  <c r="E160" i="7"/>
  <c r="H160" i="7"/>
  <c r="D161" i="7"/>
  <c r="E161" i="7"/>
  <c r="H161" i="7"/>
  <c r="D162" i="7"/>
  <c r="E162" i="7"/>
  <c r="H162" i="7"/>
  <c r="D163" i="7"/>
  <c r="E163" i="7"/>
  <c r="H163" i="7"/>
  <c r="D164" i="7"/>
  <c r="E164" i="7"/>
  <c r="H164" i="7"/>
  <c r="D165" i="7"/>
  <c r="E165" i="7"/>
  <c r="H165" i="7"/>
  <c r="D166" i="7"/>
  <c r="E166" i="7"/>
  <c r="H166" i="7"/>
  <c r="E167" i="7"/>
  <c r="H167" i="7"/>
  <c r="E168" i="7"/>
  <c r="H168" i="7"/>
  <c r="E169" i="7"/>
  <c r="H169" i="7"/>
  <c r="E170" i="7"/>
  <c r="H170" i="7"/>
  <c r="E171" i="7"/>
  <c r="H171" i="7"/>
  <c r="E172" i="7"/>
  <c r="H172" i="7"/>
  <c r="E173" i="7"/>
  <c r="H173" i="7"/>
  <c r="E174" i="7"/>
  <c r="H174" i="7"/>
  <c r="E175" i="7"/>
  <c r="H175" i="7"/>
  <c r="E176" i="7"/>
  <c r="H176" i="7"/>
  <c r="E177" i="7"/>
  <c r="H177" i="7"/>
  <c r="E178" i="7"/>
  <c r="H178" i="7"/>
  <c r="E179" i="7"/>
  <c r="H179" i="7"/>
  <c r="E180" i="7"/>
  <c r="H180" i="7"/>
  <c r="E181" i="7"/>
  <c r="H181" i="7"/>
  <c r="E182" i="7"/>
  <c r="H182" i="7"/>
  <c r="E183" i="7"/>
  <c r="H183" i="7"/>
  <c r="E184" i="7"/>
  <c r="H184" i="7"/>
  <c r="E185" i="7"/>
  <c r="H185" i="7"/>
  <c r="E186" i="7"/>
  <c r="H186" i="7"/>
  <c r="E187" i="7"/>
  <c r="H187" i="7"/>
  <c r="E188" i="7"/>
  <c r="H188" i="7"/>
  <c r="E189" i="7"/>
  <c r="H189" i="7"/>
  <c r="E190" i="7"/>
  <c r="H190" i="7"/>
  <c r="E191" i="7"/>
  <c r="H191" i="7"/>
  <c r="E192" i="7"/>
  <c r="H192" i="7"/>
  <c r="E193" i="7"/>
  <c r="H193" i="7"/>
  <c r="E194" i="7"/>
  <c r="H194" i="7"/>
  <c r="E195" i="7"/>
  <c r="H195" i="7"/>
  <c r="E196" i="7"/>
  <c r="H196" i="7"/>
  <c r="E197" i="7"/>
  <c r="H197" i="7"/>
  <c r="E198" i="7"/>
  <c r="H198" i="7"/>
  <c r="E199" i="7"/>
  <c r="H199" i="7"/>
  <c r="E200" i="7"/>
  <c r="H200" i="7"/>
  <c r="E201" i="7"/>
  <c r="H201" i="7"/>
  <c r="D202" i="7"/>
  <c r="E202" i="7"/>
  <c r="H202" i="7"/>
  <c r="D203" i="7"/>
  <c r="E203" i="7"/>
  <c r="H203" i="7"/>
  <c r="E204" i="7"/>
  <c r="H204" i="7"/>
  <c r="D205" i="7"/>
  <c r="E205" i="7"/>
  <c r="H205" i="7"/>
  <c r="D206" i="7"/>
  <c r="E206" i="7"/>
  <c r="H206" i="7"/>
  <c r="D207" i="7"/>
  <c r="E207" i="7"/>
  <c r="H207" i="7"/>
  <c r="D208" i="7"/>
  <c r="E208" i="7"/>
  <c r="H208" i="7"/>
  <c r="E209" i="7"/>
  <c r="H209" i="7"/>
  <c r="E210" i="7"/>
  <c r="H210" i="7"/>
  <c r="E211" i="7"/>
  <c r="H211" i="7"/>
  <c r="E212" i="7"/>
  <c r="H212" i="7"/>
  <c r="E213" i="7"/>
  <c r="H213" i="7"/>
  <c r="E214" i="7"/>
  <c r="H214" i="7"/>
  <c r="E215" i="7"/>
  <c r="H215" i="7"/>
  <c r="E216" i="7"/>
  <c r="H216" i="7"/>
  <c r="E217" i="7"/>
  <c r="H217" i="7"/>
  <c r="E218" i="7"/>
  <c r="H218" i="7"/>
  <c r="E219" i="7"/>
  <c r="H219" i="7"/>
  <c r="E220" i="7"/>
  <c r="H220" i="7"/>
  <c r="E221" i="7"/>
  <c r="H221" i="7"/>
  <c r="E222" i="7"/>
  <c r="H222" i="7"/>
  <c r="E223" i="7"/>
  <c r="H223" i="7"/>
  <c r="E224" i="7"/>
  <c r="H224" i="7"/>
  <c r="E225" i="7"/>
  <c r="H225" i="7"/>
  <c r="E226" i="7"/>
  <c r="H226" i="7"/>
  <c r="E227" i="7"/>
  <c r="H227" i="7"/>
  <c r="E228" i="7"/>
  <c r="H228" i="7"/>
  <c r="E229" i="7"/>
  <c r="H229" i="7"/>
  <c r="E230" i="7"/>
  <c r="H230" i="7"/>
  <c r="E231" i="7"/>
  <c r="H231" i="7"/>
  <c r="E232" i="7"/>
  <c r="H232" i="7"/>
  <c r="E233" i="7"/>
  <c r="H233" i="7"/>
  <c r="E234" i="7"/>
  <c r="H234" i="7"/>
  <c r="E235" i="7"/>
  <c r="H235" i="7"/>
  <c r="E236" i="7"/>
  <c r="H236" i="7"/>
  <c r="D237" i="7"/>
  <c r="E237" i="7"/>
  <c r="H237" i="7"/>
  <c r="D238" i="7"/>
  <c r="E238" i="7"/>
  <c r="H238" i="7"/>
  <c r="D239" i="7"/>
  <c r="E239" i="7"/>
  <c r="H239" i="7"/>
  <c r="D240" i="7"/>
  <c r="E240" i="7"/>
  <c r="H240" i="7"/>
  <c r="D241" i="7"/>
  <c r="F241" i="7" s="1"/>
  <c r="E241" i="7"/>
  <c r="H241" i="7"/>
  <c r="D242" i="7"/>
  <c r="E242" i="7"/>
  <c r="H242" i="7"/>
  <c r="E243" i="7"/>
  <c r="H243" i="7"/>
  <c r="E244" i="7"/>
  <c r="H244" i="7"/>
  <c r="E245" i="7"/>
  <c r="H245" i="7"/>
  <c r="E246" i="7"/>
  <c r="H246" i="7"/>
  <c r="D247" i="7"/>
  <c r="E247" i="7"/>
  <c r="H247" i="7"/>
  <c r="D248" i="7"/>
  <c r="E248" i="7"/>
  <c r="H248" i="7"/>
  <c r="E249" i="7"/>
  <c r="H249" i="7"/>
  <c r="D250" i="7"/>
  <c r="E250" i="7"/>
  <c r="H250" i="7"/>
  <c r="D251" i="7"/>
  <c r="E251" i="7"/>
  <c r="H251" i="7"/>
  <c r="D252" i="7"/>
  <c r="E252" i="7"/>
  <c r="H252" i="7"/>
  <c r="E253" i="7"/>
  <c r="H253" i="7"/>
  <c r="D254" i="7"/>
  <c r="E254" i="7"/>
  <c r="H254" i="7"/>
  <c r="D255" i="7"/>
  <c r="E255" i="7"/>
  <c r="H255" i="7"/>
  <c r="D256" i="7"/>
  <c r="E256" i="7"/>
  <c r="H256" i="7"/>
  <c r="E257" i="7"/>
  <c r="H257" i="7"/>
  <c r="E258" i="7"/>
  <c r="H258" i="7"/>
  <c r="E259" i="7"/>
  <c r="H259" i="7"/>
  <c r="E260" i="7"/>
  <c r="H260" i="7"/>
  <c r="E261" i="7"/>
  <c r="H261" i="7"/>
  <c r="E262" i="7"/>
  <c r="H262" i="7"/>
  <c r="E263" i="7"/>
  <c r="H263" i="7"/>
  <c r="D264" i="7"/>
  <c r="E264" i="7"/>
  <c r="H264" i="7"/>
  <c r="D265" i="7"/>
  <c r="E265" i="7"/>
  <c r="H265" i="7"/>
  <c r="E266" i="7"/>
  <c r="H266" i="7"/>
  <c r="D267" i="7"/>
  <c r="G267" i="7" s="1"/>
  <c r="E267" i="7"/>
  <c r="H267" i="7"/>
  <c r="D268" i="7"/>
  <c r="E268" i="7"/>
  <c r="H268" i="7"/>
  <c r="E269" i="7"/>
  <c r="H269" i="7"/>
  <c r="E270" i="7"/>
  <c r="H270" i="7"/>
  <c r="D271" i="7"/>
  <c r="E271" i="7"/>
  <c r="H271" i="7"/>
  <c r="D272" i="7"/>
  <c r="E272" i="7"/>
  <c r="H272" i="7"/>
  <c r="E273" i="7"/>
  <c r="H273" i="7"/>
  <c r="E274" i="7"/>
  <c r="H274" i="7"/>
  <c r="E275" i="7"/>
  <c r="H275" i="7"/>
  <c r="D276" i="7"/>
  <c r="E276" i="7"/>
  <c r="H276" i="7"/>
  <c r="D277" i="7"/>
  <c r="F277" i="7" s="1"/>
  <c r="E277" i="7"/>
  <c r="H277" i="7"/>
  <c r="E278" i="7"/>
  <c r="H278" i="7"/>
  <c r="E279" i="7"/>
  <c r="H279" i="7"/>
  <c r="E280" i="7"/>
  <c r="H280" i="7"/>
  <c r="D281" i="7"/>
  <c r="E281" i="7"/>
  <c r="H281" i="7"/>
  <c r="D282" i="7"/>
  <c r="E282" i="7"/>
  <c r="H282" i="7"/>
  <c r="E283" i="7"/>
  <c r="H283" i="7"/>
  <c r="E284" i="7"/>
  <c r="H284" i="7"/>
  <c r="E285" i="7"/>
  <c r="H285" i="7"/>
  <c r="E286" i="7"/>
  <c r="H286" i="7"/>
  <c r="E287" i="7"/>
  <c r="H287" i="7"/>
  <c r="D288" i="7"/>
  <c r="E288" i="7"/>
  <c r="H288" i="7"/>
  <c r="D289" i="7"/>
  <c r="E289" i="7"/>
  <c r="H289" i="7"/>
  <c r="E290" i="7"/>
  <c r="H290" i="7"/>
  <c r="E291" i="7"/>
  <c r="H291" i="7"/>
  <c r="E292" i="7"/>
  <c r="H292" i="7"/>
  <c r="E293" i="7"/>
  <c r="H293" i="7"/>
  <c r="D294" i="7"/>
  <c r="E294" i="7"/>
  <c r="H294" i="7"/>
  <c r="D295" i="7"/>
  <c r="E295" i="7"/>
  <c r="H295" i="7"/>
  <c r="E296" i="7"/>
  <c r="H296" i="7"/>
  <c r="D297" i="7"/>
  <c r="E297" i="7"/>
  <c r="H297" i="7"/>
  <c r="D298" i="7"/>
  <c r="E298" i="7"/>
  <c r="H298" i="7"/>
  <c r="E299" i="7"/>
  <c r="H299" i="7"/>
  <c r="D300" i="7"/>
  <c r="E300" i="7"/>
  <c r="H300" i="7"/>
  <c r="D301" i="7"/>
  <c r="E301" i="7"/>
  <c r="H301" i="7"/>
  <c r="E302" i="7"/>
  <c r="H302" i="7"/>
  <c r="E303" i="7"/>
  <c r="H303" i="7"/>
  <c r="D304" i="7"/>
  <c r="E304" i="7"/>
  <c r="H304" i="7"/>
  <c r="D305" i="7"/>
  <c r="F305" i="7" s="1"/>
  <c r="E305" i="7"/>
  <c r="H305" i="7"/>
  <c r="E306" i="7"/>
  <c r="H306" i="7"/>
  <c r="E307" i="7"/>
  <c r="H307" i="7"/>
  <c r="D308" i="7"/>
  <c r="E308" i="7"/>
  <c r="H308" i="7"/>
  <c r="D309" i="7"/>
  <c r="E309" i="7"/>
  <c r="H309" i="7"/>
  <c r="E310" i="7"/>
  <c r="H310" i="7"/>
  <c r="D311" i="7"/>
  <c r="E311" i="7"/>
  <c r="H311" i="7"/>
  <c r="D312" i="7"/>
  <c r="E312" i="7"/>
  <c r="H312" i="7"/>
  <c r="E313" i="7"/>
  <c r="H313" i="7"/>
  <c r="D314" i="7"/>
  <c r="E314" i="7"/>
  <c r="H314" i="7"/>
  <c r="D315" i="7"/>
  <c r="E315" i="7"/>
  <c r="H315" i="7"/>
  <c r="E316" i="7"/>
  <c r="H316" i="7"/>
  <c r="E317" i="7"/>
  <c r="H317" i="7"/>
  <c r="E318" i="7"/>
  <c r="H318" i="7"/>
  <c r="E319" i="7"/>
  <c r="H319" i="7"/>
  <c r="E320" i="7"/>
  <c r="H320" i="7"/>
  <c r="D321" i="7"/>
  <c r="E321" i="7"/>
  <c r="H321" i="7"/>
  <c r="D322" i="7"/>
  <c r="G322" i="7" s="1"/>
  <c r="E322" i="7"/>
  <c r="H322" i="7"/>
  <c r="E323" i="7"/>
  <c r="H323" i="7"/>
  <c r="E324" i="7"/>
  <c r="H324" i="7"/>
  <c r="E325" i="7"/>
  <c r="H325" i="7"/>
  <c r="E326" i="7"/>
  <c r="H326" i="7"/>
  <c r="E327" i="7"/>
  <c r="H327" i="7"/>
  <c r="D328" i="7"/>
  <c r="E328" i="7"/>
  <c r="H328" i="7"/>
  <c r="D329" i="7"/>
  <c r="E329" i="7"/>
  <c r="H329" i="7"/>
  <c r="E330" i="7"/>
  <c r="H330" i="7"/>
  <c r="E331" i="7"/>
  <c r="H331" i="7"/>
  <c r="D332" i="7"/>
  <c r="E332" i="7"/>
  <c r="H332" i="7"/>
  <c r="D333" i="7"/>
  <c r="E333" i="7"/>
  <c r="H333" i="7"/>
  <c r="E334" i="7"/>
  <c r="H334" i="7"/>
  <c r="E335" i="7"/>
  <c r="H335" i="7"/>
  <c r="E336" i="7"/>
  <c r="H336" i="7"/>
  <c r="E337" i="7"/>
  <c r="H337" i="7"/>
  <c r="E338" i="7"/>
  <c r="H338" i="7"/>
  <c r="D339" i="7"/>
  <c r="E339" i="7"/>
  <c r="H339" i="7"/>
  <c r="D340" i="7"/>
  <c r="E340" i="7"/>
  <c r="H340" i="7"/>
  <c r="D341" i="7"/>
  <c r="E341" i="7"/>
  <c r="H341" i="7"/>
  <c r="D342" i="7"/>
  <c r="E342" i="7"/>
  <c r="H342" i="7"/>
  <c r="D343" i="7"/>
  <c r="E343" i="7"/>
  <c r="H343" i="7"/>
  <c r="D344" i="7"/>
  <c r="E344" i="7"/>
  <c r="H344" i="7"/>
  <c r="D345" i="7"/>
  <c r="E345" i="7"/>
  <c r="H345" i="7"/>
  <c r="D346" i="7"/>
  <c r="E346" i="7"/>
  <c r="H346" i="7"/>
  <c r="D347" i="7"/>
  <c r="E347" i="7"/>
  <c r="H347" i="7"/>
  <c r="D348" i="7"/>
  <c r="E348" i="7"/>
  <c r="H348" i="7"/>
  <c r="D349" i="7"/>
  <c r="E349" i="7"/>
  <c r="H349" i="7"/>
  <c r="D350" i="7"/>
  <c r="E350" i="7"/>
  <c r="H350" i="7"/>
  <c r="D351" i="7"/>
  <c r="E351" i="7"/>
  <c r="H351" i="7"/>
  <c r="E352" i="7"/>
  <c r="H352" i="7"/>
  <c r="E353" i="7"/>
  <c r="H353" i="7"/>
  <c r="E354" i="7"/>
  <c r="H354" i="7"/>
  <c r="D355" i="7"/>
  <c r="E355" i="7"/>
  <c r="H355" i="7"/>
  <c r="D356" i="7"/>
  <c r="G356" i="7" s="1"/>
  <c r="E356" i="7"/>
  <c r="H356" i="7"/>
  <c r="D357" i="7"/>
  <c r="E357" i="7"/>
  <c r="H357" i="7"/>
  <c r="D358" i="7"/>
  <c r="E358" i="7"/>
  <c r="H358" i="7"/>
  <c r="D359" i="7"/>
  <c r="E359" i="7"/>
  <c r="H359" i="7"/>
  <c r="D360" i="7"/>
  <c r="E360" i="7"/>
  <c r="H360" i="7"/>
  <c r="D361" i="7"/>
  <c r="E361" i="7"/>
  <c r="H361" i="7"/>
  <c r="D362" i="7"/>
  <c r="E362" i="7"/>
  <c r="H362" i="7"/>
  <c r="D363" i="7"/>
  <c r="E363" i="7"/>
  <c r="H363" i="7"/>
  <c r="D364" i="7"/>
  <c r="E364" i="7"/>
  <c r="H364" i="7"/>
  <c r="D365" i="7"/>
  <c r="E365" i="7"/>
  <c r="H365" i="7"/>
  <c r="D366" i="7"/>
  <c r="E366" i="7"/>
  <c r="H366" i="7"/>
  <c r="E367" i="7"/>
  <c r="H367" i="7"/>
  <c r="E368" i="7"/>
  <c r="H368" i="7"/>
  <c r="E369" i="7"/>
  <c r="H369" i="7"/>
  <c r="D370" i="7"/>
  <c r="E370" i="7"/>
  <c r="H370" i="7"/>
  <c r="D371" i="7"/>
  <c r="E371" i="7"/>
  <c r="H371" i="7"/>
  <c r="D372" i="7"/>
  <c r="E372" i="7"/>
  <c r="H372" i="7"/>
  <c r="D373" i="7"/>
  <c r="E373" i="7"/>
  <c r="H373" i="7"/>
  <c r="D374" i="7"/>
  <c r="E374" i="7"/>
  <c r="H374" i="7"/>
  <c r="D375" i="7"/>
  <c r="G375" i="7" s="1"/>
  <c r="J375" i="7" s="1"/>
  <c r="M375" i="7" s="1"/>
  <c r="P375" i="7" s="1"/>
  <c r="S375" i="7" s="1"/>
  <c r="V375" i="7" s="1"/>
  <c r="Y375" i="7" s="1"/>
  <c r="AB375" i="7" s="1"/>
  <c r="E375" i="7"/>
  <c r="H375" i="7"/>
  <c r="D376" i="7"/>
  <c r="E376" i="7"/>
  <c r="H376" i="7"/>
  <c r="D377" i="7"/>
  <c r="E377" i="7"/>
  <c r="H377" i="7"/>
  <c r="D378" i="7"/>
  <c r="E378" i="7"/>
  <c r="H378" i="7"/>
  <c r="D379" i="7"/>
  <c r="E379" i="7"/>
  <c r="H379" i="7"/>
  <c r="D380" i="7"/>
  <c r="E380" i="7"/>
  <c r="H380" i="7"/>
  <c r="D381" i="7"/>
  <c r="E381" i="7"/>
  <c r="H381" i="7"/>
  <c r="D382" i="7"/>
  <c r="E382" i="7"/>
  <c r="H382" i="7"/>
  <c r="D383" i="7"/>
  <c r="G383" i="7" s="1"/>
  <c r="E383" i="7"/>
  <c r="H383" i="7"/>
  <c r="D384" i="7"/>
  <c r="E384" i="7"/>
  <c r="H384" i="7"/>
  <c r="D385" i="7"/>
  <c r="E385" i="7"/>
  <c r="H385" i="7"/>
  <c r="D386" i="7"/>
  <c r="E386" i="7"/>
  <c r="H386" i="7"/>
  <c r="D387" i="7"/>
  <c r="E387" i="7"/>
  <c r="H387" i="7"/>
  <c r="D388" i="7"/>
  <c r="E388" i="7"/>
  <c r="H388" i="7"/>
  <c r="D389" i="7"/>
  <c r="E389" i="7"/>
  <c r="H389" i="7"/>
  <c r="E390" i="7"/>
  <c r="H390" i="7"/>
  <c r="D391" i="7"/>
  <c r="E391" i="7"/>
  <c r="H391" i="7"/>
  <c r="D392" i="7"/>
  <c r="E392" i="7"/>
  <c r="H392" i="7"/>
  <c r="D393" i="7"/>
  <c r="E393" i="7"/>
  <c r="H393" i="7"/>
  <c r="D394" i="7"/>
  <c r="E394" i="7"/>
  <c r="H394" i="7"/>
  <c r="D395" i="7"/>
  <c r="E395" i="7"/>
  <c r="H395" i="7"/>
  <c r="D396" i="7"/>
  <c r="E396" i="7"/>
  <c r="H396" i="7"/>
  <c r="D397" i="7"/>
  <c r="E397" i="7"/>
  <c r="H397" i="7"/>
  <c r="D398" i="7"/>
  <c r="E398" i="7"/>
  <c r="H398" i="7"/>
  <c r="D399" i="7"/>
  <c r="E399" i="7"/>
  <c r="H399" i="7"/>
  <c r="D400" i="7"/>
  <c r="E400" i="7"/>
  <c r="H400" i="7"/>
  <c r="D401" i="7"/>
  <c r="E401" i="7"/>
  <c r="H401" i="7"/>
  <c r="D402" i="7"/>
  <c r="E402" i="7"/>
  <c r="H402" i="7"/>
  <c r="D403" i="7"/>
  <c r="E403" i="7"/>
  <c r="H403" i="7"/>
  <c r="D404" i="7"/>
  <c r="E404" i="7"/>
  <c r="H404" i="7"/>
  <c r="C59" i="10"/>
  <c r="D59" i="10"/>
  <c r="E59" i="10"/>
  <c r="F59" i="10"/>
  <c r="G59" i="10"/>
  <c r="H59" i="10"/>
  <c r="J59" i="10"/>
  <c r="K59" i="10"/>
  <c r="L59" i="10"/>
  <c r="N59" i="10"/>
  <c r="O59" i="10"/>
  <c r="P59" i="10"/>
  <c r="Q59" i="10"/>
  <c r="R59" i="10"/>
  <c r="S59" i="10"/>
  <c r="T59" i="10"/>
  <c r="U59" i="10"/>
  <c r="Y59" i="10"/>
  <c r="AA59" i="10" s="1"/>
  <c r="AB59" i="10"/>
  <c r="AD59" i="10"/>
  <c r="AE59" i="10"/>
  <c r="C60" i="10"/>
  <c r="D60" i="10"/>
  <c r="E60" i="10"/>
  <c r="F60" i="10"/>
  <c r="G60" i="10"/>
  <c r="H60" i="10"/>
  <c r="J60" i="10"/>
  <c r="K60" i="10"/>
  <c r="L60" i="10"/>
  <c r="N60" i="10"/>
  <c r="O60" i="10"/>
  <c r="P60" i="10"/>
  <c r="Q60" i="10"/>
  <c r="R60" i="10"/>
  <c r="S60" i="10"/>
  <c r="T60" i="10"/>
  <c r="U60" i="10"/>
  <c r="Y60" i="10"/>
  <c r="AB60" i="10"/>
  <c r="AD60" i="10"/>
  <c r="AE60" i="10"/>
  <c r="C61" i="10"/>
  <c r="D61" i="10"/>
  <c r="E61" i="10"/>
  <c r="F61" i="10"/>
  <c r="G61" i="10"/>
  <c r="H61" i="10"/>
  <c r="J61" i="10"/>
  <c r="K61" i="10"/>
  <c r="L61" i="10"/>
  <c r="N61" i="10"/>
  <c r="O61" i="10"/>
  <c r="P61" i="10"/>
  <c r="Q61" i="10"/>
  <c r="R61" i="10"/>
  <c r="S61" i="10"/>
  <c r="T61" i="10"/>
  <c r="U61" i="10"/>
  <c r="Y61" i="10"/>
  <c r="AB61" i="10"/>
  <c r="AD61" i="10"/>
  <c r="AE61" i="10"/>
  <c r="C62" i="10"/>
  <c r="D62" i="10"/>
  <c r="E62" i="10"/>
  <c r="F62" i="10"/>
  <c r="G62" i="10"/>
  <c r="H62" i="10"/>
  <c r="J62" i="10"/>
  <c r="K62" i="10"/>
  <c r="L62" i="10"/>
  <c r="N62" i="10"/>
  <c r="O62" i="10"/>
  <c r="P62" i="10"/>
  <c r="Q62" i="10"/>
  <c r="R62" i="10"/>
  <c r="S62" i="10"/>
  <c r="T62" i="10"/>
  <c r="U62" i="10"/>
  <c r="Y62" i="10"/>
  <c r="Z62" i="10" s="1"/>
  <c r="AB62" i="10"/>
  <c r="AD62" i="10"/>
  <c r="AE62" i="10"/>
  <c r="C63" i="10"/>
  <c r="D63" i="10"/>
  <c r="E63" i="10"/>
  <c r="F63" i="10"/>
  <c r="G63" i="10"/>
  <c r="H63" i="10"/>
  <c r="J63" i="10"/>
  <c r="K63" i="10"/>
  <c r="L63" i="10"/>
  <c r="N63" i="10"/>
  <c r="O63" i="10"/>
  <c r="P63" i="10"/>
  <c r="Q63" i="10"/>
  <c r="R63" i="10"/>
  <c r="S63" i="10"/>
  <c r="T63" i="10"/>
  <c r="U63" i="10"/>
  <c r="Y63" i="10"/>
  <c r="AA63" i="10" s="1"/>
  <c r="AB63" i="10"/>
  <c r="AD63" i="10"/>
  <c r="AE63" i="10"/>
  <c r="C64" i="10"/>
  <c r="D64" i="10"/>
  <c r="E64" i="10"/>
  <c r="F64" i="10"/>
  <c r="G64" i="10"/>
  <c r="H64" i="10"/>
  <c r="J64" i="10"/>
  <c r="K64" i="10"/>
  <c r="L64" i="10"/>
  <c r="N64" i="10"/>
  <c r="O64" i="10"/>
  <c r="P64" i="10"/>
  <c r="Q64" i="10"/>
  <c r="R64" i="10"/>
  <c r="S64" i="10"/>
  <c r="T64" i="10"/>
  <c r="U64" i="10"/>
  <c r="Y64" i="10"/>
  <c r="Z64" i="10" s="1"/>
  <c r="AB64" i="10"/>
  <c r="AD64" i="10"/>
  <c r="AE64" i="10"/>
  <c r="C65" i="10"/>
  <c r="D65" i="10"/>
  <c r="E65" i="10"/>
  <c r="F65" i="10"/>
  <c r="G65" i="10"/>
  <c r="H65" i="10"/>
  <c r="J65" i="10"/>
  <c r="K65" i="10"/>
  <c r="L65" i="10"/>
  <c r="N65" i="10"/>
  <c r="O65" i="10"/>
  <c r="P65" i="10"/>
  <c r="Q65" i="10"/>
  <c r="R65" i="10"/>
  <c r="S65" i="10"/>
  <c r="T65" i="10"/>
  <c r="U65" i="10"/>
  <c r="Y65" i="10"/>
  <c r="Z65" i="10" s="1"/>
  <c r="AB65" i="10"/>
  <c r="AD65" i="10"/>
  <c r="AE65" i="10"/>
  <c r="C66" i="10"/>
  <c r="D66" i="10"/>
  <c r="E66" i="10"/>
  <c r="F66" i="10"/>
  <c r="G66" i="10"/>
  <c r="H66" i="10"/>
  <c r="J66" i="10"/>
  <c r="K66" i="10"/>
  <c r="L66" i="10"/>
  <c r="N66" i="10"/>
  <c r="O66" i="10"/>
  <c r="P66" i="10"/>
  <c r="Q66" i="10"/>
  <c r="R66" i="10"/>
  <c r="S66" i="10"/>
  <c r="T66" i="10"/>
  <c r="U66" i="10"/>
  <c r="Y66" i="10"/>
  <c r="Z66" i="10" s="1"/>
  <c r="AB66" i="10"/>
  <c r="AD66" i="10"/>
  <c r="AE66" i="10"/>
  <c r="C67" i="10"/>
  <c r="D67" i="10"/>
  <c r="E67" i="10"/>
  <c r="F67" i="10"/>
  <c r="G67" i="10"/>
  <c r="H67" i="10"/>
  <c r="J67" i="10"/>
  <c r="K67" i="10"/>
  <c r="L67" i="10"/>
  <c r="N67" i="10"/>
  <c r="O67" i="10"/>
  <c r="P67" i="10"/>
  <c r="Q67" i="10"/>
  <c r="R67" i="10"/>
  <c r="S67" i="10"/>
  <c r="T67" i="10"/>
  <c r="U67" i="10"/>
  <c r="Y67" i="10"/>
  <c r="Z67" i="10" s="1"/>
  <c r="AB67" i="10"/>
  <c r="AD67" i="10"/>
  <c r="AE67" i="10"/>
  <c r="C68" i="10"/>
  <c r="D68" i="10"/>
  <c r="E68" i="10"/>
  <c r="F68" i="10"/>
  <c r="H68" i="10"/>
  <c r="J68" i="10"/>
  <c r="K68" i="10"/>
  <c r="L68" i="10"/>
  <c r="N68" i="10"/>
  <c r="O68" i="10"/>
  <c r="P68" i="10"/>
  <c r="Q68" i="10"/>
  <c r="R68" i="10"/>
  <c r="S68" i="10"/>
  <c r="T68" i="10"/>
  <c r="U68" i="10"/>
  <c r="Y68" i="10"/>
  <c r="Z68" i="10" s="1"/>
  <c r="AB68" i="10"/>
  <c r="AD68" i="10"/>
  <c r="AE68" i="10"/>
  <c r="C69" i="10"/>
  <c r="D69" i="10"/>
  <c r="E69" i="10"/>
  <c r="F69" i="10"/>
  <c r="G69" i="10"/>
  <c r="H69" i="10"/>
  <c r="J69" i="10"/>
  <c r="K69" i="10"/>
  <c r="L69" i="10"/>
  <c r="N69" i="10"/>
  <c r="O69" i="10"/>
  <c r="P69" i="10"/>
  <c r="Q69" i="10"/>
  <c r="R69" i="10"/>
  <c r="S69" i="10"/>
  <c r="T69" i="10"/>
  <c r="U69" i="10"/>
  <c r="Y69" i="10"/>
  <c r="AA69" i="10" s="1"/>
  <c r="AB69" i="10"/>
  <c r="AD69" i="10"/>
  <c r="AE69" i="10"/>
  <c r="C70" i="10"/>
  <c r="D70" i="10"/>
  <c r="E70" i="10"/>
  <c r="F70" i="10"/>
  <c r="G70" i="10"/>
  <c r="H70" i="10"/>
  <c r="J70" i="10"/>
  <c r="K70" i="10"/>
  <c r="L70" i="10"/>
  <c r="N70" i="10"/>
  <c r="O70" i="10"/>
  <c r="P70" i="10"/>
  <c r="Q70" i="10"/>
  <c r="R70" i="10"/>
  <c r="S70" i="10"/>
  <c r="T70" i="10"/>
  <c r="U70" i="10"/>
  <c r="Y70" i="10"/>
  <c r="AA70" i="10" s="1"/>
  <c r="AB70" i="10"/>
  <c r="AD70" i="10"/>
  <c r="AE70" i="10"/>
  <c r="C71" i="10"/>
  <c r="D71" i="10"/>
  <c r="E71" i="10"/>
  <c r="F71" i="10"/>
  <c r="H71" i="10"/>
  <c r="J71" i="10"/>
  <c r="K71" i="10"/>
  <c r="L71" i="10"/>
  <c r="N71" i="10"/>
  <c r="O71" i="10"/>
  <c r="P71" i="10"/>
  <c r="Q71" i="10"/>
  <c r="R71" i="10"/>
  <c r="S71" i="10"/>
  <c r="T71" i="10"/>
  <c r="U71" i="10"/>
  <c r="Y71" i="10"/>
  <c r="Z71" i="10" s="1"/>
  <c r="AB71" i="10"/>
  <c r="AD71" i="10"/>
  <c r="AE71" i="10"/>
  <c r="C72" i="10"/>
  <c r="D72" i="10"/>
  <c r="E72" i="10"/>
  <c r="F72" i="10"/>
  <c r="G72" i="10"/>
  <c r="H72" i="10"/>
  <c r="J72" i="10"/>
  <c r="K72" i="10"/>
  <c r="L72" i="10"/>
  <c r="N72" i="10"/>
  <c r="O72" i="10"/>
  <c r="P72" i="10"/>
  <c r="Q72" i="10"/>
  <c r="R72" i="10"/>
  <c r="S72" i="10"/>
  <c r="T72" i="10"/>
  <c r="U72" i="10"/>
  <c r="Y72" i="10"/>
  <c r="AA72" i="10" s="1"/>
  <c r="AB72" i="10"/>
  <c r="AD72" i="10"/>
  <c r="AE72" i="10"/>
  <c r="C73" i="10"/>
  <c r="D73" i="10"/>
  <c r="E73" i="10"/>
  <c r="F73" i="10"/>
  <c r="G73" i="10"/>
  <c r="H73" i="10"/>
  <c r="J73" i="10"/>
  <c r="K73" i="10"/>
  <c r="L73" i="10"/>
  <c r="N73" i="10"/>
  <c r="O73" i="10"/>
  <c r="P73" i="10"/>
  <c r="Q73" i="10"/>
  <c r="R73" i="10"/>
  <c r="S73" i="10"/>
  <c r="T73" i="10"/>
  <c r="U73" i="10"/>
  <c r="Y73" i="10"/>
  <c r="AA73" i="10" s="1"/>
  <c r="AB73" i="10"/>
  <c r="AD73" i="10"/>
  <c r="AE73" i="10"/>
  <c r="C74" i="10"/>
  <c r="D74" i="10"/>
  <c r="E74" i="10"/>
  <c r="F74" i="10"/>
  <c r="G74" i="10"/>
  <c r="H74" i="10"/>
  <c r="J74" i="10"/>
  <c r="K74" i="10"/>
  <c r="L74" i="10"/>
  <c r="N74" i="10"/>
  <c r="O74" i="10"/>
  <c r="P74" i="10"/>
  <c r="Q74" i="10"/>
  <c r="R74" i="10"/>
  <c r="S74" i="10"/>
  <c r="T74" i="10"/>
  <c r="U74" i="10"/>
  <c r="Y74" i="10"/>
  <c r="AA74" i="10" s="1"/>
  <c r="AB74" i="10"/>
  <c r="AD74" i="10"/>
  <c r="AE74" i="10"/>
  <c r="C75" i="10"/>
  <c r="D75" i="10"/>
  <c r="E75" i="10"/>
  <c r="F75" i="10"/>
  <c r="G75" i="10"/>
  <c r="H75" i="10"/>
  <c r="J75" i="10"/>
  <c r="K75" i="10"/>
  <c r="L75" i="10"/>
  <c r="N75" i="10"/>
  <c r="O75" i="10"/>
  <c r="P75" i="10"/>
  <c r="Q75" i="10"/>
  <c r="R75" i="10"/>
  <c r="S75" i="10"/>
  <c r="T75" i="10"/>
  <c r="U75" i="10"/>
  <c r="Y75" i="10"/>
  <c r="AB75" i="10"/>
  <c r="AD75" i="10"/>
  <c r="AE75" i="10"/>
  <c r="C76" i="10"/>
  <c r="D76" i="10"/>
  <c r="E76" i="10"/>
  <c r="F76" i="10"/>
  <c r="G76" i="10"/>
  <c r="H76" i="10"/>
  <c r="J76" i="10"/>
  <c r="K76" i="10"/>
  <c r="L76" i="10"/>
  <c r="N76" i="10"/>
  <c r="O76" i="10"/>
  <c r="P76" i="10"/>
  <c r="Q76" i="10"/>
  <c r="R76" i="10"/>
  <c r="S76" i="10"/>
  <c r="T76" i="10"/>
  <c r="U76" i="10"/>
  <c r="Y76" i="10"/>
  <c r="Z76" i="10" s="1"/>
  <c r="AB76" i="10"/>
  <c r="AD76" i="10"/>
  <c r="AE76" i="10"/>
  <c r="C77" i="10"/>
  <c r="D77" i="10"/>
  <c r="E77" i="10"/>
  <c r="F77" i="10"/>
  <c r="G77" i="10"/>
  <c r="H77" i="10"/>
  <c r="J77" i="10"/>
  <c r="K77" i="10"/>
  <c r="L77" i="10"/>
  <c r="N77" i="10"/>
  <c r="O77" i="10"/>
  <c r="P77" i="10"/>
  <c r="Q77" i="10"/>
  <c r="R77" i="10"/>
  <c r="S77" i="10"/>
  <c r="T77" i="10"/>
  <c r="U77" i="10"/>
  <c r="Y77" i="10"/>
  <c r="AB77" i="10"/>
  <c r="AD77" i="10"/>
  <c r="AE77" i="10"/>
  <c r="C78" i="10"/>
  <c r="D78" i="10"/>
  <c r="E78" i="10"/>
  <c r="F78" i="10"/>
  <c r="G78" i="10"/>
  <c r="H78" i="10"/>
  <c r="I78" i="10"/>
  <c r="J78" i="10"/>
  <c r="K78" i="10"/>
  <c r="L78" i="10"/>
  <c r="N78" i="10"/>
  <c r="O78" i="10"/>
  <c r="P78" i="10"/>
  <c r="Q78" i="10"/>
  <c r="R78" i="10"/>
  <c r="S78" i="10"/>
  <c r="T78" i="10"/>
  <c r="U78" i="10"/>
  <c r="Y78" i="10"/>
  <c r="Z78" i="10" s="1"/>
  <c r="AB78" i="10"/>
  <c r="AD78" i="10"/>
  <c r="AE78" i="10"/>
  <c r="C79" i="10"/>
  <c r="D79" i="10"/>
  <c r="E79" i="10"/>
  <c r="F79" i="10"/>
  <c r="G79" i="10"/>
  <c r="H79" i="10"/>
  <c r="I79" i="10"/>
  <c r="J79" i="10"/>
  <c r="K79" i="10"/>
  <c r="L79" i="10"/>
  <c r="N79" i="10"/>
  <c r="O79" i="10"/>
  <c r="P79" i="10"/>
  <c r="Q79" i="10"/>
  <c r="R79" i="10"/>
  <c r="S79" i="10"/>
  <c r="T79" i="10"/>
  <c r="U79" i="10"/>
  <c r="Y79" i="10"/>
  <c r="Z79" i="10" s="1"/>
  <c r="AB79" i="10"/>
  <c r="AD79" i="10"/>
  <c r="AE79" i="10"/>
  <c r="C80" i="10"/>
  <c r="D80" i="10"/>
  <c r="E80" i="10"/>
  <c r="F80" i="10"/>
  <c r="G80" i="10"/>
  <c r="H80" i="10"/>
  <c r="I80" i="10"/>
  <c r="J80" i="10"/>
  <c r="K80" i="10"/>
  <c r="L80" i="10"/>
  <c r="N80" i="10"/>
  <c r="O80" i="10"/>
  <c r="P80" i="10"/>
  <c r="Q80" i="10"/>
  <c r="R80" i="10"/>
  <c r="S80" i="10"/>
  <c r="T80" i="10"/>
  <c r="U80" i="10"/>
  <c r="Y80" i="10"/>
  <c r="Z80" i="10" s="1"/>
  <c r="AB80" i="10"/>
  <c r="AD80" i="10"/>
  <c r="AE80" i="10"/>
  <c r="C81" i="10"/>
  <c r="D81" i="10"/>
  <c r="E81" i="10"/>
  <c r="F81" i="10"/>
  <c r="G81" i="10"/>
  <c r="H81" i="10"/>
  <c r="I81" i="10"/>
  <c r="J81" i="10"/>
  <c r="K81" i="10"/>
  <c r="L81" i="10"/>
  <c r="N81" i="10"/>
  <c r="O81" i="10"/>
  <c r="P81" i="10"/>
  <c r="Q81" i="10"/>
  <c r="R81" i="10"/>
  <c r="S81" i="10"/>
  <c r="T81" i="10"/>
  <c r="U81" i="10"/>
  <c r="Y81" i="10"/>
  <c r="Z81" i="10" s="1"/>
  <c r="AB81" i="10"/>
  <c r="AD81" i="10"/>
  <c r="AE81" i="10"/>
  <c r="C82" i="10"/>
  <c r="D82" i="10"/>
  <c r="E82" i="10"/>
  <c r="F82" i="10"/>
  <c r="G82" i="10"/>
  <c r="H82" i="10"/>
  <c r="I82" i="10"/>
  <c r="J82" i="10"/>
  <c r="K82" i="10"/>
  <c r="L82" i="10"/>
  <c r="N82" i="10"/>
  <c r="O82" i="10"/>
  <c r="P82" i="10"/>
  <c r="Q82" i="10"/>
  <c r="R82" i="10"/>
  <c r="S82" i="10"/>
  <c r="T82" i="10"/>
  <c r="U82" i="10"/>
  <c r="Y82" i="10"/>
  <c r="Z82" i="10" s="1"/>
  <c r="AB82" i="10"/>
  <c r="AD82" i="10"/>
  <c r="AE82" i="10"/>
  <c r="C83" i="10"/>
  <c r="D83" i="10"/>
  <c r="E83" i="10"/>
  <c r="F83" i="10"/>
  <c r="G83" i="10"/>
  <c r="H83" i="10"/>
  <c r="I83" i="10"/>
  <c r="J83" i="10"/>
  <c r="K83" i="10"/>
  <c r="L83" i="10"/>
  <c r="N83" i="10"/>
  <c r="O83" i="10"/>
  <c r="P83" i="10"/>
  <c r="Q83" i="10"/>
  <c r="R83" i="10"/>
  <c r="S83" i="10"/>
  <c r="T83" i="10"/>
  <c r="U83" i="10"/>
  <c r="Y83" i="10"/>
  <c r="AA83" i="10" s="1"/>
  <c r="AB83" i="10"/>
  <c r="AD83" i="10"/>
  <c r="AE83" i="10"/>
  <c r="C84" i="10"/>
  <c r="D84" i="10"/>
  <c r="E84" i="10"/>
  <c r="F84" i="10"/>
  <c r="G84" i="10"/>
  <c r="H84" i="10"/>
  <c r="I84" i="10"/>
  <c r="J84" i="10"/>
  <c r="K84" i="10"/>
  <c r="L84" i="10"/>
  <c r="N84" i="10"/>
  <c r="O84" i="10"/>
  <c r="P84" i="10"/>
  <c r="Q84" i="10"/>
  <c r="R84" i="10"/>
  <c r="S84" i="10"/>
  <c r="T84" i="10"/>
  <c r="U84" i="10"/>
  <c r="Y84" i="10"/>
  <c r="Z84" i="10" s="1"/>
  <c r="AB84" i="10"/>
  <c r="AD84" i="10"/>
  <c r="AE84" i="10"/>
  <c r="C85" i="10"/>
  <c r="D85" i="10"/>
  <c r="E85" i="10"/>
  <c r="F85" i="10"/>
  <c r="G85" i="10"/>
  <c r="H85" i="10"/>
  <c r="I85" i="10"/>
  <c r="J85" i="10"/>
  <c r="K85" i="10"/>
  <c r="L85" i="10"/>
  <c r="N85" i="10"/>
  <c r="O85" i="10"/>
  <c r="P85" i="10"/>
  <c r="Q85" i="10"/>
  <c r="R85" i="10"/>
  <c r="S85" i="10"/>
  <c r="T85" i="10"/>
  <c r="U85" i="10"/>
  <c r="Y85" i="10"/>
  <c r="AA85" i="10" s="1"/>
  <c r="AB85" i="10"/>
  <c r="AD85" i="10"/>
  <c r="AE85" i="10"/>
  <c r="C86" i="10"/>
  <c r="D86" i="10"/>
  <c r="E86" i="10"/>
  <c r="F86" i="10"/>
  <c r="G86" i="10"/>
  <c r="H86" i="10"/>
  <c r="I86" i="10"/>
  <c r="J86" i="10"/>
  <c r="K86" i="10"/>
  <c r="L86" i="10"/>
  <c r="N86" i="10"/>
  <c r="O86" i="10"/>
  <c r="P86" i="10"/>
  <c r="Q86" i="10"/>
  <c r="R86" i="10"/>
  <c r="S86" i="10"/>
  <c r="T86" i="10"/>
  <c r="U86" i="10"/>
  <c r="Y86" i="10"/>
  <c r="Z86" i="10" s="1"/>
  <c r="AB86" i="10"/>
  <c r="AD86" i="10"/>
  <c r="AE86" i="10"/>
  <c r="C87" i="10"/>
  <c r="D87" i="10"/>
  <c r="E87" i="10"/>
  <c r="F87" i="10"/>
  <c r="G87" i="10"/>
  <c r="H87" i="10"/>
  <c r="I87" i="10"/>
  <c r="J87" i="10"/>
  <c r="K87" i="10"/>
  <c r="L87" i="10"/>
  <c r="N87" i="10"/>
  <c r="O87" i="10"/>
  <c r="P87" i="10"/>
  <c r="Q87" i="10"/>
  <c r="R87" i="10"/>
  <c r="S87" i="10"/>
  <c r="T87" i="10"/>
  <c r="U87" i="10"/>
  <c r="Y87" i="10"/>
  <c r="AB87" i="10"/>
  <c r="AD87" i="10"/>
  <c r="AE87" i="10"/>
  <c r="C88" i="10"/>
  <c r="D88" i="10"/>
  <c r="E88" i="10"/>
  <c r="F88" i="10"/>
  <c r="G88" i="10"/>
  <c r="H88" i="10"/>
  <c r="I88" i="10"/>
  <c r="J88" i="10"/>
  <c r="K88" i="10"/>
  <c r="L88" i="10"/>
  <c r="N88" i="10"/>
  <c r="O88" i="10"/>
  <c r="P88" i="10"/>
  <c r="Q88" i="10"/>
  <c r="R88" i="10"/>
  <c r="S88" i="10"/>
  <c r="T88" i="10"/>
  <c r="U88" i="10"/>
  <c r="Y88" i="10"/>
  <c r="Z88" i="10" s="1"/>
  <c r="AB88" i="10"/>
  <c r="AD88" i="10"/>
  <c r="AE88" i="10"/>
  <c r="C89" i="10"/>
  <c r="D89" i="10"/>
  <c r="E89" i="10"/>
  <c r="F89" i="10"/>
  <c r="G89" i="10"/>
  <c r="H89" i="10"/>
  <c r="I89" i="10"/>
  <c r="J89" i="10"/>
  <c r="K89" i="10"/>
  <c r="L89" i="10"/>
  <c r="N89" i="10"/>
  <c r="O89" i="10"/>
  <c r="P89" i="10"/>
  <c r="Q89" i="10"/>
  <c r="R89" i="10"/>
  <c r="S89" i="10"/>
  <c r="T89" i="10"/>
  <c r="U89" i="10"/>
  <c r="Y89" i="10"/>
  <c r="AA89" i="10" s="1"/>
  <c r="AB89" i="10"/>
  <c r="AD89" i="10"/>
  <c r="AE89" i="10"/>
  <c r="C90" i="10"/>
  <c r="D90" i="10"/>
  <c r="E90" i="10"/>
  <c r="F90" i="10"/>
  <c r="G90" i="10"/>
  <c r="H90" i="10"/>
  <c r="I90" i="10"/>
  <c r="J90" i="10"/>
  <c r="K90" i="10"/>
  <c r="L90" i="10"/>
  <c r="N90" i="10"/>
  <c r="O90" i="10"/>
  <c r="P90" i="10"/>
  <c r="Q90" i="10"/>
  <c r="R90" i="10"/>
  <c r="S90" i="10"/>
  <c r="T90" i="10"/>
  <c r="U90" i="10"/>
  <c r="Y90" i="10"/>
  <c r="Z90" i="10" s="1"/>
  <c r="AB90" i="10"/>
  <c r="AD90" i="10"/>
  <c r="AE90" i="10"/>
  <c r="C91" i="10"/>
  <c r="D91" i="10"/>
  <c r="E91" i="10"/>
  <c r="F91" i="10"/>
  <c r="G91" i="10"/>
  <c r="H91" i="10"/>
  <c r="I91" i="10"/>
  <c r="J91" i="10"/>
  <c r="K91" i="10"/>
  <c r="L91" i="10"/>
  <c r="N91" i="10"/>
  <c r="O91" i="10"/>
  <c r="P91" i="10"/>
  <c r="Q91" i="10"/>
  <c r="R91" i="10"/>
  <c r="S91" i="10"/>
  <c r="T91" i="10"/>
  <c r="U91" i="10"/>
  <c r="Y91" i="10"/>
  <c r="Z91" i="10" s="1"/>
  <c r="AB91" i="10"/>
  <c r="AD91" i="10"/>
  <c r="AE91" i="10"/>
  <c r="C92" i="10"/>
  <c r="D92" i="10"/>
  <c r="E92" i="10"/>
  <c r="F92" i="10"/>
  <c r="G92" i="10"/>
  <c r="H92" i="10"/>
  <c r="I92" i="10"/>
  <c r="J92" i="10"/>
  <c r="K92" i="10"/>
  <c r="L92" i="10"/>
  <c r="N92" i="10"/>
  <c r="O92" i="10"/>
  <c r="P92" i="10"/>
  <c r="Q92" i="10"/>
  <c r="R92" i="10"/>
  <c r="S92" i="10"/>
  <c r="T92" i="10"/>
  <c r="U92" i="10"/>
  <c r="Y92" i="10"/>
  <c r="Z92" i="10" s="1"/>
  <c r="AB92" i="10"/>
  <c r="AD92" i="10"/>
  <c r="AE92" i="10"/>
  <c r="C93" i="10"/>
  <c r="D93" i="10"/>
  <c r="E93" i="10"/>
  <c r="F93" i="10"/>
  <c r="G93" i="10"/>
  <c r="H93" i="10"/>
  <c r="I93" i="10"/>
  <c r="J93" i="10"/>
  <c r="K93" i="10"/>
  <c r="L93" i="10"/>
  <c r="N93" i="10"/>
  <c r="O93" i="10"/>
  <c r="P93" i="10"/>
  <c r="Q93" i="10"/>
  <c r="R93" i="10"/>
  <c r="S93" i="10"/>
  <c r="T93" i="10"/>
  <c r="U93" i="10"/>
  <c r="Y93" i="10"/>
  <c r="Z93" i="10" s="1"/>
  <c r="AB93" i="10"/>
  <c r="AD93" i="10"/>
  <c r="AE93" i="10"/>
  <c r="C94" i="10"/>
  <c r="D94" i="10"/>
  <c r="E94" i="10"/>
  <c r="F94" i="10"/>
  <c r="G94" i="10"/>
  <c r="H94" i="10"/>
  <c r="I94" i="10"/>
  <c r="J94" i="10"/>
  <c r="K94" i="10"/>
  <c r="L94" i="10"/>
  <c r="N94" i="10"/>
  <c r="O94" i="10"/>
  <c r="P94" i="10"/>
  <c r="Q94" i="10"/>
  <c r="R94" i="10"/>
  <c r="S94" i="10"/>
  <c r="T94" i="10"/>
  <c r="U94" i="10"/>
  <c r="Y94" i="10"/>
  <c r="Z94" i="10" s="1"/>
  <c r="AB94" i="10"/>
  <c r="AD94" i="10"/>
  <c r="AE94" i="10"/>
  <c r="C95" i="10"/>
  <c r="D95" i="10"/>
  <c r="E95" i="10"/>
  <c r="F95" i="10"/>
  <c r="G95" i="10"/>
  <c r="H95" i="10"/>
  <c r="I95" i="10"/>
  <c r="J95" i="10"/>
  <c r="K95" i="10"/>
  <c r="L95" i="10"/>
  <c r="N95" i="10"/>
  <c r="O95" i="10"/>
  <c r="P95" i="10"/>
  <c r="Q95" i="10"/>
  <c r="R95" i="10"/>
  <c r="S95" i="10"/>
  <c r="T95" i="10"/>
  <c r="U95" i="10"/>
  <c r="Y95" i="10"/>
  <c r="AA95" i="10" s="1"/>
  <c r="AB95" i="10"/>
  <c r="AD95" i="10"/>
  <c r="AE95" i="10"/>
  <c r="C96" i="10"/>
  <c r="D96" i="10"/>
  <c r="E96" i="10"/>
  <c r="F96" i="10"/>
  <c r="G96" i="10"/>
  <c r="H96" i="10"/>
  <c r="I96" i="10"/>
  <c r="J96" i="10"/>
  <c r="K96" i="10"/>
  <c r="L96" i="10"/>
  <c r="N96" i="10"/>
  <c r="O96" i="10"/>
  <c r="P96" i="10"/>
  <c r="Q96" i="10"/>
  <c r="R96" i="10"/>
  <c r="S96" i="10"/>
  <c r="T96" i="10"/>
  <c r="U96" i="10"/>
  <c r="Y96" i="10"/>
  <c r="AB96" i="10"/>
  <c r="AD96" i="10"/>
  <c r="AE96" i="10"/>
  <c r="C97" i="10"/>
  <c r="D97" i="10"/>
  <c r="E97" i="10"/>
  <c r="F97" i="10"/>
  <c r="G97" i="10"/>
  <c r="H97" i="10"/>
  <c r="I97" i="10"/>
  <c r="J97" i="10"/>
  <c r="K97" i="10"/>
  <c r="L97" i="10"/>
  <c r="N97" i="10"/>
  <c r="O97" i="10"/>
  <c r="P97" i="10"/>
  <c r="Q97" i="10"/>
  <c r="R97" i="10"/>
  <c r="S97" i="10"/>
  <c r="T97" i="10"/>
  <c r="U97" i="10"/>
  <c r="Y97" i="10"/>
  <c r="AA97" i="10" s="1"/>
  <c r="AB97" i="10"/>
  <c r="AD97" i="10"/>
  <c r="AE97" i="10"/>
  <c r="C98" i="10"/>
  <c r="D98" i="10"/>
  <c r="E98" i="10"/>
  <c r="F98" i="10"/>
  <c r="G98" i="10"/>
  <c r="H98" i="10"/>
  <c r="I98" i="10"/>
  <c r="J98" i="10"/>
  <c r="K98" i="10"/>
  <c r="L98" i="10"/>
  <c r="N98" i="10"/>
  <c r="O98" i="10"/>
  <c r="P98" i="10"/>
  <c r="Q98" i="10"/>
  <c r="R98" i="10"/>
  <c r="S98" i="10"/>
  <c r="T98" i="10"/>
  <c r="U98" i="10"/>
  <c r="Y98" i="10"/>
  <c r="Z98" i="10" s="1"/>
  <c r="AB98" i="10"/>
  <c r="AD98" i="10"/>
  <c r="AE98" i="10"/>
  <c r="C99" i="10"/>
  <c r="D99" i="10"/>
  <c r="E99" i="10"/>
  <c r="F99" i="10"/>
  <c r="G99" i="10"/>
  <c r="H99" i="10"/>
  <c r="I99" i="10"/>
  <c r="J99" i="10"/>
  <c r="K99" i="10"/>
  <c r="L99" i="10"/>
  <c r="N99" i="10"/>
  <c r="O99" i="10"/>
  <c r="P99" i="10"/>
  <c r="Q99" i="10"/>
  <c r="R99" i="10"/>
  <c r="S99" i="10"/>
  <c r="T99" i="10"/>
  <c r="U99" i="10"/>
  <c r="Y99" i="10"/>
  <c r="AB99" i="10"/>
  <c r="AD99" i="10"/>
  <c r="AE99" i="10"/>
  <c r="C100" i="10"/>
  <c r="D100" i="10"/>
  <c r="E100" i="10"/>
  <c r="F100" i="10"/>
  <c r="G100" i="10"/>
  <c r="H100" i="10"/>
  <c r="I100" i="10"/>
  <c r="J100" i="10"/>
  <c r="K100" i="10"/>
  <c r="L100" i="10"/>
  <c r="N100" i="10"/>
  <c r="O100" i="10"/>
  <c r="P100" i="10"/>
  <c r="Q100" i="10"/>
  <c r="R100" i="10"/>
  <c r="S100" i="10"/>
  <c r="T100" i="10"/>
  <c r="U100" i="10"/>
  <c r="Y100" i="10"/>
  <c r="Z100" i="10" s="1"/>
  <c r="AB100" i="10"/>
  <c r="AD100" i="10"/>
  <c r="AE100" i="10"/>
  <c r="C101" i="10"/>
  <c r="D101" i="10"/>
  <c r="E101" i="10"/>
  <c r="F101" i="10"/>
  <c r="G101" i="10"/>
  <c r="H101" i="10"/>
  <c r="I101" i="10"/>
  <c r="J101" i="10"/>
  <c r="K101" i="10"/>
  <c r="L101" i="10"/>
  <c r="N101" i="10"/>
  <c r="O101" i="10"/>
  <c r="P101" i="10"/>
  <c r="Q101" i="10"/>
  <c r="R101" i="10"/>
  <c r="S101" i="10"/>
  <c r="T101" i="10"/>
  <c r="U101" i="10"/>
  <c r="Y101" i="10"/>
  <c r="AA101" i="10" s="1"/>
  <c r="AB101" i="10"/>
  <c r="AD101" i="10"/>
  <c r="AE101" i="10"/>
  <c r="C102" i="10"/>
  <c r="D102" i="10"/>
  <c r="E102" i="10"/>
  <c r="F102" i="10"/>
  <c r="G102" i="10"/>
  <c r="H102" i="10"/>
  <c r="I102" i="10"/>
  <c r="J102" i="10"/>
  <c r="K102" i="10"/>
  <c r="L102" i="10"/>
  <c r="N102" i="10"/>
  <c r="O102" i="10"/>
  <c r="P102" i="10"/>
  <c r="Q102" i="10"/>
  <c r="R102" i="10"/>
  <c r="S102" i="10"/>
  <c r="T102" i="10"/>
  <c r="U102" i="10"/>
  <c r="Y102" i="10"/>
  <c r="Z102" i="10" s="1"/>
  <c r="AB102" i="10"/>
  <c r="AD102" i="10"/>
  <c r="AE102" i="10"/>
  <c r="C103" i="10"/>
  <c r="D103" i="10"/>
  <c r="E103" i="10"/>
  <c r="F103" i="10"/>
  <c r="G103" i="10"/>
  <c r="H103" i="10"/>
  <c r="I103" i="10"/>
  <c r="J103" i="10"/>
  <c r="K103" i="10"/>
  <c r="L103" i="10"/>
  <c r="N103" i="10"/>
  <c r="O103" i="10"/>
  <c r="P103" i="10"/>
  <c r="Q103" i="10"/>
  <c r="R103" i="10"/>
  <c r="S103" i="10"/>
  <c r="T103" i="10"/>
  <c r="U103" i="10"/>
  <c r="Y103" i="10"/>
  <c r="Z103" i="10" s="1"/>
  <c r="AB103" i="10"/>
  <c r="AD103" i="10"/>
  <c r="AE103" i="10"/>
  <c r="C104" i="10"/>
  <c r="D104" i="10"/>
  <c r="E104" i="10"/>
  <c r="F104" i="10"/>
  <c r="G104" i="10"/>
  <c r="H104" i="10"/>
  <c r="I104" i="10"/>
  <c r="J104" i="10"/>
  <c r="K104" i="10"/>
  <c r="L104" i="10"/>
  <c r="N104" i="10"/>
  <c r="O104" i="10"/>
  <c r="P104" i="10"/>
  <c r="Q104" i="10"/>
  <c r="R104" i="10"/>
  <c r="S104" i="10"/>
  <c r="T104" i="10"/>
  <c r="U104" i="10"/>
  <c r="Y104" i="10"/>
  <c r="Z104" i="10" s="1"/>
  <c r="AB104" i="10"/>
  <c r="AD104" i="10"/>
  <c r="AE104" i="10"/>
  <c r="C105" i="10"/>
  <c r="D105" i="10"/>
  <c r="E105" i="10"/>
  <c r="F105" i="10"/>
  <c r="G105" i="10"/>
  <c r="H105" i="10"/>
  <c r="I105" i="10"/>
  <c r="J105" i="10"/>
  <c r="K105" i="10"/>
  <c r="L105" i="10"/>
  <c r="N105" i="10"/>
  <c r="O105" i="10"/>
  <c r="P105" i="10"/>
  <c r="Q105" i="10"/>
  <c r="R105" i="10"/>
  <c r="S105" i="10"/>
  <c r="T105" i="10"/>
  <c r="U105" i="10"/>
  <c r="Y105" i="10"/>
  <c r="AA105" i="10" s="1"/>
  <c r="AB105" i="10"/>
  <c r="AD105" i="10"/>
  <c r="AE105" i="10"/>
  <c r="C106" i="10"/>
  <c r="D106" i="10"/>
  <c r="E106" i="10"/>
  <c r="F106" i="10"/>
  <c r="G106" i="10"/>
  <c r="H106" i="10"/>
  <c r="I106" i="10"/>
  <c r="J106" i="10"/>
  <c r="K106" i="10"/>
  <c r="L106" i="10"/>
  <c r="N106" i="10"/>
  <c r="O106" i="10"/>
  <c r="P106" i="10"/>
  <c r="Q106" i="10"/>
  <c r="R106" i="10"/>
  <c r="S106" i="10"/>
  <c r="T106" i="10"/>
  <c r="U106" i="10"/>
  <c r="Y106" i="10"/>
  <c r="AB106" i="10"/>
  <c r="AD106" i="10"/>
  <c r="AE106" i="10"/>
  <c r="C107" i="10"/>
  <c r="D107" i="10"/>
  <c r="E107" i="10"/>
  <c r="F107" i="10"/>
  <c r="G107" i="10"/>
  <c r="H107" i="10"/>
  <c r="I107" i="10"/>
  <c r="J107" i="10"/>
  <c r="K107" i="10"/>
  <c r="L107" i="10"/>
  <c r="N107" i="10"/>
  <c r="O107" i="10"/>
  <c r="P107" i="10"/>
  <c r="Q107" i="10"/>
  <c r="R107" i="10"/>
  <c r="S107" i="10"/>
  <c r="T107" i="10"/>
  <c r="U107" i="10"/>
  <c r="Y107" i="10"/>
  <c r="AB107" i="10"/>
  <c r="AD107" i="10"/>
  <c r="AE107" i="10"/>
  <c r="C108" i="10"/>
  <c r="D108" i="10"/>
  <c r="E108" i="10"/>
  <c r="F108" i="10"/>
  <c r="G108" i="10"/>
  <c r="H108" i="10"/>
  <c r="I108" i="10"/>
  <c r="J108" i="10"/>
  <c r="K108" i="10"/>
  <c r="L108" i="10"/>
  <c r="N108" i="10"/>
  <c r="O108" i="10"/>
  <c r="P108" i="10"/>
  <c r="Q108" i="10"/>
  <c r="R108" i="10"/>
  <c r="S108" i="10"/>
  <c r="T108" i="10"/>
  <c r="U108" i="10"/>
  <c r="Y108" i="10"/>
  <c r="Z108" i="10" s="1"/>
  <c r="AB108" i="10"/>
  <c r="AD108" i="10"/>
  <c r="AE108" i="10"/>
  <c r="C109" i="10"/>
  <c r="D109" i="10"/>
  <c r="E109" i="10"/>
  <c r="F109" i="10"/>
  <c r="G109" i="10"/>
  <c r="H109" i="10"/>
  <c r="I109" i="10"/>
  <c r="J109" i="10"/>
  <c r="K109" i="10"/>
  <c r="L109" i="10"/>
  <c r="N109" i="10"/>
  <c r="O109" i="10"/>
  <c r="P109" i="10"/>
  <c r="Q109" i="10"/>
  <c r="R109" i="10"/>
  <c r="S109" i="10"/>
  <c r="T109" i="10"/>
  <c r="U109" i="10"/>
  <c r="Y109" i="10"/>
  <c r="Z109" i="10" s="1"/>
  <c r="AB109" i="10"/>
  <c r="AD109" i="10"/>
  <c r="AE109" i="10"/>
  <c r="C110" i="10"/>
  <c r="D110" i="10"/>
  <c r="E110" i="10"/>
  <c r="F110" i="10"/>
  <c r="G110" i="10"/>
  <c r="H110" i="10"/>
  <c r="I110" i="10"/>
  <c r="J110" i="10"/>
  <c r="K110" i="10"/>
  <c r="L110" i="10"/>
  <c r="N110" i="10"/>
  <c r="O110" i="10"/>
  <c r="P110" i="10"/>
  <c r="Q110" i="10"/>
  <c r="R110" i="10"/>
  <c r="S110" i="10"/>
  <c r="T110" i="10"/>
  <c r="U110" i="10"/>
  <c r="Y110" i="10"/>
  <c r="Z110" i="10" s="1"/>
  <c r="AB110" i="10"/>
  <c r="AD110" i="10"/>
  <c r="AE110" i="10"/>
  <c r="C111" i="10"/>
  <c r="D111" i="10"/>
  <c r="E111" i="10"/>
  <c r="F111" i="10"/>
  <c r="G111" i="10"/>
  <c r="H111" i="10"/>
  <c r="I111" i="10"/>
  <c r="J111" i="10"/>
  <c r="K111" i="10"/>
  <c r="L111" i="10"/>
  <c r="N111" i="10"/>
  <c r="O111" i="10"/>
  <c r="P111" i="10"/>
  <c r="Q111" i="10"/>
  <c r="R111" i="10"/>
  <c r="S111" i="10"/>
  <c r="T111" i="10"/>
  <c r="U111" i="10"/>
  <c r="Y111" i="10"/>
  <c r="AA111" i="10" s="1"/>
  <c r="AB111" i="10"/>
  <c r="AD111" i="10"/>
  <c r="AE111" i="10"/>
  <c r="C112" i="10"/>
  <c r="D112" i="10"/>
  <c r="E112" i="10"/>
  <c r="F112" i="10"/>
  <c r="G112" i="10"/>
  <c r="H112" i="10"/>
  <c r="I112" i="10"/>
  <c r="J112" i="10"/>
  <c r="K112" i="10"/>
  <c r="L112" i="10"/>
  <c r="N112" i="10"/>
  <c r="O112" i="10"/>
  <c r="P112" i="10"/>
  <c r="Q112" i="10"/>
  <c r="R112" i="10"/>
  <c r="S112" i="10"/>
  <c r="T112" i="10"/>
  <c r="U112" i="10"/>
  <c r="Y112" i="10"/>
  <c r="Z112" i="10" s="1"/>
  <c r="AB112" i="10"/>
  <c r="AD112" i="10"/>
  <c r="AE112" i="10"/>
  <c r="C113" i="10"/>
  <c r="D113" i="10"/>
  <c r="E113" i="10"/>
  <c r="F113" i="10"/>
  <c r="G113" i="10"/>
  <c r="H113" i="10"/>
  <c r="I113" i="10"/>
  <c r="J113" i="10"/>
  <c r="K113" i="10"/>
  <c r="L113" i="10"/>
  <c r="N113" i="10"/>
  <c r="O113" i="10"/>
  <c r="P113" i="10"/>
  <c r="Q113" i="10"/>
  <c r="R113" i="10"/>
  <c r="S113" i="10"/>
  <c r="T113" i="10"/>
  <c r="U113" i="10"/>
  <c r="Y113" i="10"/>
  <c r="AB113" i="10"/>
  <c r="AD113" i="10"/>
  <c r="AE113" i="10"/>
  <c r="C114" i="10"/>
  <c r="D114" i="10"/>
  <c r="E114" i="10"/>
  <c r="F114" i="10"/>
  <c r="G114" i="10"/>
  <c r="H114" i="10"/>
  <c r="I114" i="10"/>
  <c r="J114" i="10"/>
  <c r="K114" i="10"/>
  <c r="L114" i="10"/>
  <c r="N114" i="10"/>
  <c r="O114" i="10"/>
  <c r="P114" i="10"/>
  <c r="Q114" i="10"/>
  <c r="R114" i="10"/>
  <c r="S114" i="10"/>
  <c r="T114" i="10"/>
  <c r="U114" i="10"/>
  <c r="Y114" i="10"/>
  <c r="AB114" i="10"/>
  <c r="AD114" i="10"/>
  <c r="AE114" i="10"/>
  <c r="C115" i="10"/>
  <c r="D115" i="10"/>
  <c r="E115" i="10"/>
  <c r="F115" i="10"/>
  <c r="G115" i="10"/>
  <c r="H115" i="10"/>
  <c r="I115" i="10"/>
  <c r="J115" i="10"/>
  <c r="K115" i="10"/>
  <c r="L115" i="10"/>
  <c r="N115" i="10"/>
  <c r="O115" i="10"/>
  <c r="P115" i="10"/>
  <c r="Q115" i="10"/>
  <c r="R115" i="10"/>
  <c r="S115" i="10"/>
  <c r="T115" i="10"/>
  <c r="U115" i="10"/>
  <c r="Y115" i="10"/>
  <c r="AB115" i="10"/>
  <c r="AD115" i="10"/>
  <c r="AE115" i="10"/>
  <c r="C116" i="10"/>
  <c r="D116" i="10"/>
  <c r="E116" i="10"/>
  <c r="F116" i="10"/>
  <c r="G116" i="10"/>
  <c r="H116" i="10"/>
  <c r="I116" i="10"/>
  <c r="J116" i="10"/>
  <c r="K116" i="10"/>
  <c r="L116" i="10"/>
  <c r="N116" i="10"/>
  <c r="O116" i="10"/>
  <c r="P116" i="10"/>
  <c r="Q116" i="10"/>
  <c r="R116" i="10"/>
  <c r="S116" i="10"/>
  <c r="T116" i="10"/>
  <c r="U116" i="10"/>
  <c r="Y116" i="10"/>
  <c r="Z116" i="10" s="1"/>
  <c r="AB116" i="10"/>
  <c r="AD116" i="10"/>
  <c r="AE116" i="10"/>
  <c r="C117" i="10"/>
  <c r="D117" i="10"/>
  <c r="E117" i="10"/>
  <c r="F117" i="10"/>
  <c r="G117" i="10"/>
  <c r="H117" i="10"/>
  <c r="I117" i="10"/>
  <c r="J117" i="10"/>
  <c r="K117" i="10"/>
  <c r="L117" i="10"/>
  <c r="N117" i="10"/>
  <c r="O117" i="10"/>
  <c r="P117" i="10"/>
  <c r="Q117" i="10"/>
  <c r="R117" i="10"/>
  <c r="S117" i="10"/>
  <c r="T117" i="10"/>
  <c r="U117" i="10"/>
  <c r="Y117" i="10"/>
  <c r="AB117" i="10"/>
  <c r="AD117" i="10"/>
  <c r="AE117" i="10"/>
  <c r="C118" i="10"/>
  <c r="D118" i="10"/>
  <c r="E118" i="10"/>
  <c r="F118" i="10"/>
  <c r="G118" i="10"/>
  <c r="H118" i="10"/>
  <c r="I118" i="10"/>
  <c r="J118" i="10"/>
  <c r="K118" i="10"/>
  <c r="L118" i="10"/>
  <c r="N118" i="10"/>
  <c r="O118" i="10"/>
  <c r="P118" i="10"/>
  <c r="Q118" i="10"/>
  <c r="R118" i="10"/>
  <c r="S118" i="10"/>
  <c r="T118" i="10"/>
  <c r="U118" i="10"/>
  <c r="Y118" i="10"/>
  <c r="Z118" i="10" s="1"/>
  <c r="AB118" i="10"/>
  <c r="AD118" i="10"/>
  <c r="AE118" i="10"/>
  <c r="C119" i="10"/>
  <c r="D119" i="10"/>
  <c r="E119" i="10"/>
  <c r="F119" i="10"/>
  <c r="G119" i="10"/>
  <c r="H119" i="10"/>
  <c r="I119" i="10"/>
  <c r="J119" i="10"/>
  <c r="K119" i="10"/>
  <c r="L119" i="10"/>
  <c r="N119" i="10"/>
  <c r="O119" i="10"/>
  <c r="P119" i="10"/>
  <c r="Q119" i="10"/>
  <c r="R119" i="10"/>
  <c r="S119" i="10"/>
  <c r="T119" i="10"/>
  <c r="U119" i="10"/>
  <c r="Y119" i="10"/>
  <c r="AA119" i="10" s="1"/>
  <c r="AB119" i="10"/>
  <c r="AD119" i="10"/>
  <c r="AE119" i="10"/>
  <c r="C120" i="10"/>
  <c r="D120" i="10"/>
  <c r="E120" i="10"/>
  <c r="F120" i="10"/>
  <c r="G120" i="10"/>
  <c r="H120" i="10"/>
  <c r="I120" i="10"/>
  <c r="J120" i="10"/>
  <c r="K120" i="10"/>
  <c r="L120" i="10"/>
  <c r="N120" i="10"/>
  <c r="O120" i="10"/>
  <c r="P120" i="10"/>
  <c r="Q120" i="10"/>
  <c r="R120" i="10"/>
  <c r="S120" i="10"/>
  <c r="T120" i="10"/>
  <c r="U120" i="10"/>
  <c r="Y120" i="10"/>
  <c r="AA120" i="10" s="1"/>
  <c r="AB120" i="10"/>
  <c r="AD120" i="10"/>
  <c r="AE120" i="10"/>
  <c r="C121" i="10"/>
  <c r="D121" i="10"/>
  <c r="E121" i="10"/>
  <c r="F121" i="10"/>
  <c r="G121" i="10"/>
  <c r="H121" i="10"/>
  <c r="I121" i="10"/>
  <c r="J121" i="10"/>
  <c r="K121" i="10"/>
  <c r="L121" i="10"/>
  <c r="N121" i="10"/>
  <c r="O121" i="10"/>
  <c r="P121" i="10"/>
  <c r="Q121" i="10"/>
  <c r="R121" i="10"/>
  <c r="S121" i="10"/>
  <c r="T121" i="10"/>
  <c r="U121" i="10"/>
  <c r="Y121" i="10"/>
  <c r="Z121" i="10" s="1"/>
  <c r="AB121" i="10"/>
  <c r="AD121" i="10"/>
  <c r="AE121" i="10"/>
  <c r="C122" i="10"/>
  <c r="D122" i="10"/>
  <c r="E122" i="10"/>
  <c r="F122" i="10"/>
  <c r="G122" i="10"/>
  <c r="H122" i="10"/>
  <c r="I122" i="10"/>
  <c r="J122" i="10"/>
  <c r="K122" i="10"/>
  <c r="L122" i="10"/>
  <c r="N122" i="10"/>
  <c r="O122" i="10"/>
  <c r="P122" i="10"/>
  <c r="Q122" i="10"/>
  <c r="R122" i="10"/>
  <c r="S122" i="10"/>
  <c r="T122" i="10"/>
  <c r="U122" i="10"/>
  <c r="Y122" i="10"/>
  <c r="Z122" i="10" s="1"/>
  <c r="AB122" i="10"/>
  <c r="AD122" i="10"/>
  <c r="AE122" i="10"/>
  <c r="C123" i="10"/>
  <c r="D123" i="10"/>
  <c r="E123" i="10"/>
  <c r="F123" i="10"/>
  <c r="G123" i="10"/>
  <c r="H123" i="10"/>
  <c r="I123" i="10"/>
  <c r="J123" i="10"/>
  <c r="K123" i="10"/>
  <c r="L123" i="10"/>
  <c r="N123" i="10"/>
  <c r="O123" i="10"/>
  <c r="P123" i="10"/>
  <c r="Q123" i="10"/>
  <c r="R123" i="10"/>
  <c r="S123" i="10"/>
  <c r="T123" i="10"/>
  <c r="U123" i="10"/>
  <c r="Y123" i="10"/>
  <c r="AA123" i="10" s="1"/>
  <c r="AB123" i="10"/>
  <c r="AD123" i="10"/>
  <c r="AE123" i="10"/>
  <c r="C124" i="10"/>
  <c r="D124" i="10"/>
  <c r="E124" i="10"/>
  <c r="F124" i="10"/>
  <c r="G124" i="10"/>
  <c r="H124" i="10"/>
  <c r="I124" i="10"/>
  <c r="J124" i="10"/>
  <c r="K124" i="10"/>
  <c r="L124" i="10"/>
  <c r="N124" i="10"/>
  <c r="O124" i="10"/>
  <c r="P124" i="10"/>
  <c r="Q124" i="10"/>
  <c r="R124" i="10"/>
  <c r="S124" i="10"/>
  <c r="T124" i="10"/>
  <c r="U124" i="10"/>
  <c r="Y124" i="10"/>
  <c r="Z124" i="10" s="1"/>
  <c r="AB124" i="10"/>
  <c r="AD124" i="10"/>
  <c r="AE124" i="10"/>
  <c r="C125" i="10"/>
  <c r="D125" i="10"/>
  <c r="E125" i="10"/>
  <c r="F125" i="10"/>
  <c r="G125" i="10"/>
  <c r="H125" i="10"/>
  <c r="I125" i="10"/>
  <c r="J125" i="10"/>
  <c r="K125" i="10"/>
  <c r="L125" i="10"/>
  <c r="N125" i="10"/>
  <c r="O125" i="10"/>
  <c r="P125" i="10"/>
  <c r="Q125" i="10"/>
  <c r="R125" i="10"/>
  <c r="S125" i="10"/>
  <c r="T125" i="10"/>
  <c r="U125" i="10"/>
  <c r="Y125" i="10"/>
  <c r="AA125" i="10" s="1"/>
  <c r="AB125" i="10"/>
  <c r="AD125" i="10"/>
  <c r="AE125" i="10"/>
  <c r="C126" i="10"/>
  <c r="D126" i="10"/>
  <c r="E126" i="10"/>
  <c r="F126" i="10"/>
  <c r="G126" i="10"/>
  <c r="H126" i="10"/>
  <c r="I126" i="10"/>
  <c r="J126" i="10"/>
  <c r="K126" i="10"/>
  <c r="L126" i="10"/>
  <c r="N126" i="10"/>
  <c r="O126" i="10"/>
  <c r="P126" i="10"/>
  <c r="Q126" i="10"/>
  <c r="R126" i="10"/>
  <c r="S126" i="10"/>
  <c r="T126" i="10"/>
  <c r="U126" i="10"/>
  <c r="Y126" i="10"/>
  <c r="Z126" i="10" s="1"/>
  <c r="AB126" i="10"/>
  <c r="AD126" i="10"/>
  <c r="AE126" i="10"/>
  <c r="C127" i="10"/>
  <c r="D127" i="10"/>
  <c r="E127" i="10"/>
  <c r="F127" i="10"/>
  <c r="G127" i="10"/>
  <c r="H127" i="10"/>
  <c r="I127" i="10"/>
  <c r="J127" i="10"/>
  <c r="K127" i="10"/>
  <c r="L127" i="10"/>
  <c r="N127" i="10"/>
  <c r="O127" i="10"/>
  <c r="P127" i="10"/>
  <c r="Q127" i="10"/>
  <c r="R127" i="10"/>
  <c r="S127" i="10"/>
  <c r="T127" i="10"/>
  <c r="U127" i="10"/>
  <c r="Y127" i="10"/>
  <c r="Z127" i="10" s="1"/>
  <c r="AB127" i="10"/>
  <c r="AD127" i="10"/>
  <c r="AE127" i="10"/>
  <c r="C128" i="10"/>
  <c r="D128" i="10"/>
  <c r="E128" i="10"/>
  <c r="F128" i="10"/>
  <c r="G128" i="10"/>
  <c r="H128" i="10"/>
  <c r="I128" i="10"/>
  <c r="J128" i="10"/>
  <c r="K128" i="10"/>
  <c r="L128" i="10"/>
  <c r="N128" i="10"/>
  <c r="O128" i="10"/>
  <c r="P128" i="10"/>
  <c r="Q128" i="10"/>
  <c r="R128" i="10"/>
  <c r="S128" i="10"/>
  <c r="T128" i="10"/>
  <c r="U128" i="10"/>
  <c r="Y128" i="10"/>
  <c r="Z128" i="10" s="1"/>
  <c r="AB128" i="10"/>
  <c r="AD128" i="10"/>
  <c r="AE128" i="10"/>
  <c r="C129" i="10"/>
  <c r="D129" i="10"/>
  <c r="E129" i="10"/>
  <c r="F129" i="10"/>
  <c r="G129" i="10"/>
  <c r="H129" i="10"/>
  <c r="I129" i="10"/>
  <c r="J129" i="10"/>
  <c r="K129" i="10"/>
  <c r="L129" i="10"/>
  <c r="N129" i="10"/>
  <c r="O129" i="10"/>
  <c r="P129" i="10"/>
  <c r="Q129" i="10"/>
  <c r="R129" i="10"/>
  <c r="S129" i="10"/>
  <c r="T129" i="10"/>
  <c r="U129" i="10"/>
  <c r="Y129" i="10"/>
  <c r="AA129" i="10" s="1"/>
  <c r="AB129" i="10"/>
  <c r="AD129" i="10"/>
  <c r="AE129" i="10"/>
  <c r="C130" i="10"/>
  <c r="D130" i="10"/>
  <c r="E130" i="10"/>
  <c r="F130" i="10"/>
  <c r="G130" i="10"/>
  <c r="H130" i="10"/>
  <c r="I130" i="10"/>
  <c r="J130" i="10"/>
  <c r="K130" i="10"/>
  <c r="L130" i="10"/>
  <c r="N130" i="10"/>
  <c r="O130" i="10"/>
  <c r="P130" i="10"/>
  <c r="Q130" i="10"/>
  <c r="R130" i="10"/>
  <c r="S130" i="10"/>
  <c r="T130" i="10"/>
  <c r="U130" i="10"/>
  <c r="Y130" i="10"/>
  <c r="Z130" i="10" s="1"/>
  <c r="AB130" i="10"/>
  <c r="AD130" i="10"/>
  <c r="AE130" i="10"/>
  <c r="C131" i="10"/>
  <c r="D131" i="10"/>
  <c r="E131" i="10"/>
  <c r="F131" i="10"/>
  <c r="G131" i="10"/>
  <c r="H131" i="10"/>
  <c r="I131" i="10"/>
  <c r="J131" i="10"/>
  <c r="K131" i="10"/>
  <c r="L131" i="10"/>
  <c r="N131" i="10"/>
  <c r="O131" i="10"/>
  <c r="P131" i="10"/>
  <c r="Q131" i="10"/>
  <c r="R131" i="10"/>
  <c r="S131" i="10"/>
  <c r="T131" i="10"/>
  <c r="U131" i="10"/>
  <c r="Y131" i="10"/>
  <c r="AA131" i="10" s="1"/>
  <c r="AB131" i="10"/>
  <c r="AD131" i="10"/>
  <c r="AE131" i="10"/>
  <c r="C132" i="10"/>
  <c r="D132" i="10"/>
  <c r="E132" i="10"/>
  <c r="F132" i="10"/>
  <c r="G132" i="10"/>
  <c r="H132" i="10"/>
  <c r="I132" i="10"/>
  <c r="J132" i="10"/>
  <c r="K132" i="10"/>
  <c r="L132" i="10"/>
  <c r="N132" i="10"/>
  <c r="O132" i="10"/>
  <c r="P132" i="10"/>
  <c r="Q132" i="10"/>
  <c r="R132" i="10"/>
  <c r="S132" i="10"/>
  <c r="T132" i="10"/>
  <c r="U132" i="10"/>
  <c r="Y132" i="10"/>
  <c r="AA132" i="10" s="1"/>
  <c r="AB132" i="10"/>
  <c r="AD132" i="10"/>
  <c r="AE132" i="10"/>
  <c r="C133" i="10"/>
  <c r="D133" i="10"/>
  <c r="E133" i="10"/>
  <c r="F133" i="10"/>
  <c r="G133" i="10"/>
  <c r="H133" i="10"/>
  <c r="I133" i="10"/>
  <c r="J133" i="10"/>
  <c r="K133" i="10"/>
  <c r="L133" i="10"/>
  <c r="N133" i="10"/>
  <c r="O133" i="10"/>
  <c r="P133" i="10"/>
  <c r="Q133" i="10"/>
  <c r="R133" i="10"/>
  <c r="S133" i="10"/>
  <c r="T133" i="10"/>
  <c r="U133" i="10"/>
  <c r="Y133" i="10"/>
  <c r="AA133" i="10" s="1"/>
  <c r="AB133" i="10"/>
  <c r="AD133" i="10"/>
  <c r="AE133" i="10"/>
  <c r="C134" i="10"/>
  <c r="D134" i="10"/>
  <c r="E134" i="10"/>
  <c r="F134" i="10"/>
  <c r="G134" i="10"/>
  <c r="H134" i="10"/>
  <c r="I134" i="10"/>
  <c r="J134" i="10"/>
  <c r="K134" i="10"/>
  <c r="L134" i="10"/>
  <c r="N134" i="10"/>
  <c r="O134" i="10"/>
  <c r="P134" i="10"/>
  <c r="Q134" i="10"/>
  <c r="R134" i="10"/>
  <c r="S134" i="10"/>
  <c r="T134" i="10"/>
  <c r="U134" i="10"/>
  <c r="Y134" i="10"/>
  <c r="Z134" i="10" s="1"/>
  <c r="AB134" i="10"/>
  <c r="AD134" i="10"/>
  <c r="AE134" i="10"/>
  <c r="C135" i="10"/>
  <c r="D135" i="10"/>
  <c r="E135" i="10"/>
  <c r="F135" i="10"/>
  <c r="G135" i="10"/>
  <c r="H135" i="10"/>
  <c r="I135" i="10"/>
  <c r="J135" i="10"/>
  <c r="K135" i="10"/>
  <c r="L135" i="10"/>
  <c r="N135" i="10"/>
  <c r="O135" i="10"/>
  <c r="P135" i="10"/>
  <c r="Q135" i="10"/>
  <c r="R135" i="10"/>
  <c r="S135" i="10"/>
  <c r="T135" i="10"/>
  <c r="U135" i="10"/>
  <c r="Y135" i="10"/>
  <c r="AA135" i="10" s="1"/>
  <c r="AB135" i="10"/>
  <c r="AD135" i="10"/>
  <c r="AE135" i="10"/>
  <c r="C136" i="10"/>
  <c r="D136" i="10"/>
  <c r="E136" i="10"/>
  <c r="F136" i="10"/>
  <c r="G136" i="10"/>
  <c r="H136" i="10"/>
  <c r="I136" i="10"/>
  <c r="J136" i="10"/>
  <c r="K136" i="10"/>
  <c r="L136" i="10"/>
  <c r="N136" i="10"/>
  <c r="O136" i="10"/>
  <c r="P136" i="10"/>
  <c r="Q136" i="10"/>
  <c r="R136" i="10"/>
  <c r="S136" i="10"/>
  <c r="T136" i="10"/>
  <c r="U136" i="10"/>
  <c r="Y136" i="10"/>
  <c r="Z136" i="10" s="1"/>
  <c r="AB136" i="10"/>
  <c r="AD136" i="10"/>
  <c r="AE136" i="10"/>
  <c r="C137" i="10"/>
  <c r="D137" i="10"/>
  <c r="E137" i="10"/>
  <c r="F137" i="10"/>
  <c r="G137" i="10"/>
  <c r="H137" i="10"/>
  <c r="I137" i="10"/>
  <c r="J137" i="10"/>
  <c r="K137" i="10"/>
  <c r="L137" i="10"/>
  <c r="N137" i="10"/>
  <c r="O137" i="10"/>
  <c r="P137" i="10"/>
  <c r="Q137" i="10"/>
  <c r="R137" i="10"/>
  <c r="S137" i="10"/>
  <c r="T137" i="10"/>
  <c r="U137" i="10"/>
  <c r="Y137" i="10"/>
  <c r="AA137" i="10" s="1"/>
  <c r="AB137" i="10"/>
  <c r="AD137" i="10"/>
  <c r="AE137" i="10"/>
  <c r="C138" i="10"/>
  <c r="D138" i="10"/>
  <c r="E138" i="10"/>
  <c r="F138" i="10"/>
  <c r="G138" i="10"/>
  <c r="H138" i="10"/>
  <c r="I138" i="10"/>
  <c r="J138" i="10"/>
  <c r="K138" i="10"/>
  <c r="L138" i="10"/>
  <c r="N138" i="10"/>
  <c r="O138" i="10"/>
  <c r="P138" i="10"/>
  <c r="Q138" i="10"/>
  <c r="R138" i="10"/>
  <c r="S138" i="10"/>
  <c r="T138" i="10"/>
  <c r="U138" i="10"/>
  <c r="Y138" i="10"/>
  <c r="Z138" i="10" s="1"/>
  <c r="AB138" i="10"/>
  <c r="AD138" i="10"/>
  <c r="AE138" i="10"/>
  <c r="C139" i="10"/>
  <c r="D139" i="10"/>
  <c r="E139" i="10"/>
  <c r="F139" i="10"/>
  <c r="G139" i="10"/>
  <c r="H139" i="10"/>
  <c r="I139" i="10"/>
  <c r="J139" i="10"/>
  <c r="K139" i="10"/>
  <c r="L139" i="10"/>
  <c r="N139" i="10"/>
  <c r="O139" i="10"/>
  <c r="P139" i="10"/>
  <c r="Q139" i="10"/>
  <c r="R139" i="10"/>
  <c r="S139" i="10"/>
  <c r="T139" i="10"/>
  <c r="U139" i="10"/>
  <c r="Y139" i="10"/>
  <c r="Z139" i="10" s="1"/>
  <c r="AB139" i="10"/>
  <c r="AD139" i="10"/>
  <c r="AE139" i="10"/>
  <c r="C140" i="10"/>
  <c r="D140" i="10"/>
  <c r="E140" i="10"/>
  <c r="F140" i="10"/>
  <c r="G140" i="10"/>
  <c r="H140" i="10"/>
  <c r="I140" i="10"/>
  <c r="J140" i="10"/>
  <c r="K140" i="10"/>
  <c r="L140" i="10"/>
  <c r="N140" i="10"/>
  <c r="O140" i="10"/>
  <c r="P140" i="10"/>
  <c r="Q140" i="10"/>
  <c r="R140" i="10"/>
  <c r="S140" i="10"/>
  <c r="T140" i="10"/>
  <c r="U140" i="10"/>
  <c r="Y140" i="10"/>
  <c r="Z140" i="10" s="1"/>
  <c r="AB140" i="10"/>
  <c r="AD140" i="10"/>
  <c r="AE140" i="10"/>
  <c r="C141" i="10"/>
  <c r="D141" i="10"/>
  <c r="E141" i="10"/>
  <c r="F141" i="10"/>
  <c r="G141" i="10"/>
  <c r="H141" i="10"/>
  <c r="I141" i="10"/>
  <c r="J141" i="10"/>
  <c r="K141" i="10"/>
  <c r="L141" i="10"/>
  <c r="N141" i="10"/>
  <c r="O141" i="10"/>
  <c r="P141" i="10"/>
  <c r="Q141" i="10"/>
  <c r="R141" i="10"/>
  <c r="S141" i="10"/>
  <c r="T141" i="10"/>
  <c r="U141" i="10"/>
  <c r="Y141" i="10"/>
  <c r="AA141" i="10" s="1"/>
  <c r="AB141" i="10"/>
  <c r="AD141" i="10"/>
  <c r="AE141" i="10"/>
  <c r="C142" i="10"/>
  <c r="D142" i="10"/>
  <c r="E142" i="10"/>
  <c r="F142" i="10"/>
  <c r="G142" i="10"/>
  <c r="H142" i="10"/>
  <c r="I142" i="10"/>
  <c r="J142" i="10"/>
  <c r="K142" i="10"/>
  <c r="L142" i="10"/>
  <c r="N142" i="10"/>
  <c r="O142" i="10"/>
  <c r="P142" i="10"/>
  <c r="Q142" i="10"/>
  <c r="R142" i="10"/>
  <c r="S142" i="10"/>
  <c r="T142" i="10"/>
  <c r="U142" i="10"/>
  <c r="Y142" i="10"/>
  <c r="AB142" i="10"/>
  <c r="AD142" i="10"/>
  <c r="AE142" i="10"/>
  <c r="C143" i="10"/>
  <c r="D143" i="10"/>
  <c r="E143" i="10"/>
  <c r="F143" i="10"/>
  <c r="G143" i="10"/>
  <c r="H143" i="10"/>
  <c r="I143" i="10"/>
  <c r="J143" i="10"/>
  <c r="K143" i="10"/>
  <c r="L143" i="10"/>
  <c r="N143" i="10"/>
  <c r="O143" i="10"/>
  <c r="P143" i="10"/>
  <c r="Q143" i="10"/>
  <c r="R143" i="10"/>
  <c r="S143" i="10"/>
  <c r="T143" i="10"/>
  <c r="U143" i="10"/>
  <c r="Y143" i="10"/>
  <c r="AA143" i="10" s="1"/>
  <c r="AB143" i="10"/>
  <c r="AD143" i="10"/>
  <c r="AE143" i="10"/>
  <c r="C144" i="10"/>
  <c r="D144" i="10"/>
  <c r="E144" i="10"/>
  <c r="F144" i="10"/>
  <c r="G144" i="10"/>
  <c r="H144" i="10"/>
  <c r="I144" i="10"/>
  <c r="J144" i="10"/>
  <c r="K144" i="10"/>
  <c r="L144" i="10"/>
  <c r="N144" i="10"/>
  <c r="O144" i="10"/>
  <c r="P144" i="10"/>
  <c r="Q144" i="10"/>
  <c r="R144" i="10"/>
  <c r="S144" i="10"/>
  <c r="T144" i="10"/>
  <c r="U144" i="10"/>
  <c r="Y144" i="10"/>
  <c r="Z144" i="10" s="1"/>
  <c r="AB144" i="10"/>
  <c r="AD144" i="10"/>
  <c r="AE144" i="10"/>
  <c r="C145" i="10"/>
  <c r="D145" i="10"/>
  <c r="E145" i="10"/>
  <c r="F145" i="10"/>
  <c r="G145" i="10"/>
  <c r="H145" i="10"/>
  <c r="I145" i="10"/>
  <c r="J145" i="10"/>
  <c r="K145" i="10"/>
  <c r="L145" i="10"/>
  <c r="N145" i="10"/>
  <c r="O145" i="10"/>
  <c r="P145" i="10"/>
  <c r="Q145" i="10"/>
  <c r="R145" i="10"/>
  <c r="S145" i="10"/>
  <c r="T145" i="10"/>
  <c r="U145" i="10"/>
  <c r="Y145" i="10"/>
  <c r="Z145" i="10" s="1"/>
  <c r="AB145" i="10"/>
  <c r="AD145" i="10"/>
  <c r="AE145" i="10"/>
  <c r="C146" i="10"/>
  <c r="D146" i="10"/>
  <c r="E146" i="10"/>
  <c r="F146" i="10"/>
  <c r="G146" i="10"/>
  <c r="H146" i="10"/>
  <c r="I146" i="10"/>
  <c r="J146" i="10"/>
  <c r="K146" i="10"/>
  <c r="L146" i="10"/>
  <c r="N146" i="10"/>
  <c r="O146" i="10"/>
  <c r="P146" i="10"/>
  <c r="Q146" i="10"/>
  <c r="R146" i="10"/>
  <c r="S146" i="10"/>
  <c r="T146" i="10"/>
  <c r="U146" i="10"/>
  <c r="Y146" i="10"/>
  <c r="Z146" i="10" s="1"/>
  <c r="AB146" i="10"/>
  <c r="AD146" i="10"/>
  <c r="AE146" i="10"/>
  <c r="C147" i="10"/>
  <c r="D147" i="10"/>
  <c r="E147" i="10"/>
  <c r="F147" i="10"/>
  <c r="G147" i="10"/>
  <c r="H147" i="10"/>
  <c r="I147" i="10"/>
  <c r="J147" i="10"/>
  <c r="K147" i="10"/>
  <c r="L147" i="10"/>
  <c r="N147" i="10"/>
  <c r="O147" i="10"/>
  <c r="P147" i="10"/>
  <c r="Q147" i="10"/>
  <c r="R147" i="10"/>
  <c r="S147" i="10"/>
  <c r="T147" i="10"/>
  <c r="U147" i="10"/>
  <c r="Y147" i="10"/>
  <c r="AA147" i="10" s="1"/>
  <c r="AB147" i="10"/>
  <c r="AD147" i="10"/>
  <c r="AE147" i="10"/>
  <c r="C148" i="10"/>
  <c r="D148" i="10"/>
  <c r="E148" i="10"/>
  <c r="F148" i="10"/>
  <c r="G148" i="10"/>
  <c r="H148" i="10"/>
  <c r="I148" i="10"/>
  <c r="J148" i="10"/>
  <c r="K148" i="10"/>
  <c r="L148" i="10"/>
  <c r="N148" i="10"/>
  <c r="O148" i="10"/>
  <c r="P148" i="10"/>
  <c r="Q148" i="10"/>
  <c r="R148" i="10"/>
  <c r="S148" i="10"/>
  <c r="T148" i="10"/>
  <c r="U148" i="10"/>
  <c r="Y148" i="10"/>
  <c r="Z148" i="10" s="1"/>
  <c r="AB148" i="10"/>
  <c r="AD148" i="10"/>
  <c r="AE148" i="10"/>
  <c r="C149" i="10"/>
  <c r="D149" i="10"/>
  <c r="E149" i="10"/>
  <c r="F149" i="10"/>
  <c r="G149" i="10"/>
  <c r="H149" i="10"/>
  <c r="I149" i="10"/>
  <c r="J149" i="10"/>
  <c r="K149" i="10"/>
  <c r="L149" i="10"/>
  <c r="N149" i="10"/>
  <c r="O149" i="10"/>
  <c r="P149" i="10"/>
  <c r="Q149" i="10"/>
  <c r="R149" i="10"/>
  <c r="S149" i="10"/>
  <c r="T149" i="10"/>
  <c r="U149" i="10"/>
  <c r="Y149" i="10"/>
  <c r="AA149" i="10" s="1"/>
  <c r="AB149" i="10"/>
  <c r="AD149" i="10"/>
  <c r="AE149" i="10"/>
  <c r="C150" i="10"/>
  <c r="D150" i="10"/>
  <c r="E150" i="10"/>
  <c r="F150" i="10"/>
  <c r="G150" i="10"/>
  <c r="H150" i="10"/>
  <c r="I150" i="10"/>
  <c r="J150" i="10"/>
  <c r="K150" i="10"/>
  <c r="L150" i="10"/>
  <c r="N150" i="10"/>
  <c r="O150" i="10"/>
  <c r="P150" i="10"/>
  <c r="Q150" i="10"/>
  <c r="R150" i="10"/>
  <c r="S150" i="10"/>
  <c r="T150" i="10"/>
  <c r="U150" i="10"/>
  <c r="Y150" i="10"/>
  <c r="Z150" i="10" s="1"/>
  <c r="AB150" i="10"/>
  <c r="AD150" i="10"/>
  <c r="AE150" i="10"/>
  <c r="C151" i="10"/>
  <c r="D151" i="10"/>
  <c r="E151" i="10"/>
  <c r="F151" i="10"/>
  <c r="G151" i="10"/>
  <c r="H151" i="10"/>
  <c r="I151" i="10"/>
  <c r="J151" i="10"/>
  <c r="K151" i="10"/>
  <c r="L151" i="10"/>
  <c r="N151" i="10"/>
  <c r="O151" i="10"/>
  <c r="P151" i="10"/>
  <c r="Q151" i="10"/>
  <c r="R151" i="10"/>
  <c r="S151" i="10"/>
  <c r="T151" i="10"/>
  <c r="U151" i="10"/>
  <c r="Y151" i="10"/>
  <c r="Z151" i="10" s="1"/>
  <c r="AB151" i="10"/>
  <c r="AD151" i="10"/>
  <c r="AE151" i="10"/>
  <c r="C152" i="10"/>
  <c r="D152" i="10"/>
  <c r="E152" i="10"/>
  <c r="F152" i="10"/>
  <c r="G152" i="10"/>
  <c r="H152" i="10"/>
  <c r="I152" i="10"/>
  <c r="J152" i="10"/>
  <c r="K152" i="10"/>
  <c r="L152" i="10"/>
  <c r="N152" i="10"/>
  <c r="O152" i="10"/>
  <c r="P152" i="10"/>
  <c r="Q152" i="10"/>
  <c r="R152" i="10"/>
  <c r="S152" i="10"/>
  <c r="T152" i="10"/>
  <c r="U152" i="10"/>
  <c r="Y152" i="10"/>
  <c r="Z152" i="10" s="1"/>
  <c r="AB152" i="10"/>
  <c r="AD152" i="10"/>
  <c r="AE152" i="10"/>
  <c r="C153" i="10"/>
  <c r="D153" i="10"/>
  <c r="E153" i="10"/>
  <c r="F153" i="10"/>
  <c r="G153" i="10"/>
  <c r="H153" i="10"/>
  <c r="I153" i="10"/>
  <c r="J153" i="10"/>
  <c r="K153" i="10"/>
  <c r="L153" i="10"/>
  <c r="N153" i="10"/>
  <c r="O153" i="10"/>
  <c r="P153" i="10"/>
  <c r="Q153" i="10"/>
  <c r="R153" i="10"/>
  <c r="S153" i="10"/>
  <c r="T153" i="10"/>
  <c r="U153" i="10"/>
  <c r="Y153" i="10"/>
  <c r="AA153" i="10" s="1"/>
  <c r="AB153" i="10"/>
  <c r="AD153" i="10"/>
  <c r="AE153" i="10"/>
  <c r="C154" i="10"/>
  <c r="D154" i="10"/>
  <c r="E154" i="10"/>
  <c r="F154" i="10"/>
  <c r="G154" i="10"/>
  <c r="H154" i="10"/>
  <c r="I154" i="10"/>
  <c r="J154" i="10"/>
  <c r="K154" i="10"/>
  <c r="L154" i="10"/>
  <c r="N154" i="10"/>
  <c r="O154" i="10"/>
  <c r="P154" i="10"/>
  <c r="Q154" i="10"/>
  <c r="R154" i="10"/>
  <c r="S154" i="10"/>
  <c r="T154" i="10"/>
  <c r="U154" i="10"/>
  <c r="Y154" i="10"/>
  <c r="Z154" i="10" s="1"/>
  <c r="AB154" i="10"/>
  <c r="AD154" i="10"/>
  <c r="AE154" i="10"/>
  <c r="C155" i="10"/>
  <c r="D155" i="10"/>
  <c r="E155" i="10"/>
  <c r="F155" i="10"/>
  <c r="G155" i="10"/>
  <c r="H155" i="10"/>
  <c r="I155" i="10"/>
  <c r="J155" i="10"/>
  <c r="K155" i="10"/>
  <c r="L155" i="10"/>
  <c r="N155" i="10"/>
  <c r="O155" i="10"/>
  <c r="P155" i="10"/>
  <c r="Q155" i="10"/>
  <c r="R155" i="10"/>
  <c r="S155" i="10"/>
  <c r="T155" i="10"/>
  <c r="U155" i="10"/>
  <c r="Y155" i="10"/>
  <c r="Z155" i="10" s="1"/>
  <c r="AB155" i="10"/>
  <c r="AD155" i="10"/>
  <c r="AE155" i="10"/>
  <c r="C156" i="10"/>
  <c r="D156" i="10"/>
  <c r="E156" i="10"/>
  <c r="F156" i="10"/>
  <c r="G156" i="10"/>
  <c r="H156" i="10"/>
  <c r="I156" i="10"/>
  <c r="J156" i="10"/>
  <c r="K156" i="10"/>
  <c r="L156" i="10"/>
  <c r="N156" i="10"/>
  <c r="O156" i="10"/>
  <c r="P156" i="10"/>
  <c r="Q156" i="10"/>
  <c r="R156" i="10"/>
  <c r="S156" i="10"/>
  <c r="T156" i="10"/>
  <c r="U156" i="10"/>
  <c r="Y156" i="10"/>
  <c r="AA156" i="10" s="1"/>
  <c r="AB156" i="10"/>
  <c r="AD156" i="10"/>
  <c r="AE156" i="10"/>
  <c r="C157" i="10"/>
  <c r="D157" i="10"/>
  <c r="E157" i="10"/>
  <c r="F157" i="10"/>
  <c r="G157" i="10"/>
  <c r="H157" i="10"/>
  <c r="I157" i="10"/>
  <c r="J157" i="10"/>
  <c r="K157" i="10"/>
  <c r="L157" i="10"/>
  <c r="N157" i="10"/>
  <c r="O157" i="10"/>
  <c r="P157" i="10"/>
  <c r="Q157" i="10"/>
  <c r="R157" i="10"/>
  <c r="S157" i="10"/>
  <c r="T157" i="10"/>
  <c r="U157" i="10"/>
  <c r="Y157" i="10"/>
  <c r="Z157" i="10" s="1"/>
  <c r="AB157" i="10"/>
  <c r="AD157" i="10"/>
  <c r="AE157" i="10"/>
  <c r="C158" i="10"/>
  <c r="D158" i="10"/>
  <c r="E158" i="10"/>
  <c r="F158" i="10"/>
  <c r="G158" i="10"/>
  <c r="H158" i="10"/>
  <c r="I158" i="10"/>
  <c r="J158" i="10"/>
  <c r="K158" i="10"/>
  <c r="L158" i="10"/>
  <c r="N158" i="10"/>
  <c r="O158" i="10"/>
  <c r="P158" i="10"/>
  <c r="Q158" i="10"/>
  <c r="R158" i="10"/>
  <c r="S158" i="10"/>
  <c r="T158" i="10"/>
  <c r="U158" i="10"/>
  <c r="Y158" i="10"/>
  <c r="Z158" i="10" s="1"/>
  <c r="AB158" i="10"/>
  <c r="AD158" i="10"/>
  <c r="AE158" i="10"/>
  <c r="C159" i="10"/>
  <c r="D159" i="10"/>
  <c r="E159" i="10"/>
  <c r="F159" i="10"/>
  <c r="G159" i="10"/>
  <c r="H159" i="10"/>
  <c r="I159" i="10"/>
  <c r="J159" i="10"/>
  <c r="K159" i="10"/>
  <c r="L159" i="10"/>
  <c r="N159" i="10"/>
  <c r="O159" i="10"/>
  <c r="P159" i="10"/>
  <c r="Q159" i="10"/>
  <c r="R159" i="10"/>
  <c r="S159" i="10"/>
  <c r="T159" i="10"/>
  <c r="U159" i="10"/>
  <c r="Y159" i="10"/>
  <c r="AA159" i="10" s="1"/>
  <c r="AB159" i="10"/>
  <c r="AD159" i="10"/>
  <c r="AE159" i="10"/>
  <c r="C160" i="10"/>
  <c r="D160" i="10"/>
  <c r="E160" i="10"/>
  <c r="F160" i="10"/>
  <c r="G160" i="10"/>
  <c r="H160" i="10"/>
  <c r="I160" i="10"/>
  <c r="J160" i="10"/>
  <c r="K160" i="10"/>
  <c r="L160" i="10"/>
  <c r="N160" i="10"/>
  <c r="O160" i="10"/>
  <c r="P160" i="10"/>
  <c r="Q160" i="10"/>
  <c r="R160" i="10"/>
  <c r="S160" i="10"/>
  <c r="T160" i="10"/>
  <c r="U160" i="10"/>
  <c r="Y160" i="10"/>
  <c r="Z160" i="10" s="1"/>
  <c r="AB160" i="10"/>
  <c r="AD160" i="10"/>
  <c r="AE160" i="10"/>
  <c r="C161" i="10"/>
  <c r="D161" i="10"/>
  <c r="E161" i="10"/>
  <c r="F161" i="10"/>
  <c r="G161" i="10"/>
  <c r="H161" i="10"/>
  <c r="I161" i="10"/>
  <c r="J161" i="10"/>
  <c r="K161" i="10"/>
  <c r="L161" i="10"/>
  <c r="N161" i="10"/>
  <c r="O161" i="10"/>
  <c r="P161" i="10"/>
  <c r="Q161" i="10"/>
  <c r="R161" i="10"/>
  <c r="S161" i="10"/>
  <c r="T161" i="10"/>
  <c r="U161" i="10"/>
  <c r="Y161" i="10"/>
  <c r="AA161" i="10" s="1"/>
  <c r="AB161" i="10"/>
  <c r="AD161" i="10"/>
  <c r="AE161" i="10"/>
  <c r="C162" i="10"/>
  <c r="D162" i="10"/>
  <c r="E162" i="10"/>
  <c r="F162" i="10"/>
  <c r="G162" i="10"/>
  <c r="H162" i="10"/>
  <c r="I162" i="10"/>
  <c r="J162" i="10"/>
  <c r="K162" i="10"/>
  <c r="L162" i="10"/>
  <c r="N162" i="10"/>
  <c r="O162" i="10"/>
  <c r="P162" i="10"/>
  <c r="Q162" i="10"/>
  <c r="R162" i="10"/>
  <c r="S162" i="10"/>
  <c r="T162" i="10"/>
  <c r="U162" i="10"/>
  <c r="Y162" i="10"/>
  <c r="Z162" i="10" s="1"/>
  <c r="AB162" i="10"/>
  <c r="AD162" i="10"/>
  <c r="AE162" i="10"/>
  <c r="C163" i="10"/>
  <c r="D163" i="10"/>
  <c r="E163" i="10"/>
  <c r="F163" i="10"/>
  <c r="G163" i="10"/>
  <c r="H163" i="10"/>
  <c r="I163" i="10"/>
  <c r="J163" i="10"/>
  <c r="K163" i="10"/>
  <c r="L163" i="10"/>
  <c r="N163" i="10"/>
  <c r="O163" i="10"/>
  <c r="P163" i="10"/>
  <c r="Q163" i="10"/>
  <c r="R163" i="10"/>
  <c r="S163" i="10"/>
  <c r="T163" i="10"/>
  <c r="U163" i="10"/>
  <c r="Y163" i="10"/>
  <c r="Z163" i="10" s="1"/>
  <c r="AB163" i="10"/>
  <c r="AD163" i="10"/>
  <c r="AE163" i="10"/>
  <c r="C164" i="10"/>
  <c r="D164" i="10"/>
  <c r="E164" i="10"/>
  <c r="F164" i="10"/>
  <c r="G164" i="10"/>
  <c r="H164" i="10"/>
  <c r="I164" i="10"/>
  <c r="J164" i="10"/>
  <c r="K164" i="10"/>
  <c r="L164" i="10"/>
  <c r="N164" i="10"/>
  <c r="O164" i="10"/>
  <c r="P164" i="10"/>
  <c r="Q164" i="10"/>
  <c r="R164" i="10"/>
  <c r="S164" i="10"/>
  <c r="T164" i="10"/>
  <c r="U164" i="10"/>
  <c r="Y164" i="10"/>
  <c r="Z164" i="10" s="1"/>
  <c r="AB164" i="10"/>
  <c r="AD164" i="10"/>
  <c r="AE164" i="10"/>
  <c r="C165" i="10"/>
  <c r="D165" i="10"/>
  <c r="E165" i="10"/>
  <c r="F165" i="10"/>
  <c r="G165" i="10"/>
  <c r="H165" i="10"/>
  <c r="I165" i="10"/>
  <c r="J165" i="10"/>
  <c r="K165" i="10"/>
  <c r="L165" i="10"/>
  <c r="N165" i="10"/>
  <c r="O165" i="10"/>
  <c r="P165" i="10"/>
  <c r="Q165" i="10"/>
  <c r="R165" i="10"/>
  <c r="S165" i="10"/>
  <c r="T165" i="10"/>
  <c r="U165" i="10"/>
  <c r="Y165" i="10"/>
  <c r="AA165" i="10" s="1"/>
  <c r="AB165" i="10"/>
  <c r="AD165" i="10"/>
  <c r="AE165" i="10"/>
  <c r="C166" i="10"/>
  <c r="D166" i="10"/>
  <c r="E166" i="10"/>
  <c r="F166" i="10"/>
  <c r="G166" i="10"/>
  <c r="H166" i="10"/>
  <c r="I166" i="10"/>
  <c r="J166" i="10"/>
  <c r="K166" i="10"/>
  <c r="L166" i="10"/>
  <c r="N166" i="10"/>
  <c r="O166" i="10"/>
  <c r="P166" i="10"/>
  <c r="Q166" i="10"/>
  <c r="R166" i="10"/>
  <c r="S166" i="10"/>
  <c r="T166" i="10"/>
  <c r="U166" i="10"/>
  <c r="Y166" i="10"/>
  <c r="Z166" i="10" s="1"/>
  <c r="AB166" i="10"/>
  <c r="AD166" i="10"/>
  <c r="AE166" i="10"/>
  <c r="C167" i="10"/>
  <c r="D167" i="10"/>
  <c r="E167" i="10"/>
  <c r="F167" i="10"/>
  <c r="G167" i="10"/>
  <c r="H167" i="10"/>
  <c r="I167" i="10"/>
  <c r="J167" i="10"/>
  <c r="K167" i="10"/>
  <c r="L167" i="10"/>
  <c r="N167" i="10"/>
  <c r="O167" i="10"/>
  <c r="P167" i="10"/>
  <c r="Q167" i="10"/>
  <c r="R167" i="10"/>
  <c r="S167" i="10"/>
  <c r="T167" i="10"/>
  <c r="U167" i="10"/>
  <c r="Y167" i="10"/>
  <c r="AA167" i="10" s="1"/>
  <c r="AB167" i="10"/>
  <c r="AD167" i="10"/>
  <c r="AE167" i="10"/>
  <c r="C168" i="10"/>
  <c r="D168" i="10"/>
  <c r="E168" i="10"/>
  <c r="F168" i="10"/>
  <c r="G168" i="10"/>
  <c r="H168" i="10"/>
  <c r="I168" i="10"/>
  <c r="J168" i="10"/>
  <c r="K168" i="10"/>
  <c r="L168" i="10"/>
  <c r="N168" i="10"/>
  <c r="O168" i="10"/>
  <c r="P168" i="10"/>
  <c r="Q168" i="10"/>
  <c r="R168" i="10"/>
  <c r="S168" i="10"/>
  <c r="T168" i="10"/>
  <c r="U168" i="10"/>
  <c r="Y168" i="10"/>
  <c r="AA168" i="10" s="1"/>
  <c r="AB168" i="10"/>
  <c r="AD168" i="10"/>
  <c r="AE168" i="10"/>
  <c r="C169" i="10"/>
  <c r="D169" i="10"/>
  <c r="E169" i="10"/>
  <c r="F169" i="10"/>
  <c r="G169" i="10"/>
  <c r="H169" i="10"/>
  <c r="I169" i="10"/>
  <c r="J169" i="10"/>
  <c r="K169" i="10"/>
  <c r="L169" i="10"/>
  <c r="N169" i="10"/>
  <c r="O169" i="10"/>
  <c r="P169" i="10"/>
  <c r="Q169" i="10"/>
  <c r="R169" i="10"/>
  <c r="S169" i="10"/>
  <c r="T169" i="10"/>
  <c r="U169" i="10"/>
  <c r="Y169" i="10"/>
  <c r="Z169" i="10" s="1"/>
  <c r="AB169" i="10"/>
  <c r="AD169" i="10"/>
  <c r="AE169" i="10"/>
  <c r="C170" i="10"/>
  <c r="D170" i="10"/>
  <c r="E170" i="10"/>
  <c r="F170" i="10"/>
  <c r="G170" i="10"/>
  <c r="H170" i="10"/>
  <c r="I170" i="10"/>
  <c r="J170" i="10"/>
  <c r="K170" i="10"/>
  <c r="L170" i="10"/>
  <c r="N170" i="10"/>
  <c r="O170" i="10"/>
  <c r="P170" i="10"/>
  <c r="Q170" i="10"/>
  <c r="R170" i="10"/>
  <c r="S170" i="10"/>
  <c r="T170" i="10"/>
  <c r="U170" i="10"/>
  <c r="Y170" i="10"/>
  <c r="Z170" i="10" s="1"/>
  <c r="AB170" i="10"/>
  <c r="AD170" i="10"/>
  <c r="AE170" i="10"/>
  <c r="C171" i="10"/>
  <c r="D171" i="10"/>
  <c r="E171" i="10"/>
  <c r="F171" i="10"/>
  <c r="G171" i="10"/>
  <c r="H171" i="10"/>
  <c r="I171" i="10"/>
  <c r="J171" i="10"/>
  <c r="K171" i="10"/>
  <c r="L171" i="10"/>
  <c r="N171" i="10"/>
  <c r="O171" i="10"/>
  <c r="P171" i="10"/>
  <c r="Q171" i="10"/>
  <c r="R171" i="10"/>
  <c r="S171" i="10"/>
  <c r="T171" i="10"/>
  <c r="U171" i="10"/>
  <c r="Y171" i="10"/>
  <c r="AA171" i="10" s="1"/>
  <c r="AB171" i="10"/>
  <c r="AD171" i="10"/>
  <c r="AE171" i="10"/>
  <c r="C172" i="10"/>
  <c r="D172" i="10"/>
  <c r="E172" i="10"/>
  <c r="F172" i="10"/>
  <c r="G172" i="10"/>
  <c r="H172" i="10"/>
  <c r="I172" i="10"/>
  <c r="J172" i="10"/>
  <c r="K172" i="10"/>
  <c r="L172" i="10"/>
  <c r="N172" i="10"/>
  <c r="O172" i="10"/>
  <c r="P172" i="10"/>
  <c r="Q172" i="10"/>
  <c r="R172" i="10"/>
  <c r="S172" i="10"/>
  <c r="T172" i="10"/>
  <c r="U172" i="10"/>
  <c r="Y172" i="10"/>
  <c r="Z172" i="10" s="1"/>
  <c r="AB172" i="10"/>
  <c r="AD172" i="10"/>
  <c r="AE172" i="10"/>
  <c r="C173" i="10"/>
  <c r="D173" i="10"/>
  <c r="E173" i="10"/>
  <c r="F173" i="10"/>
  <c r="G173" i="10"/>
  <c r="H173" i="10"/>
  <c r="I173" i="10"/>
  <c r="J173" i="10"/>
  <c r="K173" i="10"/>
  <c r="L173" i="10"/>
  <c r="N173" i="10"/>
  <c r="O173" i="10"/>
  <c r="P173" i="10"/>
  <c r="Q173" i="10"/>
  <c r="R173" i="10"/>
  <c r="S173" i="10"/>
  <c r="T173" i="10"/>
  <c r="U173" i="10"/>
  <c r="Y173" i="10"/>
  <c r="AA173" i="10" s="1"/>
  <c r="AB173" i="10"/>
  <c r="AD173" i="10"/>
  <c r="AE173" i="10"/>
  <c r="C174" i="10"/>
  <c r="D174" i="10"/>
  <c r="E174" i="10"/>
  <c r="F174" i="10"/>
  <c r="G174" i="10"/>
  <c r="H174" i="10"/>
  <c r="I174" i="10"/>
  <c r="J174" i="10"/>
  <c r="K174" i="10"/>
  <c r="L174" i="10"/>
  <c r="N174" i="10"/>
  <c r="O174" i="10"/>
  <c r="P174" i="10"/>
  <c r="Q174" i="10"/>
  <c r="R174" i="10"/>
  <c r="S174" i="10"/>
  <c r="T174" i="10"/>
  <c r="U174" i="10"/>
  <c r="Y174" i="10"/>
  <c r="Z174" i="10" s="1"/>
  <c r="AB174" i="10"/>
  <c r="AD174" i="10"/>
  <c r="AE174" i="10"/>
  <c r="C175" i="10"/>
  <c r="D175" i="10"/>
  <c r="E175" i="10"/>
  <c r="F175" i="10"/>
  <c r="G175" i="10"/>
  <c r="H175" i="10"/>
  <c r="I175" i="10"/>
  <c r="J175" i="10"/>
  <c r="K175" i="10"/>
  <c r="L175" i="10"/>
  <c r="N175" i="10"/>
  <c r="O175" i="10"/>
  <c r="P175" i="10"/>
  <c r="Q175" i="10"/>
  <c r="R175" i="10"/>
  <c r="S175" i="10"/>
  <c r="T175" i="10"/>
  <c r="U175" i="10"/>
  <c r="Y175" i="10"/>
  <c r="Z175" i="10" s="1"/>
  <c r="AB175" i="10"/>
  <c r="AD175" i="10"/>
  <c r="AE175" i="10"/>
  <c r="C176" i="10"/>
  <c r="D176" i="10"/>
  <c r="E176" i="10"/>
  <c r="F176" i="10"/>
  <c r="G176" i="10"/>
  <c r="H176" i="10"/>
  <c r="I176" i="10"/>
  <c r="J176" i="10"/>
  <c r="K176" i="10"/>
  <c r="L176" i="10"/>
  <c r="N176" i="10"/>
  <c r="O176" i="10"/>
  <c r="P176" i="10"/>
  <c r="Q176" i="10"/>
  <c r="R176" i="10"/>
  <c r="S176" i="10"/>
  <c r="T176" i="10"/>
  <c r="U176" i="10"/>
  <c r="Y176" i="10"/>
  <c r="Z176" i="10" s="1"/>
  <c r="AB176" i="10"/>
  <c r="AD176" i="10"/>
  <c r="AE176" i="10"/>
  <c r="C177" i="10"/>
  <c r="D177" i="10"/>
  <c r="E177" i="10"/>
  <c r="F177" i="10"/>
  <c r="G177" i="10"/>
  <c r="H177" i="10"/>
  <c r="I177" i="10"/>
  <c r="J177" i="10"/>
  <c r="K177" i="10"/>
  <c r="L177" i="10"/>
  <c r="N177" i="10"/>
  <c r="O177" i="10"/>
  <c r="P177" i="10"/>
  <c r="Q177" i="10"/>
  <c r="R177" i="10"/>
  <c r="S177" i="10"/>
  <c r="T177" i="10"/>
  <c r="U177" i="10"/>
  <c r="Y177" i="10"/>
  <c r="AA177" i="10" s="1"/>
  <c r="AB177" i="10"/>
  <c r="AD177" i="10"/>
  <c r="AE177" i="10"/>
  <c r="C178" i="10"/>
  <c r="D178" i="10"/>
  <c r="E178" i="10"/>
  <c r="F178" i="10"/>
  <c r="G178" i="10"/>
  <c r="H178" i="10"/>
  <c r="I178" i="10"/>
  <c r="J178" i="10"/>
  <c r="K178" i="10"/>
  <c r="L178" i="10"/>
  <c r="N178" i="10"/>
  <c r="O178" i="10"/>
  <c r="P178" i="10"/>
  <c r="Q178" i="10"/>
  <c r="R178" i="10"/>
  <c r="S178" i="10"/>
  <c r="T178" i="10"/>
  <c r="U178" i="10"/>
  <c r="Y178" i="10"/>
  <c r="Z178" i="10" s="1"/>
  <c r="AB178" i="10"/>
  <c r="AD178" i="10"/>
  <c r="AE178" i="10"/>
  <c r="C179" i="10"/>
  <c r="D179" i="10"/>
  <c r="E179" i="10"/>
  <c r="F179" i="10"/>
  <c r="G179" i="10"/>
  <c r="H179" i="10"/>
  <c r="I179" i="10"/>
  <c r="J179" i="10"/>
  <c r="K179" i="10"/>
  <c r="L179" i="10"/>
  <c r="N179" i="10"/>
  <c r="O179" i="10"/>
  <c r="P179" i="10"/>
  <c r="Q179" i="10"/>
  <c r="R179" i="10"/>
  <c r="S179" i="10"/>
  <c r="T179" i="10"/>
  <c r="U179" i="10"/>
  <c r="Y179" i="10"/>
  <c r="AA179" i="10" s="1"/>
  <c r="AB179" i="10"/>
  <c r="AD179" i="10"/>
  <c r="AE179" i="10"/>
  <c r="C180" i="10"/>
  <c r="D180" i="10"/>
  <c r="E180" i="10"/>
  <c r="F180" i="10"/>
  <c r="G180" i="10"/>
  <c r="H180" i="10"/>
  <c r="I180" i="10"/>
  <c r="J180" i="10"/>
  <c r="K180" i="10"/>
  <c r="L180" i="10"/>
  <c r="N180" i="10"/>
  <c r="O180" i="10"/>
  <c r="P180" i="10"/>
  <c r="Q180" i="10"/>
  <c r="R180" i="10"/>
  <c r="S180" i="10"/>
  <c r="T180" i="10"/>
  <c r="U180" i="10"/>
  <c r="Y180" i="10"/>
  <c r="Z180" i="10" s="1"/>
  <c r="AB180" i="10"/>
  <c r="AD180" i="10"/>
  <c r="AE180" i="10"/>
  <c r="C181" i="10"/>
  <c r="D181" i="10"/>
  <c r="E181" i="10"/>
  <c r="F181" i="10"/>
  <c r="G181" i="10"/>
  <c r="H181" i="10"/>
  <c r="I181" i="10"/>
  <c r="J181" i="10"/>
  <c r="K181" i="10"/>
  <c r="L181" i="10"/>
  <c r="N181" i="10"/>
  <c r="O181" i="10"/>
  <c r="P181" i="10"/>
  <c r="Q181" i="10"/>
  <c r="R181" i="10"/>
  <c r="S181" i="10"/>
  <c r="T181" i="10"/>
  <c r="U181" i="10"/>
  <c r="Y181" i="10"/>
  <c r="Z181" i="10" s="1"/>
  <c r="AB181" i="10"/>
  <c r="AD181" i="10"/>
  <c r="AE181" i="10"/>
  <c r="C182" i="10"/>
  <c r="D182" i="10"/>
  <c r="E182" i="10"/>
  <c r="F182" i="10"/>
  <c r="G182" i="10"/>
  <c r="H182" i="10"/>
  <c r="I182" i="10"/>
  <c r="J182" i="10"/>
  <c r="K182" i="10"/>
  <c r="L182" i="10"/>
  <c r="N182" i="10"/>
  <c r="O182" i="10"/>
  <c r="P182" i="10"/>
  <c r="Q182" i="10"/>
  <c r="R182" i="10"/>
  <c r="S182" i="10"/>
  <c r="T182" i="10"/>
  <c r="U182" i="10"/>
  <c r="Y182" i="10"/>
  <c r="Z182" i="10" s="1"/>
  <c r="AB182" i="10"/>
  <c r="AD182" i="10"/>
  <c r="AE182" i="10"/>
  <c r="C183" i="10"/>
  <c r="D183" i="10"/>
  <c r="E183" i="10"/>
  <c r="F183" i="10"/>
  <c r="G183" i="10"/>
  <c r="H183" i="10"/>
  <c r="I183" i="10"/>
  <c r="J183" i="10"/>
  <c r="K183" i="10"/>
  <c r="L183" i="10"/>
  <c r="N183" i="10"/>
  <c r="O183" i="10"/>
  <c r="P183" i="10"/>
  <c r="Q183" i="10"/>
  <c r="R183" i="10"/>
  <c r="S183" i="10"/>
  <c r="T183" i="10"/>
  <c r="U183" i="10"/>
  <c r="Y183" i="10"/>
  <c r="AA183" i="10" s="1"/>
  <c r="AB183" i="10"/>
  <c r="AD183" i="10"/>
  <c r="AE183" i="10"/>
  <c r="C184" i="10"/>
  <c r="D184" i="10"/>
  <c r="E184" i="10"/>
  <c r="F184" i="10"/>
  <c r="G184" i="10"/>
  <c r="H184" i="10"/>
  <c r="I184" i="10"/>
  <c r="J184" i="10"/>
  <c r="K184" i="10"/>
  <c r="L184" i="10"/>
  <c r="N184" i="10"/>
  <c r="O184" i="10"/>
  <c r="P184" i="10"/>
  <c r="Q184" i="10"/>
  <c r="R184" i="10"/>
  <c r="S184" i="10"/>
  <c r="T184" i="10"/>
  <c r="U184" i="10"/>
  <c r="Y184" i="10"/>
  <c r="Z184" i="10" s="1"/>
  <c r="AB184" i="10"/>
  <c r="AD184" i="10"/>
  <c r="AE184" i="10"/>
  <c r="C185" i="10"/>
  <c r="D185" i="10"/>
  <c r="E185" i="10"/>
  <c r="F185" i="10"/>
  <c r="G185" i="10"/>
  <c r="H185" i="10"/>
  <c r="I185" i="10"/>
  <c r="J185" i="10"/>
  <c r="K185" i="10"/>
  <c r="L185" i="10"/>
  <c r="N185" i="10"/>
  <c r="O185" i="10"/>
  <c r="P185" i="10"/>
  <c r="Q185" i="10"/>
  <c r="R185" i="10"/>
  <c r="S185" i="10"/>
  <c r="T185" i="10"/>
  <c r="U185" i="10"/>
  <c r="Y185" i="10"/>
  <c r="AA185" i="10" s="1"/>
  <c r="AB185" i="10"/>
  <c r="AD185" i="10"/>
  <c r="AE185" i="10"/>
  <c r="C186" i="10"/>
  <c r="D186" i="10"/>
  <c r="E186" i="10"/>
  <c r="F186" i="10"/>
  <c r="G186" i="10"/>
  <c r="H186" i="10"/>
  <c r="I186" i="10"/>
  <c r="J186" i="10"/>
  <c r="K186" i="10"/>
  <c r="L186" i="10"/>
  <c r="N186" i="10"/>
  <c r="O186" i="10"/>
  <c r="P186" i="10"/>
  <c r="Q186" i="10"/>
  <c r="R186" i="10"/>
  <c r="S186" i="10"/>
  <c r="T186" i="10"/>
  <c r="U186" i="10"/>
  <c r="Y186" i="10"/>
  <c r="Z186" i="10" s="1"/>
  <c r="AB186" i="10"/>
  <c r="AD186" i="10"/>
  <c r="AE186" i="10"/>
  <c r="C187" i="10"/>
  <c r="D187" i="10"/>
  <c r="E187" i="10"/>
  <c r="F187" i="10"/>
  <c r="G187" i="10"/>
  <c r="H187" i="10"/>
  <c r="I187" i="10"/>
  <c r="J187" i="10"/>
  <c r="K187" i="10"/>
  <c r="L187" i="10"/>
  <c r="N187" i="10"/>
  <c r="O187" i="10"/>
  <c r="P187" i="10"/>
  <c r="Q187" i="10"/>
  <c r="R187" i="10"/>
  <c r="S187" i="10"/>
  <c r="T187" i="10"/>
  <c r="U187" i="10"/>
  <c r="Y187" i="10"/>
  <c r="Z187" i="10" s="1"/>
  <c r="AB187" i="10"/>
  <c r="AD187" i="10"/>
  <c r="AE187" i="10"/>
  <c r="C188" i="10"/>
  <c r="D188" i="10"/>
  <c r="E188" i="10"/>
  <c r="F188" i="10"/>
  <c r="G188" i="10"/>
  <c r="H188" i="10"/>
  <c r="I188" i="10"/>
  <c r="J188" i="10"/>
  <c r="K188" i="10"/>
  <c r="L188" i="10"/>
  <c r="N188" i="10"/>
  <c r="O188" i="10"/>
  <c r="P188" i="10"/>
  <c r="Q188" i="10"/>
  <c r="R188" i="10"/>
  <c r="S188" i="10"/>
  <c r="T188" i="10"/>
  <c r="U188" i="10"/>
  <c r="Y188" i="10"/>
  <c r="Z188" i="10" s="1"/>
  <c r="AB188" i="10"/>
  <c r="AD188" i="10"/>
  <c r="AE188" i="10"/>
  <c r="C189" i="10"/>
  <c r="D189" i="10"/>
  <c r="E189" i="10"/>
  <c r="F189" i="10"/>
  <c r="G189" i="10"/>
  <c r="H189" i="10"/>
  <c r="I189" i="10"/>
  <c r="J189" i="10"/>
  <c r="K189" i="10"/>
  <c r="L189" i="10"/>
  <c r="N189" i="10"/>
  <c r="O189" i="10"/>
  <c r="P189" i="10"/>
  <c r="Q189" i="10"/>
  <c r="R189" i="10"/>
  <c r="S189" i="10"/>
  <c r="T189" i="10"/>
  <c r="U189" i="10"/>
  <c r="Y189" i="10"/>
  <c r="AA189" i="10" s="1"/>
  <c r="AB189" i="10"/>
  <c r="AD189" i="10"/>
  <c r="AE189" i="10"/>
  <c r="C190" i="10"/>
  <c r="D190" i="10"/>
  <c r="E190" i="10"/>
  <c r="F190" i="10"/>
  <c r="G190" i="10"/>
  <c r="H190" i="10"/>
  <c r="I190" i="10"/>
  <c r="J190" i="10"/>
  <c r="K190" i="10"/>
  <c r="L190" i="10"/>
  <c r="N190" i="10"/>
  <c r="O190" i="10"/>
  <c r="P190" i="10"/>
  <c r="Q190" i="10"/>
  <c r="R190" i="10"/>
  <c r="S190" i="10"/>
  <c r="T190" i="10"/>
  <c r="U190" i="10"/>
  <c r="Y190" i="10"/>
  <c r="Z190" i="10" s="1"/>
  <c r="AB190" i="10"/>
  <c r="AD190" i="10"/>
  <c r="AE190" i="10"/>
  <c r="C191" i="10"/>
  <c r="D191" i="10"/>
  <c r="E191" i="10"/>
  <c r="F191" i="10"/>
  <c r="G191" i="10"/>
  <c r="H191" i="10"/>
  <c r="I191" i="10"/>
  <c r="J191" i="10"/>
  <c r="K191" i="10"/>
  <c r="L191" i="10"/>
  <c r="N191" i="10"/>
  <c r="O191" i="10"/>
  <c r="P191" i="10"/>
  <c r="Q191" i="10"/>
  <c r="R191" i="10"/>
  <c r="S191" i="10"/>
  <c r="T191" i="10"/>
  <c r="U191" i="10"/>
  <c r="Y191" i="10"/>
  <c r="Z191" i="10" s="1"/>
  <c r="AB191" i="10"/>
  <c r="AD191" i="10"/>
  <c r="AE191" i="10"/>
  <c r="C192" i="10"/>
  <c r="D192" i="10"/>
  <c r="E192" i="10"/>
  <c r="F192" i="10"/>
  <c r="G192" i="10"/>
  <c r="H192" i="10"/>
  <c r="I192" i="10"/>
  <c r="J192" i="10"/>
  <c r="K192" i="10"/>
  <c r="L192" i="10"/>
  <c r="N192" i="10"/>
  <c r="O192" i="10"/>
  <c r="P192" i="10"/>
  <c r="Q192" i="10"/>
  <c r="R192" i="10"/>
  <c r="S192" i="10"/>
  <c r="T192" i="10"/>
  <c r="U192" i="10"/>
  <c r="Y192" i="10"/>
  <c r="AA192" i="10" s="1"/>
  <c r="AB192" i="10"/>
  <c r="AD192" i="10"/>
  <c r="AE192" i="10"/>
  <c r="C193" i="10"/>
  <c r="D193" i="10"/>
  <c r="E193" i="10"/>
  <c r="F193" i="10"/>
  <c r="G193" i="10"/>
  <c r="H193" i="10"/>
  <c r="I193" i="10"/>
  <c r="J193" i="10"/>
  <c r="K193" i="10"/>
  <c r="L193" i="10"/>
  <c r="N193" i="10"/>
  <c r="O193" i="10"/>
  <c r="P193" i="10"/>
  <c r="Q193" i="10"/>
  <c r="R193" i="10"/>
  <c r="S193" i="10"/>
  <c r="T193" i="10"/>
  <c r="U193" i="10"/>
  <c r="Y193" i="10"/>
  <c r="Z193" i="10" s="1"/>
  <c r="AB193" i="10"/>
  <c r="AD193" i="10"/>
  <c r="AE193" i="10"/>
  <c r="C194" i="10"/>
  <c r="D194" i="10"/>
  <c r="E194" i="10"/>
  <c r="F194" i="10"/>
  <c r="G194" i="10"/>
  <c r="H194" i="10"/>
  <c r="I194" i="10"/>
  <c r="J194" i="10"/>
  <c r="K194" i="10"/>
  <c r="L194" i="10"/>
  <c r="N194" i="10"/>
  <c r="O194" i="10"/>
  <c r="P194" i="10"/>
  <c r="Q194" i="10"/>
  <c r="R194" i="10"/>
  <c r="S194" i="10"/>
  <c r="T194" i="10"/>
  <c r="U194" i="10"/>
  <c r="Y194" i="10"/>
  <c r="Z194" i="10" s="1"/>
  <c r="AB194" i="10"/>
  <c r="AD194" i="10"/>
  <c r="AE194" i="10"/>
  <c r="C195" i="10"/>
  <c r="D195" i="10"/>
  <c r="E195" i="10"/>
  <c r="F195" i="10"/>
  <c r="G195" i="10"/>
  <c r="H195" i="10"/>
  <c r="I195" i="10"/>
  <c r="J195" i="10"/>
  <c r="K195" i="10"/>
  <c r="L195" i="10"/>
  <c r="N195" i="10"/>
  <c r="O195" i="10"/>
  <c r="P195" i="10"/>
  <c r="Q195" i="10"/>
  <c r="R195" i="10"/>
  <c r="S195" i="10"/>
  <c r="T195" i="10"/>
  <c r="U195" i="10"/>
  <c r="Y195" i="10"/>
  <c r="AA195" i="10" s="1"/>
  <c r="AB195" i="10"/>
  <c r="AD195" i="10"/>
  <c r="AE195" i="10"/>
  <c r="C196" i="10"/>
  <c r="D196" i="10"/>
  <c r="E196" i="10"/>
  <c r="F196" i="10"/>
  <c r="G196" i="10"/>
  <c r="H196" i="10"/>
  <c r="I196" i="10"/>
  <c r="J196" i="10"/>
  <c r="K196" i="10"/>
  <c r="L196" i="10"/>
  <c r="N196" i="10"/>
  <c r="O196" i="10"/>
  <c r="P196" i="10"/>
  <c r="Q196" i="10"/>
  <c r="R196" i="10"/>
  <c r="S196" i="10"/>
  <c r="T196" i="10"/>
  <c r="U196" i="10"/>
  <c r="Y196" i="10"/>
  <c r="Z196" i="10" s="1"/>
  <c r="AB196" i="10"/>
  <c r="AD196" i="10"/>
  <c r="AE196" i="10"/>
  <c r="C197" i="10"/>
  <c r="D197" i="10"/>
  <c r="E197" i="10"/>
  <c r="F197" i="10"/>
  <c r="G197" i="10"/>
  <c r="H197" i="10"/>
  <c r="I197" i="10"/>
  <c r="J197" i="10"/>
  <c r="K197" i="10"/>
  <c r="L197" i="10"/>
  <c r="N197" i="10"/>
  <c r="O197" i="10"/>
  <c r="P197" i="10"/>
  <c r="Q197" i="10"/>
  <c r="R197" i="10"/>
  <c r="S197" i="10"/>
  <c r="T197" i="10"/>
  <c r="U197" i="10"/>
  <c r="Y197" i="10"/>
  <c r="AA197" i="10" s="1"/>
  <c r="AB197" i="10"/>
  <c r="AD197" i="10"/>
  <c r="AE197" i="10"/>
  <c r="C198" i="10"/>
  <c r="D198" i="10"/>
  <c r="E198" i="10"/>
  <c r="F198" i="10"/>
  <c r="G198" i="10"/>
  <c r="H198" i="10"/>
  <c r="I198" i="10"/>
  <c r="J198" i="10"/>
  <c r="K198" i="10"/>
  <c r="L198" i="10"/>
  <c r="N198" i="10"/>
  <c r="O198" i="10"/>
  <c r="P198" i="10"/>
  <c r="Q198" i="10"/>
  <c r="R198" i="10"/>
  <c r="S198" i="10"/>
  <c r="T198" i="10"/>
  <c r="U198" i="10"/>
  <c r="Y198" i="10"/>
  <c r="Z198" i="10" s="1"/>
  <c r="AB198" i="10"/>
  <c r="AD198" i="10"/>
  <c r="AE198" i="10"/>
  <c r="C199" i="10"/>
  <c r="D199" i="10"/>
  <c r="E199" i="10"/>
  <c r="F199" i="10"/>
  <c r="G199" i="10"/>
  <c r="H199" i="10"/>
  <c r="I199" i="10"/>
  <c r="J199" i="10"/>
  <c r="K199" i="10"/>
  <c r="L199" i="10"/>
  <c r="N199" i="10"/>
  <c r="O199" i="10"/>
  <c r="P199" i="10"/>
  <c r="Q199" i="10"/>
  <c r="R199" i="10"/>
  <c r="S199" i="10"/>
  <c r="T199" i="10"/>
  <c r="U199" i="10"/>
  <c r="Y199" i="10"/>
  <c r="Z199" i="10" s="1"/>
  <c r="AB199" i="10"/>
  <c r="AD199" i="10"/>
  <c r="AE199" i="10"/>
  <c r="C200" i="10"/>
  <c r="D200" i="10"/>
  <c r="E200" i="10"/>
  <c r="F200" i="10"/>
  <c r="G200" i="10"/>
  <c r="H200" i="10"/>
  <c r="I200" i="10"/>
  <c r="J200" i="10"/>
  <c r="K200" i="10"/>
  <c r="L200" i="10"/>
  <c r="N200" i="10"/>
  <c r="O200" i="10"/>
  <c r="P200" i="10"/>
  <c r="Q200" i="10"/>
  <c r="R200" i="10"/>
  <c r="S200" i="10"/>
  <c r="T200" i="10"/>
  <c r="U200" i="10"/>
  <c r="Y200" i="10"/>
  <c r="Z200" i="10" s="1"/>
  <c r="AB200" i="10"/>
  <c r="AD200" i="10"/>
  <c r="AE200" i="10"/>
  <c r="C201" i="10"/>
  <c r="D201" i="10"/>
  <c r="E201" i="10"/>
  <c r="F201" i="10"/>
  <c r="G201" i="10"/>
  <c r="H201" i="10"/>
  <c r="I201" i="10"/>
  <c r="J201" i="10"/>
  <c r="K201" i="10"/>
  <c r="L201" i="10"/>
  <c r="N201" i="10"/>
  <c r="O201" i="10"/>
  <c r="P201" i="10"/>
  <c r="Q201" i="10"/>
  <c r="R201" i="10"/>
  <c r="S201" i="10"/>
  <c r="T201" i="10"/>
  <c r="U201" i="10"/>
  <c r="Y201" i="10"/>
  <c r="AA201" i="10" s="1"/>
  <c r="AB201" i="10"/>
  <c r="AD201" i="10"/>
  <c r="AE201" i="10"/>
  <c r="C202" i="10"/>
  <c r="D202" i="10"/>
  <c r="E202" i="10"/>
  <c r="F202" i="10"/>
  <c r="G202" i="10"/>
  <c r="H202" i="10"/>
  <c r="I202" i="10"/>
  <c r="J202" i="10"/>
  <c r="K202" i="10"/>
  <c r="L202" i="10"/>
  <c r="N202" i="10"/>
  <c r="O202" i="10"/>
  <c r="P202" i="10"/>
  <c r="Q202" i="10"/>
  <c r="R202" i="10"/>
  <c r="S202" i="10"/>
  <c r="T202" i="10"/>
  <c r="U202" i="10"/>
  <c r="Y202" i="10"/>
  <c r="Z202" i="10" s="1"/>
  <c r="AB202" i="10"/>
  <c r="AD202" i="10"/>
  <c r="AE202" i="10"/>
  <c r="C203" i="10"/>
  <c r="D203" i="10"/>
  <c r="E203" i="10"/>
  <c r="F203" i="10"/>
  <c r="G203" i="10"/>
  <c r="H203" i="10"/>
  <c r="I203" i="10"/>
  <c r="J203" i="10"/>
  <c r="K203" i="10"/>
  <c r="L203" i="10"/>
  <c r="N203" i="10"/>
  <c r="O203" i="10"/>
  <c r="P203" i="10"/>
  <c r="Q203" i="10"/>
  <c r="R203" i="10"/>
  <c r="S203" i="10"/>
  <c r="T203" i="10"/>
  <c r="U203" i="10"/>
  <c r="Y203" i="10"/>
  <c r="AA203" i="10" s="1"/>
  <c r="AB203" i="10"/>
  <c r="AD203" i="10"/>
  <c r="AE203" i="10"/>
  <c r="C204" i="10"/>
  <c r="D204" i="10"/>
  <c r="E204" i="10"/>
  <c r="F204" i="10"/>
  <c r="G204" i="10"/>
  <c r="H204" i="10"/>
  <c r="I204" i="10"/>
  <c r="J204" i="10"/>
  <c r="K204" i="10"/>
  <c r="L204" i="10"/>
  <c r="N204" i="10"/>
  <c r="O204" i="10"/>
  <c r="P204" i="10"/>
  <c r="Q204" i="10"/>
  <c r="R204" i="10"/>
  <c r="S204" i="10"/>
  <c r="T204" i="10"/>
  <c r="U204" i="10"/>
  <c r="Y204" i="10"/>
  <c r="AA204" i="10" s="1"/>
  <c r="AB204" i="10"/>
  <c r="AD204" i="10"/>
  <c r="AE204" i="10"/>
  <c r="C205" i="10"/>
  <c r="D205" i="10"/>
  <c r="E205" i="10"/>
  <c r="F205" i="10"/>
  <c r="G205" i="10"/>
  <c r="H205" i="10"/>
  <c r="I205" i="10"/>
  <c r="J205" i="10"/>
  <c r="K205" i="10"/>
  <c r="L205" i="10"/>
  <c r="N205" i="10"/>
  <c r="O205" i="10"/>
  <c r="P205" i="10"/>
  <c r="Q205" i="10"/>
  <c r="R205" i="10"/>
  <c r="S205" i="10"/>
  <c r="T205" i="10"/>
  <c r="U205" i="10"/>
  <c r="Y205" i="10"/>
  <c r="Z205" i="10" s="1"/>
  <c r="AB205" i="10"/>
  <c r="AD205" i="10"/>
  <c r="AE205" i="10"/>
  <c r="C206" i="10"/>
  <c r="D206" i="10"/>
  <c r="E206" i="10"/>
  <c r="F206" i="10"/>
  <c r="G206" i="10"/>
  <c r="H206" i="10"/>
  <c r="I206" i="10"/>
  <c r="J206" i="10"/>
  <c r="K206" i="10"/>
  <c r="L206" i="10"/>
  <c r="N206" i="10"/>
  <c r="O206" i="10"/>
  <c r="P206" i="10"/>
  <c r="Q206" i="10"/>
  <c r="R206" i="10"/>
  <c r="S206" i="10"/>
  <c r="T206" i="10"/>
  <c r="U206" i="10"/>
  <c r="Y206" i="10"/>
  <c r="Z206" i="10" s="1"/>
  <c r="AB206" i="10"/>
  <c r="AD206" i="10"/>
  <c r="AE206" i="10"/>
  <c r="C207" i="10"/>
  <c r="D207" i="10"/>
  <c r="E207" i="10"/>
  <c r="F207" i="10"/>
  <c r="G207" i="10"/>
  <c r="H207" i="10"/>
  <c r="I207" i="10"/>
  <c r="J207" i="10"/>
  <c r="K207" i="10"/>
  <c r="L207" i="10"/>
  <c r="N207" i="10"/>
  <c r="O207" i="10"/>
  <c r="P207" i="10"/>
  <c r="Q207" i="10"/>
  <c r="R207" i="10"/>
  <c r="S207" i="10"/>
  <c r="T207" i="10"/>
  <c r="U207" i="10"/>
  <c r="Y207" i="10"/>
  <c r="AA207" i="10" s="1"/>
  <c r="AB207" i="10"/>
  <c r="AD207" i="10"/>
  <c r="AE207" i="10"/>
  <c r="C208" i="10"/>
  <c r="D208" i="10"/>
  <c r="E208" i="10"/>
  <c r="F208" i="10"/>
  <c r="G208" i="10"/>
  <c r="H208" i="10"/>
  <c r="I208" i="10"/>
  <c r="J208" i="10"/>
  <c r="K208" i="10"/>
  <c r="L208" i="10"/>
  <c r="N208" i="10"/>
  <c r="O208" i="10"/>
  <c r="P208" i="10"/>
  <c r="Q208" i="10"/>
  <c r="R208" i="10"/>
  <c r="S208" i="10"/>
  <c r="T208" i="10"/>
  <c r="U208" i="10"/>
  <c r="Y208" i="10"/>
  <c r="Z208" i="10" s="1"/>
  <c r="AB208" i="10"/>
  <c r="AD208" i="10"/>
  <c r="AE208" i="10"/>
  <c r="C209" i="10"/>
  <c r="D209" i="10"/>
  <c r="E209" i="10"/>
  <c r="F209" i="10"/>
  <c r="G209" i="10"/>
  <c r="H209" i="10"/>
  <c r="I209" i="10"/>
  <c r="J209" i="10"/>
  <c r="K209" i="10"/>
  <c r="L209" i="10"/>
  <c r="N209" i="10"/>
  <c r="O209" i="10"/>
  <c r="P209" i="10"/>
  <c r="Q209" i="10"/>
  <c r="R209" i="10"/>
  <c r="S209" i="10"/>
  <c r="T209" i="10"/>
  <c r="U209" i="10"/>
  <c r="Y209" i="10"/>
  <c r="AA209" i="10" s="1"/>
  <c r="AB209" i="10"/>
  <c r="AD209" i="10"/>
  <c r="AE209" i="10"/>
  <c r="C210" i="10"/>
  <c r="D210" i="10"/>
  <c r="E210" i="10"/>
  <c r="F210" i="10"/>
  <c r="G210" i="10"/>
  <c r="H210" i="10"/>
  <c r="I210" i="10"/>
  <c r="J210" i="10"/>
  <c r="K210" i="10"/>
  <c r="L210" i="10"/>
  <c r="N210" i="10"/>
  <c r="O210" i="10"/>
  <c r="P210" i="10"/>
  <c r="Q210" i="10"/>
  <c r="R210" i="10"/>
  <c r="S210" i="10"/>
  <c r="T210" i="10"/>
  <c r="U210" i="10"/>
  <c r="Y210" i="10"/>
  <c r="Z210" i="10" s="1"/>
  <c r="AB210" i="10"/>
  <c r="AD210" i="10"/>
  <c r="AE210" i="10"/>
  <c r="C211" i="10"/>
  <c r="D211" i="10"/>
  <c r="E211" i="10"/>
  <c r="F211" i="10"/>
  <c r="G211" i="10"/>
  <c r="H211" i="10"/>
  <c r="I211" i="10"/>
  <c r="J211" i="10"/>
  <c r="K211" i="10"/>
  <c r="L211" i="10"/>
  <c r="N211" i="10"/>
  <c r="O211" i="10"/>
  <c r="P211" i="10"/>
  <c r="Q211" i="10"/>
  <c r="R211" i="10"/>
  <c r="S211" i="10"/>
  <c r="T211" i="10"/>
  <c r="U211" i="10"/>
  <c r="Y211" i="10"/>
  <c r="Z211" i="10" s="1"/>
  <c r="AB211" i="10"/>
  <c r="AD211" i="10"/>
  <c r="AE211" i="10"/>
  <c r="C212" i="10"/>
  <c r="D212" i="10"/>
  <c r="E212" i="10"/>
  <c r="F212" i="10"/>
  <c r="G212" i="10"/>
  <c r="H212" i="10"/>
  <c r="I212" i="10"/>
  <c r="J212" i="10"/>
  <c r="K212" i="10"/>
  <c r="L212" i="10"/>
  <c r="N212" i="10"/>
  <c r="O212" i="10"/>
  <c r="P212" i="10"/>
  <c r="Q212" i="10"/>
  <c r="R212" i="10"/>
  <c r="S212" i="10"/>
  <c r="T212" i="10"/>
  <c r="U212" i="10"/>
  <c r="Y212" i="10"/>
  <c r="Z212" i="10" s="1"/>
  <c r="AB212" i="10"/>
  <c r="AD212" i="10"/>
  <c r="AE212" i="10"/>
  <c r="C213" i="10"/>
  <c r="D213" i="10"/>
  <c r="E213" i="10"/>
  <c r="F213" i="10"/>
  <c r="G213" i="10"/>
  <c r="H213" i="10"/>
  <c r="I213" i="10"/>
  <c r="J213" i="10"/>
  <c r="K213" i="10"/>
  <c r="L213" i="10"/>
  <c r="N213" i="10"/>
  <c r="O213" i="10"/>
  <c r="P213" i="10"/>
  <c r="Q213" i="10"/>
  <c r="R213" i="10"/>
  <c r="S213" i="10"/>
  <c r="T213" i="10"/>
  <c r="U213" i="10"/>
  <c r="Y213" i="10"/>
  <c r="AA213" i="10" s="1"/>
  <c r="AB213" i="10"/>
  <c r="AD213" i="10"/>
  <c r="AE213" i="10"/>
  <c r="C214" i="10"/>
  <c r="D214" i="10"/>
  <c r="E214" i="10"/>
  <c r="F214" i="10"/>
  <c r="G214" i="10"/>
  <c r="H214" i="10"/>
  <c r="I214" i="10"/>
  <c r="J214" i="10"/>
  <c r="K214" i="10"/>
  <c r="L214" i="10"/>
  <c r="N214" i="10"/>
  <c r="O214" i="10"/>
  <c r="P214" i="10"/>
  <c r="Q214" i="10"/>
  <c r="R214" i="10"/>
  <c r="S214" i="10"/>
  <c r="T214" i="10"/>
  <c r="U214" i="10"/>
  <c r="Y214" i="10"/>
  <c r="Z214" i="10" s="1"/>
  <c r="AB214" i="10"/>
  <c r="AD214" i="10"/>
  <c r="AE214" i="10"/>
  <c r="C215" i="10"/>
  <c r="D215" i="10"/>
  <c r="E215" i="10"/>
  <c r="F215" i="10"/>
  <c r="G215" i="10"/>
  <c r="H215" i="10"/>
  <c r="I215" i="10"/>
  <c r="J215" i="10"/>
  <c r="K215" i="10"/>
  <c r="L215" i="10"/>
  <c r="N215" i="10"/>
  <c r="O215" i="10"/>
  <c r="P215" i="10"/>
  <c r="Q215" i="10"/>
  <c r="R215" i="10"/>
  <c r="S215" i="10"/>
  <c r="T215" i="10"/>
  <c r="U215" i="10"/>
  <c r="Y215" i="10"/>
  <c r="AA215" i="10" s="1"/>
  <c r="AB215" i="10"/>
  <c r="AD215" i="10"/>
  <c r="AE215" i="10"/>
  <c r="C216" i="10"/>
  <c r="D216" i="10"/>
  <c r="E216" i="10"/>
  <c r="F216" i="10"/>
  <c r="G216" i="10"/>
  <c r="H216" i="10"/>
  <c r="I216" i="10"/>
  <c r="J216" i="10"/>
  <c r="K216" i="10"/>
  <c r="L216" i="10"/>
  <c r="N216" i="10"/>
  <c r="O216" i="10"/>
  <c r="P216" i="10"/>
  <c r="Q216" i="10"/>
  <c r="R216" i="10"/>
  <c r="S216" i="10"/>
  <c r="T216" i="10"/>
  <c r="U216" i="10"/>
  <c r="Y216" i="10"/>
  <c r="Z216" i="10" s="1"/>
  <c r="AB216" i="10"/>
  <c r="AD216" i="10"/>
  <c r="AE216" i="10"/>
  <c r="C217" i="10"/>
  <c r="D217" i="10"/>
  <c r="E217" i="10"/>
  <c r="F217" i="10"/>
  <c r="G217" i="10"/>
  <c r="H217" i="10"/>
  <c r="I217" i="10"/>
  <c r="J217" i="10"/>
  <c r="K217" i="10"/>
  <c r="L217" i="10"/>
  <c r="M217" i="10"/>
  <c r="N217" i="10"/>
  <c r="O217" i="10"/>
  <c r="P217" i="10"/>
  <c r="Q217" i="10"/>
  <c r="R217" i="10"/>
  <c r="S217" i="10"/>
  <c r="T217" i="10"/>
  <c r="U217" i="10"/>
  <c r="V217" i="10"/>
  <c r="X217" i="10"/>
  <c r="Y217" i="10"/>
  <c r="Z217" i="10" s="1"/>
  <c r="AB217" i="10"/>
  <c r="AD217" i="10"/>
  <c r="AE217" i="10"/>
  <c r="C218" i="10"/>
  <c r="D218" i="10"/>
  <c r="E218" i="10"/>
  <c r="F218" i="10"/>
  <c r="G218" i="10"/>
  <c r="H218" i="10"/>
  <c r="I218" i="10"/>
  <c r="J218" i="10"/>
  <c r="K218" i="10"/>
  <c r="L218" i="10"/>
  <c r="M218" i="10"/>
  <c r="N218" i="10"/>
  <c r="O218" i="10"/>
  <c r="P218" i="10"/>
  <c r="Q218" i="10"/>
  <c r="R218" i="10"/>
  <c r="S218" i="10"/>
  <c r="T218" i="10"/>
  <c r="U218" i="10"/>
  <c r="V218" i="10"/>
  <c r="X218" i="10"/>
  <c r="Y218" i="10"/>
  <c r="Z218" i="10" s="1"/>
  <c r="AB218" i="10"/>
  <c r="AD218" i="10"/>
  <c r="AE218" i="10"/>
  <c r="C219" i="10"/>
  <c r="D219" i="10"/>
  <c r="E219" i="10"/>
  <c r="F219" i="10"/>
  <c r="G219" i="10"/>
  <c r="H219" i="10"/>
  <c r="I219" i="10"/>
  <c r="J219" i="10"/>
  <c r="K219" i="10"/>
  <c r="L219" i="10"/>
  <c r="M219" i="10"/>
  <c r="N219" i="10"/>
  <c r="O219" i="10"/>
  <c r="P219" i="10"/>
  <c r="Q219" i="10"/>
  <c r="R219" i="10"/>
  <c r="S219" i="10"/>
  <c r="T219" i="10"/>
  <c r="U219" i="10"/>
  <c r="V219" i="10"/>
  <c r="X219" i="10"/>
  <c r="Y219" i="10"/>
  <c r="AA219" i="10" s="1"/>
  <c r="AB219" i="10"/>
  <c r="AD219" i="10"/>
  <c r="AE219" i="10"/>
  <c r="C220" i="10"/>
  <c r="D220" i="10"/>
  <c r="E220" i="10"/>
  <c r="F220" i="10"/>
  <c r="G220" i="10"/>
  <c r="H220" i="10"/>
  <c r="I220" i="10"/>
  <c r="J220" i="10"/>
  <c r="K220" i="10"/>
  <c r="L220" i="10"/>
  <c r="M220" i="10"/>
  <c r="N220" i="10"/>
  <c r="O220" i="10"/>
  <c r="P220" i="10"/>
  <c r="Q220" i="10"/>
  <c r="R220" i="10"/>
  <c r="S220" i="10"/>
  <c r="T220" i="10"/>
  <c r="U220" i="10"/>
  <c r="V220" i="10"/>
  <c r="X220" i="10"/>
  <c r="Y220" i="10"/>
  <c r="Z220" i="10" s="1"/>
  <c r="AB220" i="10"/>
  <c r="AD220" i="10"/>
  <c r="AE220" i="10"/>
  <c r="C221" i="10"/>
  <c r="D221" i="10"/>
  <c r="E221" i="10"/>
  <c r="F221" i="10"/>
  <c r="G221" i="10"/>
  <c r="H221" i="10"/>
  <c r="I221" i="10"/>
  <c r="J221" i="10"/>
  <c r="K221" i="10"/>
  <c r="L221" i="10"/>
  <c r="M221" i="10"/>
  <c r="N221" i="10"/>
  <c r="O221" i="10"/>
  <c r="P221" i="10"/>
  <c r="Q221" i="10"/>
  <c r="R221" i="10"/>
  <c r="S221" i="10"/>
  <c r="T221" i="10"/>
  <c r="U221" i="10"/>
  <c r="V221" i="10"/>
  <c r="W221" i="10"/>
  <c r="X221" i="10"/>
  <c r="Y221" i="10"/>
  <c r="AA221" i="10" s="1"/>
  <c r="AB221" i="10"/>
  <c r="AD221" i="10"/>
  <c r="AE221" i="10"/>
  <c r="C222" i="10"/>
  <c r="D222" i="10"/>
  <c r="E222" i="10"/>
  <c r="F222" i="10"/>
  <c r="G222" i="10"/>
  <c r="H222" i="10"/>
  <c r="I222" i="10"/>
  <c r="J222" i="10"/>
  <c r="K222" i="10"/>
  <c r="L222" i="10"/>
  <c r="M222" i="10"/>
  <c r="N222" i="10"/>
  <c r="O222" i="10"/>
  <c r="P222" i="10"/>
  <c r="Q222" i="10"/>
  <c r="R222" i="10"/>
  <c r="S222" i="10"/>
  <c r="T222" i="10"/>
  <c r="U222" i="10"/>
  <c r="V222" i="10"/>
  <c r="W222" i="10"/>
  <c r="X222" i="10"/>
  <c r="Y222" i="10"/>
  <c r="Z222" i="10" s="1"/>
  <c r="AB222" i="10"/>
  <c r="AD222" i="10"/>
  <c r="AE222" i="10"/>
  <c r="C223" i="10"/>
  <c r="D223" i="10"/>
  <c r="E223" i="10"/>
  <c r="F223" i="10"/>
  <c r="G223" i="10"/>
  <c r="H223" i="10"/>
  <c r="I223" i="10"/>
  <c r="J223" i="10"/>
  <c r="K223" i="10"/>
  <c r="L223" i="10"/>
  <c r="M223" i="10"/>
  <c r="N223" i="10"/>
  <c r="O223" i="10"/>
  <c r="P223" i="10"/>
  <c r="Q223" i="10"/>
  <c r="R223" i="10"/>
  <c r="S223" i="10"/>
  <c r="T223" i="10"/>
  <c r="U223" i="10"/>
  <c r="V223" i="10"/>
  <c r="W223" i="10"/>
  <c r="X223" i="10"/>
  <c r="Y223" i="10"/>
  <c r="Z223" i="10" s="1"/>
  <c r="AB223" i="10"/>
  <c r="AD223" i="10"/>
  <c r="AE223" i="10"/>
  <c r="C224" i="10"/>
  <c r="D224" i="10"/>
  <c r="E224" i="10"/>
  <c r="F224" i="10"/>
  <c r="G224" i="10"/>
  <c r="H224" i="10"/>
  <c r="I224" i="10"/>
  <c r="J224" i="10"/>
  <c r="K224" i="10"/>
  <c r="L224" i="10"/>
  <c r="M224" i="10"/>
  <c r="N224" i="10"/>
  <c r="O224" i="10"/>
  <c r="P224" i="10"/>
  <c r="Q224" i="10"/>
  <c r="R224" i="10"/>
  <c r="S224" i="10"/>
  <c r="T224" i="10"/>
  <c r="U224" i="10"/>
  <c r="V224" i="10"/>
  <c r="W224" i="10"/>
  <c r="X224" i="10"/>
  <c r="Y224" i="10"/>
  <c r="Z224" i="10" s="1"/>
  <c r="AB224" i="10"/>
  <c r="AD224" i="10"/>
  <c r="AE224" i="10"/>
  <c r="C225" i="10"/>
  <c r="D225" i="10"/>
  <c r="E225" i="10"/>
  <c r="F225" i="10"/>
  <c r="G225" i="10"/>
  <c r="H225" i="10"/>
  <c r="I225" i="10"/>
  <c r="J225" i="10"/>
  <c r="K225" i="10"/>
  <c r="L225" i="10"/>
  <c r="M225" i="10"/>
  <c r="N225" i="10"/>
  <c r="O225" i="10"/>
  <c r="P225" i="10"/>
  <c r="Q225" i="10"/>
  <c r="R225" i="10"/>
  <c r="S225" i="10"/>
  <c r="T225" i="10"/>
  <c r="U225" i="10"/>
  <c r="V225" i="10"/>
  <c r="W225" i="10"/>
  <c r="X225" i="10"/>
  <c r="Y225" i="10"/>
  <c r="AA225" i="10" s="1"/>
  <c r="AB225" i="10"/>
  <c r="AD225" i="10"/>
  <c r="AE225" i="10"/>
  <c r="C226" i="10"/>
  <c r="D226" i="10"/>
  <c r="E226" i="10"/>
  <c r="F226" i="10"/>
  <c r="G226" i="10"/>
  <c r="H226" i="10"/>
  <c r="I226" i="10"/>
  <c r="J226" i="10"/>
  <c r="K226" i="10"/>
  <c r="L226" i="10"/>
  <c r="M226" i="10"/>
  <c r="N226" i="10"/>
  <c r="O226" i="10"/>
  <c r="P226" i="10"/>
  <c r="Q226" i="10"/>
  <c r="R226" i="10"/>
  <c r="S226" i="10"/>
  <c r="T226" i="10"/>
  <c r="U226" i="10"/>
  <c r="V226" i="10"/>
  <c r="W226" i="10"/>
  <c r="X226" i="10"/>
  <c r="Y226" i="10"/>
  <c r="Z226" i="10" s="1"/>
  <c r="AB226" i="10"/>
  <c r="AD226" i="10"/>
  <c r="AE226" i="10"/>
  <c r="C227" i="10"/>
  <c r="D227" i="10"/>
  <c r="E227" i="10"/>
  <c r="F227" i="10"/>
  <c r="G227" i="10"/>
  <c r="H227" i="10"/>
  <c r="I227" i="10"/>
  <c r="J227" i="10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X227" i="10"/>
  <c r="Y227" i="10"/>
  <c r="Z227" i="10" s="1"/>
  <c r="AB227" i="10"/>
  <c r="AD227" i="10"/>
  <c r="AE227" i="10"/>
  <c r="C228" i="10"/>
  <c r="D228" i="10"/>
  <c r="E228" i="10"/>
  <c r="F228" i="10"/>
  <c r="G228" i="10"/>
  <c r="H228" i="10"/>
  <c r="I228" i="10"/>
  <c r="J228" i="10"/>
  <c r="K228" i="10"/>
  <c r="L228" i="10"/>
  <c r="M228" i="10"/>
  <c r="N228" i="10"/>
  <c r="O228" i="10"/>
  <c r="P228" i="10"/>
  <c r="Q228" i="10"/>
  <c r="R228" i="10"/>
  <c r="S228" i="10"/>
  <c r="T228" i="10"/>
  <c r="U228" i="10"/>
  <c r="V228" i="10"/>
  <c r="W228" i="10"/>
  <c r="X228" i="10"/>
  <c r="Y228" i="10"/>
  <c r="AA228" i="10" s="1"/>
  <c r="AB228" i="10"/>
  <c r="AD228" i="10"/>
  <c r="AE228" i="10"/>
  <c r="C229" i="10"/>
  <c r="D229" i="10"/>
  <c r="E229" i="10"/>
  <c r="F229" i="10"/>
  <c r="G229" i="10"/>
  <c r="H229" i="10"/>
  <c r="I229" i="10"/>
  <c r="J229" i="10"/>
  <c r="K229" i="10"/>
  <c r="L229" i="10"/>
  <c r="M229" i="10"/>
  <c r="N229" i="10"/>
  <c r="O229" i="10"/>
  <c r="P229" i="10"/>
  <c r="Q229" i="10"/>
  <c r="R229" i="10"/>
  <c r="S229" i="10"/>
  <c r="T229" i="10"/>
  <c r="U229" i="10"/>
  <c r="V229" i="10"/>
  <c r="W229" i="10"/>
  <c r="X229" i="10"/>
  <c r="Y229" i="10"/>
  <c r="Z229" i="10" s="1"/>
  <c r="AB229" i="10"/>
  <c r="AD229" i="10"/>
  <c r="AE229" i="10"/>
  <c r="C230" i="10"/>
  <c r="D230" i="10"/>
  <c r="E230" i="10"/>
  <c r="F230" i="10"/>
  <c r="G230" i="10"/>
  <c r="H230" i="10"/>
  <c r="I230" i="10"/>
  <c r="J230" i="10"/>
  <c r="K230" i="10"/>
  <c r="L230" i="10"/>
  <c r="M230" i="10"/>
  <c r="N230" i="10"/>
  <c r="O230" i="10"/>
  <c r="P230" i="10"/>
  <c r="Q230" i="10"/>
  <c r="R230" i="10"/>
  <c r="S230" i="10"/>
  <c r="T230" i="10"/>
  <c r="U230" i="10"/>
  <c r="V230" i="10"/>
  <c r="W230" i="10"/>
  <c r="X230" i="10"/>
  <c r="Y230" i="10"/>
  <c r="Z230" i="10" s="1"/>
  <c r="AB230" i="10"/>
  <c r="AD230" i="10"/>
  <c r="AE230" i="10"/>
  <c r="C231" i="10"/>
  <c r="D231" i="10"/>
  <c r="E231" i="10"/>
  <c r="F231" i="10"/>
  <c r="G231" i="10"/>
  <c r="H231" i="10"/>
  <c r="I231" i="10"/>
  <c r="J231" i="10"/>
  <c r="K231" i="10"/>
  <c r="L231" i="10"/>
  <c r="M231" i="10"/>
  <c r="N231" i="10"/>
  <c r="O231" i="10"/>
  <c r="P231" i="10"/>
  <c r="Q231" i="10"/>
  <c r="R231" i="10"/>
  <c r="S231" i="10"/>
  <c r="T231" i="10"/>
  <c r="U231" i="10"/>
  <c r="V231" i="10"/>
  <c r="W231" i="10"/>
  <c r="X231" i="10"/>
  <c r="Y231" i="10"/>
  <c r="AA231" i="10" s="1"/>
  <c r="AB231" i="10"/>
  <c r="AD231" i="10"/>
  <c r="AE231" i="10"/>
  <c r="C232" i="10"/>
  <c r="D232" i="10"/>
  <c r="E232" i="10"/>
  <c r="F232" i="10"/>
  <c r="G232" i="10"/>
  <c r="H232" i="10"/>
  <c r="I232" i="10"/>
  <c r="J232" i="10"/>
  <c r="K232" i="10"/>
  <c r="L232" i="10"/>
  <c r="M232" i="10"/>
  <c r="N232" i="10"/>
  <c r="O232" i="10"/>
  <c r="P232" i="10"/>
  <c r="Q232" i="10"/>
  <c r="R232" i="10"/>
  <c r="S232" i="10"/>
  <c r="T232" i="10"/>
  <c r="U232" i="10"/>
  <c r="V232" i="10"/>
  <c r="W232" i="10"/>
  <c r="X232" i="10"/>
  <c r="Y232" i="10"/>
  <c r="Z232" i="10" s="1"/>
  <c r="AB232" i="10"/>
  <c r="AD232" i="10"/>
  <c r="AE232" i="10"/>
  <c r="C233" i="10"/>
  <c r="D233" i="10"/>
  <c r="E233" i="10"/>
  <c r="F233" i="10"/>
  <c r="G233" i="10"/>
  <c r="H233" i="10"/>
  <c r="I233" i="10"/>
  <c r="J233" i="10"/>
  <c r="K233" i="10"/>
  <c r="L233" i="10"/>
  <c r="M233" i="10"/>
  <c r="N233" i="10"/>
  <c r="O233" i="10"/>
  <c r="P233" i="10"/>
  <c r="Q233" i="10"/>
  <c r="R233" i="10"/>
  <c r="S233" i="10"/>
  <c r="T233" i="10"/>
  <c r="U233" i="10"/>
  <c r="V233" i="10"/>
  <c r="W233" i="10"/>
  <c r="X233" i="10"/>
  <c r="Y233" i="10"/>
  <c r="AA233" i="10" s="1"/>
  <c r="AB233" i="10"/>
  <c r="AD233" i="10"/>
  <c r="C234" i="10"/>
  <c r="D234" i="10"/>
  <c r="E234" i="10"/>
  <c r="F234" i="10"/>
  <c r="G234" i="10"/>
  <c r="H234" i="10"/>
  <c r="I234" i="10"/>
  <c r="J234" i="10"/>
  <c r="K234" i="10"/>
  <c r="L234" i="10"/>
  <c r="M234" i="10"/>
  <c r="N234" i="10"/>
  <c r="O234" i="10"/>
  <c r="P234" i="10"/>
  <c r="Q234" i="10"/>
  <c r="R234" i="10"/>
  <c r="S234" i="10"/>
  <c r="T234" i="10"/>
  <c r="U234" i="10"/>
  <c r="V234" i="10"/>
  <c r="W234" i="10"/>
  <c r="X234" i="10"/>
  <c r="Y234" i="10"/>
  <c r="Z234" i="10" s="1"/>
  <c r="AB234" i="10"/>
  <c r="AD234" i="10"/>
  <c r="AE234" i="10"/>
  <c r="C235" i="10"/>
  <c r="D235" i="10"/>
  <c r="E235" i="10"/>
  <c r="F235" i="10"/>
  <c r="G235" i="10"/>
  <c r="H235" i="10"/>
  <c r="I235" i="10"/>
  <c r="J235" i="10"/>
  <c r="K235" i="10"/>
  <c r="L235" i="10"/>
  <c r="M235" i="10"/>
  <c r="N235" i="10"/>
  <c r="O235" i="10"/>
  <c r="P235" i="10"/>
  <c r="Q235" i="10"/>
  <c r="R235" i="10"/>
  <c r="S235" i="10"/>
  <c r="T235" i="10"/>
  <c r="U235" i="10"/>
  <c r="V235" i="10"/>
  <c r="W235" i="10"/>
  <c r="X235" i="10"/>
  <c r="Y235" i="10"/>
  <c r="Z235" i="10" s="1"/>
  <c r="AB235" i="10"/>
  <c r="AD235" i="10"/>
  <c r="AE235" i="10"/>
  <c r="C236" i="10"/>
  <c r="D236" i="10"/>
  <c r="E236" i="10"/>
  <c r="F236" i="10"/>
  <c r="G236" i="10"/>
  <c r="H236" i="10"/>
  <c r="I236" i="10"/>
  <c r="J236" i="10"/>
  <c r="K236" i="10"/>
  <c r="L236" i="10"/>
  <c r="M236" i="10"/>
  <c r="N236" i="10"/>
  <c r="O236" i="10"/>
  <c r="P236" i="10"/>
  <c r="Q236" i="10"/>
  <c r="R236" i="10"/>
  <c r="S236" i="10"/>
  <c r="T236" i="10"/>
  <c r="U236" i="10"/>
  <c r="V236" i="10"/>
  <c r="W236" i="10"/>
  <c r="X236" i="10"/>
  <c r="Y236" i="10"/>
  <c r="Z236" i="10" s="1"/>
  <c r="AB236" i="10"/>
  <c r="AD236" i="10"/>
  <c r="AE236" i="10"/>
  <c r="C237" i="10"/>
  <c r="D237" i="10"/>
  <c r="E237" i="10"/>
  <c r="F237" i="10"/>
  <c r="G237" i="10"/>
  <c r="H237" i="10"/>
  <c r="I237" i="10"/>
  <c r="J237" i="10"/>
  <c r="K237" i="10"/>
  <c r="L237" i="10"/>
  <c r="M237" i="10"/>
  <c r="N237" i="10"/>
  <c r="O237" i="10"/>
  <c r="P237" i="10"/>
  <c r="Q237" i="10"/>
  <c r="R237" i="10"/>
  <c r="S237" i="10"/>
  <c r="T237" i="10"/>
  <c r="U237" i="10"/>
  <c r="V237" i="10"/>
  <c r="W237" i="10"/>
  <c r="X237" i="10"/>
  <c r="Y237" i="10"/>
  <c r="AA237" i="10" s="1"/>
  <c r="AB237" i="10"/>
  <c r="AD237" i="10"/>
  <c r="AE237" i="10"/>
  <c r="C238" i="10"/>
  <c r="D238" i="10"/>
  <c r="E238" i="10"/>
  <c r="F238" i="10"/>
  <c r="G238" i="10"/>
  <c r="H238" i="10"/>
  <c r="I238" i="10"/>
  <c r="J238" i="10"/>
  <c r="K238" i="10"/>
  <c r="L238" i="10"/>
  <c r="M238" i="10"/>
  <c r="N238" i="10"/>
  <c r="O238" i="10"/>
  <c r="P238" i="10"/>
  <c r="Q238" i="10"/>
  <c r="R238" i="10"/>
  <c r="S238" i="10"/>
  <c r="T238" i="10"/>
  <c r="U238" i="10"/>
  <c r="V238" i="10"/>
  <c r="W238" i="10"/>
  <c r="X238" i="10"/>
  <c r="Y238" i="10"/>
  <c r="Z238" i="10" s="1"/>
  <c r="AB238" i="10"/>
  <c r="AD238" i="10"/>
  <c r="AE238" i="10"/>
  <c r="C239" i="10"/>
  <c r="D239" i="10"/>
  <c r="E239" i="10"/>
  <c r="F239" i="10"/>
  <c r="G239" i="10"/>
  <c r="H239" i="10"/>
  <c r="I239" i="10"/>
  <c r="J239" i="10"/>
  <c r="K239" i="10"/>
  <c r="L239" i="10"/>
  <c r="M239" i="10"/>
  <c r="N239" i="10"/>
  <c r="O239" i="10"/>
  <c r="P239" i="10"/>
  <c r="Q239" i="10"/>
  <c r="R239" i="10"/>
  <c r="S239" i="10"/>
  <c r="T239" i="10"/>
  <c r="U239" i="10"/>
  <c r="V239" i="10"/>
  <c r="W239" i="10"/>
  <c r="X239" i="10"/>
  <c r="Y239" i="10"/>
  <c r="AA239" i="10" s="1"/>
  <c r="AB239" i="10"/>
  <c r="AD239" i="10"/>
  <c r="AE239" i="10"/>
  <c r="C240" i="10"/>
  <c r="D240" i="10"/>
  <c r="E240" i="10"/>
  <c r="F240" i="10"/>
  <c r="G240" i="10"/>
  <c r="H240" i="10"/>
  <c r="I240" i="10"/>
  <c r="J240" i="10"/>
  <c r="K240" i="10"/>
  <c r="L240" i="10"/>
  <c r="M240" i="10"/>
  <c r="N240" i="10"/>
  <c r="O240" i="10"/>
  <c r="P240" i="10"/>
  <c r="Q240" i="10"/>
  <c r="R240" i="10"/>
  <c r="S240" i="10"/>
  <c r="T240" i="10"/>
  <c r="U240" i="10"/>
  <c r="V240" i="10"/>
  <c r="W240" i="10"/>
  <c r="X240" i="10"/>
  <c r="Y240" i="10"/>
  <c r="AA240" i="10" s="1"/>
  <c r="AB240" i="10"/>
  <c r="AD240" i="10"/>
  <c r="AE240" i="10"/>
  <c r="C241" i="10"/>
  <c r="D241" i="10"/>
  <c r="E241" i="10"/>
  <c r="F241" i="10"/>
  <c r="G241" i="10"/>
  <c r="H241" i="10"/>
  <c r="I241" i="10"/>
  <c r="J241" i="10"/>
  <c r="K241" i="10"/>
  <c r="L241" i="10"/>
  <c r="M241" i="10"/>
  <c r="N241" i="10"/>
  <c r="O241" i="10"/>
  <c r="P241" i="10"/>
  <c r="Q241" i="10"/>
  <c r="R241" i="10"/>
  <c r="S241" i="10"/>
  <c r="T241" i="10"/>
  <c r="U241" i="10"/>
  <c r="V241" i="10"/>
  <c r="W241" i="10"/>
  <c r="X241" i="10"/>
  <c r="Y241" i="10"/>
  <c r="Z241" i="10" s="1"/>
  <c r="AB241" i="10"/>
  <c r="AD241" i="10"/>
  <c r="AE241" i="10"/>
  <c r="C242" i="10"/>
  <c r="D242" i="10"/>
  <c r="E242" i="10"/>
  <c r="F242" i="10"/>
  <c r="G242" i="10"/>
  <c r="H242" i="10"/>
  <c r="I242" i="10"/>
  <c r="J242" i="10"/>
  <c r="K242" i="10"/>
  <c r="L242" i="10"/>
  <c r="M242" i="10"/>
  <c r="N242" i="10"/>
  <c r="O242" i="10"/>
  <c r="P242" i="10"/>
  <c r="Q242" i="10"/>
  <c r="R242" i="10"/>
  <c r="S242" i="10"/>
  <c r="T242" i="10"/>
  <c r="U242" i="10"/>
  <c r="V242" i="10"/>
  <c r="W242" i="10"/>
  <c r="X242" i="10"/>
  <c r="Y242" i="10"/>
  <c r="Z242" i="10" s="1"/>
  <c r="AB242" i="10"/>
  <c r="AD242" i="10"/>
  <c r="AE242" i="10"/>
  <c r="C243" i="10"/>
  <c r="D243" i="10"/>
  <c r="E243" i="10"/>
  <c r="F243" i="10"/>
  <c r="G243" i="10"/>
  <c r="H243" i="10"/>
  <c r="I243" i="10"/>
  <c r="J243" i="10"/>
  <c r="K243" i="10"/>
  <c r="L243" i="10"/>
  <c r="M243" i="10"/>
  <c r="N243" i="10"/>
  <c r="O243" i="10"/>
  <c r="P243" i="10"/>
  <c r="Q243" i="10"/>
  <c r="R243" i="10"/>
  <c r="S243" i="10"/>
  <c r="T243" i="10"/>
  <c r="U243" i="10"/>
  <c r="V243" i="10"/>
  <c r="W243" i="10"/>
  <c r="X243" i="10"/>
  <c r="Y243" i="10"/>
  <c r="AA243" i="10" s="1"/>
  <c r="AB243" i="10"/>
  <c r="AD243" i="10"/>
  <c r="AE243" i="10"/>
  <c r="C244" i="10"/>
  <c r="D244" i="10"/>
  <c r="E244" i="10"/>
  <c r="F244" i="10"/>
  <c r="G244" i="10"/>
  <c r="H244" i="10"/>
  <c r="I244" i="10"/>
  <c r="J244" i="10"/>
  <c r="K244" i="10"/>
  <c r="L244" i="10"/>
  <c r="M244" i="10"/>
  <c r="N244" i="10"/>
  <c r="O244" i="10"/>
  <c r="P244" i="10"/>
  <c r="Q244" i="10"/>
  <c r="R244" i="10"/>
  <c r="S244" i="10"/>
  <c r="T244" i="10"/>
  <c r="U244" i="10"/>
  <c r="V244" i="10"/>
  <c r="W244" i="10"/>
  <c r="X244" i="10"/>
  <c r="Y244" i="10"/>
  <c r="Z244" i="10" s="1"/>
  <c r="AB244" i="10"/>
  <c r="AD244" i="10"/>
  <c r="AE244" i="10"/>
  <c r="C245" i="10"/>
  <c r="D245" i="10"/>
  <c r="E245" i="10"/>
  <c r="F245" i="10"/>
  <c r="G245" i="10"/>
  <c r="H245" i="10"/>
  <c r="I245" i="10"/>
  <c r="J245" i="10"/>
  <c r="K245" i="10"/>
  <c r="L245" i="10"/>
  <c r="M245" i="10"/>
  <c r="N245" i="10"/>
  <c r="O245" i="10"/>
  <c r="P245" i="10"/>
  <c r="Q245" i="10"/>
  <c r="R245" i="10"/>
  <c r="S245" i="10"/>
  <c r="T245" i="10"/>
  <c r="U245" i="10"/>
  <c r="V245" i="10"/>
  <c r="W245" i="10"/>
  <c r="X245" i="10"/>
  <c r="Y245" i="10"/>
  <c r="AA245" i="10" s="1"/>
  <c r="AB245" i="10"/>
  <c r="AD245" i="10"/>
  <c r="AE245" i="10"/>
  <c r="C246" i="10"/>
  <c r="D246" i="10"/>
  <c r="E246" i="10"/>
  <c r="F246" i="10"/>
  <c r="G246" i="10"/>
  <c r="H246" i="10"/>
  <c r="I246" i="10"/>
  <c r="J246" i="10"/>
  <c r="K246" i="10"/>
  <c r="L246" i="10"/>
  <c r="M246" i="10"/>
  <c r="N246" i="10"/>
  <c r="O246" i="10"/>
  <c r="P246" i="10"/>
  <c r="Q246" i="10"/>
  <c r="R246" i="10"/>
  <c r="S246" i="10"/>
  <c r="T246" i="10"/>
  <c r="U246" i="10"/>
  <c r="V246" i="10"/>
  <c r="W246" i="10"/>
  <c r="X246" i="10"/>
  <c r="Y246" i="10"/>
  <c r="Z246" i="10" s="1"/>
  <c r="AB246" i="10"/>
  <c r="AD246" i="10"/>
  <c r="AE246" i="10"/>
  <c r="C247" i="10"/>
  <c r="D247" i="10"/>
  <c r="E247" i="10"/>
  <c r="F247" i="10"/>
  <c r="G247" i="10"/>
  <c r="H247" i="10"/>
  <c r="I247" i="10"/>
  <c r="J247" i="10"/>
  <c r="K247" i="10"/>
  <c r="L247" i="10"/>
  <c r="M247" i="10"/>
  <c r="N247" i="10"/>
  <c r="O247" i="10"/>
  <c r="P247" i="10"/>
  <c r="Q247" i="10"/>
  <c r="R247" i="10"/>
  <c r="S247" i="10"/>
  <c r="T247" i="10"/>
  <c r="U247" i="10"/>
  <c r="V247" i="10"/>
  <c r="W247" i="10"/>
  <c r="X247" i="10"/>
  <c r="Y247" i="10"/>
  <c r="Z247" i="10" s="1"/>
  <c r="AB247" i="10"/>
  <c r="AD247" i="10"/>
  <c r="AE247" i="10"/>
  <c r="C248" i="10"/>
  <c r="D248" i="10"/>
  <c r="E248" i="10"/>
  <c r="F248" i="10"/>
  <c r="G248" i="10"/>
  <c r="H248" i="10"/>
  <c r="I248" i="10"/>
  <c r="J248" i="10"/>
  <c r="K248" i="10"/>
  <c r="L248" i="10"/>
  <c r="M248" i="10"/>
  <c r="N248" i="10"/>
  <c r="O248" i="10"/>
  <c r="P248" i="10"/>
  <c r="Q248" i="10"/>
  <c r="R248" i="10"/>
  <c r="S248" i="10"/>
  <c r="T248" i="10"/>
  <c r="U248" i="10"/>
  <c r="V248" i="10"/>
  <c r="W248" i="10"/>
  <c r="X248" i="10"/>
  <c r="Y248" i="10"/>
  <c r="Z248" i="10" s="1"/>
  <c r="AB248" i="10"/>
  <c r="AD248" i="10"/>
  <c r="AE248" i="10"/>
  <c r="C249" i="10"/>
  <c r="D249" i="10"/>
  <c r="E249" i="10"/>
  <c r="F249" i="10"/>
  <c r="G249" i="10"/>
  <c r="H249" i="10"/>
  <c r="I249" i="10"/>
  <c r="J249" i="10"/>
  <c r="K249" i="10"/>
  <c r="L249" i="10"/>
  <c r="M249" i="10"/>
  <c r="N249" i="10"/>
  <c r="O249" i="10"/>
  <c r="P249" i="10"/>
  <c r="Q249" i="10"/>
  <c r="R249" i="10"/>
  <c r="S249" i="10"/>
  <c r="T249" i="10"/>
  <c r="U249" i="10"/>
  <c r="V249" i="10"/>
  <c r="W249" i="10"/>
  <c r="X249" i="10"/>
  <c r="Y249" i="10"/>
  <c r="AA249" i="10" s="1"/>
  <c r="AB249" i="10"/>
  <c r="AD249" i="10"/>
  <c r="AE249" i="10"/>
  <c r="C250" i="10"/>
  <c r="D250" i="10"/>
  <c r="E250" i="10"/>
  <c r="F250" i="10"/>
  <c r="G250" i="10"/>
  <c r="H250" i="10"/>
  <c r="I250" i="10"/>
  <c r="J250" i="10"/>
  <c r="K250" i="10"/>
  <c r="L250" i="10"/>
  <c r="M250" i="10"/>
  <c r="N250" i="10"/>
  <c r="O250" i="10"/>
  <c r="P250" i="10"/>
  <c r="Q250" i="10"/>
  <c r="R250" i="10"/>
  <c r="S250" i="10"/>
  <c r="T250" i="10"/>
  <c r="U250" i="10"/>
  <c r="V250" i="10"/>
  <c r="W250" i="10"/>
  <c r="X250" i="10"/>
  <c r="Y250" i="10"/>
  <c r="Z250" i="10" s="1"/>
  <c r="AB250" i="10"/>
  <c r="AD250" i="10"/>
  <c r="AE250" i="10"/>
  <c r="C251" i="10"/>
  <c r="D251" i="10"/>
  <c r="E251" i="10"/>
  <c r="F251" i="10"/>
  <c r="G251" i="10"/>
  <c r="H251" i="10"/>
  <c r="I251" i="10"/>
  <c r="J251" i="10"/>
  <c r="K251" i="10"/>
  <c r="L251" i="10"/>
  <c r="M251" i="10"/>
  <c r="N251" i="10"/>
  <c r="O251" i="10"/>
  <c r="P251" i="10"/>
  <c r="Q251" i="10"/>
  <c r="R251" i="10"/>
  <c r="S251" i="10"/>
  <c r="T251" i="10"/>
  <c r="U251" i="10"/>
  <c r="V251" i="10"/>
  <c r="W251" i="10"/>
  <c r="X251" i="10"/>
  <c r="Y251" i="10"/>
  <c r="AA251" i="10" s="1"/>
  <c r="AB251" i="10"/>
  <c r="AD251" i="10"/>
  <c r="AE251" i="10"/>
  <c r="C252" i="10"/>
  <c r="D252" i="10"/>
  <c r="E252" i="10"/>
  <c r="F252" i="10"/>
  <c r="G252" i="10"/>
  <c r="H252" i="10"/>
  <c r="I252" i="10"/>
  <c r="J252" i="10"/>
  <c r="K252" i="10"/>
  <c r="L252" i="10"/>
  <c r="M252" i="10"/>
  <c r="N252" i="10"/>
  <c r="O252" i="10"/>
  <c r="P252" i="10"/>
  <c r="Q252" i="10"/>
  <c r="R252" i="10"/>
  <c r="S252" i="10"/>
  <c r="T252" i="10"/>
  <c r="U252" i="10"/>
  <c r="V252" i="10"/>
  <c r="W252" i="10"/>
  <c r="X252" i="10"/>
  <c r="Y252" i="10"/>
  <c r="Z252" i="10" s="1"/>
  <c r="AB252" i="10"/>
  <c r="AD252" i="10"/>
  <c r="AE252" i="10"/>
  <c r="C253" i="10"/>
  <c r="D253" i="10"/>
  <c r="E253" i="10"/>
  <c r="F253" i="10"/>
  <c r="G253" i="10"/>
  <c r="H253" i="10"/>
  <c r="I253" i="10"/>
  <c r="J253" i="10"/>
  <c r="K253" i="10"/>
  <c r="L253" i="10"/>
  <c r="M253" i="10"/>
  <c r="N253" i="10"/>
  <c r="O253" i="10"/>
  <c r="P253" i="10"/>
  <c r="Q253" i="10"/>
  <c r="R253" i="10"/>
  <c r="S253" i="10"/>
  <c r="T253" i="10"/>
  <c r="U253" i="10"/>
  <c r="V253" i="10"/>
  <c r="W253" i="10"/>
  <c r="X253" i="10"/>
  <c r="Y253" i="10"/>
  <c r="Z253" i="10" s="1"/>
  <c r="AB253" i="10"/>
  <c r="AD253" i="10"/>
  <c r="AE253" i="10"/>
  <c r="C254" i="10"/>
  <c r="D254" i="10"/>
  <c r="E254" i="10"/>
  <c r="F254" i="10"/>
  <c r="G254" i="10"/>
  <c r="H254" i="10"/>
  <c r="I254" i="10"/>
  <c r="J254" i="10"/>
  <c r="K254" i="10"/>
  <c r="L254" i="10"/>
  <c r="M254" i="10"/>
  <c r="N254" i="10"/>
  <c r="O254" i="10"/>
  <c r="P254" i="10"/>
  <c r="Q254" i="10"/>
  <c r="R254" i="10"/>
  <c r="S254" i="10"/>
  <c r="T254" i="10"/>
  <c r="U254" i="10"/>
  <c r="V254" i="10"/>
  <c r="W254" i="10"/>
  <c r="X254" i="10"/>
  <c r="Y254" i="10"/>
  <c r="Z254" i="10" s="1"/>
  <c r="AB254" i="10"/>
  <c r="AD254" i="10"/>
  <c r="AE254" i="10"/>
  <c r="C255" i="10"/>
  <c r="D255" i="10"/>
  <c r="E255" i="10"/>
  <c r="F255" i="10"/>
  <c r="G255" i="10"/>
  <c r="H255" i="10"/>
  <c r="I255" i="10"/>
  <c r="J255" i="10"/>
  <c r="K255" i="10"/>
  <c r="L255" i="10"/>
  <c r="M255" i="10"/>
  <c r="N255" i="10"/>
  <c r="O255" i="10"/>
  <c r="P255" i="10"/>
  <c r="Q255" i="10"/>
  <c r="R255" i="10"/>
  <c r="S255" i="10"/>
  <c r="T255" i="10"/>
  <c r="U255" i="10"/>
  <c r="V255" i="10"/>
  <c r="W255" i="10"/>
  <c r="X255" i="10"/>
  <c r="Y255" i="10"/>
  <c r="AA255" i="10" s="1"/>
  <c r="AB255" i="10"/>
  <c r="AD255" i="10"/>
  <c r="AE255" i="10"/>
  <c r="C256" i="10"/>
  <c r="D256" i="10"/>
  <c r="E256" i="10"/>
  <c r="F256" i="10"/>
  <c r="G256" i="10"/>
  <c r="H256" i="10"/>
  <c r="I256" i="10"/>
  <c r="J256" i="10"/>
  <c r="K256" i="10"/>
  <c r="L256" i="10"/>
  <c r="M256" i="10"/>
  <c r="N256" i="10"/>
  <c r="O256" i="10"/>
  <c r="P256" i="10"/>
  <c r="Q256" i="10"/>
  <c r="R256" i="10"/>
  <c r="S256" i="10"/>
  <c r="T256" i="10"/>
  <c r="U256" i="10"/>
  <c r="V256" i="10"/>
  <c r="W256" i="10"/>
  <c r="X256" i="10"/>
  <c r="Y256" i="10"/>
  <c r="Z256" i="10" s="1"/>
  <c r="AB256" i="10"/>
  <c r="AD256" i="10"/>
  <c r="AE256" i="10"/>
  <c r="C257" i="10"/>
  <c r="D257" i="10"/>
  <c r="E257" i="10"/>
  <c r="F257" i="10"/>
  <c r="G257" i="10"/>
  <c r="H257" i="10"/>
  <c r="I257" i="10"/>
  <c r="J257" i="10"/>
  <c r="K257" i="10"/>
  <c r="L257" i="10"/>
  <c r="M257" i="10"/>
  <c r="N257" i="10"/>
  <c r="O257" i="10"/>
  <c r="P257" i="10"/>
  <c r="Q257" i="10"/>
  <c r="R257" i="10"/>
  <c r="S257" i="10"/>
  <c r="T257" i="10"/>
  <c r="U257" i="10"/>
  <c r="V257" i="10"/>
  <c r="W257" i="10"/>
  <c r="X257" i="10"/>
  <c r="Y257" i="10"/>
  <c r="AA257" i="10" s="1"/>
  <c r="AB257" i="10"/>
  <c r="AD257" i="10"/>
  <c r="AE257" i="10"/>
  <c r="C258" i="10"/>
  <c r="D258" i="10"/>
  <c r="E258" i="10"/>
  <c r="F258" i="10"/>
  <c r="G258" i="10"/>
  <c r="H258" i="10"/>
  <c r="I258" i="10"/>
  <c r="J258" i="10"/>
  <c r="K258" i="10"/>
  <c r="L258" i="10"/>
  <c r="M258" i="10"/>
  <c r="N258" i="10"/>
  <c r="O258" i="10"/>
  <c r="P258" i="10"/>
  <c r="Q258" i="10"/>
  <c r="R258" i="10"/>
  <c r="S258" i="10"/>
  <c r="T258" i="10"/>
  <c r="U258" i="10"/>
  <c r="V258" i="10"/>
  <c r="W258" i="10"/>
  <c r="X258" i="10"/>
  <c r="Y258" i="10"/>
  <c r="Z258" i="10" s="1"/>
  <c r="AB258" i="10"/>
  <c r="AD258" i="10"/>
  <c r="AE258" i="10"/>
  <c r="C259" i="10"/>
  <c r="D259" i="10"/>
  <c r="E259" i="10"/>
  <c r="F259" i="10"/>
  <c r="G259" i="10"/>
  <c r="H259" i="10"/>
  <c r="I259" i="10"/>
  <c r="J259" i="10"/>
  <c r="K259" i="10"/>
  <c r="L259" i="10"/>
  <c r="M259" i="10"/>
  <c r="N259" i="10"/>
  <c r="O259" i="10"/>
  <c r="P259" i="10"/>
  <c r="Q259" i="10"/>
  <c r="R259" i="10"/>
  <c r="S259" i="10"/>
  <c r="T259" i="10"/>
  <c r="U259" i="10"/>
  <c r="V259" i="10"/>
  <c r="W259" i="10"/>
  <c r="X259" i="10"/>
  <c r="Y259" i="10"/>
  <c r="Z259" i="10" s="1"/>
  <c r="AB259" i="10"/>
  <c r="AD259" i="10"/>
  <c r="AE259" i="10"/>
  <c r="C260" i="10"/>
  <c r="D260" i="10"/>
  <c r="E260" i="10"/>
  <c r="F260" i="10"/>
  <c r="G260" i="10"/>
  <c r="H260" i="10"/>
  <c r="I260" i="10"/>
  <c r="J260" i="10"/>
  <c r="K260" i="10"/>
  <c r="L260" i="10"/>
  <c r="M260" i="10"/>
  <c r="N260" i="10"/>
  <c r="O260" i="10"/>
  <c r="P260" i="10"/>
  <c r="Q260" i="10"/>
  <c r="R260" i="10"/>
  <c r="S260" i="10"/>
  <c r="T260" i="10"/>
  <c r="U260" i="10"/>
  <c r="V260" i="10"/>
  <c r="W260" i="10"/>
  <c r="X260" i="10"/>
  <c r="Y260" i="10"/>
  <c r="Z260" i="10" s="1"/>
  <c r="AB260" i="10"/>
  <c r="AD260" i="10"/>
  <c r="AE260" i="10"/>
  <c r="C261" i="10"/>
  <c r="D261" i="10"/>
  <c r="E261" i="10"/>
  <c r="F261" i="10"/>
  <c r="G261" i="10"/>
  <c r="H261" i="10"/>
  <c r="I261" i="10"/>
  <c r="J261" i="10"/>
  <c r="K261" i="10"/>
  <c r="L261" i="10"/>
  <c r="M261" i="10"/>
  <c r="N261" i="10"/>
  <c r="O261" i="10"/>
  <c r="P261" i="10"/>
  <c r="Q261" i="10"/>
  <c r="R261" i="10"/>
  <c r="S261" i="10"/>
  <c r="T261" i="10"/>
  <c r="U261" i="10"/>
  <c r="V261" i="10"/>
  <c r="W261" i="10"/>
  <c r="X261" i="10"/>
  <c r="Y261" i="10"/>
  <c r="AA261" i="10" s="1"/>
  <c r="AB261" i="10"/>
  <c r="AD261" i="10"/>
  <c r="AE261" i="10"/>
  <c r="C262" i="10"/>
  <c r="D262" i="10"/>
  <c r="E262" i="10"/>
  <c r="F262" i="10"/>
  <c r="G262" i="10"/>
  <c r="H262" i="10"/>
  <c r="I262" i="10"/>
  <c r="J262" i="10"/>
  <c r="K262" i="10"/>
  <c r="L262" i="10"/>
  <c r="M262" i="10"/>
  <c r="N262" i="10"/>
  <c r="O262" i="10"/>
  <c r="P262" i="10"/>
  <c r="Q262" i="10"/>
  <c r="R262" i="10"/>
  <c r="S262" i="10"/>
  <c r="T262" i="10"/>
  <c r="U262" i="10"/>
  <c r="V262" i="10"/>
  <c r="W262" i="10"/>
  <c r="X262" i="10"/>
  <c r="Y262" i="10"/>
  <c r="Z262" i="10" s="1"/>
  <c r="AB262" i="10"/>
  <c r="AD262" i="10"/>
  <c r="AE262" i="10"/>
  <c r="C263" i="10"/>
  <c r="D263" i="10"/>
  <c r="E263" i="10"/>
  <c r="F263" i="10"/>
  <c r="G263" i="10"/>
  <c r="H263" i="10"/>
  <c r="I263" i="10"/>
  <c r="J263" i="10"/>
  <c r="K263" i="10"/>
  <c r="L263" i="10"/>
  <c r="M263" i="10"/>
  <c r="N263" i="10"/>
  <c r="O263" i="10"/>
  <c r="P263" i="10"/>
  <c r="Q263" i="10"/>
  <c r="R263" i="10"/>
  <c r="S263" i="10"/>
  <c r="T263" i="10"/>
  <c r="U263" i="10"/>
  <c r="V263" i="10"/>
  <c r="W263" i="10"/>
  <c r="X263" i="10"/>
  <c r="Y263" i="10"/>
  <c r="Z263" i="10" s="1"/>
  <c r="AB263" i="10"/>
  <c r="AD263" i="10"/>
  <c r="AE263" i="10"/>
  <c r="C264" i="10"/>
  <c r="D264" i="10"/>
  <c r="E264" i="10"/>
  <c r="F264" i="10"/>
  <c r="G264" i="10"/>
  <c r="H264" i="10"/>
  <c r="I264" i="10"/>
  <c r="J264" i="10"/>
  <c r="K264" i="10"/>
  <c r="L264" i="10"/>
  <c r="M264" i="10"/>
  <c r="N264" i="10"/>
  <c r="O264" i="10"/>
  <c r="P264" i="10"/>
  <c r="Q264" i="10"/>
  <c r="R264" i="10"/>
  <c r="S264" i="10"/>
  <c r="T264" i="10"/>
  <c r="U264" i="10"/>
  <c r="V264" i="10"/>
  <c r="W264" i="10"/>
  <c r="X264" i="10"/>
  <c r="Y264" i="10"/>
  <c r="AA264" i="10" s="1"/>
  <c r="AB264" i="10"/>
  <c r="AD264" i="10"/>
  <c r="AE264" i="10"/>
  <c r="C265" i="10"/>
  <c r="D265" i="10"/>
  <c r="E265" i="10"/>
  <c r="F265" i="10"/>
  <c r="G265" i="10"/>
  <c r="H265" i="10"/>
  <c r="I265" i="10"/>
  <c r="J265" i="10"/>
  <c r="K265" i="10"/>
  <c r="L265" i="10"/>
  <c r="M265" i="10"/>
  <c r="N265" i="10"/>
  <c r="O265" i="10"/>
  <c r="P265" i="10"/>
  <c r="Q265" i="10"/>
  <c r="R265" i="10"/>
  <c r="S265" i="10"/>
  <c r="T265" i="10"/>
  <c r="U265" i="10"/>
  <c r="V265" i="10"/>
  <c r="W265" i="10"/>
  <c r="X265" i="10"/>
  <c r="Y265" i="10"/>
  <c r="Z265" i="10" s="1"/>
  <c r="AB265" i="10"/>
  <c r="AD265" i="10"/>
  <c r="AE265" i="10"/>
  <c r="C266" i="10"/>
  <c r="D266" i="10"/>
  <c r="E266" i="10"/>
  <c r="F266" i="10"/>
  <c r="G266" i="10"/>
  <c r="H266" i="10"/>
  <c r="I266" i="10"/>
  <c r="J266" i="10"/>
  <c r="K266" i="10"/>
  <c r="L266" i="10"/>
  <c r="M266" i="10"/>
  <c r="N266" i="10"/>
  <c r="O266" i="10"/>
  <c r="P266" i="10"/>
  <c r="Q266" i="10"/>
  <c r="R266" i="10"/>
  <c r="S266" i="10"/>
  <c r="T266" i="10"/>
  <c r="U266" i="10"/>
  <c r="V266" i="10"/>
  <c r="W266" i="10"/>
  <c r="X266" i="10"/>
  <c r="Y266" i="10"/>
  <c r="Z266" i="10" s="1"/>
  <c r="AB266" i="10"/>
  <c r="AD266" i="10"/>
  <c r="AE266" i="10"/>
  <c r="C267" i="10"/>
  <c r="D267" i="10"/>
  <c r="E267" i="10"/>
  <c r="F267" i="10"/>
  <c r="G267" i="10"/>
  <c r="H267" i="10"/>
  <c r="I267" i="10"/>
  <c r="J267" i="10"/>
  <c r="K267" i="10"/>
  <c r="L267" i="10"/>
  <c r="M267" i="10"/>
  <c r="N267" i="10"/>
  <c r="O267" i="10"/>
  <c r="P267" i="10"/>
  <c r="Q267" i="10"/>
  <c r="R267" i="10"/>
  <c r="S267" i="10"/>
  <c r="T267" i="10"/>
  <c r="U267" i="10"/>
  <c r="V267" i="10"/>
  <c r="W267" i="10"/>
  <c r="X267" i="10"/>
  <c r="Y267" i="10"/>
  <c r="AA267" i="10" s="1"/>
  <c r="AB267" i="10"/>
  <c r="AD267" i="10"/>
  <c r="AE267" i="10"/>
  <c r="C268" i="10"/>
  <c r="D268" i="10"/>
  <c r="E268" i="10"/>
  <c r="F268" i="10"/>
  <c r="G268" i="10"/>
  <c r="H268" i="10"/>
  <c r="I268" i="10"/>
  <c r="J268" i="10"/>
  <c r="K268" i="10"/>
  <c r="L268" i="10"/>
  <c r="M268" i="10"/>
  <c r="N268" i="10"/>
  <c r="O268" i="10"/>
  <c r="P268" i="10"/>
  <c r="Q268" i="10"/>
  <c r="R268" i="10"/>
  <c r="S268" i="10"/>
  <c r="T268" i="10"/>
  <c r="U268" i="10"/>
  <c r="V268" i="10"/>
  <c r="W268" i="10"/>
  <c r="X268" i="10"/>
  <c r="Y268" i="10"/>
  <c r="Z268" i="10" s="1"/>
  <c r="AB268" i="10"/>
  <c r="AD268" i="10"/>
  <c r="AE268" i="10"/>
  <c r="C269" i="10"/>
  <c r="D269" i="10"/>
  <c r="E269" i="10"/>
  <c r="F269" i="10"/>
  <c r="G269" i="10"/>
  <c r="H269" i="10"/>
  <c r="I269" i="10"/>
  <c r="J269" i="10"/>
  <c r="K269" i="10"/>
  <c r="L269" i="10"/>
  <c r="M269" i="10"/>
  <c r="N269" i="10"/>
  <c r="O269" i="10"/>
  <c r="P269" i="10"/>
  <c r="Q269" i="10"/>
  <c r="R269" i="10"/>
  <c r="S269" i="10"/>
  <c r="T269" i="10"/>
  <c r="U269" i="10"/>
  <c r="V269" i="10"/>
  <c r="W269" i="10"/>
  <c r="X269" i="10"/>
  <c r="Y269" i="10"/>
  <c r="AA269" i="10" s="1"/>
  <c r="AB269" i="10"/>
  <c r="AD269" i="10"/>
  <c r="AE269" i="10"/>
  <c r="C270" i="10"/>
  <c r="D270" i="10"/>
  <c r="E270" i="10"/>
  <c r="F270" i="10"/>
  <c r="G270" i="10"/>
  <c r="H270" i="10"/>
  <c r="I270" i="10"/>
  <c r="J270" i="10"/>
  <c r="K270" i="10"/>
  <c r="L270" i="10"/>
  <c r="M270" i="10"/>
  <c r="N270" i="10"/>
  <c r="O270" i="10"/>
  <c r="P270" i="10"/>
  <c r="Q270" i="10"/>
  <c r="R270" i="10"/>
  <c r="S270" i="10"/>
  <c r="T270" i="10"/>
  <c r="U270" i="10"/>
  <c r="V270" i="10"/>
  <c r="W270" i="10"/>
  <c r="X270" i="10"/>
  <c r="Y270" i="10"/>
  <c r="Z270" i="10" s="1"/>
  <c r="AB270" i="10"/>
  <c r="AD270" i="10"/>
  <c r="AE270" i="10"/>
  <c r="C271" i="10"/>
  <c r="D271" i="10"/>
  <c r="E271" i="10"/>
  <c r="F271" i="10"/>
  <c r="G271" i="10"/>
  <c r="H271" i="10"/>
  <c r="I271" i="10"/>
  <c r="J271" i="10"/>
  <c r="K271" i="10"/>
  <c r="L271" i="10"/>
  <c r="M271" i="10"/>
  <c r="N271" i="10"/>
  <c r="O271" i="10"/>
  <c r="P271" i="10"/>
  <c r="Q271" i="10"/>
  <c r="R271" i="10"/>
  <c r="S271" i="10"/>
  <c r="T271" i="10"/>
  <c r="U271" i="10"/>
  <c r="V271" i="10"/>
  <c r="W271" i="10"/>
  <c r="X271" i="10"/>
  <c r="Y271" i="10"/>
  <c r="Z271" i="10" s="1"/>
  <c r="AB271" i="10"/>
  <c r="AD271" i="10"/>
  <c r="AE271" i="10"/>
  <c r="C272" i="10"/>
  <c r="D272" i="10"/>
  <c r="E272" i="10"/>
  <c r="F272" i="10"/>
  <c r="G272" i="10"/>
  <c r="H272" i="10"/>
  <c r="I272" i="10"/>
  <c r="J272" i="10"/>
  <c r="K272" i="10"/>
  <c r="L272" i="10"/>
  <c r="M272" i="10"/>
  <c r="N272" i="10"/>
  <c r="O272" i="10"/>
  <c r="P272" i="10"/>
  <c r="Q272" i="10"/>
  <c r="R272" i="10"/>
  <c r="S272" i="10"/>
  <c r="T272" i="10"/>
  <c r="U272" i="10"/>
  <c r="V272" i="10"/>
  <c r="W272" i="10"/>
  <c r="X272" i="10"/>
  <c r="Y272" i="10"/>
  <c r="Z272" i="10" s="1"/>
  <c r="AB272" i="10"/>
  <c r="AD272" i="10"/>
  <c r="AE272" i="10"/>
  <c r="C273" i="10"/>
  <c r="D273" i="10"/>
  <c r="E273" i="10"/>
  <c r="F273" i="10"/>
  <c r="G273" i="10"/>
  <c r="H273" i="10"/>
  <c r="I273" i="10"/>
  <c r="J273" i="10"/>
  <c r="K273" i="10"/>
  <c r="L273" i="10"/>
  <c r="M273" i="10"/>
  <c r="N273" i="10"/>
  <c r="O273" i="10"/>
  <c r="P273" i="10"/>
  <c r="Q273" i="10"/>
  <c r="R273" i="10"/>
  <c r="S273" i="10"/>
  <c r="T273" i="10"/>
  <c r="U273" i="10"/>
  <c r="V273" i="10"/>
  <c r="W273" i="10"/>
  <c r="X273" i="10"/>
  <c r="Y273" i="10"/>
  <c r="AA273" i="10" s="1"/>
  <c r="AB273" i="10"/>
  <c r="AE273" i="10"/>
  <c r="C274" i="10"/>
  <c r="D274" i="10"/>
  <c r="E274" i="10"/>
  <c r="F274" i="10"/>
  <c r="G274" i="10"/>
  <c r="H274" i="10"/>
  <c r="I274" i="10"/>
  <c r="J274" i="10"/>
  <c r="K274" i="10"/>
  <c r="L274" i="10"/>
  <c r="M274" i="10"/>
  <c r="N274" i="10"/>
  <c r="O274" i="10"/>
  <c r="P274" i="10"/>
  <c r="Q274" i="10"/>
  <c r="R274" i="10"/>
  <c r="S274" i="10"/>
  <c r="T274" i="10"/>
  <c r="U274" i="10"/>
  <c r="V274" i="10"/>
  <c r="W274" i="10"/>
  <c r="X274" i="10"/>
  <c r="Y274" i="10"/>
  <c r="Z274" i="10" s="1"/>
  <c r="AB274" i="10"/>
  <c r="AD274" i="10"/>
  <c r="AE274" i="10"/>
  <c r="C275" i="10"/>
  <c r="D275" i="10"/>
  <c r="E275" i="10"/>
  <c r="F275" i="10"/>
  <c r="G275" i="10"/>
  <c r="H275" i="10"/>
  <c r="I275" i="10"/>
  <c r="J275" i="10"/>
  <c r="K275" i="10"/>
  <c r="L275" i="10"/>
  <c r="M275" i="10"/>
  <c r="N275" i="10"/>
  <c r="O275" i="10"/>
  <c r="P275" i="10"/>
  <c r="Q275" i="10"/>
  <c r="R275" i="10"/>
  <c r="S275" i="10"/>
  <c r="T275" i="10"/>
  <c r="U275" i="10"/>
  <c r="V275" i="10"/>
  <c r="W275" i="10"/>
  <c r="X275" i="10"/>
  <c r="Y275" i="10"/>
  <c r="AA275" i="10" s="1"/>
  <c r="AB275" i="10"/>
  <c r="AD275" i="10"/>
  <c r="AE275" i="10"/>
  <c r="C276" i="10"/>
  <c r="D276" i="10"/>
  <c r="E276" i="10"/>
  <c r="F276" i="10"/>
  <c r="G276" i="10"/>
  <c r="H276" i="10"/>
  <c r="I276" i="10"/>
  <c r="J276" i="10"/>
  <c r="K276" i="10"/>
  <c r="L276" i="10"/>
  <c r="M276" i="10"/>
  <c r="N276" i="10"/>
  <c r="O276" i="10"/>
  <c r="P276" i="10"/>
  <c r="Q276" i="10"/>
  <c r="R276" i="10"/>
  <c r="S276" i="10"/>
  <c r="T276" i="10"/>
  <c r="U276" i="10"/>
  <c r="V276" i="10"/>
  <c r="W276" i="10"/>
  <c r="X276" i="10"/>
  <c r="Y276" i="10"/>
  <c r="AA276" i="10" s="1"/>
  <c r="AB276" i="10"/>
  <c r="AD276" i="10"/>
  <c r="AE276" i="10"/>
  <c r="C277" i="10"/>
  <c r="D277" i="10"/>
  <c r="E277" i="10"/>
  <c r="F277" i="10"/>
  <c r="G277" i="10"/>
  <c r="H277" i="10"/>
  <c r="I277" i="10"/>
  <c r="J277" i="10"/>
  <c r="K277" i="10"/>
  <c r="L277" i="10"/>
  <c r="M277" i="10"/>
  <c r="N277" i="10"/>
  <c r="O277" i="10"/>
  <c r="P277" i="10"/>
  <c r="Q277" i="10"/>
  <c r="R277" i="10"/>
  <c r="S277" i="10"/>
  <c r="T277" i="10"/>
  <c r="U277" i="10"/>
  <c r="V277" i="10"/>
  <c r="W277" i="10"/>
  <c r="X277" i="10"/>
  <c r="Y277" i="10"/>
  <c r="Z277" i="10" s="1"/>
  <c r="AB277" i="10"/>
  <c r="AD277" i="10"/>
  <c r="AE277" i="10"/>
  <c r="C278" i="10"/>
  <c r="D278" i="10"/>
  <c r="E278" i="10"/>
  <c r="F278" i="10"/>
  <c r="G278" i="10"/>
  <c r="H278" i="10"/>
  <c r="I278" i="10"/>
  <c r="J278" i="10"/>
  <c r="K278" i="10"/>
  <c r="L278" i="10"/>
  <c r="M278" i="10"/>
  <c r="N278" i="10"/>
  <c r="O278" i="10"/>
  <c r="P278" i="10"/>
  <c r="Q278" i="10"/>
  <c r="R278" i="10"/>
  <c r="S278" i="10"/>
  <c r="T278" i="10"/>
  <c r="U278" i="10"/>
  <c r="V278" i="10"/>
  <c r="W278" i="10"/>
  <c r="X278" i="10"/>
  <c r="Y278" i="10"/>
  <c r="Z278" i="10" s="1"/>
  <c r="AB278" i="10"/>
  <c r="AD278" i="10"/>
  <c r="AE278" i="10"/>
  <c r="C279" i="10"/>
  <c r="D279" i="10"/>
  <c r="E279" i="10"/>
  <c r="F279" i="10"/>
  <c r="G279" i="10"/>
  <c r="H279" i="10"/>
  <c r="I279" i="10"/>
  <c r="J279" i="10"/>
  <c r="K279" i="10"/>
  <c r="L279" i="10"/>
  <c r="M279" i="10"/>
  <c r="N279" i="10"/>
  <c r="O279" i="10"/>
  <c r="P279" i="10"/>
  <c r="Q279" i="10"/>
  <c r="R279" i="10"/>
  <c r="S279" i="10"/>
  <c r="T279" i="10"/>
  <c r="U279" i="10"/>
  <c r="V279" i="10"/>
  <c r="W279" i="10"/>
  <c r="X279" i="10"/>
  <c r="Y279" i="10"/>
  <c r="AA279" i="10" s="1"/>
  <c r="AB279" i="10"/>
  <c r="AD279" i="10"/>
  <c r="AE279" i="10"/>
  <c r="C280" i="10"/>
  <c r="D280" i="10"/>
  <c r="E280" i="10"/>
  <c r="F280" i="10"/>
  <c r="G280" i="10"/>
  <c r="H280" i="10"/>
  <c r="I280" i="10"/>
  <c r="J280" i="10"/>
  <c r="K280" i="10"/>
  <c r="L280" i="10"/>
  <c r="M280" i="10"/>
  <c r="N280" i="10"/>
  <c r="O280" i="10"/>
  <c r="P280" i="10"/>
  <c r="Q280" i="10"/>
  <c r="R280" i="10"/>
  <c r="S280" i="10"/>
  <c r="T280" i="10"/>
  <c r="U280" i="10"/>
  <c r="V280" i="10"/>
  <c r="W280" i="10"/>
  <c r="X280" i="10"/>
  <c r="Y280" i="10"/>
  <c r="Z280" i="10" s="1"/>
  <c r="AB280" i="10"/>
  <c r="AD280" i="10"/>
  <c r="AE280" i="10"/>
  <c r="C281" i="10"/>
  <c r="D281" i="10"/>
  <c r="E281" i="10"/>
  <c r="F281" i="10"/>
  <c r="G281" i="10"/>
  <c r="H281" i="10"/>
  <c r="I281" i="10"/>
  <c r="J281" i="10"/>
  <c r="K281" i="10"/>
  <c r="L281" i="10"/>
  <c r="M281" i="10"/>
  <c r="N281" i="10"/>
  <c r="O281" i="10"/>
  <c r="P281" i="10"/>
  <c r="Q281" i="10"/>
  <c r="R281" i="10"/>
  <c r="S281" i="10"/>
  <c r="T281" i="10"/>
  <c r="U281" i="10"/>
  <c r="V281" i="10"/>
  <c r="W281" i="10"/>
  <c r="X281" i="10"/>
  <c r="Y281" i="10"/>
  <c r="AA281" i="10" s="1"/>
  <c r="AB281" i="10"/>
  <c r="AD281" i="10"/>
  <c r="AE281" i="10"/>
  <c r="C282" i="10"/>
  <c r="D282" i="10"/>
  <c r="E282" i="10"/>
  <c r="F282" i="10"/>
  <c r="G282" i="10"/>
  <c r="H282" i="10"/>
  <c r="I282" i="10"/>
  <c r="J282" i="10"/>
  <c r="K282" i="10"/>
  <c r="L282" i="10"/>
  <c r="M282" i="10"/>
  <c r="N282" i="10"/>
  <c r="O282" i="10"/>
  <c r="AC282" i="10" s="1"/>
  <c r="P282" i="10"/>
  <c r="Q282" i="10"/>
  <c r="R282" i="10"/>
  <c r="S282" i="10"/>
  <c r="T282" i="10"/>
  <c r="U282" i="10"/>
  <c r="V282" i="10"/>
  <c r="W282" i="10"/>
  <c r="X282" i="10"/>
  <c r="Y282" i="10"/>
  <c r="Z282" i="10" s="1"/>
  <c r="AB282" i="10"/>
  <c r="AD282" i="10"/>
  <c r="AE282" i="10"/>
  <c r="C283" i="10"/>
  <c r="D283" i="10"/>
  <c r="E283" i="10"/>
  <c r="F283" i="10"/>
  <c r="G283" i="10"/>
  <c r="H283" i="10"/>
  <c r="I283" i="10"/>
  <c r="J283" i="10"/>
  <c r="K283" i="10"/>
  <c r="L283" i="10"/>
  <c r="M283" i="10"/>
  <c r="N283" i="10"/>
  <c r="O283" i="10"/>
  <c r="AC283" i="10" s="1"/>
  <c r="P283" i="10"/>
  <c r="Q283" i="10"/>
  <c r="R283" i="10"/>
  <c r="S283" i="10"/>
  <c r="T283" i="10"/>
  <c r="U283" i="10"/>
  <c r="V283" i="10"/>
  <c r="W283" i="10"/>
  <c r="X283" i="10"/>
  <c r="Y283" i="10"/>
  <c r="Z283" i="10" s="1"/>
  <c r="AB283" i="10"/>
  <c r="AD283" i="10"/>
  <c r="AE283" i="10"/>
  <c r="C284" i="10"/>
  <c r="D284" i="10"/>
  <c r="E284" i="10"/>
  <c r="F284" i="10"/>
  <c r="G284" i="10"/>
  <c r="H284" i="10"/>
  <c r="I284" i="10"/>
  <c r="J284" i="10"/>
  <c r="K284" i="10"/>
  <c r="L284" i="10"/>
  <c r="M284" i="10"/>
  <c r="N284" i="10"/>
  <c r="O284" i="10"/>
  <c r="AC284" i="10" s="1"/>
  <c r="P284" i="10"/>
  <c r="Q284" i="10"/>
  <c r="R284" i="10"/>
  <c r="S284" i="10"/>
  <c r="T284" i="10"/>
  <c r="U284" i="10"/>
  <c r="V284" i="10"/>
  <c r="W284" i="10"/>
  <c r="X284" i="10"/>
  <c r="Y284" i="10"/>
  <c r="Z284" i="10" s="1"/>
  <c r="AB284" i="10"/>
  <c r="AD284" i="10"/>
  <c r="AE284" i="10"/>
  <c r="C285" i="10"/>
  <c r="D285" i="10"/>
  <c r="E285" i="10"/>
  <c r="F285" i="10"/>
  <c r="G285" i="10"/>
  <c r="H285" i="10"/>
  <c r="I285" i="10"/>
  <c r="J285" i="10"/>
  <c r="K285" i="10"/>
  <c r="L285" i="10"/>
  <c r="M285" i="10"/>
  <c r="N285" i="10"/>
  <c r="O285" i="10"/>
  <c r="AC285" i="10" s="1"/>
  <c r="P285" i="10"/>
  <c r="Q285" i="10"/>
  <c r="R285" i="10"/>
  <c r="S285" i="10"/>
  <c r="T285" i="10"/>
  <c r="U285" i="10"/>
  <c r="V285" i="10"/>
  <c r="W285" i="10"/>
  <c r="X285" i="10"/>
  <c r="Y285" i="10"/>
  <c r="AA285" i="10" s="1"/>
  <c r="AB285" i="10"/>
  <c r="AD285" i="10"/>
  <c r="AE285" i="10"/>
  <c r="C286" i="10"/>
  <c r="D286" i="10"/>
  <c r="E286" i="10"/>
  <c r="F286" i="10"/>
  <c r="G286" i="10"/>
  <c r="H286" i="10"/>
  <c r="I286" i="10"/>
  <c r="J286" i="10"/>
  <c r="K286" i="10"/>
  <c r="L286" i="10"/>
  <c r="M286" i="10"/>
  <c r="N286" i="10"/>
  <c r="O286" i="10"/>
  <c r="AC286" i="10" s="1"/>
  <c r="P286" i="10"/>
  <c r="Q286" i="10"/>
  <c r="R286" i="10"/>
  <c r="S286" i="10"/>
  <c r="T286" i="10"/>
  <c r="U286" i="10"/>
  <c r="V286" i="10"/>
  <c r="W286" i="10"/>
  <c r="X286" i="10"/>
  <c r="Y286" i="10"/>
  <c r="Z286" i="10" s="1"/>
  <c r="AB286" i="10"/>
  <c r="AD286" i="10"/>
  <c r="AE286" i="10"/>
  <c r="C287" i="10"/>
  <c r="D287" i="10"/>
  <c r="E287" i="10"/>
  <c r="F287" i="10"/>
  <c r="G287" i="10"/>
  <c r="H287" i="10"/>
  <c r="I287" i="10"/>
  <c r="J287" i="10"/>
  <c r="K287" i="10"/>
  <c r="L287" i="10"/>
  <c r="M287" i="10"/>
  <c r="N287" i="10"/>
  <c r="O287" i="10"/>
  <c r="AC287" i="10" s="1"/>
  <c r="P287" i="10"/>
  <c r="Q287" i="10"/>
  <c r="R287" i="10"/>
  <c r="S287" i="10"/>
  <c r="T287" i="10"/>
  <c r="U287" i="10"/>
  <c r="V287" i="10"/>
  <c r="W287" i="10"/>
  <c r="X287" i="10"/>
  <c r="Y287" i="10"/>
  <c r="Z287" i="10" s="1"/>
  <c r="AB287" i="10"/>
  <c r="AD287" i="10"/>
  <c r="AE287" i="10"/>
  <c r="C288" i="10"/>
  <c r="D288" i="10"/>
  <c r="E288" i="10"/>
  <c r="F288" i="10"/>
  <c r="G288" i="10"/>
  <c r="H288" i="10"/>
  <c r="I288" i="10"/>
  <c r="J288" i="10"/>
  <c r="K288" i="10"/>
  <c r="L288" i="10"/>
  <c r="M288" i="10"/>
  <c r="N288" i="10"/>
  <c r="O288" i="10"/>
  <c r="AC288" i="10" s="1"/>
  <c r="P288" i="10"/>
  <c r="Q288" i="10"/>
  <c r="R288" i="10"/>
  <c r="S288" i="10"/>
  <c r="T288" i="10"/>
  <c r="U288" i="10"/>
  <c r="V288" i="10"/>
  <c r="W288" i="10"/>
  <c r="X288" i="10"/>
  <c r="Y288" i="10"/>
  <c r="Z288" i="10" s="1"/>
  <c r="AB288" i="10"/>
  <c r="AD288" i="10"/>
  <c r="AE288" i="10"/>
  <c r="C289" i="10"/>
  <c r="D289" i="10"/>
  <c r="E289" i="10"/>
  <c r="F289" i="10"/>
  <c r="G289" i="10"/>
  <c r="H289" i="10"/>
  <c r="I289" i="10"/>
  <c r="J289" i="10"/>
  <c r="K289" i="10"/>
  <c r="L289" i="10"/>
  <c r="M289" i="10"/>
  <c r="N289" i="10"/>
  <c r="O289" i="10"/>
  <c r="AC289" i="10" s="1"/>
  <c r="P289" i="10"/>
  <c r="Q289" i="10"/>
  <c r="R289" i="10"/>
  <c r="S289" i="10"/>
  <c r="T289" i="10"/>
  <c r="U289" i="10"/>
  <c r="V289" i="10"/>
  <c r="W289" i="10"/>
  <c r="X289" i="10"/>
  <c r="Y289" i="10"/>
  <c r="Z289" i="10" s="1"/>
  <c r="AB289" i="10"/>
  <c r="AD289" i="10"/>
  <c r="AE289" i="10"/>
  <c r="C290" i="10"/>
  <c r="D290" i="10"/>
  <c r="E290" i="10"/>
  <c r="F290" i="10"/>
  <c r="G290" i="10"/>
  <c r="H290" i="10"/>
  <c r="I290" i="10"/>
  <c r="J290" i="10"/>
  <c r="K290" i="10"/>
  <c r="L290" i="10"/>
  <c r="M290" i="10"/>
  <c r="N290" i="10"/>
  <c r="O290" i="10"/>
  <c r="AC290" i="10" s="1"/>
  <c r="P290" i="10"/>
  <c r="Q290" i="10"/>
  <c r="R290" i="10"/>
  <c r="S290" i="10"/>
  <c r="T290" i="10"/>
  <c r="U290" i="10"/>
  <c r="V290" i="10"/>
  <c r="W290" i="10"/>
  <c r="X290" i="10"/>
  <c r="Y290" i="10"/>
  <c r="Z290" i="10" s="1"/>
  <c r="AB290" i="10"/>
  <c r="AD290" i="10"/>
  <c r="AE290" i="10"/>
  <c r="C291" i="10"/>
  <c r="D291" i="10"/>
  <c r="E291" i="10"/>
  <c r="F291" i="10"/>
  <c r="G291" i="10"/>
  <c r="H291" i="10"/>
  <c r="I291" i="10"/>
  <c r="J291" i="10"/>
  <c r="K291" i="10"/>
  <c r="L291" i="10"/>
  <c r="M291" i="10"/>
  <c r="N291" i="10"/>
  <c r="O291" i="10"/>
  <c r="AC291" i="10" s="1"/>
  <c r="P291" i="10"/>
  <c r="Q291" i="10"/>
  <c r="R291" i="10"/>
  <c r="S291" i="10"/>
  <c r="T291" i="10"/>
  <c r="U291" i="10"/>
  <c r="V291" i="10"/>
  <c r="W291" i="10"/>
  <c r="X291" i="10"/>
  <c r="Y291" i="10"/>
  <c r="AA291" i="10" s="1"/>
  <c r="AB291" i="10"/>
  <c r="AD291" i="10"/>
  <c r="AE291" i="10"/>
  <c r="C292" i="10"/>
  <c r="D292" i="10"/>
  <c r="E292" i="10"/>
  <c r="F292" i="10"/>
  <c r="G292" i="10"/>
  <c r="H292" i="10"/>
  <c r="I292" i="10"/>
  <c r="J292" i="10"/>
  <c r="K292" i="10"/>
  <c r="L292" i="10"/>
  <c r="M292" i="10"/>
  <c r="N292" i="10"/>
  <c r="O292" i="10"/>
  <c r="AC292" i="10" s="1"/>
  <c r="P292" i="10"/>
  <c r="Q292" i="10"/>
  <c r="R292" i="10"/>
  <c r="S292" i="10"/>
  <c r="T292" i="10"/>
  <c r="U292" i="10"/>
  <c r="V292" i="10"/>
  <c r="W292" i="10"/>
  <c r="X292" i="10"/>
  <c r="Y292" i="10"/>
  <c r="Z292" i="10" s="1"/>
  <c r="AB292" i="10"/>
  <c r="AD292" i="10"/>
  <c r="AE292" i="10"/>
  <c r="C293" i="10"/>
  <c r="D293" i="10"/>
  <c r="E293" i="10"/>
  <c r="F293" i="10"/>
  <c r="G293" i="10"/>
  <c r="H293" i="10"/>
  <c r="I293" i="10"/>
  <c r="J293" i="10"/>
  <c r="K293" i="10"/>
  <c r="L293" i="10"/>
  <c r="M293" i="10"/>
  <c r="N293" i="10"/>
  <c r="O293" i="10"/>
  <c r="AC293" i="10" s="1"/>
  <c r="P293" i="10"/>
  <c r="Q293" i="10"/>
  <c r="R293" i="10"/>
  <c r="S293" i="10"/>
  <c r="T293" i="10"/>
  <c r="U293" i="10"/>
  <c r="V293" i="10"/>
  <c r="W293" i="10"/>
  <c r="X293" i="10"/>
  <c r="Y293" i="10"/>
  <c r="AA293" i="10" s="1"/>
  <c r="AB293" i="10"/>
  <c r="AD293" i="10"/>
  <c r="AE293" i="10"/>
  <c r="C294" i="10"/>
  <c r="D294" i="10"/>
  <c r="E294" i="10"/>
  <c r="F294" i="10"/>
  <c r="G294" i="10"/>
  <c r="H294" i="10"/>
  <c r="I294" i="10"/>
  <c r="J294" i="10"/>
  <c r="K294" i="10"/>
  <c r="L294" i="10"/>
  <c r="M294" i="10"/>
  <c r="N294" i="10"/>
  <c r="O294" i="10"/>
  <c r="AC294" i="10" s="1"/>
  <c r="P294" i="10"/>
  <c r="Q294" i="10"/>
  <c r="R294" i="10"/>
  <c r="S294" i="10"/>
  <c r="T294" i="10"/>
  <c r="U294" i="10"/>
  <c r="V294" i="10"/>
  <c r="W294" i="10"/>
  <c r="X294" i="10"/>
  <c r="Y294" i="10"/>
  <c r="Z294" i="10" s="1"/>
  <c r="AB294" i="10"/>
  <c r="AD294" i="10"/>
  <c r="AE294" i="10"/>
  <c r="C295" i="10"/>
  <c r="D295" i="10"/>
  <c r="E295" i="10"/>
  <c r="F295" i="10"/>
  <c r="G295" i="10"/>
  <c r="H295" i="10"/>
  <c r="I295" i="10"/>
  <c r="J295" i="10"/>
  <c r="K295" i="10"/>
  <c r="L295" i="10"/>
  <c r="M295" i="10"/>
  <c r="N295" i="10"/>
  <c r="O295" i="10"/>
  <c r="AC295" i="10" s="1"/>
  <c r="P295" i="10"/>
  <c r="Q295" i="10"/>
  <c r="R295" i="10"/>
  <c r="S295" i="10"/>
  <c r="T295" i="10"/>
  <c r="U295" i="10"/>
  <c r="V295" i="10"/>
  <c r="W295" i="10"/>
  <c r="X295" i="10"/>
  <c r="Y295" i="10"/>
  <c r="Z295" i="10" s="1"/>
  <c r="AB295" i="10"/>
  <c r="AD295" i="10"/>
  <c r="AE295" i="10"/>
  <c r="C296" i="10"/>
  <c r="D296" i="10"/>
  <c r="E296" i="10"/>
  <c r="F296" i="10"/>
  <c r="G296" i="10"/>
  <c r="H296" i="10"/>
  <c r="I296" i="10"/>
  <c r="J296" i="10"/>
  <c r="K296" i="10"/>
  <c r="L296" i="10"/>
  <c r="M296" i="10"/>
  <c r="N296" i="10"/>
  <c r="O296" i="10"/>
  <c r="AC296" i="10" s="1"/>
  <c r="P296" i="10"/>
  <c r="Q296" i="10"/>
  <c r="R296" i="10"/>
  <c r="S296" i="10"/>
  <c r="T296" i="10"/>
  <c r="U296" i="10"/>
  <c r="V296" i="10"/>
  <c r="W296" i="10"/>
  <c r="X296" i="10"/>
  <c r="Y296" i="10"/>
  <c r="Z296" i="10" s="1"/>
  <c r="AB296" i="10"/>
  <c r="AD296" i="10"/>
  <c r="AE296" i="10"/>
  <c r="C297" i="10"/>
  <c r="D297" i="10"/>
  <c r="E297" i="10"/>
  <c r="F297" i="10"/>
  <c r="G297" i="10"/>
  <c r="H297" i="10"/>
  <c r="I297" i="10"/>
  <c r="J297" i="10"/>
  <c r="K297" i="10"/>
  <c r="L297" i="10"/>
  <c r="M297" i="10"/>
  <c r="N297" i="10"/>
  <c r="O297" i="10"/>
  <c r="AC297" i="10" s="1"/>
  <c r="P297" i="10"/>
  <c r="Q297" i="10"/>
  <c r="R297" i="10"/>
  <c r="S297" i="10"/>
  <c r="T297" i="10"/>
  <c r="U297" i="10"/>
  <c r="V297" i="10"/>
  <c r="W297" i="10"/>
  <c r="X297" i="10"/>
  <c r="Y297" i="10"/>
  <c r="AA297" i="10" s="1"/>
  <c r="AB297" i="10"/>
  <c r="AD297" i="10"/>
  <c r="AE297" i="10"/>
  <c r="C298" i="10"/>
  <c r="D298" i="10"/>
  <c r="E298" i="10"/>
  <c r="F298" i="10"/>
  <c r="G298" i="10"/>
  <c r="H298" i="10"/>
  <c r="I298" i="10"/>
  <c r="J298" i="10"/>
  <c r="K298" i="10"/>
  <c r="L298" i="10"/>
  <c r="M298" i="10"/>
  <c r="N298" i="10"/>
  <c r="O298" i="10"/>
  <c r="AC298" i="10" s="1"/>
  <c r="P298" i="10"/>
  <c r="Q298" i="10"/>
  <c r="R298" i="10"/>
  <c r="S298" i="10"/>
  <c r="T298" i="10"/>
  <c r="U298" i="10"/>
  <c r="V298" i="10"/>
  <c r="W298" i="10"/>
  <c r="X298" i="10"/>
  <c r="Y298" i="10"/>
  <c r="Z298" i="10" s="1"/>
  <c r="AB298" i="10"/>
  <c r="AD298" i="10"/>
  <c r="AE298" i="10"/>
  <c r="C299" i="10"/>
  <c r="D299" i="10"/>
  <c r="E299" i="10"/>
  <c r="F299" i="10"/>
  <c r="G299" i="10"/>
  <c r="H299" i="10"/>
  <c r="I299" i="10"/>
  <c r="J299" i="10"/>
  <c r="K299" i="10"/>
  <c r="L299" i="10"/>
  <c r="M299" i="10"/>
  <c r="N299" i="10"/>
  <c r="O299" i="10"/>
  <c r="AC299" i="10" s="1"/>
  <c r="P299" i="10"/>
  <c r="Q299" i="10"/>
  <c r="R299" i="10"/>
  <c r="S299" i="10"/>
  <c r="T299" i="10"/>
  <c r="U299" i="10"/>
  <c r="V299" i="10"/>
  <c r="W299" i="10"/>
  <c r="X299" i="10"/>
  <c r="Y299" i="10"/>
  <c r="Z299" i="10" s="1"/>
  <c r="AB299" i="10"/>
  <c r="AD299" i="10"/>
  <c r="AE299" i="10"/>
  <c r="C300" i="10"/>
  <c r="D300" i="10"/>
  <c r="E300" i="10"/>
  <c r="F300" i="10"/>
  <c r="G300" i="10"/>
  <c r="H300" i="10"/>
  <c r="I300" i="10"/>
  <c r="J300" i="10"/>
  <c r="K300" i="10"/>
  <c r="L300" i="10"/>
  <c r="M300" i="10"/>
  <c r="N300" i="10"/>
  <c r="O300" i="10"/>
  <c r="AC300" i="10" s="1"/>
  <c r="P300" i="10"/>
  <c r="Q300" i="10"/>
  <c r="R300" i="10"/>
  <c r="S300" i="10"/>
  <c r="T300" i="10"/>
  <c r="U300" i="10"/>
  <c r="V300" i="10"/>
  <c r="W300" i="10"/>
  <c r="X300" i="10"/>
  <c r="Y300" i="10"/>
  <c r="Z300" i="10" s="1"/>
  <c r="AB300" i="10"/>
  <c r="AD300" i="10"/>
  <c r="AE300" i="10"/>
  <c r="C301" i="10"/>
  <c r="D301" i="10"/>
  <c r="E301" i="10"/>
  <c r="F301" i="10"/>
  <c r="G301" i="10"/>
  <c r="H301" i="10"/>
  <c r="I301" i="10"/>
  <c r="J301" i="10"/>
  <c r="K301" i="10"/>
  <c r="L301" i="10"/>
  <c r="M301" i="10"/>
  <c r="N301" i="10"/>
  <c r="O301" i="10"/>
  <c r="AC301" i="10" s="1"/>
  <c r="P301" i="10"/>
  <c r="Q301" i="10"/>
  <c r="R301" i="10"/>
  <c r="S301" i="10"/>
  <c r="T301" i="10"/>
  <c r="U301" i="10"/>
  <c r="V301" i="10"/>
  <c r="W301" i="10"/>
  <c r="X301" i="10"/>
  <c r="Y301" i="10"/>
  <c r="Z301" i="10" s="1"/>
  <c r="AB301" i="10"/>
  <c r="AD301" i="10"/>
  <c r="AE301" i="10"/>
  <c r="C302" i="10"/>
  <c r="D302" i="10"/>
  <c r="E302" i="10"/>
  <c r="F302" i="10"/>
  <c r="G302" i="10"/>
  <c r="H302" i="10"/>
  <c r="I302" i="10"/>
  <c r="J302" i="10"/>
  <c r="K302" i="10"/>
  <c r="L302" i="10"/>
  <c r="M302" i="10"/>
  <c r="N302" i="10"/>
  <c r="O302" i="10"/>
  <c r="AC302" i="10" s="1"/>
  <c r="P302" i="10"/>
  <c r="Q302" i="10"/>
  <c r="R302" i="10"/>
  <c r="S302" i="10"/>
  <c r="T302" i="10"/>
  <c r="U302" i="10"/>
  <c r="V302" i="10"/>
  <c r="W302" i="10"/>
  <c r="X302" i="10"/>
  <c r="Y302" i="10"/>
  <c r="Z302" i="10" s="1"/>
  <c r="AB302" i="10"/>
  <c r="AD302" i="10"/>
  <c r="AE302" i="10"/>
  <c r="C303" i="10"/>
  <c r="D303" i="10"/>
  <c r="E303" i="10"/>
  <c r="F303" i="10"/>
  <c r="G303" i="10"/>
  <c r="H303" i="10"/>
  <c r="I303" i="10"/>
  <c r="J303" i="10"/>
  <c r="K303" i="10"/>
  <c r="L303" i="10"/>
  <c r="M303" i="10"/>
  <c r="N303" i="10"/>
  <c r="O303" i="10"/>
  <c r="AC303" i="10" s="1"/>
  <c r="P303" i="10"/>
  <c r="Q303" i="10"/>
  <c r="R303" i="10"/>
  <c r="S303" i="10"/>
  <c r="T303" i="10"/>
  <c r="U303" i="10"/>
  <c r="V303" i="10"/>
  <c r="W303" i="10"/>
  <c r="X303" i="10"/>
  <c r="Y303" i="10"/>
  <c r="AA303" i="10" s="1"/>
  <c r="AB303" i="10"/>
  <c r="AD303" i="10"/>
  <c r="AE303" i="10"/>
  <c r="C304" i="10"/>
  <c r="D304" i="10"/>
  <c r="E304" i="10"/>
  <c r="F304" i="10"/>
  <c r="G304" i="10"/>
  <c r="H304" i="10"/>
  <c r="I304" i="10"/>
  <c r="J304" i="10"/>
  <c r="K304" i="10"/>
  <c r="L304" i="10"/>
  <c r="M304" i="10"/>
  <c r="N304" i="10"/>
  <c r="O304" i="10"/>
  <c r="AC304" i="10" s="1"/>
  <c r="P304" i="10"/>
  <c r="Q304" i="10"/>
  <c r="R304" i="10"/>
  <c r="S304" i="10"/>
  <c r="T304" i="10"/>
  <c r="U304" i="10"/>
  <c r="V304" i="10"/>
  <c r="W304" i="10"/>
  <c r="X304" i="10"/>
  <c r="Y304" i="10"/>
  <c r="Z304" i="10" s="1"/>
  <c r="AB304" i="10"/>
  <c r="AD304" i="10"/>
  <c r="AE304" i="10"/>
  <c r="C305" i="10"/>
  <c r="D305" i="10"/>
  <c r="E305" i="10"/>
  <c r="F305" i="10"/>
  <c r="G305" i="10"/>
  <c r="H305" i="10"/>
  <c r="I305" i="10"/>
  <c r="J305" i="10"/>
  <c r="K305" i="10"/>
  <c r="L305" i="10"/>
  <c r="M305" i="10"/>
  <c r="N305" i="10"/>
  <c r="O305" i="10"/>
  <c r="AC305" i="10" s="1"/>
  <c r="P305" i="10"/>
  <c r="Q305" i="10"/>
  <c r="R305" i="10"/>
  <c r="S305" i="10"/>
  <c r="T305" i="10"/>
  <c r="U305" i="10"/>
  <c r="V305" i="10"/>
  <c r="W305" i="10"/>
  <c r="X305" i="10"/>
  <c r="Y305" i="10"/>
  <c r="AA305" i="10" s="1"/>
  <c r="AB305" i="10"/>
  <c r="AD305" i="10"/>
  <c r="AE305" i="10"/>
  <c r="C306" i="10"/>
  <c r="D306" i="10"/>
  <c r="E306" i="10"/>
  <c r="F306" i="10"/>
  <c r="G306" i="10"/>
  <c r="H306" i="10"/>
  <c r="I306" i="10"/>
  <c r="J306" i="10"/>
  <c r="K306" i="10"/>
  <c r="L306" i="10"/>
  <c r="M306" i="10"/>
  <c r="N306" i="10"/>
  <c r="O306" i="10"/>
  <c r="AC306" i="10" s="1"/>
  <c r="P306" i="10"/>
  <c r="Q306" i="10"/>
  <c r="R306" i="10"/>
  <c r="S306" i="10"/>
  <c r="T306" i="10"/>
  <c r="U306" i="10"/>
  <c r="V306" i="10"/>
  <c r="W306" i="10"/>
  <c r="X306" i="10"/>
  <c r="Y306" i="10"/>
  <c r="Z306" i="10" s="1"/>
  <c r="AB306" i="10"/>
  <c r="AD306" i="10"/>
  <c r="AE306" i="10"/>
  <c r="C307" i="10"/>
  <c r="D307" i="10"/>
  <c r="E307" i="10"/>
  <c r="F307" i="10"/>
  <c r="G307" i="10"/>
  <c r="H307" i="10"/>
  <c r="I307" i="10"/>
  <c r="J307" i="10"/>
  <c r="K307" i="10"/>
  <c r="L307" i="10"/>
  <c r="M307" i="10"/>
  <c r="N307" i="10"/>
  <c r="O307" i="10"/>
  <c r="AC307" i="10" s="1"/>
  <c r="P307" i="10"/>
  <c r="Q307" i="10"/>
  <c r="R307" i="10"/>
  <c r="S307" i="10"/>
  <c r="T307" i="10"/>
  <c r="U307" i="10"/>
  <c r="V307" i="10"/>
  <c r="W307" i="10"/>
  <c r="X307" i="10"/>
  <c r="Y307" i="10"/>
  <c r="Z307" i="10" s="1"/>
  <c r="AB307" i="10"/>
  <c r="AD307" i="10"/>
  <c r="AE307" i="10"/>
  <c r="C308" i="10"/>
  <c r="D308" i="10"/>
  <c r="E308" i="10"/>
  <c r="F308" i="10"/>
  <c r="G308" i="10"/>
  <c r="H308" i="10"/>
  <c r="I308" i="10"/>
  <c r="J308" i="10"/>
  <c r="K308" i="10"/>
  <c r="L308" i="10"/>
  <c r="M308" i="10"/>
  <c r="N308" i="10"/>
  <c r="O308" i="10"/>
  <c r="AC308" i="10" s="1"/>
  <c r="P308" i="10"/>
  <c r="Q308" i="10"/>
  <c r="R308" i="10"/>
  <c r="S308" i="10"/>
  <c r="T308" i="10"/>
  <c r="U308" i="10"/>
  <c r="V308" i="10"/>
  <c r="W308" i="10"/>
  <c r="X308" i="10"/>
  <c r="Y308" i="10"/>
  <c r="Z308" i="10" s="1"/>
  <c r="AB308" i="10"/>
  <c r="AD308" i="10"/>
  <c r="AE308" i="10"/>
  <c r="C309" i="10"/>
  <c r="D309" i="10"/>
  <c r="E309" i="10"/>
  <c r="F309" i="10"/>
  <c r="G309" i="10"/>
  <c r="H309" i="10"/>
  <c r="I309" i="10"/>
  <c r="J309" i="10"/>
  <c r="K309" i="10"/>
  <c r="L309" i="10"/>
  <c r="M309" i="10"/>
  <c r="N309" i="10"/>
  <c r="O309" i="10"/>
  <c r="AC309" i="10" s="1"/>
  <c r="P309" i="10"/>
  <c r="Q309" i="10"/>
  <c r="R309" i="10"/>
  <c r="S309" i="10"/>
  <c r="T309" i="10"/>
  <c r="U309" i="10"/>
  <c r="V309" i="10"/>
  <c r="W309" i="10"/>
  <c r="X309" i="10"/>
  <c r="Y309" i="10"/>
  <c r="AA309" i="10" s="1"/>
  <c r="AB309" i="10"/>
  <c r="AD309" i="10"/>
  <c r="AE309" i="10"/>
  <c r="C310" i="10"/>
  <c r="D310" i="10"/>
  <c r="E310" i="10"/>
  <c r="F310" i="10"/>
  <c r="G310" i="10"/>
  <c r="H310" i="10"/>
  <c r="I310" i="10"/>
  <c r="J310" i="10"/>
  <c r="K310" i="10"/>
  <c r="L310" i="10"/>
  <c r="M310" i="10"/>
  <c r="N310" i="10"/>
  <c r="O310" i="10"/>
  <c r="AC310" i="10" s="1"/>
  <c r="P310" i="10"/>
  <c r="Q310" i="10"/>
  <c r="R310" i="10"/>
  <c r="S310" i="10"/>
  <c r="T310" i="10"/>
  <c r="U310" i="10"/>
  <c r="V310" i="10"/>
  <c r="W310" i="10"/>
  <c r="X310" i="10"/>
  <c r="Y310" i="10"/>
  <c r="Z310" i="10" s="1"/>
  <c r="AB310" i="10"/>
  <c r="AD310" i="10"/>
  <c r="AE310" i="10"/>
  <c r="C311" i="10"/>
  <c r="D311" i="10"/>
  <c r="E311" i="10"/>
  <c r="F311" i="10"/>
  <c r="G311" i="10"/>
  <c r="H311" i="10"/>
  <c r="I311" i="10"/>
  <c r="J311" i="10"/>
  <c r="K311" i="10"/>
  <c r="L311" i="10"/>
  <c r="M311" i="10"/>
  <c r="N311" i="10"/>
  <c r="O311" i="10"/>
  <c r="AC311" i="10" s="1"/>
  <c r="P311" i="10"/>
  <c r="Q311" i="10"/>
  <c r="R311" i="10"/>
  <c r="S311" i="10"/>
  <c r="T311" i="10"/>
  <c r="U311" i="10"/>
  <c r="V311" i="10"/>
  <c r="W311" i="10"/>
  <c r="X311" i="10"/>
  <c r="Y311" i="10"/>
  <c r="Z311" i="10" s="1"/>
  <c r="AB311" i="10"/>
  <c r="AD311" i="10"/>
  <c r="AE311" i="10"/>
  <c r="C312" i="10"/>
  <c r="D312" i="10"/>
  <c r="E312" i="10"/>
  <c r="F312" i="10"/>
  <c r="G312" i="10"/>
  <c r="H312" i="10"/>
  <c r="I312" i="10"/>
  <c r="J312" i="10"/>
  <c r="K312" i="10"/>
  <c r="L312" i="10"/>
  <c r="M312" i="10"/>
  <c r="N312" i="10"/>
  <c r="O312" i="10"/>
  <c r="AC312" i="10" s="1"/>
  <c r="P312" i="10"/>
  <c r="Q312" i="10"/>
  <c r="R312" i="10"/>
  <c r="S312" i="10"/>
  <c r="T312" i="10"/>
  <c r="U312" i="10"/>
  <c r="V312" i="10"/>
  <c r="W312" i="10"/>
  <c r="X312" i="10"/>
  <c r="Y312" i="10"/>
  <c r="Z312" i="10" s="1"/>
  <c r="AB312" i="10"/>
  <c r="AD312" i="10"/>
  <c r="AE312" i="10"/>
  <c r="C313" i="10"/>
  <c r="D313" i="10"/>
  <c r="E313" i="10"/>
  <c r="F313" i="10"/>
  <c r="G313" i="10"/>
  <c r="H313" i="10"/>
  <c r="I313" i="10"/>
  <c r="J313" i="10"/>
  <c r="K313" i="10"/>
  <c r="L313" i="10"/>
  <c r="M313" i="10"/>
  <c r="N313" i="10"/>
  <c r="O313" i="10"/>
  <c r="AC313" i="10" s="1"/>
  <c r="P313" i="10"/>
  <c r="Q313" i="10"/>
  <c r="R313" i="10"/>
  <c r="S313" i="10"/>
  <c r="T313" i="10"/>
  <c r="U313" i="10"/>
  <c r="V313" i="10"/>
  <c r="W313" i="10"/>
  <c r="X313" i="10"/>
  <c r="Y313" i="10"/>
  <c r="AB313" i="10"/>
  <c r="AD313" i="10"/>
  <c r="AE313" i="10"/>
  <c r="C314" i="10"/>
  <c r="D314" i="10"/>
  <c r="E314" i="10"/>
  <c r="F314" i="10"/>
  <c r="G314" i="10"/>
  <c r="H314" i="10"/>
  <c r="I314" i="10"/>
  <c r="J314" i="10"/>
  <c r="K314" i="10"/>
  <c r="L314" i="10"/>
  <c r="M314" i="10"/>
  <c r="N314" i="10"/>
  <c r="O314" i="10"/>
  <c r="AC314" i="10" s="1"/>
  <c r="P314" i="10"/>
  <c r="Q314" i="10"/>
  <c r="R314" i="10"/>
  <c r="S314" i="10"/>
  <c r="T314" i="10"/>
  <c r="U314" i="10"/>
  <c r="V314" i="10"/>
  <c r="W314" i="10"/>
  <c r="X314" i="10"/>
  <c r="Y314" i="10"/>
  <c r="AB314" i="10"/>
  <c r="AD314" i="10"/>
  <c r="AE314" i="10"/>
  <c r="C315" i="10"/>
  <c r="D315" i="10"/>
  <c r="E315" i="10"/>
  <c r="F315" i="10"/>
  <c r="G315" i="10"/>
  <c r="H315" i="10"/>
  <c r="I315" i="10"/>
  <c r="J315" i="10"/>
  <c r="K315" i="10"/>
  <c r="L315" i="10"/>
  <c r="M315" i="10"/>
  <c r="N315" i="10"/>
  <c r="O315" i="10"/>
  <c r="AC315" i="10" s="1"/>
  <c r="P315" i="10"/>
  <c r="Q315" i="10"/>
  <c r="R315" i="10"/>
  <c r="S315" i="10"/>
  <c r="T315" i="10"/>
  <c r="U315" i="10"/>
  <c r="V315" i="10"/>
  <c r="W315" i="10"/>
  <c r="X315" i="10"/>
  <c r="Y315" i="10"/>
  <c r="Z315" i="10" s="1"/>
  <c r="AB315" i="10"/>
  <c r="AD315" i="10"/>
  <c r="AE315" i="10"/>
  <c r="C316" i="10"/>
  <c r="D316" i="10"/>
  <c r="E316" i="10"/>
  <c r="F316" i="10"/>
  <c r="G316" i="10"/>
  <c r="H316" i="10"/>
  <c r="I316" i="10"/>
  <c r="J316" i="10"/>
  <c r="K316" i="10"/>
  <c r="L316" i="10"/>
  <c r="M316" i="10"/>
  <c r="N316" i="10"/>
  <c r="O316" i="10"/>
  <c r="AC316" i="10" s="1"/>
  <c r="P316" i="10"/>
  <c r="Q316" i="10"/>
  <c r="R316" i="10"/>
  <c r="S316" i="10"/>
  <c r="T316" i="10"/>
  <c r="U316" i="10"/>
  <c r="V316" i="10"/>
  <c r="W316" i="10"/>
  <c r="X316" i="10"/>
  <c r="Y316" i="10"/>
  <c r="Z316" i="10" s="1"/>
  <c r="AB316" i="10"/>
  <c r="AD316" i="10"/>
  <c r="AE316" i="10"/>
  <c r="C317" i="10"/>
  <c r="D317" i="10"/>
  <c r="E317" i="10"/>
  <c r="F317" i="10"/>
  <c r="G317" i="10"/>
  <c r="H317" i="10"/>
  <c r="I317" i="10"/>
  <c r="J317" i="10"/>
  <c r="K317" i="10"/>
  <c r="L317" i="10"/>
  <c r="M317" i="10"/>
  <c r="N317" i="10"/>
  <c r="O317" i="10"/>
  <c r="AC317" i="10" s="1"/>
  <c r="P317" i="10"/>
  <c r="Q317" i="10"/>
  <c r="R317" i="10"/>
  <c r="S317" i="10"/>
  <c r="T317" i="10"/>
  <c r="U317" i="10"/>
  <c r="V317" i="10"/>
  <c r="W317" i="10"/>
  <c r="X317" i="10"/>
  <c r="Y317" i="10"/>
  <c r="AA317" i="10" s="1"/>
  <c r="AB317" i="10"/>
  <c r="AD317" i="10"/>
  <c r="AE317" i="10"/>
  <c r="C318" i="10"/>
  <c r="D318" i="10"/>
  <c r="E318" i="10"/>
  <c r="F318" i="10"/>
  <c r="G318" i="10"/>
  <c r="H318" i="10"/>
  <c r="I318" i="10"/>
  <c r="J318" i="10"/>
  <c r="K318" i="10"/>
  <c r="L318" i="10"/>
  <c r="M318" i="10"/>
  <c r="N318" i="10"/>
  <c r="O318" i="10"/>
  <c r="AC318" i="10" s="1"/>
  <c r="P318" i="10"/>
  <c r="Q318" i="10"/>
  <c r="R318" i="10"/>
  <c r="S318" i="10"/>
  <c r="T318" i="10"/>
  <c r="U318" i="10"/>
  <c r="V318" i="10"/>
  <c r="W318" i="10"/>
  <c r="X318" i="10"/>
  <c r="Y318" i="10"/>
  <c r="Z318" i="10" s="1"/>
  <c r="AB318" i="10"/>
  <c r="AD318" i="10"/>
  <c r="AE318" i="10"/>
  <c r="C319" i="10"/>
  <c r="D319" i="10"/>
  <c r="E319" i="10"/>
  <c r="F319" i="10"/>
  <c r="G319" i="10"/>
  <c r="H319" i="10"/>
  <c r="I319" i="10"/>
  <c r="J319" i="10"/>
  <c r="K319" i="10"/>
  <c r="L319" i="10"/>
  <c r="M319" i="10"/>
  <c r="N319" i="10"/>
  <c r="O319" i="10"/>
  <c r="AC319" i="10" s="1"/>
  <c r="P319" i="10"/>
  <c r="Q319" i="10"/>
  <c r="R319" i="10"/>
  <c r="S319" i="10"/>
  <c r="T319" i="10"/>
  <c r="U319" i="10"/>
  <c r="V319" i="10"/>
  <c r="W319" i="10"/>
  <c r="X319" i="10"/>
  <c r="Y319" i="10"/>
  <c r="AA319" i="10" s="1"/>
  <c r="AB319" i="10"/>
  <c r="AD319" i="10"/>
  <c r="AE319" i="10"/>
  <c r="C320" i="10"/>
  <c r="D320" i="10"/>
  <c r="E320" i="10"/>
  <c r="F320" i="10"/>
  <c r="G320" i="10"/>
  <c r="H320" i="10"/>
  <c r="I320" i="10"/>
  <c r="J320" i="10"/>
  <c r="K320" i="10"/>
  <c r="L320" i="10"/>
  <c r="M320" i="10"/>
  <c r="N320" i="10"/>
  <c r="O320" i="10"/>
  <c r="AC320" i="10" s="1"/>
  <c r="P320" i="10"/>
  <c r="Q320" i="10"/>
  <c r="R320" i="10"/>
  <c r="S320" i="10"/>
  <c r="T320" i="10"/>
  <c r="U320" i="10"/>
  <c r="V320" i="10"/>
  <c r="W320" i="10"/>
  <c r="X320" i="10"/>
  <c r="Y320" i="10"/>
  <c r="Z320" i="10" s="1"/>
  <c r="AB320" i="10"/>
  <c r="AD320" i="10"/>
  <c r="AE320" i="10"/>
  <c r="C321" i="10"/>
  <c r="D321" i="10"/>
  <c r="E321" i="10"/>
  <c r="F321" i="10"/>
  <c r="G321" i="10"/>
  <c r="H321" i="10"/>
  <c r="I321" i="10"/>
  <c r="J321" i="10"/>
  <c r="K321" i="10"/>
  <c r="L321" i="10"/>
  <c r="M321" i="10"/>
  <c r="N321" i="10"/>
  <c r="O321" i="10"/>
  <c r="AC321" i="10" s="1"/>
  <c r="P321" i="10"/>
  <c r="Q321" i="10"/>
  <c r="R321" i="10"/>
  <c r="S321" i="10"/>
  <c r="T321" i="10"/>
  <c r="U321" i="10"/>
  <c r="V321" i="10"/>
  <c r="W321" i="10"/>
  <c r="X321" i="10"/>
  <c r="Y321" i="10"/>
  <c r="AA321" i="10" s="1"/>
  <c r="AB321" i="10"/>
  <c r="AD321" i="10"/>
  <c r="AE321" i="10"/>
  <c r="C322" i="10"/>
  <c r="D322" i="10"/>
  <c r="E322" i="10"/>
  <c r="F322" i="10"/>
  <c r="G322" i="10"/>
  <c r="H322" i="10"/>
  <c r="I322" i="10"/>
  <c r="J322" i="10"/>
  <c r="K322" i="10"/>
  <c r="L322" i="10"/>
  <c r="M322" i="10"/>
  <c r="N322" i="10"/>
  <c r="O322" i="10"/>
  <c r="AC322" i="10" s="1"/>
  <c r="P322" i="10"/>
  <c r="Q322" i="10"/>
  <c r="R322" i="10"/>
  <c r="S322" i="10"/>
  <c r="T322" i="10"/>
  <c r="U322" i="10"/>
  <c r="V322" i="10"/>
  <c r="W322" i="10"/>
  <c r="X322" i="10"/>
  <c r="Y322" i="10"/>
  <c r="Z322" i="10" s="1"/>
  <c r="AB322" i="10"/>
  <c r="AD322" i="10"/>
  <c r="AE322" i="10"/>
  <c r="C323" i="10"/>
  <c r="D323" i="10"/>
  <c r="E323" i="10"/>
  <c r="F323" i="10"/>
  <c r="G323" i="10"/>
  <c r="H323" i="10"/>
  <c r="I323" i="10"/>
  <c r="J323" i="10"/>
  <c r="K323" i="10"/>
  <c r="L323" i="10"/>
  <c r="M323" i="10"/>
  <c r="N323" i="10"/>
  <c r="O323" i="10"/>
  <c r="AC323" i="10" s="1"/>
  <c r="P323" i="10"/>
  <c r="Q323" i="10"/>
  <c r="R323" i="10"/>
  <c r="S323" i="10"/>
  <c r="T323" i="10"/>
  <c r="U323" i="10"/>
  <c r="V323" i="10"/>
  <c r="W323" i="10"/>
  <c r="X323" i="10"/>
  <c r="Y323" i="10"/>
  <c r="Z323" i="10" s="1"/>
  <c r="AB323" i="10"/>
  <c r="AD323" i="10"/>
  <c r="AE323" i="10"/>
  <c r="C324" i="10"/>
  <c r="D324" i="10"/>
  <c r="E324" i="10"/>
  <c r="F324" i="10"/>
  <c r="G324" i="10"/>
  <c r="H324" i="10"/>
  <c r="I324" i="10"/>
  <c r="J324" i="10"/>
  <c r="K324" i="10"/>
  <c r="L324" i="10"/>
  <c r="M324" i="10"/>
  <c r="N324" i="10"/>
  <c r="O324" i="10"/>
  <c r="AC324" i="10" s="1"/>
  <c r="P324" i="10"/>
  <c r="Q324" i="10"/>
  <c r="R324" i="10"/>
  <c r="S324" i="10"/>
  <c r="T324" i="10"/>
  <c r="U324" i="10"/>
  <c r="V324" i="10"/>
  <c r="W324" i="10"/>
  <c r="X324" i="10"/>
  <c r="Y324" i="10"/>
  <c r="Z324" i="10" s="1"/>
  <c r="AB324" i="10"/>
  <c r="AD324" i="10"/>
  <c r="AE324" i="10"/>
  <c r="C325" i="10"/>
  <c r="D325" i="10"/>
  <c r="E325" i="10"/>
  <c r="F325" i="10"/>
  <c r="G325" i="10"/>
  <c r="H325" i="10"/>
  <c r="I325" i="10"/>
  <c r="J325" i="10"/>
  <c r="K325" i="10"/>
  <c r="L325" i="10"/>
  <c r="M325" i="10"/>
  <c r="N325" i="10"/>
  <c r="O325" i="10"/>
  <c r="AC325" i="10" s="1"/>
  <c r="P325" i="10"/>
  <c r="Q325" i="10"/>
  <c r="R325" i="10"/>
  <c r="S325" i="10"/>
  <c r="T325" i="10"/>
  <c r="U325" i="10"/>
  <c r="V325" i="10"/>
  <c r="W325" i="10"/>
  <c r="X325" i="10"/>
  <c r="Y325" i="10"/>
  <c r="AA325" i="10" s="1"/>
  <c r="AB325" i="10"/>
  <c r="AD325" i="10"/>
  <c r="AE325" i="10"/>
  <c r="C326" i="10"/>
  <c r="D326" i="10"/>
  <c r="E326" i="10"/>
  <c r="F326" i="10"/>
  <c r="G326" i="10"/>
  <c r="H326" i="10"/>
  <c r="I326" i="10"/>
  <c r="J326" i="10"/>
  <c r="K326" i="10"/>
  <c r="L326" i="10"/>
  <c r="M326" i="10"/>
  <c r="N326" i="10"/>
  <c r="O326" i="10"/>
  <c r="AC326" i="10" s="1"/>
  <c r="P326" i="10"/>
  <c r="Q326" i="10"/>
  <c r="R326" i="10"/>
  <c r="S326" i="10"/>
  <c r="T326" i="10"/>
  <c r="U326" i="10"/>
  <c r="V326" i="10"/>
  <c r="W326" i="10"/>
  <c r="X326" i="10"/>
  <c r="Y326" i="10"/>
  <c r="AB326" i="10"/>
  <c r="AD326" i="10"/>
  <c r="AE326" i="10"/>
  <c r="C327" i="10"/>
  <c r="D327" i="10"/>
  <c r="E327" i="10"/>
  <c r="F327" i="10"/>
  <c r="G327" i="10"/>
  <c r="H327" i="10"/>
  <c r="I327" i="10"/>
  <c r="J327" i="10"/>
  <c r="K327" i="10"/>
  <c r="L327" i="10"/>
  <c r="M327" i="10"/>
  <c r="N327" i="10"/>
  <c r="O327" i="10"/>
  <c r="AC327" i="10" s="1"/>
  <c r="P327" i="10"/>
  <c r="Q327" i="10"/>
  <c r="R327" i="10"/>
  <c r="S327" i="10"/>
  <c r="T327" i="10"/>
  <c r="U327" i="10"/>
  <c r="V327" i="10"/>
  <c r="W327" i="10"/>
  <c r="X327" i="10"/>
  <c r="Y327" i="10"/>
  <c r="Z327" i="10" s="1"/>
  <c r="AB327" i="10"/>
  <c r="AD327" i="10"/>
  <c r="AE327" i="10"/>
  <c r="C328" i="10"/>
  <c r="D328" i="10"/>
  <c r="E328" i="10"/>
  <c r="F328" i="10"/>
  <c r="G328" i="10"/>
  <c r="H328" i="10"/>
  <c r="I328" i="10"/>
  <c r="J328" i="10"/>
  <c r="K328" i="10"/>
  <c r="L328" i="10"/>
  <c r="M328" i="10"/>
  <c r="N328" i="10"/>
  <c r="O328" i="10"/>
  <c r="AC328" i="10" s="1"/>
  <c r="P328" i="10"/>
  <c r="Q328" i="10"/>
  <c r="R328" i="10"/>
  <c r="S328" i="10"/>
  <c r="T328" i="10"/>
  <c r="U328" i="10"/>
  <c r="V328" i="10"/>
  <c r="W328" i="10"/>
  <c r="X328" i="10"/>
  <c r="Y328" i="10"/>
  <c r="Z328" i="10" s="1"/>
  <c r="AB328" i="10"/>
  <c r="AD328" i="10"/>
  <c r="AE328" i="10"/>
  <c r="C329" i="10"/>
  <c r="D329" i="10"/>
  <c r="E329" i="10"/>
  <c r="F329" i="10"/>
  <c r="G329" i="10"/>
  <c r="H329" i="10"/>
  <c r="I329" i="10"/>
  <c r="J329" i="10"/>
  <c r="K329" i="10"/>
  <c r="L329" i="10"/>
  <c r="M329" i="10"/>
  <c r="N329" i="10"/>
  <c r="O329" i="10"/>
  <c r="AC329" i="10" s="1"/>
  <c r="P329" i="10"/>
  <c r="Q329" i="10"/>
  <c r="R329" i="10"/>
  <c r="S329" i="10"/>
  <c r="T329" i="10"/>
  <c r="U329" i="10"/>
  <c r="V329" i="10"/>
  <c r="W329" i="10"/>
  <c r="X329" i="10"/>
  <c r="Y329" i="10"/>
  <c r="AA329" i="10" s="1"/>
  <c r="AB329" i="10"/>
  <c r="AD329" i="10"/>
  <c r="AE329" i="10"/>
  <c r="C330" i="10"/>
  <c r="D330" i="10"/>
  <c r="E330" i="10"/>
  <c r="F330" i="10"/>
  <c r="G330" i="10"/>
  <c r="H330" i="10"/>
  <c r="I330" i="10"/>
  <c r="J330" i="10"/>
  <c r="K330" i="10"/>
  <c r="L330" i="10"/>
  <c r="M330" i="10"/>
  <c r="N330" i="10"/>
  <c r="O330" i="10"/>
  <c r="AC330" i="10" s="1"/>
  <c r="P330" i="10"/>
  <c r="Q330" i="10"/>
  <c r="R330" i="10"/>
  <c r="S330" i="10"/>
  <c r="T330" i="10"/>
  <c r="U330" i="10"/>
  <c r="V330" i="10"/>
  <c r="W330" i="10"/>
  <c r="X330" i="10"/>
  <c r="Y330" i="10"/>
  <c r="Z330" i="10" s="1"/>
  <c r="AB330" i="10"/>
  <c r="AD330" i="10"/>
  <c r="AE330" i="10"/>
  <c r="C331" i="10"/>
  <c r="D331" i="10"/>
  <c r="E331" i="10"/>
  <c r="F331" i="10"/>
  <c r="G331" i="10"/>
  <c r="H331" i="10"/>
  <c r="I331" i="10"/>
  <c r="J331" i="10"/>
  <c r="K331" i="10"/>
  <c r="L331" i="10"/>
  <c r="M331" i="10"/>
  <c r="N331" i="10"/>
  <c r="O331" i="10"/>
  <c r="AC331" i="10" s="1"/>
  <c r="P331" i="10"/>
  <c r="Q331" i="10"/>
  <c r="R331" i="10"/>
  <c r="S331" i="10"/>
  <c r="T331" i="10"/>
  <c r="U331" i="10"/>
  <c r="V331" i="10"/>
  <c r="W331" i="10"/>
  <c r="X331" i="10"/>
  <c r="Y331" i="10"/>
  <c r="AA331" i="10" s="1"/>
  <c r="AB331" i="10"/>
  <c r="AD331" i="10"/>
  <c r="AE331" i="10"/>
  <c r="C332" i="10"/>
  <c r="D332" i="10"/>
  <c r="E332" i="10"/>
  <c r="F332" i="10"/>
  <c r="G332" i="10"/>
  <c r="H332" i="10"/>
  <c r="I332" i="10"/>
  <c r="J332" i="10"/>
  <c r="K332" i="10"/>
  <c r="L332" i="10"/>
  <c r="M332" i="10"/>
  <c r="N332" i="10"/>
  <c r="O332" i="10"/>
  <c r="AC332" i="10" s="1"/>
  <c r="P332" i="10"/>
  <c r="Q332" i="10"/>
  <c r="R332" i="10"/>
  <c r="S332" i="10"/>
  <c r="T332" i="10"/>
  <c r="U332" i="10"/>
  <c r="V332" i="10"/>
  <c r="W332" i="10"/>
  <c r="X332" i="10"/>
  <c r="Y332" i="10"/>
  <c r="Z332" i="10" s="1"/>
  <c r="AB332" i="10"/>
  <c r="AD332" i="10"/>
  <c r="AE332" i="10"/>
  <c r="C333" i="10"/>
  <c r="D333" i="10"/>
  <c r="E333" i="10"/>
  <c r="F333" i="10"/>
  <c r="G333" i="10"/>
  <c r="H333" i="10"/>
  <c r="I333" i="10"/>
  <c r="J333" i="10"/>
  <c r="K333" i="10"/>
  <c r="L333" i="10"/>
  <c r="M333" i="10"/>
  <c r="N333" i="10"/>
  <c r="O333" i="10"/>
  <c r="AC333" i="10" s="1"/>
  <c r="P333" i="10"/>
  <c r="Q333" i="10"/>
  <c r="R333" i="10"/>
  <c r="S333" i="10"/>
  <c r="T333" i="10"/>
  <c r="U333" i="10"/>
  <c r="V333" i="10"/>
  <c r="W333" i="10"/>
  <c r="X333" i="10"/>
  <c r="Y333" i="10"/>
  <c r="AA333" i="10" s="1"/>
  <c r="AB333" i="10"/>
  <c r="AD333" i="10"/>
  <c r="AE333" i="10"/>
  <c r="C334" i="10"/>
  <c r="D334" i="10"/>
  <c r="E334" i="10"/>
  <c r="F334" i="10"/>
  <c r="G334" i="10"/>
  <c r="H334" i="10"/>
  <c r="I334" i="10"/>
  <c r="J334" i="10"/>
  <c r="K334" i="10"/>
  <c r="L334" i="10"/>
  <c r="M334" i="10"/>
  <c r="N334" i="10"/>
  <c r="O334" i="10"/>
  <c r="AC334" i="10" s="1"/>
  <c r="P334" i="10"/>
  <c r="Q334" i="10"/>
  <c r="R334" i="10"/>
  <c r="S334" i="10"/>
  <c r="T334" i="10"/>
  <c r="U334" i="10"/>
  <c r="V334" i="10"/>
  <c r="W334" i="10"/>
  <c r="X334" i="10"/>
  <c r="Y334" i="10"/>
  <c r="Z334" i="10" s="1"/>
  <c r="AB334" i="10"/>
  <c r="AD334" i="10"/>
  <c r="AE334" i="10"/>
  <c r="C335" i="10"/>
  <c r="D335" i="10"/>
  <c r="E335" i="10"/>
  <c r="F335" i="10"/>
  <c r="G335" i="10"/>
  <c r="H335" i="10"/>
  <c r="I335" i="10"/>
  <c r="J335" i="10"/>
  <c r="K335" i="10"/>
  <c r="L335" i="10"/>
  <c r="M335" i="10"/>
  <c r="N335" i="10"/>
  <c r="O335" i="10"/>
  <c r="AC335" i="10" s="1"/>
  <c r="P335" i="10"/>
  <c r="Q335" i="10"/>
  <c r="R335" i="10"/>
  <c r="S335" i="10"/>
  <c r="T335" i="10"/>
  <c r="U335" i="10"/>
  <c r="V335" i="10"/>
  <c r="W335" i="10"/>
  <c r="X335" i="10"/>
  <c r="Y335" i="10"/>
  <c r="AA335" i="10" s="1"/>
  <c r="AB335" i="10"/>
  <c r="AD335" i="10"/>
  <c r="AE335" i="10"/>
  <c r="C336" i="10"/>
  <c r="D336" i="10"/>
  <c r="E336" i="10"/>
  <c r="F336" i="10"/>
  <c r="G336" i="10"/>
  <c r="H336" i="10"/>
  <c r="I336" i="10"/>
  <c r="J336" i="10"/>
  <c r="K336" i="10"/>
  <c r="L336" i="10"/>
  <c r="M336" i="10"/>
  <c r="N336" i="10"/>
  <c r="O336" i="10"/>
  <c r="AC336" i="10" s="1"/>
  <c r="P336" i="10"/>
  <c r="Q336" i="10"/>
  <c r="R336" i="10"/>
  <c r="S336" i="10"/>
  <c r="T336" i="10"/>
  <c r="U336" i="10"/>
  <c r="V336" i="10"/>
  <c r="W336" i="10"/>
  <c r="X336" i="10"/>
  <c r="Y336" i="10"/>
  <c r="Z336" i="10" s="1"/>
  <c r="AB336" i="10"/>
  <c r="AD336" i="10"/>
  <c r="AE336" i="10"/>
  <c r="C337" i="10"/>
  <c r="D337" i="10"/>
  <c r="E337" i="10"/>
  <c r="F337" i="10"/>
  <c r="G337" i="10"/>
  <c r="H337" i="10"/>
  <c r="I337" i="10"/>
  <c r="J337" i="10"/>
  <c r="K337" i="10"/>
  <c r="L337" i="10"/>
  <c r="M337" i="10"/>
  <c r="N337" i="10"/>
  <c r="O337" i="10"/>
  <c r="AC337" i="10" s="1"/>
  <c r="P337" i="10"/>
  <c r="Q337" i="10"/>
  <c r="R337" i="10"/>
  <c r="S337" i="10"/>
  <c r="T337" i="10"/>
  <c r="U337" i="10"/>
  <c r="V337" i="10"/>
  <c r="W337" i="10"/>
  <c r="X337" i="10"/>
  <c r="Y337" i="10"/>
  <c r="AA337" i="10" s="1"/>
  <c r="AB337" i="10"/>
  <c r="AD337" i="10"/>
  <c r="AE337" i="10"/>
  <c r="C338" i="10"/>
  <c r="D338" i="10"/>
  <c r="E338" i="10"/>
  <c r="F338" i="10"/>
  <c r="G338" i="10"/>
  <c r="H338" i="10"/>
  <c r="I338" i="10"/>
  <c r="J338" i="10"/>
  <c r="K338" i="10"/>
  <c r="L338" i="10"/>
  <c r="M338" i="10"/>
  <c r="N338" i="10"/>
  <c r="O338" i="10"/>
  <c r="AC338" i="10" s="1"/>
  <c r="P338" i="10"/>
  <c r="Q338" i="10"/>
  <c r="R338" i="10"/>
  <c r="S338" i="10"/>
  <c r="T338" i="10"/>
  <c r="U338" i="10"/>
  <c r="V338" i="10"/>
  <c r="W338" i="10"/>
  <c r="X338" i="10"/>
  <c r="Y338" i="10"/>
  <c r="AB338" i="10"/>
  <c r="AD338" i="10"/>
  <c r="AE338" i="10"/>
  <c r="C339" i="10"/>
  <c r="D339" i="10"/>
  <c r="E339" i="10"/>
  <c r="F339" i="10"/>
  <c r="G339" i="10"/>
  <c r="H339" i="10"/>
  <c r="I339" i="10"/>
  <c r="J339" i="10"/>
  <c r="K339" i="10"/>
  <c r="L339" i="10"/>
  <c r="M339" i="10"/>
  <c r="N339" i="10"/>
  <c r="O339" i="10"/>
  <c r="AC339" i="10" s="1"/>
  <c r="P339" i="10"/>
  <c r="Q339" i="10"/>
  <c r="R339" i="10"/>
  <c r="S339" i="10"/>
  <c r="T339" i="10"/>
  <c r="U339" i="10"/>
  <c r="V339" i="10"/>
  <c r="W339" i="10"/>
  <c r="X339" i="10"/>
  <c r="Y339" i="10"/>
  <c r="Z339" i="10" s="1"/>
  <c r="AB339" i="10"/>
  <c r="AD339" i="10"/>
  <c r="AE339" i="10"/>
  <c r="C340" i="10"/>
  <c r="D340" i="10"/>
  <c r="E340" i="10"/>
  <c r="F340" i="10"/>
  <c r="G340" i="10"/>
  <c r="H340" i="10"/>
  <c r="I340" i="10"/>
  <c r="J340" i="10"/>
  <c r="K340" i="10"/>
  <c r="L340" i="10"/>
  <c r="M340" i="10"/>
  <c r="N340" i="10"/>
  <c r="O340" i="10"/>
  <c r="AC340" i="10" s="1"/>
  <c r="P340" i="10"/>
  <c r="Q340" i="10"/>
  <c r="R340" i="10"/>
  <c r="S340" i="10"/>
  <c r="T340" i="10"/>
  <c r="U340" i="10"/>
  <c r="V340" i="10"/>
  <c r="W340" i="10"/>
  <c r="X340" i="10"/>
  <c r="Y340" i="10"/>
  <c r="Z340" i="10" s="1"/>
  <c r="AB340" i="10"/>
  <c r="AD340" i="10"/>
  <c r="AE340" i="10"/>
  <c r="C341" i="10"/>
  <c r="D341" i="10"/>
  <c r="E341" i="10"/>
  <c r="F341" i="10"/>
  <c r="G341" i="10"/>
  <c r="H341" i="10"/>
  <c r="I341" i="10"/>
  <c r="J341" i="10"/>
  <c r="K341" i="10"/>
  <c r="L341" i="10"/>
  <c r="M341" i="10"/>
  <c r="N341" i="10"/>
  <c r="O341" i="10"/>
  <c r="AC341" i="10" s="1"/>
  <c r="P341" i="10"/>
  <c r="Q341" i="10"/>
  <c r="R341" i="10"/>
  <c r="S341" i="10"/>
  <c r="T341" i="10"/>
  <c r="U341" i="10"/>
  <c r="V341" i="10"/>
  <c r="W341" i="10"/>
  <c r="X341" i="10"/>
  <c r="Y341" i="10"/>
  <c r="AA341" i="10" s="1"/>
  <c r="AB341" i="10"/>
  <c r="AD341" i="10"/>
  <c r="AE341" i="10"/>
  <c r="C342" i="10"/>
  <c r="D342" i="10"/>
  <c r="E342" i="10"/>
  <c r="F342" i="10"/>
  <c r="G342" i="10"/>
  <c r="H342" i="10"/>
  <c r="I342" i="10"/>
  <c r="J342" i="10"/>
  <c r="K342" i="10"/>
  <c r="L342" i="10"/>
  <c r="M342" i="10"/>
  <c r="N342" i="10"/>
  <c r="O342" i="10"/>
  <c r="AC342" i="10" s="1"/>
  <c r="P342" i="10"/>
  <c r="Q342" i="10"/>
  <c r="R342" i="10"/>
  <c r="S342" i="10"/>
  <c r="T342" i="10"/>
  <c r="U342" i="10"/>
  <c r="V342" i="10"/>
  <c r="W342" i="10"/>
  <c r="X342" i="10"/>
  <c r="Y342" i="10"/>
  <c r="Z342" i="10" s="1"/>
  <c r="AB342" i="10"/>
  <c r="AD342" i="10"/>
  <c r="AE342" i="10"/>
  <c r="C343" i="10"/>
  <c r="D343" i="10"/>
  <c r="E343" i="10"/>
  <c r="F343" i="10"/>
  <c r="G343" i="10"/>
  <c r="H343" i="10"/>
  <c r="I343" i="10"/>
  <c r="J343" i="10"/>
  <c r="K343" i="10"/>
  <c r="L343" i="10"/>
  <c r="M343" i="10"/>
  <c r="N343" i="10"/>
  <c r="O343" i="10"/>
  <c r="AC343" i="10" s="1"/>
  <c r="P343" i="10"/>
  <c r="Q343" i="10"/>
  <c r="R343" i="10"/>
  <c r="S343" i="10"/>
  <c r="T343" i="10"/>
  <c r="U343" i="10"/>
  <c r="V343" i="10"/>
  <c r="W343" i="10"/>
  <c r="X343" i="10"/>
  <c r="Y343" i="10"/>
  <c r="Z343" i="10" s="1"/>
  <c r="AB343" i="10"/>
  <c r="AD343" i="10"/>
  <c r="AE343" i="10"/>
  <c r="C344" i="10"/>
  <c r="D344" i="10"/>
  <c r="E344" i="10"/>
  <c r="F344" i="10"/>
  <c r="G344" i="10"/>
  <c r="H344" i="10"/>
  <c r="I344" i="10"/>
  <c r="J344" i="10"/>
  <c r="K344" i="10"/>
  <c r="L344" i="10"/>
  <c r="M344" i="10"/>
  <c r="N344" i="10"/>
  <c r="O344" i="10"/>
  <c r="AC344" i="10" s="1"/>
  <c r="P344" i="10"/>
  <c r="Q344" i="10"/>
  <c r="R344" i="10"/>
  <c r="S344" i="10"/>
  <c r="T344" i="10"/>
  <c r="U344" i="10"/>
  <c r="V344" i="10"/>
  <c r="W344" i="10"/>
  <c r="X344" i="10"/>
  <c r="Y344" i="10"/>
  <c r="Z344" i="10" s="1"/>
  <c r="AB344" i="10"/>
  <c r="AD344" i="10"/>
  <c r="AE344" i="10"/>
  <c r="C345" i="10"/>
  <c r="D345" i="10"/>
  <c r="E345" i="10"/>
  <c r="F345" i="10"/>
  <c r="G345" i="10"/>
  <c r="H345" i="10"/>
  <c r="I345" i="10"/>
  <c r="J345" i="10"/>
  <c r="K345" i="10"/>
  <c r="L345" i="10"/>
  <c r="M345" i="10"/>
  <c r="N345" i="10"/>
  <c r="O345" i="10"/>
  <c r="AC345" i="10" s="1"/>
  <c r="P345" i="10"/>
  <c r="Q345" i="10"/>
  <c r="R345" i="10"/>
  <c r="S345" i="10"/>
  <c r="T345" i="10"/>
  <c r="U345" i="10"/>
  <c r="V345" i="10"/>
  <c r="W345" i="10"/>
  <c r="X345" i="10"/>
  <c r="Y345" i="10"/>
  <c r="AA345" i="10" s="1"/>
  <c r="AB345" i="10"/>
  <c r="AD345" i="10"/>
  <c r="AE345" i="10"/>
  <c r="C346" i="10"/>
  <c r="D346" i="10"/>
  <c r="E346" i="10"/>
  <c r="F346" i="10"/>
  <c r="G346" i="10"/>
  <c r="H346" i="10"/>
  <c r="I346" i="10"/>
  <c r="J346" i="10"/>
  <c r="K346" i="10"/>
  <c r="L346" i="10"/>
  <c r="M346" i="10"/>
  <c r="N346" i="10"/>
  <c r="O346" i="10"/>
  <c r="AC346" i="10" s="1"/>
  <c r="P346" i="10"/>
  <c r="Q346" i="10"/>
  <c r="R346" i="10"/>
  <c r="S346" i="10"/>
  <c r="T346" i="10"/>
  <c r="U346" i="10"/>
  <c r="V346" i="10"/>
  <c r="W346" i="10"/>
  <c r="X346" i="10"/>
  <c r="Y346" i="10"/>
  <c r="Z346" i="10" s="1"/>
  <c r="AB346" i="10"/>
  <c r="AD346" i="10"/>
  <c r="AE346" i="10"/>
  <c r="C347" i="10"/>
  <c r="D347" i="10"/>
  <c r="E347" i="10"/>
  <c r="F347" i="10"/>
  <c r="G347" i="10"/>
  <c r="H347" i="10"/>
  <c r="I347" i="10"/>
  <c r="J347" i="10"/>
  <c r="K347" i="10"/>
  <c r="L347" i="10"/>
  <c r="M347" i="10"/>
  <c r="N347" i="10"/>
  <c r="O347" i="10"/>
  <c r="AC347" i="10" s="1"/>
  <c r="P347" i="10"/>
  <c r="Q347" i="10"/>
  <c r="R347" i="10"/>
  <c r="S347" i="10"/>
  <c r="T347" i="10"/>
  <c r="U347" i="10"/>
  <c r="V347" i="10"/>
  <c r="W347" i="10"/>
  <c r="X347" i="10"/>
  <c r="Y347" i="10"/>
  <c r="Z347" i="10" s="1"/>
  <c r="AB347" i="10"/>
  <c r="AD347" i="10"/>
  <c r="AE347" i="10"/>
  <c r="C348" i="10"/>
  <c r="D348" i="10"/>
  <c r="E348" i="10"/>
  <c r="F348" i="10"/>
  <c r="G348" i="10"/>
  <c r="H348" i="10"/>
  <c r="I348" i="10"/>
  <c r="J348" i="10"/>
  <c r="K348" i="10"/>
  <c r="L348" i="10"/>
  <c r="M348" i="10"/>
  <c r="N348" i="10"/>
  <c r="O348" i="10"/>
  <c r="AC348" i="10" s="1"/>
  <c r="P348" i="10"/>
  <c r="Q348" i="10"/>
  <c r="R348" i="10"/>
  <c r="S348" i="10"/>
  <c r="T348" i="10"/>
  <c r="U348" i="10"/>
  <c r="V348" i="10"/>
  <c r="W348" i="10"/>
  <c r="X348" i="10"/>
  <c r="Y348" i="10"/>
  <c r="Z348" i="10" s="1"/>
  <c r="AB348" i="10"/>
  <c r="AD348" i="10"/>
  <c r="AE348" i="10"/>
  <c r="C349" i="10"/>
  <c r="D349" i="10"/>
  <c r="E349" i="10"/>
  <c r="F349" i="10"/>
  <c r="G349" i="10"/>
  <c r="H349" i="10"/>
  <c r="I349" i="10"/>
  <c r="J349" i="10"/>
  <c r="K349" i="10"/>
  <c r="L349" i="10"/>
  <c r="M349" i="10"/>
  <c r="N349" i="10"/>
  <c r="O349" i="10"/>
  <c r="AC349" i="10" s="1"/>
  <c r="P349" i="10"/>
  <c r="Q349" i="10"/>
  <c r="R349" i="10"/>
  <c r="S349" i="10"/>
  <c r="T349" i="10"/>
  <c r="U349" i="10"/>
  <c r="V349" i="10"/>
  <c r="W349" i="10"/>
  <c r="X349" i="10"/>
  <c r="Y349" i="10"/>
  <c r="AA349" i="10" s="1"/>
  <c r="AB349" i="10"/>
  <c r="AD349" i="10"/>
  <c r="AE349" i="10"/>
  <c r="C350" i="10"/>
  <c r="D350" i="10"/>
  <c r="E350" i="10"/>
  <c r="F350" i="10"/>
  <c r="G350" i="10"/>
  <c r="H350" i="10"/>
  <c r="I350" i="10"/>
  <c r="J350" i="10"/>
  <c r="K350" i="10"/>
  <c r="L350" i="10"/>
  <c r="M350" i="10"/>
  <c r="N350" i="10"/>
  <c r="O350" i="10"/>
  <c r="AC350" i="10" s="1"/>
  <c r="P350" i="10"/>
  <c r="Q350" i="10"/>
  <c r="R350" i="10"/>
  <c r="S350" i="10"/>
  <c r="T350" i="10"/>
  <c r="U350" i="10"/>
  <c r="V350" i="10"/>
  <c r="W350" i="10"/>
  <c r="X350" i="10"/>
  <c r="Y350" i="10"/>
  <c r="AB350" i="10"/>
  <c r="AD350" i="10"/>
  <c r="AE350" i="10"/>
  <c r="C351" i="10"/>
  <c r="D351" i="10"/>
  <c r="E351" i="10"/>
  <c r="F351" i="10"/>
  <c r="G351" i="10"/>
  <c r="H351" i="10"/>
  <c r="I351" i="10"/>
  <c r="J351" i="10"/>
  <c r="K351" i="10"/>
  <c r="L351" i="10"/>
  <c r="M351" i="10"/>
  <c r="N351" i="10"/>
  <c r="O351" i="10"/>
  <c r="AC351" i="10" s="1"/>
  <c r="P351" i="10"/>
  <c r="Q351" i="10"/>
  <c r="R351" i="10"/>
  <c r="S351" i="10"/>
  <c r="T351" i="10"/>
  <c r="U351" i="10"/>
  <c r="V351" i="10"/>
  <c r="W351" i="10"/>
  <c r="X351" i="10"/>
  <c r="Y351" i="10"/>
  <c r="Z351" i="10" s="1"/>
  <c r="AB351" i="10"/>
  <c r="AD351" i="10"/>
  <c r="AE351" i="10"/>
  <c r="C352" i="10"/>
  <c r="D352" i="10"/>
  <c r="E352" i="10"/>
  <c r="F352" i="10"/>
  <c r="G352" i="10"/>
  <c r="H352" i="10"/>
  <c r="I352" i="10"/>
  <c r="J352" i="10"/>
  <c r="K352" i="10"/>
  <c r="L352" i="10"/>
  <c r="M352" i="10"/>
  <c r="N352" i="10"/>
  <c r="O352" i="10"/>
  <c r="AC352" i="10" s="1"/>
  <c r="P352" i="10"/>
  <c r="Q352" i="10"/>
  <c r="R352" i="10"/>
  <c r="S352" i="10"/>
  <c r="T352" i="10"/>
  <c r="U352" i="10"/>
  <c r="V352" i="10"/>
  <c r="W352" i="10"/>
  <c r="X352" i="10"/>
  <c r="Y352" i="10"/>
  <c r="Z352" i="10" s="1"/>
  <c r="AB352" i="10"/>
  <c r="AD352" i="10"/>
  <c r="AE352" i="10"/>
  <c r="C353" i="10"/>
  <c r="D353" i="10"/>
  <c r="E353" i="10"/>
  <c r="F353" i="10"/>
  <c r="G353" i="10"/>
  <c r="H353" i="10"/>
  <c r="I353" i="10"/>
  <c r="J353" i="10"/>
  <c r="K353" i="10"/>
  <c r="L353" i="10"/>
  <c r="M353" i="10"/>
  <c r="N353" i="10"/>
  <c r="O353" i="10"/>
  <c r="AC353" i="10" s="1"/>
  <c r="P353" i="10"/>
  <c r="Q353" i="10"/>
  <c r="R353" i="10"/>
  <c r="S353" i="10"/>
  <c r="T353" i="10"/>
  <c r="U353" i="10"/>
  <c r="V353" i="10"/>
  <c r="W353" i="10"/>
  <c r="X353" i="10"/>
  <c r="Y353" i="10"/>
  <c r="AA353" i="10" s="1"/>
  <c r="AB353" i="10"/>
  <c r="AD353" i="10"/>
  <c r="AE353" i="10"/>
  <c r="C354" i="10"/>
  <c r="D354" i="10"/>
  <c r="E354" i="10"/>
  <c r="F354" i="10"/>
  <c r="G354" i="10"/>
  <c r="H354" i="10"/>
  <c r="I354" i="10"/>
  <c r="J354" i="10"/>
  <c r="K354" i="10"/>
  <c r="L354" i="10"/>
  <c r="M354" i="10"/>
  <c r="N354" i="10"/>
  <c r="O354" i="10"/>
  <c r="AC354" i="10" s="1"/>
  <c r="P354" i="10"/>
  <c r="Q354" i="10"/>
  <c r="R354" i="10"/>
  <c r="S354" i="10"/>
  <c r="T354" i="10"/>
  <c r="U354" i="10"/>
  <c r="V354" i="10"/>
  <c r="W354" i="10"/>
  <c r="X354" i="10"/>
  <c r="Y354" i="10"/>
  <c r="Z354" i="10" s="1"/>
  <c r="AB354" i="10"/>
  <c r="AD354" i="10"/>
  <c r="AE354" i="10"/>
  <c r="C355" i="10"/>
  <c r="D355" i="10"/>
  <c r="E355" i="10"/>
  <c r="F355" i="10"/>
  <c r="G355" i="10"/>
  <c r="H355" i="10"/>
  <c r="I355" i="10"/>
  <c r="J355" i="10"/>
  <c r="K355" i="10"/>
  <c r="L355" i="10"/>
  <c r="M355" i="10"/>
  <c r="N355" i="10"/>
  <c r="O355" i="10"/>
  <c r="AC355" i="10" s="1"/>
  <c r="P355" i="10"/>
  <c r="Q355" i="10"/>
  <c r="R355" i="10"/>
  <c r="S355" i="10"/>
  <c r="T355" i="10"/>
  <c r="U355" i="10"/>
  <c r="V355" i="10"/>
  <c r="W355" i="10"/>
  <c r="X355" i="10"/>
  <c r="Y355" i="10"/>
  <c r="Z355" i="10" s="1"/>
  <c r="AB355" i="10"/>
  <c r="AD355" i="10"/>
  <c r="AE355" i="10"/>
  <c r="C356" i="10"/>
  <c r="D356" i="10"/>
  <c r="E356" i="10"/>
  <c r="F356" i="10"/>
  <c r="G356" i="10"/>
  <c r="H356" i="10"/>
  <c r="I356" i="10"/>
  <c r="J356" i="10"/>
  <c r="K356" i="10"/>
  <c r="L356" i="10"/>
  <c r="M356" i="10"/>
  <c r="N356" i="10"/>
  <c r="O356" i="10"/>
  <c r="AC356" i="10" s="1"/>
  <c r="P356" i="10"/>
  <c r="Q356" i="10"/>
  <c r="R356" i="10"/>
  <c r="S356" i="10"/>
  <c r="T356" i="10"/>
  <c r="U356" i="10"/>
  <c r="V356" i="10"/>
  <c r="W356" i="10"/>
  <c r="X356" i="10"/>
  <c r="Y356" i="10"/>
  <c r="AA356" i="10" s="1"/>
  <c r="AB356" i="10"/>
  <c r="AD356" i="10"/>
  <c r="AE356" i="10"/>
  <c r="C357" i="10"/>
  <c r="D357" i="10"/>
  <c r="E357" i="10"/>
  <c r="F357" i="10"/>
  <c r="G357" i="10"/>
  <c r="H357" i="10"/>
  <c r="I357" i="10"/>
  <c r="J357" i="10"/>
  <c r="K357" i="10"/>
  <c r="L357" i="10"/>
  <c r="M357" i="10"/>
  <c r="N357" i="10"/>
  <c r="O357" i="10"/>
  <c r="AC357" i="10" s="1"/>
  <c r="P357" i="10"/>
  <c r="Q357" i="10"/>
  <c r="R357" i="10"/>
  <c r="S357" i="10"/>
  <c r="T357" i="10"/>
  <c r="U357" i="10"/>
  <c r="V357" i="10"/>
  <c r="W357" i="10"/>
  <c r="X357" i="10"/>
  <c r="Y357" i="10"/>
  <c r="AA357" i="10" s="1"/>
  <c r="AB357" i="10"/>
  <c r="AD357" i="10"/>
  <c r="AE357" i="10"/>
  <c r="C358" i="10"/>
  <c r="D358" i="10"/>
  <c r="E358" i="10"/>
  <c r="F358" i="10"/>
  <c r="G358" i="10"/>
  <c r="H358" i="10"/>
  <c r="I358" i="10"/>
  <c r="J358" i="10"/>
  <c r="K358" i="10"/>
  <c r="L358" i="10"/>
  <c r="M358" i="10"/>
  <c r="N358" i="10"/>
  <c r="O358" i="10"/>
  <c r="AC358" i="10" s="1"/>
  <c r="P358" i="10"/>
  <c r="Q358" i="10"/>
  <c r="R358" i="10"/>
  <c r="S358" i="10"/>
  <c r="T358" i="10"/>
  <c r="U358" i="10"/>
  <c r="V358" i="10"/>
  <c r="W358" i="10"/>
  <c r="X358" i="10"/>
  <c r="Y358" i="10"/>
  <c r="Z358" i="10" s="1"/>
  <c r="AB358" i="10"/>
  <c r="AD358" i="10"/>
  <c r="AE358" i="10"/>
  <c r="C359" i="10"/>
  <c r="D359" i="10"/>
  <c r="E359" i="10"/>
  <c r="F359" i="10"/>
  <c r="G359" i="10"/>
  <c r="H359" i="10"/>
  <c r="I359" i="10"/>
  <c r="J359" i="10"/>
  <c r="K359" i="10"/>
  <c r="L359" i="10"/>
  <c r="M359" i="10"/>
  <c r="N359" i="10"/>
  <c r="O359" i="10"/>
  <c r="AC359" i="10" s="1"/>
  <c r="P359" i="10"/>
  <c r="Q359" i="10"/>
  <c r="R359" i="10"/>
  <c r="S359" i="10"/>
  <c r="T359" i="10"/>
  <c r="U359" i="10"/>
  <c r="V359" i="10"/>
  <c r="W359" i="10"/>
  <c r="X359" i="10"/>
  <c r="Y359" i="10"/>
  <c r="Z359" i="10" s="1"/>
  <c r="AB359" i="10"/>
  <c r="AD359" i="10"/>
  <c r="AE359" i="10"/>
  <c r="C360" i="10"/>
  <c r="D360" i="10"/>
  <c r="E360" i="10"/>
  <c r="F360" i="10"/>
  <c r="G360" i="10"/>
  <c r="H360" i="10"/>
  <c r="I360" i="10"/>
  <c r="J360" i="10"/>
  <c r="K360" i="10"/>
  <c r="L360" i="10"/>
  <c r="M360" i="10"/>
  <c r="N360" i="10"/>
  <c r="O360" i="10"/>
  <c r="AC360" i="10" s="1"/>
  <c r="P360" i="10"/>
  <c r="Q360" i="10"/>
  <c r="R360" i="10"/>
  <c r="S360" i="10"/>
  <c r="T360" i="10"/>
  <c r="U360" i="10"/>
  <c r="V360" i="10"/>
  <c r="W360" i="10"/>
  <c r="X360" i="10"/>
  <c r="Y360" i="10"/>
  <c r="Z360" i="10" s="1"/>
  <c r="AB360" i="10"/>
  <c r="AD360" i="10"/>
  <c r="AE360" i="10"/>
  <c r="C361" i="10"/>
  <c r="D361" i="10"/>
  <c r="E361" i="10"/>
  <c r="F361" i="10"/>
  <c r="G361" i="10"/>
  <c r="H361" i="10"/>
  <c r="I361" i="10"/>
  <c r="J361" i="10"/>
  <c r="K361" i="10"/>
  <c r="L361" i="10"/>
  <c r="M361" i="10"/>
  <c r="N361" i="10"/>
  <c r="O361" i="10"/>
  <c r="AC361" i="10" s="1"/>
  <c r="P361" i="10"/>
  <c r="Q361" i="10"/>
  <c r="R361" i="10"/>
  <c r="S361" i="10"/>
  <c r="T361" i="10"/>
  <c r="U361" i="10"/>
  <c r="V361" i="10"/>
  <c r="W361" i="10"/>
  <c r="X361" i="10"/>
  <c r="Y361" i="10"/>
  <c r="AA361" i="10" s="1"/>
  <c r="AB361" i="10"/>
  <c r="AD361" i="10"/>
  <c r="AE361" i="10"/>
  <c r="C362" i="10"/>
  <c r="D362" i="10"/>
  <c r="E362" i="10"/>
  <c r="F362" i="10"/>
  <c r="G362" i="10"/>
  <c r="H362" i="10"/>
  <c r="I362" i="10"/>
  <c r="J362" i="10"/>
  <c r="K362" i="10"/>
  <c r="L362" i="10"/>
  <c r="M362" i="10"/>
  <c r="N362" i="10"/>
  <c r="O362" i="10"/>
  <c r="AC362" i="10" s="1"/>
  <c r="P362" i="10"/>
  <c r="Q362" i="10"/>
  <c r="R362" i="10"/>
  <c r="S362" i="10"/>
  <c r="T362" i="10"/>
  <c r="U362" i="10"/>
  <c r="V362" i="10"/>
  <c r="W362" i="10"/>
  <c r="X362" i="10"/>
  <c r="Y362" i="10"/>
  <c r="AB362" i="10"/>
  <c r="AD362" i="10"/>
  <c r="AE362" i="10"/>
  <c r="C363" i="10"/>
  <c r="D363" i="10"/>
  <c r="E363" i="10"/>
  <c r="F363" i="10"/>
  <c r="G363" i="10"/>
  <c r="H363" i="10"/>
  <c r="I363" i="10"/>
  <c r="J363" i="10"/>
  <c r="K363" i="10"/>
  <c r="L363" i="10"/>
  <c r="M363" i="10"/>
  <c r="N363" i="10"/>
  <c r="O363" i="10"/>
  <c r="AC363" i="10" s="1"/>
  <c r="P363" i="10"/>
  <c r="Q363" i="10"/>
  <c r="R363" i="10"/>
  <c r="S363" i="10"/>
  <c r="T363" i="10"/>
  <c r="U363" i="10"/>
  <c r="V363" i="10"/>
  <c r="W363" i="10"/>
  <c r="X363" i="10"/>
  <c r="Y363" i="10"/>
  <c r="Z363" i="10" s="1"/>
  <c r="AB363" i="10"/>
  <c r="AD363" i="10"/>
  <c r="AE363" i="10"/>
  <c r="C364" i="10"/>
  <c r="D364" i="10"/>
  <c r="E364" i="10"/>
  <c r="F364" i="10"/>
  <c r="G364" i="10"/>
  <c r="H364" i="10"/>
  <c r="I364" i="10"/>
  <c r="J364" i="10"/>
  <c r="K364" i="10"/>
  <c r="L364" i="10"/>
  <c r="M364" i="10"/>
  <c r="N364" i="10"/>
  <c r="O364" i="10"/>
  <c r="AC364" i="10" s="1"/>
  <c r="P364" i="10"/>
  <c r="Q364" i="10"/>
  <c r="R364" i="10"/>
  <c r="S364" i="10"/>
  <c r="T364" i="10"/>
  <c r="U364" i="10"/>
  <c r="V364" i="10"/>
  <c r="W364" i="10"/>
  <c r="X364" i="10"/>
  <c r="Y364" i="10"/>
  <c r="Z364" i="10" s="1"/>
  <c r="AB364" i="10"/>
  <c r="AD364" i="10"/>
  <c r="AE364" i="10"/>
  <c r="C365" i="10"/>
  <c r="D365" i="10"/>
  <c r="E365" i="10"/>
  <c r="F365" i="10"/>
  <c r="G365" i="10"/>
  <c r="H365" i="10"/>
  <c r="I365" i="10"/>
  <c r="J365" i="10"/>
  <c r="K365" i="10"/>
  <c r="L365" i="10"/>
  <c r="M365" i="10"/>
  <c r="N365" i="10"/>
  <c r="O365" i="10"/>
  <c r="AC365" i="10" s="1"/>
  <c r="P365" i="10"/>
  <c r="Q365" i="10"/>
  <c r="R365" i="10"/>
  <c r="S365" i="10"/>
  <c r="T365" i="10"/>
  <c r="U365" i="10"/>
  <c r="V365" i="10"/>
  <c r="W365" i="10"/>
  <c r="X365" i="10"/>
  <c r="Y365" i="10"/>
  <c r="AA365" i="10" s="1"/>
  <c r="AB365" i="10"/>
  <c r="AD365" i="10"/>
  <c r="AE365" i="10"/>
  <c r="C366" i="10"/>
  <c r="D366" i="10"/>
  <c r="E366" i="10"/>
  <c r="F366" i="10"/>
  <c r="G366" i="10"/>
  <c r="H366" i="10"/>
  <c r="I366" i="10"/>
  <c r="J366" i="10"/>
  <c r="K366" i="10"/>
  <c r="L366" i="10"/>
  <c r="M366" i="10"/>
  <c r="N366" i="10"/>
  <c r="O366" i="10"/>
  <c r="AC366" i="10" s="1"/>
  <c r="P366" i="10"/>
  <c r="Q366" i="10"/>
  <c r="R366" i="10"/>
  <c r="S366" i="10"/>
  <c r="T366" i="10"/>
  <c r="U366" i="10"/>
  <c r="V366" i="10"/>
  <c r="W366" i="10"/>
  <c r="X366" i="10"/>
  <c r="Y366" i="10"/>
  <c r="Z366" i="10" s="1"/>
  <c r="AB366" i="10"/>
  <c r="AD366" i="10"/>
  <c r="AE366" i="10"/>
  <c r="C367" i="10"/>
  <c r="D367" i="10"/>
  <c r="E367" i="10"/>
  <c r="F367" i="10"/>
  <c r="G367" i="10"/>
  <c r="H367" i="10"/>
  <c r="I367" i="10"/>
  <c r="J367" i="10"/>
  <c r="K367" i="10"/>
  <c r="L367" i="10"/>
  <c r="M367" i="10"/>
  <c r="N367" i="10"/>
  <c r="O367" i="10"/>
  <c r="AC367" i="10" s="1"/>
  <c r="P367" i="10"/>
  <c r="Q367" i="10"/>
  <c r="R367" i="10"/>
  <c r="S367" i="10"/>
  <c r="T367" i="10"/>
  <c r="U367" i="10"/>
  <c r="V367" i="10"/>
  <c r="W367" i="10"/>
  <c r="X367" i="10"/>
  <c r="Y367" i="10"/>
  <c r="Z367" i="10" s="1"/>
  <c r="AB367" i="10"/>
  <c r="AD367" i="10"/>
  <c r="AE367" i="10"/>
  <c r="C368" i="10"/>
  <c r="D368" i="10"/>
  <c r="E368" i="10"/>
  <c r="F368" i="10"/>
  <c r="G368" i="10"/>
  <c r="H368" i="10"/>
  <c r="I368" i="10"/>
  <c r="J368" i="10"/>
  <c r="K368" i="10"/>
  <c r="L368" i="10"/>
  <c r="M368" i="10"/>
  <c r="N368" i="10"/>
  <c r="O368" i="10"/>
  <c r="AC368" i="10" s="1"/>
  <c r="P368" i="10"/>
  <c r="Q368" i="10"/>
  <c r="R368" i="10"/>
  <c r="S368" i="10"/>
  <c r="T368" i="10"/>
  <c r="U368" i="10"/>
  <c r="V368" i="10"/>
  <c r="W368" i="10"/>
  <c r="X368" i="10"/>
  <c r="Y368" i="10"/>
  <c r="Z368" i="10" s="1"/>
  <c r="AB368" i="10"/>
  <c r="AD368" i="10"/>
  <c r="AE368" i="10"/>
  <c r="C369" i="10"/>
  <c r="D369" i="10"/>
  <c r="E369" i="10"/>
  <c r="F369" i="10"/>
  <c r="G369" i="10"/>
  <c r="H369" i="10"/>
  <c r="I369" i="10"/>
  <c r="J369" i="10"/>
  <c r="K369" i="10"/>
  <c r="L369" i="10"/>
  <c r="M369" i="10"/>
  <c r="N369" i="10"/>
  <c r="O369" i="10"/>
  <c r="AC369" i="10" s="1"/>
  <c r="P369" i="10"/>
  <c r="Q369" i="10"/>
  <c r="R369" i="10"/>
  <c r="S369" i="10"/>
  <c r="T369" i="10"/>
  <c r="U369" i="10"/>
  <c r="V369" i="10"/>
  <c r="W369" i="10"/>
  <c r="X369" i="10"/>
  <c r="Y369" i="10"/>
  <c r="AA369" i="10" s="1"/>
  <c r="AB369" i="10"/>
  <c r="AD369" i="10"/>
  <c r="AE369" i="10"/>
  <c r="C370" i="10"/>
  <c r="D370" i="10"/>
  <c r="E370" i="10"/>
  <c r="F370" i="10"/>
  <c r="G370" i="10"/>
  <c r="H370" i="10"/>
  <c r="I370" i="10"/>
  <c r="J370" i="10"/>
  <c r="K370" i="10"/>
  <c r="L370" i="10"/>
  <c r="M370" i="10"/>
  <c r="N370" i="10"/>
  <c r="O370" i="10"/>
  <c r="AC370" i="10" s="1"/>
  <c r="P370" i="10"/>
  <c r="Q370" i="10"/>
  <c r="R370" i="10"/>
  <c r="S370" i="10"/>
  <c r="T370" i="10"/>
  <c r="U370" i="10"/>
  <c r="V370" i="10"/>
  <c r="W370" i="10"/>
  <c r="X370" i="10"/>
  <c r="Y370" i="10"/>
  <c r="Z370" i="10" s="1"/>
  <c r="AB370" i="10"/>
  <c r="AD370" i="10"/>
  <c r="AE370" i="10"/>
  <c r="C371" i="10"/>
  <c r="D371" i="10"/>
  <c r="E371" i="10"/>
  <c r="F371" i="10"/>
  <c r="G371" i="10"/>
  <c r="H371" i="10"/>
  <c r="I371" i="10"/>
  <c r="J371" i="10"/>
  <c r="K371" i="10"/>
  <c r="L371" i="10"/>
  <c r="M371" i="10"/>
  <c r="N371" i="10"/>
  <c r="O371" i="10"/>
  <c r="AC371" i="10" s="1"/>
  <c r="P371" i="10"/>
  <c r="Q371" i="10"/>
  <c r="R371" i="10"/>
  <c r="S371" i="10"/>
  <c r="T371" i="10"/>
  <c r="U371" i="10"/>
  <c r="V371" i="10"/>
  <c r="W371" i="10"/>
  <c r="X371" i="10"/>
  <c r="Y371" i="10"/>
  <c r="Z371" i="10" s="1"/>
  <c r="AB371" i="10"/>
  <c r="AD371" i="10"/>
  <c r="AE371" i="10"/>
  <c r="C372" i="10"/>
  <c r="D372" i="10"/>
  <c r="E372" i="10"/>
  <c r="F372" i="10"/>
  <c r="G372" i="10"/>
  <c r="H372" i="10"/>
  <c r="I372" i="10"/>
  <c r="J372" i="10"/>
  <c r="K372" i="10"/>
  <c r="L372" i="10"/>
  <c r="M372" i="10"/>
  <c r="N372" i="10"/>
  <c r="O372" i="10"/>
  <c r="AC372" i="10" s="1"/>
  <c r="P372" i="10"/>
  <c r="Q372" i="10"/>
  <c r="R372" i="10"/>
  <c r="S372" i="10"/>
  <c r="T372" i="10"/>
  <c r="U372" i="10"/>
  <c r="V372" i="10"/>
  <c r="W372" i="10"/>
  <c r="X372" i="10"/>
  <c r="Y372" i="10"/>
  <c r="Z372" i="10" s="1"/>
  <c r="AB372" i="10"/>
  <c r="AD372" i="10"/>
  <c r="AE372" i="10"/>
  <c r="C373" i="10"/>
  <c r="D373" i="10"/>
  <c r="E373" i="10"/>
  <c r="F373" i="10"/>
  <c r="G373" i="10"/>
  <c r="H373" i="10"/>
  <c r="I373" i="10"/>
  <c r="J373" i="10"/>
  <c r="K373" i="10"/>
  <c r="L373" i="10"/>
  <c r="M373" i="10"/>
  <c r="N373" i="10"/>
  <c r="O373" i="10"/>
  <c r="AC373" i="10" s="1"/>
  <c r="P373" i="10"/>
  <c r="Q373" i="10"/>
  <c r="R373" i="10"/>
  <c r="S373" i="10"/>
  <c r="T373" i="10"/>
  <c r="U373" i="10"/>
  <c r="V373" i="10"/>
  <c r="W373" i="10"/>
  <c r="X373" i="10"/>
  <c r="Y373" i="10"/>
  <c r="AA373" i="10" s="1"/>
  <c r="AB373" i="10"/>
  <c r="AD373" i="10"/>
  <c r="AE373" i="10"/>
  <c r="C374" i="10"/>
  <c r="D374" i="10"/>
  <c r="E374" i="10"/>
  <c r="F374" i="10"/>
  <c r="G374" i="10"/>
  <c r="H374" i="10"/>
  <c r="I374" i="10"/>
  <c r="J374" i="10"/>
  <c r="K374" i="10"/>
  <c r="L374" i="10"/>
  <c r="M374" i="10"/>
  <c r="N374" i="10"/>
  <c r="O374" i="10"/>
  <c r="AC374" i="10" s="1"/>
  <c r="P374" i="10"/>
  <c r="Q374" i="10"/>
  <c r="R374" i="10"/>
  <c r="S374" i="10"/>
  <c r="T374" i="10"/>
  <c r="U374" i="10"/>
  <c r="V374" i="10"/>
  <c r="W374" i="10"/>
  <c r="X374" i="10"/>
  <c r="Y374" i="10"/>
  <c r="AB374" i="10"/>
  <c r="AD374" i="10"/>
  <c r="AE374" i="10"/>
  <c r="C375" i="10"/>
  <c r="D375" i="10"/>
  <c r="E375" i="10"/>
  <c r="F375" i="10"/>
  <c r="G375" i="10"/>
  <c r="H375" i="10"/>
  <c r="I375" i="10"/>
  <c r="J375" i="10"/>
  <c r="K375" i="10"/>
  <c r="L375" i="10"/>
  <c r="M375" i="10"/>
  <c r="N375" i="10"/>
  <c r="O375" i="10"/>
  <c r="AC375" i="10" s="1"/>
  <c r="P375" i="10"/>
  <c r="Q375" i="10"/>
  <c r="R375" i="10"/>
  <c r="S375" i="10"/>
  <c r="T375" i="10"/>
  <c r="U375" i="10"/>
  <c r="V375" i="10"/>
  <c r="W375" i="10"/>
  <c r="X375" i="10"/>
  <c r="Y375" i="10"/>
  <c r="Z375" i="10" s="1"/>
  <c r="AB375" i="10"/>
  <c r="AD375" i="10"/>
  <c r="AE375" i="10"/>
  <c r="C376" i="10"/>
  <c r="D376" i="10"/>
  <c r="E376" i="10"/>
  <c r="F376" i="10"/>
  <c r="G376" i="10"/>
  <c r="H376" i="10"/>
  <c r="I376" i="10"/>
  <c r="J376" i="10"/>
  <c r="K376" i="10"/>
  <c r="L376" i="10"/>
  <c r="M376" i="10"/>
  <c r="N376" i="10"/>
  <c r="O376" i="10"/>
  <c r="AC376" i="10" s="1"/>
  <c r="P376" i="10"/>
  <c r="Q376" i="10"/>
  <c r="R376" i="10"/>
  <c r="S376" i="10"/>
  <c r="T376" i="10"/>
  <c r="U376" i="10"/>
  <c r="V376" i="10"/>
  <c r="W376" i="10"/>
  <c r="X376" i="10"/>
  <c r="Y376" i="10"/>
  <c r="Z376" i="10" s="1"/>
  <c r="AB376" i="10"/>
  <c r="AD376" i="10"/>
  <c r="AE376" i="10"/>
  <c r="C377" i="10"/>
  <c r="D377" i="10"/>
  <c r="E377" i="10"/>
  <c r="F377" i="10"/>
  <c r="G377" i="10"/>
  <c r="H377" i="10"/>
  <c r="I377" i="10"/>
  <c r="J377" i="10"/>
  <c r="K377" i="10"/>
  <c r="L377" i="10"/>
  <c r="M377" i="10"/>
  <c r="N377" i="10"/>
  <c r="O377" i="10"/>
  <c r="AC377" i="10" s="1"/>
  <c r="P377" i="10"/>
  <c r="Q377" i="10"/>
  <c r="R377" i="10"/>
  <c r="S377" i="10"/>
  <c r="T377" i="10"/>
  <c r="U377" i="10"/>
  <c r="V377" i="10"/>
  <c r="W377" i="10"/>
  <c r="X377" i="10"/>
  <c r="Y377" i="10"/>
  <c r="AA377" i="10" s="1"/>
  <c r="AB377" i="10"/>
  <c r="AD377" i="10"/>
  <c r="AE377" i="10"/>
  <c r="C378" i="10"/>
  <c r="D378" i="10"/>
  <c r="E378" i="10"/>
  <c r="F378" i="10"/>
  <c r="G378" i="10"/>
  <c r="H378" i="10"/>
  <c r="I378" i="10"/>
  <c r="J378" i="10"/>
  <c r="K378" i="10"/>
  <c r="L378" i="10"/>
  <c r="M378" i="10"/>
  <c r="N378" i="10"/>
  <c r="O378" i="10"/>
  <c r="AC378" i="10" s="1"/>
  <c r="P378" i="10"/>
  <c r="Q378" i="10"/>
  <c r="R378" i="10"/>
  <c r="S378" i="10"/>
  <c r="T378" i="10"/>
  <c r="U378" i="10"/>
  <c r="V378" i="10"/>
  <c r="W378" i="10"/>
  <c r="X378" i="10"/>
  <c r="Y378" i="10"/>
  <c r="Z378" i="10" s="1"/>
  <c r="AB378" i="10"/>
  <c r="AD378" i="10"/>
  <c r="AE378" i="10"/>
  <c r="C379" i="10"/>
  <c r="D379" i="10"/>
  <c r="E379" i="10"/>
  <c r="F379" i="10"/>
  <c r="G379" i="10"/>
  <c r="H379" i="10"/>
  <c r="I379" i="10"/>
  <c r="J379" i="10"/>
  <c r="K379" i="10"/>
  <c r="L379" i="10"/>
  <c r="M379" i="10"/>
  <c r="N379" i="10"/>
  <c r="O379" i="10"/>
  <c r="AC379" i="10" s="1"/>
  <c r="P379" i="10"/>
  <c r="Q379" i="10"/>
  <c r="R379" i="10"/>
  <c r="S379" i="10"/>
  <c r="T379" i="10"/>
  <c r="U379" i="10"/>
  <c r="V379" i="10"/>
  <c r="W379" i="10"/>
  <c r="X379" i="10"/>
  <c r="Y379" i="10"/>
  <c r="Z379" i="10" s="1"/>
  <c r="AB379" i="10"/>
  <c r="AD379" i="10"/>
  <c r="AE379" i="10"/>
  <c r="C380" i="10"/>
  <c r="D380" i="10"/>
  <c r="E380" i="10"/>
  <c r="F380" i="10"/>
  <c r="G380" i="10"/>
  <c r="H380" i="10"/>
  <c r="I380" i="10"/>
  <c r="J380" i="10"/>
  <c r="K380" i="10"/>
  <c r="L380" i="10"/>
  <c r="M380" i="10"/>
  <c r="N380" i="10"/>
  <c r="O380" i="10"/>
  <c r="AC380" i="10" s="1"/>
  <c r="P380" i="10"/>
  <c r="Q380" i="10"/>
  <c r="R380" i="10"/>
  <c r="S380" i="10"/>
  <c r="T380" i="10"/>
  <c r="U380" i="10"/>
  <c r="V380" i="10"/>
  <c r="W380" i="10"/>
  <c r="X380" i="10"/>
  <c r="Y380" i="10"/>
  <c r="AA380" i="10" s="1"/>
  <c r="AB380" i="10"/>
  <c r="AD380" i="10"/>
  <c r="AE380" i="10"/>
  <c r="C381" i="10"/>
  <c r="D381" i="10"/>
  <c r="E381" i="10"/>
  <c r="F381" i="10"/>
  <c r="G381" i="10"/>
  <c r="H381" i="10"/>
  <c r="I381" i="10"/>
  <c r="J381" i="10"/>
  <c r="K381" i="10"/>
  <c r="L381" i="10"/>
  <c r="M381" i="10"/>
  <c r="N381" i="10"/>
  <c r="O381" i="10"/>
  <c r="AC381" i="10" s="1"/>
  <c r="P381" i="10"/>
  <c r="Q381" i="10"/>
  <c r="R381" i="10"/>
  <c r="S381" i="10"/>
  <c r="T381" i="10"/>
  <c r="U381" i="10"/>
  <c r="V381" i="10"/>
  <c r="W381" i="10"/>
  <c r="X381" i="10"/>
  <c r="Y381" i="10"/>
  <c r="AA381" i="10" s="1"/>
  <c r="AB381" i="10"/>
  <c r="AD381" i="10"/>
  <c r="AE381" i="10"/>
  <c r="C382" i="10"/>
  <c r="D382" i="10"/>
  <c r="E382" i="10"/>
  <c r="F382" i="10"/>
  <c r="G382" i="10"/>
  <c r="H382" i="10"/>
  <c r="I382" i="10"/>
  <c r="J382" i="10"/>
  <c r="K382" i="10"/>
  <c r="L382" i="10"/>
  <c r="M382" i="10"/>
  <c r="N382" i="10"/>
  <c r="O382" i="10"/>
  <c r="AC382" i="10" s="1"/>
  <c r="P382" i="10"/>
  <c r="Q382" i="10"/>
  <c r="R382" i="10"/>
  <c r="S382" i="10"/>
  <c r="T382" i="10"/>
  <c r="U382" i="10"/>
  <c r="V382" i="10"/>
  <c r="W382" i="10"/>
  <c r="X382" i="10"/>
  <c r="Y382" i="10"/>
  <c r="Z382" i="10" s="1"/>
  <c r="AB382" i="10"/>
  <c r="AD382" i="10"/>
  <c r="AE382" i="10"/>
  <c r="C383" i="10"/>
  <c r="D383" i="10"/>
  <c r="E383" i="10"/>
  <c r="F383" i="10"/>
  <c r="G383" i="10"/>
  <c r="H383" i="10"/>
  <c r="I383" i="10"/>
  <c r="J383" i="10"/>
  <c r="K383" i="10"/>
  <c r="L383" i="10"/>
  <c r="M383" i="10"/>
  <c r="N383" i="10"/>
  <c r="O383" i="10"/>
  <c r="AC383" i="10" s="1"/>
  <c r="P383" i="10"/>
  <c r="Q383" i="10"/>
  <c r="R383" i="10"/>
  <c r="S383" i="10"/>
  <c r="T383" i="10"/>
  <c r="U383" i="10"/>
  <c r="V383" i="10"/>
  <c r="W383" i="10"/>
  <c r="X383" i="10"/>
  <c r="Y383" i="10"/>
  <c r="Z383" i="10" s="1"/>
  <c r="AB383" i="10"/>
  <c r="AD383" i="10"/>
  <c r="AE383" i="10"/>
  <c r="C384" i="10"/>
  <c r="D384" i="10"/>
  <c r="E384" i="10"/>
  <c r="F384" i="10"/>
  <c r="G384" i="10"/>
  <c r="H384" i="10"/>
  <c r="I384" i="10"/>
  <c r="J384" i="10"/>
  <c r="K384" i="10"/>
  <c r="L384" i="10"/>
  <c r="M384" i="10"/>
  <c r="N384" i="10"/>
  <c r="O384" i="10"/>
  <c r="AC384" i="10" s="1"/>
  <c r="P384" i="10"/>
  <c r="Q384" i="10"/>
  <c r="R384" i="10"/>
  <c r="S384" i="10"/>
  <c r="T384" i="10"/>
  <c r="U384" i="10"/>
  <c r="V384" i="10"/>
  <c r="W384" i="10"/>
  <c r="X384" i="10"/>
  <c r="Y384" i="10"/>
  <c r="Z384" i="10" s="1"/>
  <c r="AB384" i="10"/>
  <c r="AD384" i="10"/>
  <c r="AE384" i="10"/>
  <c r="C385" i="10"/>
  <c r="D385" i="10"/>
  <c r="E385" i="10"/>
  <c r="F385" i="10"/>
  <c r="G385" i="10"/>
  <c r="H385" i="10"/>
  <c r="I385" i="10"/>
  <c r="J385" i="10"/>
  <c r="K385" i="10"/>
  <c r="L385" i="10"/>
  <c r="M385" i="10"/>
  <c r="N385" i="10"/>
  <c r="O385" i="10"/>
  <c r="AC385" i="10" s="1"/>
  <c r="P385" i="10"/>
  <c r="Q385" i="10"/>
  <c r="R385" i="10"/>
  <c r="S385" i="10"/>
  <c r="T385" i="10"/>
  <c r="U385" i="10"/>
  <c r="V385" i="10"/>
  <c r="W385" i="10"/>
  <c r="X385" i="10"/>
  <c r="Y385" i="10"/>
  <c r="AA385" i="10" s="1"/>
  <c r="AB385" i="10"/>
  <c r="AD385" i="10"/>
  <c r="AE385" i="10"/>
  <c r="C386" i="10"/>
  <c r="D386" i="10"/>
  <c r="E386" i="10"/>
  <c r="F386" i="10"/>
  <c r="G386" i="10"/>
  <c r="H386" i="10"/>
  <c r="I386" i="10"/>
  <c r="J386" i="10"/>
  <c r="K386" i="10"/>
  <c r="L386" i="10"/>
  <c r="M386" i="10"/>
  <c r="N386" i="10"/>
  <c r="O386" i="10"/>
  <c r="AC386" i="10" s="1"/>
  <c r="P386" i="10"/>
  <c r="Q386" i="10"/>
  <c r="R386" i="10"/>
  <c r="S386" i="10"/>
  <c r="T386" i="10"/>
  <c r="U386" i="10"/>
  <c r="V386" i="10"/>
  <c r="W386" i="10"/>
  <c r="X386" i="10"/>
  <c r="Y386" i="10"/>
  <c r="AB386" i="10"/>
  <c r="AD386" i="10"/>
  <c r="AE386" i="10"/>
  <c r="C387" i="10"/>
  <c r="D387" i="10"/>
  <c r="E387" i="10"/>
  <c r="F387" i="10"/>
  <c r="G387" i="10"/>
  <c r="H387" i="10"/>
  <c r="I387" i="10"/>
  <c r="J387" i="10"/>
  <c r="K387" i="10"/>
  <c r="L387" i="10"/>
  <c r="M387" i="10"/>
  <c r="N387" i="10"/>
  <c r="O387" i="10"/>
  <c r="AC387" i="10" s="1"/>
  <c r="P387" i="10"/>
  <c r="Q387" i="10"/>
  <c r="R387" i="10"/>
  <c r="S387" i="10"/>
  <c r="T387" i="10"/>
  <c r="U387" i="10"/>
  <c r="V387" i="10"/>
  <c r="W387" i="10"/>
  <c r="X387" i="10"/>
  <c r="Y387" i="10"/>
  <c r="Z387" i="10" s="1"/>
  <c r="AB387" i="10"/>
  <c r="AD387" i="10"/>
  <c r="AE387" i="10"/>
  <c r="C388" i="10"/>
  <c r="D388" i="10"/>
  <c r="E388" i="10"/>
  <c r="F388" i="10"/>
  <c r="G388" i="10"/>
  <c r="H388" i="10"/>
  <c r="I388" i="10"/>
  <c r="J388" i="10"/>
  <c r="K388" i="10"/>
  <c r="L388" i="10"/>
  <c r="M388" i="10"/>
  <c r="N388" i="10"/>
  <c r="O388" i="10"/>
  <c r="AC388" i="10" s="1"/>
  <c r="P388" i="10"/>
  <c r="Q388" i="10"/>
  <c r="R388" i="10"/>
  <c r="S388" i="10"/>
  <c r="T388" i="10"/>
  <c r="U388" i="10"/>
  <c r="V388" i="10"/>
  <c r="W388" i="10"/>
  <c r="X388" i="10"/>
  <c r="Y388" i="10"/>
  <c r="Z388" i="10" s="1"/>
  <c r="AB388" i="10"/>
  <c r="AD388" i="10"/>
  <c r="AE388" i="10"/>
  <c r="C389" i="10"/>
  <c r="D389" i="10"/>
  <c r="E389" i="10"/>
  <c r="F389" i="10"/>
  <c r="G389" i="10"/>
  <c r="H389" i="10"/>
  <c r="I389" i="10"/>
  <c r="J389" i="10"/>
  <c r="K389" i="10"/>
  <c r="L389" i="10"/>
  <c r="M389" i="10"/>
  <c r="N389" i="10"/>
  <c r="O389" i="10"/>
  <c r="AC389" i="10" s="1"/>
  <c r="P389" i="10"/>
  <c r="Q389" i="10"/>
  <c r="R389" i="10"/>
  <c r="S389" i="10"/>
  <c r="T389" i="10"/>
  <c r="U389" i="10"/>
  <c r="V389" i="10"/>
  <c r="W389" i="10"/>
  <c r="X389" i="10"/>
  <c r="Y389" i="10"/>
  <c r="AA389" i="10" s="1"/>
  <c r="AB389" i="10"/>
  <c r="AD389" i="10"/>
  <c r="AE389" i="10"/>
  <c r="C390" i="10"/>
  <c r="D390" i="10"/>
  <c r="E390" i="10"/>
  <c r="F390" i="10"/>
  <c r="G390" i="10"/>
  <c r="H390" i="10"/>
  <c r="I390" i="10"/>
  <c r="J390" i="10"/>
  <c r="K390" i="10"/>
  <c r="L390" i="10"/>
  <c r="M390" i="10"/>
  <c r="N390" i="10"/>
  <c r="O390" i="10"/>
  <c r="AC390" i="10" s="1"/>
  <c r="P390" i="10"/>
  <c r="Q390" i="10"/>
  <c r="R390" i="10"/>
  <c r="S390" i="10"/>
  <c r="T390" i="10"/>
  <c r="U390" i="10"/>
  <c r="V390" i="10"/>
  <c r="W390" i="10"/>
  <c r="X390" i="10"/>
  <c r="Y390" i="10"/>
  <c r="Z390" i="10" s="1"/>
  <c r="AB390" i="10"/>
  <c r="AD390" i="10"/>
  <c r="AE390" i="10"/>
  <c r="C391" i="10"/>
  <c r="D391" i="10"/>
  <c r="E391" i="10"/>
  <c r="F391" i="10"/>
  <c r="G391" i="10"/>
  <c r="H391" i="10"/>
  <c r="I391" i="10"/>
  <c r="J391" i="10"/>
  <c r="K391" i="10"/>
  <c r="L391" i="10"/>
  <c r="M391" i="10"/>
  <c r="N391" i="10"/>
  <c r="O391" i="10"/>
  <c r="AC391" i="10" s="1"/>
  <c r="P391" i="10"/>
  <c r="Q391" i="10"/>
  <c r="R391" i="10"/>
  <c r="S391" i="10"/>
  <c r="T391" i="10"/>
  <c r="U391" i="10"/>
  <c r="V391" i="10"/>
  <c r="W391" i="10"/>
  <c r="X391" i="10"/>
  <c r="Y391" i="10"/>
  <c r="AA391" i="10" s="1"/>
  <c r="AB391" i="10"/>
  <c r="AD391" i="10"/>
  <c r="AE391" i="10"/>
  <c r="C392" i="10"/>
  <c r="D392" i="10"/>
  <c r="E392" i="10"/>
  <c r="F392" i="10"/>
  <c r="G392" i="10"/>
  <c r="H392" i="10"/>
  <c r="I392" i="10"/>
  <c r="J392" i="10"/>
  <c r="K392" i="10"/>
  <c r="L392" i="10"/>
  <c r="M392" i="10"/>
  <c r="N392" i="10"/>
  <c r="O392" i="10"/>
  <c r="AC392" i="10" s="1"/>
  <c r="P392" i="10"/>
  <c r="Q392" i="10"/>
  <c r="R392" i="10"/>
  <c r="S392" i="10"/>
  <c r="T392" i="10"/>
  <c r="U392" i="10"/>
  <c r="V392" i="10"/>
  <c r="W392" i="10"/>
  <c r="X392" i="10"/>
  <c r="Y392" i="10"/>
  <c r="AA392" i="10" s="1"/>
  <c r="AB392" i="10"/>
  <c r="AD392" i="10"/>
  <c r="AE392" i="10"/>
  <c r="C393" i="10"/>
  <c r="D393" i="10"/>
  <c r="E393" i="10"/>
  <c r="F393" i="10"/>
  <c r="G393" i="10"/>
  <c r="H393" i="10"/>
  <c r="I393" i="10"/>
  <c r="J393" i="10"/>
  <c r="K393" i="10"/>
  <c r="L393" i="10"/>
  <c r="M393" i="10"/>
  <c r="N393" i="10"/>
  <c r="O393" i="10"/>
  <c r="AC393" i="10" s="1"/>
  <c r="P393" i="10"/>
  <c r="Q393" i="10"/>
  <c r="R393" i="10"/>
  <c r="S393" i="10"/>
  <c r="T393" i="10"/>
  <c r="U393" i="10"/>
  <c r="V393" i="10"/>
  <c r="W393" i="10"/>
  <c r="X393" i="10"/>
  <c r="Y393" i="10"/>
  <c r="AA393" i="10" s="1"/>
  <c r="AB393" i="10"/>
  <c r="AD393" i="10"/>
  <c r="AE393" i="10"/>
  <c r="C394" i="10"/>
  <c r="D394" i="10"/>
  <c r="E394" i="10"/>
  <c r="F394" i="10"/>
  <c r="G394" i="10"/>
  <c r="H394" i="10"/>
  <c r="I394" i="10"/>
  <c r="J394" i="10"/>
  <c r="K394" i="10"/>
  <c r="L394" i="10"/>
  <c r="M394" i="10"/>
  <c r="N394" i="10"/>
  <c r="O394" i="10"/>
  <c r="AC394" i="10" s="1"/>
  <c r="P394" i="10"/>
  <c r="Q394" i="10"/>
  <c r="R394" i="10"/>
  <c r="S394" i="10"/>
  <c r="T394" i="10"/>
  <c r="U394" i="10"/>
  <c r="V394" i="10"/>
  <c r="W394" i="10"/>
  <c r="X394" i="10"/>
  <c r="Y394" i="10"/>
  <c r="Z394" i="10" s="1"/>
  <c r="AB394" i="10"/>
  <c r="AD394" i="10"/>
  <c r="AE394" i="10"/>
  <c r="C395" i="10"/>
  <c r="D395" i="10"/>
  <c r="E395" i="10"/>
  <c r="F395" i="10"/>
  <c r="G395" i="10"/>
  <c r="H395" i="10"/>
  <c r="I395" i="10"/>
  <c r="J395" i="10"/>
  <c r="K395" i="10"/>
  <c r="L395" i="10"/>
  <c r="M395" i="10"/>
  <c r="N395" i="10"/>
  <c r="O395" i="10"/>
  <c r="AC395" i="10" s="1"/>
  <c r="P395" i="10"/>
  <c r="Q395" i="10"/>
  <c r="R395" i="10"/>
  <c r="S395" i="10"/>
  <c r="T395" i="10"/>
  <c r="U395" i="10"/>
  <c r="V395" i="10"/>
  <c r="W395" i="10"/>
  <c r="X395" i="10"/>
  <c r="Y395" i="10"/>
  <c r="Z395" i="10" s="1"/>
  <c r="AB395" i="10"/>
  <c r="AD395" i="10"/>
  <c r="AE395" i="10"/>
  <c r="C396" i="10"/>
  <c r="D396" i="10"/>
  <c r="E396" i="10"/>
  <c r="F396" i="10"/>
  <c r="G396" i="10"/>
  <c r="H396" i="10"/>
  <c r="I396" i="10"/>
  <c r="J396" i="10"/>
  <c r="K396" i="10"/>
  <c r="L396" i="10"/>
  <c r="M396" i="10"/>
  <c r="N396" i="10"/>
  <c r="O396" i="10"/>
  <c r="AC396" i="10" s="1"/>
  <c r="P396" i="10"/>
  <c r="Q396" i="10"/>
  <c r="R396" i="10"/>
  <c r="S396" i="10"/>
  <c r="T396" i="10"/>
  <c r="U396" i="10"/>
  <c r="V396" i="10"/>
  <c r="W396" i="10"/>
  <c r="X396" i="10"/>
  <c r="Y396" i="10"/>
  <c r="Z396" i="10" s="1"/>
  <c r="AB396" i="10"/>
  <c r="AD396" i="10"/>
  <c r="AE396" i="10"/>
  <c r="C397" i="10"/>
  <c r="D397" i="10"/>
  <c r="E397" i="10"/>
  <c r="F397" i="10"/>
  <c r="G397" i="10"/>
  <c r="H397" i="10"/>
  <c r="I397" i="10"/>
  <c r="J397" i="10"/>
  <c r="K397" i="10"/>
  <c r="L397" i="10"/>
  <c r="M397" i="10"/>
  <c r="N397" i="10"/>
  <c r="O397" i="10"/>
  <c r="AC397" i="10" s="1"/>
  <c r="P397" i="10"/>
  <c r="Q397" i="10"/>
  <c r="R397" i="10"/>
  <c r="S397" i="10"/>
  <c r="T397" i="10"/>
  <c r="U397" i="10"/>
  <c r="V397" i="10"/>
  <c r="W397" i="10"/>
  <c r="X397" i="10"/>
  <c r="Y397" i="10"/>
  <c r="AA397" i="10" s="1"/>
  <c r="AB397" i="10"/>
  <c r="AD397" i="10"/>
  <c r="AE397" i="10"/>
  <c r="C398" i="10"/>
  <c r="D398" i="10"/>
  <c r="E398" i="10"/>
  <c r="F398" i="10"/>
  <c r="G398" i="10"/>
  <c r="H398" i="10"/>
  <c r="I398" i="10"/>
  <c r="J398" i="10"/>
  <c r="K398" i="10"/>
  <c r="L398" i="10"/>
  <c r="M398" i="10"/>
  <c r="N398" i="10"/>
  <c r="O398" i="10"/>
  <c r="AC398" i="10" s="1"/>
  <c r="P398" i="10"/>
  <c r="Q398" i="10"/>
  <c r="R398" i="10"/>
  <c r="S398" i="10"/>
  <c r="T398" i="10"/>
  <c r="U398" i="10"/>
  <c r="V398" i="10"/>
  <c r="W398" i="10"/>
  <c r="X398" i="10"/>
  <c r="Y398" i="10"/>
  <c r="AB398" i="10"/>
  <c r="AD398" i="10"/>
  <c r="AE398" i="10"/>
  <c r="C399" i="10"/>
  <c r="D399" i="10"/>
  <c r="E399" i="10"/>
  <c r="F399" i="10"/>
  <c r="G399" i="10"/>
  <c r="H399" i="10"/>
  <c r="I399" i="10"/>
  <c r="J399" i="10"/>
  <c r="K399" i="10"/>
  <c r="L399" i="10"/>
  <c r="M399" i="10"/>
  <c r="N399" i="10"/>
  <c r="O399" i="10"/>
  <c r="AC399" i="10" s="1"/>
  <c r="P399" i="10"/>
  <c r="Q399" i="10"/>
  <c r="R399" i="10"/>
  <c r="S399" i="10"/>
  <c r="T399" i="10"/>
  <c r="U399" i="10"/>
  <c r="V399" i="10"/>
  <c r="W399" i="10"/>
  <c r="X399" i="10"/>
  <c r="Y399" i="10"/>
  <c r="Z399" i="10" s="1"/>
  <c r="AB399" i="10"/>
  <c r="AD399" i="10"/>
  <c r="AE399" i="10"/>
  <c r="C400" i="10"/>
  <c r="D400" i="10"/>
  <c r="E400" i="10"/>
  <c r="F400" i="10"/>
  <c r="G400" i="10"/>
  <c r="H400" i="10"/>
  <c r="I400" i="10"/>
  <c r="J400" i="10"/>
  <c r="K400" i="10"/>
  <c r="L400" i="10"/>
  <c r="M400" i="10"/>
  <c r="N400" i="10"/>
  <c r="O400" i="10"/>
  <c r="AC400" i="10" s="1"/>
  <c r="P400" i="10"/>
  <c r="Q400" i="10"/>
  <c r="R400" i="10"/>
  <c r="S400" i="10"/>
  <c r="T400" i="10"/>
  <c r="U400" i="10"/>
  <c r="V400" i="10"/>
  <c r="W400" i="10"/>
  <c r="X400" i="10"/>
  <c r="Y400" i="10"/>
  <c r="Z400" i="10" s="1"/>
  <c r="AB400" i="10"/>
  <c r="AD400" i="10"/>
  <c r="AE400" i="10"/>
  <c r="C401" i="10"/>
  <c r="D401" i="10"/>
  <c r="E401" i="10"/>
  <c r="F401" i="10"/>
  <c r="G401" i="10"/>
  <c r="H401" i="10"/>
  <c r="I401" i="10"/>
  <c r="J401" i="10"/>
  <c r="K401" i="10"/>
  <c r="L401" i="10"/>
  <c r="M401" i="10"/>
  <c r="N401" i="10"/>
  <c r="O401" i="10"/>
  <c r="AC401" i="10" s="1"/>
  <c r="P401" i="10"/>
  <c r="Q401" i="10"/>
  <c r="R401" i="10"/>
  <c r="S401" i="10"/>
  <c r="T401" i="10"/>
  <c r="U401" i="10"/>
  <c r="V401" i="10"/>
  <c r="W401" i="10"/>
  <c r="X401" i="10"/>
  <c r="Y401" i="10"/>
  <c r="AA401" i="10" s="1"/>
  <c r="AB401" i="10"/>
  <c r="AD401" i="10"/>
  <c r="AE401" i="10"/>
  <c r="C402" i="10"/>
  <c r="D402" i="10"/>
  <c r="E402" i="10"/>
  <c r="F402" i="10"/>
  <c r="G402" i="10"/>
  <c r="H402" i="10"/>
  <c r="I402" i="10"/>
  <c r="J402" i="10"/>
  <c r="K402" i="10"/>
  <c r="L402" i="10"/>
  <c r="M402" i="10"/>
  <c r="N402" i="10"/>
  <c r="O402" i="10"/>
  <c r="AC402" i="10" s="1"/>
  <c r="P402" i="10"/>
  <c r="Q402" i="10"/>
  <c r="R402" i="10"/>
  <c r="S402" i="10"/>
  <c r="T402" i="10"/>
  <c r="U402" i="10"/>
  <c r="V402" i="10"/>
  <c r="W402" i="10"/>
  <c r="X402" i="10"/>
  <c r="Y402" i="10"/>
  <c r="Z402" i="10" s="1"/>
  <c r="AB402" i="10"/>
  <c r="AD402" i="10"/>
  <c r="AE402" i="10"/>
  <c r="C403" i="10"/>
  <c r="D403" i="10"/>
  <c r="E403" i="10"/>
  <c r="F403" i="10"/>
  <c r="G403" i="10"/>
  <c r="H403" i="10"/>
  <c r="I403" i="10"/>
  <c r="J403" i="10"/>
  <c r="K403" i="10"/>
  <c r="L403" i="10"/>
  <c r="M403" i="10"/>
  <c r="N403" i="10"/>
  <c r="O403" i="10"/>
  <c r="AC403" i="10" s="1"/>
  <c r="P403" i="10"/>
  <c r="Q403" i="10"/>
  <c r="R403" i="10"/>
  <c r="S403" i="10"/>
  <c r="T403" i="10"/>
  <c r="U403" i="10"/>
  <c r="V403" i="10"/>
  <c r="W403" i="10"/>
  <c r="X403" i="10"/>
  <c r="Y403" i="10"/>
  <c r="Z403" i="10" s="1"/>
  <c r="AB403" i="10"/>
  <c r="AD403" i="10"/>
  <c r="AE403" i="10"/>
  <c r="C404" i="10"/>
  <c r="D404" i="10"/>
  <c r="E404" i="10"/>
  <c r="F404" i="10"/>
  <c r="G404" i="10"/>
  <c r="H404" i="10"/>
  <c r="I404" i="10"/>
  <c r="J404" i="10"/>
  <c r="K404" i="10"/>
  <c r="L404" i="10"/>
  <c r="M404" i="10"/>
  <c r="N404" i="10"/>
  <c r="O404" i="10"/>
  <c r="AC404" i="10" s="1"/>
  <c r="P404" i="10"/>
  <c r="Q404" i="10"/>
  <c r="R404" i="10"/>
  <c r="S404" i="10"/>
  <c r="T404" i="10"/>
  <c r="U404" i="10"/>
  <c r="V404" i="10"/>
  <c r="W404" i="10"/>
  <c r="X404" i="10"/>
  <c r="Y404" i="10"/>
  <c r="Z404" i="10" s="1"/>
  <c r="AB404" i="10"/>
  <c r="AD404" i="10"/>
  <c r="AE404" i="10"/>
  <c r="C405" i="10"/>
  <c r="D405" i="10"/>
  <c r="E405" i="10"/>
  <c r="F405" i="10"/>
  <c r="G405" i="10"/>
  <c r="H405" i="10"/>
  <c r="I405" i="10"/>
  <c r="J405" i="10"/>
  <c r="K405" i="10"/>
  <c r="L405" i="10"/>
  <c r="M405" i="10"/>
  <c r="N405" i="10"/>
  <c r="O405" i="10"/>
  <c r="AC405" i="10" s="1"/>
  <c r="P405" i="10"/>
  <c r="Q405" i="10"/>
  <c r="R405" i="10"/>
  <c r="S405" i="10"/>
  <c r="T405" i="10"/>
  <c r="U405" i="10"/>
  <c r="V405" i="10"/>
  <c r="W405" i="10"/>
  <c r="X405" i="10"/>
  <c r="Y405" i="10"/>
  <c r="AA405" i="10" s="1"/>
  <c r="AB405" i="10"/>
  <c r="AD405" i="10"/>
  <c r="AE405" i="10"/>
  <c r="C406" i="10"/>
  <c r="D406" i="10"/>
  <c r="E406" i="10"/>
  <c r="F406" i="10"/>
  <c r="G406" i="10"/>
  <c r="H406" i="10"/>
  <c r="I406" i="10"/>
  <c r="J406" i="10"/>
  <c r="K406" i="10"/>
  <c r="L406" i="10"/>
  <c r="M406" i="10"/>
  <c r="N406" i="10"/>
  <c r="O406" i="10"/>
  <c r="AC406" i="10" s="1"/>
  <c r="P406" i="10"/>
  <c r="Q406" i="10"/>
  <c r="R406" i="10"/>
  <c r="S406" i="10"/>
  <c r="T406" i="10"/>
  <c r="U406" i="10"/>
  <c r="V406" i="10"/>
  <c r="W406" i="10"/>
  <c r="X406" i="10"/>
  <c r="Y406" i="10"/>
  <c r="Z406" i="10" s="1"/>
  <c r="AB406" i="10"/>
  <c r="AD406" i="10"/>
  <c r="AE406" i="10"/>
  <c r="C407" i="10"/>
  <c r="D407" i="10"/>
  <c r="E407" i="10"/>
  <c r="F407" i="10"/>
  <c r="G407" i="10"/>
  <c r="H407" i="10"/>
  <c r="I407" i="10"/>
  <c r="J407" i="10"/>
  <c r="K407" i="10"/>
  <c r="L407" i="10"/>
  <c r="M407" i="10"/>
  <c r="N407" i="10"/>
  <c r="O407" i="10"/>
  <c r="AC407" i="10" s="1"/>
  <c r="P407" i="10"/>
  <c r="Q407" i="10"/>
  <c r="R407" i="10"/>
  <c r="S407" i="10"/>
  <c r="T407" i="10"/>
  <c r="U407" i="10"/>
  <c r="V407" i="10"/>
  <c r="W407" i="10"/>
  <c r="X407" i="10"/>
  <c r="Y407" i="10"/>
  <c r="Z407" i="10" s="1"/>
  <c r="AB407" i="10"/>
  <c r="AD407" i="10"/>
  <c r="AE407" i="10"/>
  <c r="C408" i="10"/>
  <c r="D408" i="10"/>
  <c r="E408" i="10"/>
  <c r="F408" i="10"/>
  <c r="G408" i="10"/>
  <c r="H408" i="10"/>
  <c r="I408" i="10"/>
  <c r="J408" i="10"/>
  <c r="K408" i="10"/>
  <c r="L408" i="10"/>
  <c r="M408" i="10"/>
  <c r="N408" i="10"/>
  <c r="O408" i="10"/>
  <c r="AC408" i="10" s="1"/>
  <c r="P408" i="10"/>
  <c r="Q408" i="10"/>
  <c r="R408" i="10"/>
  <c r="S408" i="10"/>
  <c r="T408" i="10"/>
  <c r="U408" i="10"/>
  <c r="V408" i="10"/>
  <c r="W408" i="10"/>
  <c r="X408" i="10"/>
  <c r="Y408" i="10"/>
  <c r="Z408" i="10" s="1"/>
  <c r="AB408" i="10"/>
  <c r="AD408" i="10"/>
  <c r="AE408" i="10"/>
  <c r="C409" i="10"/>
  <c r="D409" i="10"/>
  <c r="E409" i="10"/>
  <c r="F409" i="10"/>
  <c r="G409" i="10"/>
  <c r="H409" i="10"/>
  <c r="I409" i="10"/>
  <c r="J409" i="10"/>
  <c r="K409" i="10"/>
  <c r="L409" i="10"/>
  <c r="M409" i="10"/>
  <c r="N409" i="10"/>
  <c r="O409" i="10"/>
  <c r="AC409" i="10" s="1"/>
  <c r="P409" i="10"/>
  <c r="Q409" i="10"/>
  <c r="R409" i="10"/>
  <c r="S409" i="10"/>
  <c r="T409" i="10"/>
  <c r="U409" i="10"/>
  <c r="V409" i="10"/>
  <c r="W409" i="10"/>
  <c r="X409" i="10"/>
  <c r="Y409" i="10"/>
  <c r="AA409" i="10" s="1"/>
  <c r="AB409" i="10"/>
  <c r="AD409" i="10"/>
  <c r="AE409" i="10"/>
  <c r="C410" i="10"/>
  <c r="D410" i="10"/>
  <c r="E410" i="10"/>
  <c r="F410" i="10"/>
  <c r="G410" i="10"/>
  <c r="H410" i="10"/>
  <c r="I410" i="10"/>
  <c r="J410" i="10"/>
  <c r="K410" i="10"/>
  <c r="L410" i="10"/>
  <c r="M410" i="10"/>
  <c r="N410" i="10"/>
  <c r="O410" i="10"/>
  <c r="AC410" i="10" s="1"/>
  <c r="P410" i="10"/>
  <c r="Q410" i="10"/>
  <c r="R410" i="10"/>
  <c r="S410" i="10"/>
  <c r="T410" i="10"/>
  <c r="U410" i="10"/>
  <c r="V410" i="10"/>
  <c r="W410" i="10"/>
  <c r="X410" i="10"/>
  <c r="Y410" i="10"/>
  <c r="Z410" i="10" s="1"/>
  <c r="AB410" i="10"/>
  <c r="AD410" i="10"/>
  <c r="AE410" i="10"/>
  <c r="C411" i="10"/>
  <c r="D411" i="10"/>
  <c r="E411" i="10"/>
  <c r="F411" i="10"/>
  <c r="G411" i="10"/>
  <c r="H411" i="10"/>
  <c r="I411" i="10"/>
  <c r="J411" i="10"/>
  <c r="K411" i="10"/>
  <c r="L411" i="10"/>
  <c r="M411" i="10"/>
  <c r="N411" i="10"/>
  <c r="O411" i="10"/>
  <c r="AC411" i="10" s="1"/>
  <c r="P411" i="10"/>
  <c r="Q411" i="10"/>
  <c r="R411" i="10"/>
  <c r="S411" i="10"/>
  <c r="T411" i="10"/>
  <c r="U411" i="10"/>
  <c r="V411" i="10"/>
  <c r="W411" i="10"/>
  <c r="X411" i="10"/>
  <c r="Y411" i="10"/>
  <c r="Z411" i="10" s="1"/>
  <c r="AB411" i="10"/>
  <c r="AD411" i="10"/>
  <c r="AE411" i="10"/>
  <c r="C412" i="10"/>
  <c r="D412" i="10"/>
  <c r="E412" i="10"/>
  <c r="F412" i="10"/>
  <c r="G412" i="10"/>
  <c r="H412" i="10"/>
  <c r="I412" i="10"/>
  <c r="J412" i="10"/>
  <c r="K412" i="10"/>
  <c r="L412" i="10"/>
  <c r="M412" i="10"/>
  <c r="N412" i="10"/>
  <c r="O412" i="10"/>
  <c r="AC412" i="10" s="1"/>
  <c r="P412" i="10"/>
  <c r="Q412" i="10"/>
  <c r="R412" i="10"/>
  <c r="S412" i="10"/>
  <c r="T412" i="10"/>
  <c r="U412" i="10"/>
  <c r="V412" i="10"/>
  <c r="W412" i="10"/>
  <c r="X412" i="10"/>
  <c r="Y412" i="10"/>
  <c r="AA412" i="10" s="1"/>
  <c r="AB412" i="10"/>
  <c r="AD412" i="10"/>
  <c r="AE412" i="10"/>
  <c r="C413" i="10"/>
  <c r="D413" i="10"/>
  <c r="E413" i="10"/>
  <c r="F413" i="10"/>
  <c r="G413" i="10"/>
  <c r="H413" i="10"/>
  <c r="I413" i="10"/>
  <c r="J413" i="10"/>
  <c r="K413" i="10"/>
  <c r="L413" i="10"/>
  <c r="M413" i="10"/>
  <c r="N413" i="10"/>
  <c r="O413" i="10"/>
  <c r="AC413" i="10" s="1"/>
  <c r="P413" i="10"/>
  <c r="Q413" i="10"/>
  <c r="R413" i="10"/>
  <c r="S413" i="10"/>
  <c r="T413" i="10"/>
  <c r="U413" i="10"/>
  <c r="V413" i="10"/>
  <c r="W413" i="10"/>
  <c r="X413" i="10"/>
  <c r="Y413" i="10"/>
  <c r="Z413" i="10" s="1"/>
  <c r="AB413" i="10"/>
  <c r="AD413" i="10"/>
  <c r="AE413" i="10"/>
  <c r="C414" i="10"/>
  <c r="D414" i="10"/>
  <c r="E414" i="10"/>
  <c r="F414" i="10"/>
  <c r="G414" i="10"/>
  <c r="H414" i="10"/>
  <c r="I414" i="10"/>
  <c r="J414" i="10"/>
  <c r="K414" i="10"/>
  <c r="L414" i="10"/>
  <c r="M414" i="10"/>
  <c r="N414" i="10"/>
  <c r="O414" i="10"/>
  <c r="AC414" i="10" s="1"/>
  <c r="P414" i="10"/>
  <c r="Q414" i="10"/>
  <c r="R414" i="10"/>
  <c r="S414" i="10"/>
  <c r="T414" i="10"/>
  <c r="U414" i="10"/>
  <c r="V414" i="10"/>
  <c r="W414" i="10"/>
  <c r="X414" i="10"/>
  <c r="Y414" i="10"/>
  <c r="Z414" i="10" s="1"/>
  <c r="AB414" i="10"/>
  <c r="AD414" i="10"/>
  <c r="AE414" i="10"/>
  <c r="C415" i="10"/>
  <c r="D415" i="10"/>
  <c r="E415" i="10"/>
  <c r="F415" i="10"/>
  <c r="G415" i="10"/>
  <c r="H415" i="10"/>
  <c r="I415" i="10"/>
  <c r="J415" i="10"/>
  <c r="K415" i="10"/>
  <c r="L415" i="10"/>
  <c r="M415" i="10"/>
  <c r="N415" i="10"/>
  <c r="O415" i="10"/>
  <c r="AC415" i="10" s="1"/>
  <c r="P415" i="10"/>
  <c r="Q415" i="10"/>
  <c r="R415" i="10"/>
  <c r="S415" i="10"/>
  <c r="T415" i="10"/>
  <c r="U415" i="10"/>
  <c r="V415" i="10"/>
  <c r="W415" i="10"/>
  <c r="X415" i="10"/>
  <c r="Y415" i="10"/>
  <c r="Z415" i="10" s="1"/>
  <c r="AB415" i="10"/>
  <c r="AD415" i="10"/>
  <c r="AE415" i="10"/>
  <c r="C416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AC416" i="10" s="1"/>
  <c r="P416" i="10"/>
  <c r="Q416" i="10"/>
  <c r="R416" i="10"/>
  <c r="S416" i="10"/>
  <c r="T416" i="10"/>
  <c r="U416" i="10"/>
  <c r="V416" i="10"/>
  <c r="W416" i="10"/>
  <c r="X416" i="10"/>
  <c r="Y416" i="10"/>
  <c r="Z416" i="10" s="1"/>
  <c r="AB416" i="10"/>
  <c r="AD416" i="10"/>
  <c r="AE416" i="10"/>
  <c r="C417" i="10"/>
  <c r="D417" i="10"/>
  <c r="E417" i="10"/>
  <c r="F417" i="10"/>
  <c r="G417" i="10"/>
  <c r="H417" i="10"/>
  <c r="I417" i="10"/>
  <c r="J417" i="10"/>
  <c r="K417" i="10"/>
  <c r="L417" i="10"/>
  <c r="M417" i="10"/>
  <c r="N417" i="10"/>
  <c r="O417" i="10"/>
  <c r="AC417" i="10" s="1"/>
  <c r="P417" i="10"/>
  <c r="Q417" i="10"/>
  <c r="R417" i="10"/>
  <c r="S417" i="10"/>
  <c r="T417" i="10"/>
  <c r="U417" i="10"/>
  <c r="V417" i="10"/>
  <c r="W417" i="10"/>
  <c r="X417" i="10"/>
  <c r="Y417" i="10"/>
  <c r="AA417" i="10" s="1"/>
  <c r="AB417" i="10"/>
  <c r="AD417" i="10"/>
  <c r="AE417" i="10"/>
  <c r="C418" i="10"/>
  <c r="D418" i="10"/>
  <c r="E418" i="10"/>
  <c r="F418" i="10"/>
  <c r="G418" i="10"/>
  <c r="H418" i="10"/>
  <c r="I418" i="10"/>
  <c r="J418" i="10"/>
  <c r="K418" i="10"/>
  <c r="L418" i="10"/>
  <c r="M418" i="10"/>
  <c r="N418" i="10"/>
  <c r="O418" i="10"/>
  <c r="AC418" i="10" s="1"/>
  <c r="P418" i="10"/>
  <c r="Q418" i="10"/>
  <c r="R418" i="10"/>
  <c r="S418" i="10"/>
  <c r="T418" i="10"/>
  <c r="U418" i="10"/>
  <c r="V418" i="10"/>
  <c r="W418" i="10"/>
  <c r="X418" i="10"/>
  <c r="Y418" i="10"/>
  <c r="Z418" i="10" s="1"/>
  <c r="AB418" i="10"/>
  <c r="AD418" i="10"/>
  <c r="AE418" i="10"/>
  <c r="C419" i="10"/>
  <c r="D419" i="10"/>
  <c r="E419" i="10"/>
  <c r="F419" i="10"/>
  <c r="G419" i="10"/>
  <c r="H419" i="10"/>
  <c r="I419" i="10"/>
  <c r="J419" i="10"/>
  <c r="K419" i="10"/>
  <c r="L419" i="10"/>
  <c r="M419" i="10"/>
  <c r="N419" i="10"/>
  <c r="O419" i="10"/>
  <c r="AC419" i="10" s="1"/>
  <c r="P419" i="10"/>
  <c r="Q419" i="10"/>
  <c r="R419" i="10"/>
  <c r="S419" i="10"/>
  <c r="T419" i="10"/>
  <c r="U419" i="10"/>
  <c r="V419" i="10"/>
  <c r="W419" i="10"/>
  <c r="X419" i="10"/>
  <c r="Y419" i="10"/>
  <c r="AA419" i="10" s="1"/>
  <c r="AB419" i="10"/>
  <c r="AD419" i="10"/>
  <c r="AE419" i="10"/>
  <c r="C420" i="10"/>
  <c r="D420" i="10"/>
  <c r="E420" i="10"/>
  <c r="F420" i="10"/>
  <c r="G420" i="10"/>
  <c r="H420" i="10"/>
  <c r="I420" i="10"/>
  <c r="J420" i="10"/>
  <c r="K420" i="10"/>
  <c r="L420" i="10"/>
  <c r="M420" i="10"/>
  <c r="N420" i="10"/>
  <c r="O420" i="10"/>
  <c r="AC420" i="10" s="1"/>
  <c r="P420" i="10"/>
  <c r="Q420" i="10"/>
  <c r="R420" i="10"/>
  <c r="S420" i="10"/>
  <c r="T420" i="10"/>
  <c r="U420" i="10"/>
  <c r="V420" i="10"/>
  <c r="W420" i="10"/>
  <c r="X420" i="10"/>
  <c r="Y420" i="10"/>
  <c r="Z420" i="10" s="1"/>
  <c r="AB420" i="10"/>
  <c r="AD420" i="10"/>
  <c r="AE420" i="10"/>
  <c r="C421" i="10"/>
  <c r="D421" i="10"/>
  <c r="E421" i="10"/>
  <c r="F421" i="10"/>
  <c r="G421" i="10"/>
  <c r="H421" i="10"/>
  <c r="I421" i="10"/>
  <c r="J421" i="10"/>
  <c r="K421" i="10"/>
  <c r="L421" i="10"/>
  <c r="M421" i="10"/>
  <c r="N421" i="10"/>
  <c r="O421" i="10"/>
  <c r="AC421" i="10" s="1"/>
  <c r="P421" i="10"/>
  <c r="Q421" i="10"/>
  <c r="R421" i="10"/>
  <c r="S421" i="10"/>
  <c r="T421" i="10"/>
  <c r="U421" i="10"/>
  <c r="V421" i="10"/>
  <c r="W421" i="10"/>
  <c r="X421" i="10"/>
  <c r="Y421" i="10"/>
  <c r="AA421" i="10" s="1"/>
  <c r="AB421" i="10"/>
  <c r="AD421" i="10"/>
  <c r="AE421" i="10"/>
  <c r="C422" i="10"/>
  <c r="D422" i="10"/>
  <c r="E422" i="10"/>
  <c r="F422" i="10"/>
  <c r="G422" i="10"/>
  <c r="H422" i="10"/>
  <c r="I422" i="10"/>
  <c r="J422" i="10"/>
  <c r="K422" i="10"/>
  <c r="L422" i="10"/>
  <c r="M422" i="10"/>
  <c r="N422" i="10"/>
  <c r="O422" i="10"/>
  <c r="AC422" i="10" s="1"/>
  <c r="P422" i="10"/>
  <c r="Q422" i="10"/>
  <c r="R422" i="10"/>
  <c r="S422" i="10"/>
  <c r="T422" i="10"/>
  <c r="U422" i="10"/>
  <c r="V422" i="10"/>
  <c r="W422" i="10"/>
  <c r="X422" i="10"/>
  <c r="Y422" i="10"/>
  <c r="AA422" i="10" s="1"/>
  <c r="AB422" i="10"/>
  <c r="AD422" i="10"/>
  <c r="AE422" i="10"/>
  <c r="C423" i="10"/>
  <c r="D423" i="10"/>
  <c r="E423" i="10"/>
  <c r="F423" i="10"/>
  <c r="G423" i="10"/>
  <c r="H423" i="10"/>
  <c r="I423" i="10"/>
  <c r="J423" i="10"/>
  <c r="K423" i="10"/>
  <c r="L423" i="10"/>
  <c r="M423" i="10"/>
  <c r="N423" i="10"/>
  <c r="O423" i="10"/>
  <c r="AC423" i="10" s="1"/>
  <c r="P423" i="10"/>
  <c r="Q423" i="10"/>
  <c r="R423" i="10"/>
  <c r="S423" i="10"/>
  <c r="T423" i="10"/>
  <c r="U423" i="10"/>
  <c r="V423" i="10"/>
  <c r="W423" i="10"/>
  <c r="X423" i="10"/>
  <c r="Y423" i="10"/>
  <c r="Z423" i="10" s="1"/>
  <c r="AB423" i="10"/>
  <c r="AD423" i="10"/>
  <c r="AE423" i="10"/>
  <c r="C424" i="10"/>
  <c r="D424" i="10"/>
  <c r="E424" i="10"/>
  <c r="F424" i="10"/>
  <c r="G424" i="10"/>
  <c r="H424" i="10"/>
  <c r="I424" i="10"/>
  <c r="J424" i="10"/>
  <c r="K424" i="10"/>
  <c r="L424" i="10"/>
  <c r="M424" i="10"/>
  <c r="N424" i="10"/>
  <c r="O424" i="10"/>
  <c r="AC424" i="10" s="1"/>
  <c r="P424" i="10"/>
  <c r="Q424" i="10"/>
  <c r="R424" i="10"/>
  <c r="S424" i="10"/>
  <c r="T424" i="10"/>
  <c r="U424" i="10"/>
  <c r="V424" i="10"/>
  <c r="W424" i="10"/>
  <c r="X424" i="10"/>
  <c r="Y424" i="10"/>
  <c r="Z424" i="10" s="1"/>
  <c r="AB424" i="10"/>
  <c r="AD424" i="10"/>
  <c r="AE424" i="10"/>
  <c r="C425" i="10"/>
  <c r="D425" i="10"/>
  <c r="E425" i="10"/>
  <c r="F425" i="10"/>
  <c r="G425" i="10"/>
  <c r="H425" i="10"/>
  <c r="I425" i="10"/>
  <c r="J425" i="10"/>
  <c r="K425" i="10"/>
  <c r="L425" i="10"/>
  <c r="M425" i="10"/>
  <c r="N425" i="10"/>
  <c r="O425" i="10"/>
  <c r="AC425" i="10" s="1"/>
  <c r="P425" i="10"/>
  <c r="Q425" i="10"/>
  <c r="R425" i="10"/>
  <c r="S425" i="10"/>
  <c r="T425" i="10"/>
  <c r="U425" i="10"/>
  <c r="V425" i="10"/>
  <c r="W425" i="10"/>
  <c r="X425" i="10"/>
  <c r="Y425" i="10"/>
  <c r="Z425" i="10" s="1"/>
  <c r="AB425" i="10"/>
  <c r="AD425" i="10"/>
  <c r="AE425" i="10"/>
  <c r="C426" i="10"/>
  <c r="D426" i="10"/>
  <c r="E426" i="10"/>
  <c r="F426" i="10"/>
  <c r="G426" i="10"/>
  <c r="H426" i="10"/>
  <c r="I426" i="10"/>
  <c r="J426" i="10"/>
  <c r="K426" i="10"/>
  <c r="L426" i="10"/>
  <c r="M426" i="10"/>
  <c r="N426" i="10"/>
  <c r="O426" i="10"/>
  <c r="AC426" i="10" s="1"/>
  <c r="P426" i="10"/>
  <c r="Q426" i="10"/>
  <c r="R426" i="10"/>
  <c r="S426" i="10"/>
  <c r="T426" i="10"/>
  <c r="U426" i="10"/>
  <c r="V426" i="10"/>
  <c r="W426" i="10"/>
  <c r="X426" i="10"/>
  <c r="Y426" i="10"/>
  <c r="Z426" i="10" s="1"/>
  <c r="AB426" i="10"/>
  <c r="AD426" i="10"/>
  <c r="AE426" i="10"/>
  <c r="C427" i="10"/>
  <c r="D427" i="10"/>
  <c r="E427" i="10"/>
  <c r="F427" i="10"/>
  <c r="G427" i="10"/>
  <c r="H427" i="10"/>
  <c r="I427" i="10"/>
  <c r="J427" i="10"/>
  <c r="K427" i="10"/>
  <c r="L427" i="10"/>
  <c r="M427" i="10"/>
  <c r="N427" i="10"/>
  <c r="O427" i="10"/>
  <c r="AC427" i="10" s="1"/>
  <c r="P427" i="10"/>
  <c r="Q427" i="10"/>
  <c r="R427" i="10"/>
  <c r="S427" i="10"/>
  <c r="T427" i="10"/>
  <c r="U427" i="10"/>
  <c r="V427" i="10"/>
  <c r="W427" i="10"/>
  <c r="X427" i="10"/>
  <c r="Y427" i="10"/>
  <c r="Z427" i="10" s="1"/>
  <c r="AB427" i="10"/>
  <c r="AD427" i="10"/>
  <c r="AE427" i="10"/>
  <c r="C428" i="10"/>
  <c r="D428" i="10"/>
  <c r="E428" i="10"/>
  <c r="F428" i="10"/>
  <c r="G428" i="10"/>
  <c r="H428" i="10"/>
  <c r="I428" i="10"/>
  <c r="J428" i="10"/>
  <c r="K428" i="10"/>
  <c r="L428" i="10"/>
  <c r="M428" i="10"/>
  <c r="N428" i="10"/>
  <c r="O428" i="10"/>
  <c r="AC428" i="10" s="1"/>
  <c r="P428" i="10"/>
  <c r="Q428" i="10"/>
  <c r="R428" i="10"/>
  <c r="S428" i="10"/>
  <c r="T428" i="10"/>
  <c r="U428" i="10"/>
  <c r="V428" i="10"/>
  <c r="W428" i="10"/>
  <c r="X428" i="10"/>
  <c r="Y428" i="10"/>
  <c r="Z428" i="10" s="1"/>
  <c r="AB428" i="10"/>
  <c r="AD428" i="10"/>
  <c r="AE428" i="10"/>
  <c r="C429" i="10"/>
  <c r="D429" i="10"/>
  <c r="E429" i="10"/>
  <c r="F429" i="10"/>
  <c r="G429" i="10"/>
  <c r="H429" i="10"/>
  <c r="I429" i="10"/>
  <c r="J429" i="10"/>
  <c r="K429" i="10"/>
  <c r="L429" i="10"/>
  <c r="M429" i="10"/>
  <c r="N429" i="10"/>
  <c r="O429" i="10"/>
  <c r="AC429" i="10" s="1"/>
  <c r="P429" i="10"/>
  <c r="Q429" i="10"/>
  <c r="R429" i="10"/>
  <c r="S429" i="10"/>
  <c r="T429" i="10"/>
  <c r="U429" i="10"/>
  <c r="V429" i="10"/>
  <c r="W429" i="10"/>
  <c r="X429" i="10"/>
  <c r="Y429" i="10"/>
  <c r="Z429" i="10" s="1"/>
  <c r="AB429" i="10"/>
  <c r="AD429" i="10"/>
  <c r="AE429" i="10"/>
  <c r="C430" i="10"/>
  <c r="D430" i="10"/>
  <c r="E430" i="10"/>
  <c r="F430" i="10"/>
  <c r="G430" i="10"/>
  <c r="H430" i="10"/>
  <c r="I430" i="10"/>
  <c r="J430" i="10"/>
  <c r="K430" i="10"/>
  <c r="L430" i="10"/>
  <c r="M430" i="10"/>
  <c r="N430" i="10"/>
  <c r="O430" i="10"/>
  <c r="AC430" i="10" s="1"/>
  <c r="P430" i="10"/>
  <c r="Q430" i="10"/>
  <c r="R430" i="10"/>
  <c r="S430" i="10"/>
  <c r="T430" i="10"/>
  <c r="U430" i="10"/>
  <c r="V430" i="10"/>
  <c r="W430" i="10"/>
  <c r="X430" i="10"/>
  <c r="Y430" i="10"/>
  <c r="Z430" i="10" s="1"/>
  <c r="AB430" i="10"/>
  <c r="AD430" i="10"/>
  <c r="AE430" i="10"/>
  <c r="C431" i="10"/>
  <c r="D431" i="10"/>
  <c r="E431" i="10"/>
  <c r="F431" i="10"/>
  <c r="G431" i="10"/>
  <c r="H431" i="10"/>
  <c r="I431" i="10"/>
  <c r="J431" i="10"/>
  <c r="K431" i="10"/>
  <c r="L431" i="10"/>
  <c r="M431" i="10"/>
  <c r="N431" i="10"/>
  <c r="O431" i="10"/>
  <c r="AC431" i="10" s="1"/>
  <c r="P431" i="10"/>
  <c r="Q431" i="10"/>
  <c r="R431" i="10"/>
  <c r="S431" i="10"/>
  <c r="T431" i="10"/>
  <c r="U431" i="10"/>
  <c r="V431" i="10"/>
  <c r="W431" i="10"/>
  <c r="X431" i="10"/>
  <c r="Y431" i="10"/>
  <c r="Z431" i="10" s="1"/>
  <c r="AB431" i="10"/>
  <c r="AD431" i="10"/>
  <c r="AE431" i="10"/>
  <c r="C432" i="10"/>
  <c r="D432" i="10"/>
  <c r="E432" i="10"/>
  <c r="F432" i="10"/>
  <c r="G432" i="10"/>
  <c r="H432" i="10"/>
  <c r="I432" i="10"/>
  <c r="J432" i="10"/>
  <c r="K432" i="10"/>
  <c r="L432" i="10"/>
  <c r="M432" i="10"/>
  <c r="N432" i="10"/>
  <c r="O432" i="10"/>
  <c r="AC432" i="10" s="1"/>
  <c r="P432" i="10"/>
  <c r="Q432" i="10"/>
  <c r="R432" i="10"/>
  <c r="S432" i="10"/>
  <c r="T432" i="10"/>
  <c r="U432" i="10"/>
  <c r="V432" i="10"/>
  <c r="W432" i="10"/>
  <c r="X432" i="10"/>
  <c r="Y432" i="10"/>
  <c r="Z432" i="10" s="1"/>
  <c r="AB432" i="10"/>
  <c r="AD432" i="10"/>
  <c r="AE432" i="10"/>
  <c r="C433" i="10"/>
  <c r="D433" i="10"/>
  <c r="E433" i="10"/>
  <c r="F433" i="10"/>
  <c r="G433" i="10"/>
  <c r="H433" i="10"/>
  <c r="I433" i="10"/>
  <c r="J433" i="10"/>
  <c r="K433" i="10"/>
  <c r="L433" i="10"/>
  <c r="M433" i="10"/>
  <c r="N433" i="10"/>
  <c r="O433" i="10"/>
  <c r="AC433" i="10" s="1"/>
  <c r="P433" i="10"/>
  <c r="Q433" i="10"/>
  <c r="R433" i="10"/>
  <c r="S433" i="10"/>
  <c r="T433" i="10"/>
  <c r="U433" i="10"/>
  <c r="V433" i="10"/>
  <c r="W433" i="10"/>
  <c r="X433" i="10"/>
  <c r="Y433" i="10"/>
  <c r="AA433" i="10" s="1"/>
  <c r="AB433" i="10"/>
  <c r="AD433" i="10"/>
  <c r="AE433" i="10"/>
  <c r="C434" i="10"/>
  <c r="D434" i="10"/>
  <c r="E434" i="10"/>
  <c r="F434" i="10"/>
  <c r="G434" i="10"/>
  <c r="H434" i="10"/>
  <c r="I434" i="10"/>
  <c r="J434" i="10"/>
  <c r="K434" i="10"/>
  <c r="L434" i="10"/>
  <c r="M434" i="10"/>
  <c r="N434" i="10"/>
  <c r="O434" i="10"/>
  <c r="AC434" i="10" s="1"/>
  <c r="P434" i="10"/>
  <c r="Q434" i="10"/>
  <c r="R434" i="10"/>
  <c r="S434" i="10"/>
  <c r="T434" i="10"/>
  <c r="U434" i="10"/>
  <c r="V434" i="10"/>
  <c r="W434" i="10"/>
  <c r="X434" i="10"/>
  <c r="Y434" i="10"/>
  <c r="Z434" i="10" s="1"/>
  <c r="AB434" i="10"/>
  <c r="AD434" i="10"/>
  <c r="AE434" i="10"/>
  <c r="C435" i="10"/>
  <c r="D435" i="10"/>
  <c r="E435" i="10"/>
  <c r="F435" i="10"/>
  <c r="G435" i="10"/>
  <c r="H435" i="10"/>
  <c r="I435" i="10"/>
  <c r="J435" i="10"/>
  <c r="K435" i="10"/>
  <c r="L435" i="10"/>
  <c r="M435" i="10"/>
  <c r="N435" i="10"/>
  <c r="O435" i="10"/>
  <c r="AC435" i="10" s="1"/>
  <c r="P435" i="10"/>
  <c r="Q435" i="10"/>
  <c r="R435" i="10"/>
  <c r="S435" i="10"/>
  <c r="T435" i="10"/>
  <c r="U435" i="10"/>
  <c r="V435" i="10"/>
  <c r="W435" i="10"/>
  <c r="X435" i="10"/>
  <c r="Y435" i="10"/>
  <c r="Z435" i="10" s="1"/>
  <c r="AB435" i="10"/>
  <c r="AD435" i="10"/>
  <c r="AE435" i="10"/>
  <c r="C436" i="10"/>
  <c r="D436" i="10"/>
  <c r="E436" i="10"/>
  <c r="F436" i="10"/>
  <c r="G436" i="10"/>
  <c r="H436" i="10"/>
  <c r="I436" i="10"/>
  <c r="J436" i="10"/>
  <c r="K436" i="10"/>
  <c r="L436" i="10"/>
  <c r="M436" i="10"/>
  <c r="N436" i="10"/>
  <c r="O436" i="10"/>
  <c r="AC436" i="10" s="1"/>
  <c r="P436" i="10"/>
  <c r="Q436" i="10"/>
  <c r="R436" i="10"/>
  <c r="S436" i="10"/>
  <c r="T436" i="10"/>
  <c r="U436" i="10"/>
  <c r="V436" i="10"/>
  <c r="W436" i="10"/>
  <c r="X436" i="10"/>
  <c r="Y436" i="10"/>
  <c r="Z436" i="10" s="1"/>
  <c r="AB436" i="10"/>
  <c r="AD436" i="10"/>
  <c r="AE436" i="10"/>
  <c r="C437" i="10"/>
  <c r="D437" i="10"/>
  <c r="E437" i="10"/>
  <c r="F437" i="10"/>
  <c r="G437" i="10"/>
  <c r="H437" i="10"/>
  <c r="I437" i="10"/>
  <c r="J437" i="10"/>
  <c r="K437" i="10"/>
  <c r="L437" i="10"/>
  <c r="M437" i="10"/>
  <c r="N437" i="10"/>
  <c r="O437" i="10"/>
  <c r="AC437" i="10" s="1"/>
  <c r="P437" i="10"/>
  <c r="Q437" i="10"/>
  <c r="R437" i="10"/>
  <c r="S437" i="10"/>
  <c r="T437" i="10"/>
  <c r="U437" i="10"/>
  <c r="V437" i="10"/>
  <c r="W437" i="10"/>
  <c r="X437" i="10"/>
  <c r="Y437" i="10"/>
  <c r="Z437" i="10" s="1"/>
  <c r="AB437" i="10"/>
  <c r="AD437" i="10"/>
  <c r="AE437" i="10"/>
  <c r="C438" i="10"/>
  <c r="D438" i="10"/>
  <c r="E438" i="10"/>
  <c r="F438" i="10"/>
  <c r="G438" i="10"/>
  <c r="H438" i="10"/>
  <c r="I438" i="10"/>
  <c r="J438" i="10"/>
  <c r="K438" i="10"/>
  <c r="L438" i="10"/>
  <c r="M438" i="10"/>
  <c r="N438" i="10"/>
  <c r="O438" i="10"/>
  <c r="AC438" i="10" s="1"/>
  <c r="P438" i="10"/>
  <c r="Q438" i="10"/>
  <c r="R438" i="10"/>
  <c r="S438" i="10"/>
  <c r="T438" i="10"/>
  <c r="U438" i="10"/>
  <c r="V438" i="10"/>
  <c r="W438" i="10"/>
  <c r="X438" i="10"/>
  <c r="Y438" i="10"/>
  <c r="Z438" i="10" s="1"/>
  <c r="AB438" i="10"/>
  <c r="AD438" i="10"/>
  <c r="AE438" i="10"/>
  <c r="C439" i="10"/>
  <c r="D439" i="10"/>
  <c r="E439" i="10"/>
  <c r="F439" i="10"/>
  <c r="G439" i="10"/>
  <c r="H439" i="10"/>
  <c r="I439" i="10"/>
  <c r="J439" i="10"/>
  <c r="K439" i="10"/>
  <c r="L439" i="10"/>
  <c r="M439" i="10"/>
  <c r="N439" i="10"/>
  <c r="O439" i="10"/>
  <c r="AC439" i="10" s="1"/>
  <c r="P439" i="10"/>
  <c r="Q439" i="10"/>
  <c r="R439" i="10"/>
  <c r="S439" i="10"/>
  <c r="T439" i="10"/>
  <c r="U439" i="10"/>
  <c r="V439" i="10"/>
  <c r="W439" i="10"/>
  <c r="X439" i="10"/>
  <c r="Y439" i="10"/>
  <c r="AA439" i="10" s="1"/>
  <c r="AB439" i="10"/>
  <c r="AD439" i="10"/>
  <c r="AE439" i="10"/>
  <c r="C440" i="10"/>
  <c r="D440" i="10"/>
  <c r="E440" i="10"/>
  <c r="F440" i="10"/>
  <c r="G440" i="10"/>
  <c r="H440" i="10"/>
  <c r="I440" i="10"/>
  <c r="J440" i="10"/>
  <c r="K440" i="10"/>
  <c r="L440" i="10"/>
  <c r="M440" i="10"/>
  <c r="N440" i="10"/>
  <c r="O440" i="10"/>
  <c r="AC440" i="10" s="1"/>
  <c r="P440" i="10"/>
  <c r="Q440" i="10"/>
  <c r="R440" i="10"/>
  <c r="S440" i="10"/>
  <c r="T440" i="10"/>
  <c r="U440" i="10"/>
  <c r="V440" i="10"/>
  <c r="W440" i="10"/>
  <c r="X440" i="10"/>
  <c r="Y440" i="10"/>
  <c r="AA440" i="10" s="1"/>
  <c r="AB440" i="10"/>
  <c r="AD440" i="10"/>
  <c r="AE440" i="10"/>
  <c r="C441" i="10"/>
  <c r="D441" i="10"/>
  <c r="E441" i="10"/>
  <c r="F441" i="10"/>
  <c r="G441" i="10"/>
  <c r="H441" i="10"/>
  <c r="I441" i="10"/>
  <c r="J441" i="10"/>
  <c r="K441" i="10"/>
  <c r="L441" i="10"/>
  <c r="M441" i="10"/>
  <c r="N441" i="10"/>
  <c r="O441" i="10"/>
  <c r="AC441" i="10" s="1"/>
  <c r="P441" i="10"/>
  <c r="Q441" i="10"/>
  <c r="R441" i="10"/>
  <c r="S441" i="10"/>
  <c r="T441" i="10"/>
  <c r="U441" i="10"/>
  <c r="V441" i="10"/>
  <c r="W441" i="10"/>
  <c r="X441" i="10"/>
  <c r="Y441" i="10"/>
  <c r="Z441" i="10" s="1"/>
  <c r="AB441" i="10"/>
  <c r="AD441" i="10"/>
  <c r="AE441" i="10"/>
  <c r="C442" i="10"/>
  <c r="D442" i="10"/>
  <c r="E442" i="10"/>
  <c r="F442" i="10"/>
  <c r="G442" i="10"/>
  <c r="H442" i="10"/>
  <c r="I442" i="10"/>
  <c r="J442" i="10"/>
  <c r="K442" i="10"/>
  <c r="L442" i="10"/>
  <c r="M442" i="10"/>
  <c r="N442" i="10"/>
  <c r="O442" i="10"/>
  <c r="AC442" i="10" s="1"/>
  <c r="P442" i="10"/>
  <c r="Q442" i="10"/>
  <c r="R442" i="10"/>
  <c r="S442" i="10"/>
  <c r="T442" i="10"/>
  <c r="U442" i="10"/>
  <c r="V442" i="10"/>
  <c r="W442" i="10"/>
  <c r="X442" i="10"/>
  <c r="Y442" i="10"/>
  <c r="Z442" i="10" s="1"/>
  <c r="AB442" i="10"/>
  <c r="AD442" i="10"/>
  <c r="AE442" i="10"/>
  <c r="C443" i="10"/>
  <c r="D443" i="10"/>
  <c r="E443" i="10"/>
  <c r="F443" i="10"/>
  <c r="G443" i="10"/>
  <c r="H443" i="10"/>
  <c r="I443" i="10"/>
  <c r="J443" i="10"/>
  <c r="K443" i="10"/>
  <c r="L443" i="10"/>
  <c r="M443" i="10"/>
  <c r="N443" i="10"/>
  <c r="O443" i="10"/>
  <c r="AC443" i="10" s="1"/>
  <c r="P443" i="10"/>
  <c r="Q443" i="10"/>
  <c r="R443" i="10"/>
  <c r="S443" i="10"/>
  <c r="T443" i="10"/>
  <c r="U443" i="10"/>
  <c r="V443" i="10"/>
  <c r="W443" i="10"/>
  <c r="X443" i="10"/>
  <c r="Y443" i="10"/>
  <c r="Z443" i="10" s="1"/>
  <c r="AB443" i="10"/>
  <c r="AD443" i="10"/>
  <c r="AE443" i="10"/>
  <c r="C444" i="10"/>
  <c r="D444" i="10"/>
  <c r="E444" i="10"/>
  <c r="F444" i="10"/>
  <c r="G444" i="10"/>
  <c r="H444" i="10"/>
  <c r="I444" i="10"/>
  <c r="J444" i="10"/>
  <c r="K444" i="10"/>
  <c r="L444" i="10"/>
  <c r="M444" i="10"/>
  <c r="N444" i="10"/>
  <c r="O444" i="10"/>
  <c r="AC444" i="10" s="1"/>
  <c r="P444" i="10"/>
  <c r="Q444" i="10"/>
  <c r="R444" i="10"/>
  <c r="S444" i="10"/>
  <c r="T444" i="10"/>
  <c r="U444" i="10"/>
  <c r="V444" i="10"/>
  <c r="W444" i="10"/>
  <c r="X444" i="10"/>
  <c r="Y444" i="10"/>
  <c r="Z444" i="10" s="1"/>
  <c r="AB444" i="10"/>
  <c r="AD444" i="10"/>
  <c r="AE444" i="10"/>
  <c r="C445" i="10"/>
  <c r="D445" i="10"/>
  <c r="E445" i="10"/>
  <c r="F445" i="10"/>
  <c r="G445" i="10"/>
  <c r="H445" i="10"/>
  <c r="I445" i="10"/>
  <c r="J445" i="10"/>
  <c r="K445" i="10"/>
  <c r="L445" i="10"/>
  <c r="M445" i="10"/>
  <c r="N445" i="10"/>
  <c r="O445" i="10"/>
  <c r="AC445" i="10" s="1"/>
  <c r="P445" i="10"/>
  <c r="Q445" i="10"/>
  <c r="R445" i="10"/>
  <c r="S445" i="10"/>
  <c r="T445" i="10"/>
  <c r="U445" i="10"/>
  <c r="V445" i="10"/>
  <c r="W445" i="10"/>
  <c r="X445" i="10"/>
  <c r="Y445" i="10"/>
  <c r="AA445" i="10" s="1"/>
  <c r="AB445" i="10"/>
  <c r="AD445" i="10"/>
  <c r="AE445" i="10"/>
  <c r="C446" i="10"/>
  <c r="D446" i="10"/>
  <c r="E446" i="10"/>
  <c r="F446" i="10"/>
  <c r="G446" i="10"/>
  <c r="H446" i="10"/>
  <c r="I446" i="10"/>
  <c r="J446" i="10"/>
  <c r="K446" i="10"/>
  <c r="L446" i="10"/>
  <c r="M446" i="10"/>
  <c r="N446" i="10"/>
  <c r="O446" i="10"/>
  <c r="AC446" i="10" s="1"/>
  <c r="P446" i="10"/>
  <c r="Q446" i="10"/>
  <c r="R446" i="10"/>
  <c r="S446" i="10"/>
  <c r="T446" i="10"/>
  <c r="U446" i="10"/>
  <c r="V446" i="10"/>
  <c r="W446" i="10"/>
  <c r="X446" i="10"/>
  <c r="Y446" i="10"/>
  <c r="Z446" i="10" s="1"/>
  <c r="AB446" i="10"/>
  <c r="AD446" i="10"/>
  <c r="AE446" i="10"/>
  <c r="C447" i="10"/>
  <c r="D447" i="10"/>
  <c r="E447" i="10"/>
  <c r="F447" i="10"/>
  <c r="G447" i="10"/>
  <c r="H447" i="10"/>
  <c r="I447" i="10"/>
  <c r="J447" i="10"/>
  <c r="K447" i="10"/>
  <c r="L447" i="10"/>
  <c r="M447" i="10"/>
  <c r="N447" i="10"/>
  <c r="O447" i="10"/>
  <c r="AC447" i="10" s="1"/>
  <c r="P447" i="10"/>
  <c r="Q447" i="10"/>
  <c r="R447" i="10"/>
  <c r="S447" i="10"/>
  <c r="T447" i="10"/>
  <c r="U447" i="10"/>
  <c r="V447" i="10"/>
  <c r="W447" i="10"/>
  <c r="X447" i="10"/>
  <c r="Y447" i="10"/>
  <c r="Z447" i="10" s="1"/>
  <c r="AB447" i="10"/>
  <c r="AD447" i="10"/>
  <c r="AE447" i="10"/>
  <c r="C448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AC448" i="10" s="1"/>
  <c r="P448" i="10"/>
  <c r="Q448" i="10"/>
  <c r="R448" i="10"/>
  <c r="S448" i="10"/>
  <c r="T448" i="10"/>
  <c r="U448" i="10"/>
  <c r="V448" i="10"/>
  <c r="W448" i="10"/>
  <c r="X448" i="10"/>
  <c r="Y448" i="10"/>
  <c r="Z448" i="10" s="1"/>
  <c r="AB448" i="10"/>
  <c r="AD448" i="10"/>
  <c r="AE448" i="10"/>
  <c r="C449" i="10"/>
  <c r="D449" i="10"/>
  <c r="E449" i="10"/>
  <c r="F449" i="10"/>
  <c r="G449" i="10"/>
  <c r="H449" i="10"/>
  <c r="I449" i="10"/>
  <c r="J449" i="10"/>
  <c r="K449" i="10"/>
  <c r="L449" i="10"/>
  <c r="M449" i="10"/>
  <c r="N449" i="10"/>
  <c r="O449" i="10"/>
  <c r="AC449" i="10" s="1"/>
  <c r="P449" i="10"/>
  <c r="Q449" i="10"/>
  <c r="R449" i="10"/>
  <c r="S449" i="10"/>
  <c r="T449" i="10"/>
  <c r="U449" i="10"/>
  <c r="V449" i="10"/>
  <c r="W449" i="10"/>
  <c r="X449" i="10"/>
  <c r="Y449" i="10"/>
  <c r="AA449" i="10" s="1"/>
  <c r="AB449" i="10"/>
  <c r="AD449" i="10"/>
  <c r="AE449" i="10"/>
  <c r="C450" i="10"/>
  <c r="D450" i="10"/>
  <c r="E450" i="10"/>
  <c r="F450" i="10"/>
  <c r="G450" i="10"/>
  <c r="H450" i="10"/>
  <c r="I450" i="10"/>
  <c r="J450" i="10"/>
  <c r="K450" i="10"/>
  <c r="L450" i="10"/>
  <c r="M450" i="10"/>
  <c r="N450" i="10"/>
  <c r="O450" i="10"/>
  <c r="AC450" i="10" s="1"/>
  <c r="P450" i="10"/>
  <c r="Q450" i="10"/>
  <c r="R450" i="10"/>
  <c r="S450" i="10"/>
  <c r="T450" i="10"/>
  <c r="U450" i="10"/>
  <c r="V450" i="10"/>
  <c r="W450" i="10"/>
  <c r="X450" i="10"/>
  <c r="Y450" i="10"/>
  <c r="Z450" i="10" s="1"/>
  <c r="AB450" i="10"/>
  <c r="AD450" i="10"/>
  <c r="AE450" i="10"/>
  <c r="C451" i="10"/>
  <c r="D451" i="10"/>
  <c r="E451" i="10"/>
  <c r="F451" i="10"/>
  <c r="G451" i="10"/>
  <c r="H451" i="10"/>
  <c r="I451" i="10"/>
  <c r="J451" i="10"/>
  <c r="K451" i="10"/>
  <c r="L451" i="10"/>
  <c r="M451" i="10"/>
  <c r="N451" i="10"/>
  <c r="O451" i="10"/>
  <c r="AC451" i="10" s="1"/>
  <c r="P451" i="10"/>
  <c r="Q451" i="10"/>
  <c r="R451" i="10"/>
  <c r="S451" i="10"/>
  <c r="T451" i="10"/>
  <c r="U451" i="10"/>
  <c r="V451" i="10"/>
  <c r="W451" i="10"/>
  <c r="X451" i="10"/>
  <c r="Y451" i="10"/>
  <c r="AA451" i="10" s="1"/>
  <c r="AB451" i="10"/>
  <c r="AD451" i="10"/>
  <c r="AE451" i="10"/>
  <c r="C452" i="10"/>
  <c r="D452" i="10"/>
  <c r="E452" i="10"/>
  <c r="F452" i="10"/>
  <c r="G452" i="10"/>
  <c r="H452" i="10"/>
  <c r="I452" i="10"/>
  <c r="J452" i="10"/>
  <c r="K452" i="10"/>
  <c r="L452" i="10"/>
  <c r="M452" i="10"/>
  <c r="N452" i="10"/>
  <c r="O452" i="10"/>
  <c r="AC452" i="10" s="1"/>
  <c r="P452" i="10"/>
  <c r="Q452" i="10"/>
  <c r="R452" i="10"/>
  <c r="S452" i="10"/>
  <c r="T452" i="10"/>
  <c r="U452" i="10"/>
  <c r="V452" i="10"/>
  <c r="W452" i="10"/>
  <c r="X452" i="10"/>
  <c r="Y452" i="10"/>
  <c r="AA452" i="10" s="1"/>
  <c r="AB452" i="10"/>
  <c r="AD452" i="10"/>
  <c r="AE452" i="10"/>
  <c r="C453" i="10"/>
  <c r="D453" i="10"/>
  <c r="E453" i="10"/>
  <c r="F453" i="10"/>
  <c r="G453" i="10"/>
  <c r="H453" i="10"/>
  <c r="I453" i="10"/>
  <c r="J453" i="10"/>
  <c r="K453" i="10"/>
  <c r="L453" i="10"/>
  <c r="M453" i="10"/>
  <c r="N453" i="10"/>
  <c r="O453" i="10"/>
  <c r="AC453" i="10" s="1"/>
  <c r="P453" i="10"/>
  <c r="Q453" i="10"/>
  <c r="R453" i="10"/>
  <c r="S453" i="10"/>
  <c r="T453" i="10"/>
  <c r="U453" i="10"/>
  <c r="V453" i="10"/>
  <c r="W453" i="10"/>
  <c r="X453" i="10"/>
  <c r="Y453" i="10"/>
  <c r="Z453" i="10" s="1"/>
  <c r="AB453" i="10"/>
  <c r="AD453" i="10"/>
  <c r="AE453" i="10"/>
  <c r="C454" i="10"/>
  <c r="D454" i="10"/>
  <c r="E454" i="10"/>
  <c r="F454" i="10"/>
  <c r="G454" i="10"/>
  <c r="H454" i="10"/>
  <c r="I454" i="10"/>
  <c r="J454" i="10"/>
  <c r="K454" i="10"/>
  <c r="L454" i="10"/>
  <c r="M454" i="10"/>
  <c r="N454" i="10"/>
  <c r="O454" i="10"/>
  <c r="AC454" i="10" s="1"/>
  <c r="P454" i="10"/>
  <c r="Q454" i="10"/>
  <c r="R454" i="10"/>
  <c r="S454" i="10"/>
  <c r="T454" i="10"/>
  <c r="U454" i="10"/>
  <c r="V454" i="10"/>
  <c r="W454" i="10"/>
  <c r="X454" i="10"/>
  <c r="Y454" i="10"/>
  <c r="AA454" i="10" s="1"/>
  <c r="AB454" i="10"/>
  <c r="AD454" i="10"/>
  <c r="AE454" i="10"/>
  <c r="C455" i="10"/>
  <c r="D455" i="10"/>
  <c r="E455" i="10"/>
  <c r="F455" i="10"/>
  <c r="G455" i="10"/>
  <c r="H455" i="10"/>
  <c r="I455" i="10"/>
  <c r="J455" i="10"/>
  <c r="K455" i="10"/>
  <c r="L455" i="10"/>
  <c r="M455" i="10"/>
  <c r="N455" i="10"/>
  <c r="O455" i="10"/>
  <c r="AC455" i="10" s="1"/>
  <c r="P455" i="10"/>
  <c r="Q455" i="10"/>
  <c r="R455" i="10"/>
  <c r="S455" i="10"/>
  <c r="T455" i="10"/>
  <c r="U455" i="10"/>
  <c r="V455" i="10"/>
  <c r="W455" i="10"/>
  <c r="X455" i="10"/>
  <c r="Y455" i="10"/>
  <c r="AA455" i="10" s="1"/>
  <c r="AB455" i="10"/>
  <c r="AD455" i="10"/>
  <c r="AE455" i="10"/>
  <c r="C456" i="10"/>
  <c r="D456" i="10"/>
  <c r="E456" i="10"/>
  <c r="F456" i="10"/>
  <c r="G456" i="10"/>
  <c r="H456" i="10"/>
  <c r="I456" i="10"/>
  <c r="J456" i="10"/>
  <c r="K456" i="10"/>
  <c r="L456" i="10"/>
  <c r="M456" i="10"/>
  <c r="N456" i="10"/>
  <c r="O456" i="10"/>
  <c r="AC456" i="10" s="1"/>
  <c r="P456" i="10"/>
  <c r="Q456" i="10"/>
  <c r="R456" i="10"/>
  <c r="S456" i="10"/>
  <c r="T456" i="10"/>
  <c r="U456" i="10"/>
  <c r="V456" i="10"/>
  <c r="W456" i="10"/>
  <c r="X456" i="10"/>
  <c r="Y456" i="10"/>
  <c r="Z456" i="10" s="1"/>
  <c r="AB456" i="10"/>
  <c r="AD456" i="10"/>
  <c r="AE456" i="10"/>
  <c r="C457" i="10"/>
  <c r="D457" i="10"/>
  <c r="E457" i="10"/>
  <c r="F457" i="10"/>
  <c r="G457" i="10"/>
  <c r="H457" i="10"/>
  <c r="I457" i="10"/>
  <c r="J457" i="10"/>
  <c r="K457" i="10"/>
  <c r="L457" i="10"/>
  <c r="M457" i="10"/>
  <c r="N457" i="10"/>
  <c r="O457" i="10"/>
  <c r="AC457" i="10" s="1"/>
  <c r="P457" i="10"/>
  <c r="Q457" i="10"/>
  <c r="R457" i="10"/>
  <c r="S457" i="10"/>
  <c r="T457" i="10"/>
  <c r="U457" i="10"/>
  <c r="V457" i="10"/>
  <c r="W457" i="10"/>
  <c r="X457" i="10"/>
  <c r="Y457" i="10"/>
  <c r="AA457" i="10" s="1"/>
  <c r="AB457" i="10"/>
  <c r="AD457" i="10"/>
  <c r="AE457" i="10"/>
  <c r="C458" i="10"/>
  <c r="D458" i="10"/>
  <c r="E458" i="10"/>
  <c r="F458" i="10"/>
  <c r="G458" i="10"/>
  <c r="H458" i="10"/>
  <c r="I458" i="10"/>
  <c r="J458" i="10"/>
  <c r="K458" i="10"/>
  <c r="L458" i="10"/>
  <c r="M458" i="10"/>
  <c r="N458" i="10"/>
  <c r="O458" i="10"/>
  <c r="AC458" i="10" s="1"/>
  <c r="P458" i="10"/>
  <c r="Q458" i="10"/>
  <c r="R458" i="10"/>
  <c r="S458" i="10"/>
  <c r="T458" i="10"/>
  <c r="U458" i="10"/>
  <c r="V458" i="10"/>
  <c r="W458" i="10"/>
  <c r="X458" i="10"/>
  <c r="Y458" i="10"/>
  <c r="Z458" i="10" s="1"/>
  <c r="AB458" i="10"/>
  <c r="AD458" i="10"/>
  <c r="AE458" i="10"/>
  <c r="C459" i="10"/>
  <c r="D459" i="10"/>
  <c r="E459" i="10"/>
  <c r="F459" i="10"/>
  <c r="G459" i="10"/>
  <c r="H459" i="10"/>
  <c r="I459" i="10"/>
  <c r="J459" i="10"/>
  <c r="K459" i="10"/>
  <c r="L459" i="10"/>
  <c r="M459" i="10"/>
  <c r="N459" i="10"/>
  <c r="O459" i="10"/>
  <c r="AC459" i="10" s="1"/>
  <c r="P459" i="10"/>
  <c r="Q459" i="10"/>
  <c r="R459" i="10"/>
  <c r="S459" i="10"/>
  <c r="T459" i="10"/>
  <c r="U459" i="10"/>
  <c r="V459" i="10"/>
  <c r="W459" i="10"/>
  <c r="X459" i="10"/>
  <c r="Y459" i="10"/>
  <c r="AA459" i="10" s="1"/>
  <c r="AB459" i="10"/>
  <c r="AD459" i="10"/>
  <c r="AE459" i="10"/>
  <c r="C460" i="10"/>
  <c r="D460" i="10"/>
  <c r="E460" i="10"/>
  <c r="F460" i="10"/>
  <c r="G460" i="10"/>
  <c r="H460" i="10"/>
  <c r="I460" i="10"/>
  <c r="J460" i="10"/>
  <c r="K460" i="10"/>
  <c r="L460" i="10"/>
  <c r="M460" i="10"/>
  <c r="N460" i="10"/>
  <c r="O460" i="10"/>
  <c r="AC460" i="10" s="1"/>
  <c r="P460" i="10"/>
  <c r="Q460" i="10"/>
  <c r="R460" i="10"/>
  <c r="S460" i="10"/>
  <c r="T460" i="10"/>
  <c r="U460" i="10"/>
  <c r="V460" i="10"/>
  <c r="W460" i="10"/>
  <c r="X460" i="10"/>
  <c r="Y460" i="10"/>
  <c r="Z460" i="10" s="1"/>
  <c r="AB460" i="10"/>
  <c r="AD460" i="10"/>
  <c r="AE460" i="10"/>
  <c r="C461" i="10"/>
  <c r="D461" i="10"/>
  <c r="E461" i="10"/>
  <c r="F461" i="10"/>
  <c r="G461" i="10"/>
  <c r="H461" i="10"/>
  <c r="I461" i="10"/>
  <c r="J461" i="10"/>
  <c r="K461" i="10"/>
  <c r="L461" i="10"/>
  <c r="M461" i="10"/>
  <c r="N461" i="10"/>
  <c r="O461" i="10"/>
  <c r="AC461" i="10" s="1"/>
  <c r="P461" i="10"/>
  <c r="Q461" i="10"/>
  <c r="R461" i="10"/>
  <c r="S461" i="10"/>
  <c r="T461" i="10"/>
  <c r="U461" i="10"/>
  <c r="V461" i="10"/>
  <c r="W461" i="10"/>
  <c r="X461" i="10"/>
  <c r="Y461" i="10"/>
  <c r="AA461" i="10" s="1"/>
  <c r="AB461" i="10"/>
  <c r="AD461" i="10"/>
  <c r="AE461" i="10"/>
  <c r="C462" i="10"/>
  <c r="D462" i="10"/>
  <c r="E462" i="10"/>
  <c r="F462" i="10"/>
  <c r="G462" i="10"/>
  <c r="H462" i="10"/>
  <c r="I462" i="10"/>
  <c r="J462" i="10"/>
  <c r="K462" i="10"/>
  <c r="L462" i="10"/>
  <c r="M462" i="10"/>
  <c r="N462" i="10"/>
  <c r="O462" i="10"/>
  <c r="AC462" i="10" s="1"/>
  <c r="P462" i="10"/>
  <c r="Q462" i="10"/>
  <c r="R462" i="10"/>
  <c r="S462" i="10"/>
  <c r="T462" i="10"/>
  <c r="U462" i="10"/>
  <c r="V462" i="10"/>
  <c r="W462" i="10"/>
  <c r="X462" i="10"/>
  <c r="Y462" i="10"/>
  <c r="Z462" i="10" s="1"/>
  <c r="AB462" i="10"/>
  <c r="AD462" i="10"/>
  <c r="AE462" i="10"/>
  <c r="C463" i="10"/>
  <c r="D463" i="10"/>
  <c r="E463" i="10"/>
  <c r="F463" i="10"/>
  <c r="G463" i="10"/>
  <c r="H463" i="10"/>
  <c r="I463" i="10"/>
  <c r="J463" i="10"/>
  <c r="K463" i="10"/>
  <c r="L463" i="10"/>
  <c r="M463" i="10"/>
  <c r="N463" i="10"/>
  <c r="O463" i="10"/>
  <c r="AC463" i="10" s="1"/>
  <c r="P463" i="10"/>
  <c r="Q463" i="10"/>
  <c r="R463" i="10"/>
  <c r="S463" i="10"/>
  <c r="T463" i="10"/>
  <c r="U463" i="10"/>
  <c r="V463" i="10"/>
  <c r="W463" i="10"/>
  <c r="X463" i="10"/>
  <c r="Y463" i="10"/>
  <c r="Z463" i="10" s="1"/>
  <c r="AB463" i="10"/>
  <c r="AD463" i="10"/>
  <c r="AE463" i="10"/>
  <c r="C464" i="10"/>
  <c r="D464" i="10"/>
  <c r="E464" i="10"/>
  <c r="F464" i="10"/>
  <c r="G464" i="10"/>
  <c r="H464" i="10"/>
  <c r="I464" i="10"/>
  <c r="J464" i="10"/>
  <c r="K464" i="10"/>
  <c r="L464" i="10"/>
  <c r="M464" i="10"/>
  <c r="N464" i="10"/>
  <c r="O464" i="10"/>
  <c r="AC464" i="10" s="1"/>
  <c r="P464" i="10"/>
  <c r="Q464" i="10"/>
  <c r="R464" i="10"/>
  <c r="S464" i="10"/>
  <c r="T464" i="10"/>
  <c r="U464" i="10"/>
  <c r="V464" i="10"/>
  <c r="W464" i="10"/>
  <c r="X464" i="10"/>
  <c r="Y464" i="10"/>
  <c r="Z464" i="10" s="1"/>
  <c r="AB464" i="10"/>
  <c r="AD464" i="10"/>
  <c r="AE464" i="10"/>
  <c r="C465" i="10"/>
  <c r="D465" i="10"/>
  <c r="E465" i="10"/>
  <c r="F465" i="10"/>
  <c r="G465" i="10"/>
  <c r="H465" i="10"/>
  <c r="I465" i="10"/>
  <c r="J465" i="10"/>
  <c r="K465" i="10"/>
  <c r="L465" i="10"/>
  <c r="M465" i="10"/>
  <c r="N465" i="10"/>
  <c r="O465" i="10"/>
  <c r="AC465" i="10" s="1"/>
  <c r="P465" i="10"/>
  <c r="Q465" i="10"/>
  <c r="R465" i="10"/>
  <c r="S465" i="10"/>
  <c r="T465" i="10"/>
  <c r="U465" i="10"/>
  <c r="V465" i="10"/>
  <c r="W465" i="10"/>
  <c r="X465" i="10"/>
  <c r="Y465" i="10"/>
  <c r="Z465" i="10" s="1"/>
  <c r="AB465" i="10"/>
  <c r="AD465" i="10"/>
  <c r="AE465" i="10"/>
  <c r="C466" i="10"/>
  <c r="D466" i="10"/>
  <c r="E466" i="10"/>
  <c r="F466" i="10"/>
  <c r="G466" i="10"/>
  <c r="H466" i="10"/>
  <c r="I466" i="10"/>
  <c r="J466" i="10"/>
  <c r="K466" i="10"/>
  <c r="L466" i="10"/>
  <c r="M466" i="10"/>
  <c r="N466" i="10"/>
  <c r="O466" i="10"/>
  <c r="AC466" i="10" s="1"/>
  <c r="P466" i="10"/>
  <c r="Q466" i="10"/>
  <c r="R466" i="10"/>
  <c r="S466" i="10"/>
  <c r="T466" i="10"/>
  <c r="U466" i="10"/>
  <c r="V466" i="10"/>
  <c r="W466" i="10"/>
  <c r="X466" i="10"/>
  <c r="Y466" i="10"/>
  <c r="AA466" i="10" s="1"/>
  <c r="AB466" i="10"/>
  <c r="AD466" i="10"/>
  <c r="AE466" i="10"/>
  <c r="C467" i="10"/>
  <c r="D467" i="10"/>
  <c r="E467" i="10"/>
  <c r="F467" i="10"/>
  <c r="G467" i="10"/>
  <c r="H467" i="10"/>
  <c r="I467" i="10"/>
  <c r="J467" i="10"/>
  <c r="K467" i="10"/>
  <c r="L467" i="10"/>
  <c r="M467" i="10"/>
  <c r="N467" i="10"/>
  <c r="O467" i="10"/>
  <c r="AC467" i="10" s="1"/>
  <c r="P467" i="10"/>
  <c r="Q467" i="10"/>
  <c r="R467" i="10"/>
  <c r="S467" i="10"/>
  <c r="T467" i="10"/>
  <c r="U467" i="10"/>
  <c r="V467" i="10"/>
  <c r="W467" i="10"/>
  <c r="X467" i="10"/>
  <c r="Y467" i="10"/>
  <c r="AA467" i="10" s="1"/>
  <c r="AB467" i="10"/>
  <c r="AD467" i="10"/>
  <c r="AE467" i="10"/>
  <c r="C468" i="10"/>
  <c r="D468" i="10"/>
  <c r="E468" i="10"/>
  <c r="F468" i="10"/>
  <c r="G468" i="10"/>
  <c r="H468" i="10"/>
  <c r="I468" i="10"/>
  <c r="J468" i="10"/>
  <c r="K468" i="10"/>
  <c r="L468" i="10"/>
  <c r="M468" i="10"/>
  <c r="N468" i="10"/>
  <c r="O468" i="10"/>
  <c r="AC468" i="10" s="1"/>
  <c r="P468" i="10"/>
  <c r="Q468" i="10"/>
  <c r="R468" i="10"/>
  <c r="S468" i="10"/>
  <c r="T468" i="10"/>
  <c r="U468" i="10"/>
  <c r="V468" i="10"/>
  <c r="W468" i="10"/>
  <c r="X468" i="10"/>
  <c r="Y468" i="10"/>
  <c r="Z468" i="10" s="1"/>
  <c r="AB468" i="10"/>
  <c r="AD468" i="10"/>
  <c r="AE468" i="10"/>
  <c r="C469" i="10"/>
  <c r="D469" i="10"/>
  <c r="E469" i="10"/>
  <c r="F469" i="10"/>
  <c r="G469" i="10"/>
  <c r="H469" i="10"/>
  <c r="I469" i="10"/>
  <c r="J469" i="10"/>
  <c r="K469" i="10"/>
  <c r="L469" i="10"/>
  <c r="M469" i="10"/>
  <c r="N469" i="10"/>
  <c r="O469" i="10"/>
  <c r="AC469" i="10" s="1"/>
  <c r="P469" i="10"/>
  <c r="Q469" i="10"/>
  <c r="R469" i="10"/>
  <c r="S469" i="10"/>
  <c r="T469" i="10"/>
  <c r="U469" i="10"/>
  <c r="V469" i="10"/>
  <c r="W469" i="10"/>
  <c r="X469" i="10"/>
  <c r="Y469" i="10"/>
  <c r="AA469" i="10" s="1"/>
  <c r="AB469" i="10"/>
  <c r="AD469" i="10"/>
  <c r="AE469" i="10"/>
  <c r="C470" i="10"/>
  <c r="D470" i="10"/>
  <c r="E470" i="10"/>
  <c r="F470" i="10"/>
  <c r="G470" i="10"/>
  <c r="H470" i="10"/>
  <c r="I470" i="10"/>
  <c r="J470" i="10"/>
  <c r="K470" i="10"/>
  <c r="L470" i="10"/>
  <c r="M470" i="10"/>
  <c r="N470" i="10"/>
  <c r="O470" i="10"/>
  <c r="AC470" i="10" s="1"/>
  <c r="P470" i="10"/>
  <c r="Q470" i="10"/>
  <c r="R470" i="10"/>
  <c r="S470" i="10"/>
  <c r="T470" i="10"/>
  <c r="U470" i="10"/>
  <c r="V470" i="10"/>
  <c r="W470" i="10"/>
  <c r="X470" i="10"/>
  <c r="Y470" i="10"/>
  <c r="Z470" i="10" s="1"/>
  <c r="AB470" i="10"/>
  <c r="AD470" i="10"/>
  <c r="AE470" i="10"/>
  <c r="C471" i="10"/>
  <c r="D471" i="10"/>
  <c r="E471" i="10"/>
  <c r="F471" i="10"/>
  <c r="G471" i="10"/>
  <c r="H471" i="10"/>
  <c r="I471" i="10"/>
  <c r="J471" i="10"/>
  <c r="K471" i="10"/>
  <c r="L471" i="10"/>
  <c r="M471" i="10"/>
  <c r="N471" i="10"/>
  <c r="O471" i="10"/>
  <c r="AC471" i="10" s="1"/>
  <c r="P471" i="10"/>
  <c r="Q471" i="10"/>
  <c r="R471" i="10"/>
  <c r="S471" i="10"/>
  <c r="T471" i="10"/>
  <c r="U471" i="10"/>
  <c r="V471" i="10"/>
  <c r="W471" i="10"/>
  <c r="X471" i="10"/>
  <c r="Y471" i="10"/>
  <c r="AA471" i="10" s="1"/>
  <c r="AB471" i="10"/>
  <c r="AD471" i="10"/>
  <c r="AE471" i="10"/>
  <c r="C472" i="10"/>
  <c r="D472" i="10"/>
  <c r="E472" i="10"/>
  <c r="F472" i="10"/>
  <c r="G472" i="10"/>
  <c r="H472" i="10"/>
  <c r="I472" i="10"/>
  <c r="J472" i="10"/>
  <c r="K472" i="10"/>
  <c r="L472" i="10"/>
  <c r="M472" i="10"/>
  <c r="N472" i="10"/>
  <c r="O472" i="10"/>
  <c r="AC472" i="10" s="1"/>
  <c r="P472" i="10"/>
  <c r="Q472" i="10"/>
  <c r="R472" i="10"/>
  <c r="S472" i="10"/>
  <c r="T472" i="10"/>
  <c r="U472" i="10"/>
  <c r="V472" i="10"/>
  <c r="W472" i="10"/>
  <c r="X472" i="10"/>
  <c r="Y472" i="10"/>
  <c r="Z472" i="10" s="1"/>
  <c r="AB472" i="10"/>
  <c r="AD472" i="10"/>
  <c r="AE472" i="10"/>
  <c r="C473" i="10"/>
  <c r="D473" i="10"/>
  <c r="E473" i="10"/>
  <c r="F473" i="10"/>
  <c r="G473" i="10"/>
  <c r="H473" i="10"/>
  <c r="I473" i="10"/>
  <c r="J473" i="10"/>
  <c r="K473" i="10"/>
  <c r="L473" i="10"/>
  <c r="M473" i="10"/>
  <c r="N473" i="10"/>
  <c r="O473" i="10"/>
  <c r="AC473" i="10" s="1"/>
  <c r="P473" i="10"/>
  <c r="Q473" i="10"/>
  <c r="R473" i="10"/>
  <c r="S473" i="10"/>
  <c r="T473" i="10"/>
  <c r="U473" i="10"/>
  <c r="V473" i="10"/>
  <c r="W473" i="10"/>
  <c r="X473" i="10"/>
  <c r="Y473" i="10"/>
  <c r="Z473" i="10" s="1"/>
  <c r="AB473" i="10"/>
  <c r="AD473" i="10"/>
  <c r="AE473" i="10"/>
  <c r="C474" i="10"/>
  <c r="D474" i="10"/>
  <c r="E474" i="10"/>
  <c r="F474" i="10"/>
  <c r="G474" i="10"/>
  <c r="H474" i="10"/>
  <c r="I474" i="10"/>
  <c r="J474" i="10"/>
  <c r="K474" i="10"/>
  <c r="L474" i="10"/>
  <c r="M474" i="10"/>
  <c r="N474" i="10"/>
  <c r="O474" i="10"/>
  <c r="AC474" i="10" s="1"/>
  <c r="P474" i="10"/>
  <c r="Q474" i="10"/>
  <c r="R474" i="10"/>
  <c r="S474" i="10"/>
  <c r="T474" i="10"/>
  <c r="U474" i="10"/>
  <c r="V474" i="10"/>
  <c r="W474" i="10"/>
  <c r="X474" i="10"/>
  <c r="Y474" i="10"/>
  <c r="Z474" i="10" s="1"/>
  <c r="AB474" i="10"/>
  <c r="AD474" i="10"/>
  <c r="AE474" i="10"/>
  <c r="C475" i="10"/>
  <c r="D475" i="10"/>
  <c r="E475" i="10"/>
  <c r="F475" i="10"/>
  <c r="G475" i="10"/>
  <c r="H475" i="10"/>
  <c r="I475" i="10"/>
  <c r="J475" i="10"/>
  <c r="K475" i="10"/>
  <c r="L475" i="10"/>
  <c r="M475" i="10"/>
  <c r="N475" i="10"/>
  <c r="O475" i="10"/>
  <c r="AC475" i="10" s="1"/>
  <c r="P475" i="10"/>
  <c r="Q475" i="10"/>
  <c r="R475" i="10"/>
  <c r="S475" i="10"/>
  <c r="T475" i="10"/>
  <c r="U475" i="10"/>
  <c r="V475" i="10"/>
  <c r="W475" i="10"/>
  <c r="X475" i="10"/>
  <c r="Y475" i="10"/>
  <c r="Z475" i="10" s="1"/>
  <c r="AB475" i="10"/>
  <c r="AD475" i="10"/>
  <c r="AE475" i="10"/>
  <c r="C476" i="10"/>
  <c r="D476" i="10"/>
  <c r="E476" i="10"/>
  <c r="F476" i="10"/>
  <c r="G476" i="10"/>
  <c r="H476" i="10"/>
  <c r="I476" i="10"/>
  <c r="J476" i="10"/>
  <c r="K476" i="10"/>
  <c r="L476" i="10"/>
  <c r="M476" i="10"/>
  <c r="N476" i="10"/>
  <c r="O476" i="10"/>
  <c r="AC476" i="10" s="1"/>
  <c r="P476" i="10"/>
  <c r="Q476" i="10"/>
  <c r="R476" i="10"/>
  <c r="S476" i="10"/>
  <c r="T476" i="10"/>
  <c r="U476" i="10"/>
  <c r="V476" i="10"/>
  <c r="W476" i="10"/>
  <c r="X476" i="10"/>
  <c r="Y476" i="10"/>
  <c r="Z476" i="10" s="1"/>
  <c r="AB476" i="10"/>
  <c r="AD476" i="10"/>
  <c r="AE476" i="10"/>
  <c r="C477" i="10"/>
  <c r="D477" i="10"/>
  <c r="E477" i="10"/>
  <c r="F477" i="10"/>
  <c r="G477" i="10"/>
  <c r="H477" i="10"/>
  <c r="I477" i="10"/>
  <c r="J477" i="10"/>
  <c r="K477" i="10"/>
  <c r="L477" i="10"/>
  <c r="M477" i="10"/>
  <c r="N477" i="10"/>
  <c r="O477" i="10"/>
  <c r="AC477" i="10" s="1"/>
  <c r="P477" i="10"/>
  <c r="Q477" i="10"/>
  <c r="R477" i="10"/>
  <c r="S477" i="10"/>
  <c r="T477" i="10"/>
  <c r="U477" i="10"/>
  <c r="V477" i="10"/>
  <c r="W477" i="10"/>
  <c r="X477" i="10"/>
  <c r="Y477" i="10"/>
  <c r="AA477" i="10" s="1"/>
  <c r="AB477" i="10"/>
  <c r="AD477" i="10"/>
  <c r="AE477" i="10"/>
  <c r="C478" i="10"/>
  <c r="D478" i="10"/>
  <c r="E478" i="10"/>
  <c r="F478" i="10"/>
  <c r="G478" i="10"/>
  <c r="H478" i="10"/>
  <c r="I478" i="10"/>
  <c r="J478" i="10"/>
  <c r="K478" i="10"/>
  <c r="L478" i="10"/>
  <c r="M478" i="10"/>
  <c r="N478" i="10"/>
  <c r="O478" i="10"/>
  <c r="AC478" i="10" s="1"/>
  <c r="P478" i="10"/>
  <c r="Q478" i="10"/>
  <c r="R478" i="10"/>
  <c r="S478" i="10"/>
  <c r="T478" i="10"/>
  <c r="U478" i="10"/>
  <c r="V478" i="10"/>
  <c r="W478" i="10"/>
  <c r="X478" i="10"/>
  <c r="Y478" i="10"/>
  <c r="Z478" i="10" s="1"/>
  <c r="AB478" i="10"/>
  <c r="AD478" i="10"/>
  <c r="AE478" i="10"/>
  <c r="C479" i="10"/>
  <c r="D479" i="10"/>
  <c r="E479" i="10"/>
  <c r="F479" i="10"/>
  <c r="G479" i="10"/>
  <c r="H479" i="10"/>
  <c r="I479" i="10"/>
  <c r="J479" i="10"/>
  <c r="K479" i="10"/>
  <c r="L479" i="10"/>
  <c r="M479" i="10"/>
  <c r="N479" i="10"/>
  <c r="O479" i="10"/>
  <c r="AC479" i="10" s="1"/>
  <c r="P479" i="10"/>
  <c r="Q479" i="10"/>
  <c r="R479" i="10"/>
  <c r="S479" i="10"/>
  <c r="T479" i="10"/>
  <c r="U479" i="10"/>
  <c r="V479" i="10"/>
  <c r="W479" i="10"/>
  <c r="X479" i="10"/>
  <c r="Y479" i="10"/>
  <c r="AA479" i="10" s="1"/>
  <c r="AB479" i="10"/>
  <c r="AD479" i="10"/>
  <c r="AE479" i="10"/>
  <c r="C480" i="10"/>
  <c r="D480" i="10"/>
  <c r="E480" i="10"/>
  <c r="F480" i="10"/>
  <c r="G480" i="10"/>
  <c r="H480" i="10"/>
  <c r="I480" i="10"/>
  <c r="J480" i="10"/>
  <c r="K480" i="10"/>
  <c r="L480" i="10"/>
  <c r="M480" i="10"/>
  <c r="N480" i="10"/>
  <c r="O480" i="10"/>
  <c r="AC480" i="10" s="1"/>
  <c r="P480" i="10"/>
  <c r="Q480" i="10"/>
  <c r="R480" i="10"/>
  <c r="S480" i="10"/>
  <c r="T480" i="10"/>
  <c r="U480" i="10"/>
  <c r="V480" i="10"/>
  <c r="W480" i="10"/>
  <c r="X480" i="10"/>
  <c r="Y480" i="10"/>
  <c r="AA480" i="10" s="1"/>
  <c r="AB480" i="10"/>
  <c r="AD480" i="10"/>
  <c r="AE480" i="10"/>
  <c r="C481" i="10"/>
  <c r="D481" i="10"/>
  <c r="E481" i="10"/>
  <c r="F481" i="10"/>
  <c r="G481" i="10"/>
  <c r="H481" i="10"/>
  <c r="I481" i="10"/>
  <c r="J481" i="10"/>
  <c r="K481" i="10"/>
  <c r="L481" i="10"/>
  <c r="M481" i="10"/>
  <c r="N481" i="10"/>
  <c r="O481" i="10"/>
  <c r="AC481" i="10" s="1"/>
  <c r="P481" i="10"/>
  <c r="Q481" i="10"/>
  <c r="R481" i="10"/>
  <c r="S481" i="10"/>
  <c r="T481" i="10"/>
  <c r="U481" i="10"/>
  <c r="V481" i="10"/>
  <c r="W481" i="10"/>
  <c r="X481" i="10"/>
  <c r="Y481" i="10"/>
  <c r="Z481" i="10" s="1"/>
  <c r="AB481" i="10"/>
  <c r="AD481" i="10"/>
  <c r="AE481" i="10"/>
  <c r="C482" i="10"/>
  <c r="D482" i="10"/>
  <c r="E482" i="10"/>
  <c r="F482" i="10"/>
  <c r="G482" i="10"/>
  <c r="H482" i="10"/>
  <c r="I482" i="10"/>
  <c r="J482" i="10"/>
  <c r="K482" i="10"/>
  <c r="L482" i="10"/>
  <c r="M482" i="10"/>
  <c r="N482" i="10"/>
  <c r="O482" i="10"/>
  <c r="AC482" i="10" s="1"/>
  <c r="P482" i="10"/>
  <c r="Q482" i="10"/>
  <c r="R482" i="10"/>
  <c r="S482" i="10"/>
  <c r="T482" i="10"/>
  <c r="U482" i="10"/>
  <c r="V482" i="10"/>
  <c r="W482" i="10"/>
  <c r="X482" i="10"/>
  <c r="Y482" i="10"/>
  <c r="Z482" i="10" s="1"/>
  <c r="AB482" i="10"/>
  <c r="AD482" i="10"/>
  <c r="AE482" i="10"/>
  <c r="C483" i="10"/>
  <c r="D483" i="10"/>
  <c r="E483" i="10"/>
  <c r="F483" i="10"/>
  <c r="G483" i="10"/>
  <c r="H483" i="10"/>
  <c r="I483" i="10"/>
  <c r="J483" i="10"/>
  <c r="K483" i="10"/>
  <c r="L483" i="10"/>
  <c r="M483" i="10"/>
  <c r="N483" i="10"/>
  <c r="O483" i="10"/>
  <c r="AC483" i="10" s="1"/>
  <c r="P483" i="10"/>
  <c r="Q483" i="10"/>
  <c r="R483" i="10"/>
  <c r="S483" i="10"/>
  <c r="T483" i="10"/>
  <c r="U483" i="10"/>
  <c r="V483" i="10"/>
  <c r="W483" i="10"/>
  <c r="X483" i="10"/>
  <c r="Y483" i="10"/>
  <c r="Z483" i="10" s="1"/>
  <c r="AB483" i="10"/>
  <c r="AD483" i="10"/>
  <c r="AE483" i="10"/>
  <c r="C484" i="10"/>
  <c r="D484" i="10"/>
  <c r="E484" i="10"/>
  <c r="F484" i="10"/>
  <c r="G484" i="10"/>
  <c r="H484" i="10"/>
  <c r="I484" i="10"/>
  <c r="J484" i="10"/>
  <c r="K484" i="10"/>
  <c r="L484" i="10"/>
  <c r="M484" i="10"/>
  <c r="N484" i="10"/>
  <c r="O484" i="10"/>
  <c r="AC484" i="10" s="1"/>
  <c r="P484" i="10"/>
  <c r="Q484" i="10"/>
  <c r="R484" i="10"/>
  <c r="S484" i="10"/>
  <c r="T484" i="10"/>
  <c r="U484" i="10"/>
  <c r="V484" i="10"/>
  <c r="W484" i="10"/>
  <c r="X484" i="10"/>
  <c r="Y484" i="10"/>
  <c r="Z484" i="10" s="1"/>
  <c r="AB484" i="10"/>
  <c r="AD484" i="10"/>
  <c r="AE484" i="10"/>
  <c r="C485" i="10"/>
  <c r="D485" i="10"/>
  <c r="E485" i="10"/>
  <c r="F485" i="10"/>
  <c r="G485" i="10"/>
  <c r="H485" i="10"/>
  <c r="I485" i="10"/>
  <c r="J485" i="10"/>
  <c r="K485" i="10"/>
  <c r="L485" i="10"/>
  <c r="M485" i="10"/>
  <c r="N485" i="10"/>
  <c r="O485" i="10"/>
  <c r="AC485" i="10" s="1"/>
  <c r="P485" i="10"/>
  <c r="Q485" i="10"/>
  <c r="R485" i="10"/>
  <c r="S485" i="10"/>
  <c r="T485" i="10"/>
  <c r="U485" i="10"/>
  <c r="V485" i="10"/>
  <c r="W485" i="10"/>
  <c r="X485" i="10"/>
  <c r="Y485" i="10"/>
  <c r="Z485" i="10" s="1"/>
  <c r="AB485" i="10"/>
  <c r="AD485" i="10"/>
  <c r="AE485" i="10"/>
  <c r="C486" i="10"/>
  <c r="D486" i="10"/>
  <c r="E486" i="10"/>
  <c r="F486" i="10"/>
  <c r="G486" i="10"/>
  <c r="H486" i="10"/>
  <c r="I486" i="10"/>
  <c r="J486" i="10"/>
  <c r="K486" i="10"/>
  <c r="L486" i="10"/>
  <c r="M486" i="10"/>
  <c r="N486" i="10"/>
  <c r="O486" i="10"/>
  <c r="AC486" i="10" s="1"/>
  <c r="P486" i="10"/>
  <c r="Q486" i="10"/>
  <c r="R486" i="10"/>
  <c r="S486" i="10"/>
  <c r="T486" i="10"/>
  <c r="U486" i="10"/>
  <c r="V486" i="10"/>
  <c r="W486" i="10"/>
  <c r="X486" i="10"/>
  <c r="Y486" i="10"/>
  <c r="Z486" i="10" s="1"/>
  <c r="AB486" i="10"/>
  <c r="AD486" i="10"/>
  <c r="AE486" i="10"/>
  <c r="C487" i="10"/>
  <c r="D487" i="10"/>
  <c r="E487" i="10"/>
  <c r="F487" i="10"/>
  <c r="G487" i="10"/>
  <c r="H487" i="10"/>
  <c r="I487" i="10"/>
  <c r="J487" i="10"/>
  <c r="K487" i="10"/>
  <c r="L487" i="10"/>
  <c r="M487" i="10"/>
  <c r="N487" i="10"/>
  <c r="O487" i="10"/>
  <c r="AC487" i="10" s="1"/>
  <c r="P487" i="10"/>
  <c r="Q487" i="10"/>
  <c r="R487" i="10"/>
  <c r="S487" i="10"/>
  <c r="T487" i="10"/>
  <c r="U487" i="10"/>
  <c r="V487" i="10"/>
  <c r="W487" i="10"/>
  <c r="X487" i="10"/>
  <c r="Y487" i="10"/>
  <c r="Z487" i="10" s="1"/>
  <c r="AB487" i="10"/>
  <c r="AD487" i="10"/>
  <c r="AE487" i="10"/>
  <c r="C488" i="10"/>
  <c r="D488" i="10"/>
  <c r="E488" i="10"/>
  <c r="F488" i="10"/>
  <c r="G488" i="10"/>
  <c r="H488" i="10"/>
  <c r="I488" i="10"/>
  <c r="J488" i="10"/>
  <c r="K488" i="10"/>
  <c r="L488" i="10"/>
  <c r="M488" i="10"/>
  <c r="N488" i="10"/>
  <c r="O488" i="10"/>
  <c r="AC488" i="10" s="1"/>
  <c r="P488" i="10"/>
  <c r="Q488" i="10"/>
  <c r="R488" i="10"/>
  <c r="S488" i="10"/>
  <c r="T488" i="10"/>
  <c r="U488" i="10"/>
  <c r="V488" i="10"/>
  <c r="W488" i="10"/>
  <c r="X488" i="10"/>
  <c r="Y488" i="10"/>
  <c r="AA488" i="10" s="1"/>
  <c r="AB488" i="10"/>
  <c r="AD488" i="10"/>
  <c r="AE488" i="10"/>
  <c r="C489" i="10"/>
  <c r="D489" i="10"/>
  <c r="E489" i="10"/>
  <c r="F489" i="10"/>
  <c r="G489" i="10"/>
  <c r="H489" i="10"/>
  <c r="I489" i="10"/>
  <c r="J489" i="10"/>
  <c r="K489" i="10"/>
  <c r="L489" i="10"/>
  <c r="M489" i="10"/>
  <c r="N489" i="10"/>
  <c r="O489" i="10"/>
  <c r="AC489" i="10" s="1"/>
  <c r="P489" i="10"/>
  <c r="Q489" i="10"/>
  <c r="R489" i="10"/>
  <c r="S489" i="10"/>
  <c r="T489" i="10"/>
  <c r="U489" i="10"/>
  <c r="V489" i="10"/>
  <c r="W489" i="10"/>
  <c r="X489" i="10"/>
  <c r="Y489" i="10"/>
  <c r="AA489" i="10" s="1"/>
  <c r="AB489" i="10"/>
  <c r="AD489" i="10"/>
  <c r="AE489" i="10"/>
  <c r="C490" i="10"/>
  <c r="D490" i="10"/>
  <c r="E490" i="10"/>
  <c r="F490" i="10"/>
  <c r="G490" i="10"/>
  <c r="H490" i="10"/>
  <c r="I490" i="10"/>
  <c r="J490" i="10"/>
  <c r="K490" i="10"/>
  <c r="L490" i="10"/>
  <c r="M490" i="10"/>
  <c r="N490" i="10"/>
  <c r="O490" i="10"/>
  <c r="AC490" i="10" s="1"/>
  <c r="P490" i="10"/>
  <c r="Q490" i="10"/>
  <c r="R490" i="10"/>
  <c r="S490" i="10"/>
  <c r="T490" i="10"/>
  <c r="U490" i="10"/>
  <c r="V490" i="10"/>
  <c r="W490" i="10"/>
  <c r="X490" i="10"/>
  <c r="Y490" i="10"/>
  <c r="Z490" i="10" s="1"/>
  <c r="AB490" i="10"/>
  <c r="AD490" i="10"/>
  <c r="AE490" i="10"/>
  <c r="C491" i="10"/>
  <c r="D491" i="10"/>
  <c r="E491" i="10"/>
  <c r="F491" i="10"/>
  <c r="G491" i="10"/>
  <c r="H491" i="10"/>
  <c r="I491" i="10"/>
  <c r="J491" i="10"/>
  <c r="K491" i="10"/>
  <c r="L491" i="10"/>
  <c r="M491" i="10"/>
  <c r="N491" i="10"/>
  <c r="O491" i="10"/>
  <c r="AC491" i="10" s="1"/>
  <c r="P491" i="10"/>
  <c r="Q491" i="10"/>
  <c r="R491" i="10"/>
  <c r="S491" i="10"/>
  <c r="T491" i="10"/>
  <c r="U491" i="10"/>
  <c r="V491" i="10"/>
  <c r="W491" i="10"/>
  <c r="X491" i="10"/>
  <c r="Y491" i="10"/>
  <c r="AA491" i="10" s="1"/>
  <c r="AB491" i="10"/>
  <c r="AD491" i="10"/>
  <c r="AE491" i="10"/>
  <c r="C492" i="10"/>
  <c r="D492" i="10"/>
  <c r="E492" i="10"/>
  <c r="F492" i="10"/>
  <c r="G492" i="10"/>
  <c r="H492" i="10"/>
  <c r="I492" i="10"/>
  <c r="J492" i="10"/>
  <c r="K492" i="10"/>
  <c r="L492" i="10"/>
  <c r="M492" i="10"/>
  <c r="N492" i="10"/>
  <c r="O492" i="10"/>
  <c r="AC492" i="10" s="1"/>
  <c r="P492" i="10"/>
  <c r="Q492" i="10"/>
  <c r="R492" i="10"/>
  <c r="S492" i="10"/>
  <c r="T492" i="10"/>
  <c r="U492" i="10"/>
  <c r="V492" i="10"/>
  <c r="W492" i="10"/>
  <c r="X492" i="10"/>
  <c r="Y492" i="10"/>
  <c r="AA492" i="10" s="1"/>
  <c r="AB492" i="10"/>
  <c r="AD492" i="10"/>
  <c r="AE492" i="10"/>
  <c r="C493" i="10"/>
  <c r="D493" i="10"/>
  <c r="E493" i="10"/>
  <c r="F493" i="10"/>
  <c r="G493" i="10"/>
  <c r="H493" i="10"/>
  <c r="I493" i="10"/>
  <c r="J493" i="10"/>
  <c r="K493" i="10"/>
  <c r="L493" i="10"/>
  <c r="M493" i="10"/>
  <c r="N493" i="10"/>
  <c r="O493" i="10"/>
  <c r="AC493" i="10" s="1"/>
  <c r="P493" i="10"/>
  <c r="Q493" i="10"/>
  <c r="R493" i="10"/>
  <c r="S493" i="10"/>
  <c r="T493" i="10"/>
  <c r="U493" i="10"/>
  <c r="V493" i="10"/>
  <c r="W493" i="10"/>
  <c r="X493" i="10"/>
  <c r="Y493" i="10"/>
  <c r="Z493" i="10" s="1"/>
  <c r="AB493" i="10"/>
  <c r="AD493" i="10"/>
  <c r="AE493" i="10"/>
  <c r="C494" i="10"/>
  <c r="D494" i="10"/>
  <c r="E494" i="10"/>
  <c r="F494" i="10"/>
  <c r="G494" i="10"/>
  <c r="H494" i="10"/>
  <c r="I494" i="10"/>
  <c r="J494" i="10"/>
  <c r="K494" i="10"/>
  <c r="L494" i="10"/>
  <c r="M494" i="10"/>
  <c r="N494" i="10"/>
  <c r="O494" i="10"/>
  <c r="AC494" i="10" s="1"/>
  <c r="P494" i="10"/>
  <c r="Q494" i="10"/>
  <c r="R494" i="10"/>
  <c r="S494" i="10"/>
  <c r="T494" i="10"/>
  <c r="U494" i="10"/>
  <c r="V494" i="10"/>
  <c r="W494" i="10"/>
  <c r="X494" i="10"/>
  <c r="Y494" i="10"/>
  <c r="Z494" i="10" s="1"/>
  <c r="AB494" i="10"/>
  <c r="AD494" i="10"/>
  <c r="AE494" i="10"/>
  <c r="C495" i="10"/>
  <c r="D495" i="10"/>
  <c r="E495" i="10"/>
  <c r="F495" i="10"/>
  <c r="G495" i="10"/>
  <c r="H495" i="10"/>
  <c r="I495" i="10"/>
  <c r="J495" i="10"/>
  <c r="K495" i="10"/>
  <c r="L495" i="10"/>
  <c r="M495" i="10"/>
  <c r="N495" i="10"/>
  <c r="O495" i="10"/>
  <c r="AC495" i="10" s="1"/>
  <c r="P495" i="10"/>
  <c r="Q495" i="10"/>
  <c r="R495" i="10"/>
  <c r="S495" i="10"/>
  <c r="T495" i="10"/>
  <c r="U495" i="10"/>
  <c r="V495" i="10"/>
  <c r="W495" i="10"/>
  <c r="X495" i="10"/>
  <c r="Y495" i="10"/>
  <c r="Z495" i="10" s="1"/>
  <c r="AB495" i="10"/>
  <c r="AD495" i="10"/>
  <c r="AE495" i="10"/>
  <c r="C496" i="10"/>
  <c r="D496" i="10"/>
  <c r="E496" i="10"/>
  <c r="F496" i="10"/>
  <c r="G496" i="10"/>
  <c r="H496" i="10"/>
  <c r="I496" i="10"/>
  <c r="J496" i="10"/>
  <c r="K496" i="10"/>
  <c r="L496" i="10"/>
  <c r="M496" i="10"/>
  <c r="N496" i="10"/>
  <c r="O496" i="10"/>
  <c r="AC496" i="10" s="1"/>
  <c r="P496" i="10"/>
  <c r="Q496" i="10"/>
  <c r="R496" i="10"/>
  <c r="S496" i="10"/>
  <c r="T496" i="10"/>
  <c r="U496" i="10"/>
  <c r="V496" i="10"/>
  <c r="W496" i="10"/>
  <c r="X496" i="10"/>
  <c r="Y496" i="10"/>
  <c r="Z496" i="10" s="1"/>
  <c r="AB496" i="10"/>
  <c r="AD496" i="10"/>
  <c r="AE496" i="10"/>
  <c r="C497" i="10"/>
  <c r="D497" i="10"/>
  <c r="E497" i="10"/>
  <c r="F497" i="10"/>
  <c r="G497" i="10"/>
  <c r="H497" i="10"/>
  <c r="I497" i="10"/>
  <c r="J497" i="10"/>
  <c r="K497" i="10"/>
  <c r="L497" i="10"/>
  <c r="M497" i="10"/>
  <c r="N497" i="10"/>
  <c r="O497" i="10"/>
  <c r="AC497" i="10" s="1"/>
  <c r="P497" i="10"/>
  <c r="Q497" i="10"/>
  <c r="R497" i="10"/>
  <c r="S497" i="10"/>
  <c r="T497" i="10"/>
  <c r="U497" i="10"/>
  <c r="V497" i="10"/>
  <c r="W497" i="10"/>
  <c r="X497" i="10"/>
  <c r="Y497" i="10"/>
  <c r="Z497" i="10" s="1"/>
  <c r="AB497" i="10"/>
  <c r="AD497" i="10"/>
  <c r="AE497" i="10"/>
  <c r="C498" i="10"/>
  <c r="D498" i="10"/>
  <c r="E498" i="10"/>
  <c r="F498" i="10"/>
  <c r="G498" i="10"/>
  <c r="H498" i="10"/>
  <c r="I498" i="10"/>
  <c r="J498" i="10"/>
  <c r="K498" i="10"/>
  <c r="L498" i="10"/>
  <c r="M498" i="10"/>
  <c r="N498" i="10"/>
  <c r="O498" i="10"/>
  <c r="AC498" i="10" s="1"/>
  <c r="P498" i="10"/>
  <c r="Q498" i="10"/>
  <c r="R498" i="10"/>
  <c r="S498" i="10"/>
  <c r="T498" i="10"/>
  <c r="U498" i="10"/>
  <c r="V498" i="10"/>
  <c r="W498" i="10"/>
  <c r="X498" i="10"/>
  <c r="Y498" i="10"/>
  <c r="Z498" i="10" s="1"/>
  <c r="AB498" i="10"/>
  <c r="AD498" i="10"/>
  <c r="AE498" i="10"/>
  <c r="C499" i="10"/>
  <c r="D499" i="10"/>
  <c r="E499" i="10"/>
  <c r="F499" i="10"/>
  <c r="G499" i="10"/>
  <c r="H499" i="10"/>
  <c r="I499" i="10"/>
  <c r="J499" i="10"/>
  <c r="K499" i="10"/>
  <c r="L499" i="10"/>
  <c r="M499" i="10"/>
  <c r="N499" i="10"/>
  <c r="O499" i="10"/>
  <c r="AC499" i="10" s="1"/>
  <c r="P499" i="10"/>
  <c r="Q499" i="10"/>
  <c r="R499" i="10"/>
  <c r="S499" i="10"/>
  <c r="T499" i="10"/>
  <c r="U499" i="10"/>
  <c r="V499" i="10"/>
  <c r="W499" i="10"/>
  <c r="X499" i="10"/>
  <c r="Y499" i="10"/>
  <c r="Z499" i="10" s="1"/>
  <c r="AB499" i="10"/>
  <c r="AD499" i="10"/>
  <c r="AE499" i="10"/>
  <c r="C500" i="10"/>
  <c r="D500" i="10"/>
  <c r="E500" i="10"/>
  <c r="F500" i="10"/>
  <c r="G500" i="10"/>
  <c r="H500" i="10"/>
  <c r="I500" i="10"/>
  <c r="J500" i="10"/>
  <c r="K500" i="10"/>
  <c r="L500" i="10"/>
  <c r="M500" i="10"/>
  <c r="N500" i="10"/>
  <c r="O500" i="10"/>
  <c r="AC500" i="10" s="1"/>
  <c r="P500" i="10"/>
  <c r="Q500" i="10"/>
  <c r="R500" i="10"/>
  <c r="S500" i="10"/>
  <c r="T500" i="10"/>
  <c r="U500" i="10"/>
  <c r="V500" i="10"/>
  <c r="W500" i="10"/>
  <c r="X500" i="10"/>
  <c r="Y500" i="10"/>
  <c r="Z500" i="10" s="1"/>
  <c r="AB500" i="10"/>
  <c r="AD500" i="10"/>
  <c r="AE500" i="10"/>
  <c r="C501" i="10"/>
  <c r="D501" i="10"/>
  <c r="E501" i="10"/>
  <c r="F501" i="10"/>
  <c r="G501" i="10"/>
  <c r="H501" i="10"/>
  <c r="I501" i="10"/>
  <c r="J501" i="10"/>
  <c r="K501" i="10"/>
  <c r="L501" i="10"/>
  <c r="M501" i="10"/>
  <c r="N501" i="10"/>
  <c r="O501" i="10"/>
  <c r="AC501" i="10" s="1"/>
  <c r="P501" i="10"/>
  <c r="Q501" i="10"/>
  <c r="R501" i="10"/>
  <c r="S501" i="10"/>
  <c r="T501" i="10"/>
  <c r="U501" i="10"/>
  <c r="V501" i="10"/>
  <c r="W501" i="10"/>
  <c r="X501" i="10"/>
  <c r="Y501" i="10"/>
  <c r="AA501" i="10" s="1"/>
  <c r="AB501" i="10"/>
  <c r="AD501" i="10"/>
  <c r="AE501" i="10"/>
  <c r="C502" i="10"/>
  <c r="D502" i="10"/>
  <c r="E502" i="10"/>
  <c r="F502" i="10"/>
  <c r="G502" i="10"/>
  <c r="H502" i="10"/>
  <c r="I502" i="10"/>
  <c r="J502" i="10"/>
  <c r="K502" i="10"/>
  <c r="L502" i="10"/>
  <c r="M502" i="10"/>
  <c r="N502" i="10"/>
  <c r="O502" i="10"/>
  <c r="AC502" i="10" s="1"/>
  <c r="P502" i="10"/>
  <c r="Q502" i="10"/>
  <c r="R502" i="10"/>
  <c r="S502" i="10"/>
  <c r="T502" i="10"/>
  <c r="U502" i="10"/>
  <c r="V502" i="10"/>
  <c r="W502" i="10"/>
  <c r="X502" i="10"/>
  <c r="Y502" i="10"/>
  <c r="Z502" i="10" s="1"/>
  <c r="AB502" i="10"/>
  <c r="AD502" i="10"/>
  <c r="AE502" i="10"/>
  <c r="C503" i="10"/>
  <c r="D503" i="10"/>
  <c r="E503" i="10"/>
  <c r="F503" i="10"/>
  <c r="G503" i="10"/>
  <c r="H503" i="10"/>
  <c r="I503" i="10"/>
  <c r="J503" i="10"/>
  <c r="K503" i="10"/>
  <c r="L503" i="10"/>
  <c r="M503" i="10"/>
  <c r="N503" i="10"/>
  <c r="O503" i="10"/>
  <c r="AC503" i="10" s="1"/>
  <c r="P503" i="10"/>
  <c r="Q503" i="10"/>
  <c r="R503" i="10"/>
  <c r="S503" i="10"/>
  <c r="T503" i="10"/>
  <c r="U503" i="10"/>
  <c r="V503" i="10"/>
  <c r="W503" i="10"/>
  <c r="X503" i="10"/>
  <c r="Y503" i="10"/>
  <c r="AA503" i="10" s="1"/>
  <c r="AB503" i="10"/>
  <c r="AD503" i="10"/>
  <c r="AE503" i="10"/>
  <c r="C504" i="10"/>
  <c r="D504" i="10"/>
  <c r="E504" i="10"/>
  <c r="F504" i="10"/>
  <c r="G504" i="10"/>
  <c r="H504" i="10"/>
  <c r="I504" i="10"/>
  <c r="J504" i="10"/>
  <c r="K504" i="10"/>
  <c r="L504" i="10"/>
  <c r="M504" i="10"/>
  <c r="N504" i="10"/>
  <c r="O504" i="10"/>
  <c r="AC504" i="10" s="1"/>
  <c r="P504" i="10"/>
  <c r="Q504" i="10"/>
  <c r="R504" i="10"/>
  <c r="S504" i="10"/>
  <c r="T504" i="10"/>
  <c r="U504" i="10"/>
  <c r="V504" i="10"/>
  <c r="W504" i="10"/>
  <c r="X504" i="10"/>
  <c r="Y504" i="10"/>
  <c r="AA504" i="10" s="1"/>
  <c r="AB504" i="10"/>
  <c r="AD504" i="10"/>
  <c r="AE504" i="10"/>
  <c r="C505" i="10"/>
  <c r="D505" i="10"/>
  <c r="E505" i="10"/>
  <c r="F505" i="10"/>
  <c r="G505" i="10"/>
  <c r="H505" i="10"/>
  <c r="I505" i="10"/>
  <c r="J505" i="10"/>
  <c r="K505" i="10"/>
  <c r="L505" i="10"/>
  <c r="M505" i="10"/>
  <c r="N505" i="10"/>
  <c r="O505" i="10"/>
  <c r="AC505" i="10" s="1"/>
  <c r="P505" i="10"/>
  <c r="Q505" i="10"/>
  <c r="R505" i="10"/>
  <c r="S505" i="10"/>
  <c r="T505" i="10"/>
  <c r="U505" i="10"/>
  <c r="V505" i="10"/>
  <c r="W505" i="10"/>
  <c r="X505" i="10"/>
  <c r="Y505" i="10"/>
  <c r="Z505" i="10" s="1"/>
  <c r="AB505" i="10"/>
  <c r="AD505" i="10"/>
  <c r="AE505" i="10"/>
  <c r="C506" i="10"/>
  <c r="D506" i="10"/>
  <c r="E506" i="10"/>
  <c r="F506" i="10"/>
  <c r="G506" i="10"/>
  <c r="H506" i="10"/>
  <c r="I506" i="10"/>
  <c r="J506" i="10"/>
  <c r="K506" i="10"/>
  <c r="L506" i="10"/>
  <c r="M506" i="10"/>
  <c r="N506" i="10"/>
  <c r="O506" i="10"/>
  <c r="AC506" i="10" s="1"/>
  <c r="P506" i="10"/>
  <c r="Q506" i="10"/>
  <c r="R506" i="10"/>
  <c r="S506" i="10"/>
  <c r="T506" i="10"/>
  <c r="U506" i="10"/>
  <c r="V506" i="10"/>
  <c r="W506" i="10"/>
  <c r="X506" i="10"/>
  <c r="Y506" i="10"/>
  <c r="Z506" i="10" s="1"/>
  <c r="AB506" i="10"/>
  <c r="AD506" i="10"/>
  <c r="AE506" i="10"/>
  <c r="C507" i="10"/>
  <c r="D507" i="10"/>
  <c r="E507" i="10"/>
  <c r="F507" i="10"/>
  <c r="G507" i="10"/>
  <c r="H507" i="10"/>
  <c r="I507" i="10"/>
  <c r="J507" i="10"/>
  <c r="K507" i="10"/>
  <c r="L507" i="10"/>
  <c r="M507" i="10"/>
  <c r="N507" i="10"/>
  <c r="O507" i="10"/>
  <c r="AC507" i="10" s="1"/>
  <c r="P507" i="10"/>
  <c r="Q507" i="10"/>
  <c r="R507" i="10"/>
  <c r="S507" i="10"/>
  <c r="T507" i="10"/>
  <c r="U507" i="10"/>
  <c r="V507" i="10"/>
  <c r="W507" i="10"/>
  <c r="X507" i="10"/>
  <c r="Y507" i="10"/>
  <c r="Z507" i="10" s="1"/>
  <c r="AB507" i="10"/>
  <c r="AD507" i="10"/>
  <c r="AE507" i="10"/>
  <c r="C508" i="10"/>
  <c r="D508" i="10"/>
  <c r="E508" i="10"/>
  <c r="F508" i="10"/>
  <c r="G508" i="10"/>
  <c r="H508" i="10"/>
  <c r="I508" i="10"/>
  <c r="J508" i="10"/>
  <c r="K508" i="10"/>
  <c r="L508" i="10"/>
  <c r="M508" i="10"/>
  <c r="N508" i="10"/>
  <c r="O508" i="10"/>
  <c r="AC508" i="10" s="1"/>
  <c r="P508" i="10"/>
  <c r="Q508" i="10"/>
  <c r="R508" i="10"/>
  <c r="S508" i="10"/>
  <c r="T508" i="10"/>
  <c r="U508" i="10"/>
  <c r="V508" i="10"/>
  <c r="W508" i="10"/>
  <c r="X508" i="10"/>
  <c r="Y508" i="10"/>
  <c r="Z508" i="10" s="1"/>
  <c r="AB508" i="10"/>
  <c r="AD508" i="10"/>
  <c r="AE508" i="10"/>
  <c r="C509" i="10"/>
  <c r="D509" i="10"/>
  <c r="E509" i="10"/>
  <c r="F509" i="10"/>
  <c r="G509" i="10"/>
  <c r="H509" i="10"/>
  <c r="I509" i="10"/>
  <c r="J509" i="10"/>
  <c r="K509" i="10"/>
  <c r="L509" i="10"/>
  <c r="M509" i="10"/>
  <c r="N509" i="10"/>
  <c r="O509" i="10"/>
  <c r="AC509" i="10" s="1"/>
  <c r="P509" i="10"/>
  <c r="Q509" i="10"/>
  <c r="R509" i="10"/>
  <c r="S509" i="10"/>
  <c r="T509" i="10"/>
  <c r="U509" i="10"/>
  <c r="V509" i="10"/>
  <c r="W509" i="10"/>
  <c r="X509" i="10"/>
  <c r="Y509" i="10"/>
  <c r="Z509" i="10" s="1"/>
  <c r="AB509" i="10"/>
  <c r="AD509" i="10"/>
  <c r="AE509" i="10"/>
  <c r="C510" i="10"/>
  <c r="D510" i="10"/>
  <c r="E510" i="10"/>
  <c r="F510" i="10"/>
  <c r="G510" i="10"/>
  <c r="H510" i="10"/>
  <c r="I510" i="10"/>
  <c r="J510" i="10"/>
  <c r="K510" i="10"/>
  <c r="L510" i="10"/>
  <c r="M510" i="10"/>
  <c r="N510" i="10"/>
  <c r="O510" i="10"/>
  <c r="AC510" i="10" s="1"/>
  <c r="P510" i="10"/>
  <c r="Q510" i="10"/>
  <c r="R510" i="10"/>
  <c r="S510" i="10"/>
  <c r="T510" i="10"/>
  <c r="U510" i="10"/>
  <c r="V510" i="10"/>
  <c r="W510" i="10"/>
  <c r="X510" i="10"/>
  <c r="Y510" i="10"/>
  <c r="Z510" i="10" s="1"/>
  <c r="AB510" i="10"/>
  <c r="AD510" i="10"/>
  <c r="AE510" i="10"/>
  <c r="C511" i="10"/>
  <c r="D511" i="10"/>
  <c r="E511" i="10"/>
  <c r="F511" i="10"/>
  <c r="G511" i="10"/>
  <c r="H511" i="10"/>
  <c r="I511" i="10"/>
  <c r="J511" i="10"/>
  <c r="K511" i="10"/>
  <c r="L511" i="10"/>
  <c r="M511" i="10"/>
  <c r="N511" i="10"/>
  <c r="O511" i="10"/>
  <c r="AC511" i="10" s="1"/>
  <c r="P511" i="10"/>
  <c r="Q511" i="10"/>
  <c r="R511" i="10"/>
  <c r="S511" i="10"/>
  <c r="T511" i="10"/>
  <c r="U511" i="10"/>
  <c r="V511" i="10"/>
  <c r="W511" i="10"/>
  <c r="X511" i="10"/>
  <c r="Y511" i="10"/>
  <c r="Z511" i="10" s="1"/>
  <c r="AB511" i="10"/>
  <c r="AD511" i="10"/>
  <c r="AE511" i="10"/>
  <c r="C512" i="10"/>
  <c r="D512" i="10"/>
  <c r="E512" i="10"/>
  <c r="F512" i="10"/>
  <c r="G512" i="10"/>
  <c r="H512" i="10"/>
  <c r="I512" i="10"/>
  <c r="J512" i="10"/>
  <c r="K512" i="10"/>
  <c r="L512" i="10"/>
  <c r="M512" i="10"/>
  <c r="N512" i="10"/>
  <c r="O512" i="10"/>
  <c r="AC512" i="10" s="1"/>
  <c r="P512" i="10"/>
  <c r="Q512" i="10"/>
  <c r="R512" i="10"/>
  <c r="S512" i="10"/>
  <c r="T512" i="10"/>
  <c r="U512" i="10"/>
  <c r="V512" i="10"/>
  <c r="W512" i="10"/>
  <c r="X512" i="10"/>
  <c r="Y512" i="10"/>
  <c r="AA512" i="10" s="1"/>
  <c r="AB512" i="10"/>
  <c r="AD512" i="10"/>
  <c r="AE512" i="10"/>
  <c r="C513" i="10"/>
  <c r="D513" i="10"/>
  <c r="E513" i="10"/>
  <c r="F513" i="10"/>
  <c r="G513" i="10"/>
  <c r="H513" i="10"/>
  <c r="I513" i="10"/>
  <c r="J513" i="10"/>
  <c r="K513" i="10"/>
  <c r="L513" i="10"/>
  <c r="M513" i="10"/>
  <c r="N513" i="10"/>
  <c r="O513" i="10"/>
  <c r="AC513" i="10" s="1"/>
  <c r="P513" i="10"/>
  <c r="Q513" i="10"/>
  <c r="R513" i="10"/>
  <c r="S513" i="10"/>
  <c r="T513" i="10"/>
  <c r="U513" i="10"/>
  <c r="V513" i="10"/>
  <c r="W513" i="10"/>
  <c r="X513" i="10"/>
  <c r="Y513" i="10"/>
  <c r="AA513" i="10" s="1"/>
  <c r="AB513" i="10"/>
  <c r="AD513" i="10"/>
  <c r="AE513" i="10"/>
  <c r="C514" i="10"/>
  <c r="D514" i="10"/>
  <c r="E514" i="10"/>
  <c r="F514" i="10"/>
  <c r="G514" i="10"/>
  <c r="H514" i="10"/>
  <c r="I514" i="10"/>
  <c r="J514" i="10"/>
  <c r="K514" i="10"/>
  <c r="L514" i="10"/>
  <c r="M514" i="10"/>
  <c r="N514" i="10"/>
  <c r="O514" i="10"/>
  <c r="AC514" i="10" s="1"/>
  <c r="P514" i="10"/>
  <c r="Q514" i="10"/>
  <c r="R514" i="10"/>
  <c r="S514" i="10"/>
  <c r="T514" i="10"/>
  <c r="U514" i="10"/>
  <c r="V514" i="10"/>
  <c r="W514" i="10"/>
  <c r="X514" i="10"/>
  <c r="Y514" i="10"/>
  <c r="Z514" i="10" s="1"/>
  <c r="AB514" i="10"/>
  <c r="AD514" i="10"/>
  <c r="AE514" i="10"/>
  <c r="C515" i="10"/>
  <c r="D515" i="10"/>
  <c r="E515" i="10"/>
  <c r="F515" i="10"/>
  <c r="G515" i="10"/>
  <c r="H515" i="10"/>
  <c r="I515" i="10"/>
  <c r="J515" i="10"/>
  <c r="K515" i="10"/>
  <c r="L515" i="10"/>
  <c r="M515" i="10"/>
  <c r="N515" i="10"/>
  <c r="O515" i="10"/>
  <c r="AC515" i="10" s="1"/>
  <c r="P515" i="10"/>
  <c r="Q515" i="10"/>
  <c r="R515" i="10"/>
  <c r="S515" i="10"/>
  <c r="T515" i="10"/>
  <c r="U515" i="10"/>
  <c r="V515" i="10"/>
  <c r="W515" i="10"/>
  <c r="X515" i="10"/>
  <c r="Y515" i="10"/>
  <c r="AA515" i="10" s="1"/>
  <c r="AB515" i="10"/>
  <c r="AD515" i="10"/>
  <c r="AE515" i="10"/>
  <c r="C516" i="10"/>
  <c r="D516" i="10"/>
  <c r="E516" i="10"/>
  <c r="F516" i="10"/>
  <c r="G516" i="10"/>
  <c r="H516" i="10"/>
  <c r="I516" i="10"/>
  <c r="J516" i="10"/>
  <c r="K516" i="10"/>
  <c r="L516" i="10"/>
  <c r="M516" i="10"/>
  <c r="N516" i="10"/>
  <c r="O516" i="10"/>
  <c r="AC516" i="10" s="1"/>
  <c r="P516" i="10"/>
  <c r="Q516" i="10"/>
  <c r="R516" i="10"/>
  <c r="S516" i="10"/>
  <c r="T516" i="10"/>
  <c r="U516" i="10"/>
  <c r="V516" i="10"/>
  <c r="W516" i="10"/>
  <c r="X516" i="10"/>
  <c r="Y516" i="10"/>
  <c r="AA516" i="10" s="1"/>
  <c r="AB516" i="10"/>
  <c r="AD516" i="10"/>
  <c r="AE516" i="10"/>
  <c r="C517" i="10"/>
  <c r="D517" i="10"/>
  <c r="E517" i="10"/>
  <c r="F517" i="10"/>
  <c r="G517" i="10"/>
  <c r="H517" i="10"/>
  <c r="I517" i="10"/>
  <c r="J517" i="10"/>
  <c r="K517" i="10"/>
  <c r="L517" i="10"/>
  <c r="M517" i="10"/>
  <c r="N517" i="10"/>
  <c r="O517" i="10"/>
  <c r="AC517" i="10" s="1"/>
  <c r="P517" i="10"/>
  <c r="Q517" i="10"/>
  <c r="R517" i="10"/>
  <c r="S517" i="10"/>
  <c r="T517" i="10"/>
  <c r="U517" i="10"/>
  <c r="V517" i="10"/>
  <c r="W517" i="10"/>
  <c r="X517" i="10"/>
  <c r="Y517" i="10"/>
  <c r="Z517" i="10" s="1"/>
  <c r="AB517" i="10"/>
  <c r="AD517" i="10"/>
  <c r="AE517" i="10"/>
  <c r="C518" i="10"/>
  <c r="D518" i="10"/>
  <c r="E518" i="10"/>
  <c r="F518" i="10"/>
  <c r="G518" i="10"/>
  <c r="H518" i="10"/>
  <c r="I518" i="10"/>
  <c r="J518" i="10"/>
  <c r="K518" i="10"/>
  <c r="L518" i="10"/>
  <c r="M518" i="10"/>
  <c r="N518" i="10"/>
  <c r="O518" i="10"/>
  <c r="AC518" i="10" s="1"/>
  <c r="P518" i="10"/>
  <c r="Q518" i="10"/>
  <c r="R518" i="10"/>
  <c r="S518" i="10"/>
  <c r="T518" i="10"/>
  <c r="U518" i="10"/>
  <c r="V518" i="10"/>
  <c r="W518" i="10"/>
  <c r="X518" i="10"/>
  <c r="Y518" i="10"/>
  <c r="Z518" i="10" s="1"/>
  <c r="AB518" i="10"/>
  <c r="AD518" i="10"/>
  <c r="AE518" i="10"/>
  <c r="C519" i="10"/>
  <c r="D519" i="10"/>
  <c r="E519" i="10"/>
  <c r="F519" i="10"/>
  <c r="G519" i="10"/>
  <c r="H519" i="10"/>
  <c r="I519" i="10"/>
  <c r="J519" i="10"/>
  <c r="K519" i="10"/>
  <c r="L519" i="10"/>
  <c r="M519" i="10"/>
  <c r="N519" i="10"/>
  <c r="O519" i="10"/>
  <c r="AC519" i="10" s="1"/>
  <c r="P519" i="10"/>
  <c r="Q519" i="10"/>
  <c r="R519" i="10"/>
  <c r="S519" i="10"/>
  <c r="T519" i="10"/>
  <c r="U519" i="10"/>
  <c r="V519" i="10"/>
  <c r="W519" i="10"/>
  <c r="X519" i="10"/>
  <c r="Y519" i="10"/>
  <c r="Z519" i="10" s="1"/>
  <c r="AB519" i="10"/>
  <c r="AD519" i="10"/>
  <c r="AE519" i="10"/>
  <c r="C520" i="10"/>
  <c r="D520" i="10"/>
  <c r="E520" i="10"/>
  <c r="F520" i="10"/>
  <c r="G520" i="10"/>
  <c r="H520" i="10"/>
  <c r="I520" i="10"/>
  <c r="J520" i="10"/>
  <c r="K520" i="10"/>
  <c r="L520" i="10"/>
  <c r="M520" i="10"/>
  <c r="N520" i="10"/>
  <c r="O520" i="10"/>
  <c r="AC520" i="10" s="1"/>
  <c r="P520" i="10"/>
  <c r="Q520" i="10"/>
  <c r="R520" i="10"/>
  <c r="S520" i="10"/>
  <c r="T520" i="10"/>
  <c r="U520" i="10"/>
  <c r="V520" i="10"/>
  <c r="W520" i="10"/>
  <c r="X520" i="10"/>
  <c r="Y520" i="10"/>
  <c r="Z520" i="10" s="1"/>
  <c r="AB520" i="10"/>
  <c r="AD520" i="10"/>
  <c r="AE520" i="10"/>
  <c r="C521" i="10"/>
  <c r="D521" i="10"/>
  <c r="E521" i="10"/>
  <c r="F521" i="10"/>
  <c r="G521" i="10"/>
  <c r="H521" i="10"/>
  <c r="I521" i="10"/>
  <c r="J521" i="10"/>
  <c r="K521" i="10"/>
  <c r="L521" i="10"/>
  <c r="M521" i="10"/>
  <c r="N521" i="10"/>
  <c r="O521" i="10"/>
  <c r="AC521" i="10" s="1"/>
  <c r="P521" i="10"/>
  <c r="Q521" i="10"/>
  <c r="R521" i="10"/>
  <c r="S521" i="10"/>
  <c r="T521" i="10"/>
  <c r="U521" i="10"/>
  <c r="V521" i="10"/>
  <c r="W521" i="10"/>
  <c r="X521" i="10"/>
  <c r="Y521" i="10"/>
  <c r="Z521" i="10" s="1"/>
  <c r="AB521" i="10"/>
  <c r="AD521" i="10"/>
  <c r="AE521" i="10"/>
  <c r="C522" i="10"/>
  <c r="D522" i="10"/>
  <c r="E522" i="10"/>
  <c r="F522" i="10"/>
  <c r="G522" i="10"/>
  <c r="H522" i="10"/>
  <c r="I522" i="10"/>
  <c r="J522" i="10"/>
  <c r="K522" i="10"/>
  <c r="L522" i="10"/>
  <c r="M522" i="10"/>
  <c r="N522" i="10"/>
  <c r="O522" i="10"/>
  <c r="AC522" i="10" s="1"/>
  <c r="P522" i="10"/>
  <c r="Q522" i="10"/>
  <c r="R522" i="10"/>
  <c r="S522" i="10"/>
  <c r="T522" i="10"/>
  <c r="U522" i="10"/>
  <c r="V522" i="10"/>
  <c r="W522" i="10"/>
  <c r="X522" i="10"/>
  <c r="Y522" i="10"/>
  <c r="Z522" i="10" s="1"/>
  <c r="AB522" i="10"/>
  <c r="AD522" i="10"/>
  <c r="AE522" i="10"/>
  <c r="C523" i="10"/>
  <c r="D523" i="10"/>
  <c r="E523" i="10"/>
  <c r="F523" i="10"/>
  <c r="G523" i="10"/>
  <c r="H523" i="10"/>
  <c r="I523" i="10"/>
  <c r="J523" i="10"/>
  <c r="K523" i="10"/>
  <c r="L523" i="10"/>
  <c r="M523" i="10"/>
  <c r="N523" i="10"/>
  <c r="O523" i="10"/>
  <c r="AC523" i="10" s="1"/>
  <c r="P523" i="10"/>
  <c r="Q523" i="10"/>
  <c r="R523" i="10"/>
  <c r="S523" i="10"/>
  <c r="T523" i="10"/>
  <c r="U523" i="10"/>
  <c r="V523" i="10"/>
  <c r="W523" i="10"/>
  <c r="X523" i="10"/>
  <c r="Y523" i="10"/>
  <c r="Z523" i="10" s="1"/>
  <c r="AB523" i="10"/>
  <c r="AD523" i="10"/>
  <c r="AE523" i="10"/>
  <c r="C524" i="10"/>
  <c r="D524" i="10"/>
  <c r="E524" i="10"/>
  <c r="F524" i="10"/>
  <c r="G524" i="10"/>
  <c r="H524" i="10"/>
  <c r="I524" i="10"/>
  <c r="J524" i="10"/>
  <c r="K524" i="10"/>
  <c r="L524" i="10"/>
  <c r="M524" i="10"/>
  <c r="N524" i="10"/>
  <c r="O524" i="10"/>
  <c r="AC524" i="10" s="1"/>
  <c r="P524" i="10"/>
  <c r="Q524" i="10"/>
  <c r="R524" i="10"/>
  <c r="S524" i="10"/>
  <c r="T524" i="10"/>
  <c r="U524" i="10"/>
  <c r="V524" i="10"/>
  <c r="W524" i="10"/>
  <c r="X524" i="10"/>
  <c r="Y524" i="10"/>
  <c r="Z524" i="10" s="1"/>
  <c r="AB524" i="10"/>
  <c r="AD524" i="10"/>
  <c r="AE524" i="10"/>
  <c r="C525" i="10"/>
  <c r="D525" i="10"/>
  <c r="E525" i="10"/>
  <c r="F525" i="10"/>
  <c r="G525" i="10"/>
  <c r="H525" i="10"/>
  <c r="I525" i="10"/>
  <c r="J525" i="10"/>
  <c r="K525" i="10"/>
  <c r="L525" i="10"/>
  <c r="M525" i="10"/>
  <c r="N525" i="10"/>
  <c r="O525" i="10"/>
  <c r="AC525" i="10" s="1"/>
  <c r="P525" i="10"/>
  <c r="Q525" i="10"/>
  <c r="R525" i="10"/>
  <c r="S525" i="10"/>
  <c r="T525" i="10"/>
  <c r="U525" i="10"/>
  <c r="V525" i="10"/>
  <c r="W525" i="10"/>
  <c r="X525" i="10"/>
  <c r="Y525" i="10"/>
  <c r="AA525" i="10" s="1"/>
  <c r="AB525" i="10"/>
  <c r="AD525" i="10"/>
  <c r="AE525" i="10"/>
  <c r="C526" i="10"/>
  <c r="D526" i="10"/>
  <c r="E526" i="10"/>
  <c r="F526" i="10"/>
  <c r="G526" i="10"/>
  <c r="H526" i="10"/>
  <c r="I526" i="10"/>
  <c r="J526" i="10"/>
  <c r="K526" i="10"/>
  <c r="L526" i="10"/>
  <c r="M526" i="10"/>
  <c r="N526" i="10"/>
  <c r="O526" i="10"/>
  <c r="AC526" i="10" s="1"/>
  <c r="P526" i="10"/>
  <c r="Q526" i="10"/>
  <c r="R526" i="10"/>
  <c r="S526" i="10"/>
  <c r="T526" i="10"/>
  <c r="U526" i="10"/>
  <c r="V526" i="10"/>
  <c r="W526" i="10"/>
  <c r="X526" i="10"/>
  <c r="Y526" i="10"/>
  <c r="Z526" i="10" s="1"/>
  <c r="AB526" i="10"/>
  <c r="AD526" i="10"/>
  <c r="AE526" i="10"/>
  <c r="C527" i="10"/>
  <c r="D527" i="10"/>
  <c r="E527" i="10"/>
  <c r="F527" i="10"/>
  <c r="G527" i="10"/>
  <c r="H527" i="10"/>
  <c r="I527" i="10"/>
  <c r="J527" i="10"/>
  <c r="K527" i="10"/>
  <c r="L527" i="10"/>
  <c r="M527" i="10"/>
  <c r="N527" i="10"/>
  <c r="O527" i="10"/>
  <c r="AC527" i="10" s="1"/>
  <c r="P527" i="10"/>
  <c r="Q527" i="10"/>
  <c r="R527" i="10"/>
  <c r="S527" i="10"/>
  <c r="T527" i="10"/>
  <c r="U527" i="10"/>
  <c r="V527" i="10"/>
  <c r="W527" i="10"/>
  <c r="X527" i="10"/>
  <c r="Y527" i="10"/>
  <c r="AA527" i="10" s="1"/>
  <c r="AB527" i="10"/>
  <c r="AD527" i="10"/>
  <c r="AE527" i="10"/>
  <c r="C528" i="10"/>
  <c r="D528" i="10"/>
  <c r="E528" i="10"/>
  <c r="F528" i="10"/>
  <c r="G528" i="10"/>
  <c r="H528" i="10"/>
  <c r="I528" i="10"/>
  <c r="J528" i="10"/>
  <c r="K528" i="10"/>
  <c r="L528" i="10"/>
  <c r="M528" i="10"/>
  <c r="N528" i="10"/>
  <c r="O528" i="10"/>
  <c r="AC528" i="10" s="1"/>
  <c r="P528" i="10"/>
  <c r="Q528" i="10"/>
  <c r="R528" i="10"/>
  <c r="S528" i="10"/>
  <c r="T528" i="10"/>
  <c r="U528" i="10"/>
  <c r="V528" i="10"/>
  <c r="W528" i="10"/>
  <c r="X528" i="10"/>
  <c r="Y528" i="10"/>
  <c r="AA528" i="10" s="1"/>
  <c r="AB528" i="10"/>
  <c r="AD528" i="10"/>
  <c r="AE528" i="10"/>
  <c r="C529" i="10"/>
  <c r="D529" i="10"/>
  <c r="E529" i="10"/>
  <c r="F529" i="10"/>
  <c r="G529" i="10"/>
  <c r="H529" i="10"/>
  <c r="I529" i="10"/>
  <c r="J529" i="10"/>
  <c r="K529" i="10"/>
  <c r="L529" i="10"/>
  <c r="M529" i="10"/>
  <c r="N529" i="10"/>
  <c r="O529" i="10"/>
  <c r="AC529" i="10" s="1"/>
  <c r="P529" i="10"/>
  <c r="Q529" i="10"/>
  <c r="R529" i="10"/>
  <c r="S529" i="10"/>
  <c r="T529" i="10"/>
  <c r="U529" i="10"/>
  <c r="V529" i="10"/>
  <c r="W529" i="10"/>
  <c r="X529" i="10"/>
  <c r="Y529" i="10"/>
  <c r="Z529" i="10" s="1"/>
  <c r="AB529" i="10"/>
  <c r="AD529" i="10"/>
  <c r="AE529" i="10"/>
  <c r="C530" i="10"/>
  <c r="D530" i="10"/>
  <c r="E530" i="10"/>
  <c r="F530" i="10"/>
  <c r="G530" i="10"/>
  <c r="H530" i="10"/>
  <c r="I530" i="10"/>
  <c r="J530" i="10"/>
  <c r="K530" i="10"/>
  <c r="L530" i="10"/>
  <c r="M530" i="10"/>
  <c r="N530" i="10"/>
  <c r="O530" i="10"/>
  <c r="AC530" i="10" s="1"/>
  <c r="P530" i="10"/>
  <c r="Q530" i="10"/>
  <c r="R530" i="10"/>
  <c r="S530" i="10"/>
  <c r="T530" i="10"/>
  <c r="U530" i="10"/>
  <c r="V530" i="10"/>
  <c r="W530" i="10"/>
  <c r="X530" i="10"/>
  <c r="Y530" i="10"/>
  <c r="Z530" i="10" s="1"/>
  <c r="AB530" i="10"/>
  <c r="AD530" i="10"/>
  <c r="AE530" i="10"/>
  <c r="C531" i="10"/>
  <c r="D531" i="10"/>
  <c r="E531" i="10"/>
  <c r="F531" i="10"/>
  <c r="G531" i="10"/>
  <c r="H531" i="10"/>
  <c r="I531" i="10"/>
  <c r="J531" i="10"/>
  <c r="K531" i="10"/>
  <c r="L531" i="10"/>
  <c r="M531" i="10"/>
  <c r="N531" i="10"/>
  <c r="O531" i="10"/>
  <c r="AC531" i="10" s="1"/>
  <c r="P531" i="10"/>
  <c r="Q531" i="10"/>
  <c r="R531" i="10"/>
  <c r="S531" i="10"/>
  <c r="T531" i="10"/>
  <c r="U531" i="10"/>
  <c r="V531" i="10"/>
  <c r="W531" i="10"/>
  <c r="X531" i="10"/>
  <c r="Y531" i="10"/>
  <c r="Z531" i="10" s="1"/>
  <c r="AB531" i="10"/>
  <c r="AD531" i="10"/>
  <c r="AE531" i="10"/>
  <c r="C532" i="10"/>
  <c r="D532" i="10"/>
  <c r="E532" i="10"/>
  <c r="F532" i="10"/>
  <c r="G532" i="10"/>
  <c r="H532" i="10"/>
  <c r="I532" i="10"/>
  <c r="J532" i="10"/>
  <c r="K532" i="10"/>
  <c r="L532" i="10"/>
  <c r="M532" i="10"/>
  <c r="N532" i="10"/>
  <c r="O532" i="10"/>
  <c r="AC532" i="10" s="1"/>
  <c r="P532" i="10"/>
  <c r="Q532" i="10"/>
  <c r="R532" i="10"/>
  <c r="S532" i="10"/>
  <c r="T532" i="10"/>
  <c r="U532" i="10"/>
  <c r="V532" i="10"/>
  <c r="W532" i="10"/>
  <c r="X532" i="10"/>
  <c r="Y532" i="10"/>
  <c r="Z532" i="10" s="1"/>
  <c r="AB532" i="10"/>
  <c r="AD532" i="10"/>
  <c r="AE532" i="10"/>
  <c r="C533" i="10"/>
  <c r="D533" i="10"/>
  <c r="E533" i="10"/>
  <c r="F533" i="10"/>
  <c r="G533" i="10"/>
  <c r="H533" i="10"/>
  <c r="I533" i="10"/>
  <c r="J533" i="10"/>
  <c r="K533" i="10"/>
  <c r="L533" i="10"/>
  <c r="M533" i="10"/>
  <c r="N533" i="10"/>
  <c r="O533" i="10"/>
  <c r="AC533" i="10" s="1"/>
  <c r="P533" i="10"/>
  <c r="Q533" i="10"/>
  <c r="R533" i="10"/>
  <c r="S533" i="10"/>
  <c r="T533" i="10"/>
  <c r="U533" i="10"/>
  <c r="V533" i="10"/>
  <c r="W533" i="10"/>
  <c r="X533" i="10"/>
  <c r="Y533" i="10"/>
  <c r="Z533" i="10" s="1"/>
  <c r="AB533" i="10"/>
  <c r="AD533" i="10"/>
  <c r="AE533" i="10"/>
  <c r="C534" i="10"/>
  <c r="D534" i="10"/>
  <c r="E534" i="10"/>
  <c r="F534" i="10"/>
  <c r="G534" i="10"/>
  <c r="H534" i="10"/>
  <c r="I534" i="10"/>
  <c r="J534" i="10"/>
  <c r="K534" i="10"/>
  <c r="L534" i="10"/>
  <c r="M534" i="10"/>
  <c r="N534" i="10"/>
  <c r="O534" i="10"/>
  <c r="AC534" i="10" s="1"/>
  <c r="P534" i="10"/>
  <c r="Q534" i="10"/>
  <c r="R534" i="10"/>
  <c r="S534" i="10"/>
  <c r="T534" i="10"/>
  <c r="U534" i="10"/>
  <c r="V534" i="10"/>
  <c r="W534" i="10"/>
  <c r="X534" i="10"/>
  <c r="Y534" i="10"/>
  <c r="Z534" i="10" s="1"/>
  <c r="AB534" i="10"/>
  <c r="AD534" i="10"/>
  <c r="AE534" i="10"/>
  <c r="C535" i="10"/>
  <c r="D535" i="10"/>
  <c r="E535" i="10"/>
  <c r="F535" i="10"/>
  <c r="G535" i="10"/>
  <c r="H535" i="10"/>
  <c r="I535" i="10"/>
  <c r="J535" i="10"/>
  <c r="K535" i="10"/>
  <c r="L535" i="10"/>
  <c r="M535" i="10"/>
  <c r="N535" i="10"/>
  <c r="O535" i="10"/>
  <c r="AC535" i="10" s="1"/>
  <c r="P535" i="10"/>
  <c r="Q535" i="10"/>
  <c r="R535" i="10"/>
  <c r="S535" i="10"/>
  <c r="T535" i="10"/>
  <c r="U535" i="10"/>
  <c r="V535" i="10"/>
  <c r="W535" i="10"/>
  <c r="X535" i="10"/>
  <c r="Y535" i="10"/>
  <c r="Z535" i="10" s="1"/>
  <c r="AB535" i="10"/>
  <c r="AD535" i="10"/>
  <c r="AE535" i="10"/>
  <c r="C536" i="10"/>
  <c r="D536" i="10"/>
  <c r="E536" i="10"/>
  <c r="F536" i="10"/>
  <c r="G536" i="10"/>
  <c r="H536" i="10"/>
  <c r="I536" i="10"/>
  <c r="J536" i="10"/>
  <c r="K536" i="10"/>
  <c r="L536" i="10"/>
  <c r="M536" i="10"/>
  <c r="N536" i="10"/>
  <c r="O536" i="10"/>
  <c r="AC536" i="10" s="1"/>
  <c r="P536" i="10"/>
  <c r="Q536" i="10"/>
  <c r="R536" i="10"/>
  <c r="S536" i="10"/>
  <c r="T536" i="10"/>
  <c r="U536" i="10"/>
  <c r="V536" i="10"/>
  <c r="W536" i="10"/>
  <c r="X536" i="10"/>
  <c r="Y536" i="10"/>
  <c r="AA536" i="10" s="1"/>
  <c r="AB536" i="10"/>
  <c r="AD536" i="10"/>
  <c r="AE536" i="10"/>
  <c r="C537" i="10"/>
  <c r="D537" i="10"/>
  <c r="E537" i="10"/>
  <c r="F537" i="10"/>
  <c r="G537" i="10"/>
  <c r="H537" i="10"/>
  <c r="I537" i="10"/>
  <c r="J537" i="10"/>
  <c r="K537" i="10"/>
  <c r="L537" i="10"/>
  <c r="M537" i="10"/>
  <c r="N537" i="10"/>
  <c r="O537" i="10"/>
  <c r="AC537" i="10" s="1"/>
  <c r="P537" i="10"/>
  <c r="Q537" i="10"/>
  <c r="R537" i="10"/>
  <c r="S537" i="10"/>
  <c r="T537" i="10"/>
  <c r="U537" i="10"/>
  <c r="V537" i="10"/>
  <c r="W537" i="10"/>
  <c r="X537" i="10"/>
  <c r="Y537" i="10"/>
  <c r="AA537" i="10" s="1"/>
  <c r="AB537" i="10"/>
  <c r="AD537" i="10"/>
  <c r="AE537" i="10"/>
  <c r="C538" i="10"/>
  <c r="D538" i="10"/>
  <c r="E538" i="10"/>
  <c r="F538" i="10"/>
  <c r="G538" i="10"/>
  <c r="H538" i="10"/>
  <c r="I538" i="10"/>
  <c r="J538" i="10"/>
  <c r="K538" i="10"/>
  <c r="L538" i="10"/>
  <c r="M538" i="10"/>
  <c r="N538" i="10"/>
  <c r="O538" i="10"/>
  <c r="AC538" i="10" s="1"/>
  <c r="P538" i="10"/>
  <c r="Q538" i="10"/>
  <c r="R538" i="10"/>
  <c r="S538" i="10"/>
  <c r="T538" i="10"/>
  <c r="U538" i="10"/>
  <c r="V538" i="10"/>
  <c r="W538" i="10"/>
  <c r="X538" i="10"/>
  <c r="Y538" i="10"/>
  <c r="Z538" i="10" s="1"/>
  <c r="AB538" i="10"/>
  <c r="AD538" i="10"/>
  <c r="AE538" i="10"/>
  <c r="C539" i="10"/>
  <c r="D539" i="10"/>
  <c r="E539" i="10"/>
  <c r="F539" i="10"/>
  <c r="G539" i="10"/>
  <c r="H539" i="10"/>
  <c r="I539" i="10"/>
  <c r="J539" i="10"/>
  <c r="K539" i="10"/>
  <c r="L539" i="10"/>
  <c r="M539" i="10"/>
  <c r="N539" i="10"/>
  <c r="O539" i="10"/>
  <c r="AC539" i="10" s="1"/>
  <c r="P539" i="10"/>
  <c r="Q539" i="10"/>
  <c r="R539" i="10"/>
  <c r="S539" i="10"/>
  <c r="T539" i="10"/>
  <c r="U539" i="10"/>
  <c r="V539" i="10"/>
  <c r="W539" i="10"/>
  <c r="X539" i="10"/>
  <c r="Y539" i="10"/>
  <c r="AA539" i="10" s="1"/>
  <c r="AB539" i="10"/>
  <c r="AD539" i="10"/>
  <c r="AE539" i="10"/>
  <c r="C540" i="10"/>
  <c r="D540" i="10"/>
  <c r="E540" i="10"/>
  <c r="F540" i="10"/>
  <c r="G540" i="10"/>
  <c r="H540" i="10"/>
  <c r="I540" i="10"/>
  <c r="J540" i="10"/>
  <c r="K540" i="10"/>
  <c r="L540" i="10"/>
  <c r="M540" i="10"/>
  <c r="N540" i="10"/>
  <c r="O540" i="10"/>
  <c r="AC540" i="10" s="1"/>
  <c r="P540" i="10"/>
  <c r="Q540" i="10"/>
  <c r="R540" i="10"/>
  <c r="S540" i="10"/>
  <c r="T540" i="10"/>
  <c r="U540" i="10"/>
  <c r="V540" i="10"/>
  <c r="W540" i="10"/>
  <c r="X540" i="10"/>
  <c r="Y540" i="10"/>
  <c r="AA540" i="10" s="1"/>
  <c r="AB540" i="10"/>
  <c r="AD540" i="10"/>
  <c r="AE540" i="10"/>
  <c r="C541" i="10"/>
  <c r="D541" i="10"/>
  <c r="E541" i="10"/>
  <c r="F541" i="10"/>
  <c r="G541" i="10"/>
  <c r="H541" i="10"/>
  <c r="I541" i="10"/>
  <c r="J541" i="10"/>
  <c r="K541" i="10"/>
  <c r="L541" i="10"/>
  <c r="M541" i="10"/>
  <c r="N541" i="10"/>
  <c r="O541" i="10"/>
  <c r="AC541" i="10" s="1"/>
  <c r="P541" i="10"/>
  <c r="Q541" i="10"/>
  <c r="R541" i="10"/>
  <c r="S541" i="10"/>
  <c r="T541" i="10"/>
  <c r="U541" i="10"/>
  <c r="V541" i="10"/>
  <c r="W541" i="10"/>
  <c r="X541" i="10"/>
  <c r="Y541" i="10"/>
  <c r="Z541" i="10" s="1"/>
  <c r="AB541" i="10"/>
  <c r="AD541" i="10"/>
  <c r="AE541" i="10"/>
  <c r="C542" i="10"/>
  <c r="D542" i="10"/>
  <c r="E542" i="10"/>
  <c r="F542" i="10"/>
  <c r="G542" i="10"/>
  <c r="H542" i="10"/>
  <c r="I542" i="10"/>
  <c r="J542" i="10"/>
  <c r="K542" i="10"/>
  <c r="L542" i="10"/>
  <c r="M542" i="10"/>
  <c r="N542" i="10"/>
  <c r="O542" i="10"/>
  <c r="AC542" i="10" s="1"/>
  <c r="P542" i="10"/>
  <c r="Q542" i="10"/>
  <c r="R542" i="10"/>
  <c r="S542" i="10"/>
  <c r="T542" i="10"/>
  <c r="U542" i="10"/>
  <c r="V542" i="10"/>
  <c r="W542" i="10"/>
  <c r="X542" i="10"/>
  <c r="Y542" i="10"/>
  <c r="Z542" i="10" s="1"/>
  <c r="AB542" i="10"/>
  <c r="AD542" i="10"/>
  <c r="AE542" i="10"/>
  <c r="C543" i="10"/>
  <c r="D543" i="10"/>
  <c r="E543" i="10"/>
  <c r="F543" i="10"/>
  <c r="G543" i="10"/>
  <c r="H543" i="10"/>
  <c r="I543" i="10"/>
  <c r="J543" i="10"/>
  <c r="K543" i="10"/>
  <c r="L543" i="10"/>
  <c r="M543" i="10"/>
  <c r="N543" i="10"/>
  <c r="O543" i="10"/>
  <c r="AC543" i="10" s="1"/>
  <c r="P543" i="10"/>
  <c r="Q543" i="10"/>
  <c r="R543" i="10"/>
  <c r="S543" i="10"/>
  <c r="T543" i="10"/>
  <c r="U543" i="10"/>
  <c r="V543" i="10"/>
  <c r="W543" i="10"/>
  <c r="X543" i="10"/>
  <c r="Y543" i="10"/>
  <c r="Z543" i="10" s="1"/>
  <c r="AB543" i="10"/>
  <c r="AD543" i="10"/>
  <c r="AE543" i="10"/>
  <c r="C544" i="10"/>
  <c r="D544" i="10"/>
  <c r="E544" i="10"/>
  <c r="F544" i="10"/>
  <c r="G544" i="10"/>
  <c r="H544" i="10"/>
  <c r="I544" i="10"/>
  <c r="J544" i="10"/>
  <c r="K544" i="10"/>
  <c r="L544" i="10"/>
  <c r="M544" i="10"/>
  <c r="N544" i="10"/>
  <c r="O544" i="10"/>
  <c r="AC544" i="10" s="1"/>
  <c r="P544" i="10"/>
  <c r="Q544" i="10"/>
  <c r="R544" i="10"/>
  <c r="S544" i="10"/>
  <c r="T544" i="10"/>
  <c r="U544" i="10"/>
  <c r="V544" i="10"/>
  <c r="W544" i="10"/>
  <c r="X544" i="10"/>
  <c r="Y544" i="10"/>
  <c r="Z544" i="10" s="1"/>
  <c r="AB544" i="10"/>
  <c r="AD544" i="10"/>
  <c r="AE544" i="10"/>
  <c r="C545" i="10"/>
  <c r="D545" i="10"/>
  <c r="E545" i="10"/>
  <c r="F545" i="10"/>
  <c r="G545" i="10"/>
  <c r="H545" i="10"/>
  <c r="I545" i="10"/>
  <c r="J545" i="10"/>
  <c r="K545" i="10"/>
  <c r="L545" i="10"/>
  <c r="M545" i="10"/>
  <c r="N545" i="10"/>
  <c r="O545" i="10"/>
  <c r="AC545" i="10" s="1"/>
  <c r="P545" i="10"/>
  <c r="Q545" i="10"/>
  <c r="R545" i="10"/>
  <c r="S545" i="10"/>
  <c r="T545" i="10"/>
  <c r="U545" i="10"/>
  <c r="V545" i="10"/>
  <c r="W545" i="10"/>
  <c r="X545" i="10"/>
  <c r="Y545" i="10"/>
  <c r="Z545" i="10" s="1"/>
  <c r="AB545" i="10"/>
  <c r="AD545" i="10"/>
  <c r="AE545" i="10"/>
  <c r="C546" i="10"/>
  <c r="D546" i="10"/>
  <c r="E546" i="10"/>
  <c r="F546" i="10"/>
  <c r="G546" i="10"/>
  <c r="H546" i="10"/>
  <c r="I546" i="10"/>
  <c r="J546" i="10"/>
  <c r="K546" i="10"/>
  <c r="L546" i="10"/>
  <c r="M546" i="10"/>
  <c r="N546" i="10"/>
  <c r="O546" i="10"/>
  <c r="AC546" i="10" s="1"/>
  <c r="P546" i="10"/>
  <c r="Q546" i="10"/>
  <c r="R546" i="10"/>
  <c r="S546" i="10"/>
  <c r="T546" i="10"/>
  <c r="U546" i="10"/>
  <c r="V546" i="10"/>
  <c r="W546" i="10"/>
  <c r="X546" i="10"/>
  <c r="Y546" i="10"/>
  <c r="Z546" i="10" s="1"/>
  <c r="AB546" i="10"/>
  <c r="AD546" i="10"/>
  <c r="AE546" i="10"/>
  <c r="C547" i="10"/>
  <c r="D547" i="10"/>
  <c r="E547" i="10"/>
  <c r="F547" i="10"/>
  <c r="G547" i="10"/>
  <c r="H547" i="10"/>
  <c r="I547" i="10"/>
  <c r="J547" i="10"/>
  <c r="K547" i="10"/>
  <c r="L547" i="10"/>
  <c r="M547" i="10"/>
  <c r="N547" i="10"/>
  <c r="O547" i="10"/>
  <c r="AC547" i="10" s="1"/>
  <c r="P547" i="10"/>
  <c r="Q547" i="10"/>
  <c r="R547" i="10"/>
  <c r="S547" i="10"/>
  <c r="T547" i="10"/>
  <c r="U547" i="10"/>
  <c r="V547" i="10"/>
  <c r="W547" i="10"/>
  <c r="X547" i="10"/>
  <c r="Y547" i="10"/>
  <c r="Z547" i="10" s="1"/>
  <c r="AB547" i="10"/>
  <c r="AD547" i="10"/>
  <c r="AE547" i="10"/>
  <c r="C548" i="10"/>
  <c r="D548" i="10"/>
  <c r="E548" i="10"/>
  <c r="F548" i="10"/>
  <c r="G548" i="10"/>
  <c r="H548" i="10"/>
  <c r="I548" i="10"/>
  <c r="J548" i="10"/>
  <c r="K548" i="10"/>
  <c r="L548" i="10"/>
  <c r="M548" i="10"/>
  <c r="N548" i="10"/>
  <c r="O548" i="10"/>
  <c r="AC548" i="10" s="1"/>
  <c r="P548" i="10"/>
  <c r="Q548" i="10"/>
  <c r="R548" i="10"/>
  <c r="S548" i="10"/>
  <c r="T548" i="10"/>
  <c r="U548" i="10"/>
  <c r="V548" i="10"/>
  <c r="W548" i="10"/>
  <c r="X548" i="10"/>
  <c r="Y548" i="10"/>
  <c r="Z548" i="10" s="1"/>
  <c r="AB548" i="10"/>
  <c r="AD548" i="10"/>
  <c r="AE548" i="10"/>
  <c r="C549" i="10"/>
  <c r="D549" i="10"/>
  <c r="E549" i="10"/>
  <c r="F549" i="10"/>
  <c r="G549" i="10"/>
  <c r="H549" i="10"/>
  <c r="I549" i="10"/>
  <c r="J549" i="10"/>
  <c r="K549" i="10"/>
  <c r="L549" i="10"/>
  <c r="M549" i="10"/>
  <c r="N549" i="10"/>
  <c r="O549" i="10"/>
  <c r="AC549" i="10" s="1"/>
  <c r="P549" i="10"/>
  <c r="Q549" i="10"/>
  <c r="R549" i="10"/>
  <c r="S549" i="10"/>
  <c r="T549" i="10"/>
  <c r="U549" i="10"/>
  <c r="V549" i="10"/>
  <c r="W549" i="10"/>
  <c r="X549" i="10"/>
  <c r="Y549" i="10"/>
  <c r="AA549" i="10" s="1"/>
  <c r="AB549" i="10"/>
  <c r="AD549" i="10"/>
  <c r="AE549" i="10"/>
  <c r="C550" i="10"/>
  <c r="D550" i="10"/>
  <c r="E550" i="10"/>
  <c r="F550" i="10"/>
  <c r="G550" i="10"/>
  <c r="H550" i="10"/>
  <c r="I550" i="10"/>
  <c r="J550" i="10"/>
  <c r="K550" i="10"/>
  <c r="L550" i="10"/>
  <c r="M550" i="10"/>
  <c r="N550" i="10"/>
  <c r="O550" i="10"/>
  <c r="AC550" i="10" s="1"/>
  <c r="P550" i="10"/>
  <c r="Q550" i="10"/>
  <c r="R550" i="10"/>
  <c r="S550" i="10"/>
  <c r="T550" i="10"/>
  <c r="U550" i="10"/>
  <c r="V550" i="10"/>
  <c r="W550" i="10"/>
  <c r="X550" i="10"/>
  <c r="Y550" i="10"/>
  <c r="Z550" i="10" s="1"/>
  <c r="AB550" i="10"/>
  <c r="AD550" i="10"/>
  <c r="AE550" i="10"/>
  <c r="C551" i="10"/>
  <c r="D551" i="10"/>
  <c r="E551" i="10"/>
  <c r="F551" i="10"/>
  <c r="G551" i="10"/>
  <c r="H551" i="10"/>
  <c r="I551" i="10"/>
  <c r="J551" i="10"/>
  <c r="K551" i="10"/>
  <c r="L551" i="10"/>
  <c r="M551" i="10"/>
  <c r="N551" i="10"/>
  <c r="O551" i="10"/>
  <c r="AC551" i="10" s="1"/>
  <c r="P551" i="10"/>
  <c r="Q551" i="10"/>
  <c r="R551" i="10"/>
  <c r="S551" i="10"/>
  <c r="T551" i="10"/>
  <c r="U551" i="10"/>
  <c r="V551" i="10"/>
  <c r="W551" i="10"/>
  <c r="X551" i="10"/>
  <c r="Y551" i="10"/>
  <c r="AA551" i="10" s="1"/>
  <c r="AB551" i="10"/>
  <c r="AD551" i="10"/>
  <c r="AE551" i="10"/>
  <c r="C552" i="10"/>
  <c r="D552" i="10"/>
  <c r="E552" i="10"/>
  <c r="F552" i="10"/>
  <c r="G552" i="10"/>
  <c r="H552" i="10"/>
  <c r="I552" i="10"/>
  <c r="J552" i="10"/>
  <c r="K552" i="10"/>
  <c r="L552" i="10"/>
  <c r="M552" i="10"/>
  <c r="N552" i="10"/>
  <c r="O552" i="10"/>
  <c r="AC552" i="10" s="1"/>
  <c r="P552" i="10"/>
  <c r="Q552" i="10"/>
  <c r="R552" i="10"/>
  <c r="S552" i="10"/>
  <c r="T552" i="10"/>
  <c r="U552" i="10"/>
  <c r="V552" i="10"/>
  <c r="W552" i="10"/>
  <c r="X552" i="10"/>
  <c r="Y552" i="10"/>
  <c r="AA552" i="10" s="1"/>
  <c r="AB552" i="10"/>
  <c r="AD552" i="10"/>
  <c r="AE552" i="10"/>
  <c r="C553" i="10"/>
  <c r="D553" i="10"/>
  <c r="E553" i="10"/>
  <c r="F553" i="10"/>
  <c r="G553" i="10"/>
  <c r="H553" i="10"/>
  <c r="I553" i="10"/>
  <c r="J553" i="10"/>
  <c r="K553" i="10"/>
  <c r="L553" i="10"/>
  <c r="M553" i="10"/>
  <c r="N553" i="10"/>
  <c r="O553" i="10"/>
  <c r="AC553" i="10" s="1"/>
  <c r="P553" i="10"/>
  <c r="Q553" i="10"/>
  <c r="R553" i="10"/>
  <c r="S553" i="10"/>
  <c r="T553" i="10"/>
  <c r="U553" i="10"/>
  <c r="V553" i="10"/>
  <c r="W553" i="10"/>
  <c r="X553" i="10"/>
  <c r="Y553" i="10"/>
  <c r="Z553" i="10" s="1"/>
  <c r="AB553" i="10"/>
  <c r="AD553" i="10"/>
  <c r="AE553" i="10"/>
  <c r="C554" i="10"/>
  <c r="D554" i="10"/>
  <c r="E554" i="10"/>
  <c r="F554" i="10"/>
  <c r="G554" i="10"/>
  <c r="H554" i="10"/>
  <c r="I554" i="10"/>
  <c r="J554" i="10"/>
  <c r="K554" i="10"/>
  <c r="L554" i="10"/>
  <c r="M554" i="10"/>
  <c r="N554" i="10"/>
  <c r="O554" i="10"/>
  <c r="AC554" i="10" s="1"/>
  <c r="P554" i="10"/>
  <c r="Q554" i="10"/>
  <c r="R554" i="10"/>
  <c r="S554" i="10"/>
  <c r="T554" i="10"/>
  <c r="U554" i="10"/>
  <c r="V554" i="10"/>
  <c r="W554" i="10"/>
  <c r="X554" i="10"/>
  <c r="Y554" i="10"/>
  <c r="Z554" i="10" s="1"/>
  <c r="AB554" i="10"/>
  <c r="AD554" i="10"/>
  <c r="AE554" i="10"/>
  <c r="C555" i="10"/>
  <c r="D555" i="10"/>
  <c r="E555" i="10"/>
  <c r="F555" i="10"/>
  <c r="G555" i="10"/>
  <c r="H555" i="10"/>
  <c r="I555" i="10"/>
  <c r="J555" i="10"/>
  <c r="K555" i="10"/>
  <c r="L555" i="10"/>
  <c r="M555" i="10"/>
  <c r="N555" i="10"/>
  <c r="O555" i="10"/>
  <c r="AC555" i="10" s="1"/>
  <c r="P555" i="10"/>
  <c r="Q555" i="10"/>
  <c r="R555" i="10"/>
  <c r="S555" i="10"/>
  <c r="T555" i="10"/>
  <c r="U555" i="10"/>
  <c r="V555" i="10"/>
  <c r="W555" i="10"/>
  <c r="X555" i="10"/>
  <c r="Y555" i="10"/>
  <c r="Z555" i="10" s="1"/>
  <c r="AB555" i="10"/>
  <c r="AD555" i="10"/>
  <c r="AE555" i="10"/>
  <c r="C556" i="10"/>
  <c r="D556" i="10"/>
  <c r="E556" i="10"/>
  <c r="F556" i="10"/>
  <c r="G556" i="10"/>
  <c r="H556" i="10"/>
  <c r="I556" i="10"/>
  <c r="J556" i="10"/>
  <c r="K556" i="10"/>
  <c r="L556" i="10"/>
  <c r="M556" i="10"/>
  <c r="N556" i="10"/>
  <c r="O556" i="10"/>
  <c r="AC556" i="10" s="1"/>
  <c r="P556" i="10"/>
  <c r="Q556" i="10"/>
  <c r="R556" i="10"/>
  <c r="S556" i="10"/>
  <c r="T556" i="10"/>
  <c r="U556" i="10"/>
  <c r="V556" i="10"/>
  <c r="W556" i="10"/>
  <c r="X556" i="10"/>
  <c r="Y556" i="10"/>
  <c r="Z556" i="10" s="1"/>
  <c r="AB556" i="10"/>
  <c r="AD556" i="10"/>
  <c r="AE556" i="10"/>
  <c r="C557" i="10"/>
  <c r="D557" i="10"/>
  <c r="E557" i="10"/>
  <c r="F557" i="10"/>
  <c r="G557" i="10"/>
  <c r="H557" i="10"/>
  <c r="I557" i="10"/>
  <c r="J557" i="10"/>
  <c r="K557" i="10"/>
  <c r="L557" i="10"/>
  <c r="M557" i="10"/>
  <c r="N557" i="10"/>
  <c r="O557" i="10"/>
  <c r="AC557" i="10" s="1"/>
  <c r="P557" i="10"/>
  <c r="Q557" i="10"/>
  <c r="R557" i="10"/>
  <c r="S557" i="10"/>
  <c r="T557" i="10"/>
  <c r="U557" i="10"/>
  <c r="V557" i="10"/>
  <c r="W557" i="10"/>
  <c r="X557" i="10"/>
  <c r="Y557" i="10"/>
  <c r="Z557" i="10" s="1"/>
  <c r="AB557" i="10"/>
  <c r="AD557" i="10"/>
  <c r="AE557" i="10"/>
  <c r="C558" i="10"/>
  <c r="D558" i="10"/>
  <c r="E558" i="10"/>
  <c r="F558" i="10"/>
  <c r="G558" i="10"/>
  <c r="H558" i="10"/>
  <c r="I558" i="10"/>
  <c r="J558" i="10"/>
  <c r="K558" i="10"/>
  <c r="L558" i="10"/>
  <c r="M558" i="10"/>
  <c r="N558" i="10"/>
  <c r="O558" i="10"/>
  <c r="AC558" i="10" s="1"/>
  <c r="P558" i="10"/>
  <c r="Q558" i="10"/>
  <c r="R558" i="10"/>
  <c r="S558" i="10"/>
  <c r="T558" i="10"/>
  <c r="U558" i="10"/>
  <c r="V558" i="10"/>
  <c r="W558" i="10"/>
  <c r="X558" i="10"/>
  <c r="Y558" i="10"/>
  <c r="Z558" i="10" s="1"/>
  <c r="AB558" i="10"/>
  <c r="AD558" i="10"/>
  <c r="AE558" i="10"/>
  <c r="C559" i="10"/>
  <c r="D559" i="10"/>
  <c r="E559" i="10"/>
  <c r="F559" i="10"/>
  <c r="G559" i="10"/>
  <c r="H559" i="10"/>
  <c r="I559" i="10"/>
  <c r="J559" i="10"/>
  <c r="K559" i="10"/>
  <c r="L559" i="10"/>
  <c r="M559" i="10"/>
  <c r="N559" i="10"/>
  <c r="O559" i="10"/>
  <c r="AC559" i="10" s="1"/>
  <c r="P559" i="10"/>
  <c r="Q559" i="10"/>
  <c r="R559" i="10"/>
  <c r="S559" i="10"/>
  <c r="T559" i="10"/>
  <c r="U559" i="10"/>
  <c r="V559" i="10"/>
  <c r="W559" i="10"/>
  <c r="X559" i="10"/>
  <c r="Y559" i="10"/>
  <c r="AA559" i="10" s="1"/>
  <c r="AB559" i="10"/>
  <c r="AD559" i="10"/>
  <c r="AE559" i="10"/>
  <c r="C560" i="10"/>
  <c r="D560" i="10"/>
  <c r="E560" i="10"/>
  <c r="F560" i="10"/>
  <c r="G560" i="10"/>
  <c r="H560" i="10"/>
  <c r="I560" i="10"/>
  <c r="J560" i="10"/>
  <c r="K560" i="10"/>
  <c r="L560" i="10"/>
  <c r="M560" i="10"/>
  <c r="N560" i="10"/>
  <c r="O560" i="10"/>
  <c r="AC560" i="10" s="1"/>
  <c r="P560" i="10"/>
  <c r="Q560" i="10"/>
  <c r="R560" i="10"/>
  <c r="S560" i="10"/>
  <c r="T560" i="10"/>
  <c r="U560" i="10"/>
  <c r="V560" i="10"/>
  <c r="W560" i="10"/>
  <c r="X560" i="10"/>
  <c r="Y560" i="10"/>
  <c r="AA560" i="10" s="1"/>
  <c r="AB560" i="10"/>
  <c r="AD560" i="10"/>
  <c r="AE560" i="10"/>
  <c r="C561" i="10"/>
  <c r="D561" i="10"/>
  <c r="E561" i="10"/>
  <c r="F561" i="10"/>
  <c r="G561" i="10"/>
  <c r="H561" i="10"/>
  <c r="I561" i="10"/>
  <c r="J561" i="10"/>
  <c r="K561" i="10"/>
  <c r="L561" i="10"/>
  <c r="M561" i="10"/>
  <c r="N561" i="10"/>
  <c r="O561" i="10"/>
  <c r="AC561" i="10" s="1"/>
  <c r="P561" i="10"/>
  <c r="Q561" i="10"/>
  <c r="R561" i="10"/>
  <c r="S561" i="10"/>
  <c r="T561" i="10"/>
  <c r="U561" i="10"/>
  <c r="V561" i="10"/>
  <c r="W561" i="10"/>
  <c r="X561" i="10"/>
  <c r="Y561" i="10"/>
  <c r="AA561" i="10" s="1"/>
  <c r="AB561" i="10"/>
  <c r="AD561" i="10"/>
  <c r="AE561" i="10"/>
  <c r="C562" i="10"/>
  <c r="D562" i="10"/>
  <c r="E562" i="10"/>
  <c r="F562" i="10"/>
  <c r="G562" i="10"/>
  <c r="H562" i="10"/>
  <c r="I562" i="10"/>
  <c r="J562" i="10"/>
  <c r="K562" i="10"/>
  <c r="L562" i="10"/>
  <c r="M562" i="10"/>
  <c r="N562" i="10"/>
  <c r="O562" i="10"/>
  <c r="AC562" i="10" s="1"/>
  <c r="P562" i="10"/>
  <c r="Q562" i="10"/>
  <c r="R562" i="10"/>
  <c r="S562" i="10"/>
  <c r="T562" i="10"/>
  <c r="U562" i="10"/>
  <c r="V562" i="10"/>
  <c r="W562" i="10"/>
  <c r="X562" i="10"/>
  <c r="Y562" i="10"/>
  <c r="Z562" i="10" s="1"/>
  <c r="AB562" i="10"/>
  <c r="AD562" i="10"/>
  <c r="AE562" i="10"/>
  <c r="C563" i="10"/>
  <c r="D563" i="10"/>
  <c r="E563" i="10"/>
  <c r="F563" i="10"/>
  <c r="G563" i="10"/>
  <c r="H563" i="10"/>
  <c r="I563" i="10"/>
  <c r="J563" i="10"/>
  <c r="K563" i="10"/>
  <c r="L563" i="10"/>
  <c r="M563" i="10"/>
  <c r="N563" i="10"/>
  <c r="O563" i="10"/>
  <c r="AC563" i="10" s="1"/>
  <c r="P563" i="10"/>
  <c r="Q563" i="10"/>
  <c r="R563" i="10"/>
  <c r="S563" i="10"/>
  <c r="T563" i="10"/>
  <c r="U563" i="10"/>
  <c r="V563" i="10"/>
  <c r="W563" i="10"/>
  <c r="X563" i="10"/>
  <c r="Y563" i="10"/>
  <c r="AA563" i="10" s="1"/>
  <c r="AB563" i="10"/>
  <c r="AD563" i="10"/>
  <c r="AE563" i="10"/>
  <c r="C564" i="10"/>
  <c r="D564" i="10"/>
  <c r="E564" i="10"/>
  <c r="F564" i="10"/>
  <c r="G564" i="10"/>
  <c r="H564" i="10"/>
  <c r="I564" i="10"/>
  <c r="J564" i="10"/>
  <c r="K564" i="10"/>
  <c r="L564" i="10"/>
  <c r="M564" i="10"/>
  <c r="N564" i="10"/>
  <c r="O564" i="10"/>
  <c r="AC564" i="10" s="1"/>
  <c r="P564" i="10"/>
  <c r="Q564" i="10"/>
  <c r="R564" i="10"/>
  <c r="S564" i="10"/>
  <c r="T564" i="10"/>
  <c r="U564" i="10"/>
  <c r="V564" i="10"/>
  <c r="W564" i="10"/>
  <c r="X564" i="10"/>
  <c r="Y564" i="10"/>
  <c r="AA564" i="10" s="1"/>
  <c r="AB564" i="10"/>
  <c r="AD564" i="10"/>
  <c r="AE564" i="10"/>
  <c r="C565" i="10"/>
  <c r="D565" i="10"/>
  <c r="E565" i="10"/>
  <c r="F565" i="10"/>
  <c r="G565" i="10"/>
  <c r="H565" i="10"/>
  <c r="I565" i="10"/>
  <c r="J565" i="10"/>
  <c r="K565" i="10"/>
  <c r="L565" i="10"/>
  <c r="M565" i="10"/>
  <c r="N565" i="10"/>
  <c r="O565" i="10"/>
  <c r="AC565" i="10" s="1"/>
  <c r="P565" i="10"/>
  <c r="Q565" i="10"/>
  <c r="R565" i="10"/>
  <c r="S565" i="10"/>
  <c r="T565" i="10"/>
  <c r="U565" i="10"/>
  <c r="V565" i="10"/>
  <c r="W565" i="10"/>
  <c r="X565" i="10"/>
  <c r="Y565" i="10"/>
  <c r="Z565" i="10" s="1"/>
  <c r="AB565" i="10"/>
  <c r="AD565" i="10"/>
  <c r="AE565" i="10"/>
  <c r="C566" i="10"/>
  <c r="D566" i="10"/>
  <c r="E566" i="10"/>
  <c r="F566" i="10"/>
  <c r="G566" i="10"/>
  <c r="H566" i="10"/>
  <c r="I566" i="10"/>
  <c r="J566" i="10"/>
  <c r="K566" i="10"/>
  <c r="L566" i="10"/>
  <c r="M566" i="10"/>
  <c r="N566" i="10"/>
  <c r="O566" i="10"/>
  <c r="AC566" i="10" s="1"/>
  <c r="P566" i="10"/>
  <c r="Q566" i="10"/>
  <c r="R566" i="10"/>
  <c r="S566" i="10"/>
  <c r="T566" i="10"/>
  <c r="U566" i="10"/>
  <c r="V566" i="10"/>
  <c r="W566" i="10"/>
  <c r="X566" i="10"/>
  <c r="Y566" i="10"/>
  <c r="Z566" i="10" s="1"/>
  <c r="AB566" i="10"/>
  <c r="AD566" i="10"/>
  <c r="AE566" i="10"/>
  <c r="C567" i="10"/>
  <c r="D567" i="10"/>
  <c r="E567" i="10"/>
  <c r="F567" i="10"/>
  <c r="G567" i="10"/>
  <c r="H567" i="10"/>
  <c r="I567" i="10"/>
  <c r="J567" i="10"/>
  <c r="K567" i="10"/>
  <c r="L567" i="10"/>
  <c r="M567" i="10"/>
  <c r="N567" i="10"/>
  <c r="O567" i="10"/>
  <c r="AC567" i="10" s="1"/>
  <c r="P567" i="10"/>
  <c r="Q567" i="10"/>
  <c r="R567" i="10"/>
  <c r="S567" i="10"/>
  <c r="T567" i="10"/>
  <c r="U567" i="10"/>
  <c r="V567" i="10"/>
  <c r="W567" i="10"/>
  <c r="X567" i="10"/>
  <c r="Y567" i="10"/>
  <c r="Z567" i="10" s="1"/>
  <c r="AB567" i="10"/>
  <c r="AD567" i="10"/>
  <c r="AE567" i="10"/>
  <c r="C568" i="10"/>
  <c r="D568" i="10"/>
  <c r="E568" i="10"/>
  <c r="F568" i="10"/>
  <c r="G568" i="10"/>
  <c r="H568" i="10"/>
  <c r="I568" i="10"/>
  <c r="J568" i="10"/>
  <c r="K568" i="10"/>
  <c r="L568" i="10"/>
  <c r="M568" i="10"/>
  <c r="N568" i="10"/>
  <c r="O568" i="10"/>
  <c r="AC568" i="10" s="1"/>
  <c r="P568" i="10"/>
  <c r="Q568" i="10"/>
  <c r="R568" i="10"/>
  <c r="S568" i="10"/>
  <c r="T568" i="10"/>
  <c r="U568" i="10"/>
  <c r="V568" i="10"/>
  <c r="W568" i="10"/>
  <c r="X568" i="10"/>
  <c r="Y568" i="10"/>
  <c r="Z568" i="10" s="1"/>
  <c r="AB568" i="10"/>
  <c r="AD568" i="10"/>
  <c r="AE568" i="10"/>
  <c r="C569" i="10"/>
  <c r="D569" i="10"/>
  <c r="E569" i="10"/>
  <c r="F569" i="10"/>
  <c r="G569" i="10"/>
  <c r="H569" i="10"/>
  <c r="I569" i="10"/>
  <c r="J569" i="10"/>
  <c r="K569" i="10"/>
  <c r="L569" i="10"/>
  <c r="M569" i="10"/>
  <c r="N569" i="10"/>
  <c r="O569" i="10"/>
  <c r="AC569" i="10" s="1"/>
  <c r="P569" i="10"/>
  <c r="Q569" i="10"/>
  <c r="R569" i="10"/>
  <c r="S569" i="10"/>
  <c r="T569" i="10"/>
  <c r="U569" i="10"/>
  <c r="V569" i="10"/>
  <c r="W569" i="10"/>
  <c r="X569" i="10"/>
  <c r="Y569" i="10"/>
  <c r="Z569" i="10" s="1"/>
  <c r="AB569" i="10"/>
  <c r="AD569" i="10"/>
  <c r="AE569" i="10"/>
  <c r="C570" i="10"/>
  <c r="D570" i="10"/>
  <c r="E570" i="10"/>
  <c r="F570" i="10"/>
  <c r="G570" i="10"/>
  <c r="H570" i="10"/>
  <c r="I570" i="10"/>
  <c r="J570" i="10"/>
  <c r="K570" i="10"/>
  <c r="L570" i="10"/>
  <c r="M570" i="10"/>
  <c r="N570" i="10"/>
  <c r="O570" i="10"/>
  <c r="AC570" i="10" s="1"/>
  <c r="P570" i="10"/>
  <c r="Q570" i="10"/>
  <c r="R570" i="10"/>
  <c r="S570" i="10"/>
  <c r="T570" i="10"/>
  <c r="U570" i="10"/>
  <c r="V570" i="10"/>
  <c r="W570" i="10"/>
  <c r="X570" i="10"/>
  <c r="Y570" i="10"/>
  <c r="Z570" i="10" s="1"/>
  <c r="AB570" i="10"/>
  <c r="AD570" i="10"/>
  <c r="AE570" i="10"/>
  <c r="C571" i="10"/>
  <c r="D571" i="10"/>
  <c r="E571" i="10"/>
  <c r="F571" i="10"/>
  <c r="G571" i="10"/>
  <c r="H571" i="10"/>
  <c r="I571" i="10"/>
  <c r="J571" i="10"/>
  <c r="K571" i="10"/>
  <c r="L571" i="10"/>
  <c r="M571" i="10"/>
  <c r="N571" i="10"/>
  <c r="O571" i="10"/>
  <c r="AC571" i="10" s="1"/>
  <c r="P571" i="10"/>
  <c r="Q571" i="10"/>
  <c r="R571" i="10"/>
  <c r="S571" i="10"/>
  <c r="T571" i="10"/>
  <c r="U571" i="10"/>
  <c r="V571" i="10"/>
  <c r="W571" i="10"/>
  <c r="X571" i="10"/>
  <c r="Y571" i="10"/>
  <c r="Z571" i="10" s="1"/>
  <c r="AB571" i="10"/>
  <c r="AD571" i="10"/>
  <c r="AE571" i="10"/>
  <c r="C572" i="10"/>
  <c r="D572" i="10"/>
  <c r="E572" i="10"/>
  <c r="F572" i="10"/>
  <c r="G572" i="10"/>
  <c r="H572" i="10"/>
  <c r="I572" i="10"/>
  <c r="J572" i="10"/>
  <c r="K572" i="10"/>
  <c r="L572" i="10"/>
  <c r="M572" i="10"/>
  <c r="N572" i="10"/>
  <c r="O572" i="10"/>
  <c r="AC572" i="10" s="1"/>
  <c r="P572" i="10"/>
  <c r="Q572" i="10"/>
  <c r="R572" i="10"/>
  <c r="S572" i="10"/>
  <c r="T572" i="10"/>
  <c r="U572" i="10"/>
  <c r="V572" i="10"/>
  <c r="W572" i="10"/>
  <c r="X572" i="10"/>
  <c r="Y572" i="10"/>
  <c r="Z572" i="10" s="1"/>
  <c r="AB572" i="10"/>
  <c r="AD572" i="10"/>
  <c r="AE572" i="10"/>
  <c r="C573" i="10"/>
  <c r="D573" i="10"/>
  <c r="E573" i="10"/>
  <c r="F573" i="10"/>
  <c r="G573" i="10"/>
  <c r="H573" i="10"/>
  <c r="I573" i="10"/>
  <c r="J573" i="10"/>
  <c r="K573" i="10"/>
  <c r="L573" i="10"/>
  <c r="M573" i="10"/>
  <c r="N573" i="10"/>
  <c r="O573" i="10"/>
  <c r="AC573" i="10" s="1"/>
  <c r="P573" i="10"/>
  <c r="Q573" i="10"/>
  <c r="R573" i="10"/>
  <c r="S573" i="10"/>
  <c r="T573" i="10"/>
  <c r="U573" i="10"/>
  <c r="V573" i="10"/>
  <c r="W573" i="10"/>
  <c r="X573" i="10"/>
  <c r="Y573" i="10"/>
  <c r="AA573" i="10" s="1"/>
  <c r="AB573" i="10"/>
  <c r="AD573" i="10"/>
  <c r="AE573" i="10"/>
  <c r="C574" i="10"/>
  <c r="D574" i="10"/>
  <c r="E574" i="10"/>
  <c r="F574" i="10"/>
  <c r="G574" i="10"/>
  <c r="H574" i="10"/>
  <c r="I574" i="10"/>
  <c r="J574" i="10"/>
  <c r="K574" i="10"/>
  <c r="L574" i="10"/>
  <c r="M574" i="10"/>
  <c r="N574" i="10"/>
  <c r="O574" i="10"/>
  <c r="AC574" i="10" s="1"/>
  <c r="P574" i="10"/>
  <c r="Q574" i="10"/>
  <c r="R574" i="10"/>
  <c r="S574" i="10"/>
  <c r="T574" i="10"/>
  <c r="U574" i="10"/>
  <c r="V574" i="10"/>
  <c r="W574" i="10"/>
  <c r="X574" i="10"/>
  <c r="Y574" i="10"/>
  <c r="Z574" i="10" s="1"/>
  <c r="AB574" i="10"/>
  <c r="AD574" i="10"/>
  <c r="AE574" i="10"/>
  <c r="C575" i="10"/>
  <c r="D575" i="10"/>
  <c r="E575" i="10"/>
  <c r="F575" i="10"/>
  <c r="G575" i="10"/>
  <c r="H575" i="10"/>
  <c r="I575" i="10"/>
  <c r="J575" i="10"/>
  <c r="K575" i="10"/>
  <c r="L575" i="10"/>
  <c r="M575" i="10"/>
  <c r="N575" i="10"/>
  <c r="O575" i="10"/>
  <c r="AC575" i="10" s="1"/>
  <c r="P575" i="10"/>
  <c r="Q575" i="10"/>
  <c r="R575" i="10"/>
  <c r="S575" i="10"/>
  <c r="T575" i="10"/>
  <c r="U575" i="10"/>
  <c r="V575" i="10"/>
  <c r="W575" i="10"/>
  <c r="X575" i="10"/>
  <c r="Y575" i="10"/>
  <c r="AA575" i="10" s="1"/>
  <c r="AB575" i="10"/>
  <c r="AD575" i="10"/>
  <c r="AE575" i="10"/>
  <c r="C576" i="10"/>
  <c r="D576" i="10"/>
  <c r="E576" i="10"/>
  <c r="F576" i="10"/>
  <c r="G576" i="10"/>
  <c r="H576" i="10"/>
  <c r="I576" i="10"/>
  <c r="J576" i="10"/>
  <c r="K576" i="10"/>
  <c r="L576" i="10"/>
  <c r="M576" i="10"/>
  <c r="N576" i="10"/>
  <c r="O576" i="10"/>
  <c r="AC576" i="10" s="1"/>
  <c r="P576" i="10"/>
  <c r="Q576" i="10"/>
  <c r="R576" i="10"/>
  <c r="S576" i="10"/>
  <c r="T576" i="10"/>
  <c r="U576" i="10"/>
  <c r="V576" i="10"/>
  <c r="W576" i="10"/>
  <c r="X576" i="10"/>
  <c r="Y576" i="10"/>
  <c r="AA576" i="10" s="1"/>
  <c r="AB576" i="10"/>
  <c r="AD576" i="10"/>
  <c r="AE576" i="10"/>
  <c r="C577" i="10"/>
  <c r="D577" i="10"/>
  <c r="E577" i="10"/>
  <c r="F577" i="10"/>
  <c r="G577" i="10"/>
  <c r="H577" i="10"/>
  <c r="I577" i="10"/>
  <c r="J577" i="10"/>
  <c r="K577" i="10"/>
  <c r="L577" i="10"/>
  <c r="M577" i="10"/>
  <c r="N577" i="10"/>
  <c r="O577" i="10"/>
  <c r="AC577" i="10" s="1"/>
  <c r="P577" i="10"/>
  <c r="Q577" i="10"/>
  <c r="R577" i="10"/>
  <c r="S577" i="10"/>
  <c r="T577" i="10"/>
  <c r="U577" i="10"/>
  <c r="V577" i="10"/>
  <c r="W577" i="10"/>
  <c r="X577" i="10"/>
  <c r="Y577" i="10"/>
  <c r="Z577" i="10" s="1"/>
  <c r="AB577" i="10"/>
  <c r="AD577" i="10"/>
  <c r="AE577" i="10"/>
  <c r="C578" i="10"/>
  <c r="D578" i="10"/>
  <c r="E578" i="10"/>
  <c r="F578" i="10"/>
  <c r="G578" i="10"/>
  <c r="H578" i="10"/>
  <c r="I578" i="10"/>
  <c r="J578" i="10"/>
  <c r="K578" i="10"/>
  <c r="L578" i="10"/>
  <c r="M578" i="10"/>
  <c r="N578" i="10"/>
  <c r="O578" i="10"/>
  <c r="AC578" i="10" s="1"/>
  <c r="P578" i="10"/>
  <c r="Q578" i="10"/>
  <c r="R578" i="10"/>
  <c r="S578" i="10"/>
  <c r="T578" i="10"/>
  <c r="U578" i="10"/>
  <c r="V578" i="10"/>
  <c r="W578" i="10"/>
  <c r="X578" i="10"/>
  <c r="Y578" i="10"/>
  <c r="Z578" i="10" s="1"/>
  <c r="AB578" i="10"/>
  <c r="AD578" i="10"/>
  <c r="AE578" i="10"/>
  <c r="C579" i="10"/>
  <c r="D579" i="10"/>
  <c r="E579" i="10"/>
  <c r="F579" i="10"/>
  <c r="G579" i="10"/>
  <c r="H579" i="10"/>
  <c r="I579" i="10"/>
  <c r="J579" i="10"/>
  <c r="K579" i="10"/>
  <c r="L579" i="10"/>
  <c r="M579" i="10"/>
  <c r="N579" i="10"/>
  <c r="O579" i="10"/>
  <c r="AC579" i="10" s="1"/>
  <c r="P579" i="10"/>
  <c r="Q579" i="10"/>
  <c r="R579" i="10"/>
  <c r="S579" i="10"/>
  <c r="T579" i="10"/>
  <c r="U579" i="10"/>
  <c r="V579" i="10"/>
  <c r="W579" i="10"/>
  <c r="X579" i="10"/>
  <c r="Y579" i="10"/>
  <c r="Z579" i="10" s="1"/>
  <c r="AB579" i="10"/>
  <c r="AD579" i="10"/>
  <c r="AE579" i="10"/>
  <c r="C580" i="10"/>
  <c r="D580" i="10"/>
  <c r="E580" i="10"/>
  <c r="F580" i="10"/>
  <c r="G580" i="10"/>
  <c r="H580" i="10"/>
  <c r="I580" i="10"/>
  <c r="J580" i="10"/>
  <c r="K580" i="10"/>
  <c r="L580" i="10"/>
  <c r="M580" i="10"/>
  <c r="N580" i="10"/>
  <c r="O580" i="10"/>
  <c r="AC580" i="10" s="1"/>
  <c r="P580" i="10"/>
  <c r="Q580" i="10"/>
  <c r="R580" i="10"/>
  <c r="S580" i="10"/>
  <c r="T580" i="10"/>
  <c r="U580" i="10"/>
  <c r="V580" i="10"/>
  <c r="W580" i="10"/>
  <c r="X580" i="10"/>
  <c r="Y580" i="10"/>
  <c r="Z580" i="10" s="1"/>
  <c r="AB580" i="10"/>
  <c r="AD580" i="10"/>
  <c r="AE580" i="10"/>
  <c r="C581" i="10"/>
  <c r="D581" i="10"/>
  <c r="E581" i="10"/>
  <c r="F581" i="10"/>
  <c r="G581" i="10"/>
  <c r="H581" i="10"/>
  <c r="I581" i="10"/>
  <c r="J581" i="10"/>
  <c r="K581" i="10"/>
  <c r="L581" i="10"/>
  <c r="M581" i="10"/>
  <c r="N581" i="10"/>
  <c r="O581" i="10"/>
  <c r="AC581" i="10" s="1"/>
  <c r="P581" i="10"/>
  <c r="Q581" i="10"/>
  <c r="R581" i="10"/>
  <c r="S581" i="10"/>
  <c r="T581" i="10"/>
  <c r="U581" i="10"/>
  <c r="V581" i="10"/>
  <c r="W581" i="10"/>
  <c r="X581" i="10"/>
  <c r="Y581" i="10"/>
  <c r="Z581" i="10" s="1"/>
  <c r="AB581" i="10"/>
  <c r="AD581" i="10"/>
  <c r="AE581" i="10"/>
  <c r="C582" i="10"/>
  <c r="D582" i="10"/>
  <c r="E582" i="10"/>
  <c r="F582" i="10"/>
  <c r="G582" i="10"/>
  <c r="H582" i="10"/>
  <c r="I582" i="10"/>
  <c r="J582" i="10"/>
  <c r="K582" i="10"/>
  <c r="L582" i="10"/>
  <c r="M582" i="10"/>
  <c r="N582" i="10"/>
  <c r="O582" i="10"/>
  <c r="AC582" i="10" s="1"/>
  <c r="P582" i="10"/>
  <c r="Q582" i="10"/>
  <c r="R582" i="10"/>
  <c r="S582" i="10"/>
  <c r="T582" i="10"/>
  <c r="U582" i="10"/>
  <c r="V582" i="10"/>
  <c r="W582" i="10"/>
  <c r="X582" i="10"/>
  <c r="Y582" i="10"/>
  <c r="Z582" i="10" s="1"/>
  <c r="AB582" i="10"/>
  <c r="AD582" i="10"/>
  <c r="AE582" i="10"/>
  <c r="C583" i="10"/>
  <c r="D583" i="10"/>
  <c r="E583" i="10"/>
  <c r="F583" i="10"/>
  <c r="G583" i="10"/>
  <c r="H583" i="10"/>
  <c r="I583" i="10"/>
  <c r="J583" i="10"/>
  <c r="K583" i="10"/>
  <c r="L583" i="10"/>
  <c r="M583" i="10"/>
  <c r="N583" i="10"/>
  <c r="O583" i="10"/>
  <c r="AC583" i="10" s="1"/>
  <c r="P583" i="10"/>
  <c r="Q583" i="10"/>
  <c r="R583" i="10"/>
  <c r="S583" i="10"/>
  <c r="T583" i="10"/>
  <c r="U583" i="10"/>
  <c r="V583" i="10"/>
  <c r="W583" i="10"/>
  <c r="X583" i="10"/>
  <c r="Y583" i="10"/>
  <c r="AA583" i="10" s="1"/>
  <c r="AB583" i="10"/>
  <c r="AD583" i="10"/>
  <c r="AE583" i="10"/>
  <c r="C584" i="10"/>
  <c r="D584" i="10"/>
  <c r="E584" i="10"/>
  <c r="F584" i="10"/>
  <c r="G584" i="10"/>
  <c r="H584" i="10"/>
  <c r="I584" i="10"/>
  <c r="J584" i="10"/>
  <c r="K584" i="10"/>
  <c r="L584" i="10"/>
  <c r="M584" i="10"/>
  <c r="N584" i="10"/>
  <c r="O584" i="10"/>
  <c r="AC584" i="10" s="1"/>
  <c r="P584" i="10"/>
  <c r="Q584" i="10"/>
  <c r="R584" i="10"/>
  <c r="S584" i="10"/>
  <c r="T584" i="10"/>
  <c r="U584" i="10"/>
  <c r="V584" i="10"/>
  <c r="W584" i="10"/>
  <c r="X584" i="10"/>
  <c r="Y584" i="10"/>
  <c r="AA584" i="10" s="1"/>
  <c r="AB584" i="10"/>
  <c r="AD584" i="10"/>
  <c r="AE584" i="10"/>
  <c r="C585" i="10"/>
  <c r="D585" i="10"/>
  <c r="E585" i="10"/>
  <c r="F585" i="10"/>
  <c r="G585" i="10"/>
  <c r="H585" i="10"/>
  <c r="I585" i="10"/>
  <c r="J585" i="10"/>
  <c r="K585" i="10"/>
  <c r="L585" i="10"/>
  <c r="M585" i="10"/>
  <c r="N585" i="10"/>
  <c r="O585" i="10"/>
  <c r="AC585" i="10" s="1"/>
  <c r="P585" i="10"/>
  <c r="Q585" i="10"/>
  <c r="R585" i="10"/>
  <c r="S585" i="10"/>
  <c r="T585" i="10"/>
  <c r="U585" i="10"/>
  <c r="V585" i="10"/>
  <c r="W585" i="10"/>
  <c r="X585" i="10"/>
  <c r="Y585" i="10"/>
  <c r="AA585" i="10" s="1"/>
  <c r="AB585" i="10"/>
  <c r="AD585" i="10"/>
  <c r="AE585" i="10"/>
  <c r="C586" i="10"/>
  <c r="D586" i="10"/>
  <c r="E586" i="10"/>
  <c r="F586" i="10"/>
  <c r="G586" i="10"/>
  <c r="H586" i="10"/>
  <c r="I586" i="10"/>
  <c r="J586" i="10"/>
  <c r="K586" i="10"/>
  <c r="L586" i="10"/>
  <c r="M586" i="10"/>
  <c r="N586" i="10"/>
  <c r="O586" i="10"/>
  <c r="AC586" i="10" s="1"/>
  <c r="P586" i="10"/>
  <c r="Q586" i="10"/>
  <c r="R586" i="10"/>
  <c r="S586" i="10"/>
  <c r="T586" i="10"/>
  <c r="U586" i="10"/>
  <c r="V586" i="10"/>
  <c r="W586" i="10"/>
  <c r="X586" i="10"/>
  <c r="Y586" i="10"/>
  <c r="Z586" i="10" s="1"/>
  <c r="AB586" i="10"/>
  <c r="AD586" i="10"/>
  <c r="AE586" i="10"/>
  <c r="C587" i="10"/>
  <c r="D587" i="10"/>
  <c r="E587" i="10"/>
  <c r="F587" i="10"/>
  <c r="G587" i="10"/>
  <c r="H587" i="10"/>
  <c r="I587" i="10"/>
  <c r="J587" i="10"/>
  <c r="K587" i="10"/>
  <c r="L587" i="10"/>
  <c r="M587" i="10"/>
  <c r="N587" i="10"/>
  <c r="O587" i="10"/>
  <c r="AC587" i="10" s="1"/>
  <c r="P587" i="10"/>
  <c r="Q587" i="10"/>
  <c r="R587" i="10"/>
  <c r="S587" i="10"/>
  <c r="T587" i="10"/>
  <c r="U587" i="10"/>
  <c r="V587" i="10"/>
  <c r="W587" i="10"/>
  <c r="X587" i="10"/>
  <c r="Y587" i="10"/>
  <c r="AA587" i="10" s="1"/>
  <c r="AB587" i="10"/>
  <c r="AD587" i="10"/>
  <c r="AE587" i="10"/>
  <c r="C588" i="10"/>
  <c r="D588" i="10"/>
  <c r="E588" i="10"/>
  <c r="F588" i="10"/>
  <c r="G588" i="10"/>
  <c r="H588" i="10"/>
  <c r="I588" i="10"/>
  <c r="J588" i="10"/>
  <c r="K588" i="10"/>
  <c r="L588" i="10"/>
  <c r="M588" i="10"/>
  <c r="N588" i="10"/>
  <c r="O588" i="10"/>
  <c r="AC588" i="10" s="1"/>
  <c r="P588" i="10"/>
  <c r="Q588" i="10"/>
  <c r="R588" i="10"/>
  <c r="S588" i="10"/>
  <c r="T588" i="10"/>
  <c r="U588" i="10"/>
  <c r="V588" i="10"/>
  <c r="W588" i="10"/>
  <c r="X588" i="10"/>
  <c r="Y588" i="10"/>
  <c r="AA588" i="10" s="1"/>
  <c r="AB588" i="10"/>
  <c r="AD588" i="10"/>
  <c r="AE588" i="10"/>
  <c r="C589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AC589" i="10" s="1"/>
  <c r="P589" i="10"/>
  <c r="Q589" i="10"/>
  <c r="R589" i="10"/>
  <c r="S589" i="10"/>
  <c r="T589" i="10"/>
  <c r="U589" i="10"/>
  <c r="V589" i="10"/>
  <c r="W589" i="10"/>
  <c r="X589" i="10"/>
  <c r="Y589" i="10"/>
  <c r="Z589" i="10" s="1"/>
  <c r="AB589" i="10"/>
  <c r="AD589" i="10"/>
  <c r="AE589" i="10"/>
  <c r="C590" i="10"/>
  <c r="D590" i="10"/>
  <c r="E590" i="10"/>
  <c r="F590" i="10"/>
  <c r="G590" i="10"/>
  <c r="H590" i="10"/>
  <c r="I590" i="10"/>
  <c r="J590" i="10"/>
  <c r="K590" i="10"/>
  <c r="L590" i="10"/>
  <c r="M590" i="10"/>
  <c r="N590" i="10"/>
  <c r="O590" i="10"/>
  <c r="AC590" i="10" s="1"/>
  <c r="P590" i="10"/>
  <c r="Q590" i="10"/>
  <c r="R590" i="10"/>
  <c r="S590" i="10"/>
  <c r="T590" i="10"/>
  <c r="U590" i="10"/>
  <c r="V590" i="10"/>
  <c r="W590" i="10"/>
  <c r="X590" i="10"/>
  <c r="Y590" i="10"/>
  <c r="Z590" i="10" s="1"/>
  <c r="AB590" i="10"/>
  <c r="AD590" i="10"/>
  <c r="AE590" i="10"/>
  <c r="C591" i="10"/>
  <c r="D591" i="10"/>
  <c r="E591" i="10"/>
  <c r="F591" i="10"/>
  <c r="G591" i="10"/>
  <c r="H591" i="10"/>
  <c r="I591" i="10"/>
  <c r="J591" i="10"/>
  <c r="K591" i="10"/>
  <c r="L591" i="10"/>
  <c r="M591" i="10"/>
  <c r="N591" i="10"/>
  <c r="O591" i="10"/>
  <c r="AC591" i="10" s="1"/>
  <c r="P591" i="10"/>
  <c r="Q591" i="10"/>
  <c r="R591" i="10"/>
  <c r="S591" i="10"/>
  <c r="T591" i="10"/>
  <c r="U591" i="10"/>
  <c r="V591" i="10"/>
  <c r="W591" i="10"/>
  <c r="X591" i="10"/>
  <c r="Y591" i="10"/>
  <c r="Z591" i="10" s="1"/>
  <c r="AB591" i="10"/>
  <c r="AD591" i="10"/>
  <c r="AE591" i="10"/>
  <c r="C592" i="10"/>
  <c r="D592" i="10"/>
  <c r="E592" i="10"/>
  <c r="F592" i="10"/>
  <c r="G592" i="10"/>
  <c r="H592" i="10"/>
  <c r="I592" i="10"/>
  <c r="J592" i="10"/>
  <c r="K592" i="10"/>
  <c r="L592" i="10"/>
  <c r="M592" i="10"/>
  <c r="N592" i="10"/>
  <c r="O592" i="10"/>
  <c r="AC592" i="10" s="1"/>
  <c r="P592" i="10"/>
  <c r="Q592" i="10"/>
  <c r="R592" i="10"/>
  <c r="S592" i="10"/>
  <c r="T592" i="10"/>
  <c r="U592" i="10"/>
  <c r="V592" i="10"/>
  <c r="W592" i="10"/>
  <c r="X592" i="10"/>
  <c r="Y592" i="10"/>
  <c r="Z592" i="10" s="1"/>
  <c r="AB592" i="10"/>
  <c r="AD592" i="10"/>
  <c r="AE592" i="10"/>
  <c r="C593" i="10"/>
  <c r="D593" i="10"/>
  <c r="E593" i="10"/>
  <c r="F593" i="10"/>
  <c r="G593" i="10"/>
  <c r="H593" i="10"/>
  <c r="I593" i="10"/>
  <c r="J593" i="10"/>
  <c r="K593" i="10"/>
  <c r="L593" i="10"/>
  <c r="M593" i="10"/>
  <c r="N593" i="10"/>
  <c r="O593" i="10"/>
  <c r="AC593" i="10" s="1"/>
  <c r="P593" i="10"/>
  <c r="Q593" i="10"/>
  <c r="R593" i="10"/>
  <c r="S593" i="10"/>
  <c r="T593" i="10"/>
  <c r="U593" i="10"/>
  <c r="V593" i="10"/>
  <c r="W593" i="10"/>
  <c r="X593" i="10"/>
  <c r="Y593" i="10"/>
  <c r="Z593" i="10" s="1"/>
  <c r="AB593" i="10"/>
  <c r="AD593" i="10"/>
  <c r="AE593" i="10"/>
  <c r="C594" i="10"/>
  <c r="D594" i="10"/>
  <c r="E594" i="10"/>
  <c r="F594" i="10"/>
  <c r="G594" i="10"/>
  <c r="H594" i="10"/>
  <c r="I594" i="10"/>
  <c r="J594" i="10"/>
  <c r="K594" i="10"/>
  <c r="L594" i="10"/>
  <c r="M594" i="10"/>
  <c r="N594" i="10"/>
  <c r="O594" i="10"/>
  <c r="AC594" i="10" s="1"/>
  <c r="P594" i="10"/>
  <c r="Q594" i="10"/>
  <c r="R594" i="10"/>
  <c r="S594" i="10"/>
  <c r="T594" i="10"/>
  <c r="U594" i="10"/>
  <c r="V594" i="10"/>
  <c r="W594" i="10"/>
  <c r="X594" i="10"/>
  <c r="Y594" i="10"/>
  <c r="AA594" i="10" s="1"/>
  <c r="AB594" i="10"/>
  <c r="AD594" i="10"/>
  <c r="AE594" i="10"/>
  <c r="C595" i="10"/>
  <c r="D595" i="10"/>
  <c r="E595" i="10"/>
  <c r="F595" i="10"/>
  <c r="G595" i="10"/>
  <c r="H595" i="10"/>
  <c r="I595" i="10"/>
  <c r="J595" i="10"/>
  <c r="K595" i="10"/>
  <c r="L595" i="10"/>
  <c r="M595" i="10"/>
  <c r="N595" i="10"/>
  <c r="O595" i="10"/>
  <c r="AC595" i="10" s="1"/>
  <c r="P595" i="10"/>
  <c r="Q595" i="10"/>
  <c r="R595" i="10"/>
  <c r="S595" i="10"/>
  <c r="T595" i="10"/>
  <c r="U595" i="10"/>
  <c r="V595" i="10"/>
  <c r="W595" i="10"/>
  <c r="X595" i="10"/>
  <c r="Y595" i="10"/>
  <c r="AA595" i="10" s="1"/>
  <c r="AB595" i="10"/>
  <c r="AD595" i="10"/>
  <c r="AE595" i="10"/>
  <c r="C596" i="10"/>
  <c r="D596" i="10"/>
  <c r="E596" i="10"/>
  <c r="F596" i="10"/>
  <c r="G596" i="10"/>
  <c r="H596" i="10"/>
  <c r="I596" i="10"/>
  <c r="J596" i="10"/>
  <c r="K596" i="10"/>
  <c r="L596" i="10"/>
  <c r="M596" i="10"/>
  <c r="N596" i="10"/>
  <c r="O596" i="10"/>
  <c r="AC596" i="10" s="1"/>
  <c r="P596" i="10"/>
  <c r="Q596" i="10"/>
  <c r="R596" i="10"/>
  <c r="S596" i="10"/>
  <c r="T596" i="10"/>
  <c r="U596" i="10"/>
  <c r="V596" i="10"/>
  <c r="W596" i="10"/>
  <c r="X596" i="10"/>
  <c r="Y596" i="10"/>
  <c r="Z596" i="10" s="1"/>
  <c r="AB596" i="10"/>
  <c r="AD596" i="10"/>
  <c r="AE596" i="10"/>
  <c r="C597" i="10"/>
  <c r="D597" i="10"/>
  <c r="E597" i="10"/>
  <c r="F597" i="10"/>
  <c r="G597" i="10"/>
  <c r="H597" i="10"/>
  <c r="I597" i="10"/>
  <c r="J597" i="10"/>
  <c r="K597" i="10"/>
  <c r="L597" i="10"/>
  <c r="M597" i="10"/>
  <c r="N597" i="10"/>
  <c r="O597" i="10"/>
  <c r="AC597" i="10" s="1"/>
  <c r="P597" i="10"/>
  <c r="Q597" i="10"/>
  <c r="R597" i="10"/>
  <c r="S597" i="10"/>
  <c r="T597" i="10"/>
  <c r="U597" i="10"/>
  <c r="V597" i="10"/>
  <c r="W597" i="10"/>
  <c r="X597" i="10"/>
  <c r="Y597" i="10"/>
  <c r="AA597" i="10" s="1"/>
  <c r="AB597" i="10"/>
  <c r="AD597" i="10"/>
  <c r="AE597" i="10"/>
  <c r="C598" i="10"/>
  <c r="D598" i="10"/>
  <c r="E598" i="10"/>
  <c r="F598" i="10"/>
  <c r="G598" i="10"/>
  <c r="H598" i="10"/>
  <c r="I598" i="10"/>
  <c r="J598" i="10"/>
  <c r="K598" i="10"/>
  <c r="L598" i="10"/>
  <c r="M598" i="10"/>
  <c r="N598" i="10"/>
  <c r="O598" i="10"/>
  <c r="AC598" i="10" s="1"/>
  <c r="P598" i="10"/>
  <c r="Q598" i="10"/>
  <c r="R598" i="10"/>
  <c r="S598" i="10"/>
  <c r="T598" i="10"/>
  <c r="U598" i="10"/>
  <c r="V598" i="10"/>
  <c r="W598" i="10"/>
  <c r="X598" i="10"/>
  <c r="Y598" i="10"/>
  <c r="Z598" i="10" s="1"/>
  <c r="AB598" i="10"/>
  <c r="AD598" i="10"/>
  <c r="AE598" i="10"/>
  <c r="C599" i="10"/>
  <c r="D599" i="10"/>
  <c r="E599" i="10"/>
  <c r="F599" i="10"/>
  <c r="G599" i="10"/>
  <c r="H599" i="10"/>
  <c r="I599" i="10"/>
  <c r="J599" i="10"/>
  <c r="K599" i="10"/>
  <c r="L599" i="10"/>
  <c r="M599" i="10"/>
  <c r="N599" i="10"/>
  <c r="O599" i="10"/>
  <c r="AC599" i="10" s="1"/>
  <c r="P599" i="10"/>
  <c r="Q599" i="10"/>
  <c r="R599" i="10"/>
  <c r="S599" i="10"/>
  <c r="T599" i="10"/>
  <c r="U599" i="10"/>
  <c r="V599" i="10"/>
  <c r="W599" i="10"/>
  <c r="X599" i="10"/>
  <c r="Y599" i="10"/>
  <c r="AA599" i="10" s="1"/>
  <c r="AB599" i="10"/>
  <c r="AD599" i="10"/>
  <c r="AE599" i="10"/>
  <c r="C600" i="10"/>
  <c r="D600" i="10"/>
  <c r="E600" i="10"/>
  <c r="F600" i="10"/>
  <c r="G600" i="10"/>
  <c r="H600" i="10"/>
  <c r="I600" i="10"/>
  <c r="J600" i="10"/>
  <c r="K600" i="10"/>
  <c r="L600" i="10"/>
  <c r="M600" i="10"/>
  <c r="N600" i="10"/>
  <c r="O600" i="10"/>
  <c r="AC600" i="10" s="1"/>
  <c r="P600" i="10"/>
  <c r="Q600" i="10"/>
  <c r="R600" i="10"/>
  <c r="S600" i="10"/>
  <c r="T600" i="10"/>
  <c r="U600" i="10"/>
  <c r="V600" i="10"/>
  <c r="W600" i="10"/>
  <c r="X600" i="10"/>
  <c r="Y600" i="10"/>
  <c r="AA600" i="10" s="1"/>
  <c r="AB600" i="10"/>
  <c r="AD600" i="10"/>
  <c r="AE600" i="10"/>
  <c r="C601" i="10"/>
  <c r="D601" i="10"/>
  <c r="E601" i="10"/>
  <c r="F601" i="10"/>
  <c r="G601" i="10"/>
  <c r="H601" i="10"/>
  <c r="I601" i="10"/>
  <c r="J601" i="10"/>
  <c r="K601" i="10"/>
  <c r="L601" i="10"/>
  <c r="M601" i="10"/>
  <c r="N601" i="10"/>
  <c r="O601" i="10"/>
  <c r="AC601" i="10" s="1"/>
  <c r="P601" i="10"/>
  <c r="Q601" i="10"/>
  <c r="R601" i="10"/>
  <c r="S601" i="10"/>
  <c r="T601" i="10"/>
  <c r="U601" i="10"/>
  <c r="V601" i="10"/>
  <c r="W601" i="10"/>
  <c r="X601" i="10"/>
  <c r="Y601" i="10"/>
  <c r="Z601" i="10" s="1"/>
  <c r="AB601" i="10"/>
  <c r="AD601" i="10"/>
  <c r="AE601" i="10"/>
  <c r="C602" i="10"/>
  <c r="D602" i="10"/>
  <c r="E602" i="10"/>
  <c r="F602" i="10"/>
  <c r="G602" i="10"/>
  <c r="H602" i="10"/>
  <c r="I602" i="10"/>
  <c r="J602" i="10"/>
  <c r="K602" i="10"/>
  <c r="L602" i="10"/>
  <c r="M602" i="10"/>
  <c r="N602" i="10"/>
  <c r="O602" i="10"/>
  <c r="AC602" i="10" s="1"/>
  <c r="P602" i="10"/>
  <c r="Q602" i="10"/>
  <c r="R602" i="10"/>
  <c r="S602" i="10"/>
  <c r="T602" i="10"/>
  <c r="U602" i="10"/>
  <c r="V602" i="10"/>
  <c r="W602" i="10"/>
  <c r="X602" i="10"/>
  <c r="Y602" i="10"/>
  <c r="Z602" i="10" s="1"/>
  <c r="AB602" i="10"/>
  <c r="AD602" i="10"/>
  <c r="AE602" i="10"/>
  <c r="C603" i="10"/>
  <c r="D603" i="10"/>
  <c r="E603" i="10"/>
  <c r="F603" i="10"/>
  <c r="G603" i="10"/>
  <c r="H603" i="10"/>
  <c r="I603" i="10"/>
  <c r="J603" i="10"/>
  <c r="K603" i="10"/>
  <c r="L603" i="10"/>
  <c r="M603" i="10"/>
  <c r="N603" i="10"/>
  <c r="O603" i="10"/>
  <c r="AC603" i="10" s="1"/>
  <c r="P603" i="10"/>
  <c r="Q603" i="10"/>
  <c r="R603" i="10"/>
  <c r="S603" i="10"/>
  <c r="T603" i="10"/>
  <c r="U603" i="10"/>
  <c r="V603" i="10"/>
  <c r="W603" i="10"/>
  <c r="X603" i="10"/>
  <c r="Y603" i="10"/>
  <c r="Z603" i="10" s="1"/>
  <c r="AB603" i="10"/>
  <c r="AD603" i="10"/>
  <c r="AE603" i="10"/>
  <c r="C604" i="10"/>
  <c r="D604" i="10"/>
  <c r="E604" i="10"/>
  <c r="F604" i="10"/>
  <c r="G604" i="10"/>
  <c r="H604" i="10"/>
  <c r="I604" i="10"/>
  <c r="J604" i="10"/>
  <c r="K604" i="10"/>
  <c r="L604" i="10"/>
  <c r="M604" i="10"/>
  <c r="N604" i="10"/>
  <c r="O604" i="10"/>
  <c r="AC604" i="10" s="1"/>
  <c r="P604" i="10"/>
  <c r="Q604" i="10"/>
  <c r="R604" i="10"/>
  <c r="S604" i="10"/>
  <c r="T604" i="10"/>
  <c r="U604" i="10"/>
  <c r="V604" i="10"/>
  <c r="W604" i="10"/>
  <c r="X604" i="10"/>
  <c r="Y604" i="10"/>
  <c r="Z604" i="10" s="1"/>
  <c r="AB604" i="10"/>
  <c r="AD604" i="10"/>
  <c r="AE604" i="10"/>
  <c r="C605" i="10"/>
  <c r="D605" i="10"/>
  <c r="E605" i="10"/>
  <c r="F605" i="10"/>
  <c r="G605" i="10"/>
  <c r="H605" i="10"/>
  <c r="I605" i="10"/>
  <c r="J605" i="10"/>
  <c r="K605" i="10"/>
  <c r="L605" i="10"/>
  <c r="M605" i="10"/>
  <c r="N605" i="10"/>
  <c r="O605" i="10"/>
  <c r="AC605" i="10" s="1"/>
  <c r="P605" i="10"/>
  <c r="Q605" i="10"/>
  <c r="R605" i="10"/>
  <c r="S605" i="10"/>
  <c r="T605" i="10"/>
  <c r="U605" i="10"/>
  <c r="V605" i="10"/>
  <c r="W605" i="10"/>
  <c r="X605" i="10"/>
  <c r="Y605" i="10"/>
  <c r="Z605" i="10" s="1"/>
  <c r="AB605" i="10"/>
  <c r="AD605" i="10"/>
  <c r="AE605" i="10"/>
  <c r="C606" i="10"/>
  <c r="D606" i="10"/>
  <c r="E606" i="10"/>
  <c r="F606" i="10"/>
  <c r="G606" i="10"/>
  <c r="H606" i="10"/>
  <c r="I606" i="10"/>
  <c r="J606" i="10"/>
  <c r="K606" i="10"/>
  <c r="L606" i="10"/>
  <c r="M606" i="10"/>
  <c r="N606" i="10"/>
  <c r="O606" i="10"/>
  <c r="AC606" i="10" s="1"/>
  <c r="P606" i="10"/>
  <c r="Q606" i="10"/>
  <c r="R606" i="10"/>
  <c r="S606" i="10"/>
  <c r="T606" i="10"/>
  <c r="U606" i="10"/>
  <c r="V606" i="10"/>
  <c r="W606" i="10"/>
  <c r="X606" i="10"/>
  <c r="Y606" i="10"/>
  <c r="AA606" i="10" s="1"/>
  <c r="AB606" i="10"/>
  <c r="AD606" i="10"/>
  <c r="AE606" i="10"/>
  <c r="C607" i="10"/>
  <c r="D607" i="10"/>
  <c r="E607" i="10"/>
  <c r="F607" i="10"/>
  <c r="G607" i="10"/>
  <c r="H607" i="10"/>
  <c r="I607" i="10"/>
  <c r="J607" i="10"/>
  <c r="K607" i="10"/>
  <c r="L607" i="10"/>
  <c r="M607" i="10"/>
  <c r="N607" i="10"/>
  <c r="O607" i="10"/>
  <c r="AC607" i="10" s="1"/>
  <c r="P607" i="10"/>
  <c r="Q607" i="10"/>
  <c r="R607" i="10"/>
  <c r="S607" i="10"/>
  <c r="T607" i="10"/>
  <c r="U607" i="10"/>
  <c r="V607" i="10"/>
  <c r="W607" i="10"/>
  <c r="X607" i="10"/>
  <c r="Y607" i="10"/>
  <c r="Z607" i="10" s="1"/>
  <c r="AB607" i="10"/>
  <c r="AD607" i="10"/>
  <c r="AE607" i="10"/>
  <c r="C608" i="10"/>
  <c r="D608" i="10"/>
  <c r="E608" i="10"/>
  <c r="F608" i="10"/>
  <c r="G608" i="10"/>
  <c r="H608" i="10"/>
  <c r="I608" i="10"/>
  <c r="J608" i="10"/>
  <c r="K608" i="10"/>
  <c r="L608" i="10"/>
  <c r="M608" i="10"/>
  <c r="N608" i="10"/>
  <c r="O608" i="10"/>
  <c r="AC608" i="10" s="1"/>
  <c r="P608" i="10"/>
  <c r="Q608" i="10"/>
  <c r="R608" i="10"/>
  <c r="S608" i="10"/>
  <c r="T608" i="10"/>
  <c r="U608" i="10"/>
  <c r="V608" i="10"/>
  <c r="W608" i="10"/>
  <c r="X608" i="10"/>
  <c r="Y608" i="10"/>
  <c r="AA608" i="10" s="1"/>
  <c r="AB608" i="10"/>
  <c r="AD608" i="10"/>
  <c r="AE608" i="10"/>
  <c r="C609" i="10"/>
  <c r="D609" i="10"/>
  <c r="E609" i="10"/>
  <c r="F609" i="10"/>
  <c r="G609" i="10"/>
  <c r="H609" i="10"/>
  <c r="I609" i="10"/>
  <c r="J609" i="10"/>
  <c r="K609" i="10"/>
  <c r="L609" i="10"/>
  <c r="M609" i="10"/>
  <c r="N609" i="10"/>
  <c r="O609" i="10"/>
  <c r="AC609" i="10" s="1"/>
  <c r="P609" i="10"/>
  <c r="Q609" i="10"/>
  <c r="R609" i="10"/>
  <c r="S609" i="10"/>
  <c r="T609" i="10"/>
  <c r="U609" i="10"/>
  <c r="V609" i="10"/>
  <c r="W609" i="10"/>
  <c r="X609" i="10"/>
  <c r="Y609" i="10"/>
  <c r="AA609" i="10" s="1"/>
  <c r="AB609" i="10"/>
  <c r="AD609" i="10"/>
  <c r="AE609" i="10"/>
  <c r="C610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AC610" i="10" s="1"/>
  <c r="P610" i="10"/>
  <c r="Q610" i="10"/>
  <c r="R610" i="10"/>
  <c r="S610" i="10"/>
  <c r="T610" i="10"/>
  <c r="U610" i="10"/>
  <c r="V610" i="10"/>
  <c r="W610" i="10"/>
  <c r="X610" i="10"/>
  <c r="Y610" i="10"/>
  <c r="Z610" i="10" s="1"/>
  <c r="AB610" i="10"/>
  <c r="AD610" i="10"/>
  <c r="AE610" i="10"/>
  <c r="C611" i="10"/>
  <c r="D611" i="10"/>
  <c r="E611" i="10"/>
  <c r="F611" i="10"/>
  <c r="G611" i="10"/>
  <c r="H611" i="10"/>
  <c r="I611" i="10"/>
  <c r="J611" i="10"/>
  <c r="K611" i="10"/>
  <c r="L611" i="10"/>
  <c r="M611" i="10"/>
  <c r="N611" i="10"/>
  <c r="O611" i="10"/>
  <c r="AC611" i="10" s="1"/>
  <c r="P611" i="10"/>
  <c r="Q611" i="10"/>
  <c r="R611" i="10"/>
  <c r="S611" i="10"/>
  <c r="T611" i="10"/>
  <c r="U611" i="10"/>
  <c r="V611" i="10"/>
  <c r="W611" i="10"/>
  <c r="X611" i="10"/>
  <c r="Y611" i="10"/>
  <c r="AA611" i="10" s="1"/>
  <c r="AB611" i="10"/>
  <c r="AD611" i="10"/>
  <c r="AE611" i="10"/>
  <c r="C612" i="10"/>
  <c r="D612" i="10"/>
  <c r="E612" i="10"/>
  <c r="F612" i="10"/>
  <c r="G612" i="10"/>
  <c r="H612" i="10"/>
  <c r="I612" i="10"/>
  <c r="J612" i="10"/>
  <c r="K612" i="10"/>
  <c r="L612" i="10"/>
  <c r="M612" i="10"/>
  <c r="N612" i="10"/>
  <c r="O612" i="10"/>
  <c r="AC612" i="10" s="1"/>
  <c r="P612" i="10"/>
  <c r="Q612" i="10"/>
  <c r="R612" i="10"/>
  <c r="S612" i="10"/>
  <c r="T612" i="10"/>
  <c r="U612" i="10"/>
  <c r="V612" i="10"/>
  <c r="W612" i="10"/>
  <c r="X612" i="10"/>
  <c r="Y612" i="10"/>
  <c r="AA612" i="10" s="1"/>
  <c r="AB612" i="10"/>
  <c r="AD612" i="10"/>
  <c r="AE612" i="10"/>
  <c r="C613" i="10"/>
  <c r="D613" i="10"/>
  <c r="E613" i="10"/>
  <c r="F613" i="10"/>
  <c r="G613" i="10"/>
  <c r="H613" i="10"/>
  <c r="I613" i="10"/>
  <c r="J613" i="10"/>
  <c r="K613" i="10"/>
  <c r="L613" i="10"/>
  <c r="M613" i="10"/>
  <c r="N613" i="10"/>
  <c r="O613" i="10"/>
  <c r="AC613" i="10" s="1"/>
  <c r="P613" i="10"/>
  <c r="Q613" i="10"/>
  <c r="R613" i="10"/>
  <c r="S613" i="10"/>
  <c r="T613" i="10"/>
  <c r="U613" i="10"/>
  <c r="V613" i="10"/>
  <c r="W613" i="10"/>
  <c r="X613" i="10"/>
  <c r="Y613" i="10"/>
  <c r="Z613" i="10" s="1"/>
  <c r="AB613" i="10"/>
  <c r="AD613" i="10"/>
  <c r="AE613" i="10"/>
  <c r="C614" i="10"/>
  <c r="D614" i="10"/>
  <c r="E614" i="10"/>
  <c r="F614" i="10"/>
  <c r="G614" i="10"/>
  <c r="H614" i="10"/>
  <c r="I614" i="10"/>
  <c r="J614" i="10"/>
  <c r="K614" i="10"/>
  <c r="L614" i="10"/>
  <c r="M614" i="10"/>
  <c r="N614" i="10"/>
  <c r="O614" i="10"/>
  <c r="AC614" i="10" s="1"/>
  <c r="P614" i="10"/>
  <c r="Q614" i="10"/>
  <c r="R614" i="10"/>
  <c r="S614" i="10"/>
  <c r="T614" i="10"/>
  <c r="U614" i="10"/>
  <c r="V614" i="10"/>
  <c r="W614" i="10"/>
  <c r="X614" i="10"/>
  <c r="Y614" i="10"/>
  <c r="Z614" i="10" s="1"/>
  <c r="AB614" i="10"/>
  <c r="AD614" i="10"/>
  <c r="AE614" i="10"/>
  <c r="C615" i="10"/>
  <c r="D615" i="10"/>
  <c r="E615" i="10"/>
  <c r="F615" i="10"/>
  <c r="G615" i="10"/>
  <c r="H615" i="10"/>
  <c r="I615" i="10"/>
  <c r="J615" i="10"/>
  <c r="K615" i="10"/>
  <c r="L615" i="10"/>
  <c r="M615" i="10"/>
  <c r="N615" i="10"/>
  <c r="O615" i="10"/>
  <c r="AC615" i="10" s="1"/>
  <c r="P615" i="10"/>
  <c r="Q615" i="10"/>
  <c r="R615" i="10"/>
  <c r="S615" i="10"/>
  <c r="T615" i="10"/>
  <c r="U615" i="10"/>
  <c r="V615" i="10"/>
  <c r="W615" i="10"/>
  <c r="X615" i="10"/>
  <c r="Y615" i="10"/>
  <c r="Z615" i="10" s="1"/>
  <c r="AB615" i="10"/>
  <c r="AD615" i="10"/>
  <c r="AE615" i="10"/>
  <c r="C616" i="10"/>
  <c r="D616" i="10"/>
  <c r="E616" i="10"/>
  <c r="F616" i="10"/>
  <c r="G616" i="10"/>
  <c r="H616" i="10"/>
  <c r="I616" i="10"/>
  <c r="J616" i="10"/>
  <c r="K616" i="10"/>
  <c r="L616" i="10"/>
  <c r="M616" i="10"/>
  <c r="N616" i="10"/>
  <c r="O616" i="10"/>
  <c r="AC616" i="10" s="1"/>
  <c r="P616" i="10"/>
  <c r="Q616" i="10"/>
  <c r="R616" i="10"/>
  <c r="S616" i="10"/>
  <c r="T616" i="10"/>
  <c r="U616" i="10"/>
  <c r="V616" i="10"/>
  <c r="W616" i="10"/>
  <c r="X616" i="10"/>
  <c r="Y616" i="10"/>
  <c r="Z616" i="10" s="1"/>
  <c r="AB616" i="10"/>
  <c r="AD616" i="10"/>
  <c r="AE616" i="10"/>
  <c r="C617" i="10"/>
  <c r="D617" i="10"/>
  <c r="E617" i="10"/>
  <c r="F617" i="10"/>
  <c r="G617" i="10"/>
  <c r="H617" i="10"/>
  <c r="I617" i="10"/>
  <c r="J617" i="10"/>
  <c r="K617" i="10"/>
  <c r="L617" i="10"/>
  <c r="M617" i="10"/>
  <c r="N617" i="10"/>
  <c r="O617" i="10"/>
  <c r="AC617" i="10" s="1"/>
  <c r="P617" i="10"/>
  <c r="Q617" i="10"/>
  <c r="R617" i="10"/>
  <c r="S617" i="10"/>
  <c r="T617" i="10"/>
  <c r="U617" i="10"/>
  <c r="V617" i="10"/>
  <c r="W617" i="10"/>
  <c r="X617" i="10"/>
  <c r="Y617" i="10"/>
  <c r="Z617" i="10" s="1"/>
  <c r="AB617" i="10"/>
  <c r="AD617" i="10"/>
  <c r="AE617" i="10"/>
  <c r="C618" i="10"/>
  <c r="D618" i="10"/>
  <c r="E618" i="10"/>
  <c r="F618" i="10"/>
  <c r="G618" i="10"/>
  <c r="H618" i="10"/>
  <c r="I618" i="10"/>
  <c r="J618" i="10"/>
  <c r="K618" i="10"/>
  <c r="L618" i="10"/>
  <c r="M618" i="10"/>
  <c r="N618" i="10"/>
  <c r="O618" i="10"/>
  <c r="AC618" i="10" s="1"/>
  <c r="P618" i="10"/>
  <c r="Q618" i="10"/>
  <c r="R618" i="10"/>
  <c r="S618" i="10"/>
  <c r="T618" i="10"/>
  <c r="U618" i="10"/>
  <c r="V618" i="10"/>
  <c r="W618" i="10"/>
  <c r="X618" i="10"/>
  <c r="Y618" i="10"/>
  <c r="Z618" i="10" s="1"/>
  <c r="AB618" i="10"/>
  <c r="AD618" i="10"/>
  <c r="AE618" i="10"/>
  <c r="C619" i="10"/>
  <c r="D619" i="10"/>
  <c r="E619" i="10"/>
  <c r="F619" i="10"/>
  <c r="G619" i="10"/>
  <c r="H619" i="10"/>
  <c r="I619" i="10"/>
  <c r="J619" i="10"/>
  <c r="K619" i="10"/>
  <c r="L619" i="10"/>
  <c r="M619" i="10"/>
  <c r="N619" i="10"/>
  <c r="O619" i="10"/>
  <c r="AC619" i="10" s="1"/>
  <c r="P619" i="10"/>
  <c r="Q619" i="10"/>
  <c r="R619" i="10"/>
  <c r="S619" i="10"/>
  <c r="T619" i="10"/>
  <c r="U619" i="10"/>
  <c r="V619" i="10"/>
  <c r="W619" i="10"/>
  <c r="X619" i="10"/>
  <c r="Y619" i="10"/>
  <c r="AA619" i="10" s="1"/>
  <c r="AB619" i="10"/>
  <c r="AD619" i="10"/>
  <c r="AE619" i="10"/>
  <c r="C620" i="10"/>
  <c r="D620" i="10"/>
  <c r="E620" i="10"/>
  <c r="F620" i="10"/>
  <c r="G620" i="10"/>
  <c r="H620" i="10"/>
  <c r="I620" i="10"/>
  <c r="J620" i="10"/>
  <c r="K620" i="10"/>
  <c r="L620" i="10"/>
  <c r="M620" i="10"/>
  <c r="N620" i="10"/>
  <c r="O620" i="10"/>
  <c r="AC620" i="10" s="1"/>
  <c r="P620" i="10"/>
  <c r="Q620" i="10"/>
  <c r="R620" i="10"/>
  <c r="S620" i="10"/>
  <c r="T620" i="10"/>
  <c r="U620" i="10"/>
  <c r="V620" i="10"/>
  <c r="W620" i="10"/>
  <c r="X620" i="10"/>
  <c r="Y620" i="10"/>
  <c r="AA620" i="10" s="1"/>
  <c r="AB620" i="10"/>
  <c r="AD620" i="10"/>
  <c r="AE620" i="10"/>
  <c r="C621" i="10"/>
  <c r="D621" i="10"/>
  <c r="E621" i="10"/>
  <c r="F621" i="10"/>
  <c r="G621" i="10"/>
  <c r="H621" i="10"/>
  <c r="I621" i="10"/>
  <c r="J621" i="10"/>
  <c r="K621" i="10"/>
  <c r="L621" i="10"/>
  <c r="M621" i="10"/>
  <c r="N621" i="10"/>
  <c r="O621" i="10"/>
  <c r="AC621" i="10" s="1"/>
  <c r="P621" i="10"/>
  <c r="Q621" i="10"/>
  <c r="R621" i="10"/>
  <c r="S621" i="10"/>
  <c r="T621" i="10"/>
  <c r="U621" i="10"/>
  <c r="V621" i="10"/>
  <c r="W621" i="10"/>
  <c r="X621" i="10"/>
  <c r="Y621" i="10"/>
  <c r="AA621" i="10" s="1"/>
  <c r="AB621" i="10"/>
  <c r="AD621" i="10"/>
  <c r="AE621" i="10"/>
  <c r="C622" i="10"/>
  <c r="D622" i="10"/>
  <c r="E622" i="10"/>
  <c r="F622" i="10"/>
  <c r="G622" i="10"/>
  <c r="H622" i="10"/>
  <c r="I622" i="10"/>
  <c r="J622" i="10"/>
  <c r="K622" i="10"/>
  <c r="L622" i="10"/>
  <c r="M622" i="10"/>
  <c r="N622" i="10"/>
  <c r="O622" i="10"/>
  <c r="AC622" i="10" s="1"/>
  <c r="P622" i="10"/>
  <c r="Q622" i="10"/>
  <c r="R622" i="10"/>
  <c r="S622" i="10"/>
  <c r="T622" i="10"/>
  <c r="U622" i="10"/>
  <c r="V622" i="10"/>
  <c r="W622" i="10"/>
  <c r="X622" i="10"/>
  <c r="Y622" i="10"/>
  <c r="Z622" i="10" s="1"/>
  <c r="AB622" i="10"/>
  <c r="AD622" i="10"/>
  <c r="AE622" i="10"/>
  <c r="C623" i="10"/>
  <c r="D623" i="10"/>
  <c r="E623" i="10"/>
  <c r="F623" i="10"/>
  <c r="G623" i="10"/>
  <c r="H623" i="10"/>
  <c r="I623" i="10"/>
  <c r="J623" i="10"/>
  <c r="K623" i="10"/>
  <c r="L623" i="10"/>
  <c r="M623" i="10"/>
  <c r="N623" i="10"/>
  <c r="O623" i="10"/>
  <c r="AC623" i="10" s="1"/>
  <c r="P623" i="10"/>
  <c r="Q623" i="10"/>
  <c r="R623" i="10"/>
  <c r="S623" i="10"/>
  <c r="T623" i="10"/>
  <c r="U623" i="10"/>
  <c r="V623" i="10"/>
  <c r="W623" i="10"/>
  <c r="X623" i="10"/>
  <c r="Y623" i="10"/>
  <c r="AA623" i="10" s="1"/>
  <c r="AB623" i="10"/>
  <c r="AD623" i="10"/>
  <c r="AE623" i="10"/>
  <c r="C624" i="10"/>
  <c r="D624" i="10"/>
  <c r="E624" i="10"/>
  <c r="F624" i="10"/>
  <c r="G624" i="10"/>
  <c r="H624" i="10"/>
  <c r="I624" i="10"/>
  <c r="J624" i="10"/>
  <c r="K624" i="10"/>
  <c r="L624" i="10"/>
  <c r="M624" i="10"/>
  <c r="N624" i="10"/>
  <c r="O624" i="10"/>
  <c r="AC624" i="10" s="1"/>
  <c r="P624" i="10"/>
  <c r="Q624" i="10"/>
  <c r="R624" i="10"/>
  <c r="S624" i="10"/>
  <c r="T624" i="10"/>
  <c r="U624" i="10"/>
  <c r="V624" i="10"/>
  <c r="W624" i="10"/>
  <c r="X624" i="10"/>
  <c r="Y624" i="10"/>
  <c r="AA624" i="10" s="1"/>
  <c r="AB624" i="10"/>
  <c r="AD624" i="10"/>
  <c r="AE624" i="10"/>
  <c r="C625" i="10"/>
  <c r="D625" i="10"/>
  <c r="E625" i="10"/>
  <c r="F625" i="10"/>
  <c r="G625" i="10"/>
  <c r="H625" i="10"/>
  <c r="I625" i="10"/>
  <c r="J625" i="10"/>
  <c r="K625" i="10"/>
  <c r="L625" i="10"/>
  <c r="M625" i="10"/>
  <c r="N625" i="10"/>
  <c r="O625" i="10"/>
  <c r="AC625" i="10" s="1"/>
  <c r="P625" i="10"/>
  <c r="Q625" i="10"/>
  <c r="R625" i="10"/>
  <c r="S625" i="10"/>
  <c r="T625" i="10"/>
  <c r="U625" i="10"/>
  <c r="V625" i="10"/>
  <c r="W625" i="10"/>
  <c r="X625" i="10"/>
  <c r="Y625" i="10"/>
  <c r="Z625" i="10" s="1"/>
  <c r="AB625" i="10"/>
  <c r="AD625" i="10"/>
  <c r="AE625" i="10"/>
  <c r="C626" i="10"/>
  <c r="D626" i="10"/>
  <c r="E626" i="10"/>
  <c r="F626" i="10"/>
  <c r="G626" i="10"/>
  <c r="H626" i="10"/>
  <c r="I626" i="10"/>
  <c r="J626" i="10"/>
  <c r="K626" i="10"/>
  <c r="L626" i="10"/>
  <c r="M626" i="10"/>
  <c r="N626" i="10"/>
  <c r="O626" i="10"/>
  <c r="AC626" i="10" s="1"/>
  <c r="P626" i="10"/>
  <c r="Q626" i="10"/>
  <c r="R626" i="10"/>
  <c r="S626" i="10"/>
  <c r="T626" i="10"/>
  <c r="U626" i="10"/>
  <c r="V626" i="10"/>
  <c r="W626" i="10"/>
  <c r="X626" i="10"/>
  <c r="Y626" i="10"/>
  <c r="Z626" i="10" s="1"/>
  <c r="AB626" i="10"/>
  <c r="AD626" i="10"/>
  <c r="AE626" i="10"/>
  <c r="C627" i="10"/>
  <c r="D627" i="10"/>
  <c r="E627" i="10"/>
  <c r="F627" i="10"/>
  <c r="G627" i="10"/>
  <c r="H627" i="10"/>
  <c r="I627" i="10"/>
  <c r="J627" i="10"/>
  <c r="K627" i="10"/>
  <c r="L627" i="10"/>
  <c r="M627" i="10"/>
  <c r="N627" i="10"/>
  <c r="O627" i="10"/>
  <c r="AC627" i="10" s="1"/>
  <c r="P627" i="10"/>
  <c r="Q627" i="10"/>
  <c r="R627" i="10"/>
  <c r="S627" i="10"/>
  <c r="T627" i="10"/>
  <c r="U627" i="10"/>
  <c r="V627" i="10"/>
  <c r="W627" i="10"/>
  <c r="X627" i="10"/>
  <c r="Y627" i="10"/>
  <c r="Z627" i="10" s="1"/>
  <c r="AB627" i="10"/>
  <c r="AD627" i="10"/>
  <c r="AE627" i="10"/>
  <c r="C628" i="10"/>
  <c r="D628" i="10"/>
  <c r="E628" i="10"/>
  <c r="F628" i="10"/>
  <c r="G628" i="10"/>
  <c r="H628" i="10"/>
  <c r="I628" i="10"/>
  <c r="J628" i="10"/>
  <c r="K628" i="10"/>
  <c r="L628" i="10"/>
  <c r="M628" i="10"/>
  <c r="N628" i="10"/>
  <c r="O628" i="10"/>
  <c r="AC628" i="10" s="1"/>
  <c r="P628" i="10"/>
  <c r="Q628" i="10"/>
  <c r="R628" i="10"/>
  <c r="S628" i="10"/>
  <c r="T628" i="10"/>
  <c r="U628" i="10"/>
  <c r="V628" i="10"/>
  <c r="W628" i="10"/>
  <c r="X628" i="10"/>
  <c r="Y628" i="10"/>
  <c r="Z628" i="10" s="1"/>
  <c r="AB628" i="10"/>
  <c r="AD628" i="10"/>
  <c r="AE628" i="10"/>
  <c r="C629" i="10"/>
  <c r="D629" i="10"/>
  <c r="E629" i="10"/>
  <c r="F629" i="10"/>
  <c r="G629" i="10"/>
  <c r="H629" i="10"/>
  <c r="I629" i="10"/>
  <c r="J629" i="10"/>
  <c r="K629" i="10"/>
  <c r="L629" i="10"/>
  <c r="M629" i="10"/>
  <c r="N629" i="10"/>
  <c r="O629" i="10"/>
  <c r="AC629" i="10" s="1"/>
  <c r="P629" i="10"/>
  <c r="Q629" i="10"/>
  <c r="R629" i="10"/>
  <c r="S629" i="10"/>
  <c r="T629" i="10"/>
  <c r="U629" i="10"/>
  <c r="V629" i="10"/>
  <c r="W629" i="10"/>
  <c r="X629" i="10"/>
  <c r="Y629" i="10"/>
  <c r="Z629" i="10" s="1"/>
  <c r="AB629" i="10"/>
  <c r="AD629" i="10"/>
  <c r="AE629" i="10"/>
  <c r="C630" i="10"/>
  <c r="D630" i="10"/>
  <c r="E630" i="10"/>
  <c r="F630" i="10"/>
  <c r="G630" i="10"/>
  <c r="H630" i="10"/>
  <c r="I630" i="10"/>
  <c r="J630" i="10"/>
  <c r="K630" i="10"/>
  <c r="L630" i="10"/>
  <c r="M630" i="10"/>
  <c r="N630" i="10"/>
  <c r="O630" i="10"/>
  <c r="AC630" i="10" s="1"/>
  <c r="P630" i="10"/>
  <c r="Q630" i="10"/>
  <c r="R630" i="10"/>
  <c r="S630" i="10"/>
  <c r="T630" i="10"/>
  <c r="U630" i="10"/>
  <c r="V630" i="10"/>
  <c r="W630" i="10"/>
  <c r="X630" i="10"/>
  <c r="Y630" i="10"/>
  <c r="AA630" i="10" s="1"/>
  <c r="AB630" i="10"/>
  <c r="AD630" i="10"/>
  <c r="AE630" i="10"/>
  <c r="C631" i="10"/>
  <c r="D631" i="10"/>
  <c r="E631" i="10"/>
  <c r="F631" i="10"/>
  <c r="G631" i="10"/>
  <c r="H631" i="10"/>
  <c r="I631" i="10"/>
  <c r="J631" i="10"/>
  <c r="K631" i="10"/>
  <c r="L631" i="10"/>
  <c r="M631" i="10"/>
  <c r="N631" i="10"/>
  <c r="O631" i="10"/>
  <c r="AC631" i="10" s="1"/>
  <c r="P631" i="10"/>
  <c r="Q631" i="10"/>
  <c r="R631" i="10"/>
  <c r="S631" i="10"/>
  <c r="T631" i="10"/>
  <c r="U631" i="10"/>
  <c r="V631" i="10"/>
  <c r="W631" i="10"/>
  <c r="X631" i="10"/>
  <c r="Y631" i="10"/>
  <c r="Z631" i="10" s="1"/>
  <c r="AB631" i="10"/>
  <c r="AD631" i="10"/>
  <c r="AE631" i="10"/>
  <c r="C632" i="10"/>
  <c r="D632" i="10"/>
  <c r="E632" i="10"/>
  <c r="F632" i="10"/>
  <c r="G632" i="10"/>
  <c r="H632" i="10"/>
  <c r="I632" i="10"/>
  <c r="J632" i="10"/>
  <c r="K632" i="10"/>
  <c r="L632" i="10"/>
  <c r="M632" i="10"/>
  <c r="N632" i="10"/>
  <c r="O632" i="10"/>
  <c r="AC632" i="10" s="1"/>
  <c r="P632" i="10"/>
  <c r="Q632" i="10"/>
  <c r="R632" i="10"/>
  <c r="S632" i="10"/>
  <c r="T632" i="10"/>
  <c r="U632" i="10"/>
  <c r="V632" i="10"/>
  <c r="W632" i="10"/>
  <c r="X632" i="10"/>
  <c r="Y632" i="10"/>
  <c r="Z632" i="10" s="1"/>
  <c r="AB632" i="10"/>
  <c r="AD632" i="10"/>
  <c r="AE632" i="10"/>
  <c r="C633" i="10"/>
  <c r="D633" i="10"/>
  <c r="E633" i="10"/>
  <c r="F633" i="10"/>
  <c r="G633" i="10"/>
  <c r="H633" i="10"/>
  <c r="I633" i="10"/>
  <c r="J633" i="10"/>
  <c r="K633" i="10"/>
  <c r="L633" i="10"/>
  <c r="M633" i="10"/>
  <c r="N633" i="10"/>
  <c r="O633" i="10"/>
  <c r="AC633" i="10" s="1"/>
  <c r="P633" i="10"/>
  <c r="Q633" i="10"/>
  <c r="R633" i="10"/>
  <c r="S633" i="10"/>
  <c r="T633" i="10"/>
  <c r="U633" i="10"/>
  <c r="V633" i="10"/>
  <c r="W633" i="10"/>
  <c r="X633" i="10"/>
  <c r="Y633" i="10"/>
  <c r="AA633" i="10" s="1"/>
  <c r="AB633" i="10"/>
  <c r="AD633" i="10"/>
  <c r="AE633" i="10"/>
  <c r="C634" i="10"/>
  <c r="D634" i="10"/>
  <c r="E634" i="10"/>
  <c r="F634" i="10"/>
  <c r="G634" i="10"/>
  <c r="H634" i="10"/>
  <c r="I634" i="10"/>
  <c r="J634" i="10"/>
  <c r="K634" i="10"/>
  <c r="L634" i="10"/>
  <c r="M634" i="10"/>
  <c r="N634" i="10"/>
  <c r="O634" i="10"/>
  <c r="AC634" i="10" s="1"/>
  <c r="P634" i="10"/>
  <c r="Q634" i="10"/>
  <c r="R634" i="10"/>
  <c r="S634" i="10"/>
  <c r="T634" i="10"/>
  <c r="U634" i="10"/>
  <c r="V634" i="10"/>
  <c r="W634" i="10"/>
  <c r="X634" i="10"/>
  <c r="Y634" i="10"/>
  <c r="Z634" i="10" s="1"/>
  <c r="AB634" i="10"/>
  <c r="AD634" i="10"/>
  <c r="AE634" i="10"/>
  <c r="C635" i="10"/>
  <c r="D635" i="10"/>
  <c r="E635" i="10"/>
  <c r="F635" i="10"/>
  <c r="G635" i="10"/>
  <c r="H635" i="10"/>
  <c r="I635" i="10"/>
  <c r="J635" i="10"/>
  <c r="K635" i="10"/>
  <c r="L635" i="10"/>
  <c r="M635" i="10"/>
  <c r="N635" i="10"/>
  <c r="O635" i="10"/>
  <c r="AC635" i="10" s="1"/>
  <c r="P635" i="10"/>
  <c r="Q635" i="10"/>
  <c r="R635" i="10"/>
  <c r="S635" i="10"/>
  <c r="T635" i="10"/>
  <c r="U635" i="10"/>
  <c r="V635" i="10"/>
  <c r="W635" i="10"/>
  <c r="X635" i="10"/>
  <c r="Y635" i="10"/>
  <c r="AA635" i="10" s="1"/>
  <c r="AB635" i="10"/>
  <c r="AD635" i="10"/>
  <c r="AE635" i="10"/>
  <c r="C636" i="10"/>
  <c r="D636" i="10"/>
  <c r="E636" i="10"/>
  <c r="F636" i="10"/>
  <c r="G636" i="10"/>
  <c r="H636" i="10"/>
  <c r="I636" i="10"/>
  <c r="J636" i="10"/>
  <c r="K636" i="10"/>
  <c r="L636" i="10"/>
  <c r="M636" i="10"/>
  <c r="N636" i="10"/>
  <c r="O636" i="10"/>
  <c r="AC636" i="10" s="1"/>
  <c r="P636" i="10"/>
  <c r="Q636" i="10"/>
  <c r="R636" i="10"/>
  <c r="S636" i="10"/>
  <c r="T636" i="10"/>
  <c r="U636" i="10"/>
  <c r="V636" i="10"/>
  <c r="W636" i="10"/>
  <c r="X636" i="10"/>
  <c r="Y636" i="10"/>
  <c r="AA636" i="10" s="1"/>
  <c r="AB636" i="10"/>
  <c r="AD636" i="10"/>
  <c r="AE636" i="10"/>
  <c r="C637" i="10"/>
  <c r="D637" i="10"/>
  <c r="E637" i="10"/>
  <c r="F637" i="10"/>
  <c r="G637" i="10"/>
  <c r="H637" i="10"/>
  <c r="I637" i="10"/>
  <c r="J637" i="10"/>
  <c r="K637" i="10"/>
  <c r="L637" i="10"/>
  <c r="M637" i="10"/>
  <c r="N637" i="10"/>
  <c r="O637" i="10"/>
  <c r="AC637" i="10" s="1"/>
  <c r="P637" i="10"/>
  <c r="Q637" i="10"/>
  <c r="R637" i="10"/>
  <c r="S637" i="10"/>
  <c r="T637" i="10"/>
  <c r="U637" i="10"/>
  <c r="V637" i="10"/>
  <c r="W637" i="10"/>
  <c r="X637" i="10"/>
  <c r="Y637" i="10"/>
  <c r="Z637" i="10" s="1"/>
  <c r="AB637" i="10"/>
  <c r="AD637" i="10"/>
  <c r="AE637" i="10"/>
  <c r="C638" i="10"/>
  <c r="D638" i="10"/>
  <c r="E638" i="10"/>
  <c r="F638" i="10"/>
  <c r="G638" i="10"/>
  <c r="H638" i="10"/>
  <c r="I638" i="10"/>
  <c r="J638" i="10"/>
  <c r="K638" i="10"/>
  <c r="L638" i="10"/>
  <c r="M638" i="10"/>
  <c r="N638" i="10"/>
  <c r="O638" i="10"/>
  <c r="AC638" i="10" s="1"/>
  <c r="P638" i="10"/>
  <c r="Q638" i="10"/>
  <c r="R638" i="10"/>
  <c r="S638" i="10"/>
  <c r="T638" i="10"/>
  <c r="U638" i="10"/>
  <c r="V638" i="10"/>
  <c r="W638" i="10"/>
  <c r="X638" i="10"/>
  <c r="Y638" i="10"/>
  <c r="Z638" i="10" s="1"/>
  <c r="AB638" i="10"/>
  <c r="AD638" i="10"/>
  <c r="AE638" i="10"/>
  <c r="C639" i="10"/>
  <c r="D639" i="10"/>
  <c r="E639" i="10"/>
  <c r="F639" i="10"/>
  <c r="G639" i="10"/>
  <c r="H639" i="10"/>
  <c r="I639" i="10"/>
  <c r="J639" i="10"/>
  <c r="K639" i="10"/>
  <c r="L639" i="10"/>
  <c r="M639" i="10"/>
  <c r="N639" i="10"/>
  <c r="O639" i="10"/>
  <c r="AC639" i="10" s="1"/>
  <c r="P639" i="10"/>
  <c r="Q639" i="10"/>
  <c r="R639" i="10"/>
  <c r="S639" i="10"/>
  <c r="T639" i="10"/>
  <c r="U639" i="10"/>
  <c r="V639" i="10"/>
  <c r="W639" i="10"/>
  <c r="X639" i="10"/>
  <c r="Y639" i="10"/>
  <c r="Z639" i="10" s="1"/>
  <c r="AB639" i="10"/>
  <c r="AD639" i="10"/>
  <c r="AE639" i="10"/>
  <c r="C640" i="10"/>
  <c r="D640" i="10"/>
  <c r="E640" i="10"/>
  <c r="F640" i="10"/>
  <c r="G640" i="10"/>
  <c r="H640" i="10"/>
  <c r="I640" i="10"/>
  <c r="J640" i="10"/>
  <c r="K640" i="10"/>
  <c r="L640" i="10"/>
  <c r="M640" i="10"/>
  <c r="N640" i="10"/>
  <c r="O640" i="10"/>
  <c r="AC640" i="10" s="1"/>
  <c r="P640" i="10"/>
  <c r="Q640" i="10"/>
  <c r="R640" i="10"/>
  <c r="S640" i="10"/>
  <c r="T640" i="10"/>
  <c r="U640" i="10"/>
  <c r="V640" i="10"/>
  <c r="W640" i="10"/>
  <c r="X640" i="10"/>
  <c r="Y640" i="10"/>
  <c r="Z640" i="10" s="1"/>
  <c r="AB640" i="10"/>
  <c r="AD640" i="10"/>
  <c r="AE640" i="10"/>
  <c r="C641" i="10"/>
  <c r="D641" i="10"/>
  <c r="E641" i="10"/>
  <c r="F641" i="10"/>
  <c r="G641" i="10"/>
  <c r="H641" i="10"/>
  <c r="I641" i="10"/>
  <c r="J641" i="10"/>
  <c r="K641" i="10"/>
  <c r="L641" i="10"/>
  <c r="M641" i="10"/>
  <c r="N641" i="10"/>
  <c r="O641" i="10"/>
  <c r="AC641" i="10" s="1"/>
  <c r="P641" i="10"/>
  <c r="Q641" i="10"/>
  <c r="R641" i="10"/>
  <c r="S641" i="10"/>
  <c r="T641" i="10"/>
  <c r="U641" i="10"/>
  <c r="V641" i="10"/>
  <c r="W641" i="10"/>
  <c r="X641" i="10"/>
  <c r="Y641" i="10"/>
  <c r="Z641" i="10" s="1"/>
  <c r="AB641" i="10"/>
  <c r="AD641" i="10"/>
  <c r="AE641" i="10"/>
  <c r="C642" i="10"/>
  <c r="D642" i="10"/>
  <c r="E642" i="10"/>
  <c r="F642" i="10"/>
  <c r="G642" i="10"/>
  <c r="H642" i="10"/>
  <c r="I642" i="10"/>
  <c r="J642" i="10"/>
  <c r="K642" i="10"/>
  <c r="L642" i="10"/>
  <c r="M642" i="10"/>
  <c r="N642" i="10"/>
  <c r="O642" i="10"/>
  <c r="AC642" i="10" s="1"/>
  <c r="P642" i="10"/>
  <c r="Q642" i="10"/>
  <c r="R642" i="10"/>
  <c r="S642" i="10"/>
  <c r="T642" i="10"/>
  <c r="U642" i="10"/>
  <c r="V642" i="10"/>
  <c r="W642" i="10"/>
  <c r="X642" i="10"/>
  <c r="Y642" i="10"/>
  <c r="Z642" i="10" s="1"/>
  <c r="AB642" i="10"/>
  <c r="AD642" i="10"/>
  <c r="AE642" i="10"/>
  <c r="C643" i="10"/>
  <c r="D643" i="10"/>
  <c r="E643" i="10"/>
  <c r="F643" i="10"/>
  <c r="G643" i="10"/>
  <c r="H643" i="10"/>
  <c r="I643" i="10"/>
  <c r="J643" i="10"/>
  <c r="K643" i="10"/>
  <c r="L643" i="10"/>
  <c r="M643" i="10"/>
  <c r="N643" i="10"/>
  <c r="O643" i="10"/>
  <c r="AC643" i="10" s="1"/>
  <c r="P643" i="10"/>
  <c r="Q643" i="10"/>
  <c r="R643" i="10"/>
  <c r="S643" i="10"/>
  <c r="T643" i="10"/>
  <c r="U643" i="10"/>
  <c r="V643" i="10"/>
  <c r="W643" i="10"/>
  <c r="X643" i="10"/>
  <c r="Y643" i="10"/>
  <c r="Z643" i="10" s="1"/>
  <c r="AB643" i="10"/>
  <c r="AD643" i="10"/>
  <c r="AE643" i="10"/>
  <c r="C644" i="10"/>
  <c r="D644" i="10"/>
  <c r="E644" i="10"/>
  <c r="F644" i="10"/>
  <c r="G644" i="10"/>
  <c r="H644" i="10"/>
  <c r="I644" i="10"/>
  <c r="J644" i="10"/>
  <c r="K644" i="10"/>
  <c r="L644" i="10"/>
  <c r="M644" i="10"/>
  <c r="N644" i="10"/>
  <c r="O644" i="10"/>
  <c r="AC644" i="10" s="1"/>
  <c r="P644" i="10"/>
  <c r="Q644" i="10"/>
  <c r="R644" i="10"/>
  <c r="S644" i="10"/>
  <c r="T644" i="10"/>
  <c r="U644" i="10"/>
  <c r="V644" i="10"/>
  <c r="W644" i="10"/>
  <c r="X644" i="10"/>
  <c r="Y644" i="10"/>
  <c r="Z644" i="10" s="1"/>
  <c r="AB644" i="10"/>
  <c r="AD644" i="10"/>
  <c r="AE644" i="10"/>
  <c r="C645" i="10"/>
  <c r="D645" i="10"/>
  <c r="E645" i="10"/>
  <c r="F645" i="10"/>
  <c r="G645" i="10"/>
  <c r="H645" i="10"/>
  <c r="I645" i="10"/>
  <c r="J645" i="10"/>
  <c r="K645" i="10"/>
  <c r="L645" i="10"/>
  <c r="M645" i="10"/>
  <c r="N645" i="10"/>
  <c r="O645" i="10"/>
  <c r="AC645" i="10" s="1"/>
  <c r="P645" i="10"/>
  <c r="Q645" i="10"/>
  <c r="R645" i="10"/>
  <c r="S645" i="10"/>
  <c r="T645" i="10"/>
  <c r="U645" i="10"/>
  <c r="V645" i="10"/>
  <c r="W645" i="10"/>
  <c r="X645" i="10"/>
  <c r="Y645" i="10"/>
  <c r="AA645" i="10" s="1"/>
  <c r="AB645" i="10"/>
  <c r="AD645" i="10"/>
  <c r="AE645" i="10"/>
  <c r="C646" i="10"/>
  <c r="D646" i="10"/>
  <c r="E646" i="10"/>
  <c r="F646" i="10"/>
  <c r="G646" i="10"/>
  <c r="H646" i="10"/>
  <c r="I646" i="10"/>
  <c r="J646" i="10"/>
  <c r="K646" i="10"/>
  <c r="L646" i="10"/>
  <c r="M646" i="10"/>
  <c r="N646" i="10"/>
  <c r="O646" i="10"/>
  <c r="AC646" i="10" s="1"/>
  <c r="P646" i="10"/>
  <c r="Q646" i="10"/>
  <c r="R646" i="10"/>
  <c r="S646" i="10"/>
  <c r="T646" i="10"/>
  <c r="U646" i="10"/>
  <c r="V646" i="10"/>
  <c r="W646" i="10"/>
  <c r="X646" i="10"/>
  <c r="Y646" i="10"/>
  <c r="Z646" i="10" s="1"/>
  <c r="AB646" i="10"/>
  <c r="AD646" i="10"/>
  <c r="AE646" i="10"/>
  <c r="C647" i="10"/>
  <c r="D647" i="10"/>
  <c r="E647" i="10"/>
  <c r="F647" i="10"/>
  <c r="G647" i="10"/>
  <c r="H647" i="10"/>
  <c r="I647" i="10"/>
  <c r="J647" i="10"/>
  <c r="K647" i="10"/>
  <c r="L647" i="10"/>
  <c r="M647" i="10"/>
  <c r="N647" i="10"/>
  <c r="O647" i="10"/>
  <c r="AC647" i="10" s="1"/>
  <c r="P647" i="10"/>
  <c r="Q647" i="10"/>
  <c r="R647" i="10"/>
  <c r="S647" i="10"/>
  <c r="T647" i="10"/>
  <c r="U647" i="10"/>
  <c r="V647" i="10"/>
  <c r="W647" i="10"/>
  <c r="X647" i="10"/>
  <c r="Y647" i="10"/>
  <c r="Z647" i="10" s="1"/>
  <c r="AB647" i="10"/>
  <c r="AD647" i="10"/>
  <c r="AE647" i="10"/>
  <c r="C648" i="10"/>
  <c r="D648" i="10"/>
  <c r="E648" i="10"/>
  <c r="F648" i="10"/>
  <c r="G648" i="10"/>
  <c r="H648" i="10"/>
  <c r="I648" i="10"/>
  <c r="J648" i="10"/>
  <c r="K648" i="10"/>
  <c r="L648" i="10"/>
  <c r="M648" i="10"/>
  <c r="N648" i="10"/>
  <c r="O648" i="10"/>
  <c r="AC648" i="10" s="1"/>
  <c r="P648" i="10"/>
  <c r="Q648" i="10"/>
  <c r="R648" i="10"/>
  <c r="S648" i="10"/>
  <c r="T648" i="10"/>
  <c r="U648" i="10"/>
  <c r="V648" i="10"/>
  <c r="W648" i="10"/>
  <c r="X648" i="10"/>
  <c r="Y648" i="10"/>
  <c r="AA648" i="10" s="1"/>
  <c r="AB648" i="10"/>
  <c r="AD648" i="10"/>
  <c r="AE648" i="10"/>
  <c r="C649" i="10"/>
  <c r="D649" i="10"/>
  <c r="E649" i="10"/>
  <c r="F649" i="10"/>
  <c r="G649" i="10"/>
  <c r="H649" i="10"/>
  <c r="I649" i="10"/>
  <c r="J649" i="10"/>
  <c r="K649" i="10"/>
  <c r="L649" i="10"/>
  <c r="M649" i="10"/>
  <c r="N649" i="10"/>
  <c r="O649" i="10"/>
  <c r="AC649" i="10" s="1"/>
  <c r="P649" i="10"/>
  <c r="Q649" i="10"/>
  <c r="R649" i="10"/>
  <c r="S649" i="10"/>
  <c r="T649" i="10"/>
  <c r="U649" i="10"/>
  <c r="V649" i="10"/>
  <c r="W649" i="10"/>
  <c r="X649" i="10"/>
  <c r="Y649" i="10"/>
  <c r="AA649" i="10" s="1"/>
  <c r="AB649" i="10"/>
  <c r="AD649" i="10"/>
  <c r="AE649" i="10"/>
  <c r="C650" i="10"/>
  <c r="D650" i="10"/>
  <c r="E650" i="10"/>
  <c r="F650" i="10"/>
  <c r="G650" i="10"/>
  <c r="H650" i="10"/>
  <c r="I650" i="10"/>
  <c r="J650" i="10"/>
  <c r="K650" i="10"/>
  <c r="L650" i="10"/>
  <c r="M650" i="10"/>
  <c r="N650" i="10"/>
  <c r="O650" i="10"/>
  <c r="AC650" i="10" s="1"/>
  <c r="P650" i="10"/>
  <c r="Q650" i="10"/>
  <c r="R650" i="10"/>
  <c r="S650" i="10"/>
  <c r="T650" i="10"/>
  <c r="U650" i="10"/>
  <c r="V650" i="10"/>
  <c r="W650" i="10"/>
  <c r="X650" i="10"/>
  <c r="Y650" i="10"/>
  <c r="Z650" i="10" s="1"/>
  <c r="AB650" i="10"/>
  <c r="AD650" i="10"/>
  <c r="AE650" i="10"/>
  <c r="C651" i="10"/>
  <c r="D651" i="10"/>
  <c r="E651" i="10"/>
  <c r="F651" i="10"/>
  <c r="G651" i="10"/>
  <c r="H651" i="10"/>
  <c r="I651" i="10"/>
  <c r="J651" i="10"/>
  <c r="K651" i="10"/>
  <c r="L651" i="10"/>
  <c r="M651" i="10"/>
  <c r="N651" i="10"/>
  <c r="O651" i="10"/>
  <c r="AC651" i="10" s="1"/>
  <c r="P651" i="10"/>
  <c r="Q651" i="10"/>
  <c r="R651" i="10"/>
  <c r="S651" i="10"/>
  <c r="T651" i="10"/>
  <c r="U651" i="10"/>
  <c r="V651" i="10"/>
  <c r="W651" i="10"/>
  <c r="X651" i="10"/>
  <c r="Y651" i="10"/>
  <c r="Z651" i="10" s="1"/>
  <c r="AB651" i="10"/>
  <c r="AD651" i="10"/>
  <c r="AE651" i="10"/>
  <c r="C652" i="10"/>
  <c r="D652" i="10"/>
  <c r="E652" i="10"/>
  <c r="F652" i="10"/>
  <c r="G652" i="10"/>
  <c r="H652" i="10"/>
  <c r="I652" i="10"/>
  <c r="J652" i="10"/>
  <c r="K652" i="10"/>
  <c r="L652" i="10"/>
  <c r="M652" i="10"/>
  <c r="N652" i="10"/>
  <c r="O652" i="10"/>
  <c r="AC652" i="10" s="1"/>
  <c r="P652" i="10"/>
  <c r="Q652" i="10"/>
  <c r="R652" i="10"/>
  <c r="S652" i="10"/>
  <c r="T652" i="10"/>
  <c r="U652" i="10"/>
  <c r="V652" i="10"/>
  <c r="W652" i="10"/>
  <c r="X652" i="10"/>
  <c r="Y652" i="10"/>
  <c r="Z652" i="10" s="1"/>
  <c r="AB652" i="10"/>
  <c r="AD652" i="10"/>
  <c r="AE652" i="10"/>
  <c r="C653" i="10"/>
  <c r="D653" i="10"/>
  <c r="E653" i="10"/>
  <c r="F653" i="10"/>
  <c r="G653" i="10"/>
  <c r="H653" i="10"/>
  <c r="I653" i="10"/>
  <c r="J653" i="10"/>
  <c r="K653" i="10"/>
  <c r="L653" i="10"/>
  <c r="M653" i="10"/>
  <c r="N653" i="10"/>
  <c r="O653" i="10"/>
  <c r="AC653" i="10" s="1"/>
  <c r="P653" i="10"/>
  <c r="Q653" i="10"/>
  <c r="R653" i="10"/>
  <c r="S653" i="10"/>
  <c r="T653" i="10"/>
  <c r="U653" i="10"/>
  <c r="V653" i="10"/>
  <c r="W653" i="10"/>
  <c r="X653" i="10"/>
  <c r="Y653" i="10"/>
  <c r="Z653" i="10" s="1"/>
  <c r="AB653" i="10"/>
  <c r="AD653" i="10"/>
  <c r="AE653" i="10"/>
  <c r="C654" i="10"/>
  <c r="D654" i="10"/>
  <c r="E654" i="10"/>
  <c r="F654" i="10"/>
  <c r="G654" i="10"/>
  <c r="H654" i="10"/>
  <c r="I654" i="10"/>
  <c r="J654" i="10"/>
  <c r="K654" i="10"/>
  <c r="L654" i="10"/>
  <c r="M654" i="10"/>
  <c r="N654" i="10"/>
  <c r="O654" i="10"/>
  <c r="AC654" i="10" s="1"/>
  <c r="P654" i="10"/>
  <c r="Q654" i="10"/>
  <c r="R654" i="10"/>
  <c r="S654" i="10"/>
  <c r="T654" i="10"/>
  <c r="U654" i="10"/>
  <c r="V654" i="10"/>
  <c r="W654" i="10"/>
  <c r="X654" i="10"/>
  <c r="Y654" i="10"/>
  <c r="Z654" i="10" s="1"/>
  <c r="AB654" i="10"/>
  <c r="AD654" i="10"/>
  <c r="AE654" i="10"/>
  <c r="C655" i="10"/>
  <c r="D655" i="10"/>
  <c r="E655" i="10"/>
  <c r="F655" i="10"/>
  <c r="G655" i="10"/>
  <c r="H655" i="10"/>
  <c r="I655" i="10"/>
  <c r="J655" i="10"/>
  <c r="K655" i="10"/>
  <c r="L655" i="10"/>
  <c r="M655" i="10"/>
  <c r="N655" i="10"/>
  <c r="O655" i="10"/>
  <c r="AC655" i="10" s="1"/>
  <c r="P655" i="10"/>
  <c r="Q655" i="10"/>
  <c r="R655" i="10"/>
  <c r="S655" i="10"/>
  <c r="T655" i="10"/>
  <c r="U655" i="10"/>
  <c r="V655" i="10"/>
  <c r="W655" i="10"/>
  <c r="X655" i="10"/>
  <c r="Y655" i="10"/>
  <c r="Z655" i="10" s="1"/>
  <c r="AB655" i="10"/>
  <c r="AD655" i="10"/>
  <c r="AE655" i="10"/>
  <c r="C656" i="10"/>
  <c r="D656" i="10"/>
  <c r="E656" i="10"/>
  <c r="F656" i="10"/>
  <c r="G656" i="10"/>
  <c r="H656" i="10"/>
  <c r="I656" i="10"/>
  <c r="J656" i="10"/>
  <c r="K656" i="10"/>
  <c r="L656" i="10"/>
  <c r="M656" i="10"/>
  <c r="N656" i="10"/>
  <c r="O656" i="10"/>
  <c r="AC656" i="10" s="1"/>
  <c r="P656" i="10"/>
  <c r="Q656" i="10"/>
  <c r="R656" i="10"/>
  <c r="S656" i="10"/>
  <c r="T656" i="10"/>
  <c r="U656" i="10"/>
  <c r="V656" i="10"/>
  <c r="W656" i="10"/>
  <c r="X656" i="10"/>
  <c r="Y656" i="10"/>
  <c r="AA656" i="10" s="1"/>
  <c r="AB656" i="10"/>
  <c r="AD656" i="10"/>
  <c r="AE656" i="10"/>
  <c r="C657" i="10"/>
  <c r="D657" i="10"/>
  <c r="E657" i="10"/>
  <c r="F657" i="10"/>
  <c r="G657" i="10"/>
  <c r="H657" i="10"/>
  <c r="I657" i="10"/>
  <c r="J657" i="10"/>
  <c r="K657" i="10"/>
  <c r="L657" i="10"/>
  <c r="M657" i="10"/>
  <c r="N657" i="10"/>
  <c r="O657" i="10"/>
  <c r="AC657" i="10" s="1"/>
  <c r="P657" i="10"/>
  <c r="Q657" i="10"/>
  <c r="R657" i="10"/>
  <c r="S657" i="10"/>
  <c r="T657" i="10"/>
  <c r="U657" i="10"/>
  <c r="V657" i="10"/>
  <c r="W657" i="10"/>
  <c r="X657" i="10"/>
  <c r="Y657" i="10"/>
  <c r="AA657" i="10" s="1"/>
  <c r="AB657" i="10"/>
  <c r="AD657" i="10"/>
  <c r="AE657" i="10"/>
  <c r="C658" i="10"/>
  <c r="D658" i="10"/>
  <c r="E658" i="10"/>
  <c r="F658" i="10"/>
  <c r="G658" i="10"/>
  <c r="H658" i="10"/>
  <c r="I658" i="10"/>
  <c r="J658" i="10"/>
  <c r="K658" i="10"/>
  <c r="L658" i="10"/>
  <c r="M658" i="10"/>
  <c r="N658" i="10"/>
  <c r="O658" i="10"/>
  <c r="AC658" i="10" s="1"/>
  <c r="P658" i="10"/>
  <c r="Q658" i="10"/>
  <c r="R658" i="10"/>
  <c r="S658" i="10"/>
  <c r="T658" i="10"/>
  <c r="U658" i="10"/>
  <c r="V658" i="10"/>
  <c r="W658" i="10"/>
  <c r="X658" i="10"/>
  <c r="Y658" i="10"/>
  <c r="Z658" i="10" s="1"/>
  <c r="AB658" i="10"/>
  <c r="AD658" i="10"/>
  <c r="AE658" i="10"/>
  <c r="C659" i="10"/>
  <c r="D659" i="10"/>
  <c r="E659" i="10"/>
  <c r="F659" i="10"/>
  <c r="G659" i="10"/>
  <c r="H659" i="10"/>
  <c r="I659" i="10"/>
  <c r="J659" i="10"/>
  <c r="K659" i="10"/>
  <c r="L659" i="10"/>
  <c r="M659" i="10"/>
  <c r="N659" i="10"/>
  <c r="O659" i="10"/>
  <c r="AC659" i="10" s="1"/>
  <c r="P659" i="10"/>
  <c r="Q659" i="10"/>
  <c r="R659" i="10"/>
  <c r="S659" i="10"/>
  <c r="T659" i="10"/>
  <c r="U659" i="10"/>
  <c r="V659" i="10"/>
  <c r="W659" i="10"/>
  <c r="X659" i="10"/>
  <c r="Y659" i="10"/>
  <c r="Z659" i="10" s="1"/>
  <c r="AB659" i="10"/>
  <c r="AD659" i="10"/>
  <c r="AE659" i="10"/>
  <c r="C660" i="10"/>
  <c r="D660" i="10"/>
  <c r="E660" i="10"/>
  <c r="F660" i="10"/>
  <c r="G660" i="10"/>
  <c r="H660" i="10"/>
  <c r="I660" i="10"/>
  <c r="J660" i="10"/>
  <c r="K660" i="10"/>
  <c r="L660" i="10"/>
  <c r="M660" i="10"/>
  <c r="N660" i="10"/>
  <c r="O660" i="10"/>
  <c r="AC660" i="10" s="1"/>
  <c r="P660" i="10"/>
  <c r="Q660" i="10"/>
  <c r="R660" i="10"/>
  <c r="S660" i="10"/>
  <c r="T660" i="10"/>
  <c r="U660" i="10"/>
  <c r="V660" i="10"/>
  <c r="W660" i="10"/>
  <c r="X660" i="10"/>
  <c r="Y660" i="10"/>
  <c r="AA660" i="10" s="1"/>
  <c r="AB660" i="10"/>
  <c r="AD660" i="10"/>
  <c r="AE660" i="10"/>
  <c r="C661" i="10"/>
  <c r="D661" i="10"/>
  <c r="E661" i="10"/>
  <c r="F661" i="10"/>
  <c r="G661" i="10"/>
  <c r="H661" i="10"/>
  <c r="I661" i="10"/>
  <c r="J661" i="10"/>
  <c r="K661" i="10"/>
  <c r="L661" i="10"/>
  <c r="M661" i="10"/>
  <c r="N661" i="10"/>
  <c r="O661" i="10"/>
  <c r="AC661" i="10" s="1"/>
  <c r="P661" i="10"/>
  <c r="Q661" i="10"/>
  <c r="R661" i="10"/>
  <c r="S661" i="10"/>
  <c r="T661" i="10"/>
  <c r="U661" i="10"/>
  <c r="V661" i="10"/>
  <c r="W661" i="10"/>
  <c r="X661" i="10"/>
  <c r="Y661" i="10"/>
  <c r="Z661" i="10" s="1"/>
  <c r="AB661" i="10"/>
  <c r="AD661" i="10"/>
  <c r="AE661" i="10"/>
  <c r="C662" i="10"/>
  <c r="D662" i="10"/>
  <c r="E662" i="10"/>
  <c r="F662" i="10"/>
  <c r="G662" i="10"/>
  <c r="H662" i="10"/>
  <c r="I662" i="10"/>
  <c r="J662" i="10"/>
  <c r="K662" i="10"/>
  <c r="L662" i="10"/>
  <c r="M662" i="10"/>
  <c r="N662" i="10"/>
  <c r="O662" i="10"/>
  <c r="AC662" i="10" s="1"/>
  <c r="P662" i="10"/>
  <c r="Q662" i="10"/>
  <c r="R662" i="10"/>
  <c r="S662" i="10"/>
  <c r="T662" i="10"/>
  <c r="U662" i="10"/>
  <c r="V662" i="10"/>
  <c r="W662" i="10"/>
  <c r="X662" i="10"/>
  <c r="Y662" i="10"/>
  <c r="Z662" i="10" s="1"/>
  <c r="AB662" i="10"/>
  <c r="AD662" i="10"/>
  <c r="AE662" i="10"/>
  <c r="C663" i="10"/>
  <c r="D663" i="10"/>
  <c r="E663" i="10"/>
  <c r="F663" i="10"/>
  <c r="G663" i="10"/>
  <c r="H663" i="10"/>
  <c r="I663" i="10"/>
  <c r="J663" i="10"/>
  <c r="K663" i="10"/>
  <c r="L663" i="10"/>
  <c r="M663" i="10"/>
  <c r="N663" i="10"/>
  <c r="O663" i="10"/>
  <c r="AC663" i="10" s="1"/>
  <c r="P663" i="10"/>
  <c r="Q663" i="10"/>
  <c r="R663" i="10"/>
  <c r="S663" i="10"/>
  <c r="T663" i="10"/>
  <c r="U663" i="10"/>
  <c r="V663" i="10"/>
  <c r="W663" i="10"/>
  <c r="X663" i="10"/>
  <c r="Y663" i="10"/>
  <c r="Z663" i="10" s="1"/>
  <c r="AB663" i="10"/>
  <c r="AD663" i="10"/>
  <c r="AE663" i="10"/>
  <c r="C664" i="10"/>
  <c r="D664" i="10"/>
  <c r="E664" i="10"/>
  <c r="F664" i="10"/>
  <c r="G664" i="10"/>
  <c r="H664" i="10"/>
  <c r="I664" i="10"/>
  <c r="J664" i="10"/>
  <c r="K664" i="10"/>
  <c r="L664" i="10"/>
  <c r="M664" i="10"/>
  <c r="N664" i="10"/>
  <c r="O664" i="10"/>
  <c r="AC664" i="10" s="1"/>
  <c r="P664" i="10"/>
  <c r="Q664" i="10"/>
  <c r="R664" i="10"/>
  <c r="S664" i="10"/>
  <c r="T664" i="10"/>
  <c r="U664" i="10"/>
  <c r="V664" i="10"/>
  <c r="W664" i="10"/>
  <c r="X664" i="10"/>
  <c r="Y664" i="10"/>
  <c r="Z664" i="10" s="1"/>
  <c r="AB664" i="10"/>
  <c r="AD664" i="10"/>
  <c r="AE664" i="10"/>
  <c r="C665" i="10"/>
  <c r="D665" i="10"/>
  <c r="E665" i="10"/>
  <c r="F665" i="10"/>
  <c r="G665" i="10"/>
  <c r="H665" i="10"/>
  <c r="I665" i="10"/>
  <c r="J665" i="10"/>
  <c r="K665" i="10"/>
  <c r="L665" i="10"/>
  <c r="M665" i="10"/>
  <c r="N665" i="10"/>
  <c r="O665" i="10"/>
  <c r="AC665" i="10" s="1"/>
  <c r="P665" i="10"/>
  <c r="Q665" i="10"/>
  <c r="R665" i="10"/>
  <c r="S665" i="10"/>
  <c r="T665" i="10"/>
  <c r="U665" i="10"/>
  <c r="V665" i="10"/>
  <c r="W665" i="10"/>
  <c r="X665" i="10"/>
  <c r="Y665" i="10"/>
  <c r="AB665" i="10"/>
  <c r="AD665" i="10"/>
  <c r="AE665" i="10"/>
  <c r="C666" i="10"/>
  <c r="D666" i="10"/>
  <c r="E666" i="10"/>
  <c r="F666" i="10"/>
  <c r="G666" i="10"/>
  <c r="H666" i="10"/>
  <c r="I666" i="10"/>
  <c r="J666" i="10"/>
  <c r="K666" i="10"/>
  <c r="L666" i="10"/>
  <c r="M666" i="10"/>
  <c r="N666" i="10"/>
  <c r="O666" i="10"/>
  <c r="AC666" i="10" s="1"/>
  <c r="P666" i="10"/>
  <c r="Q666" i="10"/>
  <c r="R666" i="10"/>
  <c r="S666" i="10"/>
  <c r="T666" i="10"/>
  <c r="U666" i="10"/>
  <c r="V666" i="10"/>
  <c r="W666" i="10"/>
  <c r="X666" i="10"/>
  <c r="Y666" i="10"/>
  <c r="Z666" i="10" s="1"/>
  <c r="AB666" i="10"/>
  <c r="AD666" i="10"/>
  <c r="AE666" i="10"/>
  <c r="C667" i="10"/>
  <c r="D667" i="10"/>
  <c r="E667" i="10"/>
  <c r="F667" i="10"/>
  <c r="G667" i="10"/>
  <c r="H667" i="10"/>
  <c r="I667" i="10"/>
  <c r="J667" i="10"/>
  <c r="K667" i="10"/>
  <c r="L667" i="10"/>
  <c r="M667" i="10"/>
  <c r="N667" i="10"/>
  <c r="O667" i="10"/>
  <c r="AC667" i="10" s="1"/>
  <c r="P667" i="10"/>
  <c r="Q667" i="10"/>
  <c r="R667" i="10"/>
  <c r="S667" i="10"/>
  <c r="T667" i="10"/>
  <c r="U667" i="10"/>
  <c r="V667" i="10"/>
  <c r="W667" i="10"/>
  <c r="X667" i="10"/>
  <c r="Y667" i="10"/>
  <c r="Z667" i="10" s="1"/>
  <c r="AB667" i="10"/>
  <c r="AD667" i="10"/>
  <c r="AE667" i="10"/>
  <c r="C668" i="10"/>
  <c r="D668" i="10"/>
  <c r="E668" i="10"/>
  <c r="F668" i="10"/>
  <c r="G668" i="10"/>
  <c r="H668" i="10"/>
  <c r="I668" i="10"/>
  <c r="J668" i="10"/>
  <c r="K668" i="10"/>
  <c r="L668" i="10"/>
  <c r="M668" i="10"/>
  <c r="N668" i="10"/>
  <c r="O668" i="10"/>
  <c r="AC668" i="10" s="1"/>
  <c r="P668" i="10"/>
  <c r="Q668" i="10"/>
  <c r="R668" i="10"/>
  <c r="S668" i="10"/>
  <c r="T668" i="10"/>
  <c r="U668" i="10"/>
  <c r="V668" i="10"/>
  <c r="W668" i="10"/>
  <c r="X668" i="10"/>
  <c r="Y668" i="10"/>
  <c r="Z668" i="10" s="1"/>
  <c r="AB668" i="10"/>
  <c r="AD668" i="10"/>
  <c r="AE668" i="10"/>
  <c r="C669" i="10"/>
  <c r="D669" i="10"/>
  <c r="E669" i="10"/>
  <c r="F669" i="10"/>
  <c r="G669" i="10"/>
  <c r="H669" i="10"/>
  <c r="I669" i="10"/>
  <c r="J669" i="10"/>
  <c r="K669" i="10"/>
  <c r="L669" i="10"/>
  <c r="M669" i="10"/>
  <c r="N669" i="10"/>
  <c r="O669" i="10"/>
  <c r="AC669" i="10" s="1"/>
  <c r="P669" i="10"/>
  <c r="Q669" i="10"/>
  <c r="R669" i="10"/>
  <c r="S669" i="10"/>
  <c r="T669" i="10"/>
  <c r="U669" i="10"/>
  <c r="V669" i="10"/>
  <c r="W669" i="10"/>
  <c r="X669" i="10"/>
  <c r="Y669" i="10"/>
  <c r="AA669" i="10" s="1"/>
  <c r="AB669" i="10"/>
  <c r="AD669" i="10"/>
  <c r="AE669" i="10"/>
  <c r="C670" i="10"/>
  <c r="D670" i="10"/>
  <c r="E670" i="10"/>
  <c r="F670" i="10"/>
  <c r="G670" i="10"/>
  <c r="H670" i="10"/>
  <c r="I670" i="10"/>
  <c r="J670" i="10"/>
  <c r="K670" i="10"/>
  <c r="L670" i="10"/>
  <c r="M670" i="10"/>
  <c r="N670" i="10"/>
  <c r="O670" i="10"/>
  <c r="AC670" i="10" s="1"/>
  <c r="P670" i="10"/>
  <c r="Q670" i="10"/>
  <c r="R670" i="10"/>
  <c r="S670" i="10"/>
  <c r="T670" i="10"/>
  <c r="U670" i="10"/>
  <c r="V670" i="10"/>
  <c r="W670" i="10"/>
  <c r="X670" i="10"/>
  <c r="Y670" i="10"/>
  <c r="Z670" i="10" s="1"/>
  <c r="AB670" i="10"/>
  <c r="AD670" i="10"/>
  <c r="AE670" i="10"/>
  <c r="C671" i="10"/>
  <c r="D671" i="10"/>
  <c r="E671" i="10"/>
  <c r="F671" i="10"/>
  <c r="G671" i="10"/>
  <c r="H671" i="10"/>
  <c r="I671" i="10"/>
  <c r="J671" i="10"/>
  <c r="K671" i="10"/>
  <c r="L671" i="10"/>
  <c r="M671" i="10"/>
  <c r="N671" i="10"/>
  <c r="O671" i="10"/>
  <c r="AC671" i="10" s="1"/>
  <c r="P671" i="10"/>
  <c r="Q671" i="10"/>
  <c r="R671" i="10"/>
  <c r="S671" i="10"/>
  <c r="T671" i="10"/>
  <c r="U671" i="10"/>
  <c r="V671" i="10"/>
  <c r="W671" i="10"/>
  <c r="X671" i="10"/>
  <c r="Y671" i="10"/>
  <c r="Z671" i="10" s="1"/>
  <c r="AB671" i="10"/>
  <c r="AD671" i="10"/>
  <c r="AE671" i="10"/>
  <c r="C672" i="10"/>
  <c r="D672" i="10"/>
  <c r="E672" i="10"/>
  <c r="F672" i="10"/>
  <c r="G672" i="10"/>
  <c r="H672" i="10"/>
  <c r="I672" i="10"/>
  <c r="J672" i="10"/>
  <c r="K672" i="10"/>
  <c r="L672" i="10"/>
  <c r="M672" i="10"/>
  <c r="N672" i="10"/>
  <c r="O672" i="10"/>
  <c r="AC672" i="10" s="1"/>
  <c r="P672" i="10"/>
  <c r="Q672" i="10"/>
  <c r="R672" i="10"/>
  <c r="S672" i="10"/>
  <c r="T672" i="10"/>
  <c r="U672" i="10"/>
  <c r="V672" i="10"/>
  <c r="W672" i="10"/>
  <c r="X672" i="10"/>
  <c r="Y672" i="10"/>
  <c r="AA672" i="10" s="1"/>
  <c r="AB672" i="10"/>
  <c r="AD672" i="10"/>
  <c r="AE672" i="10"/>
  <c r="C673" i="10"/>
  <c r="D673" i="10"/>
  <c r="E673" i="10"/>
  <c r="F673" i="10"/>
  <c r="G673" i="10"/>
  <c r="H673" i="10"/>
  <c r="I673" i="10"/>
  <c r="J673" i="10"/>
  <c r="K673" i="10"/>
  <c r="L673" i="10"/>
  <c r="M673" i="10"/>
  <c r="N673" i="10"/>
  <c r="O673" i="10"/>
  <c r="AC673" i="10" s="1"/>
  <c r="P673" i="10"/>
  <c r="Q673" i="10"/>
  <c r="R673" i="10"/>
  <c r="S673" i="10"/>
  <c r="T673" i="10"/>
  <c r="U673" i="10"/>
  <c r="V673" i="10"/>
  <c r="W673" i="10"/>
  <c r="X673" i="10"/>
  <c r="Y673" i="10"/>
  <c r="Z673" i="10" s="1"/>
  <c r="AB673" i="10"/>
  <c r="AD673" i="10"/>
  <c r="AE673" i="10"/>
  <c r="C674" i="10"/>
  <c r="D674" i="10"/>
  <c r="E674" i="10"/>
  <c r="F674" i="10"/>
  <c r="G674" i="10"/>
  <c r="H674" i="10"/>
  <c r="I674" i="10"/>
  <c r="J674" i="10"/>
  <c r="K674" i="10"/>
  <c r="L674" i="10"/>
  <c r="M674" i="10"/>
  <c r="N674" i="10"/>
  <c r="O674" i="10"/>
  <c r="AC674" i="10" s="1"/>
  <c r="P674" i="10"/>
  <c r="Q674" i="10"/>
  <c r="R674" i="10"/>
  <c r="S674" i="10"/>
  <c r="T674" i="10"/>
  <c r="U674" i="10"/>
  <c r="V674" i="10"/>
  <c r="W674" i="10"/>
  <c r="X674" i="10"/>
  <c r="Y674" i="10"/>
  <c r="Z674" i="10" s="1"/>
  <c r="AB674" i="10"/>
  <c r="AD674" i="10"/>
  <c r="AE674" i="10"/>
  <c r="C675" i="10"/>
  <c r="D675" i="10"/>
  <c r="E675" i="10"/>
  <c r="F675" i="10"/>
  <c r="G675" i="10"/>
  <c r="H675" i="10"/>
  <c r="I675" i="10"/>
  <c r="J675" i="10"/>
  <c r="K675" i="10"/>
  <c r="L675" i="10"/>
  <c r="M675" i="10"/>
  <c r="N675" i="10"/>
  <c r="O675" i="10"/>
  <c r="AC675" i="10" s="1"/>
  <c r="P675" i="10"/>
  <c r="Q675" i="10"/>
  <c r="R675" i="10"/>
  <c r="S675" i="10"/>
  <c r="T675" i="10"/>
  <c r="U675" i="10"/>
  <c r="V675" i="10"/>
  <c r="W675" i="10"/>
  <c r="X675" i="10"/>
  <c r="Y675" i="10"/>
  <c r="Z675" i="10" s="1"/>
  <c r="AB675" i="10"/>
  <c r="AD675" i="10"/>
  <c r="AE675" i="10"/>
  <c r="C676" i="10"/>
  <c r="D676" i="10"/>
  <c r="E676" i="10"/>
  <c r="F676" i="10"/>
  <c r="G676" i="10"/>
  <c r="H676" i="10"/>
  <c r="I676" i="10"/>
  <c r="J676" i="10"/>
  <c r="K676" i="10"/>
  <c r="L676" i="10"/>
  <c r="M676" i="10"/>
  <c r="N676" i="10"/>
  <c r="O676" i="10"/>
  <c r="AC676" i="10" s="1"/>
  <c r="P676" i="10"/>
  <c r="Q676" i="10"/>
  <c r="R676" i="10"/>
  <c r="S676" i="10"/>
  <c r="T676" i="10"/>
  <c r="U676" i="10"/>
  <c r="V676" i="10"/>
  <c r="W676" i="10"/>
  <c r="X676" i="10"/>
  <c r="Y676" i="10"/>
  <c r="AB676" i="10"/>
  <c r="AD676" i="10"/>
  <c r="AE676" i="10"/>
  <c r="C677" i="10"/>
  <c r="D677" i="10"/>
  <c r="E677" i="10"/>
  <c r="F677" i="10"/>
  <c r="G677" i="10"/>
  <c r="H677" i="10"/>
  <c r="I677" i="10"/>
  <c r="J677" i="10"/>
  <c r="K677" i="10"/>
  <c r="L677" i="10"/>
  <c r="M677" i="10"/>
  <c r="N677" i="10"/>
  <c r="O677" i="10"/>
  <c r="AC677" i="10" s="1"/>
  <c r="P677" i="10"/>
  <c r="Q677" i="10"/>
  <c r="R677" i="10"/>
  <c r="S677" i="10"/>
  <c r="T677" i="10"/>
  <c r="U677" i="10"/>
  <c r="V677" i="10"/>
  <c r="W677" i="10"/>
  <c r="X677" i="10"/>
  <c r="Y677" i="10"/>
  <c r="AB677" i="10"/>
  <c r="AD677" i="10"/>
  <c r="AE677" i="10"/>
  <c r="C678" i="10"/>
  <c r="D678" i="10"/>
  <c r="E678" i="10"/>
  <c r="F678" i="10"/>
  <c r="G678" i="10"/>
  <c r="H678" i="10"/>
  <c r="I678" i="10"/>
  <c r="J678" i="10"/>
  <c r="K678" i="10"/>
  <c r="L678" i="10"/>
  <c r="M678" i="10"/>
  <c r="N678" i="10"/>
  <c r="O678" i="10"/>
  <c r="AC678" i="10" s="1"/>
  <c r="P678" i="10"/>
  <c r="Q678" i="10"/>
  <c r="R678" i="10"/>
  <c r="S678" i="10"/>
  <c r="T678" i="10"/>
  <c r="U678" i="10"/>
  <c r="V678" i="10"/>
  <c r="W678" i="10"/>
  <c r="X678" i="10"/>
  <c r="Y678" i="10"/>
  <c r="AA678" i="10" s="1"/>
  <c r="AB678" i="10"/>
  <c r="AD678" i="10"/>
  <c r="AE678" i="10"/>
  <c r="C679" i="10"/>
  <c r="D679" i="10"/>
  <c r="E679" i="10"/>
  <c r="F679" i="10"/>
  <c r="G679" i="10"/>
  <c r="H679" i="10"/>
  <c r="I679" i="10"/>
  <c r="J679" i="10"/>
  <c r="K679" i="10"/>
  <c r="L679" i="10"/>
  <c r="M679" i="10"/>
  <c r="N679" i="10"/>
  <c r="O679" i="10"/>
  <c r="AC679" i="10" s="1"/>
  <c r="P679" i="10"/>
  <c r="Q679" i="10"/>
  <c r="R679" i="10"/>
  <c r="S679" i="10"/>
  <c r="T679" i="10"/>
  <c r="U679" i="10"/>
  <c r="V679" i="10"/>
  <c r="W679" i="10"/>
  <c r="X679" i="10"/>
  <c r="Y679" i="10"/>
  <c r="Z679" i="10" s="1"/>
  <c r="AB679" i="10"/>
  <c r="AD679" i="10"/>
  <c r="AE679" i="10"/>
  <c r="C680" i="10"/>
  <c r="D680" i="10"/>
  <c r="E680" i="10"/>
  <c r="F680" i="10"/>
  <c r="G680" i="10"/>
  <c r="H680" i="10"/>
  <c r="I680" i="10"/>
  <c r="J680" i="10"/>
  <c r="K680" i="10"/>
  <c r="L680" i="10"/>
  <c r="M680" i="10"/>
  <c r="N680" i="10"/>
  <c r="O680" i="10"/>
  <c r="AC680" i="10" s="1"/>
  <c r="P680" i="10"/>
  <c r="Q680" i="10"/>
  <c r="R680" i="10"/>
  <c r="S680" i="10"/>
  <c r="T680" i="10"/>
  <c r="U680" i="10"/>
  <c r="V680" i="10"/>
  <c r="W680" i="10"/>
  <c r="X680" i="10"/>
  <c r="Y680" i="10"/>
  <c r="Z680" i="10" s="1"/>
  <c r="AB680" i="10"/>
  <c r="AD680" i="10"/>
  <c r="AE680" i="10"/>
  <c r="C681" i="10"/>
  <c r="D681" i="10"/>
  <c r="E681" i="10"/>
  <c r="F681" i="10"/>
  <c r="G681" i="10"/>
  <c r="H681" i="10"/>
  <c r="I681" i="10"/>
  <c r="J681" i="10"/>
  <c r="K681" i="10"/>
  <c r="L681" i="10"/>
  <c r="M681" i="10"/>
  <c r="N681" i="10"/>
  <c r="O681" i="10"/>
  <c r="AC681" i="10" s="1"/>
  <c r="P681" i="10"/>
  <c r="Q681" i="10"/>
  <c r="R681" i="10"/>
  <c r="S681" i="10"/>
  <c r="T681" i="10"/>
  <c r="U681" i="10"/>
  <c r="V681" i="10"/>
  <c r="W681" i="10"/>
  <c r="X681" i="10"/>
  <c r="Y681" i="10"/>
  <c r="AA681" i="10" s="1"/>
  <c r="AB681" i="10"/>
  <c r="AD681" i="10"/>
  <c r="AE681" i="10"/>
  <c r="C682" i="10"/>
  <c r="D682" i="10"/>
  <c r="E682" i="10"/>
  <c r="F682" i="10"/>
  <c r="G682" i="10"/>
  <c r="H682" i="10"/>
  <c r="I682" i="10"/>
  <c r="J682" i="10"/>
  <c r="K682" i="10"/>
  <c r="L682" i="10"/>
  <c r="M682" i="10"/>
  <c r="N682" i="10"/>
  <c r="O682" i="10"/>
  <c r="AC682" i="10" s="1"/>
  <c r="P682" i="10"/>
  <c r="Q682" i="10"/>
  <c r="R682" i="10"/>
  <c r="S682" i="10"/>
  <c r="T682" i="10"/>
  <c r="U682" i="10"/>
  <c r="V682" i="10"/>
  <c r="W682" i="10"/>
  <c r="X682" i="10"/>
  <c r="Y682" i="10"/>
  <c r="Z682" i="10" s="1"/>
  <c r="AB682" i="10"/>
  <c r="AD682" i="10"/>
  <c r="AE682" i="10"/>
  <c r="C683" i="10"/>
  <c r="D683" i="10"/>
  <c r="E683" i="10"/>
  <c r="F683" i="10"/>
  <c r="G683" i="10"/>
  <c r="H683" i="10"/>
  <c r="I683" i="10"/>
  <c r="J683" i="10"/>
  <c r="K683" i="10"/>
  <c r="L683" i="10"/>
  <c r="M683" i="10"/>
  <c r="N683" i="10"/>
  <c r="O683" i="10"/>
  <c r="AC683" i="10" s="1"/>
  <c r="P683" i="10"/>
  <c r="Q683" i="10"/>
  <c r="R683" i="10"/>
  <c r="S683" i="10"/>
  <c r="T683" i="10"/>
  <c r="U683" i="10"/>
  <c r="V683" i="10"/>
  <c r="W683" i="10"/>
  <c r="X683" i="10"/>
  <c r="Y683" i="10"/>
  <c r="AA683" i="10" s="1"/>
  <c r="AB683" i="10"/>
  <c r="AD683" i="10"/>
  <c r="AE683" i="10"/>
  <c r="C684" i="10"/>
  <c r="D684" i="10"/>
  <c r="E684" i="10"/>
  <c r="F684" i="10"/>
  <c r="G684" i="10"/>
  <c r="H684" i="10"/>
  <c r="I684" i="10"/>
  <c r="J684" i="10"/>
  <c r="K684" i="10"/>
  <c r="L684" i="10"/>
  <c r="M684" i="10"/>
  <c r="N684" i="10"/>
  <c r="O684" i="10"/>
  <c r="AC684" i="10" s="1"/>
  <c r="P684" i="10"/>
  <c r="Q684" i="10"/>
  <c r="R684" i="10"/>
  <c r="S684" i="10"/>
  <c r="T684" i="10"/>
  <c r="U684" i="10"/>
  <c r="V684" i="10"/>
  <c r="W684" i="10"/>
  <c r="X684" i="10"/>
  <c r="Y684" i="10"/>
  <c r="AA684" i="10" s="1"/>
  <c r="AB684" i="10"/>
  <c r="AD684" i="10"/>
  <c r="AE684" i="10"/>
  <c r="C685" i="10"/>
  <c r="D685" i="10"/>
  <c r="E685" i="10"/>
  <c r="F685" i="10"/>
  <c r="G685" i="10"/>
  <c r="H685" i="10"/>
  <c r="I685" i="10"/>
  <c r="J685" i="10"/>
  <c r="K685" i="10"/>
  <c r="L685" i="10"/>
  <c r="M685" i="10"/>
  <c r="N685" i="10"/>
  <c r="O685" i="10"/>
  <c r="AC685" i="10" s="1"/>
  <c r="P685" i="10"/>
  <c r="Q685" i="10"/>
  <c r="R685" i="10"/>
  <c r="S685" i="10"/>
  <c r="T685" i="10"/>
  <c r="U685" i="10"/>
  <c r="V685" i="10"/>
  <c r="W685" i="10"/>
  <c r="X685" i="10"/>
  <c r="Y685" i="10"/>
  <c r="AA685" i="10" s="1"/>
  <c r="AB685" i="10"/>
  <c r="AD685" i="10"/>
  <c r="AE685" i="10"/>
  <c r="C686" i="10"/>
  <c r="D686" i="10"/>
  <c r="E686" i="10"/>
  <c r="F686" i="10"/>
  <c r="G686" i="10"/>
  <c r="H686" i="10"/>
  <c r="I686" i="10"/>
  <c r="J686" i="10"/>
  <c r="K686" i="10"/>
  <c r="L686" i="10"/>
  <c r="M686" i="10"/>
  <c r="N686" i="10"/>
  <c r="O686" i="10"/>
  <c r="AC686" i="10" s="1"/>
  <c r="P686" i="10"/>
  <c r="Q686" i="10"/>
  <c r="R686" i="10"/>
  <c r="S686" i="10"/>
  <c r="T686" i="10"/>
  <c r="U686" i="10"/>
  <c r="V686" i="10"/>
  <c r="W686" i="10"/>
  <c r="X686" i="10"/>
  <c r="Y686" i="10"/>
  <c r="Z686" i="10" s="1"/>
  <c r="AB686" i="10"/>
  <c r="AD686" i="10"/>
  <c r="AE686" i="10"/>
  <c r="C687" i="10"/>
  <c r="D687" i="10"/>
  <c r="E687" i="10"/>
  <c r="F687" i="10"/>
  <c r="G687" i="10"/>
  <c r="H687" i="10"/>
  <c r="I687" i="10"/>
  <c r="J687" i="10"/>
  <c r="K687" i="10"/>
  <c r="L687" i="10"/>
  <c r="M687" i="10"/>
  <c r="N687" i="10"/>
  <c r="O687" i="10"/>
  <c r="AC687" i="10" s="1"/>
  <c r="P687" i="10"/>
  <c r="Q687" i="10"/>
  <c r="R687" i="10"/>
  <c r="S687" i="10"/>
  <c r="T687" i="10"/>
  <c r="U687" i="10"/>
  <c r="V687" i="10"/>
  <c r="W687" i="10"/>
  <c r="X687" i="10"/>
  <c r="Y687" i="10"/>
  <c r="Z687" i="10" s="1"/>
  <c r="AB687" i="10"/>
  <c r="AD687" i="10"/>
  <c r="AE687" i="10"/>
  <c r="C688" i="10"/>
  <c r="D688" i="10"/>
  <c r="E688" i="10"/>
  <c r="F688" i="10"/>
  <c r="G688" i="10"/>
  <c r="H688" i="10"/>
  <c r="I688" i="10"/>
  <c r="J688" i="10"/>
  <c r="K688" i="10"/>
  <c r="L688" i="10"/>
  <c r="M688" i="10"/>
  <c r="N688" i="10"/>
  <c r="O688" i="10"/>
  <c r="AC688" i="10" s="1"/>
  <c r="P688" i="10"/>
  <c r="Q688" i="10"/>
  <c r="R688" i="10"/>
  <c r="S688" i="10"/>
  <c r="T688" i="10"/>
  <c r="U688" i="10"/>
  <c r="V688" i="10"/>
  <c r="W688" i="10"/>
  <c r="X688" i="10"/>
  <c r="Y688" i="10"/>
  <c r="AB688" i="10"/>
  <c r="AD688" i="10"/>
  <c r="AE688" i="10"/>
  <c r="C689" i="10"/>
  <c r="D689" i="10"/>
  <c r="E689" i="10"/>
  <c r="F689" i="10"/>
  <c r="G689" i="10"/>
  <c r="H689" i="10"/>
  <c r="I689" i="10"/>
  <c r="J689" i="10"/>
  <c r="K689" i="10"/>
  <c r="L689" i="10"/>
  <c r="M689" i="10"/>
  <c r="N689" i="10"/>
  <c r="O689" i="10"/>
  <c r="AC689" i="10" s="1"/>
  <c r="P689" i="10"/>
  <c r="Q689" i="10"/>
  <c r="R689" i="10"/>
  <c r="S689" i="10"/>
  <c r="T689" i="10"/>
  <c r="U689" i="10"/>
  <c r="V689" i="10"/>
  <c r="W689" i="10"/>
  <c r="X689" i="10"/>
  <c r="Y689" i="10"/>
  <c r="AB689" i="10"/>
  <c r="AD689" i="10"/>
  <c r="AE689" i="10"/>
  <c r="C690" i="10"/>
  <c r="D690" i="10"/>
  <c r="E690" i="10"/>
  <c r="F690" i="10"/>
  <c r="G690" i="10"/>
  <c r="H690" i="10"/>
  <c r="I690" i="10"/>
  <c r="J690" i="10"/>
  <c r="K690" i="10"/>
  <c r="L690" i="10"/>
  <c r="M690" i="10"/>
  <c r="N690" i="10"/>
  <c r="O690" i="10"/>
  <c r="AC690" i="10" s="1"/>
  <c r="P690" i="10"/>
  <c r="Q690" i="10"/>
  <c r="R690" i="10"/>
  <c r="S690" i="10"/>
  <c r="T690" i="10"/>
  <c r="U690" i="10"/>
  <c r="V690" i="10"/>
  <c r="W690" i="10"/>
  <c r="X690" i="10"/>
  <c r="Y690" i="10"/>
  <c r="Z690" i="10" s="1"/>
  <c r="AB690" i="10"/>
  <c r="AD690" i="10"/>
  <c r="AE690" i="10"/>
  <c r="C691" i="10"/>
  <c r="D691" i="10"/>
  <c r="E691" i="10"/>
  <c r="F691" i="10"/>
  <c r="G691" i="10"/>
  <c r="H691" i="10"/>
  <c r="I691" i="10"/>
  <c r="J691" i="10"/>
  <c r="K691" i="10"/>
  <c r="L691" i="10"/>
  <c r="M691" i="10"/>
  <c r="N691" i="10"/>
  <c r="O691" i="10"/>
  <c r="AC691" i="10" s="1"/>
  <c r="P691" i="10"/>
  <c r="Q691" i="10"/>
  <c r="R691" i="10"/>
  <c r="S691" i="10"/>
  <c r="T691" i="10"/>
  <c r="U691" i="10"/>
  <c r="V691" i="10"/>
  <c r="W691" i="10"/>
  <c r="X691" i="10"/>
  <c r="Y691" i="10"/>
  <c r="AA691" i="10" s="1"/>
  <c r="AB691" i="10"/>
  <c r="AD691" i="10"/>
  <c r="AE691" i="10"/>
  <c r="C692" i="10"/>
  <c r="D692" i="10"/>
  <c r="E692" i="10"/>
  <c r="F692" i="10"/>
  <c r="G692" i="10"/>
  <c r="H692" i="10"/>
  <c r="I692" i="10"/>
  <c r="J692" i="10"/>
  <c r="K692" i="10"/>
  <c r="L692" i="10"/>
  <c r="M692" i="10"/>
  <c r="N692" i="10"/>
  <c r="O692" i="10"/>
  <c r="AC692" i="10" s="1"/>
  <c r="P692" i="10"/>
  <c r="Q692" i="10"/>
  <c r="R692" i="10"/>
  <c r="S692" i="10"/>
  <c r="T692" i="10"/>
  <c r="U692" i="10"/>
  <c r="V692" i="10"/>
  <c r="W692" i="10"/>
  <c r="X692" i="10"/>
  <c r="Y692" i="10"/>
  <c r="Z692" i="10" s="1"/>
  <c r="AB692" i="10"/>
  <c r="AD692" i="10"/>
  <c r="AE692" i="10"/>
  <c r="C693" i="10"/>
  <c r="D693" i="10"/>
  <c r="E693" i="10"/>
  <c r="F693" i="10"/>
  <c r="G693" i="10"/>
  <c r="H693" i="10"/>
  <c r="I693" i="10"/>
  <c r="J693" i="10"/>
  <c r="K693" i="10"/>
  <c r="L693" i="10"/>
  <c r="M693" i="10"/>
  <c r="N693" i="10"/>
  <c r="O693" i="10"/>
  <c r="AC693" i="10" s="1"/>
  <c r="P693" i="10"/>
  <c r="Q693" i="10"/>
  <c r="R693" i="10"/>
  <c r="S693" i="10"/>
  <c r="T693" i="10"/>
  <c r="U693" i="10"/>
  <c r="V693" i="10"/>
  <c r="W693" i="10"/>
  <c r="X693" i="10"/>
  <c r="Y693" i="10"/>
  <c r="AA693" i="10" s="1"/>
  <c r="AB693" i="10"/>
  <c r="AD693" i="10"/>
  <c r="AE693" i="10"/>
  <c r="C694" i="10"/>
  <c r="D694" i="10"/>
  <c r="E694" i="10"/>
  <c r="F694" i="10"/>
  <c r="G694" i="10"/>
  <c r="H694" i="10"/>
  <c r="I694" i="10"/>
  <c r="J694" i="10"/>
  <c r="K694" i="10"/>
  <c r="L694" i="10"/>
  <c r="M694" i="10"/>
  <c r="N694" i="10"/>
  <c r="O694" i="10"/>
  <c r="AC694" i="10" s="1"/>
  <c r="P694" i="10"/>
  <c r="Q694" i="10"/>
  <c r="R694" i="10"/>
  <c r="S694" i="10"/>
  <c r="T694" i="10"/>
  <c r="U694" i="10"/>
  <c r="V694" i="10"/>
  <c r="W694" i="10"/>
  <c r="X694" i="10"/>
  <c r="Y694" i="10"/>
  <c r="Z694" i="10" s="1"/>
  <c r="AB694" i="10"/>
  <c r="AD694" i="10"/>
  <c r="AE694" i="10"/>
  <c r="C695" i="10"/>
  <c r="D695" i="10"/>
  <c r="E695" i="10"/>
  <c r="F695" i="10"/>
  <c r="G695" i="10"/>
  <c r="H695" i="10"/>
  <c r="I695" i="10"/>
  <c r="J695" i="10"/>
  <c r="K695" i="10"/>
  <c r="L695" i="10"/>
  <c r="M695" i="10"/>
  <c r="N695" i="10"/>
  <c r="O695" i="10"/>
  <c r="AC695" i="10" s="1"/>
  <c r="P695" i="10"/>
  <c r="Q695" i="10"/>
  <c r="R695" i="10"/>
  <c r="S695" i="10"/>
  <c r="T695" i="10"/>
  <c r="U695" i="10"/>
  <c r="V695" i="10"/>
  <c r="W695" i="10"/>
  <c r="X695" i="10"/>
  <c r="Y695" i="10"/>
  <c r="AA695" i="10" s="1"/>
  <c r="AB695" i="10"/>
  <c r="AD695" i="10"/>
  <c r="AE695" i="10"/>
  <c r="C696" i="10"/>
  <c r="D696" i="10"/>
  <c r="E696" i="10"/>
  <c r="F696" i="10"/>
  <c r="G696" i="10"/>
  <c r="H696" i="10"/>
  <c r="I696" i="10"/>
  <c r="J696" i="10"/>
  <c r="K696" i="10"/>
  <c r="L696" i="10"/>
  <c r="M696" i="10"/>
  <c r="N696" i="10"/>
  <c r="O696" i="10"/>
  <c r="AC696" i="10" s="1"/>
  <c r="P696" i="10"/>
  <c r="Q696" i="10"/>
  <c r="R696" i="10"/>
  <c r="S696" i="10"/>
  <c r="T696" i="10"/>
  <c r="U696" i="10"/>
  <c r="V696" i="10"/>
  <c r="W696" i="10"/>
  <c r="X696" i="10"/>
  <c r="Y696" i="10"/>
  <c r="AA696" i="10" s="1"/>
  <c r="AB696" i="10"/>
  <c r="AD696" i="10"/>
  <c r="AE696" i="10"/>
  <c r="C697" i="10"/>
  <c r="D697" i="10"/>
  <c r="E697" i="10"/>
  <c r="F697" i="10"/>
  <c r="G697" i="10"/>
  <c r="H697" i="10"/>
  <c r="I697" i="10"/>
  <c r="J697" i="10"/>
  <c r="K697" i="10"/>
  <c r="L697" i="10"/>
  <c r="M697" i="10"/>
  <c r="N697" i="10"/>
  <c r="O697" i="10"/>
  <c r="AC697" i="10" s="1"/>
  <c r="P697" i="10"/>
  <c r="Q697" i="10"/>
  <c r="R697" i="10"/>
  <c r="S697" i="10"/>
  <c r="T697" i="10"/>
  <c r="U697" i="10"/>
  <c r="V697" i="10"/>
  <c r="W697" i="10"/>
  <c r="X697" i="10"/>
  <c r="Y697" i="10"/>
  <c r="Z697" i="10" s="1"/>
  <c r="AB697" i="10"/>
  <c r="AD697" i="10"/>
  <c r="AE697" i="10"/>
  <c r="C698" i="10"/>
  <c r="D698" i="10"/>
  <c r="E698" i="10"/>
  <c r="F698" i="10"/>
  <c r="G698" i="10"/>
  <c r="H698" i="10"/>
  <c r="I698" i="10"/>
  <c r="J698" i="10"/>
  <c r="K698" i="10"/>
  <c r="L698" i="10"/>
  <c r="M698" i="10"/>
  <c r="N698" i="10"/>
  <c r="O698" i="10"/>
  <c r="AC698" i="10" s="1"/>
  <c r="P698" i="10"/>
  <c r="Q698" i="10"/>
  <c r="R698" i="10"/>
  <c r="S698" i="10"/>
  <c r="T698" i="10"/>
  <c r="U698" i="10"/>
  <c r="V698" i="10"/>
  <c r="W698" i="10"/>
  <c r="X698" i="10"/>
  <c r="Y698" i="10"/>
  <c r="Z698" i="10" s="1"/>
  <c r="AB698" i="10"/>
  <c r="AD698" i="10"/>
  <c r="AE698" i="10"/>
  <c r="C699" i="10"/>
  <c r="D699" i="10"/>
  <c r="E699" i="10"/>
  <c r="F699" i="10"/>
  <c r="G699" i="10"/>
  <c r="H699" i="10"/>
  <c r="I699" i="10"/>
  <c r="J699" i="10"/>
  <c r="K699" i="10"/>
  <c r="L699" i="10"/>
  <c r="M699" i="10"/>
  <c r="N699" i="10"/>
  <c r="O699" i="10"/>
  <c r="AC699" i="10" s="1"/>
  <c r="P699" i="10"/>
  <c r="Q699" i="10"/>
  <c r="R699" i="10"/>
  <c r="S699" i="10"/>
  <c r="T699" i="10"/>
  <c r="U699" i="10"/>
  <c r="V699" i="10"/>
  <c r="W699" i="10"/>
  <c r="X699" i="10"/>
  <c r="Y699" i="10"/>
  <c r="Z699" i="10" s="1"/>
  <c r="AB699" i="10"/>
  <c r="AD699" i="10"/>
  <c r="AE699" i="10"/>
  <c r="C700" i="10"/>
  <c r="D700" i="10"/>
  <c r="E700" i="10"/>
  <c r="F700" i="10"/>
  <c r="G700" i="10"/>
  <c r="H700" i="10"/>
  <c r="I700" i="10"/>
  <c r="J700" i="10"/>
  <c r="K700" i="10"/>
  <c r="L700" i="10"/>
  <c r="M700" i="10"/>
  <c r="N700" i="10"/>
  <c r="O700" i="10"/>
  <c r="AC700" i="10" s="1"/>
  <c r="P700" i="10"/>
  <c r="Q700" i="10"/>
  <c r="R700" i="10"/>
  <c r="S700" i="10"/>
  <c r="T700" i="10"/>
  <c r="U700" i="10"/>
  <c r="V700" i="10"/>
  <c r="W700" i="10"/>
  <c r="X700" i="10"/>
  <c r="Y700" i="10"/>
  <c r="AB700" i="10"/>
  <c r="AD700" i="10"/>
  <c r="AE700" i="10"/>
  <c r="C701" i="10"/>
  <c r="D701" i="10"/>
  <c r="E701" i="10"/>
  <c r="F701" i="10"/>
  <c r="G701" i="10"/>
  <c r="H701" i="10"/>
  <c r="I701" i="10"/>
  <c r="J701" i="10"/>
  <c r="K701" i="10"/>
  <c r="L701" i="10"/>
  <c r="M701" i="10"/>
  <c r="N701" i="10"/>
  <c r="O701" i="10"/>
  <c r="AC701" i="10" s="1"/>
  <c r="P701" i="10"/>
  <c r="Q701" i="10"/>
  <c r="R701" i="10"/>
  <c r="S701" i="10"/>
  <c r="T701" i="10"/>
  <c r="U701" i="10"/>
  <c r="V701" i="10"/>
  <c r="W701" i="10"/>
  <c r="X701" i="10"/>
  <c r="Y701" i="10"/>
  <c r="AB701" i="10"/>
  <c r="AD701" i="10"/>
  <c r="AE701" i="10"/>
  <c r="C702" i="10"/>
  <c r="D702" i="10"/>
  <c r="E702" i="10"/>
  <c r="F702" i="10"/>
  <c r="G702" i="10"/>
  <c r="H702" i="10"/>
  <c r="I702" i="10"/>
  <c r="J702" i="10"/>
  <c r="K702" i="10"/>
  <c r="L702" i="10"/>
  <c r="M702" i="10"/>
  <c r="N702" i="10"/>
  <c r="O702" i="10"/>
  <c r="AC702" i="10" s="1"/>
  <c r="P702" i="10"/>
  <c r="Q702" i="10"/>
  <c r="R702" i="10"/>
  <c r="S702" i="10"/>
  <c r="T702" i="10"/>
  <c r="U702" i="10"/>
  <c r="V702" i="10"/>
  <c r="W702" i="10"/>
  <c r="X702" i="10"/>
  <c r="Y702" i="10"/>
  <c r="Z702" i="10" s="1"/>
  <c r="AB702" i="10"/>
  <c r="AD702" i="10"/>
  <c r="AE702" i="10"/>
  <c r="C703" i="10"/>
  <c r="D703" i="10"/>
  <c r="E703" i="10"/>
  <c r="F703" i="10"/>
  <c r="G703" i="10"/>
  <c r="H703" i="10"/>
  <c r="I703" i="10"/>
  <c r="J703" i="10"/>
  <c r="K703" i="10"/>
  <c r="L703" i="10"/>
  <c r="M703" i="10"/>
  <c r="N703" i="10"/>
  <c r="O703" i="10"/>
  <c r="AC703" i="10" s="1"/>
  <c r="P703" i="10"/>
  <c r="Q703" i="10"/>
  <c r="R703" i="10"/>
  <c r="S703" i="10"/>
  <c r="T703" i="10"/>
  <c r="U703" i="10"/>
  <c r="V703" i="10"/>
  <c r="W703" i="10"/>
  <c r="X703" i="10"/>
  <c r="Y703" i="10"/>
  <c r="AA703" i="10" s="1"/>
  <c r="AB703" i="10"/>
  <c r="AD703" i="10"/>
  <c r="AE703" i="10"/>
  <c r="C704" i="10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AC704" i="10" s="1"/>
  <c r="P704" i="10"/>
  <c r="Q704" i="10"/>
  <c r="R704" i="10"/>
  <c r="S704" i="10"/>
  <c r="T704" i="10"/>
  <c r="U704" i="10"/>
  <c r="V704" i="10"/>
  <c r="W704" i="10"/>
  <c r="X704" i="10"/>
  <c r="Y704" i="10"/>
  <c r="Z704" i="10" s="1"/>
  <c r="AB704" i="10"/>
  <c r="AD704" i="10"/>
  <c r="AE704" i="10"/>
  <c r="C705" i="10"/>
  <c r="D705" i="10"/>
  <c r="E705" i="10"/>
  <c r="F705" i="10"/>
  <c r="G705" i="10"/>
  <c r="H705" i="10"/>
  <c r="I705" i="10"/>
  <c r="J705" i="10"/>
  <c r="K705" i="10"/>
  <c r="L705" i="10"/>
  <c r="M705" i="10"/>
  <c r="N705" i="10"/>
  <c r="O705" i="10"/>
  <c r="AC705" i="10" s="1"/>
  <c r="P705" i="10"/>
  <c r="Q705" i="10"/>
  <c r="R705" i="10"/>
  <c r="S705" i="10"/>
  <c r="T705" i="10"/>
  <c r="U705" i="10"/>
  <c r="V705" i="10"/>
  <c r="W705" i="10"/>
  <c r="X705" i="10"/>
  <c r="Y705" i="10"/>
  <c r="AA705" i="10" s="1"/>
  <c r="AB705" i="10"/>
  <c r="AD705" i="10"/>
  <c r="AE705" i="10"/>
  <c r="C706" i="10"/>
  <c r="D706" i="10"/>
  <c r="E706" i="10"/>
  <c r="F706" i="10"/>
  <c r="G706" i="10"/>
  <c r="H706" i="10"/>
  <c r="I706" i="10"/>
  <c r="J706" i="10"/>
  <c r="K706" i="10"/>
  <c r="L706" i="10"/>
  <c r="M706" i="10"/>
  <c r="N706" i="10"/>
  <c r="O706" i="10"/>
  <c r="AC706" i="10" s="1"/>
  <c r="P706" i="10"/>
  <c r="Q706" i="10"/>
  <c r="R706" i="10"/>
  <c r="S706" i="10"/>
  <c r="T706" i="10"/>
  <c r="U706" i="10"/>
  <c r="V706" i="10"/>
  <c r="W706" i="10"/>
  <c r="X706" i="10"/>
  <c r="Y706" i="10"/>
  <c r="AB706" i="10"/>
  <c r="AD706" i="10"/>
  <c r="AE706" i="10"/>
  <c r="C707" i="10"/>
  <c r="D707" i="10"/>
  <c r="E707" i="10"/>
  <c r="F707" i="10"/>
  <c r="G707" i="10"/>
  <c r="H707" i="10"/>
  <c r="I707" i="10"/>
  <c r="J707" i="10"/>
  <c r="K707" i="10"/>
  <c r="L707" i="10"/>
  <c r="M707" i="10"/>
  <c r="N707" i="10"/>
  <c r="O707" i="10"/>
  <c r="AC707" i="10" s="1"/>
  <c r="P707" i="10"/>
  <c r="Q707" i="10"/>
  <c r="R707" i="10"/>
  <c r="S707" i="10"/>
  <c r="T707" i="10"/>
  <c r="U707" i="10"/>
  <c r="V707" i="10"/>
  <c r="W707" i="10"/>
  <c r="X707" i="10"/>
  <c r="Y707" i="10"/>
  <c r="AA707" i="10" s="1"/>
  <c r="AB707" i="10"/>
  <c r="AD707" i="10"/>
  <c r="AE707" i="10"/>
  <c r="C708" i="10"/>
  <c r="D708" i="10"/>
  <c r="E708" i="10"/>
  <c r="F708" i="10"/>
  <c r="G708" i="10"/>
  <c r="H708" i="10"/>
  <c r="I708" i="10"/>
  <c r="J708" i="10"/>
  <c r="K708" i="10"/>
  <c r="L708" i="10"/>
  <c r="M708" i="10"/>
  <c r="N708" i="10"/>
  <c r="O708" i="10"/>
  <c r="AC708" i="10" s="1"/>
  <c r="P708" i="10"/>
  <c r="Q708" i="10"/>
  <c r="R708" i="10"/>
  <c r="S708" i="10"/>
  <c r="T708" i="10"/>
  <c r="U708" i="10"/>
  <c r="V708" i="10"/>
  <c r="W708" i="10"/>
  <c r="X708" i="10"/>
  <c r="Y708" i="10"/>
  <c r="Z708" i="10" s="1"/>
  <c r="AB708" i="10"/>
  <c r="AD708" i="10"/>
  <c r="AE708" i="10"/>
  <c r="C709" i="10"/>
  <c r="D709" i="10"/>
  <c r="E709" i="10"/>
  <c r="F709" i="10"/>
  <c r="G709" i="10"/>
  <c r="H709" i="10"/>
  <c r="I709" i="10"/>
  <c r="J709" i="10"/>
  <c r="K709" i="10"/>
  <c r="L709" i="10"/>
  <c r="M709" i="10"/>
  <c r="N709" i="10"/>
  <c r="O709" i="10"/>
  <c r="AC709" i="10" s="1"/>
  <c r="P709" i="10"/>
  <c r="Q709" i="10"/>
  <c r="R709" i="10"/>
  <c r="S709" i="10"/>
  <c r="T709" i="10"/>
  <c r="U709" i="10"/>
  <c r="V709" i="10"/>
  <c r="W709" i="10"/>
  <c r="X709" i="10"/>
  <c r="Y709" i="10"/>
  <c r="Z709" i="10" s="1"/>
  <c r="AB709" i="10"/>
  <c r="AD709" i="10"/>
  <c r="AE709" i="10"/>
  <c r="C710" i="10"/>
  <c r="D710" i="10"/>
  <c r="E710" i="10"/>
  <c r="F710" i="10"/>
  <c r="G710" i="10"/>
  <c r="H710" i="10"/>
  <c r="I710" i="10"/>
  <c r="J710" i="10"/>
  <c r="K710" i="10"/>
  <c r="L710" i="10"/>
  <c r="M710" i="10"/>
  <c r="N710" i="10"/>
  <c r="O710" i="10"/>
  <c r="AC710" i="10" s="1"/>
  <c r="P710" i="10"/>
  <c r="Q710" i="10"/>
  <c r="R710" i="10"/>
  <c r="S710" i="10"/>
  <c r="T710" i="10"/>
  <c r="U710" i="10"/>
  <c r="V710" i="10"/>
  <c r="W710" i="10"/>
  <c r="X710" i="10"/>
  <c r="Y710" i="10"/>
  <c r="Z710" i="10" s="1"/>
  <c r="AB710" i="10"/>
  <c r="AD710" i="10"/>
  <c r="AE710" i="10"/>
  <c r="C711" i="10"/>
  <c r="D711" i="10"/>
  <c r="E711" i="10"/>
  <c r="F711" i="10"/>
  <c r="G711" i="10"/>
  <c r="H711" i="10"/>
  <c r="I711" i="10"/>
  <c r="J711" i="10"/>
  <c r="K711" i="10"/>
  <c r="L711" i="10"/>
  <c r="M711" i="10"/>
  <c r="N711" i="10"/>
  <c r="O711" i="10"/>
  <c r="AC711" i="10" s="1"/>
  <c r="P711" i="10"/>
  <c r="Q711" i="10"/>
  <c r="R711" i="10"/>
  <c r="S711" i="10"/>
  <c r="T711" i="10"/>
  <c r="U711" i="10"/>
  <c r="V711" i="10"/>
  <c r="W711" i="10"/>
  <c r="X711" i="10"/>
  <c r="Y711" i="10"/>
  <c r="AB711" i="10"/>
  <c r="AD711" i="10"/>
  <c r="AE711" i="10"/>
  <c r="C712" i="10"/>
  <c r="D712" i="10"/>
  <c r="E712" i="10"/>
  <c r="F712" i="10"/>
  <c r="G712" i="10"/>
  <c r="H712" i="10"/>
  <c r="I712" i="10"/>
  <c r="J712" i="10"/>
  <c r="K712" i="10"/>
  <c r="L712" i="10"/>
  <c r="M712" i="10"/>
  <c r="N712" i="10"/>
  <c r="O712" i="10"/>
  <c r="AC712" i="10" s="1"/>
  <c r="P712" i="10"/>
  <c r="Q712" i="10"/>
  <c r="R712" i="10"/>
  <c r="S712" i="10"/>
  <c r="T712" i="10"/>
  <c r="U712" i="10"/>
  <c r="V712" i="10"/>
  <c r="W712" i="10"/>
  <c r="X712" i="10"/>
  <c r="Y712" i="10"/>
  <c r="Z712" i="10" s="1"/>
  <c r="AB712" i="10"/>
  <c r="AD712" i="10"/>
  <c r="AE712" i="10"/>
  <c r="C713" i="10"/>
  <c r="D713" i="10"/>
  <c r="E713" i="10"/>
  <c r="F713" i="10"/>
  <c r="G713" i="10"/>
  <c r="H713" i="10"/>
  <c r="I713" i="10"/>
  <c r="J713" i="10"/>
  <c r="K713" i="10"/>
  <c r="L713" i="10"/>
  <c r="M713" i="10"/>
  <c r="N713" i="10"/>
  <c r="O713" i="10"/>
  <c r="AC713" i="10" s="1"/>
  <c r="P713" i="10"/>
  <c r="Q713" i="10"/>
  <c r="R713" i="10"/>
  <c r="S713" i="10"/>
  <c r="T713" i="10"/>
  <c r="U713" i="10"/>
  <c r="V713" i="10"/>
  <c r="W713" i="10"/>
  <c r="X713" i="10"/>
  <c r="Y713" i="10"/>
  <c r="Z713" i="10" s="1"/>
  <c r="AB713" i="10"/>
  <c r="AD713" i="10"/>
  <c r="AE713" i="10"/>
  <c r="C714" i="10"/>
  <c r="D714" i="10"/>
  <c r="E714" i="10"/>
  <c r="F714" i="10"/>
  <c r="G714" i="10"/>
  <c r="H714" i="10"/>
  <c r="I714" i="10"/>
  <c r="J714" i="10"/>
  <c r="K714" i="10"/>
  <c r="L714" i="10"/>
  <c r="M714" i="10"/>
  <c r="N714" i="10"/>
  <c r="O714" i="10"/>
  <c r="AC714" i="10" s="1"/>
  <c r="P714" i="10"/>
  <c r="Q714" i="10"/>
  <c r="R714" i="10"/>
  <c r="S714" i="10"/>
  <c r="T714" i="10"/>
  <c r="U714" i="10"/>
  <c r="V714" i="10"/>
  <c r="W714" i="10"/>
  <c r="X714" i="10"/>
  <c r="Y714" i="10"/>
  <c r="Z714" i="10" s="1"/>
  <c r="AB714" i="10"/>
  <c r="AD714" i="10"/>
  <c r="AE714" i="10"/>
  <c r="C715" i="10"/>
  <c r="D715" i="10"/>
  <c r="E715" i="10"/>
  <c r="F715" i="10"/>
  <c r="G715" i="10"/>
  <c r="H715" i="10"/>
  <c r="I715" i="10"/>
  <c r="J715" i="10"/>
  <c r="K715" i="10"/>
  <c r="L715" i="10"/>
  <c r="M715" i="10"/>
  <c r="N715" i="10"/>
  <c r="O715" i="10"/>
  <c r="AC715" i="10" s="1"/>
  <c r="P715" i="10"/>
  <c r="Q715" i="10"/>
  <c r="R715" i="10"/>
  <c r="S715" i="10"/>
  <c r="T715" i="10"/>
  <c r="U715" i="10"/>
  <c r="V715" i="10"/>
  <c r="W715" i="10"/>
  <c r="X715" i="10"/>
  <c r="Y715" i="10"/>
  <c r="Z715" i="10" s="1"/>
  <c r="AB715" i="10"/>
  <c r="AD715" i="10"/>
  <c r="AE715" i="10"/>
  <c r="C716" i="10"/>
  <c r="D716" i="10"/>
  <c r="E716" i="10"/>
  <c r="F716" i="10"/>
  <c r="G716" i="10"/>
  <c r="H716" i="10"/>
  <c r="I716" i="10"/>
  <c r="J716" i="10"/>
  <c r="K716" i="10"/>
  <c r="L716" i="10"/>
  <c r="M716" i="10"/>
  <c r="N716" i="10"/>
  <c r="O716" i="10"/>
  <c r="AC716" i="10" s="1"/>
  <c r="P716" i="10"/>
  <c r="Q716" i="10"/>
  <c r="R716" i="10"/>
  <c r="S716" i="10"/>
  <c r="T716" i="10"/>
  <c r="U716" i="10"/>
  <c r="V716" i="10"/>
  <c r="W716" i="10"/>
  <c r="X716" i="10"/>
  <c r="Y716" i="10"/>
  <c r="Z716" i="10" s="1"/>
  <c r="AB716" i="10"/>
  <c r="AD716" i="10"/>
  <c r="AE716" i="10"/>
  <c r="C717" i="10"/>
  <c r="D717" i="10"/>
  <c r="E717" i="10"/>
  <c r="F717" i="10"/>
  <c r="G717" i="10"/>
  <c r="H717" i="10"/>
  <c r="I717" i="10"/>
  <c r="J717" i="10"/>
  <c r="K717" i="10"/>
  <c r="L717" i="10"/>
  <c r="M717" i="10"/>
  <c r="N717" i="10"/>
  <c r="O717" i="10"/>
  <c r="AC717" i="10" s="1"/>
  <c r="P717" i="10"/>
  <c r="Q717" i="10"/>
  <c r="R717" i="10"/>
  <c r="S717" i="10"/>
  <c r="T717" i="10"/>
  <c r="U717" i="10"/>
  <c r="V717" i="10"/>
  <c r="W717" i="10"/>
  <c r="X717" i="10"/>
  <c r="Y717" i="10"/>
  <c r="AA717" i="10" s="1"/>
  <c r="AB717" i="10"/>
  <c r="AD717" i="10"/>
  <c r="AE717" i="10"/>
  <c r="C718" i="10"/>
  <c r="D718" i="10"/>
  <c r="E718" i="10"/>
  <c r="F718" i="10"/>
  <c r="G718" i="10"/>
  <c r="H718" i="10"/>
  <c r="I718" i="10"/>
  <c r="J718" i="10"/>
  <c r="K718" i="10"/>
  <c r="L718" i="10"/>
  <c r="M718" i="10"/>
  <c r="N718" i="10"/>
  <c r="O718" i="10"/>
  <c r="AC718" i="10" s="1"/>
  <c r="P718" i="10"/>
  <c r="Q718" i="10"/>
  <c r="R718" i="10"/>
  <c r="S718" i="10"/>
  <c r="T718" i="10"/>
  <c r="U718" i="10"/>
  <c r="V718" i="10"/>
  <c r="W718" i="10"/>
  <c r="X718" i="10"/>
  <c r="Y718" i="10"/>
  <c r="AA718" i="10" s="1"/>
  <c r="AB718" i="10"/>
  <c r="AD718" i="10"/>
  <c r="AE718" i="10"/>
  <c r="C719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AC719" i="10" s="1"/>
  <c r="P719" i="10"/>
  <c r="Q719" i="10"/>
  <c r="R719" i="10"/>
  <c r="S719" i="10"/>
  <c r="T719" i="10"/>
  <c r="U719" i="10"/>
  <c r="V719" i="10"/>
  <c r="W719" i="10"/>
  <c r="X719" i="10"/>
  <c r="Y719" i="10"/>
  <c r="AA719" i="10" s="1"/>
  <c r="AB719" i="10"/>
  <c r="AD719" i="10"/>
  <c r="AE719" i="10"/>
  <c r="C720" i="10"/>
  <c r="D720" i="10"/>
  <c r="E720" i="10"/>
  <c r="F720" i="10"/>
  <c r="G720" i="10"/>
  <c r="H720" i="10"/>
  <c r="I720" i="10"/>
  <c r="J720" i="10"/>
  <c r="K720" i="10"/>
  <c r="L720" i="10"/>
  <c r="M720" i="10"/>
  <c r="N720" i="10"/>
  <c r="O720" i="10"/>
  <c r="AC720" i="10" s="1"/>
  <c r="P720" i="10"/>
  <c r="Q720" i="10"/>
  <c r="R720" i="10"/>
  <c r="S720" i="10"/>
  <c r="T720" i="10"/>
  <c r="U720" i="10"/>
  <c r="V720" i="10"/>
  <c r="W720" i="10"/>
  <c r="X720" i="10"/>
  <c r="Y720" i="10"/>
  <c r="Z720" i="10" s="1"/>
  <c r="AB720" i="10"/>
  <c r="AD720" i="10"/>
  <c r="AE720" i="10"/>
  <c r="C721" i="10"/>
  <c r="D721" i="10"/>
  <c r="E721" i="10"/>
  <c r="F721" i="10"/>
  <c r="G721" i="10"/>
  <c r="H721" i="10"/>
  <c r="I721" i="10"/>
  <c r="J721" i="10"/>
  <c r="K721" i="10"/>
  <c r="L721" i="10"/>
  <c r="M721" i="10"/>
  <c r="N721" i="10"/>
  <c r="O721" i="10"/>
  <c r="AC721" i="10" s="1"/>
  <c r="P721" i="10"/>
  <c r="Q721" i="10"/>
  <c r="R721" i="10"/>
  <c r="S721" i="10"/>
  <c r="T721" i="10"/>
  <c r="U721" i="10"/>
  <c r="V721" i="10"/>
  <c r="W721" i="10"/>
  <c r="X721" i="10"/>
  <c r="Y721" i="10"/>
  <c r="Z721" i="10" s="1"/>
  <c r="AB721" i="10"/>
  <c r="AD721" i="10"/>
  <c r="AE721" i="10"/>
  <c r="C722" i="10"/>
  <c r="D722" i="10"/>
  <c r="E722" i="10"/>
  <c r="F722" i="10"/>
  <c r="G722" i="10"/>
  <c r="H722" i="10"/>
  <c r="I722" i="10"/>
  <c r="J722" i="10"/>
  <c r="K722" i="10"/>
  <c r="L722" i="10"/>
  <c r="M722" i="10"/>
  <c r="N722" i="10"/>
  <c r="O722" i="10"/>
  <c r="AC722" i="10" s="1"/>
  <c r="P722" i="10"/>
  <c r="Q722" i="10"/>
  <c r="R722" i="10"/>
  <c r="S722" i="10"/>
  <c r="T722" i="10"/>
  <c r="U722" i="10"/>
  <c r="V722" i="10"/>
  <c r="W722" i="10"/>
  <c r="X722" i="10"/>
  <c r="Y722" i="10"/>
  <c r="Z722" i="10" s="1"/>
  <c r="AB722" i="10"/>
  <c r="AD722" i="10"/>
  <c r="AE722" i="10"/>
  <c r="C723" i="10"/>
  <c r="D723" i="10"/>
  <c r="E723" i="10"/>
  <c r="F723" i="10"/>
  <c r="G723" i="10"/>
  <c r="H723" i="10"/>
  <c r="I723" i="10"/>
  <c r="J723" i="10"/>
  <c r="K723" i="10"/>
  <c r="L723" i="10"/>
  <c r="M723" i="10"/>
  <c r="N723" i="10"/>
  <c r="O723" i="10"/>
  <c r="AC723" i="10" s="1"/>
  <c r="P723" i="10"/>
  <c r="Q723" i="10"/>
  <c r="R723" i="10"/>
  <c r="S723" i="10"/>
  <c r="T723" i="10"/>
  <c r="U723" i="10"/>
  <c r="V723" i="10"/>
  <c r="W723" i="10"/>
  <c r="X723" i="10"/>
  <c r="Y723" i="10"/>
  <c r="Z723" i="10" s="1"/>
  <c r="AB723" i="10"/>
  <c r="AD723" i="10"/>
  <c r="AE723" i="10"/>
  <c r="C724" i="10"/>
  <c r="D724" i="10"/>
  <c r="E724" i="10"/>
  <c r="F724" i="10"/>
  <c r="G724" i="10"/>
  <c r="H724" i="10"/>
  <c r="I724" i="10"/>
  <c r="J724" i="10"/>
  <c r="K724" i="10"/>
  <c r="L724" i="10"/>
  <c r="M724" i="10"/>
  <c r="N724" i="10"/>
  <c r="O724" i="10"/>
  <c r="AC724" i="10" s="1"/>
  <c r="P724" i="10"/>
  <c r="Q724" i="10"/>
  <c r="R724" i="10"/>
  <c r="S724" i="10"/>
  <c r="T724" i="10"/>
  <c r="U724" i="10"/>
  <c r="V724" i="10"/>
  <c r="W724" i="10"/>
  <c r="X724" i="10"/>
  <c r="Y724" i="10"/>
  <c r="AA724" i="10" s="1"/>
  <c r="AB724" i="10"/>
  <c r="AD724" i="10"/>
  <c r="AE724" i="10"/>
  <c r="C725" i="10"/>
  <c r="D725" i="10"/>
  <c r="E725" i="10"/>
  <c r="F725" i="10"/>
  <c r="G725" i="10"/>
  <c r="H725" i="10"/>
  <c r="I725" i="10"/>
  <c r="J725" i="10"/>
  <c r="K725" i="10"/>
  <c r="L725" i="10"/>
  <c r="M725" i="10"/>
  <c r="N725" i="10"/>
  <c r="O725" i="10"/>
  <c r="AC725" i="10" s="1"/>
  <c r="P725" i="10"/>
  <c r="Q725" i="10"/>
  <c r="R725" i="10"/>
  <c r="S725" i="10"/>
  <c r="T725" i="10"/>
  <c r="U725" i="10"/>
  <c r="V725" i="10"/>
  <c r="W725" i="10"/>
  <c r="X725" i="10"/>
  <c r="Y725" i="10"/>
  <c r="Z725" i="10" s="1"/>
  <c r="AB725" i="10"/>
  <c r="AD725" i="10"/>
  <c r="AE725" i="10"/>
  <c r="C726" i="10"/>
  <c r="D726" i="10"/>
  <c r="E726" i="10"/>
  <c r="F726" i="10"/>
  <c r="G726" i="10"/>
  <c r="H726" i="10"/>
  <c r="I726" i="10"/>
  <c r="J726" i="10"/>
  <c r="K726" i="10"/>
  <c r="L726" i="10"/>
  <c r="M726" i="10"/>
  <c r="N726" i="10"/>
  <c r="O726" i="10"/>
  <c r="AC726" i="10" s="1"/>
  <c r="P726" i="10"/>
  <c r="Q726" i="10"/>
  <c r="R726" i="10"/>
  <c r="S726" i="10"/>
  <c r="T726" i="10"/>
  <c r="U726" i="10"/>
  <c r="V726" i="10"/>
  <c r="W726" i="10"/>
  <c r="X726" i="10"/>
  <c r="Y726" i="10"/>
  <c r="Z726" i="10" s="1"/>
  <c r="AB726" i="10"/>
  <c r="AD726" i="10"/>
  <c r="AE726" i="10"/>
  <c r="C727" i="10"/>
  <c r="D727" i="10"/>
  <c r="E727" i="10"/>
  <c r="F727" i="10"/>
  <c r="G727" i="10"/>
  <c r="H727" i="10"/>
  <c r="I727" i="10"/>
  <c r="J727" i="10"/>
  <c r="K727" i="10"/>
  <c r="L727" i="10"/>
  <c r="M727" i="10"/>
  <c r="N727" i="10"/>
  <c r="O727" i="10"/>
  <c r="AC727" i="10" s="1"/>
  <c r="P727" i="10"/>
  <c r="Q727" i="10"/>
  <c r="R727" i="10"/>
  <c r="S727" i="10"/>
  <c r="T727" i="10"/>
  <c r="U727" i="10"/>
  <c r="V727" i="10"/>
  <c r="W727" i="10"/>
  <c r="X727" i="10"/>
  <c r="Y727" i="10"/>
  <c r="Z727" i="10" s="1"/>
  <c r="AB727" i="10"/>
  <c r="AD727" i="10"/>
  <c r="AE727" i="10"/>
  <c r="C728" i="10"/>
  <c r="D728" i="10"/>
  <c r="E728" i="10"/>
  <c r="F728" i="10"/>
  <c r="G728" i="10"/>
  <c r="H728" i="10"/>
  <c r="I728" i="10"/>
  <c r="J728" i="10"/>
  <c r="K728" i="10"/>
  <c r="L728" i="10"/>
  <c r="M728" i="10"/>
  <c r="N728" i="10"/>
  <c r="O728" i="10"/>
  <c r="AC728" i="10" s="1"/>
  <c r="P728" i="10"/>
  <c r="Q728" i="10"/>
  <c r="R728" i="10"/>
  <c r="S728" i="10"/>
  <c r="T728" i="10"/>
  <c r="U728" i="10"/>
  <c r="V728" i="10"/>
  <c r="W728" i="10"/>
  <c r="X728" i="10"/>
  <c r="Y728" i="10"/>
  <c r="Z728" i="10" s="1"/>
  <c r="AB728" i="10"/>
  <c r="AD728" i="10"/>
  <c r="AE728" i="10"/>
  <c r="C729" i="10"/>
  <c r="D729" i="10"/>
  <c r="E729" i="10"/>
  <c r="F729" i="10"/>
  <c r="G729" i="10"/>
  <c r="H729" i="10"/>
  <c r="I729" i="10"/>
  <c r="J729" i="10"/>
  <c r="K729" i="10"/>
  <c r="L729" i="10"/>
  <c r="M729" i="10"/>
  <c r="N729" i="10"/>
  <c r="O729" i="10"/>
  <c r="AC729" i="10" s="1"/>
  <c r="P729" i="10"/>
  <c r="Q729" i="10"/>
  <c r="R729" i="10"/>
  <c r="S729" i="10"/>
  <c r="T729" i="10"/>
  <c r="U729" i="10"/>
  <c r="V729" i="10"/>
  <c r="W729" i="10"/>
  <c r="X729" i="10"/>
  <c r="Y729" i="10"/>
  <c r="Z729" i="10" s="1"/>
  <c r="AB729" i="10"/>
  <c r="AD729" i="10"/>
  <c r="AE729" i="10"/>
  <c r="C730" i="10"/>
  <c r="D730" i="10"/>
  <c r="E730" i="10"/>
  <c r="F730" i="10"/>
  <c r="G730" i="10"/>
  <c r="H730" i="10"/>
  <c r="I730" i="10"/>
  <c r="J730" i="10"/>
  <c r="K730" i="10"/>
  <c r="L730" i="10"/>
  <c r="M730" i="10"/>
  <c r="N730" i="10"/>
  <c r="O730" i="10"/>
  <c r="AC730" i="10" s="1"/>
  <c r="P730" i="10"/>
  <c r="Q730" i="10"/>
  <c r="R730" i="10"/>
  <c r="S730" i="10"/>
  <c r="T730" i="10"/>
  <c r="U730" i="10"/>
  <c r="V730" i="10"/>
  <c r="W730" i="10"/>
  <c r="X730" i="10"/>
  <c r="Y730" i="10"/>
  <c r="Z730" i="10" s="1"/>
  <c r="AB730" i="10"/>
  <c r="AD730" i="10"/>
  <c r="AE730" i="10"/>
  <c r="C731" i="10"/>
  <c r="D731" i="10"/>
  <c r="E731" i="10"/>
  <c r="F731" i="10"/>
  <c r="G731" i="10"/>
  <c r="H731" i="10"/>
  <c r="I731" i="10"/>
  <c r="J731" i="10"/>
  <c r="K731" i="10"/>
  <c r="L731" i="10"/>
  <c r="M731" i="10"/>
  <c r="N731" i="10"/>
  <c r="O731" i="10"/>
  <c r="AC731" i="10" s="1"/>
  <c r="P731" i="10"/>
  <c r="Q731" i="10"/>
  <c r="R731" i="10"/>
  <c r="S731" i="10"/>
  <c r="T731" i="10"/>
  <c r="U731" i="10"/>
  <c r="V731" i="10"/>
  <c r="W731" i="10"/>
  <c r="X731" i="10"/>
  <c r="Y731" i="10"/>
  <c r="AB731" i="10"/>
  <c r="AD731" i="10"/>
  <c r="AE731" i="10"/>
  <c r="C732" i="10"/>
  <c r="D732" i="10"/>
  <c r="E732" i="10"/>
  <c r="F732" i="10"/>
  <c r="G732" i="10"/>
  <c r="H732" i="10"/>
  <c r="I732" i="10"/>
  <c r="J732" i="10"/>
  <c r="K732" i="10"/>
  <c r="L732" i="10"/>
  <c r="M732" i="10"/>
  <c r="N732" i="10"/>
  <c r="O732" i="10"/>
  <c r="AC732" i="10" s="1"/>
  <c r="P732" i="10"/>
  <c r="Q732" i="10"/>
  <c r="R732" i="10"/>
  <c r="S732" i="10"/>
  <c r="T732" i="10"/>
  <c r="U732" i="10"/>
  <c r="V732" i="10"/>
  <c r="W732" i="10"/>
  <c r="X732" i="10"/>
  <c r="Y732" i="10"/>
  <c r="Z732" i="10" s="1"/>
  <c r="AB732" i="10"/>
  <c r="AD732" i="10"/>
  <c r="AE732" i="10"/>
  <c r="C733" i="10"/>
  <c r="D733" i="10"/>
  <c r="E733" i="10"/>
  <c r="F733" i="10"/>
  <c r="G733" i="10"/>
  <c r="H733" i="10"/>
  <c r="I733" i="10"/>
  <c r="J733" i="10"/>
  <c r="K733" i="10"/>
  <c r="L733" i="10"/>
  <c r="M733" i="10"/>
  <c r="N733" i="10"/>
  <c r="O733" i="10"/>
  <c r="AC733" i="10" s="1"/>
  <c r="P733" i="10"/>
  <c r="Q733" i="10"/>
  <c r="R733" i="10"/>
  <c r="S733" i="10"/>
  <c r="T733" i="10"/>
  <c r="U733" i="10"/>
  <c r="V733" i="10"/>
  <c r="W733" i="10"/>
  <c r="X733" i="10"/>
  <c r="Y733" i="10"/>
  <c r="AA733" i="10" s="1"/>
  <c r="AB733" i="10"/>
  <c r="AD733" i="10"/>
  <c r="AE733" i="10"/>
  <c r="C734" i="10"/>
  <c r="D734" i="10"/>
  <c r="E734" i="10"/>
  <c r="F734" i="10"/>
  <c r="G734" i="10"/>
  <c r="H734" i="10"/>
  <c r="I734" i="10"/>
  <c r="J734" i="10"/>
  <c r="K734" i="10"/>
  <c r="L734" i="10"/>
  <c r="M734" i="10"/>
  <c r="N734" i="10"/>
  <c r="O734" i="10"/>
  <c r="AC734" i="10" s="1"/>
  <c r="P734" i="10"/>
  <c r="Q734" i="10"/>
  <c r="R734" i="10"/>
  <c r="S734" i="10"/>
  <c r="T734" i="10"/>
  <c r="U734" i="10"/>
  <c r="V734" i="10"/>
  <c r="W734" i="10"/>
  <c r="X734" i="10"/>
  <c r="Y734" i="10"/>
  <c r="Z734" i="10" s="1"/>
  <c r="AB734" i="10"/>
  <c r="AD734" i="10"/>
  <c r="AE734" i="10"/>
  <c r="C735" i="10"/>
  <c r="D735" i="10"/>
  <c r="E735" i="10"/>
  <c r="F735" i="10"/>
  <c r="G735" i="10"/>
  <c r="H735" i="10"/>
  <c r="I735" i="10"/>
  <c r="J735" i="10"/>
  <c r="K735" i="10"/>
  <c r="L735" i="10"/>
  <c r="M735" i="10"/>
  <c r="N735" i="10"/>
  <c r="O735" i="10"/>
  <c r="AC735" i="10" s="1"/>
  <c r="P735" i="10"/>
  <c r="Q735" i="10"/>
  <c r="R735" i="10"/>
  <c r="S735" i="10"/>
  <c r="T735" i="10"/>
  <c r="U735" i="10"/>
  <c r="V735" i="10"/>
  <c r="W735" i="10"/>
  <c r="X735" i="10"/>
  <c r="Y735" i="10"/>
  <c r="Z735" i="10" s="1"/>
  <c r="AB735" i="10"/>
  <c r="AD735" i="10"/>
  <c r="AE735" i="10"/>
  <c r="C736" i="10"/>
  <c r="D736" i="10"/>
  <c r="E736" i="10"/>
  <c r="F736" i="10"/>
  <c r="G736" i="10"/>
  <c r="H736" i="10"/>
  <c r="I736" i="10"/>
  <c r="J736" i="10"/>
  <c r="K736" i="10"/>
  <c r="L736" i="10"/>
  <c r="M736" i="10"/>
  <c r="N736" i="10"/>
  <c r="O736" i="10"/>
  <c r="AC736" i="10" s="1"/>
  <c r="P736" i="10"/>
  <c r="Q736" i="10"/>
  <c r="R736" i="10"/>
  <c r="S736" i="10"/>
  <c r="T736" i="10"/>
  <c r="U736" i="10"/>
  <c r="V736" i="10"/>
  <c r="W736" i="10"/>
  <c r="X736" i="10"/>
  <c r="Y736" i="10"/>
  <c r="AB736" i="10"/>
  <c r="AD736" i="10"/>
  <c r="AE736" i="10"/>
  <c r="C737" i="10"/>
  <c r="D737" i="10"/>
  <c r="E737" i="10"/>
  <c r="F737" i="10"/>
  <c r="G737" i="10"/>
  <c r="H737" i="10"/>
  <c r="I737" i="10"/>
  <c r="J737" i="10"/>
  <c r="K737" i="10"/>
  <c r="L737" i="10"/>
  <c r="M737" i="10"/>
  <c r="N737" i="10"/>
  <c r="O737" i="10"/>
  <c r="AC737" i="10" s="1"/>
  <c r="P737" i="10"/>
  <c r="Q737" i="10"/>
  <c r="R737" i="10"/>
  <c r="S737" i="10"/>
  <c r="T737" i="10"/>
  <c r="U737" i="10"/>
  <c r="V737" i="10"/>
  <c r="W737" i="10"/>
  <c r="X737" i="10"/>
  <c r="Y737" i="10"/>
  <c r="Z737" i="10" s="1"/>
  <c r="AB737" i="10"/>
  <c r="AD737" i="10"/>
  <c r="AE737" i="10"/>
  <c r="C738" i="10"/>
  <c r="D738" i="10"/>
  <c r="E738" i="10"/>
  <c r="F738" i="10"/>
  <c r="G738" i="10"/>
  <c r="H738" i="10"/>
  <c r="I738" i="10"/>
  <c r="J738" i="10"/>
  <c r="K738" i="10"/>
  <c r="L738" i="10"/>
  <c r="M738" i="10"/>
  <c r="N738" i="10"/>
  <c r="O738" i="10"/>
  <c r="AC738" i="10" s="1"/>
  <c r="P738" i="10"/>
  <c r="Q738" i="10"/>
  <c r="R738" i="10"/>
  <c r="S738" i="10"/>
  <c r="T738" i="10"/>
  <c r="U738" i="10"/>
  <c r="V738" i="10"/>
  <c r="W738" i="10"/>
  <c r="X738" i="10"/>
  <c r="Y738" i="10"/>
  <c r="Z738" i="10" s="1"/>
  <c r="AB738" i="10"/>
  <c r="AD738" i="10"/>
  <c r="AE738" i="10"/>
  <c r="C739" i="10"/>
  <c r="D739" i="10"/>
  <c r="E739" i="10"/>
  <c r="F739" i="10"/>
  <c r="G739" i="10"/>
  <c r="H739" i="10"/>
  <c r="I739" i="10"/>
  <c r="J739" i="10"/>
  <c r="K739" i="10"/>
  <c r="L739" i="10"/>
  <c r="M739" i="10"/>
  <c r="N739" i="10"/>
  <c r="O739" i="10"/>
  <c r="AC739" i="10" s="1"/>
  <c r="P739" i="10"/>
  <c r="Q739" i="10"/>
  <c r="R739" i="10"/>
  <c r="S739" i="10"/>
  <c r="T739" i="10"/>
  <c r="U739" i="10"/>
  <c r="V739" i="10"/>
  <c r="W739" i="10"/>
  <c r="X739" i="10"/>
  <c r="Y739" i="10"/>
  <c r="Z739" i="10" s="1"/>
  <c r="AB739" i="10"/>
  <c r="AD739" i="10"/>
  <c r="AE739" i="10"/>
  <c r="C740" i="10"/>
  <c r="D740" i="10"/>
  <c r="E740" i="10"/>
  <c r="F740" i="10"/>
  <c r="G740" i="10"/>
  <c r="H740" i="10"/>
  <c r="I740" i="10"/>
  <c r="J740" i="10"/>
  <c r="K740" i="10"/>
  <c r="L740" i="10"/>
  <c r="M740" i="10"/>
  <c r="N740" i="10"/>
  <c r="O740" i="10"/>
  <c r="AC740" i="10" s="1"/>
  <c r="P740" i="10"/>
  <c r="Q740" i="10"/>
  <c r="R740" i="10"/>
  <c r="S740" i="10"/>
  <c r="T740" i="10"/>
  <c r="U740" i="10"/>
  <c r="V740" i="10"/>
  <c r="W740" i="10"/>
  <c r="X740" i="10"/>
  <c r="Y740" i="10"/>
  <c r="Z740" i="10" s="1"/>
  <c r="AB740" i="10"/>
  <c r="AD740" i="10"/>
  <c r="AE740" i="10"/>
  <c r="C741" i="10"/>
  <c r="D741" i="10"/>
  <c r="E741" i="10"/>
  <c r="F741" i="10"/>
  <c r="G741" i="10"/>
  <c r="H741" i="10"/>
  <c r="I741" i="10"/>
  <c r="J741" i="10"/>
  <c r="K741" i="10"/>
  <c r="L741" i="10"/>
  <c r="M741" i="10"/>
  <c r="N741" i="10"/>
  <c r="O741" i="10"/>
  <c r="AC741" i="10" s="1"/>
  <c r="P741" i="10"/>
  <c r="Q741" i="10"/>
  <c r="R741" i="10"/>
  <c r="S741" i="10"/>
  <c r="T741" i="10"/>
  <c r="U741" i="10"/>
  <c r="V741" i="10"/>
  <c r="W741" i="10"/>
  <c r="X741" i="10"/>
  <c r="Y741" i="10"/>
  <c r="AB741" i="10"/>
  <c r="AD741" i="10"/>
  <c r="AE741" i="10"/>
  <c r="C742" i="10"/>
  <c r="D742" i="10"/>
  <c r="E742" i="10"/>
  <c r="F742" i="10"/>
  <c r="G742" i="10"/>
  <c r="H742" i="10"/>
  <c r="I742" i="10"/>
  <c r="J742" i="10"/>
  <c r="K742" i="10"/>
  <c r="L742" i="10"/>
  <c r="M742" i="10"/>
  <c r="N742" i="10"/>
  <c r="O742" i="10"/>
  <c r="AC742" i="10" s="1"/>
  <c r="P742" i="10"/>
  <c r="Q742" i="10"/>
  <c r="R742" i="10"/>
  <c r="S742" i="10"/>
  <c r="T742" i="10"/>
  <c r="U742" i="10"/>
  <c r="V742" i="10"/>
  <c r="W742" i="10"/>
  <c r="X742" i="10"/>
  <c r="Y742" i="10"/>
  <c r="Z742" i="10" s="1"/>
  <c r="AB742" i="10"/>
  <c r="AD742" i="10"/>
  <c r="AE742" i="10"/>
  <c r="C743" i="10"/>
  <c r="D743" i="10"/>
  <c r="E743" i="10"/>
  <c r="F743" i="10"/>
  <c r="G743" i="10"/>
  <c r="H743" i="10"/>
  <c r="I743" i="10"/>
  <c r="J743" i="10"/>
  <c r="K743" i="10"/>
  <c r="L743" i="10"/>
  <c r="M743" i="10"/>
  <c r="N743" i="10"/>
  <c r="O743" i="10"/>
  <c r="AC743" i="10" s="1"/>
  <c r="P743" i="10"/>
  <c r="Q743" i="10"/>
  <c r="R743" i="10"/>
  <c r="S743" i="10"/>
  <c r="T743" i="10"/>
  <c r="U743" i="10"/>
  <c r="V743" i="10"/>
  <c r="W743" i="10"/>
  <c r="X743" i="10"/>
  <c r="Y743" i="10"/>
  <c r="Z743" i="10" s="1"/>
  <c r="AB743" i="10"/>
  <c r="AD743" i="10"/>
  <c r="AE743" i="10"/>
  <c r="C744" i="10"/>
  <c r="D744" i="10"/>
  <c r="E744" i="10"/>
  <c r="F744" i="10"/>
  <c r="G744" i="10"/>
  <c r="H744" i="10"/>
  <c r="I744" i="10"/>
  <c r="J744" i="10"/>
  <c r="K744" i="10"/>
  <c r="L744" i="10"/>
  <c r="M744" i="10"/>
  <c r="N744" i="10"/>
  <c r="O744" i="10"/>
  <c r="AC744" i="10" s="1"/>
  <c r="P744" i="10"/>
  <c r="Q744" i="10"/>
  <c r="R744" i="10"/>
  <c r="S744" i="10"/>
  <c r="T744" i="10"/>
  <c r="U744" i="10"/>
  <c r="V744" i="10"/>
  <c r="W744" i="10"/>
  <c r="X744" i="10"/>
  <c r="Y744" i="10"/>
  <c r="Z744" i="10" s="1"/>
  <c r="AB744" i="10"/>
  <c r="AD744" i="10"/>
  <c r="AE744" i="10"/>
  <c r="C745" i="10"/>
  <c r="D745" i="10"/>
  <c r="E745" i="10"/>
  <c r="F745" i="10"/>
  <c r="G745" i="10"/>
  <c r="H745" i="10"/>
  <c r="I745" i="10"/>
  <c r="J745" i="10"/>
  <c r="K745" i="10"/>
  <c r="L745" i="10"/>
  <c r="M745" i="10"/>
  <c r="N745" i="10"/>
  <c r="O745" i="10"/>
  <c r="AC745" i="10" s="1"/>
  <c r="P745" i="10"/>
  <c r="Q745" i="10"/>
  <c r="R745" i="10"/>
  <c r="S745" i="10"/>
  <c r="T745" i="10"/>
  <c r="U745" i="10"/>
  <c r="V745" i="10"/>
  <c r="W745" i="10"/>
  <c r="X745" i="10"/>
  <c r="Y745" i="10"/>
  <c r="AA745" i="10" s="1"/>
  <c r="AB745" i="10"/>
  <c r="AD745" i="10"/>
  <c r="AE745" i="10"/>
  <c r="C746" i="10"/>
  <c r="D746" i="10"/>
  <c r="E746" i="10"/>
  <c r="F746" i="10"/>
  <c r="G746" i="10"/>
  <c r="H746" i="10"/>
  <c r="I746" i="10"/>
  <c r="J746" i="10"/>
  <c r="K746" i="10"/>
  <c r="L746" i="10"/>
  <c r="M746" i="10"/>
  <c r="N746" i="10"/>
  <c r="O746" i="10"/>
  <c r="AC746" i="10" s="1"/>
  <c r="P746" i="10"/>
  <c r="Q746" i="10"/>
  <c r="R746" i="10"/>
  <c r="S746" i="10"/>
  <c r="T746" i="10"/>
  <c r="U746" i="10"/>
  <c r="V746" i="10"/>
  <c r="W746" i="10"/>
  <c r="X746" i="10"/>
  <c r="Y746" i="10"/>
  <c r="Z746" i="10" s="1"/>
  <c r="AB746" i="10"/>
  <c r="AD746" i="10"/>
  <c r="AE746" i="10"/>
  <c r="C747" i="10"/>
  <c r="D747" i="10"/>
  <c r="E747" i="10"/>
  <c r="F747" i="10"/>
  <c r="G747" i="10"/>
  <c r="H747" i="10"/>
  <c r="I747" i="10"/>
  <c r="J747" i="10"/>
  <c r="K747" i="10"/>
  <c r="L747" i="10"/>
  <c r="M747" i="10"/>
  <c r="N747" i="10"/>
  <c r="O747" i="10"/>
  <c r="AC747" i="10" s="1"/>
  <c r="P747" i="10"/>
  <c r="Q747" i="10"/>
  <c r="R747" i="10"/>
  <c r="S747" i="10"/>
  <c r="T747" i="10"/>
  <c r="U747" i="10"/>
  <c r="V747" i="10"/>
  <c r="W747" i="10"/>
  <c r="X747" i="10"/>
  <c r="Y747" i="10"/>
  <c r="AA747" i="10" s="1"/>
  <c r="AB747" i="10"/>
  <c r="AD747" i="10"/>
  <c r="AE747" i="10"/>
  <c r="C748" i="10"/>
  <c r="D748" i="10"/>
  <c r="E748" i="10"/>
  <c r="F748" i="10"/>
  <c r="G748" i="10"/>
  <c r="H748" i="10"/>
  <c r="I748" i="10"/>
  <c r="J748" i="10"/>
  <c r="K748" i="10"/>
  <c r="L748" i="10"/>
  <c r="M748" i="10"/>
  <c r="N748" i="10"/>
  <c r="O748" i="10"/>
  <c r="AC748" i="10" s="1"/>
  <c r="P748" i="10"/>
  <c r="Q748" i="10"/>
  <c r="R748" i="10"/>
  <c r="S748" i="10"/>
  <c r="T748" i="10"/>
  <c r="U748" i="10"/>
  <c r="V748" i="10"/>
  <c r="W748" i="10"/>
  <c r="X748" i="10"/>
  <c r="Y748" i="10"/>
  <c r="AB748" i="10"/>
  <c r="AD748" i="10"/>
  <c r="AE748" i="10"/>
  <c r="C749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AC749" i="10" s="1"/>
  <c r="P749" i="10"/>
  <c r="Q749" i="10"/>
  <c r="R749" i="10"/>
  <c r="S749" i="10"/>
  <c r="T749" i="10"/>
  <c r="U749" i="10"/>
  <c r="V749" i="10"/>
  <c r="W749" i="10"/>
  <c r="X749" i="10"/>
  <c r="Y749" i="10"/>
  <c r="AA749" i="10" s="1"/>
  <c r="AB749" i="10"/>
  <c r="AD749" i="10"/>
  <c r="AE749" i="10"/>
  <c r="C750" i="10"/>
  <c r="D750" i="10"/>
  <c r="E750" i="10"/>
  <c r="F750" i="10"/>
  <c r="G750" i="10"/>
  <c r="H750" i="10"/>
  <c r="I750" i="10"/>
  <c r="J750" i="10"/>
  <c r="K750" i="10"/>
  <c r="L750" i="10"/>
  <c r="M750" i="10"/>
  <c r="N750" i="10"/>
  <c r="O750" i="10"/>
  <c r="AC750" i="10" s="1"/>
  <c r="P750" i="10"/>
  <c r="Q750" i="10"/>
  <c r="R750" i="10"/>
  <c r="S750" i="10"/>
  <c r="T750" i="10"/>
  <c r="U750" i="10"/>
  <c r="V750" i="10"/>
  <c r="W750" i="10"/>
  <c r="X750" i="10"/>
  <c r="Y750" i="10"/>
  <c r="Z750" i="10" s="1"/>
  <c r="AB750" i="10"/>
  <c r="AD750" i="10"/>
  <c r="AE750" i="10"/>
  <c r="C751" i="10"/>
  <c r="D751" i="10"/>
  <c r="E751" i="10"/>
  <c r="F751" i="10"/>
  <c r="G751" i="10"/>
  <c r="H751" i="10"/>
  <c r="I751" i="10"/>
  <c r="J751" i="10"/>
  <c r="K751" i="10"/>
  <c r="L751" i="10"/>
  <c r="M751" i="10"/>
  <c r="N751" i="10"/>
  <c r="O751" i="10"/>
  <c r="AC751" i="10" s="1"/>
  <c r="P751" i="10"/>
  <c r="Q751" i="10"/>
  <c r="R751" i="10"/>
  <c r="S751" i="10"/>
  <c r="T751" i="10"/>
  <c r="U751" i="10"/>
  <c r="V751" i="10"/>
  <c r="W751" i="10"/>
  <c r="X751" i="10"/>
  <c r="Y751" i="10"/>
  <c r="Z751" i="10" s="1"/>
  <c r="AB751" i="10"/>
  <c r="AD751" i="10"/>
  <c r="AE751" i="10"/>
  <c r="C752" i="10"/>
  <c r="D752" i="10"/>
  <c r="E752" i="10"/>
  <c r="F752" i="10"/>
  <c r="G752" i="10"/>
  <c r="H752" i="10"/>
  <c r="I752" i="10"/>
  <c r="J752" i="10"/>
  <c r="K752" i="10"/>
  <c r="L752" i="10"/>
  <c r="M752" i="10"/>
  <c r="N752" i="10"/>
  <c r="O752" i="10"/>
  <c r="AC752" i="10" s="1"/>
  <c r="P752" i="10"/>
  <c r="Q752" i="10"/>
  <c r="R752" i="10"/>
  <c r="S752" i="10"/>
  <c r="T752" i="10"/>
  <c r="U752" i="10"/>
  <c r="V752" i="10"/>
  <c r="W752" i="10"/>
  <c r="X752" i="10"/>
  <c r="Y752" i="10"/>
  <c r="Z752" i="10" s="1"/>
  <c r="AB752" i="10"/>
  <c r="AD752" i="10"/>
  <c r="AE752" i="10"/>
  <c r="C753" i="10"/>
  <c r="D753" i="10"/>
  <c r="E753" i="10"/>
  <c r="F753" i="10"/>
  <c r="G753" i="10"/>
  <c r="H753" i="10"/>
  <c r="I753" i="10"/>
  <c r="J753" i="10"/>
  <c r="K753" i="10"/>
  <c r="L753" i="10"/>
  <c r="M753" i="10"/>
  <c r="N753" i="10"/>
  <c r="O753" i="10"/>
  <c r="AC753" i="10" s="1"/>
  <c r="P753" i="10"/>
  <c r="Q753" i="10"/>
  <c r="R753" i="10"/>
  <c r="S753" i="10"/>
  <c r="T753" i="10"/>
  <c r="U753" i="10"/>
  <c r="V753" i="10"/>
  <c r="W753" i="10"/>
  <c r="X753" i="10"/>
  <c r="Y753" i="10"/>
  <c r="AB753" i="10"/>
  <c r="AD753" i="10"/>
  <c r="AE753" i="10"/>
  <c r="C754" i="10"/>
  <c r="D754" i="10"/>
  <c r="E754" i="10"/>
  <c r="F754" i="10"/>
  <c r="G754" i="10"/>
  <c r="H754" i="10"/>
  <c r="I754" i="10"/>
  <c r="J754" i="10"/>
  <c r="K754" i="10"/>
  <c r="L754" i="10"/>
  <c r="M754" i="10"/>
  <c r="N754" i="10"/>
  <c r="O754" i="10"/>
  <c r="AC754" i="10" s="1"/>
  <c r="P754" i="10"/>
  <c r="Q754" i="10"/>
  <c r="R754" i="10"/>
  <c r="S754" i="10"/>
  <c r="T754" i="10"/>
  <c r="U754" i="10"/>
  <c r="V754" i="10"/>
  <c r="W754" i="10"/>
  <c r="X754" i="10"/>
  <c r="Y754" i="10"/>
  <c r="Z754" i="10" s="1"/>
  <c r="AB754" i="10"/>
  <c r="AD754" i="10"/>
  <c r="AE754" i="10"/>
  <c r="C755" i="10"/>
  <c r="D755" i="10"/>
  <c r="E755" i="10"/>
  <c r="F755" i="10"/>
  <c r="G755" i="10"/>
  <c r="H755" i="10"/>
  <c r="I755" i="10"/>
  <c r="J755" i="10"/>
  <c r="K755" i="10"/>
  <c r="L755" i="10"/>
  <c r="M755" i="10"/>
  <c r="N755" i="10"/>
  <c r="O755" i="10"/>
  <c r="AC755" i="10" s="1"/>
  <c r="P755" i="10"/>
  <c r="Q755" i="10"/>
  <c r="R755" i="10"/>
  <c r="S755" i="10"/>
  <c r="T755" i="10"/>
  <c r="U755" i="10"/>
  <c r="V755" i="10"/>
  <c r="W755" i="10"/>
  <c r="X755" i="10"/>
  <c r="Y755" i="10"/>
  <c r="AA755" i="10" s="1"/>
  <c r="AB755" i="10"/>
  <c r="AD755" i="10"/>
  <c r="AE755" i="10"/>
  <c r="C756" i="10"/>
  <c r="D756" i="10"/>
  <c r="E756" i="10"/>
  <c r="F756" i="10"/>
  <c r="G756" i="10"/>
  <c r="H756" i="10"/>
  <c r="I756" i="10"/>
  <c r="J756" i="10"/>
  <c r="K756" i="10"/>
  <c r="L756" i="10"/>
  <c r="M756" i="10"/>
  <c r="N756" i="10"/>
  <c r="O756" i="10"/>
  <c r="AC756" i="10" s="1"/>
  <c r="P756" i="10"/>
  <c r="Q756" i="10"/>
  <c r="R756" i="10"/>
  <c r="S756" i="10"/>
  <c r="T756" i="10"/>
  <c r="U756" i="10"/>
  <c r="V756" i="10"/>
  <c r="W756" i="10"/>
  <c r="X756" i="10"/>
  <c r="Y756" i="10"/>
  <c r="Z756" i="10" s="1"/>
  <c r="AB756" i="10"/>
  <c r="AD756" i="10"/>
  <c r="AE756" i="10"/>
  <c r="C757" i="10"/>
  <c r="D757" i="10"/>
  <c r="E757" i="10"/>
  <c r="F757" i="10"/>
  <c r="G757" i="10"/>
  <c r="H757" i="10"/>
  <c r="I757" i="10"/>
  <c r="J757" i="10"/>
  <c r="K757" i="10"/>
  <c r="L757" i="10"/>
  <c r="M757" i="10"/>
  <c r="N757" i="10"/>
  <c r="O757" i="10"/>
  <c r="AC757" i="10" s="1"/>
  <c r="P757" i="10"/>
  <c r="Q757" i="10"/>
  <c r="R757" i="10"/>
  <c r="S757" i="10"/>
  <c r="T757" i="10"/>
  <c r="U757" i="10"/>
  <c r="V757" i="10"/>
  <c r="W757" i="10"/>
  <c r="X757" i="10"/>
  <c r="Y757" i="10"/>
  <c r="AA757" i="10" s="1"/>
  <c r="AB757" i="10"/>
  <c r="AD757" i="10"/>
  <c r="AE757" i="10"/>
  <c r="C758" i="10"/>
  <c r="D758" i="10"/>
  <c r="E758" i="10"/>
  <c r="F758" i="10"/>
  <c r="G758" i="10"/>
  <c r="H758" i="10"/>
  <c r="I758" i="10"/>
  <c r="J758" i="10"/>
  <c r="K758" i="10"/>
  <c r="L758" i="10"/>
  <c r="M758" i="10"/>
  <c r="N758" i="10"/>
  <c r="O758" i="10"/>
  <c r="AC758" i="10" s="1"/>
  <c r="P758" i="10"/>
  <c r="Q758" i="10"/>
  <c r="R758" i="10"/>
  <c r="S758" i="10"/>
  <c r="T758" i="10"/>
  <c r="U758" i="10"/>
  <c r="V758" i="10"/>
  <c r="W758" i="10"/>
  <c r="X758" i="10"/>
  <c r="Y758" i="10"/>
  <c r="Z758" i="10" s="1"/>
  <c r="AB758" i="10"/>
  <c r="AD758" i="10"/>
  <c r="AE758" i="10"/>
  <c r="C759" i="10"/>
  <c r="D759" i="10"/>
  <c r="E759" i="10"/>
  <c r="F759" i="10"/>
  <c r="G759" i="10"/>
  <c r="H759" i="10"/>
  <c r="I759" i="10"/>
  <c r="J759" i="10"/>
  <c r="K759" i="10"/>
  <c r="L759" i="10"/>
  <c r="M759" i="10"/>
  <c r="N759" i="10"/>
  <c r="O759" i="10"/>
  <c r="AC759" i="10" s="1"/>
  <c r="P759" i="10"/>
  <c r="Q759" i="10"/>
  <c r="R759" i="10"/>
  <c r="S759" i="10"/>
  <c r="T759" i="10"/>
  <c r="U759" i="10"/>
  <c r="V759" i="10"/>
  <c r="W759" i="10"/>
  <c r="X759" i="10"/>
  <c r="Y759" i="10"/>
  <c r="Z759" i="10" s="1"/>
  <c r="AB759" i="10"/>
  <c r="AD759" i="10"/>
  <c r="AE759" i="10"/>
  <c r="C760" i="10"/>
  <c r="D760" i="10"/>
  <c r="E760" i="10"/>
  <c r="F760" i="10"/>
  <c r="G760" i="10"/>
  <c r="H760" i="10"/>
  <c r="I760" i="10"/>
  <c r="J760" i="10"/>
  <c r="K760" i="10"/>
  <c r="L760" i="10"/>
  <c r="M760" i="10"/>
  <c r="N760" i="10"/>
  <c r="O760" i="10"/>
  <c r="AC760" i="10" s="1"/>
  <c r="P760" i="10"/>
  <c r="Q760" i="10"/>
  <c r="R760" i="10"/>
  <c r="S760" i="10"/>
  <c r="T760" i="10"/>
  <c r="U760" i="10"/>
  <c r="V760" i="10"/>
  <c r="W760" i="10"/>
  <c r="X760" i="10"/>
  <c r="Y760" i="10"/>
  <c r="AB760" i="10"/>
  <c r="AD760" i="10"/>
  <c r="AE760" i="10"/>
  <c r="C761" i="10"/>
  <c r="D761" i="10"/>
  <c r="E761" i="10"/>
  <c r="F761" i="10"/>
  <c r="G761" i="10"/>
  <c r="H761" i="10"/>
  <c r="I761" i="10"/>
  <c r="J761" i="10"/>
  <c r="K761" i="10"/>
  <c r="L761" i="10"/>
  <c r="M761" i="10"/>
  <c r="N761" i="10"/>
  <c r="O761" i="10"/>
  <c r="AC761" i="10" s="1"/>
  <c r="P761" i="10"/>
  <c r="Q761" i="10"/>
  <c r="R761" i="10"/>
  <c r="S761" i="10"/>
  <c r="T761" i="10"/>
  <c r="U761" i="10"/>
  <c r="V761" i="10"/>
  <c r="W761" i="10"/>
  <c r="X761" i="10"/>
  <c r="Y761" i="10"/>
  <c r="Z761" i="10" s="1"/>
  <c r="AB761" i="10"/>
  <c r="AD761" i="10"/>
  <c r="AE761" i="10"/>
  <c r="C762" i="10"/>
  <c r="D762" i="10"/>
  <c r="E762" i="10"/>
  <c r="F762" i="10"/>
  <c r="G762" i="10"/>
  <c r="H762" i="10"/>
  <c r="I762" i="10"/>
  <c r="J762" i="10"/>
  <c r="K762" i="10"/>
  <c r="L762" i="10"/>
  <c r="M762" i="10"/>
  <c r="N762" i="10"/>
  <c r="O762" i="10"/>
  <c r="AC762" i="10" s="1"/>
  <c r="P762" i="10"/>
  <c r="Q762" i="10"/>
  <c r="R762" i="10"/>
  <c r="S762" i="10"/>
  <c r="T762" i="10"/>
  <c r="U762" i="10"/>
  <c r="V762" i="10"/>
  <c r="W762" i="10"/>
  <c r="X762" i="10"/>
  <c r="Y762" i="10"/>
  <c r="Z762" i="10" s="1"/>
  <c r="AB762" i="10"/>
  <c r="AD762" i="10"/>
  <c r="AE762" i="10"/>
  <c r="C763" i="10"/>
  <c r="D763" i="10"/>
  <c r="E763" i="10"/>
  <c r="F763" i="10"/>
  <c r="G763" i="10"/>
  <c r="H763" i="10"/>
  <c r="I763" i="10"/>
  <c r="J763" i="10"/>
  <c r="K763" i="10"/>
  <c r="L763" i="10"/>
  <c r="M763" i="10"/>
  <c r="N763" i="10"/>
  <c r="O763" i="10"/>
  <c r="AC763" i="10" s="1"/>
  <c r="P763" i="10"/>
  <c r="Q763" i="10"/>
  <c r="R763" i="10"/>
  <c r="S763" i="10"/>
  <c r="T763" i="10"/>
  <c r="U763" i="10"/>
  <c r="V763" i="10"/>
  <c r="W763" i="10"/>
  <c r="X763" i="10"/>
  <c r="Y763" i="10"/>
  <c r="Z763" i="10" s="1"/>
  <c r="AB763" i="10"/>
  <c r="AD763" i="10"/>
  <c r="AE763" i="10"/>
  <c r="C764" i="10"/>
  <c r="D764" i="10"/>
  <c r="E764" i="10"/>
  <c r="F764" i="10"/>
  <c r="G764" i="10"/>
  <c r="H764" i="10"/>
  <c r="I764" i="10"/>
  <c r="J764" i="10"/>
  <c r="K764" i="10"/>
  <c r="L764" i="10"/>
  <c r="M764" i="10"/>
  <c r="N764" i="10"/>
  <c r="O764" i="10"/>
  <c r="AC764" i="10" s="1"/>
  <c r="P764" i="10"/>
  <c r="Q764" i="10"/>
  <c r="R764" i="10"/>
  <c r="S764" i="10"/>
  <c r="T764" i="10"/>
  <c r="U764" i="10"/>
  <c r="V764" i="10"/>
  <c r="W764" i="10"/>
  <c r="X764" i="10"/>
  <c r="Y764" i="10"/>
  <c r="Z764" i="10" s="1"/>
  <c r="AB764" i="10"/>
  <c r="AD764" i="10"/>
  <c r="AE764" i="10"/>
  <c r="C765" i="10"/>
  <c r="D765" i="10"/>
  <c r="E765" i="10"/>
  <c r="F765" i="10"/>
  <c r="G765" i="10"/>
  <c r="H765" i="10"/>
  <c r="I765" i="10"/>
  <c r="J765" i="10"/>
  <c r="K765" i="10"/>
  <c r="L765" i="10"/>
  <c r="M765" i="10"/>
  <c r="N765" i="10"/>
  <c r="O765" i="10"/>
  <c r="AC765" i="10" s="1"/>
  <c r="P765" i="10"/>
  <c r="Q765" i="10"/>
  <c r="R765" i="10"/>
  <c r="S765" i="10"/>
  <c r="T765" i="10"/>
  <c r="U765" i="10"/>
  <c r="V765" i="10"/>
  <c r="W765" i="10"/>
  <c r="X765" i="10"/>
  <c r="Y765" i="10"/>
  <c r="AB765" i="10"/>
  <c r="AD765" i="10"/>
  <c r="AE765" i="10"/>
  <c r="C766" i="10"/>
  <c r="D766" i="10"/>
  <c r="E766" i="10"/>
  <c r="F766" i="10"/>
  <c r="G766" i="10"/>
  <c r="H766" i="10"/>
  <c r="I766" i="10"/>
  <c r="J766" i="10"/>
  <c r="K766" i="10"/>
  <c r="L766" i="10"/>
  <c r="M766" i="10"/>
  <c r="N766" i="10"/>
  <c r="O766" i="10"/>
  <c r="AC766" i="10" s="1"/>
  <c r="P766" i="10"/>
  <c r="Q766" i="10"/>
  <c r="R766" i="10"/>
  <c r="S766" i="10"/>
  <c r="T766" i="10"/>
  <c r="U766" i="10"/>
  <c r="V766" i="10"/>
  <c r="W766" i="10"/>
  <c r="X766" i="10"/>
  <c r="Y766" i="10"/>
  <c r="Z766" i="10" s="1"/>
  <c r="AB766" i="10"/>
  <c r="AD766" i="10"/>
  <c r="AE766" i="10"/>
  <c r="C767" i="10"/>
  <c r="D767" i="10"/>
  <c r="E767" i="10"/>
  <c r="F767" i="10"/>
  <c r="G767" i="10"/>
  <c r="H767" i="10"/>
  <c r="I767" i="10"/>
  <c r="J767" i="10"/>
  <c r="K767" i="10"/>
  <c r="L767" i="10"/>
  <c r="M767" i="10"/>
  <c r="N767" i="10"/>
  <c r="O767" i="10"/>
  <c r="AC767" i="10" s="1"/>
  <c r="P767" i="10"/>
  <c r="Q767" i="10"/>
  <c r="R767" i="10"/>
  <c r="S767" i="10"/>
  <c r="T767" i="10"/>
  <c r="U767" i="10"/>
  <c r="V767" i="10"/>
  <c r="W767" i="10"/>
  <c r="X767" i="10"/>
  <c r="Y767" i="10"/>
  <c r="Z767" i="10" s="1"/>
  <c r="AB767" i="10"/>
  <c r="AD767" i="10"/>
  <c r="AE767" i="10"/>
  <c r="C768" i="10"/>
  <c r="D768" i="10"/>
  <c r="E768" i="10"/>
  <c r="F768" i="10"/>
  <c r="G768" i="10"/>
  <c r="H768" i="10"/>
  <c r="I768" i="10"/>
  <c r="J768" i="10"/>
  <c r="K768" i="10"/>
  <c r="L768" i="10"/>
  <c r="M768" i="10"/>
  <c r="N768" i="10"/>
  <c r="O768" i="10"/>
  <c r="AC768" i="10" s="1"/>
  <c r="P768" i="10"/>
  <c r="Q768" i="10"/>
  <c r="R768" i="10"/>
  <c r="S768" i="10"/>
  <c r="T768" i="10"/>
  <c r="U768" i="10"/>
  <c r="V768" i="10"/>
  <c r="W768" i="10"/>
  <c r="X768" i="10"/>
  <c r="Y768" i="10"/>
  <c r="AB768" i="10"/>
  <c r="AD768" i="10"/>
  <c r="AE768" i="10"/>
  <c r="C769" i="10"/>
  <c r="D769" i="10"/>
  <c r="E769" i="10"/>
  <c r="F769" i="10"/>
  <c r="G769" i="10"/>
  <c r="H769" i="10"/>
  <c r="I769" i="10"/>
  <c r="J769" i="10"/>
  <c r="K769" i="10"/>
  <c r="L769" i="10"/>
  <c r="M769" i="10"/>
  <c r="N769" i="10"/>
  <c r="O769" i="10"/>
  <c r="AC769" i="10" s="1"/>
  <c r="P769" i="10"/>
  <c r="Q769" i="10"/>
  <c r="R769" i="10"/>
  <c r="S769" i="10"/>
  <c r="T769" i="10"/>
  <c r="U769" i="10"/>
  <c r="V769" i="10"/>
  <c r="W769" i="10"/>
  <c r="X769" i="10"/>
  <c r="Y769" i="10"/>
  <c r="AA769" i="10" s="1"/>
  <c r="AB769" i="10"/>
  <c r="AD769" i="10"/>
  <c r="AE769" i="10"/>
  <c r="C770" i="10"/>
  <c r="D770" i="10"/>
  <c r="E770" i="10"/>
  <c r="F770" i="10"/>
  <c r="G770" i="10"/>
  <c r="H770" i="10"/>
  <c r="I770" i="10"/>
  <c r="J770" i="10"/>
  <c r="K770" i="10"/>
  <c r="L770" i="10"/>
  <c r="M770" i="10"/>
  <c r="N770" i="10"/>
  <c r="O770" i="10"/>
  <c r="AC770" i="10" s="1"/>
  <c r="P770" i="10"/>
  <c r="Q770" i="10"/>
  <c r="R770" i="10"/>
  <c r="S770" i="10"/>
  <c r="T770" i="10"/>
  <c r="U770" i="10"/>
  <c r="V770" i="10"/>
  <c r="W770" i="10"/>
  <c r="X770" i="10"/>
  <c r="Y770" i="10"/>
  <c r="Z770" i="10" s="1"/>
  <c r="AB770" i="10"/>
  <c r="AD770" i="10"/>
  <c r="AE770" i="10"/>
  <c r="C771" i="10"/>
  <c r="D771" i="10"/>
  <c r="E771" i="10"/>
  <c r="F771" i="10"/>
  <c r="G771" i="10"/>
  <c r="H771" i="10"/>
  <c r="I771" i="10"/>
  <c r="J771" i="10"/>
  <c r="K771" i="10"/>
  <c r="L771" i="10"/>
  <c r="M771" i="10"/>
  <c r="N771" i="10"/>
  <c r="O771" i="10"/>
  <c r="AC771" i="10" s="1"/>
  <c r="P771" i="10"/>
  <c r="Q771" i="10"/>
  <c r="R771" i="10"/>
  <c r="S771" i="10"/>
  <c r="T771" i="10"/>
  <c r="U771" i="10"/>
  <c r="V771" i="10"/>
  <c r="W771" i="10"/>
  <c r="X771" i="10"/>
  <c r="Y771" i="10"/>
  <c r="Z771" i="10" s="1"/>
  <c r="AB771" i="10"/>
  <c r="AD771" i="10"/>
  <c r="AE771" i="10"/>
  <c r="C772" i="10"/>
  <c r="D772" i="10"/>
  <c r="E772" i="10"/>
  <c r="F772" i="10"/>
  <c r="G772" i="10"/>
  <c r="H772" i="10"/>
  <c r="I772" i="10"/>
  <c r="J772" i="10"/>
  <c r="K772" i="10"/>
  <c r="L772" i="10"/>
  <c r="M772" i="10"/>
  <c r="N772" i="10"/>
  <c r="O772" i="10"/>
  <c r="AC772" i="10" s="1"/>
  <c r="P772" i="10"/>
  <c r="Q772" i="10"/>
  <c r="R772" i="10"/>
  <c r="S772" i="10"/>
  <c r="T772" i="10"/>
  <c r="U772" i="10"/>
  <c r="V772" i="10"/>
  <c r="W772" i="10"/>
  <c r="X772" i="10"/>
  <c r="Y772" i="10"/>
  <c r="Z772" i="10" s="1"/>
  <c r="AB772" i="10"/>
  <c r="AD772" i="10"/>
  <c r="AE772" i="10"/>
  <c r="C773" i="10"/>
  <c r="D773" i="10"/>
  <c r="E773" i="10"/>
  <c r="F773" i="10"/>
  <c r="G773" i="10"/>
  <c r="H773" i="10"/>
  <c r="I773" i="10"/>
  <c r="J773" i="10"/>
  <c r="K773" i="10"/>
  <c r="L773" i="10"/>
  <c r="M773" i="10"/>
  <c r="N773" i="10"/>
  <c r="O773" i="10"/>
  <c r="AC773" i="10" s="1"/>
  <c r="P773" i="10"/>
  <c r="Q773" i="10"/>
  <c r="R773" i="10"/>
  <c r="S773" i="10"/>
  <c r="T773" i="10"/>
  <c r="U773" i="10"/>
  <c r="V773" i="10"/>
  <c r="W773" i="10"/>
  <c r="X773" i="10"/>
  <c r="Y773" i="10"/>
  <c r="AB773" i="10"/>
  <c r="AD773" i="10"/>
  <c r="AE773" i="10"/>
  <c r="C774" i="10"/>
  <c r="D774" i="10"/>
  <c r="E774" i="10"/>
  <c r="F774" i="10"/>
  <c r="G774" i="10"/>
  <c r="H774" i="10"/>
  <c r="I774" i="10"/>
  <c r="J774" i="10"/>
  <c r="K774" i="10"/>
  <c r="L774" i="10"/>
  <c r="M774" i="10"/>
  <c r="N774" i="10"/>
  <c r="O774" i="10"/>
  <c r="AC774" i="10" s="1"/>
  <c r="P774" i="10"/>
  <c r="Q774" i="10"/>
  <c r="R774" i="10"/>
  <c r="S774" i="10"/>
  <c r="T774" i="10"/>
  <c r="U774" i="10"/>
  <c r="V774" i="10"/>
  <c r="W774" i="10"/>
  <c r="X774" i="10"/>
  <c r="Y774" i="10"/>
  <c r="Z774" i="10" s="1"/>
  <c r="AB774" i="10"/>
  <c r="AD774" i="10"/>
  <c r="AE774" i="10"/>
  <c r="C775" i="10"/>
  <c r="D775" i="10"/>
  <c r="E775" i="10"/>
  <c r="F775" i="10"/>
  <c r="G775" i="10"/>
  <c r="H775" i="10"/>
  <c r="I775" i="10"/>
  <c r="J775" i="10"/>
  <c r="K775" i="10"/>
  <c r="L775" i="10"/>
  <c r="M775" i="10"/>
  <c r="N775" i="10"/>
  <c r="O775" i="10"/>
  <c r="AC775" i="10" s="1"/>
  <c r="P775" i="10"/>
  <c r="Q775" i="10"/>
  <c r="R775" i="10"/>
  <c r="S775" i="10"/>
  <c r="T775" i="10"/>
  <c r="U775" i="10"/>
  <c r="V775" i="10"/>
  <c r="W775" i="10"/>
  <c r="X775" i="10"/>
  <c r="Y775" i="10"/>
  <c r="Z775" i="10" s="1"/>
  <c r="AB775" i="10"/>
  <c r="AD775" i="10"/>
  <c r="AE775" i="10"/>
  <c r="C776" i="10"/>
  <c r="D776" i="10"/>
  <c r="E776" i="10"/>
  <c r="F776" i="10"/>
  <c r="G776" i="10"/>
  <c r="H776" i="10"/>
  <c r="I776" i="10"/>
  <c r="J776" i="10"/>
  <c r="K776" i="10"/>
  <c r="L776" i="10"/>
  <c r="M776" i="10"/>
  <c r="N776" i="10"/>
  <c r="O776" i="10"/>
  <c r="AC776" i="10" s="1"/>
  <c r="P776" i="10"/>
  <c r="Q776" i="10"/>
  <c r="R776" i="10"/>
  <c r="S776" i="10"/>
  <c r="T776" i="10"/>
  <c r="U776" i="10"/>
  <c r="V776" i="10"/>
  <c r="W776" i="10"/>
  <c r="X776" i="10"/>
  <c r="Y776" i="10"/>
  <c r="AA776" i="10" s="1"/>
  <c r="AB776" i="10"/>
  <c r="AD776" i="10"/>
  <c r="AE776" i="10"/>
  <c r="C777" i="10"/>
  <c r="D777" i="10"/>
  <c r="E777" i="10"/>
  <c r="F777" i="10"/>
  <c r="G777" i="10"/>
  <c r="H777" i="10"/>
  <c r="I777" i="10"/>
  <c r="J777" i="10"/>
  <c r="K777" i="10"/>
  <c r="L777" i="10"/>
  <c r="M777" i="10"/>
  <c r="N777" i="10"/>
  <c r="O777" i="10"/>
  <c r="AC777" i="10" s="1"/>
  <c r="P777" i="10"/>
  <c r="Q777" i="10"/>
  <c r="R777" i="10"/>
  <c r="S777" i="10"/>
  <c r="T777" i="10"/>
  <c r="U777" i="10"/>
  <c r="V777" i="10"/>
  <c r="W777" i="10"/>
  <c r="X777" i="10"/>
  <c r="Y777" i="10"/>
  <c r="Z777" i="10" s="1"/>
  <c r="AB777" i="10"/>
  <c r="AD777" i="10"/>
  <c r="AE777" i="10"/>
  <c r="C778" i="10"/>
  <c r="D778" i="10"/>
  <c r="E778" i="10"/>
  <c r="F778" i="10"/>
  <c r="G778" i="10"/>
  <c r="H778" i="10"/>
  <c r="I778" i="10"/>
  <c r="J778" i="10"/>
  <c r="K778" i="10"/>
  <c r="L778" i="10"/>
  <c r="M778" i="10"/>
  <c r="N778" i="10"/>
  <c r="O778" i="10"/>
  <c r="AC778" i="10" s="1"/>
  <c r="P778" i="10"/>
  <c r="Q778" i="10"/>
  <c r="R778" i="10"/>
  <c r="S778" i="10"/>
  <c r="T778" i="10"/>
  <c r="U778" i="10"/>
  <c r="V778" i="10"/>
  <c r="W778" i="10"/>
  <c r="X778" i="10"/>
  <c r="Y778" i="10"/>
  <c r="Z778" i="10" s="1"/>
  <c r="AB778" i="10"/>
  <c r="AD778" i="10"/>
  <c r="AE778" i="10"/>
  <c r="C779" i="10"/>
  <c r="D779" i="10"/>
  <c r="E779" i="10"/>
  <c r="F779" i="10"/>
  <c r="G779" i="10"/>
  <c r="H779" i="10"/>
  <c r="I779" i="10"/>
  <c r="J779" i="10"/>
  <c r="K779" i="10"/>
  <c r="L779" i="10"/>
  <c r="M779" i="10"/>
  <c r="N779" i="10"/>
  <c r="O779" i="10"/>
  <c r="AC779" i="10" s="1"/>
  <c r="P779" i="10"/>
  <c r="Q779" i="10"/>
  <c r="R779" i="10"/>
  <c r="S779" i="10"/>
  <c r="T779" i="10"/>
  <c r="U779" i="10"/>
  <c r="V779" i="10"/>
  <c r="W779" i="10"/>
  <c r="X779" i="10"/>
  <c r="Y779" i="10"/>
  <c r="Z779" i="10" s="1"/>
  <c r="AB779" i="10"/>
  <c r="AD779" i="10"/>
  <c r="AE779" i="10"/>
  <c r="C780" i="10"/>
  <c r="D780" i="10"/>
  <c r="E780" i="10"/>
  <c r="F780" i="10"/>
  <c r="G780" i="10"/>
  <c r="H780" i="10"/>
  <c r="I780" i="10"/>
  <c r="J780" i="10"/>
  <c r="K780" i="10"/>
  <c r="L780" i="10"/>
  <c r="M780" i="10"/>
  <c r="N780" i="10"/>
  <c r="O780" i="10"/>
  <c r="AC780" i="10" s="1"/>
  <c r="P780" i="10"/>
  <c r="Q780" i="10"/>
  <c r="R780" i="10"/>
  <c r="S780" i="10"/>
  <c r="T780" i="10"/>
  <c r="U780" i="10"/>
  <c r="V780" i="10"/>
  <c r="W780" i="10"/>
  <c r="X780" i="10"/>
  <c r="Y780" i="10"/>
  <c r="Z780" i="10" s="1"/>
  <c r="AB780" i="10"/>
  <c r="AD780" i="10"/>
  <c r="AE780" i="10"/>
  <c r="C781" i="10"/>
  <c r="D781" i="10"/>
  <c r="E781" i="10"/>
  <c r="F781" i="10"/>
  <c r="G781" i="10"/>
  <c r="H781" i="10"/>
  <c r="I781" i="10"/>
  <c r="J781" i="10"/>
  <c r="K781" i="10"/>
  <c r="L781" i="10"/>
  <c r="M781" i="10"/>
  <c r="N781" i="10"/>
  <c r="O781" i="10"/>
  <c r="AC781" i="10" s="1"/>
  <c r="P781" i="10"/>
  <c r="Q781" i="10"/>
  <c r="R781" i="10"/>
  <c r="S781" i="10"/>
  <c r="T781" i="10"/>
  <c r="U781" i="10"/>
  <c r="V781" i="10"/>
  <c r="W781" i="10"/>
  <c r="X781" i="10"/>
  <c r="Y781" i="10"/>
  <c r="AB781" i="10"/>
  <c r="AD781" i="10"/>
  <c r="AE781" i="10"/>
  <c r="C782" i="10"/>
  <c r="D782" i="10"/>
  <c r="E782" i="10"/>
  <c r="F782" i="10"/>
  <c r="G782" i="10"/>
  <c r="H782" i="10"/>
  <c r="I782" i="10"/>
  <c r="J782" i="10"/>
  <c r="K782" i="10"/>
  <c r="L782" i="10"/>
  <c r="M782" i="10"/>
  <c r="N782" i="10"/>
  <c r="O782" i="10"/>
  <c r="AC782" i="10" s="1"/>
  <c r="P782" i="10"/>
  <c r="Q782" i="10"/>
  <c r="R782" i="10"/>
  <c r="S782" i="10"/>
  <c r="T782" i="10"/>
  <c r="U782" i="10"/>
  <c r="V782" i="10"/>
  <c r="W782" i="10"/>
  <c r="X782" i="10"/>
  <c r="Y782" i="10"/>
  <c r="Z782" i="10" s="1"/>
  <c r="AB782" i="10"/>
  <c r="AD782" i="10"/>
  <c r="AE782" i="10"/>
  <c r="C783" i="10"/>
  <c r="D783" i="10"/>
  <c r="E783" i="10"/>
  <c r="F783" i="10"/>
  <c r="G783" i="10"/>
  <c r="H783" i="10"/>
  <c r="I783" i="10"/>
  <c r="J783" i="10"/>
  <c r="K783" i="10"/>
  <c r="L783" i="10"/>
  <c r="M783" i="10"/>
  <c r="N783" i="10"/>
  <c r="O783" i="10"/>
  <c r="AC783" i="10" s="1"/>
  <c r="P783" i="10"/>
  <c r="Q783" i="10"/>
  <c r="R783" i="10"/>
  <c r="S783" i="10"/>
  <c r="T783" i="10"/>
  <c r="U783" i="10"/>
  <c r="V783" i="10"/>
  <c r="W783" i="10"/>
  <c r="X783" i="10"/>
  <c r="Y783" i="10"/>
  <c r="AA783" i="10" s="1"/>
  <c r="AB783" i="10"/>
  <c r="AD783" i="10"/>
  <c r="AE783" i="10"/>
  <c r="C784" i="10"/>
  <c r="D784" i="10"/>
  <c r="E784" i="10"/>
  <c r="F784" i="10"/>
  <c r="G784" i="10"/>
  <c r="H784" i="10"/>
  <c r="I784" i="10"/>
  <c r="J784" i="10"/>
  <c r="K784" i="10"/>
  <c r="L784" i="10"/>
  <c r="M784" i="10"/>
  <c r="N784" i="10"/>
  <c r="O784" i="10"/>
  <c r="AC784" i="10" s="1"/>
  <c r="P784" i="10"/>
  <c r="Q784" i="10"/>
  <c r="R784" i="10"/>
  <c r="S784" i="10"/>
  <c r="T784" i="10"/>
  <c r="U784" i="10"/>
  <c r="V784" i="10"/>
  <c r="W784" i="10"/>
  <c r="X784" i="10"/>
  <c r="Y784" i="10"/>
  <c r="AA784" i="10" s="1"/>
  <c r="AB784" i="10"/>
  <c r="AD784" i="10"/>
  <c r="AE784" i="10"/>
  <c r="C785" i="10"/>
  <c r="D785" i="10"/>
  <c r="E785" i="10"/>
  <c r="F785" i="10"/>
  <c r="G785" i="10"/>
  <c r="H785" i="10"/>
  <c r="I785" i="10"/>
  <c r="J785" i="10"/>
  <c r="K785" i="10"/>
  <c r="L785" i="10"/>
  <c r="M785" i="10"/>
  <c r="N785" i="10"/>
  <c r="O785" i="10"/>
  <c r="AC785" i="10" s="1"/>
  <c r="P785" i="10"/>
  <c r="Q785" i="10"/>
  <c r="R785" i="10"/>
  <c r="S785" i="10"/>
  <c r="T785" i="10"/>
  <c r="U785" i="10"/>
  <c r="V785" i="10"/>
  <c r="W785" i="10"/>
  <c r="X785" i="10"/>
  <c r="Y785" i="10"/>
  <c r="Z785" i="10" s="1"/>
  <c r="AB785" i="10"/>
  <c r="AD785" i="10"/>
  <c r="AE785" i="10"/>
  <c r="C786" i="10"/>
  <c r="D786" i="10"/>
  <c r="E786" i="10"/>
  <c r="F786" i="10"/>
  <c r="G786" i="10"/>
  <c r="H786" i="10"/>
  <c r="I786" i="10"/>
  <c r="J786" i="10"/>
  <c r="K786" i="10"/>
  <c r="L786" i="10"/>
  <c r="M786" i="10"/>
  <c r="N786" i="10"/>
  <c r="O786" i="10"/>
  <c r="AC786" i="10" s="1"/>
  <c r="P786" i="10"/>
  <c r="Q786" i="10"/>
  <c r="R786" i="10"/>
  <c r="S786" i="10"/>
  <c r="T786" i="10"/>
  <c r="U786" i="10"/>
  <c r="V786" i="10"/>
  <c r="W786" i="10"/>
  <c r="X786" i="10"/>
  <c r="Y786" i="10"/>
  <c r="Z786" i="10" s="1"/>
  <c r="AB786" i="10"/>
  <c r="AD786" i="10"/>
  <c r="AE786" i="10"/>
  <c r="C787" i="10"/>
  <c r="D787" i="10"/>
  <c r="E787" i="10"/>
  <c r="F787" i="10"/>
  <c r="G787" i="10"/>
  <c r="H787" i="10"/>
  <c r="I787" i="10"/>
  <c r="J787" i="10"/>
  <c r="K787" i="10"/>
  <c r="L787" i="10"/>
  <c r="M787" i="10"/>
  <c r="N787" i="10"/>
  <c r="O787" i="10"/>
  <c r="AC787" i="10" s="1"/>
  <c r="P787" i="10"/>
  <c r="Q787" i="10"/>
  <c r="R787" i="10"/>
  <c r="S787" i="10"/>
  <c r="T787" i="10"/>
  <c r="U787" i="10"/>
  <c r="V787" i="10"/>
  <c r="W787" i="10"/>
  <c r="X787" i="10"/>
  <c r="Y787" i="10"/>
  <c r="Z787" i="10" s="1"/>
  <c r="AB787" i="10"/>
  <c r="AD787" i="10"/>
  <c r="AE787" i="10"/>
  <c r="C788" i="10"/>
  <c r="D788" i="10"/>
  <c r="E788" i="10"/>
  <c r="F788" i="10"/>
  <c r="G788" i="10"/>
  <c r="H788" i="10"/>
  <c r="I788" i="10"/>
  <c r="J788" i="10"/>
  <c r="K788" i="10"/>
  <c r="L788" i="10"/>
  <c r="M788" i="10"/>
  <c r="N788" i="10"/>
  <c r="O788" i="10"/>
  <c r="AC788" i="10" s="1"/>
  <c r="P788" i="10"/>
  <c r="Q788" i="10"/>
  <c r="R788" i="10"/>
  <c r="S788" i="10"/>
  <c r="T788" i="10"/>
  <c r="U788" i="10"/>
  <c r="V788" i="10"/>
  <c r="W788" i="10"/>
  <c r="X788" i="10"/>
  <c r="Y788" i="10"/>
  <c r="Z788" i="10" s="1"/>
  <c r="AB788" i="10"/>
  <c r="AD788" i="10"/>
  <c r="AE788" i="10"/>
  <c r="C789" i="10"/>
  <c r="D789" i="10"/>
  <c r="E789" i="10"/>
  <c r="F789" i="10"/>
  <c r="G789" i="10"/>
  <c r="H789" i="10"/>
  <c r="I789" i="10"/>
  <c r="J789" i="10"/>
  <c r="K789" i="10"/>
  <c r="L789" i="10"/>
  <c r="M789" i="10"/>
  <c r="N789" i="10"/>
  <c r="O789" i="10"/>
  <c r="AC789" i="10" s="1"/>
  <c r="P789" i="10"/>
  <c r="Q789" i="10"/>
  <c r="R789" i="10"/>
  <c r="S789" i="10"/>
  <c r="T789" i="10"/>
  <c r="U789" i="10"/>
  <c r="V789" i="10"/>
  <c r="W789" i="10"/>
  <c r="X789" i="10"/>
  <c r="Y789" i="10"/>
  <c r="AB789" i="10"/>
  <c r="AD789" i="10"/>
  <c r="AE789" i="10"/>
  <c r="C790" i="10"/>
  <c r="D790" i="10"/>
  <c r="E790" i="10"/>
  <c r="F790" i="10"/>
  <c r="G790" i="10"/>
  <c r="H790" i="10"/>
  <c r="I790" i="10"/>
  <c r="J790" i="10"/>
  <c r="K790" i="10"/>
  <c r="L790" i="10"/>
  <c r="M790" i="10"/>
  <c r="N790" i="10"/>
  <c r="O790" i="10"/>
  <c r="AC790" i="10" s="1"/>
  <c r="P790" i="10"/>
  <c r="Q790" i="10"/>
  <c r="R790" i="10"/>
  <c r="S790" i="10"/>
  <c r="T790" i="10"/>
  <c r="U790" i="10"/>
  <c r="V790" i="10"/>
  <c r="W790" i="10"/>
  <c r="X790" i="10"/>
  <c r="Y790" i="10"/>
  <c r="Z790" i="10" s="1"/>
  <c r="AB790" i="10"/>
  <c r="AD790" i="10"/>
  <c r="AE790" i="10"/>
  <c r="C791" i="10"/>
  <c r="D791" i="10"/>
  <c r="E791" i="10"/>
  <c r="F791" i="10"/>
  <c r="G791" i="10"/>
  <c r="H791" i="10"/>
  <c r="I791" i="10"/>
  <c r="J791" i="10"/>
  <c r="K791" i="10"/>
  <c r="L791" i="10"/>
  <c r="M791" i="10"/>
  <c r="N791" i="10"/>
  <c r="O791" i="10"/>
  <c r="AC791" i="10" s="1"/>
  <c r="P791" i="10"/>
  <c r="Q791" i="10"/>
  <c r="R791" i="10"/>
  <c r="S791" i="10"/>
  <c r="T791" i="10"/>
  <c r="U791" i="10"/>
  <c r="V791" i="10"/>
  <c r="W791" i="10"/>
  <c r="X791" i="10"/>
  <c r="Y791" i="10"/>
  <c r="Z791" i="10" s="1"/>
  <c r="AB791" i="10"/>
  <c r="AD791" i="10"/>
  <c r="AE791" i="10"/>
  <c r="C792" i="10"/>
  <c r="D792" i="10"/>
  <c r="E792" i="10"/>
  <c r="F792" i="10"/>
  <c r="G792" i="10"/>
  <c r="H792" i="10"/>
  <c r="I792" i="10"/>
  <c r="J792" i="10"/>
  <c r="K792" i="10"/>
  <c r="L792" i="10"/>
  <c r="M792" i="10"/>
  <c r="N792" i="10"/>
  <c r="O792" i="10"/>
  <c r="AC792" i="10" s="1"/>
  <c r="P792" i="10"/>
  <c r="Q792" i="10"/>
  <c r="R792" i="10"/>
  <c r="S792" i="10"/>
  <c r="T792" i="10"/>
  <c r="U792" i="10"/>
  <c r="V792" i="10"/>
  <c r="W792" i="10"/>
  <c r="X792" i="10"/>
  <c r="Y792" i="10"/>
  <c r="Z792" i="10" s="1"/>
  <c r="AB792" i="10"/>
  <c r="AD792" i="10"/>
  <c r="AE792" i="10"/>
  <c r="C793" i="10"/>
  <c r="D793" i="10"/>
  <c r="E793" i="10"/>
  <c r="F793" i="10"/>
  <c r="G793" i="10"/>
  <c r="H793" i="10"/>
  <c r="I793" i="10"/>
  <c r="J793" i="10"/>
  <c r="K793" i="10"/>
  <c r="L793" i="10"/>
  <c r="M793" i="10"/>
  <c r="N793" i="10"/>
  <c r="O793" i="10"/>
  <c r="AC793" i="10" s="1"/>
  <c r="P793" i="10"/>
  <c r="Q793" i="10"/>
  <c r="R793" i="10"/>
  <c r="S793" i="10"/>
  <c r="T793" i="10"/>
  <c r="U793" i="10"/>
  <c r="V793" i="10"/>
  <c r="W793" i="10"/>
  <c r="X793" i="10"/>
  <c r="Y793" i="10"/>
  <c r="AA793" i="10" s="1"/>
  <c r="AB793" i="10"/>
  <c r="AD793" i="10"/>
  <c r="AE793" i="10"/>
  <c r="C794" i="10"/>
  <c r="D794" i="10"/>
  <c r="E794" i="10"/>
  <c r="F794" i="10"/>
  <c r="G794" i="10"/>
  <c r="H794" i="10"/>
  <c r="I794" i="10"/>
  <c r="J794" i="10"/>
  <c r="K794" i="10"/>
  <c r="L794" i="10"/>
  <c r="M794" i="10"/>
  <c r="N794" i="10"/>
  <c r="O794" i="10"/>
  <c r="AC794" i="10" s="1"/>
  <c r="P794" i="10"/>
  <c r="Q794" i="10"/>
  <c r="R794" i="10"/>
  <c r="S794" i="10"/>
  <c r="T794" i="10"/>
  <c r="U794" i="10"/>
  <c r="V794" i="10"/>
  <c r="W794" i="10"/>
  <c r="X794" i="10"/>
  <c r="Y794" i="10"/>
  <c r="Z794" i="10" s="1"/>
  <c r="AB794" i="10"/>
  <c r="AD794" i="10"/>
  <c r="AE794" i="10"/>
  <c r="C795" i="10"/>
  <c r="D795" i="10"/>
  <c r="E795" i="10"/>
  <c r="F795" i="10"/>
  <c r="G795" i="10"/>
  <c r="H795" i="10"/>
  <c r="I795" i="10"/>
  <c r="J795" i="10"/>
  <c r="K795" i="10"/>
  <c r="L795" i="10"/>
  <c r="M795" i="10"/>
  <c r="N795" i="10"/>
  <c r="O795" i="10"/>
  <c r="AC795" i="10" s="1"/>
  <c r="P795" i="10"/>
  <c r="Q795" i="10"/>
  <c r="R795" i="10"/>
  <c r="S795" i="10"/>
  <c r="T795" i="10"/>
  <c r="U795" i="10"/>
  <c r="V795" i="10"/>
  <c r="W795" i="10"/>
  <c r="X795" i="10"/>
  <c r="Y795" i="10"/>
  <c r="Z795" i="10" s="1"/>
  <c r="AB795" i="10"/>
  <c r="AD795" i="10"/>
  <c r="AE795" i="10"/>
  <c r="C796" i="10"/>
  <c r="D796" i="10"/>
  <c r="E796" i="10"/>
  <c r="F796" i="10"/>
  <c r="G796" i="10"/>
  <c r="H796" i="10"/>
  <c r="I796" i="10"/>
  <c r="J796" i="10"/>
  <c r="K796" i="10"/>
  <c r="L796" i="10"/>
  <c r="M796" i="10"/>
  <c r="N796" i="10"/>
  <c r="O796" i="10"/>
  <c r="AC796" i="10" s="1"/>
  <c r="P796" i="10"/>
  <c r="Q796" i="10"/>
  <c r="R796" i="10"/>
  <c r="S796" i="10"/>
  <c r="T796" i="10"/>
  <c r="U796" i="10"/>
  <c r="V796" i="10"/>
  <c r="W796" i="10"/>
  <c r="X796" i="10"/>
  <c r="Y796" i="10"/>
  <c r="Z796" i="10" s="1"/>
  <c r="AB796" i="10"/>
  <c r="AD796" i="10"/>
  <c r="AE796" i="10"/>
  <c r="C797" i="10"/>
  <c r="D797" i="10"/>
  <c r="E797" i="10"/>
  <c r="F797" i="10"/>
  <c r="G797" i="10"/>
  <c r="H797" i="10"/>
  <c r="I797" i="10"/>
  <c r="J797" i="10"/>
  <c r="K797" i="10"/>
  <c r="L797" i="10"/>
  <c r="M797" i="10"/>
  <c r="N797" i="10"/>
  <c r="O797" i="10"/>
  <c r="AC797" i="10" s="1"/>
  <c r="P797" i="10"/>
  <c r="Q797" i="10"/>
  <c r="R797" i="10"/>
  <c r="S797" i="10"/>
  <c r="T797" i="10"/>
  <c r="U797" i="10"/>
  <c r="V797" i="10"/>
  <c r="W797" i="10"/>
  <c r="X797" i="10"/>
  <c r="Y797" i="10"/>
  <c r="AA797" i="10" s="1"/>
  <c r="AB797" i="10"/>
  <c r="AD797" i="10"/>
  <c r="AE797" i="10"/>
  <c r="C798" i="10"/>
  <c r="D798" i="10"/>
  <c r="E798" i="10"/>
  <c r="F798" i="10"/>
  <c r="G798" i="10"/>
  <c r="H798" i="10"/>
  <c r="I798" i="10"/>
  <c r="J798" i="10"/>
  <c r="K798" i="10"/>
  <c r="L798" i="10"/>
  <c r="M798" i="10"/>
  <c r="N798" i="10"/>
  <c r="O798" i="10"/>
  <c r="AC798" i="10" s="1"/>
  <c r="P798" i="10"/>
  <c r="Q798" i="10"/>
  <c r="R798" i="10"/>
  <c r="S798" i="10"/>
  <c r="T798" i="10"/>
  <c r="U798" i="10"/>
  <c r="V798" i="10"/>
  <c r="W798" i="10"/>
  <c r="X798" i="10"/>
  <c r="Y798" i="10"/>
  <c r="Z798" i="10" s="1"/>
  <c r="AB798" i="10"/>
  <c r="AD798" i="10"/>
  <c r="AE798" i="10"/>
  <c r="C799" i="10"/>
  <c r="D799" i="10"/>
  <c r="E799" i="10"/>
  <c r="F799" i="10"/>
  <c r="G799" i="10"/>
  <c r="H799" i="10"/>
  <c r="I799" i="10"/>
  <c r="J799" i="10"/>
  <c r="K799" i="10"/>
  <c r="L799" i="10"/>
  <c r="M799" i="10"/>
  <c r="N799" i="10"/>
  <c r="O799" i="10"/>
  <c r="AC799" i="10" s="1"/>
  <c r="P799" i="10"/>
  <c r="Q799" i="10"/>
  <c r="R799" i="10"/>
  <c r="S799" i="10"/>
  <c r="T799" i="10"/>
  <c r="U799" i="10"/>
  <c r="V799" i="10"/>
  <c r="W799" i="10"/>
  <c r="X799" i="10"/>
  <c r="Y799" i="10"/>
  <c r="Z799" i="10" s="1"/>
  <c r="AB799" i="10"/>
  <c r="AD799" i="10"/>
  <c r="AE799" i="10"/>
  <c r="C800" i="10"/>
  <c r="D800" i="10"/>
  <c r="E800" i="10"/>
  <c r="F800" i="10"/>
  <c r="G800" i="10"/>
  <c r="H800" i="10"/>
  <c r="I800" i="10"/>
  <c r="J800" i="10"/>
  <c r="K800" i="10"/>
  <c r="L800" i="10"/>
  <c r="M800" i="10"/>
  <c r="N800" i="10"/>
  <c r="O800" i="10"/>
  <c r="AC800" i="10" s="1"/>
  <c r="P800" i="10"/>
  <c r="Q800" i="10"/>
  <c r="R800" i="10"/>
  <c r="S800" i="10"/>
  <c r="T800" i="10"/>
  <c r="U800" i="10"/>
  <c r="V800" i="10"/>
  <c r="W800" i="10"/>
  <c r="X800" i="10"/>
  <c r="Y800" i="10"/>
  <c r="AA800" i="10" s="1"/>
  <c r="AB800" i="10"/>
  <c r="AD800" i="10"/>
  <c r="AE800" i="10"/>
  <c r="C801" i="10"/>
  <c r="D801" i="10"/>
  <c r="E801" i="10"/>
  <c r="F801" i="10"/>
  <c r="G801" i="10"/>
  <c r="H801" i="10"/>
  <c r="I801" i="10"/>
  <c r="J801" i="10"/>
  <c r="K801" i="10"/>
  <c r="L801" i="10"/>
  <c r="M801" i="10"/>
  <c r="N801" i="10"/>
  <c r="O801" i="10"/>
  <c r="AC801" i="10" s="1"/>
  <c r="P801" i="10"/>
  <c r="Q801" i="10"/>
  <c r="R801" i="10"/>
  <c r="S801" i="10"/>
  <c r="T801" i="10"/>
  <c r="U801" i="10"/>
  <c r="V801" i="10"/>
  <c r="W801" i="10"/>
  <c r="X801" i="10"/>
  <c r="Y801" i="10"/>
  <c r="Z801" i="10" s="1"/>
  <c r="AB801" i="10"/>
  <c r="AD801" i="10"/>
  <c r="AE801" i="10"/>
  <c r="C802" i="10"/>
  <c r="D802" i="10"/>
  <c r="E802" i="10"/>
  <c r="F802" i="10"/>
  <c r="G802" i="10"/>
  <c r="H802" i="10"/>
  <c r="I802" i="10"/>
  <c r="J802" i="10"/>
  <c r="K802" i="10"/>
  <c r="L802" i="10"/>
  <c r="M802" i="10"/>
  <c r="N802" i="10"/>
  <c r="O802" i="10"/>
  <c r="AC802" i="10" s="1"/>
  <c r="P802" i="10"/>
  <c r="Q802" i="10"/>
  <c r="R802" i="10"/>
  <c r="S802" i="10"/>
  <c r="T802" i="10"/>
  <c r="U802" i="10"/>
  <c r="V802" i="10"/>
  <c r="W802" i="10"/>
  <c r="X802" i="10"/>
  <c r="Y802" i="10"/>
  <c r="Z802" i="10" s="1"/>
  <c r="AB802" i="10"/>
  <c r="AD802" i="10"/>
  <c r="AE802" i="10"/>
  <c r="C803" i="10"/>
  <c r="D803" i="10"/>
  <c r="E803" i="10"/>
  <c r="F803" i="10"/>
  <c r="G803" i="10"/>
  <c r="H803" i="10"/>
  <c r="I803" i="10"/>
  <c r="J803" i="10"/>
  <c r="K803" i="10"/>
  <c r="L803" i="10"/>
  <c r="M803" i="10"/>
  <c r="N803" i="10"/>
  <c r="O803" i="10"/>
  <c r="AC803" i="10" s="1"/>
  <c r="P803" i="10"/>
  <c r="Q803" i="10"/>
  <c r="R803" i="10"/>
  <c r="S803" i="10"/>
  <c r="T803" i="10"/>
  <c r="U803" i="10"/>
  <c r="V803" i="10"/>
  <c r="W803" i="10"/>
  <c r="X803" i="10"/>
  <c r="Y803" i="10"/>
  <c r="Z803" i="10" s="1"/>
  <c r="AB803" i="10"/>
  <c r="AD803" i="10"/>
  <c r="AE803" i="10"/>
  <c r="C804" i="10"/>
  <c r="D804" i="10"/>
  <c r="E804" i="10"/>
  <c r="F804" i="10"/>
  <c r="G804" i="10"/>
  <c r="H804" i="10"/>
  <c r="I804" i="10"/>
  <c r="J804" i="10"/>
  <c r="K804" i="10"/>
  <c r="L804" i="10"/>
  <c r="M804" i="10"/>
  <c r="N804" i="10"/>
  <c r="O804" i="10"/>
  <c r="AC804" i="10" s="1"/>
  <c r="P804" i="10"/>
  <c r="Q804" i="10"/>
  <c r="R804" i="10"/>
  <c r="S804" i="10"/>
  <c r="T804" i="10"/>
  <c r="U804" i="10"/>
  <c r="V804" i="10"/>
  <c r="W804" i="10"/>
  <c r="X804" i="10"/>
  <c r="Y804" i="10"/>
  <c r="Z804" i="10" s="1"/>
  <c r="AB804" i="10"/>
  <c r="AD804" i="10"/>
  <c r="AE804" i="10"/>
  <c r="C805" i="10"/>
  <c r="D805" i="10"/>
  <c r="E805" i="10"/>
  <c r="F805" i="10"/>
  <c r="G805" i="10"/>
  <c r="H805" i="10"/>
  <c r="I805" i="10"/>
  <c r="J805" i="10"/>
  <c r="K805" i="10"/>
  <c r="L805" i="10"/>
  <c r="M805" i="10"/>
  <c r="N805" i="10"/>
  <c r="O805" i="10"/>
  <c r="AC805" i="10" s="1"/>
  <c r="P805" i="10"/>
  <c r="Q805" i="10"/>
  <c r="R805" i="10"/>
  <c r="S805" i="10"/>
  <c r="T805" i="10"/>
  <c r="U805" i="10"/>
  <c r="V805" i="10"/>
  <c r="W805" i="10"/>
  <c r="X805" i="10"/>
  <c r="Y805" i="10"/>
  <c r="AB805" i="10"/>
  <c r="AD805" i="10"/>
  <c r="AE805" i="10"/>
  <c r="C806" i="10"/>
  <c r="D806" i="10"/>
  <c r="E806" i="10"/>
  <c r="F806" i="10"/>
  <c r="G806" i="10"/>
  <c r="H806" i="10"/>
  <c r="I806" i="10"/>
  <c r="J806" i="10"/>
  <c r="K806" i="10"/>
  <c r="L806" i="10"/>
  <c r="M806" i="10"/>
  <c r="N806" i="10"/>
  <c r="O806" i="10"/>
  <c r="AC806" i="10" s="1"/>
  <c r="P806" i="10"/>
  <c r="Q806" i="10"/>
  <c r="R806" i="10"/>
  <c r="S806" i="10"/>
  <c r="T806" i="10"/>
  <c r="U806" i="10"/>
  <c r="V806" i="10"/>
  <c r="W806" i="10"/>
  <c r="X806" i="10"/>
  <c r="Y806" i="10"/>
  <c r="Z806" i="10" s="1"/>
  <c r="AB806" i="10"/>
  <c r="AD806" i="10"/>
  <c r="AE806" i="10"/>
  <c r="C807" i="10"/>
  <c r="D807" i="10"/>
  <c r="E807" i="10"/>
  <c r="F807" i="10"/>
  <c r="G807" i="10"/>
  <c r="H807" i="10"/>
  <c r="I807" i="10"/>
  <c r="J807" i="10"/>
  <c r="K807" i="10"/>
  <c r="L807" i="10"/>
  <c r="M807" i="10"/>
  <c r="N807" i="10"/>
  <c r="O807" i="10"/>
  <c r="AC807" i="10" s="1"/>
  <c r="P807" i="10"/>
  <c r="Q807" i="10"/>
  <c r="R807" i="10"/>
  <c r="S807" i="10"/>
  <c r="T807" i="10"/>
  <c r="U807" i="10"/>
  <c r="V807" i="10"/>
  <c r="W807" i="10"/>
  <c r="X807" i="10"/>
  <c r="Y807" i="10"/>
  <c r="AB807" i="10"/>
  <c r="AD807" i="10"/>
  <c r="AE807" i="10"/>
  <c r="C808" i="10"/>
  <c r="D808" i="10"/>
  <c r="E808" i="10"/>
  <c r="F808" i="10"/>
  <c r="G808" i="10"/>
  <c r="H808" i="10"/>
  <c r="I808" i="10"/>
  <c r="J808" i="10"/>
  <c r="K808" i="10"/>
  <c r="L808" i="10"/>
  <c r="M808" i="10"/>
  <c r="N808" i="10"/>
  <c r="O808" i="10"/>
  <c r="AC808" i="10" s="1"/>
  <c r="P808" i="10"/>
  <c r="Q808" i="10"/>
  <c r="R808" i="10"/>
  <c r="S808" i="10"/>
  <c r="T808" i="10"/>
  <c r="U808" i="10"/>
  <c r="V808" i="10"/>
  <c r="W808" i="10"/>
  <c r="X808" i="10"/>
  <c r="Y808" i="10"/>
  <c r="Z808" i="10" s="1"/>
  <c r="AB808" i="10"/>
  <c r="AD808" i="10"/>
  <c r="AE808" i="10"/>
  <c r="C809" i="10"/>
  <c r="D809" i="10"/>
  <c r="E809" i="10"/>
  <c r="F809" i="10"/>
  <c r="G809" i="10"/>
  <c r="H809" i="10"/>
  <c r="I809" i="10"/>
  <c r="J809" i="10"/>
  <c r="K809" i="10"/>
  <c r="L809" i="10"/>
  <c r="M809" i="10"/>
  <c r="N809" i="10"/>
  <c r="O809" i="10"/>
  <c r="AC809" i="10" s="1"/>
  <c r="P809" i="10"/>
  <c r="Q809" i="10"/>
  <c r="R809" i="10"/>
  <c r="S809" i="10"/>
  <c r="T809" i="10"/>
  <c r="U809" i="10"/>
  <c r="V809" i="10"/>
  <c r="W809" i="10"/>
  <c r="X809" i="10"/>
  <c r="Y809" i="10"/>
  <c r="AA809" i="10" s="1"/>
  <c r="AB809" i="10"/>
  <c r="AD809" i="10"/>
  <c r="AE809" i="10"/>
  <c r="C810" i="10"/>
  <c r="D810" i="10"/>
  <c r="E810" i="10"/>
  <c r="F810" i="10"/>
  <c r="G810" i="10"/>
  <c r="H810" i="10"/>
  <c r="I810" i="10"/>
  <c r="J810" i="10"/>
  <c r="K810" i="10"/>
  <c r="L810" i="10"/>
  <c r="M810" i="10"/>
  <c r="N810" i="10"/>
  <c r="O810" i="10"/>
  <c r="AC810" i="10" s="1"/>
  <c r="P810" i="10"/>
  <c r="Q810" i="10"/>
  <c r="R810" i="10"/>
  <c r="S810" i="10"/>
  <c r="T810" i="10"/>
  <c r="U810" i="10"/>
  <c r="V810" i="10"/>
  <c r="W810" i="10"/>
  <c r="X810" i="10"/>
  <c r="Y810" i="10"/>
  <c r="Z810" i="10" s="1"/>
  <c r="AB810" i="10"/>
  <c r="AD810" i="10"/>
  <c r="AE810" i="10"/>
  <c r="C811" i="10"/>
  <c r="D811" i="10"/>
  <c r="E811" i="10"/>
  <c r="F811" i="10"/>
  <c r="G811" i="10"/>
  <c r="H811" i="10"/>
  <c r="I811" i="10"/>
  <c r="J811" i="10"/>
  <c r="K811" i="10"/>
  <c r="L811" i="10"/>
  <c r="M811" i="10"/>
  <c r="N811" i="10"/>
  <c r="O811" i="10"/>
  <c r="AC811" i="10" s="1"/>
  <c r="P811" i="10"/>
  <c r="Q811" i="10"/>
  <c r="R811" i="10"/>
  <c r="S811" i="10"/>
  <c r="T811" i="10"/>
  <c r="U811" i="10"/>
  <c r="V811" i="10"/>
  <c r="W811" i="10"/>
  <c r="X811" i="10"/>
  <c r="Y811" i="10"/>
  <c r="Z811" i="10" s="1"/>
  <c r="AB811" i="10"/>
  <c r="AD811" i="10"/>
  <c r="AE811" i="10"/>
  <c r="C812" i="10"/>
  <c r="D812" i="10"/>
  <c r="E812" i="10"/>
  <c r="F812" i="10"/>
  <c r="G812" i="10"/>
  <c r="H812" i="10"/>
  <c r="I812" i="10"/>
  <c r="J812" i="10"/>
  <c r="K812" i="10"/>
  <c r="L812" i="10"/>
  <c r="M812" i="10"/>
  <c r="N812" i="10"/>
  <c r="O812" i="10"/>
  <c r="AC812" i="10" s="1"/>
  <c r="P812" i="10"/>
  <c r="Q812" i="10"/>
  <c r="R812" i="10"/>
  <c r="S812" i="10"/>
  <c r="T812" i="10"/>
  <c r="U812" i="10"/>
  <c r="V812" i="10"/>
  <c r="W812" i="10"/>
  <c r="X812" i="10"/>
  <c r="Y812" i="10"/>
  <c r="AB812" i="10"/>
  <c r="AD812" i="10"/>
  <c r="AE812" i="10"/>
  <c r="C813" i="10"/>
  <c r="D813" i="10"/>
  <c r="E813" i="10"/>
  <c r="F813" i="10"/>
  <c r="G813" i="10"/>
  <c r="H813" i="10"/>
  <c r="I813" i="10"/>
  <c r="J813" i="10"/>
  <c r="K813" i="10"/>
  <c r="L813" i="10"/>
  <c r="M813" i="10"/>
  <c r="N813" i="10"/>
  <c r="O813" i="10"/>
  <c r="AC813" i="10" s="1"/>
  <c r="P813" i="10"/>
  <c r="Q813" i="10"/>
  <c r="R813" i="10"/>
  <c r="S813" i="10"/>
  <c r="T813" i="10"/>
  <c r="U813" i="10"/>
  <c r="V813" i="10"/>
  <c r="W813" i="10"/>
  <c r="X813" i="10"/>
  <c r="Y813" i="10"/>
  <c r="Z813" i="10" s="1"/>
  <c r="AB813" i="10"/>
  <c r="AD813" i="10"/>
  <c r="AE813" i="10"/>
  <c r="C814" i="10"/>
  <c r="D814" i="10"/>
  <c r="E814" i="10"/>
  <c r="F814" i="10"/>
  <c r="G814" i="10"/>
  <c r="H814" i="10"/>
  <c r="I814" i="10"/>
  <c r="J814" i="10"/>
  <c r="K814" i="10"/>
  <c r="L814" i="10"/>
  <c r="M814" i="10"/>
  <c r="N814" i="10"/>
  <c r="O814" i="10"/>
  <c r="AC814" i="10" s="1"/>
  <c r="P814" i="10"/>
  <c r="Q814" i="10"/>
  <c r="R814" i="10"/>
  <c r="S814" i="10"/>
  <c r="T814" i="10"/>
  <c r="U814" i="10"/>
  <c r="V814" i="10"/>
  <c r="W814" i="10"/>
  <c r="X814" i="10"/>
  <c r="Y814" i="10"/>
  <c r="Z814" i="10" s="1"/>
  <c r="AB814" i="10"/>
  <c r="AD814" i="10"/>
  <c r="AE814" i="10"/>
  <c r="C815" i="10"/>
  <c r="D815" i="10"/>
  <c r="E815" i="10"/>
  <c r="F815" i="10"/>
  <c r="G815" i="10"/>
  <c r="H815" i="10"/>
  <c r="I815" i="10"/>
  <c r="J815" i="10"/>
  <c r="K815" i="10"/>
  <c r="L815" i="10"/>
  <c r="M815" i="10"/>
  <c r="N815" i="10"/>
  <c r="O815" i="10"/>
  <c r="AC815" i="10" s="1"/>
  <c r="P815" i="10"/>
  <c r="Q815" i="10"/>
  <c r="R815" i="10"/>
  <c r="S815" i="10"/>
  <c r="T815" i="10"/>
  <c r="U815" i="10"/>
  <c r="V815" i="10"/>
  <c r="W815" i="10"/>
  <c r="X815" i="10"/>
  <c r="Y815" i="10"/>
  <c r="Z815" i="10" s="1"/>
  <c r="AB815" i="10"/>
  <c r="AD815" i="10"/>
  <c r="AE815" i="10"/>
  <c r="C816" i="10"/>
  <c r="D816" i="10"/>
  <c r="E816" i="10"/>
  <c r="F816" i="10"/>
  <c r="G816" i="10"/>
  <c r="H816" i="10"/>
  <c r="I816" i="10"/>
  <c r="J816" i="10"/>
  <c r="K816" i="10"/>
  <c r="L816" i="10"/>
  <c r="M816" i="10"/>
  <c r="N816" i="10"/>
  <c r="O816" i="10"/>
  <c r="AC816" i="10" s="1"/>
  <c r="P816" i="10"/>
  <c r="Q816" i="10"/>
  <c r="R816" i="10"/>
  <c r="S816" i="10"/>
  <c r="T816" i="10"/>
  <c r="U816" i="10"/>
  <c r="V816" i="10"/>
  <c r="W816" i="10"/>
  <c r="X816" i="10"/>
  <c r="Y816" i="10"/>
  <c r="Z816" i="10" s="1"/>
  <c r="AB816" i="10"/>
  <c r="AD816" i="10"/>
  <c r="AE816" i="10"/>
  <c r="C817" i="10"/>
  <c r="D817" i="10"/>
  <c r="E817" i="10"/>
  <c r="F817" i="10"/>
  <c r="G817" i="10"/>
  <c r="H817" i="10"/>
  <c r="I817" i="10"/>
  <c r="J817" i="10"/>
  <c r="K817" i="10"/>
  <c r="L817" i="10"/>
  <c r="M817" i="10"/>
  <c r="N817" i="10"/>
  <c r="O817" i="10"/>
  <c r="AC817" i="10" s="1"/>
  <c r="P817" i="10"/>
  <c r="Q817" i="10"/>
  <c r="R817" i="10"/>
  <c r="S817" i="10"/>
  <c r="T817" i="10"/>
  <c r="U817" i="10"/>
  <c r="V817" i="10"/>
  <c r="W817" i="10"/>
  <c r="X817" i="10"/>
  <c r="Y817" i="10"/>
  <c r="AA817" i="10" s="1"/>
  <c r="AB817" i="10"/>
  <c r="AD817" i="10"/>
  <c r="AE817" i="10"/>
  <c r="C818" i="10"/>
  <c r="D818" i="10"/>
  <c r="E818" i="10"/>
  <c r="F818" i="10"/>
  <c r="G818" i="10"/>
  <c r="H818" i="10"/>
  <c r="I818" i="10"/>
  <c r="J818" i="10"/>
  <c r="K818" i="10"/>
  <c r="L818" i="10"/>
  <c r="M818" i="10"/>
  <c r="N818" i="10"/>
  <c r="O818" i="10"/>
  <c r="AC818" i="10" s="1"/>
  <c r="P818" i="10"/>
  <c r="Q818" i="10"/>
  <c r="R818" i="10"/>
  <c r="S818" i="10"/>
  <c r="T818" i="10"/>
  <c r="U818" i="10"/>
  <c r="V818" i="10"/>
  <c r="W818" i="10"/>
  <c r="X818" i="10"/>
  <c r="Y818" i="10"/>
  <c r="Z818" i="10" s="1"/>
  <c r="AB818" i="10"/>
  <c r="AD818" i="10"/>
  <c r="AE818" i="10"/>
  <c r="C819" i="10"/>
  <c r="D819" i="10"/>
  <c r="E819" i="10"/>
  <c r="F819" i="10"/>
  <c r="G819" i="10"/>
  <c r="H819" i="10"/>
  <c r="I819" i="10"/>
  <c r="J819" i="10"/>
  <c r="K819" i="10"/>
  <c r="L819" i="10"/>
  <c r="M819" i="10"/>
  <c r="N819" i="10"/>
  <c r="O819" i="10"/>
  <c r="AC819" i="10" s="1"/>
  <c r="P819" i="10"/>
  <c r="Q819" i="10"/>
  <c r="R819" i="10"/>
  <c r="S819" i="10"/>
  <c r="T819" i="10"/>
  <c r="U819" i="10"/>
  <c r="V819" i="10"/>
  <c r="W819" i="10"/>
  <c r="X819" i="10"/>
  <c r="Y819" i="10"/>
  <c r="Z819" i="10" s="1"/>
  <c r="AB819" i="10"/>
  <c r="AD819" i="10"/>
  <c r="AE819" i="10"/>
  <c r="C820" i="10"/>
  <c r="D820" i="10"/>
  <c r="E820" i="10"/>
  <c r="F820" i="10"/>
  <c r="G820" i="10"/>
  <c r="H820" i="10"/>
  <c r="I820" i="10"/>
  <c r="J820" i="10"/>
  <c r="K820" i="10"/>
  <c r="L820" i="10"/>
  <c r="M820" i="10"/>
  <c r="N820" i="10"/>
  <c r="O820" i="10"/>
  <c r="AC820" i="10" s="1"/>
  <c r="P820" i="10"/>
  <c r="Q820" i="10"/>
  <c r="R820" i="10"/>
  <c r="S820" i="10"/>
  <c r="T820" i="10"/>
  <c r="U820" i="10"/>
  <c r="V820" i="10"/>
  <c r="W820" i="10"/>
  <c r="X820" i="10"/>
  <c r="Y820" i="10"/>
  <c r="Z820" i="10" s="1"/>
  <c r="AB820" i="10"/>
  <c r="AD820" i="10"/>
  <c r="AE820" i="10"/>
  <c r="C821" i="10"/>
  <c r="D821" i="10"/>
  <c r="E821" i="10"/>
  <c r="F821" i="10"/>
  <c r="G821" i="10"/>
  <c r="H821" i="10"/>
  <c r="I821" i="10"/>
  <c r="J821" i="10"/>
  <c r="K821" i="10"/>
  <c r="L821" i="10"/>
  <c r="M821" i="10"/>
  <c r="N821" i="10"/>
  <c r="O821" i="10"/>
  <c r="AC821" i="10" s="1"/>
  <c r="P821" i="10"/>
  <c r="Q821" i="10"/>
  <c r="R821" i="10"/>
  <c r="S821" i="10"/>
  <c r="T821" i="10"/>
  <c r="U821" i="10"/>
  <c r="V821" i="10"/>
  <c r="W821" i="10"/>
  <c r="X821" i="10"/>
  <c r="Y821" i="10"/>
  <c r="AA821" i="10" s="1"/>
  <c r="AB821" i="10"/>
  <c r="AD821" i="10"/>
  <c r="AE821" i="10"/>
  <c r="C822" i="10"/>
  <c r="D822" i="10"/>
  <c r="E822" i="10"/>
  <c r="F822" i="10"/>
  <c r="G822" i="10"/>
  <c r="H822" i="10"/>
  <c r="I822" i="10"/>
  <c r="J822" i="10"/>
  <c r="K822" i="10"/>
  <c r="L822" i="10"/>
  <c r="M822" i="10"/>
  <c r="N822" i="10"/>
  <c r="O822" i="10"/>
  <c r="AC822" i="10" s="1"/>
  <c r="P822" i="10"/>
  <c r="Q822" i="10"/>
  <c r="R822" i="10"/>
  <c r="S822" i="10"/>
  <c r="T822" i="10"/>
  <c r="U822" i="10"/>
  <c r="V822" i="10"/>
  <c r="W822" i="10"/>
  <c r="X822" i="10"/>
  <c r="Y822" i="10"/>
  <c r="Z822" i="10" s="1"/>
  <c r="AB822" i="10"/>
  <c r="AD822" i="10"/>
  <c r="AE822" i="10"/>
  <c r="C823" i="10"/>
  <c r="D823" i="10"/>
  <c r="E823" i="10"/>
  <c r="F823" i="10"/>
  <c r="G823" i="10"/>
  <c r="H823" i="10"/>
  <c r="I823" i="10"/>
  <c r="J823" i="10"/>
  <c r="K823" i="10"/>
  <c r="L823" i="10"/>
  <c r="M823" i="10"/>
  <c r="N823" i="10"/>
  <c r="O823" i="10"/>
  <c r="AC823" i="10" s="1"/>
  <c r="P823" i="10"/>
  <c r="Q823" i="10"/>
  <c r="R823" i="10"/>
  <c r="S823" i="10"/>
  <c r="T823" i="10"/>
  <c r="U823" i="10"/>
  <c r="V823" i="10"/>
  <c r="W823" i="10"/>
  <c r="X823" i="10"/>
  <c r="Y823" i="10"/>
  <c r="Z823" i="10" s="1"/>
  <c r="AB823" i="10"/>
  <c r="AD823" i="10"/>
  <c r="AE823" i="10"/>
  <c r="C824" i="10"/>
  <c r="D824" i="10"/>
  <c r="E824" i="10"/>
  <c r="F824" i="10"/>
  <c r="G824" i="10"/>
  <c r="H824" i="10"/>
  <c r="I824" i="10"/>
  <c r="J824" i="10"/>
  <c r="K824" i="10"/>
  <c r="L824" i="10"/>
  <c r="M824" i="10"/>
  <c r="N824" i="10"/>
  <c r="O824" i="10"/>
  <c r="AC824" i="10" s="1"/>
  <c r="P824" i="10"/>
  <c r="Q824" i="10"/>
  <c r="R824" i="10"/>
  <c r="S824" i="10"/>
  <c r="T824" i="10"/>
  <c r="U824" i="10"/>
  <c r="V824" i="10"/>
  <c r="W824" i="10"/>
  <c r="X824" i="10"/>
  <c r="Y824" i="10"/>
  <c r="AA824" i="10" s="1"/>
  <c r="AB824" i="10"/>
  <c r="AD824" i="10"/>
  <c r="AE824" i="10"/>
  <c r="C825" i="10"/>
  <c r="D825" i="10"/>
  <c r="E825" i="10"/>
  <c r="F825" i="10"/>
  <c r="G825" i="10"/>
  <c r="H825" i="10"/>
  <c r="I825" i="10"/>
  <c r="J825" i="10"/>
  <c r="K825" i="10"/>
  <c r="L825" i="10"/>
  <c r="M825" i="10"/>
  <c r="N825" i="10"/>
  <c r="O825" i="10"/>
  <c r="AC825" i="10" s="1"/>
  <c r="P825" i="10"/>
  <c r="Q825" i="10"/>
  <c r="R825" i="10"/>
  <c r="S825" i="10"/>
  <c r="T825" i="10"/>
  <c r="U825" i="10"/>
  <c r="V825" i="10"/>
  <c r="W825" i="10"/>
  <c r="X825" i="10"/>
  <c r="Y825" i="10"/>
  <c r="Z825" i="10" s="1"/>
  <c r="AB825" i="10"/>
  <c r="AD825" i="10"/>
  <c r="AE825" i="10"/>
  <c r="C826" i="10"/>
  <c r="D826" i="10"/>
  <c r="E826" i="10"/>
  <c r="F826" i="10"/>
  <c r="G826" i="10"/>
  <c r="H826" i="10"/>
  <c r="I826" i="10"/>
  <c r="J826" i="10"/>
  <c r="K826" i="10"/>
  <c r="L826" i="10"/>
  <c r="M826" i="10"/>
  <c r="N826" i="10"/>
  <c r="O826" i="10"/>
  <c r="AC826" i="10" s="1"/>
  <c r="P826" i="10"/>
  <c r="Q826" i="10"/>
  <c r="R826" i="10"/>
  <c r="S826" i="10"/>
  <c r="T826" i="10"/>
  <c r="U826" i="10"/>
  <c r="V826" i="10"/>
  <c r="W826" i="10"/>
  <c r="X826" i="10"/>
  <c r="Y826" i="10"/>
  <c r="Z826" i="10" s="1"/>
  <c r="AB826" i="10"/>
  <c r="AD826" i="10"/>
  <c r="AE826" i="10"/>
  <c r="C827" i="10"/>
  <c r="D827" i="10"/>
  <c r="E827" i="10"/>
  <c r="F827" i="10"/>
  <c r="G827" i="10"/>
  <c r="H827" i="10"/>
  <c r="I827" i="10"/>
  <c r="J827" i="10"/>
  <c r="K827" i="10"/>
  <c r="L827" i="10"/>
  <c r="M827" i="10"/>
  <c r="N827" i="10"/>
  <c r="O827" i="10"/>
  <c r="AC827" i="10" s="1"/>
  <c r="P827" i="10"/>
  <c r="Q827" i="10"/>
  <c r="R827" i="10"/>
  <c r="S827" i="10"/>
  <c r="T827" i="10"/>
  <c r="U827" i="10"/>
  <c r="V827" i="10"/>
  <c r="W827" i="10"/>
  <c r="X827" i="10"/>
  <c r="Y827" i="10"/>
  <c r="Z827" i="10" s="1"/>
  <c r="AB827" i="10"/>
  <c r="AD827" i="10"/>
  <c r="AE827" i="10"/>
  <c r="C828" i="10"/>
  <c r="D828" i="10"/>
  <c r="E828" i="10"/>
  <c r="F828" i="10"/>
  <c r="G828" i="10"/>
  <c r="H828" i="10"/>
  <c r="I828" i="10"/>
  <c r="J828" i="10"/>
  <c r="K828" i="10"/>
  <c r="L828" i="10"/>
  <c r="M828" i="10"/>
  <c r="N828" i="10"/>
  <c r="O828" i="10"/>
  <c r="AC828" i="10" s="1"/>
  <c r="P828" i="10"/>
  <c r="Q828" i="10"/>
  <c r="R828" i="10"/>
  <c r="S828" i="10"/>
  <c r="T828" i="10"/>
  <c r="U828" i="10"/>
  <c r="V828" i="10"/>
  <c r="W828" i="10"/>
  <c r="X828" i="10"/>
  <c r="Y828" i="10"/>
  <c r="Z828" i="10" s="1"/>
  <c r="AB828" i="10"/>
  <c r="AD828" i="10"/>
  <c r="AE828" i="10"/>
  <c r="C829" i="10"/>
  <c r="D829" i="10"/>
  <c r="E829" i="10"/>
  <c r="F829" i="10"/>
  <c r="G829" i="10"/>
  <c r="H829" i="10"/>
  <c r="I829" i="10"/>
  <c r="J829" i="10"/>
  <c r="K829" i="10"/>
  <c r="L829" i="10"/>
  <c r="M829" i="10"/>
  <c r="N829" i="10"/>
  <c r="O829" i="10"/>
  <c r="AC829" i="10" s="1"/>
  <c r="P829" i="10"/>
  <c r="Q829" i="10"/>
  <c r="R829" i="10"/>
  <c r="S829" i="10"/>
  <c r="T829" i="10"/>
  <c r="U829" i="10"/>
  <c r="V829" i="10"/>
  <c r="W829" i="10"/>
  <c r="X829" i="10"/>
  <c r="Y829" i="10"/>
  <c r="AB829" i="10"/>
  <c r="AD829" i="10"/>
  <c r="AE829" i="10"/>
  <c r="C830" i="10"/>
  <c r="D830" i="10"/>
  <c r="E830" i="10"/>
  <c r="F830" i="10"/>
  <c r="G830" i="10"/>
  <c r="H830" i="10"/>
  <c r="I830" i="10"/>
  <c r="J830" i="10"/>
  <c r="K830" i="10"/>
  <c r="L830" i="10"/>
  <c r="M830" i="10"/>
  <c r="N830" i="10"/>
  <c r="O830" i="10"/>
  <c r="AC830" i="10" s="1"/>
  <c r="P830" i="10"/>
  <c r="Q830" i="10"/>
  <c r="R830" i="10"/>
  <c r="S830" i="10"/>
  <c r="T830" i="10"/>
  <c r="U830" i="10"/>
  <c r="V830" i="10"/>
  <c r="W830" i="10"/>
  <c r="X830" i="10"/>
  <c r="Y830" i="10"/>
  <c r="Z830" i="10" s="1"/>
  <c r="AB830" i="10"/>
  <c r="AD830" i="10"/>
  <c r="AE830" i="10"/>
  <c r="C831" i="10"/>
  <c r="D831" i="10"/>
  <c r="E831" i="10"/>
  <c r="F831" i="10"/>
  <c r="G831" i="10"/>
  <c r="H831" i="10"/>
  <c r="I831" i="10"/>
  <c r="J831" i="10"/>
  <c r="K831" i="10"/>
  <c r="L831" i="10"/>
  <c r="M831" i="10"/>
  <c r="N831" i="10"/>
  <c r="O831" i="10"/>
  <c r="AC831" i="10" s="1"/>
  <c r="P831" i="10"/>
  <c r="Q831" i="10"/>
  <c r="R831" i="10"/>
  <c r="S831" i="10"/>
  <c r="T831" i="10"/>
  <c r="U831" i="10"/>
  <c r="V831" i="10"/>
  <c r="W831" i="10"/>
  <c r="X831" i="10"/>
  <c r="Y831" i="10"/>
  <c r="AB831" i="10"/>
  <c r="AD831" i="10"/>
  <c r="AE831" i="10"/>
  <c r="C832" i="10"/>
  <c r="D832" i="10"/>
  <c r="E832" i="10"/>
  <c r="F832" i="10"/>
  <c r="G832" i="10"/>
  <c r="H832" i="10"/>
  <c r="I832" i="10"/>
  <c r="J832" i="10"/>
  <c r="K832" i="10"/>
  <c r="L832" i="10"/>
  <c r="M832" i="10"/>
  <c r="N832" i="10"/>
  <c r="O832" i="10"/>
  <c r="AC832" i="10" s="1"/>
  <c r="P832" i="10"/>
  <c r="Q832" i="10"/>
  <c r="R832" i="10"/>
  <c r="S832" i="10"/>
  <c r="T832" i="10"/>
  <c r="U832" i="10"/>
  <c r="V832" i="10"/>
  <c r="W832" i="10"/>
  <c r="X832" i="10"/>
  <c r="Y832" i="10"/>
  <c r="Z832" i="10" s="1"/>
  <c r="AB832" i="10"/>
  <c r="AD832" i="10"/>
  <c r="AE832" i="10"/>
  <c r="C833" i="10"/>
  <c r="D833" i="10"/>
  <c r="E833" i="10"/>
  <c r="F833" i="10"/>
  <c r="G833" i="10"/>
  <c r="H833" i="10"/>
  <c r="I833" i="10"/>
  <c r="J833" i="10"/>
  <c r="K833" i="10"/>
  <c r="L833" i="10"/>
  <c r="M833" i="10"/>
  <c r="N833" i="10"/>
  <c r="O833" i="10"/>
  <c r="AC833" i="10" s="1"/>
  <c r="P833" i="10"/>
  <c r="Q833" i="10"/>
  <c r="R833" i="10"/>
  <c r="S833" i="10"/>
  <c r="T833" i="10"/>
  <c r="U833" i="10"/>
  <c r="V833" i="10"/>
  <c r="W833" i="10"/>
  <c r="X833" i="10"/>
  <c r="Y833" i="10"/>
  <c r="AA833" i="10" s="1"/>
  <c r="AB833" i="10"/>
  <c r="AD833" i="10"/>
  <c r="AE833" i="10"/>
  <c r="C834" i="10"/>
  <c r="D834" i="10"/>
  <c r="E834" i="10"/>
  <c r="F834" i="10"/>
  <c r="G834" i="10"/>
  <c r="H834" i="10"/>
  <c r="I834" i="10"/>
  <c r="J834" i="10"/>
  <c r="K834" i="10"/>
  <c r="L834" i="10"/>
  <c r="M834" i="10"/>
  <c r="N834" i="10"/>
  <c r="O834" i="10"/>
  <c r="AC834" i="10" s="1"/>
  <c r="P834" i="10"/>
  <c r="Q834" i="10"/>
  <c r="R834" i="10"/>
  <c r="S834" i="10"/>
  <c r="T834" i="10"/>
  <c r="U834" i="10"/>
  <c r="V834" i="10"/>
  <c r="W834" i="10"/>
  <c r="X834" i="10"/>
  <c r="Y834" i="10"/>
  <c r="Z834" i="10" s="1"/>
  <c r="AB834" i="10"/>
  <c r="AD834" i="10"/>
  <c r="AE834" i="10"/>
  <c r="C835" i="10"/>
  <c r="D835" i="10"/>
  <c r="E835" i="10"/>
  <c r="F835" i="10"/>
  <c r="G835" i="10"/>
  <c r="H835" i="10"/>
  <c r="I835" i="10"/>
  <c r="J835" i="10"/>
  <c r="K835" i="10"/>
  <c r="L835" i="10"/>
  <c r="M835" i="10"/>
  <c r="N835" i="10"/>
  <c r="O835" i="10"/>
  <c r="AC835" i="10" s="1"/>
  <c r="P835" i="10"/>
  <c r="Q835" i="10"/>
  <c r="R835" i="10"/>
  <c r="S835" i="10"/>
  <c r="T835" i="10"/>
  <c r="U835" i="10"/>
  <c r="V835" i="10"/>
  <c r="W835" i="10"/>
  <c r="X835" i="10"/>
  <c r="Y835" i="10"/>
  <c r="Z835" i="10" s="1"/>
  <c r="AB835" i="10"/>
  <c r="AD835" i="10"/>
  <c r="AE835" i="10"/>
  <c r="C836" i="10"/>
  <c r="D836" i="10"/>
  <c r="E836" i="10"/>
  <c r="F836" i="10"/>
  <c r="G836" i="10"/>
  <c r="H836" i="10"/>
  <c r="I836" i="10"/>
  <c r="J836" i="10"/>
  <c r="K836" i="10"/>
  <c r="L836" i="10"/>
  <c r="M836" i="10"/>
  <c r="N836" i="10"/>
  <c r="O836" i="10"/>
  <c r="AC836" i="10" s="1"/>
  <c r="P836" i="10"/>
  <c r="Q836" i="10"/>
  <c r="R836" i="10"/>
  <c r="S836" i="10"/>
  <c r="T836" i="10"/>
  <c r="U836" i="10"/>
  <c r="V836" i="10"/>
  <c r="W836" i="10"/>
  <c r="X836" i="10"/>
  <c r="Y836" i="10"/>
  <c r="AB836" i="10"/>
  <c r="AD836" i="10"/>
  <c r="AE836" i="10"/>
  <c r="C837" i="10"/>
  <c r="D837" i="10"/>
  <c r="E837" i="10"/>
  <c r="F837" i="10"/>
  <c r="G837" i="10"/>
  <c r="H837" i="10"/>
  <c r="I837" i="10"/>
  <c r="J837" i="10"/>
  <c r="K837" i="10"/>
  <c r="L837" i="10"/>
  <c r="M837" i="10"/>
  <c r="N837" i="10"/>
  <c r="O837" i="10"/>
  <c r="AC837" i="10" s="1"/>
  <c r="P837" i="10"/>
  <c r="Q837" i="10"/>
  <c r="R837" i="10"/>
  <c r="S837" i="10"/>
  <c r="T837" i="10"/>
  <c r="U837" i="10"/>
  <c r="V837" i="10"/>
  <c r="W837" i="10"/>
  <c r="X837" i="10"/>
  <c r="Y837" i="10"/>
  <c r="Z837" i="10" s="1"/>
  <c r="AB837" i="10"/>
  <c r="AD837" i="10"/>
  <c r="AE837" i="10"/>
  <c r="C838" i="10"/>
  <c r="D838" i="10"/>
  <c r="E838" i="10"/>
  <c r="F838" i="10"/>
  <c r="G838" i="10"/>
  <c r="H838" i="10"/>
  <c r="I838" i="10"/>
  <c r="J838" i="10"/>
  <c r="K838" i="10"/>
  <c r="L838" i="10"/>
  <c r="M838" i="10"/>
  <c r="N838" i="10"/>
  <c r="O838" i="10"/>
  <c r="AC838" i="10" s="1"/>
  <c r="P838" i="10"/>
  <c r="Q838" i="10"/>
  <c r="R838" i="10"/>
  <c r="S838" i="10"/>
  <c r="T838" i="10"/>
  <c r="U838" i="10"/>
  <c r="V838" i="10"/>
  <c r="W838" i="10"/>
  <c r="X838" i="10"/>
  <c r="Y838" i="10"/>
  <c r="Z838" i="10" s="1"/>
  <c r="AB838" i="10"/>
  <c r="AD838" i="10"/>
  <c r="AE838" i="10"/>
  <c r="C839" i="10"/>
  <c r="D839" i="10"/>
  <c r="E839" i="10"/>
  <c r="F839" i="10"/>
  <c r="G839" i="10"/>
  <c r="H839" i="10"/>
  <c r="I839" i="10"/>
  <c r="J839" i="10"/>
  <c r="K839" i="10"/>
  <c r="L839" i="10"/>
  <c r="M839" i="10"/>
  <c r="N839" i="10"/>
  <c r="O839" i="10"/>
  <c r="AC839" i="10" s="1"/>
  <c r="P839" i="10"/>
  <c r="Q839" i="10"/>
  <c r="R839" i="10"/>
  <c r="S839" i="10"/>
  <c r="T839" i="10"/>
  <c r="U839" i="10"/>
  <c r="V839" i="10"/>
  <c r="W839" i="10"/>
  <c r="X839" i="10"/>
  <c r="Y839" i="10"/>
  <c r="Z839" i="10" s="1"/>
  <c r="AB839" i="10"/>
  <c r="AD839" i="10"/>
  <c r="AE839" i="10"/>
  <c r="C840" i="10"/>
  <c r="D840" i="10"/>
  <c r="E840" i="10"/>
  <c r="F840" i="10"/>
  <c r="G840" i="10"/>
  <c r="H840" i="10"/>
  <c r="I840" i="10"/>
  <c r="J840" i="10"/>
  <c r="K840" i="10"/>
  <c r="L840" i="10"/>
  <c r="M840" i="10"/>
  <c r="N840" i="10"/>
  <c r="O840" i="10"/>
  <c r="AC840" i="10" s="1"/>
  <c r="P840" i="10"/>
  <c r="Q840" i="10"/>
  <c r="R840" i="10"/>
  <c r="S840" i="10"/>
  <c r="T840" i="10"/>
  <c r="U840" i="10"/>
  <c r="V840" i="10"/>
  <c r="W840" i="10"/>
  <c r="X840" i="10"/>
  <c r="Y840" i="10"/>
  <c r="Z840" i="10" s="1"/>
  <c r="AB840" i="10"/>
  <c r="AD840" i="10"/>
  <c r="AE840" i="10"/>
  <c r="C841" i="10"/>
  <c r="D841" i="10"/>
  <c r="E841" i="10"/>
  <c r="F841" i="10"/>
  <c r="G841" i="10"/>
  <c r="H841" i="10"/>
  <c r="I841" i="10"/>
  <c r="J841" i="10"/>
  <c r="K841" i="10"/>
  <c r="L841" i="10"/>
  <c r="M841" i="10"/>
  <c r="N841" i="10"/>
  <c r="O841" i="10"/>
  <c r="AC841" i="10" s="1"/>
  <c r="P841" i="10"/>
  <c r="Q841" i="10"/>
  <c r="R841" i="10"/>
  <c r="S841" i="10"/>
  <c r="T841" i="10"/>
  <c r="U841" i="10"/>
  <c r="V841" i="10"/>
  <c r="W841" i="10"/>
  <c r="X841" i="10"/>
  <c r="Y841" i="10"/>
  <c r="AA841" i="10" s="1"/>
  <c r="AB841" i="10"/>
  <c r="AD841" i="10"/>
  <c r="AE841" i="10"/>
  <c r="C842" i="10"/>
  <c r="D842" i="10"/>
  <c r="E842" i="10"/>
  <c r="F842" i="10"/>
  <c r="G842" i="10"/>
  <c r="H842" i="10"/>
  <c r="I842" i="10"/>
  <c r="J842" i="10"/>
  <c r="K842" i="10"/>
  <c r="L842" i="10"/>
  <c r="M842" i="10"/>
  <c r="N842" i="10"/>
  <c r="O842" i="10"/>
  <c r="AC842" i="10" s="1"/>
  <c r="P842" i="10"/>
  <c r="Q842" i="10"/>
  <c r="R842" i="10"/>
  <c r="S842" i="10"/>
  <c r="T842" i="10"/>
  <c r="U842" i="10"/>
  <c r="V842" i="10"/>
  <c r="W842" i="10"/>
  <c r="X842" i="10"/>
  <c r="Y842" i="10"/>
  <c r="Z842" i="10" s="1"/>
  <c r="AB842" i="10"/>
  <c r="AD842" i="10"/>
  <c r="AE842" i="10"/>
  <c r="C843" i="10"/>
  <c r="D843" i="10"/>
  <c r="E843" i="10"/>
  <c r="F843" i="10"/>
  <c r="G843" i="10"/>
  <c r="H843" i="10"/>
  <c r="I843" i="10"/>
  <c r="J843" i="10"/>
  <c r="K843" i="10"/>
  <c r="L843" i="10"/>
  <c r="M843" i="10"/>
  <c r="N843" i="10"/>
  <c r="O843" i="10"/>
  <c r="AC843" i="10" s="1"/>
  <c r="P843" i="10"/>
  <c r="Q843" i="10"/>
  <c r="R843" i="10"/>
  <c r="S843" i="10"/>
  <c r="T843" i="10"/>
  <c r="U843" i="10"/>
  <c r="V843" i="10"/>
  <c r="W843" i="10"/>
  <c r="X843" i="10"/>
  <c r="Y843" i="10"/>
  <c r="Z843" i="10" s="1"/>
  <c r="AB843" i="10"/>
  <c r="AD843" i="10"/>
  <c r="AE843" i="10"/>
  <c r="C844" i="10"/>
  <c r="D844" i="10"/>
  <c r="E844" i="10"/>
  <c r="F844" i="10"/>
  <c r="G844" i="10"/>
  <c r="H844" i="10"/>
  <c r="I844" i="10"/>
  <c r="J844" i="10"/>
  <c r="K844" i="10"/>
  <c r="L844" i="10"/>
  <c r="M844" i="10"/>
  <c r="N844" i="10"/>
  <c r="O844" i="10"/>
  <c r="AC844" i="10" s="1"/>
  <c r="P844" i="10"/>
  <c r="Q844" i="10"/>
  <c r="R844" i="10"/>
  <c r="S844" i="10"/>
  <c r="T844" i="10"/>
  <c r="U844" i="10"/>
  <c r="V844" i="10"/>
  <c r="W844" i="10"/>
  <c r="X844" i="10"/>
  <c r="Y844" i="10"/>
  <c r="Z844" i="10" s="1"/>
  <c r="AB844" i="10"/>
  <c r="AD844" i="10"/>
  <c r="AE844" i="10"/>
  <c r="C845" i="10"/>
  <c r="D845" i="10"/>
  <c r="E845" i="10"/>
  <c r="F845" i="10"/>
  <c r="G845" i="10"/>
  <c r="H845" i="10"/>
  <c r="I845" i="10"/>
  <c r="J845" i="10"/>
  <c r="K845" i="10"/>
  <c r="L845" i="10"/>
  <c r="M845" i="10"/>
  <c r="N845" i="10"/>
  <c r="O845" i="10"/>
  <c r="AC845" i="10" s="1"/>
  <c r="P845" i="10"/>
  <c r="Q845" i="10"/>
  <c r="R845" i="10"/>
  <c r="S845" i="10"/>
  <c r="T845" i="10"/>
  <c r="U845" i="10"/>
  <c r="V845" i="10"/>
  <c r="W845" i="10"/>
  <c r="X845" i="10"/>
  <c r="Y845" i="10"/>
  <c r="AA845" i="10" s="1"/>
  <c r="AB845" i="10"/>
  <c r="AD845" i="10"/>
  <c r="AE845" i="10"/>
  <c r="C846" i="10"/>
  <c r="D846" i="10"/>
  <c r="E846" i="10"/>
  <c r="F846" i="10"/>
  <c r="G846" i="10"/>
  <c r="H846" i="10"/>
  <c r="I846" i="10"/>
  <c r="J846" i="10"/>
  <c r="K846" i="10"/>
  <c r="L846" i="10"/>
  <c r="M846" i="10"/>
  <c r="N846" i="10"/>
  <c r="O846" i="10"/>
  <c r="AC846" i="10" s="1"/>
  <c r="P846" i="10"/>
  <c r="Q846" i="10"/>
  <c r="R846" i="10"/>
  <c r="S846" i="10"/>
  <c r="T846" i="10"/>
  <c r="U846" i="10"/>
  <c r="V846" i="10"/>
  <c r="W846" i="10"/>
  <c r="X846" i="10"/>
  <c r="Y846" i="10"/>
  <c r="Z846" i="10" s="1"/>
  <c r="AB846" i="10"/>
  <c r="AD846" i="10"/>
  <c r="AE846" i="10"/>
  <c r="C847" i="10"/>
  <c r="D847" i="10"/>
  <c r="E847" i="10"/>
  <c r="F847" i="10"/>
  <c r="G847" i="10"/>
  <c r="H847" i="10"/>
  <c r="I847" i="10"/>
  <c r="J847" i="10"/>
  <c r="K847" i="10"/>
  <c r="L847" i="10"/>
  <c r="M847" i="10"/>
  <c r="N847" i="10"/>
  <c r="O847" i="10"/>
  <c r="AC847" i="10" s="1"/>
  <c r="P847" i="10"/>
  <c r="Q847" i="10"/>
  <c r="R847" i="10"/>
  <c r="S847" i="10"/>
  <c r="T847" i="10"/>
  <c r="U847" i="10"/>
  <c r="V847" i="10"/>
  <c r="W847" i="10"/>
  <c r="X847" i="10"/>
  <c r="Y847" i="10"/>
  <c r="Z847" i="10" s="1"/>
  <c r="AB847" i="10"/>
  <c r="AD847" i="10"/>
  <c r="AE847" i="10"/>
  <c r="C848" i="10"/>
  <c r="D848" i="10"/>
  <c r="E848" i="10"/>
  <c r="F848" i="10"/>
  <c r="G848" i="10"/>
  <c r="H848" i="10"/>
  <c r="I848" i="10"/>
  <c r="J848" i="10"/>
  <c r="K848" i="10"/>
  <c r="L848" i="10"/>
  <c r="M848" i="10"/>
  <c r="N848" i="10"/>
  <c r="O848" i="10"/>
  <c r="AC848" i="10" s="1"/>
  <c r="P848" i="10"/>
  <c r="Q848" i="10"/>
  <c r="R848" i="10"/>
  <c r="S848" i="10"/>
  <c r="T848" i="10"/>
  <c r="U848" i="10"/>
  <c r="V848" i="10"/>
  <c r="W848" i="10"/>
  <c r="X848" i="10"/>
  <c r="Y848" i="10"/>
  <c r="AA848" i="10" s="1"/>
  <c r="AB848" i="10"/>
  <c r="AD848" i="10"/>
  <c r="AE848" i="10"/>
  <c r="C849" i="10"/>
  <c r="D849" i="10"/>
  <c r="E849" i="10"/>
  <c r="F849" i="10"/>
  <c r="G849" i="10"/>
  <c r="H849" i="10"/>
  <c r="I849" i="10"/>
  <c r="J849" i="10"/>
  <c r="K849" i="10"/>
  <c r="L849" i="10"/>
  <c r="M849" i="10"/>
  <c r="N849" i="10"/>
  <c r="O849" i="10"/>
  <c r="AC849" i="10" s="1"/>
  <c r="P849" i="10"/>
  <c r="Q849" i="10"/>
  <c r="R849" i="10"/>
  <c r="S849" i="10"/>
  <c r="T849" i="10"/>
  <c r="U849" i="10"/>
  <c r="V849" i="10"/>
  <c r="W849" i="10"/>
  <c r="X849" i="10"/>
  <c r="Y849" i="10"/>
  <c r="Z849" i="10" s="1"/>
  <c r="AB849" i="10"/>
  <c r="AD849" i="10"/>
  <c r="AE849" i="10"/>
  <c r="C850" i="10"/>
  <c r="D850" i="10"/>
  <c r="E850" i="10"/>
  <c r="F850" i="10"/>
  <c r="G850" i="10"/>
  <c r="H850" i="10"/>
  <c r="I850" i="10"/>
  <c r="J850" i="10"/>
  <c r="K850" i="10"/>
  <c r="L850" i="10"/>
  <c r="M850" i="10"/>
  <c r="N850" i="10"/>
  <c r="O850" i="10"/>
  <c r="AC850" i="10" s="1"/>
  <c r="P850" i="10"/>
  <c r="Q850" i="10"/>
  <c r="R850" i="10"/>
  <c r="S850" i="10"/>
  <c r="T850" i="10"/>
  <c r="U850" i="10"/>
  <c r="V850" i="10"/>
  <c r="W850" i="10"/>
  <c r="X850" i="10"/>
  <c r="Y850" i="10"/>
  <c r="Z850" i="10" s="1"/>
  <c r="AB850" i="10"/>
  <c r="AD850" i="10"/>
  <c r="AE850" i="10"/>
  <c r="C851" i="10"/>
  <c r="D851" i="10"/>
  <c r="E851" i="10"/>
  <c r="F851" i="10"/>
  <c r="G851" i="10"/>
  <c r="H851" i="10"/>
  <c r="I851" i="10"/>
  <c r="J851" i="10"/>
  <c r="K851" i="10"/>
  <c r="L851" i="10"/>
  <c r="M851" i="10"/>
  <c r="N851" i="10"/>
  <c r="O851" i="10"/>
  <c r="AC851" i="10" s="1"/>
  <c r="P851" i="10"/>
  <c r="Q851" i="10"/>
  <c r="R851" i="10"/>
  <c r="S851" i="10"/>
  <c r="T851" i="10"/>
  <c r="U851" i="10"/>
  <c r="V851" i="10"/>
  <c r="W851" i="10"/>
  <c r="X851" i="10"/>
  <c r="Y851" i="10"/>
  <c r="Z851" i="10" s="1"/>
  <c r="AB851" i="10"/>
  <c r="AD851" i="10"/>
  <c r="AE851" i="10"/>
  <c r="C852" i="10"/>
  <c r="D852" i="10"/>
  <c r="E852" i="10"/>
  <c r="F852" i="10"/>
  <c r="G852" i="10"/>
  <c r="H852" i="10"/>
  <c r="I852" i="10"/>
  <c r="J852" i="10"/>
  <c r="K852" i="10"/>
  <c r="L852" i="10"/>
  <c r="M852" i="10"/>
  <c r="N852" i="10"/>
  <c r="O852" i="10"/>
  <c r="AC852" i="10" s="1"/>
  <c r="P852" i="10"/>
  <c r="Q852" i="10"/>
  <c r="R852" i="10"/>
  <c r="S852" i="10"/>
  <c r="T852" i="10"/>
  <c r="U852" i="10"/>
  <c r="V852" i="10"/>
  <c r="W852" i="10"/>
  <c r="X852" i="10"/>
  <c r="Y852" i="10"/>
  <c r="Z852" i="10" s="1"/>
  <c r="AB852" i="10"/>
  <c r="AD852" i="10"/>
  <c r="AE852" i="10"/>
  <c r="C853" i="10"/>
  <c r="D853" i="10"/>
  <c r="E853" i="10"/>
  <c r="F853" i="10"/>
  <c r="G853" i="10"/>
  <c r="H853" i="10"/>
  <c r="I853" i="10"/>
  <c r="J853" i="10"/>
  <c r="K853" i="10"/>
  <c r="L853" i="10"/>
  <c r="M853" i="10"/>
  <c r="N853" i="10"/>
  <c r="O853" i="10"/>
  <c r="AC853" i="10" s="1"/>
  <c r="P853" i="10"/>
  <c r="Q853" i="10"/>
  <c r="R853" i="10"/>
  <c r="S853" i="10"/>
  <c r="T853" i="10"/>
  <c r="U853" i="10"/>
  <c r="V853" i="10"/>
  <c r="W853" i="10"/>
  <c r="X853" i="10"/>
  <c r="Y853" i="10"/>
  <c r="AA853" i="10" s="1"/>
  <c r="AB853" i="10"/>
  <c r="AD853" i="10"/>
  <c r="AE853" i="10"/>
  <c r="C854" i="10"/>
  <c r="D854" i="10"/>
  <c r="E854" i="10"/>
  <c r="F854" i="10"/>
  <c r="G854" i="10"/>
  <c r="H854" i="10"/>
  <c r="I854" i="10"/>
  <c r="J854" i="10"/>
  <c r="K854" i="10"/>
  <c r="L854" i="10"/>
  <c r="M854" i="10"/>
  <c r="N854" i="10"/>
  <c r="O854" i="10"/>
  <c r="AC854" i="10" s="1"/>
  <c r="P854" i="10"/>
  <c r="Q854" i="10"/>
  <c r="R854" i="10"/>
  <c r="S854" i="10"/>
  <c r="T854" i="10"/>
  <c r="U854" i="10"/>
  <c r="V854" i="10"/>
  <c r="W854" i="10"/>
  <c r="X854" i="10"/>
  <c r="Y854" i="10"/>
  <c r="Z854" i="10" s="1"/>
  <c r="AB854" i="10"/>
  <c r="AD854" i="10"/>
  <c r="AE854" i="10"/>
  <c r="C855" i="10"/>
  <c r="D855" i="10"/>
  <c r="E855" i="10"/>
  <c r="F855" i="10"/>
  <c r="G855" i="10"/>
  <c r="H855" i="10"/>
  <c r="I855" i="10"/>
  <c r="J855" i="10"/>
  <c r="K855" i="10"/>
  <c r="L855" i="10"/>
  <c r="M855" i="10"/>
  <c r="N855" i="10"/>
  <c r="O855" i="10"/>
  <c r="AC855" i="10" s="1"/>
  <c r="P855" i="10"/>
  <c r="Q855" i="10"/>
  <c r="R855" i="10"/>
  <c r="S855" i="10"/>
  <c r="T855" i="10"/>
  <c r="U855" i="10"/>
  <c r="V855" i="10"/>
  <c r="W855" i="10"/>
  <c r="X855" i="10"/>
  <c r="Y855" i="10"/>
  <c r="AA855" i="10" s="1"/>
  <c r="AB855" i="10"/>
  <c r="AD855" i="10"/>
  <c r="AE855" i="10"/>
  <c r="C856" i="10"/>
  <c r="D856" i="10"/>
  <c r="E856" i="10"/>
  <c r="F856" i="10"/>
  <c r="G856" i="10"/>
  <c r="H856" i="10"/>
  <c r="I856" i="10"/>
  <c r="J856" i="10"/>
  <c r="K856" i="10"/>
  <c r="L856" i="10"/>
  <c r="M856" i="10"/>
  <c r="N856" i="10"/>
  <c r="O856" i="10"/>
  <c r="AC856" i="10" s="1"/>
  <c r="P856" i="10"/>
  <c r="Q856" i="10"/>
  <c r="R856" i="10"/>
  <c r="S856" i="10"/>
  <c r="T856" i="10"/>
  <c r="U856" i="10"/>
  <c r="V856" i="10"/>
  <c r="W856" i="10"/>
  <c r="X856" i="10"/>
  <c r="Y856" i="10"/>
  <c r="Z856" i="10" s="1"/>
  <c r="AB856" i="10"/>
  <c r="AD856" i="10"/>
  <c r="AE856" i="10"/>
  <c r="C857" i="10"/>
  <c r="D857" i="10"/>
  <c r="E857" i="10"/>
  <c r="F857" i="10"/>
  <c r="G857" i="10"/>
  <c r="H857" i="10"/>
  <c r="I857" i="10"/>
  <c r="J857" i="10"/>
  <c r="K857" i="10"/>
  <c r="L857" i="10"/>
  <c r="M857" i="10"/>
  <c r="N857" i="10"/>
  <c r="O857" i="10"/>
  <c r="AC857" i="10" s="1"/>
  <c r="P857" i="10"/>
  <c r="Q857" i="10"/>
  <c r="R857" i="10"/>
  <c r="S857" i="10"/>
  <c r="T857" i="10"/>
  <c r="U857" i="10"/>
  <c r="V857" i="10"/>
  <c r="W857" i="10"/>
  <c r="X857" i="10"/>
  <c r="Y857" i="10"/>
  <c r="AA857" i="10" s="1"/>
  <c r="AB857" i="10"/>
  <c r="AD857" i="10"/>
  <c r="AE857" i="10"/>
  <c r="C858" i="10"/>
  <c r="D858" i="10"/>
  <c r="E858" i="10"/>
  <c r="F858" i="10"/>
  <c r="G858" i="10"/>
  <c r="H858" i="10"/>
  <c r="I858" i="10"/>
  <c r="J858" i="10"/>
  <c r="K858" i="10"/>
  <c r="L858" i="10"/>
  <c r="M858" i="10"/>
  <c r="N858" i="10"/>
  <c r="O858" i="10"/>
  <c r="AC858" i="10" s="1"/>
  <c r="P858" i="10"/>
  <c r="Q858" i="10"/>
  <c r="R858" i="10"/>
  <c r="S858" i="10"/>
  <c r="T858" i="10"/>
  <c r="U858" i="10"/>
  <c r="V858" i="10"/>
  <c r="W858" i="10"/>
  <c r="X858" i="10"/>
  <c r="Y858" i="10"/>
  <c r="Z858" i="10" s="1"/>
  <c r="AB858" i="10"/>
  <c r="AD858" i="10"/>
  <c r="AE858" i="10"/>
  <c r="C859" i="10"/>
  <c r="D859" i="10"/>
  <c r="E859" i="10"/>
  <c r="F859" i="10"/>
  <c r="G859" i="10"/>
  <c r="H859" i="10"/>
  <c r="I859" i="10"/>
  <c r="J859" i="10"/>
  <c r="K859" i="10"/>
  <c r="L859" i="10"/>
  <c r="M859" i="10"/>
  <c r="N859" i="10"/>
  <c r="O859" i="10"/>
  <c r="AC859" i="10" s="1"/>
  <c r="P859" i="10"/>
  <c r="Q859" i="10"/>
  <c r="R859" i="10"/>
  <c r="S859" i="10"/>
  <c r="T859" i="10"/>
  <c r="U859" i="10"/>
  <c r="V859" i="10"/>
  <c r="W859" i="10"/>
  <c r="X859" i="10"/>
  <c r="Y859" i="10"/>
  <c r="Z859" i="10" s="1"/>
  <c r="AB859" i="10"/>
  <c r="AD859" i="10"/>
  <c r="AE859" i="10"/>
  <c r="C860" i="10"/>
  <c r="D860" i="10"/>
  <c r="E860" i="10"/>
  <c r="F860" i="10"/>
  <c r="G860" i="10"/>
  <c r="H860" i="10"/>
  <c r="I860" i="10"/>
  <c r="J860" i="10"/>
  <c r="K860" i="10"/>
  <c r="L860" i="10"/>
  <c r="M860" i="10"/>
  <c r="N860" i="10"/>
  <c r="O860" i="10"/>
  <c r="AC860" i="10" s="1"/>
  <c r="P860" i="10"/>
  <c r="Q860" i="10"/>
  <c r="R860" i="10"/>
  <c r="S860" i="10"/>
  <c r="T860" i="10"/>
  <c r="U860" i="10"/>
  <c r="V860" i="10"/>
  <c r="W860" i="10"/>
  <c r="X860" i="10"/>
  <c r="Y860" i="10"/>
  <c r="AA860" i="10" s="1"/>
  <c r="AB860" i="10"/>
  <c r="AD860" i="10"/>
  <c r="AE860" i="10"/>
  <c r="C861" i="10"/>
  <c r="D861" i="10"/>
  <c r="E861" i="10"/>
  <c r="F861" i="10"/>
  <c r="G861" i="10"/>
  <c r="H861" i="10"/>
  <c r="I861" i="10"/>
  <c r="J861" i="10"/>
  <c r="K861" i="10"/>
  <c r="L861" i="10"/>
  <c r="M861" i="10"/>
  <c r="N861" i="10"/>
  <c r="O861" i="10"/>
  <c r="AC861" i="10" s="1"/>
  <c r="P861" i="10"/>
  <c r="Q861" i="10"/>
  <c r="R861" i="10"/>
  <c r="S861" i="10"/>
  <c r="T861" i="10"/>
  <c r="U861" i="10"/>
  <c r="V861" i="10"/>
  <c r="W861" i="10"/>
  <c r="X861" i="10"/>
  <c r="Y861" i="10"/>
  <c r="AA861" i="10" s="1"/>
  <c r="AB861" i="10"/>
  <c r="AD861" i="10"/>
  <c r="AE861" i="10"/>
  <c r="C862" i="10"/>
  <c r="D862" i="10"/>
  <c r="E862" i="10"/>
  <c r="F862" i="10"/>
  <c r="G862" i="10"/>
  <c r="H862" i="10"/>
  <c r="I862" i="10"/>
  <c r="J862" i="10"/>
  <c r="K862" i="10"/>
  <c r="L862" i="10"/>
  <c r="M862" i="10"/>
  <c r="N862" i="10"/>
  <c r="O862" i="10"/>
  <c r="AC862" i="10" s="1"/>
  <c r="P862" i="10"/>
  <c r="Q862" i="10"/>
  <c r="R862" i="10"/>
  <c r="S862" i="10"/>
  <c r="T862" i="10"/>
  <c r="U862" i="10"/>
  <c r="V862" i="10"/>
  <c r="W862" i="10"/>
  <c r="X862" i="10"/>
  <c r="Y862" i="10"/>
  <c r="Z862" i="10" s="1"/>
  <c r="AB862" i="10"/>
  <c r="AD862" i="10"/>
  <c r="AE862" i="10"/>
  <c r="C863" i="10"/>
  <c r="D863" i="10"/>
  <c r="E863" i="10"/>
  <c r="F863" i="10"/>
  <c r="G863" i="10"/>
  <c r="H863" i="10"/>
  <c r="I863" i="10"/>
  <c r="J863" i="10"/>
  <c r="K863" i="10"/>
  <c r="L863" i="10"/>
  <c r="M863" i="10"/>
  <c r="N863" i="10"/>
  <c r="O863" i="10"/>
  <c r="AC863" i="10" s="1"/>
  <c r="P863" i="10"/>
  <c r="Q863" i="10"/>
  <c r="R863" i="10"/>
  <c r="S863" i="10"/>
  <c r="T863" i="10"/>
  <c r="U863" i="10"/>
  <c r="V863" i="10"/>
  <c r="W863" i="10"/>
  <c r="X863" i="10"/>
  <c r="Y863" i="10"/>
  <c r="Z863" i="10" s="1"/>
  <c r="AB863" i="10"/>
  <c r="AD863" i="10"/>
  <c r="AE863" i="10"/>
  <c r="C864" i="10"/>
  <c r="D864" i="10"/>
  <c r="E864" i="10"/>
  <c r="F864" i="10"/>
  <c r="G864" i="10"/>
  <c r="H864" i="10"/>
  <c r="I864" i="10"/>
  <c r="J864" i="10"/>
  <c r="K864" i="10"/>
  <c r="L864" i="10"/>
  <c r="M864" i="10"/>
  <c r="N864" i="10"/>
  <c r="O864" i="10"/>
  <c r="AC864" i="10" s="1"/>
  <c r="P864" i="10"/>
  <c r="Q864" i="10"/>
  <c r="R864" i="10"/>
  <c r="S864" i="10"/>
  <c r="T864" i="10"/>
  <c r="U864" i="10"/>
  <c r="V864" i="10"/>
  <c r="W864" i="10"/>
  <c r="X864" i="10"/>
  <c r="Y864" i="10"/>
  <c r="Z864" i="10" s="1"/>
  <c r="AB864" i="10"/>
  <c r="AD864" i="10"/>
  <c r="AE864" i="10"/>
  <c r="C865" i="10"/>
  <c r="D865" i="10"/>
  <c r="E865" i="10"/>
  <c r="F865" i="10"/>
  <c r="G865" i="10"/>
  <c r="H865" i="10"/>
  <c r="I865" i="10"/>
  <c r="J865" i="10"/>
  <c r="K865" i="10"/>
  <c r="L865" i="10"/>
  <c r="M865" i="10"/>
  <c r="N865" i="10"/>
  <c r="O865" i="10"/>
  <c r="AC865" i="10" s="1"/>
  <c r="P865" i="10"/>
  <c r="Q865" i="10"/>
  <c r="R865" i="10"/>
  <c r="S865" i="10"/>
  <c r="T865" i="10"/>
  <c r="U865" i="10"/>
  <c r="V865" i="10"/>
  <c r="W865" i="10"/>
  <c r="X865" i="10"/>
  <c r="Y865" i="10"/>
  <c r="AA865" i="10" s="1"/>
  <c r="AB865" i="10"/>
  <c r="AD865" i="10"/>
  <c r="AE865" i="10"/>
  <c r="C866" i="10"/>
  <c r="D866" i="10"/>
  <c r="E866" i="10"/>
  <c r="F866" i="10"/>
  <c r="G866" i="10"/>
  <c r="H866" i="10"/>
  <c r="I866" i="10"/>
  <c r="J866" i="10"/>
  <c r="K866" i="10"/>
  <c r="L866" i="10"/>
  <c r="M866" i="10"/>
  <c r="N866" i="10"/>
  <c r="O866" i="10"/>
  <c r="AC866" i="10" s="1"/>
  <c r="P866" i="10"/>
  <c r="Q866" i="10"/>
  <c r="R866" i="10"/>
  <c r="S866" i="10"/>
  <c r="T866" i="10"/>
  <c r="U866" i="10"/>
  <c r="V866" i="10"/>
  <c r="W866" i="10"/>
  <c r="X866" i="10"/>
  <c r="Y866" i="10"/>
  <c r="Z866" i="10" s="1"/>
  <c r="AB866" i="10"/>
  <c r="AD866" i="10"/>
  <c r="AE866" i="10"/>
  <c r="C867" i="10"/>
  <c r="D867" i="10"/>
  <c r="E867" i="10"/>
  <c r="F867" i="10"/>
  <c r="G867" i="10"/>
  <c r="H867" i="10"/>
  <c r="I867" i="10"/>
  <c r="J867" i="10"/>
  <c r="K867" i="10"/>
  <c r="L867" i="10"/>
  <c r="M867" i="10"/>
  <c r="N867" i="10"/>
  <c r="O867" i="10"/>
  <c r="AC867" i="10" s="1"/>
  <c r="P867" i="10"/>
  <c r="Q867" i="10"/>
  <c r="R867" i="10"/>
  <c r="S867" i="10"/>
  <c r="T867" i="10"/>
  <c r="U867" i="10"/>
  <c r="V867" i="10"/>
  <c r="W867" i="10"/>
  <c r="X867" i="10"/>
  <c r="Y867" i="10"/>
  <c r="Z867" i="10" s="1"/>
  <c r="AB867" i="10"/>
  <c r="AD867" i="10"/>
  <c r="AE867" i="10"/>
  <c r="C868" i="10"/>
  <c r="D868" i="10"/>
  <c r="E868" i="10"/>
  <c r="F868" i="10"/>
  <c r="G868" i="10"/>
  <c r="H868" i="10"/>
  <c r="I868" i="10"/>
  <c r="J868" i="10"/>
  <c r="K868" i="10"/>
  <c r="L868" i="10"/>
  <c r="M868" i="10"/>
  <c r="N868" i="10"/>
  <c r="O868" i="10"/>
  <c r="AC868" i="10" s="1"/>
  <c r="P868" i="10"/>
  <c r="Q868" i="10"/>
  <c r="R868" i="10"/>
  <c r="S868" i="10"/>
  <c r="T868" i="10"/>
  <c r="U868" i="10"/>
  <c r="V868" i="10"/>
  <c r="W868" i="10"/>
  <c r="X868" i="10"/>
  <c r="Y868" i="10"/>
  <c r="AA868" i="10" s="1"/>
  <c r="AB868" i="10"/>
  <c r="AD868" i="10"/>
  <c r="AE868" i="10"/>
  <c r="C869" i="10"/>
  <c r="D869" i="10"/>
  <c r="E869" i="10"/>
  <c r="F869" i="10"/>
  <c r="G869" i="10"/>
  <c r="H869" i="10"/>
  <c r="I869" i="10"/>
  <c r="J869" i="10"/>
  <c r="K869" i="10"/>
  <c r="L869" i="10"/>
  <c r="M869" i="10"/>
  <c r="N869" i="10"/>
  <c r="O869" i="10"/>
  <c r="AC869" i="10" s="1"/>
  <c r="P869" i="10"/>
  <c r="Q869" i="10"/>
  <c r="R869" i="10"/>
  <c r="S869" i="10"/>
  <c r="T869" i="10"/>
  <c r="U869" i="10"/>
  <c r="V869" i="10"/>
  <c r="W869" i="10"/>
  <c r="X869" i="10"/>
  <c r="Y869" i="10"/>
  <c r="AA869" i="10" s="1"/>
  <c r="AB869" i="10"/>
  <c r="AD869" i="10"/>
  <c r="AE869" i="10"/>
  <c r="C870" i="10"/>
  <c r="D870" i="10"/>
  <c r="E870" i="10"/>
  <c r="F870" i="10"/>
  <c r="G870" i="10"/>
  <c r="H870" i="10"/>
  <c r="I870" i="10"/>
  <c r="J870" i="10"/>
  <c r="K870" i="10"/>
  <c r="L870" i="10"/>
  <c r="M870" i="10"/>
  <c r="N870" i="10"/>
  <c r="O870" i="10"/>
  <c r="AC870" i="10" s="1"/>
  <c r="P870" i="10"/>
  <c r="Q870" i="10"/>
  <c r="R870" i="10"/>
  <c r="S870" i="10"/>
  <c r="T870" i="10"/>
  <c r="U870" i="10"/>
  <c r="V870" i="10"/>
  <c r="W870" i="10"/>
  <c r="X870" i="10"/>
  <c r="Y870" i="10"/>
  <c r="Z870" i="10" s="1"/>
  <c r="AB870" i="10"/>
  <c r="AD870" i="10"/>
  <c r="AE870" i="10"/>
  <c r="C871" i="10"/>
  <c r="D871" i="10"/>
  <c r="E871" i="10"/>
  <c r="F871" i="10"/>
  <c r="G871" i="10"/>
  <c r="H871" i="10"/>
  <c r="I871" i="10"/>
  <c r="J871" i="10"/>
  <c r="K871" i="10"/>
  <c r="L871" i="10"/>
  <c r="M871" i="10"/>
  <c r="N871" i="10"/>
  <c r="O871" i="10"/>
  <c r="AC871" i="10" s="1"/>
  <c r="P871" i="10"/>
  <c r="Q871" i="10"/>
  <c r="R871" i="10"/>
  <c r="S871" i="10"/>
  <c r="T871" i="10"/>
  <c r="U871" i="10"/>
  <c r="V871" i="10"/>
  <c r="W871" i="10"/>
  <c r="X871" i="10"/>
  <c r="Y871" i="10"/>
  <c r="Z871" i="10" s="1"/>
  <c r="AB871" i="10"/>
  <c r="AD871" i="10"/>
  <c r="AE871" i="10"/>
  <c r="C872" i="10"/>
  <c r="D872" i="10"/>
  <c r="E872" i="10"/>
  <c r="F872" i="10"/>
  <c r="G872" i="10"/>
  <c r="H872" i="10"/>
  <c r="I872" i="10"/>
  <c r="J872" i="10"/>
  <c r="K872" i="10"/>
  <c r="L872" i="10"/>
  <c r="M872" i="10"/>
  <c r="N872" i="10"/>
  <c r="O872" i="10"/>
  <c r="AC872" i="10" s="1"/>
  <c r="P872" i="10"/>
  <c r="Q872" i="10"/>
  <c r="R872" i="10"/>
  <c r="S872" i="10"/>
  <c r="T872" i="10"/>
  <c r="U872" i="10"/>
  <c r="V872" i="10"/>
  <c r="W872" i="10"/>
  <c r="X872" i="10"/>
  <c r="Y872" i="10"/>
  <c r="AA872" i="10" s="1"/>
  <c r="AB872" i="10"/>
  <c r="AD872" i="10"/>
  <c r="AE872" i="10"/>
  <c r="C873" i="10"/>
  <c r="D873" i="10"/>
  <c r="E873" i="10"/>
  <c r="F873" i="10"/>
  <c r="G873" i="10"/>
  <c r="H873" i="10"/>
  <c r="I873" i="10"/>
  <c r="J873" i="10"/>
  <c r="K873" i="10"/>
  <c r="L873" i="10"/>
  <c r="M873" i="10"/>
  <c r="N873" i="10"/>
  <c r="O873" i="10"/>
  <c r="AC873" i="10" s="1"/>
  <c r="P873" i="10"/>
  <c r="Q873" i="10"/>
  <c r="R873" i="10"/>
  <c r="S873" i="10"/>
  <c r="T873" i="10"/>
  <c r="U873" i="10"/>
  <c r="V873" i="10"/>
  <c r="W873" i="10"/>
  <c r="X873" i="10"/>
  <c r="Y873" i="10"/>
  <c r="Z873" i="10" s="1"/>
  <c r="AB873" i="10"/>
  <c r="AD873" i="10"/>
  <c r="AE873" i="10"/>
  <c r="C874" i="10"/>
  <c r="D874" i="10"/>
  <c r="E874" i="10"/>
  <c r="F874" i="10"/>
  <c r="G874" i="10"/>
  <c r="H874" i="10"/>
  <c r="I874" i="10"/>
  <c r="J874" i="10"/>
  <c r="K874" i="10"/>
  <c r="L874" i="10"/>
  <c r="M874" i="10"/>
  <c r="N874" i="10"/>
  <c r="O874" i="10"/>
  <c r="AC874" i="10" s="1"/>
  <c r="P874" i="10"/>
  <c r="Q874" i="10"/>
  <c r="R874" i="10"/>
  <c r="S874" i="10"/>
  <c r="T874" i="10"/>
  <c r="U874" i="10"/>
  <c r="V874" i="10"/>
  <c r="W874" i="10"/>
  <c r="X874" i="10"/>
  <c r="Y874" i="10"/>
  <c r="Z874" i="10" s="1"/>
  <c r="AB874" i="10"/>
  <c r="AD874" i="10"/>
  <c r="AE874" i="10"/>
  <c r="C875" i="10"/>
  <c r="D875" i="10"/>
  <c r="E875" i="10"/>
  <c r="F875" i="10"/>
  <c r="G875" i="10"/>
  <c r="H875" i="10"/>
  <c r="I875" i="10"/>
  <c r="J875" i="10"/>
  <c r="K875" i="10"/>
  <c r="L875" i="10"/>
  <c r="M875" i="10"/>
  <c r="N875" i="10"/>
  <c r="O875" i="10"/>
  <c r="AC875" i="10" s="1"/>
  <c r="P875" i="10"/>
  <c r="Q875" i="10"/>
  <c r="R875" i="10"/>
  <c r="S875" i="10"/>
  <c r="T875" i="10"/>
  <c r="U875" i="10"/>
  <c r="V875" i="10"/>
  <c r="W875" i="10"/>
  <c r="X875" i="10"/>
  <c r="Y875" i="10"/>
  <c r="Z875" i="10" s="1"/>
  <c r="AB875" i="10"/>
  <c r="AD875" i="10"/>
  <c r="AE875" i="10"/>
  <c r="C876" i="10"/>
  <c r="D876" i="10"/>
  <c r="E876" i="10"/>
  <c r="F876" i="10"/>
  <c r="G876" i="10"/>
  <c r="H876" i="10"/>
  <c r="I876" i="10"/>
  <c r="J876" i="10"/>
  <c r="K876" i="10"/>
  <c r="L876" i="10"/>
  <c r="M876" i="10"/>
  <c r="N876" i="10"/>
  <c r="O876" i="10"/>
  <c r="AC876" i="10" s="1"/>
  <c r="P876" i="10"/>
  <c r="Q876" i="10"/>
  <c r="R876" i="10"/>
  <c r="S876" i="10"/>
  <c r="T876" i="10"/>
  <c r="U876" i="10"/>
  <c r="V876" i="10"/>
  <c r="W876" i="10"/>
  <c r="X876" i="10"/>
  <c r="Y876" i="10"/>
  <c r="Z876" i="10" s="1"/>
  <c r="AB876" i="10"/>
  <c r="AD876" i="10"/>
  <c r="AE876" i="10"/>
  <c r="C877" i="10"/>
  <c r="D877" i="10"/>
  <c r="E877" i="10"/>
  <c r="F877" i="10"/>
  <c r="G877" i="10"/>
  <c r="H877" i="10"/>
  <c r="I877" i="10"/>
  <c r="J877" i="10"/>
  <c r="K877" i="10"/>
  <c r="L877" i="10"/>
  <c r="M877" i="10"/>
  <c r="N877" i="10"/>
  <c r="O877" i="10"/>
  <c r="AC877" i="10" s="1"/>
  <c r="P877" i="10"/>
  <c r="Q877" i="10"/>
  <c r="R877" i="10"/>
  <c r="S877" i="10"/>
  <c r="T877" i="10"/>
  <c r="U877" i="10"/>
  <c r="V877" i="10"/>
  <c r="W877" i="10"/>
  <c r="X877" i="10"/>
  <c r="Y877" i="10"/>
  <c r="AA877" i="10" s="1"/>
  <c r="AB877" i="10"/>
  <c r="AD877" i="10"/>
  <c r="AE877" i="10"/>
  <c r="C878" i="10"/>
  <c r="D878" i="10"/>
  <c r="E878" i="10"/>
  <c r="F878" i="10"/>
  <c r="G878" i="10"/>
  <c r="H878" i="10"/>
  <c r="I878" i="10"/>
  <c r="J878" i="10"/>
  <c r="K878" i="10"/>
  <c r="L878" i="10"/>
  <c r="M878" i="10"/>
  <c r="N878" i="10"/>
  <c r="O878" i="10"/>
  <c r="AC878" i="10" s="1"/>
  <c r="P878" i="10"/>
  <c r="Q878" i="10"/>
  <c r="R878" i="10"/>
  <c r="S878" i="10"/>
  <c r="T878" i="10"/>
  <c r="U878" i="10"/>
  <c r="V878" i="10"/>
  <c r="W878" i="10"/>
  <c r="X878" i="10"/>
  <c r="Y878" i="10"/>
  <c r="Z878" i="10" s="1"/>
  <c r="AB878" i="10"/>
  <c r="AD878" i="10"/>
  <c r="AE878" i="10"/>
  <c r="C879" i="10"/>
  <c r="D879" i="10"/>
  <c r="E879" i="10"/>
  <c r="F879" i="10"/>
  <c r="G879" i="10"/>
  <c r="H879" i="10"/>
  <c r="I879" i="10"/>
  <c r="J879" i="10"/>
  <c r="K879" i="10"/>
  <c r="L879" i="10"/>
  <c r="M879" i="10"/>
  <c r="N879" i="10"/>
  <c r="O879" i="10"/>
  <c r="AC879" i="10" s="1"/>
  <c r="P879" i="10"/>
  <c r="Q879" i="10"/>
  <c r="R879" i="10"/>
  <c r="S879" i="10"/>
  <c r="T879" i="10"/>
  <c r="U879" i="10"/>
  <c r="V879" i="10"/>
  <c r="W879" i="10"/>
  <c r="X879" i="10"/>
  <c r="Y879" i="10"/>
  <c r="Z879" i="10" s="1"/>
  <c r="AB879" i="10"/>
  <c r="AD879" i="10"/>
  <c r="AE879" i="10"/>
  <c r="C880" i="10"/>
  <c r="D880" i="10"/>
  <c r="E880" i="10"/>
  <c r="F880" i="10"/>
  <c r="G880" i="10"/>
  <c r="H880" i="10"/>
  <c r="I880" i="10"/>
  <c r="J880" i="10"/>
  <c r="K880" i="10"/>
  <c r="L880" i="10"/>
  <c r="M880" i="10"/>
  <c r="N880" i="10"/>
  <c r="O880" i="10"/>
  <c r="AC880" i="10" s="1"/>
  <c r="P880" i="10"/>
  <c r="Q880" i="10"/>
  <c r="R880" i="10"/>
  <c r="S880" i="10"/>
  <c r="T880" i="10"/>
  <c r="U880" i="10"/>
  <c r="V880" i="10"/>
  <c r="W880" i="10"/>
  <c r="X880" i="10"/>
  <c r="Y880" i="10"/>
  <c r="Z880" i="10" s="1"/>
  <c r="AB880" i="10"/>
  <c r="AD880" i="10"/>
  <c r="AE880" i="10"/>
  <c r="C881" i="10"/>
  <c r="D881" i="10"/>
  <c r="E881" i="10"/>
  <c r="F881" i="10"/>
  <c r="G881" i="10"/>
  <c r="H881" i="10"/>
  <c r="I881" i="10"/>
  <c r="J881" i="10"/>
  <c r="K881" i="10"/>
  <c r="L881" i="10"/>
  <c r="M881" i="10"/>
  <c r="N881" i="10"/>
  <c r="O881" i="10"/>
  <c r="AC881" i="10" s="1"/>
  <c r="P881" i="10"/>
  <c r="Q881" i="10"/>
  <c r="R881" i="10"/>
  <c r="S881" i="10"/>
  <c r="T881" i="10"/>
  <c r="U881" i="10"/>
  <c r="V881" i="10"/>
  <c r="W881" i="10"/>
  <c r="X881" i="10"/>
  <c r="Y881" i="10"/>
  <c r="AA881" i="10" s="1"/>
  <c r="AB881" i="10"/>
  <c r="AD881" i="10"/>
  <c r="AE881" i="10"/>
  <c r="C882" i="10"/>
  <c r="D882" i="10"/>
  <c r="E882" i="10"/>
  <c r="F882" i="10"/>
  <c r="G882" i="10"/>
  <c r="H882" i="10"/>
  <c r="I882" i="10"/>
  <c r="J882" i="10"/>
  <c r="K882" i="10"/>
  <c r="L882" i="10"/>
  <c r="M882" i="10"/>
  <c r="N882" i="10"/>
  <c r="O882" i="10"/>
  <c r="AC882" i="10" s="1"/>
  <c r="P882" i="10"/>
  <c r="Q882" i="10"/>
  <c r="R882" i="10"/>
  <c r="S882" i="10"/>
  <c r="T882" i="10"/>
  <c r="U882" i="10"/>
  <c r="V882" i="10"/>
  <c r="W882" i="10"/>
  <c r="X882" i="10"/>
  <c r="Y882" i="10"/>
  <c r="Z882" i="10" s="1"/>
  <c r="AB882" i="10"/>
  <c r="AD882" i="10"/>
  <c r="AE882" i="10"/>
  <c r="C883" i="10"/>
  <c r="D883" i="10"/>
  <c r="E883" i="10"/>
  <c r="F883" i="10"/>
  <c r="G883" i="10"/>
  <c r="H883" i="10"/>
  <c r="I883" i="10"/>
  <c r="J883" i="10"/>
  <c r="K883" i="10"/>
  <c r="L883" i="10"/>
  <c r="M883" i="10"/>
  <c r="N883" i="10"/>
  <c r="O883" i="10"/>
  <c r="AC883" i="10" s="1"/>
  <c r="P883" i="10"/>
  <c r="Q883" i="10"/>
  <c r="R883" i="10"/>
  <c r="S883" i="10"/>
  <c r="T883" i="10"/>
  <c r="U883" i="10"/>
  <c r="V883" i="10"/>
  <c r="W883" i="10"/>
  <c r="X883" i="10"/>
  <c r="Y883" i="10"/>
  <c r="Z883" i="10" s="1"/>
  <c r="AB883" i="10"/>
  <c r="AD883" i="10"/>
  <c r="AE883" i="10"/>
  <c r="C884" i="10"/>
  <c r="D884" i="10"/>
  <c r="E884" i="10"/>
  <c r="F884" i="10"/>
  <c r="G884" i="10"/>
  <c r="H884" i="10"/>
  <c r="I884" i="10"/>
  <c r="J884" i="10"/>
  <c r="K884" i="10"/>
  <c r="L884" i="10"/>
  <c r="M884" i="10"/>
  <c r="N884" i="10"/>
  <c r="O884" i="10"/>
  <c r="AC884" i="10" s="1"/>
  <c r="P884" i="10"/>
  <c r="Q884" i="10"/>
  <c r="R884" i="10"/>
  <c r="S884" i="10"/>
  <c r="T884" i="10"/>
  <c r="U884" i="10"/>
  <c r="V884" i="10"/>
  <c r="W884" i="10"/>
  <c r="X884" i="10"/>
  <c r="Y884" i="10"/>
  <c r="Z884" i="10" s="1"/>
  <c r="AB884" i="10"/>
  <c r="AD884" i="10"/>
  <c r="AE884" i="10"/>
  <c r="C885" i="10"/>
  <c r="D885" i="10"/>
  <c r="E885" i="10"/>
  <c r="F885" i="10"/>
  <c r="G885" i="10"/>
  <c r="H885" i="10"/>
  <c r="I885" i="10"/>
  <c r="J885" i="10"/>
  <c r="K885" i="10"/>
  <c r="L885" i="10"/>
  <c r="M885" i="10"/>
  <c r="N885" i="10"/>
  <c r="O885" i="10"/>
  <c r="AC885" i="10" s="1"/>
  <c r="P885" i="10"/>
  <c r="Q885" i="10"/>
  <c r="R885" i="10"/>
  <c r="S885" i="10"/>
  <c r="T885" i="10"/>
  <c r="U885" i="10"/>
  <c r="V885" i="10"/>
  <c r="W885" i="10"/>
  <c r="X885" i="10"/>
  <c r="Y885" i="10"/>
  <c r="AA885" i="10" s="1"/>
  <c r="AB885" i="10"/>
  <c r="AD885" i="10"/>
  <c r="AE885" i="10"/>
  <c r="C59" i="2"/>
  <c r="D59" i="2"/>
  <c r="E59" i="2"/>
  <c r="F59" i="2"/>
  <c r="G59" i="2"/>
  <c r="H59" i="2"/>
  <c r="J59" i="2"/>
  <c r="K59" i="2"/>
  <c r="L59" i="2"/>
  <c r="N59" i="2"/>
  <c r="O59" i="2"/>
  <c r="P59" i="2"/>
  <c r="Q59" i="2"/>
  <c r="R59" i="2"/>
  <c r="S59" i="2"/>
  <c r="T59" i="2"/>
  <c r="U59" i="2"/>
  <c r="Y59" i="2"/>
  <c r="B59" i="2" s="1"/>
  <c r="AB59" i="2"/>
  <c r="AD59" i="2"/>
  <c r="AE59" i="2"/>
  <c r="C60" i="2"/>
  <c r="D60" i="2"/>
  <c r="E60" i="2"/>
  <c r="F60" i="2"/>
  <c r="G60" i="2"/>
  <c r="H60" i="2"/>
  <c r="J60" i="2"/>
  <c r="K60" i="2"/>
  <c r="L60" i="2"/>
  <c r="N60" i="2"/>
  <c r="O60" i="2"/>
  <c r="P60" i="2"/>
  <c r="Q60" i="2"/>
  <c r="R60" i="2"/>
  <c r="S60" i="2"/>
  <c r="T60" i="2"/>
  <c r="U60" i="2"/>
  <c r="Y60" i="2"/>
  <c r="B60" i="2" s="1"/>
  <c r="AB60" i="2"/>
  <c r="AD60" i="2"/>
  <c r="AE60" i="2"/>
  <c r="C61" i="2"/>
  <c r="D61" i="2"/>
  <c r="E61" i="2"/>
  <c r="F61" i="2"/>
  <c r="G61" i="2"/>
  <c r="H61" i="2"/>
  <c r="J61" i="2"/>
  <c r="K61" i="2"/>
  <c r="L61" i="2"/>
  <c r="N61" i="2"/>
  <c r="O61" i="2"/>
  <c r="P61" i="2"/>
  <c r="Q61" i="2"/>
  <c r="R61" i="2"/>
  <c r="S61" i="2"/>
  <c r="T61" i="2"/>
  <c r="U61" i="2"/>
  <c r="Y61" i="2"/>
  <c r="B61" i="2" s="1"/>
  <c r="AB61" i="2"/>
  <c r="AD61" i="2"/>
  <c r="AE61" i="2"/>
  <c r="C62" i="2"/>
  <c r="D62" i="2"/>
  <c r="E62" i="2"/>
  <c r="F62" i="2"/>
  <c r="G62" i="2"/>
  <c r="H62" i="2"/>
  <c r="J62" i="2"/>
  <c r="K62" i="2"/>
  <c r="L62" i="2"/>
  <c r="N62" i="2"/>
  <c r="O62" i="2"/>
  <c r="P62" i="2"/>
  <c r="Q62" i="2"/>
  <c r="R62" i="2"/>
  <c r="S62" i="2"/>
  <c r="T62" i="2"/>
  <c r="U62" i="2"/>
  <c r="Y62" i="2"/>
  <c r="B62" i="2" s="1"/>
  <c r="AB62" i="2"/>
  <c r="AD62" i="2"/>
  <c r="AE62" i="2"/>
  <c r="C63" i="2"/>
  <c r="D63" i="2"/>
  <c r="E63" i="2"/>
  <c r="F63" i="2"/>
  <c r="G63" i="2"/>
  <c r="H63" i="2"/>
  <c r="J63" i="2"/>
  <c r="K63" i="2"/>
  <c r="L63" i="2"/>
  <c r="N63" i="2"/>
  <c r="O63" i="2"/>
  <c r="P63" i="2"/>
  <c r="Q63" i="2"/>
  <c r="R63" i="2"/>
  <c r="S63" i="2"/>
  <c r="T63" i="2"/>
  <c r="U63" i="2"/>
  <c r="Y63" i="2"/>
  <c r="B63" i="2" s="1"/>
  <c r="AB63" i="2"/>
  <c r="AD63" i="2"/>
  <c r="AE63" i="2"/>
  <c r="C64" i="2"/>
  <c r="D64" i="2"/>
  <c r="E64" i="2"/>
  <c r="F64" i="2"/>
  <c r="G64" i="2"/>
  <c r="H64" i="2"/>
  <c r="I64" i="2"/>
  <c r="J64" i="2"/>
  <c r="K64" i="2"/>
  <c r="L64" i="2"/>
  <c r="N64" i="2"/>
  <c r="O64" i="2"/>
  <c r="P64" i="2"/>
  <c r="Q64" i="2"/>
  <c r="R64" i="2"/>
  <c r="S64" i="2"/>
  <c r="T64" i="2"/>
  <c r="U64" i="2"/>
  <c r="Y64" i="2"/>
  <c r="AB64" i="2"/>
  <c r="AD64" i="2"/>
  <c r="AE64" i="2"/>
  <c r="C65" i="2"/>
  <c r="D65" i="2"/>
  <c r="E65" i="2"/>
  <c r="F65" i="2"/>
  <c r="G65" i="2"/>
  <c r="H65" i="2"/>
  <c r="I65" i="2"/>
  <c r="J65" i="2"/>
  <c r="K65" i="2"/>
  <c r="L65" i="2"/>
  <c r="N65" i="2"/>
  <c r="O65" i="2"/>
  <c r="P65" i="2"/>
  <c r="Q65" i="2"/>
  <c r="R65" i="2"/>
  <c r="S65" i="2"/>
  <c r="T65" i="2"/>
  <c r="U65" i="2"/>
  <c r="Y65" i="2"/>
  <c r="AB65" i="2"/>
  <c r="AD65" i="2"/>
  <c r="AE65" i="2"/>
  <c r="C66" i="2"/>
  <c r="D66" i="2"/>
  <c r="E66" i="2"/>
  <c r="F66" i="2"/>
  <c r="G66" i="2"/>
  <c r="H66" i="2"/>
  <c r="J66" i="2"/>
  <c r="K66" i="2"/>
  <c r="L66" i="2"/>
  <c r="N66" i="2"/>
  <c r="O66" i="2"/>
  <c r="P66" i="2"/>
  <c r="Q66" i="2"/>
  <c r="R66" i="2"/>
  <c r="S66" i="2"/>
  <c r="T66" i="2"/>
  <c r="U66" i="2"/>
  <c r="Y66" i="2"/>
  <c r="AA66" i="2" s="1"/>
  <c r="AB66" i="2"/>
  <c r="AD66" i="2"/>
  <c r="AE66" i="2"/>
  <c r="C67" i="2"/>
  <c r="D67" i="2"/>
  <c r="E67" i="2"/>
  <c r="F67" i="2"/>
  <c r="G67" i="2"/>
  <c r="H67" i="2"/>
  <c r="J67" i="2"/>
  <c r="K67" i="2"/>
  <c r="L67" i="2"/>
  <c r="N67" i="2"/>
  <c r="O67" i="2"/>
  <c r="P67" i="2"/>
  <c r="Q67" i="2"/>
  <c r="R67" i="2"/>
  <c r="S67" i="2"/>
  <c r="T67" i="2"/>
  <c r="U67" i="2"/>
  <c r="Y67" i="2"/>
  <c r="AB67" i="2"/>
  <c r="AD67" i="2"/>
  <c r="AE67" i="2"/>
  <c r="C68" i="2"/>
  <c r="D68" i="2"/>
  <c r="E68" i="2"/>
  <c r="F68" i="2"/>
  <c r="G68" i="2"/>
  <c r="H68" i="2"/>
  <c r="I68" i="2"/>
  <c r="J68" i="2"/>
  <c r="K68" i="2"/>
  <c r="L68" i="2"/>
  <c r="N68" i="2"/>
  <c r="O68" i="2"/>
  <c r="P68" i="2"/>
  <c r="Q68" i="2"/>
  <c r="R68" i="2"/>
  <c r="S68" i="2"/>
  <c r="T68" i="2"/>
  <c r="U68" i="2"/>
  <c r="Y68" i="2"/>
  <c r="AB68" i="2"/>
  <c r="AD68" i="2"/>
  <c r="AE68" i="2"/>
  <c r="C69" i="2"/>
  <c r="D69" i="2"/>
  <c r="E69" i="2"/>
  <c r="F69" i="2"/>
  <c r="G69" i="2"/>
  <c r="H69" i="2"/>
  <c r="I69" i="2"/>
  <c r="J69" i="2"/>
  <c r="K69" i="2"/>
  <c r="L69" i="2"/>
  <c r="N69" i="2"/>
  <c r="O69" i="2"/>
  <c r="P69" i="2"/>
  <c r="Q69" i="2"/>
  <c r="R69" i="2"/>
  <c r="S69" i="2"/>
  <c r="T69" i="2"/>
  <c r="U69" i="2"/>
  <c r="Y69" i="2"/>
  <c r="AB69" i="2"/>
  <c r="AD69" i="2"/>
  <c r="AE69" i="2"/>
  <c r="C70" i="2"/>
  <c r="D70" i="2"/>
  <c r="E70" i="2"/>
  <c r="F70" i="2"/>
  <c r="G70" i="2"/>
  <c r="H70" i="2"/>
  <c r="J70" i="2"/>
  <c r="K70" i="2"/>
  <c r="L70" i="2"/>
  <c r="N70" i="2"/>
  <c r="O70" i="2"/>
  <c r="P70" i="2"/>
  <c r="Q70" i="2"/>
  <c r="R70" i="2"/>
  <c r="S70" i="2"/>
  <c r="T70" i="2"/>
  <c r="U70" i="2"/>
  <c r="Y70" i="2"/>
  <c r="AA70" i="2" s="1"/>
  <c r="AB70" i="2"/>
  <c r="AD70" i="2"/>
  <c r="AE70" i="2"/>
  <c r="C71" i="2"/>
  <c r="D71" i="2"/>
  <c r="E71" i="2"/>
  <c r="F71" i="2"/>
  <c r="H71" i="2"/>
  <c r="J71" i="2"/>
  <c r="K71" i="2"/>
  <c r="L71" i="2"/>
  <c r="N71" i="2"/>
  <c r="O71" i="2"/>
  <c r="P71" i="2"/>
  <c r="Q71" i="2"/>
  <c r="R71" i="2"/>
  <c r="S71" i="2"/>
  <c r="T71" i="2"/>
  <c r="U71" i="2"/>
  <c r="Y71" i="2"/>
  <c r="AB71" i="2"/>
  <c r="AD71" i="2"/>
  <c r="AE71" i="2"/>
  <c r="C72" i="2"/>
  <c r="D72" i="2"/>
  <c r="E72" i="2"/>
  <c r="F72" i="2"/>
  <c r="G72" i="2"/>
  <c r="H72" i="2"/>
  <c r="I72" i="2"/>
  <c r="J72" i="2"/>
  <c r="K72" i="2"/>
  <c r="L72" i="2"/>
  <c r="N72" i="2"/>
  <c r="O72" i="2"/>
  <c r="P72" i="2"/>
  <c r="Q72" i="2"/>
  <c r="R72" i="2"/>
  <c r="S72" i="2"/>
  <c r="T72" i="2"/>
  <c r="U72" i="2"/>
  <c r="Y72" i="2"/>
  <c r="AB72" i="2"/>
  <c r="AD72" i="2"/>
  <c r="AE72" i="2"/>
  <c r="C73" i="2"/>
  <c r="D73" i="2"/>
  <c r="E73" i="2"/>
  <c r="F73" i="2"/>
  <c r="G73" i="2"/>
  <c r="H73" i="2"/>
  <c r="J73" i="2"/>
  <c r="K73" i="2"/>
  <c r="L73" i="2"/>
  <c r="N73" i="2"/>
  <c r="O73" i="2"/>
  <c r="P73" i="2"/>
  <c r="Q73" i="2"/>
  <c r="R73" i="2"/>
  <c r="S73" i="2"/>
  <c r="T73" i="2"/>
  <c r="U73" i="2"/>
  <c r="Y73" i="2"/>
  <c r="AB73" i="2"/>
  <c r="AD73" i="2"/>
  <c r="AE73" i="2"/>
  <c r="C74" i="2"/>
  <c r="D74" i="2"/>
  <c r="E74" i="2"/>
  <c r="F74" i="2"/>
  <c r="G74" i="2"/>
  <c r="H74" i="2"/>
  <c r="J74" i="2"/>
  <c r="K74" i="2"/>
  <c r="L74" i="2"/>
  <c r="N74" i="2"/>
  <c r="O74" i="2"/>
  <c r="P74" i="2"/>
  <c r="Q74" i="2"/>
  <c r="R74" i="2"/>
  <c r="S74" i="2"/>
  <c r="T74" i="2"/>
  <c r="U74" i="2"/>
  <c r="Y74" i="2"/>
  <c r="AA74" i="2" s="1"/>
  <c r="AB74" i="2"/>
  <c r="AD74" i="2"/>
  <c r="AE74" i="2"/>
  <c r="C75" i="2"/>
  <c r="D75" i="2"/>
  <c r="E75" i="2"/>
  <c r="F75" i="2"/>
  <c r="G75" i="2"/>
  <c r="H75" i="2"/>
  <c r="J75" i="2"/>
  <c r="K75" i="2"/>
  <c r="L75" i="2"/>
  <c r="N75" i="2"/>
  <c r="O75" i="2"/>
  <c r="P75" i="2"/>
  <c r="Q75" i="2"/>
  <c r="R75" i="2"/>
  <c r="S75" i="2"/>
  <c r="T75" i="2"/>
  <c r="U75" i="2"/>
  <c r="Y75" i="2"/>
  <c r="AB75" i="2"/>
  <c r="AD75" i="2"/>
  <c r="AE75" i="2"/>
  <c r="C76" i="2"/>
  <c r="D76" i="2"/>
  <c r="E76" i="2"/>
  <c r="F76" i="2"/>
  <c r="G76" i="2"/>
  <c r="H76" i="2"/>
  <c r="J76" i="2"/>
  <c r="K76" i="2"/>
  <c r="L76" i="2"/>
  <c r="N76" i="2"/>
  <c r="O76" i="2"/>
  <c r="P76" i="2"/>
  <c r="Q76" i="2"/>
  <c r="R76" i="2"/>
  <c r="S76" i="2"/>
  <c r="T76" i="2"/>
  <c r="U76" i="2"/>
  <c r="Y76" i="2"/>
  <c r="AB76" i="2"/>
  <c r="AD76" i="2"/>
  <c r="AE76" i="2"/>
  <c r="C77" i="2"/>
  <c r="D77" i="2"/>
  <c r="E77" i="2"/>
  <c r="F77" i="2"/>
  <c r="G77" i="2"/>
  <c r="H77" i="2"/>
  <c r="I77" i="2"/>
  <c r="J77" i="2"/>
  <c r="K77" i="2"/>
  <c r="L77" i="2"/>
  <c r="N77" i="2"/>
  <c r="O77" i="2"/>
  <c r="P77" i="2"/>
  <c r="Q77" i="2"/>
  <c r="R77" i="2"/>
  <c r="S77" i="2"/>
  <c r="T77" i="2"/>
  <c r="U77" i="2"/>
  <c r="Y77" i="2"/>
  <c r="AB77" i="2"/>
  <c r="AD77" i="2"/>
  <c r="AE77" i="2"/>
  <c r="C78" i="2"/>
  <c r="D78" i="2"/>
  <c r="E78" i="2"/>
  <c r="F78" i="2"/>
  <c r="G78" i="2"/>
  <c r="H78" i="2"/>
  <c r="I78" i="2"/>
  <c r="J78" i="2"/>
  <c r="K78" i="2"/>
  <c r="L78" i="2"/>
  <c r="N78" i="2"/>
  <c r="O78" i="2"/>
  <c r="P78" i="2"/>
  <c r="Q78" i="2"/>
  <c r="R78" i="2"/>
  <c r="S78" i="2"/>
  <c r="T78" i="2"/>
  <c r="U78" i="2"/>
  <c r="Y78" i="2"/>
  <c r="AA78" i="2" s="1"/>
  <c r="AB78" i="2"/>
  <c r="AD78" i="2"/>
  <c r="AE78" i="2"/>
  <c r="C79" i="2"/>
  <c r="D79" i="2"/>
  <c r="E79" i="2"/>
  <c r="F79" i="2"/>
  <c r="G79" i="2"/>
  <c r="H79" i="2"/>
  <c r="I79" i="2"/>
  <c r="J79" i="2"/>
  <c r="K79" i="2"/>
  <c r="L79" i="2"/>
  <c r="N79" i="2"/>
  <c r="O79" i="2"/>
  <c r="P79" i="2"/>
  <c r="Q79" i="2"/>
  <c r="R79" i="2"/>
  <c r="S79" i="2"/>
  <c r="T79" i="2"/>
  <c r="U79" i="2"/>
  <c r="Y79" i="2"/>
  <c r="AB79" i="2"/>
  <c r="AD79" i="2"/>
  <c r="AE79" i="2"/>
  <c r="C80" i="2"/>
  <c r="D80" i="2"/>
  <c r="E80" i="2"/>
  <c r="F80" i="2"/>
  <c r="G80" i="2"/>
  <c r="H80" i="2"/>
  <c r="I80" i="2"/>
  <c r="J80" i="2"/>
  <c r="K80" i="2"/>
  <c r="L80" i="2"/>
  <c r="N80" i="2"/>
  <c r="O80" i="2"/>
  <c r="P80" i="2"/>
  <c r="Q80" i="2"/>
  <c r="R80" i="2"/>
  <c r="S80" i="2"/>
  <c r="T80" i="2"/>
  <c r="U80" i="2"/>
  <c r="Y80" i="2"/>
  <c r="AB80" i="2"/>
  <c r="AD80" i="2"/>
  <c r="AE80" i="2"/>
  <c r="C81" i="2"/>
  <c r="D81" i="2"/>
  <c r="E81" i="2"/>
  <c r="F81" i="2"/>
  <c r="G81" i="2"/>
  <c r="H81" i="2"/>
  <c r="I81" i="2"/>
  <c r="J81" i="2"/>
  <c r="K81" i="2"/>
  <c r="L81" i="2"/>
  <c r="N81" i="2"/>
  <c r="O81" i="2"/>
  <c r="P81" i="2"/>
  <c r="Q81" i="2"/>
  <c r="R81" i="2"/>
  <c r="S81" i="2"/>
  <c r="T81" i="2"/>
  <c r="U81" i="2"/>
  <c r="Y81" i="2"/>
  <c r="AB81" i="2"/>
  <c r="AD81" i="2"/>
  <c r="AE81" i="2"/>
  <c r="C82" i="2"/>
  <c r="D82" i="2"/>
  <c r="E82" i="2"/>
  <c r="F82" i="2"/>
  <c r="G82" i="2"/>
  <c r="H82" i="2"/>
  <c r="I82" i="2"/>
  <c r="J82" i="2"/>
  <c r="K82" i="2"/>
  <c r="L82" i="2"/>
  <c r="N82" i="2"/>
  <c r="O82" i="2"/>
  <c r="P82" i="2"/>
  <c r="Q82" i="2"/>
  <c r="R82" i="2"/>
  <c r="S82" i="2"/>
  <c r="T82" i="2"/>
  <c r="U82" i="2"/>
  <c r="Y82" i="2"/>
  <c r="AA82" i="2" s="1"/>
  <c r="AB82" i="2"/>
  <c r="AD82" i="2"/>
  <c r="AE82" i="2"/>
  <c r="C83" i="2"/>
  <c r="D83" i="2"/>
  <c r="E83" i="2"/>
  <c r="F83" i="2"/>
  <c r="G83" i="2"/>
  <c r="H83" i="2"/>
  <c r="I83" i="2"/>
  <c r="J83" i="2"/>
  <c r="K83" i="2"/>
  <c r="L83" i="2"/>
  <c r="N83" i="2"/>
  <c r="O83" i="2"/>
  <c r="P83" i="2"/>
  <c r="Q83" i="2"/>
  <c r="R83" i="2"/>
  <c r="S83" i="2"/>
  <c r="T83" i="2"/>
  <c r="U83" i="2"/>
  <c r="Y83" i="2"/>
  <c r="AB83" i="2"/>
  <c r="AD83" i="2"/>
  <c r="AE83" i="2"/>
  <c r="C84" i="2"/>
  <c r="D84" i="2"/>
  <c r="E84" i="2"/>
  <c r="F84" i="2"/>
  <c r="G84" i="2"/>
  <c r="H84" i="2"/>
  <c r="I84" i="2"/>
  <c r="J84" i="2"/>
  <c r="K84" i="2"/>
  <c r="L84" i="2"/>
  <c r="N84" i="2"/>
  <c r="O84" i="2"/>
  <c r="P84" i="2"/>
  <c r="Q84" i="2"/>
  <c r="R84" i="2"/>
  <c r="S84" i="2"/>
  <c r="T84" i="2"/>
  <c r="U84" i="2"/>
  <c r="Y84" i="2"/>
  <c r="AB84" i="2"/>
  <c r="AD84" i="2"/>
  <c r="AE84" i="2"/>
  <c r="C85" i="2"/>
  <c r="D85" i="2"/>
  <c r="E85" i="2"/>
  <c r="F85" i="2"/>
  <c r="G85" i="2"/>
  <c r="H85" i="2"/>
  <c r="I85" i="2"/>
  <c r="J85" i="2"/>
  <c r="K85" i="2"/>
  <c r="L85" i="2"/>
  <c r="N85" i="2"/>
  <c r="O85" i="2"/>
  <c r="P85" i="2"/>
  <c r="Q85" i="2"/>
  <c r="R85" i="2"/>
  <c r="S85" i="2"/>
  <c r="T85" i="2"/>
  <c r="U85" i="2"/>
  <c r="Y85" i="2"/>
  <c r="AB85" i="2"/>
  <c r="AD85" i="2"/>
  <c r="AE85" i="2"/>
  <c r="C86" i="2"/>
  <c r="D86" i="2"/>
  <c r="E86" i="2"/>
  <c r="F86" i="2"/>
  <c r="G86" i="2"/>
  <c r="H86" i="2"/>
  <c r="I86" i="2"/>
  <c r="J86" i="2"/>
  <c r="K86" i="2"/>
  <c r="L86" i="2"/>
  <c r="N86" i="2"/>
  <c r="O86" i="2"/>
  <c r="P86" i="2"/>
  <c r="Q86" i="2"/>
  <c r="R86" i="2"/>
  <c r="S86" i="2"/>
  <c r="T86" i="2"/>
  <c r="U86" i="2"/>
  <c r="Y86" i="2"/>
  <c r="AA86" i="2" s="1"/>
  <c r="AB86" i="2"/>
  <c r="AD86" i="2"/>
  <c r="AE86" i="2"/>
  <c r="C87" i="2"/>
  <c r="D87" i="2"/>
  <c r="E87" i="2"/>
  <c r="F87" i="2"/>
  <c r="G87" i="2"/>
  <c r="H87" i="2"/>
  <c r="I87" i="2"/>
  <c r="J87" i="2"/>
  <c r="K87" i="2"/>
  <c r="L87" i="2"/>
  <c r="N87" i="2"/>
  <c r="O87" i="2"/>
  <c r="P87" i="2"/>
  <c r="Q87" i="2"/>
  <c r="R87" i="2"/>
  <c r="S87" i="2"/>
  <c r="T87" i="2"/>
  <c r="U87" i="2"/>
  <c r="Y87" i="2"/>
  <c r="AB87" i="2"/>
  <c r="AD87" i="2"/>
  <c r="AE87" i="2"/>
  <c r="C88" i="2"/>
  <c r="D88" i="2"/>
  <c r="E88" i="2"/>
  <c r="F88" i="2"/>
  <c r="G88" i="2"/>
  <c r="H88" i="2"/>
  <c r="I88" i="2"/>
  <c r="J88" i="2"/>
  <c r="K88" i="2"/>
  <c r="L88" i="2"/>
  <c r="N88" i="2"/>
  <c r="O88" i="2"/>
  <c r="P88" i="2"/>
  <c r="Q88" i="2"/>
  <c r="R88" i="2"/>
  <c r="S88" i="2"/>
  <c r="T88" i="2"/>
  <c r="U88" i="2"/>
  <c r="Y88" i="2"/>
  <c r="AB88" i="2"/>
  <c r="AD88" i="2"/>
  <c r="AE88" i="2"/>
  <c r="C89" i="2"/>
  <c r="D89" i="2"/>
  <c r="E89" i="2"/>
  <c r="F89" i="2"/>
  <c r="G89" i="2"/>
  <c r="H89" i="2"/>
  <c r="I89" i="2"/>
  <c r="J89" i="2"/>
  <c r="K89" i="2"/>
  <c r="L89" i="2"/>
  <c r="N89" i="2"/>
  <c r="O89" i="2"/>
  <c r="P89" i="2"/>
  <c r="Q89" i="2"/>
  <c r="R89" i="2"/>
  <c r="S89" i="2"/>
  <c r="T89" i="2"/>
  <c r="U89" i="2"/>
  <c r="Y89" i="2"/>
  <c r="AB89" i="2"/>
  <c r="AD89" i="2"/>
  <c r="AE89" i="2"/>
  <c r="C90" i="2"/>
  <c r="D90" i="2"/>
  <c r="E90" i="2"/>
  <c r="F90" i="2"/>
  <c r="G90" i="2"/>
  <c r="H90" i="2"/>
  <c r="I90" i="2"/>
  <c r="J90" i="2"/>
  <c r="K90" i="2"/>
  <c r="L90" i="2"/>
  <c r="N90" i="2"/>
  <c r="O90" i="2"/>
  <c r="P90" i="2"/>
  <c r="Q90" i="2"/>
  <c r="R90" i="2"/>
  <c r="S90" i="2"/>
  <c r="T90" i="2"/>
  <c r="U90" i="2"/>
  <c r="Y90" i="2"/>
  <c r="AA90" i="2" s="1"/>
  <c r="AB90" i="2"/>
  <c r="AD90" i="2"/>
  <c r="AE90" i="2"/>
  <c r="C91" i="2"/>
  <c r="D91" i="2"/>
  <c r="E91" i="2"/>
  <c r="F91" i="2"/>
  <c r="G91" i="2"/>
  <c r="H91" i="2"/>
  <c r="I91" i="2"/>
  <c r="J91" i="2"/>
  <c r="K91" i="2"/>
  <c r="L91" i="2"/>
  <c r="N91" i="2"/>
  <c r="O91" i="2"/>
  <c r="P91" i="2"/>
  <c r="Q91" i="2"/>
  <c r="R91" i="2"/>
  <c r="S91" i="2"/>
  <c r="T91" i="2"/>
  <c r="U91" i="2"/>
  <c r="Y91" i="2"/>
  <c r="AB91" i="2"/>
  <c r="AD91" i="2"/>
  <c r="AE91" i="2"/>
  <c r="C92" i="2"/>
  <c r="D92" i="2"/>
  <c r="E92" i="2"/>
  <c r="F92" i="2"/>
  <c r="G92" i="2"/>
  <c r="H92" i="2"/>
  <c r="I92" i="2"/>
  <c r="J92" i="2"/>
  <c r="K92" i="2"/>
  <c r="L92" i="2"/>
  <c r="N92" i="2"/>
  <c r="O92" i="2"/>
  <c r="P92" i="2"/>
  <c r="Q92" i="2"/>
  <c r="R92" i="2"/>
  <c r="S92" i="2"/>
  <c r="T92" i="2"/>
  <c r="U92" i="2"/>
  <c r="Y92" i="2"/>
  <c r="AB92" i="2"/>
  <c r="AD92" i="2"/>
  <c r="AE92" i="2"/>
  <c r="C93" i="2"/>
  <c r="D93" i="2"/>
  <c r="E93" i="2"/>
  <c r="F93" i="2"/>
  <c r="G93" i="2"/>
  <c r="H93" i="2"/>
  <c r="I93" i="2"/>
  <c r="J93" i="2"/>
  <c r="K93" i="2"/>
  <c r="L93" i="2"/>
  <c r="N93" i="2"/>
  <c r="O93" i="2"/>
  <c r="P93" i="2"/>
  <c r="Q93" i="2"/>
  <c r="R93" i="2"/>
  <c r="S93" i="2"/>
  <c r="T93" i="2"/>
  <c r="U93" i="2"/>
  <c r="Y93" i="2"/>
  <c r="AB93" i="2"/>
  <c r="AD93" i="2"/>
  <c r="AE93" i="2"/>
  <c r="C94" i="2"/>
  <c r="D94" i="2"/>
  <c r="E94" i="2"/>
  <c r="F94" i="2"/>
  <c r="G94" i="2"/>
  <c r="H94" i="2"/>
  <c r="I94" i="2"/>
  <c r="J94" i="2"/>
  <c r="K94" i="2"/>
  <c r="L94" i="2"/>
  <c r="N94" i="2"/>
  <c r="O94" i="2"/>
  <c r="P94" i="2"/>
  <c r="Q94" i="2"/>
  <c r="R94" i="2"/>
  <c r="S94" i="2"/>
  <c r="T94" i="2"/>
  <c r="U94" i="2"/>
  <c r="Y94" i="2"/>
  <c r="AA94" i="2" s="1"/>
  <c r="AB94" i="2"/>
  <c r="AD94" i="2"/>
  <c r="AE94" i="2"/>
  <c r="C95" i="2"/>
  <c r="D95" i="2"/>
  <c r="E95" i="2"/>
  <c r="F95" i="2"/>
  <c r="G95" i="2"/>
  <c r="H95" i="2"/>
  <c r="I95" i="2"/>
  <c r="J95" i="2"/>
  <c r="K95" i="2"/>
  <c r="L95" i="2"/>
  <c r="N95" i="2"/>
  <c r="O95" i="2"/>
  <c r="P95" i="2"/>
  <c r="Q95" i="2"/>
  <c r="R95" i="2"/>
  <c r="S95" i="2"/>
  <c r="T95" i="2"/>
  <c r="U95" i="2"/>
  <c r="Y95" i="2"/>
  <c r="AB95" i="2"/>
  <c r="AD95" i="2"/>
  <c r="AE95" i="2"/>
  <c r="C96" i="2"/>
  <c r="D96" i="2"/>
  <c r="E96" i="2"/>
  <c r="F96" i="2"/>
  <c r="G96" i="2"/>
  <c r="H96" i="2"/>
  <c r="I96" i="2"/>
  <c r="J96" i="2"/>
  <c r="K96" i="2"/>
  <c r="L96" i="2"/>
  <c r="N96" i="2"/>
  <c r="O96" i="2"/>
  <c r="P96" i="2"/>
  <c r="Q96" i="2"/>
  <c r="R96" i="2"/>
  <c r="S96" i="2"/>
  <c r="T96" i="2"/>
  <c r="U96" i="2"/>
  <c r="Y96" i="2"/>
  <c r="AB96" i="2"/>
  <c r="AD96" i="2"/>
  <c r="AE96" i="2"/>
  <c r="C97" i="2"/>
  <c r="D97" i="2"/>
  <c r="E97" i="2"/>
  <c r="F97" i="2"/>
  <c r="G97" i="2"/>
  <c r="H97" i="2"/>
  <c r="I97" i="2"/>
  <c r="J97" i="2"/>
  <c r="K97" i="2"/>
  <c r="L97" i="2"/>
  <c r="N97" i="2"/>
  <c r="O97" i="2"/>
  <c r="P97" i="2"/>
  <c r="Q97" i="2"/>
  <c r="R97" i="2"/>
  <c r="S97" i="2"/>
  <c r="T97" i="2"/>
  <c r="U97" i="2"/>
  <c r="Y97" i="2"/>
  <c r="AB97" i="2"/>
  <c r="AD97" i="2"/>
  <c r="AE97" i="2"/>
  <c r="C98" i="2"/>
  <c r="D98" i="2"/>
  <c r="E98" i="2"/>
  <c r="F98" i="2"/>
  <c r="G98" i="2"/>
  <c r="H98" i="2"/>
  <c r="I98" i="2"/>
  <c r="J98" i="2"/>
  <c r="K98" i="2"/>
  <c r="L98" i="2"/>
  <c r="N98" i="2"/>
  <c r="O98" i="2"/>
  <c r="P98" i="2"/>
  <c r="Q98" i="2"/>
  <c r="R98" i="2"/>
  <c r="S98" i="2"/>
  <c r="T98" i="2"/>
  <c r="U98" i="2"/>
  <c r="Y98" i="2"/>
  <c r="AA98" i="2" s="1"/>
  <c r="AB98" i="2"/>
  <c r="AD98" i="2"/>
  <c r="AE98" i="2"/>
  <c r="C99" i="2"/>
  <c r="D99" i="2"/>
  <c r="E99" i="2"/>
  <c r="F99" i="2"/>
  <c r="G99" i="2"/>
  <c r="H99" i="2"/>
  <c r="I99" i="2"/>
  <c r="J99" i="2"/>
  <c r="K99" i="2"/>
  <c r="L99" i="2"/>
  <c r="N99" i="2"/>
  <c r="O99" i="2"/>
  <c r="P99" i="2"/>
  <c r="Q99" i="2"/>
  <c r="R99" i="2"/>
  <c r="S99" i="2"/>
  <c r="T99" i="2"/>
  <c r="U99" i="2"/>
  <c r="Y99" i="2"/>
  <c r="AB99" i="2"/>
  <c r="AD99" i="2"/>
  <c r="AE99" i="2"/>
  <c r="C100" i="2"/>
  <c r="D100" i="2"/>
  <c r="E100" i="2"/>
  <c r="F100" i="2"/>
  <c r="G100" i="2"/>
  <c r="H100" i="2"/>
  <c r="I100" i="2"/>
  <c r="J100" i="2"/>
  <c r="K100" i="2"/>
  <c r="L100" i="2"/>
  <c r="N100" i="2"/>
  <c r="O100" i="2"/>
  <c r="P100" i="2"/>
  <c r="Q100" i="2"/>
  <c r="R100" i="2"/>
  <c r="S100" i="2"/>
  <c r="T100" i="2"/>
  <c r="U100" i="2"/>
  <c r="Y100" i="2"/>
  <c r="AB100" i="2"/>
  <c r="AD100" i="2"/>
  <c r="AE100" i="2"/>
  <c r="C101" i="2"/>
  <c r="D101" i="2"/>
  <c r="E101" i="2"/>
  <c r="F101" i="2"/>
  <c r="G101" i="2"/>
  <c r="H101" i="2"/>
  <c r="I101" i="2"/>
  <c r="J101" i="2"/>
  <c r="K101" i="2"/>
  <c r="L101" i="2"/>
  <c r="N101" i="2"/>
  <c r="O101" i="2"/>
  <c r="P101" i="2"/>
  <c r="Q101" i="2"/>
  <c r="R101" i="2"/>
  <c r="S101" i="2"/>
  <c r="T101" i="2"/>
  <c r="U101" i="2"/>
  <c r="Y101" i="2"/>
  <c r="AB101" i="2"/>
  <c r="AD101" i="2"/>
  <c r="AE101" i="2"/>
  <c r="C102" i="2"/>
  <c r="D102" i="2"/>
  <c r="E102" i="2"/>
  <c r="F102" i="2"/>
  <c r="G102" i="2"/>
  <c r="H102" i="2"/>
  <c r="I102" i="2"/>
  <c r="J102" i="2"/>
  <c r="K102" i="2"/>
  <c r="L102" i="2"/>
  <c r="N102" i="2"/>
  <c r="O102" i="2"/>
  <c r="P102" i="2"/>
  <c r="Q102" i="2"/>
  <c r="R102" i="2"/>
  <c r="S102" i="2"/>
  <c r="T102" i="2"/>
  <c r="U102" i="2"/>
  <c r="Y102" i="2"/>
  <c r="AA102" i="2" s="1"/>
  <c r="AB102" i="2"/>
  <c r="AD102" i="2"/>
  <c r="AE102" i="2"/>
  <c r="C103" i="2"/>
  <c r="D103" i="2"/>
  <c r="E103" i="2"/>
  <c r="F103" i="2"/>
  <c r="G103" i="2"/>
  <c r="H103" i="2"/>
  <c r="I103" i="2"/>
  <c r="J103" i="2"/>
  <c r="K103" i="2"/>
  <c r="L103" i="2"/>
  <c r="N103" i="2"/>
  <c r="O103" i="2"/>
  <c r="P103" i="2"/>
  <c r="Q103" i="2"/>
  <c r="R103" i="2"/>
  <c r="S103" i="2"/>
  <c r="T103" i="2"/>
  <c r="U103" i="2"/>
  <c r="Y103" i="2"/>
  <c r="AB103" i="2"/>
  <c r="AD103" i="2"/>
  <c r="AE103" i="2"/>
  <c r="C104" i="2"/>
  <c r="D104" i="2"/>
  <c r="E104" i="2"/>
  <c r="F104" i="2"/>
  <c r="G104" i="2"/>
  <c r="H104" i="2"/>
  <c r="I104" i="2"/>
  <c r="J104" i="2"/>
  <c r="K104" i="2"/>
  <c r="L104" i="2"/>
  <c r="N104" i="2"/>
  <c r="O104" i="2"/>
  <c r="P104" i="2"/>
  <c r="Q104" i="2"/>
  <c r="R104" i="2"/>
  <c r="S104" i="2"/>
  <c r="T104" i="2"/>
  <c r="U104" i="2"/>
  <c r="Y104" i="2"/>
  <c r="AB104" i="2"/>
  <c r="AD104" i="2"/>
  <c r="AE104" i="2"/>
  <c r="C105" i="2"/>
  <c r="D105" i="2"/>
  <c r="E105" i="2"/>
  <c r="F105" i="2"/>
  <c r="G105" i="2"/>
  <c r="H105" i="2"/>
  <c r="I105" i="2"/>
  <c r="J105" i="2"/>
  <c r="K105" i="2"/>
  <c r="L105" i="2"/>
  <c r="N105" i="2"/>
  <c r="O105" i="2"/>
  <c r="P105" i="2"/>
  <c r="Q105" i="2"/>
  <c r="R105" i="2"/>
  <c r="S105" i="2"/>
  <c r="T105" i="2"/>
  <c r="U105" i="2"/>
  <c r="Y105" i="2"/>
  <c r="AB105" i="2"/>
  <c r="AD105" i="2"/>
  <c r="AE105" i="2"/>
  <c r="C106" i="2"/>
  <c r="D106" i="2"/>
  <c r="E106" i="2"/>
  <c r="F106" i="2"/>
  <c r="G106" i="2"/>
  <c r="H106" i="2"/>
  <c r="I106" i="2"/>
  <c r="J106" i="2"/>
  <c r="K106" i="2"/>
  <c r="L106" i="2"/>
  <c r="N106" i="2"/>
  <c r="O106" i="2"/>
  <c r="P106" i="2"/>
  <c r="Q106" i="2"/>
  <c r="R106" i="2"/>
  <c r="S106" i="2"/>
  <c r="T106" i="2"/>
  <c r="U106" i="2"/>
  <c r="Y106" i="2"/>
  <c r="AA106" i="2" s="1"/>
  <c r="AB106" i="2"/>
  <c r="AD106" i="2"/>
  <c r="AE106" i="2"/>
  <c r="C107" i="2"/>
  <c r="D107" i="2"/>
  <c r="E107" i="2"/>
  <c r="F107" i="2"/>
  <c r="G107" i="2"/>
  <c r="H107" i="2"/>
  <c r="I107" i="2"/>
  <c r="J107" i="2"/>
  <c r="K107" i="2"/>
  <c r="L107" i="2"/>
  <c r="N107" i="2"/>
  <c r="O107" i="2"/>
  <c r="P107" i="2"/>
  <c r="Q107" i="2"/>
  <c r="R107" i="2"/>
  <c r="S107" i="2"/>
  <c r="T107" i="2"/>
  <c r="U107" i="2"/>
  <c r="Y107" i="2"/>
  <c r="AB107" i="2"/>
  <c r="AD107" i="2"/>
  <c r="AE107" i="2"/>
  <c r="C108" i="2"/>
  <c r="D108" i="2"/>
  <c r="E108" i="2"/>
  <c r="F108" i="2"/>
  <c r="G108" i="2"/>
  <c r="H108" i="2"/>
  <c r="I108" i="2"/>
  <c r="J108" i="2"/>
  <c r="K108" i="2"/>
  <c r="L108" i="2"/>
  <c r="N108" i="2"/>
  <c r="O108" i="2"/>
  <c r="P108" i="2"/>
  <c r="Q108" i="2"/>
  <c r="R108" i="2"/>
  <c r="S108" i="2"/>
  <c r="T108" i="2"/>
  <c r="U108" i="2"/>
  <c r="Y108" i="2"/>
  <c r="AB108" i="2"/>
  <c r="AD108" i="2"/>
  <c r="AE108" i="2"/>
  <c r="C109" i="2"/>
  <c r="D109" i="2"/>
  <c r="E109" i="2"/>
  <c r="F109" i="2"/>
  <c r="G109" i="2"/>
  <c r="H109" i="2"/>
  <c r="I109" i="2"/>
  <c r="J109" i="2"/>
  <c r="K109" i="2"/>
  <c r="L109" i="2"/>
  <c r="N109" i="2"/>
  <c r="O109" i="2"/>
  <c r="P109" i="2"/>
  <c r="Q109" i="2"/>
  <c r="R109" i="2"/>
  <c r="S109" i="2"/>
  <c r="T109" i="2"/>
  <c r="U109" i="2"/>
  <c r="Y109" i="2"/>
  <c r="AB109" i="2"/>
  <c r="AD109" i="2"/>
  <c r="AE109" i="2"/>
  <c r="C110" i="2"/>
  <c r="D110" i="2"/>
  <c r="E110" i="2"/>
  <c r="F110" i="2"/>
  <c r="G110" i="2"/>
  <c r="H110" i="2"/>
  <c r="I110" i="2"/>
  <c r="J110" i="2"/>
  <c r="K110" i="2"/>
  <c r="L110" i="2"/>
  <c r="N110" i="2"/>
  <c r="O110" i="2"/>
  <c r="P110" i="2"/>
  <c r="Q110" i="2"/>
  <c r="R110" i="2"/>
  <c r="S110" i="2"/>
  <c r="T110" i="2"/>
  <c r="U110" i="2"/>
  <c r="Y110" i="2"/>
  <c r="AA110" i="2" s="1"/>
  <c r="AB110" i="2"/>
  <c r="AD110" i="2"/>
  <c r="AE110" i="2"/>
  <c r="C111" i="2"/>
  <c r="D111" i="2"/>
  <c r="E111" i="2"/>
  <c r="F111" i="2"/>
  <c r="G111" i="2"/>
  <c r="H111" i="2"/>
  <c r="I111" i="2"/>
  <c r="J111" i="2"/>
  <c r="K111" i="2"/>
  <c r="L111" i="2"/>
  <c r="N111" i="2"/>
  <c r="O111" i="2"/>
  <c r="P111" i="2"/>
  <c r="Q111" i="2"/>
  <c r="R111" i="2"/>
  <c r="S111" i="2"/>
  <c r="T111" i="2"/>
  <c r="U111" i="2"/>
  <c r="Y111" i="2"/>
  <c r="AB111" i="2"/>
  <c r="AD111" i="2"/>
  <c r="AE111" i="2"/>
  <c r="C112" i="2"/>
  <c r="D112" i="2"/>
  <c r="E112" i="2"/>
  <c r="F112" i="2"/>
  <c r="G112" i="2"/>
  <c r="H112" i="2"/>
  <c r="I112" i="2"/>
  <c r="J112" i="2"/>
  <c r="K112" i="2"/>
  <c r="L112" i="2"/>
  <c r="N112" i="2"/>
  <c r="O112" i="2"/>
  <c r="P112" i="2"/>
  <c r="Q112" i="2"/>
  <c r="R112" i="2"/>
  <c r="S112" i="2"/>
  <c r="T112" i="2"/>
  <c r="U112" i="2"/>
  <c r="Y112" i="2"/>
  <c r="AB112" i="2"/>
  <c r="AD112" i="2"/>
  <c r="AE112" i="2"/>
  <c r="C113" i="2"/>
  <c r="D113" i="2"/>
  <c r="E113" i="2"/>
  <c r="F113" i="2"/>
  <c r="G113" i="2"/>
  <c r="H113" i="2"/>
  <c r="I113" i="2"/>
  <c r="J113" i="2"/>
  <c r="K113" i="2"/>
  <c r="L113" i="2"/>
  <c r="N113" i="2"/>
  <c r="O113" i="2"/>
  <c r="P113" i="2"/>
  <c r="Q113" i="2"/>
  <c r="R113" i="2"/>
  <c r="S113" i="2"/>
  <c r="T113" i="2"/>
  <c r="U113" i="2"/>
  <c r="Y113" i="2"/>
  <c r="AB113" i="2"/>
  <c r="AD113" i="2"/>
  <c r="AE113" i="2"/>
  <c r="C114" i="2"/>
  <c r="D114" i="2"/>
  <c r="E114" i="2"/>
  <c r="F114" i="2"/>
  <c r="G114" i="2"/>
  <c r="H114" i="2"/>
  <c r="I114" i="2"/>
  <c r="J114" i="2"/>
  <c r="K114" i="2"/>
  <c r="L114" i="2"/>
  <c r="N114" i="2"/>
  <c r="O114" i="2"/>
  <c r="P114" i="2"/>
  <c r="Q114" i="2"/>
  <c r="R114" i="2"/>
  <c r="S114" i="2"/>
  <c r="T114" i="2"/>
  <c r="U114" i="2"/>
  <c r="Y114" i="2"/>
  <c r="AA114" i="2" s="1"/>
  <c r="AB114" i="2"/>
  <c r="AD114" i="2"/>
  <c r="AE114" i="2"/>
  <c r="C115" i="2"/>
  <c r="D115" i="2"/>
  <c r="E115" i="2"/>
  <c r="F115" i="2"/>
  <c r="G115" i="2"/>
  <c r="H115" i="2"/>
  <c r="I115" i="2"/>
  <c r="J115" i="2"/>
  <c r="K115" i="2"/>
  <c r="L115" i="2"/>
  <c r="N115" i="2"/>
  <c r="O115" i="2"/>
  <c r="P115" i="2"/>
  <c r="Q115" i="2"/>
  <c r="R115" i="2"/>
  <c r="S115" i="2"/>
  <c r="T115" i="2"/>
  <c r="U115" i="2"/>
  <c r="Y115" i="2"/>
  <c r="AB115" i="2"/>
  <c r="AD115" i="2"/>
  <c r="AE115" i="2"/>
  <c r="C116" i="2"/>
  <c r="D116" i="2"/>
  <c r="E116" i="2"/>
  <c r="F116" i="2"/>
  <c r="G116" i="2"/>
  <c r="H116" i="2"/>
  <c r="I116" i="2"/>
  <c r="J116" i="2"/>
  <c r="K116" i="2"/>
  <c r="L116" i="2"/>
  <c r="N116" i="2"/>
  <c r="O116" i="2"/>
  <c r="P116" i="2"/>
  <c r="Q116" i="2"/>
  <c r="R116" i="2"/>
  <c r="S116" i="2"/>
  <c r="T116" i="2"/>
  <c r="U116" i="2"/>
  <c r="Y116" i="2"/>
  <c r="AB116" i="2"/>
  <c r="AD116" i="2"/>
  <c r="AE116" i="2"/>
  <c r="C117" i="2"/>
  <c r="D117" i="2"/>
  <c r="E117" i="2"/>
  <c r="F117" i="2"/>
  <c r="G117" i="2"/>
  <c r="H117" i="2"/>
  <c r="I117" i="2"/>
  <c r="J117" i="2"/>
  <c r="K117" i="2"/>
  <c r="L117" i="2"/>
  <c r="N117" i="2"/>
  <c r="O117" i="2"/>
  <c r="P117" i="2"/>
  <c r="Q117" i="2"/>
  <c r="R117" i="2"/>
  <c r="S117" i="2"/>
  <c r="T117" i="2"/>
  <c r="U117" i="2"/>
  <c r="Y117" i="2"/>
  <c r="AB117" i="2"/>
  <c r="AD117" i="2"/>
  <c r="AE117" i="2"/>
  <c r="C118" i="2"/>
  <c r="D118" i="2"/>
  <c r="E118" i="2"/>
  <c r="F118" i="2"/>
  <c r="G118" i="2"/>
  <c r="H118" i="2"/>
  <c r="I118" i="2"/>
  <c r="J118" i="2"/>
  <c r="K118" i="2"/>
  <c r="L118" i="2"/>
  <c r="N118" i="2"/>
  <c r="O118" i="2"/>
  <c r="P118" i="2"/>
  <c r="Q118" i="2"/>
  <c r="R118" i="2"/>
  <c r="S118" i="2"/>
  <c r="T118" i="2"/>
  <c r="U118" i="2"/>
  <c r="Y118" i="2"/>
  <c r="AA118" i="2" s="1"/>
  <c r="AB118" i="2"/>
  <c r="AD118" i="2"/>
  <c r="AE118" i="2"/>
  <c r="C119" i="2"/>
  <c r="D119" i="2"/>
  <c r="E119" i="2"/>
  <c r="F119" i="2"/>
  <c r="G119" i="2"/>
  <c r="H119" i="2"/>
  <c r="I119" i="2"/>
  <c r="J119" i="2"/>
  <c r="K119" i="2"/>
  <c r="L119" i="2"/>
  <c r="N119" i="2"/>
  <c r="O119" i="2"/>
  <c r="P119" i="2"/>
  <c r="Q119" i="2"/>
  <c r="R119" i="2"/>
  <c r="S119" i="2"/>
  <c r="T119" i="2"/>
  <c r="U119" i="2"/>
  <c r="Y119" i="2"/>
  <c r="AB119" i="2"/>
  <c r="AD119" i="2"/>
  <c r="AE119" i="2"/>
  <c r="C120" i="2"/>
  <c r="D120" i="2"/>
  <c r="E120" i="2"/>
  <c r="F120" i="2"/>
  <c r="G120" i="2"/>
  <c r="H120" i="2"/>
  <c r="I120" i="2"/>
  <c r="J120" i="2"/>
  <c r="K120" i="2"/>
  <c r="L120" i="2"/>
  <c r="N120" i="2"/>
  <c r="O120" i="2"/>
  <c r="P120" i="2"/>
  <c r="Q120" i="2"/>
  <c r="R120" i="2"/>
  <c r="S120" i="2"/>
  <c r="T120" i="2"/>
  <c r="U120" i="2"/>
  <c r="Y120" i="2"/>
  <c r="AB120" i="2"/>
  <c r="AD120" i="2"/>
  <c r="AE120" i="2"/>
  <c r="C121" i="2"/>
  <c r="D121" i="2"/>
  <c r="E121" i="2"/>
  <c r="F121" i="2"/>
  <c r="G121" i="2"/>
  <c r="H121" i="2"/>
  <c r="I121" i="2"/>
  <c r="J121" i="2"/>
  <c r="K121" i="2"/>
  <c r="L121" i="2"/>
  <c r="N121" i="2"/>
  <c r="O121" i="2"/>
  <c r="P121" i="2"/>
  <c r="Q121" i="2"/>
  <c r="R121" i="2"/>
  <c r="S121" i="2"/>
  <c r="T121" i="2"/>
  <c r="U121" i="2"/>
  <c r="Y121" i="2"/>
  <c r="AB121" i="2"/>
  <c r="AD121" i="2"/>
  <c r="AE121" i="2"/>
  <c r="C122" i="2"/>
  <c r="D122" i="2"/>
  <c r="E122" i="2"/>
  <c r="F122" i="2"/>
  <c r="G122" i="2"/>
  <c r="H122" i="2"/>
  <c r="I122" i="2"/>
  <c r="J122" i="2"/>
  <c r="K122" i="2"/>
  <c r="L122" i="2"/>
  <c r="N122" i="2"/>
  <c r="O122" i="2"/>
  <c r="P122" i="2"/>
  <c r="Q122" i="2"/>
  <c r="R122" i="2"/>
  <c r="S122" i="2"/>
  <c r="T122" i="2"/>
  <c r="U122" i="2"/>
  <c r="Y122" i="2"/>
  <c r="AA122" i="2" s="1"/>
  <c r="AB122" i="2"/>
  <c r="AD122" i="2"/>
  <c r="AE122" i="2"/>
  <c r="C123" i="2"/>
  <c r="D123" i="2"/>
  <c r="E123" i="2"/>
  <c r="F123" i="2"/>
  <c r="G123" i="2"/>
  <c r="H123" i="2"/>
  <c r="I123" i="2"/>
  <c r="J123" i="2"/>
  <c r="K123" i="2"/>
  <c r="L123" i="2"/>
  <c r="N123" i="2"/>
  <c r="O123" i="2"/>
  <c r="P123" i="2"/>
  <c r="Q123" i="2"/>
  <c r="R123" i="2"/>
  <c r="S123" i="2"/>
  <c r="T123" i="2"/>
  <c r="U123" i="2"/>
  <c r="Y123" i="2"/>
  <c r="AB123" i="2"/>
  <c r="AD123" i="2"/>
  <c r="AE123" i="2"/>
  <c r="C124" i="2"/>
  <c r="D124" i="2"/>
  <c r="E124" i="2"/>
  <c r="F124" i="2"/>
  <c r="G124" i="2"/>
  <c r="H124" i="2"/>
  <c r="I124" i="2"/>
  <c r="J124" i="2"/>
  <c r="K124" i="2"/>
  <c r="L124" i="2"/>
  <c r="N124" i="2"/>
  <c r="O124" i="2"/>
  <c r="P124" i="2"/>
  <c r="Q124" i="2"/>
  <c r="R124" i="2"/>
  <c r="S124" i="2"/>
  <c r="T124" i="2"/>
  <c r="U124" i="2"/>
  <c r="Y124" i="2"/>
  <c r="AB124" i="2"/>
  <c r="AD124" i="2"/>
  <c r="AE124" i="2"/>
  <c r="C125" i="2"/>
  <c r="D125" i="2"/>
  <c r="E125" i="2"/>
  <c r="F125" i="2"/>
  <c r="G125" i="2"/>
  <c r="H125" i="2"/>
  <c r="I125" i="2"/>
  <c r="J125" i="2"/>
  <c r="K125" i="2"/>
  <c r="L125" i="2"/>
  <c r="N125" i="2"/>
  <c r="O125" i="2"/>
  <c r="P125" i="2"/>
  <c r="Q125" i="2"/>
  <c r="R125" i="2"/>
  <c r="S125" i="2"/>
  <c r="T125" i="2"/>
  <c r="U125" i="2"/>
  <c r="Y125" i="2"/>
  <c r="AB125" i="2"/>
  <c r="AD125" i="2"/>
  <c r="AE125" i="2"/>
  <c r="C126" i="2"/>
  <c r="D126" i="2"/>
  <c r="E126" i="2"/>
  <c r="F126" i="2"/>
  <c r="G126" i="2"/>
  <c r="H126" i="2"/>
  <c r="I126" i="2"/>
  <c r="J126" i="2"/>
  <c r="K126" i="2"/>
  <c r="L126" i="2"/>
  <c r="N126" i="2"/>
  <c r="O126" i="2"/>
  <c r="P126" i="2"/>
  <c r="Q126" i="2"/>
  <c r="R126" i="2"/>
  <c r="S126" i="2"/>
  <c r="T126" i="2"/>
  <c r="U126" i="2"/>
  <c r="Y126" i="2"/>
  <c r="AA126" i="2" s="1"/>
  <c r="AB126" i="2"/>
  <c r="AD126" i="2"/>
  <c r="AE126" i="2"/>
  <c r="C127" i="2"/>
  <c r="D127" i="2"/>
  <c r="E127" i="2"/>
  <c r="F127" i="2"/>
  <c r="G127" i="2"/>
  <c r="H127" i="2"/>
  <c r="I127" i="2"/>
  <c r="J127" i="2"/>
  <c r="K127" i="2"/>
  <c r="L127" i="2"/>
  <c r="N127" i="2"/>
  <c r="O127" i="2"/>
  <c r="P127" i="2"/>
  <c r="Q127" i="2"/>
  <c r="R127" i="2"/>
  <c r="S127" i="2"/>
  <c r="T127" i="2"/>
  <c r="U127" i="2"/>
  <c r="Y127" i="2"/>
  <c r="AB127" i="2"/>
  <c r="AD127" i="2"/>
  <c r="AE127" i="2"/>
  <c r="C128" i="2"/>
  <c r="D128" i="2"/>
  <c r="E128" i="2"/>
  <c r="F128" i="2"/>
  <c r="G128" i="2"/>
  <c r="H128" i="2"/>
  <c r="I128" i="2"/>
  <c r="J128" i="2"/>
  <c r="K128" i="2"/>
  <c r="L128" i="2"/>
  <c r="N128" i="2"/>
  <c r="O128" i="2"/>
  <c r="P128" i="2"/>
  <c r="Q128" i="2"/>
  <c r="R128" i="2"/>
  <c r="S128" i="2"/>
  <c r="T128" i="2"/>
  <c r="U128" i="2"/>
  <c r="Y128" i="2"/>
  <c r="AB128" i="2"/>
  <c r="AD128" i="2"/>
  <c r="AE128" i="2"/>
  <c r="C129" i="2"/>
  <c r="D129" i="2"/>
  <c r="E129" i="2"/>
  <c r="F129" i="2"/>
  <c r="G129" i="2"/>
  <c r="H129" i="2"/>
  <c r="I129" i="2"/>
  <c r="J129" i="2"/>
  <c r="K129" i="2"/>
  <c r="L129" i="2"/>
  <c r="N129" i="2"/>
  <c r="O129" i="2"/>
  <c r="P129" i="2"/>
  <c r="Q129" i="2"/>
  <c r="R129" i="2"/>
  <c r="S129" i="2"/>
  <c r="T129" i="2"/>
  <c r="U129" i="2"/>
  <c r="Y129" i="2"/>
  <c r="AB129" i="2"/>
  <c r="AD129" i="2"/>
  <c r="AE129" i="2"/>
  <c r="C130" i="2"/>
  <c r="D130" i="2"/>
  <c r="E130" i="2"/>
  <c r="F130" i="2"/>
  <c r="G130" i="2"/>
  <c r="H130" i="2"/>
  <c r="I130" i="2"/>
  <c r="J130" i="2"/>
  <c r="K130" i="2"/>
  <c r="L130" i="2"/>
  <c r="N130" i="2"/>
  <c r="O130" i="2"/>
  <c r="P130" i="2"/>
  <c r="Q130" i="2"/>
  <c r="R130" i="2"/>
  <c r="S130" i="2"/>
  <c r="T130" i="2"/>
  <c r="U130" i="2"/>
  <c r="Y130" i="2"/>
  <c r="AA130" i="2" s="1"/>
  <c r="AB130" i="2"/>
  <c r="AD130" i="2"/>
  <c r="AE130" i="2"/>
  <c r="C131" i="2"/>
  <c r="D131" i="2"/>
  <c r="E131" i="2"/>
  <c r="F131" i="2"/>
  <c r="G131" i="2"/>
  <c r="H131" i="2"/>
  <c r="I131" i="2"/>
  <c r="J131" i="2"/>
  <c r="K131" i="2"/>
  <c r="L131" i="2"/>
  <c r="N131" i="2"/>
  <c r="O131" i="2"/>
  <c r="P131" i="2"/>
  <c r="Q131" i="2"/>
  <c r="R131" i="2"/>
  <c r="S131" i="2"/>
  <c r="T131" i="2"/>
  <c r="U131" i="2"/>
  <c r="Y131" i="2"/>
  <c r="AB131" i="2"/>
  <c r="AD131" i="2"/>
  <c r="AE131" i="2"/>
  <c r="C132" i="2"/>
  <c r="D132" i="2"/>
  <c r="E132" i="2"/>
  <c r="F132" i="2"/>
  <c r="G132" i="2"/>
  <c r="H132" i="2"/>
  <c r="I132" i="2"/>
  <c r="J132" i="2"/>
  <c r="K132" i="2"/>
  <c r="L132" i="2"/>
  <c r="N132" i="2"/>
  <c r="O132" i="2"/>
  <c r="P132" i="2"/>
  <c r="Q132" i="2"/>
  <c r="R132" i="2"/>
  <c r="S132" i="2"/>
  <c r="T132" i="2"/>
  <c r="U132" i="2"/>
  <c r="Y132" i="2"/>
  <c r="AB132" i="2"/>
  <c r="AD132" i="2"/>
  <c r="AE132" i="2"/>
  <c r="C133" i="2"/>
  <c r="D133" i="2"/>
  <c r="E133" i="2"/>
  <c r="F133" i="2"/>
  <c r="G133" i="2"/>
  <c r="H133" i="2"/>
  <c r="I133" i="2"/>
  <c r="J133" i="2"/>
  <c r="K133" i="2"/>
  <c r="L133" i="2"/>
  <c r="N133" i="2"/>
  <c r="O133" i="2"/>
  <c r="P133" i="2"/>
  <c r="Q133" i="2"/>
  <c r="R133" i="2"/>
  <c r="S133" i="2"/>
  <c r="T133" i="2"/>
  <c r="U133" i="2"/>
  <c r="Y133" i="2"/>
  <c r="AB133" i="2"/>
  <c r="AD133" i="2"/>
  <c r="AE133" i="2"/>
  <c r="C134" i="2"/>
  <c r="D134" i="2"/>
  <c r="E134" i="2"/>
  <c r="F134" i="2"/>
  <c r="G134" i="2"/>
  <c r="H134" i="2"/>
  <c r="I134" i="2"/>
  <c r="J134" i="2"/>
  <c r="K134" i="2"/>
  <c r="L134" i="2"/>
  <c r="N134" i="2"/>
  <c r="O134" i="2"/>
  <c r="P134" i="2"/>
  <c r="Q134" i="2"/>
  <c r="R134" i="2"/>
  <c r="S134" i="2"/>
  <c r="T134" i="2"/>
  <c r="U134" i="2"/>
  <c r="Y134" i="2"/>
  <c r="AA134" i="2" s="1"/>
  <c r="AB134" i="2"/>
  <c r="AD134" i="2"/>
  <c r="AE134" i="2"/>
  <c r="C135" i="2"/>
  <c r="D135" i="2"/>
  <c r="E135" i="2"/>
  <c r="F135" i="2"/>
  <c r="G135" i="2"/>
  <c r="H135" i="2"/>
  <c r="I135" i="2"/>
  <c r="J135" i="2"/>
  <c r="K135" i="2"/>
  <c r="L135" i="2"/>
  <c r="N135" i="2"/>
  <c r="O135" i="2"/>
  <c r="P135" i="2"/>
  <c r="Q135" i="2"/>
  <c r="R135" i="2"/>
  <c r="S135" i="2"/>
  <c r="T135" i="2"/>
  <c r="U135" i="2"/>
  <c r="Y135" i="2"/>
  <c r="AB135" i="2"/>
  <c r="AD135" i="2"/>
  <c r="AE135" i="2"/>
  <c r="C136" i="2"/>
  <c r="D136" i="2"/>
  <c r="E136" i="2"/>
  <c r="F136" i="2"/>
  <c r="G136" i="2"/>
  <c r="H136" i="2"/>
  <c r="I136" i="2"/>
  <c r="J136" i="2"/>
  <c r="K136" i="2"/>
  <c r="L136" i="2"/>
  <c r="N136" i="2"/>
  <c r="O136" i="2"/>
  <c r="P136" i="2"/>
  <c r="Q136" i="2"/>
  <c r="R136" i="2"/>
  <c r="S136" i="2"/>
  <c r="T136" i="2"/>
  <c r="U136" i="2"/>
  <c r="Y136" i="2"/>
  <c r="AA136" i="2" s="1"/>
  <c r="AB136" i="2"/>
  <c r="AD136" i="2"/>
  <c r="AE136" i="2"/>
  <c r="C137" i="2"/>
  <c r="D137" i="2"/>
  <c r="E137" i="2"/>
  <c r="F137" i="2"/>
  <c r="G137" i="2"/>
  <c r="H137" i="2"/>
  <c r="I137" i="2"/>
  <c r="J137" i="2"/>
  <c r="K137" i="2"/>
  <c r="L137" i="2"/>
  <c r="N137" i="2"/>
  <c r="O137" i="2"/>
  <c r="P137" i="2"/>
  <c r="Q137" i="2"/>
  <c r="R137" i="2"/>
  <c r="S137" i="2"/>
  <c r="T137" i="2"/>
  <c r="U137" i="2"/>
  <c r="Y137" i="2"/>
  <c r="AA137" i="2" s="1"/>
  <c r="AB137" i="2"/>
  <c r="AD137" i="2"/>
  <c r="AE137" i="2"/>
  <c r="C138" i="2"/>
  <c r="D138" i="2"/>
  <c r="E138" i="2"/>
  <c r="F138" i="2"/>
  <c r="G138" i="2"/>
  <c r="H138" i="2"/>
  <c r="I138" i="2"/>
  <c r="J138" i="2"/>
  <c r="K138" i="2"/>
  <c r="L138" i="2"/>
  <c r="N138" i="2"/>
  <c r="O138" i="2"/>
  <c r="P138" i="2"/>
  <c r="Q138" i="2"/>
  <c r="R138" i="2"/>
  <c r="S138" i="2"/>
  <c r="T138" i="2"/>
  <c r="U138" i="2"/>
  <c r="Y138" i="2"/>
  <c r="AA138" i="2" s="1"/>
  <c r="AB138" i="2"/>
  <c r="AD138" i="2"/>
  <c r="AE138" i="2"/>
  <c r="C139" i="2"/>
  <c r="D139" i="2"/>
  <c r="E139" i="2"/>
  <c r="F139" i="2"/>
  <c r="G139" i="2"/>
  <c r="H139" i="2"/>
  <c r="I139" i="2"/>
  <c r="J139" i="2"/>
  <c r="K139" i="2"/>
  <c r="L139" i="2"/>
  <c r="N139" i="2"/>
  <c r="O139" i="2"/>
  <c r="P139" i="2"/>
  <c r="Q139" i="2"/>
  <c r="R139" i="2"/>
  <c r="S139" i="2"/>
  <c r="T139" i="2"/>
  <c r="U139" i="2"/>
  <c r="Y139" i="2"/>
  <c r="AA139" i="2" s="1"/>
  <c r="AB139" i="2"/>
  <c r="AD139" i="2"/>
  <c r="AE139" i="2"/>
  <c r="C140" i="2"/>
  <c r="D140" i="2"/>
  <c r="E140" i="2"/>
  <c r="F140" i="2"/>
  <c r="G140" i="2"/>
  <c r="H140" i="2"/>
  <c r="I140" i="2"/>
  <c r="J140" i="2"/>
  <c r="K140" i="2"/>
  <c r="L140" i="2"/>
  <c r="N140" i="2"/>
  <c r="O140" i="2"/>
  <c r="P140" i="2"/>
  <c r="Q140" i="2"/>
  <c r="R140" i="2"/>
  <c r="S140" i="2"/>
  <c r="T140" i="2"/>
  <c r="U140" i="2"/>
  <c r="Y140" i="2"/>
  <c r="AA140" i="2" s="1"/>
  <c r="AB140" i="2"/>
  <c r="AD140" i="2"/>
  <c r="AE140" i="2"/>
  <c r="C141" i="2"/>
  <c r="D141" i="2"/>
  <c r="E141" i="2"/>
  <c r="F141" i="2"/>
  <c r="G141" i="2"/>
  <c r="H141" i="2"/>
  <c r="I141" i="2"/>
  <c r="J141" i="2"/>
  <c r="K141" i="2"/>
  <c r="L141" i="2"/>
  <c r="N141" i="2"/>
  <c r="O141" i="2"/>
  <c r="P141" i="2"/>
  <c r="Q141" i="2"/>
  <c r="R141" i="2"/>
  <c r="S141" i="2"/>
  <c r="T141" i="2"/>
  <c r="U141" i="2"/>
  <c r="Y141" i="2"/>
  <c r="AA141" i="2" s="1"/>
  <c r="AB141" i="2"/>
  <c r="AD141" i="2"/>
  <c r="AE141" i="2"/>
  <c r="C142" i="2"/>
  <c r="D142" i="2"/>
  <c r="E142" i="2"/>
  <c r="F142" i="2"/>
  <c r="G142" i="2"/>
  <c r="H142" i="2"/>
  <c r="I142" i="2"/>
  <c r="J142" i="2"/>
  <c r="K142" i="2"/>
  <c r="L142" i="2"/>
  <c r="N142" i="2"/>
  <c r="O142" i="2"/>
  <c r="P142" i="2"/>
  <c r="Q142" i="2"/>
  <c r="R142" i="2"/>
  <c r="S142" i="2"/>
  <c r="T142" i="2"/>
  <c r="U142" i="2"/>
  <c r="Y142" i="2"/>
  <c r="AA142" i="2" s="1"/>
  <c r="AB142" i="2"/>
  <c r="AD142" i="2"/>
  <c r="AE142" i="2"/>
  <c r="C143" i="2"/>
  <c r="D143" i="2"/>
  <c r="E143" i="2"/>
  <c r="F143" i="2"/>
  <c r="G143" i="2"/>
  <c r="H143" i="2"/>
  <c r="I143" i="2"/>
  <c r="J143" i="2"/>
  <c r="K143" i="2"/>
  <c r="L143" i="2"/>
  <c r="N143" i="2"/>
  <c r="O143" i="2"/>
  <c r="P143" i="2"/>
  <c r="Q143" i="2"/>
  <c r="R143" i="2"/>
  <c r="S143" i="2"/>
  <c r="T143" i="2"/>
  <c r="U143" i="2"/>
  <c r="Y143" i="2"/>
  <c r="B143" i="2" s="1"/>
  <c r="AB143" i="2"/>
  <c r="AD143" i="2"/>
  <c r="AE143" i="2"/>
  <c r="C144" i="2"/>
  <c r="D144" i="2"/>
  <c r="E144" i="2"/>
  <c r="F144" i="2"/>
  <c r="G144" i="2"/>
  <c r="H144" i="2"/>
  <c r="I144" i="2"/>
  <c r="J144" i="2"/>
  <c r="K144" i="2"/>
  <c r="L144" i="2"/>
  <c r="N144" i="2"/>
  <c r="O144" i="2"/>
  <c r="P144" i="2"/>
  <c r="Q144" i="2"/>
  <c r="R144" i="2"/>
  <c r="S144" i="2"/>
  <c r="T144" i="2"/>
  <c r="U144" i="2"/>
  <c r="Y144" i="2"/>
  <c r="B144" i="2" s="1"/>
  <c r="AB144" i="2"/>
  <c r="AD144" i="2"/>
  <c r="AE144" i="2"/>
  <c r="C145" i="2"/>
  <c r="D145" i="2"/>
  <c r="E145" i="2"/>
  <c r="F145" i="2"/>
  <c r="G145" i="2"/>
  <c r="H145" i="2"/>
  <c r="I145" i="2"/>
  <c r="J145" i="2"/>
  <c r="K145" i="2"/>
  <c r="L145" i="2"/>
  <c r="N145" i="2"/>
  <c r="O145" i="2"/>
  <c r="P145" i="2"/>
  <c r="Q145" i="2"/>
  <c r="R145" i="2"/>
  <c r="S145" i="2"/>
  <c r="T145" i="2"/>
  <c r="U145" i="2"/>
  <c r="Y145" i="2"/>
  <c r="AB145" i="2"/>
  <c r="AD145" i="2"/>
  <c r="AE145" i="2"/>
  <c r="C146" i="2"/>
  <c r="D146" i="2"/>
  <c r="E146" i="2"/>
  <c r="F146" i="2"/>
  <c r="G146" i="2"/>
  <c r="H146" i="2"/>
  <c r="I146" i="2"/>
  <c r="J146" i="2"/>
  <c r="K146" i="2"/>
  <c r="L146" i="2"/>
  <c r="N146" i="2"/>
  <c r="O146" i="2"/>
  <c r="P146" i="2"/>
  <c r="Q146" i="2"/>
  <c r="R146" i="2"/>
  <c r="S146" i="2"/>
  <c r="T146" i="2"/>
  <c r="U146" i="2"/>
  <c r="Y146" i="2"/>
  <c r="B146" i="2" s="1"/>
  <c r="AB146" i="2"/>
  <c r="AD146" i="2"/>
  <c r="AE146" i="2"/>
  <c r="C147" i="2"/>
  <c r="D147" i="2"/>
  <c r="E147" i="2"/>
  <c r="F147" i="2"/>
  <c r="G147" i="2"/>
  <c r="H147" i="2"/>
  <c r="I147" i="2"/>
  <c r="J147" i="2"/>
  <c r="K147" i="2"/>
  <c r="L147" i="2"/>
  <c r="N147" i="2"/>
  <c r="O147" i="2"/>
  <c r="P147" i="2"/>
  <c r="Q147" i="2"/>
  <c r="R147" i="2"/>
  <c r="S147" i="2"/>
  <c r="T147" i="2"/>
  <c r="U147" i="2"/>
  <c r="Y147" i="2"/>
  <c r="AB147" i="2"/>
  <c r="AD147" i="2"/>
  <c r="AE147" i="2"/>
  <c r="C148" i="2"/>
  <c r="D148" i="2"/>
  <c r="E148" i="2"/>
  <c r="F148" i="2"/>
  <c r="G148" i="2"/>
  <c r="H148" i="2"/>
  <c r="I148" i="2"/>
  <c r="J148" i="2"/>
  <c r="K148" i="2"/>
  <c r="L148" i="2"/>
  <c r="N148" i="2"/>
  <c r="O148" i="2"/>
  <c r="P148" i="2"/>
  <c r="Q148" i="2"/>
  <c r="R148" i="2"/>
  <c r="S148" i="2"/>
  <c r="T148" i="2"/>
  <c r="U148" i="2"/>
  <c r="Y148" i="2"/>
  <c r="B148" i="2" s="1"/>
  <c r="AB148" i="2"/>
  <c r="AD148" i="2"/>
  <c r="AE148" i="2"/>
  <c r="C149" i="2"/>
  <c r="D149" i="2"/>
  <c r="E149" i="2"/>
  <c r="F149" i="2"/>
  <c r="G149" i="2"/>
  <c r="H149" i="2"/>
  <c r="I149" i="2"/>
  <c r="J149" i="2"/>
  <c r="K149" i="2"/>
  <c r="L149" i="2"/>
  <c r="N149" i="2"/>
  <c r="O149" i="2"/>
  <c r="P149" i="2"/>
  <c r="Q149" i="2"/>
  <c r="R149" i="2"/>
  <c r="S149" i="2"/>
  <c r="T149" i="2"/>
  <c r="U149" i="2"/>
  <c r="Y149" i="2"/>
  <c r="AB149" i="2"/>
  <c r="AD149" i="2"/>
  <c r="AE149" i="2"/>
  <c r="C150" i="2"/>
  <c r="D150" i="2"/>
  <c r="E150" i="2"/>
  <c r="F150" i="2"/>
  <c r="G150" i="2"/>
  <c r="H150" i="2"/>
  <c r="I150" i="2"/>
  <c r="J150" i="2"/>
  <c r="K150" i="2"/>
  <c r="L150" i="2"/>
  <c r="N150" i="2"/>
  <c r="O150" i="2"/>
  <c r="P150" i="2"/>
  <c r="Q150" i="2"/>
  <c r="R150" i="2"/>
  <c r="S150" i="2"/>
  <c r="T150" i="2"/>
  <c r="U150" i="2"/>
  <c r="Y150" i="2"/>
  <c r="B150" i="2" s="1"/>
  <c r="AB150" i="2"/>
  <c r="AD150" i="2"/>
  <c r="AE150" i="2"/>
  <c r="C151" i="2"/>
  <c r="D151" i="2"/>
  <c r="E151" i="2"/>
  <c r="F151" i="2"/>
  <c r="G151" i="2"/>
  <c r="H151" i="2"/>
  <c r="I151" i="2"/>
  <c r="J151" i="2"/>
  <c r="K151" i="2"/>
  <c r="L151" i="2"/>
  <c r="N151" i="2"/>
  <c r="O151" i="2"/>
  <c r="P151" i="2"/>
  <c r="Q151" i="2"/>
  <c r="R151" i="2"/>
  <c r="S151" i="2"/>
  <c r="T151" i="2"/>
  <c r="U151" i="2"/>
  <c r="Y151" i="2"/>
  <c r="AB151" i="2"/>
  <c r="AD151" i="2"/>
  <c r="AE151" i="2"/>
  <c r="C152" i="2"/>
  <c r="D152" i="2"/>
  <c r="E152" i="2"/>
  <c r="F152" i="2"/>
  <c r="G152" i="2"/>
  <c r="H152" i="2"/>
  <c r="I152" i="2"/>
  <c r="J152" i="2"/>
  <c r="K152" i="2"/>
  <c r="L152" i="2"/>
  <c r="N152" i="2"/>
  <c r="O152" i="2"/>
  <c r="P152" i="2"/>
  <c r="Q152" i="2"/>
  <c r="R152" i="2"/>
  <c r="S152" i="2"/>
  <c r="T152" i="2"/>
  <c r="U152" i="2"/>
  <c r="Y152" i="2"/>
  <c r="B152" i="2" s="1"/>
  <c r="AB152" i="2"/>
  <c r="AD152" i="2"/>
  <c r="AE152" i="2"/>
  <c r="C153" i="2"/>
  <c r="D153" i="2"/>
  <c r="E153" i="2"/>
  <c r="F153" i="2"/>
  <c r="G153" i="2"/>
  <c r="H153" i="2"/>
  <c r="I153" i="2"/>
  <c r="J153" i="2"/>
  <c r="K153" i="2"/>
  <c r="L153" i="2"/>
  <c r="N153" i="2"/>
  <c r="O153" i="2"/>
  <c r="P153" i="2"/>
  <c r="Q153" i="2"/>
  <c r="R153" i="2"/>
  <c r="S153" i="2"/>
  <c r="T153" i="2"/>
  <c r="U153" i="2"/>
  <c r="Y153" i="2"/>
  <c r="AB153" i="2"/>
  <c r="AD153" i="2"/>
  <c r="AE153" i="2"/>
  <c r="C154" i="2"/>
  <c r="D154" i="2"/>
  <c r="E154" i="2"/>
  <c r="F154" i="2"/>
  <c r="G154" i="2"/>
  <c r="H154" i="2"/>
  <c r="I154" i="2"/>
  <c r="J154" i="2"/>
  <c r="K154" i="2"/>
  <c r="L154" i="2"/>
  <c r="N154" i="2"/>
  <c r="O154" i="2"/>
  <c r="P154" i="2"/>
  <c r="Q154" i="2"/>
  <c r="R154" i="2"/>
  <c r="S154" i="2"/>
  <c r="T154" i="2"/>
  <c r="U154" i="2"/>
  <c r="Y154" i="2"/>
  <c r="B154" i="2" s="1"/>
  <c r="AB154" i="2"/>
  <c r="AD154" i="2"/>
  <c r="AE154" i="2"/>
  <c r="C155" i="2"/>
  <c r="D155" i="2"/>
  <c r="E155" i="2"/>
  <c r="F155" i="2"/>
  <c r="G155" i="2"/>
  <c r="H155" i="2"/>
  <c r="I155" i="2"/>
  <c r="J155" i="2"/>
  <c r="K155" i="2"/>
  <c r="L155" i="2"/>
  <c r="N155" i="2"/>
  <c r="O155" i="2"/>
  <c r="P155" i="2"/>
  <c r="Q155" i="2"/>
  <c r="R155" i="2"/>
  <c r="S155" i="2"/>
  <c r="T155" i="2"/>
  <c r="U155" i="2"/>
  <c r="Y155" i="2"/>
  <c r="AB155" i="2"/>
  <c r="AD155" i="2"/>
  <c r="AE155" i="2"/>
  <c r="C156" i="2"/>
  <c r="D156" i="2"/>
  <c r="E156" i="2"/>
  <c r="F156" i="2"/>
  <c r="G156" i="2"/>
  <c r="H156" i="2"/>
  <c r="I156" i="2"/>
  <c r="J156" i="2"/>
  <c r="K156" i="2"/>
  <c r="L156" i="2"/>
  <c r="N156" i="2"/>
  <c r="O156" i="2"/>
  <c r="P156" i="2"/>
  <c r="Q156" i="2"/>
  <c r="R156" i="2"/>
  <c r="S156" i="2"/>
  <c r="T156" i="2"/>
  <c r="U156" i="2"/>
  <c r="Y156" i="2"/>
  <c r="B156" i="2" s="1"/>
  <c r="AB156" i="2"/>
  <c r="AD156" i="2"/>
  <c r="AE156" i="2"/>
  <c r="C157" i="2"/>
  <c r="D157" i="2"/>
  <c r="E157" i="2"/>
  <c r="F157" i="2"/>
  <c r="G157" i="2"/>
  <c r="H157" i="2"/>
  <c r="I157" i="2"/>
  <c r="J157" i="2"/>
  <c r="K157" i="2"/>
  <c r="L157" i="2"/>
  <c r="N157" i="2"/>
  <c r="O157" i="2"/>
  <c r="P157" i="2"/>
  <c r="Q157" i="2"/>
  <c r="R157" i="2"/>
  <c r="S157" i="2"/>
  <c r="T157" i="2"/>
  <c r="U157" i="2"/>
  <c r="Y157" i="2"/>
  <c r="AB157" i="2"/>
  <c r="AD157" i="2"/>
  <c r="AE157" i="2"/>
  <c r="C158" i="2"/>
  <c r="D158" i="2"/>
  <c r="E158" i="2"/>
  <c r="F158" i="2"/>
  <c r="G158" i="2"/>
  <c r="H158" i="2"/>
  <c r="I158" i="2"/>
  <c r="J158" i="2"/>
  <c r="K158" i="2"/>
  <c r="L158" i="2"/>
  <c r="N158" i="2"/>
  <c r="O158" i="2"/>
  <c r="P158" i="2"/>
  <c r="Q158" i="2"/>
  <c r="R158" i="2"/>
  <c r="S158" i="2"/>
  <c r="T158" i="2"/>
  <c r="U158" i="2"/>
  <c r="Y158" i="2"/>
  <c r="B158" i="2" s="1"/>
  <c r="AB158" i="2"/>
  <c r="AD158" i="2"/>
  <c r="AE158" i="2"/>
  <c r="C159" i="2"/>
  <c r="D159" i="2"/>
  <c r="E159" i="2"/>
  <c r="F159" i="2"/>
  <c r="G159" i="2"/>
  <c r="H159" i="2"/>
  <c r="I159" i="2"/>
  <c r="J159" i="2"/>
  <c r="K159" i="2"/>
  <c r="L159" i="2"/>
  <c r="N159" i="2"/>
  <c r="O159" i="2"/>
  <c r="P159" i="2"/>
  <c r="Q159" i="2"/>
  <c r="R159" i="2"/>
  <c r="S159" i="2"/>
  <c r="T159" i="2"/>
  <c r="U159" i="2"/>
  <c r="Y159" i="2"/>
  <c r="AB159" i="2"/>
  <c r="AD159" i="2"/>
  <c r="AE159" i="2"/>
  <c r="C160" i="2"/>
  <c r="D160" i="2"/>
  <c r="E160" i="2"/>
  <c r="F160" i="2"/>
  <c r="G160" i="2"/>
  <c r="H160" i="2"/>
  <c r="I160" i="2"/>
  <c r="J160" i="2"/>
  <c r="K160" i="2"/>
  <c r="L160" i="2"/>
  <c r="N160" i="2"/>
  <c r="O160" i="2"/>
  <c r="P160" i="2"/>
  <c r="Q160" i="2"/>
  <c r="R160" i="2"/>
  <c r="S160" i="2"/>
  <c r="T160" i="2"/>
  <c r="U160" i="2"/>
  <c r="Y160" i="2"/>
  <c r="AB160" i="2"/>
  <c r="AD160" i="2"/>
  <c r="AE160" i="2"/>
  <c r="C161" i="2"/>
  <c r="D161" i="2"/>
  <c r="E161" i="2"/>
  <c r="F161" i="2"/>
  <c r="G161" i="2"/>
  <c r="H161" i="2"/>
  <c r="I161" i="2"/>
  <c r="J161" i="2"/>
  <c r="K161" i="2"/>
  <c r="L161" i="2"/>
  <c r="N161" i="2"/>
  <c r="O161" i="2"/>
  <c r="P161" i="2"/>
  <c r="Q161" i="2"/>
  <c r="R161" i="2"/>
  <c r="S161" i="2"/>
  <c r="T161" i="2"/>
  <c r="U161" i="2"/>
  <c r="Y161" i="2"/>
  <c r="AA161" i="2" s="1"/>
  <c r="AB161" i="2"/>
  <c r="AD161" i="2"/>
  <c r="AE161" i="2"/>
  <c r="C162" i="2"/>
  <c r="D162" i="2"/>
  <c r="E162" i="2"/>
  <c r="F162" i="2"/>
  <c r="G162" i="2"/>
  <c r="H162" i="2"/>
  <c r="I162" i="2"/>
  <c r="J162" i="2"/>
  <c r="K162" i="2"/>
  <c r="L162" i="2"/>
  <c r="N162" i="2"/>
  <c r="O162" i="2"/>
  <c r="P162" i="2"/>
  <c r="Q162" i="2"/>
  <c r="R162" i="2"/>
  <c r="S162" i="2"/>
  <c r="T162" i="2"/>
  <c r="U162" i="2"/>
  <c r="Y162" i="2"/>
  <c r="AA162" i="2" s="1"/>
  <c r="AB162" i="2"/>
  <c r="AD162" i="2"/>
  <c r="AE162" i="2"/>
  <c r="C163" i="2"/>
  <c r="D163" i="2"/>
  <c r="E163" i="2"/>
  <c r="F163" i="2"/>
  <c r="G163" i="2"/>
  <c r="H163" i="2"/>
  <c r="I163" i="2"/>
  <c r="J163" i="2"/>
  <c r="K163" i="2"/>
  <c r="L163" i="2"/>
  <c r="N163" i="2"/>
  <c r="O163" i="2"/>
  <c r="P163" i="2"/>
  <c r="Q163" i="2"/>
  <c r="R163" i="2"/>
  <c r="S163" i="2"/>
  <c r="T163" i="2"/>
  <c r="U163" i="2"/>
  <c r="Y163" i="2"/>
  <c r="AA163" i="2" s="1"/>
  <c r="AB163" i="2"/>
  <c r="AD163" i="2"/>
  <c r="AE163" i="2"/>
  <c r="C164" i="2"/>
  <c r="D164" i="2"/>
  <c r="E164" i="2"/>
  <c r="F164" i="2"/>
  <c r="G164" i="2"/>
  <c r="H164" i="2"/>
  <c r="I164" i="2"/>
  <c r="J164" i="2"/>
  <c r="K164" i="2"/>
  <c r="L164" i="2"/>
  <c r="N164" i="2"/>
  <c r="O164" i="2"/>
  <c r="P164" i="2"/>
  <c r="Q164" i="2"/>
  <c r="R164" i="2"/>
  <c r="S164" i="2"/>
  <c r="T164" i="2"/>
  <c r="U164" i="2"/>
  <c r="Y164" i="2"/>
  <c r="AA164" i="2" s="1"/>
  <c r="AB164" i="2"/>
  <c r="AD164" i="2"/>
  <c r="AE164" i="2"/>
  <c r="C165" i="2"/>
  <c r="D165" i="2"/>
  <c r="E165" i="2"/>
  <c r="F165" i="2"/>
  <c r="G165" i="2"/>
  <c r="H165" i="2"/>
  <c r="I165" i="2"/>
  <c r="J165" i="2"/>
  <c r="K165" i="2"/>
  <c r="L165" i="2"/>
  <c r="N165" i="2"/>
  <c r="O165" i="2"/>
  <c r="P165" i="2"/>
  <c r="Q165" i="2"/>
  <c r="R165" i="2"/>
  <c r="S165" i="2"/>
  <c r="T165" i="2"/>
  <c r="U165" i="2"/>
  <c r="Y165" i="2"/>
  <c r="AB165" i="2"/>
  <c r="AD165" i="2"/>
  <c r="AE165" i="2"/>
  <c r="C166" i="2"/>
  <c r="D166" i="2"/>
  <c r="E166" i="2"/>
  <c r="F166" i="2"/>
  <c r="G166" i="2"/>
  <c r="H166" i="2"/>
  <c r="I166" i="2"/>
  <c r="J166" i="2"/>
  <c r="K166" i="2"/>
  <c r="L166" i="2"/>
  <c r="N166" i="2"/>
  <c r="O166" i="2"/>
  <c r="P166" i="2"/>
  <c r="Q166" i="2"/>
  <c r="R166" i="2"/>
  <c r="S166" i="2"/>
  <c r="T166" i="2"/>
  <c r="U166" i="2"/>
  <c r="Y166" i="2"/>
  <c r="AA166" i="2" s="1"/>
  <c r="AB166" i="2"/>
  <c r="AD166" i="2"/>
  <c r="AE166" i="2"/>
  <c r="C167" i="2"/>
  <c r="D167" i="2"/>
  <c r="E167" i="2"/>
  <c r="F167" i="2"/>
  <c r="G167" i="2"/>
  <c r="H167" i="2"/>
  <c r="I167" i="2"/>
  <c r="J167" i="2"/>
  <c r="K167" i="2"/>
  <c r="L167" i="2"/>
  <c r="N167" i="2"/>
  <c r="O167" i="2"/>
  <c r="P167" i="2"/>
  <c r="Q167" i="2"/>
  <c r="R167" i="2"/>
  <c r="S167" i="2"/>
  <c r="T167" i="2"/>
  <c r="U167" i="2"/>
  <c r="Y167" i="2"/>
  <c r="AA167" i="2" s="1"/>
  <c r="AB167" i="2"/>
  <c r="AD167" i="2"/>
  <c r="AE167" i="2"/>
  <c r="C168" i="2"/>
  <c r="D168" i="2"/>
  <c r="E168" i="2"/>
  <c r="F168" i="2"/>
  <c r="G168" i="2"/>
  <c r="H168" i="2"/>
  <c r="I168" i="2"/>
  <c r="J168" i="2"/>
  <c r="K168" i="2"/>
  <c r="L168" i="2"/>
  <c r="N168" i="2"/>
  <c r="O168" i="2"/>
  <c r="P168" i="2"/>
  <c r="Q168" i="2"/>
  <c r="R168" i="2"/>
  <c r="S168" i="2"/>
  <c r="T168" i="2"/>
  <c r="U168" i="2"/>
  <c r="Y168" i="2"/>
  <c r="AA168" i="2" s="1"/>
  <c r="AB168" i="2"/>
  <c r="AD168" i="2"/>
  <c r="AE168" i="2"/>
  <c r="C169" i="2"/>
  <c r="D169" i="2"/>
  <c r="E169" i="2"/>
  <c r="F169" i="2"/>
  <c r="G169" i="2"/>
  <c r="H169" i="2"/>
  <c r="I169" i="2"/>
  <c r="J169" i="2"/>
  <c r="K169" i="2"/>
  <c r="L169" i="2"/>
  <c r="N169" i="2"/>
  <c r="O169" i="2"/>
  <c r="P169" i="2"/>
  <c r="Q169" i="2"/>
  <c r="R169" i="2"/>
  <c r="S169" i="2"/>
  <c r="T169" i="2"/>
  <c r="U169" i="2"/>
  <c r="Y169" i="2"/>
  <c r="AB169" i="2"/>
  <c r="AD169" i="2"/>
  <c r="AE169" i="2"/>
  <c r="C170" i="2"/>
  <c r="D170" i="2"/>
  <c r="E170" i="2"/>
  <c r="F170" i="2"/>
  <c r="G170" i="2"/>
  <c r="H170" i="2"/>
  <c r="I170" i="2"/>
  <c r="J170" i="2"/>
  <c r="K170" i="2"/>
  <c r="L170" i="2"/>
  <c r="N170" i="2"/>
  <c r="O170" i="2"/>
  <c r="P170" i="2"/>
  <c r="Q170" i="2"/>
  <c r="R170" i="2"/>
  <c r="S170" i="2"/>
  <c r="T170" i="2"/>
  <c r="U170" i="2"/>
  <c r="Y170" i="2"/>
  <c r="AA170" i="2" s="1"/>
  <c r="AB170" i="2"/>
  <c r="AD170" i="2"/>
  <c r="AE170" i="2"/>
  <c r="C171" i="2"/>
  <c r="D171" i="2"/>
  <c r="E171" i="2"/>
  <c r="F171" i="2"/>
  <c r="G171" i="2"/>
  <c r="H171" i="2"/>
  <c r="I171" i="2"/>
  <c r="J171" i="2"/>
  <c r="K171" i="2"/>
  <c r="L171" i="2"/>
  <c r="N171" i="2"/>
  <c r="O171" i="2"/>
  <c r="P171" i="2"/>
  <c r="Q171" i="2"/>
  <c r="R171" i="2"/>
  <c r="S171" i="2"/>
  <c r="T171" i="2"/>
  <c r="U171" i="2"/>
  <c r="Y171" i="2"/>
  <c r="AA171" i="2" s="1"/>
  <c r="AB171" i="2"/>
  <c r="AD171" i="2"/>
  <c r="AE171" i="2"/>
  <c r="C172" i="2"/>
  <c r="D172" i="2"/>
  <c r="E172" i="2"/>
  <c r="F172" i="2"/>
  <c r="G172" i="2"/>
  <c r="H172" i="2"/>
  <c r="I172" i="2"/>
  <c r="J172" i="2"/>
  <c r="K172" i="2"/>
  <c r="L172" i="2"/>
  <c r="N172" i="2"/>
  <c r="O172" i="2"/>
  <c r="P172" i="2"/>
  <c r="Q172" i="2"/>
  <c r="R172" i="2"/>
  <c r="S172" i="2"/>
  <c r="T172" i="2"/>
  <c r="U172" i="2"/>
  <c r="Y172" i="2"/>
  <c r="AA172" i="2" s="1"/>
  <c r="AB172" i="2"/>
  <c r="AD172" i="2"/>
  <c r="AE172" i="2"/>
  <c r="C173" i="2"/>
  <c r="D173" i="2"/>
  <c r="E173" i="2"/>
  <c r="F173" i="2"/>
  <c r="G173" i="2"/>
  <c r="H173" i="2"/>
  <c r="I173" i="2"/>
  <c r="J173" i="2"/>
  <c r="K173" i="2"/>
  <c r="L173" i="2"/>
  <c r="N173" i="2"/>
  <c r="O173" i="2"/>
  <c r="P173" i="2"/>
  <c r="Q173" i="2"/>
  <c r="R173" i="2"/>
  <c r="S173" i="2"/>
  <c r="T173" i="2"/>
  <c r="U173" i="2"/>
  <c r="Y173" i="2"/>
  <c r="AB173" i="2"/>
  <c r="AD173" i="2"/>
  <c r="AE173" i="2"/>
  <c r="C174" i="2"/>
  <c r="D174" i="2"/>
  <c r="E174" i="2"/>
  <c r="F174" i="2"/>
  <c r="G174" i="2"/>
  <c r="H174" i="2"/>
  <c r="I174" i="2"/>
  <c r="J174" i="2"/>
  <c r="K174" i="2"/>
  <c r="L174" i="2"/>
  <c r="N174" i="2"/>
  <c r="O174" i="2"/>
  <c r="P174" i="2"/>
  <c r="Q174" i="2"/>
  <c r="R174" i="2"/>
  <c r="S174" i="2"/>
  <c r="T174" i="2"/>
  <c r="U174" i="2"/>
  <c r="Y174" i="2"/>
  <c r="AA174" i="2" s="1"/>
  <c r="AB174" i="2"/>
  <c r="AD174" i="2"/>
  <c r="AE174" i="2"/>
  <c r="C175" i="2"/>
  <c r="D175" i="2"/>
  <c r="E175" i="2"/>
  <c r="F175" i="2"/>
  <c r="G175" i="2"/>
  <c r="H175" i="2"/>
  <c r="I175" i="2"/>
  <c r="J175" i="2"/>
  <c r="K175" i="2"/>
  <c r="L175" i="2"/>
  <c r="N175" i="2"/>
  <c r="O175" i="2"/>
  <c r="P175" i="2"/>
  <c r="Q175" i="2"/>
  <c r="R175" i="2"/>
  <c r="S175" i="2"/>
  <c r="T175" i="2"/>
  <c r="U175" i="2"/>
  <c r="Y175" i="2"/>
  <c r="AA175" i="2" s="1"/>
  <c r="AB175" i="2"/>
  <c r="AD175" i="2"/>
  <c r="AE175" i="2"/>
  <c r="C176" i="2"/>
  <c r="D176" i="2"/>
  <c r="E176" i="2"/>
  <c r="F176" i="2"/>
  <c r="G176" i="2"/>
  <c r="H176" i="2"/>
  <c r="I176" i="2"/>
  <c r="J176" i="2"/>
  <c r="K176" i="2"/>
  <c r="L176" i="2"/>
  <c r="N176" i="2"/>
  <c r="O176" i="2"/>
  <c r="P176" i="2"/>
  <c r="Q176" i="2"/>
  <c r="R176" i="2"/>
  <c r="S176" i="2"/>
  <c r="T176" i="2"/>
  <c r="U176" i="2"/>
  <c r="Y176" i="2"/>
  <c r="AA176" i="2" s="1"/>
  <c r="AB176" i="2"/>
  <c r="AD176" i="2"/>
  <c r="AE176" i="2"/>
  <c r="C177" i="2"/>
  <c r="D177" i="2"/>
  <c r="E177" i="2"/>
  <c r="F177" i="2"/>
  <c r="G177" i="2"/>
  <c r="H177" i="2"/>
  <c r="I177" i="2"/>
  <c r="J177" i="2"/>
  <c r="K177" i="2"/>
  <c r="L177" i="2"/>
  <c r="N177" i="2"/>
  <c r="O177" i="2"/>
  <c r="P177" i="2"/>
  <c r="Q177" i="2"/>
  <c r="R177" i="2"/>
  <c r="S177" i="2"/>
  <c r="T177" i="2"/>
  <c r="U177" i="2"/>
  <c r="Y177" i="2"/>
  <c r="AA177" i="2" s="1"/>
  <c r="AB177" i="2"/>
  <c r="AD177" i="2"/>
  <c r="AE177" i="2"/>
  <c r="C178" i="2"/>
  <c r="D178" i="2"/>
  <c r="E178" i="2"/>
  <c r="F178" i="2"/>
  <c r="G178" i="2"/>
  <c r="H178" i="2"/>
  <c r="I178" i="2"/>
  <c r="J178" i="2"/>
  <c r="K178" i="2"/>
  <c r="L178" i="2"/>
  <c r="N178" i="2"/>
  <c r="O178" i="2"/>
  <c r="P178" i="2"/>
  <c r="Q178" i="2"/>
  <c r="R178" i="2"/>
  <c r="S178" i="2"/>
  <c r="T178" i="2"/>
  <c r="U178" i="2"/>
  <c r="Y178" i="2"/>
  <c r="AA178" i="2" s="1"/>
  <c r="AB178" i="2"/>
  <c r="AD178" i="2"/>
  <c r="AE178" i="2"/>
  <c r="C179" i="2"/>
  <c r="D179" i="2"/>
  <c r="E179" i="2"/>
  <c r="F179" i="2"/>
  <c r="G179" i="2"/>
  <c r="H179" i="2"/>
  <c r="I179" i="2"/>
  <c r="J179" i="2"/>
  <c r="K179" i="2"/>
  <c r="L179" i="2"/>
  <c r="N179" i="2"/>
  <c r="O179" i="2"/>
  <c r="P179" i="2"/>
  <c r="Q179" i="2"/>
  <c r="R179" i="2"/>
  <c r="S179" i="2"/>
  <c r="T179" i="2"/>
  <c r="U179" i="2"/>
  <c r="Y179" i="2"/>
  <c r="AA179" i="2" s="1"/>
  <c r="AB179" i="2"/>
  <c r="AD179" i="2"/>
  <c r="AE179" i="2"/>
  <c r="C180" i="2"/>
  <c r="D180" i="2"/>
  <c r="E180" i="2"/>
  <c r="F180" i="2"/>
  <c r="G180" i="2"/>
  <c r="H180" i="2"/>
  <c r="I180" i="2"/>
  <c r="J180" i="2"/>
  <c r="K180" i="2"/>
  <c r="L180" i="2"/>
  <c r="N180" i="2"/>
  <c r="O180" i="2"/>
  <c r="P180" i="2"/>
  <c r="Q180" i="2"/>
  <c r="R180" i="2"/>
  <c r="S180" i="2"/>
  <c r="T180" i="2"/>
  <c r="U180" i="2"/>
  <c r="Y180" i="2"/>
  <c r="AA180" i="2" s="1"/>
  <c r="AB180" i="2"/>
  <c r="AD180" i="2"/>
  <c r="AE180" i="2"/>
  <c r="C181" i="2"/>
  <c r="D181" i="2"/>
  <c r="E181" i="2"/>
  <c r="F181" i="2"/>
  <c r="G181" i="2"/>
  <c r="H181" i="2"/>
  <c r="I181" i="2"/>
  <c r="J181" i="2"/>
  <c r="K181" i="2"/>
  <c r="L181" i="2"/>
  <c r="N181" i="2"/>
  <c r="O181" i="2"/>
  <c r="P181" i="2"/>
  <c r="Q181" i="2"/>
  <c r="R181" i="2"/>
  <c r="S181" i="2"/>
  <c r="T181" i="2"/>
  <c r="U181" i="2"/>
  <c r="Y181" i="2"/>
  <c r="AA181" i="2" s="1"/>
  <c r="AB181" i="2"/>
  <c r="AD181" i="2"/>
  <c r="AE181" i="2"/>
  <c r="C182" i="2"/>
  <c r="D182" i="2"/>
  <c r="E182" i="2"/>
  <c r="F182" i="2"/>
  <c r="G182" i="2"/>
  <c r="H182" i="2"/>
  <c r="I182" i="2"/>
  <c r="J182" i="2"/>
  <c r="K182" i="2"/>
  <c r="L182" i="2"/>
  <c r="N182" i="2"/>
  <c r="O182" i="2"/>
  <c r="P182" i="2"/>
  <c r="Q182" i="2"/>
  <c r="R182" i="2"/>
  <c r="S182" i="2"/>
  <c r="T182" i="2"/>
  <c r="U182" i="2"/>
  <c r="Y182" i="2"/>
  <c r="AA182" i="2" s="1"/>
  <c r="AB182" i="2"/>
  <c r="AD182" i="2"/>
  <c r="AE182" i="2"/>
  <c r="C183" i="2"/>
  <c r="D183" i="2"/>
  <c r="E183" i="2"/>
  <c r="F183" i="2"/>
  <c r="G183" i="2"/>
  <c r="H183" i="2"/>
  <c r="I183" i="2"/>
  <c r="J183" i="2"/>
  <c r="K183" i="2"/>
  <c r="L183" i="2"/>
  <c r="N183" i="2"/>
  <c r="O183" i="2"/>
  <c r="P183" i="2"/>
  <c r="Q183" i="2"/>
  <c r="R183" i="2"/>
  <c r="S183" i="2"/>
  <c r="T183" i="2"/>
  <c r="U183" i="2"/>
  <c r="Y183" i="2"/>
  <c r="AA183" i="2" s="1"/>
  <c r="AB183" i="2"/>
  <c r="AD183" i="2"/>
  <c r="AE183" i="2"/>
  <c r="C184" i="2"/>
  <c r="D184" i="2"/>
  <c r="E184" i="2"/>
  <c r="F184" i="2"/>
  <c r="G184" i="2"/>
  <c r="H184" i="2"/>
  <c r="I184" i="2"/>
  <c r="J184" i="2"/>
  <c r="K184" i="2"/>
  <c r="L184" i="2"/>
  <c r="N184" i="2"/>
  <c r="O184" i="2"/>
  <c r="P184" i="2"/>
  <c r="Q184" i="2"/>
  <c r="R184" i="2"/>
  <c r="S184" i="2"/>
  <c r="T184" i="2"/>
  <c r="U184" i="2"/>
  <c r="Y184" i="2"/>
  <c r="AA184" i="2" s="1"/>
  <c r="AB184" i="2"/>
  <c r="AD184" i="2"/>
  <c r="AE184" i="2"/>
  <c r="C185" i="2"/>
  <c r="D185" i="2"/>
  <c r="E185" i="2"/>
  <c r="F185" i="2"/>
  <c r="G185" i="2"/>
  <c r="H185" i="2"/>
  <c r="I185" i="2"/>
  <c r="J185" i="2"/>
  <c r="K185" i="2"/>
  <c r="L185" i="2"/>
  <c r="N185" i="2"/>
  <c r="O185" i="2"/>
  <c r="P185" i="2"/>
  <c r="Q185" i="2"/>
  <c r="R185" i="2"/>
  <c r="S185" i="2"/>
  <c r="T185" i="2"/>
  <c r="U185" i="2"/>
  <c r="Y185" i="2"/>
  <c r="AA185" i="2" s="1"/>
  <c r="AB185" i="2"/>
  <c r="AD185" i="2"/>
  <c r="AE185" i="2"/>
  <c r="C186" i="2"/>
  <c r="D186" i="2"/>
  <c r="E186" i="2"/>
  <c r="F186" i="2"/>
  <c r="G186" i="2"/>
  <c r="H186" i="2"/>
  <c r="I186" i="2"/>
  <c r="J186" i="2"/>
  <c r="K186" i="2"/>
  <c r="L186" i="2"/>
  <c r="N186" i="2"/>
  <c r="O186" i="2"/>
  <c r="P186" i="2"/>
  <c r="Q186" i="2"/>
  <c r="R186" i="2"/>
  <c r="S186" i="2"/>
  <c r="T186" i="2"/>
  <c r="U186" i="2"/>
  <c r="Y186" i="2"/>
  <c r="AA186" i="2" s="1"/>
  <c r="AB186" i="2"/>
  <c r="AD186" i="2"/>
  <c r="AE186" i="2"/>
  <c r="C187" i="2"/>
  <c r="D187" i="2"/>
  <c r="E187" i="2"/>
  <c r="F187" i="2"/>
  <c r="G187" i="2"/>
  <c r="H187" i="2"/>
  <c r="I187" i="2"/>
  <c r="J187" i="2"/>
  <c r="K187" i="2"/>
  <c r="L187" i="2"/>
  <c r="N187" i="2"/>
  <c r="O187" i="2"/>
  <c r="P187" i="2"/>
  <c r="Q187" i="2"/>
  <c r="R187" i="2"/>
  <c r="S187" i="2"/>
  <c r="T187" i="2"/>
  <c r="U187" i="2"/>
  <c r="Y187" i="2"/>
  <c r="AA187" i="2" s="1"/>
  <c r="AB187" i="2"/>
  <c r="AD187" i="2"/>
  <c r="AE187" i="2"/>
  <c r="C188" i="2"/>
  <c r="D188" i="2"/>
  <c r="E188" i="2"/>
  <c r="F188" i="2"/>
  <c r="G188" i="2"/>
  <c r="H188" i="2"/>
  <c r="I188" i="2"/>
  <c r="J188" i="2"/>
  <c r="K188" i="2"/>
  <c r="L188" i="2"/>
  <c r="N188" i="2"/>
  <c r="O188" i="2"/>
  <c r="P188" i="2"/>
  <c r="Q188" i="2"/>
  <c r="R188" i="2"/>
  <c r="S188" i="2"/>
  <c r="T188" i="2"/>
  <c r="U188" i="2"/>
  <c r="Y188" i="2"/>
  <c r="AA188" i="2" s="1"/>
  <c r="AB188" i="2"/>
  <c r="AD188" i="2"/>
  <c r="AE188" i="2"/>
  <c r="C189" i="2"/>
  <c r="D189" i="2"/>
  <c r="E189" i="2"/>
  <c r="F189" i="2"/>
  <c r="G189" i="2"/>
  <c r="H189" i="2"/>
  <c r="I189" i="2"/>
  <c r="J189" i="2"/>
  <c r="K189" i="2"/>
  <c r="L189" i="2"/>
  <c r="N189" i="2"/>
  <c r="O189" i="2"/>
  <c r="P189" i="2"/>
  <c r="Q189" i="2"/>
  <c r="R189" i="2"/>
  <c r="S189" i="2"/>
  <c r="T189" i="2"/>
  <c r="U189" i="2"/>
  <c r="Y189" i="2"/>
  <c r="AA189" i="2" s="1"/>
  <c r="AB189" i="2"/>
  <c r="AD189" i="2"/>
  <c r="AE189" i="2"/>
  <c r="C190" i="2"/>
  <c r="D190" i="2"/>
  <c r="E190" i="2"/>
  <c r="F190" i="2"/>
  <c r="G190" i="2"/>
  <c r="H190" i="2"/>
  <c r="I190" i="2"/>
  <c r="J190" i="2"/>
  <c r="K190" i="2"/>
  <c r="L190" i="2"/>
  <c r="N190" i="2"/>
  <c r="O190" i="2"/>
  <c r="P190" i="2"/>
  <c r="Q190" i="2"/>
  <c r="R190" i="2"/>
  <c r="S190" i="2"/>
  <c r="T190" i="2"/>
  <c r="U190" i="2"/>
  <c r="Y190" i="2"/>
  <c r="AA190" i="2" s="1"/>
  <c r="AB190" i="2"/>
  <c r="AD190" i="2"/>
  <c r="AE190" i="2"/>
  <c r="C191" i="2"/>
  <c r="D191" i="2"/>
  <c r="E191" i="2"/>
  <c r="F191" i="2"/>
  <c r="G191" i="2"/>
  <c r="H191" i="2"/>
  <c r="I191" i="2"/>
  <c r="J191" i="2"/>
  <c r="K191" i="2"/>
  <c r="L191" i="2"/>
  <c r="N191" i="2"/>
  <c r="O191" i="2"/>
  <c r="P191" i="2"/>
  <c r="Q191" i="2"/>
  <c r="R191" i="2"/>
  <c r="S191" i="2"/>
  <c r="T191" i="2"/>
  <c r="U191" i="2"/>
  <c r="Y191" i="2"/>
  <c r="AA191" i="2" s="1"/>
  <c r="AB191" i="2"/>
  <c r="AD191" i="2"/>
  <c r="AE191" i="2"/>
  <c r="C192" i="2"/>
  <c r="D192" i="2"/>
  <c r="E192" i="2"/>
  <c r="F192" i="2"/>
  <c r="G192" i="2"/>
  <c r="H192" i="2"/>
  <c r="I192" i="2"/>
  <c r="J192" i="2"/>
  <c r="K192" i="2"/>
  <c r="L192" i="2"/>
  <c r="N192" i="2"/>
  <c r="O192" i="2"/>
  <c r="P192" i="2"/>
  <c r="Q192" i="2"/>
  <c r="R192" i="2"/>
  <c r="S192" i="2"/>
  <c r="T192" i="2"/>
  <c r="U192" i="2"/>
  <c r="Y192" i="2"/>
  <c r="AA192" i="2" s="1"/>
  <c r="AB192" i="2"/>
  <c r="AD192" i="2"/>
  <c r="AE192" i="2"/>
  <c r="C193" i="2"/>
  <c r="D193" i="2"/>
  <c r="E193" i="2"/>
  <c r="F193" i="2"/>
  <c r="G193" i="2"/>
  <c r="H193" i="2"/>
  <c r="I193" i="2"/>
  <c r="J193" i="2"/>
  <c r="K193" i="2"/>
  <c r="L193" i="2"/>
  <c r="N193" i="2"/>
  <c r="O193" i="2"/>
  <c r="P193" i="2"/>
  <c r="Q193" i="2"/>
  <c r="R193" i="2"/>
  <c r="S193" i="2"/>
  <c r="T193" i="2"/>
  <c r="U193" i="2"/>
  <c r="Y193" i="2"/>
  <c r="AA193" i="2" s="1"/>
  <c r="AB193" i="2"/>
  <c r="AD193" i="2"/>
  <c r="AE193" i="2"/>
  <c r="C194" i="2"/>
  <c r="D194" i="2"/>
  <c r="E194" i="2"/>
  <c r="F194" i="2"/>
  <c r="G194" i="2"/>
  <c r="H194" i="2"/>
  <c r="I194" i="2"/>
  <c r="J194" i="2"/>
  <c r="K194" i="2"/>
  <c r="L194" i="2"/>
  <c r="N194" i="2"/>
  <c r="O194" i="2"/>
  <c r="P194" i="2"/>
  <c r="Q194" i="2"/>
  <c r="R194" i="2"/>
  <c r="S194" i="2"/>
  <c r="T194" i="2"/>
  <c r="U194" i="2"/>
  <c r="Y194" i="2"/>
  <c r="B194" i="2" s="1"/>
  <c r="AB194" i="2"/>
  <c r="AD194" i="2"/>
  <c r="AE194" i="2"/>
  <c r="C195" i="2"/>
  <c r="D195" i="2"/>
  <c r="E195" i="2"/>
  <c r="F195" i="2"/>
  <c r="G195" i="2"/>
  <c r="H195" i="2"/>
  <c r="I195" i="2"/>
  <c r="J195" i="2"/>
  <c r="K195" i="2"/>
  <c r="L195" i="2"/>
  <c r="N195" i="2"/>
  <c r="O195" i="2"/>
  <c r="P195" i="2"/>
  <c r="Q195" i="2"/>
  <c r="R195" i="2"/>
  <c r="S195" i="2"/>
  <c r="T195" i="2"/>
  <c r="U195" i="2"/>
  <c r="Y195" i="2"/>
  <c r="AA195" i="2" s="1"/>
  <c r="AB195" i="2"/>
  <c r="AD195" i="2"/>
  <c r="AE195" i="2"/>
  <c r="C196" i="2"/>
  <c r="D196" i="2"/>
  <c r="E196" i="2"/>
  <c r="F196" i="2"/>
  <c r="G196" i="2"/>
  <c r="H196" i="2"/>
  <c r="I196" i="2"/>
  <c r="J196" i="2"/>
  <c r="K196" i="2"/>
  <c r="L196" i="2"/>
  <c r="N196" i="2"/>
  <c r="O196" i="2"/>
  <c r="P196" i="2"/>
  <c r="Q196" i="2"/>
  <c r="R196" i="2"/>
  <c r="S196" i="2"/>
  <c r="T196" i="2"/>
  <c r="U196" i="2"/>
  <c r="Y196" i="2"/>
  <c r="B196" i="2" s="1"/>
  <c r="AB196" i="2"/>
  <c r="AD196" i="2"/>
  <c r="AE196" i="2"/>
  <c r="C197" i="2"/>
  <c r="D197" i="2"/>
  <c r="E197" i="2"/>
  <c r="F197" i="2"/>
  <c r="G197" i="2"/>
  <c r="H197" i="2"/>
  <c r="I197" i="2"/>
  <c r="J197" i="2"/>
  <c r="K197" i="2"/>
  <c r="L197" i="2"/>
  <c r="N197" i="2"/>
  <c r="O197" i="2"/>
  <c r="P197" i="2"/>
  <c r="Q197" i="2"/>
  <c r="R197" i="2"/>
  <c r="S197" i="2"/>
  <c r="T197" i="2"/>
  <c r="U197" i="2"/>
  <c r="Y197" i="2"/>
  <c r="AA197" i="2" s="1"/>
  <c r="AB197" i="2"/>
  <c r="AD197" i="2"/>
  <c r="AE197" i="2"/>
  <c r="C198" i="2"/>
  <c r="D198" i="2"/>
  <c r="E198" i="2"/>
  <c r="F198" i="2"/>
  <c r="G198" i="2"/>
  <c r="H198" i="2"/>
  <c r="I198" i="2"/>
  <c r="J198" i="2"/>
  <c r="K198" i="2"/>
  <c r="L198" i="2"/>
  <c r="N198" i="2"/>
  <c r="O198" i="2"/>
  <c r="P198" i="2"/>
  <c r="Q198" i="2"/>
  <c r="R198" i="2"/>
  <c r="S198" i="2"/>
  <c r="T198" i="2"/>
  <c r="U198" i="2"/>
  <c r="Y198" i="2"/>
  <c r="AA198" i="2" s="1"/>
  <c r="AB198" i="2"/>
  <c r="AD198" i="2"/>
  <c r="AE198" i="2"/>
  <c r="C199" i="2"/>
  <c r="D199" i="2"/>
  <c r="E199" i="2"/>
  <c r="F199" i="2"/>
  <c r="G199" i="2"/>
  <c r="H199" i="2"/>
  <c r="I199" i="2"/>
  <c r="J199" i="2"/>
  <c r="K199" i="2"/>
  <c r="L199" i="2"/>
  <c r="N199" i="2"/>
  <c r="O199" i="2"/>
  <c r="P199" i="2"/>
  <c r="Q199" i="2"/>
  <c r="R199" i="2"/>
  <c r="S199" i="2"/>
  <c r="T199" i="2"/>
  <c r="U199" i="2"/>
  <c r="Y199" i="2"/>
  <c r="AA199" i="2" s="1"/>
  <c r="AB199" i="2"/>
  <c r="AD199" i="2"/>
  <c r="AE199" i="2"/>
  <c r="C200" i="2"/>
  <c r="D200" i="2"/>
  <c r="E200" i="2"/>
  <c r="F200" i="2"/>
  <c r="G200" i="2"/>
  <c r="H200" i="2"/>
  <c r="I200" i="2"/>
  <c r="J200" i="2"/>
  <c r="K200" i="2"/>
  <c r="L200" i="2"/>
  <c r="N200" i="2"/>
  <c r="O200" i="2"/>
  <c r="P200" i="2"/>
  <c r="Q200" i="2"/>
  <c r="R200" i="2"/>
  <c r="S200" i="2"/>
  <c r="T200" i="2"/>
  <c r="U200" i="2"/>
  <c r="Y200" i="2"/>
  <c r="B200" i="2" s="1"/>
  <c r="AB200" i="2"/>
  <c r="AD200" i="2"/>
  <c r="AE200" i="2"/>
  <c r="C201" i="2"/>
  <c r="D201" i="2"/>
  <c r="E201" i="2"/>
  <c r="F201" i="2"/>
  <c r="G201" i="2"/>
  <c r="H201" i="2"/>
  <c r="I201" i="2"/>
  <c r="J201" i="2"/>
  <c r="K201" i="2"/>
  <c r="L201" i="2"/>
  <c r="N201" i="2"/>
  <c r="O201" i="2"/>
  <c r="P201" i="2"/>
  <c r="Q201" i="2"/>
  <c r="R201" i="2"/>
  <c r="S201" i="2"/>
  <c r="T201" i="2"/>
  <c r="U201" i="2"/>
  <c r="Y201" i="2"/>
  <c r="AA201" i="2" s="1"/>
  <c r="AB201" i="2"/>
  <c r="AD201" i="2"/>
  <c r="AE201" i="2"/>
  <c r="C202" i="2"/>
  <c r="D202" i="2"/>
  <c r="E202" i="2"/>
  <c r="F202" i="2"/>
  <c r="G202" i="2"/>
  <c r="H202" i="2"/>
  <c r="I202" i="2"/>
  <c r="J202" i="2"/>
  <c r="K202" i="2"/>
  <c r="L202" i="2"/>
  <c r="N202" i="2"/>
  <c r="O202" i="2"/>
  <c r="P202" i="2"/>
  <c r="Q202" i="2"/>
  <c r="R202" i="2"/>
  <c r="S202" i="2"/>
  <c r="T202" i="2"/>
  <c r="U202" i="2"/>
  <c r="Y202" i="2"/>
  <c r="AA202" i="2" s="1"/>
  <c r="AB202" i="2"/>
  <c r="AD202" i="2"/>
  <c r="AE202" i="2"/>
  <c r="C203" i="2"/>
  <c r="D203" i="2"/>
  <c r="E203" i="2"/>
  <c r="F203" i="2"/>
  <c r="G203" i="2"/>
  <c r="H203" i="2"/>
  <c r="I203" i="2"/>
  <c r="J203" i="2"/>
  <c r="K203" i="2"/>
  <c r="L203" i="2"/>
  <c r="N203" i="2"/>
  <c r="O203" i="2"/>
  <c r="P203" i="2"/>
  <c r="Q203" i="2"/>
  <c r="R203" i="2"/>
  <c r="S203" i="2"/>
  <c r="T203" i="2"/>
  <c r="U203" i="2"/>
  <c r="Y203" i="2"/>
  <c r="AA203" i="2" s="1"/>
  <c r="AB203" i="2"/>
  <c r="AD203" i="2"/>
  <c r="AE203" i="2"/>
  <c r="C204" i="2"/>
  <c r="D204" i="2"/>
  <c r="E204" i="2"/>
  <c r="F204" i="2"/>
  <c r="G204" i="2"/>
  <c r="H204" i="2"/>
  <c r="I204" i="2"/>
  <c r="J204" i="2"/>
  <c r="K204" i="2"/>
  <c r="L204" i="2"/>
  <c r="N204" i="2"/>
  <c r="O204" i="2"/>
  <c r="P204" i="2"/>
  <c r="Q204" i="2"/>
  <c r="R204" i="2"/>
  <c r="S204" i="2"/>
  <c r="T204" i="2"/>
  <c r="U204" i="2"/>
  <c r="Y204" i="2"/>
  <c r="B204" i="2" s="1"/>
  <c r="AB204" i="2"/>
  <c r="AD204" i="2"/>
  <c r="AE204" i="2"/>
  <c r="C205" i="2"/>
  <c r="D205" i="2"/>
  <c r="E205" i="2"/>
  <c r="F205" i="2"/>
  <c r="G205" i="2"/>
  <c r="H205" i="2"/>
  <c r="I205" i="2"/>
  <c r="J205" i="2"/>
  <c r="K205" i="2"/>
  <c r="L205" i="2"/>
  <c r="N205" i="2"/>
  <c r="O205" i="2"/>
  <c r="P205" i="2"/>
  <c r="Q205" i="2"/>
  <c r="R205" i="2"/>
  <c r="S205" i="2"/>
  <c r="T205" i="2"/>
  <c r="U205" i="2"/>
  <c r="Y205" i="2"/>
  <c r="AA205" i="2" s="1"/>
  <c r="AB205" i="2"/>
  <c r="AD205" i="2"/>
  <c r="AE205" i="2"/>
  <c r="C206" i="2"/>
  <c r="D206" i="2"/>
  <c r="E206" i="2"/>
  <c r="F206" i="2"/>
  <c r="G206" i="2"/>
  <c r="H206" i="2"/>
  <c r="I206" i="2"/>
  <c r="J206" i="2"/>
  <c r="K206" i="2"/>
  <c r="L206" i="2"/>
  <c r="N206" i="2"/>
  <c r="O206" i="2"/>
  <c r="P206" i="2"/>
  <c r="Q206" i="2"/>
  <c r="R206" i="2"/>
  <c r="S206" i="2"/>
  <c r="T206" i="2"/>
  <c r="U206" i="2"/>
  <c r="Y206" i="2"/>
  <c r="B206" i="2" s="1"/>
  <c r="AB206" i="2"/>
  <c r="AD206" i="2"/>
  <c r="AE206" i="2"/>
  <c r="C207" i="2"/>
  <c r="D207" i="2"/>
  <c r="E207" i="2"/>
  <c r="F207" i="2"/>
  <c r="G207" i="2"/>
  <c r="H207" i="2"/>
  <c r="I207" i="2"/>
  <c r="J207" i="2"/>
  <c r="K207" i="2"/>
  <c r="L207" i="2"/>
  <c r="N207" i="2"/>
  <c r="O207" i="2"/>
  <c r="P207" i="2"/>
  <c r="Q207" i="2"/>
  <c r="R207" i="2"/>
  <c r="S207" i="2"/>
  <c r="T207" i="2"/>
  <c r="U207" i="2"/>
  <c r="Y207" i="2"/>
  <c r="AA207" i="2" s="1"/>
  <c r="AB207" i="2"/>
  <c r="AD207" i="2"/>
  <c r="AE207" i="2"/>
  <c r="C208" i="2"/>
  <c r="D208" i="2"/>
  <c r="E208" i="2"/>
  <c r="F208" i="2"/>
  <c r="G208" i="2"/>
  <c r="H208" i="2"/>
  <c r="I208" i="2"/>
  <c r="J208" i="2"/>
  <c r="K208" i="2"/>
  <c r="L208" i="2"/>
  <c r="N208" i="2"/>
  <c r="O208" i="2"/>
  <c r="P208" i="2"/>
  <c r="Q208" i="2"/>
  <c r="R208" i="2"/>
  <c r="S208" i="2"/>
  <c r="T208" i="2"/>
  <c r="U208" i="2"/>
  <c r="Y208" i="2"/>
  <c r="B208" i="2" s="1"/>
  <c r="AB208" i="2"/>
  <c r="AD208" i="2"/>
  <c r="AE208" i="2"/>
  <c r="C209" i="2"/>
  <c r="D209" i="2"/>
  <c r="E209" i="2"/>
  <c r="F209" i="2"/>
  <c r="G209" i="2"/>
  <c r="H209" i="2"/>
  <c r="I209" i="2"/>
  <c r="J209" i="2"/>
  <c r="K209" i="2"/>
  <c r="L209" i="2"/>
  <c r="N209" i="2"/>
  <c r="O209" i="2"/>
  <c r="P209" i="2"/>
  <c r="Q209" i="2"/>
  <c r="R209" i="2"/>
  <c r="S209" i="2"/>
  <c r="T209" i="2"/>
  <c r="U209" i="2"/>
  <c r="Y209" i="2"/>
  <c r="B209" i="2" s="1"/>
  <c r="AB209" i="2"/>
  <c r="AD209" i="2"/>
  <c r="AE209" i="2"/>
  <c r="C210" i="2"/>
  <c r="D210" i="2"/>
  <c r="E210" i="2"/>
  <c r="F210" i="2"/>
  <c r="G210" i="2"/>
  <c r="H210" i="2"/>
  <c r="I210" i="2"/>
  <c r="J210" i="2"/>
  <c r="K210" i="2"/>
  <c r="L210" i="2"/>
  <c r="N210" i="2"/>
  <c r="O210" i="2"/>
  <c r="P210" i="2"/>
  <c r="Q210" i="2"/>
  <c r="R210" i="2"/>
  <c r="S210" i="2"/>
  <c r="T210" i="2"/>
  <c r="U210" i="2"/>
  <c r="Y210" i="2"/>
  <c r="AA210" i="2" s="1"/>
  <c r="AB210" i="2"/>
  <c r="AD210" i="2"/>
  <c r="AE210" i="2"/>
  <c r="C211" i="2"/>
  <c r="D211" i="2"/>
  <c r="E211" i="2"/>
  <c r="F211" i="2"/>
  <c r="G211" i="2"/>
  <c r="H211" i="2"/>
  <c r="I211" i="2"/>
  <c r="J211" i="2"/>
  <c r="K211" i="2"/>
  <c r="L211" i="2"/>
  <c r="N211" i="2"/>
  <c r="O211" i="2"/>
  <c r="P211" i="2"/>
  <c r="Q211" i="2"/>
  <c r="R211" i="2"/>
  <c r="S211" i="2"/>
  <c r="T211" i="2"/>
  <c r="U211" i="2"/>
  <c r="Y211" i="2"/>
  <c r="B211" i="2" s="1"/>
  <c r="AB211" i="2"/>
  <c r="AD211" i="2"/>
  <c r="AE211" i="2"/>
  <c r="C212" i="2"/>
  <c r="D212" i="2"/>
  <c r="E212" i="2"/>
  <c r="F212" i="2"/>
  <c r="G212" i="2"/>
  <c r="H212" i="2"/>
  <c r="I212" i="2"/>
  <c r="J212" i="2"/>
  <c r="K212" i="2"/>
  <c r="L212" i="2"/>
  <c r="N212" i="2"/>
  <c r="O212" i="2"/>
  <c r="P212" i="2"/>
  <c r="Q212" i="2"/>
  <c r="R212" i="2"/>
  <c r="S212" i="2"/>
  <c r="T212" i="2"/>
  <c r="U212" i="2"/>
  <c r="Y212" i="2"/>
  <c r="AA212" i="2" s="1"/>
  <c r="AB212" i="2"/>
  <c r="AD212" i="2"/>
  <c r="AE212" i="2"/>
  <c r="C213" i="2"/>
  <c r="D213" i="2"/>
  <c r="E213" i="2"/>
  <c r="F213" i="2"/>
  <c r="G213" i="2"/>
  <c r="H213" i="2"/>
  <c r="I213" i="2"/>
  <c r="J213" i="2"/>
  <c r="K213" i="2"/>
  <c r="L213" i="2"/>
  <c r="N213" i="2"/>
  <c r="O213" i="2"/>
  <c r="P213" i="2"/>
  <c r="Q213" i="2"/>
  <c r="R213" i="2"/>
  <c r="S213" i="2"/>
  <c r="T213" i="2"/>
  <c r="U213" i="2"/>
  <c r="Y213" i="2"/>
  <c r="B213" i="2" s="1"/>
  <c r="AB213" i="2"/>
  <c r="AD213" i="2"/>
  <c r="AE213" i="2"/>
  <c r="C214" i="2"/>
  <c r="D214" i="2"/>
  <c r="E214" i="2"/>
  <c r="F214" i="2"/>
  <c r="G214" i="2"/>
  <c r="H214" i="2"/>
  <c r="I214" i="2"/>
  <c r="J214" i="2"/>
  <c r="K214" i="2"/>
  <c r="L214" i="2"/>
  <c r="N214" i="2"/>
  <c r="O214" i="2"/>
  <c r="P214" i="2"/>
  <c r="Q214" i="2"/>
  <c r="R214" i="2"/>
  <c r="S214" i="2"/>
  <c r="T214" i="2"/>
  <c r="U214" i="2"/>
  <c r="Y214" i="2"/>
  <c r="AA214" i="2" s="1"/>
  <c r="AB214" i="2"/>
  <c r="AD214" i="2"/>
  <c r="AE214" i="2"/>
  <c r="C215" i="2"/>
  <c r="D215" i="2"/>
  <c r="E215" i="2"/>
  <c r="F215" i="2"/>
  <c r="G215" i="2"/>
  <c r="H215" i="2"/>
  <c r="I215" i="2"/>
  <c r="J215" i="2"/>
  <c r="K215" i="2"/>
  <c r="L215" i="2"/>
  <c r="N215" i="2"/>
  <c r="O215" i="2"/>
  <c r="P215" i="2"/>
  <c r="Q215" i="2"/>
  <c r="R215" i="2"/>
  <c r="S215" i="2"/>
  <c r="T215" i="2"/>
  <c r="U215" i="2"/>
  <c r="Y215" i="2"/>
  <c r="B215" i="2" s="1"/>
  <c r="AB215" i="2"/>
  <c r="AD215" i="2"/>
  <c r="AE215" i="2"/>
  <c r="C216" i="2"/>
  <c r="D216" i="2"/>
  <c r="E216" i="2"/>
  <c r="F216" i="2"/>
  <c r="G216" i="2"/>
  <c r="H216" i="2"/>
  <c r="I216" i="2"/>
  <c r="J216" i="2"/>
  <c r="K216" i="2"/>
  <c r="L216" i="2"/>
  <c r="N216" i="2"/>
  <c r="O216" i="2"/>
  <c r="P216" i="2"/>
  <c r="Q216" i="2"/>
  <c r="R216" i="2"/>
  <c r="S216" i="2"/>
  <c r="T216" i="2"/>
  <c r="U216" i="2"/>
  <c r="Y216" i="2"/>
  <c r="AA216" i="2" s="1"/>
  <c r="AB216" i="2"/>
  <c r="AD216" i="2"/>
  <c r="AE216" i="2"/>
  <c r="C217" i="2"/>
  <c r="D217" i="2"/>
  <c r="E217" i="2"/>
  <c r="F217" i="2"/>
  <c r="G217" i="2"/>
  <c r="H217" i="2"/>
  <c r="I217" i="2"/>
  <c r="J217" i="2"/>
  <c r="K217" i="2"/>
  <c r="L217" i="2"/>
  <c r="N217" i="2"/>
  <c r="O217" i="2"/>
  <c r="P217" i="2"/>
  <c r="Q217" i="2"/>
  <c r="R217" i="2"/>
  <c r="S217" i="2"/>
  <c r="T217" i="2"/>
  <c r="U217" i="2"/>
  <c r="Y217" i="2"/>
  <c r="B217" i="2" s="1"/>
  <c r="AB217" i="2"/>
  <c r="AD217" i="2"/>
  <c r="AE217" i="2"/>
  <c r="C218" i="2"/>
  <c r="D218" i="2"/>
  <c r="E218" i="2"/>
  <c r="F218" i="2"/>
  <c r="G218" i="2"/>
  <c r="H218" i="2"/>
  <c r="I218" i="2"/>
  <c r="J218" i="2"/>
  <c r="K218" i="2"/>
  <c r="L218" i="2"/>
  <c r="N218" i="2"/>
  <c r="O218" i="2"/>
  <c r="P218" i="2"/>
  <c r="Q218" i="2"/>
  <c r="R218" i="2"/>
  <c r="S218" i="2"/>
  <c r="T218" i="2"/>
  <c r="U218" i="2"/>
  <c r="Y218" i="2"/>
  <c r="AA218" i="2" s="1"/>
  <c r="AB218" i="2"/>
  <c r="AD218" i="2"/>
  <c r="AE218" i="2"/>
  <c r="C219" i="2"/>
  <c r="D219" i="2"/>
  <c r="E219" i="2"/>
  <c r="F219" i="2"/>
  <c r="G219" i="2"/>
  <c r="H219" i="2"/>
  <c r="I219" i="2"/>
  <c r="J219" i="2"/>
  <c r="K219" i="2"/>
  <c r="L219" i="2"/>
  <c r="N219" i="2"/>
  <c r="O219" i="2"/>
  <c r="P219" i="2"/>
  <c r="Q219" i="2"/>
  <c r="R219" i="2"/>
  <c r="S219" i="2"/>
  <c r="T219" i="2"/>
  <c r="U219" i="2"/>
  <c r="Y219" i="2"/>
  <c r="B219" i="2" s="1"/>
  <c r="AB219" i="2"/>
  <c r="AD219" i="2"/>
  <c r="AE219" i="2"/>
  <c r="C220" i="2"/>
  <c r="D220" i="2"/>
  <c r="E220" i="2"/>
  <c r="F220" i="2"/>
  <c r="G220" i="2"/>
  <c r="H220" i="2"/>
  <c r="I220" i="2"/>
  <c r="J220" i="2"/>
  <c r="K220" i="2"/>
  <c r="L220" i="2"/>
  <c r="N220" i="2"/>
  <c r="O220" i="2"/>
  <c r="P220" i="2"/>
  <c r="Q220" i="2"/>
  <c r="R220" i="2"/>
  <c r="S220" i="2"/>
  <c r="T220" i="2"/>
  <c r="U220" i="2"/>
  <c r="Y220" i="2"/>
  <c r="AA220" i="2" s="1"/>
  <c r="AB220" i="2"/>
  <c r="AD220" i="2"/>
  <c r="AE220" i="2"/>
  <c r="C221" i="2"/>
  <c r="D221" i="2"/>
  <c r="E221" i="2"/>
  <c r="F221" i="2"/>
  <c r="G221" i="2"/>
  <c r="H221" i="2"/>
  <c r="I221" i="2"/>
  <c r="J221" i="2"/>
  <c r="K221" i="2"/>
  <c r="L221" i="2"/>
  <c r="N221" i="2"/>
  <c r="O221" i="2"/>
  <c r="P221" i="2"/>
  <c r="Q221" i="2"/>
  <c r="R221" i="2"/>
  <c r="S221" i="2"/>
  <c r="T221" i="2"/>
  <c r="U221" i="2"/>
  <c r="Y221" i="2"/>
  <c r="B221" i="2" s="1"/>
  <c r="AB221" i="2"/>
  <c r="AD221" i="2"/>
  <c r="AE221" i="2"/>
  <c r="C222" i="2"/>
  <c r="D222" i="2"/>
  <c r="E222" i="2"/>
  <c r="F222" i="2"/>
  <c r="G222" i="2"/>
  <c r="H222" i="2"/>
  <c r="I222" i="2"/>
  <c r="J222" i="2"/>
  <c r="K222" i="2"/>
  <c r="L222" i="2"/>
  <c r="N222" i="2"/>
  <c r="O222" i="2"/>
  <c r="P222" i="2"/>
  <c r="Q222" i="2"/>
  <c r="R222" i="2"/>
  <c r="S222" i="2"/>
  <c r="T222" i="2"/>
  <c r="U222" i="2"/>
  <c r="Y222" i="2"/>
  <c r="AB222" i="2"/>
  <c r="AD222" i="2"/>
  <c r="AE222" i="2"/>
  <c r="C223" i="2"/>
  <c r="D223" i="2"/>
  <c r="E223" i="2"/>
  <c r="F223" i="2"/>
  <c r="G223" i="2"/>
  <c r="H223" i="2"/>
  <c r="I223" i="2"/>
  <c r="J223" i="2"/>
  <c r="K223" i="2"/>
  <c r="L223" i="2"/>
  <c r="N223" i="2"/>
  <c r="O223" i="2"/>
  <c r="P223" i="2"/>
  <c r="Q223" i="2"/>
  <c r="R223" i="2"/>
  <c r="S223" i="2"/>
  <c r="T223" i="2"/>
  <c r="U223" i="2"/>
  <c r="Y223" i="2"/>
  <c r="B223" i="2" s="1"/>
  <c r="AB223" i="2"/>
  <c r="AD223" i="2"/>
  <c r="AE223" i="2"/>
  <c r="C224" i="2"/>
  <c r="D224" i="2"/>
  <c r="E224" i="2"/>
  <c r="F224" i="2"/>
  <c r="G224" i="2"/>
  <c r="H224" i="2"/>
  <c r="I224" i="2"/>
  <c r="J224" i="2"/>
  <c r="K224" i="2"/>
  <c r="L224" i="2"/>
  <c r="N224" i="2"/>
  <c r="O224" i="2"/>
  <c r="P224" i="2"/>
  <c r="Q224" i="2"/>
  <c r="R224" i="2"/>
  <c r="S224" i="2"/>
  <c r="T224" i="2"/>
  <c r="U224" i="2"/>
  <c r="Y224" i="2"/>
  <c r="AA224" i="2" s="1"/>
  <c r="AB224" i="2"/>
  <c r="AD224" i="2"/>
  <c r="AE224" i="2"/>
  <c r="C225" i="2"/>
  <c r="D225" i="2"/>
  <c r="E225" i="2"/>
  <c r="F225" i="2"/>
  <c r="G225" i="2"/>
  <c r="H225" i="2"/>
  <c r="I225" i="2"/>
  <c r="J225" i="2"/>
  <c r="K225" i="2"/>
  <c r="L225" i="2"/>
  <c r="N225" i="2"/>
  <c r="O225" i="2"/>
  <c r="P225" i="2"/>
  <c r="Q225" i="2"/>
  <c r="R225" i="2"/>
  <c r="S225" i="2"/>
  <c r="T225" i="2"/>
  <c r="U225" i="2"/>
  <c r="Y225" i="2"/>
  <c r="B225" i="2" s="1"/>
  <c r="AB225" i="2"/>
  <c r="AD225" i="2"/>
  <c r="AE225" i="2"/>
  <c r="C226" i="2"/>
  <c r="D226" i="2"/>
  <c r="E226" i="2"/>
  <c r="F226" i="2"/>
  <c r="G226" i="2"/>
  <c r="H226" i="2"/>
  <c r="I226" i="2"/>
  <c r="J226" i="2"/>
  <c r="K226" i="2"/>
  <c r="L226" i="2"/>
  <c r="N226" i="2"/>
  <c r="O226" i="2"/>
  <c r="P226" i="2"/>
  <c r="Q226" i="2"/>
  <c r="R226" i="2"/>
  <c r="S226" i="2"/>
  <c r="T226" i="2"/>
  <c r="U226" i="2"/>
  <c r="Y226" i="2"/>
  <c r="AA226" i="2" s="1"/>
  <c r="AB226" i="2"/>
  <c r="AD226" i="2"/>
  <c r="AE226" i="2"/>
  <c r="C227" i="2"/>
  <c r="D227" i="2"/>
  <c r="E227" i="2"/>
  <c r="F227" i="2"/>
  <c r="G227" i="2"/>
  <c r="H227" i="2"/>
  <c r="I227" i="2"/>
  <c r="J227" i="2"/>
  <c r="K227" i="2"/>
  <c r="L227" i="2"/>
  <c r="N227" i="2"/>
  <c r="O227" i="2"/>
  <c r="P227" i="2"/>
  <c r="Q227" i="2"/>
  <c r="R227" i="2"/>
  <c r="S227" i="2"/>
  <c r="T227" i="2"/>
  <c r="U227" i="2"/>
  <c r="Y227" i="2"/>
  <c r="B227" i="2" s="1"/>
  <c r="AB227" i="2"/>
  <c r="AD227" i="2"/>
  <c r="AE227" i="2"/>
  <c r="C228" i="2"/>
  <c r="D228" i="2"/>
  <c r="E228" i="2"/>
  <c r="F228" i="2"/>
  <c r="G228" i="2"/>
  <c r="H228" i="2"/>
  <c r="I228" i="2"/>
  <c r="J228" i="2"/>
  <c r="K228" i="2"/>
  <c r="L228" i="2"/>
  <c r="N228" i="2"/>
  <c r="O228" i="2"/>
  <c r="P228" i="2"/>
  <c r="Q228" i="2"/>
  <c r="R228" i="2"/>
  <c r="S228" i="2"/>
  <c r="T228" i="2"/>
  <c r="U228" i="2"/>
  <c r="Y228" i="2"/>
  <c r="AA228" i="2" s="1"/>
  <c r="AB228" i="2"/>
  <c r="AD228" i="2"/>
  <c r="AE228" i="2"/>
  <c r="C229" i="2"/>
  <c r="D229" i="2"/>
  <c r="E229" i="2"/>
  <c r="F229" i="2"/>
  <c r="G229" i="2"/>
  <c r="H229" i="2"/>
  <c r="I229" i="2"/>
  <c r="J229" i="2"/>
  <c r="K229" i="2"/>
  <c r="L229" i="2"/>
  <c r="N229" i="2"/>
  <c r="O229" i="2"/>
  <c r="P229" i="2"/>
  <c r="Q229" i="2"/>
  <c r="R229" i="2"/>
  <c r="S229" i="2"/>
  <c r="T229" i="2"/>
  <c r="U229" i="2"/>
  <c r="Y229" i="2"/>
  <c r="AB229" i="2"/>
  <c r="AD229" i="2"/>
  <c r="AE229" i="2"/>
  <c r="C230" i="2"/>
  <c r="D230" i="2"/>
  <c r="E230" i="2"/>
  <c r="F230" i="2"/>
  <c r="G230" i="2"/>
  <c r="H230" i="2"/>
  <c r="I230" i="2"/>
  <c r="J230" i="2"/>
  <c r="K230" i="2"/>
  <c r="L230" i="2"/>
  <c r="N230" i="2"/>
  <c r="O230" i="2"/>
  <c r="P230" i="2"/>
  <c r="Q230" i="2"/>
  <c r="R230" i="2"/>
  <c r="S230" i="2"/>
  <c r="T230" i="2"/>
  <c r="U230" i="2"/>
  <c r="Y230" i="2"/>
  <c r="AA230" i="2" s="1"/>
  <c r="AB230" i="2"/>
  <c r="AD230" i="2"/>
  <c r="AE230" i="2"/>
  <c r="C231" i="2"/>
  <c r="D231" i="2"/>
  <c r="E231" i="2"/>
  <c r="F231" i="2"/>
  <c r="G231" i="2"/>
  <c r="H231" i="2"/>
  <c r="I231" i="2"/>
  <c r="J231" i="2"/>
  <c r="K231" i="2"/>
  <c r="L231" i="2"/>
  <c r="N231" i="2"/>
  <c r="O231" i="2"/>
  <c r="P231" i="2"/>
  <c r="Q231" i="2"/>
  <c r="R231" i="2"/>
  <c r="S231" i="2"/>
  <c r="T231" i="2"/>
  <c r="U231" i="2"/>
  <c r="Y231" i="2"/>
  <c r="B231" i="2" s="1"/>
  <c r="AB231" i="2"/>
  <c r="AD231" i="2"/>
  <c r="AE231" i="2"/>
  <c r="C232" i="2"/>
  <c r="D232" i="2"/>
  <c r="E232" i="2"/>
  <c r="F232" i="2"/>
  <c r="G232" i="2"/>
  <c r="H232" i="2"/>
  <c r="I232" i="2"/>
  <c r="J232" i="2"/>
  <c r="K232" i="2"/>
  <c r="L232" i="2"/>
  <c r="N232" i="2"/>
  <c r="O232" i="2"/>
  <c r="P232" i="2"/>
  <c r="Q232" i="2"/>
  <c r="R232" i="2"/>
  <c r="S232" i="2"/>
  <c r="T232" i="2"/>
  <c r="U232" i="2"/>
  <c r="Y232" i="2"/>
  <c r="AA232" i="2" s="1"/>
  <c r="AB232" i="2"/>
  <c r="AD232" i="2"/>
  <c r="AE232" i="2"/>
  <c r="C233" i="2"/>
  <c r="D233" i="2"/>
  <c r="E233" i="2"/>
  <c r="F233" i="2"/>
  <c r="G233" i="2"/>
  <c r="H233" i="2"/>
  <c r="I233" i="2"/>
  <c r="J233" i="2"/>
  <c r="K233" i="2"/>
  <c r="L233" i="2"/>
  <c r="N233" i="2"/>
  <c r="O233" i="2"/>
  <c r="P233" i="2"/>
  <c r="Q233" i="2"/>
  <c r="R233" i="2"/>
  <c r="S233" i="2"/>
  <c r="T233" i="2"/>
  <c r="U233" i="2"/>
  <c r="Y233" i="2"/>
  <c r="B233" i="2" s="1"/>
  <c r="AB233" i="2"/>
  <c r="AD233" i="2"/>
  <c r="AE233" i="2"/>
  <c r="C234" i="2"/>
  <c r="D234" i="2"/>
  <c r="E234" i="2"/>
  <c r="F234" i="2"/>
  <c r="G234" i="2"/>
  <c r="H234" i="2"/>
  <c r="I234" i="2"/>
  <c r="J234" i="2"/>
  <c r="K234" i="2"/>
  <c r="L234" i="2"/>
  <c r="N234" i="2"/>
  <c r="O234" i="2"/>
  <c r="P234" i="2"/>
  <c r="Q234" i="2"/>
  <c r="R234" i="2"/>
  <c r="S234" i="2"/>
  <c r="T234" i="2"/>
  <c r="U234" i="2"/>
  <c r="Y234" i="2"/>
  <c r="AA234" i="2" s="1"/>
  <c r="AB234" i="2"/>
  <c r="AD234" i="2"/>
  <c r="AE234" i="2"/>
  <c r="C235" i="2"/>
  <c r="D235" i="2"/>
  <c r="E235" i="2"/>
  <c r="F235" i="2"/>
  <c r="G235" i="2"/>
  <c r="H235" i="2"/>
  <c r="I235" i="2"/>
  <c r="J235" i="2"/>
  <c r="K235" i="2"/>
  <c r="L235" i="2"/>
  <c r="N235" i="2"/>
  <c r="O235" i="2"/>
  <c r="P235" i="2"/>
  <c r="Q235" i="2"/>
  <c r="R235" i="2"/>
  <c r="S235" i="2"/>
  <c r="T235" i="2"/>
  <c r="U235" i="2"/>
  <c r="Y235" i="2"/>
  <c r="B235" i="2" s="1"/>
  <c r="AB235" i="2"/>
  <c r="AD235" i="2"/>
  <c r="AE235" i="2"/>
  <c r="C236" i="2"/>
  <c r="D236" i="2"/>
  <c r="E236" i="2"/>
  <c r="F236" i="2"/>
  <c r="G236" i="2"/>
  <c r="H236" i="2"/>
  <c r="I236" i="2"/>
  <c r="J236" i="2"/>
  <c r="K236" i="2"/>
  <c r="L236" i="2"/>
  <c r="N236" i="2"/>
  <c r="O236" i="2"/>
  <c r="P236" i="2"/>
  <c r="Q236" i="2"/>
  <c r="R236" i="2"/>
  <c r="S236" i="2"/>
  <c r="T236" i="2"/>
  <c r="U236" i="2"/>
  <c r="Y236" i="2"/>
  <c r="AA236" i="2" s="1"/>
  <c r="AB236" i="2"/>
  <c r="AD236" i="2"/>
  <c r="AE236" i="2"/>
  <c r="C237" i="2"/>
  <c r="D237" i="2"/>
  <c r="E237" i="2"/>
  <c r="F237" i="2"/>
  <c r="G237" i="2"/>
  <c r="H237" i="2"/>
  <c r="I237" i="2"/>
  <c r="J237" i="2"/>
  <c r="K237" i="2"/>
  <c r="L237" i="2"/>
  <c r="N237" i="2"/>
  <c r="O237" i="2"/>
  <c r="P237" i="2"/>
  <c r="Q237" i="2"/>
  <c r="R237" i="2"/>
  <c r="S237" i="2"/>
  <c r="T237" i="2"/>
  <c r="U237" i="2"/>
  <c r="Y237" i="2"/>
  <c r="B237" i="2" s="1"/>
  <c r="AB237" i="2"/>
  <c r="AD237" i="2"/>
  <c r="AE237" i="2"/>
  <c r="C238" i="2"/>
  <c r="D238" i="2"/>
  <c r="E238" i="2"/>
  <c r="F238" i="2"/>
  <c r="G238" i="2"/>
  <c r="H238" i="2"/>
  <c r="I238" i="2"/>
  <c r="J238" i="2"/>
  <c r="K238" i="2"/>
  <c r="L238" i="2"/>
  <c r="N238" i="2"/>
  <c r="O238" i="2"/>
  <c r="P238" i="2"/>
  <c r="Q238" i="2"/>
  <c r="R238" i="2"/>
  <c r="S238" i="2"/>
  <c r="T238" i="2"/>
  <c r="U238" i="2"/>
  <c r="Y238" i="2"/>
  <c r="AA238" i="2" s="1"/>
  <c r="AB238" i="2"/>
  <c r="AD238" i="2"/>
  <c r="AE238" i="2"/>
  <c r="C239" i="2"/>
  <c r="D239" i="2"/>
  <c r="E239" i="2"/>
  <c r="F239" i="2"/>
  <c r="G239" i="2"/>
  <c r="H239" i="2"/>
  <c r="I239" i="2"/>
  <c r="J239" i="2"/>
  <c r="K239" i="2"/>
  <c r="L239" i="2"/>
  <c r="N239" i="2"/>
  <c r="O239" i="2"/>
  <c r="P239" i="2"/>
  <c r="Q239" i="2"/>
  <c r="R239" i="2"/>
  <c r="S239" i="2"/>
  <c r="T239" i="2"/>
  <c r="U239" i="2"/>
  <c r="Y239" i="2"/>
  <c r="B239" i="2" s="1"/>
  <c r="AB239" i="2"/>
  <c r="AD239" i="2"/>
  <c r="AE239" i="2"/>
  <c r="C240" i="2"/>
  <c r="D240" i="2"/>
  <c r="E240" i="2"/>
  <c r="F240" i="2"/>
  <c r="G240" i="2"/>
  <c r="H240" i="2"/>
  <c r="I240" i="2"/>
  <c r="J240" i="2"/>
  <c r="K240" i="2"/>
  <c r="L240" i="2"/>
  <c r="N240" i="2"/>
  <c r="O240" i="2"/>
  <c r="P240" i="2"/>
  <c r="Q240" i="2"/>
  <c r="R240" i="2"/>
  <c r="S240" i="2"/>
  <c r="T240" i="2"/>
  <c r="U240" i="2"/>
  <c r="Y240" i="2"/>
  <c r="AA240" i="2" s="1"/>
  <c r="AB240" i="2"/>
  <c r="AD240" i="2"/>
  <c r="AE240" i="2"/>
  <c r="C241" i="2"/>
  <c r="D241" i="2"/>
  <c r="E241" i="2"/>
  <c r="F241" i="2"/>
  <c r="G241" i="2"/>
  <c r="H241" i="2"/>
  <c r="I241" i="2"/>
  <c r="J241" i="2"/>
  <c r="K241" i="2"/>
  <c r="L241" i="2"/>
  <c r="N241" i="2"/>
  <c r="O241" i="2"/>
  <c r="P241" i="2"/>
  <c r="Q241" i="2"/>
  <c r="R241" i="2"/>
  <c r="S241" i="2"/>
  <c r="T241" i="2"/>
  <c r="U241" i="2"/>
  <c r="Y241" i="2"/>
  <c r="B241" i="2" s="1"/>
  <c r="AB241" i="2"/>
  <c r="AD241" i="2"/>
  <c r="AE241" i="2"/>
  <c r="C242" i="2"/>
  <c r="D242" i="2"/>
  <c r="E242" i="2"/>
  <c r="F242" i="2"/>
  <c r="G242" i="2"/>
  <c r="H242" i="2"/>
  <c r="I242" i="2"/>
  <c r="J242" i="2"/>
  <c r="K242" i="2"/>
  <c r="L242" i="2"/>
  <c r="N242" i="2"/>
  <c r="O242" i="2"/>
  <c r="P242" i="2"/>
  <c r="Q242" i="2"/>
  <c r="R242" i="2"/>
  <c r="S242" i="2"/>
  <c r="T242" i="2"/>
  <c r="U242" i="2"/>
  <c r="Y242" i="2"/>
  <c r="AA242" i="2" s="1"/>
  <c r="AB242" i="2"/>
  <c r="AD242" i="2"/>
  <c r="AE242" i="2"/>
  <c r="C243" i="2"/>
  <c r="D243" i="2"/>
  <c r="E243" i="2"/>
  <c r="F243" i="2"/>
  <c r="G243" i="2"/>
  <c r="H243" i="2"/>
  <c r="I243" i="2"/>
  <c r="J243" i="2"/>
  <c r="K243" i="2"/>
  <c r="L243" i="2"/>
  <c r="N243" i="2"/>
  <c r="O243" i="2"/>
  <c r="P243" i="2"/>
  <c r="Q243" i="2"/>
  <c r="R243" i="2"/>
  <c r="S243" i="2"/>
  <c r="T243" i="2"/>
  <c r="U243" i="2"/>
  <c r="Y243" i="2"/>
  <c r="B243" i="2" s="1"/>
  <c r="AB243" i="2"/>
  <c r="AD243" i="2"/>
  <c r="AE243" i="2"/>
  <c r="C244" i="2"/>
  <c r="D244" i="2"/>
  <c r="E244" i="2"/>
  <c r="F244" i="2"/>
  <c r="G244" i="2"/>
  <c r="H244" i="2"/>
  <c r="I244" i="2"/>
  <c r="J244" i="2"/>
  <c r="K244" i="2"/>
  <c r="L244" i="2"/>
  <c r="N244" i="2"/>
  <c r="O244" i="2"/>
  <c r="P244" i="2"/>
  <c r="Q244" i="2"/>
  <c r="R244" i="2"/>
  <c r="S244" i="2"/>
  <c r="T244" i="2"/>
  <c r="U244" i="2"/>
  <c r="Y244" i="2"/>
  <c r="AA244" i="2" s="1"/>
  <c r="AB244" i="2"/>
  <c r="AD244" i="2"/>
  <c r="AE244" i="2"/>
  <c r="C245" i="2"/>
  <c r="D245" i="2"/>
  <c r="E245" i="2"/>
  <c r="F245" i="2"/>
  <c r="G245" i="2"/>
  <c r="H245" i="2"/>
  <c r="I245" i="2"/>
  <c r="J245" i="2"/>
  <c r="K245" i="2"/>
  <c r="L245" i="2"/>
  <c r="N245" i="2"/>
  <c r="O245" i="2"/>
  <c r="P245" i="2"/>
  <c r="Q245" i="2"/>
  <c r="R245" i="2"/>
  <c r="S245" i="2"/>
  <c r="T245" i="2"/>
  <c r="U245" i="2"/>
  <c r="Y245" i="2"/>
  <c r="B245" i="2" s="1"/>
  <c r="AB245" i="2"/>
  <c r="AD245" i="2"/>
  <c r="AE245" i="2"/>
  <c r="C246" i="2"/>
  <c r="D246" i="2"/>
  <c r="E246" i="2"/>
  <c r="F246" i="2"/>
  <c r="G246" i="2"/>
  <c r="H246" i="2"/>
  <c r="I246" i="2"/>
  <c r="J246" i="2"/>
  <c r="K246" i="2"/>
  <c r="L246" i="2"/>
  <c r="N246" i="2"/>
  <c r="O246" i="2"/>
  <c r="P246" i="2"/>
  <c r="Q246" i="2"/>
  <c r="R246" i="2"/>
  <c r="S246" i="2"/>
  <c r="T246" i="2"/>
  <c r="U246" i="2"/>
  <c r="Y246" i="2"/>
  <c r="AB246" i="2"/>
  <c r="AD246" i="2"/>
  <c r="AE246" i="2"/>
  <c r="C247" i="2"/>
  <c r="D247" i="2"/>
  <c r="E247" i="2"/>
  <c r="F247" i="2"/>
  <c r="G247" i="2"/>
  <c r="H247" i="2"/>
  <c r="I247" i="2"/>
  <c r="J247" i="2"/>
  <c r="K247" i="2"/>
  <c r="L247" i="2"/>
  <c r="N247" i="2"/>
  <c r="O247" i="2"/>
  <c r="P247" i="2"/>
  <c r="Q247" i="2"/>
  <c r="R247" i="2"/>
  <c r="S247" i="2"/>
  <c r="T247" i="2"/>
  <c r="U247" i="2"/>
  <c r="Y247" i="2"/>
  <c r="B247" i="2" s="1"/>
  <c r="AB247" i="2"/>
  <c r="AD247" i="2"/>
  <c r="AE247" i="2"/>
  <c r="C248" i="2"/>
  <c r="D248" i="2"/>
  <c r="E248" i="2"/>
  <c r="F248" i="2"/>
  <c r="G248" i="2"/>
  <c r="H248" i="2"/>
  <c r="I248" i="2"/>
  <c r="J248" i="2"/>
  <c r="K248" i="2"/>
  <c r="L248" i="2"/>
  <c r="N248" i="2"/>
  <c r="O248" i="2"/>
  <c r="P248" i="2"/>
  <c r="Q248" i="2"/>
  <c r="R248" i="2"/>
  <c r="S248" i="2"/>
  <c r="T248" i="2"/>
  <c r="U248" i="2"/>
  <c r="Y248" i="2"/>
  <c r="AA248" i="2" s="1"/>
  <c r="AB248" i="2"/>
  <c r="AD248" i="2"/>
  <c r="AE248" i="2"/>
  <c r="C249" i="2"/>
  <c r="D249" i="2"/>
  <c r="E249" i="2"/>
  <c r="F249" i="2"/>
  <c r="G249" i="2"/>
  <c r="H249" i="2"/>
  <c r="I249" i="2"/>
  <c r="J249" i="2"/>
  <c r="K249" i="2"/>
  <c r="L249" i="2"/>
  <c r="N249" i="2"/>
  <c r="O249" i="2"/>
  <c r="P249" i="2"/>
  <c r="Q249" i="2"/>
  <c r="R249" i="2"/>
  <c r="S249" i="2"/>
  <c r="T249" i="2"/>
  <c r="U249" i="2"/>
  <c r="Y249" i="2"/>
  <c r="B249" i="2" s="1"/>
  <c r="AB249" i="2"/>
  <c r="AD249" i="2"/>
  <c r="AE249" i="2"/>
  <c r="C250" i="2"/>
  <c r="D250" i="2"/>
  <c r="E250" i="2"/>
  <c r="F250" i="2"/>
  <c r="G250" i="2"/>
  <c r="H250" i="2"/>
  <c r="I250" i="2"/>
  <c r="J250" i="2"/>
  <c r="K250" i="2"/>
  <c r="L250" i="2"/>
  <c r="N250" i="2"/>
  <c r="O250" i="2"/>
  <c r="P250" i="2"/>
  <c r="Q250" i="2"/>
  <c r="R250" i="2"/>
  <c r="S250" i="2"/>
  <c r="T250" i="2"/>
  <c r="U250" i="2"/>
  <c r="Y250" i="2"/>
  <c r="AA250" i="2" s="1"/>
  <c r="AB250" i="2"/>
  <c r="AD250" i="2"/>
  <c r="AE250" i="2"/>
  <c r="C251" i="2"/>
  <c r="D251" i="2"/>
  <c r="E251" i="2"/>
  <c r="F251" i="2"/>
  <c r="G251" i="2"/>
  <c r="H251" i="2"/>
  <c r="I251" i="2"/>
  <c r="J251" i="2"/>
  <c r="K251" i="2"/>
  <c r="L251" i="2"/>
  <c r="N251" i="2"/>
  <c r="O251" i="2"/>
  <c r="P251" i="2"/>
  <c r="Q251" i="2"/>
  <c r="R251" i="2"/>
  <c r="S251" i="2"/>
  <c r="T251" i="2"/>
  <c r="U251" i="2"/>
  <c r="Y251" i="2"/>
  <c r="B251" i="2" s="1"/>
  <c r="AB251" i="2"/>
  <c r="AD251" i="2"/>
  <c r="AE251" i="2"/>
  <c r="C252" i="2"/>
  <c r="D252" i="2"/>
  <c r="E252" i="2"/>
  <c r="F252" i="2"/>
  <c r="G252" i="2"/>
  <c r="H252" i="2"/>
  <c r="I252" i="2"/>
  <c r="J252" i="2"/>
  <c r="K252" i="2"/>
  <c r="L252" i="2"/>
  <c r="N252" i="2"/>
  <c r="O252" i="2"/>
  <c r="P252" i="2"/>
  <c r="Q252" i="2"/>
  <c r="R252" i="2"/>
  <c r="S252" i="2"/>
  <c r="T252" i="2"/>
  <c r="U252" i="2"/>
  <c r="Y252" i="2"/>
  <c r="AA252" i="2" s="1"/>
  <c r="AB252" i="2"/>
  <c r="AD252" i="2"/>
  <c r="AE252" i="2"/>
  <c r="C253" i="2"/>
  <c r="D253" i="2"/>
  <c r="E253" i="2"/>
  <c r="F253" i="2"/>
  <c r="G253" i="2"/>
  <c r="H253" i="2"/>
  <c r="I253" i="2"/>
  <c r="J253" i="2"/>
  <c r="K253" i="2"/>
  <c r="L253" i="2"/>
  <c r="N253" i="2"/>
  <c r="O253" i="2"/>
  <c r="P253" i="2"/>
  <c r="Q253" i="2"/>
  <c r="R253" i="2"/>
  <c r="S253" i="2"/>
  <c r="T253" i="2"/>
  <c r="U253" i="2"/>
  <c r="Y253" i="2"/>
  <c r="AB253" i="2"/>
  <c r="AD253" i="2"/>
  <c r="AE253" i="2"/>
  <c r="C254" i="2"/>
  <c r="D254" i="2"/>
  <c r="E254" i="2"/>
  <c r="F254" i="2"/>
  <c r="G254" i="2"/>
  <c r="H254" i="2"/>
  <c r="I254" i="2"/>
  <c r="J254" i="2"/>
  <c r="K254" i="2"/>
  <c r="L254" i="2"/>
  <c r="N254" i="2"/>
  <c r="O254" i="2"/>
  <c r="P254" i="2"/>
  <c r="Q254" i="2"/>
  <c r="R254" i="2"/>
  <c r="S254" i="2"/>
  <c r="T254" i="2"/>
  <c r="U254" i="2"/>
  <c r="Y254" i="2"/>
  <c r="AA254" i="2" s="1"/>
  <c r="AB254" i="2"/>
  <c r="AD254" i="2"/>
  <c r="AE254" i="2"/>
  <c r="C255" i="2"/>
  <c r="D255" i="2"/>
  <c r="E255" i="2"/>
  <c r="F255" i="2"/>
  <c r="G255" i="2"/>
  <c r="H255" i="2"/>
  <c r="I255" i="2"/>
  <c r="J255" i="2"/>
  <c r="K255" i="2"/>
  <c r="L255" i="2"/>
  <c r="N255" i="2"/>
  <c r="O255" i="2"/>
  <c r="P255" i="2"/>
  <c r="Q255" i="2"/>
  <c r="R255" i="2"/>
  <c r="S255" i="2"/>
  <c r="T255" i="2"/>
  <c r="U255" i="2"/>
  <c r="Y255" i="2"/>
  <c r="B255" i="2" s="1"/>
  <c r="AB255" i="2"/>
  <c r="AD255" i="2"/>
  <c r="AE255" i="2"/>
  <c r="C256" i="2"/>
  <c r="D256" i="2"/>
  <c r="E256" i="2"/>
  <c r="F256" i="2"/>
  <c r="G256" i="2"/>
  <c r="H256" i="2"/>
  <c r="I256" i="2"/>
  <c r="J256" i="2"/>
  <c r="K256" i="2"/>
  <c r="L256" i="2"/>
  <c r="N256" i="2"/>
  <c r="O256" i="2"/>
  <c r="P256" i="2"/>
  <c r="Q256" i="2"/>
  <c r="R256" i="2"/>
  <c r="S256" i="2"/>
  <c r="T256" i="2"/>
  <c r="U256" i="2"/>
  <c r="Y256" i="2"/>
  <c r="AA256" i="2" s="1"/>
  <c r="AB256" i="2"/>
  <c r="AD256" i="2"/>
  <c r="AE256" i="2"/>
  <c r="C257" i="2"/>
  <c r="D257" i="2"/>
  <c r="E257" i="2"/>
  <c r="F257" i="2"/>
  <c r="G257" i="2"/>
  <c r="H257" i="2"/>
  <c r="I257" i="2"/>
  <c r="J257" i="2"/>
  <c r="K257" i="2"/>
  <c r="L257" i="2"/>
  <c r="N257" i="2"/>
  <c r="O257" i="2"/>
  <c r="P257" i="2"/>
  <c r="Q257" i="2"/>
  <c r="R257" i="2"/>
  <c r="S257" i="2"/>
  <c r="T257" i="2"/>
  <c r="U257" i="2"/>
  <c r="Y257" i="2"/>
  <c r="B257" i="2" s="1"/>
  <c r="AB257" i="2"/>
  <c r="AD257" i="2"/>
  <c r="AE257" i="2"/>
  <c r="C258" i="2"/>
  <c r="D258" i="2"/>
  <c r="E258" i="2"/>
  <c r="F258" i="2"/>
  <c r="G258" i="2"/>
  <c r="H258" i="2"/>
  <c r="I258" i="2"/>
  <c r="J258" i="2"/>
  <c r="K258" i="2"/>
  <c r="L258" i="2"/>
  <c r="N258" i="2"/>
  <c r="O258" i="2"/>
  <c r="P258" i="2"/>
  <c r="Q258" i="2"/>
  <c r="R258" i="2"/>
  <c r="S258" i="2"/>
  <c r="T258" i="2"/>
  <c r="U258" i="2"/>
  <c r="Y258" i="2"/>
  <c r="AA258" i="2" s="1"/>
  <c r="AB258" i="2"/>
  <c r="AD258" i="2"/>
  <c r="AE258" i="2"/>
  <c r="C259" i="2"/>
  <c r="D259" i="2"/>
  <c r="E259" i="2"/>
  <c r="F259" i="2"/>
  <c r="G259" i="2"/>
  <c r="H259" i="2"/>
  <c r="I259" i="2"/>
  <c r="J259" i="2"/>
  <c r="K259" i="2"/>
  <c r="L259" i="2"/>
  <c r="N259" i="2"/>
  <c r="O259" i="2"/>
  <c r="P259" i="2"/>
  <c r="Q259" i="2"/>
  <c r="R259" i="2"/>
  <c r="S259" i="2"/>
  <c r="T259" i="2"/>
  <c r="U259" i="2"/>
  <c r="Y259" i="2"/>
  <c r="B259" i="2" s="1"/>
  <c r="AB259" i="2"/>
  <c r="AD259" i="2"/>
  <c r="AE259" i="2"/>
  <c r="C260" i="2"/>
  <c r="D260" i="2"/>
  <c r="E260" i="2"/>
  <c r="F260" i="2"/>
  <c r="G260" i="2"/>
  <c r="H260" i="2"/>
  <c r="I260" i="2"/>
  <c r="J260" i="2"/>
  <c r="K260" i="2"/>
  <c r="L260" i="2"/>
  <c r="N260" i="2"/>
  <c r="O260" i="2"/>
  <c r="P260" i="2"/>
  <c r="Q260" i="2"/>
  <c r="R260" i="2"/>
  <c r="S260" i="2"/>
  <c r="T260" i="2"/>
  <c r="U260" i="2"/>
  <c r="Y260" i="2"/>
  <c r="AA260" i="2" s="1"/>
  <c r="AB260" i="2"/>
  <c r="AD260" i="2"/>
  <c r="AE260" i="2"/>
  <c r="C261" i="2"/>
  <c r="D261" i="2"/>
  <c r="E261" i="2"/>
  <c r="F261" i="2"/>
  <c r="G261" i="2"/>
  <c r="H261" i="2"/>
  <c r="I261" i="2"/>
  <c r="J261" i="2"/>
  <c r="K261" i="2"/>
  <c r="L261" i="2"/>
  <c r="N261" i="2"/>
  <c r="O261" i="2"/>
  <c r="P261" i="2"/>
  <c r="Q261" i="2"/>
  <c r="R261" i="2"/>
  <c r="S261" i="2"/>
  <c r="T261" i="2"/>
  <c r="U261" i="2"/>
  <c r="Y261" i="2"/>
  <c r="B261" i="2" s="1"/>
  <c r="AB261" i="2"/>
  <c r="AD261" i="2"/>
  <c r="AE261" i="2"/>
  <c r="C262" i="2"/>
  <c r="D262" i="2"/>
  <c r="E262" i="2"/>
  <c r="F262" i="2"/>
  <c r="G262" i="2"/>
  <c r="H262" i="2"/>
  <c r="I262" i="2"/>
  <c r="J262" i="2"/>
  <c r="K262" i="2"/>
  <c r="L262" i="2"/>
  <c r="N262" i="2"/>
  <c r="O262" i="2"/>
  <c r="P262" i="2"/>
  <c r="Q262" i="2"/>
  <c r="R262" i="2"/>
  <c r="S262" i="2"/>
  <c r="T262" i="2"/>
  <c r="U262" i="2"/>
  <c r="Y262" i="2"/>
  <c r="AA262" i="2" s="1"/>
  <c r="AB262" i="2"/>
  <c r="AD262" i="2"/>
  <c r="AE262" i="2"/>
  <c r="C263" i="2"/>
  <c r="D263" i="2"/>
  <c r="E263" i="2"/>
  <c r="F263" i="2"/>
  <c r="G263" i="2"/>
  <c r="H263" i="2"/>
  <c r="I263" i="2"/>
  <c r="J263" i="2"/>
  <c r="K263" i="2"/>
  <c r="L263" i="2"/>
  <c r="N263" i="2"/>
  <c r="O263" i="2"/>
  <c r="P263" i="2"/>
  <c r="Q263" i="2"/>
  <c r="R263" i="2"/>
  <c r="S263" i="2"/>
  <c r="T263" i="2"/>
  <c r="U263" i="2"/>
  <c r="Y263" i="2"/>
  <c r="B263" i="2" s="1"/>
  <c r="AB263" i="2"/>
  <c r="AD263" i="2"/>
  <c r="AE263" i="2"/>
  <c r="C264" i="2"/>
  <c r="D264" i="2"/>
  <c r="E264" i="2"/>
  <c r="F264" i="2"/>
  <c r="G264" i="2"/>
  <c r="H264" i="2"/>
  <c r="I264" i="2"/>
  <c r="J264" i="2"/>
  <c r="K264" i="2"/>
  <c r="L264" i="2"/>
  <c r="N264" i="2"/>
  <c r="O264" i="2"/>
  <c r="P264" i="2"/>
  <c r="Q264" i="2"/>
  <c r="R264" i="2"/>
  <c r="S264" i="2"/>
  <c r="T264" i="2"/>
  <c r="U264" i="2"/>
  <c r="Y264" i="2"/>
  <c r="AA264" i="2" s="1"/>
  <c r="AB264" i="2"/>
  <c r="AD264" i="2"/>
  <c r="AE264" i="2"/>
  <c r="C265" i="2"/>
  <c r="D265" i="2"/>
  <c r="E265" i="2"/>
  <c r="F265" i="2"/>
  <c r="G265" i="2"/>
  <c r="H265" i="2"/>
  <c r="I265" i="2"/>
  <c r="J265" i="2"/>
  <c r="K265" i="2"/>
  <c r="L265" i="2"/>
  <c r="N265" i="2"/>
  <c r="O265" i="2"/>
  <c r="P265" i="2"/>
  <c r="Q265" i="2"/>
  <c r="R265" i="2"/>
  <c r="S265" i="2"/>
  <c r="T265" i="2"/>
  <c r="U265" i="2"/>
  <c r="Y265" i="2"/>
  <c r="B265" i="2" s="1"/>
  <c r="AB265" i="2"/>
  <c r="AD265" i="2"/>
  <c r="AE265" i="2"/>
  <c r="C266" i="2"/>
  <c r="D266" i="2"/>
  <c r="E266" i="2"/>
  <c r="F266" i="2"/>
  <c r="G266" i="2"/>
  <c r="H266" i="2"/>
  <c r="I266" i="2"/>
  <c r="J266" i="2"/>
  <c r="K266" i="2"/>
  <c r="L266" i="2"/>
  <c r="N266" i="2"/>
  <c r="O266" i="2"/>
  <c r="P266" i="2"/>
  <c r="Q266" i="2"/>
  <c r="R266" i="2"/>
  <c r="S266" i="2"/>
  <c r="T266" i="2"/>
  <c r="U266" i="2"/>
  <c r="Y266" i="2"/>
  <c r="AA266" i="2" s="1"/>
  <c r="AB266" i="2"/>
  <c r="AD266" i="2"/>
  <c r="AE266" i="2"/>
  <c r="C267" i="2"/>
  <c r="D267" i="2"/>
  <c r="E267" i="2"/>
  <c r="F267" i="2"/>
  <c r="G267" i="2"/>
  <c r="H267" i="2"/>
  <c r="I267" i="2"/>
  <c r="J267" i="2"/>
  <c r="K267" i="2"/>
  <c r="L267" i="2"/>
  <c r="N267" i="2"/>
  <c r="O267" i="2"/>
  <c r="P267" i="2"/>
  <c r="Q267" i="2"/>
  <c r="R267" i="2"/>
  <c r="S267" i="2"/>
  <c r="T267" i="2"/>
  <c r="U267" i="2"/>
  <c r="Y267" i="2"/>
  <c r="B267" i="2" s="1"/>
  <c r="AB267" i="2"/>
  <c r="AD267" i="2"/>
  <c r="AE267" i="2"/>
  <c r="C268" i="2"/>
  <c r="D268" i="2"/>
  <c r="E268" i="2"/>
  <c r="F268" i="2"/>
  <c r="G268" i="2"/>
  <c r="H268" i="2"/>
  <c r="I268" i="2"/>
  <c r="J268" i="2"/>
  <c r="K268" i="2"/>
  <c r="L268" i="2"/>
  <c r="N268" i="2"/>
  <c r="O268" i="2"/>
  <c r="P268" i="2"/>
  <c r="Q268" i="2"/>
  <c r="R268" i="2"/>
  <c r="S268" i="2"/>
  <c r="T268" i="2"/>
  <c r="U268" i="2"/>
  <c r="Y268" i="2"/>
  <c r="AA268" i="2" s="1"/>
  <c r="AB268" i="2"/>
  <c r="AD268" i="2"/>
  <c r="AE268" i="2"/>
  <c r="C269" i="2"/>
  <c r="D269" i="2"/>
  <c r="E269" i="2"/>
  <c r="F269" i="2"/>
  <c r="G269" i="2"/>
  <c r="H269" i="2"/>
  <c r="I269" i="2"/>
  <c r="J269" i="2"/>
  <c r="K269" i="2"/>
  <c r="L269" i="2"/>
  <c r="N269" i="2"/>
  <c r="O269" i="2"/>
  <c r="P269" i="2"/>
  <c r="Q269" i="2"/>
  <c r="R269" i="2"/>
  <c r="S269" i="2"/>
  <c r="T269" i="2"/>
  <c r="U269" i="2"/>
  <c r="Y269" i="2"/>
  <c r="AA269" i="2" s="1"/>
  <c r="AB269" i="2"/>
  <c r="AD269" i="2"/>
  <c r="AE269" i="2"/>
  <c r="C270" i="2"/>
  <c r="D270" i="2"/>
  <c r="E270" i="2"/>
  <c r="F270" i="2"/>
  <c r="G270" i="2"/>
  <c r="H270" i="2"/>
  <c r="I270" i="2"/>
  <c r="J270" i="2"/>
  <c r="K270" i="2"/>
  <c r="L270" i="2"/>
  <c r="N270" i="2"/>
  <c r="O270" i="2"/>
  <c r="P270" i="2"/>
  <c r="Q270" i="2"/>
  <c r="R270" i="2"/>
  <c r="S270" i="2"/>
  <c r="T270" i="2"/>
  <c r="U270" i="2"/>
  <c r="Y270" i="2"/>
  <c r="AA270" i="2" s="1"/>
  <c r="AB270" i="2"/>
  <c r="AD270" i="2"/>
  <c r="AE270" i="2"/>
  <c r="C271" i="2"/>
  <c r="D271" i="2"/>
  <c r="E271" i="2"/>
  <c r="F271" i="2"/>
  <c r="G271" i="2"/>
  <c r="H271" i="2"/>
  <c r="I271" i="2"/>
  <c r="J271" i="2"/>
  <c r="K271" i="2"/>
  <c r="L271" i="2"/>
  <c r="N271" i="2"/>
  <c r="O271" i="2"/>
  <c r="P271" i="2"/>
  <c r="Q271" i="2"/>
  <c r="R271" i="2"/>
  <c r="S271" i="2"/>
  <c r="T271" i="2"/>
  <c r="U271" i="2"/>
  <c r="Y271" i="2"/>
  <c r="AA271" i="2" s="1"/>
  <c r="AB271" i="2"/>
  <c r="AD271" i="2"/>
  <c r="AE271" i="2"/>
  <c r="C272" i="2"/>
  <c r="D272" i="2"/>
  <c r="E272" i="2"/>
  <c r="F272" i="2"/>
  <c r="G272" i="2"/>
  <c r="H272" i="2"/>
  <c r="I272" i="2"/>
  <c r="J272" i="2"/>
  <c r="K272" i="2"/>
  <c r="L272" i="2"/>
  <c r="N272" i="2"/>
  <c r="O272" i="2"/>
  <c r="P272" i="2"/>
  <c r="Q272" i="2"/>
  <c r="R272" i="2"/>
  <c r="S272" i="2"/>
  <c r="T272" i="2"/>
  <c r="U272" i="2"/>
  <c r="Y272" i="2"/>
  <c r="AA272" i="2" s="1"/>
  <c r="AB272" i="2"/>
  <c r="AD272" i="2"/>
  <c r="AE272" i="2"/>
  <c r="C273" i="2"/>
  <c r="D273" i="2"/>
  <c r="E273" i="2"/>
  <c r="F273" i="2"/>
  <c r="G273" i="2"/>
  <c r="H273" i="2"/>
  <c r="I273" i="2"/>
  <c r="J273" i="2"/>
  <c r="K273" i="2"/>
  <c r="L273" i="2"/>
  <c r="N273" i="2"/>
  <c r="O273" i="2"/>
  <c r="P273" i="2"/>
  <c r="Q273" i="2"/>
  <c r="R273" i="2"/>
  <c r="S273" i="2"/>
  <c r="T273" i="2"/>
  <c r="U273" i="2"/>
  <c r="Y273" i="2"/>
  <c r="B273" i="2" s="1"/>
  <c r="AB273" i="2"/>
  <c r="AD273" i="2"/>
  <c r="AE273" i="2"/>
  <c r="C274" i="2"/>
  <c r="D274" i="2"/>
  <c r="E274" i="2"/>
  <c r="F274" i="2"/>
  <c r="G274" i="2"/>
  <c r="H274" i="2"/>
  <c r="I274" i="2"/>
  <c r="J274" i="2"/>
  <c r="K274" i="2"/>
  <c r="L274" i="2"/>
  <c r="N274" i="2"/>
  <c r="O274" i="2"/>
  <c r="P274" i="2"/>
  <c r="Q274" i="2"/>
  <c r="R274" i="2"/>
  <c r="S274" i="2"/>
  <c r="T274" i="2"/>
  <c r="U274" i="2"/>
  <c r="Y274" i="2"/>
  <c r="AA274" i="2" s="1"/>
  <c r="AB274" i="2"/>
  <c r="AD274" i="2"/>
  <c r="AE274" i="2"/>
  <c r="C275" i="2"/>
  <c r="D275" i="2"/>
  <c r="E275" i="2"/>
  <c r="F275" i="2"/>
  <c r="G275" i="2"/>
  <c r="H275" i="2"/>
  <c r="I275" i="2"/>
  <c r="J275" i="2"/>
  <c r="K275" i="2"/>
  <c r="L275" i="2"/>
  <c r="N275" i="2"/>
  <c r="O275" i="2"/>
  <c r="P275" i="2"/>
  <c r="Q275" i="2"/>
  <c r="R275" i="2"/>
  <c r="S275" i="2"/>
  <c r="T275" i="2"/>
  <c r="U275" i="2"/>
  <c r="Y275" i="2"/>
  <c r="B275" i="2" s="1"/>
  <c r="AB275" i="2"/>
  <c r="AD275" i="2"/>
  <c r="AE275" i="2"/>
  <c r="C276" i="2"/>
  <c r="D276" i="2"/>
  <c r="E276" i="2"/>
  <c r="F276" i="2"/>
  <c r="G276" i="2"/>
  <c r="H276" i="2"/>
  <c r="I276" i="2"/>
  <c r="J276" i="2"/>
  <c r="K276" i="2"/>
  <c r="L276" i="2"/>
  <c r="N276" i="2"/>
  <c r="O276" i="2"/>
  <c r="P276" i="2"/>
  <c r="Q276" i="2"/>
  <c r="R276" i="2"/>
  <c r="S276" i="2"/>
  <c r="T276" i="2"/>
  <c r="U276" i="2"/>
  <c r="Y276" i="2"/>
  <c r="AA276" i="2" s="1"/>
  <c r="AB276" i="2"/>
  <c r="AD276" i="2"/>
  <c r="AE276" i="2"/>
  <c r="C277" i="2"/>
  <c r="D277" i="2"/>
  <c r="E277" i="2"/>
  <c r="F277" i="2"/>
  <c r="G277" i="2"/>
  <c r="H277" i="2"/>
  <c r="I277" i="2"/>
  <c r="J277" i="2"/>
  <c r="K277" i="2"/>
  <c r="L277" i="2"/>
  <c r="N277" i="2"/>
  <c r="O277" i="2"/>
  <c r="P277" i="2"/>
  <c r="Q277" i="2"/>
  <c r="R277" i="2"/>
  <c r="S277" i="2"/>
  <c r="T277" i="2"/>
  <c r="U277" i="2"/>
  <c r="Y277" i="2"/>
  <c r="AA277" i="2" s="1"/>
  <c r="AB277" i="2"/>
  <c r="AD277" i="2"/>
  <c r="AE277" i="2"/>
  <c r="C278" i="2"/>
  <c r="D278" i="2"/>
  <c r="E278" i="2"/>
  <c r="F278" i="2"/>
  <c r="G278" i="2"/>
  <c r="H278" i="2"/>
  <c r="I278" i="2"/>
  <c r="J278" i="2"/>
  <c r="K278" i="2"/>
  <c r="L278" i="2"/>
  <c r="N278" i="2"/>
  <c r="O278" i="2"/>
  <c r="P278" i="2"/>
  <c r="Q278" i="2"/>
  <c r="R278" i="2"/>
  <c r="S278" i="2"/>
  <c r="T278" i="2"/>
  <c r="U278" i="2"/>
  <c r="Y278" i="2"/>
  <c r="AA278" i="2" s="1"/>
  <c r="AB278" i="2"/>
  <c r="AD278" i="2"/>
  <c r="AE278" i="2"/>
  <c r="C279" i="2"/>
  <c r="D279" i="2"/>
  <c r="E279" i="2"/>
  <c r="F279" i="2"/>
  <c r="G279" i="2"/>
  <c r="H279" i="2"/>
  <c r="I279" i="2"/>
  <c r="J279" i="2"/>
  <c r="K279" i="2"/>
  <c r="L279" i="2"/>
  <c r="N279" i="2"/>
  <c r="O279" i="2"/>
  <c r="P279" i="2"/>
  <c r="Q279" i="2"/>
  <c r="R279" i="2"/>
  <c r="S279" i="2"/>
  <c r="T279" i="2"/>
  <c r="U279" i="2"/>
  <c r="Y279" i="2"/>
  <c r="AA279" i="2" s="1"/>
  <c r="AB279" i="2"/>
  <c r="AD279" i="2"/>
  <c r="AE279" i="2"/>
  <c r="C280" i="2"/>
  <c r="D280" i="2"/>
  <c r="E280" i="2"/>
  <c r="F280" i="2"/>
  <c r="G280" i="2"/>
  <c r="H280" i="2"/>
  <c r="I280" i="2"/>
  <c r="J280" i="2"/>
  <c r="K280" i="2"/>
  <c r="L280" i="2"/>
  <c r="N280" i="2"/>
  <c r="O280" i="2"/>
  <c r="P280" i="2"/>
  <c r="Q280" i="2"/>
  <c r="R280" i="2"/>
  <c r="S280" i="2"/>
  <c r="T280" i="2"/>
  <c r="U280" i="2"/>
  <c r="Y280" i="2"/>
  <c r="AA280" i="2" s="1"/>
  <c r="AB280" i="2"/>
  <c r="AD280" i="2"/>
  <c r="AE280" i="2"/>
  <c r="C281" i="2"/>
  <c r="D281" i="2"/>
  <c r="E281" i="2"/>
  <c r="F281" i="2"/>
  <c r="G281" i="2"/>
  <c r="H281" i="2"/>
  <c r="I281" i="2"/>
  <c r="J281" i="2"/>
  <c r="K281" i="2"/>
  <c r="L281" i="2"/>
  <c r="N281" i="2"/>
  <c r="O281" i="2"/>
  <c r="P281" i="2"/>
  <c r="Q281" i="2"/>
  <c r="R281" i="2"/>
  <c r="S281" i="2"/>
  <c r="T281" i="2"/>
  <c r="U281" i="2"/>
  <c r="Y281" i="2"/>
  <c r="B281" i="2" s="1"/>
  <c r="AB281" i="2"/>
  <c r="AD281" i="2"/>
  <c r="AE281" i="2"/>
  <c r="C282" i="2"/>
  <c r="D282" i="2"/>
  <c r="E282" i="2"/>
  <c r="F282" i="2"/>
  <c r="G282" i="2"/>
  <c r="H282" i="2"/>
  <c r="I282" i="2"/>
  <c r="J282" i="2"/>
  <c r="K282" i="2"/>
  <c r="L282" i="2"/>
  <c r="N282" i="2"/>
  <c r="O282" i="2"/>
  <c r="AC282" i="2" s="1"/>
  <c r="P282" i="2"/>
  <c r="Q282" i="2"/>
  <c r="R282" i="2"/>
  <c r="S282" i="2"/>
  <c r="T282" i="2"/>
  <c r="U282" i="2"/>
  <c r="Y282" i="2"/>
  <c r="AA282" i="2" s="1"/>
  <c r="AB282" i="2"/>
  <c r="AD282" i="2"/>
  <c r="AE282" i="2"/>
  <c r="C283" i="2"/>
  <c r="D283" i="2"/>
  <c r="E283" i="2"/>
  <c r="F283" i="2"/>
  <c r="G283" i="2"/>
  <c r="H283" i="2"/>
  <c r="I283" i="2"/>
  <c r="J283" i="2"/>
  <c r="K283" i="2"/>
  <c r="L283" i="2"/>
  <c r="N283" i="2"/>
  <c r="O283" i="2"/>
  <c r="AC283" i="2" s="1"/>
  <c r="P283" i="2"/>
  <c r="Q283" i="2"/>
  <c r="R283" i="2"/>
  <c r="S283" i="2"/>
  <c r="T283" i="2"/>
  <c r="U283" i="2"/>
  <c r="Y283" i="2"/>
  <c r="B283" i="2" s="1"/>
  <c r="AB283" i="2"/>
  <c r="AD283" i="2"/>
  <c r="AE283" i="2"/>
  <c r="C284" i="2"/>
  <c r="D284" i="2"/>
  <c r="E284" i="2"/>
  <c r="F284" i="2"/>
  <c r="G284" i="2"/>
  <c r="H284" i="2"/>
  <c r="I284" i="2"/>
  <c r="J284" i="2"/>
  <c r="K284" i="2"/>
  <c r="L284" i="2"/>
  <c r="N284" i="2"/>
  <c r="O284" i="2"/>
  <c r="AC284" i="2" s="1"/>
  <c r="P284" i="2"/>
  <c r="Q284" i="2"/>
  <c r="R284" i="2"/>
  <c r="S284" i="2"/>
  <c r="T284" i="2"/>
  <c r="U284" i="2"/>
  <c r="Y284" i="2"/>
  <c r="AA284" i="2" s="1"/>
  <c r="AB284" i="2"/>
  <c r="AD284" i="2"/>
  <c r="AE284" i="2"/>
  <c r="C285" i="2"/>
  <c r="D285" i="2"/>
  <c r="E285" i="2"/>
  <c r="F285" i="2"/>
  <c r="G285" i="2"/>
  <c r="H285" i="2"/>
  <c r="I285" i="2"/>
  <c r="J285" i="2"/>
  <c r="K285" i="2"/>
  <c r="L285" i="2"/>
  <c r="N285" i="2"/>
  <c r="O285" i="2"/>
  <c r="AC285" i="2" s="1"/>
  <c r="P285" i="2"/>
  <c r="Q285" i="2"/>
  <c r="R285" i="2"/>
  <c r="S285" i="2"/>
  <c r="T285" i="2"/>
  <c r="U285" i="2"/>
  <c r="Y285" i="2"/>
  <c r="AA285" i="2" s="1"/>
  <c r="AB285" i="2"/>
  <c r="AD285" i="2"/>
  <c r="AE285" i="2"/>
  <c r="C286" i="2"/>
  <c r="D286" i="2"/>
  <c r="E286" i="2"/>
  <c r="F286" i="2"/>
  <c r="G286" i="2"/>
  <c r="H286" i="2"/>
  <c r="I286" i="2"/>
  <c r="J286" i="2"/>
  <c r="K286" i="2"/>
  <c r="L286" i="2"/>
  <c r="N286" i="2"/>
  <c r="O286" i="2"/>
  <c r="AC286" i="2" s="1"/>
  <c r="P286" i="2"/>
  <c r="Q286" i="2"/>
  <c r="R286" i="2"/>
  <c r="S286" i="2"/>
  <c r="T286" i="2"/>
  <c r="U286" i="2"/>
  <c r="Y286" i="2"/>
  <c r="AA286" i="2" s="1"/>
  <c r="AB286" i="2"/>
  <c r="AD286" i="2"/>
  <c r="AE286" i="2"/>
  <c r="C287" i="2"/>
  <c r="D287" i="2"/>
  <c r="E287" i="2"/>
  <c r="F287" i="2"/>
  <c r="G287" i="2"/>
  <c r="H287" i="2"/>
  <c r="I287" i="2"/>
  <c r="J287" i="2"/>
  <c r="K287" i="2"/>
  <c r="L287" i="2"/>
  <c r="N287" i="2"/>
  <c r="O287" i="2"/>
  <c r="AC287" i="2" s="1"/>
  <c r="P287" i="2"/>
  <c r="Q287" i="2"/>
  <c r="R287" i="2"/>
  <c r="S287" i="2"/>
  <c r="T287" i="2"/>
  <c r="U287" i="2"/>
  <c r="Y287" i="2"/>
  <c r="AA287" i="2" s="1"/>
  <c r="AB287" i="2"/>
  <c r="AD287" i="2"/>
  <c r="AE287" i="2"/>
  <c r="C288" i="2"/>
  <c r="D288" i="2"/>
  <c r="E288" i="2"/>
  <c r="F288" i="2"/>
  <c r="G288" i="2"/>
  <c r="H288" i="2"/>
  <c r="I288" i="2"/>
  <c r="J288" i="2"/>
  <c r="K288" i="2"/>
  <c r="L288" i="2"/>
  <c r="N288" i="2"/>
  <c r="O288" i="2"/>
  <c r="AC288" i="2" s="1"/>
  <c r="P288" i="2"/>
  <c r="Q288" i="2"/>
  <c r="R288" i="2"/>
  <c r="S288" i="2"/>
  <c r="T288" i="2"/>
  <c r="U288" i="2"/>
  <c r="Y288" i="2"/>
  <c r="AA288" i="2" s="1"/>
  <c r="AB288" i="2"/>
  <c r="AD288" i="2"/>
  <c r="AE288" i="2"/>
  <c r="C289" i="2"/>
  <c r="D289" i="2"/>
  <c r="E289" i="2"/>
  <c r="F289" i="2"/>
  <c r="G289" i="2"/>
  <c r="H289" i="2"/>
  <c r="I289" i="2"/>
  <c r="J289" i="2"/>
  <c r="K289" i="2"/>
  <c r="L289" i="2"/>
  <c r="N289" i="2"/>
  <c r="O289" i="2"/>
  <c r="AC289" i="2" s="1"/>
  <c r="P289" i="2"/>
  <c r="Q289" i="2"/>
  <c r="R289" i="2"/>
  <c r="S289" i="2"/>
  <c r="T289" i="2"/>
  <c r="U289" i="2"/>
  <c r="Y289" i="2"/>
  <c r="B289" i="2" s="1"/>
  <c r="AB289" i="2"/>
  <c r="AD289" i="2"/>
  <c r="AE289" i="2"/>
  <c r="C290" i="2"/>
  <c r="D290" i="2"/>
  <c r="E290" i="2"/>
  <c r="F290" i="2"/>
  <c r="G290" i="2"/>
  <c r="H290" i="2"/>
  <c r="I290" i="2"/>
  <c r="J290" i="2"/>
  <c r="K290" i="2"/>
  <c r="L290" i="2"/>
  <c r="N290" i="2"/>
  <c r="O290" i="2"/>
  <c r="AC290" i="2" s="1"/>
  <c r="P290" i="2"/>
  <c r="Q290" i="2"/>
  <c r="R290" i="2"/>
  <c r="S290" i="2"/>
  <c r="T290" i="2"/>
  <c r="U290" i="2"/>
  <c r="Y290" i="2"/>
  <c r="AA290" i="2" s="1"/>
  <c r="AB290" i="2"/>
  <c r="AD290" i="2"/>
  <c r="AE290" i="2"/>
  <c r="C291" i="2"/>
  <c r="D291" i="2"/>
  <c r="E291" i="2"/>
  <c r="F291" i="2"/>
  <c r="G291" i="2"/>
  <c r="H291" i="2"/>
  <c r="I291" i="2"/>
  <c r="J291" i="2"/>
  <c r="K291" i="2"/>
  <c r="L291" i="2"/>
  <c r="N291" i="2"/>
  <c r="O291" i="2"/>
  <c r="AC291" i="2" s="1"/>
  <c r="P291" i="2"/>
  <c r="Q291" i="2"/>
  <c r="R291" i="2"/>
  <c r="S291" i="2"/>
  <c r="T291" i="2"/>
  <c r="U291" i="2"/>
  <c r="Y291" i="2"/>
  <c r="B291" i="2" s="1"/>
  <c r="AB291" i="2"/>
  <c r="AD291" i="2"/>
  <c r="AE291" i="2"/>
  <c r="C292" i="2"/>
  <c r="D292" i="2"/>
  <c r="E292" i="2"/>
  <c r="F292" i="2"/>
  <c r="G292" i="2"/>
  <c r="H292" i="2"/>
  <c r="I292" i="2"/>
  <c r="J292" i="2"/>
  <c r="K292" i="2"/>
  <c r="L292" i="2"/>
  <c r="N292" i="2"/>
  <c r="O292" i="2"/>
  <c r="AC292" i="2" s="1"/>
  <c r="P292" i="2"/>
  <c r="Q292" i="2"/>
  <c r="R292" i="2"/>
  <c r="S292" i="2"/>
  <c r="T292" i="2"/>
  <c r="U292" i="2"/>
  <c r="Y292" i="2"/>
  <c r="AA292" i="2" s="1"/>
  <c r="AB292" i="2"/>
  <c r="AD292" i="2"/>
  <c r="AE292" i="2"/>
  <c r="C293" i="2"/>
  <c r="D293" i="2"/>
  <c r="E293" i="2"/>
  <c r="F293" i="2"/>
  <c r="G293" i="2"/>
  <c r="H293" i="2"/>
  <c r="I293" i="2"/>
  <c r="J293" i="2"/>
  <c r="K293" i="2"/>
  <c r="L293" i="2"/>
  <c r="N293" i="2"/>
  <c r="O293" i="2"/>
  <c r="AC293" i="2" s="1"/>
  <c r="P293" i="2"/>
  <c r="Q293" i="2"/>
  <c r="R293" i="2"/>
  <c r="S293" i="2"/>
  <c r="T293" i="2"/>
  <c r="U293" i="2"/>
  <c r="Y293" i="2"/>
  <c r="AA293" i="2" s="1"/>
  <c r="AB293" i="2"/>
  <c r="AD293" i="2"/>
  <c r="AE293" i="2"/>
  <c r="C294" i="2"/>
  <c r="D294" i="2"/>
  <c r="E294" i="2"/>
  <c r="F294" i="2"/>
  <c r="G294" i="2"/>
  <c r="H294" i="2"/>
  <c r="I294" i="2"/>
  <c r="J294" i="2"/>
  <c r="K294" i="2"/>
  <c r="L294" i="2"/>
  <c r="N294" i="2"/>
  <c r="O294" i="2"/>
  <c r="AC294" i="2" s="1"/>
  <c r="P294" i="2"/>
  <c r="Q294" i="2"/>
  <c r="R294" i="2"/>
  <c r="S294" i="2"/>
  <c r="T294" i="2"/>
  <c r="U294" i="2"/>
  <c r="Y294" i="2"/>
  <c r="AA294" i="2" s="1"/>
  <c r="AB294" i="2"/>
  <c r="AD294" i="2"/>
  <c r="AE294" i="2"/>
  <c r="C295" i="2"/>
  <c r="D295" i="2"/>
  <c r="E295" i="2"/>
  <c r="F295" i="2"/>
  <c r="G295" i="2"/>
  <c r="H295" i="2"/>
  <c r="I295" i="2"/>
  <c r="J295" i="2"/>
  <c r="K295" i="2"/>
  <c r="L295" i="2"/>
  <c r="N295" i="2"/>
  <c r="O295" i="2"/>
  <c r="AC295" i="2" s="1"/>
  <c r="P295" i="2"/>
  <c r="Q295" i="2"/>
  <c r="R295" i="2"/>
  <c r="S295" i="2"/>
  <c r="T295" i="2"/>
  <c r="U295" i="2"/>
  <c r="Y295" i="2"/>
  <c r="AA295" i="2" s="1"/>
  <c r="AB295" i="2"/>
  <c r="AD295" i="2"/>
  <c r="AE295" i="2"/>
  <c r="C296" i="2"/>
  <c r="D296" i="2"/>
  <c r="E296" i="2"/>
  <c r="F296" i="2"/>
  <c r="G296" i="2"/>
  <c r="H296" i="2"/>
  <c r="I296" i="2"/>
  <c r="J296" i="2"/>
  <c r="K296" i="2"/>
  <c r="L296" i="2"/>
  <c r="N296" i="2"/>
  <c r="O296" i="2"/>
  <c r="AC296" i="2" s="1"/>
  <c r="P296" i="2"/>
  <c r="Q296" i="2"/>
  <c r="R296" i="2"/>
  <c r="S296" i="2"/>
  <c r="T296" i="2"/>
  <c r="U296" i="2"/>
  <c r="Y296" i="2"/>
  <c r="AA296" i="2" s="1"/>
  <c r="AB296" i="2"/>
  <c r="AD296" i="2"/>
  <c r="AE296" i="2"/>
  <c r="C297" i="2"/>
  <c r="D297" i="2"/>
  <c r="E297" i="2"/>
  <c r="F297" i="2"/>
  <c r="G297" i="2"/>
  <c r="H297" i="2"/>
  <c r="I297" i="2"/>
  <c r="J297" i="2"/>
  <c r="K297" i="2"/>
  <c r="L297" i="2"/>
  <c r="N297" i="2"/>
  <c r="O297" i="2"/>
  <c r="AC297" i="2" s="1"/>
  <c r="P297" i="2"/>
  <c r="Q297" i="2"/>
  <c r="R297" i="2"/>
  <c r="S297" i="2"/>
  <c r="T297" i="2"/>
  <c r="U297" i="2"/>
  <c r="Y297" i="2"/>
  <c r="B297" i="2" s="1"/>
  <c r="AB297" i="2"/>
  <c r="AD297" i="2"/>
  <c r="AE297" i="2"/>
  <c r="C298" i="2"/>
  <c r="D298" i="2"/>
  <c r="E298" i="2"/>
  <c r="F298" i="2"/>
  <c r="G298" i="2"/>
  <c r="H298" i="2"/>
  <c r="I298" i="2"/>
  <c r="J298" i="2"/>
  <c r="K298" i="2"/>
  <c r="L298" i="2"/>
  <c r="N298" i="2"/>
  <c r="O298" i="2"/>
  <c r="AC298" i="2" s="1"/>
  <c r="P298" i="2"/>
  <c r="Q298" i="2"/>
  <c r="R298" i="2"/>
  <c r="S298" i="2"/>
  <c r="T298" i="2"/>
  <c r="U298" i="2"/>
  <c r="Y298" i="2"/>
  <c r="AA298" i="2" s="1"/>
  <c r="AB298" i="2"/>
  <c r="AD298" i="2"/>
  <c r="AE298" i="2"/>
  <c r="C299" i="2"/>
  <c r="D299" i="2"/>
  <c r="E299" i="2"/>
  <c r="F299" i="2"/>
  <c r="G299" i="2"/>
  <c r="H299" i="2"/>
  <c r="I299" i="2"/>
  <c r="J299" i="2"/>
  <c r="K299" i="2"/>
  <c r="L299" i="2"/>
  <c r="N299" i="2"/>
  <c r="O299" i="2"/>
  <c r="AC299" i="2" s="1"/>
  <c r="P299" i="2"/>
  <c r="Q299" i="2"/>
  <c r="R299" i="2"/>
  <c r="S299" i="2"/>
  <c r="T299" i="2"/>
  <c r="U299" i="2"/>
  <c r="Y299" i="2"/>
  <c r="B299" i="2" s="1"/>
  <c r="AB299" i="2"/>
  <c r="AD299" i="2"/>
  <c r="AE299" i="2"/>
  <c r="C300" i="2"/>
  <c r="D300" i="2"/>
  <c r="E300" i="2"/>
  <c r="F300" i="2"/>
  <c r="G300" i="2"/>
  <c r="H300" i="2"/>
  <c r="I300" i="2"/>
  <c r="J300" i="2"/>
  <c r="K300" i="2"/>
  <c r="L300" i="2"/>
  <c r="N300" i="2"/>
  <c r="O300" i="2"/>
  <c r="AC300" i="2" s="1"/>
  <c r="P300" i="2"/>
  <c r="Q300" i="2"/>
  <c r="R300" i="2"/>
  <c r="S300" i="2"/>
  <c r="T300" i="2"/>
  <c r="U300" i="2"/>
  <c r="Y300" i="2"/>
  <c r="AA300" i="2" s="1"/>
  <c r="AB300" i="2"/>
  <c r="AD300" i="2"/>
  <c r="AE300" i="2"/>
  <c r="C301" i="2"/>
  <c r="D301" i="2"/>
  <c r="E301" i="2"/>
  <c r="F301" i="2"/>
  <c r="G301" i="2"/>
  <c r="H301" i="2"/>
  <c r="I301" i="2"/>
  <c r="J301" i="2"/>
  <c r="K301" i="2"/>
  <c r="L301" i="2"/>
  <c r="N301" i="2"/>
  <c r="O301" i="2"/>
  <c r="AC301" i="2" s="1"/>
  <c r="P301" i="2"/>
  <c r="Q301" i="2"/>
  <c r="R301" i="2"/>
  <c r="S301" i="2"/>
  <c r="T301" i="2"/>
  <c r="U301" i="2"/>
  <c r="Y301" i="2"/>
  <c r="AA301" i="2" s="1"/>
  <c r="AB301" i="2"/>
  <c r="AD301" i="2"/>
  <c r="AE301" i="2"/>
  <c r="C302" i="2"/>
  <c r="D302" i="2"/>
  <c r="E302" i="2"/>
  <c r="F302" i="2"/>
  <c r="G302" i="2"/>
  <c r="H302" i="2"/>
  <c r="I302" i="2"/>
  <c r="J302" i="2"/>
  <c r="K302" i="2"/>
  <c r="L302" i="2"/>
  <c r="N302" i="2"/>
  <c r="O302" i="2"/>
  <c r="AC302" i="2" s="1"/>
  <c r="P302" i="2"/>
  <c r="Q302" i="2"/>
  <c r="R302" i="2"/>
  <c r="S302" i="2"/>
  <c r="T302" i="2"/>
  <c r="U302" i="2"/>
  <c r="Y302" i="2"/>
  <c r="AA302" i="2" s="1"/>
  <c r="AB302" i="2"/>
  <c r="AD302" i="2"/>
  <c r="AE302" i="2"/>
  <c r="C303" i="2"/>
  <c r="D303" i="2"/>
  <c r="E303" i="2"/>
  <c r="F303" i="2"/>
  <c r="G303" i="2"/>
  <c r="H303" i="2"/>
  <c r="I303" i="2"/>
  <c r="J303" i="2"/>
  <c r="K303" i="2"/>
  <c r="L303" i="2"/>
  <c r="N303" i="2"/>
  <c r="O303" i="2"/>
  <c r="AC303" i="2" s="1"/>
  <c r="P303" i="2"/>
  <c r="Q303" i="2"/>
  <c r="R303" i="2"/>
  <c r="S303" i="2"/>
  <c r="T303" i="2"/>
  <c r="U303" i="2"/>
  <c r="Y303" i="2"/>
  <c r="AA303" i="2" s="1"/>
  <c r="AB303" i="2"/>
  <c r="AD303" i="2"/>
  <c r="AE303" i="2"/>
  <c r="C304" i="2"/>
  <c r="D304" i="2"/>
  <c r="E304" i="2"/>
  <c r="F304" i="2"/>
  <c r="G304" i="2"/>
  <c r="H304" i="2"/>
  <c r="I304" i="2"/>
  <c r="J304" i="2"/>
  <c r="K304" i="2"/>
  <c r="L304" i="2"/>
  <c r="N304" i="2"/>
  <c r="O304" i="2"/>
  <c r="AC304" i="2" s="1"/>
  <c r="P304" i="2"/>
  <c r="Q304" i="2"/>
  <c r="R304" i="2"/>
  <c r="S304" i="2"/>
  <c r="T304" i="2"/>
  <c r="U304" i="2"/>
  <c r="Y304" i="2"/>
  <c r="AA304" i="2" s="1"/>
  <c r="AB304" i="2"/>
  <c r="AD304" i="2"/>
  <c r="AE304" i="2"/>
  <c r="C305" i="2"/>
  <c r="D305" i="2"/>
  <c r="E305" i="2"/>
  <c r="F305" i="2"/>
  <c r="G305" i="2"/>
  <c r="H305" i="2"/>
  <c r="I305" i="2"/>
  <c r="J305" i="2"/>
  <c r="K305" i="2"/>
  <c r="L305" i="2"/>
  <c r="N305" i="2"/>
  <c r="O305" i="2"/>
  <c r="AC305" i="2" s="1"/>
  <c r="P305" i="2"/>
  <c r="Q305" i="2"/>
  <c r="R305" i="2"/>
  <c r="S305" i="2"/>
  <c r="T305" i="2"/>
  <c r="U305" i="2"/>
  <c r="Y305" i="2"/>
  <c r="B305" i="2" s="1"/>
  <c r="AB305" i="2"/>
  <c r="AD305" i="2"/>
  <c r="AE305" i="2"/>
  <c r="C306" i="2"/>
  <c r="D306" i="2"/>
  <c r="E306" i="2"/>
  <c r="F306" i="2"/>
  <c r="G306" i="2"/>
  <c r="H306" i="2"/>
  <c r="I306" i="2"/>
  <c r="J306" i="2"/>
  <c r="K306" i="2"/>
  <c r="L306" i="2"/>
  <c r="N306" i="2"/>
  <c r="O306" i="2"/>
  <c r="AC306" i="2" s="1"/>
  <c r="P306" i="2"/>
  <c r="Q306" i="2"/>
  <c r="R306" i="2"/>
  <c r="S306" i="2"/>
  <c r="T306" i="2"/>
  <c r="U306" i="2"/>
  <c r="Y306" i="2"/>
  <c r="AA306" i="2" s="1"/>
  <c r="AB306" i="2"/>
  <c r="AD306" i="2"/>
  <c r="AE306" i="2"/>
  <c r="C307" i="2"/>
  <c r="D307" i="2"/>
  <c r="E307" i="2"/>
  <c r="F307" i="2"/>
  <c r="G307" i="2"/>
  <c r="H307" i="2"/>
  <c r="I307" i="2"/>
  <c r="J307" i="2"/>
  <c r="K307" i="2"/>
  <c r="L307" i="2"/>
  <c r="N307" i="2"/>
  <c r="O307" i="2"/>
  <c r="AC307" i="2" s="1"/>
  <c r="P307" i="2"/>
  <c r="Q307" i="2"/>
  <c r="R307" i="2"/>
  <c r="S307" i="2"/>
  <c r="T307" i="2"/>
  <c r="U307" i="2"/>
  <c r="Y307" i="2"/>
  <c r="B307" i="2" s="1"/>
  <c r="AB307" i="2"/>
  <c r="AD307" i="2"/>
  <c r="AE307" i="2"/>
  <c r="C308" i="2"/>
  <c r="D308" i="2"/>
  <c r="E308" i="2"/>
  <c r="F308" i="2"/>
  <c r="G308" i="2"/>
  <c r="H308" i="2"/>
  <c r="I308" i="2"/>
  <c r="J308" i="2"/>
  <c r="K308" i="2"/>
  <c r="L308" i="2"/>
  <c r="N308" i="2"/>
  <c r="O308" i="2"/>
  <c r="AC308" i="2" s="1"/>
  <c r="P308" i="2"/>
  <c r="Q308" i="2"/>
  <c r="R308" i="2"/>
  <c r="S308" i="2"/>
  <c r="T308" i="2"/>
  <c r="U308" i="2"/>
  <c r="Y308" i="2"/>
  <c r="AA308" i="2" s="1"/>
  <c r="AB308" i="2"/>
  <c r="AD308" i="2"/>
  <c r="AE308" i="2"/>
  <c r="C309" i="2"/>
  <c r="D309" i="2"/>
  <c r="E309" i="2"/>
  <c r="F309" i="2"/>
  <c r="G309" i="2"/>
  <c r="H309" i="2"/>
  <c r="I309" i="2"/>
  <c r="J309" i="2"/>
  <c r="K309" i="2"/>
  <c r="L309" i="2"/>
  <c r="N309" i="2"/>
  <c r="O309" i="2"/>
  <c r="AC309" i="2" s="1"/>
  <c r="P309" i="2"/>
  <c r="Q309" i="2"/>
  <c r="R309" i="2"/>
  <c r="S309" i="2"/>
  <c r="T309" i="2"/>
  <c r="U309" i="2"/>
  <c r="Y309" i="2"/>
  <c r="AA309" i="2" s="1"/>
  <c r="AB309" i="2"/>
  <c r="AD309" i="2"/>
  <c r="AE309" i="2"/>
  <c r="C310" i="2"/>
  <c r="D310" i="2"/>
  <c r="E310" i="2"/>
  <c r="F310" i="2"/>
  <c r="G310" i="2"/>
  <c r="H310" i="2"/>
  <c r="I310" i="2"/>
  <c r="J310" i="2"/>
  <c r="K310" i="2"/>
  <c r="L310" i="2"/>
  <c r="N310" i="2"/>
  <c r="O310" i="2"/>
  <c r="AC310" i="2" s="1"/>
  <c r="P310" i="2"/>
  <c r="Q310" i="2"/>
  <c r="R310" i="2"/>
  <c r="S310" i="2"/>
  <c r="T310" i="2"/>
  <c r="U310" i="2"/>
  <c r="Y310" i="2"/>
  <c r="AA310" i="2" s="1"/>
  <c r="AB310" i="2"/>
  <c r="AD310" i="2"/>
  <c r="AE310" i="2"/>
  <c r="C311" i="2"/>
  <c r="D311" i="2"/>
  <c r="E311" i="2"/>
  <c r="F311" i="2"/>
  <c r="G311" i="2"/>
  <c r="H311" i="2"/>
  <c r="I311" i="2"/>
  <c r="J311" i="2"/>
  <c r="K311" i="2"/>
  <c r="L311" i="2"/>
  <c r="N311" i="2"/>
  <c r="O311" i="2"/>
  <c r="AC311" i="2" s="1"/>
  <c r="P311" i="2"/>
  <c r="Q311" i="2"/>
  <c r="R311" i="2"/>
  <c r="S311" i="2"/>
  <c r="T311" i="2"/>
  <c r="U311" i="2"/>
  <c r="Y311" i="2"/>
  <c r="AA311" i="2" s="1"/>
  <c r="AB311" i="2"/>
  <c r="AD311" i="2"/>
  <c r="AE311" i="2"/>
  <c r="C312" i="2"/>
  <c r="D312" i="2"/>
  <c r="E312" i="2"/>
  <c r="F312" i="2"/>
  <c r="G312" i="2"/>
  <c r="H312" i="2"/>
  <c r="I312" i="2"/>
  <c r="J312" i="2"/>
  <c r="K312" i="2"/>
  <c r="L312" i="2"/>
  <c r="N312" i="2"/>
  <c r="O312" i="2"/>
  <c r="AC312" i="2" s="1"/>
  <c r="P312" i="2"/>
  <c r="Q312" i="2"/>
  <c r="R312" i="2"/>
  <c r="S312" i="2"/>
  <c r="T312" i="2"/>
  <c r="U312" i="2"/>
  <c r="Y312" i="2"/>
  <c r="AA312" i="2" s="1"/>
  <c r="AB312" i="2"/>
  <c r="AD312" i="2"/>
  <c r="AE312" i="2"/>
  <c r="C313" i="2"/>
  <c r="D313" i="2"/>
  <c r="E313" i="2"/>
  <c r="F313" i="2"/>
  <c r="G313" i="2"/>
  <c r="H313" i="2"/>
  <c r="I313" i="2"/>
  <c r="J313" i="2"/>
  <c r="K313" i="2"/>
  <c r="L313" i="2"/>
  <c r="N313" i="2"/>
  <c r="O313" i="2"/>
  <c r="AC313" i="2" s="1"/>
  <c r="P313" i="2"/>
  <c r="Q313" i="2"/>
  <c r="R313" i="2"/>
  <c r="S313" i="2"/>
  <c r="T313" i="2"/>
  <c r="U313" i="2"/>
  <c r="Y313" i="2"/>
  <c r="AB313" i="2"/>
  <c r="AD313" i="2"/>
  <c r="AE313" i="2"/>
  <c r="C314" i="2"/>
  <c r="D314" i="2"/>
  <c r="E314" i="2"/>
  <c r="F314" i="2"/>
  <c r="G314" i="2"/>
  <c r="H314" i="2"/>
  <c r="I314" i="2"/>
  <c r="J314" i="2"/>
  <c r="K314" i="2"/>
  <c r="L314" i="2"/>
  <c r="N314" i="2"/>
  <c r="O314" i="2"/>
  <c r="AC314" i="2" s="1"/>
  <c r="P314" i="2"/>
  <c r="Q314" i="2"/>
  <c r="R314" i="2"/>
  <c r="S314" i="2"/>
  <c r="T314" i="2"/>
  <c r="U314" i="2"/>
  <c r="Y314" i="2"/>
  <c r="AA314" i="2" s="1"/>
  <c r="AB314" i="2"/>
  <c r="AD314" i="2"/>
  <c r="AE314" i="2"/>
  <c r="C315" i="2"/>
  <c r="D315" i="2"/>
  <c r="E315" i="2"/>
  <c r="F315" i="2"/>
  <c r="G315" i="2"/>
  <c r="H315" i="2"/>
  <c r="I315" i="2"/>
  <c r="J315" i="2"/>
  <c r="K315" i="2"/>
  <c r="L315" i="2"/>
  <c r="N315" i="2"/>
  <c r="O315" i="2"/>
  <c r="AC315" i="2" s="1"/>
  <c r="P315" i="2"/>
  <c r="Q315" i="2"/>
  <c r="R315" i="2"/>
  <c r="S315" i="2"/>
  <c r="T315" i="2"/>
  <c r="U315" i="2"/>
  <c r="Y315" i="2"/>
  <c r="AB315" i="2"/>
  <c r="AD315" i="2"/>
  <c r="AE315" i="2"/>
  <c r="C316" i="2"/>
  <c r="D316" i="2"/>
  <c r="E316" i="2"/>
  <c r="F316" i="2"/>
  <c r="G316" i="2"/>
  <c r="H316" i="2"/>
  <c r="I316" i="2"/>
  <c r="J316" i="2"/>
  <c r="K316" i="2"/>
  <c r="L316" i="2"/>
  <c r="N316" i="2"/>
  <c r="O316" i="2"/>
  <c r="AC316" i="2" s="1"/>
  <c r="P316" i="2"/>
  <c r="Q316" i="2"/>
  <c r="R316" i="2"/>
  <c r="S316" i="2"/>
  <c r="T316" i="2"/>
  <c r="U316" i="2"/>
  <c r="Y316" i="2"/>
  <c r="AA316" i="2" s="1"/>
  <c r="AB316" i="2"/>
  <c r="AD316" i="2"/>
  <c r="AE316" i="2"/>
  <c r="C317" i="2"/>
  <c r="D317" i="2"/>
  <c r="E317" i="2"/>
  <c r="F317" i="2"/>
  <c r="G317" i="2"/>
  <c r="H317" i="2"/>
  <c r="I317" i="2"/>
  <c r="J317" i="2"/>
  <c r="K317" i="2"/>
  <c r="L317" i="2"/>
  <c r="N317" i="2"/>
  <c r="O317" i="2"/>
  <c r="AC317" i="2" s="1"/>
  <c r="P317" i="2"/>
  <c r="Q317" i="2"/>
  <c r="R317" i="2"/>
  <c r="S317" i="2"/>
  <c r="T317" i="2"/>
  <c r="U317" i="2"/>
  <c r="Y317" i="2"/>
  <c r="AA317" i="2" s="1"/>
  <c r="AB317" i="2"/>
  <c r="AD317" i="2"/>
  <c r="AE317" i="2"/>
  <c r="C318" i="2"/>
  <c r="D318" i="2"/>
  <c r="E318" i="2"/>
  <c r="F318" i="2"/>
  <c r="G318" i="2"/>
  <c r="H318" i="2"/>
  <c r="I318" i="2"/>
  <c r="J318" i="2"/>
  <c r="K318" i="2"/>
  <c r="L318" i="2"/>
  <c r="N318" i="2"/>
  <c r="O318" i="2"/>
  <c r="AC318" i="2" s="1"/>
  <c r="P318" i="2"/>
  <c r="Q318" i="2"/>
  <c r="R318" i="2"/>
  <c r="S318" i="2"/>
  <c r="T318" i="2"/>
  <c r="U318" i="2"/>
  <c r="Y318" i="2"/>
  <c r="AB318" i="2"/>
  <c r="AD318" i="2"/>
  <c r="AE318" i="2"/>
  <c r="C319" i="2"/>
  <c r="D319" i="2"/>
  <c r="E319" i="2"/>
  <c r="F319" i="2"/>
  <c r="G319" i="2"/>
  <c r="H319" i="2"/>
  <c r="I319" i="2"/>
  <c r="J319" i="2"/>
  <c r="K319" i="2"/>
  <c r="L319" i="2"/>
  <c r="N319" i="2"/>
  <c r="O319" i="2"/>
  <c r="AC319" i="2" s="1"/>
  <c r="P319" i="2"/>
  <c r="Q319" i="2"/>
  <c r="R319" i="2"/>
  <c r="S319" i="2"/>
  <c r="T319" i="2"/>
  <c r="U319" i="2"/>
  <c r="Y319" i="2"/>
  <c r="AA319" i="2" s="1"/>
  <c r="AB319" i="2"/>
  <c r="AD319" i="2"/>
  <c r="AE319" i="2"/>
  <c r="C320" i="2"/>
  <c r="D320" i="2"/>
  <c r="E320" i="2"/>
  <c r="F320" i="2"/>
  <c r="G320" i="2"/>
  <c r="H320" i="2"/>
  <c r="I320" i="2"/>
  <c r="J320" i="2"/>
  <c r="K320" i="2"/>
  <c r="L320" i="2"/>
  <c r="N320" i="2"/>
  <c r="O320" i="2"/>
  <c r="AC320" i="2" s="1"/>
  <c r="P320" i="2"/>
  <c r="Q320" i="2"/>
  <c r="R320" i="2"/>
  <c r="S320" i="2"/>
  <c r="T320" i="2"/>
  <c r="U320" i="2"/>
  <c r="Y320" i="2"/>
  <c r="AA320" i="2" s="1"/>
  <c r="AB320" i="2"/>
  <c r="AD320" i="2"/>
  <c r="AE320" i="2"/>
  <c r="C321" i="2"/>
  <c r="D321" i="2"/>
  <c r="E321" i="2"/>
  <c r="F321" i="2"/>
  <c r="G321" i="2"/>
  <c r="H321" i="2"/>
  <c r="I321" i="2"/>
  <c r="J321" i="2"/>
  <c r="K321" i="2"/>
  <c r="L321" i="2"/>
  <c r="N321" i="2"/>
  <c r="O321" i="2"/>
  <c r="AC321" i="2" s="1"/>
  <c r="P321" i="2"/>
  <c r="Q321" i="2"/>
  <c r="R321" i="2"/>
  <c r="S321" i="2"/>
  <c r="T321" i="2"/>
  <c r="U321" i="2"/>
  <c r="Y321" i="2"/>
  <c r="B321" i="2" s="1"/>
  <c r="AB321" i="2"/>
  <c r="AD321" i="2"/>
  <c r="AE321" i="2"/>
  <c r="C322" i="2"/>
  <c r="D322" i="2"/>
  <c r="E322" i="2"/>
  <c r="F322" i="2"/>
  <c r="G322" i="2"/>
  <c r="H322" i="2"/>
  <c r="I322" i="2"/>
  <c r="J322" i="2"/>
  <c r="K322" i="2"/>
  <c r="L322" i="2"/>
  <c r="N322" i="2"/>
  <c r="O322" i="2"/>
  <c r="AC322" i="2" s="1"/>
  <c r="P322" i="2"/>
  <c r="Q322" i="2"/>
  <c r="R322" i="2"/>
  <c r="S322" i="2"/>
  <c r="T322" i="2"/>
  <c r="U322" i="2"/>
  <c r="Y322" i="2"/>
  <c r="AA322" i="2" s="1"/>
  <c r="AB322" i="2"/>
  <c r="AD322" i="2"/>
  <c r="AE322" i="2"/>
  <c r="C323" i="2"/>
  <c r="D323" i="2"/>
  <c r="E323" i="2"/>
  <c r="F323" i="2"/>
  <c r="G323" i="2"/>
  <c r="H323" i="2"/>
  <c r="I323" i="2"/>
  <c r="J323" i="2"/>
  <c r="K323" i="2"/>
  <c r="L323" i="2"/>
  <c r="N323" i="2"/>
  <c r="O323" i="2"/>
  <c r="AC323" i="2" s="1"/>
  <c r="P323" i="2"/>
  <c r="Q323" i="2"/>
  <c r="R323" i="2"/>
  <c r="S323" i="2"/>
  <c r="T323" i="2"/>
  <c r="U323" i="2"/>
  <c r="Y323" i="2"/>
  <c r="AB323" i="2"/>
  <c r="AD323" i="2"/>
  <c r="AE323" i="2"/>
  <c r="C324" i="2"/>
  <c r="D324" i="2"/>
  <c r="E324" i="2"/>
  <c r="F324" i="2"/>
  <c r="G324" i="2"/>
  <c r="H324" i="2"/>
  <c r="I324" i="2"/>
  <c r="J324" i="2"/>
  <c r="K324" i="2"/>
  <c r="L324" i="2"/>
  <c r="N324" i="2"/>
  <c r="O324" i="2"/>
  <c r="AC324" i="2" s="1"/>
  <c r="P324" i="2"/>
  <c r="Q324" i="2"/>
  <c r="R324" i="2"/>
  <c r="S324" i="2"/>
  <c r="T324" i="2"/>
  <c r="U324" i="2"/>
  <c r="Y324" i="2"/>
  <c r="AA324" i="2" s="1"/>
  <c r="AB324" i="2"/>
  <c r="AD324" i="2"/>
  <c r="AE324" i="2"/>
  <c r="C325" i="2"/>
  <c r="D325" i="2"/>
  <c r="E325" i="2"/>
  <c r="F325" i="2"/>
  <c r="G325" i="2"/>
  <c r="H325" i="2"/>
  <c r="I325" i="2"/>
  <c r="J325" i="2"/>
  <c r="K325" i="2"/>
  <c r="L325" i="2"/>
  <c r="N325" i="2"/>
  <c r="O325" i="2"/>
  <c r="AC325" i="2" s="1"/>
  <c r="P325" i="2"/>
  <c r="Q325" i="2"/>
  <c r="R325" i="2"/>
  <c r="S325" i="2"/>
  <c r="T325" i="2"/>
  <c r="U325" i="2"/>
  <c r="Y325" i="2"/>
  <c r="AA325" i="2" s="1"/>
  <c r="AB325" i="2"/>
  <c r="AD325" i="2"/>
  <c r="AE325" i="2"/>
  <c r="C326" i="2"/>
  <c r="D326" i="2"/>
  <c r="E326" i="2"/>
  <c r="F326" i="2"/>
  <c r="G326" i="2"/>
  <c r="H326" i="2"/>
  <c r="I326" i="2"/>
  <c r="J326" i="2"/>
  <c r="K326" i="2"/>
  <c r="L326" i="2"/>
  <c r="N326" i="2"/>
  <c r="O326" i="2"/>
  <c r="AC326" i="2" s="1"/>
  <c r="P326" i="2"/>
  <c r="Q326" i="2"/>
  <c r="R326" i="2"/>
  <c r="S326" i="2"/>
  <c r="T326" i="2"/>
  <c r="U326" i="2"/>
  <c r="Y326" i="2"/>
  <c r="AB326" i="2"/>
  <c r="AD326" i="2"/>
  <c r="AE326" i="2"/>
  <c r="C327" i="2"/>
  <c r="D327" i="2"/>
  <c r="E327" i="2"/>
  <c r="F327" i="2"/>
  <c r="G327" i="2"/>
  <c r="H327" i="2"/>
  <c r="I327" i="2"/>
  <c r="J327" i="2"/>
  <c r="K327" i="2"/>
  <c r="L327" i="2"/>
  <c r="N327" i="2"/>
  <c r="O327" i="2"/>
  <c r="AC327" i="2" s="1"/>
  <c r="P327" i="2"/>
  <c r="Q327" i="2"/>
  <c r="R327" i="2"/>
  <c r="S327" i="2"/>
  <c r="T327" i="2"/>
  <c r="U327" i="2"/>
  <c r="Y327" i="2"/>
  <c r="AA327" i="2" s="1"/>
  <c r="AB327" i="2"/>
  <c r="AD327" i="2"/>
  <c r="AE327" i="2"/>
  <c r="C328" i="2"/>
  <c r="D328" i="2"/>
  <c r="E328" i="2"/>
  <c r="F328" i="2"/>
  <c r="G328" i="2"/>
  <c r="H328" i="2"/>
  <c r="I328" i="2"/>
  <c r="J328" i="2"/>
  <c r="K328" i="2"/>
  <c r="L328" i="2"/>
  <c r="N328" i="2"/>
  <c r="O328" i="2"/>
  <c r="AC328" i="2" s="1"/>
  <c r="P328" i="2"/>
  <c r="Q328" i="2"/>
  <c r="R328" i="2"/>
  <c r="S328" i="2"/>
  <c r="T328" i="2"/>
  <c r="U328" i="2"/>
  <c r="Y328" i="2"/>
  <c r="AA328" i="2" s="1"/>
  <c r="AB328" i="2"/>
  <c r="AD328" i="2"/>
  <c r="AE328" i="2"/>
  <c r="C329" i="2"/>
  <c r="D329" i="2"/>
  <c r="E329" i="2"/>
  <c r="F329" i="2"/>
  <c r="G329" i="2"/>
  <c r="H329" i="2"/>
  <c r="I329" i="2"/>
  <c r="J329" i="2"/>
  <c r="K329" i="2"/>
  <c r="L329" i="2"/>
  <c r="N329" i="2"/>
  <c r="O329" i="2"/>
  <c r="AC329" i="2" s="1"/>
  <c r="P329" i="2"/>
  <c r="Q329" i="2"/>
  <c r="R329" i="2"/>
  <c r="S329" i="2"/>
  <c r="T329" i="2"/>
  <c r="U329" i="2"/>
  <c r="Y329" i="2"/>
  <c r="B329" i="2" s="1"/>
  <c r="AB329" i="2"/>
  <c r="AD329" i="2"/>
  <c r="AE329" i="2"/>
  <c r="C330" i="2"/>
  <c r="D330" i="2"/>
  <c r="E330" i="2"/>
  <c r="F330" i="2"/>
  <c r="G330" i="2"/>
  <c r="H330" i="2"/>
  <c r="I330" i="2"/>
  <c r="J330" i="2"/>
  <c r="K330" i="2"/>
  <c r="L330" i="2"/>
  <c r="N330" i="2"/>
  <c r="O330" i="2"/>
  <c r="AC330" i="2" s="1"/>
  <c r="P330" i="2"/>
  <c r="Q330" i="2"/>
  <c r="R330" i="2"/>
  <c r="S330" i="2"/>
  <c r="T330" i="2"/>
  <c r="U330" i="2"/>
  <c r="Y330" i="2"/>
  <c r="AA330" i="2" s="1"/>
  <c r="AB330" i="2"/>
  <c r="AD330" i="2"/>
  <c r="AE330" i="2"/>
  <c r="C331" i="2"/>
  <c r="D331" i="2"/>
  <c r="E331" i="2"/>
  <c r="F331" i="2"/>
  <c r="G331" i="2"/>
  <c r="H331" i="2"/>
  <c r="I331" i="2"/>
  <c r="J331" i="2"/>
  <c r="K331" i="2"/>
  <c r="L331" i="2"/>
  <c r="N331" i="2"/>
  <c r="O331" i="2"/>
  <c r="AC331" i="2" s="1"/>
  <c r="P331" i="2"/>
  <c r="Q331" i="2"/>
  <c r="R331" i="2"/>
  <c r="S331" i="2"/>
  <c r="T331" i="2"/>
  <c r="U331" i="2"/>
  <c r="Y331" i="2"/>
  <c r="AB331" i="2"/>
  <c r="AD331" i="2"/>
  <c r="AE331" i="2"/>
  <c r="C332" i="2"/>
  <c r="D332" i="2"/>
  <c r="E332" i="2"/>
  <c r="F332" i="2"/>
  <c r="G332" i="2"/>
  <c r="H332" i="2"/>
  <c r="I332" i="2"/>
  <c r="J332" i="2"/>
  <c r="K332" i="2"/>
  <c r="L332" i="2"/>
  <c r="N332" i="2"/>
  <c r="O332" i="2"/>
  <c r="AC332" i="2" s="1"/>
  <c r="P332" i="2"/>
  <c r="Q332" i="2"/>
  <c r="R332" i="2"/>
  <c r="S332" i="2"/>
  <c r="T332" i="2"/>
  <c r="U332" i="2"/>
  <c r="Y332" i="2"/>
  <c r="AA332" i="2" s="1"/>
  <c r="AB332" i="2"/>
  <c r="AD332" i="2"/>
  <c r="AE332" i="2"/>
  <c r="C333" i="2"/>
  <c r="D333" i="2"/>
  <c r="E333" i="2"/>
  <c r="F333" i="2"/>
  <c r="G333" i="2"/>
  <c r="H333" i="2"/>
  <c r="I333" i="2"/>
  <c r="J333" i="2"/>
  <c r="K333" i="2"/>
  <c r="L333" i="2"/>
  <c r="N333" i="2"/>
  <c r="O333" i="2"/>
  <c r="AC333" i="2" s="1"/>
  <c r="P333" i="2"/>
  <c r="Q333" i="2"/>
  <c r="R333" i="2"/>
  <c r="S333" i="2"/>
  <c r="T333" i="2"/>
  <c r="U333" i="2"/>
  <c r="Y333" i="2"/>
  <c r="AB333" i="2"/>
  <c r="AD333" i="2"/>
  <c r="AE333" i="2"/>
  <c r="C334" i="2"/>
  <c r="D334" i="2"/>
  <c r="E334" i="2"/>
  <c r="F334" i="2"/>
  <c r="G334" i="2"/>
  <c r="H334" i="2"/>
  <c r="I334" i="2"/>
  <c r="J334" i="2"/>
  <c r="K334" i="2"/>
  <c r="L334" i="2"/>
  <c r="N334" i="2"/>
  <c r="O334" i="2"/>
  <c r="AC334" i="2" s="1"/>
  <c r="P334" i="2"/>
  <c r="Q334" i="2"/>
  <c r="R334" i="2"/>
  <c r="S334" i="2"/>
  <c r="T334" i="2"/>
  <c r="U334" i="2"/>
  <c r="Y334" i="2"/>
  <c r="AA334" i="2" s="1"/>
  <c r="AB334" i="2"/>
  <c r="AD334" i="2"/>
  <c r="AE334" i="2"/>
  <c r="C335" i="2"/>
  <c r="D335" i="2"/>
  <c r="E335" i="2"/>
  <c r="F335" i="2"/>
  <c r="G335" i="2"/>
  <c r="H335" i="2"/>
  <c r="I335" i="2"/>
  <c r="J335" i="2"/>
  <c r="K335" i="2"/>
  <c r="L335" i="2"/>
  <c r="N335" i="2"/>
  <c r="O335" i="2"/>
  <c r="AC335" i="2" s="1"/>
  <c r="P335" i="2"/>
  <c r="Q335" i="2"/>
  <c r="R335" i="2"/>
  <c r="S335" i="2"/>
  <c r="T335" i="2"/>
  <c r="U335" i="2"/>
  <c r="Y335" i="2"/>
  <c r="AA335" i="2" s="1"/>
  <c r="AB335" i="2"/>
  <c r="AD335" i="2"/>
  <c r="AE335" i="2"/>
  <c r="C336" i="2"/>
  <c r="D336" i="2"/>
  <c r="E336" i="2"/>
  <c r="F336" i="2"/>
  <c r="G336" i="2"/>
  <c r="H336" i="2"/>
  <c r="I336" i="2"/>
  <c r="J336" i="2"/>
  <c r="K336" i="2"/>
  <c r="L336" i="2"/>
  <c r="N336" i="2"/>
  <c r="O336" i="2"/>
  <c r="AC336" i="2" s="1"/>
  <c r="P336" i="2"/>
  <c r="Q336" i="2"/>
  <c r="R336" i="2"/>
  <c r="S336" i="2"/>
  <c r="T336" i="2"/>
  <c r="U336" i="2"/>
  <c r="Y336" i="2"/>
  <c r="AB336" i="2"/>
  <c r="AD336" i="2"/>
  <c r="AE336" i="2"/>
  <c r="C337" i="2"/>
  <c r="D337" i="2"/>
  <c r="E337" i="2"/>
  <c r="F337" i="2"/>
  <c r="G337" i="2"/>
  <c r="H337" i="2"/>
  <c r="I337" i="2"/>
  <c r="J337" i="2"/>
  <c r="K337" i="2"/>
  <c r="L337" i="2"/>
  <c r="N337" i="2"/>
  <c r="O337" i="2"/>
  <c r="AC337" i="2" s="1"/>
  <c r="P337" i="2"/>
  <c r="Q337" i="2"/>
  <c r="R337" i="2"/>
  <c r="S337" i="2"/>
  <c r="T337" i="2"/>
  <c r="U337" i="2"/>
  <c r="Y337" i="2"/>
  <c r="B337" i="2" s="1"/>
  <c r="AB337" i="2"/>
  <c r="AD337" i="2"/>
  <c r="AE337" i="2"/>
  <c r="C338" i="2"/>
  <c r="D338" i="2"/>
  <c r="E338" i="2"/>
  <c r="F338" i="2"/>
  <c r="G338" i="2"/>
  <c r="H338" i="2"/>
  <c r="I338" i="2"/>
  <c r="J338" i="2"/>
  <c r="K338" i="2"/>
  <c r="L338" i="2"/>
  <c r="N338" i="2"/>
  <c r="O338" i="2"/>
  <c r="AC338" i="2" s="1"/>
  <c r="P338" i="2"/>
  <c r="Q338" i="2"/>
  <c r="R338" i="2"/>
  <c r="S338" i="2"/>
  <c r="T338" i="2"/>
  <c r="U338" i="2"/>
  <c r="Y338" i="2"/>
  <c r="AA338" i="2" s="1"/>
  <c r="AB338" i="2"/>
  <c r="AD338" i="2"/>
  <c r="AE338" i="2"/>
  <c r="C339" i="2"/>
  <c r="D339" i="2"/>
  <c r="E339" i="2"/>
  <c r="F339" i="2"/>
  <c r="G339" i="2"/>
  <c r="H339" i="2"/>
  <c r="I339" i="2"/>
  <c r="J339" i="2"/>
  <c r="K339" i="2"/>
  <c r="L339" i="2"/>
  <c r="N339" i="2"/>
  <c r="O339" i="2"/>
  <c r="AC339" i="2" s="1"/>
  <c r="P339" i="2"/>
  <c r="Q339" i="2"/>
  <c r="R339" i="2"/>
  <c r="S339" i="2"/>
  <c r="T339" i="2"/>
  <c r="U339" i="2"/>
  <c r="Y339" i="2"/>
  <c r="AB339" i="2"/>
  <c r="AD339" i="2"/>
  <c r="AE339" i="2"/>
  <c r="C340" i="2"/>
  <c r="D340" i="2"/>
  <c r="E340" i="2"/>
  <c r="F340" i="2"/>
  <c r="G340" i="2"/>
  <c r="H340" i="2"/>
  <c r="I340" i="2"/>
  <c r="J340" i="2"/>
  <c r="K340" i="2"/>
  <c r="L340" i="2"/>
  <c r="N340" i="2"/>
  <c r="O340" i="2"/>
  <c r="AC340" i="2" s="1"/>
  <c r="P340" i="2"/>
  <c r="Q340" i="2"/>
  <c r="R340" i="2"/>
  <c r="S340" i="2"/>
  <c r="T340" i="2"/>
  <c r="U340" i="2"/>
  <c r="Y340" i="2"/>
  <c r="AB340" i="2"/>
  <c r="AD340" i="2"/>
  <c r="AE340" i="2"/>
  <c r="C341" i="2"/>
  <c r="D341" i="2"/>
  <c r="E341" i="2"/>
  <c r="F341" i="2"/>
  <c r="G341" i="2"/>
  <c r="H341" i="2"/>
  <c r="I341" i="2"/>
  <c r="J341" i="2"/>
  <c r="K341" i="2"/>
  <c r="L341" i="2"/>
  <c r="N341" i="2"/>
  <c r="O341" i="2"/>
  <c r="AC341" i="2" s="1"/>
  <c r="P341" i="2"/>
  <c r="Q341" i="2"/>
  <c r="R341" i="2"/>
  <c r="S341" i="2"/>
  <c r="T341" i="2"/>
  <c r="U341" i="2"/>
  <c r="Y341" i="2"/>
  <c r="AA341" i="2" s="1"/>
  <c r="AB341" i="2"/>
  <c r="AD341" i="2"/>
  <c r="AE341" i="2"/>
  <c r="C342" i="2"/>
  <c r="D342" i="2"/>
  <c r="E342" i="2"/>
  <c r="F342" i="2"/>
  <c r="G342" i="2"/>
  <c r="H342" i="2"/>
  <c r="I342" i="2"/>
  <c r="J342" i="2"/>
  <c r="K342" i="2"/>
  <c r="L342" i="2"/>
  <c r="N342" i="2"/>
  <c r="O342" i="2"/>
  <c r="AC342" i="2" s="1"/>
  <c r="P342" i="2"/>
  <c r="Q342" i="2"/>
  <c r="R342" i="2"/>
  <c r="S342" i="2"/>
  <c r="T342" i="2"/>
  <c r="U342" i="2"/>
  <c r="Y342" i="2"/>
  <c r="AA342" i="2" s="1"/>
  <c r="AB342" i="2"/>
  <c r="AD342" i="2"/>
  <c r="AE342" i="2"/>
  <c r="C343" i="2"/>
  <c r="D343" i="2"/>
  <c r="E343" i="2"/>
  <c r="F343" i="2"/>
  <c r="G343" i="2"/>
  <c r="H343" i="2"/>
  <c r="I343" i="2"/>
  <c r="J343" i="2"/>
  <c r="K343" i="2"/>
  <c r="L343" i="2"/>
  <c r="N343" i="2"/>
  <c r="O343" i="2"/>
  <c r="AC343" i="2" s="1"/>
  <c r="P343" i="2"/>
  <c r="Q343" i="2"/>
  <c r="R343" i="2"/>
  <c r="S343" i="2"/>
  <c r="T343" i="2"/>
  <c r="U343" i="2"/>
  <c r="Y343" i="2"/>
  <c r="AB343" i="2"/>
  <c r="AD343" i="2"/>
  <c r="AE343" i="2"/>
  <c r="C344" i="2"/>
  <c r="D344" i="2"/>
  <c r="E344" i="2"/>
  <c r="F344" i="2"/>
  <c r="G344" i="2"/>
  <c r="H344" i="2"/>
  <c r="I344" i="2"/>
  <c r="J344" i="2"/>
  <c r="K344" i="2"/>
  <c r="L344" i="2"/>
  <c r="N344" i="2"/>
  <c r="O344" i="2"/>
  <c r="AC344" i="2" s="1"/>
  <c r="P344" i="2"/>
  <c r="Q344" i="2"/>
  <c r="R344" i="2"/>
  <c r="S344" i="2"/>
  <c r="T344" i="2"/>
  <c r="U344" i="2"/>
  <c r="Y344" i="2"/>
  <c r="AA344" i="2" s="1"/>
  <c r="AB344" i="2"/>
  <c r="AD344" i="2"/>
  <c r="AE344" i="2"/>
  <c r="C345" i="2"/>
  <c r="D345" i="2"/>
  <c r="E345" i="2"/>
  <c r="F345" i="2"/>
  <c r="G345" i="2"/>
  <c r="H345" i="2"/>
  <c r="I345" i="2"/>
  <c r="J345" i="2"/>
  <c r="K345" i="2"/>
  <c r="L345" i="2"/>
  <c r="N345" i="2"/>
  <c r="O345" i="2"/>
  <c r="AC345" i="2" s="1"/>
  <c r="P345" i="2"/>
  <c r="Q345" i="2"/>
  <c r="R345" i="2"/>
  <c r="S345" i="2"/>
  <c r="T345" i="2"/>
  <c r="U345" i="2"/>
  <c r="Y345" i="2"/>
  <c r="B345" i="2" s="1"/>
  <c r="AB345" i="2"/>
  <c r="AD345" i="2"/>
  <c r="AE345" i="2"/>
  <c r="C346" i="2"/>
  <c r="D346" i="2"/>
  <c r="E346" i="2"/>
  <c r="F346" i="2"/>
  <c r="G346" i="2"/>
  <c r="H346" i="2"/>
  <c r="I346" i="2"/>
  <c r="J346" i="2"/>
  <c r="K346" i="2"/>
  <c r="L346" i="2"/>
  <c r="N346" i="2"/>
  <c r="O346" i="2"/>
  <c r="AC346" i="2" s="1"/>
  <c r="P346" i="2"/>
  <c r="Q346" i="2"/>
  <c r="R346" i="2"/>
  <c r="S346" i="2"/>
  <c r="T346" i="2"/>
  <c r="U346" i="2"/>
  <c r="Y346" i="2"/>
  <c r="AA346" i="2" s="1"/>
  <c r="AB346" i="2"/>
  <c r="AD346" i="2"/>
  <c r="AE346" i="2"/>
  <c r="C347" i="2"/>
  <c r="D347" i="2"/>
  <c r="E347" i="2"/>
  <c r="F347" i="2"/>
  <c r="G347" i="2"/>
  <c r="H347" i="2"/>
  <c r="I347" i="2"/>
  <c r="J347" i="2"/>
  <c r="K347" i="2"/>
  <c r="L347" i="2"/>
  <c r="N347" i="2"/>
  <c r="O347" i="2"/>
  <c r="AC347" i="2" s="1"/>
  <c r="P347" i="2"/>
  <c r="Q347" i="2"/>
  <c r="R347" i="2"/>
  <c r="S347" i="2"/>
  <c r="T347" i="2"/>
  <c r="U347" i="2"/>
  <c r="Y347" i="2"/>
  <c r="AB347" i="2"/>
  <c r="AD347" i="2"/>
  <c r="AE347" i="2"/>
  <c r="C348" i="2"/>
  <c r="D348" i="2"/>
  <c r="E348" i="2"/>
  <c r="F348" i="2"/>
  <c r="G348" i="2"/>
  <c r="H348" i="2"/>
  <c r="I348" i="2"/>
  <c r="J348" i="2"/>
  <c r="K348" i="2"/>
  <c r="L348" i="2"/>
  <c r="N348" i="2"/>
  <c r="O348" i="2"/>
  <c r="AC348" i="2" s="1"/>
  <c r="P348" i="2"/>
  <c r="Q348" i="2"/>
  <c r="R348" i="2"/>
  <c r="S348" i="2"/>
  <c r="T348" i="2"/>
  <c r="U348" i="2"/>
  <c r="Y348" i="2"/>
  <c r="AA348" i="2" s="1"/>
  <c r="AB348" i="2"/>
  <c r="AD348" i="2"/>
  <c r="AE348" i="2"/>
  <c r="C349" i="2"/>
  <c r="D349" i="2"/>
  <c r="E349" i="2"/>
  <c r="F349" i="2"/>
  <c r="G349" i="2"/>
  <c r="H349" i="2"/>
  <c r="I349" i="2"/>
  <c r="J349" i="2"/>
  <c r="K349" i="2"/>
  <c r="L349" i="2"/>
  <c r="N349" i="2"/>
  <c r="O349" i="2"/>
  <c r="AC349" i="2" s="1"/>
  <c r="P349" i="2"/>
  <c r="Q349" i="2"/>
  <c r="R349" i="2"/>
  <c r="S349" i="2"/>
  <c r="T349" i="2"/>
  <c r="U349" i="2"/>
  <c r="Y349" i="2"/>
  <c r="AA349" i="2" s="1"/>
  <c r="AB349" i="2"/>
  <c r="AD349" i="2"/>
  <c r="AE349" i="2"/>
  <c r="C350" i="2"/>
  <c r="D350" i="2"/>
  <c r="E350" i="2"/>
  <c r="F350" i="2"/>
  <c r="G350" i="2"/>
  <c r="H350" i="2"/>
  <c r="I350" i="2"/>
  <c r="J350" i="2"/>
  <c r="K350" i="2"/>
  <c r="L350" i="2"/>
  <c r="N350" i="2"/>
  <c r="O350" i="2"/>
  <c r="AC350" i="2" s="1"/>
  <c r="P350" i="2"/>
  <c r="Q350" i="2"/>
  <c r="R350" i="2"/>
  <c r="S350" i="2"/>
  <c r="T350" i="2"/>
  <c r="U350" i="2"/>
  <c r="Y350" i="2"/>
  <c r="AB350" i="2"/>
  <c r="AD350" i="2"/>
  <c r="AE350" i="2"/>
  <c r="C351" i="2"/>
  <c r="D351" i="2"/>
  <c r="E351" i="2"/>
  <c r="F351" i="2"/>
  <c r="G351" i="2"/>
  <c r="H351" i="2"/>
  <c r="I351" i="2"/>
  <c r="J351" i="2"/>
  <c r="K351" i="2"/>
  <c r="L351" i="2"/>
  <c r="N351" i="2"/>
  <c r="O351" i="2"/>
  <c r="AC351" i="2" s="1"/>
  <c r="P351" i="2"/>
  <c r="Q351" i="2"/>
  <c r="R351" i="2"/>
  <c r="S351" i="2"/>
  <c r="T351" i="2"/>
  <c r="U351" i="2"/>
  <c r="Y351" i="2"/>
  <c r="AA351" i="2" s="1"/>
  <c r="AB351" i="2"/>
  <c r="AD351" i="2"/>
  <c r="AE351" i="2"/>
  <c r="C352" i="2"/>
  <c r="D352" i="2"/>
  <c r="E352" i="2"/>
  <c r="F352" i="2"/>
  <c r="G352" i="2"/>
  <c r="H352" i="2"/>
  <c r="I352" i="2"/>
  <c r="J352" i="2"/>
  <c r="K352" i="2"/>
  <c r="L352" i="2"/>
  <c r="N352" i="2"/>
  <c r="O352" i="2"/>
  <c r="AC352" i="2" s="1"/>
  <c r="P352" i="2"/>
  <c r="Q352" i="2"/>
  <c r="R352" i="2"/>
  <c r="S352" i="2"/>
  <c r="T352" i="2"/>
  <c r="U352" i="2"/>
  <c r="Y352" i="2"/>
  <c r="AA352" i="2" s="1"/>
  <c r="AB352" i="2"/>
  <c r="AD352" i="2"/>
  <c r="AE352" i="2"/>
  <c r="C353" i="2"/>
  <c r="D353" i="2"/>
  <c r="E353" i="2"/>
  <c r="F353" i="2"/>
  <c r="G353" i="2"/>
  <c r="H353" i="2"/>
  <c r="I353" i="2"/>
  <c r="J353" i="2"/>
  <c r="K353" i="2"/>
  <c r="L353" i="2"/>
  <c r="N353" i="2"/>
  <c r="O353" i="2"/>
  <c r="AC353" i="2" s="1"/>
  <c r="P353" i="2"/>
  <c r="Q353" i="2"/>
  <c r="R353" i="2"/>
  <c r="S353" i="2"/>
  <c r="T353" i="2"/>
  <c r="U353" i="2"/>
  <c r="Y353" i="2"/>
  <c r="B353" i="2" s="1"/>
  <c r="AB353" i="2"/>
  <c r="AD353" i="2"/>
  <c r="AE353" i="2"/>
  <c r="C354" i="2"/>
  <c r="D354" i="2"/>
  <c r="E354" i="2"/>
  <c r="F354" i="2"/>
  <c r="G354" i="2"/>
  <c r="H354" i="2"/>
  <c r="I354" i="2"/>
  <c r="J354" i="2"/>
  <c r="K354" i="2"/>
  <c r="L354" i="2"/>
  <c r="N354" i="2"/>
  <c r="O354" i="2"/>
  <c r="AC354" i="2" s="1"/>
  <c r="P354" i="2"/>
  <c r="Q354" i="2"/>
  <c r="R354" i="2"/>
  <c r="S354" i="2"/>
  <c r="T354" i="2"/>
  <c r="U354" i="2"/>
  <c r="Y354" i="2"/>
  <c r="AA354" i="2" s="1"/>
  <c r="AB354" i="2"/>
  <c r="AD354" i="2"/>
  <c r="AE354" i="2"/>
  <c r="C355" i="2"/>
  <c r="D355" i="2"/>
  <c r="E355" i="2"/>
  <c r="F355" i="2"/>
  <c r="G355" i="2"/>
  <c r="H355" i="2"/>
  <c r="I355" i="2"/>
  <c r="J355" i="2"/>
  <c r="K355" i="2"/>
  <c r="L355" i="2"/>
  <c r="N355" i="2"/>
  <c r="O355" i="2"/>
  <c r="AC355" i="2" s="1"/>
  <c r="P355" i="2"/>
  <c r="Q355" i="2"/>
  <c r="R355" i="2"/>
  <c r="S355" i="2"/>
  <c r="T355" i="2"/>
  <c r="U355" i="2"/>
  <c r="Y355" i="2"/>
  <c r="AB355" i="2"/>
  <c r="AD355" i="2"/>
  <c r="AE355" i="2"/>
  <c r="C356" i="2"/>
  <c r="D356" i="2"/>
  <c r="E356" i="2"/>
  <c r="F356" i="2"/>
  <c r="G356" i="2"/>
  <c r="H356" i="2"/>
  <c r="I356" i="2"/>
  <c r="J356" i="2"/>
  <c r="K356" i="2"/>
  <c r="L356" i="2"/>
  <c r="N356" i="2"/>
  <c r="O356" i="2"/>
  <c r="AC356" i="2" s="1"/>
  <c r="P356" i="2"/>
  <c r="Q356" i="2"/>
  <c r="R356" i="2"/>
  <c r="S356" i="2"/>
  <c r="T356" i="2"/>
  <c r="U356" i="2"/>
  <c r="Y356" i="2"/>
  <c r="AA356" i="2" s="1"/>
  <c r="AB356" i="2"/>
  <c r="AD356" i="2"/>
  <c r="AE356" i="2"/>
  <c r="C357" i="2"/>
  <c r="D357" i="2"/>
  <c r="E357" i="2"/>
  <c r="F357" i="2"/>
  <c r="G357" i="2"/>
  <c r="H357" i="2"/>
  <c r="I357" i="2"/>
  <c r="J357" i="2"/>
  <c r="K357" i="2"/>
  <c r="L357" i="2"/>
  <c r="N357" i="2"/>
  <c r="O357" i="2"/>
  <c r="AC357" i="2" s="1"/>
  <c r="P357" i="2"/>
  <c r="Q357" i="2"/>
  <c r="R357" i="2"/>
  <c r="S357" i="2"/>
  <c r="T357" i="2"/>
  <c r="U357" i="2"/>
  <c r="Y357" i="2"/>
  <c r="AA357" i="2" s="1"/>
  <c r="AB357" i="2"/>
  <c r="AD357" i="2"/>
  <c r="AE357" i="2"/>
  <c r="C358" i="2"/>
  <c r="D358" i="2"/>
  <c r="E358" i="2"/>
  <c r="F358" i="2"/>
  <c r="G358" i="2"/>
  <c r="H358" i="2"/>
  <c r="I358" i="2"/>
  <c r="J358" i="2"/>
  <c r="K358" i="2"/>
  <c r="L358" i="2"/>
  <c r="N358" i="2"/>
  <c r="O358" i="2"/>
  <c r="AC358" i="2" s="1"/>
  <c r="P358" i="2"/>
  <c r="Q358" i="2"/>
  <c r="R358" i="2"/>
  <c r="S358" i="2"/>
  <c r="T358" i="2"/>
  <c r="U358" i="2"/>
  <c r="Y358" i="2"/>
  <c r="AA358" i="2" s="1"/>
  <c r="AB358" i="2"/>
  <c r="AD358" i="2"/>
  <c r="AE358" i="2"/>
  <c r="C359" i="2"/>
  <c r="D359" i="2"/>
  <c r="E359" i="2"/>
  <c r="F359" i="2"/>
  <c r="G359" i="2"/>
  <c r="H359" i="2"/>
  <c r="I359" i="2"/>
  <c r="J359" i="2"/>
  <c r="K359" i="2"/>
  <c r="L359" i="2"/>
  <c r="N359" i="2"/>
  <c r="O359" i="2"/>
  <c r="AC359" i="2" s="1"/>
  <c r="P359" i="2"/>
  <c r="Q359" i="2"/>
  <c r="R359" i="2"/>
  <c r="S359" i="2"/>
  <c r="T359" i="2"/>
  <c r="U359" i="2"/>
  <c r="Y359" i="2"/>
  <c r="B359" i="2" s="1"/>
  <c r="AB359" i="2"/>
  <c r="AD359" i="2"/>
  <c r="AE359" i="2"/>
  <c r="C360" i="2"/>
  <c r="D360" i="2"/>
  <c r="E360" i="2"/>
  <c r="F360" i="2"/>
  <c r="G360" i="2"/>
  <c r="H360" i="2"/>
  <c r="I360" i="2"/>
  <c r="J360" i="2"/>
  <c r="K360" i="2"/>
  <c r="L360" i="2"/>
  <c r="N360" i="2"/>
  <c r="O360" i="2"/>
  <c r="AC360" i="2" s="1"/>
  <c r="P360" i="2"/>
  <c r="Q360" i="2"/>
  <c r="R360" i="2"/>
  <c r="S360" i="2"/>
  <c r="T360" i="2"/>
  <c r="U360" i="2"/>
  <c r="Y360" i="2"/>
  <c r="AA360" i="2" s="1"/>
  <c r="AB360" i="2"/>
  <c r="AD360" i="2"/>
  <c r="AE360" i="2"/>
  <c r="C361" i="2"/>
  <c r="D361" i="2"/>
  <c r="E361" i="2"/>
  <c r="F361" i="2"/>
  <c r="G361" i="2"/>
  <c r="H361" i="2"/>
  <c r="I361" i="2"/>
  <c r="J361" i="2"/>
  <c r="K361" i="2"/>
  <c r="L361" i="2"/>
  <c r="N361" i="2"/>
  <c r="O361" i="2"/>
  <c r="AC361" i="2" s="1"/>
  <c r="P361" i="2"/>
  <c r="Q361" i="2"/>
  <c r="R361" i="2"/>
  <c r="S361" i="2"/>
  <c r="T361" i="2"/>
  <c r="U361" i="2"/>
  <c r="Y361" i="2"/>
  <c r="B361" i="2" s="1"/>
  <c r="AB361" i="2"/>
  <c r="AD361" i="2"/>
  <c r="AE361" i="2"/>
  <c r="C362" i="2"/>
  <c r="D362" i="2"/>
  <c r="E362" i="2"/>
  <c r="F362" i="2"/>
  <c r="G362" i="2"/>
  <c r="H362" i="2"/>
  <c r="I362" i="2"/>
  <c r="J362" i="2"/>
  <c r="K362" i="2"/>
  <c r="L362" i="2"/>
  <c r="N362" i="2"/>
  <c r="O362" i="2"/>
  <c r="AC362" i="2" s="1"/>
  <c r="P362" i="2"/>
  <c r="Q362" i="2"/>
  <c r="R362" i="2"/>
  <c r="S362" i="2"/>
  <c r="T362" i="2"/>
  <c r="U362" i="2"/>
  <c r="Y362" i="2"/>
  <c r="AB362" i="2"/>
  <c r="AD362" i="2"/>
  <c r="AE362" i="2"/>
  <c r="C363" i="2"/>
  <c r="D363" i="2"/>
  <c r="E363" i="2"/>
  <c r="F363" i="2"/>
  <c r="G363" i="2"/>
  <c r="H363" i="2"/>
  <c r="I363" i="2"/>
  <c r="J363" i="2"/>
  <c r="K363" i="2"/>
  <c r="L363" i="2"/>
  <c r="N363" i="2"/>
  <c r="O363" i="2"/>
  <c r="AC363" i="2" s="1"/>
  <c r="P363" i="2"/>
  <c r="Q363" i="2"/>
  <c r="R363" i="2"/>
  <c r="S363" i="2"/>
  <c r="T363" i="2"/>
  <c r="U363" i="2"/>
  <c r="Y363" i="2"/>
  <c r="AB363" i="2"/>
  <c r="AD363" i="2"/>
  <c r="AE363" i="2"/>
  <c r="C364" i="2"/>
  <c r="D364" i="2"/>
  <c r="E364" i="2"/>
  <c r="F364" i="2"/>
  <c r="G364" i="2"/>
  <c r="H364" i="2"/>
  <c r="I364" i="2"/>
  <c r="J364" i="2"/>
  <c r="K364" i="2"/>
  <c r="L364" i="2"/>
  <c r="N364" i="2"/>
  <c r="O364" i="2"/>
  <c r="AC364" i="2" s="1"/>
  <c r="P364" i="2"/>
  <c r="Q364" i="2"/>
  <c r="R364" i="2"/>
  <c r="S364" i="2"/>
  <c r="T364" i="2"/>
  <c r="U364" i="2"/>
  <c r="Y364" i="2"/>
  <c r="AA364" i="2" s="1"/>
  <c r="AB364" i="2"/>
  <c r="AD364" i="2"/>
  <c r="AE364" i="2"/>
  <c r="C365" i="2"/>
  <c r="D365" i="2"/>
  <c r="E365" i="2"/>
  <c r="F365" i="2"/>
  <c r="G365" i="2"/>
  <c r="H365" i="2"/>
  <c r="I365" i="2"/>
  <c r="J365" i="2"/>
  <c r="K365" i="2"/>
  <c r="L365" i="2"/>
  <c r="N365" i="2"/>
  <c r="O365" i="2"/>
  <c r="AC365" i="2" s="1"/>
  <c r="P365" i="2"/>
  <c r="Q365" i="2"/>
  <c r="R365" i="2"/>
  <c r="S365" i="2"/>
  <c r="T365" i="2"/>
  <c r="U365" i="2"/>
  <c r="Y365" i="2"/>
  <c r="AA365" i="2" s="1"/>
  <c r="AB365" i="2"/>
  <c r="AD365" i="2"/>
  <c r="AE365" i="2"/>
  <c r="C366" i="2"/>
  <c r="D366" i="2"/>
  <c r="E366" i="2"/>
  <c r="F366" i="2"/>
  <c r="G366" i="2"/>
  <c r="H366" i="2"/>
  <c r="I366" i="2"/>
  <c r="J366" i="2"/>
  <c r="K366" i="2"/>
  <c r="L366" i="2"/>
  <c r="N366" i="2"/>
  <c r="O366" i="2"/>
  <c r="AC366" i="2" s="1"/>
  <c r="P366" i="2"/>
  <c r="Q366" i="2"/>
  <c r="R366" i="2"/>
  <c r="S366" i="2"/>
  <c r="T366" i="2"/>
  <c r="U366" i="2"/>
  <c r="Y366" i="2"/>
  <c r="AA366" i="2" s="1"/>
  <c r="AB366" i="2"/>
  <c r="AD366" i="2"/>
  <c r="AE366" i="2"/>
  <c r="C367" i="2"/>
  <c r="D367" i="2"/>
  <c r="E367" i="2"/>
  <c r="F367" i="2"/>
  <c r="G367" i="2"/>
  <c r="H367" i="2"/>
  <c r="I367" i="2"/>
  <c r="J367" i="2"/>
  <c r="K367" i="2"/>
  <c r="L367" i="2"/>
  <c r="N367" i="2"/>
  <c r="O367" i="2"/>
  <c r="AC367" i="2" s="1"/>
  <c r="P367" i="2"/>
  <c r="Q367" i="2"/>
  <c r="R367" i="2"/>
  <c r="S367" i="2"/>
  <c r="T367" i="2"/>
  <c r="U367" i="2"/>
  <c r="Y367" i="2"/>
  <c r="AB367" i="2"/>
  <c r="AD367" i="2"/>
  <c r="AE367" i="2"/>
  <c r="C368" i="2"/>
  <c r="D368" i="2"/>
  <c r="E368" i="2"/>
  <c r="F368" i="2"/>
  <c r="G368" i="2"/>
  <c r="H368" i="2"/>
  <c r="I368" i="2"/>
  <c r="J368" i="2"/>
  <c r="K368" i="2"/>
  <c r="L368" i="2"/>
  <c r="N368" i="2"/>
  <c r="O368" i="2"/>
  <c r="AC368" i="2" s="1"/>
  <c r="P368" i="2"/>
  <c r="Q368" i="2"/>
  <c r="R368" i="2"/>
  <c r="S368" i="2"/>
  <c r="T368" i="2"/>
  <c r="U368" i="2"/>
  <c r="Y368" i="2"/>
  <c r="AB368" i="2"/>
  <c r="AD368" i="2"/>
  <c r="AE368" i="2"/>
  <c r="C369" i="2"/>
  <c r="D369" i="2"/>
  <c r="E369" i="2"/>
  <c r="F369" i="2"/>
  <c r="G369" i="2"/>
  <c r="H369" i="2"/>
  <c r="I369" i="2"/>
  <c r="J369" i="2"/>
  <c r="K369" i="2"/>
  <c r="L369" i="2"/>
  <c r="N369" i="2"/>
  <c r="O369" i="2"/>
  <c r="AC369" i="2" s="1"/>
  <c r="P369" i="2"/>
  <c r="Q369" i="2"/>
  <c r="R369" i="2"/>
  <c r="S369" i="2"/>
  <c r="T369" i="2"/>
  <c r="U369" i="2"/>
  <c r="Y369" i="2"/>
  <c r="B369" i="2" s="1"/>
  <c r="AB369" i="2"/>
  <c r="AD369" i="2"/>
  <c r="AE369" i="2"/>
  <c r="C370" i="2"/>
  <c r="D370" i="2"/>
  <c r="E370" i="2"/>
  <c r="F370" i="2"/>
  <c r="G370" i="2"/>
  <c r="H370" i="2"/>
  <c r="I370" i="2"/>
  <c r="J370" i="2"/>
  <c r="K370" i="2"/>
  <c r="L370" i="2"/>
  <c r="N370" i="2"/>
  <c r="O370" i="2"/>
  <c r="AC370" i="2" s="1"/>
  <c r="P370" i="2"/>
  <c r="Q370" i="2"/>
  <c r="R370" i="2"/>
  <c r="S370" i="2"/>
  <c r="T370" i="2"/>
  <c r="U370" i="2"/>
  <c r="Y370" i="2"/>
  <c r="AB370" i="2"/>
  <c r="AD370" i="2"/>
  <c r="AE370" i="2"/>
  <c r="C371" i="2"/>
  <c r="D371" i="2"/>
  <c r="E371" i="2"/>
  <c r="F371" i="2"/>
  <c r="G371" i="2"/>
  <c r="H371" i="2"/>
  <c r="I371" i="2"/>
  <c r="J371" i="2"/>
  <c r="K371" i="2"/>
  <c r="L371" i="2"/>
  <c r="N371" i="2"/>
  <c r="O371" i="2"/>
  <c r="AC371" i="2" s="1"/>
  <c r="P371" i="2"/>
  <c r="Q371" i="2"/>
  <c r="R371" i="2"/>
  <c r="S371" i="2"/>
  <c r="T371" i="2"/>
  <c r="U371" i="2"/>
  <c r="Y371" i="2"/>
  <c r="B371" i="2" s="1"/>
  <c r="AB371" i="2"/>
  <c r="AD371" i="2"/>
  <c r="AE371" i="2"/>
  <c r="C372" i="2"/>
  <c r="D372" i="2"/>
  <c r="E372" i="2"/>
  <c r="F372" i="2"/>
  <c r="G372" i="2"/>
  <c r="H372" i="2"/>
  <c r="I372" i="2"/>
  <c r="J372" i="2"/>
  <c r="K372" i="2"/>
  <c r="L372" i="2"/>
  <c r="N372" i="2"/>
  <c r="O372" i="2"/>
  <c r="AC372" i="2" s="1"/>
  <c r="P372" i="2"/>
  <c r="Q372" i="2"/>
  <c r="R372" i="2"/>
  <c r="S372" i="2"/>
  <c r="T372" i="2"/>
  <c r="U372" i="2"/>
  <c r="Y372" i="2"/>
  <c r="AB372" i="2"/>
  <c r="AD372" i="2"/>
  <c r="AE372" i="2"/>
  <c r="C373" i="2"/>
  <c r="D373" i="2"/>
  <c r="E373" i="2"/>
  <c r="F373" i="2"/>
  <c r="G373" i="2"/>
  <c r="H373" i="2"/>
  <c r="I373" i="2"/>
  <c r="J373" i="2"/>
  <c r="K373" i="2"/>
  <c r="L373" i="2"/>
  <c r="N373" i="2"/>
  <c r="O373" i="2"/>
  <c r="AC373" i="2" s="1"/>
  <c r="P373" i="2"/>
  <c r="Q373" i="2"/>
  <c r="R373" i="2"/>
  <c r="S373" i="2"/>
  <c r="T373" i="2"/>
  <c r="U373" i="2"/>
  <c r="Y373" i="2"/>
  <c r="B373" i="2" s="1"/>
  <c r="AB373" i="2"/>
  <c r="AD373" i="2"/>
  <c r="AE373" i="2"/>
  <c r="C374" i="2"/>
  <c r="D374" i="2"/>
  <c r="E374" i="2"/>
  <c r="F374" i="2"/>
  <c r="G374" i="2"/>
  <c r="H374" i="2"/>
  <c r="I374" i="2"/>
  <c r="J374" i="2"/>
  <c r="K374" i="2"/>
  <c r="L374" i="2"/>
  <c r="N374" i="2"/>
  <c r="O374" i="2"/>
  <c r="AC374" i="2" s="1"/>
  <c r="P374" i="2"/>
  <c r="Q374" i="2"/>
  <c r="R374" i="2"/>
  <c r="S374" i="2"/>
  <c r="T374" i="2"/>
  <c r="U374" i="2"/>
  <c r="Y374" i="2"/>
  <c r="AB374" i="2"/>
  <c r="AD374" i="2"/>
  <c r="AE374" i="2"/>
  <c r="C375" i="2"/>
  <c r="D375" i="2"/>
  <c r="E375" i="2"/>
  <c r="F375" i="2"/>
  <c r="G375" i="2"/>
  <c r="H375" i="2"/>
  <c r="I375" i="2"/>
  <c r="J375" i="2"/>
  <c r="K375" i="2"/>
  <c r="L375" i="2"/>
  <c r="N375" i="2"/>
  <c r="O375" i="2"/>
  <c r="AC375" i="2" s="1"/>
  <c r="P375" i="2"/>
  <c r="Q375" i="2"/>
  <c r="R375" i="2"/>
  <c r="S375" i="2"/>
  <c r="T375" i="2"/>
  <c r="U375" i="2"/>
  <c r="Y375" i="2"/>
  <c r="B375" i="2" s="1"/>
  <c r="AB375" i="2"/>
  <c r="AD375" i="2"/>
  <c r="AE375" i="2"/>
  <c r="C376" i="2"/>
  <c r="D376" i="2"/>
  <c r="E376" i="2"/>
  <c r="F376" i="2"/>
  <c r="G376" i="2"/>
  <c r="H376" i="2"/>
  <c r="I376" i="2"/>
  <c r="J376" i="2"/>
  <c r="K376" i="2"/>
  <c r="L376" i="2"/>
  <c r="N376" i="2"/>
  <c r="O376" i="2"/>
  <c r="AC376" i="2" s="1"/>
  <c r="P376" i="2"/>
  <c r="Q376" i="2"/>
  <c r="R376" i="2"/>
  <c r="S376" i="2"/>
  <c r="T376" i="2"/>
  <c r="U376" i="2"/>
  <c r="Y376" i="2"/>
  <c r="AB376" i="2"/>
  <c r="AD376" i="2"/>
  <c r="AE376" i="2"/>
  <c r="C377" i="2"/>
  <c r="D377" i="2"/>
  <c r="E377" i="2"/>
  <c r="F377" i="2"/>
  <c r="G377" i="2"/>
  <c r="H377" i="2"/>
  <c r="I377" i="2"/>
  <c r="J377" i="2"/>
  <c r="K377" i="2"/>
  <c r="L377" i="2"/>
  <c r="N377" i="2"/>
  <c r="O377" i="2"/>
  <c r="AC377" i="2" s="1"/>
  <c r="P377" i="2"/>
  <c r="Q377" i="2"/>
  <c r="R377" i="2"/>
  <c r="S377" i="2"/>
  <c r="T377" i="2"/>
  <c r="U377" i="2"/>
  <c r="Y377" i="2"/>
  <c r="B377" i="2" s="1"/>
  <c r="AB377" i="2"/>
  <c r="AD377" i="2"/>
  <c r="AE377" i="2"/>
  <c r="C378" i="2"/>
  <c r="D378" i="2"/>
  <c r="E378" i="2"/>
  <c r="F378" i="2"/>
  <c r="G378" i="2"/>
  <c r="H378" i="2"/>
  <c r="I378" i="2"/>
  <c r="J378" i="2"/>
  <c r="K378" i="2"/>
  <c r="L378" i="2"/>
  <c r="N378" i="2"/>
  <c r="O378" i="2"/>
  <c r="AC378" i="2" s="1"/>
  <c r="P378" i="2"/>
  <c r="Q378" i="2"/>
  <c r="R378" i="2"/>
  <c r="S378" i="2"/>
  <c r="T378" i="2"/>
  <c r="U378" i="2"/>
  <c r="Y378" i="2"/>
  <c r="AB378" i="2"/>
  <c r="AD378" i="2"/>
  <c r="AE378" i="2"/>
  <c r="C379" i="2"/>
  <c r="D379" i="2"/>
  <c r="E379" i="2"/>
  <c r="F379" i="2"/>
  <c r="G379" i="2"/>
  <c r="H379" i="2"/>
  <c r="I379" i="2"/>
  <c r="J379" i="2"/>
  <c r="K379" i="2"/>
  <c r="L379" i="2"/>
  <c r="N379" i="2"/>
  <c r="O379" i="2"/>
  <c r="AC379" i="2" s="1"/>
  <c r="P379" i="2"/>
  <c r="Q379" i="2"/>
  <c r="R379" i="2"/>
  <c r="S379" i="2"/>
  <c r="T379" i="2"/>
  <c r="U379" i="2"/>
  <c r="Y379" i="2"/>
  <c r="B379" i="2" s="1"/>
  <c r="AB379" i="2"/>
  <c r="AD379" i="2"/>
  <c r="AE379" i="2"/>
  <c r="C380" i="2"/>
  <c r="D380" i="2"/>
  <c r="E380" i="2"/>
  <c r="F380" i="2"/>
  <c r="G380" i="2"/>
  <c r="H380" i="2"/>
  <c r="I380" i="2"/>
  <c r="J380" i="2"/>
  <c r="K380" i="2"/>
  <c r="L380" i="2"/>
  <c r="N380" i="2"/>
  <c r="O380" i="2"/>
  <c r="AC380" i="2" s="1"/>
  <c r="P380" i="2"/>
  <c r="Q380" i="2"/>
  <c r="R380" i="2"/>
  <c r="S380" i="2"/>
  <c r="T380" i="2"/>
  <c r="U380" i="2"/>
  <c r="Y380" i="2"/>
  <c r="AB380" i="2"/>
  <c r="AD380" i="2"/>
  <c r="AE380" i="2"/>
  <c r="C381" i="2"/>
  <c r="D381" i="2"/>
  <c r="E381" i="2"/>
  <c r="F381" i="2"/>
  <c r="G381" i="2"/>
  <c r="H381" i="2"/>
  <c r="I381" i="2"/>
  <c r="J381" i="2"/>
  <c r="K381" i="2"/>
  <c r="L381" i="2"/>
  <c r="N381" i="2"/>
  <c r="O381" i="2"/>
  <c r="AC381" i="2" s="1"/>
  <c r="P381" i="2"/>
  <c r="Q381" i="2"/>
  <c r="R381" i="2"/>
  <c r="S381" i="2"/>
  <c r="T381" i="2"/>
  <c r="U381" i="2"/>
  <c r="Y381" i="2"/>
  <c r="B381" i="2" s="1"/>
  <c r="AB381" i="2"/>
  <c r="AD381" i="2"/>
  <c r="AE381" i="2"/>
  <c r="C382" i="2"/>
  <c r="D382" i="2"/>
  <c r="E382" i="2"/>
  <c r="F382" i="2"/>
  <c r="G382" i="2"/>
  <c r="H382" i="2"/>
  <c r="I382" i="2"/>
  <c r="J382" i="2"/>
  <c r="K382" i="2"/>
  <c r="L382" i="2"/>
  <c r="N382" i="2"/>
  <c r="O382" i="2"/>
  <c r="AC382" i="2" s="1"/>
  <c r="P382" i="2"/>
  <c r="Q382" i="2"/>
  <c r="R382" i="2"/>
  <c r="S382" i="2"/>
  <c r="T382" i="2"/>
  <c r="U382" i="2"/>
  <c r="Y382" i="2"/>
  <c r="AB382" i="2"/>
  <c r="AD382" i="2"/>
  <c r="AE382" i="2"/>
  <c r="C383" i="2"/>
  <c r="D383" i="2"/>
  <c r="E383" i="2"/>
  <c r="F383" i="2"/>
  <c r="G383" i="2"/>
  <c r="H383" i="2"/>
  <c r="I383" i="2"/>
  <c r="J383" i="2"/>
  <c r="K383" i="2"/>
  <c r="L383" i="2"/>
  <c r="N383" i="2"/>
  <c r="O383" i="2"/>
  <c r="AC383" i="2" s="1"/>
  <c r="P383" i="2"/>
  <c r="Q383" i="2"/>
  <c r="R383" i="2"/>
  <c r="S383" i="2"/>
  <c r="T383" i="2"/>
  <c r="U383" i="2"/>
  <c r="Y383" i="2"/>
  <c r="B383" i="2" s="1"/>
  <c r="AB383" i="2"/>
  <c r="AD383" i="2"/>
  <c r="AE383" i="2"/>
  <c r="C384" i="2"/>
  <c r="D384" i="2"/>
  <c r="E384" i="2"/>
  <c r="F384" i="2"/>
  <c r="G384" i="2"/>
  <c r="H384" i="2"/>
  <c r="I384" i="2"/>
  <c r="J384" i="2"/>
  <c r="K384" i="2"/>
  <c r="L384" i="2"/>
  <c r="N384" i="2"/>
  <c r="O384" i="2"/>
  <c r="AC384" i="2" s="1"/>
  <c r="P384" i="2"/>
  <c r="Q384" i="2"/>
  <c r="R384" i="2"/>
  <c r="S384" i="2"/>
  <c r="T384" i="2"/>
  <c r="U384" i="2"/>
  <c r="Y384" i="2"/>
  <c r="AB384" i="2"/>
  <c r="AD384" i="2"/>
  <c r="AE384" i="2"/>
  <c r="C385" i="2"/>
  <c r="D385" i="2"/>
  <c r="E385" i="2"/>
  <c r="F385" i="2"/>
  <c r="G385" i="2"/>
  <c r="H385" i="2"/>
  <c r="I385" i="2"/>
  <c r="J385" i="2"/>
  <c r="K385" i="2"/>
  <c r="L385" i="2"/>
  <c r="N385" i="2"/>
  <c r="O385" i="2"/>
  <c r="AC385" i="2" s="1"/>
  <c r="P385" i="2"/>
  <c r="Q385" i="2"/>
  <c r="R385" i="2"/>
  <c r="S385" i="2"/>
  <c r="T385" i="2"/>
  <c r="U385" i="2"/>
  <c r="Y385" i="2"/>
  <c r="B385" i="2" s="1"/>
  <c r="AB385" i="2"/>
  <c r="AD385" i="2"/>
  <c r="AE385" i="2"/>
  <c r="C386" i="2"/>
  <c r="D386" i="2"/>
  <c r="E386" i="2"/>
  <c r="F386" i="2"/>
  <c r="G386" i="2"/>
  <c r="H386" i="2"/>
  <c r="I386" i="2"/>
  <c r="J386" i="2"/>
  <c r="K386" i="2"/>
  <c r="L386" i="2"/>
  <c r="N386" i="2"/>
  <c r="O386" i="2"/>
  <c r="AC386" i="2" s="1"/>
  <c r="P386" i="2"/>
  <c r="Q386" i="2"/>
  <c r="R386" i="2"/>
  <c r="S386" i="2"/>
  <c r="T386" i="2"/>
  <c r="U386" i="2"/>
  <c r="Y386" i="2"/>
  <c r="AB386" i="2"/>
  <c r="AD386" i="2"/>
  <c r="AE386" i="2"/>
  <c r="C387" i="2"/>
  <c r="D387" i="2"/>
  <c r="E387" i="2"/>
  <c r="F387" i="2"/>
  <c r="G387" i="2"/>
  <c r="H387" i="2"/>
  <c r="I387" i="2"/>
  <c r="J387" i="2"/>
  <c r="K387" i="2"/>
  <c r="L387" i="2"/>
  <c r="N387" i="2"/>
  <c r="O387" i="2"/>
  <c r="AC387" i="2" s="1"/>
  <c r="P387" i="2"/>
  <c r="Q387" i="2"/>
  <c r="R387" i="2"/>
  <c r="S387" i="2"/>
  <c r="T387" i="2"/>
  <c r="U387" i="2"/>
  <c r="Y387" i="2"/>
  <c r="B387" i="2" s="1"/>
  <c r="AB387" i="2"/>
  <c r="AD387" i="2"/>
  <c r="AE387" i="2"/>
  <c r="C388" i="2"/>
  <c r="D388" i="2"/>
  <c r="E388" i="2"/>
  <c r="F388" i="2"/>
  <c r="G388" i="2"/>
  <c r="H388" i="2"/>
  <c r="I388" i="2"/>
  <c r="J388" i="2"/>
  <c r="K388" i="2"/>
  <c r="L388" i="2"/>
  <c r="N388" i="2"/>
  <c r="O388" i="2"/>
  <c r="AC388" i="2" s="1"/>
  <c r="P388" i="2"/>
  <c r="Q388" i="2"/>
  <c r="R388" i="2"/>
  <c r="S388" i="2"/>
  <c r="T388" i="2"/>
  <c r="U388" i="2"/>
  <c r="Y388" i="2"/>
  <c r="AB388" i="2"/>
  <c r="AD388" i="2"/>
  <c r="AE388" i="2"/>
  <c r="C389" i="2"/>
  <c r="D389" i="2"/>
  <c r="E389" i="2"/>
  <c r="F389" i="2"/>
  <c r="G389" i="2"/>
  <c r="H389" i="2"/>
  <c r="I389" i="2"/>
  <c r="J389" i="2"/>
  <c r="K389" i="2"/>
  <c r="L389" i="2"/>
  <c r="N389" i="2"/>
  <c r="O389" i="2"/>
  <c r="AC389" i="2" s="1"/>
  <c r="P389" i="2"/>
  <c r="Q389" i="2"/>
  <c r="R389" i="2"/>
  <c r="S389" i="2"/>
  <c r="T389" i="2"/>
  <c r="U389" i="2"/>
  <c r="Y389" i="2"/>
  <c r="B389" i="2" s="1"/>
  <c r="AB389" i="2"/>
  <c r="AD389" i="2"/>
  <c r="AE389" i="2"/>
  <c r="C390" i="2"/>
  <c r="D390" i="2"/>
  <c r="E390" i="2"/>
  <c r="F390" i="2"/>
  <c r="G390" i="2"/>
  <c r="H390" i="2"/>
  <c r="I390" i="2"/>
  <c r="J390" i="2"/>
  <c r="K390" i="2"/>
  <c r="L390" i="2"/>
  <c r="N390" i="2"/>
  <c r="O390" i="2"/>
  <c r="AC390" i="2" s="1"/>
  <c r="P390" i="2"/>
  <c r="Q390" i="2"/>
  <c r="R390" i="2"/>
  <c r="S390" i="2"/>
  <c r="T390" i="2"/>
  <c r="U390" i="2"/>
  <c r="Y390" i="2"/>
  <c r="AB390" i="2"/>
  <c r="AD390" i="2"/>
  <c r="AE390" i="2"/>
  <c r="C391" i="2"/>
  <c r="D391" i="2"/>
  <c r="E391" i="2"/>
  <c r="F391" i="2"/>
  <c r="G391" i="2"/>
  <c r="H391" i="2"/>
  <c r="I391" i="2"/>
  <c r="J391" i="2"/>
  <c r="K391" i="2"/>
  <c r="L391" i="2"/>
  <c r="N391" i="2"/>
  <c r="O391" i="2"/>
  <c r="AC391" i="2" s="1"/>
  <c r="P391" i="2"/>
  <c r="Q391" i="2"/>
  <c r="R391" i="2"/>
  <c r="S391" i="2"/>
  <c r="T391" i="2"/>
  <c r="U391" i="2"/>
  <c r="Y391" i="2"/>
  <c r="B391" i="2" s="1"/>
  <c r="AB391" i="2"/>
  <c r="AD391" i="2"/>
  <c r="AE391" i="2"/>
  <c r="C392" i="2"/>
  <c r="D392" i="2"/>
  <c r="E392" i="2"/>
  <c r="F392" i="2"/>
  <c r="G392" i="2"/>
  <c r="H392" i="2"/>
  <c r="I392" i="2"/>
  <c r="J392" i="2"/>
  <c r="K392" i="2"/>
  <c r="L392" i="2"/>
  <c r="N392" i="2"/>
  <c r="O392" i="2"/>
  <c r="AC392" i="2" s="1"/>
  <c r="P392" i="2"/>
  <c r="Q392" i="2"/>
  <c r="R392" i="2"/>
  <c r="S392" i="2"/>
  <c r="T392" i="2"/>
  <c r="U392" i="2"/>
  <c r="Y392" i="2"/>
  <c r="AB392" i="2"/>
  <c r="AD392" i="2"/>
  <c r="AE392" i="2"/>
  <c r="C393" i="2"/>
  <c r="D393" i="2"/>
  <c r="E393" i="2"/>
  <c r="F393" i="2"/>
  <c r="G393" i="2"/>
  <c r="H393" i="2"/>
  <c r="I393" i="2"/>
  <c r="J393" i="2"/>
  <c r="K393" i="2"/>
  <c r="L393" i="2"/>
  <c r="N393" i="2"/>
  <c r="O393" i="2"/>
  <c r="AC393" i="2" s="1"/>
  <c r="P393" i="2"/>
  <c r="Q393" i="2"/>
  <c r="R393" i="2"/>
  <c r="S393" i="2"/>
  <c r="T393" i="2"/>
  <c r="U393" i="2"/>
  <c r="Y393" i="2"/>
  <c r="B393" i="2" s="1"/>
  <c r="AB393" i="2"/>
  <c r="AD393" i="2"/>
  <c r="AE393" i="2"/>
  <c r="C394" i="2"/>
  <c r="D394" i="2"/>
  <c r="E394" i="2"/>
  <c r="F394" i="2"/>
  <c r="G394" i="2"/>
  <c r="H394" i="2"/>
  <c r="I394" i="2"/>
  <c r="J394" i="2"/>
  <c r="K394" i="2"/>
  <c r="L394" i="2"/>
  <c r="N394" i="2"/>
  <c r="O394" i="2"/>
  <c r="AC394" i="2" s="1"/>
  <c r="P394" i="2"/>
  <c r="Q394" i="2"/>
  <c r="R394" i="2"/>
  <c r="S394" i="2"/>
  <c r="T394" i="2"/>
  <c r="U394" i="2"/>
  <c r="Y394" i="2"/>
  <c r="AB394" i="2"/>
  <c r="AD394" i="2"/>
  <c r="AE394" i="2"/>
  <c r="C395" i="2"/>
  <c r="D395" i="2"/>
  <c r="E395" i="2"/>
  <c r="F395" i="2"/>
  <c r="G395" i="2"/>
  <c r="H395" i="2"/>
  <c r="I395" i="2"/>
  <c r="J395" i="2"/>
  <c r="K395" i="2"/>
  <c r="L395" i="2"/>
  <c r="N395" i="2"/>
  <c r="O395" i="2"/>
  <c r="AC395" i="2" s="1"/>
  <c r="P395" i="2"/>
  <c r="Q395" i="2"/>
  <c r="R395" i="2"/>
  <c r="S395" i="2"/>
  <c r="T395" i="2"/>
  <c r="U395" i="2"/>
  <c r="Y395" i="2"/>
  <c r="B395" i="2" s="1"/>
  <c r="AB395" i="2"/>
  <c r="AD395" i="2"/>
  <c r="AE395" i="2"/>
  <c r="C396" i="2"/>
  <c r="D396" i="2"/>
  <c r="E396" i="2"/>
  <c r="F396" i="2"/>
  <c r="G396" i="2"/>
  <c r="H396" i="2"/>
  <c r="I396" i="2"/>
  <c r="J396" i="2"/>
  <c r="K396" i="2"/>
  <c r="L396" i="2"/>
  <c r="N396" i="2"/>
  <c r="O396" i="2"/>
  <c r="AC396" i="2" s="1"/>
  <c r="P396" i="2"/>
  <c r="Q396" i="2"/>
  <c r="R396" i="2"/>
  <c r="S396" i="2"/>
  <c r="T396" i="2"/>
  <c r="U396" i="2"/>
  <c r="Y396" i="2"/>
  <c r="AB396" i="2"/>
  <c r="AD396" i="2"/>
  <c r="AE396" i="2"/>
  <c r="C397" i="2"/>
  <c r="D397" i="2"/>
  <c r="E397" i="2"/>
  <c r="F397" i="2"/>
  <c r="G397" i="2"/>
  <c r="H397" i="2"/>
  <c r="I397" i="2"/>
  <c r="J397" i="2"/>
  <c r="K397" i="2"/>
  <c r="L397" i="2"/>
  <c r="N397" i="2"/>
  <c r="O397" i="2"/>
  <c r="AC397" i="2" s="1"/>
  <c r="P397" i="2"/>
  <c r="Q397" i="2"/>
  <c r="R397" i="2"/>
  <c r="S397" i="2"/>
  <c r="T397" i="2"/>
  <c r="U397" i="2"/>
  <c r="Y397" i="2"/>
  <c r="B397" i="2" s="1"/>
  <c r="AB397" i="2"/>
  <c r="AD397" i="2"/>
  <c r="AE397" i="2"/>
  <c r="C398" i="2"/>
  <c r="D398" i="2"/>
  <c r="E398" i="2"/>
  <c r="F398" i="2"/>
  <c r="G398" i="2"/>
  <c r="H398" i="2"/>
  <c r="I398" i="2"/>
  <c r="J398" i="2"/>
  <c r="K398" i="2"/>
  <c r="L398" i="2"/>
  <c r="N398" i="2"/>
  <c r="O398" i="2"/>
  <c r="AC398" i="2" s="1"/>
  <c r="P398" i="2"/>
  <c r="Q398" i="2"/>
  <c r="R398" i="2"/>
  <c r="S398" i="2"/>
  <c r="T398" i="2"/>
  <c r="U398" i="2"/>
  <c r="Y398" i="2"/>
  <c r="AB398" i="2"/>
  <c r="AD398" i="2"/>
  <c r="AE398" i="2"/>
  <c r="C399" i="2"/>
  <c r="D399" i="2"/>
  <c r="E399" i="2"/>
  <c r="F399" i="2"/>
  <c r="G399" i="2"/>
  <c r="H399" i="2"/>
  <c r="I399" i="2"/>
  <c r="J399" i="2"/>
  <c r="K399" i="2"/>
  <c r="L399" i="2"/>
  <c r="N399" i="2"/>
  <c r="O399" i="2"/>
  <c r="AC399" i="2" s="1"/>
  <c r="P399" i="2"/>
  <c r="Q399" i="2"/>
  <c r="R399" i="2"/>
  <c r="S399" i="2"/>
  <c r="T399" i="2"/>
  <c r="U399" i="2"/>
  <c r="Y399" i="2"/>
  <c r="AB399" i="2"/>
  <c r="AD399" i="2"/>
  <c r="AE399" i="2"/>
  <c r="C400" i="2"/>
  <c r="D400" i="2"/>
  <c r="E400" i="2"/>
  <c r="F400" i="2"/>
  <c r="G400" i="2"/>
  <c r="H400" i="2"/>
  <c r="I400" i="2"/>
  <c r="J400" i="2"/>
  <c r="K400" i="2"/>
  <c r="L400" i="2"/>
  <c r="N400" i="2"/>
  <c r="O400" i="2"/>
  <c r="AC400" i="2" s="1"/>
  <c r="P400" i="2"/>
  <c r="Q400" i="2"/>
  <c r="R400" i="2"/>
  <c r="S400" i="2"/>
  <c r="T400" i="2"/>
  <c r="U400" i="2"/>
  <c r="Y400" i="2"/>
  <c r="AB400" i="2"/>
  <c r="AD400" i="2"/>
  <c r="AE400" i="2"/>
  <c r="C401" i="2"/>
  <c r="D401" i="2"/>
  <c r="E401" i="2"/>
  <c r="F401" i="2"/>
  <c r="G401" i="2"/>
  <c r="H401" i="2"/>
  <c r="I401" i="2"/>
  <c r="J401" i="2"/>
  <c r="K401" i="2"/>
  <c r="L401" i="2"/>
  <c r="N401" i="2"/>
  <c r="O401" i="2"/>
  <c r="AC401" i="2" s="1"/>
  <c r="P401" i="2"/>
  <c r="Q401" i="2"/>
  <c r="R401" i="2"/>
  <c r="S401" i="2"/>
  <c r="T401" i="2"/>
  <c r="U401" i="2"/>
  <c r="Y401" i="2"/>
  <c r="AB401" i="2"/>
  <c r="AD401" i="2"/>
  <c r="AE401" i="2"/>
  <c r="C402" i="2"/>
  <c r="D402" i="2"/>
  <c r="E402" i="2"/>
  <c r="F402" i="2"/>
  <c r="G402" i="2"/>
  <c r="H402" i="2"/>
  <c r="I402" i="2"/>
  <c r="J402" i="2"/>
  <c r="K402" i="2"/>
  <c r="L402" i="2"/>
  <c r="N402" i="2"/>
  <c r="O402" i="2"/>
  <c r="AC402" i="2" s="1"/>
  <c r="P402" i="2"/>
  <c r="Q402" i="2"/>
  <c r="R402" i="2"/>
  <c r="S402" i="2"/>
  <c r="T402" i="2"/>
  <c r="U402" i="2"/>
  <c r="Y402" i="2"/>
  <c r="AB402" i="2"/>
  <c r="AD402" i="2"/>
  <c r="AE402" i="2"/>
  <c r="C403" i="2"/>
  <c r="D403" i="2"/>
  <c r="E403" i="2"/>
  <c r="F403" i="2"/>
  <c r="G403" i="2"/>
  <c r="H403" i="2"/>
  <c r="I403" i="2"/>
  <c r="J403" i="2"/>
  <c r="K403" i="2"/>
  <c r="L403" i="2"/>
  <c r="N403" i="2"/>
  <c r="O403" i="2"/>
  <c r="AC403" i="2" s="1"/>
  <c r="P403" i="2"/>
  <c r="Q403" i="2"/>
  <c r="R403" i="2"/>
  <c r="S403" i="2"/>
  <c r="T403" i="2"/>
  <c r="U403" i="2"/>
  <c r="Y403" i="2"/>
  <c r="AB403" i="2"/>
  <c r="AD403" i="2"/>
  <c r="AE403" i="2"/>
  <c r="C404" i="2"/>
  <c r="D404" i="2"/>
  <c r="E404" i="2"/>
  <c r="F404" i="2"/>
  <c r="G404" i="2"/>
  <c r="H404" i="2"/>
  <c r="I404" i="2"/>
  <c r="J404" i="2"/>
  <c r="K404" i="2"/>
  <c r="L404" i="2"/>
  <c r="N404" i="2"/>
  <c r="O404" i="2"/>
  <c r="AC404" i="2" s="1"/>
  <c r="P404" i="2"/>
  <c r="Q404" i="2"/>
  <c r="R404" i="2"/>
  <c r="S404" i="2"/>
  <c r="T404" i="2"/>
  <c r="U404" i="2"/>
  <c r="Y404" i="2"/>
  <c r="AB404" i="2"/>
  <c r="AD404" i="2"/>
  <c r="AE404" i="2"/>
  <c r="C405" i="2"/>
  <c r="D405" i="2"/>
  <c r="E405" i="2"/>
  <c r="F405" i="2"/>
  <c r="G405" i="2"/>
  <c r="H405" i="2"/>
  <c r="I405" i="2"/>
  <c r="J405" i="2"/>
  <c r="K405" i="2"/>
  <c r="L405" i="2"/>
  <c r="N405" i="2"/>
  <c r="O405" i="2"/>
  <c r="AC405" i="2" s="1"/>
  <c r="P405" i="2"/>
  <c r="Q405" i="2"/>
  <c r="R405" i="2"/>
  <c r="S405" i="2"/>
  <c r="T405" i="2"/>
  <c r="U405" i="2"/>
  <c r="Y405" i="2"/>
  <c r="AB405" i="2"/>
  <c r="AD405" i="2"/>
  <c r="AE405" i="2"/>
  <c r="C406" i="2"/>
  <c r="D406" i="2"/>
  <c r="E406" i="2"/>
  <c r="F406" i="2"/>
  <c r="G406" i="2"/>
  <c r="H406" i="2"/>
  <c r="I406" i="2"/>
  <c r="J406" i="2"/>
  <c r="K406" i="2"/>
  <c r="L406" i="2"/>
  <c r="N406" i="2"/>
  <c r="O406" i="2"/>
  <c r="AC406" i="2" s="1"/>
  <c r="P406" i="2"/>
  <c r="Q406" i="2"/>
  <c r="R406" i="2"/>
  <c r="S406" i="2"/>
  <c r="T406" i="2"/>
  <c r="U406" i="2"/>
  <c r="Y406" i="2"/>
  <c r="AB406" i="2"/>
  <c r="AD406" i="2"/>
  <c r="AE406" i="2"/>
  <c r="C407" i="2"/>
  <c r="D407" i="2"/>
  <c r="E407" i="2"/>
  <c r="F407" i="2"/>
  <c r="G407" i="2"/>
  <c r="H407" i="2"/>
  <c r="I407" i="2"/>
  <c r="J407" i="2"/>
  <c r="K407" i="2"/>
  <c r="L407" i="2"/>
  <c r="N407" i="2"/>
  <c r="O407" i="2"/>
  <c r="AC407" i="2" s="1"/>
  <c r="P407" i="2"/>
  <c r="Q407" i="2"/>
  <c r="R407" i="2"/>
  <c r="S407" i="2"/>
  <c r="T407" i="2"/>
  <c r="U407" i="2"/>
  <c r="Y407" i="2"/>
  <c r="AB407" i="2"/>
  <c r="AD407" i="2"/>
  <c r="AE407" i="2"/>
  <c r="C408" i="2"/>
  <c r="D408" i="2"/>
  <c r="E408" i="2"/>
  <c r="F408" i="2"/>
  <c r="G408" i="2"/>
  <c r="H408" i="2"/>
  <c r="I408" i="2"/>
  <c r="J408" i="2"/>
  <c r="K408" i="2"/>
  <c r="L408" i="2"/>
  <c r="N408" i="2"/>
  <c r="O408" i="2"/>
  <c r="AC408" i="2" s="1"/>
  <c r="P408" i="2"/>
  <c r="Q408" i="2"/>
  <c r="R408" i="2"/>
  <c r="S408" i="2"/>
  <c r="T408" i="2"/>
  <c r="U408" i="2"/>
  <c r="Y408" i="2"/>
  <c r="AB408" i="2"/>
  <c r="AD408" i="2"/>
  <c r="AE408" i="2"/>
  <c r="C409" i="2"/>
  <c r="D409" i="2"/>
  <c r="E409" i="2"/>
  <c r="F409" i="2"/>
  <c r="G409" i="2"/>
  <c r="H409" i="2"/>
  <c r="I409" i="2"/>
  <c r="J409" i="2"/>
  <c r="K409" i="2"/>
  <c r="L409" i="2"/>
  <c r="N409" i="2"/>
  <c r="O409" i="2"/>
  <c r="AC409" i="2" s="1"/>
  <c r="P409" i="2"/>
  <c r="Q409" i="2"/>
  <c r="R409" i="2"/>
  <c r="S409" i="2"/>
  <c r="T409" i="2"/>
  <c r="U409" i="2"/>
  <c r="Y409" i="2"/>
  <c r="AB409" i="2"/>
  <c r="AD409" i="2"/>
  <c r="AE409" i="2"/>
  <c r="C410" i="2"/>
  <c r="D410" i="2"/>
  <c r="E410" i="2"/>
  <c r="F410" i="2"/>
  <c r="G410" i="2"/>
  <c r="H410" i="2"/>
  <c r="I410" i="2"/>
  <c r="J410" i="2"/>
  <c r="K410" i="2"/>
  <c r="L410" i="2"/>
  <c r="N410" i="2"/>
  <c r="O410" i="2"/>
  <c r="AC410" i="2" s="1"/>
  <c r="P410" i="2"/>
  <c r="Q410" i="2"/>
  <c r="R410" i="2"/>
  <c r="S410" i="2"/>
  <c r="T410" i="2"/>
  <c r="U410" i="2"/>
  <c r="Y410" i="2"/>
  <c r="AB410" i="2"/>
  <c r="AD410" i="2"/>
  <c r="AE410" i="2"/>
  <c r="C411" i="2"/>
  <c r="D411" i="2"/>
  <c r="E411" i="2"/>
  <c r="F411" i="2"/>
  <c r="G411" i="2"/>
  <c r="H411" i="2"/>
  <c r="I411" i="2"/>
  <c r="J411" i="2"/>
  <c r="K411" i="2"/>
  <c r="L411" i="2"/>
  <c r="N411" i="2"/>
  <c r="O411" i="2"/>
  <c r="AC411" i="2" s="1"/>
  <c r="P411" i="2"/>
  <c r="Q411" i="2"/>
  <c r="R411" i="2"/>
  <c r="S411" i="2"/>
  <c r="T411" i="2"/>
  <c r="U411" i="2"/>
  <c r="Y411" i="2"/>
  <c r="AB411" i="2"/>
  <c r="AD411" i="2"/>
  <c r="AE411" i="2"/>
  <c r="C412" i="2"/>
  <c r="D412" i="2"/>
  <c r="E412" i="2"/>
  <c r="F412" i="2"/>
  <c r="G412" i="2"/>
  <c r="H412" i="2"/>
  <c r="I412" i="2"/>
  <c r="J412" i="2"/>
  <c r="K412" i="2"/>
  <c r="L412" i="2"/>
  <c r="N412" i="2"/>
  <c r="O412" i="2"/>
  <c r="AC412" i="2" s="1"/>
  <c r="P412" i="2"/>
  <c r="Q412" i="2"/>
  <c r="R412" i="2"/>
  <c r="S412" i="2"/>
  <c r="T412" i="2"/>
  <c r="U412" i="2"/>
  <c r="Y412" i="2"/>
  <c r="AB412" i="2"/>
  <c r="AD412" i="2"/>
  <c r="AE412" i="2"/>
  <c r="C413" i="2"/>
  <c r="D413" i="2"/>
  <c r="E413" i="2"/>
  <c r="F413" i="2"/>
  <c r="G413" i="2"/>
  <c r="H413" i="2"/>
  <c r="I413" i="2"/>
  <c r="J413" i="2"/>
  <c r="K413" i="2"/>
  <c r="L413" i="2"/>
  <c r="N413" i="2"/>
  <c r="O413" i="2"/>
  <c r="AC413" i="2" s="1"/>
  <c r="P413" i="2"/>
  <c r="Q413" i="2"/>
  <c r="R413" i="2"/>
  <c r="S413" i="2"/>
  <c r="T413" i="2"/>
  <c r="U413" i="2"/>
  <c r="Y413" i="2"/>
  <c r="AA413" i="2" s="1"/>
  <c r="AB413" i="2"/>
  <c r="AD413" i="2"/>
  <c r="AE413" i="2"/>
  <c r="C414" i="2"/>
  <c r="D414" i="2"/>
  <c r="E414" i="2"/>
  <c r="F414" i="2"/>
  <c r="G414" i="2"/>
  <c r="H414" i="2"/>
  <c r="I414" i="2"/>
  <c r="J414" i="2"/>
  <c r="K414" i="2"/>
  <c r="L414" i="2"/>
  <c r="N414" i="2"/>
  <c r="O414" i="2"/>
  <c r="AC414" i="2" s="1"/>
  <c r="P414" i="2"/>
  <c r="Q414" i="2"/>
  <c r="R414" i="2"/>
  <c r="S414" i="2"/>
  <c r="T414" i="2"/>
  <c r="U414" i="2"/>
  <c r="Y414" i="2"/>
  <c r="AA414" i="2" s="1"/>
  <c r="AB414" i="2"/>
  <c r="AD414" i="2"/>
  <c r="AE414" i="2"/>
  <c r="C415" i="2"/>
  <c r="D415" i="2"/>
  <c r="E415" i="2"/>
  <c r="F415" i="2"/>
  <c r="G415" i="2"/>
  <c r="H415" i="2"/>
  <c r="I415" i="2"/>
  <c r="J415" i="2"/>
  <c r="K415" i="2"/>
  <c r="L415" i="2"/>
  <c r="N415" i="2"/>
  <c r="O415" i="2"/>
  <c r="AC415" i="2" s="1"/>
  <c r="P415" i="2"/>
  <c r="Q415" i="2"/>
  <c r="R415" i="2"/>
  <c r="S415" i="2"/>
  <c r="T415" i="2"/>
  <c r="U415" i="2"/>
  <c r="Y415" i="2"/>
  <c r="AA415" i="2" s="1"/>
  <c r="AB415" i="2"/>
  <c r="AD415" i="2"/>
  <c r="AE415" i="2"/>
  <c r="C416" i="2"/>
  <c r="D416" i="2"/>
  <c r="E416" i="2"/>
  <c r="F416" i="2"/>
  <c r="G416" i="2"/>
  <c r="H416" i="2"/>
  <c r="I416" i="2"/>
  <c r="J416" i="2"/>
  <c r="K416" i="2"/>
  <c r="L416" i="2"/>
  <c r="N416" i="2"/>
  <c r="O416" i="2"/>
  <c r="AC416" i="2" s="1"/>
  <c r="P416" i="2"/>
  <c r="Q416" i="2"/>
  <c r="R416" i="2"/>
  <c r="S416" i="2"/>
  <c r="T416" i="2"/>
  <c r="U416" i="2"/>
  <c r="Y416" i="2"/>
  <c r="AA416" i="2" s="1"/>
  <c r="AB416" i="2"/>
  <c r="AD416" i="2"/>
  <c r="AE416" i="2"/>
  <c r="C417" i="2"/>
  <c r="D417" i="2"/>
  <c r="E417" i="2"/>
  <c r="F417" i="2"/>
  <c r="G417" i="2"/>
  <c r="H417" i="2"/>
  <c r="I417" i="2"/>
  <c r="J417" i="2"/>
  <c r="K417" i="2"/>
  <c r="L417" i="2"/>
  <c r="N417" i="2"/>
  <c r="O417" i="2"/>
  <c r="AC417" i="2" s="1"/>
  <c r="P417" i="2"/>
  <c r="Q417" i="2"/>
  <c r="R417" i="2"/>
  <c r="S417" i="2"/>
  <c r="T417" i="2"/>
  <c r="U417" i="2"/>
  <c r="Y417" i="2"/>
  <c r="AA417" i="2" s="1"/>
  <c r="AB417" i="2"/>
  <c r="AD417" i="2"/>
  <c r="AE417" i="2"/>
  <c r="C418" i="2"/>
  <c r="D418" i="2"/>
  <c r="E418" i="2"/>
  <c r="F418" i="2"/>
  <c r="G418" i="2"/>
  <c r="H418" i="2"/>
  <c r="I418" i="2"/>
  <c r="J418" i="2"/>
  <c r="K418" i="2"/>
  <c r="L418" i="2"/>
  <c r="N418" i="2"/>
  <c r="O418" i="2"/>
  <c r="AC418" i="2" s="1"/>
  <c r="P418" i="2"/>
  <c r="Q418" i="2"/>
  <c r="R418" i="2"/>
  <c r="S418" i="2"/>
  <c r="T418" i="2"/>
  <c r="U418" i="2"/>
  <c r="Y418" i="2"/>
  <c r="AA418" i="2" s="1"/>
  <c r="AB418" i="2"/>
  <c r="AD418" i="2"/>
  <c r="AE418" i="2"/>
  <c r="C419" i="2"/>
  <c r="D419" i="2"/>
  <c r="E419" i="2"/>
  <c r="F419" i="2"/>
  <c r="G419" i="2"/>
  <c r="H419" i="2"/>
  <c r="I419" i="2"/>
  <c r="J419" i="2"/>
  <c r="K419" i="2"/>
  <c r="L419" i="2"/>
  <c r="N419" i="2"/>
  <c r="O419" i="2"/>
  <c r="AC419" i="2" s="1"/>
  <c r="P419" i="2"/>
  <c r="Q419" i="2"/>
  <c r="R419" i="2"/>
  <c r="S419" i="2"/>
  <c r="T419" i="2"/>
  <c r="U419" i="2"/>
  <c r="Y419" i="2"/>
  <c r="AA419" i="2" s="1"/>
  <c r="AB419" i="2"/>
  <c r="AD419" i="2"/>
  <c r="AE419" i="2"/>
  <c r="C420" i="2"/>
  <c r="D420" i="2"/>
  <c r="E420" i="2"/>
  <c r="F420" i="2"/>
  <c r="G420" i="2"/>
  <c r="H420" i="2"/>
  <c r="I420" i="2"/>
  <c r="J420" i="2"/>
  <c r="K420" i="2"/>
  <c r="L420" i="2"/>
  <c r="N420" i="2"/>
  <c r="O420" i="2"/>
  <c r="AC420" i="2" s="1"/>
  <c r="P420" i="2"/>
  <c r="Q420" i="2"/>
  <c r="R420" i="2"/>
  <c r="S420" i="2"/>
  <c r="T420" i="2"/>
  <c r="U420" i="2"/>
  <c r="Y420" i="2"/>
  <c r="AA420" i="2" s="1"/>
  <c r="AB420" i="2"/>
  <c r="AD420" i="2"/>
  <c r="AE420" i="2"/>
  <c r="C421" i="2"/>
  <c r="D421" i="2"/>
  <c r="E421" i="2"/>
  <c r="F421" i="2"/>
  <c r="G421" i="2"/>
  <c r="H421" i="2"/>
  <c r="I421" i="2"/>
  <c r="J421" i="2"/>
  <c r="K421" i="2"/>
  <c r="L421" i="2"/>
  <c r="N421" i="2"/>
  <c r="O421" i="2"/>
  <c r="AC421" i="2" s="1"/>
  <c r="P421" i="2"/>
  <c r="Q421" i="2"/>
  <c r="R421" i="2"/>
  <c r="S421" i="2"/>
  <c r="T421" i="2"/>
  <c r="U421" i="2"/>
  <c r="Y421" i="2"/>
  <c r="AA421" i="2" s="1"/>
  <c r="AB421" i="2"/>
  <c r="AD421" i="2"/>
  <c r="AE421" i="2"/>
  <c r="C422" i="2"/>
  <c r="D422" i="2"/>
  <c r="E422" i="2"/>
  <c r="F422" i="2"/>
  <c r="G422" i="2"/>
  <c r="H422" i="2"/>
  <c r="I422" i="2"/>
  <c r="J422" i="2"/>
  <c r="K422" i="2"/>
  <c r="L422" i="2"/>
  <c r="N422" i="2"/>
  <c r="O422" i="2"/>
  <c r="AC422" i="2" s="1"/>
  <c r="P422" i="2"/>
  <c r="Q422" i="2"/>
  <c r="R422" i="2"/>
  <c r="S422" i="2"/>
  <c r="T422" i="2"/>
  <c r="U422" i="2"/>
  <c r="Y422" i="2"/>
  <c r="AA422" i="2" s="1"/>
  <c r="AB422" i="2"/>
  <c r="AD422" i="2"/>
  <c r="AE422" i="2"/>
  <c r="C423" i="2"/>
  <c r="D423" i="2"/>
  <c r="E423" i="2"/>
  <c r="F423" i="2"/>
  <c r="G423" i="2"/>
  <c r="H423" i="2"/>
  <c r="I423" i="2"/>
  <c r="J423" i="2"/>
  <c r="K423" i="2"/>
  <c r="L423" i="2"/>
  <c r="N423" i="2"/>
  <c r="O423" i="2"/>
  <c r="AC423" i="2" s="1"/>
  <c r="P423" i="2"/>
  <c r="Q423" i="2"/>
  <c r="R423" i="2"/>
  <c r="S423" i="2"/>
  <c r="T423" i="2"/>
  <c r="U423" i="2"/>
  <c r="Y423" i="2"/>
  <c r="AA423" i="2" s="1"/>
  <c r="AB423" i="2"/>
  <c r="AD423" i="2"/>
  <c r="AE423" i="2"/>
  <c r="C424" i="2"/>
  <c r="D424" i="2"/>
  <c r="E424" i="2"/>
  <c r="F424" i="2"/>
  <c r="G424" i="2"/>
  <c r="H424" i="2"/>
  <c r="I424" i="2"/>
  <c r="J424" i="2"/>
  <c r="K424" i="2"/>
  <c r="L424" i="2"/>
  <c r="N424" i="2"/>
  <c r="O424" i="2"/>
  <c r="AC424" i="2" s="1"/>
  <c r="P424" i="2"/>
  <c r="Q424" i="2"/>
  <c r="R424" i="2"/>
  <c r="S424" i="2"/>
  <c r="T424" i="2"/>
  <c r="U424" i="2"/>
  <c r="Y424" i="2"/>
  <c r="AA424" i="2" s="1"/>
  <c r="AB424" i="2"/>
  <c r="AD424" i="2"/>
  <c r="AE424" i="2"/>
  <c r="C425" i="2"/>
  <c r="D425" i="2"/>
  <c r="E425" i="2"/>
  <c r="F425" i="2"/>
  <c r="G425" i="2"/>
  <c r="H425" i="2"/>
  <c r="I425" i="2"/>
  <c r="J425" i="2"/>
  <c r="K425" i="2"/>
  <c r="L425" i="2"/>
  <c r="N425" i="2"/>
  <c r="O425" i="2"/>
  <c r="AC425" i="2" s="1"/>
  <c r="P425" i="2"/>
  <c r="Q425" i="2"/>
  <c r="R425" i="2"/>
  <c r="S425" i="2"/>
  <c r="T425" i="2"/>
  <c r="U425" i="2"/>
  <c r="Y425" i="2"/>
  <c r="AA425" i="2" s="1"/>
  <c r="AB425" i="2"/>
  <c r="AD425" i="2"/>
  <c r="AE425" i="2"/>
  <c r="C426" i="2"/>
  <c r="D426" i="2"/>
  <c r="E426" i="2"/>
  <c r="F426" i="2"/>
  <c r="G426" i="2"/>
  <c r="H426" i="2"/>
  <c r="I426" i="2"/>
  <c r="J426" i="2"/>
  <c r="K426" i="2"/>
  <c r="L426" i="2"/>
  <c r="N426" i="2"/>
  <c r="O426" i="2"/>
  <c r="AC426" i="2" s="1"/>
  <c r="P426" i="2"/>
  <c r="Q426" i="2"/>
  <c r="R426" i="2"/>
  <c r="S426" i="2"/>
  <c r="T426" i="2"/>
  <c r="U426" i="2"/>
  <c r="Y426" i="2"/>
  <c r="AA426" i="2" s="1"/>
  <c r="AB426" i="2"/>
  <c r="AD426" i="2"/>
  <c r="AE426" i="2"/>
  <c r="C427" i="2"/>
  <c r="D427" i="2"/>
  <c r="E427" i="2"/>
  <c r="F427" i="2"/>
  <c r="G427" i="2"/>
  <c r="H427" i="2"/>
  <c r="I427" i="2"/>
  <c r="J427" i="2"/>
  <c r="K427" i="2"/>
  <c r="L427" i="2"/>
  <c r="N427" i="2"/>
  <c r="O427" i="2"/>
  <c r="AC427" i="2" s="1"/>
  <c r="P427" i="2"/>
  <c r="Q427" i="2"/>
  <c r="R427" i="2"/>
  <c r="S427" i="2"/>
  <c r="T427" i="2"/>
  <c r="U427" i="2"/>
  <c r="Y427" i="2"/>
  <c r="AA427" i="2" s="1"/>
  <c r="AB427" i="2"/>
  <c r="AD427" i="2"/>
  <c r="AE427" i="2"/>
  <c r="C428" i="2"/>
  <c r="D428" i="2"/>
  <c r="E428" i="2"/>
  <c r="F428" i="2"/>
  <c r="G428" i="2"/>
  <c r="H428" i="2"/>
  <c r="I428" i="2"/>
  <c r="J428" i="2"/>
  <c r="K428" i="2"/>
  <c r="L428" i="2"/>
  <c r="N428" i="2"/>
  <c r="O428" i="2"/>
  <c r="AC428" i="2" s="1"/>
  <c r="P428" i="2"/>
  <c r="Q428" i="2"/>
  <c r="R428" i="2"/>
  <c r="S428" i="2"/>
  <c r="T428" i="2"/>
  <c r="U428" i="2"/>
  <c r="Y428" i="2"/>
  <c r="AA428" i="2" s="1"/>
  <c r="AB428" i="2"/>
  <c r="AD428" i="2"/>
  <c r="AE428" i="2"/>
  <c r="C429" i="2"/>
  <c r="D429" i="2"/>
  <c r="E429" i="2"/>
  <c r="F429" i="2"/>
  <c r="G429" i="2"/>
  <c r="H429" i="2"/>
  <c r="I429" i="2"/>
  <c r="J429" i="2"/>
  <c r="K429" i="2"/>
  <c r="L429" i="2"/>
  <c r="N429" i="2"/>
  <c r="O429" i="2"/>
  <c r="AC429" i="2" s="1"/>
  <c r="P429" i="2"/>
  <c r="Q429" i="2"/>
  <c r="R429" i="2"/>
  <c r="S429" i="2"/>
  <c r="T429" i="2"/>
  <c r="U429" i="2"/>
  <c r="Y429" i="2"/>
  <c r="AA429" i="2" s="1"/>
  <c r="AB429" i="2"/>
  <c r="AD429" i="2"/>
  <c r="AE429" i="2"/>
  <c r="C430" i="2"/>
  <c r="D430" i="2"/>
  <c r="E430" i="2"/>
  <c r="F430" i="2"/>
  <c r="G430" i="2"/>
  <c r="H430" i="2"/>
  <c r="I430" i="2"/>
  <c r="J430" i="2"/>
  <c r="K430" i="2"/>
  <c r="L430" i="2"/>
  <c r="N430" i="2"/>
  <c r="O430" i="2"/>
  <c r="AC430" i="2" s="1"/>
  <c r="P430" i="2"/>
  <c r="Q430" i="2"/>
  <c r="R430" i="2"/>
  <c r="S430" i="2"/>
  <c r="T430" i="2"/>
  <c r="U430" i="2"/>
  <c r="Y430" i="2"/>
  <c r="AA430" i="2" s="1"/>
  <c r="AB430" i="2"/>
  <c r="AD430" i="2"/>
  <c r="AE430" i="2"/>
  <c r="C431" i="2"/>
  <c r="D431" i="2"/>
  <c r="E431" i="2"/>
  <c r="F431" i="2"/>
  <c r="G431" i="2"/>
  <c r="H431" i="2"/>
  <c r="I431" i="2"/>
  <c r="J431" i="2"/>
  <c r="K431" i="2"/>
  <c r="L431" i="2"/>
  <c r="N431" i="2"/>
  <c r="O431" i="2"/>
  <c r="AC431" i="2" s="1"/>
  <c r="P431" i="2"/>
  <c r="Q431" i="2"/>
  <c r="R431" i="2"/>
  <c r="S431" i="2"/>
  <c r="T431" i="2"/>
  <c r="U431" i="2"/>
  <c r="Y431" i="2"/>
  <c r="AA431" i="2" s="1"/>
  <c r="AB431" i="2"/>
  <c r="AD431" i="2"/>
  <c r="AE431" i="2"/>
  <c r="C432" i="2"/>
  <c r="D432" i="2"/>
  <c r="E432" i="2"/>
  <c r="F432" i="2"/>
  <c r="G432" i="2"/>
  <c r="H432" i="2"/>
  <c r="I432" i="2"/>
  <c r="J432" i="2"/>
  <c r="K432" i="2"/>
  <c r="L432" i="2"/>
  <c r="N432" i="2"/>
  <c r="O432" i="2"/>
  <c r="AC432" i="2" s="1"/>
  <c r="P432" i="2"/>
  <c r="Q432" i="2"/>
  <c r="R432" i="2"/>
  <c r="S432" i="2"/>
  <c r="T432" i="2"/>
  <c r="U432" i="2"/>
  <c r="Y432" i="2"/>
  <c r="AA432" i="2" s="1"/>
  <c r="AB432" i="2"/>
  <c r="AD432" i="2"/>
  <c r="AE432" i="2"/>
  <c r="C433" i="2"/>
  <c r="D433" i="2"/>
  <c r="E433" i="2"/>
  <c r="F433" i="2"/>
  <c r="G433" i="2"/>
  <c r="H433" i="2"/>
  <c r="I433" i="2"/>
  <c r="J433" i="2"/>
  <c r="K433" i="2"/>
  <c r="L433" i="2"/>
  <c r="N433" i="2"/>
  <c r="O433" i="2"/>
  <c r="AC433" i="2" s="1"/>
  <c r="P433" i="2"/>
  <c r="Q433" i="2"/>
  <c r="R433" i="2"/>
  <c r="S433" i="2"/>
  <c r="T433" i="2"/>
  <c r="U433" i="2"/>
  <c r="Y433" i="2"/>
  <c r="B433" i="2" s="1"/>
  <c r="AB433" i="2"/>
  <c r="AD433" i="2"/>
  <c r="AE433" i="2"/>
  <c r="C434" i="2"/>
  <c r="D434" i="2"/>
  <c r="E434" i="2"/>
  <c r="F434" i="2"/>
  <c r="G434" i="2"/>
  <c r="H434" i="2"/>
  <c r="I434" i="2"/>
  <c r="J434" i="2"/>
  <c r="K434" i="2"/>
  <c r="L434" i="2"/>
  <c r="N434" i="2"/>
  <c r="O434" i="2"/>
  <c r="AC434" i="2" s="1"/>
  <c r="P434" i="2"/>
  <c r="Q434" i="2"/>
  <c r="R434" i="2"/>
  <c r="S434" i="2"/>
  <c r="T434" i="2"/>
  <c r="U434" i="2"/>
  <c r="Y434" i="2"/>
  <c r="AA434" i="2" s="1"/>
  <c r="AB434" i="2"/>
  <c r="AD434" i="2"/>
  <c r="AE434" i="2"/>
  <c r="C435" i="2"/>
  <c r="D435" i="2"/>
  <c r="E435" i="2"/>
  <c r="F435" i="2"/>
  <c r="G435" i="2"/>
  <c r="H435" i="2"/>
  <c r="I435" i="2"/>
  <c r="J435" i="2"/>
  <c r="K435" i="2"/>
  <c r="L435" i="2"/>
  <c r="N435" i="2"/>
  <c r="O435" i="2"/>
  <c r="AC435" i="2" s="1"/>
  <c r="P435" i="2"/>
  <c r="Q435" i="2"/>
  <c r="R435" i="2"/>
  <c r="S435" i="2"/>
  <c r="T435" i="2"/>
  <c r="U435" i="2"/>
  <c r="Y435" i="2"/>
  <c r="B435" i="2" s="1"/>
  <c r="AB435" i="2"/>
  <c r="AD435" i="2"/>
  <c r="AE435" i="2"/>
  <c r="C436" i="2"/>
  <c r="D436" i="2"/>
  <c r="E436" i="2"/>
  <c r="F436" i="2"/>
  <c r="G436" i="2"/>
  <c r="H436" i="2"/>
  <c r="I436" i="2"/>
  <c r="J436" i="2"/>
  <c r="K436" i="2"/>
  <c r="L436" i="2"/>
  <c r="N436" i="2"/>
  <c r="O436" i="2"/>
  <c r="AC436" i="2" s="1"/>
  <c r="P436" i="2"/>
  <c r="Q436" i="2"/>
  <c r="R436" i="2"/>
  <c r="S436" i="2"/>
  <c r="T436" i="2"/>
  <c r="U436" i="2"/>
  <c r="Y436" i="2"/>
  <c r="AA436" i="2" s="1"/>
  <c r="AB436" i="2"/>
  <c r="AD436" i="2"/>
  <c r="AE436" i="2"/>
  <c r="C437" i="2"/>
  <c r="D437" i="2"/>
  <c r="E437" i="2"/>
  <c r="F437" i="2"/>
  <c r="G437" i="2"/>
  <c r="H437" i="2"/>
  <c r="I437" i="2"/>
  <c r="J437" i="2"/>
  <c r="K437" i="2"/>
  <c r="L437" i="2"/>
  <c r="N437" i="2"/>
  <c r="O437" i="2"/>
  <c r="AC437" i="2" s="1"/>
  <c r="P437" i="2"/>
  <c r="Q437" i="2"/>
  <c r="R437" i="2"/>
  <c r="S437" i="2"/>
  <c r="T437" i="2"/>
  <c r="U437" i="2"/>
  <c r="Y437" i="2"/>
  <c r="AA437" i="2" s="1"/>
  <c r="AB437" i="2"/>
  <c r="AD437" i="2"/>
  <c r="AE437" i="2"/>
  <c r="C438" i="2"/>
  <c r="D438" i="2"/>
  <c r="E438" i="2"/>
  <c r="F438" i="2"/>
  <c r="G438" i="2"/>
  <c r="H438" i="2"/>
  <c r="I438" i="2"/>
  <c r="J438" i="2"/>
  <c r="K438" i="2"/>
  <c r="L438" i="2"/>
  <c r="N438" i="2"/>
  <c r="O438" i="2"/>
  <c r="AC438" i="2" s="1"/>
  <c r="P438" i="2"/>
  <c r="Q438" i="2"/>
  <c r="R438" i="2"/>
  <c r="S438" i="2"/>
  <c r="T438" i="2"/>
  <c r="U438" i="2"/>
  <c r="Y438" i="2"/>
  <c r="AB438" i="2"/>
  <c r="AD438" i="2"/>
  <c r="AE438" i="2"/>
  <c r="C439" i="2"/>
  <c r="D439" i="2"/>
  <c r="E439" i="2"/>
  <c r="F439" i="2"/>
  <c r="G439" i="2"/>
  <c r="H439" i="2"/>
  <c r="I439" i="2"/>
  <c r="J439" i="2"/>
  <c r="K439" i="2"/>
  <c r="L439" i="2"/>
  <c r="N439" i="2"/>
  <c r="O439" i="2"/>
  <c r="AC439" i="2" s="1"/>
  <c r="P439" i="2"/>
  <c r="Q439" i="2"/>
  <c r="R439" i="2"/>
  <c r="S439" i="2"/>
  <c r="T439" i="2"/>
  <c r="U439" i="2"/>
  <c r="Y439" i="2"/>
  <c r="B439" i="2" s="1"/>
  <c r="AB439" i="2"/>
  <c r="AD439" i="2"/>
  <c r="AE439" i="2"/>
  <c r="C440" i="2"/>
  <c r="D440" i="2"/>
  <c r="E440" i="2"/>
  <c r="F440" i="2"/>
  <c r="G440" i="2"/>
  <c r="H440" i="2"/>
  <c r="I440" i="2"/>
  <c r="J440" i="2"/>
  <c r="K440" i="2"/>
  <c r="L440" i="2"/>
  <c r="N440" i="2"/>
  <c r="O440" i="2"/>
  <c r="AC440" i="2" s="1"/>
  <c r="P440" i="2"/>
  <c r="Q440" i="2"/>
  <c r="R440" i="2"/>
  <c r="S440" i="2"/>
  <c r="T440" i="2"/>
  <c r="U440" i="2"/>
  <c r="Y440" i="2"/>
  <c r="AB440" i="2"/>
  <c r="AD440" i="2"/>
  <c r="AE440" i="2"/>
  <c r="C441" i="2"/>
  <c r="D441" i="2"/>
  <c r="E441" i="2"/>
  <c r="F441" i="2"/>
  <c r="G441" i="2"/>
  <c r="H441" i="2"/>
  <c r="I441" i="2"/>
  <c r="J441" i="2"/>
  <c r="K441" i="2"/>
  <c r="L441" i="2"/>
  <c r="N441" i="2"/>
  <c r="O441" i="2"/>
  <c r="AC441" i="2" s="1"/>
  <c r="P441" i="2"/>
  <c r="Q441" i="2"/>
  <c r="R441" i="2"/>
  <c r="S441" i="2"/>
  <c r="T441" i="2"/>
  <c r="U441" i="2"/>
  <c r="Y441" i="2"/>
  <c r="AB441" i="2"/>
  <c r="AD441" i="2"/>
  <c r="AE441" i="2"/>
  <c r="C442" i="2"/>
  <c r="D442" i="2"/>
  <c r="E442" i="2"/>
  <c r="F442" i="2"/>
  <c r="G442" i="2"/>
  <c r="H442" i="2"/>
  <c r="I442" i="2"/>
  <c r="J442" i="2"/>
  <c r="K442" i="2"/>
  <c r="L442" i="2"/>
  <c r="N442" i="2"/>
  <c r="O442" i="2"/>
  <c r="AC442" i="2" s="1"/>
  <c r="P442" i="2"/>
  <c r="Q442" i="2"/>
  <c r="R442" i="2"/>
  <c r="S442" i="2"/>
  <c r="T442" i="2"/>
  <c r="U442" i="2"/>
  <c r="Y442" i="2"/>
  <c r="AA442" i="2" s="1"/>
  <c r="AB442" i="2"/>
  <c r="AD442" i="2"/>
  <c r="AE442" i="2"/>
  <c r="C443" i="2"/>
  <c r="D443" i="2"/>
  <c r="E443" i="2"/>
  <c r="F443" i="2"/>
  <c r="G443" i="2"/>
  <c r="H443" i="2"/>
  <c r="I443" i="2"/>
  <c r="J443" i="2"/>
  <c r="K443" i="2"/>
  <c r="L443" i="2"/>
  <c r="N443" i="2"/>
  <c r="O443" i="2"/>
  <c r="AC443" i="2" s="1"/>
  <c r="P443" i="2"/>
  <c r="Q443" i="2"/>
  <c r="R443" i="2"/>
  <c r="S443" i="2"/>
  <c r="T443" i="2"/>
  <c r="U443" i="2"/>
  <c r="Y443" i="2"/>
  <c r="AB443" i="2"/>
  <c r="AD443" i="2"/>
  <c r="AE443" i="2"/>
  <c r="C444" i="2"/>
  <c r="D444" i="2"/>
  <c r="E444" i="2"/>
  <c r="F444" i="2"/>
  <c r="G444" i="2"/>
  <c r="H444" i="2"/>
  <c r="I444" i="2"/>
  <c r="J444" i="2"/>
  <c r="K444" i="2"/>
  <c r="L444" i="2"/>
  <c r="N444" i="2"/>
  <c r="O444" i="2"/>
  <c r="AC444" i="2" s="1"/>
  <c r="P444" i="2"/>
  <c r="Q444" i="2"/>
  <c r="R444" i="2"/>
  <c r="S444" i="2"/>
  <c r="T444" i="2"/>
  <c r="U444" i="2"/>
  <c r="Y444" i="2"/>
  <c r="AB444" i="2"/>
  <c r="AD444" i="2"/>
  <c r="AE444" i="2"/>
  <c r="C445" i="2"/>
  <c r="D445" i="2"/>
  <c r="E445" i="2"/>
  <c r="F445" i="2"/>
  <c r="G445" i="2"/>
  <c r="H445" i="2"/>
  <c r="I445" i="2"/>
  <c r="J445" i="2"/>
  <c r="K445" i="2"/>
  <c r="L445" i="2"/>
  <c r="N445" i="2"/>
  <c r="O445" i="2"/>
  <c r="AC445" i="2" s="1"/>
  <c r="P445" i="2"/>
  <c r="Q445" i="2"/>
  <c r="R445" i="2"/>
  <c r="S445" i="2"/>
  <c r="T445" i="2"/>
  <c r="U445" i="2"/>
  <c r="Y445" i="2"/>
  <c r="B445" i="2" s="1"/>
  <c r="AB445" i="2"/>
  <c r="AD445" i="2"/>
  <c r="AE445" i="2"/>
  <c r="C446" i="2"/>
  <c r="D446" i="2"/>
  <c r="E446" i="2"/>
  <c r="F446" i="2"/>
  <c r="G446" i="2"/>
  <c r="H446" i="2"/>
  <c r="I446" i="2"/>
  <c r="J446" i="2"/>
  <c r="K446" i="2"/>
  <c r="L446" i="2"/>
  <c r="N446" i="2"/>
  <c r="O446" i="2"/>
  <c r="AC446" i="2" s="1"/>
  <c r="P446" i="2"/>
  <c r="Q446" i="2"/>
  <c r="R446" i="2"/>
  <c r="S446" i="2"/>
  <c r="T446" i="2"/>
  <c r="U446" i="2"/>
  <c r="Y446" i="2"/>
  <c r="AB446" i="2"/>
  <c r="AD446" i="2"/>
  <c r="AE446" i="2"/>
  <c r="C447" i="2"/>
  <c r="D447" i="2"/>
  <c r="E447" i="2"/>
  <c r="F447" i="2"/>
  <c r="G447" i="2"/>
  <c r="H447" i="2"/>
  <c r="I447" i="2"/>
  <c r="J447" i="2"/>
  <c r="K447" i="2"/>
  <c r="L447" i="2"/>
  <c r="N447" i="2"/>
  <c r="O447" i="2"/>
  <c r="AC447" i="2" s="1"/>
  <c r="P447" i="2"/>
  <c r="Q447" i="2"/>
  <c r="R447" i="2"/>
  <c r="S447" i="2"/>
  <c r="T447" i="2"/>
  <c r="U447" i="2"/>
  <c r="Y447" i="2"/>
  <c r="AB447" i="2"/>
  <c r="AD447" i="2"/>
  <c r="AE447" i="2"/>
  <c r="C448" i="2"/>
  <c r="D448" i="2"/>
  <c r="E448" i="2"/>
  <c r="F448" i="2"/>
  <c r="G448" i="2"/>
  <c r="H448" i="2"/>
  <c r="I448" i="2"/>
  <c r="J448" i="2"/>
  <c r="K448" i="2"/>
  <c r="L448" i="2"/>
  <c r="N448" i="2"/>
  <c r="O448" i="2"/>
  <c r="AC448" i="2" s="1"/>
  <c r="P448" i="2"/>
  <c r="Q448" i="2"/>
  <c r="R448" i="2"/>
  <c r="S448" i="2"/>
  <c r="T448" i="2"/>
  <c r="U448" i="2"/>
  <c r="Y448" i="2"/>
  <c r="AA448" i="2" s="1"/>
  <c r="AB448" i="2"/>
  <c r="AD448" i="2"/>
  <c r="AE448" i="2"/>
  <c r="C449" i="2"/>
  <c r="D449" i="2"/>
  <c r="E449" i="2"/>
  <c r="F449" i="2"/>
  <c r="G449" i="2"/>
  <c r="H449" i="2"/>
  <c r="I449" i="2"/>
  <c r="J449" i="2"/>
  <c r="K449" i="2"/>
  <c r="L449" i="2"/>
  <c r="N449" i="2"/>
  <c r="O449" i="2"/>
  <c r="AC449" i="2" s="1"/>
  <c r="P449" i="2"/>
  <c r="Q449" i="2"/>
  <c r="R449" i="2"/>
  <c r="S449" i="2"/>
  <c r="T449" i="2"/>
  <c r="U449" i="2"/>
  <c r="Y449" i="2"/>
  <c r="AB449" i="2"/>
  <c r="AD449" i="2"/>
  <c r="AE449" i="2"/>
  <c r="C450" i="2"/>
  <c r="D450" i="2"/>
  <c r="E450" i="2"/>
  <c r="F450" i="2"/>
  <c r="G450" i="2"/>
  <c r="H450" i="2"/>
  <c r="I450" i="2"/>
  <c r="J450" i="2"/>
  <c r="K450" i="2"/>
  <c r="L450" i="2"/>
  <c r="N450" i="2"/>
  <c r="O450" i="2"/>
  <c r="AC450" i="2" s="1"/>
  <c r="P450" i="2"/>
  <c r="Q450" i="2"/>
  <c r="R450" i="2"/>
  <c r="S450" i="2"/>
  <c r="T450" i="2"/>
  <c r="U450" i="2"/>
  <c r="Y450" i="2"/>
  <c r="AB450" i="2"/>
  <c r="AD450" i="2"/>
  <c r="AE450" i="2"/>
  <c r="C451" i="2"/>
  <c r="D451" i="2"/>
  <c r="E451" i="2"/>
  <c r="F451" i="2"/>
  <c r="G451" i="2"/>
  <c r="H451" i="2"/>
  <c r="I451" i="2"/>
  <c r="J451" i="2"/>
  <c r="K451" i="2"/>
  <c r="L451" i="2"/>
  <c r="N451" i="2"/>
  <c r="O451" i="2"/>
  <c r="AC451" i="2" s="1"/>
  <c r="P451" i="2"/>
  <c r="Q451" i="2"/>
  <c r="R451" i="2"/>
  <c r="S451" i="2"/>
  <c r="T451" i="2"/>
  <c r="U451" i="2"/>
  <c r="Y451" i="2"/>
  <c r="B451" i="2" s="1"/>
  <c r="AB451" i="2"/>
  <c r="AD451" i="2"/>
  <c r="AE451" i="2"/>
  <c r="C452" i="2"/>
  <c r="D452" i="2"/>
  <c r="E452" i="2"/>
  <c r="F452" i="2"/>
  <c r="G452" i="2"/>
  <c r="H452" i="2"/>
  <c r="I452" i="2"/>
  <c r="J452" i="2"/>
  <c r="K452" i="2"/>
  <c r="L452" i="2"/>
  <c r="N452" i="2"/>
  <c r="O452" i="2"/>
  <c r="AC452" i="2" s="1"/>
  <c r="P452" i="2"/>
  <c r="Q452" i="2"/>
  <c r="R452" i="2"/>
  <c r="S452" i="2"/>
  <c r="T452" i="2"/>
  <c r="U452" i="2"/>
  <c r="Y452" i="2"/>
  <c r="AB452" i="2"/>
  <c r="AD452" i="2"/>
  <c r="AE452" i="2"/>
  <c r="C453" i="2"/>
  <c r="D453" i="2"/>
  <c r="E453" i="2"/>
  <c r="F453" i="2"/>
  <c r="G453" i="2"/>
  <c r="H453" i="2"/>
  <c r="I453" i="2"/>
  <c r="J453" i="2"/>
  <c r="K453" i="2"/>
  <c r="L453" i="2"/>
  <c r="N453" i="2"/>
  <c r="O453" i="2"/>
  <c r="AC453" i="2" s="1"/>
  <c r="P453" i="2"/>
  <c r="Q453" i="2"/>
  <c r="R453" i="2"/>
  <c r="S453" i="2"/>
  <c r="T453" i="2"/>
  <c r="U453" i="2"/>
  <c r="Y453" i="2"/>
  <c r="AB453" i="2"/>
  <c r="AD453" i="2"/>
  <c r="AE453" i="2"/>
  <c r="C454" i="2"/>
  <c r="D454" i="2"/>
  <c r="E454" i="2"/>
  <c r="F454" i="2"/>
  <c r="G454" i="2"/>
  <c r="H454" i="2"/>
  <c r="I454" i="2"/>
  <c r="J454" i="2"/>
  <c r="K454" i="2"/>
  <c r="L454" i="2"/>
  <c r="N454" i="2"/>
  <c r="O454" i="2"/>
  <c r="AC454" i="2" s="1"/>
  <c r="P454" i="2"/>
  <c r="Q454" i="2"/>
  <c r="R454" i="2"/>
  <c r="S454" i="2"/>
  <c r="T454" i="2"/>
  <c r="U454" i="2"/>
  <c r="Y454" i="2"/>
  <c r="AA454" i="2" s="1"/>
  <c r="AB454" i="2"/>
  <c r="AD454" i="2"/>
  <c r="AE454" i="2"/>
  <c r="C455" i="2"/>
  <c r="D455" i="2"/>
  <c r="E455" i="2"/>
  <c r="F455" i="2"/>
  <c r="G455" i="2"/>
  <c r="H455" i="2"/>
  <c r="I455" i="2"/>
  <c r="J455" i="2"/>
  <c r="K455" i="2"/>
  <c r="L455" i="2"/>
  <c r="N455" i="2"/>
  <c r="O455" i="2"/>
  <c r="AC455" i="2" s="1"/>
  <c r="P455" i="2"/>
  <c r="Q455" i="2"/>
  <c r="R455" i="2"/>
  <c r="S455" i="2"/>
  <c r="T455" i="2"/>
  <c r="U455" i="2"/>
  <c r="Y455" i="2"/>
  <c r="AB455" i="2"/>
  <c r="AD455" i="2"/>
  <c r="AE455" i="2"/>
  <c r="C456" i="2"/>
  <c r="D456" i="2"/>
  <c r="E456" i="2"/>
  <c r="F456" i="2"/>
  <c r="G456" i="2"/>
  <c r="H456" i="2"/>
  <c r="I456" i="2"/>
  <c r="J456" i="2"/>
  <c r="K456" i="2"/>
  <c r="L456" i="2"/>
  <c r="N456" i="2"/>
  <c r="O456" i="2"/>
  <c r="AC456" i="2" s="1"/>
  <c r="P456" i="2"/>
  <c r="Q456" i="2"/>
  <c r="R456" i="2"/>
  <c r="S456" i="2"/>
  <c r="T456" i="2"/>
  <c r="U456" i="2"/>
  <c r="Y456" i="2"/>
  <c r="AB456" i="2"/>
  <c r="AD456" i="2"/>
  <c r="AE456" i="2"/>
  <c r="C457" i="2"/>
  <c r="D457" i="2"/>
  <c r="E457" i="2"/>
  <c r="F457" i="2"/>
  <c r="G457" i="2"/>
  <c r="H457" i="2"/>
  <c r="I457" i="2"/>
  <c r="J457" i="2"/>
  <c r="K457" i="2"/>
  <c r="L457" i="2"/>
  <c r="N457" i="2"/>
  <c r="O457" i="2"/>
  <c r="AC457" i="2" s="1"/>
  <c r="P457" i="2"/>
  <c r="Q457" i="2"/>
  <c r="R457" i="2"/>
  <c r="S457" i="2"/>
  <c r="T457" i="2"/>
  <c r="U457" i="2"/>
  <c r="Y457" i="2"/>
  <c r="B457" i="2" s="1"/>
  <c r="AB457" i="2"/>
  <c r="AD457" i="2"/>
  <c r="AE457" i="2"/>
  <c r="C458" i="2"/>
  <c r="D458" i="2"/>
  <c r="E458" i="2"/>
  <c r="F458" i="2"/>
  <c r="G458" i="2"/>
  <c r="H458" i="2"/>
  <c r="I458" i="2"/>
  <c r="J458" i="2"/>
  <c r="K458" i="2"/>
  <c r="L458" i="2"/>
  <c r="N458" i="2"/>
  <c r="O458" i="2"/>
  <c r="AC458" i="2" s="1"/>
  <c r="P458" i="2"/>
  <c r="Q458" i="2"/>
  <c r="R458" i="2"/>
  <c r="S458" i="2"/>
  <c r="T458" i="2"/>
  <c r="U458" i="2"/>
  <c r="Y458" i="2"/>
  <c r="AB458" i="2"/>
  <c r="AD458" i="2"/>
  <c r="AE458" i="2"/>
  <c r="C459" i="2"/>
  <c r="D459" i="2"/>
  <c r="E459" i="2"/>
  <c r="F459" i="2"/>
  <c r="G459" i="2"/>
  <c r="H459" i="2"/>
  <c r="I459" i="2"/>
  <c r="J459" i="2"/>
  <c r="K459" i="2"/>
  <c r="L459" i="2"/>
  <c r="N459" i="2"/>
  <c r="O459" i="2"/>
  <c r="AC459" i="2" s="1"/>
  <c r="P459" i="2"/>
  <c r="Q459" i="2"/>
  <c r="R459" i="2"/>
  <c r="S459" i="2"/>
  <c r="T459" i="2"/>
  <c r="U459" i="2"/>
  <c r="Y459" i="2"/>
  <c r="AB459" i="2"/>
  <c r="AD459" i="2"/>
  <c r="AE459" i="2"/>
  <c r="C460" i="2"/>
  <c r="D460" i="2"/>
  <c r="E460" i="2"/>
  <c r="F460" i="2"/>
  <c r="G460" i="2"/>
  <c r="H460" i="2"/>
  <c r="I460" i="2"/>
  <c r="J460" i="2"/>
  <c r="K460" i="2"/>
  <c r="L460" i="2"/>
  <c r="N460" i="2"/>
  <c r="O460" i="2"/>
  <c r="AC460" i="2" s="1"/>
  <c r="P460" i="2"/>
  <c r="Q460" i="2"/>
  <c r="R460" i="2"/>
  <c r="S460" i="2"/>
  <c r="T460" i="2"/>
  <c r="U460" i="2"/>
  <c r="Y460" i="2"/>
  <c r="AA460" i="2" s="1"/>
  <c r="AB460" i="2"/>
  <c r="AD460" i="2"/>
  <c r="AE460" i="2"/>
  <c r="C461" i="2"/>
  <c r="D461" i="2"/>
  <c r="E461" i="2"/>
  <c r="F461" i="2"/>
  <c r="G461" i="2"/>
  <c r="H461" i="2"/>
  <c r="I461" i="2"/>
  <c r="J461" i="2"/>
  <c r="K461" i="2"/>
  <c r="L461" i="2"/>
  <c r="N461" i="2"/>
  <c r="O461" i="2"/>
  <c r="AC461" i="2" s="1"/>
  <c r="P461" i="2"/>
  <c r="Q461" i="2"/>
  <c r="R461" i="2"/>
  <c r="S461" i="2"/>
  <c r="T461" i="2"/>
  <c r="U461" i="2"/>
  <c r="Y461" i="2"/>
  <c r="AB461" i="2"/>
  <c r="AD461" i="2"/>
  <c r="AE461" i="2"/>
  <c r="C462" i="2"/>
  <c r="D462" i="2"/>
  <c r="E462" i="2"/>
  <c r="F462" i="2"/>
  <c r="G462" i="2"/>
  <c r="H462" i="2"/>
  <c r="I462" i="2"/>
  <c r="J462" i="2"/>
  <c r="K462" i="2"/>
  <c r="L462" i="2"/>
  <c r="N462" i="2"/>
  <c r="O462" i="2"/>
  <c r="AC462" i="2" s="1"/>
  <c r="P462" i="2"/>
  <c r="Q462" i="2"/>
  <c r="R462" i="2"/>
  <c r="S462" i="2"/>
  <c r="T462" i="2"/>
  <c r="U462" i="2"/>
  <c r="Y462" i="2"/>
  <c r="AB462" i="2"/>
  <c r="AD462" i="2"/>
  <c r="AE462" i="2"/>
  <c r="C463" i="2"/>
  <c r="D463" i="2"/>
  <c r="E463" i="2"/>
  <c r="F463" i="2"/>
  <c r="G463" i="2"/>
  <c r="H463" i="2"/>
  <c r="I463" i="2"/>
  <c r="J463" i="2"/>
  <c r="K463" i="2"/>
  <c r="L463" i="2"/>
  <c r="N463" i="2"/>
  <c r="O463" i="2"/>
  <c r="AC463" i="2" s="1"/>
  <c r="P463" i="2"/>
  <c r="Q463" i="2"/>
  <c r="R463" i="2"/>
  <c r="S463" i="2"/>
  <c r="T463" i="2"/>
  <c r="U463" i="2"/>
  <c r="Y463" i="2"/>
  <c r="B463" i="2" s="1"/>
  <c r="AB463" i="2"/>
  <c r="AD463" i="2"/>
  <c r="AE463" i="2"/>
  <c r="C464" i="2"/>
  <c r="D464" i="2"/>
  <c r="E464" i="2"/>
  <c r="F464" i="2"/>
  <c r="G464" i="2"/>
  <c r="H464" i="2"/>
  <c r="I464" i="2"/>
  <c r="J464" i="2"/>
  <c r="K464" i="2"/>
  <c r="L464" i="2"/>
  <c r="N464" i="2"/>
  <c r="O464" i="2"/>
  <c r="AC464" i="2" s="1"/>
  <c r="P464" i="2"/>
  <c r="Q464" i="2"/>
  <c r="R464" i="2"/>
  <c r="S464" i="2"/>
  <c r="T464" i="2"/>
  <c r="U464" i="2"/>
  <c r="Y464" i="2"/>
  <c r="AB464" i="2"/>
  <c r="AD464" i="2"/>
  <c r="AE464" i="2"/>
  <c r="C465" i="2"/>
  <c r="D465" i="2"/>
  <c r="E465" i="2"/>
  <c r="F465" i="2"/>
  <c r="G465" i="2"/>
  <c r="H465" i="2"/>
  <c r="I465" i="2"/>
  <c r="J465" i="2"/>
  <c r="K465" i="2"/>
  <c r="L465" i="2"/>
  <c r="N465" i="2"/>
  <c r="O465" i="2"/>
  <c r="AC465" i="2" s="1"/>
  <c r="P465" i="2"/>
  <c r="Q465" i="2"/>
  <c r="R465" i="2"/>
  <c r="S465" i="2"/>
  <c r="T465" i="2"/>
  <c r="U465" i="2"/>
  <c r="Y465" i="2"/>
  <c r="AB465" i="2"/>
  <c r="AD465" i="2"/>
  <c r="AE465" i="2"/>
  <c r="C466" i="2"/>
  <c r="D466" i="2"/>
  <c r="E466" i="2"/>
  <c r="F466" i="2"/>
  <c r="G466" i="2"/>
  <c r="H466" i="2"/>
  <c r="I466" i="2"/>
  <c r="J466" i="2"/>
  <c r="K466" i="2"/>
  <c r="L466" i="2"/>
  <c r="N466" i="2"/>
  <c r="O466" i="2"/>
  <c r="AC466" i="2" s="1"/>
  <c r="P466" i="2"/>
  <c r="Q466" i="2"/>
  <c r="R466" i="2"/>
  <c r="S466" i="2"/>
  <c r="T466" i="2"/>
  <c r="U466" i="2"/>
  <c r="Y466" i="2"/>
  <c r="AA466" i="2" s="1"/>
  <c r="AB466" i="2"/>
  <c r="AD466" i="2"/>
  <c r="AE466" i="2"/>
  <c r="C467" i="2"/>
  <c r="D467" i="2"/>
  <c r="E467" i="2"/>
  <c r="F467" i="2"/>
  <c r="G467" i="2"/>
  <c r="H467" i="2"/>
  <c r="I467" i="2"/>
  <c r="J467" i="2"/>
  <c r="K467" i="2"/>
  <c r="L467" i="2"/>
  <c r="N467" i="2"/>
  <c r="O467" i="2"/>
  <c r="AC467" i="2" s="1"/>
  <c r="P467" i="2"/>
  <c r="Q467" i="2"/>
  <c r="R467" i="2"/>
  <c r="S467" i="2"/>
  <c r="T467" i="2"/>
  <c r="U467" i="2"/>
  <c r="Y467" i="2"/>
  <c r="AA467" i="2" s="1"/>
  <c r="AB467" i="2"/>
  <c r="AD467" i="2"/>
  <c r="AE467" i="2"/>
  <c r="C468" i="2"/>
  <c r="D468" i="2"/>
  <c r="E468" i="2"/>
  <c r="F468" i="2"/>
  <c r="G468" i="2"/>
  <c r="H468" i="2"/>
  <c r="I468" i="2"/>
  <c r="J468" i="2"/>
  <c r="K468" i="2"/>
  <c r="L468" i="2"/>
  <c r="N468" i="2"/>
  <c r="O468" i="2"/>
  <c r="AC468" i="2" s="1"/>
  <c r="P468" i="2"/>
  <c r="Q468" i="2"/>
  <c r="R468" i="2"/>
  <c r="S468" i="2"/>
  <c r="T468" i="2"/>
  <c r="U468" i="2"/>
  <c r="Y468" i="2"/>
  <c r="B468" i="2" s="1"/>
  <c r="AB468" i="2"/>
  <c r="AD468" i="2"/>
  <c r="AE468" i="2"/>
  <c r="C469" i="2"/>
  <c r="D469" i="2"/>
  <c r="E469" i="2"/>
  <c r="F469" i="2"/>
  <c r="G469" i="2"/>
  <c r="H469" i="2"/>
  <c r="I469" i="2"/>
  <c r="J469" i="2"/>
  <c r="K469" i="2"/>
  <c r="L469" i="2"/>
  <c r="N469" i="2"/>
  <c r="O469" i="2"/>
  <c r="AC469" i="2" s="1"/>
  <c r="P469" i="2"/>
  <c r="Q469" i="2"/>
  <c r="R469" i="2"/>
  <c r="S469" i="2"/>
  <c r="T469" i="2"/>
  <c r="U469" i="2"/>
  <c r="Y469" i="2"/>
  <c r="AA469" i="2" s="1"/>
  <c r="AB469" i="2"/>
  <c r="AD469" i="2"/>
  <c r="AE469" i="2"/>
  <c r="C470" i="2"/>
  <c r="D470" i="2"/>
  <c r="E470" i="2"/>
  <c r="F470" i="2"/>
  <c r="G470" i="2"/>
  <c r="H470" i="2"/>
  <c r="I470" i="2"/>
  <c r="J470" i="2"/>
  <c r="K470" i="2"/>
  <c r="L470" i="2"/>
  <c r="N470" i="2"/>
  <c r="O470" i="2"/>
  <c r="AC470" i="2" s="1"/>
  <c r="P470" i="2"/>
  <c r="Q470" i="2"/>
  <c r="R470" i="2"/>
  <c r="S470" i="2"/>
  <c r="T470" i="2"/>
  <c r="U470" i="2"/>
  <c r="Y470" i="2"/>
  <c r="B470" i="2" s="1"/>
  <c r="AB470" i="2"/>
  <c r="AD470" i="2"/>
  <c r="AE470" i="2"/>
  <c r="C471" i="2"/>
  <c r="D471" i="2"/>
  <c r="E471" i="2"/>
  <c r="F471" i="2"/>
  <c r="G471" i="2"/>
  <c r="H471" i="2"/>
  <c r="I471" i="2"/>
  <c r="J471" i="2"/>
  <c r="K471" i="2"/>
  <c r="L471" i="2"/>
  <c r="N471" i="2"/>
  <c r="O471" i="2"/>
  <c r="AC471" i="2" s="1"/>
  <c r="P471" i="2"/>
  <c r="Q471" i="2"/>
  <c r="R471" i="2"/>
  <c r="S471" i="2"/>
  <c r="T471" i="2"/>
  <c r="U471" i="2"/>
  <c r="Y471" i="2"/>
  <c r="AA471" i="2" s="1"/>
  <c r="AB471" i="2"/>
  <c r="AD471" i="2"/>
  <c r="AE471" i="2"/>
  <c r="C472" i="2"/>
  <c r="D472" i="2"/>
  <c r="E472" i="2"/>
  <c r="F472" i="2"/>
  <c r="G472" i="2"/>
  <c r="H472" i="2"/>
  <c r="I472" i="2"/>
  <c r="J472" i="2"/>
  <c r="K472" i="2"/>
  <c r="L472" i="2"/>
  <c r="N472" i="2"/>
  <c r="O472" i="2"/>
  <c r="AC472" i="2" s="1"/>
  <c r="P472" i="2"/>
  <c r="Q472" i="2"/>
  <c r="R472" i="2"/>
  <c r="S472" i="2"/>
  <c r="T472" i="2"/>
  <c r="U472" i="2"/>
  <c r="Y472" i="2"/>
  <c r="B472" i="2" s="1"/>
  <c r="AB472" i="2"/>
  <c r="AD472" i="2"/>
  <c r="AE472" i="2"/>
  <c r="C473" i="2"/>
  <c r="D473" i="2"/>
  <c r="E473" i="2"/>
  <c r="F473" i="2"/>
  <c r="G473" i="2"/>
  <c r="H473" i="2"/>
  <c r="I473" i="2"/>
  <c r="J473" i="2"/>
  <c r="K473" i="2"/>
  <c r="L473" i="2"/>
  <c r="N473" i="2"/>
  <c r="O473" i="2"/>
  <c r="AC473" i="2" s="1"/>
  <c r="P473" i="2"/>
  <c r="Q473" i="2"/>
  <c r="R473" i="2"/>
  <c r="S473" i="2"/>
  <c r="T473" i="2"/>
  <c r="U473" i="2"/>
  <c r="Y473" i="2"/>
  <c r="AA473" i="2" s="1"/>
  <c r="AB473" i="2"/>
  <c r="AD473" i="2"/>
  <c r="AE473" i="2"/>
  <c r="C474" i="2"/>
  <c r="D474" i="2"/>
  <c r="E474" i="2"/>
  <c r="F474" i="2"/>
  <c r="G474" i="2"/>
  <c r="H474" i="2"/>
  <c r="I474" i="2"/>
  <c r="J474" i="2"/>
  <c r="K474" i="2"/>
  <c r="L474" i="2"/>
  <c r="N474" i="2"/>
  <c r="O474" i="2"/>
  <c r="AC474" i="2" s="1"/>
  <c r="P474" i="2"/>
  <c r="Q474" i="2"/>
  <c r="R474" i="2"/>
  <c r="S474" i="2"/>
  <c r="T474" i="2"/>
  <c r="U474" i="2"/>
  <c r="Y474" i="2"/>
  <c r="B474" i="2" s="1"/>
  <c r="AB474" i="2"/>
  <c r="AD474" i="2"/>
  <c r="AE474" i="2"/>
  <c r="C475" i="2"/>
  <c r="D475" i="2"/>
  <c r="E475" i="2"/>
  <c r="F475" i="2"/>
  <c r="G475" i="2"/>
  <c r="H475" i="2"/>
  <c r="I475" i="2"/>
  <c r="J475" i="2"/>
  <c r="K475" i="2"/>
  <c r="L475" i="2"/>
  <c r="N475" i="2"/>
  <c r="O475" i="2"/>
  <c r="AC475" i="2" s="1"/>
  <c r="P475" i="2"/>
  <c r="Q475" i="2"/>
  <c r="R475" i="2"/>
  <c r="S475" i="2"/>
  <c r="T475" i="2"/>
  <c r="U475" i="2"/>
  <c r="Y475" i="2"/>
  <c r="AA475" i="2" s="1"/>
  <c r="AB475" i="2"/>
  <c r="AD475" i="2"/>
  <c r="AE475" i="2"/>
  <c r="C476" i="2"/>
  <c r="D476" i="2"/>
  <c r="E476" i="2"/>
  <c r="F476" i="2"/>
  <c r="G476" i="2"/>
  <c r="H476" i="2"/>
  <c r="I476" i="2"/>
  <c r="J476" i="2"/>
  <c r="K476" i="2"/>
  <c r="L476" i="2"/>
  <c r="N476" i="2"/>
  <c r="O476" i="2"/>
  <c r="AC476" i="2" s="1"/>
  <c r="P476" i="2"/>
  <c r="Q476" i="2"/>
  <c r="R476" i="2"/>
  <c r="S476" i="2"/>
  <c r="T476" i="2"/>
  <c r="U476" i="2"/>
  <c r="Y476" i="2"/>
  <c r="B476" i="2" s="1"/>
  <c r="AB476" i="2"/>
  <c r="AD476" i="2"/>
  <c r="AE476" i="2"/>
  <c r="C477" i="2"/>
  <c r="D477" i="2"/>
  <c r="E477" i="2"/>
  <c r="F477" i="2"/>
  <c r="G477" i="2"/>
  <c r="H477" i="2"/>
  <c r="I477" i="2"/>
  <c r="J477" i="2"/>
  <c r="K477" i="2"/>
  <c r="L477" i="2"/>
  <c r="N477" i="2"/>
  <c r="O477" i="2"/>
  <c r="AC477" i="2" s="1"/>
  <c r="P477" i="2"/>
  <c r="Q477" i="2"/>
  <c r="R477" i="2"/>
  <c r="S477" i="2"/>
  <c r="T477" i="2"/>
  <c r="U477" i="2"/>
  <c r="Y477" i="2"/>
  <c r="AA477" i="2" s="1"/>
  <c r="AB477" i="2"/>
  <c r="AD477" i="2"/>
  <c r="AE477" i="2"/>
  <c r="C478" i="2"/>
  <c r="D478" i="2"/>
  <c r="E478" i="2"/>
  <c r="F478" i="2"/>
  <c r="G478" i="2"/>
  <c r="H478" i="2"/>
  <c r="I478" i="2"/>
  <c r="J478" i="2"/>
  <c r="K478" i="2"/>
  <c r="L478" i="2"/>
  <c r="N478" i="2"/>
  <c r="O478" i="2"/>
  <c r="AC478" i="2" s="1"/>
  <c r="P478" i="2"/>
  <c r="Q478" i="2"/>
  <c r="R478" i="2"/>
  <c r="S478" i="2"/>
  <c r="T478" i="2"/>
  <c r="U478" i="2"/>
  <c r="Y478" i="2"/>
  <c r="B478" i="2" s="1"/>
  <c r="AB478" i="2"/>
  <c r="AD478" i="2"/>
  <c r="AE478" i="2"/>
  <c r="C479" i="2"/>
  <c r="D479" i="2"/>
  <c r="E479" i="2"/>
  <c r="F479" i="2"/>
  <c r="G479" i="2"/>
  <c r="H479" i="2"/>
  <c r="I479" i="2"/>
  <c r="J479" i="2"/>
  <c r="K479" i="2"/>
  <c r="L479" i="2"/>
  <c r="N479" i="2"/>
  <c r="O479" i="2"/>
  <c r="AC479" i="2" s="1"/>
  <c r="P479" i="2"/>
  <c r="Q479" i="2"/>
  <c r="R479" i="2"/>
  <c r="S479" i="2"/>
  <c r="T479" i="2"/>
  <c r="U479" i="2"/>
  <c r="Y479" i="2"/>
  <c r="AA479" i="2" s="1"/>
  <c r="AB479" i="2"/>
  <c r="AD479" i="2"/>
  <c r="AE479" i="2"/>
  <c r="C480" i="2"/>
  <c r="D480" i="2"/>
  <c r="E480" i="2"/>
  <c r="F480" i="2"/>
  <c r="G480" i="2"/>
  <c r="H480" i="2"/>
  <c r="I480" i="2"/>
  <c r="J480" i="2"/>
  <c r="K480" i="2"/>
  <c r="L480" i="2"/>
  <c r="N480" i="2"/>
  <c r="O480" i="2"/>
  <c r="AC480" i="2" s="1"/>
  <c r="P480" i="2"/>
  <c r="Q480" i="2"/>
  <c r="R480" i="2"/>
  <c r="S480" i="2"/>
  <c r="T480" i="2"/>
  <c r="U480" i="2"/>
  <c r="Y480" i="2"/>
  <c r="B480" i="2" s="1"/>
  <c r="AB480" i="2"/>
  <c r="AD480" i="2"/>
  <c r="AE480" i="2"/>
  <c r="C481" i="2"/>
  <c r="D481" i="2"/>
  <c r="E481" i="2"/>
  <c r="F481" i="2"/>
  <c r="G481" i="2"/>
  <c r="H481" i="2"/>
  <c r="I481" i="2"/>
  <c r="J481" i="2"/>
  <c r="K481" i="2"/>
  <c r="L481" i="2"/>
  <c r="N481" i="2"/>
  <c r="O481" i="2"/>
  <c r="AC481" i="2" s="1"/>
  <c r="P481" i="2"/>
  <c r="Q481" i="2"/>
  <c r="R481" i="2"/>
  <c r="S481" i="2"/>
  <c r="T481" i="2"/>
  <c r="U481" i="2"/>
  <c r="Y481" i="2"/>
  <c r="AA481" i="2" s="1"/>
  <c r="AB481" i="2"/>
  <c r="AD481" i="2"/>
  <c r="AE481" i="2"/>
  <c r="C482" i="2"/>
  <c r="D482" i="2"/>
  <c r="E482" i="2"/>
  <c r="F482" i="2"/>
  <c r="G482" i="2"/>
  <c r="H482" i="2"/>
  <c r="I482" i="2"/>
  <c r="J482" i="2"/>
  <c r="K482" i="2"/>
  <c r="L482" i="2"/>
  <c r="N482" i="2"/>
  <c r="O482" i="2"/>
  <c r="AC482" i="2" s="1"/>
  <c r="P482" i="2"/>
  <c r="Q482" i="2"/>
  <c r="R482" i="2"/>
  <c r="S482" i="2"/>
  <c r="T482" i="2"/>
  <c r="U482" i="2"/>
  <c r="Y482" i="2"/>
  <c r="B482" i="2" s="1"/>
  <c r="AB482" i="2"/>
  <c r="AD482" i="2"/>
  <c r="AE482" i="2"/>
  <c r="C483" i="2"/>
  <c r="D483" i="2"/>
  <c r="E483" i="2"/>
  <c r="F483" i="2"/>
  <c r="G483" i="2"/>
  <c r="H483" i="2"/>
  <c r="I483" i="2"/>
  <c r="J483" i="2"/>
  <c r="K483" i="2"/>
  <c r="L483" i="2"/>
  <c r="N483" i="2"/>
  <c r="O483" i="2"/>
  <c r="AC483" i="2" s="1"/>
  <c r="P483" i="2"/>
  <c r="Q483" i="2"/>
  <c r="R483" i="2"/>
  <c r="S483" i="2"/>
  <c r="T483" i="2"/>
  <c r="U483" i="2"/>
  <c r="Y483" i="2"/>
  <c r="AB483" i="2"/>
  <c r="AD483" i="2"/>
  <c r="AE483" i="2"/>
  <c r="C484" i="2"/>
  <c r="D484" i="2"/>
  <c r="E484" i="2"/>
  <c r="F484" i="2"/>
  <c r="G484" i="2"/>
  <c r="H484" i="2"/>
  <c r="I484" i="2"/>
  <c r="J484" i="2"/>
  <c r="K484" i="2"/>
  <c r="L484" i="2"/>
  <c r="N484" i="2"/>
  <c r="O484" i="2"/>
  <c r="AC484" i="2" s="1"/>
  <c r="P484" i="2"/>
  <c r="Q484" i="2"/>
  <c r="R484" i="2"/>
  <c r="S484" i="2"/>
  <c r="T484" i="2"/>
  <c r="U484" i="2"/>
  <c r="Y484" i="2"/>
  <c r="B484" i="2" s="1"/>
  <c r="AB484" i="2"/>
  <c r="AD484" i="2"/>
  <c r="AE484" i="2"/>
  <c r="C485" i="2"/>
  <c r="D485" i="2"/>
  <c r="E485" i="2"/>
  <c r="F485" i="2"/>
  <c r="G485" i="2"/>
  <c r="H485" i="2"/>
  <c r="I485" i="2"/>
  <c r="J485" i="2"/>
  <c r="K485" i="2"/>
  <c r="L485" i="2"/>
  <c r="N485" i="2"/>
  <c r="O485" i="2"/>
  <c r="AC485" i="2" s="1"/>
  <c r="P485" i="2"/>
  <c r="Q485" i="2"/>
  <c r="R485" i="2"/>
  <c r="S485" i="2"/>
  <c r="T485" i="2"/>
  <c r="U485" i="2"/>
  <c r="Y485" i="2"/>
  <c r="AA485" i="2" s="1"/>
  <c r="AB485" i="2"/>
  <c r="AD485" i="2"/>
  <c r="AE485" i="2"/>
  <c r="C486" i="2"/>
  <c r="D486" i="2"/>
  <c r="E486" i="2"/>
  <c r="F486" i="2"/>
  <c r="G486" i="2"/>
  <c r="H486" i="2"/>
  <c r="I486" i="2"/>
  <c r="J486" i="2"/>
  <c r="K486" i="2"/>
  <c r="L486" i="2"/>
  <c r="N486" i="2"/>
  <c r="O486" i="2"/>
  <c r="AC486" i="2" s="1"/>
  <c r="P486" i="2"/>
  <c r="Q486" i="2"/>
  <c r="R486" i="2"/>
  <c r="S486" i="2"/>
  <c r="T486" i="2"/>
  <c r="U486" i="2"/>
  <c r="Y486" i="2"/>
  <c r="B486" i="2" s="1"/>
  <c r="AB486" i="2"/>
  <c r="AD486" i="2"/>
  <c r="AE486" i="2"/>
  <c r="C487" i="2"/>
  <c r="D487" i="2"/>
  <c r="E487" i="2"/>
  <c r="F487" i="2"/>
  <c r="G487" i="2"/>
  <c r="H487" i="2"/>
  <c r="I487" i="2"/>
  <c r="J487" i="2"/>
  <c r="K487" i="2"/>
  <c r="L487" i="2"/>
  <c r="N487" i="2"/>
  <c r="O487" i="2"/>
  <c r="AC487" i="2" s="1"/>
  <c r="P487" i="2"/>
  <c r="Q487" i="2"/>
  <c r="R487" i="2"/>
  <c r="S487" i="2"/>
  <c r="T487" i="2"/>
  <c r="U487" i="2"/>
  <c r="Y487" i="2"/>
  <c r="AA487" i="2" s="1"/>
  <c r="AB487" i="2"/>
  <c r="AD487" i="2"/>
  <c r="AE487" i="2"/>
  <c r="C488" i="2"/>
  <c r="D488" i="2"/>
  <c r="E488" i="2"/>
  <c r="F488" i="2"/>
  <c r="G488" i="2"/>
  <c r="H488" i="2"/>
  <c r="I488" i="2"/>
  <c r="J488" i="2"/>
  <c r="K488" i="2"/>
  <c r="L488" i="2"/>
  <c r="N488" i="2"/>
  <c r="O488" i="2"/>
  <c r="AC488" i="2" s="1"/>
  <c r="P488" i="2"/>
  <c r="Q488" i="2"/>
  <c r="R488" i="2"/>
  <c r="S488" i="2"/>
  <c r="T488" i="2"/>
  <c r="U488" i="2"/>
  <c r="Y488" i="2"/>
  <c r="B488" i="2" s="1"/>
  <c r="AB488" i="2"/>
  <c r="AD488" i="2"/>
  <c r="AE488" i="2"/>
  <c r="C489" i="2"/>
  <c r="D489" i="2"/>
  <c r="E489" i="2"/>
  <c r="F489" i="2"/>
  <c r="G489" i="2"/>
  <c r="H489" i="2"/>
  <c r="I489" i="2"/>
  <c r="J489" i="2"/>
  <c r="K489" i="2"/>
  <c r="L489" i="2"/>
  <c r="N489" i="2"/>
  <c r="O489" i="2"/>
  <c r="AC489" i="2" s="1"/>
  <c r="P489" i="2"/>
  <c r="Q489" i="2"/>
  <c r="R489" i="2"/>
  <c r="S489" i="2"/>
  <c r="T489" i="2"/>
  <c r="U489" i="2"/>
  <c r="Y489" i="2"/>
  <c r="AA489" i="2" s="1"/>
  <c r="AB489" i="2"/>
  <c r="AD489" i="2"/>
  <c r="AE489" i="2"/>
  <c r="C490" i="2"/>
  <c r="D490" i="2"/>
  <c r="E490" i="2"/>
  <c r="F490" i="2"/>
  <c r="G490" i="2"/>
  <c r="H490" i="2"/>
  <c r="I490" i="2"/>
  <c r="J490" i="2"/>
  <c r="K490" i="2"/>
  <c r="L490" i="2"/>
  <c r="N490" i="2"/>
  <c r="O490" i="2"/>
  <c r="AC490" i="2" s="1"/>
  <c r="P490" i="2"/>
  <c r="Q490" i="2"/>
  <c r="R490" i="2"/>
  <c r="S490" i="2"/>
  <c r="T490" i="2"/>
  <c r="U490" i="2"/>
  <c r="Y490" i="2"/>
  <c r="B490" i="2" s="1"/>
  <c r="AB490" i="2"/>
  <c r="AD490" i="2"/>
  <c r="AE490" i="2"/>
  <c r="C491" i="2"/>
  <c r="D491" i="2"/>
  <c r="E491" i="2"/>
  <c r="F491" i="2"/>
  <c r="G491" i="2"/>
  <c r="H491" i="2"/>
  <c r="I491" i="2"/>
  <c r="J491" i="2"/>
  <c r="K491" i="2"/>
  <c r="L491" i="2"/>
  <c r="N491" i="2"/>
  <c r="O491" i="2"/>
  <c r="AC491" i="2" s="1"/>
  <c r="P491" i="2"/>
  <c r="Q491" i="2"/>
  <c r="R491" i="2"/>
  <c r="S491" i="2"/>
  <c r="T491" i="2"/>
  <c r="U491" i="2"/>
  <c r="Y491" i="2"/>
  <c r="AB491" i="2"/>
  <c r="AD491" i="2"/>
  <c r="AE491" i="2"/>
  <c r="C492" i="2"/>
  <c r="D492" i="2"/>
  <c r="E492" i="2"/>
  <c r="F492" i="2"/>
  <c r="G492" i="2"/>
  <c r="H492" i="2"/>
  <c r="I492" i="2"/>
  <c r="J492" i="2"/>
  <c r="K492" i="2"/>
  <c r="L492" i="2"/>
  <c r="N492" i="2"/>
  <c r="O492" i="2"/>
  <c r="AC492" i="2" s="1"/>
  <c r="P492" i="2"/>
  <c r="Q492" i="2"/>
  <c r="R492" i="2"/>
  <c r="S492" i="2"/>
  <c r="T492" i="2"/>
  <c r="U492" i="2"/>
  <c r="Y492" i="2"/>
  <c r="B492" i="2" s="1"/>
  <c r="AB492" i="2"/>
  <c r="AD492" i="2"/>
  <c r="AE492" i="2"/>
  <c r="C493" i="2"/>
  <c r="D493" i="2"/>
  <c r="E493" i="2"/>
  <c r="F493" i="2"/>
  <c r="G493" i="2"/>
  <c r="H493" i="2"/>
  <c r="I493" i="2"/>
  <c r="J493" i="2"/>
  <c r="K493" i="2"/>
  <c r="L493" i="2"/>
  <c r="N493" i="2"/>
  <c r="O493" i="2"/>
  <c r="AC493" i="2" s="1"/>
  <c r="P493" i="2"/>
  <c r="Q493" i="2"/>
  <c r="R493" i="2"/>
  <c r="S493" i="2"/>
  <c r="T493" i="2"/>
  <c r="U493" i="2"/>
  <c r="Y493" i="2"/>
  <c r="AA493" i="2" s="1"/>
  <c r="AB493" i="2"/>
  <c r="AD493" i="2"/>
  <c r="AE493" i="2"/>
  <c r="C494" i="2"/>
  <c r="D494" i="2"/>
  <c r="E494" i="2"/>
  <c r="F494" i="2"/>
  <c r="G494" i="2"/>
  <c r="H494" i="2"/>
  <c r="I494" i="2"/>
  <c r="J494" i="2"/>
  <c r="K494" i="2"/>
  <c r="L494" i="2"/>
  <c r="N494" i="2"/>
  <c r="O494" i="2"/>
  <c r="AC494" i="2" s="1"/>
  <c r="P494" i="2"/>
  <c r="Q494" i="2"/>
  <c r="R494" i="2"/>
  <c r="S494" i="2"/>
  <c r="T494" i="2"/>
  <c r="U494" i="2"/>
  <c r="Y494" i="2"/>
  <c r="B494" i="2" s="1"/>
  <c r="AB494" i="2"/>
  <c r="AD494" i="2"/>
  <c r="AE494" i="2"/>
  <c r="C495" i="2"/>
  <c r="D495" i="2"/>
  <c r="E495" i="2"/>
  <c r="F495" i="2"/>
  <c r="G495" i="2"/>
  <c r="H495" i="2"/>
  <c r="I495" i="2"/>
  <c r="J495" i="2"/>
  <c r="K495" i="2"/>
  <c r="L495" i="2"/>
  <c r="N495" i="2"/>
  <c r="O495" i="2"/>
  <c r="AC495" i="2" s="1"/>
  <c r="P495" i="2"/>
  <c r="Q495" i="2"/>
  <c r="R495" i="2"/>
  <c r="S495" i="2"/>
  <c r="T495" i="2"/>
  <c r="U495" i="2"/>
  <c r="Y495" i="2"/>
  <c r="AA495" i="2" s="1"/>
  <c r="AB495" i="2"/>
  <c r="AD495" i="2"/>
  <c r="AE495" i="2"/>
  <c r="C496" i="2"/>
  <c r="D496" i="2"/>
  <c r="E496" i="2"/>
  <c r="F496" i="2"/>
  <c r="G496" i="2"/>
  <c r="H496" i="2"/>
  <c r="I496" i="2"/>
  <c r="J496" i="2"/>
  <c r="K496" i="2"/>
  <c r="L496" i="2"/>
  <c r="N496" i="2"/>
  <c r="O496" i="2"/>
  <c r="AC496" i="2" s="1"/>
  <c r="P496" i="2"/>
  <c r="Q496" i="2"/>
  <c r="R496" i="2"/>
  <c r="S496" i="2"/>
  <c r="T496" i="2"/>
  <c r="U496" i="2"/>
  <c r="Y496" i="2"/>
  <c r="B496" i="2" s="1"/>
  <c r="AB496" i="2"/>
  <c r="AD496" i="2"/>
  <c r="AE496" i="2"/>
  <c r="C497" i="2"/>
  <c r="D497" i="2"/>
  <c r="E497" i="2"/>
  <c r="F497" i="2"/>
  <c r="G497" i="2"/>
  <c r="H497" i="2"/>
  <c r="I497" i="2"/>
  <c r="J497" i="2"/>
  <c r="K497" i="2"/>
  <c r="L497" i="2"/>
  <c r="N497" i="2"/>
  <c r="O497" i="2"/>
  <c r="AC497" i="2" s="1"/>
  <c r="P497" i="2"/>
  <c r="Q497" i="2"/>
  <c r="R497" i="2"/>
  <c r="S497" i="2"/>
  <c r="T497" i="2"/>
  <c r="U497" i="2"/>
  <c r="Y497" i="2"/>
  <c r="AA497" i="2" s="1"/>
  <c r="AB497" i="2"/>
  <c r="AD497" i="2"/>
  <c r="AE497" i="2"/>
  <c r="C498" i="2"/>
  <c r="D498" i="2"/>
  <c r="E498" i="2"/>
  <c r="F498" i="2"/>
  <c r="G498" i="2"/>
  <c r="H498" i="2"/>
  <c r="I498" i="2"/>
  <c r="J498" i="2"/>
  <c r="K498" i="2"/>
  <c r="L498" i="2"/>
  <c r="N498" i="2"/>
  <c r="O498" i="2"/>
  <c r="AC498" i="2" s="1"/>
  <c r="P498" i="2"/>
  <c r="Q498" i="2"/>
  <c r="R498" i="2"/>
  <c r="S498" i="2"/>
  <c r="T498" i="2"/>
  <c r="U498" i="2"/>
  <c r="Y498" i="2"/>
  <c r="B498" i="2" s="1"/>
  <c r="AB498" i="2"/>
  <c r="AD498" i="2"/>
  <c r="AE498" i="2"/>
  <c r="C499" i="2"/>
  <c r="D499" i="2"/>
  <c r="E499" i="2"/>
  <c r="F499" i="2"/>
  <c r="G499" i="2"/>
  <c r="H499" i="2"/>
  <c r="I499" i="2"/>
  <c r="J499" i="2"/>
  <c r="K499" i="2"/>
  <c r="L499" i="2"/>
  <c r="N499" i="2"/>
  <c r="O499" i="2"/>
  <c r="AC499" i="2" s="1"/>
  <c r="P499" i="2"/>
  <c r="Q499" i="2"/>
  <c r="R499" i="2"/>
  <c r="S499" i="2"/>
  <c r="T499" i="2"/>
  <c r="U499" i="2"/>
  <c r="Y499" i="2"/>
  <c r="AA499" i="2" s="1"/>
  <c r="AB499" i="2"/>
  <c r="AD499" i="2"/>
  <c r="AE499" i="2"/>
  <c r="C500" i="2"/>
  <c r="D500" i="2"/>
  <c r="E500" i="2"/>
  <c r="F500" i="2"/>
  <c r="G500" i="2"/>
  <c r="H500" i="2"/>
  <c r="I500" i="2"/>
  <c r="J500" i="2"/>
  <c r="K500" i="2"/>
  <c r="L500" i="2"/>
  <c r="N500" i="2"/>
  <c r="O500" i="2"/>
  <c r="AC500" i="2" s="1"/>
  <c r="P500" i="2"/>
  <c r="Q500" i="2"/>
  <c r="R500" i="2"/>
  <c r="S500" i="2"/>
  <c r="T500" i="2"/>
  <c r="U500" i="2"/>
  <c r="Y500" i="2"/>
  <c r="B500" i="2" s="1"/>
  <c r="AB500" i="2"/>
  <c r="AD500" i="2"/>
  <c r="AE500" i="2"/>
  <c r="C501" i="2"/>
  <c r="D501" i="2"/>
  <c r="E501" i="2"/>
  <c r="F501" i="2"/>
  <c r="G501" i="2"/>
  <c r="H501" i="2"/>
  <c r="I501" i="2"/>
  <c r="J501" i="2"/>
  <c r="K501" i="2"/>
  <c r="L501" i="2"/>
  <c r="N501" i="2"/>
  <c r="O501" i="2"/>
  <c r="AC501" i="2" s="1"/>
  <c r="P501" i="2"/>
  <c r="Q501" i="2"/>
  <c r="R501" i="2"/>
  <c r="S501" i="2"/>
  <c r="T501" i="2"/>
  <c r="U501" i="2"/>
  <c r="Y501" i="2"/>
  <c r="AA501" i="2" s="1"/>
  <c r="AB501" i="2"/>
  <c r="AD501" i="2"/>
  <c r="AE501" i="2"/>
  <c r="C502" i="2"/>
  <c r="D502" i="2"/>
  <c r="E502" i="2"/>
  <c r="F502" i="2"/>
  <c r="G502" i="2"/>
  <c r="H502" i="2"/>
  <c r="I502" i="2"/>
  <c r="J502" i="2"/>
  <c r="K502" i="2"/>
  <c r="L502" i="2"/>
  <c r="N502" i="2"/>
  <c r="O502" i="2"/>
  <c r="AC502" i="2" s="1"/>
  <c r="P502" i="2"/>
  <c r="Q502" i="2"/>
  <c r="R502" i="2"/>
  <c r="S502" i="2"/>
  <c r="T502" i="2"/>
  <c r="U502" i="2"/>
  <c r="Y502" i="2"/>
  <c r="B502" i="2" s="1"/>
  <c r="AB502" i="2"/>
  <c r="AD502" i="2"/>
  <c r="AE502" i="2"/>
  <c r="C503" i="2"/>
  <c r="D503" i="2"/>
  <c r="E503" i="2"/>
  <c r="F503" i="2"/>
  <c r="G503" i="2"/>
  <c r="H503" i="2"/>
  <c r="I503" i="2"/>
  <c r="J503" i="2"/>
  <c r="K503" i="2"/>
  <c r="L503" i="2"/>
  <c r="N503" i="2"/>
  <c r="O503" i="2"/>
  <c r="AC503" i="2" s="1"/>
  <c r="P503" i="2"/>
  <c r="Q503" i="2"/>
  <c r="R503" i="2"/>
  <c r="S503" i="2"/>
  <c r="T503" i="2"/>
  <c r="U503" i="2"/>
  <c r="Y503" i="2"/>
  <c r="AA503" i="2" s="1"/>
  <c r="AB503" i="2"/>
  <c r="AD503" i="2"/>
  <c r="AE503" i="2"/>
  <c r="C504" i="2"/>
  <c r="D504" i="2"/>
  <c r="E504" i="2"/>
  <c r="F504" i="2"/>
  <c r="G504" i="2"/>
  <c r="H504" i="2"/>
  <c r="I504" i="2"/>
  <c r="J504" i="2"/>
  <c r="K504" i="2"/>
  <c r="L504" i="2"/>
  <c r="N504" i="2"/>
  <c r="O504" i="2"/>
  <c r="AC504" i="2" s="1"/>
  <c r="P504" i="2"/>
  <c r="Q504" i="2"/>
  <c r="R504" i="2"/>
  <c r="S504" i="2"/>
  <c r="T504" i="2"/>
  <c r="U504" i="2"/>
  <c r="Y504" i="2"/>
  <c r="B504" i="2" s="1"/>
  <c r="AB504" i="2"/>
  <c r="AD504" i="2"/>
  <c r="AE504" i="2"/>
  <c r="C505" i="2"/>
  <c r="D505" i="2"/>
  <c r="E505" i="2"/>
  <c r="F505" i="2"/>
  <c r="G505" i="2"/>
  <c r="H505" i="2"/>
  <c r="I505" i="2"/>
  <c r="J505" i="2"/>
  <c r="K505" i="2"/>
  <c r="L505" i="2"/>
  <c r="N505" i="2"/>
  <c r="O505" i="2"/>
  <c r="AC505" i="2" s="1"/>
  <c r="P505" i="2"/>
  <c r="Q505" i="2"/>
  <c r="R505" i="2"/>
  <c r="S505" i="2"/>
  <c r="T505" i="2"/>
  <c r="U505" i="2"/>
  <c r="Y505" i="2"/>
  <c r="AA505" i="2" s="1"/>
  <c r="AB505" i="2"/>
  <c r="AD505" i="2"/>
  <c r="AE505" i="2"/>
  <c r="C506" i="2"/>
  <c r="D506" i="2"/>
  <c r="E506" i="2"/>
  <c r="F506" i="2"/>
  <c r="G506" i="2"/>
  <c r="H506" i="2"/>
  <c r="I506" i="2"/>
  <c r="J506" i="2"/>
  <c r="K506" i="2"/>
  <c r="L506" i="2"/>
  <c r="N506" i="2"/>
  <c r="O506" i="2"/>
  <c r="AC506" i="2" s="1"/>
  <c r="P506" i="2"/>
  <c r="Q506" i="2"/>
  <c r="R506" i="2"/>
  <c r="S506" i="2"/>
  <c r="T506" i="2"/>
  <c r="U506" i="2"/>
  <c r="Y506" i="2"/>
  <c r="B506" i="2" s="1"/>
  <c r="AB506" i="2"/>
  <c r="AD506" i="2"/>
  <c r="AE506" i="2"/>
  <c r="C507" i="2"/>
  <c r="D507" i="2"/>
  <c r="E507" i="2"/>
  <c r="F507" i="2"/>
  <c r="G507" i="2"/>
  <c r="H507" i="2"/>
  <c r="I507" i="2"/>
  <c r="J507" i="2"/>
  <c r="K507" i="2"/>
  <c r="L507" i="2"/>
  <c r="N507" i="2"/>
  <c r="O507" i="2"/>
  <c r="AC507" i="2" s="1"/>
  <c r="P507" i="2"/>
  <c r="Q507" i="2"/>
  <c r="R507" i="2"/>
  <c r="S507" i="2"/>
  <c r="T507" i="2"/>
  <c r="U507" i="2"/>
  <c r="Y507" i="2"/>
  <c r="AA507" i="2" s="1"/>
  <c r="AB507" i="2"/>
  <c r="AD507" i="2"/>
  <c r="AE507" i="2"/>
  <c r="C508" i="2"/>
  <c r="D508" i="2"/>
  <c r="E508" i="2"/>
  <c r="F508" i="2"/>
  <c r="G508" i="2"/>
  <c r="H508" i="2"/>
  <c r="I508" i="2"/>
  <c r="J508" i="2"/>
  <c r="K508" i="2"/>
  <c r="L508" i="2"/>
  <c r="N508" i="2"/>
  <c r="O508" i="2"/>
  <c r="AC508" i="2" s="1"/>
  <c r="P508" i="2"/>
  <c r="Q508" i="2"/>
  <c r="R508" i="2"/>
  <c r="S508" i="2"/>
  <c r="T508" i="2"/>
  <c r="U508" i="2"/>
  <c r="Y508" i="2"/>
  <c r="B508" i="2" s="1"/>
  <c r="AB508" i="2"/>
  <c r="AD508" i="2"/>
  <c r="AE508" i="2"/>
  <c r="C509" i="2"/>
  <c r="D509" i="2"/>
  <c r="E509" i="2"/>
  <c r="F509" i="2"/>
  <c r="G509" i="2"/>
  <c r="H509" i="2"/>
  <c r="I509" i="2"/>
  <c r="J509" i="2"/>
  <c r="K509" i="2"/>
  <c r="L509" i="2"/>
  <c r="N509" i="2"/>
  <c r="O509" i="2"/>
  <c r="AC509" i="2" s="1"/>
  <c r="P509" i="2"/>
  <c r="Q509" i="2"/>
  <c r="R509" i="2"/>
  <c r="S509" i="2"/>
  <c r="T509" i="2"/>
  <c r="U509" i="2"/>
  <c r="Y509" i="2"/>
  <c r="AA509" i="2" s="1"/>
  <c r="AB509" i="2"/>
  <c r="AD509" i="2"/>
  <c r="AE509" i="2"/>
  <c r="C510" i="2"/>
  <c r="D510" i="2"/>
  <c r="E510" i="2"/>
  <c r="F510" i="2"/>
  <c r="G510" i="2"/>
  <c r="H510" i="2"/>
  <c r="I510" i="2"/>
  <c r="J510" i="2"/>
  <c r="K510" i="2"/>
  <c r="L510" i="2"/>
  <c r="N510" i="2"/>
  <c r="O510" i="2"/>
  <c r="AC510" i="2" s="1"/>
  <c r="P510" i="2"/>
  <c r="Q510" i="2"/>
  <c r="R510" i="2"/>
  <c r="S510" i="2"/>
  <c r="T510" i="2"/>
  <c r="U510" i="2"/>
  <c r="Y510" i="2"/>
  <c r="B510" i="2" s="1"/>
  <c r="AB510" i="2"/>
  <c r="AD510" i="2"/>
  <c r="AE510" i="2"/>
  <c r="C511" i="2"/>
  <c r="D511" i="2"/>
  <c r="E511" i="2"/>
  <c r="F511" i="2"/>
  <c r="G511" i="2"/>
  <c r="H511" i="2"/>
  <c r="I511" i="2"/>
  <c r="J511" i="2"/>
  <c r="K511" i="2"/>
  <c r="L511" i="2"/>
  <c r="N511" i="2"/>
  <c r="O511" i="2"/>
  <c r="AC511" i="2" s="1"/>
  <c r="P511" i="2"/>
  <c r="Q511" i="2"/>
  <c r="R511" i="2"/>
  <c r="S511" i="2"/>
  <c r="T511" i="2"/>
  <c r="U511" i="2"/>
  <c r="Y511" i="2"/>
  <c r="AA511" i="2" s="1"/>
  <c r="AB511" i="2"/>
  <c r="AD511" i="2"/>
  <c r="AE511" i="2"/>
  <c r="C512" i="2"/>
  <c r="D512" i="2"/>
  <c r="E512" i="2"/>
  <c r="F512" i="2"/>
  <c r="G512" i="2"/>
  <c r="H512" i="2"/>
  <c r="I512" i="2"/>
  <c r="J512" i="2"/>
  <c r="K512" i="2"/>
  <c r="L512" i="2"/>
  <c r="N512" i="2"/>
  <c r="O512" i="2"/>
  <c r="AC512" i="2" s="1"/>
  <c r="P512" i="2"/>
  <c r="Q512" i="2"/>
  <c r="R512" i="2"/>
  <c r="S512" i="2"/>
  <c r="T512" i="2"/>
  <c r="U512" i="2"/>
  <c r="Y512" i="2"/>
  <c r="B512" i="2" s="1"/>
  <c r="AB512" i="2"/>
  <c r="AD512" i="2"/>
  <c r="AE512" i="2"/>
  <c r="C513" i="2"/>
  <c r="D513" i="2"/>
  <c r="E513" i="2"/>
  <c r="F513" i="2"/>
  <c r="G513" i="2"/>
  <c r="H513" i="2"/>
  <c r="I513" i="2"/>
  <c r="J513" i="2"/>
  <c r="K513" i="2"/>
  <c r="L513" i="2"/>
  <c r="N513" i="2"/>
  <c r="O513" i="2"/>
  <c r="AC513" i="2" s="1"/>
  <c r="P513" i="2"/>
  <c r="Q513" i="2"/>
  <c r="R513" i="2"/>
  <c r="S513" i="2"/>
  <c r="T513" i="2"/>
  <c r="U513" i="2"/>
  <c r="Y513" i="2"/>
  <c r="AA513" i="2" s="1"/>
  <c r="AB513" i="2"/>
  <c r="AD513" i="2"/>
  <c r="AE513" i="2"/>
  <c r="C514" i="2"/>
  <c r="D514" i="2"/>
  <c r="E514" i="2"/>
  <c r="F514" i="2"/>
  <c r="G514" i="2"/>
  <c r="H514" i="2"/>
  <c r="I514" i="2"/>
  <c r="J514" i="2"/>
  <c r="K514" i="2"/>
  <c r="L514" i="2"/>
  <c r="N514" i="2"/>
  <c r="O514" i="2"/>
  <c r="AC514" i="2" s="1"/>
  <c r="P514" i="2"/>
  <c r="Q514" i="2"/>
  <c r="R514" i="2"/>
  <c r="S514" i="2"/>
  <c r="T514" i="2"/>
  <c r="U514" i="2"/>
  <c r="Y514" i="2"/>
  <c r="AB514" i="2"/>
  <c r="AD514" i="2"/>
  <c r="AE514" i="2"/>
  <c r="C515" i="2"/>
  <c r="D515" i="2"/>
  <c r="E515" i="2"/>
  <c r="F515" i="2"/>
  <c r="G515" i="2"/>
  <c r="H515" i="2"/>
  <c r="I515" i="2"/>
  <c r="J515" i="2"/>
  <c r="K515" i="2"/>
  <c r="L515" i="2"/>
  <c r="N515" i="2"/>
  <c r="O515" i="2"/>
  <c r="AC515" i="2" s="1"/>
  <c r="P515" i="2"/>
  <c r="Q515" i="2"/>
  <c r="R515" i="2"/>
  <c r="S515" i="2"/>
  <c r="T515" i="2"/>
  <c r="U515" i="2"/>
  <c r="Y515" i="2"/>
  <c r="AA515" i="2" s="1"/>
  <c r="AB515" i="2"/>
  <c r="AD515" i="2"/>
  <c r="AE515" i="2"/>
  <c r="C516" i="2"/>
  <c r="D516" i="2"/>
  <c r="E516" i="2"/>
  <c r="F516" i="2"/>
  <c r="G516" i="2"/>
  <c r="H516" i="2"/>
  <c r="I516" i="2"/>
  <c r="J516" i="2"/>
  <c r="K516" i="2"/>
  <c r="L516" i="2"/>
  <c r="N516" i="2"/>
  <c r="O516" i="2"/>
  <c r="AC516" i="2" s="1"/>
  <c r="P516" i="2"/>
  <c r="Q516" i="2"/>
  <c r="R516" i="2"/>
  <c r="S516" i="2"/>
  <c r="T516" i="2"/>
  <c r="U516" i="2"/>
  <c r="Y516" i="2"/>
  <c r="AB516" i="2"/>
  <c r="AD516" i="2"/>
  <c r="AE516" i="2"/>
  <c r="C517" i="2"/>
  <c r="D517" i="2"/>
  <c r="E517" i="2"/>
  <c r="F517" i="2"/>
  <c r="G517" i="2"/>
  <c r="H517" i="2"/>
  <c r="I517" i="2"/>
  <c r="J517" i="2"/>
  <c r="K517" i="2"/>
  <c r="L517" i="2"/>
  <c r="N517" i="2"/>
  <c r="O517" i="2"/>
  <c r="AC517" i="2" s="1"/>
  <c r="P517" i="2"/>
  <c r="Q517" i="2"/>
  <c r="R517" i="2"/>
  <c r="S517" i="2"/>
  <c r="T517" i="2"/>
  <c r="U517" i="2"/>
  <c r="Y517" i="2"/>
  <c r="AA517" i="2" s="1"/>
  <c r="AB517" i="2"/>
  <c r="AD517" i="2"/>
  <c r="AE517" i="2"/>
  <c r="C518" i="2"/>
  <c r="D518" i="2"/>
  <c r="E518" i="2"/>
  <c r="F518" i="2"/>
  <c r="G518" i="2"/>
  <c r="H518" i="2"/>
  <c r="I518" i="2"/>
  <c r="J518" i="2"/>
  <c r="K518" i="2"/>
  <c r="L518" i="2"/>
  <c r="N518" i="2"/>
  <c r="O518" i="2"/>
  <c r="AC518" i="2" s="1"/>
  <c r="P518" i="2"/>
  <c r="Q518" i="2"/>
  <c r="R518" i="2"/>
  <c r="S518" i="2"/>
  <c r="T518" i="2"/>
  <c r="U518" i="2"/>
  <c r="Y518" i="2"/>
  <c r="AB518" i="2"/>
  <c r="AD518" i="2"/>
  <c r="AE518" i="2"/>
  <c r="C519" i="2"/>
  <c r="D519" i="2"/>
  <c r="E519" i="2"/>
  <c r="F519" i="2"/>
  <c r="G519" i="2"/>
  <c r="H519" i="2"/>
  <c r="I519" i="2"/>
  <c r="J519" i="2"/>
  <c r="K519" i="2"/>
  <c r="L519" i="2"/>
  <c r="N519" i="2"/>
  <c r="O519" i="2"/>
  <c r="AC519" i="2" s="1"/>
  <c r="P519" i="2"/>
  <c r="Q519" i="2"/>
  <c r="R519" i="2"/>
  <c r="S519" i="2"/>
  <c r="T519" i="2"/>
  <c r="U519" i="2"/>
  <c r="Y519" i="2"/>
  <c r="AA519" i="2" s="1"/>
  <c r="AB519" i="2"/>
  <c r="AD519" i="2"/>
  <c r="AE519" i="2"/>
  <c r="C520" i="2"/>
  <c r="D520" i="2"/>
  <c r="E520" i="2"/>
  <c r="F520" i="2"/>
  <c r="G520" i="2"/>
  <c r="H520" i="2"/>
  <c r="I520" i="2"/>
  <c r="J520" i="2"/>
  <c r="K520" i="2"/>
  <c r="L520" i="2"/>
  <c r="N520" i="2"/>
  <c r="O520" i="2"/>
  <c r="AC520" i="2" s="1"/>
  <c r="P520" i="2"/>
  <c r="Q520" i="2"/>
  <c r="R520" i="2"/>
  <c r="S520" i="2"/>
  <c r="T520" i="2"/>
  <c r="U520" i="2"/>
  <c r="Y520" i="2"/>
  <c r="AB520" i="2"/>
  <c r="AD520" i="2"/>
  <c r="AE520" i="2"/>
  <c r="C521" i="2"/>
  <c r="D521" i="2"/>
  <c r="E521" i="2"/>
  <c r="F521" i="2"/>
  <c r="G521" i="2"/>
  <c r="H521" i="2"/>
  <c r="I521" i="2"/>
  <c r="J521" i="2"/>
  <c r="K521" i="2"/>
  <c r="L521" i="2"/>
  <c r="N521" i="2"/>
  <c r="O521" i="2"/>
  <c r="AC521" i="2" s="1"/>
  <c r="P521" i="2"/>
  <c r="Q521" i="2"/>
  <c r="R521" i="2"/>
  <c r="S521" i="2"/>
  <c r="T521" i="2"/>
  <c r="U521" i="2"/>
  <c r="Y521" i="2"/>
  <c r="AA521" i="2" s="1"/>
  <c r="AB521" i="2"/>
  <c r="AD521" i="2"/>
  <c r="AE521" i="2"/>
  <c r="C522" i="2"/>
  <c r="D522" i="2"/>
  <c r="E522" i="2"/>
  <c r="F522" i="2"/>
  <c r="G522" i="2"/>
  <c r="H522" i="2"/>
  <c r="I522" i="2"/>
  <c r="J522" i="2"/>
  <c r="K522" i="2"/>
  <c r="L522" i="2"/>
  <c r="N522" i="2"/>
  <c r="O522" i="2"/>
  <c r="AC522" i="2" s="1"/>
  <c r="P522" i="2"/>
  <c r="Q522" i="2"/>
  <c r="R522" i="2"/>
  <c r="S522" i="2"/>
  <c r="T522" i="2"/>
  <c r="U522" i="2"/>
  <c r="Y522" i="2"/>
  <c r="AB522" i="2"/>
  <c r="AD522" i="2"/>
  <c r="AE522" i="2"/>
  <c r="C523" i="2"/>
  <c r="D523" i="2"/>
  <c r="E523" i="2"/>
  <c r="F523" i="2"/>
  <c r="G523" i="2"/>
  <c r="H523" i="2"/>
  <c r="I523" i="2"/>
  <c r="J523" i="2"/>
  <c r="K523" i="2"/>
  <c r="L523" i="2"/>
  <c r="N523" i="2"/>
  <c r="O523" i="2"/>
  <c r="AC523" i="2" s="1"/>
  <c r="P523" i="2"/>
  <c r="Q523" i="2"/>
  <c r="R523" i="2"/>
  <c r="S523" i="2"/>
  <c r="T523" i="2"/>
  <c r="U523" i="2"/>
  <c r="Y523" i="2"/>
  <c r="AA523" i="2" s="1"/>
  <c r="AB523" i="2"/>
  <c r="AD523" i="2"/>
  <c r="AE523" i="2"/>
  <c r="C524" i="2"/>
  <c r="D524" i="2"/>
  <c r="E524" i="2"/>
  <c r="F524" i="2"/>
  <c r="G524" i="2"/>
  <c r="H524" i="2"/>
  <c r="I524" i="2"/>
  <c r="J524" i="2"/>
  <c r="K524" i="2"/>
  <c r="L524" i="2"/>
  <c r="N524" i="2"/>
  <c r="O524" i="2"/>
  <c r="AC524" i="2" s="1"/>
  <c r="P524" i="2"/>
  <c r="Q524" i="2"/>
  <c r="R524" i="2"/>
  <c r="S524" i="2"/>
  <c r="T524" i="2"/>
  <c r="U524" i="2"/>
  <c r="Y524" i="2"/>
  <c r="AB524" i="2"/>
  <c r="AD524" i="2"/>
  <c r="AE524" i="2"/>
  <c r="C525" i="2"/>
  <c r="D525" i="2"/>
  <c r="E525" i="2"/>
  <c r="F525" i="2"/>
  <c r="G525" i="2"/>
  <c r="H525" i="2"/>
  <c r="I525" i="2"/>
  <c r="J525" i="2"/>
  <c r="K525" i="2"/>
  <c r="L525" i="2"/>
  <c r="N525" i="2"/>
  <c r="O525" i="2"/>
  <c r="AC525" i="2" s="1"/>
  <c r="P525" i="2"/>
  <c r="Q525" i="2"/>
  <c r="R525" i="2"/>
  <c r="S525" i="2"/>
  <c r="T525" i="2"/>
  <c r="U525" i="2"/>
  <c r="Y525" i="2"/>
  <c r="AA525" i="2" s="1"/>
  <c r="AB525" i="2"/>
  <c r="AD525" i="2"/>
  <c r="AE525" i="2"/>
  <c r="C526" i="2"/>
  <c r="D526" i="2"/>
  <c r="E526" i="2"/>
  <c r="F526" i="2"/>
  <c r="G526" i="2"/>
  <c r="H526" i="2"/>
  <c r="I526" i="2"/>
  <c r="J526" i="2"/>
  <c r="K526" i="2"/>
  <c r="L526" i="2"/>
  <c r="N526" i="2"/>
  <c r="O526" i="2"/>
  <c r="AC526" i="2" s="1"/>
  <c r="P526" i="2"/>
  <c r="Q526" i="2"/>
  <c r="R526" i="2"/>
  <c r="S526" i="2"/>
  <c r="T526" i="2"/>
  <c r="U526" i="2"/>
  <c r="Y526" i="2"/>
  <c r="AB526" i="2"/>
  <c r="AD526" i="2"/>
  <c r="AE526" i="2"/>
  <c r="C527" i="2"/>
  <c r="D527" i="2"/>
  <c r="E527" i="2"/>
  <c r="F527" i="2"/>
  <c r="G527" i="2"/>
  <c r="H527" i="2"/>
  <c r="I527" i="2"/>
  <c r="J527" i="2"/>
  <c r="K527" i="2"/>
  <c r="L527" i="2"/>
  <c r="N527" i="2"/>
  <c r="O527" i="2"/>
  <c r="AC527" i="2" s="1"/>
  <c r="P527" i="2"/>
  <c r="Q527" i="2"/>
  <c r="R527" i="2"/>
  <c r="S527" i="2"/>
  <c r="T527" i="2"/>
  <c r="U527" i="2"/>
  <c r="Y527" i="2"/>
  <c r="AA527" i="2" s="1"/>
  <c r="AB527" i="2"/>
  <c r="AD527" i="2"/>
  <c r="AE527" i="2"/>
  <c r="C528" i="2"/>
  <c r="D528" i="2"/>
  <c r="E528" i="2"/>
  <c r="F528" i="2"/>
  <c r="G528" i="2"/>
  <c r="H528" i="2"/>
  <c r="I528" i="2"/>
  <c r="J528" i="2"/>
  <c r="K528" i="2"/>
  <c r="L528" i="2"/>
  <c r="N528" i="2"/>
  <c r="O528" i="2"/>
  <c r="AC528" i="2" s="1"/>
  <c r="P528" i="2"/>
  <c r="Q528" i="2"/>
  <c r="R528" i="2"/>
  <c r="S528" i="2"/>
  <c r="T528" i="2"/>
  <c r="U528" i="2"/>
  <c r="Y528" i="2"/>
  <c r="AB528" i="2"/>
  <c r="AD528" i="2"/>
  <c r="AE528" i="2"/>
  <c r="C529" i="2"/>
  <c r="D529" i="2"/>
  <c r="E529" i="2"/>
  <c r="F529" i="2"/>
  <c r="G529" i="2"/>
  <c r="H529" i="2"/>
  <c r="I529" i="2"/>
  <c r="J529" i="2"/>
  <c r="K529" i="2"/>
  <c r="L529" i="2"/>
  <c r="N529" i="2"/>
  <c r="O529" i="2"/>
  <c r="AC529" i="2" s="1"/>
  <c r="P529" i="2"/>
  <c r="Q529" i="2"/>
  <c r="R529" i="2"/>
  <c r="S529" i="2"/>
  <c r="T529" i="2"/>
  <c r="U529" i="2"/>
  <c r="Y529" i="2"/>
  <c r="AA529" i="2" s="1"/>
  <c r="AB529" i="2"/>
  <c r="AD529" i="2"/>
  <c r="AE529" i="2"/>
  <c r="C530" i="2"/>
  <c r="D530" i="2"/>
  <c r="E530" i="2"/>
  <c r="F530" i="2"/>
  <c r="G530" i="2"/>
  <c r="H530" i="2"/>
  <c r="I530" i="2"/>
  <c r="J530" i="2"/>
  <c r="K530" i="2"/>
  <c r="L530" i="2"/>
  <c r="N530" i="2"/>
  <c r="O530" i="2"/>
  <c r="AC530" i="2" s="1"/>
  <c r="P530" i="2"/>
  <c r="Q530" i="2"/>
  <c r="R530" i="2"/>
  <c r="S530" i="2"/>
  <c r="T530" i="2"/>
  <c r="U530" i="2"/>
  <c r="Y530" i="2"/>
  <c r="AB530" i="2"/>
  <c r="AD530" i="2"/>
  <c r="AE530" i="2"/>
  <c r="C531" i="2"/>
  <c r="D531" i="2"/>
  <c r="E531" i="2"/>
  <c r="F531" i="2"/>
  <c r="G531" i="2"/>
  <c r="H531" i="2"/>
  <c r="I531" i="2"/>
  <c r="J531" i="2"/>
  <c r="K531" i="2"/>
  <c r="L531" i="2"/>
  <c r="N531" i="2"/>
  <c r="O531" i="2"/>
  <c r="AC531" i="2" s="1"/>
  <c r="P531" i="2"/>
  <c r="Q531" i="2"/>
  <c r="R531" i="2"/>
  <c r="S531" i="2"/>
  <c r="T531" i="2"/>
  <c r="U531" i="2"/>
  <c r="Y531" i="2"/>
  <c r="AA531" i="2" s="1"/>
  <c r="AB531" i="2"/>
  <c r="AD531" i="2"/>
  <c r="AE531" i="2"/>
  <c r="C532" i="2"/>
  <c r="D532" i="2"/>
  <c r="E532" i="2"/>
  <c r="F532" i="2"/>
  <c r="G532" i="2"/>
  <c r="H532" i="2"/>
  <c r="I532" i="2"/>
  <c r="J532" i="2"/>
  <c r="K532" i="2"/>
  <c r="L532" i="2"/>
  <c r="N532" i="2"/>
  <c r="O532" i="2"/>
  <c r="AC532" i="2" s="1"/>
  <c r="P532" i="2"/>
  <c r="Q532" i="2"/>
  <c r="R532" i="2"/>
  <c r="S532" i="2"/>
  <c r="T532" i="2"/>
  <c r="U532" i="2"/>
  <c r="Y532" i="2"/>
  <c r="AB532" i="2"/>
  <c r="AD532" i="2"/>
  <c r="AE532" i="2"/>
  <c r="C533" i="2"/>
  <c r="D533" i="2"/>
  <c r="E533" i="2"/>
  <c r="F533" i="2"/>
  <c r="G533" i="2"/>
  <c r="H533" i="2"/>
  <c r="I533" i="2"/>
  <c r="J533" i="2"/>
  <c r="K533" i="2"/>
  <c r="L533" i="2"/>
  <c r="N533" i="2"/>
  <c r="O533" i="2"/>
  <c r="AC533" i="2" s="1"/>
  <c r="P533" i="2"/>
  <c r="Q533" i="2"/>
  <c r="R533" i="2"/>
  <c r="S533" i="2"/>
  <c r="T533" i="2"/>
  <c r="U533" i="2"/>
  <c r="X533" i="2"/>
  <c r="Y533" i="2"/>
  <c r="AA533" i="2" s="1"/>
  <c r="AB533" i="2"/>
  <c r="AD533" i="2"/>
  <c r="AE533" i="2"/>
  <c r="C534" i="2"/>
  <c r="D534" i="2"/>
  <c r="E534" i="2"/>
  <c r="F534" i="2"/>
  <c r="G534" i="2"/>
  <c r="H534" i="2"/>
  <c r="I534" i="2"/>
  <c r="J534" i="2"/>
  <c r="K534" i="2"/>
  <c r="L534" i="2"/>
  <c r="N534" i="2"/>
  <c r="O534" i="2"/>
  <c r="AC534" i="2" s="1"/>
  <c r="P534" i="2"/>
  <c r="Q534" i="2"/>
  <c r="R534" i="2"/>
  <c r="S534" i="2"/>
  <c r="T534" i="2"/>
  <c r="U534" i="2"/>
  <c r="X534" i="2"/>
  <c r="Y534" i="2"/>
  <c r="AB534" i="2"/>
  <c r="AD534" i="2"/>
  <c r="AE534" i="2"/>
  <c r="C535" i="2"/>
  <c r="D535" i="2"/>
  <c r="E535" i="2"/>
  <c r="F535" i="2"/>
  <c r="G535" i="2"/>
  <c r="H535" i="2"/>
  <c r="I535" i="2"/>
  <c r="J535" i="2"/>
  <c r="K535" i="2"/>
  <c r="L535" i="2"/>
  <c r="N535" i="2"/>
  <c r="O535" i="2"/>
  <c r="AC535" i="2" s="1"/>
  <c r="P535" i="2"/>
  <c r="Q535" i="2"/>
  <c r="R535" i="2"/>
  <c r="S535" i="2"/>
  <c r="T535" i="2"/>
  <c r="U535" i="2"/>
  <c r="X535" i="2"/>
  <c r="Y535" i="2"/>
  <c r="AA535" i="2" s="1"/>
  <c r="AB535" i="2"/>
  <c r="AD535" i="2"/>
  <c r="AE535" i="2"/>
  <c r="C536" i="2"/>
  <c r="D536" i="2"/>
  <c r="E536" i="2"/>
  <c r="F536" i="2"/>
  <c r="G536" i="2"/>
  <c r="H536" i="2"/>
  <c r="I536" i="2"/>
  <c r="J536" i="2"/>
  <c r="K536" i="2"/>
  <c r="L536" i="2"/>
  <c r="N536" i="2"/>
  <c r="O536" i="2"/>
  <c r="AC536" i="2" s="1"/>
  <c r="P536" i="2"/>
  <c r="Q536" i="2"/>
  <c r="R536" i="2"/>
  <c r="S536" i="2"/>
  <c r="T536" i="2"/>
  <c r="U536" i="2"/>
  <c r="X536" i="2"/>
  <c r="Y536" i="2"/>
  <c r="AB536" i="2"/>
  <c r="AD536" i="2"/>
  <c r="AE536" i="2"/>
  <c r="C537" i="2"/>
  <c r="D537" i="2"/>
  <c r="E537" i="2"/>
  <c r="F537" i="2"/>
  <c r="G537" i="2"/>
  <c r="H537" i="2"/>
  <c r="I537" i="2"/>
  <c r="J537" i="2"/>
  <c r="K537" i="2"/>
  <c r="L537" i="2"/>
  <c r="N537" i="2"/>
  <c r="O537" i="2"/>
  <c r="AC537" i="2" s="1"/>
  <c r="P537" i="2"/>
  <c r="Q537" i="2"/>
  <c r="R537" i="2"/>
  <c r="S537" i="2"/>
  <c r="T537" i="2"/>
  <c r="U537" i="2"/>
  <c r="X537" i="2"/>
  <c r="Y537" i="2"/>
  <c r="AA537" i="2" s="1"/>
  <c r="AB537" i="2"/>
  <c r="AD537" i="2"/>
  <c r="AE537" i="2"/>
  <c r="C538" i="2"/>
  <c r="D538" i="2"/>
  <c r="E538" i="2"/>
  <c r="F538" i="2"/>
  <c r="G538" i="2"/>
  <c r="H538" i="2"/>
  <c r="I538" i="2"/>
  <c r="J538" i="2"/>
  <c r="K538" i="2"/>
  <c r="L538" i="2"/>
  <c r="N538" i="2"/>
  <c r="O538" i="2"/>
  <c r="AC538" i="2" s="1"/>
  <c r="P538" i="2"/>
  <c r="Q538" i="2"/>
  <c r="R538" i="2"/>
  <c r="S538" i="2"/>
  <c r="T538" i="2"/>
  <c r="U538" i="2"/>
  <c r="X538" i="2"/>
  <c r="Y538" i="2"/>
  <c r="AB538" i="2"/>
  <c r="AD538" i="2"/>
  <c r="AE538" i="2"/>
  <c r="C539" i="2"/>
  <c r="D539" i="2"/>
  <c r="E539" i="2"/>
  <c r="F539" i="2"/>
  <c r="G539" i="2"/>
  <c r="H539" i="2"/>
  <c r="I539" i="2"/>
  <c r="J539" i="2"/>
  <c r="K539" i="2"/>
  <c r="L539" i="2"/>
  <c r="N539" i="2"/>
  <c r="O539" i="2"/>
  <c r="AC539" i="2" s="1"/>
  <c r="P539" i="2"/>
  <c r="Q539" i="2"/>
  <c r="R539" i="2"/>
  <c r="S539" i="2"/>
  <c r="T539" i="2"/>
  <c r="U539" i="2"/>
  <c r="X539" i="2"/>
  <c r="Y539" i="2"/>
  <c r="AA539" i="2" s="1"/>
  <c r="AB539" i="2"/>
  <c r="AD539" i="2"/>
  <c r="AE539" i="2"/>
  <c r="C540" i="2"/>
  <c r="D540" i="2"/>
  <c r="E540" i="2"/>
  <c r="F540" i="2"/>
  <c r="G540" i="2"/>
  <c r="H540" i="2"/>
  <c r="I540" i="2"/>
  <c r="J540" i="2"/>
  <c r="K540" i="2"/>
  <c r="L540" i="2"/>
  <c r="N540" i="2"/>
  <c r="O540" i="2"/>
  <c r="AC540" i="2" s="1"/>
  <c r="P540" i="2"/>
  <c r="Q540" i="2"/>
  <c r="R540" i="2"/>
  <c r="S540" i="2"/>
  <c r="T540" i="2"/>
  <c r="U540" i="2"/>
  <c r="X540" i="2"/>
  <c r="Y540" i="2"/>
  <c r="AB540" i="2"/>
  <c r="AD540" i="2"/>
  <c r="AE540" i="2"/>
  <c r="C541" i="2"/>
  <c r="D541" i="2"/>
  <c r="E541" i="2"/>
  <c r="F541" i="2"/>
  <c r="G541" i="2"/>
  <c r="H541" i="2"/>
  <c r="I541" i="2"/>
  <c r="J541" i="2"/>
  <c r="K541" i="2"/>
  <c r="L541" i="2"/>
  <c r="N541" i="2"/>
  <c r="O541" i="2"/>
  <c r="AC541" i="2" s="1"/>
  <c r="P541" i="2"/>
  <c r="Q541" i="2"/>
  <c r="R541" i="2"/>
  <c r="S541" i="2"/>
  <c r="T541" i="2"/>
  <c r="U541" i="2"/>
  <c r="X541" i="2"/>
  <c r="Y541" i="2"/>
  <c r="AA541" i="2" s="1"/>
  <c r="AB541" i="2"/>
  <c r="AD541" i="2"/>
  <c r="AE541" i="2"/>
  <c r="C542" i="2"/>
  <c r="D542" i="2"/>
  <c r="E542" i="2"/>
  <c r="F542" i="2"/>
  <c r="G542" i="2"/>
  <c r="H542" i="2"/>
  <c r="I542" i="2"/>
  <c r="J542" i="2"/>
  <c r="K542" i="2"/>
  <c r="L542" i="2"/>
  <c r="N542" i="2"/>
  <c r="O542" i="2"/>
  <c r="AC542" i="2" s="1"/>
  <c r="P542" i="2"/>
  <c r="Q542" i="2"/>
  <c r="R542" i="2"/>
  <c r="S542" i="2"/>
  <c r="T542" i="2"/>
  <c r="U542" i="2"/>
  <c r="X542" i="2"/>
  <c r="Y542" i="2"/>
  <c r="AB542" i="2"/>
  <c r="AD542" i="2"/>
  <c r="AE542" i="2"/>
  <c r="C543" i="2"/>
  <c r="D543" i="2"/>
  <c r="E543" i="2"/>
  <c r="F543" i="2"/>
  <c r="G543" i="2"/>
  <c r="H543" i="2"/>
  <c r="I543" i="2"/>
  <c r="J543" i="2"/>
  <c r="K543" i="2"/>
  <c r="L543" i="2"/>
  <c r="N543" i="2"/>
  <c r="O543" i="2"/>
  <c r="AC543" i="2" s="1"/>
  <c r="P543" i="2"/>
  <c r="Q543" i="2"/>
  <c r="R543" i="2"/>
  <c r="S543" i="2"/>
  <c r="T543" i="2"/>
  <c r="U543" i="2"/>
  <c r="X543" i="2"/>
  <c r="Y543" i="2"/>
  <c r="AA543" i="2" s="1"/>
  <c r="AB543" i="2"/>
  <c r="AD543" i="2"/>
  <c r="AE543" i="2"/>
  <c r="C544" i="2"/>
  <c r="D544" i="2"/>
  <c r="E544" i="2"/>
  <c r="F544" i="2"/>
  <c r="G544" i="2"/>
  <c r="H544" i="2"/>
  <c r="I544" i="2"/>
  <c r="J544" i="2"/>
  <c r="K544" i="2"/>
  <c r="L544" i="2"/>
  <c r="N544" i="2"/>
  <c r="O544" i="2"/>
  <c r="AC544" i="2" s="1"/>
  <c r="P544" i="2"/>
  <c r="Q544" i="2"/>
  <c r="R544" i="2"/>
  <c r="S544" i="2"/>
  <c r="T544" i="2"/>
  <c r="U544" i="2"/>
  <c r="X544" i="2"/>
  <c r="Y544" i="2"/>
  <c r="AB544" i="2"/>
  <c r="AD544" i="2"/>
  <c r="AE544" i="2"/>
  <c r="C545" i="2"/>
  <c r="D545" i="2"/>
  <c r="E545" i="2"/>
  <c r="F545" i="2"/>
  <c r="G545" i="2"/>
  <c r="H545" i="2"/>
  <c r="I545" i="2"/>
  <c r="J545" i="2"/>
  <c r="K545" i="2"/>
  <c r="L545" i="2"/>
  <c r="N545" i="2"/>
  <c r="O545" i="2"/>
  <c r="AC545" i="2" s="1"/>
  <c r="P545" i="2"/>
  <c r="Q545" i="2"/>
  <c r="R545" i="2"/>
  <c r="S545" i="2"/>
  <c r="T545" i="2"/>
  <c r="U545" i="2"/>
  <c r="X545" i="2"/>
  <c r="Y545" i="2"/>
  <c r="AA545" i="2" s="1"/>
  <c r="AB545" i="2"/>
  <c r="AD545" i="2"/>
  <c r="AE545" i="2"/>
  <c r="C546" i="2"/>
  <c r="D546" i="2"/>
  <c r="E546" i="2"/>
  <c r="F546" i="2"/>
  <c r="G546" i="2"/>
  <c r="H546" i="2"/>
  <c r="I546" i="2"/>
  <c r="J546" i="2"/>
  <c r="K546" i="2"/>
  <c r="L546" i="2"/>
  <c r="N546" i="2"/>
  <c r="O546" i="2"/>
  <c r="AC546" i="2" s="1"/>
  <c r="P546" i="2"/>
  <c r="Q546" i="2"/>
  <c r="R546" i="2"/>
  <c r="S546" i="2"/>
  <c r="T546" i="2"/>
  <c r="U546" i="2"/>
  <c r="X546" i="2"/>
  <c r="Y546" i="2"/>
  <c r="AB546" i="2"/>
  <c r="AD546" i="2"/>
  <c r="AE546" i="2"/>
  <c r="C547" i="2"/>
  <c r="D547" i="2"/>
  <c r="E547" i="2"/>
  <c r="F547" i="2"/>
  <c r="G547" i="2"/>
  <c r="H547" i="2"/>
  <c r="I547" i="2"/>
  <c r="J547" i="2"/>
  <c r="K547" i="2"/>
  <c r="L547" i="2"/>
  <c r="N547" i="2"/>
  <c r="O547" i="2"/>
  <c r="AC547" i="2" s="1"/>
  <c r="P547" i="2"/>
  <c r="Q547" i="2"/>
  <c r="R547" i="2"/>
  <c r="S547" i="2"/>
  <c r="T547" i="2"/>
  <c r="U547" i="2"/>
  <c r="X547" i="2"/>
  <c r="Y547" i="2"/>
  <c r="AA547" i="2" s="1"/>
  <c r="AB547" i="2"/>
  <c r="AD547" i="2"/>
  <c r="AE547" i="2"/>
  <c r="C548" i="2"/>
  <c r="D548" i="2"/>
  <c r="E548" i="2"/>
  <c r="F548" i="2"/>
  <c r="G548" i="2"/>
  <c r="H548" i="2"/>
  <c r="I548" i="2"/>
  <c r="J548" i="2"/>
  <c r="K548" i="2"/>
  <c r="L548" i="2"/>
  <c r="N548" i="2"/>
  <c r="O548" i="2"/>
  <c r="AC548" i="2" s="1"/>
  <c r="P548" i="2"/>
  <c r="Q548" i="2"/>
  <c r="R548" i="2"/>
  <c r="S548" i="2"/>
  <c r="T548" i="2"/>
  <c r="U548" i="2"/>
  <c r="X548" i="2"/>
  <c r="Y548" i="2"/>
  <c r="AB548" i="2"/>
  <c r="AD548" i="2"/>
  <c r="AE548" i="2"/>
  <c r="C549" i="2"/>
  <c r="D549" i="2"/>
  <c r="E549" i="2"/>
  <c r="F549" i="2"/>
  <c r="G549" i="2"/>
  <c r="H549" i="2"/>
  <c r="I549" i="2"/>
  <c r="J549" i="2"/>
  <c r="K549" i="2"/>
  <c r="L549" i="2"/>
  <c r="N549" i="2"/>
  <c r="O549" i="2"/>
  <c r="AC549" i="2" s="1"/>
  <c r="P549" i="2"/>
  <c r="Q549" i="2"/>
  <c r="R549" i="2"/>
  <c r="S549" i="2"/>
  <c r="T549" i="2"/>
  <c r="U549" i="2"/>
  <c r="X549" i="2"/>
  <c r="Y549" i="2"/>
  <c r="AA549" i="2" s="1"/>
  <c r="AB549" i="2"/>
  <c r="AD549" i="2"/>
  <c r="AE549" i="2"/>
  <c r="C550" i="2"/>
  <c r="D550" i="2"/>
  <c r="E550" i="2"/>
  <c r="F550" i="2"/>
  <c r="G550" i="2"/>
  <c r="H550" i="2"/>
  <c r="I550" i="2"/>
  <c r="J550" i="2"/>
  <c r="K550" i="2"/>
  <c r="L550" i="2"/>
  <c r="N550" i="2"/>
  <c r="O550" i="2"/>
  <c r="AC550" i="2" s="1"/>
  <c r="P550" i="2"/>
  <c r="Q550" i="2"/>
  <c r="R550" i="2"/>
  <c r="S550" i="2"/>
  <c r="T550" i="2"/>
  <c r="U550" i="2"/>
  <c r="X550" i="2"/>
  <c r="Y550" i="2"/>
  <c r="AB550" i="2"/>
  <c r="AD550" i="2"/>
  <c r="AE550" i="2"/>
  <c r="C551" i="2"/>
  <c r="D551" i="2"/>
  <c r="E551" i="2"/>
  <c r="F551" i="2"/>
  <c r="G551" i="2"/>
  <c r="H551" i="2"/>
  <c r="I551" i="2"/>
  <c r="J551" i="2"/>
  <c r="K551" i="2"/>
  <c r="L551" i="2"/>
  <c r="N551" i="2"/>
  <c r="O551" i="2"/>
  <c r="AC551" i="2" s="1"/>
  <c r="P551" i="2"/>
  <c r="Q551" i="2"/>
  <c r="R551" i="2"/>
  <c r="S551" i="2"/>
  <c r="T551" i="2"/>
  <c r="U551" i="2"/>
  <c r="X551" i="2"/>
  <c r="Y551" i="2"/>
  <c r="AA551" i="2" s="1"/>
  <c r="AB551" i="2"/>
  <c r="AD551" i="2"/>
  <c r="AE551" i="2"/>
  <c r="C552" i="2"/>
  <c r="D552" i="2"/>
  <c r="E552" i="2"/>
  <c r="F552" i="2"/>
  <c r="G552" i="2"/>
  <c r="H552" i="2"/>
  <c r="I552" i="2"/>
  <c r="J552" i="2"/>
  <c r="K552" i="2"/>
  <c r="L552" i="2"/>
  <c r="N552" i="2"/>
  <c r="O552" i="2"/>
  <c r="AC552" i="2" s="1"/>
  <c r="P552" i="2"/>
  <c r="Q552" i="2"/>
  <c r="R552" i="2"/>
  <c r="S552" i="2"/>
  <c r="T552" i="2"/>
  <c r="U552" i="2"/>
  <c r="X552" i="2"/>
  <c r="Y552" i="2"/>
  <c r="B552" i="2" s="1"/>
  <c r="AB552" i="2"/>
  <c r="AD552" i="2"/>
  <c r="AE552" i="2"/>
  <c r="C553" i="2"/>
  <c r="D553" i="2"/>
  <c r="E553" i="2"/>
  <c r="F553" i="2"/>
  <c r="G553" i="2"/>
  <c r="H553" i="2"/>
  <c r="I553" i="2"/>
  <c r="J553" i="2"/>
  <c r="K553" i="2"/>
  <c r="L553" i="2"/>
  <c r="N553" i="2"/>
  <c r="O553" i="2"/>
  <c r="AC553" i="2" s="1"/>
  <c r="P553" i="2"/>
  <c r="Q553" i="2"/>
  <c r="R553" i="2"/>
  <c r="S553" i="2"/>
  <c r="T553" i="2"/>
  <c r="U553" i="2"/>
  <c r="X553" i="2"/>
  <c r="Y553" i="2"/>
  <c r="AA553" i="2" s="1"/>
  <c r="AB553" i="2"/>
  <c r="AD553" i="2"/>
  <c r="AE553" i="2"/>
  <c r="C554" i="2"/>
  <c r="D554" i="2"/>
  <c r="E554" i="2"/>
  <c r="F554" i="2"/>
  <c r="G554" i="2"/>
  <c r="H554" i="2"/>
  <c r="I554" i="2"/>
  <c r="J554" i="2"/>
  <c r="K554" i="2"/>
  <c r="L554" i="2"/>
  <c r="N554" i="2"/>
  <c r="O554" i="2"/>
  <c r="AC554" i="2" s="1"/>
  <c r="P554" i="2"/>
  <c r="Q554" i="2"/>
  <c r="R554" i="2"/>
  <c r="S554" i="2"/>
  <c r="T554" i="2"/>
  <c r="U554" i="2"/>
  <c r="X554" i="2"/>
  <c r="Y554" i="2"/>
  <c r="AA554" i="2" s="1"/>
  <c r="AB554" i="2"/>
  <c r="AD554" i="2"/>
  <c r="AE554" i="2"/>
  <c r="C555" i="2"/>
  <c r="D555" i="2"/>
  <c r="E555" i="2"/>
  <c r="F555" i="2"/>
  <c r="G555" i="2"/>
  <c r="H555" i="2"/>
  <c r="I555" i="2"/>
  <c r="J555" i="2"/>
  <c r="K555" i="2"/>
  <c r="L555" i="2"/>
  <c r="N555" i="2"/>
  <c r="O555" i="2"/>
  <c r="AC555" i="2" s="1"/>
  <c r="P555" i="2"/>
  <c r="Q555" i="2"/>
  <c r="R555" i="2"/>
  <c r="S555" i="2"/>
  <c r="T555" i="2"/>
  <c r="U555" i="2"/>
  <c r="X555" i="2"/>
  <c r="Y555" i="2"/>
  <c r="AA555" i="2" s="1"/>
  <c r="AB555" i="2"/>
  <c r="AD555" i="2"/>
  <c r="AE555" i="2"/>
  <c r="C556" i="2"/>
  <c r="D556" i="2"/>
  <c r="E556" i="2"/>
  <c r="F556" i="2"/>
  <c r="G556" i="2"/>
  <c r="H556" i="2"/>
  <c r="I556" i="2"/>
  <c r="J556" i="2"/>
  <c r="K556" i="2"/>
  <c r="L556" i="2"/>
  <c r="N556" i="2"/>
  <c r="O556" i="2"/>
  <c r="AC556" i="2" s="1"/>
  <c r="P556" i="2"/>
  <c r="Q556" i="2"/>
  <c r="R556" i="2"/>
  <c r="S556" i="2"/>
  <c r="T556" i="2"/>
  <c r="U556" i="2"/>
  <c r="X556" i="2"/>
  <c r="Y556" i="2"/>
  <c r="B556" i="2" s="1"/>
  <c r="AB556" i="2"/>
  <c r="AD556" i="2"/>
  <c r="AE556" i="2"/>
  <c r="C557" i="2"/>
  <c r="D557" i="2"/>
  <c r="E557" i="2"/>
  <c r="F557" i="2"/>
  <c r="G557" i="2"/>
  <c r="H557" i="2"/>
  <c r="I557" i="2"/>
  <c r="J557" i="2"/>
  <c r="K557" i="2"/>
  <c r="L557" i="2"/>
  <c r="N557" i="2"/>
  <c r="O557" i="2"/>
  <c r="AC557" i="2" s="1"/>
  <c r="P557" i="2"/>
  <c r="Q557" i="2"/>
  <c r="R557" i="2"/>
  <c r="S557" i="2"/>
  <c r="T557" i="2"/>
  <c r="U557" i="2"/>
  <c r="X557" i="2"/>
  <c r="Y557" i="2"/>
  <c r="AA557" i="2" s="1"/>
  <c r="AB557" i="2"/>
  <c r="AD557" i="2"/>
  <c r="AE557" i="2"/>
  <c r="C558" i="2"/>
  <c r="D558" i="2"/>
  <c r="E558" i="2"/>
  <c r="F558" i="2"/>
  <c r="G558" i="2"/>
  <c r="H558" i="2"/>
  <c r="I558" i="2"/>
  <c r="J558" i="2"/>
  <c r="K558" i="2"/>
  <c r="L558" i="2"/>
  <c r="N558" i="2"/>
  <c r="O558" i="2"/>
  <c r="AC558" i="2" s="1"/>
  <c r="P558" i="2"/>
  <c r="Q558" i="2"/>
  <c r="R558" i="2"/>
  <c r="S558" i="2"/>
  <c r="T558" i="2"/>
  <c r="U558" i="2"/>
  <c r="X558" i="2"/>
  <c r="Y558" i="2"/>
  <c r="B558" i="2" s="1"/>
  <c r="AB558" i="2"/>
  <c r="AD558" i="2"/>
  <c r="AE558" i="2"/>
  <c r="C559" i="2"/>
  <c r="D559" i="2"/>
  <c r="E559" i="2"/>
  <c r="F559" i="2"/>
  <c r="G559" i="2"/>
  <c r="H559" i="2"/>
  <c r="I559" i="2"/>
  <c r="J559" i="2"/>
  <c r="K559" i="2"/>
  <c r="L559" i="2"/>
  <c r="N559" i="2"/>
  <c r="O559" i="2"/>
  <c r="AC559" i="2" s="1"/>
  <c r="P559" i="2"/>
  <c r="Q559" i="2"/>
  <c r="R559" i="2"/>
  <c r="S559" i="2"/>
  <c r="T559" i="2"/>
  <c r="U559" i="2"/>
  <c r="X559" i="2"/>
  <c r="Y559" i="2"/>
  <c r="AA559" i="2" s="1"/>
  <c r="AB559" i="2"/>
  <c r="AD559" i="2"/>
  <c r="AE559" i="2"/>
  <c r="C560" i="2"/>
  <c r="D560" i="2"/>
  <c r="E560" i="2"/>
  <c r="F560" i="2"/>
  <c r="G560" i="2"/>
  <c r="H560" i="2"/>
  <c r="I560" i="2"/>
  <c r="J560" i="2"/>
  <c r="K560" i="2"/>
  <c r="L560" i="2"/>
  <c r="N560" i="2"/>
  <c r="O560" i="2"/>
  <c r="AC560" i="2" s="1"/>
  <c r="P560" i="2"/>
  <c r="Q560" i="2"/>
  <c r="R560" i="2"/>
  <c r="S560" i="2"/>
  <c r="T560" i="2"/>
  <c r="U560" i="2"/>
  <c r="X560" i="2"/>
  <c r="Y560" i="2"/>
  <c r="AA560" i="2" s="1"/>
  <c r="AB560" i="2"/>
  <c r="AD560" i="2"/>
  <c r="AE560" i="2"/>
  <c r="C561" i="2"/>
  <c r="D561" i="2"/>
  <c r="E561" i="2"/>
  <c r="F561" i="2"/>
  <c r="G561" i="2"/>
  <c r="H561" i="2"/>
  <c r="I561" i="2"/>
  <c r="J561" i="2"/>
  <c r="K561" i="2"/>
  <c r="L561" i="2"/>
  <c r="N561" i="2"/>
  <c r="O561" i="2"/>
  <c r="AC561" i="2" s="1"/>
  <c r="P561" i="2"/>
  <c r="Q561" i="2"/>
  <c r="R561" i="2"/>
  <c r="S561" i="2"/>
  <c r="T561" i="2"/>
  <c r="U561" i="2"/>
  <c r="X561" i="2"/>
  <c r="Y561" i="2"/>
  <c r="AA561" i="2" s="1"/>
  <c r="AB561" i="2"/>
  <c r="AD561" i="2"/>
  <c r="AE561" i="2"/>
  <c r="C562" i="2"/>
  <c r="D562" i="2"/>
  <c r="E562" i="2"/>
  <c r="F562" i="2"/>
  <c r="G562" i="2"/>
  <c r="H562" i="2"/>
  <c r="I562" i="2"/>
  <c r="J562" i="2"/>
  <c r="K562" i="2"/>
  <c r="L562" i="2"/>
  <c r="N562" i="2"/>
  <c r="O562" i="2"/>
  <c r="AC562" i="2" s="1"/>
  <c r="P562" i="2"/>
  <c r="Q562" i="2"/>
  <c r="R562" i="2"/>
  <c r="S562" i="2"/>
  <c r="T562" i="2"/>
  <c r="U562" i="2"/>
  <c r="X562" i="2"/>
  <c r="Y562" i="2"/>
  <c r="AB562" i="2"/>
  <c r="AD562" i="2"/>
  <c r="AE562" i="2"/>
  <c r="C563" i="2"/>
  <c r="D563" i="2"/>
  <c r="E563" i="2"/>
  <c r="F563" i="2"/>
  <c r="G563" i="2"/>
  <c r="H563" i="2"/>
  <c r="I563" i="2"/>
  <c r="J563" i="2"/>
  <c r="K563" i="2"/>
  <c r="L563" i="2"/>
  <c r="N563" i="2"/>
  <c r="O563" i="2"/>
  <c r="AC563" i="2" s="1"/>
  <c r="P563" i="2"/>
  <c r="Q563" i="2"/>
  <c r="R563" i="2"/>
  <c r="S563" i="2"/>
  <c r="T563" i="2"/>
  <c r="U563" i="2"/>
  <c r="X563" i="2"/>
  <c r="Y563" i="2"/>
  <c r="AA563" i="2" s="1"/>
  <c r="AB563" i="2"/>
  <c r="AD563" i="2"/>
  <c r="AE563" i="2"/>
  <c r="C564" i="2"/>
  <c r="D564" i="2"/>
  <c r="E564" i="2"/>
  <c r="F564" i="2"/>
  <c r="G564" i="2"/>
  <c r="H564" i="2"/>
  <c r="I564" i="2"/>
  <c r="J564" i="2"/>
  <c r="K564" i="2"/>
  <c r="L564" i="2"/>
  <c r="N564" i="2"/>
  <c r="O564" i="2"/>
  <c r="AC564" i="2" s="1"/>
  <c r="P564" i="2"/>
  <c r="Q564" i="2"/>
  <c r="R564" i="2"/>
  <c r="S564" i="2"/>
  <c r="T564" i="2"/>
  <c r="U564" i="2"/>
  <c r="X564" i="2"/>
  <c r="Y564" i="2"/>
  <c r="B564" i="2" s="1"/>
  <c r="AB564" i="2"/>
  <c r="AD564" i="2"/>
  <c r="AE564" i="2"/>
  <c r="C565" i="2"/>
  <c r="D565" i="2"/>
  <c r="E565" i="2"/>
  <c r="F565" i="2"/>
  <c r="G565" i="2"/>
  <c r="H565" i="2"/>
  <c r="I565" i="2"/>
  <c r="J565" i="2"/>
  <c r="K565" i="2"/>
  <c r="L565" i="2"/>
  <c r="N565" i="2"/>
  <c r="O565" i="2"/>
  <c r="AC565" i="2" s="1"/>
  <c r="P565" i="2"/>
  <c r="Q565" i="2"/>
  <c r="R565" i="2"/>
  <c r="S565" i="2"/>
  <c r="T565" i="2"/>
  <c r="U565" i="2"/>
  <c r="X565" i="2"/>
  <c r="Y565" i="2"/>
  <c r="AA565" i="2" s="1"/>
  <c r="AB565" i="2"/>
  <c r="AD565" i="2"/>
  <c r="AE565" i="2"/>
  <c r="C566" i="2"/>
  <c r="D566" i="2"/>
  <c r="E566" i="2"/>
  <c r="F566" i="2"/>
  <c r="G566" i="2"/>
  <c r="H566" i="2"/>
  <c r="I566" i="2"/>
  <c r="J566" i="2"/>
  <c r="K566" i="2"/>
  <c r="L566" i="2"/>
  <c r="N566" i="2"/>
  <c r="O566" i="2"/>
  <c r="AC566" i="2" s="1"/>
  <c r="P566" i="2"/>
  <c r="Q566" i="2"/>
  <c r="R566" i="2"/>
  <c r="S566" i="2"/>
  <c r="T566" i="2"/>
  <c r="U566" i="2"/>
  <c r="X566" i="2"/>
  <c r="Y566" i="2"/>
  <c r="AA566" i="2" s="1"/>
  <c r="AB566" i="2"/>
  <c r="AD566" i="2"/>
  <c r="AE566" i="2"/>
  <c r="C567" i="2"/>
  <c r="D567" i="2"/>
  <c r="E567" i="2"/>
  <c r="F567" i="2"/>
  <c r="G567" i="2"/>
  <c r="H567" i="2"/>
  <c r="I567" i="2"/>
  <c r="J567" i="2"/>
  <c r="K567" i="2"/>
  <c r="L567" i="2"/>
  <c r="N567" i="2"/>
  <c r="O567" i="2"/>
  <c r="AC567" i="2" s="1"/>
  <c r="P567" i="2"/>
  <c r="Q567" i="2"/>
  <c r="R567" i="2"/>
  <c r="S567" i="2"/>
  <c r="T567" i="2"/>
  <c r="U567" i="2"/>
  <c r="X567" i="2"/>
  <c r="Y567" i="2"/>
  <c r="AB567" i="2"/>
  <c r="AD567" i="2"/>
  <c r="AE567" i="2"/>
  <c r="C568" i="2"/>
  <c r="D568" i="2"/>
  <c r="E568" i="2"/>
  <c r="F568" i="2"/>
  <c r="G568" i="2"/>
  <c r="H568" i="2"/>
  <c r="I568" i="2"/>
  <c r="J568" i="2"/>
  <c r="K568" i="2"/>
  <c r="L568" i="2"/>
  <c r="N568" i="2"/>
  <c r="O568" i="2"/>
  <c r="AC568" i="2" s="1"/>
  <c r="P568" i="2"/>
  <c r="Q568" i="2"/>
  <c r="R568" i="2"/>
  <c r="S568" i="2"/>
  <c r="T568" i="2"/>
  <c r="U568" i="2"/>
  <c r="X568" i="2"/>
  <c r="Y568" i="2"/>
  <c r="B568" i="2" s="1"/>
  <c r="AB568" i="2"/>
  <c r="AD568" i="2"/>
  <c r="AE568" i="2"/>
  <c r="C569" i="2"/>
  <c r="D569" i="2"/>
  <c r="E569" i="2"/>
  <c r="F569" i="2"/>
  <c r="G569" i="2"/>
  <c r="H569" i="2"/>
  <c r="I569" i="2"/>
  <c r="J569" i="2"/>
  <c r="K569" i="2"/>
  <c r="L569" i="2"/>
  <c r="N569" i="2"/>
  <c r="O569" i="2"/>
  <c r="AC569" i="2" s="1"/>
  <c r="P569" i="2"/>
  <c r="Q569" i="2"/>
  <c r="R569" i="2"/>
  <c r="S569" i="2"/>
  <c r="T569" i="2"/>
  <c r="U569" i="2"/>
  <c r="X569" i="2"/>
  <c r="Y569" i="2"/>
  <c r="B569" i="2" s="1"/>
  <c r="AB569" i="2"/>
  <c r="AD569" i="2"/>
  <c r="AE569" i="2"/>
  <c r="C570" i="2"/>
  <c r="D570" i="2"/>
  <c r="E570" i="2"/>
  <c r="F570" i="2"/>
  <c r="G570" i="2"/>
  <c r="H570" i="2"/>
  <c r="I570" i="2"/>
  <c r="J570" i="2"/>
  <c r="K570" i="2"/>
  <c r="L570" i="2"/>
  <c r="N570" i="2"/>
  <c r="O570" i="2"/>
  <c r="AC570" i="2" s="1"/>
  <c r="P570" i="2"/>
  <c r="Q570" i="2"/>
  <c r="R570" i="2"/>
  <c r="S570" i="2"/>
  <c r="T570" i="2"/>
  <c r="U570" i="2"/>
  <c r="X570" i="2"/>
  <c r="Y570" i="2"/>
  <c r="B570" i="2" s="1"/>
  <c r="AB570" i="2"/>
  <c r="AD570" i="2"/>
  <c r="AE570" i="2"/>
  <c r="C571" i="2"/>
  <c r="D571" i="2"/>
  <c r="E571" i="2"/>
  <c r="F571" i="2"/>
  <c r="G571" i="2"/>
  <c r="H571" i="2"/>
  <c r="I571" i="2"/>
  <c r="J571" i="2"/>
  <c r="K571" i="2"/>
  <c r="L571" i="2"/>
  <c r="N571" i="2"/>
  <c r="O571" i="2"/>
  <c r="AC571" i="2" s="1"/>
  <c r="P571" i="2"/>
  <c r="Q571" i="2"/>
  <c r="R571" i="2"/>
  <c r="S571" i="2"/>
  <c r="T571" i="2"/>
  <c r="U571" i="2"/>
  <c r="X571" i="2"/>
  <c r="Y571" i="2"/>
  <c r="AB571" i="2"/>
  <c r="AD571" i="2"/>
  <c r="AE571" i="2"/>
  <c r="C572" i="2"/>
  <c r="D572" i="2"/>
  <c r="E572" i="2"/>
  <c r="F572" i="2"/>
  <c r="G572" i="2"/>
  <c r="H572" i="2"/>
  <c r="I572" i="2"/>
  <c r="J572" i="2"/>
  <c r="K572" i="2"/>
  <c r="L572" i="2"/>
  <c r="N572" i="2"/>
  <c r="O572" i="2"/>
  <c r="AC572" i="2" s="1"/>
  <c r="P572" i="2"/>
  <c r="Q572" i="2"/>
  <c r="R572" i="2"/>
  <c r="S572" i="2"/>
  <c r="T572" i="2"/>
  <c r="U572" i="2"/>
  <c r="X572" i="2"/>
  <c r="Y572" i="2"/>
  <c r="B572" i="2" s="1"/>
  <c r="AB572" i="2"/>
  <c r="AD572" i="2"/>
  <c r="AE572" i="2"/>
  <c r="C573" i="2"/>
  <c r="D573" i="2"/>
  <c r="E573" i="2"/>
  <c r="F573" i="2"/>
  <c r="G573" i="2"/>
  <c r="H573" i="2"/>
  <c r="I573" i="2"/>
  <c r="J573" i="2"/>
  <c r="K573" i="2"/>
  <c r="L573" i="2"/>
  <c r="N573" i="2"/>
  <c r="O573" i="2"/>
  <c r="AC573" i="2" s="1"/>
  <c r="P573" i="2"/>
  <c r="Q573" i="2"/>
  <c r="R573" i="2"/>
  <c r="S573" i="2"/>
  <c r="T573" i="2"/>
  <c r="U573" i="2"/>
  <c r="X573" i="2"/>
  <c r="Y573" i="2"/>
  <c r="AA573" i="2" s="1"/>
  <c r="AB573" i="2"/>
  <c r="AD573" i="2"/>
  <c r="AE573" i="2"/>
  <c r="C574" i="2"/>
  <c r="D574" i="2"/>
  <c r="E574" i="2"/>
  <c r="F574" i="2"/>
  <c r="G574" i="2"/>
  <c r="H574" i="2"/>
  <c r="I574" i="2"/>
  <c r="J574" i="2"/>
  <c r="K574" i="2"/>
  <c r="L574" i="2"/>
  <c r="N574" i="2"/>
  <c r="O574" i="2"/>
  <c r="AC574" i="2" s="1"/>
  <c r="P574" i="2"/>
  <c r="Q574" i="2"/>
  <c r="R574" i="2"/>
  <c r="S574" i="2"/>
  <c r="T574" i="2"/>
  <c r="U574" i="2"/>
  <c r="X574" i="2"/>
  <c r="Y574" i="2"/>
  <c r="AA574" i="2" s="1"/>
  <c r="AB574" i="2"/>
  <c r="AD574" i="2"/>
  <c r="AE574" i="2"/>
  <c r="C575" i="2"/>
  <c r="D575" i="2"/>
  <c r="E575" i="2"/>
  <c r="F575" i="2"/>
  <c r="G575" i="2"/>
  <c r="H575" i="2"/>
  <c r="I575" i="2"/>
  <c r="J575" i="2"/>
  <c r="K575" i="2"/>
  <c r="L575" i="2"/>
  <c r="N575" i="2"/>
  <c r="O575" i="2"/>
  <c r="AC575" i="2" s="1"/>
  <c r="P575" i="2"/>
  <c r="Q575" i="2"/>
  <c r="R575" i="2"/>
  <c r="S575" i="2"/>
  <c r="T575" i="2"/>
  <c r="U575" i="2"/>
  <c r="X575" i="2"/>
  <c r="Y575" i="2"/>
  <c r="B575" i="2" s="1"/>
  <c r="AB575" i="2"/>
  <c r="AD575" i="2"/>
  <c r="AE575" i="2"/>
  <c r="C576" i="2"/>
  <c r="D576" i="2"/>
  <c r="E576" i="2"/>
  <c r="F576" i="2"/>
  <c r="G576" i="2"/>
  <c r="H576" i="2"/>
  <c r="I576" i="2"/>
  <c r="J576" i="2"/>
  <c r="K576" i="2"/>
  <c r="L576" i="2"/>
  <c r="N576" i="2"/>
  <c r="O576" i="2"/>
  <c r="AC576" i="2" s="1"/>
  <c r="P576" i="2"/>
  <c r="Q576" i="2"/>
  <c r="R576" i="2"/>
  <c r="S576" i="2"/>
  <c r="T576" i="2"/>
  <c r="U576" i="2"/>
  <c r="X576" i="2"/>
  <c r="Y576" i="2"/>
  <c r="AA576" i="2" s="1"/>
  <c r="AB576" i="2"/>
  <c r="AD576" i="2"/>
  <c r="AE576" i="2"/>
  <c r="C577" i="2"/>
  <c r="D577" i="2"/>
  <c r="E577" i="2"/>
  <c r="F577" i="2"/>
  <c r="G577" i="2"/>
  <c r="H577" i="2"/>
  <c r="I577" i="2"/>
  <c r="J577" i="2"/>
  <c r="K577" i="2"/>
  <c r="L577" i="2"/>
  <c r="N577" i="2"/>
  <c r="O577" i="2"/>
  <c r="AC577" i="2" s="1"/>
  <c r="P577" i="2"/>
  <c r="Q577" i="2"/>
  <c r="R577" i="2"/>
  <c r="S577" i="2"/>
  <c r="T577" i="2"/>
  <c r="U577" i="2"/>
  <c r="X577" i="2"/>
  <c r="Y577" i="2"/>
  <c r="B577" i="2" s="1"/>
  <c r="AB577" i="2"/>
  <c r="AD577" i="2"/>
  <c r="AE577" i="2"/>
  <c r="C578" i="2"/>
  <c r="D578" i="2"/>
  <c r="E578" i="2"/>
  <c r="F578" i="2"/>
  <c r="G578" i="2"/>
  <c r="H578" i="2"/>
  <c r="I578" i="2"/>
  <c r="J578" i="2"/>
  <c r="K578" i="2"/>
  <c r="L578" i="2"/>
  <c r="N578" i="2"/>
  <c r="O578" i="2"/>
  <c r="AC578" i="2" s="1"/>
  <c r="P578" i="2"/>
  <c r="Q578" i="2"/>
  <c r="R578" i="2"/>
  <c r="S578" i="2"/>
  <c r="T578" i="2"/>
  <c r="U578" i="2"/>
  <c r="X578" i="2"/>
  <c r="Y578" i="2"/>
  <c r="B578" i="2" s="1"/>
  <c r="AB578" i="2"/>
  <c r="AD578" i="2"/>
  <c r="AE578" i="2"/>
  <c r="C579" i="2"/>
  <c r="D579" i="2"/>
  <c r="E579" i="2"/>
  <c r="F579" i="2"/>
  <c r="G579" i="2"/>
  <c r="H579" i="2"/>
  <c r="I579" i="2"/>
  <c r="J579" i="2"/>
  <c r="K579" i="2"/>
  <c r="L579" i="2"/>
  <c r="N579" i="2"/>
  <c r="O579" i="2"/>
  <c r="AC579" i="2" s="1"/>
  <c r="P579" i="2"/>
  <c r="Q579" i="2"/>
  <c r="R579" i="2"/>
  <c r="S579" i="2"/>
  <c r="T579" i="2"/>
  <c r="U579" i="2"/>
  <c r="X579" i="2"/>
  <c r="Y579" i="2"/>
  <c r="B579" i="2" s="1"/>
  <c r="AB579" i="2"/>
  <c r="AD579" i="2"/>
  <c r="AE579" i="2"/>
  <c r="C580" i="2"/>
  <c r="D580" i="2"/>
  <c r="E580" i="2"/>
  <c r="F580" i="2"/>
  <c r="G580" i="2"/>
  <c r="H580" i="2"/>
  <c r="I580" i="2"/>
  <c r="J580" i="2"/>
  <c r="K580" i="2"/>
  <c r="L580" i="2"/>
  <c r="N580" i="2"/>
  <c r="O580" i="2"/>
  <c r="AC580" i="2" s="1"/>
  <c r="P580" i="2"/>
  <c r="Q580" i="2"/>
  <c r="R580" i="2"/>
  <c r="S580" i="2"/>
  <c r="T580" i="2"/>
  <c r="U580" i="2"/>
  <c r="X580" i="2"/>
  <c r="Y580" i="2"/>
  <c r="AA580" i="2" s="1"/>
  <c r="AB580" i="2"/>
  <c r="AD580" i="2"/>
  <c r="AE580" i="2"/>
  <c r="C581" i="2"/>
  <c r="D581" i="2"/>
  <c r="E581" i="2"/>
  <c r="F581" i="2"/>
  <c r="G581" i="2"/>
  <c r="H581" i="2"/>
  <c r="I581" i="2"/>
  <c r="J581" i="2"/>
  <c r="K581" i="2"/>
  <c r="L581" i="2"/>
  <c r="N581" i="2"/>
  <c r="O581" i="2"/>
  <c r="AC581" i="2" s="1"/>
  <c r="P581" i="2"/>
  <c r="Q581" i="2"/>
  <c r="R581" i="2"/>
  <c r="S581" i="2"/>
  <c r="T581" i="2"/>
  <c r="U581" i="2"/>
  <c r="X581" i="2"/>
  <c r="Y581" i="2"/>
  <c r="AA581" i="2" s="1"/>
  <c r="AB581" i="2"/>
  <c r="AD581" i="2"/>
  <c r="AE581" i="2"/>
  <c r="C582" i="2"/>
  <c r="D582" i="2"/>
  <c r="E582" i="2"/>
  <c r="F582" i="2"/>
  <c r="G582" i="2"/>
  <c r="H582" i="2"/>
  <c r="I582" i="2"/>
  <c r="J582" i="2"/>
  <c r="K582" i="2"/>
  <c r="L582" i="2"/>
  <c r="N582" i="2"/>
  <c r="O582" i="2"/>
  <c r="AC582" i="2" s="1"/>
  <c r="P582" i="2"/>
  <c r="Q582" i="2"/>
  <c r="R582" i="2"/>
  <c r="S582" i="2"/>
  <c r="T582" i="2"/>
  <c r="U582" i="2"/>
  <c r="X582" i="2"/>
  <c r="Y582" i="2"/>
  <c r="AA582" i="2" s="1"/>
  <c r="AB582" i="2"/>
  <c r="AD582" i="2"/>
  <c r="AE582" i="2"/>
  <c r="C583" i="2"/>
  <c r="D583" i="2"/>
  <c r="E583" i="2"/>
  <c r="F583" i="2"/>
  <c r="G583" i="2"/>
  <c r="H583" i="2"/>
  <c r="I583" i="2"/>
  <c r="J583" i="2"/>
  <c r="K583" i="2"/>
  <c r="L583" i="2"/>
  <c r="N583" i="2"/>
  <c r="O583" i="2"/>
  <c r="AC583" i="2" s="1"/>
  <c r="P583" i="2"/>
  <c r="Q583" i="2"/>
  <c r="R583" i="2"/>
  <c r="S583" i="2"/>
  <c r="T583" i="2"/>
  <c r="U583" i="2"/>
  <c r="X583" i="2"/>
  <c r="Y583" i="2"/>
  <c r="B583" i="2" s="1"/>
  <c r="AB583" i="2"/>
  <c r="AD583" i="2"/>
  <c r="AE583" i="2"/>
  <c r="C584" i="2"/>
  <c r="D584" i="2"/>
  <c r="E584" i="2"/>
  <c r="F584" i="2"/>
  <c r="G584" i="2"/>
  <c r="H584" i="2"/>
  <c r="I584" i="2"/>
  <c r="J584" i="2"/>
  <c r="K584" i="2"/>
  <c r="L584" i="2"/>
  <c r="N584" i="2"/>
  <c r="O584" i="2"/>
  <c r="AC584" i="2" s="1"/>
  <c r="P584" i="2"/>
  <c r="Q584" i="2"/>
  <c r="R584" i="2"/>
  <c r="S584" i="2"/>
  <c r="T584" i="2"/>
  <c r="U584" i="2"/>
  <c r="X584" i="2"/>
  <c r="Y584" i="2"/>
  <c r="AA584" i="2" s="1"/>
  <c r="AB584" i="2"/>
  <c r="AD584" i="2"/>
  <c r="AE584" i="2"/>
  <c r="C585" i="2"/>
  <c r="D585" i="2"/>
  <c r="E585" i="2"/>
  <c r="F585" i="2"/>
  <c r="G585" i="2"/>
  <c r="H585" i="2"/>
  <c r="I585" i="2"/>
  <c r="J585" i="2"/>
  <c r="K585" i="2"/>
  <c r="L585" i="2"/>
  <c r="N585" i="2"/>
  <c r="O585" i="2"/>
  <c r="AC585" i="2" s="1"/>
  <c r="P585" i="2"/>
  <c r="Q585" i="2"/>
  <c r="R585" i="2"/>
  <c r="S585" i="2"/>
  <c r="T585" i="2"/>
  <c r="U585" i="2"/>
  <c r="X585" i="2"/>
  <c r="Y585" i="2"/>
  <c r="B585" i="2" s="1"/>
  <c r="AB585" i="2"/>
  <c r="AD585" i="2"/>
  <c r="AE585" i="2"/>
  <c r="C586" i="2"/>
  <c r="D586" i="2"/>
  <c r="E586" i="2"/>
  <c r="F586" i="2"/>
  <c r="G586" i="2"/>
  <c r="H586" i="2"/>
  <c r="I586" i="2"/>
  <c r="J586" i="2"/>
  <c r="K586" i="2"/>
  <c r="L586" i="2"/>
  <c r="N586" i="2"/>
  <c r="O586" i="2"/>
  <c r="AC586" i="2" s="1"/>
  <c r="P586" i="2"/>
  <c r="Q586" i="2"/>
  <c r="R586" i="2"/>
  <c r="S586" i="2"/>
  <c r="T586" i="2"/>
  <c r="U586" i="2"/>
  <c r="X586" i="2"/>
  <c r="Y586" i="2"/>
  <c r="B586" i="2" s="1"/>
  <c r="AB586" i="2"/>
  <c r="AD586" i="2"/>
  <c r="AE586" i="2"/>
  <c r="C587" i="2"/>
  <c r="D587" i="2"/>
  <c r="E587" i="2"/>
  <c r="F587" i="2"/>
  <c r="G587" i="2"/>
  <c r="H587" i="2"/>
  <c r="I587" i="2"/>
  <c r="J587" i="2"/>
  <c r="K587" i="2"/>
  <c r="L587" i="2"/>
  <c r="N587" i="2"/>
  <c r="O587" i="2"/>
  <c r="AC587" i="2" s="1"/>
  <c r="P587" i="2"/>
  <c r="Q587" i="2"/>
  <c r="R587" i="2"/>
  <c r="S587" i="2"/>
  <c r="T587" i="2"/>
  <c r="U587" i="2"/>
  <c r="X587" i="2"/>
  <c r="Y587" i="2"/>
  <c r="AA587" i="2" s="1"/>
  <c r="AB587" i="2"/>
  <c r="AD587" i="2"/>
  <c r="AE587" i="2"/>
  <c r="C588" i="2"/>
  <c r="D588" i="2"/>
  <c r="E588" i="2"/>
  <c r="F588" i="2"/>
  <c r="G588" i="2"/>
  <c r="H588" i="2"/>
  <c r="I588" i="2"/>
  <c r="J588" i="2"/>
  <c r="K588" i="2"/>
  <c r="L588" i="2"/>
  <c r="N588" i="2"/>
  <c r="O588" i="2"/>
  <c r="AC588" i="2" s="1"/>
  <c r="P588" i="2"/>
  <c r="Q588" i="2"/>
  <c r="R588" i="2"/>
  <c r="S588" i="2"/>
  <c r="T588" i="2"/>
  <c r="U588" i="2"/>
  <c r="X588" i="2"/>
  <c r="Y588" i="2"/>
  <c r="AA588" i="2" s="1"/>
  <c r="AB588" i="2"/>
  <c r="AD588" i="2"/>
  <c r="AE588" i="2"/>
  <c r="C589" i="2"/>
  <c r="D589" i="2"/>
  <c r="E589" i="2"/>
  <c r="F589" i="2"/>
  <c r="G589" i="2"/>
  <c r="H589" i="2"/>
  <c r="I589" i="2"/>
  <c r="J589" i="2"/>
  <c r="K589" i="2"/>
  <c r="L589" i="2"/>
  <c r="N589" i="2"/>
  <c r="O589" i="2"/>
  <c r="AC589" i="2" s="1"/>
  <c r="P589" i="2"/>
  <c r="Q589" i="2"/>
  <c r="R589" i="2"/>
  <c r="S589" i="2"/>
  <c r="T589" i="2"/>
  <c r="U589" i="2"/>
  <c r="X589" i="2"/>
  <c r="Y589" i="2"/>
  <c r="AA589" i="2" s="1"/>
  <c r="AB589" i="2"/>
  <c r="AD589" i="2"/>
  <c r="AE589" i="2"/>
  <c r="C590" i="2"/>
  <c r="D590" i="2"/>
  <c r="E590" i="2"/>
  <c r="F590" i="2"/>
  <c r="G590" i="2"/>
  <c r="H590" i="2"/>
  <c r="I590" i="2"/>
  <c r="J590" i="2"/>
  <c r="K590" i="2"/>
  <c r="L590" i="2"/>
  <c r="N590" i="2"/>
  <c r="O590" i="2"/>
  <c r="AC590" i="2" s="1"/>
  <c r="P590" i="2"/>
  <c r="Q590" i="2"/>
  <c r="R590" i="2"/>
  <c r="S590" i="2"/>
  <c r="T590" i="2"/>
  <c r="U590" i="2"/>
  <c r="X590" i="2"/>
  <c r="Y590" i="2"/>
  <c r="B590" i="2" s="1"/>
  <c r="AB590" i="2"/>
  <c r="AD590" i="2"/>
  <c r="AE590" i="2"/>
  <c r="C591" i="2"/>
  <c r="D591" i="2"/>
  <c r="E591" i="2"/>
  <c r="F591" i="2"/>
  <c r="G591" i="2"/>
  <c r="H591" i="2"/>
  <c r="I591" i="2"/>
  <c r="J591" i="2"/>
  <c r="K591" i="2"/>
  <c r="L591" i="2"/>
  <c r="N591" i="2"/>
  <c r="O591" i="2"/>
  <c r="AC591" i="2" s="1"/>
  <c r="P591" i="2"/>
  <c r="Q591" i="2"/>
  <c r="R591" i="2"/>
  <c r="S591" i="2"/>
  <c r="T591" i="2"/>
  <c r="U591" i="2"/>
  <c r="X591" i="2"/>
  <c r="Y591" i="2"/>
  <c r="B591" i="2" s="1"/>
  <c r="AB591" i="2"/>
  <c r="AD591" i="2"/>
  <c r="AE591" i="2"/>
  <c r="C592" i="2"/>
  <c r="D592" i="2"/>
  <c r="E592" i="2"/>
  <c r="F592" i="2"/>
  <c r="G592" i="2"/>
  <c r="H592" i="2"/>
  <c r="I592" i="2"/>
  <c r="J592" i="2"/>
  <c r="K592" i="2"/>
  <c r="L592" i="2"/>
  <c r="N592" i="2"/>
  <c r="O592" i="2"/>
  <c r="AC592" i="2" s="1"/>
  <c r="P592" i="2"/>
  <c r="Q592" i="2"/>
  <c r="R592" i="2"/>
  <c r="S592" i="2"/>
  <c r="T592" i="2"/>
  <c r="U592" i="2"/>
  <c r="X592" i="2"/>
  <c r="Y592" i="2"/>
  <c r="AA592" i="2" s="1"/>
  <c r="AB592" i="2"/>
  <c r="AD592" i="2"/>
  <c r="AE592" i="2"/>
  <c r="C593" i="2"/>
  <c r="D593" i="2"/>
  <c r="E593" i="2"/>
  <c r="F593" i="2"/>
  <c r="G593" i="2"/>
  <c r="H593" i="2"/>
  <c r="I593" i="2"/>
  <c r="J593" i="2"/>
  <c r="K593" i="2"/>
  <c r="L593" i="2"/>
  <c r="N593" i="2"/>
  <c r="O593" i="2"/>
  <c r="AC593" i="2" s="1"/>
  <c r="P593" i="2"/>
  <c r="Q593" i="2"/>
  <c r="R593" i="2"/>
  <c r="S593" i="2"/>
  <c r="T593" i="2"/>
  <c r="U593" i="2"/>
  <c r="X593" i="2"/>
  <c r="Y593" i="2"/>
  <c r="AA593" i="2" s="1"/>
  <c r="AB593" i="2"/>
  <c r="AD593" i="2"/>
  <c r="AE593" i="2"/>
  <c r="C594" i="2"/>
  <c r="D594" i="2"/>
  <c r="E594" i="2"/>
  <c r="F594" i="2"/>
  <c r="G594" i="2"/>
  <c r="H594" i="2"/>
  <c r="I594" i="2"/>
  <c r="J594" i="2"/>
  <c r="K594" i="2"/>
  <c r="L594" i="2"/>
  <c r="N594" i="2"/>
  <c r="O594" i="2"/>
  <c r="AC594" i="2" s="1"/>
  <c r="P594" i="2"/>
  <c r="Q594" i="2"/>
  <c r="R594" i="2"/>
  <c r="S594" i="2"/>
  <c r="T594" i="2"/>
  <c r="U594" i="2"/>
  <c r="X594" i="2"/>
  <c r="Y594" i="2"/>
  <c r="B594" i="2" s="1"/>
  <c r="AB594" i="2"/>
  <c r="AD594" i="2"/>
  <c r="AE594" i="2"/>
  <c r="C595" i="2"/>
  <c r="D595" i="2"/>
  <c r="E595" i="2"/>
  <c r="F595" i="2"/>
  <c r="G595" i="2"/>
  <c r="H595" i="2"/>
  <c r="I595" i="2"/>
  <c r="J595" i="2"/>
  <c r="K595" i="2"/>
  <c r="L595" i="2"/>
  <c r="N595" i="2"/>
  <c r="O595" i="2"/>
  <c r="AC595" i="2" s="1"/>
  <c r="P595" i="2"/>
  <c r="Q595" i="2"/>
  <c r="R595" i="2"/>
  <c r="S595" i="2"/>
  <c r="T595" i="2"/>
  <c r="U595" i="2"/>
  <c r="X595" i="2"/>
  <c r="Y595" i="2"/>
  <c r="AA595" i="2" s="1"/>
  <c r="AB595" i="2"/>
  <c r="AD595" i="2"/>
  <c r="AE595" i="2"/>
  <c r="C596" i="2"/>
  <c r="D596" i="2"/>
  <c r="E596" i="2"/>
  <c r="F596" i="2"/>
  <c r="G596" i="2"/>
  <c r="H596" i="2"/>
  <c r="I596" i="2"/>
  <c r="J596" i="2"/>
  <c r="K596" i="2"/>
  <c r="L596" i="2"/>
  <c r="N596" i="2"/>
  <c r="O596" i="2"/>
  <c r="AC596" i="2" s="1"/>
  <c r="P596" i="2"/>
  <c r="Q596" i="2"/>
  <c r="R596" i="2"/>
  <c r="S596" i="2"/>
  <c r="T596" i="2"/>
  <c r="U596" i="2"/>
  <c r="X596" i="2"/>
  <c r="Y596" i="2"/>
  <c r="AA596" i="2" s="1"/>
  <c r="AB596" i="2"/>
  <c r="AD596" i="2"/>
  <c r="AE596" i="2"/>
  <c r="C597" i="2"/>
  <c r="D597" i="2"/>
  <c r="E597" i="2"/>
  <c r="F597" i="2"/>
  <c r="G597" i="2"/>
  <c r="H597" i="2"/>
  <c r="I597" i="2"/>
  <c r="J597" i="2"/>
  <c r="K597" i="2"/>
  <c r="L597" i="2"/>
  <c r="N597" i="2"/>
  <c r="O597" i="2"/>
  <c r="AC597" i="2" s="1"/>
  <c r="P597" i="2"/>
  <c r="Q597" i="2"/>
  <c r="R597" i="2"/>
  <c r="S597" i="2"/>
  <c r="T597" i="2"/>
  <c r="U597" i="2"/>
  <c r="X597" i="2"/>
  <c r="Y597" i="2"/>
  <c r="B597" i="2" s="1"/>
  <c r="AB597" i="2"/>
  <c r="AD597" i="2"/>
  <c r="AE597" i="2"/>
  <c r="C598" i="2"/>
  <c r="D598" i="2"/>
  <c r="E598" i="2"/>
  <c r="F598" i="2"/>
  <c r="G598" i="2"/>
  <c r="H598" i="2"/>
  <c r="I598" i="2"/>
  <c r="J598" i="2"/>
  <c r="K598" i="2"/>
  <c r="L598" i="2"/>
  <c r="N598" i="2"/>
  <c r="O598" i="2"/>
  <c r="AC598" i="2" s="1"/>
  <c r="P598" i="2"/>
  <c r="Q598" i="2"/>
  <c r="R598" i="2"/>
  <c r="S598" i="2"/>
  <c r="T598" i="2"/>
  <c r="U598" i="2"/>
  <c r="X598" i="2"/>
  <c r="Y598" i="2"/>
  <c r="B598" i="2" s="1"/>
  <c r="AB598" i="2"/>
  <c r="AD598" i="2"/>
  <c r="AE598" i="2"/>
  <c r="C599" i="2"/>
  <c r="D599" i="2"/>
  <c r="E599" i="2"/>
  <c r="F599" i="2"/>
  <c r="G599" i="2"/>
  <c r="H599" i="2"/>
  <c r="I599" i="2"/>
  <c r="J599" i="2"/>
  <c r="K599" i="2"/>
  <c r="L599" i="2"/>
  <c r="N599" i="2"/>
  <c r="O599" i="2"/>
  <c r="AC599" i="2" s="1"/>
  <c r="P599" i="2"/>
  <c r="Q599" i="2"/>
  <c r="R599" i="2"/>
  <c r="S599" i="2"/>
  <c r="T599" i="2"/>
  <c r="U599" i="2"/>
  <c r="X599" i="2"/>
  <c r="Y599" i="2"/>
  <c r="AA599" i="2" s="1"/>
  <c r="AB599" i="2"/>
  <c r="AD599" i="2"/>
  <c r="AE599" i="2"/>
  <c r="C600" i="2"/>
  <c r="D600" i="2"/>
  <c r="E600" i="2"/>
  <c r="F600" i="2"/>
  <c r="G600" i="2"/>
  <c r="H600" i="2"/>
  <c r="I600" i="2"/>
  <c r="J600" i="2"/>
  <c r="K600" i="2"/>
  <c r="L600" i="2"/>
  <c r="N600" i="2"/>
  <c r="O600" i="2"/>
  <c r="AC600" i="2" s="1"/>
  <c r="P600" i="2"/>
  <c r="Q600" i="2"/>
  <c r="R600" i="2"/>
  <c r="S600" i="2"/>
  <c r="T600" i="2"/>
  <c r="U600" i="2"/>
  <c r="X600" i="2"/>
  <c r="Y600" i="2"/>
  <c r="AA600" i="2" s="1"/>
  <c r="AB600" i="2"/>
  <c r="AD600" i="2"/>
  <c r="AE600" i="2"/>
  <c r="C601" i="2"/>
  <c r="D601" i="2"/>
  <c r="E601" i="2"/>
  <c r="F601" i="2"/>
  <c r="G601" i="2"/>
  <c r="H601" i="2"/>
  <c r="I601" i="2"/>
  <c r="J601" i="2"/>
  <c r="K601" i="2"/>
  <c r="L601" i="2"/>
  <c r="N601" i="2"/>
  <c r="O601" i="2"/>
  <c r="AC601" i="2" s="1"/>
  <c r="P601" i="2"/>
  <c r="Q601" i="2"/>
  <c r="R601" i="2"/>
  <c r="S601" i="2"/>
  <c r="T601" i="2"/>
  <c r="U601" i="2"/>
  <c r="X601" i="2"/>
  <c r="Y601" i="2"/>
  <c r="B601" i="2" s="1"/>
  <c r="AB601" i="2"/>
  <c r="AD601" i="2"/>
  <c r="AE601" i="2"/>
  <c r="C602" i="2"/>
  <c r="D602" i="2"/>
  <c r="E602" i="2"/>
  <c r="F602" i="2"/>
  <c r="G602" i="2"/>
  <c r="H602" i="2"/>
  <c r="I602" i="2"/>
  <c r="J602" i="2"/>
  <c r="K602" i="2"/>
  <c r="L602" i="2"/>
  <c r="N602" i="2"/>
  <c r="O602" i="2"/>
  <c r="AC602" i="2" s="1"/>
  <c r="P602" i="2"/>
  <c r="Q602" i="2"/>
  <c r="R602" i="2"/>
  <c r="S602" i="2"/>
  <c r="T602" i="2"/>
  <c r="U602" i="2"/>
  <c r="X602" i="2"/>
  <c r="Y602" i="2"/>
  <c r="AA602" i="2" s="1"/>
  <c r="AB602" i="2"/>
  <c r="AD602" i="2"/>
  <c r="AE602" i="2"/>
  <c r="C603" i="2"/>
  <c r="D603" i="2"/>
  <c r="E603" i="2"/>
  <c r="F603" i="2"/>
  <c r="G603" i="2"/>
  <c r="H603" i="2"/>
  <c r="I603" i="2"/>
  <c r="J603" i="2"/>
  <c r="K603" i="2"/>
  <c r="L603" i="2"/>
  <c r="N603" i="2"/>
  <c r="O603" i="2"/>
  <c r="AC603" i="2" s="1"/>
  <c r="P603" i="2"/>
  <c r="Q603" i="2"/>
  <c r="R603" i="2"/>
  <c r="S603" i="2"/>
  <c r="T603" i="2"/>
  <c r="U603" i="2"/>
  <c r="X603" i="2"/>
  <c r="Y603" i="2"/>
  <c r="B603" i="2" s="1"/>
  <c r="AB603" i="2"/>
  <c r="AD603" i="2"/>
  <c r="AE603" i="2"/>
  <c r="C604" i="2"/>
  <c r="D604" i="2"/>
  <c r="E604" i="2"/>
  <c r="F604" i="2"/>
  <c r="G604" i="2"/>
  <c r="H604" i="2"/>
  <c r="I604" i="2"/>
  <c r="J604" i="2"/>
  <c r="K604" i="2"/>
  <c r="L604" i="2"/>
  <c r="N604" i="2"/>
  <c r="O604" i="2"/>
  <c r="AC604" i="2" s="1"/>
  <c r="P604" i="2"/>
  <c r="Q604" i="2"/>
  <c r="R604" i="2"/>
  <c r="S604" i="2"/>
  <c r="T604" i="2"/>
  <c r="U604" i="2"/>
  <c r="X604" i="2"/>
  <c r="Y604" i="2"/>
  <c r="AA604" i="2" s="1"/>
  <c r="AB604" i="2"/>
  <c r="AD604" i="2"/>
  <c r="AE604" i="2"/>
  <c r="C605" i="2"/>
  <c r="D605" i="2"/>
  <c r="E605" i="2"/>
  <c r="F605" i="2"/>
  <c r="G605" i="2"/>
  <c r="H605" i="2"/>
  <c r="I605" i="2"/>
  <c r="J605" i="2"/>
  <c r="K605" i="2"/>
  <c r="L605" i="2"/>
  <c r="N605" i="2"/>
  <c r="O605" i="2"/>
  <c r="AC605" i="2" s="1"/>
  <c r="P605" i="2"/>
  <c r="Q605" i="2"/>
  <c r="R605" i="2"/>
  <c r="S605" i="2"/>
  <c r="T605" i="2"/>
  <c r="U605" i="2"/>
  <c r="X605" i="2"/>
  <c r="Y605" i="2"/>
  <c r="AA605" i="2" s="1"/>
  <c r="AB605" i="2"/>
  <c r="AD605" i="2"/>
  <c r="AE605" i="2"/>
  <c r="C606" i="2"/>
  <c r="D606" i="2"/>
  <c r="E606" i="2"/>
  <c r="F606" i="2"/>
  <c r="G606" i="2"/>
  <c r="H606" i="2"/>
  <c r="I606" i="2"/>
  <c r="J606" i="2"/>
  <c r="K606" i="2"/>
  <c r="L606" i="2"/>
  <c r="N606" i="2"/>
  <c r="O606" i="2"/>
  <c r="AC606" i="2" s="1"/>
  <c r="P606" i="2"/>
  <c r="Q606" i="2"/>
  <c r="R606" i="2"/>
  <c r="S606" i="2"/>
  <c r="T606" i="2"/>
  <c r="U606" i="2"/>
  <c r="X606" i="2"/>
  <c r="Y606" i="2"/>
  <c r="AA606" i="2" s="1"/>
  <c r="AB606" i="2"/>
  <c r="AD606" i="2"/>
  <c r="AE606" i="2"/>
  <c r="C607" i="2"/>
  <c r="D607" i="2"/>
  <c r="E607" i="2"/>
  <c r="F607" i="2"/>
  <c r="G607" i="2"/>
  <c r="H607" i="2"/>
  <c r="I607" i="2"/>
  <c r="J607" i="2"/>
  <c r="K607" i="2"/>
  <c r="L607" i="2"/>
  <c r="N607" i="2"/>
  <c r="O607" i="2"/>
  <c r="AC607" i="2" s="1"/>
  <c r="P607" i="2"/>
  <c r="Q607" i="2"/>
  <c r="R607" i="2"/>
  <c r="S607" i="2"/>
  <c r="T607" i="2"/>
  <c r="U607" i="2"/>
  <c r="X607" i="2"/>
  <c r="Y607" i="2"/>
  <c r="AA607" i="2" s="1"/>
  <c r="AB607" i="2"/>
  <c r="AD607" i="2"/>
  <c r="AE607" i="2"/>
  <c r="C608" i="2"/>
  <c r="D608" i="2"/>
  <c r="E608" i="2"/>
  <c r="F608" i="2"/>
  <c r="G608" i="2"/>
  <c r="H608" i="2"/>
  <c r="I608" i="2"/>
  <c r="J608" i="2"/>
  <c r="K608" i="2"/>
  <c r="L608" i="2"/>
  <c r="N608" i="2"/>
  <c r="O608" i="2"/>
  <c r="AC608" i="2" s="1"/>
  <c r="P608" i="2"/>
  <c r="Q608" i="2"/>
  <c r="R608" i="2"/>
  <c r="S608" i="2"/>
  <c r="T608" i="2"/>
  <c r="U608" i="2"/>
  <c r="X608" i="2"/>
  <c r="Y608" i="2"/>
  <c r="AA608" i="2" s="1"/>
  <c r="AB608" i="2"/>
  <c r="AD608" i="2"/>
  <c r="AE608" i="2"/>
  <c r="C609" i="2"/>
  <c r="D609" i="2"/>
  <c r="E609" i="2"/>
  <c r="F609" i="2"/>
  <c r="G609" i="2"/>
  <c r="H609" i="2"/>
  <c r="I609" i="2"/>
  <c r="J609" i="2"/>
  <c r="K609" i="2"/>
  <c r="L609" i="2"/>
  <c r="N609" i="2"/>
  <c r="O609" i="2"/>
  <c r="AC609" i="2" s="1"/>
  <c r="P609" i="2"/>
  <c r="Q609" i="2"/>
  <c r="R609" i="2"/>
  <c r="S609" i="2"/>
  <c r="T609" i="2"/>
  <c r="U609" i="2"/>
  <c r="X609" i="2"/>
  <c r="Y609" i="2"/>
  <c r="B609" i="2" s="1"/>
  <c r="AB609" i="2"/>
  <c r="AD609" i="2"/>
  <c r="AE609" i="2"/>
  <c r="C610" i="2"/>
  <c r="D610" i="2"/>
  <c r="E610" i="2"/>
  <c r="F610" i="2"/>
  <c r="G610" i="2"/>
  <c r="H610" i="2"/>
  <c r="I610" i="2"/>
  <c r="J610" i="2"/>
  <c r="K610" i="2"/>
  <c r="L610" i="2"/>
  <c r="N610" i="2"/>
  <c r="O610" i="2"/>
  <c r="AC610" i="2" s="1"/>
  <c r="P610" i="2"/>
  <c r="Q610" i="2"/>
  <c r="R610" i="2"/>
  <c r="S610" i="2"/>
  <c r="T610" i="2"/>
  <c r="U610" i="2"/>
  <c r="X610" i="2"/>
  <c r="Y610" i="2"/>
  <c r="B610" i="2" s="1"/>
  <c r="AB610" i="2"/>
  <c r="AD610" i="2"/>
  <c r="AE610" i="2"/>
  <c r="C611" i="2"/>
  <c r="D611" i="2"/>
  <c r="E611" i="2"/>
  <c r="F611" i="2"/>
  <c r="G611" i="2"/>
  <c r="H611" i="2"/>
  <c r="I611" i="2"/>
  <c r="J611" i="2"/>
  <c r="K611" i="2"/>
  <c r="L611" i="2"/>
  <c r="N611" i="2"/>
  <c r="O611" i="2"/>
  <c r="AC611" i="2" s="1"/>
  <c r="P611" i="2"/>
  <c r="Q611" i="2"/>
  <c r="R611" i="2"/>
  <c r="S611" i="2"/>
  <c r="T611" i="2"/>
  <c r="U611" i="2"/>
  <c r="X611" i="2"/>
  <c r="Y611" i="2"/>
  <c r="B611" i="2" s="1"/>
  <c r="AB611" i="2"/>
  <c r="AD611" i="2"/>
  <c r="AE611" i="2"/>
  <c r="C612" i="2"/>
  <c r="D612" i="2"/>
  <c r="E612" i="2"/>
  <c r="F612" i="2"/>
  <c r="G612" i="2"/>
  <c r="H612" i="2"/>
  <c r="I612" i="2"/>
  <c r="J612" i="2"/>
  <c r="K612" i="2"/>
  <c r="L612" i="2"/>
  <c r="N612" i="2"/>
  <c r="O612" i="2"/>
  <c r="AC612" i="2" s="1"/>
  <c r="P612" i="2"/>
  <c r="Q612" i="2"/>
  <c r="R612" i="2"/>
  <c r="S612" i="2"/>
  <c r="T612" i="2"/>
  <c r="U612" i="2"/>
  <c r="X612" i="2"/>
  <c r="Y612" i="2"/>
  <c r="AA612" i="2" s="1"/>
  <c r="AB612" i="2"/>
  <c r="AD612" i="2"/>
  <c r="AE612" i="2"/>
  <c r="C613" i="2"/>
  <c r="D613" i="2"/>
  <c r="E613" i="2"/>
  <c r="F613" i="2"/>
  <c r="G613" i="2"/>
  <c r="H613" i="2"/>
  <c r="I613" i="2"/>
  <c r="J613" i="2"/>
  <c r="K613" i="2"/>
  <c r="L613" i="2"/>
  <c r="N613" i="2"/>
  <c r="O613" i="2"/>
  <c r="AC613" i="2" s="1"/>
  <c r="P613" i="2"/>
  <c r="Q613" i="2"/>
  <c r="R613" i="2"/>
  <c r="S613" i="2"/>
  <c r="T613" i="2"/>
  <c r="U613" i="2"/>
  <c r="X613" i="2"/>
  <c r="Y613" i="2"/>
  <c r="B613" i="2" s="1"/>
  <c r="AB613" i="2"/>
  <c r="AD613" i="2"/>
  <c r="AE613" i="2"/>
  <c r="C614" i="2"/>
  <c r="D614" i="2"/>
  <c r="E614" i="2"/>
  <c r="F614" i="2"/>
  <c r="G614" i="2"/>
  <c r="H614" i="2"/>
  <c r="I614" i="2"/>
  <c r="J614" i="2"/>
  <c r="K614" i="2"/>
  <c r="L614" i="2"/>
  <c r="N614" i="2"/>
  <c r="O614" i="2"/>
  <c r="AC614" i="2" s="1"/>
  <c r="P614" i="2"/>
  <c r="Q614" i="2"/>
  <c r="R614" i="2"/>
  <c r="S614" i="2"/>
  <c r="T614" i="2"/>
  <c r="U614" i="2"/>
  <c r="X614" i="2"/>
  <c r="Y614" i="2"/>
  <c r="B614" i="2" s="1"/>
  <c r="AB614" i="2"/>
  <c r="AD614" i="2"/>
  <c r="AE614" i="2"/>
  <c r="C615" i="2"/>
  <c r="D615" i="2"/>
  <c r="E615" i="2"/>
  <c r="F615" i="2"/>
  <c r="G615" i="2"/>
  <c r="H615" i="2"/>
  <c r="I615" i="2"/>
  <c r="J615" i="2"/>
  <c r="K615" i="2"/>
  <c r="L615" i="2"/>
  <c r="N615" i="2"/>
  <c r="O615" i="2"/>
  <c r="AC615" i="2" s="1"/>
  <c r="P615" i="2"/>
  <c r="Q615" i="2"/>
  <c r="R615" i="2"/>
  <c r="S615" i="2"/>
  <c r="T615" i="2"/>
  <c r="U615" i="2"/>
  <c r="X615" i="2"/>
  <c r="Y615" i="2"/>
  <c r="B615" i="2" s="1"/>
  <c r="AB615" i="2"/>
  <c r="AD615" i="2"/>
  <c r="AE615" i="2"/>
  <c r="C616" i="2"/>
  <c r="D616" i="2"/>
  <c r="E616" i="2"/>
  <c r="F616" i="2"/>
  <c r="G616" i="2"/>
  <c r="H616" i="2"/>
  <c r="I616" i="2"/>
  <c r="J616" i="2"/>
  <c r="K616" i="2"/>
  <c r="L616" i="2"/>
  <c r="N616" i="2"/>
  <c r="O616" i="2"/>
  <c r="AC616" i="2" s="1"/>
  <c r="P616" i="2"/>
  <c r="Q616" i="2"/>
  <c r="R616" i="2"/>
  <c r="S616" i="2"/>
  <c r="T616" i="2"/>
  <c r="U616" i="2"/>
  <c r="X616" i="2"/>
  <c r="Y616" i="2"/>
  <c r="AA616" i="2" s="1"/>
  <c r="AB616" i="2"/>
  <c r="AD616" i="2"/>
  <c r="AE616" i="2"/>
  <c r="C617" i="2"/>
  <c r="D617" i="2"/>
  <c r="E617" i="2"/>
  <c r="F617" i="2"/>
  <c r="G617" i="2"/>
  <c r="H617" i="2"/>
  <c r="I617" i="2"/>
  <c r="J617" i="2"/>
  <c r="K617" i="2"/>
  <c r="L617" i="2"/>
  <c r="N617" i="2"/>
  <c r="O617" i="2"/>
  <c r="AC617" i="2" s="1"/>
  <c r="P617" i="2"/>
  <c r="Q617" i="2"/>
  <c r="R617" i="2"/>
  <c r="S617" i="2"/>
  <c r="T617" i="2"/>
  <c r="U617" i="2"/>
  <c r="X617" i="2"/>
  <c r="Y617" i="2"/>
  <c r="AA617" i="2" s="1"/>
  <c r="AB617" i="2"/>
  <c r="AD617" i="2"/>
  <c r="AE617" i="2"/>
  <c r="C618" i="2"/>
  <c r="D618" i="2"/>
  <c r="E618" i="2"/>
  <c r="F618" i="2"/>
  <c r="G618" i="2"/>
  <c r="H618" i="2"/>
  <c r="I618" i="2"/>
  <c r="J618" i="2"/>
  <c r="K618" i="2"/>
  <c r="L618" i="2"/>
  <c r="N618" i="2"/>
  <c r="O618" i="2"/>
  <c r="AC618" i="2" s="1"/>
  <c r="P618" i="2"/>
  <c r="Q618" i="2"/>
  <c r="R618" i="2"/>
  <c r="S618" i="2"/>
  <c r="T618" i="2"/>
  <c r="U618" i="2"/>
  <c r="X618" i="2"/>
  <c r="Y618" i="2"/>
  <c r="AA618" i="2" s="1"/>
  <c r="AB618" i="2"/>
  <c r="AD618" i="2"/>
  <c r="AE618" i="2"/>
  <c r="C619" i="2"/>
  <c r="D619" i="2"/>
  <c r="E619" i="2"/>
  <c r="F619" i="2"/>
  <c r="G619" i="2"/>
  <c r="H619" i="2"/>
  <c r="I619" i="2"/>
  <c r="J619" i="2"/>
  <c r="K619" i="2"/>
  <c r="L619" i="2"/>
  <c r="N619" i="2"/>
  <c r="O619" i="2"/>
  <c r="AC619" i="2" s="1"/>
  <c r="P619" i="2"/>
  <c r="Q619" i="2"/>
  <c r="R619" i="2"/>
  <c r="S619" i="2"/>
  <c r="T619" i="2"/>
  <c r="U619" i="2"/>
  <c r="X619" i="2"/>
  <c r="Y619" i="2"/>
  <c r="B619" i="2" s="1"/>
  <c r="AB619" i="2"/>
  <c r="AD619" i="2"/>
  <c r="AE619" i="2"/>
  <c r="C620" i="2"/>
  <c r="D620" i="2"/>
  <c r="E620" i="2"/>
  <c r="F620" i="2"/>
  <c r="G620" i="2"/>
  <c r="H620" i="2"/>
  <c r="I620" i="2"/>
  <c r="J620" i="2"/>
  <c r="K620" i="2"/>
  <c r="L620" i="2"/>
  <c r="N620" i="2"/>
  <c r="O620" i="2"/>
  <c r="AC620" i="2" s="1"/>
  <c r="P620" i="2"/>
  <c r="Q620" i="2"/>
  <c r="R620" i="2"/>
  <c r="S620" i="2"/>
  <c r="T620" i="2"/>
  <c r="U620" i="2"/>
  <c r="X620" i="2"/>
  <c r="Y620" i="2"/>
  <c r="AA620" i="2" s="1"/>
  <c r="AB620" i="2"/>
  <c r="AD620" i="2"/>
  <c r="AE620" i="2"/>
  <c r="C621" i="2"/>
  <c r="D621" i="2"/>
  <c r="E621" i="2"/>
  <c r="F621" i="2"/>
  <c r="G621" i="2"/>
  <c r="H621" i="2"/>
  <c r="I621" i="2"/>
  <c r="J621" i="2"/>
  <c r="K621" i="2"/>
  <c r="L621" i="2"/>
  <c r="N621" i="2"/>
  <c r="O621" i="2"/>
  <c r="AC621" i="2" s="1"/>
  <c r="P621" i="2"/>
  <c r="Q621" i="2"/>
  <c r="R621" i="2"/>
  <c r="S621" i="2"/>
  <c r="T621" i="2"/>
  <c r="U621" i="2"/>
  <c r="X621" i="2"/>
  <c r="Y621" i="2"/>
  <c r="B621" i="2" s="1"/>
  <c r="AB621" i="2"/>
  <c r="AD621" i="2"/>
  <c r="AE621" i="2"/>
  <c r="C622" i="2"/>
  <c r="D622" i="2"/>
  <c r="E622" i="2"/>
  <c r="F622" i="2"/>
  <c r="G622" i="2"/>
  <c r="H622" i="2"/>
  <c r="I622" i="2"/>
  <c r="J622" i="2"/>
  <c r="K622" i="2"/>
  <c r="L622" i="2"/>
  <c r="N622" i="2"/>
  <c r="O622" i="2"/>
  <c r="AC622" i="2" s="1"/>
  <c r="P622" i="2"/>
  <c r="Q622" i="2"/>
  <c r="R622" i="2"/>
  <c r="S622" i="2"/>
  <c r="T622" i="2"/>
  <c r="U622" i="2"/>
  <c r="X622" i="2"/>
  <c r="Y622" i="2"/>
  <c r="AA622" i="2" s="1"/>
  <c r="AB622" i="2"/>
  <c r="AD622" i="2"/>
  <c r="AE622" i="2"/>
  <c r="C623" i="2"/>
  <c r="D623" i="2"/>
  <c r="E623" i="2"/>
  <c r="F623" i="2"/>
  <c r="G623" i="2"/>
  <c r="H623" i="2"/>
  <c r="I623" i="2"/>
  <c r="J623" i="2"/>
  <c r="K623" i="2"/>
  <c r="L623" i="2"/>
  <c r="N623" i="2"/>
  <c r="O623" i="2"/>
  <c r="AC623" i="2" s="1"/>
  <c r="P623" i="2"/>
  <c r="Q623" i="2"/>
  <c r="R623" i="2"/>
  <c r="S623" i="2"/>
  <c r="T623" i="2"/>
  <c r="U623" i="2"/>
  <c r="X623" i="2"/>
  <c r="Y623" i="2"/>
  <c r="AA623" i="2" s="1"/>
  <c r="AB623" i="2"/>
  <c r="AD623" i="2"/>
  <c r="AE623" i="2"/>
  <c r="C624" i="2"/>
  <c r="D624" i="2"/>
  <c r="E624" i="2"/>
  <c r="F624" i="2"/>
  <c r="G624" i="2"/>
  <c r="H624" i="2"/>
  <c r="I624" i="2"/>
  <c r="J624" i="2"/>
  <c r="K624" i="2"/>
  <c r="L624" i="2"/>
  <c r="N624" i="2"/>
  <c r="O624" i="2"/>
  <c r="AC624" i="2" s="1"/>
  <c r="P624" i="2"/>
  <c r="Q624" i="2"/>
  <c r="R624" i="2"/>
  <c r="S624" i="2"/>
  <c r="T624" i="2"/>
  <c r="U624" i="2"/>
  <c r="X624" i="2"/>
  <c r="Y624" i="2"/>
  <c r="AA624" i="2" s="1"/>
  <c r="AB624" i="2"/>
  <c r="AD624" i="2"/>
  <c r="AE624" i="2"/>
  <c r="C625" i="2"/>
  <c r="D625" i="2"/>
  <c r="E625" i="2"/>
  <c r="F625" i="2"/>
  <c r="G625" i="2"/>
  <c r="H625" i="2"/>
  <c r="I625" i="2"/>
  <c r="J625" i="2"/>
  <c r="K625" i="2"/>
  <c r="L625" i="2"/>
  <c r="N625" i="2"/>
  <c r="O625" i="2"/>
  <c r="AC625" i="2" s="1"/>
  <c r="P625" i="2"/>
  <c r="Q625" i="2"/>
  <c r="R625" i="2"/>
  <c r="S625" i="2"/>
  <c r="T625" i="2"/>
  <c r="U625" i="2"/>
  <c r="X625" i="2"/>
  <c r="Y625" i="2"/>
  <c r="AA625" i="2" s="1"/>
  <c r="AB625" i="2"/>
  <c r="AD625" i="2"/>
  <c r="AE625" i="2"/>
  <c r="C626" i="2"/>
  <c r="D626" i="2"/>
  <c r="E626" i="2"/>
  <c r="F626" i="2"/>
  <c r="G626" i="2"/>
  <c r="H626" i="2"/>
  <c r="I626" i="2"/>
  <c r="J626" i="2"/>
  <c r="K626" i="2"/>
  <c r="L626" i="2"/>
  <c r="N626" i="2"/>
  <c r="O626" i="2"/>
  <c r="AC626" i="2" s="1"/>
  <c r="P626" i="2"/>
  <c r="Q626" i="2"/>
  <c r="R626" i="2"/>
  <c r="S626" i="2"/>
  <c r="T626" i="2"/>
  <c r="U626" i="2"/>
  <c r="X626" i="2"/>
  <c r="Y626" i="2"/>
  <c r="AA626" i="2" s="1"/>
  <c r="AB626" i="2"/>
  <c r="AD626" i="2"/>
  <c r="AE626" i="2"/>
  <c r="C627" i="2"/>
  <c r="D627" i="2"/>
  <c r="E627" i="2"/>
  <c r="F627" i="2"/>
  <c r="G627" i="2"/>
  <c r="H627" i="2"/>
  <c r="I627" i="2"/>
  <c r="J627" i="2"/>
  <c r="K627" i="2"/>
  <c r="L627" i="2"/>
  <c r="N627" i="2"/>
  <c r="O627" i="2"/>
  <c r="AC627" i="2" s="1"/>
  <c r="P627" i="2"/>
  <c r="Q627" i="2"/>
  <c r="R627" i="2"/>
  <c r="S627" i="2"/>
  <c r="T627" i="2"/>
  <c r="U627" i="2"/>
  <c r="X627" i="2"/>
  <c r="Y627" i="2"/>
  <c r="B627" i="2" s="1"/>
  <c r="AB627" i="2"/>
  <c r="AD627" i="2"/>
  <c r="AE627" i="2"/>
  <c r="C628" i="2"/>
  <c r="D628" i="2"/>
  <c r="E628" i="2"/>
  <c r="F628" i="2"/>
  <c r="G628" i="2"/>
  <c r="H628" i="2"/>
  <c r="I628" i="2"/>
  <c r="J628" i="2"/>
  <c r="K628" i="2"/>
  <c r="L628" i="2"/>
  <c r="N628" i="2"/>
  <c r="O628" i="2"/>
  <c r="AC628" i="2" s="1"/>
  <c r="P628" i="2"/>
  <c r="Q628" i="2"/>
  <c r="R628" i="2"/>
  <c r="S628" i="2"/>
  <c r="T628" i="2"/>
  <c r="U628" i="2"/>
  <c r="X628" i="2"/>
  <c r="Y628" i="2"/>
  <c r="AA628" i="2" s="1"/>
  <c r="AB628" i="2"/>
  <c r="AD628" i="2"/>
  <c r="AE628" i="2"/>
  <c r="C629" i="2"/>
  <c r="D629" i="2"/>
  <c r="E629" i="2"/>
  <c r="F629" i="2"/>
  <c r="G629" i="2"/>
  <c r="H629" i="2"/>
  <c r="I629" i="2"/>
  <c r="J629" i="2"/>
  <c r="K629" i="2"/>
  <c r="L629" i="2"/>
  <c r="N629" i="2"/>
  <c r="O629" i="2"/>
  <c r="AC629" i="2" s="1"/>
  <c r="P629" i="2"/>
  <c r="Q629" i="2"/>
  <c r="R629" i="2"/>
  <c r="S629" i="2"/>
  <c r="T629" i="2"/>
  <c r="U629" i="2"/>
  <c r="X629" i="2"/>
  <c r="Y629" i="2"/>
  <c r="AA629" i="2" s="1"/>
  <c r="AB629" i="2"/>
  <c r="AD629" i="2"/>
  <c r="AE629" i="2"/>
  <c r="C630" i="2"/>
  <c r="D630" i="2"/>
  <c r="E630" i="2"/>
  <c r="F630" i="2"/>
  <c r="G630" i="2"/>
  <c r="H630" i="2"/>
  <c r="I630" i="2"/>
  <c r="J630" i="2"/>
  <c r="K630" i="2"/>
  <c r="L630" i="2"/>
  <c r="N630" i="2"/>
  <c r="O630" i="2"/>
  <c r="AC630" i="2" s="1"/>
  <c r="P630" i="2"/>
  <c r="Q630" i="2"/>
  <c r="R630" i="2"/>
  <c r="S630" i="2"/>
  <c r="T630" i="2"/>
  <c r="U630" i="2"/>
  <c r="X630" i="2"/>
  <c r="Y630" i="2"/>
  <c r="AA630" i="2" s="1"/>
  <c r="AB630" i="2"/>
  <c r="AD630" i="2"/>
  <c r="AE630" i="2"/>
  <c r="C631" i="2"/>
  <c r="D631" i="2"/>
  <c r="E631" i="2"/>
  <c r="F631" i="2"/>
  <c r="G631" i="2"/>
  <c r="H631" i="2"/>
  <c r="I631" i="2"/>
  <c r="J631" i="2"/>
  <c r="K631" i="2"/>
  <c r="L631" i="2"/>
  <c r="N631" i="2"/>
  <c r="O631" i="2"/>
  <c r="AC631" i="2" s="1"/>
  <c r="P631" i="2"/>
  <c r="Q631" i="2"/>
  <c r="R631" i="2"/>
  <c r="S631" i="2"/>
  <c r="T631" i="2"/>
  <c r="U631" i="2"/>
  <c r="X631" i="2"/>
  <c r="Y631" i="2"/>
  <c r="B631" i="2" s="1"/>
  <c r="AB631" i="2"/>
  <c r="AD631" i="2"/>
  <c r="AE631" i="2"/>
  <c r="C632" i="2"/>
  <c r="D632" i="2"/>
  <c r="E632" i="2"/>
  <c r="F632" i="2"/>
  <c r="G632" i="2"/>
  <c r="H632" i="2"/>
  <c r="I632" i="2"/>
  <c r="J632" i="2"/>
  <c r="K632" i="2"/>
  <c r="L632" i="2"/>
  <c r="N632" i="2"/>
  <c r="O632" i="2"/>
  <c r="AC632" i="2" s="1"/>
  <c r="P632" i="2"/>
  <c r="Q632" i="2"/>
  <c r="R632" i="2"/>
  <c r="S632" i="2"/>
  <c r="T632" i="2"/>
  <c r="U632" i="2"/>
  <c r="X632" i="2"/>
  <c r="Y632" i="2"/>
  <c r="AA632" i="2" s="1"/>
  <c r="AB632" i="2"/>
  <c r="AD632" i="2"/>
  <c r="AE632" i="2"/>
  <c r="C633" i="2"/>
  <c r="D633" i="2"/>
  <c r="E633" i="2"/>
  <c r="F633" i="2"/>
  <c r="G633" i="2"/>
  <c r="H633" i="2"/>
  <c r="I633" i="2"/>
  <c r="J633" i="2"/>
  <c r="K633" i="2"/>
  <c r="L633" i="2"/>
  <c r="N633" i="2"/>
  <c r="O633" i="2"/>
  <c r="AC633" i="2" s="1"/>
  <c r="P633" i="2"/>
  <c r="Q633" i="2"/>
  <c r="R633" i="2"/>
  <c r="S633" i="2"/>
  <c r="T633" i="2"/>
  <c r="U633" i="2"/>
  <c r="X633" i="2"/>
  <c r="Y633" i="2"/>
  <c r="B633" i="2" s="1"/>
  <c r="AB633" i="2"/>
  <c r="AD633" i="2"/>
  <c r="AE633" i="2"/>
  <c r="C634" i="2"/>
  <c r="D634" i="2"/>
  <c r="E634" i="2"/>
  <c r="F634" i="2"/>
  <c r="G634" i="2"/>
  <c r="H634" i="2"/>
  <c r="I634" i="2"/>
  <c r="J634" i="2"/>
  <c r="K634" i="2"/>
  <c r="L634" i="2"/>
  <c r="N634" i="2"/>
  <c r="O634" i="2"/>
  <c r="AC634" i="2" s="1"/>
  <c r="P634" i="2"/>
  <c r="Q634" i="2"/>
  <c r="R634" i="2"/>
  <c r="S634" i="2"/>
  <c r="T634" i="2"/>
  <c r="U634" i="2"/>
  <c r="X634" i="2"/>
  <c r="Y634" i="2"/>
  <c r="AA634" i="2" s="1"/>
  <c r="AB634" i="2"/>
  <c r="AD634" i="2"/>
  <c r="AE634" i="2"/>
  <c r="C635" i="2"/>
  <c r="D635" i="2"/>
  <c r="E635" i="2"/>
  <c r="F635" i="2"/>
  <c r="G635" i="2"/>
  <c r="H635" i="2"/>
  <c r="I635" i="2"/>
  <c r="J635" i="2"/>
  <c r="K635" i="2"/>
  <c r="L635" i="2"/>
  <c r="N635" i="2"/>
  <c r="O635" i="2"/>
  <c r="AC635" i="2" s="1"/>
  <c r="P635" i="2"/>
  <c r="Q635" i="2"/>
  <c r="R635" i="2"/>
  <c r="S635" i="2"/>
  <c r="T635" i="2"/>
  <c r="U635" i="2"/>
  <c r="X635" i="2"/>
  <c r="Y635" i="2"/>
  <c r="B635" i="2" s="1"/>
  <c r="AB635" i="2"/>
  <c r="AD635" i="2"/>
  <c r="AE635" i="2"/>
  <c r="C636" i="2"/>
  <c r="D636" i="2"/>
  <c r="E636" i="2"/>
  <c r="F636" i="2"/>
  <c r="G636" i="2"/>
  <c r="H636" i="2"/>
  <c r="I636" i="2"/>
  <c r="J636" i="2"/>
  <c r="K636" i="2"/>
  <c r="L636" i="2"/>
  <c r="N636" i="2"/>
  <c r="O636" i="2"/>
  <c r="AC636" i="2" s="1"/>
  <c r="P636" i="2"/>
  <c r="Q636" i="2"/>
  <c r="R636" i="2"/>
  <c r="S636" i="2"/>
  <c r="T636" i="2"/>
  <c r="U636" i="2"/>
  <c r="X636" i="2"/>
  <c r="Y636" i="2"/>
  <c r="AA636" i="2" s="1"/>
  <c r="AB636" i="2"/>
  <c r="AD636" i="2"/>
  <c r="AE636" i="2"/>
  <c r="C637" i="2"/>
  <c r="D637" i="2"/>
  <c r="E637" i="2"/>
  <c r="F637" i="2"/>
  <c r="G637" i="2"/>
  <c r="H637" i="2"/>
  <c r="I637" i="2"/>
  <c r="J637" i="2"/>
  <c r="K637" i="2"/>
  <c r="L637" i="2"/>
  <c r="N637" i="2"/>
  <c r="O637" i="2"/>
  <c r="AC637" i="2" s="1"/>
  <c r="P637" i="2"/>
  <c r="Q637" i="2"/>
  <c r="R637" i="2"/>
  <c r="S637" i="2"/>
  <c r="T637" i="2"/>
  <c r="U637" i="2"/>
  <c r="X637" i="2"/>
  <c r="Y637" i="2"/>
  <c r="AA637" i="2" s="1"/>
  <c r="AB637" i="2"/>
  <c r="AD637" i="2"/>
  <c r="AE637" i="2"/>
  <c r="C638" i="2"/>
  <c r="D638" i="2"/>
  <c r="E638" i="2"/>
  <c r="F638" i="2"/>
  <c r="G638" i="2"/>
  <c r="H638" i="2"/>
  <c r="I638" i="2"/>
  <c r="J638" i="2"/>
  <c r="K638" i="2"/>
  <c r="L638" i="2"/>
  <c r="N638" i="2"/>
  <c r="O638" i="2"/>
  <c r="AC638" i="2" s="1"/>
  <c r="P638" i="2"/>
  <c r="Q638" i="2"/>
  <c r="R638" i="2"/>
  <c r="S638" i="2"/>
  <c r="T638" i="2"/>
  <c r="U638" i="2"/>
  <c r="X638" i="2"/>
  <c r="Y638" i="2"/>
  <c r="AA638" i="2" s="1"/>
  <c r="AB638" i="2"/>
  <c r="AD638" i="2"/>
  <c r="AE638" i="2"/>
  <c r="C639" i="2"/>
  <c r="D639" i="2"/>
  <c r="E639" i="2"/>
  <c r="F639" i="2"/>
  <c r="G639" i="2"/>
  <c r="H639" i="2"/>
  <c r="I639" i="2"/>
  <c r="J639" i="2"/>
  <c r="K639" i="2"/>
  <c r="L639" i="2"/>
  <c r="N639" i="2"/>
  <c r="O639" i="2"/>
  <c r="AC639" i="2" s="1"/>
  <c r="P639" i="2"/>
  <c r="Q639" i="2"/>
  <c r="R639" i="2"/>
  <c r="S639" i="2"/>
  <c r="T639" i="2"/>
  <c r="U639" i="2"/>
  <c r="X639" i="2"/>
  <c r="Y639" i="2"/>
  <c r="B639" i="2" s="1"/>
  <c r="AB639" i="2"/>
  <c r="AD639" i="2"/>
  <c r="AE639" i="2"/>
  <c r="C640" i="2"/>
  <c r="D640" i="2"/>
  <c r="E640" i="2"/>
  <c r="F640" i="2"/>
  <c r="G640" i="2"/>
  <c r="H640" i="2"/>
  <c r="I640" i="2"/>
  <c r="J640" i="2"/>
  <c r="K640" i="2"/>
  <c r="L640" i="2"/>
  <c r="N640" i="2"/>
  <c r="O640" i="2"/>
  <c r="AC640" i="2" s="1"/>
  <c r="P640" i="2"/>
  <c r="Q640" i="2"/>
  <c r="R640" i="2"/>
  <c r="S640" i="2"/>
  <c r="T640" i="2"/>
  <c r="U640" i="2"/>
  <c r="X640" i="2"/>
  <c r="Y640" i="2"/>
  <c r="AA640" i="2" s="1"/>
  <c r="AB640" i="2"/>
  <c r="AD640" i="2"/>
  <c r="AE640" i="2"/>
  <c r="C641" i="2"/>
  <c r="D641" i="2"/>
  <c r="E641" i="2"/>
  <c r="F641" i="2"/>
  <c r="G641" i="2"/>
  <c r="H641" i="2"/>
  <c r="I641" i="2"/>
  <c r="J641" i="2"/>
  <c r="K641" i="2"/>
  <c r="L641" i="2"/>
  <c r="N641" i="2"/>
  <c r="O641" i="2"/>
  <c r="AC641" i="2" s="1"/>
  <c r="P641" i="2"/>
  <c r="Q641" i="2"/>
  <c r="R641" i="2"/>
  <c r="S641" i="2"/>
  <c r="T641" i="2"/>
  <c r="U641" i="2"/>
  <c r="X641" i="2"/>
  <c r="Y641" i="2"/>
  <c r="AA641" i="2" s="1"/>
  <c r="AB641" i="2"/>
  <c r="AD641" i="2"/>
  <c r="AE641" i="2"/>
  <c r="C642" i="2"/>
  <c r="D642" i="2"/>
  <c r="E642" i="2"/>
  <c r="F642" i="2"/>
  <c r="G642" i="2"/>
  <c r="H642" i="2"/>
  <c r="I642" i="2"/>
  <c r="J642" i="2"/>
  <c r="K642" i="2"/>
  <c r="L642" i="2"/>
  <c r="N642" i="2"/>
  <c r="O642" i="2"/>
  <c r="AC642" i="2" s="1"/>
  <c r="P642" i="2"/>
  <c r="Q642" i="2"/>
  <c r="R642" i="2"/>
  <c r="S642" i="2"/>
  <c r="T642" i="2"/>
  <c r="U642" i="2"/>
  <c r="X642" i="2"/>
  <c r="Y642" i="2"/>
  <c r="AA642" i="2" s="1"/>
  <c r="AB642" i="2"/>
  <c r="AD642" i="2"/>
  <c r="AE642" i="2"/>
  <c r="C643" i="2"/>
  <c r="D643" i="2"/>
  <c r="E643" i="2"/>
  <c r="F643" i="2"/>
  <c r="G643" i="2"/>
  <c r="H643" i="2"/>
  <c r="I643" i="2"/>
  <c r="J643" i="2"/>
  <c r="K643" i="2"/>
  <c r="L643" i="2"/>
  <c r="N643" i="2"/>
  <c r="O643" i="2"/>
  <c r="AC643" i="2" s="1"/>
  <c r="P643" i="2"/>
  <c r="Q643" i="2"/>
  <c r="R643" i="2"/>
  <c r="S643" i="2"/>
  <c r="T643" i="2"/>
  <c r="U643" i="2"/>
  <c r="X643" i="2"/>
  <c r="Y643" i="2"/>
  <c r="B643" i="2" s="1"/>
  <c r="AB643" i="2"/>
  <c r="AD643" i="2"/>
  <c r="AE643" i="2"/>
  <c r="C644" i="2"/>
  <c r="D644" i="2"/>
  <c r="E644" i="2"/>
  <c r="F644" i="2"/>
  <c r="G644" i="2"/>
  <c r="H644" i="2"/>
  <c r="I644" i="2"/>
  <c r="J644" i="2"/>
  <c r="K644" i="2"/>
  <c r="L644" i="2"/>
  <c r="N644" i="2"/>
  <c r="O644" i="2"/>
  <c r="AC644" i="2" s="1"/>
  <c r="P644" i="2"/>
  <c r="Q644" i="2"/>
  <c r="R644" i="2"/>
  <c r="S644" i="2"/>
  <c r="T644" i="2"/>
  <c r="U644" i="2"/>
  <c r="X644" i="2"/>
  <c r="Y644" i="2"/>
  <c r="AA644" i="2" s="1"/>
  <c r="AB644" i="2"/>
  <c r="AD644" i="2"/>
  <c r="AE644" i="2"/>
  <c r="C645" i="2"/>
  <c r="D645" i="2"/>
  <c r="E645" i="2"/>
  <c r="F645" i="2"/>
  <c r="G645" i="2"/>
  <c r="H645" i="2"/>
  <c r="I645" i="2"/>
  <c r="J645" i="2"/>
  <c r="K645" i="2"/>
  <c r="L645" i="2"/>
  <c r="N645" i="2"/>
  <c r="O645" i="2"/>
  <c r="AC645" i="2" s="1"/>
  <c r="P645" i="2"/>
  <c r="Q645" i="2"/>
  <c r="R645" i="2"/>
  <c r="S645" i="2"/>
  <c r="T645" i="2"/>
  <c r="U645" i="2"/>
  <c r="X645" i="2"/>
  <c r="Y645" i="2"/>
  <c r="B645" i="2" s="1"/>
  <c r="AB645" i="2"/>
  <c r="AD645" i="2"/>
  <c r="AE645" i="2"/>
  <c r="C646" i="2"/>
  <c r="D646" i="2"/>
  <c r="E646" i="2"/>
  <c r="F646" i="2"/>
  <c r="G646" i="2"/>
  <c r="H646" i="2"/>
  <c r="I646" i="2"/>
  <c r="J646" i="2"/>
  <c r="K646" i="2"/>
  <c r="L646" i="2"/>
  <c r="N646" i="2"/>
  <c r="O646" i="2"/>
  <c r="AC646" i="2" s="1"/>
  <c r="P646" i="2"/>
  <c r="Q646" i="2"/>
  <c r="R646" i="2"/>
  <c r="S646" i="2"/>
  <c r="T646" i="2"/>
  <c r="U646" i="2"/>
  <c r="X646" i="2"/>
  <c r="Y646" i="2"/>
  <c r="AA646" i="2" s="1"/>
  <c r="AB646" i="2"/>
  <c r="AD646" i="2"/>
  <c r="AE646" i="2"/>
  <c r="C647" i="2"/>
  <c r="D647" i="2"/>
  <c r="E647" i="2"/>
  <c r="F647" i="2"/>
  <c r="G647" i="2"/>
  <c r="H647" i="2"/>
  <c r="I647" i="2"/>
  <c r="J647" i="2"/>
  <c r="K647" i="2"/>
  <c r="L647" i="2"/>
  <c r="N647" i="2"/>
  <c r="O647" i="2"/>
  <c r="AC647" i="2" s="1"/>
  <c r="P647" i="2"/>
  <c r="Q647" i="2"/>
  <c r="R647" i="2"/>
  <c r="S647" i="2"/>
  <c r="T647" i="2"/>
  <c r="U647" i="2"/>
  <c r="X647" i="2"/>
  <c r="Y647" i="2"/>
  <c r="B647" i="2" s="1"/>
  <c r="AB647" i="2"/>
  <c r="AD647" i="2"/>
  <c r="AE647" i="2"/>
  <c r="C648" i="2"/>
  <c r="D648" i="2"/>
  <c r="E648" i="2"/>
  <c r="F648" i="2"/>
  <c r="G648" i="2"/>
  <c r="H648" i="2"/>
  <c r="I648" i="2"/>
  <c r="J648" i="2"/>
  <c r="K648" i="2"/>
  <c r="L648" i="2"/>
  <c r="N648" i="2"/>
  <c r="O648" i="2"/>
  <c r="AC648" i="2" s="1"/>
  <c r="P648" i="2"/>
  <c r="Q648" i="2"/>
  <c r="R648" i="2"/>
  <c r="S648" i="2"/>
  <c r="T648" i="2"/>
  <c r="U648" i="2"/>
  <c r="X648" i="2"/>
  <c r="Y648" i="2"/>
  <c r="AA648" i="2" s="1"/>
  <c r="AB648" i="2"/>
  <c r="AD648" i="2"/>
  <c r="AE648" i="2"/>
  <c r="C649" i="2"/>
  <c r="D649" i="2"/>
  <c r="E649" i="2"/>
  <c r="F649" i="2"/>
  <c r="G649" i="2"/>
  <c r="H649" i="2"/>
  <c r="I649" i="2"/>
  <c r="J649" i="2"/>
  <c r="K649" i="2"/>
  <c r="L649" i="2"/>
  <c r="N649" i="2"/>
  <c r="O649" i="2"/>
  <c r="AC649" i="2" s="1"/>
  <c r="P649" i="2"/>
  <c r="Q649" i="2"/>
  <c r="R649" i="2"/>
  <c r="S649" i="2"/>
  <c r="T649" i="2"/>
  <c r="U649" i="2"/>
  <c r="X649" i="2"/>
  <c r="Y649" i="2"/>
  <c r="B649" i="2" s="1"/>
  <c r="AB649" i="2"/>
  <c r="AD649" i="2"/>
  <c r="AE649" i="2"/>
  <c r="C650" i="2"/>
  <c r="D650" i="2"/>
  <c r="E650" i="2"/>
  <c r="F650" i="2"/>
  <c r="G650" i="2"/>
  <c r="H650" i="2"/>
  <c r="I650" i="2"/>
  <c r="J650" i="2"/>
  <c r="K650" i="2"/>
  <c r="L650" i="2"/>
  <c r="N650" i="2"/>
  <c r="O650" i="2"/>
  <c r="AC650" i="2" s="1"/>
  <c r="P650" i="2"/>
  <c r="Q650" i="2"/>
  <c r="R650" i="2"/>
  <c r="S650" i="2"/>
  <c r="T650" i="2"/>
  <c r="U650" i="2"/>
  <c r="X650" i="2"/>
  <c r="Y650" i="2"/>
  <c r="AA650" i="2" s="1"/>
  <c r="AB650" i="2"/>
  <c r="AD650" i="2"/>
  <c r="AE650" i="2"/>
  <c r="C651" i="2"/>
  <c r="D651" i="2"/>
  <c r="E651" i="2"/>
  <c r="F651" i="2"/>
  <c r="G651" i="2"/>
  <c r="H651" i="2"/>
  <c r="I651" i="2"/>
  <c r="J651" i="2"/>
  <c r="K651" i="2"/>
  <c r="L651" i="2"/>
  <c r="N651" i="2"/>
  <c r="O651" i="2"/>
  <c r="AC651" i="2" s="1"/>
  <c r="P651" i="2"/>
  <c r="Q651" i="2"/>
  <c r="R651" i="2"/>
  <c r="S651" i="2"/>
  <c r="T651" i="2"/>
  <c r="U651" i="2"/>
  <c r="X651" i="2"/>
  <c r="Y651" i="2"/>
  <c r="B651" i="2" s="1"/>
  <c r="AB651" i="2"/>
  <c r="AD651" i="2"/>
  <c r="AE651" i="2"/>
  <c r="C652" i="2"/>
  <c r="D652" i="2"/>
  <c r="E652" i="2"/>
  <c r="F652" i="2"/>
  <c r="G652" i="2"/>
  <c r="H652" i="2"/>
  <c r="I652" i="2"/>
  <c r="J652" i="2"/>
  <c r="K652" i="2"/>
  <c r="L652" i="2"/>
  <c r="N652" i="2"/>
  <c r="O652" i="2"/>
  <c r="AC652" i="2" s="1"/>
  <c r="P652" i="2"/>
  <c r="Q652" i="2"/>
  <c r="R652" i="2"/>
  <c r="S652" i="2"/>
  <c r="T652" i="2"/>
  <c r="U652" i="2"/>
  <c r="X652" i="2"/>
  <c r="Y652" i="2"/>
  <c r="AA652" i="2" s="1"/>
  <c r="AB652" i="2"/>
  <c r="AD652" i="2"/>
  <c r="AE652" i="2"/>
  <c r="C653" i="2"/>
  <c r="D653" i="2"/>
  <c r="E653" i="2"/>
  <c r="F653" i="2"/>
  <c r="G653" i="2"/>
  <c r="H653" i="2"/>
  <c r="I653" i="2"/>
  <c r="J653" i="2"/>
  <c r="K653" i="2"/>
  <c r="L653" i="2"/>
  <c r="N653" i="2"/>
  <c r="O653" i="2"/>
  <c r="AC653" i="2" s="1"/>
  <c r="P653" i="2"/>
  <c r="Q653" i="2"/>
  <c r="R653" i="2"/>
  <c r="S653" i="2"/>
  <c r="T653" i="2"/>
  <c r="U653" i="2"/>
  <c r="X653" i="2"/>
  <c r="Y653" i="2"/>
  <c r="AA653" i="2" s="1"/>
  <c r="AB653" i="2"/>
  <c r="AD653" i="2"/>
  <c r="AE653" i="2"/>
  <c r="C654" i="2"/>
  <c r="D654" i="2"/>
  <c r="E654" i="2"/>
  <c r="F654" i="2"/>
  <c r="G654" i="2"/>
  <c r="H654" i="2"/>
  <c r="I654" i="2"/>
  <c r="J654" i="2"/>
  <c r="K654" i="2"/>
  <c r="L654" i="2"/>
  <c r="N654" i="2"/>
  <c r="O654" i="2"/>
  <c r="AC654" i="2" s="1"/>
  <c r="P654" i="2"/>
  <c r="Q654" i="2"/>
  <c r="R654" i="2"/>
  <c r="S654" i="2"/>
  <c r="T654" i="2"/>
  <c r="U654" i="2"/>
  <c r="X654" i="2"/>
  <c r="Y654" i="2"/>
  <c r="AA654" i="2" s="1"/>
  <c r="AB654" i="2"/>
  <c r="AD654" i="2"/>
  <c r="AE654" i="2"/>
  <c r="C655" i="2"/>
  <c r="D655" i="2"/>
  <c r="E655" i="2"/>
  <c r="F655" i="2"/>
  <c r="G655" i="2"/>
  <c r="H655" i="2"/>
  <c r="I655" i="2"/>
  <c r="J655" i="2"/>
  <c r="K655" i="2"/>
  <c r="L655" i="2"/>
  <c r="N655" i="2"/>
  <c r="O655" i="2"/>
  <c r="AC655" i="2" s="1"/>
  <c r="P655" i="2"/>
  <c r="Q655" i="2"/>
  <c r="R655" i="2"/>
  <c r="S655" i="2"/>
  <c r="T655" i="2"/>
  <c r="U655" i="2"/>
  <c r="X655" i="2"/>
  <c r="Y655" i="2"/>
  <c r="B655" i="2" s="1"/>
  <c r="AB655" i="2"/>
  <c r="AD655" i="2"/>
  <c r="AE655" i="2"/>
  <c r="C656" i="2"/>
  <c r="D656" i="2"/>
  <c r="E656" i="2"/>
  <c r="F656" i="2"/>
  <c r="G656" i="2"/>
  <c r="H656" i="2"/>
  <c r="I656" i="2"/>
  <c r="J656" i="2"/>
  <c r="K656" i="2"/>
  <c r="L656" i="2"/>
  <c r="N656" i="2"/>
  <c r="O656" i="2"/>
  <c r="AC656" i="2" s="1"/>
  <c r="P656" i="2"/>
  <c r="Q656" i="2"/>
  <c r="R656" i="2"/>
  <c r="S656" i="2"/>
  <c r="T656" i="2"/>
  <c r="U656" i="2"/>
  <c r="X656" i="2"/>
  <c r="Y656" i="2"/>
  <c r="AA656" i="2" s="1"/>
  <c r="AB656" i="2"/>
  <c r="AD656" i="2"/>
  <c r="AE656" i="2"/>
  <c r="C657" i="2"/>
  <c r="D657" i="2"/>
  <c r="E657" i="2"/>
  <c r="F657" i="2"/>
  <c r="G657" i="2"/>
  <c r="H657" i="2"/>
  <c r="I657" i="2"/>
  <c r="J657" i="2"/>
  <c r="K657" i="2"/>
  <c r="L657" i="2"/>
  <c r="N657" i="2"/>
  <c r="O657" i="2"/>
  <c r="AC657" i="2" s="1"/>
  <c r="P657" i="2"/>
  <c r="Q657" i="2"/>
  <c r="R657" i="2"/>
  <c r="S657" i="2"/>
  <c r="T657" i="2"/>
  <c r="U657" i="2"/>
  <c r="X657" i="2"/>
  <c r="Y657" i="2"/>
  <c r="B657" i="2" s="1"/>
  <c r="AB657" i="2"/>
  <c r="AD657" i="2"/>
  <c r="AE657" i="2"/>
  <c r="C658" i="2"/>
  <c r="D658" i="2"/>
  <c r="E658" i="2"/>
  <c r="F658" i="2"/>
  <c r="G658" i="2"/>
  <c r="H658" i="2"/>
  <c r="I658" i="2"/>
  <c r="J658" i="2"/>
  <c r="K658" i="2"/>
  <c r="L658" i="2"/>
  <c r="N658" i="2"/>
  <c r="O658" i="2"/>
  <c r="AC658" i="2" s="1"/>
  <c r="P658" i="2"/>
  <c r="Q658" i="2"/>
  <c r="R658" i="2"/>
  <c r="S658" i="2"/>
  <c r="T658" i="2"/>
  <c r="U658" i="2"/>
  <c r="X658" i="2"/>
  <c r="Y658" i="2"/>
  <c r="AA658" i="2" s="1"/>
  <c r="AB658" i="2"/>
  <c r="AD658" i="2"/>
  <c r="AE658" i="2"/>
  <c r="C659" i="2"/>
  <c r="D659" i="2"/>
  <c r="E659" i="2"/>
  <c r="F659" i="2"/>
  <c r="G659" i="2"/>
  <c r="H659" i="2"/>
  <c r="I659" i="2"/>
  <c r="J659" i="2"/>
  <c r="K659" i="2"/>
  <c r="L659" i="2"/>
  <c r="N659" i="2"/>
  <c r="O659" i="2"/>
  <c r="AC659" i="2" s="1"/>
  <c r="P659" i="2"/>
  <c r="Q659" i="2"/>
  <c r="R659" i="2"/>
  <c r="S659" i="2"/>
  <c r="T659" i="2"/>
  <c r="U659" i="2"/>
  <c r="X659" i="2"/>
  <c r="Y659" i="2"/>
  <c r="AA659" i="2" s="1"/>
  <c r="AB659" i="2"/>
  <c r="AD659" i="2"/>
  <c r="AE659" i="2"/>
  <c r="C660" i="2"/>
  <c r="D660" i="2"/>
  <c r="E660" i="2"/>
  <c r="F660" i="2"/>
  <c r="G660" i="2"/>
  <c r="H660" i="2"/>
  <c r="I660" i="2"/>
  <c r="J660" i="2"/>
  <c r="K660" i="2"/>
  <c r="L660" i="2"/>
  <c r="N660" i="2"/>
  <c r="O660" i="2"/>
  <c r="AC660" i="2" s="1"/>
  <c r="P660" i="2"/>
  <c r="Q660" i="2"/>
  <c r="R660" i="2"/>
  <c r="S660" i="2"/>
  <c r="T660" i="2"/>
  <c r="U660" i="2"/>
  <c r="X660" i="2"/>
  <c r="Y660" i="2"/>
  <c r="AA660" i="2" s="1"/>
  <c r="AB660" i="2"/>
  <c r="AD660" i="2"/>
  <c r="AE660" i="2"/>
  <c r="C661" i="2"/>
  <c r="D661" i="2"/>
  <c r="E661" i="2"/>
  <c r="F661" i="2"/>
  <c r="G661" i="2"/>
  <c r="H661" i="2"/>
  <c r="I661" i="2"/>
  <c r="J661" i="2"/>
  <c r="K661" i="2"/>
  <c r="L661" i="2"/>
  <c r="N661" i="2"/>
  <c r="O661" i="2"/>
  <c r="AC661" i="2" s="1"/>
  <c r="P661" i="2"/>
  <c r="Q661" i="2"/>
  <c r="R661" i="2"/>
  <c r="S661" i="2"/>
  <c r="T661" i="2"/>
  <c r="U661" i="2"/>
  <c r="X661" i="2"/>
  <c r="Y661" i="2"/>
  <c r="B661" i="2" s="1"/>
  <c r="AB661" i="2"/>
  <c r="AD661" i="2"/>
  <c r="AE661" i="2"/>
  <c r="C662" i="2"/>
  <c r="D662" i="2"/>
  <c r="E662" i="2"/>
  <c r="F662" i="2"/>
  <c r="G662" i="2"/>
  <c r="H662" i="2"/>
  <c r="I662" i="2"/>
  <c r="J662" i="2"/>
  <c r="K662" i="2"/>
  <c r="L662" i="2"/>
  <c r="N662" i="2"/>
  <c r="O662" i="2"/>
  <c r="AC662" i="2" s="1"/>
  <c r="P662" i="2"/>
  <c r="Q662" i="2"/>
  <c r="R662" i="2"/>
  <c r="S662" i="2"/>
  <c r="T662" i="2"/>
  <c r="U662" i="2"/>
  <c r="X662" i="2"/>
  <c r="Y662" i="2"/>
  <c r="AA662" i="2" s="1"/>
  <c r="AB662" i="2"/>
  <c r="AD662" i="2"/>
  <c r="AE662" i="2"/>
  <c r="C663" i="2"/>
  <c r="D663" i="2"/>
  <c r="E663" i="2"/>
  <c r="F663" i="2"/>
  <c r="G663" i="2"/>
  <c r="H663" i="2"/>
  <c r="I663" i="2"/>
  <c r="J663" i="2"/>
  <c r="K663" i="2"/>
  <c r="L663" i="2"/>
  <c r="N663" i="2"/>
  <c r="O663" i="2"/>
  <c r="AC663" i="2" s="1"/>
  <c r="P663" i="2"/>
  <c r="Q663" i="2"/>
  <c r="R663" i="2"/>
  <c r="S663" i="2"/>
  <c r="T663" i="2"/>
  <c r="U663" i="2"/>
  <c r="X663" i="2"/>
  <c r="Y663" i="2"/>
  <c r="B663" i="2" s="1"/>
  <c r="AB663" i="2"/>
  <c r="AD663" i="2"/>
  <c r="AE663" i="2"/>
  <c r="C664" i="2"/>
  <c r="D664" i="2"/>
  <c r="E664" i="2"/>
  <c r="F664" i="2"/>
  <c r="G664" i="2"/>
  <c r="H664" i="2"/>
  <c r="I664" i="2"/>
  <c r="J664" i="2"/>
  <c r="K664" i="2"/>
  <c r="L664" i="2"/>
  <c r="N664" i="2"/>
  <c r="O664" i="2"/>
  <c r="AC664" i="2" s="1"/>
  <c r="P664" i="2"/>
  <c r="Q664" i="2"/>
  <c r="R664" i="2"/>
  <c r="S664" i="2"/>
  <c r="T664" i="2"/>
  <c r="U664" i="2"/>
  <c r="X664" i="2"/>
  <c r="Y664" i="2"/>
  <c r="AA664" i="2" s="1"/>
  <c r="AB664" i="2"/>
  <c r="AD664" i="2"/>
  <c r="AE664" i="2"/>
  <c r="C665" i="2"/>
  <c r="D665" i="2"/>
  <c r="E665" i="2"/>
  <c r="F665" i="2"/>
  <c r="G665" i="2"/>
  <c r="H665" i="2"/>
  <c r="I665" i="2"/>
  <c r="J665" i="2"/>
  <c r="K665" i="2"/>
  <c r="L665" i="2"/>
  <c r="N665" i="2"/>
  <c r="O665" i="2"/>
  <c r="AC665" i="2" s="1"/>
  <c r="P665" i="2"/>
  <c r="Q665" i="2"/>
  <c r="R665" i="2"/>
  <c r="S665" i="2"/>
  <c r="T665" i="2"/>
  <c r="U665" i="2"/>
  <c r="X665" i="2"/>
  <c r="Y665" i="2"/>
  <c r="AA665" i="2" s="1"/>
  <c r="AB665" i="2"/>
  <c r="AD665" i="2"/>
  <c r="AE665" i="2"/>
  <c r="C666" i="2"/>
  <c r="D666" i="2"/>
  <c r="E666" i="2"/>
  <c r="F666" i="2"/>
  <c r="G666" i="2"/>
  <c r="H666" i="2"/>
  <c r="I666" i="2"/>
  <c r="J666" i="2"/>
  <c r="K666" i="2"/>
  <c r="L666" i="2"/>
  <c r="N666" i="2"/>
  <c r="O666" i="2"/>
  <c r="AC666" i="2" s="1"/>
  <c r="P666" i="2"/>
  <c r="Q666" i="2"/>
  <c r="R666" i="2"/>
  <c r="S666" i="2"/>
  <c r="T666" i="2"/>
  <c r="U666" i="2"/>
  <c r="X666" i="2"/>
  <c r="Y666" i="2"/>
  <c r="AA666" i="2" s="1"/>
  <c r="AB666" i="2"/>
  <c r="AD666" i="2"/>
  <c r="AE666" i="2"/>
  <c r="C667" i="2"/>
  <c r="D667" i="2"/>
  <c r="E667" i="2"/>
  <c r="F667" i="2"/>
  <c r="G667" i="2"/>
  <c r="H667" i="2"/>
  <c r="I667" i="2"/>
  <c r="J667" i="2"/>
  <c r="K667" i="2"/>
  <c r="L667" i="2"/>
  <c r="N667" i="2"/>
  <c r="O667" i="2"/>
  <c r="AC667" i="2" s="1"/>
  <c r="P667" i="2"/>
  <c r="Q667" i="2"/>
  <c r="R667" i="2"/>
  <c r="S667" i="2"/>
  <c r="T667" i="2"/>
  <c r="U667" i="2"/>
  <c r="X667" i="2"/>
  <c r="Y667" i="2"/>
  <c r="B667" i="2" s="1"/>
  <c r="AB667" i="2"/>
  <c r="AD667" i="2"/>
  <c r="AE667" i="2"/>
  <c r="C668" i="2"/>
  <c r="D668" i="2"/>
  <c r="E668" i="2"/>
  <c r="F668" i="2"/>
  <c r="G668" i="2"/>
  <c r="H668" i="2"/>
  <c r="I668" i="2"/>
  <c r="J668" i="2"/>
  <c r="K668" i="2"/>
  <c r="L668" i="2"/>
  <c r="N668" i="2"/>
  <c r="O668" i="2"/>
  <c r="AC668" i="2" s="1"/>
  <c r="P668" i="2"/>
  <c r="Q668" i="2"/>
  <c r="R668" i="2"/>
  <c r="S668" i="2"/>
  <c r="T668" i="2"/>
  <c r="U668" i="2"/>
  <c r="X668" i="2"/>
  <c r="Y668" i="2"/>
  <c r="AA668" i="2" s="1"/>
  <c r="AB668" i="2"/>
  <c r="AD668" i="2"/>
  <c r="AE668" i="2"/>
  <c r="C669" i="2"/>
  <c r="D669" i="2"/>
  <c r="E669" i="2"/>
  <c r="F669" i="2"/>
  <c r="G669" i="2"/>
  <c r="H669" i="2"/>
  <c r="I669" i="2"/>
  <c r="J669" i="2"/>
  <c r="K669" i="2"/>
  <c r="L669" i="2"/>
  <c r="N669" i="2"/>
  <c r="O669" i="2"/>
  <c r="AC669" i="2" s="1"/>
  <c r="P669" i="2"/>
  <c r="Q669" i="2"/>
  <c r="R669" i="2"/>
  <c r="S669" i="2"/>
  <c r="T669" i="2"/>
  <c r="U669" i="2"/>
  <c r="X669" i="2"/>
  <c r="Y669" i="2"/>
  <c r="B669" i="2" s="1"/>
  <c r="AB669" i="2"/>
  <c r="AD669" i="2"/>
  <c r="AE669" i="2"/>
  <c r="C670" i="2"/>
  <c r="D670" i="2"/>
  <c r="E670" i="2"/>
  <c r="F670" i="2"/>
  <c r="G670" i="2"/>
  <c r="H670" i="2"/>
  <c r="I670" i="2"/>
  <c r="J670" i="2"/>
  <c r="K670" i="2"/>
  <c r="L670" i="2"/>
  <c r="N670" i="2"/>
  <c r="O670" i="2"/>
  <c r="AC670" i="2" s="1"/>
  <c r="P670" i="2"/>
  <c r="Q670" i="2"/>
  <c r="R670" i="2"/>
  <c r="S670" i="2"/>
  <c r="T670" i="2"/>
  <c r="U670" i="2"/>
  <c r="X670" i="2"/>
  <c r="Y670" i="2"/>
  <c r="AA670" i="2" s="1"/>
  <c r="AB670" i="2"/>
  <c r="AD670" i="2"/>
  <c r="AE670" i="2"/>
  <c r="C671" i="2"/>
  <c r="D671" i="2"/>
  <c r="E671" i="2"/>
  <c r="F671" i="2"/>
  <c r="G671" i="2"/>
  <c r="H671" i="2"/>
  <c r="I671" i="2"/>
  <c r="J671" i="2"/>
  <c r="K671" i="2"/>
  <c r="L671" i="2"/>
  <c r="N671" i="2"/>
  <c r="O671" i="2"/>
  <c r="AC671" i="2" s="1"/>
  <c r="P671" i="2"/>
  <c r="Q671" i="2"/>
  <c r="R671" i="2"/>
  <c r="S671" i="2"/>
  <c r="T671" i="2"/>
  <c r="U671" i="2"/>
  <c r="X671" i="2"/>
  <c r="Y671" i="2"/>
  <c r="AA671" i="2" s="1"/>
  <c r="AB671" i="2"/>
  <c r="AD671" i="2"/>
  <c r="AE671" i="2"/>
  <c r="C672" i="2"/>
  <c r="D672" i="2"/>
  <c r="E672" i="2"/>
  <c r="F672" i="2"/>
  <c r="G672" i="2"/>
  <c r="H672" i="2"/>
  <c r="I672" i="2"/>
  <c r="J672" i="2"/>
  <c r="K672" i="2"/>
  <c r="L672" i="2"/>
  <c r="N672" i="2"/>
  <c r="O672" i="2"/>
  <c r="AC672" i="2" s="1"/>
  <c r="P672" i="2"/>
  <c r="Q672" i="2"/>
  <c r="R672" i="2"/>
  <c r="S672" i="2"/>
  <c r="T672" i="2"/>
  <c r="U672" i="2"/>
  <c r="X672" i="2"/>
  <c r="Y672" i="2"/>
  <c r="AA672" i="2" s="1"/>
  <c r="AB672" i="2"/>
  <c r="AD672" i="2"/>
  <c r="AE672" i="2"/>
  <c r="C673" i="2"/>
  <c r="D673" i="2"/>
  <c r="E673" i="2"/>
  <c r="F673" i="2"/>
  <c r="G673" i="2"/>
  <c r="H673" i="2"/>
  <c r="I673" i="2"/>
  <c r="J673" i="2"/>
  <c r="K673" i="2"/>
  <c r="L673" i="2"/>
  <c r="N673" i="2"/>
  <c r="O673" i="2"/>
  <c r="AC673" i="2" s="1"/>
  <c r="P673" i="2"/>
  <c r="Q673" i="2"/>
  <c r="R673" i="2"/>
  <c r="S673" i="2"/>
  <c r="T673" i="2"/>
  <c r="U673" i="2"/>
  <c r="X673" i="2"/>
  <c r="Y673" i="2"/>
  <c r="AA673" i="2" s="1"/>
  <c r="AB673" i="2"/>
  <c r="AD673" i="2"/>
  <c r="AE673" i="2"/>
  <c r="C674" i="2"/>
  <c r="D674" i="2"/>
  <c r="E674" i="2"/>
  <c r="F674" i="2"/>
  <c r="G674" i="2"/>
  <c r="H674" i="2"/>
  <c r="I674" i="2"/>
  <c r="J674" i="2"/>
  <c r="K674" i="2"/>
  <c r="L674" i="2"/>
  <c r="N674" i="2"/>
  <c r="O674" i="2"/>
  <c r="AC674" i="2" s="1"/>
  <c r="P674" i="2"/>
  <c r="Q674" i="2"/>
  <c r="R674" i="2"/>
  <c r="S674" i="2"/>
  <c r="T674" i="2"/>
  <c r="U674" i="2"/>
  <c r="X674" i="2"/>
  <c r="Y674" i="2"/>
  <c r="AA674" i="2" s="1"/>
  <c r="AB674" i="2"/>
  <c r="AD674" i="2"/>
  <c r="AE674" i="2"/>
  <c r="C675" i="2"/>
  <c r="D675" i="2"/>
  <c r="E675" i="2"/>
  <c r="F675" i="2"/>
  <c r="G675" i="2"/>
  <c r="H675" i="2"/>
  <c r="I675" i="2"/>
  <c r="J675" i="2"/>
  <c r="K675" i="2"/>
  <c r="L675" i="2"/>
  <c r="N675" i="2"/>
  <c r="O675" i="2"/>
  <c r="AC675" i="2" s="1"/>
  <c r="P675" i="2"/>
  <c r="Q675" i="2"/>
  <c r="R675" i="2"/>
  <c r="S675" i="2"/>
  <c r="T675" i="2"/>
  <c r="U675" i="2"/>
  <c r="X675" i="2"/>
  <c r="Y675" i="2"/>
  <c r="B675" i="2" s="1"/>
  <c r="AB675" i="2"/>
  <c r="AD675" i="2"/>
  <c r="AE675" i="2"/>
  <c r="C676" i="2"/>
  <c r="D676" i="2"/>
  <c r="E676" i="2"/>
  <c r="F676" i="2"/>
  <c r="G676" i="2"/>
  <c r="H676" i="2"/>
  <c r="I676" i="2"/>
  <c r="J676" i="2"/>
  <c r="K676" i="2"/>
  <c r="L676" i="2"/>
  <c r="N676" i="2"/>
  <c r="O676" i="2"/>
  <c r="AC676" i="2" s="1"/>
  <c r="P676" i="2"/>
  <c r="Q676" i="2"/>
  <c r="R676" i="2"/>
  <c r="S676" i="2"/>
  <c r="T676" i="2"/>
  <c r="U676" i="2"/>
  <c r="X676" i="2"/>
  <c r="Y676" i="2"/>
  <c r="AA676" i="2" s="1"/>
  <c r="AB676" i="2"/>
  <c r="AD676" i="2"/>
  <c r="AE676" i="2"/>
  <c r="C677" i="2"/>
  <c r="D677" i="2"/>
  <c r="E677" i="2"/>
  <c r="F677" i="2"/>
  <c r="G677" i="2"/>
  <c r="H677" i="2"/>
  <c r="I677" i="2"/>
  <c r="J677" i="2"/>
  <c r="K677" i="2"/>
  <c r="L677" i="2"/>
  <c r="N677" i="2"/>
  <c r="O677" i="2"/>
  <c r="AC677" i="2" s="1"/>
  <c r="P677" i="2"/>
  <c r="Q677" i="2"/>
  <c r="R677" i="2"/>
  <c r="S677" i="2"/>
  <c r="T677" i="2"/>
  <c r="U677" i="2"/>
  <c r="X677" i="2"/>
  <c r="Y677" i="2"/>
  <c r="AA677" i="2" s="1"/>
  <c r="AB677" i="2"/>
  <c r="AD677" i="2"/>
  <c r="AE677" i="2"/>
  <c r="C678" i="2"/>
  <c r="D678" i="2"/>
  <c r="E678" i="2"/>
  <c r="F678" i="2"/>
  <c r="G678" i="2"/>
  <c r="H678" i="2"/>
  <c r="I678" i="2"/>
  <c r="J678" i="2"/>
  <c r="K678" i="2"/>
  <c r="L678" i="2"/>
  <c r="N678" i="2"/>
  <c r="O678" i="2"/>
  <c r="AC678" i="2" s="1"/>
  <c r="P678" i="2"/>
  <c r="Q678" i="2"/>
  <c r="R678" i="2"/>
  <c r="S678" i="2"/>
  <c r="T678" i="2"/>
  <c r="U678" i="2"/>
  <c r="X678" i="2"/>
  <c r="Y678" i="2"/>
  <c r="AA678" i="2" s="1"/>
  <c r="AB678" i="2"/>
  <c r="AD678" i="2"/>
  <c r="AE678" i="2"/>
  <c r="C679" i="2"/>
  <c r="D679" i="2"/>
  <c r="E679" i="2"/>
  <c r="F679" i="2"/>
  <c r="G679" i="2"/>
  <c r="H679" i="2"/>
  <c r="I679" i="2"/>
  <c r="J679" i="2"/>
  <c r="K679" i="2"/>
  <c r="L679" i="2"/>
  <c r="N679" i="2"/>
  <c r="O679" i="2"/>
  <c r="AC679" i="2" s="1"/>
  <c r="P679" i="2"/>
  <c r="Q679" i="2"/>
  <c r="R679" i="2"/>
  <c r="S679" i="2"/>
  <c r="T679" i="2"/>
  <c r="U679" i="2"/>
  <c r="X679" i="2"/>
  <c r="Y679" i="2"/>
  <c r="B679" i="2" s="1"/>
  <c r="AB679" i="2"/>
  <c r="AD679" i="2"/>
  <c r="AE679" i="2"/>
  <c r="C680" i="2"/>
  <c r="D680" i="2"/>
  <c r="E680" i="2"/>
  <c r="F680" i="2"/>
  <c r="G680" i="2"/>
  <c r="H680" i="2"/>
  <c r="I680" i="2"/>
  <c r="J680" i="2"/>
  <c r="K680" i="2"/>
  <c r="L680" i="2"/>
  <c r="N680" i="2"/>
  <c r="O680" i="2"/>
  <c r="AC680" i="2" s="1"/>
  <c r="P680" i="2"/>
  <c r="Q680" i="2"/>
  <c r="R680" i="2"/>
  <c r="S680" i="2"/>
  <c r="T680" i="2"/>
  <c r="U680" i="2"/>
  <c r="X680" i="2"/>
  <c r="Y680" i="2"/>
  <c r="AA680" i="2" s="1"/>
  <c r="AB680" i="2"/>
  <c r="AD680" i="2"/>
  <c r="AE680" i="2"/>
  <c r="C681" i="2"/>
  <c r="D681" i="2"/>
  <c r="E681" i="2"/>
  <c r="F681" i="2"/>
  <c r="G681" i="2"/>
  <c r="H681" i="2"/>
  <c r="I681" i="2"/>
  <c r="J681" i="2"/>
  <c r="K681" i="2"/>
  <c r="L681" i="2"/>
  <c r="N681" i="2"/>
  <c r="O681" i="2"/>
  <c r="AC681" i="2" s="1"/>
  <c r="P681" i="2"/>
  <c r="Q681" i="2"/>
  <c r="R681" i="2"/>
  <c r="S681" i="2"/>
  <c r="T681" i="2"/>
  <c r="U681" i="2"/>
  <c r="X681" i="2"/>
  <c r="Y681" i="2"/>
  <c r="B681" i="2" s="1"/>
  <c r="AB681" i="2"/>
  <c r="AD681" i="2"/>
  <c r="AE681" i="2"/>
  <c r="C682" i="2"/>
  <c r="D682" i="2"/>
  <c r="E682" i="2"/>
  <c r="F682" i="2"/>
  <c r="G682" i="2"/>
  <c r="H682" i="2"/>
  <c r="I682" i="2"/>
  <c r="J682" i="2"/>
  <c r="K682" i="2"/>
  <c r="L682" i="2"/>
  <c r="N682" i="2"/>
  <c r="O682" i="2"/>
  <c r="AC682" i="2" s="1"/>
  <c r="P682" i="2"/>
  <c r="Q682" i="2"/>
  <c r="R682" i="2"/>
  <c r="S682" i="2"/>
  <c r="T682" i="2"/>
  <c r="U682" i="2"/>
  <c r="X682" i="2"/>
  <c r="Y682" i="2"/>
  <c r="AA682" i="2" s="1"/>
  <c r="AB682" i="2"/>
  <c r="AD682" i="2"/>
  <c r="AE682" i="2"/>
  <c r="C683" i="2"/>
  <c r="D683" i="2"/>
  <c r="E683" i="2"/>
  <c r="F683" i="2"/>
  <c r="G683" i="2"/>
  <c r="H683" i="2"/>
  <c r="I683" i="2"/>
  <c r="J683" i="2"/>
  <c r="K683" i="2"/>
  <c r="L683" i="2"/>
  <c r="N683" i="2"/>
  <c r="O683" i="2"/>
  <c r="AC683" i="2" s="1"/>
  <c r="P683" i="2"/>
  <c r="Q683" i="2"/>
  <c r="R683" i="2"/>
  <c r="S683" i="2"/>
  <c r="T683" i="2"/>
  <c r="U683" i="2"/>
  <c r="X683" i="2"/>
  <c r="Y683" i="2"/>
  <c r="B683" i="2" s="1"/>
  <c r="AB683" i="2"/>
  <c r="AD683" i="2"/>
  <c r="AE683" i="2"/>
  <c r="C684" i="2"/>
  <c r="D684" i="2"/>
  <c r="E684" i="2"/>
  <c r="F684" i="2"/>
  <c r="G684" i="2"/>
  <c r="H684" i="2"/>
  <c r="I684" i="2"/>
  <c r="J684" i="2"/>
  <c r="K684" i="2"/>
  <c r="L684" i="2"/>
  <c r="N684" i="2"/>
  <c r="O684" i="2"/>
  <c r="AC684" i="2" s="1"/>
  <c r="P684" i="2"/>
  <c r="Q684" i="2"/>
  <c r="R684" i="2"/>
  <c r="S684" i="2"/>
  <c r="T684" i="2"/>
  <c r="U684" i="2"/>
  <c r="X684" i="2"/>
  <c r="Y684" i="2"/>
  <c r="AA684" i="2" s="1"/>
  <c r="AB684" i="2"/>
  <c r="AD684" i="2"/>
  <c r="AE684" i="2"/>
  <c r="C685" i="2"/>
  <c r="D685" i="2"/>
  <c r="E685" i="2"/>
  <c r="F685" i="2"/>
  <c r="G685" i="2"/>
  <c r="H685" i="2"/>
  <c r="I685" i="2"/>
  <c r="J685" i="2"/>
  <c r="K685" i="2"/>
  <c r="L685" i="2"/>
  <c r="N685" i="2"/>
  <c r="O685" i="2"/>
  <c r="AC685" i="2" s="1"/>
  <c r="P685" i="2"/>
  <c r="Q685" i="2"/>
  <c r="R685" i="2"/>
  <c r="S685" i="2"/>
  <c r="T685" i="2"/>
  <c r="U685" i="2"/>
  <c r="X685" i="2"/>
  <c r="Y685" i="2"/>
  <c r="AA685" i="2" s="1"/>
  <c r="AB685" i="2"/>
  <c r="AD685" i="2"/>
  <c r="AE685" i="2"/>
  <c r="C686" i="2"/>
  <c r="D686" i="2"/>
  <c r="E686" i="2"/>
  <c r="F686" i="2"/>
  <c r="G686" i="2"/>
  <c r="H686" i="2"/>
  <c r="I686" i="2"/>
  <c r="J686" i="2"/>
  <c r="K686" i="2"/>
  <c r="L686" i="2"/>
  <c r="N686" i="2"/>
  <c r="O686" i="2"/>
  <c r="AC686" i="2" s="1"/>
  <c r="P686" i="2"/>
  <c r="Q686" i="2"/>
  <c r="R686" i="2"/>
  <c r="S686" i="2"/>
  <c r="T686" i="2"/>
  <c r="U686" i="2"/>
  <c r="X686" i="2"/>
  <c r="Y686" i="2"/>
  <c r="AA686" i="2" s="1"/>
  <c r="AB686" i="2"/>
  <c r="AD686" i="2"/>
  <c r="AE686" i="2"/>
  <c r="C687" i="2"/>
  <c r="D687" i="2"/>
  <c r="E687" i="2"/>
  <c r="F687" i="2"/>
  <c r="G687" i="2"/>
  <c r="H687" i="2"/>
  <c r="I687" i="2"/>
  <c r="J687" i="2"/>
  <c r="K687" i="2"/>
  <c r="L687" i="2"/>
  <c r="N687" i="2"/>
  <c r="O687" i="2"/>
  <c r="AC687" i="2" s="1"/>
  <c r="P687" i="2"/>
  <c r="Q687" i="2"/>
  <c r="R687" i="2"/>
  <c r="S687" i="2"/>
  <c r="T687" i="2"/>
  <c r="U687" i="2"/>
  <c r="X687" i="2"/>
  <c r="Y687" i="2"/>
  <c r="B687" i="2" s="1"/>
  <c r="AB687" i="2"/>
  <c r="AD687" i="2"/>
  <c r="AE687" i="2"/>
  <c r="C688" i="2"/>
  <c r="D688" i="2"/>
  <c r="E688" i="2"/>
  <c r="F688" i="2"/>
  <c r="G688" i="2"/>
  <c r="H688" i="2"/>
  <c r="I688" i="2"/>
  <c r="J688" i="2"/>
  <c r="K688" i="2"/>
  <c r="L688" i="2"/>
  <c r="N688" i="2"/>
  <c r="O688" i="2"/>
  <c r="AC688" i="2" s="1"/>
  <c r="P688" i="2"/>
  <c r="Q688" i="2"/>
  <c r="R688" i="2"/>
  <c r="S688" i="2"/>
  <c r="T688" i="2"/>
  <c r="U688" i="2"/>
  <c r="X688" i="2"/>
  <c r="Y688" i="2"/>
  <c r="AA688" i="2" s="1"/>
  <c r="AB688" i="2"/>
  <c r="AD688" i="2"/>
  <c r="AE688" i="2"/>
  <c r="C689" i="2"/>
  <c r="D689" i="2"/>
  <c r="E689" i="2"/>
  <c r="F689" i="2"/>
  <c r="G689" i="2"/>
  <c r="H689" i="2"/>
  <c r="I689" i="2"/>
  <c r="J689" i="2"/>
  <c r="K689" i="2"/>
  <c r="L689" i="2"/>
  <c r="N689" i="2"/>
  <c r="O689" i="2"/>
  <c r="AC689" i="2" s="1"/>
  <c r="P689" i="2"/>
  <c r="Q689" i="2"/>
  <c r="R689" i="2"/>
  <c r="S689" i="2"/>
  <c r="T689" i="2"/>
  <c r="U689" i="2"/>
  <c r="X689" i="2"/>
  <c r="Y689" i="2"/>
  <c r="AA689" i="2" s="1"/>
  <c r="AB689" i="2"/>
  <c r="AD689" i="2"/>
  <c r="AE689" i="2"/>
  <c r="C690" i="2"/>
  <c r="D690" i="2"/>
  <c r="E690" i="2"/>
  <c r="F690" i="2"/>
  <c r="G690" i="2"/>
  <c r="H690" i="2"/>
  <c r="I690" i="2"/>
  <c r="J690" i="2"/>
  <c r="K690" i="2"/>
  <c r="L690" i="2"/>
  <c r="N690" i="2"/>
  <c r="O690" i="2"/>
  <c r="AC690" i="2" s="1"/>
  <c r="P690" i="2"/>
  <c r="Q690" i="2"/>
  <c r="R690" i="2"/>
  <c r="S690" i="2"/>
  <c r="T690" i="2"/>
  <c r="U690" i="2"/>
  <c r="X690" i="2"/>
  <c r="Y690" i="2"/>
  <c r="AA690" i="2" s="1"/>
  <c r="AB690" i="2"/>
  <c r="AD690" i="2"/>
  <c r="AE690" i="2"/>
  <c r="C691" i="2"/>
  <c r="D691" i="2"/>
  <c r="E691" i="2"/>
  <c r="F691" i="2"/>
  <c r="G691" i="2"/>
  <c r="H691" i="2"/>
  <c r="I691" i="2"/>
  <c r="J691" i="2"/>
  <c r="K691" i="2"/>
  <c r="L691" i="2"/>
  <c r="N691" i="2"/>
  <c r="O691" i="2"/>
  <c r="AC691" i="2" s="1"/>
  <c r="P691" i="2"/>
  <c r="Q691" i="2"/>
  <c r="R691" i="2"/>
  <c r="S691" i="2"/>
  <c r="T691" i="2"/>
  <c r="U691" i="2"/>
  <c r="X691" i="2"/>
  <c r="Y691" i="2"/>
  <c r="B691" i="2" s="1"/>
  <c r="AB691" i="2"/>
  <c r="AD691" i="2"/>
  <c r="AE691" i="2"/>
  <c r="C692" i="2"/>
  <c r="D692" i="2"/>
  <c r="E692" i="2"/>
  <c r="F692" i="2"/>
  <c r="G692" i="2"/>
  <c r="H692" i="2"/>
  <c r="I692" i="2"/>
  <c r="J692" i="2"/>
  <c r="K692" i="2"/>
  <c r="L692" i="2"/>
  <c r="N692" i="2"/>
  <c r="O692" i="2"/>
  <c r="AC692" i="2" s="1"/>
  <c r="P692" i="2"/>
  <c r="Q692" i="2"/>
  <c r="R692" i="2"/>
  <c r="S692" i="2"/>
  <c r="T692" i="2"/>
  <c r="U692" i="2"/>
  <c r="X692" i="2"/>
  <c r="Y692" i="2"/>
  <c r="AA692" i="2" s="1"/>
  <c r="AB692" i="2"/>
  <c r="AD692" i="2"/>
  <c r="AE692" i="2"/>
  <c r="C693" i="2"/>
  <c r="D693" i="2"/>
  <c r="E693" i="2"/>
  <c r="F693" i="2"/>
  <c r="G693" i="2"/>
  <c r="H693" i="2"/>
  <c r="I693" i="2"/>
  <c r="J693" i="2"/>
  <c r="K693" i="2"/>
  <c r="L693" i="2"/>
  <c r="N693" i="2"/>
  <c r="O693" i="2"/>
  <c r="AC693" i="2" s="1"/>
  <c r="P693" i="2"/>
  <c r="Q693" i="2"/>
  <c r="R693" i="2"/>
  <c r="S693" i="2"/>
  <c r="T693" i="2"/>
  <c r="U693" i="2"/>
  <c r="X693" i="2"/>
  <c r="Y693" i="2"/>
  <c r="B693" i="2" s="1"/>
  <c r="AB693" i="2"/>
  <c r="AD693" i="2"/>
  <c r="AE693" i="2"/>
  <c r="C694" i="2"/>
  <c r="D694" i="2"/>
  <c r="E694" i="2"/>
  <c r="F694" i="2"/>
  <c r="G694" i="2"/>
  <c r="H694" i="2"/>
  <c r="I694" i="2"/>
  <c r="J694" i="2"/>
  <c r="K694" i="2"/>
  <c r="L694" i="2"/>
  <c r="N694" i="2"/>
  <c r="O694" i="2"/>
  <c r="AC694" i="2" s="1"/>
  <c r="P694" i="2"/>
  <c r="Q694" i="2"/>
  <c r="R694" i="2"/>
  <c r="S694" i="2"/>
  <c r="T694" i="2"/>
  <c r="U694" i="2"/>
  <c r="X694" i="2"/>
  <c r="Y694" i="2"/>
  <c r="AA694" i="2" s="1"/>
  <c r="AB694" i="2"/>
  <c r="AD694" i="2"/>
  <c r="AE694" i="2"/>
  <c r="C695" i="2"/>
  <c r="D695" i="2"/>
  <c r="E695" i="2"/>
  <c r="F695" i="2"/>
  <c r="G695" i="2"/>
  <c r="H695" i="2"/>
  <c r="I695" i="2"/>
  <c r="J695" i="2"/>
  <c r="K695" i="2"/>
  <c r="L695" i="2"/>
  <c r="N695" i="2"/>
  <c r="O695" i="2"/>
  <c r="AC695" i="2" s="1"/>
  <c r="P695" i="2"/>
  <c r="Q695" i="2"/>
  <c r="R695" i="2"/>
  <c r="S695" i="2"/>
  <c r="T695" i="2"/>
  <c r="U695" i="2"/>
  <c r="X695" i="2"/>
  <c r="Y695" i="2"/>
  <c r="AA695" i="2" s="1"/>
  <c r="AB695" i="2"/>
  <c r="AD695" i="2"/>
  <c r="AE695" i="2"/>
  <c r="C696" i="2"/>
  <c r="D696" i="2"/>
  <c r="E696" i="2"/>
  <c r="F696" i="2"/>
  <c r="G696" i="2"/>
  <c r="H696" i="2"/>
  <c r="I696" i="2"/>
  <c r="J696" i="2"/>
  <c r="K696" i="2"/>
  <c r="L696" i="2"/>
  <c r="N696" i="2"/>
  <c r="O696" i="2"/>
  <c r="AC696" i="2" s="1"/>
  <c r="P696" i="2"/>
  <c r="Q696" i="2"/>
  <c r="R696" i="2"/>
  <c r="S696" i="2"/>
  <c r="T696" i="2"/>
  <c r="U696" i="2"/>
  <c r="X696" i="2"/>
  <c r="Y696" i="2"/>
  <c r="AA696" i="2" s="1"/>
  <c r="AB696" i="2"/>
  <c r="AD696" i="2"/>
  <c r="AE696" i="2"/>
  <c r="C697" i="2"/>
  <c r="D697" i="2"/>
  <c r="E697" i="2"/>
  <c r="F697" i="2"/>
  <c r="G697" i="2"/>
  <c r="H697" i="2"/>
  <c r="I697" i="2"/>
  <c r="J697" i="2"/>
  <c r="K697" i="2"/>
  <c r="L697" i="2"/>
  <c r="N697" i="2"/>
  <c r="O697" i="2"/>
  <c r="AC697" i="2" s="1"/>
  <c r="P697" i="2"/>
  <c r="Q697" i="2"/>
  <c r="R697" i="2"/>
  <c r="S697" i="2"/>
  <c r="T697" i="2"/>
  <c r="U697" i="2"/>
  <c r="X697" i="2"/>
  <c r="Y697" i="2"/>
  <c r="B697" i="2" s="1"/>
  <c r="AB697" i="2"/>
  <c r="AD697" i="2"/>
  <c r="AE697" i="2"/>
  <c r="C698" i="2"/>
  <c r="D698" i="2"/>
  <c r="E698" i="2"/>
  <c r="F698" i="2"/>
  <c r="G698" i="2"/>
  <c r="H698" i="2"/>
  <c r="I698" i="2"/>
  <c r="J698" i="2"/>
  <c r="K698" i="2"/>
  <c r="L698" i="2"/>
  <c r="N698" i="2"/>
  <c r="O698" i="2"/>
  <c r="AC698" i="2" s="1"/>
  <c r="P698" i="2"/>
  <c r="Q698" i="2"/>
  <c r="R698" i="2"/>
  <c r="S698" i="2"/>
  <c r="T698" i="2"/>
  <c r="U698" i="2"/>
  <c r="X698" i="2"/>
  <c r="Y698" i="2"/>
  <c r="AA698" i="2" s="1"/>
  <c r="AB698" i="2"/>
  <c r="AD698" i="2"/>
  <c r="AE698" i="2"/>
  <c r="C699" i="2"/>
  <c r="D699" i="2"/>
  <c r="E699" i="2"/>
  <c r="F699" i="2"/>
  <c r="G699" i="2"/>
  <c r="H699" i="2"/>
  <c r="I699" i="2"/>
  <c r="J699" i="2"/>
  <c r="K699" i="2"/>
  <c r="L699" i="2"/>
  <c r="N699" i="2"/>
  <c r="O699" i="2"/>
  <c r="AC699" i="2" s="1"/>
  <c r="P699" i="2"/>
  <c r="Q699" i="2"/>
  <c r="R699" i="2"/>
  <c r="S699" i="2"/>
  <c r="T699" i="2"/>
  <c r="U699" i="2"/>
  <c r="X699" i="2"/>
  <c r="Y699" i="2"/>
  <c r="B699" i="2" s="1"/>
  <c r="AB699" i="2"/>
  <c r="AD699" i="2"/>
  <c r="AE699" i="2"/>
  <c r="C700" i="2"/>
  <c r="D700" i="2"/>
  <c r="E700" i="2"/>
  <c r="F700" i="2"/>
  <c r="G700" i="2"/>
  <c r="H700" i="2"/>
  <c r="I700" i="2"/>
  <c r="J700" i="2"/>
  <c r="K700" i="2"/>
  <c r="L700" i="2"/>
  <c r="N700" i="2"/>
  <c r="O700" i="2"/>
  <c r="AC700" i="2" s="1"/>
  <c r="P700" i="2"/>
  <c r="Q700" i="2"/>
  <c r="R700" i="2"/>
  <c r="S700" i="2"/>
  <c r="T700" i="2"/>
  <c r="U700" i="2"/>
  <c r="X700" i="2"/>
  <c r="Y700" i="2"/>
  <c r="AA700" i="2" s="1"/>
  <c r="AB700" i="2"/>
  <c r="AD700" i="2"/>
  <c r="AE700" i="2"/>
  <c r="C701" i="2"/>
  <c r="D701" i="2"/>
  <c r="E701" i="2"/>
  <c r="F701" i="2"/>
  <c r="G701" i="2"/>
  <c r="H701" i="2"/>
  <c r="I701" i="2"/>
  <c r="J701" i="2"/>
  <c r="K701" i="2"/>
  <c r="L701" i="2"/>
  <c r="N701" i="2"/>
  <c r="O701" i="2"/>
  <c r="AC701" i="2" s="1"/>
  <c r="P701" i="2"/>
  <c r="Q701" i="2"/>
  <c r="R701" i="2"/>
  <c r="S701" i="2"/>
  <c r="T701" i="2"/>
  <c r="U701" i="2"/>
  <c r="X701" i="2"/>
  <c r="Y701" i="2"/>
  <c r="B701" i="2" s="1"/>
  <c r="AB701" i="2"/>
  <c r="AD701" i="2"/>
  <c r="AE701" i="2"/>
  <c r="C702" i="2"/>
  <c r="D702" i="2"/>
  <c r="E702" i="2"/>
  <c r="F702" i="2"/>
  <c r="G702" i="2"/>
  <c r="H702" i="2"/>
  <c r="I702" i="2"/>
  <c r="J702" i="2"/>
  <c r="K702" i="2"/>
  <c r="L702" i="2"/>
  <c r="N702" i="2"/>
  <c r="O702" i="2"/>
  <c r="AC702" i="2" s="1"/>
  <c r="P702" i="2"/>
  <c r="Q702" i="2"/>
  <c r="R702" i="2"/>
  <c r="S702" i="2"/>
  <c r="T702" i="2"/>
  <c r="U702" i="2"/>
  <c r="X702" i="2"/>
  <c r="Y702" i="2"/>
  <c r="AA702" i="2" s="1"/>
  <c r="AB702" i="2"/>
  <c r="AD702" i="2"/>
  <c r="AE702" i="2"/>
  <c r="C703" i="2"/>
  <c r="D703" i="2"/>
  <c r="E703" i="2"/>
  <c r="F703" i="2"/>
  <c r="G703" i="2"/>
  <c r="H703" i="2"/>
  <c r="I703" i="2"/>
  <c r="J703" i="2"/>
  <c r="K703" i="2"/>
  <c r="L703" i="2"/>
  <c r="N703" i="2"/>
  <c r="O703" i="2"/>
  <c r="AC703" i="2" s="1"/>
  <c r="P703" i="2"/>
  <c r="Q703" i="2"/>
  <c r="R703" i="2"/>
  <c r="S703" i="2"/>
  <c r="T703" i="2"/>
  <c r="U703" i="2"/>
  <c r="X703" i="2"/>
  <c r="Y703" i="2"/>
  <c r="B703" i="2" s="1"/>
  <c r="AB703" i="2"/>
  <c r="AD703" i="2"/>
  <c r="AE703" i="2"/>
  <c r="C704" i="2"/>
  <c r="D704" i="2"/>
  <c r="E704" i="2"/>
  <c r="F704" i="2"/>
  <c r="G704" i="2"/>
  <c r="H704" i="2"/>
  <c r="I704" i="2"/>
  <c r="J704" i="2"/>
  <c r="K704" i="2"/>
  <c r="L704" i="2"/>
  <c r="N704" i="2"/>
  <c r="O704" i="2"/>
  <c r="AC704" i="2" s="1"/>
  <c r="P704" i="2"/>
  <c r="Q704" i="2"/>
  <c r="R704" i="2"/>
  <c r="S704" i="2"/>
  <c r="T704" i="2"/>
  <c r="U704" i="2"/>
  <c r="X704" i="2"/>
  <c r="Y704" i="2"/>
  <c r="AA704" i="2" s="1"/>
  <c r="AB704" i="2"/>
  <c r="AD704" i="2"/>
  <c r="AE704" i="2"/>
  <c r="C705" i="2"/>
  <c r="D705" i="2"/>
  <c r="E705" i="2"/>
  <c r="F705" i="2"/>
  <c r="G705" i="2"/>
  <c r="H705" i="2"/>
  <c r="I705" i="2"/>
  <c r="J705" i="2"/>
  <c r="K705" i="2"/>
  <c r="L705" i="2"/>
  <c r="N705" i="2"/>
  <c r="O705" i="2"/>
  <c r="AC705" i="2" s="1"/>
  <c r="P705" i="2"/>
  <c r="Q705" i="2"/>
  <c r="R705" i="2"/>
  <c r="S705" i="2"/>
  <c r="T705" i="2"/>
  <c r="U705" i="2"/>
  <c r="X705" i="2"/>
  <c r="Y705" i="2"/>
  <c r="B705" i="2" s="1"/>
  <c r="AB705" i="2"/>
  <c r="AD705" i="2"/>
  <c r="AE705" i="2"/>
  <c r="C706" i="2"/>
  <c r="D706" i="2"/>
  <c r="E706" i="2"/>
  <c r="F706" i="2"/>
  <c r="G706" i="2"/>
  <c r="H706" i="2"/>
  <c r="I706" i="2"/>
  <c r="J706" i="2"/>
  <c r="K706" i="2"/>
  <c r="L706" i="2"/>
  <c r="N706" i="2"/>
  <c r="O706" i="2"/>
  <c r="AC706" i="2" s="1"/>
  <c r="P706" i="2"/>
  <c r="Q706" i="2"/>
  <c r="R706" i="2"/>
  <c r="S706" i="2"/>
  <c r="T706" i="2"/>
  <c r="U706" i="2"/>
  <c r="X706" i="2"/>
  <c r="Y706" i="2"/>
  <c r="AA706" i="2" s="1"/>
  <c r="AB706" i="2"/>
  <c r="AD706" i="2"/>
  <c r="AE706" i="2"/>
  <c r="C707" i="2"/>
  <c r="D707" i="2"/>
  <c r="E707" i="2"/>
  <c r="F707" i="2"/>
  <c r="G707" i="2"/>
  <c r="H707" i="2"/>
  <c r="I707" i="2"/>
  <c r="J707" i="2"/>
  <c r="K707" i="2"/>
  <c r="L707" i="2"/>
  <c r="N707" i="2"/>
  <c r="O707" i="2"/>
  <c r="AC707" i="2" s="1"/>
  <c r="P707" i="2"/>
  <c r="Q707" i="2"/>
  <c r="R707" i="2"/>
  <c r="S707" i="2"/>
  <c r="T707" i="2"/>
  <c r="U707" i="2"/>
  <c r="X707" i="2"/>
  <c r="Y707" i="2"/>
  <c r="B707" i="2" s="1"/>
  <c r="AB707" i="2"/>
  <c r="AD707" i="2"/>
  <c r="AE707" i="2"/>
  <c r="C708" i="2"/>
  <c r="D708" i="2"/>
  <c r="E708" i="2"/>
  <c r="F708" i="2"/>
  <c r="G708" i="2"/>
  <c r="H708" i="2"/>
  <c r="I708" i="2"/>
  <c r="J708" i="2"/>
  <c r="K708" i="2"/>
  <c r="L708" i="2"/>
  <c r="N708" i="2"/>
  <c r="O708" i="2"/>
  <c r="AC708" i="2" s="1"/>
  <c r="P708" i="2"/>
  <c r="Q708" i="2"/>
  <c r="R708" i="2"/>
  <c r="S708" i="2"/>
  <c r="T708" i="2"/>
  <c r="U708" i="2"/>
  <c r="X708" i="2"/>
  <c r="Y708" i="2"/>
  <c r="AA708" i="2" s="1"/>
  <c r="AB708" i="2"/>
  <c r="AD708" i="2"/>
  <c r="AE708" i="2"/>
  <c r="C709" i="2"/>
  <c r="D709" i="2"/>
  <c r="E709" i="2"/>
  <c r="F709" i="2"/>
  <c r="G709" i="2"/>
  <c r="H709" i="2"/>
  <c r="I709" i="2"/>
  <c r="J709" i="2"/>
  <c r="K709" i="2"/>
  <c r="L709" i="2"/>
  <c r="N709" i="2"/>
  <c r="O709" i="2"/>
  <c r="AC709" i="2" s="1"/>
  <c r="P709" i="2"/>
  <c r="Q709" i="2"/>
  <c r="R709" i="2"/>
  <c r="S709" i="2"/>
  <c r="T709" i="2"/>
  <c r="U709" i="2"/>
  <c r="X709" i="2"/>
  <c r="Y709" i="2"/>
  <c r="B709" i="2" s="1"/>
  <c r="AB709" i="2"/>
  <c r="AD709" i="2"/>
  <c r="AE709" i="2"/>
  <c r="C710" i="2"/>
  <c r="D710" i="2"/>
  <c r="E710" i="2"/>
  <c r="F710" i="2"/>
  <c r="G710" i="2"/>
  <c r="H710" i="2"/>
  <c r="I710" i="2"/>
  <c r="J710" i="2"/>
  <c r="K710" i="2"/>
  <c r="L710" i="2"/>
  <c r="N710" i="2"/>
  <c r="O710" i="2"/>
  <c r="AC710" i="2" s="1"/>
  <c r="P710" i="2"/>
  <c r="Q710" i="2"/>
  <c r="R710" i="2"/>
  <c r="S710" i="2"/>
  <c r="T710" i="2"/>
  <c r="U710" i="2"/>
  <c r="X710" i="2"/>
  <c r="Y710" i="2"/>
  <c r="AA710" i="2" s="1"/>
  <c r="AB710" i="2"/>
  <c r="AD710" i="2"/>
  <c r="AE710" i="2"/>
  <c r="C711" i="2"/>
  <c r="D711" i="2"/>
  <c r="E711" i="2"/>
  <c r="F711" i="2"/>
  <c r="G711" i="2"/>
  <c r="H711" i="2"/>
  <c r="I711" i="2"/>
  <c r="J711" i="2"/>
  <c r="K711" i="2"/>
  <c r="L711" i="2"/>
  <c r="N711" i="2"/>
  <c r="O711" i="2"/>
  <c r="AC711" i="2" s="1"/>
  <c r="P711" i="2"/>
  <c r="Q711" i="2"/>
  <c r="R711" i="2"/>
  <c r="S711" i="2"/>
  <c r="T711" i="2"/>
  <c r="U711" i="2"/>
  <c r="X711" i="2"/>
  <c r="Y711" i="2"/>
  <c r="B711" i="2" s="1"/>
  <c r="AB711" i="2"/>
  <c r="AD711" i="2"/>
  <c r="AE711" i="2"/>
  <c r="C712" i="2"/>
  <c r="D712" i="2"/>
  <c r="E712" i="2"/>
  <c r="F712" i="2"/>
  <c r="G712" i="2"/>
  <c r="H712" i="2"/>
  <c r="I712" i="2"/>
  <c r="J712" i="2"/>
  <c r="K712" i="2"/>
  <c r="L712" i="2"/>
  <c r="N712" i="2"/>
  <c r="O712" i="2"/>
  <c r="AC712" i="2" s="1"/>
  <c r="P712" i="2"/>
  <c r="Q712" i="2"/>
  <c r="R712" i="2"/>
  <c r="S712" i="2"/>
  <c r="T712" i="2"/>
  <c r="U712" i="2"/>
  <c r="X712" i="2"/>
  <c r="Y712" i="2"/>
  <c r="AA712" i="2" s="1"/>
  <c r="AB712" i="2"/>
  <c r="AD712" i="2"/>
  <c r="AE712" i="2"/>
  <c r="C713" i="2"/>
  <c r="D713" i="2"/>
  <c r="E713" i="2"/>
  <c r="F713" i="2"/>
  <c r="G713" i="2"/>
  <c r="H713" i="2"/>
  <c r="I713" i="2"/>
  <c r="J713" i="2"/>
  <c r="K713" i="2"/>
  <c r="L713" i="2"/>
  <c r="N713" i="2"/>
  <c r="O713" i="2"/>
  <c r="AC713" i="2" s="1"/>
  <c r="P713" i="2"/>
  <c r="Q713" i="2"/>
  <c r="R713" i="2"/>
  <c r="S713" i="2"/>
  <c r="T713" i="2"/>
  <c r="U713" i="2"/>
  <c r="X713" i="2"/>
  <c r="Y713" i="2"/>
  <c r="B713" i="2" s="1"/>
  <c r="AB713" i="2"/>
  <c r="AD713" i="2"/>
  <c r="AE713" i="2"/>
  <c r="C714" i="2"/>
  <c r="D714" i="2"/>
  <c r="E714" i="2"/>
  <c r="F714" i="2"/>
  <c r="G714" i="2"/>
  <c r="H714" i="2"/>
  <c r="I714" i="2"/>
  <c r="J714" i="2"/>
  <c r="K714" i="2"/>
  <c r="L714" i="2"/>
  <c r="N714" i="2"/>
  <c r="O714" i="2"/>
  <c r="AC714" i="2" s="1"/>
  <c r="P714" i="2"/>
  <c r="Q714" i="2"/>
  <c r="R714" i="2"/>
  <c r="S714" i="2"/>
  <c r="T714" i="2"/>
  <c r="U714" i="2"/>
  <c r="X714" i="2"/>
  <c r="Y714" i="2"/>
  <c r="AA714" i="2" s="1"/>
  <c r="AB714" i="2"/>
  <c r="AD714" i="2"/>
  <c r="AE714" i="2"/>
  <c r="C715" i="2"/>
  <c r="D715" i="2"/>
  <c r="E715" i="2"/>
  <c r="F715" i="2"/>
  <c r="G715" i="2"/>
  <c r="H715" i="2"/>
  <c r="I715" i="2"/>
  <c r="J715" i="2"/>
  <c r="K715" i="2"/>
  <c r="L715" i="2"/>
  <c r="N715" i="2"/>
  <c r="O715" i="2"/>
  <c r="AC715" i="2" s="1"/>
  <c r="P715" i="2"/>
  <c r="Q715" i="2"/>
  <c r="R715" i="2"/>
  <c r="S715" i="2"/>
  <c r="T715" i="2"/>
  <c r="U715" i="2"/>
  <c r="X715" i="2"/>
  <c r="Y715" i="2"/>
  <c r="B715" i="2" s="1"/>
  <c r="AB715" i="2"/>
  <c r="AD715" i="2"/>
  <c r="AE715" i="2"/>
  <c r="C716" i="2"/>
  <c r="D716" i="2"/>
  <c r="E716" i="2"/>
  <c r="F716" i="2"/>
  <c r="G716" i="2"/>
  <c r="H716" i="2"/>
  <c r="I716" i="2"/>
  <c r="J716" i="2"/>
  <c r="K716" i="2"/>
  <c r="L716" i="2"/>
  <c r="N716" i="2"/>
  <c r="O716" i="2"/>
  <c r="AC716" i="2" s="1"/>
  <c r="P716" i="2"/>
  <c r="Q716" i="2"/>
  <c r="R716" i="2"/>
  <c r="S716" i="2"/>
  <c r="T716" i="2"/>
  <c r="U716" i="2"/>
  <c r="X716" i="2"/>
  <c r="Y716" i="2"/>
  <c r="AA716" i="2" s="1"/>
  <c r="AB716" i="2"/>
  <c r="AD716" i="2"/>
  <c r="AE716" i="2"/>
  <c r="C717" i="2"/>
  <c r="D717" i="2"/>
  <c r="E717" i="2"/>
  <c r="F717" i="2"/>
  <c r="G717" i="2"/>
  <c r="H717" i="2"/>
  <c r="I717" i="2"/>
  <c r="J717" i="2"/>
  <c r="K717" i="2"/>
  <c r="L717" i="2"/>
  <c r="N717" i="2"/>
  <c r="O717" i="2"/>
  <c r="AC717" i="2" s="1"/>
  <c r="P717" i="2"/>
  <c r="Q717" i="2"/>
  <c r="R717" i="2"/>
  <c r="S717" i="2"/>
  <c r="T717" i="2"/>
  <c r="U717" i="2"/>
  <c r="X717" i="2"/>
  <c r="Y717" i="2"/>
  <c r="B717" i="2" s="1"/>
  <c r="AB717" i="2"/>
  <c r="AD717" i="2"/>
  <c r="AE717" i="2"/>
  <c r="C718" i="2"/>
  <c r="D718" i="2"/>
  <c r="E718" i="2"/>
  <c r="F718" i="2"/>
  <c r="G718" i="2"/>
  <c r="H718" i="2"/>
  <c r="I718" i="2"/>
  <c r="J718" i="2"/>
  <c r="K718" i="2"/>
  <c r="L718" i="2"/>
  <c r="N718" i="2"/>
  <c r="O718" i="2"/>
  <c r="AC718" i="2" s="1"/>
  <c r="P718" i="2"/>
  <c r="Q718" i="2"/>
  <c r="R718" i="2"/>
  <c r="S718" i="2"/>
  <c r="T718" i="2"/>
  <c r="U718" i="2"/>
  <c r="X718" i="2"/>
  <c r="Y718" i="2"/>
  <c r="AA718" i="2" s="1"/>
  <c r="AB718" i="2"/>
  <c r="AD718" i="2"/>
  <c r="AE718" i="2"/>
  <c r="C719" i="2"/>
  <c r="D719" i="2"/>
  <c r="E719" i="2"/>
  <c r="F719" i="2"/>
  <c r="G719" i="2"/>
  <c r="H719" i="2"/>
  <c r="I719" i="2"/>
  <c r="J719" i="2"/>
  <c r="K719" i="2"/>
  <c r="L719" i="2"/>
  <c r="N719" i="2"/>
  <c r="O719" i="2"/>
  <c r="AC719" i="2" s="1"/>
  <c r="P719" i="2"/>
  <c r="Q719" i="2"/>
  <c r="R719" i="2"/>
  <c r="S719" i="2"/>
  <c r="T719" i="2"/>
  <c r="U719" i="2"/>
  <c r="X719" i="2"/>
  <c r="Y719" i="2"/>
  <c r="B719" i="2" s="1"/>
  <c r="AB719" i="2"/>
  <c r="AD719" i="2"/>
  <c r="AE719" i="2"/>
  <c r="C720" i="2"/>
  <c r="D720" i="2"/>
  <c r="E720" i="2"/>
  <c r="F720" i="2"/>
  <c r="G720" i="2"/>
  <c r="H720" i="2"/>
  <c r="I720" i="2"/>
  <c r="J720" i="2"/>
  <c r="K720" i="2"/>
  <c r="L720" i="2"/>
  <c r="N720" i="2"/>
  <c r="O720" i="2"/>
  <c r="AC720" i="2" s="1"/>
  <c r="P720" i="2"/>
  <c r="Q720" i="2"/>
  <c r="R720" i="2"/>
  <c r="S720" i="2"/>
  <c r="T720" i="2"/>
  <c r="U720" i="2"/>
  <c r="X720" i="2"/>
  <c r="Y720" i="2"/>
  <c r="AA720" i="2" s="1"/>
  <c r="AB720" i="2"/>
  <c r="AD720" i="2"/>
  <c r="AE720" i="2"/>
  <c r="C721" i="2"/>
  <c r="D721" i="2"/>
  <c r="E721" i="2"/>
  <c r="F721" i="2"/>
  <c r="G721" i="2"/>
  <c r="H721" i="2"/>
  <c r="I721" i="2"/>
  <c r="J721" i="2"/>
  <c r="K721" i="2"/>
  <c r="L721" i="2"/>
  <c r="N721" i="2"/>
  <c r="O721" i="2"/>
  <c r="AC721" i="2" s="1"/>
  <c r="P721" i="2"/>
  <c r="Q721" i="2"/>
  <c r="R721" i="2"/>
  <c r="S721" i="2"/>
  <c r="T721" i="2"/>
  <c r="U721" i="2"/>
  <c r="X721" i="2"/>
  <c r="Y721" i="2"/>
  <c r="B721" i="2" s="1"/>
  <c r="AB721" i="2"/>
  <c r="AD721" i="2"/>
  <c r="AE721" i="2"/>
  <c r="C722" i="2"/>
  <c r="D722" i="2"/>
  <c r="E722" i="2"/>
  <c r="F722" i="2"/>
  <c r="G722" i="2"/>
  <c r="H722" i="2"/>
  <c r="I722" i="2"/>
  <c r="J722" i="2"/>
  <c r="K722" i="2"/>
  <c r="L722" i="2"/>
  <c r="N722" i="2"/>
  <c r="O722" i="2"/>
  <c r="AC722" i="2" s="1"/>
  <c r="P722" i="2"/>
  <c r="Q722" i="2"/>
  <c r="R722" i="2"/>
  <c r="S722" i="2"/>
  <c r="T722" i="2"/>
  <c r="U722" i="2"/>
  <c r="X722" i="2"/>
  <c r="Y722" i="2"/>
  <c r="AA722" i="2" s="1"/>
  <c r="AB722" i="2"/>
  <c r="AD722" i="2"/>
  <c r="AE722" i="2"/>
  <c r="C723" i="2"/>
  <c r="D723" i="2"/>
  <c r="E723" i="2"/>
  <c r="F723" i="2"/>
  <c r="G723" i="2"/>
  <c r="H723" i="2"/>
  <c r="I723" i="2"/>
  <c r="J723" i="2"/>
  <c r="K723" i="2"/>
  <c r="L723" i="2"/>
  <c r="N723" i="2"/>
  <c r="O723" i="2"/>
  <c r="AC723" i="2" s="1"/>
  <c r="P723" i="2"/>
  <c r="Q723" i="2"/>
  <c r="R723" i="2"/>
  <c r="S723" i="2"/>
  <c r="T723" i="2"/>
  <c r="U723" i="2"/>
  <c r="X723" i="2"/>
  <c r="Y723" i="2"/>
  <c r="B723" i="2" s="1"/>
  <c r="AB723" i="2"/>
  <c r="AD723" i="2"/>
  <c r="AE723" i="2"/>
  <c r="C724" i="2"/>
  <c r="D724" i="2"/>
  <c r="E724" i="2"/>
  <c r="F724" i="2"/>
  <c r="G724" i="2"/>
  <c r="H724" i="2"/>
  <c r="I724" i="2"/>
  <c r="J724" i="2"/>
  <c r="K724" i="2"/>
  <c r="L724" i="2"/>
  <c r="N724" i="2"/>
  <c r="O724" i="2"/>
  <c r="AC724" i="2" s="1"/>
  <c r="P724" i="2"/>
  <c r="Q724" i="2"/>
  <c r="R724" i="2"/>
  <c r="S724" i="2"/>
  <c r="T724" i="2"/>
  <c r="U724" i="2"/>
  <c r="X724" i="2"/>
  <c r="Y724" i="2"/>
  <c r="AA724" i="2" s="1"/>
  <c r="AB724" i="2"/>
  <c r="AD724" i="2"/>
  <c r="AE724" i="2"/>
  <c r="C725" i="2"/>
  <c r="D725" i="2"/>
  <c r="E725" i="2"/>
  <c r="F725" i="2"/>
  <c r="G725" i="2"/>
  <c r="H725" i="2"/>
  <c r="I725" i="2"/>
  <c r="J725" i="2"/>
  <c r="K725" i="2"/>
  <c r="L725" i="2"/>
  <c r="N725" i="2"/>
  <c r="O725" i="2"/>
  <c r="AC725" i="2" s="1"/>
  <c r="P725" i="2"/>
  <c r="Q725" i="2"/>
  <c r="R725" i="2"/>
  <c r="S725" i="2"/>
  <c r="T725" i="2"/>
  <c r="U725" i="2"/>
  <c r="X725" i="2"/>
  <c r="Y725" i="2"/>
  <c r="B725" i="2" s="1"/>
  <c r="AB725" i="2"/>
  <c r="AD725" i="2"/>
  <c r="AE725" i="2"/>
  <c r="C726" i="2"/>
  <c r="D726" i="2"/>
  <c r="E726" i="2"/>
  <c r="F726" i="2"/>
  <c r="G726" i="2"/>
  <c r="H726" i="2"/>
  <c r="I726" i="2"/>
  <c r="J726" i="2"/>
  <c r="K726" i="2"/>
  <c r="L726" i="2"/>
  <c r="N726" i="2"/>
  <c r="O726" i="2"/>
  <c r="AC726" i="2" s="1"/>
  <c r="P726" i="2"/>
  <c r="Q726" i="2"/>
  <c r="R726" i="2"/>
  <c r="S726" i="2"/>
  <c r="T726" i="2"/>
  <c r="U726" i="2"/>
  <c r="X726" i="2"/>
  <c r="Y726" i="2"/>
  <c r="AA726" i="2" s="1"/>
  <c r="AB726" i="2"/>
  <c r="AD726" i="2"/>
  <c r="AE726" i="2"/>
  <c r="C727" i="2"/>
  <c r="D727" i="2"/>
  <c r="E727" i="2"/>
  <c r="F727" i="2"/>
  <c r="G727" i="2"/>
  <c r="H727" i="2"/>
  <c r="I727" i="2"/>
  <c r="J727" i="2"/>
  <c r="K727" i="2"/>
  <c r="L727" i="2"/>
  <c r="N727" i="2"/>
  <c r="O727" i="2"/>
  <c r="AC727" i="2" s="1"/>
  <c r="P727" i="2"/>
  <c r="Q727" i="2"/>
  <c r="R727" i="2"/>
  <c r="S727" i="2"/>
  <c r="T727" i="2"/>
  <c r="U727" i="2"/>
  <c r="X727" i="2"/>
  <c r="Y727" i="2"/>
  <c r="B727" i="2" s="1"/>
  <c r="AB727" i="2"/>
  <c r="AD727" i="2"/>
  <c r="AE727" i="2"/>
  <c r="C728" i="2"/>
  <c r="D728" i="2"/>
  <c r="E728" i="2"/>
  <c r="F728" i="2"/>
  <c r="G728" i="2"/>
  <c r="H728" i="2"/>
  <c r="I728" i="2"/>
  <c r="J728" i="2"/>
  <c r="K728" i="2"/>
  <c r="L728" i="2"/>
  <c r="N728" i="2"/>
  <c r="O728" i="2"/>
  <c r="AC728" i="2" s="1"/>
  <c r="P728" i="2"/>
  <c r="Q728" i="2"/>
  <c r="R728" i="2"/>
  <c r="S728" i="2"/>
  <c r="T728" i="2"/>
  <c r="U728" i="2"/>
  <c r="X728" i="2"/>
  <c r="Y728" i="2"/>
  <c r="AA728" i="2" s="1"/>
  <c r="AB728" i="2"/>
  <c r="AD728" i="2"/>
  <c r="AE728" i="2"/>
  <c r="C729" i="2"/>
  <c r="D729" i="2"/>
  <c r="E729" i="2"/>
  <c r="F729" i="2"/>
  <c r="G729" i="2"/>
  <c r="H729" i="2"/>
  <c r="I729" i="2"/>
  <c r="J729" i="2"/>
  <c r="K729" i="2"/>
  <c r="L729" i="2"/>
  <c r="N729" i="2"/>
  <c r="O729" i="2"/>
  <c r="AC729" i="2" s="1"/>
  <c r="P729" i="2"/>
  <c r="Q729" i="2"/>
  <c r="R729" i="2"/>
  <c r="S729" i="2"/>
  <c r="T729" i="2"/>
  <c r="U729" i="2"/>
  <c r="X729" i="2"/>
  <c r="Y729" i="2"/>
  <c r="B729" i="2" s="1"/>
  <c r="AB729" i="2"/>
  <c r="AD729" i="2"/>
  <c r="AE729" i="2"/>
  <c r="C730" i="2"/>
  <c r="D730" i="2"/>
  <c r="E730" i="2"/>
  <c r="F730" i="2"/>
  <c r="G730" i="2"/>
  <c r="H730" i="2"/>
  <c r="I730" i="2"/>
  <c r="J730" i="2"/>
  <c r="K730" i="2"/>
  <c r="L730" i="2"/>
  <c r="N730" i="2"/>
  <c r="O730" i="2"/>
  <c r="AC730" i="2" s="1"/>
  <c r="P730" i="2"/>
  <c r="Q730" i="2"/>
  <c r="R730" i="2"/>
  <c r="S730" i="2"/>
  <c r="T730" i="2"/>
  <c r="U730" i="2"/>
  <c r="X730" i="2"/>
  <c r="Y730" i="2"/>
  <c r="AA730" i="2" s="1"/>
  <c r="AB730" i="2"/>
  <c r="AD730" i="2"/>
  <c r="AE730" i="2"/>
  <c r="C731" i="2"/>
  <c r="D731" i="2"/>
  <c r="E731" i="2"/>
  <c r="F731" i="2"/>
  <c r="G731" i="2"/>
  <c r="H731" i="2"/>
  <c r="I731" i="2"/>
  <c r="J731" i="2"/>
  <c r="K731" i="2"/>
  <c r="L731" i="2"/>
  <c r="N731" i="2"/>
  <c r="O731" i="2"/>
  <c r="AC731" i="2" s="1"/>
  <c r="P731" i="2"/>
  <c r="Q731" i="2"/>
  <c r="R731" i="2"/>
  <c r="S731" i="2"/>
  <c r="T731" i="2"/>
  <c r="U731" i="2"/>
  <c r="X731" i="2"/>
  <c r="Y731" i="2"/>
  <c r="B731" i="2" s="1"/>
  <c r="AB731" i="2"/>
  <c r="AD731" i="2"/>
  <c r="AE731" i="2"/>
  <c r="C732" i="2"/>
  <c r="D732" i="2"/>
  <c r="E732" i="2"/>
  <c r="F732" i="2"/>
  <c r="G732" i="2"/>
  <c r="H732" i="2"/>
  <c r="I732" i="2"/>
  <c r="J732" i="2"/>
  <c r="K732" i="2"/>
  <c r="L732" i="2"/>
  <c r="N732" i="2"/>
  <c r="O732" i="2"/>
  <c r="AC732" i="2" s="1"/>
  <c r="P732" i="2"/>
  <c r="Q732" i="2"/>
  <c r="R732" i="2"/>
  <c r="S732" i="2"/>
  <c r="T732" i="2"/>
  <c r="U732" i="2"/>
  <c r="X732" i="2"/>
  <c r="Y732" i="2"/>
  <c r="AA732" i="2" s="1"/>
  <c r="AB732" i="2"/>
  <c r="AD732" i="2"/>
  <c r="AE732" i="2"/>
  <c r="C733" i="2"/>
  <c r="D733" i="2"/>
  <c r="E733" i="2"/>
  <c r="F733" i="2"/>
  <c r="G733" i="2"/>
  <c r="H733" i="2"/>
  <c r="I733" i="2"/>
  <c r="J733" i="2"/>
  <c r="K733" i="2"/>
  <c r="L733" i="2"/>
  <c r="N733" i="2"/>
  <c r="O733" i="2"/>
  <c r="AC733" i="2" s="1"/>
  <c r="P733" i="2"/>
  <c r="Q733" i="2"/>
  <c r="R733" i="2"/>
  <c r="S733" i="2"/>
  <c r="T733" i="2"/>
  <c r="U733" i="2"/>
  <c r="X733" i="2"/>
  <c r="Y733" i="2"/>
  <c r="B733" i="2" s="1"/>
  <c r="AB733" i="2"/>
  <c r="AD733" i="2"/>
  <c r="AE733" i="2"/>
  <c r="C734" i="2"/>
  <c r="D734" i="2"/>
  <c r="E734" i="2"/>
  <c r="F734" i="2"/>
  <c r="G734" i="2"/>
  <c r="H734" i="2"/>
  <c r="I734" i="2"/>
  <c r="J734" i="2"/>
  <c r="K734" i="2"/>
  <c r="L734" i="2"/>
  <c r="N734" i="2"/>
  <c r="O734" i="2"/>
  <c r="AC734" i="2" s="1"/>
  <c r="P734" i="2"/>
  <c r="Q734" i="2"/>
  <c r="R734" i="2"/>
  <c r="S734" i="2"/>
  <c r="T734" i="2"/>
  <c r="U734" i="2"/>
  <c r="X734" i="2"/>
  <c r="Y734" i="2"/>
  <c r="AA734" i="2" s="1"/>
  <c r="AB734" i="2"/>
  <c r="AD734" i="2"/>
  <c r="AE734" i="2"/>
  <c r="C735" i="2"/>
  <c r="D735" i="2"/>
  <c r="E735" i="2"/>
  <c r="F735" i="2"/>
  <c r="G735" i="2"/>
  <c r="H735" i="2"/>
  <c r="I735" i="2"/>
  <c r="J735" i="2"/>
  <c r="K735" i="2"/>
  <c r="L735" i="2"/>
  <c r="N735" i="2"/>
  <c r="O735" i="2"/>
  <c r="AC735" i="2" s="1"/>
  <c r="P735" i="2"/>
  <c r="Q735" i="2"/>
  <c r="R735" i="2"/>
  <c r="S735" i="2"/>
  <c r="T735" i="2"/>
  <c r="U735" i="2"/>
  <c r="X735" i="2"/>
  <c r="Y735" i="2"/>
  <c r="B735" i="2" s="1"/>
  <c r="AB735" i="2"/>
  <c r="AD735" i="2"/>
  <c r="AE735" i="2"/>
  <c r="C736" i="2"/>
  <c r="D736" i="2"/>
  <c r="E736" i="2"/>
  <c r="F736" i="2"/>
  <c r="G736" i="2"/>
  <c r="H736" i="2"/>
  <c r="I736" i="2"/>
  <c r="J736" i="2"/>
  <c r="K736" i="2"/>
  <c r="L736" i="2"/>
  <c r="N736" i="2"/>
  <c r="O736" i="2"/>
  <c r="AC736" i="2" s="1"/>
  <c r="P736" i="2"/>
  <c r="Q736" i="2"/>
  <c r="R736" i="2"/>
  <c r="S736" i="2"/>
  <c r="T736" i="2"/>
  <c r="U736" i="2"/>
  <c r="X736" i="2"/>
  <c r="Y736" i="2"/>
  <c r="AA736" i="2" s="1"/>
  <c r="AB736" i="2"/>
  <c r="AD736" i="2"/>
  <c r="AE736" i="2"/>
  <c r="C737" i="2"/>
  <c r="D737" i="2"/>
  <c r="E737" i="2"/>
  <c r="F737" i="2"/>
  <c r="G737" i="2"/>
  <c r="H737" i="2"/>
  <c r="I737" i="2"/>
  <c r="J737" i="2"/>
  <c r="K737" i="2"/>
  <c r="L737" i="2"/>
  <c r="N737" i="2"/>
  <c r="O737" i="2"/>
  <c r="AC737" i="2" s="1"/>
  <c r="P737" i="2"/>
  <c r="Q737" i="2"/>
  <c r="R737" i="2"/>
  <c r="S737" i="2"/>
  <c r="T737" i="2"/>
  <c r="U737" i="2"/>
  <c r="X737" i="2"/>
  <c r="Y737" i="2"/>
  <c r="B737" i="2" s="1"/>
  <c r="AB737" i="2"/>
  <c r="AD737" i="2"/>
  <c r="AE737" i="2"/>
  <c r="C738" i="2"/>
  <c r="D738" i="2"/>
  <c r="E738" i="2"/>
  <c r="F738" i="2"/>
  <c r="G738" i="2"/>
  <c r="H738" i="2"/>
  <c r="I738" i="2"/>
  <c r="J738" i="2"/>
  <c r="K738" i="2"/>
  <c r="L738" i="2"/>
  <c r="N738" i="2"/>
  <c r="O738" i="2"/>
  <c r="AC738" i="2" s="1"/>
  <c r="P738" i="2"/>
  <c r="Q738" i="2"/>
  <c r="R738" i="2"/>
  <c r="S738" i="2"/>
  <c r="T738" i="2"/>
  <c r="U738" i="2"/>
  <c r="X738" i="2"/>
  <c r="Y738" i="2"/>
  <c r="AA738" i="2" s="1"/>
  <c r="AB738" i="2"/>
  <c r="AD738" i="2"/>
  <c r="AE738" i="2"/>
  <c r="C739" i="2"/>
  <c r="D739" i="2"/>
  <c r="E739" i="2"/>
  <c r="F739" i="2"/>
  <c r="G739" i="2"/>
  <c r="H739" i="2"/>
  <c r="I739" i="2"/>
  <c r="J739" i="2"/>
  <c r="K739" i="2"/>
  <c r="L739" i="2"/>
  <c r="N739" i="2"/>
  <c r="O739" i="2"/>
  <c r="AC739" i="2" s="1"/>
  <c r="P739" i="2"/>
  <c r="Q739" i="2"/>
  <c r="R739" i="2"/>
  <c r="S739" i="2"/>
  <c r="T739" i="2"/>
  <c r="U739" i="2"/>
  <c r="X739" i="2"/>
  <c r="Y739" i="2"/>
  <c r="B739" i="2" s="1"/>
  <c r="AB739" i="2"/>
  <c r="AD739" i="2"/>
  <c r="AE739" i="2"/>
  <c r="C740" i="2"/>
  <c r="D740" i="2"/>
  <c r="E740" i="2"/>
  <c r="F740" i="2"/>
  <c r="G740" i="2"/>
  <c r="H740" i="2"/>
  <c r="I740" i="2"/>
  <c r="J740" i="2"/>
  <c r="K740" i="2"/>
  <c r="L740" i="2"/>
  <c r="N740" i="2"/>
  <c r="O740" i="2"/>
  <c r="AC740" i="2" s="1"/>
  <c r="P740" i="2"/>
  <c r="Q740" i="2"/>
  <c r="R740" i="2"/>
  <c r="S740" i="2"/>
  <c r="T740" i="2"/>
  <c r="U740" i="2"/>
  <c r="X740" i="2"/>
  <c r="Y740" i="2"/>
  <c r="AA740" i="2" s="1"/>
  <c r="AB740" i="2"/>
  <c r="AD740" i="2"/>
  <c r="AE740" i="2"/>
  <c r="C741" i="2"/>
  <c r="D741" i="2"/>
  <c r="E741" i="2"/>
  <c r="F741" i="2"/>
  <c r="G741" i="2"/>
  <c r="H741" i="2"/>
  <c r="I741" i="2"/>
  <c r="J741" i="2"/>
  <c r="K741" i="2"/>
  <c r="L741" i="2"/>
  <c r="N741" i="2"/>
  <c r="O741" i="2"/>
  <c r="AC741" i="2" s="1"/>
  <c r="P741" i="2"/>
  <c r="Q741" i="2"/>
  <c r="R741" i="2"/>
  <c r="S741" i="2"/>
  <c r="T741" i="2"/>
  <c r="U741" i="2"/>
  <c r="X741" i="2"/>
  <c r="Y741" i="2"/>
  <c r="B741" i="2" s="1"/>
  <c r="AB741" i="2"/>
  <c r="AD741" i="2"/>
  <c r="AE741" i="2"/>
  <c r="C742" i="2"/>
  <c r="D742" i="2"/>
  <c r="E742" i="2"/>
  <c r="F742" i="2"/>
  <c r="G742" i="2"/>
  <c r="H742" i="2"/>
  <c r="I742" i="2"/>
  <c r="J742" i="2"/>
  <c r="K742" i="2"/>
  <c r="L742" i="2"/>
  <c r="N742" i="2"/>
  <c r="O742" i="2"/>
  <c r="AC742" i="2" s="1"/>
  <c r="P742" i="2"/>
  <c r="Q742" i="2"/>
  <c r="R742" i="2"/>
  <c r="S742" i="2"/>
  <c r="T742" i="2"/>
  <c r="U742" i="2"/>
  <c r="X742" i="2"/>
  <c r="Y742" i="2"/>
  <c r="AA742" i="2" s="1"/>
  <c r="AB742" i="2"/>
  <c r="AD742" i="2"/>
  <c r="AE742" i="2"/>
  <c r="C743" i="2"/>
  <c r="D743" i="2"/>
  <c r="E743" i="2"/>
  <c r="F743" i="2"/>
  <c r="G743" i="2"/>
  <c r="H743" i="2"/>
  <c r="I743" i="2"/>
  <c r="J743" i="2"/>
  <c r="K743" i="2"/>
  <c r="L743" i="2"/>
  <c r="N743" i="2"/>
  <c r="O743" i="2"/>
  <c r="AC743" i="2" s="1"/>
  <c r="P743" i="2"/>
  <c r="Q743" i="2"/>
  <c r="R743" i="2"/>
  <c r="S743" i="2"/>
  <c r="T743" i="2"/>
  <c r="U743" i="2"/>
  <c r="X743" i="2"/>
  <c r="Y743" i="2"/>
  <c r="B743" i="2" s="1"/>
  <c r="AB743" i="2"/>
  <c r="AD743" i="2"/>
  <c r="AE743" i="2"/>
  <c r="C744" i="2"/>
  <c r="D744" i="2"/>
  <c r="E744" i="2"/>
  <c r="F744" i="2"/>
  <c r="G744" i="2"/>
  <c r="H744" i="2"/>
  <c r="I744" i="2"/>
  <c r="J744" i="2"/>
  <c r="K744" i="2"/>
  <c r="L744" i="2"/>
  <c r="N744" i="2"/>
  <c r="O744" i="2"/>
  <c r="AC744" i="2" s="1"/>
  <c r="P744" i="2"/>
  <c r="Q744" i="2"/>
  <c r="R744" i="2"/>
  <c r="S744" i="2"/>
  <c r="T744" i="2"/>
  <c r="U744" i="2"/>
  <c r="X744" i="2"/>
  <c r="Y744" i="2"/>
  <c r="AA744" i="2" s="1"/>
  <c r="AB744" i="2"/>
  <c r="AD744" i="2"/>
  <c r="AE744" i="2"/>
  <c r="C745" i="2"/>
  <c r="D745" i="2"/>
  <c r="E745" i="2"/>
  <c r="F745" i="2"/>
  <c r="G745" i="2"/>
  <c r="H745" i="2"/>
  <c r="I745" i="2"/>
  <c r="J745" i="2"/>
  <c r="K745" i="2"/>
  <c r="L745" i="2"/>
  <c r="N745" i="2"/>
  <c r="O745" i="2"/>
  <c r="AC745" i="2" s="1"/>
  <c r="P745" i="2"/>
  <c r="Q745" i="2"/>
  <c r="R745" i="2"/>
  <c r="S745" i="2"/>
  <c r="T745" i="2"/>
  <c r="U745" i="2"/>
  <c r="X745" i="2"/>
  <c r="Y745" i="2"/>
  <c r="B745" i="2" s="1"/>
  <c r="AB745" i="2"/>
  <c r="AD745" i="2"/>
  <c r="AE745" i="2"/>
  <c r="C746" i="2"/>
  <c r="D746" i="2"/>
  <c r="E746" i="2"/>
  <c r="F746" i="2"/>
  <c r="G746" i="2"/>
  <c r="H746" i="2"/>
  <c r="I746" i="2"/>
  <c r="J746" i="2"/>
  <c r="K746" i="2"/>
  <c r="L746" i="2"/>
  <c r="N746" i="2"/>
  <c r="O746" i="2"/>
  <c r="AC746" i="2" s="1"/>
  <c r="P746" i="2"/>
  <c r="Q746" i="2"/>
  <c r="R746" i="2"/>
  <c r="S746" i="2"/>
  <c r="T746" i="2"/>
  <c r="U746" i="2"/>
  <c r="X746" i="2"/>
  <c r="Y746" i="2"/>
  <c r="AA746" i="2" s="1"/>
  <c r="AB746" i="2"/>
  <c r="AD746" i="2"/>
  <c r="AE746" i="2"/>
  <c r="C747" i="2"/>
  <c r="D747" i="2"/>
  <c r="E747" i="2"/>
  <c r="F747" i="2"/>
  <c r="G747" i="2"/>
  <c r="H747" i="2"/>
  <c r="I747" i="2"/>
  <c r="J747" i="2"/>
  <c r="K747" i="2"/>
  <c r="L747" i="2"/>
  <c r="N747" i="2"/>
  <c r="O747" i="2"/>
  <c r="AC747" i="2" s="1"/>
  <c r="P747" i="2"/>
  <c r="Q747" i="2"/>
  <c r="R747" i="2"/>
  <c r="S747" i="2"/>
  <c r="T747" i="2"/>
  <c r="U747" i="2"/>
  <c r="X747" i="2"/>
  <c r="Y747" i="2"/>
  <c r="B747" i="2" s="1"/>
  <c r="AB747" i="2"/>
  <c r="AD747" i="2"/>
  <c r="AE747" i="2"/>
  <c r="C748" i="2"/>
  <c r="D748" i="2"/>
  <c r="E748" i="2"/>
  <c r="F748" i="2"/>
  <c r="G748" i="2"/>
  <c r="H748" i="2"/>
  <c r="I748" i="2"/>
  <c r="J748" i="2"/>
  <c r="K748" i="2"/>
  <c r="L748" i="2"/>
  <c r="N748" i="2"/>
  <c r="O748" i="2"/>
  <c r="AC748" i="2" s="1"/>
  <c r="P748" i="2"/>
  <c r="Q748" i="2"/>
  <c r="R748" i="2"/>
  <c r="S748" i="2"/>
  <c r="T748" i="2"/>
  <c r="U748" i="2"/>
  <c r="X748" i="2"/>
  <c r="Y748" i="2"/>
  <c r="AA748" i="2" s="1"/>
  <c r="AB748" i="2"/>
  <c r="AD748" i="2"/>
  <c r="AE748" i="2"/>
  <c r="C749" i="2"/>
  <c r="D749" i="2"/>
  <c r="E749" i="2"/>
  <c r="F749" i="2"/>
  <c r="G749" i="2"/>
  <c r="H749" i="2"/>
  <c r="I749" i="2"/>
  <c r="J749" i="2"/>
  <c r="K749" i="2"/>
  <c r="L749" i="2"/>
  <c r="N749" i="2"/>
  <c r="O749" i="2"/>
  <c r="AC749" i="2" s="1"/>
  <c r="P749" i="2"/>
  <c r="Q749" i="2"/>
  <c r="R749" i="2"/>
  <c r="S749" i="2"/>
  <c r="T749" i="2"/>
  <c r="U749" i="2"/>
  <c r="X749" i="2"/>
  <c r="Y749" i="2"/>
  <c r="B749" i="2" s="1"/>
  <c r="AB749" i="2"/>
  <c r="AD749" i="2"/>
  <c r="AE749" i="2"/>
  <c r="C750" i="2"/>
  <c r="D750" i="2"/>
  <c r="E750" i="2"/>
  <c r="F750" i="2"/>
  <c r="G750" i="2"/>
  <c r="H750" i="2"/>
  <c r="I750" i="2"/>
  <c r="J750" i="2"/>
  <c r="K750" i="2"/>
  <c r="L750" i="2"/>
  <c r="N750" i="2"/>
  <c r="O750" i="2"/>
  <c r="AC750" i="2" s="1"/>
  <c r="P750" i="2"/>
  <c r="Q750" i="2"/>
  <c r="R750" i="2"/>
  <c r="S750" i="2"/>
  <c r="T750" i="2"/>
  <c r="U750" i="2"/>
  <c r="X750" i="2"/>
  <c r="Y750" i="2"/>
  <c r="AA750" i="2" s="1"/>
  <c r="AB750" i="2"/>
  <c r="AD750" i="2"/>
  <c r="AE750" i="2"/>
  <c r="C751" i="2"/>
  <c r="D751" i="2"/>
  <c r="E751" i="2"/>
  <c r="F751" i="2"/>
  <c r="G751" i="2"/>
  <c r="H751" i="2"/>
  <c r="I751" i="2"/>
  <c r="J751" i="2"/>
  <c r="K751" i="2"/>
  <c r="L751" i="2"/>
  <c r="N751" i="2"/>
  <c r="O751" i="2"/>
  <c r="AC751" i="2" s="1"/>
  <c r="P751" i="2"/>
  <c r="Q751" i="2"/>
  <c r="R751" i="2"/>
  <c r="S751" i="2"/>
  <c r="T751" i="2"/>
  <c r="U751" i="2"/>
  <c r="X751" i="2"/>
  <c r="Y751" i="2"/>
  <c r="B751" i="2" s="1"/>
  <c r="AB751" i="2"/>
  <c r="AD751" i="2"/>
  <c r="AE751" i="2"/>
  <c r="C752" i="2"/>
  <c r="D752" i="2"/>
  <c r="E752" i="2"/>
  <c r="F752" i="2"/>
  <c r="G752" i="2"/>
  <c r="H752" i="2"/>
  <c r="I752" i="2"/>
  <c r="J752" i="2"/>
  <c r="K752" i="2"/>
  <c r="L752" i="2"/>
  <c r="N752" i="2"/>
  <c r="O752" i="2"/>
  <c r="AC752" i="2" s="1"/>
  <c r="P752" i="2"/>
  <c r="Q752" i="2"/>
  <c r="R752" i="2"/>
  <c r="S752" i="2"/>
  <c r="T752" i="2"/>
  <c r="U752" i="2"/>
  <c r="X752" i="2"/>
  <c r="Y752" i="2"/>
  <c r="AA752" i="2" s="1"/>
  <c r="AB752" i="2"/>
  <c r="AD752" i="2"/>
  <c r="AE752" i="2"/>
  <c r="C753" i="2"/>
  <c r="D753" i="2"/>
  <c r="E753" i="2"/>
  <c r="F753" i="2"/>
  <c r="G753" i="2"/>
  <c r="H753" i="2"/>
  <c r="I753" i="2"/>
  <c r="J753" i="2"/>
  <c r="K753" i="2"/>
  <c r="L753" i="2"/>
  <c r="N753" i="2"/>
  <c r="O753" i="2"/>
  <c r="AC753" i="2" s="1"/>
  <c r="P753" i="2"/>
  <c r="Q753" i="2"/>
  <c r="R753" i="2"/>
  <c r="S753" i="2"/>
  <c r="T753" i="2"/>
  <c r="U753" i="2"/>
  <c r="X753" i="2"/>
  <c r="Y753" i="2"/>
  <c r="B753" i="2" s="1"/>
  <c r="AB753" i="2"/>
  <c r="AD753" i="2"/>
  <c r="AE753" i="2"/>
  <c r="C754" i="2"/>
  <c r="D754" i="2"/>
  <c r="E754" i="2"/>
  <c r="F754" i="2"/>
  <c r="G754" i="2"/>
  <c r="H754" i="2"/>
  <c r="I754" i="2"/>
  <c r="J754" i="2"/>
  <c r="K754" i="2"/>
  <c r="L754" i="2"/>
  <c r="N754" i="2"/>
  <c r="O754" i="2"/>
  <c r="AC754" i="2" s="1"/>
  <c r="P754" i="2"/>
  <c r="Q754" i="2"/>
  <c r="R754" i="2"/>
  <c r="S754" i="2"/>
  <c r="T754" i="2"/>
  <c r="U754" i="2"/>
  <c r="X754" i="2"/>
  <c r="Y754" i="2"/>
  <c r="AA754" i="2" s="1"/>
  <c r="AB754" i="2"/>
  <c r="AD754" i="2"/>
  <c r="AE754" i="2"/>
  <c r="C755" i="2"/>
  <c r="D755" i="2"/>
  <c r="E755" i="2"/>
  <c r="F755" i="2"/>
  <c r="G755" i="2"/>
  <c r="H755" i="2"/>
  <c r="I755" i="2"/>
  <c r="J755" i="2"/>
  <c r="K755" i="2"/>
  <c r="L755" i="2"/>
  <c r="N755" i="2"/>
  <c r="O755" i="2"/>
  <c r="AC755" i="2" s="1"/>
  <c r="P755" i="2"/>
  <c r="Q755" i="2"/>
  <c r="R755" i="2"/>
  <c r="S755" i="2"/>
  <c r="T755" i="2"/>
  <c r="U755" i="2"/>
  <c r="X755" i="2"/>
  <c r="Y755" i="2"/>
  <c r="B755" i="2" s="1"/>
  <c r="AB755" i="2"/>
  <c r="AD755" i="2"/>
  <c r="AE755" i="2"/>
  <c r="C756" i="2"/>
  <c r="D756" i="2"/>
  <c r="E756" i="2"/>
  <c r="F756" i="2"/>
  <c r="G756" i="2"/>
  <c r="H756" i="2"/>
  <c r="I756" i="2"/>
  <c r="J756" i="2"/>
  <c r="K756" i="2"/>
  <c r="L756" i="2"/>
  <c r="N756" i="2"/>
  <c r="O756" i="2"/>
  <c r="AC756" i="2" s="1"/>
  <c r="P756" i="2"/>
  <c r="Q756" i="2"/>
  <c r="R756" i="2"/>
  <c r="S756" i="2"/>
  <c r="T756" i="2"/>
  <c r="U756" i="2"/>
  <c r="X756" i="2"/>
  <c r="Y756" i="2"/>
  <c r="AA756" i="2" s="1"/>
  <c r="AB756" i="2"/>
  <c r="AD756" i="2"/>
  <c r="AE756" i="2"/>
  <c r="C757" i="2"/>
  <c r="D757" i="2"/>
  <c r="E757" i="2"/>
  <c r="F757" i="2"/>
  <c r="G757" i="2"/>
  <c r="H757" i="2"/>
  <c r="I757" i="2"/>
  <c r="J757" i="2"/>
  <c r="K757" i="2"/>
  <c r="L757" i="2"/>
  <c r="N757" i="2"/>
  <c r="O757" i="2"/>
  <c r="AC757" i="2" s="1"/>
  <c r="P757" i="2"/>
  <c r="Q757" i="2"/>
  <c r="R757" i="2"/>
  <c r="S757" i="2"/>
  <c r="T757" i="2"/>
  <c r="U757" i="2"/>
  <c r="X757" i="2"/>
  <c r="Y757" i="2"/>
  <c r="B757" i="2" s="1"/>
  <c r="AB757" i="2"/>
  <c r="AD757" i="2"/>
  <c r="AE757" i="2"/>
  <c r="C758" i="2"/>
  <c r="D758" i="2"/>
  <c r="E758" i="2"/>
  <c r="F758" i="2"/>
  <c r="G758" i="2"/>
  <c r="H758" i="2"/>
  <c r="I758" i="2"/>
  <c r="J758" i="2"/>
  <c r="K758" i="2"/>
  <c r="L758" i="2"/>
  <c r="N758" i="2"/>
  <c r="O758" i="2"/>
  <c r="AC758" i="2" s="1"/>
  <c r="P758" i="2"/>
  <c r="Q758" i="2"/>
  <c r="R758" i="2"/>
  <c r="S758" i="2"/>
  <c r="T758" i="2"/>
  <c r="U758" i="2"/>
  <c r="X758" i="2"/>
  <c r="Y758" i="2"/>
  <c r="AA758" i="2" s="1"/>
  <c r="AB758" i="2"/>
  <c r="AD758" i="2"/>
  <c r="AE758" i="2"/>
  <c r="C759" i="2"/>
  <c r="D759" i="2"/>
  <c r="E759" i="2"/>
  <c r="F759" i="2"/>
  <c r="G759" i="2"/>
  <c r="H759" i="2"/>
  <c r="I759" i="2"/>
  <c r="J759" i="2"/>
  <c r="K759" i="2"/>
  <c r="L759" i="2"/>
  <c r="N759" i="2"/>
  <c r="O759" i="2"/>
  <c r="AC759" i="2" s="1"/>
  <c r="P759" i="2"/>
  <c r="Q759" i="2"/>
  <c r="R759" i="2"/>
  <c r="S759" i="2"/>
  <c r="T759" i="2"/>
  <c r="U759" i="2"/>
  <c r="X759" i="2"/>
  <c r="Y759" i="2"/>
  <c r="B759" i="2" s="1"/>
  <c r="AB759" i="2"/>
  <c r="AD759" i="2"/>
  <c r="AE759" i="2"/>
  <c r="C760" i="2"/>
  <c r="D760" i="2"/>
  <c r="E760" i="2"/>
  <c r="F760" i="2"/>
  <c r="G760" i="2"/>
  <c r="H760" i="2"/>
  <c r="I760" i="2"/>
  <c r="J760" i="2"/>
  <c r="K760" i="2"/>
  <c r="L760" i="2"/>
  <c r="N760" i="2"/>
  <c r="O760" i="2"/>
  <c r="AC760" i="2" s="1"/>
  <c r="P760" i="2"/>
  <c r="Q760" i="2"/>
  <c r="R760" i="2"/>
  <c r="S760" i="2"/>
  <c r="T760" i="2"/>
  <c r="U760" i="2"/>
  <c r="X760" i="2"/>
  <c r="Y760" i="2"/>
  <c r="AA760" i="2" s="1"/>
  <c r="AB760" i="2"/>
  <c r="AD760" i="2"/>
  <c r="AE760" i="2"/>
  <c r="C761" i="2"/>
  <c r="D761" i="2"/>
  <c r="E761" i="2"/>
  <c r="F761" i="2"/>
  <c r="G761" i="2"/>
  <c r="H761" i="2"/>
  <c r="I761" i="2"/>
  <c r="J761" i="2"/>
  <c r="K761" i="2"/>
  <c r="L761" i="2"/>
  <c r="N761" i="2"/>
  <c r="O761" i="2"/>
  <c r="AC761" i="2" s="1"/>
  <c r="P761" i="2"/>
  <c r="Q761" i="2"/>
  <c r="R761" i="2"/>
  <c r="S761" i="2"/>
  <c r="T761" i="2"/>
  <c r="U761" i="2"/>
  <c r="X761" i="2"/>
  <c r="Y761" i="2"/>
  <c r="B761" i="2" s="1"/>
  <c r="AB761" i="2"/>
  <c r="AD761" i="2"/>
  <c r="AE761" i="2"/>
  <c r="C762" i="2"/>
  <c r="D762" i="2"/>
  <c r="E762" i="2"/>
  <c r="F762" i="2"/>
  <c r="G762" i="2"/>
  <c r="H762" i="2"/>
  <c r="I762" i="2"/>
  <c r="J762" i="2"/>
  <c r="K762" i="2"/>
  <c r="L762" i="2"/>
  <c r="N762" i="2"/>
  <c r="O762" i="2"/>
  <c r="AC762" i="2" s="1"/>
  <c r="P762" i="2"/>
  <c r="Q762" i="2"/>
  <c r="R762" i="2"/>
  <c r="S762" i="2"/>
  <c r="T762" i="2"/>
  <c r="U762" i="2"/>
  <c r="X762" i="2"/>
  <c r="Y762" i="2"/>
  <c r="AA762" i="2" s="1"/>
  <c r="AB762" i="2"/>
  <c r="AD762" i="2"/>
  <c r="AE762" i="2"/>
  <c r="C763" i="2"/>
  <c r="D763" i="2"/>
  <c r="E763" i="2"/>
  <c r="F763" i="2"/>
  <c r="G763" i="2"/>
  <c r="H763" i="2"/>
  <c r="I763" i="2"/>
  <c r="J763" i="2"/>
  <c r="K763" i="2"/>
  <c r="L763" i="2"/>
  <c r="N763" i="2"/>
  <c r="O763" i="2"/>
  <c r="AC763" i="2" s="1"/>
  <c r="P763" i="2"/>
  <c r="Q763" i="2"/>
  <c r="R763" i="2"/>
  <c r="S763" i="2"/>
  <c r="T763" i="2"/>
  <c r="U763" i="2"/>
  <c r="X763" i="2"/>
  <c r="Y763" i="2"/>
  <c r="B763" i="2" s="1"/>
  <c r="AB763" i="2"/>
  <c r="AD763" i="2"/>
  <c r="AE763" i="2"/>
  <c r="C764" i="2"/>
  <c r="D764" i="2"/>
  <c r="E764" i="2"/>
  <c r="F764" i="2"/>
  <c r="G764" i="2"/>
  <c r="H764" i="2"/>
  <c r="I764" i="2"/>
  <c r="J764" i="2"/>
  <c r="K764" i="2"/>
  <c r="L764" i="2"/>
  <c r="N764" i="2"/>
  <c r="O764" i="2"/>
  <c r="AC764" i="2" s="1"/>
  <c r="P764" i="2"/>
  <c r="Q764" i="2"/>
  <c r="R764" i="2"/>
  <c r="S764" i="2"/>
  <c r="T764" i="2"/>
  <c r="U764" i="2"/>
  <c r="X764" i="2"/>
  <c r="Y764" i="2"/>
  <c r="AA764" i="2" s="1"/>
  <c r="AB764" i="2"/>
  <c r="AD764" i="2"/>
  <c r="AE764" i="2"/>
  <c r="C765" i="2"/>
  <c r="D765" i="2"/>
  <c r="E765" i="2"/>
  <c r="F765" i="2"/>
  <c r="G765" i="2"/>
  <c r="H765" i="2"/>
  <c r="I765" i="2"/>
  <c r="J765" i="2"/>
  <c r="K765" i="2"/>
  <c r="L765" i="2"/>
  <c r="N765" i="2"/>
  <c r="O765" i="2"/>
  <c r="AC765" i="2" s="1"/>
  <c r="P765" i="2"/>
  <c r="Q765" i="2"/>
  <c r="R765" i="2"/>
  <c r="S765" i="2"/>
  <c r="T765" i="2"/>
  <c r="U765" i="2"/>
  <c r="X765" i="2"/>
  <c r="Y765" i="2"/>
  <c r="B765" i="2" s="1"/>
  <c r="AB765" i="2"/>
  <c r="AD765" i="2"/>
  <c r="AE765" i="2"/>
  <c r="C766" i="2"/>
  <c r="D766" i="2"/>
  <c r="E766" i="2"/>
  <c r="F766" i="2"/>
  <c r="G766" i="2"/>
  <c r="H766" i="2"/>
  <c r="I766" i="2"/>
  <c r="J766" i="2"/>
  <c r="K766" i="2"/>
  <c r="L766" i="2"/>
  <c r="N766" i="2"/>
  <c r="O766" i="2"/>
  <c r="AC766" i="2" s="1"/>
  <c r="P766" i="2"/>
  <c r="Q766" i="2"/>
  <c r="R766" i="2"/>
  <c r="S766" i="2"/>
  <c r="T766" i="2"/>
  <c r="U766" i="2"/>
  <c r="X766" i="2"/>
  <c r="Y766" i="2"/>
  <c r="AA766" i="2" s="1"/>
  <c r="AB766" i="2"/>
  <c r="AD766" i="2"/>
  <c r="AE766" i="2"/>
  <c r="C767" i="2"/>
  <c r="D767" i="2"/>
  <c r="E767" i="2"/>
  <c r="F767" i="2"/>
  <c r="G767" i="2"/>
  <c r="H767" i="2"/>
  <c r="I767" i="2"/>
  <c r="J767" i="2"/>
  <c r="K767" i="2"/>
  <c r="L767" i="2"/>
  <c r="N767" i="2"/>
  <c r="O767" i="2"/>
  <c r="AC767" i="2" s="1"/>
  <c r="P767" i="2"/>
  <c r="Q767" i="2"/>
  <c r="R767" i="2"/>
  <c r="S767" i="2"/>
  <c r="T767" i="2"/>
  <c r="U767" i="2"/>
  <c r="X767" i="2"/>
  <c r="Y767" i="2"/>
  <c r="B767" i="2" s="1"/>
  <c r="AB767" i="2"/>
  <c r="AD767" i="2"/>
  <c r="AE767" i="2"/>
  <c r="C768" i="2"/>
  <c r="D768" i="2"/>
  <c r="E768" i="2"/>
  <c r="F768" i="2"/>
  <c r="G768" i="2"/>
  <c r="H768" i="2"/>
  <c r="I768" i="2"/>
  <c r="J768" i="2"/>
  <c r="K768" i="2"/>
  <c r="L768" i="2"/>
  <c r="N768" i="2"/>
  <c r="O768" i="2"/>
  <c r="AC768" i="2" s="1"/>
  <c r="P768" i="2"/>
  <c r="Q768" i="2"/>
  <c r="R768" i="2"/>
  <c r="S768" i="2"/>
  <c r="T768" i="2"/>
  <c r="U768" i="2"/>
  <c r="X768" i="2"/>
  <c r="Y768" i="2"/>
  <c r="AA768" i="2" s="1"/>
  <c r="AB768" i="2"/>
  <c r="AD768" i="2"/>
  <c r="AE768" i="2"/>
  <c r="C769" i="2"/>
  <c r="D769" i="2"/>
  <c r="E769" i="2"/>
  <c r="F769" i="2"/>
  <c r="G769" i="2"/>
  <c r="H769" i="2"/>
  <c r="I769" i="2"/>
  <c r="J769" i="2"/>
  <c r="K769" i="2"/>
  <c r="L769" i="2"/>
  <c r="N769" i="2"/>
  <c r="O769" i="2"/>
  <c r="AC769" i="2" s="1"/>
  <c r="P769" i="2"/>
  <c r="Q769" i="2"/>
  <c r="R769" i="2"/>
  <c r="S769" i="2"/>
  <c r="T769" i="2"/>
  <c r="U769" i="2"/>
  <c r="X769" i="2"/>
  <c r="Y769" i="2"/>
  <c r="B769" i="2" s="1"/>
  <c r="AB769" i="2"/>
  <c r="AD769" i="2"/>
  <c r="AE769" i="2"/>
  <c r="C770" i="2"/>
  <c r="D770" i="2"/>
  <c r="E770" i="2"/>
  <c r="F770" i="2"/>
  <c r="G770" i="2"/>
  <c r="H770" i="2"/>
  <c r="I770" i="2"/>
  <c r="J770" i="2"/>
  <c r="K770" i="2"/>
  <c r="L770" i="2"/>
  <c r="N770" i="2"/>
  <c r="O770" i="2"/>
  <c r="AC770" i="2" s="1"/>
  <c r="P770" i="2"/>
  <c r="Q770" i="2"/>
  <c r="R770" i="2"/>
  <c r="S770" i="2"/>
  <c r="T770" i="2"/>
  <c r="U770" i="2"/>
  <c r="X770" i="2"/>
  <c r="Y770" i="2"/>
  <c r="AA770" i="2" s="1"/>
  <c r="AB770" i="2"/>
  <c r="AD770" i="2"/>
  <c r="AE770" i="2"/>
  <c r="C771" i="2"/>
  <c r="D771" i="2"/>
  <c r="E771" i="2"/>
  <c r="F771" i="2"/>
  <c r="G771" i="2"/>
  <c r="H771" i="2"/>
  <c r="I771" i="2"/>
  <c r="J771" i="2"/>
  <c r="K771" i="2"/>
  <c r="L771" i="2"/>
  <c r="N771" i="2"/>
  <c r="O771" i="2"/>
  <c r="AC771" i="2" s="1"/>
  <c r="P771" i="2"/>
  <c r="Q771" i="2"/>
  <c r="R771" i="2"/>
  <c r="S771" i="2"/>
  <c r="T771" i="2"/>
  <c r="U771" i="2"/>
  <c r="X771" i="2"/>
  <c r="Y771" i="2"/>
  <c r="B771" i="2" s="1"/>
  <c r="AB771" i="2"/>
  <c r="AD771" i="2"/>
  <c r="AE771" i="2"/>
  <c r="C772" i="2"/>
  <c r="D772" i="2"/>
  <c r="E772" i="2"/>
  <c r="F772" i="2"/>
  <c r="G772" i="2"/>
  <c r="H772" i="2"/>
  <c r="I772" i="2"/>
  <c r="J772" i="2"/>
  <c r="K772" i="2"/>
  <c r="L772" i="2"/>
  <c r="N772" i="2"/>
  <c r="O772" i="2"/>
  <c r="AC772" i="2" s="1"/>
  <c r="P772" i="2"/>
  <c r="Q772" i="2"/>
  <c r="R772" i="2"/>
  <c r="S772" i="2"/>
  <c r="T772" i="2"/>
  <c r="U772" i="2"/>
  <c r="X772" i="2"/>
  <c r="Y772" i="2"/>
  <c r="AA772" i="2" s="1"/>
  <c r="AB772" i="2"/>
  <c r="AD772" i="2"/>
  <c r="AE772" i="2"/>
  <c r="C773" i="2"/>
  <c r="D773" i="2"/>
  <c r="E773" i="2"/>
  <c r="F773" i="2"/>
  <c r="G773" i="2"/>
  <c r="H773" i="2"/>
  <c r="I773" i="2"/>
  <c r="J773" i="2"/>
  <c r="K773" i="2"/>
  <c r="L773" i="2"/>
  <c r="N773" i="2"/>
  <c r="O773" i="2"/>
  <c r="AC773" i="2" s="1"/>
  <c r="P773" i="2"/>
  <c r="Q773" i="2"/>
  <c r="R773" i="2"/>
  <c r="S773" i="2"/>
  <c r="T773" i="2"/>
  <c r="U773" i="2"/>
  <c r="X773" i="2"/>
  <c r="Y773" i="2"/>
  <c r="B773" i="2" s="1"/>
  <c r="AB773" i="2"/>
  <c r="AD773" i="2"/>
  <c r="AE773" i="2"/>
  <c r="C774" i="2"/>
  <c r="D774" i="2"/>
  <c r="E774" i="2"/>
  <c r="F774" i="2"/>
  <c r="G774" i="2"/>
  <c r="H774" i="2"/>
  <c r="I774" i="2"/>
  <c r="J774" i="2"/>
  <c r="K774" i="2"/>
  <c r="L774" i="2"/>
  <c r="N774" i="2"/>
  <c r="O774" i="2"/>
  <c r="AC774" i="2" s="1"/>
  <c r="P774" i="2"/>
  <c r="Q774" i="2"/>
  <c r="R774" i="2"/>
  <c r="S774" i="2"/>
  <c r="T774" i="2"/>
  <c r="U774" i="2"/>
  <c r="X774" i="2"/>
  <c r="Y774" i="2"/>
  <c r="AA774" i="2" s="1"/>
  <c r="AB774" i="2"/>
  <c r="AD774" i="2"/>
  <c r="AE774" i="2"/>
  <c r="C775" i="2"/>
  <c r="D775" i="2"/>
  <c r="E775" i="2"/>
  <c r="F775" i="2"/>
  <c r="G775" i="2"/>
  <c r="H775" i="2"/>
  <c r="I775" i="2"/>
  <c r="J775" i="2"/>
  <c r="K775" i="2"/>
  <c r="L775" i="2"/>
  <c r="N775" i="2"/>
  <c r="O775" i="2"/>
  <c r="AC775" i="2" s="1"/>
  <c r="P775" i="2"/>
  <c r="Q775" i="2"/>
  <c r="R775" i="2"/>
  <c r="S775" i="2"/>
  <c r="T775" i="2"/>
  <c r="U775" i="2"/>
  <c r="X775" i="2"/>
  <c r="Y775" i="2"/>
  <c r="B775" i="2" s="1"/>
  <c r="AB775" i="2"/>
  <c r="AD775" i="2"/>
  <c r="AE775" i="2"/>
  <c r="C776" i="2"/>
  <c r="D776" i="2"/>
  <c r="E776" i="2"/>
  <c r="F776" i="2"/>
  <c r="G776" i="2"/>
  <c r="H776" i="2"/>
  <c r="I776" i="2"/>
  <c r="J776" i="2"/>
  <c r="K776" i="2"/>
  <c r="L776" i="2"/>
  <c r="N776" i="2"/>
  <c r="O776" i="2"/>
  <c r="AC776" i="2" s="1"/>
  <c r="P776" i="2"/>
  <c r="Q776" i="2"/>
  <c r="R776" i="2"/>
  <c r="S776" i="2"/>
  <c r="T776" i="2"/>
  <c r="U776" i="2"/>
  <c r="X776" i="2"/>
  <c r="Y776" i="2"/>
  <c r="AA776" i="2" s="1"/>
  <c r="AB776" i="2"/>
  <c r="AD776" i="2"/>
  <c r="AE776" i="2"/>
  <c r="C777" i="2"/>
  <c r="D777" i="2"/>
  <c r="E777" i="2"/>
  <c r="F777" i="2"/>
  <c r="G777" i="2"/>
  <c r="H777" i="2"/>
  <c r="I777" i="2"/>
  <c r="J777" i="2"/>
  <c r="K777" i="2"/>
  <c r="L777" i="2"/>
  <c r="N777" i="2"/>
  <c r="O777" i="2"/>
  <c r="AC777" i="2" s="1"/>
  <c r="P777" i="2"/>
  <c r="Q777" i="2"/>
  <c r="R777" i="2"/>
  <c r="S777" i="2"/>
  <c r="T777" i="2"/>
  <c r="U777" i="2"/>
  <c r="X777" i="2"/>
  <c r="Y777" i="2"/>
  <c r="AA777" i="2" s="1"/>
  <c r="AB777" i="2"/>
  <c r="AD777" i="2"/>
  <c r="AE777" i="2"/>
  <c r="C778" i="2"/>
  <c r="D778" i="2"/>
  <c r="E778" i="2"/>
  <c r="F778" i="2"/>
  <c r="G778" i="2"/>
  <c r="H778" i="2"/>
  <c r="I778" i="2"/>
  <c r="J778" i="2"/>
  <c r="K778" i="2"/>
  <c r="L778" i="2"/>
  <c r="N778" i="2"/>
  <c r="O778" i="2"/>
  <c r="AC778" i="2" s="1"/>
  <c r="P778" i="2"/>
  <c r="Q778" i="2"/>
  <c r="R778" i="2"/>
  <c r="S778" i="2"/>
  <c r="T778" i="2"/>
  <c r="U778" i="2"/>
  <c r="X778" i="2"/>
  <c r="Y778" i="2"/>
  <c r="AA778" i="2" s="1"/>
  <c r="AB778" i="2"/>
  <c r="AD778" i="2"/>
  <c r="AE778" i="2"/>
  <c r="C779" i="2"/>
  <c r="D779" i="2"/>
  <c r="E779" i="2"/>
  <c r="F779" i="2"/>
  <c r="G779" i="2"/>
  <c r="H779" i="2"/>
  <c r="I779" i="2"/>
  <c r="J779" i="2"/>
  <c r="K779" i="2"/>
  <c r="L779" i="2"/>
  <c r="N779" i="2"/>
  <c r="O779" i="2"/>
  <c r="AC779" i="2" s="1"/>
  <c r="P779" i="2"/>
  <c r="Q779" i="2"/>
  <c r="R779" i="2"/>
  <c r="S779" i="2"/>
  <c r="T779" i="2"/>
  <c r="U779" i="2"/>
  <c r="X779" i="2"/>
  <c r="Y779" i="2"/>
  <c r="B779" i="2" s="1"/>
  <c r="AB779" i="2"/>
  <c r="AD779" i="2"/>
  <c r="AE779" i="2"/>
  <c r="C780" i="2"/>
  <c r="D780" i="2"/>
  <c r="E780" i="2"/>
  <c r="F780" i="2"/>
  <c r="G780" i="2"/>
  <c r="H780" i="2"/>
  <c r="I780" i="2"/>
  <c r="J780" i="2"/>
  <c r="K780" i="2"/>
  <c r="L780" i="2"/>
  <c r="N780" i="2"/>
  <c r="O780" i="2"/>
  <c r="AC780" i="2" s="1"/>
  <c r="P780" i="2"/>
  <c r="Q780" i="2"/>
  <c r="R780" i="2"/>
  <c r="S780" i="2"/>
  <c r="T780" i="2"/>
  <c r="U780" i="2"/>
  <c r="X780" i="2"/>
  <c r="Y780" i="2"/>
  <c r="AA780" i="2" s="1"/>
  <c r="AB780" i="2"/>
  <c r="AD780" i="2"/>
  <c r="AE780" i="2"/>
  <c r="C781" i="2"/>
  <c r="D781" i="2"/>
  <c r="E781" i="2"/>
  <c r="F781" i="2"/>
  <c r="G781" i="2"/>
  <c r="H781" i="2"/>
  <c r="I781" i="2"/>
  <c r="J781" i="2"/>
  <c r="K781" i="2"/>
  <c r="L781" i="2"/>
  <c r="N781" i="2"/>
  <c r="O781" i="2"/>
  <c r="AC781" i="2" s="1"/>
  <c r="P781" i="2"/>
  <c r="Q781" i="2"/>
  <c r="R781" i="2"/>
  <c r="S781" i="2"/>
  <c r="T781" i="2"/>
  <c r="U781" i="2"/>
  <c r="V781" i="2"/>
  <c r="X781" i="2"/>
  <c r="Y781" i="2"/>
  <c r="AA781" i="2" s="1"/>
  <c r="AB781" i="2"/>
  <c r="AD781" i="2"/>
  <c r="AE781" i="2"/>
  <c r="H188" i="21"/>
  <c r="D209" i="7" s="1"/>
  <c r="H146" i="21"/>
  <c r="D167" i="7" s="1"/>
  <c r="H51" i="21"/>
  <c r="H100" i="21"/>
  <c r="D121" i="7" s="1"/>
  <c r="H189" i="21"/>
  <c r="D210" i="7" s="1"/>
  <c r="H147" i="21"/>
  <c r="D168" i="7" s="1"/>
  <c r="H52" i="21"/>
  <c r="H190" i="21"/>
  <c r="D211" i="7" s="1"/>
  <c r="H148" i="21"/>
  <c r="D169" i="7" s="1"/>
  <c r="H53" i="21"/>
  <c r="H191" i="21"/>
  <c r="D212" i="7" s="1"/>
  <c r="H149" i="21"/>
  <c r="D170" i="7" s="1"/>
  <c r="H54" i="21"/>
  <c r="D75" i="7" s="1"/>
  <c r="H103" i="21"/>
  <c r="D124" i="7" s="1"/>
  <c r="H192" i="21"/>
  <c r="D213" i="7" s="1"/>
  <c r="H150" i="21"/>
  <c r="D171" i="7" s="1"/>
  <c r="H9" i="21"/>
  <c r="H104" i="21"/>
  <c r="D125" i="7" s="1"/>
  <c r="H193" i="21"/>
  <c r="D214" i="7" s="1"/>
  <c r="H151" i="21"/>
  <c r="D172" i="7" s="1"/>
  <c r="H10" i="21"/>
  <c r="H56" i="21"/>
  <c r="D77" i="7" s="1"/>
  <c r="H105" i="21"/>
  <c r="D126" i="7" s="1"/>
  <c r="H152" i="21"/>
  <c r="D173" i="7" s="1"/>
  <c r="H11" i="21"/>
  <c r="H57" i="21"/>
  <c r="D78" i="7" s="1"/>
  <c r="H195" i="21"/>
  <c r="D216" i="7" s="1"/>
  <c r="H153" i="21"/>
  <c r="D174" i="7" s="1"/>
  <c r="H222" i="21"/>
  <c r="D243" i="7" s="1"/>
  <c r="H228" i="21"/>
  <c r="D249" i="7" s="1"/>
  <c r="H232" i="21"/>
  <c r="D253" i="7" s="1"/>
  <c r="H12" i="21"/>
  <c r="H87" i="21"/>
  <c r="D108" i="7" s="1"/>
  <c r="H13" i="21"/>
  <c r="H108" i="21"/>
  <c r="D129" i="7" s="1"/>
  <c r="H197" i="21"/>
  <c r="D218" i="7" s="1"/>
  <c r="H155" i="21"/>
  <c r="D176" i="7" s="1"/>
  <c r="H14" i="21"/>
  <c r="H60" i="21"/>
  <c r="D81" i="7" s="1"/>
  <c r="H198" i="21"/>
  <c r="D219" i="7" s="1"/>
  <c r="H245" i="21"/>
  <c r="D266" i="7" s="1"/>
  <c r="H248" i="21"/>
  <c r="D269" i="7" s="1"/>
  <c r="H252" i="21"/>
  <c r="D273" i="7" s="1"/>
  <c r="H237" i="21"/>
  <c r="D258" i="7" s="1"/>
  <c r="H257" i="21"/>
  <c r="D278" i="7" s="1"/>
  <c r="H262" i="21"/>
  <c r="D283" i="7" s="1"/>
  <c r="H61" i="21"/>
  <c r="D82" i="7" s="1"/>
  <c r="H15" i="21"/>
  <c r="H253" i="21"/>
  <c r="D274" i="7" s="1"/>
  <c r="H238" i="21"/>
  <c r="D259" i="7" s="1"/>
  <c r="H258" i="21"/>
  <c r="D279" i="7" s="1"/>
  <c r="H263" i="21"/>
  <c r="D284" i="7" s="1"/>
  <c r="H270" i="21"/>
  <c r="D291" i="7" s="1"/>
  <c r="H62" i="21"/>
  <c r="D83" i="7" s="1"/>
  <c r="H16" i="21"/>
  <c r="H264" i="21"/>
  <c r="D285" i="7" s="1"/>
  <c r="H275" i="21"/>
  <c r="D296" i="7" s="1"/>
  <c r="H278" i="21"/>
  <c r="D299" i="7" s="1"/>
  <c r="H281" i="21"/>
  <c r="D302" i="7" s="1"/>
  <c r="H285" i="21"/>
  <c r="D306" i="7" s="1"/>
  <c r="H239" i="21"/>
  <c r="D260" i="7" s="1"/>
  <c r="H289" i="21"/>
  <c r="D310" i="7" s="1"/>
  <c r="H249" i="21"/>
  <c r="D270" i="7" s="1"/>
  <c r="H271" i="21"/>
  <c r="D292" i="7" s="1"/>
  <c r="H292" i="21"/>
  <c r="D313" i="7" s="1"/>
  <c r="H17" i="21"/>
  <c r="H63" i="21"/>
  <c r="D84" i="7" s="1"/>
  <c r="H110" i="21"/>
  <c r="D131" i="7" s="1"/>
  <c r="H199" i="21"/>
  <c r="D220" i="7" s="1"/>
  <c r="H157" i="21"/>
  <c r="D178" i="7" s="1"/>
  <c r="H18" i="21"/>
  <c r="H111" i="21"/>
  <c r="D132" i="7" s="1"/>
  <c r="H200" i="21"/>
  <c r="D221" i="7" s="1"/>
  <c r="H158" i="21"/>
  <c r="D179" i="7" s="1"/>
  <c r="H65" i="21"/>
  <c r="D86" i="7" s="1"/>
  <c r="H112" i="21"/>
  <c r="D133" i="7" s="1"/>
  <c r="H201" i="21"/>
  <c r="D222" i="7" s="1"/>
  <c r="H159" i="21"/>
  <c r="D180" i="7" s="1"/>
  <c r="H20" i="21"/>
  <c r="H113" i="21"/>
  <c r="D134" i="7" s="1"/>
  <c r="H202" i="21"/>
  <c r="D223" i="7" s="1"/>
  <c r="H160" i="21"/>
  <c r="D181" i="7" s="1"/>
  <c r="H21" i="21"/>
  <c r="H67" i="21"/>
  <c r="D88" i="7" s="1"/>
  <c r="H114" i="21"/>
  <c r="D135" i="7" s="1"/>
  <c r="H203" i="21"/>
  <c r="D224" i="7" s="1"/>
  <c r="H161" i="21"/>
  <c r="D182" i="7" s="1"/>
  <c r="H22" i="21"/>
  <c r="H68" i="21"/>
  <c r="D89" i="7" s="1"/>
  <c r="H115" i="21"/>
  <c r="D136" i="7" s="1"/>
  <c r="H204" i="21"/>
  <c r="D225" i="7" s="1"/>
  <c r="H223" i="21"/>
  <c r="D244" i="7" s="1"/>
  <c r="H162" i="21"/>
  <c r="D183" i="7" s="1"/>
  <c r="H224" i="21"/>
  <c r="D245" i="7" s="1"/>
  <c r="H265" i="21"/>
  <c r="D286" i="7" s="1"/>
  <c r="H282" i="21"/>
  <c r="D303" i="7" s="1"/>
  <c r="H286" i="21"/>
  <c r="D307" i="7" s="1"/>
  <c r="H240" i="21"/>
  <c r="D261" i="7" s="1"/>
  <c r="H69" i="21"/>
  <c r="D90" i="7" s="1"/>
  <c r="H23" i="21"/>
  <c r="H254" i="21"/>
  <c r="D275" i="7" s="1"/>
  <c r="H259" i="21"/>
  <c r="D280" i="7" s="1"/>
  <c r="H266" i="21"/>
  <c r="D287" i="7" s="1"/>
  <c r="H272" i="21"/>
  <c r="D293" i="7" s="1"/>
  <c r="H241" i="21"/>
  <c r="D262" i="7" s="1"/>
  <c r="H242" i="21"/>
  <c r="D263" i="7" s="1"/>
  <c r="H24" i="21"/>
  <c r="H70" i="21"/>
  <c r="D91" i="7" s="1"/>
  <c r="H116" i="21"/>
  <c r="D137" i="7" s="1"/>
  <c r="H205" i="21"/>
  <c r="D226" i="7" s="1"/>
  <c r="H163" i="21"/>
  <c r="D184" i="7" s="1"/>
  <c r="H25" i="21"/>
  <c r="H71" i="21"/>
  <c r="D92" i="7" s="1"/>
  <c r="H117" i="21"/>
  <c r="D138" i="7" s="1"/>
  <c r="H206" i="21"/>
  <c r="D227" i="7" s="1"/>
  <c r="H164" i="21"/>
  <c r="D185" i="7" s="1"/>
  <c r="H26" i="21"/>
  <c r="H118" i="21"/>
  <c r="D139" i="7" s="1"/>
  <c r="H207" i="21"/>
  <c r="D228" i="7" s="1"/>
  <c r="H165" i="21"/>
  <c r="D186" i="7" s="1"/>
  <c r="H27" i="21"/>
  <c r="H73" i="21"/>
  <c r="D94" i="7" s="1"/>
  <c r="H119" i="21"/>
  <c r="D140" i="7" s="1"/>
  <c r="H208" i="21"/>
  <c r="D229" i="7" s="1"/>
  <c r="H166" i="21"/>
  <c r="D187" i="7" s="1"/>
  <c r="H28" i="21"/>
  <c r="H120" i="21"/>
  <c r="D141" i="7" s="1"/>
  <c r="H209" i="21"/>
  <c r="D230" i="7" s="1"/>
  <c r="H167" i="21"/>
  <c r="D188" i="7" s="1"/>
  <c r="H75" i="21"/>
  <c r="D96" i="7" s="1"/>
  <c r="H121" i="21"/>
  <c r="D142" i="7" s="1"/>
  <c r="H210" i="21"/>
  <c r="D231" i="7" s="1"/>
  <c r="H168" i="21"/>
  <c r="D189" i="7" s="1"/>
  <c r="H30" i="21"/>
  <c r="H76" i="21"/>
  <c r="D97" i="7" s="1"/>
  <c r="H122" i="21"/>
  <c r="D143" i="7" s="1"/>
  <c r="H211" i="21"/>
  <c r="D232" i="7" s="1"/>
  <c r="H169" i="21"/>
  <c r="D190" i="7" s="1"/>
  <c r="H31" i="21"/>
  <c r="H77" i="21"/>
  <c r="D98" i="7" s="1"/>
  <c r="H123" i="21"/>
  <c r="D144" i="7" s="1"/>
  <c r="H212" i="21"/>
  <c r="D233" i="7" s="1"/>
  <c r="H170" i="21"/>
  <c r="D191" i="7" s="1"/>
  <c r="H32" i="21"/>
  <c r="H78" i="21"/>
  <c r="D99" i="7" s="1"/>
  <c r="H124" i="21"/>
  <c r="D145" i="7" s="1"/>
  <c r="H213" i="21"/>
  <c r="D234" i="7" s="1"/>
  <c r="H171" i="21"/>
  <c r="D192" i="7" s="1"/>
  <c r="H33" i="21"/>
  <c r="H79" i="21"/>
  <c r="D100" i="7" s="1"/>
  <c r="H125" i="21"/>
  <c r="D146" i="7" s="1"/>
  <c r="H214" i="21"/>
  <c r="D235" i="7" s="1"/>
  <c r="H172" i="21"/>
  <c r="D193" i="7" s="1"/>
  <c r="H126" i="21"/>
  <c r="D147" i="7" s="1"/>
  <c r="H295" i="21"/>
  <c r="D316" i="7" s="1"/>
  <c r="H302" i="21"/>
  <c r="D323" i="7" s="1"/>
  <c r="H309" i="21"/>
  <c r="D330" i="7" s="1"/>
  <c r="H313" i="21"/>
  <c r="D334" i="7" s="1"/>
  <c r="H127" i="21"/>
  <c r="D148" i="7" s="1"/>
  <c r="H296" i="21"/>
  <c r="D317" i="7" s="1"/>
  <c r="H303" i="21"/>
  <c r="D324" i="7" s="1"/>
  <c r="H314" i="21"/>
  <c r="D335" i="7" s="1"/>
  <c r="H297" i="21"/>
  <c r="D318" i="7" s="1"/>
  <c r="H315" i="21"/>
  <c r="D336" i="7" s="1"/>
  <c r="H304" i="21"/>
  <c r="D325" i="7" s="1"/>
  <c r="H128" i="21"/>
  <c r="D149" i="7" s="1"/>
  <c r="H129" i="21"/>
  <c r="D150" i="7" s="1"/>
  <c r="H298" i="21"/>
  <c r="D319" i="7" s="1"/>
  <c r="H316" i="21"/>
  <c r="D337" i="7" s="1"/>
  <c r="H305" i="21"/>
  <c r="D326" i="7" s="1"/>
  <c r="H310" i="21"/>
  <c r="D331" i="7" s="1"/>
  <c r="H130" i="21"/>
  <c r="D151" i="7" s="1"/>
  <c r="H299" i="21"/>
  <c r="D320" i="7" s="1"/>
  <c r="H306" i="21"/>
  <c r="D327" i="7" s="1"/>
  <c r="H317" i="21"/>
  <c r="D338" i="7" s="1"/>
  <c r="H34" i="21"/>
  <c r="H80" i="21"/>
  <c r="D101" i="7" s="1"/>
  <c r="H131" i="21"/>
  <c r="D152" i="7" s="1"/>
  <c r="H215" i="21"/>
  <c r="D236" i="7" s="1"/>
  <c r="H173" i="21"/>
  <c r="D194" i="7" s="1"/>
  <c r="H225" i="21"/>
  <c r="D246" i="7" s="1"/>
  <c r="H331" i="21"/>
  <c r="D352" i="7" s="1"/>
  <c r="H346" i="21"/>
  <c r="D367" i="7" s="1"/>
  <c r="H332" i="21"/>
  <c r="D353" i="7" s="1"/>
  <c r="H347" i="21"/>
  <c r="D368" i="7" s="1"/>
  <c r="H333" i="21"/>
  <c r="D354" i="7" s="1"/>
  <c r="H348" i="21"/>
  <c r="D369" i="7" s="1"/>
  <c r="H36" i="21"/>
  <c r="H82" i="21"/>
  <c r="D103" i="7" s="1"/>
  <c r="H133" i="21"/>
  <c r="D154" i="7" s="1"/>
  <c r="H174" i="21"/>
  <c r="D195" i="7" s="1"/>
  <c r="H83" i="21"/>
  <c r="D104" i="7" s="1"/>
  <c r="H134" i="21"/>
  <c r="D155" i="7" s="1"/>
  <c r="H175" i="21"/>
  <c r="D196" i="7" s="1"/>
  <c r="H38" i="21"/>
  <c r="H84" i="21"/>
  <c r="D105" i="7" s="1"/>
  <c r="H135" i="21"/>
  <c r="D156" i="7" s="1"/>
  <c r="H176" i="21"/>
  <c r="D197" i="7" s="1"/>
  <c r="H39" i="21"/>
  <c r="H85" i="21"/>
  <c r="D106" i="7" s="1"/>
  <c r="H136" i="21"/>
  <c r="D157" i="7" s="1"/>
  <c r="H177" i="21"/>
  <c r="D198" i="7" s="1"/>
  <c r="H40" i="21"/>
  <c r="H86" i="21"/>
  <c r="D107" i="7" s="1"/>
  <c r="H137" i="21"/>
  <c r="D158" i="7" s="1"/>
  <c r="H178" i="21"/>
  <c r="D199" i="7" s="1"/>
  <c r="H138" i="21"/>
  <c r="D159" i="7" s="1"/>
  <c r="H179" i="21"/>
  <c r="D200" i="7" s="1"/>
  <c r="H139" i="21"/>
  <c r="D160" i="7" s="1"/>
  <c r="H180" i="21"/>
  <c r="D201" i="7" s="1"/>
  <c r="H369" i="21"/>
  <c r="D390" i="7" s="1"/>
  <c r="G71" i="2"/>
  <c r="G68" i="10"/>
  <c r="AC280" i="10" l="1"/>
  <c r="AC280" i="2"/>
  <c r="AC76" i="10"/>
  <c r="AC62" i="10"/>
  <c r="AC279" i="10"/>
  <c r="AC279" i="2"/>
  <c r="AC281" i="2"/>
  <c r="AC68" i="10"/>
  <c r="AC67" i="10"/>
  <c r="AC65" i="10"/>
  <c r="AC281" i="10"/>
  <c r="AC75" i="10"/>
  <c r="AC61" i="10"/>
  <c r="AC74" i="10"/>
  <c r="AC72" i="10"/>
  <c r="AC70" i="10"/>
  <c r="B732" i="17"/>
  <c r="H732" i="17" s="1"/>
  <c r="B732" i="18"/>
  <c r="B720" i="17"/>
  <c r="H720" i="17" s="1"/>
  <c r="B720" i="18"/>
  <c r="B462" i="17"/>
  <c r="B473" i="8" s="1"/>
  <c r="B462" i="18"/>
  <c r="B450" i="17"/>
  <c r="B461" i="8" s="1"/>
  <c r="B450" i="18"/>
  <c r="B563" i="17"/>
  <c r="C563" i="17" s="1"/>
  <c r="G563" i="17" s="1"/>
  <c r="B563" i="18"/>
  <c r="B509" i="17"/>
  <c r="B520" i="8" s="1"/>
  <c r="B509" i="18"/>
  <c r="B473" i="17"/>
  <c r="B484" i="8" s="1"/>
  <c r="B473" i="18"/>
  <c r="B770" i="17"/>
  <c r="H770" i="17" s="1"/>
  <c r="B770" i="18"/>
  <c r="B764" i="17"/>
  <c r="H764" i="17" s="1"/>
  <c r="B764" i="18"/>
  <c r="B758" i="17"/>
  <c r="H758" i="17" s="1"/>
  <c r="B758" i="18"/>
  <c r="B752" i="17"/>
  <c r="C752" i="17" s="1"/>
  <c r="F752" i="17" s="1"/>
  <c r="B752" i="18"/>
  <c r="B746" i="17"/>
  <c r="H746" i="17" s="1"/>
  <c r="B746" i="18"/>
  <c r="B740" i="17"/>
  <c r="C740" i="17" s="1"/>
  <c r="F740" i="17" s="1"/>
  <c r="B740" i="18"/>
  <c r="B734" i="17"/>
  <c r="C734" i="17" s="1"/>
  <c r="D734" i="17" s="1"/>
  <c r="B734" i="18"/>
  <c r="B728" i="17"/>
  <c r="H728" i="17" s="1"/>
  <c r="B728" i="18"/>
  <c r="B722" i="17"/>
  <c r="H722" i="17" s="1"/>
  <c r="B722" i="18"/>
  <c r="B716" i="17"/>
  <c r="C716" i="17" s="1"/>
  <c r="D716" i="17" s="1"/>
  <c r="B716" i="18"/>
  <c r="B710" i="17"/>
  <c r="H710" i="17" s="1"/>
  <c r="B710" i="18"/>
  <c r="B704" i="17"/>
  <c r="H704" i="17" s="1"/>
  <c r="B704" i="18"/>
  <c r="B698" i="17"/>
  <c r="H698" i="17" s="1"/>
  <c r="B698" i="18"/>
  <c r="B692" i="17"/>
  <c r="C692" i="17" s="1"/>
  <c r="D692" i="17" s="1"/>
  <c r="B692" i="18"/>
  <c r="B686" i="17"/>
  <c r="C686" i="17" s="1"/>
  <c r="D686" i="17" s="1"/>
  <c r="B686" i="18"/>
  <c r="B680" i="17"/>
  <c r="C680" i="17" s="1"/>
  <c r="G680" i="17" s="1"/>
  <c r="B680" i="18"/>
  <c r="B674" i="17"/>
  <c r="C674" i="17" s="1"/>
  <c r="D674" i="17" s="1"/>
  <c r="B674" i="18"/>
  <c r="B668" i="17"/>
  <c r="H668" i="17" s="1"/>
  <c r="B668" i="18"/>
  <c r="B662" i="17"/>
  <c r="H662" i="17" s="1"/>
  <c r="B662" i="18"/>
  <c r="B656" i="17"/>
  <c r="C656" i="17" s="1"/>
  <c r="F656" i="17" s="1"/>
  <c r="B656" i="18"/>
  <c r="B650" i="17"/>
  <c r="H650" i="17" s="1"/>
  <c r="B650" i="18"/>
  <c r="B644" i="17"/>
  <c r="C644" i="17" s="1"/>
  <c r="F644" i="17" s="1"/>
  <c r="B644" i="18"/>
  <c r="B638" i="17"/>
  <c r="H638" i="17" s="1"/>
  <c r="B638" i="18"/>
  <c r="B632" i="17"/>
  <c r="H632" i="17" s="1"/>
  <c r="B632" i="18"/>
  <c r="B626" i="17"/>
  <c r="C626" i="17" s="1"/>
  <c r="G626" i="17" s="1"/>
  <c r="B626" i="18"/>
  <c r="B620" i="17"/>
  <c r="H620" i="17" s="1"/>
  <c r="B620" i="18"/>
  <c r="B614" i="17"/>
  <c r="H614" i="17" s="1"/>
  <c r="B614" i="18"/>
  <c r="B608" i="17"/>
  <c r="H608" i="17" s="1"/>
  <c r="B608" i="18"/>
  <c r="B602" i="17"/>
  <c r="H602" i="17" s="1"/>
  <c r="B602" i="18"/>
  <c r="B596" i="17"/>
  <c r="H596" i="17" s="1"/>
  <c r="B596" i="18"/>
  <c r="B590" i="17"/>
  <c r="C590" i="17" s="1"/>
  <c r="D590" i="17" s="1"/>
  <c r="B590" i="18"/>
  <c r="B584" i="17"/>
  <c r="H584" i="17" s="1"/>
  <c r="B584" i="18"/>
  <c r="B578" i="17"/>
  <c r="H578" i="17" s="1"/>
  <c r="B578" i="18"/>
  <c r="B613" i="17"/>
  <c r="H613" i="17" s="1"/>
  <c r="B613" i="18"/>
  <c r="B589" i="17"/>
  <c r="C589" i="17" s="1"/>
  <c r="B589" i="18"/>
  <c r="B577" i="17"/>
  <c r="H577" i="17" s="1"/>
  <c r="B577" i="18"/>
  <c r="B571" i="17"/>
  <c r="C571" i="17" s="1"/>
  <c r="G571" i="17" s="1"/>
  <c r="B571" i="18"/>
  <c r="B511" i="17"/>
  <c r="B522" i="8" s="1"/>
  <c r="B511" i="18"/>
  <c r="B505" i="17"/>
  <c r="B516" i="8" s="1"/>
  <c r="B505" i="18"/>
  <c r="B499" i="17"/>
  <c r="B510" i="8" s="1"/>
  <c r="B499" i="18"/>
  <c r="B493" i="17"/>
  <c r="B504" i="8" s="1"/>
  <c r="B493" i="18"/>
  <c r="B487" i="17"/>
  <c r="B498" i="8" s="1"/>
  <c r="B487" i="18"/>
  <c r="B481" i="17"/>
  <c r="B492" i="8" s="1"/>
  <c r="B481" i="18"/>
  <c r="B475" i="17"/>
  <c r="B486" i="8" s="1"/>
  <c r="B475" i="18"/>
  <c r="B469" i="17"/>
  <c r="B480" i="8" s="1"/>
  <c r="B469" i="18"/>
  <c r="B768" i="17"/>
  <c r="C768" i="17" s="1"/>
  <c r="B768" i="18"/>
  <c r="B756" i="17"/>
  <c r="H756" i="17" s="1"/>
  <c r="B756" i="18"/>
  <c r="B744" i="17"/>
  <c r="C744" i="17" s="1"/>
  <c r="B744" i="18"/>
  <c r="B708" i="17"/>
  <c r="C708" i="17" s="1"/>
  <c r="B708" i="18"/>
  <c r="B696" i="17"/>
  <c r="C696" i="17" s="1"/>
  <c r="B696" i="18"/>
  <c r="B666" i="17"/>
  <c r="C666" i="17" s="1"/>
  <c r="G666" i="17" s="1"/>
  <c r="B666" i="18"/>
  <c r="B660" i="17"/>
  <c r="C660" i="17" s="1"/>
  <c r="B660" i="18"/>
  <c r="B648" i="17"/>
  <c r="C648" i="17" s="1"/>
  <c r="D648" i="17" s="1"/>
  <c r="B648" i="18"/>
  <c r="B642" i="17"/>
  <c r="C642" i="17" s="1"/>
  <c r="E642" i="17" s="1"/>
  <c r="B642" i="18"/>
  <c r="B618" i="17"/>
  <c r="C618" i="17" s="1"/>
  <c r="E618" i="17" s="1"/>
  <c r="B618" i="18"/>
  <c r="B612" i="17"/>
  <c r="H612" i="17" s="1"/>
  <c r="B612" i="18"/>
  <c r="B456" i="17"/>
  <c r="B467" i="8" s="1"/>
  <c r="B456" i="18"/>
  <c r="B593" i="17"/>
  <c r="H593" i="17" s="1"/>
  <c r="B593" i="18"/>
  <c r="B569" i="17"/>
  <c r="H569" i="17" s="1"/>
  <c r="B569" i="18"/>
  <c r="B551" i="17"/>
  <c r="H551" i="17" s="1"/>
  <c r="B551" i="18"/>
  <c r="B497" i="17"/>
  <c r="B508" i="8" s="1"/>
  <c r="B497" i="18"/>
  <c r="B485" i="17"/>
  <c r="B496" i="8" s="1"/>
  <c r="B485" i="18"/>
  <c r="B467" i="17"/>
  <c r="B478" i="8" s="1"/>
  <c r="B467" i="18"/>
  <c r="B760" i="17"/>
  <c r="C760" i="17" s="1"/>
  <c r="F760" i="17" s="1"/>
  <c r="B760" i="18"/>
  <c r="B742" i="17"/>
  <c r="H742" i="17" s="1"/>
  <c r="B742" i="18"/>
  <c r="B646" i="17"/>
  <c r="H646" i="17" s="1"/>
  <c r="B646" i="18"/>
  <c r="B634" i="17"/>
  <c r="C634" i="17" s="1"/>
  <c r="F634" i="17" s="1"/>
  <c r="B634" i="18"/>
  <c r="B610" i="17"/>
  <c r="C610" i="17" s="1"/>
  <c r="F610" i="17" s="1"/>
  <c r="B610" i="18"/>
  <c r="B574" i="17"/>
  <c r="C574" i="17" s="1"/>
  <c r="F574" i="17" s="1"/>
  <c r="B574" i="18"/>
  <c r="B568" i="17"/>
  <c r="H568" i="17" s="1"/>
  <c r="B568" i="18"/>
  <c r="B774" i="17"/>
  <c r="H774" i="17" s="1"/>
  <c r="B774" i="18"/>
  <c r="B762" i="17"/>
  <c r="C762" i="17" s="1"/>
  <c r="E762" i="17" s="1"/>
  <c r="B762" i="18"/>
  <c r="B750" i="17"/>
  <c r="C750" i="17" s="1"/>
  <c r="E750" i="17" s="1"/>
  <c r="B750" i="18"/>
  <c r="B738" i="17"/>
  <c r="H738" i="17" s="1"/>
  <c r="B738" i="18"/>
  <c r="B726" i="17"/>
  <c r="H726" i="17" s="1"/>
  <c r="B726" i="18"/>
  <c r="B714" i="17"/>
  <c r="H714" i="17" s="1"/>
  <c r="B714" i="18"/>
  <c r="B702" i="17"/>
  <c r="H702" i="17" s="1"/>
  <c r="B702" i="18"/>
  <c r="B690" i="17"/>
  <c r="H690" i="17" s="1"/>
  <c r="B690" i="18"/>
  <c r="B678" i="17"/>
  <c r="C678" i="17" s="1"/>
  <c r="G678" i="17" s="1"/>
  <c r="B678" i="18"/>
  <c r="B654" i="17"/>
  <c r="C654" i="17" s="1"/>
  <c r="G654" i="17" s="1"/>
  <c r="B654" i="18"/>
  <c r="B630" i="17"/>
  <c r="C630" i="17" s="1"/>
  <c r="D630" i="17" s="1"/>
  <c r="B630" i="18"/>
  <c r="B600" i="17"/>
  <c r="C600" i="17" s="1"/>
  <c r="B600" i="18"/>
  <c r="B582" i="17"/>
  <c r="C582" i="17" s="1"/>
  <c r="E582" i="17" s="1"/>
  <c r="B582" i="18"/>
  <c r="B576" i="17"/>
  <c r="C576" i="17" s="1"/>
  <c r="B576" i="18"/>
  <c r="B444" i="17"/>
  <c r="B455" i="8" s="1"/>
  <c r="B444" i="18"/>
  <c r="B557" i="17"/>
  <c r="C557" i="17" s="1"/>
  <c r="D557" i="17" s="1"/>
  <c r="B557" i="18"/>
  <c r="B503" i="17"/>
  <c r="B514" i="8" s="1"/>
  <c r="B503" i="18"/>
  <c r="B491" i="17"/>
  <c r="B502" i="8" s="1"/>
  <c r="B491" i="18"/>
  <c r="B479" i="17"/>
  <c r="B490" i="8" s="1"/>
  <c r="B479" i="18"/>
  <c r="B778" i="17"/>
  <c r="C778" i="17" s="1"/>
  <c r="G778" i="17" s="1"/>
  <c r="B778" i="18"/>
  <c r="B772" i="17"/>
  <c r="H772" i="17" s="1"/>
  <c r="B772" i="18"/>
  <c r="B766" i="17"/>
  <c r="C766" i="17" s="1"/>
  <c r="G766" i="17" s="1"/>
  <c r="B766" i="18"/>
  <c r="B754" i="17"/>
  <c r="H754" i="17" s="1"/>
  <c r="B754" i="18"/>
  <c r="B748" i="17"/>
  <c r="H748" i="17" s="1"/>
  <c r="B748" i="18"/>
  <c r="B736" i="17"/>
  <c r="C736" i="17" s="1"/>
  <c r="F736" i="17" s="1"/>
  <c r="B736" i="18"/>
  <c r="B730" i="17"/>
  <c r="H730" i="17" s="1"/>
  <c r="B730" i="18"/>
  <c r="B724" i="17"/>
  <c r="C724" i="17" s="1"/>
  <c r="D724" i="17" s="1"/>
  <c r="B724" i="18"/>
  <c r="B718" i="17"/>
  <c r="C718" i="17" s="1"/>
  <c r="G718" i="17" s="1"/>
  <c r="B718" i="18"/>
  <c r="B712" i="17"/>
  <c r="H712" i="17" s="1"/>
  <c r="B712" i="18"/>
  <c r="B706" i="17"/>
  <c r="H706" i="17" s="1"/>
  <c r="B706" i="18"/>
  <c r="B700" i="17"/>
  <c r="C700" i="17" s="1"/>
  <c r="B700" i="18"/>
  <c r="B682" i="17"/>
  <c r="H682" i="17" s="1"/>
  <c r="B682" i="18"/>
  <c r="B609" i="17"/>
  <c r="C609" i="17" s="1"/>
  <c r="D609" i="17" s="1"/>
  <c r="B609" i="18"/>
  <c r="B597" i="17"/>
  <c r="C597" i="17" s="1"/>
  <c r="D597" i="17" s="1"/>
  <c r="B597" i="18"/>
  <c r="B585" i="17"/>
  <c r="H585" i="17" s="1"/>
  <c r="B585" i="18"/>
  <c r="B567" i="17"/>
  <c r="C567" i="17" s="1"/>
  <c r="E567" i="17" s="1"/>
  <c r="B567" i="18"/>
  <c r="B555" i="17"/>
  <c r="H555" i="17" s="1"/>
  <c r="B555" i="18"/>
  <c r="B507" i="17"/>
  <c r="B518" i="8" s="1"/>
  <c r="B507" i="18"/>
  <c r="B501" i="17"/>
  <c r="B512" i="8" s="1"/>
  <c r="B501" i="18"/>
  <c r="B495" i="17"/>
  <c r="B506" i="8" s="1"/>
  <c r="B495" i="18"/>
  <c r="B489" i="17"/>
  <c r="B500" i="8" s="1"/>
  <c r="B489" i="18"/>
  <c r="B483" i="17"/>
  <c r="B494" i="8" s="1"/>
  <c r="B483" i="18"/>
  <c r="B477" i="17"/>
  <c r="B488" i="8" s="1"/>
  <c r="B477" i="18"/>
  <c r="B471" i="17"/>
  <c r="B482" i="8" s="1"/>
  <c r="B471" i="18"/>
  <c r="K345" i="20"/>
  <c r="L345" i="20"/>
  <c r="J346" i="20"/>
  <c r="H269" i="21"/>
  <c r="D290" i="7" s="1"/>
  <c r="F290" i="7" s="1"/>
  <c r="I290" i="7" s="1"/>
  <c r="L290" i="7" s="1"/>
  <c r="O290" i="7" s="1"/>
  <c r="R290" i="7" s="1"/>
  <c r="U290" i="7" s="1"/>
  <c r="X290" i="7" s="1"/>
  <c r="AA290" i="7" s="1"/>
  <c r="H47" i="21"/>
  <c r="H7" i="21"/>
  <c r="H50" i="21"/>
  <c r="H109" i="21"/>
  <c r="D130" i="7" s="1"/>
  <c r="F130" i="7" s="1"/>
  <c r="I130" i="7" s="1"/>
  <c r="L130" i="7" s="1"/>
  <c r="O130" i="7" s="1"/>
  <c r="R130" i="7" s="1"/>
  <c r="U130" i="7" s="1"/>
  <c r="X130" i="7" s="1"/>
  <c r="AA130" i="7" s="1"/>
  <c r="H81" i="21"/>
  <c r="D102" i="7" s="1"/>
  <c r="K102" i="7" s="1"/>
  <c r="N102" i="7" s="1"/>
  <c r="Q102" i="7" s="1"/>
  <c r="T102" i="7" s="1"/>
  <c r="W102" i="7" s="1"/>
  <c r="Z102" i="7" s="1"/>
  <c r="AC102" i="7" s="1"/>
  <c r="H102" i="21"/>
  <c r="D123" i="7" s="1"/>
  <c r="K123" i="7" s="1"/>
  <c r="N123" i="7" s="1"/>
  <c r="Q123" i="7" s="1"/>
  <c r="T123" i="7" s="1"/>
  <c r="W123" i="7" s="1"/>
  <c r="Z123" i="7" s="1"/>
  <c r="AC123" i="7" s="1"/>
  <c r="H88" i="21"/>
  <c r="D109" i="7" s="1"/>
  <c r="K109" i="7" s="1"/>
  <c r="N109" i="7" s="1"/>
  <c r="Q109" i="7" s="1"/>
  <c r="T109" i="7" s="1"/>
  <c r="W109" i="7" s="1"/>
  <c r="Z109" i="7" s="1"/>
  <c r="AC109" i="7" s="1"/>
  <c r="H74" i="21"/>
  <c r="D95" i="7" s="1"/>
  <c r="F95" i="7" s="1"/>
  <c r="I95" i="7" s="1"/>
  <c r="L95" i="7" s="1"/>
  <c r="O95" i="7" s="1"/>
  <c r="R95" i="7" s="1"/>
  <c r="U95" i="7" s="1"/>
  <c r="X95" i="7" s="1"/>
  <c r="AA95" i="7" s="1"/>
  <c r="H236" i="21"/>
  <c r="D257" i="7" s="1"/>
  <c r="F257" i="7" s="1"/>
  <c r="I257" i="7" s="1"/>
  <c r="L257" i="7" s="1"/>
  <c r="O257" i="7" s="1"/>
  <c r="R257" i="7" s="1"/>
  <c r="U257" i="7" s="1"/>
  <c r="X257" i="7" s="1"/>
  <c r="AA257" i="7" s="1"/>
  <c r="H44" i="21"/>
  <c r="H37" i="21"/>
  <c r="H156" i="21"/>
  <c r="D177" i="7" s="1"/>
  <c r="F177" i="7" s="1"/>
  <c r="I177" i="7" s="1"/>
  <c r="L177" i="7" s="1"/>
  <c r="O177" i="7" s="1"/>
  <c r="R177" i="7" s="1"/>
  <c r="U177" i="7" s="1"/>
  <c r="X177" i="7" s="1"/>
  <c r="AA177" i="7" s="1"/>
  <c r="H95" i="21"/>
  <c r="D116" i="7" s="1"/>
  <c r="G116" i="7" s="1"/>
  <c r="J116" i="7" s="1"/>
  <c r="M116" i="7" s="1"/>
  <c r="P116" i="7" s="1"/>
  <c r="S116" i="7" s="1"/>
  <c r="V116" i="7" s="1"/>
  <c r="Y116" i="7" s="1"/>
  <c r="AB116" i="7" s="1"/>
  <c r="H66" i="21"/>
  <c r="D87" i="7" s="1"/>
  <c r="F87" i="7" s="1"/>
  <c r="I87" i="7" s="1"/>
  <c r="L87" i="7" s="1"/>
  <c r="O87" i="7" s="1"/>
  <c r="R87" i="7" s="1"/>
  <c r="U87" i="7" s="1"/>
  <c r="X87" i="7" s="1"/>
  <c r="AA87" i="7" s="1"/>
  <c r="H59" i="21"/>
  <c r="D80" i="7" s="1"/>
  <c r="G80" i="7" s="1"/>
  <c r="J80" i="7" s="1"/>
  <c r="M80" i="7" s="1"/>
  <c r="P80" i="7" s="1"/>
  <c r="S80" i="7" s="1"/>
  <c r="V80" i="7" s="1"/>
  <c r="Y80" i="7" s="1"/>
  <c r="AB80" i="7" s="1"/>
  <c r="H154" i="21"/>
  <c r="D175" i="7" s="1"/>
  <c r="G175" i="7" s="1"/>
  <c r="J175" i="7" s="1"/>
  <c r="M175" i="7" s="1"/>
  <c r="P175" i="7" s="1"/>
  <c r="S175" i="7" s="1"/>
  <c r="V175" i="7" s="1"/>
  <c r="Y175" i="7" s="1"/>
  <c r="AB175" i="7" s="1"/>
  <c r="H43" i="21"/>
  <c r="H101" i="21"/>
  <c r="D122" i="7" s="1"/>
  <c r="K122" i="7" s="1"/>
  <c r="N122" i="7" s="1"/>
  <c r="Q122" i="7" s="1"/>
  <c r="T122" i="7" s="1"/>
  <c r="W122" i="7" s="1"/>
  <c r="Z122" i="7" s="1"/>
  <c r="AC122" i="7" s="1"/>
  <c r="H196" i="21"/>
  <c r="D217" i="7" s="1"/>
  <c r="K217" i="7" s="1"/>
  <c r="N217" i="7" s="1"/>
  <c r="Q217" i="7" s="1"/>
  <c r="T217" i="7" s="1"/>
  <c r="W217" i="7" s="1"/>
  <c r="Z217" i="7" s="1"/>
  <c r="AC217" i="7" s="1"/>
  <c r="H94" i="21"/>
  <c r="D115" i="7" s="1"/>
  <c r="F115" i="7" s="1"/>
  <c r="I115" i="7" s="1"/>
  <c r="L115" i="7" s="1"/>
  <c r="O115" i="7" s="1"/>
  <c r="R115" i="7" s="1"/>
  <c r="U115" i="7" s="1"/>
  <c r="X115" i="7" s="1"/>
  <c r="AA115" i="7" s="1"/>
  <c r="H29" i="21"/>
  <c r="H55" i="21"/>
  <c r="D76" i="7" s="1"/>
  <c r="F76" i="7" s="1"/>
  <c r="I76" i="7" s="1"/>
  <c r="L76" i="7" s="1"/>
  <c r="O76" i="7" s="1"/>
  <c r="R76" i="7" s="1"/>
  <c r="U76" i="7" s="1"/>
  <c r="X76" i="7" s="1"/>
  <c r="AA76" i="7" s="1"/>
  <c r="H35" i="21"/>
  <c r="H107" i="21"/>
  <c r="D128" i="7" s="1"/>
  <c r="K128" i="7" s="1"/>
  <c r="N128" i="7" s="1"/>
  <c r="Q128" i="7" s="1"/>
  <c r="T128" i="7" s="1"/>
  <c r="W128" i="7" s="1"/>
  <c r="Z128" i="7" s="1"/>
  <c r="AC128" i="7" s="1"/>
  <c r="H194" i="21"/>
  <c r="D215" i="7" s="1"/>
  <c r="G215" i="7" s="1"/>
  <c r="J215" i="7" s="1"/>
  <c r="M215" i="7" s="1"/>
  <c r="P215" i="7" s="1"/>
  <c r="S215" i="7" s="1"/>
  <c r="V215" i="7" s="1"/>
  <c r="Y215" i="7" s="1"/>
  <c r="AB215" i="7" s="1"/>
  <c r="H93" i="21"/>
  <c r="D114" i="7" s="1"/>
  <c r="G114" i="7" s="1"/>
  <c r="J114" i="7" s="1"/>
  <c r="M114" i="7" s="1"/>
  <c r="P114" i="7" s="1"/>
  <c r="S114" i="7" s="1"/>
  <c r="V114" i="7" s="1"/>
  <c r="Y114" i="7" s="1"/>
  <c r="AB114" i="7" s="1"/>
  <c r="H42" i="21"/>
  <c r="H72" i="21"/>
  <c r="D93" i="7" s="1"/>
  <c r="F93" i="7" s="1"/>
  <c r="I93" i="7" s="1"/>
  <c r="L93" i="7" s="1"/>
  <c r="O93" i="7" s="1"/>
  <c r="R93" i="7" s="1"/>
  <c r="U93" i="7" s="1"/>
  <c r="X93" i="7" s="1"/>
  <c r="AA93" i="7" s="1"/>
  <c r="H58" i="21"/>
  <c r="D79" i="7" s="1"/>
  <c r="G79" i="7" s="1"/>
  <c r="J79" i="7" s="1"/>
  <c r="M79" i="7" s="1"/>
  <c r="P79" i="7" s="1"/>
  <c r="S79" i="7" s="1"/>
  <c r="V79" i="7" s="1"/>
  <c r="Y79" i="7" s="1"/>
  <c r="AB79" i="7" s="1"/>
  <c r="H106" i="21"/>
  <c r="D127" i="7" s="1"/>
  <c r="G127" i="7" s="1"/>
  <c r="J127" i="7" s="1"/>
  <c r="M127" i="7" s="1"/>
  <c r="P127" i="7" s="1"/>
  <c r="S127" i="7" s="1"/>
  <c r="V127" i="7" s="1"/>
  <c r="Y127" i="7" s="1"/>
  <c r="AB127" i="7" s="1"/>
  <c r="H99" i="21"/>
  <c r="D120" i="7" s="1"/>
  <c r="K120" i="7" s="1"/>
  <c r="N120" i="7" s="1"/>
  <c r="Q120" i="7" s="1"/>
  <c r="T120" i="7" s="1"/>
  <c r="W120" i="7" s="1"/>
  <c r="Z120" i="7" s="1"/>
  <c r="AC120" i="7" s="1"/>
  <c r="H64" i="21"/>
  <c r="D85" i="7" s="1"/>
  <c r="F85" i="7" s="1"/>
  <c r="I85" i="7" s="1"/>
  <c r="L85" i="7" s="1"/>
  <c r="O85" i="7" s="1"/>
  <c r="R85" i="7" s="1"/>
  <c r="U85" i="7" s="1"/>
  <c r="X85" i="7" s="1"/>
  <c r="AA85" i="7" s="1"/>
  <c r="H8" i="21"/>
  <c r="H92" i="21"/>
  <c r="D113" i="7" s="1"/>
  <c r="G113" i="7" s="1"/>
  <c r="J113" i="7" s="1"/>
  <c r="M113" i="7" s="1"/>
  <c r="P113" i="7" s="1"/>
  <c r="S113" i="7" s="1"/>
  <c r="V113" i="7" s="1"/>
  <c r="Y113" i="7" s="1"/>
  <c r="AB113" i="7" s="1"/>
  <c r="H41" i="21"/>
  <c r="AC73" i="10"/>
  <c r="AC66" i="10"/>
  <c r="AC60" i="10"/>
  <c r="AC59" i="10"/>
  <c r="AC77" i="10"/>
  <c r="AC71" i="10"/>
  <c r="AC64" i="10"/>
  <c r="AC63" i="10"/>
  <c r="AC69" i="10"/>
  <c r="K301" i="7"/>
  <c r="N301" i="7" s="1"/>
  <c r="Q301" i="7" s="1"/>
  <c r="T301" i="7" s="1"/>
  <c r="W301" i="7" s="1"/>
  <c r="Z301" i="7" s="1"/>
  <c r="AC301" i="7" s="1"/>
  <c r="G71" i="10"/>
  <c r="Z351" i="2"/>
  <c r="B351" i="2"/>
  <c r="Z358" i="2"/>
  <c r="B358" i="2"/>
  <c r="Z300" i="2"/>
  <c r="B300" i="2"/>
  <c r="Z238" i="2"/>
  <c r="B238" i="2"/>
  <c r="AA360" i="10"/>
  <c r="AA566" i="10"/>
  <c r="AA390" i="10"/>
  <c r="AC204" i="10"/>
  <c r="AC120" i="10"/>
  <c r="Z637" i="2"/>
  <c r="B637" i="2"/>
  <c r="AC200" i="2"/>
  <c r="AA795" i="10"/>
  <c r="AA283" i="10"/>
  <c r="Z698" i="2"/>
  <c r="B698" i="2"/>
  <c r="Z119" i="10"/>
  <c r="AC272" i="10"/>
  <c r="AC254" i="10"/>
  <c r="AC248" i="10"/>
  <c r="AC176" i="10"/>
  <c r="Z757" i="10"/>
  <c r="AA710" i="10"/>
  <c r="Z309" i="2"/>
  <c r="B309" i="2"/>
  <c r="Z287" i="2"/>
  <c r="B287" i="2"/>
  <c r="Z264" i="2"/>
  <c r="B264" i="2"/>
  <c r="AA690" i="10"/>
  <c r="AA343" i="10"/>
  <c r="AC232" i="10"/>
  <c r="Z596" i="2"/>
  <c r="B596" i="2"/>
  <c r="AA851" i="10"/>
  <c r="Z749" i="10"/>
  <c r="AC225" i="10"/>
  <c r="AA637" i="10"/>
  <c r="AA396" i="10"/>
  <c r="AC95" i="2"/>
  <c r="AC89" i="2"/>
  <c r="AC83" i="2"/>
  <c r="AC71" i="2"/>
  <c r="Z69" i="10"/>
  <c r="AC202" i="2"/>
  <c r="Z656" i="10"/>
  <c r="Z319" i="10"/>
  <c r="AC240" i="10"/>
  <c r="AA127" i="10"/>
  <c r="Z673" i="2"/>
  <c r="B673" i="2"/>
  <c r="Z650" i="2"/>
  <c r="B650" i="2"/>
  <c r="Z582" i="2"/>
  <c r="B582" i="2"/>
  <c r="AA716" i="10"/>
  <c r="Z461" i="10"/>
  <c r="AA542" i="10"/>
  <c r="AA289" i="10"/>
  <c r="AC243" i="10"/>
  <c r="Z167" i="10"/>
  <c r="AA703" i="2"/>
  <c r="Z733" i="10"/>
  <c r="AA704" i="10"/>
  <c r="AC213" i="10"/>
  <c r="AC171" i="10"/>
  <c r="AA669" i="2"/>
  <c r="Z607" i="2"/>
  <c r="B607" i="2"/>
  <c r="Z344" i="2"/>
  <c r="B344" i="2"/>
  <c r="AA495" i="10"/>
  <c r="Z480" i="10"/>
  <c r="AC105" i="2"/>
  <c r="AA413" i="10"/>
  <c r="AC117" i="10"/>
  <c r="AC111" i="10"/>
  <c r="AC99" i="10"/>
  <c r="AC139" i="2"/>
  <c r="Z583" i="10"/>
  <c r="Z488" i="10"/>
  <c r="AC133" i="10"/>
  <c r="AC86" i="10"/>
  <c r="Z605" i="2"/>
  <c r="B605" i="2"/>
  <c r="Z330" i="2"/>
  <c r="B330" i="2"/>
  <c r="Z719" i="10"/>
  <c r="Z587" i="10"/>
  <c r="AA578" i="10"/>
  <c r="AC220" i="10"/>
  <c r="Z215" i="10"/>
  <c r="AC109" i="10"/>
  <c r="AC85" i="10"/>
  <c r="AA288" i="10"/>
  <c r="Z243" i="10"/>
  <c r="AC103" i="2"/>
  <c r="AC236" i="10"/>
  <c r="AC230" i="10"/>
  <c r="AC80" i="10"/>
  <c r="AA610" i="2"/>
  <c r="AC60" i="2"/>
  <c r="AC203" i="2"/>
  <c r="Z338" i="2"/>
  <c r="B338" i="2"/>
  <c r="Z271" i="2"/>
  <c r="B271" i="2"/>
  <c r="AC190" i="2"/>
  <c r="AC142" i="2"/>
  <c r="AC137" i="2"/>
  <c r="Z685" i="10"/>
  <c r="Z588" i="10"/>
  <c r="AC229" i="10"/>
  <c r="AC218" i="10"/>
  <c r="AC201" i="10"/>
  <c r="AC195" i="10"/>
  <c r="AC189" i="10"/>
  <c r="AC148" i="10"/>
  <c r="Z120" i="10"/>
  <c r="Z85" i="10"/>
  <c r="Z625" i="2"/>
  <c r="B625" i="2"/>
  <c r="AA875" i="10"/>
  <c r="Z623" i="10"/>
  <c r="Z608" i="10"/>
  <c r="Z564" i="10"/>
  <c r="Z559" i="10"/>
  <c r="AA475" i="10"/>
  <c r="Z419" i="10"/>
  <c r="Z331" i="10"/>
  <c r="AC256" i="10"/>
  <c r="AA223" i="10"/>
  <c r="AC200" i="10"/>
  <c r="Z171" i="10"/>
  <c r="AC141" i="10"/>
  <c r="AA130" i="10"/>
  <c r="Z584" i="2"/>
  <c r="B584" i="2"/>
  <c r="Z678" i="10"/>
  <c r="Z305" i="10"/>
  <c r="AC193" i="10"/>
  <c r="AC100" i="10"/>
  <c r="AC83" i="10"/>
  <c r="AA721" i="2"/>
  <c r="Z699" i="2"/>
  <c r="AC134" i="10"/>
  <c r="AC123" i="10"/>
  <c r="AA577" i="10"/>
  <c r="AA553" i="10"/>
  <c r="AA368" i="10"/>
  <c r="AA363" i="10"/>
  <c r="AC192" i="10"/>
  <c r="Z59" i="10"/>
  <c r="AA709" i="2"/>
  <c r="Z688" i="2"/>
  <c r="B688" i="2"/>
  <c r="AA661" i="2"/>
  <c r="Z592" i="2"/>
  <c r="B592" i="2"/>
  <c r="AA578" i="2"/>
  <c r="Z638" i="2"/>
  <c r="B638" i="2"/>
  <c r="Z618" i="2"/>
  <c r="B618" i="2"/>
  <c r="Z600" i="2"/>
  <c r="B600" i="2"/>
  <c r="AC173" i="2"/>
  <c r="AC121" i="2"/>
  <c r="Z868" i="10"/>
  <c r="AA785" i="10"/>
  <c r="Z491" i="10"/>
  <c r="AC153" i="10"/>
  <c r="AC147" i="10"/>
  <c r="Z777" i="2"/>
  <c r="B777" i="2"/>
  <c r="Z766" i="2"/>
  <c r="B766" i="2"/>
  <c r="Z608" i="2"/>
  <c r="B608" i="2"/>
  <c r="Z560" i="2"/>
  <c r="B560" i="2"/>
  <c r="Z285" i="2"/>
  <c r="B285" i="2"/>
  <c r="Z345" i="10"/>
  <c r="Z321" i="10"/>
  <c r="AA307" i="10"/>
  <c r="Z297" i="10"/>
  <c r="AA277" i="10"/>
  <c r="Z203" i="10"/>
  <c r="AA187" i="10"/>
  <c r="AC184" i="2"/>
  <c r="AC178" i="2"/>
  <c r="AC132" i="2"/>
  <c r="Z872" i="10"/>
  <c r="AA828" i="10"/>
  <c r="AA813" i="10"/>
  <c r="AA779" i="10"/>
  <c r="Z755" i="10"/>
  <c r="AA697" i="10"/>
  <c r="Z624" i="10"/>
  <c r="Z594" i="10"/>
  <c r="AA571" i="10"/>
  <c r="AA543" i="10"/>
  <c r="AA519" i="10"/>
  <c r="AA447" i="10"/>
  <c r="AA263" i="2"/>
  <c r="AA808" i="10"/>
  <c r="AC276" i="10"/>
  <c r="AC207" i="10"/>
  <c r="AC128" i="10"/>
  <c r="AC165" i="2"/>
  <c r="AC107" i="2"/>
  <c r="Z817" i="10"/>
  <c r="AA662" i="10"/>
  <c r="Z513" i="10"/>
  <c r="Z504" i="10"/>
  <c r="AA372" i="10"/>
  <c r="Z329" i="10"/>
  <c r="AA320" i="10"/>
  <c r="AC168" i="10"/>
  <c r="Z83" i="10"/>
  <c r="AA78" i="10"/>
  <c r="Z736" i="2"/>
  <c r="B736" i="2"/>
  <c r="Z646" i="2"/>
  <c r="B646" i="2"/>
  <c r="AA598" i="2"/>
  <c r="Z234" i="2"/>
  <c r="B234" i="2"/>
  <c r="AA223" i="2"/>
  <c r="AC205" i="2"/>
  <c r="AC217" i="10"/>
  <c r="Z855" i="10"/>
  <c r="Z724" i="10"/>
  <c r="AA632" i="10"/>
  <c r="Z512" i="10"/>
  <c r="Z195" i="10"/>
  <c r="AC98" i="10"/>
  <c r="AA82" i="10"/>
  <c r="AC267" i="10"/>
  <c r="AC261" i="10"/>
  <c r="AC194" i="10"/>
  <c r="AA109" i="10"/>
  <c r="AA745" i="2"/>
  <c r="Z686" i="2"/>
  <c r="B686" i="2"/>
  <c r="Z671" i="2"/>
  <c r="B671" i="2"/>
  <c r="AA572" i="2"/>
  <c r="Z248" i="2"/>
  <c r="B248" i="2"/>
  <c r="AC92" i="2"/>
  <c r="AC68" i="2"/>
  <c r="Z776" i="10"/>
  <c r="Z645" i="10"/>
  <c r="Z635" i="10"/>
  <c r="Z606" i="10"/>
  <c r="Z549" i="10"/>
  <c r="Z540" i="10"/>
  <c r="AA511" i="10"/>
  <c r="AA428" i="10"/>
  <c r="AA322" i="10"/>
  <c r="AC208" i="2"/>
  <c r="AC129" i="2"/>
  <c r="AC117" i="2"/>
  <c r="AC237" i="10"/>
  <c r="AC231" i="10"/>
  <c r="AC157" i="10"/>
  <c r="AC92" i="10"/>
  <c r="AC87" i="10"/>
  <c r="Z775" i="2"/>
  <c r="Z602" i="2"/>
  <c r="B602" i="2"/>
  <c r="AA569" i="2"/>
  <c r="AA291" i="2"/>
  <c r="AA255" i="2"/>
  <c r="AA239" i="2"/>
  <c r="AC64" i="2"/>
  <c r="AA832" i="10"/>
  <c r="Z800" i="10"/>
  <c r="AA792" i="10"/>
  <c r="Z783" i="10"/>
  <c r="Z717" i="10"/>
  <c r="AA642" i="10"/>
  <c r="Z619" i="10"/>
  <c r="AA590" i="10"/>
  <c r="AA554" i="10"/>
  <c r="Z467" i="10"/>
  <c r="AA312" i="10"/>
  <c r="Z293" i="10"/>
  <c r="AC268" i="10"/>
  <c r="AA258" i="10"/>
  <c r="Z204" i="10"/>
  <c r="AC184" i="10"/>
  <c r="Z179" i="10"/>
  <c r="AC156" i="10"/>
  <c r="AC145" i="10"/>
  <c r="AC113" i="10"/>
  <c r="AC97" i="10"/>
  <c r="Z748" i="2"/>
  <c r="B748" i="2"/>
  <c r="AA727" i="2"/>
  <c r="AA609" i="2"/>
  <c r="Z595" i="2"/>
  <c r="B595" i="2"/>
  <c r="Z294" i="2"/>
  <c r="B294" i="2"/>
  <c r="Z218" i="2"/>
  <c r="B218" i="2"/>
  <c r="AC149" i="2"/>
  <c r="AC133" i="2"/>
  <c r="AC99" i="2"/>
  <c r="AC81" i="2"/>
  <c r="AC75" i="2"/>
  <c r="AC273" i="10"/>
  <c r="AC144" i="10"/>
  <c r="AC118" i="10"/>
  <c r="AA102" i="10"/>
  <c r="AA729" i="10"/>
  <c r="AA702" i="10"/>
  <c r="AA470" i="10"/>
  <c r="AA144" i="10"/>
  <c r="AA699" i="2"/>
  <c r="AA643" i="2"/>
  <c r="Z616" i="2"/>
  <c r="B616" i="2"/>
  <c r="Z612" i="2"/>
  <c r="B612" i="2"/>
  <c r="AA601" i="2"/>
  <c r="Z598" i="2"/>
  <c r="Z572" i="2"/>
  <c r="Z324" i="2"/>
  <c r="B324" i="2"/>
  <c r="Z319" i="2"/>
  <c r="B319" i="2"/>
  <c r="Z298" i="2"/>
  <c r="B298" i="2"/>
  <c r="Z258" i="2"/>
  <c r="B258" i="2"/>
  <c r="AC108" i="2"/>
  <c r="AA864" i="10"/>
  <c r="AA803" i="10"/>
  <c r="Z561" i="10"/>
  <c r="AA530" i="10"/>
  <c r="Z525" i="10"/>
  <c r="Z466" i="10"/>
  <c r="AA427" i="10"/>
  <c r="AA418" i="10"/>
  <c r="Z356" i="10"/>
  <c r="AA323" i="10"/>
  <c r="Z267" i="10"/>
  <c r="Z251" i="10"/>
  <c r="AC228" i="10"/>
  <c r="AC212" i="10"/>
  <c r="Z207" i="10"/>
  <c r="AC160" i="10"/>
  <c r="Z133" i="10"/>
  <c r="AC95" i="10"/>
  <c r="AA90" i="10"/>
  <c r="Z70" i="10"/>
  <c r="AA66" i="10"/>
  <c r="AA757" i="2"/>
  <c r="AA681" i="2"/>
  <c r="AA575" i="2"/>
  <c r="Z293" i="2"/>
  <c r="B293" i="2"/>
  <c r="AC97" i="2"/>
  <c r="AA820" i="10"/>
  <c r="AA673" i="10"/>
  <c r="AC266" i="10"/>
  <c r="AC255" i="10"/>
  <c r="AC206" i="10"/>
  <c r="AC105" i="10"/>
  <c r="Z772" i="2"/>
  <c r="B772" i="2"/>
  <c r="Z694" i="2"/>
  <c r="B694" i="2"/>
  <c r="Z685" i="2"/>
  <c r="B685" i="2"/>
  <c r="Z662" i="2"/>
  <c r="B662" i="2"/>
  <c r="Z628" i="2"/>
  <c r="B628" i="2"/>
  <c r="Z624" i="2"/>
  <c r="B624" i="2"/>
  <c r="AA619" i="2"/>
  <c r="AA579" i="2"/>
  <c r="Z575" i="2"/>
  <c r="AA369" i="2"/>
  <c r="Z364" i="2"/>
  <c r="B364" i="2"/>
  <c r="AA241" i="2"/>
  <c r="Z232" i="2"/>
  <c r="B232" i="2"/>
  <c r="AA194" i="2"/>
  <c r="AC119" i="2"/>
  <c r="AC113" i="2"/>
  <c r="AC102" i="2"/>
  <c r="AC84" i="2"/>
  <c r="AC78" i="2"/>
  <c r="AC66" i="2"/>
  <c r="Z747" i="10"/>
  <c r="Z705" i="10"/>
  <c r="Z649" i="10"/>
  <c r="Z501" i="10"/>
  <c r="Z451" i="10"/>
  <c r="AC260" i="10"/>
  <c r="Z239" i="10"/>
  <c r="AA211" i="10"/>
  <c r="Z192" i="10"/>
  <c r="AC165" i="10"/>
  <c r="AC159" i="10"/>
  <c r="Z143" i="10"/>
  <c r="AC116" i="10"/>
  <c r="AC110" i="10"/>
  <c r="Z105" i="10"/>
  <c r="Z89" i="10"/>
  <c r="Z204" i="2"/>
  <c r="AC163" i="2"/>
  <c r="AA152" i="2"/>
  <c r="Z797" i="10"/>
  <c r="Z793" i="10"/>
  <c r="Z784" i="10"/>
  <c r="Z620" i="10"/>
  <c r="Z537" i="10"/>
  <c r="AA464" i="10"/>
  <c r="Z455" i="10"/>
  <c r="AA416" i="10"/>
  <c r="Z335" i="10"/>
  <c r="AA318" i="10"/>
  <c r="AA294" i="10"/>
  <c r="Z285" i="10"/>
  <c r="AC264" i="10"/>
  <c r="AA186" i="10"/>
  <c r="AC164" i="10"/>
  <c r="AC158" i="10"/>
  <c r="AA126" i="10"/>
  <c r="AC104" i="10"/>
  <c r="AA93" i="10"/>
  <c r="Z73" i="10"/>
  <c r="AC140" i="2"/>
  <c r="AC131" i="2"/>
  <c r="AC125" i="2"/>
  <c r="AA884" i="10"/>
  <c r="AA796" i="10"/>
  <c r="AA771" i="10"/>
  <c r="AA767" i="10"/>
  <c r="AA737" i="10"/>
  <c r="AA667" i="10"/>
  <c r="AA487" i="10"/>
  <c r="AA384" i="10"/>
  <c r="AC252" i="10"/>
  <c r="AC224" i="10"/>
  <c r="AC219" i="10"/>
  <c r="AC180" i="10"/>
  <c r="AC152" i="10"/>
  <c r="Z778" i="2"/>
  <c r="B778" i="2"/>
  <c r="AA775" i="2"/>
  <c r="Z730" i="2"/>
  <c r="B730" i="2"/>
  <c r="AA679" i="2"/>
  <c r="AA645" i="2"/>
  <c r="Z630" i="2"/>
  <c r="B630" i="2"/>
  <c r="Z601" i="2"/>
  <c r="Z588" i="2"/>
  <c r="B588" i="2"/>
  <c r="Z266" i="2"/>
  <c r="B266" i="2"/>
  <c r="Z230" i="2"/>
  <c r="B230" i="2"/>
  <c r="AA225" i="2"/>
  <c r="Z216" i="2"/>
  <c r="B216" i="2"/>
  <c r="AC196" i="2"/>
  <c r="AC185" i="2"/>
  <c r="AC135" i="2"/>
  <c r="AC124" i="2"/>
  <c r="AA880" i="10"/>
  <c r="Z824" i="10"/>
  <c r="AA804" i="10"/>
  <c r="AA720" i="10"/>
  <c r="AA712" i="10"/>
  <c r="Z696" i="10"/>
  <c r="Z636" i="10"/>
  <c r="Z611" i="10"/>
  <c r="Z585" i="10"/>
  <c r="Z573" i="10"/>
  <c r="Z536" i="10"/>
  <c r="Z528" i="10"/>
  <c r="Z515" i="10"/>
  <c r="AA499" i="10"/>
  <c r="AA436" i="10"/>
  <c r="Z422" i="10"/>
  <c r="AA406" i="10"/>
  <c r="Z380" i="10"/>
  <c r="AA367" i="10"/>
  <c r="Z309" i="10"/>
  <c r="Z276" i="10"/>
  <c r="AA247" i="10"/>
  <c r="AC242" i="10"/>
  <c r="AA175" i="10"/>
  <c r="AC170" i="10"/>
  <c r="Z147" i="10"/>
  <c r="AC142" i="10"/>
  <c r="AC122" i="10"/>
  <c r="Z95" i="10"/>
  <c r="AC179" i="10"/>
  <c r="Z659" i="2"/>
  <c r="B659" i="2"/>
  <c r="AA655" i="2"/>
  <c r="Z648" i="2"/>
  <c r="B648" i="2"/>
  <c r="Z640" i="2"/>
  <c r="B640" i="2"/>
  <c r="Z626" i="2"/>
  <c r="B626" i="2"/>
  <c r="AA591" i="2"/>
  <c r="Z581" i="2"/>
  <c r="B581" i="2"/>
  <c r="AA577" i="2"/>
  <c r="AA570" i="2"/>
  <c r="Z360" i="2"/>
  <c r="B360" i="2"/>
  <c r="Z284" i="2"/>
  <c r="B284" i="2"/>
  <c r="Z269" i="2"/>
  <c r="B269" i="2"/>
  <c r="AC201" i="2"/>
  <c r="AC195" i="2"/>
  <c r="AC73" i="2"/>
  <c r="AA816" i="10"/>
  <c r="AA728" i="10"/>
  <c r="Z703" i="10"/>
  <c r="Z691" i="10"/>
  <c r="AA674" i="10"/>
  <c r="Z648" i="10"/>
  <c r="Z597" i="10"/>
  <c r="Z560" i="10"/>
  <c r="Z552" i="10"/>
  <c r="Z539" i="10"/>
  <c r="AA523" i="10"/>
  <c r="AA494" i="10"/>
  <c r="AA482" i="10"/>
  <c r="Z454" i="10"/>
  <c r="AA387" i="10"/>
  <c r="AA336" i="10"/>
  <c r="AA324" i="10"/>
  <c r="Z317" i="10"/>
  <c r="AA300" i="10"/>
  <c r="AC275" i="10"/>
  <c r="Z228" i="10"/>
  <c r="Z156" i="10"/>
  <c r="AA151" i="10"/>
  <c r="AC146" i="10"/>
  <c r="AC136" i="10"/>
  <c r="AA108" i="10"/>
  <c r="AC108" i="10"/>
  <c r="AA81" i="10"/>
  <c r="AC81" i="10"/>
  <c r="AC269" i="2"/>
  <c r="Z754" i="2"/>
  <c r="B754" i="2"/>
  <c r="AA739" i="2"/>
  <c r="Z700" i="2"/>
  <c r="B700" i="2"/>
  <c r="AA697" i="2"/>
  <c r="Z682" i="2"/>
  <c r="B682" i="2"/>
  <c r="Z674" i="2"/>
  <c r="B674" i="2"/>
  <c r="AA667" i="2"/>
  <c r="AA633" i="2"/>
  <c r="Z623" i="2"/>
  <c r="B623" i="2"/>
  <c r="AA594" i="2"/>
  <c r="Z591" i="2"/>
  <c r="Z570" i="2"/>
  <c r="AA435" i="2"/>
  <c r="Z341" i="2"/>
  <c r="B341" i="2"/>
  <c r="Z327" i="2"/>
  <c r="B327" i="2"/>
  <c r="Z303" i="2"/>
  <c r="B303" i="2"/>
  <c r="Z295" i="2"/>
  <c r="B295" i="2"/>
  <c r="Z292" i="2"/>
  <c r="B292" i="2"/>
  <c r="AA879" i="10"/>
  <c r="AA535" i="10"/>
  <c r="Z421" i="10"/>
  <c r="Z391" i="10"/>
  <c r="AA332" i="10"/>
  <c r="Z279" i="10"/>
  <c r="Z275" i="10"/>
  <c r="AC265" i="10"/>
  <c r="AA246" i="10"/>
  <c r="AA241" i="10"/>
  <c r="AC203" i="10"/>
  <c r="AA174" i="10"/>
  <c r="AA169" i="10"/>
  <c r="AA121" i="10"/>
  <c r="AA94" i="10"/>
  <c r="AA265" i="2"/>
  <c r="Z256" i="2"/>
  <c r="B256" i="2"/>
  <c r="AC101" i="2"/>
  <c r="AA849" i="10"/>
  <c r="AA840" i="10"/>
  <c r="AA827" i="10"/>
  <c r="AA819" i="10"/>
  <c r="AA791" i="10"/>
  <c r="AA761" i="10"/>
  <c r="AA661" i="10"/>
  <c r="AA614" i="10"/>
  <c r="Z584" i="10"/>
  <c r="Z576" i="10"/>
  <c r="Z563" i="10"/>
  <c r="AA547" i="10"/>
  <c r="AA518" i="10"/>
  <c r="AA506" i="10"/>
  <c r="Z489" i="10"/>
  <c r="Z477" i="10"/>
  <c r="Z449" i="10"/>
  <c r="AA348" i="10"/>
  <c r="AA344" i="10"/>
  <c r="AA844" i="10"/>
  <c r="AA815" i="10"/>
  <c r="AA715" i="10"/>
  <c r="AA698" i="10"/>
  <c r="Z669" i="10"/>
  <c r="AA638" i="10"/>
  <c r="AA567" i="10"/>
  <c r="AA481" i="10"/>
  <c r="Z417" i="10"/>
  <c r="Z369" i="10"/>
  <c r="Z357" i="10"/>
  <c r="AA316" i="10"/>
  <c r="Z303" i="10"/>
  <c r="AA295" i="10"/>
  <c r="Z291" i="10"/>
  <c r="AC278" i="10"/>
  <c r="AC249" i="10"/>
  <c r="Z231" i="10"/>
  <c r="AA222" i="10"/>
  <c r="AC216" i="10"/>
  <c r="AC188" i="10"/>
  <c r="AC183" i="10"/>
  <c r="AC177" i="10"/>
  <c r="Z159" i="10"/>
  <c r="AA150" i="10"/>
  <c r="Z141" i="10"/>
  <c r="AC135" i="10"/>
  <c r="AC125" i="10"/>
  <c r="Z111" i="10"/>
  <c r="AC93" i="10"/>
  <c r="AA84" i="10"/>
  <c r="Z72" i="10"/>
  <c r="AA583" i="2"/>
  <c r="Z780" i="2"/>
  <c r="B780" i="2"/>
  <c r="AA763" i="2"/>
  <c r="Z718" i="2"/>
  <c r="B718" i="2"/>
  <c r="Z658" i="2"/>
  <c r="B658" i="2"/>
  <c r="AA586" i="2"/>
  <c r="Z583" i="2"/>
  <c r="Z576" i="2"/>
  <c r="B576" i="2"/>
  <c r="Z277" i="2"/>
  <c r="B277" i="2"/>
  <c r="Z268" i="2"/>
  <c r="B268" i="2"/>
  <c r="Z240" i="2"/>
  <c r="B240" i="2"/>
  <c r="Z214" i="2"/>
  <c r="B214" i="2"/>
  <c r="AC188" i="2"/>
  <c r="AA856" i="10"/>
  <c r="AA743" i="10"/>
  <c r="AA465" i="10"/>
  <c r="AC193" i="2"/>
  <c r="AC175" i="2"/>
  <c r="AC127" i="2"/>
  <c r="AC76" i="2"/>
  <c r="Z865" i="10"/>
  <c r="Z848" i="10"/>
  <c r="AA839" i="10"/>
  <c r="AA730" i="10"/>
  <c r="Z681" i="10"/>
  <c r="Z630" i="10"/>
  <c r="Z621" i="10"/>
  <c r="Z595" i="10"/>
  <c r="AA505" i="10"/>
  <c r="Z492" i="10"/>
  <c r="Z264" i="10"/>
  <c r="AA259" i="10"/>
  <c r="Z240" i="10"/>
  <c r="AC215" i="10"/>
  <c r="AC196" i="10"/>
  <c r="AC182" i="10"/>
  <c r="Z168" i="10"/>
  <c r="AC140" i="10"/>
  <c r="Z97" i="10"/>
  <c r="AA649" i="2"/>
  <c r="AA635" i="2"/>
  <c r="Z712" i="2"/>
  <c r="B712" i="2"/>
  <c r="Z695" i="2"/>
  <c r="B695" i="2"/>
  <c r="AA691" i="2"/>
  <c r="Z684" i="2"/>
  <c r="B684" i="2"/>
  <c r="Z676" i="2"/>
  <c r="B676" i="2"/>
  <c r="Z652" i="2"/>
  <c r="B652" i="2"/>
  <c r="Z649" i="2"/>
  <c r="Z635" i="2"/>
  <c r="AA631" i="2"/>
  <c r="AA585" i="2"/>
  <c r="Z348" i="2"/>
  <c r="B348" i="2"/>
  <c r="Z334" i="2"/>
  <c r="B334" i="2"/>
  <c r="Z320" i="2"/>
  <c r="B320" i="2"/>
  <c r="Z316" i="2"/>
  <c r="B316" i="2"/>
  <c r="Z301" i="2"/>
  <c r="B301" i="2"/>
  <c r="AA231" i="2"/>
  <c r="AA217" i="2"/>
  <c r="AA158" i="2"/>
  <c r="AC115" i="2"/>
  <c r="AC93" i="2"/>
  <c r="AC63" i="2"/>
  <c r="Z881" i="10"/>
  <c r="Z877" i="10"/>
  <c r="Z821" i="10"/>
  <c r="Z672" i="10"/>
  <c r="Z612" i="10"/>
  <c r="AA529" i="10"/>
  <c r="Z516" i="10"/>
  <c r="Z471" i="10"/>
  <c r="AA443" i="10"/>
  <c r="Z412" i="10"/>
  <c r="AA407" i="10"/>
  <c r="Z381" i="10"/>
  <c r="AA334" i="10"/>
  <c r="Z281" i="10"/>
  <c r="AC253" i="10"/>
  <c r="AC239" i="10"/>
  <c r="AA210" i="10"/>
  <c r="AA205" i="10"/>
  <c r="AC181" i="10"/>
  <c r="AC167" i="10"/>
  <c r="AC119" i="10"/>
  <c r="Z101" i="10"/>
  <c r="Z74" i="10"/>
  <c r="AA221" i="2"/>
  <c r="AA213" i="2"/>
  <c r="AC143" i="10"/>
  <c r="AA611" i="2"/>
  <c r="AA215" i="2"/>
  <c r="Z198" i="2"/>
  <c r="B198" i="2"/>
  <c r="AC151" i="2"/>
  <c r="AC122" i="2"/>
  <c r="AC90" i="2"/>
  <c r="AC85" i="2"/>
  <c r="AC69" i="2"/>
  <c r="Z885" i="10"/>
  <c r="Z861" i="10"/>
  <c r="Z857" i="10"/>
  <c r="AA843" i="10"/>
  <c r="Z741" i="10"/>
  <c r="AA741" i="10"/>
  <c r="Z776" i="2"/>
  <c r="B776" i="2"/>
  <c r="Z672" i="2"/>
  <c r="B672" i="2"/>
  <c r="Z636" i="2"/>
  <c r="B636" i="2"/>
  <c r="AA621" i="2"/>
  <c r="AA614" i="2"/>
  <c r="Z611" i="2"/>
  <c r="Z573" i="2"/>
  <c r="B573" i="2"/>
  <c r="Z322" i="2"/>
  <c r="B322" i="2"/>
  <c r="Z314" i="2"/>
  <c r="B314" i="2"/>
  <c r="Z310" i="2"/>
  <c r="B310" i="2"/>
  <c r="AA307" i="2"/>
  <c r="Z282" i="2"/>
  <c r="B282" i="2"/>
  <c r="Z278" i="2"/>
  <c r="B278" i="2"/>
  <c r="AA275" i="2"/>
  <c r="AA261" i="2"/>
  <c r="Z831" i="10"/>
  <c r="AA831" i="10"/>
  <c r="Z210" i="2"/>
  <c r="B210" i="2"/>
  <c r="AC197" i="2"/>
  <c r="AC136" i="2"/>
  <c r="AC116" i="2"/>
  <c r="AC111" i="2"/>
  <c r="AC100" i="2"/>
  <c r="AC79" i="2"/>
  <c r="AC62" i="2"/>
  <c r="AA867" i="10"/>
  <c r="Z807" i="10"/>
  <c r="AA807" i="10"/>
  <c r="Z736" i="10"/>
  <c r="AA736" i="10"/>
  <c r="Z860" i="10"/>
  <c r="Z853" i="10"/>
  <c r="Z753" i="10"/>
  <c r="AA753" i="10"/>
  <c r="Z731" i="10"/>
  <c r="AA731" i="10"/>
  <c r="Z697" i="2"/>
  <c r="Z664" i="2"/>
  <c r="B664" i="2"/>
  <c r="Z661" i="2"/>
  <c r="AA613" i="2"/>
  <c r="Z578" i="2"/>
  <c r="Z365" i="2"/>
  <c r="B365" i="2"/>
  <c r="Z357" i="2"/>
  <c r="B357" i="2"/>
  <c r="Z306" i="2"/>
  <c r="B306" i="2"/>
  <c r="Z302" i="2"/>
  <c r="B302" i="2"/>
  <c r="AA299" i="2"/>
  <c r="AC277" i="2"/>
  <c r="Z274" i="2"/>
  <c r="B274" i="2"/>
  <c r="Z270" i="2"/>
  <c r="B270" i="2"/>
  <c r="AA267" i="2"/>
  <c r="AA247" i="2"/>
  <c r="Z242" i="2"/>
  <c r="B242" i="2"/>
  <c r="AC191" i="2"/>
  <c r="AA150" i="2"/>
  <c r="AC126" i="2"/>
  <c r="AC67" i="2"/>
  <c r="AA873" i="10"/>
  <c r="AA863" i="10"/>
  <c r="Z845" i="10"/>
  <c r="Z765" i="10"/>
  <c r="AA765" i="10"/>
  <c r="Z748" i="10"/>
  <c r="AA748" i="10"/>
  <c r="AC159" i="2"/>
  <c r="AC143" i="2"/>
  <c r="AC114" i="2"/>
  <c r="AC109" i="2"/>
  <c r="AC98" i="2"/>
  <c r="AC77" i="2"/>
  <c r="AA852" i="10"/>
  <c r="Z833" i="10"/>
  <c r="AA825" i="10"/>
  <c r="Z773" i="10"/>
  <c r="AA773" i="10"/>
  <c r="AA876" i="10"/>
  <c r="Z869" i="10"/>
  <c r="Z841" i="10"/>
  <c r="AA837" i="10"/>
  <c r="AA829" i="10"/>
  <c r="Z829" i="10"/>
  <c r="Z809" i="10"/>
  <c r="AA801" i="10"/>
  <c r="Z760" i="10"/>
  <c r="AA760" i="10"/>
  <c r="AC180" i="2"/>
  <c r="AC87" i="2"/>
  <c r="AA805" i="10"/>
  <c r="Z805" i="10"/>
  <c r="AA781" i="10"/>
  <c r="Z781" i="10"/>
  <c r="Z768" i="10"/>
  <c r="AA768" i="10"/>
  <c r="Z696" i="2"/>
  <c r="B696" i="2"/>
  <c r="AA683" i="2"/>
  <c r="Z660" i="2"/>
  <c r="B660" i="2"/>
  <c r="AA647" i="2"/>
  <c r="Z622" i="2"/>
  <c r="B622" i="2"/>
  <c r="Z609" i="2"/>
  <c r="AA603" i="2"/>
  <c r="Z585" i="2"/>
  <c r="Z577" i="2"/>
  <c r="Z346" i="2"/>
  <c r="B346" i="2"/>
  <c r="Z311" i="2"/>
  <c r="B311" i="2"/>
  <c r="Z308" i="2"/>
  <c r="B308" i="2"/>
  <c r="Z279" i="2"/>
  <c r="B279" i="2"/>
  <c r="Z276" i="2"/>
  <c r="B276" i="2"/>
  <c r="Z262" i="2"/>
  <c r="B262" i="2"/>
  <c r="Z254" i="2"/>
  <c r="B254" i="2"/>
  <c r="AA249" i="2"/>
  <c r="AA245" i="2"/>
  <c r="Z224" i="2"/>
  <c r="B224" i="2"/>
  <c r="AC207" i="2"/>
  <c r="AC189" i="2"/>
  <c r="AA148" i="2"/>
  <c r="Z789" i="10"/>
  <c r="AA789" i="10"/>
  <c r="AA769" i="2"/>
  <c r="Z760" i="2"/>
  <c r="B760" i="2"/>
  <c r="AA751" i="2"/>
  <c r="Z742" i="2"/>
  <c r="B742" i="2"/>
  <c r="AA733" i="2"/>
  <c r="Z724" i="2"/>
  <c r="B724" i="2"/>
  <c r="AA715" i="2"/>
  <c r="Z706" i="2"/>
  <c r="B706" i="2"/>
  <c r="AA693" i="2"/>
  <c r="Z683" i="2"/>
  <c r="Z670" i="2"/>
  <c r="B670" i="2"/>
  <c r="AA657" i="2"/>
  <c r="Z647" i="2"/>
  <c r="Z634" i="2"/>
  <c r="B634" i="2"/>
  <c r="Z554" i="2"/>
  <c r="B554" i="2"/>
  <c r="Z468" i="2"/>
  <c r="Z290" i="2"/>
  <c r="B290" i="2"/>
  <c r="Z286" i="2"/>
  <c r="B286" i="2"/>
  <c r="AA283" i="2"/>
  <c r="AA237" i="2"/>
  <c r="Z836" i="10"/>
  <c r="AA836" i="10"/>
  <c r="AC198" i="2"/>
  <c r="AC123" i="2"/>
  <c r="AC91" i="2"/>
  <c r="Z812" i="10"/>
  <c r="AA812" i="10"/>
  <c r="AA788" i="10"/>
  <c r="AA772" i="10"/>
  <c r="Z769" i="10"/>
  <c r="AA759" i="10"/>
  <c r="AA752" i="10"/>
  <c r="AA735" i="10"/>
  <c r="AA725" i="10"/>
  <c r="Z707" i="10"/>
  <c r="AA679" i="10"/>
  <c r="AA668" i="10"/>
  <c r="Z657" i="10"/>
  <c r="AA654" i="10"/>
  <c r="AA650" i="10"/>
  <c r="AA643" i="10"/>
  <c r="AA625" i="10"/>
  <c r="Z600" i="10"/>
  <c r="AA572" i="10"/>
  <c r="AA548" i="10"/>
  <c r="AA524" i="10"/>
  <c r="AA500" i="10"/>
  <c r="AA476" i="10"/>
  <c r="Z439" i="10"/>
  <c r="AA431" i="10"/>
  <c r="AA415" i="10"/>
  <c r="AA408" i="10"/>
  <c r="Z405" i="10"/>
  <c r="Z377" i="10"/>
  <c r="Z353" i="10"/>
  <c r="AA339" i="10"/>
  <c r="Z333" i="10"/>
  <c r="AA310" i="10"/>
  <c r="AA286" i="10"/>
  <c r="AC257" i="10"/>
  <c r="AA253" i="10"/>
  <c r="AC250" i="10"/>
  <c r="AC221" i="10"/>
  <c r="AA217" i="10"/>
  <c r="AC214" i="10"/>
  <c r="AC185" i="10"/>
  <c r="AA181" i="10"/>
  <c r="AC178" i="10"/>
  <c r="AC149" i="10"/>
  <c r="AA145" i="10"/>
  <c r="AA138" i="10"/>
  <c r="AC129" i="10"/>
  <c r="AA117" i="10"/>
  <c r="Z117" i="10"/>
  <c r="AA99" i="10"/>
  <c r="Z99" i="10"/>
  <c r="Z745" i="10"/>
  <c r="Z693" i="10"/>
  <c r="AA686" i="10"/>
  <c r="AA589" i="10"/>
  <c r="AA579" i="10"/>
  <c r="Z575" i="10"/>
  <c r="AA565" i="10"/>
  <c r="AA555" i="10"/>
  <c r="Z551" i="10"/>
  <c r="AA541" i="10"/>
  <c r="AA531" i="10"/>
  <c r="Z527" i="10"/>
  <c r="AA517" i="10"/>
  <c r="AA507" i="10"/>
  <c r="Z503" i="10"/>
  <c r="AA493" i="10"/>
  <c r="AA483" i="10"/>
  <c r="Z479" i="10"/>
  <c r="AA450" i="10"/>
  <c r="AA446" i="10"/>
  <c r="AA306" i="10"/>
  <c r="AA282" i="10"/>
  <c r="Z261" i="10"/>
  <c r="Z257" i="10"/>
  <c r="AA250" i="10"/>
  <c r="AC246" i="10"/>
  <c r="Z225" i="10"/>
  <c r="Z221" i="10"/>
  <c r="AA214" i="10"/>
  <c r="AC210" i="10"/>
  <c r="Z189" i="10"/>
  <c r="Z185" i="10"/>
  <c r="AA178" i="10"/>
  <c r="AC174" i="10"/>
  <c r="Z153" i="10"/>
  <c r="Z149" i="10"/>
  <c r="Z142" i="10"/>
  <c r="AA142" i="10"/>
  <c r="AA103" i="10"/>
  <c r="AA77" i="10"/>
  <c r="Z77" i="10"/>
  <c r="AA618" i="10"/>
  <c r="AA607" i="10"/>
  <c r="AA596" i="10"/>
  <c r="AA582" i="10"/>
  <c r="AA558" i="10"/>
  <c r="AA534" i="10"/>
  <c r="AA510" i="10"/>
  <c r="AA486" i="10"/>
  <c r="AA460" i="10"/>
  <c r="AA423" i="10"/>
  <c r="AA383" i="10"/>
  <c r="AA359" i="10"/>
  <c r="AA299" i="10"/>
  <c r="AC271" i="10"/>
  <c r="AC235" i="10"/>
  <c r="AC199" i="10"/>
  <c r="AC163" i="10"/>
  <c r="Z660" i="10"/>
  <c r="Z599" i="10"/>
  <c r="Z469" i="10"/>
  <c r="AA456" i="10"/>
  <c r="AA442" i="10"/>
  <c r="AC277" i="10"/>
  <c r="AA271" i="10"/>
  <c r="AC241" i="10"/>
  <c r="AA235" i="10"/>
  <c r="AC205" i="10"/>
  <c r="AA199" i="10"/>
  <c r="AC169" i="10"/>
  <c r="AA163" i="10"/>
  <c r="Z137" i="10"/>
  <c r="Z107" i="10"/>
  <c r="AA107" i="10"/>
  <c r="AC106" i="10"/>
  <c r="AC84" i="10"/>
  <c r="AC274" i="10"/>
  <c r="AC245" i="10"/>
  <c r="AC238" i="10"/>
  <c r="AC209" i="10"/>
  <c r="AC202" i="10"/>
  <c r="AC173" i="10"/>
  <c r="AC166" i="10"/>
  <c r="AC132" i="10"/>
  <c r="AA777" i="10"/>
  <c r="AA709" i="10"/>
  <c r="AA692" i="10"/>
  <c r="AA631" i="10"/>
  <c r="AA613" i="10"/>
  <c r="Z452" i="10"/>
  <c r="AA437" i="10"/>
  <c r="Z433" i="10"/>
  <c r="AA426" i="10"/>
  <c r="AA410" i="10"/>
  <c r="AA403" i="10"/>
  <c r="AA399" i="10"/>
  <c r="AA379" i="10"/>
  <c r="AA375" i="10"/>
  <c r="AA355" i="10"/>
  <c r="AA351" i="10"/>
  <c r="AA328" i="10"/>
  <c r="AA315" i="10"/>
  <c r="AA301" i="10"/>
  <c r="AA274" i="10"/>
  <c r="AC270" i="10"/>
  <c r="AA263" i="10"/>
  <c r="AC263" i="10"/>
  <c r="AA252" i="10"/>
  <c r="Z249" i="10"/>
  <c r="Z245" i="10"/>
  <c r="AA238" i="10"/>
  <c r="AC234" i="10"/>
  <c r="AA227" i="10"/>
  <c r="AC227" i="10"/>
  <c r="AA216" i="10"/>
  <c r="Z213" i="10"/>
  <c r="Z209" i="10"/>
  <c r="AA202" i="10"/>
  <c r="AC198" i="10"/>
  <c r="AA191" i="10"/>
  <c r="AC191" i="10"/>
  <c r="AA180" i="10"/>
  <c r="Z177" i="10"/>
  <c r="Z173" i="10"/>
  <c r="AA166" i="10"/>
  <c r="AC162" i="10"/>
  <c r="AA155" i="10"/>
  <c r="AC155" i="10"/>
  <c r="Z132" i="10"/>
  <c r="Z123" i="10"/>
  <c r="Z115" i="10"/>
  <c r="AA115" i="10"/>
  <c r="Z106" i="10"/>
  <c r="AA106" i="10"/>
  <c r="AA75" i="10"/>
  <c r="Z75" i="10"/>
  <c r="AA780" i="10"/>
  <c r="AA764" i="10"/>
  <c r="AA740" i="10"/>
  <c r="Z695" i="10"/>
  <c r="Z609" i="10"/>
  <c r="AA602" i="10"/>
  <c r="Z459" i="10"/>
  <c r="AA441" i="10"/>
  <c r="Z392" i="10"/>
  <c r="Z389" i="10"/>
  <c r="Z365" i="10"/>
  <c r="Z341" i="10"/>
  <c r="AA298" i="10"/>
  <c r="AA270" i="10"/>
  <c r="AC259" i="10"/>
  <c r="Z255" i="10"/>
  <c r="AC244" i="10"/>
  <c r="AA234" i="10"/>
  <c r="AC223" i="10"/>
  <c r="Z219" i="10"/>
  <c r="AC208" i="10"/>
  <c r="AA198" i="10"/>
  <c r="AC187" i="10"/>
  <c r="Z183" i="10"/>
  <c r="AC172" i="10"/>
  <c r="AA162" i="10"/>
  <c r="AC151" i="10"/>
  <c r="AC127" i="10"/>
  <c r="AC96" i="10"/>
  <c r="AA62" i="10"/>
  <c r="Z114" i="10"/>
  <c r="AA114" i="10"/>
  <c r="AA723" i="10"/>
  <c r="AA680" i="10"/>
  <c r="AA666" i="10"/>
  <c r="AA655" i="10"/>
  <c r="AA644" i="10"/>
  <c r="AA570" i="10"/>
  <c r="AA546" i="10"/>
  <c r="AA522" i="10"/>
  <c r="AA498" i="10"/>
  <c r="AA474" i="10"/>
  <c r="AA432" i="10"/>
  <c r="AA395" i="10"/>
  <c r="AA371" i="10"/>
  <c r="AA347" i="10"/>
  <c r="AA327" i="10"/>
  <c r="AA311" i="10"/>
  <c r="AA287" i="10"/>
  <c r="AC269" i="10"/>
  <c r="AA265" i="10"/>
  <c r="AC262" i="10"/>
  <c r="AC233" i="10"/>
  <c r="AA229" i="10"/>
  <c r="AC226" i="10"/>
  <c r="AC197" i="10"/>
  <c r="AA193" i="10"/>
  <c r="AC190" i="10"/>
  <c r="AC161" i="10"/>
  <c r="AA157" i="10"/>
  <c r="AC154" i="10"/>
  <c r="AC139" i="10"/>
  <c r="Z135" i="10"/>
  <c r="Z131" i="10"/>
  <c r="Z96" i="10"/>
  <c r="AA96" i="10"/>
  <c r="AA87" i="10"/>
  <c r="Z87" i="10"/>
  <c r="Z633" i="10"/>
  <c r="AA626" i="10"/>
  <c r="AA601" i="10"/>
  <c r="Z440" i="10"/>
  <c r="Z409" i="10"/>
  <c r="AA340" i="10"/>
  <c r="Z273" i="10"/>
  <c r="Z269" i="10"/>
  <c r="AA262" i="10"/>
  <c r="AC258" i="10"/>
  <c r="AC251" i="10"/>
  <c r="Z237" i="10"/>
  <c r="Z233" i="10"/>
  <c r="AA226" i="10"/>
  <c r="AC222" i="10"/>
  <c r="Z201" i="10"/>
  <c r="Z197" i="10"/>
  <c r="AA190" i="10"/>
  <c r="AC186" i="10"/>
  <c r="Z165" i="10"/>
  <c r="Z161" i="10"/>
  <c r="AA154" i="10"/>
  <c r="AC150" i="10"/>
  <c r="AA139" i="10"/>
  <c r="AC126" i="10"/>
  <c r="AA113" i="10"/>
  <c r="Z113" i="10"/>
  <c r="AC112" i="10"/>
  <c r="AA61" i="10"/>
  <c r="Z61" i="10"/>
  <c r="AC247" i="10"/>
  <c r="AC211" i="10"/>
  <c r="AC175" i="10"/>
  <c r="AA60" i="10"/>
  <c r="Z60" i="10"/>
  <c r="AC138" i="10"/>
  <c r="AC131" i="10"/>
  <c r="AC102" i="10"/>
  <c r="AC91" i="10"/>
  <c r="AC137" i="10"/>
  <c r="AC130" i="10"/>
  <c r="AC101" i="10"/>
  <c r="AC94" i="10"/>
  <c r="AC90" i="10"/>
  <c r="AC79" i="10"/>
  <c r="AC115" i="10"/>
  <c r="AC121" i="10"/>
  <c r="AC89" i="10"/>
  <c r="AC82" i="10"/>
  <c r="AC78" i="10"/>
  <c r="Z129" i="10"/>
  <c r="Z125" i="10"/>
  <c r="AA118" i="10"/>
  <c r="AC114" i="10"/>
  <c r="AC107" i="10"/>
  <c r="AC88" i="10"/>
  <c r="AA71" i="10"/>
  <c r="Z63" i="10"/>
  <c r="AC124" i="10"/>
  <c r="AC103" i="10"/>
  <c r="G266" i="7"/>
  <c r="J266" i="7" s="1"/>
  <c r="M266" i="7" s="1"/>
  <c r="P266" i="7" s="1"/>
  <c r="S266" i="7" s="1"/>
  <c r="V266" i="7" s="1"/>
  <c r="Y266" i="7" s="1"/>
  <c r="AB266" i="7" s="1"/>
  <c r="G262" i="7"/>
  <c r="J262" i="7" s="1"/>
  <c r="M262" i="7" s="1"/>
  <c r="P262" i="7" s="1"/>
  <c r="S262" i="7" s="1"/>
  <c r="V262" i="7" s="1"/>
  <c r="Y262" i="7" s="1"/>
  <c r="AB262" i="7" s="1"/>
  <c r="G258" i="7"/>
  <c r="J258" i="7" s="1"/>
  <c r="M258" i="7" s="1"/>
  <c r="P258" i="7" s="1"/>
  <c r="S258" i="7" s="1"/>
  <c r="V258" i="7" s="1"/>
  <c r="Y258" i="7" s="1"/>
  <c r="AB258" i="7" s="1"/>
  <c r="F254" i="7"/>
  <c r="I254" i="7" s="1"/>
  <c r="L254" i="7" s="1"/>
  <c r="O254" i="7" s="1"/>
  <c r="R254" i="7" s="1"/>
  <c r="U254" i="7" s="1"/>
  <c r="X254" i="7" s="1"/>
  <c r="AA254" i="7" s="1"/>
  <c r="G234" i="7"/>
  <c r="J234" i="7" s="1"/>
  <c r="M234" i="7" s="1"/>
  <c r="P234" i="7" s="1"/>
  <c r="S234" i="7" s="1"/>
  <c r="V234" i="7" s="1"/>
  <c r="Y234" i="7" s="1"/>
  <c r="AB234" i="7" s="1"/>
  <c r="F206" i="7"/>
  <c r="I206" i="7" s="1"/>
  <c r="L206" i="7" s="1"/>
  <c r="O206" i="7" s="1"/>
  <c r="R206" i="7" s="1"/>
  <c r="U206" i="7" s="1"/>
  <c r="X206" i="7" s="1"/>
  <c r="AA206" i="7" s="1"/>
  <c r="F198" i="7"/>
  <c r="I198" i="7" s="1"/>
  <c r="L198" i="7" s="1"/>
  <c r="O198" i="7" s="1"/>
  <c r="R198" i="7" s="1"/>
  <c r="U198" i="7" s="1"/>
  <c r="X198" i="7" s="1"/>
  <c r="AA198" i="7" s="1"/>
  <c r="F174" i="7"/>
  <c r="I174" i="7" s="1"/>
  <c r="L174" i="7" s="1"/>
  <c r="O174" i="7" s="1"/>
  <c r="R174" i="7" s="1"/>
  <c r="U174" i="7" s="1"/>
  <c r="X174" i="7" s="1"/>
  <c r="AA174" i="7" s="1"/>
  <c r="F532" i="7"/>
  <c r="I532" i="7" s="1"/>
  <c r="L532" i="7" s="1"/>
  <c r="O532" i="7" s="1"/>
  <c r="R532" i="7" s="1"/>
  <c r="U532" i="7" s="1"/>
  <c r="X532" i="7" s="1"/>
  <c r="AA532" i="7" s="1"/>
  <c r="B532" i="7"/>
  <c r="G524" i="7"/>
  <c r="J524" i="7" s="1"/>
  <c r="M524" i="7" s="1"/>
  <c r="P524" i="7" s="1"/>
  <c r="S524" i="7" s="1"/>
  <c r="V524" i="7" s="1"/>
  <c r="Y524" i="7" s="1"/>
  <c r="AB524" i="7" s="1"/>
  <c r="B524" i="7"/>
  <c r="G516" i="7"/>
  <c r="J516" i="7" s="1"/>
  <c r="M516" i="7" s="1"/>
  <c r="P516" i="7" s="1"/>
  <c r="S516" i="7" s="1"/>
  <c r="V516" i="7" s="1"/>
  <c r="Y516" i="7" s="1"/>
  <c r="AB516" i="7" s="1"/>
  <c r="B516" i="7"/>
  <c r="F512" i="7"/>
  <c r="I512" i="7" s="1"/>
  <c r="L512" i="7" s="1"/>
  <c r="O512" i="7" s="1"/>
  <c r="R512" i="7" s="1"/>
  <c r="U512" i="7" s="1"/>
  <c r="X512" i="7" s="1"/>
  <c r="AA512" i="7" s="1"/>
  <c r="B512" i="7"/>
  <c r="F508" i="7"/>
  <c r="I508" i="7" s="1"/>
  <c r="L508" i="7" s="1"/>
  <c r="O508" i="7" s="1"/>
  <c r="R508" i="7" s="1"/>
  <c r="U508" i="7" s="1"/>
  <c r="X508" i="7" s="1"/>
  <c r="AA508" i="7" s="1"/>
  <c r="B508" i="7"/>
  <c r="F496" i="7"/>
  <c r="I496" i="7" s="1"/>
  <c r="L496" i="7" s="1"/>
  <c r="O496" i="7" s="1"/>
  <c r="R496" i="7" s="1"/>
  <c r="U496" i="7" s="1"/>
  <c r="X496" i="7" s="1"/>
  <c r="AA496" i="7" s="1"/>
  <c r="B496" i="7"/>
  <c r="F492" i="7"/>
  <c r="I492" i="7" s="1"/>
  <c r="L492" i="7" s="1"/>
  <c r="O492" i="7" s="1"/>
  <c r="R492" i="7" s="1"/>
  <c r="U492" i="7" s="1"/>
  <c r="X492" i="7" s="1"/>
  <c r="AA492" i="7" s="1"/>
  <c r="B492" i="7"/>
  <c r="F484" i="7"/>
  <c r="I484" i="7" s="1"/>
  <c r="L484" i="7" s="1"/>
  <c r="O484" i="7" s="1"/>
  <c r="R484" i="7" s="1"/>
  <c r="U484" i="7" s="1"/>
  <c r="X484" i="7" s="1"/>
  <c r="AA484" i="7" s="1"/>
  <c r="B484" i="7"/>
  <c r="F480" i="7"/>
  <c r="I480" i="7" s="1"/>
  <c r="L480" i="7" s="1"/>
  <c r="O480" i="7" s="1"/>
  <c r="R480" i="7" s="1"/>
  <c r="U480" i="7" s="1"/>
  <c r="X480" i="7" s="1"/>
  <c r="AA480" i="7" s="1"/>
  <c r="B480" i="7"/>
  <c r="F476" i="7"/>
  <c r="I476" i="7" s="1"/>
  <c r="L476" i="7" s="1"/>
  <c r="O476" i="7" s="1"/>
  <c r="R476" i="7" s="1"/>
  <c r="U476" i="7" s="1"/>
  <c r="X476" i="7" s="1"/>
  <c r="AA476" i="7" s="1"/>
  <c r="B476" i="7"/>
  <c r="F468" i="7"/>
  <c r="I468" i="7" s="1"/>
  <c r="L468" i="7" s="1"/>
  <c r="O468" i="7" s="1"/>
  <c r="R468" i="7" s="1"/>
  <c r="U468" i="7" s="1"/>
  <c r="X468" i="7" s="1"/>
  <c r="AA468" i="7" s="1"/>
  <c r="B468" i="7"/>
  <c r="G464" i="7"/>
  <c r="J464" i="7" s="1"/>
  <c r="M464" i="7" s="1"/>
  <c r="P464" i="7" s="1"/>
  <c r="S464" i="7" s="1"/>
  <c r="V464" i="7" s="1"/>
  <c r="Y464" i="7" s="1"/>
  <c r="AB464" i="7" s="1"/>
  <c r="B464" i="7"/>
  <c r="F452" i="7"/>
  <c r="I452" i="7" s="1"/>
  <c r="L452" i="7" s="1"/>
  <c r="O452" i="7" s="1"/>
  <c r="R452" i="7" s="1"/>
  <c r="U452" i="7" s="1"/>
  <c r="X452" i="7" s="1"/>
  <c r="AA452" i="7" s="1"/>
  <c r="B452" i="7"/>
  <c r="G448" i="7"/>
  <c r="J448" i="7" s="1"/>
  <c r="M448" i="7" s="1"/>
  <c r="P448" i="7" s="1"/>
  <c r="S448" i="7" s="1"/>
  <c r="V448" i="7" s="1"/>
  <c r="Y448" i="7" s="1"/>
  <c r="AB448" i="7" s="1"/>
  <c r="B448" i="7"/>
  <c r="F440" i="7"/>
  <c r="I440" i="7" s="1"/>
  <c r="L440" i="7" s="1"/>
  <c r="O440" i="7" s="1"/>
  <c r="R440" i="7" s="1"/>
  <c r="U440" i="7" s="1"/>
  <c r="X440" i="7" s="1"/>
  <c r="AA440" i="7" s="1"/>
  <c r="B440" i="7"/>
  <c r="G432" i="7"/>
  <c r="J432" i="7" s="1"/>
  <c r="M432" i="7" s="1"/>
  <c r="P432" i="7" s="1"/>
  <c r="S432" i="7" s="1"/>
  <c r="V432" i="7" s="1"/>
  <c r="Y432" i="7" s="1"/>
  <c r="AB432" i="7" s="1"/>
  <c r="B432" i="7"/>
  <c r="F428" i="7"/>
  <c r="I428" i="7" s="1"/>
  <c r="L428" i="7" s="1"/>
  <c r="O428" i="7" s="1"/>
  <c r="R428" i="7" s="1"/>
  <c r="U428" i="7" s="1"/>
  <c r="X428" i="7" s="1"/>
  <c r="AA428" i="7" s="1"/>
  <c r="B428" i="7"/>
  <c r="F412" i="7"/>
  <c r="I412" i="7" s="1"/>
  <c r="L412" i="7" s="1"/>
  <c r="O412" i="7" s="1"/>
  <c r="R412" i="7" s="1"/>
  <c r="U412" i="7" s="1"/>
  <c r="X412" i="7" s="1"/>
  <c r="AA412" i="7" s="1"/>
  <c r="F408" i="7"/>
  <c r="I408" i="7" s="1"/>
  <c r="L408" i="7" s="1"/>
  <c r="O408" i="7" s="1"/>
  <c r="R408" i="7" s="1"/>
  <c r="U408" i="7" s="1"/>
  <c r="X408" i="7" s="1"/>
  <c r="AA408" i="7" s="1"/>
  <c r="F246" i="7"/>
  <c r="I246" i="7" s="1"/>
  <c r="L246" i="7" s="1"/>
  <c r="O246" i="7" s="1"/>
  <c r="R246" i="7" s="1"/>
  <c r="U246" i="7" s="1"/>
  <c r="X246" i="7" s="1"/>
  <c r="AA246" i="7" s="1"/>
  <c r="G242" i="7"/>
  <c r="J242" i="7" s="1"/>
  <c r="M242" i="7" s="1"/>
  <c r="P242" i="7" s="1"/>
  <c r="S242" i="7" s="1"/>
  <c r="V242" i="7" s="1"/>
  <c r="Y242" i="7" s="1"/>
  <c r="AB242" i="7" s="1"/>
  <c r="F218" i="7"/>
  <c r="I218" i="7" s="1"/>
  <c r="L218" i="7" s="1"/>
  <c r="O218" i="7" s="1"/>
  <c r="R218" i="7" s="1"/>
  <c r="U218" i="7" s="1"/>
  <c r="X218" i="7" s="1"/>
  <c r="AA218" i="7" s="1"/>
  <c r="F210" i="7"/>
  <c r="I210" i="7" s="1"/>
  <c r="L210" i="7" s="1"/>
  <c r="O210" i="7" s="1"/>
  <c r="R210" i="7" s="1"/>
  <c r="U210" i="7" s="1"/>
  <c r="X210" i="7" s="1"/>
  <c r="AA210" i="7" s="1"/>
  <c r="F178" i="7"/>
  <c r="I178" i="7" s="1"/>
  <c r="L178" i="7" s="1"/>
  <c r="O178" i="7" s="1"/>
  <c r="R178" i="7" s="1"/>
  <c r="U178" i="7" s="1"/>
  <c r="X178" i="7" s="1"/>
  <c r="AA178" i="7" s="1"/>
  <c r="G138" i="7"/>
  <c r="J138" i="7" s="1"/>
  <c r="M138" i="7" s="1"/>
  <c r="P138" i="7" s="1"/>
  <c r="S138" i="7" s="1"/>
  <c r="V138" i="7" s="1"/>
  <c r="Y138" i="7" s="1"/>
  <c r="AB138" i="7" s="1"/>
  <c r="F126" i="7"/>
  <c r="I126" i="7" s="1"/>
  <c r="L126" i="7" s="1"/>
  <c r="O126" i="7" s="1"/>
  <c r="R126" i="7" s="1"/>
  <c r="U126" i="7" s="1"/>
  <c r="X126" i="7" s="1"/>
  <c r="AA126" i="7" s="1"/>
  <c r="F623" i="7"/>
  <c r="I623" i="7" s="1"/>
  <c r="L623" i="7" s="1"/>
  <c r="O623" i="7" s="1"/>
  <c r="R623" i="7" s="1"/>
  <c r="U623" i="7" s="1"/>
  <c r="X623" i="7" s="1"/>
  <c r="AA623" i="7" s="1"/>
  <c r="B623" i="7"/>
  <c r="F615" i="7"/>
  <c r="I615" i="7" s="1"/>
  <c r="L615" i="7" s="1"/>
  <c r="O615" i="7" s="1"/>
  <c r="R615" i="7" s="1"/>
  <c r="U615" i="7" s="1"/>
  <c r="X615" i="7" s="1"/>
  <c r="AA615" i="7" s="1"/>
  <c r="B615" i="7"/>
  <c r="F611" i="7"/>
  <c r="I611" i="7" s="1"/>
  <c r="L611" i="7" s="1"/>
  <c r="O611" i="7" s="1"/>
  <c r="R611" i="7" s="1"/>
  <c r="U611" i="7" s="1"/>
  <c r="X611" i="7" s="1"/>
  <c r="AA611" i="7" s="1"/>
  <c r="B611" i="7"/>
  <c r="G607" i="7"/>
  <c r="J607" i="7" s="1"/>
  <c r="M607" i="7" s="1"/>
  <c r="P607" i="7" s="1"/>
  <c r="S607" i="7" s="1"/>
  <c r="V607" i="7" s="1"/>
  <c r="Y607" i="7" s="1"/>
  <c r="AB607" i="7" s="1"/>
  <c r="B607" i="7"/>
  <c r="F599" i="7"/>
  <c r="I599" i="7" s="1"/>
  <c r="L599" i="7" s="1"/>
  <c r="O599" i="7" s="1"/>
  <c r="R599" i="7" s="1"/>
  <c r="U599" i="7" s="1"/>
  <c r="X599" i="7" s="1"/>
  <c r="AA599" i="7" s="1"/>
  <c r="B599" i="7"/>
  <c r="F591" i="7"/>
  <c r="I591" i="7" s="1"/>
  <c r="L591" i="7" s="1"/>
  <c r="O591" i="7" s="1"/>
  <c r="R591" i="7" s="1"/>
  <c r="U591" i="7" s="1"/>
  <c r="X591" i="7" s="1"/>
  <c r="AA591" i="7" s="1"/>
  <c r="B591" i="7"/>
  <c r="F583" i="7"/>
  <c r="I583" i="7" s="1"/>
  <c r="L583" i="7" s="1"/>
  <c r="O583" i="7" s="1"/>
  <c r="R583" i="7" s="1"/>
  <c r="U583" i="7" s="1"/>
  <c r="X583" i="7" s="1"/>
  <c r="AA583" i="7" s="1"/>
  <c r="B583" i="7"/>
  <c r="F575" i="7"/>
  <c r="I575" i="7" s="1"/>
  <c r="L575" i="7" s="1"/>
  <c r="O575" i="7" s="1"/>
  <c r="R575" i="7" s="1"/>
  <c r="U575" i="7" s="1"/>
  <c r="X575" i="7" s="1"/>
  <c r="AA575" i="7" s="1"/>
  <c r="B575" i="7"/>
  <c r="F571" i="7"/>
  <c r="I571" i="7" s="1"/>
  <c r="L571" i="7" s="1"/>
  <c r="O571" i="7" s="1"/>
  <c r="R571" i="7" s="1"/>
  <c r="U571" i="7" s="1"/>
  <c r="X571" i="7" s="1"/>
  <c r="AA571" i="7" s="1"/>
  <c r="B571" i="7"/>
  <c r="G567" i="7"/>
  <c r="J567" i="7" s="1"/>
  <c r="M567" i="7" s="1"/>
  <c r="P567" i="7" s="1"/>
  <c r="S567" i="7" s="1"/>
  <c r="V567" i="7" s="1"/>
  <c r="Y567" i="7" s="1"/>
  <c r="AB567" i="7" s="1"/>
  <c r="B567" i="7"/>
  <c r="F559" i="7"/>
  <c r="I559" i="7" s="1"/>
  <c r="L559" i="7" s="1"/>
  <c r="O559" i="7" s="1"/>
  <c r="R559" i="7" s="1"/>
  <c r="U559" i="7" s="1"/>
  <c r="X559" i="7" s="1"/>
  <c r="AA559" i="7" s="1"/>
  <c r="B559" i="7"/>
  <c r="F555" i="7"/>
  <c r="I555" i="7" s="1"/>
  <c r="L555" i="7" s="1"/>
  <c r="O555" i="7" s="1"/>
  <c r="R555" i="7" s="1"/>
  <c r="U555" i="7" s="1"/>
  <c r="X555" i="7" s="1"/>
  <c r="AA555" i="7" s="1"/>
  <c r="B555" i="7"/>
  <c r="F527" i="7"/>
  <c r="I527" i="7" s="1"/>
  <c r="L527" i="7" s="1"/>
  <c r="O527" i="7" s="1"/>
  <c r="R527" i="7" s="1"/>
  <c r="U527" i="7" s="1"/>
  <c r="X527" i="7" s="1"/>
  <c r="AA527" i="7" s="1"/>
  <c r="G133" i="7"/>
  <c r="J133" i="7" s="1"/>
  <c r="M133" i="7" s="1"/>
  <c r="P133" i="7" s="1"/>
  <c r="S133" i="7" s="1"/>
  <c r="V133" i="7" s="1"/>
  <c r="Y133" i="7" s="1"/>
  <c r="AB133" i="7" s="1"/>
  <c r="G97" i="7"/>
  <c r="J97" i="7" s="1"/>
  <c r="M97" i="7" s="1"/>
  <c r="P97" i="7" s="1"/>
  <c r="S97" i="7" s="1"/>
  <c r="V97" i="7" s="1"/>
  <c r="Y97" i="7" s="1"/>
  <c r="AB97" i="7" s="1"/>
  <c r="F89" i="7"/>
  <c r="I89" i="7" s="1"/>
  <c r="L89" i="7" s="1"/>
  <c r="O89" i="7" s="1"/>
  <c r="R89" i="7" s="1"/>
  <c r="U89" i="7" s="1"/>
  <c r="X89" i="7" s="1"/>
  <c r="AA89" i="7" s="1"/>
  <c r="F297" i="7"/>
  <c r="I297" i="7" s="1"/>
  <c r="L297" i="7" s="1"/>
  <c r="O297" i="7" s="1"/>
  <c r="R297" i="7" s="1"/>
  <c r="U297" i="7" s="1"/>
  <c r="X297" i="7" s="1"/>
  <c r="AA297" i="7" s="1"/>
  <c r="F293" i="7"/>
  <c r="I293" i="7" s="1"/>
  <c r="L293" i="7" s="1"/>
  <c r="O293" i="7" s="1"/>
  <c r="R293" i="7" s="1"/>
  <c r="U293" i="7" s="1"/>
  <c r="X293" i="7" s="1"/>
  <c r="AA293" i="7" s="1"/>
  <c r="G273" i="7"/>
  <c r="J273" i="7" s="1"/>
  <c r="M273" i="7" s="1"/>
  <c r="P273" i="7" s="1"/>
  <c r="S273" i="7" s="1"/>
  <c r="V273" i="7" s="1"/>
  <c r="Y273" i="7" s="1"/>
  <c r="AB273" i="7" s="1"/>
  <c r="G269" i="7"/>
  <c r="J269" i="7" s="1"/>
  <c r="M269" i="7" s="1"/>
  <c r="P269" i="7" s="1"/>
  <c r="S269" i="7" s="1"/>
  <c r="V269" i="7" s="1"/>
  <c r="Y269" i="7" s="1"/>
  <c r="AB269" i="7" s="1"/>
  <c r="G249" i="7"/>
  <c r="J249" i="7" s="1"/>
  <c r="M249" i="7" s="1"/>
  <c r="P249" i="7" s="1"/>
  <c r="S249" i="7" s="1"/>
  <c r="V249" i="7" s="1"/>
  <c r="Y249" i="7" s="1"/>
  <c r="AB249" i="7" s="1"/>
  <c r="F245" i="7"/>
  <c r="I245" i="7" s="1"/>
  <c r="L245" i="7" s="1"/>
  <c r="O245" i="7" s="1"/>
  <c r="R245" i="7" s="1"/>
  <c r="U245" i="7" s="1"/>
  <c r="X245" i="7" s="1"/>
  <c r="AA245" i="7" s="1"/>
  <c r="G225" i="7"/>
  <c r="J225" i="7" s="1"/>
  <c r="M225" i="7" s="1"/>
  <c r="P225" i="7" s="1"/>
  <c r="S225" i="7" s="1"/>
  <c r="V225" i="7" s="1"/>
  <c r="Y225" i="7" s="1"/>
  <c r="AB225" i="7" s="1"/>
  <c r="F213" i="7"/>
  <c r="I213" i="7" s="1"/>
  <c r="L213" i="7" s="1"/>
  <c r="O213" i="7" s="1"/>
  <c r="R213" i="7" s="1"/>
  <c r="U213" i="7" s="1"/>
  <c r="X213" i="7" s="1"/>
  <c r="AA213" i="7" s="1"/>
  <c r="F201" i="7"/>
  <c r="I201" i="7" s="1"/>
  <c r="L201" i="7" s="1"/>
  <c r="O201" i="7" s="1"/>
  <c r="R201" i="7" s="1"/>
  <c r="U201" i="7" s="1"/>
  <c r="X201" i="7" s="1"/>
  <c r="AA201" i="7" s="1"/>
  <c r="F197" i="7"/>
  <c r="I197" i="7" s="1"/>
  <c r="L197" i="7" s="1"/>
  <c r="O197" i="7" s="1"/>
  <c r="R197" i="7" s="1"/>
  <c r="U197" i="7" s="1"/>
  <c r="X197" i="7" s="1"/>
  <c r="AA197" i="7" s="1"/>
  <c r="F193" i="7"/>
  <c r="I193" i="7" s="1"/>
  <c r="L193" i="7" s="1"/>
  <c r="O193" i="7" s="1"/>
  <c r="R193" i="7" s="1"/>
  <c r="U193" i="7" s="1"/>
  <c r="X193" i="7" s="1"/>
  <c r="AA193" i="7" s="1"/>
  <c r="G181" i="7"/>
  <c r="J181" i="7" s="1"/>
  <c r="M181" i="7" s="1"/>
  <c r="P181" i="7" s="1"/>
  <c r="S181" i="7" s="1"/>
  <c r="V181" i="7" s="1"/>
  <c r="Y181" i="7" s="1"/>
  <c r="AB181" i="7" s="1"/>
  <c r="G157" i="7"/>
  <c r="J157" i="7" s="1"/>
  <c r="M157" i="7" s="1"/>
  <c r="P157" i="7" s="1"/>
  <c r="S157" i="7" s="1"/>
  <c r="V157" i="7" s="1"/>
  <c r="Y157" i="7" s="1"/>
  <c r="AB157" i="7" s="1"/>
  <c r="F523" i="7"/>
  <c r="I523" i="7" s="1"/>
  <c r="L523" i="7" s="1"/>
  <c r="O523" i="7" s="1"/>
  <c r="R523" i="7" s="1"/>
  <c r="U523" i="7" s="1"/>
  <c r="X523" i="7" s="1"/>
  <c r="AA523" i="7" s="1"/>
  <c r="B523" i="7"/>
  <c r="F519" i="7"/>
  <c r="I519" i="7" s="1"/>
  <c r="L519" i="7" s="1"/>
  <c r="O519" i="7" s="1"/>
  <c r="R519" i="7" s="1"/>
  <c r="U519" i="7" s="1"/>
  <c r="X519" i="7" s="1"/>
  <c r="AA519" i="7" s="1"/>
  <c r="B519" i="7"/>
  <c r="G515" i="7"/>
  <c r="J515" i="7" s="1"/>
  <c r="M515" i="7" s="1"/>
  <c r="P515" i="7" s="1"/>
  <c r="S515" i="7" s="1"/>
  <c r="V515" i="7" s="1"/>
  <c r="Y515" i="7" s="1"/>
  <c r="AB515" i="7" s="1"/>
  <c r="B515" i="7"/>
  <c r="F511" i="7"/>
  <c r="I511" i="7" s="1"/>
  <c r="L511" i="7" s="1"/>
  <c r="O511" i="7" s="1"/>
  <c r="R511" i="7" s="1"/>
  <c r="U511" i="7" s="1"/>
  <c r="X511" i="7" s="1"/>
  <c r="AA511" i="7" s="1"/>
  <c r="B511" i="7"/>
  <c r="F507" i="7"/>
  <c r="I507" i="7" s="1"/>
  <c r="L507" i="7" s="1"/>
  <c r="O507" i="7" s="1"/>
  <c r="R507" i="7" s="1"/>
  <c r="U507" i="7" s="1"/>
  <c r="X507" i="7" s="1"/>
  <c r="AA507" i="7" s="1"/>
  <c r="B507" i="7"/>
  <c r="F499" i="7"/>
  <c r="I499" i="7" s="1"/>
  <c r="L499" i="7" s="1"/>
  <c r="O499" i="7" s="1"/>
  <c r="R499" i="7" s="1"/>
  <c r="U499" i="7" s="1"/>
  <c r="X499" i="7" s="1"/>
  <c r="AA499" i="7" s="1"/>
  <c r="B499" i="7"/>
  <c r="F495" i="7"/>
  <c r="I495" i="7" s="1"/>
  <c r="L495" i="7" s="1"/>
  <c r="O495" i="7" s="1"/>
  <c r="R495" i="7" s="1"/>
  <c r="U495" i="7" s="1"/>
  <c r="X495" i="7" s="1"/>
  <c r="AA495" i="7" s="1"/>
  <c r="B495" i="7"/>
  <c r="F487" i="7"/>
  <c r="I487" i="7" s="1"/>
  <c r="L487" i="7" s="1"/>
  <c r="O487" i="7" s="1"/>
  <c r="R487" i="7" s="1"/>
  <c r="U487" i="7" s="1"/>
  <c r="X487" i="7" s="1"/>
  <c r="AA487" i="7" s="1"/>
  <c r="B487" i="7"/>
  <c r="F475" i="7"/>
  <c r="I475" i="7" s="1"/>
  <c r="L475" i="7" s="1"/>
  <c r="O475" i="7" s="1"/>
  <c r="R475" i="7" s="1"/>
  <c r="U475" i="7" s="1"/>
  <c r="X475" i="7" s="1"/>
  <c r="AA475" i="7" s="1"/>
  <c r="B475" i="7"/>
  <c r="G467" i="7"/>
  <c r="J467" i="7" s="1"/>
  <c r="M467" i="7" s="1"/>
  <c r="P467" i="7" s="1"/>
  <c r="S467" i="7" s="1"/>
  <c r="V467" i="7" s="1"/>
  <c r="Y467" i="7" s="1"/>
  <c r="AB467" i="7" s="1"/>
  <c r="B467" i="7"/>
  <c r="F463" i="7"/>
  <c r="I463" i="7" s="1"/>
  <c r="L463" i="7" s="1"/>
  <c r="O463" i="7" s="1"/>
  <c r="R463" i="7" s="1"/>
  <c r="U463" i="7" s="1"/>
  <c r="X463" i="7" s="1"/>
  <c r="AA463" i="7" s="1"/>
  <c r="B463" i="7"/>
  <c r="F439" i="7"/>
  <c r="I439" i="7" s="1"/>
  <c r="L439" i="7" s="1"/>
  <c r="O439" i="7" s="1"/>
  <c r="R439" i="7" s="1"/>
  <c r="U439" i="7" s="1"/>
  <c r="X439" i="7" s="1"/>
  <c r="AA439" i="7" s="1"/>
  <c r="B439" i="7"/>
  <c r="F431" i="7"/>
  <c r="I431" i="7" s="1"/>
  <c r="L431" i="7" s="1"/>
  <c r="O431" i="7" s="1"/>
  <c r="R431" i="7" s="1"/>
  <c r="U431" i="7" s="1"/>
  <c r="X431" i="7" s="1"/>
  <c r="AA431" i="7" s="1"/>
  <c r="B431" i="7"/>
  <c r="G423" i="7"/>
  <c r="J423" i="7" s="1"/>
  <c r="M423" i="7" s="1"/>
  <c r="P423" i="7" s="1"/>
  <c r="S423" i="7" s="1"/>
  <c r="V423" i="7" s="1"/>
  <c r="Y423" i="7" s="1"/>
  <c r="AB423" i="7" s="1"/>
  <c r="F419" i="7"/>
  <c r="I419" i="7" s="1"/>
  <c r="L419" i="7" s="1"/>
  <c r="O419" i="7" s="1"/>
  <c r="R419" i="7" s="1"/>
  <c r="U419" i="7" s="1"/>
  <c r="X419" i="7" s="1"/>
  <c r="AA419" i="7" s="1"/>
  <c r="G411" i="7"/>
  <c r="J411" i="7" s="1"/>
  <c r="M411" i="7" s="1"/>
  <c r="P411" i="7" s="1"/>
  <c r="S411" i="7" s="1"/>
  <c r="V411" i="7" s="1"/>
  <c r="Y411" i="7" s="1"/>
  <c r="AB411" i="7" s="1"/>
  <c r="G407" i="7"/>
  <c r="J407" i="7" s="1"/>
  <c r="M407" i="7" s="1"/>
  <c r="P407" i="7" s="1"/>
  <c r="S407" i="7" s="1"/>
  <c r="V407" i="7" s="1"/>
  <c r="Y407" i="7" s="1"/>
  <c r="AB407" i="7" s="1"/>
  <c r="F355" i="7"/>
  <c r="I355" i="7" s="1"/>
  <c r="L355" i="7" s="1"/>
  <c r="O355" i="7" s="1"/>
  <c r="R355" i="7" s="1"/>
  <c r="U355" i="7" s="1"/>
  <c r="X355" i="7" s="1"/>
  <c r="AA355" i="7" s="1"/>
  <c r="G351" i="7"/>
  <c r="J351" i="7" s="1"/>
  <c r="M351" i="7" s="1"/>
  <c r="P351" i="7" s="1"/>
  <c r="S351" i="7" s="1"/>
  <c r="V351" i="7" s="1"/>
  <c r="Y351" i="7" s="1"/>
  <c r="AB351" i="7" s="1"/>
  <c r="G347" i="7"/>
  <c r="J347" i="7" s="1"/>
  <c r="M347" i="7" s="1"/>
  <c r="P347" i="7" s="1"/>
  <c r="S347" i="7" s="1"/>
  <c r="V347" i="7" s="1"/>
  <c r="Y347" i="7" s="1"/>
  <c r="AB347" i="7" s="1"/>
  <c r="F331" i="7"/>
  <c r="I331" i="7" s="1"/>
  <c r="L331" i="7" s="1"/>
  <c r="O331" i="7" s="1"/>
  <c r="R331" i="7" s="1"/>
  <c r="U331" i="7" s="1"/>
  <c r="X331" i="7" s="1"/>
  <c r="AA331" i="7" s="1"/>
  <c r="G632" i="7"/>
  <c r="J632" i="7" s="1"/>
  <c r="M632" i="7" s="1"/>
  <c r="P632" i="7" s="1"/>
  <c r="S632" i="7" s="1"/>
  <c r="V632" i="7" s="1"/>
  <c r="Y632" i="7" s="1"/>
  <c r="AB632" i="7" s="1"/>
  <c r="B632" i="7"/>
  <c r="G608" i="7"/>
  <c r="J608" i="7" s="1"/>
  <c r="M608" i="7" s="1"/>
  <c r="P608" i="7" s="1"/>
  <c r="S608" i="7" s="1"/>
  <c r="V608" i="7" s="1"/>
  <c r="Y608" i="7" s="1"/>
  <c r="AB608" i="7" s="1"/>
  <c r="B608" i="7"/>
  <c r="G378" i="7"/>
  <c r="J378" i="7" s="1"/>
  <c r="M378" i="7" s="1"/>
  <c r="P378" i="7" s="1"/>
  <c r="S378" i="7" s="1"/>
  <c r="V378" i="7" s="1"/>
  <c r="Y378" i="7" s="1"/>
  <c r="AB378" i="7" s="1"/>
  <c r="G366" i="7"/>
  <c r="J366" i="7" s="1"/>
  <c r="M366" i="7" s="1"/>
  <c r="P366" i="7" s="1"/>
  <c r="S366" i="7" s="1"/>
  <c r="V366" i="7" s="1"/>
  <c r="Y366" i="7" s="1"/>
  <c r="AB366" i="7" s="1"/>
  <c r="F346" i="7"/>
  <c r="I346" i="7" s="1"/>
  <c r="L346" i="7" s="1"/>
  <c r="O346" i="7" s="1"/>
  <c r="R346" i="7" s="1"/>
  <c r="U346" i="7" s="1"/>
  <c r="X346" i="7" s="1"/>
  <c r="AA346" i="7" s="1"/>
  <c r="G338" i="7"/>
  <c r="J338" i="7" s="1"/>
  <c r="M338" i="7" s="1"/>
  <c r="P338" i="7" s="1"/>
  <c r="S338" i="7" s="1"/>
  <c r="V338" i="7" s="1"/>
  <c r="Y338" i="7" s="1"/>
  <c r="AB338" i="7" s="1"/>
  <c r="G330" i="7"/>
  <c r="J330" i="7" s="1"/>
  <c r="M330" i="7" s="1"/>
  <c r="P330" i="7" s="1"/>
  <c r="S330" i="7" s="1"/>
  <c r="V330" i="7" s="1"/>
  <c r="Y330" i="7" s="1"/>
  <c r="AB330" i="7" s="1"/>
  <c r="F318" i="7"/>
  <c r="I318" i="7" s="1"/>
  <c r="L318" i="7" s="1"/>
  <c r="O318" i="7" s="1"/>
  <c r="R318" i="7" s="1"/>
  <c r="U318" i="7" s="1"/>
  <c r="X318" i="7" s="1"/>
  <c r="AA318" i="7" s="1"/>
  <c r="F274" i="7"/>
  <c r="I274" i="7" s="1"/>
  <c r="L274" i="7" s="1"/>
  <c r="O274" i="7" s="1"/>
  <c r="R274" i="7" s="1"/>
  <c r="U274" i="7" s="1"/>
  <c r="X274" i="7" s="1"/>
  <c r="AA274" i="7" s="1"/>
  <c r="G401" i="7"/>
  <c r="J401" i="7" s="1"/>
  <c r="M401" i="7" s="1"/>
  <c r="P401" i="7" s="1"/>
  <c r="S401" i="7" s="1"/>
  <c r="V401" i="7" s="1"/>
  <c r="Y401" i="7" s="1"/>
  <c r="AB401" i="7" s="1"/>
  <c r="F385" i="7"/>
  <c r="I385" i="7" s="1"/>
  <c r="L385" i="7" s="1"/>
  <c r="O385" i="7" s="1"/>
  <c r="R385" i="7" s="1"/>
  <c r="U385" i="7" s="1"/>
  <c r="X385" i="7" s="1"/>
  <c r="AA385" i="7" s="1"/>
  <c r="F373" i="7"/>
  <c r="I373" i="7" s="1"/>
  <c r="L373" i="7" s="1"/>
  <c r="O373" i="7" s="1"/>
  <c r="R373" i="7" s="1"/>
  <c r="U373" i="7" s="1"/>
  <c r="X373" i="7" s="1"/>
  <c r="AA373" i="7" s="1"/>
  <c r="G369" i="7"/>
  <c r="J369" i="7" s="1"/>
  <c r="M369" i="7" s="1"/>
  <c r="P369" i="7" s="1"/>
  <c r="S369" i="7" s="1"/>
  <c r="V369" i="7" s="1"/>
  <c r="Y369" i="7" s="1"/>
  <c r="AB369" i="7" s="1"/>
  <c r="F361" i="7"/>
  <c r="I361" i="7" s="1"/>
  <c r="L361" i="7" s="1"/>
  <c r="O361" i="7" s="1"/>
  <c r="R361" i="7" s="1"/>
  <c r="U361" i="7" s="1"/>
  <c r="X361" i="7" s="1"/>
  <c r="AA361" i="7" s="1"/>
  <c r="F337" i="7"/>
  <c r="I337" i="7" s="1"/>
  <c r="L337" i="7" s="1"/>
  <c r="O337" i="7" s="1"/>
  <c r="R337" i="7" s="1"/>
  <c r="U337" i="7" s="1"/>
  <c r="X337" i="7" s="1"/>
  <c r="AA337" i="7" s="1"/>
  <c r="F317" i="7"/>
  <c r="I317" i="7" s="1"/>
  <c r="L317" i="7" s="1"/>
  <c r="O317" i="7" s="1"/>
  <c r="R317" i="7" s="1"/>
  <c r="U317" i="7" s="1"/>
  <c r="X317" i="7" s="1"/>
  <c r="AA317" i="7" s="1"/>
  <c r="F630" i="7"/>
  <c r="I630" i="7" s="1"/>
  <c r="L630" i="7" s="1"/>
  <c r="O630" i="7" s="1"/>
  <c r="R630" i="7" s="1"/>
  <c r="U630" i="7" s="1"/>
  <c r="X630" i="7" s="1"/>
  <c r="AA630" i="7" s="1"/>
  <c r="B630" i="7"/>
  <c r="F626" i="7"/>
  <c r="I626" i="7" s="1"/>
  <c r="L626" i="7" s="1"/>
  <c r="O626" i="7" s="1"/>
  <c r="R626" i="7" s="1"/>
  <c r="U626" i="7" s="1"/>
  <c r="X626" i="7" s="1"/>
  <c r="AA626" i="7" s="1"/>
  <c r="B626" i="7"/>
  <c r="F618" i="7"/>
  <c r="I618" i="7" s="1"/>
  <c r="L618" i="7" s="1"/>
  <c r="O618" i="7" s="1"/>
  <c r="R618" i="7" s="1"/>
  <c r="U618" i="7" s="1"/>
  <c r="X618" i="7" s="1"/>
  <c r="AA618" i="7" s="1"/>
  <c r="B618" i="7"/>
  <c r="F614" i="7"/>
  <c r="I614" i="7" s="1"/>
  <c r="L614" i="7" s="1"/>
  <c r="O614" i="7" s="1"/>
  <c r="R614" i="7" s="1"/>
  <c r="U614" i="7" s="1"/>
  <c r="X614" i="7" s="1"/>
  <c r="AA614" i="7" s="1"/>
  <c r="B614" i="7"/>
  <c r="F610" i="7"/>
  <c r="I610" i="7" s="1"/>
  <c r="L610" i="7" s="1"/>
  <c r="O610" i="7" s="1"/>
  <c r="R610" i="7" s="1"/>
  <c r="U610" i="7" s="1"/>
  <c r="X610" i="7" s="1"/>
  <c r="AA610" i="7" s="1"/>
  <c r="B610" i="7"/>
  <c r="F606" i="7"/>
  <c r="I606" i="7" s="1"/>
  <c r="L606" i="7" s="1"/>
  <c r="O606" i="7" s="1"/>
  <c r="R606" i="7" s="1"/>
  <c r="U606" i="7" s="1"/>
  <c r="X606" i="7" s="1"/>
  <c r="AA606" i="7" s="1"/>
  <c r="B606" i="7"/>
  <c r="F602" i="7"/>
  <c r="I602" i="7" s="1"/>
  <c r="L602" i="7" s="1"/>
  <c r="O602" i="7" s="1"/>
  <c r="R602" i="7" s="1"/>
  <c r="U602" i="7" s="1"/>
  <c r="X602" i="7" s="1"/>
  <c r="AA602" i="7" s="1"/>
  <c r="B602" i="7"/>
  <c r="F598" i="7"/>
  <c r="I598" i="7" s="1"/>
  <c r="L598" i="7" s="1"/>
  <c r="O598" i="7" s="1"/>
  <c r="R598" i="7" s="1"/>
  <c r="U598" i="7" s="1"/>
  <c r="X598" i="7" s="1"/>
  <c r="AA598" i="7" s="1"/>
  <c r="B598" i="7"/>
  <c r="F594" i="7"/>
  <c r="I594" i="7" s="1"/>
  <c r="L594" i="7" s="1"/>
  <c r="O594" i="7" s="1"/>
  <c r="R594" i="7" s="1"/>
  <c r="U594" i="7" s="1"/>
  <c r="X594" i="7" s="1"/>
  <c r="AA594" i="7" s="1"/>
  <c r="B594" i="7"/>
  <c r="F582" i="7"/>
  <c r="I582" i="7" s="1"/>
  <c r="L582" i="7" s="1"/>
  <c r="O582" i="7" s="1"/>
  <c r="R582" i="7" s="1"/>
  <c r="U582" i="7" s="1"/>
  <c r="X582" i="7" s="1"/>
  <c r="AA582" i="7" s="1"/>
  <c r="B582" i="7"/>
  <c r="F578" i="7"/>
  <c r="I578" i="7" s="1"/>
  <c r="L578" i="7" s="1"/>
  <c r="O578" i="7" s="1"/>
  <c r="R578" i="7" s="1"/>
  <c r="U578" i="7" s="1"/>
  <c r="X578" i="7" s="1"/>
  <c r="AA578" i="7" s="1"/>
  <c r="B578" i="7"/>
  <c r="F574" i="7"/>
  <c r="I574" i="7" s="1"/>
  <c r="L574" i="7" s="1"/>
  <c r="O574" i="7" s="1"/>
  <c r="R574" i="7" s="1"/>
  <c r="U574" i="7" s="1"/>
  <c r="X574" i="7" s="1"/>
  <c r="AA574" i="7" s="1"/>
  <c r="B574" i="7"/>
  <c r="G570" i="7"/>
  <c r="J570" i="7" s="1"/>
  <c r="M570" i="7" s="1"/>
  <c r="P570" i="7" s="1"/>
  <c r="S570" i="7" s="1"/>
  <c r="V570" i="7" s="1"/>
  <c r="Y570" i="7" s="1"/>
  <c r="AB570" i="7" s="1"/>
  <c r="B570" i="7"/>
  <c r="F562" i="7"/>
  <c r="I562" i="7" s="1"/>
  <c r="L562" i="7" s="1"/>
  <c r="O562" i="7" s="1"/>
  <c r="R562" i="7" s="1"/>
  <c r="U562" i="7" s="1"/>
  <c r="X562" i="7" s="1"/>
  <c r="AA562" i="7" s="1"/>
  <c r="B562" i="7"/>
  <c r="F558" i="7"/>
  <c r="I558" i="7" s="1"/>
  <c r="L558" i="7" s="1"/>
  <c r="O558" i="7" s="1"/>
  <c r="R558" i="7" s="1"/>
  <c r="U558" i="7" s="1"/>
  <c r="X558" i="7" s="1"/>
  <c r="AA558" i="7" s="1"/>
  <c r="B558" i="7"/>
  <c r="F550" i="7"/>
  <c r="I550" i="7" s="1"/>
  <c r="L550" i="7" s="1"/>
  <c r="O550" i="7" s="1"/>
  <c r="R550" i="7" s="1"/>
  <c r="U550" i="7" s="1"/>
  <c r="X550" i="7" s="1"/>
  <c r="AA550" i="7" s="1"/>
  <c r="B550" i="7"/>
  <c r="F546" i="7"/>
  <c r="I546" i="7" s="1"/>
  <c r="L546" i="7" s="1"/>
  <c r="O546" i="7" s="1"/>
  <c r="R546" i="7" s="1"/>
  <c r="U546" i="7" s="1"/>
  <c r="X546" i="7" s="1"/>
  <c r="AA546" i="7" s="1"/>
  <c r="B546" i="7"/>
  <c r="F299" i="7"/>
  <c r="I299" i="7" s="1"/>
  <c r="L299" i="7" s="1"/>
  <c r="O299" i="7" s="1"/>
  <c r="R299" i="7" s="1"/>
  <c r="U299" i="7" s="1"/>
  <c r="X299" i="7" s="1"/>
  <c r="AA299" i="7" s="1"/>
  <c r="F283" i="7"/>
  <c r="I283" i="7" s="1"/>
  <c r="L283" i="7" s="1"/>
  <c r="O283" i="7" s="1"/>
  <c r="R283" i="7" s="1"/>
  <c r="U283" i="7" s="1"/>
  <c r="X283" i="7" s="1"/>
  <c r="AA283" i="7" s="1"/>
  <c r="F612" i="7"/>
  <c r="I612" i="7" s="1"/>
  <c r="L612" i="7" s="1"/>
  <c r="O612" i="7" s="1"/>
  <c r="R612" i="7" s="1"/>
  <c r="U612" i="7" s="1"/>
  <c r="X612" i="7" s="1"/>
  <c r="AA612" i="7" s="1"/>
  <c r="B612" i="7"/>
  <c r="F592" i="7"/>
  <c r="I592" i="7" s="1"/>
  <c r="L592" i="7" s="1"/>
  <c r="O592" i="7" s="1"/>
  <c r="R592" i="7" s="1"/>
  <c r="U592" i="7" s="1"/>
  <c r="X592" i="7" s="1"/>
  <c r="AA592" i="7" s="1"/>
  <c r="B592" i="7"/>
  <c r="F584" i="7"/>
  <c r="I584" i="7" s="1"/>
  <c r="L584" i="7" s="1"/>
  <c r="O584" i="7" s="1"/>
  <c r="R584" i="7" s="1"/>
  <c r="U584" i="7" s="1"/>
  <c r="X584" i="7" s="1"/>
  <c r="AA584" i="7" s="1"/>
  <c r="B584" i="7"/>
  <c r="F580" i="7"/>
  <c r="I580" i="7" s="1"/>
  <c r="L580" i="7" s="1"/>
  <c r="O580" i="7" s="1"/>
  <c r="R580" i="7" s="1"/>
  <c r="U580" i="7" s="1"/>
  <c r="X580" i="7" s="1"/>
  <c r="AA580" i="7" s="1"/>
  <c r="B580" i="7"/>
  <c r="F572" i="7"/>
  <c r="I572" i="7" s="1"/>
  <c r="L572" i="7" s="1"/>
  <c r="O572" i="7" s="1"/>
  <c r="R572" i="7" s="1"/>
  <c r="U572" i="7" s="1"/>
  <c r="X572" i="7" s="1"/>
  <c r="AA572" i="7" s="1"/>
  <c r="B572" i="7"/>
  <c r="F564" i="7"/>
  <c r="I564" i="7" s="1"/>
  <c r="L564" i="7" s="1"/>
  <c r="O564" i="7" s="1"/>
  <c r="R564" i="7" s="1"/>
  <c r="U564" i="7" s="1"/>
  <c r="X564" i="7" s="1"/>
  <c r="AA564" i="7" s="1"/>
  <c r="B564" i="7"/>
  <c r="F556" i="7"/>
  <c r="I556" i="7" s="1"/>
  <c r="L556" i="7" s="1"/>
  <c r="O556" i="7" s="1"/>
  <c r="R556" i="7" s="1"/>
  <c r="U556" i="7" s="1"/>
  <c r="X556" i="7" s="1"/>
  <c r="AA556" i="7" s="1"/>
  <c r="B556" i="7"/>
  <c r="G374" i="7"/>
  <c r="J374" i="7" s="1"/>
  <c r="M374" i="7" s="1"/>
  <c r="P374" i="7" s="1"/>
  <c r="S374" i="7" s="1"/>
  <c r="V374" i="7" s="1"/>
  <c r="Y374" i="7" s="1"/>
  <c r="AB374" i="7" s="1"/>
  <c r="G350" i="7"/>
  <c r="J350" i="7" s="1"/>
  <c r="M350" i="7" s="1"/>
  <c r="P350" i="7" s="1"/>
  <c r="S350" i="7" s="1"/>
  <c r="V350" i="7" s="1"/>
  <c r="Y350" i="7" s="1"/>
  <c r="AB350" i="7" s="1"/>
  <c r="G396" i="7"/>
  <c r="J396" i="7" s="1"/>
  <c r="M396" i="7" s="1"/>
  <c r="P396" i="7" s="1"/>
  <c r="S396" i="7" s="1"/>
  <c r="V396" i="7" s="1"/>
  <c r="Y396" i="7" s="1"/>
  <c r="AB396" i="7" s="1"/>
  <c r="F388" i="7"/>
  <c r="I388" i="7" s="1"/>
  <c r="L388" i="7" s="1"/>
  <c r="O388" i="7" s="1"/>
  <c r="R388" i="7" s="1"/>
  <c r="U388" i="7" s="1"/>
  <c r="X388" i="7" s="1"/>
  <c r="AA388" i="7" s="1"/>
  <c r="G384" i="7"/>
  <c r="J384" i="7" s="1"/>
  <c r="M384" i="7" s="1"/>
  <c r="P384" i="7" s="1"/>
  <c r="S384" i="7" s="1"/>
  <c r="V384" i="7" s="1"/>
  <c r="Y384" i="7" s="1"/>
  <c r="AB384" i="7" s="1"/>
  <c r="F376" i="7"/>
  <c r="I376" i="7" s="1"/>
  <c r="L376" i="7" s="1"/>
  <c r="O376" i="7" s="1"/>
  <c r="R376" i="7" s="1"/>
  <c r="U376" i="7" s="1"/>
  <c r="X376" i="7" s="1"/>
  <c r="AA376" i="7" s="1"/>
  <c r="K372" i="7"/>
  <c r="N372" i="7" s="1"/>
  <c r="Q372" i="7" s="1"/>
  <c r="T372" i="7" s="1"/>
  <c r="W372" i="7" s="1"/>
  <c r="Z372" i="7" s="1"/>
  <c r="AC372" i="7" s="1"/>
  <c r="G368" i="7"/>
  <c r="J368" i="7" s="1"/>
  <c r="M368" i="7" s="1"/>
  <c r="P368" i="7" s="1"/>
  <c r="S368" i="7" s="1"/>
  <c r="V368" i="7" s="1"/>
  <c r="Y368" i="7" s="1"/>
  <c r="AB368" i="7" s="1"/>
  <c r="G352" i="7"/>
  <c r="J352" i="7" s="1"/>
  <c r="M352" i="7" s="1"/>
  <c r="P352" i="7" s="1"/>
  <c r="S352" i="7" s="1"/>
  <c r="V352" i="7" s="1"/>
  <c r="Y352" i="7" s="1"/>
  <c r="AB352" i="7" s="1"/>
  <c r="G348" i="7"/>
  <c r="J348" i="7" s="1"/>
  <c r="M348" i="7" s="1"/>
  <c r="P348" i="7" s="1"/>
  <c r="S348" i="7" s="1"/>
  <c r="V348" i="7" s="1"/>
  <c r="Y348" i="7" s="1"/>
  <c r="AB348" i="7" s="1"/>
  <c r="G336" i="7"/>
  <c r="J336" i="7" s="1"/>
  <c r="M336" i="7" s="1"/>
  <c r="P336" i="7" s="1"/>
  <c r="S336" i="7" s="1"/>
  <c r="V336" i="7" s="1"/>
  <c r="Y336" i="7" s="1"/>
  <c r="AB336" i="7" s="1"/>
  <c r="F324" i="7"/>
  <c r="I324" i="7" s="1"/>
  <c r="L324" i="7" s="1"/>
  <c r="O324" i="7" s="1"/>
  <c r="R324" i="7" s="1"/>
  <c r="U324" i="7" s="1"/>
  <c r="X324" i="7" s="1"/>
  <c r="AA324" i="7" s="1"/>
  <c r="F304" i="7"/>
  <c r="I304" i="7" s="1"/>
  <c r="L304" i="7" s="1"/>
  <c r="O304" i="7" s="1"/>
  <c r="R304" i="7" s="1"/>
  <c r="U304" i="7" s="1"/>
  <c r="X304" i="7" s="1"/>
  <c r="AA304" i="7" s="1"/>
  <c r="F296" i="7"/>
  <c r="I296" i="7" s="1"/>
  <c r="L296" i="7" s="1"/>
  <c r="O296" i="7" s="1"/>
  <c r="R296" i="7" s="1"/>
  <c r="U296" i="7" s="1"/>
  <c r="X296" i="7" s="1"/>
  <c r="AA296" i="7" s="1"/>
  <c r="G292" i="7"/>
  <c r="J292" i="7" s="1"/>
  <c r="M292" i="7" s="1"/>
  <c r="P292" i="7" s="1"/>
  <c r="S292" i="7" s="1"/>
  <c r="V292" i="7" s="1"/>
  <c r="Y292" i="7" s="1"/>
  <c r="AB292" i="7" s="1"/>
  <c r="F288" i="7"/>
  <c r="I288" i="7" s="1"/>
  <c r="L288" i="7" s="1"/>
  <c r="O288" i="7" s="1"/>
  <c r="R288" i="7" s="1"/>
  <c r="U288" i="7" s="1"/>
  <c r="X288" i="7" s="1"/>
  <c r="AA288" i="7" s="1"/>
  <c r="F264" i="7"/>
  <c r="I264" i="7" s="1"/>
  <c r="L264" i="7" s="1"/>
  <c r="O264" i="7" s="1"/>
  <c r="R264" i="7" s="1"/>
  <c r="U264" i="7" s="1"/>
  <c r="X264" i="7" s="1"/>
  <c r="AA264" i="7" s="1"/>
  <c r="F164" i="7"/>
  <c r="I164" i="7" s="1"/>
  <c r="L164" i="7" s="1"/>
  <c r="O164" i="7" s="1"/>
  <c r="R164" i="7" s="1"/>
  <c r="U164" i="7" s="1"/>
  <c r="X164" i="7" s="1"/>
  <c r="AA164" i="7" s="1"/>
  <c r="G148" i="7"/>
  <c r="J148" i="7" s="1"/>
  <c r="M148" i="7" s="1"/>
  <c r="P148" i="7" s="1"/>
  <c r="S148" i="7" s="1"/>
  <c r="V148" i="7" s="1"/>
  <c r="Y148" i="7" s="1"/>
  <c r="AB148" i="7" s="1"/>
  <c r="G144" i="7"/>
  <c r="J144" i="7" s="1"/>
  <c r="M144" i="7" s="1"/>
  <c r="P144" i="7" s="1"/>
  <c r="S144" i="7" s="1"/>
  <c r="V144" i="7" s="1"/>
  <c r="Y144" i="7" s="1"/>
  <c r="AB144" i="7" s="1"/>
  <c r="F124" i="7"/>
  <c r="I124" i="7" s="1"/>
  <c r="L124" i="7" s="1"/>
  <c r="O124" i="7" s="1"/>
  <c r="R124" i="7" s="1"/>
  <c r="U124" i="7" s="1"/>
  <c r="X124" i="7" s="1"/>
  <c r="AA124" i="7" s="1"/>
  <c r="F108" i="7"/>
  <c r="I108" i="7" s="1"/>
  <c r="L108" i="7" s="1"/>
  <c r="O108" i="7" s="1"/>
  <c r="R108" i="7" s="1"/>
  <c r="U108" i="7" s="1"/>
  <c r="X108" i="7" s="1"/>
  <c r="AA108" i="7" s="1"/>
  <c r="F100" i="7"/>
  <c r="I100" i="7" s="1"/>
  <c r="L100" i="7" s="1"/>
  <c r="O100" i="7" s="1"/>
  <c r="R100" i="7" s="1"/>
  <c r="U100" i="7" s="1"/>
  <c r="X100" i="7" s="1"/>
  <c r="AA100" i="7" s="1"/>
  <c r="F92" i="7"/>
  <c r="I92" i="7" s="1"/>
  <c r="L92" i="7" s="1"/>
  <c r="O92" i="7" s="1"/>
  <c r="R92" i="7" s="1"/>
  <c r="U92" i="7" s="1"/>
  <c r="X92" i="7" s="1"/>
  <c r="AA92" i="7" s="1"/>
  <c r="G534" i="7"/>
  <c r="J534" i="7" s="1"/>
  <c r="M534" i="7" s="1"/>
  <c r="P534" i="7" s="1"/>
  <c r="S534" i="7" s="1"/>
  <c r="V534" i="7" s="1"/>
  <c r="Y534" i="7" s="1"/>
  <c r="AB534" i="7" s="1"/>
  <c r="B534" i="7"/>
  <c r="F526" i="7"/>
  <c r="I526" i="7" s="1"/>
  <c r="L526" i="7" s="1"/>
  <c r="O526" i="7" s="1"/>
  <c r="R526" i="7" s="1"/>
  <c r="U526" i="7" s="1"/>
  <c r="X526" i="7" s="1"/>
  <c r="AA526" i="7" s="1"/>
  <c r="B526" i="7"/>
  <c r="G518" i="7"/>
  <c r="J518" i="7" s="1"/>
  <c r="M518" i="7" s="1"/>
  <c r="P518" i="7" s="1"/>
  <c r="S518" i="7" s="1"/>
  <c r="V518" i="7" s="1"/>
  <c r="Y518" i="7" s="1"/>
  <c r="AB518" i="7" s="1"/>
  <c r="B518" i="7"/>
  <c r="F514" i="7"/>
  <c r="I514" i="7" s="1"/>
  <c r="L514" i="7" s="1"/>
  <c r="O514" i="7" s="1"/>
  <c r="R514" i="7" s="1"/>
  <c r="U514" i="7" s="1"/>
  <c r="X514" i="7" s="1"/>
  <c r="AA514" i="7" s="1"/>
  <c r="B514" i="7"/>
  <c r="F510" i="7"/>
  <c r="I510" i="7" s="1"/>
  <c r="L510" i="7" s="1"/>
  <c r="O510" i="7" s="1"/>
  <c r="R510" i="7" s="1"/>
  <c r="U510" i="7" s="1"/>
  <c r="X510" i="7" s="1"/>
  <c r="AA510" i="7" s="1"/>
  <c r="B510" i="7"/>
  <c r="F502" i="7"/>
  <c r="I502" i="7" s="1"/>
  <c r="L502" i="7" s="1"/>
  <c r="O502" i="7" s="1"/>
  <c r="R502" i="7" s="1"/>
  <c r="U502" i="7" s="1"/>
  <c r="X502" i="7" s="1"/>
  <c r="AA502" i="7" s="1"/>
  <c r="B502" i="7"/>
  <c r="F498" i="7"/>
  <c r="I498" i="7" s="1"/>
  <c r="L498" i="7" s="1"/>
  <c r="O498" i="7" s="1"/>
  <c r="R498" i="7" s="1"/>
  <c r="U498" i="7" s="1"/>
  <c r="X498" i="7" s="1"/>
  <c r="AA498" i="7" s="1"/>
  <c r="B498" i="7"/>
  <c r="G494" i="7"/>
  <c r="J494" i="7" s="1"/>
  <c r="M494" i="7" s="1"/>
  <c r="P494" i="7" s="1"/>
  <c r="S494" i="7" s="1"/>
  <c r="V494" i="7" s="1"/>
  <c r="Y494" i="7" s="1"/>
  <c r="AB494" i="7" s="1"/>
  <c r="B494" i="7"/>
  <c r="F490" i="7"/>
  <c r="I490" i="7" s="1"/>
  <c r="L490" i="7" s="1"/>
  <c r="O490" i="7" s="1"/>
  <c r="R490" i="7" s="1"/>
  <c r="U490" i="7" s="1"/>
  <c r="X490" i="7" s="1"/>
  <c r="AA490" i="7" s="1"/>
  <c r="B490" i="7"/>
  <c r="F486" i="7"/>
  <c r="I486" i="7" s="1"/>
  <c r="L486" i="7" s="1"/>
  <c r="O486" i="7" s="1"/>
  <c r="R486" i="7" s="1"/>
  <c r="U486" i="7" s="1"/>
  <c r="X486" i="7" s="1"/>
  <c r="AA486" i="7" s="1"/>
  <c r="B486" i="7"/>
  <c r="F474" i="7"/>
  <c r="I474" i="7" s="1"/>
  <c r="L474" i="7" s="1"/>
  <c r="O474" i="7" s="1"/>
  <c r="R474" i="7" s="1"/>
  <c r="U474" i="7" s="1"/>
  <c r="X474" i="7" s="1"/>
  <c r="AA474" i="7" s="1"/>
  <c r="B474" i="7"/>
  <c r="G470" i="7"/>
  <c r="J470" i="7" s="1"/>
  <c r="M470" i="7" s="1"/>
  <c r="P470" i="7" s="1"/>
  <c r="S470" i="7" s="1"/>
  <c r="V470" i="7" s="1"/>
  <c r="Y470" i="7" s="1"/>
  <c r="AB470" i="7" s="1"/>
  <c r="B470" i="7"/>
  <c r="F462" i="7"/>
  <c r="I462" i="7" s="1"/>
  <c r="L462" i="7" s="1"/>
  <c r="O462" i="7" s="1"/>
  <c r="R462" i="7" s="1"/>
  <c r="U462" i="7" s="1"/>
  <c r="X462" i="7" s="1"/>
  <c r="AA462" i="7" s="1"/>
  <c r="B462" i="7"/>
  <c r="F438" i="7"/>
  <c r="I438" i="7" s="1"/>
  <c r="L438" i="7" s="1"/>
  <c r="O438" i="7" s="1"/>
  <c r="R438" i="7" s="1"/>
  <c r="U438" i="7" s="1"/>
  <c r="X438" i="7" s="1"/>
  <c r="AA438" i="7" s="1"/>
  <c r="B438" i="7"/>
  <c r="F434" i="7"/>
  <c r="I434" i="7" s="1"/>
  <c r="L434" i="7" s="1"/>
  <c r="O434" i="7" s="1"/>
  <c r="R434" i="7" s="1"/>
  <c r="U434" i="7" s="1"/>
  <c r="X434" i="7" s="1"/>
  <c r="AA434" i="7" s="1"/>
  <c r="B434" i="7"/>
  <c r="G430" i="7"/>
  <c r="J430" i="7" s="1"/>
  <c r="M430" i="7" s="1"/>
  <c r="P430" i="7" s="1"/>
  <c r="S430" i="7" s="1"/>
  <c r="V430" i="7" s="1"/>
  <c r="Y430" i="7" s="1"/>
  <c r="AB430" i="7" s="1"/>
  <c r="B430" i="7"/>
  <c r="F422" i="7"/>
  <c r="I422" i="7" s="1"/>
  <c r="L422" i="7" s="1"/>
  <c r="O422" i="7" s="1"/>
  <c r="R422" i="7" s="1"/>
  <c r="U422" i="7" s="1"/>
  <c r="X422" i="7" s="1"/>
  <c r="AA422" i="7" s="1"/>
  <c r="G418" i="7"/>
  <c r="J418" i="7" s="1"/>
  <c r="M418" i="7" s="1"/>
  <c r="P418" i="7" s="1"/>
  <c r="S418" i="7" s="1"/>
  <c r="V418" i="7" s="1"/>
  <c r="Y418" i="7" s="1"/>
  <c r="AB418" i="7" s="1"/>
  <c r="F414" i="7"/>
  <c r="I414" i="7" s="1"/>
  <c r="L414" i="7" s="1"/>
  <c r="O414" i="7" s="1"/>
  <c r="R414" i="7" s="1"/>
  <c r="U414" i="7" s="1"/>
  <c r="X414" i="7" s="1"/>
  <c r="AA414" i="7" s="1"/>
  <c r="G410" i="7"/>
  <c r="J410" i="7" s="1"/>
  <c r="M410" i="7" s="1"/>
  <c r="P410" i="7" s="1"/>
  <c r="S410" i="7" s="1"/>
  <c r="V410" i="7" s="1"/>
  <c r="Y410" i="7" s="1"/>
  <c r="AB410" i="7" s="1"/>
  <c r="G256" i="7"/>
  <c r="J256" i="7" s="1"/>
  <c r="M256" i="7" s="1"/>
  <c r="P256" i="7" s="1"/>
  <c r="S256" i="7" s="1"/>
  <c r="V256" i="7" s="1"/>
  <c r="Y256" i="7" s="1"/>
  <c r="AB256" i="7" s="1"/>
  <c r="G232" i="7"/>
  <c r="J232" i="7" s="1"/>
  <c r="M232" i="7" s="1"/>
  <c r="P232" i="7" s="1"/>
  <c r="S232" i="7" s="1"/>
  <c r="V232" i="7" s="1"/>
  <c r="Y232" i="7" s="1"/>
  <c r="AB232" i="7" s="1"/>
  <c r="G224" i="7"/>
  <c r="J224" i="7" s="1"/>
  <c r="M224" i="7" s="1"/>
  <c r="P224" i="7" s="1"/>
  <c r="S224" i="7" s="1"/>
  <c r="V224" i="7" s="1"/>
  <c r="Y224" i="7" s="1"/>
  <c r="AB224" i="7" s="1"/>
  <c r="F216" i="7"/>
  <c r="I216" i="7" s="1"/>
  <c r="L216" i="7" s="1"/>
  <c r="O216" i="7" s="1"/>
  <c r="R216" i="7" s="1"/>
  <c r="U216" i="7" s="1"/>
  <c r="X216" i="7" s="1"/>
  <c r="AA216" i="7" s="1"/>
  <c r="F212" i="7"/>
  <c r="I212" i="7" s="1"/>
  <c r="L212" i="7" s="1"/>
  <c r="O212" i="7" s="1"/>
  <c r="R212" i="7" s="1"/>
  <c r="U212" i="7" s="1"/>
  <c r="X212" i="7" s="1"/>
  <c r="AA212" i="7" s="1"/>
  <c r="G200" i="7"/>
  <c r="J200" i="7" s="1"/>
  <c r="M200" i="7" s="1"/>
  <c r="P200" i="7" s="1"/>
  <c r="S200" i="7" s="1"/>
  <c r="V200" i="7" s="1"/>
  <c r="Y200" i="7" s="1"/>
  <c r="AB200" i="7" s="1"/>
  <c r="G156" i="7"/>
  <c r="J156" i="7" s="1"/>
  <c r="M156" i="7" s="1"/>
  <c r="P156" i="7" s="1"/>
  <c r="S156" i="7" s="1"/>
  <c r="V156" i="7" s="1"/>
  <c r="Y156" i="7" s="1"/>
  <c r="AB156" i="7" s="1"/>
  <c r="F621" i="7"/>
  <c r="I621" i="7" s="1"/>
  <c r="L621" i="7" s="1"/>
  <c r="O621" i="7" s="1"/>
  <c r="R621" i="7" s="1"/>
  <c r="U621" i="7" s="1"/>
  <c r="X621" i="7" s="1"/>
  <c r="AA621" i="7" s="1"/>
  <c r="B621" i="7"/>
  <c r="F609" i="7"/>
  <c r="I609" i="7" s="1"/>
  <c r="L609" i="7" s="1"/>
  <c r="O609" i="7" s="1"/>
  <c r="R609" i="7" s="1"/>
  <c r="U609" i="7" s="1"/>
  <c r="X609" i="7" s="1"/>
  <c r="AA609" i="7" s="1"/>
  <c r="B609" i="7"/>
  <c r="F601" i="7"/>
  <c r="I601" i="7" s="1"/>
  <c r="L601" i="7" s="1"/>
  <c r="O601" i="7" s="1"/>
  <c r="R601" i="7" s="1"/>
  <c r="U601" i="7" s="1"/>
  <c r="X601" i="7" s="1"/>
  <c r="AA601" i="7" s="1"/>
  <c r="B601" i="7"/>
  <c r="F593" i="7"/>
  <c r="I593" i="7" s="1"/>
  <c r="L593" i="7" s="1"/>
  <c r="O593" i="7" s="1"/>
  <c r="R593" i="7" s="1"/>
  <c r="U593" i="7" s="1"/>
  <c r="X593" i="7" s="1"/>
  <c r="AA593" i="7" s="1"/>
  <c r="B593" i="7"/>
  <c r="F585" i="7"/>
  <c r="I585" i="7" s="1"/>
  <c r="L585" i="7" s="1"/>
  <c r="O585" i="7" s="1"/>
  <c r="R585" i="7" s="1"/>
  <c r="U585" i="7" s="1"/>
  <c r="X585" i="7" s="1"/>
  <c r="AA585" i="7" s="1"/>
  <c r="B585" i="7"/>
  <c r="F581" i="7"/>
  <c r="I581" i="7" s="1"/>
  <c r="L581" i="7" s="1"/>
  <c r="O581" i="7" s="1"/>
  <c r="R581" i="7" s="1"/>
  <c r="U581" i="7" s="1"/>
  <c r="X581" i="7" s="1"/>
  <c r="AA581" i="7" s="1"/>
  <c r="B581" i="7"/>
  <c r="F577" i="7"/>
  <c r="I577" i="7" s="1"/>
  <c r="L577" i="7" s="1"/>
  <c r="O577" i="7" s="1"/>
  <c r="R577" i="7" s="1"/>
  <c r="U577" i="7" s="1"/>
  <c r="X577" i="7" s="1"/>
  <c r="AA577" i="7" s="1"/>
  <c r="B577" i="7"/>
  <c r="F569" i="7"/>
  <c r="I569" i="7" s="1"/>
  <c r="L569" i="7" s="1"/>
  <c r="O569" i="7" s="1"/>
  <c r="R569" i="7" s="1"/>
  <c r="U569" i="7" s="1"/>
  <c r="X569" i="7" s="1"/>
  <c r="AA569" i="7" s="1"/>
  <c r="B569" i="7"/>
  <c r="F565" i="7"/>
  <c r="I565" i="7" s="1"/>
  <c r="L565" i="7" s="1"/>
  <c r="O565" i="7" s="1"/>
  <c r="R565" i="7" s="1"/>
  <c r="U565" i="7" s="1"/>
  <c r="X565" i="7" s="1"/>
  <c r="AA565" i="7" s="1"/>
  <c r="B565" i="7"/>
  <c r="F561" i="7"/>
  <c r="I561" i="7" s="1"/>
  <c r="L561" i="7" s="1"/>
  <c r="O561" i="7" s="1"/>
  <c r="R561" i="7" s="1"/>
  <c r="U561" i="7" s="1"/>
  <c r="X561" i="7" s="1"/>
  <c r="AA561" i="7" s="1"/>
  <c r="B561" i="7"/>
  <c r="F557" i="7"/>
  <c r="I557" i="7" s="1"/>
  <c r="L557" i="7" s="1"/>
  <c r="O557" i="7" s="1"/>
  <c r="R557" i="7" s="1"/>
  <c r="U557" i="7" s="1"/>
  <c r="X557" i="7" s="1"/>
  <c r="AA557" i="7" s="1"/>
  <c r="B557" i="7"/>
  <c r="F553" i="7"/>
  <c r="I553" i="7" s="1"/>
  <c r="L553" i="7" s="1"/>
  <c r="O553" i="7" s="1"/>
  <c r="R553" i="7" s="1"/>
  <c r="U553" i="7" s="1"/>
  <c r="X553" i="7" s="1"/>
  <c r="AA553" i="7" s="1"/>
  <c r="B553" i="7"/>
  <c r="F549" i="7"/>
  <c r="I549" i="7" s="1"/>
  <c r="L549" i="7" s="1"/>
  <c r="O549" i="7" s="1"/>
  <c r="R549" i="7" s="1"/>
  <c r="U549" i="7" s="1"/>
  <c r="X549" i="7" s="1"/>
  <c r="AA549" i="7" s="1"/>
  <c r="B549" i="7"/>
  <c r="F545" i="7"/>
  <c r="I545" i="7" s="1"/>
  <c r="L545" i="7" s="1"/>
  <c r="O545" i="7" s="1"/>
  <c r="R545" i="7" s="1"/>
  <c r="U545" i="7" s="1"/>
  <c r="X545" i="7" s="1"/>
  <c r="AA545" i="7" s="1"/>
  <c r="B545" i="7"/>
  <c r="F163" i="7"/>
  <c r="I163" i="7" s="1"/>
  <c r="L163" i="7" s="1"/>
  <c r="O163" i="7" s="1"/>
  <c r="R163" i="7" s="1"/>
  <c r="U163" i="7" s="1"/>
  <c r="X163" i="7" s="1"/>
  <c r="AA163" i="7" s="1"/>
  <c r="G139" i="7"/>
  <c r="J139" i="7" s="1"/>
  <c r="M139" i="7" s="1"/>
  <c r="P139" i="7" s="1"/>
  <c r="S139" i="7" s="1"/>
  <c r="V139" i="7" s="1"/>
  <c r="Y139" i="7" s="1"/>
  <c r="AB139" i="7" s="1"/>
  <c r="G107" i="7"/>
  <c r="J107" i="7" s="1"/>
  <c r="M107" i="7" s="1"/>
  <c r="P107" i="7" s="1"/>
  <c r="S107" i="7" s="1"/>
  <c r="V107" i="7" s="1"/>
  <c r="Y107" i="7" s="1"/>
  <c r="AB107" i="7" s="1"/>
  <c r="F91" i="7"/>
  <c r="I91" i="7" s="1"/>
  <c r="L91" i="7" s="1"/>
  <c r="O91" i="7" s="1"/>
  <c r="R91" i="7" s="1"/>
  <c r="U91" i="7" s="1"/>
  <c r="X91" i="7" s="1"/>
  <c r="AA91" i="7" s="1"/>
  <c r="F83" i="7"/>
  <c r="I83" i="7" s="1"/>
  <c r="L83" i="7" s="1"/>
  <c r="O83" i="7" s="1"/>
  <c r="R83" i="7" s="1"/>
  <c r="U83" i="7" s="1"/>
  <c r="X83" i="7" s="1"/>
  <c r="AA83" i="7" s="1"/>
  <c r="F75" i="7"/>
  <c r="I75" i="7" s="1"/>
  <c r="L75" i="7" s="1"/>
  <c r="O75" i="7" s="1"/>
  <c r="R75" i="7" s="1"/>
  <c r="U75" i="7" s="1"/>
  <c r="X75" i="7" s="1"/>
  <c r="AA75" i="7" s="1"/>
  <c r="F533" i="7"/>
  <c r="I533" i="7" s="1"/>
  <c r="L533" i="7" s="1"/>
  <c r="O533" i="7" s="1"/>
  <c r="R533" i="7" s="1"/>
  <c r="U533" i="7" s="1"/>
  <c r="X533" i="7" s="1"/>
  <c r="AA533" i="7" s="1"/>
  <c r="B533" i="7"/>
  <c r="F529" i="7"/>
  <c r="I529" i="7" s="1"/>
  <c r="L529" i="7" s="1"/>
  <c r="O529" i="7" s="1"/>
  <c r="R529" i="7" s="1"/>
  <c r="U529" i="7" s="1"/>
  <c r="X529" i="7" s="1"/>
  <c r="AA529" i="7" s="1"/>
  <c r="B529" i="7"/>
  <c r="G259" i="7"/>
  <c r="J259" i="7" s="1"/>
  <c r="M259" i="7" s="1"/>
  <c r="P259" i="7" s="1"/>
  <c r="S259" i="7" s="1"/>
  <c r="V259" i="7" s="1"/>
  <c r="Y259" i="7" s="1"/>
  <c r="AB259" i="7" s="1"/>
  <c r="G247" i="7"/>
  <c r="J247" i="7" s="1"/>
  <c r="M247" i="7" s="1"/>
  <c r="P247" i="7" s="1"/>
  <c r="S247" i="7" s="1"/>
  <c r="V247" i="7" s="1"/>
  <c r="Y247" i="7" s="1"/>
  <c r="AB247" i="7" s="1"/>
  <c r="G239" i="7"/>
  <c r="J239" i="7" s="1"/>
  <c r="M239" i="7" s="1"/>
  <c r="P239" i="7" s="1"/>
  <c r="S239" i="7" s="1"/>
  <c r="V239" i="7" s="1"/>
  <c r="Y239" i="7" s="1"/>
  <c r="AB239" i="7" s="1"/>
  <c r="F195" i="7"/>
  <c r="I195" i="7" s="1"/>
  <c r="L195" i="7" s="1"/>
  <c r="O195" i="7" s="1"/>
  <c r="R195" i="7" s="1"/>
  <c r="U195" i="7" s="1"/>
  <c r="X195" i="7" s="1"/>
  <c r="AA195" i="7" s="1"/>
  <c r="G171" i="7"/>
  <c r="J171" i="7" s="1"/>
  <c r="M171" i="7" s="1"/>
  <c r="P171" i="7" s="1"/>
  <c r="S171" i="7" s="1"/>
  <c r="V171" i="7" s="1"/>
  <c r="Y171" i="7" s="1"/>
  <c r="AB171" i="7" s="1"/>
  <c r="G521" i="7"/>
  <c r="J521" i="7" s="1"/>
  <c r="M521" i="7" s="1"/>
  <c r="P521" i="7" s="1"/>
  <c r="S521" i="7" s="1"/>
  <c r="V521" i="7" s="1"/>
  <c r="Y521" i="7" s="1"/>
  <c r="AB521" i="7" s="1"/>
  <c r="B521" i="7"/>
  <c r="F493" i="7"/>
  <c r="I493" i="7" s="1"/>
  <c r="L493" i="7" s="1"/>
  <c r="O493" i="7" s="1"/>
  <c r="R493" i="7" s="1"/>
  <c r="U493" i="7" s="1"/>
  <c r="X493" i="7" s="1"/>
  <c r="AA493" i="7" s="1"/>
  <c r="B493" i="7"/>
  <c r="F489" i="7"/>
  <c r="I489" i="7" s="1"/>
  <c r="L489" i="7" s="1"/>
  <c r="O489" i="7" s="1"/>
  <c r="R489" i="7" s="1"/>
  <c r="U489" i="7" s="1"/>
  <c r="X489" i="7" s="1"/>
  <c r="AA489" i="7" s="1"/>
  <c r="B489" i="7"/>
  <c r="F485" i="7"/>
  <c r="I485" i="7" s="1"/>
  <c r="L485" i="7" s="1"/>
  <c r="O485" i="7" s="1"/>
  <c r="R485" i="7" s="1"/>
  <c r="U485" i="7" s="1"/>
  <c r="X485" i="7" s="1"/>
  <c r="AA485" i="7" s="1"/>
  <c r="B485" i="7"/>
  <c r="F477" i="7"/>
  <c r="I477" i="7" s="1"/>
  <c r="L477" i="7" s="1"/>
  <c r="O477" i="7" s="1"/>
  <c r="R477" i="7" s="1"/>
  <c r="U477" i="7" s="1"/>
  <c r="X477" i="7" s="1"/>
  <c r="AA477" i="7" s="1"/>
  <c r="B477" i="7"/>
  <c r="G473" i="7"/>
  <c r="J473" i="7" s="1"/>
  <c r="M473" i="7" s="1"/>
  <c r="P473" i="7" s="1"/>
  <c r="S473" i="7" s="1"/>
  <c r="V473" i="7" s="1"/>
  <c r="Y473" i="7" s="1"/>
  <c r="AB473" i="7" s="1"/>
  <c r="B473" i="7"/>
  <c r="F465" i="7"/>
  <c r="I465" i="7" s="1"/>
  <c r="L465" i="7" s="1"/>
  <c r="O465" i="7" s="1"/>
  <c r="R465" i="7" s="1"/>
  <c r="U465" i="7" s="1"/>
  <c r="X465" i="7" s="1"/>
  <c r="AA465" i="7" s="1"/>
  <c r="B465" i="7"/>
  <c r="G453" i="7"/>
  <c r="J453" i="7" s="1"/>
  <c r="M453" i="7" s="1"/>
  <c r="P453" i="7" s="1"/>
  <c r="S453" i="7" s="1"/>
  <c r="V453" i="7" s="1"/>
  <c r="Y453" i="7" s="1"/>
  <c r="AB453" i="7" s="1"/>
  <c r="B453" i="7"/>
  <c r="G437" i="7"/>
  <c r="J437" i="7" s="1"/>
  <c r="M437" i="7" s="1"/>
  <c r="P437" i="7" s="1"/>
  <c r="S437" i="7" s="1"/>
  <c r="V437" i="7" s="1"/>
  <c r="Y437" i="7" s="1"/>
  <c r="AB437" i="7" s="1"/>
  <c r="B437" i="7"/>
  <c r="G429" i="7"/>
  <c r="J429" i="7" s="1"/>
  <c r="M429" i="7" s="1"/>
  <c r="P429" i="7" s="1"/>
  <c r="S429" i="7" s="1"/>
  <c r="V429" i="7" s="1"/>
  <c r="Y429" i="7" s="1"/>
  <c r="AB429" i="7" s="1"/>
  <c r="B429" i="7"/>
  <c r="F425" i="7"/>
  <c r="I425" i="7" s="1"/>
  <c r="L425" i="7" s="1"/>
  <c r="O425" i="7" s="1"/>
  <c r="R425" i="7" s="1"/>
  <c r="U425" i="7" s="1"/>
  <c r="X425" i="7" s="1"/>
  <c r="AA425" i="7" s="1"/>
  <c r="G421" i="7"/>
  <c r="J421" i="7" s="1"/>
  <c r="M421" i="7" s="1"/>
  <c r="P421" i="7" s="1"/>
  <c r="S421" i="7" s="1"/>
  <c r="V421" i="7" s="1"/>
  <c r="Y421" i="7" s="1"/>
  <c r="AB421" i="7" s="1"/>
  <c r="F409" i="7"/>
  <c r="I409" i="7" s="1"/>
  <c r="L409" i="7" s="1"/>
  <c r="O409" i="7" s="1"/>
  <c r="R409" i="7" s="1"/>
  <c r="U409" i="7" s="1"/>
  <c r="X409" i="7" s="1"/>
  <c r="AA409" i="7" s="1"/>
  <c r="G387" i="7"/>
  <c r="J387" i="7" s="1"/>
  <c r="M387" i="7" s="1"/>
  <c r="P387" i="7" s="1"/>
  <c r="S387" i="7" s="1"/>
  <c r="V387" i="7" s="1"/>
  <c r="Y387" i="7" s="1"/>
  <c r="AB387" i="7" s="1"/>
  <c r="F323" i="7"/>
  <c r="I323" i="7" s="1"/>
  <c r="L323" i="7" s="1"/>
  <c r="O323" i="7" s="1"/>
  <c r="R323" i="7" s="1"/>
  <c r="U323" i="7" s="1"/>
  <c r="X323" i="7" s="1"/>
  <c r="AA323" i="7" s="1"/>
  <c r="G319" i="7"/>
  <c r="J319" i="7" s="1"/>
  <c r="M319" i="7" s="1"/>
  <c r="P319" i="7" s="1"/>
  <c r="S319" i="7" s="1"/>
  <c r="V319" i="7" s="1"/>
  <c r="Y319" i="7" s="1"/>
  <c r="AB319" i="7" s="1"/>
  <c r="F624" i="7"/>
  <c r="I624" i="7" s="1"/>
  <c r="L624" i="7" s="1"/>
  <c r="O624" i="7" s="1"/>
  <c r="R624" i="7" s="1"/>
  <c r="U624" i="7" s="1"/>
  <c r="X624" i="7" s="1"/>
  <c r="AA624" i="7" s="1"/>
  <c r="B624" i="7"/>
  <c r="G616" i="7"/>
  <c r="J616" i="7" s="1"/>
  <c r="M616" i="7" s="1"/>
  <c r="P616" i="7" s="1"/>
  <c r="S616" i="7" s="1"/>
  <c r="V616" i="7" s="1"/>
  <c r="Y616" i="7" s="1"/>
  <c r="AB616" i="7" s="1"/>
  <c r="B616" i="7"/>
  <c r="F604" i="7"/>
  <c r="I604" i="7" s="1"/>
  <c r="L604" i="7" s="1"/>
  <c r="O604" i="7" s="1"/>
  <c r="R604" i="7" s="1"/>
  <c r="U604" i="7" s="1"/>
  <c r="X604" i="7" s="1"/>
  <c r="AA604" i="7" s="1"/>
  <c r="B604" i="7"/>
  <c r="F596" i="7"/>
  <c r="I596" i="7" s="1"/>
  <c r="L596" i="7" s="1"/>
  <c r="O596" i="7" s="1"/>
  <c r="R596" i="7" s="1"/>
  <c r="U596" i="7" s="1"/>
  <c r="X596" i="7" s="1"/>
  <c r="AA596" i="7" s="1"/>
  <c r="B596" i="7"/>
  <c r="F588" i="7"/>
  <c r="I588" i="7" s="1"/>
  <c r="L588" i="7" s="1"/>
  <c r="O588" i="7" s="1"/>
  <c r="R588" i="7" s="1"/>
  <c r="U588" i="7" s="1"/>
  <c r="X588" i="7" s="1"/>
  <c r="AA588" i="7" s="1"/>
  <c r="B588" i="7"/>
  <c r="F568" i="7"/>
  <c r="I568" i="7" s="1"/>
  <c r="L568" i="7" s="1"/>
  <c r="O568" i="7" s="1"/>
  <c r="R568" i="7" s="1"/>
  <c r="U568" i="7" s="1"/>
  <c r="X568" i="7" s="1"/>
  <c r="AA568" i="7" s="1"/>
  <c r="B568" i="7"/>
  <c r="F552" i="7"/>
  <c r="I552" i="7" s="1"/>
  <c r="L552" i="7" s="1"/>
  <c r="O552" i="7" s="1"/>
  <c r="R552" i="7" s="1"/>
  <c r="U552" i="7" s="1"/>
  <c r="X552" i="7" s="1"/>
  <c r="AA552" i="7" s="1"/>
  <c r="B552" i="7"/>
  <c r="G544" i="7"/>
  <c r="J544" i="7" s="1"/>
  <c r="M544" i="7" s="1"/>
  <c r="P544" i="7" s="1"/>
  <c r="S544" i="7" s="1"/>
  <c r="V544" i="7" s="1"/>
  <c r="Y544" i="7" s="1"/>
  <c r="AB544" i="7" s="1"/>
  <c r="B544" i="7"/>
  <c r="F370" i="7"/>
  <c r="I370" i="7" s="1"/>
  <c r="L370" i="7" s="1"/>
  <c r="O370" i="7" s="1"/>
  <c r="R370" i="7" s="1"/>
  <c r="U370" i="7" s="1"/>
  <c r="X370" i="7" s="1"/>
  <c r="AA370" i="7" s="1"/>
  <c r="F326" i="7"/>
  <c r="I326" i="7" s="1"/>
  <c r="L326" i="7" s="1"/>
  <c r="O326" i="7" s="1"/>
  <c r="R326" i="7" s="1"/>
  <c r="U326" i="7" s="1"/>
  <c r="X326" i="7" s="1"/>
  <c r="AA326" i="7" s="1"/>
  <c r="F302" i="7"/>
  <c r="I302" i="7" s="1"/>
  <c r="L302" i="7" s="1"/>
  <c r="O302" i="7" s="1"/>
  <c r="R302" i="7" s="1"/>
  <c r="U302" i="7" s="1"/>
  <c r="X302" i="7" s="1"/>
  <c r="AA302" i="7" s="1"/>
  <c r="F286" i="7"/>
  <c r="I286" i="7" s="1"/>
  <c r="L286" i="7" s="1"/>
  <c r="O286" i="7" s="1"/>
  <c r="R286" i="7" s="1"/>
  <c r="U286" i="7" s="1"/>
  <c r="X286" i="7" s="1"/>
  <c r="AA286" i="7" s="1"/>
  <c r="K236" i="7"/>
  <c r="N236" i="7" s="1"/>
  <c r="Q236" i="7" s="1"/>
  <c r="T236" i="7" s="1"/>
  <c r="W236" i="7" s="1"/>
  <c r="Z236" i="7" s="1"/>
  <c r="AC236" i="7" s="1"/>
  <c r="K560" i="7"/>
  <c r="N560" i="7" s="1"/>
  <c r="Q560" i="7" s="1"/>
  <c r="T560" i="7" s="1"/>
  <c r="W560" i="7" s="1"/>
  <c r="Z560" i="7" s="1"/>
  <c r="AC560" i="7" s="1"/>
  <c r="K605" i="7"/>
  <c r="N605" i="7" s="1"/>
  <c r="Q605" i="7" s="1"/>
  <c r="T605" i="7" s="1"/>
  <c r="W605" i="7" s="1"/>
  <c r="Z605" i="7" s="1"/>
  <c r="AC605" i="7" s="1"/>
  <c r="F509" i="7"/>
  <c r="I509" i="7" s="1"/>
  <c r="L509" i="7" s="1"/>
  <c r="O509" i="7" s="1"/>
  <c r="R509" i="7" s="1"/>
  <c r="U509" i="7" s="1"/>
  <c r="X509" i="7" s="1"/>
  <c r="AA509" i="7" s="1"/>
  <c r="F619" i="7"/>
  <c r="I619" i="7" s="1"/>
  <c r="L619" i="7" s="1"/>
  <c r="O619" i="7" s="1"/>
  <c r="R619" i="7" s="1"/>
  <c r="U619" i="7" s="1"/>
  <c r="X619" i="7" s="1"/>
  <c r="AA619" i="7" s="1"/>
  <c r="F522" i="7"/>
  <c r="I522" i="7" s="1"/>
  <c r="L522" i="7" s="1"/>
  <c r="O522" i="7" s="1"/>
  <c r="R522" i="7" s="1"/>
  <c r="U522" i="7" s="1"/>
  <c r="X522" i="7" s="1"/>
  <c r="AA522" i="7" s="1"/>
  <c r="K381" i="7"/>
  <c r="N381" i="7" s="1"/>
  <c r="Q381" i="7" s="1"/>
  <c r="T381" i="7" s="1"/>
  <c r="W381" i="7" s="1"/>
  <c r="Z381" i="7" s="1"/>
  <c r="AC381" i="7" s="1"/>
  <c r="K353" i="7"/>
  <c r="N353" i="7" s="1"/>
  <c r="Q353" i="7" s="1"/>
  <c r="T353" i="7" s="1"/>
  <c r="W353" i="7" s="1"/>
  <c r="Z353" i="7" s="1"/>
  <c r="AC353" i="7" s="1"/>
  <c r="K93" i="7"/>
  <c r="N93" i="7" s="1"/>
  <c r="Q93" i="7" s="1"/>
  <c r="T93" i="7" s="1"/>
  <c r="W93" i="7" s="1"/>
  <c r="Z93" i="7" s="1"/>
  <c r="AC93" i="7" s="1"/>
  <c r="G533" i="7"/>
  <c r="J533" i="7" s="1"/>
  <c r="M533" i="7" s="1"/>
  <c r="P533" i="7" s="1"/>
  <c r="S533" i="7" s="1"/>
  <c r="V533" i="7" s="1"/>
  <c r="Y533" i="7" s="1"/>
  <c r="AB533" i="7" s="1"/>
  <c r="F518" i="7"/>
  <c r="I518" i="7" s="1"/>
  <c r="L518" i="7" s="1"/>
  <c r="O518" i="7" s="1"/>
  <c r="R518" i="7" s="1"/>
  <c r="U518" i="7" s="1"/>
  <c r="X518" i="7" s="1"/>
  <c r="AA518" i="7" s="1"/>
  <c r="F481" i="7"/>
  <c r="I481" i="7" s="1"/>
  <c r="L481" i="7" s="1"/>
  <c r="O481" i="7" s="1"/>
  <c r="R481" i="7" s="1"/>
  <c r="U481" i="7" s="1"/>
  <c r="X481" i="7" s="1"/>
  <c r="AA481" i="7" s="1"/>
  <c r="C451" i="7"/>
  <c r="G606" i="7"/>
  <c r="J606" i="7" s="1"/>
  <c r="M606" i="7" s="1"/>
  <c r="P606" i="7" s="1"/>
  <c r="S606" i="7" s="1"/>
  <c r="V606" i="7" s="1"/>
  <c r="Y606" i="7" s="1"/>
  <c r="AB606" i="7" s="1"/>
  <c r="G441" i="7"/>
  <c r="J441" i="7" s="1"/>
  <c r="M441" i="7" s="1"/>
  <c r="P441" i="7" s="1"/>
  <c r="S441" i="7" s="1"/>
  <c r="V441" i="7" s="1"/>
  <c r="Y441" i="7" s="1"/>
  <c r="AB441" i="7" s="1"/>
  <c r="K134" i="7"/>
  <c r="N134" i="7" s="1"/>
  <c r="Q134" i="7" s="1"/>
  <c r="T134" i="7" s="1"/>
  <c r="W134" i="7" s="1"/>
  <c r="Z134" i="7" s="1"/>
  <c r="AC134" i="7" s="1"/>
  <c r="K444" i="7"/>
  <c r="N444" i="7" s="1"/>
  <c r="Q444" i="7" s="1"/>
  <c r="T444" i="7" s="1"/>
  <c r="W444" i="7" s="1"/>
  <c r="Z444" i="7" s="1"/>
  <c r="AC444" i="7" s="1"/>
  <c r="C520" i="7"/>
  <c r="G576" i="7"/>
  <c r="J576" i="7" s="1"/>
  <c r="M576" i="7" s="1"/>
  <c r="P576" i="7" s="1"/>
  <c r="S576" i="7" s="1"/>
  <c r="V576" i="7" s="1"/>
  <c r="Y576" i="7" s="1"/>
  <c r="AB576" i="7" s="1"/>
  <c r="K469" i="7"/>
  <c r="N469" i="7" s="1"/>
  <c r="Q469" i="7" s="1"/>
  <c r="T469" i="7" s="1"/>
  <c r="W469" i="7" s="1"/>
  <c r="Z469" i="7" s="1"/>
  <c r="AC469" i="7" s="1"/>
  <c r="K466" i="7"/>
  <c r="N466" i="7" s="1"/>
  <c r="Q466" i="7" s="1"/>
  <c r="T466" i="7" s="1"/>
  <c r="W466" i="7" s="1"/>
  <c r="Z466" i="7" s="1"/>
  <c r="AC466" i="7" s="1"/>
  <c r="K436" i="7"/>
  <c r="N436" i="7" s="1"/>
  <c r="Q436" i="7" s="1"/>
  <c r="T436" i="7" s="1"/>
  <c r="W436" i="7" s="1"/>
  <c r="Z436" i="7" s="1"/>
  <c r="AC436" i="7" s="1"/>
  <c r="G513" i="7"/>
  <c r="J513" i="7" s="1"/>
  <c r="M513" i="7" s="1"/>
  <c r="P513" i="7" s="1"/>
  <c r="S513" i="7" s="1"/>
  <c r="V513" i="7" s="1"/>
  <c r="Y513" i="7" s="1"/>
  <c r="AB513" i="7" s="1"/>
  <c r="F513" i="7"/>
  <c r="I513" i="7" s="1"/>
  <c r="L513" i="7" s="1"/>
  <c r="O513" i="7" s="1"/>
  <c r="R513" i="7" s="1"/>
  <c r="U513" i="7" s="1"/>
  <c r="X513" i="7" s="1"/>
  <c r="AA513" i="7" s="1"/>
  <c r="F469" i="7"/>
  <c r="I469" i="7" s="1"/>
  <c r="L469" i="7" s="1"/>
  <c r="O469" i="7" s="1"/>
  <c r="R469" i="7" s="1"/>
  <c r="U469" i="7" s="1"/>
  <c r="X469" i="7" s="1"/>
  <c r="AA469" i="7" s="1"/>
  <c r="F466" i="7"/>
  <c r="I466" i="7" s="1"/>
  <c r="L466" i="7" s="1"/>
  <c r="O466" i="7" s="1"/>
  <c r="R466" i="7" s="1"/>
  <c r="U466" i="7" s="1"/>
  <c r="X466" i="7" s="1"/>
  <c r="AA466" i="7" s="1"/>
  <c r="K458" i="7"/>
  <c r="N458" i="7" s="1"/>
  <c r="Q458" i="7" s="1"/>
  <c r="T458" i="7" s="1"/>
  <c r="W458" i="7" s="1"/>
  <c r="Z458" i="7" s="1"/>
  <c r="AC458" i="7" s="1"/>
  <c r="K96" i="7"/>
  <c r="N96" i="7" s="1"/>
  <c r="Q96" i="7" s="1"/>
  <c r="T96" i="7" s="1"/>
  <c r="W96" i="7" s="1"/>
  <c r="Z96" i="7" s="1"/>
  <c r="AC96" i="7" s="1"/>
  <c r="G522" i="7"/>
  <c r="J522" i="7" s="1"/>
  <c r="M522" i="7" s="1"/>
  <c r="P522" i="7" s="1"/>
  <c r="S522" i="7" s="1"/>
  <c r="V522" i="7" s="1"/>
  <c r="Y522" i="7" s="1"/>
  <c r="AB522" i="7" s="1"/>
  <c r="K435" i="7"/>
  <c r="N435" i="7" s="1"/>
  <c r="Q435" i="7" s="1"/>
  <c r="T435" i="7" s="1"/>
  <c r="W435" i="7" s="1"/>
  <c r="Z435" i="7" s="1"/>
  <c r="AC435" i="7" s="1"/>
  <c r="K375" i="7"/>
  <c r="N375" i="7" s="1"/>
  <c r="Q375" i="7" s="1"/>
  <c r="T375" i="7" s="1"/>
  <c r="W375" i="7" s="1"/>
  <c r="Z375" i="7" s="1"/>
  <c r="AC375" i="7" s="1"/>
  <c r="K590" i="7"/>
  <c r="N590" i="7" s="1"/>
  <c r="Q590" i="7" s="1"/>
  <c r="T590" i="7" s="1"/>
  <c r="W590" i="7" s="1"/>
  <c r="Z590" i="7" s="1"/>
  <c r="AC590" i="7" s="1"/>
  <c r="F515" i="7"/>
  <c r="I515" i="7" s="1"/>
  <c r="L515" i="7" s="1"/>
  <c r="O515" i="7" s="1"/>
  <c r="R515" i="7" s="1"/>
  <c r="U515" i="7" s="1"/>
  <c r="X515" i="7" s="1"/>
  <c r="AA515" i="7" s="1"/>
  <c r="K629" i="7"/>
  <c r="N629" i="7" s="1"/>
  <c r="Q629" i="7" s="1"/>
  <c r="T629" i="7" s="1"/>
  <c r="W629" i="7" s="1"/>
  <c r="Z629" i="7" s="1"/>
  <c r="AC629" i="7" s="1"/>
  <c r="K278" i="7"/>
  <c r="N278" i="7" s="1"/>
  <c r="Q278" i="7" s="1"/>
  <c r="T278" i="7" s="1"/>
  <c r="W278" i="7" s="1"/>
  <c r="Z278" i="7" s="1"/>
  <c r="AC278" i="7" s="1"/>
  <c r="C450" i="7"/>
  <c r="F608" i="7"/>
  <c r="I608" i="7" s="1"/>
  <c r="L608" i="7" s="1"/>
  <c r="O608" i="7" s="1"/>
  <c r="R608" i="7" s="1"/>
  <c r="U608" i="7" s="1"/>
  <c r="X608" i="7" s="1"/>
  <c r="AA608" i="7" s="1"/>
  <c r="C535" i="7"/>
  <c r="F478" i="7"/>
  <c r="I478" i="7" s="1"/>
  <c r="L478" i="7" s="1"/>
  <c r="O478" i="7" s="1"/>
  <c r="R478" i="7" s="1"/>
  <c r="U478" i="7" s="1"/>
  <c r="X478" i="7" s="1"/>
  <c r="AA478" i="7" s="1"/>
  <c r="K373" i="7"/>
  <c r="N373" i="7" s="1"/>
  <c r="Q373" i="7" s="1"/>
  <c r="T373" i="7" s="1"/>
  <c r="W373" i="7" s="1"/>
  <c r="Z373" i="7" s="1"/>
  <c r="AC373" i="7" s="1"/>
  <c r="G389" i="7"/>
  <c r="J389" i="7" s="1"/>
  <c r="M389" i="7" s="1"/>
  <c r="P389" i="7" s="1"/>
  <c r="S389" i="7" s="1"/>
  <c r="V389" i="7" s="1"/>
  <c r="Y389" i="7" s="1"/>
  <c r="AB389" i="7" s="1"/>
  <c r="C390" i="7"/>
  <c r="F161" i="7"/>
  <c r="I161" i="7" s="1"/>
  <c r="L161" i="7" s="1"/>
  <c r="O161" i="7" s="1"/>
  <c r="R161" i="7" s="1"/>
  <c r="U161" i="7" s="1"/>
  <c r="X161" i="7" s="1"/>
  <c r="AA161" i="7" s="1"/>
  <c r="K161" i="7"/>
  <c r="N161" i="7" s="1"/>
  <c r="Q161" i="7" s="1"/>
  <c r="T161" i="7" s="1"/>
  <c r="W161" i="7" s="1"/>
  <c r="Z161" i="7" s="1"/>
  <c r="AC161" i="7" s="1"/>
  <c r="F121" i="7"/>
  <c r="I121" i="7" s="1"/>
  <c r="L121" i="7" s="1"/>
  <c r="O121" i="7" s="1"/>
  <c r="R121" i="7" s="1"/>
  <c r="U121" i="7" s="1"/>
  <c r="X121" i="7" s="1"/>
  <c r="AA121" i="7" s="1"/>
  <c r="G121" i="7"/>
  <c r="J121" i="7" s="1"/>
  <c r="M121" i="7" s="1"/>
  <c r="P121" i="7" s="1"/>
  <c r="S121" i="7" s="1"/>
  <c r="V121" i="7" s="1"/>
  <c r="Y121" i="7" s="1"/>
  <c r="AB121" i="7" s="1"/>
  <c r="F244" i="7"/>
  <c r="I244" i="7" s="1"/>
  <c r="L244" i="7" s="1"/>
  <c r="O244" i="7" s="1"/>
  <c r="R244" i="7" s="1"/>
  <c r="U244" i="7" s="1"/>
  <c r="X244" i="7" s="1"/>
  <c r="AA244" i="7" s="1"/>
  <c r="G244" i="7"/>
  <c r="J244" i="7" s="1"/>
  <c r="M244" i="7" s="1"/>
  <c r="P244" i="7" s="1"/>
  <c r="S244" i="7" s="1"/>
  <c r="V244" i="7" s="1"/>
  <c r="Y244" i="7" s="1"/>
  <c r="AB244" i="7" s="1"/>
  <c r="F136" i="7"/>
  <c r="I136" i="7" s="1"/>
  <c r="L136" i="7" s="1"/>
  <c r="O136" i="7" s="1"/>
  <c r="R136" i="7" s="1"/>
  <c r="U136" i="7" s="1"/>
  <c r="X136" i="7" s="1"/>
  <c r="AA136" i="7" s="1"/>
  <c r="F395" i="7"/>
  <c r="I395" i="7" s="1"/>
  <c r="L395" i="7" s="1"/>
  <c r="O395" i="7" s="1"/>
  <c r="R395" i="7" s="1"/>
  <c r="U395" i="7" s="1"/>
  <c r="X395" i="7" s="1"/>
  <c r="AA395" i="7" s="1"/>
  <c r="G367" i="7"/>
  <c r="J367" i="7" s="1"/>
  <c r="M367" i="7" s="1"/>
  <c r="P367" i="7" s="1"/>
  <c r="S367" i="7" s="1"/>
  <c r="V367" i="7" s="1"/>
  <c r="Y367" i="7" s="1"/>
  <c r="AB367" i="7" s="1"/>
  <c r="F367" i="7"/>
  <c r="I367" i="7" s="1"/>
  <c r="L367" i="7" s="1"/>
  <c r="O367" i="7" s="1"/>
  <c r="R367" i="7" s="1"/>
  <c r="U367" i="7" s="1"/>
  <c r="X367" i="7" s="1"/>
  <c r="AA367" i="7" s="1"/>
  <c r="F187" i="7"/>
  <c r="I187" i="7" s="1"/>
  <c r="L187" i="7" s="1"/>
  <c r="O187" i="7" s="1"/>
  <c r="R187" i="7" s="1"/>
  <c r="U187" i="7" s="1"/>
  <c r="X187" i="7" s="1"/>
  <c r="AA187" i="7" s="1"/>
  <c r="G187" i="7"/>
  <c r="J187" i="7" s="1"/>
  <c r="M187" i="7" s="1"/>
  <c r="P187" i="7" s="1"/>
  <c r="S187" i="7" s="1"/>
  <c r="V187" i="7" s="1"/>
  <c r="Y187" i="7" s="1"/>
  <c r="AB187" i="7" s="1"/>
  <c r="K370" i="7"/>
  <c r="N370" i="7" s="1"/>
  <c r="Q370" i="7" s="1"/>
  <c r="T370" i="7" s="1"/>
  <c r="W370" i="7" s="1"/>
  <c r="Z370" i="7" s="1"/>
  <c r="AC370" i="7" s="1"/>
  <c r="K398" i="7"/>
  <c r="N398" i="7" s="1"/>
  <c r="Q398" i="7" s="1"/>
  <c r="T398" i="7" s="1"/>
  <c r="W398" i="7" s="1"/>
  <c r="Z398" i="7" s="1"/>
  <c r="AC398" i="7" s="1"/>
  <c r="G390" i="7"/>
  <c r="J390" i="7" s="1"/>
  <c r="M390" i="7" s="1"/>
  <c r="P390" i="7" s="1"/>
  <c r="S390" i="7" s="1"/>
  <c r="V390" i="7" s="1"/>
  <c r="Y390" i="7" s="1"/>
  <c r="AB390" i="7" s="1"/>
  <c r="K390" i="7"/>
  <c r="N390" i="7" s="1"/>
  <c r="Q390" i="7" s="1"/>
  <c r="T390" i="7" s="1"/>
  <c r="W390" i="7" s="1"/>
  <c r="Z390" i="7" s="1"/>
  <c r="AC390" i="7" s="1"/>
  <c r="G386" i="7"/>
  <c r="J386" i="7" s="1"/>
  <c r="M386" i="7" s="1"/>
  <c r="P386" i="7" s="1"/>
  <c r="S386" i="7" s="1"/>
  <c r="V386" i="7" s="1"/>
  <c r="Y386" i="7" s="1"/>
  <c r="AB386" i="7" s="1"/>
  <c r="F250" i="7"/>
  <c r="I250" i="7" s="1"/>
  <c r="L250" i="7" s="1"/>
  <c r="O250" i="7" s="1"/>
  <c r="R250" i="7" s="1"/>
  <c r="U250" i="7" s="1"/>
  <c r="X250" i="7" s="1"/>
  <c r="AA250" i="7" s="1"/>
  <c r="G250" i="7"/>
  <c r="J250" i="7" s="1"/>
  <c r="M250" i="7" s="1"/>
  <c r="P250" i="7" s="1"/>
  <c r="S250" i="7" s="1"/>
  <c r="V250" i="7" s="1"/>
  <c r="Y250" i="7" s="1"/>
  <c r="AB250" i="7" s="1"/>
  <c r="F202" i="7"/>
  <c r="I202" i="7" s="1"/>
  <c r="L202" i="7" s="1"/>
  <c r="O202" i="7" s="1"/>
  <c r="R202" i="7" s="1"/>
  <c r="U202" i="7" s="1"/>
  <c r="X202" i="7" s="1"/>
  <c r="AA202" i="7" s="1"/>
  <c r="G359" i="7"/>
  <c r="J359" i="7" s="1"/>
  <c r="M359" i="7" s="1"/>
  <c r="P359" i="7" s="1"/>
  <c r="S359" i="7" s="1"/>
  <c r="V359" i="7" s="1"/>
  <c r="Y359" i="7" s="1"/>
  <c r="AB359" i="7" s="1"/>
  <c r="F343" i="7"/>
  <c r="I343" i="7" s="1"/>
  <c r="L343" i="7" s="1"/>
  <c r="O343" i="7" s="1"/>
  <c r="R343" i="7" s="1"/>
  <c r="U343" i="7" s="1"/>
  <c r="X343" i="7" s="1"/>
  <c r="AA343" i="7" s="1"/>
  <c r="G343" i="7"/>
  <c r="J343" i="7" s="1"/>
  <c r="M343" i="7" s="1"/>
  <c r="P343" i="7" s="1"/>
  <c r="S343" i="7" s="1"/>
  <c r="V343" i="7" s="1"/>
  <c r="Y343" i="7" s="1"/>
  <c r="AB343" i="7" s="1"/>
  <c r="K343" i="7"/>
  <c r="N343" i="7" s="1"/>
  <c r="Q343" i="7" s="1"/>
  <c r="T343" i="7" s="1"/>
  <c r="W343" i="7" s="1"/>
  <c r="Z343" i="7" s="1"/>
  <c r="AC343" i="7" s="1"/>
  <c r="F327" i="7"/>
  <c r="I327" i="7" s="1"/>
  <c r="L327" i="7" s="1"/>
  <c r="O327" i="7" s="1"/>
  <c r="R327" i="7" s="1"/>
  <c r="U327" i="7" s="1"/>
  <c r="X327" i="7" s="1"/>
  <c r="AA327" i="7" s="1"/>
  <c r="F291" i="7"/>
  <c r="I291" i="7" s="1"/>
  <c r="L291" i="7" s="1"/>
  <c r="O291" i="7" s="1"/>
  <c r="R291" i="7" s="1"/>
  <c r="U291" i="7" s="1"/>
  <c r="X291" i="7" s="1"/>
  <c r="AA291" i="7" s="1"/>
  <c r="K263" i="7"/>
  <c r="N263" i="7" s="1"/>
  <c r="Q263" i="7" s="1"/>
  <c r="T263" i="7" s="1"/>
  <c r="W263" i="7" s="1"/>
  <c r="Z263" i="7" s="1"/>
  <c r="AC263" i="7" s="1"/>
  <c r="F263" i="7"/>
  <c r="I263" i="7" s="1"/>
  <c r="L263" i="7" s="1"/>
  <c r="O263" i="7" s="1"/>
  <c r="R263" i="7" s="1"/>
  <c r="U263" i="7" s="1"/>
  <c r="X263" i="7" s="1"/>
  <c r="AA263" i="7" s="1"/>
  <c r="G255" i="7"/>
  <c r="J255" i="7" s="1"/>
  <c r="M255" i="7" s="1"/>
  <c r="P255" i="7" s="1"/>
  <c r="S255" i="7" s="1"/>
  <c r="V255" i="7" s="1"/>
  <c r="Y255" i="7" s="1"/>
  <c r="AB255" i="7" s="1"/>
  <c r="F251" i="7"/>
  <c r="I251" i="7" s="1"/>
  <c r="L251" i="7" s="1"/>
  <c r="O251" i="7" s="1"/>
  <c r="R251" i="7" s="1"/>
  <c r="U251" i="7" s="1"/>
  <c r="X251" i="7" s="1"/>
  <c r="AA251" i="7" s="1"/>
  <c r="K111" i="7"/>
  <c r="N111" i="7" s="1"/>
  <c r="Q111" i="7" s="1"/>
  <c r="T111" i="7" s="1"/>
  <c r="W111" i="7" s="1"/>
  <c r="Z111" i="7" s="1"/>
  <c r="AC111" i="7" s="1"/>
  <c r="K527" i="7"/>
  <c r="N527" i="7" s="1"/>
  <c r="Q527" i="7" s="1"/>
  <c r="T527" i="7" s="1"/>
  <c r="W527" i="7" s="1"/>
  <c r="Z527" i="7" s="1"/>
  <c r="AC527" i="7" s="1"/>
  <c r="F231" i="7"/>
  <c r="I231" i="7" s="1"/>
  <c r="L231" i="7" s="1"/>
  <c r="O231" i="7" s="1"/>
  <c r="R231" i="7" s="1"/>
  <c r="U231" i="7" s="1"/>
  <c r="X231" i="7" s="1"/>
  <c r="AA231" i="7" s="1"/>
  <c r="G231" i="7"/>
  <c r="J231" i="7" s="1"/>
  <c r="M231" i="7" s="1"/>
  <c r="P231" i="7" s="1"/>
  <c r="S231" i="7" s="1"/>
  <c r="V231" i="7" s="1"/>
  <c r="Y231" i="7" s="1"/>
  <c r="AB231" i="7" s="1"/>
  <c r="G211" i="7"/>
  <c r="J211" i="7" s="1"/>
  <c r="M211" i="7" s="1"/>
  <c r="P211" i="7" s="1"/>
  <c r="S211" i="7" s="1"/>
  <c r="V211" i="7" s="1"/>
  <c r="Y211" i="7" s="1"/>
  <c r="AB211" i="7" s="1"/>
  <c r="F207" i="7"/>
  <c r="I207" i="7" s="1"/>
  <c r="L207" i="7" s="1"/>
  <c r="O207" i="7" s="1"/>
  <c r="R207" i="7" s="1"/>
  <c r="U207" i="7" s="1"/>
  <c r="X207" i="7" s="1"/>
  <c r="AA207" i="7" s="1"/>
  <c r="G207" i="7"/>
  <c r="J207" i="7" s="1"/>
  <c r="M207" i="7" s="1"/>
  <c r="P207" i="7" s="1"/>
  <c r="S207" i="7" s="1"/>
  <c r="V207" i="7" s="1"/>
  <c r="Y207" i="7" s="1"/>
  <c r="AB207" i="7" s="1"/>
  <c r="F199" i="7"/>
  <c r="I199" i="7" s="1"/>
  <c r="L199" i="7" s="1"/>
  <c r="O199" i="7" s="1"/>
  <c r="R199" i="7" s="1"/>
  <c r="U199" i="7" s="1"/>
  <c r="X199" i="7" s="1"/>
  <c r="AA199" i="7" s="1"/>
  <c r="K199" i="7"/>
  <c r="N199" i="7" s="1"/>
  <c r="Q199" i="7" s="1"/>
  <c r="T199" i="7" s="1"/>
  <c r="W199" i="7" s="1"/>
  <c r="Z199" i="7" s="1"/>
  <c r="AC199" i="7" s="1"/>
  <c r="K191" i="7"/>
  <c r="N191" i="7" s="1"/>
  <c r="Q191" i="7" s="1"/>
  <c r="T191" i="7" s="1"/>
  <c r="W191" i="7" s="1"/>
  <c r="Z191" i="7" s="1"/>
  <c r="AC191" i="7" s="1"/>
  <c r="F191" i="7"/>
  <c r="I191" i="7" s="1"/>
  <c r="L191" i="7" s="1"/>
  <c r="O191" i="7" s="1"/>
  <c r="R191" i="7" s="1"/>
  <c r="U191" i="7" s="1"/>
  <c r="X191" i="7" s="1"/>
  <c r="AA191" i="7" s="1"/>
  <c r="F159" i="7"/>
  <c r="I159" i="7" s="1"/>
  <c r="L159" i="7" s="1"/>
  <c r="O159" i="7" s="1"/>
  <c r="R159" i="7" s="1"/>
  <c r="U159" i="7" s="1"/>
  <c r="X159" i="7" s="1"/>
  <c r="AA159" i="7" s="1"/>
  <c r="G159" i="7"/>
  <c r="J159" i="7" s="1"/>
  <c r="M159" i="7" s="1"/>
  <c r="P159" i="7" s="1"/>
  <c r="S159" i="7" s="1"/>
  <c r="V159" i="7" s="1"/>
  <c r="Y159" i="7" s="1"/>
  <c r="AB159" i="7" s="1"/>
  <c r="K159" i="7"/>
  <c r="N159" i="7" s="1"/>
  <c r="Q159" i="7" s="1"/>
  <c r="T159" i="7" s="1"/>
  <c r="W159" i="7" s="1"/>
  <c r="Z159" i="7" s="1"/>
  <c r="AC159" i="7" s="1"/>
  <c r="F155" i="7"/>
  <c r="I155" i="7" s="1"/>
  <c r="L155" i="7" s="1"/>
  <c r="O155" i="7" s="1"/>
  <c r="R155" i="7" s="1"/>
  <c r="U155" i="7" s="1"/>
  <c r="X155" i="7" s="1"/>
  <c r="AA155" i="7" s="1"/>
  <c r="K155" i="7"/>
  <c r="N155" i="7" s="1"/>
  <c r="Q155" i="7" s="1"/>
  <c r="T155" i="7" s="1"/>
  <c r="W155" i="7" s="1"/>
  <c r="Z155" i="7" s="1"/>
  <c r="AC155" i="7" s="1"/>
  <c r="F143" i="7"/>
  <c r="I143" i="7" s="1"/>
  <c r="L143" i="7" s="1"/>
  <c r="O143" i="7" s="1"/>
  <c r="R143" i="7" s="1"/>
  <c r="U143" i="7" s="1"/>
  <c r="X143" i="7" s="1"/>
  <c r="AA143" i="7" s="1"/>
  <c r="C626" i="7"/>
  <c r="G617" i="7"/>
  <c r="J617" i="7" s="1"/>
  <c r="M617" i="7" s="1"/>
  <c r="P617" i="7" s="1"/>
  <c r="S617" i="7" s="1"/>
  <c r="V617" i="7" s="1"/>
  <c r="Y617" i="7" s="1"/>
  <c r="AB617" i="7" s="1"/>
  <c r="F517" i="7"/>
  <c r="I517" i="7" s="1"/>
  <c r="L517" i="7" s="1"/>
  <c r="O517" i="7" s="1"/>
  <c r="R517" i="7" s="1"/>
  <c r="U517" i="7" s="1"/>
  <c r="X517" i="7" s="1"/>
  <c r="AA517" i="7" s="1"/>
  <c r="G358" i="7"/>
  <c r="J358" i="7" s="1"/>
  <c r="M358" i="7" s="1"/>
  <c r="P358" i="7" s="1"/>
  <c r="S358" i="7" s="1"/>
  <c r="V358" i="7" s="1"/>
  <c r="Y358" i="7" s="1"/>
  <c r="AB358" i="7" s="1"/>
  <c r="F358" i="7"/>
  <c r="I358" i="7" s="1"/>
  <c r="L358" i="7" s="1"/>
  <c r="O358" i="7" s="1"/>
  <c r="R358" i="7" s="1"/>
  <c r="U358" i="7" s="1"/>
  <c r="X358" i="7" s="1"/>
  <c r="AA358" i="7" s="1"/>
  <c r="K358" i="7"/>
  <c r="N358" i="7" s="1"/>
  <c r="Q358" i="7" s="1"/>
  <c r="T358" i="7" s="1"/>
  <c r="W358" i="7" s="1"/>
  <c r="Z358" i="7" s="1"/>
  <c r="AC358" i="7" s="1"/>
  <c r="F334" i="7"/>
  <c r="I334" i="7" s="1"/>
  <c r="L334" i="7" s="1"/>
  <c r="O334" i="7" s="1"/>
  <c r="R334" i="7" s="1"/>
  <c r="U334" i="7" s="1"/>
  <c r="X334" i="7" s="1"/>
  <c r="AA334" i="7" s="1"/>
  <c r="F314" i="7"/>
  <c r="I314" i="7" s="1"/>
  <c r="L314" i="7" s="1"/>
  <c r="O314" i="7" s="1"/>
  <c r="R314" i="7" s="1"/>
  <c r="U314" i="7" s="1"/>
  <c r="X314" i="7" s="1"/>
  <c r="AA314" i="7" s="1"/>
  <c r="G298" i="7"/>
  <c r="J298" i="7" s="1"/>
  <c r="M298" i="7" s="1"/>
  <c r="P298" i="7" s="1"/>
  <c r="S298" i="7" s="1"/>
  <c r="V298" i="7" s="1"/>
  <c r="Y298" i="7" s="1"/>
  <c r="AB298" i="7" s="1"/>
  <c r="F294" i="7"/>
  <c r="I294" i="7" s="1"/>
  <c r="L294" i="7" s="1"/>
  <c r="O294" i="7" s="1"/>
  <c r="R294" i="7" s="1"/>
  <c r="U294" i="7" s="1"/>
  <c r="X294" i="7" s="1"/>
  <c r="AA294" i="7" s="1"/>
  <c r="F278" i="7"/>
  <c r="I278" i="7" s="1"/>
  <c r="L278" i="7" s="1"/>
  <c r="O278" i="7" s="1"/>
  <c r="R278" i="7" s="1"/>
  <c r="U278" i="7" s="1"/>
  <c r="X278" i="7" s="1"/>
  <c r="AA278" i="7" s="1"/>
  <c r="G238" i="7"/>
  <c r="J238" i="7" s="1"/>
  <c r="M238" i="7" s="1"/>
  <c r="P238" i="7" s="1"/>
  <c r="S238" i="7" s="1"/>
  <c r="V238" i="7" s="1"/>
  <c r="Y238" i="7" s="1"/>
  <c r="AB238" i="7" s="1"/>
  <c r="G230" i="7"/>
  <c r="J230" i="7" s="1"/>
  <c r="M230" i="7" s="1"/>
  <c r="P230" i="7" s="1"/>
  <c r="S230" i="7" s="1"/>
  <c r="V230" i="7" s="1"/>
  <c r="Y230" i="7" s="1"/>
  <c r="AB230" i="7" s="1"/>
  <c r="F118" i="7"/>
  <c r="I118" i="7" s="1"/>
  <c r="L118" i="7" s="1"/>
  <c r="O118" i="7" s="1"/>
  <c r="R118" i="7" s="1"/>
  <c r="U118" i="7" s="1"/>
  <c r="X118" i="7" s="1"/>
  <c r="AA118" i="7" s="1"/>
  <c r="G118" i="7"/>
  <c r="J118" i="7" s="1"/>
  <c r="M118" i="7" s="1"/>
  <c r="P118" i="7" s="1"/>
  <c r="S118" i="7" s="1"/>
  <c r="V118" i="7" s="1"/>
  <c r="Y118" i="7" s="1"/>
  <c r="AB118" i="7" s="1"/>
  <c r="K110" i="7"/>
  <c r="N110" i="7" s="1"/>
  <c r="Q110" i="7" s="1"/>
  <c r="T110" i="7" s="1"/>
  <c r="W110" i="7" s="1"/>
  <c r="Z110" i="7" s="1"/>
  <c r="AC110" i="7" s="1"/>
  <c r="G94" i="7"/>
  <c r="J94" i="7" s="1"/>
  <c r="M94" i="7" s="1"/>
  <c r="P94" i="7" s="1"/>
  <c r="S94" i="7" s="1"/>
  <c r="V94" i="7" s="1"/>
  <c r="Y94" i="7" s="1"/>
  <c r="AB94" i="7" s="1"/>
  <c r="F617" i="7"/>
  <c r="I617" i="7" s="1"/>
  <c r="L617" i="7" s="1"/>
  <c r="O617" i="7" s="1"/>
  <c r="R617" i="7" s="1"/>
  <c r="U617" i="7" s="1"/>
  <c r="X617" i="7" s="1"/>
  <c r="AA617" i="7" s="1"/>
  <c r="G552" i="7"/>
  <c r="J552" i="7" s="1"/>
  <c r="M552" i="7" s="1"/>
  <c r="P552" i="7" s="1"/>
  <c r="S552" i="7" s="1"/>
  <c r="V552" i="7" s="1"/>
  <c r="Y552" i="7" s="1"/>
  <c r="AB552" i="7" s="1"/>
  <c r="K514" i="7"/>
  <c r="N514" i="7" s="1"/>
  <c r="Q514" i="7" s="1"/>
  <c r="T514" i="7" s="1"/>
  <c r="W514" i="7" s="1"/>
  <c r="Z514" i="7" s="1"/>
  <c r="AC514" i="7" s="1"/>
  <c r="K478" i="7"/>
  <c r="N478" i="7" s="1"/>
  <c r="Q478" i="7" s="1"/>
  <c r="T478" i="7" s="1"/>
  <c r="W478" i="7" s="1"/>
  <c r="Z478" i="7" s="1"/>
  <c r="AC478" i="7" s="1"/>
  <c r="F194" i="7"/>
  <c r="I194" i="7" s="1"/>
  <c r="L194" i="7" s="1"/>
  <c r="O194" i="7" s="1"/>
  <c r="R194" i="7" s="1"/>
  <c r="U194" i="7" s="1"/>
  <c r="X194" i="7" s="1"/>
  <c r="AA194" i="7" s="1"/>
  <c r="G194" i="7"/>
  <c r="J194" i="7" s="1"/>
  <c r="M194" i="7" s="1"/>
  <c r="P194" i="7" s="1"/>
  <c r="S194" i="7" s="1"/>
  <c r="V194" i="7" s="1"/>
  <c r="Y194" i="7" s="1"/>
  <c r="AB194" i="7" s="1"/>
  <c r="F170" i="7"/>
  <c r="I170" i="7" s="1"/>
  <c r="L170" i="7" s="1"/>
  <c r="O170" i="7" s="1"/>
  <c r="R170" i="7" s="1"/>
  <c r="U170" i="7" s="1"/>
  <c r="X170" i="7" s="1"/>
  <c r="AA170" i="7" s="1"/>
  <c r="G170" i="7"/>
  <c r="J170" i="7" s="1"/>
  <c r="M170" i="7" s="1"/>
  <c r="P170" i="7" s="1"/>
  <c r="S170" i="7" s="1"/>
  <c r="V170" i="7" s="1"/>
  <c r="Y170" i="7" s="1"/>
  <c r="AB170" i="7" s="1"/>
  <c r="K269" i="7"/>
  <c r="N269" i="7" s="1"/>
  <c r="Q269" i="7" s="1"/>
  <c r="T269" i="7" s="1"/>
  <c r="W269" i="7" s="1"/>
  <c r="Z269" i="7" s="1"/>
  <c r="AC269" i="7" s="1"/>
  <c r="K233" i="7"/>
  <c r="N233" i="7" s="1"/>
  <c r="Q233" i="7" s="1"/>
  <c r="T233" i="7" s="1"/>
  <c r="W233" i="7" s="1"/>
  <c r="Z233" i="7" s="1"/>
  <c r="AC233" i="7" s="1"/>
  <c r="K221" i="7"/>
  <c r="N221" i="7" s="1"/>
  <c r="Q221" i="7" s="1"/>
  <c r="T221" i="7" s="1"/>
  <c r="W221" i="7" s="1"/>
  <c r="Z221" i="7" s="1"/>
  <c r="AC221" i="7" s="1"/>
  <c r="K201" i="7"/>
  <c r="N201" i="7" s="1"/>
  <c r="Q201" i="7" s="1"/>
  <c r="T201" i="7" s="1"/>
  <c r="W201" i="7" s="1"/>
  <c r="Z201" i="7" s="1"/>
  <c r="AC201" i="7" s="1"/>
  <c r="C600" i="7"/>
  <c r="F566" i="7"/>
  <c r="I566" i="7" s="1"/>
  <c r="L566" i="7" s="1"/>
  <c r="O566" i="7" s="1"/>
  <c r="R566" i="7" s="1"/>
  <c r="U566" i="7" s="1"/>
  <c r="X566" i="7" s="1"/>
  <c r="AA566" i="7" s="1"/>
  <c r="C523" i="7"/>
  <c r="G509" i="7"/>
  <c r="J509" i="7" s="1"/>
  <c r="M509" i="7" s="1"/>
  <c r="P509" i="7" s="1"/>
  <c r="S509" i="7" s="1"/>
  <c r="V509" i="7" s="1"/>
  <c r="Y509" i="7" s="1"/>
  <c r="AB509" i="7" s="1"/>
  <c r="K314" i="7"/>
  <c r="N314" i="7" s="1"/>
  <c r="Q314" i="7" s="1"/>
  <c r="T314" i="7" s="1"/>
  <c r="W314" i="7" s="1"/>
  <c r="Z314" i="7" s="1"/>
  <c r="AC314" i="7" s="1"/>
  <c r="C517" i="7"/>
  <c r="C507" i="7"/>
  <c r="F352" i="7"/>
  <c r="I352" i="7" s="1"/>
  <c r="L352" i="7" s="1"/>
  <c r="O352" i="7" s="1"/>
  <c r="R352" i="7" s="1"/>
  <c r="U352" i="7" s="1"/>
  <c r="X352" i="7" s="1"/>
  <c r="AA352" i="7" s="1"/>
  <c r="G265" i="7"/>
  <c r="J265" i="7" s="1"/>
  <c r="M265" i="7" s="1"/>
  <c r="P265" i="7" s="1"/>
  <c r="S265" i="7" s="1"/>
  <c r="V265" i="7" s="1"/>
  <c r="Y265" i="7" s="1"/>
  <c r="AB265" i="7" s="1"/>
  <c r="G261" i="7"/>
  <c r="J261" i="7" s="1"/>
  <c r="M261" i="7" s="1"/>
  <c r="P261" i="7" s="1"/>
  <c r="S261" i="7" s="1"/>
  <c r="V261" i="7" s="1"/>
  <c r="Y261" i="7" s="1"/>
  <c r="AB261" i="7" s="1"/>
  <c r="K261" i="7"/>
  <c r="N261" i="7" s="1"/>
  <c r="Q261" i="7" s="1"/>
  <c r="T261" i="7" s="1"/>
  <c r="W261" i="7" s="1"/>
  <c r="Z261" i="7" s="1"/>
  <c r="AC261" i="7" s="1"/>
  <c r="F237" i="7"/>
  <c r="I237" i="7" s="1"/>
  <c r="L237" i="7" s="1"/>
  <c r="O237" i="7" s="1"/>
  <c r="R237" i="7" s="1"/>
  <c r="U237" i="7" s="1"/>
  <c r="X237" i="7" s="1"/>
  <c r="AA237" i="7" s="1"/>
  <c r="G233" i="7"/>
  <c r="J233" i="7" s="1"/>
  <c r="M233" i="7" s="1"/>
  <c r="P233" i="7" s="1"/>
  <c r="S233" i="7" s="1"/>
  <c r="V233" i="7" s="1"/>
  <c r="Y233" i="7" s="1"/>
  <c r="AB233" i="7" s="1"/>
  <c r="F221" i="7"/>
  <c r="I221" i="7" s="1"/>
  <c r="L221" i="7" s="1"/>
  <c r="O221" i="7" s="1"/>
  <c r="R221" i="7" s="1"/>
  <c r="U221" i="7" s="1"/>
  <c r="X221" i="7" s="1"/>
  <c r="AA221" i="7" s="1"/>
  <c r="G221" i="7"/>
  <c r="J221" i="7" s="1"/>
  <c r="M221" i="7" s="1"/>
  <c r="P221" i="7" s="1"/>
  <c r="S221" i="7" s="1"/>
  <c r="V221" i="7" s="1"/>
  <c r="Y221" i="7" s="1"/>
  <c r="AB221" i="7" s="1"/>
  <c r="F205" i="7"/>
  <c r="I205" i="7" s="1"/>
  <c r="L205" i="7" s="1"/>
  <c r="O205" i="7" s="1"/>
  <c r="R205" i="7" s="1"/>
  <c r="U205" i="7" s="1"/>
  <c r="X205" i="7" s="1"/>
  <c r="AA205" i="7" s="1"/>
  <c r="K193" i="7"/>
  <c r="N193" i="7" s="1"/>
  <c r="Q193" i="7" s="1"/>
  <c r="T193" i="7" s="1"/>
  <c r="W193" i="7" s="1"/>
  <c r="Z193" i="7" s="1"/>
  <c r="AC193" i="7" s="1"/>
  <c r="G189" i="7"/>
  <c r="J189" i="7" s="1"/>
  <c r="M189" i="7" s="1"/>
  <c r="P189" i="7" s="1"/>
  <c r="S189" i="7" s="1"/>
  <c r="V189" i="7" s="1"/>
  <c r="Y189" i="7" s="1"/>
  <c r="AB189" i="7" s="1"/>
  <c r="F189" i="7"/>
  <c r="I189" i="7" s="1"/>
  <c r="L189" i="7" s="1"/>
  <c r="O189" i="7" s="1"/>
  <c r="R189" i="7" s="1"/>
  <c r="U189" i="7" s="1"/>
  <c r="X189" i="7" s="1"/>
  <c r="AA189" i="7" s="1"/>
  <c r="G173" i="7"/>
  <c r="J173" i="7" s="1"/>
  <c r="M173" i="7" s="1"/>
  <c r="P173" i="7" s="1"/>
  <c r="S173" i="7" s="1"/>
  <c r="V173" i="7" s="1"/>
  <c r="Y173" i="7" s="1"/>
  <c r="AB173" i="7" s="1"/>
  <c r="G165" i="7"/>
  <c r="J165" i="7" s="1"/>
  <c r="M165" i="7" s="1"/>
  <c r="P165" i="7" s="1"/>
  <c r="S165" i="7" s="1"/>
  <c r="V165" i="7" s="1"/>
  <c r="Y165" i="7" s="1"/>
  <c r="AB165" i="7" s="1"/>
  <c r="F165" i="7"/>
  <c r="I165" i="7" s="1"/>
  <c r="L165" i="7" s="1"/>
  <c r="O165" i="7" s="1"/>
  <c r="R165" i="7" s="1"/>
  <c r="U165" i="7" s="1"/>
  <c r="X165" i="7" s="1"/>
  <c r="AA165" i="7" s="1"/>
  <c r="G153" i="7"/>
  <c r="J153" i="7" s="1"/>
  <c r="M153" i="7" s="1"/>
  <c r="P153" i="7" s="1"/>
  <c r="S153" i="7" s="1"/>
  <c r="V153" i="7" s="1"/>
  <c r="Y153" i="7" s="1"/>
  <c r="AB153" i="7" s="1"/>
  <c r="F153" i="7"/>
  <c r="I153" i="7" s="1"/>
  <c r="L153" i="7" s="1"/>
  <c r="O153" i="7" s="1"/>
  <c r="R153" i="7" s="1"/>
  <c r="U153" i="7" s="1"/>
  <c r="X153" i="7" s="1"/>
  <c r="AA153" i="7" s="1"/>
  <c r="G145" i="7"/>
  <c r="J145" i="7" s="1"/>
  <c r="M145" i="7" s="1"/>
  <c r="P145" i="7" s="1"/>
  <c r="S145" i="7" s="1"/>
  <c r="V145" i="7" s="1"/>
  <c r="Y145" i="7" s="1"/>
  <c r="AB145" i="7" s="1"/>
  <c r="F105" i="7"/>
  <c r="I105" i="7" s="1"/>
  <c r="L105" i="7" s="1"/>
  <c r="O105" i="7" s="1"/>
  <c r="R105" i="7" s="1"/>
  <c r="U105" i="7" s="1"/>
  <c r="X105" i="7" s="1"/>
  <c r="AA105" i="7" s="1"/>
  <c r="K105" i="7"/>
  <c r="N105" i="7" s="1"/>
  <c r="Q105" i="7" s="1"/>
  <c r="T105" i="7" s="1"/>
  <c r="W105" i="7" s="1"/>
  <c r="Z105" i="7" s="1"/>
  <c r="AC105" i="7" s="1"/>
  <c r="F101" i="7"/>
  <c r="I101" i="7" s="1"/>
  <c r="L101" i="7" s="1"/>
  <c r="O101" i="7" s="1"/>
  <c r="R101" i="7" s="1"/>
  <c r="U101" i="7" s="1"/>
  <c r="X101" i="7" s="1"/>
  <c r="AA101" i="7" s="1"/>
  <c r="F333" i="7"/>
  <c r="I333" i="7" s="1"/>
  <c r="L333" i="7" s="1"/>
  <c r="O333" i="7" s="1"/>
  <c r="R333" i="7" s="1"/>
  <c r="U333" i="7" s="1"/>
  <c r="X333" i="7" s="1"/>
  <c r="AA333" i="7" s="1"/>
  <c r="G313" i="7"/>
  <c r="J313" i="7" s="1"/>
  <c r="M313" i="7" s="1"/>
  <c r="P313" i="7" s="1"/>
  <c r="S313" i="7" s="1"/>
  <c r="V313" i="7" s="1"/>
  <c r="Y313" i="7" s="1"/>
  <c r="AB313" i="7" s="1"/>
  <c r="K289" i="7"/>
  <c r="N289" i="7" s="1"/>
  <c r="Q289" i="7" s="1"/>
  <c r="T289" i="7" s="1"/>
  <c r="W289" i="7" s="1"/>
  <c r="Z289" i="7" s="1"/>
  <c r="AC289" i="7" s="1"/>
  <c r="G285" i="7"/>
  <c r="J285" i="7" s="1"/>
  <c r="M285" i="7" s="1"/>
  <c r="P285" i="7" s="1"/>
  <c r="S285" i="7" s="1"/>
  <c r="V285" i="7" s="1"/>
  <c r="Y285" i="7" s="1"/>
  <c r="AB285" i="7" s="1"/>
  <c r="F285" i="7"/>
  <c r="I285" i="7" s="1"/>
  <c r="L285" i="7" s="1"/>
  <c r="O285" i="7" s="1"/>
  <c r="R285" i="7" s="1"/>
  <c r="U285" i="7" s="1"/>
  <c r="X285" i="7" s="1"/>
  <c r="AA285" i="7" s="1"/>
  <c r="F281" i="7"/>
  <c r="I281" i="7" s="1"/>
  <c r="L281" i="7" s="1"/>
  <c r="O281" i="7" s="1"/>
  <c r="R281" i="7" s="1"/>
  <c r="U281" i="7" s="1"/>
  <c r="X281" i="7" s="1"/>
  <c r="AA281" i="7" s="1"/>
  <c r="K352" i="7"/>
  <c r="N352" i="7" s="1"/>
  <c r="Q352" i="7" s="1"/>
  <c r="T352" i="7" s="1"/>
  <c r="W352" i="7" s="1"/>
  <c r="Z352" i="7" s="1"/>
  <c r="AC352" i="7" s="1"/>
  <c r="K320" i="7"/>
  <c r="N320" i="7" s="1"/>
  <c r="Q320" i="7" s="1"/>
  <c r="T320" i="7" s="1"/>
  <c r="W320" i="7" s="1"/>
  <c r="Z320" i="7" s="1"/>
  <c r="AC320" i="7" s="1"/>
  <c r="K228" i="7"/>
  <c r="N228" i="7" s="1"/>
  <c r="Q228" i="7" s="1"/>
  <c r="T228" i="7" s="1"/>
  <c r="W228" i="7" s="1"/>
  <c r="Z228" i="7" s="1"/>
  <c r="AC228" i="7" s="1"/>
  <c r="K212" i="7"/>
  <c r="N212" i="7" s="1"/>
  <c r="Q212" i="7" s="1"/>
  <c r="T212" i="7" s="1"/>
  <c r="W212" i="7" s="1"/>
  <c r="Z212" i="7" s="1"/>
  <c r="AC212" i="7" s="1"/>
  <c r="K448" i="7"/>
  <c r="N448" i="7" s="1"/>
  <c r="Q448" i="7" s="1"/>
  <c r="T448" i="7" s="1"/>
  <c r="W448" i="7" s="1"/>
  <c r="Z448" i="7" s="1"/>
  <c r="AC448" i="7" s="1"/>
  <c r="K341" i="7"/>
  <c r="N341" i="7" s="1"/>
  <c r="Q341" i="7" s="1"/>
  <c r="T341" i="7" s="1"/>
  <c r="W341" i="7" s="1"/>
  <c r="Z341" i="7" s="1"/>
  <c r="AC341" i="7" s="1"/>
  <c r="G609" i="7"/>
  <c r="J609" i="7" s="1"/>
  <c r="M609" i="7" s="1"/>
  <c r="P609" i="7" s="1"/>
  <c r="S609" i="7" s="1"/>
  <c r="V609" i="7" s="1"/>
  <c r="Y609" i="7" s="1"/>
  <c r="AB609" i="7" s="1"/>
  <c r="C599" i="7"/>
  <c r="F516" i="7"/>
  <c r="I516" i="7" s="1"/>
  <c r="L516" i="7" s="1"/>
  <c r="O516" i="7" s="1"/>
  <c r="R516" i="7" s="1"/>
  <c r="U516" i="7" s="1"/>
  <c r="X516" i="7" s="1"/>
  <c r="AA516" i="7" s="1"/>
  <c r="G328" i="7"/>
  <c r="J328" i="7" s="1"/>
  <c r="M328" i="7" s="1"/>
  <c r="P328" i="7" s="1"/>
  <c r="S328" i="7" s="1"/>
  <c r="V328" i="7" s="1"/>
  <c r="Y328" i="7" s="1"/>
  <c r="AB328" i="7" s="1"/>
  <c r="F320" i="7"/>
  <c r="I320" i="7" s="1"/>
  <c r="L320" i="7" s="1"/>
  <c r="O320" i="7" s="1"/>
  <c r="R320" i="7" s="1"/>
  <c r="U320" i="7" s="1"/>
  <c r="X320" i="7" s="1"/>
  <c r="AA320" i="7" s="1"/>
  <c r="G276" i="7"/>
  <c r="J276" i="7" s="1"/>
  <c r="M276" i="7" s="1"/>
  <c r="P276" i="7" s="1"/>
  <c r="S276" i="7" s="1"/>
  <c r="V276" i="7" s="1"/>
  <c r="Y276" i="7" s="1"/>
  <c r="AB276" i="7" s="1"/>
  <c r="G248" i="7"/>
  <c r="J248" i="7" s="1"/>
  <c r="M248" i="7" s="1"/>
  <c r="P248" i="7" s="1"/>
  <c r="S248" i="7" s="1"/>
  <c r="V248" i="7" s="1"/>
  <c r="Y248" i="7" s="1"/>
  <c r="AB248" i="7" s="1"/>
  <c r="F248" i="7"/>
  <c r="I248" i="7" s="1"/>
  <c r="L248" i="7" s="1"/>
  <c r="O248" i="7" s="1"/>
  <c r="R248" i="7" s="1"/>
  <c r="U248" i="7" s="1"/>
  <c r="X248" i="7" s="1"/>
  <c r="AA248" i="7" s="1"/>
  <c r="K248" i="7"/>
  <c r="N248" i="7" s="1"/>
  <c r="Q248" i="7" s="1"/>
  <c r="T248" i="7" s="1"/>
  <c r="W248" i="7" s="1"/>
  <c r="Z248" i="7" s="1"/>
  <c r="AC248" i="7" s="1"/>
  <c r="K132" i="7"/>
  <c r="N132" i="7" s="1"/>
  <c r="Q132" i="7" s="1"/>
  <c r="T132" i="7" s="1"/>
  <c r="W132" i="7" s="1"/>
  <c r="Z132" i="7" s="1"/>
  <c r="AC132" i="7" s="1"/>
  <c r="G104" i="7"/>
  <c r="J104" i="7" s="1"/>
  <c r="M104" i="7" s="1"/>
  <c r="P104" i="7" s="1"/>
  <c r="S104" i="7" s="1"/>
  <c r="V104" i="7" s="1"/>
  <c r="Y104" i="7" s="1"/>
  <c r="AB104" i="7" s="1"/>
  <c r="F616" i="7"/>
  <c r="I616" i="7" s="1"/>
  <c r="L616" i="7" s="1"/>
  <c r="O616" i="7" s="1"/>
  <c r="R616" i="7" s="1"/>
  <c r="U616" i="7" s="1"/>
  <c r="X616" i="7" s="1"/>
  <c r="AA616" i="7" s="1"/>
  <c r="C614" i="7"/>
  <c r="K587" i="7"/>
  <c r="N587" i="7" s="1"/>
  <c r="Q587" i="7" s="1"/>
  <c r="T587" i="7" s="1"/>
  <c r="W587" i="7" s="1"/>
  <c r="Z587" i="7" s="1"/>
  <c r="AC587" i="7" s="1"/>
  <c r="K551" i="7"/>
  <c r="N551" i="7" s="1"/>
  <c r="Q551" i="7" s="1"/>
  <c r="T551" i="7" s="1"/>
  <c r="W551" i="7" s="1"/>
  <c r="Z551" i="7" s="1"/>
  <c r="AC551" i="7" s="1"/>
  <c r="C526" i="7"/>
  <c r="K487" i="7"/>
  <c r="N487" i="7" s="1"/>
  <c r="Q487" i="7" s="1"/>
  <c r="T487" i="7" s="1"/>
  <c r="W487" i="7" s="1"/>
  <c r="Z487" i="7" s="1"/>
  <c r="AC487" i="7" s="1"/>
  <c r="G444" i="7"/>
  <c r="J444" i="7" s="1"/>
  <c r="M444" i="7" s="1"/>
  <c r="P444" i="7" s="1"/>
  <c r="S444" i="7" s="1"/>
  <c r="V444" i="7" s="1"/>
  <c r="Y444" i="7" s="1"/>
  <c r="AB444" i="7" s="1"/>
  <c r="K441" i="7"/>
  <c r="N441" i="7" s="1"/>
  <c r="Q441" i="7" s="1"/>
  <c r="T441" i="7" s="1"/>
  <c r="W441" i="7" s="1"/>
  <c r="Z441" i="7" s="1"/>
  <c r="AC441" i="7" s="1"/>
  <c r="F240" i="7"/>
  <c r="I240" i="7" s="1"/>
  <c r="L240" i="7" s="1"/>
  <c r="O240" i="7" s="1"/>
  <c r="R240" i="7" s="1"/>
  <c r="U240" i="7" s="1"/>
  <c r="X240" i="7" s="1"/>
  <c r="AA240" i="7" s="1"/>
  <c r="F228" i="7"/>
  <c r="I228" i="7" s="1"/>
  <c r="L228" i="7" s="1"/>
  <c r="O228" i="7" s="1"/>
  <c r="R228" i="7" s="1"/>
  <c r="U228" i="7" s="1"/>
  <c r="X228" i="7" s="1"/>
  <c r="AA228" i="7" s="1"/>
  <c r="F196" i="7"/>
  <c r="I196" i="7" s="1"/>
  <c r="L196" i="7" s="1"/>
  <c r="O196" i="7" s="1"/>
  <c r="R196" i="7" s="1"/>
  <c r="U196" i="7" s="1"/>
  <c r="X196" i="7" s="1"/>
  <c r="AA196" i="7" s="1"/>
  <c r="G196" i="7"/>
  <c r="J196" i="7" s="1"/>
  <c r="M196" i="7" s="1"/>
  <c r="P196" i="7" s="1"/>
  <c r="S196" i="7" s="1"/>
  <c r="V196" i="7" s="1"/>
  <c r="Y196" i="7" s="1"/>
  <c r="AB196" i="7" s="1"/>
  <c r="F192" i="7"/>
  <c r="I192" i="7" s="1"/>
  <c r="L192" i="7" s="1"/>
  <c r="O192" i="7" s="1"/>
  <c r="R192" i="7" s="1"/>
  <c r="U192" i="7" s="1"/>
  <c r="X192" i="7" s="1"/>
  <c r="AA192" i="7" s="1"/>
  <c r="G192" i="7"/>
  <c r="J192" i="7" s="1"/>
  <c r="M192" i="7" s="1"/>
  <c r="P192" i="7" s="1"/>
  <c r="S192" i="7" s="1"/>
  <c r="V192" i="7" s="1"/>
  <c r="Y192" i="7" s="1"/>
  <c r="AB192" i="7" s="1"/>
  <c r="F180" i="7"/>
  <c r="I180" i="7" s="1"/>
  <c r="L180" i="7" s="1"/>
  <c r="O180" i="7" s="1"/>
  <c r="R180" i="7" s="1"/>
  <c r="U180" i="7" s="1"/>
  <c r="X180" i="7" s="1"/>
  <c r="AA180" i="7" s="1"/>
  <c r="F160" i="7"/>
  <c r="I160" i="7" s="1"/>
  <c r="L160" i="7" s="1"/>
  <c r="O160" i="7" s="1"/>
  <c r="R160" i="7" s="1"/>
  <c r="U160" i="7" s="1"/>
  <c r="X160" i="7" s="1"/>
  <c r="AA160" i="7" s="1"/>
  <c r="K187" i="7"/>
  <c r="N187" i="7" s="1"/>
  <c r="Q187" i="7" s="1"/>
  <c r="T187" i="7" s="1"/>
  <c r="W187" i="7" s="1"/>
  <c r="Z187" i="7" s="1"/>
  <c r="AC187" i="7" s="1"/>
  <c r="G510" i="7"/>
  <c r="J510" i="7" s="1"/>
  <c r="M510" i="7" s="1"/>
  <c r="P510" i="7" s="1"/>
  <c r="S510" i="7" s="1"/>
  <c r="V510" i="7" s="1"/>
  <c r="Y510" i="7" s="1"/>
  <c r="AB510" i="7" s="1"/>
  <c r="G504" i="7"/>
  <c r="J504" i="7" s="1"/>
  <c r="M504" i="7" s="1"/>
  <c r="P504" i="7" s="1"/>
  <c r="S504" i="7" s="1"/>
  <c r="V504" i="7" s="1"/>
  <c r="Y504" i="7" s="1"/>
  <c r="AB504" i="7" s="1"/>
  <c r="G629" i="7"/>
  <c r="J629" i="7" s="1"/>
  <c r="M629" i="7" s="1"/>
  <c r="P629" i="7" s="1"/>
  <c r="S629" i="7" s="1"/>
  <c r="V629" i="7" s="1"/>
  <c r="Y629" i="7" s="1"/>
  <c r="AB629" i="7" s="1"/>
  <c r="F504" i="7"/>
  <c r="I504" i="7" s="1"/>
  <c r="L504" i="7" s="1"/>
  <c r="O504" i="7" s="1"/>
  <c r="R504" i="7" s="1"/>
  <c r="U504" i="7" s="1"/>
  <c r="X504" i="7" s="1"/>
  <c r="AA504" i="7" s="1"/>
  <c r="K496" i="7"/>
  <c r="N496" i="7" s="1"/>
  <c r="Q496" i="7" s="1"/>
  <c r="T496" i="7" s="1"/>
  <c r="W496" i="7" s="1"/>
  <c r="Z496" i="7" s="1"/>
  <c r="AC496" i="7" s="1"/>
  <c r="C477" i="7"/>
  <c r="C593" i="7"/>
  <c r="G542" i="7"/>
  <c r="J542" i="7" s="1"/>
  <c r="M542" i="7" s="1"/>
  <c r="P542" i="7" s="1"/>
  <c r="S542" i="7" s="1"/>
  <c r="V542" i="7" s="1"/>
  <c r="Y542" i="7" s="1"/>
  <c r="AB542" i="7" s="1"/>
  <c r="K531" i="7"/>
  <c r="N531" i="7" s="1"/>
  <c r="Q531" i="7" s="1"/>
  <c r="T531" i="7" s="1"/>
  <c r="W531" i="7" s="1"/>
  <c r="Z531" i="7" s="1"/>
  <c r="AC531" i="7" s="1"/>
  <c r="K506" i="7"/>
  <c r="N506" i="7" s="1"/>
  <c r="Q506" i="7" s="1"/>
  <c r="T506" i="7" s="1"/>
  <c r="W506" i="7" s="1"/>
  <c r="Z506" i="7" s="1"/>
  <c r="AC506" i="7" s="1"/>
  <c r="G458" i="7"/>
  <c r="J458" i="7" s="1"/>
  <c r="M458" i="7" s="1"/>
  <c r="P458" i="7" s="1"/>
  <c r="S458" i="7" s="1"/>
  <c r="V458" i="7" s="1"/>
  <c r="Y458" i="7" s="1"/>
  <c r="AB458" i="7" s="1"/>
  <c r="K437" i="7"/>
  <c r="N437" i="7" s="1"/>
  <c r="Q437" i="7" s="1"/>
  <c r="T437" i="7" s="1"/>
  <c r="W437" i="7" s="1"/>
  <c r="Z437" i="7" s="1"/>
  <c r="AC437" i="7" s="1"/>
  <c r="G395" i="7"/>
  <c r="J395" i="7" s="1"/>
  <c r="M395" i="7" s="1"/>
  <c r="P395" i="7" s="1"/>
  <c r="S395" i="7" s="1"/>
  <c r="V395" i="7" s="1"/>
  <c r="Y395" i="7" s="1"/>
  <c r="AB395" i="7" s="1"/>
  <c r="K355" i="7"/>
  <c r="N355" i="7" s="1"/>
  <c r="Q355" i="7" s="1"/>
  <c r="T355" i="7" s="1"/>
  <c r="W355" i="7" s="1"/>
  <c r="Z355" i="7" s="1"/>
  <c r="AC355" i="7" s="1"/>
  <c r="K350" i="7"/>
  <c r="N350" i="7" s="1"/>
  <c r="Q350" i="7" s="1"/>
  <c r="T350" i="7" s="1"/>
  <c r="W350" i="7" s="1"/>
  <c r="Z350" i="7" s="1"/>
  <c r="AC350" i="7" s="1"/>
  <c r="K264" i="7"/>
  <c r="N264" i="7" s="1"/>
  <c r="Q264" i="7" s="1"/>
  <c r="T264" i="7" s="1"/>
  <c r="W264" i="7" s="1"/>
  <c r="Z264" i="7" s="1"/>
  <c r="AC264" i="7" s="1"/>
  <c r="K251" i="7"/>
  <c r="N251" i="7" s="1"/>
  <c r="Q251" i="7" s="1"/>
  <c r="T251" i="7" s="1"/>
  <c r="W251" i="7" s="1"/>
  <c r="Z251" i="7" s="1"/>
  <c r="AC251" i="7" s="1"/>
  <c r="G191" i="7"/>
  <c r="J191" i="7" s="1"/>
  <c r="M191" i="7" s="1"/>
  <c r="P191" i="7" s="1"/>
  <c r="S191" i="7" s="1"/>
  <c r="V191" i="7" s="1"/>
  <c r="Y191" i="7" s="1"/>
  <c r="AB191" i="7" s="1"/>
  <c r="F182" i="7"/>
  <c r="I182" i="7" s="1"/>
  <c r="L182" i="7" s="1"/>
  <c r="O182" i="7" s="1"/>
  <c r="R182" i="7" s="1"/>
  <c r="U182" i="7" s="1"/>
  <c r="X182" i="7" s="1"/>
  <c r="AA182" i="7" s="1"/>
  <c r="K149" i="7"/>
  <c r="N149" i="7" s="1"/>
  <c r="Q149" i="7" s="1"/>
  <c r="T149" i="7" s="1"/>
  <c r="W149" i="7" s="1"/>
  <c r="Z149" i="7" s="1"/>
  <c r="AC149" i="7" s="1"/>
  <c r="K147" i="7"/>
  <c r="N147" i="7" s="1"/>
  <c r="Q147" i="7" s="1"/>
  <c r="T147" i="7" s="1"/>
  <c r="W147" i="7" s="1"/>
  <c r="Z147" i="7" s="1"/>
  <c r="AC147" i="7" s="1"/>
  <c r="G129" i="7"/>
  <c r="J129" i="7" s="1"/>
  <c r="M129" i="7" s="1"/>
  <c r="P129" i="7" s="1"/>
  <c r="S129" i="7" s="1"/>
  <c r="V129" i="7" s="1"/>
  <c r="Y129" i="7" s="1"/>
  <c r="AB129" i="7" s="1"/>
  <c r="C621" i="7"/>
  <c r="F548" i="7"/>
  <c r="I548" i="7" s="1"/>
  <c r="L548" i="7" s="1"/>
  <c r="O548" i="7" s="1"/>
  <c r="R548" i="7" s="1"/>
  <c r="U548" i="7" s="1"/>
  <c r="X548" i="7" s="1"/>
  <c r="AA548" i="7" s="1"/>
  <c r="F542" i="7"/>
  <c r="I542" i="7" s="1"/>
  <c r="L542" i="7" s="1"/>
  <c r="O542" i="7" s="1"/>
  <c r="R542" i="7" s="1"/>
  <c r="U542" i="7" s="1"/>
  <c r="X542" i="7" s="1"/>
  <c r="AA542" i="7" s="1"/>
  <c r="G519" i="7"/>
  <c r="J519" i="7" s="1"/>
  <c r="M519" i="7" s="1"/>
  <c r="P519" i="7" s="1"/>
  <c r="S519" i="7" s="1"/>
  <c r="V519" i="7" s="1"/>
  <c r="Y519" i="7" s="1"/>
  <c r="AB519" i="7" s="1"/>
  <c r="F458" i="7"/>
  <c r="I458" i="7" s="1"/>
  <c r="L458" i="7" s="1"/>
  <c r="O458" i="7" s="1"/>
  <c r="R458" i="7" s="1"/>
  <c r="U458" i="7" s="1"/>
  <c r="X458" i="7" s="1"/>
  <c r="AA458" i="7" s="1"/>
  <c r="K449" i="7"/>
  <c r="N449" i="7" s="1"/>
  <c r="Q449" i="7" s="1"/>
  <c r="T449" i="7" s="1"/>
  <c r="W449" i="7" s="1"/>
  <c r="Z449" i="7" s="1"/>
  <c r="AC449" i="7" s="1"/>
  <c r="K446" i="7"/>
  <c r="N446" i="7" s="1"/>
  <c r="Q446" i="7" s="1"/>
  <c r="T446" i="7" s="1"/>
  <c r="W446" i="7" s="1"/>
  <c r="Z446" i="7" s="1"/>
  <c r="AC446" i="7" s="1"/>
  <c r="F224" i="7"/>
  <c r="I224" i="7" s="1"/>
  <c r="L224" i="7" s="1"/>
  <c r="O224" i="7" s="1"/>
  <c r="R224" i="7" s="1"/>
  <c r="U224" i="7" s="1"/>
  <c r="X224" i="7" s="1"/>
  <c r="AA224" i="7" s="1"/>
  <c r="K186" i="7"/>
  <c r="N186" i="7" s="1"/>
  <c r="Q186" i="7" s="1"/>
  <c r="T186" i="7" s="1"/>
  <c r="W186" i="7" s="1"/>
  <c r="Z186" i="7" s="1"/>
  <c r="AC186" i="7" s="1"/>
  <c r="F129" i="7"/>
  <c r="I129" i="7" s="1"/>
  <c r="L129" i="7" s="1"/>
  <c r="O129" i="7" s="1"/>
  <c r="R129" i="7" s="1"/>
  <c r="U129" i="7" s="1"/>
  <c r="X129" i="7" s="1"/>
  <c r="AA129" i="7" s="1"/>
  <c r="F629" i="7"/>
  <c r="I629" i="7" s="1"/>
  <c r="L629" i="7" s="1"/>
  <c r="O629" i="7" s="1"/>
  <c r="R629" i="7" s="1"/>
  <c r="U629" i="7" s="1"/>
  <c r="X629" i="7" s="1"/>
  <c r="AA629" i="7" s="1"/>
  <c r="C617" i="7"/>
  <c r="F605" i="7"/>
  <c r="I605" i="7" s="1"/>
  <c r="L605" i="7" s="1"/>
  <c r="O605" i="7" s="1"/>
  <c r="R605" i="7" s="1"/>
  <c r="U605" i="7" s="1"/>
  <c r="X605" i="7" s="1"/>
  <c r="AA605" i="7" s="1"/>
  <c r="K592" i="7"/>
  <c r="N592" i="7" s="1"/>
  <c r="Q592" i="7" s="1"/>
  <c r="T592" i="7" s="1"/>
  <c r="W592" i="7" s="1"/>
  <c r="Z592" i="7" s="1"/>
  <c r="AC592" i="7" s="1"/>
  <c r="F590" i="7"/>
  <c r="I590" i="7" s="1"/>
  <c r="L590" i="7" s="1"/>
  <c r="O590" i="7" s="1"/>
  <c r="R590" i="7" s="1"/>
  <c r="U590" i="7" s="1"/>
  <c r="X590" i="7" s="1"/>
  <c r="AA590" i="7" s="1"/>
  <c r="G583" i="7"/>
  <c r="J583" i="7" s="1"/>
  <c r="M583" i="7" s="1"/>
  <c r="P583" i="7" s="1"/>
  <c r="S583" i="7" s="1"/>
  <c r="V583" i="7" s="1"/>
  <c r="Y583" i="7" s="1"/>
  <c r="AB583" i="7" s="1"/>
  <c r="K535" i="7"/>
  <c r="N535" i="7" s="1"/>
  <c r="Q535" i="7" s="1"/>
  <c r="T535" i="7" s="1"/>
  <c r="W535" i="7" s="1"/>
  <c r="Z535" i="7" s="1"/>
  <c r="AC535" i="7" s="1"/>
  <c r="K526" i="7"/>
  <c r="N526" i="7" s="1"/>
  <c r="Q526" i="7" s="1"/>
  <c r="T526" i="7" s="1"/>
  <c r="W526" i="7" s="1"/>
  <c r="Z526" i="7" s="1"/>
  <c r="AC526" i="7" s="1"/>
  <c r="F524" i="7"/>
  <c r="I524" i="7" s="1"/>
  <c r="L524" i="7" s="1"/>
  <c r="O524" i="7" s="1"/>
  <c r="R524" i="7" s="1"/>
  <c r="U524" i="7" s="1"/>
  <c r="X524" i="7" s="1"/>
  <c r="AA524" i="7" s="1"/>
  <c r="C513" i="7"/>
  <c r="C495" i="7"/>
  <c r="G461" i="7"/>
  <c r="J461" i="7" s="1"/>
  <c r="M461" i="7" s="1"/>
  <c r="P461" i="7" s="1"/>
  <c r="S461" i="7" s="1"/>
  <c r="V461" i="7" s="1"/>
  <c r="Y461" i="7" s="1"/>
  <c r="AB461" i="7" s="1"/>
  <c r="G355" i="7"/>
  <c r="J355" i="7" s="1"/>
  <c r="M355" i="7" s="1"/>
  <c r="P355" i="7" s="1"/>
  <c r="S355" i="7" s="1"/>
  <c r="V355" i="7" s="1"/>
  <c r="Y355" i="7" s="1"/>
  <c r="AB355" i="7" s="1"/>
  <c r="K329" i="7"/>
  <c r="N329" i="7" s="1"/>
  <c r="Q329" i="7" s="1"/>
  <c r="T329" i="7" s="1"/>
  <c r="W329" i="7" s="1"/>
  <c r="Z329" i="7" s="1"/>
  <c r="AC329" i="7" s="1"/>
  <c r="K325" i="7"/>
  <c r="N325" i="7" s="1"/>
  <c r="Q325" i="7" s="1"/>
  <c r="T325" i="7" s="1"/>
  <c r="W325" i="7" s="1"/>
  <c r="Z325" i="7" s="1"/>
  <c r="AC325" i="7" s="1"/>
  <c r="G241" i="7"/>
  <c r="J241" i="7" s="1"/>
  <c r="M241" i="7" s="1"/>
  <c r="P241" i="7" s="1"/>
  <c r="S241" i="7" s="1"/>
  <c r="V241" i="7" s="1"/>
  <c r="Y241" i="7" s="1"/>
  <c r="AB241" i="7" s="1"/>
  <c r="K238" i="7"/>
  <c r="N238" i="7" s="1"/>
  <c r="Q238" i="7" s="1"/>
  <c r="T238" i="7" s="1"/>
  <c r="W238" i="7" s="1"/>
  <c r="Z238" i="7" s="1"/>
  <c r="AC238" i="7" s="1"/>
  <c r="G206" i="7"/>
  <c r="J206" i="7" s="1"/>
  <c r="M206" i="7" s="1"/>
  <c r="P206" i="7" s="1"/>
  <c r="S206" i="7" s="1"/>
  <c r="V206" i="7" s="1"/>
  <c r="Y206" i="7" s="1"/>
  <c r="AB206" i="7" s="1"/>
  <c r="K203" i="7"/>
  <c r="N203" i="7" s="1"/>
  <c r="Q203" i="7" s="1"/>
  <c r="T203" i="7" s="1"/>
  <c r="W203" i="7" s="1"/>
  <c r="Z203" i="7" s="1"/>
  <c r="AC203" i="7" s="1"/>
  <c r="G201" i="7"/>
  <c r="J201" i="7" s="1"/>
  <c r="M201" i="7" s="1"/>
  <c r="P201" i="7" s="1"/>
  <c r="S201" i="7" s="1"/>
  <c r="V201" i="7" s="1"/>
  <c r="Y201" i="7" s="1"/>
  <c r="AB201" i="7" s="1"/>
  <c r="G193" i="7"/>
  <c r="J193" i="7" s="1"/>
  <c r="M193" i="7" s="1"/>
  <c r="P193" i="7" s="1"/>
  <c r="S193" i="7" s="1"/>
  <c r="V193" i="7" s="1"/>
  <c r="Y193" i="7" s="1"/>
  <c r="AB193" i="7" s="1"/>
  <c r="K188" i="7"/>
  <c r="N188" i="7" s="1"/>
  <c r="Q188" i="7" s="1"/>
  <c r="T188" i="7" s="1"/>
  <c r="W188" i="7" s="1"/>
  <c r="Z188" i="7" s="1"/>
  <c r="AC188" i="7" s="1"/>
  <c r="K143" i="7"/>
  <c r="N143" i="7" s="1"/>
  <c r="Q143" i="7" s="1"/>
  <c r="T143" i="7" s="1"/>
  <c r="W143" i="7" s="1"/>
  <c r="Z143" i="7" s="1"/>
  <c r="AC143" i="7" s="1"/>
  <c r="G141" i="7"/>
  <c r="J141" i="7" s="1"/>
  <c r="M141" i="7" s="1"/>
  <c r="P141" i="7" s="1"/>
  <c r="S141" i="7" s="1"/>
  <c r="V141" i="7" s="1"/>
  <c r="Y141" i="7" s="1"/>
  <c r="AB141" i="7" s="1"/>
  <c r="K92" i="7"/>
  <c r="N92" i="7" s="1"/>
  <c r="Q92" i="7" s="1"/>
  <c r="T92" i="7" s="1"/>
  <c r="W92" i="7" s="1"/>
  <c r="Z92" i="7" s="1"/>
  <c r="AC92" i="7" s="1"/>
  <c r="K418" i="7"/>
  <c r="N418" i="7" s="1"/>
  <c r="Q418" i="7" s="1"/>
  <c r="T418" i="7" s="1"/>
  <c r="W418" i="7" s="1"/>
  <c r="Z418" i="7" s="1"/>
  <c r="AC418" i="7" s="1"/>
  <c r="C402" i="7"/>
  <c r="G325" i="7"/>
  <c r="J325" i="7" s="1"/>
  <c r="M325" i="7" s="1"/>
  <c r="P325" i="7" s="1"/>
  <c r="S325" i="7" s="1"/>
  <c r="V325" i="7" s="1"/>
  <c r="Y325" i="7" s="1"/>
  <c r="AB325" i="7" s="1"/>
  <c r="G625" i="7"/>
  <c r="J625" i="7" s="1"/>
  <c r="M625" i="7" s="1"/>
  <c r="P625" i="7" s="1"/>
  <c r="S625" i="7" s="1"/>
  <c r="V625" i="7" s="1"/>
  <c r="Y625" i="7" s="1"/>
  <c r="AB625" i="7" s="1"/>
  <c r="G622" i="7"/>
  <c r="J622" i="7" s="1"/>
  <c r="M622" i="7" s="1"/>
  <c r="P622" i="7" s="1"/>
  <c r="S622" i="7" s="1"/>
  <c r="V622" i="7" s="1"/>
  <c r="Y622" i="7" s="1"/>
  <c r="AB622" i="7" s="1"/>
  <c r="G614" i="7"/>
  <c r="J614" i="7" s="1"/>
  <c r="M614" i="7" s="1"/>
  <c r="P614" i="7" s="1"/>
  <c r="S614" i="7" s="1"/>
  <c r="V614" i="7" s="1"/>
  <c r="Y614" i="7" s="1"/>
  <c r="AB614" i="7" s="1"/>
  <c r="G592" i="7"/>
  <c r="J592" i="7" s="1"/>
  <c r="M592" i="7" s="1"/>
  <c r="P592" i="7" s="1"/>
  <c r="S592" i="7" s="1"/>
  <c r="V592" i="7" s="1"/>
  <c r="Y592" i="7" s="1"/>
  <c r="AB592" i="7" s="1"/>
  <c r="F538" i="7"/>
  <c r="I538" i="7" s="1"/>
  <c r="L538" i="7" s="1"/>
  <c r="O538" i="7" s="1"/>
  <c r="R538" i="7" s="1"/>
  <c r="U538" i="7" s="1"/>
  <c r="X538" i="7" s="1"/>
  <c r="AA538" i="7" s="1"/>
  <c r="F535" i="7"/>
  <c r="I535" i="7" s="1"/>
  <c r="L535" i="7" s="1"/>
  <c r="O535" i="7" s="1"/>
  <c r="R535" i="7" s="1"/>
  <c r="U535" i="7" s="1"/>
  <c r="X535" i="7" s="1"/>
  <c r="AA535" i="7" s="1"/>
  <c r="G512" i="7"/>
  <c r="J512" i="7" s="1"/>
  <c r="M512" i="7" s="1"/>
  <c r="P512" i="7" s="1"/>
  <c r="S512" i="7" s="1"/>
  <c r="V512" i="7" s="1"/>
  <c r="Y512" i="7" s="1"/>
  <c r="AB512" i="7" s="1"/>
  <c r="G500" i="7"/>
  <c r="J500" i="7" s="1"/>
  <c r="M500" i="7" s="1"/>
  <c r="P500" i="7" s="1"/>
  <c r="S500" i="7" s="1"/>
  <c r="V500" i="7" s="1"/>
  <c r="Y500" i="7" s="1"/>
  <c r="AB500" i="7" s="1"/>
  <c r="G454" i="7"/>
  <c r="J454" i="7" s="1"/>
  <c r="M454" i="7" s="1"/>
  <c r="P454" i="7" s="1"/>
  <c r="S454" i="7" s="1"/>
  <c r="V454" i="7" s="1"/>
  <c r="Y454" i="7" s="1"/>
  <c r="AB454" i="7" s="1"/>
  <c r="K414" i="7"/>
  <c r="N414" i="7" s="1"/>
  <c r="Q414" i="7" s="1"/>
  <c r="T414" i="7" s="1"/>
  <c r="W414" i="7" s="1"/>
  <c r="Z414" i="7" s="1"/>
  <c r="AC414" i="7" s="1"/>
  <c r="F325" i="7"/>
  <c r="I325" i="7" s="1"/>
  <c r="L325" i="7" s="1"/>
  <c r="O325" i="7" s="1"/>
  <c r="R325" i="7" s="1"/>
  <c r="U325" i="7" s="1"/>
  <c r="X325" i="7" s="1"/>
  <c r="AA325" i="7" s="1"/>
  <c r="G316" i="7"/>
  <c r="J316" i="7" s="1"/>
  <c r="M316" i="7" s="1"/>
  <c r="P316" i="7" s="1"/>
  <c r="S316" i="7" s="1"/>
  <c r="V316" i="7" s="1"/>
  <c r="Y316" i="7" s="1"/>
  <c r="AB316" i="7" s="1"/>
  <c r="F292" i="7"/>
  <c r="I292" i="7" s="1"/>
  <c r="L292" i="7" s="1"/>
  <c r="O292" i="7" s="1"/>
  <c r="R292" i="7" s="1"/>
  <c r="U292" i="7" s="1"/>
  <c r="X292" i="7" s="1"/>
  <c r="AA292" i="7" s="1"/>
  <c r="F289" i="7"/>
  <c r="I289" i="7" s="1"/>
  <c r="L289" i="7" s="1"/>
  <c r="O289" i="7" s="1"/>
  <c r="R289" i="7" s="1"/>
  <c r="U289" i="7" s="1"/>
  <c r="X289" i="7" s="1"/>
  <c r="AA289" i="7" s="1"/>
  <c r="F229" i="7"/>
  <c r="I229" i="7" s="1"/>
  <c r="L229" i="7" s="1"/>
  <c r="O229" i="7" s="1"/>
  <c r="R229" i="7" s="1"/>
  <c r="U229" i="7" s="1"/>
  <c r="X229" i="7" s="1"/>
  <c r="AA229" i="7" s="1"/>
  <c r="G203" i="7"/>
  <c r="J203" i="7" s="1"/>
  <c r="M203" i="7" s="1"/>
  <c r="P203" i="7" s="1"/>
  <c r="S203" i="7" s="1"/>
  <c r="V203" i="7" s="1"/>
  <c r="Y203" i="7" s="1"/>
  <c r="AB203" i="7" s="1"/>
  <c r="K119" i="7"/>
  <c r="N119" i="7" s="1"/>
  <c r="Q119" i="7" s="1"/>
  <c r="T119" i="7" s="1"/>
  <c r="W119" i="7" s="1"/>
  <c r="Z119" i="7" s="1"/>
  <c r="AC119" i="7" s="1"/>
  <c r="F117" i="7"/>
  <c r="I117" i="7" s="1"/>
  <c r="L117" i="7" s="1"/>
  <c r="O117" i="7" s="1"/>
  <c r="R117" i="7" s="1"/>
  <c r="U117" i="7" s="1"/>
  <c r="X117" i="7" s="1"/>
  <c r="AA117" i="7" s="1"/>
  <c r="G631" i="7"/>
  <c r="J631" i="7" s="1"/>
  <c r="M631" i="7" s="1"/>
  <c r="P631" i="7" s="1"/>
  <c r="S631" i="7" s="1"/>
  <c r="V631" i="7" s="1"/>
  <c r="Y631" i="7" s="1"/>
  <c r="AB631" i="7" s="1"/>
  <c r="F622" i="7"/>
  <c r="I622" i="7" s="1"/>
  <c r="L622" i="7" s="1"/>
  <c r="O622" i="7" s="1"/>
  <c r="R622" i="7" s="1"/>
  <c r="U622" i="7" s="1"/>
  <c r="X622" i="7" s="1"/>
  <c r="AA622" i="7" s="1"/>
  <c r="K601" i="7"/>
  <c r="N601" i="7" s="1"/>
  <c r="Q601" i="7" s="1"/>
  <c r="T601" i="7" s="1"/>
  <c r="W601" i="7" s="1"/>
  <c r="Z601" i="7" s="1"/>
  <c r="AC601" i="7" s="1"/>
  <c r="K557" i="7"/>
  <c r="N557" i="7" s="1"/>
  <c r="Q557" i="7" s="1"/>
  <c r="T557" i="7" s="1"/>
  <c r="W557" i="7" s="1"/>
  <c r="Z557" i="7" s="1"/>
  <c r="AC557" i="7" s="1"/>
  <c r="F521" i="7"/>
  <c r="I521" i="7" s="1"/>
  <c r="L521" i="7" s="1"/>
  <c r="O521" i="7" s="1"/>
  <c r="R521" i="7" s="1"/>
  <c r="U521" i="7" s="1"/>
  <c r="X521" i="7" s="1"/>
  <c r="AA521" i="7" s="1"/>
  <c r="K518" i="7"/>
  <c r="N518" i="7" s="1"/>
  <c r="Q518" i="7" s="1"/>
  <c r="T518" i="7" s="1"/>
  <c r="W518" i="7" s="1"/>
  <c r="Z518" i="7" s="1"/>
  <c r="AC518" i="7" s="1"/>
  <c r="F500" i="7"/>
  <c r="I500" i="7" s="1"/>
  <c r="L500" i="7" s="1"/>
  <c r="O500" i="7" s="1"/>
  <c r="R500" i="7" s="1"/>
  <c r="U500" i="7" s="1"/>
  <c r="X500" i="7" s="1"/>
  <c r="AA500" i="7" s="1"/>
  <c r="F494" i="7"/>
  <c r="I494" i="7" s="1"/>
  <c r="L494" i="7" s="1"/>
  <c r="O494" i="7" s="1"/>
  <c r="R494" i="7" s="1"/>
  <c r="U494" i="7" s="1"/>
  <c r="X494" i="7" s="1"/>
  <c r="AA494" i="7" s="1"/>
  <c r="G485" i="7"/>
  <c r="J485" i="7" s="1"/>
  <c r="M485" i="7" s="1"/>
  <c r="P485" i="7" s="1"/>
  <c r="S485" i="7" s="1"/>
  <c r="V485" i="7" s="1"/>
  <c r="Y485" i="7" s="1"/>
  <c r="AB485" i="7" s="1"/>
  <c r="K481" i="7"/>
  <c r="N481" i="7" s="1"/>
  <c r="Q481" i="7" s="1"/>
  <c r="T481" i="7" s="1"/>
  <c r="W481" i="7" s="1"/>
  <c r="Z481" i="7" s="1"/>
  <c r="AC481" i="7" s="1"/>
  <c r="F454" i="7"/>
  <c r="I454" i="7" s="1"/>
  <c r="L454" i="7" s="1"/>
  <c r="O454" i="7" s="1"/>
  <c r="R454" i="7" s="1"/>
  <c r="U454" i="7" s="1"/>
  <c r="X454" i="7" s="1"/>
  <c r="AA454" i="7" s="1"/>
  <c r="K432" i="7"/>
  <c r="N432" i="7" s="1"/>
  <c r="Q432" i="7" s="1"/>
  <c r="T432" i="7" s="1"/>
  <c r="W432" i="7" s="1"/>
  <c r="Z432" i="7" s="1"/>
  <c r="AC432" i="7" s="1"/>
  <c r="K421" i="7"/>
  <c r="N421" i="7" s="1"/>
  <c r="Q421" i="7" s="1"/>
  <c r="T421" i="7" s="1"/>
  <c r="W421" i="7" s="1"/>
  <c r="Z421" i="7" s="1"/>
  <c r="AC421" i="7" s="1"/>
  <c r="K378" i="7"/>
  <c r="N378" i="7" s="1"/>
  <c r="Q378" i="7" s="1"/>
  <c r="T378" i="7" s="1"/>
  <c r="W378" i="7" s="1"/>
  <c r="Z378" i="7" s="1"/>
  <c r="AC378" i="7" s="1"/>
  <c r="G341" i="7"/>
  <c r="J341" i="7" s="1"/>
  <c r="M341" i="7" s="1"/>
  <c r="P341" i="7" s="1"/>
  <c r="S341" i="7" s="1"/>
  <c r="V341" i="7" s="1"/>
  <c r="Y341" i="7" s="1"/>
  <c r="AB341" i="7" s="1"/>
  <c r="K334" i="7"/>
  <c r="N334" i="7" s="1"/>
  <c r="Q334" i="7" s="1"/>
  <c r="T334" i="7" s="1"/>
  <c r="W334" i="7" s="1"/>
  <c r="Z334" i="7" s="1"/>
  <c r="AC334" i="7" s="1"/>
  <c r="G327" i="7"/>
  <c r="J327" i="7" s="1"/>
  <c r="M327" i="7" s="1"/>
  <c r="P327" i="7" s="1"/>
  <c r="S327" i="7" s="1"/>
  <c r="V327" i="7" s="1"/>
  <c r="Y327" i="7" s="1"/>
  <c r="AB327" i="7" s="1"/>
  <c r="F316" i="7"/>
  <c r="I316" i="7" s="1"/>
  <c r="L316" i="7" s="1"/>
  <c r="O316" i="7" s="1"/>
  <c r="R316" i="7" s="1"/>
  <c r="U316" i="7" s="1"/>
  <c r="X316" i="7" s="1"/>
  <c r="AA316" i="7" s="1"/>
  <c r="K311" i="7"/>
  <c r="N311" i="7" s="1"/>
  <c r="Q311" i="7" s="1"/>
  <c r="T311" i="7" s="1"/>
  <c r="W311" i="7" s="1"/>
  <c r="Z311" i="7" s="1"/>
  <c r="AC311" i="7" s="1"/>
  <c r="K282" i="7"/>
  <c r="N282" i="7" s="1"/>
  <c r="Q282" i="7" s="1"/>
  <c r="T282" i="7" s="1"/>
  <c r="W282" i="7" s="1"/>
  <c r="Z282" i="7" s="1"/>
  <c r="AC282" i="7" s="1"/>
  <c r="K250" i="7"/>
  <c r="N250" i="7" s="1"/>
  <c r="Q250" i="7" s="1"/>
  <c r="T250" i="7" s="1"/>
  <c r="W250" i="7" s="1"/>
  <c r="Z250" i="7" s="1"/>
  <c r="AC250" i="7" s="1"/>
  <c r="C243" i="7"/>
  <c r="C244" i="7" s="1"/>
  <c r="C245" i="7" s="1"/>
  <c r="C246" i="7" s="1"/>
  <c r="C247" i="7" s="1"/>
  <c r="C248" i="7" s="1"/>
  <c r="C249" i="7" s="1"/>
  <c r="C250" i="7" s="1"/>
  <c r="C251" i="7" s="1"/>
  <c r="C252" i="7" s="1"/>
  <c r="C253" i="7" s="1"/>
  <c r="C254" i="7" s="1"/>
  <c r="C255" i="7" s="1"/>
  <c r="C256" i="7" s="1"/>
  <c r="F226" i="7"/>
  <c r="I226" i="7" s="1"/>
  <c r="L226" i="7" s="1"/>
  <c r="O226" i="7" s="1"/>
  <c r="R226" i="7" s="1"/>
  <c r="U226" i="7" s="1"/>
  <c r="X226" i="7" s="1"/>
  <c r="AA226" i="7" s="1"/>
  <c r="K211" i="7"/>
  <c r="N211" i="7" s="1"/>
  <c r="Q211" i="7" s="1"/>
  <c r="T211" i="7" s="1"/>
  <c r="W211" i="7" s="1"/>
  <c r="Z211" i="7" s="1"/>
  <c r="AC211" i="7" s="1"/>
  <c r="F203" i="7"/>
  <c r="I203" i="7" s="1"/>
  <c r="L203" i="7" s="1"/>
  <c r="O203" i="7" s="1"/>
  <c r="R203" i="7" s="1"/>
  <c r="U203" i="7" s="1"/>
  <c r="X203" i="7" s="1"/>
  <c r="AA203" i="7" s="1"/>
  <c r="K194" i="7"/>
  <c r="N194" i="7" s="1"/>
  <c r="Q194" i="7" s="1"/>
  <c r="T194" i="7" s="1"/>
  <c r="W194" i="7" s="1"/>
  <c r="Z194" i="7" s="1"/>
  <c r="AC194" i="7" s="1"/>
  <c r="G174" i="7"/>
  <c r="J174" i="7" s="1"/>
  <c r="M174" i="7" s="1"/>
  <c r="P174" i="7" s="1"/>
  <c r="S174" i="7" s="1"/>
  <c r="V174" i="7" s="1"/>
  <c r="Y174" i="7" s="1"/>
  <c r="AB174" i="7" s="1"/>
  <c r="F167" i="7"/>
  <c r="I167" i="7" s="1"/>
  <c r="L167" i="7" s="1"/>
  <c r="O167" i="7" s="1"/>
  <c r="R167" i="7" s="1"/>
  <c r="U167" i="7" s="1"/>
  <c r="X167" i="7" s="1"/>
  <c r="AA167" i="7" s="1"/>
  <c r="G100" i="7"/>
  <c r="J100" i="7" s="1"/>
  <c r="M100" i="7" s="1"/>
  <c r="P100" i="7" s="1"/>
  <c r="S100" i="7" s="1"/>
  <c r="V100" i="7" s="1"/>
  <c r="Y100" i="7" s="1"/>
  <c r="AB100" i="7" s="1"/>
  <c r="K604" i="7"/>
  <c r="N604" i="7" s="1"/>
  <c r="Q604" i="7" s="1"/>
  <c r="T604" i="7" s="1"/>
  <c r="W604" i="7" s="1"/>
  <c r="Z604" i="7" s="1"/>
  <c r="AC604" i="7" s="1"/>
  <c r="C514" i="7"/>
  <c r="K502" i="7"/>
  <c r="N502" i="7" s="1"/>
  <c r="Q502" i="7" s="1"/>
  <c r="T502" i="7" s="1"/>
  <c r="W502" i="7" s="1"/>
  <c r="Z502" i="7" s="1"/>
  <c r="AC502" i="7" s="1"/>
  <c r="C389" i="7"/>
  <c r="K337" i="7"/>
  <c r="N337" i="7" s="1"/>
  <c r="Q337" i="7" s="1"/>
  <c r="T337" i="7" s="1"/>
  <c r="W337" i="7" s="1"/>
  <c r="Z337" i="7" s="1"/>
  <c r="AC337" i="7" s="1"/>
  <c r="K242" i="7"/>
  <c r="N242" i="7" s="1"/>
  <c r="Q242" i="7" s="1"/>
  <c r="T242" i="7" s="1"/>
  <c r="W242" i="7" s="1"/>
  <c r="Z242" i="7" s="1"/>
  <c r="AC242" i="7" s="1"/>
  <c r="F151" i="7"/>
  <c r="I151" i="7" s="1"/>
  <c r="L151" i="7" s="1"/>
  <c r="O151" i="7" s="1"/>
  <c r="R151" i="7" s="1"/>
  <c r="U151" i="7" s="1"/>
  <c r="X151" i="7" s="1"/>
  <c r="AA151" i="7" s="1"/>
  <c r="F148" i="7"/>
  <c r="I148" i="7" s="1"/>
  <c r="L148" i="7" s="1"/>
  <c r="O148" i="7" s="1"/>
  <c r="R148" i="7" s="1"/>
  <c r="U148" i="7" s="1"/>
  <c r="X148" i="7" s="1"/>
  <c r="AA148" i="7" s="1"/>
  <c r="F133" i="7"/>
  <c r="I133" i="7" s="1"/>
  <c r="L133" i="7" s="1"/>
  <c r="O133" i="7" s="1"/>
  <c r="R133" i="7" s="1"/>
  <c r="U133" i="7" s="1"/>
  <c r="X133" i="7" s="1"/>
  <c r="AA133" i="7" s="1"/>
  <c r="K108" i="7"/>
  <c r="N108" i="7" s="1"/>
  <c r="Q108" i="7" s="1"/>
  <c r="T108" i="7" s="1"/>
  <c r="W108" i="7" s="1"/>
  <c r="Z108" i="7" s="1"/>
  <c r="AC108" i="7" s="1"/>
  <c r="K570" i="7"/>
  <c r="N570" i="7" s="1"/>
  <c r="Q570" i="7" s="1"/>
  <c r="T570" i="7" s="1"/>
  <c r="W570" i="7" s="1"/>
  <c r="Z570" i="7" s="1"/>
  <c r="AC570" i="7" s="1"/>
  <c r="C547" i="7"/>
  <c r="K509" i="7"/>
  <c r="N509" i="7" s="1"/>
  <c r="Q509" i="7" s="1"/>
  <c r="T509" i="7" s="1"/>
  <c r="W509" i="7" s="1"/>
  <c r="Z509" i="7" s="1"/>
  <c r="AC509" i="7" s="1"/>
  <c r="G507" i="7"/>
  <c r="J507" i="7" s="1"/>
  <c r="M507" i="7" s="1"/>
  <c r="P507" i="7" s="1"/>
  <c r="S507" i="7" s="1"/>
  <c r="V507" i="7" s="1"/>
  <c r="Y507" i="7" s="1"/>
  <c r="AB507" i="7" s="1"/>
  <c r="G394" i="7"/>
  <c r="J394" i="7" s="1"/>
  <c r="M394" i="7" s="1"/>
  <c r="P394" i="7" s="1"/>
  <c r="S394" i="7" s="1"/>
  <c r="V394" i="7" s="1"/>
  <c r="Y394" i="7" s="1"/>
  <c r="AB394" i="7" s="1"/>
  <c r="G337" i="7"/>
  <c r="J337" i="7" s="1"/>
  <c r="M337" i="7" s="1"/>
  <c r="P337" i="7" s="1"/>
  <c r="S337" i="7" s="1"/>
  <c r="V337" i="7" s="1"/>
  <c r="Y337" i="7" s="1"/>
  <c r="AB337" i="7" s="1"/>
  <c r="K624" i="7"/>
  <c r="N624" i="7" s="1"/>
  <c r="Q624" i="7" s="1"/>
  <c r="T624" i="7" s="1"/>
  <c r="W624" i="7" s="1"/>
  <c r="Z624" i="7" s="1"/>
  <c r="AC624" i="7" s="1"/>
  <c r="K613" i="7"/>
  <c r="N613" i="7" s="1"/>
  <c r="Q613" i="7" s="1"/>
  <c r="T613" i="7" s="1"/>
  <c r="W613" i="7" s="1"/>
  <c r="Z613" i="7" s="1"/>
  <c r="AC613" i="7" s="1"/>
  <c r="G604" i="7"/>
  <c r="J604" i="7" s="1"/>
  <c r="M604" i="7" s="1"/>
  <c r="P604" i="7" s="1"/>
  <c r="S604" i="7" s="1"/>
  <c r="V604" i="7" s="1"/>
  <c r="Y604" i="7" s="1"/>
  <c r="AB604" i="7" s="1"/>
  <c r="K593" i="7"/>
  <c r="N593" i="7" s="1"/>
  <c r="Q593" i="7" s="1"/>
  <c r="T593" i="7" s="1"/>
  <c r="W593" i="7" s="1"/>
  <c r="Z593" i="7" s="1"/>
  <c r="AC593" i="7" s="1"/>
  <c r="K564" i="7"/>
  <c r="N564" i="7" s="1"/>
  <c r="Q564" i="7" s="1"/>
  <c r="T564" i="7" s="1"/>
  <c r="W564" i="7" s="1"/>
  <c r="Z564" i="7" s="1"/>
  <c r="AC564" i="7" s="1"/>
  <c r="K561" i="7"/>
  <c r="N561" i="7" s="1"/>
  <c r="Q561" i="7" s="1"/>
  <c r="T561" i="7" s="1"/>
  <c r="W561" i="7" s="1"/>
  <c r="Z561" i="7" s="1"/>
  <c r="AC561" i="7" s="1"/>
  <c r="C553" i="7"/>
  <c r="G525" i="7"/>
  <c r="J525" i="7" s="1"/>
  <c r="M525" i="7" s="1"/>
  <c r="P525" i="7" s="1"/>
  <c r="S525" i="7" s="1"/>
  <c r="V525" i="7" s="1"/>
  <c r="Y525" i="7" s="1"/>
  <c r="AB525" i="7" s="1"/>
  <c r="K520" i="7"/>
  <c r="N520" i="7" s="1"/>
  <c r="Q520" i="7" s="1"/>
  <c r="T520" i="7" s="1"/>
  <c r="W520" i="7" s="1"/>
  <c r="Z520" i="7" s="1"/>
  <c r="AC520" i="7" s="1"/>
  <c r="K456" i="7"/>
  <c r="N456" i="7" s="1"/>
  <c r="Q456" i="7" s="1"/>
  <c r="T456" i="7" s="1"/>
  <c r="W456" i="7" s="1"/>
  <c r="Z456" i="7" s="1"/>
  <c r="AC456" i="7" s="1"/>
  <c r="C454" i="7"/>
  <c r="F394" i="7"/>
  <c r="I394" i="7" s="1"/>
  <c r="L394" i="7" s="1"/>
  <c r="O394" i="7" s="1"/>
  <c r="R394" i="7" s="1"/>
  <c r="U394" i="7" s="1"/>
  <c r="X394" i="7" s="1"/>
  <c r="AA394" i="7" s="1"/>
  <c r="G388" i="7"/>
  <c r="J388" i="7" s="1"/>
  <c r="M388" i="7" s="1"/>
  <c r="P388" i="7" s="1"/>
  <c r="S388" i="7" s="1"/>
  <c r="V388" i="7" s="1"/>
  <c r="Y388" i="7" s="1"/>
  <c r="AB388" i="7" s="1"/>
  <c r="K377" i="7"/>
  <c r="N377" i="7" s="1"/>
  <c r="Q377" i="7" s="1"/>
  <c r="T377" i="7" s="1"/>
  <c r="W377" i="7" s="1"/>
  <c r="Z377" i="7" s="1"/>
  <c r="AC377" i="7" s="1"/>
  <c r="K302" i="7"/>
  <c r="N302" i="7" s="1"/>
  <c r="Q302" i="7" s="1"/>
  <c r="T302" i="7" s="1"/>
  <c r="W302" i="7" s="1"/>
  <c r="Z302" i="7" s="1"/>
  <c r="AC302" i="7" s="1"/>
  <c r="G297" i="7"/>
  <c r="J297" i="7" s="1"/>
  <c r="M297" i="7" s="1"/>
  <c r="P297" i="7" s="1"/>
  <c r="S297" i="7" s="1"/>
  <c r="V297" i="7" s="1"/>
  <c r="Y297" i="7" s="1"/>
  <c r="AB297" i="7" s="1"/>
  <c r="G228" i="7"/>
  <c r="J228" i="7" s="1"/>
  <c r="M228" i="7" s="1"/>
  <c r="P228" i="7" s="1"/>
  <c r="S228" i="7" s="1"/>
  <c r="V228" i="7" s="1"/>
  <c r="Y228" i="7" s="1"/>
  <c r="AB228" i="7" s="1"/>
  <c r="K216" i="7"/>
  <c r="N216" i="7" s="1"/>
  <c r="Q216" i="7" s="1"/>
  <c r="T216" i="7" s="1"/>
  <c r="W216" i="7" s="1"/>
  <c r="Z216" i="7" s="1"/>
  <c r="AC216" i="7" s="1"/>
  <c r="G213" i="7"/>
  <c r="J213" i="7" s="1"/>
  <c r="M213" i="7" s="1"/>
  <c r="P213" i="7" s="1"/>
  <c r="S213" i="7" s="1"/>
  <c r="V213" i="7" s="1"/>
  <c r="Y213" i="7" s="1"/>
  <c r="AB213" i="7" s="1"/>
  <c r="F211" i="7"/>
  <c r="I211" i="7" s="1"/>
  <c r="L211" i="7" s="1"/>
  <c r="O211" i="7" s="1"/>
  <c r="R211" i="7" s="1"/>
  <c r="U211" i="7" s="1"/>
  <c r="X211" i="7" s="1"/>
  <c r="AA211" i="7" s="1"/>
  <c r="K189" i="7"/>
  <c r="N189" i="7" s="1"/>
  <c r="Q189" i="7" s="1"/>
  <c r="T189" i="7" s="1"/>
  <c r="W189" i="7" s="1"/>
  <c r="Z189" i="7" s="1"/>
  <c r="AC189" i="7" s="1"/>
  <c r="G124" i="7"/>
  <c r="J124" i="7" s="1"/>
  <c r="M124" i="7" s="1"/>
  <c r="P124" i="7" s="1"/>
  <c r="S124" i="7" s="1"/>
  <c r="V124" i="7" s="1"/>
  <c r="Y124" i="7" s="1"/>
  <c r="AB124" i="7" s="1"/>
  <c r="G624" i="7"/>
  <c r="J624" i="7" s="1"/>
  <c r="M624" i="7" s="1"/>
  <c r="P624" i="7" s="1"/>
  <c r="S624" i="7" s="1"/>
  <c r="V624" i="7" s="1"/>
  <c r="Y624" i="7" s="1"/>
  <c r="AB624" i="7" s="1"/>
  <c r="K617" i="7"/>
  <c r="N617" i="7" s="1"/>
  <c r="Q617" i="7" s="1"/>
  <c r="T617" i="7" s="1"/>
  <c r="W617" i="7" s="1"/>
  <c r="Z617" i="7" s="1"/>
  <c r="AC617" i="7" s="1"/>
  <c r="K615" i="7"/>
  <c r="N615" i="7" s="1"/>
  <c r="Q615" i="7" s="1"/>
  <c r="T615" i="7" s="1"/>
  <c r="W615" i="7" s="1"/>
  <c r="Z615" i="7" s="1"/>
  <c r="AC615" i="7" s="1"/>
  <c r="F613" i="7"/>
  <c r="I613" i="7" s="1"/>
  <c r="L613" i="7" s="1"/>
  <c r="O613" i="7" s="1"/>
  <c r="R613" i="7" s="1"/>
  <c r="U613" i="7" s="1"/>
  <c r="X613" i="7" s="1"/>
  <c r="AA613" i="7" s="1"/>
  <c r="G593" i="7"/>
  <c r="J593" i="7" s="1"/>
  <c r="M593" i="7" s="1"/>
  <c r="P593" i="7" s="1"/>
  <c r="S593" i="7" s="1"/>
  <c r="V593" i="7" s="1"/>
  <c r="Y593" i="7" s="1"/>
  <c r="AB593" i="7" s="1"/>
  <c r="C589" i="7"/>
  <c r="G561" i="7"/>
  <c r="J561" i="7" s="1"/>
  <c r="M561" i="7" s="1"/>
  <c r="P561" i="7" s="1"/>
  <c r="S561" i="7" s="1"/>
  <c r="V561" i="7" s="1"/>
  <c r="Y561" i="7" s="1"/>
  <c r="AB561" i="7" s="1"/>
  <c r="K555" i="7"/>
  <c r="N555" i="7" s="1"/>
  <c r="Q555" i="7" s="1"/>
  <c r="T555" i="7" s="1"/>
  <c r="W555" i="7" s="1"/>
  <c r="Z555" i="7" s="1"/>
  <c r="AC555" i="7" s="1"/>
  <c r="K552" i="7"/>
  <c r="N552" i="7" s="1"/>
  <c r="Q552" i="7" s="1"/>
  <c r="T552" i="7" s="1"/>
  <c r="W552" i="7" s="1"/>
  <c r="Z552" i="7" s="1"/>
  <c r="AC552" i="7" s="1"/>
  <c r="G549" i="7"/>
  <c r="J549" i="7" s="1"/>
  <c r="M549" i="7" s="1"/>
  <c r="P549" i="7" s="1"/>
  <c r="S549" i="7" s="1"/>
  <c r="V549" i="7" s="1"/>
  <c r="Y549" i="7" s="1"/>
  <c r="AB549" i="7" s="1"/>
  <c r="K543" i="7"/>
  <c r="N543" i="7" s="1"/>
  <c r="Q543" i="7" s="1"/>
  <c r="T543" i="7" s="1"/>
  <c r="W543" i="7" s="1"/>
  <c r="Z543" i="7" s="1"/>
  <c r="AC543" i="7" s="1"/>
  <c r="F525" i="7"/>
  <c r="I525" i="7" s="1"/>
  <c r="L525" i="7" s="1"/>
  <c r="O525" i="7" s="1"/>
  <c r="R525" i="7" s="1"/>
  <c r="U525" i="7" s="1"/>
  <c r="X525" i="7" s="1"/>
  <c r="AA525" i="7" s="1"/>
  <c r="K515" i="7"/>
  <c r="N515" i="7" s="1"/>
  <c r="Q515" i="7" s="1"/>
  <c r="T515" i="7" s="1"/>
  <c r="W515" i="7" s="1"/>
  <c r="Z515" i="7" s="1"/>
  <c r="AC515" i="7" s="1"/>
  <c r="G377" i="7"/>
  <c r="J377" i="7" s="1"/>
  <c r="M377" i="7" s="1"/>
  <c r="P377" i="7" s="1"/>
  <c r="S377" i="7" s="1"/>
  <c r="V377" i="7" s="1"/>
  <c r="Y377" i="7" s="1"/>
  <c r="AB377" i="7" s="1"/>
  <c r="K356" i="7"/>
  <c r="N356" i="7" s="1"/>
  <c r="Q356" i="7" s="1"/>
  <c r="T356" i="7" s="1"/>
  <c r="W356" i="7" s="1"/>
  <c r="Z356" i="7" s="1"/>
  <c r="AC356" i="7" s="1"/>
  <c r="G353" i="7"/>
  <c r="J353" i="7" s="1"/>
  <c r="M353" i="7" s="1"/>
  <c r="P353" i="7" s="1"/>
  <c r="S353" i="7" s="1"/>
  <c r="V353" i="7" s="1"/>
  <c r="Y353" i="7" s="1"/>
  <c r="AB353" i="7" s="1"/>
  <c r="F242" i="7"/>
  <c r="I242" i="7" s="1"/>
  <c r="L242" i="7" s="1"/>
  <c r="O242" i="7" s="1"/>
  <c r="R242" i="7" s="1"/>
  <c r="U242" i="7" s="1"/>
  <c r="X242" i="7" s="1"/>
  <c r="AA242" i="7" s="1"/>
  <c r="G216" i="7"/>
  <c r="J216" i="7" s="1"/>
  <c r="M216" i="7" s="1"/>
  <c r="P216" i="7" s="1"/>
  <c r="S216" i="7" s="1"/>
  <c r="V216" i="7" s="1"/>
  <c r="Y216" i="7" s="1"/>
  <c r="AB216" i="7" s="1"/>
  <c r="K145" i="7"/>
  <c r="N145" i="7" s="1"/>
  <c r="Q145" i="7" s="1"/>
  <c r="T145" i="7" s="1"/>
  <c r="W145" i="7" s="1"/>
  <c r="Z145" i="7" s="1"/>
  <c r="AC145" i="7" s="1"/>
  <c r="G142" i="7"/>
  <c r="J142" i="7" s="1"/>
  <c r="M142" i="7" s="1"/>
  <c r="P142" i="7" s="1"/>
  <c r="S142" i="7" s="1"/>
  <c r="V142" i="7" s="1"/>
  <c r="Y142" i="7" s="1"/>
  <c r="AB142" i="7" s="1"/>
  <c r="G86" i="7"/>
  <c r="J86" i="7" s="1"/>
  <c r="M86" i="7" s="1"/>
  <c r="P86" i="7" s="1"/>
  <c r="S86" i="7" s="1"/>
  <c r="V86" i="7" s="1"/>
  <c r="Y86" i="7" s="1"/>
  <c r="AB86" i="7" s="1"/>
  <c r="K255" i="7"/>
  <c r="N255" i="7" s="1"/>
  <c r="Q255" i="7" s="1"/>
  <c r="T255" i="7" s="1"/>
  <c r="W255" i="7" s="1"/>
  <c r="Z255" i="7" s="1"/>
  <c r="AC255" i="7" s="1"/>
  <c r="K230" i="7"/>
  <c r="N230" i="7" s="1"/>
  <c r="Q230" i="7" s="1"/>
  <c r="T230" i="7" s="1"/>
  <c r="W230" i="7" s="1"/>
  <c r="Z230" i="7" s="1"/>
  <c r="AC230" i="7" s="1"/>
  <c r="K99" i="7"/>
  <c r="N99" i="7" s="1"/>
  <c r="Q99" i="7" s="1"/>
  <c r="T99" i="7" s="1"/>
  <c r="W99" i="7" s="1"/>
  <c r="Z99" i="7" s="1"/>
  <c r="AC99" i="7" s="1"/>
  <c r="G252" i="7"/>
  <c r="J252" i="7" s="1"/>
  <c r="M252" i="7" s="1"/>
  <c r="P252" i="7" s="1"/>
  <c r="S252" i="7" s="1"/>
  <c r="V252" i="7" s="1"/>
  <c r="Y252" i="7" s="1"/>
  <c r="AB252" i="7" s="1"/>
  <c r="F627" i="7"/>
  <c r="I627" i="7" s="1"/>
  <c r="L627" i="7" s="1"/>
  <c r="O627" i="7" s="1"/>
  <c r="R627" i="7" s="1"/>
  <c r="U627" i="7" s="1"/>
  <c r="X627" i="7" s="1"/>
  <c r="AA627" i="7" s="1"/>
  <c r="C628" i="7"/>
  <c r="C504" i="7"/>
  <c r="F501" i="7"/>
  <c r="I501" i="7" s="1"/>
  <c r="L501" i="7" s="1"/>
  <c r="O501" i="7" s="1"/>
  <c r="R501" i="7" s="1"/>
  <c r="U501" i="7" s="1"/>
  <c r="X501" i="7" s="1"/>
  <c r="AA501" i="7" s="1"/>
  <c r="G501" i="7"/>
  <c r="J501" i="7" s="1"/>
  <c r="M501" i="7" s="1"/>
  <c r="P501" i="7" s="1"/>
  <c r="S501" i="7" s="1"/>
  <c r="V501" i="7" s="1"/>
  <c r="Y501" i="7" s="1"/>
  <c r="AB501" i="7" s="1"/>
  <c r="G589" i="7"/>
  <c r="J589" i="7" s="1"/>
  <c r="M589" i="7" s="1"/>
  <c r="P589" i="7" s="1"/>
  <c r="S589" i="7" s="1"/>
  <c r="V589" i="7" s="1"/>
  <c r="Y589" i="7" s="1"/>
  <c r="AB589" i="7" s="1"/>
  <c r="F589" i="7"/>
  <c r="I589" i="7" s="1"/>
  <c r="L589" i="7" s="1"/>
  <c r="O589" i="7" s="1"/>
  <c r="R589" i="7" s="1"/>
  <c r="U589" i="7" s="1"/>
  <c r="X589" i="7" s="1"/>
  <c r="AA589" i="7" s="1"/>
  <c r="C529" i="7"/>
  <c r="C501" i="7"/>
  <c r="G455" i="7"/>
  <c r="J455" i="7" s="1"/>
  <c r="M455" i="7" s="1"/>
  <c r="P455" i="7" s="1"/>
  <c r="S455" i="7" s="1"/>
  <c r="V455" i="7" s="1"/>
  <c r="Y455" i="7" s="1"/>
  <c r="AB455" i="7" s="1"/>
  <c r="C456" i="7"/>
  <c r="F436" i="7"/>
  <c r="I436" i="7" s="1"/>
  <c r="L436" i="7" s="1"/>
  <c r="O436" i="7" s="1"/>
  <c r="R436" i="7" s="1"/>
  <c r="U436" i="7" s="1"/>
  <c r="X436" i="7" s="1"/>
  <c r="AA436" i="7" s="1"/>
  <c r="K339" i="7"/>
  <c r="N339" i="7" s="1"/>
  <c r="Q339" i="7" s="1"/>
  <c r="T339" i="7" s="1"/>
  <c r="W339" i="7" s="1"/>
  <c r="Z339" i="7" s="1"/>
  <c r="AC339" i="7" s="1"/>
  <c r="G339" i="7"/>
  <c r="J339" i="7" s="1"/>
  <c r="M339" i="7" s="1"/>
  <c r="P339" i="7" s="1"/>
  <c r="S339" i="7" s="1"/>
  <c r="V339" i="7" s="1"/>
  <c r="Y339" i="7" s="1"/>
  <c r="AB339" i="7" s="1"/>
  <c r="C436" i="7"/>
  <c r="G615" i="7"/>
  <c r="J615" i="7" s="1"/>
  <c r="M615" i="7" s="1"/>
  <c r="P615" i="7" s="1"/>
  <c r="S615" i="7" s="1"/>
  <c r="V615" i="7" s="1"/>
  <c r="Y615" i="7" s="1"/>
  <c r="AB615" i="7" s="1"/>
  <c r="G613" i="7"/>
  <c r="J613" i="7" s="1"/>
  <c r="M613" i="7" s="1"/>
  <c r="P613" i="7" s="1"/>
  <c r="S613" i="7" s="1"/>
  <c r="V613" i="7" s="1"/>
  <c r="Y613" i="7" s="1"/>
  <c r="AB613" i="7" s="1"/>
  <c r="G610" i="7"/>
  <c r="J610" i="7" s="1"/>
  <c r="M610" i="7" s="1"/>
  <c r="P610" i="7" s="1"/>
  <c r="S610" i="7" s="1"/>
  <c r="V610" i="7" s="1"/>
  <c r="Y610" i="7" s="1"/>
  <c r="AB610" i="7" s="1"/>
  <c r="C606" i="7"/>
  <c r="G564" i="7"/>
  <c r="J564" i="7" s="1"/>
  <c r="M564" i="7" s="1"/>
  <c r="P564" i="7" s="1"/>
  <c r="S564" i="7" s="1"/>
  <c r="V564" i="7" s="1"/>
  <c r="Y564" i="7" s="1"/>
  <c r="AB564" i="7" s="1"/>
  <c r="G555" i="7"/>
  <c r="J555" i="7" s="1"/>
  <c r="M555" i="7" s="1"/>
  <c r="P555" i="7" s="1"/>
  <c r="S555" i="7" s="1"/>
  <c r="V555" i="7" s="1"/>
  <c r="Y555" i="7" s="1"/>
  <c r="AB555" i="7" s="1"/>
  <c r="K548" i="7"/>
  <c r="N548" i="7" s="1"/>
  <c r="Q548" i="7" s="1"/>
  <c r="T548" i="7" s="1"/>
  <c r="W548" i="7" s="1"/>
  <c r="Z548" i="7" s="1"/>
  <c r="AC548" i="7" s="1"/>
  <c r="K542" i="7"/>
  <c r="N542" i="7" s="1"/>
  <c r="Q542" i="7" s="1"/>
  <c r="T542" i="7" s="1"/>
  <c r="W542" i="7" s="1"/>
  <c r="Z542" i="7" s="1"/>
  <c r="AC542" i="7" s="1"/>
  <c r="K523" i="7"/>
  <c r="N523" i="7" s="1"/>
  <c r="Q523" i="7" s="1"/>
  <c r="T523" i="7" s="1"/>
  <c r="W523" i="7" s="1"/>
  <c r="Z523" i="7" s="1"/>
  <c r="AC523" i="7" s="1"/>
  <c r="F449" i="7"/>
  <c r="I449" i="7" s="1"/>
  <c r="L449" i="7" s="1"/>
  <c r="O449" i="7" s="1"/>
  <c r="R449" i="7" s="1"/>
  <c r="U449" i="7" s="1"/>
  <c r="X449" i="7" s="1"/>
  <c r="AA449" i="7" s="1"/>
  <c r="F446" i="7"/>
  <c r="I446" i="7" s="1"/>
  <c r="L446" i="7" s="1"/>
  <c r="O446" i="7" s="1"/>
  <c r="R446" i="7" s="1"/>
  <c r="U446" i="7" s="1"/>
  <c r="X446" i="7" s="1"/>
  <c r="AA446" i="7" s="1"/>
  <c r="G446" i="7"/>
  <c r="J446" i="7" s="1"/>
  <c r="M446" i="7" s="1"/>
  <c r="P446" i="7" s="1"/>
  <c r="S446" i="7" s="1"/>
  <c r="V446" i="7" s="1"/>
  <c r="Y446" i="7" s="1"/>
  <c r="AB446" i="7" s="1"/>
  <c r="C442" i="7"/>
  <c r="C627" i="7"/>
  <c r="C608" i="7"/>
  <c r="F595" i="7"/>
  <c r="I595" i="7" s="1"/>
  <c r="L595" i="7" s="1"/>
  <c r="O595" i="7" s="1"/>
  <c r="R595" i="7" s="1"/>
  <c r="U595" i="7" s="1"/>
  <c r="X595" i="7" s="1"/>
  <c r="AA595" i="7" s="1"/>
  <c r="G595" i="7"/>
  <c r="J595" i="7" s="1"/>
  <c r="M595" i="7" s="1"/>
  <c r="P595" i="7" s="1"/>
  <c r="S595" i="7" s="1"/>
  <c r="V595" i="7" s="1"/>
  <c r="Y595" i="7" s="1"/>
  <c r="AB595" i="7" s="1"/>
  <c r="C574" i="7"/>
  <c r="K540" i="7"/>
  <c r="N540" i="7" s="1"/>
  <c r="Q540" i="7" s="1"/>
  <c r="T540" i="7" s="1"/>
  <c r="W540" i="7" s="1"/>
  <c r="Z540" i="7" s="1"/>
  <c r="AC540" i="7" s="1"/>
  <c r="K528" i="7"/>
  <c r="N528" i="7" s="1"/>
  <c r="Q528" i="7" s="1"/>
  <c r="T528" i="7" s="1"/>
  <c r="W528" i="7" s="1"/>
  <c r="Z528" i="7" s="1"/>
  <c r="AC528" i="7" s="1"/>
  <c r="G528" i="7"/>
  <c r="J528" i="7" s="1"/>
  <c r="M528" i="7" s="1"/>
  <c r="P528" i="7" s="1"/>
  <c r="S528" i="7" s="1"/>
  <c r="V528" i="7" s="1"/>
  <c r="Y528" i="7" s="1"/>
  <c r="AB528" i="7" s="1"/>
  <c r="K430" i="7"/>
  <c r="N430" i="7" s="1"/>
  <c r="Q430" i="7" s="1"/>
  <c r="T430" i="7" s="1"/>
  <c r="W430" i="7" s="1"/>
  <c r="Z430" i="7" s="1"/>
  <c r="AC430" i="7" s="1"/>
  <c r="F417" i="7"/>
  <c r="I417" i="7" s="1"/>
  <c r="L417" i="7" s="1"/>
  <c r="O417" i="7" s="1"/>
  <c r="R417" i="7" s="1"/>
  <c r="U417" i="7" s="1"/>
  <c r="X417" i="7" s="1"/>
  <c r="AA417" i="7" s="1"/>
  <c r="G345" i="7"/>
  <c r="J345" i="7" s="1"/>
  <c r="M345" i="7" s="1"/>
  <c r="P345" i="7" s="1"/>
  <c r="S345" i="7" s="1"/>
  <c r="V345" i="7" s="1"/>
  <c r="Y345" i="7" s="1"/>
  <c r="AB345" i="7" s="1"/>
  <c r="K345" i="7"/>
  <c r="N345" i="7" s="1"/>
  <c r="Q345" i="7" s="1"/>
  <c r="T345" i="7" s="1"/>
  <c r="W345" i="7" s="1"/>
  <c r="Z345" i="7" s="1"/>
  <c r="AC345" i="7" s="1"/>
  <c r="G335" i="7"/>
  <c r="J335" i="7" s="1"/>
  <c r="M335" i="7" s="1"/>
  <c r="P335" i="7" s="1"/>
  <c r="S335" i="7" s="1"/>
  <c r="V335" i="7" s="1"/>
  <c r="Y335" i="7" s="1"/>
  <c r="AB335" i="7" s="1"/>
  <c r="F335" i="7"/>
  <c r="I335" i="7" s="1"/>
  <c r="L335" i="7" s="1"/>
  <c r="O335" i="7" s="1"/>
  <c r="R335" i="7" s="1"/>
  <c r="U335" i="7" s="1"/>
  <c r="X335" i="7" s="1"/>
  <c r="AA335" i="7" s="1"/>
  <c r="K335" i="7"/>
  <c r="N335" i="7" s="1"/>
  <c r="Q335" i="7" s="1"/>
  <c r="T335" i="7" s="1"/>
  <c r="W335" i="7" s="1"/>
  <c r="Z335" i="7" s="1"/>
  <c r="AC335" i="7" s="1"/>
  <c r="C629" i="7"/>
  <c r="C624" i="7"/>
  <c r="C622" i="7"/>
  <c r="K594" i="7"/>
  <c r="N594" i="7" s="1"/>
  <c r="Q594" i="7" s="1"/>
  <c r="T594" i="7" s="1"/>
  <c r="W594" i="7" s="1"/>
  <c r="Z594" i="7" s="1"/>
  <c r="AC594" i="7" s="1"/>
  <c r="C550" i="7"/>
  <c r="C540" i="7"/>
  <c r="C528" i="7"/>
  <c r="K519" i="7"/>
  <c r="N519" i="7" s="1"/>
  <c r="Q519" i="7" s="1"/>
  <c r="T519" i="7" s="1"/>
  <c r="W519" i="7" s="1"/>
  <c r="Z519" i="7" s="1"/>
  <c r="AC519" i="7" s="1"/>
  <c r="C465" i="7"/>
  <c r="G443" i="7"/>
  <c r="J443" i="7" s="1"/>
  <c r="M443" i="7" s="1"/>
  <c r="P443" i="7" s="1"/>
  <c r="S443" i="7" s="1"/>
  <c r="V443" i="7" s="1"/>
  <c r="Y443" i="7" s="1"/>
  <c r="AB443" i="7" s="1"/>
  <c r="G439" i="7"/>
  <c r="J439" i="7" s="1"/>
  <c r="M439" i="7" s="1"/>
  <c r="P439" i="7" s="1"/>
  <c r="S439" i="7" s="1"/>
  <c r="V439" i="7" s="1"/>
  <c r="Y439" i="7" s="1"/>
  <c r="AB439" i="7" s="1"/>
  <c r="F407" i="7"/>
  <c r="I407" i="7" s="1"/>
  <c r="L407" i="7" s="1"/>
  <c r="O407" i="7" s="1"/>
  <c r="R407" i="7" s="1"/>
  <c r="U407" i="7" s="1"/>
  <c r="X407" i="7" s="1"/>
  <c r="AA407" i="7" s="1"/>
  <c r="F403" i="7"/>
  <c r="I403" i="7" s="1"/>
  <c r="L403" i="7" s="1"/>
  <c r="O403" i="7" s="1"/>
  <c r="R403" i="7" s="1"/>
  <c r="U403" i="7" s="1"/>
  <c r="X403" i="7" s="1"/>
  <c r="AA403" i="7" s="1"/>
  <c r="G403" i="7"/>
  <c r="J403" i="7" s="1"/>
  <c r="M403" i="7" s="1"/>
  <c r="P403" i="7" s="1"/>
  <c r="S403" i="7" s="1"/>
  <c r="V403" i="7" s="1"/>
  <c r="Y403" i="7" s="1"/>
  <c r="AB403" i="7" s="1"/>
  <c r="G400" i="7"/>
  <c r="J400" i="7" s="1"/>
  <c r="M400" i="7" s="1"/>
  <c r="P400" i="7" s="1"/>
  <c r="S400" i="7" s="1"/>
  <c r="V400" i="7" s="1"/>
  <c r="Y400" i="7" s="1"/>
  <c r="AB400" i="7" s="1"/>
  <c r="K400" i="7"/>
  <c r="N400" i="7" s="1"/>
  <c r="Q400" i="7" s="1"/>
  <c r="T400" i="7" s="1"/>
  <c r="W400" i="7" s="1"/>
  <c r="Z400" i="7" s="1"/>
  <c r="AC400" i="7" s="1"/>
  <c r="C401" i="7"/>
  <c r="F400" i="7"/>
  <c r="I400" i="7" s="1"/>
  <c r="L400" i="7" s="1"/>
  <c r="O400" i="7" s="1"/>
  <c r="R400" i="7" s="1"/>
  <c r="U400" i="7" s="1"/>
  <c r="X400" i="7" s="1"/>
  <c r="AA400" i="7" s="1"/>
  <c r="F397" i="7"/>
  <c r="I397" i="7" s="1"/>
  <c r="L397" i="7" s="1"/>
  <c r="O397" i="7" s="1"/>
  <c r="R397" i="7" s="1"/>
  <c r="U397" i="7" s="1"/>
  <c r="X397" i="7" s="1"/>
  <c r="AA397" i="7" s="1"/>
  <c r="K397" i="7"/>
  <c r="N397" i="7" s="1"/>
  <c r="Q397" i="7" s="1"/>
  <c r="T397" i="7" s="1"/>
  <c r="W397" i="7" s="1"/>
  <c r="Z397" i="7" s="1"/>
  <c r="AC397" i="7" s="1"/>
  <c r="K371" i="7"/>
  <c r="N371" i="7" s="1"/>
  <c r="Q371" i="7" s="1"/>
  <c r="T371" i="7" s="1"/>
  <c r="W371" i="7" s="1"/>
  <c r="Z371" i="7" s="1"/>
  <c r="AC371" i="7" s="1"/>
  <c r="G371" i="7"/>
  <c r="J371" i="7" s="1"/>
  <c r="M371" i="7" s="1"/>
  <c r="P371" i="7" s="1"/>
  <c r="S371" i="7" s="1"/>
  <c r="V371" i="7" s="1"/>
  <c r="Y371" i="7" s="1"/>
  <c r="AB371" i="7" s="1"/>
  <c r="K360" i="7"/>
  <c r="N360" i="7" s="1"/>
  <c r="Q360" i="7" s="1"/>
  <c r="T360" i="7" s="1"/>
  <c r="W360" i="7" s="1"/>
  <c r="Z360" i="7" s="1"/>
  <c r="AC360" i="7" s="1"/>
  <c r="G360" i="7"/>
  <c r="J360" i="7" s="1"/>
  <c r="M360" i="7" s="1"/>
  <c r="P360" i="7" s="1"/>
  <c r="S360" i="7" s="1"/>
  <c r="V360" i="7" s="1"/>
  <c r="Y360" i="7" s="1"/>
  <c r="AB360" i="7" s="1"/>
  <c r="G332" i="7"/>
  <c r="J332" i="7" s="1"/>
  <c r="M332" i="7" s="1"/>
  <c r="P332" i="7" s="1"/>
  <c r="S332" i="7" s="1"/>
  <c r="V332" i="7" s="1"/>
  <c r="Y332" i="7" s="1"/>
  <c r="AB332" i="7" s="1"/>
  <c r="F607" i="7"/>
  <c r="I607" i="7" s="1"/>
  <c r="L607" i="7" s="1"/>
  <c r="O607" i="7" s="1"/>
  <c r="R607" i="7" s="1"/>
  <c r="U607" i="7" s="1"/>
  <c r="X607" i="7" s="1"/>
  <c r="AA607" i="7" s="1"/>
  <c r="G594" i="7"/>
  <c r="J594" i="7" s="1"/>
  <c r="M594" i="7" s="1"/>
  <c r="P594" i="7" s="1"/>
  <c r="S594" i="7" s="1"/>
  <c r="V594" i="7" s="1"/>
  <c r="Y594" i="7" s="1"/>
  <c r="AB594" i="7" s="1"/>
  <c r="G579" i="7"/>
  <c r="J579" i="7" s="1"/>
  <c r="M579" i="7" s="1"/>
  <c r="P579" i="7" s="1"/>
  <c r="S579" i="7" s="1"/>
  <c r="V579" i="7" s="1"/>
  <c r="Y579" i="7" s="1"/>
  <c r="AB579" i="7" s="1"/>
  <c r="G573" i="7"/>
  <c r="J573" i="7" s="1"/>
  <c r="M573" i="7" s="1"/>
  <c r="P573" i="7" s="1"/>
  <c r="S573" i="7" s="1"/>
  <c r="V573" i="7" s="1"/>
  <c r="Y573" i="7" s="1"/>
  <c r="AB573" i="7" s="1"/>
  <c r="F547" i="7"/>
  <c r="I547" i="7" s="1"/>
  <c r="L547" i="7" s="1"/>
  <c r="O547" i="7" s="1"/>
  <c r="R547" i="7" s="1"/>
  <c r="U547" i="7" s="1"/>
  <c r="X547" i="7" s="1"/>
  <c r="AA547" i="7" s="1"/>
  <c r="K545" i="7"/>
  <c r="N545" i="7" s="1"/>
  <c r="Q545" i="7" s="1"/>
  <c r="T545" i="7" s="1"/>
  <c r="W545" i="7" s="1"/>
  <c r="Z545" i="7" s="1"/>
  <c r="AC545" i="7" s="1"/>
  <c r="K539" i="7"/>
  <c r="N539" i="7" s="1"/>
  <c r="Q539" i="7" s="1"/>
  <c r="T539" i="7" s="1"/>
  <c r="W539" i="7" s="1"/>
  <c r="Z539" i="7" s="1"/>
  <c r="AC539" i="7" s="1"/>
  <c r="F505" i="7"/>
  <c r="I505" i="7" s="1"/>
  <c r="L505" i="7" s="1"/>
  <c r="O505" i="7" s="1"/>
  <c r="R505" i="7" s="1"/>
  <c r="U505" i="7" s="1"/>
  <c r="X505" i="7" s="1"/>
  <c r="AA505" i="7" s="1"/>
  <c r="K505" i="7"/>
  <c r="N505" i="7" s="1"/>
  <c r="Q505" i="7" s="1"/>
  <c r="T505" i="7" s="1"/>
  <c r="W505" i="7" s="1"/>
  <c r="Z505" i="7" s="1"/>
  <c r="AC505" i="7" s="1"/>
  <c r="F483" i="7"/>
  <c r="I483" i="7" s="1"/>
  <c r="L483" i="7" s="1"/>
  <c r="O483" i="7" s="1"/>
  <c r="R483" i="7" s="1"/>
  <c r="U483" i="7" s="1"/>
  <c r="X483" i="7" s="1"/>
  <c r="AA483" i="7" s="1"/>
  <c r="G476" i="7"/>
  <c r="J476" i="7" s="1"/>
  <c r="M476" i="7" s="1"/>
  <c r="P476" i="7" s="1"/>
  <c r="S476" i="7" s="1"/>
  <c r="V476" i="7" s="1"/>
  <c r="Y476" i="7" s="1"/>
  <c r="AB476" i="7" s="1"/>
  <c r="F443" i="7"/>
  <c r="I443" i="7" s="1"/>
  <c r="L443" i="7" s="1"/>
  <c r="O443" i="7" s="1"/>
  <c r="R443" i="7" s="1"/>
  <c r="U443" i="7" s="1"/>
  <c r="X443" i="7" s="1"/>
  <c r="AA443" i="7" s="1"/>
  <c r="C619" i="7"/>
  <c r="K616" i="7"/>
  <c r="N616" i="7" s="1"/>
  <c r="Q616" i="7" s="1"/>
  <c r="T616" i="7" s="1"/>
  <c r="W616" i="7" s="1"/>
  <c r="Z616" i="7" s="1"/>
  <c r="AC616" i="7" s="1"/>
  <c r="F600" i="7"/>
  <c r="I600" i="7" s="1"/>
  <c r="L600" i="7" s="1"/>
  <c r="O600" i="7" s="1"/>
  <c r="R600" i="7" s="1"/>
  <c r="U600" i="7" s="1"/>
  <c r="X600" i="7" s="1"/>
  <c r="AA600" i="7" s="1"/>
  <c r="F597" i="7"/>
  <c r="I597" i="7" s="1"/>
  <c r="L597" i="7" s="1"/>
  <c r="O597" i="7" s="1"/>
  <c r="R597" i="7" s="1"/>
  <c r="U597" i="7" s="1"/>
  <c r="X597" i="7" s="1"/>
  <c r="AA597" i="7" s="1"/>
  <c r="C598" i="7"/>
  <c r="G527" i="7"/>
  <c r="J527" i="7" s="1"/>
  <c r="M527" i="7" s="1"/>
  <c r="P527" i="7" s="1"/>
  <c r="S527" i="7" s="1"/>
  <c r="V527" i="7" s="1"/>
  <c r="Y527" i="7" s="1"/>
  <c r="AB527" i="7" s="1"/>
  <c r="K511" i="7"/>
  <c r="N511" i="7" s="1"/>
  <c r="Q511" i="7" s="1"/>
  <c r="T511" i="7" s="1"/>
  <c r="W511" i="7" s="1"/>
  <c r="Z511" i="7" s="1"/>
  <c r="AC511" i="7" s="1"/>
  <c r="K503" i="7"/>
  <c r="N503" i="7" s="1"/>
  <c r="Q503" i="7" s="1"/>
  <c r="T503" i="7" s="1"/>
  <c r="W503" i="7" s="1"/>
  <c r="Z503" i="7" s="1"/>
  <c r="AC503" i="7" s="1"/>
  <c r="K491" i="7"/>
  <c r="N491" i="7" s="1"/>
  <c r="Q491" i="7" s="1"/>
  <c r="T491" i="7" s="1"/>
  <c r="W491" i="7" s="1"/>
  <c r="Z491" i="7" s="1"/>
  <c r="AC491" i="7" s="1"/>
  <c r="K451" i="7"/>
  <c r="N451" i="7" s="1"/>
  <c r="Q451" i="7" s="1"/>
  <c r="T451" i="7" s="1"/>
  <c r="W451" i="7" s="1"/>
  <c r="Z451" i="7" s="1"/>
  <c r="AC451" i="7" s="1"/>
  <c r="F450" i="7"/>
  <c r="I450" i="7" s="1"/>
  <c r="L450" i="7" s="1"/>
  <c r="O450" i="7" s="1"/>
  <c r="R450" i="7" s="1"/>
  <c r="U450" i="7" s="1"/>
  <c r="X450" i="7" s="1"/>
  <c r="AA450" i="7" s="1"/>
  <c r="G450" i="7"/>
  <c r="J450" i="7" s="1"/>
  <c r="M450" i="7" s="1"/>
  <c r="P450" i="7" s="1"/>
  <c r="S450" i="7" s="1"/>
  <c r="V450" i="7" s="1"/>
  <c r="Y450" i="7" s="1"/>
  <c r="AB450" i="7" s="1"/>
  <c r="F432" i="7"/>
  <c r="I432" i="7" s="1"/>
  <c r="L432" i="7" s="1"/>
  <c r="O432" i="7" s="1"/>
  <c r="R432" i="7" s="1"/>
  <c r="U432" i="7" s="1"/>
  <c r="X432" i="7" s="1"/>
  <c r="AA432" i="7" s="1"/>
  <c r="K416" i="7"/>
  <c r="N416" i="7" s="1"/>
  <c r="Q416" i="7" s="1"/>
  <c r="T416" i="7" s="1"/>
  <c r="W416" i="7" s="1"/>
  <c r="Z416" i="7" s="1"/>
  <c r="AC416" i="7" s="1"/>
  <c r="C431" i="7"/>
  <c r="F430" i="7"/>
  <c r="I430" i="7" s="1"/>
  <c r="L430" i="7" s="1"/>
  <c r="O430" i="7" s="1"/>
  <c r="R430" i="7" s="1"/>
  <c r="U430" i="7" s="1"/>
  <c r="X430" i="7" s="1"/>
  <c r="AA430" i="7" s="1"/>
  <c r="G409" i="7"/>
  <c r="J409" i="7" s="1"/>
  <c r="M409" i="7" s="1"/>
  <c r="P409" i="7" s="1"/>
  <c r="S409" i="7" s="1"/>
  <c r="V409" i="7" s="1"/>
  <c r="Y409" i="7" s="1"/>
  <c r="AB409" i="7" s="1"/>
  <c r="G406" i="7"/>
  <c r="J406" i="7" s="1"/>
  <c r="M406" i="7" s="1"/>
  <c r="P406" i="7" s="1"/>
  <c r="S406" i="7" s="1"/>
  <c r="V406" i="7" s="1"/>
  <c r="Y406" i="7" s="1"/>
  <c r="AB406" i="7" s="1"/>
  <c r="F406" i="7"/>
  <c r="I406" i="7" s="1"/>
  <c r="L406" i="7" s="1"/>
  <c r="O406" i="7" s="1"/>
  <c r="R406" i="7" s="1"/>
  <c r="U406" i="7" s="1"/>
  <c r="X406" i="7" s="1"/>
  <c r="AA406" i="7" s="1"/>
  <c r="C432" i="7"/>
  <c r="C607" i="7"/>
  <c r="G605" i="7"/>
  <c r="J605" i="7" s="1"/>
  <c r="M605" i="7" s="1"/>
  <c r="P605" i="7" s="1"/>
  <c r="S605" i="7" s="1"/>
  <c r="V605" i="7" s="1"/>
  <c r="Y605" i="7" s="1"/>
  <c r="AB605" i="7" s="1"/>
  <c r="K602" i="7"/>
  <c r="N602" i="7" s="1"/>
  <c r="Q602" i="7" s="1"/>
  <c r="T602" i="7" s="1"/>
  <c r="W602" i="7" s="1"/>
  <c r="Z602" i="7" s="1"/>
  <c r="AC602" i="7" s="1"/>
  <c r="C594" i="7"/>
  <c r="K575" i="7"/>
  <c r="N575" i="7" s="1"/>
  <c r="Q575" i="7" s="1"/>
  <c r="T575" i="7" s="1"/>
  <c r="W575" i="7" s="1"/>
  <c r="Z575" i="7" s="1"/>
  <c r="AC575" i="7" s="1"/>
  <c r="K567" i="7"/>
  <c r="N567" i="7" s="1"/>
  <c r="Q567" i="7" s="1"/>
  <c r="T567" i="7" s="1"/>
  <c r="W567" i="7" s="1"/>
  <c r="Z567" i="7" s="1"/>
  <c r="AC567" i="7" s="1"/>
  <c r="G558" i="7"/>
  <c r="J558" i="7" s="1"/>
  <c r="M558" i="7" s="1"/>
  <c r="P558" i="7" s="1"/>
  <c r="S558" i="7" s="1"/>
  <c r="V558" i="7" s="1"/>
  <c r="Y558" i="7" s="1"/>
  <c r="AB558" i="7" s="1"/>
  <c r="K554" i="7"/>
  <c r="N554" i="7" s="1"/>
  <c r="Q554" i="7" s="1"/>
  <c r="T554" i="7" s="1"/>
  <c r="W554" i="7" s="1"/>
  <c r="Z554" i="7" s="1"/>
  <c r="AC554" i="7" s="1"/>
  <c r="F554" i="7"/>
  <c r="I554" i="7" s="1"/>
  <c r="L554" i="7" s="1"/>
  <c r="O554" i="7" s="1"/>
  <c r="R554" i="7" s="1"/>
  <c r="U554" i="7" s="1"/>
  <c r="X554" i="7" s="1"/>
  <c r="AA554" i="7" s="1"/>
  <c r="K541" i="7"/>
  <c r="N541" i="7" s="1"/>
  <c r="Q541" i="7" s="1"/>
  <c r="T541" i="7" s="1"/>
  <c r="W541" i="7" s="1"/>
  <c r="Z541" i="7" s="1"/>
  <c r="AC541" i="7" s="1"/>
  <c r="G539" i="7"/>
  <c r="J539" i="7" s="1"/>
  <c r="M539" i="7" s="1"/>
  <c r="P539" i="7" s="1"/>
  <c r="S539" i="7" s="1"/>
  <c r="V539" i="7" s="1"/>
  <c r="Y539" i="7" s="1"/>
  <c r="AB539" i="7" s="1"/>
  <c r="K537" i="7"/>
  <c r="N537" i="7" s="1"/>
  <c r="Q537" i="7" s="1"/>
  <c r="T537" i="7" s="1"/>
  <c r="W537" i="7" s="1"/>
  <c r="Z537" i="7" s="1"/>
  <c r="AC537" i="7" s="1"/>
  <c r="F520" i="7"/>
  <c r="I520" i="7" s="1"/>
  <c r="L520" i="7" s="1"/>
  <c r="O520" i="7" s="1"/>
  <c r="R520" i="7" s="1"/>
  <c r="U520" i="7" s="1"/>
  <c r="X520" i="7" s="1"/>
  <c r="AA520" i="7" s="1"/>
  <c r="G503" i="7"/>
  <c r="J503" i="7" s="1"/>
  <c r="M503" i="7" s="1"/>
  <c r="P503" i="7" s="1"/>
  <c r="S503" i="7" s="1"/>
  <c r="V503" i="7" s="1"/>
  <c r="Y503" i="7" s="1"/>
  <c r="AB503" i="7" s="1"/>
  <c r="K453" i="7"/>
  <c r="N453" i="7" s="1"/>
  <c r="Q453" i="7" s="1"/>
  <c r="T453" i="7" s="1"/>
  <c r="W453" i="7" s="1"/>
  <c r="Z453" i="7" s="1"/>
  <c r="AC453" i="7" s="1"/>
  <c r="C449" i="7"/>
  <c r="C443" i="7"/>
  <c r="C430" i="7"/>
  <c r="F603" i="7"/>
  <c r="I603" i="7" s="1"/>
  <c r="L603" i="7" s="1"/>
  <c r="O603" i="7" s="1"/>
  <c r="R603" i="7" s="1"/>
  <c r="U603" i="7" s="1"/>
  <c r="X603" i="7" s="1"/>
  <c r="AA603" i="7" s="1"/>
  <c r="K603" i="7"/>
  <c r="N603" i="7" s="1"/>
  <c r="Q603" i="7" s="1"/>
  <c r="T603" i="7" s="1"/>
  <c r="W603" i="7" s="1"/>
  <c r="Z603" i="7" s="1"/>
  <c r="AC603" i="7" s="1"/>
  <c r="K632" i="7"/>
  <c r="N632" i="7" s="1"/>
  <c r="Q632" i="7" s="1"/>
  <c r="T632" i="7" s="1"/>
  <c r="W632" i="7" s="1"/>
  <c r="Z632" i="7" s="1"/>
  <c r="AC632" i="7" s="1"/>
  <c r="F625" i="7"/>
  <c r="I625" i="7" s="1"/>
  <c r="L625" i="7" s="1"/>
  <c r="O625" i="7" s="1"/>
  <c r="R625" i="7" s="1"/>
  <c r="U625" i="7" s="1"/>
  <c r="X625" i="7" s="1"/>
  <c r="AA625" i="7" s="1"/>
  <c r="K622" i="7"/>
  <c r="N622" i="7" s="1"/>
  <c r="Q622" i="7" s="1"/>
  <c r="T622" i="7" s="1"/>
  <c r="W622" i="7" s="1"/>
  <c r="Z622" i="7" s="1"/>
  <c r="AC622" i="7" s="1"/>
  <c r="K606" i="7"/>
  <c r="N606" i="7" s="1"/>
  <c r="Q606" i="7" s="1"/>
  <c r="T606" i="7" s="1"/>
  <c r="W606" i="7" s="1"/>
  <c r="Z606" i="7" s="1"/>
  <c r="AC606" i="7" s="1"/>
  <c r="C605" i="7"/>
  <c r="G596" i="7"/>
  <c r="J596" i="7" s="1"/>
  <c r="M596" i="7" s="1"/>
  <c r="P596" i="7" s="1"/>
  <c r="S596" i="7" s="1"/>
  <c r="V596" i="7" s="1"/>
  <c r="Y596" i="7" s="1"/>
  <c r="AB596" i="7" s="1"/>
  <c r="F587" i="7"/>
  <c r="I587" i="7" s="1"/>
  <c r="L587" i="7" s="1"/>
  <c r="O587" i="7" s="1"/>
  <c r="R587" i="7" s="1"/>
  <c r="U587" i="7" s="1"/>
  <c r="X587" i="7" s="1"/>
  <c r="AA587" i="7" s="1"/>
  <c r="K581" i="7"/>
  <c r="N581" i="7" s="1"/>
  <c r="Q581" i="7" s="1"/>
  <c r="T581" i="7" s="1"/>
  <c r="W581" i="7" s="1"/>
  <c r="Z581" i="7" s="1"/>
  <c r="AC581" i="7" s="1"/>
  <c r="K563" i="7"/>
  <c r="N563" i="7" s="1"/>
  <c r="Q563" i="7" s="1"/>
  <c r="T563" i="7" s="1"/>
  <c r="W563" i="7" s="1"/>
  <c r="Z563" i="7" s="1"/>
  <c r="AC563" i="7" s="1"/>
  <c r="F563" i="7"/>
  <c r="I563" i="7" s="1"/>
  <c r="L563" i="7" s="1"/>
  <c r="O563" i="7" s="1"/>
  <c r="R563" i="7" s="1"/>
  <c r="U563" i="7" s="1"/>
  <c r="X563" i="7" s="1"/>
  <c r="AA563" i="7" s="1"/>
  <c r="F551" i="7"/>
  <c r="I551" i="7" s="1"/>
  <c r="L551" i="7" s="1"/>
  <c r="O551" i="7" s="1"/>
  <c r="R551" i="7" s="1"/>
  <c r="U551" i="7" s="1"/>
  <c r="X551" i="7" s="1"/>
  <c r="AA551" i="7" s="1"/>
  <c r="K546" i="7"/>
  <c r="N546" i="7" s="1"/>
  <c r="Q546" i="7" s="1"/>
  <c r="T546" i="7" s="1"/>
  <c r="W546" i="7" s="1"/>
  <c r="Z546" i="7" s="1"/>
  <c r="AC546" i="7" s="1"/>
  <c r="F539" i="7"/>
  <c r="I539" i="7" s="1"/>
  <c r="L539" i="7" s="1"/>
  <c r="O539" i="7" s="1"/>
  <c r="R539" i="7" s="1"/>
  <c r="U539" i="7" s="1"/>
  <c r="X539" i="7" s="1"/>
  <c r="AA539" i="7" s="1"/>
  <c r="K512" i="7"/>
  <c r="N512" i="7" s="1"/>
  <c r="Q512" i="7" s="1"/>
  <c r="T512" i="7" s="1"/>
  <c r="W512" i="7" s="1"/>
  <c r="Z512" i="7" s="1"/>
  <c r="AC512" i="7" s="1"/>
  <c r="G506" i="7"/>
  <c r="J506" i="7" s="1"/>
  <c r="M506" i="7" s="1"/>
  <c r="P506" i="7" s="1"/>
  <c r="S506" i="7" s="1"/>
  <c r="V506" i="7" s="1"/>
  <c r="Y506" i="7" s="1"/>
  <c r="AB506" i="7" s="1"/>
  <c r="F503" i="7"/>
  <c r="I503" i="7" s="1"/>
  <c r="L503" i="7" s="1"/>
  <c r="O503" i="7" s="1"/>
  <c r="R503" i="7" s="1"/>
  <c r="U503" i="7" s="1"/>
  <c r="X503" i="7" s="1"/>
  <c r="AA503" i="7" s="1"/>
  <c r="K501" i="7"/>
  <c r="N501" i="7" s="1"/>
  <c r="Q501" i="7" s="1"/>
  <c r="T501" i="7" s="1"/>
  <c r="W501" i="7" s="1"/>
  <c r="Z501" i="7" s="1"/>
  <c r="AC501" i="7" s="1"/>
  <c r="K482" i="7"/>
  <c r="N482" i="7" s="1"/>
  <c r="Q482" i="7" s="1"/>
  <c r="T482" i="7" s="1"/>
  <c r="W482" i="7" s="1"/>
  <c r="Z482" i="7" s="1"/>
  <c r="AC482" i="7" s="1"/>
  <c r="F456" i="7"/>
  <c r="I456" i="7" s="1"/>
  <c r="L456" i="7" s="1"/>
  <c r="O456" i="7" s="1"/>
  <c r="R456" i="7" s="1"/>
  <c r="U456" i="7" s="1"/>
  <c r="X456" i="7" s="1"/>
  <c r="AA456" i="7" s="1"/>
  <c r="G451" i="7"/>
  <c r="J451" i="7" s="1"/>
  <c r="M451" i="7" s="1"/>
  <c r="P451" i="7" s="1"/>
  <c r="S451" i="7" s="1"/>
  <c r="V451" i="7" s="1"/>
  <c r="Y451" i="7" s="1"/>
  <c r="AB451" i="7" s="1"/>
  <c r="F415" i="7"/>
  <c r="I415" i="7" s="1"/>
  <c r="L415" i="7" s="1"/>
  <c r="O415" i="7" s="1"/>
  <c r="R415" i="7" s="1"/>
  <c r="U415" i="7" s="1"/>
  <c r="X415" i="7" s="1"/>
  <c r="AA415" i="7" s="1"/>
  <c r="K415" i="7"/>
  <c r="N415" i="7" s="1"/>
  <c r="Q415" i="7" s="1"/>
  <c r="T415" i="7" s="1"/>
  <c r="W415" i="7" s="1"/>
  <c r="Z415" i="7" s="1"/>
  <c r="AC415" i="7" s="1"/>
  <c r="F340" i="7"/>
  <c r="I340" i="7" s="1"/>
  <c r="L340" i="7" s="1"/>
  <c r="O340" i="7" s="1"/>
  <c r="R340" i="7" s="1"/>
  <c r="U340" i="7" s="1"/>
  <c r="X340" i="7" s="1"/>
  <c r="AA340" i="7" s="1"/>
  <c r="F632" i="7"/>
  <c r="I632" i="7" s="1"/>
  <c r="L632" i="7" s="1"/>
  <c r="O632" i="7" s="1"/>
  <c r="R632" i="7" s="1"/>
  <c r="U632" i="7" s="1"/>
  <c r="X632" i="7" s="1"/>
  <c r="AA632" i="7" s="1"/>
  <c r="C616" i="7"/>
  <c r="C615" i="7"/>
  <c r="G611" i="7"/>
  <c r="J611" i="7" s="1"/>
  <c r="M611" i="7" s="1"/>
  <c r="P611" i="7" s="1"/>
  <c r="S611" i="7" s="1"/>
  <c r="V611" i="7" s="1"/>
  <c r="Y611" i="7" s="1"/>
  <c r="AB611" i="7" s="1"/>
  <c r="C609" i="7"/>
  <c r="F560" i="7"/>
  <c r="I560" i="7" s="1"/>
  <c r="L560" i="7" s="1"/>
  <c r="O560" i="7" s="1"/>
  <c r="R560" i="7" s="1"/>
  <c r="U560" i="7" s="1"/>
  <c r="X560" i="7" s="1"/>
  <c r="AA560" i="7" s="1"/>
  <c r="C556" i="7"/>
  <c r="G546" i="7"/>
  <c r="J546" i="7" s="1"/>
  <c r="M546" i="7" s="1"/>
  <c r="P546" i="7" s="1"/>
  <c r="S546" i="7" s="1"/>
  <c r="V546" i="7" s="1"/>
  <c r="Y546" i="7" s="1"/>
  <c r="AB546" i="7" s="1"/>
  <c r="F543" i="7"/>
  <c r="I543" i="7" s="1"/>
  <c r="L543" i="7" s="1"/>
  <c r="O543" i="7" s="1"/>
  <c r="R543" i="7" s="1"/>
  <c r="U543" i="7" s="1"/>
  <c r="X543" i="7" s="1"/>
  <c r="AA543" i="7" s="1"/>
  <c r="F536" i="7"/>
  <c r="I536" i="7" s="1"/>
  <c r="L536" i="7" s="1"/>
  <c r="O536" i="7" s="1"/>
  <c r="R536" i="7" s="1"/>
  <c r="U536" i="7" s="1"/>
  <c r="X536" i="7" s="1"/>
  <c r="AA536" i="7" s="1"/>
  <c r="K533" i="7"/>
  <c r="N533" i="7" s="1"/>
  <c r="Q533" i="7" s="1"/>
  <c r="T533" i="7" s="1"/>
  <c r="W533" i="7" s="1"/>
  <c r="Z533" i="7" s="1"/>
  <c r="AC533" i="7" s="1"/>
  <c r="C534" i="7"/>
  <c r="C511" i="7"/>
  <c r="F506" i="7"/>
  <c r="I506" i="7" s="1"/>
  <c r="L506" i="7" s="1"/>
  <c r="O506" i="7" s="1"/>
  <c r="R506" i="7" s="1"/>
  <c r="U506" i="7" s="1"/>
  <c r="X506" i="7" s="1"/>
  <c r="AA506" i="7" s="1"/>
  <c r="K490" i="7"/>
  <c r="N490" i="7" s="1"/>
  <c r="Q490" i="7" s="1"/>
  <c r="T490" i="7" s="1"/>
  <c r="W490" i="7" s="1"/>
  <c r="Z490" i="7" s="1"/>
  <c r="AC490" i="7" s="1"/>
  <c r="C486" i="7"/>
  <c r="F451" i="7"/>
  <c r="I451" i="7" s="1"/>
  <c r="L451" i="7" s="1"/>
  <c r="O451" i="7" s="1"/>
  <c r="R451" i="7" s="1"/>
  <c r="U451" i="7" s="1"/>
  <c r="X451" i="7" s="1"/>
  <c r="AA451" i="7" s="1"/>
  <c r="K442" i="7"/>
  <c r="N442" i="7" s="1"/>
  <c r="Q442" i="7" s="1"/>
  <c r="T442" i="7" s="1"/>
  <c r="W442" i="7" s="1"/>
  <c r="Z442" i="7" s="1"/>
  <c r="AC442" i="7" s="1"/>
  <c r="G436" i="7"/>
  <c r="J436" i="7" s="1"/>
  <c r="M436" i="7" s="1"/>
  <c r="P436" i="7" s="1"/>
  <c r="S436" i="7" s="1"/>
  <c r="V436" i="7" s="1"/>
  <c r="Y436" i="7" s="1"/>
  <c r="AB436" i="7" s="1"/>
  <c r="F405" i="7"/>
  <c r="I405" i="7" s="1"/>
  <c r="L405" i="7" s="1"/>
  <c r="O405" i="7" s="1"/>
  <c r="R405" i="7" s="1"/>
  <c r="U405" i="7" s="1"/>
  <c r="X405" i="7" s="1"/>
  <c r="AA405" i="7" s="1"/>
  <c r="G392" i="7"/>
  <c r="J392" i="7" s="1"/>
  <c r="M392" i="7" s="1"/>
  <c r="P392" i="7" s="1"/>
  <c r="S392" i="7" s="1"/>
  <c r="V392" i="7" s="1"/>
  <c r="Y392" i="7" s="1"/>
  <c r="AB392" i="7" s="1"/>
  <c r="K392" i="7"/>
  <c r="N392" i="7" s="1"/>
  <c r="Q392" i="7" s="1"/>
  <c r="T392" i="7" s="1"/>
  <c r="W392" i="7" s="1"/>
  <c r="Z392" i="7" s="1"/>
  <c r="AC392" i="7" s="1"/>
  <c r="G362" i="7"/>
  <c r="J362" i="7" s="1"/>
  <c r="M362" i="7" s="1"/>
  <c r="P362" i="7" s="1"/>
  <c r="S362" i="7" s="1"/>
  <c r="V362" i="7" s="1"/>
  <c r="Y362" i="7" s="1"/>
  <c r="AB362" i="7" s="1"/>
  <c r="K362" i="7"/>
  <c r="N362" i="7" s="1"/>
  <c r="Q362" i="7" s="1"/>
  <c r="T362" i="7" s="1"/>
  <c r="W362" i="7" s="1"/>
  <c r="Z362" i="7" s="1"/>
  <c r="AC362" i="7" s="1"/>
  <c r="K272" i="7"/>
  <c r="N272" i="7" s="1"/>
  <c r="Q272" i="7" s="1"/>
  <c r="T272" i="7" s="1"/>
  <c r="W272" i="7" s="1"/>
  <c r="Z272" i="7" s="1"/>
  <c r="AC272" i="7" s="1"/>
  <c r="F272" i="7"/>
  <c r="I272" i="7" s="1"/>
  <c r="L272" i="7" s="1"/>
  <c r="O272" i="7" s="1"/>
  <c r="R272" i="7" s="1"/>
  <c r="U272" i="7" s="1"/>
  <c r="X272" i="7" s="1"/>
  <c r="AA272" i="7" s="1"/>
  <c r="K411" i="7"/>
  <c r="N411" i="7" s="1"/>
  <c r="Q411" i="7" s="1"/>
  <c r="T411" i="7" s="1"/>
  <c r="W411" i="7" s="1"/>
  <c r="Z411" i="7" s="1"/>
  <c r="AC411" i="7" s="1"/>
  <c r="K404" i="7"/>
  <c r="N404" i="7" s="1"/>
  <c r="Q404" i="7" s="1"/>
  <c r="T404" i="7" s="1"/>
  <c r="W404" i="7" s="1"/>
  <c r="Z404" i="7" s="1"/>
  <c r="AC404" i="7" s="1"/>
  <c r="G357" i="7"/>
  <c r="J357" i="7" s="1"/>
  <c r="M357" i="7" s="1"/>
  <c r="P357" i="7" s="1"/>
  <c r="S357" i="7" s="1"/>
  <c r="V357" i="7" s="1"/>
  <c r="Y357" i="7" s="1"/>
  <c r="AB357" i="7" s="1"/>
  <c r="G349" i="7"/>
  <c r="J349" i="7" s="1"/>
  <c r="M349" i="7" s="1"/>
  <c r="P349" i="7" s="1"/>
  <c r="S349" i="7" s="1"/>
  <c r="V349" i="7" s="1"/>
  <c r="Y349" i="7" s="1"/>
  <c r="AB349" i="7" s="1"/>
  <c r="K321" i="7"/>
  <c r="N321" i="7" s="1"/>
  <c r="Q321" i="7" s="1"/>
  <c r="T321" i="7" s="1"/>
  <c r="W321" i="7" s="1"/>
  <c r="Z321" i="7" s="1"/>
  <c r="AC321" i="7" s="1"/>
  <c r="F140" i="7"/>
  <c r="I140" i="7" s="1"/>
  <c r="L140" i="7" s="1"/>
  <c r="O140" i="7" s="1"/>
  <c r="R140" i="7" s="1"/>
  <c r="U140" i="7" s="1"/>
  <c r="X140" i="7" s="1"/>
  <c r="AA140" i="7" s="1"/>
  <c r="K125" i="7"/>
  <c r="N125" i="7" s="1"/>
  <c r="Q125" i="7" s="1"/>
  <c r="T125" i="7" s="1"/>
  <c r="W125" i="7" s="1"/>
  <c r="Z125" i="7" s="1"/>
  <c r="AC125" i="7" s="1"/>
  <c r="F404" i="7"/>
  <c r="I404" i="7" s="1"/>
  <c r="L404" i="7" s="1"/>
  <c r="O404" i="7" s="1"/>
  <c r="R404" i="7" s="1"/>
  <c r="U404" i="7" s="1"/>
  <c r="X404" i="7" s="1"/>
  <c r="AA404" i="7" s="1"/>
  <c r="G376" i="7"/>
  <c r="J376" i="7" s="1"/>
  <c r="M376" i="7" s="1"/>
  <c r="P376" i="7" s="1"/>
  <c r="S376" i="7" s="1"/>
  <c r="V376" i="7" s="1"/>
  <c r="Y376" i="7" s="1"/>
  <c r="AB376" i="7" s="1"/>
  <c r="G303" i="7"/>
  <c r="J303" i="7" s="1"/>
  <c r="M303" i="7" s="1"/>
  <c r="P303" i="7" s="1"/>
  <c r="S303" i="7" s="1"/>
  <c r="V303" i="7" s="1"/>
  <c r="Y303" i="7" s="1"/>
  <c r="AB303" i="7" s="1"/>
  <c r="K295" i="7"/>
  <c r="N295" i="7" s="1"/>
  <c r="Q295" i="7" s="1"/>
  <c r="T295" i="7" s="1"/>
  <c r="W295" i="7" s="1"/>
  <c r="Z295" i="7" s="1"/>
  <c r="AC295" i="7" s="1"/>
  <c r="F295" i="7"/>
  <c r="I295" i="7" s="1"/>
  <c r="L295" i="7" s="1"/>
  <c r="O295" i="7" s="1"/>
  <c r="R295" i="7" s="1"/>
  <c r="U295" i="7" s="1"/>
  <c r="X295" i="7" s="1"/>
  <c r="AA295" i="7" s="1"/>
  <c r="F271" i="7"/>
  <c r="I271" i="7" s="1"/>
  <c r="L271" i="7" s="1"/>
  <c r="O271" i="7" s="1"/>
  <c r="R271" i="7" s="1"/>
  <c r="U271" i="7" s="1"/>
  <c r="X271" i="7" s="1"/>
  <c r="AA271" i="7" s="1"/>
  <c r="F411" i="7"/>
  <c r="I411" i="7" s="1"/>
  <c r="L411" i="7" s="1"/>
  <c r="O411" i="7" s="1"/>
  <c r="R411" i="7" s="1"/>
  <c r="U411" i="7" s="1"/>
  <c r="X411" i="7" s="1"/>
  <c r="AA411" i="7" s="1"/>
  <c r="G323" i="7"/>
  <c r="J323" i="7" s="1"/>
  <c r="M323" i="7" s="1"/>
  <c r="P323" i="7" s="1"/>
  <c r="S323" i="7" s="1"/>
  <c r="V323" i="7" s="1"/>
  <c r="Y323" i="7" s="1"/>
  <c r="AB323" i="7" s="1"/>
  <c r="G300" i="7"/>
  <c r="J300" i="7" s="1"/>
  <c r="M300" i="7" s="1"/>
  <c r="P300" i="7" s="1"/>
  <c r="S300" i="7" s="1"/>
  <c r="V300" i="7" s="1"/>
  <c r="Y300" i="7" s="1"/>
  <c r="AB300" i="7" s="1"/>
  <c r="K534" i="7"/>
  <c r="N534" i="7" s="1"/>
  <c r="Q534" i="7" s="1"/>
  <c r="T534" i="7" s="1"/>
  <c r="W534" i="7" s="1"/>
  <c r="Z534" i="7" s="1"/>
  <c r="AC534" i="7" s="1"/>
  <c r="K516" i="7"/>
  <c r="N516" i="7" s="1"/>
  <c r="Q516" i="7" s="1"/>
  <c r="T516" i="7" s="1"/>
  <c r="W516" i="7" s="1"/>
  <c r="Z516" i="7" s="1"/>
  <c r="AC516" i="7" s="1"/>
  <c r="K510" i="7"/>
  <c r="N510" i="7" s="1"/>
  <c r="Q510" i="7" s="1"/>
  <c r="T510" i="7" s="1"/>
  <c r="W510" i="7" s="1"/>
  <c r="Z510" i="7" s="1"/>
  <c r="AC510" i="7" s="1"/>
  <c r="K507" i="7"/>
  <c r="N507" i="7" s="1"/>
  <c r="Q507" i="7" s="1"/>
  <c r="T507" i="7" s="1"/>
  <c r="W507" i="7" s="1"/>
  <c r="Z507" i="7" s="1"/>
  <c r="AC507" i="7" s="1"/>
  <c r="K614" i="7"/>
  <c r="N614" i="7" s="1"/>
  <c r="Q614" i="7" s="1"/>
  <c r="T614" i="7" s="1"/>
  <c r="W614" i="7" s="1"/>
  <c r="Z614" i="7" s="1"/>
  <c r="AC614" i="7" s="1"/>
  <c r="K558" i="7"/>
  <c r="N558" i="7" s="1"/>
  <c r="Q558" i="7" s="1"/>
  <c r="T558" i="7" s="1"/>
  <c r="W558" i="7" s="1"/>
  <c r="Z558" i="7" s="1"/>
  <c r="AC558" i="7" s="1"/>
  <c r="K549" i="7"/>
  <c r="N549" i="7" s="1"/>
  <c r="Q549" i="7" s="1"/>
  <c r="T549" i="7" s="1"/>
  <c r="W549" i="7" s="1"/>
  <c r="Z549" i="7" s="1"/>
  <c r="AC549" i="7" s="1"/>
  <c r="K522" i="7"/>
  <c r="N522" i="7" s="1"/>
  <c r="Q522" i="7" s="1"/>
  <c r="T522" i="7" s="1"/>
  <c r="W522" i="7" s="1"/>
  <c r="Z522" i="7" s="1"/>
  <c r="AC522" i="7" s="1"/>
  <c r="K517" i="7"/>
  <c r="N517" i="7" s="1"/>
  <c r="Q517" i="7" s="1"/>
  <c r="T517" i="7" s="1"/>
  <c r="W517" i="7" s="1"/>
  <c r="Z517" i="7" s="1"/>
  <c r="AC517" i="7" s="1"/>
  <c r="C510" i="7"/>
  <c r="K431" i="7"/>
  <c r="N431" i="7" s="1"/>
  <c r="Q431" i="7" s="1"/>
  <c r="T431" i="7" s="1"/>
  <c r="W431" i="7" s="1"/>
  <c r="Z431" i="7" s="1"/>
  <c r="AC431" i="7" s="1"/>
  <c r="C428" i="7"/>
  <c r="F424" i="7"/>
  <c r="I424" i="7" s="1"/>
  <c r="L424" i="7" s="1"/>
  <c r="O424" i="7" s="1"/>
  <c r="R424" i="7" s="1"/>
  <c r="U424" i="7" s="1"/>
  <c r="X424" i="7" s="1"/>
  <c r="AA424" i="7" s="1"/>
  <c r="K406" i="7"/>
  <c r="N406" i="7" s="1"/>
  <c r="Q406" i="7" s="1"/>
  <c r="T406" i="7" s="1"/>
  <c r="W406" i="7" s="1"/>
  <c r="Z406" i="7" s="1"/>
  <c r="AC406" i="7" s="1"/>
  <c r="G373" i="7"/>
  <c r="J373" i="7" s="1"/>
  <c r="M373" i="7" s="1"/>
  <c r="P373" i="7" s="1"/>
  <c r="S373" i="7" s="1"/>
  <c r="V373" i="7" s="1"/>
  <c r="Y373" i="7" s="1"/>
  <c r="AB373" i="7" s="1"/>
  <c r="G344" i="7"/>
  <c r="J344" i="7" s="1"/>
  <c r="M344" i="7" s="1"/>
  <c r="P344" i="7" s="1"/>
  <c r="S344" i="7" s="1"/>
  <c r="V344" i="7" s="1"/>
  <c r="Y344" i="7" s="1"/>
  <c r="AB344" i="7" s="1"/>
  <c r="K344" i="7"/>
  <c r="N344" i="7" s="1"/>
  <c r="Q344" i="7" s="1"/>
  <c r="T344" i="7" s="1"/>
  <c r="W344" i="7" s="1"/>
  <c r="Z344" i="7" s="1"/>
  <c r="AC344" i="7" s="1"/>
  <c r="G315" i="7"/>
  <c r="J315" i="7" s="1"/>
  <c r="M315" i="7" s="1"/>
  <c r="P315" i="7" s="1"/>
  <c r="S315" i="7" s="1"/>
  <c r="V315" i="7" s="1"/>
  <c r="Y315" i="7" s="1"/>
  <c r="AB315" i="7" s="1"/>
  <c r="K315" i="7"/>
  <c r="N315" i="7" s="1"/>
  <c r="Q315" i="7" s="1"/>
  <c r="T315" i="7" s="1"/>
  <c r="W315" i="7" s="1"/>
  <c r="Z315" i="7" s="1"/>
  <c r="AC315" i="7" s="1"/>
  <c r="F401" i="7"/>
  <c r="I401" i="7" s="1"/>
  <c r="L401" i="7" s="1"/>
  <c r="O401" i="7" s="1"/>
  <c r="R401" i="7" s="1"/>
  <c r="U401" i="7" s="1"/>
  <c r="X401" i="7" s="1"/>
  <c r="AA401" i="7" s="1"/>
  <c r="G370" i="7"/>
  <c r="J370" i="7" s="1"/>
  <c r="M370" i="7" s="1"/>
  <c r="P370" i="7" s="1"/>
  <c r="S370" i="7" s="1"/>
  <c r="V370" i="7" s="1"/>
  <c r="Y370" i="7" s="1"/>
  <c r="AB370" i="7" s="1"/>
  <c r="G331" i="7"/>
  <c r="J331" i="7" s="1"/>
  <c r="M331" i="7" s="1"/>
  <c r="P331" i="7" s="1"/>
  <c r="S331" i="7" s="1"/>
  <c r="V331" i="7" s="1"/>
  <c r="Y331" i="7" s="1"/>
  <c r="AB331" i="7" s="1"/>
  <c r="F162" i="7"/>
  <c r="I162" i="7" s="1"/>
  <c r="L162" i="7" s="1"/>
  <c r="O162" i="7" s="1"/>
  <c r="R162" i="7" s="1"/>
  <c r="U162" i="7" s="1"/>
  <c r="X162" i="7" s="1"/>
  <c r="AA162" i="7" s="1"/>
  <c r="G162" i="7"/>
  <c r="J162" i="7" s="1"/>
  <c r="M162" i="7" s="1"/>
  <c r="P162" i="7" s="1"/>
  <c r="S162" i="7" s="1"/>
  <c r="V162" i="7" s="1"/>
  <c r="Y162" i="7" s="1"/>
  <c r="AB162" i="7" s="1"/>
  <c r="K162" i="7"/>
  <c r="N162" i="7" s="1"/>
  <c r="Q162" i="7" s="1"/>
  <c r="T162" i="7" s="1"/>
  <c r="W162" i="7" s="1"/>
  <c r="Z162" i="7" s="1"/>
  <c r="AC162" i="7" s="1"/>
  <c r="F103" i="7"/>
  <c r="I103" i="7" s="1"/>
  <c r="L103" i="7" s="1"/>
  <c r="O103" i="7" s="1"/>
  <c r="R103" i="7" s="1"/>
  <c r="U103" i="7" s="1"/>
  <c r="X103" i="7" s="1"/>
  <c r="AA103" i="7" s="1"/>
  <c r="G103" i="7"/>
  <c r="J103" i="7" s="1"/>
  <c r="M103" i="7" s="1"/>
  <c r="P103" i="7" s="1"/>
  <c r="S103" i="7" s="1"/>
  <c r="V103" i="7" s="1"/>
  <c r="Y103" i="7" s="1"/>
  <c r="AB103" i="7" s="1"/>
  <c r="F209" i="7"/>
  <c r="I209" i="7" s="1"/>
  <c r="L209" i="7" s="1"/>
  <c r="O209" i="7" s="1"/>
  <c r="R209" i="7" s="1"/>
  <c r="U209" i="7" s="1"/>
  <c r="X209" i="7" s="1"/>
  <c r="AA209" i="7" s="1"/>
  <c r="G209" i="7"/>
  <c r="J209" i="7" s="1"/>
  <c r="M209" i="7" s="1"/>
  <c r="P209" i="7" s="1"/>
  <c r="S209" i="7" s="1"/>
  <c r="V209" i="7" s="1"/>
  <c r="Y209" i="7" s="1"/>
  <c r="AB209" i="7" s="1"/>
  <c r="K209" i="7"/>
  <c r="N209" i="7" s="1"/>
  <c r="Q209" i="7" s="1"/>
  <c r="T209" i="7" s="1"/>
  <c r="W209" i="7" s="1"/>
  <c r="Z209" i="7" s="1"/>
  <c r="AC209" i="7" s="1"/>
  <c r="G363" i="7"/>
  <c r="J363" i="7" s="1"/>
  <c r="M363" i="7" s="1"/>
  <c r="P363" i="7" s="1"/>
  <c r="S363" i="7" s="1"/>
  <c r="V363" i="7" s="1"/>
  <c r="Y363" i="7" s="1"/>
  <c r="AB363" i="7" s="1"/>
  <c r="K363" i="7"/>
  <c r="N363" i="7" s="1"/>
  <c r="Q363" i="7" s="1"/>
  <c r="T363" i="7" s="1"/>
  <c r="W363" i="7" s="1"/>
  <c r="Z363" i="7" s="1"/>
  <c r="AC363" i="7" s="1"/>
  <c r="K359" i="7"/>
  <c r="N359" i="7" s="1"/>
  <c r="Q359" i="7" s="1"/>
  <c r="T359" i="7" s="1"/>
  <c r="W359" i="7" s="1"/>
  <c r="Z359" i="7" s="1"/>
  <c r="AC359" i="7" s="1"/>
  <c r="K357" i="7"/>
  <c r="N357" i="7" s="1"/>
  <c r="Q357" i="7" s="1"/>
  <c r="T357" i="7" s="1"/>
  <c r="W357" i="7" s="1"/>
  <c r="Z357" i="7" s="1"/>
  <c r="AC357" i="7" s="1"/>
  <c r="K333" i="7"/>
  <c r="N333" i="7" s="1"/>
  <c r="Q333" i="7" s="1"/>
  <c r="T333" i="7" s="1"/>
  <c r="W333" i="7" s="1"/>
  <c r="Z333" i="7" s="1"/>
  <c r="AC333" i="7" s="1"/>
  <c r="G333" i="7"/>
  <c r="J333" i="7" s="1"/>
  <c r="M333" i="7" s="1"/>
  <c r="P333" i="7" s="1"/>
  <c r="S333" i="7" s="1"/>
  <c r="V333" i="7" s="1"/>
  <c r="Y333" i="7" s="1"/>
  <c r="AB333" i="7" s="1"/>
  <c r="G288" i="7"/>
  <c r="J288" i="7" s="1"/>
  <c r="M288" i="7" s="1"/>
  <c r="P288" i="7" s="1"/>
  <c r="S288" i="7" s="1"/>
  <c r="V288" i="7" s="1"/>
  <c r="Y288" i="7" s="1"/>
  <c r="AB288" i="7" s="1"/>
  <c r="G425" i="7"/>
  <c r="J425" i="7" s="1"/>
  <c r="M425" i="7" s="1"/>
  <c r="P425" i="7" s="1"/>
  <c r="S425" i="7" s="1"/>
  <c r="V425" i="7" s="1"/>
  <c r="Y425" i="7" s="1"/>
  <c r="AB425" i="7" s="1"/>
  <c r="K423" i="7"/>
  <c r="N423" i="7" s="1"/>
  <c r="Q423" i="7" s="1"/>
  <c r="T423" i="7" s="1"/>
  <c r="W423" i="7" s="1"/>
  <c r="Z423" i="7" s="1"/>
  <c r="AC423" i="7" s="1"/>
  <c r="F418" i="7"/>
  <c r="I418" i="7" s="1"/>
  <c r="L418" i="7" s="1"/>
  <c r="O418" i="7" s="1"/>
  <c r="R418" i="7" s="1"/>
  <c r="U418" i="7" s="1"/>
  <c r="X418" i="7" s="1"/>
  <c r="AA418" i="7" s="1"/>
  <c r="G402" i="7"/>
  <c r="J402" i="7" s="1"/>
  <c r="M402" i="7" s="1"/>
  <c r="P402" i="7" s="1"/>
  <c r="S402" i="7" s="1"/>
  <c r="V402" i="7" s="1"/>
  <c r="Y402" i="7" s="1"/>
  <c r="AB402" i="7" s="1"/>
  <c r="F421" i="7"/>
  <c r="I421" i="7" s="1"/>
  <c r="L421" i="7" s="1"/>
  <c r="O421" i="7" s="1"/>
  <c r="R421" i="7" s="1"/>
  <c r="U421" i="7" s="1"/>
  <c r="X421" i="7" s="1"/>
  <c r="AA421" i="7" s="1"/>
  <c r="K376" i="7"/>
  <c r="N376" i="7" s="1"/>
  <c r="Q376" i="7" s="1"/>
  <c r="T376" i="7" s="1"/>
  <c r="W376" i="7" s="1"/>
  <c r="Z376" i="7" s="1"/>
  <c r="AC376" i="7" s="1"/>
  <c r="F349" i="7"/>
  <c r="I349" i="7" s="1"/>
  <c r="L349" i="7" s="1"/>
  <c r="O349" i="7" s="1"/>
  <c r="R349" i="7" s="1"/>
  <c r="U349" i="7" s="1"/>
  <c r="X349" i="7" s="1"/>
  <c r="AA349" i="7" s="1"/>
  <c r="F321" i="7"/>
  <c r="I321" i="7" s="1"/>
  <c r="L321" i="7" s="1"/>
  <c r="O321" i="7" s="1"/>
  <c r="R321" i="7" s="1"/>
  <c r="U321" i="7" s="1"/>
  <c r="X321" i="7" s="1"/>
  <c r="AA321" i="7" s="1"/>
  <c r="G304" i="7"/>
  <c r="J304" i="7" s="1"/>
  <c r="M304" i="7" s="1"/>
  <c r="P304" i="7" s="1"/>
  <c r="S304" i="7" s="1"/>
  <c r="V304" i="7" s="1"/>
  <c r="Y304" i="7" s="1"/>
  <c r="AB304" i="7" s="1"/>
  <c r="F184" i="7"/>
  <c r="I184" i="7" s="1"/>
  <c r="L184" i="7" s="1"/>
  <c r="O184" i="7" s="1"/>
  <c r="R184" i="7" s="1"/>
  <c r="U184" i="7" s="1"/>
  <c r="X184" i="7" s="1"/>
  <c r="AA184" i="7" s="1"/>
  <c r="G184" i="7"/>
  <c r="J184" i="7" s="1"/>
  <c r="M184" i="7" s="1"/>
  <c r="P184" i="7" s="1"/>
  <c r="S184" i="7" s="1"/>
  <c r="V184" i="7" s="1"/>
  <c r="Y184" i="7" s="1"/>
  <c r="AB184" i="7" s="1"/>
  <c r="G82" i="7"/>
  <c r="J82" i="7" s="1"/>
  <c r="M82" i="7" s="1"/>
  <c r="P82" i="7" s="1"/>
  <c r="S82" i="7" s="1"/>
  <c r="V82" i="7" s="1"/>
  <c r="Y82" i="7" s="1"/>
  <c r="AB82" i="7" s="1"/>
  <c r="F82" i="7"/>
  <c r="I82" i="7" s="1"/>
  <c r="L82" i="7" s="1"/>
  <c r="O82" i="7" s="1"/>
  <c r="R82" i="7" s="1"/>
  <c r="U82" i="7" s="1"/>
  <c r="X82" i="7" s="1"/>
  <c r="AA82" i="7" s="1"/>
  <c r="K82" i="7"/>
  <c r="N82" i="7" s="1"/>
  <c r="Q82" i="7" s="1"/>
  <c r="T82" i="7" s="1"/>
  <c r="W82" i="7" s="1"/>
  <c r="Z82" i="7" s="1"/>
  <c r="AC82" i="7" s="1"/>
  <c r="F398" i="7"/>
  <c r="I398" i="7" s="1"/>
  <c r="L398" i="7" s="1"/>
  <c r="O398" i="7" s="1"/>
  <c r="R398" i="7" s="1"/>
  <c r="U398" i="7" s="1"/>
  <c r="X398" i="7" s="1"/>
  <c r="AA398" i="7" s="1"/>
  <c r="F328" i="7"/>
  <c r="I328" i="7" s="1"/>
  <c r="L328" i="7" s="1"/>
  <c r="O328" i="7" s="1"/>
  <c r="R328" i="7" s="1"/>
  <c r="U328" i="7" s="1"/>
  <c r="X328" i="7" s="1"/>
  <c r="AA328" i="7" s="1"/>
  <c r="K327" i="7"/>
  <c r="N327" i="7" s="1"/>
  <c r="Q327" i="7" s="1"/>
  <c r="T327" i="7" s="1"/>
  <c r="W327" i="7" s="1"/>
  <c r="Z327" i="7" s="1"/>
  <c r="AC327" i="7" s="1"/>
  <c r="G312" i="7"/>
  <c r="J312" i="7" s="1"/>
  <c r="M312" i="7" s="1"/>
  <c r="P312" i="7" s="1"/>
  <c r="S312" i="7" s="1"/>
  <c r="V312" i="7" s="1"/>
  <c r="Y312" i="7" s="1"/>
  <c r="AB312" i="7" s="1"/>
  <c r="K299" i="7"/>
  <c r="N299" i="7" s="1"/>
  <c r="Q299" i="7" s="1"/>
  <c r="T299" i="7" s="1"/>
  <c r="W299" i="7" s="1"/>
  <c r="Z299" i="7" s="1"/>
  <c r="AC299" i="7" s="1"/>
  <c r="G294" i="7"/>
  <c r="J294" i="7" s="1"/>
  <c r="M294" i="7" s="1"/>
  <c r="P294" i="7" s="1"/>
  <c r="S294" i="7" s="1"/>
  <c r="V294" i="7" s="1"/>
  <c r="Y294" i="7" s="1"/>
  <c r="AB294" i="7" s="1"/>
  <c r="G270" i="7"/>
  <c r="J270" i="7" s="1"/>
  <c r="M270" i="7" s="1"/>
  <c r="P270" i="7" s="1"/>
  <c r="S270" i="7" s="1"/>
  <c r="V270" i="7" s="1"/>
  <c r="Y270" i="7" s="1"/>
  <c r="AB270" i="7" s="1"/>
  <c r="F238" i="7"/>
  <c r="I238" i="7" s="1"/>
  <c r="L238" i="7" s="1"/>
  <c r="O238" i="7" s="1"/>
  <c r="R238" i="7" s="1"/>
  <c r="U238" i="7" s="1"/>
  <c r="X238" i="7" s="1"/>
  <c r="AA238" i="7" s="1"/>
  <c r="G214" i="7"/>
  <c r="J214" i="7" s="1"/>
  <c r="M214" i="7" s="1"/>
  <c r="P214" i="7" s="1"/>
  <c r="S214" i="7" s="1"/>
  <c r="V214" i="7" s="1"/>
  <c r="Y214" i="7" s="1"/>
  <c r="AB214" i="7" s="1"/>
  <c r="K202" i="7"/>
  <c r="N202" i="7" s="1"/>
  <c r="Q202" i="7" s="1"/>
  <c r="T202" i="7" s="1"/>
  <c r="W202" i="7" s="1"/>
  <c r="Z202" i="7" s="1"/>
  <c r="AC202" i="7" s="1"/>
  <c r="G188" i="7"/>
  <c r="J188" i="7" s="1"/>
  <c r="M188" i="7" s="1"/>
  <c r="P188" i="7" s="1"/>
  <c r="S188" i="7" s="1"/>
  <c r="V188" i="7" s="1"/>
  <c r="Y188" i="7" s="1"/>
  <c r="AB188" i="7" s="1"/>
  <c r="F173" i="7"/>
  <c r="I173" i="7" s="1"/>
  <c r="L173" i="7" s="1"/>
  <c r="O173" i="7" s="1"/>
  <c r="R173" i="7" s="1"/>
  <c r="U173" i="7" s="1"/>
  <c r="X173" i="7" s="1"/>
  <c r="AA173" i="7" s="1"/>
  <c r="K170" i="7"/>
  <c r="N170" i="7" s="1"/>
  <c r="Q170" i="7" s="1"/>
  <c r="T170" i="7" s="1"/>
  <c r="W170" i="7" s="1"/>
  <c r="Z170" i="7" s="1"/>
  <c r="AC170" i="7" s="1"/>
  <c r="G163" i="7"/>
  <c r="J163" i="7" s="1"/>
  <c r="M163" i="7" s="1"/>
  <c r="P163" i="7" s="1"/>
  <c r="S163" i="7" s="1"/>
  <c r="V163" i="7" s="1"/>
  <c r="Y163" i="7" s="1"/>
  <c r="AB163" i="7" s="1"/>
  <c r="K152" i="7"/>
  <c r="N152" i="7" s="1"/>
  <c r="Q152" i="7" s="1"/>
  <c r="T152" i="7" s="1"/>
  <c r="W152" i="7" s="1"/>
  <c r="Z152" i="7" s="1"/>
  <c r="AC152" i="7" s="1"/>
  <c r="G147" i="7"/>
  <c r="J147" i="7" s="1"/>
  <c r="M147" i="7" s="1"/>
  <c r="P147" i="7" s="1"/>
  <c r="S147" i="7" s="1"/>
  <c r="V147" i="7" s="1"/>
  <c r="Y147" i="7" s="1"/>
  <c r="AB147" i="7" s="1"/>
  <c r="F145" i="7"/>
  <c r="I145" i="7" s="1"/>
  <c r="L145" i="7" s="1"/>
  <c r="O145" i="7" s="1"/>
  <c r="R145" i="7" s="1"/>
  <c r="U145" i="7" s="1"/>
  <c r="X145" i="7" s="1"/>
  <c r="AA145" i="7" s="1"/>
  <c r="K141" i="7"/>
  <c r="N141" i="7" s="1"/>
  <c r="Q141" i="7" s="1"/>
  <c r="T141" i="7" s="1"/>
  <c r="W141" i="7" s="1"/>
  <c r="Z141" i="7" s="1"/>
  <c r="AC141" i="7" s="1"/>
  <c r="K129" i="7"/>
  <c r="N129" i="7" s="1"/>
  <c r="Q129" i="7" s="1"/>
  <c r="T129" i="7" s="1"/>
  <c r="W129" i="7" s="1"/>
  <c r="Z129" i="7" s="1"/>
  <c r="AC129" i="7" s="1"/>
  <c r="F125" i="7"/>
  <c r="I125" i="7" s="1"/>
  <c r="L125" i="7" s="1"/>
  <c r="O125" i="7" s="1"/>
  <c r="R125" i="7" s="1"/>
  <c r="U125" i="7" s="1"/>
  <c r="X125" i="7" s="1"/>
  <c r="AA125" i="7" s="1"/>
  <c r="K124" i="7"/>
  <c r="N124" i="7" s="1"/>
  <c r="Q124" i="7" s="1"/>
  <c r="T124" i="7" s="1"/>
  <c r="W124" i="7" s="1"/>
  <c r="Z124" i="7" s="1"/>
  <c r="AC124" i="7" s="1"/>
  <c r="G106" i="7"/>
  <c r="J106" i="7" s="1"/>
  <c r="M106" i="7" s="1"/>
  <c r="P106" i="7" s="1"/>
  <c r="S106" i="7" s="1"/>
  <c r="V106" i="7" s="1"/>
  <c r="Y106" i="7" s="1"/>
  <c r="AB106" i="7" s="1"/>
  <c r="K100" i="7"/>
  <c r="N100" i="7" s="1"/>
  <c r="Q100" i="7" s="1"/>
  <c r="T100" i="7" s="1"/>
  <c r="W100" i="7" s="1"/>
  <c r="Z100" i="7" s="1"/>
  <c r="AC100" i="7" s="1"/>
  <c r="G98" i="7"/>
  <c r="J98" i="7" s="1"/>
  <c r="M98" i="7" s="1"/>
  <c r="P98" i="7" s="1"/>
  <c r="S98" i="7" s="1"/>
  <c r="V98" i="7" s="1"/>
  <c r="Y98" i="7" s="1"/>
  <c r="AB98" i="7" s="1"/>
  <c r="F94" i="7"/>
  <c r="I94" i="7" s="1"/>
  <c r="L94" i="7" s="1"/>
  <c r="O94" i="7" s="1"/>
  <c r="R94" i="7" s="1"/>
  <c r="U94" i="7" s="1"/>
  <c r="X94" i="7" s="1"/>
  <c r="AA94" i="7" s="1"/>
  <c r="K317" i="7"/>
  <c r="N317" i="7" s="1"/>
  <c r="Q317" i="7" s="1"/>
  <c r="T317" i="7" s="1"/>
  <c r="W317" i="7" s="1"/>
  <c r="Z317" i="7" s="1"/>
  <c r="AC317" i="7" s="1"/>
  <c r="K235" i="7"/>
  <c r="N235" i="7" s="1"/>
  <c r="Q235" i="7" s="1"/>
  <c r="T235" i="7" s="1"/>
  <c r="W235" i="7" s="1"/>
  <c r="Z235" i="7" s="1"/>
  <c r="AC235" i="7" s="1"/>
  <c r="F214" i="7"/>
  <c r="I214" i="7" s="1"/>
  <c r="L214" i="7" s="1"/>
  <c r="O214" i="7" s="1"/>
  <c r="R214" i="7" s="1"/>
  <c r="U214" i="7" s="1"/>
  <c r="X214" i="7" s="1"/>
  <c r="AA214" i="7" s="1"/>
  <c r="G195" i="7"/>
  <c r="J195" i="7" s="1"/>
  <c r="M195" i="7" s="1"/>
  <c r="P195" i="7" s="1"/>
  <c r="S195" i="7" s="1"/>
  <c r="V195" i="7" s="1"/>
  <c r="Y195" i="7" s="1"/>
  <c r="AB195" i="7" s="1"/>
  <c r="F188" i="7"/>
  <c r="I188" i="7" s="1"/>
  <c r="L188" i="7" s="1"/>
  <c r="O188" i="7" s="1"/>
  <c r="R188" i="7" s="1"/>
  <c r="U188" i="7" s="1"/>
  <c r="X188" i="7" s="1"/>
  <c r="AA188" i="7" s="1"/>
  <c r="F147" i="7"/>
  <c r="I147" i="7" s="1"/>
  <c r="L147" i="7" s="1"/>
  <c r="O147" i="7" s="1"/>
  <c r="R147" i="7" s="1"/>
  <c r="U147" i="7" s="1"/>
  <c r="X147" i="7" s="1"/>
  <c r="AA147" i="7" s="1"/>
  <c r="F106" i="7"/>
  <c r="I106" i="7" s="1"/>
  <c r="L106" i="7" s="1"/>
  <c r="O106" i="7" s="1"/>
  <c r="R106" i="7" s="1"/>
  <c r="U106" i="7" s="1"/>
  <c r="X106" i="7" s="1"/>
  <c r="AA106" i="7" s="1"/>
  <c r="F98" i="7"/>
  <c r="I98" i="7" s="1"/>
  <c r="L98" i="7" s="1"/>
  <c r="O98" i="7" s="1"/>
  <c r="R98" i="7" s="1"/>
  <c r="U98" i="7" s="1"/>
  <c r="X98" i="7" s="1"/>
  <c r="AA98" i="7" s="1"/>
  <c r="K81" i="7"/>
  <c r="N81" i="7" s="1"/>
  <c r="Q81" i="7" s="1"/>
  <c r="T81" i="7" s="1"/>
  <c r="W81" i="7" s="1"/>
  <c r="Z81" i="7" s="1"/>
  <c r="AC81" i="7" s="1"/>
  <c r="K338" i="7"/>
  <c r="N338" i="7" s="1"/>
  <c r="Q338" i="7" s="1"/>
  <c r="T338" i="7" s="1"/>
  <c r="W338" i="7" s="1"/>
  <c r="Z338" i="7" s="1"/>
  <c r="AC338" i="7" s="1"/>
  <c r="K331" i="7"/>
  <c r="N331" i="7" s="1"/>
  <c r="Q331" i="7" s="1"/>
  <c r="T331" i="7" s="1"/>
  <c r="W331" i="7" s="1"/>
  <c r="Z331" i="7" s="1"/>
  <c r="AC331" i="7" s="1"/>
  <c r="K297" i="7"/>
  <c r="N297" i="7" s="1"/>
  <c r="Q297" i="7" s="1"/>
  <c r="T297" i="7" s="1"/>
  <c r="W297" i="7" s="1"/>
  <c r="Z297" i="7" s="1"/>
  <c r="AC297" i="7" s="1"/>
  <c r="K254" i="7"/>
  <c r="N254" i="7" s="1"/>
  <c r="Q254" i="7" s="1"/>
  <c r="T254" i="7" s="1"/>
  <c r="W254" i="7" s="1"/>
  <c r="Z254" i="7" s="1"/>
  <c r="AC254" i="7" s="1"/>
  <c r="K244" i="7"/>
  <c r="N244" i="7" s="1"/>
  <c r="Q244" i="7" s="1"/>
  <c r="T244" i="7" s="1"/>
  <c r="W244" i="7" s="1"/>
  <c r="Z244" i="7" s="1"/>
  <c r="AC244" i="7" s="1"/>
  <c r="G202" i="7"/>
  <c r="J202" i="7" s="1"/>
  <c r="M202" i="7" s="1"/>
  <c r="P202" i="7" s="1"/>
  <c r="S202" i="7" s="1"/>
  <c r="V202" i="7" s="1"/>
  <c r="Y202" i="7" s="1"/>
  <c r="AB202" i="7" s="1"/>
  <c r="K200" i="7"/>
  <c r="N200" i="7" s="1"/>
  <c r="Q200" i="7" s="1"/>
  <c r="T200" i="7" s="1"/>
  <c r="W200" i="7" s="1"/>
  <c r="Z200" i="7" s="1"/>
  <c r="AC200" i="7" s="1"/>
  <c r="K198" i="7"/>
  <c r="N198" i="7" s="1"/>
  <c r="Q198" i="7" s="1"/>
  <c r="T198" i="7" s="1"/>
  <c r="W198" i="7" s="1"/>
  <c r="Z198" i="7" s="1"/>
  <c r="AC198" i="7" s="1"/>
  <c r="K196" i="7"/>
  <c r="N196" i="7" s="1"/>
  <c r="Q196" i="7" s="1"/>
  <c r="T196" i="7" s="1"/>
  <c r="W196" i="7" s="1"/>
  <c r="Z196" i="7" s="1"/>
  <c r="AC196" i="7" s="1"/>
  <c r="K180" i="7"/>
  <c r="N180" i="7" s="1"/>
  <c r="Q180" i="7" s="1"/>
  <c r="T180" i="7" s="1"/>
  <c r="W180" i="7" s="1"/>
  <c r="Z180" i="7" s="1"/>
  <c r="AC180" i="7" s="1"/>
  <c r="K91" i="7"/>
  <c r="N91" i="7" s="1"/>
  <c r="Q91" i="7" s="1"/>
  <c r="T91" i="7" s="1"/>
  <c r="W91" i="7" s="1"/>
  <c r="Z91" i="7" s="1"/>
  <c r="AC91" i="7" s="1"/>
  <c r="K401" i="7"/>
  <c r="N401" i="7" s="1"/>
  <c r="Q401" i="7" s="1"/>
  <c r="T401" i="7" s="1"/>
  <c r="W401" i="7" s="1"/>
  <c r="Z401" i="7" s="1"/>
  <c r="AC401" i="7" s="1"/>
  <c r="K374" i="7"/>
  <c r="N374" i="7" s="1"/>
  <c r="Q374" i="7" s="1"/>
  <c r="T374" i="7" s="1"/>
  <c r="W374" i="7" s="1"/>
  <c r="Z374" i="7" s="1"/>
  <c r="AC374" i="7" s="1"/>
  <c r="K368" i="7"/>
  <c r="N368" i="7" s="1"/>
  <c r="Q368" i="7" s="1"/>
  <c r="T368" i="7" s="1"/>
  <c r="W368" i="7" s="1"/>
  <c r="Z368" i="7" s="1"/>
  <c r="AC368" i="7" s="1"/>
  <c r="G301" i="7"/>
  <c r="J301" i="7" s="1"/>
  <c r="M301" i="7" s="1"/>
  <c r="P301" i="7" s="1"/>
  <c r="S301" i="7" s="1"/>
  <c r="V301" i="7" s="1"/>
  <c r="Y301" i="7" s="1"/>
  <c r="AB301" i="7" s="1"/>
  <c r="G291" i="7"/>
  <c r="J291" i="7" s="1"/>
  <c r="M291" i="7" s="1"/>
  <c r="P291" i="7" s="1"/>
  <c r="S291" i="7" s="1"/>
  <c r="V291" i="7" s="1"/>
  <c r="Y291" i="7" s="1"/>
  <c r="AB291" i="7" s="1"/>
  <c r="K280" i="7"/>
  <c r="N280" i="7" s="1"/>
  <c r="Q280" i="7" s="1"/>
  <c r="T280" i="7" s="1"/>
  <c r="W280" i="7" s="1"/>
  <c r="Z280" i="7" s="1"/>
  <c r="AC280" i="7" s="1"/>
  <c r="K258" i="7"/>
  <c r="N258" i="7" s="1"/>
  <c r="Q258" i="7" s="1"/>
  <c r="T258" i="7" s="1"/>
  <c r="W258" i="7" s="1"/>
  <c r="Z258" i="7" s="1"/>
  <c r="AC258" i="7" s="1"/>
  <c r="K241" i="7"/>
  <c r="N241" i="7" s="1"/>
  <c r="Q241" i="7" s="1"/>
  <c r="T241" i="7" s="1"/>
  <c r="W241" i="7" s="1"/>
  <c r="Z241" i="7" s="1"/>
  <c r="AC241" i="7" s="1"/>
  <c r="K239" i="7"/>
  <c r="N239" i="7" s="1"/>
  <c r="Q239" i="7" s="1"/>
  <c r="T239" i="7" s="1"/>
  <c r="W239" i="7" s="1"/>
  <c r="Z239" i="7" s="1"/>
  <c r="AC239" i="7" s="1"/>
  <c r="K237" i="7"/>
  <c r="N237" i="7" s="1"/>
  <c r="Q237" i="7" s="1"/>
  <c r="T237" i="7" s="1"/>
  <c r="W237" i="7" s="1"/>
  <c r="Z237" i="7" s="1"/>
  <c r="AC237" i="7" s="1"/>
  <c r="G235" i="7"/>
  <c r="J235" i="7" s="1"/>
  <c r="M235" i="7" s="1"/>
  <c r="P235" i="7" s="1"/>
  <c r="S235" i="7" s="1"/>
  <c r="V235" i="7" s="1"/>
  <c r="Y235" i="7" s="1"/>
  <c r="AB235" i="7" s="1"/>
  <c r="F233" i="7"/>
  <c r="I233" i="7" s="1"/>
  <c r="L233" i="7" s="1"/>
  <c r="O233" i="7" s="1"/>
  <c r="R233" i="7" s="1"/>
  <c r="U233" i="7" s="1"/>
  <c r="X233" i="7" s="1"/>
  <c r="AA233" i="7" s="1"/>
  <c r="K226" i="7"/>
  <c r="N226" i="7" s="1"/>
  <c r="Q226" i="7" s="1"/>
  <c r="T226" i="7" s="1"/>
  <c r="W226" i="7" s="1"/>
  <c r="Z226" i="7" s="1"/>
  <c r="AC226" i="7" s="1"/>
  <c r="F200" i="7"/>
  <c r="I200" i="7" s="1"/>
  <c r="L200" i="7" s="1"/>
  <c r="O200" i="7" s="1"/>
  <c r="R200" i="7" s="1"/>
  <c r="U200" i="7" s="1"/>
  <c r="X200" i="7" s="1"/>
  <c r="AA200" i="7" s="1"/>
  <c r="K182" i="7"/>
  <c r="N182" i="7" s="1"/>
  <c r="Q182" i="7" s="1"/>
  <c r="T182" i="7" s="1"/>
  <c r="W182" i="7" s="1"/>
  <c r="Z182" i="7" s="1"/>
  <c r="AC182" i="7" s="1"/>
  <c r="F156" i="7"/>
  <c r="I156" i="7" s="1"/>
  <c r="L156" i="7" s="1"/>
  <c r="O156" i="7" s="1"/>
  <c r="R156" i="7" s="1"/>
  <c r="U156" i="7" s="1"/>
  <c r="X156" i="7" s="1"/>
  <c r="AA156" i="7" s="1"/>
  <c r="F141" i="7"/>
  <c r="I141" i="7" s="1"/>
  <c r="L141" i="7" s="1"/>
  <c r="O141" i="7" s="1"/>
  <c r="R141" i="7" s="1"/>
  <c r="U141" i="7" s="1"/>
  <c r="X141" i="7" s="1"/>
  <c r="AA141" i="7" s="1"/>
  <c r="K118" i="7"/>
  <c r="N118" i="7" s="1"/>
  <c r="Q118" i="7" s="1"/>
  <c r="T118" i="7" s="1"/>
  <c r="W118" i="7" s="1"/>
  <c r="Z118" i="7" s="1"/>
  <c r="AC118" i="7" s="1"/>
  <c r="G91" i="7"/>
  <c r="J91" i="7" s="1"/>
  <c r="M91" i="7" s="1"/>
  <c r="P91" i="7" s="1"/>
  <c r="S91" i="7" s="1"/>
  <c r="V91" i="7" s="1"/>
  <c r="Y91" i="7" s="1"/>
  <c r="AB91" i="7" s="1"/>
  <c r="G237" i="7"/>
  <c r="J237" i="7" s="1"/>
  <c r="M237" i="7" s="1"/>
  <c r="P237" i="7" s="1"/>
  <c r="S237" i="7" s="1"/>
  <c r="V237" i="7" s="1"/>
  <c r="Y237" i="7" s="1"/>
  <c r="AB237" i="7" s="1"/>
  <c r="F235" i="7"/>
  <c r="I235" i="7" s="1"/>
  <c r="L235" i="7" s="1"/>
  <c r="O235" i="7" s="1"/>
  <c r="R235" i="7" s="1"/>
  <c r="U235" i="7" s="1"/>
  <c r="X235" i="7" s="1"/>
  <c r="AA235" i="7" s="1"/>
  <c r="K205" i="7"/>
  <c r="N205" i="7" s="1"/>
  <c r="Q205" i="7" s="1"/>
  <c r="T205" i="7" s="1"/>
  <c r="W205" i="7" s="1"/>
  <c r="Z205" i="7" s="1"/>
  <c r="AC205" i="7" s="1"/>
  <c r="G198" i="7"/>
  <c r="J198" i="7" s="1"/>
  <c r="M198" i="7" s="1"/>
  <c r="P198" i="7" s="1"/>
  <c r="S198" i="7" s="1"/>
  <c r="V198" i="7" s="1"/>
  <c r="Y198" i="7" s="1"/>
  <c r="AB198" i="7" s="1"/>
  <c r="F185" i="7"/>
  <c r="I185" i="7" s="1"/>
  <c r="L185" i="7" s="1"/>
  <c r="O185" i="7" s="1"/>
  <c r="R185" i="7" s="1"/>
  <c r="U185" i="7" s="1"/>
  <c r="X185" i="7" s="1"/>
  <c r="AA185" i="7" s="1"/>
  <c r="K174" i="7"/>
  <c r="N174" i="7" s="1"/>
  <c r="Q174" i="7" s="1"/>
  <c r="T174" i="7" s="1"/>
  <c r="W174" i="7" s="1"/>
  <c r="Z174" i="7" s="1"/>
  <c r="AC174" i="7" s="1"/>
  <c r="K148" i="7"/>
  <c r="N148" i="7" s="1"/>
  <c r="Q148" i="7" s="1"/>
  <c r="T148" i="7" s="1"/>
  <c r="W148" i="7" s="1"/>
  <c r="Z148" i="7" s="1"/>
  <c r="AC148" i="7" s="1"/>
  <c r="G110" i="7"/>
  <c r="J110" i="7" s="1"/>
  <c r="M110" i="7" s="1"/>
  <c r="P110" i="7" s="1"/>
  <c r="S110" i="7" s="1"/>
  <c r="V110" i="7" s="1"/>
  <c r="Y110" i="7" s="1"/>
  <c r="AB110" i="7" s="1"/>
  <c r="F282" i="7"/>
  <c r="I282" i="7" s="1"/>
  <c r="L282" i="7" s="1"/>
  <c r="O282" i="7" s="1"/>
  <c r="R282" i="7" s="1"/>
  <c r="U282" i="7" s="1"/>
  <c r="X282" i="7" s="1"/>
  <c r="AA282" i="7" s="1"/>
  <c r="F269" i="7"/>
  <c r="I269" i="7" s="1"/>
  <c r="L269" i="7" s="1"/>
  <c r="O269" i="7" s="1"/>
  <c r="R269" i="7" s="1"/>
  <c r="U269" i="7" s="1"/>
  <c r="X269" i="7" s="1"/>
  <c r="AA269" i="7" s="1"/>
  <c r="F239" i="7"/>
  <c r="I239" i="7" s="1"/>
  <c r="L239" i="7" s="1"/>
  <c r="O239" i="7" s="1"/>
  <c r="R239" i="7" s="1"/>
  <c r="U239" i="7" s="1"/>
  <c r="X239" i="7" s="1"/>
  <c r="AA239" i="7" s="1"/>
  <c r="K213" i="7"/>
  <c r="N213" i="7" s="1"/>
  <c r="Q213" i="7" s="1"/>
  <c r="T213" i="7" s="1"/>
  <c r="W213" i="7" s="1"/>
  <c r="Z213" i="7" s="1"/>
  <c r="AC213" i="7" s="1"/>
  <c r="G205" i="7"/>
  <c r="J205" i="7" s="1"/>
  <c r="M205" i="7" s="1"/>
  <c r="P205" i="7" s="1"/>
  <c r="S205" i="7" s="1"/>
  <c r="V205" i="7" s="1"/>
  <c r="Y205" i="7" s="1"/>
  <c r="AB205" i="7" s="1"/>
  <c r="G182" i="7"/>
  <c r="J182" i="7" s="1"/>
  <c r="M182" i="7" s="1"/>
  <c r="P182" i="7" s="1"/>
  <c r="S182" i="7" s="1"/>
  <c r="V182" i="7" s="1"/>
  <c r="Y182" i="7" s="1"/>
  <c r="AB182" i="7" s="1"/>
  <c r="K153" i="7"/>
  <c r="N153" i="7" s="1"/>
  <c r="Q153" i="7" s="1"/>
  <c r="T153" i="7" s="1"/>
  <c r="W153" i="7" s="1"/>
  <c r="Z153" i="7" s="1"/>
  <c r="AC153" i="7" s="1"/>
  <c r="G151" i="7"/>
  <c r="J151" i="7" s="1"/>
  <c r="M151" i="7" s="1"/>
  <c r="P151" i="7" s="1"/>
  <c r="S151" i="7" s="1"/>
  <c r="V151" i="7" s="1"/>
  <c r="Y151" i="7" s="1"/>
  <c r="AB151" i="7" s="1"/>
  <c r="G136" i="7"/>
  <c r="J136" i="7" s="1"/>
  <c r="M136" i="7" s="1"/>
  <c r="P136" i="7" s="1"/>
  <c r="S136" i="7" s="1"/>
  <c r="V136" i="7" s="1"/>
  <c r="Y136" i="7" s="1"/>
  <c r="AB136" i="7" s="1"/>
  <c r="K121" i="7"/>
  <c r="N121" i="7" s="1"/>
  <c r="Q121" i="7" s="1"/>
  <c r="T121" i="7" s="1"/>
  <c r="W121" i="7" s="1"/>
  <c r="Z121" i="7" s="1"/>
  <c r="AC121" i="7" s="1"/>
  <c r="F119" i="7"/>
  <c r="I119" i="7" s="1"/>
  <c r="L119" i="7" s="1"/>
  <c r="O119" i="7" s="1"/>
  <c r="R119" i="7" s="1"/>
  <c r="U119" i="7" s="1"/>
  <c r="X119" i="7" s="1"/>
  <c r="AA119" i="7" s="1"/>
  <c r="F110" i="7"/>
  <c r="I110" i="7" s="1"/>
  <c r="L110" i="7" s="1"/>
  <c r="O110" i="7" s="1"/>
  <c r="R110" i="7" s="1"/>
  <c r="U110" i="7" s="1"/>
  <c r="X110" i="7" s="1"/>
  <c r="AA110" i="7" s="1"/>
  <c r="G101" i="7"/>
  <c r="J101" i="7" s="1"/>
  <c r="M101" i="7" s="1"/>
  <c r="P101" i="7" s="1"/>
  <c r="S101" i="7" s="1"/>
  <c r="V101" i="7" s="1"/>
  <c r="Y101" i="7" s="1"/>
  <c r="AB101" i="7" s="1"/>
  <c r="K332" i="7"/>
  <c r="N332" i="7" s="1"/>
  <c r="Q332" i="7" s="1"/>
  <c r="T332" i="7" s="1"/>
  <c r="W332" i="7" s="1"/>
  <c r="Z332" i="7" s="1"/>
  <c r="AC332" i="7" s="1"/>
  <c r="K313" i="7"/>
  <c r="N313" i="7" s="1"/>
  <c r="Q313" i="7" s="1"/>
  <c r="T313" i="7" s="1"/>
  <c r="W313" i="7" s="1"/>
  <c r="Z313" i="7" s="1"/>
  <c r="AC313" i="7" s="1"/>
  <c r="K288" i="7"/>
  <c r="N288" i="7" s="1"/>
  <c r="Q288" i="7" s="1"/>
  <c r="T288" i="7" s="1"/>
  <c r="W288" i="7" s="1"/>
  <c r="Z288" i="7" s="1"/>
  <c r="AC288" i="7" s="1"/>
  <c r="I241" i="7"/>
  <c r="L241" i="7" s="1"/>
  <c r="O241" i="7" s="1"/>
  <c r="R241" i="7" s="1"/>
  <c r="U241" i="7" s="1"/>
  <c r="X241" i="7" s="1"/>
  <c r="AA241" i="7" s="1"/>
  <c r="K232" i="7"/>
  <c r="N232" i="7" s="1"/>
  <c r="Q232" i="7" s="1"/>
  <c r="T232" i="7" s="1"/>
  <c r="W232" i="7" s="1"/>
  <c r="Z232" i="7" s="1"/>
  <c r="AC232" i="7" s="1"/>
  <c r="K140" i="7"/>
  <c r="N140" i="7" s="1"/>
  <c r="Q140" i="7" s="1"/>
  <c r="T140" i="7" s="1"/>
  <c r="W140" i="7" s="1"/>
  <c r="Z140" i="7" s="1"/>
  <c r="AC140" i="7" s="1"/>
  <c r="K192" i="7"/>
  <c r="N192" i="7" s="1"/>
  <c r="Q192" i="7" s="1"/>
  <c r="T192" i="7" s="1"/>
  <c r="W192" i="7" s="1"/>
  <c r="Z192" i="7" s="1"/>
  <c r="AC192" i="7" s="1"/>
  <c r="K330" i="7"/>
  <c r="N330" i="7" s="1"/>
  <c r="Q330" i="7" s="1"/>
  <c r="T330" i="7" s="1"/>
  <c r="W330" i="7" s="1"/>
  <c r="Z330" i="7" s="1"/>
  <c r="AC330" i="7" s="1"/>
  <c r="K328" i="7"/>
  <c r="N328" i="7" s="1"/>
  <c r="Q328" i="7" s="1"/>
  <c r="T328" i="7" s="1"/>
  <c r="W328" i="7" s="1"/>
  <c r="Z328" i="7" s="1"/>
  <c r="AC328" i="7" s="1"/>
  <c r="K294" i="7"/>
  <c r="N294" i="7" s="1"/>
  <c r="Q294" i="7" s="1"/>
  <c r="T294" i="7" s="1"/>
  <c r="W294" i="7" s="1"/>
  <c r="Z294" i="7" s="1"/>
  <c r="AC294" i="7" s="1"/>
  <c r="K285" i="7"/>
  <c r="N285" i="7" s="1"/>
  <c r="Q285" i="7" s="1"/>
  <c r="T285" i="7" s="1"/>
  <c r="W285" i="7" s="1"/>
  <c r="Z285" i="7" s="1"/>
  <c r="AC285" i="7" s="1"/>
  <c r="K214" i="7"/>
  <c r="N214" i="7" s="1"/>
  <c r="Q214" i="7" s="1"/>
  <c r="T214" i="7" s="1"/>
  <c r="W214" i="7" s="1"/>
  <c r="Z214" i="7" s="1"/>
  <c r="AC214" i="7" s="1"/>
  <c r="K206" i="7"/>
  <c r="N206" i="7" s="1"/>
  <c r="Q206" i="7" s="1"/>
  <c r="T206" i="7" s="1"/>
  <c r="W206" i="7" s="1"/>
  <c r="Z206" i="7" s="1"/>
  <c r="AC206" i="7" s="1"/>
  <c r="G199" i="7"/>
  <c r="J199" i="7" s="1"/>
  <c r="M199" i="7" s="1"/>
  <c r="P199" i="7" s="1"/>
  <c r="S199" i="7" s="1"/>
  <c r="V199" i="7" s="1"/>
  <c r="Y199" i="7" s="1"/>
  <c r="AB199" i="7" s="1"/>
  <c r="K195" i="7"/>
  <c r="N195" i="7" s="1"/>
  <c r="Q195" i="7" s="1"/>
  <c r="T195" i="7" s="1"/>
  <c r="W195" i="7" s="1"/>
  <c r="Z195" i="7" s="1"/>
  <c r="AC195" i="7" s="1"/>
  <c r="K164" i="7"/>
  <c r="N164" i="7" s="1"/>
  <c r="Q164" i="7" s="1"/>
  <c r="T164" i="7" s="1"/>
  <c r="W164" i="7" s="1"/>
  <c r="Z164" i="7" s="1"/>
  <c r="AC164" i="7" s="1"/>
  <c r="K106" i="7"/>
  <c r="N106" i="7" s="1"/>
  <c r="Q106" i="7" s="1"/>
  <c r="T106" i="7" s="1"/>
  <c r="W106" i="7" s="1"/>
  <c r="Z106" i="7" s="1"/>
  <c r="AC106" i="7" s="1"/>
  <c r="K94" i="7"/>
  <c r="N94" i="7" s="1"/>
  <c r="Q94" i="7" s="1"/>
  <c r="T94" i="7" s="1"/>
  <c r="W94" i="7" s="1"/>
  <c r="Z94" i="7" s="1"/>
  <c r="AC94" i="7" s="1"/>
  <c r="C632" i="7"/>
  <c r="G630" i="7"/>
  <c r="J630" i="7" s="1"/>
  <c r="M630" i="7" s="1"/>
  <c r="P630" i="7" s="1"/>
  <c r="S630" i="7" s="1"/>
  <c r="V630" i="7" s="1"/>
  <c r="Y630" i="7" s="1"/>
  <c r="AB630" i="7" s="1"/>
  <c r="C625" i="7"/>
  <c r="C613" i="7"/>
  <c r="K600" i="7"/>
  <c r="N600" i="7" s="1"/>
  <c r="Q600" i="7" s="1"/>
  <c r="T600" i="7" s="1"/>
  <c r="W600" i="7" s="1"/>
  <c r="Z600" i="7" s="1"/>
  <c r="AC600" i="7" s="1"/>
  <c r="K599" i="7"/>
  <c r="N599" i="7" s="1"/>
  <c r="Q599" i="7" s="1"/>
  <c r="T599" i="7" s="1"/>
  <c r="W599" i="7" s="1"/>
  <c r="Z599" i="7" s="1"/>
  <c r="AC599" i="7" s="1"/>
  <c r="K598" i="7"/>
  <c r="N598" i="7" s="1"/>
  <c r="Q598" i="7" s="1"/>
  <c r="T598" i="7" s="1"/>
  <c r="W598" i="7" s="1"/>
  <c r="Z598" i="7" s="1"/>
  <c r="AC598" i="7" s="1"/>
  <c r="G591" i="7"/>
  <c r="J591" i="7" s="1"/>
  <c r="M591" i="7" s="1"/>
  <c r="P591" i="7" s="1"/>
  <c r="S591" i="7" s="1"/>
  <c r="V591" i="7" s="1"/>
  <c r="Y591" i="7" s="1"/>
  <c r="AB591" i="7" s="1"/>
  <c r="C590" i="7"/>
  <c r="K588" i="7"/>
  <c r="N588" i="7" s="1"/>
  <c r="Q588" i="7" s="1"/>
  <c r="T588" i="7" s="1"/>
  <c r="W588" i="7" s="1"/>
  <c r="Z588" i="7" s="1"/>
  <c r="AC588" i="7" s="1"/>
  <c r="G582" i="7"/>
  <c r="J582" i="7" s="1"/>
  <c r="M582" i="7" s="1"/>
  <c r="P582" i="7" s="1"/>
  <c r="S582" i="7" s="1"/>
  <c r="V582" i="7" s="1"/>
  <c r="Y582" i="7" s="1"/>
  <c r="AB582" i="7" s="1"/>
  <c r="C581" i="7"/>
  <c r="K579" i="7"/>
  <c r="N579" i="7" s="1"/>
  <c r="Q579" i="7" s="1"/>
  <c r="T579" i="7" s="1"/>
  <c r="W579" i="7" s="1"/>
  <c r="Z579" i="7" s="1"/>
  <c r="AC579" i="7" s="1"/>
  <c r="F579" i="7"/>
  <c r="I579" i="7" s="1"/>
  <c r="L579" i="7" s="1"/>
  <c r="O579" i="7" s="1"/>
  <c r="R579" i="7" s="1"/>
  <c r="U579" i="7" s="1"/>
  <c r="X579" i="7" s="1"/>
  <c r="AA579" i="7" s="1"/>
  <c r="K578" i="7"/>
  <c r="N578" i="7" s="1"/>
  <c r="Q578" i="7" s="1"/>
  <c r="T578" i="7" s="1"/>
  <c r="W578" i="7" s="1"/>
  <c r="Z578" i="7" s="1"/>
  <c r="AC578" i="7" s="1"/>
  <c r="C562" i="7"/>
  <c r="G562" i="7"/>
  <c r="J562" i="7" s="1"/>
  <c r="M562" i="7" s="1"/>
  <c r="P562" i="7" s="1"/>
  <c r="S562" i="7" s="1"/>
  <c r="V562" i="7" s="1"/>
  <c r="Y562" i="7" s="1"/>
  <c r="AB562" i="7" s="1"/>
  <c r="C563" i="7"/>
  <c r="K562" i="7"/>
  <c r="N562" i="7" s="1"/>
  <c r="Q562" i="7" s="1"/>
  <c r="T562" i="7" s="1"/>
  <c r="W562" i="7" s="1"/>
  <c r="Z562" i="7" s="1"/>
  <c r="AC562" i="7" s="1"/>
  <c r="K627" i="7"/>
  <c r="N627" i="7" s="1"/>
  <c r="Q627" i="7" s="1"/>
  <c r="T627" i="7" s="1"/>
  <c r="W627" i="7" s="1"/>
  <c r="Z627" i="7" s="1"/>
  <c r="AC627" i="7" s="1"/>
  <c r="K620" i="7"/>
  <c r="N620" i="7" s="1"/>
  <c r="Q620" i="7" s="1"/>
  <c r="T620" i="7" s="1"/>
  <c r="W620" i="7" s="1"/>
  <c r="Z620" i="7" s="1"/>
  <c r="AC620" i="7" s="1"/>
  <c r="K586" i="7"/>
  <c r="N586" i="7" s="1"/>
  <c r="Q586" i="7" s="1"/>
  <c r="T586" i="7" s="1"/>
  <c r="W586" i="7" s="1"/>
  <c r="Z586" i="7" s="1"/>
  <c r="AC586" i="7" s="1"/>
  <c r="C631" i="7"/>
  <c r="K619" i="7"/>
  <c r="N619" i="7" s="1"/>
  <c r="Q619" i="7" s="1"/>
  <c r="T619" i="7" s="1"/>
  <c r="W619" i="7" s="1"/>
  <c r="Z619" i="7" s="1"/>
  <c r="AC619" i="7" s="1"/>
  <c r="C586" i="7"/>
  <c r="K584" i="7"/>
  <c r="N584" i="7" s="1"/>
  <c r="Q584" i="7" s="1"/>
  <c r="T584" i="7" s="1"/>
  <c r="W584" i="7" s="1"/>
  <c r="Z584" i="7" s="1"/>
  <c r="AC584" i="7" s="1"/>
  <c r="C630" i="7"/>
  <c r="G628" i="7"/>
  <c r="J628" i="7" s="1"/>
  <c r="M628" i="7" s="1"/>
  <c r="P628" i="7" s="1"/>
  <c r="S628" i="7" s="1"/>
  <c r="V628" i="7" s="1"/>
  <c r="Y628" i="7" s="1"/>
  <c r="AB628" i="7" s="1"/>
  <c r="K626" i="7"/>
  <c r="N626" i="7" s="1"/>
  <c r="Q626" i="7" s="1"/>
  <c r="T626" i="7" s="1"/>
  <c r="W626" i="7" s="1"/>
  <c r="Z626" i="7" s="1"/>
  <c r="AC626" i="7" s="1"/>
  <c r="C623" i="7"/>
  <c r="G621" i="7"/>
  <c r="J621" i="7" s="1"/>
  <c r="M621" i="7" s="1"/>
  <c r="P621" i="7" s="1"/>
  <c r="S621" i="7" s="1"/>
  <c r="V621" i="7" s="1"/>
  <c r="Y621" i="7" s="1"/>
  <c r="AB621" i="7" s="1"/>
  <c r="K609" i="7"/>
  <c r="N609" i="7" s="1"/>
  <c r="Q609" i="7" s="1"/>
  <c r="T609" i="7" s="1"/>
  <c r="W609" i="7" s="1"/>
  <c r="Z609" i="7" s="1"/>
  <c r="AC609" i="7" s="1"/>
  <c r="K608" i="7"/>
  <c r="N608" i="7" s="1"/>
  <c r="Q608" i="7" s="1"/>
  <c r="T608" i="7" s="1"/>
  <c r="W608" i="7" s="1"/>
  <c r="Z608" i="7" s="1"/>
  <c r="AC608" i="7" s="1"/>
  <c r="K607" i="7"/>
  <c r="N607" i="7" s="1"/>
  <c r="Q607" i="7" s="1"/>
  <c r="T607" i="7" s="1"/>
  <c r="W607" i="7" s="1"/>
  <c r="Z607" i="7" s="1"/>
  <c r="AC607" i="7" s="1"/>
  <c r="G599" i="7"/>
  <c r="J599" i="7" s="1"/>
  <c r="M599" i="7" s="1"/>
  <c r="P599" i="7" s="1"/>
  <c r="S599" i="7" s="1"/>
  <c r="V599" i="7" s="1"/>
  <c r="Y599" i="7" s="1"/>
  <c r="AB599" i="7" s="1"/>
  <c r="G598" i="7"/>
  <c r="J598" i="7" s="1"/>
  <c r="M598" i="7" s="1"/>
  <c r="P598" i="7" s="1"/>
  <c r="S598" i="7" s="1"/>
  <c r="V598" i="7" s="1"/>
  <c r="Y598" i="7" s="1"/>
  <c r="AB598" i="7" s="1"/>
  <c r="G597" i="7"/>
  <c r="J597" i="7" s="1"/>
  <c r="M597" i="7" s="1"/>
  <c r="P597" i="7" s="1"/>
  <c r="S597" i="7" s="1"/>
  <c r="V597" i="7" s="1"/>
  <c r="Y597" i="7" s="1"/>
  <c r="AB597" i="7" s="1"/>
  <c r="G587" i="7"/>
  <c r="J587" i="7" s="1"/>
  <c r="M587" i="7" s="1"/>
  <c r="P587" i="7" s="1"/>
  <c r="S587" i="7" s="1"/>
  <c r="V587" i="7" s="1"/>
  <c r="Y587" i="7" s="1"/>
  <c r="AB587" i="7" s="1"/>
  <c r="C588" i="7"/>
  <c r="C565" i="7"/>
  <c r="G565" i="7"/>
  <c r="J565" i="7" s="1"/>
  <c r="M565" i="7" s="1"/>
  <c r="P565" i="7" s="1"/>
  <c r="S565" i="7" s="1"/>
  <c r="V565" i="7" s="1"/>
  <c r="Y565" i="7" s="1"/>
  <c r="AB565" i="7" s="1"/>
  <c r="C566" i="7"/>
  <c r="K565" i="7"/>
  <c r="N565" i="7" s="1"/>
  <c r="Q565" i="7" s="1"/>
  <c r="T565" i="7" s="1"/>
  <c r="W565" i="7" s="1"/>
  <c r="Z565" i="7" s="1"/>
  <c r="AC565" i="7" s="1"/>
  <c r="F628" i="7"/>
  <c r="I628" i="7" s="1"/>
  <c r="L628" i="7" s="1"/>
  <c r="O628" i="7" s="1"/>
  <c r="R628" i="7" s="1"/>
  <c r="U628" i="7" s="1"/>
  <c r="X628" i="7" s="1"/>
  <c r="AA628" i="7" s="1"/>
  <c r="K625" i="7"/>
  <c r="N625" i="7" s="1"/>
  <c r="Q625" i="7" s="1"/>
  <c r="T625" i="7" s="1"/>
  <c r="W625" i="7" s="1"/>
  <c r="Z625" i="7" s="1"/>
  <c r="AC625" i="7" s="1"/>
  <c r="G620" i="7"/>
  <c r="J620" i="7" s="1"/>
  <c r="M620" i="7" s="1"/>
  <c r="P620" i="7" s="1"/>
  <c r="S620" i="7" s="1"/>
  <c r="V620" i="7" s="1"/>
  <c r="Y620" i="7" s="1"/>
  <c r="AB620" i="7" s="1"/>
  <c r="K618" i="7"/>
  <c r="N618" i="7" s="1"/>
  <c r="Q618" i="7" s="1"/>
  <c r="T618" i="7" s="1"/>
  <c r="W618" i="7" s="1"/>
  <c r="Z618" i="7" s="1"/>
  <c r="AC618" i="7" s="1"/>
  <c r="K612" i="7"/>
  <c r="N612" i="7" s="1"/>
  <c r="Q612" i="7" s="1"/>
  <c r="T612" i="7" s="1"/>
  <c r="W612" i="7" s="1"/>
  <c r="Z612" i="7" s="1"/>
  <c r="AC612" i="7" s="1"/>
  <c r="K611" i="7"/>
  <c r="N611" i="7" s="1"/>
  <c r="Q611" i="7" s="1"/>
  <c r="T611" i="7" s="1"/>
  <c r="W611" i="7" s="1"/>
  <c r="Z611" i="7" s="1"/>
  <c r="AC611" i="7" s="1"/>
  <c r="K610" i="7"/>
  <c r="N610" i="7" s="1"/>
  <c r="Q610" i="7" s="1"/>
  <c r="T610" i="7" s="1"/>
  <c r="W610" i="7" s="1"/>
  <c r="Z610" i="7" s="1"/>
  <c r="AC610" i="7" s="1"/>
  <c r="G602" i="7"/>
  <c r="J602" i="7" s="1"/>
  <c r="M602" i="7" s="1"/>
  <c r="P602" i="7" s="1"/>
  <c r="S602" i="7" s="1"/>
  <c r="V602" i="7" s="1"/>
  <c r="Y602" i="7" s="1"/>
  <c r="AB602" i="7" s="1"/>
  <c r="G601" i="7"/>
  <c r="J601" i="7" s="1"/>
  <c r="M601" i="7" s="1"/>
  <c r="P601" i="7" s="1"/>
  <c r="S601" i="7" s="1"/>
  <c r="V601" i="7" s="1"/>
  <c r="Y601" i="7" s="1"/>
  <c r="AB601" i="7" s="1"/>
  <c r="G600" i="7"/>
  <c r="J600" i="7" s="1"/>
  <c r="M600" i="7" s="1"/>
  <c r="P600" i="7" s="1"/>
  <c r="S600" i="7" s="1"/>
  <c r="V600" i="7" s="1"/>
  <c r="Y600" i="7" s="1"/>
  <c r="AB600" i="7" s="1"/>
  <c r="G588" i="7"/>
  <c r="J588" i="7" s="1"/>
  <c r="M588" i="7" s="1"/>
  <c r="P588" i="7" s="1"/>
  <c r="S588" i="7" s="1"/>
  <c r="V588" i="7" s="1"/>
  <c r="Y588" i="7" s="1"/>
  <c r="AB588" i="7" s="1"/>
  <c r="C587" i="7"/>
  <c r="K585" i="7"/>
  <c r="N585" i="7" s="1"/>
  <c r="Q585" i="7" s="1"/>
  <c r="T585" i="7" s="1"/>
  <c r="W585" i="7" s="1"/>
  <c r="Z585" i="7" s="1"/>
  <c r="AC585" i="7" s="1"/>
  <c r="K566" i="7"/>
  <c r="N566" i="7" s="1"/>
  <c r="Q566" i="7" s="1"/>
  <c r="T566" i="7" s="1"/>
  <c r="W566" i="7" s="1"/>
  <c r="Z566" i="7" s="1"/>
  <c r="AC566" i="7" s="1"/>
  <c r="G566" i="7"/>
  <c r="J566" i="7" s="1"/>
  <c r="M566" i="7" s="1"/>
  <c r="P566" i="7" s="1"/>
  <c r="S566" i="7" s="1"/>
  <c r="V566" i="7" s="1"/>
  <c r="Y566" i="7" s="1"/>
  <c r="AB566" i="7" s="1"/>
  <c r="C567" i="7"/>
  <c r="C559" i="7"/>
  <c r="G559" i="7"/>
  <c r="J559" i="7" s="1"/>
  <c r="M559" i="7" s="1"/>
  <c r="P559" i="7" s="1"/>
  <c r="S559" i="7" s="1"/>
  <c r="V559" i="7" s="1"/>
  <c r="Y559" i="7" s="1"/>
  <c r="AB559" i="7" s="1"/>
  <c r="C560" i="7"/>
  <c r="K559" i="7"/>
  <c r="N559" i="7" s="1"/>
  <c r="Q559" i="7" s="1"/>
  <c r="T559" i="7" s="1"/>
  <c r="W559" i="7" s="1"/>
  <c r="Z559" i="7" s="1"/>
  <c r="AC559" i="7" s="1"/>
  <c r="G627" i="7"/>
  <c r="J627" i="7" s="1"/>
  <c r="M627" i="7" s="1"/>
  <c r="P627" i="7" s="1"/>
  <c r="S627" i="7" s="1"/>
  <c r="V627" i="7" s="1"/>
  <c r="Y627" i="7" s="1"/>
  <c r="AB627" i="7" s="1"/>
  <c r="F620" i="7"/>
  <c r="I620" i="7" s="1"/>
  <c r="L620" i="7" s="1"/>
  <c r="O620" i="7" s="1"/>
  <c r="R620" i="7" s="1"/>
  <c r="U620" i="7" s="1"/>
  <c r="X620" i="7" s="1"/>
  <c r="AA620" i="7" s="1"/>
  <c r="G603" i="7"/>
  <c r="J603" i="7" s="1"/>
  <c r="M603" i="7" s="1"/>
  <c r="P603" i="7" s="1"/>
  <c r="S603" i="7" s="1"/>
  <c r="V603" i="7" s="1"/>
  <c r="Y603" i="7" s="1"/>
  <c r="AB603" i="7" s="1"/>
  <c r="C592" i="7"/>
  <c r="K583" i="7"/>
  <c r="N583" i="7" s="1"/>
  <c r="Q583" i="7" s="1"/>
  <c r="T583" i="7" s="1"/>
  <c r="W583" i="7" s="1"/>
  <c r="Z583" i="7" s="1"/>
  <c r="AC583" i="7" s="1"/>
  <c r="G578" i="7"/>
  <c r="J578" i="7" s="1"/>
  <c r="M578" i="7" s="1"/>
  <c r="P578" i="7" s="1"/>
  <c r="S578" i="7" s="1"/>
  <c r="V578" i="7" s="1"/>
  <c r="Y578" i="7" s="1"/>
  <c r="AB578" i="7" s="1"/>
  <c r="C579" i="7"/>
  <c r="G575" i="7"/>
  <c r="J575" i="7" s="1"/>
  <c r="M575" i="7" s="1"/>
  <c r="P575" i="7" s="1"/>
  <c r="S575" i="7" s="1"/>
  <c r="V575" i="7" s="1"/>
  <c r="Y575" i="7" s="1"/>
  <c r="AB575" i="7" s="1"/>
  <c r="C576" i="7"/>
  <c r="C568" i="7"/>
  <c r="G568" i="7"/>
  <c r="J568" i="7" s="1"/>
  <c r="M568" i="7" s="1"/>
  <c r="P568" i="7" s="1"/>
  <c r="S568" i="7" s="1"/>
  <c r="V568" i="7" s="1"/>
  <c r="Y568" i="7" s="1"/>
  <c r="AB568" i="7" s="1"/>
  <c r="C569" i="7"/>
  <c r="K568" i="7"/>
  <c r="N568" i="7" s="1"/>
  <c r="Q568" i="7" s="1"/>
  <c r="T568" i="7" s="1"/>
  <c r="W568" i="7" s="1"/>
  <c r="Z568" i="7" s="1"/>
  <c r="AC568" i="7" s="1"/>
  <c r="K631" i="7"/>
  <c r="N631" i="7" s="1"/>
  <c r="Q631" i="7" s="1"/>
  <c r="T631" i="7" s="1"/>
  <c r="W631" i="7" s="1"/>
  <c r="Z631" i="7" s="1"/>
  <c r="AC631" i="7" s="1"/>
  <c r="G626" i="7"/>
  <c r="J626" i="7" s="1"/>
  <c r="M626" i="7" s="1"/>
  <c r="P626" i="7" s="1"/>
  <c r="S626" i="7" s="1"/>
  <c r="V626" i="7" s="1"/>
  <c r="Y626" i="7" s="1"/>
  <c r="AB626" i="7" s="1"/>
  <c r="G619" i="7"/>
  <c r="J619" i="7" s="1"/>
  <c r="M619" i="7" s="1"/>
  <c r="P619" i="7" s="1"/>
  <c r="S619" i="7" s="1"/>
  <c r="V619" i="7" s="1"/>
  <c r="Y619" i="7" s="1"/>
  <c r="AB619" i="7" s="1"/>
  <c r="C597" i="7"/>
  <c r="C596" i="7"/>
  <c r="C595" i="7"/>
  <c r="C583" i="7"/>
  <c r="G574" i="7"/>
  <c r="J574" i="7" s="1"/>
  <c r="M574" i="7" s="1"/>
  <c r="P574" i="7" s="1"/>
  <c r="S574" i="7" s="1"/>
  <c r="V574" i="7" s="1"/>
  <c r="Y574" i="7" s="1"/>
  <c r="AB574" i="7" s="1"/>
  <c r="C575" i="7"/>
  <c r="K574" i="7"/>
  <c r="N574" i="7" s="1"/>
  <c r="Q574" i="7" s="1"/>
  <c r="T574" i="7" s="1"/>
  <c r="W574" i="7" s="1"/>
  <c r="Z574" i="7" s="1"/>
  <c r="AC574" i="7" s="1"/>
  <c r="K569" i="7"/>
  <c r="N569" i="7" s="1"/>
  <c r="Q569" i="7" s="1"/>
  <c r="T569" i="7" s="1"/>
  <c r="W569" i="7" s="1"/>
  <c r="Z569" i="7" s="1"/>
  <c r="AC569" i="7" s="1"/>
  <c r="G569" i="7"/>
  <c r="J569" i="7" s="1"/>
  <c r="M569" i="7" s="1"/>
  <c r="P569" i="7" s="1"/>
  <c r="S569" i="7" s="1"/>
  <c r="V569" i="7" s="1"/>
  <c r="Y569" i="7" s="1"/>
  <c r="AB569" i="7" s="1"/>
  <c r="C570" i="7"/>
  <c r="G584" i="7"/>
  <c r="J584" i="7" s="1"/>
  <c r="M584" i="7" s="1"/>
  <c r="P584" i="7" s="1"/>
  <c r="S584" i="7" s="1"/>
  <c r="V584" i="7" s="1"/>
  <c r="Y584" i="7" s="1"/>
  <c r="AB584" i="7" s="1"/>
  <c r="C585" i="7"/>
  <c r="G580" i="7"/>
  <c r="J580" i="7" s="1"/>
  <c r="M580" i="7" s="1"/>
  <c r="P580" i="7" s="1"/>
  <c r="S580" i="7" s="1"/>
  <c r="V580" i="7" s="1"/>
  <c r="Y580" i="7" s="1"/>
  <c r="AB580" i="7" s="1"/>
  <c r="K580" i="7"/>
  <c r="N580" i="7" s="1"/>
  <c r="Q580" i="7" s="1"/>
  <c r="T580" i="7" s="1"/>
  <c r="W580" i="7" s="1"/>
  <c r="Z580" i="7" s="1"/>
  <c r="AC580" i="7" s="1"/>
  <c r="C571" i="7"/>
  <c r="G571" i="7"/>
  <c r="J571" i="7" s="1"/>
  <c r="M571" i="7" s="1"/>
  <c r="P571" i="7" s="1"/>
  <c r="S571" i="7" s="1"/>
  <c r="V571" i="7" s="1"/>
  <c r="Y571" i="7" s="1"/>
  <c r="AB571" i="7" s="1"/>
  <c r="C572" i="7"/>
  <c r="K571" i="7"/>
  <c r="N571" i="7" s="1"/>
  <c r="Q571" i="7" s="1"/>
  <c r="T571" i="7" s="1"/>
  <c r="W571" i="7" s="1"/>
  <c r="Z571" i="7" s="1"/>
  <c r="AC571" i="7" s="1"/>
  <c r="K630" i="7"/>
  <c r="N630" i="7" s="1"/>
  <c r="Q630" i="7" s="1"/>
  <c r="T630" i="7" s="1"/>
  <c r="W630" i="7" s="1"/>
  <c r="Z630" i="7" s="1"/>
  <c r="AC630" i="7" s="1"/>
  <c r="K623" i="7"/>
  <c r="N623" i="7" s="1"/>
  <c r="Q623" i="7" s="1"/>
  <c r="T623" i="7" s="1"/>
  <c r="W623" i="7" s="1"/>
  <c r="Z623" i="7" s="1"/>
  <c r="AC623" i="7" s="1"/>
  <c r="C620" i="7"/>
  <c r="G618" i="7"/>
  <c r="J618" i="7" s="1"/>
  <c r="M618" i="7" s="1"/>
  <c r="P618" i="7" s="1"/>
  <c r="S618" i="7" s="1"/>
  <c r="V618" i="7" s="1"/>
  <c r="Y618" i="7" s="1"/>
  <c r="AB618" i="7" s="1"/>
  <c r="G612" i="7"/>
  <c r="J612" i="7" s="1"/>
  <c r="M612" i="7" s="1"/>
  <c r="P612" i="7" s="1"/>
  <c r="S612" i="7" s="1"/>
  <c r="V612" i="7" s="1"/>
  <c r="Y612" i="7" s="1"/>
  <c r="AB612" i="7" s="1"/>
  <c r="C603" i="7"/>
  <c r="C602" i="7"/>
  <c r="C601" i="7"/>
  <c r="K591" i="7"/>
  <c r="N591" i="7" s="1"/>
  <c r="Q591" i="7" s="1"/>
  <c r="T591" i="7" s="1"/>
  <c r="W591" i="7" s="1"/>
  <c r="Z591" i="7" s="1"/>
  <c r="AC591" i="7" s="1"/>
  <c r="G585" i="7"/>
  <c r="J585" i="7" s="1"/>
  <c r="M585" i="7" s="1"/>
  <c r="P585" i="7" s="1"/>
  <c r="S585" i="7" s="1"/>
  <c r="V585" i="7" s="1"/>
  <c r="Y585" i="7" s="1"/>
  <c r="AB585" i="7" s="1"/>
  <c r="C584" i="7"/>
  <c r="K582" i="7"/>
  <c r="N582" i="7" s="1"/>
  <c r="Q582" i="7" s="1"/>
  <c r="T582" i="7" s="1"/>
  <c r="W582" i="7" s="1"/>
  <c r="Z582" i="7" s="1"/>
  <c r="AC582" i="7" s="1"/>
  <c r="C580" i="7"/>
  <c r="K572" i="7"/>
  <c r="N572" i="7" s="1"/>
  <c r="Q572" i="7" s="1"/>
  <c r="T572" i="7" s="1"/>
  <c r="W572" i="7" s="1"/>
  <c r="Z572" i="7" s="1"/>
  <c r="AC572" i="7" s="1"/>
  <c r="G572" i="7"/>
  <c r="J572" i="7" s="1"/>
  <c r="M572" i="7" s="1"/>
  <c r="P572" i="7" s="1"/>
  <c r="S572" i="7" s="1"/>
  <c r="V572" i="7" s="1"/>
  <c r="Y572" i="7" s="1"/>
  <c r="AB572" i="7" s="1"/>
  <c r="C573" i="7"/>
  <c r="C604" i="7"/>
  <c r="K589" i="7"/>
  <c r="N589" i="7" s="1"/>
  <c r="Q589" i="7" s="1"/>
  <c r="T589" i="7" s="1"/>
  <c r="W589" i="7" s="1"/>
  <c r="Z589" i="7" s="1"/>
  <c r="AC589" i="7" s="1"/>
  <c r="G586" i="7"/>
  <c r="J586" i="7" s="1"/>
  <c r="M586" i="7" s="1"/>
  <c r="P586" i="7" s="1"/>
  <c r="S586" i="7" s="1"/>
  <c r="V586" i="7" s="1"/>
  <c r="Y586" i="7" s="1"/>
  <c r="AB586" i="7" s="1"/>
  <c r="G577" i="7"/>
  <c r="J577" i="7" s="1"/>
  <c r="M577" i="7" s="1"/>
  <c r="P577" i="7" s="1"/>
  <c r="S577" i="7" s="1"/>
  <c r="V577" i="7" s="1"/>
  <c r="Y577" i="7" s="1"/>
  <c r="AB577" i="7" s="1"/>
  <c r="C578" i="7"/>
  <c r="K577" i="7"/>
  <c r="N577" i="7" s="1"/>
  <c r="Q577" i="7" s="1"/>
  <c r="T577" i="7" s="1"/>
  <c r="W577" i="7" s="1"/>
  <c r="Z577" i="7" s="1"/>
  <c r="AC577" i="7" s="1"/>
  <c r="F631" i="7"/>
  <c r="I631" i="7" s="1"/>
  <c r="L631" i="7" s="1"/>
  <c r="O631" i="7" s="1"/>
  <c r="R631" i="7" s="1"/>
  <c r="U631" i="7" s="1"/>
  <c r="X631" i="7" s="1"/>
  <c r="AA631" i="7" s="1"/>
  <c r="K628" i="7"/>
  <c r="N628" i="7" s="1"/>
  <c r="Q628" i="7" s="1"/>
  <c r="T628" i="7" s="1"/>
  <c r="W628" i="7" s="1"/>
  <c r="Z628" i="7" s="1"/>
  <c r="AC628" i="7" s="1"/>
  <c r="G623" i="7"/>
  <c r="J623" i="7" s="1"/>
  <c r="M623" i="7" s="1"/>
  <c r="P623" i="7" s="1"/>
  <c r="S623" i="7" s="1"/>
  <c r="V623" i="7" s="1"/>
  <c r="Y623" i="7" s="1"/>
  <c r="AB623" i="7" s="1"/>
  <c r="K621" i="7"/>
  <c r="N621" i="7" s="1"/>
  <c r="Q621" i="7" s="1"/>
  <c r="T621" i="7" s="1"/>
  <c r="W621" i="7" s="1"/>
  <c r="Z621" i="7" s="1"/>
  <c r="AC621" i="7" s="1"/>
  <c r="C618" i="7"/>
  <c r="C612" i="7"/>
  <c r="C611" i="7"/>
  <c r="C610" i="7"/>
  <c r="K597" i="7"/>
  <c r="N597" i="7" s="1"/>
  <c r="Q597" i="7" s="1"/>
  <c r="T597" i="7" s="1"/>
  <c r="W597" i="7" s="1"/>
  <c r="Z597" i="7" s="1"/>
  <c r="AC597" i="7" s="1"/>
  <c r="K596" i="7"/>
  <c r="N596" i="7" s="1"/>
  <c r="Q596" i="7" s="1"/>
  <c r="T596" i="7" s="1"/>
  <c r="W596" i="7" s="1"/>
  <c r="Z596" i="7" s="1"/>
  <c r="AC596" i="7" s="1"/>
  <c r="K595" i="7"/>
  <c r="N595" i="7" s="1"/>
  <c r="Q595" i="7" s="1"/>
  <c r="T595" i="7" s="1"/>
  <c r="W595" i="7" s="1"/>
  <c r="Z595" i="7" s="1"/>
  <c r="AC595" i="7" s="1"/>
  <c r="G590" i="7"/>
  <c r="J590" i="7" s="1"/>
  <c r="M590" i="7" s="1"/>
  <c r="P590" i="7" s="1"/>
  <c r="S590" i="7" s="1"/>
  <c r="V590" i="7" s="1"/>
  <c r="Y590" i="7" s="1"/>
  <c r="AB590" i="7" s="1"/>
  <c r="C591" i="7"/>
  <c r="F586" i="7"/>
  <c r="I586" i="7" s="1"/>
  <c r="L586" i="7" s="1"/>
  <c r="O586" i="7" s="1"/>
  <c r="R586" i="7" s="1"/>
  <c r="U586" i="7" s="1"/>
  <c r="X586" i="7" s="1"/>
  <c r="AA586" i="7" s="1"/>
  <c r="G581" i="7"/>
  <c r="J581" i="7" s="1"/>
  <c r="M581" i="7" s="1"/>
  <c r="P581" i="7" s="1"/>
  <c r="S581" i="7" s="1"/>
  <c r="V581" i="7" s="1"/>
  <c r="Y581" i="7" s="1"/>
  <c r="AB581" i="7" s="1"/>
  <c r="C582" i="7"/>
  <c r="C577" i="7"/>
  <c r="F576" i="7"/>
  <c r="I576" i="7" s="1"/>
  <c r="L576" i="7" s="1"/>
  <c r="O576" i="7" s="1"/>
  <c r="R576" i="7" s="1"/>
  <c r="U576" i="7" s="1"/>
  <c r="X576" i="7" s="1"/>
  <c r="AA576" i="7" s="1"/>
  <c r="F573" i="7"/>
  <c r="I573" i="7" s="1"/>
  <c r="L573" i="7" s="1"/>
  <c r="O573" i="7" s="1"/>
  <c r="R573" i="7" s="1"/>
  <c r="U573" i="7" s="1"/>
  <c r="X573" i="7" s="1"/>
  <c r="AA573" i="7" s="1"/>
  <c r="F570" i="7"/>
  <c r="I570" i="7" s="1"/>
  <c r="L570" i="7" s="1"/>
  <c r="O570" i="7" s="1"/>
  <c r="R570" i="7" s="1"/>
  <c r="U570" i="7" s="1"/>
  <c r="X570" i="7" s="1"/>
  <c r="AA570" i="7" s="1"/>
  <c r="F567" i="7"/>
  <c r="I567" i="7" s="1"/>
  <c r="L567" i="7" s="1"/>
  <c r="O567" i="7" s="1"/>
  <c r="R567" i="7" s="1"/>
  <c r="U567" i="7" s="1"/>
  <c r="X567" i="7" s="1"/>
  <c r="AA567" i="7" s="1"/>
  <c r="G540" i="7"/>
  <c r="J540" i="7" s="1"/>
  <c r="M540" i="7" s="1"/>
  <c r="P540" i="7" s="1"/>
  <c r="S540" i="7" s="1"/>
  <c r="V540" i="7" s="1"/>
  <c r="Y540" i="7" s="1"/>
  <c r="AB540" i="7" s="1"/>
  <c r="K538" i="7"/>
  <c r="N538" i="7" s="1"/>
  <c r="Q538" i="7" s="1"/>
  <c r="T538" i="7" s="1"/>
  <c r="W538" i="7" s="1"/>
  <c r="Z538" i="7" s="1"/>
  <c r="AC538" i="7" s="1"/>
  <c r="K525" i="7"/>
  <c r="N525" i="7" s="1"/>
  <c r="Q525" i="7" s="1"/>
  <c r="T525" i="7" s="1"/>
  <c r="W525" i="7" s="1"/>
  <c r="Z525" i="7" s="1"/>
  <c r="AC525" i="7" s="1"/>
  <c r="G511" i="7"/>
  <c r="J511" i="7" s="1"/>
  <c r="M511" i="7" s="1"/>
  <c r="P511" i="7" s="1"/>
  <c r="S511" i="7" s="1"/>
  <c r="V511" i="7" s="1"/>
  <c r="Y511" i="7" s="1"/>
  <c r="AB511" i="7" s="1"/>
  <c r="C512" i="7"/>
  <c r="G489" i="7"/>
  <c r="J489" i="7" s="1"/>
  <c r="M489" i="7" s="1"/>
  <c r="P489" i="7" s="1"/>
  <c r="S489" i="7" s="1"/>
  <c r="V489" i="7" s="1"/>
  <c r="Y489" i="7" s="1"/>
  <c r="AB489" i="7" s="1"/>
  <c r="C490" i="7"/>
  <c r="K489" i="7"/>
  <c r="N489" i="7" s="1"/>
  <c r="Q489" i="7" s="1"/>
  <c r="T489" i="7" s="1"/>
  <c r="W489" i="7" s="1"/>
  <c r="Z489" i="7" s="1"/>
  <c r="AC489" i="7" s="1"/>
  <c r="G541" i="7"/>
  <c r="J541" i="7" s="1"/>
  <c r="M541" i="7" s="1"/>
  <c r="P541" i="7" s="1"/>
  <c r="S541" i="7" s="1"/>
  <c r="V541" i="7" s="1"/>
  <c r="Y541" i="7" s="1"/>
  <c r="AB541" i="7" s="1"/>
  <c r="C542" i="7"/>
  <c r="F540" i="7"/>
  <c r="I540" i="7" s="1"/>
  <c r="L540" i="7" s="1"/>
  <c r="O540" i="7" s="1"/>
  <c r="R540" i="7" s="1"/>
  <c r="U540" i="7" s="1"/>
  <c r="X540" i="7" s="1"/>
  <c r="AA540" i="7" s="1"/>
  <c r="K530" i="7"/>
  <c r="N530" i="7" s="1"/>
  <c r="Q530" i="7" s="1"/>
  <c r="T530" i="7" s="1"/>
  <c r="W530" i="7" s="1"/>
  <c r="Z530" i="7" s="1"/>
  <c r="AC530" i="7" s="1"/>
  <c r="C525" i="7"/>
  <c r="K497" i="7"/>
  <c r="N497" i="7" s="1"/>
  <c r="Q497" i="7" s="1"/>
  <c r="T497" i="7" s="1"/>
  <c r="W497" i="7" s="1"/>
  <c r="Z497" i="7" s="1"/>
  <c r="AC497" i="7" s="1"/>
  <c r="C498" i="7"/>
  <c r="F497" i="7"/>
  <c r="I497" i="7" s="1"/>
  <c r="L497" i="7" s="1"/>
  <c r="O497" i="7" s="1"/>
  <c r="R497" i="7" s="1"/>
  <c r="U497" i="7" s="1"/>
  <c r="X497" i="7" s="1"/>
  <c r="AA497" i="7" s="1"/>
  <c r="G497" i="7"/>
  <c r="J497" i="7" s="1"/>
  <c r="M497" i="7" s="1"/>
  <c r="P497" i="7" s="1"/>
  <c r="S497" i="7" s="1"/>
  <c r="V497" i="7" s="1"/>
  <c r="Y497" i="7" s="1"/>
  <c r="AB497" i="7" s="1"/>
  <c r="G460" i="7"/>
  <c r="J460" i="7" s="1"/>
  <c r="M460" i="7" s="1"/>
  <c r="P460" i="7" s="1"/>
  <c r="S460" i="7" s="1"/>
  <c r="V460" i="7" s="1"/>
  <c r="Y460" i="7" s="1"/>
  <c r="AB460" i="7" s="1"/>
  <c r="C461" i="7"/>
  <c r="F460" i="7"/>
  <c r="I460" i="7" s="1"/>
  <c r="L460" i="7" s="1"/>
  <c r="O460" i="7" s="1"/>
  <c r="R460" i="7" s="1"/>
  <c r="U460" i="7" s="1"/>
  <c r="X460" i="7" s="1"/>
  <c r="AA460" i="7" s="1"/>
  <c r="K460" i="7"/>
  <c r="N460" i="7" s="1"/>
  <c r="Q460" i="7" s="1"/>
  <c r="T460" i="7" s="1"/>
  <c r="W460" i="7" s="1"/>
  <c r="Z460" i="7" s="1"/>
  <c r="AC460" i="7" s="1"/>
  <c r="K544" i="7"/>
  <c r="N544" i="7" s="1"/>
  <c r="Q544" i="7" s="1"/>
  <c r="T544" i="7" s="1"/>
  <c r="W544" i="7" s="1"/>
  <c r="Z544" i="7" s="1"/>
  <c r="AC544" i="7" s="1"/>
  <c r="C541" i="7"/>
  <c r="K529" i="7"/>
  <c r="N529" i="7" s="1"/>
  <c r="Q529" i="7" s="1"/>
  <c r="T529" i="7" s="1"/>
  <c r="W529" i="7" s="1"/>
  <c r="Z529" i="7" s="1"/>
  <c r="AC529" i="7" s="1"/>
  <c r="G526" i="7"/>
  <c r="J526" i="7" s="1"/>
  <c r="M526" i="7" s="1"/>
  <c r="P526" i="7" s="1"/>
  <c r="S526" i="7" s="1"/>
  <c r="V526" i="7" s="1"/>
  <c r="Y526" i="7" s="1"/>
  <c r="AB526" i="7" s="1"/>
  <c r="C527" i="7"/>
  <c r="C522" i="7"/>
  <c r="C519" i="7"/>
  <c r="C516" i="7"/>
  <c r="C505" i="7"/>
  <c r="G505" i="7"/>
  <c r="J505" i="7" s="1"/>
  <c r="M505" i="7" s="1"/>
  <c r="P505" i="7" s="1"/>
  <c r="S505" i="7" s="1"/>
  <c r="V505" i="7" s="1"/>
  <c r="Y505" i="7" s="1"/>
  <c r="AB505" i="7" s="1"/>
  <c r="C506" i="7"/>
  <c r="K499" i="7"/>
  <c r="N499" i="7" s="1"/>
  <c r="Q499" i="7" s="1"/>
  <c r="T499" i="7" s="1"/>
  <c r="W499" i="7" s="1"/>
  <c r="Z499" i="7" s="1"/>
  <c r="AC499" i="7" s="1"/>
  <c r="K479" i="7"/>
  <c r="N479" i="7" s="1"/>
  <c r="Q479" i="7" s="1"/>
  <c r="T479" i="7" s="1"/>
  <c r="W479" i="7" s="1"/>
  <c r="Z479" i="7" s="1"/>
  <c r="AC479" i="7" s="1"/>
  <c r="C480" i="7"/>
  <c r="F479" i="7"/>
  <c r="I479" i="7" s="1"/>
  <c r="L479" i="7" s="1"/>
  <c r="O479" i="7" s="1"/>
  <c r="R479" i="7" s="1"/>
  <c r="U479" i="7" s="1"/>
  <c r="X479" i="7" s="1"/>
  <c r="AA479" i="7" s="1"/>
  <c r="G479" i="7"/>
  <c r="J479" i="7" s="1"/>
  <c r="M479" i="7" s="1"/>
  <c r="P479" i="7" s="1"/>
  <c r="S479" i="7" s="1"/>
  <c r="V479" i="7" s="1"/>
  <c r="Y479" i="7" s="1"/>
  <c r="AB479" i="7" s="1"/>
  <c r="C564" i="7"/>
  <c r="G563" i="7"/>
  <c r="J563" i="7" s="1"/>
  <c r="M563" i="7" s="1"/>
  <c r="P563" i="7" s="1"/>
  <c r="S563" i="7" s="1"/>
  <c r="V563" i="7" s="1"/>
  <c r="Y563" i="7" s="1"/>
  <c r="AB563" i="7" s="1"/>
  <c r="C561" i="7"/>
  <c r="G560" i="7"/>
  <c r="J560" i="7" s="1"/>
  <c r="M560" i="7" s="1"/>
  <c r="P560" i="7" s="1"/>
  <c r="S560" i="7" s="1"/>
  <c r="V560" i="7" s="1"/>
  <c r="Y560" i="7" s="1"/>
  <c r="AB560" i="7" s="1"/>
  <c r="C558" i="7"/>
  <c r="G557" i="7"/>
  <c r="J557" i="7" s="1"/>
  <c r="M557" i="7" s="1"/>
  <c r="P557" i="7" s="1"/>
  <c r="S557" i="7" s="1"/>
  <c r="V557" i="7" s="1"/>
  <c r="Y557" i="7" s="1"/>
  <c r="AB557" i="7" s="1"/>
  <c r="K556" i="7"/>
  <c r="N556" i="7" s="1"/>
  <c r="Q556" i="7" s="1"/>
  <c r="T556" i="7" s="1"/>
  <c r="W556" i="7" s="1"/>
  <c r="Z556" i="7" s="1"/>
  <c r="AC556" i="7" s="1"/>
  <c r="C555" i="7"/>
  <c r="G554" i="7"/>
  <c r="J554" i="7" s="1"/>
  <c r="M554" i="7" s="1"/>
  <c r="P554" i="7" s="1"/>
  <c r="S554" i="7" s="1"/>
  <c r="V554" i="7" s="1"/>
  <c r="Y554" i="7" s="1"/>
  <c r="AB554" i="7" s="1"/>
  <c r="K553" i="7"/>
  <c r="N553" i="7" s="1"/>
  <c r="Q553" i="7" s="1"/>
  <c r="T553" i="7" s="1"/>
  <c r="W553" i="7" s="1"/>
  <c r="Z553" i="7" s="1"/>
  <c r="AC553" i="7" s="1"/>
  <c r="C552" i="7"/>
  <c r="G551" i="7"/>
  <c r="J551" i="7" s="1"/>
  <c r="M551" i="7" s="1"/>
  <c r="P551" i="7" s="1"/>
  <c r="S551" i="7" s="1"/>
  <c r="V551" i="7" s="1"/>
  <c r="Y551" i="7" s="1"/>
  <c r="AB551" i="7" s="1"/>
  <c r="K550" i="7"/>
  <c r="N550" i="7" s="1"/>
  <c r="Q550" i="7" s="1"/>
  <c r="T550" i="7" s="1"/>
  <c r="W550" i="7" s="1"/>
  <c r="Z550" i="7" s="1"/>
  <c r="AC550" i="7" s="1"/>
  <c r="C549" i="7"/>
  <c r="G548" i="7"/>
  <c r="J548" i="7" s="1"/>
  <c r="M548" i="7" s="1"/>
  <c r="P548" i="7" s="1"/>
  <c r="S548" i="7" s="1"/>
  <c r="V548" i="7" s="1"/>
  <c r="Y548" i="7" s="1"/>
  <c r="AB548" i="7" s="1"/>
  <c r="K547" i="7"/>
  <c r="N547" i="7" s="1"/>
  <c r="Q547" i="7" s="1"/>
  <c r="T547" i="7" s="1"/>
  <c r="W547" i="7" s="1"/>
  <c r="Z547" i="7" s="1"/>
  <c r="AC547" i="7" s="1"/>
  <c r="C546" i="7"/>
  <c r="G545" i="7"/>
  <c r="J545" i="7" s="1"/>
  <c r="M545" i="7" s="1"/>
  <c r="P545" i="7" s="1"/>
  <c r="S545" i="7" s="1"/>
  <c r="V545" i="7" s="1"/>
  <c r="Y545" i="7" s="1"/>
  <c r="AB545" i="7" s="1"/>
  <c r="K536" i="7"/>
  <c r="N536" i="7" s="1"/>
  <c r="Q536" i="7" s="1"/>
  <c r="T536" i="7" s="1"/>
  <c r="W536" i="7" s="1"/>
  <c r="Z536" i="7" s="1"/>
  <c r="AC536" i="7" s="1"/>
  <c r="K532" i="7"/>
  <c r="N532" i="7" s="1"/>
  <c r="Q532" i="7" s="1"/>
  <c r="T532" i="7" s="1"/>
  <c r="W532" i="7" s="1"/>
  <c r="Z532" i="7" s="1"/>
  <c r="AC532" i="7" s="1"/>
  <c r="K504" i="7"/>
  <c r="N504" i="7" s="1"/>
  <c r="Q504" i="7" s="1"/>
  <c r="T504" i="7" s="1"/>
  <c r="W504" i="7" s="1"/>
  <c r="Z504" i="7" s="1"/>
  <c r="AC504" i="7" s="1"/>
  <c r="G445" i="7"/>
  <c r="J445" i="7" s="1"/>
  <c r="M445" i="7" s="1"/>
  <c r="P445" i="7" s="1"/>
  <c r="S445" i="7" s="1"/>
  <c r="V445" i="7" s="1"/>
  <c r="Y445" i="7" s="1"/>
  <c r="AB445" i="7" s="1"/>
  <c r="K445" i="7"/>
  <c r="N445" i="7" s="1"/>
  <c r="Q445" i="7" s="1"/>
  <c r="T445" i="7" s="1"/>
  <c r="W445" i="7" s="1"/>
  <c r="Z445" i="7" s="1"/>
  <c r="AC445" i="7" s="1"/>
  <c r="C445" i="7"/>
  <c r="F445" i="7"/>
  <c r="I445" i="7" s="1"/>
  <c r="L445" i="7" s="1"/>
  <c r="O445" i="7" s="1"/>
  <c r="R445" i="7" s="1"/>
  <c r="U445" i="7" s="1"/>
  <c r="X445" i="7" s="1"/>
  <c r="AA445" i="7" s="1"/>
  <c r="C446" i="7"/>
  <c r="K524" i="7"/>
  <c r="N524" i="7" s="1"/>
  <c r="Q524" i="7" s="1"/>
  <c r="T524" i="7" s="1"/>
  <c r="W524" i="7" s="1"/>
  <c r="Z524" i="7" s="1"/>
  <c r="AC524" i="7" s="1"/>
  <c r="K521" i="7"/>
  <c r="N521" i="7" s="1"/>
  <c r="Q521" i="7" s="1"/>
  <c r="T521" i="7" s="1"/>
  <c r="W521" i="7" s="1"/>
  <c r="Z521" i="7" s="1"/>
  <c r="AC521" i="7" s="1"/>
  <c r="C508" i="7"/>
  <c r="G508" i="7"/>
  <c r="J508" i="7" s="1"/>
  <c r="M508" i="7" s="1"/>
  <c r="P508" i="7" s="1"/>
  <c r="S508" i="7" s="1"/>
  <c r="V508" i="7" s="1"/>
  <c r="Y508" i="7" s="1"/>
  <c r="AB508" i="7" s="1"/>
  <c r="C509" i="7"/>
  <c r="F447" i="7"/>
  <c r="I447" i="7" s="1"/>
  <c r="L447" i="7" s="1"/>
  <c r="O447" i="7" s="1"/>
  <c r="R447" i="7" s="1"/>
  <c r="U447" i="7" s="1"/>
  <c r="X447" i="7" s="1"/>
  <c r="AA447" i="7" s="1"/>
  <c r="K447" i="7"/>
  <c r="N447" i="7" s="1"/>
  <c r="Q447" i="7" s="1"/>
  <c r="T447" i="7" s="1"/>
  <c r="W447" i="7" s="1"/>
  <c r="Z447" i="7" s="1"/>
  <c r="AC447" i="7" s="1"/>
  <c r="G447" i="7"/>
  <c r="J447" i="7" s="1"/>
  <c r="M447" i="7" s="1"/>
  <c r="P447" i="7" s="1"/>
  <c r="S447" i="7" s="1"/>
  <c r="V447" i="7" s="1"/>
  <c r="Y447" i="7" s="1"/>
  <c r="AB447" i="7" s="1"/>
  <c r="C448" i="7"/>
  <c r="G537" i="7"/>
  <c r="J537" i="7" s="1"/>
  <c r="M537" i="7" s="1"/>
  <c r="P537" i="7" s="1"/>
  <c r="S537" i="7" s="1"/>
  <c r="V537" i="7" s="1"/>
  <c r="Y537" i="7" s="1"/>
  <c r="AB537" i="7" s="1"/>
  <c r="G531" i="7"/>
  <c r="J531" i="7" s="1"/>
  <c r="M531" i="7" s="1"/>
  <c r="P531" i="7" s="1"/>
  <c r="S531" i="7" s="1"/>
  <c r="V531" i="7" s="1"/>
  <c r="Y531" i="7" s="1"/>
  <c r="AB531" i="7" s="1"/>
  <c r="G530" i="7"/>
  <c r="J530" i="7" s="1"/>
  <c r="M530" i="7" s="1"/>
  <c r="P530" i="7" s="1"/>
  <c r="S530" i="7" s="1"/>
  <c r="V530" i="7" s="1"/>
  <c r="Y530" i="7" s="1"/>
  <c r="AB530" i="7" s="1"/>
  <c r="F528" i="7"/>
  <c r="I528" i="7" s="1"/>
  <c r="L528" i="7" s="1"/>
  <c r="O528" i="7" s="1"/>
  <c r="R528" i="7" s="1"/>
  <c r="U528" i="7" s="1"/>
  <c r="X528" i="7" s="1"/>
  <c r="AA528" i="7" s="1"/>
  <c r="G523" i="7"/>
  <c r="J523" i="7" s="1"/>
  <c r="M523" i="7" s="1"/>
  <c r="P523" i="7" s="1"/>
  <c r="S523" i="7" s="1"/>
  <c r="V523" i="7" s="1"/>
  <c r="Y523" i="7" s="1"/>
  <c r="AB523" i="7" s="1"/>
  <c r="C524" i="7"/>
  <c r="G520" i="7"/>
  <c r="J520" i="7" s="1"/>
  <c r="M520" i="7" s="1"/>
  <c r="P520" i="7" s="1"/>
  <c r="S520" i="7" s="1"/>
  <c r="V520" i="7" s="1"/>
  <c r="Y520" i="7" s="1"/>
  <c r="AB520" i="7" s="1"/>
  <c r="C521" i="7"/>
  <c r="G517" i="7"/>
  <c r="J517" i="7" s="1"/>
  <c r="M517" i="7" s="1"/>
  <c r="P517" i="7" s="1"/>
  <c r="S517" i="7" s="1"/>
  <c r="V517" i="7" s="1"/>
  <c r="Y517" i="7" s="1"/>
  <c r="AB517" i="7" s="1"/>
  <c r="C518" i="7"/>
  <c r="G514" i="7"/>
  <c r="J514" i="7" s="1"/>
  <c r="M514" i="7" s="1"/>
  <c r="P514" i="7" s="1"/>
  <c r="S514" i="7" s="1"/>
  <c r="V514" i="7" s="1"/>
  <c r="Y514" i="7" s="1"/>
  <c r="AB514" i="7" s="1"/>
  <c r="C515" i="7"/>
  <c r="C502" i="7"/>
  <c r="G502" i="7"/>
  <c r="J502" i="7" s="1"/>
  <c r="M502" i="7" s="1"/>
  <c r="P502" i="7" s="1"/>
  <c r="S502" i="7" s="1"/>
  <c r="V502" i="7" s="1"/>
  <c r="Y502" i="7" s="1"/>
  <c r="AB502" i="7" s="1"/>
  <c r="C503" i="7"/>
  <c r="K488" i="7"/>
  <c r="N488" i="7" s="1"/>
  <c r="Q488" i="7" s="1"/>
  <c r="T488" i="7" s="1"/>
  <c r="W488" i="7" s="1"/>
  <c r="Z488" i="7" s="1"/>
  <c r="AC488" i="7" s="1"/>
  <c r="C489" i="7"/>
  <c r="F488" i="7"/>
  <c r="I488" i="7" s="1"/>
  <c r="L488" i="7" s="1"/>
  <c r="O488" i="7" s="1"/>
  <c r="R488" i="7" s="1"/>
  <c r="U488" i="7" s="1"/>
  <c r="X488" i="7" s="1"/>
  <c r="AA488" i="7" s="1"/>
  <c r="G488" i="7"/>
  <c r="J488" i="7" s="1"/>
  <c r="M488" i="7" s="1"/>
  <c r="P488" i="7" s="1"/>
  <c r="S488" i="7" s="1"/>
  <c r="V488" i="7" s="1"/>
  <c r="Y488" i="7" s="1"/>
  <c r="AB488" i="7" s="1"/>
  <c r="F544" i="7"/>
  <c r="I544" i="7" s="1"/>
  <c r="L544" i="7" s="1"/>
  <c r="O544" i="7" s="1"/>
  <c r="R544" i="7" s="1"/>
  <c r="U544" i="7" s="1"/>
  <c r="X544" i="7" s="1"/>
  <c r="AA544" i="7" s="1"/>
  <c r="G538" i="7"/>
  <c r="J538" i="7" s="1"/>
  <c r="M538" i="7" s="1"/>
  <c r="P538" i="7" s="1"/>
  <c r="S538" i="7" s="1"/>
  <c r="V538" i="7" s="1"/>
  <c r="Y538" i="7" s="1"/>
  <c r="AB538" i="7" s="1"/>
  <c r="C539" i="7"/>
  <c r="F537" i="7"/>
  <c r="I537" i="7" s="1"/>
  <c r="L537" i="7" s="1"/>
  <c r="O537" i="7" s="1"/>
  <c r="R537" i="7" s="1"/>
  <c r="U537" i="7" s="1"/>
  <c r="X537" i="7" s="1"/>
  <c r="AA537" i="7" s="1"/>
  <c r="F531" i="7"/>
  <c r="I531" i="7" s="1"/>
  <c r="L531" i="7" s="1"/>
  <c r="O531" i="7" s="1"/>
  <c r="R531" i="7" s="1"/>
  <c r="U531" i="7" s="1"/>
  <c r="X531" i="7" s="1"/>
  <c r="AA531" i="7" s="1"/>
  <c r="F530" i="7"/>
  <c r="I530" i="7" s="1"/>
  <c r="L530" i="7" s="1"/>
  <c r="O530" i="7" s="1"/>
  <c r="R530" i="7" s="1"/>
  <c r="U530" i="7" s="1"/>
  <c r="X530" i="7" s="1"/>
  <c r="AA530" i="7" s="1"/>
  <c r="K576" i="7"/>
  <c r="N576" i="7" s="1"/>
  <c r="Q576" i="7" s="1"/>
  <c r="T576" i="7" s="1"/>
  <c r="W576" i="7" s="1"/>
  <c r="Z576" i="7" s="1"/>
  <c r="AC576" i="7" s="1"/>
  <c r="K573" i="7"/>
  <c r="N573" i="7" s="1"/>
  <c r="Q573" i="7" s="1"/>
  <c r="T573" i="7" s="1"/>
  <c r="W573" i="7" s="1"/>
  <c r="Z573" i="7" s="1"/>
  <c r="AC573" i="7" s="1"/>
  <c r="C557" i="7"/>
  <c r="G556" i="7"/>
  <c r="J556" i="7" s="1"/>
  <c r="M556" i="7" s="1"/>
  <c r="P556" i="7" s="1"/>
  <c r="S556" i="7" s="1"/>
  <c r="V556" i="7" s="1"/>
  <c r="Y556" i="7" s="1"/>
  <c r="AB556" i="7" s="1"/>
  <c r="C554" i="7"/>
  <c r="G553" i="7"/>
  <c r="J553" i="7" s="1"/>
  <c r="M553" i="7" s="1"/>
  <c r="P553" i="7" s="1"/>
  <c r="S553" i="7" s="1"/>
  <c r="V553" i="7" s="1"/>
  <c r="Y553" i="7" s="1"/>
  <c r="AB553" i="7" s="1"/>
  <c r="C551" i="7"/>
  <c r="G550" i="7"/>
  <c r="J550" i="7" s="1"/>
  <c r="M550" i="7" s="1"/>
  <c r="P550" i="7" s="1"/>
  <c r="S550" i="7" s="1"/>
  <c r="V550" i="7" s="1"/>
  <c r="Y550" i="7" s="1"/>
  <c r="AB550" i="7" s="1"/>
  <c r="C548" i="7"/>
  <c r="G547" i="7"/>
  <c r="J547" i="7" s="1"/>
  <c r="M547" i="7" s="1"/>
  <c r="P547" i="7" s="1"/>
  <c r="S547" i="7" s="1"/>
  <c r="V547" i="7" s="1"/>
  <c r="Y547" i="7" s="1"/>
  <c r="AB547" i="7" s="1"/>
  <c r="C545" i="7"/>
  <c r="G543" i="7"/>
  <c r="J543" i="7" s="1"/>
  <c r="M543" i="7" s="1"/>
  <c r="P543" i="7" s="1"/>
  <c r="S543" i="7" s="1"/>
  <c r="V543" i="7" s="1"/>
  <c r="Y543" i="7" s="1"/>
  <c r="AB543" i="7" s="1"/>
  <c r="C538" i="7"/>
  <c r="G536" i="7"/>
  <c r="J536" i="7" s="1"/>
  <c r="M536" i="7" s="1"/>
  <c r="P536" i="7" s="1"/>
  <c r="S536" i="7" s="1"/>
  <c r="V536" i="7" s="1"/>
  <c r="Y536" i="7" s="1"/>
  <c r="AB536" i="7" s="1"/>
  <c r="G529" i="7"/>
  <c r="J529" i="7" s="1"/>
  <c r="M529" i="7" s="1"/>
  <c r="P529" i="7" s="1"/>
  <c r="S529" i="7" s="1"/>
  <c r="V529" i="7" s="1"/>
  <c r="Y529" i="7" s="1"/>
  <c r="AB529" i="7" s="1"/>
  <c r="C530" i="7"/>
  <c r="G532" i="7"/>
  <c r="J532" i="7" s="1"/>
  <c r="M532" i="7" s="1"/>
  <c r="P532" i="7" s="1"/>
  <c r="S532" i="7" s="1"/>
  <c r="V532" i="7" s="1"/>
  <c r="Y532" i="7" s="1"/>
  <c r="AB532" i="7" s="1"/>
  <c r="C533" i="7"/>
  <c r="G498" i="7"/>
  <c r="J498" i="7" s="1"/>
  <c r="M498" i="7" s="1"/>
  <c r="P498" i="7" s="1"/>
  <c r="S498" i="7" s="1"/>
  <c r="V498" i="7" s="1"/>
  <c r="Y498" i="7" s="1"/>
  <c r="AB498" i="7" s="1"/>
  <c r="C499" i="7"/>
  <c r="K498" i="7"/>
  <c r="N498" i="7" s="1"/>
  <c r="Q498" i="7" s="1"/>
  <c r="T498" i="7" s="1"/>
  <c r="W498" i="7" s="1"/>
  <c r="Z498" i="7" s="1"/>
  <c r="AC498" i="7" s="1"/>
  <c r="C544" i="7"/>
  <c r="C537" i="7"/>
  <c r="G535" i="7"/>
  <c r="J535" i="7" s="1"/>
  <c r="M535" i="7" s="1"/>
  <c r="P535" i="7" s="1"/>
  <c r="S535" i="7" s="1"/>
  <c r="V535" i="7" s="1"/>
  <c r="Y535" i="7" s="1"/>
  <c r="AB535" i="7" s="1"/>
  <c r="C536" i="7"/>
  <c r="C532" i="7"/>
  <c r="C531" i="7"/>
  <c r="G472" i="7"/>
  <c r="J472" i="7" s="1"/>
  <c r="M472" i="7" s="1"/>
  <c r="P472" i="7" s="1"/>
  <c r="S472" i="7" s="1"/>
  <c r="V472" i="7" s="1"/>
  <c r="Y472" i="7" s="1"/>
  <c r="AB472" i="7" s="1"/>
  <c r="C473" i="7"/>
  <c r="F472" i="7"/>
  <c r="I472" i="7" s="1"/>
  <c r="L472" i="7" s="1"/>
  <c r="O472" i="7" s="1"/>
  <c r="R472" i="7" s="1"/>
  <c r="U472" i="7" s="1"/>
  <c r="X472" i="7" s="1"/>
  <c r="AA472" i="7" s="1"/>
  <c r="K472" i="7"/>
  <c r="N472" i="7" s="1"/>
  <c r="Q472" i="7" s="1"/>
  <c r="T472" i="7" s="1"/>
  <c r="W472" i="7" s="1"/>
  <c r="Z472" i="7" s="1"/>
  <c r="AC472" i="7" s="1"/>
  <c r="K463" i="7"/>
  <c r="N463" i="7" s="1"/>
  <c r="Q463" i="7" s="1"/>
  <c r="T463" i="7" s="1"/>
  <c r="W463" i="7" s="1"/>
  <c r="Z463" i="7" s="1"/>
  <c r="AC463" i="7" s="1"/>
  <c r="C543" i="7"/>
  <c r="F541" i="7"/>
  <c r="I541" i="7" s="1"/>
  <c r="L541" i="7" s="1"/>
  <c r="O541" i="7" s="1"/>
  <c r="R541" i="7" s="1"/>
  <c r="U541" i="7" s="1"/>
  <c r="X541" i="7" s="1"/>
  <c r="AA541" i="7" s="1"/>
  <c r="K513" i="7"/>
  <c r="N513" i="7" s="1"/>
  <c r="Q513" i="7" s="1"/>
  <c r="T513" i="7" s="1"/>
  <c r="W513" i="7" s="1"/>
  <c r="Z513" i="7" s="1"/>
  <c r="AC513" i="7" s="1"/>
  <c r="K508" i="7"/>
  <c r="N508" i="7" s="1"/>
  <c r="Q508" i="7" s="1"/>
  <c r="T508" i="7" s="1"/>
  <c r="W508" i="7" s="1"/>
  <c r="Z508" i="7" s="1"/>
  <c r="AC508" i="7" s="1"/>
  <c r="K500" i="7"/>
  <c r="N500" i="7" s="1"/>
  <c r="Q500" i="7" s="1"/>
  <c r="T500" i="7" s="1"/>
  <c r="W500" i="7" s="1"/>
  <c r="Z500" i="7" s="1"/>
  <c r="AC500" i="7" s="1"/>
  <c r="G495" i="7"/>
  <c r="J495" i="7" s="1"/>
  <c r="M495" i="7" s="1"/>
  <c r="P495" i="7" s="1"/>
  <c r="S495" i="7" s="1"/>
  <c r="V495" i="7" s="1"/>
  <c r="Y495" i="7" s="1"/>
  <c r="AB495" i="7" s="1"/>
  <c r="C496" i="7"/>
  <c r="K495" i="7"/>
  <c r="N495" i="7" s="1"/>
  <c r="Q495" i="7" s="1"/>
  <c r="T495" i="7" s="1"/>
  <c r="W495" i="7" s="1"/>
  <c r="Z495" i="7" s="1"/>
  <c r="AC495" i="7" s="1"/>
  <c r="F491" i="7"/>
  <c r="I491" i="7" s="1"/>
  <c r="L491" i="7" s="1"/>
  <c r="O491" i="7" s="1"/>
  <c r="R491" i="7" s="1"/>
  <c r="U491" i="7" s="1"/>
  <c r="X491" i="7" s="1"/>
  <c r="AA491" i="7" s="1"/>
  <c r="G486" i="7"/>
  <c r="J486" i="7" s="1"/>
  <c r="M486" i="7" s="1"/>
  <c r="P486" i="7" s="1"/>
  <c r="S486" i="7" s="1"/>
  <c r="V486" i="7" s="1"/>
  <c r="Y486" i="7" s="1"/>
  <c r="AB486" i="7" s="1"/>
  <c r="C487" i="7"/>
  <c r="K486" i="7"/>
  <c r="N486" i="7" s="1"/>
  <c r="Q486" i="7" s="1"/>
  <c r="T486" i="7" s="1"/>
  <c r="W486" i="7" s="1"/>
  <c r="Z486" i="7" s="1"/>
  <c r="AC486" i="7" s="1"/>
  <c r="F482" i="7"/>
  <c r="I482" i="7" s="1"/>
  <c r="L482" i="7" s="1"/>
  <c r="O482" i="7" s="1"/>
  <c r="R482" i="7" s="1"/>
  <c r="U482" i="7" s="1"/>
  <c r="X482" i="7" s="1"/>
  <c r="AA482" i="7" s="1"/>
  <c r="G477" i="7"/>
  <c r="J477" i="7" s="1"/>
  <c r="M477" i="7" s="1"/>
  <c r="P477" i="7" s="1"/>
  <c r="S477" i="7" s="1"/>
  <c r="V477" i="7" s="1"/>
  <c r="Y477" i="7" s="1"/>
  <c r="AB477" i="7" s="1"/>
  <c r="C478" i="7"/>
  <c r="K477" i="7"/>
  <c r="N477" i="7" s="1"/>
  <c r="Q477" i="7" s="1"/>
  <c r="T477" i="7" s="1"/>
  <c r="W477" i="7" s="1"/>
  <c r="Z477" i="7" s="1"/>
  <c r="AC477" i="7" s="1"/>
  <c r="G466" i="7"/>
  <c r="J466" i="7" s="1"/>
  <c r="M466" i="7" s="1"/>
  <c r="P466" i="7" s="1"/>
  <c r="S466" i="7" s="1"/>
  <c r="V466" i="7" s="1"/>
  <c r="Y466" i="7" s="1"/>
  <c r="AB466" i="7" s="1"/>
  <c r="C467" i="7"/>
  <c r="F448" i="7"/>
  <c r="I448" i="7" s="1"/>
  <c r="L448" i="7" s="1"/>
  <c r="O448" i="7" s="1"/>
  <c r="R448" i="7" s="1"/>
  <c r="U448" i="7" s="1"/>
  <c r="X448" i="7" s="1"/>
  <c r="AA448" i="7" s="1"/>
  <c r="C447" i="7"/>
  <c r="G471" i="7"/>
  <c r="J471" i="7" s="1"/>
  <c r="M471" i="7" s="1"/>
  <c r="P471" i="7" s="1"/>
  <c r="S471" i="7" s="1"/>
  <c r="V471" i="7" s="1"/>
  <c r="Y471" i="7" s="1"/>
  <c r="AB471" i="7" s="1"/>
  <c r="C472" i="7"/>
  <c r="K471" i="7"/>
  <c r="N471" i="7" s="1"/>
  <c r="Q471" i="7" s="1"/>
  <c r="T471" i="7" s="1"/>
  <c r="W471" i="7" s="1"/>
  <c r="Z471" i="7" s="1"/>
  <c r="AC471" i="7" s="1"/>
  <c r="G459" i="7"/>
  <c r="J459" i="7" s="1"/>
  <c r="M459" i="7" s="1"/>
  <c r="P459" i="7" s="1"/>
  <c r="S459" i="7" s="1"/>
  <c r="V459" i="7" s="1"/>
  <c r="Y459" i="7" s="1"/>
  <c r="AB459" i="7" s="1"/>
  <c r="C460" i="7"/>
  <c r="K459" i="7"/>
  <c r="N459" i="7" s="1"/>
  <c r="Q459" i="7" s="1"/>
  <c r="T459" i="7" s="1"/>
  <c r="W459" i="7" s="1"/>
  <c r="Z459" i="7" s="1"/>
  <c r="AC459" i="7" s="1"/>
  <c r="K457" i="7"/>
  <c r="N457" i="7" s="1"/>
  <c r="Q457" i="7" s="1"/>
  <c r="T457" i="7" s="1"/>
  <c r="W457" i="7" s="1"/>
  <c r="Z457" i="7" s="1"/>
  <c r="AC457" i="7" s="1"/>
  <c r="C457" i="7"/>
  <c r="C458" i="7"/>
  <c r="F457" i="7"/>
  <c r="I457" i="7" s="1"/>
  <c r="L457" i="7" s="1"/>
  <c r="O457" i="7" s="1"/>
  <c r="R457" i="7" s="1"/>
  <c r="U457" i="7" s="1"/>
  <c r="X457" i="7" s="1"/>
  <c r="AA457" i="7" s="1"/>
  <c r="C433" i="7"/>
  <c r="G433" i="7"/>
  <c r="J433" i="7" s="1"/>
  <c r="M433" i="7" s="1"/>
  <c r="P433" i="7" s="1"/>
  <c r="S433" i="7" s="1"/>
  <c r="V433" i="7" s="1"/>
  <c r="Y433" i="7" s="1"/>
  <c r="AB433" i="7" s="1"/>
  <c r="K493" i="7"/>
  <c r="N493" i="7" s="1"/>
  <c r="Q493" i="7" s="1"/>
  <c r="T493" i="7" s="1"/>
  <c r="W493" i="7" s="1"/>
  <c r="Z493" i="7" s="1"/>
  <c r="AC493" i="7" s="1"/>
  <c r="K484" i="7"/>
  <c r="N484" i="7" s="1"/>
  <c r="Q484" i="7" s="1"/>
  <c r="T484" i="7" s="1"/>
  <c r="W484" i="7" s="1"/>
  <c r="Z484" i="7" s="1"/>
  <c r="AC484" i="7" s="1"/>
  <c r="K475" i="7"/>
  <c r="N475" i="7" s="1"/>
  <c r="Q475" i="7" s="1"/>
  <c r="T475" i="7" s="1"/>
  <c r="W475" i="7" s="1"/>
  <c r="Z475" i="7" s="1"/>
  <c r="AC475" i="7" s="1"/>
  <c r="C471" i="7"/>
  <c r="K464" i="7"/>
  <c r="N464" i="7" s="1"/>
  <c r="Q464" i="7" s="1"/>
  <c r="T464" i="7" s="1"/>
  <c r="W464" i="7" s="1"/>
  <c r="Z464" i="7" s="1"/>
  <c r="AC464" i="7" s="1"/>
  <c r="F464" i="7"/>
  <c r="I464" i="7" s="1"/>
  <c r="L464" i="7" s="1"/>
  <c r="O464" i="7" s="1"/>
  <c r="R464" i="7" s="1"/>
  <c r="U464" i="7" s="1"/>
  <c r="X464" i="7" s="1"/>
  <c r="AA464" i="7" s="1"/>
  <c r="C459" i="7"/>
  <c r="F455" i="7"/>
  <c r="I455" i="7" s="1"/>
  <c r="L455" i="7" s="1"/>
  <c r="O455" i="7" s="1"/>
  <c r="R455" i="7" s="1"/>
  <c r="U455" i="7" s="1"/>
  <c r="X455" i="7" s="1"/>
  <c r="AA455" i="7" s="1"/>
  <c r="G496" i="7"/>
  <c r="J496" i="7" s="1"/>
  <c r="M496" i="7" s="1"/>
  <c r="P496" i="7" s="1"/>
  <c r="S496" i="7" s="1"/>
  <c r="V496" i="7" s="1"/>
  <c r="Y496" i="7" s="1"/>
  <c r="AB496" i="7" s="1"/>
  <c r="C497" i="7"/>
  <c r="G487" i="7"/>
  <c r="J487" i="7" s="1"/>
  <c r="M487" i="7" s="1"/>
  <c r="P487" i="7" s="1"/>
  <c r="S487" i="7" s="1"/>
  <c r="V487" i="7" s="1"/>
  <c r="Y487" i="7" s="1"/>
  <c r="AB487" i="7" s="1"/>
  <c r="C488" i="7"/>
  <c r="G478" i="7"/>
  <c r="J478" i="7" s="1"/>
  <c r="M478" i="7" s="1"/>
  <c r="P478" i="7" s="1"/>
  <c r="S478" i="7" s="1"/>
  <c r="V478" i="7" s="1"/>
  <c r="Y478" i="7" s="1"/>
  <c r="AB478" i="7" s="1"/>
  <c r="C479" i="7"/>
  <c r="G469" i="7"/>
  <c r="J469" i="7" s="1"/>
  <c r="M469" i="7" s="1"/>
  <c r="P469" i="7" s="1"/>
  <c r="S469" i="7" s="1"/>
  <c r="V469" i="7" s="1"/>
  <c r="Y469" i="7" s="1"/>
  <c r="AB469" i="7" s="1"/>
  <c r="C470" i="7"/>
  <c r="C455" i="7"/>
  <c r="F453" i="7"/>
  <c r="I453" i="7" s="1"/>
  <c r="L453" i="7" s="1"/>
  <c r="O453" i="7" s="1"/>
  <c r="R453" i="7" s="1"/>
  <c r="U453" i="7" s="1"/>
  <c r="X453" i="7" s="1"/>
  <c r="AA453" i="7" s="1"/>
  <c r="F441" i="7"/>
  <c r="I441" i="7" s="1"/>
  <c r="L441" i="7" s="1"/>
  <c r="O441" i="7" s="1"/>
  <c r="R441" i="7" s="1"/>
  <c r="U441" i="7" s="1"/>
  <c r="X441" i="7" s="1"/>
  <c r="AA441" i="7" s="1"/>
  <c r="C438" i="7"/>
  <c r="G492" i="7"/>
  <c r="J492" i="7" s="1"/>
  <c r="M492" i="7" s="1"/>
  <c r="P492" i="7" s="1"/>
  <c r="S492" i="7" s="1"/>
  <c r="V492" i="7" s="1"/>
  <c r="Y492" i="7" s="1"/>
  <c r="AB492" i="7" s="1"/>
  <c r="C493" i="7"/>
  <c r="K492" i="7"/>
  <c r="N492" i="7" s="1"/>
  <c r="Q492" i="7" s="1"/>
  <c r="T492" i="7" s="1"/>
  <c r="W492" i="7" s="1"/>
  <c r="Z492" i="7" s="1"/>
  <c r="AC492" i="7" s="1"/>
  <c r="G483" i="7"/>
  <c r="J483" i="7" s="1"/>
  <c r="M483" i="7" s="1"/>
  <c r="P483" i="7" s="1"/>
  <c r="S483" i="7" s="1"/>
  <c r="V483" i="7" s="1"/>
  <c r="Y483" i="7" s="1"/>
  <c r="AB483" i="7" s="1"/>
  <c r="C484" i="7"/>
  <c r="K483" i="7"/>
  <c r="N483" i="7" s="1"/>
  <c r="Q483" i="7" s="1"/>
  <c r="T483" i="7" s="1"/>
  <c r="W483" i="7" s="1"/>
  <c r="Z483" i="7" s="1"/>
  <c r="AC483" i="7" s="1"/>
  <c r="G474" i="7"/>
  <c r="J474" i="7" s="1"/>
  <c r="M474" i="7" s="1"/>
  <c r="P474" i="7" s="1"/>
  <c r="S474" i="7" s="1"/>
  <c r="V474" i="7" s="1"/>
  <c r="Y474" i="7" s="1"/>
  <c r="AB474" i="7" s="1"/>
  <c r="C475" i="7"/>
  <c r="K474" i="7"/>
  <c r="N474" i="7" s="1"/>
  <c r="Q474" i="7" s="1"/>
  <c r="T474" i="7" s="1"/>
  <c r="W474" i="7" s="1"/>
  <c r="Z474" i="7" s="1"/>
  <c r="AC474" i="7" s="1"/>
  <c r="G462" i="7"/>
  <c r="J462" i="7" s="1"/>
  <c r="M462" i="7" s="1"/>
  <c r="P462" i="7" s="1"/>
  <c r="S462" i="7" s="1"/>
  <c r="V462" i="7" s="1"/>
  <c r="Y462" i="7" s="1"/>
  <c r="AB462" i="7" s="1"/>
  <c r="C463" i="7"/>
  <c r="K462" i="7"/>
  <c r="N462" i="7" s="1"/>
  <c r="Q462" i="7" s="1"/>
  <c r="T462" i="7" s="1"/>
  <c r="W462" i="7" s="1"/>
  <c r="Z462" i="7" s="1"/>
  <c r="AC462" i="7" s="1"/>
  <c r="C453" i="7"/>
  <c r="K452" i="7"/>
  <c r="N452" i="7" s="1"/>
  <c r="Q452" i="7" s="1"/>
  <c r="T452" i="7" s="1"/>
  <c r="W452" i="7" s="1"/>
  <c r="Z452" i="7" s="1"/>
  <c r="AC452" i="7" s="1"/>
  <c r="C441" i="7"/>
  <c r="F435" i="7"/>
  <c r="I435" i="7" s="1"/>
  <c r="L435" i="7" s="1"/>
  <c r="O435" i="7" s="1"/>
  <c r="R435" i="7" s="1"/>
  <c r="U435" i="7" s="1"/>
  <c r="X435" i="7" s="1"/>
  <c r="AA435" i="7" s="1"/>
  <c r="G435" i="7"/>
  <c r="J435" i="7" s="1"/>
  <c r="M435" i="7" s="1"/>
  <c r="P435" i="7" s="1"/>
  <c r="S435" i="7" s="1"/>
  <c r="V435" i="7" s="1"/>
  <c r="Y435" i="7" s="1"/>
  <c r="AB435" i="7" s="1"/>
  <c r="K434" i="7"/>
  <c r="N434" i="7" s="1"/>
  <c r="Q434" i="7" s="1"/>
  <c r="T434" i="7" s="1"/>
  <c r="W434" i="7" s="1"/>
  <c r="Z434" i="7" s="1"/>
  <c r="AC434" i="7" s="1"/>
  <c r="F429" i="7"/>
  <c r="I429" i="7" s="1"/>
  <c r="L429" i="7" s="1"/>
  <c r="O429" i="7" s="1"/>
  <c r="R429" i="7" s="1"/>
  <c r="U429" i="7" s="1"/>
  <c r="X429" i="7" s="1"/>
  <c r="AA429" i="7" s="1"/>
  <c r="K429" i="7"/>
  <c r="N429" i="7" s="1"/>
  <c r="Q429" i="7" s="1"/>
  <c r="T429" i="7" s="1"/>
  <c r="W429" i="7" s="1"/>
  <c r="Z429" i="7" s="1"/>
  <c r="AC429" i="7" s="1"/>
  <c r="C492" i="7"/>
  <c r="C483" i="7"/>
  <c r="C474" i="7"/>
  <c r="K467" i="7"/>
  <c r="N467" i="7" s="1"/>
  <c r="Q467" i="7" s="1"/>
  <c r="T467" i="7" s="1"/>
  <c r="W467" i="7" s="1"/>
  <c r="Z467" i="7" s="1"/>
  <c r="AC467" i="7" s="1"/>
  <c r="F467" i="7"/>
  <c r="I467" i="7" s="1"/>
  <c r="L467" i="7" s="1"/>
  <c r="O467" i="7" s="1"/>
  <c r="R467" i="7" s="1"/>
  <c r="U467" i="7" s="1"/>
  <c r="X467" i="7" s="1"/>
  <c r="AA467" i="7" s="1"/>
  <c r="C462" i="7"/>
  <c r="C444" i="7"/>
  <c r="C429" i="7"/>
  <c r="F426" i="7"/>
  <c r="I426" i="7" s="1"/>
  <c r="L426" i="7" s="1"/>
  <c r="O426" i="7" s="1"/>
  <c r="R426" i="7" s="1"/>
  <c r="U426" i="7" s="1"/>
  <c r="X426" i="7" s="1"/>
  <c r="AA426" i="7" s="1"/>
  <c r="K426" i="7"/>
  <c r="N426" i="7" s="1"/>
  <c r="Q426" i="7" s="1"/>
  <c r="T426" i="7" s="1"/>
  <c r="W426" i="7" s="1"/>
  <c r="Z426" i="7" s="1"/>
  <c r="AC426" i="7" s="1"/>
  <c r="G426" i="7"/>
  <c r="J426" i="7" s="1"/>
  <c r="M426" i="7" s="1"/>
  <c r="P426" i="7" s="1"/>
  <c r="S426" i="7" s="1"/>
  <c r="V426" i="7" s="1"/>
  <c r="Y426" i="7" s="1"/>
  <c r="AB426" i="7" s="1"/>
  <c r="C427" i="7"/>
  <c r="F420" i="7"/>
  <c r="I420" i="7" s="1"/>
  <c r="L420" i="7" s="1"/>
  <c r="O420" i="7" s="1"/>
  <c r="R420" i="7" s="1"/>
  <c r="U420" i="7" s="1"/>
  <c r="X420" i="7" s="1"/>
  <c r="AA420" i="7" s="1"/>
  <c r="G420" i="7"/>
  <c r="J420" i="7" s="1"/>
  <c r="M420" i="7" s="1"/>
  <c r="P420" i="7" s="1"/>
  <c r="S420" i="7" s="1"/>
  <c r="V420" i="7" s="1"/>
  <c r="Y420" i="7" s="1"/>
  <c r="AB420" i="7" s="1"/>
  <c r="K420" i="7"/>
  <c r="N420" i="7" s="1"/>
  <c r="Q420" i="7" s="1"/>
  <c r="T420" i="7" s="1"/>
  <c r="W420" i="7" s="1"/>
  <c r="Z420" i="7" s="1"/>
  <c r="AC420" i="7" s="1"/>
  <c r="F399" i="7"/>
  <c r="I399" i="7" s="1"/>
  <c r="L399" i="7" s="1"/>
  <c r="O399" i="7" s="1"/>
  <c r="R399" i="7" s="1"/>
  <c r="U399" i="7" s="1"/>
  <c r="X399" i="7" s="1"/>
  <c r="AA399" i="7" s="1"/>
  <c r="G399" i="7"/>
  <c r="J399" i="7" s="1"/>
  <c r="M399" i="7" s="1"/>
  <c r="P399" i="7" s="1"/>
  <c r="S399" i="7" s="1"/>
  <c r="V399" i="7" s="1"/>
  <c r="Y399" i="7" s="1"/>
  <c r="AB399" i="7" s="1"/>
  <c r="K399" i="7"/>
  <c r="N399" i="7" s="1"/>
  <c r="Q399" i="7" s="1"/>
  <c r="T399" i="7" s="1"/>
  <c r="W399" i="7" s="1"/>
  <c r="Z399" i="7" s="1"/>
  <c r="AC399" i="7" s="1"/>
  <c r="C400" i="7"/>
  <c r="G493" i="7"/>
  <c r="J493" i="7" s="1"/>
  <c r="M493" i="7" s="1"/>
  <c r="P493" i="7" s="1"/>
  <c r="S493" i="7" s="1"/>
  <c r="V493" i="7" s="1"/>
  <c r="Y493" i="7" s="1"/>
  <c r="AB493" i="7" s="1"/>
  <c r="C494" i="7"/>
  <c r="G484" i="7"/>
  <c r="J484" i="7" s="1"/>
  <c r="M484" i="7" s="1"/>
  <c r="P484" i="7" s="1"/>
  <c r="S484" i="7" s="1"/>
  <c r="V484" i="7" s="1"/>
  <c r="Y484" i="7" s="1"/>
  <c r="AB484" i="7" s="1"/>
  <c r="C485" i="7"/>
  <c r="G475" i="7"/>
  <c r="J475" i="7" s="1"/>
  <c r="M475" i="7" s="1"/>
  <c r="P475" i="7" s="1"/>
  <c r="S475" i="7" s="1"/>
  <c r="V475" i="7" s="1"/>
  <c r="Y475" i="7" s="1"/>
  <c r="AB475" i="7" s="1"/>
  <c r="C476" i="7"/>
  <c r="G465" i="7"/>
  <c r="J465" i="7" s="1"/>
  <c r="M465" i="7" s="1"/>
  <c r="P465" i="7" s="1"/>
  <c r="S465" i="7" s="1"/>
  <c r="V465" i="7" s="1"/>
  <c r="Y465" i="7" s="1"/>
  <c r="AB465" i="7" s="1"/>
  <c r="C466" i="7"/>
  <c r="K465" i="7"/>
  <c r="N465" i="7" s="1"/>
  <c r="Q465" i="7" s="1"/>
  <c r="T465" i="7" s="1"/>
  <c r="W465" i="7" s="1"/>
  <c r="Z465" i="7" s="1"/>
  <c r="AC465" i="7" s="1"/>
  <c r="G440" i="7"/>
  <c r="J440" i="7" s="1"/>
  <c r="M440" i="7" s="1"/>
  <c r="P440" i="7" s="1"/>
  <c r="S440" i="7" s="1"/>
  <c r="V440" i="7" s="1"/>
  <c r="Y440" i="7" s="1"/>
  <c r="AB440" i="7" s="1"/>
  <c r="K440" i="7"/>
  <c r="N440" i="7" s="1"/>
  <c r="Q440" i="7" s="1"/>
  <c r="T440" i="7" s="1"/>
  <c r="W440" i="7" s="1"/>
  <c r="Z440" i="7" s="1"/>
  <c r="AC440" i="7" s="1"/>
  <c r="F437" i="7"/>
  <c r="I437" i="7" s="1"/>
  <c r="L437" i="7" s="1"/>
  <c r="O437" i="7" s="1"/>
  <c r="R437" i="7" s="1"/>
  <c r="U437" i="7" s="1"/>
  <c r="X437" i="7" s="1"/>
  <c r="AA437" i="7" s="1"/>
  <c r="G480" i="7"/>
  <c r="J480" i="7" s="1"/>
  <c r="M480" i="7" s="1"/>
  <c r="P480" i="7" s="1"/>
  <c r="S480" i="7" s="1"/>
  <c r="V480" i="7" s="1"/>
  <c r="Y480" i="7" s="1"/>
  <c r="AB480" i="7" s="1"/>
  <c r="C481" i="7"/>
  <c r="K480" i="7"/>
  <c r="N480" i="7" s="1"/>
  <c r="Q480" i="7" s="1"/>
  <c r="T480" i="7" s="1"/>
  <c r="W480" i="7" s="1"/>
  <c r="Z480" i="7" s="1"/>
  <c r="AC480" i="7" s="1"/>
  <c r="K470" i="7"/>
  <c r="N470" i="7" s="1"/>
  <c r="Q470" i="7" s="1"/>
  <c r="T470" i="7" s="1"/>
  <c r="W470" i="7" s="1"/>
  <c r="Z470" i="7" s="1"/>
  <c r="AC470" i="7" s="1"/>
  <c r="F470" i="7"/>
  <c r="I470" i="7" s="1"/>
  <c r="L470" i="7" s="1"/>
  <c r="O470" i="7" s="1"/>
  <c r="R470" i="7" s="1"/>
  <c r="U470" i="7" s="1"/>
  <c r="X470" i="7" s="1"/>
  <c r="AA470" i="7" s="1"/>
  <c r="G463" i="7"/>
  <c r="J463" i="7" s="1"/>
  <c r="M463" i="7" s="1"/>
  <c r="P463" i="7" s="1"/>
  <c r="S463" i="7" s="1"/>
  <c r="V463" i="7" s="1"/>
  <c r="Y463" i="7" s="1"/>
  <c r="AB463" i="7" s="1"/>
  <c r="C464" i="7"/>
  <c r="G452" i="7"/>
  <c r="J452" i="7" s="1"/>
  <c r="M452" i="7" s="1"/>
  <c r="P452" i="7" s="1"/>
  <c r="S452" i="7" s="1"/>
  <c r="V452" i="7" s="1"/>
  <c r="Y452" i="7" s="1"/>
  <c r="AB452" i="7" s="1"/>
  <c r="C435" i="7"/>
  <c r="G434" i="7"/>
  <c r="J434" i="7" s="1"/>
  <c r="M434" i="7" s="1"/>
  <c r="P434" i="7" s="1"/>
  <c r="S434" i="7" s="1"/>
  <c r="V434" i="7" s="1"/>
  <c r="Y434" i="7" s="1"/>
  <c r="AB434" i="7" s="1"/>
  <c r="K433" i="7"/>
  <c r="N433" i="7" s="1"/>
  <c r="Q433" i="7" s="1"/>
  <c r="T433" i="7" s="1"/>
  <c r="W433" i="7" s="1"/>
  <c r="Z433" i="7" s="1"/>
  <c r="AC433" i="7" s="1"/>
  <c r="K494" i="7"/>
  <c r="N494" i="7" s="1"/>
  <c r="Q494" i="7" s="1"/>
  <c r="T494" i="7" s="1"/>
  <c r="W494" i="7" s="1"/>
  <c r="Z494" i="7" s="1"/>
  <c r="AC494" i="7" s="1"/>
  <c r="K485" i="7"/>
  <c r="N485" i="7" s="1"/>
  <c r="Q485" i="7" s="1"/>
  <c r="T485" i="7" s="1"/>
  <c r="W485" i="7" s="1"/>
  <c r="Z485" i="7" s="1"/>
  <c r="AC485" i="7" s="1"/>
  <c r="K476" i="7"/>
  <c r="N476" i="7" s="1"/>
  <c r="Q476" i="7" s="1"/>
  <c r="T476" i="7" s="1"/>
  <c r="W476" i="7" s="1"/>
  <c r="Z476" i="7" s="1"/>
  <c r="AC476" i="7" s="1"/>
  <c r="G468" i="7"/>
  <c r="J468" i="7" s="1"/>
  <c r="M468" i="7" s="1"/>
  <c r="P468" i="7" s="1"/>
  <c r="S468" i="7" s="1"/>
  <c r="V468" i="7" s="1"/>
  <c r="Y468" i="7" s="1"/>
  <c r="AB468" i="7" s="1"/>
  <c r="C469" i="7"/>
  <c r="K468" i="7"/>
  <c r="N468" i="7" s="1"/>
  <c r="Q468" i="7" s="1"/>
  <c r="T468" i="7" s="1"/>
  <c r="W468" i="7" s="1"/>
  <c r="Z468" i="7" s="1"/>
  <c r="AC468" i="7" s="1"/>
  <c r="K455" i="7"/>
  <c r="N455" i="7" s="1"/>
  <c r="Q455" i="7" s="1"/>
  <c r="T455" i="7" s="1"/>
  <c r="W455" i="7" s="1"/>
  <c r="Z455" i="7" s="1"/>
  <c r="AC455" i="7" s="1"/>
  <c r="C452" i="7"/>
  <c r="C434" i="7"/>
  <c r="G499" i="7"/>
  <c r="J499" i="7" s="1"/>
  <c r="M499" i="7" s="1"/>
  <c r="P499" i="7" s="1"/>
  <c r="S499" i="7" s="1"/>
  <c r="V499" i="7" s="1"/>
  <c r="Y499" i="7" s="1"/>
  <c r="AB499" i="7" s="1"/>
  <c r="C500" i="7"/>
  <c r="G491" i="7"/>
  <c r="J491" i="7" s="1"/>
  <c r="M491" i="7" s="1"/>
  <c r="P491" i="7" s="1"/>
  <c r="S491" i="7" s="1"/>
  <c r="V491" i="7" s="1"/>
  <c r="Y491" i="7" s="1"/>
  <c r="AB491" i="7" s="1"/>
  <c r="G490" i="7"/>
  <c r="J490" i="7" s="1"/>
  <c r="M490" i="7" s="1"/>
  <c r="P490" i="7" s="1"/>
  <c r="S490" i="7" s="1"/>
  <c r="V490" i="7" s="1"/>
  <c r="Y490" i="7" s="1"/>
  <c r="AB490" i="7" s="1"/>
  <c r="C491" i="7"/>
  <c r="G482" i="7"/>
  <c r="J482" i="7" s="1"/>
  <c r="M482" i="7" s="1"/>
  <c r="P482" i="7" s="1"/>
  <c r="S482" i="7" s="1"/>
  <c r="V482" i="7" s="1"/>
  <c r="Y482" i="7" s="1"/>
  <c r="AB482" i="7" s="1"/>
  <c r="G481" i="7"/>
  <c r="J481" i="7" s="1"/>
  <c r="M481" i="7" s="1"/>
  <c r="P481" i="7" s="1"/>
  <c r="S481" i="7" s="1"/>
  <c r="V481" i="7" s="1"/>
  <c r="Y481" i="7" s="1"/>
  <c r="AB481" i="7" s="1"/>
  <c r="C482" i="7"/>
  <c r="K473" i="7"/>
  <c r="N473" i="7" s="1"/>
  <c r="Q473" i="7" s="1"/>
  <c r="T473" i="7" s="1"/>
  <c r="W473" i="7" s="1"/>
  <c r="Z473" i="7" s="1"/>
  <c r="AC473" i="7" s="1"/>
  <c r="F473" i="7"/>
  <c r="I473" i="7" s="1"/>
  <c r="L473" i="7" s="1"/>
  <c r="O473" i="7" s="1"/>
  <c r="R473" i="7" s="1"/>
  <c r="U473" i="7" s="1"/>
  <c r="X473" i="7" s="1"/>
  <c r="AA473" i="7" s="1"/>
  <c r="F471" i="7"/>
  <c r="I471" i="7" s="1"/>
  <c r="L471" i="7" s="1"/>
  <c r="O471" i="7" s="1"/>
  <c r="R471" i="7" s="1"/>
  <c r="U471" i="7" s="1"/>
  <c r="X471" i="7" s="1"/>
  <c r="AA471" i="7" s="1"/>
  <c r="C468" i="7"/>
  <c r="K461" i="7"/>
  <c r="N461" i="7" s="1"/>
  <c r="Q461" i="7" s="1"/>
  <c r="T461" i="7" s="1"/>
  <c r="W461" i="7" s="1"/>
  <c r="Z461" i="7" s="1"/>
  <c r="AC461" i="7" s="1"/>
  <c r="F461" i="7"/>
  <c r="I461" i="7" s="1"/>
  <c r="L461" i="7" s="1"/>
  <c r="O461" i="7" s="1"/>
  <c r="R461" i="7" s="1"/>
  <c r="U461" i="7" s="1"/>
  <c r="X461" i="7" s="1"/>
  <c r="AA461" i="7" s="1"/>
  <c r="F459" i="7"/>
  <c r="I459" i="7" s="1"/>
  <c r="L459" i="7" s="1"/>
  <c r="O459" i="7" s="1"/>
  <c r="R459" i="7" s="1"/>
  <c r="U459" i="7" s="1"/>
  <c r="X459" i="7" s="1"/>
  <c r="AA459" i="7" s="1"/>
  <c r="G457" i="7"/>
  <c r="J457" i="7" s="1"/>
  <c r="M457" i="7" s="1"/>
  <c r="P457" i="7" s="1"/>
  <c r="S457" i="7" s="1"/>
  <c r="V457" i="7" s="1"/>
  <c r="Y457" i="7" s="1"/>
  <c r="AB457" i="7" s="1"/>
  <c r="F444" i="7"/>
  <c r="I444" i="7" s="1"/>
  <c r="L444" i="7" s="1"/>
  <c r="O444" i="7" s="1"/>
  <c r="R444" i="7" s="1"/>
  <c r="U444" i="7" s="1"/>
  <c r="X444" i="7" s="1"/>
  <c r="AA444" i="7" s="1"/>
  <c r="C440" i="7"/>
  <c r="K439" i="7"/>
  <c r="N439" i="7" s="1"/>
  <c r="Q439" i="7" s="1"/>
  <c r="T439" i="7" s="1"/>
  <c r="W439" i="7" s="1"/>
  <c r="Z439" i="7" s="1"/>
  <c r="AC439" i="7" s="1"/>
  <c r="C439" i="7"/>
  <c r="F433" i="7"/>
  <c r="I433" i="7" s="1"/>
  <c r="L433" i="7" s="1"/>
  <c r="O433" i="7" s="1"/>
  <c r="R433" i="7" s="1"/>
  <c r="U433" i="7" s="1"/>
  <c r="X433" i="7" s="1"/>
  <c r="AA433" i="7" s="1"/>
  <c r="G427" i="7"/>
  <c r="J427" i="7" s="1"/>
  <c r="M427" i="7" s="1"/>
  <c r="P427" i="7" s="1"/>
  <c r="S427" i="7" s="1"/>
  <c r="V427" i="7" s="1"/>
  <c r="Y427" i="7" s="1"/>
  <c r="AB427" i="7" s="1"/>
  <c r="K427" i="7"/>
  <c r="N427" i="7" s="1"/>
  <c r="Q427" i="7" s="1"/>
  <c r="T427" i="7" s="1"/>
  <c r="W427" i="7" s="1"/>
  <c r="Z427" i="7" s="1"/>
  <c r="AC427" i="7" s="1"/>
  <c r="F427" i="7"/>
  <c r="I427" i="7" s="1"/>
  <c r="L427" i="7" s="1"/>
  <c r="O427" i="7" s="1"/>
  <c r="R427" i="7" s="1"/>
  <c r="U427" i="7" s="1"/>
  <c r="X427" i="7" s="1"/>
  <c r="AA427" i="7" s="1"/>
  <c r="C426" i="7"/>
  <c r="F413" i="7"/>
  <c r="I413" i="7" s="1"/>
  <c r="L413" i="7" s="1"/>
  <c r="O413" i="7" s="1"/>
  <c r="R413" i="7" s="1"/>
  <c r="U413" i="7" s="1"/>
  <c r="X413" i="7" s="1"/>
  <c r="AA413" i="7" s="1"/>
  <c r="G413" i="7"/>
  <c r="J413" i="7" s="1"/>
  <c r="M413" i="7" s="1"/>
  <c r="P413" i="7" s="1"/>
  <c r="S413" i="7" s="1"/>
  <c r="V413" i="7" s="1"/>
  <c r="Y413" i="7" s="1"/>
  <c r="AB413" i="7" s="1"/>
  <c r="K413" i="7"/>
  <c r="N413" i="7" s="1"/>
  <c r="Q413" i="7" s="1"/>
  <c r="T413" i="7" s="1"/>
  <c r="W413" i="7" s="1"/>
  <c r="Z413" i="7" s="1"/>
  <c r="AC413" i="7" s="1"/>
  <c r="G428" i="7"/>
  <c r="J428" i="7" s="1"/>
  <c r="M428" i="7" s="1"/>
  <c r="P428" i="7" s="1"/>
  <c r="S428" i="7" s="1"/>
  <c r="V428" i="7" s="1"/>
  <c r="Y428" i="7" s="1"/>
  <c r="AB428" i="7" s="1"/>
  <c r="K454" i="7"/>
  <c r="N454" i="7" s="1"/>
  <c r="Q454" i="7" s="1"/>
  <c r="T454" i="7" s="1"/>
  <c r="W454" i="7" s="1"/>
  <c r="Z454" i="7" s="1"/>
  <c r="AC454" i="7" s="1"/>
  <c r="G449" i="7"/>
  <c r="J449" i="7" s="1"/>
  <c r="M449" i="7" s="1"/>
  <c r="P449" i="7" s="1"/>
  <c r="S449" i="7" s="1"/>
  <c r="V449" i="7" s="1"/>
  <c r="Y449" i="7" s="1"/>
  <c r="AB449" i="7" s="1"/>
  <c r="G442" i="7"/>
  <c r="J442" i="7" s="1"/>
  <c r="M442" i="7" s="1"/>
  <c r="P442" i="7" s="1"/>
  <c r="S442" i="7" s="1"/>
  <c r="V442" i="7" s="1"/>
  <c r="Y442" i="7" s="1"/>
  <c r="AB442" i="7" s="1"/>
  <c r="C437" i="7"/>
  <c r="G456" i="7"/>
  <c r="J456" i="7" s="1"/>
  <c r="M456" i="7" s="1"/>
  <c r="P456" i="7" s="1"/>
  <c r="S456" i="7" s="1"/>
  <c r="V456" i="7" s="1"/>
  <c r="Y456" i="7" s="1"/>
  <c r="AB456" i="7" s="1"/>
  <c r="F442" i="7"/>
  <c r="I442" i="7" s="1"/>
  <c r="L442" i="7" s="1"/>
  <c r="O442" i="7" s="1"/>
  <c r="R442" i="7" s="1"/>
  <c r="U442" i="7" s="1"/>
  <c r="X442" i="7" s="1"/>
  <c r="AA442" i="7" s="1"/>
  <c r="K419" i="7"/>
  <c r="N419" i="7" s="1"/>
  <c r="Q419" i="7" s="1"/>
  <c r="T419" i="7" s="1"/>
  <c r="W419" i="7" s="1"/>
  <c r="Z419" i="7" s="1"/>
  <c r="AC419" i="7" s="1"/>
  <c r="G419" i="7"/>
  <c r="J419" i="7" s="1"/>
  <c r="M419" i="7" s="1"/>
  <c r="P419" i="7" s="1"/>
  <c r="S419" i="7" s="1"/>
  <c r="V419" i="7" s="1"/>
  <c r="Y419" i="7" s="1"/>
  <c r="AB419" i="7" s="1"/>
  <c r="C392" i="7"/>
  <c r="G391" i="7"/>
  <c r="J391" i="7" s="1"/>
  <c r="M391" i="7" s="1"/>
  <c r="P391" i="7" s="1"/>
  <c r="S391" i="7" s="1"/>
  <c r="V391" i="7" s="1"/>
  <c r="Y391" i="7" s="1"/>
  <c r="AB391" i="7" s="1"/>
  <c r="K391" i="7"/>
  <c r="N391" i="7" s="1"/>
  <c r="Q391" i="7" s="1"/>
  <c r="T391" i="7" s="1"/>
  <c r="W391" i="7" s="1"/>
  <c r="Z391" i="7" s="1"/>
  <c r="AC391" i="7" s="1"/>
  <c r="F391" i="7"/>
  <c r="I391" i="7" s="1"/>
  <c r="L391" i="7" s="1"/>
  <c r="O391" i="7" s="1"/>
  <c r="R391" i="7" s="1"/>
  <c r="U391" i="7" s="1"/>
  <c r="X391" i="7" s="1"/>
  <c r="AA391" i="7" s="1"/>
  <c r="K438" i="7"/>
  <c r="N438" i="7" s="1"/>
  <c r="Q438" i="7" s="1"/>
  <c r="T438" i="7" s="1"/>
  <c r="W438" i="7" s="1"/>
  <c r="Z438" i="7" s="1"/>
  <c r="AC438" i="7" s="1"/>
  <c r="F393" i="7"/>
  <c r="I393" i="7" s="1"/>
  <c r="L393" i="7" s="1"/>
  <c r="O393" i="7" s="1"/>
  <c r="R393" i="7" s="1"/>
  <c r="U393" i="7" s="1"/>
  <c r="X393" i="7" s="1"/>
  <c r="AA393" i="7" s="1"/>
  <c r="K393" i="7"/>
  <c r="N393" i="7" s="1"/>
  <c r="Q393" i="7" s="1"/>
  <c r="T393" i="7" s="1"/>
  <c r="W393" i="7" s="1"/>
  <c r="Z393" i="7" s="1"/>
  <c r="AC393" i="7" s="1"/>
  <c r="G393" i="7"/>
  <c r="J393" i="7" s="1"/>
  <c r="M393" i="7" s="1"/>
  <c r="P393" i="7" s="1"/>
  <c r="S393" i="7" s="1"/>
  <c r="V393" i="7" s="1"/>
  <c r="Y393" i="7" s="1"/>
  <c r="AB393" i="7" s="1"/>
  <c r="G382" i="7"/>
  <c r="J382" i="7" s="1"/>
  <c r="M382" i="7" s="1"/>
  <c r="P382" i="7" s="1"/>
  <c r="S382" i="7" s="1"/>
  <c r="V382" i="7" s="1"/>
  <c r="Y382" i="7" s="1"/>
  <c r="AB382" i="7" s="1"/>
  <c r="F382" i="7"/>
  <c r="I382" i="7" s="1"/>
  <c r="L382" i="7" s="1"/>
  <c r="O382" i="7" s="1"/>
  <c r="R382" i="7" s="1"/>
  <c r="U382" i="7" s="1"/>
  <c r="X382" i="7" s="1"/>
  <c r="AA382" i="7" s="1"/>
  <c r="K382" i="7"/>
  <c r="N382" i="7" s="1"/>
  <c r="Q382" i="7" s="1"/>
  <c r="T382" i="7" s="1"/>
  <c r="W382" i="7" s="1"/>
  <c r="Z382" i="7" s="1"/>
  <c r="AC382" i="7" s="1"/>
  <c r="F364" i="7"/>
  <c r="I364" i="7" s="1"/>
  <c r="L364" i="7" s="1"/>
  <c r="O364" i="7" s="1"/>
  <c r="R364" i="7" s="1"/>
  <c r="U364" i="7" s="1"/>
  <c r="X364" i="7" s="1"/>
  <c r="AA364" i="7" s="1"/>
  <c r="G364" i="7"/>
  <c r="J364" i="7" s="1"/>
  <c r="M364" i="7" s="1"/>
  <c r="P364" i="7" s="1"/>
  <c r="S364" i="7" s="1"/>
  <c r="V364" i="7" s="1"/>
  <c r="Y364" i="7" s="1"/>
  <c r="AB364" i="7" s="1"/>
  <c r="K364" i="7"/>
  <c r="N364" i="7" s="1"/>
  <c r="Q364" i="7" s="1"/>
  <c r="T364" i="7" s="1"/>
  <c r="W364" i="7" s="1"/>
  <c r="Z364" i="7" s="1"/>
  <c r="AC364" i="7" s="1"/>
  <c r="K428" i="7"/>
  <c r="N428" i="7" s="1"/>
  <c r="Q428" i="7" s="1"/>
  <c r="T428" i="7" s="1"/>
  <c r="W428" i="7" s="1"/>
  <c r="Z428" i="7" s="1"/>
  <c r="AC428" i="7" s="1"/>
  <c r="K412" i="7"/>
  <c r="N412" i="7" s="1"/>
  <c r="Q412" i="7" s="1"/>
  <c r="T412" i="7" s="1"/>
  <c r="W412" i="7" s="1"/>
  <c r="Z412" i="7" s="1"/>
  <c r="AC412" i="7" s="1"/>
  <c r="G412" i="7"/>
  <c r="J412" i="7" s="1"/>
  <c r="M412" i="7" s="1"/>
  <c r="P412" i="7" s="1"/>
  <c r="S412" i="7" s="1"/>
  <c r="V412" i="7" s="1"/>
  <c r="Y412" i="7" s="1"/>
  <c r="AB412" i="7" s="1"/>
  <c r="K450" i="7"/>
  <c r="N450" i="7" s="1"/>
  <c r="Q450" i="7" s="1"/>
  <c r="T450" i="7" s="1"/>
  <c r="W450" i="7" s="1"/>
  <c r="Z450" i="7" s="1"/>
  <c r="AC450" i="7" s="1"/>
  <c r="K443" i="7"/>
  <c r="N443" i="7" s="1"/>
  <c r="Q443" i="7" s="1"/>
  <c r="T443" i="7" s="1"/>
  <c r="W443" i="7" s="1"/>
  <c r="Z443" i="7" s="1"/>
  <c r="AC443" i="7" s="1"/>
  <c r="G438" i="7"/>
  <c r="J438" i="7" s="1"/>
  <c r="M438" i="7" s="1"/>
  <c r="P438" i="7" s="1"/>
  <c r="S438" i="7" s="1"/>
  <c r="V438" i="7" s="1"/>
  <c r="Y438" i="7" s="1"/>
  <c r="AB438" i="7" s="1"/>
  <c r="G431" i="7"/>
  <c r="J431" i="7" s="1"/>
  <c r="M431" i="7" s="1"/>
  <c r="P431" i="7" s="1"/>
  <c r="S431" i="7" s="1"/>
  <c r="V431" i="7" s="1"/>
  <c r="Y431" i="7" s="1"/>
  <c r="AB431" i="7" s="1"/>
  <c r="F423" i="7"/>
  <c r="I423" i="7" s="1"/>
  <c r="L423" i="7" s="1"/>
  <c r="O423" i="7" s="1"/>
  <c r="R423" i="7" s="1"/>
  <c r="U423" i="7" s="1"/>
  <c r="X423" i="7" s="1"/>
  <c r="AA423" i="7" s="1"/>
  <c r="K424" i="7"/>
  <c r="N424" i="7" s="1"/>
  <c r="Q424" i="7" s="1"/>
  <c r="T424" i="7" s="1"/>
  <c r="W424" i="7" s="1"/>
  <c r="Z424" i="7" s="1"/>
  <c r="AC424" i="7" s="1"/>
  <c r="K417" i="7"/>
  <c r="N417" i="7" s="1"/>
  <c r="Q417" i="7" s="1"/>
  <c r="T417" i="7" s="1"/>
  <c r="W417" i="7" s="1"/>
  <c r="Z417" i="7" s="1"/>
  <c r="AC417" i="7" s="1"/>
  <c r="K410" i="7"/>
  <c r="N410" i="7" s="1"/>
  <c r="Q410" i="7" s="1"/>
  <c r="T410" i="7" s="1"/>
  <c r="W410" i="7" s="1"/>
  <c r="Z410" i="7" s="1"/>
  <c r="AC410" i="7" s="1"/>
  <c r="K408" i="7"/>
  <c r="N408" i="7" s="1"/>
  <c r="Q408" i="7" s="1"/>
  <c r="T408" i="7" s="1"/>
  <c r="W408" i="7" s="1"/>
  <c r="Z408" i="7" s="1"/>
  <c r="AC408" i="7" s="1"/>
  <c r="K407" i="7"/>
  <c r="N407" i="7" s="1"/>
  <c r="Q407" i="7" s="1"/>
  <c r="T407" i="7" s="1"/>
  <c r="W407" i="7" s="1"/>
  <c r="Z407" i="7" s="1"/>
  <c r="AC407" i="7" s="1"/>
  <c r="K405" i="7"/>
  <c r="N405" i="7" s="1"/>
  <c r="Q405" i="7" s="1"/>
  <c r="T405" i="7" s="1"/>
  <c r="W405" i="7" s="1"/>
  <c r="Z405" i="7" s="1"/>
  <c r="AC405" i="7" s="1"/>
  <c r="K403" i="7"/>
  <c r="N403" i="7" s="1"/>
  <c r="Q403" i="7" s="1"/>
  <c r="T403" i="7" s="1"/>
  <c r="W403" i="7" s="1"/>
  <c r="Z403" i="7" s="1"/>
  <c r="AC403" i="7" s="1"/>
  <c r="K394" i="7"/>
  <c r="N394" i="7" s="1"/>
  <c r="Q394" i="7" s="1"/>
  <c r="T394" i="7" s="1"/>
  <c r="W394" i="7" s="1"/>
  <c r="Z394" i="7" s="1"/>
  <c r="AC394" i="7" s="1"/>
  <c r="F389" i="7"/>
  <c r="I389" i="7" s="1"/>
  <c r="L389" i="7" s="1"/>
  <c r="O389" i="7" s="1"/>
  <c r="R389" i="7" s="1"/>
  <c r="U389" i="7" s="1"/>
  <c r="X389" i="7" s="1"/>
  <c r="AA389" i="7" s="1"/>
  <c r="K388" i="7"/>
  <c r="N388" i="7" s="1"/>
  <c r="Q388" i="7" s="1"/>
  <c r="T388" i="7" s="1"/>
  <c r="W388" i="7" s="1"/>
  <c r="Z388" i="7" s="1"/>
  <c r="AC388" i="7" s="1"/>
  <c r="F372" i="7"/>
  <c r="I372" i="7" s="1"/>
  <c r="L372" i="7" s="1"/>
  <c r="O372" i="7" s="1"/>
  <c r="R372" i="7" s="1"/>
  <c r="U372" i="7" s="1"/>
  <c r="X372" i="7" s="1"/>
  <c r="AA372" i="7" s="1"/>
  <c r="G372" i="7"/>
  <c r="J372" i="7" s="1"/>
  <c r="M372" i="7" s="1"/>
  <c r="P372" i="7" s="1"/>
  <c r="S372" i="7" s="1"/>
  <c r="V372" i="7" s="1"/>
  <c r="Y372" i="7" s="1"/>
  <c r="AB372" i="7" s="1"/>
  <c r="F396" i="7"/>
  <c r="I396" i="7" s="1"/>
  <c r="L396" i="7" s="1"/>
  <c r="O396" i="7" s="1"/>
  <c r="R396" i="7" s="1"/>
  <c r="U396" i="7" s="1"/>
  <c r="X396" i="7" s="1"/>
  <c r="AA396" i="7" s="1"/>
  <c r="K396" i="7"/>
  <c r="N396" i="7" s="1"/>
  <c r="Q396" i="7" s="1"/>
  <c r="T396" i="7" s="1"/>
  <c r="W396" i="7" s="1"/>
  <c r="Z396" i="7" s="1"/>
  <c r="AC396" i="7" s="1"/>
  <c r="F384" i="7"/>
  <c r="I384" i="7" s="1"/>
  <c r="L384" i="7" s="1"/>
  <c r="O384" i="7" s="1"/>
  <c r="R384" i="7" s="1"/>
  <c r="U384" i="7" s="1"/>
  <c r="X384" i="7" s="1"/>
  <c r="AA384" i="7" s="1"/>
  <c r="K384" i="7"/>
  <c r="N384" i="7" s="1"/>
  <c r="Q384" i="7" s="1"/>
  <c r="T384" i="7" s="1"/>
  <c r="W384" i="7" s="1"/>
  <c r="Z384" i="7" s="1"/>
  <c r="AC384" i="7" s="1"/>
  <c r="F379" i="7"/>
  <c r="I379" i="7" s="1"/>
  <c r="L379" i="7" s="1"/>
  <c r="O379" i="7" s="1"/>
  <c r="R379" i="7" s="1"/>
  <c r="U379" i="7" s="1"/>
  <c r="X379" i="7" s="1"/>
  <c r="AA379" i="7" s="1"/>
  <c r="G379" i="7"/>
  <c r="J379" i="7" s="1"/>
  <c r="M379" i="7" s="1"/>
  <c r="P379" i="7" s="1"/>
  <c r="S379" i="7" s="1"/>
  <c r="V379" i="7" s="1"/>
  <c r="Y379" i="7" s="1"/>
  <c r="AB379" i="7" s="1"/>
  <c r="G424" i="7"/>
  <c r="J424" i="7" s="1"/>
  <c r="M424" i="7" s="1"/>
  <c r="P424" i="7" s="1"/>
  <c r="S424" i="7" s="1"/>
  <c r="V424" i="7" s="1"/>
  <c r="Y424" i="7" s="1"/>
  <c r="AB424" i="7" s="1"/>
  <c r="K422" i="7"/>
  <c r="N422" i="7" s="1"/>
  <c r="Q422" i="7" s="1"/>
  <c r="T422" i="7" s="1"/>
  <c r="W422" i="7" s="1"/>
  <c r="Z422" i="7" s="1"/>
  <c r="AC422" i="7" s="1"/>
  <c r="G417" i="7"/>
  <c r="J417" i="7" s="1"/>
  <c r="M417" i="7" s="1"/>
  <c r="P417" i="7" s="1"/>
  <c r="S417" i="7" s="1"/>
  <c r="V417" i="7" s="1"/>
  <c r="Y417" i="7" s="1"/>
  <c r="AB417" i="7" s="1"/>
  <c r="F410" i="7"/>
  <c r="I410" i="7" s="1"/>
  <c r="L410" i="7" s="1"/>
  <c r="O410" i="7" s="1"/>
  <c r="R410" i="7" s="1"/>
  <c r="U410" i="7" s="1"/>
  <c r="X410" i="7" s="1"/>
  <c r="AA410" i="7" s="1"/>
  <c r="G408" i="7"/>
  <c r="J408" i="7" s="1"/>
  <c r="M408" i="7" s="1"/>
  <c r="P408" i="7" s="1"/>
  <c r="S408" i="7" s="1"/>
  <c r="V408" i="7" s="1"/>
  <c r="Y408" i="7" s="1"/>
  <c r="AB408" i="7" s="1"/>
  <c r="G405" i="7"/>
  <c r="J405" i="7" s="1"/>
  <c r="M405" i="7" s="1"/>
  <c r="P405" i="7" s="1"/>
  <c r="S405" i="7" s="1"/>
  <c r="V405" i="7" s="1"/>
  <c r="Y405" i="7" s="1"/>
  <c r="AB405" i="7" s="1"/>
  <c r="F386" i="7"/>
  <c r="I386" i="7" s="1"/>
  <c r="L386" i="7" s="1"/>
  <c r="O386" i="7" s="1"/>
  <c r="R386" i="7" s="1"/>
  <c r="U386" i="7" s="1"/>
  <c r="X386" i="7" s="1"/>
  <c r="AA386" i="7" s="1"/>
  <c r="K386" i="7"/>
  <c r="N386" i="7" s="1"/>
  <c r="Q386" i="7" s="1"/>
  <c r="T386" i="7" s="1"/>
  <c r="W386" i="7" s="1"/>
  <c r="Z386" i="7" s="1"/>
  <c r="AC386" i="7" s="1"/>
  <c r="C379" i="7"/>
  <c r="C380" i="7" s="1"/>
  <c r="C381" i="7" s="1"/>
  <c r="C382" i="7" s="1"/>
  <c r="C383" i="7" s="1"/>
  <c r="C384" i="7" s="1"/>
  <c r="C385" i="7" s="1"/>
  <c r="C386" i="7" s="1"/>
  <c r="C387" i="7" s="1"/>
  <c r="G416" i="7"/>
  <c r="J416" i="7" s="1"/>
  <c r="M416" i="7" s="1"/>
  <c r="P416" i="7" s="1"/>
  <c r="S416" i="7" s="1"/>
  <c r="V416" i="7" s="1"/>
  <c r="Y416" i="7" s="1"/>
  <c r="AB416" i="7" s="1"/>
  <c r="F402" i="7"/>
  <c r="I402" i="7" s="1"/>
  <c r="L402" i="7" s="1"/>
  <c r="O402" i="7" s="1"/>
  <c r="R402" i="7" s="1"/>
  <c r="U402" i="7" s="1"/>
  <c r="X402" i="7" s="1"/>
  <c r="AA402" i="7" s="1"/>
  <c r="K402" i="7"/>
  <c r="N402" i="7" s="1"/>
  <c r="Q402" i="7" s="1"/>
  <c r="T402" i="7" s="1"/>
  <c r="W402" i="7" s="1"/>
  <c r="Z402" i="7" s="1"/>
  <c r="AC402" i="7" s="1"/>
  <c r="F381" i="7"/>
  <c r="I381" i="7" s="1"/>
  <c r="L381" i="7" s="1"/>
  <c r="O381" i="7" s="1"/>
  <c r="R381" i="7" s="1"/>
  <c r="U381" i="7" s="1"/>
  <c r="X381" i="7" s="1"/>
  <c r="AA381" i="7" s="1"/>
  <c r="G381" i="7"/>
  <c r="J381" i="7" s="1"/>
  <c r="M381" i="7" s="1"/>
  <c r="P381" i="7" s="1"/>
  <c r="S381" i="7" s="1"/>
  <c r="V381" i="7" s="1"/>
  <c r="Y381" i="7" s="1"/>
  <c r="AB381" i="7" s="1"/>
  <c r="F416" i="7"/>
  <c r="I416" i="7" s="1"/>
  <c r="L416" i="7" s="1"/>
  <c r="O416" i="7" s="1"/>
  <c r="R416" i="7" s="1"/>
  <c r="U416" i="7" s="1"/>
  <c r="X416" i="7" s="1"/>
  <c r="AA416" i="7" s="1"/>
  <c r="G404" i="7"/>
  <c r="J404" i="7" s="1"/>
  <c r="M404" i="7" s="1"/>
  <c r="P404" i="7" s="1"/>
  <c r="S404" i="7" s="1"/>
  <c r="V404" i="7" s="1"/>
  <c r="Y404" i="7" s="1"/>
  <c r="AB404" i="7" s="1"/>
  <c r="K380" i="7"/>
  <c r="N380" i="7" s="1"/>
  <c r="Q380" i="7" s="1"/>
  <c r="T380" i="7" s="1"/>
  <c r="W380" i="7" s="1"/>
  <c r="Z380" i="7" s="1"/>
  <c r="AC380" i="7" s="1"/>
  <c r="F342" i="7"/>
  <c r="I342" i="7" s="1"/>
  <c r="L342" i="7" s="1"/>
  <c r="O342" i="7" s="1"/>
  <c r="R342" i="7" s="1"/>
  <c r="U342" i="7" s="1"/>
  <c r="X342" i="7" s="1"/>
  <c r="AA342" i="7" s="1"/>
  <c r="G342" i="7"/>
  <c r="J342" i="7" s="1"/>
  <c r="M342" i="7" s="1"/>
  <c r="P342" i="7" s="1"/>
  <c r="S342" i="7" s="1"/>
  <c r="V342" i="7" s="1"/>
  <c r="Y342" i="7" s="1"/>
  <c r="AB342" i="7" s="1"/>
  <c r="K342" i="7"/>
  <c r="N342" i="7" s="1"/>
  <c r="Q342" i="7" s="1"/>
  <c r="T342" i="7" s="1"/>
  <c r="W342" i="7" s="1"/>
  <c r="Z342" i="7" s="1"/>
  <c r="AC342" i="7" s="1"/>
  <c r="G422" i="7"/>
  <c r="J422" i="7" s="1"/>
  <c r="M422" i="7" s="1"/>
  <c r="P422" i="7" s="1"/>
  <c r="S422" i="7" s="1"/>
  <c r="V422" i="7" s="1"/>
  <c r="Y422" i="7" s="1"/>
  <c r="AB422" i="7" s="1"/>
  <c r="G415" i="7"/>
  <c r="J415" i="7" s="1"/>
  <c r="M415" i="7" s="1"/>
  <c r="P415" i="7" s="1"/>
  <c r="S415" i="7" s="1"/>
  <c r="V415" i="7" s="1"/>
  <c r="Y415" i="7" s="1"/>
  <c r="AB415" i="7" s="1"/>
  <c r="K409" i="7"/>
  <c r="N409" i="7" s="1"/>
  <c r="Q409" i="7" s="1"/>
  <c r="T409" i="7" s="1"/>
  <c r="W409" i="7" s="1"/>
  <c r="Z409" i="7" s="1"/>
  <c r="AC409" i="7" s="1"/>
  <c r="C403" i="7"/>
  <c r="C404" i="7" s="1"/>
  <c r="C405" i="7" s="1"/>
  <c r="C406" i="7" s="1"/>
  <c r="C407" i="7" s="1"/>
  <c r="C408" i="7" s="1"/>
  <c r="C409" i="7" s="1"/>
  <c r="C410" i="7" s="1"/>
  <c r="C411" i="7" s="1"/>
  <c r="C412" i="7" s="1"/>
  <c r="C413" i="7" s="1"/>
  <c r="C414" i="7" s="1"/>
  <c r="C415" i="7" s="1"/>
  <c r="C416" i="7" s="1"/>
  <c r="C417" i="7" s="1"/>
  <c r="C418" i="7" s="1"/>
  <c r="C419" i="7" s="1"/>
  <c r="C420" i="7" s="1"/>
  <c r="C421" i="7" s="1"/>
  <c r="C422" i="7" s="1"/>
  <c r="C423" i="7" s="1"/>
  <c r="C424" i="7" s="1"/>
  <c r="C425" i="7" s="1"/>
  <c r="F390" i="7"/>
  <c r="I390" i="7" s="1"/>
  <c r="L390" i="7" s="1"/>
  <c r="O390" i="7" s="1"/>
  <c r="R390" i="7" s="1"/>
  <c r="U390" i="7" s="1"/>
  <c r="X390" i="7" s="1"/>
  <c r="AA390" i="7" s="1"/>
  <c r="C391" i="7"/>
  <c r="K389" i="7"/>
  <c r="N389" i="7" s="1"/>
  <c r="Q389" i="7" s="1"/>
  <c r="T389" i="7" s="1"/>
  <c r="W389" i="7" s="1"/>
  <c r="Z389" i="7" s="1"/>
  <c r="AC389" i="7" s="1"/>
  <c r="C388" i="7"/>
  <c r="G385" i="7"/>
  <c r="J385" i="7" s="1"/>
  <c r="M385" i="7" s="1"/>
  <c r="P385" i="7" s="1"/>
  <c r="S385" i="7" s="1"/>
  <c r="V385" i="7" s="1"/>
  <c r="Y385" i="7" s="1"/>
  <c r="AB385" i="7" s="1"/>
  <c r="F365" i="7"/>
  <c r="I365" i="7" s="1"/>
  <c r="L365" i="7" s="1"/>
  <c r="O365" i="7" s="1"/>
  <c r="R365" i="7" s="1"/>
  <c r="U365" i="7" s="1"/>
  <c r="X365" i="7" s="1"/>
  <c r="AA365" i="7" s="1"/>
  <c r="G365" i="7"/>
  <c r="J365" i="7" s="1"/>
  <c r="M365" i="7" s="1"/>
  <c r="P365" i="7" s="1"/>
  <c r="S365" i="7" s="1"/>
  <c r="V365" i="7" s="1"/>
  <c r="Y365" i="7" s="1"/>
  <c r="AB365" i="7" s="1"/>
  <c r="K365" i="7"/>
  <c r="N365" i="7" s="1"/>
  <c r="Q365" i="7" s="1"/>
  <c r="T365" i="7" s="1"/>
  <c r="W365" i="7" s="1"/>
  <c r="Z365" i="7" s="1"/>
  <c r="AC365" i="7" s="1"/>
  <c r="G397" i="7"/>
  <c r="J397" i="7" s="1"/>
  <c r="M397" i="7" s="1"/>
  <c r="P397" i="7" s="1"/>
  <c r="S397" i="7" s="1"/>
  <c r="V397" i="7" s="1"/>
  <c r="Y397" i="7" s="1"/>
  <c r="AB397" i="7" s="1"/>
  <c r="F392" i="7"/>
  <c r="I392" i="7" s="1"/>
  <c r="L392" i="7" s="1"/>
  <c r="O392" i="7" s="1"/>
  <c r="R392" i="7" s="1"/>
  <c r="U392" i="7" s="1"/>
  <c r="X392" i="7" s="1"/>
  <c r="AA392" i="7" s="1"/>
  <c r="C393" i="7"/>
  <c r="C394" i="7" s="1"/>
  <c r="C395" i="7" s="1"/>
  <c r="C396" i="7" s="1"/>
  <c r="C397" i="7" s="1"/>
  <c r="C398" i="7" s="1"/>
  <c r="C399" i="7" s="1"/>
  <c r="F383" i="7"/>
  <c r="I383" i="7" s="1"/>
  <c r="L383" i="7" s="1"/>
  <c r="O383" i="7" s="1"/>
  <c r="R383" i="7" s="1"/>
  <c r="U383" i="7" s="1"/>
  <c r="X383" i="7" s="1"/>
  <c r="AA383" i="7" s="1"/>
  <c r="J383" i="7"/>
  <c r="M383" i="7" s="1"/>
  <c r="P383" i="7" s="1"/>
  <c r="S383" i="7" s="1"/>
  <c r="V383" i="7" s="1"/>
  <c r="Y383" i="7" s="1"/>
  <c r="AB383" i="7" s="1"/>
  <c r="K383" i="7"/>
  <c r="N383" i="7" s="1"/>
  <c r="Q383" i="7" s="1"/>
  <c r="T383" i="7" s="1"/>
  <c r="W383" i="7" s="1"/>
  <c r="Z383" i="7" s="1"/>
  <c r="AC383" i="7" s="1"/>
  <c r="F354" i="7"/>
  <c r="I354" i="7" s="1"/>
  <c r="L354" i="7" s="1"/>
  <c r="O354" i="7" s="1"/>
  <c r="R354" i="7" s="1"/>
  <c r="U354" i="7" s="1"/>
  <c r="X354" i="7" s="1"/>
  <c r="AA354" i="7" s="1"/>
  <c r="G354" i="7"/>
  <c r="J354" i="7" s="1"/>
  <c r="M354" i="7" s="1"/>
  <c r="P354" i="7" s="1"/>
  <c r="S354" i="7" s="1"/>
  <c r="V354" i="7" s="1"/>
  <c r="Y354" i="7" s="1"/>
  <c r="AB354" i="7" s="1"/>
  <c r="K354" i="7"/>
  <c r="N354" i="7" s="1"/>
  <c r="Q354" i="7" s="1"/>
  <c r="T354" i="7" s="1"/>
  <c r="W354" i="7" s="1"/>
  <c r="Z354" i="7" s="1"/>
  <c r="AC354" i="7" s="1"/>
  <c r="G414" i="7"/>
  <c r="J414" i="7" s="1"/>
  <c r="M414" i="7" s="1"/>
  <c r="P414" i="7" s="1"/>
  <c r="S414" i="7" s="1"/>
  <c r="V414" i="7" s="1"/>
  <c r="Y414" i="7" s="1"/>
  <c r="AB414" i="7" s="1"/>
  <c r="K385" i="7"/>
  <c r="N385" i="7" s="1"/>
  <c r="Q385" i="7" s="1"/>
  <c r="T385" i="7" s="1"/>
  <c r="W385" i="7" s="1"/>
  <c r="Z385" i="7" s="1"/>
  <c r="AC385" i="7" s="1"/>
  <c r="F380" i="7"/>
  <c r="I380" i="7" s="1"/>
  <c r="L380" i="7" s="1"/>
  <c r="O380" i="7" s="1"/>
  <c r="R380" i="7" s="1"/>
  <c r="U380" i="7" s="1"/>
  <c r="X380" i="7" s="1"/>
  <c r="AA380" i="7" s="1"/>
  <c r="G380" i="7"/>
  <c r="J380" i="7" s="1"/>
  <c r="M380" i="7" s="1"/>
  <c r="P380" i="7" s="1"/>
  <c r="S380" i="7" s="1"/>
  <c r="V380" i="7" s="1"/>
  <c r="Y380" i="7" s="1"/>
  <c r="AB380" i="7" s="1"/>
  <c r="K425" i="7"/>
  <c r="N425" i="7" s="1"/>
  <c r="Q425" i="7" s="1"/>
  <c r="T425" i="7" s="1"/>
  <c r="W425" i="7" s="1"/>
  <c r="Z425" i="7" s="1"/>
  <c r="AC425" i="7" s="1"/>
  <c r="G398" i="7"/>
  <c r="J398" i="7" s="1"/>
  <c r="M398" i="7" s="1"/>
  <c r="P398" i="7" s="1"/>
  <c r="S398" i="7" s="1"/>
  <c r="V398" i="7" s="1"/>
  <c r="Y398" i="7" s="1"/>
  <c r="AB398" i="7" s="1"/>
  <c r="K395" i="7"/>
  <c r="N395" i="7" s="1"/>
  <c r="Q395" i="7" s="1"/>
  <c r="T395" i="7" s="1"/>
  <c r="W395" i="7" s="1"/>
  <c r="Z395" i="7" s="1"/>
  <c r="AC395" i="7" s="1"/>
  <c r="F387" i="7"/>
  <c r="I387" i="7" s="1"/>
  <c r="L387" i="7" s="1"/>
  <c r="O387" i="7" s="1"/>
  <c r="R387" i="7" s="1"/>
  <c r="U387" i="7" s="1"/>
  <c r="X387" i="7" s="1"/>
  <c r="AA387" i="7" s="1"/>
  <c r="K387" i="7"/>
  <c r="N387" i="7" s="1"/>
  <c r="Q387" i="7" s="1"/>
  <c r="T387" i="7" s="1"/>
  <c r="W387" i="7" s="1"/>
  <c r="Z387" i="7" s="1"/>
  <c r="AC387" i="7" s="1"/>
  <c r="K379" i="7"/>
  <c r="N379" i="7" s="1"/>
  <c r="Q379" i="7" s="1"/>
  <c r="T379" i="7" s="1"/>
  <c r="W379" i="7" s="1"/>
  <c r="Z379" i="7" s="1"/>
  <c r="AC379" i="7" s="1"/>
  <c r="F371" i="7"/>
  <c r="I371" i="7" s="1"/>
  <c r="L371" i="7" s="1"/>
  <c r="O371" i="7" s="1"/>
  <c r="R371" i="7" s="1"/>
  <c r="U371" i="7" s="1"/>
  <c r="X371" i="7" s="1"/>
  <c r="AA371" i="7" s="1"/>
  <c r="K361" i="7"/>
  <c r="N361" i="7" s="1"/>
  <c r="Q361" i="7" s="1"/>
  <c r="T361" i="7" s="1"/>
  <c r="W361" i="7" s="1"/>
  <c r="Z361" i="7" s="1"/>
  <c r="AC361" i="7" s="1"/>
  <c r="F353" i="7"/>
  <c r="I353" i="7" s="1"/>
  <c r="L353" i="7" s="1"/>
  <c r="O353" i="7" s="1"/>
  <c r="R353" i="7" s="1"/>
  <c r="U353" i="7" s="1"/>
  <c r="X353" i="7" s="1"/>
  <c r="AA353" i="7" s="1"/>
  <c r="F374" i="7"/>
  <c r="I374" i="7" s="1"/>
  <c r="L374" i="7" s="1"/>
  <c r="O374" i="7" s="1"/>
  <c r="R374" i="7" s="1"/>
  <c r="U374" i="7" s="1"/>
  <c r="X374" i="7" s="1"/>
  <c r="AA374" i="7" s="1"/>
  <c r="F356" i="7"/>
  <c r="I356" i="7" s="1"/>
  <c r="L356" i="7" s="1"/>
  <c r="O356" i="7" s="1"/>
  <c r="R356" i="7" s="1"/>
  <c r="U356" i="7" s="1"/>
  <c r="X356" i="7" s="1"/>
  <c r="AA356" i="7" s="1"/>
  <c r="J356" i="7"/>
  <c r="M356" i="7" s="1"/>
  <c r="P356" i="7" s="1"/>
  <c r="S356" i="7" s="1"/>
  <c r="V356" i="7" s="1"/>
  <c r="Y356" i="7" s="1"/>
  <c r="AB356" i="7" s="1"/>
  <c r="K346" i="7"/>
  <c r="N346" i="7" s="1"/>
  <c r="Q346" i="7" s="1"/>
  <c r="T346" i="7" s="1"/>
  <c r="W346" i="7" s="1"/>
  <c r="Z346" i="7" s="1"/>
  <c r="AC346" i="7" s="1"/>
  <c r="F338" i="7"/>
  <c r="I338" i="7" s="1"/>
  <c r="L338" i="7" s="1"/>
  <c r="O338" i="7" s="1"/>
  <c r="R338" i="7" s="1"/>
  <c r="U338" i="7" s="1"/>
  <c r="X338" i="7" s="1"/>
  <c r="AA338" i="7" s="1"/>
  <c r="F375" i="7"/>
  <c r="I375" i="7" s="1"/>
  <c r="L375" i="7" s="1"/>
  <c r="O375" i="7" s="1"/>
  <c r="R375" i="7" s="1"/>
  <c r="U375" i="7" s="1"/>
  <c r="X375" i="7" s="1"/>
  <c r="AA375" i="7" s="1"/>
  <c r="K366" i="7"/>
  <c r="N366" i="7" s="1"/>
  <c r="Q366" i="7" s="1"/>
  <c r="T366" i="7" s="1"/>
  <c r="W366" i="7" s="1"/>
  <c r="Z366" i="7" s="1"/>
  <c r="AC366" i="7" s="1"/>
  <c r="G361" i="7"/>
  <c r="J361" i="7" s="1"/>
  <c r="M361" i="7" s="1"/>
  <c r="P361" i="7" s="1"/>
  <c r="S361" i="7" s="1"/>
  <c r="V361" i="7" s="1"/>
  <c r="Y361" i="7" s="1"/>
  <c r="AB361" i="7" s="1"/>
  <c r="F357" i="7"/>
  <c r="I357" i="7" s="1"/>
  <c r="L357" i="7" s="1"/>
  <c r="O357" i="7" s="1"/>
  <c r="R357" i="7" s="1"/>
  <c r="U357" i="7" s="1"/>
  <c r="X357" i="7" s="1"/>
  <c r="AA357" i="7" s="1"/>
  <c r="K348" i="7"/>
  <c r="N348" i="7" s="1"/>
  <c r="Q348" i="7" s="1"/>
  <c r="T348" i="7" s="1"/>
  <c r="W348" i="7" s="1"/>
  <c r="Z348" i="7" s="1"/>
  <c r="AC348" i="7" s="1"/>
  <c r="K347" i="7"/>
  <c r="N347" i="7" s="1"/>
  <c r="Q347" i="7" s="1"/>
  <c r="T347" i="7" s="1"/>
  <c r="W347" i="7" s="1"/>
  <c r="Z347" i="7" s="1"/>
  <c r="AC347" i="7" s="1"/>
  <c r="K340" i="7"/>
  <c r="N340" i="7" s="1"/>
  <c r="Q340" i="7" s="1"/>
  <c r="T340" i="7" s="1"/>
  <c r="W340" i="7" s="1"/>
  <c r="Z340" i="7" s="1"/>
  <c r="AC340" i="7" s="1"/>
  <c r="K336" i="7"/>
  <c r="N336" i="7" s="1"/>
  <c r="Q336" i="7" s="1"/>
  <c r="T336" i="7" s="1"/>
  <c r="W336" i="7" s="1"/>
  <c r="Z336" i="7" s="1"/>
  <c r="AC336" i="7" s="1"/>
  <c r="F377" i="7"/>
  <c r="I377" i="7" s="1"/>
  <c r="L377" i="7" s="1"/>
  <c r="O377" i="7" s="1"/>
  <c r="R377" i="7" s="1"/>
  <c r="U377" i="7" s="1"/>
  <c r="X377" i="7" s="1"/>
  <c r="AA377" i="7" s="1"/>
  <c r="K367" i="7"/>
  <c r="N367" i="7" s="1"/>
  <c r="Q367" i="7" s="1"/>
  <c r="T367" i="7" s="1"/>
  <c r="W367" i="7" s="1"/>
  <c r="Z367" i="7" s="1"/>
  <c r="AC367" i="7" s="1"/>
  <c r="F359" i="7"/>
  <c r="I359" i="7" s="1"/>
  <c r="L359" i="7" s="1"/>
  <c r="O359" i="7" s="1"/>
  <c r="R359" i="7" s="1"/>
  <c r="U359" i="7" s="1"/>
  <c r="X359" i="7" s="1"/>
  <c r="AA359" i="7" s="1"/>
  <c r="K349" i="7"/>
  <c r="N349" i="7" s="1"/>
  <c r="Q349" i="7" s="1"/>
  <c r="T349" i="7" s="1"/>
  <c r="W349" i="7" s="1"/>
  <c r="Z349" i="7" s="1"/>
  <c r="AC349" i="7" s="1"/>
  <c r="F378" i="7"/>
  <c r="I378" i="7" s="1"/>
  <c r="L378" i="7" s="1"/>
  <c r="O378" i="7" s="1"/>
  <c r="R378" i="7" s="1"/>
  <c r="U378" i="7" s="1"/>
  <c r="X378" i="7" s="1"/>
  <c r="AA378" i="7" s="1"/>
  <c r="K369" i="7"/>
  <c r="N369" i="7" s="1"/>
  <c r="Q369" i="7" s="1"/>
  <c r="T369" i="7" s="1"/>
  <c r="W369" i="7" s="1"/>
  <c r="Z369" i="7" s="1"/>
  <c r="AC369" i="7" s="1"/>
  <c r="F360" i="7"/>
  <c r="I360" i="7" s="1"/>
  <c r="L360" i="7" s="1"/>
  <c r="O360" i="7" s="1"/>
  <c r="R360" i="7" s="1"/>
  <c r="U360" i="7" s="1"/>
  <c r="X360" i="7" s="1"/>
  <c r="AA360" i="7" s="1"/>
  <c r="K351" i="7"/>
  <c r="N351" i="7" s="1"/>
  <c r="Q351" i="7" s="1"/>
  <c r="T351" i="7" s="1"/>
  <c r="W351" i="7" s="1"/>
  <c r="Z351" i="7" s="1"/>
  <c r="AC351" i="7" s="1"/>
  <c r="G346" i="7"/>
  <c r="J346" i="7" s="1"/>
  <c r="M346" i="7" s="1"/>
  <c r="P346" i="7" s="1"/>
  <c r="S346" i="7" s="1"/>
  <c r="V346" i="7" s="1"/>
  <c r="Y346" i="7" s="1"/>
  <c r="AB346" i="7" s="1"/>
  <c r="G340" i="7"/>
  <c r="J340" i="7" s="1"/>
  <c r="M340" i="7" s="1"/>
  <c r="P340" i="7" s="1"/>
  <c r="S340" i="7" s="1"/>
  <c r="V340" i="7" s="1"/>
  <c r="Y340" i="7" s="1"/>
  <c r="AB340" i="7" s="1"/>
  <c r="F339" i="7"/>
  <c r="I339" i="7" s="1"/>
  <c r="L339" i="7" s="1"/>
  <c r="O339" i="7" s="1"/>
  <c r="R339" i="7" s="1"/>
  <c r="U339" i="7" s="1"/>
  <c r="X339" i="7" s="1"/>
  <c r="AA339" i="7" s="1"/>
  <c r="F362" i="7"/>
  <c r="I362" i="7" s="1"/>
  <c r="L362" i="7" s="1"/>
  <c r="O362" i="7" s="1"/>
  <c r="R362" i="7" s="1"/>
  <c r="U362" i="7" s="1"/>
  <c r="X362" i="7" s="1"/>
  <c r="AA362" i="7" s="1"/>
  <c r="F344" i="7"/>
  <c r="I344" i="7" s="1"/>
  <c r="L344" i="7" s="1"/>
  <c r="O344" i="7" s="1"/>
  <c r="R344" i="7" s="1"/>
  <c r="U344" i="7" s="1"/>
  <c r="X344" i="7" s="1"/>
  <c r="AA344" i="7" s="1"/>
  <c r="F363" i="7"/>
  <c r="I363" i="7" s="1"/>
  <c r="L363" i="7" s="1"/>
  <c r="O363" i="7" s="1"/>
  <c r="R363" i="7" s="1"/>
  <c r="U363" i="7" s="1"/>
  <c r="X363" i="7" s="1"/>
  <c r="AA363" i="7" s="1"/>
  <c r="F345" i="7"/>
  <c r="I345" i="7" s="1"/>
  <c r="L345" i="7" s="1"/>
  <c r="O345" i="7" s="1"/>
  <c r="R345" i="7" s="1"/>
  <c r="U345" i="7" s="1"/>
  <c r="X345" i="7" s="1"/>
  <c r="AA345" i="7" s="1"/>
  <c r="F347" i="7"/>
  <c r="I347" i="7" s="1"/>
  <c r="L347" i="7" s="1"/>
  <c r="O347" i="7" s="1"/>
  <c r="R347" i="7" s="1"/>
  <c r="U347" i="7" s="1"/>
  <c r="X347" i="7" s="1"/>
  <c r="AA347" i="7" s="1"/>
  <c r="F366" i="7"/>
  <c r="I366" i="7" s="1"/>
  <c r="L366" i="7" s="1"/>
  <c r="O366" i="7" s="1"/>
  <c r="R366" i="7" s="1"/>
  <c r="U366" i="7" s="1"/>
  <c r="X366" i="7" s="1"/>
  <c r="AA366" i="7" s="1"/>
  <c r="F348" i="7"/>
  <c r="I348" i="7" s="1"/>
  <c r="L348" i="7" s="1"/>
  <c r="O348" i="7" s="1"/>
  <c r="R348" i="7" s="1"/>
  <c r="U348" i="7" s="1"/>
  <c r="X348" i="7" s="1"/>
  <c r="AA348" i="7" s="1"/>
  <c r="F336" i="7"/>
  <c r="I336" i="7" s="1"/>
  <c r="L336" i="7" s="1"/>
  <c r="O336" i="7" s="1"/>
  <c r="R336" i="7" s="1"/>
  <c r="U336" i="7" s="1"/>
  <c r="X336" i="7" s="1"/>
  <c r="AA336" i="7" s="1"/>
  <c r="F368" i="7"/>
  <c r="I368" i="7" s="1"/>
  <c r="L368" i="7" s="1"/>
  <c r="O368" i="7" s="1"/>
  <c r="R368" i="7" s="1"/>
  <c r="U368" i="7" s="1"/>
  <c r="X368" i="7" s="1"/>
  <c r="AA368" i="7" s="1"/>
  <c r="F350" i="7"/>
  <c r="I350" i="7" s="1"/>
  <c r="L350" i="7" s="1"/>
  <c r="O350" i="7" s="1"/>
  <c r="R350" i="7" s="1"/>
  <c r="U350" i="7" s="1"/>
  <c r="X350" i="7" s="1"/>
  <c r="AA350" i="7" s="1"/>
  <c r="F341" i="7"/>
  <c r="I341" i="7" s="1"/>
  <c r="L341" i="7" s="1"/>
  <c r="O341" i="7" s="1"/>
  <c r="R341" i="7" s="1"/>
  <c r="U341" i="7" s="1"/>
  <c r="X341" i="7" s="1"/>
  <c r="AA341" i="7" s="1"/>
  <c r="F369" i="7"/>
  <c r="I369" i="7" s="1"/>
  <c r="L369" i="7" s="1"/>
  <c r="O369" i="7" s="1"/>
  <c r="R369" i="7" s="1"/>
  <c r="U369" i="7" s="1"/>
  <c r="X369" i="7" s="1"/>
  <c r="AA369" i="7" s="1"/>
  <c r="F351" i="7"/>
  <c r="I351" i="7" s="1"/>
  <c r="L351" i="7" s="1"/>
  <c r="O351" i="7" s="1"/>
  <c r="R351" i="7" s="1"/>
  <c r="U351" i="7" s="1"/>
  <c r="X351" i="7" s="1"/>
  <c r="AA351" i="7" s="1"/>
  <c r="K326" i="7"/>
  <c r="N326" i="7" s="1"/>
  <c r="Q326" i="7" s="1"/>
  <c r="T326" i="7" s="1"/>
  <c r="W326" i="7" s="1"/>
  <c r="Z326" i="7" s="1"/>
  <c r="AC326" i="7" s="1"/>
  <c r="G326" i="7"/>
  <c r="J326" i="7" s="1"/>
  <c r="M326" i="7" s="1"/>
  <c r="P326" i="7" s="1"/>
  <c r="S326" i="7" s="1"/>
  <c r="V326" i="7" s="1"/>
  <c r="Y326" i="7" s="1"/>
  <c r="AB326" i="7" s="1"/>
  <c r="F332" i="7"/>
  <c r="I332" i="7" s="1"/>
  <c r="L332" i="7" s="1"/>
  <c r="O332" i="7" s="1"/>
  <c r="R332" i="7" s="1"/>
  <c r="U332" i="7" s="1"/>
  <c r="X332" i="7" s="1"/>
  <c r="AA332" i="7" s="1"/>
  <c r="K307" i="7"/>
  <c r="N307" i="7" s="1"/>
  <c r="Q307" i="7" s="1"/>
  <c r="T307" i="7" s="1"/>
  <c r="W307" i="7" s="1"/>
  <c r="Z307" i="7" s="1"/>
  <c r="AC307" i="7" s="1"/>
  <c r="F307" i="7"/>
  <c r="I307" i="7" s="1"/>
  <c r="L307" i="7" s="1"/>
  <c r="O307" i="7" s="1"/>
  <c r="R307" i="7" s="1"/>
  <c r="U307" i="7" s="1"/>
  <c r="X307" i="7" s="1"/>
  <c r="AA307" i="7" s="1"/>
  <c r="G307" i="7"/>
  <c r="J307" i="7" s="1"/>
  <c r="M307" i="7" s="1"/>
  <c r="P307" i="7" s="1"/>
  <c r="S307" i="7" s="1"/>
  <c r="V307" i="7" s="1"/>
  <c r="Y307" i="7" s="1"/>
  <c r="AB307" i="7" s="1"/>
  <c r="K319" i="7"/>
  <c r="N319" i="7" s="1"/>
  <c r="Q319" i="7" s="1"/>
  <c r="T319" i="7" s="1"/>
  <c r="W319" i="7" s="1"/>
  <c r="Z319" i="7" s="1"/>
  <c r="AC319" i="7" s="1"/>
  <c r="F319" i="7"/>
  <c r="I319" i="7" s="1"/>
  <c r="L319" i="7" s="1"/>
  <c r="O319" i="7" s="1"/>
  <c r="R319" i="7" s="1"/>
  <c r="U319" i="7" s="1"/>
  <c r="X319" i="7" s="1"/>
  <c r="AA319" i="7" s="1"/>
  <c r="K318" i="7"/>
  <c r="N318" i="7" s="1"/>
  <c r="Q318" i="7" s="1"/>
  <c r="T318" i="7" s="1"/>
  <c r="W318" i="7" s="1"/>
  <c r="Z318" i="7" s="1"/>
  <c r="AC318" i="7" s="1"/>
  <c r="G284" i="7"/>
  <c r="J284" i="7" s="1"/>
  <c r="M284" i="7" s="1"/>
  <c r="P284" i="7" s="1"/>
  <c r="S284" i="7" s="1"/>
  <c r="V284" i="7" s="1"/>
  <c r="Y284" i="7" s="1"/>
  <c r="AB284" i="7" s="1"/>
  <c r="F284" i="7"/>
  <c r="I284" i="7" s="1"/>
  <c r="L284" i="7" s="1"/>
  <c r="O284" i="7" s="1"/>
  <c r="R284" i="7" s="1"/>
  <c r="U284" i="7" s="1"/>
  <c r="X284" i="7" s="1"/>
  <c r="AA284" i="7" s="1"/>
  <c r="K284" i="7"/>
  <c r="N284" i="7" s="1"/>
  <c r="Q284" i="7" s="1"/>
  <c r="T284" i="7" s="1"/>
  <c r="W284" i="7" s="1"/>
  <c r="Z284" i="7" s="1"/>
  <c r="AC284" i="7" s="1"/>
  <c r="G334" i="7"/>
  <c r="J334" i="7" s="1"/>
  <c r="M334" i="7" s="1"/>
  <c r="P334" i="7" s="1"/>
  <c r="S334" i="7" s="1"/>
  <c r="V334" i="7" s="1"/>
  <c r="Y334" i="7" s="1"/>
  <c r="AB334" i="7" s="1"/>
  <c r="K309" i="7"/>
  <c r="N309" i="7" s="1"/>
  <c r="Q309" i="7" s="1"/>
  <c r="T309" i="7" s="1"/>
  <c r="W309" i="7" s="1"/>
  <c r="Z309" i="7" s="1"/>
  <c r="AC309" i="7" s="1"/>
  <c r="G329" i="7"/>
  <c r="J329" i="7" s="1"/>
  <c r="M329" i="7" s="1"/>
  <c r="P329" i="7" s="1"/>
  <c r="S329" i="7" s="1"/>
  <c r="V329" i="7" s="1"/>
  <c r="Y329" i="7" s="1"/>
  <c r="AB329" i="7" s="1"/>
  <c r="J322" i="7"/>
  <c r="M322" i="7" s="1"/>
  <c r="P322" i="7" s="1"/>
  <c r="S322" i="7" s="1"/>
  <c r="V322" i="7" s="1"/>
  <c r="Y322" i="7" s="1"/>
  <c r="AB322" i="7" s="1"/>
  <c r="G321" i="7"/>
  <c r="J321" i="7" s="1"/>
  <c r="M321" i="7" s="1"/>
  <c r="P321" i="7" s="1"/>
  <c r="S321" i="7" s="1"/>
  <c r="V321" i="7" s="1"/>
  <c r="Y321" i="7" s="1"/>
  <c r="AB321" i="7" s="1"/>
  <c r="F315" i="7"/>
  <c r="I315" i="7" s="1"/>
  <c r="L315" i="7" s="1"/>
  <c r="O315" i="7" s="1"/>
  <c r="R315" i="7" s="1"/>
  <c r="U315" i="7" s="1"/>
  <c r="X315" i="7" s="1"/>
  <c r="AA315" i="7" s="1"/>
  <c r="G308" i="7"/>
  <c r="J308" i="7" s="1"/>
  <c r="M308" i="7" s="1"/>
  <c r="P308" i="7" s="1"/>
  <c r="S308" i="7" s="1"/>
  <c r="V308" i="7" s="1"/>
  <c r="Y308" i="7" s="1"/>
  <c r="AB308" i="7" s="1"/>
  <c r="F308" i="7"/>
  <c r="I308" i="7" s="1"/>
  <c r="L308" i="7" s="1"/>
  <c r="O308" i="7" s="1"/>
  <c r="R308" i="7" s="1"/>
  <c r="U308" i="7" s="1"/>
  <c r="X308" i="7" s="1"/>
  <c r="AA308" i="7" s="1"/>
  <c r="K308" i="7"/>
  <c r="N308" i="7" s="1"/>
  <c r="Q308" i="7" s="1"/>
  <c r="T308" i="7" s="1"/>
  <c r="W308" i="7" s="1"/>
  <c r="Z308" i="7" s="1"/>
  <c r="AC308" i="7" s="1"/>
  <c r="F329" i="7"/>
  <c r="I329" i="7" s="1"/>
  <c r="L329" i="7" s="1"/>
  <c r="O329" i="7" s="1"/>
  <c r="R329" i="7" s="1"/>
  <c r="U329" i="7" s="1"/>
  <c r="X329" i="7" s="1"/>
  <c r="AA329" i="7" s="1"/>
  <c r="G324" i="7"/>
  <c r="J324" i="7" s="1"/>
  <c r="M324" i="7" s="1"/>
  <c r="P324" i="7" s="1"/>
  <c r="S324" i="7" s="1"/>
  <c r="V324" i="7" s="1"/>
  <c r="Y324" i="7" s="1"/>
  <c r="AB324" i="7" s="1"/>
  <c r="F330" i="7"/>
  <c r="I330" i="7" s="1"/>
  <c r="L330" i="7" s="1"/>
  <c r="O330" i="7" s="1"/>
  <c r="R330" i="7" s="1"/>
  <c r="U330" i="7" s="1"/>
  <c r="X330" i="7" s="1"/>
  <c r="AA330" i="7" s="1"/>
  <c r="G318" i="7"/>
  <c r="J318" i="7" s="1"/>
  <c r="M318" i="7" s="1"/>
  <c r="P318" i="7" s="1"/>
  <c r="S318" i="7" s="1"/>
  <c r="V318" i="7" s="1"/>
  <c r="Y318" i="7" s="1"/>
  <c r="AB318" i="7" s="1"/>
  <c r="F309" i="7"/>
  <c r="I309" i="7" s="1"/>
  <c r="L309" i="7" s="1"/>
  <c r="O309" i="7" s="1"/>
  <c r="R309" i="7" s="1"/>
  <c r="U309" i="7" s="1"/>
  <c r="X309" i="7" s="1"/>
  <c r="AA309" i="7" s="1"/>
  <c r="G309" i="7"/>
  <c r="J309" i="7" s="1"/>
  <c r="M309" i="7" s="1"/>
  <c r="P309" i="7" s="1"/>
  <c r="S309" i="7" s="1"/>
  <c r="V309" i="7" s="1"/>
  <c r="Y309" i="7" s="1"/>
  <c r="AB309" i="7" s="1"/>
  <c r="K324" i="7"/>
  <c r="N324" i="7" s="1"/>
  <c r="Q324" i="7" s="1"/>
  <c r="T324" i="7" s="1"/>
  <c r="W324" i="7" s="1"/>
  <c r="Z324" i="7" s="1"/>
  <c r="AC324" i="7" s="1"/>
  <c r="K322" i="7"/>
  <c r="N322" i="7" s="1"/>
  <c r="Q322" i="7" s="1"/>
  <c r="T322" i="7" s="1"/>
  <c r="W322" i="7" s="1"/>
  <c r="Z322" i="7" s="1"/>
  <c r="AC322" i="7" s="1"/>
  <c r="F322" i="7"/>
  <c r="I322" i="7" s="1"/>
  <c r="L322" i="7" s="1"/>
  <c r="O322" i="7" s="1"/>
  <c r="R322" i="7" s="1"/>
  <c r="U322" i="7" s="1"/>
  <c r="X322" i="7" s="1"/>
  <c r="AA322" i="7" s="1"/>
  <c r="K310" i="7"/>
  <c r="N310" i="7" s="1"/>
  <c r="Q310" i="7" s="1"/>
  <c r="T310" i="7" s="1"/>
  <c r="W310" i="7" s="1"/>
  <c r="Z310" i="7" s="1"/>
  <c r="AC310" i="7" s="1"/>
  <c r="F310" i="7"/>
  <c r="I310" i="7" s="1"/>
  <c r="L310" i="7" s="1"/>
  <c r="O310" i="7" s="1"/>
  <c r="R310" i="7" s="1"/>
  <c r="U310" i="7" s="1"/>
  <c r="X310" i="7" s="1"/>
  <c r="AA310" i="7" s="1"/>
  <c r="G310" i="7"/>
  <c r="J310" i="7" s="1"/>
  <c r="M310" i="7" s="1"/>
  <c r="P310" i="7" s="1"/>
  <c r="S310" i="7" s="1"/>
  <c r="V310" i="7" s="1"/>
  <c r="Y310" i="7" s="1"/>
  <c r="AB310" i="7" s="1"/>
  <c r="K312" i="7"/>
  <c r="N312" i="7" s="1"/>
  <c r="Q312" i="7" s="1"/>
  <c r="T312" i="7" s="1"/>
  <c r="W312" i="7" s="1"/>
  <c r="Z312" i="7" s="1"/>
  <c r="AC312" i="7" s="1"/>
  <c r="F312" i="7"/>
  <c r="I312" i="7" s="1"/>
  <c r="L312" i="7" s="1"/>
  <c r="O312" i="7" s="1"/>
  <c r="R312" i="7" s="1"/>
  <c r="U312" i="7" s="1"/>
  <c r="X312" i="7" s="1"/>
  <c r="AA312" i="7" s="1"/>
  <c r="G311" i="7"/>
  <c r="J311" i="7" s="1"/>
  <c r="M311" i="7" s="1"/>
  <c r="P311" i="7" s="1"/>
  <c r="S311" i="7" s="1"/>
  <c r="V311" i="7" s="1"/>
  <c r="Y311" i="7" s="1"/>
  <c r="AB311" i="7" s="1"/>
  <c r="F311" i="7"/>
  <c r="I311" i="7" s="1"/>
  <c r="L311" i="7" s="1"/>
  <c r="O311" i="7" s="1"/>
  <c r="R311" i="7" s="1"/>
  <c r="U311" i="7" s="1"/>
  <c r="X311" i="7" s="1"/>
  <c r="AA311" i="7" s="1"/>
  <c r="F306" i="7"/>
  <c r="I306" i="7" s="1"/>
  <c r="L306" i="7" s="1"/>
  <c r="O306" i="7" s="1"/>
  <c r="R306" i="7" s="1"/>
  <c r="U306" i="7" s="1"/>
  <c r="X306" i="7" s="1"/>
  <c r="AA306" i="7" s="1"/>
  <c r="G306" i="7"/>
  <c r="J306" i="7" s="1"/>
  <c r="M306" i="7" s="1"/>
  <c r="P306" i="7" s="1"/>
  <c r="S306" i="7" s="1"/>
  <c r="V306" i="7" s="1"/>
  <c r="Y306" i="7" s="1"/>
  <c r="AB306" i="7" s="1"/>
  <c r="K306" i="7"/>
  <c r="N306" i="7" s="1"/>
  <c r="Q306" i="7" s="1"/>
  <c r="T306" i="7" s="1"/>
  <c r="W306" i="7" s="1"/>
  <c r="Z306" i="7" s="1"/>
  <c r="AC306" i="7" s="1"/>
  <c r="I305" i="7"/>
  <c r="L305" i="7" s="1"/>
  <c r="O305" i="7" s="1"/>
  <c r="R305" i="7" s="1"/>
  <c r="U305" i="7" s="1"/>
  <c r="X305" i="7" s="1"/>
  <c r="AA305" i="7" s="1"/>
  <c r="K283" i="7"/>
  <c r="N283" i="7" s="1"/>
  <c r="Q283" i="7" s="1"/>
  <c r="T283" i="7" s="1"/>
  <c r="W283" i="7" s="1"/>
  <c r="Z283" i="7" s="1"/>
  <c r="AC283" i="7" s="1"/>
  <c r="G283" i="7"/>
  <c r="J283" i="7" s="1"/>
  <c r="M283" i="7" s="1"/>
  <c r="P283" i="7" s="1"/>
  <c r="S283" i="7" s="1"/>
  <c r="V283" i="7" s="1"/>
  <c r="Y283" i="7" s="1"/>
  <c r="AB283" i="7" s="1"/>
  <c r="G314" i="7"/>
  <c r="J314" i="7" s="1"/>
  <c r="M314" i="7" s="1"/>
  <c r="P314" i="7" s="1"/>
  <c r="S314" i="7" s="1"/>
  <c r="V314" i="7" s="1"/>
  <c r="Y314" i="7" s="1"/>
  <c r="AB314" i="7" s="1"/>
  <c r="F313" i="7"/>
  <c r="I313" i="7" s="1"/>
  <c r="L313" i="7" s="1"/>
  <c r="O313" i="7" s="1"/>
  <c r="R313" i="7" s="1"/>
  <c r="U313" i="7" s="1"/>
  <c r="X313" i="7" s="1"/>
  <c r="AA313" i="7" s="1"/>
  <c r="K296" i="7"/>
  <c r="N296" i="7" s="1"/>
  <c r="Q296" i="7" s="1"/>
  <c r="T296" i="7" s="1"/>
  <c r="W296" i="7" s="1"/>
  <c r="Z296" i="7" s="1"/>
  <c r="AC296" i="7" s="1"/>
  <c r="G287" i="7"/>
  <c r="J287" i="7" s="1"/>
  <c r="M287" i="7" s="1"/>
  <c r="P287" i="7" s="1"/>
  <c r="S287" i="7" s="1"/>
  <c r="V287" i="7" s="1"/>
  <c r="Y287" i="7" s="1"/>
  <c r="AB287" i="7" s="1"/>
  <c r="F287" i="7"/>
  <c r="I287" i="7" s="1"/>
  <c r="L287" i="7" s="1"/>
  <c r="O287" i="7" s="1"/>
  <c r="R287" i="7" s="1"/>
  <c r="U287" i="7" s="1"/>
  <c r="X287" i="7" s="1"/>
  <c r="AA287" i="7" s="1"/>
  <c r="K287" i="7"/>
  <c r="N287" i="7" s="1"/>
  <c r="Q287" i="7" s="1"/>
  <c r="T287" i="7" s="1"/>
  <c r="W287" i="7" s="1"/>
  <c r="Z287" i="7" s="1"/>
  <c r="AC287" i="7" s="1"/>
  <c r="F279" i="7"/>
  <c r="I279" i="7" s="1"/>
  <c r="L279" i="7" s="1"/>
  <c r="O279" i="7" s="1"/>
  <c r="R279" i="7" s="1"/>
  <c r="U279" i="7" s="1"/>
  <c r="X279" i="7" s="1"/>
  <c r="AA279" i="7" s="1"/>
  <c r="G279" i="7"/>
  <c r="J279" i="7" s="1"/>
  <c r="M279" i="7" s="1"/>
  <c r="P279" i="7" s="1"/>
  <c r="S279" i="7" s="1"/>
  <c r="V279" i="7" s="1"/>
  <c r="Y279" i="7" s="1"/>
  <c r="AB279" i="7" s="1"/>
  <c r="K279" i="7"/>
  <c r="N279" i="7" s="1"/>
  <c r="Q279" i="7" s="1"/>
  <c r="T279" i="7" s="1"/>
  <c r="W279" i="7" s="1"/>
  <c r="Z279" i="7" s="1"/>
  <c r="AC279" i="7" s="1"/>
  <c r="K286" i="7"/>
  <c r="N286" i="7" s="1"/>
  <c r="Q286" i="7" s="1"/>
  <c r="T286" i="7" s="1"/>
  <c r="W286" i="7" s="1"/>
  <c r="Z286" i="7" s="1"/>
  <c r="AC286" i="7" s="1"/>
  <c r="G286" i="7"/>
  <c r="J286" i="7" s="1"/>
  <c r="M286" i="7" s="1"/>
  <c r="P286" i="7" s="1"/>
  <c r="S286" i="7" s="1"/>
  <c r="V286" i="7" s="1"/>
  <c r="Y286" i="7" s="1"/>
  <c r="AB286" i="7" s="1"/>
  <c r="G320" i="7"/>
  <c r="J320" i="7" s="1"/>
  <c r="M320" i="7" s="1"/>
  <c r="P320" i="7" s="1"/>
  <c r="S320" i="7" s="1"/>
  <c r="V320" i="7" s="1"/>
  <c r="Y320" i="7" s="1"/>
  <c r="AB320" i="7" s="1"/>
  <c r="G305" i="7"/>
  <c r="J305" i="7" s="1"/>
  <c r="M305" i="7" s="1"/>
  <c r="P305" i="7" s="1"/>
  <c r="S305" i="7" s="1"/>
  <c r="V305" i="7" s="1"/>
  <c r="Y305" i="7" s="1"/>
  <c r="AB305" i="7" s="1"/>
  <c r="K323" i="7"/>
  <c r="N323" i="7" s="1"/>
  <c r="Q323" i="7" s="1"/>
  <c r="T323" i="7" s="1"/>
  <c r="W323" i="7" s="1"/>
  <c r="Z323" i="7" s="1"/>
  <c r="AC323" i="7" s="1"/>
  <c r="K303" i="7"/>
  <c r="N303" i="7" s="1"/>
  <c r="Q303" i="7" s="1"/>
  <c r="T303" i="7" s="1"/>
  <c r="W303" i="7" s="1"/>
  <c r="Z303" i="7" s="1"/>
  <c r="AC303" i="7" s="1"/>
  <c r="F300" i="7"/>
  <c r="I300" i="7" s="1"/>
  <c r="L300" i="7" s="1"/>
  <c r="O300" i="7" s="1"/>
  <c r="R300" i="7" s="1"/>
  <c r="U300" i="7" s="1"/>
  <c r="X300" i="7" s="1"/>
  <c r="AA300" i="7" s="1"/>
  <c r="K300" i="7"/>
  <c r="N300" i="7" s="1"/>
  <c r="Q300" i="7" s="1"/>
  <c r="T300" i="7" s="1"/>
  <c r="W300" i="7" s="1"/>
  <c r="Z300" i="7" s="1"/>
  <c r="AC300" i="7" s="1"/>
  <c r="K298" i="7"/>
  <c r="N298" i="7" s="1"/>
  <c r="Q298" i="7" s="1"/>
  <c r="T298" i="7" s="1"/>
  <c r="W298" i="7" s="1"/>
  <c r="Z298" i="7" s="1"/>
  <c r="AC298" i="7" s="1"/>
  <c r="F298" i="7"/>
  <c r="I298" i="7" s="1"/>
  <c r="L298" i="7" s="1"/>
  <c r="O298" i="7" s="1"/>
  <c r="R298" i="7" s="1"/>
  <c r="U298" i="7" s="1"/>
  <c r="X298" i="7" s="1"/>
  <c r="AA298" i="7" s="1"/>
  <c r="G296" i="7"/>
  <c r="J296" i="7" s="1"/>
  <c r="M296" i="7" s="1"/>
  <c r="P296" i="7" s="1"/>
  <c r="S296" i="7" s="1"/>
  <c r="V296" i="7" s="1"/>
  <c r="Y296" i="7" s="1"/>
  <c r="AB296" i="7" s="1"/>
  <c r="G317" i="7"/>
  <c r="J317" i="7" s="1"/>
  <c r="M317" i="7" s="1"/>
  <c r="P317" i="7" s="1"/>
  <c r="S317" i="7" s="1"/>
  <c r="V317" i="7" s="1"/>
  <c r="Y317" i="7" s="1"/>
  <c r="AB317" i="7" s="1"/>
  <c r="G290" i="7"/>
  <c r="J290" i="7" s="1"/>
  <c r="M290" i="7" s="1"/>
  <c r="P290" i="7" s="1"/>
  <c r="S290" i="7" s="1"/>
  <c r="V290" i="7" s="1"/>
  <c r="Y290" i="7" s="1"/>
  <c r="AB290" i="7" s="1"/>
  <c r="K290" i="7"/>
  <c r="N290" i="7" s="1"/>
  <c r="Q290" i="7" s="1"/>
  <c r="T290" i="7" s="1"/>
  <c r="W290" i="7" s="1"/>
  <c r="Z290" i="7" s="1"/>
  <c r="AC290" i="7" s="1"/>
  <c r="F303" i="7"/>
  <c r="I303" i="7" s="1"/>
  <c r="L303" i="7" s="1"/>
  <c r="O303" i="7" s="1"/>
  <c r="R303" i="7" s="1"/>
  <c r="U303" i="7" s="1"/>
  <c r="X303" i="7" s="1"/>
  <c r="AA303" i="7" s="1"/>
  <c r="K316" i="7"/>
  <c r="N316" i="7" s="1"/>
  <c r="Q316" i="7" s="1"/>
  <c r="T316" i="7" s="1"/>
  <c r="W316" i="7" s="1"/>
  <c r="Z316" i="7" s="1"/>
  <c r="AC316" i="7" s="1"/>
  <c r="K305" i="7"/>
  <c r="N305" i="7" s="1"/>
  <c r="Q305" i="7" s="1"/>
  <c r="T305" i="7" s="1"/>
  <c r="W305" i="7" s="1"/>
  <c r="Z305" i="7" s="1"/>
  <c r="AC305" i="7" s="1"/>
  <c r="G293" i="7"/>
  <c r="J293" i="7" s="1"/>
  <c r="M293" i="7" s="1"/>
  <c r="P293" i="7" s="1"/>
  <c r="S293" i="7" s="1"/>
  <c r="V293" i="7" s="1"/>
  <c r="Y293" i="7" s="1"/>
  <c r="AB293" i="7" s="1"/>
  <c r="K293" i="7"/>
  <c r="N293" i="7" s="1"/>
  <c r="Q293" i="7" s="1"/>
  <c r="T293" i="7" s="1"/>
  <c r="W293" i="7" s="1"/>
  <c r="Z293" i="7" s="1"/>
  <c r="AC293" i="7" s="1"/>
  <c r="G289" i="7"/>
  <c r="J289" i="7" s="1"/>
  <c r="M289" i="7" s="1"/>
  <c r="P289" i="7" s="1"/>
  <c r="S289" i="7" s="1"/>
  <c r="V289" i="7" s="1"/>
  <c r="Y289" i="7" s="1"/>
  <c r="AB289" i="7" s="1"/>
  <c r="G282" i="7"/>
  <c r="J282" i="7" s="1"/>
  <c r="M282" i="7" s="1"/>
  <c r="P282" i="7" s="1"/>
  <c r="S282" i="7" s="1"/>
  <c r="V282" i="7" s="1"/>
  <c r="Y282" i="7" s="1"/>
  <c r="AB282" i="7" s="1"/>
  <c r="G275" i="7"/>
  <c r="J275" i="7" s="1"/>
  <c r="M275" i="7" s="1"/>
  <c r="P275" i="7" s="1"/>
  <c r="S275" i="7" s="1"/>
  <c r="V275" i="7" s="1"/>
  <c r="Y275" i="7" s="1"/>
  <c r="AB275" i="7" s="1"/>
  <c r="K304" i="7"/>
  <c r="N304" i="7" s="1"/>
  <c r="Q304" i="7" s="1"/>
  <c r="T304" i="7" s="1"/>
  <c r="W304" i="7" s="1"/>
  <c r="Z304" i="7" s="1"/>
  <c r="AC304" i="7" s="1"/>
  <c r="G295" i="7"/>
  <c r="J295" i="7" s="1"/>
  <c r="M295" i="7" s="1"/>
  <c r="P295" i="7" s="1"/>
  <c r="S295" i="7" s="1"/>
  <c r="V295" i="7" s="1"/>
  <c r="Y295" i="7" s="1"/>
  <c r="AB295" i="7" s="1"/>
  <c r="I277" i="7"/>
  <c r="L277" i="7" s="1"/>
  <c r="O277" i="7" s="1"/>
  <c r="R277" i="7" s="1"/>
  <c r="U277" i="7" s="1"/>
  <c r="X277" i="7" s="1"/>
  <c r="AA277" i="7" s="1"/>
  <c r="F270" i="7"/>
  <c r="I270" i="7" s="1"/>
  <c r="L270" i="7" s="1"/>
  <c r="O270" i="7" s="1"/>
  <c r="R270" i="7" s="1"/>
  <c r="U270" i="7" s="1"/>
  <c r="X270" i="7" s="1"/>
  <c r="AA270" i="7" s="1"/>
  <c r="K270" i="7"/>
  <c r="N270" i="7" s="1"/>
  <c r="Q270" i="7" s="1"/>
  <c r="T270" i="7" s="1"/>
  <c r="W270" i="7" s="1"/>
  <c r="Z270" i="7" s="1"/>
  <c r="AC270" i="7" s="1"/>
  <c r="G280" i="7"/>
  <c r="J280" i="7" s="1"/>
  <c r="M280" i="7" s="1"/>
  <c r="P280" i="7" s="1"/>
  <c r="S280" i="7" s="1"/>
  <c r="V280" i="7" s="1"/>
  <c r="Y280" i="7" s="1"/>
  <c r="AB280" i="7" s="1"/>
  <c r="F276" i="7"/>
  <c r="I276" i="7" s="1"/>
  <c r="L276" i="7" s="1"/>
  <c r="O276" i="7" s="1"/>
  <c r="R276" i="7" s="1"/>
  <c r="U276" i="7" s="1"/>
  <c r="X276" i="7" s="1"/>
  <c r="AA276" i="7" s="1"/>
  <c r="K276" i="7"/>
  <c r="N276" i="7" s="1"/>
  <c r="Q276" i="7" s="1"/>
  <c r="T276" i="7" s="1"/>
  <c r="W276" i="7" s="1"/>
  <c r="Z276" i="7" s="1"/>
  <c r="AC276" i="7" s="1"/>
  <c r="G281" i="7"/>
  <c r="J281" i="7" s="1"/>
  <c r="M281" i="7" s="1"/>
  <c r="P281" i="7" s="1"/>
  <c r="S281" i="7" s="1"/>
  <c r="V281" i="7" s="1"/>
  <c r="Y281" i="7" s="1"/>
  <c r="AB281" i="7" s="1"/>
  <c r="F280" i="7"/>
  <c r="I280" i="7" s="1"/>
  <c r="L280" i="7" s="1"/>
  <c r="O280" i="7" s="1"/>
  <c r="R280" i="7" s="1"/>
  <c r="U280" i="7" s="1"/>
  <c r="X280" i="7" s="1"/>
  <c r="AA280" i="7" s="1"/>
  <c r="F273" i="7"/>
  <c r="I273" i="7" s="1"/>
  <c r="L273" i="7" s="1"/>
  <c r="O273" i="7" s="1"/>
  <c r="R273" i="7" s="1"/>
  <c r="U273" i="7" s="1"/>
  <c r="X273" i="7" s="1"/>
  <c r="AA273" i="7" s="1"/>
  <c r="K273" i="7"/>
  <c r="N273" i="7" s="1"/>
  <c r="Q273" i="7" s="1"/>
  <c r="T273" i="7" s="1"/>
  <c r="W273" i="7" s="1"/>
  <c r="Z273" i="7" s="1"/>
  <c r="AC273" i="7" s="1"/>
  <c r="G302" i="7"/>
  <c r="J302" i="7" s="1"/>
  <c r="M302" i="7" s="1"/>
  <c r="P302" i="7" s="1"/>
  <c r="S302" i="7" s="1"/>
  <c r="V302" i="7" s="1"/>
  <c r="Y302" i="7" s="1"/>
  <c r="AB302" i="7" s="1"/>
  <c r="F301" i="7"/>
  <c r="I301" i="7" s="1"/>
  <c r="L301" i="7" s="1"/>
  <c r="O301" i="7" s="1"/>
  <c r="R301" i="7" s="1"/>
  <c r="U301" i="7" s="1"/>
  <c r="X301" i="7" s="1"/>
  <c r="AA301" i="7" s="1"/>
  <c r="K291" i="7"/>
  <c r="N291" i="7" s="1"/>
  <c r="Q291" i="7" s="1"/>
  <c r="T291" i="7" s="1"/>
  <c r="W291" i="7" s="1"/>
  <c r="Z291" i="7" s="1"/>
  <c r="AC291" i="7" s="1"/>
  <c r="G260" i="7"/>
  <c r="J260" i="7" s="1"/>
  <c r="M260" i="7" s="1"/>
  <c r="P260" i="7" s="1"/>
  <c r="S260" i="7" s="1"/>
  <c r="V260" i="7" s="1"/>
  <c r="Y260" i="7" s="1"/>
  <c r="AB260" i="7" s="1"/>
  <c r="F260" i="7"/>
  <c r="I260" i="7" s="1"/>
  <c r="L260" i="7" s="1"/>
  <c r="O260" i="7" s="1"/>
  <c r="R260" i="7" s="1"/>
  <c r="U260" i="7" s="1"/>
  <c r="X260" i="7" s="1"/>
  <c r="AA260" i="7" s="1"/>
  <c r="K260" i="7"/>
  <c r="N260" i="7" s="1"/>
  <c r="Q260" i="7" s="1"/>
  <c r="T260" i="7" s="1"/>
  <c r="W260" i="7" s="1"/>
  <c r="Z260" i="7" s="1"/>
  <c r="AC260" i="7" s="1"/>
  <c r="G277" i="7"/>
  <c r="J277" i="7" s="1"/>
  <c r="M277" i="7" s="1"/>
  <c r="P277" i="7" s="1"/>
  <c r="S277" i="7" s="1"/>
  <c r="V277" i="7" s="1"/>
  <c r="Y277" i="7" s="1"/>
  <c r="AB277" i="7" s="1"/>
  <c r="K277" i="7"/>
  <c r="N277" i="7" s="1"/>
  <c r="Q277" i="7" s="1"/>
  <c r="T277" i="7" s="1"/>
  <c r="W277" i="7" s="1"/>
  <c r="Z277" i="7" s="1"/>
  <c r="AC277" i="7" s="1"/>
  <c r="F267" i="7"/>
  <c r="I267" i="7" s="1"/>
  <c r="L267" i="7" s="1"/>
  <c r="O267" i="7" s="1"/>
  <c r="R267" i="7" s="1"/>
  <c r="U267" i="7" s="1"/>
  <c r="X267" i="7" s="1"/>
  <c r="AA267" i="7" s="1"/>
  <c r="J267" i="7"/>
  <c r="M267" i="7" s="1"/>
  <c r="P267" i="7" s="1"/>
  <c r="S267" i="7" s="1"/>
  <c r="V267" i="7" s="1"/>
  <c r="Y267" i="7" s="1"/>
  <c r="AB267" i="7" s="1"/>
  <c r="K267" i="7"/>
  <c r="N267" i="7" s="1"/>
  <c r="Q267" i="7" s="1"/>
  <c r="T267" i="7" s="1"/>
  <c r="W267" i="7" s="1"/>
  <c r="Z267" i="7" s="1"/>
  <c r="AC267" i="7" s="1"/>
  <c r="F266" i="7"/>
  <c r="I266" i="7" s="1"/>
  <c r="L266" i="7" s="1"/>
  <c r="O266" i="7" s="1"/>
  <c r="R266" i="7" s="1"/>
  <c r="U266" i="7" s="1"/>
  <c r="X266" i="7" s="1"/>
  <c r="AA266" i="7" s="1"/>
  <c r="K266" i="7"/>
  <c r="N266" i="7" s="1"/>
  <c r="Q266" i="7" s="1"/>
  <c r="T266" i="7" s="1"/>
  <c r="W266" i="7" s="1"/>
  <c r="Z266" i="7" s="1"/>
  <c r="AC266" i="7" s="1"/>
  <c r="G278" i="7"/>
  <c r="J278" i="7" s="1"/>
  <c r="M278" i="7" s="1"/>
  <c r="P278" i="7" s="1"/>
  <c r="S278" i="7" s="1"/>
  <c r="V278" i="7" s="1"/>
  <c r="Y278" i="7" s="1"/>
  <c r="AB278" i="7" s="1"/>
  <c r="K275" i="7"/>
  <c r="N275" i="7" s="1"/>
  <c r="Q275" i="7" s="1"/>
  <c r="T275" i="7" s="1"/>
  <c r="W275" i="7" s="1"/>
  <c r="Z275" i="7" s="1"/>
  <c r="AC275" i="7" s="1"/>
  <c r="G271" i="7"/>
  <c r="J271" i="7" s="1"/>
  <c r="M271" i="7" s="1"/>
  <c r="P271" i="7" s="1"/>
  <c r="S271" i="7" s="1"/>
  <c r="V271" i="7" s="1"/>
  <c r="Y271" i="7" s="1"/>
  <c r="AB271" i="7" s="1"/>
  <c r="K271" i="7"/>
  <c r="N271" i="7" s="1"/>
  <c r="Q271" i="7" s="1"/>
  <c r="T271" i="7" s="1"/>
  <c r="W271" i="7" s="1"/>
  <c r="Z271" i="7" s="1"/>
  <c r="AC271" i="7" s="1"/>
  <c r="K253" i="7"/>
  <c r="N253" i="7" s="1"/>
  <c r="Q253" i="7" s="1"/>
  <c r="T253" i="7" s="1"/>
  <c r="W253" i="7" s="1"/>
  <c r="Z253" i="7" s="1"/>
  <c r="AC253" i="7" s="1"/>
  <c r="F253" i="7"/>
  <c r="I253" i="7" s="1"/>
  <c r="L253" i="7" s="1"/>
  <c r="O253" i="7" s="1"/>
  <c r="R253" i="7" s="1"/>
  <c r="U253" i="7" s="1"/>
  <c r="X253" i="7" s="1"/>
  <c r="AA253" i="7" s="1"/>
  <c r="G253" i="7"/>
  <c r="J253" i="7" s="1"/>
  <c r="M253" i="7" s="1"/>
  <c r="P253" i="7" s="1"/>
  <c r="S253" i="7" s="1"/>
  <c r="V253" i="7" s="1"/>
  <c r="Y253" i="7" s="1"/>
  <c r="AB253" i="7" s="1"/>
  <c r="G274" i="7"/>
  <c r="J274" i="7" s="1"/>
  <c r="M274" i="7" s="1"/>
  <c r="P274" i="7" s="1"/>
  <c r="S274" i="7" s="1"/>
  <c r="V274" i="7" s="1"/>
  <c r="Y274" i="7" s="1"/>
  <c r="AB274" i="7" s="1"/>
  <c r="K274" i="7"/>
  <c r="N274" i="7" s="1"/>
  <c r="Q274" i="7" s="1"/>
  <c r="T274" i="7" s="1"/>
  <c r="W274" i="7" s="1"/>
  <c r="Z274" i="7" s="1"/>
  <c r="AC274" i="7" s="1"/>
  <c r="G299" i="7"/>
  <c r="J299" i="7" s="1"/>
  <c r="M299" i="7" s="1"/>
  <c r="P299" i="7" s="1"/>
  <c r="S299" i="7" s="1"/>
  <c r="V299" i="7" s="1"/>
  <c r="Y299" i="7" s="1"/>
  <c r="AB299" i="7" s="1"/>
  <c r="K292" i="7"/>
  <c r="N292" i="7" s="1"/>
  <c r="Q292" i="7" s="1"/>
  <c r="T292" i="7" s="1"/>
  <c r="W292" i="7" s="1"/>
  <c r="Z292" i="7" s="1"/>
  <c r="AC292" i="7" s="1"/>
  <c r="K281" i="7"/>
  <c r="N281" i="7" s="1"/>
  <c r="Q281" i="7" s="1"/>
  <c r="T281" i="7" s="1"/>
  <c r="W281" i="7" s="1"/>
  <c r="Z281" i="7" s="1"/>
  <c r="AC281" i="7" s="1"/>
  <c r="F275" i="7"/>
  <c r="I275" i="7" s="1"/>
  <c r="L275" i="7" s="1"/>
  <c r="O275" i="7" s="1"/>
  <c r="R275" i="7" s="1"/>
  <c r="U275" i="7" s="1"/>
  <c r="X275" i="7" s="1"/>
  <c r="AA275" i="7" s="1"/>
  <c r="G272" i="7"/>
  <c r="J272" i="7" s="1"/>
  <c r="M272" i="7" s="1"/>
  <c r="P272" i="7" s="1"/>
  <c r="S272" i="7" s="1"/>
  <c r="V272" i="7" s="1"/>
  <c r="Y272" i="7" s="1"/>
  <c r="AB272" i="7" s="1"/>
  <c r="K268" i="7"/>
  <c r="N268" i="7" s="1"/>
  <c r="Q268" i="7" s="1"/>
  <c r="T268" i="7" s="1"/>
  <c r="W268" i="7" s="1"/>
  <c r="Z268" i="7" s="1"/>
  <c r="AC268" i="7" s="1"/>
  <c r="F255" i="7"/>
  <c r="I255" i="7" s="1"/>
  <c r="L255" i="7" s="1"/>
  <c r="O255" i="7" s="1"/>
  <c r="R255" i="7" s="1"/>
  <c r="U255" i="7" s="1"/>
  <c r="X255" i="7" s="1"/>
  <c r="AA255" i="7" s="1"/>
  <c r="G245" i="7"/>
  <c r="J245" i="7" s="1"/>
  <c r="M245" i="7" s="1"/>
  <c r="P245" i="7" s="1"/>
  <c r="S245" i="7" s="1"/>
  <c r="V245" i="7" s="1"/>
  <c r="Y245" i="7" s="1"/>
  <c r="AB245" i="7" s="1"/>
  <c r="G264" i="7"/>
  <c r="J264" i="7" s="1"/>
  <c r="M264" i="7" s="1"/>
  <c r="P264" i="7" s="1"/>
  <c r="S264" i="7" s="1"/>
  <c r="V264" i="7" s="1"/>
  <c r="Y264" i="7" s="1"/>
  <c r="AB264" i="7" s="1"/>
  <c r="G263" i="7"/>
  <c r="J263" i="7" s="1"/>
  <c r="M263" i="7" s="1"/>
  <c r="P263" i="7" s="1"/>
  <c r="S263" i="7" s="1"/>
  <c r="V263" i="7" s="1"/>
  <c r="Y263" i="7" s="1"/>
  <c r="AB263" i="7" s="1"/>
  <c r="F258" i="7"/>
  <c r="I258" i="7" s="1"/>
  <c r="L258" i="7" s="1"/>
  <c r="O258" i="7" s="1"/>
  <c r="R258" i="7" s="1"/>
  <c r="U258" i="7" s="1"/>
  <c r="X258" i="7" s="1"/>
  <c r="AA258" i="7" s="1"/>
  <c r="G268" i="7"/>
  <c r="J268" i="7" s="1"/>
  <c r="M268" i="7" s="1"/>
  <c r="P268" i="7" s="1"/>
  <c r="S268" i="7" s="1"/>
  <c r="V268" i="7" s="1"/>
  <c r="Y268" i="7" s="1"/>
  <c r="AB268" i="7" s="1"/>
  <c r="G251" i="7"/>
  <c r="J251" i="7" s="1"/>
  <c r="M251" i="7" s="1"/>
  <c r="P251" i="7" s="1"/>
  <c r="S251" i="7" s="1"/>
  <c r="V251" i="7" s="1"/>
  <c r="Y251" i="7" s="1"/>
  <c r="AB251" i="7" s="1"/>
  <c r="K249" i="7"/>
  <c r="N249" i="7" s="1"/>
  <c r="Q249" i="7" s="1"/>
  <c r="T249" i="7" s="1"/>
  <c r="W249" i="7" s="1"/>
  <c r="Z249" i="7" s="1"/>
  <c r="AC249" i="7" s="1"/>
  <c r="F249" i="7"/>
  <c r="I249" i="7" s="1"/>
  <c r="L249" i="7" s="1"/>
  <c r="O249" i="7" s="1"/>
  <c r="R249" i="7" s="1"/>
  <c r="U249" i="7" s="1"/>
  <c r="X249" i="7" s="1"/>
  <c r="AA249" i="7" s="1"/>
  <c r="K243" i="7"/>
  <c r="N243" i="7" s="1"/>
  <c r="Q243" i="7" s="1"/>
  <c r="T243" i="7" s="1"/>
  <c r="W243" i="7" s="1"/>
  <c r="Z243" i="7" s="1"/>
  <c r="AC243" i="7" s="1"/>
  <c r="F243" i="7"/>
  <c r="I243" i="7" s="1"/>
  <c r="L243" i="7" s="1"/>
  <c r="O243" i="7" s="1"/>
  <c r="R243" i="7" s="1"/>
  <c r="U243" i="7" s="1"/>
  <c r="X243" i="7" s="1"/>
  <c r="AA243" i="7" s="1"/>
  <c r="G243" i="7"/>
  <c r="J243" i="7" s="1"/>
  <c r="M243" i="7" s="1"/>
  <c r="P243" i="7" s="1"/>
  <c r="S243" i="7" s="1"/>
  <c r="V243" i="7" s="1"/>
  <c r="Y243" i="7" s="1"/>
  <c r="AB243" i="7" s="1"/>
  <c r="F268" i="7"/>
  <c r="I268" i="7" s="1"/>
  <c r="L268" i="7" s="1"/>
  <c r="O268" i="7" s="1"/>
  <c r="R268" i="7" s="1"/>
  <c r="U268" i="7" s="1"/>
  <c r="X268" i="7" s="1"/>
  <c r="AA268" i="7" s="1"/>
  <c r="K256" i="7"/>
  <c r="N256" i="7" s="1"/>
  <c r="Q256" i="7" s="1"/>
  <c r="T256" i="7" s="1"/>
  <c r="W256" i="7" s="1"/>
  <c r="Z256" i="7" s="1"/>
  <c r="AC256" i="7" s="1"/>
  <c r="F256" i="7"/>
  <c r="I256" i="7" s="1"/>
  <c r="L256" i="7" s="1"/>
  <c r="O256" i="7" s="1"/>
  <c r="R256" i="7" s="1"/>
  <c r="U256" i="7" s="1"/>
  <c r="X256" i="7" s="1"/>
  <c r="AA256" i="7" s="1"/>
  <c r="K252" i="7"/>
  <c r="N252" i="7" s="1"/>
  <c r="Q252" i="7" s="1"/>
  <c r="T252" i="7" s="1"/>
  <c r="W252" i="7" s="1"/>
  <c r="Z252" i="7" s="1"/>
  <c r="AC252" i="7" s="1"/>
  <c r="F247" i="7"/>
  <c r="I247" i="7" s="1"/>
  <c r="L247" i="7" s="1"/>
  <c r="O247" i="7" s="1"/>
  <c r="R247" i="7" s="1"/>
  <c r="U247" i="7" s="1"/>
  <c r="X247" i="7" s="1"/>
  <c r="AA247" i="7" s="1"/>
  <c r="K247" i="7"/>
  <c r="N247" i="7" s="1"/>
  <c r="Q247" i="7" s="1"/>
  <c r="T247" i="7" s="1"/>
  <c r="W247" i="7" s="1"/>
  <c r="Z247" i="7" s="1"/>
  <c r="AC247" i="7" s="1"/>
  <c r="F223" i="7"/>
  <c r="I223" i="7" s="1"/>
  <c r="L223" i="7" s="1"/>
  <c r="O223" i="7" s="1"/>
  <c r="R223" i="7" s="1"/>
  <c r="U223" i="7" s="1"/>
  <c r="X223" i="7" s="1"/>
  <c r="AA223" i="7" s="1"/>
  <c r="G223" i="7"/>
  <c r="J223" i="7" s="1"/>
  <c r="M223" i="7" s="1"/>
  <c r="P223" i="7" s="1"/>
  <c r="S223" i="7" s="1"/>
  <c r="V223" i="7" s="1"/>
  <c r="Y223" i="7" s="1"/>
  <c r="AB223" i="7" s="1"/>
  <c r="K223" i="7"/>
  <c r="N223" i="7" s="1"/>
  <c r="Q223" i="7" s="1"/>
  <c r="T223" i="7" s="1"/>
  <c r="W223" i="7" s="1"/>
  <c r="Z223" i="7" s="1"/>
  <c r="AC223" i="7" s="1"/>
  <c r="F261" i="7"/>
  <c r="I261" i="7" s="1"/>
  <c r="L261" i="7" s="1"/>
  <c r="O261" i="7" s="1"/>
  <c r="R261" i="7" s="1"/>
  <c r="U261" i="7" s="1"/>
  <c r="X261" i="7" s="1"/>
  <c r="AA261" i="7" s="1"/>
  <c r="G254" i="7"/>
  <c r="J254" i="7" s="1"/>
  <c r="M254" i="7" s="1"/>
  <c r="P254" i="7" s="1"/>
  <c r="S254" i="7" s="1"/>
  <c r="V254" i="7" s="1"/>
  <c r="Y254" i="7" s="1"/>
  <c r="AB254" i="7" s="1"/>
  <c r="K265" i="7"/>
  <c r="N265" i="7" s="1"/>
  <c r="Q265" i="7" s="1"/>
  <c r="T265" i="7" s="1"/>
  <c r="W265" i="7" s="1"/>
  <c r="Z265" i="7" s="1"/>
  <c r="AC265" i="7" s="1"/>
  <c r="F265" i="7"/>
  <c r="I265" i="7" s="1"/>
  <c r="L265" i="7" s="1"/>
  <c r="O265" i="7" s="1"/>
  <c r="R265" i="7" s="1"/>
  <c r="U265" i="7" s="1"/>
  <c r="X265" i="7" s="1"/>
  <c r="AA265" i="7" s="1"/>
  <c r="K259" i="7"/>
  <c r="N259" i="7" s="1"/>
  <c r="Q259" i="7" s="1"/>
  <c r="T259" i="7" s="1"/>
  <c r="W259" i="7" s="1"/>
  <c r="Z259" i="7" s="1"/>
  <c r="AC259" i="7" s="1"/>
  <c r="F259" i="7"/>
  <c r="I259" i="7" s="1"/>
  <c r="L259" i="7" s="1"/>
  <c r="O259" i="7" s="1"/>
  <c r="R259" i="7" s="1"/>
  <c r="U259" i="7" s="1"/>
  <c r="X259" i="7" s="1"/>
  <c r="AA259" i="7" s="1"/>
  <c r="F252" i="7"/>
  <c r="I252" i="7" s="1"/>
  <c r="L252" i="7" s="1"/>
  <c r="O252" i="7" s="1"/>
  <c r="R252" i="7" s="1"/>
  <c r="U252" i="7" s="1"/>
  <c r="X252" i="7" s="1"/>
  <c r="AA252" i="7" s="1"/>
  <c r="G246" i="7"/>
  <c r="J246" i="7" s="1"/>
  <c r="M246" i="7" s="1"/>
  <c r="P246" i="7" s="1"/>
  <c r="S246" i="7" s="1"/>
  <c r="V246" i="7" s="1"/>
  <c r="Y246" i="7" s="1"/>
  <c r="AB246" i="7" s="1"/>
  <c r="K246" i="7"/>
  <c r="N246" i="7" s="1"/>
  <c r="Q246" i="7" s="1"/>
  <c r="T246" i="7" s="1"/>
  <c r="W246" i="7" s="1"/>
  <c r="Z246" i="7" s="1"/>
  <c r="AC246" i="7" s="1"/>
  <c r="K245" i="7"/>
  <c r="N245" i="7" s="1"/>
  <c r="Q245" i="7" s="1"/>
  <c r="T245" i="7" s="1"/>
  <c r="W245" i="7" s="1"/>
  <c r="Z245" i="7" s="1"/>
  <c r="AC245" i="7" s="1"/>
  <c r="K262" i="7"/>
  <c r="N262" i="7" s="1"/>
  <c r="Q262" i="7" s="1"/>
  <c r="T262" i="7" s="1"/>
  <c r="W262" i="7" s="1"/>
  <c r="Z262" i="7" s="1"/>
  <c r="AC262" i="7" s="1"/>
  <c r="F262" i="7"/>
  <c r="I262" i="7" s="1"/>
  <c r="L262" i="7" s="1"/>
  <c r="O262" i="7" s="1"/>
  <c r="R262" i="7" s="1"/>
  <c r="U262" i="7" s="1"/>
  <c r="X262" i="7" s="1"/>
  <c r="AA262" i="7" s="1"/>
  <c r="G236" i="7"/>
  <c r="J236" i="7" s="1"/>
  <c r="M236" i="7" s="1"/>
  <c r="P236" i="7" s="1"/>
  <c r="S236" i="7" s="1"/>
  <c r="V236" i="7" s="1"/>
  <c r="Y236" i="7" s="1"/>
  <c r="AB236" i="7" s="1"/>
  <c r="K168" i="7"/>
  <c r="N168" i="7" s="1"/>
  <c r="Q168" i="7" s="1"/>
  <c r="T168" i="7" s="1"/>
  <c r="W168" i="7" s="1"/>
  <c r="Z168" i="7" s="1"/>
  <c r="AC168" i="7" s="1"/>
  <c r="F168" i="7"/>
  <c r="I168" i="7" s="1"/>
  <c r="L168" i="7" s="1"/>
  <c r="O168" i="7" s="1"/>
  <c r="R168" i="7" s="1"/>
  <c r="U168" i="7" s="1"/>
  <c r="X168" i="7" s="1"/>
  <c r="AA168" i="7" s="1"/>
  <c r="G168" i="7"/>
  <c r="J168" i="7" s="1"/>
  <c r="M168" i="7" s="1"/>
  <c r="P168" i="7" s="1"/>
  <c r="S168" i="7" s="1"/>
  <c r="V168" i="7" s="1"/>
  <c r="Y168" i="7" s="1"/>
  <c r="AB168" i="7" s="1"/>
  <c r="F222" i="7"/>
  <c r="I222" i="7" s="1"/>
  <c r="L222" i="7" s="1"/>
  <c r="O222" i="7" s="1"/>
  <c r="R222" i="7" s="1"/>
  <c r="U222" i="7" s="1"/>
  <c r="X222" i="7" s="1"/>
  <c r="AA222" i="7" s="1"/>
  <c r="K222" i="7"/>
  <c r="N222" i="7" s="1"/>
  <c r="Q222" i="7" s="1"/>
  <c r="T222" i="7" s="1"/>
  <c r="W222" i="7" s="1"/>
  <c r="Z222" i="7" s="1"/>
  <c r="AC222" i="7" s="1"/>
  <c r="G222" i="7"/>
  <c r="J222" i="7" s="1"/>
  <c r="M222" i="7" s="1"/>
  <c r="P222" i="7" s="1"/>
  <c r="S222" i="7" s="1"/>
  <c r="V222" i="7" s="1"/>
  <c r="Y222" i="7" s="1"/>
  <c r="AB222" i="7" s="1"/>
  <c r="K219" i="7"/>
  <c r="N219" i="7" s="1"/>
  <c r="Q219" i="7" s="1"/>
  <c r="T219" i="7" s="1"/>
  <c r="W219" i="7" s="1"/>
  <c r="Z219" i="7" s="1"/>
  <c r="AC219" i="7" s="1"/>
  <c r="K240" i="7"/>
  <c r="N240" i="7" s="1"/>
  <c r="Q240" i="7" s="1"/>
  <c r="T240" i="7" s="1"/>
  <c r="W240" i="7" s="1"/>
  <c r="Z240" i="7" s="1"/>
  <c r="AC240" i="7" s="1"/>
  <c r="F234" i="7"/>
  <c r="I234" i="7" s="1"/>
  <c r="L234" i="7" s="1"/>
  <c r="O234" i="7" s="1"/>
  <c r="R234" i="7" s="1"/>
  <c r="U234" i="7" s="1"/>
  <c r="X234" i="7" s="1"/>
  <c r="AA234" i="7" s="1"/>
  <c r="K234" i="7"/>
  <c r="N234" i="7" s="1"/>
  <c r="Q234" i="7" s="1"/>
  <c r="T234" i="7" s="1"/>
  <c r="W234" i="7" s="1"/>
  <c r="Z234" i="7" s="1"/>
  <c r="AC234" i="7" s="1"/>
  <c r="F232" i="7"/>
  <c r="I232" i="7" s="1"/>
  <c r="L232" i="7" s="1"/>
  <c r="O232" i="7" s="1"/>
  <c r="R232" i="7" s="1"/>
  <c r="U232" i="7" s="1"/>
  <c r="X232" i="7" s="1"/>
  <c r="AA232" i="7" s="1"/>
  <c r="F230" i="7"/>
  <c r="I230" i="7" s="1"/>
  <c r="L230" i="7" s="1"/>
  <c r="O230" i="7" s="1"/>
  <c r="R230" i="7" s="1"/>
  <c r="U230" i="7" s="1"/>
  <c r="X230" i="7" s="1"/>
  <c r="AA230" i="7" s="1"/>
  <c r="F227" i="7"/>
  <c r="I227" i="7" s="1"/>
  <c r="L227" i="7" s="1"/>
  <c r="O227" i="7" s="1"/>
  <c r="R227" i="7" s="1"/>
  <c r="U227" i="7" s="1"/>
  <c r="X227" i="7" s="1"/>
  <c r="AA227" i="7" s="1"/>
  <c r="G227" i="7"/>
  <c r="J227" i="7" s="1"/>
  <c r="M227" i="7" s="1"/>
  <c r="P227" i="7" s="1"/>
  <c r="S227" i="7" s="1"/>
  <c r="V227" i="7" s="1"/>
  <c r="Y227" i="7" s="1"/>
  <c r="AB227" i="7" s="1"/>
  <c r="K227" i="7"/>
  <c r="N227" i="7" s="1"/>
  <c r="Q227" i="7" s="1"/>
  <c r="T227" i="7" s="1"/>
  <c r="W227" i="7" s="1"/>
  <c r="Z227" i="7" s="1"/>
  <c r="AC227" i="7" s="1"/>
  <c r="G218" i="7"/>
  <c r="J218" i="7" s="1"/>
  <c r="M218" i="7" s="1"/>
  <c r="P218" i="7" s="1"/>
  <c r="S218" i="7" s="1"/>
  <c r="V218" i="7" s="1"/>
  <c r="Y218" i="7" s="1"/>
  <c r="AB218" i="7" s="1"/>
  <c r="K218" i="7"/>
  <c r="N218" i="7" s="1"/>
  <c r="Q218" i="7" s="1"/>
  <c r="T218" i="7" s="1"/>
  <c r="W218" i="7" s="1"/>
  <c r="Z218" i="7" s="1"/>
  <c r="AC218" i="7" s="1"/>
  <c r="F219" i="7"/>
  <c r="I219" i="7" s="1"/>
  <c r="L219" i="7" s="1"/>
  <c r="O219" i="7" s="1"/>
  <c r="R219" i="7" s="1"/>
  <c r="U219" i="7" s="1"/>
  <c r="X219" i="7" s="1"/>
  <c r="AA219" i="7" s="1"/>
  <c r="G219" i="7"/>
  <c r="J219" i="7" s="1"/>
  <c r="M219" i="7" s="1"/>
  <c r="P219" i="7" s="1"/>
  <c r="S219" i="7" s="1"/>
  <c r="V219" i="7" s="1"/>
  <c r="Y219" i="7" s="1"/>
  <c r="AB219" i="7" s="1"/>
  <c r="G240" i="7"/>
  <c r="J240" i="7" s="1"/>
  <c r="M240" i="7" s="1"/>
  <c r="P240" i="7" s="1"/>
  <c r="S240" i="7" s="1"/>
  <c r="V240" i="7" s="1"/>
  <c r="Y240" i="7" s="1"/>
  <c r="AB240" i="7" s="1"/>
  <c r="F225" i="7"/>
  <c r="I225" i="7" s="1"/>
  <c r="L225" i="7" s="1"/>
  <c r="O225" i="7" s="1"/>
  <c r="R225" i="7" s="1"/>
  <c r="U225" i="7" s="1"/>
  <c r="X225" i="7" s="1"/>
  <c r="AA225" i="7" s="1"/>
  <c r="K225" i="7"/>
  <c r="N225" i="7" s="1"/>
  <c r="Q225" i="7" s="1"/>
  <c r="T225" i="7" s="1"/>
  <c r="W225" i="7" s="1"/>
  <c r="Z225" i="7" s="1"/>
  <c r="AC225" i="7" s="1"/>
  <c r="F236" i="7"/>
  <c r="I236" i="7" s="1"/>
  <c r="L236" i="7" s="1"/>
  <c r="O236" i="7" s="1"/>
  <c r="R236" i="7" s="1"/>
  <c r="U236" i="7" s="1"/>
  <c r="X236" i="7" s="1"/>
  <c r="AA236" i="7" s="1"/>
  <c r="G229" i="7"/>
  <c r="J229" i="7" s="1"/>
  <c r="M229" i="7" s="1"/>
  <c r="P229" i="7" s="1"/>
  <c r="S229" i="7" s="1"/>
  <c r="V229" i="7" s="1"/>
  <c r="Y229" i="7" s="1"/>
  <c r="AB229" i="7" s="1"/>
  <c r="F208" i="7"/>
  <c r="I208" i="7" s="1"/>
  <c r="L208" i="7" s="1"/>
  <c r="O208" i="7" s="1"/>
  <c r="R208" i="7" s="1"/>
  <c r="U208" i="7" s="1"/>
  <c r="X208" i="7" s="1"/>
  <c r="AA208" i="7" s="1"/>
  <c r="G220" i="7"/>
  <c r="J220" i="7" s="1"/>
  <c r="M220" i="7" s="1"/>
  <c r="P220" i="7" s="1"/>
  <c r="S220" i="7" s="1"/>
  <c r="V220" i="7" s="1"/>
  <c r="Y220" i="7" s="1"/>
  <c r="AB220" i="7" s="1"/>
  <c r="F220" i="7"/>
  <c r="I220" i="7" s="1"/>
  <c r="L220" i="7" s="1"/>
  <c r="O220" i="7" s="1"/>
  <c r="R220" i="7" s="1"/>
  <c r="U220" i="7" s="1"/>
  <c r="X220" i="7" s="1"/>
  <c r="AA220" i="7" s="1"/>
  <c r="G212" i="7"/>
  <c r="J212" i="7" s="1"/>
  <c r="M212" i="7" s="1"/>
  <c r="P212" i="7" s="1"/>
  <c r="S212" i="7" s="1"/>
  <c r="V212" i="7" s="1"/>
  <c r="Y212" i="7" s="1"/>
  <c r="AB212" i="7" s="1"/>
  <c r="K210" i="7"/>
  <c r="N210" i="7" s="1"/>
  <c r="Q210" i="7" s="1"/>
  <c r="T210" i="7" s="1"/>
  <c r="W210" i="7" s="1"/>
  <c r="Z210" i="7" s="1"/>
  <c r="AC210" i="7" s="1"/>
  <c r="K231" i="7"/>
  <c r="N231" i="7" s="1"/>
  <c r="Q231" i="7" s="1"/>
  <c r="T231" i="7" s="1"/>
  <c r="W231" i="7" s="1"/>
  <c r="Z231" i="7" s="1"/>
  <c r="AC231" i="7" s="1"/>
  <c r="G226" i="7"/>
  <c r="J226" i="7" s="1"/>
  <c r="M226" i="7" s="1"/>
  <c r="P226" i="7" s="1"/>
  <c r="S226" i="7" s="1"/>
  <c r="V226" i="7" s="1"/>
  <c r="Y226" i="7" s="1"/>
  <c r="AB226" i="7" s="1"/>
  <c r="K224" i="7"/>
  <c r="N224" i="7" s="1"/>
  <c r="Q224" i="7" s="1"/>
  <c r="T224" i="7" s="1"/>
  <c r="W224" i="7" s="1"/>
  <c r="Z224" i="7" s="1"/>
  <c r="AC224" i="7" s="1"/>
  <c r="K197" i="7"/>
  <c r="N197" i="7" s="1"/>
  <c r="Q197" i="7" s="1"/>
  <c r="T197" i="7" s="1"/>
  <c r="W197" i="7" s="1"/>
  <c r="Z197" i="7" s="1"/>
  <c r="AC197" i="7" s="1"/>
  <c r="F186" i="7"/>
  <c r="I186" i="7" s="1"/>
  <c r="L186" i="7" s="1"/>
  <c r="O186" i="7" s="1"/>
  <c r="R186" i="7" s="1"/>
  <c r="U186" i="7" s="1"/>
  <c r="X186" i="7" s="1"/>
  <c r="AA186" i="7" s="1"/>
  <c r="G186" i="7"/>
  <c r="J186" i="7" s="1"/>
  <c r="M186" i="7" s="1"/>
  <c r="P186" i="7" s="1"/>
  <c r="S186" i="7" s="1"/>
  <c r="V186" i="7" s="1"/>
  <c r="Y186" i="7" s="1"/>
  <c r="AB186" i="7" s="1"/>
  <c r="F190" i="7"/>
  <c r="I190" i="7" s="1"/>
  <c r="L190" i="7" s="1"/>
  <c r="O190" i="7" s="1"/>
  <c r="R190" i="7" s="1"/>
  <c r="U190" i="7" s="1"/>
  <c r="X190" i="7" s="1"/>
  <c r="AA190" i="7" s="1"/>
  <c r="K190" i="7"/>
  <c r="N190" i="7" s="1"/>
  <c r="Q190" i="7" s="1"/>
  <c r="T190" i="7" s="1"/>
  <c r="W190" i="7" s="1"/>
  <c r="Z190" i="7" s="1"/>
  <c r="AC190" i="7" s="1"/>
  <c r="G190" i="7"/>
  <c r="J190" i="7" s="1"/>
  <c r="M190" i="7" s="1"/>
  <c r="P190" i="7" s="1"/>
  <c r="S190" i="7" s="1"/>
  <c r="V190" i="7" s="1"/>
  <c r="Y190" i="7" s="1"/>
  <c r="AB190" i="7" s="1"/>
  <c r="K208" i="7"/>
  <c r="N208" i="7" s="1"/>
  <c r="Q208" i="7" s="1"/>
  <c r="T208" i="7" s="1"/>
  <c r="W208" i="7" s="1"/>
  <c r="Z208" i="7" s="1"/>
  <c r="AC208" i="7" s="1"/>
  <c r="G197" i="7"/>
  <c r="J197" i="7" s="1"/>
  <c r="M197" i="7" s="1"/>
  <c r="P197" i="7" s="1"/>
  <c r="S197" i="7" s="1"/>
  <c r="V197" i="7" s="1"/>
  <c r="Y197" i="7" s="1"/>
  <c r="AB197" i="7" s="1"/>
  <c r="K229" i="7"/>
  <c r="N229" i="7" s="1"/>
  <c r="Q229" i="7" s="1"/>
  <c r="T229" i="7" s="1"/>
  <c r="W229" i="7" s="1"/>
  <c r="Z229" i="7" s="1"/>
  <c r="AC229" i="7" s="1"/>
  <c r="G210" i="7"/>
  <c r="J210" i="7" s="1"/>
  <c r="M210" i="7" s="1"/>
  <c r="P210" i="7" s="1"/>
  <c r="S210" i="7" s="1"/>
  <c r="V210" i="7" s="1"/>
  <c r="Y210" i="7" s="1"/>
  <c r="AB210" i="7" s="1"/>
  <c r="F169" i="7"/>
  <c r="I169" i="7" s="1"/>
  <c r="L169" i="7" s="1"/>
  <c r="O169" i="7" s="1"/>
  <c r="R169" i="7" s="1"/>
  <c r="U169" i="7" s="1"/>
  <c r="X169" i="7" s="1"/>
  <c r="AA169" i="7" s="1"/>
  <c r="G169" i="7"/>
  <c r="J169" i="7" s="1"/>
  <c r="M169" i="7" s="1"/>
  <c r="P169" i="7" s="1"/>
  <c r="S169" i="7" s="1"/>
  <c r="V169" i="7" s="1"/>
  <c r="Y169" i="7" s="1"/>
  <c r="AB169" i="7" s="1"/>
  <c r="K169" i="7"/>
  <c r="N169" i="7" s="1"/>
  <c r="Q169" i="7" s="1"/>
  <c r="T169" i="7" s="1"/>
  <c r="W169" i="7" s="1"/>
  <c r="Z169" i="7" s="1"/>
  <c r="AC169" i="7" s="1"/>
  <c r="K207" i="7"/>
  <c r="N207" i="7" s="1"/>
  <c r="Q207" i="7" s="1"/>
  <c r="T207" i="7" s="1"/>
  <c r="W207" i="7" s="1"/>
  <c r="Z207" i="7" s="1"/>
  <c r="AC207" i="7" s="1"/>
  <c r="F172" i="7"/>
  <c r="I172" i="7" s="1"/>
  <c r="L172" i="7" s="1"/>
  <c r="O172" i="7" s="1"/>
  <c r="R172" i="7" s="1"/>
  <c r="U172" i="7" s="1"/>
  <c r="X172" i="7" s="1"/>
  <c r="AA172" i="7" s="1"/>
  <c r="G172" i="7"/>
  <c r="J172" i="7" s="1"/>
  <c r="M172" i="7" s="1"/>
  <c r="P172" i="7" s="1"/>
  <c r="S172" i="7" s="1"/>
  <c r="V172" i="7" s="1"/>
  <c r="Y172" i="7" s="1"/>
  <c r="AB172" i="7" s="1"/>
  <c r="K172" i="7"/>
  <c r="N172" i="7" s="1"/>
  <c r="Q172" i="7" s="1"/>
  <c r="T172" i="7" s="1"/>
  <c r="W172" i="7" s="1"/>
  <c r="Z172" i="7" s="1"/>
  <c r="AC172" i="7" s="1"/>
  <c r="K220" i="7"/>
  <c r="N220" i="7" s="1"/>
  <c r="Q220" i="7" s="1"/>
  <c r="T220" i="7" s="1"/>
  <c r="W220" i="7" s="1"/>
  <c r="Z220" i="7" s="1"/>
  <c r="AC220" i="7" s="1"/>
  <c r="G208" i="7"/>
  <c r="J208" i="7" s="1"/>
  <c r="M208" i="7" s="1"/>
  <c r="P208" i="7" s="1"/>
  <c r="S208" i="7" s="1"/>
  <c r="V208" i="7" s="1"/>
  <c r="Y208" i="7" s="1"/>
  <c r="AB208" i="7" s="1"/>
  <c r="F181" i="7"/>
  <c r="I181" i="7" s="1"/>
  <c r="L181" i="7" s="1"/>
  <c r="O181" i="7" s="1"/>
  <c r="R181" i="7" s="1"/>
  <c r="U181" i="7" s="1"/>
  <c r="X181" i="7" s="1"/>
  <c r="AA181" i="7" s="1"/>
  <c r="K181" i="7"/>
  <c r="N181" i="7" s="1"/>
  <c r="Q181" i="7" s="1"/>
  <c r="T181" i="7" s="1"/>
  <c r="W181" i="7" s="1"/>
  <c r="Z181" i="7" s="1"/>
  <c r="AC181" i="7" s="1"/>
  <c r="F183" i="7"/>
  <c r="I183" i="7" s="1"/>
  <c r="L183" i="7" s="1"/>
  <c r="O183" i="7" s="1"/>
  <c r="R183" i="7" s="1"/>
  <c r="U183" i="7" s="1"/>
  <c r="X183" i="7" s="1"/>
  <c r="AA183" i="7" s="1"/>
  <c r="F176" i="7"/>
  <c r="I176" i="7" s="1"/>
  <c r="L176" i="7" s="1"/>
  <c r="O176" i="7" s="1"/>
  <c r="R176" i="7" s="1"/>
  <c r="U176" i="7" s="1"/>
  <c r="X176" i="7" s="1"/>
  <c r="AA176" i="7" s="1"/>
  <c r="G166" i="7"/>
  <c r="J166" i="7" s="1"/>
  <c r="M166" i="7" s="1"/>
  <c r="P166" i="7" s="1"/>
  <c r="S166" i="7" s="1"/>
  <c r="V166" i="7" s="1"/>
  <c r="Y166" i="7" s="1"/>
  <c r="AB166" i="7" s="1"/>
  <c r="F166" i="7"/>
  <c r="I166" i="7" s="1"/>
  <c r="L166" i="7" s="1"/>
  <c r="O166" i="7" s="1"/>
  <c r="R166" i="7" s="1"/>
  <c r="U166" i="7" s="1"/>
  <c r="X166" i="7" s="1"/>
  <c r="AA166" i="7" s="1"/>
  <c r="F150" i="7"/>
  <c r="I150" i="7" s="1"/>
  <c r="L150" i="7" s="1"/>
  <c r="O150" i="7" s="1"/>
  <c r="R150" i="7" s="1"/>
  <c r="U150" i="7" s="1"/>
  <c r="X150" i="7" s="1"/>
  <c r="AA150" i="7" s="1"/>
  <c r="G150" i="7"/>
  <c r="J150" i="7" s="1"/>
  <c r="M150" i="7" s="1"/>
  <c r="P150" i="7" s="1"/>
  <c r="S150" i="7" s="1"/>
  <c r="V150" i="7" s="1"/>
  <c r="Y150" i="7" s="1"/>
  <c r="AB150" i="7" s="1"/>
  <c r="K150" i="7"/>
  <c r="N150" i="7" s="1"/>
  <c r="Q150" i="7" s="1"/>
  <c r="T150" i="7" s="1"/>
  <c r="W150" i="7" s="1"/>
  <c r="Z150" i="7" s="1"/>
  <c r="AC150" i="7" s="1"/>
  <c r="K179" i="7"/>
  <c r="N179" i="7" s="1"/>
  <c r="Q179" i="7" s="1"/>
  <c r="T179" i="7" s="1"/>
  <c r="W179" i="7" s="1"/>
  <c r="Z179" i="7" s="1"/>
  <c r="AC179" i="7" s="1"/>
  <c r="G161" i="7"/>
  <c r="J161" i="7" s="1"/>
  <c r="M161" i="7" s="1"/>
  <c r="P161" i="7" s="1"/>
  <c r="S161" i="7" s="1"/>
  <c r="V161" i="7" s="1"/>
  <c r="Y161" i="7" s="1"/>
  <c r="AB161" i="7" s="1"/>
  <c r="K185" i="7"/>
  <c r="N185" i="7" s="1"/>
  <c r="Q185" i="7" s="1"/>
  <c r="T185" i="7" s="1"/>
  <c r="W185" i="7" s="1"/>
  <c r="Z185" i="7" s="1"/>
  <c r="AC185" i="7" s="1"/>
  <c r="G180" i="7"/>
  <c r="J180" i="7" s="1"/>
  <c r="M180" i="7" s="1"/>
  <c r="P180" i="7" s="1"/>
  <c r="S180" i="7" s="1"/>
  <c r="V180" i="7" s="1"/>
  <c r="Y180" i="7" s="1"/>
  <c r="AB180" i="7" s="1"/>
  <c r="K178" i="7"/>
  <c r="N178" i="7" s="1"/>
  <c r="Q178" i="7" s="1"/>
  <c r="T178" i="7" s="1"/>
  <c r="W178" i="7" s="1"/>
  <c r="Z178" i="7" s="1"/>
  <c r="AC178" i="7" s="1"/>
  <c r="K163" i="7"/>
  <c r="N163" i="7" s="1"/>
  <c r="Q163" i="7" s="1"/>
  <c r="T163" i="7" s="1"/>
  <c r="W163" i="7" s="1"/>
  <c r="Z163" i="7" s="1"/>
  <c r="AC163" i="7" s="1"/>
  <c r="K184" i="7"/>
  <c r="N184" i="7" s="1"/>
  <c r="Q184" i="7" s="1"/>
  <c r="T184" i="7" s="1"/>
  <c r="W184" i="7" s="1"/>
  <c r="Z184" i="7" s="1"/>
  <c r="AC184" i="7" s="1"/>
  <c r="G179" i="7"/>
  <c r="J179" i="7" s="1"/>
  <c r="M179" i="7" s="1"/>
  <c r="P179" i="7" s="1"/>
  <c r="S179" i="7" s="1"/>
  <c r="V179" i="7" s="1"/>
  <c r="Y179" i="7" s="1"/>
  <c r="AB179" i="7" s="1"/>
  <c r="K171" i="7"/>
  <c r="N171" i="7" s="1"/>
  <c r="Q171" i="7" s="1"/>
  <c r="T171" i="7" s="1"/>
  <c r="W171" i="7" s="1"/>
  <c r="Z171" i="7" s="1"/>
  <c r="AC171" i="7" s="1"/>
  <c r="F179" i="7"/>
  <c r="I179" i="7" s="1"/>
  <c r="L179" i="7" s="1"/>
  <c r="O179" i="7" s="1"/>
  <c r="R179" i="7" s="1"/>
  <c r="U179" i="7" s="1"/>
  <c r="X179" i="7" s="1"/>
  <c r="AA179" i="7" s="1"/>
  <c r="K176" i="7"/>
  <c r="N176" i="7" s="1"/>
  <c r="Q176" i="7" s="1"/>
  <c r="T176" i="7" s="1"/>
  <c r="W176" i="7" s="1"/>
  <c r="Z176" i="7" s="1"/>
  <c r="AC176" i="7" s="1"/>
  <c r="G167" i="7"/>
  <c r="J167" i="7" s="1"/>
  <c r="M167" i="7" s="1"/>
  <c r="P167" i="7" s="1"/>
  <c r="S167" i="7" s="1"/>
  <c r="V167" i="7" s="1"/>
  <c r="Y167" i="7" s="1"/>
  <c r="AB167" i="7" s="1"/>
  <c r="K167" i="7"/>
  <c r="N167" i="7" s="1"/>
  <c r="Q167" i="7" s="1"/>
  <c r="T167" i="7" s="1"/>
  <c r="W167" i="7" s="1"/>
  <c r="Z167" i="7" s="1"/>
  <c r="AC167" i="7" s="1"/>
  <c r="K157" i="7"/>
  <c r="N157" i="7" s="1"/>
  <c r="Q157" i="7" s="1"/>
  <c r="T157" i="7" s="1"/>
  <c r="W157" i="7" s="1"/>
  <c r="Z157" i="7" s="1"/>
  <c r="AC157" i="7" s="1"/>
  <c r="F157" i="7"/>
  <c r="I157" i="7" s="1"/>
  <c r="L157" i="7" s="1"/>
  <c r="O157" i="7" s="1"/>
  <c r="R157" i="7" s="1"/>
  <c r="U157" i="7" s="1"/>
  <c r="X157" i="7" s="1"/>
  <c r="AA157" i="7" s="1"/>
  <c r="G185" i="7"/>
  <c r="J185" i="7" s="1"/>
  <c r="M185" i="7" s="1"/>
  <c r="P185" i="7" s="1"/>
  <c r="S185" i="7" s="1"/>
  <c r="V185" i="7" s="1"/>
  <c r="Y185" i="7" s="1"/>
  <c r="AB185" i="7" s="1"/>
  <c r="K183" i="7"/>
  <c r="N183" i="7" s="1"/>
  <c r="Q183" i="7" s="1"/>
  <c r="T183" i="7" s="1"/>
  <c r="W183" i="7" s="1"/>
  <c r="Z183" i="7" s="1"/>
  <c r="AC183" i="7" s="1"/>
  <c r="G178" i="7"/>
  <c r="J178" i="7" s="1"/>
  <c r="M178" i="7" s="1"/>
  <c r="P178" i="7" s="1"/>
  <c r="S178" i="7" s="1"/>
  <c r="V178" i="7" s="1"/>
  <c r="Y178" i="7" s="1"/>
  <c r="AB178" i="7" s="1"/>
  <c r="K166" i="7"/>
  <c r="N166" i="7" s="1"/>
  <c r="Q166" i="7" s="1"/>
  <c r="T166" i="7" s="1"/>
  <c r="W166" i="7" s="1"/>
  <c r="Z166" i="7" s="1"/>
  <c r="AC166" i="7" s="1"/>
  <c r="G158" i="7"/>
  <c r="J158" i="7" s="1"/>
  <c r="M158" i="7" s="1"/>
  <c r="P158" i="7" s="1"/>
  <c r="S158" i="7" s="1"/>
  <c r="V158" i="7" s="1"/>
  <c r="Y158" i="7" s="1"/>
  <c r="AB158" i="7" s="1"/>
  <c r="K158" i="7"/>
  <c r="N158" i="7" s="1"/>
  <c r="Q158" i="7" s="1"/>
  <c r="T158" i="7" s="1"/>
  <c r="W158" i="7" s="1"/>
  <c r="Z158" i="7" s="1"/>
  <c r="AC158" i="7" s="1"/>
  <c r="F158" i="7"/>
  <c r="I158" i="7" s="1"/>
  <c r="L158" i="7" s="1"/>
  <c r="O158" i="7" s="1"/>
  <c r="R158" i="7" s="1"/>
  <c r="U158" i="7" s="1"/>
  <c r="X158" i="7" s="1"/>
  <c r="AA158" i="7" s="1"/>
  <c r="G155" i="7"/>
  <c r="J155" i="7" s="1"/>
  <c r="M155" i="7" s="1"/>
  <c r="P155" i="7" s="1"/>
  <c r="S155" i="7" s="1"/>
  <c r="V155" i="7" s="1"/>
  <c r="Y155" i="7" s="1"/>
  <c r="AB155" i="7" s="1"/>
  <c r="K154" i="7"/>
  <c r="N154" i="7" s="1"/>
  <c r="Q154" i="7" s="1"/>
  <c r="T154" i="7" s="1"/>
  <c r="W154" i="7" s="1"/>
  <c r="Z154" i="7" s="1"/>
  <c r="AC154" i="7" s="1"/>
  <c r="F154" i="7"/>
  <c r="I154" i="7" s="1"/>
  <c r="L154" i="7" s="1"/>
  <c r="O154" i="7" s="1"/>
  <c r="R154" i="7" s="1"/>
  <c r="U154" i="7" s="1"/>
  <c r="X154" i="7" s="1"/>
  <c r="AA154" i="7" s="1"/>
  <c r="G154" i="7"/>
  <c r="J154" i="7" s="1"/>
  <c r="M154" i="7" s="1"/>
  <c r="P154" i="7" s="1"/>
  <c r="S154" i="7" s="1"/>
  <c r="V154" i="7" s="1"/>
  <c r="Y154" i="7" s="1"/>
  <c r="AB154" i="7" s="1"/>
  <c r="K173" i="7"/>
  <c r="N173" i="7" s="1"/>
  <c r="Q173" i="7" s="1"/>
  <c r="T173" i="7" s="1"/>
  <c r="W173" i="7" s="1"/>
  <c r="Z173" i="7" s="1"/>
  <c r="AC173" i="7" s="1"/>
  <c r="F171" i="7"/>
  <c r="I171" i="7" s="1"/>
  <c r="L171" i="7" s="1"/>
  <c r="O171" i="7" s="1"/>
  <c r="R171" i="7" s="1"/>
  <c r="U171" i="7" s="1"/>
  <c r="X171" i="7" s="1"/>
  <c r="AA171" i="7" s="1"/>
  <c r="G183" i="7"/>
  <c r="J183" i="7" s="1"/>
  <c r="M183" i="7" s="1"/>
  <c r="P183" i="7" s="1"/>
  <c r="S183" i="7" s="1"/>
  <c r="V183" i="7" s="1"/>
  <c r="Y183" i="7" s="1"/>
  <c r="AB183" i="7" s="1"/>
  <c r="G176" i="7"/>
  <c r="J176" i="7" s="1"/>
  <c r="M176" i="7" s="1"/>
  <c r="P176" i="7" s="1"/>
  <c r="S176" i="7" s="1"/>
  <c r="V176" i="7" s="1"/>
  <c r="Y176" i="7" s="1"/>
  <c r="AB176" i="7" s="1"/>
  <c r="G164" i="7"/>
  <c r="J164" i="7" s="1"/>
  <c r="M164" i="7" s="1"/>
  <c r="P164" i="7" s="1"/>
  <c r="S164" i="7" s="1"/>
  <c r="V164" i="7" s="1"/>
  <c r="Y164" i="7" s="1"/>
  <c r="AB164" i="7" s="1"/>
  <c r="G137" i="7"/>
  <c r="J137" i="7" s="1"/>
  <c r="M137" i="7" s="1"/>
  <c r="P137" i="7" s="1"/>
  <c r="S137" i="7" s="1"/>
  <c r="V137" i="7" s="1"/>
  <c r="Y137" i="7" s="1"/>
  <c r="AB137" i="7" s="1"/>
  <c r="F137" i="7"/>
  <c r="I137" i="7" s="1"/>
  <c r="L137" i="7" s="1"/>
  <c r="O137" i="7" s="1"/>
  <c r="R137" i="7" s="1"/>
  <c r="U137" i="7" s="1"/>
  <c r="X137" i="7" s="1"/>
  <c r="AA137" i="7" s="1"/>
  <c r="G152" i="7"/>
  <c r="J152" i="7" s="1"/>
  <c r="M152" i="7" s="1"/>
  <c r="P152" i="7" s="1"/>
  <c r="S152" i="7" s="1"/>
  <c r="V152" i="7" s="1"/>
  <c r="Y152" i="7" s="1"/>
  <c r="AB152" i="7" s="1"/>
  <c r="F152" i="7"/>
  <c r="I152" i="7" s="1"/>
  <c r="L152" i="7" s="1"/>
  <c r="O152" i="7" s="1"/>
  <c r="R152" i="7" s="1"/>
  <c r="U152" i="7" s="1"/>
  <c r="X152" i="7" s="1"/>
  <c r="AA152" i="7" s="1"/>
  <c r="F138" i="7"/>
  <c r="I138" i="7" s="1"/>
  <c r="L138" i="7" s="1"/>
  <c r="O138" i="7" s="1"/>
  <c r="R138" i="7" s="1"/>
  <c r="U138" i="7" s="1"/>
  <c r="X138" i="7" s="1"/>
  <c r="AA138" i="7" s="1"/>
  <c r="F144" i="7"/>
  <c r="I144" i="7" s="1"/>
  <c r="L144" i="7" s="1"/>
  <c r="O144" i="7" s="1"/>
  <c r="R144" i="7" s="1"/>
  <c r="U144" i="7" s="1"/>
  <c r="X144" i="7" s="1"/>
  <c r="AA144" i="7" s="1"/>
  <c r="K144" i="7"/>
  <c r="N144" i="7" s="1"/>
  <c r="Q144" i="7" s="1"/>
  <c r="T144" i="7" s="1"/>
  <c r="W144" i="7" s="1"/>
  <c r="Z144" i="7" s="1"/>
  <c r="AC144" i="7" s="1"/>
  <c r="G131" i="7"/>
  <c r="J131" i="7" s="1"/>
  <c r="M131" i="7" s="1"/>
  <c r="P131" i="7" s="1"/>
  <c r="S131" i="7" s="1"/>
  <c r="V131" i="7" s="1"/>
  <c r="Y131" i="7" s="1"/>
  <c r="AB131" i="7" s="1"/>
  <c r="F131" i="7"/>
  <c r="I131" i="7" s="1"/>
  <c r="L131" i="7" s="1"/>
  <c r="O131" i="7" s="1"/>
  <c r="R131" i="7" s="1"/>
  <c r="U131" i="7" s="1"/>
  <c r="X131" i="7" s="1"/>
  <c r="AA131" i="7" s="1"/>
  <c r="K131" i="7"/>
  <c r="N131" i="7" s="1"/>
  <c r="Q131" i="7" s="1"/>
  <c r="T131" i="7" s="1"/>
  <c r="W131" i="7" s="1"/>
  <c r="Z131" i="7" s="1"/>
  <c r="AC131" i="7" s="1"/>
  <c r="G149" i="7"/>
  <c r="J149" i="7" s="1"/>
  <c r="M149" i="7" s="1"/>
  <c r="P149" i="7" s="1"/>
  <c r="S149" i="7" s="1"/>
  <c r="V149" i="7" s="1"/>
  <c r="Y149" i="7" s="1"/>
  <c r="AB149" i="7" s="1"/>
  <c r="F149" i="7"/>
  <c r="I149" i="7" s="1"/>
  <c r="L149" i="7" s="1"/>
  <c r="O149" i="7" s="1"/>
  <c r="R149" i="7" s="1"/>
  <c r="U149" i="7" s="1"/>
  <c r="X149" i="7" s="1"/>
  <c r="AA149" i="7" s="1"/>
  <c r="K137" i="7"/>
  <c r="N137" i="7" s="1"/>
  <c r="Q137" i="7" s="1"/>
  <c r="T137" i="7" s="1"/>
  <c r="W137" i="7" s="1"/>
  <c r="Z137" i="7" s="1"/>
  <c r="AC137" i="7" s="1"/>
  <c r="K138" i="7"/>
  <c r="N138" i="7" s="1"/>
  <c r="Q138" i="7" s="1"/>
  <c r="T138" i="7" s="1"/>
  <c r="W138" i="7" s="1"/>
  <c r="Z138" i="7" s="1"/>
  <c r="AC138" i="7" s="1"/>
  <c r="G146" i="7"/>
  <c r="J146" i="7" s="1"/>
  <c r="M146" i="7" s="1"/>
  <c r="P146" i="7" s="1"/>
  <c r="S146" i="7" s="1"/>
  <c r="V146" i="7" s="1"/>
  <c r="Y146" i="7" s="1"/>
  <c r="AB146" i="7" s="1"/>
  <c r="F146" i="7"/>
  <c r="I146" i="7" s="1"/>
  <c r="L146" i="7" s="1"/>
  <c r="O146" i="7" s="1"/>
  <c r="R146" i="7" s="1"/>
  <c r="U146" i="7" s="1"/>
  <c r="X146" i="7" s="1"/>
  <c r="AA146" i="7" s="1"/>
  <c r="K133" i="7"/>
  <c r="N133" i="7" s="1"/>
  <c r="Q133" i="7" s="1"/>
  <c r="T133" i="7" s="1"/>
  <c r="W133" i="7" s="1"/>
  <c r="Z133" i="7" s="1"/>
  <c r="AC133" i="7" s="1"/>
  <c r="G128" i="7"/>
  <c r="J128" i="7" s="1"/>
  <c r="M128" i="7" s="1"/>
  <c r="P128" i="7" s="1"/>
  <c r="S128" i="7" s="1"/>
  <c r="V128" i="7" s="1"/>
  <c r="Y128" i="7" s="1"/>
  <c r="AB128" i="7" s="1"/>
  <c r="K160" i="7"/>
  <c r="N160" i="7" s="1"/>
  <c r="Q160" i="7" s="1"/>
  <c r="T160" i="7" s="1"/>
  <c r="W160" i="7" s="1"/>
  <c r="Z160" i="7" s="1"/>
  <c r="AC160" i="7" s="1"/>
  <c r="G160" i="7"/>
  <c r="J160" i="7" s="1"/>
  <c r="M160" i="7" s="1"/>
  <c r="P160" i="7" s="1"/>
  <c r="S160" i="7" s="1"/>
  <c r="V160" i="7" s="1"/>
  <c r="Y160" i="7" s="1"/>
  <c r="AB160" i="7" s="1"/>
  <c r="K142" i="7"/>
  <c r="N142" i="7" s="1"/>
  <c r="Q142" i="7" s="1"/>
  <c r="T142" i="7" s="1"/>
  <c r="W142" i="7" s="1"/>
  <c r="Z142" i="7" s="1"/>
  <c r="AC142" i="7" s="1"/>
  <c r="F142" i="7"/>
  <c r="I142" i="7" s="1"/>
  <c r="L142" i="7" s="1"/>
  <c r="O142" i="7" s="1"/>
  <c r="R142" i="7" s="1"/>
  <c r="U142" i="7" s="1"/>
  <c r="X142" i="7" s="1"/>
  <c r="AA142" i="7" s="1"/>
  <c r="G134" i="7"/>
  <c r="J134" i="7" s="1"/>
  <c r="M134" i="7" s="1"/>
  <c r="P134" i="7" s="1"/>
  <c r="S134" i="7" s="1"/>
  <c r="V134" i="7" s="1"/>
  <c r="Y134" i="7" s="1"/>
  <c r="AB134" i="7" s="1"/>
  <c r="F134" i="7"/>
  <c r="I134" i="7" s="1"/>
  <c r="L134" i="7" s="1"/>
  <c r="O134" i="7" s="1"/>
  <c r="R134" i="7" s="1"/>
  <c r="U134" i="7" s="1"/>
  <c r="X134" i="7" s="1"/>
  <c r="AA134" i="7" s="1"/>
  <c r="K165" i="7"/>
  <c r="N165" i="7" s="1"/>
  <c r="Q165" i="7" s="1"/>
  <c r="T165" i="7" s="1"/>
  <c r="W165" i="7" s="1"/>
  <c r="Z165" i="7" s="1"/>
  <c r="AC165" i="7" s="1"/>
  <c r="K156" i="7"/>
  <c r="N156" i="7" s="1"/>
  <c r="Q156" i="7" s="1"/>
  <c r="T156" i="7" s="1"/>
  <c r="W156" i="7" s="1"/>
  <c r="Z156" i="7" s="1"/>
  <c r="AC156" i="7" s="1"/>
  <c r="K135" i="7"/>
  <c r="N135" i="7" s="1"/>
  <c r="Q135" i="7" s="1"/>
  <c r="T135" i="7" s="1"/>
  <c r="W135" i="7" s="1"/>
  <c r="Z135" i="7" s="1"/>
  <c r="AC135" i="7" s="1"/>
  <c r="G126" i="7"/>
  <c r="J126" i="7" s="1"/>
  <c r="M126" i="7" s="1"/>
  <c r="P126" i="7" s="1"/>
  <c r="S126" i="7" s="1"/>
  <c r="V126" i="7" s="1"/>
  <c r="Y126" i="7" s="1"/>
  <c r="AB126" i="7" s="1"/>
  <c r="K126" i="7"/>
  <c r="N126" i="7" s="1"/>
  <c r="Q126" i="7" s="1"/>
  <c r="T126" i="7" s="1"/>
  <c r="W126" i="7" s="1"/>
  <c r="Z126" i="7" s="1"/>
  <c r="AC126" i="7" s="1"/>
  <c r="K146" i="7"/>
  <c r="N146" i="7" s="1"/>
  <c r="Q146" i="7" s="1"/>
  <c r="T146" i="7" s="1"/>
  <c r="W146" i="7" s="1"/>
  <c r="Z146" i="7" s="1"/>
  <c r="AC146" i="7" s="1"/>
  <c r="G132" i="7"/>
  <c r="J132" i="7" s="1"/>
  <c r="M132" i="7" s="1"/>
  <c r="P132" i="7" s="1"/>
  <c r="S132" i="7" s="1"/>
  <c r="V132" i="7" s="1"/>
  <c r="Y132" i="7" s="1"/>
  <c r="AB132" i="7" s="1"/>
  <c r="F132" i="7"/>
  <c r="I132" i="7" s="1"/>
  <c r="L132" i="7" s="1"/>
  <c r="O132" i="7" s="1"/>
  <c r="R132" i="7" s="1"/>
  <c r="U132" i="7" s="1"/>
  <c r="X132" i="7" s="1"/>
  <c r="AA132" i="7" s="1"/>
  <c r="K139" i="7"/>
  <c r="N139" i="7" s="1"/>
  <c r="Q139" i="7" s="1"/>
  <c r="T139" i="7" s="1"/>
  <c r="W139" i="7" s="1"/>
  <c r="Z139" i="7" s="1"/>
  <c r="AC139" i="7" s="1"/>
  <c r="F139" i="7"/>
  <c r="I139" i="7" s="1"/>
  <c r="L139" i="7" s="1"/>
  <c r="O139" i="7" s="1"/>
  <c r="R139" i="7" s="1"/>
  <c r="U139" i="7" s="1"/>
  <c r="X139" i="7" s="1"/>
  <c r="AA139" i="7" s="1"/>
  <c r="G135" i="7"/>
  <c r="J135" i="7" s="1"/>
  <c r="M135" i="7" s="1"/>
  <c r="P135" i="7" s="1"/>
  <c r="S135" i="7" s="1"/>
  <c r="V135" i="7" s="1"/>
  <c r="Y135" i="7" s="1"/>
  <c r="AB135" i="7" s="1"/>
  <c r="F135" i="7"/>
  <c r="I135" i="7" s="1"/>
  <c r="L135" i="7" s="1"/>
  <c r="O135" i="7" s="1"/>
  <c r="R135" i="7" s="1"/>
  <c r="U135" i="7" s="1"/>
  <c r="X135" i="7" s="1"/>
  <c r="AA135" i="7" s="1"/>
  <c r="K151" i="7"/>
  <c r="N151" i="7" s="1"/>
  <c r="Q151" i="7" s="1"/>
  <c r="T151" i="7" s="1"/>
  <c r="W151" i="7" s="1"/>
  <c r="Z151" i="7" s="1"/>
  <c r="AC151" i="7" s="1"/>
  <c r="G143" i="7"/>
  <c r="J143" i="7" s="1"/>
  <c r="M143" i="7" s="1"/>
  <c r="P143" i="7" s="1"/>
  <c r="S143" i="7" s="1"/>
  <c r="V143" i="7" s="1"/>
  <c r="Y143" i="7" s="1"/>
  <c r="AB143" i="7" s="1"/>
  <c r="K136" i="7"/>
  <c r="N136" i="7" s="1"/>
  <c r="Q136" i="7" s="1"/>
  <c r="T136" i="7" s="1"/>
  <c r="W136" i="7" s="1"/>
  <c r="Z136" i="7" s="1"/>
  <c r="AC136" i="7" s="1"/>
  <c r="K88" i="7"/>
  <c r="N88" i="7" s="1"/>
  <c r="Q88" i="7" s="1"/>
  <c r="T88" i="7" s="1"/>
  <c r="W88" i="7" s="1"/>
  <c r="Z88" i="7" s="1"/>
  <c r="AC88" i="7" s="1"/>
  <c r="F88" i="7"/>
  <c r="I88" i="7" s="1"/>
  <c r="L88" i="7" s="1"/>
  <c r="O88" i="7" s="1"/>
  <c r="R88" i="7" s="1"/>
  <c r="U88" i="7" s="1"/>
  <c r="X88" i="7" s="1"/>
  <c r="AA88" i="7" s="1"/>
  <c r="G88" i="7"/>
  <c r="J88" i="7" s="1"/>
  <c r="M88" i="7" s="1"/>
  <c r="P88" i="7" s="1"/>
  <c r="S88" i="7" s="1"/>
  <c r="V88" i="7" s="1"/>
  <c r="Y88" i="7" s="1"/>
  <c r="AB88" i="7" s="1"/>
  <c r="G84" i="7"/>
  <c r="J84" i="7" s="1"/>
  <c r="M84" i="7" s="1"/>
  <c r="P84" i="7" s="1"/>
  <c r="S84" i="7" s="1"/>
  <c r="V84" i="7" s="1"/>
  <c r="Y84" i="7" s="1"/>
  <c r="AB84" i="7" s="1"/>
  <c r="F84" i="7"/>
  <c r="I84" i="7" s="1"/>
  <c r="L84" i="7" s="1"/>
  <c r="O84" i="7" s="1"/>
  <c r="R84" i="7" s="1"/>
  <c r="U84" i="7" s="1"/>
  <c r="X84" i="7" s="1"/>
  <c r="AA84" i="7" s="1"/>
  <c r="K84" i="7"/>
  <c r="N84" i="7" s="1"/>
  <c r="Q84" i="7" s="1"/>
  <c r="T84" i="7" s="1"/>
  <c r="W84" i="7" s="1"/>
  <c r="Z84" i="7" s="1"/>
  <c r="AC84" i="7" s="1"/>
  <c r="G125" i="7"/>
  <c r="J125" i="7" s="1"/>
  <c r="M125" i="7" s="1"/>
  <c r="P125" i="7" s="1"/>
  <c r="S125" i="7" s="1"/>
  <c r="V125" i="7" s="1"/>
  <c r="Y125" i="7" s="1"/>
  <c r="AB125" i="7" s="1"/>
  <c r="G119" i="7"/>
  <c r="J119" i="7" s="1"/>
  <c r="M119" i="7" s="1"/>
  <c r="P119" i="7" s="1"/>
  <c r="S119" i="7" s="1"/>
  <c r="V119" i="7" s="1"/>
  <c r="Y119" i="7" s="1"/>
  <c r="AB119" i="7" s="1"/>
  <c r="K112" i="7"/>
  <c r="N112" i="7" s="1"/>
  <c r="Q112" i="7" s="1"/>
  <c r="T112" i="7" s="1"/>
  <c r="W112" i="7" s="1"/>
  <c r="Z112" i="7" s="1"/>
  <c r="AC112" i="7" s="1"/>
  <c r="G90" i="7"/>
  <c r="J90" i="7" s="1"/>
  <c r="M90" i="7" s="1"/>
  <c r="P90" i="7" s="1"/>
  <c r="S90" i="7" s="1"/>
  <c r="V90" i="7" s="1"/>
  <c r="Y90" i="7" s="1"/>
  <c r="AB90" i="7" s="1"/>
  <c r="K90" i="7"/>
  <c r="N90" i="7" s="1"/>
  <c r="Q90" i="7" s="1"/>
  <c r="T90" i="7" s="1"/>
  <c r="W90" i="7" s="1"/>
  <c r="Z90" i="7" s="1"/>
  <c r="AC90" i="7" s="1"/>
  <c r="F90" i="7"/>
  <c r="I90" i="7" s="1"/>
  <c r="L90" i="7" s="1"/>
  <c r="O90" i="7" s="1"/>
  <c r="R90" i="7" s="1"/>
  <c r="U90" i="7" s="1"/>
  <c r="X90" i="7" s="1"/>
  <c r="AA90" i="7" s="1"/>
  <c r="G140" i="7"/>
  <c r="J140" i="7" s="1"/>
  <c r="M140" i="7" s="1"/>
  <c r="P140" i="7" s="1"/>
  <c r="S140" i="7" s="1"/>
  <c r="V140" i="7" s="1"/>
  <c r="Y140" i="7" s="1"/>
  <c r="AB140" i="7" s="1"/>
  <c r="K117" i="7"/>
  <c r="N117" i="7" s="1"/>
  <c r="Q117" i="7" s="1"/>
  <c r="T117" i="7" s="1"/>
  <c r="W117" i="7" s="1"/>
  <c r="Z117" i="7" s="1"/>
  <c r="AC117" i="7" s="1"/>
  <c r="G99" i="7"/>
  <c r="J99" i="7" s="1"/>
  <c r="M99" i="7" s="1"/>
  <c r="P99" i="7" s="1"/>
  <c r="S99" i="7" s="1"/>
  <c r="V99" i="7" s="1"/>
  <c r="Y99" i="7" s="1"/>
  <c r="AB99" i="7" s="1"/>
  <c r="F99" i="7"/>
  <c r="I99" i="7" s="1"/>
  <c r="L99" i="7" s="1"/>
  <c r="O99" i="7" s="1"/>
  <c r="R99" i="7" s="1"/>
  <c r="U99" i="7" s="1"/>
  <c r="X99" i="7" s="1"/>
  <c r="AA99" i="7" s="1"/>
  <c r="G96" i="7"/>
  <c r="J96" i="7" s="1"/>
  <c r="M96" i="7" s="1"/>
  <c r="P96" i="7" s="1"/>
  <c r="S96" i="7" s="1"/>
  <c r="V96" i="7" s="1"/>
  <c r="Y96" i="7" s="1"/>
  <c r="AB96" i="7" s="1"/>
  <c r="F96" i="7"/>
  <c r="I96" i="7" s="1"/>
  <c r="L96" i="7" s="1"/>
  <c r="O96" i="7" s="1"/>
  <c r="R96" i="7" s="1"/>
  <c r="U96" i="7" s="1"/>
  <c r="X96" i="7" s="1"/>
  <c r="AA96" i="7" s="1"/>
  <c r="I112" i="7"/>
  <c r="L112" i="7" s="1"/>
  <c r="O112" i="7" s="1"/>
  <c r="R112" i="7" s="1"/>
  <c r="U112" i="7" s="1"/>
  <c r="X112" i="7" s="1"/>
  <c r="AA112" i="7" s="1"/>
  <c r="G112" i="7"/>
  <c r="J112" i="7" s="1"/>
  <c r="M112" i="7" s="1"/>
  <c r="P112" i="7" s="1"/>
  <c r="S112" i="7" s="1"/>
  <c r="V112" i="7" s="1"/>
  <c r="Y112" i="7" s="1"/>
  <c r="AB112" i="7" s="1"/>
  <c r="G78" i="7"/>
  <c r="J78" i="7" s="1"/>
  <c r="M78" i="7" s="1"/>
  <c r="P78" i="7" s="1"/>
  <c r="S78" i="7" s="1"/>
  <c r="V78" i="7" s="1"/>
  <c r="Y78" i="7" s="1"/>
  <c r="AB78" i="7" s="1"/>
  <c r="F78" i="7"/>
  <c r="I78" i="7" s="1"/>
  <c r="L78" i="7" s="1"/>
  <c r="O78" i="7" s="1"/>
  <c r="R78" i="7" s="1"/>
  <c r="U78" i="7" s="1"/>
  <c r="X78" i="7" s="1"/>
  <c r="AA78" i="7" s="1"/>
  <c r="K78" i="7"/>
  <c r="N78" i="7" s="1"/>
  <c r="Q78" i="7" s="1"/>
  <c r="T78" i="7" s="1"/>
  <c r="W78" i="7" s="1"/>
  <c r="Z78" i="7" s="1"/>
  <c r="AC78" i="7" s="1"/>
  <c r="G111" i="7"/>
  <c r="J111" i="7" s="1"/>
  <c r="M111" i="7" s="1"/>
  <c r="P111" i="7" s="1"/>
  <c r="S111" i="7" s="1"/>
  <c r="V111" i="7" s="1"/>
  <c r="Y111" i="7" s="1"/>
  <c r="AB111" i="7" s="1"/>
  <c r="F111" i="7"/>
  <c r="I111" i="7" s="1"/>
  <c r="L111" i="7" s="1"/>
  <c r="O111" i="7" s="1"/>
  <c r="R111" i="7" s="1"/>
  <c r="U111" i="7" s="1"/>
  <c r="X111" i="7" s="1"/>
  <c r="AA111" i="7" s="1"/>
  <c r="K86" i="7"/>
  <c r="N86" i="7" s="1"/>
  <c r="Q86" i="7" s="1"/>
  <c r="T86" i="7" s="1"/>
  <c r="W86" i="7" s="1"/>
  <c r="Z86" i="7" s="1"/>
  <c r="AC86" i="7" s="1"/>
  <c r="F86" i="7"/>
  <c r="I86" i="7" s="1"/>
  <c r="L86" i="7" s="1"/>
  <c r="O86" i="7" s="1"/>
  <c r="R86" i="7" s="1"/>
  <c r="U86" i="7" s="1"/>
  <c r="X86" i="7" s="1"/>
  <c r="AA86" i="7" s="1"/>
  <c r="K103" i="7"/>
  <c r="N103" i="7" s="1"/>
  <c r="Q103" i="7" s="1"/>
  <c r="T103" i="7" s="1"/>
  <c r="W103" i="7" s="1"/>
  <c r="Z103" i="7" s="1"/>
  <c r="AC103" i="7" s="1"/>
  <c r="G81" i="7"/>
  <c r="J81" i="7" s="1"/>
  <c r="M81" i="7" s="1"/>
  <c r="P81" i="7" s="1"/>
  <c r="S81" i="7" s="1"/>
  <c r="V81" i="7" s="1"/>
  <c r="Y81" i="7" s="1"/>
  <c r="AB81" i="7" s="1"/>
  <c r="F81" i="7"/>
  <c r="I81" i="7" s="1"/>
  <c r="L81" i="7" s="1"/>
  <c r="O81" i="7" s="1"/>
  <c r="R81" i="7" s="1"/>
  <c r="U81" i="7" s="1"/>
  <c r="X81" i="7" s="1"/>
  <c r="AA81" i="7" s="1"/>
  <c r="K107" i="7"/>
  <c r="N107" i="7" s="1"/>
  <c r="Q107" i="7" s="1"/>
  <c r="T107" i="7" s="1"/>
  <c r="W107" i="7" s="1"/>
  <c r="Z107" i="7" s="1"/>
  <c r="AC107" i="7" s="1"/>
  <c r="F107" i="7"/>
  <c r="I107" i="7" s="1"/>
  <c r="L107" i="7" s="1"/>
  <c r="O107" i="7" s="1"/>
  <c r="R107" i="7" s="1"/>
  <c r="U107" i="7" s="1"/>
  <c r="X107" i="7" s="1"/>
  <c r="AA107" i="7" s="1"/>
  <c r="K89" i="7"/>
  <c r="N89" i="7" s="1"/>
  <c r="Q89" i="7" s="1"/>
  <c r="T89" i="7" s="1"/>
  <c r="W89" i="7" s="1"/>
  <c r="Z89" i="7" s="1"/>
  <c r="AC89" i="7" s="1"/>
  <c r="G89" i="7"/>
  <c r="J89" i="7" s="1"/>
  <c r="M89" i="7" s="1"/>
  <c r="P89" i="7" s="1"/>
  <c r="S89" i="7" s="1"/>
  <c r="V89" i="7" s="1"/>
  <c r="Y89" i="7" s="1"/>
  <c r="AB89" i="7" s="1"/>
  <c r="K83" i="7"/>
  <c r="N83" i="7" s="1"/>
  <c r="Q83" i="7" s="1"/>
  <c r="T83" i="7" s="1"/>
  <c r="W83" i="7" s="1"/>
  <c r="Z83" i="7" s="1"/>
  <c r="AC83" i="7" s="1"/>
  <c r="G83" i="7"/>
  <c r="J83" i="7" s="1"/>
  <c r="M83" i="7" s="1"/>
  <c r="P83" i="7" s="1"/>
  <c r="S83" i="7" s="1"/>
  <c r="V83" i="7" s="1"/>
  <c r="Y83" i="7" s="1"/>
  <c r="AB83" i="7" s="1"/>
  <c r="K77" i="7"/>
  <c r="N77" i="7" s="1"/>
  <c r="Q77" i="7" s="1"/>
  <c r="T77" i="7" s="1"/>
  <c r="W77" i="7" s="1"/>
  <c r="Z77" i="7" s="1"/>
  <c r="AC77" i="7" s="1"/>
  <c r="F77" i="7"/>
  <c r="I77" i="7" s="1"/>
  <c r="L77" i="7" s="1"/>
  <c r="O77" i="7" s="1"/>
  <c r="R77" i="7" s="1"/>
  <c r="U77" i="7" s="1"/>
  <c r="X77" i="7" s="1"/>
  <c r="AA77" i="7" s="1"/>
  <c r="G77" i="7"/>
  <c r="J77" i="7" s="1"/>
  <c r="M77" i="7" s="1"/>
  <c r="P77" i="7" s="1"/>
  <c r="S77" i="7" s="1"/>
  <c r="V77" i="7" s="1"/>
  <c r="Y77" i="7" s="1"/>
  <c r="AB77" i="7" s="1"/>
  <c r="F97" i="7"/>
  <c r="I97" i="7" s="1"/>
  <c r="L97" i="7" s="1"/>
  <c r="O97" i="7" s="1"/>
  <c r="R97" i="7" s="1"/>
  <c r="U97" i="7" s="1"/>
  <c r="X97" i="7" s="1"/>
  <c r="AA97" i="7" s="1"/>
  <c r="K97" i="7"/>
  <c r="N97" i="7" s="1"/>
  <c r="Q97" i="7" s="1"/>
  <c r="T97" i="7" s="1"/>
  <c r="W97" i="7" s="1"/>
  <c r="Z97" i="7" s="1"/>
  <c r="AC97" i="7" s="1"/>
  <c r="G117" i="7"/>
  <c r="J117" i="7" s="1"/>
  <c r="M117" i="7" s="1"/>
  <c r="P117" i="7" s="1"/>
  <c r="S117" i="7" s="1"/>
  <c r="V117" i="7" s="1"/>
  <c r="Y117" i="7" s="1"/>
  <c r="AB117" i="7" s="1"/>
  <c r="K104" i="7"/>
  <c r="N104" i="7" s="1"/>
  <c r="Q104" i="7" s="1"/>
  <c r="T104" i="7" s="1"/>
  <c r="W104" i="7" s="1"/>
  <c r="Z104" i="7" s="1"/>
  <c r="AC104" i="7" s="1"/>
  <c r="F104" i="7"/>
  <c r="I104" i="7" s="1"/>
  <c r="L104" i="7" s="1"/>
  <c r="O104" i="7" s="1"/>
  <c r="R104" i="7" s="1"/>
  <c r="U104" i="7" s="1"/>
  <c r="X104" i="7" s="1"/>
  <c r="AA104" i="7" s="1"/>
  <c r="G108" i="7"/>
  <c r="J108" i="7" s="1"/>
  <c r="M108" i="7" s="1"/>
  <c r="P108" i="7" s="1"/>
  <c r="S108" i="7" s="1"/>
  <c r="V108" i="7" s="1"/>
  <c r="Y108" i="7" s="1"/>
  <c r="AB108" i="7" s="1"/>
  <c r="K101" i="7"/>
  <c r="N101" i="7" s="1"/>
  <c r="Q101" i="7" s="1"/>
  <c r="T101" i="7" s="1"/>
  <c r="W101" i="7" s="1"/>
  <c r="Z101" i="7" s="1"/>
  <c r="AC101" i="7" s="1"/>
  <c r="G92" i="7"/>
  <c r="J92" i="7" s="1"/>
  <c r="M92" i="7" s="1"/>
  <c r="P92" i="7" s="1"/>
  <c r="S92" i="7" s="1"/>
  <c r="V92" i="7" s="1"/>
  <c r="Y92" i="7" s="1"/>
  <c r="AB92" i="7" s="1"/>
  <c r="K75" i="7"/>
  <c r="N75" i="7" s="1"/>
  <c r="Q75" i="7" s="1"/>
  <c r="T75" i="7" s="1"/>
  <c r="W75" i="7" s="1"/>
  <c r="Z75" i="7" s="1"/>
  <c r="AC75" i="7" s="1"/>
  <c r="G105" i="7"/>
  <c r="J105" i="7" s="1"/>
  <c r="M105" i="7" s="1"/>
  <c r="P105" i="7" s="1"/>
  <c r="S105" i="7" s="1"/>
  <c r="V105" i="7" s="1"/>
  <c r="Y105" i="7" s="1"/>
  <c r="AB105" i="7" s="1"/>
  <c r="K98" i="7"/>
  <c r="N98" i="7" s="1"/>
  <c r="Q98" i="7" s="1"/>
  <c r="T98" i="7" s="1"/>
  <c r="W98" i="7" s="1"/>
  <c r="Z98" i="7" s="1"/>
  <c r="AC98" i="7" s="1"/>
  <c r="G75" i="7"/>
  <c r="J75" i="7" s="1"/>
  <c r="M75" i="7" s="1"/>
  <c r="P75" i="7" s="1"/>
  <c r="S75" i="7" s="1"/>
  <c r="V75" i="7" s="1"/>
  <c r="Y75" i="7" s="1"/>
  <c r="AB75" i="7" s="1"/>
  <c r="D862" i="17"/>
  <c r="E862" i="17"/>
  <c r="D850" i="17"/>
  <c r="E850" i="17"/>
  <c r="D826" i="17"/>
  <c r="E826" i="17"/>
  <c r="D802" i="17"/>
  <c r="E802" i="17"/>
  <c r="E790" i="17"/>
  <c r="D790" i="17"/>
  <c r="F790" i="17"/>
  <c r="D873" i="17"/>
  <c r="E873" i="17"/>
  <c r="F873" i="17"/>
  <c r="G873" i="17"/>
  <c r="D837" i="17"/>
  <c r="E837" i="17"/>
  <c r="F837" i="17"/>
  <c r="G837" i="17"/>
  <c r="G813" i="17"/>
  <c r="D813" i="17"/>
  <c r="E813" i="17"/>
  <c r="F813" i="17"/>
  <c r="D884" i="17"/>
  <c r="E884" i="17"/>
  <c r="D872" i="17"/>
  <c r="E872" i="17"/>
  <c r="D860" i="17"/>
  <c r="E860" i="17"/>
  <c r="D848" i="17"/>
  <c r="E848" i="17"/>
  <c r="D836" i="17"/>
  <c r="E836" i="17"/>
  <c r="D812" i="17"/>
  <c r="E812" i="17"/>
  <c r="D883" i="17"/>
  <c r="E883" i="17"/>
  <c r="F883" i="17"/>
  <c r="G883" i="17"/>
  <c r="G859" i="17"/>
  <c r="D859" i="17"/>
  <c r="E859" i="17"/>
  <c r="F859" i="17"/>
  <c r="D847" i="17"/>
  <c r="E847" i="17"/>
  <c r="F847" i="17"/>
  <c r="G847" i="17"/>
  <c r="F823" i="17"/>
  <c r="D823" i="17"/>
  <c r="E823" i="17"/>
  <c r="G823" i="17"/>
  <c r="D870" i="17"/>
  <c r="E870" i="17"/>
  <c r="D858" i="17"/>
  <c r="E858" i="17"/>
  <c r="D846" i="17"/>
  <c r="E846" i="17"/>
  <c r="D834" i="17"/>
  <c r="E834" i="17"/>
  <c r="D881" i="17"/>
  <c r="E881" i="17"/>
  <c r="F881" i="17"/>
  <c r="G881" i="17"/>
  <c r="D869" i="17"/>
  <c r="E869" i="17"/>
  <c r="F869" i="17"/>
  <c r="G869" i="17"/>
  <c r="D857" i="17"/>
  <c r="G857" i="17"/>
  <c r="E857" i="17"/>
  <c r="F857" i="17"/>
  <c r="G797" i="17"/>
  <c r="D797" i="17"/>
  <c r="E797" i="17"/>
  <c r="F797" i="17"/>
  <c r="D880" i="17"/>
  <c r="E880" i="17"/>
  <c r="D856" i="17"/>
  <c r="E856" i="17"/>
  <c r="D844" i="17"/>
  <c r="E844" i="17"/>
  <c r="D832" i="17"/>
  <c r="E832" i="17"/>
  <c r="G867" i="17"/>
  <c r="D867" i="17"/>
  <c r="E867" i="17"/>
  <c r="F867" i="17"/>
  <c r="F843" i="17"/>
  <c r="G843" i="17"/>
  <c r="D843" i="17"/>
  <c r="E843" i="17"/>
  <c r="D878" i="17"/>
  <c r="E878" i="17"/>
  <c r="D866" i="17"/>
  <c r="E866" i="17"/>
  <c r="D854" i="17"/>
  <c r="E854" i="17"/>
  <c r="D818" i="17"/>
  <c r="E818" i="17"/>
  <c r="D853" i="17"/>
  <c r="E853" i="17"/>
  <c r="F853" i="17"/>
  <c r="G853" i="17"/>
  <c r="D829" i="17"/>
  <c r="E829" i="17"/>
  <c r="F829" i="17"/>
  <c r="G829" i="17"/>
  <c r="G805" i="17"/>
  <c r="D805" i="17"/>
  <c r="E805" i="17"/>
  <c r="F805" i="17"/>
  <c r="D876" i="17"/>
  <c r="E876" i="17"/>
  <c r="D864" i="17"/>
  <c r="E864" i="17"/>
  <c r="D840" i="17"/>
  <c r="E840" i="17"/>
  <c r="D875" i="17"/>
  <c r="E875" i="17"/>
  <c r="F875" i="17"/>
  <c r="G875" i="17"/>
  <c r="D863" i="17"/>
  <c r="E863" i="17"/>
  <c r="F863" i="17"/>
  <c r="G863" i="17"/>
  <c r="G851" i="17"/>
  <c r="D851" i="17"/>
  <c r="E851" i="17"/>
  <c r="F851" i="17"/>
  <c r="F827" i="17"/>
  <c r="G827" i="17"/>
  <c r="D827" i="17"/>
  <c r="E827" i="17"/>
  <c r="C786" i="17"/>
  <c r="F786" i="17" s="1"/>
  <c r="H786" i="17"/>
  <c r="D811" i="17"/>
  <c r="F811" i="17"/>
  <c r="G811" i="17"/>
  <c r="E787" i="17"/>
  <c r="F787" i="17"/>
  <c r="C882" i="17"/>
  <c r="G882" i="17" s="1"/>
  <c r="C877" i="17"/>
  <c r="C874" i="17"/>
  <c r="G874" i="17" s="1"/>
  <c r="C868" i="17"/>
  <c r="F868" i="17" s="1"/>
  <c r="C865" i="17"/>
  <c r="H858" i="17"/>
  <c r="C852" i="17"/>
  <c r="F852" i="17" s="1"/>
  <c r="C849" i="17"/>
  <c r="C839" i="17"/>
  <c r="C828" i="17"/>
  <c r="G828" i="17" s="1"/>
  <c r="C820" i="17"/>
  <c r="G820" i="17" s="1"/>
  <c r="D815" i="17"/>
  <c r="C799" i="17"/>
  <c r="G793" i="17"/>
  <c r="H787" i="17"/>
  <c r="H462" i="17"/>
  <c r="C462" i="17"/>
  <c r="H884" i="17"/>
  <c r="H881" i="17"/>
  <c r="H876" i="17"/>
  <c r="H873" i="17"/>
  <c r="H867" i="17"/>
  <c r="H864" i="17"/>
  <c r="H851" i="17"/>
  <c r="H848" i="17"/>
  <c r="C842" i="17"/>
  <c r="F842" i="17" s="1"/>
  <c r="H838" i="17"/>
  <c r="C835" i="17"/>
  <c r="H827" i="17"/>
  <c r="C824" i="17"/>
  <c r="G824" i="17" s="1"/>
  <c r="H814" i="17"/>
  <c r="C803" i="17"/>
  <c r="H797" i="17"/>
  <c r="G787" i="17"/>
  <c r="H473" i="17"/>
  <c r="C473" i="17"/>
  <c r="E473" i="17" s="1"/>
  <c r="C871" i="17"/>
  <c r="C855" i="17"/>
  <c r="H841" i="17"/>
  <c r="H837" i="17"/>
  <c r="H834" i="17"/>
  <c r="H823" i="17"/>
  <c r="C819" i="17"/>
  <c r="H813" i="17"/>
  <c r="H808" i="17"/>
  <c r="H802" i="17"/>
  <c r="H792" i="17"/>
  <c r="D787" i="17"/>
  <c r="D833" i="17"/>
  <c r="G833" i="17"/>
  <c r="C784" i="17"/>
  <c r="F784" i="17" s="1"/>
  <c r="H784" i="17"/>
  <c r="C879" i="17"/>
  <c r="H870" i="17"/>
  <c r="H857" i="17"/>
  <c r="H854" i="17"/>
  <c r="F841" i="17"/>
  <c r="C831" i="17"/>
  <c r="H818" i="17"/>
  <c r="H807" i="17"/>
  <c r="H796" i="17"/>
  <c r="H883" i="17"/>
  <c r="H878" i="17"/>
  <c r="H875" i="17"/>
  <c r="H863" i="17"/>
  <c r="C861" i="17"/>
  <c r="H847" i="17"/>
  <c r="C845" i="17"/>
  <c r="H830" i="17"/>
  <c r="H812" i="17"/>
  <c r="G796" i="17"/>
  <c r="D810" i="17"/>
  <c r="E810" i="17"/>
  <c r="C809" i="17"/>
  <c r="H809" i="17"/>
  <c r="H785" i="17"/>
  <c r="C785" i="17"/>
  <c r="D807" i="17"/>
  <c r="E807" i="17"/>
  <c r="G807" i="17"/>
  <c r="H795" i="17"/>
  <c r="C795" i="17"/>
  <c r="D783" i="17"/>
  <c r="F783" i="17"/>
  <c r="E783" i="17"/>
  <c r="G783" i="17"/>
  <c r="D830" i="17"/>
  <c r="E830" i="17"/>
  <c r="H869" i="17"/>
  <c r="H860" i="17"/>
  <c r="H853" i="17"/>
  <c r="H844" i="17"/>
  <c r="H840" i="17"/>
  <c r="H833" i="17"/>
  <c r="H829" i="17"/>
  <c r="H826" i="17"/>
  <c r="H806" i="17"/>
  <c r="F796" i="17"/>
  <c r="H783" i="17"/>
  <c r="C798" i="17"/>
  <c r="F798" i="17" s="1"/>
  <c r="H798" i="17"/>
  <c r="D808" i="17"/>
  <c r="E808" i="17"/>
  <c r="C817" i="17"/>
  <c r="H817" i="17"/>
  <c r="D793" i="17"/>
  <c r="F793" i="17"/>
  <c r="C781" i="17"/>
  <c r="H781" i="17"/>
  <c r="H866" i="17"/>
  <c r="H850" i="17"/>
  <c r="F833" i="17"/>
  <c r="H821" i="17"/>
  <c r="E806" i="17"/>
  <c r="D796" i="17"/>
  <c r="C782" i="17"/>
  <c r="G782" i="17" s="1"/>
  <c r="C822" i="17"/>
  <c r="G822" i="17" s="1"/>
  <c r="H822" i="17"/>
  <c r="H880" i="17"/>
  <c r="H872" i="17"/>
  <c r="H859" i="17"/>
  <c r="H856" i="17"/>
  <c r="H843" i="17"/>
  <c r="E833" i="17"/>
  <c r="G821" i="17"/>
  <c r="H811" i="17"/>
  <c r="H805" i="17"/>
  <c r="C800" i="17"/>
  <c r="F800" i="17" s="1"/>
  <c r="H790" i="17"/>
  <c r="D841" i="17"/>
  <c r="G841" i="17"/>
  <c r="C816" i="17"/>
  <c r="F816" i="17" s="1"/>
  <c r="H816" i="17"/>
  <c r="C791" i="17"/>
  <c r="H791" i="17"/>
  <c r="H836" i="17"/>
  <c r="H832" i="17"/>
  <c r="H825" i="17"/>
  <c r="F821" i="17"/>
  <c r="H815" i="17"/>
  <c r="E811" i="17"/>
  <c r="C732" i="17"/>
  <c r="C804" i="17"/>
  <c r="G804" i="17" s="1"/>
  <c r="H804" i="17"/>
  <c r="D838" i="17"/>
  <c r="E838" i="17"/>
  <c r="D814" i="17"/>
  <c r="E814" i="17"/>
  <c r="H862" i="17"/>
  <c r="H846" i="17"/>
  <c r="E821" i="17"/>
  <c r="G815" i="17"/>
  <c r="H810" i="17"/>
  <c r="E792" i="17"/>
  <c r="D792" i="17"/>
  <c r="G792" i="17"/>
  <c r="D825" i="17"/>
  <c r="G825" i="17"/>
  <c r="C801" i="17"/>
  <c r="H801" i="17"/>
  <c r="C789" i="17"/>
  <c r="H789" i="17"/>
  <c r="E825" i="17"/>
  <c r="F815" i="17"/>
  <c r="C794" i="17"/>
  <c r="D794" i="17" s="1"/>
  <c r="E788" i="17"/>
  <c r="D788" i="17"/>
  <c r="H793" i="17"/>
  <c r="H788" i="17"/>
  <c r="G790" i="17"/>
  <c r="F788" i="17"/>
  <c r="G884" i="17"/>
  <c r="G880" i="17"/>
  <c r="G878" i="17"/>
  <c r="G876" i="17"/>
  <c r="G872" i="17"/>
  <c r="G870" i="17"/>
  <c r="G866" i="17"/>
  <c r="G864" i="17"/>
  <c r="G862" i="17"/>
  <c r="G860" i="17"/>
  <c r="G858" i="17"/>
  <c r="G856" i="17"/>
  <c r="G854" i="17"/>
  <c r="G850" i="17"/>
  <c r="G848" i="17"/>
  <c r="G846" i="17"/>
  <c r="G844" i="17"/>
  <c r="G840" i="17"/>
  <c r="G838" i="17"/>
  <c r="G836" i="17"/>
  <c r="G834" i="17"/>
  <c r="G832" i="17"/>
  <c r="G830" i="17"/>
  <c r="G826" i="17"/>
  <c r="G818" i="17"/>
  <c r="G814" i="17"/>
  <c r="G812" i="17"/>
  <c r="G810" i="17"/>
  <c r="G808" i="17"/>
  <c r="G806" i="17"/>
  <c r="G802" i="17"/>
  <c r="F884" i="17"/>
  <c r="F880" i="17"/>
  <c r="F878" i="17"/>
  <c r="F876" i="17"/>
  <c r="F872" i="17"/>
  <c r="F870" i="17"/>
  <c r="F866" i="17"/>
  <c r="F864" i="17"/>
  <c r="F862" i="17"/>
  <c r="F860" i="17"/>
  <c r="F858" i="17"/>
  <c r="F856" i="17"/>
  <c r="F854" i="17"/>
  <c r="F850" i="17"/>
  <c r="F848" i="17"/>
  <c r="F846" i="17"/>
  <c r="F844" i="17"/>
  <c r="F840" i="17"/>
  <c r="F838" i="17"/>
  <c r="F836" i="17"/>
  <c r="F834" i="17"/>
  <c r="F832" i="17"/>
  <c r="F830" i="17"/>
  <c r="F826" i="17"/>
  <c r="F818" i="17"/>
  <c r="F814" i="17"/>
  <c r="F812" i="17"/>
  <c r="F810" i="17"/>
  <c r="F808" i="17"/>
  <c r="F806" i="17"/>
  <c r="F802" i="17"/>
  <c r="G788" i="17"/>
  <c r="Z700" i="10"/>
  <c r="AA700" i="10"/>
  <c r="Z665" i="10"/>
  <c r="AA665" i="10"/>
  <c r="AA874" i="10"/>
  <c r="AA862" i="10"/>
  <c r="AA850" i="10"/>
  <c r="AA838" i="10"/>
  <c r="AA826" i="10"/>
  <c r="AA814" i="10"/>
  <c r="AA802" i="10"/>
  <c r="AA790" i="10"/>
  <c r="AA778" i="10"/>
  <c r="AA766" i="10"/>
  <c r="AA754" i="10"/>
  <c r="AA742" i="10"/>
  <c r="Z706" i="10"/>
  <c r="AA706" i="10"/>
  <c r="Z689" i="10"/>
  <c r="AA689" i="10"/>
  <c r="AA756" i="10"/>
  <c r="AA744" i="10"/>
  <c r="AA732" i="10"/>
  <c r="AA883" i="10"/>
  <c r="AA871" i="10"/>
  <c r="AA859" i="10"/>
  <c r="AA847" i="10"/>
  <c r="AA835" i="10"/>
  <c r="AA823" i="10"/>
  <c r="AA811" i="10"/>
  <c r="AA799" i="10"/>
  <c r="AA787" i="10"/>
  <c r="AA775" i="10"/>
  <c r="AA763" i="10"/>
  <c r="AA751" i="10"/>
  <c r="AA739" i="10"/>
  <c r="AA727" i="10"/>
  <c r="AA708" i="10"/>
  <c r="AA878" i="10"/>
  <c r="AA866" i="10"/>
  <c r="AA854" i="10"/>
  <c r="AA842" i="10"/>
  <c r="AA830" i="10"/>
  <c r="AA818" i="10"/>
  <c r="AA806" i="10"/>
  <c r="AA794" i="10"/>
  <c r="AA782" i="10"/>
  <c r="AA770" i="10"/>
  <c r="AA758" i="10"/>
  <c r="AA746" i="10"/>
  <c r="AA734" i="10"/>
  <c r="AA722" i="10"/>
  <c r="AA714" i="10"/>
  <c r="Z688" i="10"/>
  <c r="AA688" i="10"/>
  <c r="Z684" i="10"/>
  <c r="Z711" i="10"/>
  <c r="AA711" i="10"/>
  <c r="Z677" i="10"/>
  <c r="AA677" i="10"/>
  <c r="Z701" i="10"/>
  <c r="AA701" i="10"/>
  <c r="Z683" i="10"/>
  <c r="AA882" i="10"/>
  <c r="AA870" i="10"/>
  <c r="AA858" i="10"/>
  <c r="AA846" i="10"/>
  <c r="AA834" i="10"/>
  <c r="AA822" i="10"/>
  <c r="AA810" i="10"/>
  <c r="AA798" i="10"/>
  <c r="AA786" i="10"/>
  <c r="AA774" i="10"/>
  <c r="AA762" i="10"/>
  <c r="AA750" i="10"/>
  <c r="AA738" i="10"/>
  <c r="AA726" i="10"/>
  <c r="AA721" i="10"/>
  <c r="AA713" i="10"/>
  <c r="Z718" i="10"/>
  <c r="Z676" i="10"/>
  <c r="AA676" i="10"/>
  <c r="Z457" i="10"/>
  <c r="AA414" i="10"/>
  <c r="AA400" i="10"/>
  <c r="Z397" i="10"/>
  <c r="AA664" i="10"/>
  <c r="AA652" i="10"/>
  <c r="AA640" i="10"/>
  <c r="AA628" i="10"/>
  <c r="AA616" i="10"/>
  <c r="AA604" i="10"/>
  <c r="AA592" i="10"/>
  <c r="AA580" i="10"/>
  <c r="AA568" i="10"/>
  <c r="AA556" i="10"/>
  <c r="AA544" i="10"/>
  <c r="AA532" i="10"/>
  <c r="AA520" i="10"/>
  <c r="AA508" i="10"/>
  <c r="AA496" i="10"/>
  <c r="AA484" i="10"/>
  <c r="AA472" i="10"/>
  <c r="AA462" i="10"/>
  <c r="AA444" i="10"/>
  <c r="AA434" i="10"/>
  <c r="AA429" i="10"/>
  <c r="AA424" i="10"/>
  <c r="AA411" i="10"/>
  <c r="AA394" i="10"/>
  <c r="AA388" i="10"/>
  <c r="Z385" i="10"/>
  <c r="Z373" i="10"/>
  <c r="Z361" i="10"/>
  <c r="Z349" i="10"/>
  <c r="Z337" i="10"/>
  <c r="Z325" i="10"/>
  <c r="Z313" i="10"/>
  <c r="AA313" i="10"/>
  <c r="AA671" i="10"/>
  <c r="AA659" i="10"/>
  <c r="AA647" i="10"/>
  <c r="AA382" i="10"/>
  <c r="AA376" i="10"/>
  <c r="AA370" i="10"/>
  <c r="AA364" i="10"/>
  <c r="AA358" i="10"/>
  <c r="AA352" i="10"/>
  <c r="AA346" i="10"/>
  <c r="AA402" i="10"/>
  <c r="Z393" i="10"/>
  <c r="AA699" i="10"/>
  <c r="AA687" i="10"/>
  <c r="AA675" i="10"/>
  <c r="AA663" i="10"/>
  <c r="AA651" i="10"/>
  <c r="AA639" i="10"/>
  <c r="AA627" i="10"/>
  <c r="AA615" i="10"/>
  <c r="AA603" i="10"/>
  <c r="AA591" i="10"/>
  <c r="AA694" i="10"/>
  <c r="AA682" i="10"/>
  <c r="AA670" i="10"/>
  <c r="AA658" i="10"/>
  <c r="AA646" i="10"/>
  <c r="AA634" i="10"/>
  <c r="AA622" i="10"/>
  <c r="AA610" i="10"/>
  <c r="AA598" i="10"/>
  <c r="AA586" i="10"/>
  <c r="AA574" i="10"/>
  <c r="AA562" i="10"/>
  <c r="AA550" i="10"/>
  <c r="AA538" i="10"/>
  <c r="AA526" i="10"/>
  <c r="AA514" i="10"/>
  <c r="AA502" i="10"/>
  <c r="AA490" i="10"/>
  <c r="AA478" i="10"/>
  <c r="AA468" i="10"/>
  <c r="AA458" i="10"/>
  <c r="AA453" i="10"/>
  <c r="AA448" i="10"/>
  <c r="AA438" i="10"/>
  <c r="AA420" i="10"/>
  <c r="AA378" i="10"/>
  <c r="AA366" i="10"/>
  <c r="AA354" i="10"/>
  <c r="AA342" i="10"/>
  <c r="AA330" i="10"/>
  <c r="AA653" i="10"/>
  <c r="AA641" i="10"/>
  <c r="AA629" i="10"/>
  <c r="AA617" i="10"/>
  <c r="AA605" i="10"/>
  <c r="AA593" i="10"/>
  <c r="AA581" i="10"/>
  <c r="AA569" i="10"/>
  <c r="AA557" i="10"/>
  <c r="AA545" i="10"/>
  <c r="AA533" i="10"/>
  <c r="AA521" i="10"/>
  <c r="AA509" i="10"/>
  <c r="AA497" i="10"/>
  <c r="AA485" i="10"/>
  <c r="AA473" i="10"/>
  <c r="AA463" i="10"/>
  <c r="AA435" i="10"/>
  <c r="AA430" i="10"/>
  <c r="AA425" i="10"/>
  <c r="AA404" i="10"/>
  <c r="Z445" i="10"/>
  <c r="Z401" i="10"/>
  <c r="Z398" i="10"/>
  <c r="AA398" i="10"/>
  <c r="Z386" i="10"/>
  <c r="AA386" i="10"/>
  <c r="Z374" i="10"/>
  <c r="AA374" i="10"/>
  <c r="Z362" i="10"/>
  <c r="AA362" i="10"/>
  <c r="Z350" i="10"/>
  <c r="AA350" i="10"/>
  <c r="Z338" i="10"/>
  <c r="AA338" i="10"/>
  <c r="Z326" i="10"/>
  <c r="AA326" i="10"/>
  <c r="Z314" i="10"/>
  <c r="AA314" i="10"/>
  <c r="AA308" i="10"/>
  <c r="AA296" i="10"/>
  <c r="AA284" i="10"/>
  <c r="AA272" i="10"/>
  <c r="AA260" i="10"/>
  <c r="AA248" i="10"/>
  <c r="AA236" i="10"/>
  <c r="AA224" i="10"/>
  <c r="AA212" i="10"/>
  <c r="AA200" i="10"/>
  <c r="AA188" i="10"/>
  <c r="AA176" i="10"/>
  <c r="AA164" i="10"/>
  <c r="AA152" i="10"/>
  <c r="AA140" i="10"/>
  <c r="AA128" i="10"/>
  <c r="AA116" i="10"/>
  <c r="AA104" i="10"/>
  <c r="AA92" i="10"/>
  <c r="AA80" i="10"/>
  <c r="AA68" i="10"/>
  <c r="AA65" i="10"/>
  <c r="AA91" i="10"/>
  <c r="AA79" i="10"/>
  <c r="AA67" i="10"/>
  <c r="AA302" i="10"/>
  <c r="AA290" i="10"/>
  <c r="AA278" i="10"/>
  <c r="AA266" i="10"/>
  <c r="AA254" i="10"/>
  <c r="AA242" i="10"/>
  <c r="AA230" i="10"/>
  <c r="AA218" i="10"/>
  <c r="AA206" i="10"/>
  <c r="AA194" i="10"/>
  <c r="AA182" i="10"/>
  <c r="AA170" i="10"/>
  <c r="AA158" i="10"/>
  <c r="AA146" i="10"/>
  <c r="AA134" i="10"/>
  <c r="AA122" i="10"/>
  <c r="AA110" i="10"/>
  <c r="AA98" i="10"/>
  <c r="AA86" i="10"/>
  <c r="AA304" i="10"/>
  <c r="AA292" i="10"/>
  <c r="AA280" i="10"/>
  <c r="AA268" i="10"/>
  <c r="AA256" i="10"/>
  <c r="AA244" i="10"/>
  <c r="AA232" i="10"/>
  <c r="AA220" i="10"/>
  <c r="AA208" i="10"/>
  <c r="AA196" i="10"/>
  <c r="AA184" i="10"/>
  <c r="AA172" i="10"/>
  <c r="AA160" i="10"/>
  <c r="AA148" i="10"/>
  <c r="AA136" i="10"/>
  <c r="AA124" i="10"/>
  <c r="AA112" i="10"/>
  <c r="AA100" i="10"/>
  <c r="AA88" i="10"/>
  <c r="AA76" i="10"/>
  <c r="AA64" i="10"/>
  <c r="Z781" i="2"/>
  <c r="B781" i="2"/>
  <c r="Z689" i="2"/>
  <c r="B689" i="2"/>
  <c r="Z677" i="2"/>
  <c r="B677" i="2"/>
  <c r="Z665" i="2"/>
  <c r="B665" i="2"/>
  <c r="Z653" i="2"/>
  <c r="B653" i="2"/>
  <c r="Z641" i="2"/>
  <c r="B641" i="2"/>
  <c r="Z629" i="2"/>
  <c r="B629" i="2"/>
  <c r="Z617" i="2"/>
  <c r="B617" i="2"/>
  <c r="Z606" i="2"/>
  <c r="B606" i="2"/>
  <c r="Z599" i="2"/>
  <c r="B599" i="2"/>
  <c r="B453" i="2"/>
  <c r="AA453" i="2"/>
  <c r="AC249" i="2"/>
  <c r="AA458" i="2"/>
  <c r="B458" i="2"/>
  <c r="Z458" i="2"/>
  <c r="B443" i="2"/>
  <c r="AA443" i="2"/>
  <c r="AA333" i="2"/>
  <c r="B333" i="2"/>
  <c r="Z333" i="2"/>
  <c r="AC194" i="2"/>
  <c r="AA773" i="2"/>
  <c r="Z770" i="2"/>
  <c r="B770" i="2"/>
  <c r="AA767" i="2"/>
  <c r="Z764" i="2"/>
  <c r="B764" i="2"/>
  <c r="AA761" i="2"/>
  <c r="Z758" i="2"/>
  <c r="B758" i="2"/>
  <c r="AA755" i="2"/>
  <c r="Z752" i="2"/>
  <c r="B752" i="2"/>
  <c r="AA749" i="2"/>
  <c r="Z746" i="2"/>
  <c r="B746" i="2"/>
  <c r="AA743" i="2"/>
  <c r="Z740" i="2"/>
  <c r="B740" i="2"/>
  <c r="AA737" i="2"/>
  <c r="Z734" i="2"/>
  <c r="B734" i="2"/>
  <c r="AA731" i="2"/>
  <c r="Z728" i="2"/>
  <c r="B728" i="2"/>
  <c r="AA725" i="2"/>
  <c r="Z722" i="2"/>
  <c r="B722" i="2"/>
  <c r="AA719" i="2"/>
  <c r="Z716" i="2"/>
  <c r="B716" i="2"/>
  <c r="AA713" i="2"/>
  <c r="Z710" i="2"/>
  <c r="B710" i="2"/>
  <c r="AA707" i="2"/>
  <c r="Z704" i="2"/>
  <c r="B704" i="2"/>
  <c r="AA701" i="2"/>
  <c r="Z691" i="2"/>
  <c r="Z679" i="2"/>
  <c r="Z667" i="2"/>
  <c r="Z655" i="2"/>
  <c r="Z643" i="2"/>
  <c r="Z631" i="2"/>
  <c r="Z619" i="2"/>
  <c r="Z610" i="2"/>
  <c r="Z603" i="2"/>
  <c r="Z594" i="2"/>
  <c r="Z589" i="2"/>
  <c r="B589" i="2"/>
  <c r="Z579" i="2"/>
  <c r="B438" i="2"/>
  <c r="Z438" i="2"/>
  <c r="B229" i="2"/>
  <c r="AA229" i="2"/>
  <c r="AA462" i="2"/>
  <c r="B462" i="2"/>
  <c r="Z462" i="2"/>
  <c r="AA452" i="2"/>
  <c r="B452" i="2"/>
  <c r="Z452" i="2"/>
  <c r="B447" i="2"/>
  <c r="AA447" i="2"/>
  <c r="AA350" i="2"/>
  <c r="B350" i="2"/>
  <c r="Z350" i="2"/>
  <c r="Z693" i="2"/>
  <c r="Z681" i="2"/>
  <c r="Z669" i="2"/>
  <c r="Z657" i="2"/>
  <c r="Z645" i="2"/>
  <c r="Z633" i="2"/>
  <c r="Z621" i="2"/>
  <c r="Z614" i="2"/>
  <c r="Z586" i="2"/>
  <c r="B367" i="2"/>
  <c r="AA367" i="2"/>
  <c r="AC218" i="2"/>
  <c r="B574" i="2"/>
  <c r="Z574" i="2"/>
  <c r="B571" i="2"/>
  <c r="Z571" i="2"/>
  <c r="AA571" i="2"/>
  <c r="B461" i="2"/>
  <c r="AA461" i="2"/>
  <c r="AA456" i="2"/>
  <c r="B456" i="2"/>
  <c r="Z456" i="2"/>
  <c r="Z437" i="2"/>
  <c r="B437" i="2"/>
  <c r="AA336" i="2"/>
  <c r="B336" i="2"/>
  <c r="Z336" i="2"/>
  <c r="B253" i="2"/>
  <c r="AA253" i="2"/>
  <c r="AA446" i="2"/>
  <c r="B446" i="2"/>
  <c r="Z446" i="2"/>
  <c r="B441" i="2"/>
  <c r="AA441" i="2"/>
  <c r="AA362" i="2"/>
  <c r="B362" i="2"/>
  <c r="Z362" i="2"/>
  <c r="B587" i="2"/>
  <c r="Z587" i="2"/>
  <c r="Z690" i="2"/>
  <c r="B690" i="2"/>
  <c r="Z678" i="2"/>
  <c r="B678" i="2"/>
  <c r="Z666" i="2"/>
  <c r="B666" i="2"/>
  <c r="Z654" i="2"/>
  <c r="B654" i="2"/>
  <c r="Z642" i="2"/>
  <c r="B642" i="2"/>
  <c r="B593" i="2"/>
  <c r="Z593" i="2"/>
  <c r="B455" i="2"/>
  <c r="AA455" i="2"/>
  <c r="AA340" i="2"/>
  <c r="B340" i="2"/>
  <c r="Z340" i="2"/>
  <c r="AA326" i="2"/>
  <c r="B326" i="2"/>
  <c r="Z326" i="2"/>
  <c r="AA318" i="2"/>
  <c r="B318" i="2"/>
  <c r="Z318" i="2"/>
  <c r="AC274" i="2"/>
  <c r="AC242" i="2"/>
  <c r="AC187" i="2"/>
  <c r="B465" i="2"/>
  <c r="AA465" i="2"/>
  <c r="AA450" i="2"/>
  <c r="B450" i="2"/>
  <c r="Z450" i="2"/>
  <c r="AA222" i="2"/>
  <c r="B222" i="2"/>
  <c r="Z222" i="2"/>
  <c r="AC204" i="2"/>
  <c r="Z692" i="2"/>
  <c r="B692" i="2"/>
  <c r="AA687" i="2"/>
  <c r="Z680" i="2"/>
  <c r="B680" i="2"/>
  <c r="AA675" i="2"/>
  <c r="Z668" i="2"/>
  <c r="B668" i="2"/>
  <c r="AA663" i="2"/>
  <c r="Z656" i="2"/>
  <c r="B656" i="2"/>
  <c r="AA651" i="2"/>
  <c r="Z644" i="2"/>
  <c r="B644" i="2"/>
  <c r="AA639" i="2"/>
  <c r="Z632" i="2"/>
  <c r="B632" i="2"/>
  <c r="AA627" i="2"/>
  <c r="Z620" i="2"/>
  <c r="B620" i="2"/>
  <c r="AA615" i="2"/>
  <c r="Z613" i="2"/>
  <c r="AA597" i="2"/>
  <c r="AA590" i="2"/>
  <c r="AA440" i="2"/>
  <c r="B440" i="2"/>
  <c r="Z440" i="2"/>
  <c r="B313" i="2"/>
  <c r="Z313" i="2"/>
  <c r="AA313" i="2"/>
  <c r="AC225" i="2"/>
  <c r="AA779" i="2"/>
  <c r="Z779" i="2"/>
  <c r="Z774" i="2"/>
  <c r="B774" i="2"/>
  <c r="AA771" i="2"/>
  <c r="Z768" i="2"/>
  <c r="B768" i="2"/>
  <c r="AA765" i="2"/>
  <c r="Z762" i="2"/>
  <c r="B762" i="2"/>
  <c r="AA759" i="2"/>
  <c r="Z756" i="2"/>
  <c r="B756" i="2"/>
  <c r="AA753" i="2"/>
  <c r="Z750" i="2"/>
  <c r="B750" i="2"/>
  <c r="AA747" i="2"/>
  <c r="Z744" i="2"/>
  <c r="B744" i="2"/>
  <c r="AA741" i="2"/>
  <c r="Z738" i="2"/>
  <c r="B738" i="2"/>
  <c r="AA735" i="2"/>
  <c r="Z732" i="2"/>
  <c r="B732" i="2"/>
  <c r="AA729" i="2"/>
  <c r="Z726" i="2"/>
  <c r="B726" i="2"/>
  <c r="AA723" i="2"/>
  <c r="Z720" i="2"/>
  <c r="B720" i="2"/>
  <c r="AA717" i="2"/>
  <c r="Z714" i="2"/>
  <c r="B714" i="2"/>
  <c r="AA711" i="2"/>
  <c r="Z708" i="2"/>
  <c r="B708" i="2"/>
  <c r="AA705" i="2"/>
  <c r="Z702" i="2"/>
  <c r="B702" i="2"/>
  <c r="Z687" i="2"/>
  <c r="Z675" i="2"/>
  <c r="Z663" i="2"/>
  <c r="Z651" i="2"/>
  <c r="Z639" i="2"/>
  <c r="Z627" i="2"/>
  <c r="Z615" i="2"/>
  <c r="Z597" i="2"/>
  <c r="Z590" i="2"/>
  <c r="Z566" i="2"/>
  <c r="B566" i="2"/>
  <c r="B459" i="2"/>
  <c r="AA459" i="2"/>
  <c r="B449" i="2"/>
  <c r="AA449" i="2"/>
  <c r="AC266" i="2"/>
  <c r="B160" i="2"/>
  <c r="AA160" i="2"/>
  <c r="B604" i="2"/>
  <c r="Z604" i="2"/>
  <c r="B580" i="2"/>
  <c r="Z580" i="2"/>
  <c r="AA562" i="2"/>
  <c r="B562" i="2"/>
  <c r="Z562" i="2"/>
  <c r="AA550" i="2"/>
  <c r="B550" i="2"/>
  <c r="Z550" i="2"/>
  <c r="AA464" i="2"/>
  <c r="B464" i="2"/>
  <c r="Z464" i="2"/>
  <c r="AA444" i="2"/>
  <c r="B444" i="2"/>
  <c r="Z444" i="2"/>
  <c r="AA343" i="2"/>
  <c r="B343" i="2"/>
  <c r="Z343" i="2"/>
  <c r="AA246" i="2"/>
  <c r="B246" i="2"/>
  <c r="Z246" i="2"/>
  <c r="Z569" i="2"/>
  <c r="Z366" i="2"/>
  <c r="B366" i="2"/>
  <c r="AA359" i="2"/>
  <c r="Z356" i="2"/>
  <c r="B356" i="2"/>
  <c r="Z352" i="2"/>
  <c r="B352" i="2"/>
  <c r="Z307" i="2"/>
  <c r="Z299" i="2"/>
  <c r="Z291" i="2"/>
  <c r="Z283" i="2"/>
  <c r="Z275" i="2"/>
  <c r="AC272" i="2"/>
  <c r="Z267" i="2"/>
  <c r="AC260" i="2"/>
  <c r="AA257" i="2"/>
  <c r="Z250" i="2"/>
  <c r="B250" i="2"/>
  <c r="AC243" i="2"/>
  <c r="AC236" i="2"/>
  <c r="AA233" i="2"/>
  <c r="Z226" i="2"/>
  <c r="B226" i="2"/>
  <c r="AC219" i="2"/>
  <c r="AC212" i="2"/>
  <c r="AA209" i="2"/>
  <c r="Z202" i="2"/>
  <c r="B202" i="2"/>
  <c r="AA156" i="2"/>
  <c r="AC146" i="2"/>
  <c r="AC138" i="2"/>
  <c r="AC130" i="2"/>
  <c r="AC106" i="2"/>
  <c r="AC82" i="2"/>
  <c r="AA59" i="2"/>
  <c r="Z359" i="2"/>
  <c r="Z349" i="2"/>
  <c r="B349" i="2"/>
  <c r="Z342" i="2"/>
  <c r="B342" i="2"/>
  <c r="Z335" i="2"/>
  <c r="B335" i="2"/>
  <c r="Z332" i="2"/>
  <c r="B332" i="2"/>
  <c r="Z328" i="2"/>
  <c r="B328" i="2"/>
  <c r="Z325" i="2"/>
  <c r="B325" i="2"/>
  <c r="Z312" i="2"/>
  <c r="B312" i="2"/>
  <c r="Z304" i="2"/>
  <c r="B304" i="2"/>
  <c r="Z296" i="2"/>
  <c r="B296" i="2"/>
  <c r="Z288" i="2"/>
  <c r="B288" i="2"/>
  <c r="Z280" i="2"/>
  <c r="B280" i="2"/>
  <c r="Z272" i="2"/>
  <c r="B272" i="2"/>
  <c r="Z260" i="2"/>
  <c r="B260" i="2"/>
  <c r="AC253" i="2"/>
  <c r="AC246" i="2"/>
  <c r="AA243" i="2"/>
  <c r="Z236" i="2"/>
  <c r="B236" i="2"/>
  <c r="AC229" i="2"/>
  <c r="AC222" i="2"/>
  <c r="AA219" i="2"/>
  <c r="Z212" i="2"/>
  <c r="B212" i="2"/>
  <c r="AC169" i="2"/>
  <c r="AC160" i="2"/>
  <c r="AC155" i="2"/>
  <c r="AA146" i="2"/>
  <c r="AC134" i="2"/>
  <c r="AC120" i="2"/>
  <c r="AC96" i="2"/>
  <c r="AC72" i="2"/>
  <c r="AC263" i="2"/>
  <c r="AC256" i="2"/>
  <c r="AC239" i="2"/>
  <c r="AC232" i="2"/>
  <c r="AC215" i="2"/>
  <c r="AC179" i="2"/>
  <c r="AC174" i="2"/>
  <c r="AC164" i="2"/>
  <c r="AC150" i="2"/>
  <c r="AC145" i="2"/>
  <c r="AC141" i="2"/>
  <c r="AC110" i="2"/>
  <c r="AC86" i="2"/>
  <c r="AC259" i="2"/>
  <c r="AC252" i="2"/>
  <c r="AC235" i="2"/>
  <c r="AC228" i="2"/>
  <c r="AC211" i="2"/>
  <c r="AC183" i="2"/>
  <c r="AC168" i="2"/>
  <c r="AC154" i="2"/>
  <c r="Z466" i="2"/>
  <c r="B466" i="2"/>
  <c r="AA463" i="2"/>
  <c r="Z460" i="2"/>
  <c r="B460" i="2"/>
  <c r="AA457" i="2"/>
  <c r="Z454" i="2"/>
  <c r="B454" i="2"/>
  <c r="AA451" i="2"/>
  <c r="Z448" i="2"/>
  <c r="B448" i="2"/>
  <c r="AA445" i="2"/>
  <c r="Z442" i="2"/>
  <c r="B442" i="2"/>
  <c r="AA439" i="2"/>
  <c r="AC271" i="2"/>
  <c r="AC262" i="2"/>
  <c r="AA259" i="2"/>
  <c r="Z252" i="2"/>
  <c r="B252" i="2"/>
  <c r="AC245" i="2"/>
  <c r="AC238" i="2"/>
  <c r="AA235" i="2"/>
  <c r="Z228" i="2"/>
  <c r="B228" i="2"/>
  <c r="AC221" i="2"/>
  <c r="AC214" i="2"/>
  <c r="AA211" i="2"/>
  <c r="AC186" i="2"/>
  <c r="AA154" i="2"/>
  <c r="AC144" i="2"/>
  <c r="AC128" i="2"/>
  <c r="AC104" i="2"/>
  <c r="AC80" i="2"/>
  <c r="AC61" i="2"/>
  <c r="Z354" i="2"/>
  <c r="B354" i="2"/>
  <c r="Z317" i="2"/>
  <c r="B317" i="2"/>
  <c r="AC276" i="2"/>
  <c r="AC268" i="2"/>
  <c r="AC255" i="2"/>
  <c r="AC248" i="2"/>
  <c r="AC231" i="2"/>
  <c r="AC224" i="2"/>
  <c r="AC182" i="2"/>
  <c r="AC172" i="2"/>
  <c r="AC167" i="2"/>
  <c r="AC158" i="2"/>
  <c r="AC153" i="2"/>
  <c r="AA144" i="2"/>
  <c r="AC118" i="2"/>
  <c r="AC94" i="2"/>
  <c r="AC70" i="2"/>
  <c r="AC65" i="2"/>
  <c r="AA61" i="2"/>
  <c r="AC265" i="2"/>
  <c r="AC258" i="2"/>
  <c r="AC241" i="2"/>
  <c r="AC234" i="2"/>
  <c r="AC217" i="2"/>
  <c r="AC210" i="2"/>
  <c r="AC177" i="2"/>
  <c r="AC162" i="2"/>
  <c r="AC148" i="2"/>
  <c r="AA305" i="2"/>
  <c r="AA297" i="2"/>
  <c r="AA289" i="2"/>
  <c r="AA281" i="2"/>
  <c r="AA273" i="2"/>
  <c r="AC273" i="2"/>
  <c r="AC251" i="2"/>
  <c r="AC244" i="2"/>
  <c r="AC227" i="2"/>
  <c r="AC220" i="2"/>
  <c r="AC206" i="2"/>
  <c r="AC171" i="2"/>
  <c r="AC157" i="2"/>
  <c r="AC74" i="2"/>
  <c r="Z305" i="2"/>
  <c r="Z297" i="2"/>
  <c r="Z289" i="2"/>
  <c r="Z281" i="2"/>
  <c r="AC278" i="2"/>
  <c r="Z273" i="2"/>
  <c r="AC270" i="2"/>
  <c r="AC261" i="2"/>
  <c r="AC254" i="2"/>
  <c r="AA251" i="2"/>
  <c r="Z244" i="2"/>
  <c r="B244" i="2"/>
  <c r="AC237" i="2"/>
  <c r="AC230" i="2"/>
  <c r="AA227" i="2"/>
  <c r="Z220" i="2"/>
  <c r="B220" i="2"/>
  <c r="AC213" i="2"/>
  <c r="AA206" i="2"/>
  <c r="AA200" i="2"/>
  <c r="AC192" i="2"/>
  <c r="AC181" i="2"/>
  <c r="AC176" i="2"/>
  <c r="AC166" i="2"/>
  <c r="AC152" i="2"/>
  <c r="AC147" i="2"/>
  <c r="AC112" i="2"/>
  <c r="AC88" i="2"/>
  <c r="AC264" i="2"/>
  <c r="AC247" i="2"/>
  <c r="AC240" i="2"/>
  <c r="AC223" i="2"/>
  <c r="AC216" i="2"/>
  <c r="AC161" i="2"/>
  <c r="AC275" i="2"/>
  <c r="AC267" i="2"/>
  <c r="AC257" i="2"/>
  <c r="AC250" i="2"/>
  <c r="AC233" i="2"/>
  <c r="AC226" i="2"/>
  <c r="AC209" i="2"/>
  <c r="AC199" i="2"/>
  <c r="AC170" i="2"/>
  <c r="AC156" i="2"/>
  <c r="AC59" i="2"/>
  <c r="B567" i="2"/>
  <c r="Z567" i="2"/>
  <c r="B491" i="2"/>
  <c r="Z491" i="2"/>
  <c r="B483" i="2"/>
  <c r="Z483" i="2"/>
  <c r="AA567" i="2"/>
  <c r="AA491" i="2"/>
  <c r="AA483" i="2"/>
  <c r="B487" i="2"/>
  <c r="Z487" i="2"/>
  <c r="Z773" i="2"/>
  <c r="Z771" i="2"/>
  <c r="Z769" i="2"/>
  <c r="Z767" i="2"/>
  <c r="Z765" i="2"/>
  <c r="Z763" i="2"/>
  <c r="Z761" i="2"/>
  <c r="Z759" i="2"/>
  <c r="Z757" i="2"/>
  <c r="Z755" i="2"/>
  <c r="Z753" i="2"/>
  <c r="Z751" i="2"/>
  <c r="Z749" i="2"/>
  <c r="Z747" i="2"/>
  <c r="Z745" i="2"/>
  <c r="Z743" i="2"/>
  <c r="Z741" i="2"/>
  <c r="Z739" i="2"/>
  <c r="Z737" i="2"/>
  <c r="Z735" i="2"/>
  <c r="Z733" i="2"/>
  <c r="Z731" i="2"/>
  <c r="Z729" i="2"/>
  <c r="Z727" i="2"/>
  <c r="Z725" i="2"/>
  <c r="Z723" i="2"/>
  <c r="Z721" i="2"/>
  <c r="Z719" i="2"/>
  <c r="Z717" i="2"/>
  <c r="Z715" i="2"/>
  <c r="Z713" i="2"/>
  <c r="Z711" i="2"/>
  <c r="Z709" i="2"/>
  <c r="Z707" i="2"/>
  <c r="Z705" i="2"/>
  <c r="Z703" i="2"/>
  <c r="Z701" i="2"/>
  <c r="AA564" i="2"/>
  <c r="AA552" i="2"/>
  <c r="B467" i="2"/>
  <c r="Z467" i="2"/>
  <c r="Z564" i="2"/>
  <c r="B557" i="2"/>
  <c r="Z557" i="2"/>
  <c r="Z552" i="2"/>
  <c r="B539" i="2"/>
  <c r="Z539" i="2"/>
  <c r="B546" i="2"/>
  <c r="Z546" i="2"/>
  <c r="AA546" i="2"/>
  <c r="B542" i="2"/>
  <c r="Z542" i="2"/>
  <c r="AA542" i="2"/>
  <c r="B538" i="2"/>
  <c r="Z538" i="2"/>
  <c r="AA538" i="2"/>
  <c r="B534" i="2"/>
  <c r="Z534" i="2"/>
  <c r="AA534" i="2"/>
  <c r="B530" i="2"/>
  <c r="Z530" i="2"/>
  <c r="AA530" i="2"/>
  <c r="B526" i="2"/>
  <c r="Z526" i="2"/>
  <c r="AA526" i="2"/>
  <c r="B522" i="2"/>
  <c r="Z522" i="2"/>
  <c r="AA522" i="2"/>
  <c r="B518" i="2"/>
  <c r="Z518" i="2"/>
  <c r="AA518" i="2"/>
  <c r="B514" i="2"/>
  <c r="Z514" i="2"/>
  <c r="AA514" i="2"/>
  <c r="B511" i="2"/>
  <c r="Z511" i="2"/>
  <c r="B495" i="2"/>
  <c r="Z495" i="2"/>
  <c r="B479" i="2"/>
  <c r="Z479" i="2"/>
  <c r="B559" i="2"/>
  <c r="Z559" i="2"/>
  <c r="B515" i="2"/>
  <c r="Z515" i="2"/>
  <c r="B499" i="2"/>
  <c r="Z499" i="2"/>
  <c r="AA568" i="2"/>
  <c r="AA556" i="2"/>
  <c r="B543" i="2"/>
  <c r="Z543" i="2"/>
  <c r="B527" i="2"/>
  <c r="Z527" i="2"/>
  <c r="B523" i="2"/>
  <c r="Z523" i="2"/>
  <c r="B471" i="2"/>
  <c r="Z471" i="2"/>
  <c r="Z568" i="2"/>
  <c r="B561" i="2"/>
  <c r="Z561" i="2"/>
  <c r="Z556" i="2"/>
  <c r="B549" i="2"/>
  <c r="Z549" i="2"/>
  <c r="B545" i="2"/>
  <c r="Z545" i="2"/>
  <c r="B541" i="2"/>
  <c r="Z541" i="2"/>
  <c r="B537" i="2"/>
  <c r="Z537" i="2"/>
  <c r="B533" i="2"/>
  <c r="Z533" i="2"/>
  <c r="B529" i="2"/>
  <c r="Z529" i="2"/>
  <c r="B525" i="2"/>
  <c r="Z525" i="2"/>
  <c r="B521" i="2"/>
  <c r="Z521" i="2"/>
  <c r="B517" i="2"/>
  <c r="Z517" i="2"/>
  <c r="B513" i="2"/>
  <c r="Z513" i="2"/>
  <c r="B509" i="2"/>
  <c r="Z509" i="2"/>
  <c r="B505" i="2"/>
  <c r="Z505" i="2"/>
  <c r="B501" i="2"/>
  <c r="Z501" i="2"/>
  <c r="B497" i="2"/>
  <c r="Z497" i="2"/>
  <c r="B493" i="2"/>
  <c r="Z493" i="2"/>
  <c r="B489" i="2"/>
  <c r="Z489" i="2"/>
  <c r="B485" i="2"/>
  <c r="Z485" i="2"/>
  <c r="B481" i="2"/>
  <c r="Z481" i="2"/>
  <c r="B477" i="2"/>
  <c r="Z477" i="2"/>
  <c r="B473" i="2"/>
  <c r="Z473" i="2"/>
  <c r="B469" i="2"/>
  <c r="Z469" i="2"/>
  <c r="B547" i="2"/>
  <c r="Z547" i="2"/>
  <c r="B519" i="2"/>
  <c r="Z519" i="2"/>
  <c r="B475" i="2"/>
  <c r="Z475" i="2"/>
  <c r="AA558" i="2"/>
  <c r="B563" i="2"/>
  <c r="Z563" i="2"/>
  <c r="Z558" i="2"/>
  <c r="B551" i="2"/>
  <c r="Z551" i="2"/>
  <c r="B535" i="2"/>
  <c r="Z535" i="2"/>
  <c r="B507" i="2"/>
  <c r="Z507" i="2"/>
  <c r="B548" i="2"/>
  <c r="Z548" i="2"/>
  <c r="AA548" i="2"/>
  <c r="B544" i="2"/>
  <c r="Z544" i="2"/>
  <c r="AA544" i="2"/>
  <c r="B540" i="2"/>
  <c r="Z540" i="2"/>
  <c r="AA540" i="2"/>
  <c r="B536" i="2"/>
  <c r="Z536" i="2"/>
  <c r="AA536" i="2"/>
  <c r="B532" i="2"/>
  <c r="Z532" i="2"/>
  <c r="AA532" i="2"/>
  <c r="B528" i="2"/>
  <c r="Z528" i="2"/>
  <c r="AA528" i="2"/>
  <c r="B524" i="2"/>
  <c r="Z524" i="2"/>
  <c r="AA524" i="2"/>
  <c r="B520" i="2"/>
  <c r="Z520" i="2"/>
  <c r="AA520" i="2"/>
  <c r="B516" i="2"/>
  <c r="Z516" i="2"/>
  <c r="AA516" i="2"/>
  <c r="B555" i="2"/>
  <c r="Z555" i="2"/>
  <c r="B531" i="2"/>
  <c r="Z531" i="2"/>
  <c r="B503" i="2"/>
  <c r="Z503" i="2"/>
  <c r="B565" i="2"/>
  <c r="Z565" i="2"/>
  <c r="B553" i="2"/>
  <c r="Z553" i="2"/>
  <c r="Z465" i="2"/>
  <c r="Z463" i="2"/>
  <c r="Z461" i="2"/>
  <c r="Z459" i="2"/>
  <c r="Z457" i="2"/>
  <c r="Z455" i="2"/>
  <c r="Z453" i="2"/>
  <c r="Z451" i="2"/>
  <c r="Z449" i="2"/>
  <c r="Z447" i="2"/>
  <c r="Z445" i="2"/>
  <c r="Z443" i="2"/>
  <c r="Z441" i="2"/>
  <c r="Z439" i="2"/>
  <c r="B432" i="2"/>
  <c r="Z432" i="2"/>
  <c r="B429" i="2"/>
  <c r="Z429" i="2"/>
  <c r="B426" i="2"/>
  <c r="Z426" i="2"/>
  <c r="B423" i="2"/>
  <c r="Z423" i="2"/>
  <c r="B420" i="2"/>
  <c r="Z420" i="2"/>
  <c r="B399" i="2"/>
  <c r="Z399" i="2"/>
  <c r="AA399" i="2"/>
  <c r="AA394" i="2"/>
  <c r="B394" i="2"/>
  <c r="Z394" i="2"/>
  <c r="AA370" i="2"/>
  <c r="B370" i="2"/>
  <c r="Z370" i="2"/>
  <c r="AA363" i="2"/>
  <c r="B363" i="2"/>
  <c r="Z363" i="2"/>
  <c r="B413" i="2"/>
  <c r="Z413" i="2"/>
  <c r="AA408" i="2"/>
  <c r="B408" i="2"/>
  <c r="Z408" i="2"/>
  <c r="AA384" i="2"/>
  <c r="B384" i="2"/>
  <c r="Z384" i="2"/>
  <c r="AA339" i="2"/>
  <c r="B339" i="2"/>
  <c r="Z339" i="2"/>
  <c r="B416" i="2"/>
  <c r="Z416" i="2"/>
  <c r="B403" i="2"/>
  <c r="Z403" i="2"/>
  <c r="AA403" i="2"/>
  <c r="AA398" i="2"/>
  <c r="B398" i="2"/>
  <c r="Z398" i="2"/>
  <c r="AA374" i="2"/>
  <c r="B374" i="2"/>
  <c r="Z374" i="2"/>
  <c r="AA315" i="2"/>
  <c r="B315" i="2"/>
  <c r="Z315" i="2"/>
  <c r="B434" i="2"/>
  <c r="Z434" i="2"/>
  <c r="AA412" i="2"/>
  <c r="B412" i="2"/>
  <c r="Z412" i="2"/>
  <c r="AA388" i="2"/>
  <c r="B388" i="2"/>
  <c r="Z388" i="2"/>
  <c r="B431" i="2"/>
  <c r="Z431" i="2"/>
  <c r="B428" i="2"/>
  <c r="Z428" i="2"/>
  <c r="B425" i="2"/>
  <c r="Z425" i="2"/>
  <c r="B422" i="2"/>
  <c r="Z422" i="2"/>
  <c r="B419" i="2"/>
  <c r="Z419" i="2"/>
  <c r="B407" i="2"/>
  <c r="Z407" i="2"/>
  <c r="AA407" i="2"/>
  <c r="AA402" i="2"/>
  <c r="B402" i="2"/>
  <c r="Z402" i="2"/>
  <c r="AA378" i="2"/>
  <c r="B378" i="2"/>
  <c r="Z378" i="2"/>
  <c r="AA355" i="2"/>
  <c r="B355" i="2"/>
  <c r="Z355" i="2"/>
  <c r="AA512" i="2"/>
  <c r="AA510" i="2"/>
  <c r="AA508" i="2"/>
  <c r="AA506" i="2"/>
  <c r="AA504" i="2"/>
  <c r="AA502" i="2"/>
  <c r="AA500" i="2"/>
  <c r="AA498" i="2"/>
  <c r="AA496" i="2"/>
  <c r="AA494" i="2"/>
  <c r="AA492" i="2"/>
  <c r="AA490" i="2"/>
  <c r="AA488" i="2"/>
  <c r="AA486" i="2"/>
  <c r="AA484" i="2"/>
  <c r="AA482" i="2"/>
  <c r="AA480" i="2"/>
  <c r="AA478" i="2"/>
  <c r="AA476" i="2"/>
  <c r="AA474" i="2"/>
  <c r="AA472" i="2"/>
  <c r="AA470" i="2"/>
  <c r="AA468" i="2"/>
  <c r="AA438" i="2"/>
  <c r="B436" i="2"/>
  <c r="Z436" i="2"/>
  <c r="AA392" i="2"/>
  <c r="B392" i="2"/>
  <c r="Z392" i="2"/>
  <c r="AA331" i="2"/>
  <c r="B331" i="2"/>
  <c r="Z331" i="2"/>
  <c r="Z512" i="2"/>
  <c r="Z510" i="2"/>
  <c r="Z508" i="2"/>
  <c r="Z506" i="2"/>
  <c r="Z504" i="2"/>
  <c r="Z502" i="2"/>
  <c r="Z500" i="2"/>
  <c r="Z498" i="2"/>
  <c r="Z496" i="2"/>
  <c r="Z494" i="2"/>
  <c r="Z492" i="2"/>
  <c r="Z490" i="2"/>
  <c r="Z488" i="2"/>
  <c r="Z486" i="2"/>
  <c r="Z484" i="2"/>
  <c r="Z482" i="2"/>
  <c r="Z480" i="2"/>
  <c r="Z478" i="2"/>
  <c r="Z476" i="2"/>
  <c r="Z474" i="2"/>
  <c r="Z472" i="2"/>
  <c r="Z470" i="2"/>
  <c r="AA433" i="2"/>
  <c r="B415" i="2"/>
  <c r="Z415" i="2"/>
  <c r="B411" i="2"/>
  <c r="Z411" i="2"/>
  <c r="AA411" i="2"/>
  <c r="AA406" i="2"/>
  <c r="B406" i="2"/>
  <c r="Z406" i="2"/>
  <c r="AA382" i="2"/>
  <c r="B382" i="2"/>
  <c r="Z382" i="2"/>
  <c r="AA368" i="2"/>
  <c r="B368" i="2"/>
  <c r="Z368" i="2"/>
  <c r="Z433" i="2"/>
  <c r="B418" i="2"/>
  <c r="Z418" i="2"/>
  <c r="B401" i="2"/>
  <c r="Z401" i="2"/>
  <c r="AA401" i="2"/>
  <c r="AA396" i="2"/>
  <c r="B396" i="2"/>
  <c r="Z396" i="2"/>
  <c r="AA372" i="2"/>
  <c r="B372" i="2"/>
  <c r="Z372" i="2"/>
  <c r="B430" i="2"/>
  <c r="Z430" i="2"/>
  <c r="B427" i="2"/>
  <c r="Z427" i="2"/>
  <c r="B424" i="2"/>
  <c r="Z424" i="2"/>
  <c r="B421" i="2"/>
  <c r="Z421" i="2"/>
  <c r="AA410" i="2"/>
  <c r="B410" i="2"/>
  <c r="Z410" i="2"/>
  <c r="AA386" i="2"/>
  <c r="B386" i="2"/>
  <c r="Z386" i="2"/>
  <c r="Z435" i="2"/>
  <c r="B414" i="2"/>
  <c r="Z414" i="2"/>
  <c r="B405" i="2"/>
  <c r="Z405" i="2"/>
  <c r="AA405" i="2"/>
  <c r="AA400" i="2"/>
  <c r="B400" i="2"/>
  <c r="Z400" i="2"/>
  <c r="AA376" i="2"/>
  <c r="B376" i="2"/>
  <c r="Z376" i="2"/>
  <c r="AA347" i="2"/>
  <c r="B347" i="2"/>
  <c r="Z347" i="2"/>
  <c r="AA323" i="2"/>
  <c r="B323" i="2"/>
  <c r="Z323" i="2"/>
  <c r="AA390" i="2"/>
  <c r="B390" i="2"/>
  <c r="Z390" i="2"/>
  <c r="B417" i="2"/>
  <c r="Z417" i="2"/>
  <c r="B409" i="2"/>
  <c r="Z409" i="2"/>
  <c r="AA409" i="2"/>
  <c r="AA404" i="2"/>
  <c r="B404" i="2"/>
  <c r="Z404" i="2"/>
  <c r="AA380" i="2"/>
  <c r="B380" i="2"/>
  <c r="Z380" i="2"/>
  <c r="AA397" i="2"/>
  <c r="AA395" i="2"/>
  <c r="AA393" i="2"/>
  <c r="AA391" i="2"/>
  <c r="AA389" i="2"/>
  <c r="AA387" i="2"/>
  <c r="AA385" i="2"/>
  <c r="AA383" i="2"/>
  <c r="AA381" i="2"/>
  <c r="AA379" i="2"/>
  <c r="AA377" i="2"/>
  <c r="AA375" i="2"/>
  <c r="AA373" i="2"/>
  <c r="AA371" i="2"/>
  <c r="Z397" i="2"/>
  <c r="Z395" i="2"/>
  <c r="Z393" i="2"/>
  <c r="Z391" i="2"/>
  <c r="Z389" i="2"/>
  <c r="Z387" i="2"/>
  <c r="Z385" i="2"/>
  <c r="Z383" i="2"/>
  <c r="Z381" i="2"/>
  <c r="Z379" i="2"/>
  <c r="Z377" i="2"/>
  <c r="Z375" i="2"/>
  <c r="Z373" i="2"/>
  <c r="Z371" i="2"/>
  <c r="Z369" i="2"/>
  <c r="Z367" i="2"/>
  <c r="AA361" i="2"/>
  <c r="AA353" i="2"/>
  <c r="AA345" i="2"/>
  <c r="AA337" i="2"/>
  <c r="AA329" i="2"/>
  <c r="AA321" i="2"/>
  <c r="Z361" i="2"/>
  <c r="Z353" i="2"/>
  <c r="Z345" i="2"/>
  <c r="Z337" i="2"/>
  <c r="Z329" i="2"/>
  <c r="Z321" i="2"/>
  <c r="B173" i="2"/>
  <c r="Z173" i="2"/>
  <c r="B169" i="2"/>
  <c r="Z169" i="2"/>
  <c r="B165" i="2"/>
  <c r="Z165" i="2"/>
  <c r="B161" i="2"/>
  <c r="Z161" i="2"/>
  <c r="B135" i="2"/>
  <c r="Z135" i="2"/>
  <c r="AA135" i="2"/>
  <c r="B207" i="2"/>
  <c r="Z207" i="2"/>
  <c r="B195" i="2"/>
  <c r="Z195" i="2"/>
  <c r="B180" i="2"/>
  <c r="Z180" i="2"/>
  <c r="B151" i="2"/>
  <c r="Z151" i="2"/>
  <c r="AA151" i="2"/>
  <c r="Z265" i="2"/>
  <c r="Z263" i="2"/>
  <c r="Z261" i="2"/>
  <c r="Z259" i="2"/>
  <c r="Z257" i="2"/>
  <c r="Z255" i="2"/>
  <c r="Z253" i="2"/>
  <c r="Z251" i="2"/>
  <c r="Z249" i="2"/>
  <c r="Z247" i="2"/>
  <c r="Z245" i="2"/>
  <c r="Z243" i="2"/>
  <c r="Z241" i="2"/>
  <c r="Z239" i="2"/>
  <c r="Z237" i="2"/>
  <c r="Z235" i="2"/>
  <c r="Z233" i="2"/>
  <c r="Z231" i="2"/>
  <c r="Z229" i="2"/>
  <c r="Z227" i="2"/>
  <c r="Z225" i="2"/>
  <c r="Z223" i="2"/>
  <c r="Z221" i="2"/>
  <c r="Z219" i="2"/>
  <c r="Z217" i="2"/>
  <c r="Z215" i="2"/>
  <c r="Z213" i="2"/>
  <c r="Z211" i="2"/>
  <c r="Z209" i="2"/>
  <c r="AA204" i="2"/>
  <c r="B183" i="2"/>
  <c r="Z183" i="2"/>
  <c r="B197" i="2"/>
  <c r="Z197" i="2"/>
  <c r="B192" i="2"/>
  <c r="Z192" i="2"/>
  <c r="B189" i="2"/>
  <c r="Z189" i="2"/>
  <c r="B186" i="2"/>
  <c r="Z186" i="2"/>
  <c r="B176" i="2"/>
  <c r="Z176" i="2"/>
  <c r="B172" i="2"/>
  <c r="Z172" i="2"/>
  <c r="B168" i="2"/>
  <c r="Z168" i="2"/>
  <c r="B164" i="2"/>
  <c r="Z164" i="2"/>
  <c r="B155" i="2"/>
  <c r="Z155" i="2"/>
  <c r="AA155" i="2"/>
  <c r="B179" i="2"/>
  <c r="Z179" i="2"/>
  <c r="B145" i="2"/>
  <c r="Z145" i="2"/>
  <c r="AA145" i="2"/>
  <c r="Z206" i="2"/>
  <c r="B199" i="2"/>
  <c r="Z199" i="2"/>
  <c r="Z194" i="2"/>
  <c r="B159" i="2"/>
  <c r="Z159" i="2"/>
  <c r="AA159" i="2"/>
  <c r="AA208" i="2"/>
  <c r="AA196" i="2"/>
  <c r="B182" i="2"/>
  <c r="Z182" i="2"/>
  <c r="B175" i="2"/>
  <c r="Z175" i="2"/>
  <c r="B171" i="2"/>
  <c r="Z171" i="2"/>
  <c r="B167" i="2"/>
  <c r="Z167" i="2"/>
  <c r="B163" i="2"/>
  <c r="Z163" i="2"/>
  <c r="B149" i="2"/>
  <c r="Z149" i="2"/>
  <c r="AA149" i="2"/>
  <c r="Z208" i="2"/>
  <c r="B201" i="2"/>
  <c r="Z201" i="2"/>
  <c r="Z196" i="2"/>
  <c r="B191" i="2"/>
  <c r="Z191" i="2"/>
  <c r="B188" i="2"/>
  <c r="Z188" i="2"/>
  <c r="B185" i="2"/>
  <c r="Z185" i="2"/>
  <c r="B178" i="2"/>
  <c r="Z178" i="2"/>
  <c r="B153" i="2"/>
  <c r="Z153" i="2"/>
  <c r="AA153" i="2"/>
  <c r="B203" i="2"/>
  <c r="Z203" i="2"/>
  <c r="B181" i="2"/>
  <c r="Z181" i="2"/>
  <c r="B174" i="2"/>
  <c r="Z174" i="2"/>
  <c r="B170" i="2"/>
  <c r="Z170" i="2"/>
  <c r="B166" i="2"/>
  <c r="Z166" i="2"/>
  <c r="B162" i="2"/>
  <c r="Z162" i="2"/>
  <c r="B157" i="2"/>
  <c r="Z157" i="2"/>
  <c r="AA157" i="2"/>
  <c r="B205" i="2"/>
  <c r="Z205" i="2"/>
  <c r="Z200" i="2"/>
  <c r="B193" i="2"/>
  <c r="Z193" i="2"/>
  <c r="B190" i="2"/>
  <c r="Z190" i="2"/>
  <c r="B187" i="2"/>
  <c r="Z187" i="2"/>
  <c r="B184" i="2"/>
  <c r="Z184" i="2"/>
  <c r="B177" i="2"/>
  <c r="Z177" i="2"/>
  <c r="AA173" i="2"/>
  <c r="AA169" i="2"/>
  <c r="AA165" i="2"/>
  <c r="B147" i="2"/>
  <c r="Z147" i="2"/>
  <c r="AA147" i="2"/>
  <c r="B132" i="2"/>
  <c r="Z132" i="2"/>
  <c r="B128" i="2"/>
  <c r="Z128" i="2"/>
  <c r="B124" i="2"/>
  <c r="Z124" i="2"/>
  <c r="B120" i="2"/>
  <c r="Z120" i="2"/>
  <c r="B116" i="2"/>
  <c r="Z116" i="2"/>
  <c r="B112" i="2"/>
  <c r="Z112" i="2"/>
  <c r="B108" i="2"/>
  <c r="Z108" i="2"/>
  <c r="B104" i="2"/>
  <c r="Z104" i="2"/>
  <c r="B100" i="2"/>
  <c r="Z100" i="2"/>
  <c r="B96" i="2"/>
  <c r="Z96" i="2"/>
  <c r="B92" i="2"/>
  <c r="Z92" i="2"/>
  <c r="B88" i="2"/>
  <c r="Z88" i="2"/>
  <c r="B84" i="2"/>
  <c r="Z84" i="2"/>
  <c r="B80" i="2"/>
  <c r="Z80" i="2"/>
  <c r="B76" i="2"/>
  <c r="Z76" i="2"/>
  <c r="B72" i="2"/>
  <c r="Z72" i="2"/>
  <c r="B68" i="2"/>
  <c r="Z68" i="2"/>
  <c r="B141" i="2"/>
  <c r="Z141" i="2"/>
  <c r="B138" i="2"/>
  <c r="Z138" i="2"/>
  <c r="B131" i="2"/>
  <c r="Z131" i="2"/>
  <c r="AA131" i="2"/>
  <c r="B127" i="2"/>
  <c r="Z127" i="2"/>
  <c r="AA127" i="2"/>
  <c r="B123" i="2"/>
  <c r="Z123" i="2"/>
  <c r="AA123" i="2"/>
  <c r="B119" i="2"/>
  <c r="Z119" i="2"/>
  <c r="AA119" i="2"/>
  <c r="B115" i="2"/>
  <c r="Z115" i="2"/>
  <c r="AA115" i="2"/>
  <c r="B111" i="2"/>
  <c r="Z111" i="2"/>
  <c r="AA111" i="2"/>
  <c r="B107" i="2"/>
  <c r="Z107" i="2"/>
  <c r="AA107" i="2"/>
  <c r="B103" i="2"/>
  <c r="Z103" i="2"/>
  <c r="AA103" i="2"/>
  <c r="B99" i="2"/>
  <c r="Z99" i="2"/>
  <c r="AA99" i="2"/>
  <c r="B95" i="2"/>
  <c r="Z95" i="2"/>
  <c r="AA95" i="2"/>
  <c r="B91" i="2"/>
  <c r="Z91" i="2"/>
  <c r="AA91" i="2"/>
  <c r="B87" i="2"/>
  <c r="Z87" i="2"/>
  <c r="AA87" i="2"/>
  <c r="B83" i="2"/>
  <c r="Z83" i="2"/>
  <c r="AA83" i="2"/>
  <c r="B79" i="2"/>
  <c r="Z79" i="2"/>
  <c r="AA79" i="2"/>
  <c r="B75" i="2"/>
  <c r="Z75" i="2"/>
  <c r="AA75" i="2"/>
  <c r="B71" i="2"/>
  <c r="Z71" i="2"/>
  <c r="AA71" i="2"/>
  <c r="B67" i="2"/>
  <c r="Z67" i="2"/>
  <c r="AA67" i="2"/>
  <c r="AA143" i="2"/>
  <c r="Z143" i="2"/>
  <c r="B134" i="2"/>
  <c r="Z134" i="2"/>
  <c r="B140" i="2"/>
  <c r="Z140" i="2"/>
  <c r="B137" i="2"/>
  <c r="Z137" i="2"/>
  <c r="B130" i="2"/>
  <c r="Z130" i="2"/>
  <c r="B126" i="2"/>
  <c r="Z126" i="2"/>
  <c r="B122" i="2"/>
  <c r="Z122" i="2"/>
  <c r="B118" i="2"/>
  <c r="Z118" i="2"/>
  <c r="B114" i="2"/>
  <c r="Z114" i="2"/>
  <c r="B110" i="2"/>
  <c r="Z110" i="2"/>
  <c r="B106" i="2"/>
  <c r="Z106" i="2"/>
  <c r="B102" i="2"/>
  <c r="Z102" i="2"/>
  <c r="B98" i="2"/>
  <c r="Z98" i="2"/>
  <c r="B94" i="2"/>
  <c r="Z94" i="2"/>
  <c r="B90" i="2"/>
  <c r="Z90" i="2"/>
  <c r="B86" i="2"/>
  <c r="Z86" i="2"/>
  <c r="B82" i="2"/>
  <c r="Z82" i="2"/>
  <c r="B78" i="2"/>
  <c r="Z78" i="2"/>
  <c r="B74" i="2"/>
  <c r="Z74" i="2"/>
  <c r="B70" i="2"/>
  <c r="B8" i="17" s="1"/>
  <c r="Z70" i="2"/>
  <c r="B66" i="2"/>
  <c r="Z66" i="2"/>
  <c r="B133" i="2"/>
  <c r="Z133" i="2"/>
  <c r="AA133" i="2"/>
  <c r="B65" i="2"/>
  <c r="Z65" i="2"/>
  <c r="AA65" i="2"/>
  <c r="B129" i="2"/>
  <c r="Z129" i="2"/>
  <c r="AA129" i="2"/>
  <c r="B125" i="2"/>
  <c r="Z125" i="2"/>
  <c r="AA125" i="2"/>
  <c r="B121" i="2"/>
  <c r="Z121" i="2"/>
  <c r="AA121" i="2"/>
  <c r="B117" i="2"/>
  <c r="Z117" i="2"/>
  <c r="AA117" i="2"/>
  <c r="B113" i="2"/>
  <c r="Z113" i="2"/>
  <c r="AA113" i="2"/>
  <c r="B109" i="2"/>
  <c r="Z109" i="2"/>
  <c r="AA109" i="2"/>
  <c r="B105" i="2"/>
  <c r="Z105" i="2"/>
  <c r="AA105" i="2"/>
  <c r="B101" i="2"/>
  <c r="Z101" i="2"/>
  <c r="AA101" i="2"/>
  <c r="B97" i="2"/>
  <c r="Z97" i="2"/>
  <c r="AA97" i="2"/>
  <c r="B93" i="2"/>
  <c r="Z93" i="2"/>
  <c r="AA93" i="2"/>
  <c r="B89" i="2"/>
  <c r="Z89" i="2"/>
  <c r="AA89" i="2"/>
  <c r="B85" i="2"/>
  <c r="Z85" i="2"/>
  <c r="AA85" i="2"/>
  <c r="B81" i="2"/>
  <c r="Z81" i="2"/>
  <c r="AA81" i="2"/>
  <c r="B77" i="2"/>
  <c r="Z77" i="2"/>
  <c r="AA77" i="2"/>
  <c r="B73" i="2"/>
  <c r="Z73" i="2"/>
  <c r="AA73" i="2"/>
  <c r="B69" i="2"/>
  <c r="Z69" i="2"/>
  <c r="AA69" i="2"/>
  <c r="B142" i="2"/>
  <c r="Z142" i="2"/>
  <c r="B139" i="2"/>
  <c r="Z139" i="2"/>
  <c r="B136" i="2"/>
  <c r="Z136" i="2"/>
  <c r="Z160" i="2"/>
  <c r="Z158" i="2"/>
  <c r="Z156" i="2"/>
  <c r="Z154" i="2"/>
  <c r="Z152" i="2"/>
  <c r="Z150" i="2"/>
  <c r="Z148" i="2"/>
  <c r="Z146" i="2"/>
  <c r="Z144" i="2"/>
  <c r="AA132" i="2"/>
  <c r="AA128" i="2"/>
  <c r="AA124" i="2"/>
  <c r="AA120" i="2"/>
  <c r="AA116" i="2"/>
  <c r="AA112" i="2"/>
  <c r="AA108" i="2"/>
  <c r="AA104" i="2"/>
  <c r="AA100" i="2"/>
  <c r="AA96" i="2"/>
  <c r="AA92" i="2"/>
  <c r="AA88" i="2"/>
  <c r="AA84" i="2"/>
  <c r="AA80" i="2"/>
  <c r="AA76" i="2"/>
  <c r="AA72" i="2"/>
  <c r="AA68" i="2"/>
  <c r="B64" i="2"/>
  <c r="Z64" i="2"/>
  <c r="AA64" i="2"/>
  <c r="AA62" i="2"/>
  <c r="AA60" i="2"/>
  <c r="Z62" i="2"/>
  <c r="Z60" i="2"/>
  <c r="AA63" i="2"/>
  <c r="Z63" i="2"/>
  <c r="Z61" i="2"/>
  <c r="Z59" i="2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1" i="1"/>
  <c r="K52" i="1"/>
  <c r="K53" i="1"/>
  <c r="K50" i="1"/>
  <c r="E8" i="10"/>
  <c r="C770" i="17" l="1"/>
  <c r="D770" i="17" s="1"/>
  <c r="C720" i="17"/>
  <c r="G76" i="7"/>
  <c r="J76" i="7" s="1"/>
  <c r="M76" i="7" s="1"/>
  <c r="P76" i="7" s="1"/>
  <c r="S76" i="7" s="1"/>
  <c r="V76" i="7" s="1"/>
  <c r="Y76" i="7" s="1"/>
  <c r="AB76" i="7" s="1"/>
  <c r="F128" i="7"/>
  <c r="I128" i="7" s="1"/>
  <c r="L128" i="7" s="1"/>
  <c r="O128" i="7" s="1"/>
  <c r="R128" i="7" s="1"/>
  <c r="U128" i="7" s="1"/>
  <c r="X128" i="7" s="1"/>
  <c r="AA128" i="7" s="1"/>
  <c r="K177" i="7"/>
  <c r="N177" i="7" s="1"/>
  <c r="Q177" i="7" s="1"/>
  <c r="T177" i="7" s="1"/>
  <c r="W177" i="7" s="1"/>
  <c r="Z177" i="7" s="1"/>
  <c r="AC177" i="7" s="1"/>
  <c r="G500" i="8"/>
  <c r="AD500" i="8"/>
  <c r="E514" i="8"/>
  <c r="AD514" i="8"/>
  <c r="E478" i="8"/>
  <c r="AD478" i="8"/>
  <c r="G467" i="8"/>
  <c r="AB467" i="8" s="1"/>
  <c r="AD467" i="8"/>
  <c r="D480" i="8"/>
  <c r="AD480" i="8"/>
  <c r="E516" i="8"/>
  <c r="AD516" i="8"/>
  <c r="G461" i="8"/>
  <c r="AD461" i="8"/>
  <c r="D506" i="8"/>
  <c r="AD506" i="8"/>
  <c r="F496" i="8"/>
  <c r="AD496" i="8"/>
  <c r="E486" i="8"/>
  <c r="AD486" i="8"/>
  <c r="D522" i="8"/>
  <c r="AD522" i="8"/>
  <c r="E473" i="8"/>
  <c r="AD473" i="8"/>
  <c r="E512" i="8"/>
  <c r="AD512" i="8"/>
  <c r="F455" i="8"/>
  <c r="AD455" i="8"/>
  <c r="D508" i="8"/>
  <c r="AD508" i="8"/>
  <c r="F492" i="8"/>
  <c r="O492" i="8" s="1"/>
  <c r="AD492" i="8"/>
  <c r="G482" i="8"/>
  <c r="AB482" i="8" s="1"/>
  <c r="AD482" i="8"/>
  <c r="F518" i="8"/>
  <c r="AA518" i="8" s="1"/>
  <c r="AD518" i="8"/>
  <c r="E498" i="8"/>
  <c r="AD498" i="8"/>
  <c r="E484" i="8"/>
  <c r="AD484" i="8"/>
  <c r="E488" i="8"/>
  <c r="AD488" i="8"/>
  <c r="E490" i="8"/>
  <c r="AD490" i="8"/>
  <c r="E504" i="8"/>
  <c r="AD504" i="8"/>
  <c r="G520" i="8"/>
  <c r="J520" i="8" s="1"/>
  <c r="AD520" i="8"/>
  <c r="G494" i="8"/>
  <c r="AD494" i="8"/>
  <c r="G502" i="8"/>
  <c r="AD502" i="8"/>
  <c r="E510" i="8"/>
  <c r="AD510" i="8"/>
  <c r="K130" i="7"/>
  <c r="N130" i="7" s="1"/>
  <c r="Q130" i="7" s="1"/>
  <c r="T130" i="7" s="1"/>
  <c r="W130" i="7" s="1"/>
  <c r="Z130" i="7" s="1"/>
  <c r="AC130" i="7" s="1"/>
  <c r="G93" i="7"/>
  <c r="J93" i="7" s="1"/>
  <c r="M93" i="7" s="1"/>
  <c r="P93" i="7" s="1"/>
  <c r="S93" i="7" s="1"/>
  <c r="V93" i="7" s="1"/>
  <c r="Y93" i="7" s="1"/>
  <c r="AB93" i="7" s="1"/>
  <c r="G130" i="7"/>
  <c r="J130" i="7" s="1"/>
  <c r="M130" i="7" s="1"/>
  <c r="P130" i="7" s="1"/>
  <c r="S130" i="7" s="1"/>
  <c r="V130" i="7" s="1"/>
  <c r="Y130" i="7" s="1"/>
  <c r="AB130" i="7" s="1"/>
  <c r="F175" i="7"/>
  <c r="I175" i="7" s="1"/>
  <c r="L175" i="7" s="1"/>
  <c r="O175" i="7" s="1"/>
  <c r="R175" i="7" s="1"/>
  <c r="U175" i="7" s="1"/>
  <c r="X175" i="7" s="1"/>
  <c r="AA175" i="7" s="1"/>
  <c r="K175" i="7"/>
  <c r="N175" i="7" s="1"/>
  <c r="Q175" i="7" s="1"/>
  <c r="T175" i="7" s="1"/>
  <c r="W175" i="7" s="1"/>
  <c r="Z175" i="7" s="1"/>
  <c r="AC175" i="7" s="1"/>
  <c r="F122" i="7"/>
  <c r="I122" i="7" s="1"/>
  <c r="L122" i="7" s="1"/>
  <c r="O122" i="7" s="1"/>
  <c r="R122" i="7" s="1"/>
  <c r="U122" i="7" s="1"/>
  <c r="X122" i="7" s="1"/>
  <c r="AA122" i="7" s="1"/>
  <c r="G122" i="7"/>
  <c r="J122" i="7" s="1"/>
  <c r="M122" i="7" s="1"/>
  <c r="P122" i="7" s="1"/>
  <c r="S122" i="7" s="1"/>
  <c r="V122" i="7" s="1"/>
  <c r="Y122" i="7" s="1"/>
  <c r="AB122" i="7" s="1"/>
  <c r="C698" i="17"/>
  <c r="E698" i="17" s="1"/>
  <c r="H734" i="17"/>
  <c r="K76" i="7"/>
  <c r="N76" i="7" s="1"/>
  <c r="Q76" i="7" s="1"/>
  <c r="T76" i="7" s="1"/>
  <c r="W76" i="7" s="1"/>
  <c r="Z76" i="7" s="1"/>
  <c r="AC76" i="7" s="1"/>
  <c r="K127" i="7"/>
  <c r="N127" i="7" s="1"/>
  <c r="Q127" i="7" s="1"/>
  <c r="T127" i="7" s="1"/>
  <c r="W127" i="7" s="1"/>
  <c r="Z127" i="7" s="1"/>
  <c r="AC127" i="7" s="1"/>
  <c r="G123" i="7"/>
  <c r="J123" i="7" s="1"/>
  <c r="M123" i="7" s="1"/>
  <c r="P123" i="7" s="1"/>
  <c r="S123" i="7" s="1"/>
  <c r="V123" i="7" s="1"/>
  <c r="Y123" i="7" s="1"/>
  <c r="AB123" i="7" s="1"/>
  <c r="F123" i="7"/>
  <c r="I123" i="7" s="1"/>
  <c r="L123" i="7" s="1"/>
  <c r="O123" i="7" s="1"/>
  <c r="R123" i="7" s="1"/>
  <c r="U123" i="7" s="1"/>
  <c r="X123" i="7" s="1"/>
  <c r="AA123" i="7" s="1"/>
  <c r="F516" i="8"/>
  <c r="L516" i="8" s="1"/>
  <c r="C257" i="7"/>
  <c r="C258" i="7" s="1"/>
  <c r="C259" i="7" s="1"/>
  <c r="C260" i="7" s="1"/>
  <c r="C261" i="7" s="1"/>
  <c r="C262" i="7" s="1"/>
  <c r="C263" i="7" s="1"/>
  <c r="C264" i="7" s="1"/>
  <c r="C265" i="7" s="1"/>
  <c r="C266" i="7" s="1"/>
  <c r="C267" i="7" s="1"/>
  <c r="C268" i="7" s="1"/>
  <c r="C269" i="7" s="1"/>
  <c r="C270" i="7" s="1"/>
  <c r="C271" i="7" s="1"/>
  <c r="C272" i="7" s="1"/>
  <c r="C273" i="7" s="1"/>
  <c r="C274" i="7" s="1"/>
  <c r="C275" i="7" s="1"/>
  <c r="C276" i="7" s="1"/>
  <c r="C277" i="7" s="1"/>
  <c r="C278" i="7" s="1"/>
  <c r="C279" i="7" s="1"/>
  <c r="C280" i="7" s="1"/>
  <c r="C281" i="7" s="1"/>
  <c r="C282" i="7" s="1"/>
  <c r="C283" i="7" s="1"/>
  <c r="C284" i="7" s="1"/>
  <c r="C285" i="7" s="1"/>
  <c r="C286" i="7" s="1"/>
  <c r="C287" i="7" s="1"/>
  <c r="C288" i="7" s="1"/>
  <c r="C289" i="7" s="1"/>
  <c r="C290" i="7" s="1"/>
  <c r="C291" i="7" s="1"/>
  <c r="C292" i="7" s="1"/>
  <c r="C293" i="7" s="1"/>
  <c r="C294" i="7" s="1"/>
  <c r="C295" i="7" s="1"/>
  <c r="C296" i="7" s="1"/>
  <c r="C297" i="7" s="1"/>
  <c r="C298" i="7" s="1"/>
  <c r="C299" i="7" s="1"/>
  <c r="C300" i="7" s="1"/>
  <c r="C301" i="7" s="1"/>
  <c r="C302" i="7" s="1"/>
  <c r="C303" i="7" s="1"/>
  <c r="C304" i="7" s="1"/>
  <c r="C305" i="7" s="1"/>
  <c r="C306" i="7" s="1"/>
  <c r="C307" i="7" s="1"/>
  <c r="C308" i="7" s="1"/>
  <c r="C309" i="7" s="1"/>
  <c r="C310" i="7" s="1"/>
  <c r="C311" i="7" s="1"/>
  <c r="C312" i="7" s="1"/>
  <c r="C313" i="7" s="1"/>
  <c r="C314" i="7" s="1"/>
  <c r="C315" i="7" s="1"/>
  <c r="C316" i="7" s="1"/>
  <c r="C317" i="7" s="1"/>
  <c r="C318" i="7" s="1"/>
  <c r="C319" i="7" s="1"/>
  <c r="C320" i="7" s="1"/>
  <c r="C321" i="7" s="1"/>
  <c r="C322" i="7" s="1"/>
  <c r="C323" i="7" s="1"/>
  <c r="C324" i="7" s="1"/>
  <c r="C325" i="7" s="1"/>
  <c r="C326" i="7" s="1"/>
  <c r="C327" i="7" s="1"/>
  <c r="C328" i="7" s="1"/>
  <c r="C329" i="7" s="1"/>
  <c r="C330" i="7" s="1"/>
  <c r="C331" i="7" s="1"/>
  <c r="C332" i="7" s="1"/>
  <c r="C333" i="7" s="1"/>
  <c r="C334" i="7" s="1"/>
  <c r="C335" i="7" s="1"/>
  <c r="C336" i="7" s="1"/>
  <c r="C337" i="7" s="1"/>
  <c r="C338" i="7" s="1"/>
  <c r="C339" i="7" s="1"/>
  <c r="C340" i="7" s="1"/>
  <c r="C341" i="7" s="1"/>
  <c r="C342" i="7" s="1"/>
  <c r="C343" i="7" s="1"/>
  <c r="C344" i="7" s="1"/>
  <c r="C345" i="7" s="1"/>
  <c r="C346" i="7" s="1"/>
  <c r="C347" i="7" s="1"/>
  <c r="C348" i="7" s="1"/>
  <c r="C349" i="7" s="1"/>
  <c r="C350" i="7" s="1"/>
  <c r="C351" i="7" s="1"/>
  <c r="C352" i="7" s="1"/>
  <c r="C353" i="7" s="1"/>
  <c r="C354" i="7" s="1"/>
  <c r="C355" i="7" s="1"/>
  <c r="C356" i="7" s="1"/>
  <c r="C357" i="7" s="1"/>
  <c r="C358" i="7" s="1"/>
  <c r="C359" i="7" s="1"/>
  <c r="C360" i="7" s="1"/>
  <c r="C361" i="7" s="1"/>
  <c r="C362" i="7" s="1"/>
  <c r="C363" i="7" s="1"/>
  <c r="C364" i="7" s="1"/>
  <c r="C365" i="7" s="1"/>
  <c r="C366" i="7" s="1"/>
  <c r="C367" i="7" s="1"/>
  <c r="C368" i="7" s="1"/>
  <c r="C369" i="7" s="1"/>
  <c r="C370" i="7" s="1"/>
  <c r="C371" i="7" s="1"/>
  <c r="C372" i="7" s="1"/>
  <c r="C373" i="7" s="1"/>
  <c r="C374" i="7" s="1"/>
  <c r="C375" i="7" s="1"/>
  <c r="C376" i="7" s="1"/>
  <c r="C377" i="7" s="1"/>
  <c r="C378" i="7" s="1"/>
  <c r="G177" i="7"/>
  <c r="J177" i="7" s="1"/>
  <c r="M177" i="7" s="1"/>
  <c r="P177" i="7" s="1"/>
  <c r="S177" i="7" s="1"/>
  <c r="V177" i="7" s="1"/>
  <c r="Y177" i="7" s="1"/>
  <c r="AB177" i="7" s="1"/>
  <c r="E716" i="17"/>
  <c r="H752" i="17"/>
  <c r="G716" i="17"/>
  <c r="H563" i="17"/>
  <c r="H716" i="17"/>
  <c r="F716" i="17"/>
  <c r="H680" i="17"/>
  <c r="H644" i="17"/>
  <c r="F127" i="7"/>
  <c r="I127" i="7" s="1"/>
  <c r="L127" i="7" s="1"/>
  <c r="O127" i="7" s="1"/>
  <c r="R127" i="7" s="1"/>
  <c r="U127" i="7" s="1"/>
  <c r="X127" i="7" s="1"/>
  <c r="AA127" i="7" s="1"/>
  <c r="D644" i="17"/>
  <c r="H501" i="17"/>
  <c r="G87" i="7"/>
  <c r="J87" i="7" s="1"/>
  <c r="M87" i="7" s="1"/>
  <c r="P87" i="7" s="1"/>
  <c r="S87" i="7" s="1"/>
  <c r="V87" i="7" s="1"/>
  <c r="Y87" i="7" s="1"/>
  <c r="AB87" i="7" s="1"/>
  <c r="E724" i="17"/>
  <c r="G257" i="7"/>
  <c r="J257" i="7" s="1"/>
  <c r="M257" i="7" s="1"/>
  <c r="P257" i="7" s="1"/>
  <c r="S257" i="7" s="1"/>
  <c r="V257" i="7" s="1"/>
  <c r="Y257" i="7" s="1"/>
  <c r="AB257" i="7" s="1"/>
  <c r="K257" i="7"/>
  <c r="N257" i="7" s="1"/>
  <c r="Q257" i="7" s="1"/>
  <c r="T257" i="7" s="1"/>
  <c r="W257" i="7" s="1"/>
  <c r="Z257" i="7" s="1"/>
  <c r="AC257" i="7" s="1"/>
  <c r="K87" i="7"/>
  <c r="N87" i="7" s="1"/>
  <c r="Q87" i="7" s="1"/>
  <c r="T87" i="7" s="1"/>
  <c r="W87" i="7" s="1"/>
  <c r="Z87" i="7" s="1"/>
  <c r="AC87" i="7" s="1"/>
  <c r="F114" i="7"/>
  <c r="I114" i="7" s="1"/>
  <c r="L114" i="7" s="1"/>
  <c r="O114" i="7" s="1"/>
  <c r="R114" i="7" s="1"/>
  <c r="U114" i="7" s="1"/>
  <c r="X114" i="7" s="1"/>
  <c r="AA114" i="7" s="1"/>
  <c r="F686" i="17"/>
  <c r="C758" i="17"/>
  <c r="G758" i="17" s="1"/>
  <c r="H686" i="17"/>
  <c r="C450" i="17"/>
  <c r="G450" i="17" s="1"/>
  <c r="F116" i="7"/>
  <c r="I116" i="7" s="1"/>
  <c r="L116" i="7" s="1"/>
  <c r="O116" i="7" s="1"/>
  <c r="R116" i="7" s="1"/>
  <c r="U116" i="7" s="1"/>
  <c r="X116" i="7" s="1"/>
  <c r="AA116" i="7" s="1"/>
  <c r="H450" i="17"/>
  <c r="F215" i="7"/>
  <c r="I215" i="7" s="1"/>
  <c r="L215" i="7" s="1"/>
  <c r="O215" i="7" s="1"/>
  <c r="R215" i="7" s="1"/>
  <c r="U215" i="7" s="1"/>
  <c r="X215" i="7" s="1"/>
  <c r="AA215" i="7" s="1"/>
  <c r="C614" i="17"/>
  <c r="G614" i="17" s="1"/>
  <c r="K215" i="7"/>
  <c r="N215" i="7" s="1"/>
  <c r="Q215" i="7" s="1"/>
  <c r="T215" i="7" s="1"/>
  <c r="W215" i="7" s="1"/>
  <c r="Z215" i="7" s="1"/>
  <c r="AC215" i="7" s="1"/>
  <c r="C650" i="17"/>
  <c r="D650" i="17" s="1"/>
  <c r="C722" i="17"/>
  <c r="D722" i="17" s="1"/>
  <c r="F102" i="7"/>
  <c r="I102" i="7" s="1"/>
  <c r="L102" i="7" s="1"/>
  <c r="O102" i="7" s="1"/>
  <c r="R102" i="7" s="1"/>
  <c r="U102" i="7" s="1"/>
  <c r="X102" i="7" s="1"/>
  <c r="AA102" i="7" s="1"/>
  <c r="G102" i="7"/>
  <c r="J102" i="7" s="1"/>
  <c r="M102" i="7" s="1"/>
  <c r="P102" i="7" s="1"/>
  <c r="S102" i="7" s="1"/>
  <c r="V102" i="7" s="1"/>
  <c r="Y102" i="7" s="1"/>
  <c r="AB102" i="7" s="1"/>
  <c r="E686" i="17"/>
  <c r="K116" i="7"/>
  <c r="N116" i="7" s="1"/>
  <c r="Q116" i="7" s="1"/>
  <c r="T116" i="7" s="1"/>
  <c r="W116" i="7" s="1"/>
  <c r="Z116" i="7" s="1"/>
  <c r="AC116" i="7" s="1"/>
  <c r="G686" i="17"/>
  <c r="C764" i="17"/>
  <c r="G764" i="17" s="1"/>
  <c r="C728" i="17"/>
  <c r="G728" i="17" s="1"/>
  <c r="H762" i="17"/>
  <c r="H507" i="17"/>
  <c r="F113" i="7"/>
  <c r="I113" i="7" s="1"/>
  <c r="L113" i="7" s="1"/>
  <c r="O113" i="7" s="1"/>
  <c r="R113" i="7" s="1"/>
  <c r="U113" i="7" s="1"/>
  <c r="X113" i="7" s="1"/>
  <c r="AA113" i="7" s="1"/>
  <c r="K114" i="7"/>
  <c r="N114" i="7" s="1"/>
  <c r="Q114" i="7" s="1"/>
  <c r="T114" i="7" s="1"/>
  <c r="W114" i="7" s="1"/>
  <c r="Z114" i="7" s="1"/>
  <c r="AC114" i="7" s="1"/>
  <c r="H656" i="17"/>
  <c r="C444" i="17"/>
  <c r="G444" i="17" s="1"/>
  <c r="C682" i="17"/>
  <c r="F682" i="17" s="1"/>
  <c r="C608" i="17"/>
  <c r="D608" i="17" s="1"/>
  <c r="H678" i="17"/>
  <c r="H481" i="17"/>
  <c r="E666" i="17"/>
  <c r="C730" i="17"/>
  <c r="G730" i="17" s="1"/>
  <c r="F486" i="8"/>
  <c r="L486" i="8" s="1"/>
  <c r="E654" i="17"/>
  <c r="H740" i="17"/>
  <c r="H660" i="17"/>
  <c r="H618" i="17"/>
  <c r="C662" i="17"/>
  <c r="D662" i="17" s="1"/>
  <c r="E522" i="8"/>
  <c r="H571" i="17"/>
  <c r="H610" i="17"/>
  <c r="H626" i="17"/>
  <c r="H760" i="17"/>
  <c r="H744" i="17"/>
  <c r="H718" i="17"/>
  <c r="C704" i="17"/>
  <c r="F704" i="17" s="1"/>
  <c r="C738" i="17"/>
  <c r="G738" i="17" s="1"/>
  <c r="C612" i="17"/>
  <c r="G612" i="17" s="1"/>
  <c r="H495" i="17"/>
  <c r="C748" i="17"/>
  <c r="F748" i="17" s="1"/>
  <c r="H487" i="17"/>
  <c r="F522" i="8"/>
  <c r="X522" i="8" s="1"/>
  <c r="H768" i="17"/>
  <c r="H634" i="17"/>
  <c r="H597" i="17"/>
  <c r="C706" i="17"/>
  <c r="F706" i="17" s="1"/>
  <c r="H642" i="17"/>
  <c r="F473" i="8"/>
  <c r="R473" i="8" s="1"/>
  <c r="F609" i="17"/>
  <c r="H609" i="17"/>
  <c r="C577" i="17"/>
  <c r="G577" i="17" s="1"/>
  <c r="H505" i="17"/>
  <c r="H750" i="17"/>
  <c r="C690" i="17"/>
  <c r="G690" i="17" s="1"/>
  <c r="C584" i="17"/>
  <c r="E584" i="17" s="1"/>
  <c r="C491" i="17"/>
  <c r="D491" i="17" s="1"/>
  <c r="C578" i="17"/>
  <c r="G578" i="17" s="1"/>
  <c r="G484" i="8"/>
  <c r="J484" i="8" s="1"/>
  <c r="C593" i="17"/>
  <c r="D593" i="17" s="1"/>
  <c r="C568" i="17"/>
  <c r="G568" i="17" s="1"/>
  <c r="H696" i="17"/>
  <c r="H766" i="17"/>
  <c r="H654" i="17"/>
  <c r="C772" i="17"/>
  <c r="D772" i="17" s="1"/>
  <c r="C467" i="17"/>
  <c r="D467" i="17" s="1"/>
  <c r="H485" i="17"/>
  <c r="H778" i="17"/>
  <c r="E644" i="17"/>
  <c r="C489" i="17"/>
  <c r="D489" i="17" s="1"/>
  <c r="H590" i="17"/>
  <c r="H475" i="17"/>
  <c r="F484" i="8"/>
  <c r="X484" i="8" s="1"/>
  <c r="D473" i="8"/>
  <c r="D498" i="8"/>
  <c r="G644" i="17"/>
  <c r="C585" i="17"/>
  <c r="D585" i="17" s="1"/>
  <c r="H574" i="17"/>
  <c r="H567" i="17"/>
  <c r="H511" i="17"/>
  <c r="D654" i="17"/>
  <c r="G498" i="8"/>
  <c r="V498" i="8" s="1"/>
  <c r="C596" i="17"/>
  <c r="E596" i="17" s="1"/>
  <c r="H576" i="17"/>
  <c r="H467" i="17"/>
  <c r="H557" i="17"/>
  <c r="D666" i="17"/>
  <c r="C774" i="17"/>
  <c r="E774" i="17" s="1"/>
  <c r="C646" i="17"/>
  <c r="F646" i="17" s="1"/>
  <c r="C551" i="17"/>
  <c r="D551" i="17" s="1"/>
  <c r="H444" i="17"/>
  <c r="H469" i="17"/>
  <c r="G630" i="17"/>
  <c r="H471" i="17"/>
  <c r="F724" i="17"/>
  <c r="H724" i="17"/>
  <c r="G522" i="8"/>
  <c r="Y522" i="8" s="1"/>
  <c r="H666" i="17"/>
  <c r="H503" i="17"/>
  <c r="C712" i="17"/>
  <c r="G712" i="17" s="1"/>
  <c r="D516" i="8"/>
  <c r="C754" i="17"/>
  <c r="D754" i="17" s="1"/>
  <c r="C456" i="17"/>
  <c r="G456" i="17" s="1"/>
  <c r="F630" i="17"/>
  <c r="F461" i="8"/>
  <c r="L461" i="8" s="1"/>
  <c r="D461" i="8"/>
  <c r="C742" i="17"/>
  <c r="G742" i="17" s="1"/>
  <c r="H600" i="17"/>
  <c r="C613" i="17"/>
  <c r="D613" i="17" s="1"/>
  <c r="C726" i="17"/>
  <c r="E726" i="17" s="1"/>
  <c r="H499" i="17"/>
  <c r="G510" i="8"/>
  <c r="J510" i="8" s="1"/>
  <c r="D520" i="8"/>
  <c r="G486" i="8"/>
  <c r="S486" i="8" s="1"/>
  <c r="F510" i="8"/>
  <c r="R510" i="8" s="1"/>
  <c r="C714" i="17"/>
  <c r="E714" i="17" s="1"/>
  <c r="H483" i="17"/>
  <c r="F502" i="8"/>
  <c r="U502" i="8" s="1"/>
  <c r="F480" i="8"/>
  <c r="L480" i="8" s="1"/>
  <c r="H648" i="17"/>
  <c r="C746" i="17"/>
  <c r="D746" i="17" s="1"/>
  <c r="G496" i="8"/>
  <c r="S496" i="8" s="1"/>
  <c r="F520" i="8"/>
  <c r="U520" i="8" s="1"/>
  <c r="F467" i="8"/>
  <c r="U467" i="8" s="1"/>
  <c r="F482" i="8"/>
  <c r="U482" i="8" s="1"/>
  <c r="G504" i="8"/>
  <c r="P504" i="8" s="1"/>
  <c r="H493" i="17"/>
  <c r="H589" i="17"/>
  <c r="H674" i="17"/>
  <c r="E494" i="8"/>
  <c r="C509" i="17"/>
  <c r="D509" i="17" s="1"/>
  <c r="G478" i="8"/>
  <c r="J478" i="8" s="1"/>
  <c r="F514" i="8"/>
  <c r="I514" i="8" s="1"/>
  <c r="C602" i="17"/>
  <c r="F602" i="17" s="1"/>
  <c r="C756" i="17"/>
  <c r="E756" i="17" s="1"/>
  <c r="C710" i="17"/>
  <c r="G710" i="17" s="1"/>
  <c r="E648" i="17"/>
  <c r="C569" i="17"/>
  <c r="D569" i="17" s="1"/>
  <c r="G648" i="17"/>
  <c r="H582" i="17"/>
  <c r="F478" i="8"/>
  <c r="I478" i="8" s="1"/>
  <c r="E482" i="8"/>
  <c r="D500" i="8"/>
  <c r="G516" i="8"/>
  <c r="P516" i="8" s="1"/>
  <c r="D514" i="8"/>
  <c r="E502" i="8"/>
  <c r="D467" i="8"/>
  <c r="E518" i="8"/>
  <c r="E480" i="8"/>
  <c r="C555" i="17"/>
  <c r="E555" i="17" s="1"/>
  <c r="C497" i="17"/>
  <c r="D497" i="17" s="1"/>
  <c r="H630" i="17"/>
  <c r="C505" i="17"/>
  <c r="G505" i="17" s="1"/>
  <c r="C483" i="17"/>
  <c r="E483" i="17" s="1"/>
  <c r="F654" i="17"/>
  <c r="F498" i="8"/>
  <c r="X498" i="8" s="1"/>
  <c r="F494" i="8"/>
  <c r="L494" i="8" s="1"/>
  <c r="E461" i="8"/>
  <c r="D486" i="8"/>
  <c r="G514" i="8"/>
  <c r="M514" i="8" s="1"/>
  <c r="D482" i="8"/>
  <c r="H708" i="17"/>
  <c r="C495" i="17"/>
  <c r="E495" i="17" s="1"/>
  <c r="H700" i="17"/>
  <c r="E496" i="8"/>
  <c r="D502" i="8"/>
  <c r="E520" i="8"/>
  <c r="D494" i="8"/>
  <c r="E508" i="8"/>
  <c r="D496" i="8"/>
  <c r="F512" i="8"/>
  <c r="I512" i="8" s="1"/>
  <c r="G508" i="8"/>
  <c r="Y508" i="8" s="1"/>
  <c r="E630" i="17"/>
  <c r="H692" i="17"/>
  <c r="H489" i="17"/>
  <c r="C668" i="17"/>
  <c r="G668" i="17" s="1"/>
  <c r="C479" i="17"/>
  <c r="D479" i="17" s="1"/>
  <c r="H456" i="17"/>
  <c r="C620" i="17"/>
  <c r="F620" i="17" s="1"/>
  <c r="F666" i="17"/>
  <c r="G724" i="17"/>
  <c r="C475" i="17"/>
  <c r="G475" i="17" s="1"/>
  <c r="F508" i="8"/>
  <c r="O508" i="8" s="1"/>
  <c r="D518" i="8"/>
  <c r="C477" i="17"/>
  <c r="D477" i="17" s="1"/>
  <c r="H477" i="17"/>
  <c r="H479" i="17"/>
  <c r="C702" i="17"/>
  <c r="G702" i="17" s="1"/>
  <c r="C501" i="17"/>
  <c r="D501" i="17" s="1"/>
  <c r="F648" i="17"/>
  <c r="H491" i="17"/>
  <c r="C469" i="17"/>
  <c r="F469" i="17" s="1"/>
  <c r="H509" i="17"/>
  <c r="C487" i="17"/>
  <c r="G487" i="17" s="1"/>
  <c r="D510" i="8"/>
  <c r="E467" i="8"/>
  <c r="D478" i="8"/>
  <c r="E609" i="17"/>
  <c r="C632" i="17"/>
  <c r="F632" i="17" s="1"/>
  <c r="C503" i="17"/>
  <c r="D503" i="17" s="1"/>
  <c r="C638" i="17"/>
  <c r="D638" i="17" s="1"/>
  <c r="C481" i="17"/>
  <c r="E481" i="17" s="1"/>
  <c r="C507" i="17"/>
  <c r="E507" i="17" s="1"/>
  <c r="H736" i="17"/>
  <c r="C485" i="17"/>
  <c r="E485" i="17" s="1"/>
  <c r="C499" i="17"/>
  <c r="G499" i="17" s="1"/>
  <c r="D484" i="8"/>
  <c r="G480" i="8"/>
  <c r="M480" i="8" s="1"/>
  <c r="G473" i="8"/>
  <c r="P473" i="8" s="1"/>
  <c r="G609" i="17"/>
  <c r="C493" i="17"/>
  <c r="D493" i="17" s="1"/>
  <c r="C471" i="17"/>
  <c r="E471" i="17" s="1"/>
  <c r="H497" i="17"/>
  <c r="C511" i="17"/>
  <c r="G511" i="17" s="1"/>
  <c r="G512" i="8"/>
  <c r="V512" i="8" s="1"/>
  <c r="G455" i="8"/>
  <c r="Y455" i="8" s="1"/>
  <c r="D512" i="8"/>
  <c r="G518" i="8"/>
  <c r="M518" i="8" s="1"/>
  <c r="F500" i="8"/>
  <c r="AA500" i="8" s="1"/>
  <c r="E500" i="8"/>
  <c r="G120" i="7"/>
  <c r="J120" i="7" s="1"/>
  <c r="M120" i="7" s="1"/>
  <c r="P120" i="7" s="1"/>
  <c r="S120" i="7" s="1"/>
  <c r="V120" i="7" s="1"/>
  <c r="Y120" i="7" s="1"/>
  <c r="AB120" i="7" s="1"/>
  <c r="F504" i="8"/>
  <c r="AA504" i="8" s="1"/>
  <c r="D504" i="8"/>
  <c r="D490" i="8"/>
  <c r="G490" i="8"/>
  <c r="S490" i="8" s="1"/>
  <c r="F488" i="8"/>
  <c r="X488" i="8" s="1"/>
  <c r="F490" i="8"/>
  <c r="O490" i="8" s="1"/>
  <c r="G488" i="8"/>
  <c r="J488" i="8" s="1"/>
  <c r="D488" i="8"/>
  <c r="F506" i="8"/>
  <c r="L506" i="8" s="1"/>
  <c r="B558" i="17"/>
  <c r="H558" i="17" s="1"/>
  <c r="B558" i="18"/>
  <c r="B537" i="17"/>
  <c r="C537" i="17" s="1"/>
  <c r="D537" i="17" s="1"/>
  <c r="B537" i="18"/>
  <c r="B603" i="17"/>
  <c r="C603" i="17" s="1"/>
  <c r="E603" i="17" s="1"/>
  <c r="B603" i="18"/>
  <c r="B490" i="17"/>
  <c r="C490" i="17" s="1"/>
  <c r="B490" i="18"/>
  <c r="B515" i="17"/>
  <c r="B526" i="8" s="1"/>
  <c r="B515" i="18"/>
  <c r="B531" i="17"/>
  <c r="H531" i="17" s="1"/>
  <c r="B531" i="18"/>
  <c r="B547" i="17"/>
  <c r="C547" i="17" s="1"/>
  <c r="B547" i="18"/>
  <c r="B474" i="17"/>
  <c r="H474" i="17" s="1"/>
  <c r="B474" i="18"/>
  <c r="B480" i="17"/>
  <c r="C480" i="17" s="1"/>
  <c r="D480" i="17" s="1"/>
  <c r="B480" i="18"/>
  <c r="B504" i="17"/>
  <c r="B515" i="8" s="1"/>
  <c r="B504" i="18"/>
  <c r="B528" i="17"/>
  <c r="H528" i="17" s="1"/>
  <c r="B528" i="18"/>
  <c r="B510" i="17"/>
  <c r="C510" i="17" s="1"/>
  <c r="E510" i="17" s="1"/>
  <c r="B510" i="18"/>
  <c r="B525" i="17"/>
  <c r="C525" i="17" s="1"/>
  <c r="D525" i="17" s="1"/>
  <c r="B525" i="18"/>
  <c r="B541" i="17"/>
  <c r="C541" i="17" s="1"/>
  <c r="G541" i="17" s="1"/>
  <c r="B541" i="18"/>
  <c r="B689" i="17"/>
  <c r="C689" i="17" s="1"/>
  <c r="B689" i="18"/>
  <c r="B605" i="17"/>
  <c r="H605" i="17" s="1"/>
  <c r="B605" i="18"/>
  <c r="B676" i="17"/>
  <c r="H676" i="17" s="1"/>
  <c r="B676" i="18"/>
  <c r="E455" i="8"/>
  <c r="D492" i="8"/>
  <c r="B775" i="17"/>
  <c r="H775" i="17" s="1"/>
  <c r="B775" i="18"/>
  <c r="B711" i="17"/>
  <c r="H711" i="17" s="1"/>
  <c r="B711" i="18"/>
  <c r="B779" i="17"/>
  <c r="H779" i="17" s="1"/>
  <c r="B779" i="18"/>
  <c r="B699" i="17"/>
  <c r="B699" i="18"/>
  <c r="B771" i="17"/>
  <c r="C771" i="17" s="1"/>
  <c r="E771" i="17" s="1"/>
  <c r="B771" i="18"/>
  <c r="B591" i="17"/>
  <c r="C591" i="17" s="1"/>
  <c r="E591" i="17" s="1"/>
  <c r="B591" i="18"/>
  <c r="B672" i="17"/>
  <c r="C672" i="17" s="1"/>
  <c r="E672" i="17" s="1"/>
  <c r="B672" i="18"/>
  <c r="C582" i="18"/>
  <c r="H582" i="18"/>
  <c r="H702" i="18"/>
  <c r="C702" i="18"/>
  <c r="C774" i="18"/>
  <c r="H774" i="18"/>
  <c r="H574" i="18"/>
  <c r="C574" i="18"/>
  <c r="C467" i="18"/>
  <c r="H467" i="18"/>
  <c r="H648" i="18"/>
  <c r="C648" i="18"/>
  <c r="C756" i="18"/>
  <c r="H756" i="18"/>
  <c r="H493" i="18"/>
  <c r="C493" i="18"/>
  <c r="C589" i="18"/>
  <c r="H589" i="18"/>
  <c r="C578" i="18"/>
  <c r="H578" i="18"/>
  <c r="C614" i="18"/>
  <c r="H614" i="18"/>
  <c r="C650" i="18"/>
  <c r="H650" i="18"/>
  <c r="C686" i="18"/>
  <c r="H686" i="18"/>
  <c r="H722" i="18"/>
  <c r="C722" i="18"/>
  <c r="H758" i="18"/>
  <c r="C758" i="18"/>
  <c r="B539" i="17"/>
  <c r="C539" i="17" s="1"/>
  <c r="D539" i="17" s="1"/>
  <c r="B539" i="18"/>
  <c r="B521" i="17"/>
  <c r="H521" i="17" s="1"/>
  <c r="B521" i="18"/>
  <c r="B552" i="17"/>
  <c r="C552" i="17" s="1"/>
  <c r="F552" i="17" s="1"/>
  <c r="B552" i="18"/>
  <c r="B560" i="17"/>
  <c r="H560" i="17" s="1"/>
  <c r="B560" i="18"/>
  <c r="B566" i="17"/>
  <c r="H566" i="17" s="1"/>
  <c r="B566" i="18"/>
  <c r="B459" i="17"/>
  <c r="B470" i="8" s="1"/>
  <c r="AD470" i="8" s="1"/>
  <c r="B459" i="18"/>
  <c r="B549" i="17"/>
  <c r="C549" i="17" s="1"/>
  <c r="D549" i="17" s="1"/>
  <c r="B549" i="18"/>
  <c r="B719" i="17"/>
  <c r="C719" i="17" s="1"/>
  <c r="E719" i="17" s="1"/>
  <c r="B719" i="18"/>
  <c r="B743" i="17"/>
  <c r="C743" i="17" s="1"/>
  <c r="F743" i="17" s="1"/>
  <c r="B743" i="18"/>
  <c r="B767" i="17"/>
  <c r="C767" i="17" s="1"/>
  <c r="E767" i="17" s="1"/>
  <c r="B767" i="18"/>
  <c r="B643" i="17"/>
  <c r="C643" i="17" s="1"/>
  <c r="E643" i="17" s="1"/>
  <c r="B643" i="18"/>
  <c r="B691" i="17"/>
  <c r="H691" i="17" s="1"/>
  <c r="B691" i="18"/>
  <c r="B454" i="17"/>
  <c r="H454" i="17" s="1"/>
  <c r="B454" i="18"/>
  <c r="B709" i="17"/>
  <c r="H709" i="17" s="1"/>
  <c r="B709" i="18"/>
  <c r="B733" i="17"/>
  <c r="C733" i="17" s="1"/>
  <c r="G733" i="17" s="1"/>
  <c r="B733" i="18"/>
  <c r="B757" i="17"/>
  <c r="H757" i="17" s="1"/>
  <c r="B757" i="18"/>
  <c r="B705" i="17"/>
  <c r="H705" i="17" s="1"/>
  <c r="B705" i="18"/>
  <c r="G492" i="8"/>
  <c r="S492" i="8" s="1"/>
  <c r="B663" i="17"/>
  <c r="H663" i="17" s="1"/>
  <c r="B663" i="18"/>
  <c r="B625" i="17"/>
  <c r="C625" i="17" s="1"/>
  <c r="D625" i="17" s="1"/>
  <c r="B625" i="18"/>
  <c r="B777" i="17"/>
  <c r="H777" i="17" s="1"/>
  <c r="B777" i="18"/>
  <c r="B615" i="17"/>
  <c r="B615" i="18"/>
  <c r="B624" i="17"/>
  <c r="C624" i="17" s="1"/>
  <c r="D624" i="17" s="1"/>
  <c r="B624" i="18"/>
  <c r="C483" i="18"/>
  <c r="H483" i="18"/>
  <c r="H567" i="18"/>
  <c r="C567" i="18"/>
  <c r="H706" i="18"/>
  <c r="C706" i="18"/>
  <c r="C748" i="18"/>
  <c r="H748" i="18"/>
  <c r="C491" i="18"/>
  <c r="H491" i="18"/>
  <c r="B540" i="17"/>
  <c r="H540" i="17" s="1"/>
  <c r="B540" i="18"/>
  <c r="B543" i="17"/>
  <c r="H543" i="17" s="1"/>
  <c r="B543" i="18"/>
  <c r="B482" i="17"/>
  <c r="H482" i="17" s="1"/>
  <c r="B482" i="18"/>
  <c r="B506" i="17"/>
  <c r="B517" i="8" s="1"/>
  <c r="AD517" i="8" s="1"/>
  <c r="B506" i="18"/>
  <c r="B518" i="17"/>
  <c r="B529" i="8" s="1"/>
  <c r="B518" i="18"/>
  <c r="B484" i="17"/>
  <c r="B495" i="8" s="1"/>
  <c r="AD495" i="8" s="1"/>
  <c r="B484" i="18"/>
  <c r="B508" i="17"/>
  <c r="B519" i="8" s="1"/>
  <c r="AD519" i="8" s="1"/>
  <c r="B508" i="18"/>
  <c r="B532" i="17"/>
  <c r="H532" i="17" s="1"/>
  <c r="B532" i="18"/>
  <c r="B498" i="17"/>
  <c r="B509" i="8" s="1"/>
  <c r="B498" i="18"/>
  <c r="B448" i="17"/>
  <c r="B459" i="8" s="1"/>
  <c r="AD459" i="8" s="1"/>
  <c r="B448" i="18"/>
  <c r="B570" i="17"/>
  <c r="H570" i="17" s="1"/>
  <c r="B570" i="18"/>
  <c r="B461" i="17"/>
  <c r="B472" i="8" s="1"/>
  <c r="AD472" i="8" s="1"/>
  <c r="B461" i="18"/>
  <c r="B616" i="17"/>
  <c r="C616" i="17" s="1"/>
  <c r="G616" i="17" s="1"/>
  <c r="B616" i="18"/>
  <c r="B688" i="17"/>
  <c r="H688" i="17" s="1"/>
  <c r="B688" i="18"/>
  <c r="E492" i="8"/>
  <c r="B695" i="17"/>
  <c r="C695" i="17" s="1"/>
  <c r="G695" i="17" s="1"/>
  <c r="B695" i="18"/>
  <c r="B623" i="17"/>
  <c r="B623" i="18"/>
  <c r="B747" i="17"/>
  <c r="C747" i="17" s="1"/>
  <c r="D747" i="17" s="1"/>
  <c r="B747" i="18"/>
  <c r="B559" i="17"/>
  <c r="C559" i="17" s="1"/>
  <c r="G559" i="17" s="1"/>
  <c r="B559" i="18"/>
  <c r="B604" i="17"/>
  <c r="B604" i="18"/>
  <c r="H600" i="18"/>
  <c r="C600" i="18"/>
  <c r="C714" i="18"/>
  <c r="H714" i="18"/>
  <c r="C610" i="18"/>
  <c r="H610" i="18"/>
  <c r="C485" i="18"/>
  <c r="H485" i="18"/>
  <c r="C660" i="18"/>
  <c r="H660" i="18"/>
  <c r="C768" i="18"/>
  <c r="H768" i="18"/>
  <c r="H499" i="18"/>
  <c r="C499" i="18"/>
  <c r="H613" i="18"/>
  <c r="C613" i="18"/>
  <c r="C584" i="18"/>
  <c r="H584" i="18"/>
  <c r="H620" i="18"/>
  <c r="C620" i="18"/>
  <c r="C656" i="18"/>
  <c r="H656" i="18"/>
  <c r="H692" i="18"/>
  <c r="C692" i="18"/>
  <c r="C728" i="18"/>
  <c r="H728" i="18"/>
  <c r="H764" i="18"/>
  <c r="C764" i="18"/>
  <c r="B492" i="17"/>
  <c r="B503" i="8" s="1"/>
  <c r="B492" i="18"/>
  <c r="B562" i="17"/>
  <c r="H562" i="17" s="1"/>
  <c r="B562" i="18"/>
  <c r="B564" i="17"/>
  <c r="C564" i="17" s="1"/>
  <c r="G564" i="17" s="1"/>
  <c r="B564" i="18"/>
  <c r="B519" i="17"/>
  <c r="H519" i="17" s="1"/>
  <c r="B519" i="18"/>
  <c r="B535" i="17"/>
  <c r="C535" i="17" s="1"/>
  <c r="G535" i="17" s="1"/>
  <c r="B535" i="18"/>
  <c r="B513" i="17"/>
  <c r="C513" i="17" s="1"/>
  <c r="G513" i="17" s="1"/>
  <c r="B513" i="18"/>
  <c r="B529" i="17"/>
  <c r="C529" i="17" s="1"/>
  <c r="E529" i="17" s="1"/>
  <c r="B529" i="18"/>
  <c r="B545" i="17"/>
  <c r="C545" i="17" s="1"/>
  <c r="E545" i="17" s="1"/>
  <c r="B545" i="18"/>
  <c r="B592" i="17"/>
  <c r="C592" i="17" s="1"/>
  <c r="B592" i="18"/>
  <c r="B586" i="17"/>
  <c r="H586" i="17" s="1"/>
  <c r="B586" i="18"/>
  <c r="B442" i="17"/>
  <c r="C442" i="17" s="1"/>
  <c r="G442" i="17" s="1"/>
  <c r="B442" i="18"/>
  <c r="B553" i="17"/>
  <c r="H553" i="17" s="1"/>
  <c r="B553" i="18"/>
  <c r="B572" i="17"/>
  <c r="H572" i="17" s="1"/>
  <c r="B572" i="18"/>
  <c r="B651" i="17"/>
  <c r="C651" i="17" s="1"/>
  <c r="E651" i="17" s="1"/>
  <c r="B651" i="18"/>
  <c r="B575" i="17"/>
  <c r="H575" i="17" s="1"/>
  <c r="B575" i="18"/>
  <c r="B622" i="17"/>
  <c r="B622" i="18"/>
  <c r="B753" i="17"/>
  <c r="H753" i="17" s="1"/>
  <c r="B753" i="18"/>
  <c r="B639" i="17"/>
  <c r="C639" i="17" s="1"/>
  <c r="D639" i="17" s="1"/>
  <c r="B639" i="18"/>
  <c r="B587" i="17"/>
  <c r="C587" i="17" s="1"/>
  <c r="D587" i="17" s="1"/>
  <c r="B587" i="18"/>
  <c r="B687" i="17"/>
  <c r="B687" i="18"/>
  <c r="H489" i="18"/>
  <c r="C489" i="18"/>
  <c r="C585" i="18"/>
  <c r="H585" i="18"/>
  <c r="C712" i="18"/>
  <c r="H712" i="18"/>
  <c r="H754" i="18"/>
  <c r="C754" i="18"/>
  <c r="C503" i="18"/>
  <c r="H503" i="18"/>
  <c r="B516" i="17"/>
  <c r="C516" i="17" s="1"/>
  <c r="D516" i="17" s="1"/>
  <c r="B516" i="18"/>
  <c r="B554" i="17"/>
  <c r="H554" i="17" s="1"/>
  <c r="B554" i="18"/>
  <c r="B446" i="17"/>
  <c r="B457" i="8" s="1"/>
  <c r="B446" i="18"/>
  <c r="B534" i="17"/>
  <c r="C534" i="17" s="1"/>
  <c r="E534" i="17" s="1"/>
  <c r="B534" i="18"/>
  <c r="B546" i="17"/>
  <c r="H546" i="17" s="1"/>
  <c r="B546" i="18"/>
  <c r="B488" i="17"/>
  <c r="B499" i="8" s="1"/>
  <c r="B488" i="18"/>
  <c r="B512" i="17"/>
  <c r="B523" i="8" s="1"/>
  <c r="AD523" i="8" s="1"/>
  <c r="B512" i="18"/>
  <c r="B536" i="17"/>
  <c r="H536" i="17" s="1"/>
  <c r="B536" i="18"/>
  <c r="B470" i="17"/>
  <c r="C470" i="17" s="1"/>
  <c r="G470" i="17" s="1"/>
  <c r="B470" i="18"/>
  <c r="B514" i="17"/>
  <c r="H514" i="17" s="1"/>
  <c r="B514" i="18"/>
  <c r="B486" i="17"/>
  <c r="B497" i="8" s="1"/>
  <c r="AD497" i="8" s="1"/>
  <c r="B486" i="18"/>
  <c r="B441" i="17"/>
  <c r="B452" i="8" s="1"/>
  <c r="AD452" i="8" s="1"/>
  <c r="B441" i="18"/>
  <c r="B465" i="17"/>
  <c r="B476" i="8" s="1"/>
  <c r="B465" i="18"/>
  <c r="B561" i="17"/>
  <c r="C561" i="17" s="1"/>
  <c r="B561" i="18"/>
  <c r="B458" i="17"/>
  <c r="C458" i="17" s="1"/>
  <c r="F458" i="17" s="1"/>
  <c r="B458" i="18"/>
  <c r="B701" i="17"/>
  <c r="C701" i="17" s="1"/>
  <c r="B701" i="18"/>
  <c r="B725" i="17"/>
  <c r="H725" i="17" s="1"/>
  <c r="B725" i="18"/>
  <c r="B749" i="17"/>
  <c r="C749" i="17" s="1"/>
  <c r="F749" i="17" s="1"/>
  <c r="B749" i="18"/>
  <c r="B773" i="17"/>
  <c r="C773" i="17" s="1"/>
  <c r="G773" i="17" s="1"/>
  <c r="B773" i="18"/>
  <c r="B655" i="17"/>
  <c r="C655" i="17" s="1"/>
  <c r="D655" i="17" s="1"/>
  <c r="B655" i="18"/>
  <c r="B641" i="17"/>
  <c r="H641" i="17" s="1"/>
  <c r="B641" i="18"/>
  <c r="B573" i="17"/>
  <c r="H573" i="17" s="1"/>
  <c r="B573" i="18"/>
  <c r="B715" i="17"/>
  <c r="H715" i="17" s="1"/>
  <c r="B715" i="18"/>
  <c r="B739" i="17"/>
  <c r="C739" i="17" s="1"/>
  <c r="G739" i="17" s="1"/>
  <c r="B739" i="18"/>
  <c r="B763" i="17"/>
  <c r="H763" i="17" s="1"/>
  <c r="B763" i="18"/>
  <c r="B628" i="17"/>
  <c r="H628" i="17" s="1"/>
  <c r="B628" i="18"/>
  <c r="B780" i="17"/>
  <c r="H780" i="17" s="1"/>
  <c r="B780" i="18"/>
  <c r="B723" i="17"/>
  <c r="C723" i="17" s="1"/>
  <c r="D723" i="17" s="1"/>
  <c r="B723" i="18"/>
  <c r="B627" i="17"/>
  <c r="H627" i="17" s="1"/>
  <c r="B627" i="18"/>
  <c r="B607" i="17"/>
  <c r="H607" i="17" s="1"/>
  <c r="B607" i="18"/>
  <c r="B636" i="17"/>
  <c r="B636" i="18"/>
  <c r="C630" i="18"/>
  <c r="H630" i="18"/>
  <c r="H726" i="18"/>
  <c r="C726" i="18"/>
  <c r="H634" i="18"/>
  <c r="C634" i="18"/>
  <c r="H497" i="18"/>
  <c r="C497" i="18"/>
  <c r="C456" i="18"/>
  <c r="H456" i="18"/>
  <c r="C666" i="18"/>
  <c r="H666" i="18"/>
  <c r="C469" i="18"/>
  <c r="H469" i="18"/>
  <c r="H505" i="18"/>
  <c r="C505" i="18"/>
  <c r="C590" i="18"/>
  <c r="H590" i="18"/>
  <c r="H626" i="18"/>
  <c r="C626" i="18"/>
  <c r="H662" i="18"/>
  <c r="C662" i="18"/>
  <c r="H698" i="18"/>
  <c r="C698" i="18"/>
  <c r="H734" i="18"/>
  <c r="C734" i="18"/>
  <c r="H770" i="18"/>
  <c r="C770" i="18"/>
  <c r="H450" i="18"/>
  <c r="C450" i="18"/>
  <c r="B502" i="17"/>
  <c r="B513" i="8" s="1"/>
  <c r="AD513" i="8" s="1"/>
  <c r="B502" i="18"/>
  <c r="B538" i="17"/>
  <c r="H538" i="17" s="1"/>
  <c r="B538" i="18"/>
  <c r="B565" i="17"/>
  <c r="C565" i="17" s="1"/>
  <c r="G565" i="17" s="1"/>
  <c r="B565" i="18"/>
  <c r="B457" i="17"/>
  <c r="B468" i="8" s="1"/>
  <c r="AD468" i="8" s="1"/>
  <c r="B457" i="18"/>
  <c r="B633" i="17"/>
  <c r="H633" i="17" s="1"/>
  <c r="B633" i="18"/>
  <c r="B675" i="17"/>
  <c r="C675" i="17" s="1"/>
  <c r="E675" i="17" s="1"/>
  <c r="B675" i="18"/>
  <c r="B647" i="17"/>
  <c r="C647" i="17" s="1"/>
  <c r="D647" i="17" s="1"/>
  <c r="B647" i="18"/>
  <c r="B645" i="17"/>
  <c r="C645" i="17" s="1"/>
  <c r="D645" i="17" s="1"/>
  <c r="B645" i="18"/>
  <c r="B599" i="17"/>
  <c r="C599" i="17" s="1"/>
  <c r="D599" i="17" s="1"/>
  <c r="B599" i="18"/>
  <c r="B595" i="17"/>
  <c r="H595" i="17" s="1"/>
  <c r="B595" i="18"/>
  <c r="C495" i="18"/>
  <c r="H495" i="18"/>
  <c r="C597" i="18"/>
  <c r="H597" i="18"/>
  <c r="H718" i="18"/>
  <c r="C718" i="18"/>
  <c r="H766" i="18"/>
  <c r="C766" i="18"/>
  <c r="C557" i="18"/>
  <c r="H557" i="18"/>
  <c r="B522" i="17"/>
  <c r="B533" i="8" s="1"/>
  <c r="AD533" i="8" s="1"/>
  <c r="B522" i="18"/>
  <c r="B629" i="17"/>
  <c r="H629" i="17" s="1"/>
  <c r="B629" i="18"/>
  <c r="B661" i="17"/>
  <c r="H661" i="17" s="1"/>
  <c r="B661" i="18"/>
  <c r="B601" i="17"/>
  <c r="B601" i="18"/>
  <c r="B765" i="17"/>
  <c r="H765" i="17" s="1"/>
  <c r="B765" i="18"/>
  <c r="B606" i="17"/>
  <c r="B606" i="18"/>
  <c r="C654" i="18"/>
  <c r="H654" i="18"/>
  <c r="H738" i="18"/>
  <c r="C738" i="18"/>
  <c r="C646" i="18"/>
  <c r="H646" i="18"/>
  <c r="C551" i="18"/>
  <c r="H551" i="18"/>
  <c r="H612" i="18"/>
  <c r="C612" i="18"/>
  <c r="C696" i="18"/>
  <c r="H696" i="18"/>
  <c r="H475" i="18"/>
  <c r="C475" i="18"/>
  <c r="H511" i="18"/>
  <c r="C511" i="18"/>
  <c r="H596" i="18"/>
  <c r="C596" i="18"/>
  <c r="H632" i="18"/>
  <c r="C632" i="18"/>
  <c r="H668" i="18"/>
  <c r="C668" i="18"/>
  <c r="H704" i="18"/>
  <c r="C704" i="18"/>
  <c r="C740" i="18"/>
  <c r="H740" i="18"/>
  <c r="C473" i="18"/>
  <c r="H473" i="18"/>
  <c r="C462" i="18"/>
  <c r="H462" i="18"/>
  <c r="B468" i="17"/>
  <c r="B479" i="8" s="1"/>
  <c r="AD479" i="8" s="1"/>
  <c r="B468" i="18"/>
  <c r="B653" i="17"/>
  <c r="C653" i="17" s="1"/>
  <c r="D653" i="17" s="1"/>
  <c r="B653" i="18"/>
  <c r="B640" i="17"/>
  <c r="C640" i="17" s="1"/>
  <c r="G640" i="17" s="1"/>
  <c r="B640" i="18"/>
  <c r="B530" i="17"/>
  <c r="H530" i="17" s="1"/>
  <c r="B530" i="18"/>
  <c r="B447" i="17"/>
  <c r="H447" i="17" s="1"/>
  <c r="B447" i="18"/>
  <c r="B443" i="17"/>
  <c r="B454" i="8" s="1"/>
  <c r="B443" i="18"/>
  <c r="B579" i="17"/>
  <c r="C579" i="17" s="1"/>
  <c r="B579" i="18"/>
  <c r="B707" i="17"/>
  <c r="C707" i="17" s="1"/>
  <c r="G707" i="17" s="1"/>
  <c r="B707" i="18"/>
  <c r="B731" i="17"/>
  <c r="H731" i="17" s="1"/>
  <c r="B731" i="18"/>
  <c r="B755" i="17"/>
  <c r="H755" i="17" s="1"/>
  <c r="B755" i="18"/>
  <c r="B619" i="17"/>
  <c r="C619" i="17" s="1"/>
  <c r="G619" i="17" s="1"/>
  <c r="B619" i="18"/>
  <c r="B667" i="17"/>
  <c r="C667" i="17" s="1"/>
  <c r="G667" i="17" s="1"/>
  <c r="B667" i="18"/>
  <c r="B721" i="17"/>
  <c r="C721" i="17" s="1"/>
  <c r="D721" i="17" s="1"/>
  <c r="B721" i="18"/>
  <c r="B745" i="17"/>
  <c r="C745" i="17" s="1"/>
  <c r="G745" i="17" s="1"/>
  <c r="B745" i="18"/>
  <c r="B769" i="17"/>
  <c r="H769" i="17" s="1"/>
  <c r="B769" i="18"/>
  <c r="B741" i="17"/>
  <c r="C741" i="17" s="1"/>
  <c r="D741" i="17" s="1"/>
  <c r="B741" i="18"/>
  <c r="B683" i="17"/>
  <c r="C683" i="17" s="1"/>
  <c r="G683" i="17" s="1"/>
  <c r="B683" i="18"/>
  <c r="B657" i="17"/>
  <c r="H657" i="17" s="1"/>
  <c r="B657" i="18"/>
  <c r="B673" i="17"/>
  <c r="C673" i="17" s="1"/>
  <c r="G673" i="17" s="1"/>
  <c r="B673" i="18"/>
  <c r="B670" i="17"/>
  <c r="C670" i="17" s="1"/>
  <c r="F670" i="17" s="1"/>
  <c r="B670" i="18"/>
  <c r="B735" i="17"/>
  <c r="C735" i="17" s="1"/>
  <c r="E735" i="17" s="1"/>
  <c r="B735" i="18"/>
  <c r="B617" i="17"/>
  <c r="H617" i="17" s="1"/>
  <c r="B617" i="18"/>
  <c r="C501" i="18"/>
  <c r="H501" i="18"/>
  <c r="H609" i="18"/>
  <c r="C609" i="18"/>
  <c r="H724" i="18"/>
  <c r="C724" i="18"/>
  <c r="H772" i="18"/>
  <c r="C772" i="18"/>
  <c r="B523" i="17"/>
  <c r="B534" i="8" s="1"/>
  <c r="AD534" i="8" s="1"/>
  <c r="B523" i="18"/>
  <c r="B472" i="17"/>
  <c r="B483" i="8" s="1"/>
  <c r="AD483" i="8" s="1"/>
  <c r="B472" i="18"/>
  <c r="B496" i="17"/>
  <c r="B507" i="8" s="1"/>
  <c r="B496" i="18"/>
  <c r="B520" i="17"/>
  <c r="C520" i="17" s="1"/>
  <c r="F520" i="17" s="1"/>
  <c r="B520" i="18"/>
  <c r="B544" i="17"/>
  <c r="H544" i="17" s="1"/>
  <c r="B544" i="18"/>
  <c r="B526" i="17"/>
  <c r="B537" i="8" s="1"/>
  <c r="B526" i="18"/>
  <c r="B478" i="17"/>
  <c r="C478" i="17" s="1"/>
  <c r="G478" i="17" s="1"/>
  <c r="B478" i="18"/>
  <c r="B556" i="17"/>
  <c r="H556" i="17" s="1"/>
  <c r="B556" i="18"/>
  <c r="B449" i="17"/>
  <c r="C449" i="17" s="1"/>
  <c r="E449" i="17" s="1"/>
  <c r="B449" i="18"/>
  <c r="B665" i="17"/>
  <c r="H665" i="17" s="1"/>
  <c r="B665" i="18"/>
  <c r="B455" i="17"/>
  <c r="C455" i="17" s="1"/>
  <c r="D455" i="17" s="1"/>
  <c r="B455" i="18"/>
  <c r="B652" i="17"/>
  <c r="C652" i="17" s="1"/>
  <c r="F652" i="17" s="1"/>
  <c r="B652" i="18"/>
  <c r="B621" i="17"/>
  <c r="C621" i="17" s="1"/>
  <c r="D621" i="17" s="1"/>
  <c r="B621" i="18"/>
  <c r="G506" i="8"/>
  <c r="M506" i="8" s="1"/>
  <c r="B635" i="17"/>
  <c r="C635" i="17" s="1"/>
  <c r="F635" i="17" s="1"/>
  <c r="B635" i="18"/>
  <c r="B658" i="17"/>
  <c r="C658" i="17" s="1"/>
  <c r="G658" i="17" s="1"/>
  <c r="B658" i="18"/>
  <c r="B684" i="17"/>
  <c r="B684" i="18"/>
  <c r="B776" i="17"/>
  <c r="B776" i="18"/>
  <c r="B581" i="17"/>
  <c r="B581" i="18"/>
  <c r="C444" i="18"/>
  <c r="H444" i="18"/>
  <c r="C678" i="18"/>
  <c r="H678" i="18"/>
  <c r="H750" i="18"/>
  <c r="C750" i="18"/>
  <c r="H742" i="18"/>
  <c r="C742" i="18"/>
  <c r="C569" i="18"/>
  <c r="H569" i="18"/>
  <c r="C618" i="18"/>
  <c r="H618" i="18"/>
  <c r="C708" i="18"/>
  <c r="H708" i="18"/>
  <c r="C481" i="18"/>
  <c r="H481" i="18"/>
  <c r="C571" i="18"/>
  <c r="H571" i="18"/>
  <c r="C602" i="18"/>
  <c r="H602" i="18"/>
  <c r="C638" i="18"/>
  <c r="H638" i="18"/>
  <c r="C674" i="18"/>
  <c r="H674" i="18"/>
  <c r="H710" i="18"/>
  <c r="C710" i="18"/>
  <c r="H746" i="18"/>
  <c r="C746" i="18"/>
  <c r="H509" i="18"/>
  <c r="C509" i="18"/>
  <c r="H720" i="18"/>
  <c r="C720" i="18"/>
  <c r="B533" i="17"/>
  <c r="C533" i="17" s="1"/>
  <c r="E533" i="17" s="1"/>
  <c r="B533" i="18"/>
  <c r="B527" i="17"/>
  <c r="B538" i="8" s="1"/>
  <c r="AD538" i="8" s="1"/>
  <c r="B527" i="18"/>
  <c r="B452" i="17"/>
  <c r="C452" i="17" s="1"/>
  <c r="G452" i="17" s="1"/>
  <c r="B452" i="18"/>
  <c r="B669" i="17"/>
  <c r="H669" i="17" s="1"/>
  <c r="B669" i="18"/>
  <c r="B717" i="17"/>
  <c r="C717" i="17" s="1"/>
  <c r="F717" i="17" s="1"/>
  <c r="B717" i="18"/>
  <c r="B681" i="17"/>
  <c r="H681" i="17" s="1"/>
  <c r="B681" i="18"/>
  <c r="B685" i="17"/>
  <c r="C685" i="17" s="1"/>
  <c r="G685" i="17" s="1"/>
  <c r="B685" i="18"/>
  <c r="B637" i="17"/>
  <c r="H637" i="17" s="1"/>
  <c r="B637" i="18"/>
  <c r="B583" i="17"/>
  <c r="C583" i="17" s="1"/>
  <c r="G583" i="17" s="1"/>
  <c r="B583" i="18"/>
  <c r="C471" i="18"/>
  <c r="H471" i="18"/>
  <c r="C507" i="18"/>
  <c r="H507" i="18"/>
  <c r="H682" i="18"/>
  <c r="C682" i="18"/>
  <c r="H730" i="18"/>
  <c r="C730" i="18"/>
  <c r="H778" i="18"/>
  <c r="C778" i="18"/>
  <c r="B517" i="17"/>
  <c r="C517" i="17" s="1"/>
  <c r="G517" i="17" s="1"/>
  <c r="B517" i="18"/>
  <c r="B588" i="17"/>
  <c r="C588" i="17" s="1"/>
  <c r="G588" i="17" s="1"/>
  <c r="B588" i="18"/>
  <c r="B476" i="17"/>
  <c r="B487" i="8" s="1"/>
  <c r="B476" i="18"/>
  <c r="B500" i="17"/>
  <c r="B511" i="8" s="1"/>
  <c r="AD511" i="8" s="1"/>
  <c r="B500" i="18"/>
  <c r="B524" i="17"/>
  <c r="C524" i="17" s="1"/>
  <c r="F524" i="17" s="1"/>
  <c r="B524" i="18"/>
  <c r="B548" i="17"/>
  <c r="H548" i="17" s="1"/>
  <c r="B548" i="18"/>
  <c r="B542" i="17"/>
  <c r="H542" i="17" s="1"/>
  <c r="B542" i="18"/>
  <c r="B494" i="17"/>
  <c r="B505" i="8" s="1"/>
  <c r="AD505" i="8" s="1"/>
  <c r="B494" i="18"/>
  <c r="B453" i="17"/>
  <c r="C453" i="17" s="1"/>
  <c r="E453" i="17" s="1"/>
  <c r="B453" i="18"/>
  <c r="B463" i="17"/>
  <c r="H463" i="17" s="1"/>
  <c r="B463" i="18"/>
  <c r="B713" i="17"/>
  <c r="C713" i="17" s="1"/>
  <c r="G713" i="17" s="1"/>
  <c r="B713" i="18"/>
  <c r="B737" i="17"/>
  <c r="H737" i="17" s="1"/>
  <c r="B737" i="18"/>
  <c r="B761" i="17"/>
  <c r="C761" i="17" s="1"/>
  <c r="D761" i="17" s="1"/>
  <c r="B761" i="18"/>
  <c r="B631" i="17"/>
  <c r="H631" i="17" s="1"/>
  <c r="B631" i="18"/>
  <c r="B679" i="17"/>
  <c r="H679" i="17" s="1"/>
  <c r="B679" i="18"/>
  <c r="B677" i="17"/>
  <c r="H677" i="17" s="1"/>
  <c r="B677" i="18"/>
  <c r="B445" i="17"/>
  <c r="C445" i="17" s="1"/>
  <c r="G445" i="17" s="1"/>
  <c r="B445" i="18"/>
  <c r="B703" i="17"/>
  <c r="C703" i="17" s="1"/>
  <c r="B703" i="18"/>
  <c r="B727" i="17"/>
  <c r="H727" i="17" s="1"/>
  <c r="B727" i="18"/>
  <c r="B751" i="17"/>
  <c r="H751" i="17" s="1"/>
  <c r="B751" i="18"/>
  <c r="B598" i="17"/>
  <c r="C598" i="17" s="1"/>
  <c r="F598" i="17" s="1"/>
  <c r="B598" i="18"/>
  <c r="B664" i="17"/>
  <c r="H664" i="17" s="1"/>
  <c r="B664" i="18"/>
  <c r="B759" i="17"/>
  <c r="C759" i="17" s="1"/>
  <c r="D759" i="17" s="1"/>
  <c r="B759" i="18"/>
  <c r="D455" i="8"/>
  <c r="E506" i="8"/>
  <c r="B671" i="17"/>
  <c r="C671" i="17" s="1"/>
  <c r="F671" i="17" s="1"/>
  <c r="B671" i="18"/>
  <c r="B694" i="17"/>
  <c r="C694" i="17" s="1"/>
  <c r="F694" i="17" s="1"/>
  <c r="B694" i="18"/>
  <c r="B580" i="17"/>
  <c r="C580" i="17" s="1"/>
  <c r="F580" i="17" s="1"/>
  <c r="B580" i="18"/>
  <c r="B729" i="17"/>
  <c r="H729" i="17" s="1"/>
  <c r="B729" i="18"/>
  <c r="B693" i="17"/>
  <c r="C693" i="17" s="1"/>
  <c r="G693" i="17" s="1"/>
  <c r="B693" i="18"/>
  <c r="B594" i="17"/>
  <c r="C594" i="17" s="1"/>
  <c r="E594" i="17" s="1"/>
  <c r="B594" i="18"/>
  <c r="B649" i="17"/>
  <c r="C649" i="17" s="1"/>
  <c r="G649" i="17" s="1"/>
  <c r="B649" i="18"/>
  <c r="H576" i="18"/>
  <c r="C576" i="18"/>
  <c r="C690" i="18"/>
  <c r="H690" i="18"/>
  <c r="H762" i="18"/>
  <c r="C762" i="18"/>
  <c r="C568" i="18"/>
  <c r="H568" i="18"/>
  <c r="C760" i="18"/>
  <c r="H760" i="18"/>
  <c r="H593" i="18"/>
  <c r="C593" i="18"/>
  <c r="H642" i="18"/>
  <c r="C642" i="18"/>
  <c r="C744" i="18"/>
  <c r="H744" i="18"/>
  <c r="H487" i="18"/>
  <c r="C487" i="18"/>
  <c r="C577" i="18"/>
  <c r="H577" i="18"/>
  <c r="H608" i="18"/>
  <c r="C608" i="18"/>
  <c r="H644" i="18"/>
  <c r="C644" i="18"/>
  <c r="C680" i="18"/>
  <c r="H680" i="18"/>
  <c r="H716" i="18"/>
  <c r="C716" i="18"/>
  <c r="C752" i="18"/>
  <c r="H752" i="18"/>
  <c r="C563" i="18"/>
  <c r="H563" i="18"/>
  <c r="C732" i="18"/>
  <c r="H732" i="18"/>
  <c r="B550" i="17"/>
  <c r="H550" i="17" s="1"/>
  <c r="B550" i="18"/>
  <c r="B466" i="17"/>
  <c r="B477" i="8" s="1"/>
  <c r="B466" i="18"/>
  <c r="B464" i="17"/>
  <c r="H464" i="17" s="1"/>
  <c r="B464" i="18"/>
  <c r="B460" i="17"/>
  <c r="C460" i="17" s="1"/>
  <c r="E460" i="17" s="1"/>
  <c r="B460" i="18"/>
  <c r="B451" i="17"/>
  <c r="B462" i="8" s="1"/>
  <c r="AD462" i="8" s="1"/>
  <c r="B451" i="18"/>
  <c r="B659" i="17"/>
  <c r="C659" i="17" s="1"/>
  <c r="G659" i="17" s="1"/>
  <c r="B659" i="18"/>
  <c r="B611" i="17"/>
  <c r="C611" i="17" s="1"/>
  <c r="F611" i="17" s="1"/>
  <c r="B611" i="18"/>
  <c r="B697" i="17"/>
  <c r="C697" i="17" s="1"/>
  <c r="G697" i="17" s="1"/>
  <c r="B697" i="18"/>
  <c r="H477" i="18"/>
  <c r="C477" i="18"/>
  <c r="H555" i="18"/>
  <c r="C555" i="18"/>
  <c r="C700" i="18"/>
  <c r="H700" i="18"/>
  <c r="C736" i="18"/>
  <c r="H736" i="18"/>
  <c r="C479" i="18"/>
  <c r="H479" i="18"/>
  <c r="K79" i="7"/>
  <c r="N79" i="7" s="1"/>
  <c r="Q79" i="7" s="1"/>
  <c r="T79" i="7" s="1"/>
  <c r="W79" i="7" s="1"/>
  <c r="Z79" i="7" s="1"/>
  <c r="AC79" i="7" s="1"/>
  <c r="F79" i="7"/>
  <c r="I79" i="7" s="1"/>
  <c r="L79" i="7" s="1"/>
  <c r="O79" i="7" s="1"/>
  <c r="R79" i="7" s="1"/>
  <c r="U79" i="7" s="1"/>
  <c r="X79" i="7" s="1"/>
  <c r="AA79" i="7" s="1"/>
  <c r="G217" i="7"/>
  <c r="J217" i="7" s="1"/>
  <c r="M217" i="7" s="1"/>
  <c r="P217" i="7" s="1"/>
  <c r="S217" i="7" s="1"/>
  <c r="V217" i="7" s="1"/>
  <c r="Y217" i="7" s="1"/>
  <c r="AB217" i="7" s="1"/>
  <c r="F120" i="7"/>
  <c r="I120" i="7" s="1"/>
  <c r="L120" i="7" s="1"/>
  <c r="O120" i="7" s="1"/>
  <c r="R120" i="7" s="1"/>
  <c r="U120" i="7" s="1"/>
  <c r="X120" i="7" s="1"/>
  <c r="AA120" i="7" s="1"/>
  <c r="K80" i="7"/>
  <c r="N80" i="7" s="1"/>
  <c r="Q80" i="7" s="1"/>
  <c r="T80" i="7" s="1"/>
  <c r="W80" i="7" s="1"/>
  <c r="Z80" i="7" s="1"/>
  <c r="AC80" i="7" s="1"/>
  <c r="F80" i="7"/>
  <c r="I80" i="7" s="1"/>
  <c r="L80" i="7" s="1"/>
  <c r="O80" i="7" s="1"/>
  <c r="R80" i="7" s="1"/>
  <c r="U80" i="7" s="1"/>
  <c r="X80" i="7" s="1"/>
  <c r="AA80" i="7" s="1"/>
  <c r="K85" i="7"/>
  <c r="N85" i="7" s="1"/>
  <c r="Q85" i="7" s="1"/>
  <c r="T85" i="7" s="1"/>
  <c r="W85" i="7" s="1"/>
  <c r="Z85" i="7" s="1"/>
  <c r="AC85" i="7" s="1"/>
  <c r="G85" i="7"/>
  <c r="J85" i="7" s="1"/>
  <c r="M85" i="7" s="1"/>
  <c r="P85" i="7" s="1"/>
  <c r="S85" i="7" s="1"/>
  <c r="V85" i="7" s="1"/>
  <c r="Y85" i="7" s="1"/>
  <c r="AB85" i="7" s="1"/>
  <c r="K115" i="7"/>
  <c r="N115" i="7" s="1"/>
  <c r="Q115" i="7" s="1"/>
  <c r="T115" i="7" s="1"/>
  <c r="W115" i="7" s="1"/>
  <c r="Z115" i="7" s="1"/>
  <c r="AC115" i="7" s="1"/>
  <c r="K95" i="7"/>
  <c r="N95" i="7" s="1"/>
  <c r="Q95" i="7" s="1"/>
  <c r="T95" i="7" s="1"/>
  <c r="W95" i="7" s="1"/>
  <c r="Z95" i="7" s="1"/>
  <c r="AC95" i="7" s="1"/>
  <c r="G115" i="7"/>
  <c r="J115" i="7" s="1"/>
  <c r="M115" i="7" s="1"/>
  <c r="P115" i="7" s="1"/>
  <c r="S115" i="7" s="1"/>
  <c r="V115" i="7" s="1"/>
  <c r="Y115" i="7" s="1"/>
  <c r="AB115" i="7" s="1"/>
  <c r="G95" i="7"/>
  <c r="J95" i="7" s="1"/>
  <c r="M95" i="7" s="1"/>
  <c r="P95" i="7" s="1"/>
  <c r="S95" i="7" s="1"/>
  <c r="V95" i="7" s="1"/>
  <c r="Y95" i="7" s="1"/>
  <c r="AB95" i="7" s="1"/>
  <c r="F217" i="7"/>
  <c r="I217" i="7" s="1"/>
  <c r="L217" i="7" s="1"/>
  <c r="O217" i="7" s="1"/>
  <c r="R217" i="7" s="1"/>
  <c r="U217" i="7" s="1"/>
  <c r="X217" i="7" s="1"/>
  <c r="AA217" i="7" s="1"/>
  <c r="F109" i="7"/>
  <c r="I109" i="7" s="1"/>
  <c r="L109" i="7" s="1"/>
  <c r="O109" i="7" s="1"/>
  <c r="R109" i="7" s="1"/>
  <c r="U109" i="7" s="1"/>
  <c r="X109" i="7" s="1"/>
  <c r="AA109" i="7" s="1"/>
  <c r="G109" i="7"/>
  <c r="J109" i="7" s="1"/>
  <c r="M109" i="7" s="1"/>
  <c r="P109" i="7" s="1"/>
  <c r="S109" i="7" s="1"/>
  <c r="V109" i="7" s="1"/>
  <c r="Y109" i="7" s="1"/>
  <c r="AB109" i="7" s="1"/>
  <c r="K346" i="20"/>
  <c r="L346" i="20"/>
  <c r="J347" i="20"/>
  <c r="K113" i="7"/>
  <c r="N113" i="7" s="1"/>
  <c r="Q113" i="7" s="1"/>
  <c r="T113" i="7" s="1"/>
  <c r="W113" i="7" s="1"/>
  <c r="Z113" i="7" s="1"/>
  <c r="AC113" i="7" s="1"/>
  <c r="D782" i="17"/>
  <c r="D563" i="17"/>
  <c r="G816" i="17"/>
  <c r="G842" i="17"/>
  <c r="E571" i="17"/>
  <c r="F874" i="17"/>
  <c r="F824" i="17"/>
  <c r="G798" i="17"/>
  <c r="G692" i="17"/>
  <c r="G597" i="17"/>
  <c r="F820" i="17"/>
  <c r="G762" i="17"/>
  <c r="F822" i="17"/>
  <c r="F804" i="17"/>
  <c r="E674" i="17"/>
  <c r="E597" i="17"/>
  <c r="G750" i="17"/>
  <c r="F762" i="17"/>
  <c r="F750" i="17"/>
  <c r="D762" i="17"/>
  <c r="D571" i="17"/>
  <c r="D786" i="17"/>
  <c r="F590" i="17"/>
  <c r="E590" i="17"/>
  <c r="E678" i="17"/>
  <c r="D626" i="17"/>
  <c r="G590" i="17"/>
  <c r="F626" i="17"/>
  <c r="E626" i="17"/>
  <c r="F674" i="17"/>
  <c r="F597" i="17"/>
  <c r="G674" i="17"/>
  <c r="D473" i="17"/>
  <c r="G868" i="17"/>
  <c r="F828" i="17"/>
  <c r="F882" i="17"/>
  <c r="G852" i="17"/>
  <c r="G740" i="17"/>
  <c r="D750" i="17"/>
  <c r="G734" i="17"/>
  <c r="E786" i="17"/>
  <c r="G786" i="17"/>
  <c r="E798" i="17"/>
  <c r="D798" i="17"/>
  <c r="E557" i="17"/>
  <c r="L455" i="8"/>
  <c r="O455" i="8"/>
  <c r="X455" i="8"/>
  <c r="AA455" i="8"/>
  <c r="R455" i="8"/>
  <c r="U455" i="8"/>
  <c r="I455" i="8"/>
  <c r="I496" i="8"/>
  <c r="O496" i="8"/>
  <c r="U496" i="8"/>
  <c r="L496" i="8"/>
  <c r="X496" i="8"/>
  <c r="R496" i="8"/>
  <c r="AA496" i="8"/>
  <c r="P502" i="8"/>
  <c r="V502" i="8"/>
  <c r="S502" i="8"/>
  <c r="Y502" i="8"/>
  <c r="J502" i="8"/>
  <c r="M502" i="8"/>
  <c r="AB502" i="8"/>
  <c r="S520" i="8"/>
  <c r="M520" i="8"/>
  <c r="Y520" i="8"/>
  <c r="V520" i="8"/>
  <c r="P520" i="8"/>
  <c r="AB520" i="8"/>
  <c r="M494" i="8"/>
  <c r="AB494" i="8"/>
  <c r="Y494" i="8"/>
  <c r="P494" i="8"/>
  <c r="V494" i="8"/>
  <c r="J494" i="8"/>
  <c r="S494" i="8"/>
  <c r="J467" i="8"/>
  <c r="Y467" i="8"/>
  <c r="M467" i="8"/>
  <c r="V467" i="8"/>
  <c r="P467" i="8"/>
  <c r="S467" i="8"/>
  <c r="R492" i="8"/>
  <c r="AA492" i="8"/>
  <c r="L492" i="8"/>
  <c r="X492" i="8"/>
  <c r="S500" i="8"/>
  <c r="J500" i="8"/>
  <c r="V500" i="8"/>
  <c r="M500" i="8"/>
  <c r="AB500" i="8"/>
  <c r="P500" i="8"/>
  <c r="Y500" i="8"/>
  <c r="L518" i="8"/>
  <c r="R518" i="8"/>
  <c r="I518" i="8"/>
  <c r="U518" i="8"/>
  <c r="O518" i="8"/>
  <c r="X518" i="8"/>
  <c r="M461" i="8"/>
  <c r="Y461" i="8"/>
  <c r="AB461" i="8"/>
  <c r="V461" i="8"/>
  <c r="J461" i="8"/>
  <c r="P461" i="8"/>
  <c r="S461" i="8"/>
  <c r="D656" i="17"/>
  <c r="D778" i="17"/>
  <c r="F571" i="17"/>
  <c r="G752" i="17"/>
  <c r="D680" i="17"/>
  <c r="E656" i="17"/>
  <c r="G656" i="17"/>
  <c r="E768" i="17"/>
  <c r="F768" i="17"/>
  <c r="D768" i="17"/>
  <c r="G768" i="17"/>
  <c r="E778" i="17"/>
  <c r="F778" i="17"/>
  <c r="G708" i="17"/>
  <c r="D708" i="17"/>
  <c r="F708" i="17"/>
  <c r="E708" i="17"/>
  <c r="E791" i="17"/>
  <c r="D791" i="17"/>
  <c r="F791" i="17"/>
  <c r="G791" i="17"/>
  <c r="D845" i="17"/>
  <c r="E845" i="17"/>
  <c r="F845" i="17"/>
  <c r="G845" i="17"/>
  <c r="D803" i="17"/>
  <c r="F803" i="17"/>
  <c r="G803" i="17"/>
  <c r="E803" i="17"/>
  <c r="D865" i="17"/>
  <c r="G865" i="17"/>
  <c r="E865" i="17"/>
  <c r="F865" i="17"/>
  <c r="F680" i="17"/>
  <c r="E680" i="17"/>
  <c r="E752" i="17"/>
  <c r="D752" i="17"/>
  <c r="G610" i="17"/>
  <c r="E610" i="17"/>
  <c r="D610" i="17"/>
  <c r="E732" i="17"/>
  <c r="D732" i="17"/>
  <c r="F732" i="17"/>
  <c r="G732" i="17"/>
  <c r="E734" i="17"/>
  <c r="F734" i="17"/>
  <c r="E736" i="17"/>
  <c r="G736" i="17"/>
  <c r="D736" i="17"/>
  <c r="D868" i="17"/>
  <c r="E868" i="17"/>
  <c r="D804" i="17"/>
  <c r="E804" i="17"/>
  <c r="D861" i="17"/>
  <c r="E861" i="17"/>
  <c r="F861" i="17"/>
  <c r="G861" i="17"/>
  <c r="D824" i="17"/>
  <c r="E824" i="17"/>
  <c r="D874" i="17"/>
  <c r="E874" i="17"/>
  <c r="E692" i="17"/>
  <c r="F692" i="17"/>
  <c r="D822" i="17"/>
  <c r="E822" i="17"/>
  <c r="F785" i="17"/>
  <c r="E785" i="17"/>
  <c r="G785" i="17"/>
  <c r="D785" i="17"/>
  <c r="G879" i="17"/>
  <c r="D879" i="17"/>
  <c r="E879" i="17"/>
  <c r="F879" i="17"/>
  <c r="G462" i="17"/>
  <c r="D462" i="17"/>
  <c r="E462" i="17"/>
  <c r="F462" i="17"/>
  <c r="D877" i="17"/>
  <c r="E877" i="17"/>
  <c r="F877" i="17"/>
  <c r="G877" i="17"/>
  <c r="G696" i="17"/>
  <c r="E696" i="17"/>
  <c r="F696" i="17"/>
  <c r="D696" i="17"/>
  <c r="D781" i="17"/>
  <c r="E781" i="17"/>
  <c r="G781" i="17"/>
  <c r="F781" i="17"/>
  <c r="G618" i="17"/>
  <c r="F618" i="17"/>
  <c r="D618" i="17"/>
  <c r="E760" i="17"/>
  <c r="D760" i="17"/>
  <c r="G760" i="17"/>
  <c r="D855" i="17"/>
  <c r="G855" i="17"/>
  <c r="E855" i="17"/>
  <c r="F855" i="17"/>
  <c r="F835" i="17"/>
  <c r="G835" i="17"/>
  <c r="E835" i="17"/>
  <c r="D835" i="17"/>
  <c r="D799" i="17"/>
  <c r="E799" i="17"/>
  <c r="F799" i="17"/>
  <c r="G799" i="17"/>
  <c r="D882" i="17"/>
  <c r="E882" i="17"/>
  <c r="G634" i="17"/>
  <c r="D634" i="17"/>
  <c r="E634" i="17"/>
  <c r="D816" i="17"/>
  <c r="E816" i="17"/>
  <c r="D871" i="17"/>
  <c r="G871" i="17"/>
  <c r="E871" i="17"/>
  <c r="F871" i="17"/>
  <c r="E720" i="17"/>
  <c r="F720" i="17"/>
  <c r="G720" i="17"/>
  <c r="D720" i="17"/>
  <c r="E718" i="17"/>
  <c r="F718" i="17"/>
  <c r="D718" i="17"/>
  <c r="F563" i="17"/>
  <c r="E563" i="17"/>
  <c r="G600" i="17"/>
  <c r="D600" i="17"/>
  <c r="F600" i="17"/>
  <c r="E600" i="17"/>
  <c r="E800" i="17"/>
  <c r="G800" i="17"/>
  <c r="D800" i="17"/>
  <c r="E770" i="17"/>
  <c r="G770" i="17"/>
  <c r="F770" i="17"/>
  <c r="F795" i="17"/>
  <c r="E795" i="17"/>
  <c r="D795" i="17"/>
  <c r="G795" i="17"/>
  <c r="F809" i="17"/>
  <c r="G809" i="17"/>
  <c r="D809" i="17"/>
  <c r="E809" i="17"/>
  <c r="D842" i="17"/>
  <c r="E842" i="17"/>
  <c r="D820" i="17"/>
  <c r="E820" i="17"/>
  <c r="E794" i="17"/>
  <c r="G794" i="17"/>
  <c r="F794" i="17"/>
  <c r="D789" i="17"/>
  <c r="E789" i="17"/>
  <c r="F789" i="17"/>
  <c r="G789" i="17"/>
  <c r="G574" i="17"/>
  <c r="E574" i="17"/>
  <c r="D574" i="17"/>
  <c r="G700" i="17"/>
  <c r="D700" i="17"/>
  <c r="F700" i="17"/>
  <c r="E700" i="17"/>
  <c r="D828" i="17"/>
  <c r="E828" i="17"/>
  <c r="E782" i="17"/>
  <c r="F782" i="17"/>
  <c r="D817" i="17"/>
  <c r="F817" i="17"/>
  <c r="E817" i="17"/>
  <c r="G817" i="17"/>
  <c r="G642" i="17"/>
  <c r="D642" i="17"/>
  <c r="F642" i="17"/>
  <c r="G567" i="17"/>
  <c r="D567" i="17"/>
  <c r="F567" i="17"/>
  <c r="G473" i="17"/>
  <c r="F473" i="17"/>
  <c r="D839" i="17"/>
  <c r="E839" i="17"/>
  <c r="F839" i="17"/>
  <c r="G839" i="17"/>
  <c r="D801" i="17"/>
  <c r="F801" i="17"/>
  <c r="E801" i="17"/>
  <c r="G801" i="17"/>
  <c r="E744" i="17"/>
  <c r="D744" i="17"/>
  <c r="F744" i="17"/>
  <c r="G744" i="17"/>
  <c r="E784" i="17"/>
  <c r="D784" i="17"/>
  <c r="G784" i="17"/>
  <c r="D849" i="17"/>
  <c r="G849" i="17"/>
  <c r="E849" i="17"/>
  <c r="F849" i="17"/>
  <c r="E740" i="17"/>
  <c r="D740" i="17"/>
  <c r="G582" i="17"/>
  <c r="D582" i="17"/>
  <c r="F582" i="17"/>
  <c r="E766" i="17"/>
  <c r="F766" i="17"/>
  <c r="D766" i="17"/>
  <c r="G576" i="17"/>
  <c r="D576" i="17"/>
  <c r="E576" i="17"/>
  <c r="F576" i="17"/>
  <c r="G589" i="17"/>
  <c r="D589" i="17"/>
  <c r="E589" i="17"/>
  <c r="F589" i="17"/>
  <c r="D678" i="17"/>
  <c r="F678" i="17"/>
  <c r="D831" i="17"/>
  <c r="E831" i="17"/>
  <c r="F831" i="17"/>
  <c r="G831" i="17"/>
  <c r="D852" i="17"/>
  <c r="E852" i="17"/>
  <c r="G660" i="17"/>
  <c r="D660" i="17"/>
  <c r="F660" i="17"/>
  <c r="E660" i="17"/>
  <c r="G557" i="17"/>
  <c r="F557" i="17"/>
  <c r="D819" i="17"/>
  <c r="F819" i="17"/>
  <c r="G819" i="17"/>
  <c r="E819" i="17"/>
  <c r="B6" i="16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4" i="25"/>
  <c r="D4" i="23"/>
  <c r="E6" i="12"/>
  <c r="C21" i="2"/>
  <c r="D21" i="2"/>
  <c r="E21" i="2"/>
  <c r="F21" i="2"/>
  <c r="G21" i="2"/>
  <c r="H21" i="2"/>
  <c r="I21" i="2"/>
  <c r="J21" i="2"/>
  <c r="K21" i="2"/>
  <c r="L21" i="2"/>
  <c r="N21" i="2"/>
  <c r="O21" i="2"/>
  <c r="P21" i="2"/>
  <c r="Q21" i="2"/>
  <c r="R21" i="2"/>
  <c r="S21" i="2"/>
  <c r="T21" i="2"/>
  <c r="U21" i="2"/>
  <c r="Y21" i="2"/>
  <c r="AA21" i="2" s="1"/>
  <c r="AB21" i="2"/>
  <c r="AD21" i="2"/>
  <c r="AE21" i="2"/>
  <c r="C22" i="2"/>
  <c r="D22" i="2"/>
  <c r="E22" i="2"/>
  <c r="F22" i="2"/>
  <c r="G22" i="2"/>
  <c r="H22" i="2"/>
  <c r="J22" i="2"/>
  <c r="K22" i="2"/>
  <c r="L22" i="2"/>
  <c r="N22" i="2"/>
  <c r="O22" i="2"/>
  <c r="P22" i="2"/>
  <c r="Q22" i="2"/>
  <c r="R22" i="2"/>
  <c r="S22" i="2"/>
  <c r="T22" i="2"/>
  <c r="U22" i="2"/>
  <c r="Y22" i="2"/>
  <c r="Z22" i="2" s="1"/>
  <c r="AB22" i="2"/>
  <c r="AD22" i="2"/>
  <c r="AE22" i="2"/>
  <c r="C23" i="2"/>
  <c r="D23" i="2"/>
  <c r="E23" i="2"/>
  <c r="F23" i="2"/>
  <c r="G23" i="2"/>
  <c r="H23" i="2"/>
  <c r="J23" i="2"/>
  <c r="K23" i="2"/>
  <c r="L23" i="2"/>
  <c r="N23" i="2"/>
  <c r="O23" i="2"/>
  <c r="P23" i="2"/>
  <c r="Q23" i="2"/>
  <c r="R23" i="2"/>
  <c r="S23" i="2"/>
  <c r="T23" i="2"/>
  <c r="U23" i="2"/>
  <c r="Y23" i="2"/>
  <c r="Z23" i="2" s="1"/>
  <c r="AB23" i="2"/>
  <c r="AD23" i="2"/>
  <c r="AE23" i="2"/>
  <c r="C24" i="2"/>
  <c r="D24" i="2"/>
  <c r="E24" i="2"/>
  <c r="F24" i="2"/>
  <c r="G24" i="2"/>
  <c r="H24" i="2"/>
  <c r="J24" i="2"/>
  <c r="K24" i="2"/>
  <c r="L24" i="2"/>
  <c r="N24" i="2"/>
  <c r="O24" i="2"/>
  <c r="P24" i="2"/>
  <c r="Q24" i="2"/>
  <c r="R24" i="2"/>
  <c r="S24" i="2"/>
  <c r="T24" i="2"/>
  <c r="U24" i="2"/>
  <c r="Y24" i="2"/>
  <c r="AA24" i="2" s="1"/>
  <c r="AB24" i="2"/>
  <c r="AD24" i="2"/>
  <c r="AE24" i="2"/>
  <c r="C25" i="2"/>
  <c r="D25" i="2"/>
  <c r="E25" i="2"/>
  <c r="F25" i="2"/>
  <c r="G25" i="2"/>
  <c r="H25" i="2"/>
  <c r="J25" i="2"/>
  <c r="K25" i="2"/>
  <c r="L25" i="2"/>
  <c r="N25" i="2"/>
  <c r="O25" i="2"/>
  <c r="P25" i="2"/>
  <c r="Q25" i="2"/>
  <c r="R25" i="2"/>
  <c r="S25" i="2"/>
  <c r="T25" i="2"/>
  <c r="U25" i="2"/>
  <c r="Y25" i="2"/>
  <c r="Z25" i="2" s="1"/>
  <c r="AB25" i="2"/>
  <c r="AD25" i="2"/>
  <c r="AE25" i="2"/>
  <c r="C26" i="2"/>
  <c r="D26" i="2"/>
  <c r="E26" i="2"/>
  <c r="F26" i="2"/>
  <c r="G26" i="2"/>
  <c r="H26" i="2"/>
  <c r="J26" i="2"/>
  <c r="K26" i="2"/>
  <c r="L26" i="2"/>
  <c r="N26" i="2"/>
  <c r="O26" i="2"/>
  <c r="P26" i="2"/>
  <c r="Q26" i="2"/>
  <c r="R26" i="2"/>
  <c r="S26" i="2"/>
  <c r="T26" i="2"/>
  <c r="U26" i="2"/>
  <c r="Y26" i="2"/>
  <c r="Z26" i="2" s="1"/>
  <c r="AB26" i="2"/>
  <c r="AD26" i="2"/>
  <c r="AE26" i="2"/>
  <c r="C27" i="2"/>
  <c r="D27" i="2"/>
  <c r="E27" i="2"/>
  <c r="F27" i="2"/>
  <c r="G27" i="2"/>
  <c r="H27" i="2"/>
  <c r="I27" i="2"/>
  <c r="J27" i="2"/>
  <c r="K27" i="2"/>
  <c r="L27" i="2"/>
  <c r="N27" i="2"/>
  <c r="O27" i="2"/>
  <c r="P27" i="2"/>
  <c r="Q27" i="2"/>
  <c r="R27" i="2"/>
  <c r="S27" i="2"/>
  <c r="T27" i="2"/>
  <c r="U27" i="2"/>
  <c r="Y27" i="2"/>
  <c r="AA27" i="2" s="1"/>
  <c r="AB27" i="2"/>
  <c r="AD27" i="2"/>
  <c r="AE27" i="2"/>
  <c r="C28" i="2"/>
  <c r="D28" i="2"/>
  <c r="E28" i="2"/>
  <c r="F28" i="2"/>
  <c r="G28" i="2"/>
  <c r="H28" i="2"/>
  <c r="I28" i="2"/>
  <c r="J28" i="2"/>
  <c r="K28" i="2"/>
  <c r="L28" i="2"/>
  <c r="N28" i="2"/>
  <c r="O28" i="2"/>
  <c r="P28" i="2"/>
  <c r="Q28" i="2"/>
  <c r="R28" i="2"/>
  <c r="S28" i="2"/>
  <c r="T28" i="2"/>
  <c r="U28" i="2"/>
  <c r="Y28" i="2"/>
  <c r="Z28" i="2" s="1"/>
  <c r="AB28" i="2"/>
  <c r="AD28" i="2"/>
  <c r="AE28" i="2"/>
  <c r="C29" i="2"/>
  <c r="D29" i="2"/>
  <c r="E29" i="2"/>
  <c r="F29" i="2"/>
  <c r="G29" i="2"/>
  <c r="H29" i="2"/>
  <c r="J29" i="2"/>
  <c r="K29" i="2"/>
  <c r="L29" i="2"/>
  <c r="N29" i="2"/>
  <c r="O29" i="2"/>
  <c r="P29" i="2"/>
  <c r="Q29" i="2"/>
  <c r="R29" i="2"/>
  <c r="S29" i="2"/>
  <c r="T29" i="2"/>
  <c r="U29" i="2"/>
  <c r="Y29" i="2"/>
  <c r="AA29" i="2" s="1"/>
  <c r="AB29" i="2"/>
  <c r="AD29" i="2"/>
  <c r="AE29" i="2"/>
  <c r="C30" i="2"/>
  <c r="D30" i="2"/>
  <c r="E30" i="2"/>
  <c r="F30" i="2"/>
  <c r="G30" i="2"/>
  <c r="H30" i="2"/>
  <c r="J30" i="2"/>
  <c r="K30" i="2"/>
  <c r="L30" i="2"/>
  <c r="N30" i="2"/>
  <c r="O30" i="2"/>
  <c r="P30" i="2"/>
  <c r="Q30" i="2"/>
  <c r="R30" i="2"/>
  <c r="S30" i="2"/>
  <c r="T30" i="2"/>
  <c r="U30" i="2"/>
  <c r="Y30" i="2"/>
  <c r="AA30" i="2" s="1"/>
  <c r="AB30" i="2"/>
  <c r="AD30" i="2"/>
  <c r="AE30" i="2"/>
  <c r="C31" i="2"/>
  <c r="D31" i="2"/>
  <c r="E31" i="2"/>
  <c r="F31" i="2"/>
  <c r="G31" i="2"/>
  <c r="H31" i="2"/>
  <c r="I31" i="2"/>
  <c r="J31" i="2"/>
  <c r="K31" i="2"/>
  <c r="L31" i="2"/>
  <c r="N31" i="2"/>
  <c r="O31" i="2"/>
  <c r="P31" i="2"/>
  <c r="Q31" i="2"/>
  <c r="R31" i="2"/>
  <c r="S31" i="2"/>
  <c r="T31" i="2"/>
  <c r="U31" i="2"/>
  <c r="Y31" i="2"/>
  <c r="Z31" i="2" s="1"/>
  <c r="AB31" i="2"/>
  <c r="AD31" i="2"/>
  <c r="AE31" i="2"/>
  <c r="C32" i="2"/>
  <c r="D32" i="2"/>
  <c r="E32" i="2"/>
  <c r="F32" i="2"/>
  <c r="G32" i="2"/>
  <c r="H32" i="2"/>
  <c r="I32" i="2"/>
  <c r="J32" i="2"/>
  <c r="K32" i="2"/>
  <c r="L32" i="2"/>
  <c r="N32" i="2"/>
  <c r="O32" i="2"/>
  <c r="P32" i="2"/>
  <c r="Q32" i="2"/>
  <c r="R32" i="2"/>
  <c r="S32" i="2"/>
  <c r="T32" i="2"/>
  <c r="U32" i="2"/>
  <c r="Y32" i="2"/>
  <c r="Z32" i="2" s="1"/>
  <c r="AB32" i="2"/>
  <c r="AD32" i="2"/>
  <c r="AE32" i="2"/>
  <c r="C33" i="2"/>
  <c r="D33" i="2"/>
  <c r="E33" i="2"/>
  <c r="F33" i="2"/>
  <c r="G33" i="2"/>
  <c r="H33" i="2"/>
  <c r="I33" i="2"/>
  <c r="J33" i="2"/>
  <c r="K33" i="2"/>
  <c r="L33" i="2"/>
  <c r="N33" i="2"/>
  <c r="O33" i="2"/>
  <c r="P33" i="2"/>
  <c r="Q33" i="2"/>
  <c r="R33" i="2"/>
  <c r="S33" i="2"/>
  <c r="T33" i="2"/>
  <c r="U33" i="2"/>
  <c r="Y33" i="2"/>
  <c r="AA33" i="2" s="1"/>
  <c r="AB33" i="2"/>
  <c r="AD33" i="2"/>
  <c r="AE33" i="2"/>
  <c r="C34" i="2"/>
  <c r="D34" i="2"/>
  <c r="E34" i="2"/>
  <c r="F34" i="2"/>
  <c r="G34" i="2"/>
  <c r="H34" i="2"/>
  <c r="I34" i="2"/>
  <c r="J34" i="2"/>
  <c r="K34" i="2"/>
  <c r="L34" i="2"/>
  <c r="N34" i="2"/>
  <c r="O34" i="2"/>
  <c r="P34" i="2"/>
  <c r="Q34" i="2"/>
  <c r="R34" i="2"/>
  <c r="S34" i="2"/>
  <c r="T34" i="2"/>
  <c r="U34" i="2"/>
  <c r="Y34" i="2"/>
  <c r="B34" i="2" s="1"/>
  <c r="AB34" i="2"/>
  <c r="AD34" i="2"/>
  <c r="AE34" i="2"/>
  <c r="C35" i="2"/>
  <c r="D35" i="2"/>
  <c r="E35" i="2"/>
  <c r="F35" i="2"/>
  <c r="G35" i="2"/>
  <c r="H35" i="2"/>
  <c r="J35" i="2"/>
  <c r="K35" i="2"/>
  <c r="L35" i="2"/>
  <c r="N35" i="2"/>
  <c r="O35" i="2"/>
  <c r="P35" i="2"/>
  <c r="Q35" i="2"/>
  <c r="R35" i="2"/>
  <c r="S35" i="2"/>
  <c r="T35" i="2"/>
  <c r="U35" i="2"/>
  <c r="Y35" i="2"/>
  <c r="Z35" i="2" s="1"/>
  <c r="AB35" i="2"/>
  <c r="AD35" i="2"/>
  <c r="AE35" i="2"/>
  <c r="C36" i="2"/>
  <c r="D36" i="2"/>
  <c r="E36" i="2"/>
  <c r="F36" i="2"/>
  <c r="G36" i="2"/>
  <c r="H36" i="2"/>
  <c r="J36" i="2"/>
  <c r="K36" i="2"/>
  <c r="L36" i="2"/>
  <c r="N36" i="2"/>
  <c r="O36" i="2"/>
  <c r="P36" i="2"/>
  <c r="Q36" i="2"/>
  <c r="R36" i="2"/>
  <c r="S36" i="2"/>
  <c r="T36" i="2"/>
  <c r="U36" i="2"/>
  <c r="Y36" i="2"/>
  <c r="Z36" i="2" s="1"/>
  <c r="AB36" i="2"/>
  <c r="AD36" i="2"/>
  <c r="AE36" i="2"/>
  <c r="C37" i="2"/>
  <c r="D37" i="2"/>
  <c r="E37" i="2"/>
  <c r="F37" i="2"/>
  <c r="G37" i="2"/>
  <c r="H37" i="2"/>
  <c r="J37" i="2"/>
  <c r="K37" i="2"/>
  <c r="L37" i="2"/>
  <c r="N37" i="2"/>
  <c r="O37" i="2"/>
  <c r="P37" i="2"/>
  <c r="Q37" i="2"/>
  <c r="R37" i="2"/>
  <c r="S37" i="2"/>
  <c r="T37" i="2"/>
  <c r="U37" i="2"/>
  <c r="Y37" i="2"/>
  <c r="Z37" i="2" s="1"/>
  <c r="AB37" i="2"/>
  <c r="AD37" i="2"/>
  <c r="AE37" i="2"/>
  <c r="C38" i="2"/>
  <c r="D38" i="2"/>
  <c r="E38" i="2"/>
  <c r="F38" i="2"/>
  <c r="G38" i="2"/>
  <c r="H38" i="2"/>
  <c r="J38" i="2"/>
  <c r="K38" i="2"/>
  <c r="L38" i="2"/>
  <c r="N38" i="2"/>
  <c r="O38" i="2"/>
  <c r="P38" i="2"/>
  <c r="Q38" i="2"/>
  <c r="R38" i="2"/>
  <c r="S38" i="2"/>
  <c r="T38" i="2"/>
  <c r="U38" i="2"/>
  <c r="Y38" i="2"/>
  <c r="Z38" i="2" s="1"/>
  <c r="AB38" i="2"/>
  <c r="AD38" i="2"/>
  <c r="AE38" i="2"/>
  <c r="C39" i="2"/>
  <c r="D39" i="2"/>
  <c r="E39" i="2"/>
  <c r="F39" i="2"/>
  <c r="G39" i="2"/>
  <c r="H39" i="2"/>
  <c r="J39" i="2"/>
  <c r="K39" i="2"/>
  <c r="L39" i="2"/>
  <c r="N39" i="2"/>
  <c r="O39" i="2"/>
  <c r="P39" i="2"/>
  <c r="Q39" i="2"/>
  <c r="R39" i="2"/>
  <c r="S39" i="2"/>
  <c r="T39" i="2"/>
  <c r="U39" i="2"/>
  <c r="Y39" i="2"/>
  <c r="AA39" i="2" s="1"/>
  <c r="AB39" i="2"/>
  <c r="AD39" i="2"/>
  <c r="AE39" i="2"/>
  <c r="C40" i="2"/>
  <c r="D40" i="2"/>
  <c r="E40" i="2"/>
  <c r="F40" i="2"/>
  <c r="G40" i="2"/>
  <c r="H40" i="2"/>
  <c r="I40" i="2"/>
  <c r="J40" i="2"/>
  <c r="K40" i="2"/>
  <c r="L40" i="2"/>
  <c r="N40" i="2"/>
  <c r="O40" i="2"/>
  <c r="P40" i="2"/>
  <c r="Q40" i="2"/>
  <c r="R40" i="2"/>
  <c r="S40" i="2"/>
  <c r="T40" i="2"/>
  <c r="U40" i="2"/>
  <c r="Y40" i="2"/>
  <c r="AA40" i="2" s="1"/>
  <c r="AB40" i="2"/>
  <c r="AD40" i="2"/>
  <c r="AE40" i="2"/>
  <c r="C41" i="2"/>
  <c r="D41" i="2"/>
  <c r="E41" i="2"/>
  <c r="F41" i="2"/>
  <c r="G41" i="2"/>
  <c r="H41" i="2"/>
  <c r="I41" i="2"/>
  <c r="J41" i="2"/>
  <c r="K41" i="2"/>
  <c r="L41" i="2"/>
  <c r="N41" i="2"/>
  <c r="O41" i="2"/>
  <c r="P41" i="2"/>
  <c r="Q41" i="2"/>
  <c r="R41" i="2"/>
  <c r="S41" i="2"/>
  <c r="T41" i="2"/>
  <c r="U41" i="2"/>
  <c r="Y41" i="2"/>
  <c r="AA41" i="2" s="1"/>
  <c r="AB41" i="2"/>
  <c r="AD41" i="2"/>
  <c r="AE41" i="2"/>
  <c r="C42" i="2"/>
  <c r="D42" i="2"/>
  <c r="E42" i="2"/>
  <c r="F42" i="2"/>
  <c r="G42" i="2"/>
  <c r="H42" i="2"/>
  <c r="J42" i="2"/>
  <c r="K42" i="2"/>
  <c r="L42" i="2"/>
  <c r="N42" i="2"/>
  <c r="O42" i="2"/>
  <c r="P42" i="2"/>
  <c r="Q42" i="2"/>
  <c r="R42" i="2"/>
  <c r="S42" i="2"/>
  <c r="T42" i="2"/>
  <c r="U42" i="2"/>
  <c r="Y42" i="2"/>
  <c r="AA42" i="2" s="1"/>
  <c r="AB42" i="2"/>
  <c r="AD42" i="2"/>
  <c r="AE42" i="2"/>
  <c r="C43" i="2"/>
  <c r="D43" i="2"/>
  <c r="E43" i="2"/>
  <c r="F43" i="2"/>
  <c r="G43" i="2"/>
  <c r="H43" i="2"/>
  <c r="J43" i="2"/>
  <c r="K43" i="2"/>
  <c r="L43" i="2"/>
  <c r="N43" i="2"/>
  <c r="O43" i="2"/>
  <c r="P43" i="2"/>
  <c r="Q43" i="2"/>
  <c r="R43" i="2"/>
  <c r="S43" i="2"/>
  <c r="T43" i="2"/>
  <c r="U43" i="2"/>
  <c r="Y43" i="2"/>
  <c r="Z43" i="2" s="1"/>
  <c r="AB43" i="2"/>
  <c r="AD43" i="2"/>
  <c r="AE43" i="2"/>
  <c r="C44" i="2"/>
  <c r="D44" i="2"/>
  <c r="E44" i="2"/>
  <c r="F44" i="2"/>
  <c r="G44" i="2"/>
  <c r="H44" i="2"/>
  <c r="I44" i="2"/>
  <c r="J44" i="2"/>
  <c r="K44" i="2"/>
  <c r="L44" i="2"/>
  <c r="N44" i="2"/>
  <c r="O44" i="2"/>
  <c r="P44" i="2"/>
  <c r="Q44" i="2"/>
  <c r="R44" i="2"/>
  <c r="S44" i="2"/>
  <c r="T44" i="2"/>
  <c r="U44" i="2"/>
  <c r="Y44" i="2"/>
  <c r="Z44" i="2" s="1"/>
  <c r="AB44" i="2"/>
  <c r="AD44" i="2"/>
  <c r="AE44" i="2"/>
  <c r="C45" i="2"/>
  <c r="D45" i="2"/>
  <c r="E45" i="2"/>
  <c r="F45" i="2"/>
  <c r="G45" i="2"/>
  <c r="H45" i="2"/>
  <c r="I45" i="2"/>
  <c r="J45" i="2"/>
  <c r="K45" i="2"/>
  <c r="L45" i="2"/>
  <c r="N45" i="2"/>
  <c r="O45" i="2"/>
  <c r="P45" i="2"/>
  <c r="Q45" i="2"/>
  <c r="R45" i="2"/>
  <c r="S45" i="2"/>
  <c r="T45" i="2"/>
  <c r="U45" i="2"/>
  <c r="Y45" i="2"/>
  <c r="AA45" i="2" s="1"/>
  <c r="AB45" i="2"/>
  <c r="AD45" i="2"/>
  <c r="AE45" i="2"/>
  <c r="C46" i="2"/>
  <c r="D46" i="2"/>
  <c r="E46" i="2"/>
  <c r="F46" i="2"/>
  <c r="G46" i="2"/>
  <c r="H46" i="2"/>
  <c r="I46" i="2"/>
  <c r="J46" i="2"/>
  <c r="K46" i="2"/>
  <c r="L46" i="2"/>
  <c r="N46" i="2"/>
  <c r="O46" i="2"/>
  <c r="P46" i="2"/>
  <c r="Q46" i="2"/>
  <c r="R46" i="2"/>
  <c r="S46" i="2"/>
  <c r="T46" i="2"/>
  <c r="U46" i="2"/>
  <c r="Y46" i="2"/>
  <c r="Z46" i="2" s="1"/>
  <c r="AB46" i="2"/>
  <c r="AD46" i="2"/>
  <c r="AE46" i="2"/>
  <c r="C47" i="2"/>
  <c r="D47" i="2"/>
  <c r="E47" i="2"/>
  <c r="F47" i="2"/>
  <c r="G47" i="2"/>
  <c r="H47" i="2"/>
  <c r="I47" i="2"/>
  <c r="J47" i="2"/>
  <c r="K47" i="2"/>
  <c r="L47" i="2"/>
  <c r="N47" i="2"/>
  <c r="O47" i="2"/>
  <c r="P47" i="2"/>
  <c r="Q47" i="2"/>
  <c r="R47" i="2"/>
  <c r="S47" i="2"/>
  <c r="T47" i="2"/>
  <c r="U47" i="2"/>
  <c r="Y47" i="2"/>
  <c r="B47" i="2" s="1"/>
  <c r="AB47" i="2"/>
  <c r="AD47" i="2"/>
  <c r="AE47" i="2"/>
  <c r="C48" i="2"/>
  <c r="D48" i="2"/>
  <c r="E48" i="2"/>
  <c r="F48" i="2"/>
  <c r="G48" i="2"/>
  <c r="H48" i="2"/>
  <c r="J48" i="2"/>
  <c r="K48" i="2"/>
  <c r="L48" i="2"/>
  <c r="N48" i="2"/>
  <c r="O48" i="2"/>
  <c r="P48" i="2"/>
  <c r="Q48" i="2"/>
  <c r="R48" i="2"/>
  <c r="S48" i="2"/>
  <c r="T48" i="2"/>
  <c r="U48" i="2"/>
  <c r="Y48" i="2"/>
  <c r="Z48" i="2" s="1"/>
  <c r="AB48" i="2"/>
  <c r="AD48" i="2"/>
  <c r="AE48" i="2"/>
  <c r="C49" i="2"/>
  <c r="D49" i="2"/>
  <c r="E49" i="2"/>
  <c r="F49" i="2"/>
  <c r="G49" i="2"/>
  <c r="H49" i="2"/>
  <c r="J49" i="2"/>
  <c r="K49" i="2"/>
  <c r="L49" i="2"/>
  <c r="N49" i="2"/>
  <c r="O49" i="2"/>
  <c r="P49" i="2"/>
  <c r="Q49" i="2"/>
  <c r="R49" i="2"/>
  <c r="S49" i="2"/>
  <c r="T49" i="2"/>
  <c r="U49" i="2"/>
  <c r="Y49" i="2"/>
  <c r="Z49" i="2" s="1"/>
  <c r="AB49" i="2"/>
  <c r="AD49" i="2"/>
  <c r="AE49" i="2"/>
  <c r="C50" i="2"/>
  <c r="D50" i="2"/>
  <c r="E50" i="2"/>
  <c r="F50" i="2"/>
  <c r="G50" i="2"/>
  <c r="H50" i="2"/>
  <c r="J50" i="2"/>
  <c r="K50" i="2"/>
  <c r="L50" i="2"/>
  <c r="N50" i="2"/>
  <c r="O50" i="2"/>
  <c r="P50" i="2"/>
  <c r="Q50" i="2"/>
  <c r="R50" i="2"/>
  <c r="S50" i="2"/>
  <c r="T50" i="2"/>
  <c r="U50" i="2"/>
  <c r="Y50" i="2"/>
  <c r="Z50" i="2" s="1"/>
  <c r="AB50" i="2"/>
  <c r="AD50" i="2"/>
  <c r="AE50" i="2"/>
  <c r="C51" i="2"/>
  <c r="D51" i="2"/>
  <c r="E51" i="2"/>
  <c r="F51" i="2"/>
  <c r="G51" i="2"/>
  <c r="H51" i="2"/>
  <c r="J51" i="2"/>
  <c r="K51" i="2"/>
  <c r="L51" i="2"/>
  <c r="N51" i="2"/>
  <c r="O51" i="2"/>
  <c r="P51" i="2"/>
  <c r="Q51" i="2"/>
  <c r="R51" i="2"/>
  <c r="S51" i="2"/>
  <c r="T51" i="2"/>
  <c r="U51" i="2"/>
  <c r="Y51" i="2"/>
  <c r="Z51" i="2" s="1"/>
  <c r="AB51" i="2"/>
  <c r="AD51" i="2"/>
  <c r="AE51" i="2"/>
  <c r="C52" i="2"/>
  <c r="D52" i="2"/>
  <c r="E52" i="2"/>
  <c r="F52" i="2"/>
  <c r="G52" i="2"/>
  <c r="H52" i="2"/>
  <c r="J52" i="2"/>
  <c r="K52" i="2"/>
  <c r="L52" i="2"/>
  <c r="N52" i="2"/>
  <c r="O52" i="2"/>
  <c r="P52" i="2"/>
  <c r="Q52" i="2"/>
  <c r="R52" i="2"/>
  <c r="S52" i="2"/>
  <c r="T52" i="2"/>
  <c r="U52" i="2"/>
  <c r="Y52" i="2"/>
  <c r="Z52" i="2" s="1"/>
  <c r="AB52" i="2"/>
  <c r="AD52" i="2"/>
  <c r="AE52" i="2"/>
  <c r="C53" i="2"/>
  <c r="D53" i="2"/>
  <c r="E53" i="2"/>
  <c r="F53" i="2"/>
  <c r="G53" i="2"/>
  <c r="H53" i="2"/>
  <c r="I53" i="2"/>
  <c r="J53" i="2"/>
  <c r="K53" i="2"/>
  <c r="L53" i="2"/>
  <c r="N53" i="2"/>
  <c r="O53" i="2"/>
  <c r="P53" i="2"/>
  <c r="Q53" i="2"/>
  <c r="R53" i="2"/>
  <c r="S53" i="2"/>
  <c r="T53" i="2"/>
  <c r="U53" i="2"/>
  <c r="Y53" i="2"/>
  <c r="AA53" i="2" s="1"/>
  <c r="AB53" i="2"/>
  <c r="AD53" i="2"/>
  <c r="AE53" i="2"/>
  <c r="C54" i="2"/>
  <c r="D54" i="2"/>
  <c r="E54" i="2"/>
  <c r="F54" i="2"/>
  <c r="G54" i="2"/>
  <c r="H54" i="2"/>
  <c r="I54" i="2"/>
  <c r="J54" i="2"/>
  <c r="K54" i="2"/>
  <c r="L54" i="2"/>
  <c r="N54" i="2"/>
  <c r="O54" i="2"/>
  <c r="P54" i="2"/>
  <c r="Q54" i="2"/>
  <c r="R54" i="2"/>
  <c r="S54" i="2"/>
  <c r="T54" i="2"/>
  <c r="U54" i="2"/>
  <c r="Y54" i="2"/>
  <c r="AA54" i="2" s="1"/>
  <c r="AB54" i="2"/>
  <c r="AD54" i="2"/>
  <c r="AE54" i="2"/>
  <c r="C55" i="2"/>
  <c r="D55" i="2"/>
  <c r="E55" i="2"/>
  <c r="F55" i="2"/>
  <c r="G55" i="2"/>
  <c r="H55" i="2"/>
  <c r="J55" i="2"/>
  <c r="K55" i="2"/>
  <c r="L55" i="2"/>
  <c r="N55" i="2"/>
  <c r="O55" i="2"/>
  <c r="P55" i="2"/>
  <c r="Q55" i="2"/>
  <c r="R55" i="2"/>
  <c r="S55" i="2"/>
  <c r="T55" i="2"/>
  <c r="U55" i="2"/>
  <c r="Y55" i="2"/>
  <c r="Z55" i="2" s="1"/>
  <c r="AB55" i="2"/>
  <c r="AD55" i="2"/>
  <c r="AE55" i="2"/>
  <c r="C56" i="2"/>
  <c r="D56" i="2"/>
  <c r="E56" i="2"/>
  <c r="F56" i="2"/>
  <c r="G56" i="2"/>
  <c r="H56" i="2"/>
  <c r="J56" i="2"/>
  <c r="K56" i="2"/>
  <c r="L56" i="2"/>
  <c r="N56" i="2"/>
  <c r="O56" i="2"/>
  <c r="P56" i="2"/>
  <c r="Q56" i="2"/>
  <c r="R56" i="2"/>
  <c r="S56" i="2"/>
  <c r="T56" i="2"/>
  <c r="U56" i="2"/>
  <c r="Y56" i="2"/>
  <c r="Z56" i="2" s="1"/>
  <c r="AB56" i="2"/>
  <c r="AD56" i="2"/>
  <c r="AE56" i="2"/>
  <c r="C57" i="2"/>
  <c r="D57" i="2"/>
  <c r="E57" i="2"/>
  <c r="F57" i="2"/>
  <c r="G57" i="2"/>
  <c r="H57" i="2"/>
  <c r="I57" i="2"/>
  <c r="J57" i="2"/>
  <c r="K57" i="2"/>
  <c r="L57" i="2"/>
  <c r="N57" i="2"/>
  <c r="O57" i="2"/>
  <c r="P57" i="2"/>
  <c r="Q57" i="2"/>
  <c r="R57" i="2"/>
  <c r="S57" i="2"/>
  <c r="T57" i="2"/>
  <c r="U57" i="2"/>
  <c r="Y57" i="2"/>
  <c r="AA57" i="2" s="1"/>
  <c r="AB57" i="2"/>
  <c r="AD57" i="2"/>
  <c r="AE57" i="2"/>
  <c r="C58" i="2"/>
  <c r="D58" i="2"/>
  <c r="E58" i="2"/>
  <c r="F58" i="2"/>
  <c r="G58" i="2"/>
  <c r="H58" i="2"/>
  <c r="I58" i="2"/>
  <c r="J58" i="2"/>
  <c r="K58" i="2"/>
  <c r="L58" i="2"/>
  <c r="N58" i="2"/>
  <c r="O58" i="2"/>
  <c r="P58" i="2"/>
  <c r="Q58" i="2"/>
  <c r="R58" i="2"/>
  <c r="S58" i="2"/>
  <c r="T58" i="2"/>
  <c r="U58" i="2"/>
  <c r="Y58" i="2"/>
  <c r="B58" i="2" s="1"/>
  <c r="AB58" i="2"/>
  <c r="AD58" i="2"/>
  <c r="AE58" i="2"/>
  <c r="C21" i="10"/>
  <c r="D21" i="10"/>
  <c r="E21" i="10"/>
  <c r="F21" i="10"/>
  <c r="G21" i="10"/>
  <c r="H21" i="10"/>
  <c r="J21" i="10"/>
  <c r="K21" i="10"/>
  <c r="L21" i="10"/>
  <c r="N21" i="10"/>
  <c r="O21" i="10"/>
  <c r="P21" i="10"/>
  <c r="Q21" i="10"/>
  <c r="R21" i="10"/>
  <c r="S21" i="10"/>
  <c r="T21" i="10"/>
  <c r="U21" i="10"/>
  <c r="Y21" i="10"/>
  <c r="AA21" i="10" s="1"/>
  <c r="AB21" i="10"/>
  <c r="AD21" i="10"/>
  <c r="AE21" i="10"/>
  <c r="C22" i="10"/>
  <c r="D22" i="10"/>
  <c r="E22" i="10"/>
  <c r="F22" i="10"/>
  <c r="G22" i="10"/>
  <c r="H22" i="10"/>
  <c r="J22" i="10"/>
  <c r="K22" i="10"/>
  <c r="L22" i="10"/>
  <c r="N22" i="10"/>
  <c r="O22" i="10"/>
  <c r="P22" i="10"/>
  <c r="Q22" i="10"/>
  <c r="R22" i="10"/>
  <c r="S22" i="10"/>
  <c r="T22" i="10"/>
  <c r="U22" i="10"/>
  <c r="Y22" i="10"/>
  <c r="Z22" i="10" s="1"/>
  <c r="AB22" i="10"/>
  <c r="AD22" i="10"/>
  <c r="AE22" i="10"/>
  <c r="C23" i="10"/>
  <c r="D23" i="10"/>
  <c r="E23" i="10"/>
  <c r="F23" i="10"/>
  <c r="G23" i="10"/>
  <c r="H23" i="10"/>
  <c r="J23" i="10"/>
  <c r="K23" i="10"/>
  <c r="L23" i="10"/>
  <c r="N23" i="10"/>
  <c r="O23" i="10"/>
  <c r="P23" i="10"/>
  <c r="Q23" i="10"/>
  <c r="R23" i="10"/>
  <c r="S23" i="10"/>
  <c r="T23" i="10"/>
  <c r="U23" i="10"/>
  <c r="Y23" i="10"/>
  <c r="Z23" i="10" s="1"/>
  <c r="AB23" i="10"/>
  <c r="AD23" i="10"/>
  <c r="AE23" i="10"/>
  <c r="C24" i="10"/>
  <c r="D24" i="10"/>
  <c r="E24" i="10"/>
  <c r="F24" i="10"/>
  <c r="G24" i="10"/>
  <c r="H24" i="10"/>
  <c r="J24" i="10"/>
  <c r="K24" i="10"/>
  <c r="L24" i="10"/>
  <c r="N24" i="10"/>
  <c r="O24" i="10"/>
  <c r="P24" i="10"/>
  <c r="Q24" i="10"/>
  <c r="R24" i="10"/>
  <c r="S24" i="10"/>
  <c r="T24" i="10"/>
  <c r="U24" i="10"/>
  <c r="Y24" i="10"/>
  <c r="Z24" i="10" s="1"/>
  <c r="AB24" i="10"/>
  <c r="AD24" i="10"/>
  <c r="AE24" i="10"/>
  <c r="C25" i="10"/>
  <c r="D25" i="10"/>
  <c r="E25" i="10"/>
  <c r="F25" i="10"/>
  <c r="G25" i="10"/>
  <c r="H25" i="10"/>
  <c r="J25" i="10"/>
  <c r="K25" i="10"/>
  <c r="L25" i="10"/>
  <c r="N25" i="10"/>
  <c r="O25" i="10"/>
  <c r="P25" i="10"/>
  <c r="Q25" i="10"/>
  <c r="R25" i="10"/>
  <c r="S25" i="10"/>
  <c r="T25" i="10"/>
  <c r="U25" i="10"/>
  <c r="Y25" i="10"/>
  <c r="AA25" i="10" s="1"/>
  <c r="AB25" i="10"/>
  <c r="AD25" i="10"/>
  <c r="AE25" i="10"/>
  <c r="C26" i="10"/>
  <c r="D26" i="10"/>
  <c r="E26" i="10"/>
  <c r="F26" i="10"/>
  <c r="G26" i="10"/>
  <c r="H26" i="10"/>
  <c r="J26" i="10"/>
  <c r="K26" i="10"/>
  <c r="L26" i="10"/>
  <c r="N26" i="10"/>
  <c r="O26" i="10"/>
  <c r="P26" i="10"/>
  <c r="Q26" i="10"/>
  <c r="R26" i="10"/>
  <c r="S26" i="10"/>
  <c r="T26" i="10"/>
  <c r="U26" i="10"/>
  <c r="Y26" i="10"/>
  <c r="AA26" i="10" s="1"/>
  <c r="AB26" i="10"/>
  <c r="AD26" i="10"/>
  <c r="AE26" i="10"/>
  <c r="C27" i="10"/>
  <c r="D27" i="10"/>
  <c r="E27" i="10"/>
  <c r="F27" i="10"/>
  <c r="G27" i="10"/>
  <c r="H27" i="10"/>
  <c r="J27" i="10"/>
  <c r="K27" i="10"/>
  <c r="L27" i="10"/>
  <c r="N27" i="10"/>
  <c r="O27" i="10"/>
  <c r="P27" i="10"/>
  <c r="Q27" i="10"/>
  <c r="R27" i="10"/>
  <c r="S27" i="10"/>
  <c r="T27" i="10"/>
  <c r="U27" i="10"/>
  <c r="Y27" i="10"/>
  <c r="Z27" i="10" s="1"/>
  <c r="AB27" i="10"/>
  <c r="AD27" i="10"/>
  <c r="AE27" i="10"/>
  <c r="C28" i="10"/>
  <c r="D28" i="10"/>
  <c r="E28" i="10"/>
  <c r="F28" i="10"/>
  <c r="G28" i="10"/>
  <c r="H28" i="10"/>
  <c r="J28" i="10"/>
  <c r="K28" i="10"/>
  <c r="L28" i="10"/>
  <c r="N28" i="10"/>
  <c r="O28" i="10"/>
  <c r="P28" i="10"/>
  <c r="Q28" i="10"/>
  <c r="R28" i="10"/>
  <c r="S28" i="10"/>
  <c r="T28" i="10"/>
  <c r="U28" i="10"/>
  <c r="Y28" i="10"/>
  <c r="AA28" i="10" s="1"/>
  <c r="AB28" i="10"/>
  <c r="AD28" i="10"/>
  <c r="AE28" i="10"/>
  <c r="C29" i="10"/>
  <c r="D29" i="10"/>
  <c r="E29" i="10"/>
  <c r="F29" i="10"/>
  <c r="G29" i="10"/>
  <c r="H29" i="10"/>
  <c r="J29" i="10"/>
  <c r="K29" i="10"/>
  <c r="L29" i="10"/>
  <c r="N29" i="10"/>
  <c r="O29" i="10"/>
  <c r="P29" i="10"/>
  <c r="Q29" i="10"/>
  <c r="R29" i="10"/>
  <c r="S29" i="10"/>
  <c r="T29" i="10"/>
  <c r="U29" i="10"/>
  <c r="Y29" i="10"/>
  <c r="AA29" i="10" s="1"/>
  <c r="AB29" i="10"/>
  <c r="AD29" i="10"/>
  <c r="AE29" i="10"/>
  <c r="C30" i="10"/>
  <c r="D30" i="10"/>
  <c r="E30" i="10"/>
  <c r="F30" i="10"/>
  <c r="G30" i="10"/>
  <c r="H30" i="10"/>
  <c r="J30" i="10"/>
  <c r="K30" i="10"/>
  <c r="L30" i="10"/>
  <c r="N30" i="10"/>
  <c r="O30" i="10"/>
  <c r="P30" i="10"/>
  <c r="Q30" i="10"/>
  <c r="R30" i="10"/>
  <c r="S30" i="10"/>
  <c r="T30" i="10"/>
  <c r="U30" i="10"/>
  <c r="Y30" i="10"/>
  <c r="AA30" i="10" s="1"/>
  <c r="AB30" i="10"/>
  <c r="AD30" i="10"/>
  <c r="AE30" i="10"/>
  <c r="C31" i="10"/>
  <c r="D31" i="10"/>
  <c r="E31" i="10"/>
  <c r="F31" i="10"/>
  <c r="G31" i="10"/>
  <c r="H31" i="10"/>
  <c r="J31" i="10"/>
  <c r="K31" i="10"/>
  <c r="L31" i="10"/>
  <c r="N31" i="10"/>
  <c r="O31" i="10"/>
  <c r="P31" i="10"/>
  <c r="Q31" i="10"/>
  <c r="R31" i="10"/>
  <c r="S31" i="10"/>
  <c r="T31" i="10"/>
  <c r="U31" i="10"/>
  <c r="Y31" i="10"/>
  <c r="Z31" i="10" s="1"/>
  <c r="AB31" i="10"/>
  <c r="AD31" i="10"/>
  <c r="AE31" i="10"/>
  <c r="C32" i="10"/>
  <c r="D32" i="10"/>
  <c r="E32" i="10"/>
  <c r="F32" i="10"/>
  <c r="G32" i="10"/>
  <c r="H32" i="10"/>
  <c r="J32" i="10"/>
  <c r="K32" i="10"/>
  <c r="L32" i="10"/>
  <c r="N32" i="10"/>
  <c r="O32" i="10"/>
  <c r="P32" i="10"/>
  <c r="Q32" i="10"/>
  <c r="R32" i="10"/>
  <c r="S32" i="10"/>
  <c r="T32" i="10"/>
  <c r="U32" i="10"/>
  <c r="Y32" i="10"/>
  <c r="Z32" i="10" s="1"/>
  <c r="AB32" i="10"/>
  <c r="AD32" i="10"/>
  <c r="AE32" i="10"/>
  <c r="C33" i="10"/>
  <c r="D33" i="10"/>
  <c r="E33" i="10"/>
  <c r="F33" i="10"/>
  <c r="G33" i="10"/>
  <c r="H33" i="10"/>
  <c r="J33" i="10"/>
  <c r="K33" i="10"/>
  <c r="L33" i="10"/>
  <c r="N33" i="10"/>
  <c r="O33" i="10"/>
  <c r="P33" i="10"/>
  <c r="Q33" i="10"/>
  <c r="R33" i="10"/>
  <c r="S33" i="10"/>
  <c r="T33" i="10"/>
  <c r="U33" i="10"/>
  <c r="Y33" i="10"/>
  <c r="AA33" i="10" s="1"/>
  <c r="AB33" i="10"/>
  <c r="AD33" i="10"/>
  <c r="AE33" i="10"/>
  <c r="C34" i="10"/>
  <c r="D34" i="10"/>
  <c r="E34" i="10"/>
  <c r="F34" i="10"/>
  <c r="G34" i="10"/>
  <c r="H34" i="10"/>
  <c r="J34" i="10"/>
  <c r="K34" i="10"/>
  <c r="L34" i="10"/>
  <c r="N34" i="10"/>
  <c r="O34" i="10"/>
  <c r="P34" i="10"/>
  <c r="Q34" i="10"/>
  <c r="R34" i="10"/>
  <c r="S34" i="10"/>
  <c r="T34" i="10"/>
  <c r="U34" i="10"/>
  <c r="Y34" i="10"/>
  <c r="Z34" i="10" s="1"/>
  <c r="AB34" i="10"/>
  <c r="AD34" i="10"/>
  <c r="AE34" i="10"/>
  <c r="C35" i="10"/>
  <c r="D35" i="10"/>
  <c r="E35" i="10"/>
  <c r="F35" i="10"/>
  <c r="G35" i="10"/>
  <c r="H35" i="10"/>
  <c r="J35" i="10"/>
  <c r="K35" i="10"/>
  <c r="L35" i="10"/>
  <c r="N35" i="10"/>
  <c r="O35" i="10"/>
  <c r="P35" i="10"/>
  <c r="Q35" i="10"/>
  <c r="R35" i="10"/>
  <c r="S35" i="10"/>
  <c r="T35" i="10"/>
  <c r="U35" i="10"/>
  <c r="Y35" i="10"/>
  <c r="Z35" i="10" s="1"/>
  <c r="AB35" i="10"/>
  <c r="AD35" i="10"/>
  <c r="AE35" i="10"/>
  <c r="C36" i="10"/>
  <c r="D36" i="10"/>
  <c r="E36" i="10"/>
  <c r="F36" i="10"/>
  <c r="G36" i="10"/>
  <c r="H36" i="10"/>
  <c r="J36" i="10"/>
  <c r="K36" i="10"/>
  <c r="L36" i="10"/>
  <c r="N36" i="10"/>
  <c r="O36" i="10"/>
  <c r="P36" i="10"/>
  <c r="Q36" i="10"/>
  <c r="R36" i="10"/>
  <c r="S36" i="10"/>
  <c r="T36" i="10"/>
  <c r="U36" i="10"/>
  <c r="Y36" i="10"/>
  <c r="AA36" i="10" s="1"/>
  <c r="AB36" i="10"/>
  <c r="AD36" i="10"/>
  <c r="AE36" i="10"/>
  <c r="C37" i="10"/>
  <c r="D37" i="10"/>
  <c r="E37" i="10"/>
  <c r="F37" i="10"/>
  <c r="G37" i="10"/>
  <c r="H37" i="10"/>
  <c r="J37" i="10"/>
  <c r="K37" i="10"/>
  <c r="L37" i="10"/>
  <c r="N37" i="10"/>
  <c r="O37" i="10"/>
  <c r="P37" i="10"/>
  <c r="Q37" i="10"/>
  <c r="R37" i="10"/>
  <c r="S37" i="10"/>
  <c r="T37" i="10"/>
  <c r="U37" i="10"/>
  <c r="Y37" i="10"/>
  <c r="Z37" i="10" s="1"/>
  <c r="AB37" i="10"/>
  <c r="AD37" i="10"/>
  <c r="AE37" i="10"/>
  <c r="C38" i="10"/>
  <c r="D38" i="10"/>
  <c r="E38" i="10"/>
  <c r="F38" i="10"/>
  <c r="G38" i="10"/>
  <c r="H38" i="10"/>
  <c r="J38" i="10"/>
  <c r="K38" i="10"/>
  <c r="L38" i="10"/>
  <c r="N38" i="10"/>
  <c r="O38" i="10"/>
  <c r="P38" i="10"/>
  <c r="Q38" i="10"/>
  <c r="R38" i="10"/>
  <c r="S38" i="10"/>
  <c r="T38" i="10"/>
  <c r="U38" i="10"/>
  <c r="Y38" i="10"/>
  <c r="AA38" i="10" s="1"/>
  <c r="AB38" i="10"/>
  <c r="AD38" i="10"/>
  <c r="AE38" i="10"/>
  <c r="C39" i="10"/>
  <c r="D39" i="10"/>
  <c r="E39" i="10"/>
  <c r="F39" i="10"/>
  <c r="G39" i="10"/>
  <c r="H39" i="10"/>
  <c r="J39" i="10"/>
  <c r="K39" i="10"/>
  <c r="L39" i="10"/>
  <c r="N39" i="10"/>
  <c r="O39" i="10"/>
  <c r="P39" i="10"/>
  <c r="Q39" i="10"/>
  <c r="R39" i="10"/>
  <c r="S39" i="10"/>
  <c r="T39" i="10"/>
  <c r="U39" i="10"/>
  <c r="Y39" i="10"/>
  <c r="Z39" i="10" s="1"/>
  <c r="AB39" i="10"/>
  <c r="AD39" i="10"/>
  <c r="AE39" i="10"/>
  <c r="C40" i="10"/>
  <c r="D40" i="10"/>
  <c r="E40" i="10"/>
  <c r="F40" i="10"/>
  <c r="G40" i="10"/>
  <c r="H40" i="10"/>
  <c r="J40" i="10"/>
  <c r="K40" i="10"/>
  <c r="L40" i="10"/>
  <c r="N40" i="10"/>
  <c r="O40" i="10"/>
  <c r="P40" i="10"/>
  <c r="Q40" i="10"/>
  <c r="R40" i="10"/>
  <c r="S40" i="10"/>
  <c r="T40" i="10"/>
  <c r="U40" i="10"/>
  <c r="Y40" i="10"/>
  <c r="Z40" i="10" s="1"/>
  <c r="AB40" i="10"/>
  <c r="AD40" i="10"/>
  <c r="AE40" i="10"/>
  <c r="C41" i="10"/>
  <c r="D41" i="10"/>
  <c r="E41" i="10"/>
  <c r="F41" i="10"/>
  <c r="G41" i="10"/>
  <c r="H41" i="10"/>
  <c r="J41" i="10"/>
  <c r="K41" i="10"/>
  <c r="L41" i="10"/>
  <c r="N41" i="10"/>
  <c r="O41" i="10"/>
  <c r="P41" i="10"/>
  <c r="Q41" i="10"/>
  <c r="R41" i="10"/>
  <c r="S41" i="10"/>
  <c r="T41" i="10"/>
  <c r="U41" i="10"/>
  <c r="Y41" i="10"/>
  <c r="AA41" i="10" s="1"/>
  <c r="AB41" i="10"/>
  <c r="AD41" i="10"/>
  <c r="AE41" i="10"/>
  <c r="C42" i="10"/>
  <c r="D42" i="10"/>
  <c r="E42" i="10"/>
  <c r="F42" i="10"/>
  <c r="G42" i="10"/>
  <c r="H42" i="10"/>
  <c r="J42" i="10"/>
  <c r="K42" i="10"/>
  <c r="L42" i="10"/>
  <c r="N42" i="10"/>
  <c r="O42" i="10"/>
  <c r="P42" i="10"/>
  <c r="Q42" i="10"/>
  <c r="R42" i="10"/>
  <c r="S42" i="10"/>
  <c r="T42" i="10"/>
  <c r="U42" i="10"/>
  <c r="Y42" i="10"/>
  <c r="AA42" i="10" s="1"/>
  <c r="AB42" i="10"/>
  <c r="AD42" i="10"/>
  <c r="AE42" i="10"/>
  <c r="C43" i="10"/>
  <c r="D43" i="10"/>
  <c r="E43" i="10"/>
  <c r="F43" i="10"/>
  <c r="G43" i="10"/>
  <c r="H43" i="10"/>
  <c r="J43" i="10"/>
  <c r="K43" i="10"/>
  <c r="L43" i="10"/>
  <c r="N43" i="10"/>
  <c r="O43" i="10"/>
  <c r="P43" i="10"/>
  <c r="Q43" i="10"/>
  <c r="R43" i="10"/>
  <c r="S43" i="10"/>
  <c r="T43" i="10"/>
  <c r="U43" i="10"/>
  <c r="Y43" i="10"/>
  <c r="Z43" i="10" s="1"/>
  <c r="AB43" i="10"/>
  <c r="AD43" i="10"/>
  <c r="AE43" i="10"/>
  <c r="C44" i="10"/>
  <c r="D44" i="10"/>
  <c r="E44" i="10"/>
  <c r="F44" i="10"/>
  <c r="G44" i="10"/>
  <c r="H44" i="10"/>
  <c r="J44" i="10"/>
  <c r="K44" i="10"/>
  <c r="L44" i="10"/>
  <c r="N44" i="10"/>
  <c r="O44" i="10"/>
  <c r="P44" i="10"/>
  <c r="Q44" i="10"/>
  <c r="R44" i="10"/>
  <c r="S44" i="10"/>
  <c r="T44" i="10"/>
  <c r="U44" i="10"/>
  <c r="Y44" i="10"/>
  <c r="Z44" i="10" s="1"/>
  <c r="AB44" i="10"/>
  <c r="AD44" i="10"/>
  <c r="AE44" i="10"/>
  <c r="C45" i="10"/>
  <c r="D45" i="10"/>
  <c r="E45" i="10"/>
  <c r="F45" i="10"/>
  <c r="G45" i="10"/>
  <c r="H45" i="10"/>
  <c r="J45" i="10"/>
  <c r="K45" i="10"/>
  <c r="L45" i="10"/>
  <c r="N45" i="10"/>
  <c r="O45" i="10"/>
  <c r="P45" i="10"/>
  <c r="Q45" i="10"/>
  <c r="R45" i="10"/>
  <c r="S45" i="10"/>
  <c r="T45" i="10"/>
  <c r="U45" i="10"/>
  <c r="Y45" i="10"/>
  <c r="AA45" i="10" s="1"/>
  <c r="AB45" i="10"/>
  <c r="AD45" i="10"/>
  <c r="AE45" i="10"/>
  <c r="C46" i="10"/>
  <c r="D46" i="10"/>
  <c r="E46" i="10"/>
  <c r="F46" i="10"/>
  <c r="G46" i="10"/>
  <c r="H46" i="10"/>
  <c r="J46" i="10"/>
  <c r="K46" i="10"/>
  <c r="L46" i="10"/>
  <c r="N46" i="10"/>
  <c r="O46" i="10"/>
  <c r="P46" i="10"/>
  <c r="Q46" i="10"/>
  <c r="R46" i="10"/>
  <c r="S46" i="10"/>
  <c r="T46" i="10"/>
  <c r="U46" i="10"/>
  <c r="Y46" i="10"/>
  <c r="Z46" i="10" s="1"/>
  <c r="AB46" i="10"/>
  <c r="AD46" i="10"/>
  <c r="AE46" i="10"/>
  <c r="C47" i="10"/>
  <c r="D47" i="10"/>
  <c r="E47" i="10"/>
  <c r="F47" i="10"/>
  <c r="G47" i="10"/>
  <c r="H47" i="10"/>
  <c r="J47" i="10"/>
  <c r="K47" i="10"/>
  <c r="L47" i="10"/>
  <c r="N47" i="10"/>
  <c r="O47" i="10"/>
  <c r="P47" i="10"/>
  <c r="Q47" i="10"/>
  <c r="R47" i="10"/>
  <c r="S47" i="10"/>
  <c r="T47" i="10"/>
  <c r="U47" i="10"/>
  <c r="Y47" i="10"/>
  <c r="Z47" i="10" s="1"/>
  <c r="AB47" i="10"/>
  <c r="AD47" i="10"/>
  <c r="AE47" i="10"/>
  <c r="C48" i="10"/>
  <c r="D48" i="10"/>
  <c r="E48" i="10"/>
  <c r="F48" i="10"/>
  <c r="G48" i="10"/>
  <c r="H48" i="10"/>
  <c r="J48" i="10"/>
  <c r="K48" i="10"/>
  <c r="L48" i="10"/>
  <c r="N48" i="10"/>
  <c r="O48" i="10"/>
  <c r="P48" i="10"/>
  <c r="Q48" i="10"/>
  <c r="R48" i="10"/>
  <c r="S48" i="10"/>
  <c r="T48" i="10"/>
  <c r="U48" i="10"/>
  <c r="Y48" i="10"/>
  <c r="Z48" i="10" s="1"/>
  <c r="AB48" i="10"/>
  <c r="AD48" i="10"/>
  <c r="AE48" i="10"/>
  <c r="C49" i="10"/>
  <c r="D49" i="10"/>
  <c r="E49" i="10"/>
  <c r="F49" i="10"/>
  <c r="G49" i="10"/>
  <c r="H49" i="10"/>
  <c r="J49" i="10"/>
  <c r="K49" i="10"/>
  <c r="L49" i="10"/>
  <c r="N49" i="10"/>
  <c r="O49" i="10"/>
  <c r="P49" i="10"/>
  <c r="Q49" i="10"/>
  <c r="R49" i="10"/>
  <c r="S49" i="10"/>
  <c r="T49" i="10"/>
  <c r="U49" i="10"/>
  <c r="Y49" i="10"/>
  <c r="Z49" i="10" s="1"/>
  <c r="AB49" i="10"/>
  <c r="AD49" i="10"/>
  <c r="AE49" i="10"/>
  <c r="C50" i="10"/>
  <c r="D50" i="10"/>
  <c r="E50" i="10"/>
  <c r="F50" i="10"/>
  <c r="G50" i="10"/>
  <c r="H50" i="10"/>
  <c r="J50" i="10"/>
  <c r="K50" i="10"/>
  <c r="L50" i="10"/>
  <c r="N50" i="10"/>
  <c r="O50" i="10"/>
  <c r="P50" i="10"/>
  <c r="Q50" i="10"/>
  <c r="R50" i="10"/>
  <c r="S50" i="10"/>
  <c r="T50" i="10"/>
  <c r="U50" i="10"/>
  <c r="Y50" i="10"/>
  <c r="Z50" i="10" s="1"/>
  <c r="AB50" i="10"/>
  <c r="AD50" i="10"/>
  <c r="AE50" i="10"/>
  <c r="C51" i="10"/>
  <c r="D51" i="10"/>
  <c r="E51" i="10"/>
  <c r="F51" i="10"/>
  <c r="G51" i="10"/>
  <c r="H51" i="10"/>
  <c r="J51" i="10"/>
  <c r="K51" i="10"/>
  <c r="L51" i="10"/>
  <c r="N51" i="10"/>
  <c r="O51" i="10"/>
  <c r="P51" i="10"/>
  <c r="Q51" i="10"/>
  <c r="R51" i="10"/>
  <c r="S51" i="10"/>
  <c r="T51" i="10"/>
  <c r="U51" i="10"/>
  <c r="Y51" i="10"/>
  <c r="Z51" i="10" s="1"/>
  <c r="AB51" i="10"/>
  <c r="AD51" i="10"/>
  <c r="AE51" i="10"/>
  <c r="C52" i="10"/>
  <c r="D52" i="10"/>
  <c r="E52" i="10"/>
  <c r="F52" i="10"/>
  <c r="G52" i="10"/>
  <c r="H52" i="10"/>
  <c r="J52" i="10"/>
  <c r="K52" i="10"/>
  <c r="L52" i="10"/>
  <c r="N52" i="10"/>
  <c r="O52" i="10"/>
  <c r="P52" i="10"/>
  <c r="Q52" i="10"/>
  <c r="R52" i="10"/>
  <c r="S52" i="10"/>
  <c r="T52" i="10"/>
  <c r="U52" i="10"/>
  <c r="Y52" i="10"/>
  <c r="AA52" i="10" s="1"/>
  <c r="AB52" i="10"/>
  <c r="AD52" i="10"/>
  <c r="AE52" i="10"/>
  <c r="C53" i="10"/>
  <c r="D53" i="10"/>
  <c r="E53" i="10"/>
  <c r="F53" i="10"/>
  <c r="G53" i="10"/>
  <c r="H53" i="10"/>
  <c r="J53" i="10"/>
  <c r="K53" i="10"/>
  <c r="L53" i="10"/>
  <c r="N53" i="10"/>
  <c r="O53" i="10"/>
  <c r="P53" i="10"/>
  <c r="Q53" i="10"/>
  <c r="R53" i="10"/>
  <c r="S53" i="10"/>
  <c r="T53" i="10"/>
  <c r="U53" i="10"/>
  <c r="Y53" i="10"/>
  <c r="AA53" i="10" s="1"/>
  <c r="AB53" i="10"/>
  <c r="AD53" i="10"/>
  <c r="AE53" i="10"/>
  <c r="C54" i="10"/>
  <c r="D54" i="10"/>
  <c r="E54" i="10"/>
  <c r="F54" i="10"/>
  <c r="G54" i="10"/>
  <c r="H54" i="10"/>
  <c r="J54" i="10"/>
  <c r="K54" i="10"/>
  <c r="L54" i="10"/>
  <c r="N54" i="10"/>
  <c r="O54" i="10"/>
  <c r="P54" i="10"/>
  <c r="Q54" i="10"/>
  <c r="R54" i="10"/>
  <c r="S54" i="10"/>
  <c r="T54" i="10"/>
  <c r="U54" i="10"/>
  <c r="Y54" i="10"/>
  <c r="AA54" i="10" s="1"/>
  <c r="AB54" i="10"/>
  <c r="AD54" i="10"/>
  <c r="AE54" i="10"/>
  <c r="C55" i="10"/>
  <c r="D55" i="10"/>
  <c r="E55" i="10"/>
  <c r="F55" i="10"/>
  <c r="G55" i="10"/>
  <c r="H55" i="10"/>
  <c r="J55" i="10"/>
  <c r="K55" i="10"/>
  <c r="L55" i="10"/>
  <c r="N55" i="10"/>
  <c r="O55" i="10"/>
  <c r="P55" i="10"/>
  <c r="Q55" i="10"/>
  <c r="R55" i="10"/>
  <c r="S55" i="10"/>
  <c r="T55" i="10"/>
  <c r="U55" i="10"/>
  <c r="Y55" i="10"/>
  <c r="Z55" i="10" s="1"/>
  <c r="AB55" i="10"/>
  <c r="AD55" i="10"/>
  <c r="AE55" i="10"/>
  <c r="C56" i="10"/>
  <c r="D56" i="10"/>
  <c r="E56" i="10"/>
  <c r="F56" i="10"/>
  <c r="G56" i="10"/>
  <c r="H56" i="10"/>
  <c r="J56" i="10"/>
  <c r="K56" i="10"/>
  <c r="L56" i="10"/>
  <c r="N56" i="10"/>
  <c r="O56" i="10"/>
  <c r="P56" i="10"/>
  <c r="Q56" i="10"/>
  <c r="R56" i="10"/>
  <c r="S56" i="10"/>
  <c r="T56" i="10"/>
  <c r="U56" i="10"/>
  <c r="Y56" i="10"/>
  <c r="AA56" i="10" s="1"/>
  <c r="AB56" i="10"/>
  <c r="AD56" i="10"/>
  <c r="AE56" i="10"/>
  <c r="C57" i="10"/>
  <c r="D57" i="10"/>
  <c r="E57" i="10"/>
  <c r="F57" i="10"/>
  <c r="G57" i="10"/>
  <c r="H57" i="10"/>
  <c r="J57" i="10"/>
  <c r="K57" i="10"/>
  <c r="L57" i="10"/>
  <c r="N57" i="10"/>
  <c r="O57" i="10"/>
  <c r="P57" i="10"/>
  <c r="Q57" i="10"/>
  <c r="R57" i="10"/>
  <c r="S57" i="10"/>
  <c r="T57" i="10"/>
  <c r="U57" i="10"/>
  <c r="Y57" i="10"/>
  <c r="AA57" i="10" s="1"/>
  <c r="AB57" i="10"/>
  <c r="AD57" i="10"/>
  <c r="AE57" i="10"/>
  <c r="C58" i="10"/>
  <c r="D58" i="10"/>
  <c r="E58" i="10"/>
  <c r="F58" i="10"/>
  <c r="G58" i="10"/>
  <c r="H58" i="10"/>
  <c r="J58" i="10"/>
  <c r="K58" i="10"/>
  <c r="L58" i="10"/>
  <c r="N58" i="10"/>
  <c r="O58" i="10"/>
  <c r="P58" i="10"/>
  <c r="Q58" i="10"/>
  <c r="R58" i="10"/>
  <c r="S58" i="10"/>
  <c r="T58" i="10"/>
  <c r="U58" i="10"/>
  <c r="Y58" i="10"/>
  <c r="Z58" i="10" s="1"/>
  <c r="AB58" i="10"/>
  <c r="AD58" i="10"/>
  <c r="AE58" i="10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25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25" i="7"/>
  <c r="D28" i="7"/>
  <c r="D32" i="7"/>
  <c r="D36" i="7"/>
  <c r="D40" i="7"/>
  <c r="D41" i="7"/>
  <c r="D43" i="7"/>
  <c r="D44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M262" i="20"/>
  <c r="N262" i="20"/>
  <c r="M263" i="20"/>
  <c r="N263" i="20"/>
  <c r="M264" i="20"/>
  <c r="N264" i="20"/>
  <c r="M265" i="20"/>
  <c r="N265" i="20"/>
  <c r="M266" i="20"/>
  <c r="N266" i="20"/>
  <c r="M267" i="20"/>
  <c r="N267" i="20"/>
  <c r="M268" i="20"/>
  <c r="N268" i="20"/>
  <c r="M269" i="20"/>
  <c r="N269" i="20"/>
  <c r="M270" i="20"/>
  <c r="N270" i="20"/>
  <c r="M271" i="20"/>
  <c r="N271" i="20"/>
  <c r="M272" i="20"/>
  <c r="N272" i="20"/>
  <c r="M273" i="20"/>
  <c r="N273" i="20"/>
  <c r="M274" i="20"/>
  <c r="N274" i="20"/>
  <c r="M275" i="20"/>
  <c r="N275" i="20"/>
  <c r="M276" i="20"/>
  <c r="N276" i="20"/>
  <c r="M277" i="20"/>
  <c r="N277" i="20"/>
  <c r="M278" i="20"/>
  <c r="N278" i="20"/>
  <c r="M279" i="20"/>
  <c r="N279" i="20"/>
  <c r="M280" i="20"/>
  <c r="N280" i="20"/>
  <c r="M281" i="20"/>
  <c r="N281" i="20"/>
  <c r="M282" i="20"/>
  <c r="N282" i="20"/>
  <c r="M283" i="20"/>
  <c r="N283" i="20"/>
  <c r="M284" i="20"/>
  <c r="N284" i="20"/>
  <c r="M285" i="20"/>
  <c r="N285" i="20"/>
  <c r="M286" i="20"/>
  <c r="N286" i="20"/>
  <c r="M287" i="20"/>
  <c r="N287" i="20"/>
  <c r="M288" i="20"/>
  <c r="N288" i="20"/>
  <c r="M289" i="20"/>
  <c r="N289" i="20"/>
  <c r="M290" i="20"/>
  <c r="N290" i="20"/>
  <c r="M291" i="20"/>
  <c r="N291" i="20"/>
  <c r="M292" i="20"/>
  <c r="N292" i="20"/>
  <c r="M293" i="20"/>
  <c r="N293" i="20"/>
  <c r="M294" i="20"/>
  <c r="N294" i="20"/>
  <c r="M295" i="20"/>
  <c r="N295" i="20"/>
  <c r="M296" i="20"/>
  <c r="N296" i="20"/>
  <c r="M297" i="20"/>
  <c r="N297" i="20"/>
  <c r="M298" i="20"/>
  <c r="N298" i="20"/>
  <c r="M299" i="20"/>
  <c r="N299" i="20"/>
  <c r="M300" i="20"/>
  <c r="N300" i="20"/>
  <c r="M301" i="20"/>
  <c r="N301" i="20"/>
  <c r="M302" i="20"/>
  <c r="N302" i="20"/>
  <c r="M303" i="20"/>
  <c r="N303" i="20"/>
  <c r="M304" i="20"/>
  <c r="N304" i="20"/>
  <c r="M305" i="20"/>
  <c r="N305" i="20"/>
  <c r="M306" i="20"/>
  <c r="N306" i="20"/>
  <c r="M307" i="20"/>
  <c r="N307" i="20"/>
  <c r="M308" i="20"/>
  <c r="N308" i="20"/>
  <c r="M309" i="20"/>
  <c r="N309" i="20"/>
  <c r="M310" i="20"/>
  <c r="N310" i="20"/>
  <c r="M311" i="20"/>
  <c r="N311" i="20"/>
  <c r="M312" i="20"/>
  <c r="N312" i="20"/>
  <c r="M313" i="20"/>
  <c r="N313" i="20"/>
  <c r="M314" i="20"/>
  <c r="N314" i="20"/>
  <c r="M315" i="20"/>
  <c r="N315" i="20"/>
  <c r="M242" i="20"/>
  <c r="N242" i="20"/>
  <c r="M243" i="20"/>
  <c r="N243" i="20"/>
  <c r="M244" i="20"/>
  <c r="N244" i="20"/>
  <c r="M245" i="20"/>
  <c r="N245" i="20"/>
  <c r="M246" i="20"/>
  <c r="N246" i="20"/>
  <c r="M247" i="20"/>
  <c r="N247" i="20"/>
  <c r="M248" i="20"/>
  <c r="N248" i="20"/>
  <c r="M249" i="20"/>
  <c r="N249" i="20"/>
  <c r="M250" i="20"/>
  <c r="N250" i="20"/>
  <c r="M251" i="20"/>
  <c r="N251" i="20"/>
  <c r="M252" i="20"/>
  <c r="N252" i="20"/>
  <c r="M253" i="20"/>
  <c r="N253" i="20"/>
  <c r="M254" i="20"/>
  <c r="N254" i="20"/>
  <c r="M255" i="20"/>
  <c r="N255" i="20"/>
  <c r="M256" i="20"/>
  <c r="N256" i="20"/>
  <c r="M257" i="20"/>
  <c r="N257" i="20"/>
  <c r="M258" i="20"/>
  <c r="N258" i="20"/>
  <c r="M259" i="20"/>
  <c r="N259" i="20"/>
  <c r="M260" i="20"/>
  <c r="N260" i="20"/>
  <c r="M261" i="20"/>
  <c r="N261" i="20"/>
  <c r="A7" i="5"/>
  <c r="A8" i="5" s="1"/>
  <c r="A9" i="5" s="1"/>
  <c r="A10" i="5"/>
  <c r="A11" i="5" s="1"/>
  <c r="A12" i="5" s="1"/>
  <c r="A13" i="5" s="1"/>
  <c r="A14" i="5" s="1"/>
  <c r="A15" i="5" s="1"/>
  <c r="A16" i="5" s="1"/>
  <c r="A17" i="5" s="1"/>
  <c r="A18" i="5" s="1"/>
  <c r="A75" i="5"/>
  <c r="A76" i="5" s="1"/>
  <c r="A77" i="5" s="1"/>
  <c r="A78" i="5" s="1"/>
  <c r="A79" i="5" s="1"/>
  <c r="A80" i="5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N209" i="20"/>
  <c r="N210" i="20"/>
  <c r="N211" i="20"/>
  <c r="N212" i="20"/>
  <c r="N213" i="20"/>
  <c r="N214" i="20"/>
  <c r="N215" i="20"/>
  <c r="N216" i="20"/>
  <c r="N217" i="20"/>
  <c r="N218" i="20"/>
  <c r="N219" i="20"/>
  <c r="N220" i="20"/>
  <c r="N221" i="20"/>
  <c r="N222" i="20"/>
  <c r="N223" i="20"/>
  <c r="N224" i="20"/>
  <c r="N225" i="20"/>
  <c r="N226" i="20"/>
  <c r="N227" i="20"/>
  <c r="N228" i="20"/>
  <c r="N229" i="20"/>
  <c r="N230" i="20"/>
  <c r="N231" i="20"/>
  <c r="N232" i="20"/>
  <c r="N233" i="20"/>
  <c r="N234" i="20"/>
  <c r="N235" i="20"/>
  <c r="N236" i="20"/>
  <c r="N237" i="20"/>
  <c r="N238" i="20"/>
  <c r="N239" i="20"/>
  <c r="N240" i="20"/>
  <c r="N241" i="20"/>
  <c r="N4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J214" i="20"/>
  <c r="J215" i="20" s="1"/>
  <c r="J216" i="20" s="1"/>
  <c r="J217" i="20" s="1"/>
  <c r="J218" i="20" s="1"/>
  <c r="J219" i="20" s="1"/>
  <c r="J220" i="20" s="1"/>
  <c r="J221" i="20" s="1"/>
  <c r="J222" i="20" s="1"/>
  <c r="J223" i="20" s="1"/>
  <c r="J224" i="20" s="1"/>
  <c r="J225" i="20" s="1"/>
  <c r="J226" i="20" s="1"/>
  <c r="J227" i="20" s="1"/>
  <c r="J228" i="20" s="1"/>
  <c r="J229" i="20" s="1"/>
  <c r="J230" i="20" s="1"/>
  <c r="J231" i="20" s="1"/>
  <c r="J232" i="20" s="1"/>
  <c r="J233" i="20" s="1"/>
  <c r="J234" i="20" s="1"/>
  <c r="J235" i="20" s="1"/>
  <c r="J236" i="20" s="1"/>
  <c r="J237" i="20" s="1"/>
  <c r="J238" i="20" s="1"/>
  <c r="J239" i="20" s="1"/>
  <c r="J240" i="20" s="1"/>
  <c r="J241" i="20" s="1"/>
  <c r="J242" i="20" s="1"/>
  <c r="M4" i="20"/>
  <c r="J4" i="20"/>
  <c r="J5" i="20" s="1"/>
  <c r="J6" i="20" s="1"/>
  <c r="J7" i="20" s="1"/>
  <c r="J8" i="20" s="1"/>
  <c r="J9" i="20" s="1"/>
  <c r="J10" i="20" s="1"/>
  <c r="J11" i="20" s="1"/>
  <c r="J12" i="20" s="1"/>
  <c r="J13" i="20" s="1"/>
  <c r="J14" i="20" s="1"/>
  <c r="J15" i="20" s="1"/>
  <c r="J16" i="20" s="1"/>
  <c r="J17" i="20" s="1"/>
  <c r="J18" i="20" s="1"/>
  <c r="J19" i="20" s="1"/>
  <c r="J20" i="20" s="1"/>
  <c r="J21" i="20" s="1"/>
  <c r="J22" i="20" s="1"/>
  <c r="J23" i="20" s="1"/>
  <c r="J24" i="20" s="1"/>
  <c r="J25" i="20" s="1"/>
  <c r="J26" i="20" s="1"/>
  <c r="J27" i="20" s="1"/>
  <c r="J28" i="20" s="1"/>
  <c r="J29" i="20" s="1"/>
  <c r="J30" i="20" s="1"/>
  <c r="J31" i="20" s="1"/>
  <c r="J32" i="20" s="1"/>
  <c r="J33" i="20" s="1"/>
  <c r="J34" i="20" s="1"/>
  <c r="J35" i="20" s="1"/>
  <c r="J36" i="20" s="1"/>
  <c r="J37" i="20" s="1"/>
  <c r="J38" i="20" s="1"/>
  <c r="J39" i="20" s="1"/>
  <c r="J40" i="20" s="1"/>
  <c r="J41" i="20" s="1"/>
  <c r="J42" i="20" s="1"/>
  <c r="J43" i="20" s="1"/>
  <c r="J44" i="20" s="1"/>
  <c r="J45" i="20" s="1"/>
  <c r="J46" i="20" s="1"/>
  <c r="J47" i="20" s="1"/>
  <c r="J48" i="20" s="1"/>
  <c r="J49" i="20" s="1"/>
  <c r="J50" i="20" s="1"/>
  <c r="J51" i="20" s="1"/>
  <c r="J52" i="20" s="1"/>
  <c r="J53" i="20" s="1"/>
  <c r="J54" i="20" s="1"/>
  <c r="J55" i="20" s="1"/>
  <c r="J56" i="20" s="1"/>
  <c r="J57" i="20" s="1"/>
  <c r="J58" i="20" s="1"/>
  <c r="J59" i="20" s="1"/>
  <c r="J60" i="20" s="1"/>
  <c r="J61" i="20" s="1"/>
  <c r="J62" i="20" s="1"/>
  <c r="J63" i="20" s="1"/>
  <c r="J64" i="20" s="1"/>
  <c r="J65" i="20" s="1"/>
  <c r="J66" i="20" s="1"/>
  <c r="J67" i="20" s="1"/>
  <c r="J68" i="20" s="1"/>
  <c r="J69" i="20" s="1"/>
  <c r="J70" i="20" s="1"/>
  <c r="J71" i="20" s="1"/>
  <c r="J72" i="20" s="1"/>
  <c r="J73" i="20" s="1"/>
  <c r="J74" i="20" s="1"/>
  <c r="J75" i="20" s="1"/>
  <c r="J76" i="20" s="1"/>
  <c r="J77" i="20" s="1"/>
  <c r="J78" i="20" s="1"/>
  <c r="J79" i="20" s="1"/>
  <c r="J80" i="20" s="1"/>
  <c r="J81" i="20" s="1"/>
  <c r="J82" i="20" s="1"/>
  <c r="J83" i="20" s="1"/>
  <c r="J84" i="20" s="1"/>
  <c r="J85" i="20" s="1"/>
  <c r="J86" i="20" s="1"/>
  <c r="J87" i="20" s="1"/>
  <c r="J88" i="20" s="1"/>
  <c r="J89" i="20" s="1"/>
  <c r="J90" i="20" s="1"/>
  <c r="J91" i="20" s="1"/>
  <c r="J92" i="20" s="1"/>
  <c r="J93" i="20" s="1"/>
  <c r="J94" i="20" s="1"/>
  <c r="J95" i="20" s="1"/>
  <c r="J96" i="20" s="1"/>
  <c r="J97" i="20" s="1"/>
  <c r="J98" i="20" s="1"/>
  <c r="J99" i="20" s="1"/>
  <c r="J100" i="20" s="1"/>
  <c r="J101" i="20" s="1"/>
  <c r="J102" i="20" s="1"/>
  <c r="J103" i="20" s="1"/>
  <c r="J104" i="20" s="1"/>
  <c r="J105" i="20" s="1"/>
  <c r="J106" i="20" s="1"/>
  <c r="J107" i="20" s="1"/>
  <c r="J108" i="20" s="1"/>
  <c r="J109" i="20" s="1"/>
  <c r="J110" i="20" s="1"/>
  <c r="J111" i="20" s="1"/>
  <c r="J112" i="20" s="1"/>
  <c r="J113" i="20" s="1"/>
  <c r="J114" i="20" s="1"/>
  <c r="J115" i="20" s="1"/>
  <c r="J116" i="20" s="1"/>
  <c r="J117" i="20" s="1"/>
  <c r="J118" i="20" s="1"/>
  <c r="J119" i="20" s="1"/>
  <c r="J120" i="20" s="1"/>
  <c r="J121" i="20" s="1"/>
  <c r="J122" i="20" s="1"/>
  <c r="J123" i="20" s="1"/>
  <c r="J124" i="20" s="1"/>
  <c r="J125" i="20" s="1"/>
  <c r="J126" i="20" s="1"/>
  <c r="J127" i="20" s="1"/>
  <c r="J128" i="20" s="1"/>
  <c r="J129" i="20" s="1"/>
  <c r="J130" i="20" s="1"/>
  <c r="J131" i="20" s="1"/>
  <c r="J132" i="20" s="1"/>
  <c r="J133" i="20" s="1"/>
  <c r="J134" i="20" s="1"/>
  <c r="J135" i="20" s="1"/>
  <c r="J136" i="20" s="1"/>
  <c r="J137" i="20" s="1"/>
  <c r="J138" i="20" s="1"/>
  <c r="J139" i="20" s="1"/>
  <c r="J140" i="20" s="1"/>
  <c r="J141" i="20" s="1"/>
  <c r="J142" i="20" s="1"/>
  <c r="J143" i="20" s="1"/>
  <c r="J144" i="20" s="1"/>
  <c r="J145" i="20" s="1"/>
  <c r="J146" i="20" s="1"/>
  <c r="J147" i="20" s="1"/>
  <c r="J148" i="20" s="1"/>
  <c r="J149" i="20" s="1"/>
  <c r="J150" i="20" s="1"/>
  <c r="J151" i="20" s="1"/>
  <c r="J152" i="20" s="1"/>
  <c r="J153" i="20" s="1"/>
  <c r="J154" i="20" s="1"/>
  <c r="J155" i="20" s="1"/>
  <c r="J156" i="20" s="1"/>
  <c r="J157" i="20" s="1"/>
  <c r="J158" i="20" s="1"/>
  <c r="J159" i="20" s="1"/>
  <c r="J160" i="20" s="1"/>
  <c r="J161" i="20" s="1"/>
  <c r="J162" i="20" s="1"/>
  <c r="J163" i="20" s="1"/>
  <c r="J164" i="20" s="1"/>
  <c r="J165" i="20" s="1"/>
  <c r="J166" i="20" s="1"/>
  <c r="J167" i="20" s="1"/>
  <c r="J168" i="20" s="1"/>
  <c r="J169" i="20" s="1"/>
  <c r="J170" i="20" s="1"/>
  <c r="J171" i="20" s="1"/>
  <c r="J172" i="20" s="1"/>
  <c r="J173" i="20" s="1"/>
  <c r="J174" i="20" s="1"/>
  <c r="J175" i="20" s="1"/>
  <c r="J176" i="20" s="1"/>
  <c r="J177" i="20" s="1"/>
  <c r="J178" i="20" s="1"/>
  <c r="J179" i="20" s="1"/>
  <c r="J180" i="20" s="1"/>
  <c r="J181" i="20" s="1"/>
  <c r="J182" i="20" s="1"/>
  <c r="J183" i="20" s="1"/>
  <c r="J184" i="20" s="1"/>
  <c r="J185" i="20" s="1"/>
  <c r="J186" i="20" s="1"/>
  <c r="J187" i="20" s="1"/>
  <c r="J188" i="20" s="1"/>
  <c r="J189" i="20" s="1"/>
  <c r="J190" i="20" s="1"/>
  <c r="J191" i="20" s="1"/>
  <c r="J192" i="20" s="1"/>
  <c r="J193" i="20" s="1"/>
  <c r="J194" i="20" s="1"/>
  <c r="J195" i="20" s="1"/>
  <c r="J196" i="20" s="1"/>
  <c r="J197" i="20" s="1"/>
  <c r="J198" i="20" s="1"/>
  <c r="J199" i="20" s="1"/>
  <c r="J200" i="20" s="1"/>
  <c r="J201" i="20" s="1"/>
  <c r="J202" i="20" s="1"/>
  <c r="J203" i="20" s="1"/>
  <c r="J204" i="20" s="1"/>
  <c r="J205" i="20" s="1"/>
  <c r="J206" i="20" s="1"/>
  <c r="J207" i="20" s="1"/>
  <c r="J208" i="20" s="1"/>
  <c r="J209" i="20" s="1"/>
  <c r="J210" i="20" s="1"/>
  <c r="J211" i="20" s="1"/>
  <c r="J212" i="20" s="1"/>
  <c r="J213" i="20" s="1"/>
  <c r="K213" i="20" s="1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M178" i="20"/>
  <c r="M179" i="20"/>
  <c r="M180" i="20"/>
  <c r="M181" i="20"/>
  <c r="M182" i="20"/>
  <c r="M183" i="20"/>
  <c r="M184" i="20"/>
  <c r="M185" i="20"/>
  <c r="M186" i="20"/>
  <c r="M187" i="20"/>
  <c r="M188" i="20"/>
  <c r="M189" i="20"/>
  <c r="M190" i="20"/>
  <c r="M191" i="20"/>
  <c r="M192" i="20"/>
  <c r="M193" i="20"/>
  <c r="M194" i="20"/>
  <c r="M195" i="20"/>
  <c r="M9" i="20"/>
  <c r="M7" i="20"/>
  <c r="M6" i="20"/>
  <c r="M5" i="20"/>
  <c r="M8" i="20"/>
  <c r="AE20" i="10"/>
  <c r="AD20" i="10"/>
  <c r="AB20" i="10"/>
  <c r="Y20" i="10"/>
  <c r="AA20" i="10" s="1"/>
  <c r="U20" i="10"/>
  <c r="T20" i="10"/>
  <c r="S20" i="10"/>
  <c r="R20" i="10"/>
  <c r="Q20" i="10"/>
  <c r="P20" i="10"/>
  <c r="O20" i="10"/>
  <c r="N20" i="10"/>
  <c r="L20" i="10"/>
  <c r="K20" i="10"/>
  <c r="J20" i="10"/>
  <c r="H20" i="10"/>
  <c r="G20" i="10"/>
  <c r="F20" i="10"/>
  <c r="E20" i="10"/>
  <c r="D20" i="10"/>
  <c r="C20" i="10"/>
  <c r="AE19" i="10"/>
  <c r="AD19" i="10"/>
  <c r="AB19" i="10"/>
  <c r="Y19" i="10"/>
  <c r="AA19" i="10" s="1"/>
  <c r="U19" i="10"/>
  <c r="T19" i="10"/>
  <c r="S19" i="10"/>
  <c r="R19" i="10"/>
  <c r="Q19" i="10"/>
  <c r="P19" i="10"/>
  <c r="O19" i="10"/>
  <c r="N19" i="10"/>
  <c r="L19" i="10"/>
  <c r="K19" i="10"/>
  <c r="J19" i="10"/>
  <c r="H19" i="10"/>
  <c r="G19" i="10"/>
  <c r="F19" i="10"/>
  <c r="E19" i="10"/>
  <c r="D19" i="10"/>
  <c r="C19" i="10"/>
  <c r="AE18" i="10"/>
  <c r="AD18" i="10"/>
  <c r="AB18" i="10"/>
  <c r="Y18" i="10"/>
  <c r="AA18" i="10" s="1"/>
  <c r="U18" i="10"/>
  <c r="T18" i="10"/>
  <c r="S18" i="10"/>
  <c r="R18" i="10"/>
  <c r="Q18" i="10"/>
  <c r="P18" i="10"/>
  <c r="O18" i="10"/>
  <c r="N18" i="10"/>
  <c r="L18" i="10"/>
  <c r="K18" i="10"/>
  <c r="J18" i="10"/>
  <c r="H18" i="10"/>
  <c r="G18" i="10"/>
  <c r="F18" i="10"/>
  <c r="E18" i="10"/>
  <c r="D18" i="10"/>
  <c r="C18" i="10"/>
  <c r="AE17" i="10"/>
  <c r="AD17" i="10"/>
  <c r="AB17" i="10"/>
  <c r="Y17" i="10"/>
  <c r="AA17" i="10" s="1"/>
  <c r="U17" i="10"/>
  <c r="T17" i="10"/>
  <c r="S17" i="10"/>
  <c r="R17" i="10"/>
  <c r="Q17" i="10"/>
  <c r="P17" i="10"/>
  <c r="O17" i="10"/>
  <c r="N17" i="10"/>
  <c r="L17" i="10"/>
  <c r="K17" i="10"/>
  <c r="J17" i="10"/>
  <c r="H17" i="10"/>
  <c r="G17" i="10"/>
  <c r="F17" i="10"/>
  <c r="E17" i="10"/>
  <c r="D17" i="10"/>
  <c r="C17" i="10"/>
  <c r="AE16" i="10"/>
  <c r="AD16" i="10"/>
  <c r="AB16" i="10"/>
  <c r="Y16" i="10"/>
  <c r="AA16" i="10" s="1"/>
  <c r="U16" i="10"/>
  <c r="T16" i="10"/>
  <c r="S16" i="10"/>
  <c r="R16" i="10"/>
  <c r="Q16" i="10"/>
  <c r="P16" i="10"/>
  <c r="O16" i="10"/>
  <c r="N16" i="10"/>
  <c r="L16" i="10"/>
  <c r="K16" i="10"/>
  <c r="J16" i="10"/>
  <c r="H16" i="10"/>
  <c r="G16" i="10"/>
  <c r="F16" i="10"/>
  <c r="E16" i="10"/>
  <c r="D16" i="10"/>
  <c r="C16" i="10"/>
  <c r="AE15" i="10"/>
  <c r="AD15" i="10"/>
  <c r="AB15" i="10"/>
  <c r="Y15" i="10"/>
  <c r="Z15" i="10" s="1"/>
  <c r="U15" i="10"/>
  <c r="T15" i="10"/>
  <c r="S15" i="10"/>
  <c r="R15" i="10"/>
  <c r="Q15" i="10"/>
  <c r="P15" i="10"/>
  <c r="O15" i="10"/>
  <c r="N15" i="10"/>
  <c r="L15" i="10"/>
  <c r="K15" i="10"/>
  <c r="J15" i="10"/>
  <c r="H15" i="10"/>
  <c r="G15" i="10"/>
  <c r="F15" i="10"/>
  <c r="E15" i="10"/>
  <c r="D15" i="10"/>
  <c r="C15" i="10"/>
  <c r="AE14" i="10"/>
  <c r="AD14" i="10"/>
  <c r="AB14" i="10"/>
  <c r="Y14" i="10"/>
  <c r="Z14" i="10" s="1"/>
  <c r="U14" i="10"/>
  <c r="T14" i="10"/>
  <c r="S14" i="10"/>
  <c r="R14" i="10"/>
  <c r="Q14" i="10"/>
  <c r="P14" i="10"/>
  <c r="O14" i="10"/>
  <c r="N14" i="10"/>
  <c r="L14" i="10"/>
  <c r="K14" i="10"/>
  <c r="J14" i="10"/>
  <c r="H14" i="10"/>
  <c r="G14" i="10"/>
  <c r="F14" i="10"/>
  <c r="E14" i="10"/>
  <c r="D14" i="10"/>
  <c r="C14" i="10"/>
  <c r="AE13" i="10"/>
  <c r="AD13" i="10"/>
  <c r="AB13" i="10"/>
  <c r="Y13" i="10"/>
  <c r="AA13" i="10" s="1"/>
  <c r="U13" i="10"/>
  <c r="T13" i="10"/>
  <c r="S13" i="10"/>
  <c r="R13" i="10"/>
  <c r="Q13" i="10"/>
  <c r="P13" i="10"/>
  <c r="O13" i="10"/>
  <c r="N13" i="10"/>
  <c r="L13" i="10"/>
  <c r="K13" i="10"/>
  <c r="J13" i="10"/>
  <c r="H13" i="10"/>
  <c r="G13" i="10"/>
  <c r="F13" i="10"/>
  <c r="E13" i="10"/>
  <c r="D13" i="10"/>
  <c r="C13" i="10"/>
  <c r="AE12" i="10"/>
  <c r="AD12" i="10"/>
  <c r="AB12" i="10"/>
  <c r="Y12" i="10"/>
  <c r="AA12" i="10" s="1"/>
  <c r="U12" i="10"/>
  <c r="T12" i="10"/>
  <c r="S12" i="10"/>
  <c r="R12" i="10"/>
  <c r="Q12" i="10"/>
  <c r="P12" i="10"/>
  <c r="O12" i="10"/>
  <c r="N12" i="10"/>
  <c r="L12" i="10"/>
  <c r="K12" i="10"/>
  <c r="J12" i="10"/>
  <c r="H12" i="10"/>
  <c r="G12" i="10"/>
  <c r="F12" i="10"/>
  <c r="E12" i="10"/>
  <c r="D12" i="10"/>
  <c r="C12" i="10"/>
  <c r="AE11" i="10"/>
  <c r="AD11" i="10"/>
  <c r="AB11" i="10"/>
  <c r="Y11" i="10"/>
  <c r="Z11" i="10" s="1"/>
  <c r="U11" i="10"/>
  <c r="T11" i="10"/>
  <c r="S11" i="10"/>
  <c r="R11" i="10"/>
  <c r="Q11" i="10"/>
  <c r="P11" i="10"/>
  <c r="O11" i="10"/>
  <c r="N11" i="10"/>
  <c r="L11" i="10"/>
  <c r="K11" i="10"/>
  <c r="J11" i="10"/>
  <c r="H11" i="10"/>
  <c r="G11" i="10"/>
  <c r="F11" i="10"/>
  <c r="E11" i="10"/>
  <c r="D11" i="10"/>
  <c r="C11" i="10"/>
  <c r="AE10" i="10"/>
  <c r="AD10" i="10"/>
  <c r="AB10" i="10"/>
  <c r="Y10" i="10"/>
  <c r="AA10" i="10" s="1"/>
  <c r="U10" i="10"/>
  <c r="T10" i="10"/>
  <c r="S10" i="10"/>
  <c r="R10" i="10"/>
  <c r="Q10" i="10"/>
  <c r="P10" i="10"/>
  <c r="O10" i="10"/>
  <c r="N10" i="10"/>
  <c r="L10" i="10"/>
  <c r="K10" i="10"/>
  <c r="J10" i="10"/>
  <c r="H10" i="10"/>
  <c r="G10" i="10"/>
  <c r="F10" i="10"/>
  <c r="E10" i="10"/>
  <c r="D10" i="10"/>
  <c r="C10" i="10"/>
  <c r="AE9" i="10"/>
  <c r="AD9" i="10"/>
  <c r="AB9" i="10"/>
  <c r="Y9" i="10"/>
  <c r="Z9" i="10" s="1"/>
  <c r="U9" i="10"/>
  <c r="T9" i="10"/>
  <c r="S9" i="10"/>
  <c r="R9" i="10"/>
  <c r="Q9" i="10"/>
  <c r="P9" i="10"/>
  <c r="O9" i="10"/>
  <c r="N9" i="10"/>
  <c r="L9" i="10"/>
  <c r="K9" i="10"/>
  <c r="J9" i="10"/>
  <c r="H9" i="10"/>
  <c r="G9" i="10"/>
  <c r="F9" i="10"/>
  <c r="E9" i="10"/>
  <c r="D9" i="10"/>
  <c r="C9" i="10"/>
  <c r="D26" i="7"/>
  <c r="C9" i="2"/>
  <c r="D9" i="2"/>
  <c r="E9" i="2"/>
  <c r="F9" i="2"/>
  <c r="G9" i="2"/>
  <c r="H9" i="2"/>
  <c r="J9" i="2"/>
  <c r="K9" i="2"/>
  <c r="L9" i="2"/>
  <c r="N9" i="2"/>
  <c r="O9" i="2"/>
  <c r="P9" i="2"/>
  <c r="Q9" i="2"/>
  <c r="R9" i="2"/>
  <c r="S9" i="2"/>
  <c r="T9" i="2"/>
  <c r="U9" i="2"/>
  <c r="Y9" i="2"/>
  <c r="AA9" i="2" s="1"/>
  <c r="AB9" i="2"/>
  <c r="AD9" i="2"/>
  <c r="AE9" i="2"/>
  <c r="C10" i="2"/>
  <c r="D10" i="2"/>
  <c r="E10" i="2"/>
  <c r="F10" i="2"/>
  <c r="G10" i="2"/>
  <c r="H10" i="2"/>
  <c r="J10" i="2"/>
  <c r="K10" i="2"/>
  <c r="L10" i="2"/>
  <c r="N10" i="2"/>
  <c r="O10" i="2"/>
  <c r="P10" i="2"/>
  <c r="Q10" i="2"/>
  <c r="R10" i="2"/>
  <c r="S10" i="2"/>
  <c r="T10" i="2"/>
  <c r="U10" i="2"/>
  <c r="Y10" i="2"/>
  <c r="Z10" i="2" s="1"/>
  <c r="AB10" i="2"/>
  <c r="AD10" i="2"/>
  <c r="AE10" i="2"/>
  <c r="C11" i="2"/>
  <c r="D11" i="2"/>
  <c r="E11" i="2"/>
  <c r="F11" i="2"/>
  <c r="G11" i="2"/>
  <c r="H11" i="2"/>
  <c r="J11" i="2"/>
  <c r="K11" i="2"/>
  <c r="L11" i="2"/>
  <c r="N11" i="2"/>
  <c r="O11" i="2"/>
  <c r="P11" i="2"/>
  <c r="Q11" i="2"/>
  <c r="R11" i="2"/>
  <c r="S11" i="2"/>
  <c r="T11" i="2"/>
  <c r="U11" i="2"/>
  <c r="Y11" i="2"/>
  <c r="AA11" i="2" s="1"/>
  <c r="AB11" i="2"/>
  <c r="AD11" i="2"/>
  <c r="AE11" i="2"/>
  <c r="C12" i="2"/>
  <c r="D12" i="2"/>
  <c r="E12" i="2"/>
  <c r="F12" i="2"/>
  <c r="G12" i="2"/>
  <c r="H12" i="2"/>
  <c r="J12" i="2"/>
  <c r="K12" i="2"/>
  <c r="L12" i="2"/>
  <c r="N12" i="2"/>
  <c r="O12" i="2"/>
  <c r="P12" i="2"/>
  <c r="Q12" i="2"/>
  <c r="R12" i="2"/>
  <c r="S12" i="2"/>
  <c r="T12" i="2"/>
  <c r="U12" i="2"/>
  <c r="Y12" i="2"/>
  <c r="Z12" i="2" s="1"/>
  <c r="AB12" i="2"/>
  <c r="AD12" i="2"/>
  <c r="AE12" i="2"/>
  <c r="C13" i="2"/>
  <c r="D13" i="2"/>
  <c r="E13" i="2"/>
  <c r="F13" i="2"/>
  <c r="G13" i="2"/>
  <c r="H13" i="2"/>
  <c r="J13" i="2"/>
  <c r="K13" i="2"/>
  <c r="L13" i="2"/>
  <c r="N13" i="2"/>
  <c r="O13" i="2"/>
  <c r="P13" i="2"/>
  <c r="Q13" i="2"/>
  <c r="R13" i="2"/>
  <c r="S13" i="2"/>
  <c r="T13" i="2"/>
  <c r="U13" i="2"/>
  <c r="Y13" i="2"/>
  <c r="AA13" i="2" s="1"/>
  <c r="AB13" i="2"/>
  <c r="AD13" i="2"/>
  <c r="AE13" i="2"/>
  <c r="C14" i="2"/>
  <c r="D14" i="2"/>
  <c r="E14" i="2"/>
  <c r="F14" i="2"/>
  <c r="G14" i="2"/>
  <c r="H14" i="2"/>
  <c r="I14" i="2"/>
  <c r="J14" i="2"/>
  <c r="K14" i="2"/>
  <c r="L14" i="2"/>
  <c r="N14" i="2"/>
  <c r="O14" i="2"/>
  <c r="P14" i="2"/>
  <c r="Q14" i="2"/>
  <c r="R14" i="2"/>
  <c r="S14" i="2"/>
  <c r="T14" i="2"/>
  <c r="U14" i="2"/>
  <c r="Y14" i="2"/>
  <c r="Z14" i="2" s="1"/>
  <c r="AB14" i="2"/>
  <c r="AD14" i="2"/>
  <c r="AE14" i="2"/>
  <c r="C15" i="2"/>
  <c r="D15" i="2"/>
  <c r="E15" i="2"/>
  <c r="F15" i="2"/>
  <c r="G15" i="2"/>
  <c r="H15" i="2"/>
  <c r="I15" i="2"/>
  <c r="J15" i="2"/>
  <c r="K15" i="2"/>
  <c r="L15" i="2"/>
  <c r="N15" i="2"/>
  <c r="O15" i="2"/>
  <c r="P15" i="2"/>
  <c r="Q15" i="2"/>
  <c r="R15" i="2"/>
  <c r="S15" i="2"/>
  <c r="T15" i="2"/>
  <c r="U15" i="2"/>
  <c r="Y15" i="2"/>
  <c r="Z15" i="2" s="1"/>
  <c r="AB15" i="2"/>
  <c r="AD15" i="2"/>
  <c r="AE15" i="2"/>
  <c r="C16" i="2"/>
  <c r="D16" i="2"/>
  <c r="E16" i="2"/>
  <c r="F16" i="2"/>
  <c r="G16" i="2"/>
  <c r="H16" i="2"/>
  <c r="J16" i="2"/>
  <c r="K16" i="2"/>
  <c r="L16" i="2"/>
  <c r="N16" i="2"/>
  <c r="O16" i="2"/>
  <c r="P16" i="2"/>
  <c r="Q16" i="2"/>
  <c r="R16" i="2"/>
  <c r="S16" i="2"/>
  <c r="T16" i="2"/>
  <c r="U16" i="2"/>
  <c r="Y16" i="2"/>
  <c r="Z16" i="2" s="1"/>
  <c r="AB16" i="2"/>
  <c r="AD16" i="2"/>
  <c r="AE16" i="2"/>
  <c r="C17" i="2"/>
  <c r="D17" i="2"/>
  <c r="E17" i="2"/>
  <c r="F17" i="2"/>
  <c r="G17" i="2"/>
  <c r="H17" i="2"/>
  <c r="J17" i="2"/>
  <c r="K17" i="2"/>
  <c r="L17" i="2"/>
  <c r="N17" i="2"/>
  <c r="O17" i="2"/>
  <c r="P17" i="2"/>
  <c r="Q17" i="2"/>
  <c r="R17" i="2"/>
  <c r="S17" i="2"/>
  <c r="T17" i="2"/>
  <c r="U17" i="2"/>
  <c r="Y17" i="2"/>
  <c r="Z17" i="2" s="1"/>
  <c r="AB17" i="2"/>
  <c r="AD17" i="2"/>
  <c r="AE17" i="2"/>
  <c r="C18" i="2"/>
  <c r="D18" i="2"/>
  <c r="E18" i="2"/>
  <c r="F18" i="2"/>
  <c r="G18" i="2"/>
  <c r="H18" i="2"/>
  <c r="I18" i="2"/>
  <c r="J18" i="2"/>
  <c r="K18" i="2"/>
  <c r="L18" i="2"/>
  <c r="N18" i="2"/>
  <c r="O18" i="2"/>
  <c r="P18" i="2"/>
  <c r="Q18" i="2"/>
  <c r="R18" i="2"/>
  <c r="S18" i="2"/>
  <c r="T18" i="2"/>
  <c r="U18" i="2"/>
  <c r="Y18" i="2"/>
  <c r="AA18" i="2" s="1"/>
  <c r="AB18" i="2"/>
  <c r="AD18" i="2"/>
  <c r="AE18" i="2"/>
  <c r="C19" i="2"/>
  <c r="D19" i="2"/>
  <c r="E19" i="2"/>
  <c r="F19" i="2"/>
  <c r="G19" i="2"/>
  <c r="H19" i="2"/>
  <c r="I19" i="2"/>
  <c r="J19" i="2"/>
  <c r="K19" i="2"/>
  <c r="L19" i="2"/>
  <c r="N19" i="2"/>
  <c r="O19" i="2"/>
  <c r="P19" i="2"/>
  <c r="Q19" i="2"/>
  <c r="R19" i="2"/>
  <c r="S19" i="2"/>
  <c r="T19" i="2"/>
  <c r="U19" i="2"/>
  <c r="Y19" i="2"/>
  <c r="Z19" i="2" s="1"/>
  <c r="AB19" i="2"/>
  <c r="AD19" i="2"/>
  <c r="AE19" i="2"/>
  <c r="C20" i="2"/>
  <c r="D20" i="2"/>
  <c r="E20" i="2"/>
  <c r="F20" i="2"/>
  <c r="G20" i="2"/>
  <c r="H20" i="2"/>
  <c r="I20" i="2"/>
  <c r="J20" i="2"/>
  <c r="K20" i="2"/>
  <c r="L20" i="2"/>
  <c r="N20" i="2"/>
  <c r="O20" i="2"/>
  <c r="P20" i="2"/>
  <c r="Q20" i="2"/>
  <c r="R20" i="2"/>
  <c r="S20" i="2"/>
  <c r="T20" i="2"/>
  <c r="U20" i="2"/>
  <c r="Y20" i="2"/>
  <c r="Z20" i="2" s="1"/>
  <c r="AB20" i="2"/>
  <c r="AD20" i="2"/>
  <c r="AE20" i="2"/>
  <c r="D29" i="7"/>
  <c r="D37" i="7"/>
  <c r="D45" i="7"/>
  <c r="D33" i="7"/>
  <c r="D30" i="7"/>
  <c r="D38" i="7"/>
  <c r="D39" i="7"/>
  <c r="D27" i="7"/>
  <c r="H183" i="21"/>
  <c r="D204" i="7" s="1"/>
  <c r="T8" i="10"/>
  <c r="O66" i="17"/>
  <c r="O62" i="17"/>
  <c r="I492" i="8" l="1"/>
  <c r="U492" i="8"/>
  <c r="AA516" i="8"/>
  <c r="F698" i="17"/>
  <c r="X516" i="8"/>
  <c r="G698" i="17"/>
  <c r="D698" i="17"/>
  <c r="V482" i="8"/>
  <c r="M482" i="8"/>
  <c r="J482" i="8"/>
  <c r="S482" i="8"/>
  <c r="Y482" i="8"/>
  <c r="P482" i="8"/>
  <c r="G529" i="8"/>
  <c r="AB529" i="8" s="1"/>
  <c r="AD529" i="8"/>
  <c r="D537" i="8"/>
  <c r="AD537" i="8"/>
  <c r="F499" i="8"/>
  <c r="O499" i="8" s="1"/>
  <c r="AD499" i="8"/>
  <c r="G503" i="8"/>
  <c r="P503" i="8" s="1"/>
  <c r="AD503" i="8"/>
  <c r="F526" i="8"/>
  <c r="AD526" i="8"/>
  <c r="G509" i="8"/>
  <c r="Y509" i="8" s="1"/>
  <c r="AD509" i="8"/>
  <c r="D454" i="8"/>
  <c r="AD454" i="8"/>
  <c r="E515" i="8"/>
  <c r="AD515" i="8"/>
  <c r="G487" i="8"/>
  <c r="J487" i="8" s="1"/>
  <c r="AD487" i="8"/>
  <c r="F507" i="8"/>
  <c r="AA507" i="8" s="1"/>
  <c r="AD507" i="8"/>
  <c r="D457" i="8"/>
  <c r="AD457" i="8"/>
  <c r="F477" i="8"/>
  <c r="L477" i="8" s="1"/>
  <c r="AD477" i="8"/>
  <c r="D476" i="8"/>
  <c r="AD476" i="8"/>
  <c r="A19" i="5"/>
  <c r="D24" i="7"/>
  <c r="C25" i="7" s="1"/>
  <c r="G706" i="17"/>
  <c r="I480" i="8"/>
  <c r="R516" i="8"/>
  <c r="I516" i="8"/>
  <c r="U516" i="8"/>
  <c r="O516" i="8"/>
  <c r="R506" i="8"/>
  <c r="F475" i="17"/>
  <c r="F726" i="17"/>
  <c r="E475" i="17"/>
  <c r="G593" i="17"/>
  <c r="S478" i="8"/>
  <c r="L498" i="8"/>
  <c r="F614" i="17"/>
  <c r="D704" i="17"/>
  <c r="D614" i="17"/>
  <c r="E614" i="17"/>
  <c r="D710" i="17"/>
  <c r="G774" i="17"/>
  <c r="D774" i="17"/>
  <c r="I467" i="8"/>
  <c r="O467" i="8"/>
  <c r="G596" i="17"/>
  <c r="AB484" i="8"/>
  <c r="E509" i="17"/>
  <c r="M484" i="8"/>
  <c r="P484" i="8"/>
  <c r="Y484" i="8"/>
  <c r="S484" i="8"/>
  <c r="F730" i="17"/>
  <c r="E706" i="17"/>
  <c r="AA480" i="8"/>
  <c r="V484" i="8"/>
  <c r="D730" i="17"/>
  <c r="E730" i="17"/>
  <c r="D706" i="17"/>
  <c r="O480" i="8"/>
  <c r="X480" i="8"/>
  <c r="F509" i="17"/>
  <c r="D742" i="17"/>
  <c r="U480" i="8"/>
  <c r="D596" i="17"/>
  <c r="G509" i="17"/>
  <c r="F742" i="17"/>
  <c r="R480" i="8"/>
  <c r="E742" i="17"/>
  <c r="F596" i="17"/>
  <c r="R522" i="8"/>
  <c r="G608" i="17"/>
  <c r="G613" i="17"/>
  <c r="V522" i="8"/>
  <c r="E568" i="17"/>
  <c r="AB518" i="8"/>
  <c r="E602" i="17"/>
  <c r="E499" i="17"/>
  <c r="C777" i="17"/>
  <c r="E777" i="17" s="1"/>
  <c r="I506" i="8"/>
  <c r="AA506" i="8"/>
  <c r="L467" i="8"/>
  <c r="S510" i="8"/>
  <c r="Y510" i="8"/>
  <c r="X467" i="8"/>
  <c r="I486" i="8"/>
  <c r="M478" i="8"/>
  <c r="AA498" i="8"/>
  <c r="O486" i="8"/>
  <c r="AB478" i="8"/>
  <c r="X486" i="8"/>
  <c r="Y516" i="8"/>
  <c r="Y478" i="8"/>
  <c r="D469" i="17"/>
  <c r="U486" i="8"/>
  <c r="M516" i="8"/>
  <c r="AA486" i="8"/>
  <c r="AB516" i="8"/>
  <c r="J516" i="8"/>
  <c r="V516" i="8"/>
  <c r="R498" i="8"/>
  <c r="E593" i="17"/>
  <c r="S516" i="8"/>
  <c r="I498" i="8"/>
  <c r="F593" i="17"/>
  <c r="V478" i="8"/>
  <c r="U498" i="8"/>
  <c r="R486" i="8"/>
  <c r="P478" i="8"/>
  <c r="O498" i="8"/>
  <c r="F608" i="17"/>
  <c r="F495" i="17"/>
  <c r="U522" i="8"/>
  <c r="E690" i="17"/>
  <c r="E608" i="17"/>
  <c r="E650" i="17"/>
  <c r="G650" i="17"/>
  <c r="E578" i="17"/>
  <c r="G489" i="17"/>
  <c r="P498" i="8"/>
  <c r="D728" i="17"/>
  <c r="D499" i="17"/>
  <c r="Y496" i="8"/>
  <c r="P518" i="8"/>
  <c r="X506" i="8"/>
  <c r="D726" i="17"/>
  <c r="F499" i="17"/>
  <c r="C518" i="17"/>
  <c r="G518" i="17" s="1"/>
  <c r="U506" i="8"/>
  <c r="D487" i="17"/>
  <c r="D475" i="17"/>
  <c r="O506" i="8"/>
  <c r="G602" i="17"/>
  <c r="F487" i="17"/>
  <c r="I520" i="8"/>
  <c r="AA512" i="8"/>
  <c r="F612" i="17"/>
  <c r="V496" i="8"/>
  <c r="F650" i="17"/>
  <c r="G726" i="17"/>
  <c r="E612" i="17"/>
  <c r="AB496" i="8"/>
  <c r="V518" i="8"/>
  <c r="D738" i="17"/>
  <c r="M496" i="8"/>
  <c r="D602" i="17"/>
  <c r="S518" i="8"/>
  <c r="E738" i="17"/>
  <c r="E487" i="17"/>
  <c r="F738" i="17"/>
  <c r="J496" i="8"/>
  <c r="J518" i="8"/>
  <c r="D529" i="8"/>
  <c r="P496" i="8"/>
  <c r="Y518" i="8"/>
  <c r="F529" i="8"/>
  <c r="I529" i="8" s="1"/>
  <c r="E722" i="17"/>
  <c r="D612" i="17"/>
  <c r="M510" i="8"/>
  <c r="AA467" i="8"/>
  <c r="L512" i="8"/>
  <c r="F774" i="17"/>
  <c r="G722" i="17"/>
  <c r="R467" i="8"/>
  <c r="E710" i="17"/>
  <c r="F722" i="17"/>
  <c r="F577" i="17"/>
  <c r="R508" i="8"/>
  <c r="D756" i="17"/>
  <c r="E712" i="17"/>
  <c r="D577" i="17"/>
  <c r="E733" i="17"/>
  <c r="V510" i="8"/>
  <c r="I508" i="8"/>
  <c r="P480" i="8"/>
  <c r="F712" i="17"/>
  <c r="E577" i="17"/>
  <c r="P510" i="8"/>
  <c r="D712" i="17"/>
  <c r="AB510" i="8"/>
  <c r="X500" i="8"/>
  <c r="F710" i="17"/>
  <c r="O520" i="8"/>
  <c r="I500" i="8"/>
  <c r="G525" i="17"/>
  <c r="G748" i="17"/>
  <c r="D444" i="17"/>
  <c r="D748" i="17"/>
  <c r="F772" i="17"/>
  <c r="E772" i="17"/>
  <c r="E748" i="17"/>
  <c r="E444" i="17"/>
  <c r="G772" i="17"/>
  <c r="L482" i="8"/>
  <c r="F493" i="17"/>
  <c r="G495" i="17"/>
  <c r="R504" i="8"/>
  <c r="F444" i="17"/>
  <c r="I482" i="8"/>
  <c r="E585" i="17"/>
  <c r="E662" i="17"/>
  <c r="E646" i="17"/>
  <c r="D646" i="17"/>
  <c r="G662" i="17"/>
  <c r="G646" i="17"/>
  <c r="F662" i="17"/>
  <c r="G585" i="17"/>
  <c r="F585" i="17"/>
  <c r="O504" i="8"/>
  <c r="F758" i="17"/>
  <c r="D758" i="17"/>
  <c r="E758" i="17"/>
  <c r="E682" i="17"/>
  <c r="D682" i="17"/>
  <c r="G682" i="17"/>
  <c r="G471" i="17"/>
  <c r="D450" i="17"/>
  <c r="F584" i="17"/>
  <c r="F450" i="17"/>
  <c r="G584" i="17"/>
  <c r="E450" i="17"/>
  <c r="F503" i="17"/>
  <c r="C494" i="17"/>
  <c r="G494" i="17" s="1"/>
  <c r="E728" i="17"/>
  <c r="S498" i="8"/>
  <c r="R488" i="8"/>
  <c r="F578" i="17"/>
  <c r="D578" i="17"/>
  <c r="AB498" i="8"/>
  <c r="Y498" i="8"/>
  <c r="R502" i="8"/>
  <c r="F728" i="17"/>
  <c r="F489" i="17"/>
  <c r="M498" i="8"/>
  <c r="J498" i="8"/>
  <c r="E489" i="17"/>
  <c r="F568" i="17"/>
  <c r="E613" i="17"/>
  <c r="M522" i="8"/>
  <c r="R514" i="8"/>
  <c r="D568" i="17"/>
  <c r="X473" i="8"/>
  <c r="G704" i="17"/>
  <c r="G746" i="17"/>
  <c r="U473" i="8"/>
  <c r="F746" i="17"/>
  <c r="R484" i="8"/>
  <c r="L473" i="8"/>
  <c r="E746" i="17"/>
  <c r="AA484" i="8"/>
  <c r="I473" i="8"/>
  <c r="L484" i="8"/>
  <c r="O514" i="8"/>
  <c r="AA473" i="8"/>
  <c r="J522" i="8"/>
  <c r="U484" i="8"/>
  <c r="L514" i="8"/>
  <c r="O473" i="8"/>
  <c r="S522" i="8"/>
  <c r="I484" i="8"/>
  <c r="AA514" i="8"/>
  <c r="E704" i="17"/>
  <c r="P522" i="8"/>
  <c r="O484" i="8"/>
  <c r="X514" i="8"/>
  <c r="F613" i="17"/>
  <c r="AB522" i="8"/>
  <c r="U514" i="8"/>
  <c r="AA478" i="8"/>
  <c r="AA461" i="8"/>
  <c r="O478" i="8"/>
  <c r="U461" i="8"/>
  <c r="E505" i="17"/>
  <c r="X478" i="8"/>
  <c r="O461" i="8"/>
  <c r="F491" i="17"/>
  <c r="D505" i="17"/>
  <c r="L478" i="8"/>
  <c r="X461" i="8"/>
  <c r="E491" i="17"/>
  <c r="F505" i="17"/>
  <c r="U478" i="8"/>
  <c r="G491" i="17"/>
  <c r="R478" i="8"/>
  <c r="F764" i="17"/>
  <c r="I461" i="8"/>
  <c r="D764" i="17"/>
  <c r="R461" i="8"/>
  <c r="E764" i="17"/>
  <c r="G503" i="17"/>
  <c r="D668" i="17"/>
  <c r="G594" i="17"/>
  <c r="F668" i="17"/>
  <c r="E668" i="17"/>
  <c r="D702" i="17"/>
  <c r="F702" i="17"/>
  <c r="E702" i="17"/>
  <c r="D471" i="17"/>
  <c r="D714" i="17"/>
  <c r="F471" i="17"/>
  <c r="E503" i="17"/>
  <c r="G714" i="17"/>
  <c r="D584" i="17"/>
  <c r="F714" i="17"/>
  <c r="J486" i="8"/>
  <c r="H658" i="17"/>
  <c r="H635" i="17"/>
  <c r="G635" i="17"/>
  <c r="M455" i="8"/>
  <c r="D658" i="17"/>
  <c r="D481" i="17"/>
  <c r="G467" i="17"/>
  <c r="X504" i="8"/>
  <c r="C631" i="17"/>
  <c r="F631" i="17" s="1"/>
  <c r="C543" i="17"/>
  <c r="E543" i="17" s="1"/>
  <c r="V488" i="8"/>
  <c r="D697" i="17"/>
  <c r="D635" i="17"/>
  <c r="B521" i="8"/>
  <c r="C532" i="17"/>
  <c r="D532" i="17" s="1"/>
  <c r="E658" i="17"/>
  <c r="G516" i="17"/>
  <c r="U494" i="8"/>
  <c r="AA494" i="8"/>
  <c r="D503" i="8"/>
  <c r="F476" i="8"/>
  <c r="AA476" i="8" s="1"/>
  <c r="F453" i="17"/>
  <c r="F643" i="17"/>
  <c r="H694" i="17"/>
  <c r="S504" i="8"/>
  <c r="L522" i="8"/>
  <c r="U504" i="8"/>
  <c r="G717" i="17"/>
  <c r="F624" i="17"/>
  <c r="G569" i="17"/>
  <c r="E456" i="17"/>
  <c r="AB504" i="8"/>
  <c r="I522" i="8"/>
  <c r="O510" i="8"/>
  <c r="D487" i="8"/>
  <c r="G453" i="17"/>
  <c r="I504" i="8"/>
  <c r="U510" i="8"/>
  <c r="G493" i="17"/>
  <c r="E569" i="17"/>
  <c r="I510" i="8"/>
  <c r="D717" i="17"/>
  <c r="E624" i="17"/>
  <c r="F555" i="17"/>
  <c r="E497" i="17"/>
  <c r="E487" i="8"/>
  <c r="G754" i="17"/>
  <c r="H624" i="17"/>
  <c r="E493" i="17"/>
  <c r="F456" i="17"/>
  <c r="D456" i="17"/>
  <c r="Y504" i="8"/>
  <c r="AA522" i="8"/>
  <c r="P486" i="8"/>
  <c r="AA510" i="8"/>
  <c r="G624" i="17"/>
  <c r="D555" i="17"/>
  <c r="G632" i="17"/>
  <c r="M504" i="8"/>
  <c r="U488" i="8"/>
  <c r="C464" i="17"/>
  <c r="F464" i="17" s="1"/>
  <c r="AB486" i="8"/>
  <c r="L510" i="8"/>
  <c r="C508" i="17"/>
  <c r="G508" i="17" s="1"/>
  <c r="O522" i="8"/>
  <c r="X510" i="8"/>
  <c r="E598" i="17"/>
  <c r="F569" i="17"/>
  <c r="G555" i="17"/>
  <c r="F497" i="17"/>
  <c r="J504" i="8"/>
  <c r="D477" i="8"/>
  <c r="C751" i="17"/>
  <c r="G751" i="17" s="1"/>
  <c r="V486" i="8"/>
  <c r="G580" i="17"/>
  <c r="F754" i="17"/>
  <c r="V473" i="8"/>
  <c r="C476" i="17"/>
  <c r="G476" i="17" s="1"/>
  <c r="G481" i="17"/>
  <c r="E635" i="17"/>
  <c r="E754" i="17"/>
  <c r="F551" i="17"/>
  <c r="G497" i="17"/>
  <c r="D632" i="17"/>
  <c r="V504" i="8"/>
  <c r="E477" i="8"/>
  <c r="Y486" i="8"/>
  <c r="E588" i="17"/>
  <c r="C669" i="17"/>
  <c r="E669" i="17" s="1"/>
  <c r="H588" i="17"/>
  <c r="D580" i="17"/>
  <c r="D690" i="17"/>
  <c r="E551" i="17"/>
  <c r="F467" i="17"/>
  <c r="L504" i="8"/>
  <c r="G477" i="8"/>
  <c r="M477" i="8" s="1"/>
  <c r="H453" i="17"/>
  <c r="M486" i="8"/>
  <c r="D588" i="17"/>
  <c r="C540" i="17"/>
  <c r="E540" i="17" s="1"/>
  <c r="H616" i="17"/>
  <c r="G480" i="17"/>
  <c r="F690" i="17"/>
  <c r="F697" i="17"/>
  <c r="G551" i="17"/>
  <c r="D495" i="17"/>
  <c r="E467" i="17"/>
  <c r="E632" i="17"/>
  <c r="H508" i="17"/>
  <c r="D598" i="17"/>
  <c r="F659" i="17"/>
  <c r="H494" i="17"/>
  <c r="C679" i="17"/>
  <c r="E679" i="17" s="1"/>
  <c r="H598" i="17"/>
  <c r="D453" i="17"/>
  <c r="H580" i="17"/>
  <c r="H717" i="17"/>
  <c r="G598" i="17"/>
  <c r="E659" i="17"/>
  <c r="H476" i="17"/>
  <c r="H466" i="17"/>
  <c r="E717" i="17"/>
  <c r="E697" i="17"/>
  <c r="B464" i="8"/>
  <c r="F588" i="17"/>
  <c r="C688" i="17"/>
  <c r="D688" i="17" s="1"/>
  <c r="C466" i="17"/>
  <c r="G466" i="17" s="1"/>
  <c r="G694" i="17"/>
  <c r="F594" i="17"/>
  <c r="H518" i="17"/>
  <c r="F487" i="8"/>
  <c r="I487" i="8" s="1"/>
  <c r="E694" i="17"/>
  <c r="E580" i="17"/>
  <c r="B475" i="8"/>
  <c r="E529" i="8"/>
  <c r="D694" i="17"/>
  <c r="C527" i="17"/>
  <c r="D527" i="17" s="1"/>
  <c r="F658" i="17"/>
  <c r="F667" i="17"/>
  <c r="C665" i="17"/>
  <c r="D665" i="17" s="1"/>
  <c r="H480" i="17"/>
  <c r="B453" i="8"/>
  <c r="B460" i="8"/>
  <c r="E713" i="17"/>
  <c r="M490" i="8"/>
  <c r="C506" i="17"/>
  <c r="G506" i="17" s="1"/>
  <c r="H697" i="17"/>
  <c r="U490" i="8"/>
  <c r="O494" i="8"/>
  <c r="AA508" i="8"/>
  <c r="R512" i="8"/>
  <c r="C514" i="17"/>
  <c r="F514" i="17" s="1"/>
  <c r="D507" i="17"/>
  <c r="E747" i="17"/>
  <c r="D773" i="17"/>
  <c r="D733" i="17"/>
  <c r="Y473" i="8"/>
  <c r="AA520" i="8"/>
  <c r="L500" i="8"/>
  <c r="H689" i="17"/>
  <c r="S512" i="8"/>
  <c r="U512" i="8"/>
  <c r="H504" i="17"/>
  <c r="E525" i="17"/>
  <c r="Y492" i="8"/>
  <c r="D510" i="17"/>
  <c r="S473" i="8"/>
  <c r="B539" i="8"/>
  <c r="D449" i="17"/>
  <c r="C633" i="17"/>
  <c r="D633" i="17" s="1"/>
  <c r="E640" i="17"/>
  <c r="F485" i="17"/>
  <c r="F477" i="17"/>
  <c r="C531" i="17"/>
  <c r="E531" i="17" s="1"/>
  <c r="E619" i="17"/>
  <c r="E620" i="17"/>
  <c r="D485" i="17"/>
  <c r="F771" i="17"/>
  <c r="G477" i="17"/>
  <c r="AA482" i="8"/>
  <c r="C447" i="17"/>
  <c r="E447" i="17" s="1"/>
  <c r="H545" i="17"/>
  <c r="C779" i="17"/>
  <c r="D779" i="17" s="1"/>
  <c r="G756" i="17"/>
  <c r="F480" i="17"/>
  <c r="G672" i="17"/>
  <c r="I494" i="8"/>
  <c r="C780" i="17"/>
  <c r="E780" i="17" s="1"/>
  <c r="C454" i="17"/>
  <c r="G454" i="17" s="1"/>
  <c r="H735" i="17"/>
  <c r="H683" i="17"/>
  <c r="G747" i="17"/>
  <c r="D478" i="17"/>
  <c r="AB473" i="8"/>
  <c r="X494" i="8"/>
  <c r="X520" i="8"/>
  <c r="O500" i="8"/>
  <c r="X508" i="8"/>
  <c r="O482" i="8"/>
  <c r="D619" i="17"/>
  <c r="C496" i="17"/>
  <c r="G496" i="17" s="1"/>
  <c r="G529" i="17"/>
  <c r="G485" i="17"/>
  <c r="M473" i="8"/>
  <c r="R494" i="8"/>
  <c r="U500" i="8"/>
  <c r="U508" i="8"/>
  <c r="R482" i="8"/>
  <c r="B536" i="8"/>
  <c r="F457" i="8"/>
  <c r="L457" i="8" s="1"/>
  <c r="B469" i="8"/>
  <c r="G643" i="17"/>
  <c r="F756" i="17"/>
  <c r="F479" i="17"/>
  <c r="F591" i="17"/>
  <c r="J473" i="8"/>
  <c r="R500" i="8"/>
  <c r="L508" i="8"/>
  <c r="X482" i="8"/>
  <c r="C528" i="17"/>
  <c r="G528" i="17" s="1"/>
  <c r="X512" i="8"/>
  <c r="F721" i="17"/>
  <c r="B527" i="8"/>
  <c r="C486" i="17"/>
  <c r="G486" i="17" s="1"/>
  <c r="H643" i="17"/>
  <c r="G458" i="17"/>
  <c r="F545" i="17"/>
  <c r="E477" i="17"/>
  <c r="L520" i="8"/>
  <c r="G515" i="8"/>
  <c r="S515" i="8" s="1"/>
  <c r="O512" i="8"/>
  <c r="C731" i="17"/>
  <c r="E731" i="17" s="1"/>
  <c r="H565" i="17"/>
  <c r="H496" i="17"/>
  <c r="B481" i="8"/>
  <c r="C558" i="17"/>
  <c r="E558" i="17" s="1"/>
  <c r="E480" i="17"/>
  <c r="G510" i="17"/>
  <c r="F733" i="17"/>
  <c r="X490" i="8"/>
  <c r="R520" i="8"/>
  <c r="H547" i="17"/>
  <c r="H539" i="17"/>
  <c r="B489" i="8"/>
  <c r="H743" i="17"/>
  <c r="F455" i="17"/>
  <c r="F507" i="17"/>
  <c r="D672" i="17"/>
  <c r="V490" i="8"/>
  <c r="H490" i="17"/>
  <c r="B530" i="8"/>
  <c r="G599" i="17"/>
  <c r="F449" i="17"/>
  <c r="F683" i="17"/>
  <c r="F525" i="17"/>
  <c r="G476" i="8"/>
  <c r="V476" i="8" s="1"/>
  <c r="H552" i="17"/>
  <c r="E507" i="8"/>
  <c r="G621" i="17"/>
  <c r="G455" i="17"/>
  <c r="H500" i="17"/>
  <c r="X502" i="8"/>
  <c r="G735" i="17"/>
  <c r="E773" i="17"/>
  <c r="E516" i="17"/>
  <c r="E478" i="17"/>
  <c r="D515" i="8"/>
  <c r="G507" i="8"/>
  <c r="M507" i="8" s="1"/>
  <c r="H579" i="17"/>
  <c r="H523" i="17"/>
  <c r="L502" i="8"/>
  <c r="H470" i="17"/>
  <c r="F535" i="17"/>
  <c r="O502" i="8"/>
  <c r="F651" i="17"/>
  <c r="F747" i="17"/>
  <c r="C474" i="17"/>
  <c r="G474" i="17" s="1"/>
  <c r="G457" i="8"/>
  <c r="J457" i="8" s="1"/>
  <c r="C502" i="17"/>
  <c r="E502" i="17" s="1"/>
  <c r="AA502" i="8"/>
  <c r="H733" i="17"/>
  <c r="H773" i="17"/>
  <c r="D643" i="17"/>
  <c r="G759" i="17"/>
  <c r="F673" i="17"/>
  <c r="I502" i="8"/>
  <c r="F672" i="17"/>
  <c r="D458" i="17"/>
  <c r="C676" i="17"/>
  <c r="G676" i="17" s="1"/>
  <c r="C512" i="17"/>
  <c r="G512" i="17" s="1"/>
  <c r="E457" i="8"/>
  <c r="C519" i="17"/>
  <c r="E519" i="17" s="1"/>
  <c r="E621" i="17"/>
  <c r="H672" i="17"/>
  <c r="E647" i="17"/>
  <c r="D640" i="17"/>
  <c r="G539" i="17"/>
  <c r="H525" i="17"/>
  <c r="G526" i="8"/>
  <c r="AB526" i="8" s="1"/>
  <c r="C536" i="17"/>
  <c r="G536" i="17" s="1"/>
  <c r="AB492" i="8"/>
  <c r="C641" i="17"/>
  <c r="F641" i="17" s="1"/>
  <c r="C691" i="17"/>
  <c r="G691" i="17" s="1"/>
  <c r="H723" i="17"/>
  <c r="G587" i="17"/>
  <c r="G591" i="17"/>
  <c r="H707" i="17"/>
  <c r="E667" i="17"/>
  <c r="E501" i="17"/>
  <c r="F515" i="8"/>
  <c r="U515" i="8" s="1"/>
  <c r="H443" i="17"/>
  <c r="C526" i="17"/>
  <c r="F526" i="17" s="1"/>
  <c r="D667" i="17"/>
  <c r="P492" i="8"/>
  <c r="B525" i="8"/>
  <c r="E535" i="17"/>
  <c r="F501" i="17"/>
  <c r="H675" i="17"/>
  <c r="D707" i="17"/>
  <c r="C443" i="17"/>
  <c r="D443" i="17" s="1"/>
  <c r="D652" i="17"/>
  <c r="C538" i="17"/>
  <c r="F538" i="17" s="1"/>
  <c r="C504" i="17"/>
  <c r="D504" i="17" s="1"/>
  <c r="C572" i="17"/>
  <c r="E572" i="17" s="1"/>
  <c r="G719" i="17"/>
  <c r="G653" i="17"/>
  <c r="E479" i="17"/>
  <c r="F454" i="8"/>
  <c r="AA454" i="8" s="1"/>
  <c r="F638" i="17"/>
  <c r="E499" i="8"/>
  <c r="H667" i="17"/>
  <c r="H621" i="17"/>
  <c r="C605" i="17"/>
  <c r="D605" i="17" s="1"/>
  <c r="G675" i="17"/>
  <c r="H591" i="17"/>
  <c r="D719" i="17"/>
  <c r="G723" i="17"/>
  <c r="G479" i="17"/>
  <c r="E454" i="8"/>
  <c r="H701" i="17"/>
  <c r="C459" i="17"/>
  <c r="E459" i="17" s="1"/>
  <c r="C753" i="17"/>
  <c r="E753" i="17" s="1"/>
  <c r="F719" i="17"/>
  <c r="E723" i="17"/>
  <c r="AB490" i="8"/>
  <c r="H455" i="17"/>
  <c r="G454" i="8"/>
  <c r="S454" i="8" s="1"/>
  <c r="H459" i="17"/>
  <c r="H587" i="17"/>
  <c r="F723" i="17"/>
  <c r="J490" i="8"/>
  <c r="E638" i="17"/>
  <c r="M492" i="8"/>
  <c r="C573" i="17"/>
  <c r="E573" i="17" s="1"/>
  <c r="C607" i="17"/>
  <c r="G607" i="17" s="1"/>
  <c r="G652" i="17"/>
  <c r="F675" i="17"/>
  <c r="Y490" i="8"/>
  <c r="B501" i="8"/>
  <c r="J492" i="8"/>
  <c r="G638" i="17"/>
  <c r="H535" i="17"/>
  <c r="D535" i="17"/>
  <c r="H645" i="17"/>
  <c r="G749" i="17"/>
  <c r="D675" i="17"/>
  <c r="G501" i="17"/>
  <c r="P490" i="8"/>
  <c r="H520" i="17"/>
  <c r="H534" i="17"/>
  <c r="V492" i="8"/>
  <c r="H442" i="17"/>
  <c r="C661" i="17"/>
  <c r="F661" i="17" s="1"/>
  <c r="D499" i="8"/>
  <c r="H739" i="17"/>
  <c r="F529" i="17"/>
  <c r="F587" i="17"/>
  <c r="B532" i="8"/>
  <c r="B531" i="8"/>
  <c r="H745" i="17"/>
  <c r="F503" i="8"/>
  <c r="X503" i="8" s="1"/>
  <c r="H441" i="17"/>
  <c r="E469" i="17"/>
  <c r="D460" i="17"/>
  <c r="F625" i="17"/>
  <c r="D483" i="17"/>
  <c r="B535" i="8"/>
  <c r="J455" i="8"/>
  <c r="E509" i="8"/>
  <c r="S488" i="8"/>
  <c r="D533" i="17"/>
  <c r="E511" i="17"/>
  <c r="H759" i="17"/>
  <c r="H524" i="17"/>
  <c r="G469" i="17"/>
  <c r="G460" i="17"/>
  <c r="E625" i="17"/>
  <c r="D445" i="17"/>
  <c r="G483" i="17"/>
  <c r="H445" i="17"/>
  <c r="AB455" i="8"/>
  <c r="H713" i="17"/>
  <c r="F509" i="8"/>
  <c r="AA509" i="8" s="1"/>
  <c r="AB488" i="8"/>
  <c r="F759" i="17"/>
  <c r="H685" i="17"/>
  <c r="C681" i="17"/>
  <c r="F681" i="17" s="1"/>
  <c r="H448" i="17"/>
  <c r="G625" i="17"/>
  <c r="E445" i="17"/>
  <c r="O488" i="8"/>
  <c r="B456" i="8"/>
  <c r="V455" i="8"/>
  <c r="Y488" i="8"/>
  <c r="E685" i="17"/>
  <c r="F533" i="17"/>
  <c r="C451" i="17"/>
  <c r="F451" i="17" s="1"/>
  <c r="D693" i="17"/>
  <c r="F445" i="17"/>
  <c r="L488" i="8"/>
  <c r="C677" i="17"/>
  <c r="D677" i="17" s="1"/>
  <c r="S455" i="8"/>
  <c r="M488" i="8"/>
  <c r="E759" i="17"/>
  <c r="D511" i="17"/>
  <c r="F685" i="17"/>
  <c r="H693" i="17"/>
  <c r="F481" i="17"/>
  <c r="I488" i="8"/>
  <c r="H498" i="17"/>
  <c r="P455" i="8"/>
  <c r="P488" i="8"/>
  <c r="AA488" i="8"/>
  <c r="C498" i="17"/>
  <c r="D498" i="17" s="1"/>
  <c r="C463" i="17"/>
  <c r="G463" i="17" s="1"/>
  <c r="D713" i="17"/>
  <c r="C663" i="17"/>
  <c r="G663" i="17" s="1"/>
  <c r="F511" i="17"/>
  <c r="H625" i="17"/>
  <c r="E693" i="17"/>
  <c r="H533" i="17"/>
  <c r="D685" i="17"/>
  <c r="F713" i="17"/>
  <c r="H451" i="17"/>
  <c r="C500" i="17"/>
  <c r="D500" i="17" s="1"/>
  <c r="H506" i="17"/>
  <c r="C448" i="17"/>
  <c r="D448" i="17" s="1"/>
  <c r="F460" i="17"/>
  <c r="G533" i="17"/>
  <c r="F483" i="17"/>
  <c r="F693" i="17"/>
  <c r="P514" i="8"/>
  <c r="C482" i="17"/>
  <c r="G482" i="17" s="1"/>
  <c r="C550" i="17"/>
  <c r="F550" i="17" s="1"/>
  <c r="E695" i="17"/>
  <c r="Y480" i="8"/>
  <c r="P512" i="8"/>
  <c r="C544" i="17"/>
  <c r="G544" i="17" s="1"/>
  <c r="H513" i="17"/>
  <c r="H721" i="17"/>
  <c r="H771" i="17"/>
  <c r="D529" i="17"/>
  <c r="E749" i="17"/>
  <c r="F773" i="17"/>
  <c r="E539" i="17"/>
  <c r="E458" i="17"/>
  <c r="E652" i="17"/>
  <c r="E683" i="17"/>
  <c r="S514" i="8"/>
  <c r="J480" i="8"/>
  <c r="H719" i="17"/>
  <c r="J512" i="8"/>
  <c r="B471" i="8"/>
  <c r="H488" i="17"/>
  <c r="C521" i="17"/>
  <c r="E521" i="17" s="1"/>
  <c r="F619" i="17"/>
  <c r="F707" i="17"/>
  <c r="E503" i="8"/>
  <c r="H502" i="17"/>
  <c r="C715" i="17"/>
  <c r="F715" i="17" s="1"/>
  <c r="C725" i="17"/>
  <c r="E725" i="17" s="1"/>
  <c r="H486" i="17"/>
  <c r="B524" i="8"/>
  <c r="D509" i="8"/>
  <c r="G647" i="17"/>
  <c r="H639" i="17"/>
  <c r="Y514" i="8"/>
  <c r="D526" i="8"/>
  <c r="B466" i="8"/>
  <c r="AB508" i="8"/>
  <c r="B465" i="8"/>
  <c r="G620" i="17"/>
  <c r="G671" i="17"/>
  <c r="G771" i="17"/>
  <c r="H647" i="17"/>
  <c r="D651" i="17"/>
  <c r="G507" i="17"/>
  <c r="D591" i="17"/>
  <c r="F510" i="17"/>
  <c r="F516" i="17"/>
  <c r="G549" i="17"/>
  <c r="D545" i="17"/>
  <c r="AB514" i="8"/>
  <c r="AA490" i="8"/>
  <c r="E526" i="8"/>
  <c r="H619" i="17"/>
  <c r="H449" i="17"/>
  <c r="D507" i="8"/>
  <c r="H468" i="17"/>
  <c r="G499" i="8"/>
  <c r="V499" i="8" s="1"/>
  <c r="V508" i="8"/>
  <c r="C769" i="17"/>
  <c r="E769" i="17" s="1"/>
  <c r="H458" i="17"/>
  <c r="C465" i="17"/>
  <c r="G465" i="17" s="1"/>
  <c r="H465" i="17"/>
  <c r="C664" i="17"/>
  <c r="G664" i="17" s="1"/>
  <c r="F621" i="17"/>
  <c r="C705" i="17"/>
  <c r="E705" i="17" s="1"/>
  <c r="H673" i="17"/>
  <c r="H651" i="17"/>
  <c r="C657" i="17"/>
  <c r="G657" i="17" s="1"/>
  <c r="H599" i="17"/>
  <c r="J514" i="8"/>
  <c r="C468" i="17"/>
  <c r="G468" i="17" s="1"/>
  <c r="S508" i="8"/>
  <c r="F583" i="17"/>
  <c r="F640" i="17"/>
  <c r="G651" i="17"/>
  <c r="E455" i="17"/>
  <c r="E587" i="17"/>
  <c r="F647" i="17"/>
  <c r="F478" i="17"/>
  <c r="D683" i="17"/>
  <c r="V514" i="8"/>
  <c r="L490" i="8"/>
  <c r="C709" i="17"/>
  <c r="D709" i="17" s="1"/>
  <c r="H515" i="17"/>
  <c r="H478" i="17"/>
  <c r="G721" i="17"/>
  <c r="P508" i="8"/>
  <c r="E476" i="8"/>
  <c r="H446" i="17"/>
  <c r="G645" i="17"/>
  <c r="C562" i="17"/>
  <c r="F562" i="17" s="1"/>
  <c r="E649" i="17"/>
  <c r="D670" i="17"/>
  <c r="G537" i="8"/>
  <c r="Y537" i="8" s="1"/>
  <c r="E721" i="17"/>
  <c r="C553" i="17"/>
  <c r="G553" i="17" s="1"/>
  <c r="F639" i="17"/>
  <c r="D673" i="17"/>
  <c r="F653" i="17"/>
  <c r="D735" i="17"/>
  <c r="R490" i="8"/>
  <c r="S480" i="8"/>
  <c r="B491" i="8"/>
  <c r="AB512" i="8"/>
  <c r="B474" i="8"/>
  <c r="C566" i="17"/>
  <c r="D566" i="17" s="1"/>
  <c r="H603" i="17"/>
  <c r="C488" i="17"/>
  <c r="G488" i="17" s="1"/>
  <c r="F537" i="8"/>
  <c r="L537" i="8" s="1"/>
  <c r="B458" i="8"/>
  <c r="C523" i="17"/>
  <c r="G523" i="17" s="1"/>
  <c r="J508" i="8"/>
  <c r="C546" i="17"/>
  <c r="E546" i="17" s="1"/>
  <c r="H512" i="17"/>
  <c r="B540" i="8"/>
  <c r="H492" i="17"/>
  <c r="C763" i="17"/>
  <c r="F763" i="17" s="1"/>
  <c r="D695" i="17"/>
  <c r="D620" i="17"/>
  <c r="E645" i="17"/>
  <c r="E639" i="17"/>
  <c r="C629" i="17"/>
  <c r="D629" i="17" s="1"/>
  <c r="M508" i="8"/>
  <c r="E673" i="17"/>
  <c r="F549" i="17"/>
  <c r="I490" i="8"/>
  <c r="V480" i="8"/>
  <c r="Y512" i="8"/>
  <c r="E670" i="17"/>
  <c r="D749" i="17"/>
  <c r="G670" i="17"/>
  <c r="E653" i="17"/>
  <c r="F735" i="17"/>
  <c r="F695" i="17"/>
  <c r="E549" i="17"/>
  <c r="AB480" i="8"/>
  <c r="M512" i="8"/>
  <c r="H516" i="17"/>
  <c r="C441" i="17"/>
  <c r="E441" i="17" s="1"/>
  <c r="H529" i="17"/>
  <c r="C586" i="17"/>
  <c r="F586" i="17" s="1"/>
  <c r="H749" i="17"/>
  <c r="C515" i="17"/>
  <c r="D515" i="17" s="1"/>
  <c r="G639" i="17"/>
  <c r="H747" i="17"/>
  <c r="G449" i="17"/>
  <c r="F539" i="17"/>
  <c r="G545" i="17"/>
  <c r="C492" i="17"/>
  <c r="G492" i="17" s="1"/>
  <c r="H510" i="17"/>
  <c r="H460" i="17"/>
  <c r="D611" i="17"/>
  <c r="B493" i="8"/>
  <c r="E707" i="17"/>
  <c r="H640" i="17"/>
  <c r="C446" i="17"/>
  <c r="G446" i="17" s="1"/>
  <c r="H549" i="17"/>
  <c r="C775" i="17"/>
  <c r="G775" i="17" s="1"/>
  <c r="H695" i="17"/>
  <c r="C627" i="17"/>
  <c r="E627" i="17" s="1"/>
  <c r="D771" i="17"/>
  <c r="H659" i="17"/>
  <c r="H652" i="17"/>
  <c r="F645" i="17"/>
  <c r="H527" i="17"/>
  <c r="C548" i="17"/>
  <c r="D548" i="17" s="1"/>
  <c r="C737" i="17"/>
  <c r="D737" i="17" s="1"/>
  <c r="H703" i="17"/>
  <c r="D594" i="17"/>
  <c r="C570" i="17"/>
  <c r="E570" i="17" s="1"/>
  <c r="C729" i="17"/>
  <c r="D729" i="17" s="1"/>
  <c r="D659" i="17"/>
  <c r="AC10" i="10"/>
  <c r="B485" i="8"/>
  <c r="C554" i="17"/>
  <c r="D554" i="17" s="1"/>
  <c r="H592" i="17"/>
  <c r="F559" i="17"/>
  <c r="G655" i="17"/>
  <c r="V506" i="8"/>
  <c r="S506" i="8"/>
  <c r="C530" i="17"/>
  <c r="G530" i="17" s="1"/>
  <c r="C560" i="17"/>
  <c r="D560" i="17" s="1"/>
  <c r="C757" i="17"/>
  <c r="D757" i="17" s="1"/>
  <c r="E537" i="17"/>
  <c r="Y506" i="8"/>
  <c r="C556" i="17"/>
  <c r="G556" i="17" s="1"/>
  <c r="B541" i="8"/>
  <c r="H522" i="17"/>
  <c r="AC12" i="10"/>
  <c r="J506" i="8"/>
  <c r="C522" i="17"/>
  <c r="E522" i="17" s="1"/>
  <c r="C637" i="17"/>
  <c r="D637" i="17" s="1"/>
  <c r="AB506" i="8"/>
  <c r="H655" i="17"/>
  <c r="H741" i="17"/>
  <c r="C575" i="17"/>
  <c r="G575" i="17" s="1"/>
  <c r="G767" i="17"/>
  <c r="P506" i="8"/>
  <c r="D767" i="17"/>
  <c r="G741" i="17"/>
  <c r="E655" i="17"/>
  <c r="H457" i="17"/>
  <c r="H561" i="17"/>
  <c r="C628" i="17"/>
  <c r="G628" i="17" s="1"/>
  <c r="F537" i="17"/>
  <c r="F767" i="17"/>
  <c r="F616" i="17"/>
  <c r="G537" i="17"/>
  <c r="E741" i="17"/>
  <c r="F655" i="17"/>
  <c r="H472" i="17"/>
  <c r="C457" i="17"/>
  <c r="E457" i="17" s="1"/>
  <c r="H767" i="17"/>
  <c r="D559" i="17"/>
  <c r="C711" i="17"/>
  <c r="G711" i="17" s="1"/>
  <c r="C617" i="17"/>
  <c r="D617" i="17" s="1"/>
  <c r="F741" i="17"/>
  <c r="H541" i="17"/>
  <c r="C472" i="17"/>
  <c r="G472" i="17" s="1"/>
  <c r="H564" i="17"/>
  <c r="E559" i="17"/>
  <c r="C595" i="17"/>
  <c r="G595" i="17" s="1"/>
  <c r="H559" i="17"/>
  <c r="AC18" i="10"/>
  <c r="H537" i="17"/>
  <c r="C755" i="17"/>
  <c r="E755" i="17" s="1"/>
  <c r="E517" i="17"/>
  <c r="E537" i="8"/>
  <c r="C484" i="17"/>
  <c r="D484" i="17" s="1"/>
  <c r="D671" i="17"/>
  <c r="D583" i="17"/>
  <c r="H670" i="17"/>
  <c r="D649" i="17"/>
  <c r="G611" i="17"/>
  <c r="F649" i="17"/>
  <c r="H461" i="17"/>
  <c r="H484" i="17"/>
  <c r="H583" i="17"/>
  <c r="C542" i="17"/>
  <c r="G542" i="17" s="1"/>
  <c r="C461" i="17"/>
  <c r="G461" i="17" s="1"/>
  <c r="F761" i="17"/>
  <c r="G761" i="17"/>
  <c r="H526" i="17"/>
  <c r="F452" i="17"/>
  <c r="F517" i="17"/>
  <c r="E611" i="17"/>
  <c r="E761" i="17"/>
  <c r="H761" i="17"/>
  <c r="H653" i="17"/>
  <c r="E671" i="17"/>
  <c r="E452" i="17"/>
  <c r="D517" i="17"/>
  <c r="H671" i="17"/>
  <c r="H611" i="17"/>
  <c r="H517" i="17"/>
  <c r="E583" i="17"/>
  <c r="H649" i="17"/>
  <c r="D452" i="17"/>
  <c r="C727" i="17"/>
  <c r="G727" i="17" s="1"/>
  <c r="H452" i="17"/>
  <c r="B528" i="8"/>
  <c r="B463" i="8"/>
  <c r="C765" i="17"/>
  <c r="D765" i="17" s="1"/>
  <c r="AC51" i="10"/>
  <c r="AC39" i="10"/>
  <c r="AC27" i="10"/>
  <c r="H594" i="17"/>
  <c r="AC13" i="10"/>
  <c r="AC49" i="10"/>
  <c r="AC37" i="10"/>
  <c r="AC25" i="10"/>
  <c r="AC15" i="10"/>
  <c r="AC47" i="10"/>
  <c r="AC35" i="10"/>
  <c r="AC23" i="10"/>
  <c r="AC57" i="10"/>
  <c r="AC45" i="10"/>
  <c r="AC33" i="10"/>
  <c r="AC21" i="10"/>
  <c r="AC19" i="10"/>
  <c r="AC55" i="10"/>
  <c r="AC43" i="10"/>
  <c r="AC31" i="10"/>
  <c r="AC53" i="10"/>
  <c r="AC41" i="10"/>
  <c r="AC29" i="10"/>
  <c r="C611" i="18"/>
  <c r="H611" i="18"/>
  <c r="D487" i="18"/>
  <c r="F487" i="18"/>
  <c r="G487" i="18"/>
  <c r="E487" i="18"/>
  <c r="F762" i="18"/>
  <c r="D762" i="18"/>
  <c r="G762" i="18"/>
  <c r="E762" i="18"/>
  <c r="C729" i="18"/>
  <c r="H729" i="18"/>
  <c r="C759" i="18"/>
  <c r="H759" i="18"/>
  <c r="H445" i="18"/>
  <c r="C445" i="18"/>
  <c r="G682" i="18"/>
  <c r="D682" i="18"/>
  <c r="E682" i="18"/>
  <c r="F682" i="18"/>
  <c r="C681" i="18"/>
  <c r="H681" i="18"/>
  <c r="C581" i="18"/>
  <c r="H581" i="18"/>
  <c r="C621" i="18"/>
  <c r="H621" i="18"/>
  <c r="G609" i="18"/>
  <c r="E609" i="18"/>
  <c r="D609" i="18"/>
  <c r="F609" i="18"/>
  <c r="C721" i="18"/>
  <c r="H721" i="18"/>
  <c r="F596" i="18"/>
  <c r="E596" i="18"/>
  <c r="G596" i="18"/>
  <c r="D596" i="18"/>
  <c r="C601" i="17"/>
  <c r="H601" i="17"/>
  <c r="G557" i="18"/>
  <c r="F557" i="18"/>
  <c r="D557" i="18"/>
  <c r="E557" i="18"/>
  <c r="C599" i="18"/>
  <c r="H599" i="18"/>
  <c r="D626" i="18"/>
  <c r="F626" i="18"/>
  <c r="E626" i="18"/>
  <c r="G626" i="18"/>
  <c r="G497" i="18"/>
  <c r="D497" i="18"/>
  <c r="E497" i="18"/>
  <c r="F497" i="18"/>
  <c r="C773" i="18"/>
  <c r="H773" i="18"/>
  <c r="H536" i="18"/>
  <c r="C536" i="18"/>
  <c r="C687" i="17"/>
  <c r="H687" i="17"/>
  <c r="E764" i="18"/>
  <c r="D764" i="18"/>
  <c r="F764" i="18"/>
  <c r="G764" i="18"/>
  <c r="G613" i="18"/>
  <c r="D613" i="18"/>
  <c r="F613" i="18"/>
  <c r="E613" i="18"/>
  <c r="C695" i="18"/>
  <c r="H695" i="18"/>
  <c r="C615" i="18"/>
  <c r="H615" i="18"/>
  <c r="H757" i="18"/>
  <c r="C757" i="18"/>
  <c r="C566" i="18"/>
  <c r="H566" i="18"/>
  <c r="E650" i="18"/>
  <c r="D650" i="18"/>
  <c r="G650" i="18"/>
  <c r="F650" i="18"/>
  <c r="C775" i="18"/>
  <c r="H775" i="18"/>
  <c r="G479" i="18"/>
  <c r="E479" i="18"/>
  <c r="F479" i="18"/>
  <c r="D479" i="18"/>
  <c r="H466" i="18"/>
  <c r="C466" i="18"/>
  <c r="D752" i="18"/>
  <c r="E752" i="18"/>
  <c r="F752" i="18"/>
  <c r="G752" i="18"/>
  <c r="H713" i="18"/>
  <c r="C713" i="18"/>
  <c r="H524" i="18"/>
  <c r="C524" i="18"/>
  <c r="C533" i="18"/>
  <c r="H533" i="18"/>
  <c r="E674" i="18"/>
  <c r="D674" i="18"/>
  <c r="F674" i="18"/>
  <c r="G674" i="18"/>
  <c r="E618" i="18"/>
  <c r="D618" i="18"/>
  <c r="F618" i="18"/>
  <c r="G618" i="18"/>
  <c r="C581" i="17"/>
  <c r="H581" i="17"/>
  <c r="H478" i="18"/>
  <c r="C478" i="18"/>
  <c r="C657" i="18"/>
  <c r="H657" i="18"/>
  <c r="H707" i="18"/>
  <c r="C707" i="18"/>
  <c r="G462" i="18"/>
  <c r="D462" i="18"/>
  <c r="E462" i="18"/>
  <c r="F462" i="18"/>
  <c r="E646" i="18"/>
  <c r="D646" i="18"/>
  <c r="F646" i="18"/>
  <c r="G646" i="18"/>
  <c r="G766" i="18"/>
  <c r="D766" i="18"/>
  <c r="F766" i="18"/>
  <c r="E766" i="18"/>
  <c r="F599" i="17"/>
  <c r="E599" i="17"/>
  <c r="C739" i="18"/>
  <c r="H739" i="18"/>
  <c r="E503" i="18"/>
  <c r="D503" i="18"/>
  <c r="F503" i="18"/>
  <c r="G503" i="18"/>
  <c r="C587" i="18"/>
  <c r="H587" i="18"/>
  <c r="H564" i="18"/>
  <c r="C564" i="18"/>
  <c r="D714" i="18"/>
  <c r="E714" i="18"/>
  <c r="F714" i="18"/>
  <c r="G714" i="18"/>
  <c r="C498" i="18"/>
  <c r="H498" i="18"/>
  <c r="E491" i="18"/>
  <c r="D491" i="18"/>
  <c r="G491" i="18"/>
  <c r="F491" i="18"/>
  <c r="C615" i="17"/>
  <c r="H615" i="17"/>
  <c r="C767" i="18"/>
  <c r="H767" i="18"/>
  <c r="C525" i="18"/>
  <c r="H525" i="18"/>
  <c r="H547" i="18"/>
  <c r="C547" i="18"/>
  <c r="H490" i="18"/>
  <c r="C490" i="18"/>
  <c r="E716" i="18"/>
  <c r="D716" i="18"/>
  <c r="G716" i="18"/>
  <c r="F716" i="18"/>
  <c r="H580" i="18"/>
  <c r="C580" i="18"/>
  <c r="H664" i="18"/>
  <c r="C664" i="18"/>
  <c r="C677" i="18"/>
  <c r="H677" i="18"/>
  <c r="H588" i="18"/>
  <c r="C588" i="18"/>
  <c r="H776" i="18"/>
  <c r="C776" i="18"/>
  <c r="C652" i="18"/>
  <c r="H652" i="18"/>
  <c r="D511" i="18"/>
  <c r="E511" i="18"/>
  <c r="G511" i="18"/>
  <c r="F511" i="18"/>
  <c r="G738" i="18"/>
  <c r="D738" i="18"/>
  <c r="F738" i="18"/>
  <c r="E738" i="18"/>
  <c r="C661" i="18"/>
  <c r="H661" i="18"/>
  <c r="C645" i="18"/>
  <c r="H645" i="18"/>
  <c r="G450" i="18"/>
  <c r="E450" i="18"/>
  <c r="D450" i="18"/>
  <c r="F450" i="18"/>
  <c r="E634" i="18"/>
  <c r="F634" i="18"/>
  <c r="D634" i="18"/>
  <c r="G634" i="18"/>
  <c r="C627" i="18"/>
  <c r="H627" i="18"/>
  <c r="C749" i="18"/>
  <c r="H749" i="18"/>
  <c r="H465" i="18"/>
  <c r="C465" i="18"/>
  <c r="C512" i="18"/>
  <c r="H512" i="18"/>
  <c r="G754" i="18"/>
  <c r="E754" i="18"/>
  <c r="D754" i="18"/>
  <c r="F754" i="18"/>
  <c r="H572" i="18"/>
  <c r="C572" i="18"/>
  <c r="E499" i="18"/>
  <c r="F499" i="18"/>
  <c r="G499" i="18"/>
  <c r="D499" i="18"/>
  <c r="E600" i="18"/>
  <c r="D600" i="18"/>
  <c r="G600" i="18"/>
  <c r="F600" i="18"/>
  <c r="C777" i="18"/>
  <c r="H777" i="18"/>
  <c r="C733" i="18"/>
  <c r="H733" i="18"/>
  <c r="C560" i="18"/>
  <c r="H560" i="18"/>
  <c r="C539" i="18"/>
  <c r="H539" i="18"/>
  <c r="E614" i="18"/>
  <c r="D614" i="18"/>
  <c r="F614" i="18"/>
  <c r="G614" i="18"/>
  <c r="D467" i="18"/>
  <c r="F467" i="18"/>
  <c r="G467" i="18"/>
  <c r="E467" i="18"/>
  <c r="C591" i="18"/>
  <c r="H591" i="18"/>
  <c r="G736" i="18"/>
  <c r="D736" i="18"/>
  <c r="E736" i="18"/>
  <c r="F736" i="18"/>
  <c r="H659" i="18"/>
  <c r="C659" i="18"/>
  <c r="D744" i="18"/>
  <c r="E744" i="18"/>
  <c r="G744" i="18"/>
  <c r="F744" i="18"/>
  <c r="E690" i="18"/>
  <c r="G690" i="18"/>
  <c r="D690" i="18"/>
  <c r="F690" i="18"/>
  <c r="H463" i="18"/>
  <c r="C463" i="18"/>
  <c r="H500" i="18"/>
  <c r="C500" i="18"/>
  <c r="F507" i="18"/>
  <c r="D507" i="18"/>
  <c r="G507" i="18"/>
  <c r="E507" i="18"/>
  <c r="C717" i="18"/>
  <c r="H717" i="18"/>
  <c r="F638" i="18"/>
  <c r="D638" i="18"/>
  <c r="E638" i="18"/>
  <c r="G638" i="18"/>
  <c r="F569" i="18"/>
  <c r="D569" i="18"/>
  <c r="E569" i="18"/>
  <c r="G569" i="18"/>
  <c r="C776" i="17"/>
  <c r="H776" i="17"/>
  <c r="H526" i="18"/>
  <c r="C526" i="18"/>
  <c r="E501" i="18"/>
  <c r="D501" i="18"/>
  <c r="G501" i="18"/>
  <c r="F501" i="18"/>
  <c r="H683" i="18"/>
  <c r="C683" i="18"/>
  <c r="H579" i="18"/>
  <c r="C579" i="18"/>
  <c r="F473" i="18"/>
  <c r="E473" i="18"/>
  <c r="D473" i="18"/>
  <c r="G473" i="18"/>
  <c r="G718" i="18"/>
  <c r="F718" i="18"/>
  <c r="E718" i="18"/>
  <c r="D718" i="18"/>
  <c r="C565" i="18"/>
  <c r="H565" i="18"/>
  <c r="G590" i="18"/>
  <c r="E590" i="18"/>
  <c r="D590" i="18"/>
  <c r="F590" i="18"/>
  <c r="C715" i="18"/>
  <c r="H715" i="18"/>
  <c r="H639" i="18"/>
  <c r="C639" i="18"/>
  <c r="C545" i="18"/>
  <c r="H545" i="18"/>
  <c r="D728" i="18"/>
  <c r="E728" i="18"/>
  <c r="F728" i="18"/>
  <c r="G728" i="18"/>
  <c r="H688" i="18"/>
  <c r="C688" i="18"/>
  <c r="C532" i="18"/>
  <c r="H532" i="18"/>
  <c r="D748" i="18"/>
  <c r="G748" i="18"/>
  <c r="F748" i="18"/>
  <c r="E748" i="18"/>
  <c r="H743" i="18"/>
  <c r="C743" i="18"/>
  <c r="D574" i="18"/>
  <c r="E574" i="18"/>
  <c r="F574" i="18"/>
  <c r="G574" i="18"/>
  <c r="C510" i="18"/>
  <c r="H510" i="18"/>
  <c r="H531" i="18"/>
  <c r="C531" i="18"/>
  <c r="F642" i="18"/>
  <c r="E642" i="18"/>
  <c r="D642" i="18"/>
  <c r="G642" i="18"/>
  <c r="D576" i="18"/>
  <c r="G576" i="18"/>
  <c r="E576" i="18"/>
  <c r="F576" i="18"/>
  <c r="H694" i="18"/>
  <c r="C694" i="18"/>
  <c r="C598" i="18"/>
  <c r="H598" i="18"/>
  <c r="E720" i="18"/>
  <c r="D720" i="18"/>
  <c r="F720" i="18"/>
  <c r="G720" i="18"/>
  <c r="D742" i="18"/>
  <c r="G742" i="18"/>
  <c r="E742" i="18"/>
  <c r="F742" i="18"/>
  <c r="C684" i="18"/>
  <c r="H684" i="18"/>
  <c r="C455" i="18"/>
  <c r="H455" i="18"/>
  <c r="C617" i="18"/>
  <c r="H617" i="18"/>
  <c r="F475" i="18"/>
  <c r="D475" i="18"/>
  <c r="E475" i="18"/>
  <c r="G475" i="18"/>
  <c r="H629" i="18"/>
  <c r="C629" i="18"/>
  <c r="H647" i="18"/>
  <c r="C647" i="18"/>
  <c r="E770" i="18"/>
  <c r="D770" i="18"/>
  <c r="G770" i="18"/>
  <c r="F770" i="18"/>
  <c r="F505" i="18"/>
  <c r="G505" i="18"/>
  <c r="D505" i="18"/>
  <c r="E505" i="18"/>
  <c r="F726" i="18"/>
  <c r="G726" i="18"/>
  <c r="D726" i="18"/>
  <c r="E726" i="18"/>
  <c r="C725" i="18"/>
  <c r="H725" i="18"/>
  <c r="C441" i="18"/>
  <c r="H441" i="18"/>
  <c r="H488" i="18"/>
  <c r="C488" i="18"/>
  <c r="C553" i="18"/>
  <c r="H553" i="18"/>
  <c r="E692" i="18"/>
  <c r="G692" i="18"/>
  <c r="D692" i="18"/>
  <c r="F692" i="18"/>
  <c r="H604" i="18"/>
  <c r="C604" i="18"/>
  <c r="G706" i="18"/>
  <c r="F706" i="18"/>
  <c r="D706" i="18"/>
  <c r="E706" i="18"/>
  <c r="H625" i="18"/>
  <c r="C625" i="18"/>
  <c r="C709" i="18"/>
  <c r="H709" i="18"/>
  <c r="H552" i="18"/>
  <c r="C552" i="18"/>
  <c r="G578" i="18"/>
  <c r="F578" i="18"/>
  <c r="D578" i="18"/>
  <c r="E578" i="18"/>
  <c r="H771" i="18"/>
  <c r="C771" i="18"/>
  <c r="C676" i="18"/>
  <c r="H676" i="18"/>
  <c r="C603" i="18"/>
  <c r="H603" i="18"/>
  <c r="E700" i="18"/>
  <c r="D700" i="18"/>
  <c r="G700" i="18"/>
  <c r="F700" i="18"/>
  <c r="C451" i="18"/>
  <c r="H451" i="18"/>
  <c r="D680" i="18"/>
  <c r="G680" i="18"/>
  <c r="F680" i="18"/>
  <c r="E680" i="18"/>
  <c r="H679" i="18"/>
  <c r="C679" i="18"/>
  <c r="C453" i="18"/>
  <c r="H453" i="18"/>
  <c r="H476" i="18"/>
  <c r="C476" i="18"/>
  <c r="E471" i="18"/>
  <c r="F471" i="18"/>
  <c r="G471" i="18"/>
  <c r="D471" i="18"/>
  <c r="D602" i="18"/>
  <c r="G602" i="18"/>
  <c r="E602" i="18"/>
  <c r="F602" i="18"/>
  <c r="H684" i="17"/>
  <c r="C684" i="17"/>
  <c r="H544" i="18"/>
  <c r="C544" i="18"/>
  <c r="H667" i="18"/>
  <c r="C667" i="18"/>
  <c r="C443" i="18"/>
  <c r="H443" i="18"/>
  <c r="C640" i="18"/>
  <c r="H640" i="18"/>
  <c r="D740" i="18"/>
  <c r="G740" i="18"/>
  <c r="F740" i="18"/>
  <c r="E740" i="18"/>
  <c r="G654" i="18"/>
  <c r="D654" i="18"/>
  <c r="F654" i="18"/>
  <c r="E654" i="18"/>
  <c r="H723" i="18"/>
  <c r="C723" i="18"/>
  <c r="H573" i="18"/>
  <c r="C573" i="18"/>
  <c r="H446" i="18"/>
  <c r="C446" i="18"/>
  <c r="D712" i="18"/>
  <c r="E712" i="18"/>
  <c r="G712" i="18"/>
  <c r="F712" i="18"/>
  <c r="C753" i="18"/>
  <c r="H753" i="18"/>
  <c r="C529" i="18"/>
  <c r="H529" i="18"/>
  <c r="G768" i="18"/>
  <c r="E768" i="18"/>
  <c r="F768" i="18"/>
  <c r="D768" i="18"/>
  <c r="H604" i="17"/>
  <c r="C604" i="17"/>
  <c r="H616" i="18"/>
  <c r="C616" i="18"/>
  <c r="H508" i="18"/>
  <c r="C508" i="18"/>
  <c r="H482" i="18"/>
  <c r="C482" i="18"/>
  <c r="C719" i="18"/>
  <c r="H719" i="18"/>
  <c r="G758" i="18"/>
  <c r="E758" i="18"/>
  <c r="F758" i="18"/>
  <c r="D758" i="18"/>
  <c r="C528" i="18"/>
  <c r="H528" i="18"/>
  <c r="C515" i="18"/>
  <c r="H515" i="18"/>
  <c r="G555" i="18"/>
  <c r="F555" i="18"/>
  <c r="E555" i="18"/>
  <c r="D555" i="18"/>
  <c r="H550" i="18"/>
  <c r="C550" i="18"/>
  <c r="G644" i="18"/>
  <c r="E644" i="18"/>
  <c r="D644" i="18"/>
  <c r="F644" i="18"/>
  <c r="F593" i="18"/>
  <c r="G593" i="18"/>
  <c r="D593" i="18"/>
  <c r="E593" i="18"/>
  <c r="H649" i="18"/>
  <c r="C649" i="18"/>
  <c r="H671" i="18"/>
  <c r="C671" i="18"/>
  <c r="C751" i="18"/>
  <c r="H751" i="18"/>
  <c r="H517" i="18"/>
  <c r="C517" i="18"/>
  <c r="C583" i="18"/>
  <c r="H583" i="18"/>
  <c r="C669" i="18"/>
  <c r="H669" i="18"/>
  <c r="E509" i="18"/>
  <c r="G509" i="18"/>
  <c r="D509" i="18"/>
  <c r="F509" i="18"/>
  <c r="D750" i="18"/>
  <c r="G750" i="18"/>
  <c r="F750" i="18"/>
  <c r="E750" i="18"/>
  <c r="H523" i="18"/>
  <c r="C523" i="18"/>
  <c r="H735" i="18"/>
  <c r="C735" i="18"/>
  <c r="C741" i="18"/>
  <c r="H741" i="18"/>
  <c r="E704" i="18"/>
  <c r="D704" i="18"/>
  <c r="G704" i="18"/>
  <c r="F704" i="18"/>
  <c r="H606" i="18"/>
  <c r="C606" i="18"/>
  <c r="D597" i="18"/>
  <c r="G597" i="18"/>
  <c r="F597" i="18"/>
  <c r="E597" i="18"/>
  <c r="H675" i="18"/>
  <c r="C675" i="18"/>
  <c r="E734" i="18"/>
  <c r="G734" i="18"/>
  <c r="F734" i="18"/>
  <c r="D734" i="18"/>
  <c r="C701" i="18"/>
  <c r="H701" i="18"/>
  <c r="C486" i="18"/>
  <c r="H486" i="18"/>
  <c r="H546" i="18"/>
  <c r="C546" i="18"/>
  <c r="H442" i="18"/>
  <c r="C442" i="18"/>
  <c r="H559" i="18"/>
  <c r="C559" i="18"/>
  <c r="D567" i="18"/>
  <c r="G567" i="18"/>
  <c r="E567" i="18"/>
  <c r="F567" i="18"/>
  <c r="C454" i="18"/>
  <c r="H454" i="18"/>
  <c r="D589" i="18"/>
  <c r="G589" i="18"/>
  <c r="F589" i="18"/>
  <c r="E589" i="18"/>
  <c r="G774" i="18"/>
  <c r="D774" i="18"/>
  <c r="E774" i="18"/>
  <c r="F774" i="18"/>
  <c r="C699" i="18"/>
  <c r="H699" i="18"/>
  <c r="H605" i="18"/>
  <c r="C605" i="18"/>
  <c r="C537" i="18"/>
  <c r="H537" i="18"/>
  <c r="C460" i="18"/>
  <c r="H460" i="18"/>
  <c r="C631" i="18"/>
  <c r="H631" i="18"/>
  <c r="H494" i="18"/>
  <c r="C494" i="18"/>
  <c r="D571" i="18"/>
  <c r="E571" i="18"/>
  <c r="F571" i="18"/>
  <c r="G571" i="18"/>
  <c r="C658" i="18"/>
  <c r="H658" i="18"/>
  <c r="C665" i="18"/>
  <c r="H665" i="18"/>
  <c r="C520" i="18"/>
  <c r="H520" i="18"/>
  <c r="C619" i="18"/>
  <c r="H619" i="18"/>
  <c r="C653" i="18"/>
  <c r="H653" i="18"/>
  <c r="D696" i="18"/>
  <c r="F696" i="18"/>
  <c r="G696" i="18"/>
  <c r="E696" i="18"/>
  <c r="C606" i="17"/>
  <c r="H606" i="17"/>
  <c r="H538" i="18"/>
  <c r="C538" i="18"/>
  <c r="D469" i="18"/>
  <c r="E469" i="18"/>
  <c r="G469" i="18"/>
  <c r="F469" i="18"/>
  <c r="D630" i="18"/>
  <c r="G630" i="18"/>
  <c r="F630" i="18"/>
  <c r="E630" i="18"/>
  <c r="H780" i="18"/>
  <c r="C780" i="18"/>
  <c r="H641" i="18"/>
  <c r="C641" i="18"/>
  <c r="C554" i="18"/>
  <c r="H554" i="18"/>
  <c r="G585" i="18"/>
  <c r="D585" i="18"/>
  <c r="E585" i="18"/>
  <c r="F585" i="18"/>
  <c r="C622" i="18"/>
  <c r="H622" i="18"/>
  <c r="C513" i="18"/>
  <c r="H513" i="18"/>
  <c r="D656" i="18"/>
  <c r="F656" i="18"/>
  <c r="G656" i="18"/>
  <c r="E656" i="18"/>
  <c r="E660" i="18"/>
  <c r="D660" i="18"/>
  <c r="G660" i="18"/>
  <c r="F660" i="18"/>
  <c r="H461" i="18"/>
  <c r="C461" i="18"/>
  <c r="H484" i="18"/>
  <c r="C484" i="18"/>
  <c r="H543" i="18"/>
  <c r="C543" i="18"/>
  <c r="C663" i="18"/>
  <c r="H663" i="18"/>
  <c r="H549" i="18"/>
  <c r="C549" i="18"/>
  <c r="D722" i="18"/>
  <c r="G722" i="18"/>
  <c r="F722" i="18"/>
  <c r="E722" i="18"/>
  <c r="D493" i="18"/>
  <c r="E493" i="18"/>
  <c r="G493" i="18"/>
  <c r="F493" i="18"/>
  <c r="F702" i="18"/>
  <c r="E702" i="18"/>
  <c r="D702" i="18"/>
  <c r="G702" i="18"/>
  <c r="H699" i="17"/>
  <c r="C699" i="17"/>
  <c r="H504" i="18"/>
  <c r="C504" i="18"/>
  <c r="D477" i="18"/>
  <c r="E477" i="18"/>
  <c r="F477" i="18"/>
  <c r="G477" i="18"/>
  <c r="G608" i="18"/>
  <c r="D608" i="18"/>
  <c r="E608" i="18"/>
  <c r="F608" i="18"/>
  <c r="C594" i="18"/>
  <c r="H594" i="18"/>
  <c r="C727" i="18"/>
  <c r="H727" i="18"/>
  <c r="E778" i="18"/>
  <c r="F778" i="18"/>
  <c r="G778" i="18"/>
  <c r="D778" i="18"/>
  <c r="C637" i="18"/>
  <c r="H637" i="18"/>
  <c r="H452" i="18"/>
  <c r="C452" i="18"/>
  <c r="E746" i="18"/>
  <c r="F746" i="18"/>
  <c r="D746" i="18"/>
  <c r="G746" i="18"/>
  <c r="D772" i="18"/>
  <c r="G772" i="18"/>
  <c r="E772" i="18"/>
  <c r="F772" i="18"/>
  <c r="C670" i="18"/>
  <c r="H670" i="18"/>
  <c r="C769" i="18"/>
  <c r="H769" i="18"/>
  <c r="C447" i="18"/>
  <c r="H447" i="18"/>
  <c r="E668" i="18"/>
  <c r="G668" i="18"/>
  <c r="D668" i="18"/>
  <c r="F668" i="18"/>
  <c r="E612" i="18"/>
  <c r="F612" i="18"/>
  <c r="G612" i="18"/>
  <c r="D612" i="18"/>
  <c r="F495" i="18"/>
  <c r="G495" i="18"/>
  <c r="D495" i="18"/>
  <c r="E495" i="18"/>
  <c r="D698" i="18"/>
  <c r="F698" i="18"/>
  <c r="E698" i="18"/>
  <c r="G698" i="18"/>
  <c r="H636" i="18"/>
  <c r="C636" i="18"/>
  <c r="C458" i="18"/>
  <c r="H458" i="18"/>
  <c r="H514" i="18"/>
  <c r="C514" i="18"/>
  <c r="C534" i="18"/>
  <c r="H534" i="18"/>
  <c r="E489" i="18"/>
  <c r="G489" i="18"/>
  <c r="D489" i="18"/>
  <c r="F489" i="18"/>
  <c r="C622" i="17"/>
  <c r="H622" i="17"/>
  <c r="H562" i="18"/>
  <c r="C562" i="18"/>
  <c r="E620" i="18"/>
  <c r="G620" i="18"/>
  <c r="F620" i="18"/>
  <c r="D620" i="18"/>
  <c r="C747" i="18"/>
  <c r="H747" i="18"/>
  <c r="H691" i="18"/>
  <c r="C691" i="18"/>
  <c r="C779" i="18"/>
  <c r="H779" i="18"/>
  <c r="H464" i="18"/>
  <c r="C464" i="18"/>
  <c r="D732" i="18"/>
  <c r="F732" i="18"/>
  <c r="E732" i="18"/>
  <c r="G732" i="18"/>
  <c r="D760" i="18"/>
  <c r="G760" i="18"/>
  <c r="F760" i="18"/>
  <c r="E760" i="18"/>
  <c r="C761" i="18"/>
  <c r="H761" i="18"/>
  <c r="C542" i="18"/>
  <c r="H542" i="18"/>
  <c r="F481" i="18"/>
  <c r="E481" i="18"/>
  <c r="G481" i="18"/>
  <c r="D481" i="18"/>
  <c r="G678" i="18"/>
  <c r="F678" i="18"/>
  <c r="D678" i="18"/>
  <c r="E678" i="18"/>
  <c r="C635" i="18"/>
  <c r="H635" i="18"/>
  <c r="C449" i="18"/>
  <c r="H449" i="18"/>
  <c r="H496" i="18"/>
  <c r="C496" i="18"/>
  <c r="C755" i="18"/>
  <c r="H755" i="18"/>
  <c r="C468" i="18"/>
  <c r="H468" i="18"/>
  <c r="C765" i="18"/>
  <c r="H765" i="18"/>
  <c r="C522" i="18"/>
  <c r="H522" i="18"/>
  <c r="C633" i="18"/>
  <c r="H633" i="18"/>
  <c r="H502" i="18"/>
  <c r="C502" i="18"/>
  <c r="D666" i="18"/>
  <c r="G666" i="18"/>
  <c r="E666" i="18"/>
  <c r="F666" i="18"/>
  <c r="C636" i="17"/>
  <c r="H636" i="17"/>
  <c r="H628" i="18"/>
  <c r="C628" i="18"/>
  <c r="H516" i="18"/>
  <c r="C516" i="18"/>
  <c r="C575" i="18"/>
  <c r="H575" i="18"/>
  <c r="C586" i="18"/>
  <c r="H586" i="18"/>
  <c r="H535" i="18"/>
  <c r="C535" i="18"/>
  <c r="G485" i="18"/>
  <c r="D485" i="18"/>
  <c r="E485" i="18"/>
  <c r="F485" i="18"/>
  <c r="C570" i="18"/>
  <c r="H570" i="18"/>
  <c r="C518" i="18"/>
  <c r="H518" i="18"/>
  <c r="D483" i="18"/>
  <c r="E483" i="18"/>
  <c r="F483" i="18"/>
  <c r="G483" i="18"/>
  <c r="C689" i="18"/>
  <c r="H689" i="18"/>
  <c r="C480" i="18"/>
  <c r="H480" i="18"/>
  <c r="C558" i="18"/>
  <c r="H558" i="18"/>
  <c r="H697" i="18"/>
  <c r="C697" i="18"/>
  <c r="C693" i="18"/>
  <c r="H693" i="18"/>
  <c r="C703" i="18"/>
  <c r="H703" i="18"/>
  <c r="G730" i="18"/>
  <c r="D730" i="18"/>
  <c r="E730" i="18"/>
  <c r="F730" i="18"/>
  <c r="C685" i="18"/>
  <c r="H685" i="18"/>
  <c r="C527" i="18"/>
  <c r="H527" i="18"/>
  <c r="G710" i="18"/>
  <c r="D710" i="18"/>
  <c r="E710" i="18"/>
  <c r="F710" i="18"/>
  <c r="D724" i="18"/>
  <c r="E724" i="18"/>
  <c r="G724" i="18"/>
  <c r="F724" i="18"/>
  <c r="H673" i="18"/>
  <c r="C673" i="18"/>
  <c r="H745" i="18"/>
  <c r="C745" i="18"/>
  <c r="C530" i="18"/>
  <c r="H530" i="18"/>
  <c r="D632" i="18"/>
  <c r="E632" i="18"/>
  <c r="G632" i="18"/>
  <c r="F632" i="18"/>
  <c r="C595" i="18"/>
  <c r="H595" i="18"/>
  <c r="G662" i="18"/>
  <c r="F662" i="18"/>
  <c r="D662" i="18"/>
  <c r="E662" i="18"/>
  <c r="C655" i="18"/>
  <c r="H655" i="18"/>
  <c r="C561" i="18"/>
  <c r="H561" i="18"/>
  <c r="H470" i="18"/>
  <c r="C470" i="18"/>
  <c r="C492" i="18"/>
  <c r="H492" i="18"/>
  <c r="H623" i="18"/>
  <c r="C623" i="18"/>
  <c r="C540" i="18"/>
  <c r="H540" i="18"/>
  <c r="C624" i="18"/>
  <c r="H624" i="18"/>
  <c r="C705" i="18"/>
  <c r="H705" i="18"/>
  <c r="H643" i="18"/>
  <c r="C643" i="18"/>
  <c r="C459" i="18"/>
  <c r="H459" i="18"/>
  <c r="G686" i="18"/>
  <c r="F686" i="18"/>
  <c r="D686" i="18"/>
  <c r="E686" i="18"/>
  <c r="D756" i="18"/>
  <c r="G756" i="18"/>
  <c r="E756" i="18"/>
  <c r="F756" i="18"/>
  <c r="E582" i="18"/>
  <c r="D582" i="18"/>
  <c r="G582" i="18"/>
  <c r="F582" i="18"/>
  <c r="C711" i="18"/>
  <c r="H711" i="18"/>
  <c r="D563" i="18"/>
  <c r="F563" i="18"/>
  <c r="E563" i="18"/>
  <c r="G563" i="18"/>
  <c r="G577" i="18"/>
  <c r="D577" i="18"/>
  <c r="F577" i="18"/>
  <c r="E577" i="18"/>
  <c r="E568" i="18"/>
  <c r="G568" i="18"/>
  <c r="F568" i="18"/>
  <c r="D568" i="18"/>
  <c r="C737" i="18"/>
  <c r="H737" i="18"/>
  <c r="H548" i="18"/>
  <c r="C548" i="18"/>
  <c r="D708" i="18"/>
  <c r="E708" i="18"/>
  <c r="G708" i="18"/>
  <c r="F708" i="18"/>
  <c r="D444" i="18"/>
  <c r="F444" i="18"/>
  <c r="G444" i="18"/>
  <c r="E444" i="18"/>
  <c r="C556" i="18"/>
  <c r="H556" i="18"/>
  <c r="H472" i="18"/>
  <c r="C472" i="18"/>
  <c r="C731" i="18"/>
  <c r="H731" i="18"/>
  <c r="G551" i="18"/>
  <c r="D551" i="18"/>
  <c r="E551" i="18"/>
  <c r="F551" i="18"/>
  <c r="C601" i="18"/>
  <c r="H601" i="18"/>
  <c r="C457" i="18"/>
  <c r="H457" i="18"/>
  <c r="E456" i="18"/>
  <c r="D456" i="18"/>
  <c r="F456" i="18"/>
  <c r="G456" i="18"/>
  <c r="C607" i="18"/>
  <c r="H607" i="18"/>
  <c r="H763" i="18"/>
  <c r="C763" i="18"/>
  <c r="C687" i="18"/>
  <c r="H687" i="18"/>
  <c r="C651" i="18"/>
  <c r="H651" i="18"/>
  <c r="C592" i="18"/>
  <c r="H592" i="18"/>
  <c r="H519" i="18"/>
  <c r="C519" i="18"/>
  <c r="F584" i="18"/>
  <c r="E584" i="18"/>
  <c r="D584" i="18"/>
  <c r="G584" i="18"/>
  <c r="F610" i="18"/>
  <c r="E610" i="18"/>
  <c r="G610" i="18"/>
  <c r="D610" i="18"/>
  <c r="H623" i="17"/>
  <c r="C623" i="17"/>
  <c r="H448" i="18"/>
  <c r="C448" i="18"/>
  <c r="H506" i="18"/>
  <c r="C506" i="18"/>
  <c r="C521" i="18"/>
  <c r="H521" i="18"/>
  <c r="D648" i="18"/>
  <c r="G648" i="18"/>
  <c r="F648" i="18"/>
  <c r="E648" i="18"/>
  <c r="H672" i="18"/>
  <c r="C672" i="18"/>
  <c r="C541" i="18"/>
  <c r="H541" i="18"/>
  <c r="C474" i="18"/>
  <c r="H474" i="18"/>
  <c r="B42" i="2"/>
  <c r="E637" i="17"/>
  <c r="K347" i="20"/>
  <c r="L347" i="20"/>
  <c r="J348" i="20"/>
  <c r="AC54" i="10"/>
  <c r="AC48" i="10"/>
  <c r="AC42" i="10"/>
  <c r="AC36" i="10"/>
  <c r="AC30" i="10"/>
  <c r="AC24" i="10"/>
  <c r="AC16" i="10"/>
  <c r="AC14" i="10"/>
  <c r="AC20" i="10"/>
  <c r="AC58" i="10"/>
  <c r="AC52" i="10"/>
  <c r="AC46" i="10"/>
  <c r="AC40" i="10"/>
  <c r="AC34" i="10"/>
  <c r="AC28" i="10"/>
  <c r="AC22" i="10"/>
  <c r="AC11" i="10"/>
  <c r="AC17" i="10"/>
  <c r="AC56" i="10"/>
  <c r="AC50" i="10"/>
  <c r="AC44" i="10"/>
  <c r="AC38" i="10"/>
  <c r="AC32" i="10"/>
  <c r="AC26" i="10"/>
  <c r="E552" i="17"/>
  <c r="F565" i="17"/>
  <c r="E565" i="17"/>
  <c r="D565" i="17"/>
  <c r="G743" i="17"/>
  <c r="E743" i="17"/>
  <c r="D743" i="17"/>
  <c r="D442" i="17"/>
  <c r="F442" i="17"/>
  <c r="E442" i="17"/>
  <c r="D552" i="17"/>
  <c r="G552" i="17"/>
  <c r="D739" i="17"/>
  <c r="F739" i="17"/>
  <c r="F534" i="17"/>
  <c r="D534" i="17"/>
  <c r="E739" i="17"/>
  <c r="D616" i="17"/>
  <c r="E616" i="17"/>
  <c r="E564" i="17"/>
  <c r="D564" i="17"/>
  <c r="F564" i="17"/>
  <c r="G520" i="17"/>
  <c r="E520" i="17"/>
  <c r="D520" i="17"/>
  <c r="F603" i="17"/>
  <c r="D603" i="17"/>
  <c r="G534" i="17"/>
  <c r="G603" i="17"/>
  <c r="F745" i="17"/>
  <c r="E745" i="17"/>
  <c r="D745" i="17"/>
  <c r="G524" i="17"/>
  <c r="D470" i="17"/>
  <c r="F470" i="17"/>
  <c r="E470" i="17"/>
  <c r="D541" i="17"/>
  <c r="B7" i="16"/>
  <c r="F204" i="7"/>
  <c r="I204" i="7" s="1"/>
  <c r="L204" i="7" s="1"/>
  <c r="O204" i="7" s="1"/>
  <c r="R204" i="7" s="1"/>
  <c r="U204" i="7" s="1"/>
  <c r="X204" i="7" s="1"/>
  <c r="AA204" i="7" s="1"/>
  <c r="G204" i="7"/>
  <c r="J204" i="7" s="1"/>
  <c r="M204" i="7" s="1"/>
  <c r="P204" i="7" s="1"/>
  <c r="S204" i="7" s="1"/>
  <c r="V204" i="7" s="1"/>
  <c r="Y204" i="7" s="1"/>
  <c r="AB204" i="7" s="1"/>
  <c r="K204" i="7"/>
  <c r="N204" i="7" s="1"/>
  <c r="Q204" i="7" s="1"/>
  <c r="T204" i="7" s="1"/>
  <c r="W204" i="7" s="1"/>
  <c r="Z204" i="7" s="1"/>
  <c r="AC204" i="7" s="1"/>
  <c r="E7" i="12"/>
  <c r="C205" i="7"/>
  <c r="C206" i="7" s="1"/>
  <c r="C207" i="7" s="1"/>
  <c r="C208" i="7" s="1"/>
  <c r="C209" i="7" s="1"/>
  <c r="C210" i="7" s="1"/>
  <c r="C211" i="7" s="1"/>
  <c r="C212" i="7" s="1"/>
  <c r="C213" i="7" s="1"/>
  <c r="C214" i="7" s="1"/>
  <c r="C215" i="7" s="1"/>
  <c r="C216" i="7" s="1"/>
  <c r="C217" i="7" s="1"/>
  <c r="C218" i="7" s="1"/>
  <c r="C219" i="7" s="1"/>
  <c r="C220" i="7" s="1"/>
  <c r="C221" i="7" s="1"/>
  <c r="C222" i="7" s="1"/>
  <c r="C223" i="7" s="1"/>
  <c r="C224" i="7" s="1"/>
  <c r="C225" i="7" s="1"/>
  <c r="C226" i="7" s="1"/>
  <c r="C227" i="7" s="1"/>
  <c r="C228" i="7" s="1"/>
  <c r="C229" i="7" s="1"/>
  <c r="C230" i="7" s="1"/>
  <c r="C231" i="7" s="1"/>
  <c r="C232" i="7" s="1"/>
  <c r="C233" i="7" s="1"/>
  <c r="C234" i="7" s="1"/>
  <c r="C235" i="7" s="1"/>
  <c r="C236" i="7" s="1"/>
  <c r="C237" i="7" s="1"/>
  <c r="C238" i="7" s="1"/>
  <c r="C239" i="7" s="1"/>
  <c r="C240" i="7" s="1"/>
  <c r="C241" i="7" s="1"/>
  <c r="C242" i="7" s="1"/>
  <c r="D538" i="8"/>
  <c r="E538" i="8"/>
  <c r="G538" i="8"/>
  <c r="F538" i="8"/>
  <c r="E483" i="8"/>
  <c r="G483" i="8"/>
  <c r="D483" i="8"/>
  <c r="F483" i="8"/>
  <c r="D534" i="8"/>
  <c r="E534" i="8"/>
  <c r="G534" i="8"/>
  <c r="F534" i="8"/>
  <c r="D592" i="17"/>
  <c r="E592" i="17"/>
  <c r="F592" i="17"/>
  <c r="G592" i="17"/>
  <c r="AB503" i="8"/>
  <c r="Y503" i="8"/>
  <c r="F541" i="17"/>
  <c r="E703" i="17"/>
  <c r="G703" i="17"/>
  <c r="D703" i="17"/>
  <c r="F703" i="17"/>
  <c r="G468" i="8"/>
  <c r="E468" i="8"/>
  <c r="D468" i="8"/>
  <c r="F468" i="8"/>
  <c r="D497" i="8"/>
  <c r="E497" i="8"/>
  <c r="F497" i="8"/>
  <c r="G497" i="8"/>
  <c r="E519" i="8"/>
  <c r="G519" i="8"/>
  <c r="F519" i="8"/>
  <c r="D519" i="8"/>
  <c r="E541" i="17"/>
  <c r="E505" i="8"/>
  <c r="F505" i="8"/>
  <c r="G505" i="8"/>
  <c r="D505" i="8"/>
  <c r="D462" i="8"/>
  <c r="F462" i="8"/>
  <c r="E462" i="8"/>
  <c r="G462" i="8"/>
  <c r="E511" i="8"/>
  <c r="D511" i="8"/>
  <c r="F511" i="8"/>
  <c r="G511" i="8"/>
  <c r="G547" i="17"/>
  <c r="F547" i="17"/>
  <c r="D547" i="17"/>
  <c r="E547" i="17"/>
  <c r="F495" i="8"/>
  <c r="E495" i="8"/>
  <c r="D495" i="8"/>
  <c r="G495" i="8"/>
  <c r="D490" i="17"/>
  <c r="E490" i="17"/>
  <c r="F490" i="17"/>
  <c r="G490" i="17"/>
  <c r="D524" i="17"/>
  <c r="E524" i="17"/>
  <c r="G579" i="17"/>
  <c r="D579" i="17"/>
  <c r="F579" i="17"/>
  <c r="E579" i="17"/>
  <c r="E472" i="8"/>
  <c r="F472" i="8"/>
  <c r="D472" i="8"/>
  <c r="G472" i="8"/>
  <c r="G479" i="8"/>
  <c r="E479" i="8"/>
  <c r="D479" i="8"/>
  <c r="F479" i="8"/>
  <c r="E701" i="17"/>
  <c r="G701" i="17"/>
  <c r="D701" i="17"/>
  <c r="F701" i="17"/>
  <c r="D533" i="8"/>
  <c r="G533" i="8"/>
  <c r="F533" i="8"/>
  <c r="E533" i="8"/>
  <c r="G459" i="8"/>
  <c r="D459" i="8"/>
  <c r="E459" i="8"/>
  <c r="F459" i="8"/>
  <c r="X507" i="8"/>
  <c r="L507" i="8"/>
  <c r="F513" i="8"/>
  <c r="G513" i="8"/>
  <c r="E513" i="8"/>
  <c r="D513" i="8"/>
  <c r="F523" i="8"/>
  <c r="D523" i="8"/>
  <c r="E523" i="8"/>
  <c r="G523" i="8"/>
  <c r="D513" i="17"/>
  <c r="F513" i="17"/>
  <c r="E513" i="17"/>
  <c r="F689" i="17"/>
  <c r="G689" i="17"/>
  <c r="E689" i="17"/>
  <c r="D689" i="17"/>
  <c r="R526" i="8"/>
  <c r="I526" i="8"/>
  <c r="U526" i="8"/>
  <c r="X526" i="8"/>
  <c r="AA526" i="8"/>
  <c r="L526" i="8"/>
  <c r="O526" i="8"/>
  <c r="S509" i="8"/>
  <c r="D517" i="8"/>
  <c r="F517" i="8"/>
  <c r="G517" i="8"/>
  <c r="E517" i="8"/>
  <c r="D561" i="17"/>
  <c r="G561" i="17"/>
  <c r="F561" i="17"/>
  <c r="E561" i="17"/>
  <c r="F452" i="8"/>
  <c r="D452" i="8"/>
  <c r="E452" i="8"/>
  <c r="G452" i="8"/>
  <c r="F470" i="8"/>
  <c r="G470" i="8"/>
  <c r="E470" i="8"/>
  <c r="D470" i="8"/>
  <c r="F52" i="7"/>
  <c r="I52" i="7" s="1"/>
  <c r="L52" i="7" s="1"/>
  <c r="O52" i="7" s="1"/>
  <c r="R52" i="7" s="1"/>
  <c r="U52" i="7" s="1"/>
  <c r="X52" i="7" s="1"/>
  <c r="AA52" i="7" s="1"/>
  <c r="G63" i="7"/>
  <c r="J63" i="7" s="1"/>
  <c r="M63" i="7" s="1"/>
  <c r="P63" i="7" s="1"/>
  <c r="S63" i="7" s="1"/>
  <c r="V63" i="7" s="1"/>
  <c r="Y63" i="7" s="1"/>
  <c r="AB63" i="7" s="1"/>
  <c r="G51" i="7"/>
  <c r="J51" i="7" s="1"/>
  <c r="M51" i="7" s="1"/>
  <c r="P51" i="7" s="1"/>
  <c r="S51" i="7" s="1"/>
  <c r="V51" i="7" s="1"/>
  <c r="Y51" i="7" s="1"/>
  <c r="AB51" i="7" s="1"/>
  <c r="F62" i="7"/>
  <c r="I62" i="7" s="1"/>
  <c r="L62" i="7" s="1"/>
  <c r="O62" i="7" s="1"/>
  <c r="R62" i="7" s="1"/>
  <c r="U62" i="7" s="1"/>
  <c r="X62" i="7" s="1"/>
  <c r="AA62" i="7" s="1"/>
  <c r="F50" i="7"/>
  <c r="I50" i="7" s="1"/>
  <c r="L50" i="7" s="1"/>
  <c r="O50" i="7" s="1"/>
  <c r="R50" i="7" s="1"/>
  <c r="U50" i="7" s="1"/>
  <c r="X50" i="7" s="1"/>
  <c r="AA50" i="7" s="1"/>
  <c r="F41" i="7"/>
  <c r="I41" i="7" s="1"/>
  <c r="L41" i="7" s="1"/>
  <c r="O41" i="7" s="1"/>
  <c r="R41" i="7" s="1"/>
  <c r="U41" i="7" s="1"/>
  <c r="X41" i="7" s="1"/>
  <c r="AA41" i="7" s="1"/>
  <c r="F40" i="7"/>
  <c r="I40" i="7" s="1"/>
  <c r="L40" i="7" s="1"/>
  <c r="O40" i="7" s="1"/>
  <c r="R40" i="7" s="1"/>
  <c r="U40" i="7" s="1"/>
  <c r="X40" i="7" s="1"/>
  <c r="AA40" i="7" s="1"/>
  <c r="G27" i="7"/>
  <c r="J27" i="7" s="1"/>
  <c r="M27" i="7" s="1"/>
  <c r="P27" i="7" s="1"/>
  <c r="S27" i="7" s="1"/>
  <c r="V27" i="7" s="1"/>
  <c r="Y27" i="7" s="1"/>
  <c r="AB27" i="7" s="1"/>
  <c r="G39" i="7"/>
  <c r="J39" i="7" s="1"/>
  <c r="M39" i="7" s="1"/>
  <c r="P39" i="7" s="1"/>
  <c r="S39" i="7" s="1"/>
  <c r="V39" i="7" s="1"/>
  <c r="Y39" i="7" s="1"/>
  <c r="AB39" i="7" s="1"/>
  <c r="F65" i="7"/>
  <c r="I65" i="7" s="1"/>
  <c r="L65" i="7" s="1"/>
  <c r="O65" i="7" s="1"/>
  <c r="R65" i="7" s="1"/>
  <c r="U65" i="7" s="1"/>
  <c r="X65" i="7" s="1"/>
  <c r="AA65" i="7" s="1"/>
  <c r="F53" i="7"/>
  <c r="I53" i="7" s="1"/>
  <c r="L53" i="7" s="1"/>
  <c r="O53" i="7" s="1"/>
  <c r="R53" i="7" s="1"/>
  <c r="U53" i="7" s="1"/>
  <c r="X53" i="7" s="1"/>
  <c r="AA53" i="7" s="1"/>
  <c r="F64" i="7"/>
  <c r="I64" i="7" s="1"/>
  <c r="L64" i="7" s="1"/>
  <c r="O64" i="7" s="1"/>
  <c r="R64" i="7" s="1"/>
  <c r="U64" i="7" s="1"/>
  <c r="X64" i="7" s="1"/>
  <c r="AA64" i="7" s="1"/>
  <c r="F74" i="7"/>
  <c r="I74" i="7" s="1"/>
  <c r="L74" i="7" s="1"/>
  <c r="O74" i="7" s="1"/>
  <c r="R74" i="7" s="1"/>
  <c r="U74" i="7" s="1"/>
  <c r="X74" i="7" s="1"/>
  <c r="AA74" i="7" s="1"/>
  <c r="AC35" i="2"/>
  <c r="AC29" i="2"/>
  <c r="B27" i="2"/>
  <c r="AC23" i="2"/>
  <c r="B21" i="2"/>
  <c r="AC53" i="2"/>
  <c r="AC41" i="2"/>
  <c r="AC42" i="2"/>
  <c r="AC36" i="2"/>
  <c r="AC30" i="2"/>
  <c r="AC40" i="2"/>
  <c r="AC34" i="2"/>
  <c r="AC28" i="2"/>
  <c r="D25" i="7"/>
  <c r="G25" i="7" s="1"/>
  <c r="J25" i="7" s="1"/>
  <c r="M25" i="7" s="1"/>
  <c r="P25" i="7" s="1"/>
  <c r="S25" i="7" s="1"/>
  <c r="V25" i="7" s="1"/>
  <c r="Y25" i="7" s="1"/>
  <c r="AB25" i="7" s="1"/>
  <c r="AC44" i="2"/>
  <c r="AC38" i="2"/>
  <c r="AC32" i="2"/>
  <c r="AC22" i="2"/>
  <c r="AC26" i="2"/>
  <c r="AC54" i="2"/>
  <c r="AC48" i="2"/>
  <c r="D31" i="7"/>
  <c r="D46" i="7"/>
  <c r="D34" i="7"/>
  <c r="D42" i="7"/>
  <c r="D35" i="7"/>
  <c r="L30" i="20"/>
  <c r="AC56" i="2"/>
  <c r="AC50" i="2"/>
  <c r="AC47" i="2"/>
  <c r="AC58" i="2"/>
  <c r="AC52" i="2"/>
  <c r="AC46" i="2"/>
  <c r="AC57" i="2"/>
  <c r="AC51" i="2"/>
  <c r="AC45" i="2"/>
  <c r="AC39" i="2"/>
  <c r="AC33" i="2"/>
  <c r="AC27" i="2"/>
  <c r="AC21" i="2"/>
  <c r="AC55" i="2"/>
  <c r="AC49" i="2"/>
  <c r="AC43" i="2"/>
  <c r="AC37" i="2"/>
  <c r="AC31" i="2"/>
  <c r="AC25" i="2"/>
  <c r="AC24" i="2"/>
  <c r="B25" i="2"/>
  <c r="L18" i="20"/>
  <c r="K39" i="20"/>
  <c r="L7" i="20"/>
  <c r="L222" i="20"/>
  <c r="L6" i="20"/>
  <c r="B44" i="2"/>
  <c r="L151" i="20"/>
  <c r="B32" i="2"/>
  <c r="L175" i="20"/>
  <c r="L102" i="20"/>
  <c r="L90" i="20"/>
  <c r="L79" i="20"/>
  <c r="B24" i="2"/>
  <c r="L78" i="20"/>
  <c r="L163" i="20"/>
  <c r="L55" i="20"/>
  <c r="H6" i="16"/>
  <c r="K6" i="16" s="1"/>
  <c r="B37" i="2"/>
  <c r="B30" i="2"/>
  <c r="C6" i="16"/>
  <c r="C6" i="12"/>
  <c r="F6" i="12" s="1"/>
  <c r="H6" i="12"/>
  <c r="K6" i="12" s="1"/>
  <c r="L242" i="20"/>
  <c r="K242" i="20"/>
  <c r="L187" i="20"/>
  <c r="L91" i="20"/>
  <c r="L19" i="20"/>
  <c r="K219" i="20"/>
  <c r="L139" i="20"/>
  <c r="L67" i="20"/>
  <c r="K214" i="20"/>
  <c r="L138" i="20"/>
  <c r="L66" i="20"/>
  <c r="L127" i="20"/>
  <c r="K27" i="20"/>
  <c r="L126" i="20"/>
  <c r="L54" i="20"/>
  <c r="L235" i="20"/>
  <c r="L115" i="20"/>
  <c r="L43" i="20"/>
  <c r="L234" i="20"/>
  <c r="L114" i="20"/>
  <c r="L42" i="20"/>
  <c r="L223" i="20"/>
  <c r="L103" i="20"/>
  <c r="L31" i="20"/>
  <c r="B35" i="2"/>
  <c r="B41" i="2"/>
  <c r="B53" i="2"/>
  <c r="B48" i="2"/>
  <c r="B51" i="2"/>
  <c r="B46" i="2"/>
  <c r="B29" i="2"/>
  <c r="B56" i="2"/>
  <c r="B39" i="2"/>
  <c r="B22" i="2"/>
  <c r="AA40" i="10"/>
  <c r="AA28" i="2"/>
  <c r="B52" i="2"/>
  <c r="B33" i="2"/>
  <c r="AA49" i="2"/>
  <c r="B28" i="2"/>
  <c r="B49" i="2"/>
  <c r="B23" i="2"/>
  <c r="Z29" i="2"/>
  <c r="Z24" i="2"/>
  <c r="B55" i="2"/>
  <c r="AA51" i="10"/>
  <c r="Z42" i="2"/>
  <c r="Z45" i="2"/>
  <c r="Z40" i="2"/>
  <c r="AA36" i="2"/>
  <c r="B40" i="2"/>
  <c r="Z39" i="2"/>
  <c r="AA25" i="2"/>
  <c r="B36" i="2"/>
  <c r="B45" i="2"/>
  <c r="Z33" i="2"/>
  <c r="AA55" i="2"/>
  <c r="B31" i="2"/>
  <c r="Z52" i="10"/>
  <c r="Z54" i="2"/>
  <c r="AA43" i="2"/>
  <c r="Z57" i="2"/>
  <c r="AA32" i="2"/>
  <c r="Z53" i="2"/>
  <c r="B43" i="2"/>
  <c r="AA56" i="2"/>
  <c r="AA31" i="2"/>
  <c r="Z21" i="2"/>
  <c r="AA52" i="2"/>
  <c r="Z25" i="10"/>
  <c r="B54" i="2"/>
  <c r="Z41" i="2"/>
  <c r="AA48" i="2"/>
  <c r="AA44" i="10"/>
  <c r="AA44" i="2"/>
  <c r="AA37" i="2"/>
  <c r="Z30" i="2"/>
  <c r="Z27" i="2"/>
  <c r="AA47" i="2"/>
  <c r="AA35" i="2"/>
  <c r="AA23" i="2"/>
  <c r="Z47" i="2"/>
  <c r="B50" i="2"/>
  <c r="B38" i="2"/>
  <c r="B26" i="2"/>
  <c r="AA51" i="2"/>
  <c r="AA58" i="2"/>
  <c r="AA46" i="2"/>
  <c r="AA34" i="2"/>
  <c r="AA22" i="2"/>
  <c r="Z58" i="2"/>
  <c r="Z34" i="2"/>
  <c r="B57" i="2"/>
  <c r="AA50" i="2"/>
  <c r="AA38" i="2"/>
  <c r="AA26" i="2"/>
  <c r="Z29" i="10"/>
  <c r="Z56" i="10"/>
  <c r="AA55" i="10"/>
  <c r="AA47" i="10"/>
  <c r="Z38" i="10"/>
  <c r="Z28" i="10"/>
  <c r="AA37" i="10"/>
  <c r="Z26" i="10"/>
  <c r="AA49" i="10"/>
  <c r="Z42" i="10"/>
  <c r="AA39" i="10"/>
  <c r="Z36" i="10"/>
  <c r="AA48" i="10"/>
  <c r="AA35" i="10"/>
  <c r="Z41" i="10"/>
  <c r="Z54" i="10"/>
  <c r="Z30" i="10"/>
  <c r="AA23" i="10"/>
  <c r="AA43" i="10"/>
  <c r="Z53" i="10"/>
  <c r="AA32" i="10"/>
  <c r="Z57" i="10"/>
  <c r="Z45" i="10"/>
  <c r="Z33" i="10"/>
  <c r="Z21" i="10"/>
  <c r="AA27" i="10"/>
  <c r="AA58" i="10"/>
  <c r="AA46" i="10"/>
  <c r="AA34" i="10"/>
  <c r="AA22" i="10"/>
  <c r="AA24" i="10"/>
  <c r="AA31" i="10"/>
  <c r="AA50" i="10"/>
  <c r="B15" i="2"/>
  <c r="B14" i="2"/>
  <c r="B13" i="2"/>
  <c r="B11" i="2"/>
  <c r="B10" i="2"/>
  <c r="B20" i="2"/>
  <c r="B19" i="2"/>
  <c r="B12" i="2"/>
  <c r="B18" i="2"/>
  <c r="B9" i="2"/>
  <c r="B17" i="2"/>
  <c r="B16" i="2"/>
  <c r="K37" i="7"/>
  <c r="N37" i="7" s="1"/>
  <c r="Q37" i="7" s="1"/>
  <c r="T37" i="7" s="1"/>
  <c r="W37" i="7" s="1"/>
  <c r="Z37" i="7" s="1"/>
  <c r="AC37" i="7" s="1"/>
  <c r="K38" i="7"/>
  <c r="N38" i="7" s="1"/>
  <c r="Q38" i="7" s="1"/>
  <c r="T38" i="7" s="1"/>
  <c r="W38" i="7" s="1"/>
  <c r="Z38" i="7" s="1"/>
  <c r="AC38" i="7" s="1"/>
  <c r="K56" i="7"/>
  <c r="N56" i="7" s="1"/>
  <c r="Q56" i="7" s="1"/>
  <c r="T56" i="7" s="1"/>
  <c r="W56" i="7" s="1"/>
  <c r="Z56" i="7" s="1"/>
  <c r="AC56" i="7" s="1"/>
  <c r="F49" i="7"/>
  <c r="I49" i="7" s="1"/>
  <c r="L49" i="7" s="1"/>
  <c r="O49" i="7" s="1"/>
  <c r="R49" i="7" s="1"/>
  <c r="U49" i="7" s="1"/>
  <c r="X49" i="7" s="1"/>
  <c r="AA49" i="7" s="1"/>
  <c r="G49" i="7"/>
  <c r="J49" i="7" s="1"/>
  <c r="M49" i="7" s="1"/>
  <c r="P49" i="7" s="1"/>
  <c r="S49" i="7" s="1"/>
  <c r="V49" i="7" s="1"/>
  <c r="Y49" i="7" s="1"/>
  <c r="AB49" i="7" s="1"/>
  <c r="F28" i="7"/>
  <c r="I28" i="7" s="1"/>
  <c r="L28" i="7" s="1"/>
  <c r="O28" i="7" s="1"/>
  <c r="R28" i="7" s="1"/>
  <c r="U28" i="7" s="1"/>
  <c r="X28" i="7" s="1"/>
  <c r="AA28" i="7" s="1"/>
  <c r="G73" i="7"/>
  <c r="J73" i="7" s="1"/>
  <c r="M73" i="7" s="1"/>
  <c r="P73" i="7" s="1"/>
  <c r="S73" i="7" s="1"/>
  <c r="V73" i="7" s="1"/>
  <c r="Y73" i="7" s="1"/>
  <c r="AB73" i="7" s="1"/>
  <c r="K45" i="7"/>
  <c r="N45" i="7" s="1"/>
  <c r="Q45" i="7" s="1"/>
  <c r="T45" i="7" s="1"/>
  <c r="W45" i="7" s="1"/>
  <c r="Z45" i="7" s="1"/>
  <c r="AC45" i="7" s="1"/>
  <c r="G61" i="7"/>
  <c r="J61" i="7" s="1"/>
  <c r="M61" i="7" s="1"/>
  <c r="P61" i="7" s="1"/>
  <c r="S61" i="7" s="1"/>
  <c r="V61" i="7" s="1"/>
  <c r="Y61" i="7" s="1"/>
  <c r="AB61" i="7" s="1"/>
  <c r="G37" i="7"/>
  <c r="J37" i="7" s="1"/>
  <c r="M37" i="7" s="1"/>
  <c r="P37" i="7" s="1"/>
  <c r="S37" i="7" s="1"/>
  <c r="V37" i="7" s="1"/>
  <c r="Y37" i="7" s="1"/>
  <c r="AB37" i="7" s="1"/>
  <c r="F38" i="7"/>
  <c r="I38" i="7" s="1"/>
  <c r="L38" i="7" s="1"/>
  <c r="O38" i="7" s="1"/>
  <c r="R38" i="7" s="1"/>
  <c r="U38" i="7" s="1"/>
  <c r="X38" i="7" s="1"/>
  <c r="AA38" i="7" s="1"/>
  <c r="K62" i="7"/>
  <c r="N62" i="7" s="1"/>
  <c r="Q62" i="7" s="1"/>
  <c r="T62" i="7" s="1"/>
  <c r="W62" i="7" s="1"/>
  <c r="Z62" i="7" s="1"/>
  <c r="AC62" i="7" s="1"/>
  <c r="F37" i="7"/>
  <c r="I37" i="7" s="1"/>
  <c r="L37" i="7" s="1"/>
  <c r="O37" i="7" s="1"/>
  <c r="R37" i="7" s="1"/>
  <c r="U37" i="7" s="1"/>
  <c r="X37" i="7" s="1"/>
  <c r="AA37" i="7" s="1"/>
  <c r="K41" i="7"/>
  <c r="N41" i="7" s="1"/>
  <c r="Q41" i="7" s="1"/>
  <c r="T41" i="7" s="1"/>
  <c r="W41" i="7" s="1"/>
  <c r="Z41" i="7" s="1"/>
  <c r="AC41" i="7" s="1"/>
  <c r="F26" i="7"/>
  <c r="I26" i="7" s="1"/>
  <c r="L26" i="7" s="1"/>
  <c r="O26" i="7" s="1"/>
  <c r="R26" i="7" s="1"/>
  <c r="U26" i="7" s="1"/>
  <c r="X26" i="7" s="1"/>
  <c r="AA26" i="7" s="1"/>
  <c r="K73" i="7"/>
  <c r="N73" i="7" s="1"/>
  <c r="Q73" i="7" s="1"/>
  <c r="T73" i="7" s="1"/>
  <c r="W73" i="7" s="1"/>
  <c r="Z73" i="7" s="1"/>
  <c r="AC73" i="7" s="1"/>
  <c r="K67" i="7"/>
  <c r="N67" i="7" s="1"/>
  <c r="Q67" i="7" s="1"/>
  <c r="T67" i="7" s="1"/>
  <c r="W67" i="7" s="1"/>
  <c r="Z67" i="7" s="1"/>
  <c r="AC67" i="7" s="1"/>
  <c r="K32" i="7"/>
  <c r="N32" i="7" s="1"/>
  <c r="Q32" i="7" s="1"/>
  <c r="T32" i="7" s="1"/>
  <c r="W32" i="7" s="1"/>
  <c r="Z32" i="7" s="1"/>
  <c r="AC32" i="7" s="1"/>
  <c r="F63" i="7"/>
  <c r="I63" i="7" s="1"/>
  <c r="L63" i="7" s="1"/>
  <c r="O63" i="7" s="1"/>
  <c r="R63" i="7" s="1"/>
  <c r="U63" i="7" s="1"/>
  <c r="X63" i="7" s="1"/>
  <c r="AA63" i="7" s="1"/>
  <c r="F51" i="7"/>
  <c r="I51" i="7" s="1"/>
  <c r="L51" i="7" s="1"/>
  <c r="O51" i="7" s="1"/>
  <c r="R51" i="7" s="1"/>
  <c r="U51" i="7" s="1"/>
  <c r="X51" i="7" s="1"/>
  <c r="AA51" i="7" s="1"/>
  <c r="F39" i="7"/>
  <c r="I39" i="7" s="1"/>
  <c r="L39" i="7" s="1"/>
  <c r="O39" i="7" s="1"/>
  <c r="R39" i="7" s="1"/>
  <c r="U39" i="7" s="1"/>
  <c r="X39" i="7" s="1"/>
  <c r="AA39" i="7" s="1"/>
  <c r="F27" i="7"/>
  <c r="I27" i="7" s="1"/>
  <c r="L27" i="7" s="1"/>
  <c r="O27" i="7" s="1"/>
  <c r="R27" i="7" s="1"/>
  <c r="U27" i="7" s="1"/>
  <c r="X27" i="7" s="1"/>
  <c r="AA27" i="7" s="1"/>
  <c r="G74" i="7"/>
  <c r="J74" i="7" s="1"/>
  <c r="M74" i="7" s="1"/>
  <c r="P74" i="7" s="1"/>
  <c r="S74" i="7" s="1"/>
  <c r="V74" i="7" s="1"/>
  <c r="Y74" i="7" s="1"/>
  <c r="AB74" i="7" s="1"/>
  <c r="G62" i="7"/>
  <c r="J62" i="7" s="1"/>
  <c r="M62" i="7" s="1"/>
  <c r="P62" i="7" s="1"/>
  <c r="S62" i="7" s="1"/>
  <c r="V62" i="7" s="1"/>
  <c r="Y62" i="7" s="1"/>
  <c r="AB62" i="7" s="1"/>
  <c r="G50" i="7"/>
  <c r="J50" i="7" s="1"/>
  <c r="M50" i="7" s="1"/>
  <c r="P50" i="7" s="1"/>
  <c r="S50" i="7" s="1"/>
  <c r="V50" i="7" s="1"/>
  <c r="Y50" i="7" s="1"/>
  <c r="AB50" i="7" s="1"/>
  <c r="G38" i="7"/>
  <c r="J38" i="7" s="1"/>
  <c r="M38" i="7" s="1"/>
  <c r="P38" i="7" s="1"/>
  <c r="S38" i="7" s="1"/>
  <c r="V38" i="7" s="1"/>
  <c r="Y38" i="7" s="1"/>
  <c r="AB38" i="7" s="1"/>
  <c r="G26" i="7"/>
  <c r="J26" i="7" s="1"/>
  <c r="M26" i="7" s="1"/>
  <c r="P26" i="7" s="1"/>
  <c r="S26" i="7" s="1"/>
  <c r="V26" i="7" s="1"/>
  <c r="Y26" i="7" s="1"/>
  <c r="AB26" i="7" s="1"/>
  <c r="K55" i="7"/>
  <c r="N55" i="7" s="1"/>
  <c r="Q55" i="7" s="1"/>
  <c r="T55" i="7" s="1"/>
  <c r="W55" i="7" s="1"/>
  <c r="Z55" i="7" s="1"/>
  <c r="AC55" i="7" s="1"/>
  <c r="K51" i="7"/>
  <c r="N51" i="7" s="1"/>
  <c r="Q51" i="7" s="1"/>
  <c r="T51" i="7" s="1"/>
  <c r="W51" i="7" s="1"/>
  <c r="Z51" i="7" s="1"/>
  <c r="AC51" i="7" s="1"/>
  <c r="K27" i="7"/>
  <c r="N27" i="7" s="1"/>
  <c r="Q27" i="7" s="1"/>
  <c r="T27" i="7" s="1"/>
  <c r="W27" i="7" s="1"/>
  <c r="Z27" i="7" s="1"/>
  <c r="AC27" i="7" s="1"/>
  <c r="F73" i="7"/>
  <c r="I73" i="7" s="1"/>
  <c r="L73" i="7" s="1"/>
  <c r="O73" i="7" s="1"/>
  <c r="R73" i="7" s="1"/>
  <c r="U73" i="7" s="1"/>
  <c r="X73" i="7" s="1"/>
  <c r="AA73" i="7" s="1"/>
  <c r="F61" i="7"/>
  <c r="I61" i="7" s="1"/>
  <c r="L61" i="7" s="1"/>
  <c r="O61" i="7" s="1"/>
  <c r="R61" i="7" s="1"/>
  <c r="U61" i="7" s="1"/>
  <c r="X61" i="7" s="1"/>
  <c r="AA61" i="7" s="1"/>
  <c r="G72" i="7"/>
  <c r="J72" i="7" s="1"/>
  <c r="M72" i="7" s="1"/>
  <c r="P72" i="7" s="1"/>
  <c r="S72" i="7" s="1"/>
  <c r="V72" i="7" s="1"/>
  <c r="Y72" i="7" s="1"/>
  <c r="AB72" i="7" s="1"/>
  <c r="G60" i="7"/>
  <c r="J60" i="7" s="1"/>
  <c r="M60" i="7" s="1"/>
  <c r="P60" i="7" s="1"/>
  <c r="S60" i="7" s="1"/>
  <c r="V60" i="7" s="1"/>
  <c r="Y60" i="7" s="1"/>
  <c r="AB60" i="7" s="1"/>
  <c r="G48" i="7"/>
  <c r="J48" i="7" s="1"/>
  <c r="M48" i="7" s="1"/>
  <c r="P48" i="7" s="1"/>
  <c r="S48" i="7" s="1"/>
  <c r="V48" i="7" s="1"/>
  <c r="Y48" i="7" s="1"/>
  <c r="AB48" i="7" s="1"/>
  <c r="G36" i="7"/>
  <c r="J36" i="7" s="1"/>
  <c r="M36" i="7" s="1"/>
  <c r="P36" i="7" s="1"/>
  <c r="S36" i="7" s="1"/>
  <c r="V36" i="7" s="1"/>
  <c r="Y36" i="7" s="1"/>
  <c r="AB36" i="7" s="1"/>
  <c r="K72" i="7"/>
  <c r="N72" i="7" s="1"/>
  <c r="Q72" i="7" s="1"/>
  <c r="T72" i="7" s="1"/>
  <c r="W72" i="7" s="1"/>
  <c r="Z72" i="7" s="1"/>
  <c r="AC72" i="7" s="1"/>
  <c r="K66" i="7"/>
  <c r="N66" i="7" s="1"/>
  <c r="Q66" i="7" s="1"/>
  <c r="T66" i="7" s="1"/>
  <c r="W66" i="7" s="1"/>
  <c r="Z66" i="7" s="1"/>
  <c r="AC66" i="7" s="1"/>
  <c r="K61" i="7"/>
  <c r="N61" i="7" s="1"/>
  <c r="Q61" i="7" s="1"/>
  <c r="T61" i="7" s="1"/>
  <c r="W61" i="7" s="1"/>
  <c r="Z61" i="7" s="1"/>
  <c r="AC61" i="7" s="1"/>
  <c r="F72" i="7"/>
  <c r="I72" i="7" s="1"/>
  <c r="L72" i="7" s="1"/>
  <c r="O72" i="7" s="1"/>
  <c r="R72" i="7" s="1"/>
  <c r="U72" i="7" s="1"/>
  <c r="X72" i="7" s="1"/>
  <c r="AA72" i="7" s="1"/>
  <c r="F60" i="7"/>
  <c r="I60" i="7" s="1"/>
  <c r="L60" i="7" s="1"/>
  <c r="O60" i="7" s="1"/>
  <c r="R60" i="7" s="1"/>
  <c r="U60" i="7" s="1"/>
  <c r="X60" i="7" s="1"/>
  <c r="AA60" i="7" s="1"/>
  <c r="F48" i="7"/>
  <c r="I48" i="7" s="1"/>
  <c r="L48" i="7" s="1"/>
  <c r="O48" i="7" s="1"/>
  <c r="R48" i="7" s="1"/>
  <c r="U48" i="7" s="1"/>
  <c r="X48" i="7" s="1"/>
  <c r="AA48" i="7" s="1"/>
  <c r="F36" i="7"/>
  <c r="I36" i="7" s="1"/>
  <c r="L36" i="7" s="1"/>
  <c r="O36" i="7" s="1"/>
  <c r="R36" i="7" s="1"/>
  <c r="U36" i="7" s="1"/>
  <c r="X36" i="7" s="1"/>
  <c r="AA36" i="7" s="1"/>
  <c r="G71" i="7"/>
  <c r="J71" i="7" s="1"/>
  <c r="M71" i="7" s="1"/>
  <c r="P71" i="7" s="1"/>
  <c r="S71" i="7" s="1"/>
  <c r="V71" i="7" s="1"/>
  <c r="Y71" i="7" s="1"/>
  <c r="AB71" i="7" s="1"/>
  <c r="G59" i="7"/>
  <c r="J59" i="7" s="1"/>
  <c r="M59" i="7" s="1"/>
  <c r="P59" i="7" s="1"/>
  <c r="S59" i="7" s="1"/>
  <c r="V59" i="7" s="1"/>
  <c r="Y59" i="7" s="1"/>
  <c r="AB59" i="7" s="1"/>
  <c r="G47" i="7"/>
  <c r="J47" i="7" s="1"/>
  <c r="M47" i="7" s="1"/>
  <c r="P47" i="7" s="1"/>
  <c r="S47" i="7" s="1"/>
  <c r="V47" i="7" s="1"/>
  <c r="Y47" i="7" s="1"/>
  <c r="AB47" i="7" s="1"/>
  <c r="K71" i="7"/>
  <c r="N71" i="7" s="1"/>
  <c r="Q71" i="7" s="1"/>
  <c r="T71" i="7" s="1"/>
  <c r="W71" i="7" s="1"/>
  <c r="Z71" i="7" s="1"/>
  <c r="AC71" i="7" s="1"/>
  <c r="F71" i="7"/>
  <c r="I71" i="7" s="1"/>
  <c r="L71" i="7" s="1"/>
  <c r="O71" i="7" s="1"/>
  <c r="R71" i="7" s="1"/>
  <c r="U71" i="7" s="1"/>
  <c r="X71" i="7" s="1"/>
  <c r="AA71" i="7" s="1"/>
  <c r="F59" i="7"/>
  <c r="I59" i="7" s="1"/>
  <c r="L59" i="7" s="1"/>
  <c r="O59" i="7" s="1"/>
  <c r="R59" i="7" s="1"/>
  <c r="U59" i="7" s="1"/>
  <c r="X59" i="7" s="1"/>
  <c r="AA59" i="7" s="1"/>
  <c r="F47" i="7"/>
  <c r="I47" i="7" s="1"/>
  <c r="L47" i="7" s="1"/>
  <c r="O47" i="7" s="1"/>
  <c r="R47" i="7" s="1"/>
  <c r="U47" i="7" s="1"/>
  <c r="X47" i="7" s="1"/>
  <c r="AA47" i="7" s="1"/>
  <c r="G70" i="7"/>
  <c r="J70" i="7" s="1"/>
  <c r="M70" i="7" s="1"/>
  <c r="P70" i="7" s="1"/>
  <c r="S70" i="7" s="1"/>
  <c r="V70" i="7" s="1"/>
  <c r="Y70" i="7" s="1"/>
  <c r="AB70" i="7" s="1"/>
  <c r="G58" i="7"/>
  <c r="J58" i="7" s="1"/>
  <c r="M58" i="7" s="1"/>
  <c r="P58" i="7" s="1"/>
  <c r="S58" i="7" s="1"/>
  <c r="V58" i="7" s="1"/>
  <c r="Y58" i="7" s="1"/>
  <c r="AB58" i="7" s="1"/>
  <c r="K70" i="7"/>
  <c r="N70" i="7" s="1"/>
  <c r="Q70" i="7" s="1"/>
  <c r="T70" i="7" s="1"/>
  <c r="W70" i="7" s="1"/>
  <c r="Z70" i="7" s="1"/>
  <c r="AC70" i="7" s="1"/>
  <c r="K65" i="7"/>
  <c r="N65" i="7" s="1"/>
  <c r="Q65" i="7" s="1"/>
  <c r="T65" i="7" s="1"/>
  <c r="W65" i="7" s="1"/>
  <c r="Z65" i="7" s="1"/>
  <c r="AC65" i="7" s="1"/>
  <c r="K54" i="7"/>
  <c r="N54" i="7" s="1"/>
  <c r="Q54" i="7" s="1"/>
  <c r="T54" i="7" s="1"/>
  <c r="W54" i="7" s="1"/>
  <c r="Z54" i="7" s="1"/>
  <c r="AC54" i="7" s="1"/>
  <c r="K50" i="7"/>
  <c r="N50" i="7" s="1"/>
  <c r="Q50" i="7" s="1"/>
  <c r="T50" i="7" s="1"/>
  <c r="W50" i="7" s="1"/>
  <c r="Z50" i="7" s="1"/>
  <c r="AC50" i="7" s="1"/>
  <c r="K44" i="7"/>
  <c r="N44" i="7" s="1"/>
  <c r="Q44" i="7" s="1"/>
  <c r="T44" i="7" s="1"/>
  <c r="W44" i="7" s="1"/>
  <c r="Z44" i="7" s="1"/>
  <c r="AC44" i="7" s="1"/>
  <c r="K40" i="7"/>
  <c r="N40" i="7" s="1"/>
  <c r="Q40" i="7" s="1"/>
  <c r="T40" i="7" s="1"/>
  <c r="W40" i="7" s="1"/>
  <c r="Z40" i="7" s="1"/>
  <c r="AC40" i="7" s="1"/>
  <c r="K36" i="7"/>
  <c r="N36" i="7" s="1"/>
  <c r="Q36" i="7" s="1"/>
  <c r="T36" i="7" s="1"/>
  <c r="W36" i="7" s="1"/>
  <c r="Z36" i="7" s="1"/>
  <c r="AC36" i="7" s="1"/>
  <c r="K30" i="7"/>
  <c r="N30" i="7" s="1"/>
  <c r="Q30" i="7" s="1"/>
  <c r="T30" i="7" s="1"/>
  <c r="W30" i="7" s="1"/>
  <c r="Z30" i="7" s="1"/>
  <c r="AC30" i="7" s="1"/>
  <c r="K26" i="7"/>
  <c r="N26" i="7" s="1"/>
  <c r="Q26" i="7" s="1"/>
  <c r="T26" i="7" s="1"/>
  <c r="W26" i="7" s="1"/>
  <c r="Z26" i="7" s="1"/>
  <c r="AC26" i="7" s="1"/>
  <c r="F70" i="7"/>
  <c r="I70" i="7" s="1"/>
  <c r="L70" i="7" s="1"/>
  <c r="O70" i="7" s="1"/>
  <c r="R70" i="7" s="1"/>
  <c r="U70" i="7" s="1"/>
  <c r="X70" i="7" s="1"/>
  <c r="AA70" i="7" s="1"/>
  <c r="F58" i="7"/>
  <c r="I58" i="7" s="1"/>
  <c r="L58" i="7" s="1"/>
  <c r="O58" i="7" s="1"/>
  <c r="R58" i="7" s="1"/>
  <c r="U58" i="7" s="1"/>
  <c r="X58" i="7" s="1"/>
  <c r="AA58" i="7" s="1"/>
  <c r="G69" i="7"/>
  <c r="J69" i="7" s="1"/>
  <c r="M69" i="7" s="1"/>
  <c r="P69" i="7" s="1"/>
  <c r="S69" i="7" s="1"/>
  <c r="V69" i="7" s="1"/>
  <c r="Y69" i="7" s="1"/>
  <c r="AB69" i="7" s="1"/>
  <c r="G57" i="7"/>
  <c r="J57" i="7" s="1"/>
  <c r="M57" i="7" s="1"/>
  <c r="P57" i="7" s="1"/>
  <c r="S57" i="7" s="1"/>
  <c r="V57" i="7" s="1"/>
  <c r="Y57" i="7" s="1"/>
  <c r="AB57" i="7" s="1"/>
  <c r="G45" i="7"/>
  <c r="J45" i="7" s="1"/>
  <c r="M45" i="7" s="1"/>
  <c r="P45" i="7" s="1"/>
  <c r="S45" i="7" s="1"/>
  <c r="V45" i="7" s="1"/>
  <c r="Y45" i="7" s="1"/>
  <c r="AB45" i="7" s="1"/>
  <c r="G33" i="7"/>
  <c r="J33" i="7" s="1"/>
  <c r="M33" i="7" s="1"/>
  <c r="P33" i="7" s="1"/>
  <c r="S33" i="7" s="1"/>
  <c r="V33" i="7" s="1"/>
  <c r="Y33" i="7" s="1"/>
  <c r="AB33" i="7" s="1"/>
  <c r="K60" i="7"/>
  <c r="N60" i="7" s="1"/>
  <c r="Q60" i="7" s="1"/>
  <c r="T60" i="7" s="1"/>
  <c r="W60" i="7" s="1"/>
  <c r="Z60" i="7" s="1"/>
  <c r="AC60" i="7" s="1"/>
  <c r="K49" i="7"/>
  <c r="N49" i="7" s="1"/>
  <c r="Q49" i="7" s="1"/>
  <c r="T49" i="7" s="1"/>
  <c r="W49" i="7" s="1"/>
  <c r="Z49" i="7" s="1"/>
  <c r="AC49" i="7" s="1"/>
  <c r="F69" i="7"/>
  <c r="I69" i="7" s="1"/>
  <c r="L69" i="7" s="1"/>
  <c r="O69" i="7" s="1"/>
  <c r="R69" i="7" s="1"/>
  <c r="U69" i="7" s="1"/>
  <c r="X69" i="7" s="1"/>
  <c r="AA69" i="7" s="1"/>
  <c r="F57" i="7"/>
  <c r="I57" i="7" s="1"/>
  <c r="L57" i="7" s="1"/>
  <c r="O57" i="7" s="1"/>
  <c r="R57" i="7" s="1"/>
  <c r="U57" i="7" s="1"/>
  <c r="X57" i="7" s="1"/>
  <c r="AA57" i="7" s="1"/>
  <c r="F45" i="7"/>
  <c r="I45" i="7" s="1"/>
  <c r="L45" i="7" s="1"/>
  <c r="O45" i="7" s="1"/>
  <c r="R45" i="7" s="1"/>
  <c r="U45" i="7" s="1"/>
  <c r="X45" i="7" s="1"/>
  <c r="AA45" i="7" s="1"/>
  <c r="F33" i="7"/>
  <c r="I33" i="7" s="1"/>
  <c r="L33" i="7" s="1"/>
  <c r="O33" i="7" s="1"/>
  <c r="R33" i="7" s="1"/>
  <c r="U33" i="7" s="1"/>
  <c r="X33" i="7" s="1"/>
  <c r="AA33" i="7" s="1"/>
  <c r="G68" i="7"/>
  <c r="J68" i="7" s="1"/>
  <c r="M68" i="7" s="1"/>
  <c r="P68" i="7" s="1"/>
  <c r="S68" i="7" s="1"/>
  <c r="V68" i="7" s="1"/>
  <c r="Y68" i="7" s="1"/>
  <c r="AB68" i="7" s="1"/>
  <c r="G56" i="7"/>
  <c r="J56" i="7" s="1"/>
  <c r="M56" i="7" s="1"/>
  <c r="P56" i="7" s="1"/>
  <c r="S56" i="7" s="1"/>
  <c r="V56" i="7" s="1"/>
  <c r="Y56" i="7" s="1"/>
  <c r="AB56" i="7" s="1"/>
  <c r="G44" i="7"/>
  <c r="J44" i="7" s="1"/>
  <c r="M44" i="7" s="1"/>
  <c r="P44" i="7" s="1"/>
  <c r="S44" i="7" s="1"/>
  <c r="V44" i="7" s="1"/>
  <c r="Y44" i="7" s="1"/>
  <c r="AB44" i="7" s="1"/>
  <c r="G32" i="7"/>
  <c r="J32" i="7" s="1"/>
  <c r="M32" i="7" s="1"/>
  <c r="P32" i="7" s="1"/>
  <c r="S32" i="7" s="1"/>
  <c r="V32" i="7" s="1"/>
  <c r="Y32" i="7" s="1"/>
  <c r="AB32" i="7" s="1"/>
  <c r="K59" i="7"/>
  <c r="N59" i="7" s="1"/>
  <c r="Q59" i="7" s="1"/>
  <c r="T59" i="7" s="1"/>
  <c r="W59" i="7" s="1"/>
  <c r="Z59" i="7" s="1"/>
  <c r="AC59" i="7" s="1"/>
  <c r="F68" i="7"/>
  <c r="I68" i="7" s="1"/>
  <c r="L68" i="7" s="1"/>
  <c r="O68" i="7" s="1"/>
  <c r="R68" i="7" s="1"/>
  <c r="U68" i="7" s="1"/>
  <c r="X68" i="7" s="1"/>
  <c r="AA68" i="7" s="1"/>
  <c r="F56" i="7"/>
  <c r="I56" i="7" s="1"/>
  <c r="L56" i="7" s="1"/>
  <c r="O56" i="7" s="1"/>
  <c r="R56" i="7" s="1"/>
  <c r="U56" i="7" s="1"/>
  <c r="X56" i="7" s="1"/>
  <c r="AA56" i="7" s="1"/>
  <c r="F44" i="7"/>
  <c r="I44" i="7" s="1"/>
  <c r="L44" i="7" s="1"/>
  <c r="O44" i="7" s="1"/>
  <c r="R44" i="7" s="1"/>
  <c r="U44" i="7" s="1"/>
  <c r="X44" i="7" s="1"/>
  <c r="AA44" i="7" s="1"/>
  <c r="F32" i="7"/>
  <c r="I32" i="7" s="1"/>
  <c r="L32" i="7" s="1"/>
  <c r="O32" i="7" s="1"/>
  <c r="R32" i="7" s="1"/>
  <c r="U32" i="7" s="1"/>
  <c r="X32" i="7" s="1"/>
  <c r="AA32" i="7" s="1"/>
  <c r="G67" i="7"/>
  <c r="J67" i="7" s="1"/>
  <c r="M67" i="7" s="1"/>
  <c r="P67" i="7" s="1"/>
  <c r="S67" i="7" s="1"/>
  <c r="V67" i="7" s="1"/>
  <c r="Y67" i="7" s="1"/>
  <c r="AB67" i="7" s="1"/>
  <c r="G55" i="7"/>
  <c r="J55" i="7" s="1"/>
  <c r="M55" i="7" s="1"/>
  <c r="P55" i="7" s="1"/>
  <c r="S55" i="7" s="1"/>
  <c r="V55" i="7" s="1"/>
  <c r="Y55" i="7" s="1"/>
  <c r="AB55" i="7" s="1"/>
  <c r="G43" i="7"/>
  <c r="J43" i="7" s="1"/>
  <c r="M43" i="7" s="1"/>
  <c r="P43" i="7" s="1"/>
  <c r="S43" i="7" s="1"/>
  <c r="V43" i="7" s="1"/>
  <c r="Y43" i="7" s="1"/>
  <c r="AB43" i="7" s="1"/>
  <c r="K69" i="7"/>
  <c r="N69" i="7" s="1"/>
  <c r="Q69" i="7" s="1"/>
  <c r="T69" i="7" s="1"/>
  <c r="W69" i="7" s="1"/>
  <c r="Z69" i="7" s="1"/>
  <c r="AC69" i="7" s="1"/>
  <c r="K64" i="7"/>
  <c r="N64" i="7" s="1"/>
  <c r="Q64" i="7" s="1"/>
  <c r="T64" i="7" s="1"/>
  <c r="W64" i="7" s="1"/>
  <c r="Z64" i="7" s="1"/>
  <c r="AC64" i="7" s="1"/>
  <c r="K58" i="7"/>
  <c r="N58" i="7" s="1"/>
  <c r="Q58" i="7" s="1"/>
  <c r="T58" i="7" s="1"/>
  <c r="W58" i="7" s="1"/>
  <c r="Z58" i="7" s="1"/>
  <c r="AC58" i="7" s="1"/>
  <c r="K53" i="7"/>
  <c r="N53" i="7" s="1"/>
  <c r="Q53" i="7" s="1"/>
  <c r="T53" i="7" s="1"/>
  <c r="W53" i="7" s="1"/>
  <c r="Z53" i="7" s="1"/>
  <c r="AC53" i="7" s="1"/>
  <c r="K43" i="7"/>
  <c r="N43" i="7" s="1"/>
  <c r="Q43" i="7" s="1"/>
  <c r="T43" i="7" s="1"/>
  <c r="W43" i="7" s="1"/>
  <c r="Z43" i="7" s="1"/>
  <c r="AC43" i="7" s="1"/>
  <c r="K39" i="7"/>
  <c r="N39" i="7" s="1"/>
  <c r="Q39" i="7" s="1"/>
  <c r="T39" i="7" s="1"/>
  <c r="W39" i="7" s="1"/>
  <c r="Z39" i="7" s="1"/>
  <c r="AC39" i="7" s="1"/>
  <c r="K29" i="7"/>
  <c r="N29" i="7" s="1"/>
  <c r="Q29" i="7" s="1"/>
  <c r="T29" i="7" s="1"/>
  <c r="W29" i="7" s="1"/>
  <c r="Z29" i="7" s="1"/>
  <c r="AC29" i="7" s="1"/>
  <c r="F67" i="7"/>
  <c r="I67" i="7" s="1"/>
  <c r="L67" i="7" s="1"/>
  <c r="O67" i="7" s="1"/>
  <c r="R67" i="7" s="1"/>
  <c r="U67" i="7" s="1"/>
  <c r="X67" i="7" s="1"/>
  <c r="AA67" i="7" s="1"/>
  <c r="F55" i="7"/>
  <c r="I55" i="7" s="1"/>
  <c r="L55" i="7" s="1"/>
  <c r="O55" i="7" s="1"/>
  <c r="R55" i="7" s="1"/>
  <c r="U55" i="7" s="1"/>
  <c r="X55" i="7" s="1"/>
  <c r="AA55" i="7" s="1"/>
  <c r="F43" i="7"/>
  <c r="I43" i="7" s="1"/>
  <c r="L43" i="7" s="1"/>
  <c r="O43" i="7" s="1"/>
  <c r="R43" i="7" s="1"/>
  <c r="U43" i="7" s="1"/>
  <c r="X43" i="7" s="1"/>
  <c r="AA43" i="7" s="1"/>
  <c r="G66" i="7"/>
  <c r="J66" i="7" s="1"/>
  <c r="M66" i="7" s="1"/>
  <c r="P66" i="7" s="1"/>
  <c r="S66" i="7" s="1"/>
  <c r="V66" i="7" s="1"/>
  <c r="Y66" i="7" s="1"/>
  <c r="AB66" i="7" s="1"/>
  <c r="G54" i="7"/>
  <c r="J54" i="7" s="1"/>
  <c r="M54" i="7" s="1"/>
  <c r="P54" i="7" s="1"/>
  <c r="S54" i="7" s="1"/>
  <c r="V54" i="7" s="1"/>
  <c r="Y54" i="7" s="1"/>
  <c r="AB54" i="7" s="1"/>
  <c r="G30" i="7"/>
  <c r="J30" i="7" s="1"/>
  <c r="M30" i="7" s="1"/>
  <c r="P30" i="7" s="1"/>
  <c r="S30" i="7" s="1"/>
  <c r="V30" i="7" s="1"/>
  <c r="Y30" i="7" s="1"/>
  <c r="AB30" i="7" s="1"/>
  <c r="K68" i="7"/>
  <c r="N68" i="7" s="1"/>
  <c r="Q68" i="7" s="1"/>
  <c r="T68" i="7" s="1"/>
  <c r="W68" i="7" s="1"/>
  <c r="Z68" i="7" s="1"/>
  <c r="AC68" i="7" s="1"/>
  <c r="K48" i="7"/>
  <c r="N48" i="7" s="1"/>
  <c r="Q48" i="7" s="1"/>
  <c r="T48" i="7" s="1"/>
  <c r="W48" i="7" s="1"/>
  <c r="Z48" i="7" s="1"/>
  <c r="AC48" i="7" s="1"/>
  <c r="F66" i="7"/>
  <c r="I66" i="7" s="1"/>
  <c r="L66" i="7" s="1"/>
  <c r="O66" i="7" s="1"/>
  <c r="R66" i="7" s="1"/>
  <c r="U66" i="7" s="1"/>
  <c r="X66" i="7" s="1"/>
  <c r="AA66" i="7" s="1"/>
  <c r="F54" i="7"/>
  <c r="I54" i="7" s="1"/>
  <c r="L54" i="7" s="1"/>
  <c r="O54" i="7" s="1"/>
  <c r="R54" i="7" s="1"/>
  <c r="U54" i="7" s="1"/>
  <c r="X54" i="7" s="1"/>
  <c r="AA54" i="7" s="1"/>
  <c r="F30" i="7"/>
  <c r="I30" i="7" s="1"/>
  <c r="L30" i="7" s="1"/>
  <c r="O30" i="7" s="1"/>
  <c r="R30" i="7" s="1"/>
  <c r="U30" i="7" s="1"/>
  <c r="X30" i="7" s="1"/>
  <c r="AA30" i="7" s="1"/>
  <c r="G65" i="7"/>
  <c r="J65" i="7" s="1"/>
  <c r="M65" i="7" s="1"/>
  <c r="P65" i="7" s="1"/>
  <c r="S65" i="7" s="1"/>
  <c r="V65" i="7" s="1"/>
  <c r="Y65" i="7" s="1"/>
  <c r="AB65" i="7" s="1"/>
  <c r="G53" i="7"/>
  <c r="J53" i="7" s="1"/>
  <c r="M53" i="7" s="1"/>
  <c r="P53" i="7" s="1"/>
  <c r="S53" i="7" s="1"/>
  <c r="V53" i="7" s="1"/>
  <c r="Y53" i="7" s="1"/>
  <c r="AB53" i="7" s="1"/>
  <c r="G41" i="7"/>
  <c r="J41" i="7" s="1"/>
  <c r="M41" i="7" s="1"/>
  <c r="P41" i="7" s="1"/>
  <c r="S41" i="7" s="1"/>
  <c r="V41" i="7" s="1"/>
  <c r="Y41" i="7" s="1"/>
  <c r="AB41" i="7" s="1"/>
  <c r="G29" i="7"/>
  <c r="J29" i="7" s="1"/>
  <c r="M29" i="7" s="1"/>
  <c r="P29" i="7" s="1"/>
  <c r="S29" i="7" s="1"/>
  <c r="V29" i="7" s="1"/>
  <c r="Y29" i="7" s="1"/>
  <c r="AB29" i="7" s="1"/>
  <c r="K74" i="7"/>
  <c r="N74" i="7" s="1"/>
  <c r="Q74" i="7" s="1"/>
  <c r="T74" i="7" s="1"/>
  <c r="W74" i="7" s="1"/>
  <c r="Z74" i="7" s="1"/>
  <c r="AC74" i="7" s="1"/>
  <c r="K57" i="7"/>
  <c r="N57" i="7" s="1"/>
  <c r="Q57" i="7" s="1"/>
  <c r="T57" i="7" s="1"/>
  <c r="W57" i="7" s="1"/>
  <c r="Z57" i="7" s="1"/>
  <c r="AC57" i="7" s="1"/>
  <c r="K47" i="7"/>
  <c r="N47" i="7" s="1"/>
  <c r="Q47" i="7" s="1"/>
  <c r="T47" i="7" s="1"/>
  <c r="W47" i="7" s="1"/>
  <c r="Z47" i="7" s="1"/>
  <c r="AC47" i="7" s="1"/>
  <c r="F29" i="7"/>
  <c r="I29" i="7" s="1"/>
  <c r="L29" i="7" s="1"/>
  <c r="O29" i="7" s="1"/>
  <c r="R29" i="7" s="1"/>
  <c r="U29" i="7" s="1"/>
  <c r="X29" i="7" s="1"/>
  <c r="AA29" i="7" s="1"/>
  <c r="G64" i="7"/>
  <c r="J64" i="7" s="1"/>
  <c r="M64" i="7" s="1"/>
  <c r="P64" i="7" s="1"/>
  <c r="S64" i="7" s="1"/>
  <c r="V64" i="7" s="1"/>
  <c r="Y64" i="7" s="1"/>
  <c r="AB64" i="7" s="1"/>
  <c r="G52" i="7"/>
  <c r="J52" i="7" s="1"/>
  <c r="M52" i="7" s="1"/>
  <c r="P52" i="7" s="1"/>
  <c r="S52" i="7" s="1"/>
  <c r="V52" i="7" s="1"/>
  <c r="Y52" i="7" s="1"/>
  <c r="AB52" i="7" s="1"/>
  <c r="G40" i="7"/>
  <c r="J40" i="7" s="1"/>
  <c r="M40" i="7" s="1"/>
  <c r="P40" i="7" s="1"/>
  <c r="S40" i="7" s="1"/>
  <c r="V40" i="7" s="1"/>
  <c r="Y40" i="7" s="1"/>
  <c r="AB40" i="7" s="1"/>
  <c r="G28" i="7"/>
  <c r="J28" i="7" s="1"/>
  <c r="M28" i="7" s="1"/>
  <c r="P28" i="7" s="1"/>
  <c r="S28" i="7" s="1"/>
  <c r="V28" i="7" s="1"/>
  <c r="Y28" i="7" s="1"/>
  <c r="AB28" i="7" s="1"/>
  <c r="K63" i="7"/>
  <c r="N63" i="7" s="1"/>
  <c r="Q63" i="7" s="1"/>
  <c r="T63" i="7" s="1"/>
  <c r="W63" i="7" s="1"/>
  <c r="Z63" i="7" s="1"/>
  <c r="AC63" i="7" s="1"/>
  <c r="K52" i="7"/>
  <c r="N52" i="7" s="1"/>
  <c r="Q52" i="7" s="1"/>
  <c r="T52" i="7" s="1"/>
  <c r="W52" i="7" s="1"/>
  <c r="Z52" i="7" s="1"/>
  <c r="AC52" i="7" s="1"/>
  <c r="K33" i="7"/>
  <c r="N33" i="7" s="1"/>
  <c r="Q33" i="7" s="1"/>
  <c r="T33" i="7" s="1"/>
  <c r="W33" i="7" s="1"/>
  <c r="Z33" i="7" s="1"/>
  <c r="AC33" i="7" s="1"/>
  <c r="K28" i="7"/>
  <c r="N28" i="7" s="1"/>
  <c r="Q28" i="7" s="1"/>
  <c r="T28" i="7" s="1"/>
  <c r="W28" i="7" s="1"/>
  <c r="Z28" i="7" s="1"/>
  <c r="AC28" i="7" s="1"/>
  <c r="J243" i="20"/>
  <c r="K226" i="20"/>
  <c r="K51" i="20"/>
  <c r="L236" i="20"/>
  <c r="L224" i="20"/>
  <c r="L212" i="20"/>
  <c r="L200" i="20"/>
  <c r="L188" i="20"/>
  <c r="L176" i="20"/>
  <c r="L164" i="20"/>
  <c r="L152" i="20"/>
  <c r="L140" i="20"/>
  <c r="L128" i="20"/>
  <c r="L116" i="20"/>
  <c r="L104" i="20"/>
  <c r="L92" i="20"/>
  <c r="L80" i="20"/>
  <c r="L68" i="20"/>
  <c r="L56" i="20"/>
  <c r="L44" i="20"/>
  <c r="L32" i="20"/>
  <c r="L20" i="20"/>
  <c r="L8" i="20"/>
  <c r="L174" i="20"/>
  <c r="L162" i="20"/>
  <c r="K147" i="20"/>
  <c r="K15" i="20"/>
  <c r="L233" i="20"/>
  <c r="L221" i="20"/>
  <c r="L209" i="20"/>
  <c r="L197" i="20"/>
  <c r="L185" i="20"/>
  <c r="L173" i="20"/>
  <c r="L161" i="20"/>
  <c r="L149" i="20"/>
  <c r="L137" i="20"/>
  <c r="L125" i="20"/>
  <c r="L113" i="20"/>
  <c r="L101" i="20"/>
  <c r="L89" i="20"/>
  <c r="L77" i="20"/>
  <c r="L65" i="20"/>
  <c r="L53" i="20"/>
  <c r="L41" i="20"/>
  <c r="L29" i="20"/>
  <c r="L17" i="20"/>
  <c r="L5" i="20"/>
  <c r="L199" i="20"/>
  <c r="L198" i="20"/>
  <c r="L150" i="20"/>
  <c r="K135" i="20"/>
  <c r="L4" i="20"/>
  <c r="L232" i="20"/>
  <c r="L220" i="20"/>
  <c r="L208" i="20"/>
  <c r="L196" i="20"/>
  <c r="L184" i="20"/>
  <c r="L172" i="20"/>
  <c r="L160" i="20"/>
  <c r="L148" i="20"/>
  <c r="L136" i="20"/>
  <c r="L124" i="20"/>
  <c r="L112" i="20"/>
  <c r="L100" i="20"/>
  <c r="L88" i="20"/>
  <c r="L76" i="20"/>
  <c r="L64" i="20"/>
  <c r="L52" i="20"/>
  <c r="L40" i="20"/>
  <c r="L28" i="20"/>
  <c r="L16" i="20"/>
  <c r="K123" i="20"/>
  <c r="L231" i="20"/>
  <c r="L219" i="20"/>
  <c r="L207" i="20"/>
  <c r="L195" i="20"/>
  <c r="L183" i="20"/>
  <c r="L171" i="20"/>
  <c r="L159" i="20"/>
  <c r="L147" i="20"/>
  <c r="L135" i="20"/>
  <c r="L123" i="20"/>
  <c r="L111" i="20"/>
  <c r="L99" i="20"/>
  <c r="L87" i="20"/>
  <c r="L75" i="20"/>
  <c r="L63" i="20"/>
  <c r="L51" i="20"/>
  <c r="L39" i="20"/>
  <c r="L27" i="20"/>
  <c r="L15" i="20"/>
  <c r="K118" i="20"/>
  <c r="L230" i="20"/>
  <c r="L218" i="20"/>
  <c r="L206" i="20"/>
  <c r="L194" i="20"/>
  <c r="L182" i="20"/>
  <c r="L170" i="20"/>
  <c r="L158" i="20"/>
  <c r="L146" i="20"/>
  <c r="L134" i="20"/>
  <c r="L122" i="20"/>
  <c r="L110" i="20"/>
  <c r="L98" i="20"/>
  <c r="L86" i="20"/>
  <c r="L74" i="20"/>
  <c r="L62" i="20"/>
  <c r="L50" i="20"/>
  <c r="L38" i="20"/>
  <c r="L26" i="20"/>
  <c r="L14" i="20"/>
  <c r="K111" i="20"/>
  <c r="L241" i="20"/>
  <c r="L229" i="20"/>
  <c r="L217" i="20"/>
  <c r="L205" i="20"/>
  <c r="L193" i="20"/>
  <c r="L181" i="20"/>
  <c r="L169" i="20"/>
  <c r="L157" i="20"/>
  <c r="L145" i="20"/>
  <c r="L133" i="20"/>
  <c r="L121" i="20"/>
  <c r="L109" i="20"/>
  <c r="L97" i="20"/>
  <c r="L85" i="20"/>
  <c r="L73" i="20"/>
  <c r="L61" i="20"/>
  <c r="L49" i="20"/>
  <c r="L37" i="20"/>
  <c r="L25" i="20"/>
  <c r="L13" i="20"/>
  <c r="L186" i="20"/>
  <c r="K99" i="20"/>
  <c r="L240" i="20"/>
  <c r="L228" i="20"/>
  <c r="L216" i="20"/>
  <c r="L204" i="20"/>
  <c r="L192" i="20"/>
  <c r="L180" i="20"/>
  <c r="L168" i="20"/>
  <c r="L156" i="20"/>
  <c r="L144" i="20"/>
  <c r="L132" i="20"/>
  <c r="L120" i="20"/>
  <c r="L108" i="20"/>
  <c r="L96" i="20"/>
  <c r="L84" i="20"/>
  <c r="L72" i="20"/>
  <c r="L60" i="20"/>
  <c r="L48" i="20"/>
  <c r="L36" i="20"/>
  <c r="L24" i="20"/>
  <c r="L12" i="20"/>
  <c r="L210" i="20"/>
  <c r="K87" i="20"/>
  <c r="L239" i="20"/>
  <c r="L227" i="20"/>
  <c r="L215" i="20"/>
  <c r="L203" i="20"/>
  <c r="L191" i="20"/>
  <c r="L179" i="20"/>
  <c r="L167" i="20"/>
  <c r="L155" i="20"/>
  <c r="L143" i="20"/>
  <c r="L131" i="20"/>
  <c r="L119" i="20"/>
  <c r="L107" i="20"/>
  <c r="L95" i="20"/>
  <c r="L83" i="20"/>
  <c r="L71" i="20"/>
  <c r="L59" i="20"/>
  <c r="L47" i="20"/>
  <c r="L35" i="20"/>
  <c r="L23" i="20"/>
  <c r="L11" i="20"/>
  <c r="K238" i="20"/>
  <c r="K75" i="20"/>
  <c r="L238" i="20"/>
  <c r="L226" i="20"/>
  <c r="L214" i="20"/>
  <c r="L202" i="20"/>
  <c r="L190" i="20"/>
  <c r="L178" i="20"/>
  <c r="L166" i="20"/>
  <c r="L154" i="20"/>
  <c r="L142" i="20"/>
  <c r="L130" i="20"/>
  <c r="L118" i="20"/>
  <c r="L106" i="20"/>
  <c r="L94" i="20"/>
  <c r="L82" i="20"/>
  <c r="L70" i="20"/>
  <c r="L58" i="20"/>
  <c r="L46" i="20"/>
  <c r="L34" i="20"/>
  <c r="L22" i="20"/>
  <c r="L10" i="20"/>
  <c r="L211" i="20"/>
  <c r="K231" i="20"/>
  <c r="K63" i="20"/>
  <c r="L237" i="20"/>
  <c r="L225" i="20"/>
  <c r="L213" i="20"/>
  <c r="L201" i="20"/>
  <c r="L189" i="20"/>
  <c r="L177" i="20"/>
  <c r="L165" i="20"/>
  <c r="L153" i="20"/>
  <c r="L141" i="20"/>
  <c r="L129" i="20"/>
  <c r="L117" i="20"/>
  <c r="L105" i="20"/>
  <c r="L93" i="20"/>
  <c r="L81" i="20"/>
  <c r="L69" i="20"/>
  <c r="L57" i="20"/>
  <c r="L45" i="20"/>
  <c r="L33" i="20"/>
  <c r="L21" i="20"/>
  <c r="L9" i="20"/>
  <c r="Z19" i="10"/>
  <c r="AA15" i="10"/>
  <c r="A81" i="5"/>
  <c r="A82" i="5" s="1"/>
  <c r="A83" i="5" s="1"/>
  <c r="A84" i="5" s="1"/>
  <c r="A85" i="5" s="1"/>
  <c r="A86" i="5" s="1"/>
  <c r="A87" i="5" s="1"/>
  <c r="A88" i="5" s="1"/>
  <c r="A89" i="5" s="1"/>
  <c r="K4" i="20"/>
  <c r="K232" i="20"/>
  <c r="K220" i="20"/>
  <c r="K208" i="20"/>
  <c r="K196" i="20"/>
  <c r="K184" i="20"/>
  <c r="K172" i="20"/>
  <c r="K160" i="20"/>
  <c r="K148" i="20"/>
  <c r="K136" i="20"/>
  <c r="K124" i="20"/>
  <c r="K112" i="20"/>
  <c r="K100" i="20"/>
  <c r="K88" i="20"/>
  <c r="K76" i="20"/>
  <c r="K64" i="20"/>
  <c r="K52" i="20"/>
  <c r="K40" i="20"/>
  <c r="K28" i="20"/>
  <c r="K16" i="20"/>
  <c r="K230" i="20"/>
  <c r="K218" i="20"/>
  <c r="K206" i="20"/>
  <c r="K194" i="20"/>
  <c r="K182" i="20"/>
  <c r="K170" i="20"/>
  <c r="K158" i="20"/>
  <c r="K146" i="20"/>
  <c r="K134" i="20"/>
  <c r="K122" i="20"/>
  <c r="K110" i="20"/>
  <c r="K98" i="20"/>
  <c r="K86" i="20"/>
  <c r="K74" i="20"/>
  <c r="K62" i="20"/>
  <c r="K50" i="20"/>
  <c r="K38" i="20"/>
  <c r="K26" i="20"/>
  <c r="K14" i="20"/>
  <c r="K207" i="20"/>
  <c r="K195" i="20"/>
  <c r="K183" i="20"/>
  <c r="K171" i="20"/>
  <c r="K159" i="20"/>
  <c r="K241" i="20"/>
  <c r="K229" i="20"/>
  <c r="K217" i="20"/>
  <c r="K205" i="20"/>
  <c r="K193" i="20"/>
  <c r="K181" i="20"/>
  <c r="K169" i="20"/>
  <c r="K157" i="20"/>
  <c r="K145" i="20"/>
  <c r="K133" i="20"/>
  <c r="K121" i="20"/>
  <c r="K109" i="20"/>
  <c r="K97" i="20"/>
  <c r="K85" i="20"/>
  <c r="K73" i="20"/>
  <c r="K61" i="20"/>
  <c r="K49" i="20"/>
  <c r="K37" i="20"/>
  <c r="K25" i="20"/>
  <c r="K13" i="20"/>
  <c r="K240" i="20"/>
  <c r="K228" i="20"/>
  <c r="K216" i="20"/>
  <c r="K204" i="20"/>
  <c r="K192" i="20"/>
  <c r="K180" i="20"/>
  <c r="K168" i="20"/>
  <c r="K156" i="20"/>
  <c r="K144" i="20"/>
  <c r="K132" i="20"/>
  <c r="K120" i="20"/>
  <c r="K108" i="20"/>
  <c r="K96" i="20"/>
  <c r="K84" i="20"/>
  <c r="K72" i="20"/>
  <c r="K60" i="20"/>
  <c r="K48" i="20"/>
  <c r="K36" i="20"/>
  <c r="K24" i="20"/>
  <c r="K12" i="20"/>
  <c r="K239" i="20"/>
  <c r="K227" i="20"/>
  <c r="K215" i="20"/>
  <c r="K203" i="20"/>
  <c r="K191" i="20"/>
  <c r="K179" i="20"/>
  <c r="K167" i="20"/>
  <c r="K155" i="20"/>
  <c r="K143" i="20"/>
  <c r="K131" i="20"/>
  <c r="K119" i="20"/>
  <c r="K107" i="20"/>
  <c r="K95" i="20"/>
  <c r="K83" i="20"/>
  <c r="K71" i="20"/>
  <c r="K59" i="20"/>
  <c r="K47" i="20"/>
  <c r="K35" i="20"/>
  <c r="K23" i="20"/>
  <c r="K11" i="20"/>
  <c r="K106" i="20"/>
  <c r="K94" i="20"/>
  <c r="K82" i="20"/>
  <c r="K70" i="20"/>
  <c r="K58" i="20"/>
  <c r="K46" i="20"/>
  <c r="K34" i="20"/>
  <c r="K22" i="20"/>
  <c r="K10" i="20"/>
  <c r="K202" i="20"/>
  <c r="K166" i="20"/>
  <c r="K142" i="20"/>
  <c r="K237" i="20"/>
  <c r="K225" i="20"/>
  <c r="K201" i="20"/>
  <c r="K189" i="20"/>
  <c r="K177" i="20"/>
  <c r="K165" i="20"/>
  <c r="K153" i="20"/>
  <c r="K141" i="20"/>
  <c r="K129" i="20"/>
  <c r="K117" i="20"/>
  <c r="K105" i="20"/>
  <c r="K93" i="20"/>
  <c r="K81" i="20"/>
  <c r="K69" i="20"/>
  <c r="K57" i="20"/>
  <c r="K45" i="20"/>
  <c r="K33" i="20"/>
  <c r="K21" i="20"/>
  <c r="K9" i="20"/>
  <c r="K190" i="20"/>
  <c r="K178" i="20"/>
  <c r="K154" i="20"/>
  <c r="K130" i="20"/>
  <c r="K236" i="20"/>
  <c r="K224" i="20"/>
  <c r="K212" i="20"/>
  <c r="K200" i="20"/>
  <c r="K188" i="20"/>
  <c r="K176" i="20"/>
  <c r="K164" i="20"/>
  <c r="K152" i="20"/>
  <c r="K140" i="20"/>
  <c r="K128" i="20"/>
  <c r="K116" i="20"/>
  <c r="K104" i="20"/>
  <c r="K92" i="20"/>
  <c r="K80" i="20"/>
  <c r="K68" i="20"/>
  <c r="K56" i="20"/>
  <c r="K44" i="20"/>
  <c r="K32" i="20"/>
  <c r="K20" i="20"/>
  <c r="K8" i="20"/>
  <c r="K235" i="20"/>
  <c r="K223" i="20"/>
  <c r="K211" i="20"/>
  <c r="K199" i="20"/>
  <c r="K187" i="20"/>
  <c r="K175" i="20"/>
  <c r="K163" i="20"/>
  <c r="K151" i="20"/>
  <c r="K139" i="20"/>
  <c r="K127" i="20"/>
  <c r="K115" i="20"/>
  <c r="K103" i="20"/>
  <c r="K91" i="20"/>
  <c r="K79" i="20"/>
  <c r="K67" i="20"/>
  <c r="K55" i="20"/>
  <c r="K43" i="20"/>
  <c r="K31" i="20"/>
  <c r="K19" i="20"/>
  <c r="K7" i="20"/>
  <c r="K234" i="20"/>
  <c r="K222" i="20"/>
  <c r="K210" i="20"/>
  <c r="K198" i="20"/>
  <c r="K186" i="20"/>
  <c r="K174" i="20"/>
  <c r="K162" i="20"/>
  <c r="K150" i="20"/>
  <c r="K138" i="20"/>
  <c r="K126" i="20"/>
  <c r="K114" i="20"/>
  <c r="K102" i="20"/>
  <c r="K90" i="20"/>
  <c r="K78" i="20"/>
  <c r="K66" i="20"/>
  <c r="K54" i="20"/>
  <c r="K42" i="20"/>
  <c r="K30" i="20"/>
  <c r="K18" i="20"/>
  <c r="K6" i="20"/>
  <c r="K233" i="20"/>
  <c r="K221" i="20"/>
  <c r="K209" i="20"/>
  <c r="K197" i="20"/>
  <c r="K185" i="20"/>
  <c r="K173" i="20"/>
  <c r="K161" i="20"/>
  <c r="K149" i="20"/>
  <c r="K137" i="20"/>
  <c r="K125" i="20"/>
  <c r="K113" i="20"/>
  <c r="K101" i="20"/>
  <c r="K89" i="20"/>
  <c r="K77" i="20"/>
  <c r="K65" i="20"/>
  <c r="K53" i="20"/>
  <c r="K41" i="20"/>
  <c r="K29" i="20"/>
  <c r="K17" i="20"/>
  <c r="K5" i="20"/>
  <c r="AC10" i="2"/>
  <c r="AC9" i="10"/>
  <c r="AA14" i="10"/>
  <c r="Z18" i="10"/>
  <c r="AA11" i="10"/>
  <c r="Z16" i="10"/>
  <c r="Z20" i="10"/>
  <c r="Z12" i="10"/>
  <c r="AA9" i="10"/>
  <c r="Z17" i="10"/>
  <c r="Z10" i="10"/>
  <c r="Z13" i="10"/>
  <c r="AA20" i="2"/>
  <c r="AC19" i="2"/>
  <c r="AC13" i="2"/>
  <c r="AC15" i="2"/>
  <c r="AC9" i="2"/>
  <c r="AC20" i="2"/>
  <c r="Z18" i="2"/>
  <c r="Z13" i="2"/>
  <c r="AC17" i="2"/>
  <c r="AA16" i="2"/>
  <c r="AC18" i="2"/>
  <c r="Z11" i="2"/>
  <c r="Z9" i="2"/>
  <c r="AC12" i="2"/>
  <c r="AC16" i="2"/>
  <c r="AC11" i="2"/>
  <c r="AC14" i="2"/>
  <c r="AA15" i="2"/>
  <c r="AA10" i="2"/>
  <c r="AA17" i="2"/>
  <c r="AA12" i="2"/>
  <c r="AA19" i="2"/>
  <c r="AA14" i="2"/>
  <c r="O477" i="8" l="1"/>
  <c r="P509" i="8"/>
  <c r="V509" i="8"/>
  <c r="X477" i="8"/>
  <c r="J509" i="8"/>
  <c r="I477" i="8"/>
  <c r="U477" i="8"/>
  <c r="AA477" i="8"/>
  <c r="S529" i="8"/>
  <c r="R477" i="8"/>
  <c r="M509" i="8"/>
  <c r="AB509" i="8"/>
  <c r="V529" i="8"/>
  <c r="M529" i="8"/>
  <c r="Y529" i="8"/>
  <c r="P529" i="8"/>
  <c r="J529" i="8"/>
  <c r="G777" i="17"/>
  <c r="J477" i="8"/>
  <c r="D777" i="17"/>
  <c r="F494" i="17"/>
  <c r="F777" i="17"/>
  <c r="S487" i="8"/>
  <c r="R499" i="8"/>
  <c r="X499" i="8"/>
  <c r="P487" i="8"/>
  <c r="L499" i="8"/>
  <c r="Y487" i="8"/>
  <c r="I499" i="8"/>
  <c r="AB487" i="8"/>
  <c r="U499" i="8"/>
  <c r="M487" i="8"/>
  <c r="V487" i="8"/>
  <c r="AA499" i="8"/>
  <c r="R507" i="8"/>
  <c r="M503" i="8"/>
  <c r="U507" i="8"/>
  <c r="V503" i="8"/>
  <c r="O507" i="8"/>
  <c r="J503" i="8"/>
  <c r="I507" i="8"/>
  <c r="S503" i="8"/>
  <c r="G475" i="8"/>
  <c r="Y475" i="8" s="1"/>
  <c r="AD475" i="8"/>
  <c r="F521" i="8"/>
  <c r="L521" i="8" s="1"/>
  <c r="AD521" i="8"/>
  <c r="F540" i="8"/>
  <c r="O540" i="8" s="1"/>
  <c r="AD540" i="8"/>
  <c r="F539" i="8"/>
  <c r="I539" i="8" s="1"/>
  <c r="AD539" i="8"/>
  <c r="F465" i="8"/>
  <c r="I465" i="8" s="1"/>
  <c r="AD465" i="8"/>
  <c r="F501" i="8"/>
  <c r="L501" i="8" s="1"/>
  <c r="AD501" i="8"/>
  <c r="D530" i="8"/>
  <c r="AD530" i="8"/>
  <c r="E460" i="8"/>
  <c r="AD460" i="8"/>
  <c r="E458" i="8"/>
  <c r="AD458" i="8"/>
  <c r="F453" i="8"/>
  <c r="L453" i="8" s="1"/>
  <c r="AD453" i="8"/>
  <c r="D466" i="8"/>
  <c r="AD466" i="8"/>
  <c r="E463" i="8"/>
  <c r="AD463" i="8"/>
  <c r="G531" i="8"/>
  <c r="V531" i="8" s="1"/>
  <c r="AD531" i="8"/>
  <c r="E481" i="8"/>
  <c r="AD481" i="8"/>
  <c r="G527" i="8"/>
  <c r="V527" i="8" s="1"/>
  <c r="AD527" i="8"/>
  <c r="G469" i="8"/>
  <c r="S469" i="8" s="1"/>
  <c r="AD469" i="8"/>
  <c r="E493" i="8"/>
  <c r="AD493" i="8"/>
  <c r="E474" i="8"/>
  <c r="AD474" i="8"/>
  <c r="E532" i="8"/>
  <c r="AD532" i="8"/>
  <c r="G528" i="8"/>
  <c r="V528" i="8" s="1"/>
  <c r="AD528" i="8"/>
  <c r="F471" i="8"/>
  <c r="O471" i="8" s="1"/>
  <c r="AD471" i="8"/>
  <c r="F536" i="8"/>
  <c r="X536" i="8" s="1"/>
  <c r="AD536" i="8"/>
  <c r="F541" i="8"/>
  <c r="AA541" i="8" s="1"/>
  <c r="AD541" i="8"/>
  <c r="F491" i="8"/>
  <c r="I491" i="8" s="1"/>
  <c r="AD491" i="8"/>
  <c r="D456" i="8"/>
  <c r="AD456" i="8"/>
  <c r="D489" i="8"/>
  <c r="AD489" i="8"/>
  <c r="E464" i="8"/>
  <c r="AD464" i="8"/>
  <c r="G485" i="8"/>
  <c r="AB485" i="8" s="1"/>
  <c r="AD485" i="8"/>
  <c r="F524" i="8"/>
  <c r="R524" i="8" s="1"/>
  <c r="AD524" i="8"/>
  <c r="E535" i="8"/>
  <c r="AD535" i="8"/>
  <c r="F525" i="8"/>
  <c r="U525" i="8" s="1"/>
  <c r="AD525" i="8"/>
  <c r="A20" i="5"/>
  <c r="G631" i="17"/>
  <c r="G540" i="17"/>
  <c r="D514" i="17"/>
  <c r="E486" i="17"/>
  <c r="O476" i="8"/>
  <c r="E496" i="17"/>
  <c r="E494" i="17"/>
  <c r="D494" i="17"/>
  <c r="R476" i="8"/>
  <c r="I476" i="8"/>
  <c r="F454" i="17"/>
  <c r="G605" i="17"/>
  <c r="E605" i="17"/>
  <c r="D631" i="17"/>
  <c r="E631" i="17"/>
  <c r="U476" i="8"/>
  <c r="L476" i="8"/>
  <c r="X476" i="8"/>
  <c r="F464" i="8"/>
  <c r="O464" i="8" s="1"/>
  <c r="J476" i="8"/>
  <c r="E541" i="8"/>
  <c r="F519" i="17"/>
  <c r="F489" i="8"/>
  <c r="L489" i="8" s="1"/>
  <c r="E528" i="17"/>
  <c r="G489" i="8"/>
  <c r="M489" i="8" s="1"/>
  <c r="D464" i="8"/>
  <c r="F528" i="17"/>
  <c r="E489" i="8"/>
  <c r="D731" i="17"/>
  <c r="F540" i="17"/>
  <c r="P507" i="8"/>
  <c r="F508" i="17"/>
  <c r="F731" i="17"/>
  <c r="V507" i="8"/>
  <c r="E508" i="17"/>
  <c r="D528" i="17"/>
  <c r="G731" i="17"/>
  <c r="J507" i="8"/>
  <c r="S476" i="8"/>
  <c r="G491" i="8"/>
  <c r="J491" i="8" s="1"/>
  <c r="D540" i="17"/>
  <c r="S507" i="8"/>
  <c r="Y476" i="8"/>
  <c r="D508" i="17"/>
  <c r="Y507" i="8"/>
  <c r="M476" i="8"/>
  <c r="AB507" i="8"/>
  <c r="AB476" i="8"/>
  <c r="G562" i="17"/>
  <c r="P476" i="8"/>
  <c r="G464" i="8"/>
  <c r="J464" i="8" s="1"/>
  <c r="G519" i="17"/>
  <c r="D519" i="17"/>
  <c r="D518" i="17"/>
  <c r="D535" i="8"/>
  <c r="F518" i="17"/>
  <c r="F463" i="17"/>
  <c r="E525" i="8"/>
  <c r="E463" i="17"/>
  <c r="D691" i="17"/>
  <c r="D463" i="17"/>
  <c r="F448" i="17"/>
  <c r="F535" i="8"/>
  <c r="O535" i="8" s="1"/>
  <c r="G535" i="8"/>
  <c r="V535" i="8" s="1"/>
  <c r="E518" i="17"/>
  <c r="O529" i="8"/>
  <c r="M537" i="8"/>
  <c r="S537" i="8"/>
  <c r="D466" i="17"/>
  <c r="E566" i="17"/>
  <c r="AA529" i="8"/>
  <c r="F521" i="17"/>
  <c r="R529" i="8"/>
  <c r="D521" i="17"/>
  <c r="U529" i="8"/>
  <c r="X529" i="8"/>
  <c r="L529" i="8"/>
  <c r="J537" i="8"/>
  <c r="V537" i="8"/>
  <c r="F566" i="17"/>
  <c r="F466" i="17"/>
  <c r="P537" i="8"/>
  <c r="G566" i="17"/>
  <c r="E527" i="8"/>
  <c r="F469" i="8"/>
  <c r="U469" i="8" s="1"/>
  <c r="G481" i="8"/>
  <c r="M481" i="8" s="1"/>
  <c r="D527" i="8"/>
  <c r="G521" i="17"/>
  <c r="E469" i="8"/>
  <c r="F481" i="8"/>
  <c r="X481" i="8" s="1"/>
  <c r="F527" i="8"/>
  <c r="O527" i="8" s="1"/>
  <c r="F607" i="17"/>
  <c r="E531" i="8"/>
  <c r="U509" i="8"/>
  <c r="D469" i="8"/>
  <c r="D481" i="8"/>
  <c r="G548" i="17"/>
  <c r="AB537" i="8"/>
  <c r="E466" i="17"/>
  <c r="F548" i="17"/>
  <c r="D607" i="17"/>
  <c r="E607" i="17"/>
  <c r="G681" i="17"/>
  <c r="P526" i="8"/>
  <c r="D460" i="8"/>
  <c r="G465" i="8"/>
  <c r="P465" i="8" s="1"/>
  <c r="M454" i="8"/>
  <c r="G460" i="8"/>
  <c r="P460" i="8" s="1"/>
  <c r="Y454" i="8"/>
  <c r="F460" i="8"/>
  <c r="X460" i="8" s="1"/>
  <c r="E465" i="8"/>
  <c r="M526" i="8"/>
  <c r="V454" i="8"/>
  <c r="D465" i="8"/>
  <c r="V526" i="8"/>
  <c r="P454" i="8"/>
  <c r="E501" i="8"/>
  <c r="Y526" i="8"/>
  <c r="J526" i="8"/>
  <c r="G501" i="8"/>
  <c r="V501" i="8" s="1"/>
  <c r="R487" i="8"/>
  <c r="G530" i="8"/>
  <c r="P530" i="8" s="1"/>
  <c r="S526" i="8"/>
  <c r="D501" i="8"/>
  <c r="AA487" i="8"/>
  <c r="E530" i="8"/>
  <c r="O487" i="8"/>
  <c r="D681" i="17"/>
  <c r="J454" i="8"/>
  <c r="X487" i="8"/>
  <c r="E681" i="17"/>
  <c r="L487" i="8"/>
  <c r="U487" i="8"/>
  <c r="AB454" i="8"/>
  <c r="F605" i="17"/>
  <c r="E539" i="8"/>
  <c r="V477" i="8"/>
  <c r="F572" i="17"/>
  <c r="D539" i="8"/>
  <c r="S477" i="8"/>
  <c r="G539" i="8"/>
  <c r="S539" i="8" s="1"/>
  <c r="P477" i="8"/>
  <c r="D572" i="17"/>
  <c r="D536" i="17"/>
  <c r="Y477" i="8"/>
  <c r="E536" i="17"/>
  <c r="F536" i="17"/>
  <c r="G526" i="17"/>
  <c r="G729" i="17"/>
  <c r="E526" i="17"/>
  <c r="AB477" i="8"/>
  <c r="D526" i="17"/>
  <c r="G572" i="17"/>
  <c r="F775" i="17"/>
  <c r="G441" i="17"/>
  <c r="I454" i="8"/>
  <c r="F554" i="17"/>
  <c r="D562" i="17"/>
  <c r="F441" i="17"/>
  <c r="U454" i="8"/>
  <c r="E554" i="17"/>
  <c r="D540" i="8"/>
  <c r="O454" i="8"/>
  <c r="G554" i="17"/>
  <c r="G540" i="8"/>
  <c r="S540" i="8" s="1"/>
  <c r="E540" i="8"/>
  <c r="R454" i="8"/>
  <c r="D541" i="8"/>
  <c r="E491" i="8"/>
  <c r="L454" i="8"/>
  <c r="G541" i="8"/>
  <c r="P541" i="8" s="1"/>
  <c r="D491" i="8"/>
  <c r="D441" i="17"/>
  <c r="X454" i="8"/>
  <c r="E562" i="17"/>
  <c r="E548" i="17"/>
  <c r="O515" i="8"/>
  <c r="P499" i="8"/>
  <c r="D753" i="17"/>
  <c r="F753" i="17"/>
  <c r="F474" i="8"/>
  <c r="X474" i="8" s="1"/>
  <c r="X457" i="8"/>
  <c r="AA457" i="8"/>
  <c r="F573" i="17"/>
  <c r="G531" i="17"/>
  <c r="G573" i="17"/>
  <c r="E476" i="17"/>
  <c r="D532" i="8"/>
  <c r="U457" i="8"/>
  <c r="D573" i="17"/>
  <c r="F476" i="17"/>
  <c r="O457" i="8"/>
  <c r="F532" i="8"/>
  <c r="I532" i="8" s="1"/>
  <c r="R457" i="8"/>
  <c r="D531" i="17"/>
  <c r="F688" i="17"/>
  <c r="I457" i="8"/>
  <c r="F531" i="17"/>
  <c r="E688" i="17"/>
  <c r="D476" i="17"/>
  <c r="G532" i="8"/>
  <c r="V532" i="8" s="1"/>
  <c r="G688" i="17"/>
  <c r="G753" i="17"/>
  <c r="G471" i="8"/>
  <c r="P471" i="8" s="1"/>
  <c r="D679" i="17"/>
  <c r="G527" i="17"/>
  <c r="D536" i="8"/>
  <c r="E527" i="17"/>
  <c r="F457" i="17"/>
  <c r="G459" i="17"/>
  <c r="D458" i="8"/>
  <c r="F458" i="8"/>
  <c r="X458" i="8" s="1"/>
  <c r="G458" i="8"/>
  <c r="S458" i="8" s="1"/>
  <c r="F560" i="17"/>
  <c r="G629" i="17"/>
  <c r="D775" i="17"/>
  <c r="E775" i="17"/>
  <c r="G560" i="17"/>
  <c r="E536" i="8"/>
  <c r="G536" i="8"/>
  <c r="V536" i="8" s="1"/>
  <c r="D663" i="17"/>
  <c r="AA537" i="8"/>
  <c r="D657" i="17"/>
  <c r="F530" i="17"/>
  <c r="G669" i="17"/>
  <c r="E663" i="17"/>
  <c r="F663" i="17"/>
  <c r="E657" i="17"/>
  <c r="F669" i="17"/>
  <c r="G679" i="17"/>
  <c r="F459" i="17"/>
  <c r="D471" i="8"/>
  <c r="F679" i="17"/>
  <c r="E471" i="8"/>
  <c r="D457" i="17"/>
  <c r="D459" i="17"/>
  <c r="D453" i="8"/>
  <c r="F527" i="17"/>
  <c r="G457" i="17"/>
  <c r="D669" i="17"/>
  <c r="D447" i="17"/>
  <c r="F751" i="17"/>
  <c r="G500" i="17"/>
  <c r="E560" i="17"/>
  <c r="G570" i="17"/>
  <c r="F780" i="17"/>
  <c r="E443" i="17"/>
  <c r="D558" i="17"/>
  <c r="F558" i="17"/>
  <c r="D486" i="17"/>
  <c r="D542" i="17"/>
  <c r="F542" i="17"/>
  <c r="G665" i="17"/>
  <c r="F765" i="17"/>
  <c r="E542" i="17"/>
  <c r="D711" i="17"/>
  <c r="F665" i="17"/>
  <c r="G514" i="17"/>
  <c r="E665" i="17"/>
  <c r="E514" i="17"/>
  <c r="E711" i="17"/>
  <c r="D780" i="17"/>
  <c r="F486" i="17"/>
  <c r="G443" i="17"/>
  <c r="G780" i="17"/>
  <c r="F443" i="17"/>
  <c r="F711" i="17"/>
  <c r="G558" i="17"/>
  <c r="E475" i="8"/>
  <c r="Y457" i="8"/>
  <c r="J515" i="8"/>
  <c r="G498" i="17"/>
  <c r="P515" i="8"/>
  <c r="D475" i="8"/>
  <c r="D512" i="17"/>
  <c r="AB457" i="8"/>
  <c r="F506" i="17"/>
  <c r="D661" i="17"/>
  <c r="M515" i="8"/>
  <c r="F475" i="8"/>
  <c r="L475" i="8" s="1"/>
  <c r="M457" i="8"/>
  <c r="AB515" i="8"/>
  <c r="S457" i="8"/>
  <c r="E500" i="17"/>
  <c r="V515" i="8"/>
  <c r="P457" i="8"/>
  <c r="E677" i="17"/>
  <c r="F725" i="17"/>
  <c r="E521" i="8"/>
  <c r="F500" i="17"/>
  <c r="E633" i="17"/>
  <c r="D725" i="17"/>
  <c r="G521" i="8"/>
  <c r="V521" i="8" s="1"/>
  <c r="G725" i="17"/>
  <c r="D521" i="8"/>
  <c r="E641" i="17"/>
  <c r="G677" i="17"/>
  <c r="E512" i="17"/>
  <c r="D641" i="17"/>
  <c r="F512" i="17"/>
  <c r="G641" i="17"/>
  <c r="G627" i="17"/>
  <c r="E661" i="17"/>
  <c r="Y515" i="8"/>
  <c r="V457" i="8"/>
  <c r="D506" i="17"/>
  <c r="F627" i="17"/>
  <c r="F677" i="17"/>
  <c r="E506" i="17"/>
  <c r="D627" i="17"/>
  <c r="G661" i="17"/>
  <c r="D544" i="17"/>
  <c r="D543" i="17"/>
  <c r="AA515" i="8"/>
  <c r="E453" i="8"/>
  <c r="E466" i="8"/>
  <c r="R515" i="8"/>
  <c r="G453" i="8"/>
  <c r="AB453" i="8" s="1"/>
  <c r="D628" i="17"/>
  <c r="AA503" i="8"/>
  <c r="G543" i="17"/>
  <c r="E461" i="17"/>
  <c r="O503" i="8"/>
  <c r="D538" i="17"/>
  <c r="D553" i="17"/>
  <c r="D461" i="17"/>
  <c r="U503" i="8"/>
  <c r="G451" i="17"/>
  <c r="F488" i="17"/>
  <c r="L515" i="8"/>
  <c r="R503" i="8"/>
  <c r="E538" i="17"/>
  <c r="F543" i="17"/>
  <c r="G637" i="17"/>
  <c r="L503" i="8"/>
  <c r="I503" i="8"/>
  <c r="I515" i="8"/>
  <c r="G466" i="8"/>
  <c r="V466" i="8" s="1"/>
  <c r="F482" i="17"/>
  <c r="D446" i="17"/>
  <c r="E628" i="17"/>
  <c r="D488" i="17"/>
  <c r="X515" i="8"/>
  <c r="F466" i="8"/>
  <c r="AA466" i="8" s="1"/>
  <c r="D482" i="17"/>
  <c r="E446" i="17"/>
  <c r="E482" i="17"/>
  <c r="E553" i="17"/>
  <c r="F553" i="17"/>
  <c r="E451" i="17"/>
  <c r="F446" i="17"/>
  <c r="F617" i="17"/>
  <c r="D451" i="17"/>
  <c r="E488" i="17"/>
  <c r="G538" i="17"/>
  <c r="F628" i="17"/>
  <c r="I537" i="8"/>
  <c r="D550" i="17"/>
  <c r="G504" i="17"/>
  <c r="E465" i="17"/>
  <c r="E530" i="17"/>
  <c r="E550" i="17"/>
  <c r="E504" i="17"/>
  <c r="F504" i="17"/>
  <c r="U537" i="8"/>
  <c r="X537" i="8"/>
  <c r="F530" i="8"/>
  <c r="U530" i="8" s="1"/>
  <c r="O537" i="8"/>
  <c r="F465" i="17"/>
  <c r="R537" i="8"/>
  <c r="D465" i="17"/>
  <c r="G550" i="17"/>
  <c r="F532" i="17"/>
  <c r="E532" i="17"/>
  <c r="D472" i="17"/>
  <c r="E779" i="17"/>
  <c r="G765" i="17"/>
  <c r="E498" i="17"/>
  <c r="E544" i="17"/>
  <c r="G779" i="17"/>
  <c r="F498" i="17"/>
  <c r="F779" i="17"/>
  <c r="G502" i="17"/>
  <c r="F691" i="17"/>
  <c r="F492" i="17"/>
  <c r="D525" i="8"/>
  <c r="E691" i="17"/>
  <c r="F544" i="17"/>
  <c r="F502" i="17"/>
  <c r="G525" i="8"/>
  <c r="V525" i="8" s="1"/>
  <c r="G532" i="17"/>
  <c r="E765" i="17"/>
  <c r="D530" i="17"/>
  <c r="F705" i="17"/>
  <c r="G546" i="17"/>
  <c r="D502" i="17"/>
  <c r="E523" i="17"/>
  <c r="F676" i="17"/>
  <c r="D474" i="17"/>
  <c r="F729" i="17"/>
  <c r="D523" i="17"/>
  <c r="G447" i="17"/>
  <c r="E757" i="17"/>
  <c r="F523" i="17"/>
  <c r="D664" i="17"/>
  <c r="E751" i="17"/>
  <c r="G484" i="17"/>
  <c r="G757" i="17"/>
  <c r="G464" i="17"/>
  <c r="E676" i="17"/>
  <c r="F447" i="17"/>
  <c r="F757" i="17"/>
  <c r="D715" i="17"/>
  <c r="E664" i="17"/>
  <c r="E464" i="17"/>
  <c r="G715" i="17"/>
  <c r="E715" i="17"/>
  <c r="F474" i="17"/>
  <c r="E484" i="17"/>
  <c r="D464" i="17"/>
  <c r="E474" i="17"/>
  <c r="D751" i="17"/>
  <c r="F484" i="17"/>
  <c r="E729" i="17"/>
  <c r="D676" i="17"/>
  <c r="F664" i="17"/>
  <c r="G633" i="17"/>
  <c r="D595" i="17"/>
  <c r="F657" i="17"/>
  <c r="E595" i="17"/>
  <c r="F595" i="17"/>
  <c r="F633" i="17"/>
  <c r="G456" i="8"/>
  <c r="AB456" i="8" s="1"/>
  <c r="F456" i="8"/>
  <c r="O456" i="8" s="1"/>
  <c r="E456" i="8"/>
  <c r="G524" i="8"/>
  <c r="J524" i="8" s="1"/>
  <c r="E524" i="8"/>
  <c r="D524" i="8"/>
  <c r="G737" i="17"/>
  <c r="F755" i="17"/>
  <c r="E629" i="17"/>
  <c r="G586" i="17"/>
  <c r="G617" i="17"/>
  <c r="G463" i="8"/>
  <c r="M463" i="8" s="1"/>
  <c r="G755" i="17"/>
  <c r="F531" i="8"/>
  <c r="O531" i="8" s="1"/>
  <c r="AB499" i="8"/>
  <c r="L509" i="8"/>
  <c r="E492" i="17"/>
  <c r="G705" i="17"/>
  <c r="E448" i="17"/>
  <c r="D531" i="8"/>
  <c r="J499" i="8"/>
  <c r="X509" i="8"/>
  <c r="D763" i="17"/>
  <c r="S499" i="8"/>
  <c r="D496" i="17"/>
  <c r="G493" i="8"/>
  <c r="AB493" i="8" s="1"/>
  <c r="M499" i="8"/>
  <c r="D586" i="17"/>
  <c r="F496" i="17"/>
  <c r="Y499" i="8"/>
  <c r="D493" i="8"/>
  <c r="D546" i="17"/>
  <c r="E472" i="17"/>
  <c r="F493" i="8"/>
  <c r="I493" i="8" s="1"/>
  <c r="I509" i="8"/>
  <c r="E763" i="17"/>
  <c r="G448" i="17"/>
  <c r="D474" i="8"/>
  <c r="O509" i="8"/>
  <c r="R509" i="8"/>
  <c r="G763" i="17"/>
  <c r="D492" i="17"/>
  <c r="D454" i="17"/>
  <c r="G474" i="8"/>
  <c r="AB474" i="8" s="1"/>
  <c r="E454" i="17"/>
  <c r="F546" i="17"/>
  <c r="D705" i="17"/>
  <c r="F461" i="17"/>
  <c r="F472" i="17"/>
  <c r="E617" i="17"/>
  <c r="E586" i="17"/>
  <c r="D755" i="17"/>
  <c r="F570" i="17"/>
  <c r="F637" i="17"/>
  <c r="E727" i="17"/>
  <c r="D727" i="17"/>
  <c r="G709" i="17"/>
  <c r="G515" i="17"/>
  <c r="D556" i="17"/>
  <c r="D468" i="17"/>
  <c r="F737" i="17"/>
  <c r="E737" i="17"/>
  <c r="F515" i="17"/>
  <c r="G522" i="17"/>
  <c r="F709" i="17"/>
  <c r="E556" i="17"/>
  <c r="E515" i="17"/>
  <c r="F468" i="17"/>
  <c r="E468" i="17"/>
  <c r="F556" i="17"/>
  <c r="D522" i="17"/>
  <c r="D485" i="8"/>
  <c r="F522" i="17"/>
  <c r="F727" i="17"/>
  <c r="E709" i="17"/>
  <c r="D570" i="17"/>
  <c r="F629" i="17"/>
  <c r="F485" i="8"/>
  <c r="R485" i="8" s="1"/>
  <c r="D769" i="17"/>
  <c r="E485" i="8"/>
  <c r="F769" i="17"/>
  <c r="G769" i="17"/>
  <c r="D463" i="8"/>
  <c r="F463" i="8"/>
  <c r="O463" i="8" s="1"/>
  <c r="E575" i="17"/>
  <c r="F575" i="17"/>
  <c r="D575" i="17"/>
  <c r="F528" i="8"/>
  <c r="I528" i="8" s="1"/>
  <c r="E528" i="8"/>
  <c r="D528" i="8"/>
  <c r="D623" i="18"/>
  <c r="G623" i="18"/>
  <c r="F623" i="18"/>
  <c r="E623" i="18"/>
  <c r="D673" i="18"/>
  <c r="E673" i="18"/>
  <c r="F673" i="18"/>
  <c r="G673" i="18"/>
  <c r="G516" i="18"/>
  <c r="F516" i="18"/>
  <c r="D516" i="18"/>
  <c r="E516" i="18"/>
  <c r="D464" i="18"/>
  <c r="G464" i="18"/>
  <c r="F464" i="18"/>
  <c r="E464" i="18"/>
  <c r="G562" i="18"/>
  <c r="D562" i="18"/>
  <c r="E562" i="18"/>
  <c r="F562" i="18"/>
  <c r="D494" i="18"/>
  <c r="G494" i="18"/>
  <c r="E494" i="18"/>
  <c r="F494" i="18"/>
  <c r="G604" i="17"/>
  <c r="D604" i="17"/>
  <c r="E604" i="17"/>
  <c r="F604" i="17"/>
  <c r="F684" i="17"/>
  <c r="D684" i="17"/>
  <c r="G684" i="17"/>
  <c r="E684" i="17"/>
  <c r="E552" i="18"/>
  <c r="F552" i="18"/>
  <c r="G552" i="18"/>
  <c r="D552" i="18"/>
  <c r="E647" i="18"/>
  <c r="F647" i="18"/>
  <c r="D647" i="18"/>
  <c r="G647" i="18"/>
  <c r="F694" i="18"/>
  <c r="E694" i="18"/>
  <c r="D694" i="18"/>
  <c r="G694" i="18"/>
  <c r="G526" i="18"/>
  <c r="E526" i="18"/>
  <c r="D526" i="18"/>
  <c r="F526" i="18"/>
  <c r="E564" i="18"/>
  <c r="G564" i="18"/>
  <c r="D564" i="18"/>
  <c r="F564" i="18"/>
  <c r="G707" i="18"/>
  <c r="F707" i="18"/>
  <c r="D707" i="18"/>
  <c r="E707" i="18"/>
  <c r="E445" i="18"/>
  <c r="D445" i="18"/>
  <c r="F445" i="18"/>
  <c r="G445" i="18"/>
  <c r="D687" i="18"/>
  <c r="E687" i="18"/>
  <c r="F687" i="18"/>
  <c r="G687" i="18"/>
  <c r="D601" i="18"/>
  <c r="G601" i="18"/>
  <c r="E601" i="18"/>
  <c r="F601" i="18"/>
  <c r="D711" i="18"/>
  <c r="G711" i="18"/>
  <c r="E711" i="18"/>
  <c r="F711" i="18"/>
  <c r="E685" i="18"/>
  <c r="F685" i="18"/>
  <c r="D685" i="18"/>
  <c r="G685" i="18"/>
  <c r="E558" i="18"/>
  <c r="D558" i="18"/>
  <c r="G558" i="18"/>
  <c r="F558" i="18"/>
  <c r="G570" i="18"/>
  <c r="D570" i="18"/>
  <c r="E570" i="18"/>
  <c r="F570" i="18"/>
  <c r="G633" i="18"/>
  <c r="E633" i="18"/>
  <c r="D633" i="18"/>
  <c r="F633" i="18"/>
  <c r="F449" i="18"/>
  <c r="G449" i="18"/>
  <c r="E449" i="18"/>
  <c r="D449" i="18"/>
  <c r="G542" i="18"/>
  <c r="D542" i="18"/>
  <c r="E542" i="18"/>
  <c r="F542" i="18"/>
  <c r="E458" i="18"/>
  <c r="D458" i="18"/>
  <c r="F458" i="18"/>
  <c r="G458" i="18"/>
  <c r="E670" i="18"/>
  <c r="D670" i="18"/>
  <c r="G670" i="18"/>
  <c r="F670" i="18"/>
  <c r="F637" i="18"/>
  <c r="G637" i="18"/>
  <c r="E637" i="18"/>
  <c r="D637" i="18"/>
  <c r="D663" i="18"/>
  <c r="E663" i="18"/>
  <c r="G663" i="18"/>
  <c r="F663" i="18"/>
  <c r="G554" i="18"/>
  <c r="F554" i="18"/>
  <c r="E554" i="18"/>
  <c r="D554" i="18"/>
  <c r="E619" i="18"/>
  <c r="F619" i="18"/>
  <c r="G619" i="18"/>
  <c r="D619" i="18"/>
  <c r="E751" i="18"/>
  <c r="G751" i="18"/>
  <c r="F751" i="18"/>
  <c r="D751" i="18"/>
  <c r="G453" i="18"/>
  <c r="D453" i="18"/>
  <c r="F453" i="18"/>
  <c r="E453" i="18"/>
  <c r="E684" i="18"/>
  <c r="D684" i="18"/>
  <c r="G684" i="18"/>
  <c r="F684" i="18"/>
  <c r="E510" i="18"/>
  <c r="D510" i="18"/>
  <c r="F510" i="18"/>
  <c r="G510" i="18"/>
  <c r="E532" i="18"/>
  <c r="F532" i="18"/>
  <c r="G532" i="18"/>
  <c r="D532" i="18"/>
  <c r="D715" i="18"/>
  <c r="F715" i="18"/>
  <c r="G715" i="18"/>
  <c r="E715" i="18"/>
  <c r="E717" i="18"/>
  <c r="D717" i="18"/>
  <c r="G717" i="18"/>
  <c r="F717" i="18"/>
  <c r="D591" i="18"/>
  <c r="G591" i="18"/>
  <c r="E591" i="18"/>
  <c r="F591" i="18"/>
  <c r="E560" i="18"/>
  <c r="D560" i="18"/>
  <c r="G560" i="18"/>
  <c r="F560" i="18"/>
  <c r="F749" i="18"/>
  <c r="E749" i="18"/>
  <c r="D749" i="18"/>
  <c r="G749" i="18"/>
  <c r="E645" i="18"/>
  <c r="D645" i="18"/>
  <c r="F645" i="18"/>
  <c r="G645" i="18"/>
  <c r="D652" i="18"/>
  <c r="F652" i="18"/>
  <c r="G652" i="18"/>
  <c r="E652" i="18"/>
  <c r="E615" i="17"/>
  <c r="G615" i="17"/>
  <c r="D615" i="17"/>
  <c r="F615" i="17"/>
  <c r="G763" i="18"/>
  <c r="D763" i="18"/>
  <c r="E763" i="18"/>
  <c r="F763" i="18"/>
  <c r="D628" i="18"/>
  <c r="E628" i="18"/>
  <c r="F628" i="18"/>
  <c r="G628" i="18"/>
  <c r="G636" i="18"/>
  <c r="D636" i="18"/>
  <c r="E636" i="18"/>
  <c r="F636" i="18"/>
  <c r="G543" i="18"/>
  <c r="D543" i="18"/>
  <c r="F543" i="18"/>
  <c r="E543" i="18"/>
  <c r="D641" i="18"/>
  <c r="E641" i="18"/>
  <c r="F641" i="18"/>
  <c r="G641" i="18"/>
  <c r="E538" i="18"/>
  <c r="F538" i="18"/>
  <c r="D538" i="18"/>
  <c r="G538" i="18"/>
  <c r="G559" i="18"/>
  <c r="F559" i="18"/>
  <c r="E559" i="18"/>
  <c r="D559" i="18"/>
  <c r="E671" i="18"/>
  <c r="F671" i="18"/>
  <c r="G671" i="18"/>
  <c r="D671" i="18"/>
  <c r="D550" i="18"/>
  <c r="G550" i="18"/>
  <c r="E550" i="18"/>
  <c r="F550" i="18"/>
  <c r="D446" i="18"/>
  <c r="E446" i="18"/>
  <c r="F446" i="18"/>
  <c r="G446" i="18"/>
  <c r="D679" i="18"/>
  <c r="F679" i="18"/>
  <c r="G679" i="18"/>
  <c r="E679" i="18"/>
  <c r="D629" i="18"/>
  <c r="F629" i="18"/>
  <c r="E629" i="18"/>
  <c r="G629" i="18"/>
  <c r="G688" i="18"/>
  <c r="E688" i="18"/>
  <c r="D688" i="18"/>
  <c r="F688" i="18"/>
  <c r="F572" i="18"/>
  <c r="D572" i="18"/>
  <c r="E572" i="18"/>
  <c r="G572" i="18"/>
  <c r="F776" i="18"/>
  <c r="D776" i="18"/>
  <c r="G776" i="18"/>
  <c r="E776" i="18"/>
  <c r="E466" i="18"/>
  <c r="G466" i="18"/>
  <c r="D466" i="18"/>
  <c r="F466" i="18"/>
  <c r="E521" i="18"/>
  <c r="D521" i="18"/>
  <c r="F521" i="18"/>
  <c r="G521" i="18"/>
  <c r="D459" i="18"/>
  <c r="G459" i="18"/>
  <c r="E459" i="18"/>
  <c r="F459" i="18"/>
  <c r="E492" i="18"/>
  <c r="D492" i="18"/>
  <c r="F492" i="18"/>
  <c r="G492" i="18"/>
  <c r="F595" i="18"/>
  <c r="D595" i="18"/>
  <c r="E595" i="18"/>
  <c r="G595" i="18"/>
  <c r="F480" i="18"/>
  <c r="D480" i="18"/>
  <c r="G480" i="18"/>
  <c r="E480" i="18"/>
  <c r="D522" i="18"/>
  <c r="F522" i="18"/>
  <c r="G522" i="18"/>
  <c r="E522" i="18"/>
  <c r="G635" i="18"/>
  <c r="D635" i="18"/>
  <c r="F635" i="18"/>
  <c r="E635" i="18"/>
  <c r="F761" i="18"/>
  <c r="D761" i="18"/>
  <c r="E761" i="18"/>
  <c r="G761" i="18"/>
  <c r="E779" i="18"/>
  <c r="D779" i="18"/>
  <c r="F779" i="18"/>
  <c r="G779" i="18"/>
  <c r="F622" i="17"/>
  <c r="G622" i="17"/>
  <c r="E622" i="17"/>
  <c r="D622" i="17"/>
  <c r="G520" i="18"/>
  <c r="F520" i="18"/>
  <c r="D520" i="18"/>
  <c r="E520" i="18"/>
  <c r="D631" i="18"/>
  <c r="F631" i="18"/>
  <c r="E631" i="18"/>
  <c r="G631" i="18"/>
  <c r="F603" i="18"/>
  <c r="E603" i="18"/>
  <c r="G603" i="18"/>
  <c r="D603" i="18"/>
  <c r="D709" i="18"/>
  <c r="F709" i="18"/>
  <c r="G709" i="18"/>
  <c r="E709" i="18"/>
  <c r="F776" i="17"/>
  <c r="E776" i="17"/>
  <c r="D776" i="17"/>
  <c r="G776" i="17"/>
  <c r="G733" i="18"/>
  <c r="F733" i="18"/>
  <c r="E733" i="18"/>
  <c r="D733" i="18"/>
  <c r="F627" i="18"/>
  <c r="E627" i="18"/>
  <c r="D627" i="18"/>
  <c r="G627" i="18"/>
  <c r="F661" i="18"/>
  <c r="E661" i="18"/>
  <c r="D661" i="18"/>
  <c r="G661" i="18"/>
  <c r="F587" i="18"/>
  <c r="D587" i="18"/>
  <c r="E587" i="18"/>
  <c r="G587" i="18"/>
  <c r="D657" i="18"/>
  <c r="G657" i="18"/>
  <c r="E657" i="18"/>
  <c r="F657" i="18"/>
  <c r="G566" i="18"/>
  <c r="E566" i="18"/>
  <c r="F566" i="18"/>
  <c r="D566" i="18"/>
  <c r="F601" i="17"/>
  <c r="G601" i="17"/>
  <c r="D601" i="17"/>
  <c r="E601" i="17"/>
  <c r="G621" i="18"/>
  <c r="E621" i="18"/>
  <c r="F621" i="18"/>
  <c r="D621" i="18"/>
  <c r="G759" i="18"/>
  <c r="E759" i="18"/>
  <c r="F759" i="18"/>
  <c r="D759" i="18"/>
  <c r="E611" i="18"/>
  <c r="D611" i="18"/>
  <c r="F611" i="18"/>
  <c r="G611" i="18"/>
  <c r="D506" i="18"/>
  <c r="G506" i="18"/>
  <c r="E506" i="18"/>
  <c r="F506" i="18"/>
  <c r="D643" i="18"/>
  <c r="F643" i="18"/>
  <c r="G643" i="18"/>
  <c r="E643" i="18"/>
  <c r="G470" i="18"/>
  <c r="D470" i="18"/>
  <c r="E470" i="18"/>
  <c r="F470" i="18"/>
  <c r="D691" i="18"/>
  <c r="F691" i="18"/>
  <c r="G691" i="18"/>
  <c r="E691" i="18"/>
  <c r="D484" i="18"/>
  <c r="F484" i="18"/>
  <c r="E484" i="18"/>
  <c r="G484" i="18"/>
  <c r="D780" i="18"/>
  <c r="F780" i="18"/>
  <c r="E780" i="18"/>
  <c r="G780" i="18"/>
  <c r="F442" i="18"/>
  <c r="D442" i="18"/>
  <c r="E442" i="18"/>
  <c r="G442" i="18"/>
  <c r="F675" i="18"/>
  <c r="D675" i="18"/>
  <c r="G675" i="18"/>
  <c r="E675" i="18"/>
  <c r="F649" i="18"/>
  <c r="E649" i="18"/>
  <c r="G649" i="18"/>
  <c r="D649" i="18"/>
  <c r="E573" i="18"/>
  <c r="F573" i="18"/>
  <c r="D573" i="18"/>
  <c r="G573" i="18"/>
  <c r="G625" i="18"/>
  <c r="E625" i="18"/>
  <c r="F625" i="18"/>
  <c r="D625" i="18"/>
  <c r="F579" i="18"/>
  <c r="G579" i="18"/>
  <c r="E579" i="18"/>
  <c r="D579" i="18"/>
  <c r="F588" i="18"/>
  <c r="D588" i="18"/>
  <c r="E588" i="18"/>
  <c r="G588" i="18"/>
  <c r="D490" i="18"/>
  <c r="G490" i="18"/>
  <c r="E490" i="18"/>
  <c r="F490" i="18"/>
  <c r="G478" i="18"/>
  <c r="D478" i="18"/>
  <c r="E478" i="18"/>
  <c r="F478" i="18"/>
  <c r="F757" i="18"/>
  <c r="E757" i="18"/>
  <c r="G757" i="18"/>
  <c r="D757" i="18"/>
  <c r="D474" i="18"/>
  <c r="E474" i="18"/>
  <c r="F474" i="18"/>
  <c r="G474" i="18"/>
  <c r="D607" i="18"/>
  <c r="G607" i="18"/>
  <c r="E607" i="18"/>
  <c r="F607" i="18"/>
  <c r="G689" i="18"/>
  <c r="E689" i="18"/>
  <c r="D689" i="18"/>
  <c r="F689" i="18"/>
  <c r="E636" i="17"/>
  <c r="G636" i="17"/>
  <c r="F636" i="17"/>
  <c r="D636" i="17"/>
  <c r="G765" i="18"/>
  <c r="D765" i="18"/>
  <c r="F765" i="18"/>
  <c r="E765" i="18"/>
  <c r="G513" i="18"/>
  <c r="D513" i="18"/>
  <c r="F513" i="18"/>
  <c r="E513" i="18"/>
  <c r="E606" i="17"/>
  <c r="G606" i="17"/>
  <c r="D606" i="17"/>
  <c r="F606" i="17"/>
  <c r="E665" i="18"/>
  <c r="F665" i="18"/>
  <c r="D665" i="18"/>
  <c r="G665" i="18"/>
  <c r="D460" i="18"/>
  <c r="F460" i="18"/>
  <c r="E460" i="18"/>
  <c r="G460" i="18"/>
  <c r="E741" i="18"/>
  <c r="F741" i="18"/>
  <c r="D741" i="18"/>
  <c r="G741" i="18"/>
  <c r="G719" i="18"/>
  <c r="F719" i="18"/>
  <c r="E719" i="18"/>
  <c r="D719" i="18"/>
  <c r="G640" i="18"/>
  <c r="E640" i="18"/>
  <c r="F640" i="18"/>
  <c r="D640" i="18"/>
  <c r="E676" i="18"/>
  <c r="D676" i="18"/>
  <c r="F676" i="18"/>
  <c r="G676" i="18"/>
  <c r="D553" i="18"/>
  <c r="E553" i="18"/>
  <c r="F553" i="18"/>
  <c r="G553" i="18"/>
  <c r="D777" i="18"/>
  <c r="F777" i="18"/>
  <c r="E777" i="18"/>
  <c r="G777" i="18"/>
  <c r="F533" i="18"/>
  <c r="G533" i="18"/>
  <c r="D533" i="18"/>
  <c r="E533" i="18"/>
  <c r="E581" i="18"/>
  <c r="D581" i="18"/>
  <c r="F581" i="18"/>
  <c r="G581" i="18"/>
  <c r="F729" i="18"/>
  <c r="E729" i="18"/>
  <c r="G729" i="18"/>
  <c r="D729" i="18"/>
  <c r="E448" i="18"/>
  <c r="F448" i="18"/>
  <c r="G448" i="18"/>
  <c r="D448" i="18"/>
  <c r="F519" i="18"/>
  <c r="G519" i="18"/>
  <c r="D519" i="18"/>
  <c r="E519" i="18"/>
  <c r="D535" i="18"/>
  <c r="F535" i="18"/>
  <c r="E535" i="18"/>
  <c r="G535" i="18"/>
  <c r="G504" i="18"/>
  <c r="F504" i="18"/>
  <c r="E504" i="18"/>
  <c r="D504" i="18"/>
  <c r="F461" i="18"/>
  <c r="G461" i="18"/>
  <c r="D461" i="18"/>
  <c r="E461" i="18"/>
  <c r="G546" i="18"/>
  <c r="E546" i="18"/>
  <c r="F546" i="18"/>
  <c r="D546" i="18"/>
  <c r="D735" i="18"/>
  <c r="F735" i="18"/>
  <c r="E735" i="18"/>
  <c r="G735" i="18"/>
  <c r="G482" i="18"/>
  <c r="D482" i="18"/>
  <c r="E482" i="18"/>
  <c r="F482" i="18"/>
  <c r="F723" i="18"/>
  <c r="E723" i="18"/>
  <c r="G723" i="18"/>
  <c r="D723" i="18"/>
  <c r="D771" i="18"/>
  <c r="G771" i="18"/>
  <c r="E771" i="18"/>
  <c r="F771" i="18"/>
  <c r="D488" i="18"/>
  <c r="G488" i="18"/>
  <c r="F488" i="18"/>
  <c r="E488" i="18"/>
  <c r="F743" i="18"/>
  <c r="E743" i="18"/>
  <c r="G743" i="18"/>
  <c r="D743" i="18"/>
  <c r="E683" i="18"/>
  <c r="D683" i="18"/>
  <c r="F683" i="18"/>
  <c r="G683" i="18"/>
  <c r="D500" i="18"/>
  <c r="F500" i="18"/>
  <c r="E500" i="18"/>
  <c r="G500" i="18"/>
  <c r="F659" i="18"/>
  <c r="E659" i="18"/>
  <c r="D659" i="18"/>
  <c r="G659" i="18"/>
  <c r="E547" i="18"/>
  <c r="F547" i="18"/>
  <c r="G547" i="18"/>
  <c r="D547" i="18"/>
  <c r="F524" i="18"/>
  <c r="E524" i="18"/>
  <c r="G524" i="18"/>
  <c r="D524" i="18"/>
  <c r="G541" i="18"/>
  <c r="D541" i="18"/>
  <c r="F541" i="18"/>
  <c r="E541" i="18"/>
  <c r="F731" i="18"/>
  <c r="G731" i="18"/>
  <c r="D731" i="18"/>
  <c r="E731" i="18"/>
  <c r="E705" i="18"/>
  <c r="G705" i="18"/>
  <c r="F705" i="18"/>
  <c r="D705" i="18"/>
  <c r="F561" i="18"/>
  <c r="D561" i="18"/>
  <c r="E561" i="18"/>
  <c r="G561" i="18"/>
  <c r="D703" i="18"/>
  <c r="F703" i="18"/>
  <c r="E703" i="18"/>
  <c r="G703" i="18"/>
  <c r="D468" i="18"/>
  <c r="F468" i="18"/>
  <c r="G468" i="18"/>
  <c r="E468" i="18"/>
  <c r="E747" i="18"/>
  <c r="F747" i="18"/>
  <c r="G747" i="18"/>
  <c r="D747" i="18"/>
  <c r="E727" i="18"/>
  <c r="D727" i="18"/>
  <c r="F727" i="18"/>
  <c r="G727" i="18"/>
  <c r="G622" i="18"/>
  <c r="D622" i="18"/>
  <c r="F622" i="18"/>
  <c r="E622" i="18"/>
  <c r="F658" i="18"/>
  <c r="E658" i="18"/>
  <c r="D658" i="18"/>
  <c r="G658" i="18"/>
  <c r="F537" i="18"/>
  <c r="G537" i="18"/>
  <c r="D537" i="18"/>
  <c r="E537" i="18"/>
  <c r="G669" i="18"/>
  <c r="E669" i="18"/>
  <c r="D669" i="18"/>
  <c r="F669" i="18"/>
  <c r="F529" i="18"/>
  <c r="G529" i="18"/>
  <c r="D529" i="18"/>
  <c r="E529" i="18"/>
  <c r="E443" i="18"/>
  <c r="D443" i="18"/>
  <c r="G443" i="18"/>
  <c r="F443" i="18"/>
  <c r="D565" i="18"/>
  <c r="F565" i="18"/>
  <c r="E565" i="18"/>
  <c r="G565" i="18"/>
  <c r="D677" i="18"/>
  <c r="E677" i="18"/>
  <c r="G677" i="18"/>
  <c r="F677" i="18"/>
  <c r="D498" i="18"/>
  <c r="E498" i="18"/>
  <c r="F498" i="18"/>
  <c r="G498" i="18"/>
  <c r="D581" i="17"/>
  <c r="E581" i="17"/>
  <c r="F581" i="17"/>
  <c r="G581" i="17"/>
  <c r="F615" i="18"/>
  <c r="E615" i="18"/>
  <c r="G615" i="18"/>
  <c r="D615" i="18"/>
  <c r="G687" i="17"/>
  <c r="E687" i="17"/>
  <c r="D687" i="17"/>
  <c r="F687" i="17"/>
  <c r="D681" i="18"/>
  <c r="E681" i="18"/>
  <c r="F681" i="18"/>
  <c r="G681" i="18"/>
  <c r="E672" i="18"/>
  <c r="D672" i="18"/>
  <c r="G672" i="18"/>
  <c r="F672" i="18"/>
  <c r="G623" i="17"/>
  <c r="F623" i="17"/>
  <c r="D623" i="17"/>
  <c r="E623" i="17"/>
  <c r="D472" i="18"/>
  <c r="G472" i="18"/>
  <c r="E472" i="18"/>
  <c r="F472" i="18"/>
  <c r="F548" i="18"/>
  <c r="G548" i="18"/>
  <c r="D548" i="18"/>
  <c r="E548" i="18"/>
  <c r="E699" i="17"/>
  <c r="F699" i="17"/>
  <c r="D699" i="17"/>
  <c r="G699" i="17"/>
  <c r="D605" i="18"/>
  <c r="E605" i="18"/>
  <c r="F605" i="18"/>
  <c r="G605" i="18"/>
  <c r="E523" i="18"/>
  <c r="F523" i="18"/>
  <c r="D523" i="18"/>
  <c r="G523" i="18"/>
  <c r="D508" i="18"/>
  <c r="G508" i="18"/>
  <c r="F508" i="18"/>
  <c r="E508" i="18"/>
  <c r="E667" i="18"/>
  <c r="G667" i="18"/>
  <c r="D667" i="18"/>
  <c r="F667" i="18"/>
  <c r="E463" i="18"/>
  <c r="G463" i="18"/>
  <c r="F463" i="18"/>
  <c r="D463" i="18"/>
  <c r="F664" i="18"/>
  <c r="G664" i="18"/>
  <c r="D664" i="18"/>
  <c r="E664" i="18"/>
  <c r="D713" i="18"/>
  <c r="E713" i="18"/>
  <c r="G713" i="18"/>
  <c r="F713" i="18"/>
  <c r="F536" i="18"/>
  <c r="E536" i="18"/>
  <c r="D536" i="18"/>
  <c r="G536" i="18"/>
  <c r="G592" i="18"/>
  <c r="E592" i="18"/>
  <c r="F592" i="18"/>
  <c r="D592" i="18"/>
  <c r="D624" i="18"/>
  <c r="F624" i="18"/>
  <c r="E624" i="18"/>
  <c r="G624" i="18"/>
  <c r="D655" i="18"/>
  <c r="E655" i="18"/>
  <c r="G655" i="18"/>
  <c r="F655" i="18"/>
  <c r="G530" i="18"/>
  <c r="E530" i="18"/>
  <c r="D530" i="18"/>
  <c r="F530" i="18"/>
  <c r="G693" i="18"/>
  <c r="D693" i="18"/>
  <c r="E693" i="18"/>
  <c r="F693" i="18"/>
  <c r="E586" i="18"/>
  <c r="F586" i="18"/>
  <c r="D586" i="18"/>
  <c r="G586" i="18"/>
  <c r="F755" i="18"/>
  <c r="D755" i="18"/>
  <c r="G755" i="18"/>
  <c r="E755" i="18"/>
  <c r="D534" i="18"/>
  <c r="G534" i="18"/>
  <c r="E534" i="18"/>
  <c r="F534" i="18"/>
  <c r="G447" i="18"/>
  <c r="E447" i="18"/>
  <c r="D447" i="18"/>
  <c r="F447" i="18"/>
  <c r="E594" i="18"/>
  <c r="D594" i="18"/>
  <c r="G594" i="18"/>
  <c r="F594" i="18"/>
  <c r="E454" i="18"/>
  <c r="G454" i="18"/>
  <c r="F454" i="18"/>
  <c r="D454" i="18"/>
  <c r="D486" i="18"/>
  <c r="E486" i="18"/>
  <c r="G486" i="18"/>
  <c r="F486" i="18"/>
  <c r="D583" i="18"/>
  <c r="E583" i="18"/>
  <c r="G583" i="18"/>
  <c r="F583" i="18"/>
  <c r="E515" i="18"/>
  <c r="G515" i="18"/>
  <c r="D515" i="18"/>
  <c r="F515" i="18"/>
  <c r="E753" i="18"/>
  <c r="F753" i="18"/>
  <c r="D753" i="18"/>
  <c r="G753" i="18"/>
  <c r="D451" i="18"/>
  <c r="F451" i="18"/>
  <c r="G451" i="18"/>
  <c r="E451" i="18"/>
  <c r="E441" i="18"/>
  <c r="D441" i="18"/>
  <c r="F441" i="18"/>
  <c r="G441" i="18"/>
  <c r="F617" i="18"/>
  <c r="D617" i="18"/>
  <c r="E617" i="18"/>
  <c r="G617" i="18"/>
  <c r="F545" i="18"/>
  <c r="G545" i="18"/>
  <c r="D545" i="18"/>
  <c r="E545" i="18"/>
  <c r="G512" i="18"/>
  <c r="D512" i="18"/>
  <c r="E512" i="18"/>
  <c r="F512" i="18"/>
  <c r="F525" i="18"/>
  <c r="G525" i="18"/>
  <c r="D525" i="18"/>
  <c r="E525" i="18"/>
  <c r="E739" i="18"/>
  <c r="F739" i="18"/>
  <c r="D739" i="18"/>
  <c r="G739" i="18"/>
  <c r="F775" i="18"/>
  <c r="G775" i="18"/>
  <c r="E775" i="18"/>
  <c r="D775" i="18"/>
  <c r="G695" i="18"/>
  <c r="F695" i="18"/>
  <c r="E695" i="18"/>
  <c r="D695" i="18"/>
  <c r="E599" i="18"/>
  <c r="D599" i="18"/>
  <c r="G599" i="18"/>
  <c r="F599" i="18"/>
  <c r="G721" i="18"/>
  <c r="D721" i="18"/>
  <c r="E721" i="18"/>
  <c r="F721" i="18"/>
  <c r="D745" i="18"/>
  <c r="G745" i="18"/>
  <c r="E745" i="18"/>
  <c r="F745" i="18"/>
  <c r="D697" i="18"/>
  <c r="E697" i="18"/>
  <c r="G697" i="18"/>
  <c r="F697" i="18"/>
  <c r="D502" i="18"/>
  <c r="E502" i="18"/>
  <c r="F502" i="18"/>
  <c r="G502" i="18"/>
  <c r="D496" i="18"/>
  <c r="F496" i="18"/>
  <c r="G496" i="18"/>
  <c r="E496" i="18"/>
  <c r="E514" i="18"/>
  <c r="D514" i="18"/>
  <c r="F514" i="18"/>
  <c r="G514" i="18"/>
  <c r="E452" i="18"/>
  <c r="F452" i="18"/>
  <c r="G452" i="18"/>
  <c r="D452" i="18"/>
  <c r="F549" i="18"/>
  <c r="D549" i="18"/>
  <c r="E549" i="18"/>
  <c r="G549" i="18"/>
  <c r="E606" i="18"/>
  <c r="D606" i="18"/>
  <c r="F606" i="18"/>
  <c r="G606" i="18"/>
  <c r="E517" i="18"/>
  <c r="D517" i="18"/>
  <c r="F517" i="18"/>
  <c r="G517" i="18"/>
  <c r="F616" i="18"/>
  <c r="D616" i="18"/>
  <c r="G616" i="18"/>
  <c r="E616" i="18"/>
  <c r="E544" i="18"/>
  <c r="D544" i="18"/>
  <c r="G544" i="18"/>
  <c r="F544" i="18"/>
  <c r="D476" i="18"/>
  <c r="G476" i="18"/>
  <c r="E476" i="18"/>
  <c r="F476" i="18"/>
  <c r="G604" i="18"/>
  <c r="F604" i="18"/>
  <c r="D604" i="18"/>
  <c r="E604" i="18"/>
  <c r="G531" i="18"/>
  <c r="D531" i="18"/>
  <c r="E531" i="18"/>
  <c r="F531" i="18"/>
  <c r="G639" i="18"/>
  <c r="D639" i="18"/>
  <c r="E639" i="18"/>
  <c r="F639" i="18"/>
  <c r="E465" i="18"/>
  <c r="D465" i="18"/>
  <c r="G465" i="18"/>
  <c r="F465" i="18"/>
  <c r="E580" i="18"/>
  <c r="F580" i="18"/>
  <c r="D580" i="18"/>
  <c r="G580" i="18"/>
  <c r="F651" i="18"/>
  <c r="D651" i="18"/>
  <c r="E651" i="18"/>
  <c r="G651" i="18"/>
  <c r="D457" i="18"/>
  <c r="G457" i="18"/>
  <c r="F457" i="18"/>
  <c r="E457" i="18"/>
  <c r="E556" i="18"/>
  <c r="F556" i="18"/>
  <c r="D556" i="18"/>
  <c r="G556" i="18"/>
  <c r="F737" i="18"/>
  <c r="E737" i="18"/>
  <c r="D737" i="18"/>
  <c r="G737" i="18"/>
  <c r="E540" i="18"/>
  <c r="D540" i="18"/>
  <c r="G540" i="18"/>
  <c r="F540" i="18"/>
  <c r="F527" i="18"/>
  <c r="G527" i="18"/>
  <c r="D527" i="18"/>
  <c r="E527" i="18"/>
  <c r="E518" i="18"/>
  <c r="D518" i="18"/>
  <c r="F518" i="18"/>
  <c r="G518" i="18"/>
  <c r="F575" i="18"/>
  <c r="E575" i="18"/>
  <c r="G575" i="18"/>
  <c r="D575" i="18"/>
  <c r="G769" i="18"/>
  <c r="E769" i="18"/>
  <c r="F769" i="18"/>
  <c r="D769" i="18"/>
  <c r="G653" i="18"/>
  <c r="F653" i="18"/>
  <c r="E653" i="18"/>
  <c r="D653" i="18"/>
  <c r="G699" i="18"/>
  <c r="E699" i="18"/>
  <c r="F699" i="18"/>
  <c r="D699" i="18"/>
  <c r="D701" i="18"/>
  <c r="E701" i="18"/>
  <c r="F701" i="18"/>
  <c r="G701" i="18"/>
  <c r="E528" i="18"/>
  <c r="F528" i="18"/>
  <c r="D528" i="18"/>
  <c r="G528" i="18"/>
  <c r="F725" i="18"/>
  <c r="E725" i="18"/>
  <c r="G725" i="18"/>
  <c r="D725" i="18"/>
  <c r="D455" i="18"/>
  <c r="F455" i="18"/>
  <c r="G455" i="18"/>
  <c r="E455" i="18"/>
  <c r="E598" i="18"/>
  <c r="G598" i="18"/>
  <c r="D598" i="18"/>
  <c r="F598" i="18"/>
  <c r="D539" i="18"/>
  <c r="F539" i="18"/>
  <c r="G539" i="18"/>
  <c r="E539" i="18"/>
  <c r="F767" i="18"/>
  <c r="E767" i="18"/>
  <c r="D767" i="18"/>
  <c r="G767" i="18"/>
  <c r="D773" i="18"/>
  <c r="G773" i="18"/>
  <c r="F773" i="18"/>
  <c r="E773" i="18"/>
  <c r="K348" i="20"/>
  <c r="L348" i="20"/>
  <c r="J349" i="20"/>
  <c r="F6" i="16"/>
  <c r="E6" i="16"/>
  <c r="G6" i="16" s="1"/>
  <c r="E8" i="12"/>
  <c r="B8" i="16"/>
  <c r="H7" i="12"/>
  <c r="C7" i="12"/>
  <c r="G6" i="12"/>
  <c r="C7" i="16"/>
  <c r="H7" i="16"/>
  <c r="AB470" i="8"/>
  <c r="S470" i="8"/>
  <c r="J470" i="8"/>
  <c r="Y470" i="8"/>
  <c r="M470" i="8"/>
  <c r="P470" i="8"/>
  <c r="V470" i="8"/>
  <c r="J452" i="8"/>
  <c r="S452" i="8"/>
  <c r="V452" i="8"/>
  <c r="Y452" i="8"/>
  <c r="M452" i="8"/>
  <c r="P452" i="8"/>
  <c r="AB452" i="8"/>
  <c r="J475" i="8"/>
  <c r="M475" i="8"/>
  <c r="AB475" i="8"/>
  <c r="X462" i="8"/>
  <c r="R462" i="8"/>
  <c r="AA462" i="8"/>
  <c r="U462" i="8"/>
  <c r="L462" i="8"/>
  <c r="O462" i="8"/>
  <c r="I462" i="8"/>
  <c r="Y497" i="8"/>
  <c r="S497" i="8"/>
  <c r="J497" i="8"/>
  <c r="V497" i="8"/>
  <c r="M497" i="8"/>
  <c r="P497" i="8"/>
  <c r="AB497" i="8"/>
  <c r="Y485" i="8"/>
  <c r="P485" i="8"/>
  <c r="S485" i="8"/>
  <c r="J485" i="8"/>
  <c r="M485" i="8"/>
  <c r="P534" i="8"/>
  <c r="AB534" i="8"/>
  <c r="Y534" i="8"/>
  <c r="V534" i="8"/>
  <c r="S534" i="8"/>
  <c r="M534" i="8"/>
  <c r="J534" i="8"/>
  <c r="AB491" i="8"/>
  <c r="M491" i="8"/>
  <c r="U479" i="8"/>
  <c r="AA479" i="8"/>
  <c r="O479" i="8"/>
  <c r="X479" i="8"/>
  <c r="I479" i="8"/>
  <c r="L479" i="8"/>
  <c r="R479" i="8"/>
  <c r="X472" i="8"/>
  <c r="O472" i="8"/>
  <c r="AA472" i="8"/>
  <c r="R472" i="8"/>
  <c r="I472" i="8"/>
  <c r="U472" i="8"/>
  <c r="L472" i="8"/>
  <c r="X497" i="8"/>
  <c r="I497" i="8"/>
  <c r="R497" i="8"/>
  <c r="O497" i="8"/>
  <c r="AA497" i="8"/>
  <c r="U497" i="8"/>
  <c r="L497" i="8"/>
  <c r="AA536" i="8"/>
  <c r="L536" i="8"/>
  <c r="U536" i="8"/>
  <c r="R536" i="8"/>
  <c r="S513" i="8"/>
  <c r="Y513" i="8"/>
  <c r="AB513" i="8"/>
  <c r="J513" i="8"/>
  <c r="M513" i="8"/>
  <c r="P513" i="8"/>
  <c r="V513" i="8"/>
  <c r="U523" i="8"/>
  <c r="O523" i="8"/>
  <c r="I523" i="8"/>
  <c r="AA523" i="8"/>
  <c r="R523" i="8"/>
  <c r="L523" i="8"/>
  <c r="X523" i="8"/>
  <c r="R513" i="8"/>
  <c r="U513" i="8"/>
  <c r="I513" i="8"/>
  <c r="X513" i="8"/>
  <c r="AA513" i="8"/>
  <c r="L513" i="8"/>
  <c r="O513" i="8"/>
  <c r="U471" i="8"/>
  <c r="O468" i="8"/>
  <c r="I468" i="8"/>
  <c r="X468" i="8"/>
  <c r="AA468" i="8"/>
  <c r="R468" i="8"/>
  <c r="L468" i="8"/>
  <c r="U468" i="8"/>
  <c r="L452" i="8"/>
  <c r="R452" i="8"/>
  <c r="U452" i="8"/>
  <c r="X452" i="8"/>
  <c r="I452" i="8"/>
  <c r="AA452" i="8"/>
  <c r="O452" i="8"/>
  <c r="AA539" i="8"/>
  <c r="X539" i="8"/>
  <c r="U539" i="8"/>
  <c r="R539" i="8"/>
  <c r="M495" i="8"/>
  <c r="J495" i="8"/>
  <c r="S495" i="8"/>
  <c r="AB495" i="8"/>
  <c r="V495" i="8"/>
  <c r="P495" i="8"/>
  <c r="Y495" i="8"/>
  <c r="R501" i="8"/>
  <c r="X521" i="8"/>
  <c r="R521" i="8"/>
  <c r="O521" i="8"/>
  <c r="AA521" i="8"/>
  <c r="M505" i="8"/>
  <c r="AB505" i="8"/>
  <c r="P505" i="8"/>
  <c r="S505" i="8"/>
  <c r="V505" i="8"/>
  <c r="J505" i="8"/>
  <c r="Y505" i="8"/>
  <c r="R519" i="8"/>
  <c r="I519" i="8"/>
  <c r="X519" i="8"/>
  <c r="L519" i="8"/>
  <c r="U519" i="8"/>
  <c r="AA519" i="8"/>
  <c r="O519" i="8"/>
  <c r="AB479" i="8"/>
  <c r="V479" i="8"/>
  <c r="M479" i="8"/>
  <c r="P479" i="8"/>
  <c r="S479" i="8"/>
  <c r="J479" i="8"/>
  <c r="Y479" i="8"/>
  <c r="U505" i="8"/>
  <c r="L505" i="8"/>
  <c r="I505" i="8"/>
  <c r="AA505" i="8"/>
  <c r="X505" i="8"/>
  <c r="O505" i="8"/>
  <c r="R505" i="8"/>
  <c r="AB519" i="8"/>
  <c r="V519" i="8"/>
  <c r="S519" i="8"/>
  <c r="J519" i="8"/>
  <c r="Y519" i="8"/>
  <c r="M519" i="8"/>
  <c r="P519" i="8"/>
  <c r="P468" i="8"/>
  <c r="J468" i="8"/>
  <c r="Y468" i="8"/>
  <c r="M468" i="8"/>
  <c r="S468" i="8"/>
  <c r="V468" i="8"/>
  <c r="AB468" i="8"/>
  <c r="AA538" i="8"/>
  <c r="R538" i="8"/>
  <c r="I538" i="8"/>
  <c r="U538" i="8"/>
  <c r="L538" i="8"/>
  <c r="X538" i="8"/>
  <c r="O538" i="8"/>
  <c r="X465" i="8"/>
  <c r="U465" i="8"/>
  <c r="L465" i="8"/>
  <c r="AA465" i="8"/>
  <c r="R533" i="8"/>
  <c r="AA533" i="8"/>
  <c r="L533" i="8"/>
  <c r="O533" i="8"/>
  <c r="U533" i="8"/>
  <c r="I533" i="8"/>
  <c r="X533" i="8"/>
  <c r="AB528" i="8"/>
  <c r="P528" i="8"/>
  <c r="M528" i="8"/>
  <c r="Y528" i="8"/>
  <c r="X495" i="8"/>
  <c r="O495" i="8"/>
  <c r="R495" i="8"/>
  <c r="AA495" i="8"/>
  <c r="L495" i="8"/>
  <c r="I495" i="8"/>
  <c r="U495" i="8"/>
  <c r="Y511" i="8"/>
  <c r="V511" i="8"/>
  <c r="M511" i="8"/>
  <c r="AB511" i="8"/>
  <c r="P511" i="8"/>
  <c r="J511" i="8"/>
  <c r="S511" i="8"/>
  <c r="AB527" i="8"/>
  <c r="O483" i="8"/>
  <c r="X483" i="8"/>
  <c r="AA483" i="8"/>
  <c r="I483" i="8"/>
  <c r="U483" i="8"/>
  <c r="L483" i="8"/>
  <c r="R483" i="8"/>
  <c r="S538" i="8"/>
  <c r="P538" i="8"/>
  <c r="AB538" i="8"/>
  <c r="V538" i="8"/>
  <c r="Y538" i="8"/>
  <c r="M538" i="8"/>
  <c r="J538" i="8"/>
  <c r="J533" i="8"/>
  <c r="M533" i="8"/>
  <c r="S533" i="8"/>
  <c r="Y533" i="8"/>
  <c r="V533" i="8"/>
  <c r="P533" i="8"/>
  <c r="AB533" i="8"/>
  <c r="S531" i="8"/>
  <c r="M531" i="8"/>
  <c r="X511" i="8"/>
  <c r="O511" i="8"/>
  <c r="AA511" i="8"/>
  <c r="R511" i="8"/>
  <c r="U511" i="8"/>
  <c r="I511" i="8"/>
  <c r="L511" i="8"/>
  <c r="AA459" i="8"/>
  <c r="O459" i="8"/>
  <c r="U459" i="8"/>
  <c r="I459" i="8"/>
  <c r="R459" i="8"/>
  <c r="X459" i="8"/>
  <c r="L459" i="8"/>
  <c r="J483" i="8"/>
  <c r="S483" i="8"/>
  <c r="P483" i="8"/>
  <c r="V483" i="8"/>
  <c r="Y483" i="8"/>
  <c r="M483" i="8"/>
  <c r="AB483" i="8"/>
  <c r="J517" i="8"/>
  <c r="V517" i="8"/>
  <c r="M517" i="8"/>
  <c r="P517" i="8"/>
  <c r="S517" i="8"/>
  <c r="Y517" i="8"/>
  <c r="AB517" i="8"/>
  <c r="O524" i="8"/>
  <c r="L524" i="8"/>
  <c r="I524" i="8"/>
  <c r="X524" i="8"/>
  <c r="X517" i="8"/>
  <c r="AA517" i="8"/>
  <c r="U517" i="8"/>
  <c r="O517" i="8"/>
  <c r="L517" i="8"/>
  <c r="R517" i="8"/>
  <c r="I517" i="8"/>
  <c r="M469" i="8"/>
  <c r="AB469" i="8"/>
  <c r="V469" i="8"/>
  <c r="P469" i="8"/>
  <c r="I453" i="8"/>
  <c r="R453" i="8"/>
  <c r="X453" i="8"/>
  <c r="O453" i="8"/>
  <c r="L541" i="8"/>
  <c r="R541" i="8"/>
  <c r="U541" i="8"/>
  <c r="V462" i="8"/>
  <c r="M462" i="8"/>
  <c r="Y462" i="8"/>
  <c r="AB462" i="8"/>
  <c r="J462" i="8"/>
  <c r="P462" i="8"/>
  <c r="S462" i="8"/>
  <c r="AA470" i="8"/>
  <c r="O470" i="8"/>
  <c r="X470" i="8"/>
  <c r="R470" i="8"/>
  <c r="U470" i="8"/>
  <c r="I470" i="8"/>
  <c r="L470" i="8"/>
  <c r="J523" i="8"/>
  <c r="Y523" i="8"/>
  <c r="AB523" i="8"/>
  <c r="S523" i="8"/>
  <c r="V523" i="8"/>
  <c r="P523" i="8"/>
  <c r="M523" i="8"/>
  <c r="P459" i="8"/>
  <c r="J459" i="8"/>
  <c r="V459" i="8"/>
  <c r="AB459" i="8"/>
  <c r="Y459" i="8"/>
  <c r="M459" i="8"/>
  <c r="S459" i="8"/>
  <c r="Y472" i="8"/>
  <c r="V472" i="8"/>
  <c r="P472" i="8"/>
  <c r="J472" i="8"/>
  <c r="AB472" i="8"/>
  <c r="M472" i="8"/>
  <c r="S472" i="8"/>
  <c r="R534" i="8"/>
  <c r="AA534" i="8"/>
  <c r="U534" i="8"/>
  <c r="L534" i="8"/>
  <c r="I534" i="8"/>
  <c r="X534" i="8"/>
  <c r="O534" i="8"/>
  <c r="K35" i="7"/>
  <c r="N35" i="7" s="1"/>
  <c r="Q35" i="7" s="1"/>
  <c r="T35" i="7" s="1"/>
  <c r="W35" i="7" s="1"/>
  <c r="Z35" i="7" s="1"/>
  <c r="AC35" i="7" s="1"/>
  <c r="F34" i="7"/>
  <c r="I34" i="7" s="1"/>
  <c r="L34" i="7" s="1"/>
  <c r="O34" i="7" s="1"/>
  <c r="R34" i="7" s="1"/>
  <c r="U34" i="7" s="1"/>
  <c r="X34" i="7" s="1"/>
  <c r="AA34" i="7" s="1"/>
  <c r="G46" i="7"/>
  <c r="J46" i="7" s="1"/>
  <c r="M46" i="7" s="1"/>
  <c r="P46" i="7" s="1"/>
  <c r="S46" i="7" s="1"/>
  <c r="V46" i="7" s="1"/>
  <c r="Y46" i="7" s="1"/>
  <c r="AB46" i="7" s="1"/>
  <c r="K42" i="7"/>
  <c r="N42" i="7" s="1"/>
  <c r="Q42" i="7" s="1"/>
  <c r="T42" i="7" s="1"/>
  <c r="W42" i="7" s="1"/>
  <c r="Z42" i="7" s="1"/>
  <c r="AC42" i="7" s="1"/>
  <c r="K31" i="7"/>
  <c r="N31" i="7" s="1"/>
  <c r="Q31" i="7" s="1"/>
  <c r="T31" i="7" s="1"/>
  <c r="W31" i="7" s="1"/>
  <c r="Z31" i="7" s="1"/>
  <c r="AC31" i="7" s="1"/>
  <c r="C26" i="7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K25" i="7"/>
  <c r="N25" i="7" s="1"/>
  <c r="Q25" i="7" s="1"/>
  <c r="T25" i="7" s="1"/>
  <c r="W25" i="7" s="1"/>
  <c r="Z25" i="7" s="1"/>
  <c r="AC25" i="7" s="1"/>
  <c r="F31" i="7"/>
  <c r="I31" i="7" s="1"/>
  <c r="L31" i="7" s="1"/>
  <c r="O31" i="7" s="1"/>
  <c r="R31" i="7" s="1"/>
  <c r="U31" i="7" s="1"/>
  <c r="X31" i="7" s="1"/>
  <c r="AA31" i="7" s="1"/>
  <c r="F25" i="7"/>
  <c r="I25" i="7" s="1"/>
  <c r="L25" i="7" s="1"/>
  <c r="O25" i="7" s="1"/>
  <c r="R25" i="7" s="1"/>
  <c r="U25" i="7" s="1"/>
  <c r="X25" i="7" s="1"/>
  <c r="AA25" i="7" s="1"/>
  <c r="G31" i="7"/>
  <c r="J31" i="7" s="1"/>
  <c r="M31" i="7" s="1"/>
  <c r="P31" i="7" s="1"/>
  <c r="S31" i="7" s="1"/>
  <c r="V31" i="7" s="1"/>
  <c r="Y31" i="7" s="1"/>
  <c r="AB31" i="7" s="1"/>
  <c r="G34" i="7"/>
  <c r="J34" i="7" s="1"/>
  <c r="M34" i="7" s="1"/>
  <c r="P34" i="7" s="1"/>
  <c r="S34" i="7" s="1"/>
  <c r="V34" i="7" s="1"/>
  <c r="Y34" i="7" s="1"/>
  <c r="AB34" i="7" s="1"/>
  <c r="K46" i="7"/>
  <c r="N46" i="7" s="1"/>
  <c r="Q46" i="7" s="1"/>
  <c r="T46" i="7" s="1"/>
  <c r="W46" i="7" s="1"/>
  <c r="Z46" i="7" s="1"/>
  <c r="AC46" i="7" s="1"/>
  <c r="F46" i="7"/>
  <c r="I46" i="7" s="1"/>
  <c r="L46" i="7" s="1"/>
  <c r="O46" i="7" s="1"/>
  <c r="R46" i="7" s="1"/>
  <c r="U46" i="7" s="1"/>
  <c r="X46" i="7" s="1"/>
  <c r="AA46" i="7" s="1"/>
  <c r="K34" i="7"/>
  <c r="N34" i="7" s="1"/>
  <c r="Q34" i="7" s="1"/>
  <c r="T34" i="7" s="1"/>
  <c r="W34" i="7" s="1"/>
  <c r="Z34" i="7" s="1"/>
  <c r="AC34" i="7" s="1"/>
  <c r="F35" i="7"/>
  <c r="I35" i="7" s="1"/>
  <c r="L35" i="7" s="1"/>
  <c r="O35" i="7" s="1"/>
  <c r="R35" i="7" s="1"/>
  <c r="U35" i="7" s="1"/>
  <c r="X35" i="7" s="1"/>
  <c r="AA35" i="7" s="1"/>
  <c r="G35" i="7"/>
  <c r="J35" i="7" s="1"/>
  <c r="M35" i="7" s="1"/>
  <c r="P35" i="7" s="1"/>
  <c r="S35" i="7" s="1"/>
  <c r="V35" i="7" s="1"/>
  <c r="Y35" i="7" s="1"/>
  <c r="AB35" i="7" s="1"/>
  <c r="G42" i="7"/>
  <c r="J42" i="7" s="1"/>
  <c r="M42" i="7" s="1"/>
  <c r="P42" i="7" s="1"/>
  <c r="S42" i="7" s="1"/>
  <c r="V42" i="7" s="1"/>
  <c r="Y42" i="7" s="1"/>
  <c r="AB42" i="7" s="1"/>
  <c r="F42" i="7"/>
  <c r="I42" i="7" s="1"/>
  <c r="L42" i="7" s="1"/>
  <c r="O42" i="7" s="1"/>
  <c r="R42" i="7" s="1"/>
  <c r="U42" i="7" s="1"/>
  <c r="X42" i="7" s="1"/>
  <c r="AA42" i="7" s="1"/>
  <c r="J6" i="16"/>
  <c r="I6" i="16"/>
  <c r="D6" i="16"/>
  <c r="J6" i="12"/>
  <c r="I6" i="12"/>
  <c r="D6" i="12"/>
  <c r="J244" i="20"/>
  <c r="K243" i="20"/>
  <c r="L243" i="20"/>
  <c r="B8" i="18"/>
  <c r="A64" i="5"/>
  <c r="A90" i="5"/>
  <c r="AC19" i="8"/>
  <c r="Z19" i="8"/>
  <c r="W19" i="8"/>
  <c r="T19" i="8"/>
  <c r="Q19" i="8"/>
  <c r="N19" i="8"/>
  <c r="K19" i="8"/>
  <c r="S527" i="8" l="1"/>
  <c r="J531" i="8"/>
  <c r="S475" i="8"/>
  <c r="I521" i="8"/>
  <c r="U521" i="8"/>
  <c r="J528" i="8"/>
  <c r="S528" i="8"/>
  <c r="Y469" i="8"/>
  <c r="L539" i="8"/>
  <c r="AA453" i="8"/>
  <c r="J469" i="8"/>
  <c r="O539" i="8"/>
  <c r="U453" i="8"/>
  <c r="O536" i="8"/>
  <c r="I536" i="8"/>
  <c r="V485" i="8"/>
  <c r="S491" i="8"/>
  <c r="AA501" i="8"/>
  <c r="U501" i="8"/>
  <c r="AA491" i="8"/>
  <c r="X501" i="8"/>
  <c r="AB531" i="8"/>
  <c r="Y531" i="8"/>
  <c r="P531" i="8"/>
  <c r="V475" i="8"/>
  <c r="P475" i="8"/>
  <c r="O541" i="8"/>
  <c r="U524" i="8"/>
  <c r="O465" i="8"/>
  <c r="AA524" i="8"/>
  <c r="I541" i="8"/>
  <c r="X541" i="8"/>
  <c r="R465" i="8"/>
  <c r="O501" i="8"/>
  <c r="L491" i="8"/>
  <c r="I501" i="8"/>
  <c r="X491" i="8"/>
  <c r="Y527" i="8"/>
  <c r="I471" i="8"/>
  <c r="L540" i="8"/>
  <c r="R471" i="8"/>
  <c r="AA540" i="8"/>
  <c r="X471" i="8"/>
  <c r="R540" i="8"/>
  <c r="L471" i="8"/>
  <c r="I540" i="8"/>
  <c r="AA471" i="8"/>
  <c r="X540" i="8"/>
  <c r="P527" i="8"/>
  <c r="U540" i="8"/>
  <c r="Y481" i="8"/>
  <c r="J481" i="8"/>
  <c r="M527" i="8"/>
  <c r="J527" i="8"/>
  <c r="U491" i="8"/>
  <c r="R491" i="8"/>
  <c r="O491" i="8"/>
  <c r="R525" i="8"/>
  <c r="AA460" i="8"/>
  <c r="O525" i="8"/>
  <c r="L525" i="8"/>
  <c r="I525" i="8"/>
  <c r="X525" i="8"/>
  <c r="AA525" i="8"/>
  <c r="Y491" i="8"/>
  <c r="V491" i="8"/>
  <c r="I460" i="8"/>
  <c r="P491" i="8"/>
  <c r="AB465" i="8"/>
  <c r="A21" i="5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Y465" i="8"/>
  <c r="V465" i="8"/>
  <c r="M465" i="8"/>
  <c r="S465" i="8"/>
  <c r="J465" i="8"/>
  <c r="M539" i="8"/>
  <c r="AA489" i="8"/>
  <c r="I489" i="8"/>
  <c r="X489" i="8"/>
  <c r="O489" i="8"/>
  <c r="U489" i="8"/>
  <c r="Y539" i="8"/>
  <c r="V539" i="8"/>
  <c r="P539" i="8"/>
  <c r="J539" i="8"/>
  <c r="AB539" i="8"/>
  <c r="U535" i="8"/>
  <c r="U460" i="8"/>
  <c r="O460" i="8"/>
  <c r="L460" i="8"/>
  <c r="Y530" i="8"/>
  <c r="R489" i="8"/>
  <c r="V530" i="8"/>
  <c r="R460" i="8"/>
  <c r="P481" i="8"/>
  <c r="S530" i="8"/>
  <c r="M530" i="8"/>
  <c r="V481" i="8"/>
  <c r="AB530" i="8"/>
  <c r="AB481" i="8"/>
  <c r="S481" i="8"/>
  <c r="J530" i="8"/>
  <c r="Y489" i="8"/>
  <c r="V489" i="8"/>
  <c r="L469" i="8"/>
  <c r="S489" i="8"/>
  <c r="AB489" i="8"/>
  <c r="AA469" i="8"/>
  <c r="X469" i="8"/>
  <c r="J489" i="8"/>
  <c r="I469" i="8"/>
  <c r="P489" i="8"/>
  <c r="O469" i="8"/>
  <c r="R469" i="8"/>
  <c r="L532" i="8"/>
  <c r="Y464" i="8"/>
  <c r="I535" i="8"/>
  <c r="Y541" i="8"/>
  <c r="V464" i="8"/>
  <c r="S464" i="8"/>
  <c r="L535" i="8"/>
  <c r="P464" i="8"/>
  <c r="R535" i="8"/>
  <c r="AB464" i="8"/>
  <c r="AA535" i="8"/>
  <c r="M464" i="8"/>
  <c r="X535" i="8"/>
  <c r="O481" i="8"/>
  <c r="I481" i="8"/>
  <c r="L481" i="8"/>
  <c r="R481" i="8"/>
  <c r="R527" i="8"/>
  <c r="I527" i="8"/>
  <c r="U464" i="8"/>
  <c r="X464" i="8"/>
  <c r="I464" i="8"/>
  <c r="X527" i="8"/>
  <c r="AA464" i="8"/>
  <c r="U527" i="8"/>
  <c r="L527" i="8"/>
  <c r="AA527" i="8"/>
  <c r="L464" i="8"/>
  <c r="R464" i="8"/>
  <c r="AA481" i="8"/>
  <c r="U481" i="8"/>
  <c r="AB471" i="8"/>
  <c r="Y471" i="8"/>
  <c r="Y501" i="8"/>
  <c r="J471" i="8"/>
  <c r="V471" i="8"/>
  <c r="J535" i="8"/>
  <c r="P535" i="8"/>
  <c r="Y535" i="8"/>
  <c r="M471" i="8"/>
  <c r="AB535" i="8"/>
  <c r="S471" i="8"/>
  <c r="S535" i="8"/>
  <c r="V460" i="8"/>
  <c r="J460" i="8"/>
  <c r="P501" i="8"/>
  <c r="S460" i="8"/>
  <c r="J501" i="8"/>
  <c r="AB460" i="8"/>
  <c r="AB501" i="8"/>
  <c r="M501" i="8"/>
  <c r="M535" i="8"/>
  <c r="M460" i="8"/>
  <c r="S501" i="8"/>
  <c r="Y460" i="8"/>
  <c r="AB536" i="8"/>
  <c r="P536" i="8"/>
  <c r="M536" i="8"/>
  <c r="Y536" i="8"/>
  <c r="S536" i="8"/>
  <c r="J536" i="8"/>
  <c r="M541" i="8"/>
  <c r="V541" i="8"/>
  <c r="J541" i="8"/>
  <c r="S541" i="8"/>
  <c r="AB541" i="8"/>
  <c r="AB540" i="8"/>
  <c r="Y540" i="8"/>
  <c r="M540" i="8"/>
  <c r="J540" i="8"/>
  <c r="V540" i="8"/>
  <c r="P540" i="8"/>
  <c r="R530" i="8"/>
  <c r="S521" i="8"/>
  <c r="AB521" i="8"/>
  <c r="M521" i="8"/>
  <c r="M453" i="8"/>
  <c r="V453" i="8"/>
  <c r="S453" i="8"/>
  <c r="J525" i="8"/>
  <c r="P521" i="8"/>
  <c r="P453" i="8"/>
  <c r="Y521" i="8"/>
  <c r="J453" i="8"/>
  <c r="Y453" i="8"/>
  <c r="R474" i="8"/>
  <c r="O474" i="8"/>
  <c r="L474" i="8"/>
  <c r="I474" i="8"/>
  <c r="AA532" i="8"/>
  <c r="U532" i="8"/>
  <c r="R532" i="8"/>
  <c r="O532" i="8"/>
  <c r="Y456" i="8"/>
  <c r="X532" i="8"/>
  <c r="U474" i="8"/>
  <c r="AA474" i="8"/>
  <c r="P458" i="8"/>
  <c r="AB458" i="8"/>
  <c r="V458" i="8"/>
  <c r="M458" i="8"/>
  <c r="J458" i="8"/>
  <c r="S532" i="8"/>
  <c r="M532" i="8"/>
  <c r="J532" i="8"/>
  <c r="P532" i="8"/>
  <c r="AB532" i="8"/>
  <c r="Y458" i="8"/>
  <c r="Y532" i="8"/>
  <c r="I458" i="8"/>
  <c r="X466" i="8"/>
  <c r="U466" i="8"/>
  <c r="AA458" i="8"/>
  <c r="O466" i="8"/>
  <c r="R458" i="8"/>
  <c r="O458" i="8"/>
  <c r="P474" i="8"/>
  <c r="R466" i="8"/>
  <c r="L458" i="8"/>
  <c r="I466" i="8"/>
  <c r="U458" i="8"/>
  <c r="L466" i="8"/>
  <c r="S525" i="8"/>
  <c r="M525" i="8"/>
  <c r="P466" i="8"/>
  <c r="AB525" i="8"/>
  <c r="J521" i="8"/>
  <c r="S474" i="8"/>
  <c r="M456" i="8"/>
  <c r="J456" i="8"/>
  <c r="V456" i="8"/>
  <c r="S456" i="8"/>
  <c r="P456" i="8"/>
  <c r="AB463" i="8"/>
  <c r="P463" i="8"/>
  <c r="S463" i="8"/>
  <c r="Y463" i="8"/>
  <c r="V463" i="8"/>
  <c r="J466" i="8"/>
  <c r="Y466" i="8"/>
  <c r="AA456" i="8"/>
  <c r="M466" i="8"/>
  <c r="L456" i="8"/>
  <c r="S466" i="8"/>
  <c r="AB466" i="8"/>
  <c r="X531" i="8"/>
  <c r="AA475" i="8"/>
  <c r="X475" i="8"/>
  <c r="V524" i="8"/>
  <c r="R456" i="8"/>
  <c r="I531" i="8"/>
  <c r="J474" i="8"/>
  <c r="Y474" i="8"/>
  <c r="Y525" i="8"/>
  <c r="O475" i="8"/>
  <c r="Y524" i="8"/>
  <c r="U475" i="8"/>
  <c r="S524" i="8"/>
  <c r="I475" i="8"/>
  <c r="P524" i="8"/>
  <c r="M524" i="8"/>
  <c r="R475" i="8"/>
  <c r="AB524" i="8"/>
  <c r="P525" i="8"/>
  <c r="L531" i="8"/>
  <c r="I456" i="8"/>
  <c r="X456" i="8"/>
  <c r="U456" i="8"/>
  <c r="AA531" i="8"/>
  <c r="U531" i="8"/>
  <c r="R531" i="8"/>
  <c r="L530" i="8"/>
  <c r="I530" i="8"/>
  <c r="AA530" i="8"/>
  <c r="O530" i="8"/>
  <c r="X530" i="8"/>
  <c r="AA493" i="8"/>
  <c r="X493" i="8"/>
  <c r="R493" i="8"/>
  <c r="U493" i="8"/>
  <c r="P493" i="8"/>
  <c r="S493" i="8"/>
  <c r="M493" i="8"/>
  <c r="J463" i="8"/>
  <c r="O493" i="8"/>
  <c r="V474" i="8"/>
  <c r="L493" i="8"/>
  <c r="J493" i="8"/>
  <c r="M474" i="8"/>
  <c r="V493" i="8"/>
  <c r="Y493" i="8"/>
  <c r="L463" i="8"/>
  <c r="X463" i="8"/>
  <c r="X485" i="8"/>
  <c r="U485" i="8"/>
  <c r="AA485" i="8"/>
  <c r="O485" i="8"/>
  <c r="L485" i="8"/>
  <c r="I485" i="8"/>
  <c r="AA463" i="8"/>
  <c r="R463" i="8"/>
  <c r="O528" i="8"/>
  <c r="I463" i="8"/>
  <c r="AA528" i="8"/>
  <c r="U528" i="8"/>
  <c r="U463" i="8"/>
  <c r="L528" i="8"/>
  <c r="R528" i="8"/>
  <c r="X528" i="8"/>
  <c r="B289" i="18"/>
  <c r="B243" i="18"/>
  <c r="E9" i="12"/>
  <c r="J350" i="20"/>
  <c r="L349" i="20"/>
  <c r="K349" i="20"/>
  <c r="C19" i="12"/>
  <c r="D19" i="12" s="1"/>
  <c r="K7" i="12"/>
  <c r="I7" i="12"/>
  <c r="J7" i="12"/>
  <c r="H8" i="12"/>
  <c r="C8" i="12"/>
  <c r="K7" i="16"/>
  <c r="I7" i="16"/>
  <c r="J7" i="16"/>
  <c r="D7" i="16"/>
  <c r="E7" i="16"/>
  <c r="G7" i="16" s="1"/>
  <c r="F7" i="16"/>
  <c r="D7" i="12"/>
  <c r="G7" i="12"/>
  <c r="F7" i="12"/>
  <c r="H8" i="16"/>
  <c r="C8" i="16"/>
  <c r="B9" i="16"/>
  <c r="L244" i="20"/>
  <c r="J245" i="20"/>
  <c r="K244" i="20"/>
  <c r="B9" i="18"/>
  <c r="A65" i="5"/>
  <c r="A91" i="5"/>
  <c r="C8" i="18"/>
  <c r="H8" i="18"/>
  <c r="A43" i="5" l="1"/>
  <c r="A44" i="5" s="1"/>
  <c r="H9" i="12"/>
  <c r="K9" i="12" s="1"/>
  <c r="C9" i="12"/>
  <c r="B10" i="12"/>
  <c r="H243" i="18"/>
  <c r="C243" i="18"/>
  <c r="C289" i="18"/>
  <c r="H289" i="18"/>
  <c r="K350" i="20"/>
  <c r="L350" i="20"/>
  <c r="J351" i="20"/>
  <c r="H19" i="12"/>
  <c r="I19" i="12" s="1"/>
  <c r="F8" i="16"/>
  <c r="D8" i="16"/>
  <c r="E8" i="16"/>
  <c r="G8" i="16" s="1"/>
  <c r="I8" i="16"/>
  <c r="J8" i="16"/>
  <c r="K8" i="16"/>
  <c r="F19" i="12"/>
  <c r="D8" i="12"/>
  <c r="G8" i="12"/>
  <c r="F8" i="12"/>
  <c r="B10" i="16"/>
  <c r="J8" i="12"/>
  <c r="K8" i="12"/>
  <c r="I8" i="12"/>
  <c r="H9" i="16"/>
  <c r="C9" i="16"/>
  <c r="G8" i="18"/>
  <c r="F8" i="18"/>
  <c r="E8" i="18"/>
  <c r="D8" i="18"/>
  <c r="B10" i="18"/>
  <c r="C9" i="18"/>
  <c r="H9" i="18"/>
  <c r="K245" i="20"/>
  <c r="L245" i="20"/>
  <c r="J246" i="20"/>
  <c r="A66" i="5"/>
  <c r="A92" i="5"/>
  <c r="A45" i="5" l="1"/>
  <c r="E10" i="12"/>
  <c r="I9" i="12"/>
  <c r="J9" i="12"/>
  <c r="G9" i="12"/>
  <c r="C10" i="12"/>
  <c r="D10" i="12" s="1"/>
  <c r="D9" i="12"/>
  <c r="F9" i="12"/>
  <c r="B11" i="12"/>
  <c r="B23" i="12" s="1"/>
  <c r="H23" i="12" s="1"/>
  <c r="K23" i="12" s="1"/>
  <c r="H10" i="12"/>
  <c r="K10" i="12" s="1"/>
  <c r="D289" i="18"/>
  <c r="E289" i="18"/>
  <c r="F289" i="18"/>
  <c r="G289" i="18"/>
  <c r="F243" i="18"/>
  <c r="E243" i="18"/>
  <c r="D243" i="18"/>
  <c r="G243" i="18"/>
  <c r="J352" i="20"/>
  <c r="K351" i="20"/>
  <c r="L351" i="20"/>
  <c r="G19" i="12"/>
  <c r="K19" i="12"/>
  <c r="J19" i="12"/>
  <c r="D9" i="16"/>
  <c r="E9" i="16"/>
  <c r="G9" i="16" s="1"/>
  <c r="F9" i="16"/>
  <c r="I9" i="16"/>
  <c r="J9" i="16"/>
  <c r="K9" i="16"/>
  <c r="C10" i="16"/>
  <c r="H10" i="16"/>
  <c r="B11" i="16"/>
  <c r="B23" i="16" s="1"/>
  <c r="C10" i="18"/>
  <c r="H10" i="18"/>
  <c r="B11" i="18"/>
  <c r="D9" i="18"/>
  <c r="E9" i="18"/>
  <c r="F9" i="18"/>
  <c r="G9" i="18"/>
  <c r="J247" i="20"/>
  <c r="L246" i="20"/>
  <c r="K246" i="20"/>
  <c r="A67" i="5"/>
  <c r="A93" i="5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46" i="5" l="1"/>
  <c r="A47" i="5" s="1"/>
  <c r="A48" i="5" s="1"/>
  <c r="A49" i="5" s="1"/>
  <c r="A50" i="5" s="1"/>
  <c r="A134" i="5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B12" i="12"/>
  <c r="B24" i="12" s="1"/>
  <c r="E24" i="12" s="1"/>
  <c r="E11" i="12"/>
  <c r="C23" i="12"/>
  <c r="E23" i="12"/>
  <c r="G23" i="12" s="1"/>
  <c r="B22" i="12"/>
  <c r="E22" i="12" s="1"/>
  <c r="F10" i="12"/>
  <c r="G10" i="12"/>
  <c r="I10" i="12"/>
  <c r="J10" i="12"/>
  <c r="C11" i="12"/>
  <c r="F11" i="12" s="1"/>
  <c r="B21" i="12"/>
  <c r="H11" i="12"/>
  <c r="I11" i="12" s="1"/>
  <c r="B25" i="12"/>
  <c r="K352" i="20"/>
  <c r="L352" i="20"/>
  <c r="J353" i="20"/>
  <c r="J23" i="12"/>
  <c r="I23" i="12"/>
  <c r="B12" i="16"/>
  <c r="B24" i="16" s="1"/>
  <c r="B13" i="12"/>
  <c r="C23" i="16"/>
  <c r="H23" i="16"/>
  <c r="B21" i="16"/>
  <c r="H11" i="16"/>
  <c r="C11" i="16"/>
  <c r="I10" i="16"/>
  <c r="K10" i="16"/>
  <c r="J10" i="16"/>
  <c r="E10" i="16"/>
  <c r="G10" i="16" s="1"/>
  <c r="F10" i="16"/>
  <c r="D10" i="16"/>
  <c r="B12" i="18"/>
  <c r="B13" i="18" s="1"/>
  <c r="C11" i="18"/>
  <c r="H11" i="18"/>
  <c r="D10" i="18"/>
  <c r="E10" i="18"/>
  <c r="F10" i="18"/>
  <c r="G10" i="18"/>
  <c r="K247" i="20"/>
  <c r="L247" i="20"/>
  <c r="J248" i="20"/>
  <c r="A68" i="5"/>
  <c r="C9" i="8"/>
  <c r="D11" i="8" s="1"/>
  <c r="C13" i="7"/>
  <c r="S8" i="2"/>
  <c r="D8" i="2"/>
  <c r="H24" i="12" l="1"/>
  <c r="C24" i="12"/>
  <c r="A51" i="5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221" i="5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B13" i="16"/>
  <c r="H12" i="12"/>
  <c r="I12" i="12" s="1"/>
  <c r="C12" i="12"/>
  <c r="D12" i="12" s="1"/>
  <c r="F23" i="12"/>
  <c r="D23" i="12"/>
  <c r="E13" i="12"/>
  <c r="H25" i="12"/>
  <c r="K25" i="12" s="1"/>
  <c r="E25" i="12"/>
  <c r="H21" i="12"/>
  <c r="K21" i="12" s="1"/>
  <c r="E21" i="12"/>
  <c r="E12" i="12"/>
  <c r="H22" i="12"/>
  <c r="C22" i="12"/>
  <c r="B22" i="16"/>
  <c r="D11" i="12"/>
  <c r="G11" i="12"/>
  <c r="C21" i="12"/>
  <c r="F21" i="12" s="1"/>
  <c r="K11" i="12"/>
  <c r="B379" i="18"/>
  <c r="B376" i="18"/>
  <c r="B334" i="18"/>
  <c r="B403" i="18"/>
  <c r="B398" i="18"/>
  <c r="B321" i="18"/>
  <c r="B352" i="18"/>
  <c r="B319" i="18"/>
  <c r="B421" i="18"/>
  <c r="B378" i="18"/>
  <c r="B374" i="18"/>
  <c r="B439" i="18"/>
  <c r="B429" i="18"/>
  <c r="B389" i="18"/>
  <c r="B381" i="18"/>
  <c r="B317" i="18"/>
  <c r="B351" i="18"/>
  <c r="B328" i="18"/>
  <c r="B434" i="18"/>
  <c r="B359" i="18"/>
  <c r="B338" i="18"/>
  <c r="B318" i="18"/>
  <c r="B395" i="18"/>
  <c r="B432" i="18"/>
  <c r="B322" i="18"/>
  <c r="B324" i="18"/>
  <c r="B367" i="18"/>
  <c r="B424" i="18"/>
  <c r="B356" i="18"/>
  <c r="B418" i="18"/>
  <c r="B411" i="18"/>
  <c r="B412" i="18"/>
  <c r="B375" i="18"/>
  <c r="B386" i="18"/>
  <c r="B404" i="18"/>
  <c r="B391" i="18"/>
  <c r="B407" i="18"/>
  <c r="B435" i="18"/>
  <c r="B437" i="18"/>
  <c r="B327" i="18"/>
  <c r="B345" i="18"/>
  <c r="B364" i="18"/>
  <c r="B387" i="18"/>
  <c r="B365" i="18"/>
  <c r="B419" i="18"/>
  <c r="B377" i="18"/>
  <c r="B393" i="18"/>
  <c r="B370" i="18"/>
  <c r="B342" i="18"/>
  <c r="B339" i="18"/>
  <c r="B392" i="18"/>
  <c r="B409" i="18"/>
  <c r="B438" i="18"/>
  <c r="B326" i="18"/>
  <c r="B337" i="18"/>
  <c r="B372" i="18"/>
  <c r="B383" i="18"/>
  <c r="B363" i="18"/>
  <c r="B347" i="18"/>
  <c r="B401" i="18"/>
  <c r="B428" i="18"/>
  <c r="B423" i="18"/>
  <c r="B410" i="18"/>
  <c r="B346" i="18"/>
  <c r="B433" i="18"/>
  <c r="B336" i="18"/>
  <c r="B314" i="18"/>
  <c r="B380" i="18"/>
  <c r="B384" i="18"/>
  <c r="B399" i="18"/>
  <c r="B413" i="18"/>
  <c r="B341" i="18"/>
  <c r="B425" i="18"/>
  <c r="B396" i="18"/>
  <c r="B408" i="18"/>
  <c r="B385" i="18"/>
  <c r="B331" i="18"/>
  <c r="B417" i="18"/>
  <c r="B366" i="18"/>
  <c r="B420" i="18"/>
  <c r="B373" i="18"/>
  <c r="B382" i="18"/>
  <c r="B313" i="18"/>
  <c r="B340" i="18"/>
  <c r="B369" i="18"/>
  <c r="B440" i="18"/>
  <c r="B358" i="18"/>
  <c r="B397" i="18"/>
  <c r="B427" i="18"/>
  <c r="B400" i="18"/>
  <c r="B414" i="18"/>
  <c r="B415" i="18"/>
  <c r="B371" i="18"/>
  <c r="B436" i="18"/>
  <c r="B388" i="18"/>
  <c r="B422" i="18"/>
  <c r="B430" i="18"/>
  <c r="B368" i="18"/>
  <c r="B426" i="18"/>
  <c r="B329" i="18"/>
  <c r="B335" i="18"/>
  <c r="B330" i="18"/>
  <c r="B332" i="18"/>
  <c r="B348" i="18"/>
  <c r="B323" i="18"/>
  <c r="B355" i="18"/>
  <c r="B394" i="18"/>
  <c r="B315" i="18"/>
  <c r="B349" i="18"/>
  <c r="B416" i="18"/>
  <c r="B354" i="18"/>
  <c r="B405" i="18"/>
  <c r="B353" i="18"/>
  <c r="B431" i="18"/>
  <c r="B361" i="18"/>
  <c r="B350" i="18"/>
  <c r="B320" i="18"/>
  <c r="B325" i="18"/>
  <c r="B390" i="18"/>
  <c r="B343" i="18"/>
  <c r="B316" i="18"/>
  <c r="B333" i="18"/>
  <c r="B402" i="18"/>
  <c r="B406" i="18"/>
  <c r="B344" i="18"/>
  <c r="B357" i="18"/>
  <c r="B362" i="18"/>
  <c r="B360" i="18"/>
  <c r="J11" i="12"/>
  <c r="C25" i="12"/>
  <c r="D25" i="12" s="1"/>
  <c r="K353" i="20"/>
  <c r="L353" i="20"/>
  <c r="J354" i="20"/>
  <c r="I24" i="12"/>
  <c r="K24" i="12"/>
  <c r="J24" i="12"/>
  <c r="C12" i="16"/>
  <c r="H12" i="16"/>
  <c r="B14" i="16"/>
  <c r="H24" i="16"/>
  <c r="C24" i="16"/>
  <c r="J23" i="16"/>
  <c r="K23" i="16"/>
  <c r="I23" i="16"/>
  <c r="F23" i="16"/>
  <c r="E23" i="16"/>
  <c r="G23" i="16" s="1"/>
  <c r="D23" i="16"/>
  <c r="H13" i="12"/>
  <c r="C13" i="12"/>
  <c r="B39" i="12"/>
  <c r="E39" i="12" s="1"/>
  <c r="B14" i="12"/>
  <c r="B26" i="12"/>
  <c r="B39" i="16"/>
  <c r="D24" i="12"/>
  <c r="G24" i="12"/>
  <c r="F24" i="12"/>
  <c r="B25" i="16"/>
  <c r="F11" i="16"/>
  <c r="D11" i="16"/>
  <c r="E11" i="16"/>
  <c r="G11" i="16" s="1"/>
  <c r="I11" i="16"/>
  <c r="J11" i="16"/>
  <c r="K11" i="16"/>
  <c r="H21" i="16"/>
  <c r="C21" i="16"/>
  <c r="D11" i="18"/>
  <c r="E11" i="18"/>
  <c r="F11" i="18"/>
  <c r="G11" i="18"/>
  <c r="C12" i="18"/>
  <c r="H12" i="18"/>
  <c r="K248" i="20"/>
  <c r="L248" i="20"/>
  <c r="J249" i="20"/>
  <c r="A69" i="5"/>
  <c r="K49" i="1"/>
  <c r="K48" i="1"/>
  <c r="K47" i="1"/>
  <c r="K46" i="1"/>
  <c r="K45" i="1"/>
  <c r="K44" i="1"/>
  <c r="K43" i="1"/>
  <c r="K42" i="1"/>
  <c r="H13" i="16" l="1"/>
  <c r="K13" i="16" s="1"/>
  <c r="E26" i="12"/>
  <c r="D21" i="12"/>
  <c r="F12" i="12"/>
  <c r="J12" i="12"/>
  <c r="K12" i="12"/>
  <c r="I21" i="12"/>
  <c r="J21" i="12"/>
  <c r="G12" i="12"/>
  <c r="G21" i="12"/>
  <c r="C13" i="16"/>
  <c r="D13" i="16" s="1"/>
  <c r="J25" i="12"/>
  <c r="I25" i="12"/>
  <c r="E14" i="12"/>
  <c r="B26" i="16"/>
  <c r="H22" i="16"/>
  <c r="C22" i="16"/>
  <c r="G22" i="12"/>
  <c r="D22" i="12"/>
  <c r="F22" i="12"/>
  <c r="I22" i="12"/>
  <c r="K22" i="12"/>
  <c r="J22" i="12"/>
  <c r="C343" i="18"/>
  <c r="H343" i="18"/>
  <c r="C325" i="18"/>
  <c r="H325" i="18"/>
  <c r="H355" i="18"/>
  <c r="C355" i="18"/>
  <c r="H388" i="18"/>
  <c r="C388" i="18"/>
  <c r="C313" i="18"/>
  <c r="H313" i="18"/>
  <c r="C413" i="18"/>
  <c r="H413" i="18"/>
  <c r="H347" i="18"/>
  <c r="C347" i="18"/>
  <c r="H370" i="18"/>
  <c r="C370" i="18"/>
  <c r="C391" i="18"/>
  <c r="H391" i="18"/>
  <c r="C432" i="18"/>
  <c r="H432" i="18"/>
  <c r="C439" i="18"/>
  <c r="H439" i="18"/>
  <c r="C320" i="18"/>
  <c r="H320" i="18"/>
  <c r="H323" i="18"/>
  <c r="C323" i="18"/>
  <c r="H436" i="18"/>
  <c r="C436" i="18"/>
  <c r="C382" i="18"/>
  <c r="H382" i="18"/>
  <c r="H399" i="18"/>
  <c r="C399" i="18"/>
  <c r="H363" i="18"/>
  <c r="C363" i="18"/>
  <c r="H393" i="18"/>
  <c r="C393" i="18"/>
  <c r="H404" i="18"/>
  <c r="C404" i="18"/>
  <c r="H395" i="18"/>
  <c r="C395" i="18"/>
  <c r="H374" i="18"/>
  <c r="C374" i="18"/>
  <c r="H360" i="18"/>
  <c r="C360" i="18"/>
  <c r="C348" i="18"/>
  <c r="H348" i="18"/>
  <c r="C371" i="18"/>
  <c r="H371" i="18"/>
  <c r="C373" i="18"/>
  <c r="H373" i="18"/>
  <c r="C384" i="18"/>
  <c r="H384" i="18"/>
  <c r="C377" i="18"/>
  <c r="H377" i="18"/>
  <c r="C386" i="18"/>
  <c r="H386" i="18"/>
  <c r="H318" i="18"/>
  <c r="C318" i="18"/>
  <c r="C378" i="18"/>
  <c r="H378" i="18"/>
  <c r="C350" i="18"/>
  <c r="H350" i="18"/>
  <c r="H362" i="18"/>
  <c r="C362" i="18"/>
  <c r="C361" i="18"/>
  <c r="H361" i="18"/>
  <c r="H332" i="18"/>
  <c r="C332" i="18"/>
  <c r="C415" i="18"/>
  <c r="H415" i="18"/>
  <c r="H420" i="18"/>
  <c r="C420" i="18"/>
  <c r="C380" i="18"/>
  <c r="H380" i="18"/>
  <c r="C383" i="18"/>
  <c r="H383" i="18"/>
  <c r="C419" i="18"/>
  <c r="H419" i="18"/>
  <c r="C375" i="18"/>
  <c r="H375" i="18"/>
  <c r="C338" i="18"/>
  <c r="H338" i="18"/>
  <c r="C421" i="18"/>
  <c r="H421" i="18"/>
  <c r="C431" i="18"/>
  <c r="H431" i="18"/>
  <c r="C330" i="18"/>
  <c r="H330" i="18"/>
  <c r="H414" i="18"/>
  <c r="C414" i="18"/>
  <c r="C366" i="18"/>
  <c r="H366" i="18"/>
  <c r="C314" i="18"/>
  <c r="H314" i="18"/>
  <c r="H372" i="18"/>
  <c r="C372" i="18"/>
  <c r="H365" i="18"/>
  <c r="C365" i="18"/>
  <c r="H412" i="18"/>
  <c r="C412" i="18"/>
  <c r="H359" i="18"/>
  <c r="C359" i="18"/>
  <c r="C319" i="18"/>
  <c r="H319" i="18"/>
  <c r="C357" i="18"/>
  <c r="H357" i="18"/>
  <c r="H344" i="18"/>
  <c r="C344" i="18"/>
  <c r="C353" i="18"/>
  <c r="H353" i="18"/>
  <c r="C400" i="18"/>
  <c r="H400" i="18"/>
  <c r="C417" i="18"/>
  <c r="H417" i="18"/>
  <c r="C336" i="18"/>
  <c r="H336" i="18"/>
  <c r="H337" i="18"/>
  <c r="C337" i="18"/>
  <c r="C387" i="18"/>
  <c r="H387" i="18"/>
  <c r="H411" i="18"/>
  <c r="C411" i="18"/>
  <c r="H434" i="18"/>
  <c r="C434" i="18"/>
  <c r="C352" i="18"/>
  <c r="H352" i="18"/>
  <c r="H406" i="18"/>
  <c r="C406" i="18"/>
  <c r="C405" i="18"/>
  <c r="H405" i="18"/>
  <c r="C335" i="18"/>
  <c r="H335" i="18"/>
  <c r="H427" i="18"/>
  <c r="C427" i="18"/>
  <c r="H331" i="18"/>
  <c r="C331" i="18"/>
  <c r="C433" i="18"/>
  <c r="H433" i="18"/>
  <c r="H326" i="18"/>
  <c r="C326" i="18"/>
  <c r="H364" i="18"/>
  <c r="C364" i="18"/>
  <c r="C418" i="18"/>
  <c r="H418" i="18"/>
  <c r="H328" i="18"/>
  <c r="C328" i="18"/>
  <c r="C321" i="18"/>
  <c r="H321" i="18"/>
  <c r="C402" i="18"/>
  <c r="H402" i="18"/>
  <c r="C354" i="18"/>
  <c r="H354" i="18"/>
  <c r="H329" i="18"/>
  <c r="C329" i="18"/>
  <c r="H397" i="18"/>
  <c r="C397" i="18"/>
  <c r="H385" i="18"/>
  <c r="C385" i="18"/>
  <c r="C346" i="18"/>
  <c r="H346" i="18"/>
  <c r="H438" i="18"/>
  <c r="C438" i="18"/>
  <c r="C345" i="18"/>
  <c r="H345" i="18"/>
  <c r="H356" i="18"/>
  <c r="C356" i="18"/>
  <c r="C351" i="18"/>
  <c r="H351" i="18"/>
  <c r="C398" i="18"/>
  <c r="H398" i="18"/>
  <c r="C333" i="18"/>
  <c r="H333" i="18"/>
  <c r="H416" i="18"/>
  <c r="C416" i="18"/>
  <c r="C426" i="18"/>
  <c r="H426" i="18"/>
  <c r="C358" i="18"/>
  <c r="H358" i="18"/>
  <c r="C408" i="18"/>
  <c r="H408" i="18"/>
  <c r="H410" i="18"/>
  <c r="C410" i="18"/>
  <c r="C409" i="18"/>
  <c r="H409" i="18"/>
  <c r="C327" i="18"/>
  <c r="H327" i="18"/>
  <c r="C424" i="18"/>
  <c r="H424" i="18"/>
  <c r="C317" i="18"/>
  <c r="H317" i="18"/>
  <c r="C403" i="18"/>
  <c r="H403" i="18"/>
  <c r="H316" i="18"/>
  <c r="C316" i="18"/>
  <c r="C349" i="18"/>
  <c r="H349" i="18"/>
  <c r="H368" i="18"/>
  <c r="C368" i="18"/>
  <c r="H440" i="18"/>
  <c r="C440" i="18"/>
  <c r="H396" i="18"/>
  <c r="C396" i="18"/>
  <c r="H423" i="18"/>
  <c r="C423" i="18"/>
  <c r="C392" i="18"/>
  <c r="H392" i="18"/>
  <c r="C437" i="18"/>
  <c r="H437" i="18"/>
  <c r="C367" i="18"/>
  <c r="H367" i="18"/>
  <c r="C381" i="18"/>
  <c r="H381" i="18"/>
  <c r="H334" i="18"/>
  <c r="C334" i="18"/>
  <c r="C315" i="18"/>
  <c r="H315" i="18"/>
  <c r="H369" i="18"/>
  <c r="C369" i="18"/>
  <c r="C425" i="18"/>
  <c r="H425" i="18"/>
  <c r="C428" i="18"/>
  <c r="H428" i="18"/>
  <c r="H339" i="18"/>
  <c r="C339" i="18"/>
  <c r="H435" i="18"/>
  <c r="C435" i="18"/>
  <c r="H324" i="18"/>
  <c r="C324" i="18"/>
  <c r="C389" i="18"/>
  <c r="H389" i="18"/>
  <c r="C376" i="18"/>
  <c r="H376" i="18"/>
  <c r="H430" i="18"/>
  <c r="C430" i="18"/>
  <c r="C390" i="18"/>
  <c r="H390" i="18"/>
  <c r="H394" i="18"/>
  <c r="C394" i="18"/>
  <c r="C422" i="18"/>
  <c r="H422" i="18"/>
  <c r="H340" i="18"/>
  <c r="C340" i="18"/>
  <c r="C341" i="18"/>
  <c r="H341" i="18"/>
  <c r="C401" i="18"/>
  <c r="H401" i="18"/>
  <c r="C342" i="18"/>
  <c r="H342" i="18"/>
  <c r="C407" i="18"/>
  <c r="H407" i="18"/>
  <c r="H322" i="18"/>
  <c r="C322" i="18"/>
  <c r="C429" i="18"/>
  <c r="H429" i="18"/>
  <c r="C379" i="18"/>
  <c r="H379" i="18"/>
  <c r="F25" i="12"/>
  <c r="G25" i="12"/>
  <c r="L354" i="20"/>
  <c r="J355" i="20"/>
  <c r="K354" i="20"/>
  <c r="B15" i="12"/>
  <c r="D24" i="16"/>
  <c r="E24" i="16"/>
  <c r="G24" i="16" s="1"/>
  <c r="F24" i="16"/>
  <c r="C14" i="16"/>
  <c r="H14" i="16"/>
  <c r="J12" i="16"/>
  <c r="I12" i="16"/>
  <c r="K12" i="16"/>
  <c r="E12" i="16"/>
  <c r="G12" i="16" s="1"/>
  <c r="F12" i="16"/>
  <c r="D12" i="16"/>
  <c r="J24" i="16"/>
  <c r="I24" i="16"/>
  <c r="K24" i="16"/>
  <c r="C25" i="16"/>
  <c r="H25" i="16"/>
  <c r="H39" i="16"/>
  <c r="C39" i="16"/>
  <c r="C39" i="12"/>
  <c r="H39" i="12"/>
  <c r="H14" i="12"/>
  <c r="C14" i="12"/>
  <c r="D13" i="12"/>
  <c r="G13" i="12"/>
  <c r="F13" i="12"/>
  <c r="B15" i="16"/>
  <c r="I13" i="12"/>
  <c r="J13" i="12"/>
  <c r="K13" i="12"/>
  <c r="H26" i="12"/>
  <c r="C26" i="12"/>
  <c r="K21" i="16"/>
  <c r="J21" i="16"/>
  <c r="I21" i="16"/>
  <c r="E21" i="16"/>
  <c r="G21" i="16" s="1"/>
  <c r="F21" i="16"/>
  <c r="D21" i="16"/>
  <c r="D12" i="18"/>
  <c r="E12" i="18"/>
  <c r="F12" i="18"/>
  <c r="G12" i="18"/>
  <c r="B14" i="18"/>
  <c r="C13" i="18"/>
  <c r="H13" i="18"/>
  <c r="K249" i="20"/>
  <c r="L249" i="20"/>
  <c r="J250" i="20"/>
  <c r="A70" i="5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2" i="1"/>
  <c r="I13" i="16" l="1"/>
  <c r="E13" i="16"/>
  <c r="G13" i="16" s="1"/>
  <c r="F13" i="16"/>
  <c r="J13" i="16"/>
  <c r="C26" i="16"/>
  <c r="H26" i="16"/>
  <c r="E15" i="12"/>
  <c r="E22" i="16"/>
  <c r="G22" i="16" s="1"/>
  <c r="D22" i="16"/>
  <c r="F22" i="16"/>
  <c r="K22" i="16"/>
  <c r="I22" i="16"/>
  <c r="J22" i="16"/>
  <c r="D339" i="18"/>
  <c r="E339" i="18"/>
  <c r="F339" i="18"/>
  <c r="G339" i="18"/>
  <c r="D326" i="18"/>
  <c r="G326" i="18"/>
  <c r="E326" i="18"/>
  <c r="F326" i="18"/>
  <c r="E406" i="18"/>
  <c r="F406" i="18"/>
  <c r="G406" i="18"/>
  <c r="D406" i="18"/>
  <c r="G318" i="18"/>
  <c r="E318" i="18"/>
  <c r="D318" i="18"/>
  <c r="F318" i="18"/>
  <c r="F393" i="18"/>
  <c r="D393" i="18"/>
  <c r="G393" i="18"/>
  <c r="E393" i="18"/>
  <c r="G440" i="18"/>
  <c r="F440" i="18"/>
  <c r="D440" i="18"/>
  <c r="E440" i="18"/>
  <c r="D342" i="18"/>
  <c r="E342" i="18"/>
  <c r="F342" i="18"/>
  <c r="G342" i="18"/>
  <c r="E390" i="18"/>
  <c r="G390" i="18"/>
  <c r="F390" i="18"/>
  <c r="D390" i="18"/>
  <c r="D381" i="18"/>
  <c r="E381" i="18"/>
  <c r="F381" i="18"/>
  <c r="G381" i="18"/>
  <c r="D424" i="18"/>
  <c r="E424" i="18"/>
  <c r="F424" i="18"/>
  <c r="G424" i="18"/>
  <c r="F426" i="18"/>
  <c r="D426" i="18"/>
  <c r="E426" i="18"/>
  <c r="G426" i="18"/>
  <c r="D345" i="18"/>
  <c r="E345" i="18"/>
  <c r="F345" i="18"/>
  <c r="G345" i="18"/>
  <c r="D354" i="18"/>
  <c r="E354" i="18"/>
  <c r="F354" i="18"/>
  <c r="G354" i="18"/>
  <c r="D336" i="18"/>
  <c r="E336" i="18"/>
  <c r="F336" i="18"/>
  <c r="G336" i="18"/>
  <c r="F357" i="18"/>
  <c r="D357" i="18"/>
  <c r="E357" i="18"/>
  <c r="G357" i="18"/>
  <c r="D314" i="18"/>
  <c r="G314" i="18"/>
  <c r="E314" i="18"/>
  <c r="F314" i="18"/>
  <c r="E338" i="18"/>
  <c r="F338" i="18"/>
  <c r="G338" i="18"/>
  <c r="D338" i="18"/>
  <c r="E415" i="18"/>
  <c r="F415" i="18"/>
  <c r="G415" i="18"/>
  <c r="D415" i="18"/>
  <c r="E371" i="18"/>
  <c r="F371" i="18"/>
  <c r="G371" i="18"/>
  <c r="D371" i="18"/>
  <c r="D320" i="18"/>
  <c r="F320" i="18"/>
  <c r="E320" i="18"/>
  <c r="G320" i="18"/>
  <c r="G413" i="18"/>
  <c r="D413" i="18"/>
  <c r="E413" i="18"/>
  <c r="F413" i="18"/>
  <c r="G430" i="18"/>
  <c r="F430" i="18"/>
  <c r="D430" i="18"/>
  <c r="E430" i="18"/>
  <c r="F368" i="18"/>
  <c r="D368" i="18"/>
  <c r="G368" i="18"/>
  <c r="E368" i="18"/>
  <c r="G332" i="18"/>
  <c r="D332" i="18"/>
  <c r="F332" i="18"/>
  <c r="E332" i="18"/>
  <c r="E363" i="18"/>
  <c r="D363" i="18"/>
  <c r="F363" i="18"/>
  <c r="G363" i="18"/>
  <c r="D416" i="18"/>
  <c r="E416" i="18"/>
  <c r="F416" i="18"/>
  <c r="G416" i="18"/>
  <c r="G438" i="18"/>
  <c r="D438" i="18"/>
  <c r="E438" i="18"/>
  <c r="F438" i="18"/>
  <c r="E401" i="18"/>
  <c r="F401" i="18"/>
  <c r="G401" i="18"/>
  <c r="D401" i="18"/>
  <c r="E428" i="18"/>
  <c r="G428" i="18"/>
  <c r="F428" i="18"/>
  <c r="D428" i="18"/>
  <c r="E367" i="18"/>
  <c r="F367" i="18"/>
  <c r="D367" i="18"/>
  <c r="G367" i="18"/>
  <c r="D327" i="18"/>
  <c r="F327" i="18"/>
  <c r="E327" i="18"/>
  <c r="G327" i="18"/>
  <c r="F402" i="18"/>
  <c r="G402" i="18"/>
  <c r="D402" i="18"/>
  <c r="E402" i="18"/>
  <c r="D433" i="18"/>
  <c r="F433" i="18"/>
  <c r="E433" i="18"/>
  <c r="G433" i="18"/>
  <c r="E352" i="18"/>
  <c r="F352" i="18"/>
  <c r="G352" i="18"/>
  <c r="D352" i="18"/>
  <c r="E417" i="18"/>
  <c r="G417" i="18"/>
  <c r="D417" i="18"/>
  <c r="F417" i="18"/>
  <c r="G319" i="18"/>
  <c r="F319" i="18"/>
  <c r="D319" i="18"/>
  <c r="E319" i="18"/>
  <c r="D366" i="18"/>
  <c r="G366" i="18"/>
  <c r="F366" i="18"/>
  <c r="E366" i="18"/>
  <c r="D375" i="18"/>
  <c r="F375" i="18"/>
  <c r="E375" i="18"/>
  <c r="G375" i="18"/>
  <c r="G386" i="18"/>
  <c r="F386" i="18"/>
  <c r="D386" i="18"/>
  <c r="E386" i="18"/>
  <c r="E348" i="18"/>
  <c r="G348" i="18"/>
  <c r="D348" i="18"/>
  <c r="F348" i="18"/>
  <c r="F439" i="18"/>
  <c r="E439" i="18"/>
  <c r="D439" i="18"/>
  <c r="G439" i="18"/>
  <c r="D313" i="18"/>
  <c r="E313" i="18"/>
  <c r="G313" i="18"/>
  <c r="F313" i="18"/>
  <c r="E407" i="18"/>
  <c r="F407" i="18"/>
  <c r="D407" i="18"/>
  <c r="G407" i="18"/>
  <c r="D331" i="18"/>
  <c r="E331" i="18"/>
  <c r="F331" i="18"/>
  <c r="G331" i="18"/>
  <c r="G434" i="18"/>
  <c r="F434" i="18"/>
  <c r="E434" i="18"/>
  <c r="D434" i="18"/>
  <c r="D359" i="18"/>
  <c r="F359" i="18"/>
  <c r="E359" i="18"/>
  <c r="G359" i="18"/>
  <c r="G414" i="18"/>
  <c r="F414" i="18"/>
  <c r="D414" i="18"/>
  <c r="E414" i="18"/>
  <c r="F360" i="18"/>
  <c r="G360" i="18"/>
  <c r="D360" i="18"/>
  <c r="E360" i="18"/>
  <c r="E399" i="18"/>
  <c r="D399" i="18"/>
  <c r="G399" i="18"/>
  <c r="F399" i="18"/>
  <c r="D388" i="18"/>
  <c r="F388" i="18"/>
  <c r="G388" i="18"/>
  <c r="E388" i="18"/>
  <c r="D379" i="18"/>
  <c r="F379" i="18"/>
  <c r="E379" i="18"/>
  <c r="G379" i="18"/>
  <c r="D341" i="18"/>
  <c r="G341" i="18"/>
  <c r="F341" i="18"/>
  <c r="E341" i="18"/>
  <c r="F376" i="18"/>
  <c r="D376" i="18"/>
  <c r="G376" i="18"/>
  <c r="E376" i="18"/>
  <c r="E425" i="18"/>
  <c r="D425" i="18"/>
  <c r="F425" i="18"/>
  <c r="G425" i="18"/>
  <c r="F437" i="18"/>
  <c r="E437" i="18"/>
  <c r="G437" i="18"/>
  <c r="D437" i="18"/>
  <c r="F349" i="18"/>
  <c r="E349" i="18"/>
  <c r="G349" i="18"/>
  <c r="D349" i="18"/>
  <c r="G409" i="18"/>
  <c r="F409" i="18"/>
  <c r="D409" i="18"/>
  <c r="E409" i="18"/>
  <c r="E333" i="18"/>
  <c r="G333" i="18"/>
  <c r="F333" i="18"/>
  <c r="D333" i="18"/>
  <c r="G346" i="18"/>
  <c r="D346" i="18"/>
  <c r="E346" i="18"/>
  <c r="F346" i="18"/>
  <c r="D321" i="18"/>
  <c r="E321" i="18"/>
  <c r="G321" i="18"/>
  <c r="F321" i="18"/>
  <c r="D400" i="18"/>
  <c r="F400" i="18"/>
  <c r="G400" i="18"/>
  <c r="E400" i="18"/>
  <c r="G419" i="18"/>
  <c r="D419" i="18"/>
  <c r="E419" i="18"/>
  <c r="F419" i="18"/>
  <c r="F361" i="18"/>
  <c r="G361" i="18"/>
  <c r="D361" i="18"/>
  <c r="E361" i="18"/>
  <c r="E377" i="18"/>
  <c r="F377" i="18"/>
  <c r="D377" i="18"/>
  <c r="G377" i="18"/>
  <c r="G432" i="18"/>
  <c r="E432" i="18"/>
  <c r="D432" i="18"/>
  <c r="F432" i="18"/>
  <c r="D340" i="18"/>
  <c r="G340" i="18"/>
  <c r="E340" i="18"/>
  <c r="F340" i="18"/>
  <c r="E369" i="18"/>
  <c r="D369" i="18"/>
  <c r="F369" i="18"/>
  <c r="G369" i="18"/>
  <c r="G316" i="18"/>
  <c r="E316" i="18"/>
  <c r="D316" i="18"/>
  <c r="F316" i="18"/>
  <c r="G410" i="18"/>
  <c r="E410" i="18"/>
  <c r="F410" i="18"/>
  <c r="D410" i="18"/>
  <c r="G385" i="18"/>
  <c r="D385" i="18"/>
  <c r="E385" i="18"/>
  <c r="F385" i="18"/>
  <c r="D328" i="18"/>
  <c r="E328" i="18"/>
  <c r="F328" i="18"/>
  <c r="G328" i="18"/>
  <c r="E427" i="18"/>
  <c r="G427" i="18"/>
  <c r="D427" i="18"/>
  <c r="F427" i="18"/>
  <c r="G411" i="18"/>
  <c r="F411" i="18"/>
  <c r="E411" i="18"/>
  <c r="D411" i="18"/>
  <c r="E412" i="18"/>
  <c r="G412" i="18"/>
  <c r="D412" i="18"/>
  <c r="F412" i="18"/>
  <c r="G362" i="18"/>
  <c r="F362" i="18"/>
  <c r="D362" i="18"/>
  <c r="E362" i="18"/>
  <c r="E374" i="18"/>
  <c r="D374" i="18"/>
  <c r="G374" i="18"/>
  <c r="F374" i="18"/>
  <c r="F355" i="18"/>
  <c r="G355" i="18"/>
  <c r="D355" i="18"/>
  <c r="E355" i="18"/>
  <c r="D398" i="18"/>
  <c r="G398" i="18"/>
  <c r="E398" i="18"/>
  <c r="F398" i="18"/>
  <c r="D330" i="18"/>
  <c r="F330" i="18"/>
  <c r="G330" i="18"/>
  <c r="E330" i="18"/>
  <c r="G383" i="18"/>
  <c r="D383" i="18"/>
  <c r="E383" i="18"/>
  <c r="F383" i="18"/>
  <c r="E382" i="18"/>
  <c r="G382" i="18"/>
  <c r="D382" i="18"/>
  <c r="F382" i="18"/>
  <c r="D391" i="18"/>
  <c r="F391" i="18"/>
  <c r="E391" i="18"/>
  <c r="G391" i="18"/>
  <c r="E429" i="18"/>
  <c r="G429" i="18"/>
  <c r="F429" i="18"/>
  <c r="D429" i="18"/>
  <c r="D423" i="18"/>
  <c r="G423" i="18"/>
  <c r="E423" i="18"/>
  <c r="F423" i="18"/>
  <c r="E397" i="18"/>
  <c r="G397" i="18"/>
  <c r="F397" i="18"/>
  <c r="D397" i="18"/>
  <c r="E365" i="18"/>
  <c r="D365" i="18"/>
  <c r="F365" i="18"/>
  <c r="G365" i="18"/>
  <c r="E395" i="18"/>
  <c r="D395" i="18"/>
  <c r="G395" i="18"/>
  <c r="F395" i="18"/>
  <c r="G436" i="18"/>
  <c r="E436" i="18"/>
  <c r="F436" i="18"/>
  <c r="D436" i="18"/>
  <c r="E370" i="18"/>
  <c r="G370" i="18"/>
  <c r="D370" i="18"/>
  <c r="F370" i="18"/>
  <c r="G324" i="18"/>
  <c r="F324" i="18"/>
  <c r="E324" i="18"/>
  <c r="D324" i="18"/>
  <c r="E422" i="18"/>
  <c r="G422" i="18"/>
  <c r="F422" i="18"/>
  <c r="D422" i="18"/>
  <c r="E315" i="18"/>
  <c r="F315" i="18"/>
  <c r="G315" i="18"/>
  <c r="D315" i="18"/>
  <c r="E403" i="18"/>
  <c r="F403" i="18"/>
  <c r="G403" i="18"/>
  <c r="D403" i="18"/>
  <c r="F408" i="18"/>
  <c r="G408" i="18"/>
  <c r="D408" i="18"/>
  <c r="E408" i="18"/>
  <c r="G351" i="18"/>
  <c r="E351" i="18"/>
  <c r="F351" i="18"/>
  <c r="D351" i="18"/>
  <c r="D418" i="18"/>
  <c r="G418" i="18"/>
  <c r="E418" i="18"/>
  <c r="F418" i="18"/>
  <c r="F335" i="18"/>
  <c r="G335" i="18"/>
  <c r="D335" i="18"/>
  <c r="E335" i="18"/>
  <c r="E387" i="18"/>
  <c r="F387" i="18"/>
  <c r="G387" i="18"/>
  <c r="D387" i="18"/>
  <c r="D353" i="18"/>
  <c r="G353" i="18"/>
  <c r="F353" i="18"/>
  <c r="E353" i="18"/>
  <c r="F431" i="18"/>
  <c r="G431" i="18"/>
  <c r="D431" i="18"/>
  <c r="E431" i="18"/>
  <c r="F380" i="18"/>
  <c r="D380" i="18"/>
  <c r="E380" i="18"/>
  <c r="G380" i="18"/>
  <c r="G350" i="18"/>
  <c r="E350" i="18"/>
  <c r="D350" i="18"/>
  <c r="F350" i="18"/>
  <c r="D384" i="18"/>
  <c r="E384" i="18"/>
  <c r="F384" i="18"/>
  <c r="G384" i="18"/>
  <c r="E325" i="18"/>
  <c r="F325" i="18"/>
  <c r="D325" i="18"/>
  <c r="G325" i="18"/>
  <c r="F389" i="18"/>
  <c r="D389" i="18"/>
  <c r="E389" i="18"/>
  <c r="G389" i="18"/>
  <c r="D392" i="18"/>
  <c r="E392" i="18"/>
  <c r="G392" i="18"/>
  <c r="F392" i="18"/>
  <c r="D322" i="18"/>
  <c r="G322" i="18"/>
  <c r="E322" i="18"/>
  <c r="F322" i="18"/>
  <c r="G394" i="18"/>
  <c r="F394" i="18"/>
  <c r="D394" i="18"/>
  <c r="E394" i="18"/>
  <c r="D435" i="18"/>
  <c r="F435" i="18"/>
  <c r="E435" i="18"/>
  <c r="G435" i="18"/>
  <c r="F334" i="18"/>
  <c r="E334" i="18"/>
  <c r="D334" i="18"/>
  <c r="G334" i="18"/>
  <c r="G396" i="18"/>
  <c r="D396" i="18"/>
  <c r="F396" i="18"/>
  <c r="E396" i="18"/>
  <c r="G356" i="18"/>
  <c r="E356" i="18"/>
  <c r="F356" i="18"/>
  <c r="D356" i="18"/>
  <c r="F329" i="18"/>
  <c r="G329" i="18"/>
  <c r="D329" i="18"/>
  <c r="E329" i="18"/>
  <c r="G364" i="18"/>
  <c r="E364" i="18"/>
  <c r="D364" i="18"/>
  <c r="F364" i="18"/>
  <c r="E337" i="18"/>
  <c r="G337" i="18"/>
  <c r="D337" i="18"/>
  <c r="F337" i="18"/>
  <c r="E344" i="18"/>
  <c r="G344" i="18"/>
  <c r="D344" i="18"/>
  <c r="F344" i="18"/>
  <c r="D372" i="18"/>
  <c r="G372" i="18"/>
  <c r="E372" i="18"/>
  <c r="F372" i="18"/>
  <c r="G420" i="18"/>
  <c r="E420" i="18"/>
  <c r="D420" i="18"/>
  <c r="F420" i="18"/>
  <c r="E404" i="18"/>
  <c r="D404" i="18"/>
  <c r="G404" i="18"/>
  <c r="F404" i="18"/>
  <c r="F323" i="18"/>
  <c r="D323" i="18"/>
  <c r="E323" i="18"/>
  <c r="G323" i="18"/>
  <c r="D347" i="18"/>
  <c r="E347" i="18"/>
  <c r="F347" i="18"/>
  <c r="G347" i="18"/>
  <c r="D317" i="18"/>
  <c r="F317" i="18"/>
  <c r="E317" i="18"/>
  <c r="G317" i="18"/>
  <c r="F358" i="18"/>
  <c r="G358" i="18"/>
  <c r="D358" i="18"/>
  <c r="E358" i="18"/>
  <c r="G405" i="18"/>
  <c r="D405" i="18"/>
  <c r="F405" i="18"/>
  <c r="E405" i="18"/>
  <c r="D421" i="18"/>
  <c r="E421" i="18"/>
  <c r="F421" i="18"/>
  <c r="G421" i="18"/>
  <c r="F378" i="18"/>
  <c r="E378" i="18"/>
  <c r="G378" i="18"/>
  <c r="D378" i="18"/>
  <c r="D373" i="18"/>
  <c r="E373" i="18"/>
  <c r="F373" i="18"/>
  <c r="G373" i="18"/>
  <c r="D343" i="18"/>
  <c r="E343" i="18"/>
  <c r="F343" i="18"/>
  <c r="G343" i="18"/>
  <c r="B15" i="18"/>
  <c r="C15" i="18" s="1"/>
  <c r="K355" i="20"/>
  <c r="L355" i="20"/>
  <c r="J356" i="20"/>
  <c r="B16" i="12"/>
  <c r="C15" i="12"/>
  <c r="H15" i="12"/>
  <c r="J15" i="12" s="1"/>
  <c r="F26" i="12"/>
  <c r="D26" i="12"/>
  <c r="G26" i="12"/>
  <c r="K26" i="12"/>
  <c r="I26" i="12"/>
  <c r="J26" i="12"/>
  <c r="F14" i="12"/>
  <c r="D14" i="12"/>
  <c r="G14" i="12"/>
  <c r="I14" i="12"/>
  <c r="J14" i="12"/>
  <c r="K14" i="12"/>
  <c r="F39" i="16"/>
  <c r="E39" i="16"/>
  <c r="G39" i="16" s="1"/>
  <c r="D39" i="16"/>
  <c r="C15" i="16"/>
  <c r="H15" i="16"/>
  <c r="K39" i="16"/>
  <c r="I39" i="16"/>
  <c r="J39" i="16"/>
  <c r="J14" i="16"/>
  <c r="K14" i="16"/>
  <c r="I14" i="16"/>
  <c r="D14" i="16"/>
  <c r="E14" i="16"/>
  <c r="G14" i="16" s="1"/>
  <c r="F14" i="16"/>
  <c r="I25" i="16"/>
  <c r="K25" i="16"/>
  <c r="J25" i="16"/>
  <c r="F25" i="16"/>
  <c r="E25" i="16"/>
  <c r="G25" i="16" s="1"/>
  <c r="D25" i="16"/>
  <c r="J39" i="12"/>
  <c r="K39" i="12"/>
  <c r="I39" i="12"/>
  <c r="B16" i="16"/>
  <c r="F39" i="12"/>
  <c r="G39" i="12"/>
  <c r="D39" i="12"/>
  <c r="C14" i="18"/>
  <c r="H14" i="18"/>
  <c r="D13" i="18"/>
  <c r="E13" i="18"/>
  <c r="F13" i="18"/>
  <c r="G13" i="18"/>
  <c r="K250" i="20"/>
  <c r="L250" i="20"/>
  <c r="J251" i="20"/>
  <c r="A71" i="5"/>
  <c r="K26" i="16" l="1"/>
  <c r="I26" i="16"/>
  <c r="J26" i="16"/>
  <c r="E26" i="16"/>
  <c r="G26" i="16" s="1"/>
  <c r="F26" i="16"/>
  <c r="D26" i="16"/>
  <c r="B16" i="18"/>
  <c r="C16" i="18" s="1"/>
  <c r="B17" i="12"/>
  <c r="B18" i="12" s="1"/>
  <c r="B27" i="12" s="1"/>
  <c r="B28" i="12" s="1"/>
  <c r="E16" i="12"/>
  <c r="H15" i="18"/>
  <c r="J357" i="20"/>
  <c r="K356" i="20"/>
  <c r="L356" i="20"/>
  <c r="H16" i="12"/>
  <c r="I16" i="12" s="1"/>
  <c r="C16" i="12"/>
  <c r="D15" i="12"/>
  <c r="I15" i="12"/>
  <c r="F15" i="12"/>
  <c r="K15" i="12"/>
  <c r="G15" i="12"/>
  <c r="K15" i="16"/>
  <c r="I15" i="16"/>
  <c r="J15" i="16"/>
  <c r="F15" i="16"/>
  <c r="D15" i="16"/>
  <c r="E15" i="16"/>
  <c r="G15" i="16" s="1"/>
  <c r="C16" i="16"/>
  <c r="H16" i="16"/>
  <c r="B17" i="16"/>
  <c r="B43" i="12"/>
  <c r="E43" i="12" s="1"/>
  <c r="D15" i="18"/>
  <c r="E15" i="18"/>
  <c r="F15" i="18"/>
  <c r="G15" i="18"/>
  <c r="D14" i="18"/>
  <c r="E14" i="18"/>
  <c r="F14" i="18"/>
  <c r="G14" i="18"/>
  <c r="J252" i="20"/>
  <c r="K251" i="20"/>
  <c r="L251" i="20"/>
  <c r="A72" i="5"/>
  <c r="B17" i="18" l="1"/>
  <c r="H17" i="18" s="1"/>
  <c r="H16" i="18"/>
  <c r="H20" i="12"/>
  <c r="E20" i="12"/>
  <c r="C20" i="12"/>
  <c r="H17" i="12"/>
  <c r="I17" i="12" s="1"/>
  <c r="C17" i="12"/>
  <c r="D17" i="12" s="1"/>
  <c r="E18" i="12"/>
  <c r="E17" i="12"/>
  <c r="K357" i="20"/>
  <c r="L357" i="20"/>
  <c r="J358" i="20"/>
  <c r="F16" i="12"/>
  <c r="D16" i="12"/>
  <c r="G16" i="12"/>
  <c r="K16" i="12"/>
  <c r="J16" i="12"/>
  <c r="C17" i="16"/>
  <c r="H17" i="16"/>
  <c r="B18" i="16"/>
  <c r="B19" i="16" s="1"/>
  <c r="H18" i="12"/>
  <c r="C18" i="12"/>
  <c r="J16" i="16"/>
  <c r="K16" i="16"/>
  <c r="I16" i="16"/>
  <c r="E16" i="16"/>
  <c r="G16" i="16" s="1"/>
  <c r="D16" i="16"/>
  <c r="F16" i="16"/>
  <c r="H43" i="12"/>
  <c r="C43" i="12"/>
  <c r="F16" i="18"/>
  <c r="E16" i="18"/>
  <c r="G16" i="18"/>
  <c r="D16" i="18"/>
  <c r="B18" i="18"/>
  <c r="K252" i="20"/>
  <c r="L252" i="20"/>
  <c r="J253" i="20"/>
  <c r="A73" i="5"/>
  <c r="F17" i="12" l="1"/>
  <c r="G20" i="12"/>
  <c r="C17" i="18"/>
  <c r="F17" i="18" s="1"/>
  <c r="G17" i="12"/>
  <c r="K17" i="12"/>
  <c r="J17" i="12"/>
  <c r="H27" i="12"/>
  <c r="E27" i="12"/>
  <c r="C27" i="12"/>
  <c r="H28" i="12"/>
  <c r="C28" i="12"/>
  <c r="E28" i="12"/>
  <c r="F20" i="12"/>
  <c r="D20" i="12"/>
  <c r="C19" i="16"/>
  <c r="H19" i="16"/>
  <c r="B20" i="16"/>
  <c r="K20" i="12"/>
  <c r="I20" i="12"/>
  <c r="J20" i="12"/>
  <c r="B29" i="12"/>
  <c r="K358" i="20"/>
  <c r="L358" i="20"/>
  <c r="J359" i="20"/>
  <c r="C18" i="16"/>
  <c r="H18" i="16"/>
  <c r="I17" i="16"/>
  <c r="J17" i="16"/>
  <c r="K17" i="16"/>
  <c r="F43" i="12"/>
  <c r="D43" i="12"/>
  <c r="G43" i="12"/>
  <c r="E17" i="16"/>
  <c r="G17" i="16" s="1"/>
  <c r="D17" i="16"/>
  <c r="F17" i="16"/>
  <c r="K43" i="12"/>
  <c r="I43" i="12"/>
  <c r="J43" i="12"/>
  <c r="G18" i="12"/>
  <c r="F18" i="12"/>
  <c r="D18" i="12"/>
  <c r="I18" i="12"/>
  <c r="J18" i="12"/>
  <c r="K18" i="12"/>
  <c r="B19" i="18"/>
  <c r="H18" i="18"/>
  <c r="C18" i="18"/>
  <c r="J254" i="20"/>
  <c r="L253" i="20"/>
  <c r="K253" i="20"/>
  <c r="A74" i="5"/>
  <c r="B30" i="12" l="1"/>
  <c r="B31" i="12" s="1"/>
  <c r="G17" i="18"/>
  <c r="E17" i="18"/>
  <c r="D17" i="18"/>
  <c r="G28" i="12"/>
  <c r="D28" i="12"/>
  <c r="F28" i="12"/>
  <c r="I28" i="12"/>
  <c r="J28" i="12"/>
  <c r="K28" i="12"/>
  <c r="E29" i="12"/>
  <c r="C29" i="12"/>
  <c r="H29" i="12"/>
  <c r="B27" i="16"/>
  <c r="G27" i="12"/>
  <c r="F27" i="12"/>
  <c r="D27" i="12"/>
  <c r="C20" i="16"/>
  <c r="H20" i="16"/>
  <c r="K27" i="12"/>
  <c r="I27" i="12"/>
  <c r="J27" i="12"/>
  <c r="D19" i="16"/>
  <c r="E19" i="16"/>
  <c r="G19" i="16" s="1"/>
  <c r="F19" i="16"/>
  <c r="K19" i="16"/>
  <c r="J19" i="16"/>
  <c r="I19" i="16"/>
  <c r="K359" i="20"/>
  <c r="L359" i="20"/>
  <c r="J360" i="20"/>
  <c r="B43" i="16"/>
  <c r="J18" i="16"/>
  <c r="K18" i="16"/>
  <c r="I18" i="16"/>
  <c r="D18" i="16"/>
  <c r="F18" i="16"/>
  <c r="E18" i="16"/>
  <c r="G18" i="16" s="1"/>
  <c r="C19" i="18"/>
  <c r="H19" i="18"/>
  <c r="B20" i="18"/>
  <c r="G18" i="18"/>
  <c r="F18" i="18"/>
  <c r="D18" i="18"/>
  <c r="E18" i="18"/>
  <c r="L254" i="20"/>
  <c r="J255" i="20"/>
  <c r="K254" i="20"/>
  <c r="E30" i="12" l="1"/>
  <c r="C30" i="12"/>
  <c r="D30" i="12" s="1"/>
  <c r="H30" i="12"/>
  <c r="J30" i="12" s="1"/>
  <c r="B32" i="12"/>
  <c r="G29" i="12"/>
  <c r="E31" i="12"/>
  <c r="H31" i="12"/>
  <c r="C31" i="12"/>
  <c r="C27" i="16"/>
  <c r="H27" i="16"/>
  <c r="B28" i="16"/>
  <c r="B29" i="16" s="1"/>
  <c r="B53" i="12"/>
  <c r="K29" i="12"/>
  <c r="J29" i="12"/>
  <c r="I29" i="12"/>
  <c r="F29" i="12"/>
  <c r="D29" i="12"/>
  <c r="K20" i="16"/>
  <c r="J20" i="16"/>
  <c r="I20" i="16"/>
  <c r="F20" i="16"/>
  <c r="E20" i="16"/>
  <c r="G20" i="16" s="1"/>
  <c r="D20" i="16"/>
  <c r="B47" i="12"/>
  <c r="K360" i="20"/>
  <c r="L360" i="20"/>
  <c r="J361" i="20"/>
  <c r="H43" i="16"/>
  <c r="C43" i="16"/>
  <c r="H20" i="18"/>
  <c r="C20" i="18"/>
  <c r="B21" i="18"/>
  <c r="D19" i="18"/>
  <c r="F19" i="18"/>
  <c r="G19" i="18"/>
  <c r="E19" i="18"/>
  <c r="J256" i="20"/>
  <c r="K255" i="20"/>
  <c r="L255" i="20"/>
  <c r="K30" i="12" l="1"/>
  <c r="G30" i="12"/>
  <c r="I30" i="12"/>
  <c r="F30" i="12"/>
  <c r="E32" i="12"/>
  <c r="H32" i="12"/>
  <c r="C32" i="12"/>
  <c r="B33" i="12"/>
  <c r="J27" i="16"/>
  <c r="K27" i="16"/>
  <c r="I27" i="16"/>
  <c r="E27" i="16"/>
  <c r="G27" i="16" s="1"/>
  <c r="F27" i="16"/>
  <c r="D27" i="16"/>
  <c r="H29" i="16"/>
  <c r="C29" i="16"/>
  <c r="F31" i="12"/>
  <c r="D31" i="12"/>
  <c r="K31" i="12"/>
  <c r="J31" i="12"/>
  <c r="I31" i="12"/>
  <c r="G31" i="12"/>
  <c r="B34" i="12"/>
  <c r="E53" i="12"/>
  <c r="H53" i="12"/>
  <c r="C53" i="12"/>
  <c r="C28" i="16"/>
  <c r="H28" i="16"/>
  <c r="E47" i="12"/>
  <c r="H47" i="12"/>
  <c r="C47" i="12"/>
  <c r="B30" i="16"/>
  <c r="B55" i="12"/>
  <c r="B69" i="12"/>
  <c r="E69" i="12" s="1"/>
  <c r="J362" i="20"/>
  <c r="L361" i="20"/>
  <c r="K361" i="20"/>
  <c r="K43" i="16"/>
  <c r="I43" i="16"/>
  <c r="J43" i="16"/>
  <c r="F43" i="16"/>
  <c r="E43" i="16"/>
  <c r="G43" i="16" s="1"/>
  <c r="D43" i="16"/>
  <c r="C21" i="18"/>
  <c r="H21" i="18"/>
  <c r="B22" i="18"/>
  <c r="D20" i="18"/>
  <c r="E20" i="18"/>
  <c r="F20" i="18"/>
  <c r="G20" i="18"/>
  <c r="L256" i="20"/>
  <c r="J257" i="20"/>
  <c r="K256" i="20"/>
  <c r="B49" i="12" l="1"/>
  <c r="E49" i="12" s="1"/>
  <c r="D32" i="12"/>
  <c r="F32" i="12"/>
  <c r="J32" i="12"/>
  <c r="I32" i="12"/>
  <c r="K32" i="12"/>
  <c r="G32" i="12"/>
  <c r="C33" i="12"/>
  <c r="D33" i="12" s="1"/>
  <c r="E33" i="12"/>
  <c r="H33" i="12"/>
  <c r="J33" i="12" s="1"/>
  <c r="F29" i="16"/>
  <c r="D29" i="16"/>
  <c r="E29" i="16"/>
  <c r="G29" i="16" s="1"/>
  <c r="J29" i="16"/>
  <c r="K29" i="16"/>
  <c r="I29" i="16"/>
  <c r="H34" i="12"/>
  <c r="C34" i="12"/>
  <c r="E34" i="12"/>
  <c r="B35" i="12"/>
  <c r="I28" i="16"/>
  <c r="J28" i="16"/>
  <c r="K28" i="16"/>
  <c r="F28" i="16"/>
  <c r="E28" i="16"/>
  <c r="G28" i="16" s="1"/>
  <c r="D28" i="16"/>
  <c r="C30" i="16"/>
  <c r="H30" i="16"/>
  <c r="H69" i="12"/>
  <c r="J69" i="12" s="1"/>
  <c r="D47" i="12"/>
  <c r="F47" i="12"/>
  <c r="F53" i="12"/>
  <c r="D53" i="12"/>
  <c r="C69" i="12"/>
  <c r="D69" i="12" s="1"/>
  <c r="G47" i="12"/>
  <c r="K47" i="12"/>
  <c r="J47" i="12"/>
  <c r="I47" i="12"/>
  <c r="J53" i="12"/>
  <c r="K53" i="12"/>
  <c r="I53" i="12"/>
  <c r="B31" i="16"/>
  <c r="G53" i="12"/>
  <c r="E55" i="12"/>
  <c r="C55" i="12"/>
  <c r="H55" i="12"/>
  <c r="B45" i="16"/>
  <c r="K362" i="20"/>
  <c r="L362" i="20"/>
  <c r="J363" i="20"/>
  <c r="H22" i="18"/>
  <c r="C22" i="18"/>
  <c r="B23" i="18"/>
  <c r="D21" i="18"/>
  <c r="E21" i="18"/>
  <c r="F21" i="18"/>
  <c r="G21" i="18"/>
  <c r="K257" i="20"/>
  <c r="L257" i="20"/>
  <c r="J258" i="20"/>
  <c r="C49" i="12" l="1"/>
  <c r="H49" i="12"/>
  <c r="J49" i="12" s="1"/>
  <c r="F33" i="12"/>
  <c r="I33" i="12"/>
  <c r="G33" i="12"/>
  <c r="K33" i="12"/>
  <c r="B36" i="12"/>
  <c r="B37" i="12" s="1"/>
  <c r="G69" i="12"/>
  <c r="I69" i="12"/>
  <c r="G34" i="12"/>
  <c r="K69" i="12"/>
  <c r="F69" i="12"/>
  <c r="H45" i="16"/>
  <c r="C45" i="16"/>
  <c r="B46" i="16"/>
  <c r="E30" i="16"/>
  <c r="G30" i="16" s="1"/>
  <c r="D30" i="16"/>
  <c r="F30" i="16"/>
  <c r="C35" i="12"/>
  <c r="H35" i="12"/>
  <c r="E35" i="12"/>
  <c r="G55" i="12"/>
  <c r="F34" i="12"/>
  <c r="D34" i="12"/>
  <c r="I34" i="12"/>
  <c r="K34" i="12"/>
  <c r="J34" i="12"/>
  <c r="B32" i="16"/>
  <c r="C31" i="16"/>
  <c r="H31" i="16"/>
  <c r="K55" i="12"/>
  <c r="J55" i="12"/>
  <c r="I55" i="12"/>
  <c r="D55" i="12"/>
  <c r="F55" i="12"/>
  <c r="B47" i="16"/>
  <c r="I30" i="16"/>
  <c r="K30" i="16"/>
  <c r="J30" i="16"/>
  <c r="B65" i="16"/>
  <c r="J364" i="20"/>
  <c r="K363" i="20"/>
  <c r="L363" i="20"/>
  <c r="B24" i="18"/>
  <c r="C23" i="18"/>
  <c r="H23" i="18"/>
  <c r="D22" i="18"/>
  <c r="E22" i="18"/>
  <c r="F22" i="18"/>
  <c r="G22" i="18"/>
  <c r="J259" i="20"/>
  <c r="L258" i="20"/>
  <c r="K258" i="20"/>
  <c r="I49" i="12" l="1"/>
  <c r="K49" i="12"/>
  <c r="G49" i="12"/>
  <c r="B41" i="12"/>
  <c r="B42" i="12" s="1"/>
  <c r="B45" i="12"/>
  <c r="B65" i="12"/>
  <c r="F49" i="12"/>
  <c r="D49" i="12"/>
  <c r="B51" i="12"/>
  <c r="H36" i="12"/>
  <c r="C36" i="12"/>
  <c r="E36" i="12"/>
  <c r="B38" i="12"/>
  <c r="G35" i="12"/>
  <c r="C37" i="12"/>
  <c r="H37" i="12"/>
  <c r="E37" i="12"/>
  <c r="J35" i="12"/>
  <c r="K35" i="12"/>
  <c r="I35" i="12"/>
  <c r="J31" i="16"/>
  <c r="I31" i="16"/>
  <c r="K31" i="16"/>
  <c r="D31" i="16"/>
  <c r="F31" i="16"/>
  <c r="E31" i="16"/>
  <c r="G31" i="16" s="1"/>
  <c r="D35" i="12"/>
  <c r="F35" i="12"/>
  <c r="B33" i="16"/>
  <c r="H32" i="16"/>
  <c r="C32" i="16"/>
  <c r="H47" i="16"/>
  <c r="C47" i="16"/>
  <c r="C46" i="16"/>
  <c r="H46" i="16"/>
  <c r="D45" i="16"/>
  <c r="E45" i="16"/>
  <c r="G45" i="16" s="1"/>
  <c r="F45" i="16"/>
  <c r="J45" i="16"/>
  <c r="K45" i="16"/>
  <c r="I45" i="16"/>
  <c r="H65" i="16"/>
  <c r="C65" i="16"/>
  <c r="B69" i="16"/>
  <c r="K364" i="20"/>
  <c r="L364" i="20"/>
  <c r="J365" i="20"/>
  <c r="F23" i="18"/>
  <c r="G23" i="18"/>
  <c r="D23" i="18"/>
  <c r="E23" i="18"/>
  <c r="H24" i="18"/>
  <c r="C24" i="18"/>
  <c r="B25" i="18"/>
  <c r="K259" i="20"/>
  <c r="L259" i="20"/>
  <c r="J260" i="20"/>
  <c r="B52" i="12" l="1"/>
  <c r="E52" i="12" s="1"/>
  <c r="B46" i="12"/>
  <c r="E46" i="12" s="1"/>
  <c r="C42" i="12"/>
  <c r="H42" i="12"/>
  <c r="E42" i="12"/>
  <c r="H51" i="12"/>
  <c r="C51" i="12"/>
  <c r="E51" i="12"/>
  <c r="E65" i="12"/>
  <c r="C65" i="12"/>
  <c r="H65" i="12"/>
  <c r="E45" i="12"/>
  <c r="C45" i="12"/>
  <c r="H45" i="12"/>
  <c r="H41" i="12"/>
  <c r="E41" i="12"/>
  <c r="C41" i="12"/>
  <c r="G36" i="12"/>
  <c r="E38" i="12"/>
  <c r="C38" i="12"/>
  <c r="H38" i="12"/>
  <c r="B40" i="12"/>
  <c r="D36" i="12"/>
  <c r="F36" i="12"/>
  <c r="I36" i="12"/>
  <c r="J36" i="12"/>
  <c r="K36" i="12"/>
  <c r="G37" i="12"/>
  <c r="E32" i="16"/>
  <c r="G32" i="16" s="1"/>
  <c r="D32" i="16"/>
  <c r="F32" i="16"/>
  <c r="K32" i="16"/>
  <c r="J32" i="16"/>
  <c r="I32" i="16"/>
  <c r="C33" i="16"/>
  <c r="H33" i="16"/>
  <c r="B34" i="16"/>
  <c r="B49" i="16"/>
  <c r="K37" i="12"/>
  <c r="I37" i="12"/>
  <c r="J37" i="12"/>
  <c r="K46" i="16"/>
  <c r="J46" i="16"/>
  <c r="I46" i="16"/>
  <c r="D37" i="12"/>
  <c r="F37" i="12"/>
  <c r="D46" i="16"/>
  <c r="F46" i="16"/>
  <c r="E46" i="16"/>
  <c r="G46" i="16" s="1"/>
  <c r="D47" i="16"/>
  <c r="F47" i="16"/>
  <c r="E47" i="16"/>
  <c r="G47" i="16" s="1"/>
  <c r="I47" i="16"/>
  <c r="J47" i="16"/>
  <c r="K47" i="16"/>
  <c r="B76" i="12"/>
  <c r="D65" i="16"/>
  <c r="F65" i="16"/>
  <c r="E65" i="16"/>
  <c r="G65" i="16" s="1"/>
  <c r="C69" i="16"/>
  <c r="H69" i="16"/>
  <c r="I65" i="16"/>
  <c r="K65" i="16"/>
  <c r="J65" i="16"/>
  <c r="K365" i="20"/>
  <c r="L365" i="20"/>
  <c r="J366" i="20"/>
  <c r="H25" i="18"/>
  <c r="C25" i="18"/>
  <c r="B26" i="18"/>
  <c r="D24" i="18"/>
  <c r="G24" i="18"/>
  <c r="E24" i="18"/>
  <c r="F24" i="18"/>
  <c r="K260" i="20"/>
  <c r="L260" i="20"/>
  <c r="J261" i="20"/>
  <c r="J262" i="20" s="1"/>
  <c r="G41" i="12" l="1"/>
  <c r="H52" i="12"/>
  <c r="J52" i="12" s="1"/>
  <c r="C46" i="12"/>
  <c r="D46" i="12" s="1"/>
  <c r="G65" i="12"/>
  <c r="H46" i="12"/>
  <c r="K46" i="12" s="1"/>
  <c r="C52" i="12"/>
  <c r="F52" i="12" s="1"/>
  <c r="G42" i="12"/>
  <c r="D42" i="12"/>
  <c r="F42" i="12"/>
  <c r="G45" i="12"/>
  <c r="K42" i="12"/>
  <c r="J42" i="12"/>
  <c r="I42" i="12"/>
  <c r="D41" i="12"/>
  <c r="F41" i="12"/>
  <c r="K41" i="12"/>
  <c r="I41" i="12"/>
  <c r="J41" i="12"/>
  <c r="D65" i="12"/>
  <c r="F65" i="12"/>
  <c r="I51" i="12"/>
  <c r="J51" i="12"/>
  <c r="K51" i="12"/>
  <c r="K45" i="12"/>
  <c r="J45" i="12"/>
  <c r="I45" i="12"/>
  <c r="F45" i="12"/>
  <c r="D45" i="12"/>
  <c r="J65" i="12"/>
  <c r="K65" i="12"/>
  <c r="I65" i="12"/>
  <c r="G51" i="12"/>
  <c r="F51" i="12"/>
  <c r="D51" i="12"/>
  <c r="G38" i="12"/>
  <c r="H40" i="12"/>
  <c r="C40" i="12"/>
  <c r="E40" i="12"/>
  <c r="B44" i="12"/>
  <c r="J38" i="12"/>
  <c r="K38" i="12"/>
  <c r="I38" i="12"/>
  <c r="F38" i="12"/>
  <c r="D38" i="12"/>
  <c r="B50" i="16"/>
  <c r="C49" i="16"/>
  <c r="H49" i="16"/>
  <c r="C34" i="16"/>
  <c r="H34" i="16"/>
  <c r="B35" i="16"/>
  <c r="B36" i="16" s="1"/>
  <c r="K33" i="16"/>
  <c r="J33" i="16"/>
  <c r="I33" i="16"/>
  <c r="F33" i="16"/>
  <c r="D33" i="16"/>
  <c r="E33" i="16"/>
  <c r="G33" i="16" s="1"/>
  <c r="B60" i="12"/>
  <c r="H76" i="12"/>
  <c r="E76" i="12"/>
  <c r="C76" i="12"/>
  <c r="I69" i="16"/>
  <c r="J69" i="16"/>
  <c r="K69" i="16"/>
  <c r="E69" i="16"/>
  <c r="G69" i="16" s="1"/>
  <c r="D69" i="16"/>
  <c r="F69" i="16"/>
  <c r="L366" i="20"/>
  <c r="J367" i="20"/>
  <c r="K366" i="20"/>
  <c r="B81" i="12"/>
  <c r="B73" i="16"/>
  <c r="H26" i="18"/>
  <c r="C26" i="18"/>
  <c r="B27" i="18"/>
  <c r="E25" i="18"/>
  <c r="G25" i="18"/>
  <c r="D25" i="18"/>
  <c r="F25" i="18"/>
  <c r="K262" i="20"/>
  <c r="L262" i="20"/>
  <c r="J263" i="20"/>
  <c r="K261" i="20"/>
  <c r="L261" i="20"/>
  <c r="G52" i="12" l="1"/>
  <c r="K52" i="12"/>
  <c r="I52" i="12"/>
  <c r="D52" i="12"/>
  <c r="I46" i="12"/>
  <c r="J46" i="12"/>
  <c r="F46" i="12"/>
  <c r="G46" i="12"/>
  <c r="G40" i="12"/>
  <c r="C44" i="12"/>
  <c r="E44" i="12"/>
  <c r="H44" i="12"/>
  <c r="B48" i="12"/>
  <c r="H36" i="16"/>
  <c r="C36" i="16"/>
  <c r="D40" i="12"/>
  <c r="F40" i="12"/>
  <c r="I40" i="12"/>
  <c r="J40" i="12"/>
  <c r="K40" i="12"/>
  <c r="C35" i="16"/>
  <c r="H35" i="16"/>
  <c r="B37" i="16"/>
  <c r="B38" i="16" s="1"/>
  <c r="E60" i="12"/>
  <c r="H60" i="12"/>
  <c r="C60" i="12"/>
  <c r="B61" i="12"/>
  <c r="K34" i="16"/>
  <c r="I34" i="16"/>
  <c r="J34" i="16"/>
  <c r="E34" i="16"/>
  <c r="G34" i="16" s="1"/>
  <c r="F34" i="16"/>
  <c r="D34" i="16"/>
  <c r="K49" i="16"/>
  <c r="J49" i="16"/>
  <c r="I49" i="16"/>
  <c r="D49" i="16"/>
  <c r="E49" i="16"/>
  <c r="G49" i="16" s="1"/>
  <c r="F49" i="16"/>
  <c r="C50" i="16"/>
  <c r="H50" i="16"/>
  <c r="B51" i="16"/>
  <c r="E81" i="12"/>
  <c r="F76" i="12"/>
  <c r="D76" i="12"/>
  <c r="G76" i="12"/>
  <c r="J76" i="12"/>
  <c r="K76" i="12"/>
  <c r="I76" i="12"/>
  <c r="K367" i="20"/>
  <c r="L367" i="20"/>
  <c r="J368" i="20"/>
  <c r="H73" i="16"/>
  <c r="C73" i="16"/>
  <c r="B74" i="16"/>
  <c r="C81" i="12"/>
  <c r="H81" i="12"/>
  <c r="C27" i="18"/>
  <c r="H27" i="18"/>
  <c r="B28" i="18"/>
  <c r="D26" i="18"/>
  <c r="E26" i="18"/>
  <c r="F26" i="18"/>
  <c r="G26" i="18"/>
  <c r="K263" i="20"/>
  <c r="L263" i="20"/>
  <c r="J264" i="20"/>
  <c r="B50" i="12" l="1"/>
  <c r="F36" i="16"/>
  <c r="D36" i="16"/>
  <c r="E36" i="16"/>
  <c r="G36" i="16" s="1"/>
  <c r="K36" i="16"/>
  <c r="J36" i="16"/>
  <c r="I36" i="16"/>
  <c r="E48" i="12"/>
  <c r="C48" i="12"/>
  <c r="H48" i="12"/>
  <c r="B54" i="12"/>
  <c r="B56" i="12" s="1"/>
  <c r="C38" i="16"/>
  <c r="H38" i="16"/>
  <c r="B40" i="16"/>
  <c r="K44" i="12"/>
  <c r="J44" i="12"/>
  <c r="I44" i="12"/>
  <c r="G44" i="12"/>
  <c r="D44" i="12"/>
  <c r="F44" i="12"/>
  <c r="E61" i="12"/>
  <c r="H61" i="12"/>
  <c r="C61" i="12"/>
  <c r="B62" i="12"/>
  <c r="H51" i="16"/>
  <c r="C51" i="16"/>
  <c r="B52" i="16"/>
  <c r="F60" i="12"/>
  <c r="D60" i="12"/>
  <c r="K50" i="16"/>
  <c r="J50" i="16"/>
  <c r="I50" i="16"/>
  <c r="K60" i="12"/>
  <c r="J60" i="12"/>
  <c r="I60" i="12"/>
  <c r="D50" i="16"/>
  <c r="E50" i="16"/>
  <c r="G50" i="16" s="1"/>
  <c r="F50" i="16"/>
  <c r="G60" i="12"/>
  <c r="C37" i="16"/>
  <c r="H37" i="16"/>
  <c r="J35" i="16"/>
  <c r="I35" i="16"/>
  <c r="K35" i="16"/>
  <c r="D35" i="16"/>
  <c r="E35" i="16"/>
  <c r="G35" i="16" s="1"/>
  <c r="F35" i="16"/>
  <c r="B71" i="16"/>
  <c r="J369" i="20"/>
  <c r="K368" i="20"/>
  <c r="L368" i="20"/>
  <c r="C74" i="16"/>
  <c r="H74" i="16"/>
  <c r="D81" i="12"/>
  <c r="G81" i="12"/>
  <c r="F81" i="12"/>
  <c r="F73" i="16"/>
  <c r="E73" i="16"/>
  <c r="G73" i="16" s="1"/>
  <c r="D73" i="16"/>
  <c r="K73" i="16"/>
  <c r="I73" i="16"/>
  <c r="J73" i="16"/>
  <c r="B76" i="16"/>
  <c r="K81" i="12"/>
  <c r="J81" i="12"/>
  <c r="I81" i="12"/>
  <c r="C28" i="18"/>
  <c r="H28" i="18"/>
  <c r="B29" i="18"/>
  <c r="D27" i="18"/>
  <c r="E27" i="18"/>
  <c r="F27" i="18"/>
  <c r="G27" i="18"/>
  <c r="B87" i="12"/>
  <c r="E87" i="12" s="1"/>
  <c r="L264" i="20"/>
  <c r="J265" i="20"/>
  <c r="K264" i="20"/>
  <c r="E56" i="12" l="1"/>
  <c r="H56" i="12"/>
  <c r="C56" i="12"/>
  <c r="E50" i="12"/>
  <c r="H50" i="12"/>
  <c r="C50" i="12"/>
  <c r="B73" i="12"/>
  <c r="F38" i="16"/>
  <c r="E38" i="16"/>
  <c r="G38" i="16" s="1"/>
  <c r="D38" i="16"/>
  <c r="H54" i="12"/>
  <c r="E54" i="12"/>
  <c r="C54" i="12"/>
  <c r="J48" i="12"/>
  <c r="K48" i="12"/>
  <c r="I48" i="12"/>
  <c r="B57" i="12"/>
  <c r="D48" i="12"/>
  <c r="F48" i="12"/>
  <c r="G48" i="12"/>
  <c r="H40" i="16"/>
  <c r="C40" i="16"/>
  <c r="B41" i="16"/>
  <c r="K38" i="16"/>
  <c r="I38" i="16"/>
  <c r="J38" i="16"/>
  <c r="K37" i="16"/>
  <c r="J37" i="16"/>
  <c r="I37" i="16"/>
  <c r="E37" i="16"/>
  <c r="G37" i="16" s="1"/>
  <c r="D37" i="16"/>
  <c r="F37" i="16"/>
  <c r="C52" i="16"/>
  <c r="H52" i="16"/>
  <c r="B53" i="16"/>
  <c r="B54" i="16" s="1"/>
  <c r="D51" i="16"/>
  <c r="E51" i="16"/>
  <c r="G51" i="16" s="1"/>
  <c r="F51" i="16"/>
  <c r="K51" i="16"/>
  <c r="J51" i="16"/>
  <c r="I51" i="16"/>
  <c r="C62" i="12"/>
  <c r="H62" i="12"/>
  <c r="E62" i="12"/>
  <c r="B63" i="12"/>
  <c r="D61" i="12"/>
  <c r="F61" i="12"/>
  <c r="I61" i="12"/>
  <c r="J61" i="12"/>
  <c r="K61" i="12"/>
  <c r="G61" i="12"/>
  <c r="H71" i="16"/>
  <c r="C71" i="16"/>
  <c r="K369" i="20"/>
  <c r="L369" i="20"/>
  <c r="J370" i="20"/>
  <c r="I74" i="16"/>
  <c r="K74" i="16"/>
  <c r="J74" i="16"/>
  <c r="H76" i="16"/>
  <c r="C76" i="16"/>
  <c r="D74" i="16"/>
  <c r="E74" i="16"/>
  <c r="G74" i="16" s="1"/>
  <c r="F74" i="16"/>
  <c r="B78" i="16"/>
  <c r="B126" i="16" s="1"/>
  <c r="C29" i="18"/>
  <c r="H29" i="18"/>
  <c r="B30" i="18"/>
  <c r="E28" i="18"/>
  <c r="F28" i="18"/>
  <c r="G28" i="18"/>
  <c r="D28" i="18"/>
  <c r="H87" i="12"/>
  <c r="C87" i="12"/>
  <c r="J266" i="20"/>
  <c r="K265" i="20"/>
  <c r="L265" i="20"/>
  <c r="G50" i="12" l="1"/>
  <c r="I50" i="12"/>
  <c r="K50" i="12"/>
  <c r="J50" i="12"/>
  <c r="D56" i="12"/>
  <c r="F56" i="12"/>
  <c r="D50" i="12"/>
  <c r="F50" i="12"/>
  <c r="K56" i="12"/>
  <c r="J56" i="12"/>
  <c r="I56" i="12"/>
  <c r="E73" i="12"/>
  <c r="H73" i="12"/>
  <c r="C73" i="12"/>
  <c r="G56" i="12"/>
  <c r="G54" i="12"/>
  <c r="C57" i="12"/>
  <c r="F57" i="12" s="1"/>
  <c r="E57" i="12"/>
  <c r="H57" i="12"/>
  <c r="B58" i="12"/>
  <c r="B59" i="12" s="1"/>
  <c r="F54" i="12"/>
  <c r="D54" i="12"/>
  <c r="C41" i="16"/>
  <c r="H41" i="16"/>
  <c r="B42" i="16"/>
  <c r="K54" i="12"/>
  <c r="J54" i="12"/>
  <c r="I54" i="12"/>
  <c r="H54" i="16"/>
  <c r="C54" i="16"/>
  <c r="E40" i="16"/>
  <c r="G40" i="16" s="1"/>
  <c r="F40" i="16"/>
  <c r="D40" i="16"/>
  <c r="I40" i="16"/>
  <c r="K40" i="16"/>
  <c r="J40" i="16"/>
  <c r="G62" i="12"/>
  <c r="H53" i="16"/>
  <c r="C53" i="16"/>
  <c r="B55" i="16"/>
  <c r="B56" i="16" s="1"/>
  <c r="I52" i="16"/>
  <c r="J52" i="16"/>
  <c r="K52" i="16"/>
  <c r="I62" i="12"/>
  <c r="J62" i="12"/>
  <c r="K62" i="12"/>
  <c r="D52" i="16"/>
  <c r="F52" i="16"/>
  <c r="E52" i="16"/>
  <c r="G52" i="16" s="1"/>
  <c r="D62" i="12"/>
  <c r="F62" i="12"/>
  <c r="E63" i="12"/>
  <c r="H63" i="12"/>
  <c r="C63" i="12"/>
  <c r="B64" i="12"/>
  <c r="D71" i="16"/>
  <c r="F71" i="16"/>
  <c r="E71" i="16"/>
  <c r="G71" i="16" s="1"/>
  <c r="K71" i="16"/>
  <c r="J71" i="16"/>
  <c r="I71" i="16"/>
  <c r="K370" i="20"/>
  <c r="L370" i="20"/>
  <c r="J371" i="20"/>
  <c r="C126" i="16"/>
  <c r="H126" i="16"/>
  <c r="H78" i="16"/>
  <c r="C78" i="16"/>
  <c r="E76" i="16"/>
  <c r="G76" i="16" s="1"/>
  <c r="D76" i="16"/>
  <c r="F76" i="16"/>
  <c r="I76" i="16"/>
  <c r="K76" i="16"/>
  <c r="J76" i="16"/>
  <c r="H30" i="18"/>
  <c r="C30" i="18"/>
  <c r="B31" i="18"/>
  <c r="D29" i="18"/>
  <c r="G29" i="18"/>
  <c r="E29" i="18"/>
  <c r="F29" i="18"/>
  <c r="K87" i="12"/>
  <c r="I87" i="12"/>
  <c r="J87" i="12"/>
  <c r="D87" i="12"/>
  <c r="G87" i="12"/>
  <c r="F87" i="12"/>
  <c r="K266" i="20"/>
  <c r="J267" i="20"/>
  <c r="L266" i="20"/>
  <c r="G73" i="12" l="1"/>
  <c r="F73" i="12"/>
  <c r="D73" i="12"/>
  <c r="K73" i="12"/>
  <c r="J73" i="12"/>
  <c r="I73" i="12"/>
  <c r="C42" i="16"/>
  <c r="H42" i="16"/>
  <c r="B44" i="16"/>
  <c r="K41" i="16"/>
  <c r="I41" i="16"/>
  <c r="J41" i="16"/>
  <c r="F41" i="16"/>
  <c r="D41" i="16"/>
  <c r="E41" i="16"/>
  <c r="G41" i="16" s="1"/>
  <c r="C59" i="12"/>
  <c r="E59" i="12"/>
  <c r="H59" i="12"/>
  <c r="C58" i="12"/>
  <c r="H58" i="12"/>
  <c r="E58" i="12"/>
  <c r="F54" i="16"/>
  <c r="D54" i="16"/>
  <c r="E54" i="16"/>
  <c r="G54" i="16" s="1"/>
  <c r="K57" i="12"/>
  <c r="I57" i="12"/>
  <c r="J57" i="12"/>
  <c r="I54" i="16"/>
  <c r="J54" i="16"/>
  <c r="K54" i="16"/>
  <c r="G57" i="12"/>
  <c r="C56" i="16"/>
  <c r="H56" i="16"/>
  <c r="D57" i="12"/>
  <c r="F63" i="12"/>
  <c r="D63" i="12"/>
  <c r="J63" i="12"/>
  <c r="I63" i="12"/>
  <c r="K63" i="12"/>
  <c r="G63" i="12"/>
  <c r="H55" i="16"/>
  <c r="C55" i="16"/>
  <c r="D53" i="16"/>
  <c r="F53" i="16"/>
  <c r="E53" i="16"/>
  <c r="G53" i="16" s="1"/>
  <c r="I53" i="16"/>
  <c r="K53" i="16"/>
  <c r="J53" i="16"/>
  <c r="H64" i="12"/>
  <c r="E64" i="12"/>
  <c r="C64" i="12"/>
  <c r="D64" i="12" s="1"/>
  <c r="B66" i="12"/>
  <c r="K371" i="20"/>
  <c r="L371" i="20"/>
  <c r="J372" i="20"/>
  <c r="I78" i="16"/>
  <c r="K78" i="16"/>
  <c r="J78" i="16"/>
  <c r="B80" i="16"/>
  <c r="J126" i="16"/>
  <c r="K126" i="16"/>
  <c r="I126" i="16"/>
  <c r="D78" i="16"/>
  <c r="F78" i="16"/>
  <c r="E78" i="16"/>
  <c r="G78" i="16" s="1"/>
  <c r="F126" i="16"/>
  <c r="D126" i="16"/>
  <c r="E126" i="16"/>
  <c r="G126" i="16" s="1"/>
  <c r="C31" i="18"/>
  <c r="H31" i="18"/>
  <c r="B32" i="18"/>
  <c r="D30" i="18"/>
  <c r="F30" i="18"/>
  <c r="G30" i="18"/>
  <c r="E30" i="18"/>
  <c r="K267" i="20"/>
  <c r="L267" i="20"/>
  <c r="J268" i="20"/>
  <c r="G58" i="12" l="1"/>
  <c r="J59" i="12"/>
  <c r="I59" i="12"/>
  <c r="K59" i="12"/>
  <c r="D59" i="12"/>
  <c r="F59" i="12"/>
  <c r="C44" i="16"/>
  <c r="H44" i="16"/>
  <c r="B48" i="16"/>
  <c r="G59" i="12"/>
  <c r="D56" i="16"/>
  <c r="F56" i="16"/>
  <c r="E56" i="16"/>
  <c r="G56" i="16" s="1"/>
  <c r="I58" i="12"/>
  <c r="J58" i="12"/>
  <c r="K58" i="12"/>
  <c r="I42" i="16"/>
  <c r="K42" i="16"/>
  <c r="J42" i="16"/>
  <c r="J56" i="16"/>
  <c r="I56" i="16"/>
  <c r="K56" i="16"/>
  <c r="D58" i="12"/>
  <c r="F58" i="12"/>
  <c r="E42" i="16"/>
  <c r="G42" i="16" s="1"/>
  <c r="D42" i="16"/>
  <c r="F42" i="16"/>
  <c r="G64" i="12"/>
  <c r="E55" i="16"/>
  <c r="G55" i="16" s="1"/>
  <c r="D55" i="16"/>
  <c r="F55" i="16"/>
  <c r="H66" i="12"/>
  <c r="E66" i="12"/>
  <c r="C66" i="12"/>
  <c r="B67" i="12"/>
  <c r="J55" i="16"/>
  <c r="K55" i="16"/>
  <c r="I55" i="16"/>
  <c r="K64" i="12"/>
  <c r="I64" i="12"/>
  <c r="J64" i="12"/>
  <c r="F64" i="12"/>
  <c r="K372" i="20"/>
  <c r="L372" i="20"/>
  <c r="J373" i="20"/>
  <c r="C80" i="16"/>
  <c r="H80" i="16"/>
  <c r="B81" i="16"/>
  <c r="H32" i="18"/>
  <c r="C32" i="18"/>
  <c r="B33" i="18"/>
  <c r="D31" i="18"/>
  <c r="E31" i="18"/>
  <c r="F31" i="18"/>
  <c r="G31" i="18"/>
  <c r="B87" i="16"/>
  <c r="J269" i="20"/>
  <c r="K268" i="20"/>
  <c r="L268" i="20"/>
  <c r="C48" i="16" l="1"/>
  <c r="H48" i="16"/>
  <c r="B57" i="16"/>
  <c r="I44" i="16"/>
  <c r="K44" i="16"/>
  <c r="J44" i="16"/>
  <c r="D44" i="16"/>
  <c r="E44" i="16"/>
  <c r="G44" i="16" s="1"/>
  <c r="F44" i="16"/>
  <c r="B58" i="16"/>
  <c r="H58" i="16" s="1"/>
  <c r="G66" i="12"/>
  <c r="H67" i="12"/>
  <c r="C67" i="12"/>
  <c r="E67" i="12"/>
  <c r="B68" i="12"/>
  <c r="F66" i="12"/>
  <c r="D66" i="12"/>
  <c r="I66" i="12"/>
  <c r="K66" i="12"/>
  <c r="J66" i="12"/>
  <c r="B89" i="12"/>
  <c r="B92" i="12"/>
  <c r="E92" i="12" s="1"/>
  <c r="J374" i="20"/>
  <c r="L373" i="20"/>
  <c r="K373" i="20"/>
  <c r="C81" i="16"/>
  <c r="H81" i="16"/>
  <c r="I80" i="16"/>
  <c r="J80" i="16"/>
  <c r="K80" i="16"/>
  <c r="B93" i="12"/>
  <c r="E93" i="12" s="1"/>
  <c r="F80" i="16"/>
  <c r="E80" i="16"/>
  <c r="G80" i="16" s="1"/>
  <c r="D80" i="16"/>
  <c r="B34" i="18"/>
  <c r="C33" i="18"/>
  <c r="H33" i="18"/>
  <c r="D32" i="18"/>
  <c r="E32" i="18"/>
  <c r="G32" i="18"/>
  <c r="F32" i="18"/>
  <c r="C87" i="16"/>
  <c r="H87" i="16"/>
  <c r="L269" i="20"/>
  <c r="K269" i="20"/>
  <c r="J270" i="20"/>
  <c r="C57" i="16" l="1"/>
  <c r="H57" i="16"/>
  <c r="C58" i="16"/>
  <c r="I48" i="16"/>
  <c r="K48" i="16"/>
  <c r="J48" i="16"/>
  <c r="B59" i="16"/>
  <c r="C59" i="16" s="1"/>
  <c r="E48" i="16"/>
  <c r="G48" i="16" s="1"/>
  <c r="F48" i="16"/>
  <c r="D48" i="16"/>
  <c r="G67" i="12"/>
  <c r="B60" i="16"/>
  <c r="I58" i="16"/>
  <c r="K58" i="16"/>
  <c r="J58" i="16"/>
  <c r="E68" i="12"/>
  <c r="H68" i="12"/>
  <c r="C68" i="12"/>
  <c r="B70" i="12"/>
  <c r="E89" i="12"/>
  <c r="H89" i="12"/>
  <c r="C89" i="12"/>
  <c r="F67" i="12"/>
  <c r="D67" i="12"/>
  <c r="K67" i="12"/>
  <c r="I67" i="12"/>
  <c r="J67" i="12"/>
  <c r="F58" i="16"/>
  <c r="D58" i="16"/>
  <c r="E58" i="16"/>
  <c r="G58" i="16" s="1"/>
  <c r="H92" i="12"/>
  <c r="G92" i="12" s="1"/>
  <c r="C92" i="12"/>
  <c r="D92" i="12" s="1"/>
  <c r="K374" i="20"/>
  <c r="L374" i="20"/>
  <c r="J375" i="20"/>
  <c r="C93" i="12"/>
  <c r="H93" i="12"/>
  <c r="B94" i="12"/>
  <c r="E94" i="12" s="1"/>
  <c r="I81" i="16"/>
  <c r="J81" i="16"/>
  <c r="K81" i="16"/>
  <c r="D81" i="16"/>
  <c r="E81" i="16"/>
  <c r="G81" i="16" s="1"/>
  <c r="F81" i="16"/>
  <c r="F33" i="18"/>
  <c r="G33" i="18"/>
  <c r="D33" i="18"/>
  <c r="E33" i="18"/>
  <c r="H34" i="18"/>
  <c r="C34" i="18"/>
  <c r="B35" i="18"/>
  <c r="I87" i="16"/>
  <c r="K87" i="16"/>
  <c r="J87" i="16"/>
  <c r="E87" i="16"/>
  <c r="G87" i="16" s="1"/>
  <c r="D87" i="16"/>
  <c r="F87" i="16"/>
  <c r="K270" i="20"/>
  <c r="L270" i="20"/>
  <c r="J271" i="20"/>
  <c r="H59" i="16" l="1"/>
  <c r="K59" i="16" s="1"/>
  <c r="J57" i="16"/>
  <c r="I57" i="16"/>
  <c r="K57" i="16"/>
  <c r="F57" i="16"/>
  <c r="E57" i="16"/>
  <c r="G57" i="16" s="1"/>
  <c r="D57" i="16"/>
  <c r="J92" i="12"/>
  <c r="F92" i="12"/>
  <c r="I92" i="12"/>
  <c r="E70" i="12"/>
  <c r="C70" i="12"/>
  <c r="H70" i="12"/>
  <c r="B71" i="12"/>
  <c r="B126" i="12"/>
  <c r="K92" i="12"/>
  <c r="D68" i="12"/>
  <c r="F68" i="12"/>
  <c r="I68" i="12"/>
  <c r="J68" i="12"/>
  <c r="K68" i="12"/>
  <c r="G68" i="12"/>
  <c r="F89" i="12"/>
  <c r="D89" i="12"/>
  <c r="I89" i="12"/>
  <c r="J89" i="12"/>
  <c r="K89" i="12"/>
  <c r="H60" i="16"/>
  <c r="C60" i="16"/>
  <c r="B61" i="16"/>
  <c r="G89" i="12"/>
  <c r="E59" i="16"/>
  <c r="F59" i="16"/>
  <c r="D59" i="16"/>
  <c r="J376" i="20"/>
  <c r="K375" i="20"/>
  <c r="L375" i="20"/>
  <c r="C94" i="12"/>
  <c r="H94" i="12"/>
  <c r="B86" i="16"/>
  <c r="J93" i="12"/>
  <c r="I93" i="12"/>
  <c r="K93" i="12"/>
  <c r="D93" i="12"/>
  <c r="G93" i="12"/>
  <c r="F93" i="12"/>
  <c r="C35" i="18"/>
  <c r="H35" i="18"/>
  <c r="B36" i="18"/>
  <c r="D34" i="18"/>
  <c r="E34" i="18"/>
  <c r="F34" i="18"/>
  <c r="G34" i="18"/>
  <c r="B128" i="12"/>
  <c r="E128" i="12" s="1"/>
  <c r="L271" i="20"/>
  <c r="K271" i="20"/>
  <c r="J272" i="20"/>
  <c r="I59" i="16" l="1"/>
  <c r="J59" i="16"/>
  <c r="G59" i="16"/>
  <c r="C61" i="16"/>
  <c r="H61" i="16"/>
  <c r="B62" i="16"/>
  <c r="I60" i="16"/>
  <c r="J60" i="16"/>
  <c r="K60" i="16"/>
  <c r="E126" i="12"/>
  <c r="H126" i="12"/>
  <c r="C126" i="12"/>
  <c r="H71" i="12"/>
  <c r="E71" i="12"/>
  <c r="C71" i="12"/>
  <c r="B72" i="12"/>
  <c r="B74" i="12" s="1"/>
  <c r="J70" i="12"/>
  <c r="K70" i="12"/>
  <c r="I70" i="12"/>
  <c r="E60" i="16"/>
  <c r="G60" i="16" s="1"/>
  <c r="D60" i="16"/>
  <c r="F60" i="16"/>
  <c r="F70" i="12"/>
  <c r="D70" i="12"/>
  <c r="G70" i="12"/>
  <c r="K376" i="20"/>
  <c r="L376" i="20"/>
  <c r="J377" i="20"/>
  <c r="G94" i="12"/>
  <c r="F94" i="12"/>
  <c r="D94" i="12"/>
  <c r="H86" i="16"/>
  <c r="C86" i="16"/>
  <c r="J94" i="12"/>
  <c r="I94" i="12"/>
  <c r="K94" i="12"/>
  <c r="C36" i="18"/>
  <c r="H36" i="18"/>
  <c r="B37" i="18"/>
  <c r="D35" i="18"/>
  <c r="E35" i="18"/>
  <c r="F35" i="18"/>
  <c r="G35" i="18"/>
  <c r="C128" i="12"/>
  <c r="H128" i="12"/>
  <c r="B129" i="12"/>
  <c r="L272" i="20"/>
  <c r="J273" i="20"/>
  <c r="K272" i="20"/>
  <c r="E74" i="12" l="1"/>
  <c r="H74" i="12"/>
  <c r="C74" i="12"/>
  <c r="G71" i="12"/>
  <c r="C72" i="12"/>
  <c r="H72" i="12"/>
  <c r="E72" i="12"/>
  <c r="B75" i="12"/>
  <c r="D71" i="12"/>
  <c r="F71" i="12"/>
  <c r="J71" i="12"/>
  <c r="K71" i="12"/>
  <c r="I71" i="12"/>
  <c r="C62" i="16"/>
  <c r="H62" i="16"/>
  <c r="B63" i="16"/>
  <c r="D126" i="12"/>
  <c r="F126" i="12"/>
  <c r="J61" i="16"/>
  <c r="I61" i="16"/>
  <c r="K61" i="16"/>
  <c r="J126" i="12"/>
  <c r="K126" i="12"/>
  <c r="I126" i="12"/>
  <c r="E61" i="16"/>
  <c r="G61" i="16" s="1"/>
  <c r="D61" i="16"/>
  <c r="F61" i="16"/>
  <c r="G126" i="12"/>
  <c r="B130" i="12"/>
  <c r="E130" i="12" s="1"/>
  <c r="E129" i="12"/>
  <c r="K377" i="20"/>
  <c r="L377" i="20"/>
  <c r="J378" i="20"/>
  <c r="D86" i="16"/>
  <c r="F86" i="16"/>
  <c r="E86" i="16"/>
  <c r="G86" i="16" s="1"/>
  <c r="I86" i="16"/>
  <c r="K86" i="16"/>
  <c r="J86" i="16"/>
  <c r="B93" i="16"/>
  <c r="B131" i="12"/>
  <c r="E131" i="12" s="1"/>
  <c r="H37" i="18"/>
  <c r="C37" i="18"/>
  <c r="B38" i="18"/>
  <c r="D36" i="18"/>
  <c r="E36" i="18"/>
  <c r="F36" i="18"/>
  <c r="G36" i="18"/>
  <c r="C129" i="12"/>
  <c r="H129" i="12"/>
  <c r="B132" i="12"/>
  <c r="E132" i="12" s="1"/>
  <c r="G128" i="12"/>
  <c r="F128" i="12"/>
  <c r="D128" i="12"/>
  <c r="I128" i="12"/>
  <c r="J128" i="12"/>
  <c r="K128" i="12"/>
  <c r="K273" i="20"/>
  <c r="J274" i="20"/>
  <c r="L273" i="20"/>
  <c r="G74" i="12" l="1"/>
  <c r="F74" i="12"/>
  <c r="D74" i="12"/>
  <c r="I74" i="12"/>
  <c r="K74" i="12"/>
  <c r="J74" i="12"/>
  <c r="G72" i="12"/>
  <c r="D62" i="16"/>
  <c r="F62" i="16"/>
  <c r="E62" i="16"/>
  <c r="G62" i="16" s="1"/>
  <c r="C75" i="12"/>
  <c r="H75" i="12"/>
  <c r="E75" i="12"/>
  <c r="B77" i="12"/>
  <c r="C63" i="16"/>
  <c r="H63" i="16"/>
  <c r="B64" i="16"/>
  <c r="I72" i="12"/>
  <c r="K72" i="12"/>
  <c r="J72" i="12"/>
  <c r="H130" i="12"/>
  <c r="I130" i="12" s="1"/>
  <c r="C130" i="12"/>
  <c r="F130" i="12" s="1"/>
  <c r="J62" i="16"/>
  <c r="K62" i="16"/>
  <c r="I62" i="16"/>
  <c r="F72" i="12"/>
  <c r="D72" i="12"/>
  <c r="L378" i="20"/>
  <c r="J379" i="20"/>
  <c r="K378" i="20"/>
  <c r="B98" i="12"/>
  <c r="E98" i="12" s="1"/>
  <c r="H93" i="16"/>
  <c r="C93" i="16"/>
  <c r="B94" i="16"/>
  <c r="H131" i="12"/>
  <c r="C131" i="12"/>
  <c r="B39" i="18"/>
  <c r="H38" i="18"/>
  <c r="C38" i="18"/>
  <c r="G37" i="18"/>
  <c r="D37" i="18"/>
  <c r="E37" i="18"/>
  <c r="F37" i="18"/>
  <c r="B128" i="16"/>
  <c r="C132" i="12"/>
  <c r="H132" i="12"/>
  <c r="B133" i="12"/>
  <c r="E133" i="12" s="1"/>
  <c r="K129" i="12"/>
  <c r="I129" i="12"/>
  <c r="J129" i="12"/>
  <c r="D129" i="12"/>
  <c r="G129" i="12"/>
  <c r="F129" i="12"/>
  <c r="K274" i="20"/>
  <c r="L274" i="20"/>
  <c r="J275" i="20"/>
  <c r="G130" i="12" l="1"/>
  <c r="G75" i="12"/>
  <c r="H64" i="16"/>
  <c r="C64" i="16"/>
  <c r="B66" i="16"/>
  <c r="K63" i="16"/>
  <c r="I63" i="16"/>
  <c r="J63" i="16"/>
  <c r="F63" i="16"/>
  <c r="E63" i="16"/>
  <c r="G63" i="16" s="1"/>
  <c r="D63" i="16"/>
  <c r="E77" i="12"/>
  <c r="H77" i="12"/>
  <c r="C77" i="12"/>
  <c r="B78" i="12"/>
  <c r="K75" i="12"/>
  <c r="J75" i="12"/>
  <c r="I75" i="12"/>
  <c r="D130" i="12"/>
  <c r="K130" i="12"/>
  <c r="D75" i="12"/>
  <c r="F75" i="12"/>
  <c r="J130" i="12"/>
  <c r="K379" i="20"/>
  <c r="L379" i="20"/>
  <c r="J380" i="20"/>
  <c r="C94" i="16"/>
  <c r="H94" i="16"/>
  <c r="F131" i="12"/>
  <c r="D131" i="12"/>
  <c r="G131" i="12"/>
  <c r="D93" i="16"/>
  <c r="F93" i="16"/>
  <c r="E93" i="16"/>
  <c r="G93" i="16" s="1"/>
  <c r="K131" i="12"/>
  <c r="I131" i="12"/>
  <c r="J131" i="12"/>
  <c r="I93" i="16"/>
  <c r="K93" i="16"/>
  <c r="J93" i="16"/>
  <c r="H98" i="12"/>
  <c r="C98" i="12"/>
  <c r="B99" i="12"/>
  <c r="E99" i="12" s="1"/>
  <c r="F38" i="18"/>
  <c r="D38" i="18"/>
  <c r="E38" i="18"/>
  <c r="G38" i="18"/>
  <c r="C39" i="18"/>
  <c r="H39" i="18"/>
  <c r="B40" i="18"/>
  <c r="C133" i="12"/>
  <c r="H133" i="12"/>
  <c r="B134" i="12"/>
  <c r="E134" i="12" s="1"/>
  <c r="J132" i="12"/>
  <c r="K132" i="12"/>
  <c r="I132" i="12"/>
  <c r="G132" i="12"/>
  <c r="D132" i="12"/>
  <c r="F132" i="12"/>
  <c r="H128" i="16"/>
  <c r="C128" i="16"/>
  <c r="B129" i="16"/>
  <c r="B130" i="16" s="1"/>
  <c r="J276" i="20"/>
  <c r="K275" i="20"/>
  <c r="L275" i="20"/>
  <c r="G77" i="12" l="1"/>
  <c r="H78" i="12"/>
  <c r="E78" i="12"/>
  <c r="C78" i="12"/>
  <c r="B79" i="12"/>
  <c r="B80" i="12" s="1"/>
  <c r="B89" i="16"/>
  <c r="F77" i="12"/>
  <c r="D77" i="12"/>
  <c r="J77" i="12"/>
  <c r="I77" i="12"/>
  <c r="K77" i="12"/>
  <c r="C66" i="16"/>
  <c r="H66" i="16"/>
  <c r="B67" i="16"/>
  <c r="F64" i="16"/>
  <c r="D64" i="16"/>
  <c r="E64" i="16"/>
  <c r="G64" i="16" s="1"/>
  <c r="J64" i="16"/>
  <c r="K64" i="16"/>
  <c r="I64" i="16"/>
  <c r="J381" i="20"/>
  <c r="K380" i="20"/>
  <c r="L380" i="20"/>
  <c r="C130" i="16"/>
  <c r="H130" i="16"/>
  <c r="B131" i="16"/>
  <c r="C99" i="12"/>
  <c r="H99" i="12"/>
  <c r="B100" i="12"/>
  <c r="E100" i="12" s="1"/>
  <c r="G98" i="12"/>
  <c r="D98" i="12"/>
  <c r="F98" i="12"/>
  <c r="I98" i="12"/>
  <c r="J98" i="12"/>
  <c r="K98" i="12"/>
  <c r="I94" i="16"/>
  <c r="K94" i="16"/>
  <c r="J94" i="16"/>
  <c r="E94" i="16"/>
  <c r="G94" i="16" s="1"/>
  <c r="F94" i="16"/>
  <c r="D94" i="16"/>
  <c r="H40" i="18"/>
  <c r="C40" i="18"/>
  <c r="B41" i="18"/>
  <c r="D39" i="18"/>
  <c r="E39" i="18"/>
  <c r="F39" i="18"/>
  <c r="G39" i="18"/>
  <c r="H134" i="12"/>
  <c r="C134" i="12"/>
  <c r="B135" i="12"/>
  <c r="E135" i="12" s="1"/>
  <c r="I133" i="12"/>
  <c r="J133" i="12"/>
  <c r="K133" i="12"/>
  <c r="D133" i="12"/>
  <c r="G133" i="12"/>
  <c r="F133" i="12"/>
  <c r="C129" i="16"/>
  <c r="H129" i="16"/>
  <c r="D128" i="16"/>
  <c r="E128" i="16"/>
  <c r="G128" i="16" s="1"/>
  <c r="F128" i="16"/>
  <c r="K128" i="16"/>
  <c r="I128" i="16"/>
  <c r="J128" i="16"/>
  <c r="L276" i="20"/>
  <c r="J277" i="20"/>
  <c r="K276" i="20"/>
  <c r="E80" i="12" l="1"/>
  <c r="C80" i="12"/>
  <c r="H80" i="12"/>
  <c r="G78" i="12"/>
  <c r="H89" i="16"/>
  <c r="C89" i="16"/>
  <c r="H79" i="12"/>
  <c r="E79" i="12"/>
  <c r="C79" i="12"/>
  <c r="B82" i="12"/>
  <c r="D78" i="12"/>
  <c r="F78" i="12"/>
  <c r="C67" i="16"/>
  <c r="H67" i="16"/>
  <c r="B68" i="16"/>
  <c r="I66" i="16"/>
  <c r="J66" i="16"/>
  <c r="K66" i="16"/>
  <c r="I78" i="12"/>
  <c r="J78" i="12"/>
  <c r="K78" i="12"/>
  <c r="E66" i="16"/>
  <c r="G66" i="16" s="1"/>
  <c r="F66" i="16"/>
  <c r="D66" i="16"/>
  <c r="K381" i="20"/>
  <c r="L381" i="20"/>
  <c r="J382" i="20"/>
  <c r="C100" i="12"/>
  <c r="H100" i="12"/>
  <c r="B101" i="12"/>
  <c r="E101" i="12" s="1"/>
  <c r="J99" i="12"/>
  <c r="K99" i="12"/>
  <c r="I99" i="12"/>
  <c r="D99" i="12"/>
  <c r="F99" i="12"/>
  <c r="G99" i="12"/>
  <c r="C131" i="16"/>
  <c r="H131" i="16"/>
  <c r="J130" i="16"/>
  <c r="I130" i="16"/>
  <c r="K130" i="16"/>
  <c r="D130" i="16"/>
  <c r="F130" i="16"/>
  <c r="E130" i="16"/>
  <c r="G130" i="16" s="1"/>
  <c r="C41" i="18"/>
  <c r="H41" i="18"/>
  <c r="B42" i="18"/>
  <c r="G40" i="18"/>
  <c r="D40" i="18"/>
  <c r="E40" i="18"/>
  <c r="F40" i="18"/>
  <c r="I129" i="16"/>
  <c r="J129" i="16"/>
  <c r="K129" i="16"/>
  <c r="H135" i="12"/>
  <c r="C135" i="12"/>
  <c r="B136" i="12"/>
  <c r="E136" i="12" s="1"/>
  <c r="G134" i="12"/>
  <c r="F134" i="12"/>
  <c r="D134" i="12"/>
  <c r="I134" i="12"/>
  <c r="J134" i="12"/>
  <c r="K134" i="12"/>
  <c r="E129" i="16"/>
  <c r="G129" i="16" s="1"/>
  <c r="D129" i="16"/>
  <c r="F129" i="16"/>
  <c r="K277" i="20"/>
  <c r="L277" i="20"/>
  <c r="J278" i="20"/>
  <c r="K80" i="12" l="1"/>
  <c r="I80" i="12"/>
  <c r="J80" i="12"/>
  <c r="D80" i="12"/>
  <c r="F80" i="12"/>
  <c r="G80" i="12"/>
  <c r="G79" i="12"/>
  <c r="H68" i="16"/>
  <c r="C68" i="16"/>
  <c r="B70" i="16"/>
  <c r="B132" i="16"/>
  <c r="I67" i="16"/>
  <c r="J67" i="16"/>
  <c r="K67" i="16"/>
  <c r="E67" i="16"/>
  <c r="G67" i="16" s="1"/>
  <c r="D67" i="16"/>
  <c r="F67" i="16"/>
  <c r="C82" i="12"/>
  <c r="E82" i="12"/>
  <c r="H82" i="12"/>
  <c r="B83" i="12"/>
  <c r="F79" i="12"/>
  <c r="D79" i="12"/>
  <c r="I79" i="12"/>
  <c r="K79" i="12"/>
  <c r="J79" i="12"/>
  <c r="B133" i="16"/>
  <c r="C133" i="16" s="1"/>
  <c r="E89" i="16"/>
  <c r="G89" i="16" s="1"/>
  <c r="D89" i="16"/>
  <c r="F89" i="16"/>
  <c r="K89" i="16"/>
  <c r="I89" i="16"/>
  <c r="J89" i="16"/>
  <c r="K382" i="20"/>
  <c r="L382" i="20"/>
  <c r="J383" i="20"/>
  <c r="J131" i="16"/>
  <c r="I131" i="16"/>
  <c r="K131" i="16"/>
  <c r="E131" i="16"/>
  <c r="G131" i="16" s="1"/>
  <c r="D131" i="16"/>
  <c r="F131" i="16"/>
  <c r="C101" i="12"/>
  <c r="H101" i="12"/>
  <c r="B102" i="12"/>
  <c r="E102" i="12" s="1"/>
  <c r="J100" i="12"/>
  <c r="I100" i="12"/>
  <c r="K100" i="12"/>
  <c r="B98" i="16"/>
  <c r="G100" i="12"/>
  <c r="D100" i="12"/>
  <c r="F100" i="12"/>
  <c r="C42" i="18"/>
  <c r="H42" i="18"/>
  <c r="B43" i="18"/>
  <c r="D41" i="18"/>
  <c r="E41" i="18"/>
  <c r="F41" i="18"/>
  <c r="G41" i="18"/>
  <c r="J135" i="12"/>
  <c r="I135" i="12"/>
  <c r="K135" i="12"/>
  <c r="H136" i="12"/>
  <c r="C136" i="12"/>
  <c r="B137" i="12"/>
  <c r="D135" i="12"/>
  <c r="F135" i="12"/>
  <c r="G135" i="12"/>
  <c r="B134" i="16"/>
  <c r="J279" i="20"/>
  <c r="K278" i="20"/>
  <c r="L278" i="20"/>
  <c r="H133" i="16" l="1"/>
  <c r="K133" i="16" s="1"/>
  <c r="H132" i="16"/>
  <c r="C132" i="16"/>
  <c r="H70" i="16"/>
  <c r="C70" i="16"/>
  <c r="B72" i="16"/>
  <c r="I82" i="12"/>
  <c r="J82" i="12"/>
  <c r="K82" i="12"/>
  <c r="G82" i="12"/>
  <c r="E68" i="16"/>
  <c r="G68" i="16" s="1"/>
  <c r="F68" i="16"/>
  <c r="D68" i="16"/>
  <c r="E83" i="12"/>
  <c r="H83" i="12"/>
  <c r="C83" i="12"/>
  <c r="B84" i="12"/>
  <c r="F82" i="12"/>
  <c r="D82" i="12"/>
  <c r="J68" i="16"/>
  <c r="K68" i="16"/>
  <c r="I68" i="16"/>
  <c r="B138" i="12"/>
  <c r="E138" i="12" s="1"/>
  <c r="E137" i="12"/>
  <c r="K383" i="20"/>
  <c r="L383" i="20"/>
  <c r="J384" i="20"/>
  <c r="F101" i="12"/>
  <c r="G101" i="12"/>
  <c r="D101" i="12"/>
  <c r="H98" i="16"/>
  <c r="C98" i="16"/>
  <c r="B99" i="16"/>
  <c r="I101" i="12"/>
  <c r="J101" i="12"/>
  <c r="K101" i="12"/>
  <c r="B139" i="12"/>
  <c r="E139" i="12" s="1"/>
  <c r="H102" i="12"/>
  <c r="C102" i="12"/>
  <c r="B103" i="12"/>
  <c r="E103" i="12" s="1"/>
  <c r="B44" i="18"/>
  <c r="C43" i="18"/>
  <c r="H43" i="18"/>
  <c r="D42" i="18"/>
  <c r="E42" i="18"/>
  <c r="F42" i="18"/>
  <c r="G42" i="18"/>
  <c r="D133" i="16"/>
  <c r="F133" i="16"/>
  <c r="E133" i="16"/>
  <c r="H137" i="12"/>
  <c r="C137" i="12"/>
  <c r="D136" i="12"/>
  <c r="F136" i="12"/>
  <c r="G136" i="12"/>
  <c r="I136" i="12"/>
  <c r="J136" i="12"/>
  <c r="K136" i="12"/>
  <c r="C134" i="16"/>
  <c r="H134" i="16"/>
  <c r="B135" i="16"/>
  <c r="B136" i="16" s="1"/>
  <c r="K279" i="20"/>
  <c r="L279" i="20"/>
  <c r="J280" i="20"/>
  <c r="J133" i="16" l="1"/>
  <c r="G133" i="16"/>
  <c r="I133" i="16"/>
  <c r="H72" i="16"/>
  <c r="C72" i="16"/>
  <c r="B75" i="16"/>
  <c r="H84" i="12"/>
  <c r="C84" i="12"/>
  <c r="E84" i="12"/>
  <c r="B85" i="12"/>
  <c r="B86" i="12" s="1"/>
  <c r="E70" i="16"/>
  <c r="G70" i="16" s="1"/>
  <c r="F70" i="16"/>
  <c r="D70" i="16"/>
  <c r="C138" i="12"/>
  <c r="F138" i="12" s="1"/>
  <c r="D83" i="12"/>
  <c r="F83" i="12"/>
  <c r="K70" i="16"/>
  <c r="I70" i="16"/>
  <c r="J70" i="16"/>
  <c r="J83" i="12"/>
  <c r="I83" i="12"/>
  <c r="K83" i="12"/>
  <c r="D132" i="16"/>
  <c r="E132" i="16"/>
  <c r="G132" i="16" s="1"/>
  <c r="F132" i="16"/>
  <c r="G83" i="12"/>
  <c r="J132" i="16"/>
  <c r="K132" i="16"/>
  <c r="I132" i="16"/>
  <c r="H138" i="12"/>
  <c r="I138" i="12" s="1"/>
  <c r="K384" i="20"/>
  <c r="L384" i="20"/>
  <c r="J385" i="20"/>
  <c r="H136" i="16"/>
  <c r="C136" i="16"/>
  <c r="B137" i="16"/>
  <c r="G102" i="12"/>
  <c r="F102" i="12"/>
  <c r="D102" i="12"/>
  <c r="J102" i="12"/>
  <c r="K102" i="12"/>
  <c r="I102" i="12"/>
  <c r="C103" i="12"/>
  <c r="H103" i="12"/>
  <c r="B104" i="12"/>
  <c r="E104" i="12" s="1"/>
  <c r="H99" i="16"/>
  <c r="C99" i="16"/>
  <c r="B100" i="16"/>
  <c r="E98" i="16"/>
  <c r="G98" i="16" s="1"/>
  <c r="F98" i="16"/>
  <c r="D98" i="16"/>
  <c r="I98" i="16"/>
  <c r="J98" i="16"/>
  <c r="K98" i="16"/>
  <c r="C139" i="12"/>
  <c r="H139" i="12"/>
  <c r="B140" i="12"/>
  <c r="E140" i="12" s="1"/>
  <c r="D43" i="18"/>
  <c r="E43" i="18"/>
  <c r="F43" i="18"/>
  <c r="G43" i="18"/>
  <c r="C44" i="18"/>
  <c r="H44" i="18"/>
  <c r="B45" i="18"/>
  <c r="C135" i="16"/>
  <c r="H135" i="16"/>
  <c r="K134" i="16"/>
  <c r="I134" i="16"/>
  <c r="J134" i="16"/>
  <c r="D134" i="16"/>
  <c r="E134" i="16"/>
  <c r="G134" i="16" s="1"/>
  <c r="F134" i="16"/>
  <c r="G137" i="12"/>
  <c r="F137" i="12"/>
  <c r="D137" i="12"/>
  <c r="I137" i="12"/>
  <c r="J137" i="12"/>
  <c r="K137" i="12"/>
  <c r="J281" i="20"/>
  <c r="L280" i="20"/>
  <c r="K280" i="20"/>
  <c r="C86" i="12" l="1"/>
  <c r="E86" i="12"/>
  <c r="H86" i="12"/>
  <c r="G84" i="12"/>
  <c r="G138" i="12"/>
  <c r="E85" i="12"/>
  <c r="H85" i="12"/>
  <c r="C85" i="12"/>
  <c r="B88" i="12"/>
  <c r="D138" i="12"/>
  <c r="F84" i="12"/>
  <c r="D84" i="12"/>
  <c r="I84" i="12"/>
  <c r="J84" i="12"/>
  <c r="K84" i="12"/>
  <c r="H75" i="16"/>
  <c r="C75" i="16"/>
  <c r="B77" i="16"/>
  <c r="E72" i="16"/>
  <c r="G72" i="16" s="1"/>
  <c r="F72" i="16"/>
  <c r="D72" i="16"/>
  <c r="J72" i="16"/>
  <c r="I72" i="16"/>
  <c r="K72" i="16"/>
  <c r="J138" i="12"/>
  <c r="K138" i="12"/>
  <c r="J386" i="20"/>
  <c r="L385" i="20"/>
  <c r="K385" i="20"/>
  <c r="H100" i="16"/>
  <c r="C100" i="16"/>
  <c r="B101" i="16"/>
  <c r="D99" i="16"/>
  <c r="E99" i="16"/>
  <c r="G99" i="16" s="1"/>
  <c r="F99" i="16"/>
  <c r="J136" i="16"/>
  <c r="K136" i="16"/>
  <c r="I136" i="16"/>
  <c r="J99" i="16"/>
  <c r="I99" i="16"/>
  <c r="K99" i="16"/>
  <c r="H104" i="12"/>
  <c r="C104" i="12"/>
  <c r="B105" i="12"/>
  <c r="E105" i="12" s="1"/>
  <c r="C140" i="12"/>
  <c r="H140" i="12"/>
  <c r="B141" i="12"/>
  <c r="E141" i="12" s="1"/>
  <c r="J139" i="12"/>
  <c r="I139" i="12"/>
  <c r="K139" i="12"/>
  <c r="I103" i="12"/>
  <c r="K103" i="12"/>
  <c r="J103" i="12"/>
  <c r="D139" i="12"/>
  <c r="F139" i="12"/>
  <c r="G139" i="12"/>
  <c r="D103" i="12"/>
  <c r="G103" i="12"/>
  <c r="F103" i="12"/>
  <c r="B138" i="16"/>
  <c r="H137" i="16"/>
  <c r="C137" i="16"/>
  <c r="E136" i="16"/>
  <c r="G136" i="16" s="1"/>
  <c r="F136" i="16"/>
  <c r="D136" i="16"/>
  <c r="C45" i="18"/>
  <c r="H45" i="18"/>
  <c r="B46" i="18"/>
  <c r="D44" i="18"/>
  <c r="E44" i="18"/>
  <c r="F44" i="18"/>
  <c r="G44" i="18"/>
  <c r="J135" i="16"/>
  <c r="I135" i="16"/>
  <c r="K135" i="16"/>
  <c r="E135" i="16"/>
  <c r="G135" i="16" s="1"/>
  <c r="D135" i="16"/>
  <c r="F135" i="16"/>
  <c r="L281" i="20"/>
  <c r="K281" i="20"/>
  <c r="J282" i="20"/>
  <c r="J86" i="12" l="1"/>
  <c r="I86" i="12"/>
  <c r="K86" i="12"/>
  <c r="G86" i="12"/>
  <c r="D86" i="12"/>
  <c r="F86" i="12"/>
  <c r="I75" i="16"/>
  <c r="J75" i="16"/>
  <c r="K75" i="16"/>
  <c r="E88" i="12"/>
  <c r="C88" i="12"/>
  <c r="H88" i="12"/>
  <c r="B90" i="12"/>
  <c r="D85" i="12"/>
  <c r="F85" i="12"/>
  <c r="I85" i="12"/>
  <c r="K85" i="12"/>
  <c r="J85" i="12"/>
  <c r="B82" i="16"/>
  <c r="H77" i="16"/>
  <c r="C77" i="16"/>
  <c r="B79" i="16"/>
  <c r="G85" i="12"/>
  <c r="D75" i="16"/>
  <c r="F75" i="16"/>
  <c r="E75" i="16"/>
  <c r="G75" i="16" s="1"/>
  <c r="K386" i="20"/>
  <c r="L386" i="20"/>
  <c r="J387" i="20"/>
  <c r="B102" i="16"/>
  <c r="H101" i="16"/>
  <c r="C101" i="16"/>
  <c r="I104" i="12"/>
  <c r="K104" i="12"/>
  <c r="J104" i="12"/>
  <c r="I100" i="16"/>
  <c r="K100" i="16"/>
  <c r="J100" i="16"/>
  <c r="D137" i="16"/>
  <c r="F137" i="16"/>
  <c r="E137" i="16"/>
  <c r="G137" i="16" s="1"/>
  <c r="D140" i="12"/>
  <c r="F140" i="12"/>
  <c r="G140" i="12"/>
  <c r="C105" i="12"/>
  <c r="H105" i="12"/>
  <c r="B106" i="12"/>
  <c r="E106" i="12" s="1"/>
  <c r="F100" i="16"/>
  <c r="E100" i="16"/>
  <c r="G100" i="16" s="1"/>
  <c r="D100" i="16"/>
  <c r="I137" i="16"/>
  <c r="J137" i="16"/>
  <c r="K137" i="16"/>
  <c r="F104" i="12"/>
  <c r="G104" i="12"/>
  <c r="D104" i="12"/>
  <c r="C138" i="16"/>
  <c r="H138" i="16"/>
  <c r="B139" i="16"/>
  <c r="H141" i="12"/>
  <c r="C141" i="12"/>
  <c r="B142" i="12"/>
  <c r="E142" i="12" s="1"/>
  <c r="I140" i="12"/>
  <c r="K140" i="12"/>
  <c r="J140" i="12"/>
  <c r="H46" i="18"/>
  <c r="C46" i="18"/>
  <c r="B47" i="18"/>
  <c r="D45" i="18"/>
  <c r="E45" i="18"/>
  <c r="G45" i="18"/>
  <c r="F45" i="18"/>
  <c r="K282" i="20"/>
  <c r="L282" i="20"/>
  <c r="J283" i="20"/>
  <c r="J77" i="16" l="1"/>
  <c r="I77" i="16"/>
  <c r="K77" i="16"/>
  <c r="I88" i="12"/>
  <c r="K88" i="12"/>
  <c r="J88" i="12"/>
  <c r="C82" i="16"/>
  <c r="H82" i="16"/>
  <c r="B83" i="16"/>
  <c r="E90" i="12"/>
  <c r="C90" i="12"/>
  <c r="H90" i="12"/>
  <c r="B91" i="12"/>
  <c r="B95" i="12" s="1"/>
  <c r="G88" i="12"/>
  <c r="D88" i="12"/>
  <c r="F88" i="12"/>
  <c r="H79" i="16"/>
  <c r="C79" i="16"/>
  <c r="E77" i="16"/>
  <c r="G77" i="16" s="1"/>
  <c r="D77" i="16"/>
  <c r="F77" i="16"/>
  <c r="J388" i="20"/>
  <c r="K387" i="20"/>
  <c r="L387" i="20"/>
  <c r="C142" i="12"/>
  <c r="H142" i="12"/>
  <c r="B143" i="12"/>
  <c r="E143" i="12" s="1"/>
  <c r="G141" i="12"/>
  <c r="D141" i="12"/>
  <c r="F141" i="12"/>
  <c r="K141" i="12"/>
  <c r="J141" i="12"/>
  <c r="I141" i="12"/>
  <c r="C139" i="16"/>
  <c r="H139" i="16"/>
  <c r="B140" i="16"/>
  <c r="I138" i="16"/>
  <c r="K138" i="16"/>
  <c r="J138" i="16"/>
  <c r="F138" i="16"/>
  <c r="E138" i="16"/>
  <c r="G138" i="16" s="1"/>
  <c r="D138" i="16"/>
  <c r="C106" i="12"/>
  <c r="H106" i="12"/>
  <c r="B107" i="12"/>
  <c r="E107" i="12" s="1"/>
  <c r="G105" i="12"/>
  <c r="D105" i="12"/>
  <c r="F105" i="12"/>
  <c r="J105" i="12"/>
  <c r="I105" i="12"/>
  <c r="K105" i="12"/>
  <c r="F101" i="16"/>
  <c r="E101" i="16"/>
  <c r="G101" i="16" s="1"/>
  <c r="D101" i="16"/>
  <c r="I101" i="16"/>
  <c r="K101" i="16"/>
  <c r="J101" i="16"/>
  <c r="C102" i="16"/>
  <c r="H102" i="16"/>
  <c r="B103" i="16"/>
  <c r="C47" i="18"/>
  <c r="H47" i="18"/>
  <c r="B48" i="18"/>
  <c r="D46" i="18"/>
  <c r="E46" i="18"/>
  <c r="F46" i="18"/>
  <c r="G46" i="18"/>
  <c r="K283" i="20"/>
  <c r="J284" i="20"/>
  <c r="L283" i="20"/>
  <c r="G90" i="12" l="1"/>
  <c r="E95" i="12"/>
  <c r="C95" i="12"/>
  <c r="H95" i="12"/>
  <c r="B96" i="12"/>
  <c r="D79" i="16"/>
  <c r="E79" i="16"/>
  <c r="G79" i="16" s="1"/>
  <c r="F79" i="16"/>
  <c r="C91" i="12"/>
  <c r="H91" i="12"/>
  <c r="E91" i="12"/>
  <c r="I90" i="12"/>
  <c r="J90" i="12"/>
  <c r="K90" i="12"/>
  <c r="K79" i="16"/>
  <c r="J79" i="16"/>
  <c r="I79" i="16"/>
  <c r="F90" i="12"/>
  <c r="D90" i="12"/>
  <c r="H83" i="16"/>
  <c r="C83" i="16"/>
  <c r="B84" i="16"/>
  <c r="I82" i="16"/>
  <c r="K82" i="16"/>
  <c r="J82" i="16"/>
  <c r="E82" i="16"/>
  <c r="G82" i="16" s="1"/>
  <c r="D82" i="16"/>
  <c r="F82" i="16"/>
  <c r="K388" i="20"/>
  <c r="L388" i="20"/>
  <c r="J389" i="20"/>
  <c r="K142" i="12"/>
  <c r="I142" i="12"/>
  <c r="J142" i="12"/>
  <c r="C103" i="16"/>
  <c r="H103" i="16"/>
  <c r="B104" i="16"/>
  <c r="D142" i="12"/>
  <c r="F142" i="12"/>
  <c r="G142" i="12"/>
  <c r="J102" i="16"/>
  <c r="K102" i="16"/>
  <c r="I102" i="16"/>
  <c r="C140" i="16"/>
  <c r="H140" i="16"/>
  <c r="B141" i="16"/>
  <c r="E102" i="16"/>
  <c r="G102" i="16" s="1"/>
  <c r="D102" i="16"/>
  <c r="F102" i="16"/>
  <c r="C107" i="12"/>
  <c r="H107" i="12"/>
  <c r="B108" i="12"/>
  <c r="E108" i="12" s="1"/>
  <c r="H143" i="12"/>
  <c r="C143" i="12"/>
  <c r="B144" i="12"/>
  <c r="E144" i="12" s="1"/>
  <c r="E139" i="16"/>
  <c r="G139" i="16" s="1"/>
  <c r="D139" i="16"/>
  <c r="F139" i="16"/>
  <c r="J106" i="12"/>
  <c r="K106" i="12"/>
  <c r="I106" i="12"/>
  <c r="G106" i="12"/>
  <c r="F106" i="12"/>
  <c r="D106" i="12"/>
  <c r="K139" i="16"/>
  <c r="I139" i="16"/>
  <c r="J139" i="16"/>
  <c r="B49" i="18"/>
  <c r="C48" i="18"/>
  <c r="H48" i="18"/>
  <c r="D47" i="18"/>
  <c r="E47" i="18"/>
  <c r="F47" i="18"/>
  <c r="G47" i="18"/>
  <c r="K284" i="20"/>
  <c r="J285" i="20"/>
  <c r="L284" i="20"/>
  <c r="G91" i="12" l="1"/>
  <c r="G95" i="12"/>
  <c r="E96" i="12"/>
  <c r="H96" i="12"/>
  <c r="C96" i="12"/>
  <c r="B97" i="12"/>
  <c r="K95" i="12"/>
  <c r="I95" i="12"/>
  <c r="J95" i="12"/>
  <c r="D95" i="12"/>
  <c r="F95" i="12"/>
  <c r="D83" i="16"/>
  <c r="F83" i="16"/>
  <c r="E83" i="16"/>
  <c r="G83" i="16" s="1"/>
  <c r="D91" i="12"/>
  <c r="F91" i="12"/>
  <c r="K91" i="12"/>
  <c r="I91" i="12"/>
  <c r="J91" i="12"/>
  <c r="B85" i="16"/>
  <c r="H84" i="16"/>
  <c r="C84" i="16"/>
  <c r="J83" i="16"/>
  <c r="K83" i="16"/>
  <c r="I83" i="16"/>
  <c r="K389" i="20"/>
  <c r="L389" i="20"/>
  <c r="J390" i="20"/>
  <c r="C108" i="12"/>
  <c r="H108" i="12"/>
  <c r="B109" i="12"/>
  <c r="E109" i="12" s="1"/>
  <c r="K107" i="12"/>
  <c r="I107" i="12"/>
  <c r="J107" i="12"/>
  <c r="F107" i="12"/>
  <c r="D107" i="12"/>
  <c r="G107" i="12"/>
  <c r="C104" i="16"/>
  <c r="H104" i="16"/>
  <c r="B105" i="16"/>
  <c r="C144" i="12"/>
  <c r="H144" i="12"/>
  <c r="B145" i="12"/>
  <c r="E145" i="12" s="1"/>
  <c r="H141" i="16"/>
  <c r="C141" i="16"/>
  <c r="B142" i="16"/>
  <c r="J103" i="16"/>
  <c r="I103" i="16"/>
  <c r="K103" i="16"/>
  <c r="G143" i="12"/>
  <c r="D143" i="12"/>
  <c r="F143" i="12"/>
  <c r="K140" i="16"/>
  <c r="I140" i="16"/>
  <c r="J140" i="16"/>
  <c r="D103" i="16"/>
  <c r="F103" i="16"/>
  <c r="E103" i="16"/>
  <c r="G103" i="16" s="1"/>
  <c r="J143" i="12"/>
  <c r="K143" i="12"/>
  <c r="I143" i="12"/>
  <c r="F140" i="16"/>
  <c r="E140" i="16"/>
  <c r="G140" i="16" s="1"/>
  <c r="D140" i="16"/>
  <c r="D48" i="18"/>
  <c r="E48" i="18"/>
  <c r="F48" i="18"/>
  <c r="G48" i="18"/>
  <c r="C49" i="18"/>
  <c r="H49" i="18"/>
  <c r="B50" i="18"/>
  <c r="J286" i="20"/>
  <c r="L285" i="20"/>
  <c r="K285" i="20"/>
  <c r="E97" i="12" l="1"/>
  <c r="C97" i="12"/>
  <c r="H97" i="12"/>
  <c r="F96" i="12"/>
  <c r="D96" i="12"/>
  <c r="I96" i="12"/>
  <c r="K96" i="12"/>
  <c r="J96" i="12"/>
  <c r="G96" i="12"/>
  <c r="I84" i="16"/>
  <c r="K84" i="16"/>
  <c r="J84" i="16"/>
  <c r="E84" i="16"/>
  <c r="G84" i="16" s="1"/>
  <c r="F84" i="16"/>
  <c r="D84" i="16"/>
  <c r="C85" i="16"/>
  <c r="H85" i="16"/>
  <c r="B88" i="16"/>
  <c r="L390" i="20"/>
  <c r="J391" i="20"/>
  <c r="K390" i="20"/>
  <c r="K144" i="12"/>
  <c r="I144" i="12"/>
  <c r="J144" i="12"/>
  <c r="G144" i="12"/>
  <c r="F144" i="12"/>
  <c r="D144" i="12"/>
  <c r="C105" i="16"/>
  <c r="H105" i="16"/>
  <c r="B106" i="16"/>
  <c r="I104" i="16"/>
  <c r="K104" i="16"/>
  <c r="J104" i="16"/>
  <c r="H109" i="12"/>
  <c r="C109" i="12"/>
  <c r="B110" i="12"/>
  <c r="E110" i="12" s="1"/>
  <c r="D104" i="16"/>
  <c r="E104" i="16"/>
  <c r="G104" i="16" s="1"/>
  <c r="F104" i="16"/>
  <c r="C142" i="16"/>
  <c r="H142" i="16"/>
  <c r="B143" i="16"/>
  <c r="I108" i="12"/>
  <c r="J108" i="12"/>
  <c r="K108" i="12"/>
  <c r="E141" i="16"/>
  <c r="G141" i="16" s="1"/>
  <c r="F141" i="16"/>
  <c r="D141" i="16"/>
  <c r="F108" i="12"/>
  <c r="D108" i="12"/>
  <c r="G108" i="12"/>
  <c r="J141" i="16"/>
  <c r="K141" i="16"/>
  <c r="I141" i="16"/>
  <c r="H145" i="12"/>
  <c r="C145" i="12"/>
  <c r="B146" i="12"/>
  <c r="E146" i="12" s="1"/>
  <c r="H50" i="18"/>
  <c r="C50" i="18"/>
  <c r="B51" i="18"/>
  <c r="E49" i="18"/>
  <c r="F49" i="18"/>
  <c r="D49" i="18"/>
  <c r="G49" i="18"/>
  <c r="L286" i="20"/>
  <c r="J287" i="20"/>
  <c r="K286" i="20"/>
  <c r="G97" i="12" l="1"/>
  <c r="F97" i="12"/>
  <c r="D97" i="12"/>
  <c r="K97" i="12"/>
  <c r="I97" i="12"/>
  <c r="J97" i="12"/>
  <c r="I85" i="16"/>
  <c r="J85" i="16"/>
  <c r="K85" i="16"/>
  <c r="H88" i="16"/>
  <c r="C88" i="16"/>
  <c r="B90" i="16"/>
  <c r="D85" i="16"/>
  <c r="E85" i="16"/>
  <c r="G85" i="16" s="1"/>
  <c r="F85" i="16"/>
  <c r="K391" i="20"/>
  <c r="L391" i="20"/>
  <c r="J392" i="20"/>
  <c r="E142" i="16"/>
  <c r="G142" i="16" s="1"/>
  <c r="D142" i="16"/>
  <c r="F142" i="16"/>
  <c r="H110" i="12"/>
  <c r="C110" i="12"/>
  <c r="B111" i="12"/>
  <c r="E111" i="12" s="1"/>
  <c r="D109" i="12"/>
  <c r="G109" i="12"/>
  <c r="F109" i="12"/>
  <c r="I109" i="12"/>
  <c r="J109" i="12"/>
  <c r="K109" i="12"/>
  <c r="H146" i="12"/>
  <c r="C146" i="12"/>
  <c r="B147" i="12"/>
  <c r="E147" i="12" s="1"/>
  <c r="D145" i="12"/>
  <c r="G145" i="12"/>
  <c r="F145" i="12"/>
  <c r="K145" i="12"/>
  <c r="J145" i="12"/>
  <c r="I145" i="12"/>
  <c r="J105" i="16"/>
  <c r="K105" i="16"/>
  <c r="I105" i="16"/>
  <c r="C143" i="16"/>
  <c r="H143" i="16"/>
  <c r="B144" i="16"/>
  <c r="D105" i="16"/>
  <c r="F105" i="16"/>
  <c r="E105" i="16"/>
  <c r="G105" i="16" s="1"/>
  <c r="J142" i="16"/>
  <c r="K142" i="16"/>
  <c r="I142" i="16"/>
  <c r="H106" i="16"/>
  <c r="C106" i="16"/>
  <c r="B107" i="16"/>
  <c r="B52" i="18"/>
  <c r="C51" i="18"/>
  <c r="H51" i="18"/>
  <c r="D50" i="18"/>
  <c r="F50" i="18"/>
  <c r="E50" i="18"/>
  <c r="G50" i="18"/>
  <c r="K287" i="20"/>
  <c r="L287" i="20"/>
  <c r="J288" i="20"/>
  <c r="J88" i="16" l="1"/>
  <c r="I88" i="16"/>
  <c r="K88" i="16"/>
  <c r="H90" i="16"/>
  <c r="C90" i="16"/>
  <c r="B91" i="16"/>
  <c r="F88" i="16"/>
  <c r="D88" i="16"/>
  <c r="E88" i="16"/>
  <c r="G88" i="16" s="1"/>
  <c r="J393" i="20"/>
  <c r="K392" i="20"/>
  <c r="L392" i="20"/>
  <c r="J143" i="16"/>
  <c r="K143" i="16"/>
  <c r="I143" i="16"/>
  <c r="D146" i="12"/>
  <c r="G146" i="12"/>
  <c r="F146" i="12"/>
  <c r="C111" i="12"/>
  <c r="H111" i="12"/>
  <c r="B112" i="12"/>
  <c r="E112" i="12" s="1"/>
  <c r="C144" i="16"/>
  <c r="H144" i="16"/>
  <c r="B145" i="16"/>
  <c r="F143" i="16"/>
  <c r="D143" i="16"/>
  <c r="E143" i="16"/>
  <c r="G143" i="16" s="1"/>
  <c r="K146" i="12"/>
  <c r="J146" i="12"/>
  <c r="I146" i="12"/>
  <c r="D110" i="12"/>
  <c r="F110" i="12"/>
  <c r="G110" i="12"/>
  <c r="C107" i="16"/>
  <c r="H107" i="16"/>
  <c r="B108" i="16"/>
  <c r="J110" i="12"/>
  <c r="K110" i="12"/>
  <c r="I110" i="12"/>
  <c r="F106" i="16"/>
  <c r="E106" i="16"/>
  <c r="G106" i="16" s="1"/>
  <c r="D106" i="16"/>
  <c r="K106" i="16"/>
  <c r="J106" i="16"/>
  <c r="I106" i="16"/>
  <c r="H147" i="12"/>
  <c r="C147" i="12"/>
  <c r="B148" i="12"/>
  <c r="E148" i="12" s="1"/>
  <c r="D51" i="18"/>
  <c r="E51" i="18"/>
  <c r="F51" i="18"/>
  <c r="G51" i="18"/>
  <c r="H52" i="18"/>
  <c r="C52" i="18"/>
  <c r="B53" i="18"/>
  <c r="J289" i="20"/>
  <c r="L288" i="20"/>
  <c r="K288" i="20"/>
  <c r="B92" i="16" l="1"/>
  <c r="B95" i="16" s="1"/>
  <c r="H91" i="16"/>
  <c r="C91" i="16"/>
  <c r="E90" i="16"/>
  <c r="G90" i="16" s="1"/>
  <c r="D90" i="16"/>
  <c r="F90" i="16"/>
  <c r="I90" i="16"/>
  <c r="K90" i="16"/>
  <c r="J90" i="16"/>
  <c r="K393" i="20"/>
  <c r="L393" i="20"/>
  <c r="J394" i="20"/>
  <c r="K107" i="16"/>
  <c r="J107" i="16"/>
  <c r="I107" i="16"/>
  <c r="I144" i="16"/>
  <c r="J144" i="16"/>
  <c r="K144" i="16"/>
  <c r="H112" i="12"/>
  <c r="C112" i="12"/>
  <c r="B113" i="12"/>
  <c r="E113" i="12" s="1"/>
  <c r="I111" i="12"/>
  <c r="J111" i="12"/>
  <c r="K111" i="12"/>
  <c r="F111" i="12"/>
  <c r="D111" i="12"/>
  <c r="G111" i="12"/>
  <c r="D144" i="16"/>
  <c r="F144" i="16"/>
  <c r="E144" i="16"/>
  <c r="G144" i="16" s="1"/>
  <c r="C148" i="12"/>
  <c r="H148" i="12"/>
  <c r="E107" i="16"/>
  <c r="G107" i="16" s="1"/>
  <c r="D107" i="16"/>
  <c r="F107" i="16"/>
  <c r="G147" i="12"/>
  <c r="F147" i="12"/>
  <c r="D147" i="12"/>
  <c r="K147" i="12"/>
  <c r="J147" i="12"/>
  <c r="I147" i="12"/>
  <c r="C108" i="16"/>
  <c r="H108" i="16"/>
  <c r="B109" i="16"/>
  <c r="H145" i="16"/>
  <c r="C145" i="16"/>
  <c r="B146" i="16"/>
  <c r="C53" i="18"/>
  <c r="H53" i="18"/>
  <c r="B54" i="18"/>
  <c r="D52" i="18"/>
  <c r="E52" i="18"/>
  <c r="F52" i="18"/>
  <c r="G52" i="18"/>
  <c r="J290" i="20"/>
  <c r="K289" i="20"/>
  <c r="L289" i="20"/>
  <c r="H95" i="16" l="1"/>
  <c r="C95" i="16"/>
  <c r="B96" i="16"/>
  <c r="K91" i="16"/>
  <c r="J91" i="16"/>
  <c r="I91" i="16"/>
  <c r="C92" i="16"/>
  <c r="H92" i="16"/>
  <c r="E91" i="16"/>
  <c r="G91" i="16" s="1"/>
  <c r="F91" i="16"/>
  <c r="D91" i="16"/>
  <c r="K394" i="20"/>
  <c r="L394" i="20"/>
  <c r="J395" i="20"/>
  <c r="E145" i="16"/>
  <c r="G145" i="16" s="1"/>
  <c r="D145" i="16"/>
  <c r="F145" i="16"/>
  <c r="G112" i="12"/>
  <c r="F112" i="12"/>
  <c r="D112" i="12"/>
  <c r="J112" i="12"/>
  <c r="K112" i="12"/>
  <c r="I112" i="12"/>
  <c r="J145" i="16"/>
  <c r="I145" i="16"/>
  <c r="K145" i="16"/>
  <c r="C109" i="16"/>
  <c r="H109" i="16"/>
  <c r="B110" i="16"/>
  <c r="H113" i="12"/>
  <c r="C113" i="12"/>
  <c r="B114" i="12"/>
  <c r="I108" i="16"/>
  <c r="J108" i="16"/>
  <c r="K108" i="16"/>
  <c r="B150" i="12"/>
  <c r="E150" i="12" s="1"/>
  <c r="F108" i="16"/>
  <c r="E108" i="16"/>
  <c r="G108" i="16" s="1"/>
  <c r="D108" i="16"/>
  <c r="I148" i="12"/>
  <c r="K148" i="12"/>
  <c r="J148" i="12"/>
  <c r="D148" i="12"/>
  <c r="G148" i="12"/>
  <c r="F148" i="12"/>
  <c r="H146" i="16"/>
  <c r="C146" i="16"/>
  <c r="B147" i="16"/>
  <c r="H54" i="18"/>
  <c r="C54" i="18"/>
  <c r="B55" i="18"/>
  <c r="B56" i="18" s="1"/>
  <c r="D53" i="18"/>
  <c r="E53" i="18"/>
  <c r="G53" i="18"/>
  <c r="F53" i="18"/>
  <c r="J291" i="20"/>
  <c r="K290" i="20"/>
  <c r="L290" i="20"/>
  <c r="E114" i="12" l="1"/>
  <c r="C96" i="16"/>
  <c r="H96" i="16"/>
  <c r="B97" i="16"/>
  <c r="I95" i="16"/>
  <c r="K95" i="16"/>
  <c r="J95" i="16"/>
  <c r="E95" i="16"/>
  <c r="G95" i="16" s="1"/>
  <c r="D95" i="16"/>
  <c r="F95" i="16"/>
  <c r="I92" i="16"/>
  <c r="J92" i="16"/>
  <c r="K92" i="16"/>
  <c r="E92" i="16"/>
  <c r="G92" i="16" s="1"/>
  <c r="F92" i="16"/>
  <c r="D92" i="16"/>
  <c r="K395" i="20"/>
  <c r="L395" i="20"/>
  <c r="J396" i="20"/>
  <c r="D113" i="12"/>
  <c r="F113" i="12"/>
  <c r="G113" i="12"/>
  <c r="K113" i="12"/>
  <c r="I113" i="12"/>
  <c r="J113" i="12"/>
  <c r="C147" i="16"/>
  <c r="B148" i="16"/>
  <c r="H147" i="16"/>
  <c r="H114" i="12"/>
  <c r="C114" i="12"/>
  <c r="B115" i="12"/>
  <c r="E115" i="12" s="1"/>
  <c r="E146" i="16"/>
  <c r="G146" i="16" s="1"/>
  <c r="F146" i="16"/>
  <c r="D146" i="16"/>
  <c r="I146" i="16"/>
  <c r="K146" i="16"/>
  <c r="J146" i="16"/>
  <c r="H110" i="16"/>
  <c r="C110" i="16"/>
  <c r="B111" i="16"/>
  <c r="H150" i="12"/>
  <c r="C150" i="12"/>
  <c r="B151" i="12"/>
  <c r="E151" i="12" s="1"/>
  <c r="K109" i="16"/>
  <c r="J109" i="16"/>
  <c r="I109" i="16"/>
  <c r="E109" i="16"/>
  <c r="G109" i="16" s="1"/>
  <c r="F109" i="16"/>
  <c r="D109" i="16"/>
  <c r="B57" i="18"/>
  <c r="B58" i="18" s="1"/>
  <c r="C56" i="18"/>
  <c r="H56" i="18"/>
  <c r="H55" i="18"/>
  <c r="C55" i="18"/>
  <c r="D54" i="18"/>
  <c r="E54" i="18"/>
  <c r="F54" i="18"/>
  <c r="G54" i="18"/>
  <c r="K291" i="20"/>
  <c r="L291" i="20"/>
  <c r="J292" i="20"/>
  <c r="H97" i="16" l="1"/>
  <c r="C97" i="16"/>
  <c r="J96" i="16"/>
  <c r="K96" i="16"/>
  <c r="I96" i="16"/>
  <c r="F96" i="16"/>
  <c r="E96" i="16"/>
  <c r="G96" i="16" s="1"/>
  <c r="D96" i="16"/>
  <c r="C58" i="18"/>
  <c r="H58" i="18"/>
  <c r="B59" i="18"/>
  <c r="K396" i="20"/>
  <c r="L396" i="20"/>
  <c r="J397" i="20"/>
  <c r="D110" i="16"/>
  <c r="F110" i="16"/>
  <c r="E110" i="16"/>
  <c r="G110" i="16" s="1"/>
  <c r="I147" i="16"/>
  <c r="K147" i="16"/>
  <c r="J147" i="16"/>
  <c r="D150" i="12"/>
  <c r="F150" i="12"/>
  <c r="G150" i="12"/>
  <c r="D147" i="16"/>
  <c r="E147" i="16"/>
  <c r="G147" i="16" s="1"/>
  <c r="F147" i="16"/>
  <c r="C151" i="12"/>
  <c r="H151" i="12"/>
  <c r="B152" i="12"/>
  <c r="E152" i="12" s="1"/>
  <c r="J150" i="12"/>
  <c r="K150" i="12"/>
  <c r="I150" i="12"/>
  <c r="I110" i="16"/>
  <c r="J110" i="16"/>
  <c r="K110" i="16"/>
  <c r="C115" i="12"/>
  <c r="H115" i="12"/>
  <c r="B116" i="12"/>
  <c r="E116" i="12" s="1"/>
  <c r="F114" i="12"/>
  <c r="D114" i="12"/>
  <c r="G114" i="12"/>
  <c r="H148" i="16"/>
  <c r="C148" i="16"/>
  <c r="C111" i="16"/>
  <c r="H111" i="16"/>
  <c r="B112" i="16"/>
  <c r="K114" i="12"/>
  <c r="I114" i="12"/>
  <c r="J114" i="12"/>
  <c r="E55" i="18"/>
  <c r="F55" i="18"/>
  <c r="G55" i="18"/>
  <c r="D55" i="18"/>
  <c r="D56" i="18"/>
  <c r="E56" i="18"/>
  <c r="F56" i="18"/>
  <c r="G56" i="18"/>
  <c r="C57" i="18"/>
  <c r="H57" i="18"/>
  <c r="J293" i="20"/>
  <c r="K292" i="20"/>
  <c r="L292" i="20"/>
  <c r="F97" i="16" l="1"/>
  <c r="D97" i="16"/>
  <c r="E97" i="16"/>
  <c r="G97" i="16" s="1"/>
  <c r="I97" i="16"/>
  <c r="J97" i="16"/>
  <c r="K97" i="16"/>
  <c r="H59" i="18"/>
  <c r="C59" i="18"/>
  <c r="B60" i="18"/>
  <c r="D58" i="18"/>
  <c r="G58" i="18"/>
  <c r="E58" i="18"/>
  <c r="F58" i="18"/>
  <c r="J398" i="20"/>
  <c r="L397" i="20"/>
  <c r="K397" i="20"/>
  <c r="B150" i="16"/>
  <c r="D111" i="16"/>
  <c r="F111" i="16"/>
  <c r="E111" i="16"/>
  <c r="G111" i="16" s="1"/>
  <c r="F148" i="16"/>
  <c r="D148" i="16"/>
  <c r="E148" i="16"/>
  <c r="G148" i="16" s="1"/>
  <c r="J148" i="16"/>
  <c r="K148" i="16"/>
  <c r="I148" i="16"/>
  <c r="J111" i="16"/>
  <c r="I111" i="16"/>
  <c r="K111" i="16"/>
  <c r="H152" i="12"/>
  <c r="C152" i="12"/>
  <c r="B153" i="12"/>
  <c r="E153" i="12" s="1"/>
  <c r="I151" i="12"/>
  <c r="K151" i="12"/>
  <c r="J151" i="12"/>
  <c r="C116" i="12"/>
  <c r="H116" i="12"/>
  <c r="B117" i="12"/>
  <c r="E117" i="12" s="1"/>
  <c r="G151" i="12"/>
  <c r="D151" i="12"/>
  <c r="F151" i="12"/>
  <c r="J115" i="12"/>
  <c r="I115" i="12"/>
  <c r="K115" i="12"/>
  <c r="C112" i="16"/>
  <c r="H112" i="16"/>
  <c r="B113" i="16"/>
  <c r="G115" i="12"/>
  <c r="F115" i="12"/>
  <c r="D115" i="12"/>
  <c r="E57" i="18"/>
  <c r="F57" i="18"/>
  <c r="G57" i="18"/>
  <c r="D57" i="18"/>
  <c r="L293" i="20"/>
  <c r="K293" i="20"/>
  <c r="J294" i="20"/>
  <c r="C60" i="18" l="1"/>
  <c r="H60" i="18"/>
  <c r="B61" i="18"/>
  <c r="G59" i="18"/>
  <c r="D59" i="18"/>
  <c r="E59" i="18"/>
  <c r="F59" i="18"/>
  <c r="K398" i="20"/>
  <c r="L398" i="20"/>
  <c r="J399" i="20"/>
  <c r="C117" i="12"/>
  <c r="H117" i="12"/>
  <c r="B118" i="12"/>
  <c r="E118" i="12" s="1"/>
  <c r="F116" i="12"/>
  <c r="G116" i="12"/>
  <c r="D116" i="12"/>
  <c r="C153" i="12"/>
  <c r="H153" i="12"/>
  <c r="F152" i="12"/>
  <c r="G152" i="12"/>
  <c r="D152" i="12"/>
  <c r="J152" i="12"/>
  <c r="K152" i="12"/>
  <c r="I152" i="12"/>
  <c r="H150" i="16"/>
  <c r="C150" i="16"/>
  <c r="B151" i="16"/>
  <c r="H113" i="16"/>
  <c r="C113" i="16"/>
  <c r="B114" i="16"/>
  <c r="K112" i="16"/>
  <c r="I112" i="16"/>
  <c r="J112" i="16"/>
  <c r="E112" i="16"/>
  <c r="G112" i="16" s="1"/>
  <c r="F112" i="16"/>
  <c r="D112" i="16"/>
  <c r="K116" i="12"/>
  <c r="I116" i="12"/>
  <c r="J116" i="12"/>
  <c r="K294" i="20"/>
  <c r="L294" i="20"/>
  <c r="J295" i="20"/>
  <c r="H61" i="18" l="1"/>
  <c r="C61" i="18"/>
  <c r="B62" i="18"/>
  <c r="B63" i="18" s="1"/>
  <c r="D60" i="18"/>
  <c r="E60" i="18"/>
  <c r="F60" i="18"/>
  <c r="G60" i="18"/>
  <c r="J400" i="20"/>
  <c r="K399" i="20"/>
  <c r="L399" i="20"/>
  <c r="I113" i="16"/>
  <c r="J113" i="16"/>
  <c r="K113" i="16"/>
  <c r="I117" i="12"/>
  <c r="J117" i="12"/>
  <c r="K117" i="12"/>
  <c r="D150" i="16"/>
  <c r="E150" i="16"/>
  <c r="G150" i="16" s="1"/>
  <c r="F150" i="16"/>
  <c r="J150" i="16"/>
  <c r="K150" i="16"/>
  <c r="I150" i="16"/>
  <c r="B155" i="12"/>
  <c r="E155" i="12" s="1"/>
  <c r="E113" i="16"/>
  <c r="G113" i="16" s="1"/>
  <c r="D113" i="16"/>
  <c r="F113" i="16"/>
  <c r="J153" i="12"/>
  <c r="K153" i="12"/>
  <c r="I153" i="12"/>
  <c r="F153" i="12"/>
  <c r="D153" i="12"/>
  <c r="G153" i="12"/>
  <c r="C114" i="16"/>
  <c r="H114" i="16"/>
  <c r="B115" i="16"/>
  <c r="C118" i="12"/>
  <c r="H118" i="12"/>
  <c r="B119" i="12"/>
  <c r="C151" i="16"/>
  <c r="H151" i="16"/>
  <c r="B152" i="16"/>
  <c r="D117" i="12"/>
  <c r="F117" i="12"/>
  <c r="G117" i="12"/>
  <c r="L295" i="20"/>
  <c r="K295" i="20"/>
  <c r="J296" i="20"/>
  <c r="E119" i="12" l="1"/>
  <c r="H63" i="18"/>
  <c r="C63" i="18"/>
  <c r="B64" i="18"/>
  <c r="B65" i="18" s="1"/>
  <c r="C62" i="18"/>
  <c r="H62" i="18"/>
  <c r="D61" i="18"/>
  <c r="E61" i="18"/>
  <c r="F61" i="18"/>
  <c r="G61" i="18"/>
  <c r="K400" i="20"/>
  <c r="L400" i="20"/>
  <c r="J401" i="20"/>
  <c r="E151" i="16"/>
  <c r="G151" i="16" s="1"/>
  <c r="D151" i="16"/>
  <c r="F151" i="16"/>
  <c r="H119" i="12"/>
  <c r="C119" i="12"/>
  <c r="B120" i="12"/>
  <c r="E120" i="12" s="1"/>
  <c r="K118" i="12"/>
  <c r="J118" i="12"/>
  <c r="I118" i="12"/>
  <c r="D118" i="12"/>
  <c r="G118" i="12"/>
  <c r="F118" i="12"/>
  <c r="C115" i="16"/>
  <c r="H115" i="16"/>
  <c r="B116" i="16"/>
  <c r="K151" i="16"/>
  <c r="I151" i="16"/>
  <c r="J151" i="16"/>
  <c r="J114" i="16"/>
  <c r="I114" i="16"/>
  <c r="K114" i="16"/>
  <c r="C155" i="12"/>
  <c r="H155" i="12"/>
  <c r="D114" i="16"/>
  <c r="F114" i="16"/>
  <c r="E114" i="16"/>
  <c r="G114" i="16" s="1"/>
  <c r="C152" i="16"/>
  <c r="H152" i="16"/>
  <c r="B153" i="16"/>
  <c r="K296" i="20"/>
  <c r="J297" i="20"/>
  <c r="L296" i="20"/>
  <c r="C64" i="18" l="1"/>
  <c r="H64" i="18"/>
  <c r="G63" i="18"/>
  <c r="D63" i="18"/>
  <c r="E63" i="18"/>
  <c r="F63" i="18"/>
  <c r="C65" i="18"/>
  <c r="H65" i="18"/>
  <c r="B66" i="18"/>
  <c r="D62" i="18"/>
  <c r="E62" i="18"/>
  <c r="F62" i="18"/>
  <c r="G62" i="18"/>
  <c r="K401" i="20"/>
  <c r="L401" i="20"/>
  <c r="J402" i="20"/>
  <c r="D155" i="12"/>
  <c r="F155" i="12"/>
  <c r="G155" i="12"/>
  <c r="C116" i="16"/>
  <c r="H116" i="16"/>
  <c r="B117" i="16"/>
  <c r="J115" i="16"/>
  <c r="I115" i="16"/>
  <c r="K115" i="16"/>
  <c r="H120" i="12"/>
  <c r="C120" i="12"/>
  <c r="B121" i="12"/>
  <c r="E121" i="12" s="1"/>
  <c r="B157" i="12"/>
  <c r="E157" i="12" s="1"/>
  <c r="F115" i="16"/>
  <c r="E115" i="16"/>
  <c r="G115" i="16" s="1"/>
  <c r="D115" i="16"/>
  <c r="G119" i="12"/>
  <c r="F119" i="12"/>
  <c r="D119" i="12"/>
  <c r="J155" i="12"/>
  <c r="I155" i="12"/>
  <c r="K155" i="12"/>
  <c r="I119" i="12"/>
  <c r="J119" i="12"/>
  <c r="K119" i="12"/>
  <c r="C153" i="16"/>
  <c r="H153" i="16"/>
  <c r="I152" i="16"/>
  <c r="J152" i="16"/>
  <c r="K152" i="16"/>
  <c r="D152" i="16"/>
  <c r="F152" i="16"/>
  <c r="E152" i="16"/>
  <c r="G152" i="16" s="1"/>
  <c r="J298" i="20"/>
  <c r="L297" i="20"/>
  <c r="K297" i="20"/>
  <c r="D64" i="18" l="1"/>
  <c r="F64" i="18"/>
  <c r="G64" i="18"/>
  <c r="E64" i="18"/>
  <c r="H66" i="18"/>
  <c r="C66" i="18"/>
  <c r="D66" i="18" s="1"/>
  <c r="B67" i="18"/>
  <c r="E65" i="18"/>
  <c r="F65" i="18"/>
  <c r="D65" i="18"/>
  <c r="G65" i="18"/>
  <c r="L402" i="20"/>
  <c r="J403" i="20"/>
  <c r="K402" i="20"/>
  <c r="B155" i="16"/>
  <c r="E153" i="16"/>
  <c r="G153" i="16" s="1"/>
  <c r="D153" i="16"/>
  <c r="F153" i="16"/>
  <c r="C157" i="12"/>
  <c r="H157" i="12"/>
  <c r="B158" i="12"/>
  <c r="E158" i="12" s="1"/>
  <c r="C117" i="16"/>
  <c r="H117" i="16"/>
  <c r="B118" i="16"/>
  <c r="J116" i="16"/>
  <c r="K116" i="16"/>
  <c r="I116" i="16"/>
  <c r="G120" i="12"/>
  <c r="D120" i="12"/>
  <c r="F120" i="12"/>
  <c r="K153" i="16"/>
  <c r="I153" i="16"/>
  <c r="J153" i="16"/>
  <c r="K120" i="12"/>
  <c r="I120" i="12"/>
  <c r="J120" i="12"/>
  <c r="H121" i="12"/>
  <c r="C121" i="12"/>
  <c r="B122" i="12"/>
  <c r="E122" i="12" s="1"/>
  <c r="B215" i="12"/>
  <c r="E215" i="12" s="1"/>
  <c r="E116" i="16"/>
  <c r="G116" i="16" s="1"/>
  <c r="D116" i="16"/>
  <c r="F116" i="16"/>
  <c r="K298" i="20"/>
  <c r="L298" i="20"/>
  <c r="J299" i="20"/>
  <c r="C67" i="18" l="1"/>
  <c r="H67" i="18"/>
  <c r="B68" i="18"/>
  <c r="F66" i="18"/>
  <c r="G66" i="18"/>
  <c r="E66" i="18"/>
  <c r="K403" i="20"/>
  <c r="L403" i="20"/>
  <c r="J404" i="20"/>
  <c r="I121" i="12"/>
  <c r="J121" i="12"/>
  <c r="K121" i="12"/>
  <c r="D121" i="12"/>
  <c r="G121" i="12"/>
  <c r="F121" i="12"/>
  <c r="K157" i="12"/>
  <c r="I157" i="12"/>
  <c r="J157" i="12"/>
  <c r="C158" i="12"/>
  <c r="H158" i="12"/>
  <c r="C118" i="16"/>
  <c r="H118" i="16"/>
  <c r="B119" i="16"/>
  <c r="D157" i="12"/>
  <c r="G157" i="12"/>
  <c r="F157" i="12"/>
  <c r="J117" i="16"/>
  <c r="I117" i="16"/>
  <c r="K117" i="16"/>
  <c r="F117" i="16"/>
  <c r="E117" i="16"/>
  <c r="G117" i="16" s="1"/>
  <c r="D117" i="16"/>
  <c r="C155" i="16"/>
  <c r="H155" i="16"/>
  <c r="H215" i="12"/>
  <c r="C215" i="12"/>
  <c r="H122" i="12"/>
  <c r="C122" i="12"/>
  <c r="B123" i="12"/>
  <c r="J300" i="20"/>
  <c r="K299" i="20"/>
  <c r="L299" i="20"/>
  <c r="E123" i="12" l="1"/>
  <c r="H68" i="18"/>
  <c r="C68" i="18"/>
  <c r="B69" i="18"/>
  <c r="D67" i="18"/>
  <c r="E67" i="18"/>
  <c r="F67" i="18"/>
  <c r="G67" i="18"/>
  <c r="J405" i="20"/>
  <c r="K404" i="20"/>
  <c r="L404" i="20"/>
  <c r="G215" i="12"/>
  <c r="D215" i="12"/>
  <c r="F215" i="12"/>
  <c r="G158" i="12"/>
  <c r="D158" i="12"/>
  <c r="F158" i="12"/>
  <c r="B157" i="16"/>
  <c r="C123" i="12"/>
  <c r="H123" i="12"/>
  <c r="B124" i="12"/>
  <c r="E124" i="12" s="1"/>
  <c r="I155" i="16"/>
  <c r="K155" i="16"/>
  <c r="J155" i="16"/>
  <c r="G122" i="12"/>
  <c r="F122" i="12"/>
  <c r="D122" i="12"/>
  <c r="F155" i="16"/>
  <c r="D155" i="16"/>
  <c r="E155" i="16"/>
  <c r="G155" i="16" s="1"/>
  <c r="I122" i="12"/>
  <c r="J122" i="12"/>
  <c r="K122" i="12"/>
  <c r="C119" i="16"/>
  <c r="H119" i="16"/>
  <c r="B120" i="16"/>
  <c r="K118" i="16"/>
  <c r="I118" i="16"/>
  <c r="J118" i="16"/>
  <c r="I158" i="12"/>
  <c r="J158" i="12"/>
  <c r="K158" i="12"/>
  <c r="I215" i="12"/>
  <c r="J215" i="12"/>
  <c r="K215" i="12"/>
  <c r="D118" i="16"/>
  <c r="E118" i="16"/>
  <c r="G118" i="16" s="1"/>
  <c r="F118" i="16"/>
  <c r="B160" i="12"/>
  <c r="E160" i="12" s="1"/>
  <c r="L300" i="20"/>
  <c r="J301" i="20"/>
  <c r="K300" i="20"/>
  <c r="C69" i="18" l="1"/>
  <c r="H69" i="18"/>
  <c r="B70" i="18"/>
  <c r="E68" i="18"/>
  <c r="D68" i="18"/>
  <c r="F68" i="18"/>
  <c r="G68" i="18"/>
  <c r="K405" i="20"/>
  <c r="L405" i="20"/>
  <c r="J406" i="20"/>
  <c r="H124" i="12"/>
  <c r="C124" i="12"/>
  <c r="B125" i="12"/>
  <c r="H160" i="12"/>
  <c r="C160" i="12"/>
  <c r="B161" i="12"/>
  <c r="E161" i="12" s="1"/>
  <c r="G123" i="12"/>
  <c r="D123" i="12"/>
  <c r="F123" i="12"/>
  <c r="I119" i="16"/>
  <c r="J119" i="16"/>
  <c r="K119" i="16"/>
  <c r="B158" i="16"/>
  <c r="H157" i="16"/>
  <c r="C157" i="16"/>
  <c r="C120" i="16"/>
  <c r="H120" i="16"/>
  <c r="B121" i="16"/>
  <c r="D119" i="16"/>
  <c r="F119" i="16"/>
  <c r="E119" i="16"/>
  <c r="G119" i="16" s="1"/>
  <c r="K123" i="12"/>
  <c r="I123" i="12"/>
  <c r="J123" i="12"/>
  <c r="K301" i="20"/>
  <c r="J302" i="20"/>
  <c r="L301" i="20"/>
  <c r="E125" i="12" l="1"/>
  <c r="B127" i="12"/>
  <c r="B71" i="18"/>
  <c r="C70" i="18"/>
  <c r="H70" i="18"/>
  <c r="D69" i="18"/>
  <c r="E69" i="18"/>
  <c r="F69" i="18"/>
  <c r="G69" i="18"/>
  <c r="K406" i="20"/>
  <c r="L406" i="20"/>
  <c r="J407" i="20"/>
  <c r="B215" i="16"/>
  <c r="C121" i="16"/>
  <c r="H121" i="16"/>
  <c r="B122" i="16"/>
  <c r="C161" i="12"/>
  <c r="H161" i="12"/>
  <c r="B162" i="12"/>
  <c r="E162" i="12" s="1"/>
  <c r="K120" i="16"/>
  <c r="I120" i="16"/>
  <c r="J120" i="16"/>
  <c r="D160" i="12"/>
  <c r="F160" i="12"/>
  <c r="G160" i="12"/>
  <c r="E120" i="16"/>
  <c r="G120" i="16" s="1"/>
  <c r="F120" i="16"/>
  <c r="D120" i="16"/>
  <c r="I160" i="12"/>
  <c r="J160" i="12"/>
  <c r="K160" i="12"/>
  <c r="D157" i="16"/>
  <c r="F157" i="16"/>
  <c r="E157" i="16"/>
  <c r="G157" i="16" s="1"/>
  <c r="K157" i="16"/>
  <c r="J157" i="16"/>
  <c r="I157" i="16"/>
  <c r="H125" i="12"/>
  <c r="C125" i="12"/>
  <c r="H158" i="16"/>
  <c r="C158" i="16"/>
  <c r="D124" i="12"/>
  <c r="G124" i="12"/>
  <c r="F124" i="12"/>
  <c r="K124" i="12"/>
  <c r="J124" i="12"/>
  <c r="I124" i="12"/>
  <c r="K302" i="20"/>
  <c r="J303" i="20"/>
  <c r="L302" i="20"/>
  <c r="B156" i="12" l="1"/>
  <c r="H156" i="12" s="1"/>
  <c r="B149" i="12"/>
  <c r="B159" i="12" s="1"/>
  <c r="E127" i="12"/>
  <c r="C127" i="12"/>
  <c r="H127" i="12"/>
  <c r="E70" i="18"/>
  <c r="F70" i="18"/>
  <c r="G70" i="18"/>
  <c r="D70" i="18"/>
  <c r="H71" i="18"/>
  <c r="C71" i="18"/>
  <c r="B72" i="18"/>
  <c r="K407" i="20"/>
  <c r="L407" i="20"/>
  <c r="J408" i="20"/>
  <c r="I158" i="16"/>
  <c r="J158" i="16"/>
  <c r="K158" i="16"/>
  <c r="F161" i="12"/>
  <c r="G161" i="12"/>
  <c r="D161" i="12"/>
  <c r="C162" i="12"/>
  <c r="H162" i="12"/>
  <c r="B163" i="12"/>
  <c r="E163" i="12" s="1"/>
  <c r="B160" i="16"/>
  <c r="F158" i="16"/>
  <c r="D158" i="16"/>
  <c r="E158" i="16"/>
  <c r="G158" i="16" s="1"/>
  <c r="D125" i="12"/>
  <c r="G125" i="12"/>
  <c r="F125" i="12"/>
  <c r="C122" i="16"/>
  <c r="H122" i="16"/>
  <c r="B123" i="16"/>
  <c r="I161" i="12"/>
  <c r="K161" i="12"/>
  <c r="J161" i="12"/>
  <c r="K125" i="12"/>
  <c r="J125" i="12"/>
  <c r="I125" i="12"/>
  <c r="J121" i="16"/>
  <c r="K121" i="16"/>
  <c r="I121" i="16"/>
  <c r="F121" i="16"/>
  <c r="E121" i="16"/>
  <c r="G121" i="16" s="1"/>
  <c r="D121" i="16"/>
  <c r="C215" i="16"/>
  <c r="H215" i="16"/>
  <c r="K303" i="20"/>
  <c r="J304" i="20"/>
  <c r="L303" i="20"/>
  <c r="E156" i="12" l="1"/>
  <c r="G156" i="12" s="1"/>
  <c r="C156" i="12"/>
  <c r="F156" i="12" s="1"/>
  <c r="E149" i="12"/>
  <c r="H149" i="12"/>
  <c r="C149" i="12"/>
  <c r="B154" i="12"/>
  <c r="E159" i="12"/>
  <c r="C159" i="12"/>
  <c r="H159" i="12"/>
  <c r="K156" i="12"/>
  <c r="I156" i="12"/>
  <c r="J156" i="12"/>
  <c r="K127" i="12"/>
  <c r="I127" i="12"/>
  <c r="J127" i="12"/>
  <c r="F127" i="12"/>
  <c r="D127" i="12"/>
  <c r="G127" i="12"/>
  <c r="F71" i="18"/>
  <c r="E71" i="18"/>
  <c r="G71" i="18"/>
  <c r="D71" i="18"/>
  <c r="C72" i="18"/>
  <c r="H72" i="18"/>
  <c r="B73" i="18"/>
  <c r="K408" i="20"/>
  <c r="L408" i="20"/>
  <c r="J409" i="20"/>
  <c r="J215" i="16"/>
  <c r="I215" i="16"/>
  <c r="K215" i="16"/>
  <c r="D215" i="16"/>
  <c r="E215" i="16"/>
  <c r="G215" i="16" s="1"/>
  <c r="F215" i="16"/>
  <c r="H123" i="16"/>
  <c r="C123" i="16"/>
  <c r="B124" i="16"/>
  <c r="K122" i="16"/>
  <c r="J122" i="16"/>
  <c r="I122" i="16"/>
  <c r="E122" i="16"/>
  <c r="G122" i="16" s="1"/>
  <c r="F122" i="16"/>
  <c r="D122" i="16"/>
  <c r="C163" i="12"/>
  <c r="H163" i="12"/>
  <c r="B164" i="12"/>
  <c r="E164" i="12" s="1"/>
  <c r="K162" i="12"/>
  <c r="I162" i="12"/>
  <c r="J162" i="12"/>
  <c r="D162" i="12"/>
  <c r="G162" i="12"/>
  <c r="F162" i="12"/>
  <c r="H160" i="16"/>
  <c r="C160" i="16"/>
  <c r="B161" i="16"/>
  <c r="K304" i="20"/>
  <c r="J305" i="20"/>
  <c r="L304" i="20"/>
  <c r="G159" i="12" l="1"/>
  <c r="D156" i="12"/>
  <c r="G149" i="12"/>
  <c r="I159" i="12"/>
  <c r="J159" i="12"/>
  <c r="K159" i="12"/>
  <c r="F159" i="12"/>
  <c r="D159" i="12"/>
  <c r="E154" i="12"/>
  <c r="C154" i="12"/>
  <c r="H154" i="12"/>
  <c r="F149" i="12"/>
  <c r="D149" i="12"/>
  <c r="K149" i="12"/>
  <c r="I149" i="12"/>
  <c r="J149" i="12"/>
  <c r="H73" i="18"/>
  <c r="C73" i="18"/>
  <c r="B74" i="18"/>
  <c r="D72" i="18"/>
  <c r="E72" i="18"/>
  <c r="F72" i="18"/>
  <c r="G72" i="18"/>
  <c r="J410" i="20"/>
  <c r="L409" i="20"/>
  <c r="K409" i="20"/>
  <c r="F163" i="12"/>
  <c r="D163" i="12"/>
  <c r="G163" i="12"/>
  <c r="C161" i="16"/>
  <c r="H161" i="16"/>
  <c r="B162" i="16"/>
  <c r="J123" i="16"/>
  <c r="I123" i="16"/>
  <c r="K123" i="16"/>
  <c r="D160" i="16"/>
  <c r="E160" i="16"/>
  <c r="G160" i="16" s="1"/>
  <c r="F160" i="16"/>
  <c r="K160" i="16"/>
  <c r="J160" i="16"/>
  <c r="I160" i="16"/>
  <c r="C164" i="12"/>
  <c r="H164" i="12"/>
  <c r="B165" i="12"/>
  <c r="E165" i="12" s="1"/>
  <c r="H124" i="16"/>
  <c r="C124" i="16"/>
  <c r="B125" i="16"/>
  <c r="B127" i="16" s="1"/>
  <c r="K163" i="12"/>
  <c r="I163" i="12"/>
  <c r="J163" i="12"/>
  <c r="D123" i="16"/>
  <c r="F123" i="16"/>
  <c r="E123" i="16"/>
  <c r="G123" i="16" s="1"/>
  <c r="L305" i="20"/>
  <c r="K305" i="20"/>
  <c r="J306" i="20"/>
  <c r="B156" i="16" l="1"/>
  <c r="C156" i="16" s="1"/>
  <c r="B149" i="16"/>
  <c r="I154" i="12"/>
  <c r="K154" i="12"/>
  <c r="J154" i="12"/>
  <c r="F154" i="12"/>
  <c r="D154" i="12"/>
  <c r="G154" i="12"/>
  <c r="H127" i="16"/>
  <c r="C127" i="16"/>
  <c r="C74" i="18"/>
  <c r="H74" i="18"/>
  <c r="B75" i="18"/>
  <c r="E73" i="18"/>
  <c r="F73" i="18"/>
  <c r="G73" i="18"/>
  <c r="D73" i="18"/>
  <c r="K410" i="20"/>
  <c r="L410" i="20"/>
  <c r="J411" i="20"/>
  <c r="F124" i="16"/>
  <c r="D124" i="16"/>
  <c r="E124" i="16"/>
  <c r="G124" i="16" s="1"/>
  <c r="K124" i="16"/>
  <c r="I124" i="16"/>
  <c r="J124" i="16"/>
  <c r="C125" i="16"/>
  <c r="H125" i="16"/>
  <c r="C165" i="12"/>
  <c r="H165" i="12"/>
  <c r="B166" i="12"/>
  <c r="E166" i="12" s="1"/>
  <c r="K164" i="12"/>
  <c r="I164" i="12"/>
  <c r="J164" i="12"/>
  <c r="H162" i="16"/>
  <c r="C162" i="16"/>
  <c r="B163" i="16"/>
  <c r="F164" i="12"/>
  <c r="G164" i="12"/>
  <c r="D164" i="12"/>
  <c r="I161" i="16"/>
  <c r="K161" i="16"/>
  <c r="J161" i="16"/>
  <c r="F161" i="16"/>
  <c r="D161" i="16"/>
  <c r="E161" i="16"/>
  <c r="G161" i="16" s="1"/>
  <c r="K306" i="20"/>
  <c r="L306" i="20"/>
  <c r="J307" i="20"/>
  <c r="H156" i="16" l="1"/>
  <c r="K156" i="16" s="1"/>
  <c r="H149" i="16"/>
  <c r="C149" i="16"/>
  <c r="B154" i="16"/>
  <c r="B159" i="16"/>
  <c r="D156" i="16"/>
  <c r="F156" i="16"/>
  <c r="E156" i="16"/>
  <c r="I127" i="16"/>
  <c r="K127" i="16"/>
  <c r="J127" i="16"/>
  <c r="E127" i="16"/>
  <c r="G127" i="16" s="1"/>
  <c r="D127" i="16"/>
  <c r="F127" i="16"/>
  <c r="B76" i="18"/>
  <c r="B77" i="18" s="1"/>
  <c r="C75" i="18"/>
  <c r="H75" i="18"/>
  <c r="D74" i="18"/>
  <c r="E74" i="18"/>
  <c r="G74" i="18"/>
  <c r="F74" i="18"/>
  <c r="J412" i="20"/>
  <c r="K411" i="20"/>
  <c r="L411" i="20"/>
  <c r="K165" i="12"/>
  <c r="I165" i="12"/>
  <c r="J165" i="12"/>
  <c r="G165" i="12"/>
  <c r="D165" i="12"/>
  <c r="F165" i="12"/>
  <c r="F125" i="16"/>
  <c r="E125" i="16"/>
  <c r="G125" i="16" s="1"/>
  <c r="D125" i="16"/>
  <c r="K125" i="16"/>
  <c r="I125" i="16"/>
  <c r="J125" i="16"/>
  <c r="C163" i="16"/>
  <c r="H163" i="16"/>
  <c r="B164" i="16"/>
  <c r="E162" i="16"/>
  <c r="G162" i="16" s="1"/>
  <c r="D162" i="16"/>
  <c r="F162" i="16"/>
  <c r="J162" i="16"/>
  <c r="K162" i="16"/>
  <c r="I162" i="16"/>
  <c r="H166" i="12"/>
  <c r="C166" i="12"/>
  <c r="B167" i="12"/>
  <c r="E167" i="12" s="1"/>
  <c r="K307" i="20"/>
  <c r="L307" i="20"/>
  <c r="J308" i="20"/>
  <c r="G156" i="16" l="1"/>
  <c r="J156" i="16"/>
  <c r="I156" i="16"/>
  <c r="H159" i="16"/>
  <c r="C159" i="16"/>
  <c r="C154" i="16"/>
  <c r="H154" i="16"/>
  <c r="D149" i="16"/>
  <c r="E149" i="16"/>
  <c r="G149" i="16" s="1"/>
  <c r="F149" i="16"/>
  <c r="I149" i="16"/>
  <c r="J149" i="16"/>
  <c r="K149" i="16"/>
  <c r="C77" i="18"/>
  <c r="H77" i="18"/>
  <c r="B78" i="18"/>
  <c r="F75" i="18"/>
  <c r="G75" i="18"/>
  <c r="D75" i="18"/>
  <c r="E75" i="18"/>
  <c r="H76" i="18"/>
  <c r="C76" i="18"/>
  <c r="K412" i="20"/>
  <c r="L412" i="20"/>
  <c r="J413" i="20"/>
  <c r="K163" i="16"/>
  <c r="J163" i="16"/>
  <c r="I163" i="16"/>
  <c r="D163" i="16"/>
  <c r="E163" i="16"/>
  <c r="G163" i="16" s="1"/>
  <c r="F163" i="16"/>
  <c r="F166" i="12"/>
  <c r="D166" i="12"/>
  <c r="G166" i="12"/>
  <c r="K166" i="12"/>
  <c r="J166" i="12"/>
  <c r="I166" i="12"/>
  <c r="C167" i="12"/>
  <c r="H167" i="12"/>
  <c r="B168" i="12"/>
  <c r="E168" i="12" s="1"/>
  <c r="C164" i="16"/>
  <c r="H164" i="16"/>
  <c r="B165" i="16"/>
  <c r="K308" i="20"/>
  <c r="L308" i="20"/>
  <c r="J309" i="20"/>
  <c r="I154" i="16" l="1"/>
  <c r="J154" i="16"/>
  <c r="K154" i="16"/>
  <c r="F154" i="16"/>
  <c r="D154" i="16"/>
  <c r="E154" i="16"/>
  <c r="G154" i="16" s="1"/>
  <c r="E159" i="16"/>
  <c r="G159" i="16" s="1"/>
  <c r="F159" i="16"/>
  <c r="D159" i="16"/>
  <c r="J159" i="16"/>
  <c r="K159" i="16"/>
  <c r="I159" i="16"/>
  <c r="H78" i="18"/>
  <c r="C78" i="18"/>
  <c r="B79" i="18"/>
  <c r="F77" i="18"/>
  <c r="G77" i="18"/>
  <c r="E77" i="18"/>
  <c r="D77" i="18"/>
  <c r="D76" i="18"/>
  <c r="F76" i="18"/>
  <c r="G76" i="18"/>
  <c r="E76" i="18"/>
  <c r="K413" i="20"/>
  <c r="L413" i="20"/>
  <c r="J414" i="20"/>
  <c r="G167" i="12"/>
  <c r="D167" i="12"/>
  <c r="F167" i="12"/>
  <c r="H165" i="16"/>
  <c r="C165" i="16"/>
  <c r="B166" i="16"/>
  <c r="I167" i="12"/>
  <c r="K167" i="12"/>
  <c r="J167" i="12"/>
  <c r="K164" i="16"/>
  <c r="J164" i="16"/>
  <c r="I164" i="16"/>
  <c r="E164" i="16"/>
  <c r="G164" i="16" s="1"/>
  <c r="D164" i="16"/>
  <c r="F164" i="16"/>
  <c r="H168" i="12"/>
  <c r="C168" i="12"/>
  <c r="B169" i="12"/>
  <c r="E169" i="12" s="1"/>
  <c r="J310" i="20"/>
  <c r="K309" i="20"/>
  <c r="L309" i="20"/>
  <c r="C79" i="18" l="1"/>
  <c r="H79" i="18"/>
  <c r="B80" i="18"/>
  <c r="F78" i="18"/>
  <c r="D78" i="18"/>
  <c r="G78" i="18"/>
  <c r="E78" i="18"/>
  <c r="L414" i="20"/>
  <c r="J415" i="20"/>
  <c r="K414" i="20"/>
  <c r="D168" i="12"/>
  <c r="F168" i="12"/>
  <c r="G168" i="12"/>
  <c r="J168" i="12"/>
  <c r="K168" i="12"/>
  <c r="I168" i="12"/>
  <c r="E165" i="16"/>
  <c r="G165" i="16" s="1"/>
  <c r="D165" i="16"/>
  <c r="F165" i="16"/>
  <c r="K165" i="16"/>
  <c r="J165" i="16"/>
  <c r="I165" i="16"/>
  <c r="C169" i="12"/>
  <c r="H169" i="12"/>
  <c r="B170" i="12"/>
  <c r="E170" i="12" s="1"/>
  <c r="C166" i="16"/>
  <c r="H166" i="16"/>
  <c r="B167" i="16"/>
  <c r="J311" i="20"/>
  <c r="K310" i="20"/>
  <c r="L310" i="20"/>
  <c r="H80" i="18" l="1"/>
  <c r="C80" i="18"/>
  <c r="B81" i="18"/>
  <c r="F79" i="18"/>
  <c r="G79" i="18"/>
  <c r="D79" i="18"/>
  <c r="E79" i="18"/>
  <c r="K415" i="20"/>
  <c r="L415" i="20"/>
  <c r="J416" i="20"/>
  <c r="H170" i="12"/>
  <c r="C170" i="12"/>
  <c r="B171" i="12"/>
  <c r="E171" i="12" s="1"/>
  <c r="C167" i="16"/>
  <c r="H167" i="16"/>
  <c r="B168" i="16"/>
  <c r="J169" i="12"/>
  <c r="K169" i="12"/>
  <c r="I169" i="12"/>
  <c r="D169" i="12"/>
  <c r="F169" i="12"/>
  <c r="G169" i="12"/>
  <c r="K166" i="16"/>
  <c r="J166" i="16"/>
  <c r="I166" i="16"/>
  <c r="F166" i="16"/>
  <c r="D166" i="16"/>
  <c r="E166" i="16"/>
  <c r="G166" i="16" s="1"/>
  <c r="K311" i="20"/>
  <c r="J312" i="20"/>
  <c r="L311" i="20"/>
  <c r="E80" i="18" l="1"/>
  <c r="F80" i="18"/>
  <c r="D80" i="18"/>
  <c r="G80" i="18"/>
  <c r="C81" i="18"/>
  <c r="H81" i="18"/>
  <c r="B82" i="18"/>
  <c r="J417" i="20"/>
  <c r="K416" i="20"/>
  <c r="L416" i="20"/>
  <c r="H171" i="12"/>
  <c r="C171" i="12"/>
  <c r="B172" i="12"/>
  <c r="E172" i="12" s="1"/>
  <c r="F170" i="12"/>
  <c r="D170" i="12"/>
  <c r="G170" i="12"/>
  <c r="I170" i="12"/>
  <c r="J170" i="12"/>
  <c r="K170" i="12"/>
  <c r="C168" i="16"/>
  <c r="H168" i="16"/>
  <c r="B169" i="16"/>
  <c r="I167" i="16"/>
  <c r="J167" i="16"/>
  <c r="K167" i="16"/>
  <c r="E167" i="16"/>
  <c r="G167" i="16" s="1"/>
  <c r="F167" i="16"/>
  <c r="D167" i="16"/>
  <c r="L312" i="20"/>
  <c r="J313" i="20"/>
  <c r="K312" i="20"/>
  <c r="C82" i="18" l="1"/>
  <c r="H82" i="18"/>
  <c r="B83" i="18"/>
  <c r="D81" i="18"/>
  <c r="F81" i="18"/>
  <c r="G81" i="18"/>
  <c r="E81" i="18"/>
  <c r="K417" i="20"/>
  <c r="L417" i="20"/>
  <c r="J418" i="20"/>
  <c r="I168" i="16"/>
  <c r="K168" i="16"/>
  <c r="J168" i="16"/>
  <c r="I171" i="12"/>
  <c r="J171" i="12"/>
  <c r="K171" i="12"/>
  <c r="D168" i="16"/>
  <c r="F168" i="16"/>
  <c r="E168" i="16"/>
  <c r="G168" i="16" s="1"/>
  <c r="H172" i="12"/>
  <c r="C172" i="12"/>
  <c r="B173" i="12"/>
  <c r="E173" i="12" s="1"/>
  <c r="H169" i="16"/>
  <c r="C169" i="16"/>
  <c r="B170" i="16"/>
  <c r="D171" i="12"/>
  <c r="G171" i="12"/>
  <c r="F171" i="12"/>
  <c r="J314" i="20"/>
  <c r="L313" i="20"/>
  <c r="K313" i="20"/>
  <c r="H83" i="18" l="1"/>
  <c r="C83" i="18"/>
  <c r="B84" i="18"/>
  <c r="E82" i="18"/>
  <c r="F82" i="18"/>
  <c r="D82" i="18"/>
  <c r="G82" i="18"/>
  <c r="K418" i="20"/>
  <c r="L418" i="20"/>
  <c r="J419" i="20"/>
  <c r="C170" i="16"/>
  <c r="H170" i="16"/>
  <c r="B171" i="16"/>
  <c r="C173" i="12"/>
  <c r="H173" i="12"/>
  <c r="B174" i="12"/>
  <c r="E174" i="12" s="1"/>
  <c r="D172" i="12"/>
  <c r="G172" i="12"/>
  <c r="F172" i="12"/>
  <c r="I172" i="12"/>
  <c r="J172" i="12"/>
  <c r="K172" i="12"/>
  <c r="J169" i="16"/>
  <c r="K169" i="16"/>
  <c r="I169" i="16"/>
  <c r="E169" i="16"/>
  <c r="G169" i="16" s="1"/>
  <c r="F169" i="16"/>
  <c r="D169" i="16"/>
  <c r="J315" i="20"/>
  <c r="J316" i="20" s="1"/>
  <c r="K314" i="20"/>
  <c r="L314" i="20"/>
  <c r="H84" i="18" l="1"/>
  <c r="C84" i="18"/>
  <c r="B85" i="18"/>
  <c r="E83" i="18"/>
  <c r="D83" i="18"/>
  <c r="G83" i="18"/>
  <c r="F83" i="18"/>
  <c r="J317" i="20"/>
  <c r="K316" i="20"/>
  <c r="L316" i="20"/>
  <c r="K419" i="20"/>
  <c r="L419" i="20"/>
  <c r="J420" i="20"/>
  <c r="H171" i="16"/>
  <c r="C171" i="16"/>
  <c r="B172" i="16"/>
  <c r="J170" i="16"/>
  <c r="I170" i="16"/>
  <c r="K170" i="16"/>
  <c r="D170" i="16"/>
  <c r="F170" i="16"/>
  <c r="E170" i="16"/>
  <c r="G170" i="16" s="1"/>
  <c r="I173" i="12"/>
  <c r="J173" i="12"/>
  <c r="K173" i="12"/>
  <c r="D173" i="12"/>
  <c r="G173" i="12"/>
  <c r="F173" i="12"/>
  <c r="C174" i="12"/>
  <c r="H174" i="12"/>
  <c r="B175" i="12"/>
  <c r="E175" i="12" s="1"/>
  <c r="K315" i="20"/>
  <c r="L315" i="20"/>
  <c r="H85" i="18" l="1"/>
  <c r="C85" i="18"/>
  <c r="B86" i="18"/>
  <c r="D84" i="18"/>
  <c r="F84" i="18"/>
  <c r="G84" i="18"/>
  <c r="E84" i="18"/>
  <c r="J318" i="20"/>
  <c r="K317" i="20"/>
  <c r="L317" i="20"/>
  <c r="K420" i="20"/>
  <c r="L420" i="20"/>
  <c r="J421" i="20"/>
  <c r="E171" i="16"/>
  <c r="G171" i="16" s="1"/>
  <c r="F171" i="16"/>
  <c r="D171" i="16"/>
  <c r="K171" i="16"/>
  <c r="I171" i="16"/>
  <c r="J171" i="16"/>
  <c r="I174" i="12"/>
  <c r="K174" i="12"/>
  <c r="J174" i="12"/>
  <c r="C175" i="12"/>
  <c r="H175" i="12"/>
  <c r="B176" i="12"/>
  <c r="E176" i="12" s="1"/>
  <c r="D174" i="12"/>
  <c r="F174" i="12"/>
  <c r="G174" i="12"/>
  <c r="H172" i="16"/>
  <c r="C172" i="16"/>
  <c r="B173" i="16"/>
  <c r="E85" i="18" l="1"/>
  <c r="D85" i="18"/>
  <c r="F85" i="18"/>
  <c r="G85" i="18"/>
  <c r="C86" i="18"/>
  <c r="H86" i="18"/>
  <c r="B87" i="18"/>
  <c r="L318" i="20"/>
  <c r="K318" i="20"/>
  <c r="J422" i="20"/>
  <c r="L421" i="20"/>
  <c r="K421" i="20"/>
  <c r="J175" i="12"/>
  <c r="K175" i="12"/>
  <c r="I175" i="12"/>
  <c r="C173" i="16"/>
  <c r="H173" i="16"/>
  <c r="B174" i="16"/>
  <c r="D175" i="12"/>
  <c r="G175" i="12"/>
  <c r="F175" i="12"/>
  <c r="I172" i="16"/>
  <c r="J172" i="16"/>
  <c r="K172" i="16"/>
  <c r="C176" i="12"/>
  <c r="H176" i="12"/>
  <c r="B177" i="12"/>
  <c r="E177" i="12" s="1"/>
  <c r="F172" i="16"/>
  <c r="E172" i="16"/>
  <c r="G172" i="16" s="1"/>
  <c r="D172" i="16"/>
  <c r="C87" i="18" l="1"/>
  <c r="H87" i="18"/>
  <c r="B88" i="18"/>
  <c r="E86" i="18"/>
  <c r="D86" i="18"/>
  <c r="G86" i="18"/>
  <c r="F86" i="18"/>
  <c r="K422" i="20"/>
  <c r="L422" i="20"/>
  <c r="J423" i="20"/>
  <c r="I176" i="12"/>
  <c r="J176" i="12"/>
  <c r="K176" i="12"/>
  <c r="H174" i="16"/>
  <c r="C174" i="16"/>
  <c r="B175" i="16"/>
  <c r="J173" i="16"/>
  <c r="K173" i="16"/>
  <c r="I173" i="16"/>
  <c r="C177" i="12"/>
  <c r="H177" i="12"/>
  <c r="B178" i="12"/>
  <c r="E178" i="12" s="1"/>
  <c r="D173" i="16"/>
  <c r="F173" i="16"/>
  <c r="E173" i="16"/>
  <c r="G173" i="16" s="1"/>
  <c r="F176" i="12"/>
  <c r="G176" i="12"/>
  <c r="D176" i="12"/>
  <c r="D87" i="18" l="1"/>
  <c r="F87" i="18"/>
  <c r="E87" i="18"/>
  <c r="G87" i="18"/>
  <c r="H88" i="18"/>
  <c r="C88" i="18"/>
  <c r="B89" i="18"/>
  <c r="J424" i="20"/>
  <c r="K423" i="20"/>
  <c r="L423" i="20"/>
  <c r="J177" i="12"/>
  <c r="I177" i="12"/>
  <c r="K177" i="12"/>
  <c r="C175" i="16"/>
  <c r="H175" i="16"/>
  <c r="B176" i="16"/>
  <c r="C178" i="12"/>
  <c r="H178" i="12"/>
  <c r="B179" i="12"/>
  <c r="E179" i="12" s="1"/>
  <c r="E174" i="16"/>
  <c r="G174" i="16" s="1"/>
  <c r="D174" i="16"/>
  <c r="F174" i="16"/>
  <c r="F177" i="12"/>
  <c r="G177" i="12"/>
  <c r="D177" i="12"/>
  <c r="J174" i="16"/>
  <c r="I174" i="16"/>
  <c r="K174" i="16"/>
  <c r="C89" i="18" l="1"/>
  <c r="H89" i="18"/>
  <c r="B90" i="18"/>
  <c r="D88" i="18"/>
  <c r="F88" i="18"/>
  <c r="E88" i="18"/>
  <c r="G88" i="18"/>
  <c r="K424" i="20"/>
  <c r="L424" i="20"/>
  <c r="J425" i="20"/>
  <c r="C179" i="12"/>
  <c r="H179" i="12"/>
  <c r="B180" i="12"/>
  <c r="E180" i="12" s="1"/>
  <c r="K178" i="12"/>
  <c r="J178" i="12"/>
  <c r="I178" i="12"/>
  <c r="C176" i="16"/>
  <c r="H176" i="16"/>
  <c r="B177" i="16"/>
  <c r="J175" i="16"/>
  <c r="K175" i="16"/>
  <c r="I175" i="16"/>
  <c r="G178" i="12"/>
  <c r="F178" i="12"/>
  <c r="D178" i="12"/>
  <c r="E175" i="16"/>
  <c r="G175" i="16" s="1"/>
  <c r="D175" i="16"/>
  <c r="F175" i="16"/>
  <c r="H90" i="18" l="1"/>
  <c r="C90" i="18"/>
  <c r="B91" i="18"/>
  <c r="G89" i="18"/>
  <c r="E89" i="18"/>
  <c r="D89" i="18"/>
  <c r="F89" i="18"/>
  <c r="K425" i="20"/>
  <c r="L425" i="20"/>
  <c r="J426" i="20"/>
  <c r="D179" i="12"/>
  <c r="F179" i="12"/>
  <c r="G179" i="12"/>
  <c r="I176" i="16"/>
  <c r="J176" i="16"/>
  <c r="K176" i="16"/>
  <c r="E176" i="16"/>
  <c r="G176" i="16" s="1"/>
  <c r="D176" i="16"/>
  <c r="F176" i="16"/>
  <c r="H180" i="12"/>
  <c r="C180" i="12"/>
  <c r="B181" i="12"/>
  <c r="E181" i="12" s="1"/>
  <c r="I179" i="12"/>
  <c r="K179" i="12"/>
  <c r="J179" i="12"/>
  <c r="B242" i="12"/>
  <c r="E242" i="12" s="1"/>
  <c r="C177" i="16"/>
  <c r="H177" i="16"/>
  <c r="B178" i="16"/>
  <c r="C91" i="18" l="1"/>
  <c r="H91" i="18"/>
  <c r="B92" i="18"/>
  <c r="E90" i="18"/>
  <c r="F90" i="18"/>
  <c r="D90" i="18"/>
  <c r="G90" i="18"/>
  <c r="L426" i="20"/>
  <c r="J427" i="20"/>
  <c r="K426" i="20"/>
  <c r="H181" i="12"/>
  <c r="C181" i="12"/>
  <c r="B182" i="12"/>
  <c r="E182" i="12" s="1"/>
  <c r="C178" i="16"/>
  <c r="H178" i="16"/>
  <c r="B179" i="16"/>
  <c r="J177" i="16"/>
  <c r="K177" i="16"/>
  <c r="I177" i="16"/>
  <c r="G180" i="12"/>
  <c r="F180" i="12"/>
  <c r="D180" i="12"/>
  <c r="B242" i="16"/>
  <c r="D177" i="16"/>
  <c r="F177" i="16"/>
  <c r="E177" i="16"/>
  <c r="G177" i="16" s="1"/>
  <c r="C242" i="12"/>
  <c r="H242" i="12"/>
  <c r="I180" i="12"/>
  <c r="J180" i="12"/>
  <c r="K180" i="12"/>
  <c r="H92" i="18" l="1"/>
  <c r="C92" i="18"/>
  <c r="B93" i="18"/>
  <c r="F91" i="18"/>
  <c r="E91" i="18"/>
  <c r="G91" i="18"/>
  <c r="D91" i="18"/>
  <c r="K427" i="20"/>
  <c r="L427" i="20"/>
  <c r="J428" i="20"/>
  <c r="C242" i="16"/>
  <c r="H242" i="16"/>
  <c r="C179" i="16"/>
  <c r="H179" i="16"/>
  <c r="B180" i="16"/>
  <c r="K178" i="16"/>
  <c r="J178" i="16"/>
  <c r="I178" i="16"/>
  <c r="E178" i="16"/>
  <c r="G178" i="16" s="1"/>
  <c r="F178" i="16"/>
  <c r="D178" i="16"/>
  <c r="C182" i="12"/>
  <c r="H182" i="12"/>
  <c r="B183" i="12"/>
  <c r="E183" i="12" s="1"/>
  <c r="K242" i="12"/>
  <c r="I242" i="12"/>
  <c r="J242" i="12"/>
  <c r="F181" i="12"/>
  <c r="D181" i="12"/>
  <c r="G181" i="12"/>
  <c r="F242" i="12"/>
  <c r="D242" i="12"/>
  <c r="G242" i="12"/>
  <c r="I181" i="12"/>
  <c r="K181" i="12"/>
  <c r="J181" i="12"/>
  <c r="C93" i="18" l="1"/>
  <c r="H93" i="18"/>
  <c r="B94" i="18"/>
  <c r="F92" i="18"/>
  <c r="D92" i="18"/>
  <c r="E92" i="18"/>
  <c r="G92" i="18"/>
  <c r="J429" i="20"/>
  <c r="K428" i="20"/>
  <c r="L428" i="20"/>
  <c r="E179" i="16"/>
  <c r="G179" i="16" s="1"/>
  <c r="F179" i="16"/>
  <c r="D179" i="16"/>
  <c r="C183" i="12"/>
  <c r="H183" i="12"/>
  <c r="B184" i="12"/>
  <c r="E184" i="12" s="1"/>
  <c r="I242" i="16"/>
  <c r="K242" i="16"/>
  <c r="J242" i="16"/>
  <c r="K182" i="12"/>
  <c r="J182" i="12"/>
  <c r="I182" i="12"/>
  <c r="D242" i="16"/>
  <c r="E242" i="16"/>
  <c r="G242" i="16" s="1"/>
  <c r="F242" i="16"/>
  <c r="G182" i="12"/>
  <c r="F182" i="12"/>
  <c r="D182" i="12"/>
  <c r="C180" i="16"/>
  <c r="H180" i="16"/>
  <c r="B181" i="16"/>
  <c r="J179" i="16"/>
  <c r="I179" i="16"/>
  <c r="K179" i="16"/>
  <c r="C94" i="18" l="1"/>
  <c r="H94" i="18"/>
  <c r="B95" i="18"/>
  <c r="E93" i="18"/>
  <c r="F93" i="18"/>
  <c r="G93" i="18"/>
  <c r="D93" i="18"/>
  <c r="K429" i="20"/>
  <c r="L429" i="20"/>
  <c r="J430" i="20"/>
  <c r="I180" i="16"/>
  <c r="K180" i="16"/>
  <c r="J180" i="16"/>
  <c r="F180" i="16"/>
  <c r="E180" i="16"/>
  <c r="G180" i="16" s="1"/>
  <c r="D180" i="16"/>
  <c r="C181" i="16"/>
  <c r="H181" i="16"/>
  <c r="B182" i="16"/>
  <c r="C184" i="12"/>
  <c r="H184" i="12"/>
  <c r="B185" i="12"/>
  <c r="E185" i="12" s="1"/>
  <c r="I183" i="12"/>
  <c r="J183" i="12"/>
  <c r="K183" i="12"/>
  <c r="F183" i="12"/>
  <c r="D183" i="12"/>
  <c r="G183" i="12"/>
  <c r="H95" i="18" l="1"/>
  <c r="C95" i="18"/>
  <c r="B96" i="18"/>
  <c r="D94" i="18"/>
  <c r="E94" i="18"/>
  <c r="G94" i="18"/>
  <c r="F94" i="18"/>
  <c r="K430" i="20"/>
  <c r="L430" i="20"/>
  <c r="J431" i="20"/>
  <c r="G184" i="12"/>
  <c r="D184" i="12"/>
  <c r="F184" i="12"/>
  <c r="H182" i="16"/>
  <c r="C182" i="16"/>
  <c r="B183" i="16"/>
  <c r="J181" i="16"/>
  <c r="K181" i="16"/>
  <c r="I181" i="16"/>
  <c r="F181" i="16"/>
  <c r="D181" i="16"/>
  <c r="E181" i="16"/>
  <c r="G181" i="16" s="1"/>
  <c r="H185" i="12"/>
  <c r="C185" i="12"/>
  <c r="B186" i="12"/>
  <c r="E186" i="12" s="1"/>
  <c r="J184" i="12"/>
  <c r="K184" i="12"/>
  <c r="I184" i="12"/>
  <c r="H96" i="18" l="1"/>
  <c r="C96" i="18"/>
  <c r="B97" i="18"/>
  <c r="G95" i="18"/>
  <c r="D95" i="18"/>
  <c r="E95" i="18"/>
  <c r="F95" i="18"/>
  <c r="K431" i="20"/>
  <c r="L431" i="20"/>
  <c r="J432" i="20"/>
  <c r="C183" i="16"/>
  <c r="H183" i="16"/>
  <c r="B184" i="16"/>
  <c r="F182" i="16"/>
  <c r="D182" i="16"/>
  <c r="E182" i="16"/>
  <c r="G182" i="16" s="1"/>
  <c r="K182" i="16"/>
  <c r="I182" i="16"/>
  <c r="J182" i="16"/>
  <c r="C186" i="12"/>
  <c r="H186" i="12"/>
  <c r="B187" i="12"/>
  <c r="E187" i="12" s="1"/>
  <c r="D185" i="12"/>
  <c r="G185" i="12"/>
  <c r="F185" i="12"/>
  <c r="J185" i="12"/>
  <c r="K185" i="12"/>
  <c r="I185" i="12"/>
  <c r="C97" i="18" l="1"/>
  <c r="H97" i="18"/>
  <c r="B98" i="18"/>
  <c r="D96" i="18"/>
  <c r="E96" i="18"/>
  <c r="G96" i="18"/>
  <c r="F96" i="18"/>
  <c r="K432" i="20"/>
  <c r="L432" i="20"/>
  <c r="J433" i="20"/>
  <c r="F186" i="12"/>
  <c r="D186" i="12"/>
  <c r="G186" i="12"/>
  <c r="B252" i="12"/>
  <c r="E252" i="12" s="1"/>
  <c r="K183" i="16"/>
  <c r="J183" i="16"/>
  <c r="I183" i="16"/>
  <c r="C187" i="12"/>
  <c r="H187" i="12"/>
  <c r="B188" i="12"/>
  <c r="E188" i="12" s="1"/>
  <c r="F183" i="16"/>
  <c r="E183" i="16"/>
  <c r="G183" i="16" s="1"/>
  <c r="D183" i="16"/>
  <c r="H184" i="16"/>
  <c r="C184" i="16"/>
  <c r="B185" i="16"/>
  <c r="I186" i="12"/>
  <c r="J186" i="12"/>
  <c r="K186" i="12"/>
  <c r="E97" i="18" l="1"/>
  <c r="F97" i="18"/>
  <c r="D97" i="18"/>
  <c r="G97" i="18"/>
  <c r="H98" i="18"/>
  <c r="C98" i="18"/>
  <c r="B99" i="18"/>
  <c r="J434" i="20"/>
  <c r="L433" i="20"/>
  <c r="K433" i="20"/>
  <c r="C185" i="16"/>
  <c r="H185" i="16"/>
  <c r="B186" i="16"/>
  <c r="C252" i="12"/>
  <c r="H252" i="12"/>
  <c r="B253" i="12"/>
  <c r="E253" i="12" s="1"/>
  <c r="E184" i="16"/>
  <c r="G184" i="16" s="1"/>
  <c r="F184" i="16"/>
  <c r="D184" i="16"/>
  <c r="I184" i="16"/>
  <c r="K184" i="16"/>
  <c r="J184" i="16"/>
  <c r="H188" i="12"/>
  <c r="C188" i="12"/>
  <c r="B189" i="12"/>
  <c r="E189" i="12" s="1"/>
  <c r="B252" i="16"/>
  <c r="J187" i="12"/>
  <c r="K187" i="12"/>
  <c r="I187" i="12"/>
  <c r="F187" i="12"/>
  <c r="D187" i="12"/>
  <c r="G187" i="12"/>
  <c r="C99" i="18" l="1"/>
  <c r="H99" i="18"/>
  <c r="B100" i="18"/>
  <c r="D98" i="18"/>
  <c r="E98" i="18"/>
  <c r="F98" i="18"/>
  <c r="G98" i="18"/>
  <c r="K434" i="20"/>
  <c r="L434" i="20"/>
  <c r="J435" i="20"/>
  <c r="C189" i="12"/>
  <c r="H189" i="12"/>
  <c r="B190" i="12"/>
  <c r="E190" i="12" s="1"/>
  <c r="G188" i="12"/>
  <c r="D188" i="12"/>
  <c r="F188" i="12"/>
  <c r="H186" i="16"/>
  <c r="C186" i="16"/>
  <c r="B187" i="16"/>
  <c r="D252" i="12"/>
  <c r="G252" i="12"/>
  <c r="F252" i="12"/>
  <c r="C253" i="12"/>
  <c r="H253" i="12"/>
  <c r="B254" i="12"/>
  <c r="E254" i="12" s="1"/>
  <c r="J252" i="12"/>
  <c r="I252" i="12"/>
  <c r="K252" i="12"/>
  <c r="I188" i="12"/>
  <c r="K188" i="12"/>
  <c r="J188" i="12"/>
  <c r="K185" i="16"/>
  <c r="I185" i="16"/>
  <c r="J185" i="16"/>
  <c r="C252" i="16"/>
  <c r="H252" i="16"/>
  <c r="B253" i="16"/>
  <c r="E185" i="16"/>
  <c r="G185" i="16" s="1"/>
  <c r="D185" i="16"/>
  <c r="F185" i="16"/>
  <c r="G99" i="18" l="1"/>
  <c r="E99" i="18"/>
  <c r="F99" i="18"/>
  <c r="D99" i="18"/>
  <c r="H100" i="18"/>
  <c r="C100" i="18"/>
  <c r="B101" i="18"/>
  <c r="J436" i="20"/>
  <c r="K435" i="20"/>
  <c r="L435" i="20"/>
  <c r="B285" i="12"/>
  <c r="E285" i="12" s="1"/>
  <c r="I252" i="16"/>
  <c r="J252" i="16"/>
  <c r="K252" i="16"/>
  <c r="H254" i="12"/>
  <c r="C254" i="12"/>
  <c r="B255" i="12"/>
  <c r="E255" i="12" s="1"/>
  <c r="F189" i="12"/>
  <c r="D189" i="12"/>
  <c r="G189" i="12"/>
  <c r="E252" i="16"/>
  <c r="G252" i="16" s="1"/>
  <c r="D252" i="16"/>
  <c r="F252" i="16"/>
  <c r="I253" i="12"/>
  <c r="J253" i="12"/>
  <c r="K253" i="12"/>
  <c r="D253" i="12"/>
  <c r="G253" i="12"/>
  <c r="F253" i="12"/>
  <c r="H187" i="16"/>
  <c r="C187" i="16"/>
  <c r="B188" i="16"/>
  <c r="E186" i="16"/>
  <c r="G186" i="16" s="1"/>
  <c r="D186" i="16"/>
  <c r="F186" i="16"/>
  <c r="I186" i="16"/>
  <c r="K186" i="16"/>
  <c r="J186" i="16"/>
  <c r="H190" i="12"/>
  <c r="C190" i="12"/>
  <c r="B191" i="12"/>
  <c r="E191" i="12" s="1"/>
  <c r="C253" i="16"/>
  <c r="H253" i="16"/>
  <c r="B254" i="16"/>
  <c r="J189" i="12"/>
  <c r="K189" i="12"/>
  <c r="I189" i="12"/>
  <c r="C101" i="18" l="1"/>
  <c r="H101" i="18"/>
  <c r="B102" i="18"/>
  <c r="D100" i="18"/>
  <c r="E100" i="18"/>
  <c r="F100" i="18"/>
  <c r="G100" i="18"/>
  <c r="K436" i="20"/>
  <c r="L436" i="20"/>
  <c r="J437" i="20"/>
  <c r="C188" i="16"/>
  <c r="H188" i="16"/>
  <c r="B189" i="16"/>
  <c r="D190" i="12"/>
  <c r="G190" i="12"/>
  <c r="F190" i="12"/>
  <c r="D187" i="16"/>
  <c r="F187" i="16"/>
  <c r="E187" i="16"/>
  <c r="G187" i="16" s="1"/>
  <c r="C254" i="16"/>
  <c r="H254" i="16"/>
  <c r="B255" i="16"/>
  <c r="K190" i="12"/>
  <c r="J190" i="12"/>
  <c r="I190" i="12"/>
  <c r="K187" i="16"/>
  <c r="J187" i="16"/>
  <c r="I187" i="16"/>
  <c r="H255" i="12"/>
  <c r="C255" i="12"/>
  <c r="B256" i="12"/>
  <c r="E256" i="12" s="1"/>
  <c r="F254" i="12"/>
  <c r="D254" i="12"/>
  <c r="G254" i="12"/>
  <c r="J253" i="16"/>
  <c r="K253" i="16"/>
  <c r="I253" i="16"/>
  <c r="B285" i="16"/>
  <c r="I254" i="12"/>
  <c r="J254" i="12"/>
  <c r="K254" i="12"/>
  <c r="C285" i="12"/>
  <c r="H285" i="12"/>
  <c r="B286" i="12"/>
  <c r="F253" i="16"/>
  <c r="D253" i="16"/>
  <c r="E253" i="16"/>
  <c r="G253" i="16" s="1"/>
  <c r="H191" i="12"/>
  <c r="C191" i="12"/>
  <c r="B192" i="12"/>
  <c r="E192" i="12" s="1"/>
  <c r="B287" i="12" l="1"/>
  <c r="E287" i="12" s="1"/>
  <c r="E286" i="12"/>
  <c r="H102" i="18"/>
  <c r="C102" i="18"/>
  <c r="B103" i="18"/>
  <c r="D101" i="18"/>
  <c r="E101" i="18"/>
  <c r="F101" i="18"/>
  <c r="G101" i="18"/>
  <c r="K437" i="20"/>
  <c r="L437" i="20"/>
  <c r="J438" i="20"/>
  <c r="J191" i="12"/>
  <c r="I191" i="12"/>
  <c r="K191" i="12"/>
  <c r="E254" i="16"/>
  <c r="G254" i="16" s="1"/>
  <c r="F254" i="16"/>
  <c r="D254" i="16"/>
  <c r="C256" i="12"/>
  <c r="H256" i="12"/>
  <c r="B257" i="12"/>
  <c r="E257" i="12" s="1"/>
  <c r="C285" i="16"/>
  <c r="H285" i="16"/>
  <c r="B286" i="16"/>
  <c r="B287" i="16" s="1"/>
  <c r="D255" i="12"/>
  <c r="F255" i="12"/>
  <c r="G255" i="12"/>
  <c r="K255" i="12"/>
  <c r="I255" i="12"/>
  <c r="J255" i="12"/>
  <c r="B193" i="12"/>
  <c r="E193" i="12" s="1"/>
  <c r="C192" i="12"/>
  <c r="H192" i="12"/>
  <c r="G191" i="12"/>
  <c r="F191" i="12"/>
  <c r="D191" i="12"/>
  <c r="I285" i="12"/>
  <c r="J285" i="12"/>
  <c r="K285" i="12"/>
  <c r="H189" i="16"/>
  <c r="C189" i="16"/>
  <c r="B190" i="16"/>
  <c r="F285" i="12"/>
  <c r="G285" i="12"/>
  <c r="D285" i="12"/>
  <c r="H255" i="16"/>
  <c r="C255" i="16"/>
  <c r="B256" i="16"/>
  <c r="I188" i="16"/>
  <c r="K188" i="16"/>
  <c r="J188" i="16"/>
  <c r="C286" i="12"/>
  <c r="H286" i="12"/>
  <c r="I254" i="16"/>
  <c r="K254" i="16"/>
  <c r="J254" i="16"/>
  <c r="E188" i="16"/>
  <c r="G188" i="16" s="1"/>
  <c r="D188" i="16"/>
  <c r="F188" i="16"/>
  <c r="B290" i="12"/>
  <c r="E290" i="12" s="1"/>
  <c r="C287" i="12" l="1"/>
  <c r="F287" i="12" s="1"/>
  <c r="H287" i="12"/>
  <c r="K287" i="12" s="1"/>
  <c r="C103" i="18"/>
  <c r="H103" i="18"/>
  <c r="B104" i="18"/>
  <c r="F102" i="18"/>
  <c r="G102" i="18"/>
  <c r="D102" i="18"/>
  <c r="E102" i="18"/>
  <c r="C287" i="16"/>
  <c r="H287" i="16"/>
  <c r="L438" i="20"/>
  <c r="J439" i="20"/>
  <c r="K438" i="20"/>
  <c r="E189" i="16"/>
  <c r="G189" i="16" s="1"/>
  <c r="F189" i="16"/>
  <c r="D189" i="16"/>
  <c r="K255" i="16"/>
  <c r="I255" i="16"/>
  <c r="J255" i="16"/>
  <c r="G256" i="12"/>
  <c r="F256" i="12"/>
  <c r="D256" i="12"/>
  <c r="K192" i="12"/>
  <c r="I192" i="12"/>
  <c r="J192" i="12"/>
  <c r="G192" i="12"/>
  <c r="D192" i="12"/>
  <c r="F192" i="12"/>
  <c r="H193" i="12"/>
  <c r="C193" i="12"/>
  <c r="B194" i="12"/>
  <c r="E194" i="12" s="1"/>
  <c r="K286" i="12"/>
  <c r="I286" i="12"/>
  <c r="J286" i="12"/>
  <c r="C190" i="16"/>
  <c r="H190" i="16"/>
  <c r="B191" i="16"/>
  <c r="K189" i="16"/>
  <c r="I189" i="16"/>
  <c r="J189" i="16"/>
  <c r="C286" i="16"/>
  <c r="H286" i="16"/>
  <c r="K285" i="16"/>
  <c r="J285" i="16"/>
  <c r="I285" i="16"/>
  <c r="E285" i="16"/>
  <c r="G285" i="16" s="1"/>
  <c r="D285" i="16"/>
  <c r="F285" i="16"/>
  <c r="H256" i="16"/>
  <c r="C256" i="16"/>
  <c r="B257" i="16"/>
  <c r="C257" i="12"/>
  <c r="H257" i="12"/>
  <c r="B258" i="12"/>
  <c r="E258" i="12" s="1"/>
  <c r="F286" i="12"/>
  <c r="D286" i="12"/>
  <c r="G286" i="12"/>
  <c r="E255" i="16"/>
  <c r="G255" i="16" s="1"/>
  <c r="D255" i="16"/>
  <c r="F255" i="16"/>
  <c r="K256" i="12"/>
  <c r="I256" i="12"/>
  <c r="J256" i="12"/>
  <c r="H290" i="12"/>
  <c r="C290" i="12"/>
  <c r="D287" i="12" l="1"/>
  <c r="J287" i="12"/>
  <c r="I287" i="12"/>
  <c r="G287" i="12"/>
  <c r="F103" i="18"/>
  <c r="G103" i="18"/>
  <c r="E103" i="18"/>
  <c r="D103" i="18"/>
  <c r="H104" i="18"/>
  <c r="C104" i="18"/>
  <c r="B105" i="18"/>
  <c r="I287" i="16"/>
  <c r="K287" i="16"/>
  <c r="J287" i="16"/>
  <c r="E287" i="16"/>
  <c r="G287" i="16" s="1"/>
  <c r="F287" i="16"/>
  <c r="D287" i="16"/>
  <c r="K439" i="20"/>
  <c r="L439" i="20"/>
  <c r="J440" i="20"/>
  <c r="K190" i="16"/>
  <c r="I190" i="16"/>
  <c r="J190" i="16"/>
  <c r="E190" i="16"/>
  <c r="G190" i="16" s="1"/>
  <c r="F190" i="16"/>
  <c r="D190" i="16"/>
  <c r="I256" i="16"/>
  <c r="J256" i="16"/>
  <c r="K256" i="16"/>
  <c r="C258" i="12"/>
  <c r="H258" i="12"/>
  <c r="B259" i="12"/>
  <c r="E259" i="12" s="1"/>
  <c r="J286" i="16"/>
  <c r="I286" i="16"/>
  <c r="K286" i="16"/>
  <c r="I257" i="12"/>
  <c r="J257" i="12"/>
  <c r="K257" i="12"/>
  <c r="D286" i="16"/>
  <c r="E286" i="16"/>
  <c r="G286" i="16" s="1"/>
  <c r="F286" i="16"/>
  <c r="C194" i="12"/>
  <c r="H194" i="12"/>
  <c r="B195" i="12"/>
  <c r="E195" i="12" s="1"/>
  <c r="G257" i="12"/>
  <c r="F257" i="12"/>
  <c r="D257" i="12"/>
  <c r="D193" i="12"/>
  <c r="G193" i="12"/>
  <c r="F193" i="12"/>
  <c r="H257" i="16"/>
  <c r="C257" i="16"/>
  <c r="B258" i="16"/>
  <c r="D256" i="16"/>
  <c r="E256" i="16"/>
  <c r="G256" i="16" s="1"/>
  <c r="F256" i="16"/>
  <c r="I193" i="12"/>
  <c r="K193" i="12"/>
  <c r="J193" i="12"/>
  <c r="C191" i="16"/>
  <c r="H191" i="16"/>
  <c r="B192" i="16"/>
  <c r="F290" i="12"/>
  <c r="G290" i="12"/>
  <c r="D290" i="12"/>
  <c r="K290" i="12"/>
  <c r="I290" i="12"/>
  <c r="J290" i="12"/>
  <c r="C105" i="18" l="1"/>
  <c r="H105" i="18"/>
  <c r="B106" i="18"/>
  <c r="D104" i="18"/>
  <c r="E104" i="18"/>
  <c r="F104" i="18"/>
  <c r="G104" i="18"/>
  <c r="J441" i="20"/>
  <c r="K440" i="20"/>
  <c r="L440" i="20"/>
  <c r="I191" i="16"/>
  <c r="J191" i="16"/>
  <c r="K191" i="16"/>
  <c r="H195" i="12"/>
  <c r="C195" i="12"/>
  <c r="B196" i="12"/>
  <c r="E196" i="12" s="1"/>
  <c r="J194" i="12"/>
  <c r="I194" i="12"/>
  <c r="K194" i="12"/>
  <c r="K258" i="12"/>
  <c r="I258" i="12"/>
  <c r="J258" i="12"/>
  <c r="G194" i="12"/>
  <c r="F194" i="12"/>
  <c r="D194" i="12"/>
  <c r="G258" i="12"/>
  <c r="F258" i="12"/>
  <c r="D258" i="12"/>
  <c r="C258" i="16"/>
  <c r="H258" i="16"/>
  <c r="B259" i="16"/>
  <c r="E257" i="16"/>
  <c r="G257" i="16" s="1"/>
  <c r="D257" i="16"/>
  <c r="F257" i="16"/>
  <c r="K257" i="16"/>
  <c r="I257" i="16"/>
  <c r="J257" i="16"/>
  <c r="B193" i="16"/>
  <c r="C192" i="16"/>
  <c r="H192" i="16"/>
  <c r="B290" i="16"/>
  <c r="D191" i="16"/>
  <c r="E191" i="16"/>
  <c r="G191" i="16" s="1"/>
  <c r="F191" i="16"/>
  <c r="C259" i="12"/>
  <c r="H259" i="12"/>
  <c r="B260" i="12"/>
  <c r="E260" i="12" s="1"/>
  <c r="C106" i="18" l="1"/>
  <c r="H106" i="18"/>
  <c r="B107" i="18"/>
  <c r="G105" i="18"/>
  <c r="D105" i="18"/>
  <c r="E105" i="18"/>
  <c r="F105" i="18"/>
  <c r="K441" i="20"/>
  <c r="L441" i="20"/>
  <c r="J442" i="20"/>
  <c r="E192" i="16"/>
  <c r="G192" i="16" s="1"/>
  <c r="D192" i="16"/>
  <c r="F192" i="16"/>
  <c r="H260" i="12"/>
  <c r="C260" i="12"/>
  <c r="B261" i="12"/>
  <c r="E261" i="12" s="1"/>
  <c r="D195" i="12"/>
  <c r="F195" i="12"/>
  <c r="G195" i="12"/>
  <c r="C196" i="12"/>
  <c r="H196" i="12"/>
  <c r="B197" i="12"/>
  <c r="E197" i="12" s="1"/>
  <c r="C259" i="16"/>
  <c r="H259" i="16"/>
  <c r="B260" i="16"/>
  <c r="C290" i="16"/>
  <c r="H290" i="16"/>
  <c r="I258" i="16"/>
  <c r="K258" i="16"/>
  <c r="J258" i="16"/>
  <c r="F258" i="16"/>
  <c r="E258" i="16"/>
  <c r="G258" i="16" s="1"/>
  <c r="D258" i="16"/>
  <c r="I192" i="16"/>
  <c r="K192" i="16"/>
  <c r="J192" i="16"/>
  <c r="C193" i="16"/>
  <c r="H193" i="16"/>
  <c r="B194" i="16"/>
  <c r="K259" i="12"/>
  <c r="I259" i="12"/>
  <c r="J259" i="12"/>
  <c r="K195" i="12"/>
  <c r="J195" i="12"/>
  <c r="I195" i="12"/>
  <c r="F259" i="12"/>
  <c r="D259" i="12"/>
  <c r="G259" i="12"/>
  <c r="B297" i="12"/>
  <c r="E297" i="12" s="1"/>
  <c r="E106" i="18" l="1"/>
  <c r="D106" i="18"/>
  <c r="G106" i="18"/>
  <c r="F106" i="18"/>
  <c r="H107" i="18"/>
  <c r="C107" i="18"/>
  <c r="B108" i="18"/>
  <c r="K442" i="20"/>
  <c r="L442" i="20"/>
  <c r="J443" i="20"/>
  <c r="C197" i="12"/>
  <c r="H197" i="12"/>
  <c r="B198" i="12"/>
  <c r="E198" i="12" s="1"/>
  <c r="H297" i="12"/>
  <c r="C297" i="12"/>
  <c r="B298" i="12"/>
  <c r="E298" i="12" s="1"/>
  <c r="E259" i="16"/>
  <c r="G259" i="16" s="1"/>
  <c r="D259" i="16"/>
  <c r="F259" i="16"/>
  <c r="C194" i="16"/>
  <c r="H194" i="16"/>
  <c r="B195" i="16"/>
  <c r="K193" i="16"/>
  <c r="J193" i="16"/>
  <c r="I193" i="16"/>
  <c r="I290" i="16"/>
  <c r="J290" i="16"/>
  <c r="K290" i="16"/>
  <c r="F193" i="16"/>
  <c r="D193" i="16"/>
  <c r="E193" i="16"/>
  <c r="G193" i="16" s="1"/>
  <c r="D290" i="16"/>
  <c r="E290" i="16"/>
  <c r="G290" i="16" s="1"/>
  <c r="F290" i="16"/>
  <c r="B297" i="16"/>
  <c r="C260" i="16"/>
  <c r="H260" i="16"/>
  <c r="B261" i="16"/>
  <c r="K259" i="16"/>
  <c r="I259" i="16"/>
  <c r="J259" i="16"/>
  <c r="H261" i="12"/>
  <c r="C261" i="12"/>
  <c r="B262" i="12"/>
  <c r="E262" i="12" s="1"/>
  <c r="G260" i="12"/>
  <c r="F260" i="12"/>
  <c r="D260" i="12"/>
  <c r="I260" i="12"/>
  <c r="J260" i="12"/>
  <c r="K260" i="12"/>
  <c r="I196" i="12"/>
  <c r="J196" i="12"/>
  <c r="K196" i="12"/>
  <c r="D196" i="12"/>
  <c r="G196" i="12"/>
  <c r="F196" i="12"/>
  <c r="H108" i="18" l="1"/>
  <c r="C108" i="18"/>
  <c r="B109" i="18"/>
  <c r="F107" i="18"/>
  <c r="E107" i="18"/>
  <c r="G107" i="18"/>
  <c r="D107" i="18"/>
  <c r="K443" i="20"/>
  <c r="L443" i="20"/>
  <c r="J444" i="20"/>
  <c r="F297" i="12"/>
  <c r="G297" i="12"/>
  <c r="D297" i="12"/>
  <c r="K297" i="12"/>
  <c r="I297" i="12"/>
  <c r="J297" i="12"/>
  <c r="K260" i="16"/>
  <c r="I260" i="16"/>
  <c r="J260" i="16"/>
  <c r="E260" i="16"/>
  <c r="G260" i="16" s="1"/>
  <c r="F260" i="16"/>
  <c r="D260" i="16"/>
  <c r="H297" i="16"/>
  <c r="C297" i="16"/>
  <c r="B298" i="16"/>
  <c r="I261" i="12"/>
  <c r="K261" i="12"/>
  <c r="J261" i="12"/>
  <c r="B302" i="12"/>
  <c r="E302" i="12" s="1"/>
  <c r="H262" i="12"/>
  <c r="C262" i="12"/>
  <c r="B263" i="12"/>
  <c r="E263" i="12" s="1"/>
  <c r="D261" i="12"/>
  <c r="F261" i="12"/>
  <c r="G261" i="12"/>
  <c r="C195" i="16"/>
  <c r="H195" i="16"/>
  <c r="B196" i="16"/>
  <c r="C298" i="12"/>
  <c r="H298" i="12"/>
  <c r="K194" i="16"/>
  <c r="I194" i="16"/>
  <c r="J194" i="16"/>
  <c r="H198" i="12"/>
  <c r="C198" i="12"/>
  <c r="B199" i="12"/>
  <c r="E199" i="12" s="1"/>
  <c r="I197" i="12"/>
  <c r="K197" i="12"/>
  <c r="J197" i="12"/>
  <c r="C261" i="16"/>
  <c r="H261" i="16"/>
  <c r="B262" i="16"/>
  <c r="F197" i="12"/>
  <c r="D197" i="12"/>
  <c r="G197" i="12"/>
  <c r="F194" i="16"/>
  <c r="D194" i="16"/>
  <c r="E194" i="16"/>
  <c r="G194" i="16" s="1"/>
  <c r="C109" i="18" l="1"/>
  <c r="H109" i="18"/>
  <c r="B110" i="18"/>
  <c r="E108" i="18"/>
  <c r="D108" i="18"/>
  <c r="F108" i="18"/>
  <c r="G108" i="18"/>
  <c r="K444" i="20"/>
  <c r="L444" i="20"/>
  <c r="J445" i="20"/>
  <c r="B302" i="16"/>
  <c r="C196" i="16"/>
  <c r="H196" i="16"/>
  <c r="B197" i="16"/>
  <c r="H302" i="12"/>
  <c r="C302" i="12"/>
  <c r="B303" i="12"/>
  <c r="E303" i="12" s="1"/>
  <c r="F261" i="16"/>
  <c r="E261" i="16"/>
  <c r="G261" i="16" s="1"/>
  <c r="D261" i="16"/>
  <c r="I262" i="12"/>
  <c r="K262" i="12"/>
  <c r="J262" i="12"/>
  <c r="E195" i="16"/>
  <c r="G195" i="16" s="1"/>
  <c r="D195" i="16"/>
  <c r="F195" i="16"/>
  <c r="B200" i="12"/>
  <c r="E200" i="12" s="1"/>
  <c r="C199" i="12"/>
  <c r="H199" i="12"/>
  <c r="K297" i="16"/>
  <c r="J297" i="16"/>
  <c r="I297" i="16"/>
  <c r="J195" i="16"/>
  <c r="K195" i="16"/>
  <c r="I195" i="16"/>
  <c r="G198" i="12"/>
  <c r="F198" i="12"/>
  <c r="D198" i="12"/>
  <c r="J198" i="12"/>
  <c r="I198" i="12"/>
  <c r="K198" i="12"/>
  <c r="C262" i="16"/>
  <c r="H262" i="16"/>
  <c r="B263" i="16"/>
  <c r="I298" i="12"/>
  <c r="J298" i="12"/>
  <c r="K298" i="12"/>
  <c r="C263" i="12"/>
  <c r="H263" i="12"/>
  <c r="B264" i="12"/>
  <c r="E264" i="12" s="1"/>
  <c r="H298" i="16"/>
  <c r="C298" i="16"/>
  <c r="K261" i="16"/>
  <c r="J261" i="16"/>
  <c r="I261" i="16"/>
  <c r="G298" i="12"/>
  <c r="D298" i="12"/>
  <c r="F298" i="12"/>
  <c r="G262" i="12"/>
  <c r="F262" i="12"/>
  <c r="D262" i="12"/>
  <c r="F297" i="16"/>
  <c r="D297" i="16"/>
  <c r="E297" i="16"/>
  <c r="G297" i="16" s="1"/>
  <c r="H110" i="18" l="1"/>
  <c r="C110" i="18"/>
  <c r="B111" i="18"/>
  <c r="G109" i="18"/>
  <c r="D109" i="18"/>
  <c r="E109" i="18"/>
  <c r="F109" i="18"/>
  <c r="J446" i="20"/>
  <c r="L445" i="20"/>
  <c r="K445" i="20"/>
  <c r="J196" i="16"/>
  <c r="I196" i="16"/>
  <c r="K196" i="16"/>
  <c r="I263" i="12"/>
  <c r="J263" i="12"/>
  <c r="K263" i="12"/>
  <c r="G263" i="12"/>
  <c r="F263" i="12"/>
  <c r="D263" i="12"/>
  <c r="H197" i="16"/>
  <c r="C197" i="16"/>
  <c r="B198" i="16"/>
  <c r="I199" i="12"/>
  <c r="K199" i="12"/>
  <c r="J199" i="12"/>
  <c r="H303" i="12"/>
  <c r="C303" i="12"/>
  <c r="D199" i="12"/>
  <c r="F199" i="12"/>
  <c r="G199" i="12"/>
  <c r="F302" i="12"/>
  <c r="G302" i="12"/>
  <c r="D302" i="12"/>
  <c r="C200" i="12"/>
  <c r="H200" i="12"/>
  <c r="B201" i="12"/>
  <c r="E201" i="12" s="1"/>
  <c r="I302" i="12"/>
  <c r="J302" i="12"/>
  <c r="K302" i="12"/>
  <c r="C263" i="16"/>
  <c r="H263" i="16"/>
  <c r="B264" i="16"/>
  <c r="K262" i="16"/>
  <c r="J262" i="16"/>
  <c r="I262" i="16"/>
  <c r="D262" i="16"/>
  <c r="F262" i="16"/>
  <c r="E262" i="16"/>
  <c r="G262" i="16" s="1"/>
  <c r="D298" i="16"/>
  <c r="F298" i="16"/>
  <c r="E298" i="16"/>
  <c r="G298" i="16" s="1"/>
  <c r="E196" i="16"/>
  <c r="G196" i="16" s="1"/>
  <c r="F196" i="16"/>
  <c r="D196" i="16"/>
  <c r="I298" i="16"/>
  <c r="K298" i="16"/>
  <c r="J298" i="16"/>
  <c r="H302" i="16"/>
  <c r="C302" i="16"/>
  <c r="B303" i="16"/>
  <c r="C264" i="12"/>
  <c r="H264" i="12"/>
  <c r="B265" i="12"/>
  <c r="E265" i="12" s="1"/>
  <c r="C111" i="18" l="1"/>
  <c r="H111" i="18"/>
  <c r="B112" i="18"/>
  <c r="E110" i="18"/>
  <c r="G110" i="18"/>
  <c r="F110" i="18"/>
  <c r="D110" i="18"/>
  <c r="K446" i="20"/>
  <c r="L446" i="20"/>
  <c r="J447" i="20"/>
  <c r="E197" i="16"/>
  <c r="G197" i="16" s="1"/>
  <c r="F197" i="16"/>
  <c r="D197" i="16"/>
  <c r="J303" i="12"/>
  <c r="K303" i="12"/>
  <c r="I303" i="12"/>
  <c r="K302" i="16"/>
  <c r="I302" i="16"/>
  <c r="J302" i="16"/>
  <c r="C265" i="12"/>
  <c r="H265" i="12"/>
  <c r="B266" i="12"/>
  <c r="E266" i="12" s="1"/>
  <c r="C264" i="16"/>
  <c r="H264" i="16"/>
  <c r="B265" i="16"/>
  <c r="K264" i="12"/>
  <c r="I264" i="12"/>
  <c r="J264" i="12"/>
  <c r="J263" i="16"/>
  <c r="I263" i="16"/>
  <c r="K263" i="16"/>
  <c r="F264" i="12"/>
  <c r="D264" i="12"/>
  <c r="G264" i="12"/>
  <c r="E263" i="16"/>
  <c r="G263" i="16" s="1"/>
  <c r="D263" i="16"/>
  <c r="F263" i="16"/>
  <c r="I197" i="16"/>
  <c r="J197" i="16"/>
  <c r="K197" i="16"/>
  <c r="H303" i="16"/>
  <c r="C303" i="16"/>
  <c r="D303" i="12"/>
  <c r="G303" i="12"/>
  <c r="F303" i="12"/>
  <c r="E302" i="16"/>
  <c r="G302" i="16" s="1"/>
  <c r="F302" i="16"/>
  <c r="D302" i="16"/>
  <c r="C201" i="12"/>
  <c r="H201" i="12"/>
  <c r="B202" i="12"/>
  <c r="E202" i="12" s="1"/>
  <c r="J200" i="12"/>
  <c r="K200" i="12"/>
  <c r="I200" i="12"/>
  <c r="F200" i="12"/>
  <c r="G200" i="12"/>
  <c r="D200" i="12"/>
  <c r="C198" i="16"/>
  <c r="H198" i="16"/>
  <c r="B199" i="16"/>
  <c r="H112" i="18" l="1"/>
  <c r="C112" i="18"/>
  <c r="B113" i="18"/>
  <c r="D111" i="18"/>
  <c r="F111" i="18"/>
  <c r="G111" i="18"/>
  <c r="E111" i="18"/>
  <c r="B311" i="12"/>
  <c r="E311" i="12" s="1"/>
  <c r="J448" i="20"/>
  <c r="K447" i="20"/>
  <c r="L447" i="20"/>
  <c r="E198" i="16"/>
  <c r="G198" i="16" s="1"/>
  <c r="F198" i="16"/>
  <c r="D198" i="16"/>
  <c r="H265" i="16"/>
  <c r="C265" i="16"/>
  <c r="B266" i="16"/>
  <c r="E303" i="16"/>
  <c r="G303" i="16" s="1"/>
  <c r="D303" i="16"/>
  <c r="F303" i="16"/>
  <c r="I264" i="16"/>
  <c r="J264" i="16"/>
  <c r="K264" i="16"/>
  <c r="K303" i="16"/>
  <c r="I303" i="16"/>
  <c r="J303" i="16"/>
  <c r="E264" i="16"/>
  <c r="G264" i="16" s="1"/>
  <c r="D264" i="16"/>
  <c r="F264" i="16"/>
  <c r="C266" i="12"/>
  <c r="H266" i="12"/>
  <c r="B267" i="12"/>
  <c r="E267" i="12" s="1"/>
  <c r="C202" i="12"/>
  <c r="H202" i="12"/>
  <c r="B203" i="12"/>
  <c r="E203" i="12" s="1"/>
  <c r="I265" i="12"/>
  <c r="J265" i="12"/>
  <c r="K265" i="12"/>
  <c r="K201" i="12"/>
  <c r="I201" i="12"/>
  <c r="J201" i="12"/>
  <c r="G265" i="12"/>
  <c r="D265" i="12"/>
  <c r="F265" i="12"/>
  <c r="F201" i="12"/>
  <c r="G201" i="12"/>
  <c r="D201" i="12"/>
  <c r="B200" i="16"/>
  <c r="C199" i="16"/>
  <c r="H199" i="16"/>
  <c r="I198" i="16"/>
  <c r="K198" i="16"/>
  <c r="J198" i="16"/>
  <c r="C113" i="18" l="1"/>
  <c r="H113" i="18"/>
  <c r="B114" i="18"/>
  <c r="E112" i="18"/>
  <c r="D112" i="18"/>
  <c r="F112" i="18"/>
  <c r="G112" i="18"/>
  <c r="C311" i="12"/>
  <c r="H311" i="12"/>
  <c r="B312" i="12"/>
  <c r="E312" i="12" s="1"/>
  <c r="B311" i="16"/>
  <c r="K448" i="20"/>
  <c r="L448" i="20"/>
  <c r="J449" i="20"/>
  <c r="I202" i="12"/>
  <c r="K202" i="12"/>
  <c r="J202" i="12"/>
  <c r="C200" i="16"/>
  <c r="H200" i="16"/>
  <c r="B201" i="16"/>
  <c r="G202" i="12"/>
  <c r="D202" i="12"/>
  <c r="F202" i="12"/>
  <c r="H267" i="12"/>
  <c r="C267" i="12"/>
  <c r="B268" i="12"/>
  <c r="E268" i="12" s="1"/>
  <c r="J266" i="12"/>
  <c r="K266" i="12"/>
  <c r="I266" i="12"/>
  <c r="F266" i="12"/>
  <c r="D266" i="12"/>
  <c r="G266" i="12"/>
  <c r="E265" i="16"/>
  <c r="G265" i="16" s="1"/>
  <c r="D265" i="16"/>
  <c r="F265" i="16"/>
  <c r="D199" i="16"/>
  <c r="E199" i="16"/>
  <c r="G199" i="16" s="1"/>
  <c r="F199" i="16"/>
  <c r="C266" i="16"/>
  <c r="H266" i="16"/>
  <c r="B267" i="16"/>
  <c r="K265" i="16"/>
  <c r="J265" i="16"/>
  <c r="I265" i="16"/>
  <c r="J199" i="16"/>
  <c r="K199" i="16"/>
  <c r="I199" i="16"/>
  <c r="H203" i="12"/>
  <c r="C203" i="12"/>
  <c r="B204" i="12"/>
  <c r="E204" i="12" s="1"/>
  <c r="D113" i="18" l="1"/>
  <c r="E113" i="18"/>
  <c r="G113" i="18"/>
  <c r="F113" i="18"/>
  <c r="H114" i="18"/>
  <c r="C114" i="18"/>
  <c r="B115" i="18"/>
  <c r="H312" i="12"/>
  <c r="C312" i="12"/>
  <c r="B313" i="12"/>
  <c r="E313" i="12" s="1"/>
  <c r="I311" i="12"/>
  <c r="J311" i="12"/>
  <c r="K311" i="12"/>
  <c r="D311" i="12"/>
  <c r="F311" i="12"/>
  <c r="G311" i="12"/>
  <c r="C311" i="16"/>
  <c r="H311" i="16"/>
  <c r="B312" i="16"/>
  <c r="K449" i="20"/>
  <c r="L449" i="20"/>
  <c r="J450" i="20"/>
  <c r="H268" i="12"/>
  <c r="C268" i="12"/>
  <c r="B269" i="12"/>
  <c r="E269" i="12" s="1"/>
  <c r="H204" i="12"/>
  <c r="C204" i="12"/>
  <c r="B205" i="12"/>
  <c r="E205" i="12" s="1"/>
  <c r="F203" i="12"/>
  <c r="G203" i="12"/>
  <c r="D203" i="12"/>
  <c r="D267" i="12"/>
  <c r="F267" i="12"/>
  <c r="G267" i="12"/>
  <c r="K267" i="12"/>
  <c r="J267" i="12"/>
  <c r="I267" i="12"/>
  <c r="H267" i="16"/>
  <c r="C267" i="16"/>
  <c r="B268" i="16"/>
  <c r="I266" i="16"/>
  <c r="J266" i="16"/>
  <c r="K266" i="16"/>
  <c r="D266" i="16"/>
  <c r="E266" i="16"/>
  <c r="G266" i="16" s="1"/>
  <c r="F266" i="16"/>
  <c r="C201" i="16"/>
  <c r="H201" i="16"/>
  <c r="B202" i="16"/>
  <c r="I200" i="16"/>
  <c r="K200" i="16"/>
  <c r="J200" i="16"/>
  <c r="J203" i="12"/>
  <c r="K203" i="12"/>
  <c r="I203" i="12"/>
  <c r="F200" i="16"/>
  <c r="D200" i="16"/>
  <c r="E200" i="16"/>
  <c r="G200" i="16" s="1"/>
  <c r="F114" i="18" l="1"/>
  <c r="G114" i="18"/>
  <c r="D114" i="18"/>
  <c r="E114" i="18"/>
  <c r="C115" i="18"/>
  <c r="H115" i="18"/>
  <c r="B116" i="18"/>
  <c r="I312" i="12"/>
  <c r="J312" i="12"/>
  <c r="K312" i="12"/>
  <c r="H312" i="16"/>
  <c r="C312" i="16"/>
  <c r="B313" i="16"/>
  <c r="I311" i="16"/>
  <c r="J311" i="16"/>
  <c r="K311" i="16"/>
  <c r="D311" i="16"/>
  <c r="E311" i="16"/>
  <c r="G311" i="16" s="1"/>
  <c r="F311" i="16"/>
  <c r="C313" i="12"/>
  <c r="H313" i="12"/>
  <c r="B314" i="12"/>
  <c r="E314" i="12" s="1"/>
  <c r="G312" i="12"/>
  <c r="F312" i="12"/>
  <c r="D312" i="12"/>
  <c r="L450" i="20"/>
  <c r="J451" i="20"/>
  <c r="K450" i="20"/>
  <c r="E201" i="16"/>
  <c r="G201" i="16" s="1"/>
  <c r="D201" i="16"/>
  <c r="F201" i="16"/>
  <c r="J268" i="12"/>
  <c r="I268" i="12"/>
  <c r="K268" i="12"/>
  <c r="B206" i="12"/>
  <c r="E206" i="12" s="1"/>
  <c r="H205" i="12"/>
  <c r="C205" i="12"/>
  <c r="J204" i="12"/>
  <c r="K204" i="12"/>
  <c r="I204" i="12"/>
  <c r="C268" i="16"/>
  <c r="H268" i="16"/>
  <c r="B269" i="16"/>
  <c r="C202" i="16"/>
  <c r="H202" i="16"/>
  <c r="B203" i="16"/>
  <c r="C269" i="12"/>
  <c r="H269" i="12"/>
  <c r="B270" i="12"/>
  <c r="E270" i="12" s="1"/>
  <c r="D267" i="16"/>
  <c r="F267" i="16"/>
  <c r="E267" i="16"/>
  <c r="G267" i="16" s="1"/>
  <c r="F204" i="12"/>
  <c r="D204" i="12"/>
  <c r="G204" i="12"/>
  <c r="K267" i="16"/>
  <c r="I267" i="16"/>
  <c r="J267" i="16"/>
  <c r="J201" i="16"/>
  <c r="K201" i="16"/>
  <c r="I201" i="16"/>
  <c r="D268" i="12"/>
  <c r="G268" i="12"/>
  <c r="F268" i="12"/>
  <c r="H116" i="18" l="1"/>
  <c r="C116" i="18"/>
  <c r="B117" i="18"/>
  <c r="G115" i="18"/>
  <c r="D115" i="18"/>
  <c r="E115" i="18"/>
  <c r="F115" i="18"/>
  <c r="E312" i="16"/>
  <c r="G312" i="16" s="1"/>
  <c r="F312" i="16"/>
  <c r="D312" i="16"/>
  <c r="I313" i="12"/>
  <c r="K313" i="12"/>
  <c r="J313" i="12"/>
  <c r="D313" i="12"/>
  <c r="F313" i="12"/>
  <c r="G313" i="12"/>
  <c r="C313" i="16"/>
  <c r="H313" i="16"/>
  <c r="B314" i="16"/>
  <c r="C314" i="12"/>
  <c r="H314" i="12"/>
  <c r="B315" i="12"/>
  <c r="E315" i="12" s="1"/>
  <c r="I312" i="16"/>
  <c r="J312" i="16"/>
  <c r="K312" i="16"/>
  <c r="K451" i="20"/>
  <c r="L451" i="20"/>
  <c r="J452" i="20"/>
  <c r="F202" i="16"/>
  <c r="E202" i="16"/>
  <c r="G202" i="16" s="1"/>
  <c r="D202" i="16"/>
  <c r="F268" i="16"/>
  <c r="E268" i="16"/>
  <c r="G268" i="16" s="1"/>
  <c r="D268" i="16"/>
  <c r="I202" i="16"/>
  <c r="J202" i="16"/>
  <c r="K202" i="16"/>
  <c r="H270" i="12"/>
  <c r="C270" i="12"/>
  <c r="B271" i="12"/>
  <c r="E271" i="12" s="1"/>
  <c r="F205" i="12"/>
  <c r="D205" i="12"/>
  <c r="G205" i="12"/>
  <c r="J269" i="12"/>
  <c r="I269" i="12"/>
  <c r="K269" i="12"/>
  <c r="I205" i="12"/>
  <c r="J205" i="12"/>
  <c r="K205" i="12"/>
  <c r="G269" i="12"/>
  <c r="D269" i="12"/>
  <c r="F269" i="12"/>
  <c r="H206" i="12"/>
  <c r="C206" i="12"/>
  <c r="B207" i="12"/>
  <c r="E207" i="12" s="1"/>
  <c r="C269" i="16"/>
  <c r="H269" i="16"/>
  <c r="B270" i="16"/>
  <c r="I268" i="16"/>
  <c r="J268" i="16"/>
  <c r="K268" i="16"/>
  <c r="C203" i="16"/>
  <c r="H203" i="16"/>
  <c r="B204" i="16"/>
  <c r="C117" i="18" l="1"/>
  <c r="H117" i="18"/>
  <c r="B118" i="18"/>
  <c r="E116" i="18"/>
  <c r="F116" i="18"/>
  <c r="G116" i="18"/>
  <c r="D116" i="18"/>
  <c r="C315" i="12"/>
  <c r="H315" i="12"/>
  <c r="B316" i="12"/>
  <c r="E316" i="12" s="1"/>
  <c r="K314" i="12"/>
  <c r="J314" i="12"/>
  <c r="I314" i="12"/>
  <c r="G314" i="12"/>
  <c r="F314" i="12"/>
  <c r="D314" i="12"/>
  <c r="C314" i="16"/>
  <c r="H314" i="16"/>
  <c r="B315" i="16"/>
  <c r="K313" i="16"/>
  <c r="J313" i="16"/>
  <c r="I313" i="16"/>
  <c r="E313" i="16"/>
  <c r="G313" i="16" s="1"/>
  <c r="F313" i="16"/>
  <c r="D313" i="16"/>
  <c r="J453" i="20"/>
  <c r="K452" i="20"/>
  <c r="L452" i="20"/>
  <c r="C271" i="12"/>
  <c r="H271" i="12"/>
  <c r="B272" i="12"/>
  <c r="E272" i="12" s="1"/>
  <c r="D269" i="16"/>
  <c r="F269" i="16"/>
  <c r="E269" i="16"/>
  <c r="G269" i="16" s="1"/>
  <c r="C204" i="16"/>
  <c r="H204" i="16"/>
  <c r="B205" i="16"/>
  <c r="K203" i="16"/>
  <c r="J203" i="16"/>
  <c r="I203" i="16"/>
  <c r="F270" i="12"/>
  <c r="G270" i="12"/>
  <c r="D270" i="12"/>
  <c r="F203" i="16"/>
  <c r="E203" i="16"/>
  <c r="G203" i="16" s="1"/>
  <c r="D203" i="16"/>
  <c r="K270" i="12"/>
  <c r="I270" i="12"/>
  <c r="J270" i="12"/>
  <c r="I206" i="12"/>
  <c r="J206" i="12"/>
  <c r="K206" i="12"/>
  <c r="C270" i="16"/>
  <c r="H270" i="16"/>
  <c r="B271" i="16"/>
  <c r="H207" i="12"/>
  <c r="C207" i="12"/>
  <c r="B208" i="12"/>
  <c r="E208" i="12" s="1"/>
  <c r="F206" i="12"/>
  <c r="G206" i="12"/>
  <c r="D206" i="12"/>
  <c r="I269" i="16"/>
  <c r="J269" i="16"/>
  <c r="K269" i="16"/>
  <c r="C118" i="18" l="1"/>
  <c r="H118" i="18"/>
  <c r="B119" i="18"/>
  <c r="E117" i="18"/>
  <c r="D117" i="18"/>
  <c r="G117" i="18"/>
  <c r="F117" i="18"/>
  <c r="C315" i="16"/>
  <c r="H315" i="16"/>
  <c r="B316" i="16"/>
  <c r="I314" i="16"/>
  <c r="J314" i="16"/>
  <c r="K314" i="16"/>
  <c r="E314" i="16"/>
  <c r="G314" i="16" s="1"/>
  <c r="F314" i="16"/>
  <c r="D314" i="16"/>
  <c r="I315" i="12"/>
  <c r="J315" i="12"/>
  <c r="K315" i="12"/>
  <c r="C316" i="12"/>
  <c r="H316" i="12"/>
  <c r="B317" i="12"/>
  <c r="E317" i="12" s="1"/>
  <c r="G315" i="12"/>
  <c r="D315" i="12"/>
  <c r="F315" i="12"/>
  <c r="K453" i="20"/>
  <c r="L453" i="20"/>
  <c r="J454" i="20"/>
  <c r="C272" i="12"/>
  <c r="H272" i="12"/>
  <c r="B273" i="12"/>
  <c r="E273" i="12" s="1"/>
  <c r="F270" i="16"/>
  <c r="D270" i="16"/>
  <c r="E270" i="16"/>
  <c r="G270" i="16" s="1"/>
  <c r="D271" i="12"/>
  <c r="G271" i="12"/>
  <c r="F271" i="12"/>
  <c r="G207" i="12"/>
  <c r="D207" i="12"/>
  <c r="F207" i="12"/>
  <c r="J207" i="12"/>
  <c r="K207" i="12"/>
  <c r="I207" i="12"/>
  <c r="B206" i="16"/>
  <c r="C205" i="16"/>
  <c r="H205" i="16"/>
  <c r="K204" i="16"/>
  <c r="J204" i="16"/>
  <c r="I204" i="16"/>
  <c r="E204" i="16"/>
  <c r="G204" i="16" s="1"/>
  <c r="D204" i="16"/>
  <c r="F204" i="16"/>
  <c r="C271" i="16"/>
  <c r="H271" i="16"/>
  <c r="B272" i="16"/>
  <c r="I270" i="16"/>
  <c r="J270" i="16"/>
  <c r="K270" i="16"/>
  <c r="K271" i="12"/>
  <c r="I271" i="12"/>
  <c r="J271" i="12"/>
  <c r="C208" i="12"/>
  <c r="H208" i="12"/>
  <c r="B209" i="12"/>
  <c r="E209" i="12" s="1"/>
  <c r="H119" i="18" l="1"/>
  <c r="C119" i="18"/>
  <c r="B120" i="18"/>
  <c r="G118" i="18"/>
  <c r="D118" i="18"/>
  <c r="E118" i="18"/>
  <c r="F118" i="18"/>
  <c r="C317" i="12"/>
  <c r="H317" i="12"/>
  <c r="B318" i="12"/>
  <c r="E318" i="12" s="1"/>
  <c r="K316" i="12"/>
  <c r="J316" i="12"/>
  <c r="I316" i="12"/>
  <c r="G316" i="12"/>
  <c r="F316" i="12"/>
  <c r="D316" i="12"/>
  <c r="C316" i="16"/>
  <c r="H316" i="16"/>
  <c r="B317" i="16"/>
  <c r="J315" i="16"/>
  <c r="I315" i="16"/>
  <c r="K315" i="16"/>
  <c r="E315" i="16"/>
  <c r="G315" i="16" s="1"/>
  <c r="D315" i="16"/>
  <c r="F315" i="16"/>
  <c r="K454" i="20"/>
  <c r="L454" i="20"/>
  <c r="J455" i="20"/>
  <c r="B210" i="12"/>
  <c r="E210" i="12" s="1"/>
  <c r="H209" i="12"/>
  <c r="C209" i="12"/>
  <c r="F205" i="16"/>
  <c r="E205" i="16"/>
  <c r="G205" i="16" s="1"/>
  <c r="D205" i="16"/>
  <c r="G272" i="12"/>
  <c r="F272" i="12"/>
  <c r="D272" i="12"/>
  <c r="C206" i="16"/>
  <c r="H206" i="16"/>
  <c r="B207" i="16"/>
  <c r="D271" i="16"/>
  <c r="E271" i="16"/>
  <c r="G271" i="16" s="1"/>
  <c r="F271" i="16"/>
  <c r="K208" i="12"/>
  <c r="I208" i="12"/>
  <c r="J208" i="12"/>
  <c r="G208" i="12"/>
  <c r="D208" i="12"/>
  <c r="F208" i="12"/>
  <c r="H272" i="16"/>
  <c r="C272" i="16"/>
  <c r="B273" i="16"/>
  <c r="H273" i="12"/>
  <c r="C273" i="12"/>
  <c r="B274" i="12"/>
  <c r="E274" i="12" s="1"/>
  <c r="I271" i="16"/>
  <c r="K271" i="16"/>
  <c r="J271" i="16"/>
  <c r="J272" i="12"/>
  <c r="K272" i="12"/>
  <c r="I272" i="12"/>
  <c r="I205" i="16"/>
  <c r="K205" i="16"/>
  <c r="J205" i="16"/>
  <c r="H120" i="18" l="1"/>
  <c r="C120" i="18"/>
  <c r="B121" i="18"/>
  <c r="E119" i="18"/>
  <c r="F119" i="18"/>
  <c r="G119" i="18"/>
  <c r="D119" i="18"/>
  <c r="C317" i="16"/>
  <c r="H317" i="16"/>
  <c r="B318" i="16"/>
  <c r="E316" i="16"/>
  <c r="G316" i="16" s="1"/>
  <c r="D316" i="16"/>
  <c r="F316" i="16"/>
  <c r="J316" i="16"/>
  <c r="K316" i="16"/>
  <c r="I316" i="16"/>
  <c r="C318" i="12"/>
  <c r="H318" i="12"/>
  <c r="B319" i="12"/>
  <c r="E319" i="12" s="1"/>
  <c r="K317" i="12"/>
  <c r="J317" i="12"/>
  <c r="I317" i="12"/>
  <c r="G317" i="12"/>
  <c r="F317" i="12"/>
  <c r="D317" i="12"/>
  <c r="K455" i="20"/>
  <c r="L455" i="20"/>
  <c r="J456" i="20"/>
  <c r="C273" i="16"/>
  <c r="H273" i="16"/>
  <c r="B274" i="16"/>
  <c r="H207" i="16"/>
  <c r="C207" i="16"/>
  <c r="B208" i="16"/>
  <c r="C210" i="12"/>
  <c r="H210" i="12"/>
  <c r="B211" i="12"/>
  <c r="E211" i="12" s="1"/>
  <c r="K273" i="12"/>
  <c r="I273" i="12"/>
  <c r="J273" i="12"/>
  <c r="D272" i="16"/>
  <c r="F272" i="16"/>
  <c r="E272" i="16"/>
  <c r="G272" i="16" s="1"/>
  <c r="I206" i="16"/>
  <c r="K206" i="16"/>
  <c r="J206" i="16"/>
  <c r="J272" i="16"/>
  <c r="K272" i="16"/>
  <c r="I272" i="16"/>
  <c r="D206" i="16"/>
  <c r="E206" i="16"/>
  <c r="G206" i="16" s="1"/>
  <c r="F206" i="16"/>
  <c r="C274" i="12"/>
  <c r="H274" i="12"/>
  <c r="B275" i="12"/>
  <c r="E275" i="12" s="1"/>
  <c r="F209" i="12"/>
  <c r="G209" i="12"/>
  <c r="D209" i="12"/>
  <c r="G273" i="12"/>
  <c r="D273" i="12"/>
  <c r="F273" i="12"/>
  <c r="K209" i="12"/>
  <c r="I209" i="12"/>
  <c r="J209" i="12"/>
  <c r="D120" i="18" l="1"/>
  <c r="G120" i="18"/>
  <c r="F120" i="18"/>
  <c r="E120" i="18"/>
  <c r="C121" i="18"/>
  <c r="H121" i="18"/>
  <c r="B122" i="18"/>
  <c r="D317" i="16"/>
  <c r="F317" i="16"/>
  <c r="E317" i="16"/>
  <c r="G317" i="16" s="1"/>
  <c r="C319" i="12"/>
  <c r="H319" i="12"/>
  <c r="B320" i="12"/>
  <c r="E320" i="12" s="1"/>
  <c r="C318" i="16"/>
  <c r="H318" i="16"/>
  <c r="B319" i="16"/>
  <c r="I318" i="12"/>
  <c r="J318" i="12"/>
  <c r="K318" i="12"/>
  <c r="F318" i="12"/>
  <c r="D318" i="12"/>
  <c r="G318" i="12"/>
  <c r="J317" i="16"/>
  <c r="K317" i="16"/>
  <c r="I317" i="16"/>
  <c r="K456" i="20"/>
  <c r="L456" i="20"/>
  <c r="J457" i="20"/>
  <c r="D274" i="12"/>
  <c r="F274" i="12"/>
  <c r="G274" i="12"/>
  <c r="D273" i="16"/>
  <c r="E273" i="16"/>
  <c r="G273" i="16" s="1"/>
  <c r="F273" i="16"/>
  <c r="C211" i="12"/>
  <c r="H211" i="12"/>
  <c r="B212" i="12"/>
  <c r="E212" i="12" s="1"/>
  <c r="I207" i="16"/>
  <c r="J207" i="16"/>
  <c r="K207" i="16"/>
  <c r="I210" i="12"/>
  <c r="K210" i="12"/>
  <c r="J210" i="12"/>
  <c r="G210" i="12"/>
  <c r="D210" i="12"/>
  <c r="F210" i="12"/>
  <c r="C274" i="16"/>
  <c r="H274" i="16"/>
  <c r="B275" i="16"/>
  <c r="H208" i="16"/>
  <c r="C208" i="16"/>
  <c r="B209" i="16"/>
  <c r="E207" i="16"/>
  <c r="G207" i="16" s="1"/>
  <c r="D207" i="16"/>
  <c r="F207" i="16"/>
  <c r="C275" i="12"/>
  <c r="H275" i="12"/>
  <c r="B276" i="12"/>
  <c r="E276" i="12" s="1"/>
  <c r="K274" i="12"/>
  <c r="J274" i="12"/>
  <c r="I274" i="12"/>
  <c r="K273" i="16"/>
  <c r="I273" i="16"/>
  <c r="J273" i="16"/>
  <c r="H122" i="18" l="1"/>
  <c r="C122" i="18"/>
  <c r="B123" i="18"/>
  <c r="E121" i="18"/>
  <c r="D121" i="18"/>
  <c r="G121" i="18"/>
  <c r="F121" i="18"/>
  <c r="C320" i="12"/>
  <c r="H320" i="12"/>
  <c r="B321" i="12"/>
  <c r="E321" i="12" s="1"/>
  <c r="K319" i="12"/>
  <c r="J319" i="12"/>
  <c r="I319" i="12"/>
  <c r="F319" i="12"/>
  <c r="D319" i="12"/>
  <c r="G319" i="12"/>
  <c r="H319" i="16"/>
  <c r="C319" i="16"/>
  <c r="B320" i="16"/>
  <c r="I318" i="16"/>
  <c r="J318" i="16"/>
  <c r="K318" i="16"/>
  <c r="D318" i="16"/>
  <c r="E318" i="16"/>
  <c r="G318" i="16" s="1"/>
  <c r="F318" i="16"/>
  <c r="J458" i="20"/>
  <c r="L457" i="20"/>
  <c r="K457" i="20"/>
  <c r="H276" i="12"/>
  <c r="C276" i="12"/>
  <c r="B277" i="12"/>
  <c r="E277" i="12" s="1"/>
  <c r="I275" i="12"/>
  <c r="J275" i="12"/>
  <c r="K275" i="12"/>
  <c r="B210" i="16"/>
  <c r="C209" i="16"/>
  <c r="H209" i="16"/>
  <c r="E208" i="16"/>
  <c r="G208" i="16" s="1"/>
  <c r="D208" i="16"/>
  <c r="F208" i="16"/>
  <c r="K208" i="16"/>
  <c r="I208" i="16"/>
  <c r="J208" i="16"/>
  <c r="H275" i="16"/>
  <c r="C275" i="16"/>
  <c r="B276" i="16"/>
  <c r="C212" i="12"/>
  <c r="H212" i="12"/>
  <c r="B213" i="12"/>
  <c r="E213" i="12" s="1"/>
  <c r="K274" i="16"/>
  <c r="J274" i="16"/>
  <c r="I274" i="16"/>
  <c r="K211" i="12"/>
  <c r="J211" i="12"/>
  <c r="I211" i="12"/>
  <c r="D274" i="16"/>
  <c r="F274" i="16"/>
  <c r="E274" i="16"/>
  <c r="G274" i="16" s="1"/>
  <c r="F211" i="12"/>
  <c r="G211" i="12"/>
  <c r="D211" i="12"/>
  <c r="D275" i="12"/>
  <c r="G275" i="12"/>
  <c r="F275" i="12"/>
  <c r="C123" i="18" l="1"/>
  <c r="H123" i="18"/>
  <c r="B124" i="18"/>
  <c r="D122" i="18"/>
  <c r="E122" i="18"/>
  <c r="F122" i="18"/>
  <c r="G122" i="18"/>
  <c r="C321" i="12"/>
  <c r="H321" i="12"/>
  <c r="B322" i="12"/>
  <c r="E322" i="12" s="1"/>
  <c r="J320" i="12"/>
  <c r="K320" i="12"/>
  <c r="I320" i="12"/>
  <c r="F320" i="12"/>
  <c r="G320" i="12"/>
  <c r="D320" i="12"/>
  <c r="C320" i="16"/>
  <c r="H320" i="16"/>
  <c r="B321" i="16"/>
  <c r="E319" i="16"/>
  <c r="G319" i="16" s="1"/>
  <c r="D319" i="16"/>
  <c r="F319" i="16"/>
  <c r="I319" i="16"/>
  <c r="J319" i="16"/>
  <c r="K319" i="16"/>
  <c r="K458" i="20"/>
  <c r="L458" i="20"/>
  <c r="J459" i="20"/>
  <c r="I276" i="12"/>
  <c r="K276" i="12"/>
  <c r="J276" i="12"/>
  <c r="I212" i="12"/>
  <c r="K212" i="12"/>
  <c r="J212" i="12"/>
  <c r="E209" i="16"/>
  <c r="G209" i="16" s="1"/>
  <c r="D209" i="16"/>
  <c r="F209" i="16"/>
  <c r="H213" i="12"/>
  <c r="C213" i="12"/>
  <c r="B214" i="12"/>
  <c r="E214" i="12" s="1"/>
  <c r="K209" i="16"/>
  <c r="I209" i="16"/>
  <c r="J209" i="16"/>
  <c r="F212" i="12"/>
  <c r="G212" i="12"/>
  <c r="D212" i="12"/>
  <c r="H210" i="16"/>
  <c r="C210" i="16"/>
  <c r="B211" i="16"/>
  <c r="C276" i="16"/>
  <c r="H276" i="16"/>
  <c r="B277" i="16"/>
  <c r="C277" i="12"/>
  <c r="H277" i="12"/>
  <c r="B278" i="12"/>
  <c r="E278" i="12" s="1"/>
  <c r="E275" i="16"/>
  <c r="G275" i="16" s="1"/>
  <c r="D275" i="16"/>
  <c r="F275" i="16"/>
  <c r="I275" i="16"/>
  <c r="J275" i="16"/>
  <c r="K275" i="16"/>
  <c r="F276" i="12"/>
  <c r="D276" i="12"/>
  <c r="G276" i="12"/>
  <c r="C124" i="18" l="1"/>
  <c r="H124" i="18"/>
  <c r="B125" i="18"/>
  <c r="D123" i="18"/>
  <c r="F123" i="18"/>
  <c r="E123" i="18"/>
  <c r="G123" i="18"/>
  <c r="C322" i="12"/>
  <c r="H322" i="12"/>
  <c r="B323" i="12"/>
  <c r="E323" i="12" s="1"/>
  <c r="I321" i="12"/>
  <c r="J321" i="12"/>
  <c r="K321" i="12"/>
  <c r="F321" i="12"/>
  <c r="G321" i="12"/>
  <c r="D321" i="12"/>
  <c r="C321" i="16"/>
  <c r="H321" i="16"/>
  <c r="B322" i="16"/>
  <c r="J320" i="16"/>
  <c r="I320" i="16"/>
  <c r="K320" i="16"/>
  <c r="F320" i="16"/>
  <c r="D320" i="16"/>
  <c r="E320" i="16"/>
  <c r="G320" i="16" s="1"/>
  <c r="J460" i="20"/>
  <c r="K459" i="20"/>
  <c r="L459" i="20"/>
  <c r="H214" i="12"/>
  <c r="C214" i="12"/>
  <c r="B216" i="12"/>
  <c r="H277" i="16"/>
  <c r="C277" i="16"/>
  <c r="B278" i="16"/>
  <c r="D276" i="16"/>
  <c r="E276" i="16"/>
  <c r="G276" i="16" s="1"/>
  <c r="F276" i="16"/>
  <c r="I213" i="12"/>
  <c r="J213" i="12"/>
  <c r="K213" i="12"/>
  <c r="F277" i="12"/>
  <c r="D277" i="12"/>
  <c r="G277" i="12"/>
  <c r="K276" i="16"/>
  <c r="I276" i="16"/>
  <c r="J276" i="16"/>
  <c r="D213" i="12"/>
  <c r="F213" i="12"/>
  <c r="G213" i="12"/>
  <c r="C211" i="16"/>
  <c r="H211" i="16"/>
  <c r="B212" i="16"/>
  <c r="F210" i="16"/>
  <c r="D210" i="16"/>
  <c r="E210" i="16"/>
  <c r="G210" i="16" s="1"/>
  <c r="J210" i="16"/>
  <c r="I210" i="16"/>
  <c r="K210" i="16"/>
  <c r="H278" i="12"/>
  <c r="C278" i="12"/>
  <c r="J277" i="12"/>
  <c r="I277" i="12"/>
  <c r="K277" i="12"/>
  <c r="B217" i="12" l="1"/>
  <c r="E217" i="12" s="1"/>
  <c r="E216" i="12"/>
  <c r="C125" i="18"/>
  <c r="H125" i="18"/>
  <c r="B126" i="18"/>
  <c r="D124" i="18"/>
  <c r="F124" i="18"/>
  <c r="G124" i="18"/>
  <c r="E124" i="18"/>
  <c r="C323" i="12"/>
  <c r="H323" i="12"/>
  <c r="B324" i="12"/>
  <c r="E324" i="12" s="1"/>
  <c r="I322" i="12"/>
  <c r="J322" i="12"/>
  <c r="K322" i="12"/>
  <c r="F322" i="12"/>
  <c r="G322" i="12"/>
  <c r="D322" i="12"/>
  <c r="C322" i="16"/>
  <c r="H322" i="16"/>
  <c r="B323" i="16"/>
  <c r="K321" i="16"/>
  <c r="I321" i="16"/>
  <c r="J321" i="16"/>
  <c r="E321" i="16"/>
  <c r="G321" i="16" s="1"/>
  <c r="D321" i="16"/>
  <c r="F321" i="16"/>
  <c r="K460" i="20"/>
  <c r="L460" i="20"/>
  <c r="J461" i="20"/>
  <c r="C278" i="16"/>
  <c r="H278" i="16"/>
  <c r="I277" i="16"/>
  <c r="J277" i="16"/>
  <c r="K277" i="16"/>
  <c r="C212" i="16"/>
  <c r="H212" i="16"/>
  <c r="B213" i="16"/>
  <c r="J211" i="16"/>
  <c r="I211" i="16"/>
  <c r="K211" i="16"/>
  <c r="E277" i="16"/>
  <c r="G277" i="16" s="1"/>
  <c r="D277" i="16"/>
  <c r="F277" i="16"/>
  <c r="J214" i="12"/>
  <c r="I214" i="12"/>
  <c r="K214" i="12"/>
  <c r="D211" i="16"/>
  <c r="E211" i="16"/>
  <c r="G211" i="16" s="1"/>
  <c r="F211" i="16"/>
  <c r="D278" i="12"/>
  <c r="G278" i="12"/>
  <c r="F278" i="12"/>
  <c r="J278" i="12"/>
  <c r="I278" i="12"/>
  <c r="K278" i="12"/>
  <c r="C216" i="12"/>
  <c r="H216" i="12"/>
  <c r="B218" i="12"/>
  <c r="D214" i="12"/>
  <c r="F214" i="12"/>
  <c r="G214" i="12"/>
  <c r="C217" i="12" l="1"/>
  <c r="D217" i="12" s="1"/>
  <c r="B219" i="12"/>
  <c r="E219" i="12" s="1"/>
  <c r="E218" i="12"/>
  <c r="H217" i="12"/>
  <c r="G217" i="12" s="1"/>
  <c r="H126" i="18"/>
  <c r="C126" i="18"/>
  <c r="B127" i="18"/>
  <c r="F125" i="18"/>
  <c r="G125" i="18"/>
  <c r="E125" i="18"/>
  <c r="D125" i="18"/>
  <c r="F323" i="12"/>
  <c r="G323" i="12"/>
  <c r="D323" i="12"/>
  <c r="C323" i="16"/>
  <c r="H323" i="16"/>
  <c r="B324" i="16"/>
  <c r="J322" i="16"/>
  <c r="K322" i="16"/>
  <c r="I322" i="16"/>
  <c r="E322" i="16"/>
  <c r="G322" i="16" s="1"/>
  <c r="F322" i="16"/>
  <c r="D322" i="16"/>
  <c r="C324" i="12"/>
  <c r="H324" i="12"/>
  <c r="B325" i="12"/>
  <c r="E325" i="12" s="1"/>
  <c r="I323" i="12"/>
  <c r="J323" i="12"/>
  <c r="K323" i="12"/>
  <c r="K461" i="20"/>
  <c r="L461" i="20"/>
  <c r="J462" i="20"/>
  <c r="C213" i="16"/>
  <c r="H213" i="16"/>
  <c r="B214" i="16"/>
  <c r="D216" i="12"/>
  <c r="G216" i="12"/>
  <c r="F216" i="12"/>
  <c r="J212" i="16"/>
  <c r="I212" i="16"/>
  <c r="K212" i="16"/>
  <c r="C218" i="12"/>
  <c r="H218" i="12"/>
  <c r="B220" i="12"/>
  <c r="D212" i="16"/>
  <c r="E212" i="16"/>
  <c r="G212" i="16" s="1"/>
  <c r="F212" i="16"/>
  <c r="K278" i="16"/>
  <c r="J278" i="16"/>
  <c r="I278" i="16"/>
  <c r="K216" i="12"/>
  <c r="I216" i="12"/>
  <c r="J216" i="12"/>
  <c r="E278" i="16"/>
  <c r="G278" i="16" s="1"/>
  <c r="D278" i="16"/>
  <c r="F278" i="16"/>
  <c r="F217" i="12" l="1"/>
  <c r="K217" i="12"/>
  <c r="I217" i="12"/>
  <c r="J217" i="12"/>
  <c r="H219" i="12"/>
  <c r="J219" i="12" s="1"/>
  <c r="C219" i="12"/>
  <c r="F219" i="12" s="1"/>
  <c r="B221" i="12"/>
  <c r="E221" i="12" s="1"/>
  <c r="E220" i="12"/>
  <c r="C127" i="18"/>
  <c r="H127" i="18"/>
  <c r="B128" i="18"/>
  <c r="F126" i="18"/>
  <c r="D126" i="18"/>
  <c r="G126" i="18"/>
  <c r="E126" i="18"/>
  <c r="H325" i="12"/>
  <c r="C325" i="12"/>
  <c r="B326" i="12"/>
  <c r="E326" i="12" s="1"/>
  <c r="D323" i="16"/>
  <c r="F323" i="16"/>
  <c r="E323" i="16"/>
  <c r="G323" i="16" s="1"/>
  <c r="D324" i="12"/>
  <c r="G324" i="12"/>
  <c r="F324" i="12"/>
  <c r="K323" i="16"/>
  <c r="I323" i="16"/>
  <c r="J323" i="16"/>
  <c r="C324" i="16"/>
  <c r="H324" i="16"/>
  <c r="B325" i="16"/>
  <c r="I324" i="12"/>
  <c r="J324" i="12"/>
  <c r="K324" i="12"/>
  <c r="L462" i="20"/>
  <c r="J463" i="20"/>
  <c r="K462" i="20"/>
  <c r="H220" i="12"/>
  <c r="C220" i="12"/>
  <c r="B222" i="12"/>
  <c r="C214" i="16"/>
  <c r="H214" i="16"/>
  <c r="B216" i="16"/>
  <c r="B217" i="16" s="1"/>
  <c r="F218" i="12"/>
  <c r="D218" i="12"/>
  <c r="G218" i="12"/>
  <c r="K213" i="16"/>
  <c r="J213" i="16"/>
  <c r="I213" i="16"/>
  <c r="I218" i="12"/>
  <c r="J218" i="12"/>
  <c r="K218" i="12"/>
  <c r="E213" i="16"/>
  <c r="G213" i="16" s="1"/>
  <c r="F213" i="16"/>
  <c r="D213" i="16"/>
  <c r="D219" i="12" l="1"/>
  <c r="G219" i="12"/>
  <c r="I219" i="12"/>
  <c r="K219" i="12"/>
  <c r="B223" i="12"/>
  <c r="E223" i="12" s="1"/>
  <c r="E222" i="12"/>
  <c r="H221" i="12"/>
  <c r="J221" i="12" s="1"/>
  <c r="C221" i="12"/>
  <c r="F221" i="12" s="1"/>
  <c r="H217" i="16"/>
  <c r="C217" i="16"/>
  <c r="F127" i="18"/>
  <c r="D127" i="18"/>
  <c r="G127" i="18"/>
  <c r="E127" i="18"/>
  <c r="H128" i="18"/>
  <c r="C128" i="18"/>
  <c r="B129" i="18"/>
  <c r="C326" i="12"/>
  <c r="H326" i="12"/>
  <c r="B327" i="12"/>
  <c r="E327" i="12" s="1"/>
  <c r="I324" i="16"/>
  <c r="J324" i="16"/>
  <c r="K324" i="16"/>
  <c r="D324" i="16"/>
  <c r="E324" i="16"/>
  <c r="G324" i="16" s="1"/>
  <c r="F324" i="16"/>
  <c r="I325" i="12"/>
  <c r="J325" i="12"/>
  <c r="K325" i="12"/>
  <c r="H325" i="16"/>
  <c r="C325" i="16"/>
  <c r="B326" i="16"/>
  <c r="G325" i="12"/>
  <c r="D325" i="12"/>
  <c r="F325" i="12"/>
  <c r="K463" i="20"/>
  <c r="L463" i="20"/>
  <c r="J464" i="20"/>
  <c r="C216" i="16"/>
  <c r="H216" i="16"/>
  <c r="B218" i="16"/>
  <c r="B219" i="16" s="1"/>
  <c r="J214" i="16"/>
  <c r="K214" i="16"/>
  <c r="I214" i="16"/>
  <c r="D214" i="16"/>
  <c r="E214" i="16"/>
  <c r="G214" i="16" s="1"/>
  <c r="F214" i="16"/>
  <c r="H222" i="12"/>
  <c r="C222" i="12"/>
  <c r="B224" i="12"/>
  <c r="D220" i="12"/>
  <c r="G220" i="12"/>
  <c r="F220" i="12"/>
  <c r="J220" i="12"/>
  <c r="I220" i="12"/>
  <c r="K220" i="12"/>
  <c r="D221" i="12" l="1"/>
  <c r="I221" i="12"/>
  <c r="G221" i="12"/>
  <c r="B225" i="12"/>
  <c r="E225" i="12" s="1"/>
  <c r="E224" i="12"/>
  <c r="K221" i="12"/>
  <c r="H223" i="12"/>
  <c r="G223" i="12" s="1"/>
  <c r="C223" i="12"/>
  <c r="F223" i="12" s="1"/>
  <c r="D217" i="16"/>
  <c r="E217" i="16"/>
  <c r="G217" i="16" s="1"/>
  <c r="F217" i="16"/>
  <c r="J217" i="16"/>
  <c r="I217" i="16"/>
  <c r="K217" i="16"/>
  <c r="C129" i="18"/>
  <c r="H129" i="18"/>
  <c r="B130" i="18"/>
  <c r="F128" i="18"/>
  <c r="G128" i="18"/>
  <c r="D128" i="18"/>
  <c r="E128" i="18"/>
  <c r="H219" i="16"/>
  <c r="C219" i="16"/>
  <c r="H326" i="16"/>
  <c r="C326" i="16"/>
  <c r="B327" i="16"/>
  <c r="C327" i="12"/>
  <c r="H327" i="12"/>
  <c r="B328" i="12"/>
  <c r="E328" i="12" s="1"/>
  <c r="D325" i="16"/>
  <c r="F325" i="16"/>
  <c r="E325" i="16"/>
  <c r="G325" i="16" s="1"/>
  <c r="K326" i="12"/>
  <c r="I326" i="12"/>
  <c r="J326" i="12"/>
  <c r="K325" i="16"/>
  <c r="I325" i="16"/>
  <c r="J325" i="16"/>
  <c r="G326" i="12"/>
  <c r="F326" i="12"/>
  <c r="D326" i="12"/>
  <c r="J465" i="20"/>
  <c r="K464" i="20"/>
  <c r="L464" i="20"/>
  <c r="K222" i="12"/>
  <c r="I222" i="12"/>
  <c r="J222" i="12"/>
  <c r="C218" i="16"/>
  <c r="H218" i="16"/>
  <c r="B220" i="16"/>
  <c r="B221" i="16" s="1"/>
  <c r="I216" i="16"/>
  <c r="K216" i="16"/>
  <c r="J216" i="16"/>
  <c r="D216" i="16"/>
  <c r="F216" i="16"/>
  <c r="E216" i="16"/>
  <c r="G216" i="16" s="1"/>
  <c r="H224" i="12"/>
  <c r="C224" i="12"/>
  <c r="B226" i="12"/>
  <c r="D222" i="12"/>
  <c r="G222" i="12"/>
  <c r="F222" i="12"/>
  <c r="C225" i="12" l="1"/>
  <c r="F225" i="12" s="1"/>
  <c r="D223" i="12"/>
  <c r="K223" i="12"/>
  <c r="J223" i="12"/>
  <c r="B227" i="12"/>
  <c r="E227" i="12" s="1"/>
  <c r="E226" i="12"/>
  <c r="I223" i="12"/>
  <c r="H225" i="12"/>
  <c r="K225" i="12" s="1"/>
  <c r="C130" i="18"/>
  <c r="H130" i="18"/>
  <c r="B131" i="18"/>
  <c r="E219" i="16"/>
  <c r="G219" i="16" s="1"/>
  <c r="D219" i="16"/>
  <c r="F219" i="16"/>
  <c r="G129" i="18"/>
  <c r="E129" i="18"/>
  <c r="D129" i="18"/>
  <c r="F129" i="18"/>
  <c r="J219" i="16"/>
  <c r="I219" i="16"/>
  <c r="K219" i="16"/>
  <c r="H221" i="16"/>
  <c r="C221" i="16"/>
  <c r="C328" i="12"/>
  <c r="H328" i="12"/>
  <c r="B329" i="12"/>
  <c r="E329" i="12" s="1"/>
  <c r="I327" i="12"/>
  <c r="J327" i="12"/>
  <c r="K327" i="12"/>
  <c r="D327" i="12"/>
  <c r="F327" i="12"/>
  <c r="G327" i="12"/>
  <c r="C327" i="16"/>
  <c r="H327" i="16"/>
  <c r="B328" i="16"/>
  <c r="D326" i="16"/>
  <c r="F326" i="16"/>
  <c r="E326" i="16"/>
  <c r="G326" i="16" s="1"/>
  <c r="I326" i="16"/>
  <c r="K326" i="16"/>
  <c r="J326" i="16"/>
  <c r="K465" i="20"/>
  <c r="L465" i="20"/>
  <c r="J466" i="20"/>
  <c r="I224" i="12"/>
  <c r="J224" i="12"/>
  <c r="K224" i="12"/>
  <c r="J218" i="16"/>
  <c r="I218" i="16"/>
  <c r="K218" i="16"/>
  <c r="D218" i="16"/>
  <c r="E218" i="16"/>
  <c r="G218" i="16" s="1"/>
  <c r="F218" i="16"/>
  <c r="C226" i="12"/>
  <c r="H226" i="12"/>
  <c r="B228" i="12"/>
  <c r="D224" i="12"/>
  <c r="F224" i="12"/>
  <c r="G224" i="12"/>
  <c r="C220" i="16"/>
  <c r="H220" i="16"/>
  <c r="B222" i="16"/>
  <c r="B223" i="16" s="1"/>
  <c r="D225" i="12" l="1"/>
  <c r="J225" i="12"/>
  <c r="I225" i="12"/>
  <c r="G225" i="12"/>
  <c r="B229" i="12"/>
  <c r="E229" i="12" s="1"/>
  <c r="E228" i="12"/>
  <c r="H227" i="12"/>
  <c r="J227" i="12" s="1"/>
  <c r="C227" i="12"/>
  <c r="D227" i="12" s="1"/>
  <c r="H131" i="18"/>
  <c r="C131" i="18"/>
  <c r="B132" i="18"/>
  <c r="K221" i="16"/>
  <c r="J221" i="16"/>
  <c r="I221" i="16"/>
  <c r="C223" i="16"/>
  <c r="H223" i="16"/>
  <c r="E221" i="16"/>
  <c r="G221" i="16" s="1"/>
  <c r="D221" i="16"/>
  <c r="F221" i="16"/>
  <c r="E130" i="18"/>
  <c r="F130" i="18"/>
  <c r="G130" i="18"/>
  <c r="D130" i="18"/>
  <c r="C328" i="16"/>
  <c r="H328" i="16"/>
  <c r="B329" i="16"/>
  <c r="I328" i="12"/>
  <c r="J328" i="12"/>
  <c r="K328" i="12"/>
  <c r="D328" i="12"/>
  <c r="G328" i="12"/>
  <c r="F328" i="12"/>
  <c r="I327" i="16"/>
  <c r="J327" i="16"/>
  <c r="K327" i="16"/>
  <c r="D327" i="16"/>
  <c r="F327" i="16"/>
  <c r="E327" i="16"/>
  <c r="G327" i="16" s="1"/>
  <c r="H329" i="12"/>
  <c r="C329" i="12"/>
  <c r="B330" i="12"/>
  <c r="E330" i="12" s="1"/>
  <c r="K466" i="20"/>
  <c r="L466" i="20"/>
  <c r="J467" i="20"/>
  <c r="C228" i="12"/>
  <c r="H228" i="12"/>
  <c r="B230" i="12"/>
  <c r="C222" i="16"/>
  <c r="H222" i="16"/>
  <c r="B224" i="16"/>
  <c r="B225" i="16" s="1"/>
  <c r="J226" i="12"/>
  <c r="I226" i="12"/>
  <c r="K226" i="12"/>
  <c r="D226" i="12"/>
  <c r="G226" i="12"/>
  <c r="F226" i="12"/>
  <c r="J220" i="16"/>
  <c r="K220" i="16"/>
  <c r="I220" i="16"/>
  <c r="E220" i="16"/>
  <c r="G220" i="16" s="1"/>
  <c r="D220" i="16"/>
  <c r="F220" i="16"/>
  <c r="F227" i="12" l="1"/>
  <c r="H229" i="12"/>
  <c r="I229" i="12" s="1"/>
  <c r="G227" i="12"/>
  <c r="C229" i="12"/>
  <c r="D229" i="12" s="1"/>
  <c r="K227" i="12"/>
  <c r="I227" i="12"/>
  <c r="B231" i="12"/>
  <c r="E231" i="12" s="1"/>
  <c r="E230" i="12"/>
  <c r="H132" i="18"/>
  <c r="C132" i="18"/>
  <c r="B133" i="18"/>
  <c r="C225" i="16"/>
  <c r="H225" i="16"/>
  <c r="I223" i="16"/>
  <c r="J223" i="16"/>
  <c r="K223" i="16"/>
  <c r="D223" i="16"/>
  <c r="F223" i="16"/>
  <c r="E223" i="16"/>
  <c r="G223" i="16" s="1"/>
  <c r="E131" i="18"/>
  <c r="F131" i="18"/>
  <c r="G131" i="18"/>
  <c r="D131" i="18"/>
  <c r="C329" i="16"/>
  <c r="H329" i="16"/>
  <c r="B330" i="16"/>
  <c r="J328" i="16"/>
  <c r="K328" i="16"/>
  <c r="I328" i="16"/>
  <c r="E328" i="16"/>
  <c r="G328" i="16" s="1"/>
  <c r="F328" i="16"/>
  <c r="D328" i="16"/>
  <c r="C330" i="12"/>
  <c r="H330" i="12"/>
  <c r="B331" i="12"/>
  <c r="E331" i="12" s="1"/>
  <c r="G329" i="12"/>
  <c r="D329" i="12"/>
  <c r="F329" i="12"/>
  <c r="I329" i="12"/>
  <c r="K329" i="12"/>
  <c r="J329" i="12"/>
  <c r="K467" i="20"/>
  <c r="L467" i="20"/>
  <c r="J468" i="20"/>
  <c r="D228" i="12"/>
  <c r="G228" i="12"/>
  <c r="F228" i="12"/>
  <c r="H224" i="16"/>
  <c r="C224" i="16"/>
  <c r="B226" i="16"/>
  <c r="B227" i="16" s="1"/>
  <c r="K222" i="16"/>
  <c r="J222" i="16"/>
  <c r="I222" i="16"/>
  <c r="E222" i="16"/>
  <c r="G222" i="16" s="1"/>
  <c r="D222" i="16"/>
  <c r="F222" i="16"/>
  <c r="C230" i="12"/>
  <c r="H230" i="12"/>
  <c r="B232" i="12"/>
  <c r="K228" i="12"/>
  <c r="I228" i="12"/>
  <c r="J228" i="12"/>
  <c r="F229" i="12" l="1"/>
  <c r="G229" i="12"/>
  <c r="J229" i="12"/>
  <c r="K229" i="12"/>
  <c r="H231" i="12"/>
  <c r="G231" i="12" s="1"/>
  <c r="B233" i="12"/>
  <c r="E233" i="12" s="1"/>
  <c r="E232" i="12"/>
  <c r="C231" i="12"/>
  <c r="F231" i="12" s="1"/>
  <c r="D132" i="18"/>
  <c r="G132" i="18"/>
  <c r="F132" i="18"/>
  <c r="E132" i="18"/>
  <c r="H133" i="18"/>
  <c r="C133" i="18"/>
  <c r="B134" i="18"/>
  <c r="K225" i="16"/>
  <c r="I225" i="16"/>
  <c r="J225" i="16"/>
  <c r="F225" i="16"/>
  <c r="D225" i="16"/>
  <c r="E225" i="16"/>
  <c r="G225" i="16" s="1"/>
  <c r="H227" i="16"/>
  <c r="C227" i="16"/>
  <c r="C330" i="16"/>
  <c r="H330" i="16"/>
  <c r="B331" i="16"/>
  <c r="C331" i="12"/>
  <c r="H331" i="12"/>
  <c r="B332" i="12"/>
  <c r="E332" i="12" s="1"/>
  <c r="I330" i="12"/>
  <c r="K330" i="12"/>
  <c r="J330" i="12"/>
  <c r="D329" i="16"/>
  <c r="F329" i="16"/>
  <c r="E329" i="16"/>
  <c r="G329" i="16" s="1"/>
  <c r="G330" i="12"/>
  <c r="D330" i="12"/>
  <c r="F330" i="12"/>
  <c r="I329" i="16"/>
  <c r="J329" i="16"/>
  <c r="K329" i="16"/>
  <c r="K468" i="20"/>
  <c r="L468" i="20"/>
  <c r="J469" i="20"/>
  <c r="C226" i="16"/>
  <c r="H226" i="16"/>
  <c r="B228" i="16"/>
  <c r="B229" i="16" s="1"/>
  <c r="F224" i="16"/>
  <c r="D224" i="16"/>
  <c r="E224" i="16"/>
  <c r="G224" i="16" s="1"/>
  <c r="I224" i="16"/>
  <c r="J224" i="16"/>
  <c r="K224" i="16"/>
  <c r="G230" i="12"/>
  <c r="D230" i="12"/>
  <c r="F230" i="12"/>
  <c r="H232" i="12"/>
  <c r="C232" i="12"/>
  <c r="B234" i="12"/>
  <c r="I230" i="12"/>
  <c r="J230" i="12"/>
  <c r="K230" i="12"/>
  <c r="D231" i="12" l="1"/>
  <c r="J231" i="12"/>
  <c r="I231" i="12"/>
  <c r="C233" i="12"/>
  <c r="D233" i="12" s="1"/>
  <c r="H233" i="12"/>
  <c r="I233" i="12" s="1"/>
  <c r="B235" i="12"/>
  <c r="E235" i="12" s="1"/>
  <c r="E234" i="12"/>
  <c r="K231" i="12"/>
  <c r="H134" i="18"/>
  <c r="C134" i="18"/>
  <c r="B135" i="18"/>
  <c r="E227" i="16"/>
  <c r="G227" i="16" s="1"/>
  <c r="F227" i="16"/>
  <c r="D227" i="16"/>
  <c r="C229" i="16"/>
  <c r="H229" i="16"/>
  <c r="E133" i="18"/>
  <c r="D133" i="18"/>
  <c r="G133" i="18"/>
  <c r="F133" i="18"/>
  <c r="K227" i="16"/>
  <c r="I227" i="16"/>
  <c r="J227" i="16"/>
  <c r="H331" i="16"/>
  <c r="C331" i="16"/>
  <c r="B332" i="16"/>
  <c r="K330" i="16"/>
  <c r="J330" i="16"/>
  <c r="I330" i="16"/>
  <c r="D330" i="16"/>
  <c r="E330" i="16"/>
  <c r="G330" i="16" s="1"/>
  <c r="F330" i="16"/>
  <c r="C332" i="12"/>
  <c r="H332" i="12"/>
  <c r="B333" i="12"/>
  <c r="E333" i="12" s="1"/>
  <c r="K331" i="12"/>
  <c r="J331" i="12"/>
  <c r="I331" i="12"/>
  <c r="D331" i="12"/>
  <c r="G331" i="12"/>
  <c r="F331" i="12"/>
  <c r="J470" i="20"/>
  <c r="L469" i="20"/>
  <c r="K469" i="20"/>
  <c r="I232" i="12"/>
  <c r="K232" i="12"/>
  <c r="J232" i="12"/>
  <c r="F226" i="16"/>
  <c r="D226" i="16"/>
  <c r="E226" i="16"/>
  <c r="G226" i="16" s="1"/>
  <c r="H234" i="12"/>
  <c r="C234" i="12"/>
  <c r="B236" i="12"/>
  <c r="H228" i="16"/>
  <c r="C228" i="16"/>
  <c r="B230" i="16"/>
  <c r="B231" i="16" s="1"/>
  <c r="F232" i="12"/>
  <c r="D232" i="12"/>
  <c r="G232" i="12"/>
  <c r="I226" i="16"/>
  <c r="J226" i="16"/>
  <c r="K226" i="16"/>
  <c r="F233" i="12" l="1"/>
  <c r="G233" i="12"/>
  <c r="K233" i="12"/>
  <c r="H235" i="12"/>
  <c r="K235" i="12" s="1"/>
  <c r="J233" i="12"/>
  <c r="C235" i="12"/>
  <c r="D235" i="12" s="1"/>
  <c r="B237" i="12"/>
  <c r="E237" i="12" s="1"/>
  <c r="E236" i="12"/>
  <c r="I229" i="16"/>
  <c r="K229" i="16"/>
  <c r="J229" i="16"/>
  <c r="C231" i="16"/>
  <c r="H231" i="16"/>
  <c r="E229" i="16"/>
  <c r="G229" i="16" s="1"/>
  <c r="F229" i="16"/>
  <c r="D229" i="16"/>
  <c r="H135" i="18"/>
  <c r="C135" i="18"/>
  <c r="B136" i="18"/>
  <c r="E134" i="18"/>
  <c r="F134" i="18"/>
  <c r="D134" i="18"/>
  <c r="G134" i="18"/>
  <c r="H333" i="12"/>
  <c r="C333" i="12"/>
  <c r="B334" i="12"/>
  <c r="E334" i="12" s="1"/>
  <c r="D331" i="16"/>
  <c r="E331" i="16"/>
  <c r="G331" i="16" s="1"/>
  <c r="F331" i="16"/>
  <c r="K331" i="16"/>
  <c r="I331" i="16"/>
  <c r="J331" i="16"/>
  <c r="K332" i="12"/>
  <c r="I332" i="12"/>
  <c r="J332" i="12"/>
  <c r="D332" i="12"/>
  <c r="G332" i="12"/>
  <c r="F332" i="12"/>
  <c r="C332" i="16"/>
  <c r="H332" i="16"/>
  <c r="B333" i="16"/>
  <c r="K470" i="20"/>
  <c r="L470" i="20"/>
  <c r="J471" i="20"/>
  <c r="I234" i="12"/>
  <c r="J234" i="12"/>
  <c r="K234" i="12"/>
  <c r="E228" i="16"/>
  <c r="G228" i="16" s="1"/>
  <c r="F228" i="16"/>
  <c r="D228" i="16"/>
  <c r="C230" i="16"/>
  <c r="H230" i="16"/>
  <c r="B232" i="16"/>
  <c r="B233" i="16" s="1"/>
  <c r="J228" i="16"/>
  <c r="I228" i="16"/>
  <c r="K228" i="16"/>
  <c r="H236" i="12"/>
  <c r="C236" i="12"/>
  <c r="B238" i="12"/>
  <c r="D234" i="12"/>
  <c r="G234" i="12"/>
  <c r="F234" i="12"/>
  <c r="J235" i="12" l="1"/>
  <c r="G235" i="12"/>
  <c r="F235" i="12"/>
  <c r="I235" i="12"/>
  <c r="B239" i="12"/>
  <c r="E239" i="12" s="1"/>
  <c r="E238" i="12"/>
  <c r="H237" i="12"/>
  <c r="K237" i="12" s="1"/>
  <c r="C237" i="12"/>
  <c r="F237" i="12" s="1"/>
  <c r="B240" i="12"/>
  <c r="E240" i="12" s="1"/>
  <c r="C136" i="18"/>
  <c r="H136" i="18"/>
  <c r="B137" i="18"/>
  <c r="I231" i="16"/>
  <c r="K231" i="16"/>
  <c r="J231" i="16"/>
  <c r="F135" i="18"/>
  <c r="G135" i="18"/>
  <c r="E135" i="18"/>
  <c r="D135" i="18"/>
  <c r="E231" i="16"/>
  <c r="G231" i="16" s="1"/>
  <c r="D231" i="16"/>
  <c r="F231" i="16"/>
  <c r="H233" i="16"/>
  <c r="C233" i="16"/>
  <c r="C333" i="16"/>
  <c r="H333" i="16"/>
  <c r="B334" i="16"/>
  <c r="G333" i="12"/>
  <c r="F333" i="12"/>
  <c r="D333" i="12"/>
  <c r="J333" i="12"/>
  <c r="I333" i="12"/>
  <c r="K333" i="12"/>
  <c r="K332" i="16"/>
  <c r="I332" i="16"/>
  <c r="J332" i="16"/>
  <c r="D332" i="16"/>
  <c r="E332" i="16"/>
  <c r="G332" i="16" s="1"/>
  <c r="F332" i="16"/>
  <c r="C334" i="12"/>
  <c r="H334" i="12"/>
  <c r="B335" i="12"/>
  <c r="E335" i="12" s="1"/>
  <c r="J472" i="20"/>
  <c r="K471" i="20"/>
  <c r="L471" i="20"/>
  <c r="E230" i="16"/>
  <c r="G230" i="16" s="1"/>
  <c r="F230" i="16"/>
  <c r="D230" i="16"/>
  <c r="C238" i="12"/>
  <c r="H238" i="12"/>
  <c r="F236" i="12"/>
  <c r="G236" i="12"/>
  <c r="D236" i="12"/>
  <c r="K236" i="12"/>
  <c r="J236" i="12"/>
  <c r="I236" i="12"/>
  <c r="C232" i="16"/>
  <c r="H232" i="16"/>
  <c r="B234" i="16"/>
  <c r="B235" i="16" s="1"/>
  <c r="I230" i="16"/>
  <c r="K230" i="16"/>
  <c r="J230" i="16"/>
  <c r="G237" i="12" l="1"/>
  <c r="C239" i="12"/>
  <c r="D239" i="12" s="1"/>
  <c r="J237" i="12"/>
  <c r="I237" i="12"/>
  <c r="D237" i="12"/>
  <c r="H239" i="12"/>
  <c r="G239" i="12" s="1"/>
  <c r="C137" i="18"/>
  <c r="H137" i="18"/>
  <c r="B138" i="18"/>
  <c r="D136" i="18"/>
  <c r="F136" i="18"/>
  <c r="E136" i="18"/>
  <c r="G136" i="18"/>
  <c r="E233" i="16"/>
  <c r="G233" i="16" s="1"/>
  <c r="D233" i="16"/>
  <c r="F233" i="16"/>
  <c r="J233" i="16"/>
  <c r="K233" i="16"/>
  <c r="I233" i="16"/>
  <c r="B241" i="12"/>
  <c r="E241" i="12" s="1"/>
  <c r="C240" i="12"/>
  <c r="H240" i="12"/>
  <c r="C235" i="16"/>
  <c r="H235" i="16"/>
  <c r="C335" i="12"/>
  <c r="H335" i="12"/>
  <c r="B336" i="12"/>
  <c r="E336" i="12" s="1"/>
  <c r="D334" i="12"/>
  <c r="F334" i="12"/>
  <c r="G334" i="12"/>
  <c r="I333" i="16"/>
  <c r="J333" i="16"/>
  <c r="K333" i="16"/>
  <c r="C334" i="16"/>
  <c r="H334" i="16"/>
  <c r="B335" i="16"/>
  <c r="J334" i="12"/>
  <c r="K334" i="12"/>
  <c r="I334" i="12"/>
  <c r="E333" i="16"/>
  <c r="G333" i="16" s="1"/>
  <c r="D333" i="16"/>
  <c r="F333" i="16"/>
  <c r="K472" i="20"/>
  <c r="L472" i="20"/>
  <c r="J473" i="20"/>
  <c r="H234" i="16"/>
  <c r="C234" i="16"/>
  <c r="B236" i="16"/>
  <c r="B237" i="16" s="1"/>
  <c r="F232" i="16"/>
  <c r="E232" i="16"/>
  <c r="G232" i="16" s="1"/>
  <c r="D232" i="16"/>
  <c r="I238" i="12"/>
  <c r="J238" i="12"/>
  <c r="K238" i="12"/>
  <c r="F238" i="12"/>
  <c r="D238" i="12"/>
  <c r="G238" i="12"/>
  <c r="K232" i="16"/>
  <c r="I232" i="16"/>
  <c r="J232" i="16"/>
  <c r="F239" i="12" l="1"/>
  <c r="J239" i="12"/>
  <c r="I239" i="12"/>
  <c r="K239" i="12"/>
  <c r="H237" i="16"/>
  <c r="C237" i="16"/>
  <c r="I235" i="16"/>
  <c r="K235" i="16"/>
  <c r="J235" i="16"/>
  <c r="H138" i="18"/>
  <c r="C138" i="18"/>
  <c r="B139" i="18"/>
  <c r="D137" i="18"/>
  <c r="E137" i="18"/>
  <c r="F137" i="18"/>
  <c r="G137" i="18"/>
  <c r="E235" i="16"/>
  <c r="G235" i="16" s="1"/>
  <c r="F235" i="16"/>
  <c r="D235" i="16"/>
  <c r="J240" i="12"/>
  <c r="K240" i="12"/>
  <c r="I240" i="12"/>
  <c r="G240" i="12"/>
  <c r="D240" i="12"/>
  <c r="F240" i="12"/>
  <c r="C241" i="12"/>
  <c r="H241" i="12"/>
  <c r="B243" i="12"/>
  <c r="E243" i="12" s="1"/>
  <c r="C336" i="12"/>
  <c r="H336" i="12"/>
  <c r="B337" i="12"/>
  <c r="E337" i="12" s="1"/>
  <c r="H335" i="16"/>
  <c r="C335" i="16"/>
  <c r="B336" i="16"/>
  <c r="D334" i="16"/>
  <c r="F334" i="16"/>
  <c r="E334" i="16"/>
  <c r="G334" i="16" s="1"/>
  <c r="J334" i="16"/>
  <c r="K334" i="16"/>
  <c r="I334" i="16"/>
  <c r="K335" i="12"/>
  <c r="I335" i="12"/>
  <c r="J335" i="12"/>
  <c r="G335" i="12"/>
  <c r="D335" i="12"/>
  <c r="F335" i="12"/>
  <c r="K473" i="20"/>
  <c r="L473" i="20"/>
  <c r="J474" i="20"/>
  <c r="K234" i="16"/>
  <c r="J234" i="16"/>
  <c r="I234" i="16"/>
  <c r="B248" i="12"/>
  <c r="E248" i="12" s="1"/>
  <c r="C236" i="16"/>
  <c r="H236" i="16"/>
  <c r="B238" i="16"/>
  <c r="B239" i="16" s="1"/>
  <c r="D234" i="16"/>
  <c r="E234" i="16"/>
  <c r="G234" i="16" s="1"/>
  <c r="F234" i="16"/>
  <c r="B244" i="12" l="1"/>
  <c r="E244" i="12" s="1"/>
  <c r="H243" i="12"/>
  <c r="C243" i="12"/>
  <c r="B240" i="16"/>
  <c r="H239" i="16"/>
  <c r="C239" i="16"/>
  <c r="K237" i="16"/>
  <c r="I237" i="16"/>
  <c r="J237" i="16"/>
  <c r="J241" i="12"/>
  <c r="I241" i="12"/>
  <c r="K241" i="12"/>
  <c r="F241" i="12"/>
  <c r="D241" i="12"/>
  <c r="G241" i="12"/>
  <c r="H139" i="18"/>
  <c r="C139" i="18"/>
  <c r="B140" i="18"/>
  <c r="E138" i="18"/>
  <c r="G138" i="18"/>
  <c r="D138" i="18"/>
  <c r="F138" i="18"/>
  <c r="F237" i="16"/>
  <c r="D237" i="16"/>
  <c r="E237" i="16"/>
  <c r="G237" i="16" s="1"/>
  <c r="C336" i="16"/>
  <c r="H336" i="16"/>
  <c r="B337" i="16"/>
  <c r="D335" i="16"/>
  <c r="F335" i="16"/>
  <c r="E335" i="16"/>
  <c r="G335" i="16" s="1"/>
  <c r="K335" i="16"/>
  <c r="J335" i="16"/>
  <c r="I335" i="16"/>
  <c r="C337" i="12"/>
  <c r="H337" i="12"/>
  <c r="B338" i="12"/>
  <c r="E338" i="12" s="1"/>
  <c r="I336" i="12"/>
  <c r="J336" i="12"/>
  <c r="K336" i="12"/>
  <c r="F336" i="12"/>
  <c r="D336" i="12"/>
  <c r="G336" i="12"/>
  <c r="L474" i="20"/>
  <c r="J475" i="20"/>
  <c r="K474" i="20"/>
  <c r="C238" i="16"/>
  <c r="H238" i="16"/>
  <c r="E236" i="16"/>
  <c r="G236" i="16" s="1"/>
  <c r="F236" i="16"/>
  <c r="D236" i="16"/>
  <c r="C248" i="12"/>
  <c r="H248" i="12"/>
  <c r="I236" i="16"/>
  <c r="K236" i="16"/>
  <c r="J236" i="16"/>
  <c r="J239" i="16" l="1"/>
  <c r="I239" i="16"/>
  <c r="K239" i="16"/>
  <c r="B241" i="16"/>
  <c r="H240" i="16"/>
  <c r="C240" i="16"/>
  <c r="I243" i="12"/>
  <c r="J243" i="12"/>
  <c r="K243" i="12"/>
  <c r="H244" i="12"/>
  <c r="C244" i="12"/>
  <c r="B245" i="12"/>
  <c r="E245" i="12" s="1"/>
  <c r="H140" i="18"/>
  <c r="C140" i="18"/>
  <c r="B141" i="18"/>
  <c r="E239" i="16"/>
  <c r="G239" i="16" s="1"/>
  <c r="D239" i="16"/>
  <c r="F239" i="16"/>
  <c r="F139" i="18"/>
  <c r="D139" i="18"/>
  <c r="G139" i="18"/>
  <c r="E139" i="18"/>
  <c r="D243" i="12"/>
  <c r="F243" i="12"/>
  <c r="G243" i="12"/>
  <c r="C338" i="12"/>
  <c r="H338" i="12"/>
  <c r="B339" i="12"/>
  <c r="E339" i="12" s="1"/>
  <c r="F337" i="12"/>
  <c r="D337" i="12"/>
  <c r="G337" i="12"/>
  <c r="I336" i="16"/>
  <c r="J336" i="16"/>
  <c r="K336" i="16"/>
  <c r="K337" i="12"/>
  <c r="I337" i="12"/>
  <c r="J337" i="12"/>
  <c r="C337" i="16"/>
  <c r="H337" i="16"/>
  <c r="B338" i="16"/>
  <c r="D336" i="16"/>
  <c r="F336" i="16"/>
  <c r="E336" i="16"/>
  <c r="G336" i="16" s="1"/>
  <c r="K475" i="20"/>
  <c r="L475" i="20"/>
  <c r="J476" i="20"/>
  <c r="I248" i="12"/>
  <c r="J248" i="12"/>
  <c r="K248" i="12"/>
  <c r="D248" i="12"/>
  <c r="G248" i="12"/>
  <c r="F248" i="12"/>
  <c r="J238" i="16"/>
  <c r="I238" i="16"/>
  <c r="K238" i="16"/>
  <c r="E238" i="16"/>
  <c r="G238" i="16" s="1"/>
  <c r="D238" i="16"/>
  <c r="F238" i="16"/>
  <c r="G140" i="18" l="1"/>
  <c r="D140" i="18"/>
  <c r="E140" i="18"/>
  <c r="F140" i="18"/>
  <c r="D244" i="12"/>
  <c r="F244" i="12"/>
  <c r="G244" i="12"/>
  <c r="I240" i="16"/>
  <c r="K240" i="16"/>
  <c r="J240" i="16"/>
  <c r="C245" i="12"/>
  <c r="H245" i="12"/>
  <c r="K244" i="12"/>
  <c r="J244" i="12"/>
  <c r="I244" i="12"/>
  <c r="F240" i="16"/>
  <c r="E240" i="16"/>
  <c r="G240" i="16" s="1"/>
  <c r="D240" i="16"/>
  <c r="C241" i="16"/>
  <c r="H241" i="16"/>
  <c r="B243" i="16"/>
  <c r="C141" i="18"/>
  <c r="H141" i="18"/>
  <c r="B142" i="18"/>
  <c r="B246" i="12"/>
  <c r="C339" i="12"/>
  <c r="H339" i="12"/>
  <c r="B340" i="12"/>
  <c r="E340" i="12" s="1"/>
  <c r="K337" i="16"/>
  <c r="J337" i="16"/>
  <c r="I337" i="16"/>
  <c r="K338" i="12"/>
  <c r="I338" i="12"/>
  <c r="J338" i="12"/>
  <c r="C338" i="16"/>
  <c r="H338" i="16"/>
  <c r="B339" i="16"/>
  <c r="F337" i="16"/>
  <c r="E337" i="16"/>
  <c r="G337" i="16" s="1"/>
  <c r="D337" i="16"/>
  <c r="D338" i="12"/>
  <c r="G338" i="12"/>
  <c r="F338" i="12"/>
  <c r="K476" i="20"/>
  <c r="L476" i="20"/>
  <c r="J477" i="20"/>
  <c r="B248" i="16"/>
  <c r="B280" i="12"/>
  <c r="E280" i="12" s="1"/>
  <c r="B247" i="12" l="1"/>
  <c r="E247" i="12" s="1"/>
  <c r="E246" i="12"/>
  <c r="B249" i="12"/>
  <c r="E249" i="12" s="1"/>
  <c r="F141" i="18"/>
  <c r="D141" i="18"/>
  <c r="G141" i="18"/>
  <c r="E141" i="18"/>
  <c r="I245" i="12"/>
  <c r="K245" i="12"/>
  <c r="J245" i="12"/>
  <c r="B244" i="16"/>
  <c r="H243" i="16"/>
  <c r="C243" i="16"/>
  <c r="F245" i="12"/>
  <c r="D245" i="12"/>
  <c r="G245" i="12"/>
  <c r="K241" i="16"/>
  <c r="I241" i="16"/>
  <c r="J241" i="16"/>
  <c r="H246" i="12"/>
  <c r="C246" i="12"/>
  <c r="C142" i="18"/>
  <c r="H142" i="18"/>
  <c r="B143" i="18"/>
  <c r="D241" i="16"/>
  <c r="E241" i="16"/>
  <c r="G241" i="16" s="1"/>
  <c r="F241" i="16"/>
  <c r="H339" i="16"/>
  <c r="C339" i="16"/>
  <c r="B340" i="16"/>
  <c r="D338" i="16"/>
  <c r="F338" i="16"/>
  <c r="E338" i="16"/>
  <c r="G338" i="16" s="1"/>
  <c r="I338" i="16"/>
  <c r="K338" i="16"/>
  <c r="J338" i="16"/>
  <c r="C340" i="12"/>
  <c r="H340" i="12"/>
  <c r="B341" i="12"/>
  <c r="E341" i="12" s="1"/>
  <c r="I339" i="12"/>
  <c r="J339" i="12"/>
  <c r="K339" i="12"/>
  <c r="G339" i="12"/>
  <c r="D339" i="12"/>
  <c r="F339" i="12"/>
  <c r="K477" i="20"/>
  <c r="L477" i="20"/>
  <c r="J478" i="20"/>
  <c r="C280" i="12"/>
  <c r="H280" i="12"/>
  <c r="B281" i="12"/>
  <c r="E281" i="12" s="1"/>
  <c r="C248" i="16"/>
  <c r="H248" i="16"/>
  <c r="C247" i="12" l="1"/>
  <c r="F247" i="12" s="1"/>
  <c r="H247" i="12"/>
  <c r="G247" i="12" s="1"/>
  <c r="H143" i="18"/>
  <c r="C143" i="18"/>
  <c r="B144" i="18"/>
  <c r="F243" i="16"/>
  <c r="D243" i="16"/>
  <c r="E243" i="16"/>
  <c r="G243" i="16" s="1"/>
  <c r="J243" i="16"/>
  <c r="K243" i="16"/>
  <c r="I243" i="16"/>
  <c r="D142" i="18"/>
  <c r="F142" i="18"/>
  <c r="E142" i="18"/>
  <c r="G142" i="18"/>
  <c r="H244" i="16"/>
  <c r="C244" i="16"/>
  <c r="B245" i="16"/>
  <c r="F246" i="12"/>
  <c r="G246" i="12"/>
  <c r="D246" i="12"/>
  <c r="J246" i="12"/>
  <c r="I246" i="12"/>
  <c r="K246" i="12"/>
  <c r="B250" i="12"/>
  <c r="E250" i="12" s="1"/>
  <c r="C249" i="12"/>
  <c r="H249" i="12"/>
  <c r="C341" i="12"/>
  <c r="H341" i="12"/>
  <c r="B342" i="12"/>
  <c r="E342" i="12" s="1"/>
  <c r="F340" i="12"/>
  <c r="D340" i="12"/>
  <c r="G340" i="12"/>
  <c r="C340" i="16"/>
  <c r="H340" i="16"/>
  <c r="B341" i="16"/>
  <c r="I340" i="12"/>
  <c r="J340" i="12"/>
  <c r="K340" i="12"/>
  <c r="E339" i="16"/>
  <c r="G339" i="16" s="1"/>
  <c r="F339" i="16"/>
  <c r="D339" i="16"/>
  <c r="I339" i="16"/>
  <c r="J339" i="16"/>
  <c r="K339" i="16"/>
  <c r="K478" i="20"/>
  <c r="L478" i="20"/>
  <c r="J479" i="20"/>
  <c r="C281" i="12"/>
  <c r="H281" i="12"/>
  <c r="B289" i="12"/>
  <c r="E289" i="12" s="1"/>
  <c r="D280" i="12"/>
  <c r="F280" i="12"/>
  <c r="G280" i="12"/>
  <c r="I280" i="12"/>
  <c r="J280" i="12"/>
  <c r="K280" i="12"/>
  <c r="I248" i="16"/>
  <c r="K248" i="16"/>
  <c r="J248" i="16"/>
  <c r="E248" i="16"/>
  <c r="G248" i="16" s="1"/>
  <c r="F248" i="16"/>
  <c r="D248" i="16"/>
  <c r="J247" i="12" l="1"/>
  <c r="K247" i="12"/>
  <c r="I247" i="12"/>
  <c r="D247" i="12"/>
  <c r="E143" i="18"/>
  <c r="D143" i="18"/>
  <c r="F143" i="18"/>
  <c r="G143" i="18"/>
  <c r="H245" i="16"/>
  <c r="C245" i="16"/>
  <c r="B246" i="16"/>
  <c r="I249" i="12"/>
  <c r="J249" i="12"/>
  <c r="K249" i="12"/>
  <c r="D244" i="16"/>
  <c r="E244" i="16"/>
  <c r="G244" i="16" s="1"/>
  <c r="F244" i="16"/>
  <c r="H144" i="18"/>
  <c r="C144" i="18"/>
  <c r="B145" i="18"/>
  <c r="B251" i="12"/>
  <c r="E251" i="12" s="1"/>
  <c r="C250" i="12"/>
  <c r="H250" i="12"/>
  <c r="D249" i="12"/>
  <c r="F249" i="12"/>
  <c r="G249" i="12"/>
  <c r="I244" i="16"/>
  <c r="K244" i="16"/>
  <c r="J244" i="16"/>
  <c r="I340" i="16"/>
  <c r="J340" i="16"/>
  <c r="K340" i="16"/>
  <c r="D340" i="16"/>
  <c r="E340" i="16"/>
  <c r="G340" i="16" s="1"/>
  <c r="F340" i="16"/>
  <c r="C341" i="16"/>
  <c r="H341" i="16"/>
  <c r="B342" i="16"/>
  <c r="C342" i="12"/>
  <c r="H342" i="12"/>
  <c r="B343" i="12"/>
  <c r="E343" i="12" s="1"/>
  <c r="I341" i="12"/>
  <c r="K341" i="12"/>
  <c r="J341" i="12"/>
  <c r="G341" i="12"/>
  <c r="D341" i="12"/>
  <c r="F341" i="12"/>
  <c r="K479" i="20"/>
  <c r="J480" i="20"/>
  <c r="L479" i="20"/>
  <c r="K281" i="12"/>
  <c r="I281" i="12"/>
  <c r="J281" i="12"/>
  <c r="C289" i="12"/>
  <c r="H289" i="12"/>
  <c r="B291" i="12"/>
  <c r="E291" i="12" s="1"/>
  <c r="D281" i="12"/>
  <c r="G281" i="12"/>
  <c r="F281" i="12"/>
  <c r="B280" i="16"/>
  <c r="B247" i="16" l="1"/>
  <c r="B249" i="16" s="1"/>
  <c r="J250" i="12"/>
  <c r="K250" i="12"/>
  <c r="I250" i="12"/>
  <c r="H246" i="16"/>
  <c r="C246" i="16"/>
  <c r="E245" i="16"/>
  <c r="G245" i="16" s="1"/>
  <c r="D245" i="16"/>
  <c r="F245" i="16"/>
  <c r="K245" i="16"/>
  <c r="I245" i="16"/>
  <c r="J245" i="16"/>
  <c r="C145" i="18"/>
  <c r="H145" i="18"/>
  <c r="B146" i="18"/>
  <c r="E144" i="18"/>
  <c r="G144" i="18"/>
  <c r="D144" i="18"/>
  <c r="F144" i="18"/>
  <c r="F250" i="12"/>
  <c r="D250" i="12"/>
  <c r="G250" i="12"/>
  <c r="H251" i="12"/>
  <c r="C251" i="12"/>
  <c r="B279" i="12"/>
  <c r="E279" i="12" s="1"/>
  <c r="F342" i="12"/>
  <c r="G342" i="12"/>
  <c r="D342" i="12"/>
  <c r="C342" i="16"/>
  <c r="H342" i="16"/>
  <c r="B343" i="16"/>
  <c r="J341" i="16"/>
  <c r="I341" i="16"/>
  <c r="K341" i="16"/>
  <c r="I342" i="12"/>
  <c r="J342" i="12"/>
  <c r="K342" i="12"/>
  <c r="F341" i="16"/>
  <c r="E341" i="16"/>
  <c r="G341" i="16" s="1"/>
  <c r="D341" i="16"/>
  <c r="C343" i="12"/>
  <c r="H343" i="12"/>
  <c r="B344" i="12"/>
  <c r="E344" i="12" s="1"/>
  <c r="K480" i="20"/>
  <c r="L480" i="20"/>
  <c r="J481" i="20"/>
  <c r="B292" i="12"/>
  <c r="E292" i="12" s="1"/>
  <c r="H291" i="12"/>
  <c r="C291" i="12"/>
  <c r="I289" i="12"/>
  <c r="J289" i="12"/>
  <c r="K289" i="12"/>
  <c r="D289" i="12"/>
  <c r="G289" i="12"/>
  <c r="F289" i="12"/>
  <c r="C280" i="16"/>
  <c r="H280" i="16"/>
  <c r="B281" i="16"/>
  <c r="H249" i="16" l="1"/>
  <c r="I249" i="16" s="1"/>
  <c r="C249" i="16"/>
  <c r="D249" i="16" s="1"/>
  <c r="H247" i="16"/>
  <c r="J247" i="16" s="1"/>
  <c r="C247" i="16"/>
  <c r="D247" i="16" s="1"/>
  <c r="B250" i="16"/>
  <c r="C250" i="16" s="1"/>
  <c r="F246" i="16"/>
  <c r="E246" i="16"/>
  <c r="G246" i="16" s="1"/>
  <c r="D246" i="16"/>
  <c r="J246" i="16"/>
  <c r="K246" i="16"/>
  <c r="I246" i="16"/>
  <c r="C146" i="18"/>
  <c r="H146" i="18"/>
  <c r="B147" i="18"/>
  <c r="H279" i="12"/>
  <c r="C279" i="12"/>
  <c r="E145" i="18"/>
  <c r="F145" i="18"/>
  <c r="G145" i="18"/>
  <c r="D145" i="18"/>
  <c r="G251" i="12"/>
  <c r="F251" i="12"/>
  <c r="D251" i="12"/>
  <c r="B282" i="12"/>
  <c r="E282" i="12" s="1"/>
  <c r="J251" i="12"/>
  <c r="K251" i="12"/>
  <c r="I251" i="12"/>
  <c r="B251" i="16"/>
  <c r="C343" i="16"/>
  <c r="H343" i="16"/>
  <c r="B344" i="16"/>
  <c r="K342" i="16"/>
  <c r="I342" i="16"/>
  <c r="J342" i="16"/>
  <c r="G343" i="12"/>
  <c r="F343" i="12"/>
  <c r="D343" i="12"/>
  <c r="D342" i="16"/>
  <c r="E342" i="16"/>
  <c r="G342" i="16" s="1"/>
  <c r="F342" i="16"/>
  <c r="C344" i="12"/>
  <c r="H344" i="12"/>
  <c r="B345" i="12"/>
  <c r="E345" i="12" s="1"/>
  <c r="I343" i="12"/>
  <c r="J343" i="12"/>
  <c r="K343" i="12"/>
  <c r="J482" i="20"/>
  <c r="L481" i="20"/>
  <c r="K481" i="20"/>
  <c r="C292" i="12"/>
  <c r="H292" i="12"/>
  <c r="B293" i="12"/>
  <c r="E293" i="12" s="1"/>
  <c r="H281" i="16"/>
  <c r="C281" i="16"/>
  <c r="B289" i="16"/>
  <c r="I280" i="16"/>
  <c r="J280" i="16"/>
  <c r="K280" i="16"/>
  <c r="E280" i="16"/>
  <c r="G280" i="16" s="1"/>
  <c r="F280" i="16"/>
  <c r="D280" i="16"/>
  <c r="D291" i="12"/>
  <c r="G291" i="12"/>
  <c r="F291" i="12"/>
  <c r="K291" i="12"/>
  <c r="I291" i="12"/>
  <c r="J291" i="12"/>
  <c r="E249" i="16" l="1"/>
  <c r="G249" i="16" s="1"/>
  <c r="F249" i="16"/>
  <c r="J249" i="16"/>
  <c r="K249" i="16"/>
  <c r="F247" i="16"/>
  <c r="E247" i="16"/>
  <c r="G247" i="16" s="1"/>
  <c r="H250" i="16"/>
  <c r="I250" i="16" s="1"/>
  <c r="I247" i="16"/>
  <c r="K247" i="16"/>
  <c r="C251" i="16"/>
  <c r="H251" i="16"/>
  <c r="B279" i="16"/>
  <c r="B282" i="16" s="1"/>
  <c r="F279" i="12"/>
  <c r="G279" i="12"/>
  <c r="D279" i="12"/>
  <c r="C282" i="12"/>
  <c r="H282" i="12"/>
  <c r="B283" i="12"/>
  <c r="E283" i="12" s="1"/>
  <c r="J279" i="12"/>
  <c r="K279" i="12"/>
  <c r="I279" i="12"/>
  <c r="C147" i="18"/>
  <c r="H147" i="18"/>
  <c r="B148" i="18"/>
  <c r="F146" i="18"/>
  <c r="E146" i="18"/>
  <c r="D146" i="18"/>
  <c r="G146" i="18"/>
  <c r="B294" i="12"/>
  <c r="E294" i="12" s="1"/>
  <c r="E250" i="16"/>
  <c r="D250" i="16"/>
  <c r="F250" i="16"/>
  <c r="C344" i="16"/>
  <c r="H344" i="16"/>
  <c r="B345" i="16"/>
  <c r="H345" i="12"/>
  <c r="C345" i="12"/>
  <c r="B346" i="12"/>
  <c r="E346" i="12" s="1"/>
  <c r="K344" i="12"/>
  <c r="I344" i="12"/>
  <c r="J344" i="12"/>
  <c r="K343" i="16"/>
  <c r="I343" i="16"/>
  <c r="J343" i="16"/>
  <c r="G344" i="12"/>
  <c r="D344" i="12"/>
  <c r="F344" i="12"/>
  <c r="E343" i="16"/>
  <c r="G343" i="16" s="1"/>
  <c r="F343" i="16"/>
  <c r="D343" i="16"/>
  <c r="K482" i="20"/>
  <c r="L482" i="20"/>
  <c r="J483" i="20"/>
  <c r="G292" i="12"/>
  <c r="F292" i="12"/>
  <c r="D292" i="12"/>
  <c r="C289" i="16"/>
  <c r="H289" i="16"/>
  <c r="B291" i="16"/>
  <c r="D281" i="16"/>
  <c r="E281" i="16"/>
  <c r="G281" i="16" s="1"/>
  <c r="F281" i="16"/>
  <c r="K281" i="16"/>
  <c r="I281" i="16"/>
  <c r="J281" i="16"/>
  <c r="C293" i="12"/>
  <c r="H293" i="12"/>
  <c r="J292" i="12"/>
  <c r="I292" i="12"/>
  <c r="K292" i="12"/>
  <c r="K250" i="16" l="1"/>
  <c r="J250" i="16"/>
  <c r="G250" i="16"/>
  <c r="H279" i="16"/>
  <c r="C279" i="16"/>
  <c r="J251" i="16"/>
  <c r="K251" i="16"/>
  <c r="I251" i="16"/>
  <c r="E147" i="18"/>
  <c r="G147" i="18"/>
  <c r="D147" i="18"/>
  <c r="F147" i="18"/>
  <c r="E251" i="16"/>
  <c r="G251" i="16" s="1"/>
  <c r="F251" i="16"/>
  <c r="D251" i="16"/>
  <c r="C148" i="18"/>
  <c r="H148" i="18"/>
  <c r="B149" i="18"/>
  <c r="C282" i="16"/>
  <c r="H282" i="16"/>
  <c r="B283" i="16"/>
  <c r="B284" i="12"/>
  <c r="E284" i="12" s="1"/>
  <c r="C283" i="12"/>
  <c r="H283" i="12"/>
  <c r="C294" i="12"/>
  <c r="H294" i="12"/>
  <c r="B295" i="12"/>
  <c r="E295" i="12" s="1"/>
  <c r="I282" i="12"/>
  <c r="J282" i="12"/>
  <c r="K282" i="12"/>
  <c r="F282" i="12"/>
  <c r="D282" i="12"/>
  <c r="G282" i="12"/>
  <c r="H346" i="12"/>
  <c r="C346" i="12"/>
  <c r="B347" i="12"/>
  <c r="E347" i="12" s="1"/>
  <c r="D345" i="12"/>
  <c r="G345" i="12"/>
  <c r="F345" i="12"/>
  <c r="J345" i="12"/>
  <c r="I345" i="12"/>
  <c r="K345" i="12"/>
  <c r="C345" i="16"/>
  <c r="H345" i="16"/>
  <c r="B346" i="16"/>
  <c r="I344" i="16"/>
  <c r="J344" i="16"/>
  <c r="K344" i="16"/>
  <c r="D344" i="16"/>
  <c r="E344" i="16"/>
  <c r="G344" i="16" s="1"/>
  <c r="F344" i="16"/>
  <c r="J484" i="20"/>
  <c r="K483" i="20"/>
  <c r="L483" i="20"/>
  <c r="B292" i="16"/>
  <c r="H291" i="16"/>
  <c r="C291" i="16"/>
  <c r="I289" i="16"/>
  <c r="K289" i="16"/>
  <c r="J289" i="16"/>
  <c r="I293" i="12"/>
  <c r="J293" i="12"/>
  <c r="K293" i="12"/>
  <c r="E289" i="16"/>
  <c r="G289" i="16" s="1"/>
  <c r="F289" i="16"/>
  <c r="D289" i="16"/>
  <c r="F293" i="12"/>
  <c r="G293" i="12"/>
  <c r="D293" i="12"/>
  <c r="C284" i="12" l="1"/>
  <c r="H284" i="12"/>
  <c r="B288" i="12"/>
  <c r="E288" i="12" s="1"/>
  <c r="F279" i="16"/>
  <c r="E279" i="16"/>
  <c r="G279" i="16" s="1"/>
  <c r="D279" i="16"/>
  <c r="E148" i="18"/>
  <c r="D148" i="18"/>
  <c r="F148" i="18"/>
  <c r="G148" i="18"/>
  <c r="K279" i="16"/>
  <c r="I279" i="16"/>
  <c r="J279" i="16"/>
  <c r="B296" i="12"/>
  <c r="E296" i="12" s="1"/>
  <c r="C295" i="12"/>
  <c r="H295" i="12"/>
  <c r="B284" i="16"/>
  <c r="H283" i="16"/>
  <c r="C283" i="16"/>
  <c r="K282" i="16"/>
  <c r="I282" i="16"/>
  <c r="J282" i="16"/>
  <c r="D282" i="16"/>
  <c r="E282" i="16"/>
  <c r="G282" i="16" s="1"/>
  <c r="F282" i="16"/>
  <c r="C149" i="18"/>
  <c r="H149" i="18"/>
  <c r="B150" i="18"/>
  <c r="I294" i="12"/>
  <c r="K294" i="12"/>
  <c r="J294" i="12"/>
  <c r="D294" i="12"/>
  <c r="F294" i="12"/>
  <c r="G294" i="12"/>
  <c r="J283" i="12"/>
  <c r="K283" i="12"/>
  <c r="I283" i="12"/>
  <c r="F283" i="12"/>
  <c r="D283" i="12"/>
  <c r="G283" i="12"/>
  <c r="H346" i="16"/>
  <c r="C346" i="16"/>
  <c r="B347" i="16"/>
  <c r="E345" i="16"/>
  <c r="G345" i="16" s="1"/>
  <c r="D345" i="16"/>
  <c r="F345" i="16"/>
  <c r="H347" i="12"/>
  <c r="C347" i="12"/>
  <c r="B348" i="12"/>
  <c r="E348" i="12" s="1"/>
  <c r="K345" i="16"/>
  <c r="J345" i="16"/>
  <c r="I345" i="16"/>
  <c r="D346" i="12"/>
  <c r="F346" i="12"/>
  <c r="G346" i="12"/>
  <c r="J346" i="12"/>
  <c r="I346" i="12"/>
  <c r="K346" i="12"/>
  <c r="L484" i="20"/>
  <c r="J485" i="20"/>
  <c r="K484" i="20"/>
  <c r="H292" i="16"/>
  <c r="C292" i="16"/>
  <c r="B293" i="16"/>
  <c r="B294" i="16" s="1"/>
  <c r="E291" i="16"/>
  <c r="G291" i="16" s="1"/>
  <c r="F291" i="16"/>
  <c r="D291" i="16"/>
  <c r="K291" i="16"/>
  <c r="I291" i="16"/>
  <c r="J291" i="16"/>
  <c r="C294" i="16" l="1"/>
  <c r="H294" i="16"/>
  <c r="B295" i="16"/>
  <c r="I295" i="12"/>
  <c r="K295" i="12"/>
  <c r="J295" i="12"/>
  <c r="D295" i="12"/>
  <c r="G295" i="12"/>
  <c r="F295" i="12"/>
  <c r="D149" i="18"/>
  <c r="G149" i="18"/>
  <c r="E149" i="18"/>
  <c r="F149" i="18"/>
  <c r="H296" i="12"/>
  <c r="C296" i="12"/>
  <c r="B299" i="12"/>
  <c r="E299" i="12" s="1"/>
  <c r="J284" i="12"/>
  <c r="K284" i="12"/>
  <c r="I284" i="12"/>
  <c r="G284" i="12"/>
  <c r="D284" i="12"/>
  <c r="F284" i="12"/>
  <c r="I283" i="16"/>
  <c r="K283" i="16"/>
  <c r="J283" i="16"/>
  <c r="H150" i="18"/>
  <c r="C150" i="18"/>
  <c r="B151" i="18"/>
  <c r="H288" i="12"/>
  <c r="C288" i="12"/>
  <c r="D283" i="16"/>
  <c r="E283" i="16"/>
  <c r="G283" i="16" s="1"/>
  <c r="F283" i="16"/>
  <c r="C284" i="16"/>
  <c r="H284" i="16"/>
  <c r="B288" i="16"/>
  <c r="J347" i="12"/>
  <c r="K347" i="12"/>
  <c r="I347" i="12"/>
  <c r="C347" i="16"/>
  <c r="H347" i="16"/>
  <c r="B348" i="16"/>
  <c r="F347" i="12"/>
  <c r="G347" i="12"/>
  <c r="D347" i="12"/>
  <c r="D346" i="16"/>
  <c r="E346" i="16"/>
  <c r="G346" i="16" s="1"/>
  <c r="F346" i="16"/>
  <c r="C348" i="12"/>
  <c r="H348" i="12"/>
  <c r="B349" i="12"/>
  <c r="E349" i="12" s="1"/>
  <c r="K346" i="16"/>
  <c r="J346" i="16"/>
  <c r="I346" i="16"/>
  <c r="K485" i="20"/>
  <c r="L485" i="20"/>
  <c r="J486" i="20"/>
  <c r="I292" i="16"/>
  <c r="J292" i="16"/>
  <c r="K292" i="16"/>
  <c r="C293" i="16"/>
  <c r="H293" i="16"/>
  <c r="D292" i="16"/>
  <c r="E292" i="16"/>
  <c r="G292" i="16" s="1"/>
  <c r="F292" i="16"/>
  <c r="C151" i="18" l="1"/>
  <c r="H151" i="18"/>
  <c r="B152" i="18"/>
  <c r="G150" i="18"/>
  <c r="D150" i="18"/>
  <c r="E150" i="18"/>
  <c r="F150" i="18"/>
  <c r="D296" i="12"/>
  <c r="G296" i="12"/>
  <c r="F296" i="12"/>
  <c r="I296" i="12"/>
  <c r="J296" i="12"/>
  <c r="K296" i="12"/>
  <c r="I294" i="16"/>
  <c r="J294" i="16"/>
  <c r="K294" i="16"/>
  <c r="D294" i="16"/>
  <c r="E294" i="16"/>
  <c r="G294" i="16" s="1"/>
  <c r="F294" i="16"/>
  <c r="C288" i="16"/>
  <c r="H288" i="16"/>
  <c r="J288" i="12"/>
  <c r="K288" i="12"/>
  <c r="I288" i="12"/>
  <c r="H299" i="12"/>
  <c r="C299" i="12"/>
  <c r="B300" i="12"/>
  <c r="E300" i="12" s="1"/>
  <c r="B296" i="16"/>
  <c r="H295" i="16"/>
  <c r="C295" i="16"/>
  <c r="K284" i="16"/>
  <c r="I284" i="16"/>
  <c r="J284" i="16"/>
  <c r="D284" i="16"/>
  <c r="F284" i="16"/>
  <c r="E284" i="16"/>
  <c r="G284" i="16" s="1"/>
  <c r="F288" i="12"/>
  <c r="D288" i="12"/>
  <c r="G288" i="12"/>
  <c r="I347" i="16"/>
  <c r="K347" i="16"/>
  <c r="J347" i="16"/>
  <c r="H348" i="16"/>
  <c r="C348" i="16"/>
  <c r="B349" i="16"/>
  <c r="D347" i="16"/>
  <c r="F347" i="16"/>
  <c r="E347" i="16"/>
  <c r="G347" i="16" s="1"/>
  <c r="C349" i="12"/>
  <c r="H349" i="12"/>
  <c r="B350" i="12"/>
  <c r="E350" i="12" s="1"/>
  <c r="I348" i="12"/>
  <c r="J348" i="12"/>
  <c r="K348" i="12"/>
  <c r="G348" i="12"/>
  <c r="D348" i="12"/>
  <c r="F348" i="12"/>
  <c r="L486" i="20"/>
  <c r="J487" i="20"/>
  <c r="K486" i="20"/>
  <c r="I293" i="16"/>
  <c r="K293" i="16"/>
  <c r="J293" i="16"/>
  <c r="D293" i="16"/>
  <c r="F293" i="16"/>
  <c r="E293" i="16"/>
  <c r="G293" i="16" s="1"/>
  <c r="B301" i="12" l="1"/>
  <c r="E301" i="12" s="1"/>
  <c r="H300" i="12"/>
  <c r="C300" i="12"/>
  <c r="K299" i="12"/>
  <c r="J299" i="12"/>
  <c r="I299" i="12"/>
  <c r="F151" i="18"/>
  <c r="D151" i="18"/>
  <c r="G151" i="18"/>
  <c r="E151" i="18"/>
  <c r="I295" i="16"/>
  <c r="K295" i="16"/>
  <c r="J295" i="16"/>
  <c r="H152" i="18"/>
  <c r="C152" i="18"/>
  <c r="B153" i="18"/>
  <c r="F299" i="12"/>
  <c r="D299" i="12"/>
  <c r="G299" i="12"/>
  <c r="J288" i="16"/>
  <c r="K288" i="16"/>
  <c r="I288" i="16"/>
  <c r="E288" i="16"/>
  <c r="G288" i="16" s="1"/>
  <c r="F288" i="16"/>
  <c r="D288" i="16"/>
  <c r="F295" i="16"/>
  <c r="E295" i="16"/>
  <c r="G295" i="16" s="1"/>
  <c r="D295" i="16"/>
  <c r="H296" i="16"/>
  <c r="C296" i="16"/>
  <c r="B299" i="16"/>
  <c r="C350" i="12"/>
  <c r="H350" i="12"/>
  <c r="B351" i="12"/>
  <c r="E351" i="12" s="1"/>
  <c r="D348" i="16"/>
  <c r="F348" i="16"/>
  <c r="E348" i="16"/>
  <c r="G348" i="16" s="1"/>
  <c r="H349" i="16"/>
  <c r="C349" i="16"/>
  <c r="B350" i="16"/>
  <c r="K349" i="12"/>
  <c r="J349" i="12"/>
  <c r="I349" i="12"/>
  <c r="G349" i="12"/>
  <c r="F349" i="12"/>
  <c r="D349" i="12"/>
  <c r="K348" i="16"/>
  <c r="I348" i="16"/>
  <c r="J348" i="16"/>
  <c r="K487" i="20"/>
  <c r="L487" i="20"/>
  <c r="J488" i="20"/>
  <c r="E152" i="18" l="1"/>
  <c r="D152" i="18"/>
  <c r="F152" i="18"/>
  <c r="G152" i="18"/>
  <c r="D300" i="12"/>
  <c r="G300" i="12"/>
  <c r="F300" i="12"/>
  <c r="K300" i="12"/>
  <c r="J300" i="12"/>
  <c r="I300" i="12"/>
  <c r="C301" i="12"/>
  <c r="H301" i="12"/>
  <c r="B304" i="12"/>
  <c r="E304" i="12" s="1"/>
  <c r="J296" i="16"/>
  <c r="I296" i="16"/>
  <c r="K296" i="16"/>
  <c r="C153" i="18"/>
  <c r="H153" i="18"/>
  <c r="B154" i="18"/>
  <c r="C299" i="16"/>
  <c r="H299" i="16"/>
  <c r="B300" i="16"/>
  <c r="F296" i="16"/>
  <c r="D296" i="16"/>
  <c r="E296" i="16"/>
  <c r="G296" i="16" s="1"/>
  <c r="C350" i="16"/>
  <c r="H350" i="16"/>
  <c r="B351" i="16"/>
  <c r="D349" i="16"/>
  <c r="F349" i="16"/>
  <c r="E349" i="16"/>
  <c r="G349" i="16" s="1"/>
  <c r="J349" i="16"/>
  <c r="I349" i="16"/>
  <c r="K349" i="16"/>
  <c r="C351" i="12"/>
  <c r="H351" i="12"/>
  <c r="B352" i="12"/>
  <c r="E352" i="12" s="1"/>
  <c r="I350" i="12"/>
  <c r="K350" i="12"/>
  <c r="J350" i="12"/>
  <c r="F350" i="12"/>
  <c r="G350" i="12"/>
  <c r="D350" i="12"/>
  <c r="K488" i="20"/>
  <c r="L488" i="20"/>
  <c r="J489" i="20"/>
  <c r="C304" i="12" l="1"/>
  <c r="H304" i="12"/>
  <c r="B305" i="12"/>
  <c r="E305" i="12" s="1"/>
  <c r="J301" i="12"/>
  <c r="K301" i="12"/>
  <c r="I301" i="12"/>
  <c r="B301" i="16"/>
  <c r="C300" i="16"/>
  <c r="H300" i="16"/>
  <c r="K299" i="16"/>
  <c r="I299" i="16"/>
  <c r="J299" i="16"/>
  <c r="F301" i="12"/>
  <c r="G301" i="12"/>
  <c r="D301" i="12"/>
  <c r="F299" i="16"/>
  <c r="D299" i="16"/>
  <c r="E299" i="16"/>
  <c r="G299" i="16" s="1"/>
  <c r="C154" i="18"/>
  <c r="H154" i="18"/>
  <c r="B155" i="18"/>
  <c r="F153" i="18"/>
  <c r="E153" i="18"/>
  <c r="G153" i="18"/>
  <c r="D153" i="18"/>
  <c r="I351" i="12"/>
  <c r="K351" i="12"/>
  <c r="J351" i="12"/>
  <c r="H352" i="12"/>
  <c r="C352" i="12"/>
  <c r="B353" i="12"/>
  <c r="E353" i="12" s="1"/>
  <c r="G351" i="12"/>
  <c r="D351" i="12"/>
  <c r="F351" i="12"/>
  <c r="C351" i="16"/>
  <c r="H351" i="16"/>
  <c r="B352" i="16"/>
  <c r="K350" i="16"/>
  <c r="J350" i="16"/>
  <c r="I350" i="16"/>
  <c r="F350" i="16"/>
  <c r="D350" i="16"/>
  <c r="E350" i="16"/>
  <c r="G350" i="16" s="1"/>
  <c r="K489" i="20"/>
  <c r="L489" i="20"/>
  <c r="J490" i="20"/>
  <c r="B306" i="12" l="1"/>
  <c r="C305" i="12"/>
  <c r="H305" i="12"/>
  <c r="J304" i="12"/>
  <c r="I304" i="12"/>
  <c r="K304" i="12"/>
  <c r="D304" i="12"/>
  <c r="G304" i="12"/>
  <c r="F304" i="12"/>
  <c r="H155" i="18"/>
  <c r="C155" i="18"/>
  <c r="B156" i="18"/>
  <c r="I300" i="16"/>
  <c r="K300" i="16"/>
  <c r="J300" i="16"/>
  <c r="F300" i="16"/>
  <c r="E300" i="16"/>
  <c r="G300" i="16" s="1"/>
  <c r="D300" i="16"/>
  <c r="F154" i="18"/>
  <c r="G154" i="18"/>
  <c r="E154" i="18"/>
  <c r="D154" i="18"/>
  <c r="H301" i="16"/>
  <c r="C301" i="16"/>
  <c r="B304" i="16"/>
  <c r="K351" i="16"/>
  <c r="J351" i="16"/>
  <c r="I351" i="16"/>
  <c r="K352" i="12"/>
  <c r="J352" i="12"/>
  <c r="I352" i="12"/>
  <c r="C352" i="16"/>
  <c r="H352" i="16"/>
  <c r="B353" i="16"/>
  <c r="D351" i="16"/>
  <c r="E351" i="16"/>
  <c r="G351" i="16" s="1"/>
  <c r="F351" i="16"/>
  <c r="D352" i="12"/>
  <c r="G352" i="12"/>
  <c r="F352" i="12"/>
  <c r="C353" i="12"/>
  <c r="H353" i="12"/>
  <c r="B354" i="12"/>
  <c r="E354" i="12" s="1"/>
  <c r="K490" i="20"/>
  <c r="L490" i="20"/>
  <c r="J491" i="20"/>
  <c r="B307" i="12" l="1"/>
  <c r="E307" i="12" s="1"/>
  <c r="E306" i="12"/>
  <c r="I305" i="12"/>
  <c r="K305" i="12"/>
  <c r="J305" i="12"/>
  <c r="D305" i="12"/>
  <c r="G305" i="12"/>
  <c r="F305" i="12"/>
  <c r="C304" i="16"/>
  <c r="H304" i="16"/>
  <c r="B305" i="16"/>
  <c r="H306" i="12"/>
  <c r="C306" i="12"/>
  <c r="B308" i="12"/>
  <c r="E308" i="12" s="1"/>
  <c r="E301" i="16"/>
  <c r="G301" i="16" s="1"/>
  <c r="F301" i="16"/>
  <c r="D301" i="16"/>
  <c r="C156" i="18"/>
  <c r="H156" i="18"/>
  <c r="B157" i="18"/>
  <c r="K301" i="16"/>
  <c r="J301" i="16"/>
  <c r="I301" i="16"/>
  <c r="G155" i="18"/>
  <c r="D155" i="18"/>
  <c r="F155" i="18"/>
  <c r="E155" i="18"/>
  <c r="J353" i="12"/>
  <c r="I353" i="12"/>
  <c r="K353" i="12"/>
  <c r="K352" i="16"/>
  <c r="I352" i="16"/>
  <c r="J352" i="16"/>
  <c r="F352" i="16"/>
  <c r="E352" i="16"/>
  <c r="G352" i="16" s="1"/>
  <c r="D352" i="16"/>
  <c r="D353" i="12"/>
  <c r="G353" i="12"/>
  <c r="F353" i="12"/>
  <c r="C353" i="16"/>
  <c r="H353" i="16"/>
  <c r="B354" i="16"/>
  <c r="H354" i="12"/>
  <c r="C354" i="12"/>
  <c r="B355" i="12"/>
  <c r="E355" i="12" s="1"/>
  <c r="K491" i="20"/>
  <c r="J492" i="20"/>
  <c r="L491" i="20"/>
  <c r="H307" i="12" l="1"/>
  <c r="K307" i="12" s="1"/>
  <c r="C307" i="12"/>
  <c r="F307" i="12" s="1"/>
  <c r="E156" i="18"/>
  <c r="F156" i="18"/>
  <c r="G156" i="18"/>
  <c r="D156" i="18"/>
  <c r="B309" i="12"/>
  <c r="H308" i="12"/>
  <c r="C308" i="12"/>
  <c r="H157" i="18"/>
  <c r="C157" i="18"/>
  <c r="B158" i="18"/>
  <c r="F306" i="12"/>
  <c r="D306" i="12"/>
  <c r="G306" i="12"/>
  <c r="K306" i="12"/>
  <c r="I306" i="12"/>
  <c r="J306" i="12"/>
  <c r="B306" i="16"/>
  <c r="B307" i="16" s="1"/>
  <c r="C305" i="16"/>
  <c r="H305" i="16"/>
  <c r="K304" i="16"/>
  <c r="I304" i="16"/>
  <c r="J304" i="16"/>
  <c r="E304" i="16"/>
  <c r="G304" i="16" s="1"/>
  <c r="D304" i="16"/>
  <c r="F304" i="16"/>
  <c r="C355" i="12"/>
  <c r="H355" i="12"/>
  <c r="B356" i="12"/>
  <c r="E356" i="12" s="1"/>
  <c r="J354" i="12"/>
  <c r="I354" i="12"/>
  <c r="K354" i="12"/>
  <c r="C354" i="16"/>
  <c r="H354" i="16"/>
  <c r="B355" i="16"/>
  <c r="F354" i="12"/>
  <c r="D354" i="12"/>
  <c r="G354" i="12"/>
  <c r="J353" i="16"/>
  <c r="K353" i="16"/>
  <c r="I353" i="16"/>
  <c r="D353" i="16"/>
  <c r="F353" i="16"/>
  <c r="E353" i="16"/>
  <c r="G353" i="16" s="1"/>
  <c r="K492" i="20"/>
  <c r="L492" i="20"/>
  <c r="J493" i="20"/>
  <c r="D307" i="12" l="1"/>
  <c r="J307" i="12"/>
  <c r="I307" i="12"/>
  <c r="G307" i="12"/>
  <c r="B310" i="12"/>
  <c r="E310" i="12" s="1"/>
  <c r="E309" i="12"/>
  <c r="C307" i="16"/>
  <c r="H307" i="16"/>
  <c r="I308" i="12"/>
  <c r="J308" i="12"/>
  <c r="K308" i="12"/>
  <c r="C309" i="12"/>
  <c r="H309" i="12"/>
  <c r="C158" i="18"/>
  <c r="H158" i="18"/>
  <c r="B159" i="18"/>
  <c r="E157" i="18"/>
  <c r="F157" i="18"/>
  <c r="D157" i="18"/>
  <c r="G157" i="18"/>
  <c r="K305" i="16"/>
  <c r="J305" i="16"/>
  <c r="I305" i="16"/>
  <c r="D308" i="12"/>
  <c r="G308" i="12"/>
  <c r="F308" i="12"/>
  <c r="H306" i="16"/>
  <c r="C306" i="16"/>
  <c r="B308" i="16"/>
  <c r="E305" i="16"/>
  <c r="G305" i="16" s="1"/>
  <c r="F305" i="16"/>
  <c r="D305" i="16"/>
  <c r="H355" i="16"/>
  <c r="C355" i="16"/>
  <c r="B356" i="16"/>
  <c r="C356" i="12"/>
  <c r="H356" i="12"/>
  <c r="B357" i="12"/>
  <c r="E357" i="12" s="1"/>
  <c r="I354" i="16"/>
  <c r="K354" i="16"/>
  <c r="J354" i="16"/>
  <c r="J355" i="12"/>
  <c r="I355" i="12"/>
  <c r="K355" i="12"/>
  <c r="F354" i="16"/>
  <c r="E354" i="16"/>
  <c r="G354" i="16" s="1"/>
  <c r="D354" i="16"/>
  <c r="G355" i="12"/>
  <c r="F355" i="12"/>
  <c r="D355" i="12"/>
  <c r="J494" i="20"/>
  <c r="L493" i="20"/>
  <c r="K493" i="20"/>
  <c r="H310" i="12" l="1"/>
  <c r="G310" i="12" s="1"/>
  <c r="C310" i="12"/>
  <c r="D310" i="12" s="1"/>
  <c r="I307" i="16"/>
  <c r="J307" i="16"/>
  <c r="K307" i="16"/>
  <c r="F307" i="16"/>
  <c r="E307" i="16"/>
  <c r="G307" i="16" s="1"/>
  <c r="D307" i="16"/>
  <c r="B309" i="16"/>
  <c r="B310" i="16" s="1"/>
  <c r="C308" i="16"/>
  <c r="H308" i="16"/>
  <c r="F306" i="16"/>
  <c r="E306" i="16"/>
  <c r="G306" i="16" s="1"/>
  <c r="D306" i="16"/>
  <c r="H159" i="18"/>
  <c r="C159" i="18"/>
  <c r="B160" i="18"/>
  <c r="I306" i="16"/>
  <c r="K306" i="16"/>
  <c r="J306" i="16"/>
  <c r="E158" i="18"/>
  <c r="G158" i="18"/>
  <c r="D158" i="18"/>
  <c r="F158" i="18"/>
  <c r="I309" i="12"/>
  <c r="J309" i="12"/>
  <c r="K309" i="12"/>
  <c r="G309" i="12"/>
  <c r="D309" i="12"/>
  <c r="F309" i="12"/>
  <c r="H357" i="12"/>
  <c r="C357" i="12"/>
  <c r="B358" i="12"/>
  <c r="E358" i="12" s="1"/>
  <c r="I356" i="12"/>
  <c r="J356" i="12"/>
  <c r="K356" i="12"/>
  <c r="F356" i="12"/>
  <c r="G356" i="12"/>
  <c r="D356" i="12"/>
  <c r="H356" i="16"/>
  <c r="C356" i="16"/>
  <c r="B357" i="16"/>
  <c r="E355" i="16"/>
  <c r="G355" i="16" s="1"/>
  <c r="F355" i="16"/>
  <c r="D355" i="16"/>
  <c r="I355" i="16"/>
  <c r="J355" i="16"/>
  <c r="K355" i="16"/>
  <c r="K494" i="20"/>
  <c r="L494" i="20"/>
  <c r="J495" i="20"/>
  <c r="J310" i="12" l="1"/>
  <c r="K310" i="12"/>
  <c r="I310" i="12"/>
  <c r="F310" i="12"/>
  <c r="C310" i="16"/>
  <c r="H310" i="16"/>
  <c r="F308" i="16"/>
  <c r="E308" i="16"/>
  <c r="G308" i="16" s="1"/>
  <c r="D308" i="16"/>
  <c r="C309" i="16"/>
  <c r="H309" i="16"/>
  <c r="G159" i="18"/>
  <c r="E159" i="18"/>
  <c r="D159" i="18"/>
  <c r="F159" i="18"/>
  <c r="C160" i="18"/>
  <c r="H160" i="18"/>
  <c r="B161" i="18"/>
  <c r="I308" i="16"/>
  <c r="J308" i="16"/>
  <c r="K308" i="16"/>
  <c r="F356" i="16"/>
  <c r="D356" i="16"/>
  <c r="E356" i="16"/>
  <c r="G356" i="16" s="1"/>
  <c r="I356" i="16"/>
  <c r="K356" i="16"/>
  <c r="J356" i="16"/>
  <c r="H357" i="16"/>
  <c r="C357" i="16"/>
  <c r="B358" i="16"/>
  <c r="H358" i="12"/>
  <c r="C358" i="12"/>
  <c r="B359" i="12"/>
  <c r="E359" i="12" s="1"/>
  <c r="D357" i="12"/>
  <c r="G357" i="12"/>
  <c r="F357" i="12"/>
  <c r="I357" i="12"/>
  <c r="J357" i="12"/>
  <c r="K357" i="12"/>
  <c r="J496" i="20"/>
  <c r="K495" i="20"/>
  <c r="L495" i="20"/>
  <c r="K310" i="16" l="1"/>
  <c r="J310" i="16"/>
  <c r="I310" i="16"/>
  <c r="E310" i="16"/>
  <c r="G310" i="16" s="1"/>
  <c r="D310" i="16"/>
  <c r="F310" i="16"/>
  <c r="G160" i="18"/>
  <c r="E160" i="18"/>
  <c r="F160" i="18"/>
  <c r="D160" i="18"/>
  <c r="C161" i="18"/>
  <c r="H161" i="18"/>
  <c r="B162" i="18"/>
  <c r="K309" i="16"/>
  <c r="J309" i="16"/>
  <c r="I309" i="16"/>
  <c r="E309" i="16"/>
  <c r="G309" i="16" s="1"/>
  <c r="F309" i="16"/>
  <c r="D309" i="16"/>
  <c r="I358" i="12"/>
  <c r="K358" i="12"/>
  <c r="J358" i="12"/>
  <c r="C358" i="16"/>
  <c r="H358" i="16"/>
  <c r="B359" i="16"/>
  <c r="J357" i="16"/>
  <c r="I357" i="16"/>
  <c r="K357" i="16"/>
  <c r="F358" i="12"/>
  <c r="D358" i="12"/>
  <c r="G358" i="12"/>
  <c r="D357" i="16"/>
  <c r="E357" i="16"/>
  <c r="G357" i="16" s="1"/>
  <c r="F357" i="16"/>
  <c r="C359" i="12"/>
  <c r="H359" i="12"/>
  <c r="B360" i="12"/>
  <c r="E360" i="12" s="1"/>
  <c r="L496" i="20"/>
  <c r="J497" i="20"/>
  <c r="K496" i="20"/>
  <c r="E161" i="18" l="1"/>
  <c r="G161" i="18"/>
  <c r="D161" i="18"/>
  <c r="F161" i="18"/>
  <c r="C162" i="18"/>
  <c r="H162" i="18"/>
  <c r="B163" i="18"/>
  <c r="K358" i="16"/>
  <c r="I358" i="16"/>
  <c r="J358" i="16"/>
  <c r="K359" i="12"/>
  <c r="J359" i="12"/>
  <c r="I359" i="12"/>
  <c r="D359" i="12"/>
  <c r="G359" i="12"/>
  <c r="F359" i="12"/>
  <c r="F358" i="16"/>
  <c r="E358" i="16"/>
  <c r="G358" i="16" s="1"/>
  <c r="D358" i="16"/>
  <c r="C359" i="16"/>
  <c r="H359" i="16"/>
  <c r="B360" i="16"/>
  <c r="H360" i="12"/>
  <c r="C360" i="12"/>
  <c r="B361" i="12"/>
  <c r="E361" i="12" s="1"/>
  <c r="K497" i="20"/>
  <c r="L497" i="20"/>
  <c r="J498" i="20"/>
  <c r="G162" i="18" l="1"/>
  <c r="F162" i="18"/>
  <c r="E162" i="18"/>
  <c r="D162" i="18"/>
  <c r="C163" i="18"/>
  <c r="H163" i="18"/>
  <c r="B164" i="18"/>
  <c r="C360" i="16"/>
  <c r="H360" i="16"/>
  <c r="B361" i="16"/>
  <c r="I359" i="16"/>
  <c r="J359" i="16"/>
  <c r="K359" i="16"/>
  <c r="D359" i="16"/>
  <c r="E359" i="16"/>
  <c r="G359" i="16" s="1"/>
  <c r="F359" i="16"/>
  <c r="H361" i="12"/>
  <c r="C361" i="12"/>
  <c r="B362" i="12"/>
  <c r="E362" i="12" s="1"/>
  <c r="G360" i="12"/>
  <c r="F360" i="12"/>
  <c r="D360" i="12"/>
  <c r="I360" i="12"/>
  <c r="K360" i="12"/>
  <c r="J360" i="12"/>
  <c r="L498" i="20"/>
  <c r="J499" i="20"/>
  <c r="K498" i="20"/>
  <c r="D163" i="18" l="1"/>
  <c r="G163" i="18"/>
  <c r="E163" i="18"/>
  <c r="F163" i="18"/>
  <c r="C164" i="18"/>
  <c r="H164" i="18"/>
  <c r="B165" i="18"/>
  <c r="C362" i="12"/>
  <c r="H362" i="12"/>
  <c r="B363" i="12"/>
  <c r="E363" i="12" s="1"/>
  <c r="D361" i="12"/>
  <c r="F361" i="12"/>
  <c r="G361" i="12"/>
  <c r="I361" i="12"/>
  <c r="K361" i="12"/>
  <c r="J361" i="12"/>
  <c r="H361" i="16"/>
  <c r="C361" i="16"/>
  <c r="B362" i="16"/>
  <c r="K360" i="16"/>
  <c r="I360" i="16"/>
  <c r="J360" i="16"/>
  <c r="D360" i="16"/>
  <c r="F360" i="16"/>
  <c r="E360" i="16"/>
  <c r="G360" i="16" s="1"/>
  <c r="K499" i="20"/>
  <c r="L499" i="20"/>
  <c r="J500" i="20"/>
  <c r="G164" i="18" l="1"/>
  <c r="F164" i="18"/>
  <c r="D164" i="18"/>
  <c r="E164" i="18"/>
  <c r="C165" i="18"/>
  <c r="H165" i="18"/>
  <c r="B166" i="18"/>
  <c r="H363" i="12"/>
  <c r="C363" i="12"/>
  <c r="B364" i="12"/>
  <c r="E364" i="12" s="1"/>
  <c r="I362" i="12"/>
  <c r="J362" i="12"/>
  <c r="K362" i="12"/>
  <c r="C362" i="16"/>
  <c r="H362" i="16"/>
  <c r="B363" i="16"/>
  <c r="F362" i="12"/>
  <c r="D362" i="12"/>
  <c r="G362" i="12"/>
  <c r="D361" i="16"/>
  <c r="F361" i="16"/>
  <c r="E361" i="16"/>
  <c r="G361" i="16" s="1"/>
  <c r="J361" i="16"/>
  <c r="K361" i="16"/>
  <c r="I361" i="16"/>
  <c r="K500" i="20"/>
  <c r="L500" i="20"/>
  <c r="J501" i="20"/>
  <c r="E165" i="18" l="1"/>
  <c r="F165" i="18"/>
  <c r="G165" i="18"/>
  <c r="D165" i="18"/>
  <c r="C166" i="18"/>
  <c r="H166" i="18"/>
  <c r="B167" i="18"/>
  <c r="H364" i="12"/>
  <c r="C364" i="12"/>
  <c r="B365" i="12"/>
  <c r="E365" i="12" s="1"/>
  <c r="D363" i="12"/>
  <c r="G363" i="12"/>
  <c r="F363" i="12"/>
  <c r="J363" i="12"/>
  <c r="I363" i="12"/>
  <c r="K363" i="12"/>
  <c r="H363" i="16"/>
  <c r="C363" i="16"/>
  <c r="B364" i="16"/>
  <c r="K362" i="16"/>
  <c r="I362" i="16"/>
  <c r="J362" i="16"/>
  <c r="F362" i="16"/>
  <c r="E362" i="16"/>
  <c r="G362" i="16" s="1"/>
  <c r="D362" i="16"/>
  <c r="K501" i="20"/>
  <c r="L501" i="20"/>
  <c r="J502" i="20"/>
  <c r="C167" i="18" l="1"/>
  <c r="H167" i="18"/>
  <c r="B168" i="18"/>
  <c r="D166" i="18"/>
  <c r="E166" i="18"/>
  <c r="G166" i="18"/>
  <c r="F166" i="18"/>
  <c r="F364" i="12"/>
  <c r="D364" i="12"/>
  <c r="G364" i="12"/>
  <c r="J364" i="12"/>
  <c r="I364" i="12"/>
  <c r="K364" i="12"/>
  <c r="C364" i="16"/>
  <c r="H364" i="16"/>
  <c r="B365" i="16"/>
  <c r="H365" i="12"/>
  <c r="C365" i="12"/>
  <c r="B366" i="12"/>
  <c r="E366" i="12" s="1"/>
  <c r="E363" i="16"/>
  <c r="G363" i="16" s="1"/>
  <c r="F363" i="16"/>
  <c r="D363" i="16"/>
  <c r="I363" i="16"/>
  <c r="J363" i="16"/>
  <c r="K363" i="16"/>
  <c r="K502" i="20"/>
  <c r="J503" i="20"/>
  <c r="L502" i="20"/>
  <c r="H168" i="18" l="1"/>
  <c r="C168" i="18"/>
  <c r="B169" i="18"/>
  <c r="E167" i="18"/>
  <c r="G167" i="18"/>
  <c r="F167" i="18"/>
  <c r="D167" i="18"/>
  <c r="C366" i="12"/>
  <c r="H366" i="12"/>
  <c r="B367" i="12"/>
  <c r="E367" i="12" s="1"/>
  <c r="G365" i="12"/>
  <c r="F365" i="12"/>
  <c r="D365" i="12"/>
  <c r="K365" i="12"/>
  <c r="I365" i="12"/>
  <c r="J365" i="12"/>
  <c r="H365" i="16"/>
  <c r="C365" i="16"/>
  <c r="B366" i="16"/>
  <c r="J364" i="16"/>
  <c r="K364" i="16"/>
  <c r="I364" i="16"/>
  <c r="E364" i="16"/>
  <c r="G364" i="16" s="1"/>
  <c r="D364" i="16"/>
  <c r="F364" i="16"/>
  <c r="K503" i="20"/>
  <c r="J504" i="20"/>
  <c r="L503" i="20"/>
  <c r="H169" i="18" l="1"/>
  <c r="C169" i="18"/>
  <c r="B170" i="18"/>
  <c r="D168" i="18"/>
  <c r="F168" i="18"/>
  <c r="E168" i="18"/>
  <c r="G168" i="18"/>
  <c r="I366" i="12"/>
  <c r="J366" i="12"/>
  <c r="K366" i="12"/>
  <c r="C366" i="16"/>
  <c r="H366" i="16"/>
  <c r="B367" i="16"/>
  <c r="C367" i="12"/>
  <c r="H367" i="12"/>
  <c r="B368" i="12"/>
  <c r="E368" i="12" s="1"/>
  <c r="G366" i="12"/>
  <c r="D366" i="12"/>
  <c r="F366" i="12"/>
  <c r="D365" i="16"/>
  <c r="E365" i="16"/>
  <c r="G365" i="16" s="1"/>
  <c r="F365" i="16"/>
  <c r="I365" i="16"/>
  <c r="J365" i="16"/>
  <c r="K365" i="16"/>
  <c r="K504" i="20"/>
  <c r="L504" i="20"/>
  <c r="J505" i="20"/>
  <c r="C170" i="18" l="1"/>
  <c r="H170" i="18"/>
  <c r="B171" i="18"/>
  <c r="E169" i="18"/>
  <c r="F169" i="18"/>
  <c r="G169" i="18"/>
  <c r="D169" i="18"/>
  <c r="K366" i="16"/>
  <c r="J366" i="16"/>
  <c r="I366" i="16"/>
  <c r="D366" i="16"/>
  <c r="E366" i="16"/>
  <c r="G366" i="16" s="1"/>
  <c r="F366" i="16"/>
  <c r="C367" i="16"/>
  <c r="H367" i="16"/>
  <c r="B368" i="16"/>
  <c r="H368" i="12"/>
  <c r="C368" i="12"/>
  <c r="B369" i="12"/>
  <c r="E369" i="12" s="1"/>
  <c r="J367" i="12"/>
  <c r="I367" i="12"/>
  <c r="K367" i="12"/>
  <c r="D367" i="12"/>
  <c r="F367" i="12"/>
  <c r="G367" i="12"/>
  <c r="J506" i="20"/>
  <c r="L505" i="20"/>
  <c r="K505" i="20"/>
  <c r="G170" i="18" l="1"/>
  <c r="D170" i="18"/>
  <c r="F170" i="18"/>
  <c r="E170" i="18"/>
  <c r="C171" i="18"/>
  <c r="H171" i="18"/>
  <c r="B172" i="18"/>
  <c r="H369" i="12"/>
  <c r="C369" i="12"/>
  <c r="B370" i="12"/>
  <c r="E370" i="12" s="1"/>
  <c r="I368" i="12"/>
  <c r="K368" i="12"/>
  <c r="J368" i="12"/>
  <c r="C368" i="16"/>
  <c r="H368" i="16"/>
  <c r="B369" i="16"/>
  <c r="D368" i="12"/>
  <c r="F368" i="12"/>
  <c r="G368" i="12"/>
  <c r="J367" i="16"/>
  <c r="I367" i="16"/>
  <c r="K367" i="16"/>
  <c r="E367" i="16"/>
  <c r="G367" i="16" s="1"/>
  <c r="D367" i="16"/>
  <c r="F367" i="16"/>
  <c r="K506" i="20"/>
  <c r="L506" i="20"/>
  <c r="J507" i="20"/>
  <c r="E171" i="18" l="1"/>
  <c r="F171" i="18"/>
  <c r="G171" i="18"/>
  <c r="D171" i="18"/>
  <c r="H172" i="18"/>
  <c r="C172" i="18"/>
  <c r="B173" i="18"/>
  <c r="K368" i="16"/>
  <c r="J368" i="16"/>
  <c r="I368" i="16"/>
  <c r="E368" i="16"/>
  <c r="G368" i="16" s="1"/>
  <c r="D368" i="16"/>
  <c r="F368" i="16"/>
  <c r="H370" i="12"/>
  <c r="C370" i="12"/>
  <c r="B371" i="12"/>
  <c r="E371" i="12" s="1"/>
  <c r="G369" i="12"/>
  <c r="F369" i="12"/>
  <c r="D369" i="12"/>
  <c r="H369" i="16"/>
  <c r="C369" i="16"/>
  <c r="B370" i="16"/>
  <c r="I369" i="12"/>
  <c r="J369" i="12"/>
  <c r="K369" i="12"/>
  <c r="J508" i="20"/>
  <c r="L507" i="20"/>
  <c r="K507" i="20"/>
  <c r="E172" i="18" l="1"/>
  <c r="F172" i="18"/>
  <c r="G172" i="18"/>
  <c r="D172" i="18"/>
  <c r="H173" i="18"/>
  <c r="C173" i="18"/>
  <c r="B174" i="18"/>
  <c r="F370" i="12"/>
  <c r="D370" i="12"/>
  <c r="G370" i="12"/>
  <c r="J370" i="12"/>
  <c r="K370" i="12"/>
  <c r="I370" i="12"/>
  <c r="C371" i="12"/>
  <c r="H371" i="12"/>
  <c r="B372" i="12"/>
  <c r="E372" i="12" s="1"/>
  <c r="C370" i="16"/>
  <c r="H370" i="16"/>
  <c r="B371" i="16"/>
  <c r="E369" i="16"/>
  <c r="G369" i="16" s="1"/>
  <c r="F369" i="16"/>
  <c r="D369" i="16"/>
  <c r="J369" i="16"/>
  <c r="K369" i="16"/>
  <c r="I369" i="16"/>
  <c r="L508" i="20"/>
  <c r="J509" i="20"/>
  <c r="K508" i="20"/>
  <c r="D173" i="18" l="1"/>
  <c r="E173" i="18"/>
  <c r="F173" i="18"/>
  <c r="G173" i="18"/>
  <c r="C174" i="18"/>
  <c r="H174" i="18"/>
  <c r="B175" i="18"/>
  <c r="C371" i="16"/>
  <c r="H371" i="16"/>
  <c r="B372" i="16"/>
  <c r="H372" i="12"/>
  <c r="C372" i="12"/>
  <c r="B373" i="12"/>
  <c r="E373" i="12" s="1"/>
  <c r="D371" i="12"/>
  <c r="F371" i="12"/>
  <c r="G371" i="12"/>
  <c r="J371" i="12"/>
  <c r="K371" i="12"/>
  <c r="I371" i="12"/>
  <c r="J370" i="16"/>
  <c r="I370" i="16"/>
  <c r="K370" i="16"/>
  <c r="F370" i="16"/>
  <c r="E370" i="16"/>
  <c r="G370" i="16" s="1"/>
  <c r="D370" i="16"/>
  <c r="K509" i="20"/>
  <c r="L509" i="20"/>
  <c r="J510" i="20"/>
  <c r="G174" i="18" l="1"/>
  <c r="F174" i="18"/>
  <c r="D174" i="18"/>
  <c r="E174" i="18"/>
  <c r="H175" i="18"/>
  <c r="C175" i="18"/>
  <c r="B176" i="18"/>
  <c r="J372" i="12"/>
  <c r="I372" i="12"/>
  <c r="K372" i="12"/>
  <c r="H373" i="12"/>
  <c r="C373" i="12"/>
  <c r="B374" i="12"/>
  <c r="E374" i="12" s="1"/>
  <c r="F372" i="12"/>
  <c r="D372" i="12"/>
  <c r="G372" i="12"/>
  <c r="I371" i="16"/>
  <c r="K371" i="16"/>
  <c r="J371" i="16"/>
  <c r="C372" i="16"/>
  <c r="H372" i="16"/>
  <c r="B373" i="16"/>
  <c r="F371" i="16"/>
  <c r="E371" i="16"/>
  <c r="G371" i="16" s="1"/>
  <c r="D371" i="16"/>
  <c r="L510" i="20"/>
  <c r="J511" i="20"/>
  <c r="K510" i="20"/>
  <c r="H176" i="18" l="1"/>
  <c r="C176" i="18"/>
  <c r="B177" i="18"/>
  <c r="G175" i="18"/>
  <c r="D175" i="18"/>
  <c r="F175" i="18"/>
  <c r="E175" i="18"/>
  <c r="D373" i="12"/>
  <c r="F373" i="12"/>
  <c r="G373" i="12"/>
  <c r="C374" i="12"/>
  <c r="H374" i="12"/>
  <c r="B375" i="12"/>
  <c r="E375" i="12" s="1"/>
  <c r="I373" i="12"/>
  <c r="J373" i="12"/>
  <c r="K373" i="12"/>
  <c r="J372" i="16"/>
  <c r="I372" i="16"/>
  <c r="K372" i="16"/>
  <c r="H373" i="16"/>
  <c r="C373" i="16"/>
  <c r="B374" i="16"/>
  <c r="E372" i="16"/>
  <c r="G372" i="16" s="1"/>
  <c r="D372" i="16"/>
  <c r="F372" i="16"/>
  <c r="K511" i="20"/>
  <c r="L511" i="20"/>
  <c r="J512" i="20"/>
  <c r="C177" i="18" l="1"/>
  <c r="H177" i="18"/>
  <c r="B178" i="18"/>
  <c r="F176" i="18"/>
  <c r="E176" i="18"/>
  <c r="G176" i="18"/>
  <c r="D176" i="18"/>
  <c r="H375" i="12"/>
  <c r="C375" i="12"/>
  <c r="B376" i="12"/>
  <c r="E376" i="12" s="1"/>
  <c r="K374" i="12"/>
  <c r="I374" i="12"/>
  <c r="J374" i="12"/>
  <c r="G374" i="12"/>
  <c r="F374" i="12"/>
  <c r="D374" i="12"/>
  <c r="H374" i="16"/>
  <c r="C374" i="16"/>
  <c r="B375" i="16"/>
  <c r="E373" i="16"/>
  <c r="G373" i="16" s="1"/>
  <c r="D373" i="16"/>
  <c r="F373" i="16"/>
  <c r="J373" i="16"/>
  <c r="K373" i="16"/>
  <c r="I373" i="16"/>
  <c r="K512" i="20"/>
  <c r="J513" i="20"/>
  <c r="L512" i="20"/>
  <c r="C178" i="18" l="1"/>
  <c r="H178" i="18"/>
  <c r="B179" i="18"/>
  <c r="D177" i="18"/>
  <c r="G177" i="18"/>
  <c r="E177" i="18"/>
  <c r="F177" i="18"/>
  <c r="D374" i="16"/>
  <c r="E374" i="16"/>
  <c r="G374" i="16" s="1"/>
  <c r="F374" i="16"/>
  <c r="I374" i="16"/>
  <c r="J374" i="16"/>
  <c r="K374" i="16"/>
  <c r="H376" i="12"/>
  <c r="C376" i="12"/>
  <c r="B377" i="12"/>
  <c r="E377" i="12" s="1"/>
  <c r="G375" i="12"/>
  <c r="D375" i="12"/>
  <c r="F375" i="12"/>
  <c r="H375" i="16"/>
  <c r="C375" i="16"/>
  <c r="B376" i="16"/>
  <c r="J375" i="12"/>
  <c r="K375" i="12"/>
  <c r="I375" i="12"/>
  <c r="K513" i="20"/>
  <c r="L513" i="20"/>
  <c r="J514" i="20"/>
  <c r="C179" i="18" l="1"/>
  <c r="H179" i="18"/>
  <c r="B180" i="18"/>
  <c r="F178" i="18"/>
  <c r="E178" i="18"/>
  <c r="G178" i="18"/>
  <c r="D178" i="18"/>
  <c r="C376" i="16"/>
  <c r="H376" i="16"/>
  <c r="B377" i="16"/>
  <c r="D375" i="16"/>
  <c r="E375" i="16"/>
  <c r="G375" i="16" s="1"/>
  <c r="F375" i="16"/>
  <c r="J375" i="16"/>
  <c r="I375" i="16"/>
  <c r="K375" i="16"/>
  <c r="C377" i="12"/>
  <c r="H377" i="12"/>
  <c r="B378" i="12"/>
  <c r="E378" i="12" s="1"/>
  <c r="D376" i="12"/>
  <c r="F376" i="12"/>
  <c r="G376" i="12"/>
  <c r="I376" i="12"/>
  <c r="K376" i="12"/>
  <c r="J376" i="12"/>
  <c r="J515" i="20"/>
  <c r="K514" i="20"/>
  <c r="L514" i="20"/>
  <c r="E179" i="18" l="1"/>
  <c r="G179" i="18"/>
  <c r="D179" i="18"/>
  <c r="F179" i="18"/>
  <c r="H180" i="18"/>
  <c r="C180" i="18"/>
  <c r="B181" i="18"/>
  <c r="J376" i="16"/>
  <c r="I376" i="16"/>
  <c r="K376" i="16"/>
  <c r="F376" i="16"/>
  <c r="E376" i="16"/>
  <c r="G376" i="16" s="1"/>
  <c r="D376" i="16"/>
  <c r="C378" i="12"/>
  <c r="H378" i="12"/>
  <c r="B379" i="12"/>
  <c r="E379" i="12" s="1"/>
  <c r="H377" i="16"/>
  <c r="C377" i="16"/>
  <c r="B378" i="16"/>
  <c r="I377" i="12"/>
  <c r="K377" i="12"/>
  <c r="J377" i="12"/>
  <c r="G377" i="12"/>
  <c r="D377" i="12"/>
  <c r="F377" i="12"/>
  <c r="K515" i="20"/>
  <c r="J516" i="20"/>
  <c r="L515" i="20"/>
  <c r="E180" i="18" l="1"/>
  <c r="G180" i="18"/>
  <c r="D180" i="18"/>
  <c r="F180" i="18"/>
  <c r="C181" i="18"/>
  <c r="H181" i="18"/>
  <c r="B182" i="18"/>
  <c r="H378" i="16"/>
  <c r="C378" i="16"/>
  <c r="B379" i="16"/>
  <c r="F377" i="16"/>
  <c r="D377" i="16"/>
  <c r="E377" i="16"/>
  <c r="G377" i="16" s="1"/>
  <c r="J377" i="16"/>
  <c r="K377" i="16"/>
  <c r="I377" i="16"/>
  <c r="C379" i="12"/>
  <c r="H379" i="12"/>
  <c r="B380" i="12"/>
  <c r="E380" i="12" s="1"/>
  <c r="K378" i="12"/>
  <c r="I378" i="12"/>
  <c r="J378" i="12"/>
  <c r="F378" i="12"/>
  <c r="G378" i="12"/>
  <c r="D378" i="12"/>
  <c r="K516" i="20"/>
  <c r="L516" i="20"/>
  <c r="J517" i="20"/>
  <c r="D181" i="18" l="1"/>
  <c r="E181" i="18"/>
  <c r="G181" i="18"/>
  <c r="F181" i="18"/>
  <c r="C182" i="18"/>
  <c r="H182" i="18"/>
  <c r="B183" i="18"/>
  <c r="H379" i="16"/>
  <c r="C379" i="16"/>
  <c r="B380" i="16"/>
  <c r="E378" i="16"/>
  <c r="G378" i="16" s="1"/>
  <c r="D378" i="16"/>
  <c r="F378" i="16"/>
  <c r="C380" i="12"/>
  <c r="H380" i="12"/>
  <c r="B381" i="12"/>
  <c r="E381" i="12" s="1"/>
  <c r="K378" i="16"/>
  <c r="J378" i="16"/>
  <c r="I378" i="16"/>
  <c r="K379" i="12"/>
  <c r="I379" i="12"/>
  <c r="J379" i="12"/>
  <c r="F379" i="12"/>
  <c r="D379" i="12"/>
  <c r="G379" i="12"/>
  <c r="J518" i="20"/>
  <c r="L517" i="20"/>
  <c r="K517" i="20"/>
  <c r="C183" i="18" l="1"/>
  <c r="H183" i="18"/>
  <c r="B184" i="18"/>
  <c r="E182" i="18"/>
  <c r="G182" i="18"/>
  <c r="D182" i="18"/>
  <c r="F182" i="18"/>
  <c r="I379" i="16"/>
  <c r="K379" i="16"/>
  <c r="J379" i="16"/>
  <c r="E379" i="16"/>
  <c r="G379" i="16" s="1"/>
  <c r="F379" i="16"/>
  <c r="D379" i="16"/>
  <c r="H381" i="12"/>
  <c r="C381" i="12"/>
  <c r="B382" i="12"/>
  <c r="E382" i="12" s="1"/>
  <c r="J380" i="12"/>
  <c r="I380" i="12"/>
  <c r="K380" i="12"/>
  <c r="F380" i="12"/>
  <c r="G380" i="12"/>
  <c r="D380" i="12"/>
  <c r="H380" i="16"/>
  <c r="C380" i="16"/>
  <c r="B381" i="16"/>
  <c r="K518" i="20"/>
  <c r="L518" i="20"/>
  <c r="J519" i="20"/>
  <c r="H184" i="18" l="1"/>
  <c r="C184" i="18"/>
  <c r="B185" i="18"/>
  <c r="D183" i="18"/>
  <c r="F183" i="18"/>
  <c r="E183" i="18"/>
  <c r="G183" i="18"/>
  <c r="C381" i="16"/>
  <c r="H381" i="16"/>
  <c r="B382" i="16"/>
  <c r="H382" i="12"/>
  <c r="C382" i="12"/>
  <c r="B383" i="12"/>
  <c r="E383" i="12" s="1"/>
  <c r="D381" i="12"/>
  <c r="F381" i="12"/>
  <c r="G381" i="12"/>
  <c r="J381" i="12"/>
  <c r="K381" i="12"/>
  <c r="I381" i="12"/>
  <c r="F380" i="16"/>
  <c r="E380" i="16"/>
  <c r="G380" i="16" s="1"/>
  <c r="D380" i="16"/>
  <c r="J380" i="16"/>
  <c r="I380" i="16"/>
  <c r="K380" i="16"/>
  <c r="J520" i="20"/>
  <c r="L519" i="20"/>
  <c r="K519" i="20"/>
  <c r="C185" i="18" l="1"/>
  <c r="H185" i="18"/>
  <c r="B186" i="18"/>
  <c r="G184" i="18"/>
  <c r="D184" i="18"/>
  <c r="E184" i="18"/>
  <c r="F184" i="18"/>
  <c r="C382" i="16"/>
  <c r="H382" i="16"/>
  <c r="B383" i="16"/>
  <c r="J381" i="16"/>
  <c r="K381" i="16"/>
  <c r="I381" i="16"/>
  <c r="E381" i="16"/>
  <c r="G381" i="16" s="1"/>
  <c r="F381" i="16"/>
  <c r="D381" i="16"/>
  <c r="H383" i="12"/>
  <c r="C383" i="12"/>
  <c r="B384" i="12"/>
  <c r="E384" i="12" s="1"/>
  <c r="G382" i="12"/>
  <c r="D382" i="12"/>
  <c r="F382" i="12"/>
  <c r="I382" i="12"/>
  <c r="J382" i="12"/>
  <c r="K382" i="12"/>
  <c r="L520" i="20"/>
  <c r="J521" i="20"/>
  <c r="K520" i="20"/>
  <c r="H186" i="18" l="1"/>
  <c r="C186" i="18"/>
  <c r="B187" i="18"/>
  <c r="D185" i="18"/>
  <c r="E185" i="18"/>
  <c r="F185" i="18"/>
  <c r="G185" i="18"/>
  <c r="H384" i="12"/>
  <c r="C384" i="12"/>
  <c r="B385" i="12"/>
  <c r="E385" i="12" s="1"/>
  <c r="I383" i="12"/>
  <c r="K383" i="12"/>
  <c r="J383" i="12"/>
  <c r="G383" i="12"/>
  <c r="D383" i="12"/>
  <c r="F383" i="12"/>
  <c r="H383" i="16"/>
  <c r="C383" i="16"/>
  <c r="B384" i="16"/>
  <c r="K382" i="16"/>
  <c r="I382" i="16"/>
  <c r="J382" i="16"/>
  <c r="D382" i="16"/>
  <c r="F382" i="16"/>
  <c r="E382" i="16"/>
  <c r="G382" i="16" s="1"/>
  <c r="K521" i="20"/>
  <c r="L521" i="20"/>
  <c r="J522" i="20"/>
  <c r="C187" i="18" l="1"/>
  <c r="H187" i="18"/>
  <c r="B188" i="18"/>
  <c r="E186" i="18"/>
  <c r="F186" i="18"/>
  <c r="G186" i="18"/>
  <c r="D186" i="18"/>
  <c r="D383" i="16"/>
  <c r="E383" i="16"/>
  <c r="G383" i="16" s="1"/>
  <c r="F383" i="16"/>
  <c r="J383" i="16"/>
  <c r="K383" i="16"/>
  <c r="I383" i="16"/>
  <c r="C384" i="16"/>
  <c r="H384" i="16"/>
  <c r="B385" i="16"/>
  <c r="H385" i="12"/>
  <c r="C385" i="12"/>
  <c r="B386" i="12"/>
  <c r="E386" i="12" s="1"/>
  <c r="G384" i="12"/>
  <c r="F384" i="12"/>
  <c r="D384" i="12"/>
  <c r="J384" i="12"/>
  <c r="K384" i="12"/>
  <c r="I384" i="12"/>
  <c r="L522" i="20"/>
  <c r="K522" i="20"/>
  <c r="J523" i="20"/>
  <c r="C188" i="18" l="1"/>
  <c r="H188" i="18"/>
  <c r="B189" i="18"/>
  <c r="F187" i="18"/>
  <c r="D187" i="18"/>
  <c r="G187" i="18"/>
  <c r="E187" i="18"/>
  <c r="F385" i="12"/>
  <c r="D385" i="12"/>
  <c r="G385" i="12"/>
  <c r="H385" i="16"/>
  <c r="C385" i="16"/>
  <c r="B386" i="16"/>
  <c r="E384" i="16"/>
  <c r="G384" i="16" s="1"/>
  <c r="D384" i="16"/>
  <c r="F384" i="16"/>
  <c r="J384" i="16"/>
  <c r="K384" i="16"/>
  <c r="I384" i="16"/>
  <c r="J385" i="12"/>
  <c r="K385" i="12"/>
  <c r="I385" i="12"/>
  <c r="C386" i="12"/>
  <c r="H386" i="12"/>
  <c r="B387" i="12"/>
  <c r="E387" i="12" s="1"/>
  <c r="L523" i="20"/>
  <c r="J524" i="20"/>
  <c r="K523" i="20"/>
  <c r="C189" i="18" l="1"/>
  <c r="H189" i="18"/>
  <c r="B190" i="18"/>
  <c r="D188" i="18"/>
  <c r="F188" i="18"/>
  <c r="G188" i="18"/>
  <c r="E188" i="18"/>
  <c r="J386" i="12"/>
  <c r="K386" i="12"/>
  <c r="I386" i="12"/>
  <c r="F385" i="16"/>
  <c r="D385" i="16"/>
  <c r="E385" i="16"/>
  <c r="G385" i="16" s="1"/>
  <c r="I385" i="16"/>
  <c r="J385" i="16"/>
  <c r="K385" i="16"/>
  <c r="H386" i="16"/>
  <c r="C386" i="16"/>
  <c r="B387" i="16"/>
  <c r="F386" i="12"/>
  <c r="G386" i="12"/>
  <c r="D386" i="12"/>
  <c r="H387" i="12"/>
  <c r="C387" i="12"/>
  <c r="B388" i="12"/>
  <c r="E388" i="12" s="1"/>
  <c r="K524" i="20"/>
  <c r="L524" i="20"/>
  <c r="J525" i="20"/>
  <c r="E189" i="18" l="1"/>
  <c r="G189" i="18"/>
  <c r="F189" i="18"/>
  <c r="D189" i="18"/>
  <c r="C190" i="18"/>
  <c r="H190" i="18"/>
  <c r="B191" i="18"/>
  <c r="K386" i="16"/>
  <c r="J386" i="16"/>
  <c r="I386" i="16"/>
  <c r="H387" i="16"/>
  <c r="C387" i="16"/>
  <c r="B388" i="16"/>
  <c r="F386" i="16"/>
  <c r="D386" i="16"/>
  <c r="E386" i="16"/>
  <c r="G386" i="16" s="1"/>
  <c r="H388" i="12"/>
  <c r="C388" i="12"/>
  <c r="B389" i="12"/>
  <c r="E389" i="12" s="1"/>
  <c r="G387" i="12"/>
  <c r="F387" i="12"/>
  <c r="D387" i="12"/>
  <c r="J387" i="12"/>
  <c r="I387" i="12"/>
  <c r="K387" i="12"/>
  <c r="J526" i="20"/>
  <c r="K525" i="20"/>
  <c r="L525" i="20"/>
  <c r="C191" i="18" l="1"/>
  <c r="H191" i="18"/>
  <c r="B192" i="18"/>
  <c r="G190" i="18"/>
  <c r="D190" i="18"/>
  <c r="E190" i="18"/>
  <c r="F190" i="18"/>
  <c r="C389" i="12"/>
  <c r="H389" i="12"/>
  <c r="B390" i="12"/>
  <c r="E390" i="12" s="1"/>
  <c r="H388" i="16"/>
  <c r="C388" i="16"/>
  <c r="B389" i="16"/>
  <c r="D387" i="16"/>
  <c r="F387" i="16"/>
  <c r="E387" i="16"/>
  <c r="G387" i="16" s="1"/>
  <c r="G388" i="12"/>
  <c r="F388" i="12"/>
  <c r="D388" i="12"/>
  <c r="I387" i="16"/>
  <c r="J387" i="16"/>
  <c r="K387" i="16"/>
  <c r="J388" i="12"/>
  <c r="I388" i="12"/>
  <c r="K388" i="12"/>
  <c r="J527" i="20"/>
  <c r="K526" i="20"/>
  <c r="L526" i="20"/>
  <c r="G191" i="18" l="1"/>
  <c r="F191" i="18"/>
  <c r="E191" i="18"/>
  <c r="D191" i="18"/>
  <c r="H192" i="18"/>
  <c r="C192" i="18"/>
  <c r="B193" i="18"/>
  <c r="H389" i="16"/>
  <c r="C389" i="16"/>
  <c r="B390" i="16"/>
  <c r="F388" i="16"/>
  <c r="D388" i="16"/>
  <c r="E388" i="16"/>
  <c r="G388" i="16" s="1"/>
  <c r="J388" i="16"/>
  <c r="K388" i="16"/>
  <c r="I388" i="16"/>
  <c r="C390" i="12"/>
  <c r="H390" i="12"/>
  <c r="B391" i="12"/>
  <c r="E391" i="12" s="1"/>
  <c r="K389" i="12"/>
  <c r="I389" i="12"/>
  <c r="J389" i="12"/>
  <c r="D389" i="12"/>
  <c r="G389" i="12"/>
  <c r="F389" i="12"/>
  <c r="K527" i="20"/>
  <c r="L527" i="20"/>
  <c r="J528" i="20"/>
  <c r="D192" i="18" l="1"/>
  <c r="G192" i="18"/>
  <c r="F192" i="18"/>
  <c r="E192" i="18"/>
  <c r="H193" i="18"/>
  <c r="C193" i="18"/>
  <c r="B194" i="18"/>
  <c r="C391" i="12"/>
  <c r="H391" i="12"/>
  <c r="B392" i="12"/>
  <c r="E392" i="12" s="1"/>
  <c r="F390" i="12"/>
  <c r="G390" i="12"/>
  <c r="D390" i="12"/>
  <c r="J390" i="12"/>
  <c r="I390" i="12"/>
  <c r="K390" i="12"/>
  <c r="C390" i="16"/>
  <c r="H390" i="16"/>
  <c r="B391" i="16"/>
  <c r="F389" i="16"/>
  <c r="D389" i="16"/>
  <c r="E389" i="16"/>
  <c r="G389" i="16" s="1"/>
  <c r="J389" i="16"/>
  <c r="I389" i="16"/>
  <c r="K389" i="16"/>
  <c r="K528" i="20"/>
  <c r="L528" i="20"/>
  <c r="J529" i="20"/>
  <c r="C194" i="18" l="1"/>
  <c r="H194" i="18"/>
  <c r="B195" i="18"/>
  <c r="G193" i="18"/>
  <c r="F193" i="18"/>
  <c r="E193" i="18"/>
  <c r="D193" i="18"/>
  <c r="J390" i="16"/>
  <c r="I390" i="16"/>
  <c r="K390" i="16"/>
  <c r="H391" i="16"/>
  <c r="C391" i="16"/>
  <c r="B392" i="16"/>
  <c r="D390" i="16"/>
  <c r="E390" i="16"/>
  <c r="G390" i="16" s="1"/>
  <c r="F390" i="16"/>
  <c r="C392" i="12"/>
  <c r="H392" i="12"/>
  <c r="B393" i="12"/>
  <c r="E393" i="12" s="1"/>
  <c r="K391" i="12"/>
  <c r="I391" i="12"/>
  <c r="J391" i="12"/>
  <c r="D391" i="12"/>
  <c r="G391" i="12"/>
  <c r="F391" i="12"/>
  <c r="L529" i="20"/>
  <c r="K529" i="20"/>
  <c r="J530" i="20"/>
  <c r="E194" i="18" l="1"/>
  <c r="F194" i="18"/>
  <c r="D194" i="18"/>
  <c r="G194" i="18"/>
  <c r="C195" i="18"/>
  <c r="H195" i="18"/>
  <c r="B196" i="18"/>
  <c r="H393" i="12"/>
  <c r="C393" i="12"/>
  <c r="B394" i="12"/>
  <c r="E394" i="12" s="1"/>
  <c r="F392" i="12"/>
  <c r="D392" i="12"/>
  <c r="G392" i="12"/>
  <c r="F391" i="16"/>
  <c r="E391" i="16"/>
  <c r="G391" i="16" s="1"/>
  <c r="D391" i="16"/>
  <c r="K392" i="12"/>
  <c r="I392" i="12"/>
  <c r="J392" i="12"/>
  <c r="I391" i="16"/>
  <c r="K391" i="16"/>
  <c r="J391" i="16"/>
  <c r="H392" i="16"/>
  <c r="C392" i="16"/>
  <c r="B393" i="16"/>
  <c r="L530" i="20"/>
  <c r="J531" i="20"/>
  <c r="K530" i="20"/>
  <c r="E195" i="18" l="1"/>
  <c r="F195" i="18"/>
  <c r="G195" i="18"/>
  <c r="D195" i="18"/>
  <c r="C196" i="18"/>
  <c r="H196" i="18"/>
  <c r="B197" i="18"/>
  <c r="H393" i="16"/>
  <c r="C393" i="16"/>
  <c r="B394" i="16"/>
  <c r="H394" i="12"/>
  <c r="C394" i="12"/>
  <c r="B395" i="12"/>
  <c r="E395" i="12" s="1"/>
  <c r="G393" i="12"/>
  <c r="D393" i="12"/>
  <c r="F393" i="12"/>
  <c r="E392" i="16"/>
  <c r="G392" i="16" s="1"/>
  <c r="D392" i="16"/>
  <c r="F392" i="16"/>
  <c r="J392" i="16"/>
  <c r="I392" i="16"/>
  <c r="K392" i="16"/>
  <c r="I393" i="12"/>
  <c r="J393" i="12"/>
  <c r="K393" i="12"/>
  <c r="J532" i="20"/>
  <c r="L531" i="20"/>
  <c r="K531" i="20"/>
  <c r="D196" i="18" l="1"/>
  <c r="E196" i="18"/>
  <c r="G196" i="18"/>
  <c r="F196" i="18"/>
  <c r="H197" i="18"/>
  <c r="C197" i="18"/>
  <c r="B198" i="18"/>
  <c r="F394" i="12"/>
  <c r="G394" i="12"/>
  <c r="D394" i="12"/>
  <c r="I394" i="12"/>
  <c r="J394" i="12"/>
  <c r="K394" i="12"/>
  <c r="H394" i="16"/>
  <c r="C394" i="16"/>
  <c r="B395" i="16"/>
  <c r="D393" i="16"/>
  <c r="F393" i="16"/>
  <c r="E393" i="16"/>
  <c r="G393" i="16" s="1"/>
  <c r="C395" i="12"/>
  <c r="H395" i="12"/>
  <c r="B396" i="12"/>
  <c r="E396" i="12" s="1"/>
  <c r="I393" i="16"/>
  <c r="J393" i="16"/>
  <c r="K393" i="16"/>
  <c r="J533" i="20"/>
  <c r="K532" i="20"/>
  <c r="L532" i="20"/>
  <c r="C198" i="18" l="1"/>
  <c r="H198" i="18"/>
  <c r="B199" i="18"/>
  <c r="D197" i="18"/>
  <c r="G197" i="18"/>
  <c r="E197" i="18"/>
  <c r="F197" i="18"/>
  <c r="I394" i="16"/>
  <c r="J394" i="16"/>
  <c r="K394" i="16"/>
  <c r="H396" i="12"/>
  <c r="C396" i="12"/>
  <c r="B397" i="12"/>
  <c r="E397" i="12" s="1"/>
  <c r="C395" i="16"/>
  <c r="H395" i="16"/>
  <c r="B396" i="16"/>
  <c r="F394" i="16"/>
  <c r="D394" i="16"/>
  <c r="E394" i="16"/>
  <c r="G394" i="16" s="1"/>
  <c r="K395" i="12"/>
  <c r="J395" i="12"/>
  <c r="I395" i="12"/>
  <c r="F395" i="12"/>
  <c r="D395" i="12"/>
  <c r="G395" i="12"/>
  <c r="K533" i="20"/>
  <c r="J534" i="20"/>
  <c r="L533" i="20"/>
  <c r="F198" i="18" l="1"/>
  <c r="E198" i="18"/>
  <c r="D198" i="18"/>
  <c r="G198" i="18"/>
  <c r="H199" i="18"/>
  <c r="C199" i="18"/>
  <c r="B200" i="18"/>
  <c r="C396" i="16"/>
  <c r="H396" i="16"/>
  <c r="B397" i="16"/>
  <c r="K395" i="16"/>
  <c r="I395" i="16"/>
  <c r="J395" i="16"/>
  <c r="F396" i="12"/>
  <c r="G396" i="12"/>
  <c r="D396" i="12"/>
  <c r="D395" i="16"/>
  <c r="F395" i="16"/>
  <c r="E395" i="16"/>
  <c r="G395" i="16" s="1"/>
  <c r="H397" i="12"/>
  <c r="C397" i="12"/>
  <c r="B398" i="12"/>
  <c r="E398" i="12" s="1"/>
  <c r="J396" i="12"/>
  <c r="I396" i="12"/>
  <c r="K396" i="12"/>
  <c r="L534" i="20"/>
  <c r="K534" i="20"/>
  <c r="J535" i="20"/>
  <c r="G199" i="18" l="1"/>
  <c r="F199" i="18"/>
  <c r="D199" i="18"/>
  <c r="E199" i="18"/>
  <c r="H200" i="18"/>
  <c r="C200" i="18"/>
  <c r="B201" i="18"/>
  <c r="H397" i="16"/>
  <c r="C397" i="16"/>
  <c r="B398" i="16"/>
  <c r="J396" i="16"/>
  <c r="I396" i="16"/>
  <c r="K396" i="16"/>
  <c r="H398" i="12"/>
  <c r="C398" i="12"/>
  <c r="B399" i="12"/>
  <c r="E399" i="12" s="1"/>
  <c r="D397" i="12"/>
  <c r="F397" i="12"/>
  <c r="G397" i="12"/>
  <c r="I397" i="12"/>
  <c r="J397" i="12"/>
  <c r="K397" i="12"/>
  <c r="D396" i="16"/>
  <c r="F396" i="16"/>
  <c r="E396" i="16"/>
  <c r="G396" i="16" s="1"/>
  <c r="L535" i="20"/>
  <c r="K535" i="20"/>
  <c r="J536" i="20"/>
  <c r="D200" i="18" l="1"/>
  <c r="G200" i="18"/>
  <c r="E200" i="18"/>
  <c r="F200" i="18"/>
  <c r="C201" i="18"/>
  <c r="H201" i="18"/>
  <c r="B202" i="18"/>
  <c r="I398" i="12"/>
  <c r="K398" i="12"/>
  <c r="J398" i="12"/>
  <c r="H399" i="12"/>
  <c r="C399" i="12"/>
  <c r="B400" i="12"/>
  <c r="E400" i="12" s="1"/>
  <c r="H398" i="16"/>
  <c r="C398" i="16"/>
  <c r="B399" i="16"/>
  <c r="F398" i="12"/>
  <c r="D398" i="12"/>
  <c r="G398" i="12"/>
  <c r="F397" i="16"/>
  <c r="D397" i="16"/>
  <c r="E397" i="16"/>
  <c r="G397" i="16" s="1"/>
  <c r="I397" i="16"/>
  <c r="J397" i="16"/>
  <c r="K397" i="16"/>
  <c r="K536" i="20"/>
  <c r="J537" i="20"/>
  <c r="L536" i="20"/>
  <c r="D201" i="18" l="1"/>
  <c r="E201" i="18"/>
  <c r="F201" i="18"/>
  <c r="G201" i="18"/>
  <c r="C202" i="18"/>
  <c r="H202" i="18"/>
  <c r="B203" i="18"/>
  <c r="C399" i="16"/>
  <c r="H399" i="16"/>
  <c r="B400" i="16"/>
  <c r="F399" i="12"/>
  <c r="D399" i="12"/>
  <c r="G399" i="12"/>
  <c r="F398" i="16"/>
  <c r="D398" i="16"/>
  <c r="E398" i="16"/>
  <c r="G398" i="16" s="1"/>
  <c r="J399" i="12"/>
  <c r="I399" i="12"/>
  <c r="K399" i="12"/>
  <c r="I398" i="16"/>
  <c r="J398" i="16"/>
  <c r="K398" i="16"/>
  <c r="C400" i="12"/>
  <c r="H400" i="12"/>
  <c r="B401" i="12"/>
  <c r="E401" i="12" s="1"/>
  <c r="J538" i="20"/>
  <c r="K537" i="20"/>
  <c r="L537" i="20"/>
  <c r="F202" i="18" l="1"/>
  <c r="D202" i="18"/>
  <c r="G202" i="18"/>
  <c r="E202" i="18"/>
  <c r="C203" i="18"/>
  <c r="H203" i="18"/>
  <c r="B204" i="18"/>
  <c r="C401" i="12"/>
  <c r="H401" i="12"/>
  <c r="B402" i="12"/>
  <c r="E402" i="12" s="1"/>
  <c r="J400" i="12"/>
  <c r="I400" i="12"/>
  <c r="K400" i="12"/>
  <c r="G400" i="12"/>
  <c r="F400" i="12"/>
  <c r="D400" i="12"/>
  <c r="H400" i="16"/>
  <c r="C400" i="16"/>
  <c r="B401" i="16"/>
  <c r="J399" i="16"/>
  <c r="I399" i="16"/>
  <c r="K399" i="16"/>
  <c r="D399" i="16"/>
  <c r="E399" i="16"/>
  <c r="G399" i="16" s="1"/>
  <c r="F399" i="16"/>
  <c r="J539" i="20"/>
  <c r="K538" i="20"/>
  <c r="L538" i="20"/>
  <c r="H204" i="18" l="1"/>
  <c r="C204" i="18"/>
  <c r="B205" i="18"/>
  <c r="E203" i="18"/>
  <c r="D203" i="18"/>
  <c r="G203" i="18"/>
  <c r="F203" i="18"/>
  <c r="C402" i="12"/>
  <c r="H402" i="12"/>
  <c r="B403" i="12"/>
  <c r="E403" i="12" s="1"/>
  <c r="I401" i="12"/>
  <c r="J401" i="12"/>
  <c r="K401" i="12"/>
  <c r="D401" i="12"/>
  <c r="G401" i="12"/>
  <c r="F401" i="12"/>
  <c r="C401" i="16"/>
  <c r="H401" i="16"/>
  <c r="B402" i="16"/>
  <c r="E400" i="16"/>
  <c r="G400" i="16" s="1"/>
  <c r="F400" i="16"/>
  <c r="D400" i="16"/>
  <c r="I400" i="16"/>
  <c r="K400" i="16"/>
  <c r="J400" i="16"/>
  <c r="K539" i="20"/>
  <c r="J540" i="20"/>
  <c r="L539" i="20"/>
  <c r="H205" i="18" l="1"/>
  <c r="C205" i="18"/>
  <c r="B206" i="18"/>
  <c r="E204" i="18"/>
  <c r="F204" i="18"/>
  <c r="G204" i="18"/>
  <c r="D204" i="18"/>
  <c r="J402" i="12"/>
  <c r="I402" i="12"/>
  <c r="K402" i="12"/>
  <c r="G402" i="12"/>
  <c r="F402" i="12"/>
  <c r="D402" i="12"/>
  <c r="H402" i="16"/>
  <c r="C402" i="16"/>
  <c r="B403" i="16"/>
  <c r="H403" i="12"/>
  <c r="C403" i="12"/>
  <c r="B404" i="12"/>
  <c r="E404" i="12" s="1"/>
  <c r="I401" i="16"/>
  <c r="J401" i="16"/>
  <c r="K401" i="16"/>
  <c r="E401" i="16"/>
  <c r="G401" i="16" s="1"/>
  <c r="D401" i="16"/>
  <c r="F401" i="16"/>
  <c r="K540" i="20"/>
  <c r="L540" i="20"/>
  <c r="J541" i="20"/>
  <c r="C206" i="18" l="1"/>
  <c r="H206" i="18"/>
  <c r="B207" i="18"/>
  <c r="E205" i="18"/>
  <c r="G205" i="18"/>
  <c r="D205" i="18"/>
  <c r="F205" i="18"/>
  <c r="C404" i="12"/>
  <c r="H404" i="12"/>
  <c r="B405" i="12"/>
  <c r="E405" i="12" s="1"/>
  <c r="D403" i="12"/>
  <c r="G403" i="12"/>
  <c r="F403" i="12"/>
  <c r="K403" i="12"/>
  <c r="I403" i="12"/>
  <c r="J403" i="12"/>
  <c r="H403" i="16"/>
  <c r="C403" i="16"/>
  <c r="B404" i="16"/>
  <c r="E402" i="16"/>
  <c r="G402" i="16" s="1"/>
  <c r="D402" i="16"/>
  <c r="F402" i="16"/>
  <c r="J402" i="16"/>
  <c r="K402" i="16"/>
  <c r="I402" i="16"/>
  <c r="L541" i="20"/>
  <c r="K541" i="20"/>
  <c r="J542" i="20"/>
  <c r="C207" i="18" l="1"/>
  <c r="H207" i="18"/>
  <c r="B208" i="18"/>
  <c r="E206" i="18"/>
  <c r="G206" i="18"/>
  <c r="D206" i="18"/>
  <c r="F206" i="18"/>
  <c r="K404" i="12"/>
  <c r="J404" i="12"/>
  <c r="I404" i="12"/>
  <c r="G404" i="12"/>
  <c r="F404" i="12"/>
  <c r="D404" i="12"/>
  <c r="H404" i="16"/>
  <c r="C404" i="16"/>
  <c r="B405" i="16"/>
  <c r="H405" i="12"/>
  <c r="C405" i="12"/>
  <c r="B406" i="12"/>
  <c r="E406" i="12" s="1"/>
  <c r="F403" i="16"/>
  <c r="E403" i="16"/>
  <c r="G403" i="16" s="1"/>
  <c r="D403" i="16"/>
  <c r="K403" i="16"/>
  <c r="I403" i="16"/>
  <c r="J403" i="16"/>
  <c r="J543" i="20"/>
  <c r="K542" i="20"/>
  <c r="L542" i="20"/>
  <c r="H208" i="18" l="1"/>
  <c r="C208" i="18"/>
  <c r="B209" i="18"/>
  <c r="F207" i="18"/>
  <c r="D207" i="18"/>
  <c r="G207" i="18"/>
  <c r="E207" i="18"/>
  <c r="H406" i="12"/>
  <c r="C406" i="12"/>
  <c r="B407" i="12"/>
  <c r="E407" i="12" s="1"/>
  <c r="G405" i="12"/>
  <c r="F405" i="12"/>
  <c r="D405" i="12"/>
  <c r="C405" i="16"/>
  <c r="H405" i="16"/>
  <c r="B406" i="16"/>
  <c r="J405" i="12"/>
  <c r="K405" i="12"/>
  <c r="I405" i="12"/>
  <c r="F404" i="16"/>
  <c r="D404" i="16"/>
  <c r="E404" i="16"/>
  <c r="G404" i="16" s="1"/>
  <c r="I404" i="16"/>
  <c r="J404" i="16"/>
  <c r="K404" i="16"/>
  <c r="J544" i="20"/>
  <c r="L543" i="20"/>
  <c r="K543" i="20"/>
  <c r="C209" i="18" l="1"/>
  <c r="H209" i="18"/>
  <c r="B210" i="18"/>
  <c r="F208" i="18"/>
  <c r="D208" i="18"/>
  <c r="G208" i="18"/>
  <c r="E208" i="18"/>
  <c r="H407" i="12"/>
  <c r="C407" i="12"/>
  <c r="B408" i="12"/>
  <c r="E408" i="12" s="1"/>
  <c r="D406" i="12"/>
  <c r="F406" i="12"/>
  <c r="G406" i="12"/>
  <c r="I406" i="12"/>
  <c r="J406" i="12"/>
  <c r="K406" i="12"/>
  <c r="H406" i="16"/>
  <c r="C406" i="16"/>
  <c r="B407" i="16"/>
  <c r="J405" i="16"/>
  <c r="I405" i="16"/>
  <c r="K405" i="16"/>
  <c r="D405" i="16"/>
  <c r="E405" i="16"/>
  <c r="G405" i="16" s="1"/>
  <c r="F405" i="16"/>
  <c r="J545" i="20"/>
  <c r="K544" i="20"/>
  <c r="L544" i="20"/>
  <c r="C210" i="18" l="1"/>
  <c r="H210" i="18"/>
  <c r="B211" i="18"/>
  <c r="G209" i="18"/>
  <c r="D209" i="18"/>
  <c r="F209" i="18"/>
  <c r="E209" i="18"/>
  <c r="C408" i="12"/>
  <c r="H408" i="12"/>
  <c r="B409" i="12"/>
  <c r="E409" i="12" s="1"/>
  <c r="C407" i="16"/>
  <c r="H407" i="16"/>
  <c r="B408" i="16"/>
  <c r="D407" i="12"/>
  <c r="G407" i="12"/>
  <c r="F407" i="12"/>
  <c r="E406" i="16"/>
  <c r="G406" i="16" s="1"/>
  <c r="F406" i="16"/>
  <c r="D406" i="16"/>
  <c r="J406" i="16"/>
  <c r="K406" i="16"/>
  <c r="I406" i="16"/>
  <c r="K407" i="12"/>
  <c r="J407" i="12"/>
  <c r="I407" i="12"/>
  <c r="K545" i="20"/>
  <c r="L545" i="20"/>
  <c r="J546" i="20"/>
  <c r="C211" i="18" l="1"/>
  <c r="H211" i="18"/>
  <c r="B212" i="18"/>
  <c r="F210" i="18"/>
  <c r="E210" i="18"/>
  <c r="G210" i="18"/>
  <c r="D210" i="18"/>
  <c r="C408" i="16"/>
  <c r="H408" i="16"/>
  <c r="B409" i="16"/>
  <c r="K407" i="16"/>
  <c r="J407" i="16"/>
  <c r="I407" i="16"/>
  <c r="E407" i="16"/>
  <c r="G407" i="16" s="1"/>
  <c r="D407" i="16"/>
  <c r="F407" i="16"/>
  <c r="H409" i="12"/>
  <c r="C409" i="12"/>
  <c r="B410" i="12"/>
  <c r="E410" i="12" s="1"/>
  <c r="I408" i="12"/>
  <c r="K408" i="12"/>
  <c r="J408" i="12"/>
  <c r="D408" i="12"/>
  <c r="F408" i="12"/>
  <c r="G408" i="12"/>
  <c r="L546" i="20"/>
  <c r="K546" i="20"/>
  <c r="J547" i="20"/>
  <c r="H212" i="18" l="1"/>
  <c r="C212" i="18"/>
  <c r="B213" i="18"/>
  <c r="F211" i="18"/>
  <c r="D211" i="18"/>
  <c r="E211" i="18"/>
  <c r="G211" i="18"/>
  <c r="I409" i="12"/>
  <c r="J409" i="12"/>
  <c r="K409" i="12"/>
  <c r="H409" i="16"/>
  <c r="C409" i="16"/>
  <c r="B410" i="16"/>
  <c r="G409" i="12"/>
  <c r="F409" i="12"/>
  <c r="D409" i="12"/>
  <c r="I408" i="16"/>
  <c r="K408" i="16"/>
  <c r="J408" i="16"/>
  <c r="C410" i="12"/>
  <c r="H410" i="12"/>
  <c r="B411" i="12"/>
  <c r="E411" i="12" s="1"/>
  <c r="D408" i="16"/>
  <c r="F408" i="16"/>
  <c r="E408" i="16"/>
  <c r="G408" i="16" s="1"/>
  <c r="L547" i="20"/>
  <c r="K547" i="20"/>
  <c r="J548" i="20"/>
  <c r="C213" i="18" l="1"/>
  <c r="H213" i="18"/>
  <c r="B214" i="18"/>
  <c r="D212" i="18"/>
  <c r="F212" i="18"/>
  <c r="G212" i="18"/>
  <c r="E212" i="18"/>
  <c r="H410" i="16"/>
  <c r="C410" i="16"/>
  <c r="B411" i="16"/>
  <c r="F409" i="16"/>
  <c r="D409" i="16"/>
  <c r="E409" i="16"/>
  <c r="G409" i="16" s="1"/>
  <c r="I409" i="16"/>
  <c r="K409" i="16"/>
  <c r="J409" i="16"/>
  <c r="H411" i="12"/>
  <c r="C411" i="12"/>
  <c r="B412" i="12"/>
  <c r="E412" i="12" s="1"/>
  <c r="I410" i="12"/>
  <c r="J410" i="12"/>
  <c r="K410" i="12"/>
  <c r="D410" i="12"/>
  <c r="G410" i="12"/>
  <c r="F410" i="12"/>
  <c r="K548" i="20"/>
  <c r="L548" i="20"/>
  <c r="J549" i="20"/>
  <c r="C214" i="18" l="1"/>
  <c r="H214" i="18"/>
  <c r="B215" i="18"/>
  <c r="F213" i="18"/>
  <c r="G213" i="18"/>
  <c r="D213" i="18"/>
  <c r="E213" i="18"/>
  <c r="H412" i="12"/>
  <c r="C412" i="12"/>
  <c r="B413" i="12"/>
  <c r="E413" i="12" s="1"/>
  <c r="G411" i="12"/>
  <c r="F411" i="12"/>
  <c r="D411" i="12"/>
  <c r="C411" i="16"/>
  <c r="H411" i="16"/>
  <c r="B412" i="16"/>
  <c r="D410" i="16"/>
  <c r="E410" i="16"/>
  <c r="G410" i="16" s="1"/>
  <c r="F410" i="16"/>
  <c r="J411" i="12"/>
  <c r="K411" i="12"/>
  <c r="I411" i="12"/>
  <c r="J410" i="16"/>
  <c r="I410" i="16"/>
  <c r="K410" i="16"/>
  <c r="J550" i="20"/>
  <c r="L549" i="20"/>
  <c r="K549" i="20"/>
  <c r="C215" i="18" l="1"/>
  <c r="H215" i="18"/>
  <c r="B216" i="18"/>
  <c r="E214" i="18"/>
  <c r="F214" i="18"/>
  <c r="G214" i="18"/>
  <c r="D214" i="18"/>
  <c r="D411" i="16"/>
  <c r="E411" i="16"/>
  <c r="G411" i="16" s="1"/>
  <c r="F411" i="16"/>
  <c r="I411" i="16"/>
  <c r="K411" i="16"/>
  <c r="J411" i="16"/>
  <c r="C412" i="16"/>
  <c r="H412" i="16"/>
  <c r="B413" i="16"/>
  <c r="C413" i="12"/>
  <c r="H413" i="12"/>
  <c r="B414" i="12"/>
  <c r="E414" i="12" s="1"/>
  <c r="D412" i="12"/>
  <c r="F412" i="12"/>
  <c r="G412" i="12"/>
  <c r="J412" i="12"/>
  <c r="I412" i="12"/>
  <c r="K412" i="12"/>
  <c r="J551" i="20"/>
  <c r="K550" i="20"/>
  <c r="L550" i="20"/>
  <c r="H216" i="18" l="1"/>
  <c r="C216" i="18"/>
  <c r="B217" i="18"/>
  <c r="G215" i="18"/>
  <c r="E215" i="18"/>
  <c r="F215" i="18"/>
  <c r="D215" i="18"/>
  <c r="H413" i="16"/>
  <c r="C413" i="16"/>
  <c r="B414" i="16"/>
  <c r="I413" i="12"/>
  <c r="J413" i="12"/>
  <c r="K413" i="12"/>
  <c r="D413" i="12"/>
  <c r="G413" i="12"/>
  <c r="F413" i="12"/>
  <c r="C414" i="12"/>
  <c r="H414" i="12"/>
  <c r="B415" i="12"/>
  <c r="E415" i="12" s="1"/>
  <c r="I412" i="16"/>
  <c r="K412" i="16"/>
  <c r="J412" i="16"/>
  <c r="D412" i="16"/>
  <c r="F412" i="16"/>
  <c r="E412" i="16"/>
  <c r="G412" i="16" s="1"/>
  <c r="K551" i="20"/>
  <c r="L551" i="20"/>
  <c r="J552" i="20"/>
  <c r="H217" i="18" l="1"/>
  <c r="C217" i="18"/>
  <c r="B218" i="18"/>
  <c r="D216" i="18"/>
  <c r="F216" i="18"/>
  <c r="G216" i="18"/>
  <c r="E216" i="18"/>
  <c r="H415" i="12"/>
  <c r="C415" i="12"/>
  <c r="B416" i="12"/>
  <c r="E416" i="12" s="1"/>
  <c r="I414" i="12"/>
  <c r="K414" i="12"/>
  <c r="J414" i="12"/>
  <c r="G414" i="12"/>
  <c r="D414" i="12"/>
  <c r="F414" i="12"/>
  <c r="C414" i="16"/>
  <c r="H414" i="16"/>
  <c r="B415" i="16"/>
  <c r="D413" i="16"/>
  <c r="F413" i="16"/>
  <c r="E413" i="16"/>
  <c r="G413" i="16" s="1"/>
  <c r="K413" i="16"/>
  <c r="I413" i="16"/>
  <c r="J413" i="16"/>
  <c r="K552" i="20"/>
  <c r="L552" i="20"/>
  <c r="J553" i="20"/>
  <c r="C218" i="18" l="1"/>
  <c r="H218" i="18"/>
  <c r="B219" i="18"/>
  <c r="F217" i="18"/>
  <c r="E217" i="18"/>
  <c r="D217" i="18"/>
  <c r="G217" i="18"/>
  <c r="H415" i="16"/>
  <c r="C415" i="16"/>
  <c r="B416" i="16"/>
  <c r="K414" i="16"/>
  <c r="I414" i="16"/>
  <c r="J414" i="16"/>
  <c r="C416" i="12"/>
  <c r="H416" i="12"/>
  <c r="B417" i="12"/>
  <c r="E417" i="12" s="1"/>
  <c r="E414" i="16"/>
  <c r="G414" i="16" s="1"/>
  <c r="D414" i="16"/>
  <c r="F414" i="16"/>
  <c r="G415" i="12"/>
  <c r="F415" i="12"/>
  <c r="D415" i="12"/>
  <c r="I415" i="12"/>
  <c r="J415" i="12"/>
  <c r="K415" i="12"/>
  <c r="L553" i="20"/>
  <c r="K553" i="20"/>
  <c r="J554" i="20"/>
  <c r="C219" i="18" l="1"/>
  <c r="H219" i="18"/>
  <c r="B220" i="18"/>
  <c r="D218" i="18"/>
  <c r="E218" i="18"/>
  <c r="G218" i="18"/>
  <c r="F218" i="18"/>
  <c r="I416" i="12"/>
  <c r="J416" i="12"/>
  <c r="K416" i="12"/>
  <c r="H416" i="16"/>
  <c r="C416" i="16"/>
  <c r="B417" i="16"/>
  <c r="H417" i="12"/>
  <c r="C417" i="12"/>
  <c r="B418" i="12"/>
  <c r="E418" i="12" s="1"/>
  <c r="D415" i="16"/>
  <c r="F415" i="16"/>
  <c r="E415" i="16"/>
  <c r="G415" i="16" s="1"/>
  <c r="D416" i="12"/>
  <c r="F416" i="12"/>
  <c r="G416" i="12"/>
  <c r="I415" i="16"/>
  <c r="K415" i="16"/>
  <c r="J415" i="16"/>
  <c r="K554" i="20"/>
  <c r="L554" i="20"/>
  <c r="J555" i="20"/>
  <c r="C220" i="18" l="1"/>
  <c r="H220" i="18"/>
  <c r="B221" i="18"/>
  <c r="E219" i="18"/>
  <c r="D219" i="18"/>
  <c r="F219" i="18"/>
  <c r="G219" i="18"/>
  <c r="D417" i="12"/>
  <c r="G417" i="12"/>
  <c r="F417" i="12"/>
  <c r="J417" i="12"/>
  <c r="I417" i="12"/>
  <c r="K417" i="12"/>
  <c r="C417" i="16"/>
  <c r="H417" i="16"/>
  <c r="B418" i="16"/>
  <c r="F416" i="16"/>
  <c r="E416" i="16"/>
  <c r="G416" i="16" s="1"/>
  <c r="D416" i="16"/>
  <c r="I416" i="16"/>
  <c r="K416" i="16"/>
  <c r="J416" i="16"/>
  <c r="H418" i="12"/>
  <c r="C418" i="12"/>
  <c r="B419" i="12"/>
  <c r="E419" i="12" s="1"/>
  <c r="J556" i="20"/>
  <c r="L555" i="20"/>
  <c r="K555" i="20"/>
  <c r="C221" i="18" l="1"/>
  <c r="H221" i="18"/>
  <c r="B222" i="18"/>
  <c r="G220" i="18"/>
  <c r="E220" i="18"/>
  <c r="D220" i="18"/>
  <c r="F220" i="18"/>
  <c r="D418" i="12"/>
  <c r="F418" i="12"/>
  <c r="G418" i="12"/>
  <c r="C418" i="16"/>
  <c r="H418" i="16"/>
  <c r="B419" i="16"/>
  <c r="I418" i="12"/>
  <c r="K418" i="12"/>
  <c r="J418" i="12"/>
  <c r="I417" i="16"/>
  <c r="K417" i="16"/>
  <c r="J417" i="16"/>
  <c r="C419" i="12"/>
  <c r="H419" i="12"/>
  <c r="B420" i="12"/>
  <c r="E420" i="12" s="1"/>
  <c r="D417" i="16"/>
  <c r="E417" i="16"/>
  <c r="G417" i="16" s="1"/>
  <c r="F417" i="16"/>
  <c r="J557" i="20"/>
  <c r="K556" i="20"/>
  <c r="L556" i="20"/>
  <c r="C222" i="18" l="1"/>
  <c r="H222" i="18"/>
  <c r="B223" i="18"/>
  <c r="G221" i="18"/>
  <c r="D221" i="18"/>
  <c r="F221" i="18"/>
  <c r="E221" i="18"/>
  <c r="C419" i="16"/>
  <c r="H419" i="16"/>
  <c r="B420" i="16"/>
  <c r="I418" i="16"/>
  <c r="J418" i="16"/>
  <c r="K418" i="16"/>
  <c r="D418" i="16"/>
  <c r="E418" i="16"/>
  <c r="G418" i="16" s="1"/>
  <c r="F418" i="16"/>
  <c r="I419" i="12"/>
  <c r="J419" i="12"/>
  <c r="K419" i="12"/>
  <c r="C420" i="12"/>
  <c r="H420" i="12"/>
  <c r="B421" i="12"/>
  <c r="E421" i="12" s="1"/>
  <c r="D419" i="12"/>
  <c r="G419" i="12"/>
  <c r="F419" i="12"/>
  <c r="K557" i="20"/>
  <c r="L557" i="20"/>
  <c r="J558" i="20"/>
  <c r="H223" i="18" l="1"/>
  <c r="C223" i="18"/>
  <c r="B224" i="18"/>
  <c r="D222" i="18"/>
  <c r="G222" i="18"/>
  <c r="F222" i="18"/>
  <c r="E222" i="18"/>
  <c r="C420" i="16"/>
  <c r="H420" i="16"/>
  <c r="B421" i="16"/>
  <c r="K419" i="16"/>
  <c r="I419" i="16"/>
  <c r="J419" i="16"/>
  <c r="H421" i="12"/>
  <c r="C421" i="12"/>
  <c r="B422" i="12"/>
  <c r="E422" i="12" s="1"/>
  <c r="I420" i="12"/>
  <c r="J420" i="12"/>
  <c r="K420" i="12"/>
  <c r="G420" i="12"/>
  <c r="F420" i="12"/>
  <c r="D420" i="12"/>
  <c r="E419" i="16"/>
  <c r="G419" i="16" s="1"/>
  <c r="D419" i="16"/>
  <c r="F419" i="16"/>
  <c r="L558" i="20"/>
  <c r="K558" i="20"/>
  <c r="J559" i="20"/>
  <c r="H224" i="18" l="1"/>
  <c r="C224" i="18"/>
  <c r="B225" i="18"/>
  <c r="G223" i="18"/>
  <c r="E223" i="18"/>
  <c r="D223" i="18"/>
  <c r="F223" i="18"/>
  <c r="J421" i="12"/>
  <c r="I421" i="12"/>
  <c r="K421" i="12"/>
  <c r="C422" i="12"/>
  <c r="H422" i="12"/>
  <c r="B423" i="12"/>
  <c r="E423" i="12" s="1"/>
  <c r="F421" i="12"/>
  <c r="G421" i="12"/>
  <c r="D421" i="12"/>
  <c r="H421" i="16"/>
  <c r="C421" i="16"/>
  <c r="B422" i="16"/>
  <c r="J420" i="16"/>
  <c r="I420" i="16"/>
  <c r="K420" i="16"/>
  <c r="E420" i="16"/>
  <c r="G420" i="16" s="1"/>
  <c r="D420" i="16"/>
  <c r="F420" i="16"/>
  <c r="L559" i="20"/>
  <c r="K559" i="20"/>
  <c r="J560" i="20"/>
  <c r="C225" i="18" l="1"/>
  <c r="H225" i="18"/>
  <c r="B226" i="18"/>
  <c r="D224" i="18"/>
  <c r="G224" i="18"/>
  <c r="F224" i="18"/>
  <c r="E224" i="18"/>
  <c r="F421" i="16"/>
  <c r="D421" i="16"/>
  <c r="E421" i="16"/>
  <c r="G421" i="16" s="1"/>
  <c r="J421" i="16"/>
  <c r="K421" i="16"/>
  <c r="I421" i="16"/>
  <c r="H423" i="12"/>
  <c r="C423" i="12"/>
  <c r="B424" i="12"/>
  <c r="E424" i="12" s="1"/>
  <c r="F422" i="12"/>
  <c r="G422" i="12"/>
  <c r="D422" i="12"/>
  <c r="H422" i="16"/>
  <c r="C422" i="16"/>
  <c r="B423" i="16"/>
  <c r="K422" i="12"/>
  <c r="J422" i="12"/>
  <c r="I422" i="12"/>
  <c r="K560" i="20"/>
  <c r="L560" i="20"/>
  <c r="J561" i="20"/>
  <c r="H226" i="18" l="1"/>
  <c r="C226" i="18"/>
  <c r="B227" i="18"/>
  <c r="D225" i="18"/>
  <c r="G225" i="18"/>
  <c r="E225" i="18"/>
  <c r="F225" i="18"/>
  <c r="H424" i="12"/>
  <c r="C424" i="12"/>
  <c r="B425" i="12"/>
  <c r="E425" i="12" s="1"/>
  <c r="I423" i="12"/>
  <c r="J423" i="12"/>
  <c r="K423" i="12"/>
  <c r="G423" i="12"/>
  <c r="D423" i="12"/>
  <c r="F423" i="12"/>
  <c r="E422" i="16"/>
  <c r="G422" i="16" s="1"/>
  <c r="F422" i="16"/>
  <c r="D422" i="16"/>
  <c r="H423" i="16"/>
  <c r="C423" i="16"/>
  <c r="B424" i="16"/>
  <c r="K422" i="16"/>
  <c r="J422" i="16"/>
  <c r="I422" i="16"/>
  <c r="J562" i="20"/>
  <c r="K561" i="20"/>
  <c r="L561" i="20"/>
  <c r="H227" i="18" l="1"/>
  <c r="C227" i="18"/>
  <c r="B228" i="18"/>
  <c r="G226" i="18"/>
  <c r="E226" i="18"/>
  <c r="D226" i="18"/>
  <c r="F226" i="18"/>
  <c r="C425" i="12"/>
  <c r="H425" i="12"/>
  <c r="B426" i="12"/>
  <c r="E426" i="12" s="1"/>
  <c r="C424" i="16"/>
  <c r="H424" i="16"/>
  <c r="B425" i="16"/>
  <c r="F423" i="16"/>
  <c r="E423" i="16"/>
  <c r="G423" i="16" s="1"/>
  <c r="D423" i="16"/>
  <c r="D424" i="12"/>
  <c r="G424" i="12"/>
  <c r="F424" i="12"/>
  <c r="J423" i="16"/>
  <c r="I423" i="16"/>
  <c r="K423" i="16"/>
  <c r="J424" i="12"/>
  <c r="I424" i="12"/>
  <c r="K424" i="12"/>
  <c r="J563" i="20"/>
  <c r="K562" i="20"/>
  <c r="L562" i="20"/>
  <c r="C228" i="18" l="1"/>
  <c r="H228" i="18"/>
  <c r="B229" i="18"/>
  <c r="G227" i="18"/>
  <c r="E227" i="18"/>
  <c r="D227" i="18"/>
  <c r="F227" i="18"/>
  <c r="I424" i="16"/>
  <c r="J424" i="16"/>
  <c r="K424" i="16"/>
  <c r="E424" i="16"/>
  <c r="G424" i="16" s="1"/>
  <c r="D424" i="16"/>
  <c r="F424" i="16"/>
  <c r="H426" i="12"/>
  <c r="C426" i="12"/>
  <c r="B427" i="12"/>
  <c r="E427" i="12" s="1"/>
  <c r="H425" i="16"/>
  <c r="C425" i="16"/>
  <c r="B426" i="16"/>
  <c r="I425" i="12"/>
  <c r="J425" i="12"/>
  <c r="K425" i="12"/>
  <c r="D425" i="12"/>
  <c r="G425" i="12"/>
  <c r="F425" i="12"/>
  <c r="K563" i="20"/>
  <c r="L563" i="20"/>
  <c r="J564" i="20"/>
  <c r="C229" i="18" l="1"/>
  <c r="H229" i="18"/>
  <c r="B230" i="18"/>
  <c r="F228" i="18"/>
  <c r="G228" i="18"/>
  <c r="D228" i="18"/>
  <c r="E228" i="18"/>
  <c r="C426" i="16"/>
  <c r="H426" i="16"/>
  <c r="B427" i="16"/>
  <c r="D425" i="16"/>
  <c r="F425" i="16"/>
  <c r="E425" i="16"/>
  <c r="G425" i="16" s="1"/>
  <c r="I426" i="12"/>
  <c r="K426" i="12"/>
  <c r="J426" i="12"/>
  <c r="C427" i="12"/>
  <c r="H427" i="12"/>
  <c r="B428" i="12"/>
  <c r="E428" i="12" s="1"/>
  <c r="K425" i="16"/>
  <c r="I425" i="16"/>
  <c r="J425" i="16"/>
  <c r="F426" i="12"/>
  <c r="G426" i="12"/>
  <c r="D426" i="12"/>
  <c r="K564" i="20"/>
  <c r="L564" i="20"/>
  <c r="J565" i="20"/>
  <c r="C230" i="18" l="1"/>
  <c r="H230" i="18"/>
  <c r="B231" i="18"/>
  <c r="D229" i="18"/>
  <c r="G229" i="18"/>
  <c r="F229" i="18"/>
  <c r="E229" i="18"/>
  <c r="C428" i="12"/>
  <c r="H428" i="12"/>
  <c r="B429" i="12"/>
  <c r="E429" i="12" s="1"/>
  <c r="I427" i="12"/>
  <c r="J427" i="12"/>
  <c r="K427" i="12"/>
  <c r="H427" i="16"/>
  <c r="C427" i="16"/>
  <c r="B428" i="16"/>
  <c r="D427" i="12"/>
  <c r="F427" i="12"/>
  <c r="G427" i="12"/>
  <c r="J426" i="16"/>
  <c r="I426" i="16"/>
  <c r="K426" i="16"/>
  <c r="E426" i="16"/>
  <c r="G426" i="16" s="1"/>
  <c r="F426" i="16"/>
  <c r="D426" i="16"/>
  <c r="L565" i="20"/>
  <c r="J566" i="20"/>
  <c r="K565" i="20"/>
  <c r="D230" i="18" l="1"/>
  <c r="F230" i="18"/>
  <c r="G230" i="18"/>
  <c r="E230" i="18"/>
  <c r="H231" i="18"/>
  <c r="C231" i="18"/>
  <c r="B232" i="18"/>
  <c r="J427" i="16"/>
  <c r="K427" i="16"/>
  <c r="I427" i="16"/>
  <c r="E427" i="16"/>
  <c r="G427" i="16" s="1"/>
  <c r="D427" i="16"/>
  <c r="F427" i="16"/>
  <c r="H428" i="16"/>
  <c r="C428" i="16"/>
  <c r="B429" i="16"/>
  <c r="H429" i="12"/>
  <c r="C429" i="12"/>
  <c r="B430" i="12"/>
  <c r="E430" i="12" s="1"/>
  <c r="I428" i="12"/>
  <c r="K428" i="12"/>
  <c r="J428" i="12"/>
  <c r="F428" i="12"/>
  <c r="D428" i="12"/>
  <c r="G428" i="12"/>
  <c r="K566" i="20"/>
  <c r="L566" i="20"/>
  <c r="J567" i="20"/>
  <c r="D231" i="18" l="1"/>
  <c r="E231" i="18"/>
  <c r="F231" i="18"/>
  <c r="G231" i="18"/>
  <c r="C232" i="18"/>
  <c r="H232" i="18"/>
  <c r="B233" i="18"/>
  <c r="F428" i="16"/>
  <c r="D428" i="16"/>
  <c r="E428" i="16"/>
  <c r="G428" i="16" s="1"/>
  <c r="J428" i="16"/>
  <c r="K428" i="16"/>
  <c r="I428" i="16"/>
  <c r="G429" i="12"/>
  <c r="F429" i="12"/>
  <c r="D429" i="12"/>
  <c r="C429" i="16"/>
  <c r="H429" i="16"/>
  <c r="B430" i="16"/>
  <c r="H430" i="12"/>
  <c r="C430" i="12"/>
  <c r="B431" i="12"/>
  <c r="E431" i="12" s="1"/>
  <c r="J429" i="12"/>
  <c r="I429" i="12"/>
  <c r="K429" i="12"/>
  <c r="J568" i="20"/>
  <c r="L567" i="20"/>
  <c r="K567" i="20"/>
  <c r="D232" i="18" l="1"/>
  <c r="E232" i="18"/>
  <c r="F232" i="18"/>
  <c r="G232" i="18"/>
  <c r="H233" i="18"/>
  <c r="C233" i="18"/>
  <c r="B234" i="18"/>
  <c r="C430" i="16"/>
  <c r="H430" i="16"/>
  <c r="B431" i="16"/>
  <c r="D429" i="16"/>
  <c r="E429" i="16"/>
  <c r="G429" i="16" s="1"/>
  <c r="F429" i="16"/>
  <c r="J429" i="16"/>
  <c r="I429" i="16"/>
  <c r="K429" i="16"/>
  <c r="C431" i="12"/>
  <c r="H431" i="12"/>
  <c r="B432" i="12"/>
  <c r="E432" i="12" s="1"/>
  <c r="D430" i="12"/>
  <c r="F430" i="12"/>
  <c r="G430" i="12"/>
  <c r="J430" i="12"/>
  <c r="K430" i="12"/>
  <c r="I430" i="12"/>
  <c r="J569" i="20"/>
  <c r="K568" i="20"/>
  <c r="L568" i="20"/>
  <c r="C234" i="18" l="1"/>
  <c r="H234" i="18"/>
  <c r="B235" i="18"/>
  <c r="F233" i="18"/>
  <c r="D233" i="18"/>
  <c r="G233" i="18"/>
  <c r="E233" i="18"/>
  <c r="H432" i="12"/>
  <c r="C432" i="12"/>
  <c r="B433" i="12"/>
  <c r="E433" i="12" s="1"/>
  <c r="I431" i="12"/>
  <c r="K431" i="12"/>
  <c r="J431" i="12"/>
  <c r="D431" i="12"/>
  <c r="G431" i="12"/>
  <c r="F431" i="12"/>
  <c r="H431" i="16"/>
  <c r="C431" i="16"/>
  <c r="B432" i="16"/>
  <c r="J430" i="16"/>
  <c r="I430" i="16"/>
  <c r="K430" i="16"/>
  <c r="E430" i="16"/>
  <c r="G430" i="16" s="1"/>
  <c r="F430" i="16"/>
  <c r="D430" i="16"/>
  <c r="K569" i="20"/>
  <c r="L569" i="20"/>
  <c r="J570" i="20"/>
  <c r="H235" i="18" l="1"/>
  <c r="C235" i="18"/>
  <c r="B236" i="18"/>
  <c r="E234" i="18"/>
  <c r="G234" i="18"/>
  <c r="D234" i="18"/>
  <c r="F234" i="18"/>
  <c r="E431" i="16"/>
  <c r="G431" i="16" s="1"/>
  <c r="D431" i="16"/>
  <c r="F431" i="16"/>
  <c r="J431" i="16"/>
  <c r="K431" i="16"/>
  <c r="I431" i="16"/>
  <c r="H433" i="12"/>
  <c r="C433" i="12"/>
  <c r="B434" i="12"/>
  <c r="E434" i="12" s="1"/>
  <c r="G432" i="12"/>
  <c r="F432" i="12"/>
  <c r="D432" i="12"/>
  <c r="H432" i="16"/>
  <c r="C432" i="16"/>
  <c r="B433" i="16"/>
  <c r="I432" i="12"/>
  <c r="J432" i="12"/>
  <c r="K432" i="12"/>
  <c r="L570" i="20"/>
  <c r="K570" i="20"/>
  <c r="J571" i="20"/>
  <c r="C236" i="18" l="1"/>
  <c r="H236" i="18"/>
  <c r="B237" i="18"/>
  <c r="F235" i="18"/>
  <c r="G235" i="18"/>
  <c r="D235" i="18"/>
  <c r="E235" i="18"/>
  <c r="H433" i="16"/>
  <c r="C433" i="16"/>
  <c r="B434" i="16"/>
  <c r="E432" i="16"/>
  <c r="G432" i="16" s="1"/>
  <c r="D432" i="16"/>
  <c r="F432" i="16"/>
  <c r="K432" i="16"/>
  <c r="I432" i="16"/>
  <c r="J432" i="16"/>
  <c r="C434" i="12"/>
  <c r="H434" i="12"/>
  <c r="B435" i="12"/>
  <c r="E435" i="12" s="1"/>
  <c r="D433" i="12"/>
  <c r="F433" i="12"/>
  <c r="G433" i="12"/>
  <c r="K433" i="12"/>
  <c r="I433" i="12"/>
  <c r="J433" i="12"/>
  <c r="L571" i="20"/>
  <c r="J572" i="20"/>
  <c r="K571" i="20"/>
  <c r="C237" i="18" l="1"/>
  <c r="H237" i="18"/>
  <c r="B238" i="18"/>
  <c r="D236" i="18"/>
  <c r="F236" i="18"/>
  <c r="G236" i="18"/>
  <c r="E236" i="18"/>
  <c r="C434" i="16"/>
  <c r="H434" i="16"/>
  <c r="B435" i="16"/>
  <c r="E433" i="16"/>
  <c r="G433" i="16" s="1"/>
  <c r="F433" i="16"/>
  <c r="D433" i="16"/>
  <c r="H435" i="12"/>
  <c r="C435" i="12"/>
  <c r="B436" i="12"/>
  <c r="E436" i="12" s="1"/>
  <c r="K433" i="16"/>
  <c r="J433" i="16"/>
  <c r="I433" i="16"/>
  <c r="K434" i="12"/>
  <c r="I434" i="12"/>
  <c r="J434" i="12"/>
  <c r="F434" i="12"/>
  <c r="D434" i="12"/>
  <c r="G434" i="12"/>
  <c r="K572" i="20"/>
  <c r="L572" i="20"/>
  <c r="J573" i="20"/>
  <c r="C238" i="18" l="1"/>
  <c r="H238" i="18"/>
  <c r="B239" i="18"/>
  <c r="D237" i="18"/>
  <c r="F237" i="18"/>
  <c r="G237" i="18"/>
  <c r="E237" i="18"/>
  <c r="H435" i="16"/>
  <c r="C435" i="16"/>
  <c r="B436" i="16"/>
  <c r="I434" i="16"/>
  <c r="J434" i="16"/>
  <c r="K434" i="16"/>
  <c r="D434" i="16"/>
  <c r="F434" i="16"/>
  <c r="E434" i="16"/>
  <c r="G434" i="16" s="1"/>
  <c r="C436" i="12"/>
  <c r="H436" i="12"/>
  <c r="B437" i="12"/>
  <c r="E437" i="12" s="1"/>
  <c r="D435" i="12"/>
  <c r="G435" i="12"/>
  <c r="F435" i="12"/>
  <c r="I435" i="12"/>
  <c r="J435" i="12"/>
  <c r="K435" i="12"/>
  <c r="J574" i="20"/>
  <c r="K573" i="20"/>
  <c r="L573" i="20"/>
  <c r="H239" i="18" l="1"/>
  <c r="C239" i="18"/>
  <c r="B240" i="18"/>
  <c r="G238" i="18"/>
  <c r="E238" i="18"/>
  <c r="F238" i="18"/>
  <c r="D238" i="18"/>
  <c r="J435" i="16"/>
  <c r="I435" i="16"/>
  <c r="K435" i="16"/>
  <c r="C437" i="12"/>
  <c r="H437" i="12"/>
  <c r="B438" i="12"/>
  <c r="E438" i="12" s="1"/>
  <c r="C436" i="16"/>
  <c r="H436" i="16"/>
  <c r="B437" i="16"/>
  <c r="E435" i="16"/>
  <c r="G435" i="16" s="1"/>
  <c r="D435" i="16"/>
  <c r="F435" i="16"/>
  <c r="J436" i="12"/>
  <c r="K436" i="12"/>
  <c r="I436" i="12"/>
  <c r="G436" i="12"/>
  <c r="D436" i="12"/>
  <c r="F436" i="12"/>
  <c r="J575" i="20"/>
  <c r="K574" i="20"/>
  <c r="L574" i="20"/>
  <c r="C240" i="18" l="1"/>
  <c r="H240" i="18"/>
  <c r="B241" i="18"/>
  <c r="F239" i="18"/>
  <c r="D239" i="18"/>
  <c r="G239" i="18"/>
  <c r="E239" i="18"/>
  <c r="H438" i="12"/>
  <c r="C438" i="12"/>
  <c r="I437" i="12"/>
  <c r="K437" i="12"/>
  <c r="J437" i="12"/>
  <c r="D437" i="12"/>
  <c r="G437" i="12"/>
  <c r="F437" i="12"/>
  <c r="C437" i="16"/>
  <c r="H437" i="16"/>
  <c r="B438" i="16"/>
  <c r="I436" i="16"/>
  <c r="J436" i="16"/>
  <c r="K436" i="16"/>
  <c r="E436" i="16"/>
  <c r="G436" i="16" s="1"/>
  <c r="F436" i="16"/>
  <c r="D436" i="16"/>
  <c r="K575" i="20"/>
  <c r="L575" i="20"/>
  <c r="J576" i="20"/>
  <c r="C241" i="18" l="1"/>
  <c r="H241" i="18"/>
  <c r="B242" i="18"/>
  <c r="F240" i="18"/>
  <c r="E240" i="18"/>
  <c r="D240" i="18"/>
  <c r="G240" i="18"/>
  <c r="D438" i="12"/>
  <c r="F438" i="12"/>
  <c r="G438" i="12"/>
  <c r="J438" i="12"/>
  <c r="I438" i="12"/>
  <c r="K438" i="12"/>
  <c r="C438" i="16"/>
  <c r="H438" i="16"/>
  <c r="I437" i="16"/>
  <c r="J437" i="16"/>
  <c r="K437" i="16"/>
  <c r="E437" i="16"/>
  <c r="G437" i="16" s="1"/>
  <c r="D437" i="16"/>
  <c r="F437" i="16"/>
  <c r="K576" i="20"/>
  <c r="L576" i="20"/>
  <c r="J577" i="20"/>
  <c r="C242" i="18" l="1"/>
  <c r="H242" i="18"/>
  <c r="B244" i="18"/>
  <c r="D241" i="18"/>
  <c r="E241" i="18"/>
  <c r="G241" i="18"/>
  <c r="F241" i="18"/>
  <c r="J438" i="16"/>
  <c r="K438" i="16"/>
  <c r="I438" i="16"/>
  <c r="D438" i="16"/>
  <c r="F438" i="16"/>
  <c r="E438" i="16"/>
  <c r="G438" i="16" s="1"/>
  <c r="L577" i="20"/>
  <c r="J578" i="20"/>
  <c r="K577" i="20"/>
  <c r="H244" i="18" l="1"/>
  <c r="C244" i="18"/>
  <c r="B245" i="18"/>
  <c r="D242" i="18"/>
  <c r="G242" i="18"/>
  <c r="F242" i="18"/>
  <c r="E242" i="18"/>
  <c r="K578" i="20"/>
  <c r="L578" i="20"/>
  <c r="J579" i="20"/>
  <c r="H245" i="18" l="1"/>
  <c r="C245" i="18"/>
  <c r="B246" i="18"/>
  <c r="E244" i="18"/>
  <c r="F244" i="18"/>
  <c r="D244" i="18"/>
  <c r="G244" i="18"/>
  <c r="J580" i="20"/>
  <c r="K579" i="20"/>
  <c r="L579" i="20"/>
  <c r="C246" i="18" l="1"/>
  <c r="H246" i="18"/>
  <c r="B247" i="18"/>
  <c r="F245" i="18"/>
  <c r="E245" i="18"/>
  <c r="D245" i="18"/>
  <c r="G245" i="18"/>
  <c r="J581" i="20"/>
  <c r="K580" i="20"/>
  <c r="L580" i="20"/>
  <c r="C247" i="18" l="1"/>
  <c r="H247" i="18"/>
  <c r="B248" i="18"/>
  <c r="E246" i="18"/>
  <c r="D246" i="18"/>
  <c r="F246" i="18"/>
  <c r="G246" i="18"/>
  <c r="K581" i="20"/>
  <c r="L581" i="20"/>
  <c r="J582" i="20"/>
  <c r="H248" i="18" l="1"/>
  <c r="C248" i="18"/>
  <c r="B249" i="18"/>
  <c r="D247" i="18"/>
  <c r="F247" i="18"/>
  <c r="G247" i="18"/>
  <c r="E247" i="18"/>
  <c r="L582" i="20"/>
  <c r="K582" i="20"/>
  <c r="J583" i="20"/>
  <c r="C249" i="18" l="1"/>
  <c r="H249" i="18"/>
  <c r="B250" i="18"/>
  <c r="G248" i="18"/>
  <c r="E248" i="18"/>
  <c r="D248" i="18"/>
  <c r="F248" i="18"/>
  <c r="L583" i="20"/>
  <c r="J584" i="20"/>
  <c r="K583" i="20"/>
  <c r="C250" i="18" l="1"/>
  <c r="H250" i="18"/>
  <c r="B251" i="18"/>
  <c r="D249" i="18"/>
  <c r="E249" i="18"/>
  <c r="F249" i="18"/>
  <c r="G249" i="18"/>
  <c r="K584" i="20"/>
  <c r="L584" i="20"/>
  <c r="J585" i="20"/>
  <c r="H251" i="18" l="1"/>
  <c r="C251" i="18"/>
  <c r="B252" i="18"/>
  <c r="D250" i="18"/>
  <c r="F250" i="18"/>
  <c r="E250" i="18"/>
  <c r="G250" i="18"/>
  <c r="J586" i="20"/>
  <c r="K585" i="20"/>
  <c r="L585" i="20"/>
  <c r="C252" i="18" l="1"/>
  <c r="H252" i="18"/>
  <c r="B253" i="18"/>
  <c r="G251" i="18"/>
  <c r="E251" i="18"/>
  <c r="D251" i="18"/>
  <c r="F251" i="18"/>
  <c r="J587" i="20"/>
  <c r="K586" i="20"/>
  <c r="L586" i="20"/>
  <c r="C253" i="18" l="1"/>
  <c r="H253" i="18"/>
  <c r="B254" i="18"/>
  <c r="F252" i="18"/>
  <c r="E252" i="18"/>
  <c r="G252" i="18"/>
  <c r="D252" i="18"/>
  <c r="K587" i="20"/>
  <c r="L587" i="20"/>
  <c r="J588" i="20"/>
  <c r="C254" i="18" l="1"/>
  <c r="H254" i="18"/>
  <c r="B255" i="18"/>
  <c r="E253" i="18"/>
  <c r="G253" i="18"/>
  <c r="D253" i="18"/>
  <c r="F253" i="18"/>
  <c r="K588" i="20"/>
  <c r="L588" i="20"/>
  <c r="J589" i="20"/>
  <c r="H255" i="18" l="1"/>
  <c r="C255" i="18"/>
  <c r="B256" i="18"/>
  <c r="F254" i="18"/>
  <c r="D254" i="18"/>
  <c r="G254" i="18"/>
  <c r="E254" i="18"/>
  <c r="L589" i="20"/>
  <c r="J590" i="20"/>
  <c r="K589" i="20"/>
  <c r="C256" i="18" l="1"/>
  <c r="H256" i="18"/>
  <c r="B257" i="18"/>
  <c r="D255" i="18"/>
  <c r="E255" i="18"/>
  <c r="G255" i="18"/>
  <c r="F255" i="18"/>
  <c r="K590" i="20"/>
  <c r="L590" i="20"/>
  <c r="J591" i="20"/>
  <c r="H257" i="18" l="1"/>
  <c r="C257" i="18"/>
  <c r="B258" i="18"/>
  <c r="G256" i="18"/>
  <c r="E256" i="18"/>
  <c r="D256" i="18"/>
  <c r="F256" i="18"/>
  <c r="J592" i="20"/>
  <c r="K591" i="20"/>
  <c r="L591" i="20"/>
  <c r="C258" i="18" l="1"/>
  <c r="H258" i="18"/>
  <c r="B259" i="18"/>
  <c r="E257" i="18"/>
  <c r="G257" i="18"/>
  <c r="D257" i="18"/>
  <c r="F257" i="18"/>
  <c r="J593" i="20"/>
  <c r="K592" i="20"/>
  <c r="L592" i="20"/>
  <c r="H259" i="18" l="1"/>
  <c r="C259" i="18"/>
  <c r="B260" i="18"/>
  <c r="E258" i="18"/>
  <c r="D258" i="18"/>
  <c r="F258" i="18"/>
  <c r="G258" i="18"/>
  <c r="K593" i="20"/>
  <c r="L593" i="20"/>
  <c r="J594" i="20"/>
  <c r="C260" i="18" l="1"/>
  <c r="H260" i="18"/>
  <c r="B261" i="18"/>
  <c r="D259" i="18"/>
  <c r="F259" i="18"/>
  <c r="E259" i="18"/>
  <c r="G259" i="18"/>
  <c r="L594" i="20"/>
  <c r="K594" i="20"/>
  <c r="J595" i="20"/>
  <c r="C261" i="18" l="1"/>
  <c r="H261" i="18"/>
  <c r="B262" i="18"/>
  <c r="G260" i="18"/>
  <c r="D260" i="18"/>
  <c r="E260" i="18"/>
  <c r="F260" i="18"/>
  <c r="L595" i="20"/>
  <c r="J596" i="20"/>
  <c r="K595" i="20"/>
  <c r="H262" i="18" l="1"/>
  <c r="C262" i="18"/>
  <c r="B263" i="18"/>
  <c r="E261" i="18"/>
  <c r="F261" i="18"/>
  <c r="G261" i="18"/>
  <c r="D261" i="18"/>
  <c r="K596" i="20"/>
  <c r="L596" i="20"/>
  <c r="J597" i="20"/>
  <c r="C263" i="18" l="1"/>
  <c r="H263" i="18"/>
  <c r="B264" i="18"/>
  <c r="D262" i="18"/>
  <c r="G262" i="18"/>
  <c r="E262" i="18"/>
  <c r="F262" i="18"/>
  <c r="J598" i="20"/>
  <c r="K597" i="20"/>
  <c r="L597" i="20"/>
  <c r="C264" i="18" l="1"/>
  <c r="H264" i="18"/>
  <c r="B265" i="18"/>
  <c r="F263" i="18"/>
  <c r="G263" i="18"/>
  <c r="D263" i="18"/>
  <c r="E263" i="18"/>
  <c r="J599" i="20"/>
  <c r="K598" i="20"/>
  <c r="L598" i="20"/>
  <c r="C265" i="18" l="1"/>
  <c r="H265" i="18"/>
  <c r="B266" i="18"/>
  <c r="D264" i="18"/>
  <c r="E264" i="18"/>
  <c r="G264" i="18"/>
  <c r="F264" i="18"/>
  <c r="K599" i="20"/>
  <c r="L599" i="20"/>
  <c r="J600" i="20"/>
  <c r="C266" i="18" l="1"/>
  <c r="H266" i="18"/>
  <c r="B267" i="18"/>
  <c r="G265" i="18"/>
  <c r="E265" i="18"/>
  <c r="D265" i="18"/>
  <c r="F265" i="18"/>
  <c r="K600" i="20"/>
  <c r="L600" i="20"/>
  <c r="J601" i="20"/>
  <c r="C267" i="18" l="1"/>
  <c r="H267" i="18"/>
  <c r="B268" i="18"/>
  <c r="F266" i="18"/>
  <c r="D266" i="18"/>
  <c r="E266" i="18"/>
  <c r="G266" i="18"/>
  <c r="L601" i="20"/>
  <c r="J602" i="20"/>
  <c r="K601" i="20"/>
  <c r="C268" i="18" l="1"/>
  <c r="H268" i="18"/>
  <c r="B269" i="18"/>
  <c r="E267" i="18"/>
  <c r="F267" i="18"/>
  <c r="G267" i="18"/>
  <c r="D267" i="18"/>
  <c r="K602" i="20"/>
  <c r="L602" i="20"/>
  <c r="J603" i="20"/>
  <c r="H269" i="18" l="1"/>
  <c r="C269" i="18"/>
  <c r="B270" i="18"/>
  <c r="G268" i="18"/>
  <c r="E268" i="18"/>
  <c r="F268" i="18"/>
  <c r="D268" i="18"/>
  <c r="J604" i="20"/>
  <c r="K603" i="20"/>
  <c r="L603" i="20"/>
  <c r="C270" i="18" l="1"/>
  <c r="H270" i="18"/>
  <c r="B271" i="18"/>
  <c r="E269" i="18"/>
  <c r="F269" i="18"/>
  <c r="D269" i="18"/>
  <c r="G269" i="18"/>
  <c r="J605" i="20"/>
  <c r="K604" i="20"/>
  <c r="L604" i="20"/>
  <c r="H271" i="18" l="1"/>
  <c r="C271" i="18"/>
  <c r="B272" i="18"/>
  <c r="F270" i="18"/>
  <c r="D270" i="18"/>
  <c r="G270" i="18"/>
  <c r="E270" i="18"/>
  <c r="K605" i="20"/>
  <c r="L605" i="20"/>
  <c r="J606" i="20"/>
  <c r="C272" i="18" l="1"/>
  <c r="H272" i="18"/>
  <c r="B273" i="18"/>
  <c r="E271" i="18"/>
  <c r="D271" i="18"/>
  <c r="G271" i="18"/>
  <c r="F271" i="18"/>
  <c r="L606" i="20"/>
  <c r="K606" i="20"/>
  <c r="J607" i="20"/>
  <c r="C273" i="18" l="1"/>
  <c r="H273" i="18"/>
  <c r="B274" i="18"/>
  <c r="G272" i="18"/>
  <c r="F272" i="18"/>
  <c r="D272" i="18"/>
  <c r="E272" i="18"/>
  <c r="L607" i="20"/>
  <c r="J608" i="20"/>
  <c r="K607" i="20"/>
  <c r="H274" i="18" l="1"/>
  <c r="C274" i="18"/>
  <c r="B275" i="18"/>
  <c r="D273" i="18"/>
  <c r="E273" i="18"/>
  <c r="F273" i="18"/>
  <c r="G273" i="18"/>
  <c r="K608" i="20"/>
  <c r="L608" i="20"/>
  <c r="J609" i="20"/>
  <c r="H275" i="18" l="1"/>
  <c r="C275" i="18"/>
  <c r="B276" i="18"/>
  <c r="D274" i="18"/>
  <c r="E274" i="18"/>
  <c r="G274" i="18"/>
  <c r="F274" i="18"/>
  <c r="J610" i="20"/>
  <c r="K609" i="20"/>
  <c r="L609" i="20"/>
  <c r="C276" i="18" l="1"/>
  <c r="H276" i="18"/>
  <c r="B277" i="18"/>
  <c r="D275" i="18"/>
  <c r="E275" i="18"/>
  <c r="G275" i="18"/>
  <c r="F275" i="18"/>
  <c r="J611" i="20"/>
  <c r="K610" i="20"/>
  <c r="L610" i="20"/>
  <c r="C277" i="18" l="1"/>
  <c r="H277" i="18"/>
  <c r="B278" i="18"/>
  <c r="E276" i="18"/>
  <c r="G276" i="18"/>
  <c r="F276" i="18"/>
  <c r="D276" i="18"/>
  <c r="K611" i="20"/>
  <c r="L611" i="20"/>
  <c r="J612" i="20"/>
  <c r="C278" i="18" l="1"/>
  <c r="H278" i="18"/>
  <c r="B279" i="18"/>
  <c r="D277" i="18"/>
  <c r="E277" i="18"/>
  <c r="F277" i="18"/>
  <c r="G277" i="18"/>
  <c r="K612" i="20"/>
  <c r="L612" i="20"/>
  <c r="J613" i="20"/>
  <c r="C279" i="18" l="1"/>
  <c r="H279" i="18"/>
  <c r="B280" i="18"/>
  <c r="G278" i="18"/>
  <c r="D278" i="18"/>
  <c r="E278" i="18"/>
  <c r="F278" i="18"/>
  <c r="L613" i="20"/>
  <c r="J614" i="20"/>
  <c r="K613" i="20"/>
  <c r="C280" i="18" l="1"/>
  <c r="H280" i="18"/>
  <c r="B281" i="18"/>
  <c r="E279" i="18"/>
  <c r="D279" i="18"/>
  <c r="G279" i="18"/>
  <c r="F279" i="18"/>
  <c r="K614" i="20"/>
  <c r="L614" i="20"/>
  <c r="J615" i="20"/>
  <c r="H281" i="18" l="1"/>
  <c r="C281" i="18"/>
  <c r="B282" i="18"/>
  <c r="G280" i="18"/>
  <c r="D280" i="18"/>
  <c r="E280" i="18"/>
  <c r="F280" i="18"/>
  <c r="J616" i="20"/>
  <c r="K615" i="20"/>
  <c r="L615" i="20"/>
  <c r="C282" i="18" l="1"/>
  <c r="H282" i="18"/>
  <c r="B283" i="18"/>
  <c r="F281" i="18"/>
  <c r="D281" i="18"/>
  <c r="E281" i="18"/>
  <c r="G281" i="18"/>
  <c r="J617" i="20"/>
  <c r="K616" i="20"/>
  <c r="L616" i="20"/>
  <c r="H283" i="18" l="1"/>
  <c r="C283" i="18"/>
  <c r="B284" i="18"/>
  <c r="F282" i="18"/>
  <c r="E282" i="18"/>
  <c r="D282" i="18"/>
  <c r="G282" i="18"/>
  <c r="K617" i="20"/>
  <c r="L617" i="20"/>
  <c r="J618" i="20"/>
  <c r="H284" i="18" l="1"/>
  <c r="C284" i="18"/>
  <c r="B285" i="18"/>
  <c r="D283" i="18"/>
  <c r="F283" i="18"/>
  <c r="G283" i="18"/>
  <c r="E283" i="18"/>
  <c r="L618" i="20"/>
  <c r="K618" i="20"/>
  <c r="J619" i="20"/>
  <c r="C285" i="18" l="1"/>
  <c r="H285" i="18"/>
  <c r="B286" i="18"/>
  <c r="F284" i="18"/>
  <c r="D284" i="18"/>
  <c r="E284" i="18"/>
  <c r="G284" i="18"/>
  <c r="L619" i="20"/>
  <c r="J620" i="20"/>
  <c r="K619" i="20"/>
  <c r="H286" i="18" l="1"/>
  <c r="C286" i="18"/>
  <c r="B287" i="18"/>
  <c r="F285" i="18"/>
  <c r="E285" i="18"/>
  <c r="D285" i="18"/>
  <c r="G285" i="18"/>
  <c r="K620" i="20"/>
  <c r="L620" i="20"/>
  <c r="J621" i="20"/>
  <c r="C287" i="18" l="1"/>
  <c r="H287" i="18"/>
  <c r="B288" i="18"/>
  <c r="E286" i="18"/>
  <c r="F286" i="18"/>
  <c r="G286" i="18"/>
  <c r="D286" i="18"/>
  <c r="J622" i="20"/>
  <c r="K621" i="20"/>
  <c r="L621" i="20"/>
  <c r="C288" i="18" l="1"/>
  <c r="H288" i="18"/>
  <c r="B290" i="18"/>
  <c r="E287" i="18"/>
  <c r="G287" i="18"/>
  <c r="D287" i="18"/>
  <c r="F287" i="18"/>
  <c r="J623" i="20"/>
  <c r="K622" i="20"/>
  <c r="L622" i="20"/>
  <c r="C290" i="18" l="1"/>
  <c r="H290" i="18"/>
  <c r="B291" i="18"/>
  <c r="G288" i="18"/>
  <c r="E288" i="18"/>
  <c r="D288" i="18"/>
  <c r="F288" i="18"/>
  <c r="K623" i="20"/>
  <c r="L623" i="20"/>
  <c r="J624" i="20"/>
  <c r="H291" i="18" l="1"/>
  <c r="C291" i="18"/>
  <c r="B292" i="18"/>
  <c r="D290" i="18"/>
  <c r="E290" i="18"/>
  <c r="G290" i="18"/>
  <c r="F290" i="18"/>
  <c r="K624" i="20"/>
  <c r="L624" i="20"/>
  <c r="J625" i="20"/>
  <c r="H292" i="18" l="1"/>
  <c r="C292" i="18"/>
  <c r="B293" i="18"/>
  <c r="F291" i="18"/>
  <c r="G291" i="18"/>
  <c r="E291" i="18"/>
  <c r="D291" i="18"/>
  <c r="L625" i="20"/>
  <c r="J626" i="20"/>
  <c r="K625" i="20"/>
  <c r="C293" i="18" l="1"/>
  <c r="H293" i="18"/>
  <c r="B294" i="18"/>
  <c r="F292" i="18"/>
  <c r="D292" i="18"/>
  <c r="G292" i="18"/>
  <c r="E292" i="18"/>
  <c r="K626" i="20"/>
  <c r="L626" i="20"/>
  <c r="J627" i="20"/>
  <c r="C294" i="18" l="1"/>
  <c r="H294" i="18"/>
  <c r="B295" i="18"/>
  <c r="F293" i="18"/>
  <c r="D293" i="18"/>
  <c r="G293" i="18"/>
  <c r="E293" i="18"/>
  <c r="J628" i="20"/>
  <c r="K627" i="20"/>
  <c r="L627" i="20"/>
  <c r="H295" i="18" l="1"/>
  <c r="C295" i="18"/>
  <c r="B296" i="18"/>
  <c r="D294" i="18"/>
  <c r="G294" i="18"/>
  <c r="F294" i="18"/>
  <c r="E294" i="18"/>
  <c r="J629" i="20"/>
  <c r="K628" i="20"/>
  <c r="L628" i="20"/>
  <c r="C296" i="18" l="1"/>
  <c r="H296" i="18"/>
  <c r="B297" i="18"/>
  <c r="D295" i="18"/>
  <c r="G295" i="18"/>
  <c r="E295" i="18"/>
  <c r="F295" i="18"/>
  <c r="K629" i="20"/>
  <c r="L629" i="20"/>
  <c r="J630" i="20"/>
  <c r="C297" i="18" l="1"/>
  <c r="H297" i="18"/>
  <c r="B298" i="18"/>
  <c r="G296" i="18"/>
  <c r="E296" i="18"/>
  <c r="D296" i="18"/>
  <c r="F296" i="18"/>
  <c r="L630" i="20"/>
  <c r="K630" i="20"/>
  <c r="J631" i="20"/>
  <c r="C298" i="18" l="1"/>
  <c r="H298" i="18"/>
  <c r="B299" i="18"/>
  <c r="D297" i="18"/>
  <c r="F297" i="18"/>
  <c r="G297" i="18"/>
  <c r="E297" i="18"/>
  <c r="L631" i="20"/>
  <c r="J632" i="20"/>
  <c r="K631" i="20"/>
  <c r="C299" i="18" l="1"/>
  <c r="H299" i="18"/>
  <c r="B300" i="18"/>
  <c r="E298" i="18"/>
  <c r="G298" i="18"/>
  <c r="F298" i="18"/>
  <c r="D298" i="18"/>
  <c r="K632" i="20"/>
  <c r="L632" i="20"/>
  <c r="J633" i="20"/>
  <c r="C300" i="18" l="1"/>
  <c r="H300" i="18"/>
  <c r="B301" i="18"/>
  <c r="F299" i="18"/>
  <c r="D299" i="18"/>
  <c r="G299" i="18"/>
  <c r="E299" i="18"/>
  <c r="J634" i="20"/>
  <c r="K633" i="20"/>
  <c r="L633" i="20"/>
  <c r="C301" i="18" l="1"/>
  <c r="H301" i="18"/>
  <c r="B302" i="18"/>
  <c r="G300" i="18"/>
  <c r="E300" i="18"/>
  <c r="D300" i="18"/>
  <c r="F300" i="18"/>
  <c r="J635" i="20"/>
  <c r="K634" i="20"/>
  <c r="L634" i="20"/>
  <c r="C302" i="18" l="1"/>
  <c r="H302" i="18"/>
  <c r="B303" i="18"/>
  <c r="D301" i="18"/>
  <c r="F301" i="18"/>
  <c r="G301" i="18"/>
  <c r="E301" i="18"/>
  <c r="K635" i="20"/>
  <c r="L635" i="20"/>
  <c r="J636" i="20"/>
  <c r="H303" i="18" l="1"/>
  <c r="C303" i="18"/>
  <c r="B304" i="18"/>
  <c r="F302" i="18"/>
  <c r="E302" i="18"/>
  <c r="G302" i="18"/>
  <c r="D302" i="18"/>
  <c r="K636" i="20"/>
  <c r="L636" i="20"/>
  <c r="J637" i="20"/>
  <c r="H304" i="18" l="1"/>
  <c r="C304" i="18"/>
  <c r="B305" i="18"/>
  <c r="G303" i="18"/>
  <c r="E303" i="18"/>
  <c r="D303" i="18"/>
  <c r="F303" i="18"/>
  <c r="L637" i="20"/>
  <c r="J638" i="20"/>
  <c r="K637" i="20"/>
  <c r="C305" i="18" l="1"/>
  <c r="H305" i="18"/>
  <c r="B306" i="18"/>
  <c r="E304" i="18"/>
  <c r="F304" i="18"/>
  <c r="D304" i="18"/>
  <c r="G304" i="18"/>
  <c r="K638" i="20"/>
  <c r="L638" i="20"/>
  <c r="J639" i="20"/>
  <c r="C306" i="18" l="1"/>
  <c r="H306" i="18"/>
  <c r="B307" i="18"/>
  <c r="F305" i="18"/>
  <c r="D305" i="18"/>
  <c r="E305" i="18"/>
  <c r="G305" i="18"/>
  <c r="J640" i="20"/>
  <c r="K639" i="20"/>
  <c r="L639" i="20"/>
  <c r="H307" i="18" l="1"/>
  <c r="C307" i="18"/>
  <c r="B308" i="18"/>
  <c r="E306" i="18"/>
  <c r="F306" i="18"/>
  <c r="D306" i="18"/>
  <c r="G306" i="18"/>
  <c r="J641" i="20"/>
  <c r="K640" i="20"/>
  <c r="L640" i="20"/>
  <c r="H308" i="18" l="1"/>
  <c r="C308" i="18"/>
  <c r="B309" i="18"/>
  <c r="E307" i="18"/>
  <c r="D307" i="18"/>
  <c r="F307" i="18"/>
  <c r="G307" i="18"/>
  <c r="K641" i="20"/>
  <c r="L641" i="20"/>
  <c r="J642" i="20"/>
  <c r="H309" i="18" l="1"/>
  <c r="C309" i="18"/>
  <c r="B310" i="18"/>
  <c r="G308" i="18"/>
  <c r="D308" i="18"/>
  <c r="E308" i="18"/>
  <c r="F308" i="18"/>
  <c r="L642" i="20"/>
  <c r="K642" i="20"/>
  <c r="J643" i="20"/>
  <c r="B312" i="18" l="1"/>
  <c r="C312" i="18" s="1"/>
  <c r="B311" i="18"/>
  <c r="C310" i="18"/>
  <c r="H310" i="18"/>
  <c r="G309" i="18"/>
  <c r="F309" i="18"/>
  <c r="E309" i="18"/>
  <c r="D309" i="18"/>
  <c r="L643" i="20"/>
  <c r="J644" i="20"/>
  <c r="K643" i="20"/>
  <c r="H312" i="18" l="1"/>
  <c r="C311" i="18"/>
  <c r="H311" i="18"/>
  <c r="F312" i="18"/>
  <c r="G312" i="18"/>
  <c r="E312" i="18"/>
  <c r="D312" i="18"/>
  <c r="E310" i="18"/>
  <c r="F310" i="18"/>
  <c r="D310" i="18"/>
  <c r="G310" i="18"/>
  <c r="K644" i="20"/>
  <c r="L644" i="20"/>
  <c r="J645" i="20"/>
  <c r="H885" i="18" l="1"/>
  <c r="F311" i="18"/>
  <c r="D311" i="18"/>
  <c r="G311" i="18"/>
  <c r="E311" i="18"/>
  <c r="J646" i="20"/>
  <c r="K645" i="20"/>
  <c r="L645" i="20"/>
  <c r="J647" i="20" l="1"/>
  <c r="K646" i="20"/>
  <c r="L646" i="20"/>
  <c r="K647" i="20" l="1"/>
  <c r="L647" i="20"/>
  <c r="J648" i="20"/>
  <c r="K648" i="20" l="1"/>
  <c r="L648" i="20"/>
  <c r="J649" i="20"/>
  <c r="L649" i="20" l="1"/>
  <c r="J650" i="20"/>
  <c r="K649" i="20"/>
  <c r="K650" i="20" l="1"/>
  <c r="L650" i="20"/>
  <c r="J651" i="20"/>
  <c r="K651" i="20" l="1"/>
  <c r="L651" i="20"/>
  <c r="J652" i="20"/>
  <c r="K652" i="20" l="1"/>
  <c r="L652" i="20"/>
  <c r="J653" i="20"/>
  <c r="K653" i="20" l="1"/>
  <c r="L653" i="20"/>
  <c r="J654" i="20"/>
  <c r="K654" i="20" l="1"/>
  <c r="J655" i="20"/>
  <c r="L654" i="20"/>
  <c r="K655" i="20" l="1"/>
  <c r="L655" i="20"/>
  <c r="J656" i="20"/>
  <c r="K656" i="20" l="1"/>
  <c r="L656" i="20"/>
  <c r="J657" i="20"/>
  <c r="L657" i="20" l="1"/>
  <c r="J658" i="20"/>
  <c r="K657" i="20"/>
  <c r="K658" i="20" l="1"/>
  <c r="L658" i="20"/>
  <c r="J659" i="20"/>
  <c r="J660" i="20" l="1"/>
  <c r="K659" i="20"/>
  <c r="L659" i="20"/>
  <c r="K660" i="20" l="1"/>
  <c r="L660" i="20"/>
  <c r="J661" i="20"/>
  <c r="K661" i="20" l="1"/>
  <c r="L661" i="20"/>
  <c r="J662" i="20"/>
  <c r="K662" i="20" l="1"/>
  <c r="L662" i="20"/>
  <c r="J663" i="20"/>
  <c r="K663" i="20" l="1"/>
  <c r="L663" i="20"/>
  <c r="J664" i="20"/>
  <c r="J665" i="20" l="1"/>
  <c r="K664" i="20"/>
  <c r="L664" i="20"/>
  <c r="K665" i="20" l="1"/>
  <c r="L665" i="20"/>
  <c r="J666" i="20"/>
  <c r="J667" i="20" l="1"/>
  <c r="K666" i="20"/>
  <c r="L666" i="20"/>
  <c r="K667" i="20" l="1"/>
  <c r="L667" i="20"/>
  <c r="J668" i="20"/>
  <c r="K668" i="20" l="1"/>
  <c r="L668" i="20"/>
  <c r="J669" i="20"/>
  <c r="L669" i="20" l="1"/>
  <c r="J670" i="20"/>
  <c r="K669" i="20"/>
  <c r="K670" i="20" l="1"/>
  <c r="L670" i="20"/>
  <c r="J671" i="20"/>
  <c r="J672" i="20" l="1"/>
  <c r="K671" i="20"/>
  <c r="L671" i="20"/>
  <c r="K672" i="20" l="1"/>
  <c r="L672" i="20"/>
  <c r="J673" i="20"/>
  <c r="K673" i="20" l="1"/>
  <c r="L673" i="20"/>
  <c r="J674" i="20"/>
  <c r="K674" i="20" l="1"/>
  <c r="L674" i="20"/>
  <c r="J675" i="20"/>
  <c r="K675" i="20" l="1"/>
  <c r="L675" i="20"/>
  <c r="J676" i="20"/>
  <c r="J677" i="20" l="1"/>
  <c r="K676" i="20"/>
  <c r="L676" i="20"/>
  <c r="K677" i="20" l="1"/>
  <c r="L677" i="20"/>
  <c r="J678" i="20"/>
  <c r="J679" i="20" l="1"/>
  <c r="K678" i="20"/>
  <c r="L678" i="20"/>
  <c r="K679" i="20" l="1"/>
  <c r="L679" i="20"/>
  <c r="J680" i="20"/>
  <c r="K680" i="20" l="1"/>
  <c r="L680" i="20"/>
  <c r="J681" i="20"/>
  <c r="L681" i="20" l="1"/>
  <c r="J682" i="20"/>
  <c r="K681" i="20"/>
  <c r="K682" i="20" l="1"/>
  <c r="L682" i="20"/>
  <c r="J683" i="20"/>
  <c r="J684" i="20" l="1"/>
  <c r="K683" i="20"/>
  <c r="L683" i="20"/>
  <c r="K684" i="20" l="1"/>
  <c r="L684" i="20"/>
  <c r="J685" i="20"/>
  <c r="K685" i="20" l="1"/>
  <c r="L685" i="20"/>
  <c r="J686" i="20"/>
  <c r="K686" i="20" l="1"/>
  <c r="L686" i="20"/>
  <c r="J687" i="20"/>
  <c r="K687" i="20" l="1"/>
  <c r="L687" i="20"/>
  <c r="J688" i="20"/>
  <c r="J689" i="20" l="1"/>
  <c r="K688" i="20"/>
  <c r="L688" i="20"/>
  <c r="K689" i="20" l="1"/>
  <c r="L689" i="20"/>
  <c r="J690" i="20"/>
  <c r="J691" i="20" l="1"/>
  <c r="K690" i="20"/>
  <c r="L690" i="20"/>
  <c r="K691" i="20" l="1"/>
  <c r="L691" i="20"/>
  <c r="J692" i="20"/>
  <c r="K692" i="20" l="1"/>
  <c r="L692" i="20"/>
  <c r="J693" i="20"/>
  <c r="L693" i="20" l="1"/>
  <c r="J694" i="20"/>
  <c r="K693" i="20"/>
  <c r="K694" i="20" l="1"/>
  <c r="L694" i="20"/>
  <c r="J695" i="20"/>
  <c r="J696" i="20" l="1"/>
  <c r="K695" i="20"/>
  <c r="L695" i="20"/>
  <c r="K696" i="20" l="1"/>
  <c r="L696" i="20"/>
  <c r="J697" i="20"/>
  <c r="K697" i="20" l="1"/>
  <c r="L697" i="20"/>
  <c r="J698" i="20"/>
  <c r="K698" i="20" l="1"/>
  <c r="L698" i="20"/>
  <c r="J699" i="20"/>
  <c r="K699" i="20" l="1"/>
  <c r="L699" i="20"/>
  <c r="J700" i="20"/>
  <c r="J701" i="20" l="1"/>
  <c r="K700" i="20"/>
  <c r="L700" i="20"/>
  <c r="K701" i="20" l="1"/>
  <c r="L701" i="20"/>
  <c r="J702" i="20"/>
  <c r="J703" i="20" l="1"/>
  <c r="K702" i="20"/>
  <c r="L702" i="20"/>
  <c r="K703" i="20" l="1"/>
  <c r="L703" i="20"/>
  <c r="J704" i="20"/>
  <c r="K704" i="20" l="1"/>
  <c r="L704" i="20"/>
  <c r="J705" i="20"/>
  <c r="L705" i="20" l="1"/>
  <c r="J706" i="20"/>
  <c r="K705" i="20"/>
  <c r="K706" i="20" l="1"/>
  <c r="L706" i="20"/>
  <c r="J707" i="20"/>
  <c r="J708" i="20" l="1"/>
  <c r="K707" i="20"/>
  <c r="L707" i="20"/>
  <c r="K708" i="20" l="1"/>
  <c r="L708" i="20"/>
  <c r="J709" i="20"/>
  <c r="K709" i="20" l="1"/>
  <c r="L709" i="20"/>
  <c r="J710" i="20"/>
  <c r="K710" i="20" l="1"/>
  <c r="L710" i="20"/>
  <c r="J711" i="20"/>
  <c r="K711" i="20" l="1"/>
  <c r="L711" i="20"/>
  <c r="J712" i="20"/>
  <c r="J713" i="20" l="1"/>
  <c r="K712" i="20"/>
  <c r="L712" i="20"/>
  <c r="K713" i="20" l="1"/>
  <c r="L713" i="20"/>
  <c r="J714" i="20"/>
  <c r="J715" i="20" l="1"/>
  <c r="K714" i="20"/>
  <c r="L714" i="20"/>
  <c r="K715" i="20" l="1"/>
  <c r="L715" i="20"/>
  <c r="J716" i="20"/>
  <c r="K716" i="20" l="1"/>
  <c r="L716" i="20"/>
  <c r="J717" i="20"/>
  <c r="L717" i="20" l="1"/>
  <c r="J718" i="20"/>
  <c r="K717" i="20"/>
  <c r="K718" i="20" l="1"/>
  <c r="L718" i="20"/>
  <c r="J719" i="20"/>
  <c r="J720" i="20" l="1"/>
  <c r="K719" i="20"/>
  <c r="L719" i="20"/>
  <c r="K720" i="20" l="1"/>
  <c r="L720" i="20"/>
  <c r="J721" i="20"/>
  <c r="K721" i="20" l="1"/>
  <c r="L721" i="20"/>
  <c r="J722" i="20"/>
  <c r="K722" i="20" l="1"/>
  <c r="L722" i="20"/>
  <c r="J723" i="20"/>
  <c r="K723" i="20" l="1"/>
  <c r="L723" i="20"/>
  <c r="J724" i="20"/>
  <c r="J725" i="20" l="1"/>
  <c r="K724" i="20"/>
  <c r="L724" i="20"/>
  <c r="K725" i="20" l="1"/>
  <c r="L725" i="20"/>
  <c r="J726" i="20"/>
  <c r="J727" i="20" l="1"/>
  <c r="K726" i="20"/>
  <c r="L726" i="20"/>
  <c r="K727" i="20" l="1"/>
  <c r="L727" i="20"/>
  <c r="J728" i="20"/>
  <c r="K728" i="20" l="1"/>
  <c r="L728" i="20"/>
  <c r="J729" i="20"/>
  <c r="L729" i="20" l="1"/>
  <c r="J730" i="20"/>
  <c r="K729" i="20"/>
  <c r="K730" i="20" l="1"/>
  <c r="L730" i="20"/>
  <c r="J731" i="20"/>
  <c r="J732" i="20" l="1"/>
  <c r="K731" i="20"/>
  <c r="L731" i="20"/>
  <c r="K732" i="20" l="1"/>
  <c r="L732" i="20"/>
  <c r="J733" i="20"/>
  <c r="K733" i="20" l="1"/>
  <c r="L733" i="20"/>
  <c r="J734" i="20"/>
  <c r="K734" i="20" l="1"/>
  <c r="L734" i="20"/>
  <c r="J735" i="20"/>
  <c r="K735" i="20" l="1"/>
  <c r="L735" i="20"/>
  <c r="J736" i="20"/>
  <c r="J737" i="20" l="1"/>
  <c r="K736" i="20"/>
  <c r="L736" i="20"/>
  <c r="K737" i="20" l="1"/>
  <c r="L737" i="20"/>
  <c r="J738" i="20"/>
  <c r="J739" i="20" l="1"/>
  <c r="K738" i="20"/>
  <c r="L738" i="20"/>
  <c r="K739" i="20" l="1"/>
  <c r="L739" i="20"/>
  <c r="J740" i="20"/>
  <c r="K740" i="20" l="1"/>
  <c r="L740" i="20"/>
  <c r="J741" i="20"/>
  <c r="L741" i="20" l="1"/>
  <c r="J742" i="20"/>
  <c r="K741" i="20"/>
  <c r="K742" i="20" l="1"/>
  <c r="L742" i="20"/>
  <c r="J743" i="20"/>
  <c r="J744" i="20" l="1"/>
  <c r="K743" i="20"/>
  <c r="L743" i="20"/>
  <c r="K744" i="20" l="1"/>
  <c r="L744" i="20"/>
  <c r="J745" i="20"/>
  <c r="K745" i="20" l="1"/>
  <c r="L745" i="20"/>
  <c r="J746" i="20"/>
  <c r="K746" i="20" l="1"/>
  <c r="L746" i="20"/>
  <c r="J747" i="20"/>
  <c r="K747" i="20" l="1"/>
  <c r="L747" i="20"/>
  <c r="J748" i="20"/>
  <c r="J749" i="20" l="1"/>
  <c r="K748" i="20"/>
  <c r="L748" i="20"/>
  <c r="K749" i="20" l="1"/>
  <c r="L749" i="20"/>
  <c r="J750" i="20"/>
  <c r="J751" i="20" l="1"/>
  <c r="K750" i="20"/>
  <c r="L750" i="20"/>
  <c r="K751" i="20" l="1"/>
  <c r="L751" i="20"/>
  <c r="J752" i="20"/>
  <c r="K752" i="20" l="1"/>
  <c r="L752" i="20"/>
  <c r="J753" i="20"/>
  <c r="L753" i="20" l="1"/>
  <c r="J754" i="20"/>
  <c r="K753" i="20"/>
  <c r="K754" i="20" l="1"/>
  <c r="L754" i="20"/>
  <c r="J755" i="20"/>
  <c r="J756" i="20" l="1"/>
  <c r="K755" i="20"/>
  <c r="L755" i="20"/>
  <c r="K756" i="20" l="1"/>
  <c r="L756" i="20"/>
  <c r="J757" i="20"/>
  <c r="K757" i="20" l="1"/>
  <c r="L757" i="20"/>
  <c r="J758" i="20"/>
  <c r="K758" i="20" l="1"/>
  <c r="L758" i="20"/>
  <c r="J759" i="20"/>
  <c r="K759" i="20" l="1"/>
  <c r="L759" i="20"/>
  <c r="J760" i="20"/>
  <c r="J761" i="20" l="1"/>
  <c r="K760" i="20"/>
  <c r="L760" i="20"/>
  <c r="K761" i="20" l="1"/>
  <c r="L761" i="20"/>
  <c r="J762" i="20"/>
  <c r="J763" i="20" l="1"/>
  <c r="L762" i="20"/>
  <c r="K762" i="20"/>
  <c r="K763" i="20" l="1"/>
  <c r="L763" i="20"/>
  <c r="J764" i="20"/>
  <c r="K764" i="20" l="1"/>
  <c r="L764" i="20"/>
  <c r="J765" i="20"/>
  <c r="L765" i="20" l="1"/>
  <c r="J766" i="20"/>
  <c r="K765" i="20"/>
  <c r="K766" i="20" l="1"/>
  <c r="L766" i="20"/>
  <c r="J767" i="20"/>
  <c r="K767" i="20" l="1"/>
  <c r="L767" i="20"/>
  <c r="J768" i="20"/>
  <c r="K768" i="20" l="1"/>
  <c r="J769" i="20"/>
  <c r="L768" i="20"/>
  <c r="K769" i="20" l="1"/>
  <c r="J770" i="20"/>
  <c r="L769" i="20"/>
  <c r="J771" i="20" l="1"/>
  <c r="K770" i="20"/>
  <c r="L770" i="20"/>
  <c r="K771" i="20" l="1"/>
  <c r="L771" i="20"/>
  <c r="J772" i="20"/>
  <c r="K772" i="20" l="1"/>
  <c r="J773" i="20"/>
  <c r="L772" i="20"/>
  <c r="L773" i="20" l="1"/>
  <c r="J774" i="20"/>
  <c r="K773" i="20"/>
  <c r="L774" i="20" l="1"/>
  <c r="K774" i="20"/>
  <c r="J775" i="20"/>
  <c r="J776" i="20" l="1"/>
  <c r="K775" i="20"/>
  <c r="L775" i="20"/>
  <c r="K776" i="20" l="1"/>
  <c r="L776" i="20"/>
  <c r="J777" i="20"/>
  <c r="K777" i="20" l="1"/>
  <c r="L777" i="20"/>
  <c r="J778" i="20"/>
  <c r="K778" i="20" l="1"/>
  <c r="L778" i="20"/>
  <c r="J779" i="20"/>
  <c r="K779" i="20" l="1"/>
  <c r="L779" i="20"/>
  <c r="J780" i="20"/>
  <c r="J781" i="20" l="1"/>
  <c r="K780" i="20"/>
  <c r="L780" i="20"/>
  <c r="K781" i="20" l="1"/>
  <c r="L781" i="20"/>
  <c r="J782" i="20"/>
  <c r="J783" i="20" l="1"/>
  <c r="K782" i="20"/>
  <c r="L782" i="20"/>
  <c r="K783" i="20" l="1"/>
  <c r="L783" i="20"/>
  <c r="J784" i="20"/>
  <c r="K784" i="20" l="1"/>
  <c r="L784" i="20"/>
  <c r="J785" i="20"/>
  <c r="J786" i="20" l="1"/>
  <c r="K785" i="20"/>
  <c r="L785" i="20"/>
  <c r="L786" i="20" l="1"/>
  <c r="J787" i="20"/>
  <c r="K786" i="20"/>
  <c r="J788" i="20" l="1"/>
  <c r="K787" i="20"/>
  <c r="L787" i="20"/>
  <c r="K788" i="20" l="1"/>
  <c r="L788" i="20"/>
  <c r="J789" i="20"/>
  <c r="J790" i="20" l="1"/>
  <c r="K789" i="20"/>
  <c r="L789" i="20"/>
  <c r="L790" i="20" l="1"/>
  <c r="K790" i="20"/>
  <c r="J791" i="20"/>
  <c r="K791" i="20" l="1"/>
  <c r="L791" i="20"/>
  <c r="J792" i="20"/>
  <c r="J793" i="20" l="1"/>
  <c r="K792" i="20"/>
  <c r="L792" i="20"/>
  <c r="K793" i="20" l="1"/>
  <c r="L793" i="20"/>
  <c r="J794" i="20"/>
  <c r="K794" i="20" l="1"/>
  <c r="L794" i="20"/>
  <c r="J795" i="20"/>
  <c r="K795" i="20" l="1"/>
  <c r="L795" i="20"/>
  <c r="J796" i="20"/>
  <c r="K796" i="20" l="1"/>
  <c r="L796" i="20"/>
  <c r="J797" i="20"/>
  <c r="J798" i="20" l="1"/>
  <c r="K797" i="20"/>
  <c r="L797" i="20"/>
  <c r="L798" i="20" l="1"/>
  <c r="K798" i="20"/>
  <c r="J799" i="20"/>
  <c r="J800" i="20" l="1"/>
  <c r="K799" i="20"/>
  <c r="L799" i="20"/>
  <c r="L800" i="20" l="1"/>
  <c r="J801" i="20"/>
  <c r="K800" i="20"/>
  <c r="J802" i="20" l="1"/>
  <c r="K801" i="20"/>
  <c r="L801" i="20"/>
  <c r="L802" i="20" l="1"/>
  <c r="K802" i="20"/>
  <c r="J803" i="20"/>
  <c r="K803" i="20" l="1"/>
  <c r="L803" i="20"/>
  <c r="J804" i="20"/>
  <c r="J805" i="20" l="1"/>
  <c r="K804" i="20"/>
  <c r="L804" i="20"/>
  <c r="K805" i="20" l="1"/>
  <c r="L805" i="20"/>
  <c r="J806" i="20"/>
  <c r="K806" i="20" l="1"/>
  <c r="L806" i="20"/>
  <c r="J807" i="20"/>
  <c r="K807" i="20" l="1"/>
  <c r="J808" i="20"/>
  <c r="L807" i="20"/>
  <c r="K808" i="20" l="1"/>
  <c r="L808" i="20"/>
  <c r="J809" i="20"/>
  <c r="J810" i="20" l="1"/>
  <c r="K809" i="20"/>
  <c r="L809" i="20"/>
  <c r="L810" i="20" l="1"/>
  <c r="K810" i="20"/>
  <c r="J811" i="20"/>
  <c r="J812" i="20" l="1"/>
  <c r="K811" i="20"/>
  <c r="L811" i="20"/>
  <c r="L812" i="20" l="1"/>
  <c r="J813" i="20"/>
  <c r="K812" i="20"/>
  <c r="J814" i="20" l="1"/>
  <c r="K813" i="20"/>
  <c r="L813" i="20"/>
  <c r="L814" i="20" l="1"/>
  <c r="K814" i="20"/>
  <c r="J815" i="20"/>
  <c r="L815" i="20" l="1"/>
  <c r="K815" i="20"/>
  <c r="J816" i="20"/>
  <c r="J817" i="20" l="1"/>
  <c r="K816" i="20"/>
  <c r="L816" i="20"/>
  <c r="K817" i="20" l="1"/>
  <c r="L817" i="20"/>
  <c r="J818" i="20"/>
  <c r="K818" i="20" l="1"/>
  <c r="L818" i="20"/>
  <c r="J819" i="20"/>
  <c r="K819" i="20" l="1"/>
  <c r="J820" i="20"/>
  <c r="L819" i="20"/>
  <c r="K820" i="20" l="1"/>
  <c r="L820" i="20"/>
  <c r="J821" i="20"/>
  <c r="J822" i="20" l="1"/>
  <c r="K821" i="20"/>
  <c r="L821" i="20"/>
  <c r="J823" i="20" l="1"/>
  <c r="L822" i="20"/>
  <c r="K822" i="20"/>
  <c r="J824" i="20" l="1"/>
  <c r="K823" i="20"/>
  <c r="L823" i="20"/>
  <c r="L824" i="20" l="1"/>
  <c r="J825" i="20"/>
  <c r="K824" i="20"/>
  <c r="J826" i="20" l="1"/>
  <c r="L825" i="20"/>
  <c r="K825" i="20"/>
  <c r="L826" i="20" l="1"/>
  <c r="K826" i="20"/>
  <c r="J827" i="20"/>
  <c r="L827" i="20" l="1"/>
  <c r="K827" i="20"/>
  <c r="J828" i="20"/>
  <c r="L828" i="20" l="1"/>
  <c r="J829" i="20"/>
  <c r="K828" i="20"/>
  <c r="K829" i="20" l="1"/>
  <c r="L829" i="20"/>
  <c r="J830" i="20"/>
  <c r="J831" i="20" l="1"/>
  <c r="K830" i="20"/>
  <c r="L830" i="20"/>
  <c r="K831" i="20" l="1"/>
  <c r="L831" i="20"/>
  <c r="J832" i="20"/>
  <c r="K832" i="20" l="1"/>
  <c r="L832" i="20"/>
  <c r="J833" i="20"/>
  <c r="J834" i="20" l="1"/>
  <c r="K833" i="20"/>
  <c r="L833" i="20"/>
  <c r="K834" i="20" l="1"/>
  <c r="L834" i="20"/>
  <c r="J835" i="20"/>
  <c r="J836" i="20" l="1"/>
  <c r="K835" i="20"/>
  <c r="L835" i="20"/>
  <c r="L836" i="20" l="1"/>
  <c r="J837" i="20"/>
  <c r="K836" i="20"/>
  <c r="K837" i="20" l="1"/>
  <c r="L837" i="20"/>
  <c r="J838" i="20"/>
  <c r="K838" i="20" l="1"/>
  <c r="L838" i="20"/>
  <c r="J839" i="20"/>
  <c r="L839" i="20" l="1"/>
  <c r="J840" i="20"/>
  <c r="K839" i="20"/>
  <c r="K840" i="20" l="1"/>
  <c r="L840" i="20"/>
  <c r="J841" i="20"/>
  <c r="K841" i="20" l="1"/>
  <c r="J842" i="20"/>
  <c r="L841" i="20"/>
  <c r="K842" i="20" l="1"/>
  <c r="L842" i="20"/>
  <c r="J843" i="20"/>
  <c r="K843" i="20" l="1"/>
  <c r="L843" i="20"/>
  <c r="J844" i="20"/>
  <c r="L844" i="20" l="1"/>
  <c r="J845" i="20"/>
  <c r="K844" i="20"/>
  <c r="J846" i="20" l="1"/>
  <c r="K845" i="20"/>
  <c r="L845" i="20"/>
  <c r="K846" i="20" l="1"/>
  <c r="L846" i="20"/>
  <c r="J847" i="20"/>
  <c r="K847" i="20" l="1"/>
  <c r="L847" i="20"/>
  <c r="J848" i="20"/>
  <c r="L848" i="20" l="1"/>
  <c r="K848" i="20"/>
  <c r="J849" i="20"/>
  <c r="J850" i="20" l="1"/>
  <c r="K849" i="20"/>
  <c r="L849" i="20"/>
  <c r="K850" i="20" l="1"/>
  <c r="L850" i="20"/>
  <c r="J851" i="20"/>
  <c r="J852" i="20" l="1"/>
  <c r="K851" i="20"/>
  <c r="L851" i="20"/>
  <c r="K852" i="20" l="1"/>
  <c r="L852" i="20"/>
  <c r="J853" i="20"/>
  <c r="K853" i="20" l="1"/>
  <c r="L853" i="20"/>
  <c r="J854" i="20"/>
  <c r="J855" i="20" l="1"/>
  <c r="K854" i="20"/>
  <c r="L854" i="20"/>
  <c r="K855" i="20" l="1"/>
  <c r="L855" i="20"/>
  <c r="J856" i="20"/>
  <c r="J857" i="20" l="1"/>
  <c r="K856" i="20"/>
  <c r="L856" i="20"/>
  <c r="J858" i="20" l="1"/>
  <c r="K857" i="20"/>
  <c r="L857" i="20"/>
  <c r="K858" i="20" l="1"/>
  <c r="L858" i="20"/>
  <c r="J859" i="20"/>
  <c r="J860" i="20" l="1"/>
  <c r="K859" i="20"/>
  <c r="L859" i="20"/>
  <c r="L860" i="20" l="1"/>
  <c r="K860" i="20"/>
  <c r="J861" i="20"/>
  <c r="K861" i="20" l="1"/>
  <c r="L861" i="20"/>
  <c r="J862" i="20"/>
  <c r="L862" i="20" l="1"/>
  <c r="J863" i="20"/>
  <c r="K862" i="20"/>
  <c r="K863" i="20" l="1"/>
  <c r="L863" i="20"/>
  <c r="J864" i="20"/>
  <c r="J865" i="20" l="1"/>
  <c r="K864" i="20"/>
  <c r="L864" i="20"/>
  <c r="K865" i="20" l="1"/>
  <c r="L865" i="20"/>
  <c r="J866" i="20"/>
  <c r="K866" i="20" l="1"/>
  <c r="L866" i="20"/>
  <c r="J867" i="20"/>
  <c r="K867" i="20" l="1"/>
  <c r="L867" i="20"/>
  <c r="J868" i="20"/>
  <c r="K868" i="20" l="1"/>
  <c r="L868" i="20"/>
  <c r="J869" i="20"/>
  <c r="L869" i="20" l="1"/>
  <c r="J870" i="20"/>
  <c r="K869" i="20"/>
  <c r="K870" i="20" l="1"/>
  <c r="L870" i="20"/>
  <c r="J871" i="20"/>
  <c r="J872" i="20" l="1"/>
  <c r="K871" i="20"/>
  <c r="L871" i="20"/>
  <c r="K872" i="20" l="1"/>
  <c r="L872" i="20"/>
  <c r="J873" i="20"/>
  <c r="K873" i="20" l="1"/>
  <c r="L873" i="20"/>
  <c r="J874" i="20"/>
  <c r="L874" i="20" l="1"/>
  <c r="J875" i="20"/>
  <c r="K874" i="20"/>
  <c r="K875" i="20" l="1"/>
  <c r="L875" i="20"/>
  <c r="J876" i="20"/>
  <c r="J877" i="20" l="1"/>
  <c r="K876" i="20"/>
  <c r="L876" i="20"/>
  <c r="K877" i="20" l="1"/>
  <c r="L877" i="20"/>
  <c r="J878" i="20"/>
  <c r="K878" i="20" l="1"/>
  <c r="L878" i="20"/>
  <c r="J879" i="20"/>
  <c r="K879" i="20" l="1"/>
  <c r="L879" i="20"/>
  <c r="J880" i="20"/>
  <c r="K880" i="20" l="1"/>
  <c r="L880" i="20"/>
  <c r="J881" i="20"/>
  <c r="J882" i="20" l="1"/>
  <c r="L881" i="20"/>
  <c r="K881" i="20"/>
  <c r="K882" i="20" l="1"/>
  <c r="L882" i="20"/>
  <c r="J883" i="20"/>
  <c r="J884" i="20" l="1"/>
  <c r="K883" i="20"/>
  <c r="L883" i="20"/>
  <c r="K884" i="20" l="1"/>
  <c r="L884" i="20"/>
  <c r="J885" i="20"/>
  <c r="K885" i="20" l="1"/>
  <c r="L885" i="20"/>
  <c r="J886" i="20"/>
  <c r="L886" i="20" l="1"/>
  <c r="J887" i="20"/>
  <c r="K886" i="20"/>
  <c r="K887" i="20" l="1"/>
  <c r="L887" i="20"/>
  <c r="J888" i="20"/>
  <c r="J889" i="20" l="1"/>
  <c r="K888" i="20"/>
  <c r="L888" i="20"/>
  <c r="K889" i="20" l="1"/>
  <c r="L889" i="20"/>
  <c r="J890" i="20"/>
  <c r="K890" i="20" l="1"/>
  <c r="J891" i="20"/>
  <c r="L890" i="20"/>
  <c r="K891" i="20" l="1"/>
  <c r="L891" i="20"/>
  <c r="J892" i="20"/>
  <c r="K892" i="20" l="1"/>
  <c r="L892" i="20"/>
  <c r="J893" i="20"/>
  <c r="J894" i="20" l="1"/>
  <c r="L893" i="20"/>
  <c r="K893" i="20"/>
  <c r="K894" i="20" l="1"/>
  <c r="L894" i="20"/>
  <c r="J895" i="20"/>
  <c r="J896" i="20" l="1"/>
  <c r="K895" i="20"/>
  <c r="L895" i="20"/>
  <c r="K896" i="20" l="1"/>
  <c r="L896" i="20"/>
  <c r="J897" i="20"/>
  <c r="K897" i="20" l="1"/>
  <c r="L897" i="20"/>
  <c r="J898" i="20"/>
  <c r="L898" i="20" l="1"/>
  <c r="K898" i="20"/>
  <c r="J899" i="20"/>
  <c r="K899" i="20" l="1"/>
  <c r="L899" i="20"/>
  <c r="J900" i="20"/>
  <c r="J901" i="20" l="1"/>
  <c r="K900" i="20"/>
  <c r="L900" i="20"/>
  <c r="K901" i="20" l="1"/>
  <c r="L901" i="20"/>
  <c r="J902" i="20"/>
  <c r="J903" i="20" l="1"/>
  <c r="K902" i="20"/>
  <c r="L902" i="20"/>
  <c r="K903" i="20" l="1"/>
  <c r="L903" i="20"/>
  <c r="J904" i="20"/>
  <c r="K904" i="20" l="1"/>
  <c r="L904" i="20"/>
  <c r="J905" i="20"/>
  <c r="L905" i="20" l="1"/>
  <c r="J906" i="20"/>
  <c r="K905" i="20"/>
  <c r="K906" i="20" l="1"/>
  <c r="L906" i="20"/>
  <c r="J907" i="20"/>
  <c r="J908" i="20" l="1"/>
  <c r="K907" i="20"/>
  <c r="L907" i="20"/>
  <c r="K908" i="20" l="1"/>
  <c r="L908" i="20"/>
  <c r="J909" i="20"/>
  <c r="K909" i="20" l="1"/>
  <c r="L909" i="20"/>
  <c r="J910" i="20"/>
  <c r="L910" i="20" l="1"/>
  <c r="J911" i="20"/>
  <c r="K910" i="20"/>
  <c r="K911" i="20" l="1"/>
  <c r="L911" i="20"/>
  <c r="J912" i="20"/>
  <c r="J913" i="20" l="1"/>
  <c r="K912" i="20"/>
  <c r="L912" i="20"/>
  <c r="K913" i="20" l="1"/>
  <c r="L913" i="20"/>
  <c r="J914" i="20"/>
  <c r="J915" i="20" l="1"/>
  <c r="K914" i="20"/>
  <c r="L914" i="20"/>
  <c r="K915" i="20" l="1"/>
  <c r="L915" i="20"/>
  <c r="J916" i="20"/>
  <c r="K916" i="20" l="1"/>
  <c r="L916" i="20"/>
  <c r="J917" i="20"/>
  <c r="J918" i="20" l="1"/>
  <c r="L917" i="20"/>
  <c r="K917" i="20"/>
  <c r="K918" i="20" l="1"/>
  <c r="L918" i="20"/>
  <c r="J919" i="20"/>
  <c r="J920" i="20" l="1"/>
  <c r="K919" i="20"/>
  <c r="L919" i="20"/>
  <c r="K920" i="20" l="1"/>
  <c r="L920" i="20"/>
  <c r="J921" i="20"/>
  <c r="K921" i="20" l="1"/>
  <c r="L921" i="20"/>
  <c r="J922" i="20"/>
  <c r="L922" i="20" l="1"/>
  <c r="J923" i="20"/>
  <c r="K922" i="20"/>
  <c r="K923" i="20" l="1"/>
  <c r="L923" i="20"/>
  <c r="J924" i="20"/>
  <c r="J925" i="20" l="1"/>
  <c r="K924" i="20"/>
  <c r="L924" i="20"/>
  <c r="K925" i="20" l="1"/>
  <c r="L925" i="20"/>
  <c r="J926" i="20"/>
  <c r="K926" i="20" l="1"/>
  <c r="L926" i="20"/>
  <c r="J927" i="20"/>
  <c r="K927" i="20" l="1"/>
  <c r="L927" i="20"/>
  <c r="J928" i="20"/>
  <c r="K928" i="20" l="1"/>
  <c r="L928" i="20"/>
  <c r="J929" i="20"/>
  <c r="J930" i="20" l="1"/>
  <c r="L929" i="20"/>
  <c r="K929" i="20"/>
  <c r="K930" i="20" l="1"/>
  <c r="L930" i="20"/>
  <c r="J931" i="20"/>
  <c r="J932" i="20" l="1"/>
  <c r="K931" i="20"/>
  <c r="L931" i="20"/>
  <c r="K932" i="20" l="1"/>
  <c r="L932" i="20"/>
  <c r="J933" i="20"/>
  <c r="K933" i="20" l="1"/>
  <c r="L933" i="20"/>
  <c r="J934" i="20"/>
  <c r="L934" i="20" l="1"/>
  <c r="K934" i="20"/>
  <c r="J935" i="20"/>
  <c r="K935" i="20" l="1"/>
  <c r="L935" i="20"/>
  <c r="J936" i="20"/>
  <c r="J937" i="20" l="1"/>
  <c r="K936" i="20"/>
  <c r="L936" i="20"/>
  <c r="K937" i="20" l="1"/>
  <c r="L937" i="20"/>
  <c r="J938" i="20"/>
  <c r="J939" i="20" l="1"/>
  <c r="K938" i="20"/>
  <c r="L938" i="20"/>
  <c r="K939" i="20" l="1"/>
  <c r="L939" i="20"/>
  <c r="J940" i="20"/>
  <c r="K940" i="20" l="1"/>
  <c r="L940" i="20"/>
  <c r="J941" i="20"/>
  <c r="J942" i="20" l="1"/>
  <c r="L941" i="20"/>
  <c r="K941" i="20"/>
  <c r="K942" i="20" l="1"/>
  <c r="L942" i="20"/>
  <c r="J943" i="20"/>
  <c r="J944" i="20" l="1"/>
  <c r="K943" i="20"/>
  <c r="L943" i="20"/>
  <c r="K944" i="20" l="1"/>
  <c r="L944" i="20"/>
  <c r="J945" i="20"/>
  <c r="K945" i="20" l="1"/>
  <c r="L945" i="20"/>
  <c r="J946" i="20"/>
  <c r="L946" i="20" l="1"/>
  <c r="J947" i="20"/>
  <c r="K946" i="20"/>
  <c r="K947" i="20" l="1"/>
  <c r="L947" i="20"/>
  <c r="J948" i="20"/>
  <c r="J949" i="20" l="1"/>
  <c r="K948" i="20"/>
  <c r="L948" i="20"/>
  <c r="K949" i="20" l="1"/>
  <c r="L949" i="20"/>
  <c r="J950" i="20"/>
  <c r="K950" i="20" l="1"/>
  <c r="L950" i="20"/>
  <c r="J951" i="20"/>
  <c r="K951" i="20" l="1"/>
  <c r="L951" i="20"/>
  <c r="J952" i="20"/>
  <c r="K952" i="20" l="1"/>
  <c r="L952" i="20"/>
  <c r="J953" i="20"/>
  <c r="J954" i="20" l="1"/>
  <c r="L953" i="20"/>
  <c r="K953" i="20"/>
  <c r="K954" i="20" l="1"/>
  <c r="L954" i="20"/>
  <c r="J955" i="20"/>
  <c r="J956" i="20" l="1"/>
  <c r="L955" i="20"/>
  <c r="K955" i="20"/>
  <c r="K956" i="20" l="1"/>
  <c r="L956" i="20"/>
  <c r="J957" i="20"/>
  <c r="K957" i="20" l="1"/>
  <c r="L957" i="20"/>
  <c r="J958" i="20"/>
  <c r="L958" i="20" l="1"/>
  <c r="K958" i="20"/>
  <c r="J959" i="20"/>
  <c r="K959" i="20" l="1"/>
  <c r="L959" i="20"/>
  <c r="J960" i="20"/>
  <c r="J961" i="20" l="1"/>
  <c r="K960" i="20"/>
  <c r="L960" i="20"/>
  <c r="K961" i="20" l="1"/>
  <c r="L961" i="20"/>
  <c r="J962" i="20"/>
  <c r="J963" i="20" l="1"/>
  <c r="K962" i="20"/>
  <c r="L962" i="20"/>
  <c r="K963" i="20" l="1"/>
  <c r="L963" i="20"/>
  <c r="J964" i="20"/>
  <c r="K964" i="20" l="1"/>
  <c r="L964" i="20"/>
  <c r="J965" i="20"/>
  <c r="J966" i="20" l="1"/>
  <c r="L965" i="20"/>
  <c r="K965" i="20"/>
  <c r="K966" i="20" l="1"/>
  <c r="L966" i="20"/>
  <c r="J967" i="20"/>
  <c r="J968" i="20" l="1"/>
  <c r="L967" i="20"/>
  <c r="K967" i="20"/>
  <c r="K968" i="20" l="1"/>
  <c r="L968" i="20"/>
  <c r="J969" i="20"/>
  <c r="K969" i="20" l="1"/>
  <c r="L969" i="20"/>
  <c r="J970" i="20"/>
  <c r="L970" i="20" l="1"/>
  <c r="J971" i="20"/>
  <c r="K970" i="20"/>
  <c r="K971" i="20" l="1"/>
  <c r="L971" i="20"/>
  <c r="J972" i="20"/>
  <c r="J973" i="20" l="1"/>
  <c r="K972" i="20"/>
  <c r="L972" i="20"/>
  <c r="K973" i="20" l="1"/>
  <c r="L973" i="20"/>
  <c r="J974" i="20"/>
  <c r="J975" i="20" l="1"/>
  <c r="K974" i="20"/>
  <c r="L974" i="20"/>
  <c r="K975" i="20" l="1"/>
  <c r="L975" i="20"/>
  <c r="J976" i="20"/>
  <c r="K976" i="20" l="1"/>
  <c r="L976" i="20"/>
  <c r="J977" i="20"/>
  <c r="J978" i="20" l="1"/>
  <c r="L977" i="20"/>
  <c r="K977" i="20"/>
  <c r="K978" i="20" l="1"/>
  <c r="L978" i="20"/>
  <c r="J979" i="20"/>
  <c r="J980" i="20" l="1"/>
  <c r="L979" i="20"/>
  <c r="K979" i="20"/>
  <c r="K980" i="20" l="1"/>
  <c r="L980" i="20"/>
  <c r="J981" i="20"/>
  <c r="K981" i="20" l="1"/>
  <c r="L981" i="20"/>
  <c r="J982" i="20"/>
  <c r="L982" i="20" l="1"/>
  <c r="J983" i="20"/>
  <c r="K982" i="20"/>
  <c r="K983" i="20" l="1"/>
  <c r="L983" i="20"/>
  <c r="J984" i="20"/>
  <c r="J985" i="20" l="1"/>
  <c r="K984" i="20"/>
  <c r="L984" i="20"/>
  <c r="K985" i="20" l="1"/>
  <c r="L985" i="20"/>
  <c r="J986" i="20"/>
  <c r="J987" i="20" l="1"/>
  <c r="K986" i="20"/>
  <c r="L986" i="20"/>
  <c r="K987" i="20" l="1"/>
  <c r="L987" i="20"/>
  <c r="J988" i="20"/>
  <c r="K988" i="20" l="1"/>
  <c r="L988" i="20"/>
  <c r="J989" i="20"/>
  <c r="J990" i="20" l="1"/>
  <c r="L989" i="20"/>
  <c r="K989" i="20"/>
  <c r="K990" i="20" l="1"/>
  <c r="L990" i="20"/>
  <c r="J991" i="20"/>
  <c r="J992" i="20" l="1"/>
  <c r="L991" i="20"/>
  <c r="K991" i="20"/>
  <c r="K992" i="20" l="1"/>
  <c r="L992" i="20"/>
  <c r="J993" i="20"/>
  <c r="K993" i="20" l="1"/>
  <c r="L993" i="20"/>
  <c r="B9" i="17" l="1"/>
  <c r="H8" i="17"/>
  <c r="C8" i="17"/>
  <c r="B10" i="17" l="1"/>
  <c r="G8" i="17"/>
  <c r="D8" i="17"/>
  <c r="E8" i="17"/>
  <c r="F8" i="17"/>
  <c r="B19" i="8"/>
  <c r="AD19" i="8" s="1"/>
  <c r="H9" i="17"/>
  <c r="C9" i="17"/>
  <c r="H10" i="17" l="1"/>
  <c r="C10" i="17"/>
  <c r="F10" i="17" s="1"/>
  <c r="D9" i="17"/>
  <c r="E9" i="17"/>
  <c r="F9" i="17"/>
  <c r="G9" i="17"/>
  <c r="G19" i="8"/>
  <c r="E19" i="8"/>
  <c r="D19" i="8"/>
  <c r="F19" i="8"/>
  <c r="B11" i="17"/>
  <c r="G10" i="17" l="1"/>
  <c r="D10" i="17"/>
  <c r="E10" i="17"/>
  <c r="H11" i="17"/>
  <c r="C11" i="17"/>
  <c r="B12" i="17"/>
  <c r="I19" i="8"/>
  <c r="R19" i="8"/>
  <c r="L19" i="8"/>
  <c r="AA19" i="8"/>
  <c r="U19" i="8"/>
  <c r="O19" i="8"/>
  <c r="X19" i="8"/>
  <c r="P19" i="8"/>
  <c r="J19" i="8"/>
  <c r="M19" i="8"/>
  <c r="S19" i="8"/>
  <c r="V19" i="8"/>
  <c r="Y19" i="8"/>
  <c r="AB19" i="8"/>
  <c r="C12" i="17" l="1"/>
  <c r="H12" i="17"/>
  <c r="B20" i="8"/>
  <c r="AD20" i="8" s="1"/>
  <c r="D11" i="17"/>
  <c r="E11" i="17"/>
  <c r="F11" i="17"/>
  <c r="G11" i="17"/>
  <c r="H267" i="5" l="1"/>
  <c r="H102" i="5"/>
  <c r="H37" i="5"/>
  <c r="H9" i="5"/>
  <c r="H270" i="5"/>
  <c r="H43" i="5"/>
  <c r="H218" i="5"/>
  <c r="H84" i="5"/>
  <c r="H288" i="5"/>
  <c r="H214" i="5"/>
  <c r="H210" i="5"/>
  <c r="H258" i="5"/>
  <c r="H251" i="5"/>
  <c r="H56" i="5"/>
  <c r="H285" i="5"/>
  <c r="H239" i="5"/>
  <c r="H33" i="5"/>
  <c r="H287" i="5"/>
  <c r="H248" i="5"/>
  <c r="H53" i="5"/>
  <c r="H65" i="5"/>
  <c r="H272" i="5"/>
  <c r="H243" i="5"/>
  <c r="H284" i="5"/>
  <c r="H209" i="5"/>
  <c r="H277" i="5"/>
  <c r="H278" i="5"/>
  <c r="H34" i="5"/>
  <c r="H29" i="5"/>
  <c r="H222" i="5"/>
  <c r="H203" i="5"/>
  <c r="H14" i="5"/>
  <c r="H207" i="5"/>
  <c r="H159" i="5"/>
  <c r="H107" i="5"/>
  <c r="H116" i="5"/>
  <c r="H254" i="5"/>
  <c r="H81" i="5"/>
  <c r="H236" i="5"/>
  <c r="H23" i="5"/>
  <c r="H260" i="5"/>
  <c r="H290" i="5"/>
  <c r="H11" i="5"/>
  <c r="H257" i="5"/>
  <c r="H240" i="5"/>
  <c r="H266" i="5"/>
  <c r="H104" i="5"/>
  <c r="H263" i="5"/>
  <c r="H249" i="5"/>
  <c r="H221" i="5"/>
  <c r="D20" i="8"/>
  <c r="E20" i="8"/>
  <c r="G20" i="8"/>
  <c r="F20" i="8"/>
  <c r="H30" i="5"/>
  <c r="H174" i="5"/>
  <c r="H273" i="5"/>
  <c r="H232" i="5"/>
  <c r="H152" i="5"/>
  <c r="H8" i="5"/>
  <c r="H21" i="5"/>
  <c r="H26" i="5"/>
  <c r="H79" i="5"/>
  <c r="H162" i="5"/>
  <c r="H229" i="5"/>
  <c r="H172" i="5"/>
  <c r="H73" i="5"/>
  <c r="H127" i="5"/>
  <c r="H211" i="5"/>
  <c r="H168" i="5"/>
  <c r="H40" i="5"/>
  <c r="H269" i="5"/>
  <c r="H17" i="5"/>
  <c r="H261" i="5"/>
  <c r="H219" i="5"/>
  <c r="H268" i="5"/>
  <c r="H125" i="5"/>
  <c r="H286" i="5"/>
  <c r="H91" i="5"/>
  <c r="H259" i="5"/>
  <c r="H235" i="5"/>
  <c r="H244" i="5"/>
  <c r="H265" i="5"/>
  <c r="H256" i="5"/>
  <c r="H90" i="5"/>
  <c r="H59" i="5"/>
  <c r="H61" i="5"/>
  <c r="H280" i="5"/>
  <c r="H250" i="5"/>
  <c r="H252" i="5"/>
  <c r="H166" i="5"/>
  <c r="H206" i="5"/>
  <c r="H51" i="5"/>
  <c r="H132" i="5"/>
  <c r="H245" i="5"/>
  <c r="H217" i="5"/>
  <c r="H100" i="5"/>
  <c r="H139" i="5"/>
  <c r="H291" i="5"/>
  <c r="H87" i="5"/>
  <c r="H32" i="5"/>
  <c r="H283" i="5"/>
  <c r="H76" i="5"/>
  <c r="H48" i="5"/>
  <c r="H241" i="5"/>
  <c r="H230" i="5"/>
  <c r="H238" i="5"/>
  <c r="H58" i="5"/>
  <c r="H178" i="5"/>
  <c r="H74" i="5"/>
  <c r="H281" i="5"/>
  <c r="H282" i="5"/>
  <c r="H279" i="5"/>
  <c r="H63" i="5"/>
  <c r="H70" i="5"/>
  <c r="H55" i="5"/>
  <c r="H120" i="5"/>
  <c r="H262" i="5"/>
  <c r="F12" i="17"/>
  <c r="G12" i="17"/>
  <c r="D12" i="17"/>
  <c r="E12" i="17"/>
  <c r="H67" i="5"/>
  <c r="H225" i="5"/>
  <c r="H274" i="5"/>
  <c r="H242" i="5"/>
  <c r="H255" i="5"/>
  <c r="H44" i="5"/>
  <c r="H19" i="5"/>
  <c r="H146" i="5"/>
  <c r="H233" i="5"/>
  <c r="H176" i="5"/>
  <c r="H200" i="5"/>
  <c r="H205" i="5"/>
  <c r="H247" i="5"/>
  <c r="H213" i="5"/>
  <c r="H275" i="5"/>
  <c r="H226" i="5"/>
  <c r="H246" i="5"/>
  <c r="H276" i="5"/>
  <c r="H264" i="5"/>
  <c r="H253" i="5"/>
  <c r="H271" i="5"/>
  <c r="H215" i="5"/>
  <c r="U20" i="8" l="1"/>
  <c r="L20" i="8"/>
  <c r="O20" i="8"/>
  <c r="R20" i="8"/>
  <c r="I20" i="8"/>
  <c r="X20" i="8"/>
  <c r="AA20" i="8"/>
  <c r="Y20" i="8"/>
  <c r="AB20" i="8"/>
  <c r="S20" i="8"/>
  <c r="M20" i="8"/>
  <c r="J20" i="8"/>
  <c r="V20" i="8"/>
  <c r="P20" i="8"/>
  <c r="B21" i="8" l="1"/>
  <c r="AD21" i="8" s="1"/>
  <c r="H47" i="5"/>
  <c r="G21" i="8" l="1"/>
  <c r="F21" i="8"/>
  <c r="E21" i="8"/>
  <c r="D21" i="8"/>
  <c r="H234" i="5"/>
  <c r="H157" i="5"/>
  <c r="H93" i="5"/>
  <c r="H36" i="5"/>
  <c r="H237" i="5"/>
  <c r="H97" i="5"/>
  <c r="H289" i="5"/>
  <c r="H148" i="5"/>
  <c r="O21" i="8" l="1"/>
  <c r="R21" i="8"/>
  <c r="AA21" i="8"/>
  <c r="X21" i="8"/>
  <c r="U21" i="8"/>
  <c r="I21" i="8"/>
  <c r="L21" i="8"/>
  <c r="AB21" i="8"/>
  <c r="M21" i="8"/>
  <c r="V21" i="8"/>
  <c r="J21" i="8"/>
  <c r="Y21" i="8"/>
  <c r="P21" i="8"/>
  <c r="S21" i="8"/>
  <c r="B22" i="8" l="1"/>
  <c r="AD22" i="8" s="1"/>
  <c r="G22" i="8" l="1"/>
  <c r="E22" i="8"/>
  <c r="D22" i="8"/>
  <c r="F22" i="8"/>
  <c r="B23" i="8"/>
  <c r="AD23" i="8" s="1"/>
  <c r="O22" i="8" l="1"/>
  <c r="AA22" i="8"/>
  <c r="X22" i="8"/>
  <c r="L22" i="8"/>
  <c r="U22" i="8"/>
  <c r="I22" i="8"/>
  <c r="R22" i="8"/>
  <c r="Y22" i="8"/>
  <c r="M22" i="8"/>
  <c r="V22" i="8"/>
  <c r="J22" i="8"/>
  <c r="S22" i="8"/>
  <c r="P22" i="8"/>
  <c r="AB22" i="8"/>
  <c r="G23" i="8"/>
  <c r="D23" i="8"/>
  <c r="E23" i="8"/>
  <c r="F23" i="8"/>
  <c r="V23" i="8" l="1"/>
  <c r="S23" i="8"/>
  <c r="J23" i="8"/>
  <c r="Y23" i="8"/>
  <c r="M23" i="8"/>
  <c r="AB23" i="8"/>
  <c r="P23" i="8"/>
  <c r="X23" i="8"/>
  <c r="R23" i="8"/>
  <c r="I23" i="8"/>
  <c r="AA23" i="8"/>
  <c r="O23" i="8"/>
  <c r="U23" i="8"/>
  <c r="L23" i="8"/>
  <c r="B313" i="17" l="1"/>
  <c r="B324" i="8" l="1"/>
  <c r="AD324" i="8" s="1"/>
  <c r="C313" i="17"/>
  <c r="H313" i="17"/>
  <c r="B314" i="17"/>
  <c r="H314" i="17" l="1"/>
  <c r="C314" i="17"/>
  <c r="B315" i="17"/>
  <c r="B325" i="8"/>
  <c r="AD325" i="8" s="1"/>
  <c r="D313" i="17"/>
  <c r="G313" i="17"/>
  <c r="E313" i="17"/>
  <c r="F313" i="17"/>
  <c r="D324" i="8"/>
  <c r="F324" i="8"/>
  <c r="G324" i="8"/>
  <c r="E324" i="8"/>
  <c r="O324" i="8" l="1"/>
  <c r="AA324" i="8"/>
  <c r="R324" i="8"/>
  <c r="L324" i="8"/>
  <c r="X324" i="8"/>
  <c r="I324" i="8"/>
  <c r="U324" i="8"/>
  <c r="B326" i="8"/>
  <c r="AD326" i="8" s="1"/>
  <c r="C315" i="17"/>
  <c r="H315" i="17"/>
  <c r="B316" i="17"/>
  <c r="F314" i="17"/>
  <c r="E314" i="17"/>
  <c r="G314" i="17"/>
  <c r="D314" i="17"/>
  <c r="E325" i="8"/>
  <c r="D325" i="8"/>
  <c r="F325" i="8"/>
  <c r="G325" i="8"/>
  <c r="M324" i="8"/>
  <c r="S324" i="8"/>
  <c r="J324" i="8"/>
  <c r="P324" i="8"/>
  <c r="Y324" i="8"/>
  <c r="V324" i="8"/>
  <c r="AB324" i="8"/>
  <c r="H316" i="17" l="1"/>
  <c r="C316" i="17"/>
  <c r="B317" i="17"/>
  <c r="B327" i="8"/>
  <c r="AD327" i="8" s="1"/>
  <c r="D315" i="17"/>
  <c r="G315" i="17"/>
  <c r="E315" i="17"/>
  <c r="F315" i="17"/>
  <c r="E326" i="8"/>
  <c r="F326" i="8"/>
  <c r="D326" i="8"/>
  <c r="G326" i="8"/>
  <c r="M325" i="8"/>
  <c r="AB325" i="8"/>
  <c r="V325" i="8"/>
  <c r="S325" i="8"/>
  <c r="J325" i="8"/>
  <c r="P325" i="8"/>
  <c r="Y325" i="8"/>
  <c r="L325" i="8"/>
  <c r="U325" i="8"/>
  <c r="O325" i="8"/>
  <c r="AA325" i="8"/>
  <c r="R325" i="8"/>
  <c r="X325" i="8"/>
  <c r="I325" i="8"/>
  <c r="S326" i="8" l="1"/>
  <c r="J326" i="8"/>
  <c r="AB326" i="8"/>
  <c r="V326" i="8"/>
  <c r="M326" i="8"/>
  <c r="P326" i="8"/>
  <c r="Y326" i="8"/>
  <c r="O326" i="8"/>
  <c r="R326" i="8"/>
  <c r="AA326" i="8"/>
  <c r="L326" i="8"/>
  <c r="X326" i="8"/>
  <c r="I326" i="8"/>
  <c r="U326" i="8"/>
  <c r="D327" i="8"/>
  <c r="G327" i="8"/>
  <c r="F327" i="8"/>
  <c r="E327" i="8"/>
  <c r="C317" i="17"/>
  <c r="H317" i="17"/>
  <c r="B318" i="17"/>
  <c r="B328" i="8"/>
  <c r="AD328" i="8" s="1"/>
  <c r="G316" i="17"/>
  <c r="E316" i="17"/>
  <c r="D316" i="17"/>
  <c r="F316" i="17"/>
  <c r="B329" i="8" l="1"/>
  <c r="AD329" i="8" s="1"/>
  <c r="C318" i="17"/>
  <c r="H318" i="17"/>
  <c r="B319" i="17"/>
  <c r="D317" i="17"/>
  <c r="E317" i="17"/>
  <c r="F317" i="17"/>
  <c r="G317" i="17"/>
  <c r="F328" i="8"/>
  <c r="G328" i="8"/>
  <c r="D328" i="8"/>
  <c r="E328" i="8"/>
  <c r="X327" i="8"/>
  <c r="U327" i="8"/>
  <c r="O327" i="8"/>
  <c r="AA327" i="8"/>
  <c r="R327" i="8"/>
  <c r="I327" i="8"/>
  <c r="L327" i="8"/>
  <c r="P327" i="8"/>
  <c r="M327" i="8"/>
  <c r="Y327" i="8"/>
  <c r="AB327" i="8"/>
  <c r="S327" i="8"/>
  <c r="V327" i="8"/>
  <c r="J327" i="8"/>
  <c r="P328" i="8" l="1"/>
  <c r="S328" i="8"/>
  <c r="V328" i="8"/>
  <c r="J328" i="8"/>
  <c r="M328" i="8"/>
  <c r="AB328" i="8"/>
  <c r="Y328" i="8"/>
  <c r="B330" i="8"/>
  <c r="AD330" i="8" s="1"/>
  <c r="H319" i="17"/>
  <c r="C319" i="17"/>
  <c r="B320" i="17"/>
  <c r="R328" i="8"/>
  <c r="O328" i="8"/>
  <c r="AA328" i="8"/>
  <c r="I328" i="8"/>
  <c r="U328" i="8"/>
  <c r="X328" i="8"/>
  <c r="L328" i="8"/>
  <c r="G318" i="17"/>
  <c r="F318" i="17"/>
  <c r="E318" i="17"/>
  <c r="D318" i="17"/>
  <c r="G329" i="8"/>
  <c r="D329" i="8"/>
  <c r="E329" i="8"/>
  <c r="F329" i="8"/>
  <c r="B331" i="8" l="1"/>
  <c r="AD331" i="8" s="1"/>
  <c r="C320" i="17"/>
  <c r="H320" i="17"/>
  <c r="B321" i="17"/>
  <c r="F319" i="17"/>
  <c r="G319" i="17"/>
  <c r="E319" i="17"/>
  <c r="D319" i="17"/>
  <c r="J329" i="8"/>
  <c r="V329" i="8"/>
  <c r="AB329" i="8"/>
  <c r="M329" i="8"/>
  <c r="P329" i="8"/>
  <c r="Y329" i="8"/>
  <c r="S329" i="8"/>
  <c r="G330" i="8"/>
  <c r="F330" i="8"/>
  <c r="D330" i="8"/>
  <c r="E330" i="8"/>
  <c r="I329" i="8"/>
  <c r="AA329" i="8"/>
  <c r="L329" i="8"/>
  <c r="X329" i="8"/>
  <c r="R329" i="8"/>
  <c r="U329" i="8"/>
  <c r="O329" i="8"/>
  <c r="R330" i="8" l="1"/>
  <c r="L330" i="8"/>
  <c r="O330" i="8"/>
  <c r="AA330" i="8"/>
  <c r="X330" i="8"/>
  <c r="U330" i="8"/>
  <c r="I330" i="8"/>
  <c r="AB330" i="8"/>
  <c r="J330" i="8"/>
  <c r="M330" i="8"/>
  <c r="P330" i="8"/>
  <c r="V330" i="8"/>
  <c r="S330" i="8"/>
  <c r="Y330" i="8"/>
  <c r="B332" i="8"/>
  <c r="AD332" i="8" s="1"/>
  <c r="C321" i="17"/>
  <c r="H321" i="17"/>
  <c r="B322" i="17"/>
  <c r="F320" i="17"/>
  <c r="G320" i="17"/>
  <c r="E320" i="17"/>
  <c r="D320" i="17"/>
  <c r="F331" i="8"/>
  <c r="D331" i="8"/>
  <c r="E331" i="8"/>
  <c r="G331" i="8"/>
  <c r="U331" i="8" l="1"/>
  <c r="O331" i="8"/>
  <c r="R331" i="8"/>
  <c r="L331" i="8"/>
  <c r="I331" i="8"/>
  <c r="X331" i="8"/>
  <c r="AA331" i="8"/>
  <c r="B333" i="8"/>
  <c r="AD333" i="8" s="1"/>
  <c r="H322" i="17"/>
  <c r="C322" i="17"/>
  <c r="B323" i="17"/>
  <c r="F332" i="8"/>
  <c r="E332" i="8"/>
  <c r="G332" i="8"/>
  <c r="D332" i="8"/>
  <c r="M331" i="8"/>
  <c r="AB331" i="8"/>
  <c r="P331" i="8"/>
  <c r="S331" i="8"/>
  <c r="J331" i="8"/>
  <c r="Y331" i="8"/>
  <c r="V331" i="8"/>
  <c r="E321" i="17"/>
  <c r="D321" i="17"/>
  <c r="G321" i="17"/>
  <c r="F321" i="17"/>
  <c r="B334" i="8" l="1"/>
  <c r="AD334" i="8" s="1"/>
  <c r="C323" i="17"/>
  <c r="H323" i="17"/>
  <c r="B324" i="17"/>
  <c r="G333" i="8"/>
  <c r="F333" i="8"/>
  <c r="D333" i="8"/>
  <c r="E333" i="8"/>
  <c r="R332" i="8"/>
  <c r="O332" i="8"/>
  <c r="U332" i="8"/>
  <c r="AA332" i="8"/>
  <c r="I332" i="8"/>
  <c r="X332" i="8"/>
  <c r="L332" i="8"/>
  <c r="G322" i="17"/>
  <c r="F322" i="17"/>
  <c r="E322" i="17"/>
  <c r="D322" i="17"/>
  <c r="S332" i="8"/>
  <c r="V332" i="8"/>
  <c r="P332" i="8"/>
  <c r="M332" i="8"/>
  <c r="Y332" i="8"/>
  <c r="AB332" i="8"/>
  <c r="J332" i="8"/>
  <c r="I333" i="8" l="1"/>
  <c r="U333" i="8"/>
  <c r="O333" i="8"/>
  <c r="X333" i="8"/>
  <c r="R333" i="8"/>
  <c r="AA333" i="8"/>
  <c r="L333" i="8"/>
  <c r="Y333" i="8"/>
  <c r="AB333" i="8"/>
  <c r="V333" i="8"/>
  <c r="J333" i="8"/>
  <c r="P333" i="8"/>
  <c r="M333" i="8"/>
  <c r="S333" i="8"/>
  <c r="H324" i="17"/>
  <c r="C324" i="17"/>
  <c r="B325" i="17"/>
  <c r="B335" i="8"/>
  <c r="AD335" i="8" s="1"/>
  <c r="E323" i="17"/>
  <c r="G323" i="17"/>
  <c r="F323" i="17"/>
  <c r="D323" i="17"/>
  <c r="D334" i="8"/>
  <c r="G334" i="8"/>
  <c r="F334" i="8"/>
  <c r="E334" i="8"/>
  <c r="H325" i="17" l="1"/>
  <c r="C325" i="17"/>
  <c r="B326" i="17"/>
  <c r="B336" i="8"/>
  <c r="AD336" i="8" s="1"/>
  <c r="F335" i="8"/>
  <c r="D335" i="8"/>
  <c r="G335" i="8"/>
  <c r="E335" i="8"/>
  <c r="E324" i="17"/>
  <c r="D324" i="17"/>
  <c r="G324" i="17"/>
  <c r="F324" i="17"/>
  <c r="AB334" i="8"/>
  <c r="Y334" i="8"/>
  <c r="V334" i="8"/>
  <c r="J334" i="8"/>
  <c r="M334" i="8"/>
  <c r="P334" i="8"/>
  <c r="S334" i="8"/>
  <c r="I334" i="8"/>
  <c r="L334" i="8"/>
  <c r="R334" i="8"/>
  <c r="O334" i="8"/>
  <c r="AA334" i="8"/>
  <c r="X334" i="8"/>
  <c r="U334" i="8"/>
  <c r="Y335" i="8" l="1"/>
  <c r="V335" i="8"/>
  <c r="J335" i="8"/>
  <c r="P335" i="8"/>
  <c r="M335" i="8"/>
  <c r="S335" i="8"/>
  <c r="AB335" i="8"/>
  <c r="L335" i="8"/>
  <c r="I335" i="8"/>
  <c r="O335" i="8"/>
  <c r="AA335" i="8"/>
  <c r="R335" i="8"/>
  <c r="U335" i="8"/>
  <c r="X335" i="8"/>
  <c r="F336" i="8"/>
  <c r="E336" i="8"/>
  <c r="D336" i="8"/>
  <c r="G336" i="8"/>
  <c r="B337" i="8"/>
  <c r="AD337" i="8" s="1"/>
  <c r="H326" i="17"/>
  <c r="C326" i="17"/>
  <c r="B327" i="17"/>
  <c r="D325" i="17"/>
  <c r="F325" i="17"/>
  <c r="E325" i="17"/>
  <c r="G325" i="17"/>
  <c r="B338" i="8" l="1"/>
  <c r="AD338" i="8" s="1"/>
  <c r="C327" i="17"/>
  <c r="H327" i="17"/>
  <c r="B328" i="17"/>
  <c r="J336" i="8"/>
  <c r="AB336" i="8"/>
  <c r="S336" i="8"/>
  <c r="Y336" i="8"/>
  <c r="P336" i="8"/>
  <c r="M336" i="8"/>
  <c r="V336" i="8"/>
  <c r="F326" i="17"/>
  <c r="G326" i="17"/>
  <c r="E326" i="17"/>
  <c r="D326" i="17"/>
  <c r="R336" i="8"/>
  <c r="O336" i="8"/>
  <c r="I336" i="8"/>
  <c r="X336" i="8"/>
  <c r="L336" i="8"/>
  <c r="AA336" i="8"/>
  <c r="U336" i="8"/>
  <c r="F337" i="8"/>
  <c r="G337" i="8"/>
  <c r="E337" i="8"/>
  <c r="D337" i="8"/>
  <c r="Y337" i="8" l="1"/>
  <c r="M337" i="8"/>
  <c r="P337" i="8"/>
  <c r="V337" i="8"/>
  <c r="AB337" i="8"/>
  <c r="J337" i="8"/>
  <c r="S337" i="8"/>
  <c r="AA337" i="8"/>
  <c r="I337" i="8"/>
  <c r="U337" i="8"/>
  <c r="O337" i="8"/>
  <c r="R337" i="8"/>
  <c r="X337" i="8"/>
  <c r="L337" i="8"/>
  <c r="B339" i="8"/>
  <c r="AD339" i="8" s="1"/>
  <c r="H328" i="17"/>
  <c r="C328" i="17"/>
  <c r="B329" i="17"/>
  <c r="G327" i="17"/>
  <c r="D327" i="17"/>
  <c r="E327" i="17"/>
  <c r="F327" i="17"/>
  <c r="F338" i="8"/>
  <c r="D338" i="8"/>
  <c r="E338" i="8"/>
  <c r="G338" i="8"/>
  <c r="X338" i="8" l="1"/>
  <c r="O338" i="8"/>
  <c r="L338" i="8"/>
  <c r="I338" i="8"/>
  <c r="R338" i="8"/>
  <c r="U338" i="8"/>
  <c r="AA338" i="8"/>
  <c r="D339" i="8"/>
  <c r="F339" i="8"/>
  <c r="G339" i="8"/>
  <c r="E339" i="8"/>
  <c r="M338" i="8"/>
  <c r="Y338" i="8"/>
  <c r="P338" i="8"/>
  <c r="AB338" i="8"/>
  <c r="J338" i="8"/>
  <c r="S338" i="8"/>
  <c r="V338" i="8"/>
  <c r="B340" i="8"/>
  <c r="AD340" i="8" s="1"/>
  <c r="H329" i="17"/>
  <c r="C329" i="17"/>
  <c r="B330" i="17"/>
  <c r="E328" i="17"/>
  <c r="F328" i="17"/>
  <c r="D328" i="17"/>
  <c r="G328" i="17"/>
  <c r="R339" i="8" l="1"/>
  <c r="O339" i="8"/>
  <c r="AA339" i="8"/>
  <c r="I339" i="8"/>
  <c r="U339" i="8"/>
  <c r="L339" i="8"/>
  <c r="X339" i="8"/>
  <c r="C330" i="17"/>
  <c r="H330" i="17"/>
  <c r="B331" i="17"/>
  <c r="B341" i="8"/>
  <c r="AD341" i="8" s="1"/>
  <c r="E329" i="17"/>
  <c r="F329" i="17"/>
  <c r="D329" i="17"/>
  <c r="G329" i="17"/>
  <c r="E340" i="8"/>
  <c r="F340" i="8"/>
  <c r="D340" i="8"/>
  <c r="G340" i="8"/>
  <c r="S339" i="8"/>
  <c r="J339" i="8"/>
  <c r="V339" i="8"/>
  <c r="M339" i="8"/>
  <c r="Y339" i="8"/>
  <c r="P339" i="8"/>
  <c r="AB339" i="8"/>
  <c r="E341" i="8" l="1"/>
  <c r="G341" i="8"/>
  <c r="F341" i="8"/>
  <c r="D341" i="8"/>
  <c r="D330" i="17"/>
  <c r="F330" i="17"/>
  <c r="E330" i="17"/>
  <c r="G330" i="17"/>
  <c r="S340" i="8"/>
  <c r="P340" i="8"/>
  <c r="M340" i="8"/>
  <c r="AB340" i="8"/>
  <c r="J340" i="8"/>
  <c r="Y340" i="8"/>
  <c r="V340" i="8"/>
  <c r="L340" i="8"/>
  <c r="U340" i="8"/>
  <c r="AA340" i="8"/>
  <c r="O340" i="8"/>
  <c r="I340" i="8"/>
  <c r="R340" i="8"/>
  <c r="X340" i="8"/>
  <c r="C331" i="17"/>
  <c r="H331" i="17"/>
  <c r="B332" i="17"/>
  <c r="B342" i="8"/>
  <c r="AD342" i="8" s="1"/>
  <c r="B343" i="8" l="1"/>
  <c r="AD343" i="8" s="1"/>
  <c r="H332" i="17"/>
  <c r="C332" i="17"/>
  <c r="B333" i="17"/>
  <c r="G331" i="17"/>
  <c r="E331" i="17"/>
  <c r="F331" i="17"/>
  <c r="D331" i="17"/>
  <c r="I341" i="8"/>
  <c r="R341" i="8"/>
  <c r="U341" i="8"/>
  <c r="AA341" i="8"/>
  <c r="L341" i="8"/>
  <c r="X341" i="8"/>
  <c r="O341" i="8"/>
  <c r="D342" i="8"/>
  <c r="E342" i="8"/>
  <c r="F342" i="8"/>
  <c r="G342" i="8"/>
  <c r="AB341" i="8"/>
  <c r="M341" i="8"/>
  <c r="Y341" i="8"/>
  <c r="S341" i="8"/>
  <c r="V341" i="8"/>
  <c r="P341" i="8"/>
  <c r="J341" i="8"/>
  <c r="Y342" i="8" l="1"/>
  <c r="P342" i="8"/>
  <c r="AB342" i="8"/>
  <c r="S342" i="8"/>
  <c r="J342" i="8"/>
  <c r="V342" i="8"/>
  <c r="M342" i="8"/>
  <c r="B344" i="8"/>
  <c r="AD344" i="8" s="1"/>
  <c r="H333" i="17"/>
  <c r="C333" i="17"/>
  <c r="B334" i="17"/>
  <c r="X342" i="8"/>
  <c r="U342" i="8"/>
  <c r="I342" i="8"/>
  <c r="L342" i="8"/>
  <c r="AA342" i="8"/>
  <c r="O342" i="8"/>
  <c r="R342" i="8"/>
  <c r="G332" i="17"/>
  <c r="D332" i="17"/>
  <c r="F332" i="17"/>
  <c r="E332" i="17"/>
  <c r="E343" i="8"/>
  <c r="D343" i="8"/>
  <c r="F343" i="8"/>
  <c r="G343" i="8"/>
  <c r="E344" i="8" l="1"/>
  <c r="F344" i="8"/>
  <c r="D344" i="8"/>
  <c r="G344" i="8"/>
  <c r="E333" i="17"/>
  <c r="F333" i="17"/>
  <c r="G333" i="17"/>
  <c r="D333" i="17"/>
  <c r="C334" i="17"/>
  <c r="H334" i="17"/>
  <c r="B335" i="17"/>
  <c r="B345" i="8"/>
  <c r="AD345" i="8" s="1"/>
  <c r="V343" i="8"/>
  <c r="M343" i="8"/>
  <c r="AB343" i="8"/>
  <c r="P343" i="8"/>
  <c r="J343" i="8"/>
  <c r="Y343" i="8"/>
  <c r="S343" i="8"/>
  <c r="I343" i="8"/>
  <c r="U343" i="8"/>
  <c r="AA343" i="8"/>
  <c r="L343" i="8"/>
  <c r="R343" i="8"/>
  <c r="O343" i="8"/>
  <c r="X343" i="8"/>
  <c r="C335" i="17" l="1"/>
  <c r="H335" i="17"/>
  <c r="B336" i="17"/>
  <c r="B346" i="8"/>
  <c r="AD346" i="8" s="1"/>
  <c r="F334" i="17"/>
  <c r="E334" i="17"/>
  <c r="D334" i="17"/>
  <c r="G334" i="17"/>
  <c r="V344" i="8"/>
  <c r="Y344" i="8"/>
  <c r="M344" i="8"/>
  <c r="AB344" i="8"/>
  <c r="P344" i="8"/>
  <c r="S344" i="8"/>
  <c r="J344" i="8"/>
  <c r="X344" i="8"/>
  <c r="AA344" i="8"/>
  <c r="R344" i="8"/>
  <c r="U344" i="8"/>
  <c r="O344" i="8"/>
  <c r="L344" i="8"/>
  <c r="I344" i="8"/>
  <c r="D345" i="8"/>
  <c r="E345" i="8"/>
  <c r="G345" i="8"/>
  <c r="F345" i="8"/>
  <c r="E346" i="8" l="1"/>
  <c r="F346" i="8"/>
  <c r="G346" i="8"/>
  <c r="D346" i="8"/>
  <c r="B347" i="8"/>
  <c r="AD347" i="8" s="1"/>
  <c r="C336" i="17"/>
  <c r="H336" i="17"/>
  <c r="B337" i="17"/>
  <c r="R345" i="8"/>
  <c r="O345" i="8"/>
  <c r="X345" i="8"/>
  <c r="AA345" i="8"/>
  <c r="I345" i="8"/>
  <c r="U345" i="8"/>
  <c r="L345" i="8"/>
  <c r="S345" i="8"/>
  <c r="J345" i="8"/>
  <c r="V345" i="8"/>
  <c r="M345" i="8"/>
  <c r="Y345" i="8"/>
  <c r="P345" i="8"/>
  <c r="AB345" i="8"/>
  <c r="G335" i="17"/>
  <c r="E335" i="17"/>
  <c r="D335" i="17"/>
  <c r="F335" i="17"/>
  <c r="B348" i="8" l="1"/>
  <c r="AD348" i="8" s="1"/>
  <c r="C337" i="17"/>
  <c r="H337" i="17"/>
  <c r="B338" i="17"/>
  <c r="F347" i="8"/>
  <c r="E347" i="8"/>
  <c r="D347" i="8"/>
  <c r="G347" i="8"/>
  <c r="J346" i="8"/>
  <c r="S346" i="8"/>
  <c r="P346" i="8"/>
  <c r="AB346" i="8"/>
  <c r="Y346" i="8"/>
  <c r="V346" i="8"/>
  <c r="M346" i="8"/>
  <c r="U346" i="8"/>
  <c r="O346" i="8"/>
  <c r="I346" i="8"/>
  <c r="L346" i="8"/>
  <c r="R346" i="8"/>
  <c r="AA346" i="8"/>
  <c r="X346" i="8"/>
  <c r="E336" i="17"/>
  <c r="G336" i="17"/>
  <c r="D336" i="17"/>
  <c r="F336" i="17"/>
  <c r="AB347" i="8" l="1"/>
  <c r="S347" i="8"/>
  <c r="P347" i="8"/>
  <c r="V347" i="8"/>
  <c r="J347" i="8"/>
  <c r="M347" i="8"/>
  <c r="Y347" i="8"/>
  <c r="I347" i="8"/>
  <c r="X347" i="8"/>
  <c r="L347" i="8"/>
  <c r="U347" i="8"/>
  <c r="R347" i="8"/>
  <c r="AA347" i="8"/>
  <c r="O347" i="8"/>
  <c r="C338" i="17"/>
  <c r="H338" i="17"/>
  <c r="B339" i="17"/>
  <c r="B349" i="8"/>
  <c r="AD349" i="8" s="1"/>
  <c r="E337" i="17"/>
  <c r="F337" i="17"/>
  <c r="D337" i="17"/>
  <c r="G337" i="17"/>
  <c r="D348" i="8"/>
  <c r="E348" i="8"/>
  <c r="F348" i="8"/>
  <c r="G348" i="8"/>
  <c r="F349" i="8" l="1"/>
  <c r="E349" i="8"/>
  <c r="D349" i="8"/>
  <c r="G349" i="8"/>
  <c r="H339" i="17"/>
  <c r="C339" i="17"/>
  <c r="B340" i="17"/>
  <c r="B350" i="8"/>
  <c r="AD350" i="8" s="1"/>
  <c r="F338" i="17"/>
  <c r="D338" i="17"/>
  <c r="E338" i="17"/>
  <c r="G338" i="17"/>
  <c r="Y348" i="8"/>
  <c r="S348" i="8"/>
  <c r="AB348" i="8"/>
  <c r="V348" i="8"/>
  <c r="M348" i="8"/>
  <c r="P348" i="8"/>
  <c r="J348" i="8"/>
  <c r="AA348" i="8"/>
  <c r="R348" i="8"/>
  <c r="I348" i="8"/>
  <c r="X348" i="8"/>
  <c r="O348" i="8"/>
  <c r="U348" i="8"/>
  <c r="L348" i="8"/>
  <c r="G339" i="17" l="1"/>
  <c r="D339" i="17"/>
  <c r="F339" i="17"/>
  <c r="E339" i="17"/>
  <c r="M349" i="8"/>
  <c r="P349" i="8"/>
  <c r="V349" i="8"/>
  <c r="J349" i="8"/>
  <c r="Y349" i="8"/>
  <c r="S349" i="8"/>
  <c r="AB349" i="8"/>
  <c r="F350" i="8"/>
  <c r="G350" i="8"/>
  <c r="D350" i="8"/>
  <c r="E350" i="8"/>
  <c r="B351" i="8"/>
  <c r="AD351" i="8" s="1"/>
  <c r="C340" i="17"/>
  <c r="H340" i="17"/>
  <c r="B341" i="17"/>
  <c r="O349" i="8"/>
  <c r="I349" i="8"/>
  <c r="X349" i="8"/>
  <c r="L349" i="8"/>
  <c r="AA349" i="8"/>
  <c r="R349" i="8"/>
  <c r="U349" i="8"/>
  <c r="B352" i="8" l="1"/>
  <c r="AD352" i="8" s="1"/>
  <c r="C341" i="17"/>
  <c r="H341" i="17"/>
  <c r="B342" i="17"/>
  <c r="E340" i="17"/>
  <c r="G340" i="17"/>
  <c r="F340" i="17"/>
  <c r="D340" i="17"/>
  <c r="AA350" i="8"/>
  <c r="L350" i="8"/>
  <c r="X350" i="8"/>
  <c r="I350" i="8"/>
  <c r="R350" i="8"/>
  <c r="O350" i="8"/>
  <c r="U350" i="8"/>
  <c r="G351" i="8"/>
  <c r="D351" i="8"/>
  <c r="F351" i="8"/>
  <c r="E351" i="8"/>
  <c r="S350" i="8"/>
  <c r="M350" i="8"/>
  <c r="J350" i="8"/>
  <c r="AB350" i="8"/>
  <c r="P350" i="8"/>
  <c r="V350" i="8"/>
  <c r="Y350" i="8"/>
  <c r="AA351" i="8" l="1"/>
  <c r="L351" i="8"/>
  <c r="U351" i="8"/>
  <c r="R351" i="8"/>
  <c r="O351" i="8"/>
  <c r="X351" i="8"/>
  <c r="I351" i="8"/>
  <c r="S351" i="8"/>
  <c r="V351" i="8"/>
  <c r="P351" i="8"/>
  <c r="Y351" i="8"/>
  <c r="M351" i="8"/>
  <c r="AB351" i="8"/>
  <c r="J351" i="8"/>
  <c r="H342" i="17"/>
  <c r="C342" i="17"/>
  <c r="B343" i="17"/>
  <c r="B353" i="8"/>
  <c r="AD353" i="8" s="1"/>
  <c r="D341" i="17"/>
  <c r="G341" i="17"/>
  <c r="F341" i="17"/>
  <c r="E341" i="17"/>
  <c r="D352" i="8"/>
  <c r="F352" i="8"/>
  <c r="G352" i="8"/>
  <c r="E352" i="8"/>
  <c r="I352" i="8" l="1"/>
  <c r="U352" i="8"/>
  <c r="AA352" i="8"/>
  <c r="O352" i="8"/>
  <c r="R352" i="8"/>
  <c r="X352" i="8"/>
  <c r="L352" i="8"/>
  <c r="E353" i="8"/>
  <c r="D353" i="8"/>
  <c r="G353" i="8"/>
  <c r="F353" i="8"/>
  <c r="B354" i="8"/>
  <c r="AD354" i="8" s="1"/>
  <c r="C343" i="17"/>
  <c r="H343" i="17"/>
  <c r="B344" i="17"/>
  <c r="D342" i="17"/>
  <c r="G342" i="17"/>
  <c r="F342" i="17"/>
  <c r="E342" i="17"/>
  <c r="Y352" i="8"/>
  <c r="V352" i="8"/>
  <c r="S352" i="8"/>
  <c r="J352" i="8"/>
  <c r="M352" i="8"/>
  <c r="P352" i="8"/>
  <c r="AB352" i="8"/>
  <c r="M353" i="8" l="1"/>
  <c r="S353" i="8"/>
  <c r="Y353" i="8"/>
  <c r="V353" i="8"/>
  <c r="AB353" i="8"/>
  <c r="J353" i="8"/>
  <c r="P353" i="8"/>
  <c r="I353" i="8"/>
  <c r="U353" i="8"/>
  <c r="AA353" i="8"/>
  <c r="L353" i="8"/>
  <c r="O353" i="8"/>
  <c r="X353" i="8"/>
  <c r="R353" i="8"/>
  <c r="G354" i="8"/>
  <c r="D354" i="8"/>
  <c r="E354" i="8"/>
  <c r="F354" i="8"/>
  <c r="B355" i="8"/>
  <c r="AD355" i="8" s="1"/>
  <c r="H344" i="17"/>
  <c r="C344" i="17"/>
  <c r="B345" i="17"/>
  <c r="F343" i="17"/>
  <c r="G343" i="17"/>
  <c r="D343" i="17"/>
  <c r="E343" i="17"/>
  <c r="B356" i="8" l="1"/>
  <c r="AD356" i="8" s="1"/>
  <c r="H345" i="17"/>
  <c r="C345" i="17"/>
  <c r="B346" i="17"/>
  <c r="E344" i="17"/>
  <c r="F344" i="17"/>
  <c r="D344" i="17"/>
  <c r="G344" i="17"/>
  <c r="U354" i="8"/>
  <c r="AA354" i="8"/>
  <c r="R354" i="8"/>
  <c r="X354" i="8"/>
  <c r="I354" i="8"/>
  <c r="L354" i="8"/>
  <c r="O354" i="8"/>
  <c r="Y354" i="8"/>
  <c r="P354" i="8"/>
  <c r="J354" i="8"/>
  <c r="V354" i="8"/>
  <c r="M354" i="8"/>
  <c r="S354" i="8"/>
  <c r="AB354" i="8"/>
  <c r="D355" i="8"/>
  <c r="E355" i="8"/>
  <c r="F355" i="8"/>
  <c r="G355" i="8"/>
  <c r="S355" i="8" l="1"/>
  <c r="J355" i="8"/>
  <c r="V355" i="8"/>
  <c r="M355" i="8"/>
  <c r="Y355" i="8"/>
  <c r="AB355" i="8"/>
  <c r="P355" i="8"/>
  <c r="H346" i="17"/>
  <c r="C346" i="17"/>
  <c r="B347" i="17"/>
  <c r="B357" i="8"/>
  <c r="AD357" i="8" s="1"/>
  <c r="D345" i="17"/>
  <c r="F345" i="17"/>
  <c r="G345" i="17"/>
  <c r="E345" i="17"/>
  <c r="AA355" i="8"/>
  <c r="U355" i="8"/>
  <c r="R355" i="8"/>
  <c r="I355" i="8"/>
  <c r="L355" i="8"/>
  <c r="X355" i="8"/>
  <c r="O355" i="8"/>
  <c r="G356" i="8"/>
  <c r="E356" i="8"/>
  <c r="D356" i="8"/>
  <c r="F356" i="8"/>
  <c r="Y356" i="8" l="1"/>
  <c r="J356" i="8"/>
  <c r="P356" i="8"/>
  <c r="M356" i="8"/>
  <c r="V356" i="8"/>
  <c r="AB356" i="8"/>
  <c r="S356" i="8"/>
  <c r="E357" i="8"/>
  <c r="G357" i="8"/>
  <c r="D357" i="8"/>
  <c r="F357" i="8"/>
  <c r="X356" i="8"/>
  <c r="I356" i="8"/>
  <c r="L356" i="8"/>
  <c r="AA356" i="8"/>
  <c r="R356" i="8"/>
  <c r="U356" i="8"/>
  <c r="O356" i="8"/>
  <c r="B358" i="8"/>
  <c r="AD358" i="8" s="1"/>
  <c r="C347" i="17"/>
  <c r="H347" i="17"/>
  <c r="B348" i="17"/>
  <c r="D346" i="17"/>
  <c r="G346" i="17"/>
  <c r="F346" i="17"/>
  <c r="E346" i="17"/>
  <c r="B359" i="8" l="1"/>
  <c r="AD359" i="8" s="1"/>
  <c r="C348" i="17"/>
  <c r="H348" i="17"/>
  <c r="B349" i="17"/>
  <c r="F358" i="8"/>
  <c r="D358" i="8"/>
  <c r="G358" i="8"/>
  <c r="E358" i="8"/>
  <c r="P357" i="8"/>
  <c r="Y357" i="8"/>
  <c r="J357" i="8"/>
  <c r="AB357" i="8"/>
  <c r="S357" i="8"/>
  <c r="V357" i="8"/>
  <c r="M357" i="8"/>
  <c r="E347" i="17"/>
  <c r="D347" i="17"/>
  <c r="F347" i="17"/>
  <c r="G347" i="17"/>
  <c r="O357" i="8"/>
  <c r="R357" i="8"/>
  <c r="X357" i="8"/>
  <c r="L357" i="8"/>
  <c r="U357" i="8"/>
  <c r="I357" i="8"/>
  <c r="AA357" i="8"/>
  <c r="S358" i="8" l="1"/>
  <c r="V358" i="8"/>
  <c r="P358" i="8"/>
  <c r="AB358" i="8"/>
  <c r="J358" i="8"/>
  <c r="Y358" i="8"/>
  <c r="M358" i="8"/>
  <c r="R358" i="8"/>
  <c r="I358" i="8"/>
  <c r="U358" i="8"/>
  <c r="X358" i="8"/>
  <c r="O358" i="8"/>
  <c r="L358" i="8"/>
  <c r="AA358" i="8"/>
  <c r="B360" i="8"/>
  <c r="AD360" i="8" s="1"/>
  <c r="C349" i="17"/>
  <c r="H349" i="17"/>
  <c r="B350" i="17"/>
  <c r="G348" i="17"/>
  <c r="E348" i="17"/>
  <c r="D348" i="17"/>
  <c r="F348" i="17"/>
  <c r="D359" i="8"/>
  <c r="F359" i="8"/>
  <c r="E359" i="8"/>
  <c r="G359" i="8"/>
  <c r="B361" i="8" l="1"/>
  <c r="AD361" i="8" s="1"/>
  <c r="H350" i="17"/>
  <c r="C350" i="17"/>
  <c r="B351" i="17"/>
  <c r="G349" i="17"/>
  <c r="D349" i="17"/>
  <c r="F349" i="17"/>
  <c r="E349" i="17"/>
  <c r="F360" i="8"/>
  <c r="D360" i="8"/>
  <c r="E360" i="8"/>
  <c r="G360" i="8"/>
  <c r="J359" i="8"/>
  <c r="AB359" i="8"/>
  <c r="V359" i="8"/>
  <c r="P359" i="8"/>
  <c r="S359" i="8"/>
  <c r="M359" i="8"/>
  <c r="Y359" i="8"/>
  <c r="L359" i="8"/>
  <c r="AA359" i="8"/>
  <c r="R359" i="8"/>
  <c r="I359" i="8"/>
  <c r="U359" i="8"/>
  <c r="O359" i="8"/>
  <c r="X359" i="8"/>
  <c r="S360" i="8" l="1"/>
  <c r="M360" i="8"/>
  <c r="J360" i="8"/>
  <c r="P360" i="8"/>
  <c r="AB360" i="8"/>
  <c r="V360" i="8"/>
  <c r="Y360" i="8"/>
  <c r="O360" i="8"/>
  <c r="AA360" i="8"/>
  <c r="I360" i="8"/>
  <c r="X360" i="8"/>
  <c r="U360" i="8"/>
  <c r="R360" i="8"/>
  <c r="L360" i="8"/>
  <c r="H351" i="17"/>
  <c r="C351" i="17"/>
  <c r="B352" i="17"/>
  <c r="B362" i="8"/>
  <c r="AD362" i="8" s="1"/>
  <c r="E350" i="17"/>
  <c r="G350" i="17"/>
  <c r="F350" i="17"/>
  <c r="D350" i="17"/>
  <c r="E361" i="8"/>
  <c r="G361" i="8"/>
  <c r="F361" i="8"/>
  <c r="D361" i="8"/>
  <c r="J361" i="8" l="1"/>
  <c r="S361" i="8"/>
  <c r="P361" i="8"/>
  <c r="AB361" i="8"/>
  <c r="V361" i="8"/>
  <c r="M361" i="8"/>
  <c r="Y361" i="8"/>
  <c r="B363" i="8"/>
  <c r="AD363" i="8" s="1"/>
  <c r="C352" i="17"/>
  <c r="H352" i="17"/>
  <c r="B353" i="17"/>
  <c r="G362" i="8"/>
  <c r="E362" i="8"/>
  <c r="F362" i="8"/>
  <c r="D362" i="8"/>
  <c r="D351" i="17"/>
  <c r="G351" i="17"/>
  <c r="F351" i="17"/>
  <c r="E351" i="17"/>
  <c r="AA361" i="8"/>
  <c r="O361" i="8"/>
  <c r="L361" i="8"/>
  <c r="X361" i="8"/>
  <c r="I361" i="8"/>
  <c r="R361" i="8"/>
  <c r="U361" i="8"/>
  <c r="C353" i="17" l="1"/>
  <c r="H353" i="17"/>
  <c r="B354" i="17"/>
  <c r="B364" i="8"/>
  <c r="AD364" i="8" s="1"/>
  <c r="G363" i="8"/>
  <c r="D363" i="8"/>
  <c r="E363" i="8"/>
  <c r="F363" i="8"/>
  <c r="V362" i="8"/>
  <c r="S362" i="8"/>
  <c r="M362" i="8"/>
  <c r="AB362" i="8"/>
  <c r="J362" i="8"/>
  <c r="Y362" i="8"/>
  <c r="P362" i="8"/>
  <c r="I362" i="8"/>
  <c r="L362" i="8"/>
  <c r="AA362" i="8"/>
  <c r="R362" i="8"/>
  <c r="U362" i="8"/>
  <c r="O362" i="8"/>
  <c r="X362" i="8"/>
  <c r="D352" i="17"/>
  <c r="E352" i="17"/>
  <c r="G352" i="17"/>
  <c r="F352" i="17"/>
  <c r="R363" i="8" l="1"/>
  <c r="O363" i="8"/>
  <c r="I363" i="8"/>
  <c r="AA363" i="8"/>
  <c r="X363" i="8"/>
  <c r="L363" i="8"/>
  <c r="U363" i="8"/>
  <c r="Y363" i="8"/>
  <c r="AB363" i="8"/>
  <c r="V363" i="8"/>
  <c r="J363" i="8"/>
  <c r="M363" i="8"/>
  <c r="P363" i="8"/>
  <c r="S363" i="8"/>
  <c r="E364" i="8"/>
  <c r="G364" i="8"/>
  <c r="F364" i="8"/>
  <c r="D364" i="8"/>
  <c r="B365" i="8"/>
  <c r="AD365" i="8" s="1"/>
  <c r="H354" i="17"/>
  <c r="C354" i="17"/>
  <c r="B355" i="17"/>
  <c r="E353" i="17"/>
  <c r="F353" i="17"/>
  <c r="D353" i="17"/>
  <c r="G353" i="17"/>
  <c r="D365" i="8" l="1"/>
  <c r="F365" i="8"/>
  <c r="G365" i="8"/>
  <c r="E365" i="8"/>
  <c r="U364" i="8"/>
  <c r="R364" i="8"/>
  <c r="L364" i="8"/>
  <c r="X364" i="8"/>
  <c r="I364" i="8"/>
  <c r="AA364" i="8"/>
  <c r="O364" i="8"/>
  <c r="H355" i="17"/>
  <c r="C355" i="17"/>
  <c r="B356" i="17"/>
  <c r="B366" i="8"/>
  <c r="AD366" i="8" s="1"/>
  <c r="D354" i="17"/>
  <c r="F354" i="17"/>
  <c r="E354" i="17"/>
  <c r="G354" i="17"/>
  <c r="V364" i="8"/>
  <c r="M364" i="8"/>
  <c r="Y364" i="8"/>
  <c r="AB364" i="8"/>
  <c r="P364" i="8"/>
  <c r="J364" i="8"/>
  <c r="S364" i="8"/>
  <c r="P365" i="8" l="1"/>
  <c r="S365" i="8"/>
  <c r="Y365" i="8"/>
  <c r="AB365" i="8"/>
  <c r="J365" i="8"/>
  <c r="V365" i="8"/>
  <c r="M365" i="8"/>
  <c r="D366" i="8"/>
  <c r="F366" i="8"/>
  <c r="E366" i="8"/>
  <c r="G366" i="8"/>
  <c r="L365" i="8"/>
  <c r="R365" i="8"/>
  <c r="X365" i="8"/>
  <c r="I365" i="8"/>
  <c r="U365" i="8"/>
  <c r="O365" i="8"/>
  <c r="AA365" i="8"/>
  <c r="B367" i="8"/>
  <c r="AD367" i="8" s="1"/>
  <c r="H356" i="17"/>
  <c r="C356" i="17"/>
  <c r="B357" i="17"/>
  <c r="D355" i="17"/>
  <c r="G355" i="17"/>
  <c r="E355" i="17"/>
  <c r="F355" i="17"/>
  <c r="E356" i="17" l="1"/>
  <c r="F356" i="17"/>
  <c r="D356" i="17"/>
  <c r="G356" i="17"/>
  <c r="V366" i="8"/>
  <c r="S366" i="8"/>
  <c r="J366" i="8"/>
  <c r="M366" i="8"/>
  <c r="Y366" i="8"/>
  <c r="AB366" i="8"/>
  <c r="P366" i="8"/>
  <c r="E367" i="8"/>
  <c r="D367" i="8"/>
  <c r="F367" i="8"/>
  <c r="G367" i="8"/>
  <c r="B368" i="8"/>
  <c r="AD368" i="8" s="1"/>
  <c r="C357" i="17"/>
  <c r="H357" i="17"/>
  <c r="B358" i="17"/>
  <c r="X366" i="8"/>
  <c r="L366" i="8"/>
  <c r="I366" i="8"/>
  <c r="U366" i="8"/>
  <c r="R366" i="8"/>
  <c r="O366" i="8"/>
  <c r="AA366" i="8"/>
  <c r="B369" i="8" l="1"/>
  <c r="AD369" i="8" s="1"/>
  <c r="H358" i="17"/>
  <c r="C358" i="17"/>
  <c r="B359" i="17"/>
  <c r="G357" i="17"/>
  <c r="F357" i="17"/>
  <c r="E357" i="17"/>
  <c r="D357" i="17"/>
  <c r="F368" i="8"/>
  <c r="G368" i="8"/>
  <c r="E368" i="8"/>
  <c r="D368" i="8"/>
  <c r="AB367" i="8"/>
  <c r="M367" i="8"/>
  <c r="Y367" i="8"/>
  <c r="S367" i="8"/>
  <c r="V367" i="8"/>
  <c r="J367" i="8"/>
  <c r="P367" i="8"/>
  <c r="U367" i="8"/>
  <c r="I367" i="8"/>
  <c r="L367" i="8"/>
  <c r="X367" i="8"/>
  <c r="R367" i="8"/>
  <c r="AA367" i="8"/>
  <c r="O367" i="8"/>
  <c r="M368" i="8" l="1"/>
  <c r="V368" i="8"/>
  <c r="S368" i="8"/>
  <c r="Y368" i="8"/>
  <c r="AB368" i="8"/>
  <c r="P368" i="8"/>
  <c r="J368" i="8"/>
  <c r="B370" i="8"/>
  <c r="AD370" i="8" s="1"/>
  <c r="C359" i="17"/>
  <c r="H359" i="17"/>
  <c r="B360" i="17"/>
  <c r="F358" i="17"/>
  <c r="G358" i="17"/>
  <c r="E358" i="17"/>
  <c r="D358" i="17"/>
  <c r="AA368" i="8"/>
  <c r="O368" i="8"/>
  <c r="I368" i="8"/>
  <c r="U368" i="8"/>
  <c r="L368" i="8"/>
  <c r="X368" i="8"/>
  <c r="R368" i="8"/>
  <c r="F369" i="8"/>
  <c r="G369" i="8"/>
  <c r="D369" i="8"/>
  <c r="E369" i="8"/>
  <c r="V369" i="8" l="1"/>
  <c r="AB369" i="8"/>
  <c r="P369" i="8"/>
  <c r="S369" i="8"/>
  <c r="M369" i="8"/>
  <c r="Y369" i="8"/>
  <c r="J369" i="8"/>
  <c r="L369" i="8"/>
  <c r="I369" i="8"/>
  <c r="U369" i="8"/>
  <c r="O369" i="8"/>
  <c r="R369" i="8"/>
  <c r="AA369" i="8"/>
  <c r="X369" i="8"/>
  <c r="B371" i="8"/>
  <c r="AD371" i="8" s="1"/>
  <c r="C360" i="17"/>
  <c r="H360" i="17"/>
  <c r="B361" i="17"/>
  <c r="F359" i="17"/>
  <c r="G359" i="17"/>
  <c r="D359" i="17"/>
  <c r="E359" i="17"/>
  <c r="E370" i="8"/>
  <c r="G370" i="8"/>
  <c r="D370" i="8"/>
  <c r="F370" i="8"/>
  <c r="M370" i="8" l="1"/>
  <c r="V370" i="8"/>
  <c r="J370" i="8"/>
  <c r="Y370" i="8"/>
  <c r="P370" i="8"/>
  <c r="S370" i="8"/>
  <c r="AB370" i="8"/>
  <c r="C361" i="17"/>
  <c r="H361" i="17"/>
  <c r="B362" i="17"/>
  <c r="B372" i="8"/>
  <c r="AD372" i="8" s="1"/>
  <c r="F360" i="17"/>
  <c r="E360" i="17"/>
  <c r="G360" i="17"/>
  <c r="D360" i="17"/>
  <c r="D371" i="8"/>
  <c r="F371" i="8"/>
  <c r="E371" i="8"/>
  <c r="G371" i="8"/>
  <c r="O370" i="8"/>
  <c r="R370" i="8"/>
  <c r="AA370" i="8"/>
  <c r="X370" i="8"/>
  <c r="I370" i="8"/>
  <c r="U370" i="8"/>
  <c r="L370" i="8"/>
  <c r="H362" i="17" l="1"/>
  <c r="C362" i="17"/>
  <c r="B363" i="17"/>
  <c r="B373" i="8"/>
  <c r="AD373" i="8" s="1"/>
  <c r="D361" i="17"/>
  <c r="E361" i="17"/>
  <c r="F361" i="17"/>
  <c r="G361" i="17"/>
  <c r="D372" i="8"/>
  <c r="F372" i="8"/>
  <c r="G372" i="8"/>
  <c r="E372" i="8"/>
  <c r="J371" i="8"/>
  <c r="AB371" i="8"/>
  <c r="V371" i="8"/>
  <c r="M371" i="8"/>
  <c r="S371" i="8"/>
  <c r="Y371" i="8"/>
  <c r="P371" i="8"/>
  <c r="I371" i="8"/>
  <c r="X371" i="8"/>
  <c r="L371" i="8"/>
  <c r="R371" i="8"/>
  <c r="O371" i="8"/>
  <c r="U371" i="8"/>
  <c r="AA371" i="8"/>
  <c r="U372" i="8" l="1"/>
  <c r="I372" i="8"/>
  <c r="O372" i="8"/>
  <c r="AA372" i="8"/>
  <c r="R372" i="8"/>
  <c r="L372" i="8"/>
  <c r="X372" i="8"/>
  <c r="G373" i="8"/>
  <c r="E373" i="8"/>
  <c r="F373" i="8"/>
  <c r="D373" i="8"/>
  <c r="B374" i="8"/>
  <c r="AD374" i="8" s="1"/>
  <c r="C363" i="17"/>
  <c r="H363" i="17"/>
  <c r="B364" i="17"/>
  <c r="D362" i="17"/>
  <c r="E362" i="17"/>
  <c r="F362" i="17"/>
  <c r="G362" i="17"/>
  <c r="J372" i="8"/>
  <c r="S372" i="8"/>
  <c r="M372" i="8"/>
  <c r="Y372" i="8"/>
  <c r="AB372" i="8"/>
  <c r="V372" i="8"/>
  <c r="P372" i="8"/>
  <c r="V373" i="8" l="1"/>
  <c r="M373" i="8"/>
  <c r="P373" i="8"/>
  <c r="Y373" i="8"/>
  <c r="S373" i="8"/>
  <c r="J373" i="8"/>
  <c r="AB373" i="8"/>
  <c r="O373" i="8"/>
  <c r="U373" i="8"/>
  <c r="L373" i="8"/>
  <c r="X373" i="8"/>
  <c r="R373" i="8"/>
  <c r="I373" i="8"/>
  <c r="AA373" i="8"/>
  <c r="D374" i="8"/>
  <c r="F374" i="8"/>
  <c r="E374" i="8"/>
  <c r="G374" i="8"/>
  <c r="B375" i="8"/>
  <c r="AD375" i="8" s="1"/>
  <c r="C364" i="17"/>
  <c r="H364" i="17"/>
  <c r="B365" i="17"/>
  <c r="F363" i="17"/>
  <c r="E363" i="17"/>
  <c r="G363" i="17"/>
  <c r="D363" i="17"/>
  <c r="H365" i="17" l="1"/>
  <c r="C365" i="17"/>
  <c r="B366" i="17"/>
  <c r="B376" i="8"/>
  <c r="AD376" i="8" s="1"/>
  <c r="F364" i="17"/>
  <c r="G364" i="17"/>
  <c r="D364" i="17"/>
  <c r="E364" i="17"/>
  <c r="E375" i="8"/>
  <c r="F375" i="8"/>
  <c r="D375" i="8"/>
  <c r="G375" i="8"/>
  <c r="J374" i="8"/>
  <c r="Y374" i="8"/>
  <c r="M374" i="8"/>
  <c r="V374" i="8"/>
  <c r="AB374" i="8"/>
  <c r="S374" i="8"/>
  <c r="P374" i="8"/>
  <c r="X374" i="8"/>
  <c r="L374" i="8"/>
  <c r="R374" i="8"/>
  <c r="O374" i="8"/>
  <c r="I374" i="8"/>
  <c r="AA374" i="8"/>
  <c r="U374" i="8"/>
  <c r="I375" i="8" l="1"/>
  <c r="R375" i="8"/>
  <c r="X375" i="8"/>
  <c r="U375" i="8"/>
  <c r="AA375" i="8"/>
  <c r="L375" i="8"/>
  <c r="O375" i="8"/>
  <c r="H366" i="17"/>
  <c r="C366" i="17"/>
  <c r="B367" i="17"/>
  <c r="B377" i="8"/>
  <c r="AD377" i="8" s="1"/>
  <c r="Y375" i="8"/>
  <c r="P375" i="8"/>
  <c r="S375" i="8"/>
  <c r="J375" i="8"/>
  <c r="AB375" i="8"/>
  <c r="V375" i="8"/>
  <c r="M375" i="8"/>
  <c r="G376" i="8"/>
  <c r="F376" i="8"/>
  <c r="D376" i="8"/>
  <c r="E376" i="8"/>
  <c r="G365" i="17"/>
  <c r="D365" i="17"/>
  <c r="F365" i="17"/>
  <c r="E365" i="17"/>
  <c r="D377" i="8" l="1"/>
  <c r="G377" i="8"/>
  <c r="E377" i="8"/>
  <c r="F377" i="8"/>
  <c r="X376" i="8"/>
  <c r="L376" i="8"/>
  <c r="U376" i="8"/>
  <c r="I376" i="8"/>
  <c r="O376" i="8"/>
  <c r="AA376" i="8"/>
  <c r="R376" i="8"/>
  <c r="M376" i="8"/>
  <c r="AB376" i="8"/>
  <c r="Y376" i="8"/>
  <c r="V376" i="8"/>
  <c r="J376" i="8"/>
  <c r="P376" i="8"/>
  <c r="S376" i="8"/>
  <c r="H367" i="17"/>
  <c r="C367" i="17"/>
  <c r="B368" i="17"/>
  <c r="B378" i="8"/>
  <c r="AD378" i="8" s="1"/>
  <c r="E366" i="17"/>
  <c r="F366" i="17"/>
  <c r="G366" i="17"/>
  <c r="D366" i="17"/>
  <c r="D378" i="8" l="1"/>
  <c r="F378" i="8"/>
  <c r="G378" i="8"/>
  <c r="E378" i="8"/>
  <c r="O377" i="8"/>
  <c r="R377" i="8"/>
  <c r="X377" i="8"/>
  <c r="AA377" i="8"/>
  <c r="L377" i="8"/>
  <c r="I377" i="8"/>
  <c r="U377" i="8"/>
  <c r="B379" i="8"/>
  <c r="AD379" i="8" s="1"/>
  <c r="H368" i="17"/>
  <c r="C368" i="17"/>
  <c r="B369" i="17"/>
  <c r="G367" i="17"/>
  <c r="F367" i="17"/>
  <c r="E367" i="17"/>
  <c r="D367" i="17"/>
  <c r="V377" i="8"/>
  <c r="AB377" i="8"/>
  <c r="M377" i="8"/>
  <c r="Y377" i="8"/>
  <c r="J377" i="8"/>
  <c r="P377" i="8"/>
  <c r="S377" i="8"/>
  <c r="C369" i="17" l="1"/>
  <c r="H369" i="17"/>
  <c r="B370" i="17"/>
  <c r="B380" i="8"/>
  <c r="AD380" i="8" s="1"/>
  <c r="G379" i="8"/>
  <c r="D379" i="8"/>
  <c r="E379" i="8"/>
  <c r="F379" i="8"/>
  <c r="M378" i="8"/>
  <c r="S378" i="8"/>
  <c r="V378" i="8"/>
  <c r="P378" i="8"/>
  <c r="J378" i="8"/>
  <c r="AB378" i="8"/>
  <c r="Y378" i="8"/>
  <c r="E368" i="17"/>
  <c r="F368" i="17"/>
  <c r="G368" i="17"/>
  <c r="D368" i="17"/>
  <c r="O378" i="8"/>
  <c r="U378" i="8"/>
  <c r="R378" i="8"/>
  <c r="X378" i="8"/>
  <c r="L378" i="8"/>
  <c r="AA378" i="8"/>
  <c r="I378" i="8"/>
  <c r="X379" i="8" l="1"/>
  <c r="I379" i="8"/>
  <c r="O379" i="8"/>
  <c r="U379" i="8"/>
  <c r="R379" i="8"/>
  <c r="AA379" i="8"/>
  <c r="L379" i="8"/>
  <c r="J379" i="8"/>
  <c r="M379" i="8"/>
  <c r="Y379" i="8"/>
  <c r="S379" i="8"/>
  <c r="AB379" i="8"/>
  <c r="V379" i="8"/>
  <c r="P379" i="8"/>
  <c r="D380" i="8"/>
  <c r="E380" i="8"/>
  <c r="G380" i="8"/>
  <c r="F380" i="8"/>
  <c r="B381" i="8"/>
  <c r="AD381" i="8" s="1"/>
  <c r="C370" i="17"/>
  <c r="H370" i="17"/>
  <c r="B371" i="17"/>
  <c r="G369" i="17"/>
  <c r="D369" i="17"/>
  <c r="E369" i="17"/>
  <c r="F369" i="17"/>
  <c r="G370" i="17" l="1"/>
  <c r="D370" i="17"/>
  <c r="E370" i="17"/>
  <c r="F370" i="17"/>
  <c r="E381" i="8"/>
  <c r="D381" i="8"/>
  <c r="G381" i="8"/>
  <c r="F381" i="8"/>
  <c r="B382" i="8"/>
  <c r="AD382" i="8" s="1"/>
  <c r="H371" i="17"/>
  <c r="C371" i="17"/>
  <c r="B372" i="17"/>
  <c r="O380" i="8"/>
  <c r="U380" i="8"/>
  <c r="R380" i="8"/>
  <c r="AA380" i="8"/>
  <c r="I380" i="8"/>
  <c r="L380" i="8"/>
  <c r="X380" i="8"/>
  <c r="AB380" i="8"/>
  <c r="V380" i="8"/>
  <c r="M380" i="8"/>
  <c r="S380" i="8"/>
  <c r="Y380" i="8"/>
  <c r="J380" i="8"/>
  <c r="P380" i="8"/>
  <c r="AA381" i="8" l="1"/>
  <c r="X381" i="8"/>
  <c r="O381" i="8"/>
  <c r="I381" i="8"/>
  <c r="U381" i="8"/>
  <c r="R381" i="8"/>
  <c r="L381" i="8"/>
  <c r="G371" i="17"/>
  <c r="F371" i="17"/>
  <c r="D371" i="17"/>
  <c r="E371" i="17"/>
  <c r="B383" i="8"/>
  <c r="AD383" i="8" s="1"/>
  <c r="C372" i="17"/>
  <c r="H372" i="17"/>
  <c r="B373" i="17"/>
  <c r="E382" i="8"/>
  <c r="G382" i="8"/>
  <c r="F382" i="8"/>
  <c r="D382" i="8"/>
  <c r="J381" i="8"/>
  <c r="V381" i="8"/>
  <c r="M381" i="8"/>
  <c r="AB381" i="8"/>
  <c r="P381" i="8"/>
  <c r="Y381" i="8"/>
  <c r="S381" i="8"/>
  <c r="F372" i="17" l="1"/>
  <c r="D372" i="17"/>
  <c r="E372" i="17"/>
  <c r="G372" i="17"/>
  <c r="AB382" i="8"/>
  <c r="Y382" i="8"/>
  <c r="J382" i="8"/>
  <c r="V382" i="8"/>
  <c r="P382" i="8"/>
  <c r="S382" i="8"/>
  <c r="M382" i="8"/>
  <c r="R382" i="8"/>
  <c r="O382" i="8"/>
  <c r="I382" i="8"/>
  <c r="U382" i="8"/>
  <c r="X382" i="8"/>
  <c r="L382" i="8"/>
  <c r="AA382" i="8"/>
  <c r="H373" i="17"/>
  <c r="C373" i="17"/>
  <c r="B374" i="17"/>
  <c r="B384" i="8"/>
  <c r="AD384" i="8" s="1"/>
  <c r="D383" i="8"/>
  <c r="F383" i="8"/>
  <c r="G383" i="8"/>
  <c r="E383" i="8"/>
  <c r="F384" i="8" l="1"/>
  <c r="D384" i="8"/>
  <c r="G384" i="8"/>
  <c r="E384" i="8"/>
  <c r="F373" i="17"/>
  <c r="D373" i="17"/>
  <c r="G373" i="17"/>
  <c r="E373" i="17"/>
  <c r="B385" i="8"/>
  <c r="AD385" i="8" s="1"/>
  <c r="H374" i="17"/>
  <c r="C374" i="17"/>
  <c r="B375" i="17"/>
  <c r="R383" i="8"/>
  <c r="U383" i="8"/>
  <c r="L383" i="8"/>
  <c r="O383" i="8"/>
  <c r="X383" i="8"/>
  <c r="AA383" i="8"/>
  <c r="I383" i="8"/>
  <c r="AB383" i="8"/>
  <c r="M383" i="8"/>
  <c r="J383" i="8"/>
  <c r="V383" i="8"/>
  <c r="Y383" i="8"/>
  <c r="P383" i="8"/>
  <c r="S383" i="8"/>
  <c r="G374" i="17" l="1"/>
  <c r="D374" i="17"/>
  <c r="E374" i="17"/>
  <c r="F374" i="17"/>
  <c r="E385" i="8"/>
  <c r="G385" i="8"/>
  <c r="D385" i="8"/>
  <c r="F385" i="8"/>
  <c r="C375" i="17"/>
  <c r="H375" i="17"/>
  <c r="B376" i="17"/>
  <c r="B386" i="8"/>
  <c r="AD386" i="8" s="1"/>
  <c r="AB384" i="8"/>
  <c r="P384" i="8"/>
  <c r="V384" i="8"/>
  <c r="Y384" i="8"/>
  <c r="S384" i="8"/>
  <c r="M384" i="8"/>
  <c r="J384" i="8"/>
  <c r="X384" i="8"/>
  <c r="I384" i="8"/>
  <c r="R384" i="8"/>
  <c r="L384" i="8"/>
  <c r="O384" i="8"/>
  <c r="AA384" i="8"/>
  <c r="U384" i="8"/>
  <c r="D386" i="8" l="1"/>
  <c r="F386" i="8"/>
  <c r="G386" i="8"/>
  <c r="E386" i="8"/>
  <c r="D375" i="17"/>
  <c r="G375" i="17"/>
  <c r="F375" i="17"/>
  <c r="E375" i="17"/>
  <c r="B387" i="8"/>
  <c r="AD387" i="8" s="1"/>
  <c r="C376" i="17"/>
  <c r="H376" i="17"/>
  <c r="B377" i="17"/>
  <c r="J385" i="8"/>
  <c r="S385" i="8"/>
  <c r="P385" i="8"/>
  <c r="V385" i="8"/>
  <c r="M385" i="8"/>
  <c r="Y385" i="8"/>
  <c r="AB385" i="8"/>
  <c r="I385" i="8"/>
  <c r="U385" i="8"/>
  <c r="X385" i="8"/>
  <c r="O385" i="8"/>
  <c r="R385" i="8"/>
  <c r="L385" i="8"/>
  <c r="AA385" i="8"/>
  <c r="H377" i="17" l="1"/>
  <c r="C377" i="17"/>
  <c r="B378" i="17"/>
  <c r="B388" i="8"/>
  <c r="AD388" i="8" s="1"/>
  <c r="J386" i="8"/>
  <c r="M386" i="8"/>
  <c r="Y386" i="8"/>
  <c r="P386" i="8"/>
  <c r="S386" i="8"/>
  <c r="V386" i="8"/>
  <c r="AB386" i="8"/>
  <c r="F376" i="17"/>
  <c r="E376" i="17"/>
  <c r="D376" i="17"/>
  <c r="G376" i="17"/>
  <c r="L386" i="8"/>
  <c r="X386" i="8"/>
  <c r="AA386" i="8"/>
  <c r="U386" i="8"/>
  <c r="I386" i="8"/>
  <c r="R386" i="8"/>
  <c r="O386" i="8"/>
  <c r="D387" i="8"/>
  <c r="G387" i="8"/>
  <c r="E387" i="8"/>
  <c r="F387" i="8"/>
  <c r="Y387" i="8" l="1"/>
  <c r="S387" i="8"/>
  <c r="P387" i="8"/>
  <c r="AB387" i="8"/>
  <c r="J387" i="8"/>
  <c r="M387" i="8"/>
  <c r="V387" i="8"/>
  <c r="E388" i="8"/>
  <c r="F388" i="8"/>
  <c r="D388" i="8"/>
  <c r="G388" i="8"/>
  <c r="B389" i="8"/>
  <c r="AD389" i="8" s="1"/>
  <c r="H378" i="17"/>
  <c r="C378" i="17"/>
  <c r="B379" i="17"/>
  <c r="I387" i="8"/>
  <c r="L387" i="8"/>
  <c r="X387" i="8"/>
  <c r="AA387" i="8"/>
  <c r="U387" i="8"/>
  <c r="O387" i="8"/>
  <c r="R387" i="8"/>
  <c r="F377" i="17"/>
  <c r="E377" i="17"/>
  <c r="G377" i="17"/>
  <c r="D377" i="17"/>
  <c r="D389" i="8" l="1"/>
  <c r="E389" i="8"/>
  <c r="F389" i="8"/>
  <c r="G389" i="8"/>
  <c r="M388" i="8"/>
  <c r="Y388" i="8"/>
  <c r="P388" i="8"/>
  <c r="V388" i="8"/>
  <c r="AB388" i="8"/>
  <c r="S388" i="8"/>
  <c r="J388" i="8"/>
  <c r="L388" i="8"/>
  <c r="AA388" i="8"/>
  <c r="R388" i="8"/>
  <c r="U388" i="8"/>
  <c r="I388" i="8"/>
  <c r="X388" i="8"/>
  <c r="O388" i="8"/>
  <c r="E378" i="17"/>
  <c r="D378" i="17"/>
  <c r="G378" i="17"/>
  <c r="F378" i="17"/>
  <c r="H379" i="17"/>
  <c r="C379" i="17"/>
  <c r="B380" i="17"/>
  <c r="B390" i="8"/>
  <c r="AD390" i="8" s="1"/>
  <c r="E379" i="17" l="1"/>
  <c r="G379" i="17"/>
  <c r="F379" i="17"/>
  <c r="D379" i="17"/>
  <c r="M389" i="8"/>
  <c r="Y389" i="8"/>
  <c r="S389" i="8"/>
  <c r="V389" i="8"/>
  <c r="P389" i="8"/>
  <c r="AB389" i="8"/>
  <c r="J389" i="8"/>
  <c r="L389" i="8"/>
  <c r="AA389" i="8"/>
  <c r="X389" i="8"/>
  <c r="I389" i="8"/>
  <c r="U389" i="8"/>
  <c r="O389" i="8"/>
  <c r="R389" i="8"/>
  <c r="D390" i="8"/>
  <c r="F390" i="8"/>
  <c r="E390" i="8"/>
  <c r="G390" i="8"/>
  <c r="B391" i="8"/>
  <c r="AD391" i="8" s="1"/>
  <c r="C380" i="17"/>
  <c r="H380" i="17"/>
  <c r="B381" i="17"/>
  <c r="Y390" i="8" l="1"/>
  <c r="P390" i="8"/>
  <c r="S390" i="8"/>
  <c r="M390" i="8"/>
  <c r="V390" i="8"/>
  <c r="AB390" i="8"/>
  <c r="J390" i="8"/>
  <c r="E391" i="8"/>
  <c r="G391" i="8"/>
  <c r="D391" i="8"/>
  <c r="F391" i="8"/>
  <c r="AA390" i="8"/>
  <c r="I390" i="8"/>
  <c r="U390" i="8"/>
  <c r="R390" i="8"/>
  <c r="X390" i="8"/>
  <c r="L390" i="8"/>
  <c r="O390" i="8"/>
  <c r="D380" i="17"/>
  <c r="G380" i="17"/>
  <c r="F380" i="17"/>
  <c r="E380" i="17"/>
  <c r="H381" i="17"/>
  <c r="C381" i="17"/>
  <c r="B382" i="17"/>
  <c r="B392" i="8"/>
  <c r="AD392" i="8" s="1"/>
  <c r="X391" i="8" l="1"/>
  <c r="L391" i="8"/>
  <c r="AA391" i="8"/>
  <c r="U391" i="8"/>
  <c r="I391" i="8"/>
  <c r="O391" i="8"/>
  <c r="R391" i="8"/>
  <c r="M391" i="8"/>
  <c r="J391" i="8"/>
  <c r="Y391" i="8"/>
  <c r="S391" i="8"/>
  <c r="P391" i="8"/>
  <c r="V391" i="8"/>
  <c r="AB391" i="8"/>
  <c r="F381" i="17"/>
  <c r="D381" i="17"/>
  <c r="E381" i="17"/>
  <c r="G381" i="17"/>
  <c r="E392" i="8"/>
  <c r="F392" i="8"/>
  <c r="D392" i="8"/>
  <c r="G392" i="8"/>
  <c r="B393" i="8"/>
  <c r="AD393" i="8" s="1"/>
  <c r="H382" i="17"/>
  <c r="C382" i="17"/>
  <c r="B383" i="17"/>
  <c r="F393" i="8" l="1"/>
  <c r="D393" i="8"/>
  <c r="E393" i="8"/>
  <c r="G393" i="8"/>
  <c r="V392" i="8"/>
  <c r="Y392" i="8"/>
  <c r="S392" i="8"/>
  <c r="P392" i="8"/>
  <c r="J392" i="8"/>
  <c r="AB392" i="8"/>
  <c r="M392" i="8"/>
  <c r="R392" i="8"/>
  <c r="L392" i="8"/>
  <c r="X392" i="8"/>
  <c r="O392" i="8"/>
  <c r="U392" i="8"/>
  <c r="AA392" i="8"/>
  <c r="I392" i="8"/>
  <c r="H383" i="17"/>
  <c r="C383" i="17"/>
  <c r="B384" i="17"/>
  <c r="B394" i="8"/>
  <c r="AD394" i="8" s="1"/>
  <c r="F382" i="17"/>
  <c r="G382" i="17"/>
  <c r="D382" i="17"/>
  <c r="E382" i="17"/>
  <c r="M393" i="8" l="1"/>
  <c r="Y393" i="8"/>
  <c r="S393" i="8"/>
  <c r="J393" i="8"/>
  <c r="P393" i="8"/>
  <c r="AB393" i="8"/>
  <c r="V393" i="8"/>
  <c r="D394" i="8"/>
  <c r="E394" i="8"/>
  <c r="F394" i="8"/>
  <c r="G394" i="8"/>
  <c r="F383" i="17"/>
  <c r="D383" i="17"/>
  <c r="E383" i="17"/>
  <c r="G383" i="17"/>
  <c r="B395" i="8"/>
  <c r="AD395" i="8" s="1"/>
  <c r="C384" i="17"/>
  <c r="H384" i="17"/>
  <c r="B385" i="17"/>
  <c r="R393" i="8"/>
  <c r="L393" i="8"/>
  <c r="I393" i="8"/>
  <c r="U393" i="8"/>
  <c r="AA393" i="8"/>
  <c r="X393" i="8"/>
  <c r="O393" i="8"/>
  <c r="AB394" i="8" l="1"/>
  <c r="Y394" i="8"/>
  <c r="P394" i="8"/>
  <c r="V394" i="8"/>
  <c r="S394" i="8"/>
  <c r="M394" i="8"/>
  <c r="J394" i="8"/>
  <c r="C385" i="17"/>
  <c r="H385" i="17"/>
  <c r="B386" i="17"/>
  <c r="B396" i="8"/>
  <c r="AD396" i="8" s="1"/>
  <c r="G384" i="17"/>
  <c r="F384" i="17"/>
  <c r="E384" i="17"/>
  <c r="D384" i="17"/>
  <c r="U394" i="8"/>
  <c r="I394" i="8"/>
  <c r="L394" i="8"/>
  <c r="R394" i="8"/>
  <c r="X394" i="8"/>
  <c r="O394" i="8"/>
  <c r="AA394" i="8"/>
  <c r="D395" i="8"/>
  <c r="E395" i="8"/>
  <c r="F395" i="8"/>
  <c r="G395" i="8"/>
  <c r="D396" i="8" l="1"/>
  <c r="G396" i="8"/>
  <c r="F396" i="8"/>
  <c r="E396" i="8"/>
  <c r="F385" i="17"/>
  <c r="E385" i="17"/>
  <c r="G385" i="17"/>
  <c r="D385" i="17"/>
  <c r="B397" i="8"/>
  <c r="AD397" i="8" s="1"/>
  <c r="C386" i="17"/>
  <c r="H386" i="17"/>
  <c r="B387" i="17"/>
  <c r="S395" i="8"/>
  <c r="M395" i="8"/>
  <c r="Y395" i="8"/>
  <c r="P395" i="8"/>
  <c r="V395" i="8"/>
  <c r="J395" i="8"/>
  <c r="AB395" i="8"/>
  <c r="R395" i="8"/>
  <c r="L395" i="8"/>
  <c r="I395" i="8"/>
  <c r="X395" i="8"/>
  <c r="U395" i="8"/>
  <c r="O395" i="8"/>
  <c r="AA395" i="8"/>
  <c r="H387" i="17" l="1"/>
  <c r="C387" i="17"/>
  <c r="B388" i="17"/>
  <c r="B398" i="8"/>
  <c r="AD398" i="8" s="1"/>
  <c r="E386" i="17"/>
  <c r="F386" i="17"/>
  <c r="D386" i="17"/>
  <c r="G386" i="17"/>
  <c r="AA396" i="8"/>
  <c r="I396" i="8"/>
  <c r="U396" i="8"/>
  <c r="L396" i="8"/>
  <c r="R396" i="8"/>
  <c r="X396" i="8"/>
  <c r="O396" i="8"/>
  <c r="S396" i="8"/>
  <c r="M396" i="8"/>
  <c r="Y396" i="8"/>
  <c r="V396" i="8"/>
  <c r="AB396" i="8"/>
  <c r="J396" i="8"/>
  <c r="P396" i="8"/>
  <c r="E397" i="8"/>
  <c r="D397" i="8"/>
  <c r="F397" i="8"/>
  <c r="G397" i="8"/>
  <c r="F398" i="8" l="1"/>
  <c r="D398" i="8"/>
  <c r="G398" i="8"/>
  <c r="E398" i="8"/>
  <c r="B399" i="8"/>
  <c r="AD399" i="8" s="1"/>
  <c r="H388" i="17"/>
  <c r="C388" i="17"/>
  <c r="B389" i="17"/>
  <c r="S397" i="8"/>
  <c r="P397" i="8"/>
  <c r="V397" i="8"/>
  <c r="J397" i="8"/>
  <c r="AB397" i="8"/>
  <c r="Y397" i="8"/>
  <c r="M397" i="8"/>
  <c r="G387" i="17"/>
  <c r="F387" i="17"/>
  <c r="D387" i="17"/>
  <c r="E387" i="17"/>
  <c r="U397" i="8"/>
  <c r="I397" i="8"/>
  <c r="X397" i="8"/>
  <c r="O397" i="8"/>
  <c r="L397" i="8"/>
  <c r="R397" i="8"/>
  <c r="AA397" i="8"/>
  <c r="D399" i="8" l="1"/>
  <c r="E399" i="8"/>
  <c r="F399" i="8"/>
  <c r="G399" i="8"/>
  <c r="V398" i="8"/>
  <c r="S398" i="8"/>
  <c r="Y398" i="8"/>
  <c r="AB398" i="8"/>
  <c r="M398" i="8"/>
  <c r="P398" i="8"/>
  <c r="J398" i="8"/>
  <c r="C389" i="17"/>
  <c r="H389" i="17"/>
  <c r="B390" i="17"/>
  <c r="B400" i="8"/>
  <c r="AD400" i="8" s="1"/>
  <c r="F388" i="17"/>
  <c r="D388" i="17"/>
  <c r="E388" i="17"/>
  <c r="G388" i="17"/>
  <c r="X398" i="8"/>
  <c r="AA398" i="8"/>
  <c r="R398" i="8"/>
  <c r="O398" i="8"/>
  <c r="L398" i="8"/>
  <c r="I398" i="8"/>
  <c r="U398" i="8"/>
  <c r="E389" i="17" l="1"/>
  <c r="F389" i="17"/>
  <c r="G389" i="17"/>
  <c r="D389" i="17"/>
  <c r="V399" i="8"/>
  <c r="AB399" i="8"/>
  <c r="J399" i="8"/>
  <c r="Y399" i="8"/>
  <c r="M399" i="8"/>
  <c r="S399" i="8"/>
  <c r="P399" i="8"/>
  <c r="R399" i="8"/>
  <c r="U399" i="8"/>
  <c r="I399" i="8"/>
  <c r="L399" i="8"/>
  <c r="O399" i="8"/>
  <c r="AA399" i="8"/>
  <c r="X399" i="8"/>
  <c r="F400" i="8"/>
  <c r="D400" i="8"/>
  <c r="E400" i="8"/>
  <c r="G400" i="8"/>
  <c r="B401" i="8"/>
  <c r="AD401" i="8" s="1"/>
  <c r="H390" i="17"/>
  <c r="C390" i="17"/>
  <c r="B391" i="17"/>
  <c r="G401" i="8" l="1"/>
  <c r="F401" i="8"/>
  <c r="D401" i="8"/>
  <c r="E401" i="8"/>
  <c r="S400" i="8"/>
  <c r="V400" i="8"/>
  <c r="M400" i="8"/>
  <c r="Y400" i="8"/>
  <c r="P400" i="8"/>
  <c r="AB400" i="8"/>
  <c r="J400" i="8"/>
  <c r="R400" i="8"/>
  <c r="O400" i="8"/>
  <c r="L400" i="8"/>
  <c r="U400" i="8"/>
  <c r="I400" i="8"/>
  <c r="X400" i="8"/>
  <c r="AA400" i="8"/>
  <c r="H391" i="17"/>
  <c r="C391" i="17"/>
  <c r="B392" i="17"/>
  <c r="B402" i="8"/>
  <c r="AD402" i="8" s="1"/>
  <c r="E390" i="17"/>
  <c r="G390" i="17"/>
  <c r="D390" i="17"/>
  <c r="F390" i="17"/>
  <c r="B403" i="8" l="1"/>
  <c r="AD403" i="8" s="1"/>
  <c r="C392" i="17"/>
  <c r="H392" i="17"/>
  <c r="B393" i="17"/>
  <c r="G402" i="8"/>
  <c r="F402" i="8"/>
  <c r="D402" i="8"/>
  <c r="E402" i="8"/>
  <c r="F391" i="17"/>
  <c r="G391" i="17"/>
  <c r="D391" i="17"/>
  <c r="E391" i="17"/>
  <c r="R401" i="8"/>
  <c r="O401" i="8"/>
  <c r="AA401" i="8"/>
  <c r="L401" i="8"/>
  <c r="U401" i="8"/>
  <c r="I401" i="8"/>
  <c r="X401" i="8"/>
  <c r="J401" i="8"/>
  <c r="M401" i="8"/>
  <c r="P401" i="8"/>
  <c r="Y401" i="8"/>
  <c r="S401" i="8"/>
  <c r="V401" i="8"/>
  <c r="AB401" i="8"/>
  <c r="S402" i="8" l="1"/>
  <c r="M402" i="8"/>
  <c r="Y402" i="8"/>
  <c r="AB402" i="8"/>
  <c r="V402" i="8"/>
  <c r="P402" i="8"/>
  <c r="J402" i="8"/>
  <c r="B404" i="8"/>
  <c r="AD404" i="8" s="1"/>
  <c r="H393" i="17"/>
  <c r="C393" i="17"/>
  <c r="B394" i="17"/>
  <c r="D392" i="17"/>
  <c r="F392" i="17"/>
  <c r="G392" i="17"/>
  <c r="E392" i="17"/>
  <c r="I402" i="8"/>
  <c r="U402" i="8"/>
  <c r="L402" i="8"/>
  <c r="O402" i="8"/>
  <c r="R402" i="8"/>
  <c r="X402" i="8"/>
  <c r="AA402" i="8"/>
  <c r="E403" i="8"/>
  <c r="F403" i="8"/>
  <c r="D403" i="8"/>
  <c r="G403" i="8"/>
  <c r="R403" i="8" l="1"/>
  <c r="L403" i="8"/>
  <c r="U403" i="8"/>
  <c r="O403" i="8"/>
  <c r="I403" i="8"/>
  <c r="AA403" i="8"/>
  <c r="X403" i="8"/>
  <c r="B405" i="8"/>
  <c r="AD405" i="8" s="1"/>
  <c r="C394" i="17"/>
  <c r="H394" i="17"/>
  <c r="B395" i="17"/>
  <c r="G393" i="17"/>
  <c r="D393" i="17"/>
  <c r="E393" i="17"/>
  <c r="F393" i="17"/>
  <c r="S403" i="8"/>
  <c r="J403" i="8"/>
  <c r="M403" i="8"/>
  <c r="AB403" i="8"/>
  <c r="P403" i="8"/>
  <c r="Y403" i="8"/>
  <c r="V403" i="8"/>
  <c r="D404" i="8"/>
  <c r="G404" i="8"/>
  <c r="F404" i="8"/>
  <c r="E404" i="8"/>
  <c r="R404" i="8" l="1"/>
  <c r="L404" i="8"/>
  <c r="I404" i="8"/>
  <c r="O404" i="8"/>
  <c r="AA404" i="8"/>
  <c r="U404" i="8"/>
  <c r="X404" i="8"/>
  <c r="AB404" i="8"/>
  <c r="P404" i="8"/>
  <c r="V404" i="8"/>
  <c r="J404" i="8"/>
  <c r="Y404" i="8"/>
  <c r="S404" i="8"/>
  <c r="M404" i="8"/>
  <c r="F405" i="8"/>
  <c r="G405" i="8"/>
  <c r="E405" i="8"/>
  <c r="D405" i="8"/>
  <c r="H395" i="17"/>
  <c r="C395" i="17"/>
  <c r="B396" i="17"/>
  <c r="B406" i="8"/>
  <c r="AD406" i="8" s="1"/>
  <c r="G394" i="17"/>
  <c r="D394" i="17"/>
  <c r="E394" i="17"/>
  <c r="F394" i="17"/>
  <c r="E406" i="8" l="1"/>
  <c r="F406" i="8"/>
  <c r="G406" i="8"/>
  <c r="D406" i="8"/>
  <c r="G395" i="17"/>
  <c r="F395" i="17"/>
  <c r="D395" i="17"/>
  <c r="E395" i="17"/>
  <c r="B407" i="8"/>
  <c r="AD407" i="8" s="1"/>
  <c r="C396" i="17"/>
  <c r="H396" i="17"/>
  <c r="B397" i="17"/>
  <c r="V405" i="8"/>
  <c r="P405" i="8"/>
  <c r="S405" i="8"/>
  <c r="M405" i="8"/>
  <c r="Y405" i="8"/>
  <c r="AB405" i="8"/>
  <c r="J405" i="8"/>
  <c r="I405" i="8"/>
  <c r="L405" i="8"/>
  <c r="X405" i="8"/>
  <c r="O405" i="8"/>
  <c r="AA405" i="8"/>
  <c r="R405" i="8"/>
  <c r="U405" i="8"/>
  <c r="G407" i="8" l="1"/>
  <c r="E407" i="8"/>
  <c r="D407" i="8"/>
  <c r="F407" i="8"/>
  <c r="C397" i="17"/>
  <c r="H397" i="17"/>
  <c r="B398" i="17"/>
  <c r="B408" i="8"/>
  <c r="AD408" i="8" s="1"/>
  <c r="F396" i="17"/>
  <c r="D396" i="17"/>
  <c r="E396" i="17"/>
  <c r="G396" i="17"/>
  <c r="S406" i="8"/>
  <c r="AB406" i="8"/>
  <c r="M406" i="8"/>
  <c r="Y406" i="8"/>
  <c r="V406" i="8"/>
  <c r="J406" i="8"/>
  <c r="P406" i="8"/>
  <c r="R406" i="8"/>
  <c r="AA406" i="8"/>
  <c r="U406" i="8"/>
  <c r="O406" i="8"/>
  <c r="X406" i="8"/>
  <c r="I406" i="8"/>
  <c r="L406" i="8"/>
  <c r="G408" i="8" l="1"/>
  <c r="F408" i="8"/>
  <c r="D408" i="8"/>
  <c r="E408" i="8"/>
  <c r="I407" i="8"/>
  <c r="U407" i="8"/>
  <c r="R407" i="8"/>
  <c r="X407" i="8"/>
  <c r="O407" i="8"/>
  <c r="AA407" i="8"/>
  <c r="L407" i="8"/>
  <c r="C398" i="17"/>
  <c r="H398" i="17"/>
  <c r="B399" i="17"/>
  <c r="B409" i="8"/>
  <c r="AD409" i="8" s="1"/>
  <c r="E397" i="17"/>
  <c r="G397" i="17"/>
  <c r="F397" i="17"/>
  <c r="D397" i="17"/>
  <c r="Y407" i="8"/>
  <c r="AB407" i="8"/>
  <c r="S407" i="8"/>
  <c r="P407" i="8"/>
  <c r="M407" i="8"/>
  <c r="J407" i="8"/>
  <c r="V407" i="8"/>
  <c r="G398" i="17" l="1"/>
  <c r="F398" i="17"/>
  <c r="D398" i="17"/>
  <c r="E398" i="17"/>
  <c r="F409" i="8"/>
  <c r="D409" i="8"/>
  <c r="G409" i="8"/>
  <c r="E409" i="8"/>
  <c r="B410" i="8"/>
  <c r="AD410" i="8" s="1"/>
  <c r="H399" i="17"/>
  <c r="C399" i="17"/>
  <c r="B400" i="17"/>
  <c r="O408" i="8"/>
  <c r="U408" i="8"/>
  <c r="L408" i="8"/>
  <c r="X408" i="8"/>
  <c r="AA408" i="8"/>
  <c r="I408" i="8"/>
  <c r="R408" i="8"/>
  <c r="V408" i="8"/>
  <c r="AB408" i="8"/>
  <c r="Y408" i="8"/>
  <c r="P408" i="8"/>
  <c r="S408" i="8"/>
  <c r="M408" i="8"/>
  <c r="J408" i="8"/>
  <c r="H400" i="17" l="1"/>
  <c r="C400" i="17"/>
  <c r="B401" i="17"/>
  <c r="B411" i="8"/>
  <c r="AD411" i="8" s="1"/>
  <c r="E399" i="17"/>
  <c r="F399" i="17"/>
  <c r="D399" i="17"/>
  <c r="G399" i="17"/>
  <c r="D410" i="8"/>
  <c r="F410" i="8"/>
  <c r="G410" i="8"/>
  <c r="E410" i="8"/>
  <c r="Y409" i="8"/>
  <c r="P409" i="8"/>
  <c r="S409" i="8"/>
  <c r="V409" i="8"/>
  <c r="AB409" i="8"/>
  <c r="M409" i="8"/>
  <c r="J409" i="8"/>
  <c r="L409" i="8"/>
  <c r="R409" i="8"/>
  <c r="I409" i="8"/>
  <c r="O409" i="8"/>
  <c r="U409" i="8"/>
  <c r="X409" i="8"/>
  <c r="AA409" i="8"/>
  <c r="S410" i="8" l="1"/>
  <c r="V410" i="8"/>
  <c r="J410" i="8"/>
  <c r="P410" i="8"/>
  <c r="Y410" i="8"/>
  <c r="AB410" i="8"/>
  <c r="M410" i="8"/>
  <c r="E411" i="8"/>
  <c r="F411" i="8"/>
  <c r="G411" i="8"/>
  <c r="D411" i="8"/>
  <c r="I410" i="8"/>
  <c r="O410" i="8"/>
  <c r="U410" i="8"/>
  <c r="R410" i="8"/>
  <c r="L410" i="8"/>
  <c r="X410" i="8"/>
  <c r="AA410" i="8"/>
  <c r="C401" i="17"/>
  <c r="H401" i="17"/>
  <c r="B402" i="17"/>
  <c r="B412" i="8"/>
  <c r="AD412" i="8" s="1"/>
  <c r="F400" i="17"/>
  <c r="D400" i="17"/>
  <c r="G400" i="17"/>
  <c r="E400" i="17"/>
  <c r="F412" i="8" l="1"/>
  <c r="E412" i="8"/>
  <c r="D412" i="8"/>
  <c r="G412" i="8"/>
  <c r="H402" i="17"/>
  <c r="C402" i="17"/>
  <c r="B403" i="17"/>
  <c r="B413" i="8"/>
  <c r="AD413" i="8" s="1"/>
  <c r="V411" i="8"/>
  <c r="J411" i="8"/>
  <c r="AB411" i="8"/>
  <c r="M411" i="8"/>
  <c r="P411" i="8"/>
  <c r="Y411" i="8"/>
  <c r="S411" i="8"/>
  <c r="E401" i="17"/>
  <c r="F401" i="17"/>
  <c r="D401" i="17"/>
  <c r="G401" i="17"/>
  <c r="X411" i="8"/>
  <c r="R411" i="8"/>
  <c r="O411" i="8"/>
  <c r="AA411" i="8"/>
  <c r="I411" i="8"/>
  <c r="U411" i="8"/>
  <c r="L411" i="8"/>
  <c r="F413" i="8" l="1"/>
  <c r="E413" i="8"/>
  <c r="D413" i="8"/>
  <c r="G413" i="8"/>
  <c r="Y412" i="8"/>
  <c r="S412" i="8"/>
  <c r="V412" i="8"/>
  <c r="AB412" i="8"/>
  <c r="P412" i="8"/>
  <c r="J412" i="8"/>
  <c r="M412" i="8"/>
  <c r="F402" i="17"/>
  <c r="G402" i="17"/>
  <c r="D402" i="17"/>
  <c r="E402" i="17"/>
  <c r="H403" i="17"/>
  <c r="C403" i="17"/>
  <c r="B404" i="17"/>
  <c r="B414" i="8"/>
  <c r="AD414" i="8" s="1"/>
  <c r="AA412" i="8"/>
  <c r="L412" i="8"/>
  <c r="O412" i="8"/>
  <c r="I412" i="8"/>
  <c r="R412" i="8"/>
  <c r="U412" i="8"/>
  <c r="X412" i="8"/>
  <c r="F414" i="8" l="1"/>
  <c r="G414" i="8"/>
  <c r="E414" i="8"/>
  <c r="D414" i="8"/>
  <c r="J413" i="8"/>
  <c r="V413" i="8"/>
  <c r="M413" i="8"/>
  <c r="AB413" i="8"/>
  <c r="P413" i="8"/>
  <c r="S413" i="8"/>
  <c r="Y413" i="8"/>
  <c r="B415" i="8"/>
  <c r="AD415" i="8" s="1"/>
  <c r="H404" i="17"/>
  <c r="C404" i="17"/>
  <c r="B405" i="17"/>
  <c r="E403" i="17"/>
  <c r="D403" i="17"/>
  <c r="G403" i="17"/>
  <c r="F403" i="17"/>
  <c r="L413" i="8"/>
  <c r="O413" i="8"/>
  <c r="AA413" i="8"/>
  <c r="X413" i="8"/>
  <c r="R413" i="8"/>
  <c r="I413" i="8"/>
  <c r="U413" i="8"/>
  <c r="E415" i="8" l="1"/>
  <c r="G415" i="8"/>
  <c r="F415" i="8"/>
  <c r="D415" i="8"/>
  <c r="B416" i="8"/>
  <c r="AD416" i="8" s="1"/>
  <c r="C405" i="17"/>
  <c r="H405" i="17"/>
  <c r="B406" i="17"/>
  <c r="D404" i="17"/>
  <c r="E404" i="17"/>
  <c r="F404" i="17"/>
  <c r="G404" i="17"/>
  <c r="M414" i="8"/>
  <c r="Y414" i="8"/>
  <c r="P414" i="8"/>
  <c r="V414" i="8"/>
  <c r="J414" i="8"/>
  <c r="S414" i="8"/>
  <c r="AB414" i="8"/>
  <c r="I414" i="8"/>
  <c r="U414" i="8"/>
  <c r="L414" i="8"/>
  <c r="AA414" i="8"/>
  <c r="R414" i="8"/>
  <c r="X414" i="8"/>
  <c r="O414" i="8"/>
  <c r="H406" i="17" l="1"/>
  <c r="C406" i="17"/>
  <c r="B407" i="17"/>
  <c r="B417" i="8"/>
  <c r="AD417" i="8" s="1"/>
  <c r="E416" i="8"/>
  <c r="G416" i="8"/>
  <c r="D416" i="8"/>
  <c r="F416" i="8"/>
  <c r="X415" i="8"/>
  <c r="I415" i="8"/>
  <c r="AA415" i="8"/>
  <c r="L415" i="8"/>
  <c r="R415" i="8"/>
  <c r="U415" i="8"/>
  <c r="O415" i="8"/>
  <c r="P415" i="8"/>
  <c r="M415" i="8"/>
  <c r="Y415" i="8"/>
  <c r="S415" i="8"/>
  <c r="V415" i="8"/>
  <c r="J415" i="8"/>
  <c r="AB415" i="8"/>
  <c r="E405" i="17"/>
  <c r="D405" i="17"/>
  <c r="F405" i="17"/>
  <c r="G405" i="17"/>
  <c r="AA416" i="8" l="1"/>
  <c r="O416" i="8"/>
  <c r="R416" i="8"/>
  <c r="I416" i="8"/>
  <c r="X416" i="8"/>
  <c r="U416" i="8"/>
  <c r="L416" i="8"/>
  <c r="F417" i="8"/>
  <c r="D417" i="8"/>
  <c r="E417" i="8"/>
  <c r="G417" i="8"/>
  <c r="C407" i="17"/>
  <c r="H407" i="17"/>
  <c r="B408" i="17"/>
  <c r="B418" i="8"/>
  <c r="AD418" i="8" s="1"/>
  <c r="M416" i="8"/>
  <c r="J416" i="8"/>
  <c r="P416" i="8"/>
  <c r="S416" i="8"/>
  <c r="V416" i="8"/>
  <c r="AB416" i="8"/>
  <c r="Y416" i="8"/>
  <c r="F406" i="17"/>
  <c r="G406" i="17"/>
  <c r="E406" i="17"/>
  <c r="D406" i="17"/>
  <c r="AB417" i="8" l="1"/>
  <c r="V417" i="8"/>
  <c r="Y417" i="8"/>
  <c r="M417" i="8"/>
  <c r="S417" i="8"/>
  <c r="J417" i="8"/>
  <c r="P417" i="8"/>
  <c r="E407" i="17"/>
  <c r="G407" i="17"/>
  <c r="D407" i="17"/>
  <c r="F407" i="17"/>
  <c r="I417" i="8"/>
  <c r="R417" i="8"/>
  <c r="U417" i="8"/>
  <c r="X417" i="8"/>
  <c r="O417" i="8"/>
  <c r="AA417" i="8"/>
  <c r="L417" i="8"/>
  <c r="F418" i="8"/>
  <c r="G418" i="8"/>
  <c r="E418" i="8"/>
  <c r="D418" i="8"/>
  <c r="C408" i="17"/>
  <c r="H408" i="17"/>
  <c r="B409" i="17"/>
  <c r="B419" i="8"/>
  <c r="AD419" i="8" s="1"/>
  <c r="D408" i="17" l="1"/>
  <c r="G408" i="17"/>
  <c r="E408" i="17"/>
  <c r="F408" i="17"/>
  <c r="J418" i="8"/>
  <c r="M418" i="8"/>
  <c r="Y418" i="8"/>
  <c r="V418" i="8"/>
  <c r="AB418" i="8"/>
  <c r="P418" i="8"/>
  <c r="S418" i="8"/>
  <c r="O418" i="8"/>
  <c r="I418" i="8"/>
  <c r="R418" i="8"/>
  <c r="L418" i="8"/>
  <c r="U418" i="8"/>
  <c r="X418" i="8"/>
  <c r="AA418" i="8"/>
  <c r="G419" i="8"/>
  <c r="F419" i="8"/>
  <c r="E419" i="8"/>
  <c r="D419" i="8"/>
  <c r="H409" i="17"/>
  <c r="C409" i="17"/>
  <c r="B410" i="17"/>
  <c r="B420" i="8"/>
  <c r="AD420" i="8" s="1"/>
  <c r="J419" i="8" l="1"/>
  <c r="M419" i="8"/>
  <c r="AB419" i="8"/>
  <c r="S419" i="8"/>
  <c r="V419" i="8"/>
  <c r="P419" i="8"/>
  <c r="Y419" i="8"/>
  <c r="D409" i="17"/>
  <c r="E409" i="17"/>
  <c r="F409" i="17"/>
  <c r="G409" i="17"/>
  <c r="U419" i="8"/>
  <c r="O419" i="8"/>
  <c r="AA419" i="8"/>
  <c r="R419" i="8"/>
  <c r="X419" i="8"/>
  <c r="L419" i="8"/>
  <c r="I419" i="8"/>
  <c r="E420" i="8"/>
  <c r="F420" i="8"/>
  <c r="G420" i="8"/>
  <c r="D420" i="8"/>
  <c r="C410" i="17"/>
  <c r="H410" i="17"/>
  <c r="B411" i="17"/>
  <c r="B421" i="8"/>
  <c r="AD421" i="8" s="1"/>
  <c r="AB420" i="8" l="1"/>
  <c r="V420" i="8"/>
  <c r="P420" i="8"/>
  <c r="S420" i="8"/>
  <c r="M420" i="8"/>
  <c r="Y420" i="8"/>
  <c r="J420" i="8"/>
  <c r="O420" i="8"/>
  <c r="R420" i="8"/>
  <c r="X420" i="8"/>
  <c r="L420" i="8"/>
  <c r="U420" i="8"/>
  <c r="AA420" i="8"/>
  <c r="I420" i="8"/>
  <c r="G410" i="17"/>
  <c r="E410" i="17"/>
  <c r="D410" i="17"/>
  <c r="F410" i="17"/>
  <c r="E421" i="8"/>
  <c r="D421" i="8"/>
  <c r="F421" i="8"/>
  <c r="G421" i="8"/>
  <c r="H411" i="17"/>
  <c r="C411" i="17"/>
  <c r="B412" i="17"/>
  <c r="B422" i="8"/>
  <c r="AD422" i="8" s="1"/>
  <c r="AA421" i="8" l="1"/>
  <c r="O421" i="8"/>
  <c r="I421" i="8"/>
  <c r="L421" i="8"/>
  <c r="R421" i="8"/>
  <c r="U421" i="8"/>
  <c r="X421" i="8"/>
  <c r="F411" i="17"/>
  <c r="D411" i="17"/>
  <c r="E411" i="17"/>
  <c r="G411" i="17"/>
  <c r="V421" i="8"/>
  <c r="AB421" i="8"/>
  <c r="Y421" i="8"/>
  <c r="S421" i="8"/>
  <c r="J421" i="8"/>
  <c r="M421" i="8"/>
  <c r="P421" i="8"/>
  <c r="D422" i="8"/>
  <c r="F422" i="8"/>
  <c r="G422" i="8"/>
  <c r="E422" i="8"/>
  <c r="H412" i="17"/>
  <c r="C412" i="17"/>
  <c r="B413" i="17"/>
  <c r="B423" i="8"/>
  <c r="AD423" i="8" s="1"/>
  <c r="X422" i="8" l="1"/>
  <c r="U422" i="8"/>
  <c r="L422" i="8"/>
  <c r="R422" i="8"/>
  <c r="AA422" i="8"/>
  <c r="I422" i="8"/>
  <c r="O422" i="8"/>
  <c r="E412" i="17"/>
  <c r="G412" i="17"/>
  <c r="D412" i="17"/>
  <c r="F412" i="17"/>
  <c r="F423" i="8"/>
  <c r="D423" i="8"/>
  <c r="E423" i="8"/>
  <c r="G423" i="8"/>
  <c r="M422" i="8"/>
  <c r="AB422" i="8"/>
  <c r="P422" i="8"/>
  <c r="J422" i="8"/>
  <c r="Y422" i="8"/>
  <c r="S422" i="8"/>
  <c r="V422" i="8"/>
  <c r="B424" i="8"/>
  <c r="AD424" i="8" s="1"/>
  <c r="H413" i="17"/>
  <c r="C413" i="17"/>
  <c r="B414" i="17"/>
  <c r="D424" i="8" l="1"/>
  <c r="F424" i="8"/>
  <c r="G424" i="8"/>
  <c r="E424" i="8"/>
  <c r="M423" i="8"/>
  <c r="Y423" i="8"/>
  <c r="S423" i="8"/>
  <c r="P423" i="8"/>
  <c r="V423" i="8"/>
  <c r="J423" i="8"/>
  <c r="AB423" i="8"/>
  <c r="C414" i="17"/>
  <c r="H414" i="17"/>
  <c r="B415" i="17"/>
  <c r="B425" i="8"/>
  <c r="AD425" i="8" s="1"/>
  <c r="U423" i="8"/>
  <c r="L423" i="8"/>
  <c r="R423" i="8"/>
  <c r="X423" i="8"/>
  <c r="I423" i="8"/>
  <c r="AA423" i="8"/>
  <c r="O423" i="8"/>
  <c r="F413" i="17"/>
  <c r="G413" i="17"/>
  <c r="E413" i="17"/>
  <c r="D413" i="17"/>
  <c r="G414" i="17" l="1"/>
  <c r="F414" i="17"/>
  <c r="D414" i="17"/>
  <c r="E414" i="17"/>
  <c r="B426" i="8"/>
  <c r="AD426" i="8" s="1"/>
  <c r="H415" i="17"/>
  <c r="C415" i="17"/>
  <c r="B416" i="17"/>
  <c r="E425" i="8"/>
  <c r="G425" i="8"/>
  <c r="D425" i="8"/>
  <c r="F425" i="8"/>
  <c r="V424" i="8"/>
  <c r="P424" i="8"/>
  <c r="AB424" i="8"/>
  <c r="J424" i="8"/>
  <c r="M424" i="8"/>
  <c r="Y424" i="8"/>
  <c r="S424" i="8"/>
  <c r="X424" i="8"/>
  <c r="AA424" i="8"/>
  <c r="U424" i="8"/>
  <c r="I424" i="8"/>
  <c r="L424" i="8"/>
  <c r="O424" i="8"/>
  <c r="R424" i="8"/>
  <c r="X425" i="8" l="1"/>
  <c r="R425" i="8"/>
  <c r="I425" i="8"/>
  <c r="L425" i="8"/>
  <c r="U425" i="8"/>
  <c r="AA425" i="8"/>
  <c r="O425" i="8"/>
  <c r="AB425" i="8"/>
  <c r="M425" i="8"/>
  <c r="S425" i="8"/>
  <c r="V425" i="8"/>
  <c r="Y425" i="8"/>
  <c r="P425" i="8"/>
  <c r="J425" i="8"/>
  <c r="B427" i="8"/>
  <c r="AD427" i="8" s="1"/>
  <c r="C416" i="17"/>
  <c r="H416" i="17"/>
  <c r="B417" i="17"/>
  <c r="D415" i="17"/>
  <c r="G415" i="17"/>
  <c r="F415" i="17"/>
  <c r="E415" i="17"/>
  <c r="F426" i="8"/>
  <c r="D426" i="8"/>
  <c r="E426" i="8"/>
  <c r="G426" i="8"/>
  <c r="AA426" i="8" l="1"/>
  <c r="L426" i="8"/>
  <c r="O426" i="8"/>
  <c r="R426" i="8"/>
  <c r="U426" i="8"/>
  <c r="X426" i="8"/>
  <c r="I426" i="8"/>
  <c r="H417" i="17"/>
  <c r="C417" i="17"/>
  <c r="B418" i="17"/>
  <c r="B428" i="8"/>
  <c r="AD428" i="8" s="1"/>
  <c r="D416" i="17"/>
  <c r="E416" i="17"/>
  <c r="G416" i="17"/>
  <c r="F416" i="17"/>
  <c r="V426" i="8"/>
  <c r="M426" i="8"/>
  <c r="S426" i="8"/>
  <c r="Y426" i="8"/>
  <c r="AB426" i="8"/>
  <c r="J426" i="8"/>
  <c r="P426" i="8"/>
  <c r="E427" i="8"/>
  <c r="G427" i="8"/>
  <c r="D427" i="8"/>
  <c r="F427" i="8"/>
  <c r="S427" i="8" l="1"/>
  <c r="Y427" i="8"/>
  <c r="AB427" i="8"/>
  <c r="V427" i="8"/>
  <c r="M427" i="8"/>
  <c r="P427" i="8"/>
  <c r="J427" i="8"/>
  <c r="D428" i="8"/>
  <c r="F428" i="8"/>
  <c r="E428" i="8"/>
  <c r="G428" i="8"/>
  <c r="C418" i="17"/>
  <c r="H418" i="17"/>
  <c r="B419" i="17"/>
  <c r="B429" i="8"/>
  <c r="AD429" i="8" s="1"/>
  <c r="F417" i="17"/>
  <c r="E417" i="17"/>
  <c r="D417" i="17"/>
  <c r="G417" i="17"/>
  <c r="U427" i="8"/>
  <c r="X427" i="8"/>
  <c r="AA427" i="8"/>
  <c r="R427" i="8"/>
  <c r="I427" i="8"/>
  <c r="L427" i="8"/>
  <c r="O427" i="8"/>
  <c r="AB428" i="8" l="1"/>
  <c r="S428" i="8"/>
  <c r="V428" i="8"/>
  <c r="P428" i="8"/>
  <c r="Y428" i="8"/>
  <c r="J428" i="8"/>
  <c r="M428" i="8"/>
  <c r="X428" i="8"/>
  <c r="AA428" i="8"/>
  <c r="O428" i="8"/>
  <c r="I428" i="8"/>
  <c r="U428" i="8"/>
  <c r="R428" i="8"/>
  <c r="L428" i="8"/>
  <c r="E429" i="8"/>
  <c r="F429" i="8"/>
  <c r="G429" i="8"/>
  <c r="D429" i="8"/>
  <c r="H419" i="17"/>
  <c r="C419" i="17"/>
  <c r="B420" i="17"/>
  <c r="B430" i="8"/>
  <c r="AD430" i="8" s="1"/>
  <c r="G418" i="17"/>
  <c r="D418" i="17"/>
  <c r="F418" i="17"/>
  <c r="E418" i="17"/>
  <c r="F430" i="8" l="1"/>
  <c r="G430" i="8"/>
  <c r="D430" i="8"/>
  <c r="E430" i="8"/>
  <c r="B431" i="8"/>
  <c r="AD431" i="8" s="1"/>
  <c r="H420" i="17"/>
  <c r="C420" i="17"/>
  <c r="B421" i="17"/>
  <c r="D419" i="17"/>
  <c r="G419" i="17"/>
  <c r="F419" i="17"/>
  <c r="E419" i="17"/>
  <c r="V429" i="8"/>
  <c r="Y429" i="8"/>
  <c r="S429" i="8"/>
  <c r="P429" i="8"/>
  <c r="J429" i="8"/>
  <c r="AB429" i="8"/>
  <c r="M429" i="8"/>
  <c r="R429" i="8"/>
  <c r="U429" i="8"/>
  <c r="X429" i="8"/>
  <c r="L429" i="8"/>
  <c r="AA429" i="8"/>
  <c r="I429" i="8"/>
  <c r="O429" i="8"/>
  <c r="E431" i="8" l="1"/>
  <c r="F431" i="8"/>
  <c r="G431" i="8"/>
  <c r="D431" i="8"/>
  <c r="B432" i="8"/>
  <c r="AD432" i="8" s="1"/>
  <c r="C421" i="17"/>
  <c r="H421" i="17"/>
  <c r="B422" i="17"/>
  <c r="E420" i="17"/>
  <c r="D420" i="17"/>
  <c r="F420" i="17"/>
  <c r="G420" i="17"/>
  <c r="Y430" i="8"/>
  <c r="P430" i="8"/>
  <c r="AB430" i="8"/>
  <c r="J430" i="8"/>
  <c r="V430" i="8"/>
  <c r="S430" i="8"/>
  <c r="M430" i="8"/>
  <c r="I430" i="8"/>
  <c r="L430" i="8"/>
  <c r="X430" i="8"/>
  <c r="O430" i="8"/>
  <c r="R430" i="8"/>
  <c r="AA430" i="8"/>
  <c r="U430" i="8"/>
  <c r="C422" i="17" l="1"/>
  <c r="H422" i="17"/>
  <c r="B423" i="17"/>
  <c r="B433" i="8"/>
  <c r="AD433" i="8" s="1"/>
  <c r="G421" i="17"/>
  <c r="F421" i="17"/>
  <c r="E421" i="17"/>
  <c r="D421" i="17"/>
  <c r="V431" i="8"/>
  <c r="M431" i="8"/>
  <c r="P431" i="8"/>
  <c r="S431" i="8"/>
  <c r="Y431" i="8"/>
  <c r="J431" i="8"/>
  <c r="AB431" i="8"/>
  <c r="AA431" i="8"/>
  <c r="I431" i="8"/>
  <c r="O431" i="8"/>
  <c r="X431" i="8"/>
  <c r="R431" i="8"/>
  <c r="L431" i="8"/>
  <c r="U431" i="8"/>
  <c r="F432" i="8"/>
  <c r="G432" i="8"/>
  <c r="E432" i="8"/>
  <c r="D432" i="8"/>
  <c r="U432" i="8" l="1"/>
  <c r="X432" i="8"/>
  <c r="L432" i="8"/>
  <c r="R432" i="8"/>
  <c r="I432" i="8"/>
  <c r="AA432" i="8"/>
  <c r="O432" i="8"/>
  <c r="F433" i="8"/>
  <c r="E433" i="8"/>
  <c r="D433" i="8"/>
  <c r="G433" i="8"/>
  <c r="P432" i="8"/>
  <c r="AB432" i="8"/>
  <c r="V432" i="8"/>
  <c r="Y432" i="8"/>
  <c r="M432" i="8"/>
  <c r="J432" i="8"/>
  <c r="S432" i="8"/>
  <c r="C423" i="17"/>
  <c r="H423" i="17"/>
  <c r="B424" i="17"/>
  <c r="B434" i="8"/>
  <c r="AD434" i="8" s="1"/>
  <c r="E422" i="17"/>
  <c r="F422" i="17"/>
  <c r="D422" i="17"/>
  <c r="G422" i="17"/>
  <c r="G434" i="8" l="1"/>
  <c r="E434" i="8"/>
  <c r="D434" i="8"/>
  <c r="F434" i="8"/>
  <c r="B435" i="8"/>
  <c r="AD435" i="8" s="1"/>
  <c r="H424" i="17"/>
  <c r="C424" i="17"/>
  <c r="B425" i="17"/>
  <c r="F423" i="17"/>
  <c r="G423" i="17"/>
  <c r="E423" i="17"/>
  <c r="D423" i="17"/>
  <c r="AB433" i="8"/>
  <c r="M433" i="8"/>
  <c r="P433" i="8"/>
  <c r="S433" i="8"/>
  <c r="J433" i="8"/>
  <c r="Y433" i="8"/>
  <c r="V433" i="8"/>
  <c r="AA433" i="8"/>
  <c r="O433" i="8"/>
  <c r="I433" i="8"/>
  <c r="X433" i="8"/>
  <c r="L433" i="8"/>
  <c r="R433" i="8"/>
  <c r="U433" i="8"/>
  <c r="G424" i="17" l="1"/>
  <c r="D424" i="17"/>
  <c r="E424" i="17"/>
  <c r="F424" i="17"/>
  <c r="C425" i="17"/>
  <c r="H425" i="17"/>
  <c r="B426" i="17"/>
  <c r="B436" i="8"/>
  <c r="AD436" i="8" s="1"/>
  <c r="AA434" i="8"/>
  <c r="I434" i="8"/>
  <c r="X434" i="8"/>
  <c r="O434" i="8"/>
  <c r="U434" i="8"/>
  <c r="R434" i="8"/>
  <c r="L434" i="8"/>
  <c r="G435" i="8"/>
  <c r="D435" i="8"/>
  <c r="E435" i="8"/>
  <c r="F435" i="8"/>
  <c r="S434" i="8"/>
  <c r="AB434" i="8"/>
  <c r="P434" i="8"/>
  <c r="Y434" i="8"/>
  <c r="J434" i="8"/>
  <c r="M434" i="8"/>
  <c r="V434" i="8"/>
  <c r="D436" i="8" l="1"/>
  <c r="F436" i="8"/>
  <c r="E436" i="8"/>
  <c r="G436" i="8"/>
  <c r="B437" i="8"/>
  <c r="AD437" i="8" s="1"/>
  <c r="H426" i="17"/>
  <c r="C426" i="17"/>
  <c r="B427" i="17"/>
  <c r="I435" i="8"/>
  <c r="R435" i="8"/>
  <c r="U435" i="8"/>
  <c r="L435" i="8"/>
  <c r="O435" i="8"/>
  <c r="X435" i="8"/>
  <c r="AA435" i="8"/>
  <c r="E425" i="17"/>
  <c r="F425" i="17"/>
  <c r="D425" i="17"/>
  <c r="G425" i="17"/>
  <c r="V435" i="8"/>
  <c r="J435" i="8"/>
  <c r="S435" i="8"/>
  <c r="AB435" i="8"/>
  <c r="M435" i="8"/>
  <c r="Y435" i="8"/>
  <c r="P435" i="8"/>
  <c r="G426" i="17" l="1"/>
  <c r="F426" i="17"/>
  <c r="D426" i="17"/>
  <c r="E426" i="17"/>
  <c r="D437" i="8"/>
  <c r="E437" i="8"/>
  <c r="G437" i="8"/>
  <c r="F437" i="8"/>
  <c r="H427" i="17"/>
  <c r="C427" i="17"/>
  <c r="B428" i="17"/>
  <c r="B438" i="8"/>
  <c r="AD438" i="8" s="1"/>
  <c r="U436" i="8"/>
  <c r="L436" i="8"/>
  <c r="AA436" i="8"/>
  <c r="I436" i="8"/>
  <c r="O436" i="8"/>
  <c r="R436" i="8"/>
  <c r="X436" i="8"/>
  <c r="S436" i="8"/>
  <c r="Y436" i="8"/>
  <c r="AB436" i="8"/>
  <c r="M436" i="8"/>
  <c r="J436" i="8"/>
  <c r="V436" i="8"/>
  <c r="P436" i="8"/>
  <c r="G438" i="8" l="1"/>
  <c r="E438" i="8"/>
  <c r="F438" i="8"/>
  <c r="D438" i="8"/>
  <c r="C428" i="17"/>
  <c r="H428" i="17"/>
  <c r="B429" i="17"/>
  <c r="B439" i="8"/>
  <c r="AD439" i="8" s="1"/>
  <c r="E427" i="17"/>
  <c r="D427" i="17"/>
  <c r="F427" i="17"/>
  <c r="G427" i="17"/>
  <c r="L437" i="8"/>
  <c r="U437" i="8"/>
  <c r="R437" i="8"/>
  <c r="I437" i="8"/>
  <c r="O437" i="8"/>
  <c r="AA437" i="8"/>
  <c r="X437" i="8"/>
  <c r="J437" i="8"/>
  <c r="Y437" i="8"/>
  <c r="S437" i="8"/>
  <c r="AB437" i="8"/>
  <c r="V437" i="8"/>
  <c r="M437" i="8"/>
  <c r="P437" i="8"/>
  <c r="D439" i="8" l="1"/>
  <c r="F439" i="8"/>
  <c r="E439" i="8"/>
  <c r="G439" i="8"/>
  <c r="H429" i="17"/>
  <c r="C429" i="17"/>
  <c r="B430" i="17"/>
  <c r="B440" i="8"/>
  <c r="AD440" i="8" s="1"/>
  <c r="X438" i="8"/>
  <c r="L438" i="8"/>
  <c r="U438" i="8"/>
  <c r="O438" i="8"/>
  <c r="AA438" i="8"/>
  <c r="I438" i="8"/>
  <c r="R438" i="8"/>
  <c r="D428" i="17"/>
  <c r="F428" i="17"/>
  <c r="G428" i="17"/>
  <c r="E428" i="17"/>
  <c r="P438" i="8"/>
  <c r="J438" i="8"/>
  <c r="S438" i="8"/>
  <c r="M438" i="8"/>
  <c r="V438" i="8"/>
  <c r="AB438" i="8"/>
  <c r="Y438" i="8"/>
  <c r="D440" i="8" l="1"/>
  <c r="F440" i="8"/>
  <c r="E440" i="8"/>
  <c r="G440" i="8"/>
  <c r="H430" i="17"/>
  <c r="C430" i="17"/>
  <c r="B431" i="17"/>
  <c r="B441" i="8"/>
  <c r="AD441" i="8" s="1"/>
  <c r="E429" i="17"/>
  <c r="F429" i="17"/>
  <c r="G429" i="17"/>
  <c r="D429" i="17"/>
  <c r="R439" i="8"/>
  <c r="I439" i="8"/>
  <c r="U439" i="8"/>
  <c r="L439" i="8"/>
  <c r="X439" i="8"/>
  <c r="O439" i="8"/>
  <c r="AA439" i="8"/>
  <c r="Y439" i="8"/>
  <c r="M439" i="8"/>
  <c r="P439" i="8"/>
  <c r="AB439" i="8"/>
  <c r="V439" i="8"/>
  <c r="J439" i="8"/>
  <c r="S439" i="8"/>
  <c r="V440" i="8" l="1"/>
  <c r="M440" i="8"/>
  <c r="AB440" i="8"/>
  <c r="P440" i="8"/>
  <c r="S440" i="8"/>
  <c r="J440" i="8"/>
  <c r="Y440" i="8"/>
  <c r="C431" i="17"/>
  <c r="H431" i="17"/>
  <c r="B432" i="17"/>
  <c r="B442" i="8"/>
  <c r="AD442" i="8" s="1"/>
  <c r="F430" i="17"/>
  <c r="E430" i="17"/>
  <c r="D430" i="17"/>
  <c r="G430" i="17"/>
  <c r="O440" i="8"/>
  <c r="AA440" i="8"/>
  <c r="I440" i="8"/>
  <c r="U440" i="8"/>
  <c r="L440" i="8"/>
  <c r="R440" i="8"/>
  <c r="X440" i="8"/>
  <c r="E441" i="8"/>
  <c r="G441" i="8"/>
  <c r="F441" i="8"/>
  <c r="D441" i="8"/>
  <c r="U441" i="8" l="1"/>
  <c r="AA441" i="8"/>
  <c r="I441" i="8"/>
  <c r="R441" i="8"/>
  <c r="O441" i="8"/>
  <c r="X441" i="8"/>
  <c r="L441" i="8"/>
  <c r="P441" i="8"/>
  <c r="AB441" i="8"/>
  <c r="V441" i="8"/>
  <c r="M441" i="8"/>
  <c r="S441" i="8"/>
  <c r="Y441" i="8"/>
  <c r="J441" i="8"/>
  <c r="B443" i="8"/>
  <c r="AD443" i="8" s="1"/>
  <c r="C432" i="17"/>
  <c r="H432" i="17"/>
  <c r="B433" i="17"/>
  <c r="F431" i="17"/>
  <c r="D431" i="17"/>
  <c r="G431" i="17"/>
  <c r="E431" i="17"/>
  <c r="F442" i="8"/>
  <c r="E442" i="8"/>
  <c r="D442" i="8"/>
  <c r="G442" i="8"/>
  <c r="H433" i="17" l="1"/>
  <c r="C433" i="17"/>
  <c r="B434" i="17"/>
  <c r="B444" i="8"/>
  <c r="AD444" i="8" s="1"/>
  <c r="E432" i="17"/>
  <c r="G432" i="17"/>
  <c r="D432" i="17"/>
  <c r="F432" i="17"/>
  <c r="F443" i="8"/>
  <c r="E443" i="8"/>
  <c r="D443" i="8"/>
  <c r="G443" i="8"/>
  <c r="S442" i="8"/>
  <c r="V442" i="8"/>
  <c r="M442" i="8"/>
  <c r="Y442" i="8"/>
  <c r="P442" i="8"/>
  <c r="AB442" i="8"/>
  <c r="J442" i="8"/>
  <c r="I442" i="8"/>
  <c r="O442" i="8"/>
  <c r="AA442" i="8"/>
  <c r="U442" i="8"/>
  <c r="L442" i="8"/>
  <c r="R442" i="8"/>
  <c r="X442" i="8"/>
  <c r="S443" i="8" l="1"/>
  <c r="V443" i="8"/>
  <c r="Y443" i="8"/>
  <c r="AB443" i="8"/>
  <c r="M443" i="8"/>
  <c r="J443" i="8"/>
  <c r="P443" i="8"/>
  <c r="E444" i="8"/>
  <c r="G444" i="8"/>
  <c r="D444" i="8"/>
  <c r="F444" i="8"/>
  <c r="AA443" i="8"/>
  <c r="I443" i="8"/>
  <c r="L443" i="8"/>
  <c r="X443" i="8"/>
  <c r="R443" i="8"/>
  <c r="U443" i="8"/>
  <c r="O443" i="8"/>
  <c r="B445" i="8"/>
  <c r="AD445" i="8" s="1"/>
  <c r="C434" i="17"/>
  <c r="H434" i="17"/>
  <c r="B435" i="17"/>
  <c r="E433" i="17"/>
  <c r="F433" i="17"/>
  <c r="G433" i="17"/>
  <c r="D433" i="17"/>
  <c r="U444" i="8" l="1"/>
  <c r="X444" i="8"/>
  <c r="R444" i="8"/>
  <c r="O444" i="8"/>
  <c r="AA444" i="8"/>
  <c r="I444" i="8"/>
  <c r="L444" i="8"/>
  <c r="C435" i="17"/>
  <c r="H435" i="17"/>
  <c r="B436" i="17"/>
  <c r="B446" i="8"/>
  <c r="AD446" i="8" s="1"/>
  <c r="G434" i="17"/>
  <c r="D434" i="17"/>
  <c r="E434" i="17"/>
  <c r="F434" i="17"/>
  <c r="E445" i="8"/>
  <c r="F445" i="8"/>
  <c r="D445" i="8"/>
  <c r="G445" i="8"/>
  <c r="Y444" i="8"/>
  <c r="J444" i="8"/>
  <c r="P444" i="8"/>
  <c r="M444" i="8"/>
  <c r="S444" i="8"/>
  <c r="V444" i="8"/>
  <c r="AB444" i="8"/>
  <c r="F446" i="8" l="1"/>
  <c r="G446" i="8"/>
  <c r="E446" i="8"/>
  <c r="D446" i="8"/>
  <c r="I445" i="8"/>
  <c r="R445" i="8"/>
  <c r="U445" i="8"/>
  <c r="AA445" i="8"/>
  <c r="O445" i="8"/>
  <c r="L445" i="8"/>
  <c r="X445" i="8"/>
  <c r="C436" i="17"/>
  <c r="H436" i="17"/>
  <c r="B437" i="17"/>
  <c r="B447" i="8"/>
  <c r="AD447" i="8" s="1"/>
  <c r="F435" i="17"/>
  <c r="D435" i="17"/>
  <c r="E435" i="17"/>
  <c r="G435" i="17"/>
  <c r="P445" i="8"/>
  <c r="AB445" i="8"/>
  <c r="S445" i="8"/>
  <c r="J445" i="8"/>
  <c r="Y445" i="8"/>
  <c r="M445" i="8"/>
  <c r="V445" i="8"/>
  <c r="D436" i="17" l="1"/>
  <c r="G436" i="17"/>
  <c r="E436" i="17"/>
  <c r="F436" i="17"/>
  <c r="C437" i="17"/>
  <c r="H437" i="17"/>
  <c r="B438" i="17"/>
  <c r="B448" i="8"/>
  <c r="AD448" i="8" s="1"/>
  <c r="E447" i="8"/>
  <c r="G447" i="8"/>
  <c r="F447" i="8"/>
  <c r="D447" i="8"/>
  <c r="AB446" i="8"/>
  <c r="Y446" i="8"/>
  <c r="M446" i="8"/>
  <c r="P446" i="8"/>
  <c r="J446" i="8"/>
  <c r="V446" i="8"/>
  <c r="S446" i="8"/>
  <c r="O446" i="8"/>
  <c r="U446" i="8"/>
  <c r="I446" i="8"/>
  <c r="R446" i="8"/>
  <c r="L446" i="8"/>
  <c r="AA446" i="8"/>
  <c r="X446" i="8"/>
  <c r="J447" i="8" l="1"/>
  <c r="S447" i="8"/>
  <c r="Y447" i="8"/>
  <c r="M447" i="8"/>
  <c r="P447" i="8"/>
  <c r="V447" i="8"/>
  <c r="AB447" i="8"/>
  <c r="U447" i="8"/>
  <c r="AA447" i="8"/>
  <c r="I447" i="8"/>
  <c r="O447" i="8"/>
  <c r="X447" i="8"/>
  <c r="L447" i="8"/>
  <c r="R447" i="8"/>
  <c r="E448" i="8"/>
  <c r="G448" i="8"/>
  <c r="D448" i="8"/>
  <c r="F448" i="8"/>
  <c r="B449" i="8"/>
  <c r="AD449" i="8" s="1"/>
  <c r="C438" i="17"/>
  <c r="H438" i="17"/>
  <c r="B439" i="17"/>
  <c r="E437" i="17"/>
  <c r="F437" i="17"/>
  <c r="D437" i="17"/>
  <c r="G437" i="17"/>
  <c r="C439" i="17" l="1"/>
  <c r="H439" i="17"/>
  <c r="B440" i="17"/>
  <c r="B450" i="8"/>
  <c r="AD450" i="8" s="1"/>
  <c r="Y448" i="8"/>
  <c r="P448" i="8"/>
  <c r="AB448" i="8"/>
  <c r="S448" i="8"/>
  <c r="J448" i="8"/>
  <c r="V448" i="8"/>
  <c r="M448" i="8"/>
  <c r="F438" i="17"/>
  <c r="E438" i="17"/>
  <c r="G438" i="17"/>
  <c r="D438" i="17"/>
  <c r="E449" i="8"/>
  <c r="D449" i="8"/>
  <c r="G449" i="8"/>
  <c r="F449" i="8"/>
  <c r="AA448" i="8"/>
  <c r="R448" i="8"/>
  <c r="U448" i="8"/>
  <c r="X448" i="8"/>
  <c r="I448" i="8"/>
  <c r="L448" i="8"/>
  <c r="O448" i="8"/>
  <c r="H38" i="5" l="1"/>
  <c r="U449" i="8"/>
  <c r="I449" i="8"/>
  <c r="R449" i="8"/>
  <c r="AA449" i="8"/>
  <c r="L449" i="8"/>
  <c r="O449" i="8"/>
  <c r="X449" i="8"/>
  <c r="F450" i="8"/>
  <c r="E450" i="8"/>
  <c r="G450" i="8"/>
  <c r="D450" i="8"/>
  <c r="H440" i="17"/>
  <c r="C440" i="17"/>
  <c r="B451" i="8"/>
  <c r="AD451" i="8" s="1"/>
  <c r="H12" i="5"/>
  <c r="H45" i="5"/>
  <c r="H49" i="5"/>
  <c r="H88" i="5"/>
  <c r="H99" i="5"/>
  <c r="S449" i="8"/>
  <c r="AB449" i="8"/>
  <c r="J449" i="8"/>
  <c r="V449" i="8"/>
  <c r="M449" i="8"/>
  <c r="Y449" i="8"/>
  <c r="P449" i="8"/>
  <c r="F439" i="17"/>
  <c r="E439" i="17"/>
  <c r="G439" i="17"/>
  <c r="D439" i="17"/>
  <c r="S450" i="8" l="1"/>
  <c r="M450" i="8"/>
  <c r="Y450" i="8"/>
  <c r="V450" i="8"/>
  <c r="AB450" i="8"/>
  <c r="J450" i="8"/>
  <c r="P450" i="8"/>
  <c r="X450" i="8"/>
  <c r="O450" i="8"/>
  <c r="U450" i="8"/>
  <c r="R450" i="8"/>
  <c r="L450" i="8"/>
  <c r="AA450" i="8"/>
  <c r="I450" i="8"/>
  <c r="D451" i="8"/>
  <c r="E451" i="8"/>
  <c r="G451" i="8"/>
  <c r="F451" i="8"/>
  <c r="D440" i="17"/>
  <c r="F440" i="17"/>
  <c r="E440" i="17"/>
  <c r="G440" i="17"/>
  <c r="J451" i="8" l="1"/>
  <c r="M451" i="8"/>
  <c r="S451" i="8"/>
  <c r="AB451" i="8"/>
  <c r="V451" i="8"/>
  <c r="P451" i="8"/>
  <c r="Y451" i="8"/>
  <c r="L451" i="8"/>
  <c r="I451" i="8"/>
  <c r="X451" i="8"/>
  <c r="R451" i="8"/>
  <c r="O451" i="8"/>
  <c r="AA451" i="8"/>
  <c r="U451" i="8"/>
  <c r="H20" i="5" l="1"/>
  <c r="H123" i="5"/>
  <c r="H191" i="5"/>
  <c r="H86" i="5"/>
  <c r="H16" i="5"/>
  <c r="H66" i="5"/>
  <c r="H154" i="5"/>
  <c r="H118" i="5"/>
  <c r="H78" i="5"/>
  <c r="H164" i="5"/>
  <c r="H72" i="5"/>
  <c r="H52" i="5"/>
  <c r="H134" i="5"/>
  <c r="H96" i="5"/>
  <c r="H41" i="5"/>
  <c r="H114" i="5"/>
  <c r="H108" i="5"/>
  <c r="H62" i="5"/>
  <c r="H130" i="5"/>
  <c r="H137" i="5"/>
  <c r="H144" i="5"/>
  <c r="H69" i="5"/>
  <c r="H189" i="5"/>
  <c r="H110" i="5"/>
  <c r="H82" i="5"/>
  <c r="H112" i="5"/>
  <c r="H170" i="5"/>
  <c r="H150" i="5"/>
  <c r="H106" i="5"/>
  <c r="H142" i="5"/>
  <c r="H94" i="5" l="1"/>
  <c r="H24" i="5"/>
  <c r="H27" i="5"/>
  <c r="B13" i="17" l="1"/>
  <c r="C13" i="17" l="1"/>
  <c r="D13" i="17" s="1"/>
  <c r="B14" i="17"/>
  <c r="G13" i="17" l="1"/>
  <c r="E13" i="17"/>
  <c r="F13" i="17"/>
  <c r="B15" i="17"/>
  <c r="B16" i="17"/>
  <c r="H14" i="17"/>
  <c r="C14" i="17"/>
  <c r="H15" i="17" l="1"/>
  <c r="C15" i="17"/>
  <c r="G15" i="17" s="1"/>
  <c r="C16" i="17"/>
  <c r="H16" i="17"/>
  <c r="B17" i="17"/>
  <c r="G14" i="17"/>
  <c r="F14" i="17"/>
  <c r="E14" i="17"/>
  <c r="D14" i="17"/>
  <c r="D15" i="17" l="1"/>
  <c r="F15" i="17"/>
  <c r="E15" i="17"/>
  <c r="F16" i="17"/>
  <c r="G16" i="17"/>
  <c r="E16" i="17"/>
  <c r="D16" i="17"/>
  <c r="H17" i="17"/>
  <c r="C17" i="17"/>
  <c r="B18" i="17"/>
  <c r="H18" i="17" l="1"/>
  <c r="C18" i="17"/>
  <c r="B19" i="17"/>
  <c r="D17" i="17"/>
  <c r="E17" i="17"/>
  <c r="F17" i="17"/>
  <c r="G17" i="17"/>
  <c r="H19" i="17" l="1"/>
  <c r="C19" i="17"/>
  <c r="B20" i="17"/>
  <c r="D18" i="17"/>
  <c r="G18" i="17"/>
  <c r="F18" i="17"/>
  <c r="E18" i="17"/>
  <c r="E19" i="17" l="1"/>
  <c r="G19" i="17"/>
  <c r="F19" i="17"/>
  <c r="D19" i="17"/>
  <c r="C20" i="17"/>
  <c r="H20" i="17"/>
  <c r="B21" i="17"/>
  <c r="B22" i="17" l="1"/>
  <c r="C21" i="17"/>
  <c r="H21" i="17"/>
  <c r="F20" i="17"/>
  <c r="D20" i="17"/>
  <c r="E20" i="17"/>
  <c r="G20" i="17"/>
  <c r="C22" i="17" l="1"/>
  <c r="E22" i="17" s="1"/>
  <c r="B23" i="17"/>
  <c r="H23" i="17" s="1"/>
  <c r="H22" i="17"/>
  <c r="F21" i="17"/>
  <c r="D21" i="17"/>
  <c r="G21" i="17"/>
  <c r="E21" i="17"/>
  <c r="D22" i="17" l="1"/>
  <c r="F22" i="17"/>
  <c r="G22" i="17"/>
  <c r="B24" i="17"/>
  <c r="H24" i="17" s="1"/>
  <c r="C23" i="17"/>
  <c r="F23" i="17" s="1"/>
  <c r="B25" i="17" l="1"/>
  <c r="H25" i="17" s="1"/>
  <c r="E23" i="17"/>
  <c r="D23" i="17"/>
  <c r="G23" i="17"/>
  <c r="C24" i="17"/>
  <c r="D24" i="17" s="1"/>
  <c r="B26" i="17" l="1"/>
  <c r="C26" i="17" s="1"/>
  <c r="E24" i="17"/>
  <c r="G24" i="17"/>
  <c r="F24" i="17"/>
  <c r="C25" i="17"/>
  <c r="G25" i="17" s="1"/>
  <c r="D25" i="17" l="1"/>
  <c r="F25" i="17"/>
  <c r="B27" i="17"/>
  <c r="B28" i="17" s="1"/>
  <c r="C28" i="17" s="1"/>
  <c r="H26" i="17"/>
  <c r="E25" i="17"/>
  <c r="B29" i="17"/>
  <c r="D26" i="17"/>
  <c r="E26" i="17"/>
  <c r="F26" i="17"/>
  <c r="G26" i="17"/>
  <c r="C27" i="17" l="1"/>
  <c r="G27" i="17" s="1"/>
  <c r="H27" i="17"/>
  <c r="H28" i="17"/>
  <c r="E28" i="17"/>
  <c r="G28" i="17"/>
  <c r="D28" i="17"/>
  <c r="F28" i="17"/>
  <c r="C29" i="17"/>
  <c r="H29" i="17"/>
  <c r="B30" i="17"/>
  <c r="E27" i="17" l="1"/>
  <c r="D27" i="17"/>
  <c r="F27" i="17"/>
  <c r="E29" i="17"/>
  <c r="D29" i="17"/>
  <c r="F29" i="17"/>
  <c r="G29" i="17"/>
  <c r="H30" i="17"/>
  <c r="C30" i="17"/>
  <c r="B31" i="17"/>
  <c r="C31" i="17" l="1"/>
  <c r="H31" i="17"/>
  <c r="B32" i="17"/>
  <c r="B33" i="17" s="1"/>
  <c r="G30" i="17"/>
  <c r="F30" i="17"/>
  <c r="E30" i="17"/>
  <c r="D30" i="17"/>
  <c r="H33" i="17" l="1"/>
  <c r="C33" i="17"/>
  <c r="H32" i="17"/>
  <c r="C32" i="17"/>
  <c r="B34" i="17"/>
  <c r="F31" i="17"/>
  <c r="D31" i="17"/>
  <c r="G31" i="17"/>
  <c r="E31" i="17"/>
  <c r="D33" i="17" l="1"/>
  <c r="E33" i="17"/>
  <c r="F33" i="17"/>
  <c r="G33" i="17"/>
  <c r="H34" i="17"/>
  <c r="C34" i="17"/>
  <c r="B35" i="17"/>
  <c r="D32" i="17"/>
  <c r="E32" i="17"/>
  <c r="G32" i="17"/>
  <c r="F32" i="17"/>
  <c r="H35" i="17" l="1"/>
  <c r="C35" i="17"/>
  <c r="B36" i="17"/>
  <c r="F34" i="17"/>
  <c r="D34" i="17"/>
  <c r="G34" i="17"/>
  <c r="E34" i="17"/>
  <c r="H36" i="17" l="1"/>
  <c r="C36" i="17"/>
  <c r="B37" i="17"/>
  <c r="B38" i="17" s="1"/>
  <c r="G35" i="17"/>
  <c r="D35" i="17"/>
  <c r="E35" i="17"/>
  <c r="F35" i="17"/>
  <c r="C38" i="17" l="1"/>
  <c r="H38" i="17"/>
  <c r="C37" i="17"/>
  <c r="H37" i="17"/>
  <c r="B39" i="17"/>
  <c r="F36" i="17"/>
  <c r="E36" i="17"/>
  <c r="G36" i="17"/>
  <c r="D36" i="17"/>
  <c r="D38" i="17" l="1"/>
  <c r="E38" i="17"/>
  <c r="F38" i="17"/>
  <c r="G38" i="17"/>
  <c r="H39" i="17"/>
  <c r="C39" i="17"/>
  <c r="B40" i="17"/>
  <c r="G37" i="17"/>
  <c r="F37" i="17"/>
  <c r="D37" i="17"/>
  <c r="E37" i="17"/>
  <c r="H40" i="17" l="1"/>
  <c r="C40" i="17"/>
  <c r="B41" i="17"/>
  <c r="G39" i="17"/>
  <c r="D39" i="17"/>
  <c r="F39" i="17"/>
  <c r="E39" i="17"/>
  <c r="H41" i="17" l="1"/>
  <c r="C41" i="17"/>
  <c r="B42" i="17"/>
  <c r="B43" i="17" s="1"/>
  <c r="F40" i="17"/>
  <c r="E40" i="17"/>
  <c r="G40" i="17"/>
  <c r="D40" i="17"/>
  <c r="H43" i="17" l="1"/>
  <c r="C43" i="17"/>
  <c r="H42" i="17"/>
  <c r="C42" i="17"/>
  <c r="B44" i="17"/>
  <c r="D41" i="17"/>
  <c r="F41" i="17"/>
  <c r="G41" i="17"/>
  <c r="E41" i="17"/>
  <c r="F43" i="17" l="1"/>
  <c r="G43" i="17"/>
  <c r="D43" i="17"/>
  <c r="E43" i="17"/>
  <c r="H44" i="17"/>
  <c r="C44" i="17"/>
  <c r="B45" i="17"/>
  <c r="D42" i="17"/>
  <c r="E42" i="17"/>
  <c r="G42" i="17"/>
  <c r="F42" i="17"/>
  <c r="C45" i="17" l="1"/>
  <c r="H45" i="17"/>
  <c r="B46" i="17"/>
  <c r="G44" i="17"/>
  <c r="D44" i="17"/>
  <c r="F44" i="17"/>
  <c r="E44" i="17"/>
  <c r="H46" i="17" l="1"/>
  <c r="C46" i="17"/>
  <c r="B47" i="17"/>
  <c r="B48" i="17" s="1"/>
  <c r="G45" i="17"/>
  <c r="D45" i="17"/>
  <c r="E45" i="17"/>
  <c r="F45" i="17"/>
  <c r="C48" i="17" l="1"/>
  <c r="H48" i="17"/>
  <c r="C47" i="17"/>
  <c r="H47" i="17"/>
  <c r="B49" i="17"/>
  <c r="F46" i="17"/>
  <c r="E46" i="17"/>
  <c r="G46" i="17"/>
  <c r="D46" i="17"/>
  <c r="G48" i="17" l="1"/>
  <c r="D48" i="17"/>
  <c r="E48" i="17"/>
  <c r="F48" i="17"/>
  <c r="H49" i="17"/>
  <c r="C49" i="17"/>
  <c r="B50" i="17"/>
  <c r="E47" i="17"/>
  <c r="F47" i="17"/>
  <c r="D47" i="17"/>
  <c r="G47" i="17"/>
  <c r="C50" i="17" l="1"/>
  <c r="H50" i="17"/>
  <c r="B51" i="17"/>
  <c r="G49" i="17"/>
  <c r="D49" i="17"/>
  <c r="E49" i="17"/>
  <c r="F49" i="17"/>
  <c r="C51" i="17" l="1"/>
  <c r="H51" i="17"/>
  <c r="B52" i="17"/>
  <c r="G50" i="17"/>
  <c r="D50" i="17"/>
  <c r="F50" i="17"/>
  <c r="E50" i="17"/>
  <c r="C52" i="17" l="1"/>
  <c r="H52" i="17"/>
  <c r="B53" i="17"/>
  <c r="G51" i="17"/>
  <c r="D51" i="17"/>
  <c r="F51" i="17"/>
  <c r="E51" i="17"/>
  <c r="F52" i="17" l="1"/>
  <c r="E52" i="17"/>
  <c r="G52" i="17"/>
  <c r="D52" i="17"/>
  <c r="C53" i="17"/>
  <c r="H53" i="17"/>
  <c r="B54" i="17"/>
  <c r="C54" i="17" l="1"/>
  <c r="H54" i="17"/>
  <c r="B55" i="17"/>
  <c r="B56" i="17" s="1"/>
  <c r="E53" i="17"/>
  <c r="D53" i="17"/>
  <c r="G53" i="17"/>
  <c r="F53" i="17"/>
  <c r="C56" i="17" l="1"/>
  <c r="H56" i="17"/>
  <c r="H55" i="17"/>
  <c r="C55" i="17"/>
  <c r="B57" i="17"/>
  <c r="F54" i="17"/>
  <c r="D54" i="17"/>
  <c r="E54" i="17"/>
  <c r="G54" i="17"/>
  <c r="D56" i="17" l="1"/>
  <c r="G56" i="17"/>
  <c r="F56" i="17"/>
  <c r="E56" i="17"/>
  <c r="H57" i="17"/>
  <c r="C57" i="17"/>
  <c r="B58" i="17"/>
  <c r="G55" i="17"/>
  <c r="F55" i="17"/>
  <c r="D55" i="17"/>
  <c r="E55" i="17"/>
  <c r="H58" i="17" l="1"/>
  <c r="C58" i="17"/>
  <c r="B59" i="17"/>
  <c r="E57" i="17"/>
  <c r="D57" i="17"/>
  <c r="F57" i="17"/>
  <c r="G57" i="17"/>
  <c r="H59" i="17" l="1"/>
  <c r="C59" i="17"/>
  <c r="B60" i="17"/>
  <c r="B61" i="17" s="1"/>
  <c r="F58" i="17"/>
  <c r="E58" i="17"/>
  <c r="D58" i="17"/>
  <c r="G58" i="17"/>
  <c r="H61" i="17" l="1"/>
  <c r="C61" i="17"/>
  <c r="H60" i="17"/>
  <c r="C60" i="17"/>
  <c r="B62" i="17"/>
  <c r="D59" i="17"/>
  <c r="G59" i="17"/>
  <c r="E59" i="17"/>
  <c r="F59" i="17"/>
  <c r="D61" i="17" l="1"/>
  <c r="E61" i="17"/>
  <c r="F61" i="17"/>
  <c r="G61" i="17"/>
  <c r="H62" i="17"/>
  <c r="C62" i="17"/>
  <c r="B63" i="17"/>
  <c r="F60" i="17"/>
  <c r="E60" i="17"/>
  <c r="D60" i="17"/>
  <c r="G60" i="17"/>
  <c r="C63" i="17" l="1"/>
  <c r="H63" i="17"/>
  <c r="B64" i="17"/>
  <c r="F62" i="17"/>
  <c r="D62" i="17"/>
  <c r="E62" i="17"/>
  <c r="G62" i="17"/>
  <c r="F63" i="17" l="1"/>
  <c r="D63" i="17"/>
  <c r="G63" i="17"/>
  <c r="E63" i="17"/>
  <c r="H64" i="17"/>
  <c r="C64" i="17"/>
  <c r="B65" i="17"/>
  <c r="B66" i="17" s="1"/>
  <c r="C66" i="17" l="1"/>
  <c r="H66" i="17"/>
  <c r="H65" i="17"/>
  <c r="C65" i="17"/>
  <c r="B67" i="17"/>
  <c r="E64" i="17"/>
  <c r="F64" i="17"/>
  <c r="G64" i="17"/>
  <c r="D64" i="17"/>
  <c r="F66" i="17" l="1"/>
  <c r="G66" i="17"/>
  <c r="D66" i="17"/>
  <c r="E66" i="17"/>
  <c r="C67" i="17"/>
  <c r="H67" i="17"/>
  <c r="B68" i="17"/>
  <c r="B69" i="17" s="1"/>
  <c r="F65" i="17"/>
  <c r="G65" i="17"/>
  <c r="D65" i="17"/>
  <c r="E65" i="17"/>
  <c r="C68" i="17" l="1"/>
  <c r="H68" i="17"/>
  <c r="B70" i="17"/>
  <c r="G67" i="17"/>
  <c r="D67" i="17"/>
  <c r="F67" i="17"/>
  <c r="E67" i="17"/>
  <c r="H70" i="17" l="1"/>
  <c r="C70" i="17"/>
  <c r="H69" i="17"/>
  <c r="C69" i="17"/>
  <c r="B71" i="17"/>
  <c r="D68" i="17"/>
  <c r="G68" i="17"/>
  <c r="F68" i="17"/>
  <c r="E68" i="17"/>
  <c r="D70" i="17" l="1"/>
  <c r="E70" i="17"/>
  <c r="F70" i="17"/>
  <c r="G70" i="17"/>
  <c r="G69" i="17"/>
  <c r="F69" i="17"/>
  <c r="E69" i="17"/>
  <c r="D69" i="17"/>
  <c r="H71" i="17"/>
  <c r="C71" i="17"/>
  <c r="B72" i="17"/>
  <c r="B73" i="17" s="1"/>
  <c r="C72" i="17" l="1"/>
  <c r="H72" i="17"/>
  <c r="G71" i="17"/>
  <c r="F71" i="17"/>
  <c r="D71" i="17"/>
  <c r="E71" i="17"/>
  <c r="H73" i="17" l="1"/>
  <c r="C73" i="17"/>
  <c r="B74" i="17"/>
  <c r="D72" i="17"/>
  <c r="E72" i="17"/>
  <c r="F72" i="17"/>
  <c r="G72" i="17"/>
  <c r="H74" i="17" l="1"/>
  <c r="C74" i="17"/>
  <c r="B75" i="17"/>
  <c r="B76" i="17" s="1"/>
  <c r="E73" i="17"/>
  <c r="F73" i="17"/>
  <c r="D73" i="17"/>
  <c r="G73" i="17"/>
  <c r="D74" i="17" l="1"/>
  <c r="E74" i="17"/>
  <c r="F74" i="17"/>
  <c r="G74" i="17"/>
  <c r="C75" i="17"/>
  <c r="H75" i="17"/>
  <c r="E75" i="17" l="1"/>
  <c r="F75" i="17"/>
  <c r="G75" i="17"/>
  <c r="D75" i="17"/>
  <c r="C76" i="17"/>
  <c r="H76" i="17"/>
  <c r="B77" i="17"/>
  <c r="E76" i="17" l="1"/>
  <c r="D76" i="17"/>
  <c r="F76" i="17"/>
  <c r="G76" i="17"/>
  <c r="H13" i="17"/>
  <c r="H77" i="17"/>
  <c r="C77" i="17"/>
  <c r="B78" i="17"/>
  <c r="H78" i="17" l="1"/>
  <c r="C78" i="17"/>
  <c r="B79" i="17"/>
  <c r="D77" i="17"/>
  <c r="E77" i="17"/>
  <c r="F77" i="17"/>
  <c r="G77" i="17"/>
  <c r="C79" i="17" l="1"/>
  <c r="H79" i="17"/>
  <c r="B80" i="17"/>
  <c r="G78" i="17"/>
  <c r="F78" i="17"/>
  <c r="E78" i="17"/>
  <c r="D78" i="17"/>
  <c r="H80" i="17" l="1"/>
  <c r="C80" i="17"/>
  <c r="B81" i="17"/>
  <c r="G79" i="17"/>
  <c r="E79" i="17"/>
  <c r="F79" i="17"/>
  <c r="D79" i="17"/>
  <c r="C81" i="17" l="1"/>
  <c r="H81" i="17"/>
  <c r="B82" i="17"/>
  <c r="E80" i="17"/>
  <c r="D80" i="17"/>
  <c r="G80" i="17"/>
  <c r="F80" i="17"/>
  <c r="F81" i="17" l="1"/>
  <c r="E81" i="17"/>
  <c r="G81" i="17"/>
  <c r="D81" i="17"/>
  <c r="H82" i="17"/>
  <c r="C82" i="17"/>
  <c r="B83" i="17"/>
  <c r="H83" i="17" l="1"/>
  <c r="C83" i="17"/>
  <c r="B84" i="17"/>
  <c r="D82" i="17"/>
  <c r="F82" i="17"/>
  <c r="E82" i="17"/>
  <c r="G82" i="17"/>
  <c r="H84" i="17" l="1"/>
  <c r="C84" i="17"/>
  <c r="B85" i="17"/>
  <c r="D83" i="17"/>
  <c r="E83" i="17"/>
  <c r="F83" i="17"/>
  <c r="G83" i="17"/>
  <c r="H85" i="17" l="1"/>
  <c r="C85" i="17"/>
  <c r="B86" i="17"/>
  <c r="F84" i="17"/>
  <c r="E84" i="17"/>
  <c r="D84" i="17"/>
  <c r="G84" i="17"/>
  <c r="H86" i="17" l="1"/>
  <c r="C86" i="17"/>
  <c r="B87" i="17"/>
  <c r="E85" i="17"/>
  <c r="G85" i="17"/>
  <c r="D85" i="17"/>
  <c r="F85" i="17"/>
  <c r="H87" i="17" l="1"/>
  <c r="C87" i="17"/>
  <c r="B88" i="17"/>
  <c r="E86" i="17"/>
  <c r="G86" i="17"/>
  <c r="F86" i="17"/>
  <c r="D86" i="17"/>
  <c r="H88" i="17" l="1"/>
  <c r="C88" i="17"/>
  <c r="B89" i="17"/>
  <c r="E87" i="17"/>
  <c r="G87" i="17"/>
  <c r="F87" i="17"/>
  <c r="D87" i="17"/>
  <c r="H89" i="17" l="1"/>
  <c r="C89" i="17"/>
  <c r="B90" i="17"/>
  <c r="F88" i="17"/>
  <c r="G88" i="17"/>
  <c r="E88" i="17"/>
  <c r="D88" i="17"/>
  <c r="D89" i="17" l="1"/>
  <c r="G89" i="17"/>
  <c r="F89" i="17"/>
  <c r="E89" i="17"/>
  <c r="H90" i="17"/>
  <c r="C90" i="17"/>
  <c r="B91" i="17"/>
  <c r="C91" i="17" l="1"/>
  <c r="H91" i="17"/>
  <c r="B92" i="17"/>
  <c r="F90" i="17"/>
  <c r="D90" i="17"/>
  <c r="E90" i="17"/>
  <c r="G90" i="17"/>
  <c r="H92" i="17" l="1"/>
  <c r="C92" i="17"/>
  <c r="B93" i="17"/>
  <c r="E91" i="17"/>
  <c r="G91" i="17"/>
  <c r="D91" i="17"/>
  <c r="F91" i="17"/>
  <c r="H93" i="17" l="1"/>
  <c r="C93" i="17"/>
  <c r="B94" i="17"/>
  <c r="F92" i="17"/>
  <c r="E92" i="17"/>
  <c r="D92" i="17"/>
  <c r="G92" i="17"/>
  <c r="C94" i="17" l="1"/>
  <c r="H94" i="17"/>
  <c r="B95" i="17"/>
  <c r="G93" i="17"/>
  <c r="F93" i="17"/>
  <c r="E93" i="17"/>
  <c r="D93" i="17"/>
  <c r="H95" i="17" l="1"/>
  <c r="C95" i="17"/>
  <c r="B96" i="17"/>
  <c r="G94" i="17"/>
  <c r="D94" i="17"/>
  <c r="E94" i="17"/>
  <c r="F94" i="17"/>
  <c r="H96" i="17" l="1"/>
  <c r="C96" i="17"/>
  <c r="B97" i="17"/>
  <c r="B98" i="17" s="1"/>
  <c r="B99" i="17" s="1"/>
  <c r="D95" i="17"/>
  <c r="E95" i="17"/>
  <c r="F95" i="17"/>
  <c r="G95" i="17"/>
  <c r="C98" i="17" l="1"/>
  <c r="H98" i="17"/>
  <c r="H97" i="17"/>
  <c r="C97" i="17"/>
  <c r="G96" i="17"/>
  <c r="F96" i="17"/>
  <c r="D96" i="17"/>
  <c r="E96" i="17"/>
  <c r="E98" i="17" l="1"/>
  <c r="G98" i="17"/>
  <c r="D98" i="17"/>
  <c r="F98" i="17"/>
  <c r="C99" i="17"/>
  <c r="H99" i="17"/>
  <c r="B100" i="17"/>
  <c r="G97" i="17"/>
  <c r="E97" i="17"/>
  <c r="D97" i="17"/>
  <c r="F97" i="17"/>
  <c r="H100" i="17" l="1"/>
  <c r="C100" i="17"/>
  <c r="B101" i="17"/>
  <c r="G99" i="17"/>
  <c r="D99" i="17"/>
  <c r="F99" i="17"/>
  <c r="E99" i="17"/>
  <c r="H101" i="17" l="1"/>
  <c r="C101" i="17"/>
  <c r="B102" i="17"/>
  <c r="B103" i="17" s="1"/>
  <c r="G100" i="17"/>
  <c r="F100" i="17"/>
  <c r="D100" i="17"/>
  <c r="E100" i="17"/>
  <c r="H103" i="17" l="1"/>
  <c r="C103" i="17"/>
  <c r="H102" i="17"/>
  <c r="C102" i="17"/>
  <c r="B104" i="17"/>
  <c r="F101" i="17"/>
  <c r="G101" i="17"/>
  <c r="D101" i="17"/>
  <c r="E101" i="17"/>
  <c r="D103" i="17" l="1"/>
  <c r="E103" i="17"/>
  <c r="G103" i="17"/>
  <c r="F103" i="17"/>
  <c r="C104" i="17"/>
  <c r="H104" i="17"/>
  <c r="B105" i="17"/>
  <c r="F102" i="17"/>
  <c r="D102" i="17"/>
  <c r="E102" i="17"/>
  <c r="G102" i="17"/>
  <c r="H105" i="17" l="1"/>
  <c r="C105" i="17"/>
  <c r="B106" i="17"/>
  <c r="D104" i="17"/>
  <c r="F104" i="17"/>
  <c r="G104" i="17"/>
  <c r="E104" i="17"/>
  <c r="H106" i="17" l="1"/>
  <c r="C106" i="17"/>
  <c r="B107" i="17"/>
  <c r="B108" i="17" s="1"/>
  <c r="G105" i="17"/>
  <c r="E105" i="17"/>
  <c r="D105" i="17"/>
  <c r="F105" i="17"/>
  <c r="C108" i="17" l="1"/>
  <c r="H108" i="17"/>
  <c r="H107" i="17"/>
  <c r="C107" i="17"/>
  <c r="B109" i="17"/>
  <c r="G106" i="17"/>
  <c r="F106" i="17"/>
  <c r="D106" i="17"/>
  <c r="E106" i="17"/>
  <c r="G108" i="17" l="1"/>
  <c r="E108" i="17"/>
  <c r="D108" i="17"/>
  <c r="F108" i="17"/>
  <c r="H109" i="17"/>
  <c r="C109" i="17"/>
  <c r="B110" i="17"/>
  <c r="D107" i="17"/>
  <c r="E107" i="17"/>
  <c r="G107" i="17"/>
  <c r="F107" i="17"/>
  <c r="H110" i="17" l="1"/>
  <c r="C110" i="17"/>
  <c r="B111" i="17"/>
  <c r="G109" i="17"/>
  <c r="D109" i="17"/>
  <c r="E109" i="17"/>
  <c r="F109" i="17"/>
  <c r="H111" i="17" l="1"/>
  <c r="C111" i="17"/>
  <c r="B112" i="17"/>
  <c r="B113" i="17" s="1"/>
  <c r="G110" i="17"/>
  <c r="E110" i="17"/>
  <c r="F110" i="17"/>
  <c r="D110" i="17"/>
  <c r="H113" i="17" l="1"/>
  <c r="C113" i="17"/>
  <c r="H112" i="17"/>
  <c r="C112" i="17"/>
  <c r="B114" i="17"/>
  <c r="E111" i="17"/>
  <c r="F111" i="17"/>
  <c r="G111" i="17"/>
  <c r="D111" i="17"/>
  <c r="G113" i="17" l="1"/>
  <c r="F113" i="17"/>
  <c r="E113" i="17"/>
  <c r="D113" i="17"/>
  <c r="H114" i="17"/>
  <c r="C114" i="17"/>
  <c r="B115" i="17"/>
  <c r="G112" i="17"/>
  <c r="F112" i="17"/>
  <c r="E112" i="17"/>
  <c r="D112" i="17"/>
  <c r="H115" i="17" l="1"/>
  <c r="C115" i="17"/>
  <c r="B116" i="17"/>
  <c r="F114" i="17"/>
  <c r="E114" i="17"/>
  <c r="D114" i="17"/>
  <c r="G114" i="17"/>
  <c r="H116" i="17" l="1"/>
  <c r="C116" i="17"/>
  <c r="B117" i="17"/>
  <c r="B118" i="17" s="1"/>
  <c r="F115" i="17"/>
  <c r="D115" i="17"/>
  <c r="G115" i="17"/>
  <c r="E115" i="17"/>
  <c r="H118" i="17" l="1"/>
  <c r="C118" i="17"/>
  <c r="H117" i="17"/>
  <c r="C117" i="17"/>
  <c r="B119" i="17"/>
  <c r="D116" i="17"/>
  <c r="G116" i="17"/>
  <c r="F116" i="17"/>
  <c r="E116" i="17"/>
  <c r="E118" i="17" l="1"/>
  <c r="G118" i="17"/>
  <c r="D118" i="17"/>
  <c r="F118" i="17"/>
  <c r="H119" i="17"/>
  <c r="C119" i="17"/>
  <c r="B120" i="17"/>
  <c r="E117" i="17"/>
  <c r="F117" i="17"/>
  <c r="G117" i="17"/>
  <c r="D117" i="17"/>
  <c r="H120" i="17" l="1"/>
  <c r="C120" i="17"/>
  <c r="B121" i="17"/>
  <c r="F119" i="17"/>
  <c r="D119" i="17"/>
  <c r="E119" i="17"/>
  <c r="G119" i="17"/>
  <c r="H121" i="17" l="1"/>
  <c r="C121" i="17"/>
  <c r="B122" i="17"/>
  <c r="G120" i="17"/>
  <c r="E120" i="17"/>
  <c r="F120" i="17"/>
  <c r="D120" i="17"/>
  <c r="H122" i="17" l="1"/>
  <c r="C122" i="17"/>
  <c r="B123" i="17"/>
  <c r="B124" i="17" s="1"/>
  <c r="E121" i="17"/>
  <c r="G121" i="17"/>
  <c r="F121" i="17"/>
  <c r="D121" i="17"/>
  <c r="C124" i="17" l="1"/>
  <c r="H124" i="17"/>
  <c r="H123" i="17"/>
  <c r="C123" i="17"/>
  <c r="B125" i="17"/>
  <c r="G122" i="17"/>
  <c r="F122" i="17"/>
  <c r="D122" i="17"/>
  <c r="E122" i="17"/>
  <c r="F124" i="17" l="1"/>
  <c r="G124" i="17"/>
  <c r="E124" i="17"/>
  <c r="D124" i="17"/>
  <c r="H125" i="17"/>
  <c r="C125" i="17"/>
  <c r="B126" i="17"/>
  <c r="D123" i="17"/>
  <c r="E123" i="17"/>
  <c r="F123" i="17"/>
  <c r="G123" i="17"/>
  <c r="H126" i="17" l="1"/>
  <c r="C126" i="17"/>
  <c r="B127" i="17"/>
  <c r="G125" i="17"/>
  <c r="F125" i="17"/>
  <c r="E125" i="17"/>
  <c r="D125" i="17"/>
  <c r="H127" i="17" l="1"/>
  <c r="C127" i="17"/>
  <c r="B128" i="17"/>
  <c r="D126" i="17"/>
  <c r="F126" i="17"/>
  <c r="E126" i="17"/>
  <c r="G126" i="17"/>
  <c r="C128" i="17" l="1"/>
  <c r="H128" i="17"/>
  <c r="B129" i="17"/>
  <c r="D127" i="17"/>
  <c r="F127" i="17"/>
  <c r="G127" i="17"/>
  <c r="E127" i="17"/>
  <c r="H129" i="17" l="1"/>
  <c r="C129" i="17"/>
  <c r="B130" i="17"/>
  <c r="D128" i="17"/>
  <c r="G128" i="17"/>
  <c r="E128" i="17"/>
  <c r="F128" i="17"/>
  <c r="C130" i="17" l="1"/>
  <c r="H130" i="17"/>
  <c r="B131" i="17"/>
  <c r="E129" i="17"/>
  <c r="G129" i="17"/>
  <c r="F129" i="17"/>
  <c r="D129" i="17"/>
  <c r="H131" i="17" l="1"/>
  <c r="C131" i="17"/>
  <c r="B132" i="17"/>
  <c r="G130" i="17"/>
  <c r="D130" i="17"/>
  <c r="F130" i="17"/>
  <c r="E130" i="17"/>
  <c r="H132" i="17" l="1"/>
  <c r="C132" i="17"/>
  <c r="B133" i="17"/>
  <c r="B134" i="17" s="1"/>
  <c r="G131" i="17"/>
  <c r="F131" i="17"/>
  <c r="D131" i="17"/>
  <c r="E131" i="17"/>
  <c r="H134" i="17" l="1"/>
  <c r="C134" i="17"/>
  <c r="H133" i="17"/>
  <c r="C133" i="17"/>
  <c r="B135" i="17"/>
  <c r="F132" i="17"/>
  <c r="D132" i="17"/>
  <c r="E132" i="17"/>
  <c r="G132" i="17"/>
  <c r="F134" i="17" l="1"/>
  <c r="G134" i="17"/>
  <c r="E134" i="17"/>
  <c r="D134" i="17"/>
  <c r="H135" i="17"/>
  <c r="C135" i="17"/>
  <c r="B136" i="17"/>
  <c r="F133" i="17"/>
  <c r="D133" i="17"/>
  <c r="E133" i="17"/>
  <c r="G133" i="17"/>
  <c r="H136" i="17" l="1"/>
  <c r="C136" i="17"/>
  <c r="B137" i="17"/>
  <c r="D135" i="17"/>
  <c r="E135" i="17"/>
  <c r="G135" i="17"/>
  <c r="F135" i="17"/>
  <c r="H137" i="17" l="1"/>
  <c r="C137" i="17"/>
  <c r="B138" i="17"/>
  <c r="E136" i="17"/>
  <c r="F136" i="17"/>
  <c r="G136" i="17"/>
  <c r="D136" i="17"/>
  <c r="H138" i="17" l="1"/>
  <c r="C138" i="17"/>
  <c r="B139" i="17"/>
  <c r="G137" i="17"/>
  <c r="D137" i="17"/>
  <c r="E137" i="17"/>
  <c r="F137" i="17"/>
  <c r="H139" i="17" l="1"/>
  <c r="C139" i="17"/>
  <c r="B140" i="17"/>
  <c r="G138" i="17"/>
  <c r="F138" i="17"/>
  <c r="E138" i="17"/>
  <c r="D138" i="17"/>
  <c r="H140" i="17" l="1"/>
  <c r="C140" i="17"/>
  <c r="B141" i="17"/>
  <c r="E139" i="17"/>
  <c r="G139" i="17"/>
  <c r="F139" i="17"/>
  <c r="D139" i="17"/>
  <c r="H141" i="17" l="1"/>
  <c r="C141" i="17"/>
  <c r="B142" i="17"/>
  <c r="E140" i="17"/>
  <c r="D140" i="17"/>
  <c r="G140" i="17"/>
  <c r="F140" i="17"/>
  <c r="H142" i="17" l="1"/>
  <c r="C142" i="17"/>
  <c r="B143" i="17"/>
  <c r="B144" i="17" s="1"/>
  <c r="D141" i="17"/>
  <c r="G141" i="17"/>
  <c r="F141" i="17"/>
  <c r="E141" i="17"/>
  <c r="C144" i="17" l="1"/>
  <c r="H144" i="17"/>
  <c r="H143" i="17"/>
  <c r="C143" i="17"/>
  <c r="B145" i="17"/>
  <c r="G142" i="17"/>
  <c r="D142" i="17"/>
  <c r="F142" i="17"/>
  <c r="E142" i="17"/>
  <c r="G144" i="17" l="1"/>
  <c r="F144" i="17"/>
  <c r="D144" i="17"/>
  <c r="E144" i="17"/>
  <c r="H145" i="17"/>
  <c r="C145" i="17"/>
  <c r="B146" i="17"/>
  <c r="E143" i="17"/>
  <c r="G143" i="17"/>
  <c r="F143" i="17"/>
  <c r="D143" i="17"/>
  <c r="H146" i="17" l="1"/>
  <c r="C146" i="17"/>
  <c r="B147" i="17"/>
  <c r="F145" i="17"/>
  <c r="E145" i="17"/>
  <c r="G145" i="17"/>
  <c r="D145" i="17"/>
  <c r="H147" i="17" l="1"/>
  <c r="C147" i="17"/>
  <c r="B148" i="17"/>
  <c r="B149" i="17" s="1"/>
  <c r="D146" i="17"/>
  <c r="F146" i="17"/>
  <c r="E146" i="17"/>
  <c r="G146" i="17"/>
  <c r="C149" i="17" l="1"/>
  <c r="H149" i="17"/>
  <c r="D147" i="17"/>
  <c r="F147" i="17"/>
  <c r="G147" i="17"/>
  <c r="E147" i="17"/>
  <c r="H148" i="17"/>
  <c r="C148" i="17"/>
  <c r="B150" i="17"/>
  <c r="E149" i="17" l="1"/>
  <c r="D149" i="17"/>
  <c r="G149" i="17"/>
  <c r="F149" i="17"/>
  <c r="H150" i="17"/>
  <c r="C150" i="17"/>
  <c r="B151" i="17"/>
  <c r="G148" i="17"/>
  <c r="F148" i="17"/>
  <c r="E148" i="17"/>
  <c r="D148" i="17"/>
  <c r="C151" i="17" l="1"/>
  <c r="H151" i="17"/>
  <c r="B152" i="17"/>
  <c r="G150" i="17"/>
  <c r="E150" i="17"/>
  <c r="D150" i="17"/>
  <c r="F150" i="17"/>
  <c r="C152" i="17" l="1"/>
  <c r="H152" i="17"/>
  <c r="B153" i="17"/>
  <c r="B154" i="17" s="1"/>
  <c r="E151" i="17"/>
  <c r="F151" i="17"/>
  <c r="D151" i="17"/>
  <c r="G151" i="17"/>
  <c r="H154" i="17" l="1"/>
  <c r="C154" i="17"/>
  <c r="H153" i="17"/>
  <c r="C153" i="17"/>
  <c r="B155" i="17"/>
  <c r="D152" i="17"/>
  <c r="F152" i="17"/>
  <c r="E152" i="17"/>
  <c r="G152" i="17"/>
  <c r="D154" i="17" l="1"/>
  <c r="F154" i="17"/>
  <c r="G154" i="17"/>
  <c r="E154" i="17"/>
  <c r="H155" i="17"/>
  <c r="C155" i="17"/>
  <c r="B156" i="17"/>
  <c r="G153" i="17"/>
  <c r="D153" i="17"/>
  <c r="E153" i="17"/>
  <c r="F153" i="17"/>
  <c r="C156" i="17" l="1"/>
  <c r="H156" i="17"/>
  <c r="B157" i="17"/>
  <c r="D155" i="17"/>
  <c r="E155" i="17"/>
  <c r="F155" i="17"/>
  <c r="G155" i="17"/>
  <c r="H157" i="17" l="1"/>
  <c r="C157" i="17"/>
  <c r="B158" i="17"/>
  <c r="B159" i="17" s="1"/>
  <c r="G156" i="17"/>
  <c r="E156" i="17"/>
  <c r="D156" i="17"/>
  <c r="F156" i="17"/>
  <c r="H159" i="17" l="1"/>
  <c r="C159" i="17"/>
  <c r="F157" i="17"/>
  <c r="G157" i="17"/>
  <c r="D157" i="17"/>
  <c r="E157" i="17"/>
  <c r="C158" i="17"/>
  <c r="H158" i="17"/>
  <c r="B160" i="17"/>
  <c r="D159" i="17" l="1"/>
  <c r="F159" i="17"/>
  <c r="E159" i="17"/>
  <c r="G159" i="17"/>
  <c r="C160" i="17"/>
  <c r="H160" i="17"/>
  <c r="B161" i="17"/>
  <c r="D158" i="17"/>
  <c r="E158" i="17"/>
  <c r="F158" i="17"/>
  <c r="G158" i="17"/>
  <c r="H161" i="17" l="1"/>
  <c r="C161" i="17"/>
  <c r="B162" i="17"/>
  <c r="G160" i="17"/>
  <c r="E160" i="17"/>
  <c r="D160" i="17"/>
  <c r="F160" i="17"/>
  <c r="D161" i="17" l="1"/>
  <c r="E161" i="17"/>
  <c r="G161" i="17"/>
  <c r="F161" i="17"/>
  <c r="H162" i="17"/>
  <c r="C162" i="17"/>
  <c r="B163" i="17"/>
  <c r="B164" i="17" s="1"/>
  <c r="C164" i="17" l="1"/>
  <c r="H164" i="17"/>
  <c r="H163" i="17"/>
  <c r="C163" i="17"/>
  <c r="B165" i="17"/>
  <c r="E162" i="17"/>
  <c r="D162" i="17"/>
  <c r="G162" i="17"/>
  <c r="F162" i="17"/>
  <c r="F164" i="17" l="1"/>
  <c r="G164" i="17"/>
  <c r="D164" i="17"/>
  <c r="E164" i="17"/>
  <c r="G163" i="17"/>
  <c r="E163" i="17"/>
  <c r="D163" i="17"/>
  <c r="F163" i="17"/>
  <c r="H165" i="17"/>
  <c r="C165" i="17"/>
  <c r="B166" i="17"/>
  <c r="H166" i="17" l="1"/>
  <c r="C166" i="17"/>
  <c r="B167" i="17"/>
  <c r="F165" i="17"/>
  <c r="D165" i="17"/>
  <c r="E165" i="17"/>
  <c r="G165" i="17"/>
  <c r="G166" i="17" l="1"/>
  <c r="D166" i="17"/>
  <c r="F166" i="17"/>
  <c r="E166" i="17"/>
  <c r="H167" i="17"/>
  <c r="C167" i="17"/>
  <c r="B168" i="17"/>
  <c r="B169" i="17" s="1"/>
  <c r="H169" i="17" l="1"/>
  <c r="C169" i="17"/>
  <c r="H168" i="17"/>
  <c r="C168" i="17"/>
  <c r="B170" i="17"/>
  <c r="D167" i="17"/>
  <c r="F167" i="17"/>
  <c r="G167" i="17"/>
  <c r="E167" i="17"/>
  <c r="F169" i="17" l="1"/>
  <c r="D169" i="17"/>
  <c r="G169" i="17"/>
  <c r="E169" i="17"/>
  <c r="D168" i="17"/>
  <c r="F168" i="17"/>
  <c r="G168" i="17"/>
  <c r="E168" i="17"/>
  <c r="H170" i="17"/>
  <c r="C170" i="17"/>
  <c r="B171" i="17"/>
  <c r="H171" i="17" l="1"/>
  <c r="C171" i="17"/>
  <c r="B172" i="17"/>
  <c r="B173" i="17" s="1"/>
  <c r="D170" i="17"/>
  <c r="G170" i="17"/>
  <c r="E170" i="17"/>
  <c r="F170" i="17"/>
  <c r="H172" i="17" l="1"/>
  <c r="C172" i="17"/>
  <c r="E171" i="17"/>
  <c r="F171" i="17"/>
  <c r="D171" i="17"/>
  <c r="G171" i="17"/>
  <c r="B174" i="17" l="1"/>
  <c r="H173" i="17"/>
  <c r="C173" i="17"/>
  <c r="D173" i="17" s="1"/>
  <c r="E172" i="17"/>
  <c r="G172" i="17"/>
  <c r="D172" i="17"/>
  <c r="F172" i="17"/>
  <c r="C174" i="17" l="1"/>
  <c r="F174" i="17" s="1"/>
  <c r="B175" i="17"/>
  <c r="C175" i="17" s="1"/>
  <c r="H174" i="17"/>
  <c r="G173" i="17"/>
  <c r="E173" i="17"/>
  <c r="F173" i="17"/>
  <c r="G174" i="17" l="1"/>
  <c r="E174" i="17"/>
  <c r="D174" i="17"/>
  <c r="B176" i="17"/>
  <c r="H176" i="17" s="1"/>
  <c r="H175" i="17"/>
  <c r="F175" i="17"/>
  <c r="D175" i="17"/>
  <c r="E175" i="17"/>
  <c r="G175" i="17"/>
  <c r="C176" i="17" l="1"/>
  <c r="F176" i="17" s="1"/>
  <c r="B177" i="17"/>
  <c r="H177" i="17" s="1"/>
  <c r="G176" i="17" l="1"/>
  <c r="E176" i="17"/>
  <c r="D176" i="17"/>
  <c r="B178" i="17"/>
  <c r="B179" i="17" s="1"/>
  <c r="H179" i="17" s="1"/>
  <c r="C177" i="17"/>
  <c r="D177" i="17" s="1"/>
  <c r="G177" i="17" l="1"/>
  <c r="F177" i="17"/>
  <c r="E177" i="17"/>
  <c r="B180" i="17"/>
  <c r="H180" i="17" s="1"/>
  <c r="C179" i="17"/>
  <c r="C178" i="17"/>
  <c r="E178" i="17" s="1"/>
  <c r="H178" i="17"/>
  <c r="D179" i="17"/>
  <c r="E179" i="17"/>
  <c r="G179" i="17"/>
  <c r="F179" i="17"/>
  <c r="F178" i="17"/>
  <c r="G178" i="17" l="1"/>
  <c r="D178" i="17"/>
  <c r="B181" i="17"/>
  <c r="H181" i="17" s="1"/>
  <c r="C180" i="17"/>
  <c r="E180" i="17" s="1"/>
  <c r="D180" i="17"/>
  <c r="F180" i="17"/>
  <c r="G180" i="17"/>
  <c r="B182" i="17" l="1"/>
  <c r="H182" i="17" s="1"/>
  <c r="C181" i="17"/>
  <c r="F181" i="17" s="1"/>
  <c r="G181" i="17"/>
  <c r="D181" i="17"/>
  <c r="E181" i="17"/>
  <c r="C182" i="17" l="1"/>
  <c r="F182" i="17" s="1"/>
  <c r="B183" i="17"/>
  <c r="B184" i="17" s="1"/>
  <c r="C184" i="17" s="1"/>
  <c r="G182" i="17" l="1"/>
  <c r="E182" i="17"/>
  <c r="D182" i="17"/>
  <c r="H183" i="17"/>
  <c r="B185" i="17"/>
  <c r="H185" i="17" s="1"/>
  <c r="C183" i="17"/>
  <c r="E183" i="17" s="1"/>
  <c r="H184" i="17"/>
  <c r="E184" i="17"/>
  <c r="G184" i="17"/>
  <c r="F184" i="17"/>
  <c r="D184" i="17"/>
  <c r="G183" i="17" l="1"/>
  <c r="B186" i="17"/>
  <c r="H186" i="17" s="1"/>
  <c r="F183" i="17"/>
  <c r="D183" i="17"/>
  <c r="C185" i="17"/>
  <c r="E185" i="17" s="1"/>
  <c r="F185" i="17" l="1"/>
  <c r="D185" i="17"/>
  <c r="G185" i="17"/>
  <c r="B187" i="17"/>
  <c r="C187" i="17" s="1"/>
  <c r="C186" i="17"/>
  <c r="E186" i="17" s="1"/>
  <c r="D186" i="17" l="1"/>
  <c r="F186" i="17"/>
  <c r="G186" i="17"/>
  <c r="B188" i="17"/>
  <c r="B189" i="17" s="1"/>
  <c r="C189" i="17" s="1"/>
  <c r="H187" i="17"/>
  <c r="G187" i="17"/>
  <c r="E187" i="17"/>
  <c r="D187" i="17"/>
  <c r="F187" i="17"/>
  <c r="H188" i="17" l="1"/>
  <c r="B190" i="17"/>
  <c r="C190" i="17" s="1"/>
  <c r="C188" i="17"/>
  <c r="H189" i="17"/>
  <c r="D189" i="17"/>
  <c r="F189" i="17"/>
  <c r="G189" i="17"/>
  <c r="E189" i="17"/>
  <c r="D188" i="17"/>
  <c r="F188" i="17"/>
  <c r="E188" i="17"/>
  <c r="G188" i="17"/>
  <c r="B191" i="17" l="1"/>
  <c r="H191" i="17" s="1"/>
  <c r="H190" i="17"/>
  <c r="E190" i="17"/>
  <c r="F190" i="17"/>
  <c r="D190" i="17"/>
  <c r="G190" i="17"/>
  <c r="C191" i="17" l="1"/>
  <c r="D191" i="17" s="1"/>
  <c r="B192" i="17"/>
  <c r="H192" i="17" s="1"/>
  <c r="B193" i="17"/>
  <c r="F191" i="17" l="1"/>
  <c r="E191" i="17"/>
  <c r="G191" i="17"/>
  <c r="C192" i="17"/>
  <c r="H193" i="17"/>
  <c r="C193" i="17"/>
  <c r="B194" i="17"/>
  <c r="E192" i="17"/>
  <c r="F192" i="17"/>
  <c r="D192" i="17"/>
  <c r="G192" i="17"/>
  <c r="H194" i="17" l="1"/>
  <c r="C194" i="17"/>
  <c r="B195" i="17"/>
  <c r="E193" i="17"/>
  <c r="F193" i="17"/>
  <c r="G193" i="17"/>
  <c r="D193" i="17"/>
  <c r="H195" i="17" l="1"/>
  <c r="C195" i="17"/>
  <c r="B196" i="17"/>
  <c r="D194" i="17"/>
  <c r="F194" i="17"/>
  <c r="E194" i="17"/>
  <c r="G194" i="17"/>
  <c r="H196" i="17" l="1"/>
  <c r="C196" i="17"/>
  <c r="B197" i="17"/>
  <c r="D195" i="17"/>
  <c r="F195" i="17"/>
  <c r="E195" i="17"/>
  <c r="G195" i="17"/>
  <c r="C197" i="17" l="1"/>
  <c r="H197" i="17"/>
  <c r="B198" i="17"/>
  <c r="F196" i="17"/>
  <c r="G196" i="17"/>
  <c r="E196" i="17"/>
  <c r="D196" i="17"/>
  <c r="H198" i="17" l="1"/>
  <c r="C198" i="17"/>
  <c r="B199" i="17"/>
  <c r="D197" i="17"/>
  <c r="G197" i="17"/>
  <c r="F197" i="17"/>
  <c r="E197" i="17"/>
  <c r="H199" i="17" l="1"/>
  <c r="C199" i="17"/>
  <c r="B200" i="17"/>
  <c r="G198" i="17"/>
  <c r="E198" i="17"/>
  <c r="F198" i="17"/>
  <c r="D198" i="17"/>
  <c r="H200" i="17" l="1"/>
  <c r="C200" i="17"/>
  <c r="B201" i="17"/>
  <c r="E199" i="17"/>
  <c r="G199" i="17"/>
  <c r="D199" i="17"/>
  <c r="F199" i="17"/>
  <c r="H201" i="17" l="1"/>
  <c r="C201" i="17"/>
  <c r="B202" i="17"/>
  <c r="G200" i="17"/>
  <c r="F200" i="17"/>
  <c r="E200" i="17"/>
  <c r="D200" i="17"/>
  <c r="H202" i="17" l="1"/>
  <c r="C202" i="17"/>
  <c r="B203" i="17"/>
  <c r="F201" i="17"/>
  <c r="E201" i="17"/>
  <c r="G201" i="17"/>
  <c r="D201" i="17"/>
  <c r="H203" i="17" l="1"/>
  <c r="C203" i="17"/>
  <c r="B204" i="17"/>
  <c r="E202" i="17"/>
  <c r="G202" i="17"/>
  <c r="D202" i="17"/>
  <c r="F202" i="17"/>
  <c r="H204" i="17" l="1"/>
  <c r="C204" i="17"/>
  <c r="B205" i="17"/>
  <c r="E203" i="17"/>
  <c r="F203" i="17"/>
  <c r="D203" i="17"/>
  <c r="G203" i="17"/>
  <c r="F204" i="17" l="1"/>
  <c r="G204" i="17"/>
  <c r="E204" i="17"/>
  <c r="D204" i="17"/>
  <c r="H205" i="17"/>
  <c r="C205" i="17"/>
  <c r="B206" i="17"/>
  <c r="H206" i="17" l="1"/>
  <c r="C206" i="17"/>
  <c r="B207" i="17"/>
  <c r="G205" i="17"/>
  <c r="D205" i="17"/>
  <c r="E205" i="17"/>
  <c r="F205" i="17"/>
  <c r="H207" i="17" l="1"/>
  <c r="C207" i="17"/>
  <c r="B208" i="17"/>
  <c r="G206" i="17"/>
  <c r="D206" i="17"/>
  <c r="E206" i="17"/>
  <c r="F206" i="17"/>
  <c r="H208" i="17" l="1"/>
  <c r="C208" i="17"/>
  <c r="B209" i="17"/>
  <c r="G207" i="17"/>
  <c r="E207" i="17"/>
  <c r="F207" i="17"/>
  <c r="D207" i="17"/>
  <c r="H209" i="17" l="1"/>
  <c r="C209" i="17"/>
  <c r="B210" i="17"/>
  <c r="E208" i="17"/>
  <c r="F208" i="17"/>
  <c r="D208" i="17"/>
  <c r="G208" i="17"/>
  <c r="H210" i="17" l="1"/>
  <c r="C210" i="17"/>
  <c r="B211" i="17"/>
  <c r="F209" i="17"/>
  <c r="E209" i="17"/>
  <c r="D209" i="17"/>
  <c r="G209" i="17"/>
  <c r="H211" i="17" l="1"/>
  <c r="C211" i="17"/>
  <c r="B212" i="17"/>
  <c r="G210" i="17"/>
  <c r="D210" i="17"/>
  <c r="F210" i="17"/>
  <c r="E210" i="17"/>
  <c r="H212" i="17" l="1"/>
  <c r="C212" i="17"/>
  <c r="B213" i="17"/>
  <c r="D211" i="17"/>
  <c r="F211" i="17"/>
  <c r="G211" i="17"/>
  <c r="E211" i="17"/>
  <c r="H213" i="17" l="1"/>
  <c r="C213" i="17"/>
  <c r="B214" i="17"/>
  <c r="F212" i="17"/>
  <c r="G212" i="17"/>
  <c r="E212" i="17"/>
  <c r="D212" i="17"/>
  <c r="E213" i="17" l="1"/>
  <c r="D213" i="17"/>
  <c r="G213" i="17"/>
  <c r="F213" i="17"/>
  <c r="H214" i="17"/>
  <c r="C214" i="17"/>
  <c r="B215" i="17"/>
  <c r="B216" i="17" s="1"/>
  <c r="H216" i="17" l="1"/>
  <c r="C216" i="17"/>
  <c r="D214" i="17"/>
  <c r="G214" i="17"/>
  <c r="E214" i="17"/>
  <c r="F214" i="17"/>
  <c r="H215" i="17"/>
  <c r="C215" i="17"/>
  <c r="B217" i="17"/>
  <c r="D216" i="17" l="1"/>
  <c r="E216" i="17"/>
  <c r="F216" i="17"/>
  <c r="G216" i="17"/>
  <c r="H217" i="17"/>
  <c r="C217" i="17"/>
  <c r="B218" i="17"/>
  <c r="D215" i="17"/>
  <c r="E215" i="17"/>
  <c r="G215" i="17"/>
  <c r="F215" i="17"/>
  <c r="H218" i="17" l="1"/>
  <c r="C218" i="17"/>
  <c r="B219" i="17"/>
  <c r="D217" i="17"/>
  <c r="F217" i="17"/>
  <c r="E217" i="17"/>
  <c r="G217" i="17"/>
  <c r="H219" i="17" l="1"/>
  <c r="C219" i="17"/>
  <c r="B220" i="17"/>
  <c r="G218" i="17"/>
  <c r="F218" i="17"/>
  <c r="D218" i="17"/>
  <c r="E218" i="17"/>
  <c r="D219" i="17" l="1"/>
  <c r="G219" i="17"/>
  <c r="F219" i="17"/>
  <c r="E219" i="17"/>
  <c r="C220" i="17"/>
  <c r="H220" i="17"/>
  <c r="B221" i="17"/>
  <c r="H221" i="17" l="1"/>
  <c r="C221" i="17"/>
  <c r="B222" i="17"/>
  <c r="G220" i="17"/>
  <c r="F220" i="17"/>
  <c r="E220" i="17"/>
  <c r="D220" i="17"/>
  <c r="H222" i="17" l="1"/>
  <c r="C222" i="17"/>
  <c r="B223" i="17"/>
  <c r="D221" i="17"/>
  <c r="F221" i="17"/>
  <c r="E221" i="17"/>
  <c r="G221" i="17"/>
  <c r="H223" i="17" l="1"/>
  <c r="C223" i="17"/>
  <c r="B224" i="17"/>
  <c r="E222" i="17"/>
  <c r="G222" i="17"/>
  <c r="D222" i="17"/>
  <c r="F222" i="17"/>
  <c r="H224" i="17" l="1"/>
  <c r="C224" i="17"/>
  <c r="B225" i="17"/>
  <c r="D223" i="17"/>
  <c r="F223" i="17"/>
  <c r="G223" i="17"/>
  <c r="E223" i="17"/>
  <c r="C225" i="17" l="1"/>
  <c r="H225" i="17"/>
  <c r="B226" i="17"/>
  <c r="F224" i="17"/>
  <c r="E224" i="17"/>
  <c r="D224" i="17"/>
  <c r="G224" i="17"/>
  <c r="C226" i="17" l="1"/>
  <c r="H226" i="17"/>
  <c r="B227" i="17"/>
  <c r="D225" i="17"/>
  <c r="F225" i="17"/>
  <c r="G225" i="17"/>
  <c r="E225" i="17"/>
  <c r="C227" i="17" l="1"/>
  <c r="H227" i="17"/>
  <c r="B228" i="17"/>
  <c r="G226" i="17"/>
  <c r="D226" i="17"/>
  <c r="F226" i="17"/>
  <c r="E226" i="17"/>
  <c r="E227" i="17" l="1"/>
  <c r="F227" i="17"/>
  <c r="G227" i="17"/>
  <c r="D227" i="17"/>
  <c r="H228" i="17"/>
  <c r="C228" i="17"/>
  <c r="B229" i="17"/>
  <c r="C229" i="17" l="1"/>
  <c r="H229" i="17"/>
  <c r="B230" i="17"/>
  <c r="G228" i="17"/>
  <c r="D228" i="17"/>
  <c r="E228" i="17"/>
  <c r="F228" i="17"/>
  <c r="H230" i="17" l="1"/>
  <c r="C230" i="17"/>
  <c r="B231" i="17"/>
  <c r="D229" i="17"/>
  <c r="F229" i="17"/>
  <c r="G229" i="17"/>
  <c r="E229" i="17"/>
  <c r="C231" i="17" l="1"/>
  <c r="H231" i="17"/>
  <c r="B232" i="17"/>
  <c r="G230" i="17"/>
  <c r="E230" i="17"/>
  <c r="D230" i="17"/>
  <c r="F230" i="17"/>
  <c r="H232" i="17" l="1"/>
  <c r="C232" i="17"/>
  <c r="B233" i="17"/>
  <c r="D231" i="17"/>
  <c r="E231" i="17"/>
  <c r="G231" i="17"/>
  <c r="F231" i="17"/>
  <c r="E232" i="17" l="1"/>
  <c r="F232" i="17"/>
  <c r="G232" i="17"/>
  <c r="D232" i="17"/>
  <c r="C233" i="17"/>
  <c r="H233" i="17"/>
  <c r="B234" i="17"/>
  <c r="F233" i="17" l="1"/>
  <c r="D233" i="17"/>
  <c r="G233" i="17"/>
  <c r="E233" i="17"/>
  <c r="H234" i="17"/>
  <c r="C234" i="17"/>
  <c r="B235" i="17"/>
  <c r="C235" i="17" l="1"/>
  <c r="H235" i="17"/>
  <c r="B236" i="17"/>
  <c r="D234" i="17"/>
  <c r="F234" i="17"/>
  <c r="G234" i="17"/>
  <c r="E234" i="17"/>
  <c r="H236" i="17" l="1"/>
  <c r="C236" i="17"/>
  <c r="B237" i="17"/>
  <c r="E235" i="17"/>
  <c r="F235" i="17"/>
  <c r="D235" i="17"/>
  <c r="G235" i="17"/>
  <c r="H237" i="17" l="1"/>
  <c r="C237" i="17"/>
  <c r="B238" i="17"/>
  <c r="F236" i="17"/>
  <c r="G236" i="17"/>
  <c r="E236" i="17"/>
  <c r="D236" i="17"/>
  <c r="H238" i="17" l="1"/>
  <c r="C238" i="17"/>
  <c r="B239" i="17"/>
  <c r="F237" i="17"/>
  <c r="E237" i="17"/>
  <c r="G237" i="17"/>
  <c r="D237" i="17"/>
  <c r="H239" i="17" l="1"/>
  <c r="C239" i="17"/>
  <c r="B240" i="17"/>
  <c r="D238" i="17"/>
  <c r="F238" i="17"/>
  <c r="G238" i="17"/>
  <c r="E238" i="17"/>
  <c r="H240" i="17" l="1"/>
  <c r="C240" i="17"/>
  <c r="B241" i="17"/>
  <c r="E239" i="17"/>
  <c r="G239" i="17"/>
  <c r="F239" i="17"/>
  <c r="D239" i="17"/>
  <c r="H241" i="17" l="1"/>
  <c r="C241" i="17"/>
  <c r="B242" i="17"/>
  <c r="F240" i="17"/>
  <c r="G240" i="17"/>
  <c r="D240" i="17"/>
  <c r="E240" i="17"/>
  <c r="H242" i="17" l="1"/>
  <c r="C242" i="17"/>
  <c r="B243" i="17"/>
  <c r="F241" i="17"/>
  <c r="E241" i="17"/>
  <c r="D241" i="17"/>
  <c r="G241" i="17"/>
  <c r="H243" i="17" l="1"/>
  <c r="C243" i="17"/>
  <c r="B244" i="17"/>
  <c r="B245" i="17" s="1"/>
  <c r="D242" i="17"/>
  <c r="G242" i="17"/>
  <c r="F242" i="17"/>
  <c r="E242" i="17"/>
  <c r="H245" i="17" l="1"/>
  <c r="B24" i="8"/>
  <c r="C245" i="17"/>
  <c r="H244" i="17"/>
  <c r="C244" i="17"/>
  <c r="B246" i="17"/>
  <c r="E243" i="17"/>
  <c r="D243" i="17"/>
  <c r="F243" i="17"/>
  <c r="G243" i="17"/>
  <c r="AD24" i="8" l="1"/>
  <c r="F245" i="17"/>
  <c r="D245" i="17"/>
  <c r="G245" i="17"/>
  <c r="E245" i="17"/>
  <c r="G24" i="8"/>
  <c r="F24" i="8"/>
  <c r="D24" i="8"/>
  <c r="E24" i="8"/>
  <c r="B25" i="8"/>
  <c r="AD25" i="8" s="1"/>
  <c r="C246" i="17"/>
  <c r="H246" i="17"/>
  <c r="B247" i="17"/>
  <c r="G244" i="17"/>
  <c r="D244" i="17"/>
  <c r="E244" i="17"/>
  <c r="F244" i="17"/>
  <c r="B26" i="8" l="1"/>
  <c r="B27" i="8"/>
  <c r="AD27" i="8" s="1"/>
  <c r="G25" i="8"/>
  <c r="D25" i="8"/>
  <c r="F25" i="8"/>
  <c r="E25" i="8"/>
  <c r="I24" i="8"/>
  <c r="L24" i="8"/>
  <c r="O24" i="8"/>
  <c r="X24" i="8"/>
  <c r="U24" i="8"/>
  <c r="R24" i="8"/>
  <c r="AA24" i="8"/>
  <c r="Y24" i="8"/>
  <c r="J24" i="8"/>
  <c r="AB24" i="8"/>
  <c r="M24" i="8"/>
  <c r="P24" i="8"/>
  <c r="S24" i="8"/>
  <c r="V24" i="8"/>
  <c r="G246" i="17"/>
  <c r="E246" i="17"/>
  <c r="F246" i="17"/>
  <c r="D246" i="17"/>
  <c r="C247" i="17"/>
  <c r="H247" i="17"/>
  <c r="B248" i="17"/>
  <c r="AD26" i="8" l="1"/>
  <c r="E26" i="8"/>
  <c r="D26" i="8"/>
  <c r="F26" i="8"/>
  <c r="L26" i="8" s="1"/>
  <c r="G26" i="8"/>
  <c r="V26" i="8" s="1"/>
  <c r="L25" i="8"/>
  <c r="U25" i="8"/>
  <c r="X25" i="8"/>
  <c r="I25" i="8"/>
  <c r="AA25" i="8"/>
  <c r="O25" i="8"/>
  <c r="R25" i="8"/>
  <c r="J25" i="8"/>
  <c r="M25" i="8"/>
  <c r="P25" i="8"/>
  <c r="S25" i="8"/>
  <c r="V25" i="8"/>
  <c r="Y25" i="8"/>
  <c r="AB25" i="8"/>
  <c r="D27" i="8"/>
  <c r="E27" i="8"/>
  <c r="G27" i="8"/>
  <c r="F27" i="8"/>
  <c r="B28" i="8"/>
  <c r="AD28" i="8" s="1"/>
  <c r="F247" i="17"/>
  <c r="D247" i="17"/>
  <c r="E247" i="17"/>
  <c r="G247" i="17"/>
  <c r="C248" i="17"/>
  <c r="H248" i="17"/>
  <c r="B249" i="17"/>
  <c r="X26" i="8" l="1"/>
  <c r="P26" i="8"/>
  <c r="I26" i="8"/>
  <c r="S26" i="8"/>
  <c r="J26" i="8"/>
  <c r="Y26" i="8"/>
  <c r="R26" i="8"/>
  <c r="AA26" i="8"/>
  <c r="U26" i="8"/>
  <c r="O26" i="8"/>
  <c r="M26" i="8"/>
  <c r="AB26" i="8"/>
  <c r="O27" i="8"/>
  <c r="X27" i="8"/>
  <c r="I27" i="8"/>
  <c r="R27" i="8"/>
  <c r="L27" i="8"/>
  <c r="AA27" i="8"/>
  <c r="U27" i="8"/>
  <c r="S27" i="8"/>
  <c r="Y27" i="8"/>
  <c r="V27" i="8"/>
  <c r="M27" i="8"/>
  <c r="P27" i="8"/>
  <c r="J27" i="8"/>
  <c r="AB27" i="8"/>
  <c r="B29" i="8"/>
  <c r="E28" i="8"/>
  <c r="D28" i="8"/>
  <c r="G28" i="8"/>
  <c r="F28" i="8"/>
  <c r="E248" i="17"/>
  <c r="F248" i="17"/>
  <c r="D248" i="17"/>
  <c r="G248" i="17"/>
  <c r="H249" i="17"/>
  <c r="C249" i="17"/>
  <c r="B250" i="17"/>
  <c r="B30" i="8" l="1"/>
  <c r="AD29" i="8"/>
  <c r="L28" i="8"/>
  <c r="X28" i="8"/>
  <c r="R28" i="8"/>
  <c r="O28" i="8"/>
  <c r="U28" i="8"/>
  <c r="I28" i="8"/>
  <c r="AA28" i="8"/>
  <c r="V28" i="8"/>
  <c r="AB28" i="8"/>
  <c r="M28" i="8"/>
  <c r="P28" i="8"/>
  <c r="S28" i="8"/>
  <c r="Y28" i="8"/>
  <c r="J28" i="8"/>
  <c r="G29" i="8"/>
  <c r="D29" i="8"/>
  <c r="E29" i="8"/>
  <c r="F29" i="8"/>
  <c r="C250" i="17"/>
  <c r="H250" i="17"/>
  <c r="B251" i="17"/>
  <c r="E249" i="17"/>
  <c r="G249" i="17"/>
  <c r="D249" i="17"/>
  <c r="F249" i="17"/>
  <c r="AD30" i="8" l="1"/>
  <c r="B31" i="8"/>
  <c r="E30" i="8"/>
  <c r="D30" i="8"/>
  <c r="G30" i="8"/>
  <c r="J30" i="8" s="1"/>
  <c r="F30" i="8"/>
  <c r="R30" i="8" s="1"/>
  <c r="I29" i="8"/>
  <c r="R29" i="8"/>
  <c r="X29" i="8"/>
  <c r="L29" i="8"/>
  <c r="O29" i="8"/>
  <c r="U29" i="8"/>
  <c r="AA29" i="8"/>
  <c r="V29" i="8"/>
  <c r="S29" i="8"/>
  <c r="J29" i="8"/>
  <c r="AB29" i="8"/>
  <c r="M29" i="8"/>
  <c r="P29" i="8"/>
  <c r="Y29" i="8"/>
  <c r="C251" i="17"/>
  <c r="H251" i="17"/>
  <c r="B252" i="17"/>
  <c r="E250" i="17"/>
  <c r="G250" i="17"/>
  <c r="D250" i="17"/>
  <c r="F250" i="17"/>
  <c r="B32" i="8" l="1"/>
  <c r="AD31" i="8"/>
  <c r="F31" i="8"/>
  <c r="X31" i="8" s="1"/>
  <c r="M30" i="8"/>
  <c r="U30" i="8"/>
  <c r="G31" i="8"/>
  <c r="P31" i="8" s="1"/>
  <c r="E31" i="8"/>
  <c r="X30" i="8"/>
  <c r="I30" i="8"/>
  <c r="P30" i="8"/>
  <c r="D31" i="8"/>
  <c r="Y30" i="8"/>
  <c r="S30" i="8"/>
  <c r="V30" i="8"/>
  <c r="O30" i="8"/>
  <c r="AB30" i="8"/>
  <c r="L30" i="8"/>
  <c r="AA30" i="8"/>
  <c r="H252" i="17"/>
  <c r="C252" i="17"/>
  <c r="B253" i="17"/>
  <c r="D251" i="17"/>
  <c r="G251" i="17"/>
  <c r="E251" i="17"/>
  <c r="F251" i="17"/>
  <c r="AD32" i="8" l="1"/>
  <c r="E32" i="8"/>
  <c r="F32" i="8"/>
  <c r="G32" i="8"/>
  <c r="B33" i="8"/>
  <c r="B34" i="8" s="1"/>
  <c r="D32" i="8"/>
  <c r="L31" i="8"/>
  <c r="AB31" i="8"/>
  <c r="AA31" i="8"/>
  <c r="J31" i="8"/>
  <c r="U31" i="8"/>
  <c r="I31" i="8"/>
  <c r="R31" i="8"/>
  <c r="S31" i="8"/>
  <c r="V31" i="8"/>
  <c r="M31" i="8"/>
  <c r="O31" i="8"/>
  <c r="Y31" i="8"/>
  <c r="H253" i="17"/>
  <c r="C253" i="17"/>
  <c r="B254" i="17"/>
  <c r="F252" i="17"/>
  <c r="D252" i="17"/>
  <c r="G252" i="17"/>
  <c r="E252" i="17"/>
  <c r="B35" i="8" l="1"/>
  <c r="AD34" i="8"/>
  <c r="F34" i="8"/>
  <c r="L34" i="8" s="1"/>
  <c r="E34" i="8"/>
  <c r="D34" i="8"/>
  <c r="G34" i="8"/>
  <c r="Y34" i="8" s="1"/>
  <c r="U32" i="8"/>
  <c r="R32" i="8"/>
  <c r="AA32" i="8"/>
  <c r="I32" i="8"/>
  <c r="O32" i="8"/>
  <c r="L32" i="8"/>
  <c r="X32" i="8"/>
  <c r="AB32" i="8"/>
  <c r="J32" i="8"/>
  <c r="S32" i="8"/>
  <c r="Y32" i="8"/>
  <c r="M32" i="8"/>
  <c r="P32" i="8"/>
  <c r="V32" i="8"/>
  <c r="E33" i="8"/>
  <c r="AD33" i="8"/>
  <c r="G33" i="8"/>
  <c r="F33" i="8"/>
  <c r="D33" i="8"/>
  <c r="C254" i="17"/>
  <c r="H254" i="17"/>
  <c r="B255" i="17"/>
  <c r="B256" i="17" s="1"/>
  <c r="G253" i="17"/>
  <c r="E253" i="17"/>
  <c r="F253" i="17"/>
  <c r="D253" i="17"/>
  <c r="B36" i="8" l="1"/>
  <c r="P33" i="8"/>
  <c r="AB33" i="8"/>
  <c r="Y33" i="8"/>
  <c r="S33" i="8"/>
  <c r="J33" i="8"/>
  <c r="M33" i="8"/>
  <c r="V33" i="8"/>
  <c r="L33" i="8"/>
  <c r="X33" i="8"/>
  <c r="R33" i="8"/>
  <c r="O33" i="8"/>
  <c r="AA33" i="8"/>
  <c r="U33" i="8"/>
  <c r="I33" i="8"/>
  <c r="AA34" i="8"/>
  <c r="S34" i="8"/>
  <c r="I34" i="8"/>
  <c r="P34" i="8"/>
  <c r="U34" i="8"/>
  <c r="O34" i="8"/>
  <c r="AB34" i="8"/>
  <c r="G35" i="8"/>
  <c r="AD35" i="8"/>
  <c r="D35" i="8"/>
  <c r="F35" i="8"/>
  <c r="E35" i="8"/>
  <c r="M34" i="8"/>
  <c r="X34" i="8"/>
  <c r="V34" i="8"/>
  <c r="R34" i="8"/>
  <c r="J34" i="8"/>
  <c r="H256" i="17"/>
  <c r="C256" i="17"/>
  <c r="C255" i="17"/>
  <c r="H255" i="17"/>
  <c r="B257" i="17"/>
  <c r="F254" i="17"/>
  <c r="D254" i="17"/>
  <c r="E254" i="17"/>
  <c r="G254" i="17"/>
  <c r="AD36" i="8" l="1"/>
  <c r="G36" i="8"/>
  <c r="E36" i="8"/>
  <c r="F36" i="8"/>
  <c r="D36" i="8"/>
  <c r="B37" i="8"/>
  <c r="B39" i="8"/>
  <c r="B40" i="8" s="1"/>
  <c r="U35" i="8"/>
  <c r="X35" i="8"/>
  <c r="I35" i="8"/>
  <c r="AA35" i="8"/>
  <c r="O35" i="8"/>
  <c r="L35" i="8"/>
  <c r="R35" i="8"/>
  <c r="AB35" i="8"/>
  <c r="P35" i="8"/>
  <c r="V35" i="8"/>
  <c r="Y35" i="8"/>
  <c r="S35" i="8"/>
  <c r="J35" i="8"/>
  <c r="M35" i="8"/>
  <c r="E256" i="17"/>
  <c r="F256" i="17"/>
  <c r="G256" i="17"/>
  <c r="D256" i="17"/>
  <c r="G255" i="17"/>
  <c r="D255" i="17"/>
  <c r="F255" i="17"/>
  <c r="E255" i="17"/>
  <c r="H257" i="17"/>
  <c r="C257" i="17"/>
  <c r="B258" i="17"/>
  <c r="M36" i="8" l="1"/>
  <c r="S36" i="8"/>
  <c r="V36" i="8"/>
  <c r="Y36" i="8"/>
  <c r="J36" i="8"/>
  <c r="AB36" i="8"/>
  <c r="P36" i="8"/>
  <c r="AD37" i="8"/>
  <c r="G37" i="8"/>
  <c r="E37" i="8"/>
  <c r="D37" i="8"/>
  <c r="F37" i="8"/>
  <c r="B38" i="8"/>
  <c r="B41" i="8" s="1"/>
  <c r="X36" i="8"/>
  <c r="I36" i="8"/>
  <c r="O36" i="8"/>
  <c r="L36" i="8"/>
  <c r="U36" i="8"/>
  <c r="AA36" i="8"/>
  <c r="R36" i="8"/>
  <c r="AD40" i="8"/>
  <c r="F40" i="8"/>
  <c r="E40" i="8"/>
  <c r="G40" i="8"/>
  <c r="D40" i="8"/>
  <c r="E39" i="8"/>
  <c r="AD39" i="8"/>
  <c r="G39" i="8"/>
  <c r="F39" i="8"/>
  <c r="D39" i="8"/>
  <c r="F257" i="17"/>
  <c r="D257" i="17"/>
  <c r="G257" i="17"/>
  <c r="E257" i="17"/>
  <c r="H258" i="17"/>
  <c r="C258" i="17"/>
  <c r="B259" i="17"/>
  <c r="B260" i="17" s="1"/>
  <c r="AA37" i="8" l="1"/>
  <c r="R37" i="8"/>
  <c r="I37" i="8"/>
  <c r="U37" i="8"/>
  <c r="X37" i="8"/>
  <c r="O37" i="8"/>
  <c r="L37" i="8"/>
  <c r="AB37" i="8"/>
  <c r="M37" i="8"/>
  <c r="S37" i="8"/>
  <c r="V37" i="8"/>
  <c r="Y37" i="8"/>
  <c r="J37" i="8"/>
  <c r="P37" i="8"/>
  <c r="AD38" i="8"/>
  <c r="D38" i="8"/>
  <c r="F38" i="8"/>
  <c r="E38" i="8"/>
  <c r="G38" i="8"/>
  <c r="Y39" i="8"/>
  <c r="S39" i="8"/>
  <c r="M39" i="8"/>
  <c r="P39" i="8"/>
  <c r="J39" i="8"/>
  <c r="AB39" i="8"/>
  <c r="V39" i="8"/>
  <c r="B42" i="8"/>
  <c r="B43" i="8" s="1"/>
  <c r="S40" i="8"/>
  <c r="P40" i="8"/>
  <c r="J40" i="8"/>
  <c r="V40" i="8"/>
  <c r="AB40" i="8"/>
  <c r="Y40" i="8"/>
  <c r="M40" i="8"/>
  <c r="R40" i="8"/>
  <c r="L40" i="8"/>
  <c r="O40" i="8"/>
  <c r="U40" i="8"/>
  <c r="AA40" i="8"/>
  <c r="I40" i="8"/>
  <c r="X40" i="8"/>
  <c r="AD41" i="8"/>
  <c r="E41" i="8"/>
  <c r="F41" i="8"/>
  <c r="G41" i="8"/>
  <c r="D41" i="8"/>
  <c r="O39" i="8"/>
  <c r="X39" i="8"/>
  <c r="I39" i="8"/>
  <c r="R39" i="8"/>
  <c r="L39" i="8"/>
  <c r="AA39" i="8"/>
  <c r="U39" i="8"/>
  <c r="C260" i="17"/>
  <c r="H260" i="17"/>
  <c r="H259" i="17"/>
  <c r="C259" i="17"/>
  <c r="B261" i="17"/>
  <c r="F258" i="17"/>
  <c r="E258" i="17"/>
  <c r="D258" i="17"/>
  <c r="G258" i="17"/>
  <c r="AA38" i="8" l="1"/>
  <c r="R38" i="8"/>
  <c r="U38" i="8"/>
  <c r="I38" i="8"/>
  <c r="L38" i="8"/>
  <c r="X38" i="8"/>
  <c r="O38" i="8"/>
  <c r="AB38" i="8"/>
  <c r="J38" i="8"/>
  <c r="Y38" i="8"/>
  <c r="V38" i="8"/>
  <c r="S38" i="8"/>
  <c r="M38" i="8"/>
  <c r="P38" i="8"/>
  <c r="B44" i="8"/>
  <c r="AD44" i="8" s="1"/>
  <c r="AD43" i="8"/>
  <c r="F43" i="8"/>
  <c r="D43" i="8"/>
  <c r="E43" i="8"/>
  <c r="G43" i="8"/>
  <c r="U41" i="8"/>
  <c r="L41" i="8"/>
  <c r="R41" i="8"/>
  <c r="I41" i="8"/>
  <c r="X41" i="8"/>
  <c r="AA41" i="8"/>
  <c r="O41" i="8"/>
  <c r="AD42" i="8"/>
  <c r="D42" i="8"/>
  <c r="F42" i="8"/>
  <c r="E42" i="8"/>
  <c r="G42" i="8"/>
  <c r="M41" i="8"/>
  <c r="S41" i="8"/>
  <c r="AB41" i="8"/>
  <c r="J41" i="8"/>
  <c r="Y41" i="8"/>
  <c r="P41" i="8"/>
  <c r="V41" i="8"/>
  <c r="G260" i="17"/>
  <c r="E260" i="17"/>
  <c r="F260" i="17"/>
  <c r="D260" i="17"/>
  <c r="H261" i="17"/>
  <c r="C261" i="17"/>
  <c r="B262" i="17"/>
  <c r="D259" i="17"/>
  <c r="F259" i="17"/>
  <c r="G259" i="17"/>
  <c r="E259" i="17"/>
  <c r="B45" i="8" l="1"/>
  <c r="AD45" i="8" s="1"/>
  <c r="G44" i="8"/>
  <c r="J44" i="8" s="1"/>
  <c r="E44" i="8"/>
  <c r="F44" i="8"/>
  <c r="R44" i="8" s="1"/>
  <c r="D44" i="8"/>
  <c r="R43" i="8"/>
  <c r="L43" i="8"/>
  <c r="O43" i="8"/>
  <c r="AA43" i="8"/>
  <c r="U43" i="8"/>
  <c r="X43" i="8"/>
  <c r="I43" i="8"/>
  <c r="AB42" i="8"/>
  <c r="V42" i="8"/>
  <c r="Y42" i="8"/>
  <c r="P42" i="8"/>
  <c r="M42" i="8"/>
  <c r="J42" i="8"/>
  <c r="S42" i="8"/>
  <c r="S43" i="8"/>
  <c r="P43" i="8"/>
  <c r="M43" i="8"/>
  <c r="Y43" i="8"/>
  <c r="J43" i="8"/>
  <c r="AB43" i="8"/>
  <c r="V43" i="8"/>
  <c r="I42" i="8"/>
  <c r="AA42" i="8"/>
  <c r="L42" i="8"/>
  <c r="X42" i="8"/>
  <c r="U42" i="8"/>
  <c r="O42" i="8"/>
  <c r="R42" i="8"/>
  <c r="E261" i="17"/>
  <c r="F261" i="17"/>
  <c r="D261" i="17"/>
  <c r="G261" i="17"/>
  <c r="H262" i="17"/>
  <c r="C262" i="17"/>
  <c r="B263" i="17"/>
  <c r="B264" i="17" s="1"/>
  <c r="F45" i="8" l="1"/>
  <c r="X45" i="8" s="1"/>
  <c r="B46" i="8"/>
  <c r="D45" i="8"/>
  <c r="L44" i="8"/>
  <c r="AA44" i="8"/>
  <c r="X44" i="8"/>
  <c r="I44" i="8"/>
  <c r="P44" i="8"/>
  <c r="AB44" i="8"/>
  <c r="E45" i="8"/>
  <c r="Y44" i="8"/>
  <c r="S44" i="8"/>
  <c r="V44" i="8"/>
  <c r="G45" i="8"/>
  <c r="Y45" i="8" s="1"/>
  <c r="O44" i="8"/>
  <c r="M44" i="8"/>
  <c r="U44" i="8"/>
  <c r="H264" i="17"/>
  <c r="C264" i="17"/>
  <c r="H263" i="17"/>
  <c r="C263" i="17"/>
  <c r="B265" i="17"/>
  <c r="E262" i="17"/>
  <c r="F262" i="17"/>
  <c r="D262" i="17"/>
  <c r="G262" i="17"/>
  <c r="AA45" i="8" l="1"/>
  <c r="R45" i="8"/>
  <c r="I45" i="8"/>
  <c r="U45" i="8"/>
  <c r="O45" i="8"/>
  <c r="L45" i="8"/>
  <c r="J45" i="8"/>
  <c r="M45" i="8"/>
  <c r="V45" i="8"/>
  <c r="AB45" i="8"/>
  <c r="S45" i="8"/>
  <c r="P45" i="8"/>
  <c r="AD46" i="8"/>
  <c r="B47" i="8"/>
  <c r="D46" i="8"/>
  <c r="E46" i="8"/>
  <c r="G46" i="8"/>
  <c r="F46" i="8"/>
  <c r="G264" i="17"/>
  <c r="F264" i="17"/>
  <c r="E264" i="17"/>
  <c r="D264" i="17"/>
  <c r="H265" i="17"/>
  <c r="C265" i="17"/>
  <c r="B266" i="17"/>
  <c r="F263" i="17"/>
  <c r="D263" i="17"/>
  <c r="E263" i="17"/>
  <c r="G263" i="17"/>
  <c r="B48" i="8" l="1"/>
  <c r="AD48" i="8" s="1"/>
  <c r="M46" i="8"/>
  <c r="J46" i="8"/>
  <c r="AB46" i="8"/>
  <c r="Y46" i="8"/>
  <c r="P46" i="8"/>
  <c r="S46" i="8"/>
  <c r="V46" i="8"/>
  <c r="I46" i="8"/>
  <c r="R46" i="8"/>
  <c r="U46" i="8"/>
  <c r="L46" i="8"/>
  <c r="O46" i="8"/>
  <c r="AA46" i="8"/>
  <c r="X46" i="8"/>
  <c r="AD47" i="8"/>
  <c r="D47" i="8"/>
  <c r="E47" i="8"/>
  <c r="F47" i="8"/>
  <c r="G47" i="8"/>
  <c r="E265" i="17"/>
  <c r="G265" i="17"/>
  <c r="D265" i="17"/>
  <c r="F265" i="17"/>
  <c r="H266" i="17"/>
  <c r="C266" i="17"/>
  <c r="B267" i="17"/>
  <c r="B268" i="17" s="1"/>
  <c r="E48" i="8" l="1"/>
  <c r="G48" i="8"/>
  <c r="S48" i="8" s="1"/>
  <c r="D48" i="8"/>
  <c r="F48" i="8"/>
  <c r="AA48" i="8" s="1"/>
  <c r="B49" i="8"/>
  <c r="V47" i="8"/>
  <c r="Y47" i="8"/>
  <c r="J47" i="8"/>
  <c r="S47" i="8"/>
  <c r="P47" i="8"/>
  <c r="AB47" i="8"/>
  <c r="M47" i="8"/>
  <c r="O47" i="8"/>
  <c r="AA47" i="8"/>
  <c r="U47" i="8"/>
  <c r="I47" i="8"/>
  <c r="R47" i="8"/>
  <c r="L47" i="8"/>
  <c r="X47" i="8"/>
  <c r="H268" i="17"/>
  <c r="C268" i="17"/>
  <c r="H267" i="17"/>
  <c r="C267" i="17"/>
  <c r="B269" i="17"/>
  <c r="F266" i="17"/>
  <c r="E266" i="17"/>
  <c r="D266" i="17"/>
  <c r="G266" i="17"/>
  <c r="J48" i="8" l="1"/>
  <c r="M48" i="8"/>
  <c r="AB48" i="8"/>
  <c r="P48" i="8"/>
  <c r="Y48" i="8"/>
  <c r="O48" i="8"/>
  <c r="V48" i="8"/>
  <c r="R48" i="8"/>
  <c r="X48" i="8"/>
  <c r="L48" i="8"/>
  <c r="I48" i="8"/>
  <c r="U48" i="8"/>
  <c r="AD49" i="8"/>
  <c r="G49" i="8"/>
  <c r="D49" i="8"/>
  <c r="F49" i="8"/>
  <c r="B50" i="8"/>
  <c r="E49" i="8"/>
  <c r="F268" i="17"/>
  <c r="G268" i="17"/>
  <c r="D268" i="17"/>
  <c r="E268" i="17"/>
  <c r="H269" i="17"/>
  <c r="C269" i="17"/>
  <c r="B270" i="17"/>
  <c r="G267" i="17"/>
  <c r="D267" i="17"/>
  <c r="E267" i="17"/>
  <c r="F267" i="17"/>
  <c r="U49" i="8" l="1"/>
  <c r="O49" i="8"/>
  <c r="R49" i="8"/>
  <c r="X49" i="8"/>
  <c r="AA49" i="8"/>
  <c r="I49" i="8"/>
  <c r="L49" i="8"/>
  <c r="AD50" i="8"/>
  <c r="F50" i="8"/>
  <c r="E50" i="8"/>
  <c r="G50" i="8"/>
  <c r="B51" i="8"/>
  <c r="D50" i="8"/>
  <c r="V49" i="8"/>
  <c r="AB49" i="8"/>
  <c r="Y49" i="8"/>
  <c r="J49" i="8"/>
  <c r="S49" i="8"/>
  <c r="M49" i="8"/>
  <c r="P49" i="8"/>
  <c r="H270" i="17"/>
  <c r="C270" i="17"/>
  <c r="B271" i="17"/>
  <c r="B272" i="17" s="1"/>
  <c r="F269" i="17"/>
  <c r="G269" i="17"/>
  <c r="E269" i="17"/>
  <c r="D269" i="17"/>
  <c r="Y50" i="8" l="1"/>
  <c r="AB50" i="8"/>
  <c r="M50" i="8"/>
  <c r="S50" i="8"/>
  <c r="V50" i="8"/>
  <c r="J50" i="8"/>
  <c r="P50" i="8"/>
  <c r="AD51" i="8"/>
  <c r="E51" i="8"/>
  <c r="D51" i="8"/>
  <c r="G51" i="8"/>
  <c r="F51" i="8"/>
  <c r="B52" i="8"/>
  <c r="AA50" i="8"/>
  <c r="X50" i="8"/>
  <c r="L50" i="8"/>
  <c r="I50" i="8"/>
  <c r="R50" i="8"/>
  <c r="U50" i="8"/>
  <c r="O50" i="8"/>
  <c r="C272" i="17"/>
  <c r="H272" i="17"/>
  <c r="H271" i="17"/>
  <c r="C271" i="17"/>
  <c r="B273" i="17"/>
  <c r="F270" i="17"/>
  <c r="D270" i="17"/>
  <c r="G270" i="17"/>
  <c r="E270" i="17"/>
  <c r="B53" i="8" l="1"/>
  <c r="U51" i="8"/>
  <c r="I51" i="8"/>
  <c r="R51" i="8"/>
  <c r="AA51" i="8"/>
  <c r="X51" i="8"/>
  <c r="O51" i="8"/>
  <c r="L51" i="8"/>
  <c r="S51" i="8"/>
  <c r="V51" i="8"/>
  <c r="Y51" i="8"/>
  <c r="J51" i="8"/>
  <c r="M51" i="8"/>
  <c r="P51" i="8"/>
  <c r="AB51" i="8"/>
  <c r="AD52" i="8"/>
  <c r="E52" i="8"/>
  <c r="D52" i="8"/>
  <c r="G52" i="8"/>
  <c r="F52" i="8"/>
  <c r="G272" i="17"/>
  <c r="D272" i="17"/>
  <c r="F272" i="17"/>
  <c r="E272" i="17"/>
  <c r="H273" i="17"/>
  <c r="C273" i="17"/>
  <c r="B274" i="17"/>
  <c r="D271" i="17"/>
  <c r="E271" i="17"/>
  <c r="F271" i="17"/>
  <c r="G271" i="17"/>
  <c r="AD53" i="8" l="1"/>
  <c r="G53" i="8"/>
  <c r="D53" i="8"/>
  <c r="E53" i="8"/>
  <c r="F53" i="8"/>
  <c r="B54" i="8"/>
  <c r="B55" i="8" s="1"/>
  <c r="B57" i="8"/>
  <c r="AD57" i="8" s="1"/>
  <c r="AB52" i="8"/>
  <c r="M52" i="8"/>
  <c r="P52" i="8"/>
  <c r="S52" i="8"/>
  <c r="Y52" i="8"/>
  <c r="V52" i="8"/>
  <c r="J52" i="8"/>
  <c r="O52" i="8"/>
  <c r="L52" i="8"/>
  <c r="AA52" i="8"/>
  <c r="I52" i="8"/>
  <c r="R52" i="8"/>
  <c r="X52" i="8"/>
  <c r="U52" i="8"/>
  <c r="H274" i="17"/>
  <c r="C274" i="17"/>
  <c r="B275" i="17"/>
  <c r="B276" i="17" s="1"/>
  <c r="F273" i="17"/>
  <c r="D273" i="17"/>
  <c r="E273" i="17"/>
  <c r="G273" i="17"/>
  <c r="E55" i="8" l="1"/>
  <c r="D55" i="8"/>
  <c r="G55" i="8"/>
  <c r="F55" i="8"/>
  <c r="AD55" i="8"/>
  <c r="AB53" i="8"/>
  <c r="V53" i="8"/>
  <c r="M53" i="8"/>
  <c r="P53" i="8"/>
  <c r="J53" i="8"/>
  <c r="S53" i="8"/>
  <c r="Y53" i="8"/>
  <c r="B56" i="8"/>
  <c r="B58" i="8" s="1"/>
  <c r="AD58" i="8" s="1"/>
  <c r="AD54" i="8"/>
  <c r="E54" i="8"/>
  <c r="G54" i="8"/>
  <c r="F54" i="8"/>
  <c r="D54" i="8"/>
  <c r="O53" i="8"/>
  <c r="L53" i="8"/>
  <c r="R53" i="8"/>
  <c r="AA53" i="8"/>
  <c r="I53" i="8"/>
  <c r="U53" i="8"/>
  <c r="X53" i="8"/>
  <c r="G57" i="8"/>
  <c r="P57" i="8" s="1"/>
  <c r="E57" i="8"/>
  <c r="F57" i="8"/>
  <c r="R57" i="8" s="1"/>
  <c r="D57" i="8"/>
  <c r="H276" i="17"/>
  <c r="C276" i="17"/>
  <c r="H275" i="17"/>
  <c r="C275" i="17"/>
  <c r="B277" i="17"/>
  <c r="F274" i="17"/>
  <c r="D274" i="17"/>
  <c r="G274" i="17"/>
  <c r="E274" i="17"/>
  <c r="L54" i="8" l="1"/>
  <c r="AA54" i="8"/>
  <c r="O54" i="8"/>
  <c r="I54" i="8"/>
  <c r="U54" i="8"/>
  <c r="R54" i="8"/>
  <c r="X54" i="8"/>
  <c r="AD56" i="8"/>
  <c r="F56" i="8"/>
  <c r="D56" i="8"/>
  <c r="E56" i="8"/>
  <c r="G56" i="8"/>
  <c r="J54" i="8"/>
  <c r="AB54" i="8"/>
  <c r="V54" i="8"/>
  <c r="P54" i="8"/>
  <c r="Y54" i="8"/>
  <c r="S54" i="8"/>
  <c r="M54" i="8"/>
  <c r="I55" i="8"/>
  <c r="X55" i="8"/>
  <c r="R55" i="8"/>
  <c r="L55" i="8"/>
  <c r="U55" i="8"/>
  <c r="O55" i="8"/>
  <c r="AA55" i="8"/>
  <c r="AB55" i="8"/>
  <c r="P55" i="8"/>
  <c r="Y55" i="8"/>
  <c r="M55" i="8"/>
  <c r="J55" i="8"/>
  <c r="V55" i="8"/>
  <c r="S55" i="8"/>
  <c r="B59" i="8"/>
  <c r="AD59" i="8" s="1"/>
  <c r="G58" i="8"/>
  <c r="Y58" i="8" s="1"/>
  <c r="D58" i="8"/>
  <c r="U57" i="8"/>
  <c r="F58" i="8"/>
  <c r="I58" i="8" s="1"/>
  <c r="AB57" i="8"/>
  <c r="I57" i="8"/>
  <c r="S57" i="8"/>
  <c r="L57" i="8"/>
  <c r="J57" i="8"/>
  <c r="E58" i="8"/>
  <c r="V57" i="8"/>
  <c r="AA57" i="8"/>
  <c r="M57" i="8"/>
  <c r="O57" i="8"/>
  <c r="X57" i="8"/>
  <c r="Y57" i="8"/>
  <c r="G276" i="17"/>
  <c r="D276" i="17"/>
  <c r="E276" i="17"/>
  <c r="F276" i="17"/>
  <c r="H277" i="17"/>
  <c r="C277" i="17"/>
  <c r="B278" i="17"/>
  <c r="F275" i="17"/>
  <c r="E275" i="17"/>
  <c r="D275" i="17"/>
  <c r="G275" i="17"/>
  <c r="B60" i="8" l="1"/>
  <c r="AD60" i="8" s="1"/>
  <c r="F59" i="8"/>
  <c r="X59" i="8" s="1"/>
  <c r="AB56" i="8"/>
  <c r="V56" i="8"/>
  <c r="M56" i="8"/>
  <c r="J56" i="8"/>
  <c r="Y56" i="8"/>
  <c r="S56" i="8"/>
  <c r="P56" i="8"/>
  <c r="X56" i="8"/>
  <c r="L56" i="8"/>
  <c r="R56" i="8"/>
  <c r="O56" i="8"/>
  <c r="U56" i="8"/>
  <c r="I56" i="8"/>
  <c r="AA56" i="8"/>
  <c r="G59" i="8"/>
  <c r="J59" i="8" s="1"/>
  <c r="P58" i="8"/>
  <c r="J58" i="8"/>
  <c r="E59" i="8"/>
  <c r="D59" i="8"/>
  <c r="S58" i="8"/>
  <c r="V58" i="8"/>
  <c r="AB58" i="8"/>
  <c r="M58" i="8"/>
  <c r="B61" i="8"/>
  <c r="AD61" i="8" s="1"/>
  <c r="L58" i="8"/>
  <c r="U58" i="8"/>
  <c r="X58" i="8"/>
  <c r="AA58" i="8"/>
  <c r="R58" i="8"/>
  <c r="O58" i="8"/>
  <c r="E277" i="17"/>
  <c r="F277" i="17"/>
  <c r="G277" i="17"/>
  <c r="D277" i="17"/>
  <c r="H278" i="17"/>
  <c r="C278" i="17"/>
  <c r="B279" i="17"/>
  <c r="B280" i="17" s="1"/>
  <c r="F60" i="8" l="1"/>
  <c r="U60" i="8" s="1"/>
  <c r="G60" i="8"/>
  <c r="S60" i="8" s="1"/>
  <c r="D60" i="8"/>
  <c r="E60" i="8"/>
  <c r="U59" i="8"/>
  <c r="L59" i="8"/>
  <c r="R59" i="8"/>
  <c r="I59" i="8"/>
  <c r="O59" i="8"/>
  <c r="AA59" i="8"/>
  <c r="Y59" i="8"/>
  <c r="V59" i="8"/>
  <c r="M59" i="8"/>
  <c r="P59" i="8"/>
  <c r="AB59" i="8"/>
  <c r="S59" i="8"/>
  <c r="F61" i="8"/>
  <c r="AA61" i="8" s="1"/>
  <c r="B62" i="8"/>
  <c r="AD62" i="8" s="1"/>
  <c r="D61" i="8"/>
  <c r="E61" i="8"/>
  <c r="G61" i="8"/>
  <c r="M61" i="8" s="1"/>
  <c r="H280" i="17"/>
  <c r="C280" i="17"/>
  <c r="D278" i="17"/>
  <c r="F278" i="17"/>
  <c r="E278" i="17"/>
  <c r="G278" i="17"/>
  <c r="C279" i="17"/>
  <c r="H279" i="17"/>
  <c r="B281" i="17"/>
  <c r="L60" i="8" l="1"/>
  <c r="X60" i="8"/>
  <c r="AA60" i="8"/>
  <c r="O60" i="8"/>
  <c r="I60" i="8"/>
  <c r="M60" i="8"/>
  <c r="Y60" i="8"/>
  <c r="P60" i="8"/>
  <c r="J60" i="8"/>
  <c r="AB60" i="8"/>
  <c r="R60" i="8"/>
  <c r="V60" i="8"/>
  <c r="J61" i="8"/>
  <c r="Y61" i="8"/>
  <c r="U61" i="8"/>
  <c r="V61" i="8"/>
  <c r="L61" i="8"/>
  <c r="B63" i="8"/>
  <c r="AD63" i="8" s="1"/>
  <c r="O61" i="8"/>
  <c r="X61" i="8"/>
  <c r="G62" i="8"/>
  <c r="M62" i="8" s="1"/>
  <c r="I61" i="8"/>
  <c r="AB61" i="8"/>
  <c r="F62" i="8"/>
  <c r="I62" i="8" s="1"/>
  <c r="R61" i="8"/>
  <c r="E62" i="8"/>
  <c r="S61" i="8"/>
  <c r="D62" i="8"/>
  <c r="P61" i="8"/>
  <c r="F280" i="17"/>
  <c r="G280" i="17"/>
  <c r="D280" i="17"/>
  <c r="E280" i="17"/>
  <c r="H281" i="17"/>
  <c r="C281" i="17"/>
  <c r="B282" i="17"/>
  <c r="E279" i="17"/>
  <c r="G279" i="17"/>
  <c r="D279" i="17"/>
  <c r="F279" i="17"/>
  <c r="B64" i="8" l="1"/>
  <c r="AD64" i="8" s="1"/>
  <c r="G63" i="8"/>
  <c r="V63" i="8" s="1"/>
  <c r="R62" i="8"/>
  <c r="V62" i="8"/>
  <c r="AB62" i="8"/>
  <c r="J62" i="8"/>
  <c r="AA62" i="8"/>
  <c r="L62" i="8"/>
  <c r="O62" i="8"/>
  <c r="X62" i="8"/>
  <c r="D63" i="8"/>
  <c r="F63" i="8"/>
  <c r="X63" i="8" s="1"/>
  <c r="E63" i="8"/>
  <c r="Y62" i="8"/>
  <c r="S62" i="8"/>
  <c r="U62" i="8"/>
  <c r="P62" i="8"/>
  <c r="H282" i="17"/>
  <c r="C282" i="17"/>
  <c r="B283" i="17"/>
  <c r="D281" i="17"/>
  <c r="E281" i="17"/>
  <c r="F281" i="17"/>
  <c r="G281" i="17"/>
  <c r="AB63" i="8" l="1"/>
  <c r="Y63" i="8"/>
  <c r="S63" i="8"/>
  <c r="P63" i="8"/>
  <c r="B65" i="8"/>
  <c r="AD65" i="8" s="1"/>
  <c r="D64" i="8"/>
  <c r="E64" i="8"/>
  <c r="F64" i="8"/>
  <c r="R64" i="8" s="1"/>
  <c r="G64" i="8"/>
  <c r="P64" i="8" s="1"/>
  <c r="J63" i="8"/>
  <c r="M63" i="8"/>
  <c r="L63" i="8"/>
  <c r="I63" i="8"/>
  <c r="AA63" i="8"/>
  <c r="O63" i="8"/>
  <c r="R63" i="8"/>
  <c r="U63" i="8"/>
  <c r="C283" i="17"/>
  <c r="H283" i="17"/>
  <c r="B284" i="17"/>
  <c r="D282" i="17"/>
  <c r="G282" i="17"/>
  <c r="F282" i="17"/>
  <c r="E282" i="17"/>
  <c r="AA64" i="8" l="1"/>
  <c r="F65" i="8"/>
  <c r="U65" i="8" s="1"/>
  <c r="B66" i="8"/>
  <c r="AD66" i="8" s="1"/>
  <c r="L64" i="8"/>
  <c r="U64" i="8"/>
  <c r="V64" i="8"/>
  <c r="Y64" i="8"/>
  <c r="O64" i="8"/>
  <c r="I64" i="8"/>
  <c r="M64" i="8"/>
  <c r="X64" i="8"/>
  <c r="AB64" i="8"/>
  <c r="J64" i="8"/>
  <c r="G65" i="8"/>
  <c r="J65" i="8" s="1"/>
  <c r="S64" i="8"/>
  <c r="E65" i="8"/>
  <c r="D65" i="8"/>
  <c r="C284" i="17"/>
  <c r="H284" i="17"/>
  <c r="B285" i="17"/>
  <c r="G283" i="17"/>
  <c r="E283" i="17"/>
  <c r="D283" i="17"/>
  <c r="F283" i="17"/>
  <c r="B67" i="8" l="1"/>
  <c r="AD67" i="8" s="1"/>
  <c r="I65" i="8"/>
  <c r="X65" i="8"/>
  <c r="D66" i="8"/>
  <c r="E66" i="8"/>
  <c r="G66" i="8"/>
  <c r="Y66" i="8" s="1"/>
  <c r="L65" i="8"/>
  <c r="O65" i="8"/>
  <c r="S65" i="8"/>
  <c r="F66" i="8"/>
  <c r="I66" i="8" s="1"/>
  <c r="P65" i="8"/>
  <c r="R65" i="8"/>
  <c r="AA65" i="8"/>
  <c r="M65" i="8"/>
  <c r="V65" i="8"/>
  <c r="AB65" i="8"/>
  <c r="Y65" i="8"/>
  <c r="D284" i="17"/>
  <c r="E284" i="17"/>
  <c r="G284" i="17"/>
  <c r="F284" i="17"/>
  <c r="C285" i="17"/>
  <c r="H285" i="17"/>
  <c r="B286" i="17"/>
  <c r="G67" i="8" l="1"/>
  <c r="P67" i="8" s="1"/>
  <c r="B68" i="8"/>
  <c r="E68" i="8" s="1"/>
  <c r="D67" i="8"/>
  <c r="E67" i="8"/>
  <c r="F67" i="8"/>
  <c r="AA67" i="8" s="1"/>
  <c r="X66" i="8"/>
  <c r="R66" i="8"/>
  <c r="U66" i="8"/>
  <c r="AA66" i="8"/>
  <c r="M66" i="8"/>
  <c r="S66" i="8"/>
  <c r="V66" i="8"/>
  <c r="AB66" i="8"/>
  <c r="J66" i="8"/>
  <c r="P66" i="8"/>
  <c r="O66" i="8"/>
  <c r="L66" i="8"/>
  <c r="H286" i="17"/>
  <c r="C286" i="17"/>
  <c r="B287" i="17"/>
  <c r="E285" i="17"/>
  <c r="G285" i="17"/>
  <c r="D285" i="17"/>
  <c r="F285" i="17"/>
  <c r="M67" i="8" l="1"/>
  <c r="AB67" i="8"/>
  <c r="J67" i="8"/>
  <c r="Y67" i="8"/>
  <c r="S67" i="8"/>
  <c r="V67" i="8"/>
  <c r="B69" i="8"/>
  <c r="AD69" i="8" s="1"/>
  <c r="AD68" i="8"/>
  <c r="F68" i="8"/>
  <c r="O68" i="8" s="1"/>
  <c r="D68" i="8"/>
  <c r="G68" i="8"/>
  <c r="P68" i="8" s="1"/>
  <c r="I67" i="8"/>
  <c r="O67" i="8"/>
  <c r="X67" i="8"/>
  <c r="U67" i="8"/>
  <c r="R67" i="8"/>
  <c r="L67" i="8"/>
  <c r="H287" i="17"/>
  <c r="C287" i="17"/>
  <c r="B288" i="17"/>
  <c r="G286" i="17"/>
  <c r="D286" i="17"/>
  <c r="F286" i="17"/>
  <c r="E286" i="17"/>
  <c r="D69" i="8" l="1"/>
  <c r="F69" i="8"/>
  <c r="L69" i="8" s="1"/>
  <c r="B70" i="8"/>
  <c r="AD70" i="8" s="1"/>
  <c r="G69" i="8"/>
  <c r="V69" i="8" s="1"/>
  <c r="E69" i="8"/>
  <c r="U68" i="8"/>
  <c r="X68" i="8"/>
  <c r="R68" i="8"/>
  <c r="L68" i="8"/>
  <c r="AA68" i="8"/>
  <c r="I68" i="8"/>
  <c r="J68" i="8"/>
  <c r="AB68" i="8"/>
  <c r="M68" i="8"/>
  <c r="Y68" i="8"/>
  <c r="V68" i="8"/>
  <c r="S68" i="8"/>
  <c r="D287" i="17"/>
  <c r="E287" i="17"/>
  <c r="G287" i="17"/>
  <c r="F287" i="17"/>
  <c r="H288" i="17"/>
  <c r="C288" i="17"/>
  <c r="B289" i="17"/>
  <c r="G70" i="8" l="1"/>
  <c r="AB70" i="8" s="1"/>
  <c r="B71" i="8"/>
  <c r="AD71" i="8" s="1"/>
  <c r="U69" i="8"/>
  <c r="AA69" i="8"/>
  <c r="I69" i="8"/>
  <c r="X69" i="8"/>
  <c r="J69" i="8"/>
  <c r="F70" i="8"/>
  <c r="I70" i="8" s="1"/>
  <c r="D70" i="8"/>
  <c r="E70" i="8"/>
  <c r="M69" i="8"/>
  <c r="S69" i="8"/>
  <c r="P69" i="8"/>
  <c r="R69" i="8"/>
  <c r="O69" i="8"/>
  <c r="Y69" i="8"/>
  <c r="AB69" i="8"/>
  <c r="C289" i="17"/>
  <c r="H289" i="17"/>
  <c r="B290" i="17"/>
  <c r="G288" i="17"/>
  <c r="D288" i="17"/>
  <c r="F288" i="17"/>
  <c r="E288" i="17"/>
  <c r="Y70" i="8" l="1"/>
  <c r="J70" i="8"/>
  <c r="V70" i="8"/>
  <c r="S70" i="8"/>
  <c r="M70" i="8"/>
  <c r="D71" i="8"/>
  <c r="G71" i="8"/>
  <c r="J71" i="8" s="1"/>
  <c r="P70" i="8"/>
  <c r="F71" i="8"/>
  <c r="AA71" i="8" s="1"/>
  <c r="B72" i="8"/>
  <c r="AD72" i="8" s="1"/>
  <c r="E71" i="8"/>
  <c r="O70" i="8"/>
  <c r="AA70" i="8"/>
  <c r="U70" i="8"/>
  <c r="L70" i="8"/>
  <c r="X70" i="8"/>
  <c r="R70" i="8"/>
  <c r="C290" i="17"/>
  <c r="H290" i="17"/>
  <c r="B291" i="17"/>
  <c r="D289" i="17"/>
  <c r="G289" i="17"/>
  <c r="F289" i="17"/>
  <c r="E289" i="17"/>
  <c r="B73" i="8" l="1"/>
  <c r="AD73" i="8" s="1"/>
  <c r="Y71" i="8"/>
  <c r="E72" i="8"/>
  <c r="S71" i="8"/>
  <c r="V71" i="8"/>
  <c r="AB71" i="8"/>
  <c r="L71" i="8"/>
  <c r="X71" i="8"/>
  <c r="U71" i="8"/>
  <c r="I71" i="8"/>
  <c r="P71" i="8"/>
  <c r="F72" i="8"/>
  <c r="R72" i="8" s="1"/>
  <c r="M71" i="8"/>
  <c r="G72" i="8"/>
  <c r="J72" i="8" s="1"/>
  <c r="O71" i="8"/>
  <c r="D72" i="8"/>
  <c r="R71" i="8"/>
  <c r="B74" i="8"/>
  <c r="AD74" i="8" s="1"/>
  <c r="G290" i="17"/>
  <c r="D290" i="17"/>
  <c r="E290" i="17"/>
  <c r="F290" i="17"/>
  <c r="H291" i="17"/>
  <c r="C291" i="17"/>
  <c r="B292" i="17"/>
  <c r="Y72" i="8" l="1"/>
  <c r="AA72" i="8"/>
  <c r="E73" i="8"/>
  <c r="O72" i="8"/>
  <c r="D73" i="8"/>
  <c r="P72" i="8"/>
  <c r="F73" i="8"/>
  <c r="O73" i="8" s="1"/>
  <c r="I72" i="8"/>
  <c r="V72" i="8"/>
  <c r="G73" i="8"/>
  <c r="Y73" i="8" s="1"/>
  <c r="AB72" i="8"/>
  <c r="U72" i="8"/>
  <c r="M72" i="8"/>
  <c r="S72" i="8"/>
  <c r="L72" i="8"/>
  <c r="X72" i="8"/>
  <c r="E74" i="8"/>
  <c r="D74" i="8"/>
  <c r="G74" i="8"/>
  <c r="V74" i="8" s="1"/>
  <c r="B75" i="8"/>
  <c r="AD75" i="8" s="1"/>
  <c r="F74" i="8"/>
  <c r="O74" i="8" s="1"/>
  <c r="C292" i="17"/>
  <c r="H292" i="17"/>
  <c r="B293" i="17"/>
  <c r="D291" i="17"/>
  <c r="F291" i="17"/>
  <c r="E291" i="17"/>
  <c r="G291" i="17"/>
  <c r="AB73" i="8" l="1"/>
  <c r="M73" i="8"/>
  <c r="AA73" i="8"/>
  <c r="U73" i="8"/>
  <c r="X73" i="8"/>
  <c r="V73" i="8"/>
  <c r="I73" i="8"/>
  <c r="L73" i="8"/>
  <c r="R73" i="8"/>
  <c r="S73" i="8"/>
  <c r="P73" i="8"/>
  <c r="J73" i="8"/>
  <c r="X74" i="8"/>
  <c r="B76" i="8"/>
  <c r="AD76" i="8" s="1"/>
  <c r="J74" i="8"/>
  <c r="E75" i="8"/>
  <c r="D75" i="8"/>
  <c r="P74" i="8"/>
  <c r="F75" i="8"/>
  <c r="U75" i="8" s="1"/>
  <c r="S74" i="8"/>
  <c r="M74" i="8"/>
  <c r="R74" i="8"/>
  <c r="Y74" i="8"/>
  <c r="AB74" i="8"/>
  <c r="AA74" i="8"/>
  <c r="G75" i="8"/>
  <c r="AB75" i="8" s="1"/>
  <c r="U74" i="8"/>
  <c r="I74" i="8"/>
  <c r="L74" i="8"/>
  <c r="C293" i="17"/>
  <c r="H293" i="17"/>
  <c r="B294" i="17"/>
  <c r="D292" i="17"/>
  <c r="G292" i="17"/>
  <c r="F292" i="17"/>
  <c r="E292" i="17"/>
  <c r="B77" i="8" l="1"/>
  <c r="AD77" i="8" s="1"/>
  <c r="E76" i="8"/>
  <c r="G76" i="8"/>
  <c r="P76" i="8" s="1"/>
  <c r="V75" i="8"/>
  <c r="Y75" i="8"/>
  <c r="M75" i="8"/>
  <c r="D76" i="8"/>
  <c r="F76" i="8"/>
  <c r="X76" i="8" s="1"/>
  <c r="S75" i="8"/>
  <c r="P75" i="8"/>
  <c r="I75" i="8"/>
  <c r="O75" i="8"/>
  <c r="J75" i="8"/>
  <c r="AA75" i="8"/>
  <c r="R75" i="8"/>
  <c r="L75" i="8"/>
  <c r="X75" i="8"/>
  <c r="F293" i="17"/>
  <c r="D293" i="17"/>
  <c r="E293" i="17"/>
  <c r="G293" i="17"/>
  <c r="C294" i="17"/>
  <c r="H294" i="17"/>
  <c r="B295" i="17"/>
  <c r="B78" i="8" l="1"/>
  <c r="AD78" i="8" s="1"/>
  <c r="D77" i="8"/>
  <c r="E77" i="8"/>
  <c r="F77" i="8"/>
  <c r="U77" i="8" s="1"/>
  <c r="G77" i="8"/>
  <c r="Y77" i="8" s="1"/>
  <c r="Y76" i="8"/>
  <c r="M76" i="8"/>
  <c r="AB76" i="8"/>
  <c r="J76" i="8"/>
  <c r="V76" i="8"/>
  <c r="S76" i="8"/>
  <c r="U76" i="8"/>
  <c r="I76" i="8"/>
  <c r="O76" i="8"/>
  <c r="R76" i="8"/>
  <c r="AA76" i="8"/>
  <c r="L76" i="8"/>
  <c r="H295" i="17"/>
  <c r="C295" i="17"/>
  <c r="B296" i="17"/>
  <c r="D294" i="17"/>
  <c r="E294" i="17"/>
  <c r="G294" i="17"/>
  <c r="F294" i="17"/>
  <c r="F78" i="8" l="1"/>
  <c r="O78" i="8" s="1"/>
  <c r="AA77" i="8"/>
  <c r="X77" i="8"/>
  <c r="L77" i="8"/>
  <c r="O77" i="8"/>
  <c r="I77" i="8"/>
  <c r="R77" i="8"/>
  <c r="M77" i="8"/>
  <c r="J77" i="8"/>
  <c r="S77" i="8"/>
  <c r="B79" i="8"/>
  <c r="AD79" i="8" s="1"/>
  <c r="V77" i="8"/>
  <c r="G78" i="8"/>
  <c r="Y78" i="8" s="1"/>
  <c r="AB77" i="8"/>
  <c r="D78" i="8"/>
  <c r="P77" i="8"/>
  <c r="E78" i="8"/>
  <c r="H296" i="17"/>
  <c r="C296" i="17"/>
  <c r="B297" i="17"/>
  <c r="D295" i="17"/>
  <c r="G295" i="17"/>
  <c r="E295" i="17"/>
  <c r="F295" i="17"/>
  <c r="AA78" i="8" l="1"/>
  <c r="R78" i="8"/>
  <c r="L78" i="8"/>
  <c r="U78" i="8"/>
  <c r="X78" i="8"/>
  <c r="I78" i="8"/>
  <c r="B80" i="8"/>
  <c r="AD80" i="8" s="1"/>
  <c r="E79" i="8"/>
  <c r="G79" i="8"/>
  <c r="S79" i="8" s="1"/>
  <c r="F79" i="8"/>
  <c r="I79" i="8" s="1"/>
  <c r="J78" i="8"/>
  <c r="P78" i="8"/>
  <c r="D79" i="8"/>
  <c r="AB78" i="8"/>
  <c r="M78" i="8"/>
  <c r="S78" i="8"/>
  <c r="V78" i="8"/>
  <c r="D296" i="17"/>
  <c r="E296" i="17"/>
  <c r="G296" i="17"/>
  <c r="F296" i="17"/>
  <c r="C297" i="17"/>
  <c r="H297" i="17"/>
  <c r="B298" i="17"/>
  <c r="B81" i="8" l="1"/>
  <c r="AD81" i="8" s="1"/>
  <c r="F80" i="8"/>
  <c r="AA80" i="8" s="1"/>
  <c r="M79" i="8"/>
  <c r="G80" i="8"/>
  <c r="AB80" i="8" s="1"/>
  <c r="AB79" i="8"/>
  <c r="AA79" i="8"/>
  <c r="O79" i="8"/>
  <c r="U79" i="8"/>
  <c r="D80" i="8"/>
  <c r="X79" i="8"/>
  <c r="E80" i="8"/>
  <c r="R79" i="8"/>
  <c r="P79" i="8"/>
  <c r="V79" i="8"/>
  <c r="Y79" i="8"/>
  <c r="J79" i="8"/>
  <c r="L79" i="8"/>
  <c r="F297" i="17"/>
  <c r="G297" i="17"/>
  <c r="D297" i="17"/>
  <c r="E297" i="17"/>
  <c r="C298" i="17"/>
  <c r="H298" i="17"/>
  <c r="B299" i="17"/>
  <c r="G81" i="8" l="1"/>
  <c r="P81" i="8" s="1"/>
  <c r="X80" i="8"/>
  <c r="B82" i="8"/>
  <c r="AD82" i="8" s="1"/>
  <c r="F81" i="8"/>
  <c r="L81" i="8" s="1"/>
  <c r="U80" i="8"/>
  <c r="L80" i="8"/>
  <c r="E81" i="8"/>
  <c r="D81" i="8"/>
  <c r="I80" i="8"/>
  <c r="R80" i="8"/>
  <c r="Y80" i="8"/>
  <c r="J80" i="8"/>
  <c r="M80" i="8"/>
  <c r="P80" i="8"/>
  <c r="S80" i="8"/>
  <c r="V80" i="8"/>
  <c r="O80" i="8"/>
  <c r="C299" i="17"/>
  <c r="H299" i="17"/>
  <c r="B300" i="17"/>
  <c r="D298" i="17"/>
  <c r="E298" i="17"/>
  <c r="F298" i="17"/>
  <c r="G298" i="17"/>
  <c r="AB81" i="8" l="1"/>
  <c r="M81" i="8"/>
  <c r="S81" i="8"/>
  <c r="V81" i="8"/>
  <c r="J81" i="8"/>
  <c r="Y81" i="8"/>
  <c r="X81" i="8"/>
  <c r="I81" i="8"/>
  <c r="AA81" i="8"/>
  <c r="U81" i="8"/>
  <c r="R81" i="8"/>
  <c r="B83" i="8"/>
  <c r="G83" i="8" s="1"/>
  <c r="F82" i="8"/>
  <c r="AA82" i="8" s="1"/>
  <c r="D82" i="8"/>
  <c r="G82" i="8"/>
  <c r="M82" i="8" s="1"/>
  <c r="E82" i="8"/>
  <c r="O81" i="8"/>
  <c r="C300" i="17"/>
  <c r="H300" i="17"/>
  <c r="B301" i="17"/>
  <c r="E299" i="17"/>
  <c r="F299" i="17"/>
  <c r="G299" i="17"/>
  <c r="D299" i="17"/>
  <c r="R82" i="8" l="1"/>
  <c r="U82" i="8"/>
  <c r="I82" i="8"/>
  <c r="O82" i="8"/>
  <c r="X82" i="8"/>
  <c r="F83" i="8"/>
  <c r="AA83" i="8" s="1"/>
  <c r="E83" i="8"/>
  <c r="D83" i="8"/>
  <c r="Y82" i="8"/>
  <c r="AD83" i="8"/>
  <c r="B84" i="8"/>
  <c r="AD84" i="8" s="1"/>
  <c r="AB82" i="8"/>
  <c r="J82" i="8"/>
  <c r="L82" i="8"/>
  <c r="S82" i="8"/>
  <c r="P82" i="8"/>
  <c r="V82" i="8"/>
  <c r="M83" i="8"/>
  <c r="S83" i="8"/>
  <c r="J83" i="8"/>
  <c r="AB83" i="8"/>
  <c r="V83" i="8"/>
  <c r="P83" i="8"/>
  <c r="Y83" i="8"/>
  <c r="C301" i="17"/>
  <c r="H301" i="17"/>
  <c r="B302" i="17"/>
  <c r="D300" i="17"/>
  <c r="F300" i="17"/>
  <c r="E300" i="17"/>
  <c r="G300" i="17"/>
  <c r="O83" i="8" l="1"/>
  <c r="X83" i="8"/>
  <c r="L83" i="8"/>
  <c r="U83" i="8"/>
  <c r="F84" i="8"/>
  <c r="AA84" i="8" s="1"/>
  <c r="I83" i="8"/>
  <c r="R83" i="8"/>
  <c r="E84" i="8"/>
  <c r="D84" i="8"/>
  <c r="B85" i="8"/>
  <c r="AD85" i="8" s="1"/>
  <c r="G84" i="8"/>
  <c r="AB84" i="8" s="1"/>
  <c r="C302" i="17"/>
  <c r="H302" i="17"/>
  <c r="B303" i="17"/>
  <c r="D301" i="17"/>
  <c r="E301" i="17"/>
  <c r="G301" i="17"/>
  <c r="F301" i="17"/>
  <c r="O84" i="8" l="1"/>
  <c r="R84" i="8"/>
  <c r="U84" i="8"/>
  <c r="X84" i="8"/>
  <c r="L84" i="8"/>
  <c r="I84" i="8"/>
  <c r="V84" i="8"/>
  <c r="Y84" i="8"/>
  <c r="D85" i="8"/>
  <c r="J84" i="8"/>
  <c r="G85" i="8"/>
  <c r="J85" i="8" s="1"/>
  <c r="B86" i="8"/>
  <c r="AD86" i="8" s="1"/>
  <c r="S84" i="8"/>
  <c r="E85" i="8"/>
  <c r="M84" i="8"/>
  <c r="P84" i="8"/>
  <c r="F85" i="8"/>
  <c r="AA85" i="8" s="1"/>
  <c r="C303" i="17"/>
  <c r="H303" i="17"/>
  <c r="B304" i="17"/>
  <c r="D302" i="17"/>
  <c r="E302" i="17"/>
  <c r="G302" i="17"/>
  <c r="F302" i="17"/>
  <c r="F86" i="8" l="1"/>
  <c r="O86" i="8" s="1"/>
  <c r="L85" i="8"/>
  <c r="E86" i="8"/>
  <c r="I85" i="8"/>
  <c r="G86" i="8"/>
  <c r="AB86" i="8" s="1"/>
  <c r="S85" i="8"/>
  <c r="P85" i="8"/>
  <c r="V85" i="8"/>
  <c r="D86" i="8"/>
  <c r="O85" i="8"/>
  <c r="B87" i="8"/>
  <c r="AD87" i="8" s="1"/>
  <c r="U85" i="8"/>
  <c r="M85" i="8"/>
  <c r="X85" i="8"/>
  <c r="R85" i="8"/>
  <c r="AB85" i="8"/>
  <c r="Y85" i="8"/>
  <c r="C304" i="17"/>
  <c r="H304" i="17"/>
  <c r="B305" i="17"/>
  <c r="G303" i="17"/>
  <c r="D303" i="17"/>
  <c r="F303" i="17"/>
  <c r="E303" i="17"/>
  <c r="D87" i="8" l="1"/>
  <c r="U86" i="8"/>
  <c r="F87" i="8"/>
  <c r="O87" i="8" s="1"/>
  <c r="V86" i="8"/>
  <c r="P86" i="8"/>
  <c r="AA86" i="8"/>
  <c r="G87" i="8"/>
  <c r="P87" i="8" s="1"/>
  <c r="B88" i="8"/>
  <c r="AD88" i="8" s="1"/>
  <c r="L86" i="8"/>
  <c r="R86" i="8"/>
  <c r="I86" i="8"/>
  <c r="M86" i="8"/>
  <c r="E87" i="8"/>
  <c r="Y86" i="8"/>
  <c r="J86" i="8"/>
  <c r="S86" i="8"/>
  <c r="X86" i="8"/>
  <c r="C305" i="17"/>
  <c r="H305" i="17"/>
  <c r="B306" i="17"/>
  <c r="E304" i="17"/>
  <c r="G304" i="17"/>
  <c r="D304" i="17"/>
  <c r="F304" i="17"/>
  <c r="U87" i="8" l="1"/>
  <c r="AA87" i="8"/>
  <c r="X87" i="8"/>
  <c r="R87" i="8"/>
  <c r="J87" i="8"/>
  <c r="AB87" i="8"/>
  <c r="S87" i="8"/>
  <c r="Y87" i="8"/>
  <c r="M87" i="8"/>
  <c r="E88" i="8"/>
  <c r="V87" i="8"/>
  <c r="I87" i="8"/>
  <c r="D88" i="8"/>
  <c r="F88" i="8"/>
  <c r="U88" i="8" s="1"/>
  <c r="L87" i="8"/>
  <c r="G88" i="8"/>
  <c r="J88" i="8" s="1"/>
  <c r="B89" i="8"/>
  <c r="AD89" i="8" s="1"/>
  <c r="C306" i="17"/>
  <c r="H306" i="17"/>
  <c r="B307" i="17"/>
  <c r="G305" i="17"/>
  <c r="F305" i="17"/>
  <c r="E305" i="17"/>
  <c r="D305" i="17"/>
  <c r="S88" i="8" l="1"/>
  <c r="M88" i="8"/>
  <c r="P88" i="8"/>
  <c r="V88" i="8"/>
  <c r="Y88" i="8"/>
  <c r="B90" i="8"/>
  <c r="F90" i="8" s="1"/>
  <c r="O90" i="8" s="1"/>
  <c r="X88" i="8"/>
  <c r="AB88" i="8"/>
  <c r="AA88" i="8"/>
  <c r="D89" i="8"/>
  <c r="R88" i="8"/>
  <c r="G89" i="8"/>
  <c r="S89" i="8" s="1"/>
  <c r="O88" i="8"/>
  <c r="L88" i="8"/>
  <c r="E89" i="8"/>
  <c r="I88" i="8"/>
  <c r="F89" i="8"/>
  <c r="R89" i="8" s="1"/>
  <c r="C307" i="17"/>
  <c r="H307" i="17"/>
  <c r="B308" i="17"/>
  <c r="F306" i="17"/>
  <c r="E306" i="17"/>
  <c r="G306" i="17"/>
  <c r="D306" i="17"/>
  <c r="G90" i="8" l="1"/>
  <c r="AB90" i="8" s="1"/>
  <c r="X89" i="8"/>
  <c r="X90" i="8"/>
  <c r="O89" i="8"/>
  <c r="AA90" i="8"/>
  <c r="AD90" i="8"/>
  <c r="R90" i="8"/>
  <c r="L89" i="8"/>
  <c r="U90" i="8"/>
  <c r="AA89" i="8"/>
  <c r="I90" i="8"/>
  <c r="I89" i="8"/>
  <c r="B91" i="8"/>
  <c r="AD91" i="8" s="1"/>
  <c r="L90" i="8"/>
  <c r="E90" i="8"/>
  <c r="D90" i="8"/>
  <c r="P89" i="8"/>
  <c r="V89" i="8"/>
  <c r="U89" i="8"/>
  <c r="Y89" i="8"/>
  <c r="J89" i="8"/>
  <c r="AB89" i="8"/>
  <c r="M89" i="8"/>
  <c r="C308" i="17"/>
  <c r="H308" i="17"/>
  <c r="B309" i="17"/>
  <c r="F307" i="17"/>
  <c r="G307" i="17"/>
  <c r="D307" i="17"/>
  <c r="E307" i="17"/>
  <c r="S90" i="8" l="1"/>
  <c r="Y90" i="8"/>
  <c r="M90" i="8"/>
  <c r="F91" i="8"/>
  <c r="L91" i="8" s="1"/>
  <c r="G91" i="8"/>
  <c r="J91" i="8" s="1"/>
  <c r="B92" i="8"/>
  <c r="G92" i="8" s="1"/>
  <c r="J90" i="8"/>
  <c r="P90" i="8"/>
  <c r="E91" i="8"/>
  <c r="V90" i="8"/>
  <c r="D91" i="8"/>
  <c r="C309" i="17"/>
  <c r="H309" i="17"/>
  <c r="B310" i="17"/>
  <c r="F308" i="17"/>
  <c r="E308" i="17"/>
  <c r="G308" i="17"/>
  <c r="D308" i="17"/>
  <c r="Y92" i="8" l="1"/>
  <c r="J92" i="8"/>
  <c r="M92" i="8"/>
  <c r="AB92" i="8"/>
  <c r="AA91" i="8"/>
  <c r="M91" i="8"/>
  <c r="R91" i="8"/>
  <c r="V91" i="8"/>
  <c r="E92" i="8"/>
  <c r="O91" i="8"/>
  <c r="Y91" i="8"/>
  <c r="S91" i="8"/>
  <c r="AB91" i="8"/>
  <c r="F92" i="8"/>
  <c r="O92" i="8" s="1"/>
  <c r="U91" i="8"/>
  <c r="I91" i="8"/>
  <c r="P91" i="8"/>
  <c r="D92" i="8"/>
  <c r="AD92" i="8"/>
  <c r="B93" i="8"/>
  <c r="X91" i="8"/>
  <c r="S92" i="8"/>
  <c r="V92" i="8"/>
  <c r="P92" i="8"/>
  <c r="C310" i="17"/>
  <c r="H310" i="17"/>
  <c r="B311" i="17"/>
  <c r="D309" i="17"/>
  <c r="G309" i="17"/>
  <c r="E309" i="17"/>
  <c r="F309" i="17"/>
  <c r="I92" i="8" l="1"/>
  <c r="AD93" i="8"/>
  <c r="D93" i="8"/>
  <c r="F93" i="8"/>
  <c r="E93" i="8"/>
  <c r="G93" i="8"/>
  <c r="L92" i="8"/>
  <c r="R92" i="8"/>
  <c r="AA92" i="8"/>
  <c r="U92" i="8"/>
  <c r="X92" i="8"/>
  <c r="B94" i="8"/>
  <c r="B95" i="8" s="1"/>
  <c r="C311" i="17"/>
  <c r="H311" i="17"/>
  <c r="B312" i="17"/>
  <c r="D310" i="17"/>
  <c r="G310" i="17"/>
  <c r="E310" i="17"/>
  <c r="F310" i="17"/>
  <c r="H231" i="5" l="1"/>
  <c r="H223" i="5"/>
  <c r="H227" i="5"/>
  <c r="AD95" i="8"/>
  <c r="F95" i="8"/>
  <c r="R95" i="8" s="1"/>
  <c r="G95" i="8"/>
  <c r="M95" i="8" s="1"/>
  <c r="D95" i="8"/>
  <c r="B96" i="8"/>
  <c r="AD96" i="8" s="1"/>
  <c r="E95" i="8"/>
  <c r="P93" i="8"/>
  <c r="Y93" i="8"/>
  <c r="S93" i="8"/>
  <c r="V93" i="8"/>
  <c r="J93" i="8"/>
  <c r="M93" i="8"/>
  <c r="AB93" i="8"/>
  <c r="R93" i="8"/>
  <c r="L93" i="8"/>
  <c r="U93" i="8"/>
  <c r="X93" i="8"/>
  <c r="AA93" i="8"/>
  <c r="O93" i="8"/>
  <c r="I93" i="8"/>
  <c r="G94" i="8"/>
  <c r="AD94" i="8"/>
  <c r="D94" i="8"/>
  <c r="F94" i="8"/>
  <c r="E94" i="8"/>
  <c r="L95" i="8"/>
  <c r="S95" i="8"/>
  <c r="B20" i="5"/>
  <c r="B45" i="5"/>
  <c r="B42" i="5"/>
  <c r="B19" i="5"/>
  <c r="B50" i="5"/>
  <c r="B133" i="5"/>
  <c r="B18" i="5"/>
  <c r="B220" i="5"/>
  <c r="B30" i="5"/>
  <c r="B44" i="5"/>
  <c r="H98" i="5"/>
  <c r="B7" i="5"/>
  <c r="B21" i="5"/>
  <c r="H224" i="5"/>
  <c r="H220" i="5"/>
  <c r="H216" i="5"/>
  <c r="H212" i="5"/>
  <c r="H228" i="5"/>
  <c r="H208" i="5"/>
  <c r="B404" i="7"/>
  <c r="B405" i="7"/>
  <c r="B406" i="7" s="1"/>
  <c r="B336" i="7"/>
  <c r="H184" i="5"/>
  <c r="H201" i="5"/>
  <c r="H187" i="5"/>
  <c r="H181" i="5"/>
  <c r="H196" i="5"/>
  <c r="H204" i="5"/>
  <c r="B275" i="7"/>
  <c r="B274" i="7" s="1"/>
  <c r="B8" i="5"/>
  <c r="B277" i="7"/>
  <c r="B278" i="7" s="1"/>
  <c r="B276" i="7"/>
  <c r="B9" i="5"/>
  <c r="H7" i="5"/>
  <c r="B98" i="5"/>
  <c r="B190" i="7"/>
  <c r="B191" i="7" s="1"/>
  <c r="B169" i="7"/>
  <c r="B177" i="7"/>
  <c r="B173" i="7"/>
  <c r="B176" i="7"/>
  <c r="B180" i="7"/>
  <c r="B171" i="7"/>
  <c r="B179" i="7"/>
  <c r="B181" i="7"/>
  <c r="B182" i="7" s="1"/>
  <c r="B174" i="7"/>
  <c r="B100" i="5"/>
  <c r="B203" i="7"/>
  <c r="B204" i="7" s="1"/>
  <c r="B99" i="5"/>
  <c r="B170" i="7"/>
  <c r="B184" i="7"/>
  <c r="B183" i="7" s="1"/>
  <c r="B202" i="7"/>
  <c r="B172" i="7"/>
  <c r="B175" i="7"/>
  <c r="B201" i="7"/>
  <c r="B200" i="7" s="1"/>
  <c r="B193" i="7"/>
  <c r="B192" i="7" s="1"/>
  <c r="B178" i="7"/>
  <c r="H198" i="5"/>
  <c r="H151" i="5"/>
  <c r="H160" i="5"/>
  <c r="H199" i="5"/>
  <c r="H185" i="5"/>
  <c r="H175" i="5"/>
  <c r="H155" i="5"/>
  <c r="H140" i="5"/>
  <c r="H121" i="5"/>
  <c r="H202" i="5"/>
  <c r="H182" i="5"/>
  <c r="H131" i="5"/>
  <c r="H197" i="5"/>
  <c r="H135" i="5"/>
  <c r="H194" i="5"/>
  <c r="H113" i="5"/>
  <c r="H128" i="5"/>
  <c r="H192" i="5"/>
  <c r="H179" i="5"/>
  <c r="C312" i="17"/>
  <c r="H312" i="17"/>
  <c r="H885" i="17" s="1"/>
  <c r="B71" i="5"/>
  <c r="B332" i="7"/>
  <c r="B331" i="7" s="1"/>
  <c r="B272" i="7"/>
  <c r="B273" i="7" s="1"/>
  <c r="B295" i="7"/>
  <c r="B296" i="7" s="1"/>
  <c r="B221" i="7"/>
  <c r="B218" i="5"/>
  <c r="B90" i="7"/>
  <c r="B163" i="7"/>
  <c r="H57" i="5"/>
  <c r="B14" i="5"/>
  <c r="B41" i="5"/>
  <c r="B172" i="5"/>
  <c r="B141" i="5"/>
  <c r="H25" i="5"/>
  <c r="B77" i="7"/>
  <c r="B156" i="7"/>
  <c r="B321" i="7"/>
  <c r="B233" i="5"/>
  <c r="H119" i="5"/>
  <c r="B270" i="5"/>
  <c r="H111" i="5"/>
  <c r="B150" i="7"/>
  <c r="B113" i="5"/>
  <c r="B122" i="7"/>
  <c r="B121" i="7" s="1"/>
  <c r="B87" i="7"/>
  <c r="B86" i="7" s="1"/>
  <c r="B126" i="7"/>
  <c r="B353" i="7"/>
  <c r="B170" i="5"/>
  <c r="H173" i="5"/>
  <c r="H177" i="5"/>
  <c r="B165" i="7"/>
  <c r="B178" i="5"/>
  <c r="H145" i="5"/>
  <c r="B355" i="7"/>
  <c r="B335" i="7"/>
  <c r="H171" i="5"/>
  <c r="B255" i="5"/>
  <c r="B250" i="5"/>
  <c r="B92" i="5"/>
  <c r="H95" i="5"/>
  <c r="B356" i="7"/>
  <c r="B281" i="5"/>
  <c r="B149" i="7"/>
  <c r="B148" i="7" s="1"/>
  <c r="B320" i="7"/>
  <c r="B167" i="5"/>
  <c r="B33" i="7"/>
  <c r="B123" i="5"/>
  <c r="B114" i="5"/>
  <c r="B195" i="5"/>
  <c r="B137" i="5"/>
  <c r="B280" i="5"/>
  <c r="H188" i="5"/>
  <c r="B329" i="7"/>
  <c r="B330" i="7" s="1"/>
  <c r="B34" i="5"/>
  <c r="B216" i="7"/>
  <c r="B197" i="5"/>
  <c r="B105" i="5"/>
  <c r="B131" i="5"/>
  <c r="H83" i="5"/>
  <c r="B369" i="7"/>
  <c r="B50" i="7"/>
  <c r="B96" i="7"/>
  <c r="B156" i="5"/>
  <c r="B223" i="5"/>
  <c r="B217" i="5"/>
  <c r="H101" i="5"/>
  <c r="B257" i="5"/>
  <c r="H167" i="5"/>
  <c r="B32" i="7"/>
  <c r="B251" i="5"/>
  <c r="H122" i="5"/>
  <c r="H80" i="5"/>
  <c r="B155" i="7"/>
  <c r="B154" i="7" s="1"/>
  <c r="H133" i="5"/>
  <c r="B80" i="5"/>
  <c r="B265" i="5"/>
  <c r="B211" i="7"/>
  <c r="B210" i="7" s="1"/>
  <c r="B67" i="5"/>
  <c r="B235" i="5"/>
  <c r="B226" i="5"/>
  <c r="H141" i="5"/>
  <c r="B185" i="5"/>
  <c r="H138" i="5"/>
  <c r="B312" i="7"/>
  <c r="H50" i="5"/>
  <c r="H165" i="5"/>
  <c r="B243" i="5"/>
  <c r="B226" i="7"/>
  <c r="B30" i="7"/>
  <c r="B26" i="7"/>
  <c r="B246" i="5"/>
  <c r="B168" i="5"/>
  <c r="B88" i="7"/>
  <c r="B177" i="5"/>
  <c r="B236" i="5"/>
  <c r="B223" i="7"/>
  <c r="B132" i="7"/>
  <c r="B60" i="7"/>
  <c r="B367" i="7"/>
  <c r="H143" i="5"/>
  <c r="B43" i="5"/>
  <c r="B162" i="5"/>
  <c r="B103" i="5"/>
  <c r="B225" i="5"/>
  <c r="B132" i="5"/>
  <c r="H31" i="5"/>
  <c r="B140" i="7"/>
  <c r="B116" i="5"/>
  <c r="B40" i="7"/>
  <c r="B186" i="5"/>
  <c r="H89" i="5"/>
  <c r="B248" i="7"/>
  <c r="B249" i="7" s="1"/>
  <c r="B352" i="7"/>
  <c r="B101" i="5"/>
  <c r="B260" i="5"/>
  <c r="B145" i="7"/>
  <c r="B146" i="7" s="1"/>
  <c r="B128" i="5"/>
  <c r="B118" i="5"/>
  <c r="B202" i="5"/>
  <c r="B366" i="7"/>
  <c r="B224" i="5"/>
  <c r="H39" i="5"/>
  <c r="B200" i="5"/>
  <c r="B215" i="5"/>
  <c r="B108" i="5"/>
  <c r="B68" i="7"/>
  <c r="B69" i="7" s="1"/>
  <c r="B51" i="7"/>
  <c r="B66" i="5"/>
  <c r="B138" i="5"/>
  <c r="B27" i="7"/>
  <c r="B134" i="7"/>
  <c r="B43" i="7"/>
  <c r="B221" i="5"/>
  <c r="B315" i="7"/>
  <c r="B271" i="7"/>
  <c r="B270" i="7" s="1"/>
  <c r="H158" i="5"/>
  <c r="B22" i="5"/>
  <c r="B29" i="5"/>
  <c r="B84" i="5"/>
  <c r="B253" i="5"/>
  <c r="B138" i="7"/>
  <c r="B104" i="7"/>
  <c r="B61" i="5"/>
  <c r="H153" i="5"/>
  <c r="H109" i="5"/>
  <c r="H115" i="5"/>
  <c r="B90" i="5"/>
  <c r="B338" i="7"/>
  <c r="B157" i="5"/>
  <c r="B110" i="5"/>
  <c r="B228" i="7"/>
  <c r="B348" i="7"/>
  <c r="B158" i="7"/>
  <c r="B192" i="5"/>
  <c r="B179" i="5"/>
  <c r="B63" i="5"/>
  <c r="B233" i="7"/>
  <c r="B36" i="5"/>
  <c r="B284" i="5"/>
  <c r="B196" i="5"/>
  <c r="B23" i="5"/>
  <c r="B62" i="7"/>
  <c r="B224" i="7"/>
  <c r="B276" i="5"/>
  <c r="B191" i="5"/>
  <c r="B285" i="7"/>
  <c r="B284" i="7" s="1"/>
  <c r="B251" i="7"/>
  <c r="B250" i="7" s="1"/>
  <c r="B346" i="7"/>
  <c r="B127" i="5"/>
  <c r="H180" i="5"/>
  <c r="B111" i="5"/>
  <c r="B74" i="7"/>
  <c r="B222" i="5"/>
  <c r="B79" i="7"/>
  <c r="B171" i="5"/>
  <c r="B77" i="5"/>
  <c r="B418" i="7"/>
  <c r="B417" i="7" s="1"/>
  <c r="B289" i="7"/>
  <c r="B290" i="7" s="1"/>
  <c r="B106" i="5"/>
  <c r="B71" i="7"/>
  <c r="B70" i="7" s="1"/>
  <c r="B108" i="7"/>
  <c r="B109" i="7" s="1"/>
  <c r="B150" i="5"/>
  <c r="B105" i="7"/>
  <c r="B53" i="5"/>
  <c r="B424" i="7"/>
  <c r="B425" i="7" s="1"/>
  <c r="B136" i="5"/>
  <c r="B121" i="5"/>
  <c r="B220" i="7"/>
  <c r="B64" i="5"/>
  <c r="B280" i="7"/>
  <c r="B279" i="7" s="1"/>
  <c r="B125" i="7"/>
  <c r="B187" i="5"/>
  <c r="B207" i="7"/>
  <c r="B206" i="7" s="1"/>
  <c r="B213" i="5"/>
  <c r="B125" i="5"/>
  <c r="H186" i="5"/>
  <c r="B33" i="5"/>
  <c r="B252" i="7"/>
  <c r="B253" i="7" s="1"/>
  <c r="B17" i="5"/>
  <c r="B255" i="7"/>
  <c r="B254" i="7" s="1"/>
  <c r="B337" i="7"/>
  <c r="B188" i="5"/>
  <c r="H124" i="5"/>
  <c r="B175" i="5"/>
  <c r="B325" i="7"/>
  <c r="B324" i="7" s="1"/>
  <c r="B208" i="5"/>
  <c r="B237" i="5"/>
  <c r="B249" i="5"/>
  <c r="B113" i="7"/>
  <c r="B114" i="7" s="1"/>
  <c r="B24" i="5"/>
  <c r="B57" i="5"/>
  <c r="B56" i="7"/>
  <c r="B55" i="7" s="1"/>
  <c r="B218" i="7"/>
  <c r="B107" i="5"/>
  <c r="B89" i="7"/>
  <c r="B151" i="5"/>
  <c r="B98" i="7"/>
  <c r="B32" i="5"/>
  <c r="B286" i="7"/>
  <c r="B45" i="7"/>
  <c r="B143" i="5"/>
  <c r="B162" i="7"/>
  <c r="B161" i="7" s="1"/>
  <c r="B205" i="5"/>
  <c r="B210" i="5"/>
  <c r="B29" i="7"/>
  <c r="B41" i="7"/>
  <c r="B57" i="7"/>
  <c r="B140" i="5"/>
  <c r="B81" i="7"/>
  <c r="B82" i="7" s="1"/>
  <c r="B44" i="7"/>
  <c r="B16" i="5"/>
  <c r="B351" i="7"/>
  <c r="B28" i="5"/>
  <c r="B322" i="7"/>
  <c r="B323" i="7" s="1"/>
  <c r="B345" i="7"/>
  <c r="B344" i="7" s="1"/>
  <c r="H77" i="5"/>
  <c r="B274" i="5"/>
  <c r="B298" i="7"/>
  <c r="B363" i="7"/>
  <c r="H71" i="5"/>
  <c r="B154" i="5"/>
  <c r="B82" i="5"/>
  <c r="B271" i="5"/>
  <c r="B151" i="7"/>
  <c r="B58" i="7"/>
  <c r="B165" i="5"/>
  <c r="B91" i="5"/>
  <c r="B65" i="5"/>
  <c r="B333" i="7"/>
  <c r="B334" i="7" s="1"/>
  <c r="B163" i="5"/>
  <c r="B230" i="7"/>
  <c r="B256" i="5"/>
  <c r="B119" i="5"/>
  <c r="B55" i="5"/>
  <c r="B40" i="5"/>
  <c r="B153" i="5"/>
  <c r="B227" i="5"/>
  <c r="B61" i="7"/>
  <c r="H126" i="5"/>
  <c r="B287" i="5"/>
  <c r="B206" i="5"/>
  <c r="B85" i="5"/>
  <c r="H136" i="5"/>
  <c r="B13" i="5"/>
  <c r="B326" i="7"/>
  <c r="B242" i="5"/>
  <c r="B37" i="7"/>
  <c r="B76" i="5"/>
  <c r="B128" i="7"/>
  <c r="B304" i="7"/>
  <c r="B303" i="7" s="1"/>
  <c r="B261" i="5"/>
  <c r="B291" i="5"/>
  <c r="B124" i="7"/>
  <c r="B99" i="7"/>
  <c r="B327" i="7"/>
  <c r="B75" i="7"/>
  <c r="B227" i="7"/>
  <c r="B48" i="7"/>
  <c r="H190" i="5"/>
  <c r="B259" i="7"/>
  <c r="B258" i="7" s="1"/>
  <c r="B120" i="5"/>
  <c r="B234" i="5"/>
  <c r="B256" i="7"/>
  <c r="B257" i="7" s="1"/>
  <c r="B174" i="5"/>
  <c r="B229" i="7"/>
  <c r="H10" i="5"/>
  <c r="B263" i="7"/>
  <c r="B78" i="5"/>
  <c r="B164" i="5"/>
  <c r="B73" i="7"/>
  <c r="B148" i="5"/>
  <c r="H183" i="5"/>
  <c r="B292" i="7"/>
  <c r="B291" i="7" s="1"/>
  <c r="B160" i="5"/>
  <c r="B78" i="7"/>
  <c r="B268" i="5"/>
  <c r="B56" i="5"/>
  <c r="B357" i="7"/>
  <c r="B358" i="7" s="1"/>
  <c r="B232" i="7"/>
  <c r="B282" i="7"/>
  <c r="B283" i="7" s="1"/>
  <c r="B286" i="5"/>
  <c r="B235" i="7"/>
  <c r="B409" i="7"/>
  <c r="B410" i="7" s="1"/>
  <c r="B183" i="5"/>
  <c r="B219" i="5"/>
  <c r="B47" i="5"/>
  <c r="B68" i="5"/>
  <c r="B149" i="5"/>
  <c r="B38" i="7"/>
  <c r="B265" i="7"/>
  <c r="B266" i="7" s="1"/>
  <c r="B263" i="5"/>
  <c r="B48" i="5"/>
  <c r="B58" i="5"/>
  <c r="B133" i="7"/>
  <c r="B159" i="7"/>
  <c r="B160" i="7" s="1"/>
  <c r="B31" i="5"/>
  <c r="B88" i="5"/>
  <c r="B262" i="5"/>
  <c r="B245" i="5"/>
  <c r="B173" i="5"/>
  <c r="B155" i="5"/>
  <c r="B166" i="7"/>
  <c r="B167" i="7" s="1"/>
  <c r="H117" i="5"/>
  <c r="B35" i="5"/>
  <c r="B157" i="7"/>
  <c r="B67" i="7"/>
  <c r="B145" i="5"/>
  <c r="B136" i="7"/>
  <c r="B198" i="5"/>
  <c r="B222" i="7"/>
  <c r="B46" i="5"/>
  <c r="B52" i="7"/>
  <c r="B53" i="7" s="1"/>
  <c r="H22" i="5"/>
  <c r="B278" i="5"/>
  <c r="B282" i="5"/>
  <c r="B49" i="7"/>
  <c r="H105" i="5"/>
  <c r="B93" i="5"/>
  <c r="B103" i="7"/>
  <c r="B38" i="5"/>
  <c r="H147" i="5"/>
  <c r="B289" i="5"/>
  <c r="B72" i="5"/>
  <c r="B97" i="5"/>
  <c r="B266" i="5"/>
  <c r="B199" i="5"/>
  <c r="B139" i="5"/>
  <c r="B11" i="5"/>
  <c r="B15" i="5"/>
  <c r="B294" i="7"/>
  <c r="B364" i="7"/>
  <c r="B318" i="7"/>
  <c r="B317" i="7" s="1"/>
  <c r="B308" i="7"/>
  <c r="B307" i="7" s="1"/>
  <c r="B260" i="7"/>
  <c r="B86" i="5"/>
  <c r="B64" i="7"/>
  <c r="B92" i="7"/>
  <c r="B339" i="7"/>
  <c r="B244" i="5"/>
  <c r="B301" i="7"/>
  <c r="B152" i="5"/>
  <c r="B194" i="5"/>
  <c r="B129" i="5"/>
  <c r="H92" i="5"/>
  <c r="H42" i="5"/>
  <c r="B54" i="5"/>
  <c r="B190" i="5"/>
  <c r="B247" i="7"/>
  <c r="H195" i="5"/>
  <c r="B283" i="5"/>
  <c r="B39" i="7"/>
  <c r="B123" i="7"/>
  <c r="H161" i="5"/>
  <c r="H169" i="5"/>
  <c r="B75" i="5"/>
  <c r="B231" i="5"/>
  <c r="B129" i="7"/>
  <c r="B39" i="5"/>
  <c r="H163" i="5"/>
  <c r="B51" i="5"/>
  <c r="B350" i="7"/>
  <c r="B319" i="7"/>
  <c r="B290" i="5"/>
  <c r="B52" i="5"/>
  <c r="B83" i="5"/>
  <c r="B116" i="7"/>
  <c r="B115" i="7" s="1"/>
  <c r="H68" i="5"/>
  <c r="B106" i="7"/>
  <c r="B217" i="7"/>
  <c r="B268" i="7"/>
  <c r="B269" i="5"/>
  <c r="B241" i="7"/>
  <c r="B242" i="7" s="1"/>
  <c r="B243" i="7" s="1"/>
  <c r="B176" i="5"/>
  <c r="B122" i="5"/>
  <c r="B238" i="5"/>
  <c r="B73" i="5"/>
  <c r="B124" i="5"/>
  <c r="B209" i="5"/>
  <c r="B247" i="5"/>
  <c r="B368" i="7"/>
  <c r="B12" i="5"/>
  <c r="B27" i="5"/>
  <c r="B267" i="5"/>
  <c r="B230" i="5"/>
  <c r="B10" i="5"/>
  <c r="B46" i="7"/>
  <c r="B101" i="7"/>
  <c r="B272" i="5"/>
  <c r="B181" i="5"/>
  <c r="B362" i="7"/>
  <c r="B63" i="7"/>
  <c r="B305" i="7"/>
  <c r="B306" i="7" s="1"/>
  <c r="B275" i="5"/>
  <c r="B76" i="7"/>
  <c r="B69" i="5"/>
  <c r="B180" i="5"/>
  <c r="B135" i="7"/>
  <c r="B169" i="5"/>
  <c r="B141" i="7"/>
  <c r="B166" i="5"/>
  <c r="H64" i="5"/>
  <c r="B215" i="7"/>
  <c r="B214" i="7" s="1"/>
  <c r="B203" i="5"/>
  <c r="B118" i="7"/>
  <c r="B347" i="7"/>
  <c r="B152" i="7"/>
  <c r="B153" i="7" s="1"/>
  <c r="B184" i="5"/>
  <c r="B354" i="7"/>
  <c r="H103" i="5"/>
  <c r="B232" i="5"/>
  <c r="B240" i="5"/>
  <c r="H129" i="5"/>
  <c r="B408" i="7"/>
  <c r="B407" i="7" s="1"/>
  <c r="B193" i="5"/>
  <c r="B234" i="7"/>
  <c r="B126" i="5"/>
  <c r="B115" i="5"/>
  <c r="B89" i="5"/>
  <c r="B201" i="5"/>
  <c r="B415" i="7"/>
  <c r="B414" i="7" s="1"/>
  <c r="B142" i="7"/>
  <c r="B143" i="7" s="1"/>
  <c r="B142" i="5"/>
  <c r="B59" i="7"/>
  <c r="B207" i="5"/>
  <c r="B342" i="7"/>
  <c r="B343" i="7" s="1"/>
  <c r="B239" i="5"/>
  <c r="B96" i="5"/>
  <c r="B264" i="5"/>
  <c r="B159" i="5"/>
  <c r="B241" i="5"/>
  <c r="B361" i="7"/>
  <c r="B236" i="7"/>
  <c r="B237" i="7" s="1"/>
  <c r="H75" i="5"/>
  <c r="B273" i="5"/>
  <c r="H85" i="5"/>
  <c r="B36" i="7"/>
  <c r="B117" i="5"/>
  <c r="B79" i="5"/>
  <c r="H54" i="5"/>
  <c r="B158" i="5"/>
  <c r="B288" i="7"/>
  <c r="B245" i="7"/>
  <c r="B244" i="7" s="1"/>
  <c r="B62" i="5"/>
  <c r="B412" i="7"/>
  <c r="B413" i="7" s="1"/>
  <c r="B288" i="5"/>
  <c r="B248" i="5"/>
  <c r="H35" i="5"/>
  <c r="B164" i="7"/>
  <c r="B95" i="5"/>
  <c r="B370" i="7"/>
  <c r="B371" i="7" s="1"/>
  <c r="B258" i="5"/>
  <c r="B34" i="7"/>
  <c r="B287" i="7"/>
  <c r="B26" i="5"/>
  <c r="B31" i="7"/>
  <c r="H60" i="5"/>
  <c r="B66" i="7"/>
  <c r="B95" i="7"/>
  <c r="B264" i="7"/>
  <c r="B42" i="7"/>
  <c r="B254" i="5"/>
  <c r="B281" i="7"/>
  <c r="B216" i="5"/>
  <c r="B261" i="7"/>
  <c r="H156" i="5"/>
  <c r="B94" i="7"/>
  <c r="B87" i="5"/>
  <c r="B252" i="5"/>
  <c r="B328" i="7"/>
  <c r="B376" i="7"/>
  <c r="B375" i="7" s="1"/>
  <c r="B49" i="5"/>
  <c r="B102" i="5"/>
  <c r="H193" i="5"/>
  <c r="B130" i="5"/>
  <c r="B208" i="7"/>
  <c r="B209" i="7" s="1"/>
  <c r="B146" i="5"/>
  <c r="B349" i="7"/>
  <c r="B211" i="5"/>
  <c r="B127" i="7"/>
  <c r="B100" i="7"/>
  <c r="B117" i="7"/>
  <c r="B72" i="7"/>
  <c r="B84" i="7"/>
  <c r="B83" i="7" s="1"/>
  <c r="B28" i="7"/>
  <c r="B70" i="5"/>
  <c r="H15" i="5"/>
  <c r="B112" i="5"/>
  <c r="B229" i="5"/>
  <c r="B228" i="5"/>
  <c r="B47" i="7"/>
  <c r="B182" i="5"/>
  <c r="B134" i="5"/>
  <c r="B130" i="7"/>
  <c r="B231" i="7"/>
  <c r="B365" i="7"/>
  <c r="B97" i="7"/>
  <c r="B139" i="7"/>
  <c r="B80" i="7"/>
  <c r="B65" i="7"/>
  <c r="B277" i="5"/>
  <c r="B37" i="5"/>
  <c r="H13" i="5"/>
  <c r="H149" i="5"/>
  <c r="B81" i="5"/>
  <c r="B204" i="5"/>
  <c r="B25" i="7"/>
  <c r="B24" i="7" s="1"/>
  <c r="B161" i="5"/>
  <c r="B94" i="5"/>
  <c r="B137" i="7"/>
  <c r="B91" i="7"/>
  <c r="B25" i="5"/>
  <c r="B59" i="5"/>
  <c r="B135" i="5"/>
  <c r="H18" i="5"/>
  <c r="B60" i="5"/>
  <c r="H28" i="5"/>
  <c r="B225" i="7"/>
  <c r="B102" i="7"/>
  <c r="B119" i="7"/>
  <c r="B120" i="7" s="1"/>
  <c r="B262" i="7"/>
  <c r="B279" i="5"/>
  <c r="B285" i="5"/>
  <c r="B293" i="7"/>
  <c r="B147" i="5"/>
  <c r="B246" i="7"/>
  <c r="B144" i="5"/>
  <c r="B341" i="7"/>
  <c r="B107" i="7"/>
  <c r="B421" i="7"/>
  <c r="B422" i="7" s="1"/>
  <c r="B259" i="5"/>
  <c r="B212" i="5"/>
  <c r="B74" i="5"/>
  <c r="B219" i="7"/>
  <c r="B189" i="5"/>
  <c r="B35" i="7"/>
  <c r="H46" i="5"/>
  <c r="B109" i="5"/>
  <c r="B131" i="7"/>
  <c r="B104" i="5"/>
  <c r="B214" i="5"/>
  <c r="B360" i="7"/>
  <c r="B359" i="7" s="1"/>
  <c r="B383" i="7"/>
  <c r="B382" i="7" s="1"/>
  <c r="B340" i="7"/>
  <c r="B309" i="7"/>
  <c r="B310" i="7" s="1"/>
  <c r="B292" i="5"/>
  <c r="B93" i="7"/>
  <c r="G311" i="17"/>
  <c r="E311" i="17"/>
  <c r="F311" i="17"/>
  <c r="D311" i="17"/>
  <c r="B205" i="7" l="1"/>
  <c r="B54" i="7"/>
  <c r="B147" i="7"/>
  <c r="B85" i="7"/>
  <c r="B112" i="7"/>
  <c r="F96" i="8"/>
  <c r="L96" i="8" s="1"/>
  <c r="I95" i="8"/>
  <c r="AA95" i="8"/>
  <c r="O95" i="8"/>
  <c r="U95" i="8"/>
  <c r="P95" i="8"/>
  <c r="E96" i="8"/>
  <c r="O94" i="8"/>
  <c r="U94" i="8"/>
  <c r="I94" i="8"/>
  <c r="R94" i="8"/>
  <c r="AA94" i="8"/>
  <c r="L94" i="8"/>
  <c r="X94" i="8"/>
  <c r="G96" i="8"/>
  <c r="AB96" i="8" s="1"/>
  <c r="D96" i="8"/>
  <c r="S94" i="8"/>
  <c r="P94" i="8"/>
  <c r="V94" i="8"/>
  <c r="M94" i="8"/>
  <c r="Y94" i="8"/>
  <c r="AB94" i="8"/>
  <c r="J94" i="8"/>
  <c r="V95" i="8"/>
  <c r="Y95" i="8"/>
  <c r="J95" i="8"/>
  <c r="B97" i="8"/>
  <c r="AD97" i="8" s="1"/>
  <c r="AB95" i="8"/>
  <c r="X95" i="8"/>
  <c r="B144" i="7"/>
  <c r="B423" i="7"/>
  <c r="B419" i="7"/>
  <c r="B372" i="7"/>
  <c r="B212" i="7"/>
  <c r="B213" i="7" s="1"/>
  <c r="B416" i="7"/>
  <c r="B411" i="7"/>
  <c r="B186" i="7"/>
  <c r="B187" i="7" s="1"/>
  <c r="B240" i="7"/>
  <c r="B420" i="7"/>
  <c r="B189" i="7"/>
  <c r="B194" i="7"/>
  <c r="B195" i="7" s="1"/>
  <c r="B185" i="7"/>
  <c r="B384" i="7"/>
  <c r="B377" i="7"/>
  <c r="H294" i="5"/>
  <c r="H295" i="5"/>
  <c r="B316" i="7"/>
  <c r="B314" i="7"/>
  <c r="E312" i="17"/>
  <c r="F312" i="17"/>
  <c r="G312" i="17"/>
  <c r="D312" i="17"/>
  <c r="B311" i="7"/>
  <c r="B313" i="7"/>
  <c r="B381" i="7"/>
  <c r="B380" i="7" s="1"/>
  <c r="H293" i="5"/>
  <c r="B300" i="7"/>
  <c r="B302" i="7"/>
  <c r="B386" i="7"/>
  <c r="B387" i="7" s="1"/>
  <c r="B403" i="7"/>
  <c r="B401" i="7"/>
  <c r="B402" i="7" s="1"/>
  <c r="B269" i="7"/>
  <c r="B267" i="7"/>
  <c r="B299" i="7"/>
  <c r="B297" i="7"/>
  <c r="B188" i="7" l="1"/>
  <c r="R96" i="8"/>
  <c r="I96" i="8"/>
  <c r="U96" i="8"/>
  <c r="AA96" i="8"/>
  <c r="O96" i="8"/>
  <c r="X96" i="8"/>
  <c r="F97" i="8"/>
  <c r="L97" i="8" s="1"/>
  <c r="V96" i="8"/>
  <c r="E97" i="8"/>
  <c r="G97" i="8"/>
  <c r="Y97" i="8" s="1"/>
  <c r="J96" i="8"/>
  <c r="Y96" i="8"/>
  <c r="S96" i="8"/>
  <c r="B98" i="8"/>
  <c r="F98" i="8" s="1"/>
  <c r="X98" i="8" s="1"/>
  <c r="P96" i="8"/>
  <c r="D97" i="8"/>
  <c r="M96" i="8"/>
  <c r="B388" i="7"/>
  <c r="B385" i="7"/>
  <c r="B378" i="7"/>
  <c r="B379" i="7" s="1"/>
  <c r="U97" i="8" l="1"/>
  <c r="G98" i="8"/>
  <c r="V98" i="8" s="1"/>
  <c r="AD98" i="8"/>
  <c r="D98" i="8"/>
  <c r="R98" i="8"/>
  <c r="L98" i="8"/>
  <c r="AA97" i="8"/>
  <c r="E98" i="8"/>
  <c r="X97" i="8"/>
  <c r="I97" i="8"/>
  <c r="V97" i="8"/>
  <c r="M97" i="8"/>
  <c r="AA98" i="8"/>
  <c r="O97" i="8"/>
  <c r="S97" i="8"/>
  <c r="O98" i="8"/>
  <c r="P97" i="8"/>
  <c r="U98" i="8"/>
  <c r="B99" i="8"/>
  <c r="B100" i="8" s="1"/>
  <c r="AD100" i="8" s="1"/>
  <c r="J97" i="8"/>
  <c r="I98" i="8"/>
  <c r="AB97" i="8"/>
  <c r="R97" i="8"/>
  <c r="AD99" i="8" l="1"/>
  <c r="E99" i="8"/>
  <c r="F99" i="8"/>
  <c r="L99" i="8" s="1"/>
  <c r="M98" i="8"/>
  <c r="Y98" i="8"/>
  <c r="S98" i="8"/>
  <c r="P98" i="8"/>
  <c r="AB98" i="8"/>
  <c r="J98" i="8"/>
  <c r="G100" i="8"/>
  <c r="V100" i="8" s="1"/>
  <c r="F100" i="8"/>
  <c r="O100" i="8" s="1"/>
  <c r="B101" i="8"/>
  <c r="B102" i="8" s="1"/>
  <c r="E100" i="8"/>
  <c r="D100" i="8"/>
  <c r="D99" i="8"/>
  <c r="G99" i="8"/>
  <c r="AB99" i="8" s="1"/>
  <c r="S100" i="8" l="1"/>
  <c r="P100" i="8"/>
  <c r="M100" i="8"/>
  <c r="Y100" i="8"/>
  <c r="AB100" i="8"/>
  <c r="O99" i="8"/>
  <c r="R99" i="8"/>
  <c r="I99" i="8"/>
  <c r="AA99" i="8"/>
  <c r="U99" i="8"/>
  <c r="X99" i="8"/>
  <c r="J100" i="8"/>
  <c r="J99" i="8"/>
  <c r="Y99" i="8"/>
  <c r="R100" i="8"/>
  <c r="G101" i="8"/>
  <c r="J101" i="8" s="1"/>
  <c r="F101" i="8"/>
  <c r="U101" i="8" s="1"/>
  <c r="M99" i="8"/>
  <c r="X100" i="8"/>
  <c r="I100" i="8"/>
  <c r="L100" i="8"/>
  <c r="S99" i="8"/>
  <c r="AA100" i="8"/>
  <c r="D101" i="8"/>
  <c r="E101" i="8"/>
  <c r="V99" i="8"/>
  <c r="U100" i="8"/>
  <c r="AD101" i="8"/>
  <c r="P99" i="8"/>
  <c r="B103" i="8"/>
  <c r="AD102" i="8"/>
  <c r="G102" i="8"/>
  <c r="D102" i="8"/>
  <c r="F102" i="8"/>
  <c r="E102" i="8"/>
  <c r="V101" i="8" l="1"/>
  <c r="M101" i="8"/>
  <c r="P101" i="8"/>
  <c r="S101" i="8"/>
  <c r="Y101" i="8"/>
  <c r="AA101" i="8"/>
  <c r="AB101" i="8"/>
  <c r="O101" i="8"/>
  <c r="R101" i="8"/>
  <c r="I101" i="8"/>
  <c r="L101" i="8"/>
  <c r="X101" i="8"/>
  <c r="AA102" i="8"/>
  <c r="X102" i="8"/>
  <c r="O102" i="8"/>
  <c r="R102" i="8"/>
  <c r="I102" i="8"/>
  <c r="L102" i="8"/>
  <c r="U102" i="8"/>
  <c r="AD103" i="8"/>
  <c r="E103" i="8"/>
  <c r="F103" i="8"/>
  <c r="G103" i="8"/>
  <c r="D103" i="8"/>
  <c r="B104" i="8"/>
  <c r="P102" i="8"/>
  <c r="J102" i="8"/>
  <c r="M102" i="8"/>
  <c r="V102" i="8"/>
  <c r="Y102" i="8"/>
  <c r="AB102" i="8"/>
  <c r="S102" i="8"/>
  <c r="AD104" i="8" l="1"/>
  <c r="F104" i="8"/>
  <c r="G104" i="8"/>
  <c r="D104" i="8"/>
  <c r="E104" i="8"/>
  <c r="O103" i="8"/>
  <c r="R103" i="8"/>
  <c r="I103" i="8"/>
  <c r="X103" i="8"/>
  <c r="L103" i="8"/>
  <c r="U103" i="8"/>
  <c r="AA103" i="8"/>
  <c r="S103" i="8"/>
  <c r="P103" i="8"/>
  <c r="M103" i="8"/>
  <c r="V103" i="8"/>
  <c r="Y103" i="8"/>
  <c r="J103" i="8"/>
  <c r="AB103" i="8"/>
  <c r="B105" i="8"/>
  <c r="B106" i="8" s="1"/>
  <c r="AD106" i="8" s="1"/>
  <c r="D106" i="8" l="1"/>
  <c r="G106" i="8"/>
  <c r="M106" i="8" s="1"/>
  <c r="AD105" i="8"/>
  <c r="F105" i="8"/>
  <c r="E105" i="8"/>
  <c r="G105" i="8"/>
  <c r="D105" i="8"/>
  <c r="F106" i="8"/>
  <c r="O106" i="8" s="1"/>
  <c r="E106" i="8"/>
  <c r="V104" i="8"/>
  <c r="J104" i="8"/>
  <c r="P104" i="8"/>
  <c r="Y104" i="8"/>
  <c r="AB104" i="8"/>
  <c r="S104" i="8"/>
  <c r="M104" i="8"/>
  <c r="B107" i="8"/>
  <c r="AD107" i="8" s="1"/>
  <c r="AA104" i="8"/>
  <c r="X104" i="8"/>
  <c r="L104" i="8"/>
  <c r="O104" i="8"/>
  <c r="I104" i="8"/>
  <c r="R104" i="8"/>
  <c r="U104" i="8"/>
  <c r="G107" i="8" l="1"/>
  <c r="Y107" i="8" s="1"/>
  <c r="P106" i="8"/>
  <c r="Y106" i="8"/>
  <c r="S106" i="8"/>
  <c r="AB106" i="8"/>
  <c r="J106" i="8"/>
  <c r="V106" i="8"/>
  <c r="L106" i="8"/>
  <c r="J105" i="8"/>
  <c r="P105" i="8"/>
  <c r="V105" i="8"/>
  <c r="M105" i="8"/>
  <c r="AB105" i="8"/>
  <c r="S105" i="8"/>
  <c r="Y105" i="8"/>
  <c r="F107" i="8"/>
  <c r="R107" i="8" s="1"/>
  <c r="X106" i="8"/>
  <c r="E107" i="8"/>
  <c r="R106" i="8"/>
  <c r="AA106" i="8"/>
  <c r="B108" i="8"/>
  <c r="AD108" i="8" s="1"/>
  <c r="U106" i="8"/>
  <c r="I105" i="8"/>
  <c r="R105" i="8"/>
  <c r="O105" i="8"/>
  <c r="X105" i="8"/>
  <c r="AA105" i="8"/>
  <c r="L105" i="8"/>
  <c r="U105" i="8"/>
  <c r="D107" i="8"/>
  <c r="I106" i="8"/>
  <c r="AB107" i="8" l="1"/>
  <c r="M107" i="8"/>
  <c r="V107" i="8"/>
  <c r="P107" i="8"/>
  <c r="S107" i="8"/>
  <c r="J107" i="8"/>
  <c r="B109" i="8"/>
  <c r="AD109" i="8" s="1"/>
  <c r="U107" i="8"/>
  <c r="I107" i="8"/>
  <c r="D108" i="8"/>
  <c r="E108" i="8"/>
  <c r="G108" i="8"/>
  <c r="P108" i="8" s="1"/>
  <c r="F108" i="8"/>
  <c r="U108" i="8" s="1"/>
  <c r="L107" i="8"/>
  <c r="X107" i="8"/>
  <c r="O107" i="8"/>
  <c r="AA107" i="8"/>
  <c r="B110" i="8" l="1"/>
  <c r="AD110" i="8" s="1"/>
  <c r="E109" i="8"/>
  <c r="D109" i="8"/>
  <c r="F109" i="8"/>
  <c r="L109" i="8" s="1"/>
  <c r="G109" i="8"/>
  <c r="AB109" i="8" s="1"/>
  <c r="AB108" i="8"/>
  <c r="AA108" i="8"/>
  <c r="Y108" i="8"/>
  <c r="X108" i="8"/>
  <c r="J108" i="8"/>
  <c r="O108" i="8"/>
  <c r="M108" i="8"/>
  <c r="I108" i="8"/>
  <c r="S108" i="8"/>
  <c r="L108" i="8"/>
  <c r="V108" i="8"/>
  <c r="R108" i="8"/>
  <c r="B111" i="8" l="1"/>
  <c r="AD111" i="8" s="1"/>
  <c r="Y109" i="8"/>
  <c r="R109" i="8"/>
  <c r="U109" i="8"/>
  <c r="AA109" i="8"/>
  <c r="F110" i="8"/>
  <c r="O110" i="8" s="1"/>
  <c r="O109" i="8"/>
  <c r="V109" i="8"/>
  <c r="P109" i="8"/>
  <c r="I109" i="8"/>
  <c r="J109" i="8"/>
  <c r="S109" i="8"/>
  <c r="X109" i="8"/>
  <c r="M109" i="8"/>
  <c r="D110" i="8"/>
  <c r="E110" i="8"/>
  <c r="G110" i="8"/>
  <c r="Y110" i="8" s="1"/>
  <c r="G111" i="8" l="1"/>
  <c r="Y111" i="8" s="1"/>
  <c r="B112" i="8"/>
  <c r="AD112" i="8" s="1"/>
  <c r="D111" i="8"/>
  <c r="E111" i="8"/>
  <c r="F111" i="8"/>
  <c r="AA111" i="8" s="1"/>
  <c r="M110" i="8"/>
  <c r="X110" i="8"/>
  <c r="V110" i="8"/>
  <c r="J110" i="8"/>
  <c r="U110" i="8"/>
  <c r="S110" i="8"/>
  <c r="AB110" i="8"/>
  <c r="I110" i="8"/>
  <c r="L110" i="8"/>
  <c r="R110" i="8"/>
  <c r="AA110" i="8"/>
  <c r="P110" i="8"/>
  <c r="J111" i="8" l="1"/>
  <c r="B113" i="8"/>
  <c r="AD113" i="8" s="1"/>
  <c r="E112" i="8"/>
  <c r="D112" i="8"/>
  <c r="G112" i="8"/>
  <c r="P112" i="8" s="1"/>
  <c r="F112" i="8"/>
  <c r="R112" i="8" s="1"/>
  <c r="L111" i="8"/>
  <c r="R111" i="8"/>
  <c r="AB111" i="8"/>
  <c r="U111" i="8"/>
  <c r="V111" i="8"/>
  <c r="O111" i="8"/>
  <c r="M111" i="8"/>
  <c r="X111" i="8"/>
  <c r="P111" i="8"/>
  <c r="I111" i="8"/>
  <c r="S111" i="8"/>
  <c r="E113" i="8" l="1"/>
  <c r="G113" i="8"/>
  <c r="J113" i="8" s="1"/>
  <c r="B114" i="8"/>
  <c r="AD114" i="8" s="1"/>
  <c r="F113" i="8"/>
  <c r="U113" i="8" s="1"/>
  <c r="D113" i="8"/>
  <c r="V112" i="8"/>
  <c r="M112" i="8"/>
  <c r="J112" i="8"/>
  <c r="AB112" i="8"/>
  <c r="S112" i="8"/>
  <c r="Y112" i="8"/>
  <c r="U112" i="8"/>
  <c r="X112" i="8"/>
  <c r="L112" i="8"/>
  <c r="AA112" i="8"/>
  <c r="I112" i="8"/>
  <c r="O112" i="8"/>
  <c r="S113" i="8" l="1"/>
  <c r="AB113" i="8"/>
  <c r="M113" i="8"/>
  <c r="Y113" i="8"/>
  <c r="G114" i="8"/>
  <c r="S114" i="8" s="1"/>
  <c r="V113" i="8"/>
  <c r="P113" i="8"/>
  <c r="O113" i="8"/>
  <c r="X113" i="8"/>
  <c r="R113" i="8"/>
  <c r="L113" i="8"/>
  <c r="AA113" i="8"/>
  <c r="I113" i="8"/>
  <c r="B115" i="8"/>
  <c r="AD115" i="8" s="1"/>
  <c r="E114" i="8"/>
  <c r="F114" i="8"/>
  <c r="R114" i="8" s="1"/>
  <c r="D114" i="8"/>
  <c r="J114" i="8" l="1"/>
  <c r="V114" i="8"/>
  <c r="B116" i="8"/>
  <c r="AD116" i="8" s="1"/>
  <c r="Y114" i="8"/>
  <c r="AB114" i="8"/>
  <c r="M114" i="8"/>
  <c r="P114" i="8"/>
  <c r="G115" i="8"/>
  <c r="M115" i="8" s="1"/>
  <c r="X114" i="8"/>
  <c r="D115" i="8"/>
  <c r="F115" i="8"/>
  <c r="R115" i="8" s="1"/>
  <c r="E115" i="8"/>
  <c r="AA114" i="8"/>
  <c r="U114" i="8"/>
  <c r="I114" i="8"/>
  <c r="O114" i="8"/>
  <c r="L114" i="8"/>
  <c r="Y115" i="8" l="1"/>
  <c r="B117" i="8"/>
  <c r="AD117" i="8" s="1"/>
  <c r="G116" i="8"/>
  <c r="M116" i="8" s="1"/>
  <c r="F116" i="8"/>
  <c r="I116" i="8" s="1"/>
  <c r="D116" i="8"/>
  <c r="E116" i="8"/>
  <c r="S115" i="8"/>
  <c r="P115" i="8"/>
  <c r="AB115" i="8"/>
  <c r="V115" i="8"/>
  <c r="J115" i="8"/>
  <c r="AA115" i="8"/>
  <c r="U115" i="8"/>
  <c r="L115" i="8"/>
  <c r="X115" i="8"/>
  <c r="I115" i="8"/>
  <c r="O115" i="8"/>
  <c r="L116" i="8" l="1"/>
  <c r="S116" i="8"/>
  <c r="R116" i="8"/>
  <c r="X116" i="8"/>
  <c r="U116" i="8"/>
  <c r="B118" i="8"/>
  <c r="AD118" i="8" s="1"/>
  <c r="Y116" i="8"/>
  <c r="E117" i="8"/>
  <c r="J116" i="8"/>
  <c r="G117" i="8"/>
  <c r="P117" i="8" s="1"/>
  <c r="AB116" i="8"/>
  <c r="D117" i="8"/>
  <c r="V116" i="8"/>
  <c r="F117" i="8"/>
  <c r="R117" i="8" s="1"/>
  <c r="P116" i="8"/>
  <c r="AA116" i="8"/>
  <c r="O116" i="8"/>
  <c r="U117" i="8" l="1"/>
  <c r="AB117" i="8"/>
  <c r="O117" i="8"/>
  <c r="X117" i="8"/>
  <c r="E118" i="8"/>
  <c r="M117" i="8"/>
  <c r="AA117" i="8"/>
  <c r="Y117" i="8"/>
  <c r="B119" i="8"/>
  <c r="AD119" i="8" s="1"/>
  <c r="L117" i="8"/>
  <c r="F118" i="8"/>
  <c r="U118" i="8" s="1"/>
  <c r="I117" i="8"/>
  <c r="G118" i="8"/>
  <c r="S118" i="8" s="1"/>
  <c r="D118" i="8"/>
  <c r="J117" i="8"/>
  <c r="V117" i="8"/>
  <c r="S117" i="8"/>
  <c r="B120" i="8" l="1"/>
  <c r="AD120" i="8" s="1"/>
  <c r="J118" i="8"/>
  <c r="O118" i="8"/>
  <c r="R118" i="8"/>
  <c r="AA118" i="8"/>
  <c r="X118" i="8"/>
  <c r="I118" i="8"/>
  <c r="M118" i="8"/>
  <c r="D119" i="8"/>
  <c r="Y118" i="8"/>
  <c r="E119" i="8"/>
  <c r="P118" i="8"/>
  <c r="G119" i="8"/>
  <c r="J119" i="8" s="1"/>
  <c r="L118" i="8"/>
  <c r="V118" i="8"/>
  <c r="AB118" i="8"/>
  <c r="F119" i="8"/>
  <c r="L119" i="8" s="1"/>
  <c r="F120" i="8" l="1"/>
  <c r="X120" i="8" s="1"/>
  <c r="B121" i="8"/>
  <c r="AD121" i="8" s="1"/>
  <c r="D120" i="8"/>
  <c r="G120" i="8"/>
  <c r="AB120" i="8" s="1"/>
  <c r="E120" i="8"/>
  <c r="AA119" i="8"/>
  <c r="I119" i="8"/>
  <c r="U119" i="8"/>
  <c r="R119" i="8"/>
  <c r="Y119" i="8"/>
  <c r="P119" i="8"/>
  <c r="V119" i="8"/>
  <c r="M119" i="8"/>
  <c r="AB119" i="8"/>
  <c r="S119" i="8"/>
  <c r="O119" i="8"/>
  <c r="X119" i="8"/>
  <c r="G121" i="8" l="1"/>
  <c r="S121" i="8" s="1"/>
  <c r="O120" i="8"/>
  <c r="U120" i="8"/>
  <c r="L120" i="8"/>
  <c r="I120" i="8"/>
  <c r="AA120" i="8"/>
  <c r="R120" i="8"/>
  <c r="E121" i="8"/>
  <c r="J120" i="8"/>
  <c r="Y120" i="8"/>
  <c r="S120" i="8"/>
  <c r="V120" i="8"/>
  <c r="P120" i="8"/>
  <c r="M120" i="8"/>
  <c r="B122" i="8"/>
  <c r="AD122" i="8" s="1"/>
  <c r="F121" i="8"/>
  <c r="L121" i="8" s="1"/>
  <c r="D121" i="8"/>
  <c r="G122" i="8" l="1"/>
  <c r="Y122" i="8" s="1"/>
  <c r="AB121" i="8"/>
  <c r="P121" i="8"/>
  <c r="J121" i="8"/>
  <c r="Y121" i="8"/>
  <c r="M121" i="8"/>
  <c r="V121" i="8"/>
  <c r="D122" i="8"/>
  <c r="AA121" i="8"/>
  <c r="F122" i="8"/>
  <c r="O122" i="8" s="1"/>
  <c r="R121" i="8"/>
  <c r="U121" i="8"/>
  <c r="X121" i="8"/>
  <c r="I121" i="8"/>
  <c r="O121" i="8"/>
  <c r="B123" i="8"/>
  <c r="AD123" i="8" s="1"/>
  <c r="E122" i="8"/>
  <c r="P122" i="8" l="1"/>
  <c r="M122" i="8"/>
  <c r="S122" i="8"/>
  <c r="V122" i="8"/>
  <c r="J122" i="8"/>
  <c r="AB122" i="8"/>
  <c r="E123" i="8"/>
  <c r="B124" i="8"/>
  <c r="AD124" i="8" s="1"/>
  <c r="F123" i="8"/>
  <c r="O123" i="8" s="1"/>
  <c r="G123" i="8"/>
  <c r="V123" i="8" s="1"/>
  <c r="D123" i="8"/>
  <c r="X122" i="8"/>
  <c r="U122" i="8"/>
  <c r="I122" i="8"/>
  <c r="AA122" i="8"/>
  <c r="R122" i="8"/>
  <c r="L122" i="8"/>
  <c r="B125" i="8" l="1"/>
  <c r="AD125" i="8" s="1"/>
  <c r="E124" i="8"/>
  <c r="G124" i="8"/>
  <c r="P124" i="8" s="1"/>
  <c r="D124" i="8"/>
  <c r="F124" i="8"/>
  <c r="X124" i="8" s="1"/>
  <c r="X123" i="8"/>
  <c r="L123" i="8"/>
  <c r="S123" i="8"/>
  <c r="M123" i="8"/>
  <c r="Y123" i="8"/>
  <c r="J123" i="8"/>
  <c r="AA123" i="8"/>
  <c r="P123" i="8"/>
  <c r="U123" i="8"/>
  <c r="AB123" i="8"/>
  <c r="R123" i="8"/>
  <c r="I123" i="8"/>
  <c r="J124" i="8" l="1"/>
  <c r="B126" i="8"/>
  <c r="AD126" i="8" s="1"/>
  <c r="D125" i="8"/>
  <c r="F125" i="8"/>
  <c r="X125" i="8" s="1"/>
  <c r="E125" i="8"/>
  <c r="G125" i="8"/>
  <c r="P125" i="8" s="1"/>
  <c r="S124" i="8"/>
  <c r="V124" i="8"/>
  <c r="Y124" i="8"/>
  <c r="AB124" i="8"/>
  <c r="M124" i="8"/>
  <c r="L124" i="8"/>
  <c r="AA124" i="8"/>
  <c r="I124" i="8"/>
  <c r="U124" i="8"/>
  <c r="R124" i="8"/>
  <c r="O124" i="8"/>
  <c r="E126" i="8" l="1"/>
  <c r="O125" i="8"/>
  <c r="R125" i="8"/>
  <c r="AA125" i="8"/>
  <c r="M125" i="8"/>
  <c r="U125" i="8"/>
  <c r="J125" i="8"/>
  <c r="L125" i="8"/>
  <c r="I125" i="8"/>
  <c r="Y125" i="8"/>
  <c r="V125" i="8"/>
  <c r="B127" i="8"/>
  <c r="AD127" i="8" s="1"/>
  <c r="AB125" i="8"/>
  <c r="D126" i="8"/>
  <c r="S125" i="8"/>
  <c r="F126" i="8"/>
  <c r="X126" i="8" s="1"/>
  <c r="G126" i="8"/>
  <c r="M126" i="8" s="1"/>
  <c r="R126" i="8" l="1"/>
  <c r="L126" i="8"/>
  <c r="Y126" i="8"/>
  <c r="I126" i="8"/>
  <c r="J126" i="8"/>
  <c r="P126" i="8"/>
  <c r="E127" i="8"/>
  <c r="V126" i="8"/>
  <c r="G127" i="8"/>
  <c r="Y127" i="8" s="1"/>
  <c r="O126" i="8"/>
  <c r="AB126" i="8"/>
  <c r="AA126" i="8"/>
  <c r="B128" i="8"/>
  <c r="AD128" i="8" s="1"/>
  <c r="S126" i="8"/>
  <c r="F127" i="8"/>
  <c r="I127" i="8" s="1"/>
  <c r="D127" i="8"/>
  <c r="U126" i="8"/>
  <c r="P127" i="8" l="1"/>
  <c r="AB127" i="8"/>
  <c r="B129" i="8"/>
  <c r="AD129" i="8" s="1"/>
  <c r="V127" i="8"/>
  <c r="G128" i="8"/>
  <c r="V128" i="8" s="1"/>
  <c r="AA127" i="8"/>
  <c r="X127" i="8"/>
  <c r="L127" i="8"/>
  <c r="J127" i="8"/>
  <c r="O127" i="8"/>
  <c r="M127" i="8"/>
  <c r="F128" i="8"/>
  <c r="I128" i="8" s="1"/>
  <c r="R127" i="8"/>
  <c r="S127" i="8"/>
  <c r="E128" i="8"/>
  <c r="D128" i="8"/>
  <c r="U127" i="8"/>
  <c r="D129" i="8" l="1"/>
  <c r="E129" i="8"/>
  <c r="S128" i="8"/>
  <c r="P128" i="8"/>
  <c r="M128" i="8"/>
  <c r="Y128" i="8"/>
  <c r="J128" i="8"/>
  <c r="AB128" i="8"/>
  <c r="X128" i="8"/>
  <c r="R128" i="8"/>
  <c r="B130" i="8"/>
  <c r="AD130" i="8" s="1"/>
  <c r="G129" i="8"/>
  <c r="Y129" i="8" s="1"/>
  <c r="F129" i="8"/>
  <c r="R129" i="8" s="1"/>
  <c r="L128" i="8"/>
  <c r="O128" i="8"/>
  <c r="AA128" i="8"/>
  <c r="U128" i="8"/>
  <c r="U129" i="8" l="1"/>
  <c r="L129" i="8"/>
  <c r="D130" i="8"/>
  <c r="X129" i="8"/>
  <c r="G130" i="8"/>
  <c r="AB130" i="8" s="1"/>
  <c r="AA129" i="8"/>
  <c r="E130" i="8"/>
  <c r="P129" i="8"/>
  <c r="S129" i="8"/>
  <c r="M129" i="8"/>
  <c r="AB129" i="8"/>
  <c r="V129" i="8"/>
  <c r="J129" i="8"/>
  <c r="I129" i="8"/>
  <c r="B131" i="8"/>
  <c r="AD131" i="8" s="1"/>
  <c r="O129" i="8"/>
  <c r="F130" i="8"/>
  <c r="AA130" i="8" s="1"/>
  <c r="Y130" i="8" l="1"/>
  <c r="M130" i="8"/>
  <c r="B132" i="8"/>
  <c r="AD132" i="8" s="1"/>
  <c r="L130" i="8"/>
  <c r="R130" i="8"/>
  <c r="S130" i="8"/>
  <c r="P130" i="8"/>
  <c r="F131" i="8"/>
  <c r="I131" i="8" s="1"/>
  <c r="O130" i="8"/>
  <c r="E131" i="8"/>
  <c r="X130" i="8"/>
  <c r="G131" i="8"/>
  <c r="P131" i="8" s="1"/>
  <c r="U130" i="8"/>
  <c r="D131" i="8"/>
  <c r="I130" i="8"/>
  <c r="J130" i="8"/>
  <c r="V130" i="8"/>
  <c r="J131" i="8" l="1"/>
  <c r="O131" i="8"/>
  <c r="S131" i="8"/>
  <c r="V131" i="8"/>
  <c r="Y131" i="8"/>
  <c r="AA131" i="8"/>
  <c r="X131" i="8"/>
  <c r="L131" i="8"/>
  <c r="U131" i="8"/>
  <c r="R131" i="8"/>
  <c r="AB131" i="8"/>
  <c r="M131" i="8"/>
  <c r="F132" i="8"/>
  <c r="I132" i="8" s="1"/>
  <c r="B133" i="8"/>
  <c r="AD133" i="8" s="1"/>
  <c r="G132" i="8"/>
  <c r="AB132" i="8" s="1"/>
  <c r="E132" i="8"/>
  <c r="D132" i="8"/>
  <c r="B256" i="8"/>
  <c r="AD256" i="8" s="1"/>
  <c r="U132" i="8" l="1"/>
  <c r="D133" i="8"/>
  <c r="V132" i="8"/>
  <c r="J132" i="8"/>
  <c r="S132" i="8"/>
  <c r="X132" i="8"/>
  <c r="M132" i="8"/>
  <c r="Y132" i="8"/>
  <c r="P132" i="8"/>
  <c r="AA132" i="8"/>
  <c r="O132" i="8"/>
  <c r="B134" i="8"/>
  <c r="AD134" i="8" s="1"/>
  <c r="R132" i="8"/>
  <c r="F133" i="8"/>
  <c r="O133" i="8" s="1"/>
  <c r="L132" i="8"/>
  <c r="G133" i="8"/>
  <c r="S133" i="8" s="1"/>
  <c r="E133" i="8"/>
  <c r="G256" i="8"/>
  <c r="D256" i="8"/>
  <c r="F256" i="8"/>
  <c r="E256" i="8"/>
  <c r="G134" i="8" l="1"/>
  <c r="V134" i="8" s="1"/>
  <c r="D134" i="8"/>
  <c r="J133" i="8"/>
  <c r="X133" i="8"/>
  <c r="U133" i="8"/>
  <c r="R133" i="8"/>
  <c r="I133" i="8"/>
  <c r="L133" i="8"/>
  <c r="Y133" i="8"/>
  <c r="V133" i="8"/>
  <c r="AA133" i="8"/>
  <c r="P133" i="8"/>
  <c r="B135" i="8"/>
  <c r="AD135" i="8" s="1"/>
  <c r="M133" i="8"/>
  <c r="F134" i="8"/>
  <c r="O134" i="8" s="1"/>
  <c r="AB133" i="8"/>
  <c r="E134" i="8"/>
  <c r="I256" i="8"/>
  <c r="X256" i="8"/>
  <c r="R256" i="8"/>
  <c r="U256" i="8"/>
  <c r="AA256" i="8"/>
  <c r="O256" i="8"/>
  <c r="L256" i="8"/>
  <c r="J256" i="8"/>
  <c r="V256" i="8"/>
  <c r="M256" i="8"/>
  <c r="AB256" i="8"/>
  <c r="Y256" i="8"/>
  <c r="S256" i="8"/>
  <c r="P256" i="8"/>
  <c r="J134" i="8" l="1"/>
  <c r="P134" i="8"/>
  <c r="S134" i="8"/>
  <c r="AB134" i="8"/>
  <c r="Y134" i="8"/>
  <c r="M134" i="8"/>
  <c r="L134" i="8"/>
  <c r="F135" i="8"/>
  <c r="I135" i="8" s="1"/>
  <c r="I134" i="8"/>
  <c r="R134" i="8"/>
  <c r="AA134" i="8"/>
  <c r="X134" i="8"/>
  <c r="B136" i="8"/>
  <c r="AD136" i="8" s="1"/>
  <c r="D135" i="8"/>
  <c r="E135" i="8"/>
  <c r="G135" i="8"/>
  <c r="V135" i="8" s="1"/>
  <c r="U134" i="8"/>
  <c r="R135" i="8" l="1"/>
  <c r="O135" i="8"/>
  <c r="G136" i="8"/>
  <c r="S136" i="8" s="1"/>
  <c r="S135" i="8"/>
  <c r="AB135" i="8"/>
  <c r="Y135" i="8"/>
  <c r="M135" i="8"/>
  <c r="P135" i="8"/>
  <c r="J135" i="8"/>
  <c r="L135" i="8"/>
  <c r="AA135" i="8"/>
  <c r="B137" i="8"/>
  <c r="AD137" i="8" s="1"/>
  <c r="U135" i="8"/>
  <c r="E136" i="8"/>
  <c r="X135" i="8"/>
  <c r="F136" i="8"/>
  <c r="I136" i="8" s="1"/>
  <c r="D136" i="8"/>
  <c r="F137" i="8" l="1"/>
  <c r="R137" i="8" s="1"/>
  <c r="B138" i="8"/>
  <c r="B139" i="8" s="1"/>
  <c r="AD139" i="8" s="1"/>
  <c r="P136" i="8"/>
  <c r="E137" i="8"/>
  <c r="M136" i="8"/>
  <c r="G137" i="8"/>
  <c r="Y137" i="8" s="1"/>
  <c r="Y136" i="8"/>
  <c r="J136" i="8"/>
  <c r="D137" i="8"/>
  <c r="O136" i="8"/>
  <c r="U136" i="8"/>
  <c r="X136" i="8"/>
  <c r="R136" i="8"/>
  <c r="V136" i="8"/>
  <c r="L136" i="8"/>
  <c r="AB136" i="8"/>
  <c r="AA136" i="8"/>
  <c r="F138" i="8" l="1"/>
  <c r="O138" i="8" s="1"/>
  <c r="AD138" i="8"/>
  <c r="P137" i="8"/>
  <c r="J137" i="8"/>
  <c r="G138" i="8"/>
  <c r="S138" i="8" s="1"/>
  <c r="AA137" i="8"/>
  <c r="U137" i="8"/>
  <c r="D138" i="8"/>
  <c r="E138" i="8"/>
  <c r="M137" i="8"/>
  <c r="L137" i="8"/>
  <c r="I137" i="8"/>
  <c r="AB137" i="8"/>
  <c r="X137" i="8"/>
  <c r="O137" i="8"/>
  <c r="V137" i="8"/>
  <c r="S137" i="8"/>
  <c r="B140" i="8"/>
  <c r="E140" i="8" s="1"/>
  <c r="F139" i="8"/>
  <c r="U139" i="8" s="1"/>
  <c r="G139" i="8"/>
  <c r="AB139" i="8" s="1"/>
  <c r="D139" i="8"/>
  <c r="E139" i="8"/>
  <c r="R138" i="8" l="1"/>
  <c r="AA138" i="8"/>
  <c r="U138" i="8"/>
  <c r="X138" i="8"/>
  <c r="I138" i="8"/>
  <c r="J138" i="8"/>
  <c r="Y138" i="8"/>
  <c r="L138" i="8"/>
  <c r="M138" i="8"/>
  <c r="V138" i="8"/>
  <c r="AB138" i="8"/>
  <c r="P138" i="8"/>
  <c r="AD140" i="8"/>
  <c r="B141" i="8"/>
  <c r="AD141" i="8" s="1"/>
  <c r="G140" i="8"/>
  <c r="AB140" i="8" s="1"/>
  <c r="F140" i="8"/>
  <c r="L140" i="8" s="1"/>
  <c r="D140" i="8"/>
  <c r="J139" i="8"/>
  <c r="X139" i="8"/>
  <c r="M139" i="8"/>
  <c r="R139" i="8"/>
  <c r="O139" i="8"/>
  <c r="I139" i="8"/>
  <c r="AA139" i="8"/>
  <c r="L139" i="8"/>
  <c r="V139" i="8"/>
  <c r="Y139" i="8"/>
  <c r="P139" i="8"/>
  <c r="S139" i="8"/>
  <c r="B142" i="8" l="1"/>
  <c r="AD142" i="8" s="1"/>
  <c r="D141" i="8"/>
  <c r="E141" i="8"/>
  <c r="F141" i="8"/>
  <c r="L141" i="8" s="1"/>
  <c r="G141" i="8"/>
  <c r="V141" i="8" s="1"/>
  <c r="J140" i="8"/>
  <c r="X140" i="8"/>
  <c r="P140" i="8"/>
  <c r="I140" i="8"/>
  <c r="Y140" i="8"/>
  <c r="R140" i="8"/>
  <c r="V140" i="8"/>
  <c r="AA140" i="8"/>
  <c r="U140" i="8"/>
  <c r="O140" i="8"/>
  <c r="S140" i="8"/>
  <c r="M140" i="8"/>
  <c r="P141" i="8" l="1"/>
  <c r="Y141" i="8"/>
  <c r="J141" i="8"/>
  <c r="S141" i="8"/>
  <c r="I141" i="8"/>
  <c r="R141" i="8"/>
  <c r="O141" i="8"/>
  <c r="X141" i="8"/>
  <c r="U141" i="8"/>
  <c r="G142" i="8"/>
  <c r="M142" i="8" s="1"/>
  <c r="F142" i="8"/>
  <c r="AA141" i="8"/>
  <c r="D142" i="8"/>
  <c r="M141" i="8"/>
  <c r="AB141" i="8"/>
  <c r="E142" i="8"/>
  <c r="B143" i="8"/>
  <c r="AD143" i="8" s="1"/>
  <c r="AB142" i="8" l="1"/>
  <c r="V142" i="8"/>
  <c r="S142" i="8"/>
  <c r="B144" i="8"/>
  <c r="AD144" i="8" s="1"/>
  <c r="J142" i="8"/>
  <c r="E143" i="8"/>
  <c r="F143" i="8"/>
  <c r="I143" i="8" s="1"/>
  <c r="D143" i="8"/>
  <c r="L142" i="8"/>
  <c r="O142" i="8"/>
  <c r="X142" i="8"/>
  <c r="R142" i="8"/>
  <c r="AA142" i="8"/>
  <c r="U142" i="8"/>
  <c r="P142" i="8"/>
  <c r="G143" i="8"/>
  <c r="AB143" i="8" s="1"/>
  <c r="Y142" i="8"/>
  <c r="I142" i="8"/>
  <c r="G144" i="8" l="1"/>
  <c r="S144" i="8" s="1"/>
  <c r="V143" i="8"/>
  <c r="B145" i="8"/>
  <c r="AD145" i="8" s="1"/>
  <c r="Y143" i="8"/>
  <c r="E144" i="8"/>
  <c r="P143" i="8"/>
  <c r="F144" i="8"/>
  <c r="L144" i="8" s="1"/>
  <c r="S143" i="8"/>
  <c r="AA143" i="8"/>
  <c r="O143" i="8"/>
  <c r="J143" i="8"/>
  <c r="X143" i="8"/>
  <c r="M143" i="8"/>
  <c r="D144" i="8"/>
  <c r="R143" i="8"/>
  <c r="L143" i="8"/>
  <c r="U143" i="8"/>
  <c r="E145" i="8" l="1"/>
  <c r="I144" i="8"/>
  <c r="V144" i="8"/>
  <c r="O144" i="8"/>
  <c r="AB144" i="8"/>
  <c r="B146" i="8"/>
  <c r="B147" i="8" s="1"/>
  <c r="AD147" i="8" s="1"/>
  <c r="R144" i="8"/>
  <c r="M144" i="8"/>
  <c r="Y144" i="8"/>
  <c r="AA144" i="8"/>
  <c r="P144" i="8"/>
  <c r="G145" i="8"/>
  <c r="S145" i="8" s="1"/>
  <c r="X144" i="8"/>
  <c r="D145" i="8"/>
  <c r="U144" i="8"/>
  <c r="J144" i="8"/>
  <c r="F145" i="8"/>
  <c r="X145" i="8" s="1"/>
  <c r="B148" i="8" l="1"/>
  <c r="AD148" i="8" s="1"/>
  <c r="O145" i="8"/>
  <c r="R145" i="8"/>
  <c r="V145" i="8"/>
  <c r="AB145" i="8"/>
  <c r="G146" i="8"/>
  <c r="M146" i="8" s="1"/>
  <c r="L145" i="8"/>
  <c r="AD146" i="8"/>
  <c r="I145" i="8"/>
  <c r="D146" i="8"/>
  <c r="M145" i="8"/>
  <c r="F146" i="8"/>
  <c r="R146" i="8" s="1"/>
  <c r="E146" i="8"/>
  <c r="P145" i="8"/>
  <c r="U145" i="8"/>
  <c r="Y145" i="8"/>
  <c r="D147" i="8"/>
  <c r="F147" i="8"/>
  <c r="AA147" i="8" s="1"/>
  <c r="E147" i="8"/>
  <c r="AA145" i="8"/>
  <c r="G147" i="8"/>
  <c r="AB147" i="8" s="1"/>
  <c r="J145" i="8"/>
  <c r="U146" i="8" l="1"/>
  <c r="S147" i="8"/>
  <c r="V147" i="8"/>
  <c r="X146" i="8"/>
  <c r="M147" i="8"/>
  <c r="P147" i="8"/>
  <c r="Y147" i="8"/>
  <c r="J147" i="8"/>
  <c r="J146" i="8"/>
  <c r="D148" i="8"/>
  <c r="P146" i="8"/>
  <c r="F148" i="8"/>
  <c r="AA148" i="8" s="1"/>
  <c r="O146" i="8"/>
  <c r="I146" i="8"/>
  <c r="AA146" i="8"/>
  <c r="B149" i="8"/>
  <c r="AD149" i="8" s="1"/>
  <c r="X147" i="8"/>
  <c r="Y146" i="8"/>
  <c r="S146" i="8"/>
  <c r="U147" i="8"/>
  <c r="E148" i="8"/>
  <c r="G148" i="8"/>
  <c r="AB148" i="8" s="1"/>
  <c r="L147" i="8"/>
  <c r="R147" i="8"/>
  <c r="L146" i="8"/>
  <c r="I147" i="8"/>
  <c r="AB146" i="8"/>
  <c r="V146" i="8"/>
  <c r="O147" i="8"/>
  <c r="D149" i="8" l="1"/>
  <c r="E149" i="8"/>
  <c r="F149" i="8"/>
  <c r="X149" i="8" s="1"/>
  <c r="J148" i="8"/>
  <c r="G149" i="8"/>
  <c r="S149" i="8" s="1"/>
  <c r="B150" i="8"/>
  <c r="AD150" i="8" s="1"/>
  <c r="M148" i="8"/>
  <c r="Y148" i="8"/>
  <c r="I148" i="8"/>
  <c r="X148" i="8"/>
  <c r="L148" i="8"/>
  <c r="R148" i="8"/>
  <c r="S148" i="8"/>
  <c r="O148" i="8"/>
  <c r="U148" i="8"/>
  <c r="V148" i="8"/>
  <c r="P148" i="8"/>
  <c r="U149" i="8" l="1"/>
  <c r="G150" i="8"/>
  <c r="M150" i="8" s="1"/>
  <c r="M149" i="8"/>
  <c r="O149" i="8"/>
  <c r="J149" i="8"/>
  <c r="E150" i="8"/>
  <c r="Y149" i="8"/>
  <c r="R149" i="8"/>
  <c r="D150" i="8"/>
  <c r="L149" i="8"/>
  <c r="F150" i="8"/>
  <c r="R150" i="8" s="1"/>
  <c r="AB149" i="8"/>
  <c r="AA149" i="8"/>
  <c r="V149" i="8"/>
  <c r="I149" i="8"/>
  <c r="B151" i="8"/>
  <c r="AD151" i="8" s="1"/>
  <c r="P149" i="8"/>
  <c r="V150" i="8" l="1"/>
  <c r="G151" i="8"/>
  <c r="AA150" i="8"/>
  <c r="B152" i="8"/>
  <c r="O150" i="8"/>
  <c r="L150" i="8"/>
  <c r="U150" i="8"/>
  <c r="P150" i="8"/>
  <c r="E151" i="8"/>
  <c r="X150" i="8"/>
  <c r="D151" i="8"/>
  <c r="Y150" i="8"/>
  <c r="F151" i="8"/>
  <c r="AB150" i="8"/>
  <c r="I150" i="8"/>
  <c r="J150" i="8"/>
  <c r="S150" i="8"/>
  <c r="X151" i="8" l="1"/>
  <c r="O151" i="8"/>
  <c r="AA151" i="8"/>
  <c r="R151" i="8"/>
  <c r="L151" i="8"/>
  <c r="I151" i="8"/>
  <c r="S151" i="8"/>
  <c r="M151" i="8"/>
  <c r="P151" i="8"/>
  <c r="AB151" i="8"/>
  <c r="Y151" i="8"/>
  <c r="U151" i="8"/>
  <c r="J151" i="8"/>
  <c r="V151" i="8"/>
  <c r="AD152" i="8"/>
  <c r="B153" i="8"/>
  <c r="E152" i="8"/>
  <c r="D152" i="8"/>
  <c r="G152" i="8"/>
  <c r="F152" i="8"/>
  <c r="B154" i="8" l="1"/>
  <c r="I152" i="8"/>
  <c r="X152" i="8"/>
  <c r="U152" i="8"/>
  <c r="L152" i="8"/>
  <c r="AA152" i="8"/>
  <c r="R152" i="8"/>
  <c r="O152" i="8"/>
  <c r="V152" i="8"/>
  <c r="Y152" i="8"/>
  <c r="S152" i="8"/>
  <c r="AB152" i="8"/>
  <c r="J152" i="8"/>
  <c r="P152" i="8"/>
  <c r="M152" i="8"/>
  <c r="AD153" i="8"/>
  <c r="D153" i="8"/>
  <c r="F153" i="8"/>
  <c r="E153" i="8"/>
  <c r="G153" i="8"/>
  <c r="AD154" i="8" l="1"/>
  <c r="F154" i="8"/>
  <c r="G154" i="8"/>
  <c r="D154" i="8"/>
  <c r="E154" i="8"/>
  <c r="B155" i="8"/>
  <c r="V153" i="8"/>
  <c r="Y153" i="8"/>
  <c r="M153" i="8"/>
  <c r="S153" i="8"/>
  <c r="P153" i="8"/>
  <c r="J153" i="8"/>
  <c r="AB153" i="8"/>
  <c r="X153" i="8"/>
  <c r="U153" i="8"/>
  <c r="AA153" i="8"/>
  <c r="O153" i="8"/>
  <c r="L153" i="8"/>
  <c r="I153" i="8"/>
  <c r="R153" i="8"/>
  <c r="AD155" i="8" l="1"/>
  <c r="D155" i="8"/>
  <c r="G155" i="8"/>
  <c r="F155" i="8"/>
  <c r="E155" i="8"/>
  <c r="B156" i="8"/>
  <c r="B157" i="8" s="1"/>
  <c r="R154" i="8"/>
  <c r="U154" i="8"/>
  <c r="I154" i="8"/>
  <c r="X154" i="8"/>
  <c r="O154" i="8"/>
  <c r="AA154" i="8"/>
  <c r="L154" i="8"/>
  <c r="J154" i="8"/>
  <c r="P154" i="8"/>
  <c r="Y154" i="8"/>
  <c r="V154" i="8"/>
  <c r="S154" i="8"/>
  <c r="M154" i="8"/>
  <c r="AB154" i="8"/>
  <c r="AD157" i="8" l="1"/>
  <c r="F157" i="8"/>
  <c r="O157" i="8" s="1"/>
  <c r="G157" i="8"/>
  <c r="Y157" i="8" s="1"/>
  <c r="D157" i="8"/>
  <c r="E157" i="8"/>
  <c r="B158" i="8"/>
  <c r="AD158" i="8" s="1"/>
  <c r="AD156" i="8"/>
  <c r="F156" i="8"/>
  <c r="G156" i="8"/>
  <c r="E156" i="8"/>
  <c r="D156" i="8"/>
  <c r="X155" i="8"/>
  <c r="I155" i="8"/>
  <c r="L155" i="8"/>
  <c r="U155" i="8"/>
  <c r="AA155" i="8"/>
  <c r="O155" i="8"/>
  <c r="R155" i="8"/>
  <c r="M155" i="8"/>
  <c r="S155" i="8"/>
  <c r="Y155" i="8"/>
  <c r="P155" i="8"/>
  <c r="AB155" i="8"/>
  <c r="V155" i="8"/>
  <c r="J155" i="8"/>
  <c r="U157" i="8" l="1"/>
  <c r="I157" i="8"/>
  <c r="L157" i="8"/>
  <c r="X157" i="8"/>
  <c r="B159" i="8"/>
  <c r="AD159" i="8" s="1"/>
  <c r="D158" i="8"/>
  <c r="AB157" i="8"/>
  <c r="J157" i="8"/>
  <c r="V157" i="8"/>
  <c r="M157" i="8"/>
  <c r="V156" i="8"/>
  <c r="S156" i="8"/>
  <c r="P156" i="8"/>
  <c r="M156" i="8"/>
  <c r="J156" i="8"/>
  <c r="AB156" i="8"/>
  <c r="Y156" i="8"/>
  <c r="R157" i="8"/>
  <c r="P157" i="8"/>
  <c r="S157" i="8"/>
  <c r="I156" i="8"/>
  <c r="L156" i="8"/>
  <c r="AA156" i="8"/>
  <c r="U156" i="8"/>
  <c r="O156" i="8"/>
  <c r="X156" i="8"/>
  <c r="R156" i="8"/>
  <c r="AA157" i="8"/>
  <c r="E158" i="8"/>
  <c r="F158" i="8"/>
  <c r="AA158" i="8" s="1"/>
  <c r="G158" i="8"/>
  <c r="M158" i="8" s="1"/>
  <c r="F159" i="8" l="1"/>
  <c r="X159" i="8" s="1"/>
  <c r="E159" i="8"/>
  <c r="G159" i="8"/>
  <c r="V159" i="8" s="1"/>
  <c r="D159" i="8"/>
  <c r="B160" i="8"/>
  <c r="AD160" i="8" s="1"/>
  <c r="AB158" i="8"/>
  <c r="I158" i="8"/>
  <c r="S158" i="8"/>
  <c r="R158" i="8"/>
  <c r="Y158" i="8"/>
  <c r="X158" i="8"/>
  <c r="V158" i="8"/>
  <c r="U158" i="8"/>
  <c r="P158" i="8"/>
  <c r="J158" i="8"/>
  <c r="O158" i="8"/>
  <c r="L158" i="8"/>
  <c r="M159" i="8" l="1"/>
  <c r="L159" i="8"/>
  <c r="U159" i="8"/>
  <c r="R159" i="8"/>
  <c r="I159" i="8"/>
  <c r="AA159" i="8"/>
  <c r="O159" i="8"/>
  <c r="E160" i="8"/>
  <c r="D160" i="8"/>
  <c r="G160" i="8"/>
  <c r="AB160" i="8" s="1"/>
  <c r="S159" i="8"/>
  <c r="Y159" i="8"/>
  <c r="J159" i="8"/>
  <c r="P159" i="8"/>
  <c r="AB159" i="8"/>
  <c r="B161" i="8"/>
  <c r="AD161" i="8" s="1"/>
  <c r="F160" i="8"/>
  <c r="U160" i="8" s="1"/>
  <c r="B162" i="8" l="1"/>
  <c r="AD162" i="8" s="1"/>
  <c r="S160" i="8"/>
  <c r="G161" i="8"/>
  <c r="AB161" i="8" s="1"/>
  <c r="V160" i="8"/>
  <c r="Y160" i="8"/>
  <c r="P160" i="8"/>
  <c r="R160" i="8"/>
  <c r="O160" i="8"/>
  <c r="AA160" i="8"/>
  <c r="J160" i="8"/>
  <c r="F161" i="8"/>
  <c r="I161" i="8" s="1"/>
  <c r="M160" i="8"/>
  <c r="D161" i="8"/>
  <c r="E161" i="8"/>
  <c r="L160" i="8"/>
  <c r="X160" i="8"/>
  <c r="I160" i="8"/>
  <c r="E162" i="8" l="1"/>
  <c r="B163" i="8"/>
  <c r="AD163" i="8" s="1"/>
  <c r="F162" i="8"/>
  <c r="U162" i="8" s="1"/>
  <c r="D162" i="8"/>
  <c r="G162" i="8"/>
  <c r="V162" i="8" s="1"/>
  <c r="V161" i="8"/>
  <c r="Y161" i="8"/>
  <c r="J161" i="8"/>
  <c r="S161" i="8"/>
  <c r="M161" i="8"/>
  <c r="P161" i="8"/>
  <c r="R161" i="8"/>
  <c r="O161" i="8"/>
  <c r="AA161" i="8"/>
  <c r="L161" i="8"/>
  <c r="U161" i="8"/>
  <c r="X161" i="8"/>
  <c r="G163" i="8" l="1"/>
  <c r="AB163" i="8" s="1"/>
  <c r="M162" i="8"/>
  <c r="J162" i="8"/>
  <c r="AB162" i="8"/>
  <c r="P162" i="8"/>
  <c r="Y162" i="8"/>
  <c r="B164" i="8"/>
  <c r="AD164" i="8" s="1"/>
  <c r="X162" i="8"/>
  <c r="E163" i="8"/>
  <c r="I162" i="8"/>
  <c r="F163" i="8"/>
  <c r="U163" i="8" s="1"/>
  <c r="O162" i="8"/>
  <c r="D163" i="8"/>
  <c r="R162" i="8"/>
  <c r="AA162" i="8"/>
  <c r="L162" i="8"/>
  <c r="S162" i="8"/>
  <c r="S163" i="8" l="1"/>
  <c r="P163" i="8"/>
  <c r="V163" i="8"/>
  <c r="M163" i="8"/>
  <c r="Y163" i="8"/>
  <c r="J163" i="8"/>
  <c r="O163" i="8"/>
  <c r="AA163" i="8"/>
  <c r="X163" i="8"/>
  <c r="I163" i="8"/>
  <c r="G164" i="8"/>
  <c r="J164" i="8" s="1"/>
  <c r="D164" i="8"/>
  <c r="E164" i="8"/>
  <c r="F164" i="8"/>
  <c r="R164" i="8" s="1"/>
  <c r="B165" i="8"/>
  <c r="AD165" i="8" s="1"/>
  <c r="R163" i="8"/>
  <c r="L163" i="8"/>
  <c r="D165" i="8" l="1"/>
  <c r="Y164" i="8"/>
  <c r="X164" i="8"/>
  <c r="P164" i="8"/>
  <c r="L164" i="8"/>
  <c r="E165" i="8"/>
  <c r="AB164" i="8"/>
  <c r="I164" i="8"/>
  <c r="V164" i="8"/>
  <c r="O164" i="8"/>
  <c r="S164" i="8"/>
  <c r="AA164" i="8"/>
  <c r="M164" i="8"/>
  <c r="U164" i="8"/>
  <c r="B166" i="8"/>
  <c r="AD166" i="8" s="1"/>
  <c r="G165" i="8"/>
  <c r="S165" i="8" s="1"/>
  <c r="F165" i="8"/>
  <c r="AA165" i="8" s="1"/>
  <c r="M165" i="8" l="1"/>
  <c r="AB165" i="8"/>
  <c r="L165" i="8"/>
  <c r="V165" i="8"/>
  <c r="B167" i="8"/>
  <c r="AD167" i="8" s="1"/>
  <c r="R165" i="8"/>
  <c r="J165" i="8"/>
  <c r="Y165" i="8"/>
  <c r="I165" i="8"/>
  <c r="D166" i="8"/>
  <c r="F166" i="8"/>
  <c r="L166" i="8" s="1"/>
  <c r="O165" i="8"/>
  <c r="E166" i="8"/>
  <c r="X165" i="8"/>
  <c r="G166" i="8"/>
  <c r="J166" i="8" s="1"/>
  <c r="U165" i="8"/>
  <c r="P165" i="8"/>
  <c r="X166" i="8" l="1"/>
  <c r="B168" i="8"/>
  <c r="AD168" i="8" s="1"/>
  <c r="E167" i="8"/>
  <c r="D167" i="8"/>
  <c r="F167" i="8"/>
  <c r="I167" i="8" s="1"/>
  <c r="P166" i="8"/>
  <c r="R166" i="8"/>
  <c r="V166" i="8"/>
  <c r="G167" i="8"/>
  <c r="J167" i="8" s="1"/>
  <c r="AB166" i="8"/>
  <c r="O166" i="8"/>
  <c r="S166" i="8"/>
  <c r="U166" i="8"/>
  <c r="Y166" i="8"/>
  <c r="AA166" i="8"/>
  <c r="M166" i="8"/>
  <c r="I166" i="8"/>
  <c r="V167" i="8" l="1"/>
  <c r="D168" i="8"/>
  <c r="B169" i="8"/>
  <c r="AD169" i="8" s="1"/>
  <c r="F168" i="8"/>
  <c r="AA168" i="8" s="1"/>
  <c r="E168" i="8"/>
  <c r="AB167" i="8"/>
  <c r="M167" i="8"/>
  <c r="S167" i="8"/>
  <c r="L167" i="8"/>
  <c r="Y167" i="8"/>
  <c r="G168" i="8"/>
  <c r="AB168" i="8" s="1"/>
  <c r="P167" i="8"/>
  <c r="R167" i="8"/>
  <c r="O167" i="8"/>
  <c r="X167" i="8"/>
  <c r="AA167" i="8"/>
  <c r="U167" i="8"/>
  <c r="B170" i="8" l="1"/>
  <c r="AD170" i="8" s="1"/>
  <c r="G169" i="8"/>
  <c r="P169" i="8" s="1"/>
  <c r="X168" i="8"/>
  <c r="U168" i="8"/>
  <c r="L168" i="8"/>
  <c r="I168" i="8"/>
  <c r="O168" i="8"/>
  <c r="F169" i="8"/>
  <c r="L169" i="8" s="1"/>
  <c r="R168" i="8"/>
  <c r="D169" i="8"/>
  <c r="E169" i="8"/>
  <c r="S168" i="8"/>
  <c r="J168" i="8"/>
  <c r="P168" i="8"/>
  <c r="V168" i="8"/>
  <c r="M168" i="8"/>
  <c r="Y168" i="8"/>
  <c r="B171" i="8" l="1"/>
  <c r="AD171" i="8" s="1"/>
  <c r="E170" i="8"/>
  <c r="F170" i="8"/>
  <c r="AA170" i="8" s="1"/>
  <c r="D170" i="8"/>
  <c r="G170" i="8"/>
  <c r="P170" i="8" s="1"/>
  <c r="V169" i="8"/>
  <c r="Y169" i="8"/>
  <c r="AB169" i="8"/>
  <c r="J169" i="8"/>
  <c r="S169" i="8"/>
  <c r="M169" i="8"/>
  <c r="U169" i="8"/>
  <c r="R169" i="8"/>
  <c r="O169" i="8"/>
  <c r="X169" i="8"/>
  <c r="AA169" i="8"/>
  <c r="I169" i="8"/>
  <c r="G171" i="8" l="1"/>
  <c r="AB171" i="8" s="1"/>
  <c r="B172" i="8"/>
  <c r="AD172" i="8" s="1"/>
  <c r="E171" i="8"/>
  <c r="D171" i="8"/>
  <c r="F171" i="8"/>
  <c r="O171" i="8" s="1"/>
  <c r="I170" i="8"/>
  <c r="L170" i="8"/>
  <c r="O170" i="8"/>
  <c r="AB170" i="8"/>
  <c r="Y170" i="8"/>
  <c r="J170" i="8"/>
  <c r="S170" i="8"/>
  <c r="V170" i="8"/>
  <c r="M170" i="8"/>
  <c r="R170" i="8"/>
  <c r="U170" i="8"/>
  <c r="X170" i="8"/>
  <c r="B173" i="8" l="1"/>
  <c r="AD173" i="8" s="1"/>
  <c r="F172" i="8"/>
  <c r="R172" i="8" s="1"/>
  <c r="AA171" i="8"/>
  <c r="J171" i="8"/>
  <c r="Y171" i="8"/>
  <c r="P171" i="8"/>
  <c r="M171" i="8"/>
  <c r="L171" i="8"/>
  <c r="V171" i="8"/>
  <c r="R171" i="8"/>
  <c r="S171" i="8"/>
  <c r="U171" i="8"/>
  <c r="I171" i="8"/>
  <c r="E172" i="8"/>
  <c r="X171" i="8"/>
  <c r="D172" i="8"/>
  <c r="G172" i="8"/>
  <c r="Y172" i="8" s="1"/>
  <c r="B174" i="8" l="1"/>
  <c r="AD174" i="8" s="1"/>
  <c r="D173" i="8"/>
  <c r="G173" i="8"/>
  <c r="Y173" i="8" s="1"/>
  <c r="E173" i="8"/>
  <c r="F173" i="8"/>
  <c r="I173" i="8" s="1"/>
  <c r="L172" i="8"/>
  <c r="X172" i="8"/>
  <c r="O172" i="8"/>
  <c r="I172" i="8"/>
  <c r="U172" i="8"/>
  <c r="AA172" i="8"/>
  <c r="S172" i="8"/>
  <c r="V172" i="8"/>
  <c r="J172" i="8"/>
  <c r="M172" i="8"/>
  <c r="P172" i="8"/>
  <c r="AB172" i="8"/>
  <c r="B301" i="8"/>
  <c r="AD301" i="8" s="1"/>
  <c r="AB173" i="8" l="1"/>
  <c r="R173" i="8"/>
  <c r="V173" i="8"/>
  <c r="U173" i="8"/>
  <c r="M173" i="8"/>
  <c r="L173" i="8"/>
  <c r="E174" i="8"/>
  <c r="AA173" i="8"/>
  <c r="G174" i="8"/>
  <c r="V174" i="8" s="1"/>
  <c r="O173" i="8"/>
  <c r="D174" i="8"/>
  <c r="X173" i="8"/>
  <c r="F174" i="8"/>
  <c r="X174" i="8" s="1"/>
  <c r="J173" i="8"/>
  <c r="S173" i="8"/>
  <c r="B175" i="8"/>
  <c r="AD175" i="8" s="1"/>
  <c r="P173" i="8"/>
  <c r="E301" i="8"/>
  <c r="F301" i="8"/>
  <c r="D301" i="8"/>
  <c r="G301" i="8"/>
  <c r="S174" i="8" l="1"/>
  <c r="AB174" i="8"/>
  <c r="Y174" i="8"/>
  <c r="I174" i="8"/>
  <c r="L174" i="8"/>
  <c r="B176" i="8"/>
  <c r="AD176" i="8" s="1"/>
  <c r="M174" i="8"/>
  <c r="F175" i="8"/>
  <c r="O175" i="8" s="1"/>
  <c r="P174" i="8"/>
  <c r="O174" i="8"/>
  <c r="E175" i="8"/>
  <c r="G175" i="8"/>
  <c r="AB175" i="8" s="1"/>
  <c r="D175" i="8"/>
  <c r="J174" i="8"/>
  <c r="AA174" i="8"/>
  <c r="U174" i="8"/>
  <c r="R174" i="8"/>
  <c r="X301" i="8"/>
  <c r="I301" i="8"/>
  <c r="R301" i="8"/>
  <c r="U301" i="8"/>
  <c r="O301" i="8"/>
  <c r="L301" i="8"/>
  <c r="AA301" i="8"/>
  <c r="Y301" i="8"/>
  <c r="P301" i="8"/>
  <c r="AB301" i="8"/>
  <c r="S301" i="8"/>
  <c r="M301" i="8"/>
  <c r="V301" i="8"/>
  <c r="J301" i="8"/>
  <c r="M175" i="8" l="1"/>
  <c r="J175" i="8"/>
  <c r="Y175" i="8"/>
  <c r="B177" i="8"/>
  <c r="AD177" i="8" s="1"/>
  <c r="R175" i="8"/>
  <c r="E176" i="8"/>
  <c r="AA175" i="8"/>
  <c r="G176" i="8"/>
  <c r="M176" i="8" s="1"/>
  <c r="L175" i="8"/>
  <c r="V175" i="8"/>
  <c r="I175" i="8"/>
  <c r="S175" i="8"/>
  <c r="P175" i="8"/>
  <c r="D176" i="8"/>
  <c r="U175" i="8"/>
  <c r="F176" i="8"/>
  <c r="X176" i="8" s="1"/>
  <c r="X175" i="8"/>
  <c r="U176" i="8" l="1"/>
  <c r="AA176" i="8"/>
  <c r="F177" i="8"/>
  <c r="X177" i="8" s="1"/>
  <c r="E177" i="8"/>
  <c r="G177" i="8"/>
  <c r="V177" i="8" s="1"/>
  <c r="P176" i="8"/>
  <c r="V176" i="8"/>
  <c r="J176" i="8"/>
  <c r="Y176" i="8"/>
  <c r="AB176" i="8"/>
  <c r="L176" i="8"/>
  <c r="S176" i="8"/>
  <c r="O176" i="8"/>
  <c r="R176" i="8"/>
  <c r="B178" i="8"/>
  <c r="AD178" i="8" s="1"/>
  <c r="I176" i="8"/>
  <c r="D177" i="8"/>
  <c r="I177" i="8" l="1"/>
  <c r="U177" i="8"/>
  <c r="L177" i="8"/>
  <c r="P177" i="8"/>
  <c r="M177" i="8"/>
  <c r="AB177" i="8"/>
  <c r="J177" i="8"/>
  <c r="S177" i="8"/>
  <c r="AA177" i="8"/>
  <c r="Y177" i="8"/>
  <c r="O177" i="8"/>
  <c r="B179" i="8"/>
  <c r="AD179" i="8" s="1"/>
  <c r="R177" i="8"/>
  <c r="F178" i="8"/>
  <c r="AA178" i="8" s="1"/>
  <c r="D178" i="8"/>
  <c r="E178" i="8"/>
  <c r="G178" i="8"/>
  <c r="V178" i="8" s="1"/>
  <c r="B180" i="8" l="1"/>
  <c r="AD180" i="8" s="1"/>
  <c r="U178" i="8"/>
  <c r="R178" i="8"/>
  <c r="X178" i="8"/>
  <c r="I178" i="8"/>
  <c r="G179" i="8"/>
  <c r="Y179" i="8" s="1"/>
  <c r="D179" i="8"/>
  <c r="L178" i="8"/>
  <c r="F179" i="8"/>
  <c r="U179" i="8" s="1"/>
  <c r="E179" i="8"/>
  <c r="O178" i="8"/>
  <c r="AB178" i="8"/>
  <c r="P178" i="8"/>
  <c r="J178" i="8"/>
  <c r="S178" i="8"/>
  <c r="M178" i="8"/>
  <c r="Y178" i="8"/>
  <c r="M179" i="8" l="1"/>
  <c r="AB179" i="8"/>
  <c r="V179" i="8"/>
  <c r="J179" i="8"/>
  <c r="B181" i="8"/>
  <c r="AD181" i="8" s="1"/>
  <c r="I179" i="8"/>
  <c r="F180" i="8"/>
  <c r="L180" i="8" s="1"/>
  <c r="L179" i="8"/>
  <c r="D180" i="8"/>
  <c r="X179" i="8"/>
  <c r="E180" i="8"/>
  <c r="O179" i="8"/>
  <c r="G180" i="8"/>
  <c r="Y180" i="8" s="1"/>
  <c r="AA179" i="8"/>
  <c r="P179" i="8"/>
  <c r="R179" i="8"/>
  <c r="S179" i="8"/>
  <c r="S180" i="8" l="1"/>
  <c r="O180" i="8"/>
  <c r="B182" i="8"/>
  <c r="AD182" i="8" s="1"/>
  <c r="V180" i="8"/>
  <c r="AA180" i="8"/>
  <c r="E181" i="8"/>
  <c r="D181" i="8"/>
  <c r="F181" i="8"/>
  <c r="R181" i="8" s="1"/>
  <c r="G181" i="8"/>
  <c r="V181" i="8" s="1"/>
  <c r="P180" i="8"/>
  <c r="U180" i="8"/>
  <c r="AB180" i="8"/>
  <c r="I180" i="8"/>
  <c r="M180" i="8"/>
  <c r="X180" i="8"/>
  <c r="J180" i="8"/>
  <c r="R180" i="8"/>
  <c r="O181" i="8" l="1"/>
  <c r="X181" i="8"/>
  <c r="L181" i="8"/>
  <c r="I181" i="8"/>
  <c r="AA181" i="8"/>
  <c r="U181" i="8"/>
  <c r="B183" i="8"/>
  <c r="AD183" i="8" s="1"/>
  <c r="P181" i="8"/>
  <c r="F182" i="8"/>
  <c r="R182" i="8" s="1"/>
  <c r="AB181" i="8"/>
  <c r="M181" i="8"/>
  <c r="S181" i="8"/>
  <c r="G182" i="8"/>
  <c r="M182" i="8" s="1"/>
  <c r="J181" i="8"/>
  <c r="E182" i="8"/>
  <c r="Y181" i="8"/>
  <c r="D182" i="8"/>
  <c r="S182" i="8" l="1"/>
  <c r="AB182" i="8"/>
  <c r="J182" i="8"/>
  <c r="Y182" i="8"/>
  <c r="V182" i="8"/>
  <c r="P182" i="8"/>
  <c r="U182" i="8"/>
  <c r="B184" i="8"/>
  <c r="AD184" i="8" s="1"/>
  <c r="E183" i="8"/>
  <c r="D183" i="8"/>
  <c r="AA182" i="8"/>
  <c r="L182" i="8"/>
  <c r="I182" i="8"/>
  <c r="X182" i="8"/>
  <c r="O182" i="8"/>
  <c r="G183" i="8"/>
  <c r="Y183" i="8" s="1"/>
  <c r="F183" i="8"/>
  <c r="L183" i="8" s="1"/>
  <c r="M183" i="8" l="1"/>
  <c r="AB183" i="8"/>
  <c r="P183" i="8"/>
  <c r="B185" i="8"/>
  <c r="AD185" i="8" s="1"/>
  <c r="V183" i="8"/>
  <c r="S183" i="8"/>
  <c r="D184" i="8"/>
  <c r="E184" i="8"/>
  <c r="G184" i="8"/>
  <c r="P184" i="8" s="1"/>
  <c r="F184" i="8"/>
  <c r="AA184" i="8" s="1"/>
  <c r="AA183" i="8"/>
  <c r="J183" i="8"/>
  <c r="U183" i="8"/>
  <c r="R183" i="8"/>
  <c r="I183" i="8"/>
  <c r="O183" i="8"/>
  <c r="X183" i="8"/>
  <c r="U184" i="8" l="1"/>
  <c r="O184" i="8"/>
  <c r="F185" i="8"/>
  <c r="U185" i="8" s="1"/>
  <c r="R184" i="8"/>
  <c r="L184" i="8"/>
  <c r="I184" i="8"/>
  <c r="X184" i="8"/>
  <c r="D185" i="8"/>
  <c r="V184" i="8"/>
  <c r="Y184" i="8"/>
  <c r="S184" i="8"/>
  <c r="AB184" i="8"/>
  <c r="B186" i="8"/>
  <c r="AD186" i="8" s="1"/>
  <c r="M184" i="8"/>
  <c r="E185" i="8"/>
  <c r="J184" i="8"/>
  <c r="G185" i="8"/>
  <c r="P185" i="8" s="1"/>
  <c r="AA185" i="8" l="1"/>
  <c r="I185" i="8"/>
  <c r="J185" i="8"/>
  <c r="L185" i="8"/>
  <c r="R185" i="8"/>
  <c r="X185" i="8"/>
  <c r="O185" i="8"/>
  <c r="B187" i="8"/>
  <c r="AD187" i="8" s="1"/>
  <c r="S185" i="8"/>
  <c r="AB185" i="8"/>
  <c r="M185" i="8"/>
  <c r="Y185" i="8"/>
  <c r="V185" i="8"/>
  <c r="D186" i="8"/>
  <c r="G186" i="8"/>
  <c r="P186" i="8" s="1"/>
  <c r="E186" i="8"/>
  <c r="F186" i="8"/>
  <c r="I186" i="8" s="1"/>
  <c r="B188" i="8" l="1"/>
  <c r="AD188" i="8" s="1"/>
  <c r="G187" i="8"/>
  <c r="AB187" i="8" s="1"/>
  <c r="E187" i="8"/>
  <c r="F187" i="8"/>
  <c r="U187" i="8" s="1"/>
  <c r="D187" i="8"/>
  <c r="L186" i="8"/>
  <c r="R186" i="8"/>
  <c r="O186" i="8"/>
  <c r="V186" i="8"/>
  <c r="J186" i="8"/>
  <c r="AB186" i="8"/>
  <c r="Y186" i="8"/>
  <c r="X186" i="8"/>
  <c r="S186" i="8"/>
  <c r="U186" i="8"/>
  <c r="M186" i="8"/>
  <c r="AA186" i="8"/>
  <c r="J187" i="8" l="1"/>
  <c r="E188" i="8"/>
  <c r="F188" i="8"/>
  <c r="L188" i="8" s="1"/>
  <c r="S187" i="8"/>
  <c r="D188" i="8"/>
  <c r="M187" i="8"/>
  <c r="V187" i="8"/>
  <c r="Y187" i="8"/>
  <c r="B189" i="8"/>
  <c r="AD189" i="8" s="1"/>
  <c r="G188" i="8"/>
  <c r="M188" i="8" s="1"/>
  <c r="R187" i="8"/>
  <c r="O187" i="8"/>
  <c r="P187" i="8"/>
  <c r="AA187" i="8"/>
  <c r="L187" i="8"/>
  <c r="X187" i="8"/>
  <c r="I187" i="8"/>
  <c r="AA188" i="8" l="1"/>
  <c r="U188" i="8"/>
  <c r="O188" i="8"/>
  <c r="X188" i="8"/>
  <c r="R188" i="8"/>
  <c r="I188" i="8"/>
  <c r="V188" i="8"/>
  <c r="Y188" i="8"/>
  <c r="S188" i="8"/>
  <c r="F189" i="8"/>
  <c r="X189" i="8" s="1"/>
  <c r="J188" i="8"/>
  <c r="G189" i="8"/>
  <c r="S189" i="8" s="1"/>
  <c r="P188" i="8"/>
  <c r="E189" i="8"/>
  <c r="AB188" i="8"/>
  <c r="D189" i="8"/>
  <c r="B190" i="8"/>
  <c r="AD190" i="8" s="1"/>
  <c r="AA189" i="8" l="1"/>
  <c r="R189" i="8"/>
  <c r="V189" i="8"/>
  <c r="J189" i="8"/>
  <c r="Y189" i="8"/>
  <c r="AB189" i="8"/>
  <c r="B191" i="8"/>
  <c r="AD191" i="8" s="1"/>
  <c r="I189" i="8"/>
  <c r="P189" i="8"/>
  <c r="M189" i="8"/>
  <c r="G190" i="8"/>
  <c r="S190" i="8" s="1"/>
  <c r="O189" i="8"/>
  <c r="E190" i="8"/>
  <c r="U189" i="8"/>
  <c r="D190" i="8"/>
  <c r="L189" i="8"/>
  <c r="F190" i="8"/>
  <c r="R190" i="8" s="1"/>
  <c r="G191" i="8" l="1"/>
  <c r="Y191" i="8" s="1"/>
  <c r="AA190" i="8"/>
  <c r="P190" i="8"/>
  <c r="U190" i="8"/>
  <c r="V190" i="8"/>
  <c r="L190" i="8"/>
  <c r="AB190" i="8"/>
  <c r="X190" i="8"/>
  <c r="J190" i="8"/>
  <c r="O190" i="8"/>
  <c r="Y190" i="8"/>
  <c r="I190" i="8"/>
  <c r="M190" i="8"/>
  <c r="B192" i="8"/>
  <c r="AD192" i="8" s="1"/>
  <c r="E191" i="8"/>
  <c r="F191" i="8"/>
  <c r="O191" i="8" s="1"/>
  <c r="D191" i="8"/>
  <c r="B193" i="8" l="1"/>
  <c r="AD193" i="8" s="1"/>
  <c r="E192" i="8"/>
  <c r="S191" i="8"/>
  <c r="I191" i="8"/>
  <c r="P191" i="8"/>
  <c r="V191" i="8"/>
  <c r="M191" i="8"/>
  <c r="AA191" i="8"/>
  <c r="F192" i="8"/>
  <c r="AA192" i="8" s="1"/>
  <c r="U191" i="8"/>
  <c r="G192" i="8"/>
  <c r="M192" i="8" s="1"/>
  <c r="L191" i="8"/>
  <c r="X191" i="8"/>
  <c r="D192" i="8"/>
  <c r="R191" i="8"/>
  <c r="J191" i="8"/>
  <c r="AB191" i="8"/>
  <c r="E193" i="8" l="1"/>
  <c r="B194" i="8"/>
  <c r="AD194" i="8" s="1"/>
  <c r="F193" i="8"/>
  <c r="O193" i="8" s="1"/>
  <c r="G193" i="8"/>
  <c r="Y193" i="8" s="1"/>
  <c r="D193" i="8"/>
  <c r="J192" i="8"/>
  <c r="AB192" i="8"/>
  <c r="Y192" i="8"/>
  <c r="U192" i="8"/>
  <c r="P192" i="8"/>
  <c r="I192" i="8"/>
  <c r="V192" i="8"/>
  <c r="L192" i="8"/>
  <c r="O192" i="8"/>
  <c r="R192" i="8"/>
  <c r="X192" i="8"/>
  <c r="S192" i="8"/>
  <c r="B195" i="8" l="1"/>
  <c r="AD195" i="8" s="1"/>
  <c r="G194" i="8"/>
  <c r="M194" i="8" s="1"/>
  <c r="D194" i="8"/>
  <c r="E194" i="8"/>
  <c r="F194" i="8"/>
  <c r="X194" i="8" s="1"/>
  <c r="R193" i="8"/>
  <c r="P193" i="8"/>
  <c r="AA193" i="8"/>
  <c r="I193" i="8"/>
  <c r="S193" i="8"/>
  <c r="U193" i="8"/>
  <c r="X193" i="8"/>
  <c r="V193" i="8"/>
  <c r="AB193" i="8"/>
  <c r="M193" i="8"/>
  <c r="J193" i="8"/>
  <c r="L193" i="8"/>
  <c r="AA194" i="8" l="1"/>
  <c r="S194" i="8"/>
  <c r="R194" i="8"/>
  <c r="B196" i="8"/>
  <c r="AD196" i="8" s="1"/>
  <c r="L194" i="8"/>
  <c r="O194" i="8"/>
  <c r="U194" i="8"/>
  <c r="AB194" i="8"/>
  <c r="I194" i="8"/>
  <c r="D195" i="8"/>
  <c r="J194" i="8"/>
  <c r="E195" i="8"/>
  <c r="Y194" i="8"/>
  <c r="F195" i="8"/>
  <c r="X195" i="8" s="1"/>
  <c r="V194" i="8"/>
  <c r="G195" i="8"/>
  <c r="S195" i="8" s="1"/>
  <c r="P194" i="8"/>
  <c r="F196" i="8" l="1"/>
  <c r="U196" i="8" s="1"/>
  <c r="L195" i="8"/>
  <c r="M195" i="8"/>
  <c r="P195" i="8"/>
  <c r="Y195" i="8"/>
  <c r="AA195" i="8"/>
  <c r="V195" i="8"/>
  <c r="AB195" i="8"/>
  <c r="J195" i="8"/>
  <c r="I195" i="8"/>
  <c r="R195" i="8"/>
  <c r="B197" i="8"/>
  <c r="AD197" i="8" s="1"/>
  <c r="O195" i="8"/>
  <c r="E196" i="8"/>
  <c r="U195" i="8"/>
  <c r="D196" i="8"/>
  <c r="G196" i="8"/>
  <c r="J196" i="8" s="1"/>
  <c r="O196" i="8" l="1"/>
  <c r="R196" i="8"/>
  <c r="F197" i="8"/>
  <c r="R197" i="8" s="1"/>
  <c r="L196" i="8"/>
  <c r="AA196" i="8"/>
  <c r="I196" i="8"/>
  <c r="Y196" i="8"/>
  <c r="V196" i="8"/>
  <c r="AB196" i="8"/>
  <c r="B198" i="8"/>
  <c r="AD198" i="8" s="1"/>
  <c r="E197" i="8"/>
  <c r="X196" i="8"/>
  <c r="D197" i="8"/>
  <c r="G197" i="8"/>
  <c r="Y197" i="8" s="1"/>
  <c r="P196" i="8"/>
  <c r="S196" i="8"/>
  <c r="M196" i="8"/>
  <c r="L197" i="8" l="1"/>
  <c r="I197" i="8"/>
  <c r="B199" i="8"/>
  <c r="AD199" i="8" s="1"/>
  <c r="U197" i="8"/>
  <c r="O197" i="8"/>
  <c r="AA197" i="8"/>
  <c r="X197" i="8"/>
  <c r="F198" i="8"/>
  <c r="R198" i="8" s="1"/>
  <c r="E198" i="8"/>
  <c r="D198" i="8"/>
  <c r="G198" i="8"/>
  <c r="M198" i="8" s="1"/>
  <c r="AB197" i="8"/>
  <c r="M197" i="8"/>
  <c r="P197" i="8"/>
  <c r="V197" i="8"/>
  <c r="J197" i="8"/>
  <c r="S197" i="8"/>
  <c r="F199" i="8" l="1"/>
  <c r="AA199" i="8" s="1"/>
  <c r="D199" i="8"/>
  <c r="E199" i="8"/>
  <c r="G199" i="8"/>
  <c r="AB199" i="8" s="1"/>
  <c r="B200" i="8"/>
  <c r="AD200" i="8" s="1"/>
  <c r="AB198" i="8"/>
  <c r="Y198" i="8"/>
  <c r="J198" i="8"/>
  <c r="L198" i="8"/>
  <c r="U198" i="8"/>
  <c r="S198" i="8"/>
  <c r="X198" i="8"/>
  <c r="P198" i="8"/>
  <c r="V198" i="8"/>
  <c r="AA198" i="8"/>
  <c r="O198" i="8"/>
  <c r="I198" i="8"/>
  <c r="P199" i="8" l="1"/>
  <c r="R199" i="8"/>
  <c r="V199" i="8"/>
  <c r="B201" i="8"/>
  <c r="AD201" i="8" s="1"/>
  <c r="Y199" i="8"/>
  <c r="M199" i="8"/>
  <c r="J199" i="8"/>
  <c r="S199" i="8"/>
  <c r="O199" i="8"/>
  <c r="F200" i="8"/>
  <c r="L200" i="8" s="1"/>
  <c r="U199" i="8"/>
  <c r="G200" i="8"/>
  <c r="J200" i="8" s="1"/>
  <c r="X199" i="8"/>
  <c r="E200" i="8"/>
  <c r="I199" i="8"/>
  <c r="D200" i="8"/>
  <c r="L199" i="8"/>
  <c r="AA200" i="8" l="1"/>
  <c r="M200" i="8"/>
  <c r="P200" i="8"/>
  <c r="S200" i="8"/>
  <c r="B202" i="8"/>
  <c r="AD202" i="8" s="1"/>
  <c r="O200" i="8"/>
  <c r="F201" i="8"/>
  <c r="AA201" i="8" s="1"/>
  <c r="R200" i="8"/>
  <c r="G201" i="8"/>
  <c r="M201" i="8" s="1"/>
  <c r="X200" i="8"/>
  <c r="D201" i="8"/>
  <c r="U200" i="8"/>
  <c r="E201" i="8"/>
  <c r="I200" i="8"/>
  <c r="V200" i="8"/>
  <c r="Y200" i="8"/>
  <c r="AB200" i="8"/>
  <c r="X201" i="8" l="1"/>
  <c r="V201" i="8"/>
  <c r="R201" i="8"/>
  <c r="Y201" i="8"/>
  <c r="F202" i="8"/>
  <c r="R202" i="8" s="1"/>
  <c r="U201" i="8"/>
  <c r="O201" i="8"/>
  <c r="S201" i="8"/>
  <c r="B203" i="8"/>
  <c r="AD203" i="8" s="1"/>
  <c r="G202" i="8"/>
  <c r="Y202" i="8" s="1"/>
  <c r="D202" i="8"/>
  <c r="E202" i="8"/>
  <c r="I201" i="8"/>
  <c r="AB201" i="8"/>
  <c r="L201" i="8"/>
  <c r="P201" i="8"/>
  <c r="J201" i="8"/>
  <c r="B204" i="8"/>
  <c r="AD204" i="8" s="1"/>
  <c r="G203" i="8" l="1"/>
  <c r="M203" i="8" s="1"/>
  <c r="F203" i="8"/>
  <c r="R203" i="8" s="1"/>
  <c r="X202" i="8"/>
  <c r="U202" i="8"/>
  <c r="E203" i="8"/>
  <c r="O202" i="8"/>
  <c r="D203" i="8"/>
  <c r="L202" i="8"/>
  <c r="P202" i="8"/>
  <c r="I202" i="8"/>
  <c r="AA202" i="8"/>
  <c r="V202" i="8"/>
  <c r="J202" i="8"/>
  <c r="S202" i="8"/>
  <c r="AB202" i="8"/>
  <c r="M202" i="8"/>
  <c r="F204" i="8"/>
  <c r="G204" i="8"/>
  <c r="D204" i="8"/>
  <c r="E204" i="8"/>
  <c r="B205" i="8"/>
  <c r="AD205" i="8" s="1"/>
  <c r="Y203" i="8" l="1"/>
  <c r="AA203" i="8"/>
  <c r="V203" i="8"/>
  <c r="X203" i="8"/>
  <c r="AB203" i="8"/>
  <c r="L203" i="8"/>
  <c r="U203" i="8"/>
  <c r="I203" i="8"/>
  <c r="P203" i="8"/>
  <c r="O203" i="8"/>
  <c r="J203" i="8"/>
  <c r="S203" i="8"/>
  <c r="D205" i="8"/>
  <c r="E205" i="8"/>
  <c r="F205" i="8"/>
  <c r="G205" i="8"/>
  <c r="B206" i="8"/>
  <c r="AD206" i="8" s="1"/>
  <c r="AA204" i="8"/>
  <c r="R204" i="8"/>
  <c r="U204" i="8"/>
  <c r="L204" i="8"/>
  <c r="X204" i="8"/>
  <c r="O204" i="8"/>
  <c r="I204" i="8"/>
  <c r="M204" i="8"/>
  <c r="V204" i="8"/>
  <c r="P204" i="8"/>
  <c r="S204" i="8"/>
  <c r="AB204" i="8"/>
  <c r="Y204" i="8"/>
  <c r="J204" i="8"/>
  <c r="E206" i="8" l="1"/>
  <c r="D206" i="8"/>
  <c r="F206" i="8"/>
  <c r="G206" i="8"/>
  <c r="B207" i="8"/>
  <c r="AD207" i="8" s="1"/>
  <c r="R205" i="8"/>
  <c r="X205" i="8"/>
  <c r="I205" i="8"/>
  <c r="O205" i="8"/>
  <c r="L205" i="8"/>
  <c r="AA205" i="8"/>
  <c r="U205" i="8"/>
  <c r="P205" i="8"/>
  <c r="J205" i="8"/>
  <c r="Y205" i="8"/>
  <c r="S205" i="8"/>
  <c r="V205" i="8"/>
  <c r="AB205" i="8"/>
  <c r="M205" i="8"/>
  <c r="O206" i="8" l="1"/>
  <c r="U206" i="8"/>
  <c r="L206" i="8"/>
  <c r="AA206" i="8"/>
  <c r="R206" i="8"/>
  <c r="X206" i="8"/>
  <c r="I206" i="8"/>
  <c r="G207" i="8"/>
  <c r="D207" i="8"/>
  <c r="F207" i="8"/>
  <c r="E207" i="8"/>
  <c r="B208" i="8"/>
  <c r="AD208" i="8" s="1"/>
  <c r="V206" i="8"/>
  <c r="M206" i="8"/>
  <c r="AB206" i="8"/>
  <c r="J206" i="8"/>
  <c r="P206" i="8"/>
  <c r="S206" i="8"/>
  <c r="Y206" i="8"/>
  <c r="O207" i="8" l="1"/>
  <c r="AA207" i="8"/>
  <c r="X207" i="8"/>
  <c r="U207" i="8"/>
  <c r="L207" i="8"/>
  <c r="I207" i="8"/>
  <c r="R207" i="8"/>
  <c r="E208" i="8"/>
  <c r="F208" i="8"/>
  <c r="G208" i="8"/>
  <c r="D208" i="8"/>
  <c r="B209" i="8"/>
  <c r="AD209" i="8" s="1"/>
  <c r="J207" i="8"/>
  <c r="AB207" i="8"/>
  <c r="P207" i="8"/>
  <c r="V207" i="8"/>
  <c r="M207" i="8"/>
  <c r="S207" i="8"/>
  <c r="Y207" i="8"/>
  <c r="P208" i="8" l="1"/>
  <c r="V208" i="8"/>
  <c r="M208" i="8"/>
  <c r="Y208" i="8"/>
  <c r="J208" i="8"/>
  <c r="AB208" i="8"/>
  <c r="S208" i="8"/>
  <c r="D209" i="8"/>
  <c r="G209" i="8"/>
  <c r="E209" i="8"/>
  <c r="F209" i="8"/>
  <c r="B210" i="8"/>
  <c r="AD210" i="8" s="1"/>
  <c r="X208" i="8"/>
  <c r="U208" i="8"/>
  <c r="O208" i="8"/>
  <c r="L208" i="8"/>
  <c r="AA208" i="8"/>
  <c r="I208" i="8"/>
  <c r="R208" i="8"/>
  <c r="G210" i="8" l="1"/>
  <c r="D210" i="8"/>
  <c r="E210" i="8"/>
  <c r="F210" i="8"/>
  <c r="B211" i="8"/>
  <c r="AD211" i="8" s="1"/>
  <c r="AA209" i="8"/>
  <c r="R209" i="8"/>
  <c r="L209" i="8"/>
  <c r="U209" i="8"/>
  <c r="X209" i="8"/>
  <c r="I209" i="8"/>
  <c r="O209" i="8"/>
  <c r="V209" i="8"/>
  <c r="AB209" i="8"/>
  <c r="P209" i="8"/>
  <c r="M209" i="8"/>
  <c r="J209" i="8"/>
  <c r="Y209" i="8"/>
  <c r="S209" i="8"/>
  <c r="I210" i="8" l="1"/>
  <c r="L210" i="8"/>
  <c r="X210" i="8"/>
  <c r="U210" i="8"/>
  <c r="R210" i="8"/>
  <c r="O210" i="8"/>
  <c r="AA210" i="8"/>
  <c r="D211" i="8"/>
  <c r="E211" i="8"/>
  <c r="F211" i="8"/>
  <c r="G211" i="8"/>
  <c r="B212" i="8"/>
  <c r="AD212" i="8" s="1"/>
  <c r="P210" i="8"/>
  <c r="V210" i="8"/>
  <c r="J210" i="8"/>
  <c r="M210" i="8"/>
  <c r="AB210" i="8"/>
  <c r="Y210" i="8"/>
  <c r="S210" i="8"/>
  <c r="P211" i="8" l="1"/>
  <c r="V211" i="8"/>
  <c r="AB211" i="8"/>
  <c r="S211" i="8"/>
  <c r="Y211" i="8"/>
  <c r="M211" i="8"/>
  <c r="J211" i="8"/>
  <c r="X211" i="8"/>
  <c r="R211" i="8"/>
  <c r="U211" i="8"/>
  <c r="L211" i="8"/>
  <c r="O211" i="8"/>
  <c r="I211" i="8"/>
  <c r="AA211" i="8"/>
  <c r="E212" i="8"/>
  <c r="D212" i="8"/>
  <c r="G212" i="8"/>
  <c r="F212" i="8"/>
  <c r="B213" i="8"/>
  <c r="AD213" i="8" s="1"/>
  <c r="J212" i="8" l="1"/>
  <c r="S212" i="8"/>
  <c r="V212" i="8"/>
  <c r="AB212" i="8"/>
  <c r="P212" i="8"/>
  <c r="Y212" i="8"/>
  <c r="M212" i="8"/>
  <c r="D213" i="8"/>
  <c r="E213" i="8"/>
  <c r="G213" i="8"/>
  <c r="F213" i="8"/>
  <c r="B214" i="8"/>
  <c r="AD214" i="8" s="1"/>
  <c r="R212" i="8"/>
  <c r="AA212" i="8"/>
  <c r="O212" i="8"/>
  <c r="X212" i="8"/>
  <c r="I212" i="8"/>
  <c r="U212" i="8"/>
  <c r="L212" i="8"/>
  <c r="U213" i="8" l="1"/>
  <c r="X213" i="8"/>
  <c r="L213" i="8"/>
  <c r="I213" i="8"/>
  <c r="AA213" i="8"/>
  <c r="O213" i="8"/>
  <c r="R213" i="8"/>
  <c r="P213" i="8"/>
  <c r="M213" i="8"/>
  <c r="S213" i="8"/>
  <c r="Y213" i="8"/>
  <c r="AB213" i="8"/>
  <c r="J213" i="8"/>
  <c r="V213" i="8"/>
  <c r="E214" i="8"/>
  <c r="F214" i="8"/>
  <c r="G214" i="8"/>
  <c r="D214" i="8"/>
  <c r="B215" i="8"/>
  <c r="AD215" i="8" s="1"/>
  <c r="AB214" i="8" l="1"/>
  <c r="J214" i="8"/>
  <c r="V214" i="8"/>
  <c r="S214" i="8"/>
  <c r="Y214" i="8"/>
  <c r="M214" i="8"/>
  <c r="P214" i="8"/>
  <c r="O214" i="8"/>
  <c r="AA214" i="8"/>
  <c r="U214" i="8"/>
  <c r="I214" i="8"/>
  <c r="X214" i="8"/>
  <c r="R214" i="8"/>
  <c r="L214" i="8"/>
  <c r="D215" i="8"/>
  <c r="E215" i="8"/>
  <c r="F215" i="8"/>
  <c r="G215" i="8"/>
  <c r="B216" i="8"/>
  <c r="AD216" i="8" s="1"/>
  <c r="D216" i="8" l="1"/>
  <c r="E216" i="8"/>
  <c r="F216" i="8"/>
  <c r="G216" i="8"/>
  <c r="B217" i="8"/>
  <c r="AD217" i="8" s="1"/>
  <c r="R215" i="8"/>
  <c r="AA215" i="8"/>
  <c r="L215" i="8"/>
  <c r="I215" i="8"/>
  <c r="O215" i="8"/>
  <c r="X215" i="8"/>
  <c r="U215" i="8"/>
  <c r="S215" i="8"/>
  <c r="P215" i="8"/>
  <c r="J215" i="8"/>
  <c r="M215" i="8"/>
  <c r="Y215" i="8"/>
  <c r="AB215" i="8"/>
  <c r="V215" i="8"/>
  <c r="R216" i="8" l="1"/>
  <c r="L216" i="8"/>
  <c r="X216" i="8"/>
  <c r="I216" i="8"/>
  <c r="U216" i="8"/>
  <c r="AA216" i="8"/>
  <c r="O216" i="8"/>
  <c r="E217" i="8"/>
  <c r="D217" i="8"/>
  <c r="F217" i="8"/>
  <c r="G217" i="8"/>
  <c r="B218" i="8"/>
  <c r="AD218" i="8" s="1"/>
  <c r="AB216" i="8"/>
  <c r="V216" i="8"/>
  <c r="S216" i="8"/>
  <c r="Y216" i="8"/>
  <c r="M216" i="8"/>
  <c r="J216" i="8"/>
  <c r="P216" i="8"/>
  <c r="S217" i="8" l="1"/>
  <c r="V217" i="8"/>
  <c r="J217" i="8"/>
  <c r="P217" i="8"/>
  <c r="Y217" i="8"/>
  <c r="AB217" i="8"/>
  <c r="M217" i="8"/>
  <c r="R217" i="8"/>
  <c r="U217" i="8"/>
  <c r="I217" i="8"/>
  <c r="O217" i="8"/>
  <c r="X217" i="8"/>
  <c r="AA217" i="8"/>
  <c r="L217" i="8"/>
  <c r="F218" i="8"/>
  <c r="E218" i="8"/>
  <c r="D218" i="8"/>
  <c r="G218" i="8"/>
  <c r="B219" i="8"/>
  <c r="AD219" i="8" s="1"/>
  <c r="G219" i="8" l="1"/>
  <c r="D219" i="8"/>
  <c r="E219" i="8"/>
  <c r="F219" i="8"/>
  <c r="B220" i="8"/>
  <c r="AD220" i="8" s="1"/>
  <c r="J218" i="8"/>
  <c r="Y218" i="8"/>
  <c r="S218" i="8"/>
  <c r="AB218" i="8"/>
  <c r="V218" i="8"/>
  <c r="M218" i="8"/>
  <c r="P218" i="8"/>
  <c r="AA218" i="8"/>
  <c r="O218" i="8"/>
  <c r="R218" i="8"/>
  <c r="L218" i="8"/>
  <c r="I218" i="8"/>
  <c r="U218" i="8"/>
  <c r="X218" i="8"/>
  <c r="R219" i="8" l="1"/>
  <c r="AA219" i="8"/>
  <c r="U219" i="8"/>
  <c r="X219" i="8"/>
  <c r="I219" i="8"/>
  <c r="L219" i="8"/>
  <c r="O219" i="8"/>
  <c r="D220" i="8"/>
  <c r="G220" i="8"/>
  <c r="F220" i="8"/>
  <c r="E220" i="8"/>
  <c r="B221" i="8"/>
  <c r="AD221" i="8" s="1"/>
  <c r="V219" i="8"/>
  <c r="Y219" i="8"/>
  <c r="P219" i="8"/>
  <c r="M219" i="8"/>
  <c r="AB219" i="8"/>
  <c r="S219" i="8"/>
  <c r="J219" i="8"/>
  <c r="O220" i="8" l="1"/>
  <c r="L220" i="8"/>
  <c r="R220" i="8"/>
  <c r="U220" i="8"/>
  <c r="I220" i="8"/>
  <c r="AA220" i="8"/>
  <c r="X220" i="8"/>
  <c r="M220" i="8"/>
  <c r="S220" i="8"/>
  <c r="P220" i="8"/>
  <c r="AB220" i="8"/>
  <c r="V220" i="8"/>
  <c r="J220" i="8"/>
  <c r="Y220" i="8"/>
  <c r="G221" i="8"/>
  <c r="F221" i="8"/>
  <c r="E221" i="8"/>
  <c r="D221" i="8"/>
  <c r="B222" i="8"/>
  <c r="AD222" i="8" s="1"/>
  <c r="E222" i="8" l="1"/>
  <c r="F222" i="8"/>
  <c r="G222" i="8"/>
  <c r="D222" i="8"/>
  <c r="B223" i="8"/>
  <c r="AD223" i="8" s="1"/>
  <c r="I221" i="8"/>
  <c r="R221" i="8"/>
  <c r="O221" i="8"/>
  <c r="AA221" i="8"/>
  <c r="X221" i="8"/>
  <c r="L221" i="8"/>
  <c r="U221" i="8"/>
  <c r="AB221" i="8"/>
  <c r="P221" i="8"/>
  <c r="S221" i="8"/>
  <c r="Y221" i="8"/>
  <c r="V221" i="8"/>
  <c r="J221" i="8"/>
  <c r="M221" i="8"/>
  <c r="E223" i="8" l="1"/>
  <c r="D223" i="8"/>
  <c r="G223" i="8"/>
  <c r="F223" i="8"/>
  <c r="B224" i="8"/>
  <c r="AD224" i="8" s="1"/>
  <c r="AB222" i="8"/>
  <c r="J222" i="8"/>
  <c r="M222" i="8"/>
  <c r="Y222" i="8"/>
  <c r="P222" i="8"/>
  <c r="S222" i="8"/>
  <c r="V222" i="8"/>
  <c r="R222" i="8"/>
  <c r="I222" i="8"/>
  <c r="U222" i="8"/>
  <c r="O222" i="8"/>
  <c r="L222" i="8"/>
  <c r="AA222" i="8"/>
  <c r="X222" i="8"/>
  <c r="P223" i="8" l="1"/>
  <c r="S223" i="8"/>
  <c r="Y223" i="8"/>
  <c r="AB223" i="8"/>
  <c r="V223" i="8"/>
  <c r="J223" i="8"/>
  <c r="M223" i="8"/>
  <c r="E224" i="8"/>
  <c r="F224" i="8"/>
  <c r="D224" i="8"/>
  <c r="G224" i="8"/>
  <c r="B225" i="8"/>
  <c r="AD225" i="8" s="1"/>
  <c r="AA223" i="8"/>
  <c r="X223" i="8"/>
  <c r="I223" i="8"/>
  <c r="R223" i="8"/>
  <c r="U223" i="8"/>
  <c r="L223" i="8"/>
  <c r="O223" i="8"/>
  <c r="AB224" i="8" l="1"/>
  <c r="J224" i="8"/>
  <c r="V224" i="8"/>
  <c r="M224" i="8"/>
  <c r="S224" i="8"/>
  <c r="P224" i="8"/>
  <c r="Y224" i="8"/>
  <c r="I224" i="8"/>
  <c r="U224" i="8"/>
  <c r="L224" i="8"/>
  <c r="O224" i="8"/>
  <c r="R224" i="8"/>
  <c r="X224" i="8"/>
  <c r="AA224" i="8"/>
  <c r="G225" i="8"/>
  <c r="E225" i="8"/>
  <c r="D225" i="8"/>
  <c r="F225" i="8"/>
  <c r="B226" i="8"/>
  <c r="AD226" i="8" s="1"/>
  <c r="L225" i="8" l="1"/>
  <c r="O225" i="8"/>
  <c r="I225" i="8"/>
  <c r="X225" i="8"/>
  <c r="AA225" i="8"/>
  <c r="R225" i="8"/>
  <c r="U225" i="8"/>
  <c r="B227" i="8"/>
  <c r="AD227" i="8" s="1"/>
  <c r="D226" i="8"/>
  <c r="E226" i="8"/>
  <c r="F226" i="8"/>
  <c r="G226" i="8"/>
  <c r="S225" i="8"/>
  <c r="Y225" i="8"/>
  <c r="AB225" i="8"/>
  <c r="J225" i="8"/>
  <c r="P225" i="8"/>
  <c r="M225" i="8"/>
  <c r="V225" i="8"/>
  <c r="O226" i="8" l="1"/>
  <c r="L226" i="8"/>
  <c r="R226" i="8"/>
  <c r="U226" i="8"/>
  <c r="X226" i="8"/>
  <c r="AA226" i="8"/>
  <c r="I226" i="8"/>
  <c r="Y226" i="8"/>
  <c r="S226" i="8"/>
  <c r="V226" i="8"/>
  <c r="J226" i="8"/>
  <c r="P226" i="8"/>
  <c r="AB226" i="8"/>
  <c r="M226" i="8"/>
  <c r="D227" i="8"/>
  <c r="E227" i="8"/>
  <c r="F227" i="8"/>
  <c r="G227" i="8"/>
  <c r="B228" i="8"/>
  <c r="AD228" i="8" s="1"/>
  <c r="F228" i="8" l="1"/>
  <c r="G228" i="8"/>
  <c r="E228" i="8"/>
  <c r="D228" i="8"/>
  <c r="B229" i="8"/>
  <c r="AD229" i="8" s="1"/>
  <c r="O227" i="8"/>
  <c r="AA227" i="8"/>
  <c r="R227" i="8"/>
  <c r="L227" i="8"/>
  <c r="I227" i="8"/>
  <c r="U227" i="8"/>
  <c r="X227" i="8"/>
  <c r="S227" i="8"/>
  <c r="V227" i="8"/>
  <c r="P227" i="8"/>
  <c r="AB227" i="8"/>
  <c r="M227" i="8"/>
  <c r="Y227" i="8"/>
  <c r="J227" i="8"/>
  <c r="G229" i="8" l="1"/>
  <c r="E229" i="8"/>
  <c r="F229" i="8"/>
  <c r="D229" i="8"/>
  <c r="B230" i="8"/>
  <c r="AD230" i="8" s="1"/>
  <c r="P228" i="8"/>
  <c r="S228" i="8"/>
  <c r="V228" i="8"/>
  <c r="Y228" i="8"/>
  <c r="J228" i="8"/>
  <c r="AB228" i="8"/>
  <c r="M228" i="8"/>
  <c r="O228" i="8"/>
  <c r="R228" i="8"/>
  <c r="L228" i="8"/>
  <c r="AA228" i="8"/>
  <c r="I228" i="8"/>
  <c r="U228" i="8"/>
  <c r="X228" i="8"/>
  <c r="AA229" i="8" l="1"/>
  <c r="O229" i="8"/>
  <c r="U229" i="8"/>
  <c r="L229" i="8"/>
  <c r="I229" i="8"/>
  <c r="R229" i="8"/>
  <c r="X229" i="8"/>
  <c r="D230" i="8"/>
  <c r="E230" i="8"/>
  <c r="F230" i="8"/>
  <c r="G230" i="8"/>
  <c r="B231" i="8"/>
  <c r="AD231" i="8" s="1"/>
  <c r="AB229" i="8"/>
  <c r="P229" i="8"/>
  <c r="M229" i="8"/>
  <c r="V229" i="8"/>
  <c r="S229" i="8"/>
  <c r="J229" i="8"/>
  <c r="Y229" i="8"/>
  <c r="P230" i="8" l="1"/>
  <c r="S230" i="8"/>
  <c r="J230" i="8"/>
  <c r="M230" i="8"/>
  <c r="Y230" i="8"/>
  <c r="AB230" i="8"/>
  <c r="V230" i="8"/>
  <c r="O230" i="8"/>
  <c r="I230" i="8"/>
  <c r="R230" i="8"/>
  <c r="X230" i="8"/>
  <c r="U230" i="8"/>
  <c r="L230" i="8"/>
  <c r="AA230" i="8"/>
  <c r="G231" i="8"/>
  <c r="E231" i="8"/>
  <c r="D231" i="8"/>
  <c r="F231" i="8"/>
  <c r="B232" i="8"/>
  <c r="AD232" i="8" s="1"/>
  <c r="G232" i="8" l="1"/>
  <c r="D232" i="8"/>
  <c r="E232" i="8"/>
  <c r="F232" i="8"/>
  <c r="B233" i="8"/>
  <c r="AD233" i="8" s="1"/>
  <c r="R231" i="8"/>
  <c r="O231" i="8"/>
  <c r="X231" i="8"/>
  <c r="I231" i="8"/>
  <c r="U231" i="8"/>
  <c r="L231" i="8"/>
  <c r="AA231" i="8"/>
  <c r="J231" i="8"/>
  <c r="M231" i="8"/>
  <c r="S231" i="8"/>
  <c r="Y231" i="8"/>
  <c r="P231" i="8"/>
  <c r="V231" i="8"/>
  <c r="AB231" i="8"/>
  <c r="U232" i="8" l="1"/>
  <c r="L232" i="8"/>
  <c r="R232" i="8"/>
  <c r="AA232" i="8"/>
  <c r="O232" i="8"/>
  <c r="I232" i="8"/>
  <c r="X232" i="8"/>
  <c r="G233" i="8"/>
  <c r="E233" i="8"/>
  <c r="D233" i="8"/>
  <c r="F233" i="8"/>
  <c r="B234" i="8"/>
  <c r="AD234" i="8" s="1"/>
  <c r="S232" i="8"/>
  <c r="Y232" i="8"/>
  <c r="J232" i="8"/>
  <c r="P232" i="8"/>
  <c r="AB232" i="8"/>
  <c r="M232" i="8"/>
  <c r="V232" i="8"/>
  <c r="U233" i="8" l="1"/>
  <c r="AA233" i="8"/>
  <c r="I233" i="8"/>
  <c r="R233" i="8"/>
  <c r="O233" i="8"/>
  <c r="X233" i="8"/>
  <c r="L233" i="8"/>
  <c r="F234" i="8"/>
  <c r="D234" i="8"/>
  <c r="E234" i="8"/>
  <c r="G234" i="8"/>
  <c r="B235" i="8"/>
  <c r="AD235" i="8" s="1"/>
  <c r="M233" i="8"/>
  <c r="S233" i="8"/>
  <c r="AB233" i="8"/>
  <c r="P233" i="8"/>
  <c r="J233" i="8"/>
  <c r="Y233" i="8"/>
  <c r="V233" i="8"/>
  <c r="AB234" i="8" l="1"/>
  <c r="P234" i="8"/>
  <c r="V234" i="8"/>
  <c r="M234" i="8"/>
  <c r="S234" i="8"/>
  <c r="J234" i="8"/>
  <c r="Y234" i="8"/>
  <c r="G235" i="8"/>
  <c r="E235" i="8"/>
  <c r="D235" i="8"/>
  <c r="F235" i="8"/>
  <c r="B236" i="8"/>
  <c r="AD236" i="8" s="1"/>
  <c r="U234" i="8"/>
  <c r="O234" i="8"/>
  <c r="X234" i="8"/>
  <c r="AA234" i="8"/>
  <c r="R234" i="8"/>
  <c r="I234" i="8"/>
  <c r="L234" i="8"/>
  <c r="X235" i="8" l="1"/>
  <c r="O235" i="8"/>
  <c r="I235" i="8"/>
  <c r="L235" i="8"/>
  <c r="U235" i="8"/>
  <c r="AA235" i="8"/>
  <c r="R235" i="8"/>
  <c r="S235" i="8"/>
  <c r="P235" i="8"/>
  <c r="M235" i="8"/>
  <c r="Y235" i="8"/>
  <c r="J235" i="8"/>
  <c r="V235" i="8"/>
  <c r="AB235" i="8"/>
  <c r="F236" i="8"/>
  <c r="E236" i="8"/>
  <c r="G236" i="8"/>
  <c r="D236" i="8"/>
  <c r="B237" i="8"/>
  <c r="AD237" i="8" s="1"/>
  <c r="Y236" i="8" l="1"/>
  <c r="J236" i="8"/>
  <c r="S236" i="8"/>
  <c r="AB236" i="8"/>
  <c r="V236" i="8"/>
  <c r="P236" i="8"/>
  <c r="M236" i="8"/>
  <c r="D237" i="8"/>
  <c r="E237" i="8"/>
  <c r="G237" i="8"/>
  <c r="F237" i="8"/>
  <c r="B238" i="8"/>
  <c r="AD238" i="8" s="1"/>
  <c r="AA236" i="8"/>
  <c r="I236" i="8"/>
  <c r="L236" i="8"/>
  <c r="X236" i="8"/>
  <c r="U236" i="8"/>
  <c r="O236" i="8"/>
  <c r="R236" i="8"/>
  <c r="AA237" i="8" l="1"/>
  <c r="L237" i="8"/>
  <c r="I237" i="8"/>
  <c r="O237" i="8"/>
  <c r="X237" i="8"/>
  <c r="U237" i="8"/>
  <c r="R237" i="8"/>
  <c r="Y237" i="8"/>
  <c r="J237" i="8"/>
  <c r="S237" i="8"/>
  <c r="AB237" i="8"/>
  <c r="M237" i="8"/>
  <c r="V237" i="8"/>
  <c r="P237" i="8"/>
  <c r="D238" i="8"/>
  <c r="F238" i="8"/>
  <c r="E238" i="8"/>
  <c r="G238" i="8"/>
  <c r="B239" i="8"/>
  <c r="AD239" i="8" s="1"/>
  <c r="E239" i="8" l="1"/>
  <c r="D239" i="8"/>
  <c r="F239" i="8"/>
  <c r="G239" i="8"/>
  <c r="B240" i="8"/>
  <c r="AD240" i="8" s="1"/>
  <c r="R238" i="8"/>
  <c r="O238" i="8"/>
  <c r="L238" i="8"/>
  <c r="AA238" i="8"/>
  <c r="U238" i="8"/>
  <c r="I238" i="8"/>
  <c r="X238" i="8"/>
  <c r="V238" i="8"/>
  <c r="M238" i="8"/>
  <c r="P238" i="8"/>
  <c r="S238" i="8"/>
  <c r="Y238" i="8"/>
  <c r="AB238" i="8"/>
  <c r="J238" i="8"/>
  <c r="L239" i="8" l="1"/>
  <c r="I239" i="8"/>
  <c r="O239" i="8"/>
  <c r="AA239" i="8"/>
  <c r="X239" i="8"/>
  <c r="U239" i="8"/>
  <c r="R239" i="8"/>
  <c r="F240" i="8"/>
  <c r="E240" i="8"/>
  <c r="G240" i="8"/>
  <c r="D240" i="8"/>
  <c r="B241" i="8"/>
  <c r="AD241" i="8" s="1"/>
  <c r="J239" i="8"/>
  <c r="M239" i="8"/>
  <c r="Y239" i="8"/>
  <c r="AB239" i="8"/>
  <c r="S239" i="8"/>
  <c r="P239" i="8"/>
  <c r="V239" i="8"/>
  <c r="AB240" i="8" l="1"/>
  <c r="P240" i="8"/>
  <c r="V240" i="8"/>
  <c r="M240" i="8"/>
  <c r="Y240" i="8"/>
  <c r="J240" i="8"/>
  <c r="S240" i="8"/>
  <c r="D241" i="8"/>
  <c r="E241" i="8"/>
  <c r="G241" i="8"/>
  <c r="F241" i="8"/>
  <c r="B242" i="8"/>
  <c r="AD242" i="8" s="1"/>
  <c r="U240" i="8"/>
  <c r="R240" i="8"/>
  <c r="I240" i="8"/>
  <c r="X240" i="8"/>
  <c r="L240" i="8"/>
  <c r="AA240" i="8"/>
  <c r="O240" i="8"/>
  <c r="X241" i="8" l="1"/>
  <c r="AA241" i="8"/>
  <c r="R241" i="8"/>
  <c r="L241" i="8"/>
  <c r="O241" i="8"/>
  <c r="U241" i="8"/>
  <c r="I241" i="8"/>
  <c r="AB241" i="8"/>
  <c r="V241" i="8"/>
  <c r="P241" i="8"/>
  <c r="M241" i="8"/>
  <c r="J241" i="8"/>
  <c r="S241" i="8"/>
  <c r="Y241" i="8"/>
  <c r="F242" i="8"/>
  <c r="G242" i="8"/>
  <c r="D242" i="8"/>
  <c r="E242" i="8"/>
  <c r="B243" i="8"/>
  <c r="AD243" i="8" s="1"/>
  <c r="E243" i="8" l="1"/>
  <c r="D243" i="8"/>
  <c r="F243" i="8"/>
  <c r="G243" i="8"/>
  <c r="B244" i="8"/>
  <c r="AD244" i="8" s="1"/>
  <c r="S242" i="8"/>
  <c r="J242" i="8"/>
  <c r="P242" i="8"/>
  <c r="Y242" i="8"/>
  <c r="AB242" i="8"/>
  <c r="M242" i="8"/>
  <c r="V242" i="8"/>
  <c r="AA242" i="8"/>
  <c r="U242" i="8"/>
  <c r="O242" i="8"/>
  <c r="I242" i="8"/>
  <c r="R242" i="8"/>
  <c r="X242" i="8"/>
  <c r="L242" i="8"/>
  <c r="G244" i="8" l="1"/>
  <c r="F244" i="8"/>
  <c r="D244" i="8"/>
  <c r="E244" i="8"/>
  <c r="B245" i="8"/>
  <c r="AD245" i="8" s="1"/>
  <c r="L243" i="8"/>
  <c r="X243" i="8"/>
  <c r="O243" i="8"/>
  <c r="AA243" i="8"/>
  <c r="I243" i="8"/>
  <c r="U243" i="8"/>
  <c r="R243" i="8"/>
  <c r="S243" i="8"/>
  <c r="J243" i="8"/>
  <c r="V243" i="8"/>
  <c r="M243" i="8"/>
  <c r="P243" i="8"/>
  <c r="AB243" i="8"/>
  <c r="Y243" i="8"/>
  <c r="G245" i="8" l="1"/>
  <c r="D245" i="8"/>
  <c r="F245" i="8"/>
  <c r="E245" i="8"/>
  <c r="B246" i="8"/>
  <c r="AD246" i="8" s="1"/>
  <c r="X244" i="8"/>
  <c r="I244" i="8"/>
  <c r="L244" i="8"/>
  <c r="R244" i="8"/>
  <c r="O244" i="8"/>
  <c r="AA244" i="8"/>
  <c r="U244" i="8"/>
  <c r="AB244" i="8"/>
  <c r="S244" i="8"/>
  <c r="Y244" i="8"/>
  <c r="P244" i="8"/>
  <c r="V244" i="8"/>
  <c r="M244" i="8"/>
  <c r="J244" i="8"/>
  <c r="X245" i="8" l="1"/>
  <c r="AA245" i="8"/>
  <c r="U245" i="8"/>
  <c r="O245" i="8"/>
  <c r="L245" i="8"/>
  <c r="I245" i="8"/>
  <c r="R245" i="8"/>
  <c r="F246" i="8"/>
  <c r="E246" i="8"/>
  <c r="G246" i="8"/>
  <c r="D246" i="8"/>
  <c r="B247" i="8"/>
  <c r="AD247" i="8" s="1"/>
  <c r="J245" i="8"/>
  <c r="P245" i="8"/>
  <c r="M245" i="8"/>
  <c r="AB245" i="8"/>
  <c r="V245" i="8"/>
  <c r="Y245" i="8"/>
  <c r="S245" i="8"/>
  <c r="J246" i="8" l="1"/>
  <c r="V246" i="8"/>
  <c r="Y246" i="8"/>
  <c r="AB246" i="8"/>
  <c r="S246" i="8"/>
  <c r="M246" i="8"/>
  <c r="P246" i="8"/>
  <c r="G247" i="8"/>
  <c r="D247" i="8"/>
  <c r="F247" i="8"/>
  <c r="E247" i="8"/>
  <c r="B248" i="8"/>
  <c r="AD248" i="8" s="1"/>
  <c r="AA246" i="8"/>
  <c r="L246" i="8"/>
  <c r="X246" i="8"/>
  <c r="O246" i="8"/>
  <c r="U246" i="8"/>
  <c r="I246" i="8"/>
  <c r="R246" i="8"/>
  <c r="X247" i="8" l="1"/>
  <c r="O247" i="8"/>
  <c r="R247" i="8"/>
  <c r="AA247" i="8"/>
  <c r="U247" i="8"/>
  <c r="L247" i="8"/>
  <c r="I247" i="8"/>
  <c r="G248" i="8"/>
  <c r="D248" i="8"/>
  <c r="E248" i="8"/>
  <c r="F248" i="8"/>
  <c r="B249" i="8"/>
  <c r="AD249" i="8" s="1"/>
  <c r="J247" i="8"/>
  <c r="S247" i="8"/>
  <c r="M247" i="8"/>
  <c r="P247" i="8"/>
  <c r="V247" i="8"/>
  <c r="AB247" i="8"/>
  <c r="Y247" i="8"/>
  <c r="AA248" i="8" l="1"/>
  <c r="U248" i="8"/>
  <c r="R248" i="8"/>
  <c r="L248" i="8"/>
  <c r="I248" i="8"/>
  <c r="O248" i="8"/>
  <c r="X248" i="8"/>
  <c r="E249" i="8"/>
  <c r="F249" i="8"/>
  <c r="D249" i="8"/>
  <c r="G249" i="8"/>
  <c r="B250" i="8"/>
  <c r="AD250" i="8" s="1"/>
  <c r="Y248" i="8"/>
  <c r="J248" i="8"/>
  <c r="V248" i="8"/>
  <c r="AB248" i="8"/>
  <c r="P248" i="8"/>
  <c r="M248" i="8"/>
  <c r="S248" i="8"/>
  <c r="Y249" i="8" l="1"/>
  <c r="M249" i="8"/>
  <c r="AB249" i="8"/>
  <c r="V249" i="8"/>
  <c r="P249" i="8"/>
  <c r="S249" i="8"/>
  <c r="J249" i="8"/>
  <c r="AA249" i="8"/>
  <c r="L249" i="8"/>
  <c r="U249" i="8"/>
  <c r="O249" i="8"/>
  <c r="R249" i="8"/>
  <c r="I249" i="8"/>
  <c r="X249" i="8"/>
  <c r="D250" i="8"/>
  <c r="G250" i="8"/>
  <c r="F250" i="8"/>
  <c r="E250" i="8"/>
  <c r="B251" i="8"/>
  <c r="AD251" i="8" s="1"/>
  <c r="X250" i="8" l="1"/>
  <c r="U250" i="8"/>
  <c r="AA250" i="8"/>
  <c r="R250" i="8"/>
  <c r="O250" i="8"/>
  <c r="L250" i="8"/>
  <c r="I250" i="8"/>
  <c r="S250" i="8"/>
  <c r="AB250" i="8"/>
  <c r="M250" i="8"/>
  <c r="P250" i="8"/>
  <c r="V250" i="8"/>
  <c r="J250" i="8"/>
  <c r="Y250" i="8"/>
  <c r="E251" i="8"/>
  <c r="F251" i="8"/>
  <c r="D251" i="8"/>
  <c r="G251" i="8"/>
  <c r="B252" i="8"/>
  <c r="AD252" i="8" s="1"/>
  <c r="E252" i="8" l="1"/>
  <c r="D252" i="8"/>
  <c r="F252" i="8"/>
  <c r="G252" i="8"/>
  <c r="B253" i="8"/>
  <c r="AD253" i="8" s="1"/>
  <c r="O251" i="8"/>
  <c r="AA251" i="8"/>
  <c r="U251" i="8"/>
  <c r="X251" i="8"/>
  <c r="R251" i="8"/>
  <c r="I251" i="8"/>
  <c r="L251" i="8"/>
  <c r="M251" i="8"/>
  <c r="Y251" i="8"/>
  <c r="S251" i="8"/>
  <c r="V251" i="8"/>
  <c r="P251" i="8"/>
  <c r="AB251" i="8"/>
  <c r="J251" i="8"/>
  <c r="G253" i="8" l="1"/>
  <c r="F253" i="8"/>
  <c r="E253" i="8"/>
  <c r="D253" i="8"/>
  <c r="B254" i="8"/>
  <c r="AD254" i="8" s="1"/>
  <c r="I252" i="8"/>
  <c r="U252" i="8"/>
  <c r="O252" i="8"/>
  <c r="R252" i="8"/>
  <c r="L252" i="8"/>
  <c r="X252" i="8"/>
  <c r="AA252" i="8"/>
  <c r="V252" i="8"/>
  <c r="P252" i="8"/>
  <c r="AB252" i="8"/>
  <c r="J252" i="8"/>
  <c r="Y252" i="8"/>
  <c r="M252" i="8"/>
  <c r="S252" i="8"/>
  <c r="E254" i="8" l="1"/>
  <c r="F254" i="8"/>
  <c r="D254" i="8"/>
  <c r="G254" i="8"/>
  <c r="B255" i="8"/>
  <c r="AD255" i="8" s="1"/>
  <c r="L253" i="8"/>
  <c r="U253" i="8"/>
  <c r="AA253" i="8"/>
  <c r="R253" i="8"/>
  <c r="O253" i="8"/>
  <c r="I253" i="8"/>
  <c r="X253" i="8"/>
  <c r="AB253" i="8"/>
  <c r="V253" i="8"/>
  <c r="P253" i="8"/>
  <c r="M253" i="8"/>
  <c r="S253" i="8"/>
  <c r="Y253" i="8"/>
  <c r="J253" i="8"/>
  <c r="D255" i="8" l="1"/>
  <c r="F255" i="8"/>
  <c r="E255" i="8"/>
  <c r="G255" i="8"/>
  <c r="B257" i="8"/>
  <c r="AD257" i="8" s="1"/>
  <c r="X254" i="8"/>
  <c r="O254" i="8"/>
  <c r="L254" i="8"/>
  <c r="R254" i="8"/>
  <c r="AA254" i="8"/>
  <c r="U254" i="8"/>
  <c r="I254" i="8"/>
  <c r="P254" i="8"/>
  <c r="M254" i="8"/>
  <c r="J254" i="8"/>
  <c r="AB254" i="8"/>
  <c r="V254" i="8"/>
  <c r="S254" i="8"/>
  <c r="Y254" i="8"/>
  <c r="F257" i="8" l="1"/>
  <c r="E257" i="8"/>
  <c r="G257" i="8"/>
  <c r="D257" i="8"/>
  <c r="B258" i="8"/>
  <c r="AD258" i="8" s="1"/>
  <c r="R255" i="8"/>
  <c r="X255" i="8"/>
  <c r="L255" i="8"/>
  <c r="I255" i="8"/>
  <c r="U255" i="8"/>
  <c r="AA255" i="8"/>
  <c r="O255" i="8"/>
  <c r="V255" i="8"/>
  <c r="J255" i="8"/>
  <c r="Y255" i="8"/>
  <c r="S255" i="8"/>
  <c r="P255" i="8"/>
  <c r="AB255" i="8"/>
  <c r="M255" i="8"/>
  <c r="Y257" i="8" l="1"/>
  <c r="M257" i="8"/>
  <c r="AB257" i="8"/>
  <c r="S257" i="8"/>
  <c r="P257" i="8"/>
  <c r="J257" i="8"/>
  <c r="V257" i="8"/>
  <c r="G258" i="8"/>
  <c r="E258" i="8"/>
  <c r="F258" i="8"/>
  <c r="D258" i="8"/>
  <c r="B259" i="8"/>
  <c r="AD259" i="8" s="1"/>
  <c r="R257" i="8"/>
  <c r="L257" i="8"/>
  <c r="O257" i="8"/>
  <c r="X257" i="8"/>
  <c r="AA257" i="8"/>
  <c r="I257" i="8"/>
  <c r="U257" i="8"/>
  <c r="O258" i="8" l="1"/>
  <c r="X258" i="8"/>
  <c r="U258" i="8"/>
  <c r="L258" i="8"/>
  <c r="R258" i="8"/>
  <c r="I258" i="8"/>
  <c r="AA258" i="8"/>
  <c r="V258" i="8"/>
  <c r="S258" i="8"/>
  <c r="J258" i="8"/>
  <c r="P258" i="8"/>
  <c r="Y258" i="8"/>
  <c r="M258" i="8"/>
  <c r="AB258" i="8"/>
  <c r="G259" i="8"/>
  <c r="D259" i="8"/>
  <c r="E259" i="8"/>
  <c r="F259" i="8"/>
  <c r="B260" i="8"/>
  <c r="AD260" i="8" s="1"/>
  <c r="E260" i="8" l="1"/>
  <c r="G260" i="8"/>
  <c r="D260" i="8"/>
  <c r="F260" i="8"/>
  <c r="B261" i="8"/>
  <c r="AD261" i="8" s="1"/>
  <c r="R259" i="8"/>
  <c r="L259" i="8"/>
  <c r="O259" i="8"/>
  <c r="AA259" i="8"/>
  <c r="I259" i="8"/>
  <c r="U259" i="8"/>
  <c r="X259" i="8"/>
  <c r="V259" i="8"/>
  <c r="P259" i="8"/>
  <c r="S259" i="8"/>
  <c r="J259" i="8"/>
  <c r="M259" i="8"/>
  <c r="Y259" i="8"/>
  <c r="AB259" i="8"/>
  <c r="E261" i="8" l="1"/>
  <c r="D261" i="8"/>
  <c r="G261" i="8"/>
  <c r="F261" i="8"/>
  <c r="B262" i="8"/>
  <c r="AD262" i="8" s="1"/>
  <c r="M260" i="8"/>
  <c r="J260" i="8"/>
  <c r="V260" i="8"/>
  <c r="P260" i="8"/>
  <c r="Y260" i="8"/>
  <c r="S260" i="8"/>
  <c r="AB260" i="8"/>
  <c r="AA260" i="8"/>
  <c r="I260" i="8"/>
  <c r="O260" i="8"/>
  <c r="L260" i="8"/>
  <c r="U260" i="8"/>
  <c r="X260" i="8"/>
  <c r="R260" i="8"/>
  <c r="Y261" i="8" l="1"/>
  <c r="J261" i="8"/>
  <c r="AB261" i="8"/>
  <c r="V261" i="8"/>
  <c r="P261" i="8"/>
  <c r="M261" i="8"/>
  <c r="S261" i="8"/>
  <c r="D262" i="8"/>
  <c r="F262" i="8"/>
  <c r="E262" i="8"/>
  <c r="G262" i="8"/>
  <c r="B263" i="8"/>
  <c r="AD263" i="8" s="1"/>
  <c r="L261" i="8"/>
  <c r="I261" i="8"/>
  <c r="R261" i="8"/>
  <c r="X261" i="8"/>
  <c r="AA261" i="8"/>
  <c r="U261" i="8"/>
  <c r="O261" i="8"/>
  <c r="G263" i="8" l="1"/>
  <c r="E263" i="8"/>
  <c r="F263" i="8"/>
  <c r="D263" i="8"/>
  <c r="B264" i="8"/>
  <c r="AD264" i="8" s="1"/>
  <c r="L262" i="8"/>
  <c r="AA262" i="8"/>
  <c r="R262" i="8"/>
  <c r="X262" i="8"/>
  <c r="O262" i="8"/>
  <c r="I262" i="8"/>
  <c r="U262" i="8"/>
  <c r="M262" i="8"/>
  <c r="V262" i="8"/>
  <c r="P262" i="8"/>
  <c r="AB262" i="8"/>
  <c r="S262" i="8"/>
  <c r="Y262" i="8"/>
  <c r="J262" i="8"/>
  <c r="R263" i="8" l="1"/>
  <c r="O263" i="8"/>
  <c r="U263" i="8"/>
  <c r="L263" i="8"/>
  <c r="X263" i="8"/>
  <c r="I263" i="8"/>
  <c r="AA263" i="8"/>
  <c r="F264" i="8"/>
  <c r="E264" i="8"/>
  <c r="G264" i="8"/>
  <c r="D264" i="8"/>
  <c r="B265" i="8"/>
  <c r="AD265" i="8" s="1"/>
  <c r="J263" i="8"/>
  <c r="S263" i="8"/>
  <c r="AB263" i="8"/>
  <c r="V263" i="8"/>
  <c r="M263" i="8"/>
  <c r="Y263" i="8"/>
  <c r="P263" i="8"/>
  <c r="AB264" i="8" l="1"/>
  <c r="Y264" i="8"/>
  <c r="S264" i="8"/>
  <c r="J264" i="8"/>
  <c r="M264" i="8"/>
  <c r="P264" i="8"/>
  <c r="V264" i="8"/>
  <c r="G265" i="8"/>
  <c r="D265" i="8"/>
  <c r="E265" i="8"/>
  <c r="F265" i="8"/>
  <c r="B266" i="8"/>
  <c r="AD266" i="8" s="1"/>
  <c r="I264" i="8"/>
  <c r="L264" i="8"/>
  <c r="AA264" i="8"/>
  <c r="R264" i="8"/>
  <c r="X264" i="8"/>
  <c r="O264" i="8"/>
  <c r="U264" i="8"/>
  <c r="R265" i="8" l="1"/>
  <c r="I265" i="8"/>
  <c r="U265" i="8"/>
  <c r="L265" i="8"/>
  <c r="AA265" i="8"/>
  <c r="O265" i="8"/>
  <c r="X265" i="8"/>
  <c r="B267" i="8"/>
  <c r="AD267" i="8" s="1"/>
  <c r="E266" i="8"/>
  <c r="G266" i="8"/>
  <c r="D266" i="8"/>
  <c r="F266" i="8"/>
  <c r="AB265" i="8"/>
  <c r="P265" i="8"/>
  <c r="V265" i="8"/>
  <c r="S265" i="8"/>
  <c r="J265" i="8"/>
  <c r="M265" i="8"/>
  <c r="Y265" i="8"/>
  <c r="Y266" i="8" l="1"/>
  <c r="S266" i="8"/>
  <c r="P266" i="8"/>
  <c r="M266" i="8"/>
  <c r="V266" i="8"/>
  <c r="AB266" i="8"/>
  <c r="J266" i="8"/>
  <c r="U266" i="8"/>
  <c r="I266" i="8"/>
  <c r="O266" i="8"/>
  <c r="AA266" i="8"/>
  <c r="L266" i="8"/>
  <c r="R266" i="8"/>
  <c r="X266" i="8"/>
  <c r="E267" i="8"/>
  <c r="D267" i="8"/>
  <c r="G267" i="8"/>
  <c r="F267" i="8"/>
  <c r="B268" i="8"/>
  <c r="AD268" i="8" s="1"/>
  <c r="G268" i="8" l="1"/>
  <c r="D268" i="8"/>
  <c r="F268" i="8"/>
  <c r="E268" i="8"/>
  <c r="B269" i="8"/>
  <c r="AD269" i="8" s="1"/>
  <c r="R267" i="8"/>
  <c r="X267" i="8"/>
  <c r="U267" i="8"/>
  <c r="AA267" i="8"/>
  <c r="L267" i="8"/>
  <c r="I267" i="8"/>
  <c r="O267" i="8"/>
  <c r="Y267" i="8"/>
  <c r="AB267" i="8"/>
  <c r="V267" i="8"/>
  <c r="J267" i="8"/>
  <c r="S267" i="8"/>
  <c r="P267" i="8"/>
  <c r="M267" i="8"/>
  <c r="X268" i="8" l="1"/>
  <c r="L268" i="8"/>
  <c r="AA268" i="8"/>
  <c r="U268" i="8"/>
  <c r="I268" i="8"/>
  <c r="O268" i="8"/>
  <c r="R268" i="8"/>
  <c r="E269" i="8"/>
  <c r="G269" i="8"/>
  <c r="D269" i="8"/>
  <c r="F269" i="8"/>
  <c r="B270" i="8"/>
  <c r="AD270" i="8" s="1"/>
  <c r="V268" i="8"/>
  <c r="P268" i="8"/>
  <c r="AB268" i="8"/>
  <c r="Y268" i="8"/>
  <c r="S268" i="8"/>
  <c r="M268" i="8"/>
  <c r="J268" i="8"/>
  <c r="B271" i="8" l="1"/>
  <c r="AD271" i="8" s="1"/>
  <c r="D270" i="8"/>
  <c r="G270" i="8"/>
  <c r="F270" i="8"/>
  <c r="E270" i="8"/>
  <c r="S269" i="8"/>
  <c r="AB269" i="8"/>
  <c r="M269" i="8"/>
  <c r="J269" i="8"/>
  <c r="Y269" i="8"/>
  <c r="V269" i="8"/>
  <c r="P269" i="8"/>
  <c r="AA269" i="8"/>
  <c r="X269" i="8"/>
  <c r="L269" i="8"/>
  <c r="I269" i="8"/>
  <c r="U269" i="8"/>
  <c r="O269" i="8"/>
  <c r="R269" i="8"/>
  <c r="U270" i="8" l="1"/>
  <c r="I270" i="8"/>
  <c r="AA270" i="8"/>
  <c r="L270" i="8"/>
  <c r="X270" i="8"/>
  <c r="R270" i="8"/>
  <c r="O270" i="8"/>
  <c r="J270" i="8"/>
  <c r="V270" i="8"/>
  <c r="M270" i="8"/>
  <c r="Y270" i="8"/>
  <c r="S270" i="8"/>
  <c r="AB270" i="8"/>
  <c r="P270" i="8"/>
  <c r="G271" i="8"/>
  <c r="F271" i="8"/>
  <c r="E271" i="8"/>
  <c r="D271" i="8"/>
  <c r="B272" i="8"/>
  <c r="AD272" i="8" s="1"/>
  <c r="F272" i="8" l="1"/>
  <c r="E272" i="8"/>
  <c r="D272" i="8"/>
  <c r="G272" i="8"/>
  <c r="B273" i="8"/>
  <c r="AD273" i="8" s="1"/>
  <c r="AA271" i="8"/>
  <c r="X271" i="8"/>
  <c r="L271" i="8"/>
  <c r="R271" i="8"/>
  <c r="O271" i="8"/>
  <c r="I271" i="8"/>
  <c r="U271" i="8"/>
  <c r="S271" i="8"/>
  <c r="J271" i="8"/>
  <c r="V271" i="8"/>
  <c r="M271" i="8"/>
  <c r="AB271" i="8"/>
  <c r="Y271" i="8"/>
  <c r="P271" i="8"/>
  <c r="AB272" i="8" l="1"/>
  <c r="S272" i="8"/>
  <c r="J272" i="8"/>
  <c r="M272" i="8"/>
  <c r="P272" i="8"/>
  <c r="V272" i="8"/>
  <c r="Y272" i="8"/>
  <c r="D273" i="8"/>
  <c r="G273" i="8"/>
  <c r="E273" i="8"/>
  <c r="F273" i="8"/>
  <c r="B274" i="8"/>
  <c r="AD274" i="8" s="1"/>
  <c r="U272" i="8"/>
  <c r="R272" i="8"/>
  <c r="L272" i="8"/>
  <c r="AA272" i="8"/>
  <c r="X272" i="8"/>
  <c r="O272" i="8"/>
  <c r="I272" i="8"/>
  <c r="R273" i="8" l="1"/>
  <c r="I273" i="8"/>
  <c r="AA273" i="8"/>
  <c r="O273" i="8"/>
  <c r="U273" i="8"/>
  <c r="X273" i="8"/>
  <c r="L273" i="8"/>
  <c r="J273" i="8"/>
  <c r="Y273" i="8"/>
  <c r="S273" i="8"/>
  <c r="V273" i="8"/>
  <c r="M273" i="8"/>
  <c r="P273" i="8"/>
  <c r="AB273" i="8"/>
  <c r="B275" i="8"/>
  <c r="AD275" i="8" s="1"/>
  <c r="D274" i="8"/>
  <c r="E274" i="8"/>
  <c r="G274" i="8"/>
  <c r="F274" i="8"/>
  <c r="U274" i="8" l="1"/>
  <c r="L274" i="8"/>
  <c r="R274" i="8"/>
  <c r="AA274" i="8"/>
  <c r="X274" i="8"/>
  <c r="I274" i="8"/>
  <c r="O274" i="8"/>
  <c r="Y274" i="8"/>
  <c r="S274" i="8"/>
  <c r="M274" i="8"/>
  <c r="AB274" i="8"/>
  <c r="P274" i="8"/>
  <c r="J274" i="8"/>
  <c r="V274" i="8"/>
  <c r="D275" i="8"/>
  <c r="E275" i="8"/>
  <c r="G275" i="8"/>
  <c r="F275" i="8"/>
  <c r="B276" i="8"/>
  <c r="AD276" i="8" s="1"/>
  <c r="U275" i="8" l="1"/>
  <c r="I275" i="8"/>
  <c r="O275" i="8"/>
  <c r="R275" i="8"/>
  <c r="L275" i="8"/>
  <c r="X275" i="8"/>
  <c r="AA275" i="8"/>
  <c r="D276" i="8"/>
  <c r="F276" i="8"/>
  <c r="E276" i="8"/>
  <c r="G276" i="8"/>
  <c r="B277" i="8"/>
  <c r="AD277" i="8" s="1"/>
  <c r="V275" i="8"/>
  <c r="AB275" i="8"/>
  <c r="M275" i="8"/>
  <c r="J275" i="8"/>
  <c r="P275" i="8"/>
  <c r="S275" i="8"/>
  <c r="Y275" i="8"/>
  <c r="D277" i="8" l="1"/>
  <c r="F277" i="8"/>
  <c r="G277" i="8"/>
  <c r="E277" i="8"/>
  <c r="B278" i="8"/>
  <c r="AD278" i="8" s="1"/>
  <c r="L276" i="8"/>
  <c r="X276" i="8"/>
  <c r="R276" i="8"/>
  <c r="AA276" i="8"/>
  <c r="O276" i="8"/>
  <c r="I276" i="8"/>
  <c r="U276" i="8"/>
  <c r="AB276" i="8"/>
  <c r="V276" i="8"/>
  <c r="Y276" i="8"/>
  <c r="J276" i="8"/>
  <c r="M276" i="8"/>
  <c r="P276" i="8"/>
  <c r="S276" i="8"/>
  <c r="Y277" i="8" l="1"/>
  <c r="M277" i="8"/>
  <c r="P277" i="8"/>
  <c r="J277" i="8"/>
  <c r="S277" i="8"/>
  <c r="V277" i="8"/>
  <c r="AB277" i="8"/>
  <c r="L277" i="8"/>
  <c r="I277" i="8"/>
  <c r="X277" i="8"/>
  <c r="U277" i="8"/>
  <c r="O277" i="8"/>
  <c r="R277" i="8"/>
  <c r="AA277" i="8"/>
  <c r="B279" i="8"/>
  <c r="AD279" i="8" s="1"/>
  <c r="D278" i="8"/>
  <c r="E278" i="8"/>
  <c r="F278" i="8"/>
  <c r="G278" i="8"/>
  <c r="R278" i="8" l="1"/>
  <c r="L278" i="8"/>
  <c r="U278" i="8"/>
  <c r="AA278" i="8"/>
  <c r="X278" i="8"/>
  <c r="I278" i="8"/>
  <c r="O278" i="8"/>
  <c r="P278" i="8"/>
  <c r="V278" i="8"/>
  <c r="M278" i="8"/>
  <c r="Y278" i="8"/>
  <c r="J278" i="8"/>
  <c r="S278" i="8"/>
  <c r="AB278" i="8"/>
  <c r="F279" i="8"/>
  <c r="E279" i="8"/>
  <c r="D279" i="8"/>
  <c r="G279" i="8"/>
  <c r="B280" i="8"/>
  <c r="AD280" i="8" s="1"/>
  <c r="G280" i="8" l="1"/>
  <c r="E280" i="8"/>
  <c r="F280" i="8"/>
  <c r="D280" i="8"/>
  <c r="B281" i="8"/>
  <c r="AD281" i="8" s="1"/>
  <c r="V279" i="8"/>
  <c r="P279" i="8"/>
  <c r="M279" i="8"/>
  <c r="Y279" i="8"/>
  <c r="J279" i="8"/>
  <c r="AB279" i="8"/>
  <c r="S279" i="8"/>
  <c r="O279" i="8"/>
  <c r="AA279" i="8"/>
  <c r="L279" i="8"/>
  <c r="U279" i="8"/>
  <c r="I279" i="8"/>
  <c r="R279" i="8"/>
  <c r="X279" i="8"/>
  <c r="X280" i="8" l="1"/>
  <c r="AA280" i="8"/>
  <c r="U280" i="8"/>
  <c r="I280" i="8"/>
  <c r="L280" i="8"/>
  <c r="R280" i="8"/>
  <c r="O280" i="8"/>
  <c r="F281" i="8"/>
  <c r="G281" i="8"/>
  <c r="D281" i="8"/>
  <c r="E281" i="8"/>
  <c r="B282" i="8"/>
  <c r="AD282" i="8" s="1"/>
  <c r="P280" i="8"/>
  <c r="AB280" i="8"/>
  <c r="J280" i="8"/>
  <c r="S280" i="8"/>
  <c r="V280" i="8"/>
  <c r="M280" i="8"/>
  <c r="Y280" i="8"/>
  <c r="B283" i="8" l="1"/>
  <c r="AD283" i="8" s="1"/>
  <c r="E282" i="8"/>
  <c r="G282" i="8"/>
  <c r="F282" i="8"/>
  <c r="D282" i="8"/>
  <c r="J281" i="8"/>
  <c r="V281" i="8"/>
  <c r="P281" i="8"/>
  <c r="Y281" i="8"/>
  <c r="S281" i="8"/>
  <c r="M281" i="8"/>
  <c r="AB281" i="8"/>
  <c r="I281" i="8"/>
  <c r="AA281" i="8"/>
  <c r="R281" i="8"/>
  <c r="X281" i="8"/>
  <c r="U281" i="8"/>
  <c r="O281" i="8"/>
  <c r="L281" i="8"/>
  <c r="I282" i="8" l="1"/>
  <c r="U282" i="8"/>
  <c r="AA282" i="8"/>
  <c r="L282" i="8"/>
  <c r="X282" i="8"/>
  <c r="R282" i="8"/>
  <c r="O282" i="8"/>
  <c r="Y282" i="8"/>
  <c r="M282" i="8"/>
  <c r="J282" i="8"/>
  <c r="V282" i="8"/>
  <c r="P282" i="8"/>
  <c r="S282" i="8"/>
  <c r="AB282" i="8"/>
  <c r="G283" i="8"/>
  <c r="F283" i="8"/>
  <c r="E283" i="8"/>
  <c r="D283" i="8"/>
  <c r="B284" i="8"/>
  <c r="AD284" i="8" s="1"/>
  <c r="E284" i="8" l="1"/>
  <c r="D284" i="8"/>
  <c r="G284" i="8"/>
  <c r="F284" i="8"/>
  <c r="B285" i="8"/>
  <c r="AD285" i="8" s="1"/>
  <c r="U283" i="8"/>
  <c r="AA283" i="8"/>
  <c r="O283" i="8"/>
  <c r="X283" i="8"/>
  <c r="I283" i="8"/>
  <c r="R283" i="8"/>
  <c r="L283" i="8"/>
  <c r="AB283" i="8"/>
  <c r="V283" i="8"/>
  <c r="M283" i="8"/>
  <c r="J283" i="8"/>
  <c r="S283" i="8"/>
  <c r="P283" i="8"/>
  <c r="Y283" i="8"/>
  <c r="E285" i="8" l="1"/>
  <c r="D285" i="8"/>
  <c r="G285" i="8"/>
  <c r="F285" i="8"/>
  <c r="B286" i="8"/>
  <c r="AD286" i="8" s="1"/>
  <c r="AB284" i="8"/>
  <c r="V284" i="8"/>
  <c r="M284" i="8"/>
  <c r="J284" i="8"/>
  <c r="S284" i="8"/>
  <c r="P284" i="8"/>
  <c r="Y284" i="8"/>
  <c r="X284" i="8"/>
  <c r="R284" i="8"/>
  <c r="I284" i="8"/>
  <c r="L284" i="8"/>
  <c r="AA284" i="8"/>
  <c r="O284" i="8"/>
  <c r="U284" i="8"/>
  <c r="J285" i="8" l="1"/>
  <c r="AB285" i="8"/>
  <c r="P285" i="8"/>
  <c r="S285" i="8"/>
  <c r="V285" i="8"/>
  <c r="M285" i="8"/>
  <c r="Y285" i="8"/>
  <c r="B287" i="8"/>
  <c r="AD287" i="8" s="1"/>
  <c r="D286" i="8"/>
  <c r="F286" i="8"/>
  <c r="G286" i="8"/>
  <c r="E286" i="8"/>
  <c r="U285" i="8"/>
  <c r="R285" i="8"/>
  <c r="AA285" i="8"/>
  <c r="X285" i="8"/>
  <c r="O285" i="8"/>
  <c r="I285" i="8"/>
  <c r="L285" i="8"/>
  <c r="S286" i="8" l="1"/>
  <c r="M286" i="8"/>
  <c r="V286" i="8"/>
  <c r="J286" i="8"/>
  <c r="Y286" i="8"/>
  <c r="AB286" i="8"/>
  <c r="P286" i="8"/>
  <c r="AA286" i="8"/>
  <c r="U286" i="8"/>
  <c r="X286" i="8"/>
  <c r="I286" i="8"/>
  <c r="L286" i="8"/>
  <c r="R286" i="8"/>
  <c r="O286" i="8"/>
  <c r="F287" i="8"/>
  <c r="E287" i="8"/>
  <c r="G287" i="8"/>
  <c r="D287" i="8"/>
  <c r="B288" i="8"/>
  <c r="AD288" i="8" s="1"/>
  <c r="G288" i="8" l="1"/>
  <c r="E288" i="8"/>
  <c r="D288" i="8"/>
  <c r="F288" i="8"/>
  <c r="B289" i="8"/>
  <c r="AD289" i="8" s="1"/>
  <c r="S287" i="8"/>
  <c r="J287" i="8"/>
  <c r="AB287" i="8"/>
  <c r="Y287" i="8"/>
  <c r="V287" i="8"/>
  <c r="M287" i="8"/>
  <c r="P287" i="8"/>
  <c r="AA287" i="8"/>
  <c r="R287" i="8"/>
  <c r="X287" i="8"/>
  <c r="L287" i="8"/>
  <c r="U287" i="8"/>
  <c r="I287" i="8"/>
  <c r="O287" i="8"/>
  <c r="I288" i="8" l="1"/>
  <c r="X288" i="8"/>
  <c r="O288" i="8"/>
  <c r="U288" i="8"/>
  <c r="L288" i="8"/>
  <c r="R288" i="8"/>
  <c r="AA288" i="8"/>
  <c r="F289" i="8"/>
  <c r="G289" i="8"/>
  <c r="E289" i="8"/>
  <c r="D289" i="8"/>
  <c r="B290" i="8"/>
  <c r="AD290" i="8" s="1"/>
  <c r="J288" i="8"/>
  <c r="S288" i="8"/>
  <c r="V288" i="8"/>
  <c r="AB288" i="8"/>
  <c r="M288" i="8"/>
  <c r="Y288" i="8"/>
  <c r="P288" i="8"/>
  <c r="B291" i="8" l="1"/>
  <c r="AD291" i="8" s="1"/>
  <c r="G290" i="8"/>
  <c r="D290" i="8"/>
  <c r="E290" i="8"/>
  <c r="F290" i="8"/>
  <c r="M289" i="8"/>
  <c r="S289" i="8"/>
  <c r="Y289" i="8"/>
  <c r="V289" i="8"/>
  <c r="J289" i="8"/>
  <c r="P289" i="8"/>
  <c r="AB289" i="8"/>
  <c r="U289" i="8"/>
  <c r="I289" i="8"/>
  <c r="L289" i="8"/>
  <c r="AA289" i="8"/>
  <c r="X289" i="8"/>
  <c r="O289" i="8"/>
  <c r="R289" i="8"/>
  <c r="U290" i="8" l="1"/>
  <c r="AA290" i="8"/>
  <c r="I290" i="8"/>
  <c r="L290" i="8"/>
  <c r="O290" i="8"/>
  <c r="X290" i="8"/>
  <c r="R290" i="8"/>
  <c r="AB290" i="8"/>
  <c r="M290" i="8"/>
  <c r="V290" i="8"/>
  <c r="J290" i="8"/>
  <c r="S290" i="8"/>
  <c r="P290" i="8"/>
  <c r="Y290" i="8"/>
  <c r="G291" i="8"/>
  <c r="F291" i="8"/>
  <c r="D291" i="8"/>
  <c r="E291" i="8"/>
  <c r="B292" i="8"/>
  <c r="AD292" i="8" s="1"/>
  <c r="E292" i="8" l="1"/>
  <c r="D292" i="8"/>
  <c r="G292" i="8"/>
  <c r="F292" i="8"/>
  <c r="B293" i="8"/>
  <c r="AD293" i="8" s="1"/>
  <c r="R291" i="8"/>
  <c r="X291" i="8"/>
  <c r="AA291" i="8"/>
  <c r="O291" i="8"/>
  <c r="U291" i="8"/>
  <c r="L291" i="8"/>
  <c r="I291" i="8"/>
  <c r="P291" i="8"/>
  <c r="Y291" i="8"/>
  <c r="M291" i="8"/>
  <c r="J291" i="8"/>
  <c r="S291" i="8"/>
  <c r="AB291" i="8"/>
  <c r="V291" i="8"/>
  <c r="G293" i="8" l="1"/>
  <c r="F293" i="8"/>
  <c r="E293" i="8"/>
  <c r="D293" i="8"/>
  <c r="B294" i="8"/>
  <c r="AD294" i="8" s="1"/>
  <c r="J292" i="8"/>
  <c r="P292" i="8"/>
  <c r="Y292" i="8"/>
  <c r="S292" i="8"/>
  <c r="AB292" i="8"/>
  <c r="M292" i="8"/>
  <c r="V292" i="8"/>
  <c r="X292" i="8"/>
  <c r="L292" i="8"/>
  <c r="AA292" i="8"/>
  <c r="R292" i="8"/>
  <c r="U292" i="8"/>
  <c r="O292" i="8"/>
  <c r="I292" i="8"/>
  <c r="D294" i="8" l="1"/>
  <c r="G294" i="8"/>
  <c r="F294" i="8"/>
  <c r="E294" i="8"/>
  <c r="B295" i="8"/>
  <c r="AD295" i="8" s="1"/>
  <c r="L293" i="8"/>
  <c r="U293" i="8"/>
  <c r="R293" i="8"/>
  <c r="X293" i="8"/>
  <c r="AA293" i="8"/>
  <c r="I293" i="8"/>
  <c r="O293" i="8"/>
  <c r="Y293" i="8"/>
  <c r="AB293" i="8"/>
  <c r="V293" i="8"/>
  <c r="S293" i="8"/>
  <c r="M293" i="8"/>
  <c r="P293" i="8"/>
  <c r="J293" i="8"/>
  <c r="I294" i="8" l="1"/>
  <c r="R294" i="8"/>
  <c r="X294" i="8"/>
  <c r="AA294" i="8"/>
  <c r="U294" i="8"/>
  <c r="O294" i="8"/>
  <c r="L294" i="8"/>
  <c r="Y294" i="8"/>
  <c r="J294" i="8"/>
  <c r="S294" i="8"/>
  <c r="M294" i="8"/>
  <c r="AB294" i="8"/>
  <c r="P294" i="8"/>
  <c r="V294" i="8"/>
  <c r="F295" i="8"/>
  <c r="G295" i="8"/>
  <c r="E295" i="8"/>
  <c r="D295" i="8"/>
  <c r="B296" i="8"/>
  <c r="AD296" i="8" s="1"/>
  <c r="D296" i="8" l="1"/>
  <c r="E296" i="8"/>
  <c r="F296" i="8"/>
  <c r="G296" i="8"/>
  <c r="B297" i="8"/>
  <c r="AD297" i="8" s="1"/>
  <c r="S295" i="8"/>
  <c r="M295" i="8"/>
  <c r="Y295" i="8"/>
  <c r="J295" i="8"/>
  <c r="P295" i="8"/>
  <c r="AB295" i="8"/>
  <c r="V295" i="8"/>
  <c r="R295" i="8"/>
  <c r="O295" i="8"/>
  <c r="X295" i="8"/>
  <c r="L295" i="8"/>
  <c r="U295" i="8"/>
  <c r="I295" i="8"/>
  <c r="AA295" i="8"/>
  <c r="F297" i="8" l="1"/>
  <c r="G297" i="8"/>
  <c r="D297" i="8"/>
  <c r="E297" i="8"/>
  <c r="B298" i="8"/>
  <c r="AD298" i="8" s="1"/>
  <c r="AA296" i="8"/>
  <c r="R296" i="8"/>
  <c r="L296" i="8"/>
  <c r="U296" i="8"/>
  <c r="O296" i="8"/>
  <c r="I296" i="8"/>
  <c r="X296" i="8"/>
  <c r="AB296" i="8"/>
  <c r="V296" i="8"/>
  <c r="Y296" i="8"/>
  <c r="J296" i="8"/>
  <c r="P296" i="8"/>
  <c r="S296" i="8"/>
  <c r="M296" i="8"/>
  <c r="E298" i="8" l="1"/>
  <c r="D298" i="8"/>
  <c r="F298" i="8"/>
  <c r="G298" i="8"/>
  <c r="B299" i="8"/>
  <c r="AD299" i="8" s="1"/>
  <c r="P297" i="8"/>
  <c r="AB297" i="8"/>
  <c r="S297" i="8"/>
  <c r="Y297" i="8"/>
  <c r="V297" i="8"/>
  <c r="J297" i="8"/>
  <c r="M297" i="8"/>
  <c r="I297" i="8"/>
  <c r="R297" i="8"/>
  <c r="O297" i="8"/>
  <c r="X297" i="8"/>
  <c r="AA297" i="8"/>
  <c r="U297" i="8"/>
  <c r="L297" i="8"/>
  <c r="E299" i="8" l="1"/>
  <c r="G299" i="8"/>
  <c r="D299" i="8"/>
  <c r="F299" i="8"/>
  <c r="B300" i="8"/>
  <c r="AD300" i="8" s="1"/>
  <c r="X298" i="8"/>
  <c r="O298" i="8"/>
  <c r="R298" i="8"/>
  <c r="U298" i="8"/>
  <c r="AA298" i="8"/>
  <c r="I298" i="8"/>
  <c r="L298" i="8"/>
  <c r="P298" i="8"/>
  <c r="Y298" i="8"/>
  <c r="S298" i="8"/>
  <c r="J298" i="8"/>
  <c r="AB298" i="8"/>
  <c r="M298" i="8"/>
  <c r="V298" i="8"/>
  <c r="G300" i="8" l="1"/>
  <c r="E300" i="8"/>
  <c r="D300" i="8"/>
  <c r="F300" i="8"/>
  <c r="B302" i="8"/>
  <c r="AD302" i="8" s="1"/>
  <c r="Y299" i="8"/>
  <c r="J299" i="8"/>
  <c r="S299" i="8"/>
  <c r="V299" i="8"/>
  <c r="AB299" i="8"/>
  <c r="P299" i="8"/>
  <c r="M299" i="8"/>
  <c r="X299" i="8"/>
  <c r="AA299" i="8"/>
  <c r="U299" i="8"/>
  <c r="O299" i="8"/>
  <c r="R299" i="8"/>
  <c r="I299" i="8"/>
  <c r="L299" i="8"/>
  <c r="I300" i="8" l="1"/>
  <c r="X300" i="8"/>
  <c r="L300" i="8"/>
  <c r="U300" i="8"/>
  <c r="AA300" i="8"/>
  <c r="O300" i="8"/>
  <c r="R300" i="8"/>
  <c r="E302" i="8"/>
  <c r="D302" i="8"/>
  <c r="F302" i="8"/>
  <c r="G302" i="8"/>
  <c r="B303" i="8"/>
  <c r="AD303" i="8" s="1"/>
  <c r="S300" i="8"/>
  <c r="Y300" i="8"/>
  <c r="M300" i="8"/>
  <c r="J300" i="8"/>
  <c r="AB300" i="8"/>
  <c r="V300" i="8"/>
  <c r="P300" i="8"/>
  <c r="S302" i="8" l="1"/>
  <c r="Y302" i="8"/>
  <c r="P302" i="8"/>
  <c r="M302" i="8"/>
  <c r="J302" i="8"/>
  <c r="V302" i="8"/>
  <c r="AB302" i="8"/>
  <c r="U302" i="8"/>
  <c r="AA302" i="8"/>
  <c r="R302" i="8"/>
  <c r="X302" i="8"/>
  <c r="L302" i="8"/>
  <c r="O302" i="8"/>
  <c r="I302" i="8"/>
  <c r="G303" i="8"/>
  <c r="D303" i="8"/>
  <c r="F303" i="8"/>
  <c r="E303" i="8"/>
  <c r="B304" i="8"/>
  <c r="AD304" i="8" s="1"/>
  <c r="F304" i="8" l="1"/>
  <c r="E304" i="8"/>
  <c r="G304" i="8"/>
  <c r="D304" i="8"/>
  <c r="B305" i="8"/>
  <c r="AD305" i="8" s="1"/>
  <c r="X303" i="8"/>
  <c r="L303" i="8"/>
  <c r="R303" i="8"/>
  <c r="I303" i="8"/>
  <c r="U303" i="8"/>
  <c r="AA303" i="8"/>
  <c r="O303" i="8"/>
  <c r="M303" i="8"/>
  <c r="J303" i="8"/>
  <c r="Y303" i="8"/>
  <c r="P303" i="8"/>
  <c r="S303" i="8"/>
  <c r="AB303" i="8"/>
  <c r="V303" i="8"/>
  <c r="P304" i="8" l="1"/>
  <c r="AB304" i="8"/>
  <c r="M304" i="8"/>
  <c r="V304" i="8"/>
  <c r="J304" i="8"/>
  <c r="Y304" i="8"/>
  <c r="S304" i="8"/>
  <c r="F305" i="8"/>
  <c r="G305" i="8"/>
  <c r="E305" i="8"/>
  <c r="D305" i="8"/>
  <c r="B306" i="8"/>
  <c r="AD306" i="8" s="1"/>
  <c r="L304" i="8"/>
  <c r="AA304" i="8"/>
  <c r="R304" i="8"/>
  <c r="O304" i="8"/>
  <c r="X304" i="8"/>
  <c r="U304" i="8"/>
  <c r="I304" i="8"/>
  <c r="G306" i="8" l="1"/>
  <c r="F306" i="8"/>
  <c r="E306" i="8"/>
  <c r="D306" i="8"/>
  <c r="B307" i="8"/>
  <c r="AD307" i="8" s="1"/>
  <c r="J305" i="8"/>
  <c r="M305" i="8"/>
  <c r="Y305" i="8"/>
  <c r="P305" i="8"/>
  <c r="S305" i="8"/>
  <c r="AB305" i="8"/>
  <c r="V305" i="8"/>
  <c r="L305" i="8"/>
  <c r="X305" i="8"/>
  <c r="AA305" i="8"/>
  <c r="R305" i="8"/>
  <c r="I305" i="8"/>
  <c r="O305" i="8"/>
  <c r="U305" i="8"/>
  <c r="G307" i="8" l="1"/>
  <c r="D307" i="8"/>
  <c r="E307" i="8"/>
  <c r="F307" i="8"/>
  <c r="B308" i="8"/>
  <c r="AD308" i="8" s="1"/>
  <c r="U306" i="8"/>
  <c r="I306" i="8"/>
  <c r="R306" i="8"/>
  <c r="L306" i="8"/>
  <c r="O306" i="8"/>
  <c r="X306" i="8"/>
  <c r="AA306" i="8"/>
  <c r="M306" i="8"/>
  <c r="P306" i="8"/>
  <c r="J306" i="8"/>
  <c r="V306" i="8"/>
  <c r="AB306" i="8"/>
  <c r="Y306" i="8"/>
  <c r="S306" i="8"/>
  <c r="O307" i="8" l="1"/>
  <c r="X307" i="8"/>
  <c r="U307" i="8"/>
  <c r="AA307" i="8"/>
  <c r="R307" i="8"/>
  <c r="I307" i="8"/>
  <c r="L307" i="8"/>
  <c r="E308" i="8"/>
  <c r="D308" i="8"/>
  <c r="G308" i="8"/>
  <c r="F308" i="8"/>
  <c r="B309" i="8"/>
  <c r="AD309" i="8" s="1"/>
  <c r="Y307" i="8"/>
  <c r="S307" i="8"/>
  <c r="M307" i="8"/>
  <c r="AB307" i="8"/>
  <c r="J307" i="8"/>
  <c r="P307" i="8"/>
  <c r="V307" i="8"/>
  <c r="G309" i="8" l="1"/>
  <c r="D309" i="8"/>
  <c r="E309" i="8"/>
  <c r="F309" i="8"/>
  <c r="B310" i="8"/>
  <c r="AD310" i="8" s="1"/>
  <c r="Y308" i="8"/>
  <c r="J308" i="8"/>
  <c r="AB308" i="8"/>
  <c r="M308" i="8"/>
  <c r="P308" i="8"/>
  <c r="V308" i="8"/>
  <c r="S308" i="8"/>
  <c r="R308" i="8"/>
  <c r="X308" i="8"/>
  <c r="L308" i="8"/>
  <c r="AA308" i="8"/>
  <c r="I308" i="8"/>
  <c r="U308" i="8"/>
  <c r="O308" i="8"/>
  <c r="O309" i="8" l="1"/>
  <c r="U309" i="8"/>
  <c r="I309" i="8"/>
  <c r="L309" i="8"/>
  <c r="R309" i="8"/>
  <c r="X309" i="8"/>
  <c r="AA309" i="8"/>
  <c r="G310" i="8"/>
  <c r="E310" i="8"/>
  <c r="D310" i="8"/>
  <c r="F310" i="8"/>
  <c r="B311" i="8"/>
  <c r="AD311" i="8" s="1"/>
  <c r="J309" i="8"/>
  <c r="AB309" i="8"/>
  <c r="M309" i="8"/>
  <c r="P309" i="8"/>
  <c r="S309" i="8"/>
  <c r="Y309" i="8"/>
  <c r="V309" i="8"/>
  <c r="X310" i="8" l="1"/>
  <c r="O310" i="8"/>
  <c r="U310" i="8"/>
  <c r="L310" i="8"/>
  <c r="AA310" i="8"/>
  <c r="R310" i="8"/>
  <c r="I310" i="8"/>
  <c r="D311" i="8"/>
  <c r="E311" i="8"/>
  <c r="F311" i="8"/>
  <c r="G311" i="8"/>
  <c r="B312" i="8"/>
  <c r="AD312" i="8" s="1"/>
  <c r="V310" i="8"/>
  <c r="AB310" i="8"/>
  <c r="P310" i="8"/>
  <c r="M310" i="8"/>
  <c r="Y310" i="8"/>
  <c r="J310" i="8"/>
  <c r="S310" i="8"/>
  <c r="F312" i="8" l="1"/>
  <c r="G312" i="8"/>
  <c r="E312" i="8"/>
  <c r="D312" i="8"/>
  <c r="B313" i="8"/>
  <c r="AD313" i="8" s="1"/>
  <c r="L311" i="8"/>
  <c r="X311" i="8"/>
  <c r="O311" i="8"/>
  <c r="R311" i="8"/>
  <c r="U311" i="8"/>
  <c r="AA311" i="8"/>
  <c r="I311" i="8"/>
  <c r="S311" i="8"/>
  <c r="J311" i="8"/>
  <c r="V311" i="8"/>
  <c r="P311" i="8"/>
  <c r="M311" i="8"/>
  <c r="Y311" i="8"/>
  <c r="AB311" i="8"/>
  <c r="F313" i="8" l="1"/>
  <c r="D313" i="8"/>
  <c r="G313" i="8"/>
  <c r="E313" i="8"/>
  <c r="B314" i="8"/>
  <c r="AD314" i="8" s="1"/>
  <c r="P312" i="8"/>
  <c r="J312" i="8"/>
  <c r="S312" i="8"/>
  <c r="M312" i="8"/>
  <c r="Y312" i="8"/>
  <c r="AB312" i="8"/>
  <c r="V312" i="8"/>
  <c r="X312" i="8"/>
  <c r="AA312" i="8"/>
  <c r="L312" i="8"/>
  <c r="U312" i="8"/>
  <c r="R312" i="8"/>
  <c r="I312" i="8"/>
  <c r="O312" i="8"/>
  <c r="AB313" i="8" l="1"/>
  <c r="M313" i="8"/>
  <c r="V313" i="8"/>
  <c r="J313" i="8"/>
  <c r="S313" i="8"/>
  <c r="Y313" i="8"/>
  <c r="P313" i="8"/>
  <c r="E314" i="8"/>
  <c r="D314" i="8"/>
  <c r="G314" i="8"/>
  <c r="F314" i="8"/>
  <c r="B315" i="8"/>
  <c r="AD315" i="8" s="1"/>
  <c r="O313" i="8"/>
  <c r="R313" i="8"/>
  <c r="X313" i="8"/>
  <c r="AA313" i="8"/>
  <c r="L313" i="8"/>
  <c r="U313" i="8"/>
  <c r="I313" i="8"/>
  <c r="U314" i="8" l="1"/>
  <c r="X314" i="8"/>
  <c r="R314" i="8"/>
  <c r="O314" i="8"/>
  <c r="AA314" i="8"/>
  <c r="L314" i="8"/>
  <c r="I314" i="8"/>
  <c r="J314" i="8"/>
  <c r="Y314" i="8"/>
  <c r="AB314" i="8"/>
  <c r="P314" i="8"/>
  <c r="S314" i="8"/>
  <c r="M314" i="8"/>
  <c r="V314" i="8"/>
  <c r="G315" i="8"/>
  <c r="D315" i="8"/>
  <c r="E315" i="8"/>
  <c r="F315" i="8"/>
  <c r="B316" i="8"/>
  <c r="AD316" i="8" s="1"/>
  <c r="D316" i="8" l="1"/>
  <c r="F316" i="8"/>
  <c r="G316" i="8"/>
  <c r="E316" i="8"/>
  <c r="B317" i="8"/>
  <c r="AD317" i="8" s="1"/>
  <c r="O315" i="8"/>
  <c r="X315" i="8"/>
  <c r="AA315" i="8"/>
  <c r="I315" i="8"/>
  <c r="U315" i="8"/>
  <c r="L315" i="8"/>
  <c r="R315" i="8"/>
  <c r="V315" i="8"/>
  <c r="M315" i="8"/>
  <c r="Y315" i="8"/>
  <c r="AB315" i="8"/>
  <c r="P315" i="8"/>
  <c r="S315" i="8"/>
  <c r="J315" i="8"/>
  <c r="AB316" i="8" l="1"/>
  <c r="Y316" i="8"/>
  <c r="M316" i="8"/>
  <c r="S316" i="8"/>
  <c r="J316" i="8"/>
  <c r="P316" i="8"/>
  <c r="V316" i="8"/>
  <c r="R316" i="8"/>
  <c r="O316" i="8"/>
  <c r="AA316" i="8"/>
  <c r="X316" i="8"/>
  <c r="U316" i="8"/>
  <c r="L316" i="8"/>
  <c r="I316" i="8"/>
  <c r="D317" i="8"/>
  <c r="E317" i="8"/>
  <c r="F317" i="8"/>
  <c r="G317" i="8"/>
  <c r="B318" i="8"/>
  <c r="AD318" i="8" s="1"/>
  <c r="D318" i="8" l="1"/>
  <c r="G318" i="8"/>
  <c r="F318" i="8"/>
  <c r="E318" i="8"/>
  <c r="B319" i="8"/>
  <c r="AD319" i="8" s="1"/>
  <c r="X317" i="8"/>
  <c r="I317" i="8"/>
  <c r="AA317" i="8"/>
  <c r="R317" i="8"/>
  <c r="O317" i="8"/>
  <c r="U317" i="8"/>
  <c r="L317" i="8"/>
  <c r="J317" i="8"/>
  <c r="S317" i="8"/>
  <c r="V317" i="8"/>
  <c r="P317" i="8"/>
  <c r="Y317" i="8"/>
  <c r="AB317" i="8"/>
  <c r="M317" i="8"/>
  <c r="L318" i="8" l="1"/>
  <c r="O318" i="8"/>
  <c r="R318" i="8"/>
  <c r="U318" i="8"/>
  <c r="AA318" i="8"/>
  <c r="X318" i="8"/>
  <c r="I318" i="8"/>
  <c r="J318" i="8"/>
  <c r="V318" i="8"/>
  <c r="S318" i="8"/>
  <c r="Y318" i="8"/>
  <c r="AB318" i="8"/>
  <c r="M318" i="8"/>
  <c r="P318" i="8"/>
  <c r="E319" i="8"/>
  <c r="D319" i="8"/>
  <c r="F319" i="8"/>
  <c r="G319" i="8"/>
  <c r="B320" i="8"/>
  <c r="AD320" i="8" s="1"/>
  <c r="G320" i="8" l="1"/>
  <c r="D320" i="8"/>
  <c r="E320" i="8"/>
  <c r="F320" i="8"/>
  <c r="B321" i="8"/>
  <c r="AD321" i="8" s="1"/>
  <c r="AA319" i="8"/>
  <c r="X319" i="8"/>
  <c r="I319" i="8"/>
  <c r="R319" i="8"/>
  <c r="U319" i="8"/>
  <c r="O319" i="8"/>
  <c r="L319" i="8"/>
  <c r="Y319" i="8"/>
  <c r="M319" i="8"/>
  <c r="S319" i="8"/>
  <c r="P319" i="8"/>
  <c r="V319" i="8"/>
  <c r="J319" i="8"/>
  <c r="AB319" i="8"/>
  <c r="L320" i="8" l="1"/>
  <c r="X320" i="8"/>
  <c r="U320" i="8"/>
  <c r="AA320" i="8"/>
  <c r="O320" i="8"/>
  <c r="R320" i="8"/>
  <c r="I320" i="8"/>
  <c r="F321" i="8"/>
  <c r="G321" i="8"/>
  <c r="E321" i="8"/>
  <c r="D321" i="8"/>
  <c r="B322" i="8"/>
  <c r="AD322" i="8" s="1"/>
  <c r="V320" i="8"/>
  <c r="P320" i="8"/>
  <c r="S320" i="8"/>
  <c r="M320" i="8"/>
  <c r="J320" i="8"/>
  <c r="AB320" i="8"/>
  <c r="Y320" i="8"/>
  <c r="E322" i="8" l="1"/>
  <c r="D322" i="8"/>
  <c r="G322" i="8"/>
  <c r="F322" i="8"/>
  <c r="B323" i="8"/>
  <c r="AD323" i="8" s="1"/>
  <c r="G543" i="8" s="1"/>
  <c r="J321" i="8"/>
  <c r="Y321" i="8"/>
  <c r="P321" i="8"/>
  <c r="M321" i="8"/>
  <c r="AB321" i="8"/>
  <c r="V321" i="8"/>
  <c r="S321" i="8"/>
  <c r="AA321" i="8"/>
  <c r="U321" i="8"/>
  <c r="R321" i="8"/>
  <c r="L321" i="8"/>
  <c r="X321" i="8"/>
  <c r="O321" i="8"/>
  <c r="I321" i="8"/>
  <c r="F323" i="8" l="1"/>
  <c r="D323" i="8"/>
  <c r="E323" i="8"/>
  <c r="G323" i="8"/>
  <c r="G542" i="8" s="1"/>
  <c r="G544" i="8" s="1"/>
  <c r="S322" i="8"/>
  <c r="J322" i="8"/>
  <c r="Y322" i="8"/>
  <c r="V322" i="8"/>
  <c r="M322" i="8"/>
  <c r="AB322" i="8"/>
  <c r="P322" i="8"/>
  <c r="U322" i="8"/>
  <c r="L322" i="8"/>
  <c r="I322" i="8"/>
  <c r="R322" i="8"/>
  <c r="X322" i="8"/>
  <c r="AA322" i="8"/>
  <c r="O322" i="8"/>
  <c r="M323" i="8" l="1"/>
  <c r="M542" i="8" s="1"/>
  <c r="M544" i="8" s="1"/>
  <c r="S323" i="8"/>
  <c r="S542" i="8" s="1"/>
  <c r="S544" i="8" s="1"/>
  <c r="AB323" i="8"/>
  <c r="AB542" i="8" s="1"/>
  <c r="AB544" i="8" s="1"/>
  <c r="J323" i="8"/>
  <c r="J542" i="8" s="1"/>
  <c r="J544" i="8" s="1"/>
  <c r="P323" i="8"/>
  <c r="P542" i="8" s="1"/>
  <c r="P544" i="8" s="1"/>
  <c r="V323" i="8"/>
  <c r="V542" i="8" s="1"/>
  <c r="V544" i="8" s="1"/>
  <c r="Y323" i="8"/>
  <c r="Y542" i="8" s="1"/>
  <c r="Y544" i="8" s="1"/>
  <c r="L323" i="8"/>
  <c r="AA323" i="8"/>
  <c r="U323" i="8"/>
  <c r="I323" i="8"/>
  <c r="X323" i="8"/>
  <c r="R323" i="8"/>
  <c r="O323" i="8"/>
  <c r="B396" i="7" l="1"/>
  <c r="B397" i="7" l="1"/>
  <c r="B395" i="7"/>
  <c r="B110" i="7" l="1"/>
  <c r="B111" i="7" s="1"/>
  <c r="B198" i="7"/>
  <c r="B199" i="7" s="1"/>
  <c r="B390" i="7"/>
  <c r="B389" i="7" s="1"/>
  <c r="B393" i="7"/>
  <c r="B394" i="7" s="1"/>
  <c r="B197" i="7"/>
  <c r="B196" i="7" s="1"/>
  <c r="B239" i="7"/>
  <c r="B238" i="7" s="1"/>
  <c r="B374" i="7"/>
  <c r="B373" i="7" s="1"/>
  <c r="B399" i="7"/>
  <c r="B400" i="7" s="1"/>
  <c r="G633" i="7" l="1"/>
  <c r="J633" i="7" s="1"/>
  <c r="M633" i="7" s="1"/>
  <c r="P633" i="7" s="1"/>
  <c r="S633" i="7" s="1"/>
  <c r="V633" i="7" s="1"/>
  <c r="Y633" i="7" s="1"/>
  <c r="AB633" i="7" s="1"/>
  <c r="B398" i="7"/>
  <c r="B391" i="7"/>
  <c r="B39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Andrey</author>
  </authors>
  <commentList>
    <comment ref="L5" authorId="0" shapeId="0" xr:uid="{61085C21-104A-41A9-8E1B-D7EAD050700C}">
      <text>
        <r>
          <rPr>
            <b/>
            <sz val="9"/>
            <color indexed="81"/>
            <rFont val="Tahoma"/>
            <family val="2"/>
            <charset val="204"/>
          </rPr>
          <t>Andrey: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<sst xmlns="http://schemas.openxmlformats.org/spreadsheetml/2006/main" count="2533" uniqueCount="496">
  <si>
    <t>код</t>
  </si>
  <si>
    <t>ПДКмр</t>
  </si>
  <si>
    <t>ПДКсс</t>
  </si>
  <si>
    <t>ОБУВ</t>
  </si>
  <si>
    <t>тв</t>
  </si>
  <si>
    <t>жг</t>
  </si>
  <si>
    <t>Сера диоксид (ангидрид сернистый)</t>
  </si>
  <si>
    <t>Метан</t>
  </si>
  <si>
    <t>Бенз/а/пирен</t>
  </si>
  <si>
    <t>Этенилацетат (винилацетат)</t>
  </si>
  <si>
    <t>Диметилсульфид</t>
  </si>
  <si>
    <t>Метантиол (метилмеркаптан)</t>
  </si>
  <si>
    <t>Микроорганизмы</t>
  </si>
  <si>
    <t>Взвешенные вещества</t>
  </si>
  <si>
    <t>ПДК сг</t>
  </si>
  <si>
    <t>диАлюминий триоксид (в пересчете на алюминий)</t>
  </si>
  <si>
    <t>диЖелезо триоксид, (железа окcид) (в пересчете на железо) (Железо сесквиоксид)</t>
  </si>
  <si>
    <t>Азота диоксид (Двуокись азота; пероксид азота)</t>
  </si>
  <si>
    <t>Аммиак (Азота гидрид)</t>
  </si>
  <si>
    <t>Азот (II) оксид (Азот монооксид)</t>
  </si>
  <si>
    <t>Углерод (Пигмент черный)</t>
  </si>
  <si>
    <t>№ режима (стадии) выброса</t>
  </si>
  <si>
    <t>Примечание</t>
  </si>
  <si>
    <t>X2</t>
  </si>
  <si>
    <t>Y2</t>
  </si>
  <si>
    <t>Характеристика условий, при которых возможны залповые выбросы:____________</t>
  </si>
  <si>
    <t>загрязняющее вещество</t>
  </si>
  <si>
    <t>наименование</t>
  </si>
  <si>
    <t>выбросы ЗВ,  г/с</t>
  </si>
  <si>
    <t>без учета залповых</t>
  </si>
  <si>
    <t>залповый выброс</t>
  </si>
  <si>
    <t>периодичность, раз/год</t>
  </si>
  <si>
    <t>продолжительность выброса, мин.</t>
  </si>
  <si>
    <t>годовая величина залповых выбросов, т</t>
  </si>
  <si>
    <t>наименование подразделений (цехов) и стационарных источников</t>
  </si>
  <si>
    <t>Таблица № 4</t>
  </si>
  <si>
    <t>Перечень загрязняющих веществ, для которых разрабатываются предельно допустимые выбросы</t>
  </si>
  <si>
    <t>вид ПДК</t>
  </si>
  <si>
    <t>значение ПДК (ОБУВ), мг/м3</t>
  </si>
  <si>
    <t>класс опасности</t>
  </si>
  <si>
    <t>Всего загрязняющих веществ</t>
  </si>
  <si>
    <t>в том числе твердых:</t>
  </si>
  <si>
    <t>жидких и газообразных:</t>
  </si>
  <si>
    <t>смеси загрязняющих веществ, обладающих суммацией действия (комбинированным действием):</t>
  </si>
  <si>
    <t>номер расчетной (контрольной) точки</t>
  </si>
  <si>
    <t>расчетная максимальная приземная концентрация, в долях ПДК</t>
  </si>
  <si>
    <t>на границе предприятия</t>
  </si>
  <si>
    <t>на границе санитарно-защитной зоны (с учетом фона/без учета фона)</t>
  </si>
  <si>
    <t>стационарные источники с наибольшим воздействием на атмосферный воздух, наибольшим вкладом в макимальную концентрацию)</t>
  </si>
  <si>
    <t>№ источника на карте-схеме</t>
  </si>
  <si>
    <t>принадлежность источника (цех, участок, подразделение)</t>
  </si>
  <si>
    <t>загрязняющее вещество, код и наименование</t>
  </si>
  <si>
    <t>в жилой зоне/зоне с особыми условиями (с учетом фона/без учета фона)</t>
  </si>
  <si>
    <t>% вклада</t>
  </si>
  <si>
    <t>Нормативы выбросов загрязняющих веществ в атмосферный воздух по конкретным стационарным источникам выбросов и загрязняющим веществам</t>
  </si>
  <si>
    <t>2. Перспектива развития</t>
  </si>
  <si>
    <t>наименование объекта НВОС</t>
  </si>
  <si>
    <t>по</t>
  </si>
  <si>
    <t>наименование обособленного подразделения</t>
  </si>
  <si>
    <t>фактический адрес осуществления деятельности</t>
  </si>
  <si>
    <t>№п/п</t>
  </si>
  <si>
    <t>подразделение, цех, участок</t>
  </si>
  <si>
    <t>№ источника</t>
  </si>
  <si>
    <t>г/с</t>
  </si>
  <si>
    <t>т/г</t>
  </si>
  <si>
    <t>ПДВ/ВРВ</t>
  </si>
  <si>
    <t>Нормативы выбросов загрязняющих веществ (ЗВ)</t>
  </si>
  <si>
    <t>ИТОГО</t>
  </si>
  <si>
    <t>Х</t>
  </si>
  <si>
    <t>Нормативы выбросов загрязняющих веществ в атмосферный воздух по объекту ОНВ</t>
  </si>
  <si>
    <t>наименование обособленного подразделения, его место расположения</t>
  </si>
  <si>
    <t>наименование загрязняющего вещества и его код</t>
  </si>
  <si>
    <t>класс опасности загрязняющего вещества (I-IV)</t>
  </si>
  <si>
    <t>Нормативы выбросов (c разбивкой по годам)</t>
  </si>
  <si>
    <t>ИТОГО:</t>
  </si>
  <si>
    <t>цех, участок, подразделение</t>
  </si>
  <si>
    <t>номер</t>
  </si>
  <si>
    <t>источник выделения загрязняющих веществ</t>
  </si>
  <si>
    <t>количество, шт</t>
  </si>
  <si>
    <t>количество часов работы в сутки, год</t>
  </si>
  <si>
    <t>наименование стационарного источника выбросов загрязняющих веществ</t>
  </si>
  <si>
    <t>количество источников под одним номером, шт.</t>
  </si>
  <si>
    <t>номер источника</t>
  </si>
  <si>
    <t>высота источника, м</t>
  </si>
  <si>
    <t>диаметр (размеры) устья источника, м</t>
  </si>
  <si>
    <t>скорость м/с</t>
  </si>
  <si>
    <t>параметры газовоздушной смеси на выходе из источника (фактические)</t>
  </si>
  <si>
    <t>объемный расход на 1 источнике м3/с</t>
  </si>
  <si>
    <t>Температура, °С</t>
  </si>
  <si>
    <t>координаты источника по карте схеме, м</t>
  </si>
  <si>
    <t>Х1</t>
  </si>
  <si>
    <t>Y1</t>
  </si>
  <si>
    <t>ширина площадного источника, м</t>
  </si>
  <si>
    <t>наименование установок очистки газа</t>
  </si>
  <si>
    <t>коэффициент обеспеченности очистки, %</t>
  </si>
  <si>
    <t>средняя фактическая степень очистки и степень очистки, указанная в паспорте ГОУ %</t>
  </si>
  <si>
    <t>коэффициент, учитывающий скорость оседания</t>
  </si>
  <si>
    <t>валовый выброс по источнику, т/год
источником, т/год</t>
  </si>
  <si>
    <t>выбросы звгрязняющих веществ</t>
  </si>
  <si>
    <t>мг/м3 при нормальных условиях (н.у.)</t>
  </si>
  <si>
    <t>т/год</t>
  </si>
  <si>
    <t xml:space="preserve"> 
Дигидросульфид (Водород сернистый, дигидросульфид, гидросульфид)</t>
  </si>
  <si>
    <t>Углерода оксид (Углерод окись; углерод моноокись; угарный газ)</t>
  </si>
  <si>
    <t xml:space="preserve">Фтористые газообразные соединения (в пересчете на фтор): - Гидрофторид (Водород фторид; фтороводород)
</t>
  </si>
  <si>
    <t>Фториды неорганические плохо растворимые - (алюминия фторид, кальция фторид, натрия гексафторалюминат)</t>
  </si>
  <si>
    <t>Бензол (Циклогексатриен; фенилгидрид)</t>
  </si>
  <si>
    <t>Диметилбензол (смесь о-, м-, п- изомеров) (Метилтолуол)</t>
  </si>
  <si>
    <t>Метилбензол (Фенилметан)</t>
  </si>
  <si>
    <t>Смесь предельных углеводородов C1H4-C5H12</t>
  </si>
  <si>
    <t>Гидроксиметилбензол (смесь изомеров о-, м-, п-) (Метилфенол (смесь изомеров); гидрокситолуол (смесь изомеров)</t>
  </si>
  <si>
    <t>Метанол (Карбинол; метиловый спирт; метилгидроксид; моногидроксиметан)</t>
  </si>
  <si>
    <t>Гидроксибензол (фенол) (Оксибензол; фенилгидроксид; фениловый спирт; моногидроксибензол)</t>
  </si>
  <si>
    <t>Бутилацетат (Бутиловый эфир уксусной кислоты)</t>
  </si>
  <si>
    <t>Смесь предельных углеводородов C6H14-C10H22</t>
  </si>
  <si>
    <t>Пентилены (амилены - смесь изомеров) (альфа-n-Амилен; пропилэтилен)</t>
  </si>
  <si>
    <t>Гексановая кислота (Капроновая кислота)</t>
  </si>
  <si>
    <t>Этилбензол (Фенилэтан)</t>
  </si>
  <si>
    <t>Этантиол (Меркаптоэтан; этилсульфгидрат; этилгидросульфид; тиоэтиловый спирт; тиоэтанол)</t>
  </si>
  <si>
    <t>Алканы C12-19 (в пересчете на С)</t>
  </si>
  <si>
    <t xml:space="preserve"> 
Пыль абразивная</t>
  </si>
  <si>
    <t>Пыль меховая (шерстяная, пуховая)</t>
  </si>
  <si>
    <t>Пыль неорганическая, содержащая двуокись кремния, в %: - менее 20</t>
  </si>
  <si>
    <t>Пыль неорганическая, содержащая двуокись кремния, в %: - 70-20</t>
  </si>
  <si>
    <t>2-Метилпроп-2-еновая кислота</t>
  </si>
  <si>
    <t>Ацетальдегид (Уксусный альдегид)</t>
  </si>
  <si>
    <t>Бензин (нефтяной, малосернистый) (в пересчете на углерод)</t>
  </si>
  <si>
    <t xml:space="preserve"> 
Бутан-1-ол (Бутиловый спирт)</t>
  </si>
  <si>
    <t>Марганец и его соединения/в пересчете на марганец (IV) оксид/</t>
  </si>
  <si>
    <t>Метиламин (Аминометан; метанамин)</t>
  </si>
  <si>
    <t xml:space="preserve"> 
Диметиламин</t>
  </si>
  <si>
    <t>Формальдегид (Муравьиный альдегид, оксометан, метиленоксид)</t>
  </si>
  <si>
    <t>Серная кислота (по молекуле H2SO4)</t>
  </si>
  <si>
    <t>Пропиленгликоль</t>
  </si>
  <si>
    <t>?</t>
  </si>
  <si>
    <t>ИЗАВ</t>
  </si>
  <si>
    <t>ЗВ</t>
  </si>
  <si>
    <t>№</t>
  </si>
  <si>
    <t>ИВ</t>
  </si>
  <si>
    <t>ч/сут</t>
  </si>
  <si>
    <t>дней/год</t>
  </si>
  <si>
    <t>ч/год</t>
  </si>
  <si>
    <t>суммарный выброс загрязняющих веществ, т/г (за 2021 год)</t>
  </si>
  <si>
    <t xml:space="preserve">Анализ максимально-разовых приземных концентраций ЗВ </t>
  </si>
  <si>
    <t>Код ЗВ</t>
  </si>
  <si>
    <t>Наименование загрязняющего вещества</t>
  </si>
  <si>
    <t>ПДК мг/м3</t>
  </si>
  <si>
    <t>Долгопериодная средняя конц-я на границе селитебной зоны</t>
  </si>
  <si>
    <t>Конц-я при НМУ 1 (+20%)</t>
  </si>
  <si>
    <t>Конц-я при НМУ 2 (+40%)</t>
  </si>
  <si>
    <t>Конц-я при НМУ 3 (+60%)</t>
  </si>
  <si>
    <t>м.р.</t>
  </si>
  <si>
    <t>мг/м3</t>
  </si>
  <si>
    <t>доли ПДК</t>
  </si>
  <si>
    <t xml:space="preserve">Анализ  долгопериодных приземных концентраций ЗВ </t>
  </si>
  <si>
    <t xml:space="preserve">код </t>
  </si>
  <si>
    <t>валовый выброс вещества, т/год</t>
  </si>
  <si>
    <t>Загрязняющее вещество</t>
  </si>
  <si>
    <t>СанПиН 1.2.3685-21</t>
  </si>
  <si>
    <t>Распоряжение Правительства РФ от 08.07.2015 №1316-р</t>
  </si>
  <si>
    <t>Таблица 7.1.</t>
  </si>
  <si>
    <t>Перечень загрязняющих веществ объекта ОНВ, подлежащих нормированию</t>
  </si>
  <si>
    <t>Бензапирен</t>
  </si>
  <si>
    <t>Азота диоксид</t>
  </si>
  <si>
    <t>Азота оксид</t>
  </si>
  <si>
    <t>Аммиак</t>
  </si>
  <si>
    <t>Марганец и его соединения</t>
  </si>
  <si>
    <t>Сероводород</t>
  </si>
  <si>
    <t>Углерода оксид</t>
  </si>
  <si>
    <t>Углеводороды предельные С12-С-19</t>
  </si>
  <si>
    <t>Перечень загрязняющих веществ объекта ОНВ, не подлежащих нормированию</t>
  </si>
  <si>
    <t>отсутствует</t>
  </si>
  <si>
    <t>Всего</t>
  </si>
  <si>
    <t>ПДВ</t>
  </si>
  <si>
    <t>2026 год</t>
  </si>
  <si>
    <t>2027 год</t>
  </si>
  <si>
    <t>2028 год</t>
  </si>
  <si>
    <t>2024 год</t>
  </si>
  <si>
    <t>2025 год</t>
  </si>
  <si>
    <t>2022 год</t>
  </si>
  <si>
    <t>2023 год</t>
  </si>
  <si>
    <t>на момент разработки ПДВ 2021 год</t>
  </si>
  <si>
    <t>Сведения о залповых выбросах</t>
  </si>
  <si>
    <t>на момент разработки ПДВ 2021 г</t>
  </si>
  <si>
    <t>цех</t>
  </si>
  <si>
    <t>Таблица 6.2.</t>
  </si>
  <si>
    <t>Таблица № 8.5</t>
  </si>
  <si>
    <t>Таблица № 8.6</t>
  </si>
  <si>
    <t>Таблица 8.7</t>
  </si>
  <si>
    <t>УТВЕРЖДАЮ</t>
  </si>
  <si>
    <t xml:space="preserve">Сведения о стационарных источниках и выбросах (на момент разработки предельно допустимых выбросов) </t>
  </si>
  <si>
    <t xml:space="preserve"> Сведения о стационарных источниках,  для которых разрабатываются предельно-допустимые выбросы</t>
  </si>
  <si>
    <t>Таблица 7.4.</t>
  </si>
  <si>
    <t>продолжение таблицы 7.4.</t>
  </si>
  <si>
    <t>Таблица 6.1</t>
  </si>
  <si>
    <t>продолжение таблицы 6.1</t>
  </si>
  <si>
    <t>Таблица 6.2. не заполнена.</t>
  </si>
  <si>
    <t>Залповые выбросы исключены при соблюдении технологических регламентов работы оборудования.</t>
  </si>
  <si>
    <r>
      <t>фоновая концентрация q</t>
    </r>
    <r>
      <rPr>
        <vertAlign val="subscript"/>
        <sz val="10"/>
        <color theme="1"/>
        <rFont val="Times New Roman"/>
        <family val="1"/>
        <charset val="204"/>
      </rPr>
      <t>уф.j</t>
    </r>
    <r>
      <rPr>
        <sz val="10"/>
        <color theme="1"/>
        <rFont val="Times New Roman"/>
        <family val="1"/>
        <charset val="204"/>
      </rPr>
      <t>, в долях ПДК (в случае проведения сводных расчетов-расчетная фоновая концентрация)</t>
    </r>
  </si>
  <si>
    <t>Вещества, для которых установлены ПДК сгод</t>
  </si>
  <si>
    <t>Вещества, для которых установлены ПДК мр</t>
  </si>
  <si>
    <t>с год</t>
  </si>
  <si>
    <t>Таблица 9.2</t>
  </si>
  <si>
    <t>Таблица 9.1</t>
  </si>
  <si>
    <t>Таблица 8.8</t>
  </si>
  <si>
    <t>участок</t>
  </si>
  <si>
    <t>не надо заполнять</t>
  </si>
  <si>
    <t>Максимально-разовая  конц-я на границе селитебной зоны</t>
  </si>
  <si>
    <t>наименование ИЗАВ</t>
  </si>
  <si>
    <t>режим</t>
  </si>
  <si>
    <t>высота</t>
  </si>
  <si>
    <t>id</t>
  </si>
  <si>
    <t>клоп</t>
  </si>
  <si>
    <t>for_calc</t>
  </si>
  <si>
    <t>значение ПДК</t>
  </si>
  <si>
    <t>наим</t>
  </si>
  <si>
    <t>цех+участок</t>
  </si>
  <si>
    <t>Sum of г/с</t>
  </si>
  <si>
    <t>Sum of т/год</t>
  </si>
  <si>
    <t>id исход свод</t>
  </si>
  <si>
    <t>если справочник дополнился, обновить сводную таблицу на листе "справочник свод"</t>
  </si>
  <si>
    <t>при необходимости добавлять номера id на листе ishod и других листах (поле используется для связи строк между листами), и протягивать формулы.</t>
  </si>
  <si>
    <t>Max of 5</t>
  </si>
  <si>
    <t>Max of 6</t>
  </si>
  <si>
    <t>Max</t>
  </si>
  <si>
    <t>заполнить ischod, tbl5, tbl5cc. !!! Строки и поля не вставлять и не удалять, формулы съедут. Если необходимо добавить колонку, заводить после последней из имеющихся. Строки очищаем и заводим новые данные.</t>
  </si>
  <si>
    <t>обновить сводные таблицы на листах ishod_piv, tbl_4,, tbl5_piv, tbl5cc_piv</t>
  </si>
  <si>
    <t>проставить фильтры на листах tbl2_2, tbl2, norm, nenorm, tbl_4, tbl_6, tbl_7, NMU_mr, NMU_cc</t>
  </si>
  <si>
    <t>Ванадия пяти оксид</t>
  </si>
  <si>
    <t>диВанадий пентоксид (пыль) (Ванадиевый ангидрид)</t>
  </si>
  <si>
    <t>Гидрохлорид (по молекуле HCl) (Водород хлорид)</t>
  </si>
  <si>
    <t>Хлористый водород</t>
  </si>
  <si>
    <t>Хлор</t>
  </si>
  <si>
    <t>Диалюминий триоксид (в пересчете на алюминий)</t>
  </si>
  <si>
    <t>Магний оксид</t>
  </si>
  <si>
    <t>Магний оксид (Окись магния)</t>
  </si>
  <si>
    <t>Медь оксид (в пересчете на медь) (Медь окись; тенорит)</t>
  </si>
  <si>
    <t>Медь, оксид меди, сульфат меди, хлорид меди
(в пересчете на медь)</t>
  </si>
  <si>
    <t>диНатрий карбонат (Натрий углекислый; натриевая соль угольной кислоты)</t>
  </si>
  <si>
    <t>Карбонат натрия (динатрий карбонат)</t>
  </si>
  <si>
    <t>Бензин (нефтяной, малосернистый в пересчете на углерод)</t>
  </si>
  <si>
    <t>Хром (в пересчете на хрома (VI) оксид)</t>
  </si>
  <si>
    <t>Хром (Cr 6+)</t>
  </si>
  <si>
    <t>Формальдегид</t>
  </si>
  <si>
    <t>Пыль мучная</t>
  </si>
  <si>
    <t>Пыль пищевых продуктов растительного происхождения (шелухи какао-бобов, порошка какао, ядер обжаренных орехов)</t>
  </si>
  <si>
    <t>Эмульсол (смесь: вода - 97,6%, нитрит натрия - 0,2%, сода кальцинированная - 0,2%, масло минеральное - 2%)</t>
  </si>
  <si>
    <t xml:space="preserve"> 
Пыль неорганическая с содержанием кремния менее 20, 20 - 70, а также более 70 процентов</t>
  </si>
  <si>
    <t>Синтетические моющие средства "Бриз", "Вихрь", "Лотос", "Лотос-автомат", "Юка", "Эра"</t>
  </si>
  <si>
    <t>Керосин (Керосин прямой перегонки; керосин дезодорированный)</t>
  </si>
  <si>
    <t>Бензол</t>
  </si>
  <si>
    <t>Ацетальдегид</t>
  </si>
  <si>
    <t>Керосин</t>
  </si>
  <si>
    <t xml:space="preserve"> 
Фториды газообразные (гидрофторид, кремний тетрафторид) (в пересчете на фтор)</t>
  </si>
  <si>
    <t>Фториды твердые</t>
  </si>
  <si>
    <t>Серы диоксид</t>
  </si>
  <si>
    <t>Диметиламин</t>
  </si>
  <si>
    <t xml:space="preserve"> 
Спирт бутиловый</t>
  </si>
  <si>
    <t>Метилмеркаптан, этилмеркаптан</t>
  </si>
  <si>
    <t>Одорант смесь природных меркаптанов с массовым содержанием этантиола 26 - 41%, изопропантиола 38 - 47%, вторбутантиола 7 - 13%</t>
  </si>
  <si>
    <t>Этановая кислота (Метанкарбоновая кислота)</t>
  </si>
  <si>
    <t>Кислота уксусная</t>
  </si>
  <si>
    <t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</t>
  </si>
  <si>
    <t>Метилакрилат (метилпроп-2еноат)</t>
  </si>
  <si>
    <t>Фенол</t>
  </si>
  <si>
    <t>Углеводороды предельные С1-С-5 (исключая метан)</t>
  </si>
  <si>
    <t>Углеводороды предельные С6-С10</t>
  </si>
  <si>
    <t xml:space="preserve"> 
Минеральное масло</t>
  </si>
  <si>
    <t>Масло минеральное нефтяное (веретенное, машинное, цилиндровое и др.)</t>
  </si>
  <si>
    <t>Пыль неорганическая, содержащая двуокись кремния, в %: - более 70 (динас и др.)</t>
  </si>
  <si>
    <t>Серная кислота</t>
  </si>
  <si>
    <t>Уайт-спирит</t>
  </si>
  <si>
    <t>Кислота капроновая</t>
  </si>
  <si>
    <t>Амилены (смесь изомеров)</t>
  </si>
  <si>
    <t>Метилбензол (толуол)</t>
  </si>
  <si>
    <t>Названия строк</t>
  </si>
  <si>
    <t>(пусто)</t>
  </si>
  <si>
    <t>Общий итог</t>
  </si>
  <si>
    <t>301 Итог</t>
  </si>
  <si>
    <t>304 Итог</t>
  </si>
  <si>
    <t>337 Итог</t>
  </si>
  <si>
    <t>303 Итог</t>
  </si>
  <si>
    <t>330 Итог</t>
  </si>
  <si>
    <t>об</t>
  </si>
  <si>
    <t>т</t>
  </si>
  <si>
    <t>328 Итог</t>
  </si>
  <si>
    <t>410 Итог</t>
  </si>
  <si>
    <t>333 Итог</t>
  </si>
  <si>
    <t>2732 Итог</t>
  </si>
  <si>
    <t>2704 Итог</t>
  </si>
  <si>
    <t>(пусто) Итог</t>
  </si>
  <si>
    <t>Этилформиат (Муравьиноэтиловый эфир, этилметаноат)</t>
  </si>
  <si>
    <t>Пропаналъ (Пропиональдегид, метилацетальдегид)</t>
  </si>
  <si>
    <t>Спирт метиловый</t>
  </si>
  <si>
    <t>Гидроксиметилбензол (крезол, смесь изомеров: орто-, мета-, пара-)</t>
  </si>
  <si>
    <t>Пыль зерновая (по массе)</t>
  </si>
  <si>
    <t>шир</t>
  </si>
  <si>
    <t xml:space="preserve">существующее положение: </t>
  </si>
  <si>
    <t>скорость</t>
  </si>
  <si>
    <t>кол-во ив</t>
  </si>
  <si>
    <t>кол изав</t>
  </si>
  <si>
    <t xml:space="preserve">1. На момент разработки предельно допустимых выбросов </t>
  </si>
  <si>
    <t>В перспективе на ближайшие 7 лет,  реконструкции предприятия, изменения объемов производства не запланировано</t>
  </si>
  <si>
    <t>(2) 301  330</t>
  </si>
  <si>
    <t>неорганизованный</t>
  </si>
  <si>
    <t>703 Итог</t>
  </si>
  <si>
    <t>123 Итог</t>
  </si>
  <si>
    <t>143 Итог</t>
  </si>
  <si>
    <t>342 Итог</t>
  </si>
  <si>
    <t>428022, Чувашская Республика, г. Чебоксары, Складской пр., 16, 17, 18</t>
  </si>
  <si>
    <t>производственная площадка №1, №2, №3</t>
  </si>
  <si>
    <t>(2) 333  1325</t>
  </si>
  <si>
    <t>Пропан-2-он (Диметилкетон; диметилформальдегид)</t>
  </si>
  <si>
    <t>Этанол (Этиловый спирт; метилкарбинол)</t>
  </si>
  <si>
    <t>Пыль древесная</t>
  </si>
  <si>
    <t>спирт этиловый</t>
  </si>
  <si>
    <t>первичная сортировка</t>
  </si>
  <si>
    <t>сварочный пост</t>
  </si>
  <si>
    <t>сварочные работы</t>
  </si>
  <si>
    <t>замена масла</t>
  </si>
  <si>
    <t>выгрузка ТКО</t>
  </si>
  <si>
    <t>автомобиль Камаз 65201</t>
  </si>
  <si>
    <t>ванна с дезсредством</t>
  </si>
  <si>
    <t>автомобиль SCANIA P400</t>
  </si>
  <si>
    <t>погрузчик Hyundai  HSL 850-7A</t>
  </si>
  <si>
    <t>труба</t>
  </si>
  <si>
    <t>линия перегрузки</t>
  </si>
  <si>
    <t>дезбарьер</t>
  </si>
  <si>
    <t>основное производственное здание</t>
  </si>
  <si>
    <t>2-Этоксиэтанол</t>
  </si>
  <si>
    <t>Этилбензол</t>
  </si>
  <si>
    <t>602 Итог</t>
  </si>
  <si>
    <t>2902 Итог</t>
  </si>
  <si>
    <t>2735 Итог</t>
  </si>
  <si>
    <t>349 Итог</t>
  </si>
  <si>
    <t>316 Итог</t>
  </si>
  <si>
    <t>2754 Итог</t>
  </si>
  <si>
    <t xml:space="preserve">1. На момент разработки предельно допустимых выбросов  </t>
  </si>
  <si>
    <t>10</t>
  </si>
  <si>
    <t>(2) 330  342</t>
  </si>
  <si>
    <t>(2) 303  333</t>
  </si>
  <si>
    <t>(3) 303  333 1325</t>
  </si>
  <si>
    <t>(2) 303  1325</t>
  </si>
  <si>
    <t>(2) 330  333</t>
  </si>
  <si>
    <t>(2) 337  2908</t>
  </si>
  <si>
    <t>Диметилбензол (ксилол) (смесь мета-, орто- и параизомеров)</t>
  </si>
  <si>
    <t>(2) 330 322</t>
  </si>
  <si>
    <t>;u</t>
  </si>
  <si>
    <t>сут/год</t>
  </si>
  <si>
    <t>дкруг</t>
  </si>
  <si>
    <t>д</t>
  </si>
  <si>
    <t>об р</t>
  </si>
  <si>
    <t>скор</t>
  </si>
  <si>
    <t>ширина</t>
  </si>
  <si>
    <t>Т</t>
  </si>
  <si>
    <t>дымовая труба</t>
  </si>
  <si>
    <t>вентиляционная труба</t>
  </si>
  <si>
    <t>склад ГСМ</t>
  </si>
  <si>
    <t>ворота гаража</t>
  </si>
  <si>
    <t>открытый склад вторсырья</t>
  </si>
  <si>
    <t>наим изав</t>
  </si>
  <si>
    <t>0001-01</t>
  </si>
  <si>
    <t>0002-01</t>
  </si>
  <si>
    <t>основная сортировка: линия А</t>
  </si>
  <si>
    <t>0003-01</t>
  </si>
  <si>
    <t>основная сортировка: линия Б</t>
  </si>
  <si>
    <t>0004-01</t>
  </si>
  <si>
    <t>0004-02</t>
  </si>
  <si>
    <t>погрузчик Hyundai HSD SL-763S</t>
  </si>
  <si>
    <t>0004-03</t>
  </si>
  <si>
    <t>0005-01</t>
  </si>
  <si>
    <t>котел Luna HT 1.850</t>
  </si>
  <si>
    <t>0006-01</t>
  </si>
  <si>
    <t>0007-01</t>
  </si>
  <si>
    <t>котел КВт(м)-0,6</t>
  </si>
  <si>
    <t>0008-01</t>
  </si>
  <si>
    <t>котел КВт(м)-0,35</t>
  </si>
  <si>
    <t>0014-01</t>
  </si>
  <si>
    <t>6001-01</t>
  </si>
  <si>
    <t>6001-02</t>
  </si>
  <si>
    <t>6002-01</t>
  </si>
  <si>
    <t xml:space="preserve"> мусоровоз ИВЕКО
</t>
  </si>
  <si>
    <t>6002-02</t>
  </si>
  <si>
    <t>6002-03</t>
  </si>
  <si>
    <t>6002-04</t>
  </si>
  <si>
    <t>автомобиль TGM 18.250</t>
  </si>
  <si>
    <t>6003-01</t>
  </si>
  <si>
    <t>6005-01</t>
  </si>
  <si>
    <t>6005-02</t>
  </si>
  <si>
    <t>погрузчик Hyundai  SL-733S</t>
  </si>
  <si>
    <t>6005-03</t>
  </si>
  <si>
    <t>6005-04</t>
  </si>
  <si>
    <t>мусоровоз ИВЕКО</t>
  </si>
  <si>
    <t>6005-05</t>
  </si>
  <si>
    <t>6005-06</t>
  </si>
  <si>
    <t>6005-07</t>
  </si>
  <si>
    <t>прицеп AW27</t>
  </si>
  <si>
    <t>6005-08</t>
  </si>
  <si>
    <t>6005-09</t>
  </si>
  <si>
    <t>легковой: Веста, Дастер</t>
  </si>
  <si>
    <t>6005-10</t>
  </si>
  <si>
    <t>автобус ПАЗ  4234-05</t>
  </si>
  <si>
    <t>6005-11</t>
  </si>
  <si>
    <t>автобус Газель некст</t>
  </si>
  <si>
    <t>6006-01</t>
  </si>
  <si>
    <t>6006-02</t>
  </si>
  <si>
    <t>6006-03</t>
  </si>
  <si>
    <t>6006-04</t>
  </si>
  <si>
    <t>6006-05</t>
  </si>
  <si>
    <t>6015-01</t>
  </si>
  <si>
    <t>6016-01</t>
  </si>
  <si>
    <t>слив дизтоплива</t>
  </si>
  <si>
    <t>6017-01</t>
  </si>
  <si>
    <t>проведение ТО и ТР автотранспорта</t>
  </si>
  <si>
    <t>6017-02</t>
  </si>
  <si>
    <t>проведение ТО и ТР погрузчиков</t>
  </si>
  <si>
    <t>6018-01</t>
  </si>
  <si>
    <t>предварительная сортировка</t>
  </si>
  <si>
    <t>основная сортировка:линия А</t>
  </si>
  <si>
    <t>основная сортировка:линия Б</t>
  </si>
  <si>
    <t>линия перегрузки ТКО</t>
  </si>
  <si>
    <t>котельная</t>
  </si>
  <si>
    <t>Участок приемки и выгрузки ТКО</t>
  </si>
  <si>
    <t xml:space="preserve">Участок компактирования ТКО </t>
  </si>
  <si>
    <t>открытая стоянка</t>
  </si>
  <si>
    <t>внутренний проезд</t>
  </si>
  <si>
    <t>пост ТО и ТР</t>
  </si>
  <si>
    <t>Мусороперегрузочная станция с элементами сортировки (ОНВ: 97-0121-000442-П)</t>
  </si>
  <si>
    <t>котельная административного корпуса</t>
  </si>
  <si>
    <t>котельная производственных корпусов</t>
  </si>
  <si>
    <t>гараж</t>
  </si>
  <si>
    <t>сварочный участок</t>
  </si>
  <si>
    <t>открытый склад</t>
  </si>
  <si>
    <t>х1</t>
  </si>
  <si>
    <t>у1</t>
  </si>
  <si>
    <t>х2</t>
  </si>
  <si>
    <t>у2</t>
  </si>
  <si>
    <t>l</t>
  </si>
  <si>
    <t>0,32*0,82</t>
  </si>
  <si>
    <t>0,94*1,95</t>
  </si>
  <si>
    <t>циклон</t>
  </si>
  <si>
    <t>эффект</t>
  </si>
  <si>
    <t>обесп</t>
  </si>
  <si>
    <t>1ЦН15-400</t>
  </si>
  <si>
    <t>1ЦН15-600</t>
  </si>
  <si>
    <t>стоянка</t>
  </si>
  <si>
    <t>с.г.</t>
  </si>
  <si>
    <t>tech_concate</t>
  </si>
  <si>
    <t>name_pp</t>
  </si>
  <si>
    <t>code_pp</t>
  </si>
  <si>
    <t>PDKmr</t>
  </si>
  <si>
    <t>PDKss</t>
  </si>
  <si>
    <t>PDKsg</t>
  </si>
  <si>
    <t>OBUV</t>
  </si>
  <si>
    <t>class_op</t>
  </si>
  <si>
    <t>pprf_1316</t>
  </si>
  <si>
    <t>form</t>
  </si>
  <si>
    <t>coef_os</t>
  </si>
  <si>
    <t>source</t>
  </si>
  <si>
    <t>substance_code</t>
  </si>
  <si>
    <t>source_name</t>
  </si>
  <si>
    <t>ch_day_source</t>
  </si>
  <si>
    <t>day_year_source</t>
  </si>
  <si>
    <t>ch_year_source</t>
  </si>
  <si>
    <t>d1</t>
  </si>
  <si>
    <t>d2</t>
  </si>
  <si>
    <t>d3</t>
  </si>
  <si>
    <t>nn2</t>
  </si>
  <si>
    <t>ch_year_subst</t>
  </si>
  <si>
    <t>day_year_subst</t>
  </si>
  <si>
    <t>ch_day_subst</t>
  </si>
  <si>
    <t>g_s_subst</t>
  </si>
  <si>
    <t>t_year_subst</t>
  </si>
  <si>
    <t>num_subst</t>
  </si>
  <si>
    <t>iv_subst</t>
  </si>
  <si>
    <t>cnt_iv_subst</t>
  </si>
  <si>
    <t>rezhim_subst</t>
  </si>
  <si>
    <t>obesp_subst</t>
  </si>
  <si>
    <t>effect_subst</t>
  </si>
  <si>
    <t>ob_r_source</t>
  </si>
  <si>
    <t>speed_source</t>
  </si>
  <si>
    <t>width_source</t>
  </si>
  <si>
    <t>T_source</t>
  </si>
  <si>
    <t>height_source</t>
  </si>
  <si>
    <t>diameter_source</t>
  </si>
  <si>
    <t>nn1_source</t>
  </si>
  <si>
    <t>ceh_name_source</t>
  </si>
  <si>
    <t>division_source</t>
  </si>
  <si>
    <t>cnt_izav_source</t>
  </si>
  <si>
    <t>x1_source</t>
  </si>
  <si>
    <t>y1_source</t>
  </si>
  <si>
    <t>x2_source</t>
  </si>
  <si>
    <t>y2_source</t>
  </si>
  <si>
    <t>ch_day_year_subst</t>
  </si>
  <si>
    <t>ceh_source</t>
  </si>
  <si>
    <t>ciklon_subst</t>
  </si>
  <si>
    <t>name_quide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</si>
</sst>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0.000000"/>
    <numFmt numFmtId="165" formatCode="0.000"/>
    <numFmt numFmtId="166" formatCode="0.00000000"/>
    <numFmt numFmtId="167" formatCode="_-* #,##0.0000000_-;\-* #,##0.0000000_-;_-* &quot;-&quot;??_-;_-@_-"/>
    <numFmt numFmtId="168" formatCode="0.0000000"/>
    <numFmt numFmtId="169" formatCode="0.000000000"/>
    <numFmt numFmtId="170" formatCode="0.0000"/>
    <numFmt numFmtId="171" formatCode="0.00000000000"/>
    <numFmt numFmtId="172" formatCode="0.0000000000"/>
    <numFmt numFmtId="173" formatCode="0.00000"/>
    <numFmt numFmtId="174" formatCode="#,##0.00000000_ ;\-#,##0.00000000\ 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9"/>
      <color rgb="FF000000"/>
      <name val="Verdana"/>
      <family val="2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vertAlign val="subscript"/>
      <sz val="10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Calibri"/>
      <family val="2"/>
      <scheme val="minor"/>
    </font>
    <font>
      <sz val="8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2"/>
      <color rgb="FF22272F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u/>
      <sz val="11"/>
      <color theme="1"/>
      <name val="Calibri"/>
      <family val="2"/>
      <scheme val="minor"/>
    </font>
    <font>
      <u/>
      <sz val="12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theme="4"/>
      <name val="Times New Roman"/>
      <family val="1"/>
      <charset val="204"/>
    </font>
    <font>
      <sz val="11"/>
      <color theme="4"/>
      <name val="Calibri"/>
      <family val="2"/>
      <scheme val="minor"/>
    </font>
    <font>
      <sz val="11"/>
      <color theme="4"/>
      <name val="Calibri"/>
      <family val="2"/>
    </font>
    <font>
      <sz val="9"/>
      <color theme="4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2"/>
      <color rgb="FF444444"/>
      <name val="Arial"/>
      <family val="2"/>
      <charset val="204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3" fillId="0" borderId="0"/>
    <xf numFmtId="0" fontId="16" fillId="0" borderId="0"/>
    <xf numFmtId="43" fontId="28" fillId="0" borderId="0" applyFont="0" applyFill="0" applyBorder="0" applyAlignment="0" applyProtection="0"/>
    <xf numFmtId="0" fontId="28" fillId="0" borderId="0"/>
    <xf numFmtId="0" fontId="1" fillId="0" borderId="0"/>
  </cellStyleXfs>
  <cellXfs count="38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4" fillId="0" borderId="1" xfId="1" applyFont="1" applyBorder="1" applyAlignment="1">
      <alignment horizontal="center" vertical="center" textRotation="90" wrapText="1"/>
    </xf>
    <xf numFmtId="0" fontId="5" fillId="0" borderId="1" xfId="1" applyFont="1" applyBorder="1" applyAlignment="1">
      <alignment horizontal="center"/>
    </xf>
    <xf numFmtId="0" fontId="5" fillId="0" borderId="1" xfId="1" applyFont="1" applyBorder="1" applyAlignment="1">
      <alignment horizontal="center" wrapText="1"/>
    </xf>
    <xf numFmtId="1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wrapText="1"/>
    </xf>
    <xf numFmtId="164" fontId="7" fillId="0" borderId="1" xfId="0" applyNumberFormat="1" applyFont="1" applyBorder="1" applyAlignment="1">
      <alignment horizontal="center"/>
    </xf>
    <xf numFmtId="0" fontId="5" fillId="0" borderId="1" xfId="1" applyFont="1" applyBorder="1" applyAlignment="1">
      <alignment horizontal="left" wrapText="1"/>
    </xf>
    <xf numFmtId="1" fontId="5" fillId="0" borderId="1" xfId="1" applyNumberFormat="1" applyFont="1" applyBorder="1" applyAlignment="1">
      <alignment horizontal="center"/>
    </xf>
    <xf numFmtId="0" fontId="9" fillId="0" borderId="0" xfId="0" applyFont="1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Font="1"/>
    <xf numFmtId="0" fontId="9" fillId="0" borderId="0" xfId="0" applyFont="1" applyBorder="1" applyAlignment="1">
      <alignment horizontal="center"/>
    </xf>
    <xf numFmtId="0" fontId="4" fillId="0" borderId="1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textRotation="90" wrapText="1"/>
    </xf>
    <xf numFmtId="0" fontId="4" fillId="0" borderId="9" xfId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5" fillId="0" borderId="0" xfId="0" applyFont="1"/>
    <xf numFmtId="164" fontId="5" fillId="0" borderId="1" xfId="1" applyNumberFormat="1" applyFont="1" applyBorder="1" applyAlignment="1">
      <alignment horizontal="center"/>
    </xf>
    <xf numFmtId="165" fontId="7" fillId="0" borderId="1" xfId="0" applyNumberFormat="1" applyFont="1" applyBorder="1" applyAlignment="1">
      <alignment wrapText="1"/>
    </xf>
    <xf numFmtId="1" fontId="7" fillId="0" borderId="1" xfId="0" applyNumberFormat="1" applyFont="1" applyBorder="1" applyAlignment="1">
      <alignment horizontal="center" wrapText="1"/>
    </xf>
    <xf numFmtId="0" fontId="17" fillId="0" borderId="0" xfId="0" applyFont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8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wrapText="1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/>
    <xf numFmtId="0" fontId="7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20" fillId="0" borderId="12" xfId="0" applyFont="1" applyBorder="1" applyAlignment="1"/>
    <xf numFmtId="0" fontId="13" fillId="0" borderId="12" xfId="0" applyFont="1" applyBorder="1" applyAlignment="1"/>
    <xf numFmtId="0" fontId="13" fillId="0" borderId="10" xfId="0" applyFont="1" applyBorder="1" applyAlignment="1"/>
    <xf numFmtId="0" fontId="7" fillId="0" borderId="0" xfId="0" applyFont="1"/>
    <xf numFmtId="0" fontId="19" fillId="0" borderId="1" xfId="0" applyFont="1" applyBorder="1" applyAlignment="1">
      <alignment horizontal="center" wrapText="1"/>
    </xf>
    <xf numFmtId="0" fontId="21" fillId="0" borderId="0" xfId="0" applyFont="1"/>
    <xf numFmtId="0" fontId="8" fillId="0" borderId="0" xfId="0" applyFont="1" applyAlignment="1">
      <alignment horizontal="left"/>
    </xf>
    <xf numFmtId="0" fontId="19" fillId="0" borderId="1" xfId="0" applyFont="1" applyBorder="1"/>
    <xf numFmtId="0" fontId="19" fillId="0" borderId="1" xfId="0" applyFont="1" applyBorder="1" applyAlignment="1">
      <alignment wrapText="1"/>
    </xf>
    <xf numFmtId="0" fontId="21" fillId="0" borderId="0" xfId="0" applyFont="1" applyAlignment="1">
      <alignment horizontal="right" vertical="center"/>
    </xf>
    <xf numFmtId="164" fontId="7" fillId="0" borderId="1" xfId="0" applyNumberFormat="1" applyFont="1" applyBorder="1" applyAlignment="1">
      <alignment horizontal="left"/>
    </xf>
    <xf numFmtId="0" fontId="21" fillId="0" borderId="0" xfId="0" applyFont="1" applyAlignment="1">
      <alignment horizontal="left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top"/>
    </xf>
    <xf numFmtId="0" fontId="23" fillId="0" borderId="0" xfId="2" applyFont="1"/>
    <xf numFmtId="0" fontId="24" fillId="0" borderId="0" xfId="2" applyFont="1"/>
    <xf numFmtId="0" fontId="19" fillId="0" borderId="1" xfId="0" applyFont="1" applyBorder="1" applyAlignment="1">
      <alignment horizontal="left"/>
    </xf>
    <xf numFmtId="1" fontId="19" fillId="0" borderId="1" xfId="0" applyNumberFormat="1" applyFont="1" applyBorder="1"/>
    <xf numFmtId="0" fontId="25" fillId="0" borderId="0" xfId="0" applyFont="1"/>
    <xf numFmtId="0" fontId="5" fillId="0" borderId="1" xfId="2" applyFont="1" applyBorder="1"/>
    <xf numFmtId="164" fontId="5" fillId="0" borderId="1" xfId="2" applyNumberFormat="1" applyFont="1" applyBorder="1"/>
    <xf numFmtId="166" fontId="5" fillId="0" borderId="1" xfId="2" applyNumberFormat="1" applyFont="1" applyBorder="1"/>
    <xf numFmtId="0" fontId="5" fillId="0" borderId="1" xfId="2" applyFont="1" applyBorder="1" applyAlignment="1">
      <alignment horizontal="center" wrapText="1"/>
    </xf>
    <xf numFmtId="0" fontId="5" fillId="0" borderId="1" xfId="2" applyFont="1" applyBorder="1" applyAlignment="1">
      <alignment horizontal="center"/>
    </xf>
    <xf numFmtId="0" fontId="8" fillId="0" borderId="1" xfId="0" applyFont="1" applyBorder="1" applyAlignment="1"/>
    <xf numFmtId="0" fontId="8" fillId="0" borderId="1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Border="1" applyAlignment="1">
      <alignment wrapText="1"/>
    </xf>
    <xf numFmtId="0" fontId="8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vertical="top" wrapText="1"/>
    </xf>
    <xf numFmtId="164" fontId="0" fillId="0" borderId="1" xfId="0" applyNumberFormat="1" applyBorder="1"/>
    <xf numFmtId="164" fontId="26" fillId="0" borderId="1" xfId="0" applyNumberFormat="1" applyFont="1" applyBorder="1"/>
    <xf numFmtId="0" fontId="4" fillId="0" borderId="9" xfId="1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wrapText="1"/>
    </xf>
    <xf numFmtId="1" fontId="5" fillId="0" borderId="1" xfId="2" applyNumberFormat="1" applyFont="1" applyBorder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wrapText="1"/>
    </xf>
    <xf numFmtId="0" fontId="8" fillId="0" borderId="1" xfId="0" applyFont="1" applyBorder="1" applyAlignment="1">
      <alignment wrapText="1"/>
    </xf>
    <xf numFmtId="0" fontId="5" fillId="0" borderId="1" xfId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9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6" fillId="0" borderId="12" xfId="0" applyFont="1" applyBorder="1" applyAlignment="1">
      <alignment horizontal="left" vertical="top"/>
    </xf>
    <xf numFmtId="0" fontId="0" fillId="0" borderId="12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2" xfId="0" applyBorder="1"/>
    <xf numFmtId="0" fontId="6" fillId="0" borderId="1" xfId="0" applyFont="1" applyBorder="1" applyAlignment="1"/>
    <xf numFmtId="0" fontId="0" fillId="0" borderId="12" xfId="0" applyBorder="1" applyAlignment="1"/>
    <xf numFmtId="0" fontId="0" fillId="0" borderId="10" xfId="0" applyBorder="1" applyAlignment="1"/>
    <xf numFmtId="0" fontId="8" fillId="0" borderId="1" xfId="0" applyFont="1" applyBorder="1" applyAlignment="1"/>
    <xf numFmtId="0" fontId="0" fillId="0" borderId="0" xfId="0" applyAlignment="1"/>
    <xf numFmtId="1" fontId="20" fillId="0" borderId="8" xfId="0" applyNumberFormat="1" applyFont="1" applyBorder="1" applyAlignment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/>
    <xf numFmtId="0" fontId="23" fillId="0" borderId="1" xfId="2" applyFont="1" applyBorder="1" applyAlignment="1">
      <alignment horizontal="center"/>
    </xf>
    <xf numFmtId="0" fontId="23" fillId="0" borderId="1" xfId="2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3" fillId="0" borderId="0" xfId="0" applyFont="1" applyProtection="1">
      <protection locked="0"/>
    </xf>
    <xf numFmtId="1" fontId="7" fillId="0" borderId="1" xfId="0" applyNumberFormat="1" applyFont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center"/>
      <protection locked="0"/>
    </xf>
    <xf numFmtId="0" fontId="0" fillId="0" borderId="0" xfId="0" pivotButton="1"/>
    <xf numFmtId="167" fontId="0" fillId="0" borderId="0" xfId="3" applyNumberFormat="1" applyFont="1"/>
    <xf numFmtId="0" fontId="8" fillId="0" borderId="1" xfId="4" applyFont="1" applyBorder="1" applyAlignment="1">
      <alignment horizontal="center"/>
    </xf>
    <xf numFmtId="0" fontId="8" fillId="0" borderId="0" xfId="4" applyFont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/>
    <xf numFmtId="0" fontId="0" fillId="0" borderId="1" xfId="0" applyBorder="1" applyAlignment="1">
      <alignment horizontal="center" vertical="center"/>
    </xf>
    <xf numFmtId="0" fontId="28" fillId="0" borderId="0" xfId="4"/>
    <xf numFmtId="0" fontId="28" fillId="0" borderId="1" xfId="4" applyBorder="1"/>
    <xf numFmtId="167" fontId="8" fillId="0" borderId="1" xfId="3" applyNumberFormat="1" applyFont="1" applyBorder="1" applyAlignment="1">
      <alignment horizontal="center" wrapText="1"/>
    </xf>
    <xf numFmtId="167" fontId="8" fillId="0" borderId="1" xfId="3" applyNumberFormat="1" applyFont="1" applyBorder="1" applyAlignment="1">
      <alignment wrapText="1"/>
    </xf>
    <xf numFmtId="167" fontId="0" fillId="0" borderId="1" xfId="0" applyNumberFormat="1" applyBorder="1" applyAlignment="1">
      <alignment horizontal="center" vertical="center"/>
    </xf>
    <xf numFmtId="0" fontId="0" fillId="0" borderId="0" xfId="0" applyAlignment="1"/>
    <xf numFmtId="0" fontId="0" fillId="0" borderId="0" xfId="0" applyNumberFormat="1"/>
    <xf numFmtId="0" fontId="5" fillId="0" borderId="10" xfId="1" applyNumberFormat="1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164" fontId="15" fillId="0" borderId="1" xfId="0" applyNumberFormat="1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4" xfId="0" applyBorder="1" applyProtection="1">
      <protection locked="0"/>
    </xf>
    <xf numFmtId="0" fontId="6" fillId="0" borderId="8" xfId="0" applyFont="1" applyBorder="1" applyAlignment="1"/>
    <xf numFmtId="0" fontId="0" fillId="0" borderId="1" xfId="0" applyBorder="1" applyAlignment="1">
      <alignment wrapText="1"/>
    </xf>
    <xf numFmtId="0" fontId="21" fillId="0" borderId="8" xfId="0" applyFont="1" applyBorder="1" applyAlignment="1"/>
    <xf numFmtId="0" fontId="21" fillId="0" borderId="12" xfId="0" applyFont="1" applyBorder="1" applyAlignment="1"/>
    <xf numFmtId="0" fontId="8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" fontId="8" fillId="0" borderId="11" xfId="0" applyNumberFormat="1" applyFont="1" applyBorder="1" applyAlignment="1">
      <alignment wrapText="1"/>
    </xf>
    <xf numFmtId="0" fontId="8" fillId="0" borderId="11" xfId="0" applyFont="1" applyBorder="1" applyAlignment="1">
      <alignment horizontal="center"/>
    </xf>
    <xf numFmtId="0" fontId="8" fillId="0" borderId="11" xfId="0" applyFont="1" applyBorder="1" applyAlignment="1">
      <alignment wrapText="1"/>
    </xf>
    <xf numFmtId="0" fontId="8" fillId="0" borderId="8" xfId="0" applyFont="1" applyBorder="1" applyAlignment="1"/>
    <xf numFmtId="0" fontId="8" fillId="0" borderId="12" xfId="0" applyFont="1" applyBorder="1" applyAlignment="1"/>
    <xf numFmtId="0" fontId="8" fillId="0" borderId="9" xfId="0" applyFont="1" applyBorder="1" applyAlignment="1"/>
    <xf numFmtId="0" fontId="21" fillId="0" borderId="10" xfId="0" applyFont="1" applyBorder="1" applyAlignment="1"/>
    <xf numFmtId="0" fontId="23" fillId="0" borderId="1" xfId="2" applyFont="1" applyBorder="1" applyAlignment="1"/>
    <xf numFmtId="0" fontId="23" fillId="0" borderId="1" xfId="2" applyFont="1" applyBorder="1" applyAlignment="1">
      <alignment wrapText="1"/>
    </xf>
    <xf numFmtId="0" fontId="0" fillId="0" borderId="0" xfId="0" applyFill="1"/>
    <xf numFmtId="0" fontId="29" fillId="0" borderId="0" xfId="0" applyFont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19" fillId="0" borderId="1" xfId="0" applyFont="1" applyBorder="1" applyAlignment="1">
      <alignment wrapText="1"/>
    </xf>
    <xf numFmtId="0" fontId="19" fillId="0" borderId="1" xfId="0" applyFont="1" applyBorder="1" applyAlignment="1"/>
    <xf numFmtId="0" fontId="0" fillId="0" borderId="0" xfId="0" applyAlignment="1" applyProtection="1">
      <alignment wrapText="1"/>
      <protection locked="0"/>
    </xf>
    <xf numFmtId="0" fontId="19" fillId="0" borderId="15" xfId="0" applyFont="1" applyBorder="1" applyAlignment="1">
      <alignment horizontal="right" vertical="center" wrapText="1"/>
    </xf>
    <xf numFmtId="0" fontId="19" fillId="0" borderId="16" xfId="0" applyFont="1" applyBorder="1" applyAlignment="1">
      <alignment horizontal="right" vertical="center" wrapText="1"/>
    </xf>
    <xf numFmtId="0" fontId="15" fillId="0" borderId="0" xfId="0" applyFont="1" applyAlignment="1" applyProtection="1">
      <protection locked="0"/>
    </xf>
    <xf numFmtId="0" fontId="15" fillId="0" borderId="0" xfId="0" applyFont="1" applyProtection="1">
      <protection locked="0"/>
    </xf>
    <xf numFmtId="0" fontId="8" fillId="0" borderId="1" xfId="0" applyFont="1" applyBorder="1" applyAlignment="1">
      <alignment horizontal="center"/>
    </xf>
    <xf numFmtId="0" fontId="0" fillId="0" borderId="0" xfId="0" applyAlignment="1"/>
    <xf numFmtId="0" fontId="13" fillId="0" borderId="0" xfId="0" applyFont="1" applyAlignment="1" applyProtection="1">
      <alignment wrapText="1"/>
      <protection locked="0"/>
    </xf>
    <xf numFmtId="1" fontId="5" fillId="0" borderId="1" xfId="1" applyNumberFormat="1" applyFont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4" fontId="7" fillId="0" borderId="0" xfId="0" applyNumberFormat="1" applyFont="1"/>
    <xf numFmtId="0" fontId="5" fillId="0" borderId="1" xfId="1" applyFont="1" applyBorder="1" applyAlignment="1">
      <alignment horizontal="center" vertical="top" wrapText="1"/>
    </xf>
    <xf numFmtId="0" fontId="7" fillId="0" borderId="1" xfId="0" applyFont="1" applyBorder="1" applyAlignment="1">
      <alignment vertical="top" wrapText="1"/>
    </xf>
    <xf numFmtId="1" fontId="7" fillId="0" borderId="1" xfId="0" applyNumberFormat="1" applyFont="1" applyBorder="1" applyAlignment="1">
      <alignment horizontal="center" vertical="top"/>
    </xf>
    <xf numFmtId="1" fontId="7" fillId="0" borderId="1" xfId="0" applyNumberFormat="1" applyFont="1" applyBorder="1" applyAlignment="1">
      <alignment horizontal="center" vertical="top" wrapText="1"/>
    </xf>
    <xf numFmtId="1" fontId="5" fillId="0" borderId="1" xfId="1" applyNumberFormat="1" applyFont="1" applyBorder="1" applyAlignment="1">
      <alignment horizontal="center" vertical="top"/>
    </xf>
    <xf numFmtId="0" fontId="5" fillId="0" borderId="1" xfId="1" applyNumberFormat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0" fontId="5" fillId="0" borderId="1" xfId="1" applyFont="1" applyBorder="1" applyAlignment="1">
      <alignment horizontal="left" vertical="top" wrapText="1"/>
    </xf>
    <xf numFmtId="164" fontId="5" fillId="0" borderId="1" xfId="1" applyNumberFormat="1" applyFont="1" applyBorder="1" applyAlignment="1">
      <alignment horizontal="center" vertical="top"/>
    </xf>
    <xf numFmtId="164" fontId="7" fillId="0" borderId="1" xfId="0" applyNumberFormat="1" applyFont="1" applyBorder="1" applyAlignment="1">
      <alignment horizontal="center" vertical="top"/>
    </xf>
    <xf numFmtId="0" fontId="0" fillId="0" borderId="1" xfId="0" applyBorder="1" applyAlignment="1">
      <alignment vertical="top"/>
    </xf>
    <xf numFmtId="165" fontId="7" fillId="0" borderId="1" xfId="0" applyNumberFormat="1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/>
    </xf>
    <xf numFmtId="0" fontId="8" fillId="0" borderId="1" xfId="0" applyFont="1" applyBorder="1" applyAlignment="1">
      <alignment horizontal="left" wrapText="1"/>
    </xf>
    <xf numFmtId="1" fontId="8" fillId="0" borderId="1" xfId="0" applyNumberFormat="1" applyFont="1" applyBorder="1" applyAlignment="1">
      <alignment horizontal="center"/>
    </xf>
    <xf numFmtId="164" fontId="8" fillId="0" borderId="1" xfId="0" applyNumberFormat="1" applyFont="1" applyBorder="1" applyAlignment="1">
      <alignment horizontal="center" vertical="center" wrapText="1"/>
    </xf>
    <xf numFmtId="14" fontId="8" fillId="0" borderId="10" xfId="0" applyNumberFormat="1" applyFont="1" applyBorder="1" applyAlignment="1"/>
    <xf numFmtId="0" fontId="8" fillId="0" borderId="11" xfId="0" applyNumberFormat="1" applyFont="1" applyBorder="1" applyAlignment="1">
      <alignment horizontal="center"/>
    </xf>
    <xf numFmtId="0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9" fillId="0" borderId="1" xfId="0" applyFont="1" applyBorder="1" applyAlignment="1">
      <alignment wrapText="1"/>
    </xf>
    <xf numFmtId="0" fontId="7" fillId="0" borderId="0" xfId="0" applyFont="1" applyBorder="1" applyAlignment="1">
      <alignment horizontal="center"/>
    </xf>
    <xf numFmtId="0" fontId="8" fillId="0" borderId="0" xfId="0" applyFont="1" applyBorder="1" applyAlignment="1"/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0" fillId="0" borderId="0" xfId="0" applyAlignment="1"/>
    <xf numFmtId="0" fontId="8" fillId="0" borderId="13" xfId="0" applyFont="1" applyFill="1" applyBorder="1" applyAlignment="1">
      <alignment horizontal="center"/>
    </xf>
    <xf numFmtId="0" fontId="14" fillId="0" borderId="0" xfId="0" applyFont="1" applyProtection="1">
      <protection locked="0"/>
    </xf>
    <xf numFmtId="0" fontId="27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14" fillId="0" borderId="0" xfId="0" applyFont="1"/>
    <xf numFmtId="164" fontId="19" fillId="0" borderId="1" xfId="0" applyNumberFormat="1" applyFont="1" applyBorder="1"/>
    <xf numFmtId="168" fontId="19" fillId="0" borderId="1" xfId="0" applyNumberFormat="1" applyFont="1" applyBorder="1"/>
    <xf numFmtId="0" fontId="14" fillId="0" borderId="0" xfId="0" applyFont="1" applyAlignment="1" applyProtection="1">
      <protection locked="0"/>
    </xf>
    <xf numFmtId="164" fontId="14" fillId="0" borderId="0" xfId="0" applyNumberFormat="1" applyFont="1" applyProtection="1">
      <protection locked="0"/>
    </xf>
    <xf numFmtId="0" fontId="33" fillId="0" borderId="1" xfId="0" applyFont="1" applyBorder="1" applyAlignment="1">
      <alignment horizontal="center"/>
    </xf>
    <xf numFmtId="0" fontId="33" fillId="0" borderId="11" xfId="0" applyFont="1" applyBorder="1" applyAlignment="1">
      <alignment wrapText="1"/>
    </xf>
    <xf numFmtId="0" fontId="33" fillId="0" borderId="1" xfId="0" applyFont="1" applyBorder="1" applyAlignment="1">
      <alignment wrapText="1"/>
    </xf>
    <xf numFmtId="0" fontId="27" fillId="0" borderId="1" xfId="0" applyFont="1" applyBorder="1" applyAlignment="1">
      <alignment wrapText="1"/>
    </xf>
    <xf numFmtId="0" fontId="27" fillId="0" borderId="11" xfId="0" applyFont="1" applyBorder="1" applyAlignment="1">
      <alignment wrapText="1"/>
    </xf>
    <xf numFmtId="0" fontId="34" fillId="0" borderId="1" xfId="0" applyFont="1" applyBorder="1" applyAlignment="1">
      <alignment wrapText="1"/>
    </xf>
    <xf numFmtId="0" fontId="34" fillId="0" borderId="1" xfId="0" applyFont="1" applyBorder="1" applyAlignment="1">
      <alignment horizontal="center"/>
    </xf>
    <xf numFmtId="0" fontId="34" fillId="0" borderId="11" xfId="0" applyFont="1" applyBorder="1" applyAlignment="1">
      <alignment wrapText="1"/>
    </xf>
    <xf numFmtId="0" fontId="19" fillId="0" borderId="11" xfId="0" applyFont="1" applyBorder="1" applyAlignment="1">
      <alignment horizontal="center" wrapText="1"/>
    </xf>
    <xf numFmtId="0" fontId="19" fillId="0" borderId="0" xfId="0" applyFont="1" applyBorder="1" applyAlignment="1">
      <alignment horizontal="center" wrapText="1"/>
    </xf>
    <xf numFmtId="169" fontId="7" fillId="0" borderId="1" xfId="0" applyNumberFormat="1" applyFont="1" applyBorder="1" applyAlignment="1">
      <alignment horizontal="center" vertical="top"/>
    </xf>
    <xf numFmtId="169" fontId="7" fillId="0" borderId="1" xfId="0" applyNumberFormat="1" applyFont="1" applyBorder="1" applyAlignment="1">
      <alignment horizontal="center" vertical="top" wrapText="1"/>
    </xf>
    <xf numFmtId="168" fontId="7" fillId="0" borderId="1" xfId="0" applyNumberFormat="1" applyFont="1" applyBorder="1" applyAlignment="1">
      <alignment horizontal="center" vertical="top" wrapText="1"/>
    </xf>
    <xf numFmtId="166" fontId="7" fillId="0" borderId="1" xfId="0" applyNumberFormat="1" applyFont="1" applyBorder="1" applyAlignment="1">
      <alignment horizontal="center" vertical="top" wrapText="1"/>
    </xf>
    <xf numFmtId="168" fontId="5" fillId="0" borderId="1" xfId="1" applyNumberFormat="1" applyFont="1" applyBorder="1" applyAlignment="1">
      <alignment horizontal="center" vertical="top"/>
    </xf>
    <xf numFmtId="168" fontId="7" fillId="0" borderId="1" xfId="0" applyNumberFormat="1" applyFont="1" applyBorder="1" applyAlignment="1">
      <alignment horizontal="center" vertical="top"/>
    </xf>
    <xf numFmtId="171" fontId="5" fillId="0" borderId="1" xfId="1" applyNumberFormat="1" applyFont="1" applyBorder="1" applyAlignment="1">
      <alignment horizontal="center" vertical="top"/>
    </xf>
    <xf numFmtId="171" fontId="7" fillId="0" borderId="1" xfId="0" applyNumberFormat="1" applyFont="1" applyBorder="1" applyAlignment="1">
      <alignment horizontal="center" vertical="top"/>
    </xf>
    <xf numFmtId="166" fontId="7" fillId="0" borderId="1" xfId="0" applyNumberFormat="1" applyFont="1" applyBorder="1" applyAlignment="1">
      <alignment horizontal="center" vertical="top"/>
    </xf>
    <xf numFmtId="164" fontId="7" fillId="0" borderId="1" xfId="0" applyNumberFormat="1" applyFont="1" applyBorder="1" applyAlignment="1">
      <alignment vertical="top" wrapText="1"/>
    </xf>
    <xf numFmtId="166" fontId="5" fillId="0" borderId="1" xfId="1" applyNumberFormat="1" applyFont="1" applyBorder="1" applyAlignment="1">
      <alignment horizontal="center" vertical="top"/>
    </xf>
    <xf numFmtId="172" fontId="7" fillId="0" borderId="1" xfId="0" applyNumberFormat="1" applyFont="1" applyBorder="1" applyAlignment="1">
      <alignment horizontal="center" vertical="top" wrapText="1"/>
    </xf>
    <xf numFmtId="173" fontId="7" fillId="0" borderId="1" xfId="0" applyNumberFormat="1" applyFont="1" applyBorder="1" applyAlignment="1">
      <alignment horizontal="center" vertical="top" wrapText="1"/>
    </xf>
    <xf numFmtId="172" fontId="7" fillId="0" borderId="1" xfId="0" applyNumberFormat="1" applyFont="1" applyBorder="1" applyAlignment="1">
      <alignment horizontal="center" vertical="top"/>
    </xf>
    <xf numFmtId="164" fontId="7" fillId="0" borderId="1" xfId="0" applyNumberFormat="1" applyFont="1" applyBorder="1" applyAlignment="1">
      <alignment horizontal="center" vertical="top" wrapText="1"/>
    </xf>
    <xf numFmtId="170" fontId="7" fillId="0" borderId="1" xfId="0" applyNumberFormat="1" applyFont="1" applyBorder="1" applyAlignment="1">
      <alignment horizontal="center" vertical="top" wrapText="1"/>
    </xf>
    <xf numFmtId="165" fontId="7" fillId="0" borderId="1" xfId="0" applyNumberFormat="1" applyFont="1" applyBorder="1" applyAlignment="1">
      <alignment horizontal="center" wrapText="1"/>
    </xf>
    <xf numFmtId="169" fontId="7" fillId="0" borderId="1" xfId="0" applyNumberFormat="1" applyFont="1" applyBorder="1" applyAlignment="1">
      <alignment horizontal="left"/>
    </xf>
    <xf numFmtId="169" fontId="5" fillId="0" borderId="1" xfId="1" applyNumberFormat="1" applyFont="1" applyBorder="1" applyAlignment="1">
      <alignment horizontal="center"/>
    </xf>
    <xf numFmtId="168" fontId="7" fillId="0" borderId="1" xfId="0" applyNumberFormat="1" applyFont="1" applyBorder="1" applyAlignment="1">
      <alignment wrapText="1"/>
    </xf>
    <xf numFmtId="168" fontId="5" fillId="0" borderId="1" xfId="1" applyNumberFormat="1" applyFont="1" applyBorder="1" applyAlignment="1">
      <alignment horizontal="center"/>
    </xf>
    <xf numFmtId="168" fontId="7" fillId="0" borderId="1" xfId="0" applyNumberFormat="1" applyFont="1" applyBorder="1" applyAlignment="1">
      <alignment horizontal="center"/>
    </xf>
    <xf numFmtId="166" fontId="5" fillId="0" borderId="1" xfId="1" applyNumberFormat="1" applyFont="1" applyBorder="1" applyAlignment="1">
      <alignment horizontal="center"/>
    </xf>
    <xf numFmtId="166" fontId="7" fillId="0" borderId="1" xfId="0" applyNumberFormat="1" applyFont="1" applyBorder="1" applyAlignment="1">
      <alignment horizontal="center"/>
    </xf>
    <xf numFmtId="166" fontId="7" fillId="0" borderId="1" xfId="0" applyNumberFormat="1" applyFont="1" applyBorder="1" applyAlignment="1">
      <alignment horizontal="left"/>
    </xf>
    <xf numFmtId="166" fontId="7" fillId="0" borderId="1" xfId="0" applyNumberFormat="1" applyFont="1" applyBorder="1" applyAlignment="1">
      <alignment wrapText="1"/>
    </xf>
    <xf numFmtId="172" fontId="7" fillId="0" borderId="1" xfId="0" applyNumberFormat="1" applyFont="1" applyBorder="1" applyAlignment="1">
      <alignment horizontal="left"/>
    </xf>
    <xf numFmtId="168" fontId="7" fillId="0" borderId="1" xfId="0" applyNumberFormat="1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164" fontId="23" fillId="0" borderId="1" xfId="0" applyNumberFormat="1" applyFont="1" applyBorder="1" applyAlignment="1">
      <alignment horizontal="center"/>
    </xf>
    <xf numFmtId="168" fontId="23" fillId="0" borderId="1" xfId="0" applyNumberFormat="1" applyFont="1" applyBorder="1" applyAlignment="1">
      <alignment horizontal="center"/>
    </xf>
    <xf numFmtId="1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>
      <alignment horizontal="left" wrapText="1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center" vertical="top"/>
    </xf>
    <xf numFmtId="0" fontId="8" fillId="0" borderId="1" xfId="0" applyFont="1" applyBorder="1" applyAlignment="1"/>
    <xf numFmtId="0" fontId="8" fillId="0" borderId="1" xfId="0" applyFont="1" applyBorder="1" applyAlignment="1">
      <alignment horizontal="center"/>
    </xf>
    <xf numFmtId="0" fontId="0" fillId="0" borderId="0" xfId="0" applyAlignment="1"/>
    <xf numFmtId="0" fontId="21" fillId="0" borderId="1" xfId="0" applyFont="1" applyBorder="1" applyAlignment="1">
      <alignment horizontal="center" vertical="center"/>
    </xf>
    <xf numFmtId="167" fontId="21" fillId="0" borderId="1" xfId="0" applyNumberFormat="1" applyFont="1" applyBorder="1" applyAlignment="1">
      <alignment horizontal="center" vertical="center"/>
    </xf>
    <xf numFmtId="167" fontId="21" fillId="0" borderId="1" xfId="3" applyNumberFormat="1" applyFont="1" applyBorder="1" applyAlignment="1">
      <alignment horizontal="center" wrapText="1"/>
    </xf>
    <xf numFmtId="0" fontId="21" fillId="0" borderId="1" xfId="0" applyFont="1" applyBorder="1" applyAlignment="1">
      <alignment horizontal="center" vertical="center" wrapText="1"/>
    </xf>
    <xf numFmtId="167" fontId="21" fillId="0" borderId="1" xfId="0" applyNumberFormat="1" applyFont="1" applyBorder="1" applyAlignment="1">
      <alignment horizontal="center" vertical="center" wrapText="1"/>
    </xf>
    <xf numFmtId="164" fontId="21" fillId="0" borderId="1" xfId="0" applyNumberFormat="1" applyFont="1" applyBorder="1" applyAlignment="1">
      <alignment horizontal="center" vertical="center" wrapText="1"/>
    </xf>
    <xf numFmtId="0" fontId="21" fillId="0" borderId="0" xfId="4" applyFont="1"/>
    <xf numFmtId="164" fontId="21" fillId="0" borderId="0" xfId="4" applyNumberFormat="1" applyFont="1"/>
    <xf numFmtId="0" fontId="8" fillId="0" borderId="0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wrapText="1"/>
    </xf>
    <xf numFmtId="0" fontId="0" fillId="0" borderId="0" xfId="0" applyAlignment="1"/>
    <xf numFmtId="1" fontId="35" fillId="0" borderId="1" xfId="0" applyNumberFormat="1" applyFont="1" applyBorder="1" applyAlignment="1" applyProtection="1">
      <alignment vertical="center"/>
      <protection locked="0"/>
    </xf>
    <xf numFmtId="0" fontId="36" fillId="0" borderId="1" xfId="0" applyFont="1" applyBorder="1" applyAlignment="1" applyProtection="1">
      <alignment vertical="center"/>
      <protection locked="0"/>
    </xf>
    <xf numFmtId="0" fontId="35" fillId="0" borderId="1" xfId="0" applyFont="1" applyBorder="1" applyAlignment="1" applyProtection="1">
      <alignment vertical="center"/>
      <protection locked="0"/>
    </xf>
    <xf numFmtId="0" fontId="35" fillId="0" borderId="1" xfId="0" applyFont="1" applyBorder="1" applyAlignment="1" applyProtection="1">
      <protection locked="0"/>
    </xf>
    <xf numFmtId="0" fontId="35" fillId="0" borderId="0" xfId="0" applyFont="1" applyAlignment="1" applyProtection="1">
      <protection locked="0"/>
    </xf>
    <xf numFmtId="164" fontId="35" fillId="0" borderId="1" xfId="0" applyNumberFormat="1" applyFont="1" applyBorder="1" applyProtection="1">
      <protection locked="0"/>
    </xf>
    <xf numFmtId="0" fontId="35" fillId="0" borderId="1" xfId="0" applyFont="1" applyBorder="1" applyProtection="1">
      <protection locked="0"/>
    </xf>
    <xf numFmtId="0" fontId="35" fillId="0" borderId="0" xfId="0" applyFont="1" applyProtection="1">
      <protection locked="0"/>
    </xf>
    <xf numFmtId="0" fontId="37" fillId="0" borderId="15" xfId="0" applyFont="1" applyBorder="1" applyAlignment="1">
      <alignment horizontal="left" vertical="center" wrapText="1"/>
    </xf>
    <xf numFmtId="0" fontId="37" fillId="0" borderId="16" xfId="0" applyFont="1" applyBorder="1" applyAlignment="1">
      <alignment horizontal="left" vertical="center" wrapText="1"/>
    </xf>
    <xf numFmtId="169" fontId="35" fillId="0" borderId="1" xfId="0" applyNumberFormat="1" applyFont="1" applyBorder="1" applyProtection="1">
      <protection locked="0"/>
    </xf>
    <xf numFmtId="0" fontId="37" fillId="0" borderId="17" xfId="0" applyFont="1" applyBorder="1" applyAlignment="1">
      <alignment horizontal="left" vertical="center" wrapText="1"/>
    </xf>
    <xf numFmtId="0" fontId="35" fillId="0" borderId="1" xfId="0" applyFont="1" applyBorder="1" applyAlignment="1" applyProtection="1">
      <alignment wrapText="1"/>
      <protection locked="0"/>
    </xf>
    <xf numFmtId="0" fontId="35" fillId="0" borderId="0" xfId="0" applyFont="1" applyAlignment="1" applyProtection="1">
      <alignment wrapText="1"/>
      <protection locked="0"/>
    </xf>
    <xf numFmtId="49" fontId="35" fillId="0" borderId="0" xfId="0" applyNumberFormat="1" applyFont="1" applyProtection="1">
      <protection locked="0"/>
    </xf>
    <xf numFmtId="164" fontId="8" fillId="0" borderId="1" xfId="0" applyNumberFormat="1" applyFont="1" applyBorder="1" applyAlignment="1"/>
    <xf numFmtId="164" fontId="0" fillId="0" borderId="0" xfId="0" applyNumberFormat="1"/>
    <xf numFmtId="0" fontId="23" fillId="0" borderId="1" xfId="0" applyFont="1" applyBorder="1" applyAlignment="1"/>
    <xf numFmtId="0" fontId="23" fillId="0" borderId="11" xfId="0" applyFont="1" applyBorder="1" applyAlignment="1">
      <alignment wrapText="1"/>
    </xf>
    <xf numFmtId="0" fontId="23" fillId="0" borderId="1" xfId="0" applyFont="1" applyBorder="1" applyAlignment="1">
      <alignment wrapText="1"/>
    </xf>
    <xf numFmtId="14" fontId="8" fillId="0" borderId="1" xfId="0" applyNumberFormat="1" applyFont="1" applyBorder="1" applyAlignment="1"/>
    <xf numFmtId="1" fontId="23" fillId="0" borderId="1" xfId="0" applyNumberFormat="1" applyFont="1" applyBorder="1" applyAlignment="1">
      <alignment wrapText="1"/>
    </xf>
    <xf numFmtId="49" fontId="23" fillId="0" borderId="1" xfId="0" applyNumberFormat="1" applyFont="1" applyBorder="1" applyAlignment="1">
      <alignment horizontal="center"/>
    </xf>
    <xf numFmtId="1" fontId="23" fillId="0" borderId="1" xfId="0" applyNumberFormat="1" applyFont="1" applyBorder="1" applyAlignment="1"/>
    <xf numFmtId="0" fontId="23" fillId="0" borderId="18" xfId="0" applyFont="1" applyFill="1" applyBorder="1" applyAlignment="1">
      <alignment horizontal="center"/>
    </xf>
    <xf numFmtId="0" fontId="23" fillId="0" borderId="1" xfId="0" applyFont="1" applyFill="1" applyBorder="1" applyAlignment="1">
      <alignment horizontal="center"/>
    </xf>
    <xf numFmtId="1" fontId="27" fillId="0" borderId="1" xfId="0" applyNumberFormat="1" applyFont="1" applyBorder="1" applyAlignment="1"/>
    <xf numFmtId="0" fontId="27" fillId="0" borderId="1" xfId="0" applyFont="1" applyBorder="1" applyAlignment="1"/>
    <xf numFmtId="0" fontId="18" fillId="0" borderId="8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39" fillId="0" borderId="0" xfId="0" applyFont="1"/>
    <xf numFmtId="174" fontId="8" fillId="0" borderId="1" xfId="3" applyNumberFormat="1" applyFont="1" applyBorder="1" applyAlignment="1">
      <alignment horizontal="center" wrapText="1"/>
    </xf>
    <xf numFmtId="0" fontId="38" fillId="0" borderId="0" xfId="0" applyFont="1" applyAlignment="1">
      <alignment vertical="center"/>
    </xf>
    <xf numFmtId="1" fontId="15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Protection="1">
      <protection locked="0"/>
    </xf>
    <xf numFmtId="0" fontId="8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0" borderId="8" xfId="0" applyFon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Alignment="1">
      <alignment horizontal="right"/>
    </xf>
    <xf numFmtId="0" fontId="4" fillId="0" borderId="1" xfId="1" applyFont="1" applyBorder="1" applyAlignment="1">
      <alignment horizontal="center" vertical="center" textRotation="90" wrapText="1"/>
    </xf>
    <xf numFmtId="0" fontId="4" fillId="0" borderId="1" xfId="1" applyFont="1" applyBorder="1" applyAlignment="1">
      <alignment horizontal="center" vertical="top" wrapText="1"/>
    </xf>
    <xf numFmtId="0" fontId="4" fillId="0" borderId="8" xfId="1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wrapText="1"/>
    </xf>
    <xf numFmtId="0" fontId="4" fillId="0" borderId="9" xfId="1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/>
    <xf numFmtId="0" fontId="8" fillId="0" borderId="1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8" fillId="0" borderId="0" xfId="0" applyFont="1" applyAlignment="1">
      <alignment horizontal="right"/>
    </xf>
    <xf numFmtId="167" fontId="21" fillId="0" borderId="1" xfId="0" applyNumberFormat="1" applyFont="1" applyBorder="1" applyAlignment="1">
      <alignment horizontal="center" vertical="center" wrapText="1"/>
    </xf>
    <xf numFmtId="167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8" fillId="0" borderId="1" xfId="4" applyFont="1" applyBorder="1" applyAlignment="1">
      <alignment wrapText="1"/>
    </xf>
    <xf numFmtId="0" fontId="8" fillId="0" borderId="1" xfId="4" applyFont="1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left" wrapText="1"/>
    </xf>
    <xf numFmtId="167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/>
    <xf numFmtId="0" fontId="21" fillId="0" borderId="0" xfId="0" applyFont="1" applyAlignment="1">
      <alignment horizontal="center" wrapText="1"/>
    </xf>
    <xf numFmtId="0" fontId="25" fillId="0" borderId="0" xfId="0" applyFont="1" applyAlignment="1">
      <alignment horizontal="center" wrapText="1"/>
    </xf>
    <xf numFmtId="0" fontId="0" fillId="0" borderId="0" xfId="0" applyAlignment="1"/>
    <xf numFmtId="0" fontId="30" fillId="0" borderId="0" xfId="0" applyFont="1" applyAlignment="1">
      <alignment horizontal="center"/>
    </xf>
    <xf numFmtId="0" fontId="31" fillId="0" borderId="0" xfId="0" applyFont="1" applyAlignment="1"/>
    <xf numFmtId="0" fontId="1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Border="1" applyAlignment="1"/>
    <xf numFmtId="0" fontId="7" fillId="0" borderId="0" xfId="0" applyFont="1" applyAlignment="1">
      <alignment horizontal="center"/>
    </xf>
    <xf numFmtId="0" fontId="30" fillId="0" borderId="0" xfId="0" applyFont="1" applyAlignment="1"/>
    <xf numFmtId="0" fontId="8" fillId="0" borderId="0" xfId="0" applyFont="1" applyAlignment="1"/>
    <xf numFmtId="0" fontId="19" fillId="0" borderId="1" xfId="0" applyFont="1" applyBorder="1" applyAlignment="1">
      <alignment horizontal="center" wrapText="1"/>
    </xf>
    <xf numFmtId="0" fontId="19" fillId="0" borderId="1" xfId="0" applyFont="1" applyBorder="1" applyAlignment="1">
      <alignment wrapText="1"/>
    </xf>
    <xf numFmtId="0" fontId="32" fillId="0" borderId="6" xfId="0" applyFont="1" applyBorder="1" applyAlignment="1"/>
    <xf numFmtId="0" fontId="31" fillId="0" borderId="6" xfId="0" applyFont="1" applyBorder="1" applyAlignment="1"/>
    <xf numFmtId="0" fontId="21" fillId="0" borderId="6" xfId="0" applyFont="1" applyBorder="1" applyAlignment="1"/>
    <xf numFmtId="0" fontId="0" fillId="0" borderId="6" xfId="0" applyBorder="1" applyAlignment="1"/>
    <xf numFmtId="0" fontId="7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0" xfId="0" applyFont="1" applyAlignment="1"/>
    <xf numFmtId="0" fontId="7" fillId="0" borderId="1" xfId="0" applyFont="1" applyBorder="1" applyAlignment="1">
      <alignment horizontal="center"/>
    </xf>
    <xf numFmtId="0" fontId="19" fillId="0" borderId="1" xfId="0" applyFont="1" applyBorder="1" applyAlignment="1">
      <alignment horizontal="right"/>
    </xf>
    <xf numFmtId="0" fontId="7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24" fillId="0" borderId="0" xfId="2" applyFont="1" applyAlignment="1">
      <alignment horizontal="center"/>
    </xf>
    <xf numFmtId="0" fontId="5" fillId="0" borderId="1" xfId="2" applyFont="1" applyBorder="1" applyAlignment="1">
      <alignment horizontal="center"/>
    </xf>
    <xf numFmtId="0" fontId="5" fillId="0" borderId="1" xfId="2" applyFont="1" applyBorder="1" applyAlignment="1">
      <alignment horizontal="center" wrapText="1"/>
    </xf>
    <xf numFmtId="0" fontId="7" fillId="0" borderId="2" xfId="0" applyFont="1" applyBorder="1" applyAlignment="1">
      <alignment horizontal="center" vertical="top" wrapText="1"/>
    </xf>
    <xf numFmtId="0" fontId="7" fillId="0" borderId="13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7" fillId="0" borderId="7" xfId="0" applyFont="1" applyBorder="1" applyAlignment="1">
      <alignment horizontal="center" vertical="top" wrapText="1"/>
    </xf>
    <xf numFmtId="0" fontId="40" fillId="0" borderId="1" xfId="0" applyFont="1" applyBorder="1" applyProtection="1">
      <protection locked="0"/>
    </xf>
    <xf numFmtId="0" fontId="40" fillId="0" borderId="0" xfId="0" applyFont="1" applyProtection="1">
      <protection locked="0"/>
    </xf>
    <xf numFmtId="0" fontId="0" fillId="0" borderId="0" xfId="0" applyFill="1" applyBorder="1" applyProtection="1">
      <protection locked="0"/>
    </xf>
    <xf numFmtId="168" fontId="35" fillId="0" borderId="1" xfId="0" applyNumberFormat="1" applyFont="1" applyBorder="1" applyProtection="1">
      <protection locked="0"/>
    </xf>
  </cellXfs>
  <cellStyles count="6">
    <cellStyle name="Comma" xfId="3" builtinId="3"/>
    <cellStyle name="Normal" xfId="0" builtinId="0"/>
    <cellStyle name="Normal 2" xfId="4" xr:uid="{9A0A7089-5092-456B-B042-9E0D0FA09F7C}"/>
    <cellStyle name="Обычный 2" xfId="1" xr:uid="{5E8C452F-4F32-4F19-B3AF-E20F6D92357A}"/>
    <cellStyle name="Обычный 3" xfId="2" xr:uid="{F8F84E6E-962E-4F84-8746-BA5625DF3D28}"/>
    <cellStyle name="Обычный 4" xfId="5" xr:uid="{26C07630-DB0C-45A8-932E-6E849CEF3923}"/>
  </cellStyles>
  <dxfs count="632"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alignment horizontal="general"/>
    </dxf>
    <dxf>
      <alignment horizontal="left"/>
    </dxf>
    <dxf>
      <alignment horizontal="left"/>
    </dxf>
    <dxf>
      <alignment wrapText="1"/>
    </dxf>
    <dxf>
      <alignment horizontal="left"/>
    </dxf>
    <dxf>
      <alignment horizontal="left"/>
    </dxf>
    <dxf>
      <alignment horizontal="left"/>
    </dxf>
    <dxf>
      <numFmt numFmtId="167" formatCode="_-* #,##0.0000000_-;\-* #,##0.0000000_-;_-* &quot;-&quot;??_-;_-@_-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pivotCacheDefinition" Target="pivotCache/pivotCacheDefinition5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iik2/Desktop/&#1072;&#1082;&#1082;%20&#8212;%20&#1082;&#1086;&#1087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"/>
      <sheetName val="справочник"/>
      <sheetName val="справочник свод"/>
      <sheetName val="ishod"/>
      <sheetName val="Лист8"/>
      <sheetName val="Лист9"/>
      <sheetName val="Лист10"/>
      <sheetName val="Лист11"/>
      <sheetName val="Лист12"/>
      <sheetName val="Лист13"/>
      <sheetName val="Лист14"/>
      <sheetName val="Лист15"/>
      <sheetName val="Лист16"/>
      <sheetName val="ishod_piv"/>
      <sheetName val="tbl2_2"/>
      <sheetName val="tbl2"/>
      <sheetName val="таб.3"/>
      <sheetName val="norm"/>
      <sheetName val="nenorm"/>
      <sheetName val="tbl_4"/>
      <sheetName val="Лист1"/>
      <sheetName val="Лист4"/>
      <sheetName val="Лист2"/>
      <sheetName val="tbl_6"/>
      <sheetName val="Лист3"/>
      <sheetName val="tbl_7"/>
      <sheetName val="Лист5"/>
      <sheetName val="tbl5"/>
      <sheetName val="tbl5_piv"/>
      <sheetName val="NMU_mr"/>
      <sheetName val="Лист6"/>
      <sheetName val="tbl5cc"/>
      <sheetName val="tbl5cc_piv"/>
      <sheetName val="NMU_cc"/>
      <sheetName val="Лист7"/>
      <sheetName val="план г7рафик"/>
      <sheetName val="Лист19"/>
      <sheetName val="Лист17"/>
    </sheetNames>
    <sheetDataSet>
      <sheetData sheetId="0"/>
      <sheetData sheetId="1">
        <row r="1">
          <cell r="A1" t="str">
            <v>код</v>
          </cell>
          <cell r="B1" t="str">
            <v>вещество</v>
          </cell>
          <cell r="C1" t="str">
            <v>ПДКмр</v>
          </cell>
          <cell r="D1" t="str">
            <v>ПДКсс</v>
          </cell>
          <cell r="E1" t="str">
            <v>ПДК сг</v>
          </cell>
          <cell r="F1" t="str">
            <v>ОБУВ</v>
          </cell>
          <cell r="G1" t="str">
            <v>класс оп</v>
          </cell>
          <cell r="H1" t="str">
            <v>тв/жг</v>
          </cell>
        </row>
        <row r="2">
          <cell r="A2">
            <v>101</v>
          </cell>
          <cell r="B2" t="str">
            <v>диАлюминий триоксид (в пересчете на алюминий)</v>
          </cell>
          <cell r="C2">
            <v>0</v>
          </cell>
          <cell r="D2">
            <v>0.01</v>
          </cell>
          <cell r="E2">
            <v>5.0000000000000001E-3</v>
          </cell>
          <cell r="F2">
            <v>0</v>
          </cell>
          <cell r="G2">
            <v>2</v>
          </cell>
          <cell r="H2" t="str">
            <v>тв</v>
          </cell>
        </row>
        <row r="3">
          <cell r="A3">
            <v>123</v>
          </cell>
          <cell r="B3" t="str">
            <v>диЖелезо триоксид, (железа окcид) (в пересчете на железо) (Железо сесквиоксид)</v>
          </cell>
          <cell r="C3">
            <v>0</v>
          </cell>
          <cell r="D3">
            <v>0.04</v>
          </cell>
          <cell r="F3">
            <v>0</v>
          </cell>
          <cell r="G3">
            <v>3</v>
          </cell>
          <cell r="H3" t="str">
            <v>тв</v>
          </cell>
        </row>
        <row r="4">
          <cell r="A4">
            <v>301</v>
          </cell>
          <cell r="B4" t="str">
            <v>Азота диоксид (Двуокись азота; пероксид азота)</v>
          </cell>
          <cell r="C4">
            <v>0.2</v>
          </cell>
          <cell r="D4">
            <v>0.1</v>
          </cell>
          <cell r="E4">
            <v>0.04</v>
          </cell>
          <cell r="F4">
            <v>0</v>
          </cell>
          <cell r="G4">
            <v>3</v>
          </cell>
          <cell r="H4" t="str">
            <v>жг</v>
          </cell>
        </row>
        <row r="5">
          <cell r="A5">
            <v>303</v>
          </cell>
          <cell r="B5" t="str">
            <v>Аммиак (Азота гидрид)</v>
          </cell>
          <cell r="C5">
            <v>0.2</v>
          </cell>
          <cell r="D5">
            <v>0.1</v>
          </cell>
          <cell r="E5">
            <v>0.04</v>
          </cell>
          <cell r="F5">
            <v>0</v>
          </cell>
          <cell r="G5">
            <v>4</v>
          </cell>
          <cell r="H5" t="str">
            <v>жг</v>
          </cell>
        </row>
        <row r="6">
          <cell r="A6">
            <v>304</v>
          </cell>
          <cell r="B6" t="str">
            <v>Азот (II) оксид (Азот монооксид)</v>
          </cell>
          <cell r="C6">
            <v>0.4</v>
          </cell>
          <cell r="D6">
            <v>0</v>
          </cell>
          <cell r="E6">
            <v>0.06</v>
          </cell>
          <cell r="F6">
            <v>0</v>
          </cell>
          <cell r="G6">
            <v>3</v>
          </cell>
          <cell r="H6" t="str">
            <v>жг</v>
          </cell>
        </row>
        <row r="7">
          <cell r="A7">
            <v>328</v>
          </cell>
          <cell r="B7" t="str">
            <v>Углерод (Пигмент черный)</v>
          </cell>
          <cell r="C7">
            <v>0.15</v>
          </cell>
          <cell r="D7">
            <v>0.05</v>
          </cell>
          <cell r="E7">
            <v>2.5000000000000001E-2</v>
          </cell>
          <cell r="F7">
            <v>0</v>
          </cell>
          <cell r="G7">
            <v>3</v>
          </cell>
          <cell r="H7" t="str">
            <v>тв</v>
          </cell>
        </row>
        <row r="8">
          <cell r="A8">
            <v>330</v>
          </cell>
          <cell r="B8" t="str">
            <v>Сера диоксид (ангидрид сернистый)</v>
          </cell>
          <cell r="C8">
            <v>0.5</v>
          </cell>
          <cell r="D8">
            <v>0.05</v>
          </cell>
          <cell r="E8">
            <v>0</v>
          </cell>
          <cell r="F8">
            <v>0</v>
          </cell>
          <cell r="G8">
            <v>3</v>
          </cell>
          <cell r="H8" t="str">
            <v>жг</v>
          </cell>
        </row>
        <row r="9">
          <cell r="A9">
            <v>333</v>
          </cell>
          <cell r="B9" t="str">
            <v xml:space="preserve"> 
Дигидросульфид (Водород сернистый, дигидросульфид, гидросульфид)</v>
          </cell>
          <cell r="C9">
            <v>8.0000000000000002E-3</v>
          </cell>
          <cell r="D9">
            <v>0</v>
          </cell>
          <cell r="E9">
            <v>2E-3</v>
          </cell>
          <cell r="F9">
            <v>0</v>
          </cell>
          <cell r="G9">
            <v>2</v>
          </cell>
          <cell r="H9" t="str">
            <v>жг</v>
          </cell>
        </row>
        <row r="10">
          <cell r="A10">
            <v>337</v>
          </cell>
          <cell r="B10" t="str">
            <v>Углерода оксид (Углерод окись; углерод моноокись; угарный газ)</v>
          </cell>
          <cell r="C10">
            <v>5</v>
          </cell>
          <cell r="D10">
            <v>3</v>
          </cell>
          <cell r="E10">
            <v>3</v>
          </cell>
          <cell r="F10">
            <v>0</v>
          </cell>
          <cell r="G10">
            <v>4</v>
          </cell>
          <cell r="H10" t="str">
            <v>жг</v>
          </cell>
        </row>
        <row r="11">
          <cell r="A11">
            <v>342</v>
          </cell>
          <cell r="B11" t="str">
            <v xml:space="preserve">Фтористые газообразные соединения (в пересчете на фтор): - Гидрофторид (Водород фторид; фтороводород)
</v>
          </cell>
          <cell r="C11">
            <v>0.02</v>
          </cell>
          <cell r="D11">
            <v>1.4E-2</v>
          </cell>
          <cell r="E11">
            <v>5.0000000000000001E-3</v>
          </cell>
          <cell r="F11">
            <v>0</v>
          </cell>
          <cell r="G11">
            <v>2</v>
          </cell>
          <cell r="H11" t="str">
            <v>жг</v>
          </cell>
        </row>
        <row r="12">
          <cell r="A12">
            <v>344</v>
          </cell>
          <cell r="B12" t="str">
            <v>Фториды неорганические плохо растворимые - (алюминия фторид, кальция фторид, натрия гексафторалюминат)</v>
          </cell>
          <cell r="C12">
            <v>0.2</v>
          </cell>
          <cell r="D12">
            <v>0.03</v>
          </cell>
          <cell r="E12">
            <v>0</v>
          </cell>
          <cell r="F12">
            <v>0</v>
          </cell>
          <cell r="G12">
            <v>2</v>
          </cell>
          <cell r="H12" t="str">
            <v>тв</v>
          </cell>
        </row>
        <row r="13">
          <cell r="A13">
            <v>410</v>
          </cell>
          <cell r="B13" t="str">
            <v>Метан</v>
          </cell>
          <cell r="C13">
            <v>0</v>
          </cell>
          <cell r="D13">
            <v>0</v>
          </cell>
          <cell r="F13">
            <v>50</v>
          </cell>
          <cell r="G13">
            <v>0</v>
          </cell>
          <cell r="H13" t="str">
            <v>жг</v>
          </cell>
        </row>
        <row r="14">
          <cell r="A14">
            <v>602</v>
          </cell>
          <cell r="B14" t="str">
            <v>Бензол (Циклогексатриен; фенилгидрид)</v>
          </cell>
          <cell r="C14">
            <v>0.3</v>
          </cell>
          <cell r="D14">
            <v>0.06</v>
          </cell>
          <cell r="E14">
            <v>5.0000000000000001E-3</v>
          </cell>
          <cell r="F14">
            <v>0</v>
          </cell>
          <cell r="G14">
            <v>2</v>
          </cell>
          <cell r="H14" t="str">
            <v>жг</v>
          </cell>
        </row>
        <row r="15">
          <cell r="A15">
            <v>616</v>
          </cell>
          <cell r="B15" t="str">
            <v>Диметилбензол (смесь о-, м-, п- изомеров) (Метилтолуол)</v>
          </cell>
          <cell r="C15">
            <v>0.2</v>
          </cell>
          <cell r="D15">
            <v>0</v>
          </cell>
          <cell r="E15">
            <v>0.1</v>
          </cell>
          <cell r="F15">
            <v>0</v>
          </cell>
          <cell r="G15">
            <v>3</v>
          </cell>
          <cell r="H15" t="str">
            <v>жг</v>
          </cell>
        </row>
        <row r="16">
          <cell r="A16">
            <v>621</v>
          </cell>
          <cell r="B16" t="str">
            <v>Метилбензол (Фенилметан)</v>
          </cell>
          <cell r="C16">
            <v>0.6</v>
          </cell>
          <cell r="D16">
            <v>0</v>
          </cell>
          <cell r="E16">
            <v>0.4</v>
          </cell>
          <cell r="F16">
            <v>0</v>
          </cell>
          <cell r="G16">
            <v>3</v>
          </cell>
          <cell r="H16" t="str">
            <v>жг</v>
          </cell>
        </row>
        <row r="17">
          <cell r="A17">
            <v>703</v>
          </cell>
          <cell r="B17" t="str">
            <v>Бенз/а/пирен</v>
          </cell>
          <cell r="C17">
            <v>0</v>
          </cell>
          <cell r="D17">
            <v>9.9999999999999995E-7</v>
          </cell>
          <cell r="E17">
            <v>9.9999999999999995E-7</v>
          </cell>
          <cell r="F17">
            <v>0</v>
          </cell>
          <cell r="G17">
            <v>1</v>
          </cell>
          <cell r="H17" t="str">
            <v>тв</v>
          </cell>
        </row>
        <row r="18">
          <cell r="A18">
            <v>1034</v>
          </cell>
          <cell r="B18" t="str">
            <v>Пропиленгликоль</v>
          </cell>
          <cell r="C18">
            <v>0</v>
          </cell>
          <cell r="D18">
            <v>0</v>
          </cell>
          <cell r="F18">
            <v>3.0000000000000001E-3</v>
          </cell>
          <cell r="G18">
            <v>0</v>
          </cell>
          <cell r="H18" t="str">
            <v>жг</v>
          </cell>
        </row>
        <row r="19">
          <cell r="A19">
            <v>415</v>
          </cell>
          <cell r="B19" t="str">
            <v>Смесь предельных углеводородов C1H4-C5H12</v>
          </cell>
          <cell r="C19">
            <v>200</v>
          </cell>
          <cell r="D19">
            <v>50</v>
          </cell>
          <cell r="E19">
            <v>0</v>
          </cell>
          <cell r="F19">
            <v>0</v>
          </cell>
          <cell r="G19">
            <v>4</v>
          </cell>
          <cell r="H19" t="str">
            <v>жг</v>
          </cell>
        </row>
        <row r="20">
          <cell r="A20">
            <v>1069</v>
          </cell>
          <cell r="B20" t="str">
            <v>Гидроксиметилбензол (смесь изомеров о-, м-, п-) (Метилфенол (смесь изомеров); гидрокситолуол (смесь изомеров)</v>
          </cell>
          <cell r="C20">
            <v>5.0000000000000001E-3</v>
          </cell>
          <cell r="D20">
            <v>0</v>
          </cell>
          <cell r="E20">
            <v>0</v>
          </cell>
          <cell r="F20">
            <v>0</v>
          </cell>
          <cell r="G20">
            <v>2</v>
          </cell>
          <cell r="H20" t="str">
            <v>жг</v>
          </cell>
        </row>
        <row r="21">
          <cell r="A21">
            <v>1052</v>
          </cell>
          <cell r="B21" t="str">
            <v>Метанол (Карбинол; метиловый спирт; метилгидроксид; моногидроксиметан)</v>
          </cell>
          <cell r="C21">
            <v>1</v>
          </cell>
          <cell r="D21">
            <v>0.5</v>
          </cell>
          <cell r="E21">
            <v>0.2</v>
          </cell>
          <cell r="F21">
            <v>0</v>
          </cell>
          <cell r="G21">
            <v>3</v>
          </cell>
          <cell r="H21" t="str">
            <v>жг</v>
          </cell>
        </row>
        <row r="22">
          <cell r="A22">
            <v>1071</v>
          </cell>
          <cell r="B22" t="str">
            <v>Гидроксибензол (фенол) (Оксибензол; фенилгидроксид; фениловый спирт; моногидроксибензол)</v>
          </cell>
          <cell r="C22">
            <v>0.01</v>
          </cell>
          <cell r="D22">
            <v>6.0000000000000001E-3</v>
          </cell>
          <cell r="E22">
            <v>3.0000000000000001E-3</v>
          </cell>
          <cell r="F22">
            <v>0</v>
          </cell>
          <cell r="G22">
            <v>2</v>
          </cell>
          <cell r="H22" t="str">
            <v>жг</v>
          </cell>
        </row>
        <row r="23">
          <cell r="A23">
            <v>1210</v>
          </cell>
          <cell r="B23" t="str">
            <v>Бутилацетат (Бутиловый эфир уксусной кислоты)</v>
          </cell>
          <cell r="C23">
            <v>0.1</v>
          </cell>
          <cell r="D23">
            <v>0</v>
          </cell>
          <cell r="E23">
            <v>0</v>
          </cell>
          <cell r="F23">
            <v>0</v>
          </cell>
          <cell r="G23">
            <v>4</v>
          </cell>
          <cell r="H23" t="str">
            <v>жг</v>
          </cell>
        </row>
        <row r="24">
          <cell r="A24">
            <v>1213</v>
          </cell>
          <cell r="B24" t="str">
            <v>Этенилацетат (винилацетат)</v>
          </cell>
          <cell r="C24">
            <v>0.15</v>
          </cell>
          <cell r="D24">
            <v>0</v>
          </cell>
          <cell r="E24">
            <v>0</v>
          </cell>
          <cell r="F24">
            <v>0</v>
          </cell>
          <cell r="G24">
            <v>3</v>
          </cell>
          <cell r="H24" t="str">
            <v>жг</v>
          </cell>
        </row>
        <row r="25">
          <cell r="A25">
            <v>416</v>
          </cell>
          <cell r="B25" t="str">
            <v>Смесь предельных углеводородов C6H14-C10H22</v>
          </cell>
          <cell r="C25">
            <v>50</v>
          </cell>
          <cell r="D25">
            <v>5</v>
          </cell>
          <cell r="E25">
            <v>0</v>
          </cell>
          <cell r="F25">
            <v>0</v>
          </cell>
          <cell r="G25">
            <v>3</v>
          </cell>
          <cell r="H25" t="str">
            <v>жг</v>
          </cell>
        </row>
        <row r="26">
          <cell r="A26">
            <v>501</v>
          </cell>
          <cell r="B26" t="str">
            <v>Пентилены (амилены - смесь изомеров) (альфа-n-Амилен; пропилэтилен)</v>
          </cell>
          <cell r="C26">
            <v>1.5</v>
          </cell>
          <cell r="D26">
            <v>0</v>
          </cell>
          <cell r="E26">
            <v>0</v>
          </cell>
          <cell r="F26">
            <v>0</v>
          </cell>
          <cell r="G26">
            <v>4</v>
          </cell>
          <cell r="H26" t="str">
            <v>жг</v>
          </cell>
        </row>
        <row r="27">
          <cell r="A27">
            <v>1531</v>
          </cell>
          <cell r="B27" t="str">
            <v>Гексановая кислота (Капроновая кислота)</v>
          </cell>
          <cell r="C27">
            <v>0.01</v>
          </cell>
          <cell r="D27">
            <v>5.0000000000000001E-3</v>
          </cell>
          <cell r="E27">
            <v>0</v>
          </cell>
          <cell r="F27">
            <v>0</v>
          </cell>
          <cell r="G27">
            <v>3</v>
          </cell>
          <cell r="H27" t="str">
            <v>жг</v>
          </cell>
        </row>
        <row r="28">
          <cell r="A28">
            <v>627</v>
          </cell>
          <cell r="B28" t="str">
            <v>Этилбензол (Фенилэтан)</v>
          </cell>
          <cell r="C28">
            <v>0.02</v>
          </cell>
          <cell r="D28">
            <v>0</v>
          </cell>
          <cell r="E28">
            <v>0.04</v>
          </cell>
          <cell r="F28">
            <v>0</v>
          </cell>
          <cell r="G28">
            <v>3</v>
          </cell>
          <cell r="H28" t="str">
            <v>жг</v>
          </cell>
        </row>
        <row r="29">
          <cell r="A29">
            <v>1728</v>
          </cell>
          <cell r="B29" t="str">
            <v>Этантиол (Меркаптоэтан; этилсульфгидрат; этилгидросульфид; тиоэтиловый спирт; тиоэтанол)</v>
          </cell>
          <cell r="C29">
            <v>5.0000000000000002E-5</v>
          </cell>
          <cell r="D29">
            <v>0</v>
          </cell>
          <cell r="E29">
            <v>0</v>
          </cell>
          <cell r="F29">
            <v>0</v>
          </cell>
          <cell r="G29">
            <v>4</v>
          </cell>
          <cell r="H29" t="str">
            <v>жг</v>
          </cell>
        </row>
        <row r="30">
          <cell r="A30">
            <v>1707</v>
          </cell>
          <cell r="B30" t="str">
            <v>Диметилсульфид</v>
          </cell>
          <cell r="C30">
            <v>0.08</v>
          </cell>
          <cell r="D30">
            <v>0</v>
          </cell>
          <cell r="E30">
            <v>0</v>
          </cell>
          <cell r="F30">
            <v>0</v>
          </cell>
          <cell r="G30">
            <v>4</v>
          </cell>
          <cell r="H30" t="str">
            <v>жг</v>
          </cell>
        </row>
        <row r="31">
          <cell r="A31">
            <v>1715</v>
          </cell>
          <cell r="B31" t="str">
            <v>Метантиол (метилмеркаптан)</v>
          </cell>
          <cell r="C31">
            <v>6.0000000000000001E-3</v>
          </cell>
          <cell r="D31">
            <v>0</v>
          </cell>
          <cell r="E31">
            <v>0</v>
          </cell>
          <cell r="F31">
            <v>0</v>
          </cell>
          <cell r="G31">
            <v>4</v>
          </cell>
          <cell r="H31" t="str">
            <v>жг</v>
          </cell>
        </row>
        <row r="32">
          <cell r="A32">
            <v>1849</v>
          </cell>
          <cell r="B32" t="str">
            <v>Метиламин (Аминометан; метанамин)</v>
          </cell>
          <cell r="C32">
            <v>4.0000000000000001E-3</v>
          </cell>
          <cell r="D32">
            <v>1E-3</v>
          </cell>
          <cell r="E32">
            <v>0</v>
          </cell>
          <cell r="F32">
            <v>0</v>
          </cell>
          <cell r="G32">
            <v>2</v>
          </cell>
          <cell r="H32" t="str">
            <v>жг</v>
          </cell>
        </row>
        <row r="33">
          <cell r="A33">
            <v>2754</v>
          </cell>
          <cell r="B33" t="str">
            <v>Алканы C12-19 (в пересчете на С)</v>
          </cell>
          <cell r="C33">
            <v>1</v>
          </cell>
          <cell r="D33">
            <v>0</v>
          </cell>
          <cell r="F33">
            <v>0</v>
          </cell>
          <cell r="G33">
            <v>4</v>
          </cell>
          <cell r="H33" t="str">
            <v>жг</v>
          </cell>
        </row>
        <row r="34">
          <cell r="A34">
            <v>2757</v>
          </cell>
          <cell r="B34" t="str">
            <v>Уайт-спирит</v>
          </cell>
          <cell r="C34">
            <v>0</v>
          </cell>
          <cell r="D34">
            <v>0</v>
          </cell>
          <cell r="F34">
            <v>1</v>
          </cell>
          <cell r="G34">
            <v>0</v>
          </cell>
          <cell r="H34" t="str">
            <v>жг</v>
          </cell>
        </row>
        <row r="35">
          <cell r="A35">
            <v>1535</v>
          </cell>
          <cell r="B35" t="str">
            <v>2-Метилпроп-2-еновая кислота</v>
          </cell>
          <cell r="C35">
            <v>0</v>
          </cell>
          <cell r="D35">
            <v>0.01</v>
          </cell>
          <cell r="E35">
            <v>0</v>
          </cell>
          <cell r="F35">
            <v>0</v>
          </cell>
          <cell r="G35">
            <v>3</v>
          </cell>
          <cell r="H35" t="str">
            <v>тв</v>
          </cell>
        </row>
        <row r="36">
          <cell r="A36">
            <v>2603</v>
          </cell>
          <cell r="B36" t="str">
            <v>Микроорганизмы</v>
          </cell>
          <cell r="C36">
            <v>0</v>
          </cell>
          <cell r="D36">
            <v>0</v>
          </cell>
          <cell r="F36">
            <v>5000</v>
          </cell>
          <cell r="G36">
            <v>0</v>
          </cell>
          <cell r="H36" t="str">
            <v>тв</v>
          </cell>
        </row>
        <row r="37">
          <cell r="A37">
            <v>2902</v>
          </cell>
          <cell r="B37" t="str">
            <v>Взвешенные вещества</v>
          </cell>
          <cell r="C37">
            <v>0.5</v>
          </cell>
          <cell r="D37">
            <v>0.15</v>
          </cell>
          <cell r="E37">
            <v>7.4999999999999997E-2</v>
          </cell>
          <cell r="F37">
            <v>0</v>
          </cell>
          <cell r="G37">
            <v>3</v>
          </cell>
          <cell r="H37" t="str">
            <v>тв</v>
          </cell>
        </row>
        <row r="38">
          <cell r="A38">
            <v>2908</v>
          </cell>
          <cell r="B38" t="str">
            <v>Пыль неорганическая, содержащая двуокись кремния, в %: - 70-20</v>
          </cell>
          <cell r="C38">
            <v>0.3</v>
          </cell>
          <cell r="D38">
            <v>0.1</v>
          </cell>
          <cell r="F38">
            <v>0</v>
          </cell>
          <cell r="G38">
            <v>3</v>
          </cell>
          <cell r="H38" t="str">
            <v>тв</v>
          </cell>
        </row>
        <row r="39">
          <cell r="A39">
            <v>2909</v>
          </cell>
          <cell r="B39" t="str">
            <v>Пыль неорганическая, содержащая двуокись кремния, в %: - менее 20</v>
          </cell>
          <cell r="C39">
            <v>0.5</v>
          </cell>
          <cell r="D39">
            <v>0.15</v>
          </cell>
          <cell r="F39">
            <v>0</v>
          </cell>
          <cell r="G39">
            <v>3</v>
          </cell>
          <cell r="H39" t="str">
            <v>тв</v>
          </cell>
        </row>
        <row r="40">
          <cell r="A40">
            <v>2920</v>
          </cell>
          <cell r="B40" t="str">
            <v>Пыль меховая (шерстяная, пуховая)</v>
          </cell>
          <cell r="C40">
            <v>0</v>
          </cell>
          <cell r="D40">
            <v>0</v>
          </cell>
          <cell r="F40">
            <v>0.03</v>
          </cell>
          <cell r="G40">
            <v>0</v>
          </cell>
          <cell r="H40" t="str">
            <v>тв</v>
          </cell>
        </row>
        <row r="41">
          <cell r="A41">
            <v>2930</v>
          </cell>
          <cell r="B41" t="str">
            <v xml:space="preserve"> 
Пыль абразивная</v>
          </cell>
          <cell r="C41">
            <v>0</v>
          </cell>
          <cell r="D41">
            <v>0</v>
          </cell>
          <cell r="F41">
            <v>0.04</v>
          </cell>
          <cell r="G41">
            <v>0</v>
          </cell>
          <cell r="H41" t="str">
            <v>тв</v>
          </cell>
        </row>
        <row r="42">
          <cell r="A42">
            <v>1317</v>
          </cell>
          <cell r="B42" t="str">
            <v>Ацетальдегид (Уксусный альдегид)</v>
          </cell>
          <cell r="C42">
            <v>0.01</v>
          </cell>
          <cell r="D42">
            <v>0</v>
          </cell>
          <cell r="F42">
            <v>5.0000000000000001E-3</v>
          </cell>
          <cell r="G42">
            <v>3</v>
          </cell>
          <cell r="H42" t="str">
            <v>жг</v>
          </cell>
        </row>
        <row r="43">
          <cell r="A43">
            <v>2704</v>
          </cell>
          <cell r="B43" t="str">
            <v>Бензин (нефтяной, малосернистый) (в пересчете на углерод)</v>
          </cell>
          <cell r="C43">
            <v>5</v>
          </cell>
          <cell r="D43">
            <v>1.5</v>
          </cell>
          <cell r="E43">
            <v>0</v>
          </cell>
          <cell r="F43">
            <v>0</v>
          </cell>
          <cell r="G43">
            <v>4</v>
          </cell>
          <cell r="H43" t="str">
            <v>жг</v>
          </cell>
        </row>
        <row r="44">
          <cell r="A44">
            <v>1042</v>
          </cell>
          <cell r="B44" t="str">
            <v xml:space="preserve"> 
Бутан-1-ол (Бутиловый спирт)</v>
          </cell>
          <cell r="C44">
            <v>0.1</v>
          </cell>
          <cell r="D44">
            <v>0</v>
          </cell>
          <cell r="E44">
            <v>0</v>
          </cell>
          <cell r="F44">
            <v>0</v>
          </cell>
          <cell r="G44">
            <v>3</v>
          </cell>
          <cell r="H44" t="str">
            <v>жг</v>
          </cell>
        </row>
        <row r="45">
          <cell r="A45">
            <v>143</v>
          </cell>
          <cell r="B45" t="str">
            <v>Марганец и его соединения/в пересчете на марганец (IV) оксид/</v>
          </cell>
          <cell r="C45">
            <v>0.01</v>
          </cell>
          <cell r="D45">
            <v>1E-3</v>
          </cell>
          <cell r="E45">
            <v>5.0000000000000002E-5</v>
          </cell>
          <cell r="F45">
            <v>0</v>
          </cell>
          <cell r="G45">
            <v>2</v>
          </cell>
          <cell r="H45" t="str">
            <v>тв</v>
          </cell>
        </row>
        <row r="46">
          <cell r="A46">
            <v>1819</v>
          </cell>
          <cell r="B46" t="str">
            <v xml:space="preserve"> 
Диметиламин</v>
          </cell>
          <cell r="C46">
            <v>5.0000000000000001E-3</v>
          </cell>
          <cell r="D46">
            <v>2.5000000000000001E-3</v>
          </cell>
          <cell r="E46">
            <v>2.0000000000000002E-5</v>
          </cell>
          <cell r="F46">
            <v>0</v>
          </cell>
          <cell r="G46">
            <v>2</v>
          </cell>
          <cell r="H46" t="str">
            <v>жг</v>
          </cell>
        </row>
        <row r="47">
          <cell r="A47">
            <v>1325</v>
          </cell>
          <cell r="B47" t="str">
            <v>Формальдегид (Муравьиный альдегид, оксометан, метиленоксид)</v>
          </cell>
          <cell r="C47">
            <v>0.05</v>
          </cell>
          <cell r="D47">
            <v>0.01</v>
          </cell>
          <cell r="E47">
            <v>3.0000000000000001E-3</v>
          </cell>
          <cell r="F47">
            <v>0</v>
          </cell>
          <cell r="G47">
            <v>2</v>
          </cell>
          <cell r="H47" t="str">
            <v>жг</v>
          </cell>
        </row>
        <row r="48">
          <cell r="A48">
            <v>2937</v>
          </cell>
          <cell r="B48" t="str">
            <v>Пыль зерновая (по массе)</v>
          </cell>
          <cell r="C48">
            <v>0.5</v>
          </cell>
          <cell r="D48">
            <v>0.15</v>
          </cell>
          <cell r="E48">
            <v>0</v>
          </cell>
          <cell r="F48">
            <v>0</v>
          </cell>
          <cell r="G48">
            <v>3</v>
          </cell>
          <cell r="H48" t="str">
            <v>тв</v>
          </cell>
        </row>
        <row r="49">
          <cell r="A49">
            <v>322</v>
          </cell>
          <cell r="B49" t="str">
            <v>Серная кислота (по молекуле H2SO4)</v>
          </cell>
          <cell r="C49">
            <v>0.3</v>
          </cell>
          <cell r="D49">
            <v>0.1</v>
          </cell>
          <cell r="E49">
            <v>1E-3</v>
          </cell>
          <cell r="F49">
            <v>0</v>
          </cell>
          <cell r="G49">
            <v>2</v>
          </cell>
          <cell r="H49" t="str">
            <v>жг</v>
          </cell>
        </row>
        <row r="50">
          <cell r="A50">
            <v>110</v>
          </cell>
          <cell r="B50" t="str">
            <v>диВанадий пентоксид (пыль) (Ванадиевый ангидрид)</v>
          </cell>
          <cell r="C50">
            <v>0</v>
          </cell>
          <cell r="D50">
            <v>2E-3</v>
          </cell>
          <cell r="E50">
            <v>6.9999999999999994E-5</v>
          </cell>
          <cell r="F50">
            <v>0</v>
          </cell>
          <cell r="G50">
            <v>1</v>
          </cell>
          <cell r="H50" t="str">
            <v>тв</v>
          </cell>
        </row>
        <row r="51">
          <cell r="A51">
            <v>316</v>
          </cell>
          <cell r="B51" t="str">
            <v>Гидрохлорид (по молекуле HCl) (Водород хлорид)</v>
          </cell>
          <cell r="C51">
            <v>0.2</v>
          </cell>
          <cell r="D51">
            <v>0.1</v>
          </cell>
          <cell r="E51">
            <v>2E-3</v>
          </cell>
          <cell r="F51">
            <v>0</v>
          </cell>
          <cell r="G51">
            <v>2</v>
          </cell>
          <cell r="H51" t="str">
            <v>жг</v>
          </cell>
        </row>
        <row r="52">
          <cell r="A52">
            <v>349</v>
          </cell>
          <cell r="B52" t="str">
            <v>Хлор</v>
          </cell>
          <cell r="C52">
            <v>0.1</v>
          </cell>
          <cell r="D52">
            <v>0.03</v>
          </cell>
          <cell r="E52">
            <v>2.0000000000000001E-4</v>
          </cell>
          <cell r="F52">
            <v>0</v>
          </cell>
          <cell r="G52">
            <v>2</v>
          </cell>
          <cell r="H52" t="str">
            <v>жг</v>
          </cell>
        </row>
        <row r="53">
          <cell r="A53">
            <v>138</v>
          </cell>
          <cell r="B53" t="str">
            <v>Магний оксид (Окись магния)</v>
          </cell>
          <cell r="C53">
            <v>0.4</v>
          </cell>
          <cell r="D53">
            <v>0.05</v>
          </cell>
          <cell r="E53">
            <v>0</v>
          </cell>
          <cell r="F53">
            <v>0</v>
          </cell>
          <cell r="G53">
            <v>3</v>
          </cell>
          <cell r="H53" t="str">
            <v>жг</v>
          </cell>
        </row>
        <row r="54">
          <cell r="A54">
            <v>146</v>
          </cell>
          <cell r="B54" t="str">
            <v>Медь оксид (в пересчете на медь) (Медь окись; тенорит)</v>
          </cell>
          <cell r="C54">
            <v>0</v>
          </cell>
          <cell r="D54">
            <v>2E-3</v>
          </cell>
          <cell r="E54">
            <v>2.0000000000000002E-5</v>
          </cell>
          <cell r="F54">
            <v>0</v>
          </cell>
          <cell r="G54">
            <v>2</v>
          </cell>
          <cell r="H54" t="str">
            <v>тв</v>
          </cell>
        </row>
        <row r="55">
          <cell r="A55">
            <v>155</v>
          </cell>
          <cell r="B55" t="str">
            <v>диНатрий карбонат (Натрий углекислый; натриевая соль угольной кислоты)</v>
          </cell>
          <cell r="C55">
            <v>0.15</v>
          </cell>
          <cell r="D55">
            <v>0.05</v>
          </cell>
          <cell r="E55">
            <v>0</v>
          </cell>
          <cell r="F55">
            <v>0</v>
          </cell>
          <cell r="G55">
            <v>3</v>
          </cell>
          <cell r="H55" t="str">
            <v>тв</v>
          </cell>
        </row>
        <row r="56">
          <cell r="A56">
            <v>203</v>
          </cell>
          <cell r="B56" t="str">
            <v>Хром (в пересчете на хрома (VI) оксид)</v>
          </cell>
          <cell r="C56">
            <v>0</v>
          </cell>
          <cell r="D56">
            <v>1.5E-3</v>
          </cell>
          <cell r="E56">
            <v>7.9999999999999996E-6</v>
          </cell>
          <cell r="F56">
            <v>0</v>
          </cell>
          <cell r="G56">
            <v>1</v>
          </cell>
          <cell r="H56" t="str">
            <v>тв</v>
          </cell>
        </row>
        <row r="57">
          <cell r="A57">
            <v>3721</v>
          </cell>
          <cell r="B57" t="str">
            <v>Пыль мучная</v>
          </cell>
          <cell r="C57">
            <v>1</v>
          </cell>
          <cell r="D57">
            <v>0.4</v>
          </cell>
          <cell r="E57">
            <v>0</v>
          </cell>
          <cell r="F57">
            <v>0</v>
          </cell>
          <cell r="G57">
            <v>4</v>
          </cell>
          <cell r="H57" t="str">
            <v>тв</v>
          </cell>
        </row>
        <row r="58">
          <cell r="A58">
            <v>3706</v>
          </cell>
          <cell r="B58" t="str">
            <v>Пыль пищевых продуктов растительного происхождения (шелухи какао-бобов, порошка какао, ядер обжаренных орехов)</v>
          </cell>
          <cell r="C58">
            <v>0</v>
          </cell>
          <cell r="D58">
            <v>0</v>
          </cell>
          <cell r="E58">
            <v>0</v>
          </cell>
          <cell r="F58">
            <v>0.03</v>
          </cell>
          <cell r="G58">
            <v>0</v>
          </cell>
          <cell r="H58" t="str">
            <v>тв</v>
          </cell>
        </row>
        <row r="59">
          <cell r="A59">
            <v>2868</v>
          </cell>
          <cell r="B59" t="str">
            <v>Эмульсол (смесь: вода - 97,6%, нитрит натрия - 0,2%, сода кальцинированная - 0,2%, масло минеральное - 2%)</v>
          </cell>
          <cell r="C59">
            <v>0</v>
          </cell>
          <cell r="D59">
            <v>0</v>
          </cell>
          <cell r="E59">
            <v>0</v>
          </cell>
          <cell r="F59">
            <v>0.05</v>
          </cell>
          <cell r="G59">
            <v>0</v>
          </cell>
          <cell r="H59" t="str">
            <v>жг</v>
          </cell>
        </row>
        <row r="60">
          <cell r="A60">
            <v>2744</v>
          </cell>
          <cell r="B60" t="str">
            <v>Синтетические моющие средства "Бриз", "Вихрь", "Лотос", "Лотос-автомат", "Юка", "Эра"</v>
          </cell>
          <cell r="C60">
            <v>0</v>
          </cell>
          <cell r="D60">
            <v>0</v>
          </cell>
          <cell r="E60">
            <v>0</v>
          </cell>
          <cell r="F60">
            <v>0.03</v>
          </cell>
          <cell r="G60">
            <v>0</v>
          </cell>
          <cell r="H60" t="str">
            <v>тв</v>
          </cell>
        </row>
        <row r="61">
          <cell r="A61">
            <v>2732</v>
          </cell>
          <cell r="B61" t="str">
            <v>Керосин (Керосин прямой перегонки; керосин дезодорированный)</v>
          </cell>
          <cell r="C61">
            <v>0</v>
          </cell>
          <cell r="D61">
            <v>0</v>
          </cell>
          <cell r="E61">
            <v>0</v>
          </cell>
          <cell r="F61">
            <v>1.2</v>
          </cell>
          <cell r="G61">
            <v>0</v>
          </cell>
          <cell r="H61" t="str">
            <v>жг</v>
          </cell>
        </row>
        <row r="62">
          <cell r="A62">
            <v>1716</v>
          </cell>
          <cell r="B62" t="str">
            <v>Одорант смесь природных меркаптанов с массовым содержанием этантиола 26 - 41%, изопропантиола 38 - 47%, вторбутантиола 7 - 13%</v>
          </cell>
          <cell r="C62">
            <v>1.2E-2</v>
          </cell>
          <cell r="D62">
            <v>0</v>
          </cell>
          <cell r="E62">
            <v>0</v>
          </cell>
          <cell r="F62">
            <v>0</v>
          </cell>
          <cell r="G62">
            <v>4</v>
          </cell>
          <cell r="H62" t="str">
            <v>жг</v>
          </cell>
        </row>
        <row r="63">
          <cell r="A63">
            <v>1555</v>
          </cell>
          <cell r="B63" t="str">
            <v>Этановая кислота (Метанкарбоновая кислота)</v>
          </cell>
          <cell r="C63">
            <v>0.2</v>
          </cell>
          <cell r="D63">
            <v>0.06</v>
          </cell>
          <cell r="E63">
            <v>0</v>
          </cell>
          <cell r="F63">
            <v>0</v>
          </cell>
          <cell r="G63">
            <v>3</v>
          </cell>
          <cell r="H63" t="str">
            <v>жг</v>
          </cell>
        </row>
        <row r="64">
          <cell r="A64">
            <v>1232</v>
          </cell>
          <cell r="B64" t="str">
            <v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</v>
          </cell>
          <cell r="C64">
            <v>0.1</v>
          </cell>
          <cell r="D64">
            <v>0.01</v>
          </cell>
          <cell r="E64">
            <v>0</v>
          </cell>
          <cell r="F64">
            <v>0</v>
          </cell>
          <cell r="G64">
            <v>3</v>
          </cell>
          <cell r="H64" t="str">
            <v>жг</v>
          </cell>
        </row>
        <row r="65">
          <cell r="A65">
            <v>416</v>
          </cell>
          <cell r="B65" t="str">
            <v>Смесь предельных углеводородов C6H14-C10H22</v>
          </cell>
          <cell r="C65">
            <v>50</v>
          </cell>
          <cell r="D65">
            <v>5</v>
          </cell>
          <cell r="E65">
            <v>0</v>
          </cell>
          <cell r="F65">
            <v>0</v>
          </cell>
          <cell r="G65">
            <v>3</v>
          </cell>
          <cell r="H65" t="str">
            <v>жг</v>
          </cell>
        </row>
        <row r="66">
          <cell r="A66">
            <v>2735</v>
          </cell>
          <cell r="B66" t="str">
            <v>Масло минеральное нефтяное (веретенное, машинное, цилиндровое и др.)</v>
          </cell>
          <cell r="C66">
            <v>0</v>
          </cell>
          <cell r="D66">
            <v>0</v>
          </cell>
          <cell r="E66">
            <v>0</v>
          </cell>
          <cell r="F66">
            <v>0.05</v>
          </cell>
          <cell r="G66">
            <v>0</v>
          </cell>
          <cell r="H66" t="str">
            <v>жг</v>
          </cell>
        </row>
        <row r="67">
          <cell r="A67">
            <v>2907</v>
          </cell>
          <cell r="B67" t="str">
            <v>Пыль неорганическая, содержащая двуокись кремния, в %: - более 70 (динас и др.)</v>
          </cell>
          <cell r="C67">
            <v>0.15</v>
          </cell>
          <cell r="D67">
            <v>0.05</v>
          </cell>
          <cell r="E67">
            <v>0</v>
          </cell>
          <cell r="F67">
            <v>0</v>
          </cell>
          <cell r="G67">
            <v>3</v>
          </cell>
          <cell r="H67" t="str">
            <v>тв</v>
          </cell>
        </row>
        <row r="68">
          <cell r="A68">
            <v>1246</v>
          </cell>
          <cell r="B68" t="str">
            <v>Этилформиат (Муравьиноэтиловый эфир, этилметаноат)</v>
          </cell>
          <cell r="C68">
            <v>0</v>
          </cell>
          <cell r="D68">
            <v>0</v>
          </cell>
          <cell r="E68">
            <v>0</v>
          </cell>
          <cell r="F68">
            <v>0.02</v>
          </cell>
          <cell r="G68">
            <v>0</v>
          </cell>
          <cell r="H68" t="str">
            <v>жг</v>
          </cell>
        </row>
        <row r="69">
          <cell r="A69">
            <v>1314</v>
          </cell>
          <cell r="B69" t="str">
            <v>Пропаналъ (Пропиональдегид, метилацетальдегид)</v>
          </cell>
          <cell r="C69">
            <v>0.01</v>
          </cell>
          <cell r="D69">
            <v>0</v>
          </cell>
          <cell r="E69">
            <v>0</v>
          </cell>
          <cell r="F69">
            <v>0</v>
          </cell>
          <cell r="G69">
            <v>3</v>
          </cell>
          <cell r="H69" t="str">
            <v>жг</v>
          </cell>
        </row>
        <row r="70">
          <cell r="A70">
            <v>6204</v>
          </cell>
          <cell r="B70" t="str">
            <v>(2) 301  330</v>
          </cell>
          <cell r="C70">
            <v>1.6</v>
          </cell>
          <cell r="D70">
            <v>0.16</v>
          </cell>
          <cell r="E70">
            <v>0.16</v>
          </cell>
          <cell r="F70">
            <v>0</v>
          </cell>
          <cell r="G70">
            <v>3</v>
          </cell>
          <cell r="H70" t="str">
            <v>жг</v>
          </cell>
        </row>
        <row r="71">
          <cell r="A71">
            <v>6035</v>
          </cell>
          <cell r="B71" t="str">
            <v>(2) 333  1325</v>
          </cell>
          <cell r="C71">
            <v>1</v>
          </cell>
          <cell r="D71">
            <v>0.1</v>
          </cell>
          <cell r="E71">
            <v>0.1</v>
          </cell>
          <cell r="F71">
            <v>0</v>
          </cell>
          <cell r="G71">
            <v>3</v>
          </cell>
          <cell r="H71" t="str">
            <v>жг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Nikitin" refreshedDate="44496.771782754629" createdVersion="6" refreshedVersion="6" minRefreshableVersion="3" recordCount="437" xr:uid="{DB793706-DE51-4697-A50B-9FAB8F0001E4}">
  <cacheSource type="worksheet">
    <worksheetSource ref="A29:R1503" sheet="ishod_substance"/>
  </cacheSource>
  <cacheFields count="18">
    <cacheField name="id" numFmtId="0">
      <sharedItems containsString="0" containsBlank="1" containsNumber="1" containsInteger="1" minValue="1" maxValue="433" count="3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m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209" u="1"/>
        <n v="212" u="1"/>
        <n v="210" u="1"/>
        <n v="211" u="1"/>
      </sharedItems>
    </cacheField>
    <cacheField name="номер" numFmtId="0">
      <sharedItems containsString="0" containsBlank="1" containsNumber="1" containsInteger="1" minValue="1" maxValue="10"/>
    </cacheField>
    <cacheField name="цех" numFmtId="0">
      <sharedItems containsBlank="1"/>
    </cacheField>
    <cacheField name="участок" numFmtId="0">
      <sharedItems containsBlank="1"/>
    </cacheField>
    <cacheField name="ИЗАВ" numFmtId="0">
      <sharedItems containsString="0" containsBlank="1" containsNumber="1" containsInteger="1" minValue="1" maxValue="6018"/>
    </cacheField>
    <cacheField name="наименование ИЗАВ" numFmtId="0">
      <sharedItems containsBlank="1"/>
    </cacheField>
    <cacheField name="ЗВ" numFmtId="0">
      <sharedItems containsString="0" containsBlank="1" containsNumber="1" containsInteger="1" minValue="123" maxValue="2936" count="33">
        <n v="303"/>
        <n v="410"/>
        <n v="333"/>
        <n v="602"/>
        <n v="337"/>
        <n v="2902"/>
        <n v="301"/>
        <n v="304"/>
        <n v="328"/>
        <n v="330"/>
        <n v="2732"/>
        <n v="2735"/>
        <n v="703"/>
        <n v="123"/>
        <n v="143"/>
        <n v="342"/>
        <n v="349"/>
        <n v="316"/>
        <n v="2704"/>
        <n v="2754"/>
        <m/>
        <n v="1061" u="1"/>
        <n v="1119" u="1"/>
        <n v="1325" u="1"/>
        <n v="616" u="1"/>
        <n v="2936" u="1"/>
        <n v="1401" u="1"/>
        <n v="2908" u="1"/>
        <n v="2752" u="1"/>
        <n v="621" u="1"/>
        <n v="627" u="1"/>
        <n v="1210" u="1"/>
        <n v="1042" u="1"/>
      </sharedItems>
    </cacheField>
    <cacheField name="г/с" numFmtId="0">
      <sharedItems containsString="0" containsBlank="1" containsNumber="1" minValue="9.427604626285714E-11" maxValue="1.54278264"/>
    </cacheField>
    <cacheField name="т/год" numFmtId="0">
      <sharedItems containsString="0" containsBlank="1" containsNumber="1" minValue="1.3257874285714286E-10" maxValue="3.9984000000000002"/>
    </cacheField>
    <cacheField name="№" numFmtId="0">
      <sharedItems containsBlank="1"/>
    </cacheField>
    <cacheField name="ИВ" numFmtId="0">
      <sharedItems containsBlank="1"/>
    </cacheField>
    <cacheField name="ч/сут" numFmtId="0">
      <sharedItems containsString="0" containsBlank="1" containsNumber="1" minValue="0.5" maxValue="24"/>
    </cacheField>
    <cacheField name="дней/год" numFmtId="0">
      <sharedItems containsString="0" containsBlank="1" containsNumber="1" containsInteger="1" minValue="50" maxValue="365"/>
    </cacheField>
    <cacheField name="ч/год" numFmtId="0">
      <sharedItems containsString="0" containsBlank="1" containsNumber="1" minValue="50" maxValue="5208"/>
    </cacheField>
    <cacheField name="кол-во ив" numFmtId="0">
      <sharedItems containsString="0" containsBlank="1" containsNumber="1" containsInteger="1" minValue="1" maxValue="4"/>
    </cacheField>
    <cacheField name="цех+участок" numFmtId="0">
      <sharedItems containsBlank="1"/>
    </cacheField>
    <cacheField name="режим" numFmtId="0">
      <sharedItems containsString="0" containsBlank="1" containsNumber="1" containsInteger="1" minValue="1" maxValue="1"/>
    </cacheField>
    <cacheField name="высота" numFmtId="0">
      <sharedItems containsString="0" containsBlank="1" containsNumber="1" containsInteger="1" minValue="2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Nikitin" refreshedDate="44496.771782986114" createdVersion="6" refreshedVersion="6" minRefreshableVersion="3" recordCount="83" xr:uid="{633CFB86-8D80-4F6C-9BF0-2DCFA33D9FE5}">
  <cacheSource type="worksheet">
    <worksheetSource ref="A1:J1000" sheet="quide"/>
  </cacheSource>
  <cacheFields count="10">
    <cacheField name="код" numFmtId="0">
      <sharedItems containsString="0" containsBlank="1" containsNumber="1" containsInteger="1" minValue="101" maxValue="6205" count="82">
        <n v="101"/>
        <n v="123"/>
        <n v="301"/>
        <n v="303"/>
        <n v="304"/>
        <n v="328"/>
        <n v="330"/>
        <n v="333"/>
        <n v="337"/>
        <n v="342"/>
        <n v="344"/>
        <n v="410"/>
        <n v="602"/>
        <n v="616"/>
        <n v="621"/>
        <n v="703"/>
        <n v="1034"/>
        <n v="415"/>
        <n v="1069"/>
        <n v="1052"/>
        <n v="1071"/>
        <n v="1210"/>
        <n v="1213"/>
        <n v="416"/>
        <n v="501"/>
        <n v="1531"/>
        <n v="627"/>
        <n v="1728"/>
        <n v="1707"/>
        <n v="1715"/>
        <n v="1849"/>
        <n v="2754"/>
        <n v="2757"/>
        <n v="1535"/>
        <n v="2603"/>
        <n v="2902"/>
        <n v="2908"/>
        <n v="2909"/>
        <n v="2920"/>
        <n v="2930"/>
        <n v="1317"/>
        <n v="2704"/>
        <n v="1042"/>
        <n v="143"/>
        <n v="1819"/>
        <n v="1325"/>
        <n v="2937"/>
        <n v="322"/>
        <n v="110"/>
        <n v="316"/>
        <n v="349"/>
        <n v="138"/>
        <n v="146"/>
        <n v="155"/>
        <n v="203"/>
        <n v="3721"/>
        <n v="3706"/>
        <n v="2868"/>
        <n v="2744"/>
        <n v="2732"/>
        <n v="1716"/>
        <n v="1555"/>
        <n v="1232"/>
        <n v="2735"/>
        <n v="2907"/>
        <n v="1246"/>
        <n v="1314"/>
        <n v="6204"/>
        <n v="6035"/>
        <n v="1401"/>
        <n v="1061"/>
        <n v="2936"/>
        <n v="2752"/>
        <n v="1119"/>
        <n v="6003"/>
        <n v="6004"/>
        <n v="6005"/>
        <n v="6205"/>
        <n v="6043"/>
        <n v="6046"/>
        <n v="6041"/>
        <m/>
      </sharedItems>
    </cacheField>
    <cacheField name="вещество" numFmtId="0">
      <sharedItems containsBlank="1"/>
    </cacheField>
    <cacheField name="ПДКмр" numFmtId="0">
      <sharedItems containsString="0" containsBlank="1" containsNumber="1" minValue="0" maxValue="200" count="26">
        <n v="0"/>
        <n v="0.2"/>
        <n v="0.4"/>
        <n v="0.15"/>
        <n v="0.5"/>
        <n v="8.0000000000000002E-3"/>
        <n v="5"/>
        <n v="0.02"/>
        <n v="0.3"/>
        <n v="0.6"/>
        <n v="200"/>
        <n v="5.0000000000000001E-3"/>
        <n v="1"/>
        <n v="0.01"/>
        <n v="0.1"/>
        <n v="50"/>
        <n v="1.5"/>
        <n v="5.0000000000000002E-5"/>
        <n v="0.08"/>
        <n v="6.0000000000000001E-3"/>
        <n v="4.0000000000000001E-3"/>
        <n v="0.05"/>
        <n v="1.2E-2"/>
        <n v="1.6"/>
        <n v="0.35"/>
        <m/>
      </sharedItems>
    </cacheField>
    <cacheField name="ПДКсс" numFmtId="0">
      <sharedItems containsString="0" containsBlank="1" containsNumber="1" minValue="0" maxValue="50" count="25">
        <n v="0.01"/>
        <n v="0.04"/>
        <n v="0.1"/>
        <n v="0"/>
        <n v="0.05"/>
        <n v="3"/>
        <n v="1.4E-2"/>
        <n v="0.03"/>
        <n v="0.06"/>
        <n v="9.9999999999999995E-7"/>
        <n v="50"/>
        <n v="0.5"/>
        <n v="6.0000000000000001E-3"/>
        <n v="5"/>
        <n v="5.0000000000000001E-3"/>
        <n v="1E-3"/>
        <n v="0.15"/>
        <n v="1.5"/>
        <n v="2.5000000000000001E-3"/>
        <n v="2E-3"/>
        <n v="1.5E-3"/>
        <n v="0.4"/>
        <n v="0.16"/>
        <m/>
        <n v="1.6" u="1"/>
      </sharedItems>
    </cacheField>
    <cacheField name="ПДК сг" numFmtId="0">
      <sharedItems containsString="0" containsBlank="1" containsNumber="1" minValue="0" maxValue="3" count="22">
        <n v="5.0000000000000001E-3"/>
        <n v="0"/>
        <n v="0.04"/>
        <n v="0.06"/>
        <n v="2.5000000000000001E-2"/>
        <n v="2E-3"/>
        <n v="3"/>
        <m/>
        <n v="0.1"/>
        <n v="0.4"/>
        <n v="9.9999999999999995E-7"/>
        <n v="0.2"/>
        <n v="3.0000000000000001E-3"/>
        <n v="7.4999999999999997E-2"/>
        <n v="5.0000000000000002E-5"/>
        <n v="2.0000000000000002E-5"/>
        <n v="1E-3"/>
        <n v="6.9999999999999994E-5"/>
        <n v="2.0000000000000001E-4"/>
        <n v="7.9999999999999996E-6"/>
        <n v="0.16"/>
        <n v="1.6" u="1"/>
      </sharedItems>
    </cacheField>
    <cacheField name="ОБУВ" numFmtId="0">
      <sharedItems containsString="0" containsBlank="1" containsNumber="1" minValue="0" maxValue="5000" count="14">
        <n v="0"/>
        <n v="50"/>
        <n v="3.0000000000000001E-3"/>
        <n v="1"/>
        <n v="5000"/>
        <n v="0.03"/>
        <n v="0.04"/>
        <n v="5.0000000000000001E-3"/>
        <n v="0.05"/>
        <n v="1.2"/>
        <n v="0.02"/>
        <n v="0.5"/>
        <n v="0.7"/>
        <m/>
      </sharedItems>
    </cacheField>
    <cacheField name="класс оп" numFmtId="0">
      <sharedItems containsString="0" containsBlank="1" containsNumber="1" containsInteger="1" minValue="0" maxValue="4"/>
    </cacheField>
    <cacheField name="тв/жг" numFmtId="0">
      <sharedItems containsBlank="1"/>
    </cacheField>
    <cacheField name="пп рф1316" numFmtId="0">
      <sharedItems containsBlank="1" containsMixedTypes="1" containsNumber="1" containsInteger="1" minValue="0" maxValue="1"/>
    </cacheField>
    <cacheField name="коэф ос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Nikitin" refreshedDate="44496.771782986114" createdVersion="7" refreshedVersion="6" minRefreshableVersion="3" recordCount="106" xr:uid="{80A418F0-52B5-4B82-AA4C-5985CE3AF620}">
  <cacheSource type="worksheet">
    <worksheetSource ref="A7:F5064" sheet="tbl5cc"/>
  </cacheSource>
  <cacheFields count="6">
    <cacheField name="1" numFmtId="0">
      <sharedItems containsBlank="1" containsMixedTypes="1" containsNumber="1" containsInteger="1" minValue="101" maxValue="6205" count="45">
        <m/>
        <n v="123"/>
        <n v="143"/>
        <n v="301"/>
        <n v="303"/>
        <n v="304"/>
        <n v="316"/>
        <n v="328"/>
        <n v="330"/>
        <n v="333"/>
        <n v="337"/>
        <n v="342"/>
        <n v="349"/>
        <n v="602"/>
        <n v="616"/>
        <n v="621"/>
        <n v="627"/>
        <n v="703"/>
        <n v="1325"/>
        <n v="2704"/>
        <n v="2902"/>
        <n v="2908"/>
        <n v="6003"/>
        <n v="6004"/>
        <n v="6005"/>
        <n v="6035"/>
        <n v="6043"/>
        <n v="6046"/>
        <n v="6204"/>
        <n v="6205"/>
        <s v="В перспективе на ближайшие 7 лет,  реконструкции предприятия, изменения объемов производства не запланировано"/>
        <n v="138" u="1"/>
        <n v="1317" u="1"/>
        <n v="146" u="1"/>
        <n v="1071" u="1"/>
        <n v="1232" u="1"/>
        <n v="416" u="1"/>
        <n v="3721" u="1"/>
        <n v="322" u="1"/>
        <n v="155" u="1"/>
        <n v="110" u="1"/>
        <n v="1555" u="1"/>
        <n v="344" u="1"/>
        <n v="101" u="1"/>
        <n v="203" u="1"/>
      </sharedItems>
    </cacheField>
    <cacheField name="2" numFmtId="0">
      <sharedItems containsString="0" containsBlank="1" containsNumber="1" containsInteger="1" minValue="3" maxValue="27"/>
    </cacheField>
    <cacheField name="3" numFmtId="0">
      <sharedItems containsBlank="1"/>
    </cacheField>
    <cacheField name="4" numFmtId="0">
      <sharedItems containsString="0" containsBlank="1" containsNumber="1" minValue="1.0000000000000001E-5" maxValue="3.57"/>
    </cacheField>
    <cacheField name="5" numFmtId="0">
      <sharedItems containsString="0" containsBlank="1" containsNumber="1" minValue="9.9999999999999995E-7" maxValue="0.11"/>
    </cacheField>
    <cacheField name="6" numFmtId="0">
      <sharedItems containsString="0" containsBlank="1" containsNumber="1" minValue="2.9999999999999999E-7" maxValue="0.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Nikitin" refreshedDate="44496.771782986114" createdVersion="7" refreshedVersion="6" minRefreshableVersion="3" recordCount="118" xr:uid="{CBCF3AA2-A80F-452E-9DC5-843BBE1AE1CF}">
  <cacheSource type="worksheet">
    <worksheetSource ref="A7:F5093" sheet="tbl5"/>
  </cacheSource>
  <cacheFields count="6">
    <cacheField name="1" numFmtId="0">
      <sharedItems containsBlank="1" containsMixedTypes="1" containsNumber="1" containsInteger="1" minValue="138" maxValue="6205" count="65">
        <m/>
        <n v="143"/>
        <n v="301"/>
        <n v="303"/>
        <n v="304"/>
        <n v="316"/>
        <n v="328"/>
        <n v="330"/>
        <n v="333"/>
        <n v="337"/>
        <n v="342"/>
        <n v="349"/>
        <n v="410"/>
        <n v="602"/>
        <n v="2704"/>
        <n v="2732"/>
        <n v="2735"/>
        <n v="2754"/>
        <n v="2902"/>
        <n v="6003"/>
        <n v="6043"/>
        <n v="6204"/>
        <n v="6205"/>
        <s v="В перспективе на ближайшие 7 лет,  реконструкции предприятия, изменения объемов производства не запланировано"/>
        <n v="1061" u="1"/>
        <n v="6035" u="1"/>
        <n v="2744" u="1"/>
        <n v="138" u="1"/>
        <n v="1246" u="1"/>
        <n v="1317" u="1"/>
        <n v="1052" u="1"/>
        <n v="1071" u="1"/>
        <n v="1232" u="1"/>
        <n v="2920" u="1"/>
        <n v="6004" u="1"/>
        <n v="2868" u="1"/>
        <n v="2603" u="1"/>
        <n v="3706" u="1"/>
        <n v="1069" u="1"/>
        <n v="416" u="1"/>
        <n v="3721" u="1"/>
        <n v="1119" u="1"/>
        <n v="1325" u="1"/>
        <n v="322" u="1"/>
        <n v="616" u="1"/>
        <n v="1531" u="1"/>
        <n v="155" u="1"/>
        <n v="2936" u="1"/>
        <n v="1401" u="1"/>
        <n v="6046" u="1"/>
        <n v="1555" u="1"/>
        <n v="2908" u="1"/>
        <n v="344" u="1"/>
        <n v="1716" u="1"/>
        <n v="2752" u="1"/>
        <n v="621" u="1"/>
        <n v="1728" u="1"/>
        <n v="2937" u="1"/>
        <n v="627" u="1"/>
        <n v="6005" u="1"/>
        <n v="1314" u="1"/>
        <n v="1210" u="1"/>
        <n v="1707" u="1"/>
        <n v="1849" u="1"/>
        <n v="1042" u="1"/>
      </sharedItems>
    </cacheField>
    <cacheField name="2" numFmtId="0">
      <sharedItems containsString="0" containsBlank="1" containsNumber="1" containsInteger="1" minValue="1" maxValue="23"/>
    </cacheField>
    <cacheField name="3" numFmtId="0">
      <sharedItems containsBlank="1" containsMixedTypes="1" containsNumber="1" minValue="0.03" maxValue="0.63"/>
    </cacheField>
    <cacheField name="4" numFmtId="0">
      <sharedItems containsString="0" containsBlank="1" containsNumber="1" minValue="4.0000000000000002E-4" maxValue="0.74"/>
    </cacheField>
    <cacheField name="5" numFmtId="0">
      <sharedItems containsString="0" containsBlank="1" containsNumber="1" minValue="6.0000000000000002E-6" maxValue="0.69"/>
    </cacheField>
    <cacheField name="6" numFmtId="0">
      <sharedItems containsString="0" containsBlank="1" containsNumber="1" minValue="7.9999999999999996E-6" maxValue="0.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Nikitin" refreshedDate="44496.771783101853" createdVersion="7" refreshedVersion="6" minRefreshableVersion="3" recordCount="991" xr:uid="{D23A5EE8-725E-4BDF-90C7-DC5BF3F58D31}">
  <cacheSource type="worksheet">
    <worksheetSource ref="J3:N1000" sheet="guide_piv"/>
  </cacheSource>
  <cacheFields count="5">
    <cacheField name="код" numFmtId="0">
      <sharedItems containsBlank="1" containsMixedTypes="1" containsNumber="1" containsInteger="1" minValue="101" maxValue="6205" count="83">
        <n v="101"/>
        <n v="123"/>
        <n v="143"/>
        <n v="301"/>
        <n v="303"/>
        <n v="304"/>
        <n v="322"/>
        <n v="328"/>
        <n v="330"/>
        <n v="333"/>
        <n v="337"/>
        <n v="342"/>
        <n v="344"/>
        <n v="410"/>
        <n v="415"/>
        <n v="416"/>
        <n v="501"/>
        <n v="602"/>
        <n v="616"/>
        <n v="621"/>
        <n v="627"/>
        <n v="703"/>
        <n v="1034"/>
        <n v="1042"/>
        <n v="1052"/>
        <n v="1069"/>
        <n v="1071"/>
        <n v="1210"/>
        <n v="1213"/>
        <n v="1317"/>
        <n v="1325"/>
        <n v="1531"/>
        <n v="1535"/>
        <n v="1707"/>
        <n v="1715"/>
        <n v="1728"/>
        <n v="1819"/>
        <n v="1849"/>
        <n v="2603"/>
        <n v="2704"/>
        <n v="2754"/>
        <n v="2757"/>
        <n v="2902"/>
        <n v="2908"/>
        <n v="2909"/>
        <n v="2920"/>
        <n v="2930"/>
        <n v="2937"/>
        <n v="110"/>
        <n v="316"/>
        <n v="349"/>
        <n v="138"/>
        <n v="146"/>
        <n v="155"/>
        <n v="203"/>
        <n v="3721"/>
        <n v="3706"/>
        <n v="2868"/>
        <n v="2744"/>
        <n v="2732"/>
        <n v="1716"/>
        <n v="1555"/>
        <n v="1232"/>
        <n v="2735"/>
        <n v="2907"/>
        <n v="1246"/>
        <n v="1314"/>
        <s v="(пусто)"/>
        <n v="6204"/>
        <n v="6035"/>
        <n v="1401"/>
        <n v="1061"/>
        <n v="2936"/>
        <n v="2752"/>
        <n v="1119"/>
        <n v="6003"/>
        <n v="6004"/>
        <n v="6005"/>
        <n v="6205"/>
        <n v="6043"/>
        <n v="6046"/>
        <n v="6041"/>
        <m/>
      </sharedItems>
    </cacheField>
    <cacheField name="наим" numFmtId="0">
      <sharedItems containsBlank="1" count="82">
        <s v="диАлюминий триоксид (в пересчете на алюминий)"/>
        <s v="диЖелезо триоксид, (железа окcид) (в пересчете на железо) (Железо сесквиоксид)"/>
        <s v="Марганец и его соединения/в пересчете на марганец (IV) оксид/"/>
        <s v="Азота диоксид (Двуокись азота; пероксид азота)"/>
        <s v="Аммиак (Азота гидрид)"/>
        <s v="Азот (II) оксид (Азот монооксид)"/>
        <s v="Серная кислота (по молекуле H2SO4)"/>
        <s v="Углерод (Пигмент черный)"/>
        <s v="Сера диоксид (ангидрид сернистый)"/>
        <s v=" _x000a_Дигидросульфид (Водород сернистый, дигидросульфид, гидросульфид)"/>
        <s v="Углерода оксид (Углерод окись; углерод моноокись; угарный газ)"/>
        <s v="Фтористые газообразные соединения (в пересчете на фтор): - Гидрофторид (Водород фторид; фтороводород)_x000a_"/>
        <s v="Фториды неорганические плохо растворимые - (алюминия фторид, кальция фторид, натрия гексафторалюминат)"/>
        <s v="Метан"/>
        <s v="Смесь предельных углеводородов C1H4-C5H12"/>
        <s v="Смесь предельных углеводородов C6H14-C10H22"/>
        <s v="Пентилены (амилены - смесь изомеров) (альфа-n-Амилен; пропилэтилен)"/>
        <s v="Бензол (Циклогексатриен; фенилгидрид)"/>
        <s v="Диметилбензол (смесь о-, м-, п- изомеров) (Метилтолуол)"/>
        <s v="Метилбензол (Фенилметан)"/>
        <s v="Этилбензол (Фенилэтан)"/>
        <s v="Бенз/а/пирен"/>
        <s v="Пропиленгликоль"/>
        <s v=" _x000a_Бутан-1-ол (Бутиловый спирт)"/>
        <s v="Метанол (Карбинол; метиловый спирт; метилгидроксид; моногидроксиметан)"/>
        <s v="Гидроксиметилбензол (смесь изомеров о-, м-, п-) (Метилфенол (смесь изомеров); гидрокситолуол (смесь изомеров)"/>
        <s v="Гидроксибензол (фенол) (Оксибензол; фенилгидроксид; фениловый спирт; моногидроксибензол)"/>
        <s v="Бутилацетат (Бутиловый эфир уксусной кислоты)"/>
        <s v="Этенилацетат (винилацетат)"/>
        <s v="Ацетальдегид (Уксусный альдегид)"/>
        <s v="Формальдегид (Муравьиный альдегид, оксометан, метиленоксид)"/>
        <s v="Гексановая кислота (Капроновая кислота)"/>
        <s v="2-Метилпроп-2-еновая кислота"/>
        <s v="Диметилсульфид"/>
        <s v="Метантиол (метилмеркаптан)"/>
        <s v="Этантиол (Меркаптоэтан; этилсульфгидрат; этилгидросульфид; тиоэтиловый спирт; тиоэтанол)"/>
        <s v=" _x000a_Диметиламин"/>
        <s v="Метиламин (Аминометан; метанамин)"/>
        <s v="Микроорганизмы"/>
        <s v="Бензин (нефтяной, малосернистый) (в пересчете на углерод)"/>
        <s v="Алканы C12-19 (в пересчете на С)"/>
        <s v="Уайт-спирит"/>
        <s v="Взвешенные вещества"/>
        <s v="Пыль неорганическая, содержащая двуокись кремния, в %: - 70-20"/>
        <s v="Пыль неорганическая, содержащая двуокись кремния, в %: - менее 20"/>
        <s v="Пыль меховая (шерстяная, пуховая)"/>
        <s v=" _x000a_Пыль абразивная"/>
        <s v="Пыль зерновая (по массе)"/>
        <s v="диВанадий пентоксид (пыль) (Ванадиевый ангидрид)"/>
        <s v="Гидрохлорид (по молекуле HCl) (Водород хлорид)"/>
        <s v="Хлор"/>
        <s v="Магний оксид (Окись магния)"/>
        <s v="Медь оксид (в пересчете на медь) (Медь окись; тенорит)"/>
        <s v="диНатрий карбонат (Натрий углекислый; натриевая соль угольной кислоты)"/>
        <s v="Хром (в пересчете на хрома (VI) оксид)"/>
        <s v="Пыль мучная"/>
        <s v="Пыль пищевых продуктов растительного происхождения (шелухи какао-бобов, порошка какао, ядер обжаренных орехов)"/>
        <s v="Эмульсол (смесь: вода - 97,6%, нитрит натрия - 0,2%, сода кальцинированная - 0,2%, масло минеральное - 2%)"/>
        <s v="Синтетические моющие средства &quot;Бриз&quot;, &quot;Вихрь&quot;, &quot;Лотос&quot;, &quot;Лотос-автомат&quot;, &quot;Юка&quot;, &quot;Эра&quot;"/>
        <s v="Керосин (Керосин прямой перегонки; керосин дезодорированный)"/>
        <s v="Одорант смесь природных меркаптанов с массовым содержанием этантиола 26 - 41%, изопропантиола 38 - 47%, вторбутантиола 7 - 13%"/>
        <s v="Этановая кислота (Метанкарбоновая кислота)"/>
        <s v="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"/>
        <s v="Масло минеральное нефтяное (веретенное, машинное, цилиндровое и др.)"/>
        <s v="Пыль неорганическая, содержащая двуокись кремния, в %: - более 70 (динас и др.)"/>
        <s v="Этилформиат (Муравьиноэтиловый эфир, этилметаноат)"/>
        <s v="Пропаналъ (Пропиональдегид, метилацетальдегид)"/>
        <e v="#N/A"/>
        <s v="(2) 301  330"/>
        <s v="(2) 333  1325"/>
        <s v="Пропан-2-он (Диметилкетон; диметилформальдегид)"/>
        <s v="Этанол (Этиловый спирт; метилкарбинол)"/>
        <s v="Пыль древесная"/>
        <s v="2-Этоксиэтанол"/>
        <s v="(2) 303  333"/>
        <s v="(3) 303  333 1325"/>
        <s v="(2) 303  1325"/>
        <s v="(2) 330  342"/>
        <s v="(2) 330  333"/>
        <s v="(2) 337  2908"/>
        <s v="(2) 330 322"/>
        <m/>
      </sharedItems>
    </cacheField>
    <cacheField name="класс опасности" numFmtId="0">
      <sharedItems containsBlank="1" containsMixedTypes="1" containsNumber="1" containsInteger="1" minValue="0" maxValue="4" count="7">
        <n v="2"/>
        <n v="3"/>
        <n v="4"/>
        <n v="0"/>
        <n v="1"/>
        <e v="#N/A"/>
        <m/>
      </sharedItems>
    </cacheField>
    <cacheField name="вид ПДК" numFmtId="0">
      <sharedItems containsBlank="1" count="6">
        <b v="0"/>
        <s v="ПДКмр"/>
        <s v="ПДК сг"/>
        <s v="ПДКсс"/>
        <s v="ОБУВ"/>
        <m/>
      </sharedItems>
    </cacheField>
    <cacheField name="значение ПДК" numFmtId="0">
      <sharedItems containsBlank="1" containsMixedTypes="1" containsNumber="1" minValue="0" maxValue="5000" count="49">
        <b v="0"/>
        <n v="0"/>
        <n v="5.0000000000000001E-3"/>
        <n v="0.01"/>
        <n v="0.04"/>
        <n v="5.0000000000000002E-5"/>
        <n v="1E-3"/>
        <n v="0.2"/>
        <n v="0.1"/>
        <n v="0.4"/>
        <n v="0.06"/>
        <n v="0.3"/>
        <n v="0.15"/>
        <n v="2.5000000000000001E-2"/>
        <n v="0.05"/>
        <n v="0.5"/>
        <n v="8.0000000000000002E-3"/>
        <n v="2E-3"/>
        <n v="5"/>
        <n v="3"/>
        <n v="0.02"/>
        <n v="1.4E-2"/>
        <n v="0.03"/>
        <s v="(пусто)"/>
        <n v="50"/>
        <n v="200"/>
        <n v="1.5"/>
        <n v="0.6"/>
        <n v="9.9999999999999995E-7"/>
        <n v="3.0000000000000001E-3"/>
        <n v="1"/>
        <n v="6.0000000000000001E-3"/>
        <n v="0.08"/>
        <n v="2.0000000000000002E-5"/>
        <n v="2.5000000000000001E-3"/>
        <n v="4.0000000000000001E-3"/>
        <n v="5000"/>
        <n v="7.4999999999999997E-2"/>
        <n v="6.9999999999999994E-5"/>
        <n v="2.0000000000000001E-4"/>
        <n v="7.9999999999999996E-6"/>
        <n v="1.5E-3"/>
        <n v="1.2"/>
        <n v="1.2E-2"/>
        <n v="1.6"/>
        <n v="0.16"/>
        <n v="0.35"/>
        <n v="0.7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x v="0"/>
    <n v="1"/>
    <s v="основное производственное здание"/>
    <s v="предварительная сортировка"/>
    <n v="1"/>
    <s v="труба"/>
    <x v="0"/>
    <n v="8.2750173010380631E-4"/>
    <n v="1.2601196346020761E-2"/>
    <s v="0001-01"/>
    <s v="первичная сортировка"/>
    <n v="12"/>
    <n v="365"/>
    <n v="4380"/>
    <n v="1"/>
    <s v="предварительная сортировка"/>
    <n v="1"/>
    <n v="2"/>
  </r>
  <r>
    <x v="1"/>
    <n v="1"/>
    <s v="основное производственное здание"/>
    <s v="предварительная сортировка"/>
    <n v="1"/>
    <s v="труба"/>
    <x v="1"/>
    <n v="2.853967259786477E-2"/>
    <n v="0.45001355752313171"/>
    <s v="0001-01"/>
    <s v="первичная сортировка"/>
    <n v="12"/>
    <n v="365"/>
    <n v="4380"/>
    <n v="1"/>
    <s v="предварительная сортировка"/>
    <n v="1"/>
    <n v="2"/>
  </r>
  <r>
    <x v="2"/>
    <n v="1"/>
    <s v="основное производственное здание"/>
    <s v="предварительная сортировка"/>
    <n v="1"/>
    <s v="труба"/>
    <x v="2"/>
    <n v="2.6231316725978652E-5"/>
    <n v="4.1361540213523141E-4"/>
    <s v="0001-01"/>
    <s v="первичная сортировка"/>
    <n v="12"/>
    <n v="365"/>
    <n v="4380"/>
    <n v="1"/>
    <s v="предварительная сортировка"/>
    <n v="1"/>
    <n v="2"/>
  </r>
  <r>
    <x v="3"/>
    <n v="1"/>
    <s v="основное производственное здание"/>
    <s v="предварительная сортировка"/>
    <n v="1"/>
    <s v="труба"/>
    <x v="3"/>
    <n v="2.8329822064056941E-3"/>
    <n v="4.467046343060499E-2"/>
    <s v="0001-01"/>
    <s v="первичная сортировка"/>
    <n v="12"/>
    <n v="365"/>
    <n v="4380"/>
    <n v="1"/>
    <s v="предварительная сортировка"/>
    <n v="1"/>
    <n v="2"/>
  </r>
  <r>
    <x v="4"/>
    <n v="1"/>
    <s v="основное производственное здание"/>
    <s v="предварительная сортировка"/>
    <n v="1"/>
    <s v="труба"/>
    <x v="4"/>
    <n v="3.8822348754448405E-4"/>
    <n v="6.1215079516014244E-3"/>
    <s v="0001-01"/>
    <s v="первичная сортировка"/>
    <n v="12"/>
    <n v="365"/>
    <n v="4380"/>
    <n v="1"/>
    <s v="предварительная сортировка"/>
    <n v="1"/>
    <n v="2"/>
  </r>
  <r>
    <x v="5"/>
    <n v="1"/>
    <s v="основное производственное здание"/>
    <s v="предварительная сортировка"/>
    <n v="1"/>
    <s v="труба"/>
    <x v="5"/>
    <n v="2.6231316725978649E-3"/>
    <n v="4.1361540213523146E-2"/>
    <s v="0001-01"/>
    <s v="первичная сортировка"/>
    <n v="12"/>
    <n v="365"/>
    <n v="4380"/>
    <n v="1"/>
    <s v="предварительная сортировка"/>
    <n v="1"/>
    <n v="2"/>
  </r>
  <r>
    <x v="6"/>
    <n v="1"/>
    <s v="основное производственное здание"/>
    <s v="основная сортировка:линия А"/>
    <n v="2"/>
    <s v="труба"/>
    <x v="0"/>
    <n v="3.252765957446809E-4"/>
    <n v="5.1289613617021288E-3"/>
    <s v="0002-01"/>
    <s v="основная сортировка: линия А"/>
    <n v="12"/>
    <n v="365"/>
    <n v="4380"/>
    <n v="1"/>
    <s v="основная сортировка:линия А"/>
    <n v="1"/>
    <n v="2"/>
  </r>
  <r>
    <x v="7"/>
    <n v="1"/>
    <s v="основное производственное здание"/>
    <s v="основная сортировка:линия А"/>
    <n v="2"/>
    <s v="труба"/>
    <x v="1"/>
    <n v="2.7038617021276599E-2"/>
    <n v="0.42634491319148948"/>
    <s v="0002-01"/>
    <s v="основная сортировка: линия А"/>
    <n v="12"/>
    <n v="365"/>
    <n v="4380"/>
    <n v="1"/>
    <s v="основная сортировка:линия А"/>
    <n v="1"/>
    <n v="2"/>
  </r>
  <r>
    <x v="8"/>
    <n v="1"/>
    <s v="основное производственное здание"/>
    <s v="основная сортировка:линия А"/>
    <n v="2"/>
    <s v="труба"/>
    <x v="2"/>
    <n v="2.5412234042553197E-5"/>
    <n v="4.007001063829788E-4"/>
    <s v="0002-01"/>
    <s v="основная сортировка: линия А"/>
    <n v="12"/>
    <n v="365"/>
    <n v="4380"/>
    <n v="1"/>
    <s v="основная сортировка:линия А"/>
    <n v="1"/>
    <n v="2"/>
  </r>
  <r>
    <x v="9"/>
    <n v="1"/>
    <s v="основное производственное здание"/>
    <s v="основная сортировка:линия А"/>
    <n v="2"/>
    <s v="труба"/>
    <x v="3"/>
    <n v="8.7822072538860105E-4"/>
    <n v="1.1855297434196893E-2"/>
    <s v="0002-01"/>
    <s v="основная сортировка: линия А"/>
    <n v="12"/>
    <n v="365"/>
    <n v="4380"/>
    <n v="1"/>
    <s v="основная сортировка:линия А"/>
    <n v="1"/>
    <n v="2"/>
  </r>
  <r>
    <x v="10"/>
    <n v="1"/>
    <s v="основное производственное здание"/>
    <s v="основная сортировка:линия А"/>
    <n v="2"/>
    <s v="труба"/>
    <x v="4"/>
    <n v="4.1676063829787236E-4"/>
    <n v="6.5714817446808514E-3"/>
    <s v="0002-01"/>
    <s v="основная сортировка: линия А"/>
    <n v="12"/>
    <n v="365"/>
    <n v="4380"/>
    <n v="1"/>
    <s v="основная сортировка:линия А"/>
    <n v="1"/>
    <n v="2"/>
  </r>
  <r>
    <x v="11"/>
    <n v="1"/>
    <s v="основное производственное здание"/>
    <s v="основная сортировка:линия А"/>
    <n v="2"/>
    <s v="труба"/>
    <x v="5"/>
    <n v="2.8461702127659575E-3"/>
    <n v="4.4878411914893619E-2"/>
    <s v="0002-01"/>
    <s v="основная сортировка: линия А"/>
    <n v="12"/>
    <n v="365"/>
    <n v="4380"/>
    <n v="1"/>
    <s v="основная сортировка:линия А"/>
    <n v="1"/>
    <n v="2"/>
  </r>
  <r>
    <x v="12"/>
    <n v="1"/>
    <s v="основное производственное здание"/>
    <s v="основная сортировка:линия Б"/>
    <n v="3"/>
    <s v="труба"/>
    <x v="0"/>
    <n v="9.2395647668393774E-4"/>
    <n v="1.4357801583419691E-2"/>
    <s v="0003-01"/>
    <s v="основная сортировка: линия Б"/>
    <n v="12"/>
    <n v="365"/>
    <n v="4380"/>
    <n v="1"/>
    <s v="основная сортировка:линия Б"/>
    <n v="1"/>
    <n v="2"/>
  </r>
  <r>
    <x v="13"/>
    <n v="1"/>
    <s v="основное производственное здание"/>
    <s v="основная сортировка:линия Б"/>
    <n v="3"/>
    <s v="труба"/>
    <x v="1"/>
    <n v="2.5383191489361703E-2"/>
    <n v="0.40024216340425528"/>
    <s v="0003-01"/>
    <s v="основная сортировка: линия Б"/>
    <n v="12"/>
    <n v="365"/>
    <n v="4380"/>
    <n v="1"/>
    <s v="основная сортировка:линия Б"/>
    <n v="1"/>
    <n v="2"/>
  </r>
  <r>
    <x v="14"/>
    <n v="1"/>
    <s v="основное производственное здание"/>
    <s v="основная сортировка:линия Б"/>
    <n v="3"/>
    <s v="труба"/>
    <x v="2"/>
    <n v="2.7590425531914893E-5"/>
    <n v="4.350458297872341E-4"/>
    <s v="0003-01"/>
    <s v="основная сортировка: линия Б"/>
    <n v="12"/>
    <n v="365"/>
    <n v="4380"/>
    <n v="1"/>
    <s v="основная сортировка:линия Б"/>
    <n v="1"/>
    <n v="2"/>
  </r>
  <r>
    <x v="15"/>
    <n v="1"/>
    <s v="основное производственное здание"/>
    <s v="основная сортировка:линия Б"/>
    <n v="3"/>
    <s v="труба"/>
    <x v="3"/>
    <n v="1.4347021276595745E-3"/>
    <n v="2.2622383148936168E-2"/>
    <s v="0003-01"/>
    <s v="основная сортировка: линия Б"/>
    <n v="12"/>
    <n v="365"/>
    <n v="4380"/>
    <n v="1"/>
    <s v="основная сортировка:линия Б"/>
    <n v="1"/>
    <n v="2"/>
  </r>
  <r>
    <x v="16"/>
    <n v="1"/>
    <s v="основное производственное здание"/>
    <s v="основная сортировка:линия Б"/>
    <n v="3"/>
    <s v="труба"/>
    <x v="4"/>
    <n v="3.8626595744680847E-4"/>
    <n v="6.090641617021276E-3"/>
    <s v="0003-01"/>
    <s v="основная сортировка: линия Б"/>
    <n v="12"/>
    <n v="365"/>
    <n v="4380"/>
    <n v="1"/>
    <s v="основная сортировка:линия Б"/>
    <n v="1"/>
    <n v="2"/>
  </r>
  <r>
    <x v="17"/>
    <n v="1"/>
    <s v="основное производственное здание"/>
    <s v="основная сортировка:линия Б"/>
    <n v="3"/>
    <s v="труба"/>
    <x v="5"/>
    <n v="2.4279574468085109E-3"/>
    <n v="3.8284033021276601E-2"/>
    <s v="0003-01"/>
    <s v="основная сортировка: линия Б"/>
    <n v="12"/>
    <n v="365"/>
    <n v="4380"/>
    <n v="1"/>
    <s v="основная сортировка:линия Б"/>
    <n v="1"/>
    <n v="2"/>
  </r>
  <r>
    <x v="18"/>
    <n v="1"/>
    <s v="основное производственное здание"/>
    <s v="линия перегрузки ТКО"/>
    <n v="4"/>
    <s v="труба"/>
    <x v="0"/>
    <n v="2.3933627586206901E-3"/>
    <n v="3.5042933693793112E-2"/>
    <s v="0004-01"/>
    <s v="линия перегрузки"/>
    <n v="12"/>
    <n v="365"/>
    <n v="4380"/>
    <n v="1"/>
    <s v="линия перегрузки ТКО"/>
    <n v="1"/>
    <n v="2"/>
  </r>
  <r>
    <x v="19"/>
    <n v="1"/>
    <s v="основное производственное здание"/>
    <s v="линия перегрузки ТКО"/>
    <n v="4"/>
    <s v="труба"/>
    <x v="1"/>
    <n v="0.1974802897526502"/>
    <n v="3.1138692088197888"/>
    <s v="0004-01"/>
    <s v="линия перегрузки"/>
    <n v="12"/>
    <n v="365"/>
    <n v="4380"/>
    <n v="1"/>
    <s v="линия перегрузки ТКО"/>
    <n v="1"/>
    <n v="2"/>
  </r>
  <r>
    <x v="20"/>
    <n v="1"/>
    <s v="основное производственное здание"/>
    <s v="линия перегрузки ТКО"/>
    <n v="4"/>
    <s v="труба"/>
    <x v="2"/>
    <n v="2.2139045936395759E-4"/>
    <n v="3.490884763250884E-3"/>
    <s v="0004-01"/>
    <s v="линия перегрузки"/>
    <n v="12"/>
    <n v="365"/>
    <n v="4380"/>
    <n v="1"/>
    <s v="линия перегрузки ТКО"/>
    <n v="1"/>
    <n v="2"/>
  </r>
  <r>
    <x v="21"/>
    <n v="1"/>
    <s v="основное производственное здание"/>
    <s v="линия перегрузки ТКО"/>
    <n v="4"/>
    <s v="труба"/>
    <x v="3"/>
    <n v="8.8556183745583036E-4"/>
    <n v="1.3963539053003536E-2"/>
    <s v="0004-01"/>
    <s v="линия перегрузки"/>
    <n v="12"/>
    <n v="365"/>
    <n v="4380"/>
    <n v="1"/>
    <s v="линия перегрузки ТКО"/>
    <n v="1"/>
    <n v="2"/>
  </r>
  <r>
    <x v="22"/>
    <n v="1"/>
    <s v="основное производственное здание"/>
    <s v="линия перегрузки ТКО"/>
    <n v="4"/>
    <s v="труба"/>
    <x v="4"/>
    <n v="5.2248148409893991E-3"/>
    <n v="8.2384880412720851E-2"/>
    <s v="0004-01"/>
    <s v="линия перегрузки"/>
    <n v="12"/>
    <n v="365"/>
    <n v="4380"/>
    <n v="1"/>
    <s v="линия перегрузки ТКО"/>
    <n v="1"/>
    <n v="2"/>
  </r>
  <r>
    <x v="23"/>
    <n v="1"/>
    <s v="основное производственное здание"/>
    <s v="линия перегрузки ТКО"/>
    <n v="4"/>
    <s v="труба"/>
    <x v="5"/>
    <n v="1.3283427561837457E-2"/>
    <n v="0.20945308579505303"/>
    <s v="0004-01"/>
    <s v="линия перегрузки"/>
    <n v="12"/>
    <n v="365"/>
    <n v="4380"/>
    <n v="1"/>
    <s v="линия перегрузки ТКО"/>
    <n v="1"/>
    <n v="2"/>
  </r>
  <r>
    <x v="24"/>
    <n v="1"/>
    <s v="основное производственное здание"/>
    <s v="линия перегрузки ТКО"/>
    <n v="4"/>
    <s v="труба"/>
    <x v="6"/>
    <n v="8.5925777777777781E-2"/>
    <n v="1.3026527209600003"/>
    <s v="0004-02"/>
    <s v="погрузчик Hyundai HSD SL-763S"/>
    <n v="12"/>
    <n v="365"/>
    <n v="4380"/>
    <n v="1"/>
    <s v="линия перегрузки ТКО"/>
    <n v="1"/>
    <n v="2"/>
  </r>
  <r>
    <x v="25"/>
    <n v="1"/>
    <s v="основное производственное здание"/>
    <s v="линия перегрузки ТКО"/>
    <n v="4"/>
    <s v="труба"/>
    <x v="7"/>
    <n v="1.3962938888888889E-2"/>
    <n v="0.21168106715600002"/>
    <s v="0004-02"/>
    <s v="погрузчик Hyundai HSD SL-763S"/>
    <n v="12"/>
    <n v="365"/>
    <n v="4380"/>
    <n v="1"/>
    <s v="линия перегрузки ТКО"/>
    <n v="1"/>
    <n v="2"/>
  </r>
  <r>
    <x v="26"/>
    <n v="1"/>
    <s v="основное производственное здание"/>
    <s v="линия перегрузки ТКО"/>
    <n v="4"/>
    <s v="труба"/>
    <x v="8"/>
    <n v="1.2032222222222224E-2"/>
    <n v="0.18215473999999998"/>
    <s v="0004-02"/>
    <s v="погрузчик Hyundai HSD SL-763S"/>
    <n v="12"/>
    <n v="365"/>
    <n v="4380"/>
    <n v="1"/>
    <s v="линия перегрузки ТКО"/>
    <n v="1"/>
    <n v="2"/>
  </r>
  <r>
    <x v="27"/>
    <n v="1"/>
    <s v="основное производственное здание"/>
    <s v="линия перегрузки ТКО"/>
    <n v="4"/>
    <s v="труба"/>
    <x v="9"/>
    <n v="8.8827777777777776E-3"/>
    <n v="0.13326269960000003"/>
    <s v="0004-02"/>
    <s v="погрузчик Hyundai HSD SL-763S"/>
    <n v="12"/>
    <n v="365"/>
    <n v="4380"/>
    <n v="1"/>
    <s v="линия перегрузки ТКО"/>
    <n v="1"/>
    <n v="2"/>
  </r>
  <r>
    <x v="28"/>
    <n v="1"/>
    <s v="основное производственное здание"/>
    <s v="линия перегрузки ТКО"/>
    <n v="4"/>
    <s v="труба"/>
    <x v="4"/>
    <n v="7.1635000000000004E-2"/>
    <n v="1.0327316652"/>
    <s v="0004-02"/>
    <s v="погрузчик Hyundai HSD SL-763S"/>
    <n v="12"/>
    <n v="365"/>
    <n v="4380"/>
    <n v="1"/>
    <s v="линия перегрузки ТКО"/>
    <n v="1"/>
    <n v="2"/>
  </r>
  <r>
    <x v="29"/>
    <n v="1"/>
    <s v="основное производственное здание"/>
    <s v="линия перегрузки ТКО"/>
    <n v="4"/>
    <s v="труба"/>
    <x v="10"/>
    <n v="2.0497999999999999E-2"/>
    <n v="0.27939000000000003"/>
    <s v="0004-02"/>
    <s v="погрузчик Hyundai HSD SL-763S"/>
    <n v="12"/>
    <n v="365"/>
    <n v="4380"/>
    <n v="1"/>
    <s v="линия перегрузки ТКО"/>
    <n v="1"/>
    <n v="2"/>
  </r>
  <r>
    <x v="30"/>
    <n v="1"/>
    <s v="основное производственное здание"/>
    <s v="линия перегрузки ТКО"/>
    <n v="4"/>
    <s v="труба"/>
    <x v="11"/>
    <n v="6.1103766784452295E-3"/>
    <n v="9.634841946572438E-2"/>
    <s v="0004-03"/>
    <s v="замена масла"/>
    <n v="12"/>
    <n v="365"/>
    <n v="4380"/>
    <n v="1"/>
    <s v="линия перегрузки ТКО"/>
    <n v="1"/>
    <n v="2"/>
  </r>
  <r>
    <x v="31"/>
    <n v="2"/>
    <s v="котельная административного корпуса"/>
    <s v="котельная"/>
    <n v="5"/>
    <s v="дымовая труба"/>
    <x v="6"/>
    <n v="3.0192000000000001E-3"/>
    <n v="3.9224000000000004E-3"/>
    <s v="0005-01"/>
    <s v="котел Luna HT 1.850"/>
    <n v="24"/>
    <n v="217"/>
    <n v="5208"/>
    <n v="1"/>
    <s v="котельная"/>
    <n v="1"/>
    <n v="9"/>
  </r>
  <r>
    <x v="32"/>
    <n v="2"/>
    <s v="котельная административного корпуса"/>
    <s v="котельная"/>
    <n v="5"/>
    <s v="дымовая труба"/>
    <x v="7"/>
    <n v="4.9061999999999999E-4"/>
    <n v="6.3739000000000005E-4"/>
    <s v="0005-01"/>
    <s v="котел Luna HT 1.850"/>
    <n v="24"/>
    <n v="217"/>
    <n v="5208"/>
    <n v="1"/>
    <s v="котельная"/>
    <n v="1"/>
    <n v="9"/>
  </r>
  <r>
    <x v="33"/>
    <n v="2"/>
    <s v="котельная административного корпуса"/>
    <s v="котельная"/>
    <n v="5"/>
    <s v="дымовая труба"/>
    <x v="4"/>
    <n v="9.2151000000000021E-3"/>
    <n v="1.2969400000000001E-2"/>
    <s v="0005-01"/>
    <s v="котел Luna HT 1.850"/>
    <n v="24"/>
    <n v="217"/>
    <n v="5208"/>
    <n v="1"/>
    <s v="котельная"/>
    <n v="1"/>
    <n v="9"/>
  </r>
  <r>
    <x v="34"/>
    <n v="2"/>
    <s v="котельная административного корпуса"/>
    <s v="котельная"/>
    <n v="5"/>
    <s v="дымовая труба"/>
    <x v="12"/>
    <n v="9.427604626285714E-11"/>
    <n v="1.3257874285714286E-10"/>
    <s v="0005-01"/>
    <s v="котел Luna HT 1.850"/>
    <n v="24"/>
    <n v="217"/>
    <n v="5208"/>
    <n v="1"/>
    <s v="котельная"/>
    <n v="1"/>
    <n v="9"/>
  </r>
  <r>
    <x v="35"/>
    <n v="2"/>
    <s v="котельная административного корпуса"/>
    <s v="котельная"/>
    <n v="6"/>
    <s v="дымовая труба"/>
    <x v="6"/>
    <n v="3.0192000000000001E-3"/>
    <n v="3.9224000000000004E-3"/>
    <s v="0006-01"/>
    <s v="котел Luna HT 1.850"/>
    <n v="24"/>
    <n v="217"/>
    <n v="5208"/>
    <n v="1"/>
    <s v="котельная"/>
    <n v="1"/>
    <n v="9"/>
  </r>
  <r>
    <x v="36"/>
    <n v="2"/>
    <s v="котельная административного корпуса"/>
    <s v="котельная"/>
    <n v="6"/>
    <s v="дымовая труба"/>
    <x v="7"/>
    <n v="4.9061999999999999E-4"/>
    <n v="6.3739000000000005E-4"/>
    <s v="0006-01"/>
    <s v="котел Luna HT 1.850"/>
    <n v="24"/>
    <n v="217"/>
    <n v="5208"/>
    <n v="1"/>
    <s v="котельная"/>
    <n v="1"/>
    <n v="9"/>
  </r>
  <r>
    <x v="37"/>
    <n v="2"/>
    <s v="котельная административного корпуса"/>
    <s v="котельная"/>
    <n v="6"/>
    <s v="дымовая труба"/>
    <x v="4"/>
    <n v="9.2151000000000021E-3"/>
    <n v="1.2969400000000001E-2"/>
    <s v="0006-01"/>
    <s v="котел Luna HT 1.850"/>
    <n v="24"/>
    <n v="217"/>
    <n v="5208"/>
    <n v="1"/>
    <s v="котельная"/>
    <n v="1"/>
    <n v="9"/>
  </r>
  <r>
    <x v="38"/>
    <n v="2"/>
    <s v="котельная административного корпуса"/>
    <s v="котельная"/>
    <n v="6"/>
    <s v="дымовая труба"/>
    <x v="12"/>
    <n v="9.427604626285714E-11"/>
    <n v="1.3257874285714286E-10"/>
    <s v="0006-01"/>
    <s v="котел Luna HT 1.850"/>
    <n v="24"/>
    <n v="217"/>
    <n v="5208"/>
    <n v="1"/>
    <s v="котельная"/>
    <n v="1"/>
    <n v="9"/>
  </r>
  <r>
    <x v="39"/>
    <n v="3"/>
    <s v="котельная производственных корпусов"/>
    <s v="котельная"/>
    <n v="7"/>
    <s v="труба"/>
    <x v="6"/>
    <n v="6.2584000000000001E-2"/>
    <n v="9.8887200000000008E-2"/>
    <s v="0007-01"/>
    <s v="котел КВт(м)-0,6"/>
    <n v="24"/>
    <n v="217"/>
    <n v="5208"/>
    <n v="1"/>
    <s v="котельная"/>
    <n v="1"/>
    <n v="10"/>
  </r>
  <r>
    <x v="40"/>
    <n v="3"/>
    <s v="котельная производственных корпусов"/>
    <s v="котельная"/>
    <n v="7"/>
    <s v="труба"/>
    <x v="7"/>
    <n v="1.0169899999999999E-2"/>
    <n v="1.6069170000000001E-2"/>
    <s v="0007-01"/>
    <s v="котел КВт(м)-0,6"/>
    <n v="24"/>
    <n v="217"/>
    <n v="5208"/>
    <n v="1"/>
    <s v="котельная"/>
    <n v="1"/>
    <n v="10"/>
  </r>
  <r>
    <x v="41"/>
    <n v="3"/>
    <s v="котельная производственных корпусов"/>
    <s v="котельная"/>
    <n v="7"/>
    <s v="труба"/>
    <x v="4"/>
    <n v="1.54278264"/>
    <n v="3.9984000000000002"/>
    <s v="0007-01"/>
    <s v="котел КВт(м)-0,6"/>
    <n v="24"/>
    <n v="217"/>
    <n v="5208"/>
    <n v="1"/>
    <s v="котельная"/>
    <n v="1"/>
    <n v="10"/>
  </r>
  <r>
    <x v="42"/>
    <n v="3"/>
    <s v="котельная производственных корпусов"/>
    <s v="котельная"/>
    <n v="7"/>
    <s v="труба"/>
    <x v="12"/>
    <n v="5.7043202208300011E-7"/>
    <n v="1.4771295000000003E-6"/>
    <s v="0007-01"/>
    <s v="котел КВт(м)-0,6"/>
    <n v="24"/>
    <n v="217"/>
    <n v="5208"/>
    <n v="1"/>
    <s v="котельная"/>
    <n v="1"/>
    <n v="10"/>
  </r>
  <r>
    <x v="43"/>
    <n v="3"/>
    <s v="котельная производственных корпусов"/>
    <s v="котельная"/>
    <n v="7"/>
    <s v="труба"/>
    <x v="5"/>
    <n v="7.8713400000000027E-3"/>
    <n v="2.0400000000000005E-2"/>
    <s v="0007-01"/>
    <s v="котел КВт(м)-0,6"/>
    <n v="24"/>
    <n v="217"/>
    <n v="5208"/>
    <n v="1"/>
    <s v="котельная"/>
    <n v="1"/>
    <n v="10"/>
  </r>
  <r>
    <x v="44"/>
    <n v="3"/>
    <s v="котельная производственных корпусов"/>
    <s v="котельная"/>
    <n v="7"/>
    <s v="труба"/>
    <x v="8"/>
    <n v="8.1892659999999992E-2"/>
    <n v="0.21224000000000001"/>
    <s v="0007-01"/>
    <s v="котел КВт(м)-0,6"/>
    <n v="24"/>
    <n v="217"/>
    <n v="5208"/>
    <n v="1"/>
    <s v="котельная"/>
    <n v="1"/>
    <n v="10"/>
  </r>
  <r>
    <x v="45"/>
    <n v="3"/>
    <s v="котельная производственных корпусов"/>
    <s v="котельная"/>
    <n v="8"/>
    <s v="труба"/>
    <x v="6"/>
    <n v="2.79288E-2"/>
    <n v="1.392E-4"/>
    <s v="0008-01"/>
    <s v="котел КВт(м)-0,35"/>
    <n v="1"/>
    <n v="217"/>
    <n v="217"/>
    <n v="1"/>
    <s v="котельная"/>
    <n v="1"/>
    <n v="10"/>
  </r>
  <r>
    <x v="46"/>
    <n v="3"/>
    <s v="котельная производственных корпусов"/>
    <s v="котельная"/>
    <n v="8"/>
    <s v="труба"/>
    <x v="7"/>
    <n v="4.5384299999999995E-3"/>
    <n v="2.262E-5"/>
    <s v="0008-01"/>
    <s v="котел КВт(м)-0,35"/>
    <n v="1"/>
    <n v="217"/>
    <n v="217"/>
    <n v="1"/>
    <s v="котельная"/>
    <n v="1"/>
    <n v="10"/>
  </r>
  <r>
    <x v="47"/>
    <n v="3"/>
    <s v="котельная производственных корпусов"/>
    <s v="котельная"/>
    <n v="8"/>
    <s v="труба"/>
    <x v="4"/>
    <n v="0.76189511999999993"/>
    <n v="1.9991999999999999E-2"/>
    <s v="0008-01"/>
    <s v="котел КВт(м)-0,35"/>
    <n v="1"/>
    <n v="217"/>
    <n v="217"/>
    <n v="1"/>
    <s v="котельная"/>
    <n v="1"/>
    <n v="10"/>
  </r>
  <r>
    <x v="48"/>
    <n v="3"/>
    <s v="котельная производственных корпусов"/>
    <s v="котельная"/>
    <n v="8"/>
    <s v="труба"/>
    <x v="12"/>
    <n v="2.4878179134E-7"/>
    <n v="6.5223899999999998E-9"/>
    <s v="0008-01"/>
    <s v="котел КВт(м)-0,35"/>
    <n v="1"/>
    <n v="217"/>
    <n v="217"/>
    <n v="1"/>
    <s v="котельная"/>
    <n v="1"/>
    <n v="10"/>
  </r>
  <r>
    <x v="49"/>
    <n v="3"/>
    <s v="котельная производственных корпусов"/>
    <s v="котельная"/>
    <n v="8"/>
    <s v="труба"/>
    <x v="5"/>
    <n v="2.2865999999999993E-3"/>
    <n v="5.9999999999999995E-5"/>
    <s v="0008-01"/>
    <s v="котел КВт(м)-0,35"/>
    <n v="1"/>
    <n v="217"/>
    <n v="217"/>
    <n v="1"/>
    <s v="котельная"/>
    <n v="1"/>
    <n v="10"/>
  </r>
  <r>
    <x v="50"/>
    <n v="3"/>
    <s v="котельная производственных корпусов"/>
    <s v="котельная"/>
    <n v="8"/>
    <s v="труба"/>
    <x v="8"/>
    <n v="2.3789399999999999E-2"/>
    <n v="6.2399999999999999E-4"/>
    <s v="0008-01"/>
    <s v="котел КВт(м)-0,35"/>
    <n v="1"/>
    <n v="217"/>
    <n v="217"/>
    <n v="1"/>
    <s v="котельная"/>
    <n v="1"/>
    <n v="10"/>
  </r>
  <r>
    <x v="51"/>
    <n v="4"/>
    <s v="гараж"/>
    <s v="сварочный пост"/>
    <n v="14"/>
    <s v="вентиляционная труба"/>
    <x v="13"/>
    <n v="6.8700000000000003E-5"/>
    <n v="1.4674320000000001E-3"/>
    <s v="0014-01"/>
    <s v="сварочный пост"/>
    <n v="8"/>
    <n v="251"/>
    <n v="2008"/>
    <n v="1"/>
    <s v="сварочный пост"/>
    <n v="1"/>
    <n v="6"/>
  </r>
  <r>
    <x v="52"/>
    <n v="4"/>
    <s v="гараж"/>
    <s v="сварочный пост"/>
    <n v="14"/>
    <s v="вентиляционная труба"/>
    <x v="14"/>
    <n v="1.2299999999999999E-5"/>
    <n v="2.62728E-4"/>
    <s v="0014-01"/>
    <s v="сварочный пост"/>
    <n v="8"/>
    <n v="251"/>
    <n v="2008"/>
    <n v="1"/>
    <s v="сварочный пост"/>
    <n v="1"/>
    <n v="6"/>
  </r>
  <r>
    <x v="53"/>
    <n v="4"/>
    <s v="гараж"/>
    <s v="сварочный пост"/>
    <n v="14"/>
    <s v="вентиляционная труба"/>
    <x v="15"/>
    <n v="1.1999999999999999E-6"/>
    <n v="2.5631999999999998E-5"/>
    <s v="0014-01"/>
    <s v="сварочный пост"/>
    <n v="8"/>
    <n v="251"/>
    <n v="2008"/>
    <n v="1"/>
    <s v="сварочный пост"/>
    <n v="1"/>
    <n v="6"/>
  </r>
  <r>
    <x v="54"/>
    <n v="1"/>
    <s v="основное производственное здание"/>
    <s v="Участок приемки и выгрузки ТКО"/>
    <n v="6001"/>
    <s v="неорганизованный"/>
    <x v="0"/>
    <n v="4.17E-4"/>
    <n v="6.5752560000000007E-3"/>
    <s v="6001-01"/>
    <s v="выгрузка ТКО"/>
    <n v="12"/>
    <n v="365"/>
    <n v="4380"/>
    <n v="1"/>
    <s v="Участок приемки и выгрузки ТКО"/>
    <n v="1"/>
    <n v="5"/>
  </r>
  <r>
    <x v="55"/>
    <n v="1"/>
    <s v="основное производственное здание"/>
    <s v="Участок приемки и выгрузки ТКО"/>
    <n v="6001"/>
    <s v="неорганизованный"/>
    <x v="2"/>
    <n v="2.3E-5"/>
    <n v="3.6266400000000001E-4"/>
    <s v="6001-01"/>
    <s v="выгрузка ТКО"/>
    <n v="12"/>
    <n v="365"/>
    <n v="4380"/>
    <n v="1"/>
    <s v="Участок приемки и выгрузки ТКО"/>
    <n v="1"/>
    <n v="5"/>
  </r>
  <r>
    <x v="56"/>
    <n v="1"/>
    <s v="основное производственное здание"/>
    <s v="Участок приемки и выгрузки ТКО"/>
    <n v="6001"/>
    <s v="неорганизованный"/>
    <x v="5"/>
    <n v="1.2557077625570777E-2"/>
    <n v="0.19800000000000001"/>
    <s v="6001-01"/>
    <s v="выгрузка ТКО"/>
    <n v="12"/>
    <n v="365"/>
    <n v="4380"/>
    <n v="1"/>
    <s v="Участок приемки и выгрузки ТКО"/>
    <n v="1"/>
    <n v="5"/>
  </r>
  <r>
    <x v="57"/>
    <n v="1"/>
    <s v="основное производственное здание"/>
    <s v="Участок приемки и выгрузки ТКО"/>
    <n v="6001"/>
    <s v="неорганизованный"/>
    <x v="3"/>
    <n v="3.5E-4"/>
    <n v="5.5187999999999999E-3"/>
    <s v="6001-01"/>
    <s v="выгрузка ТКО"/>
    <n v="12"/>
    <n v="365"/>
    <n v="4380"/>
    <n v="1"/>
    <s v="Участок приемки и выгрузки ТКО"/>
    <n v="1"/>
    <n v="5"/>
  </r>
  <r>
    <x v="58"/>
    <n v="1"/>
    <s v="основное производственное здание"/>
    <s v="Участок приемки и выгрузки ТКО"/>
    <n v="6001"/>
    <s v="неорганизованный"/>
    <x v="4"/>
    <n v="6.0219999999999996E-3"/>
    <n v="9.4954895999999983E-2"/>
    <s v="6001-01"/>
    <s v="выгрузка ТКО"/>
    <n v="12"/>
    <n v="365"/>
    <n v="4380"/>
    <n v="1"/>
    <s v="Участок приемки и выгрузки ТКО"/>
    <n v="1"/>
    <n v="5"/>
  </r>
  <r>
    <x v="59"/>
    <n v="1"/>
    <s v="основное производственное здание"/>
    <s v="Участок приемки и выгрузки ТКО"/>
    <n v="6001"/>
    <s v="неорганизованный"/>
    <x v="6"/>
    <n v="3.279244444444445E-2"/>
    <n v="0.49768297696000002"/>
    <s v="6001-02"/>
    <s v="погрузчик Hyundai  HSL 850-7A"/>
    <n v="12"/>
    <n v="365"/>
    <n v="4380"/>
    <n v="1"/>
    <s v="Участок приемки и выгрузки ТКО"/>
    <n v="1"/>
    <n v="5"/>
  </r>
  <r>
    <x v="60"/>
    <n v="1"/>
    <s v="основное производственное здание"/>
    <s v="Участок приемки и выгрузки ТКО"/>
    <n v="6001"/>
    <s v="неорганизованный"/>
    <x v="7"/>
    <n v="5.328772222222224E-3"/>
    <n v="8.0873483756000009E-2"/>
    <s v="6001-02"/>
    <s v="погрузчик Hyundai  HSL 850-7A"/>
    <n v="12"/>
    <n v="365"/>
    <n v="4380"/>
    <n v="1"/>
    <s v="Участок приемки и выгрузки ТКО"/>
    <n v="1"/>
    <n v="5"/>
  </r>
  <r>
    <x v="61"/>
    <n v="1"/>
    <s v="основное производственное здание"/>
    <s v="Участок приемки и выгрузки ТКО"/>
    <n v="6001"/>
    <s v="неорганизованный"/>
    <x v="8"/>
    <n v="6.7494444444444451E-3"/>
    <n v="8.6357965940000017E-2"/>
    <s v="6001-02"/>
    <s v="погрузчик Hyundai  HSL 850-7A"/>
    <n v="12"/>
    <n v="365"/>
    <n v="4380"/>
    <n v="1"/>
    <s v="Участок приемки и выгрузки ТКО"/>
    <n v="1"/>
    <n v="5"/>
  </r>
  <r>
    <x v="62"/>
    <n v="1"/>
    <s v="основное производственное здание"/>
    <s v="Участок приемки и выгрузки ТКО"/>
    <n v="6001"/>
    <s v="неорганизованный"/>
    <x v="9"/>
    <n v="3.9622222222222229E-3"/>
    <n v="5.4130510020000008E-2"/>
    <s v="6001-02"/>
    <s v="погрузчик Hyundai  HSL 850-7A"/>
    <n v="12"/>
    <n v="365"/>
    <n v="4380"/>
    <n v="1"/>
    <s v="Участок приемки и выгрузки ТКО"/>
    <n v="1"/>
    <n v="5"/>
  </r>
  <r>
    <x v="63"/>
    <n v="1"/>
    <s v="основное производственное здание"/>
    <s v="Участок приемки и выгрузки ТКО"/>
    <n v="6001"/>
    <s v="неорганизованный"/>
    <x v="4"/>
    <n v="3.1873888888888889E-2"/>
    <n v="0.43059375958000001"/>
    <s v="6001-02"/>
    <s v="погрузчик Hyundai  HSL 850-7A"/>
    <n v="12"/>
    <n v="365"/>
    <n v="4380"/>
    <n v="1"/>
    <s v="Участок приемки и выгрузки ТКО"/>
    <n v="1"/>
    <n v="5"/>
  </r>
  <r>
    <x v="64"/>
    <n v="1"/>
    <s v="основное производственное здание"/>
    <s v="Участок приемки и выгрузки ТКО"/>
    <n v="6001"/>
    <s v="неорганизованный"/>
    <x v="10"/>
    <n v="9.0216666666666674E-3"/>
    <n v="0.113095"/>
    <s v="6001-02"/>
    <s v="погрузчик Hyundai  HSL 850-7A"/>
    <n v="12"/>
    <n v="365"/>
    <n v="4380"/>
    <n v="1"/>
    <s v="Участок приемки и выгрузки ТКО"/>
    <n v="1"/>
    <n v="5"/>
  </r>
  <r>
    <x v="65"/>
    <n v="1"/>
    <s v="основное производственное здание"/>
    <s v="Участок компактирования ТКО "/>
    <n v="6002"/>
    <s v="неорганизованный"/>
    <x v="6"/>
    <n v="3.600000000000001E-7"/>
    <n v="1.9480128E-4"/>
    <s v="6002-01"/>
    <s v=" мусоровоз ИВЕКО_x000a_"/>
    <n v="12"/>
    <n v="365"/>
    <n v="4380"/>
    <n v="1"/>
    <s v="Участок компактирования ТКО "/>
    <n v="1"/>
    <n v="5"/>
  </r>
  <r>
    <x v="66"/>
    <n v="1"/>
    <s v="основное производственное здание"/>
    <s v="Участок компактирования ТКО "/>
    <n v="6002"/>
    <s v="неорганизованный"/>
    <x v="7"/>
    <n v="5.8500000000000014E-8"/>
    <n v="3.1655207999999997E-5"/>
    <s v="6002-01"/>
    <s v=" мусоровоз ИВЕКО_x000a_"/>
    <n v="12"/>
    <n v="365"/>
    <n v="4380"/>
    <n v="1"/>
    <s v="Участок компактирования ТКО "/>
    <n v="1"/>
    <n v="5"/>
  </r>
  <r>
    <x v="67"/>
    <n v="1"/>
    <s v="основное производственное здание"/>
    <s v="Участок компактирования ТКО "/>
    <n v="6002"/>
    <s v="неорганизованный"/>
    <x v="8"/>
    <n v="5.0400000000000001E-8"/>
    <n v="1.3052E-5"/>
    <s v="6002-01"/>
    <s v=" мусоровоз ИВЕКО_x000a_"/>
    <n v="12"/>
    <n v="365"/>
    <n v="4380"/>
    <n v="1"/>
    <s v="Участок компактирования ТКО "/>
    <n v="1"/>
    <n v="5"/>
  </r>
  <r>
    <x v="68"/>
    <n v="1"/>
    <s v="основное производственное здание"/>
    <s v="Участок компактирования ТКО "/>
    <n v="6002"/>
    <s v="неорганизованный"/>
    <x v="9"/>
    <n v="9.9000000000000013E-8"/>
    <n v="2.5369840000000002E-5"/>
    <s v="6002-01"/>
    <s v=" мусоровоз ИВЕКО_x000a_"/>
    <n v="12"/>
    <n v="365"/>
    <n v="4380"/>
    <n v="1"/>
    <s v="Участок компактирования ТКО "/>
    <n v="1"/>
    <n v="5"/>
  </r>
  <r>
    <x v="69"/>
    <n v="1"/>
    <s v="основное производственное здание"/>
    <s v="Участок компактирования ТКО "/>
    <n v="6002"/>
    <s v="неорганизованный"/>
    <x v="4"/>
    <n v="9.2970000000000018E-7"/>
    <n v="2.4350159999999999E-4"/>
    <s v="6002-01"/>
    <s v=" мусоровоз ИВЕКО_x000a_"/>
    <n v="12"/>
    <n v="365"/>
    <n v="4380"/>
    <n v="1"/>
    <s v="Участок компактирования ТКО "/>
    <n v="1"/>
    <n v="5"/>
  </r>
  <r>
    <x v="70"/>
    <n v="1"/>
    <s v="основное производственное здание"/>
    <s v="Участок компактирования ТКО "/>
    <n v="6002"/>
    <s v="неорганизованный"/>
    <x v="10"/>
    <n v="1.2960000000000002E-7"/>
    <n v="3.4669600000000004E-5"/>
    <s v="6002-01"/>
    <s v=" мусоровоз ИВЕКО_x000a_"/>
    <n v="12"/>
    <n v="365"/>
    <n v="4380"/>
    <n v="1"/>
    <s v="Участок компактирования ТКО "/>
    <n v="1"/>
    <n v="5"/>
  </r>
  <r>
    <x v="71"/>
    <n v="1"/>
    <s v="основное производственное здание"/>
    <s v="Участок компактирования ТКО "/>
    <n v="6002"/>
    <s v="неорганизованный"/>
    <x v="6"/>
    <n v="3.0960000000000002E-7"/>
    <n v="7.635456000000002E-5"/>
    <s v="6002-02"/>
    <s v="автомобиль SCANIA P400"/>
    <n v="12"/>
    <n v="365"/>
    <n v="4380"/>
    <n v="1"/>
    <s v="Участок компактирования ТКО "/>
    <n v="1"/>
    <n v="5"/>
  </r>
  <r>
    <x v="72"/>
    <n v="1"/>
    <s v="основное производственное здание"/>
    <s v="Участок компактирования ТКО "/>
    <n v="6002"/>
    <s v="неорганизованный"/>
    <x v="7"/>
    <n v="5.0310000000000012E-8"/>
    <n v="1.2407616000000002E-5"/>
    <s v="6002-02"/>
    <s v="автомобиль SCANIA P400"/>
    <n v="12"/>
    <n v="365"/>
    <n v="4380"/>
    <n v="1"/>
    <s v="Участок компактирования ТКО "/>
    <n v="1"/>
    <n v="5"/>
  </r>
  <r>
    <x v="73"/>
    <n v="1"/>
    <s v="основное производственное здание"/>
    <s v="Участок компактирования ТКО "/>
    <n v="6002"/>
    <s v="неорганизованный"/>
    <x v="8"/>
    <n v="4.5000000000000006E-8"/>
    <n v="5.5062000000000007E-6"/>
    <s v="6002-02"/>
    <s v="автомобиль SCANIA P400"/>
    <n v="12"/>
    <n v="365"/>
    <n v="4380"/>
    <n v="1"/>
    <s v="Участок компактирования ТКО "/>
    <n v="1"/>
    <n v="5"/>
  </r>
  <r>
    <x v="74"/>
    <n v="1"/>
    <s v="основное производственное здание"/>
    <s v="Участок компактирования ТКО "/>
    <n v="6002"/>
    <s v="неорганизованный"/>
    <x v="9"/>
    <n v="9.0000000000000012E-8"/>
    <n v="1.123696E-5"/>
    <s v="6002-02"/>
    <s v="автомобиль SCANIA P400"/>
    <n v="12"/>
    <n v="365"/>
    <n v="4380"/>
    <n v="1"/>
    <s v="Участок компактирования ТКО "/>
    <n v="1"/>
    <n v="5"/>
  </r>
  <r>
    <x v="75"/>
    <n v="1"/>
    <s v="основное производственное здание"/>
    <s v="Участок компактирования ТКО "/>
    <n v="6002"/>
    <s v="неорганизованный"/>
    <x v="4"/>
    <n v="7.2000000000000009E-7"/>
    <n v="9.5443200000000015E-5"/>
    <s v="6002-02"/>
    <s v="автомобиль SCANIA P400"/>
    <n v="12"/>
    <n v="365"/>
    <n v="4380"/>
    <n v="1"/>
    <s v="Участок компактирования ТКО "/>
    <n v="1"/>
    <n v="5"/>
  </r>
  <r>
    <x v="76"/>
    <n v="1"/>
    <s v="основное производственное здание"/>
    <s v="Участок компактирования ТКО "/>
    <n v="6002"/>
    <s v="неорганизованный"/>
    <x v="10"/>
    <n v="9.9900000000000014E-8"/>
    <n v="1.3052E-5"/>
    <s v="6002-02"/>
    <s v="автомобиль SCANIA P400"/>
    <n v="12"/>
    <n v="365"/>
    <n v="4380"/>
    <n v="1"/>
    <s v="Участок компактирования ТКО "/>
    <m/>
    <n v="5"/>
  </r>
  <r>
    <x v="77"/>
    <n v="1"/>
    <s v="основное производственное здание"/>
    <s v="Участок компактирования ТКО "/>
    <n v="6002"/>
    <s v="неорганизованный"/>
    <x v="6"/>
    <n v="3.1679999999999998E-7"/>
    <n v="1.5629824000000002E-4"/>
    <s v="6002-03"/>
    <s v="автомобиль Камаз 65201"/>
    <n v="12"/>
    <n v="365"/>
    <n v="4380"/>
    <n v="1"/>
    <s v="Участок компактирования ТКО "/>
    <n v="1"/>
    <n v="5"/>
  </r>
  <r>
    <x v="78"/>
    <n v="1"/>
    <s v="основное производственное здание"/>
    <s v="Участок компактирования ТКО "/>
    <n v="6002"/>
    <s v="неорганизованный"/>
    <x v="7"/>
    <n v="5.1480000000000008E-8"/>
    <n v="2.5398464000000002E-5"/>
    <s v="6002-03"/>
    <s v="автомобиль Камаз 65201"/>
    <n v="12"/>
    <n v="365"/>
    <n v="4380"/>
    <n v="1"/>
    <s v="Участок компактирования ТКО "/>
    <n v="1"/>
    <n v="5"/>
  </r>
  <r>
    <x v="79"/>
    <n v="1"/>
    <s v="основное производственное здание"/>
    <s v="Участок компактирования ТКО "/>
    <n v="6002"/>
    <s v="неорганизованный"/>
    <x v="8"/>
    <n v="3.9600000000000004E-8"/>
    <n v="1.01968E-5"/>
    <s v="6002-03"/>
    <s v="автомобиль Камаз 65201"/>
    <n v="12"/>
    <n v="365"/>
    <n v="4380"/>
    <n v="1"/>
    <s v="Участок компактирования ТКО "/>
    <n v="1"/>
    <n v="5"/>
  </r>
  <r>
    <x v="80"/>
    <n v="1"/>
    <s v="основное производственное здание"/>
    <s v="Участок компактирования ТКО "/>
    <n v="6002"/>
    <s v="неорганизованный"/>
    <x v="9"/>
    <n v="6.3000000000000008E-8"/>
    <n v="1.7538640000000008E-5"/>
    <s v="6002-03"/>
    <s v="автомобиль Камаз 65201"/>
    <n v="12"/>
    <n v="365"/>
    <n v="4380"/>
    <n v="1"/>
    <s v="Участок компактирования ТКО "/>
    <n v="1"/>
    <n v="5"/>
  </r>
  <r>
    <x v="81"/>
    <n v="1"/>
    <s v="основное производственное здание"/>
    <s v="Участок компактирования ТКО "/>
    <n v="6002"/>
    <s v="неорганизованный"/>
    <x v="4"/>
    <n v="7.398000000000001E-7"/>
    <n v="1.953728E-4"/>
    <s v="6002-03"/>
    <s v="автомобиль Камаз 65201"/>
    <n v="12"/>
    <n v="365"/>
    <n v="4380"/>
    <n v="1"/>
    <s v="Участок компактирования ТКО "/>
    <n v="1"/>
    <n v="5"/>
  </r>
  <r>
    <x v="82"/>
    <n v="1"/>
    <s v="основное производственное здание"/>
    <s v="Участок компактирования ТКО "/>
    <n v="6002"/>
    <s v="неорганизованный"/>
    <x v="10"/>
    <n v="1.1970000000000002E-7"/>
    <n v="3.1814399999999998E-5"/>
    <s v="6002-03"/>
    <s v="автомобиль Камаз 65201"/>
    <n v="12"/>
    <n v="365"/>
    <n v="4380"/>
    <n v="1"/>
    <s v="Участок компактирования ТКО "/>
    <n v="1"/>
    <n v="5"/>
  </r>
  <r>
    <x v="83"/>
    <n v="1"/>
    <s v="основное производственное здание"/>
    <s v="Участок компактирования ТКО "/>
    <n v="6002"/>
    <s v="неорганизованный"/>
    <x v="6"/>
    <n v="2.7360000000000001E-7"/>
    <n v="6.2486719999999994E-5"/>
    <s v="6002-04"/>
    <s v="автомобиль TGM 18.250"/>
    <n v="12"/>
    <n v="365"/>
    <n v="4380"/>
    <n v="1"/>
    <s v="Участок компактирования ТКО "/>
    <n v="1"/>
    <n v="5"/>
  </r>
  <r>
    <x v="84"/>
    <n v="1"/>
    <s v="основное производственное здание"/>
    <s v="Участок компактирования ТКО "/>
    <n v="6002"/>
    <s v="неорганизованный"/>
    <x v="7"/>
    <n v="4.4460000000000009E-8"/>
    <n v="1.0154092E-5"/>
    <s v="6002-04"/>
    <s v="автомобиль TGM 18.250"/>
    <n v="12"/>
    <n v="365"/>
    <n v="4380"/>
    <n v="1"/>
    <s v="Участок компактирования ТКО "/>
    <n v="1"/>
    <n v="5"/>
  </r>
  <r>
    <x v="85"/>
    <n v="1"/>
    <s v="основное производственное здание"/>
    <s v="Участок компактирования ТКО "/>
    <n v="6002"/>
    <s v="неорганизованный"/>
    <x v="8"/>
    <n v="2.9700000000000005E-8"/>
    <n v="3.6708000000000001E-6"/>
    <s v="6002-04"/>
    <s v="автомобиль TGM 18.250"/>
    <n v="12"/>
    <n v="365"/>
    <n v="4380"/>
    <n v="1"/>
    <s v="Участок компактирования ТКО "/>
    <n v="1"/>
    <n v="5"/>
  </r>
  <r>
    <x v="86"/>
    <n v="1"/>
    <s v="основное производственное здание"/>
    <s v="Участок компактирования ТКО "/>
    <n v="6002"/>
    <s v="неорганизованный"/>
    <x v="9"/>
    <n v="6.3000000000000008E-8"/>
    <n v="7.7190399999999995E-6"/>
    <s v="6002-04"/>
    <s v="автомобиль TGM 18.250"/>
    <n v="12"/>
    <n v="365"/>
    <n v="4380"/>
    <n v="1"/>
    <s v="Участок компактирования ТКО "/>
    <n v="1"/>
    <n v="5"/>
  </r>
  <r>
    <x v="87"/>
    <n v="1"/>
    <s v="основное производственное здание"/>
    <s v="Участок компактирования ТКО "/>
    <n v="6002"/>
    <s v="неорганизованный"/>
    <x v="4"/>
    <n v="5.9039999999999999E-7"/>
    <n v="7.8108399999999992E-5"/>
    <s v="6002-04"/>
    <s v="автомобиль TGM 18.250"/>
    <n v="12"/>
    <n v="365"/>
    <n v="4380"/>
    <n v="1"/>
    <s v="Участок компактирования ТКО "/>
    <n v="1"/>
    <n v="5"/>
  </r>
  <r>
    <x v="88"/>
    <n v="1"/>
    <s v="основное производственное здание"/>
    <s v="Участок компактирования ТКО "/>
    <n v="6002"/>
    <s v="неорганизованный"/>
    <x v="10"/>
    <n v="8.0100000000000009E-8"/>
    <n v="1.0808800000000001E-5"/>
    <s v="6002-04"/>
    <s v="автомобиль TGM 18.250"/>
    <n v="12"/>
    <n v="365"/>
    <n v="4380"/>
    <n v="1"/>
    <s v="Участок компактирования ТКО "/>
    <n v="1"/>
    <n v="5"/>
  </r>
  <r>
    <x v="89"/>
    <n v="5"/>
    <s v="дезбарьер"/>
    <s v="дезбарьер"/>
    <n v="6003"/>
    <s v="неорганизованный"/>
    <x v="16"/>
    <n v="1.8834444444444446E-5"/>
    <n v="1.6272960000000001E-4"/>
    <s v="6003-01"/>
    <s v="ванна с дезсредством"/>
    <n v="12"/>
    <n v="200"/>
    <n v="2400"/>
    <n v="1"/>
    <s v="дезбарьер"/>
    <n v="1"/>
    <n v="2"/>
  </r>
  <r>
    <x v="90"/>
    <n v="5"/>
    <s v="дезбарьер"/>
    <s v="дезбарьер"/>
    <n v="6003"/>
    <s v="неорганизованный"/>
    <x v="17"/>
    <n v="3.4741666666666667E-6"/>
    <n v="3.0016800000000004E-5"/>
    <s v="6003-01"/>
    <s v="ванна с дезсредством"/>
    <n v="12"/>
    <n v="200"/>
    <n v="2400"/>
    <n v="1"/>
    <s v="дезбарьер"/>
    <n v="1"/>
    <n v="2"/>
  </r>
  <r>
    <x v="91"/>
    <n v="6"/>
    <s v="открытая стоянка"/>
    <s v="открытая стоянка"/>
    <n v="6005"/>
    <s v="стоянка"/>
    <x v="6"/>
    <n v="1.2252933333333334E-2"/>
    <n v="1.0163041919999997E-2"/>
    <s v="6005-01"/>
    <s v="погрузчик Hyundai HSD SL-763S"/>
    <n v="0.5"/>
    <n v="365"/>
    <n v="182.5"/>
    <n v="2"/>
    <s v="открытая стоянка"/>
    <n v="1"/>
    <n v="5"/>
  </r>
  <r>
    <x v="92"/>
    <n v="6"/>
    <s v="открытая стоянка"/>
    <s v="открытая стоянка"/>
    <n v="6005"/>
    <s v="стоянка"/>
    <x v="7"/>
    <n v="1.9911016666666666E-3"/>
    <n v="1.6514943120000004E-3"/>
    <s v="6005-01"/>
    <s v="погрузчик Hyundai HSD SL-763S"/>
    <n v="0.5"/>
    <n v="365"/>
    <n v="182.5"/>
    <n v="2"/>
    <s v="открытая стоянка"/>
    <n v="1"/>
    <n v="5"/>
  </r>
  <r>
    <x v="93"/>
    <n v="6"/>
    <s v="открытая стоянка"/>
    <s v="открытая стоянка"/>
    <n v="6005"/>
    <s v="стоянка"/>
    <x v="8"/>
    <n v="7.9985555555555574E-3"/>
    <n v="5.40621104E-3"/>
    <s v="6005-01"/>
    <s v="погрузчик Hyundai HSD SL-763S"/>
    <n v="0.5"/>
    <n v="365"/>
    <n v="182.5"/>
    <n v="2"/>
    <s v="открытая стоянка"/>
    <n v="1"/>
    <n v="5"/>
  </r>
  <r>
    <x v="94"/>
    <n v="6"/>
    <s v="открытая стоянка"/>
    <s v="открытая стоянка"/>
    <n v="6005"/>
    <s v="стоянка"/>
    <x v="9"/>
    <n v="2.4910555555555558E-3"/>
    <n v="2.0925784399999994E-3"/>
    <s v="6005-01"/>
    <s v="погрузчик Hyundai HSD SL-763S"/>
    <n v="0.5"/>
    <n v="365"/>
    <n v="182.5"/>
    <n v="2"/>
    <s v="открытая стоянка"/>
    <n v="1"/>
    <n v="5"/>
  </r>
  <r>
    <x v="95"/>
    <n v="6"/>
    <s v="открытая стоянка"/>
    <s v="открытая стоянка"/>
    <n v="6005"/>
    <s v="стоянка"/>
    <x v="4"/>
    <n v="9.9821277777777787E-2"/>
    <n v="7.4917356680000019E-2"/>
    <s v="6005-01"/>
    <s v="погрузчик Hyundai HSD SL-763S"/>
    <n v="0.5"/>
    <n v="365"/>
    <n v="182.5"/>
    <n v="2"/>
    <s v="открытая стоянка"/>
    <n v="1"/>
    <n v="5"/>
  </r>
  <r>
    <x v="96"/>
    <n v="6"/>
    <s v="открытая стоянка"/>
    <s v="открытая стоянка"/>
    <n v="6005"/>
    <s v="стоянка"/>
    <x v="10"/>
    <n v="1.618672222222222E-2"/>
    <n v="1.1568731560000002E-2"/>
    <s v="6005-01"/>
    <s v="погрузчик Hyundai HSD SL-763S"/>
    <n v="0.5"/>
    <n v="365"/>
    <n v="182.5"/>
    <n v="2"/>
    <s v="открытая стоянка"/>
    <n v="1"/>
    <n v="5"/>
  </r>
  <r>
    <x v="97"/>
    <n v="6"/>
    <s v="открытая стоянка"/>
    <s v="открытая стоянка"/>
    <n v="6005"/>
    <s v="стоянка"/>
    <x v="6"/>
    <n v="4.6196000000000006E-3"/>
    <n v="1.9591369600000003E-3"/>
    <s v="6005-02"/>
    <s v="погрузчик Hyundai HSD SL-763S"/>
    <n v="0.5"/>
    <n v="365"/>
    <n v="182.5"/>
    <n v="2"/>
    <s v="открытая стоянка"/>
    <n v="1"/>
    <n v="5"/>
  </r>
  <r>
    <x v="98"/>
    <n v="6"/>
    <s v="открытая стоянка"/>
    <s v="открытая стоянка"/>
    <n v="6005"/>
    <s v="стоянка"/>
    <x v="7"/>
    <n v="7.5068500000000007E-4"/>
    <n v="3.1835975600000001E-4"/>
    <s v="6005-02"/>
    <s v="погрузчик Hyundai  SL-733S"/>
    <n v="0.5"/>
    <n v="365"/>
    <n v="182.5"/>
    <n v="1"/>
    <s v="открытая стоянка"/>
    <n v="1"/>
    <n v="5"/>
  </r>
  <r>
    <x v="99"/>
    <n v="6"/>
    <s v="открытая стоянка"/>
    <s v="открытая стоянка"/>
    <n v="6005"/>
    <s v="стоянка"/>
    <x v="8"/>
    <n v="2.8235000000000001E-3"/>
    <n v="9.524359400000001E-4"/>
    <s v="6005-02"/>
    <s v="погрузчик Hyundai  SL-733S"/>
    <n v="0.5"/>
    <n v="365"/>
    <n v="182.5"/>
    <n v="1"/>
    <s v="открытая стоянка"/>
    <n v="1"/>
    <n v="5"/>
  </r>
  <r>
    <x v="100"/>
    <n v="6"/>
    <s v="открытая стоянка"/>
    <s v="открытая стоянка"/>
    <n v="6005"/>
    <s v="стоянка"/>
    <x v="9"/>
    <n v="9.6411111111111101E-4"/>
    <n v="4.0796001999999988E-4"/>
    <s v="6005-02"/>
    <s v="погрузчик Hyundai  SL-733S"/>
    <n v="0.5"/>
    <n v="365"/>
    <n v="182.5"/>
    <n v="1"/>
    <s v="открытая стоянка"/>
    <n v="1"/>
    <n v="5"/>
  </r>
  <r>
    <x v="101"/>
    <n v="6"/>
    <s v="открытая стоянка"/>
    <s v="открытая стоянка"/>
    <n v="6005"/>
    <s v="стоянка"/>
    <x v="4"/>
    <n v="3.8026166666666673E-2"/>
    <n v="1.4128449579999999E-2"/>
    <s v="6005-02"/>
    <s v="погрузчик Hyundai  SL-733S"/>
    <n v="0.5"/>
    <n v="365"/>
    <n v="182.5"/>
    <n v="1"/>
    <s v="открытая стоянка"/>
    <n v="1"/>
    <n v="5"/>
  </r>
  <r>
    <x v="102"/>
    <n v="6"/>
    <s v="открытая стоянка"/>
    <s v="открытая стоянка"/>
    <n v="6005"/>
    <s v="стоянка"/>
    <x v="10"/>
    <n v="6.1584999999999999E-3"/>
    <n v="2.3079867400000002E-3"/>
    <s v="6005-02"/>
    <s v="погрузчик Hyundai  SL-733S"/>
    <n v="0.5"/>
    <n v="365"/>
    <n v="182.5"/>
    <n v="1"/>
    <s v="открытая стоянка"/>
    <n v="1"/>
    <n v="5"/>
  </r>
  <r>
    <x v="103"/>
    <n v="6"/>
    <s v="открытая стоянка"/>
    <s v="открытая стоянка"/>
    <n v="6005"/>
    <s v="стоянка"/>
    <x v="6"/>
    <n v="4.6196000000000006E-3"/>
    <n v="3.9182739200000006E-3"/>
    <s v="6005-03"/>
    <s v="погрузчик Hyundai  HSL 850-7A"/>
    <n v="0.5"/>
    <n v="365"/>
    <n v="182.5"/>
    <n v="2"/>
    <s v="открытая стоянка"/>
    <n v="1"/>
    <n v="5"/>
  </r>
  <r>
    <x v="104"/>
    <n v="6"/>
    <s v="открытая стоянка"/>
    <s v="открытая стоянка"/>
    <n v="6005"/>
    <s v="стоянка"/>
    <x v="7"/>
    <n v="7.5068500000000007E-4"/>
    <n v="6.3671951200000001E-4"/>
    <s v="6005-03"/>
    <s v="погрузчик Hyundai  HSL 850-7A"/>
    <n v="0.5"/>
    <n v="365"/>
    <n v="182.5"/>
    <n v="2"/>
    <s v="открытая стоянка"/>
    <n v="1"/>
    <n v="5"/>
  </r>
  <r>
    <x v="105"/>
    <n v="6"/>
    <s v="открытая стоянка"/>
    <s v="открытая стоянка"/>
    <n v="6005"/>
    <s v="стоянка"/>
    <x v="8"/>
    <n v="2.8235000000000001E-3"/>
    <n v="1.9048718800000002E-3"/>
    <s v="6005-03"/>
    <s v="погрузчик Hyundai  HSL 850-7A"/>
    <n v="0.5"/>
    <n v="365"/>
    <n v="182.5"/>
    <n v="2"/>
    <s v="открытая стоянка"/>
    <n v="1"/>
    <n v="5"/>
  </r>
  <r>
    <x v="106"/>
    <n v="6"/>
    <s v="открытая стоянка"/>
    <s v="открытая стоянка"/>
    <n v="6005"/>
    <s v="стоянка"/>
    <x v="9"/>
    <n v="9.6411111111111101E-4"/>
    <n v="8.1592003999999977E-4"/>
    <s v="6005-03"/>
    <s v="погрузчик Hyundai  HSL 850-7A"/>
    <n v="0.5"/>
    <n v="365"/>
    <n v="182.5"/>
    <n v="2"/>
    <s v="открытая стоянка"/>
    <n v="1"/>
    <n v="5"/>
  </r>
  <r>
    <x v="107"/>
    <n v="6"/>
    <s v="открытая стоянка"/>
    <s v="открытая стоянка"/>
    <n v="6005"/>
    <s v="стоянка"/>
    <x v="4"/>
    <n v="3.8026166666666673E-2"/>
    <n v="2.8256899159999998E-2"/>
    <s v="6005-03"/>
    <s v="погрузчик Hyundai  HSL 850-7A"/>
    <n v="0.5"/>
    <n v="365"/>
    <n v="182.5"/>
    <n v="2"/>
    <s v="открытая стоянка"/>
    <n v="1"/>
    <n v="5"/>
  </r>
  <r>
    <x v="108"/>
    <n v="6"/>
    <s v="открытая стоянка"/>
    <s v="открытая стоянка"/>
    <n v="6005"/>
    <s v="стоянка"/>
    <x v="10"/>
    <n v="6.1584999999999999E-3"/>
    <n v="4.6159734800000005E-3"/>
    <s v="6005-03"/>
    <s v="погрузчик Hyundai  HSL 850-7A"/>
    <n v="0.5"/>
    <n v="365"/>
    <n v="182.5"/>
    <n v="2"/>
    <s v="открытая стоянка"/>
    <n v="1"/>
    <n v="5"/>
  </r>
  <r>
    <x v="109"/>
    <n v="6"/>
    <s v="открытая стоянка"/>
    <s v="открытая стоянка"/>
    <n v="6005"/>
    <s v="стоянка"/>
    <x v="6"/>
    <n v="9.1261111111111109E-3"/>
    <n v="5.0987280000000012E-3"/>
    <s v="6005-04"/>
    <s v="мусоровоз ИВЕКО"/>
    <n v="0.5"/>
    <n v="365"/>
    <n v="182.5"/>
    <n v="1"/>
    <s v="открытая стоянка"/>
    <n v="1"/>
    <n v="5"/>
  </r>
  <r>
    <x v="110"/>
    <n v="6"/>
    <s v="открытая стоянка"/>
    <s v="открытая стоянка"/>
    <n v="6005"/>
    <s v="стоянка"/>
    <x v="7"/>
    <n v="1.4829930555555555E-3"/>
    <n v="8.2854329999999994E-4"/>
    <s v="6005-04"/>
    <s v="мусоровоз ИВЕКО"/>
    <n v="0.5"/>
    <n v="365"/>
    <n v="182.5"/>
    <n v="1"/>
    <s v="открытая стоянка"/>
    <n v="1"/>
    <n v="5"/>
  </r>
  <r>
    <x v="111"/>
    <n v="6"/>
    <s v="открытая стоянка"/>
    <s v="открытая стоянка"/>
    <n v="6005"/>
    <s v="стоянка"/>
    <x v="8"/>
    <n v="9.020833333333333E-4"/>
    <n v="4.4806725000000005E-4"/>
    <s v="6005-04"/>
    <s v="мусоровоз ИВЕКО"/>
    <n v="0.5"/>
    <n v="365"/>
    <n v="182.5"/>
    <n v="1"/>
    <s v="открытая стоянка"/>
    <n v="1"/>
    <n v="5"/>
  </r>
  <r>
    <x v="112"/>
    <n v="6"/>
    <s v="открытая стоянка"/>
    <s v="открытая стоянка"/>
    <n v="6005"/>
    <s v="стоянка"/>
    <x v="9"/>
    <n v="7.8737499999999999E-4"/>
    <n v="4.8260944499999996E-4"/>
    <s v="6005-04"/>
    <s v="мусоровоз ИВЕКО"/>
    <n v="0.5"/>
    <n v="365"/>
    <n v="182.5"/>
    <n v="1"/>
    <s v="открытая стоянка"/>
    <n v="1"/>
    <n v="5"/>
  </r>
  <r>
    <x v="113"/>
    <n v="6"/>
    <s v="открытая стоянка"/>
    <s v="открытая стоянка"/>
    <n v="6005"/>
    <s v="стоянка"/>
    <x v="4"/>
    <n v="4.6399861111111114E-2"/>
    <n v="1.996313E-3"/>
    <s v="6005-04"/>
    <s v="мусоровоз ИВЕКО"/>
    <n v="0.5"/>
    <n v="365"/>
    <n v="182.5"/>
    <n v="1"/>
    <s v="открытая стоянка"/>
    <n v="1"/>
    <n v="5"/>
  </r>
  <r>
    <x v="114"/>
    <n v="6"/>
    <s v="открытая стоянка"/>
    <s v="открытая стоянка"/>
    <n v="6005"/>
    <s v="стоянка"/>
    <x v="10"/>
    <n v="6.2415277777777781E-3"/>
    <n v="3.2656795500000005E-3"/>
    <s v="6005-04"/>
    <s v="мусоровоз ИВЕКО"/>
    <n v="0.5"/>
    <n v="365"/>
    <n v="182.5"/>
    <n v="1"/>
    <s v="открытая стоянка"/>
    <n v="1"/>
    <n v="5"/>
  </r>
  <r>
    <x v="115"/>
    <n v="6"/>
    <s v="открытая стоянка"/>
    <s v="открытая стоянка"/>
    <n v="6005"/>
    <s v="стоянка"/>
    <x v="6"/>
    <n v="9.1244444444444454E-3"/>
    <n v="1.5283007999999999E-2"/>
    <s v="6005-05"/>
    <s v="автомобиль Камаз 65201"/>
    <n v="0.5"/>
    <n v="365"/>
    <n v="182.5"/>
    <n v="3"/>
    <s v="открытая стоянка"/>
    <n v="1"/>
    <n v="5"/>
  </r>
  <r>
    <x v="116"/>
    <n v="6"/>
    <s v="открытая стоянка"/>
    <s v="открытая стоянка"/>
    <n v="6005"/>
    <s v="стоянка"/>
    <x v="7"/>
    <n v="1.4827222222222223E-3"/>
    <n v="2.4834888000000005E-3"/>
    <s v="6005-05"/>
    <s v="автомобиль Камаз 65201"/>
    <n v="0.5"/>
    <n v="365"/>
    <n v="182.5"/>
    <n v="3"/>
    <s v="открытая стоянка"/>
    <n v="1"/>
    <n v="5"/>
  </r>
  <r>
    <x v="117"/>
    <n v="6"/>
    <s v="открытая стоянка"/>
    <s v="открытая стоянка"/>
    <n v="6005"/>
    <s v="стоянка"/>
    <x v="8"/>
    <n v="9.0166666666666672E-4"/>
    <n v="1.3409487E-3"/>
    <s v="6005-05"/>
    <s v="автомобиль Камаз 65201"/>
    <n v="0.5"/>
    <n v="365"/>
    <n v="182.5"/>
    <n v="3"/>
    <s v="открытая стоянка"/>
    <n v="1"/>
    <n v="5"/>
  </r>
  <r>
    <x v="118"/>
    <n v="6"/>
    <s v="открытая стоянка"/>
    <s v="открытая стоянка"/>
    <n v="6005"/>
    <s v="стоянка"/>
    <x v="9"/>
    <n v="7.8612500000000015E-4"/>
    <n v="1.439470485E-3"/>
    <s v="6005-05"/>
    <s v="автомобиль Камаз 65201"/>
    <n v="0.5"/>
    <n v="365"/>
    <n v="182.5"/>
    <n v="3"/>
    <s v="открытая стоянка"/>
    <n v="1"/>
    <n v="5"/>
  </r>
  <r>
    <x v="119"/>
    <n v="6"/>
    <s v="открытая стоянка"/>
    <s v="открытая стоянка"/>
    <n v="6005"/>
    <s v="стоянка"/>
    <x v="4"/>
    <n v="4.6391944444444444E-2"/>
    <n v="1.996313E-3"/>
    <s v="6005-05"/>
    <s v="автомобиль Камаз 65201"/>
    <n v="0.5"/>
    <n v="365"/>
    <n v="182.5"/>
    <n v="3"/>
    <s v="открытая стоянка"/>
    <n v="1"/>
    <n v="5"/>
  </r>
  <r>
    <x v="120"/>
    <n v="6"/>
    <s v="открытая стоянка"/>
    <s v="открытая стоянка"/>
    <n v="6005"/>
    <s v="стоянка"/>
    <x v="10"/>
    <n v="6.2411111111111113E-3"/>
    <n v="9.7937856000000004E-3"/>
    <s v="6005-05"/>
    <s v="автомобиль Камаз 65201"/>
    <n v="0.5"/>
    <n v="365"/>
    <n v="182.5"/>
    <n v="3"/>
    <s v="открытая стоянка"/>
    <n v="1"/>
    <n v="5"/>
  </r>
  <r>
    <x v="121"/>
    <n v="6"/>
    <s v="открытая стоянка"/>
    <s v="открытая стоянка"/>
    <n v="6005"/>
    <s v="стоянка"/>
    <x v="6"/>
    <n v="4.2707777777777779E-3"/>
    <n v="5.0366112000000008E-3"/>
    <s v="6005-06"/>
    <s v="автомобиль SCANIA P400"/>
    <n v="0.5"/>
    <n v="365"/>
    <n v="182.5"/>
    <n v="2"/>
    <s v="открытая стоянка"/>
    <n v="1"/>
    <n v="5"/>
  </r>
  <r>
    <x v="122"/>
    <n v="6"/>
    <s v="открытая стоянка"/>
    <s v="открытая стоянка"/>
    <n v="6005"/>
    <s v="стоянка"/>
    <x v="7"/>
    <n v="6.9400138888888884E-4"/>
    <n v="8.1844932000000009E-4"/>
    <s v="6005-06"/>
    <s v="автомобиль SCANIA P400"/>
    <n v="0.5"/>
    <n v="365"/>
    <n v="182.5"/>
    <n v="2"/>
    <s v="открытая стоянка"/>
    <n v="1"/>
    <n v="5"/>
  </r>
  <r>
    <x v="123"/>
    <n v="6"/>
    <s v="открытая стоянка"/>
    <s v="открытая стоянка"/>
    <n v="6005"/>
    <s v="стоянка"/>
    <x v="8"/>
    <n v="2.6381944444444445E-4"/>
    <n v="2.9330445000000008E-4"/>
    <s v="6005-06"/>
    <s v="автомобиль SCANIA P400"/>
    <n v="0.5"/>
    <n v="365"/>
    <n v="182.5"/>
    <n v="2"/>
    <s v="открытая стоянка"/>
    <n v="1"/>
    <n v="5"/>
  </r>
  <r>
    <x v="124"/>
    <n v="6"/>
    <s v="открытая стоянка"/>
    <s v="открытая стоянка"/>
    <n v="6005"/>
    <s v="стоянка"/>
    <x v="9"/>
    <n v="7.79138888888889E-4"/>
    <n v="9.6974712000000014E-4"/>
    <s v="6005-06"/>
    <s v="автомобиль SCANIA P400"/>
    <n v="0.5"/>
    <n v="365"/>
    <n v="182.5"/>
    <n v="2"/>
    <s v="открытая стоянка"/>
    <n v="1"/>
    <n v="5"/>
  </r>
  <r>
    <x v="125"/>
    <n v="6"/>
    <s v="открытая стоянка"/>
    <s v="открытая стоянка"/>
    <n v="6005"/>
    <s v="стоянка"/>
    <x v="4"/>
    <n v="1.4204999999999999E-2"/>
    <n v="1.996313E-3"/>
    <s v="6005-06"/>
    <s v="автомобиль SCANIA P400"/>
    <n v="0.5"/>
    <n v="365"/>
    <n v="182.5"/>
    <n v="2"/>
    <s v="открытая стоянка"/>
    <n v="1"/>
    <n v="5"/>
  </r>
  <r>
    <x v="126"/>
    <n v="6"/>
    <s v="открытая стоянка"/>
    <s v="открытая стоянка"/>
    <n v="6005"/>
    <s v="стоянка"/>
    <x v="10"/>
    <n v="5.4958333333333335E-3"/>
    <n v="6.5082209999999998E-3"/>
    <s v="6005-06"/>
    <s v="автомобиль SCANIA P400"/>
    <n v="0.5"/>
    <n v="365"/>
    <n v="182.5"/>
    <n v="2"/>
    <s v="открытая стоянка"/>
    <n v="1"/>
    <n v="5"/>
  </r>
  <r>
    <x v="127"/>
    <n v="6"/>
    <s v="открытая стоянка"/>
    <s v="открытая стоянка"/>
    <n v="6005"/>
    <s v="стоянка"/>
    <x v="6"/>
    <n v="4.2707777777777779E-3"/>
    <n v="1.0073222400000002E-2"/>
    <s v="6005-07"/>
    <s v="прицеп AW27"/>
    <n v="0.5"/>
    <n v="365"/>
    <n v="182.5"/>
    <n v="4"/>
    <s v="открытая стоянка"/>
    <n v="1"/>
    <n v="5"/>
  </r>
  <r>
    <x v="128"/>
    <n v="6"/>
    <s v="открытая стоянка"/>
    <s v="открытая стоянка"/>
    <n v="6005"/>
    <s v="стоянка"/>
    <x v="7"/>
    <n v="6.9400138888888884E-4"/>
    <n v="1.6368986400000002E-3"/>
    <s v="6005-07"/>
    <s v="прицеп AW27"/>
    <n v="0.5"/>
    <n v="365"/>
    <n v="182.5"/>
    <n v="4"/>
    <s v="открытая стоянка"/>
    <n v="1"/>
    <n v="5"/>
  </r>
  <r>
    <x v="129"/>
    <n v="6"/>
    <s v="открытая стоянка"/>
    <s v="открытая стоянка"/>
    <n v="6005"/>
    <s v="стоянка"/>
    <x v="8"/>
    <n v="2.6381944444444445E-4"/>
    <n v="5.8660890000000016E-4"/>
    <s v="6005-07"/>
    <s v="прицеп AW27"/>
    <n v="0.5"/>
    <n v="365"/>
    <n v="182.5"/>
    <n v="4"/>
    <s v="открытая стоянка"/>
    <n v="1"/>
    <n v="5"/>
  </r>
  <r>
    <x v="130"/>
    <n v="6"/>
    <s v="открытая стоянка"/>
    <s v="открытая стоянка"/>
    <n v="6005"/>
    <s v="стоянка"/>
    <x v="9"/>
    <n v="7.79138888888889E-4"/>
    <n v="1.9394942400000003E-3"/>
    <s v="6005-07"/>
    <s v="прицеп AW27"/>
    <n v="0.5"/>
    <n v="365"/>
    <n v="182.5"/>
    <n v="4"/>
    <s v="открытая стоянка"/>
    <n v="1"/>
    <n v="5"/>
  </r>
  <r>
    <x v="131"/>
    <n v="6"/>
    <s v="открытая стоянка"/>
    <s v="открытая стоянка"/>
    <n v="6005"/>
    <s v="стоянка"/>
    <x v="4"/>
    <n v="1.4204999999999999E-2"/>
    <n v="1.996313E-3"/>
    <s v="6005-07"/>
    <s v="прицеп AW27"/>
    <n v="0.5"/>
    <n v="365"/>
    <n v="182.5"/>
    <n v="4"/>
    <s v="открытая стоянка"/>
    <n v="1"/>
    <n v="5"/>
  </r>
  <r>
    <x v="132"/>
    <n v="6"/>
    <s v="открытая стоянка"/>
    <s v="открытая стоянка"/>
    <n v="6005"/>
    <s v="стоянка"/>
    <x v="10"/>
    <n v="5.4958333333333335E-3"/>
    <n v="1.3016442E-2"/>
    <s v="6005-07"/>
    <s v="прицеп AW27"/>
    <n v="0.5"/>
    <n v="365"/>
    <n v="182.5"/>
    <n v="4"/>
    <s v="открытая стоянка"/>
    <n v="1"/>
    <n v="5"/>
  </r>
  <r>
    <x v="133"/>
    <n v="6"/>
    <s v="открытая стоянка"/>
    <s v="открытая стоянка"/>
    <n v="6005"/>
    <s v="стоянка"/>
    <x v="6"/>
    <n v="3.5357777777777783E-3"/>
    <n v="2.0827776000000003E-3"/>
    <s v="6005-08"/>
    <s v="автомобиль TGM 18.250"/>
    <n v="0.5"/>
    <n v="365"/>
    <n v="182.5"/>
    <n v="1"/>
    <s v="открытая стоянка"/>
    <n v="1"/>
    <n v="5"/>
  </r>
  <r>
    <x v="134"/>
    <n v="6"/>
    <s v="открытая стоянка"/>
    <s v="открытая стоянка"/>
    <n v="6005"/>
    <s v="стоянка"/>
    <x v="7"/>
    <n v="5.7456388888888898E-4"/>
    <n v="3.3845136E-4"/>
    <s v="6005-08"/>
    <s v="автомобиль TGM 18.250"/>
    <n v="0.5"/>
    <n v="365"/>
    <n v="182.5"/>
    <n v="1"/>
    <s v="открытая стоянка"/>
    <n v="1"/>
    <n v="5"/>
  </r>
  <r>
    <x v="135"/>
    <n v="6"/>
    <s v="открытая стоянка"/>
    <s v="открытая стоянка"/>
    <n v="6005"/>
    <s v="стоянка"/>
    <x v="8"/>
    <n v="2.1763888888888888E-4"/>
    <n v="1.2055575000000001E-4"/>
    <s v="6005-08"/>
    <s v="автомобиль TGM 18.250"/>
    <n v="0.5"/>
    <n v="365"/>
    <n v="182.5"/>
    <n v="1"/>
    <s v="открытая стоянка"/>
    <n v="1"/>
    <n v="5"/>
  </r>
  <r>
    <x v="136"/>
    <n v="6"/>
    <s v="открытая стоянка"/>
    <s v="открытая стоянка"/>
    <n v="6005"/>
    <s v="стоянка"/>
    <x v="9"/>
    <n v="6.9690277777777773E-4"/>
    <n v="4.3215039000000003E-4"/>
    <s v="6005-08"/>
    <s v="автомобиль TGM 18.250"/>
    <n v="0.5"/>
    <n v="365"/>
    <n v="182.5"/>
    <n v="1"/>
    <s v="открытая стоянка"/>
    <n v="1"/>
    <n v="5"/>
  </r>
  <r>
    <x v="137"/>
    <n v="6"/>
    <s v="открытая стоянка"/>
    <s v="открытая стоянка"/>
    <n v="6005"/>
    <s v="стоянка"/>
    <x v="4"/>
    <n v="1.136902777777778E-2"/>
    <n v="1.996313E-3"/>
    <s v="6005-08"/>
    <s v="автомобиль TGM 18.250"/>
    <n v="0.5"/>
    <n v="365"/>
    <n v="182.5"/>
    <n v="1"/>
    <s v="открытая стоянка"/>
    <n v="1"/>
    <n v="5"/>
  </r>
  <r>
    <x v="138"/>
    <n v="6"/>
    <s v="открытая стоянка"/>
    <s v="открытая стоянка"/>
    <n v="6005"/>
    <s v="стоянка"/>
    <x v="10"/>
    <n v="4.0644444444444443E-3"/>
    <n v="2.4055503000000003E-3"/>
    <s v="6005-08"/>
    <s v="автомобиль TGM 18.250"/>
    <n v="0.5"/>
    <n v="365"/>
    <n v="182.5"/>
    <n v="1"/>
    <s v="открытая стоянка"/>
    <n v="1"/>
    <n v="5"/>
  </r>
  <r>
    <x v="139"/>
    <n v="6"/>
    <s v="открытая стоянка"/>
    <s v="открытая стоянка"/>
    <n v="6005"/>
    <s v="стоянка"/>
    <x v="6"/>
    <n v="1.1274666666666668E-4"/>
    <n v="1.8266304000000001E-4"/>
    <s v="6005-09"/>
    <s v="легковой: Веста, Дастер"/>
    <n v="0.5"/>
    <n v="365"/>
    <n v="182.5"/>
    <n v="2"/>
    <s v="открытая стоянка"/>
    <n v="1"/>
    <n v="5"/>
  </r>
  <r>
    <x v="140"/>
    <n v="6"/>
    <s v="открытая стоянка"/>
    <s v="открытая стоянка"/>
    <n v="6005"/>
    <s v="стоянка"/>
    <x v="7"/>
    <n v="1.8321333333333334E-5"/>
    <n v="2.9682744E-5"/>
    <s v="6005-09"/>
    <s v="легковой: Веста, Дастер"/>
    <n v="0.5"/>
    <n v="365"/>
    <n v="182.5"/>
    <n v="2"/>
    <s v="открытая стоянка"/>
    <n v="1"/>
    <n v="5"/>
  </r>
  <r>
    <x v="141"/>
    <n v="6"/>
    <s v="открытая стоянка"/>
    <s v="открытая стоянка"/>
    <n v="6005"/>
    <s v="стоянка"/>
    <x v="9"/>
    <n v="4.5788888888888889E-5"/>
    <n v="7.3219989999999993E-5"/>
    <s v="6005-09"/>
    <s v="легковой: Веста, Дастер"/>
    <n v="0.5"/>
    <n v="365"/>
    <n v="182.5"/>
    <n v="2"/>
    <s v="открытая стоянка"/>
    <n v="1"/>
    <n v="5"/>
  </r>
  <r>
    <x v="142"/>
    <n v="6"/>
    <s v="открытая стоянка"/>
    <s v="открытая стоянка"/>
    <n v="6005"/>
    <s v="стоянка"/>
    <x v="4"/>
    <n v="2.4510444444444446E-2"/>
    <n v="1.996313E-3"/>
    <s v="6005-09"/>
    <s v="легковой: Веста, Дастер"/>
    <n v="0.5"/>
    <n v="365"/>
    <n v="182.5"/>
    <n v="2"/>
    <s v="открытая стоянка"/>
    <n v="1"/>
    <n v="5"/>
  </r>
  <r>
    <x v="143"/>
    <n v="6"/>
    <s v="открытая стоянка"/>
    <s v="открытая стоянка"/>
    <n v="6005"/>
    <s v="стоянка"/>
    <x v="18"/>
    <n v="2.0743333333333334E-3"/>
    <n v="3.0441410999999998E-3"/>
    <s v="6005-09"/>
    <s v="легковой: Веста, Дастер"/>
    <n v="0.5"/>
    <n v="365"/>
    <n v="182.5"/>
    <n v="2"/>
    <s v="открытая стоянка"/>
    <n v="1"/>
    <n v="5"/>
  </r>
  <r>
    <x v="144"/>
    <n v="6"/>
    <s v="открытая стоянка"/>
    <s v="открытая стоянка"/>
    <n v="6005"/>
    <s v="стоянка"/>
    <x v="6"/>
    <n v="1.3804444444444446E-3"/>
    <n v="8.1966720000000012E-4"/>
    <s v="6005-10"/>
    <s v="автобус ПАЗ  4234-05"/>
    <n v="0.5"/>
    <n v="365"/>
    <n v="182.5"/>
    <n v="1"/>
    <s v="открытая стоянка"/>
    <n v="1"/>
    <n v="5"/>
  </r>
  <r>
    <x v="145"/>
    <n v="6"/>
    <s v="открытая стоянка"/>
    <s v="открытая стоянка"/>
    <n v="6005"/>
    <s v="стоянка"/>
    <x v="7"/>
    <n v="2.2432222222222223E-4"/>
    <n v="1.3319592E-4"/>
    <s v="6005-10"/>
    <s v="автобус ПАЗ  4234-05"/>
    <n v="0.5"/>
    <n v="365"/>
    <n v="182.5"/>
    <n v="1"/>
    <s v="открытая стоянка"/>
    <n v="1"/>
    <n v="5"/>
  </r>
  <r>
    <x v="146"/>
    <n v="6"/>
    <s v="открытая стоянка"/>
    <s v="открытая стоянка"/>
    <n v="6005"/>
    <s v="стоянка"/>
    <x v="9"/>
    <n v="1.464861111111111E-4"/>
    <n v="2.0245981500000007E-4"/>
    <s v="6005-10"/>
    <s v="автобус ПАЗ  4234-05"/>
    <n v="0.5"/>
    <n v="365"/>
    <n v="182.5"/>
    <n v="1"/>
    <s v="открытая стоянка"/>
    <n v="1"/>
    <n v="5"/>
  </r>
  <r>
    <x v="147"/>
    <n v="6"/>
    <s v="открытая стоянка"/>
    <s v="открытая стоянка"/>
    <n v="6005"/>
    <s v="стоянка"/>
    <x v="4"/>
    <n v="0.1590998611111111"/>
    <n v="1.996313E-3"/>
    <s v="6005-10"/>
    <s v="автобус ПАЗ  4234-05"/>
    <n v="0.5"/>
    <n v="365"/>
    <n v="182.5"/>
    <n v="1"/>
    <s v="открытая стоянка"/>
    <n v="1"/>
    <n v="5"/>
  </r>
  <r>
    <x v="148"/>
    <n v="6"/>
    <s v="открытая стоянка"/>
    <s v="открытая стоянка"/>
    <n v="6005"/>
    <s v="стоянка"/>
    <x v="18"/>
    <n v="2.1612083333333334E-2"/>
    <n v="1.1480841150000002E-2"/>
    <s v="6005-10"/>
    <s v="автобус ПАЗ  4234-05"/>
    <n v="0.5"/>
    <n v="365"/>
    <n v="182.5"/>
    <n v="1"/>
    <s v="открытая стоянка"/>
    <n v="1"/>
    <n v="5"/>
  </r>
  <r>
    <x v="149"/>
    <n v="6"/>
    <s v="открытая стоянка"/>
    <s v="открытая стоянка"/>
    <n v="6005"/>
    <s v="стоянка"/>
    <x v="6"/>
    <n v="3.2422222222222227E-4"/>
    <n v="1.9847040000000004E-4"/>
    <s v="6005-11"/>
    <s v="автобус Газель некст"/>
    <n v="0.5"/>
    <n v="365"/>
    <n v="182.5"/>
    <n v="1"/>
    <s v="открытая стоянка"/>
    <n v="1"/>
    <n v="5"/>
  </r>
  <r>
    <x v="150"/>
    <n v="6"/>
    <s v="открытая стоянка"/>
    <s v="открытая стоянка"/>
    <n v="6005"/>
    <s v="стоянка"/>
    <x v="7"/>
    <n v="5.2686111111111113E-5"/>
    <n v="3.2251440000000004E-5"/>
    <s v="6005-11"/>
    <s v="автобус Газель некст"/>
    <n v="0.5"/>
    <n v="365"/>
    <n v="182.5"/>
    <n v="1"/>
    <s v="открытая стоянка"/>
    <n v="1"/>
    <n v="5"/>
  </r>
  <r>
    <x v="151"/>
    <n v="6"/>
    <s v="открытая стоянка"/>
    <s v="открытая стоянка"/>
    <n v="6005"/>
    <s v="стоянка"/>
    <x v="9"/>
    <n v="9.2680555555555553E-5"/>
    <n v="5.6743485000000002E-5"/>
    <s v="6005-11"/>
    <s v="автобус Газель некст"/>
    <n v="0.5"/>
    <n v="365"/>
    <n v="182.5"/>
    <n v="1"/>
    <s v="открытая стоянка"/>
    <n v="1"/>
    <n v="5"/>
  </r>
  <r>
    <x v="152"/>
    <n v="6"/>
    <s v="открытая стоянка"/>
    <s v="открытая стоянка"/>
    <n v="6005"/>
    <s v="стоянка"/>
    <x v="4"/>
    <n v="5.1924305555555557E-2"/>
    <n v="1.996313E-3"/>
    <s v="6005-11"/>
    <s v="автобус Газель некст"/>
    <n v="0.5"/>
    <n v="365"/>
    <n v="182.5"/>
    <n v="1"/>
    <s v="открытая стоянка"/>
    <n v="1"/>
    <n v="5"/>
  </r>
  <r>
    <x v="153"/>
    <n v="6"/>
    <s v="открытая стоянка"/>
    <s v="открытая стоянка"/>
    <n v="6005"/>
    <s v="стоянка"/>
    <x v="18"/>
    <n v="5.6812499999999988E-3"/>
    <n v="3.1585027500000001E-3"/>
    <s v="6005-11"/>
    <s v="автобус Газель некст"/>
    <n v="0.5"/>
    <n v="365"/>
    <n v="182.5"/>
    <n v="1"/>
    <s v="открытая стоянка"/>
    <n v="1"/>
    <n v="5"/>
  </r>
  <r>
    <x v="154"/>
    <n v="7"/>
    <s v="внутренний проезд"/>
    <s v="внутренний проезд"/>
    <n v="6006"/>
    <s v="неорганизованный"/>
    <x v="6"/>
    <n v="6.8040000000000013E-6"/>
    <n v="6.2486720000000005E-4"/>
    <s v="6006-01"/>
    <s v="автомобиль TGM 18.250"/>
    <n v="0.5"/>
    <n v="365"/>
    <n v="182.5"/>
    <n v="1"/>
    <s v="внутренний проезд"/>
    <n v="1"/>
    <n v="5"/>
  </r>
  <r>
    <x v="155"/>
    <n v="7"/>
    <s v="внутренний проезд"/>
    <s v="внутренний проезд"/>
    <n v="6006"/>
    <s v="неорганизованный"/>
    <x v="7"/>
    <n v="1.1056500000000002E-6"/>
    <n v="1.0154092E-4"/>
    <s v="6006-01"/>
    <s v="автомобиль TGM 18.250"/>
    <n v="0.5"/>
    <n v="365"/>
    <n v="182.5"/>
    <n v="1"/>
    <s v="внутренний проезд"/>
    <n v="1"/>
    <n v="5"/>
  </r>
  <r>
    <x v="156"/>
    <n v="7"/>
    <s v="внутренний проезд"/>
    <s v="внутренний проезд"/>
    <n v="6006"/>
    <s v="неорганизованный"/>
    <x v="8"/>
    <n v="7.5149999999999992E-7"/>
    <n v="3.6708000000000008E-5"/>
    <s v="6006-01"/>
    <s v="автомобиль TGM 18.250"/>
    <n v="0.5"/>
    <n v="365"/>
    <n v="182.5"/>
    <n v="1"/>
    <s v="внутренний проезд"/>
    <n v="1"/>
    <n v="5"/>
  </r>
  <r>
    <x v="157"/>
    <n v="7"/>
    <s v="внутренний проезд"/>
    <s v="внутренний проезд"/>
    <n v="6006"/>
    <s v="неорганизованный"/>
    <x v="9"/>
    <n v="1.485E-6"/>
    <n v="7.7190399999999999E-5"/>
    <s v="6006-01"/>
    <s v="автомобиль TGM 18.250"/>
    <n v="0.5"/>
    <n v="365"/>
    <n v="182.5"/>
    <n v="1"/>
    <s v="внутренний проезд"/>
    <n v="1"/>
    <n v="5"/>
  </r>
  <r>
    <x v="158"/>
    <n v="7"/>
    <s v="внутренний проезд"/>
    <s v="внутренний проезд"/>
    <n v="6006"/>
    <s v="неорганизованный"/>
    <x v="4"/>
    <n v="1.4751E-5"/>
    <n v="7.8108400000000003E-4"/>
    <s v="6006-01"/>
    <s v="автомобиль TGM 18.250"/>
    <n v="0.5"/>
    <n v="365"/>
    <n v="182.5"/>
    <n v="1"/>
    <s v="внутренний проезд"/>
    <n v="1"/>
    <n v="5"/>
  </r>
  <r>
    <x v="159"/>
    <n v="7"/>
    <s v="внутренний проезд"/>
    <s v="внутренний проезд"/>
    <n v="6006"/>
    <s v="неорганизованный"/>
    <x v="10"/>
    <n v="1.9980000000000002E-6"/>
    <n v="1.0808800000000001E-4"/>
    <s v="6006-01"/>
    <s v="автомобиль TGM 18.250"/>
    <n v="0.5"/>
    <n v="365"/>
    <n v="182.5"/>
    <n v="1"/>
    <s v="внутренний проезд"/>
    <n v="1"/>
    <n v="5"/>
  </r>
  <r>
    <x v="160"/>
    <n v="7"/>
    <s v="внутренний проезд"/>
    <s v="внутренний проезд"/>
    <n v="6006"/>
    <s v="неорганизованный"/>
    <x v="6"/>
    <n v="6.0000000000000002E-6"/>
    <n v="9.7400640000000005E-4"/>
    <s v="6006-02"/>
    <s v="мусоровоз ИВЕКО"/>
    <n v="0.5"/>
    <n v="365"/>
    <n v="182.5"/>
    <n v="1"/>
    <s v="внутренний проезд"/>
    <n v="1"/>
    <n v="5"/>
  </r>
  <r>
    <x v="161"/>
    <n v="7"/>
    <s v="внутренний проезд"/>
    <s v="внутренний проезд"/>
    <n v="6006"/>
    <s v="неорганизованный"/>
    <x v="7"/>
    <n v="9.7499999999999998E-7"/>
    <n v="1.5827604E-4"/>
    <s v="6006-02"/>
    <s v="мусоровоз ИВЕКО"/>
    <n v="0.5"/>
    <n v="365"/>
    <n v="182.5"/>
    <n v="1"/>
    <s v="внутренний проезд"/>
    <n v="1"/>
    <n v="5"/>
  </r>
  <r>
    <x v="162"/>
    <n v="7"/>
    <s v="внутренний проезд"/>
    <s v="внутренний проезд"/>
    <n v="6006"/>
    <s v="неорганизованный"/>
    <x v="8"/>
    <n v="8.3399999999999998E-7"/>
    <n v="6.5259999999999995E-5"/>
    <s v="6006-02"/>
    <s v="мусоровоз ИВЕКО"/>
    <n v="0.5"/>
    <n v="365"/>
    <n v="182.5"/>
    <n v="1"/>
    <s v="внутренний проезд"/>
    <n v="1"/>
    <n v="5"/>
  </r>
  <r>
    <x v="163"/>
    <n v="7"/>
    <s v="внутренний проезд"/>
    <s v="внутренний проезд"/>
    <n v="6006"/>
    <s v="неорганизованный"/>
    <x v="9"/>
    <n v="1.6199999999999999E-6"/>
    <n v="1.2684920000000002E-4"/>
    <s v="6006-02"/>
    <s v="мусоровоз ИВЕКО"/>
    <n v="0.5"/>
    <n v="365"/>
    <n v="182.5"/>
    <n v="1"/>
    <s v="внутренний проезд"/>
    <n v="1"/>
    <n v="5"/>
  </r>
  <r>
    <x v="164"/>
    <n v="7"/>
    <s v="внутренний проезд"/>
    <s v="внутренний проезд"/>
    <n v="6006"/>
    <s v="неорганизованный"/>
    <x v="4"/>
    <n v="1.5500999999999999E-5"/>
    <n v="1.217508E-3"/>
    <s v="6006-02"/>
    <s v="мусоровоз ИВЕКО"/>
    <n v="0.5"/>
    <n v="365"/>
    <n v="182.5"/>
    <n v="1"/>
    <s v="внутренний проезд"/>
    <n v="1"/>
    <n v="5"/>
  </r>
  <r>
    <x v="165"/>
    <n v="7"/>
    <s v="внутренний проезд"/>
    <s v="внутренний проезд"/>
    <n v="6006"/>
    <s v="неорганизованный"/>
    <x v="10"/>
    <n v="2.1660000000000001E-6"/>
    <n v="1.7334799999999998E-4"/>
    <s v="6006-02"/>
    <s v="мусоровоз ИВЕКО"/>
    <n v="0.5"/>
    <n v="365"/>
    <n v="182.5"/>
    <n v="1"/>
    <s v="внутренний проезд"/>
    <n v="1"/>
    <n v="5"/>
  </r>
  <r>
    <x v="166"/>
    <n v="7"/>
    <s v="внутренний проезд"/>
    <s v="внутренний проезд"/>
    <n v="6006"/>
    <s v="неорганизованный"/>
    <x v="6"/>
    <n v="7.8119999999999991E-6"/>
    <n v="7.6354560000000012E-4"/>
    <s v="6006-03"/>
    <s v="автомобиль SCANIA P400"/>
    <n v="0.5"/>
    <n v="365"/>
    <n v="182.5"/>
    <n v="1"/>
    <s v="внутренний проезд"/>
    <n v="1"/>
    <n v="5"/>
  </r>
  <r>
    <x v="167"/>
    <n v="7"/>
    <s v="внутренний проезд"/>
    <s v="внутренний проезд"/>
    <n v="6006"/>
    <s v="неорганизованный"/>
    <x v="7"/>
    <n v="1.26945E-6"/>
    <n v="1.2407616000000002E-4"/>
    <s v="6006-03"/>
    <s v="автомобиль SCANIA P400"/>
    <n v="0.5"/>
    <n v="365"/>
    <n v="182.5"/>
    <n v="1"/>
    <s v="внутренний проезд"/>
    <n v="1"/>
    <n v="5"/>
  </r>
  <r>
    <x v="168"/>
    <n v="7"/>
    <s v="внутренний проезд"/>
    <s v="внутренний проезд"/>
    <n v="6006"/>
    <s v="неорганизованный"/>
    <x v="8"/>
    <n v="1.125E-6"/>
    <n v="5.5061999999999996E-5"/>
    <s v="6006-03"/>
    <s v="автомобиль SCANIA P400"/>
    <n v="0.5"/>
    <n v="365"/>
    <n v="182.5"/>
    <n v="1"/>
    <s v="внутренний проезд"/>
    <n v="1"/>
    <n v="5"/>
  </r>
  <r>
    <x v="169"/>
    <n v="7"/>
    <s v="внутренний проезд"/>
    <s v="внутренний проезд"/>
    <n v="6006"/>
    <s v="неорганизованный"/>
    <x v="9"/>
    <n v="2.1600000000000001E-6"/>
    <n v="1.1236960000000001E-4"/>
    <s v="6006-03"/>
    <s v="автомобиль SCANIA P400"/>
    <n v="0.5"/>
    <n v="365"/>
    <n v="182.5"/>
    <n v="1"/>
    <s v="внутренний проезд"/>
    <n v="1"/>
    <n v="5"/>
  </r>
  <r>
    <x v="170"/>
    <n v="7"/>
    <s v="внутренний проезд"/>
    <s v="внутренний проезд"/>
    <n v="6006"/>
    <s v="неорганизованный"/>
    <x v="4"/>
    <n v="1.8E-5"/>
    <n v="9.5443200000000007E-4"/>
    <s v="6006-03"/>
    <s v="автомобиль SCANIA P400"/>
    <n v="0.5"/>
    <n v="365"/>
    <n v="182.5"/>
    <n v="1"/>
    <s v="внутренний проезд"/>
    <n v="1"/>
    <n v="5"/>
  </r>
  <r>
    <x v="171"/>
    <n v="7"/>
    <s v="внутренний проезд"/>
    <s v="внутренний проезд"/>
    <n v="6006"/>
    <s v="неорганизованный"/>
    <x v="10"/>
    <n v="2.5019999999999999E-6"/>
    <n v="1.3051999999999999E-4"/>
    <s v="6006-03"/>
    <s v="автомобиль SCANIA P400"/>
    <n v="0.5"/>
    <n v="365"/>
    <n v="182.5"/>
    <n v="1"/>
    <s v="внутренний проезд"/>
    <n v="1"/>
    <n v="5"/>
  </r>
  <r>
    <x v="172"/>
    <n v="7"/>
    <s v="внутренний проезд"/>
    <s v="внутренний проезд"/>
    <n v="6006"/>
    <s v="неорганизованный"/>
    <x v="6"/>
    <n v="7.991999999999999E-6"/>
    <n v="2.3444736000000003E-3"/>
    <s v="6006-04"/>
    <s v="автомобиль Камаз 65201"/>
    <n v="0.5"/>
    <n v="365"/>
    <n v="182.5"/>
    <n v="1"/>
    <s v="внутренний проезд"/>
    <n v="1"/>
    <n v="5"/>
  </r>
  <r>
    <x v="173"/>
    <n v="7"/>
    <s v="внутренний проезд"/>
    <s v="внутренний проезд"/>
    <n v="6006"/>
    <s v="неорганизованный"/>
    <x v="7"/>
    <n v="1.2986999999999999E-6"/>
    <n v="3.8097696000000001E-4"/>
    <s v="6006-04"/>
    <s v="автомобиль Камаз 65201"/>
    <n v="0.5"/>
    <n v="365"/>
    <n v="182.5"/>
    <n v="1"/>
    <s v="внутренний проезд"/>
    <n v="1"/>
    <n v="5"/>
  </r>
  <r>
    <x v="174"/>
    <n v="7"/>
    <s v="внутренний проезд"/>
    <s v="внутренний проезд"/>
    <n v="6006"/>
    <s v="неорганизованный"/>
    <x v="8"/>
    <n v="9.9900000000000009E-7"/>
    <n v="1.5295200000000001E-4"/>
    <s v="6006-04"/>
    <s v="автомобиль Камаз 65201"/>
    <n v="0.5"/>
    <n v="365"/>
    <n v="182.5"/>
    <n v="1"/>
    <s v="внутренний проезд"/>
    <n v="1"/>
    <n v="5"/>
  </r>
  <r>
    <x v="175"/>
    <n v="7"/>
    <s v="внутренний проезд"/>
    <s v="внутренний проезд"/>
    <n v="6006"/>
    <s v="неорганизованный"/>
    <x v="9"/>
    <n v="1.6649999999999999E-6"/>
    <n v="2.6307960000000003E-4"/>
    <s v="6006-04"/>
    <s v="автомобиль Камаз 65201"/>
    <n v="0.5"/>
    <n v="365"/>
    <n v="182.5"/>
    <n v="1"/>
    <s v="внутренний проезд"/>
    <n v="1"/>
    <n v="5"/>
  </r>
  <r>
    <x v="176"/>
    <n v="7"/>
    <s v="внутренний проезд"/>
    <s v="внутренний проезд"/>
    <n v="6006"/>
    <s v="неорганизованный"/>
    <x v="4"/>
    <n v="1.8499500000000001E-5"/>
    <n v="2.9305920000000001E-3"/>
    <s v="6006-04"/>
    <s v="автомобиль Камаз 65201"/>
    <n v="0.5"/>
    <n v="365"/>
    <n v="182.5"/>
    <n v="1"/>
    <s v="внутренний проезд"/>
    <n v="1"/>
    <n v="5"/>
  </r>
  <r>
    <x v="177"/>
    <n v="7"/>
    <s v="внутренний проезд"/>
    <s v="внутренний проезд"/>
    <n v="6006"/>
    <s v="неорганизованный"/>
    <x v="10"/>
    <n v="3.0014999999999996E-6"/>
    <n v="4.7721600000000003E-4"/>
    <s v="6006-04"/>
    <s v="автомобиль Камаз 65201"/>
    <n v="0.5"/>
    <n v="365"/>
    <n v="182.5"/>
    <n v="1"/>
    <s v="внутренний проезд"/>
    <n v="1"/>
    <n v="5"/>
  </r>
  <r>
    <x v="178"/>
    <n v="7"/>
    <s v="внутренний проезд"/>
    <s v="внутренний проезд"/>
    <n v="6006"/>
    <s v="неорганизованный"/>
    <x v="6"/>
    <n v="7.8119999999999991E-6"/>
    <n v="1.5270912000000002E-3"/>
    <s v="6006-05"/>
    <s v="прицеп AW27"/>
    <n v="0.5"/>
    <n v="365"/>
    <n v="182.5"/>
    <n v="1"/>
    <s v="внутренний проезд"/>
    <n v="1"/>
    <n v="5"/>
  </r>
  <r>
    <x v="179"/>
    <n v="7"/>
    <s v="внутренний проезд"/>
    <s v="внутренний проезд"/>
    <n v="6006"/>
    <s v="неорганизованный"/>
    <x v="7"/>
    <n v="1.26945E-6"/>
    <n v="2.4815232000000004E-4"/>
    <s v="6006-05"/>
    <s v="прицеп AW27"/>
    <n v="0.5"/>
    <n v="365"/>
    <n v="182.5"/>
    <n v="1"/>
    <s v="внутренний проезд"/>
    <n v="1"/>
    <n v="5"/>
  </r>
  <r>
    <x v="180"/>
    <n v="7"/>
    <s v="внутренний проезд"/>
    <s v="внутренний проезд"/>
    <n v="6006"/>
    <s v="неорганизованный"/>
    <x v="8"/>
    <n v="1.125E-6"/>
    <n v="1.1012399999999999E-4"/>
    <s v="6006-05"/>
    <s v="прицеп AW27"/>
    <n v="0.5"/>
    <n v="365"/>
    <n v="182.5"/>
    <n v="1"/>
    <s v="внутренний проезд"/>
    <n v="1"/>
    <n v="5"/>
  </r>
  <r>
    <x v="181"/>
    <n v="7"/>
    <s v="внутренний проезд"/>
    <s v="внутренний проезд"/>
    <n v="6006"/>
    <s v="неорганизованный"/>
    <x v="9"/>
    <n v="2.1600000000000001E-6"/>
    <n v="2.2473920000000002E-4"/>
    <s v="6006-05"/>
    <s v="прицеп AW27"/>
    <n v="0.5"/>
    <n v="365"/>
    <n v="182.5"/>
    <n v="1"/>
    <s v="внутренний проезд"/>
    <n v="1"/>
    <n v="5"/>
  </r>
  <r>
    <x v="182"/>
    <n v="7"/>
    <s v="внутренний проезд"/>
    <s v="внутренний проезд"/>
    <n v="6006"/>
    <s v="неорганизованный"/>
    <x v="4"/>
    <n v="1.8E-5"/>
    <n v="1.9088640000000001E-3"/>
    <s v="6006-05"/>
    <s v="прицеп AW27"/>
    <n v="0.5"/>
    <n v="365"/>
    <n v="182.5"/>
    <n v="1"/>
    <s v="внутренний проезд"/>
    <n v="1"/>
    <n v="5"/>
  </r>
  <r>
    <x v="183"/>
    <n v="7"/>
    <s v="внутренний проезд"/>
    <s v="внутренний проезд"/>
    <n v="6006"/>
    <s v="неорганизованный"/>
    <x v="10"/>
    <n v="2.5019999999999999E-6"/>
    <n v="2.6103999999999998E-4"/>
    <s v="6006-05"/>
    <s v="прицеп AW27"/>
    <n v="0.5"/>
    <n v="365"/>
    <n v="182.5"/>
    <n v="1"/>
    <s v="внутренний проезд"/>
    <n v="1"/>
    <n v="5"/>
  </r>
  <r>
    <x v="184"/>
    <n v="8"/>
    <s v="сварочный участок"/>
    <s v="сварочный пост"/>
    <n v="6015"/>
    <s v="сварочный пост"/>
    <x v="13"/>
    <n v="6.8700000000000003E-5"/>
    <n v="1.4674320000000001E-3"/>
    <s v="6015-01"/>
    <s v="сварочные работы"/>
    <n v="8"/>
    <n v="251"/>
    <n v="2008"/>
    <n v="1"/>
    <s v="сварочный пост"/>
    <n v="1"/>
    <n v="5"/>
  </r>
  <r>
    <x v="185"/>
    <n v="8"/>
    <s v="сварочный участок"/>
    <s v="сварочный пост"/>
    <n v="6015"/>
    <s v="сварочный пост"/>
    <x v="14"/>
    <n v="1.2299999999999999E-5"/>
    <n v="2.62728E-4"/>
    <s v="6015-01"/>
    <s v="сварочные работы"/>
    <n v="8"/>
    <n v="251"/>
    <n v="2008"/>
    <n v="1"/>
    <s v="сварочный пост"/>
    <n v="1"/>
    <n v="5"/>
  </r>
  <r>
    <x v="186"/>
    <n v="8"/>
    <s v="сварочный участок"/>
    <s v="сварочный пост"/>
    <n v="6015"/>
    <s v="сварочный пост"/>
    <x v="15"/>
    <n v="1.1999999999999999E-6"/>
    <n v="2.5631999999999998E-5"/>
    <s v="6015-01"/>
    <s v="сварочные работы"/>
    <n v="8"/>
    <n v="251"/>
    <n v="2008"/>
    <n v="1"/>
    <s v="сварочный пост"/>
    <n v="1"/>
    <n v="5"/>
  </r>
  <r>
    <x v="187"/>
    <n v="9"/>
    <s v="склад ГСМ"/>
    <s v="сварочный пост"/>
    <n v="6016"/>
    <s v="склад ГСМ"/>
    <x v="2"/>
    <n v="2.6040000000000005E-5"/>
    <n v="4.80448416E-5"/>
    <s v="6016-01"/>
    <s v="слив дизтоплива"/>
    <n v="8"/>
    <n v="365"/>
    <n v="2920"/>
    <n v="1"/>
    <s v="сварочный пост"/>
    <n v="1"/>
    <n v="2"/>
  </r>
  <r>
    <x v="188"/>
    <n v="9"/>
    <s v="склад ГСМ"/>
    <s v="сварочный пост"/>
    <n v="6016"/>
    <s v="склад ГСМ"/>
    <x v="19"/>
    <n v="9.2739600000000012E-3"/>
    <n v="1.71108271584E-2"/>
    <s v="6016-01"/>
    <s v="слив дизтоплива"/>
    <n v="8"/>
    <n v="365"/>
    <n v="2920"/>
    <n v="1"/>
    <s v="сварочный пост"/>
    <n v="1"/>
    <n v="2"/>
  </r>
  <r>
    <x v="189"/>
    <n v="4"/>
    <s v="гараж"/>
    <s v="пост ТО и ТР"/>
    <n v="6017"/>
    <s v="ворота гаража"/>
    <x v="6"/>
    <n v="1.3780000000000002E-5"/>
    <n v="3.9505439999999999E-5"/>
    <s v="6017-01"/>
    <s v="проведение ТО и ТР автотранспорта"/>
    <n v="1"/>
    <n v="365"/>
    <n v="365"/>
    <n v="1"/>
    <s v="пост ТО и ТР"/>
    <n v="1"/>
    <n v="3"/>
  </r>
  <r>
    <x v="190"/>
    <n v="4"/>
    <s v="гараж"/>
    <s v="пост ТО и ТР"/>
    <n v="6017"/>
    <s v="ворота гаража"/>
    <x v="7"/>
    <n v="2.2392500000000002E-6"/>
    <n v="6.4196340000000009E-6"/>
    <s v="6017-01"/>
    <s v="проведение ТО и ТР автотранспорта"/>
    <n v="1"/>
    <n v="50"/>
    <n v="50"/>
    <n v="1"/>
    <s v="пост ТО и ТР"/>
    <n v="1"/>
    <n v="3"/>
  </r>
  <r>
    <x v="191"/>
    <n v="4"/>
    <s v="гараж"/>
    <s v="пост ТО и ТР"/>
    <n v="6017"/>
    <s v="ворота гаража"/>
    <x v="8"/>
    <n v="7.3666666666666667E-7"/>
    <n v="1.9760000000000002E-6"/>
    <s v="6017-01"/>
    <s v="проведение ТО и ТР автотранспорта"/>
    <n v="1"/>
    <n v="50"/>
    <n v="50"/>
    <n v="1"/>
    <s v="пост ТО и ТР"/>
    <n v="1"/>
    <n v="3"/>
  </r>
  <r>
    <x v="192"/>
    <n v="4"/>
    <s v="гараж"/>
    <s v="пост ТО и ТР"/>
    <n v="6017"/>
    <s v="ворота гаража"/>
    <x v="9"/>
    <n v="2.0052500000000004E-6"/>
    <n v="6.8301000000000009E-6"/>
    <s v="6017-01"/>
    <s v="проведение ТО и ТР автотранспорта"/>
    <n v="1"/>
    <n v="50"/>
    <n v="50"/>
    <n v="1"/>
    <s v="пост ТО и ТР"/>
    <n v="1"/>
    <n v="3"/>
  </r>
  <r>
    <x v="193"/>
    <n v="4"/>
    <s v="гараж"/>
    <s v="пост ТО и ТР"/>
    <n v="6017"/>
    <s v="ворота гаража"/>
    <x v="4"/>
    <n v="2.5018500000000004E-4"/>
    <n v="2.7774400000000002E-4"/>
    <s v="6017-01"/>
    <s v="проведение ТО и ТР автотранспорта"/>
    <n v="1"/>
    <n v="50"/>
    <n v="50"/>
    <n v="1"/>
    <s v="пост ТО и ТР"/>
    <n v="1"/>
    <n v="3"/>
  </r>
  <r>
    <x v="194"/>
    <n v="4"/>
    <s v="гараж"/>
    <s v="пост ТО и ТР"/>
    <n v="6017"/>
    <s v="ворота гаража"/>
    <x v="10"/>
    <n v="1.3173333333333335E-5"/>
    <n v="3.1864000000000005E-5"/>
    <s v="6017-01"/>
    <s v="проведение ТО и ТР автотранспорта"/>
    <n v="1"/>
    <n v="50"/>
    <n v="50"/>
    <n v="1"/>
    <s v="пост ТО и ТР"/>
    <n v="1"/>
    <n v="3"/>
  </r>
  <r>
    <x v="195"/>
    <n v="4"/>
    <s v="гараж"/>
    <s v="пост ТО и ТР"/>
    <n v="6017"/>
    <s v="ворота гаража"/>
    <x v="18"/>
    <n v="2.5566666666666664E-5"/>
    <n v="1.4989000000000002E-5"/>
    <s v="6017-01"/>
    <s v="проведение ТО и ТР автотранспорта"/>
    <n v="1"/>
    <n v="50"/>
    <n v="50"/>
    <n v="1"/>
    <s v="пост ТО и ТР"/>
    <n v="1"/>
    <n v="3"/>
  </r>
  <r>
    <x v="196"/>
    <n v="4"/>
    <s v="гараж"/>
    <s v="пост ТО и ТР"/>
    <n v="6017"/>
    <s v="ворота гаража"/>
    <x v="6"/>
    <n v="6.7395000000000001E-5"/>
    <n v="9.6384000000000018E-5"/>
    <s v="6017-02"/>
    <s v="проведение ТО и ТР погрузчиков"/>
    <n v="1"/>
    <n v="50"/>
    <n v="50"/>
    <n v="1"/>
    <s v="пост ТО и ТР"/>
    <n v="1"/>
    <n v="3"/>
  </r>
  <r>
    <x v="197"/>
    <n v="4"/>
    <s v="гараж"/>
    <s v="пост ТО и ТР"/>
    <n v="6017"/>
    <s v="ворота гаража"/>
    <x v="7"/>
    <n v="1.09516875E-5"/>
    <n v="1.5662400000000001E-5"/>
    <s v="6017-02"/>
    <s v="проведение ТО и ТР погрузчиков"/>
    <n v="1"/>
    <n v="50"/>
    <n v="50"/>
    <n v="1"/>
    <s v="пост ТО и ТР"/>
    <n v="1"/>
    <n v="3"/>
  </r>
  <r>
    <x v="198"/>
    <n v="4"/>
    <s v="гараж"/>
    <s v="пост ТО и ТР"/>
    <n v="6017"/>
    <s v="ворота гаража"/>
    <x v="8"/>
    <n v="1.0181249999999998E-5"/>
    <n v="1.4760000000000001E-5"/>
    <s v="6017-02"/>
    <s v="проведение ТО и ТР погрузчиков"/>
    <n v="1"/>
    <n v="50"/>
    <n v="50"/>
    <n v="1"/>
    <s v="пост ТО и ТР"/>
    <n v="1"/>
    <n v="3"/>
  </r>
  <r>
    <x v="199"/>
    <n v="4"/>
    <s v="гараж"/>
    <s v="пост ТО и ТР"/>
    <n v="6017"/>
    <s v="ворота гаража"/>
    <x v="9"/>
    <n v="1.0856250000000001E-5"/>
    <n v="1.8054E-5"/>
    <s v="6017-02"/>
    <s v="проведение ТО и ТР погрузчиков"/>
    <n v="1"/>
    <n v="50"/>
    <n v="50"/>
    <n v="1"/>
    <s v="пост ТО и ТР"/>
    <n v="1"/>
    <n v="3"/>
  </r>
  <r>
    <x v="200"/>
    <n v="4"/>
    <s v="гараж"/>
    <s v="пост ТО и ТР"/>
    <n v="6017"/>
    <s v="ворота гаража"/>
    <x v="4"/>
    <n v="2.0246249999999997E-4"/>
    <n v="3.8186399999999999E-4"/>
    <s v="6017-02"/>
    <s v="проведение ТО и ТР погрузчиков"/>
    <n v="1"/>
    <n v="50"/>
    <n v="50"/>
    <n v="1"/>
    <s v="пост ТО и ТР"/>
    <n v="1"/>
    <n v="3"/>
  </r>
  <r>
    <x v="201"/>
    <n v="4"/>
    <s v="гараж"/>
    <s v="пост ТО и ТР"/>
    <n v="6017"/>
    <s v="ворота гаража"/>
    <x v="10"/>
    <n v="3.0768749999999999E-5"/>
    <n v="5.3207999999999989E-5"/>
    <s v="6017-02"/>
    <s v="проведение ТО и ТР погрузчиков"/>
    <n v="1"/>
    <n v="50"/>
    <n v="50"/>
    <n v="1"/>
    <s v="пост ТО и ТР"/>
    <n v="1"/>
    <n v="3"/>
  </r>
  <r>
    <x v="202"/>
    <n v="10"/>
    <s v="открытый склад"/>
    <s v="открытый склад вторсырья"/>
    <n v="6018"/>
    <s v="открытый склад вторсырья"/>
    <x v="6"/>
    <n v="3.279244444444445E-2"/>
    <n v="4.8439351360000014E-2"/>
    <s v="6018-01"/>
    <s v="погрузчик Hyundai  HSL 850-7A"/>
    <n v="1"/>
    <n v="365"/>
    <n v="365"/>
    <n v="1"/>
    <s v="открытый склад вторсырья"/>
    <n v="1"/>
    <n v="5"/>
  </r>
  <r>
    <x v="203"/>
    <n v="10"/>
    <s v="открытый склад"/>
    <s v="открытый склад вторсырья"/>
    <n v="6018"/>
    <s v="открытый склад вторсырья"/>
    <x v="7"/>
    <n v="5.328772222222224E-3"/>
    <n v="7.8713945960000014E-3"/>
    <s v="6018-01"/>
    <s v="погрузчик Hyundai  HSL 850-7A"/>
    <n v="1"/>
    <n v="365"/>
    <n v="365"/>
    <n v="1"/>
    <s v="открытый склад вторсырья"/>
    <n v="1"/>
    <n v="5"/>
  </r>
  <r>
    <x v="204"/>
    <n v="10"/>
    <s v="открытый склад"/>
    <s v="открытый склад вторсырья"/>
    <n v="6018"/>
    <s v="открытый склад вторсырья"/>
    <x v="8"/>
    <n v="6.7494444444444451E-3"/>
    <n v="8.94116654E-3"/>
    <s v="6018-01"/>
    <s v="погрузчик Hyundai  HSL 850-7A"/>
    <n v="1"/>
    <n v="365"/>
    <n v="365"/>
    <n v="1"/>
    <s v="открытый склад вторсырья"/>
    <n v="1"/>
    <n v="5"/>
  </r>
  <r>
    <x v="205"/>
    <n v="10"/>
    <s v="открытый склад"/>
    <s v="открытый склад вторсырья"/>
    <n v="6018"/>
    <s v="открытый склад вторсырья"/>
    <x v="9"/>
    <n v="3.9622222222222229E-3"/>
    <n v="5.3862778200000003E-3"/>
    <s v="6018-01"/>
    <s v="погрузчик Hyundai  HSL 850-7A"/>
    <n v="1"/>
    <n v="365"/>
    <n v="365"/>
    <n v="1"/>
    <s v="открытый склад вторсырья"/>
    <n v="1"/>
    <n v="5"/>
  </r>
  <r>
    <x v="206"/>
    <n v="10"/>
    <s v="открытый склад"/>
    <s v="открытый склад вторсырья"/>
    <n v="6018"/>
    <s v="открытый склад вторсырья"/>
    <x v="4"/>
    <n v="3.1873888888888889E-2"/>
    <n v="5.0802505780000007E-2"/>
    <s v="6018-01"/>
    <s v="погрузчик Hyundai  HSL 850-7A"/>
    <n v="1"/>
    <n v="365"/>
    <n v="365"/>
    <n v="1"/>
    <s v="открытый склад вторсырья"/>
    <n v="1"/>
    <n v="5"/>
  </r>
  <r>
    <x v="207"/>
    <n v="10"/>
    <s v="открытый склад"/>
    <s v="открытый склад вторсырья"/>
    <n v="6018"/>
    <s v="открытый склад вторсырья"/>
    <x v="10"/>
    <n v="9.0216666666666674E-3"/>
    <n v="1.2160999999999998E-2"/>
    <s v="6018-01"/>
    <s v="погрузчик Hyundai  HSL 850-7A"/>
    <n v="1"/>
    <n v="365"/>
    <n v="365"/>
    <n v="1"/>
    <s v="открытый склад вторсырья"/>
    <n v="1"/>
    <n v="5"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  <r>
    <x v="209"/>
    <m/>
    <m/>
    <m/>
    <m/>
    <m/>
    <x v="20"/>
    <m/>
    <m/>
    <m/>
    <m/>
    <m/>
    <m/>
    <m/>
    <m/>
    <m/>
    <m/>
    <m/>
  </r>
  <r>
    <x v="210"/>
    <m/>
    <m/>
    <m/>
    <m/>
    <m/>
    <x v="20"/>
    <m/>
    <m/>
    <m/>
    <m/>
    <m/>
    <m/>
    <m/>
    <m/>
    <m/>
    <m/>
    <m/>
  </r>
  <r>
    <x v="211"/>
    <m/>
    <m/>
    <m/>
    <m/>
    <m/>
    <x v="20"/>
    <m/>
    <m/>
    <m/>
    <m/>
    <m/>
    <m/>
    <m/>
    <m/>
    <m/>
    <m/>
    <m/>
  </r>
  <r>
    <x v="212"/>
    <m/>
    <m/>
    <m/>
    <m/>
    <m/>
    <x v="20"/>
    <m/>
    <m/>
    <m/>
    <m/>
    <m/>
    <m/>
    <m/>
    <m/>
    <m/>
    <m/>
    <m/>
  </r>
  <r>
    <x v="213"/>
    <m/>
    <m/>
    <m/>
    <m/>
    <m/>
    <x v="20"/>
    <m/>
    <m/>
    <m/>
    <m/>
    <m/>
    <m/>
    <m/>
    <m/>
    <m/>
    <m/>
    <m/>
  </r>
  <r>
    <x v="214"/>
    <m/>
    <m/>
    <m/>
    <m/>
    <m/>
    <x v="20"/>
    <m/>
    <m/>
    <m/>
    <m/>
    <m/>
    <m/>
    <m/>
    <m/>
    <m/>
    <m/>
    <m/>
  </r>
  <r>
    <x v="215"/>
    <m/>
    <m/>
    <m/>
    <m/>
    <m/>
    <x v="20"/>
    <m/>
    <m/>
    <m/>
    <m/>
    <m/>
    <m/>
    <m/>
    <m/>
    <m/>
    <m/>
    <m/>
  </r>
  <r>
    <x v="216"/>
    <m/>
    <m/>
    <m/>
    <m/>
    <m/>
    <x v="20"/>
    <m/>
    <m/>
    <m/>
    <m/>
    <m/>
    <m/>
    <m/>
    <m/>
    <m/>
    <m/>
    <m/>
  </r>
  <r>
    <x v="217"/>
    <m/>
    <m/>
    <m/>
    <m/>
    <m/>
    <x v="20"/>
    <m/>
    <m/>
    <m/>
    <m/>
    <m/>
    <m/>
    <m/>
    <m/>
    <m/>
    <m/>
    <m/>
  </r>
  <r>
    <x v="218"/>
    <m/>
    <m/>
    <m/>
    <m/>
    <m/>
    <x v="20"/>
    <m/>
    <m/>
    <m/>
    <m/>
    <m/>
    <m/>
    <m/>
    <m/>
    <m/>
    <m/>
    <m/>
  </r>
  <r>
    <x v="219"/>
    <m/>
    <m/>
    <m/>
    <m/>
    <m/>
    <x v="20"/>
    <m/>
    <m/>
    <m/>
    <m/>
    <m/>
    <m/>
    <m/>
    <m/>
    <m/>
    <m/>
    <m/>
  </r>
  <r>
    <x v="220"/>
    <m/>
    <m/>
    <m/>
    <m/>
    <m/>
    <x v="20"/>
    <m/>
    <m/>
    <m/>
    <m/>
    <m/>
    <m/>
    <m/>
    <m/>
    <m/>
    <m/>
    <m/>
  </r>
  <r>
    <x v="221"/>
    <m/>
    <m/>
    <m/>
    <m/>
    <m/>
    <x v="20"/>
    <m/>
    <m/>
    <m/>
    <m/>
    <m/>
    <m/>
    <m/>
    <m/>
    <m/>
    <m/>
    <m/>
  </r>
  <r>
    <x v="222"/>
    <m/>
    <m/>
    <m/>
    <m/>
    <m/>
    <x v="20"/>
    <m/>
    <m/>
    <m/>
    <m/>
    <m/>
    <m/>
    <m/>
    <m/>
    <m/>
    <m/>
    <m/>
  </r>
  <r>
    <x v="223"/>
    <m/>
    <m/>
    <m/>
    <m/>
    <m/>
    <x v="20"/>
    <m/>
    <m/>
    <m/>
    <m/>
    <m/>
    <m/>
    <m/>
    <m/>
    <m/>
    <m/>
    <m/>
  </r>
  <r>
    <x v="224"/>
    <m/>
    <m/>
    <m/>
    <m/>
    <m/>
    <x v="20"/>
    <m/>
    <m/>
    <m/>
    <m/>
    <m/>
    <m/>
    <m/>
    <m/>
    <m/>
    <m/>
    <m/>
  </r>
  <r>
    <x v="225"/>
    <m/>
    <m/>
    <m/>
    <m/>
    <m/>
    <x v="20"/>
    <m/>
    <m/>
    <m/>
    <m/>
    <m/>
    <m/>
    <m/>
    <m/>
    <m/>
    <m/>
    <m/>
  </r>
  <r>
    <x v="226"/>
    <m/>
    <m/>
    <m/>
    <m/>
    <m/>
    <x v="20"/>
    <m/>
    <m/>
    <m/>
    <m/>
    <m/>
    <m/>
    <m/>
    <m/>
    <m/>
    <m/>
    <m/>
  </r>
  <r>
    <x v="227"/>
    <m/>
    <m/>
    <m/>
    <m/>
    <m/>
    <x v="20"/>
    <m/>
    <m/>
    <m/>
    <m/>
    <m/>
    <m/>
    <m/>
    <m/>
    <m/>
    <m/>
    <m/>
  </r>
  <r>
    <x v="228"/>
    <m/>
    <m/>
    <m/>
    <m/>
    <m/>
    <x v="20"/>
    <m/>
    <m/>
    <m/>
    <m/>
    <m/>
    <m/>
    <m/>
    <m/>
    <m/>
    <m/>
    <m/>
  </r>
  <r>
    <x v="229"/>
    <m/>
    <m/>
    <m/>
    <m/>
    <m/>
    <x v="20"/>
    <m/>
    <m/>
    <m/>
    <m/>
    <m/>
    <m/>
    <m/>
    <m/>
    <m/>
    <m/>
    <m/>
  </r>
  <r>
    <x v="230"/>
    <m/>
    <m/>
    <m/>
    <m/>
    <m/>
    <x v="20"/>
    <m/>
    <m/>
    <m/>
    <m/>
    <m/>
    <m/>
    <m/>
    <m/>
    <m/>
    <m/>
    <m/>
  </r>
  <r>
    <x v="231"/>
    <m/>
    <m/>
    <m/>
    <m/>
    <m/>
    <x v="20"/>
    <m/>
    <m/>
    <m/>
    <m/>
    <m/>
    <m/>
    <m/>
    <m/>
    <m/>
    <m/>
    <m/>
  </r>
  <r>
    <x v="232"/>
    <m/>
    <m/>
    <m/>
    <m/>
    <m/>
    <x v="20"/>
    <m/>
    <m/>
    <m/>
    <m/>
    <m/>
    <m/>
    <m/>
    <m/>
    <m/>
    <m/>
    <m/>
  </r>
  <r>
    <x v="233"/>
    <m/>
    <m/>
    <m/>
    <m/>
    <m/>
    <x v="20"/>
    <m/>
    <m/>
    <m/>
    <m/>
    <m/>
    <m/>
    <m/>
    <m/>
    <m/>
    <m/>
    <m/>
  </r>
  <r>
    <x v="234"/>
    <m/>
    <m/>
    <m/>
    <m/>
    <m/>
    <x v="20"/>
    <m/>
    <m/>
    <m/>
    <m/>
    <m/>
    <m/>
    <m/>
    <m/>
    <m/>
    <m/>
    <m/>
  </r>
  <r>
    <x v="235"/>
    <m/>
    <m/>
    <m/>
    <m/>
    <m/>
    <x v="20"/>
    <m/>
    <m/>
    <m/>
    <m/>
    <m/>
    <m/>
    <m/>
    <m/>
    <m/>
    <m/>
    <m/>
  </r>
  <r>
    <x v="236"/>
    <m/>
    <m/>
    <m/>
    <m/>
    <m/>
    <x v="20"/>
    <m/>
    <m/>
    <m/>
    <m/>
    <m/>
    <m/>
    <m/>
    <m/>
    <m/>
    <m/>
    <m/>
  </r>
  <r>
    <x v="235"/>
    <m/>
    <m/>
    <m/>
    <m/>
    <m/>
    <x v="20"/>
    <m/>
    <m/>
    <m/>
    <m/>
    <m/>
    <m/>
    <m/>
    <m/>
    <m/>
    <m/>
    <m/>
  </r>
  <r>
    <x v="236"/>
    <m/>
    <m/>
    <m/>
    <m/>
    <m/>
    <x v="20"/>
    <m/>
    <m/>
    <m/>
    <m/>
    <m/>
    <m/>
    <m/>
    <m/>
    <m/>
    <m/>
    <m/>
  </r>
  <r>
    <x v="237"/>
    <m/>
    <m/>
    <m/>
    <m/>
    <m/>
    <x v="20"/>
    <m/>
    <m/>
    <m/>
    <m/>
    <m/>
    <m/>
    <m/>
    <m/>
    <m/>
    <m/>
    <m/>
  </r>
  <r>
    <x v="238"/>
    <m/>
    <m/>
    <m/>
    <m/>
    <m/>
    <x v="20"/>
    <m/>
    <m/>
    <m/>
    <m/>
    <m/>
    <m/>
    <m/>
    <m/>
    <m/>
    <m/>
    <m/>
  </r>
  <r>
    <x v="239"/>
    <m/>
    <m/>
    <m/>
    <m/>
    <m/>
    <x v="20"/>
    <m/>
    <m/>
    <m/>
    <m/>
    <m/>
    <m/>
    <m/>
    <m/>
    <m/>
    <m/>
    <m/>
  </r>
  <r>
    <x v="240"/>
    <m/>
    <m/>
    <m/>
    <m/>
    <m/>
    <x v="20"/>
    <m/>
    <m/>
    <m/>
    <m/>
    <m/>
    <m/>
    <m/>
    <m/>
    <m/>
    <m/>
    <m/>
  </r>
  <r>
    <x v="241"/>
    <m/>
    <m/>
    <m/>
    <m/>
    <m/>
    <x v="20"/>
    <m/>
    <m/>
    <m/>
    <m/>
    <m/>
    <m/>
    <m/>
    <m/>
    <m/>
    <m/>
    <m/>
  </r>
  <r>
    <x v="242"/>
    <m/>
    <m/>
    <m/>
    <m/>
    <m/>
    <x v="20"/>
    <m/>
    <m/>
    <m/>
    <m/>
    <m/>
    <m/>
    <m/>
    <m/>
    <m/>
    <m/>
    <m/>
  </r>
  <r>
    <x v="243"/>
    <m/>
    <m/>
    <m/>
    <m/>
    <m/>
    <x v="20"/>
    <m/>
    <m/>
    <m/>
    <m/>
    <m/>
    <m/>
    <m/>
    <m/>
    <m/>
    <m/>
    <m/>
  </r>
  <r>
    <x v="244"/>
    <m/>
    <m/>
    <m/>
    <m/>
    <m/>
    <x v="20"/>
    <m/>
    <m/>
    <m/>
    <m/>
    <m/>
    <m/>
    <m/>
    <m/>
    <m/>
    <m/>
    <m/>
  </r>
  <r>
    <x v="245"/>
    <m/>
    <m/>
    <m/>
    <m/>
    <m/>
    <x v="20"/>
    <m/>
    <m/>
    <m/>
    <m/>
    <m/>
    <m/>
    <m/>
    <m/>
    <m/>
    <m/>
    <m/>
  </r>
  <r>
    <x v="246"/>
    <m/>
    <m/>
    <m/>
    <m/>
    <m/>
    <x v="20"/>
    <m/>
    <m/>
    <m/>
    <m/>
    <m/>
    <m/>
    <m/>
    <m/>
    <m/>
    <m/>
    <m/>
  </r>
  <r>
    <x v="247"/>
    <m/>
    <m/>
    <m/>
    <m/>
    <m/>
    <x v="20"/>
    <m/>
    <m/>
    <m/>
    <m/>
    <m/>
    <m/>
    <m/>
    <m/>
    <m/>
    <m/>
    <m/>
  </r>
  <r>
    <x v="248"/>
    <m/>
    <m/>
    <m/>
    <m/>
    <m/>
    <x v="20"/>
    <m/>
    <m/>
    <m/>
    <m/>
    <m/>
    <m/>
    <m/>
    <m/>
    <m/>
    <m/>
    <m/>
  </r>
  <r>
    <x v="249"/>
    <m/>
    <m/>
    <m/>
    <m/>
    <m/>
    <x v="20"/>
    <m/>
    <m/>
    <m/>
    <m/>
    <m/>
    <m/>
    <m/>
    <m/>
    <m/>
    <m/>
    <m/>
  </r>
  <r>
    <x v="250"/>
    <m/>
    <m/>
    <m/>
    <m/>
    <m/>
    <x v="20"/>
    <m/>
    <m/>
    <m/>
    <m/>
    <m/>
    <m/>
    <m/>
    <m/>
    <m/>
    <m/>
    <m/>
  </r>
  <r>
    <x v="251"/>
    <m/>
    <m/>
    <m/>
    <m/>
    <m/>
    <x v="20"/>
    <m/>
    <m/>
    <m/>
    <m/>
    <m/>
    <m/>
    <m/>
    <m/>
    <m/>
    <m/>
    <m/>
  </r>
  <r>
    <x v="252"/>
    <m/>
    <m/>
    <m/>
    <m/>
    <m/>
    <x v="20"/>
    <m/>
    <m/>
    <m/>
    <m/>
    <m/>
    <m/>
    <m/>
    <m/>
    <m/>
    <m/>
    <m/>
  </r>
  <r>
    <x v="253"/>
    <m/>
    <m/>
    <m/>
    <m/>
    <m/>
    <x v="20"/>
    <m/>
    <m/>
    <m/>
    <m/>
    <m/>
    <m/>
    <m/>
    <m/>
    <m/>
    <m/>
    <m/>
  </r>
  <r>
    <x v="254"/>
    <m/>
    <m/>
    <m/>
    <m/>
    <m/>
    <x v="20"/>
    <m/>
    <m/>
    <m/>
    <m/>
    <m/>
    <m/>
    <m/>
    <m/>
    <m/>
    <m/>
    <m/>
  </r>
  <r>
    <x v="255"/>
    <m/>
    <m/>
    <m/>
    <m/>
    <m/>
    <x v="20"/>
    <m/>
    <m/>
    <m/>
    <m/>
    <m/>
    <m/>
    <m/>
    <m/>
    <m/>
    <m/>
    <m/>
  </r>
  <r>
    <x v="256"/>
    <m/>
    <m/>
    <m/>
    <m/>
    <m/>
    <x v="20"/>
    <m/>
    <m/>
    <m/>
    <m/>
    <m/>
    <m/>
    <m/>
    <m/>
    <m/>
    <m/>
    <m/>
  </r>
  <r>
    <x v="257"/>
    <m/>
    <m/>
    <m/>
    <m/>
    <m/>
    <x v="20"/>
    <m/>
    <m/>
    <m/>
    <m/>
    <m/>
    <m/>
    <m/>
    <m/>
    <m/>
    <m/>
    <m/>
  </r>
  <r>
    <x v="258"/>
    <m/>
    <m/>
    <m/>
    <m/>
    <m/>
    <x v="20"/>
    <m/>
    <m/>
    <m/>
    <m/>
    <m/>
    <m/>
    <m/>
    <m/>
    <m/>
    <m/>
    <m/>
  </r>
  <r>
    <x v="259"/>
    <m/>
    <m/>
    <m/>
    <m/>
    <m/>
    <x v="20"/>
    <m/>
    <m/>
    <m/>
    <m/>
    <m/>
    <m/>
    <m/>
    <m/>
    <m/>
    <m/>
    <m/>
  </r>
  <r>
    <x v="260"/>
    <m/>
    <m/>
    <m/>
    <m/>
    <m/>
    <x v="20"/>
    <m/>
    <m/>
    <m/>
    <m/>
    <m/>
    <m/>
    <m/>
    <m/>
    <m/>
    <m/>
    <m/>
  </r>
  <r>
    <x v="261"/>
    <m/>
    <m/>
    <m/>
    <m/>
    <m/>
    <x v="20"/>
    <m/>
    <m/>
    <m/>
    <m/>
    <m/>
    <m/>
    <m/>
    <m/>
    <m/>
    <m/>
    <m/>
  </r>
  <r>
    <x v="262"/>
    <m/>
    <m/>
    <m/>
    <m/>
    <m/>
    <x v="20"/>
    <m/>
    <m/>
    <m/>
    <m/>
    <m/>
    <m/>
    <m/>
    <m/>
    <m/>
    <m/>
    <m/>
  </r>
  <r>
    <x v="263"/>
    <m/>
    <m/>
    <m/>
    <m/>
    <m/>
    <x v="20"/>
    <m/>
    <m/>
    <m/>
    <m/>
    <m/>
    <m/>
    <m/>
    <m/>
    <m/>
    <m/>
    <m/>
  </r>
  <r>
    <x v="264"/>
    <m/>
    <m/>
    <m/>
    <m/>
    <m/>
    <x v="20"/>
    <m/>
    <m/>
    <m/>
    <m/>
    <m/>
    <m/>
    <m/>
    <m/>
    <m/>
    <m/>
    <m/>
  </r>
  <r>
    <x v="265"/>
    <m/>
    <m/>
    <m/>
    <m/>
    <m/>
    <x v="20"/>
    <m/>
    <m/>
    <m/>
    <m/>
    <m/>
    <m/>
    <m/>
    <m/>
    <m/>
    <m/>
    <m/>
  </r>
  <r>
    <x v="266"/>
    <m/>
    <m/>
    <m/>
    <m/>
    <m/>
    <x v="20"/>
    <m/>
    <m/>
    <m/>
    <m/>
    <m/>
    <m/>
    <m/>
    <m/>
    <m/>
    <m/>
    <m/>
  </r>
  <r>
    <x v="267"/>
    <m/>
    <m/>
    <m/>
    <m/>
    <m/>
    <x v="20"/>
    <m/>
    <m/>
    <m/>
    <m/>
    <m/>
    <m/>
    <m/>
    <m/>
    <m/>
    <m/>
    <m/>
  </r>
  <r>
    <x v="268"/>
    <m/>
    <m/>
    <m/>
    <m/>
    <m/>
    <x v="20"/>
    <m/>
    <m/>
    <m/>
    <m/>
    <m/>
    <m/>
    <m/>
    <m/>
    <m/>
    <m/>
    <m/>
  </r>
  <r>
    <x v="269"/>
    <m/>
    <m/>
    <m/>
    <m/>
    <m/>
    <x v="20"/>
    <m/>
    <m/>
    <m/>
    <m/>
    <m/>
    <m/>
    <m/>
    <m/>
    <m/>
    <m/>
    <m/>
  </r>
  <r>
    <x v="270"/>
    <m/>
    <m/>
    <m/>
    <m/>
    <m/>
    <x v="20"/>
    <m/>
    <m/>
    <m/>
    <m/>
    <m/>
    <m/>
    <m/>
    <m/>
    <m/>
    <m/>
    <m/>
  </r>
  <r>
    <x v="271"/>
    <m/>
    <m/>
    <m/>
    <m/>
    <m/>
    <x v="20"/>
    <m/>
    <m/>
    <m/>
    <m/>
    <m/>
    <m/>
    <m/>
    <m/>
    <m/>
    <m/>
    <m/>
  </r>
  <r>
    <x v="272"/>
    <m/>
    <m/>
    <m/>
    <m/>
    <m/>
    <x v="20"/>
    <m/>
    <m/>
    <m/>
    <m/>
    <m/>
    <m/>
    <m/>
    <m/>
    <m/>
    <m/>
    <m/>
  </r>
  <r>
    <x v="273"/>
    <m/>
    <m/>
    <m/>
    <m/>
    <m/>
    <x v="20"/>
    <m/>
    <m/>
    <m/>
    <m/>
    <m/>
    <m/>
    <m/>
    <m/>
    <m/>
    <m/>
    <m/>
  </r>
  <r>
    <x v="274"/>
    <m/>
    <m/>
    <m/>
    <m/>
    <m/>
    <x v="20"/>
    <m/>
    <m/>
    <m/>
    <m/>
    <m/>
    <m/>
    <m/>
    <m/>
    <m/>
    <m/>
    <m/>
  </r>
  <r>
    <x v="275"/>
    <m/>
    <m/>
    <m/>
    <m/>
    <m/>
    <x v="20"/>
    <m/>
    <m/>
    <m/>
    <m/>
    <m/>
    <m/>
    <m/>
    <m/>
    <m/>
    <m/>
    <m/>
  </r>
  <r>
    <x v="276"/>
    <m/>
    <m/>
    <m/>
    <m/>
    <m/>
    <x v="20"/>
    <m/>
    <m/>
    <m/>
    <m/>
    <m/>
    <m/>
    <m/>
    <m/>
    <m/>
    <m/>
    <m/>
  </r>
  <r>
    <x v="277"/>
    <m/>
    <m/>
    <m/>
    <m/>
    <m/>
    <x v="20"/>
    <m/>
    <m/>
    <m/>
    <m/>
    <m/>
    <m/>
    <m/>
    <m/>
    <m/>
    <m/>
    <m/>
  </r>
  <r>
    <x v="278"/>
    <m/>
    <m/>
    <m/>
    <m/>
    <m/>
    <x v="20"/>
    <m/>
    <m/>
    <m/>
    <m/>
    <m/>
    <m/>
    <m/>
    <m/>
    <m/>
    <m/>
    <m/>
  </r>
  <r>
    <x v="279"/>
    <m/>
    <m/>
    <m/>
    <m/>
    <m/>
    <x v="20"/>
    <m/>
    <m/>
    <m/>
    <m/>
    <m/>
    <m/>
    <m/>
    <m/>
    <m/>
    <m/>
    <m/>
  </r>
  <r>
    <x v="280"/>
    <m/>
    <m/>
    <m/>
    <m/>
    <m/>
    <x v="20"/>
    <m/>
    <m/>
    <m/>
    <m/>
    <m/>
    <m/>
    <m/>
    <m/>
    <m/>
    <m/>
    <m/>
  </r>
  <r>
    <x v="281"/>
    <m/>
    <m/>
    <m/>
    <m/>
    <m/>
    <x v="20"/>
    <m/>
    <m/>
    <m/>
    <m/>
    <m/>
    <m/>
    <m/>
    <m/>
    <m/>
    <m/>
    <m/>
  </r>
  <r>
    <x v="282"/>
    <m/>
    <m/>
    <m/>
    <m/>
    <m/>
    <x v="20"/>
    <m/>
    <m/>
    <m/>
    <m/>
    <m/>
    <m/>
    <m/>
    <m/>
    <m/>
    <m/>
    <m/>
  </r>
  <r>
    <x v="283"/>
    <m/>
    <m/>
    <m/>
    <m/>
    <m/>
    <x v="20"/>
    <m/>
    <m/>
    <m/>
    <m/>
    <m/>
    <m/>
    <m/>
    <m/>
    <m/>
    <m/>
    <m/>
  </r>
  <r>
    <x v="284"/>
    <m/>
    <m/>
    <m/>
    <m/>
    <m/>
    <x v="20"/>
    <m/>
    <m/>
    <m/>
    <m/>
    <m/>
    <m/>
    <m/>
    <m/>
    <m/>
    <m/>
    <m/>
  </r>
  <r>
    <x v="285"/>
    <m/>
    <m/>
    <m/>
    <m/>
    <m/>
    <x v="20"/>
    <m/>
    <m/>
    <m/>
    <m/>
    <m/>
    <m/>
    <m/>
    <m/>
    <m/>
    <m/>
    <m/>
  </r>
  <r>
    <x v="286"/>
    <m/>
    <m/>
    <m/>
    <m/>
    <m/>
    <x v="20"/>
    <m/>
    <m/>
    <m/>
    <m/>
    <m/>
    <m/>
    <m/>
    <m/>
    <m/>
    <m/>
    <m/>
  </r>
  <r>
    <x v="287"/>
    <m/>
    <m/>
    <m/>
    <m/>
    <m/>
    <x v="20"/>
    <m/>
    <m/>
    <m/>
    <m/>
    <m/>
    <m/>
    <m/>
    <m/>
    <m/>
    <m/>
    <m/>
  </r>
  <r>
    <x v="288"/>
    <m/>
    <m/>
    <m/>
    <m/>
    <m/>
    <x v="20"/>
    <m/>
    <m/>
    <m/>
    <m/>
    <m/>
    <m/>
    <m/>
    <m/>
    <m/>
    <m/>
    <m/>
  </r>
  <r>
    <x v="289"/>
    <m/>
    <m/>
    <m/>
    <m/>
    <m/>
    <x v="20"/>
    <m/>
    <m/>
    <m/>
    <m/>
    <m/>
    <m/>
    <m/>
    <m/>
    <m/>
    <m/>
    <m/>
  </r>
  <r>
    <x v="290"/>
    <m/>
    <m/>
    <m/>
    <m/>
    <m/>
    <x v="20"/>
    <m/>
    <m/>
    <m/>
    <m/>
    <m/>
    <m/>
    <m/>
    <m/>
    <m/>
    <m/>
    <m/>
  </r>
  <r>
    <x v="291"/>
    <m/>
    <m/>
    <m/>
    <m/>
    <m/>
    <x v="20"/>
    <m/>
    <m/>
    <m/>
    <m/>
    <m/>
    <m/>
    <m/>
    <m/>
    <m/>
    <m/>
    <m/>
  </r>
  <r>
    <x v="292"/>
    <m/>
    <m/>
    <m/>
    <m/>
    <m/>
    <x v="20"/>
    <m/>
    <m/>
    <m/>
    <m/>
    <m/>
    <m/>
    <m/>
    <m/>
    <m/>
    <m/>
    <m/>
  </r>
  <r>
    <x v="293"/>
    <m/>
    <m/>
    <m/>
    <m/>
    <m/>
    <x v="20"/>
    <m/>
    <m/>
    <m/>
    <m/>
    <m/>
    <m/>
    <m/>
    <m/>
    <m/>
    <m/>
    <m/>
  </r>
  <r>
    <x v="294"/>
    <m/>
    <m/>
    <m/>
    <m/>
    <m/>
    <x v="20"/>
    <m/>
    <m/>
    <m/>
    <m/>
    <m/>
    <m/>
    <m/>
    <m/>
    <m/>
    <m/>
    <m/>
  </r>
  <r>
    <x v="295"/>
    <m/>
    <m/>
    <m/>
    <m/>
    <m/>
    <x v="20"/>
    <m/>
    <m/>
    <m/>
    <m/>
    <m/>
    <m/>
    <m/>
    <m/>
    <m/>
    <m/>
    <m/>
  </r>
  <r>
    <x v="296"/>
    <m/>
    <m/>
    <m/>
    <m/>
    <m/>
    <x v="20"/>
    <m/>
    <m/>
    <m/>
    <m/>
    <m/>
    <m/>
    <m/>
    <m/>
    <m/>
    <m/>
    <m/>
  </r>
  <r>
    <x v="297"/>
    <m/>
    <m/>
    <m/>
    <m/>
    <m/>
    <x v="20"/>
    <m/>
    <m/>
    <m/>
    <m/>
    <m/>
    <m/>
    <m/>
    <m/>
    <m/>
    <m/>
    <m/>
  </r>
  <r>
    <x v="298"/>
    <m/>
    <m/>
    <m/>
    <m/>
    <m/>
    <x v="20"/>
    <m/>
    <m/>
    <m/>
    <m/>
    <m/>
    <m/>
    <m/>
    <m/>
    <m/>
    <m/>
    <m/>
  </r>
  <r>
    <x v="299"/>
    <m/>
    <m/>
    <m/>
    <m/>
    <m/>
    <x v="20"/>
    <m/>
    <m/>
    <m/>
    <m/>
    <m/>
    <m/>
    <m/>
    <m/>
    <m/>
    <m/>
    <m/>
  </r>
  <r>
    <x v="300"/>
    <m/>
    <m/>
    <m/>
    <m/>
    <m/>
    <x v="20"/>
    <m/>
    <m/>
    <m/>
    <m/>
    <m/>
    <m/>
    <m/>
    <m/>
    <m/>
    <m/>
    <m/>
  </r>
  <r>
    <x v="301"/>
    <m/>
    <m/>
    <m/>
    <m/>
    <m/>
    <x v="20"/>
    <m/>
    <m/>
    <m/>
    <m/>
    <m/>
    <m/>
    <m/>
    <m/>
    <m/>
    <m/>
    <m/>
  </r>
  <r>
    <x v="302"/>
    <m/>
    <m/>
    <m/>
    <m/>
    <m/>
    <x v="20"/>
    <m/>
    <m/>
    <m/>
    <m/>
    <m/>
    <m/>
    <m/>
    <m/>
    <m/>
    <m/>
    <m/>
  </r>
  <r>
    <x v="303"/>
    <m/>
    <m/>
    <m/>
    <m/>
    <m/>
    <x v="20"/>
    <m/>
    <m/>
    <m/>
    <m/>
    <m/>
    <m/>
    <m/>
    <m/>
    <m/>
    <m/>
    <m/>
  </r>
  <r>
    <x v="304"/>
    <m/>
    <m/>
    <m/>
    <m/>
    <m/>
    <x v="20"/>
    <m/>
    <m/>
    <m/>
    <m/>
    <m/>
    <m/>
    <m/>
    <m/>
    <m/>
    <m/>
    <m/>
  </r>
  <r>
    <x v="305"/>
    <m/>
    <m/>
    <m/>
    <m/>
    <m/>
    <x v="20"/>
    <m/>
    <m/>
    <m/>
    <m/>
    <m/>
    <m/>
    <m/>
    <m/>
    <m/>
    <m/>
    <m/>
  </r>
  <r>
    <x v="306"/>
    <m/>
    <m/>
    <m/>
    <m/>
    <m/>
    <x v="20"/>
    <m/>
    <m/>
    <m/>
    <m/>
    <m/>
    <m/>
    <m/>
    <m/>
    <m/>
    <m/>
    <m/>
  </r>
  <r>
    <x v="307"/>
    <m/>
    <m/>
    <m/>
    <m/>
    <m/>
    <x v="20"/>
    <m/>
    <m/>
    <m/>
    <m/>
    <m/>
    <m/>
    <m/>
    <m/>
    <m/>
    <m/>
    <m/>
  </r>
  <r>
    <x v="308"/>
    <m/>
    <m/>
    <m/>
    <m/>
    <m/>
    <x v="20"/>
    <m/>
    <m/>
    <m/>
    <m/>
    <m/>
    <m/>
    <m/>
    <m/>
    <m/>
    <m/>
    <m/>
  </r>
  <r>
    <x v="309"/>
    <m/>
    <m/>
    <m/>
    <m/>
    <m/>
    <x v="20"/>
    <m/>
    <m/>
    <m/>
    <m/>
    <m/>
    <m/>
    <m/>
    <m/>
    <m/>
    <m/>
    <m/>
  </r>
  <r>
    <x v="310"/>
    <m/>
    <m/>
    <m/>
    <m/>
    <m/>
    <x v="20"/>
    <m/>
    <m/>
    <m/>
    <m/>
    <m/>
    <m/>
    <m/>
    <m/>
    <m/>
    <m/>
    <m/>
  </r>
  <r>
    <x v="311"/>
    <m/>
    <m/>
    <m/>
    <m/>
    <m/>
    <x v="20"/>
    <m/>
    <m/>
    <m/>
    <m/>
    <m/>
    <m/>
    <m/>
    <m/>
    <m/>
    <m/>
    <m/>
  </r>
  <r>
    <x v="312"/>
    <m/>
    <m/>
    <m/>
    <m/>
    <m/>
    <x v="20"/>
    <m/>
    <m/>
    <m/>
    <m/>
    <m/>
    <m/>
    <m/>
    <m/>
    <m/>
    <m/>
    <m/>
  </r>
  <r>
    <x v="313"/>
    <m/>
    <m/>
    <m/>
    <m/>
    <m/>
    <x v="20"/>
    <m/>
    <m/>
    <m/>
    <m/>
    <m/>
    <m/>
    <m/>
    <m/>
    <m/>
    <m/>
    <m/>
  </r>
  <r>
    <x v="314"/>
    <m/>
    <m/>
    <m/>
    <m/>
    <m/>
    <x v="20"/>
    <m/>
    <m/>
    <m/>
    <m/>
    <m/>
    <m/>
    <m/>
    <m/>
    <m/>
    <m/>
    <m/>
  </r>
  <r>
    <x v="315"/>
    <m/>
    <m/>
    <m/>
    <m/>
    <m/>
    <x v="20"/>
    <m/>
    <m/>
    <m/>
    <m/>
    <m/>
    <m/>
    <m/>
    <m/>
    <m/>
    <m/>
    <m/>
  </r>
  <r>
    <x v="316"/>
    <m/>
    <m/>
    <m/>
    <m/>
    <m/>
    <x v="20"/>
    <m/>
    <m/>
    <m/>
    <m/>
    <m/>
    <m/>
    <m/>
    <m/>
    <m/>
    <m/>
    <m/>
  </r>
  <r>
    <x v="317"/>
    <m/>
    <m/>
    <m/>
    <m/>
    <m/>
    <x v="20"/>
    <m/>
    <m/>
    <m/>
    <m/>
    <m/>
    <m/>
    <m/>
    <m/>
    <m/>
    <m/>
    <m/>
  </r>
  <r>
    <x v="318"/>
    <m/>
    <m/>
    <m/>
    <m/>
    <m/>
    <x v="20"/>
    <m/>
    <m/>
    <m/>
    <m/>
    <m/>
    <m/>
    <m/>
    <m/>
    <m/>
    <m/>
    <m/>
  </r>
  <r>
    <x v="319"/>
    <m/>
    <m/>
    <m/>
    <m/>
    <m/>
    <x v="20"/>
    <m/>
    <m/>
    <m/>
    <m/>
    <m/>
    <m/>
    <m/>
    <m/>
    <m/>
    <m/>
    <m/>
  </r>
  <r>
    <x v="320"/>
    <m/>
    <m/>
    <m/>
    <m/>
    <m/>
    <x v="20"/>
    <m/>
    <m/>
    <m/>
    <m/>
    <m/>
    <m/>
    <m/>
    <m/>
    <m/>
    <m/>
    <m/>
  </r>
  <r>
    <x v="321"/>
    <m/>
    <m/>
    <m/>
    <m/>
    <m/>
    <x v="20"/>
    <m/>
    <m/>
    <m/>
    <m/>
    <m/>
    <m/>
    <m/>
    <m/>
    <m/>
    <m/>
    <m/>
  </r>
  <r>
    <x v="322"/>
    <m/>
    <m/>
    <m/>
    <m/>
    <m/>
    <x v="20"/>
    <m/>
    <m/>
    <m/>
    <m/>
    <m/>
    <m/>
    <m/>
    <m/>
    <m/>
    <m/>
    <m/>
  </r>
  <r>
    <x v="323"/>
    <m/>
    <m/>
    <m/>
    <m/>
    <m/>
    <x v="20"/>
    <m/>
    <m/>
    <m/>
    <m/>
    <m/>
    <m/>
    <m/>
    <m/>
    <m/>
    <m/>
    <m/>
  </r>
  <r>
    <x v="324"/>
    <m/>
    <m/>
    <m/>
    <m/>
    <m/>
    <x v="20"/>
    <m/>
    <m/>
    <m/>
    <m/>
    <m/>
    <m/>
    <m/>
    <m/>
    <m/>
    <m/>
    <m/>
  </r>
  <r>
    <x v="325"/>
    <m/>
    <m/>
    <m/>
    <m/>
    <m/>
    <x v="20"/>
    <m/>
    <m/>
    <m/>
    <m/>
    <m/>
    <m/>
    <m/>
    <m/>
    <m/>
    <m/>
    <m/>
  </r>
  <r>
    <x v="326"/>
    <m/>
    <m/>
    <m/>
    <m/>
    <m/>
    <x v="20"/>
    <m/>
    <m/>
    <m/>
    <m/>
    <m/>
    <m/>
    <m/>
    <m/>
    <m/>
    <m/>
    <m/>
  </r>
  <r>
    <x v="327"/>
    <m/>
    <m/>
    <m/>
    <m/>
    <m/>
    <x v="20"/>
    <m/>
    <m/>
    <m/>
    <m/>
    <m/>
    <m/>
    <m/>
    <m/>
    <m/>
    <m/>
    <m/>
  </r>
  <r>
    <x v="328"/>
    <m/>
    <m/>
    <m/>
    <m/>
    <m/>
    <x v="20"/>
    <m/>
    <m/>
    <m/>
    <m/>
    <m/>
    <m/>
    <m/>
    <m/>
    <m/>
    <m/>
    <m/>
  </r>
  <r>
    <x v="329"/>
    <m/>
    <m/>
    <m/>
    <m/>
    <m/>
    <x v="20"/>
    <m/>
    <m/>
    <m/>
    <m/>
    <m/>
    <m/>
    <m/>
    <m/>
    <m/>
    <m/>
    <m/>
  </r>
  <r>
    <x v="330"/>
    <m/>
    <m/>
    <m/>
    <m/>
    <m/>
    <x v="20"/>
    <m/>
    <m/>
    <m/>
    <m/>
    <m/>
    <m/>
    <m/>
    <m/>
    <m/>
    <m/>
    <m/>
  </r>
  <r>
    <x v="331"/>
    <m/>
    <m/>
    <m/>
    <m/>
    <m/>
    <x v="20"/>
    <m/>
    <m/>
    <m/>
    <m/>
    <m/>
    <m/>
    <m/>
    <m/>
    <m/>
    <m/>
    <m/>
  </r>
  <r>
    <x v="332"/>
    <m/>
    <m/>
    <m/>
    <m/>
    <m/>
    <x v="20"/>
    <m/>
    <m/>
    <m/>
    <m/>
    <m/>
    <m/>
    <m/>
    <m/>
    <m/>
    <m/>
    <m/>
  </r>
  <r>
    <x v="333"/>
    <m/>
    <m/>
    <m/>
    <m/>
    <m/>
    <x v="20"/>
    <m/>
    <m/>
    <m/>
    <m/>
    <m/>
    <m/>
    <m/>
    <m/>
    <m/>
    <m/>
    <m/>
  </r>
  <r>
    <x v="334"/>
    <m/>
    <m/>
    <m/>
    <m/>
    <m/>
    <x v="20"/>
    <m/>
    <m/>
    <m/>
    <m/>
    <m/>
    <m/>
    <m/>
    <m/>
    <m/>
    <m/>
    <m/>
  </r>
  <r>
    <x v="208"/>
    <m/>
    <m/>
    <m/>
    <m/>
    <m/>
    <x v="2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s v="диАлюминий триоксид (в пересчете на алюминий)"/>
    <x v="0"/>
    <x v="0"/>
    <x v="0"/>
    <x v="0"/>
    <n v="2"/>
    <s v="тв"/>
    <n v="1"/>
    <n v="1"/>
  </r>
  <r>
    <x v="1"/>
    <s v="диЖелезо триоксид, (железа окcид) (в пересчете на железо) (Железо сесквиоксид)"/>
    <x v="0"/>
    <x v="1"/>
    <x v="1"/>
    <x v="0"/>
    <n v="3"/>
    <s v="тв"/>
    <n v="0"/>
    <n v="1"/>
  </r>
  <r>
    <x v="2"/>
    <s v="Азота диоксид (Двуокись азота; пероксид азота)"/>
    <x v="1"/>
    <x v="2"/>
    <x v="2"/>
    <x v="0"/>
    <n v="3"/>
    <s v="жг"/>
    <n v="1"/>
    <n v="1"/>
  </r>
  <r>
    <x v="3"/>
    <s v="Аммиак (Азота гидрид)"/>
    <x v="1"/>
    <x v="2"/>
    <x v="2"/>
    <x v="0"/>
    <n v="4"/>
    <s v="жг"/>
    <n v="1"/>
    <n v="1"/>
  </r>
  <r>
    <x v="4"/>
    <s v="Азот (II) оксид (Азот монооксид)"/>
    <x v="2"/>
    <x v="3"/>
    <x v="3"/>
    <x v="0"/>
    <n v="3"/>
    <s v="жг"/>
    <n v="1"/>
    <n v="1"/>
  </r>
  <r>
    <x v="5"/>
    <s v="Углерод (Пигмент черный)"/>
    <x v="3"/>
    <x v="4"/>
    <x v="4"/>
    <x v="0"/>
    <n v="3"/>
    <s v="тв"/>
    <n v="0"/>
    <n v="1"/>
  </r>
  <r>
    <x v="6"/>
    <s v="Сера диоксид (ангидрид сернистый)"/>
    <x v="4"/>
    <x v="4"/>
    <x v="1"/>
    <x v="0"/>
    <n v="3"/>
    <s v="жг"/>
    <n v="1"/>
    <n v="1"/>
  </r>
  <r>
    <x v="7"/>
    <s v=" _x000a_Дигидросульфид (Водород сернистый, дигидросульфид, гидросульфид)"/>
    <x v="5"/>
    <x v="3"/>
    <x v="5"/>
    <x v="0"/>
    <n v="2"/>
    <s v="жг"/>
    <n v="1"/>
    <n v="1"/>
  </r>
  <r>
    <x v="8"/>
    <s v="Углерода оксид (Углерод окись; углерод моноокись; угарный газ)"/>
    <x v="6"/>
    <x v="5"/>
    <x v="6"/>
    <x v="0"/>
    <n v="4"/>
    <s v="жг"/>
    <n v="1"/>
    <n v="1"/>
  </r>
  <r>
    <x v="9"/>
    <s v="Фтористые газообразные соединения (в пересчете на фтор): - Гидрофторид (Водород фторид; фтороводород)_x000a_"/>
    <x v="7"/>
    <x v="6"/>
    <x v="0"/>
    <x v="0"/>
    <n v="2"/>
    <s v="жг"/>
    <n v="1"/>
    <n v="1"/>
  </r>
  <r>
    <x v="10"/>
    <s v="Фториды неорганические плохо растворимые - (алюминия фторид, кальция фторид, натрия гексафторалюминат)"/>
    <x v="1"/>
    <x v="7"/>
    <x v="1"/>
    <x v="0"/>
    <n v="2"/>
    <s v="тв"/>
    <n v="1"/>
    <n v="1"/>
  </r>
  <r>
    <x v="11"/>
    <s v="Метан"/>
    <x v="0"/>
    <x v="3"/>
    <x v="7"/>
    <x v="1"/>
    <n v="0"/>
    <s v="жг"/>
    <n v="1"/>
    <n v="1"/>
  </r>
  <r>
    <x v="12"/>
    <s v="Бензол (Циклогексатриен; фенилгидрид)"/>
    <x v="8"/>
    <x v="8"/>
    <x v="0"/>
    <x v="0"/>
    <n v="2"/>
    <s v="жг"/>
    <n v="1"/>
    <n v="1"/>
  </r>
  <r>
    <x v="13"/>
    <s v="Диметилбензол (смесь о-, м-, п- изомеров) (Метилтолуол)"/>
    <x v="1"/>
    <x v="3"/>
    <x v="8"/>
    <x v="0"/>
    <n v="3"/>
    <s v="жг"/>
    <n v="1"/>
    <n v="1"/>
  </r>
  <r>
    <x v="14"/>
    <s v="Метилбензол (Фенилметан)"/>
    <x v="9"/>
    <x v="3"/>
    <x v="9"/>
    <x v="0"/>
    <n v="3"/>
    <s v="жг"/>
    <n v="1"/>
    <n v="1"/>
  </r>
  <r>
    <x v="15"/>
    <s v="Бенз/а/пирен"/>
    <x v="0"/>
    <x v="9"/>
    <x v="10"/>
    <x v="0"/>
    <n v="1"/>
    <s v="тв"/>
    <n v="1"/>
    <n v="1"/>
  </r>
  <r>
    <x v="16"/>
    <s v="Пропиленгликоль"/>
    <x v="0"/>
    <x v="3"/>
    <x v="7"/>
    <x v="2"/>
    <n v="0"/>
    <s v="жг"/>
    <s v="?"/>
    <n v="1"/>
  </r>
  <r>
    <x v="17"/>
    <s v="Смесь предельных углеводородов C1H4-C5H12"/>
    <x v="10"/>
    <x v="10"/>
    <x v="1"/>
    <x v="0"/>
    <n v="4"/>
    <s v="жг"/>
    <n v="1"/>
    <n v="1"/>
  </r>
  <r>
    <x v="18"/>
    <s v="Гидроксиметилбензол (смесь изомеров о-, м-, п-) (Метилфенол (смесь изомеров); гидрокситолуол (смесь изомеров)"/>
    <x v="11"/>
    <x v="3"/>
    <x v="1"/>
    <x v="0"/>
    <n v="2"/>
    <s v="жг"/>
    <n v="1"/>
    <n v="1"/>
  </r>
  <r>
    <x v="19"/>
    <s v="Метанол (Карбинол; метиловый спирт; метилгидроксид; моногидроксиметан)"/>
    <x v="12"/>
    <x v="11"/>
    <x v="11"/>
    <x v="0"/>
    <n v="3"/>
    <s v="жг"/>
    <n v="1"/>
    <n v="1"/>
  </r>
  <r>
    <x v="20"/>
    <s v="Гидроксибензол (фенол) (Оксибензол; фенилгидроксид; фениловый спирт; моногидроксибензол)"/>
    <x v="13"/>
    <x v="12"/>
    <x v="12"/>
    <x v="0"/>
    <n v="2"/>
    <s v="жг"/>
    <n v="1"/>
    <n v="1"/>
  </r>
  <r>
    <x v="21"/>
    <s v="Бутилацетат (Бутиловый эфир уксусной кислоты)"/>
    <x v="14"/>
    <x v="3"/>
    <x v="1"/>
    <x v="0"/>
    <n v="4"/>
    <s v="жг"/>
    <n v="1"/>
    <n v="1"/>
  </r>
  <r>
    <x v="22"/>
    <s v="Этенилацетат (винилацетат)"/>
    <x v="3"/>
    <x v="3"/>
    <x v="1"/>
    <x v="0"/>
    <n v="3"/>
    <s v="жг"/>
    <n v="1"/>
    <n v="1"/>
  </r>
  <r>
    <x v="23"/>
    <s v="Смесь предельных углеводородов C6H14-C10H22"/>
    <x v="15"/>
    <x v="13"/>
    <x v="1"/>
    <x v="0"/>
    <n v="3"/>
    <s v="жг"/>
    <n v="1"/>
    <n v="1"/>
  </r>
  <r>
    <x v="24"/>
    <s v="Пентилены (амилены - смесь изомеров) (альфа-n-Амилен; пропилэтилен)"/>
    <x v="16"/>
    <x v="3"/>
    <x v="1"/>
    <x v="0"/>
    <n v="4"/>
    <s v="жг"/>
    <n v="1"/>
    <n v="1"/>
  </r>
  <r>
    <x v="25"/>
    <s v="Гексановая кислота (Капроновая кислота)"/>
    <x v="13"/>
    <x v="14"/>
    <x v="1"/>
    <x v="0"/>
    <n v="3"/>
    <s v="жг"/>
    <n v="1"/>
    <n v="1"/>
  </r>
  <r>
    <x v="26"/>
    <s v="Этилбензол (Фенилэтан)"/>
    <x v="7"/>
    <x v="3"/>
    <x v="2"/>
    <x v="0"/>
    <n v="3"/>
    <s v="жг"/>
    <n v="1"/>
    <n v="1"/>
  </r>
  <r>
    <x v="27"/>
    <s v="Этантиол (Меркаптоэтан; этилсульфгидрат; этилгидросульфид; тиоэтиловый спирт; тиоэтанол)"/>
    <x v="17"/>
    <x v="3"/>
    <x v="1"/>
    <x v="0"/>
    <n v="4"/>
    <s v="жг"/>
    <n v="0"/>
    <n v="1"/>
  </r>
  <r>
    <x v="28"/>
    <s v="Диметилсульфид"/>
    <x v="18"/>
    <x v="3"/>
    <x v="1"/>
    <x v="0"/>
    <n v="4"/>
    <s v="жг"/>
    <n v="1"/>
    <n v="1"/>
  </r>
  <r>
    <x v="29"/>
    <s v="Метантиол (метилмеркаптан)"/>
    <x v="19"/>
    <x v="3"/>
    <x v="1"/>
    <x v="0"/>
    <n v="4"/>
    <s v="жг"/>
    <n v="1"/>
    <n v="1"/>
  </r>
  <r>
    <x v="30"/>
    <s v="Метиламин (Аминометан; метанамин)"/>
    <x v="20"/>
    <x v="15"/>
    <x v="1"/>
    <x v="0"/>
    <n v="2"/>
    <s v="жг"/>
    <n v="0"/>
    <n v="1"/>
  </r>
  <r>
    <x v="31"/>
    <s v="Алканы C12-19 (в пересчете на С)"/>
    <x v="12"/>
    <x v="3"/>
    <x v="7"/>
    <x v="0"/>
    <n v="4"/>
    <s v="жг"/>
    <n v="1"/>
    <n v="1"/>
  </r>
  <r>
    <x v="32"/>
    <s v="Уайт-спирит"/>
    <x v="0"/>
    <x v="3"/>
    <x v="7"/>
    <x v="3"/>
    <n v="0"/>
    <s v="жг"/>
    <n v="1"/>
    <n v="1"/>
  </r>
  <r>
    <x v="33"/>
    <s v="2-Метилпроп-2-еновая кислота"/>
    <x v="0"/>
    <x v="0"/>
    <x v="1"/>
    <x v="0"/>
    <n v="3"/>
    <s v="тв"/>
    <n v="1"/>
    <n v="1"/>
  </r>
  <r>
    <x v="34"/>
    <s v="Микроорганизмы"/>
    <x v="0"/>
    <x v="3"/>
    <x v="7"/>
    <x v="4"/>
    <n v="0"/>
    <s v="тв"/>
    <n v="0"/>
    <n v="1"/>
  </r>
  <r>
    <x v="35"/>
    <s v="Взвешенные вещества"/>
    <x v="4"/>
    <x v="16"/>
    <x v="13"/>
    <x v="0"/>
    <n v="3"/>
    <s v="тв"/>
    <n v="1"/>
    <n v="3"/>
  </r>
  <r>
    <x v="36"/>
    <s v="Пыль неорганическая, содержащая двуокись кремния, в %: - 70-20"/>
    <x v="8"/>
    <x v="2"/>
    <x v="7"/>
    <x v="0"/>
    <n v="3"/>
    <s v="тв"/>
    <n v="1"/>
    <n v="3"/>
  </r>
  <r>
    <x v="37"/>
    <s v="Пыль неорганическая, содержащая двуокись кремния, в %: - менее 20"/>
    <x v="4"/>
    <x v="16"/>
    <x v="7"/>
    <x v="0"/>
    <n v="3"/>
    <s v="тв"/>
    <n v="1"/>
    <n v="3"/>
  </r>
  <r>
    <x v="38"/>
    <s v="Пыль меховая (шерстяная, пуховая)"/>
    <x v="0"/>
    <x v="3"/>
    <x v="7"/>
    <x v="5"/>
    <n v="0"/>
    <s v="тв"/>
    <n v="0"/>
    <n v="3"/>
  </r>
  <r>
    <x v="39"/>
    <s v=" _x000a_Пыль абразивная"/>
    <x v="0"/>
    <x v="3"/>
    <x v="7"/>
    <x v="6"/>
    <n v="0"/>
    <s v="тв"/>
    <n v="0"/>
    <n v="3"/>
  </r>
  <r>
    <x v="40"/>
    <s v="Ацетальдегид (Уксусный альдегид)"/>
    <x v="13"/>
    <x v="3"/>
    <x v="7"/>
    <x v="7"/>
    <n v="3"/>
    <s v="жг"/>
    <n v="1"/>
    <n v="1"/>
  </r>
  <r>
    <x v="41"/>
    <s v="Бензин (нефтяной, малосернистый) (в пересчете на углерод)"/>
    <x v="6"/>
    <x v="17"/>
    <x v="1"/>
    <x v="0"/>
    <n v="4"/>
    <s v="жг"/>
    <n v="1"/>
    <n v="1"/>
  </r>
  <r>
    <x v="42"/>
    <s v=" _x000a_Бутан-1-ол (Бутиловый спирт)"/>
    <x v="14"/>
    <x v="3"/>
    <x v="1"/>
    <x v="0"/>
    <n v="3"/>
    <s v="жг"/>
    <n v="1"/>
    <n v="1"/>
  </r>
  <r>
    <x v="43"/>
    <s v="Марганец и его соединения/в пересчете на марганец (IV) оксид/"/>
    <x v="13"/>
    <x v="15"/>
    <x v="14"/>
    <x v="0"/>
    <n v="2"/>
    <s v="тв"/>
    <n v="1"/>
    <n v="1"/>
  </r>
  <r>
    <x v="44"/>
    <s v=" _x000a_Диметиламин"/>
    <x v="11"/>
    <x v="18"/>
    <x v="15"/>
    <x v="0"/>
    <n v="2"/>
    <s v="жг"/>
    <n v="1"/>
    <n v="1"/>
  </r>
  <r>
    <x v="45"/>
    <s v="Формальдегид (Муравьиный альдегид, оксометан, метиленоксид)"/>
    <x v="21"/>
    <x v="0"/>
    <x v="12"/>
    <x v="0"/>
    <n v="2"/>
    <s v="жг"/>
    <n v="1"/>
    <n v="1"/>
  </r>
  <r>
    <x v="46"/>
    <s v="Пыль зерновая (по массе)"/>
    <x v="4"/>
    <x v="16"/>
    <x v="1"/>
    <x v="0"/>
    <n v="3"/>
    <s v="тв"/>
    <n v="0"/>
    <n v="3"/>
  </r>
  <r>
    <x v="47"/>
    <s v="Серная кислота (по молекуле H2SO4)"/>
    <x v="8"/>
    <x v="2"/>
    <x v="16"/>
    <x v="0"/>
    <n v="2"/>
    <s v="жг"/>
    <n v="1"/>
    <n v="1"/>
  </r>
  <r>
    <x v="48"/>
    <s v="диВанадий пентоксид (пыль) (Ванадиевый ангидрид)"/>
    <x v="0"/>
    <x v="19"/>
    <x v="17"/>
    <x v="0"/>
    <n v="1"/>
    <s v="тв"/>
    <n v="1"/>
    <n v="1"/>
  </r>
  <r>
    <x v="49"/>
    <s v="Гидрохлорид (по молекуле HCl) (Водород хлорид)"/>
    <x v="1"/>
    <x v="2"/>
    <x v="5"/>
    <x v="0"/>
    <n v="2"/>
    <s v="жг"/>
    <n v="1"/>
    <n v="1"/>
  </r>
  <r>
    <x v="50"/>
    <s v="Хлор"/>
    <x v="14"/>
    <x v="7"/>
    <x v="18"/>
    <x v="0"/>
    <n v="2"/>
    <s v="жг"/>
    <n v="1"/>
    <n v="1"/>
  </r>
  <r>
    <x v="51"/>
    <s v="Магний оксид (Окись магния)"/>
    <x v="2"/>
    <x v="4"/>
    <x v="1"/>
    <x v="0"/>
    <n v="3"/>
    <s v="жг"/>
    <n v="1"/>
    <n v="1"/>
  </r>
  <r>
    <x v="52"/>
    <s v="Медь оксид (в пересчете на медь) (Медь окись; тенорит)"/>
    <x v="0"/>
    <x v="19"/>
    <x v="15"/>
    <x v="0"/>
    <n v="2"/>
    <s v="тв"/>
    <n v="1"/>
    <n v="1"/>
  </r>
  <r>
    <x v="53"/>
    <s v="диНатрий карбонат (Натрий углекислый; натриевая соль угольной кислоты)"/>
    <x v="3"/>
    <x v="4"/>
    <x v="1"/>
    <x v="0"/>
    <n v="3"/>
    <s v="тв"/>
    <n v="1"/>
    <n v="1"/>
  </r>
  <r>
    <x v="54"/>
    <s v="Хром (в пересчете на хрома (VI) оксид)"/>
    <x v="0"/>
    <x v="20"/>
    <x v="19"/>
    <x v="0"/>
    <n v="1"/>
    <s v="тв"/>
    <n v="1"/>
    <n v="1"/>
  </r>
  <r>
    <x v="55"/>
    <s v="Пыль мучная"/>
    <x v="12"/>
    <x v="21"/>
    <x v="1"/>
    <x v="0"/>
    <n v="4"/>
    <s v="тв"/>
    <n v="0"/>
    <n v="3"/>
  </r>
  <r>
    <x v="56"/>
    <s v="Пыль пищевых продуктов растительного происхождения (шелухи какао-бобов, порошка какао, ядер обжаренных орехов)"/>
    <x v="0"/>
    <x v="3"/>
    <x v="1"/>
    <x v="5"/>
    <n v="0"/>
    <s v="тв"/>
    <n v="0"/>
    <n v="3"/>
  </r>
  <r>
    <x v="57"/>
    <s v="Эмульсол (смесь: вода - 97,6%, нитрит натрия - 0,2%, сода кальцинированная - 0,2%, масло минеральное - 2%)"/>
    <x v="0"/>
    <x v="3"/>
    <x v="1"/>
    <x v="8"/>
    <n v="0"/>
    <s v="жг"/>
    <n v="0"/>
    <n v="1"/>
  </r>
  <r>
    <x v="58"/>
    <s v="Синтетические моющие средства &quot;Бриз&quot;, &quot;Вихрь&quot;, &quot;Лотос&quot;, &quot;Лотос-автомат&quot;, &quot;Юка&quot;, &quot;Эра&quot;"/>
    <x v="0"/>
    <x v="3"/>
    <x v="1"/>
    <x v="5"/>
    <n v="0"/>
    <s v="тв"/>
    <n v="0"/>
    <n v="3"/>
  </r>
  <r>
    <x v="59"/>
    <s v="Керосин (Керосин прямой перегонки; керосин дезодорированный)"/>
    <x v="0"/>
    <x v="3"/>
    <x v="1"/>
    <x v="9"/>
    <n v="0"/>
    <s v="жг"/>
    <n v="1"/>
    <n v="1"/>
  </r>
  <r>
    <x v="60"/>
    <s v="Одорант смесь природных меркаптанов с массовым содержанием этантиола 26 - 41%, изопропантиола 38 - 47%, вторбутантиола 7 - 13%"/>
    <x v="22"/>
    <x v="3"/>
    <x v="1"/>
    <x v="0"/>
    <n v="4"/>
    <s v="жг"/>
    <n v="0"/>
    <n v="1"/>
  </r>
  <r>
    <x v="61"/>
    <s v="Этановая кислота (Метанкарбоновая кислота)"/>
    <x v="1"/>
    <x v="8"/>
    <x v="1"/>
    <x v="0"/>
    <n v="3"/>
    <s v="жг"/>
    <n v="1"/>
    <n v="1"/>
  </r>
  <r>
    <x v="62"/>
    <s v="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"/>
    <x v="14"/>
    <x v="0"/>
    <x v="1"/>
    <x v="0"/>
    <n v="3"/>
    <s v="жг"/>
    <n v="1"/>
    <n v="1"/>
  </r>
  <r>
    <x v="23"/>
    <s v="Смесь предельных углеводородов C6H14-C10H22"/>
    <x v="15"/>
    <x v="13"/>
    <x v="1"/>
    <x v="0"/>
    <n v="3"/>
    <s v="жг"/>
    <n v="1"/>
    <n v="1"/>
  </r>
  <r>
    <x v="63"/>
    <s v="Масло минеральное нефтяное (веретенное, машинное, цилиндровое и др.)"/>
    <x v="0"/>
    <x v="3"/>
    <x v="1"/>
    <x v="8"/>
    <n v="0"/>
    <s v="жг"/>
    <n v="1"/>
    <n v="1"/>
  </r>
  <r>
    <x v="64"/>
    <s v="Пыль неорганическая, содержащая двуокись кремния, в %: - более 70 (динас и др.)"/>
    <x v="3"/>
    <x v="4"/>
    <x v="1"/>
    <x v="0"/>
    <n v="3"/>
    <s v="тв"/>
    <n v="1"/>
    <n v="3"/>
  </r>
  <r>
    <x v="65"/>
    <s v="Этилформиат (Муравьиноэтиловый эфир, этилметаноат)"/>
    <x v="0"/>
    <x v="3"/>
    <x v="1"/>
    <x v="10"/>
    <n v="0"/>
    <s v="жг"/>
    <n v="0"/>
    <n v="1"/>
  </r>
  <r>
    <x v="66"/>
    <s v="Пропаналъ (Пропиональдегид, метилацетальдегид)"/>
    <x v="13"/>
    <x v="3"/>
    <x v="1"/>
    <x v="0"/>
    <n v="3"/>
    <s v="жг"/>
    <n v="0"/>
    <n v="1"/>
  </r>
  <r>
    <x v="67"/>
    <s v="(2) 301  330"/>
    <x v="23"/>
    <x v="22"/>
    <x v="20"/>
    <x v="0"/>
    <n v="3"/>
    <s v="жг"/>
    <n v="1"/>
    <n v="1"/>
  </r>
  <r>
    <x v="68"/>
    <s v="(2) 333  1325"/>
    <x v="12"/>
    <x v="2"/>
    <x v="8"/>
    <x v="0"/>
    <n v="3"/>
    <s v="жг"/>
    <n v="1"/>
    <n v="1"/>
  </r>
  <r>
    <x v="69"/>
    <s v="Пропан-2-он (Диметилкетон; диметилформальдегид)"/>
    <x v="24"/>
    <x v="3"/>
    <x v="1"/>
    <x v="0"/>
    <n v="4"/>
    <s v="жг"/>
    <n v="0"/>
    <n v="1"/>
  </r>
  <r>
    <x v="70"/>
    <s v="Этанол (Этиловый спирт; метилкарбинол)"/>
    <x v="6"/>
    <x v="3"/>
    <x v="1"/>
    <x v="0"/>
    <n v="4"/>
    <s v="жг"/>
    <n v="1"/>
    <n v="1"/>
  </r>
  <r>
    <x v="71"/>
    <s v="Пыль древесная"/>
    <x v="0"/>
    <x v="3"/>
    <x v="1"/>
    <x v="11"/>
    <n v="0"/>
    <s v="тв"/>
    <n v="0"/>
    <n v="3"/>
  </r>
  <r>
    <x v="72"/>
    <s v="Уайт-спирит"/>
    <x v="0"/>
    <x v="3"/>
    <x v="1"/>
    <x v="3"/>
    <n v="0"/>
    <s v="жг"/>
    <n v="1"/>
    <n v="1"/>
  </r>
  <r>
    <x v="73"/>
    <s v="2-Этоксиэтанол"/>
    <x v="0"/>
    <x v="3"/>
    <x v="1"/>
    <x v="12"/>
    <n v="0"/>
    <s v="жг"/>
    <n v="0"/>
    <n v="1"/>
  </r>
  <r>
    <x v="74"/>
    <s v="(2) 303  333"/>
    <x v="12"/>
    <x v="2"/>
    <x v="8"/>
    <x v="0"/>
    <n v="2"/>
    <s v="жг"/>
    <n v="1"/>
    <n v="1"/>
  </r>
  <r>
    <x v="75"/>
    <s v="(3) 303  333 1325"/>
    <x v="12"/>
    <x v="2"/>
    <x v="8"/>
    <x v="0"/>
    <n v="2"/>
    <s v="жг"/>
    <n v="1"/>
    <n v="1"/>
  </r>
  <r>
    <x v="76"/>
    <s v="(2) 303  1325"/>
    <x v="12"/>
    <x v="2"/>
    <x v="8"/>
    <x v="0"/>
    <n v="2"/>
    <s v="жг"/>
    <n v="1"/>
    <n v="1"/>
  </r>
  <r>
    <x v="77"/>
    <s v="(2) 330  342"/>
    <x v="12"/>
    <x v="2"/>
    <x v="8"/>
    <x v="0"/>
    <n v="2"/>
    <s v="жг"/>
    <n v="1"/>
    <n v="1"/>
  </r>
  <r>
    <x v="78"/>
    <s v="(2) 330  333"/>
    <x v="12"/>
    <x v="2"/>
    <x v="8"/>
    <x v="13"/>
    <n v="2"/>
    <s v="жг"/>
    <n v="1"/>
    <n v="1"/>
  </r>
  <r>
    <x v="79"/>
    <s v="(2) 337  2908"/>
    <x v="12"/>
    <x v="2"/>
    <x v="8"/>
    <x v="13"/>
    <n v="3"/>
    <s v="жг"/>
    <n v="1"/>
    <n v="1"/>
  </r>
  <r>
    <x v="80"/>
    <s v="(2) 330 322"/>
    <x v="12"/>
    <x v="2"/>
    <x v="7"/>
    <x v="13"/>
    <n v="2"/>
    <s v=";u"/>
    <n v="1"/>
    <n v="1"/>
  </r>
  <r>
    <x v="81"/>
    <m/>
    <x v="25"/>
    <x v="23"/>
    <x v="7"/>
    <x v="13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">
  <r>
    <x v="0"/>
    <m/>
    <s v="1. На момент разработки предельно допустимых выбросов  "/>
    <m/>
    <m/>
    <m/>
  </r>
  <r>
    <x v="1"/>
    <n v="24"/>
    <m/>
    <n v="1E-4"/>
    <m/>
    <m/>
  </r>
  <r>
    <x v="1"/>
    <n v="7"/>
    <m/>
    <m/>
    <n v="1.0000000000000001E-5"/>
    <m/>
  </r>
  <r>
    <x v="1"/>
    <n v="27"/>
    <m/>
    <m/>
    <m/>
    <n v="1.9999999999999999E-6"/>
  </r>
  <r>
    <x v="2"/>
    <n v="24"/>
    <m/>
    <n v="0.01"/>
    <m/>
    <m/>
  </r>
  <r>
    <x v="2"/>
    <n v="7"/>
    <m/>
    <m/>
    <n v="1E-3"/>
    <m/>
  </r>
  <r>
    <x v="2"/>
    <n v="27"/>
    <m/>
    <m/>
    <m/>
    <n v="2.9999999999999997E-4"/>
  </r>
  <r>
    <x v="3"/>
    <n v="23"/>
    <m/>
    <n v="1.77"/>
    <m/>
    <m/>
  </r>
  <r>
    <x v="3"/>
    <n v="3"/>
    <m/>
    <m/>
    <n v="0.11"/>
    <m/>
  </r>
  <r>
    <x v="3"/>
    <n v="27"/>
    <m/>
    <m/>
    <m/>
    <n v="0.04"/>
  </r>
  <r>
    <x v="4"/>
    <n v="22"/>
    <m/>
    <n v="0.09"/>
    <m/>
    <m/>
  </r>
  <r>
    <x v="4"/>
    <n v="8"/>
    <m/>
    <m/>
    <n v="6.0000000000000001E-3"/>
    <m/>
  </r>
  <r>
    <x v="4"/>
    <n v="27"/>
    <m/>
    <m/>
    <m/>
    <n v="2E-3"/>
  </r>
  <r>
    <x v="5"/>
    <n v="23"/>
    <m/>
    <n v="0.19"/>
    <m/>
    <m/>
  </r>
  <r>
    <x v="5"/>
    <n v="3"/>
    <m/>
    <m/>
    <n v="0.01"/>
    <m/>
  </r>
  <r>
    <x v="5"/>
    <n v="27"/>
    <m/>
    <m/>
    <m/>
    <n v="4.0000000000000001E-3"/>
  </r>
  <r>
    <x v="6"/>
    <n v="23"/>
    <m/>
    <n v="5.0000000000000002E-5"/>
    <m/>
    <m/>
  </r>
  <r>
    <x v="6"/>
    <n v="16"/>
    <m/>
    <m/>
    <n v="1.9999999999999999E-6"/>
    <m/>
  </r>
  <r>
    <x v="6"/>
    <n v="27"/>
    <m/>
    <m/>
    <m/>
    <n v="6.9999999999999997E-7"/>
  </r>
  <r>
    <x v="7"/>
    <n v="23"/>
    <m/>
    <n v="0.59"/>
    <m/>
    <m/>
  </r>
  <r>
    <x v="7"/>
    <n v="7"/>
    <m/>
    <m/>
    <n v="0.04"/>
    <m/>
  </r>
  <r>
    <x v="7"/>
    <n v="27"/>
    <m/>
    <m/>
    <m/>
    <n v="0.01"/>
  </r>
  <r>
    <x v="8"/>
    <n v="23"/>
    <m/>
    <n v="0.18"/>
    <m/>
    <m/>
  </r>
  <r>
    <x v="8"/>
    <n v="7"/>
    <m/>
    <m/>
    <n v="0.01"/>
    <m/>
  </r>
  <r>
    <x v="8"/>
    <n v="27"/>
    <m/>
    <m/>
    <m/>
    <n v="4.0000000000000001E-3"/>
  </r>
  <r>
    <x v="9"/>
    <n v="22"/>
    <m/>
    <n v="0.09"/>
    <m/>
    <m/>
  </r>
  <r>
    <x v="9"/>
    <n v="8"/>
    <m/>
    <m/>
    <n v="7.0000000000000001E-3"/>
    <m/>
  </r>
  <r>
    <x v="9"/>
    <n v="27"/>
    <m/>
    <m/>
    <m/>
    <n v="2E-3"/>
  </r>
  <r>
    <x v="10"/>
    <n v="24"/>
    <m/>
    <n v="0.03"/>
    <m/>
    <m/>
  </r>
  <r>
    <x v="10"/>
    <n v="3"/>
    <m/>
    <m/>
    <n v="3.0000000000000001E-3"/>
    <m/>
  </r>
  <r>
    <x v="10"/>
    <n v="27"/>
    <m/>
    <m/>
    <m/>
    <n v="8.0000000000000004E-4"/>
  </r>
  <r>
    <x v="11"/>
    <n v="24"/>
    <m/>
    <n v="1.0000000000000001E-5"/>
    <m/>
    <m/>
  </r>
  <r>
    <x v="11"/>
    <n v="7"/>
    <m/>
    <m/>
    <n v="9.9999999999999995E-7"/>
    <m/>
  </r>
  <r>
    <x v="11"/>
    <n v="27"/>
    <m/>
    <m/>
    <m/>
    <n v="2.9999999999999999E-7"/>
  </r>
  <r>
    <x v="12"/>
    <n v="23"/>
    <m/>
    <n v="0.02"/>
    <m/>
    <m/>
  </r>
  <r>
    <x v="12"/>
    <n v="16"/>
    <m/>
    <m/>
    <n v="1E-3"/>
    <m/>
  </r>
  <r>
    <x v="12"/>
    <n v="27"/>
    <m/>
    <m/>
    <m/>
    <n v="4.0000000000000002E-4"/>
  </r>
  <r>
    <x v="13"/>
    <n v="24"/>
    <m/>
    <n v="0.03"/>
    <m/>
    <m/>
  </r>
  <r>
    <x v="13"/>
    <n v="7"/>
    <m/>
    <m/>
    <n v="2E-3"/>
    <m/>
  </r>
  <r>
    <x v="13"/>
    <n v="27"/>
    <m/>
    <m/>
    <m/>
    <n v="8.0000000000000004E-4"/>
  </r>
  <r>
    <x v="14"/>
    <n v="24"/>
    <m/>
    <n v="0.13"/>
    <m/>
    <m/>
  </r>
  <r>
    <x v="14"/>
    <n v="3"/>
    <m/>
    <m/>
    <n v="5.0000000000000001E-3"/>
    <m/>
  </r>
  <r>
    <x v="14"/>
    <n v="27"/>
    <m/>
    <m/>
    <m/>
    <n v="2E-3"/>
  </r>
  <r>
    <x v="15"/>
    <n v="24"/>
    <m/>
    <n v="0.02"/>
    <m/>
    <m/>
  </r>
  <r>
    <x v="15"/>
    <n v="16"/>
    <m/>
    <m/>
    <n v="1E-3"/>
    <m/>
  </r>
  <r>
    <x v="15"/>
    <n v="27"/>
    <m/>
    <m/>
    <m/>
    <n v="4.0000000000000002E-4"/>
  </r>
  <r>
    <x v="16"/>
    <n v="22"/>
    <m/>
    <n v="0.01"/>
    <m/>
    <m/>
  </r>
  <r>
    <x v="16"/>
    <n v="8"/>
    <m/>
    <m/>
    <n v="1E-3"/>
    <m/>
  </r>
  <r>
    <x v="16"/>
    <n v="27"/>
    <m/>
    <m/>
    <m/>
    <n v="2.9999999999999997E-4"/>
  </r>
  <r>
    <x v="17"/>
    <n v="25"/>
    <m/>
    <n v="2.0000000000000001E-4"/>
    <m/>
    <m/>
  </r>
  <r>
    <x v="17"/>
    <n v="7"/>
    <m/>
    <m/>
    <n v="3.0000000000000001E-5"/>
    <m/>
  </r>
  <r>
    <x v="17"/>
    <n v="27"/>
    <m/>
    <m/>
    <m/>
    <n v="1.0000000000000001E-5"/>
  </r>
  <r>
    <x v="18"/>
    <n v="22"/>
    <m/>
    <n v="0.2"/>
    <m/>
    <m/>
  </r>
  <r>
    <x v="18"/>
    <n v="8"/>
    <m/>
    <m/>
    <n v="0.01"/>
    <m/>
  </r>
  <r>
    <x v="18"/>
    <n v="27"/>
    <m/>
    <m/>
    <m/>
    <n v="4.0000000000000001E-3"/>
  </r>
  <r>
    <x v="19"/>
    <n v="25"/>
    <m/>
    <n v="2.9999999999999997E-4"/>
    <m/>
    <m/>
  </r>
  <r>
    <x v="19"/>
    <n v="7"/>
    <m/>
    <m/>
    <n v="2.0000000000000002E-5"/>
    <m/>
  </r>
  <r>
    <x v="19"/>
    <n v="27"/>
    <m/>
    <m/>
    <m/>
    <n v="5.0000000000000004E-6"/>
  </r>
  <r>
    <x v="20"/>
    <n v="24"/>
    <m/>
    <n v="1.31"/>
    <m/>
    <m/>
  </r>
  <r>
    <x v="20"/>
    <n v="3"/>
    <m/>
    <m/>
    <n v="0.02"/>
    <m/>
  </r>
  <r>
    <x v="20"/>
    <n v="27"/>
    <m/>
    <m/>
    <m/>
    <n v="5.0000000000000001E-3"/>
  </r>
  <r>
    <x v="21"/>
    <n v="22"/>
    <m/>
    <n v="3.55"/>
    <m/>
    <m/>
  </r>
  <r>
    <x v="21"/>
    <n v="8"/>
    <m/>
    <m/>
    <n v="0.11"/>
    <m/>
  </r>
  <r>
    <x v="21"/>
    <n v="27"/>
    <m/>
    <m/>
    <m/>
    <n v="0.03"/>
  </r>
  <r>
    <x v="22"/>
    <n v="22"/>
    <m/>
    <n v="0.18"/>
    <m/>
    <m/>
  </r>
  <r>
    <x v="22"/>
    <n v="8"/>
    <m/>
    <m/>
    <n v="0.01"/>
    <m/>
  </r>
  <r>
    <x v="22"/>
    <n v="27"/>
    <m/>
    <m/>
    <m/>
    <n v="4.0000000000000001E-3"/>
  </r>
  <r>
    <x v="23"/>
    <n v="22"/>
    <m/>
    <n v="0.38"/>
    <m/>
    <m/>
  </r>
  <r>
    <x v="23"/>
    <n v="8"/>
    <m/>
    <m/>
    <m/>
    <n v="0.03"/>
  </r>
  <r>
    <x v="23"/>
    <n v="27"/>
    <m/>
    <m/>
    <m/>
    <n v="7.0000000000000001E-3"/>
  </r>
  <r>
    <x v="24"/>
    <n v="22"/>
    <m/>
    <n v="0.28999999999999998"/>
    <m/>
    <m/>
  </r>
  <r>
    <x v="24"/>
    <n v="8"/>
    <m/>
    <m/>
    <n v="0.02"/>
    <m/>
  </r>
  <r>
    <x v="24"/>
    <n v="27"/>
    <m/>
    <m/>
    <m/>
    <n v="5.0000000000000001E-3"/>
  </r>
  <r>
    <x v="25"/>
    <n v="22"/>
    <m/>
    <n v="0.28999999999999998"/>
    <m/>
    <m/>
  </r>
  <r>
    <x v="25"/>
    <n v="8"/>
    <m/>
    <m/>
    <n v="0.02"/>
    <m/>
  </r>
  <r>
    <x v="25"/>
    <n v="27"/>
    <m/>
    <m/>
    <m/>
    <n v="6.0000000000000001E-3"/>
  </r>
  <r>
    <x v="26"/>
    <n v="22"/>
    <m/>
    <n v="0.22"/>
    <m/>
    <m/>
  </r>
  <r>
    <x v="26"/>
    <n v="7"/>
    <m/>
    <m/>
    <n v="0.02"/>
    <m/>
  </r>
  <r>
    <x v="26"/>
    <n v="27"/>
    <m/>
    <m/>
    <m/>
    <n v="6.0000000000000001E-3"/>
  </r>
  <r>
    <x v="27"/>
    <n v="22"/>
    <m/>
    <n v="3.57"/>
    <m/>
    <m/>
  </r>
  <r>
    <x v="27"/>
    <n v="8"/>
    <m/>
    <m/>
    <n v="0.11"/>
    <m/>
  </r>
  <r>
    <x v="27"/>
    <n v="27"/>
    <m/>
    <m/>
    <m/>
    <n v="0.03"/>
  </r>
  <r>
    <x v="28"/>
    <n v="23"/>
    <m/>
    <n v="1.3"/>
    <m/>
    <m/>
  </r>
  <r>
    <x v="28"/>
    <n v="7"/>
    <m/>
    <m/>
    <n v="0.09"/>
    <m/>
  </r>
  <r>
    <x v="28"/>
    <n v="27"/>
    <m/>
    <m/>
    <m/>
    <n v="0.03"/>
  </r>
  <r>
    <x v="29"/>
    <n v="23"/>
    <m/>
    <n v="0.11"/>
    <m/>
    <m/>
  </r>
  <r>
    <x v="29"/>
    <n v="7"/>
    <m/>
    <m/>
    <n v="8.0000000000000002E-3"/>
    <m/>
  </r>
  <r>
    <x v="29"/>
    <n v="27"/>
    <m/>
    <m/>
    <m/>
    <n v="3.0000000000000001E-3"/>
  </r>
  <r>
    <x v="0"/>
    <m/>
    <s v="2. Перспектива развития"/>
    <m/>
    <m/>
    <m/>
  </r>
  <r>
    <x v="3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m/>
    <s v="1. На момент разработки предельно допустимых выбросов "/>
    <m/>
    <m/>
    <m/>
  </r>
  <r>
    <x v="1"/>
    <n v="20"/>
    <m/>
    <n v="0.02"/>
    <m/>
    <m/>
  </r>
  <r>
    <x v="1"/>
    <n v="11"/>
    <m/>
    <m/>
    <n v="5.0000000000000001E-3"/>
    <m/>
  </r>
  <r>
    <x v="1"/>
    <n v="23"/>
    <m/>
    <m/>
    <m/>
    <n v="6.9999999999999999E-4"/>
  </r>
  <r>
    <x v="2"/>
    <n v="15"/>
    <n v="0.03"/>
    <n v="0.6"/>
    <m/>
    <m/>
  </r>
  <r>
    <x v="2"/>
    <n v="11"/>
    <n v="0.03"/>
    <m/>
    <n v="0.64"/>
    <m/>
  </r>
  <r>
    <x v="2"/>
    <n v="23"/>
    <n v="0.09"/>
    <m/>
    <m/>
    <n v="0.32"/>
  </r>
  <r>
    <x v="3"/>
    <n v="15"/>
    <m/>
    <n v="0.04"/>
    <m/>
    <m/>
  </r>
  <r>
    <x v="3"/>
    <n v="3"/>
    <m/>
    <m/>
    <n v="0.02"/>
    <m/>
  </r>
  <r>
    <x v="3"/>
    <n v="23"/>
    <m/>
    <m/>
    <m/>
    <n v="8.0000000000000002E-3"/>
  </r>
  <r>
    <x v="4"/>
    <n v="15"/>
    <m/>
    <n v="0.05"/>
    <m/>
    <m/>
  </r>
  <r>
    <x v="4"/>
    <n v="3"/>
    <m/>
    <m/>
    <n v="0.03"/>
    <m/>
  </r>
  <r>
    <x v="4"/>
    <n v="23"/>
    <m/>
    <m/>
    <m/>
    <n v="0.02"/>
  </r>
  <r>
    <x v="5"/>
    <n v="19"/>
    <m/>
    <n v="4.0000000000000002E-4"/>
    <m/>
    <m/>
  </r>
  <r>
    <x v="5"/>
    <n v="10"/>
    <m/>
    <m/>
    <n v="6.0000000000000002E-6"/>
    <m/>
  </r>
  <r>
    <x v="5"/>
    <n v="23"/>
    <m/>
    <m/>
    <m/>
    <n v="7.9999999999999996E-6"/>
  </r>
  <r>
    <x v="6"/>
    <n v="14"/>
    <m/>
    <n v="0.4"/>
    <m/>
    <m/>
  </r>
  <r>
    <x v="6"/>
    <n v="11"/>
    <m/>
    <m/>
    <n v="0.37"/>
    <m/>
  </r>
  <r>
    <x v="6"/>
    <n v="23"/>
    <m/>
    <m/>
    <m/>
    <n v="0.11"/>
  </r>
  <r>
    <x v="7"/>
    <n v="15"/>
    <m/>
    <n v="0.03"/>
    <m/>
    <m/>
  </r>
  <r>
    <x v="7"/>
    <n v="3"/>
    <m/>
    <m/>
    <n v="0.02"/>
    <m/>
  </r>
  <r>
    <x v="7"/>
    <n v="23"/>
    <m/>
    <m/>
    <m/>
    <n v="8.0000000000000002E-3"/>
  </r>
  <r>
    <x v="8"/>
    <n v="13"/>
    <m/>
    <n v="0.08"/>
    <m/>
    <m/>
  </r>
  <r>
    <x v="8"/>
    <n v="2"/>
    <m/>
    <m/>
    <n v="0.03"/>
    <m/>
  </r>
  <r>
    <x v="8"/>
    <n v="23"/>
    <m/>
    <m/>
    <m/>
    <n v="0.01"/>
  </r>
  <r>
    <x v="9"/>
    <n v="14"/>
    <n v="0.36"/>
    <n v="0.62"/>
    <m/>
    <m/>
  </r>
  <r>
    <x v="9"/>
    <n v="10"/>
    <n v="0.37"/>
    <m/>
    <n v="0.59"/>
    <m/>
  </r>
  <r>
    <x v="9"/>
    <n v="23"/>
    <n v="0.44"/>
    <m/>
    <m/>
    <n v="0.49"/>
  </r>
  <r>
    <x v="10"/>
    <n v="20"/>
    <m/>
    <n v="1E-3"/>
    <m/>
    <m/>
  </r>
  <r>
    <x v="10"/>
    <n v="11"/>
    <m/>
    <m/>
    <n v="2.0000000000000001E-4"/>
    <m/>
  </r>
  <r>
    <x v="10"/>
    <n v="23"/>
    <m/>
    <m/>
    <m/>
    <n v="3.0000000000000001E-5"/>
  </r>
  <r>
    <x v="11"/>
    <n v="19"/>
    <m/>
    <n v="4.0000000000000001E-3"/>
    <m/>
    <m/>
  </r>
  <r>
    <x v="11"/>
    <n v="9"/>
    <m/>
    <m/>
    <n v="6.9999999999999999E-4"/>
    <m/>
  </r>
  <r>
    <x v="11"/>
    <n v="23"/>
    <m/>
    <m/>
    <m/>
    <n v="8.0000000000000007E-5"/>
  </r>
  <r>
    <x v="12"/>
    <n v="15"/>
    <m/>
    <n v="7.0000000000000001E-3"/>
    <m/>
    <m/>
  </r>
  <r>
    <x v="12"/>
    <n v="2"/>
    <m/>
    <m/>
    <n v="5.0000000000000001E-3"/>
    <m/>
  </r>
  <r>
    <x v="12"/>
    <n v="23"/>
    <m/>
    <m/>
    <m/>
    <n v="2E-3"/>
  </r>
  <r>
    <x v="13"/>
    <n v="15"/>
    <m/>
    <n v="7.0000000000000007E-2"/>
    <m/>
    <m/>
  </r>
  <r>
    <x v="13"/>
    <n v="3"/>
    <m/>
    <m/>
    <n v="0.04"/>
    <m/>
  </r>
  <r>
    <x v="13"/>
    <n v="22"/>
    <m/>
    <m/>
    <m/>
    <n v="6.0000000000000001E-3"/>
  </r>
  <r>
    <x v="14"/>
    <n v="14"/>
    <m/>
    <n v="0.01"/>
    <m/>
    <m/>
  </r>
  <r>
    <x v="14"/>
    <n v="2"/>
    <m/>
    <m/>
    <n v="6.0000000000000001E-3"/>
    <m/>
  </r>
  <r>
    <x v="14"/>
    <n v="23"/>
    <m/>
    <m/>
    <m/>
    <n v="8.0000000000000004E-4"/>
  </r>
  <r>
    <x v="15"/>
    <n v="13"/>
    <m/>
    <n v="0.04"/>
    <m/>
    <m/>
  </r>
  <r>
    <x v="15"/>
    <n v="1"/>
    <m/>
    <m/>
    <n v="0.03"/>
    <m/>
  </r>
  <r>
    <x v="15"/>
    <n v="23"/>
    <m/>
    <m/>
    <m/>
    <n v="8.0000000000000002E-3"/>
  </r>
  <r>
    <x v="16"/>
    <n v="15"/>
    <m/>
    <n v="0.14000000000000001"/>
    <m/>
    <m/>
  </r>
  <r>
    <x v="16"/>
    <n v="3"/>
    <m/>
    <m/>
    <n v="0.12"/>
    <m/>
  </r>
  <r>
    <x v="16"/>
    <n v="23"/>
    <m/>
    <m/>
    <m/>
    <n v="0.03"/>
  </r>
  <r>
    <x v="17"/>
    <n v="13"/>
    <m/>
    <n v="0.19"/>
    <m/>
    <m/>
  </r>
  <r>
    <x v="17"/>
    <n v="11"/>
    <m/>
    <m/>
    <n v="0.04"/>
    <m/>
  </r>
  <r>
    <x v="17"/>
    <n v="22"/>
    <m/>
    <m/>
    <m/>
    <n v="3.0000000000000001E-3"/>
  </r>
  <r>
    <x v="18"/>
    <n v="15"/>
    <n v="0.57999999999999996"/>
    <n v="0.74"/>
    <m/>
    <m/>
  </r>
  <r>
    <x v="18"/>
    <n v="11"/>
    <n v="0.61"/>
    <m/>
    <n v="0.69"/>
    <m/>
  </r>
  <r>
    <x v="18"/>
    <n v="23"/>
    <n v="0.63"/>
    <m/>
    <m/>
    <n v="0.66"/>
  </r>
  <r>
    <x v="19"/>
    <n v="13"/>
    <m/>
    <n v="0.1"/>
    <m/>
    <m/>
  </r>
  <r>
    <x v="19"/>
    <n v="2"/>
    <m/>
    <m/>
    <n v="0.05"/>
    <m/>
  </r>
  <r>
    <x v="19"/>
    <n v="23"/>
    <m/>
    <m/>
    <m/>
    <n v="0.02"/>
  </r>
  <r>
    <x v="20"/>
    <n v="13"/>
    <m/>
    <n v="0.1"/>
    <m/>
    <m/>
  </r>
  <r>
    <x v="20"/>
    <n v="3"/>
    <m/>
    <m/>
    <n v="0.05"/>
    <m/>
  </r>
  <r>
    <x v="20"/>
    <n v="23"/>
    <m/>
    <m/>
    <m/>
    <n v="0.02"/>
  </r>
  <r>
    <x v="21"/>
    <n v="15"/>
    <m/>
    <n v="0.37"/>
    <m/>
    <m/>
  </r>
  <r>
    <x v="21"/>
    <n v="3"/>
    <m/>
    <m/>
    <n v="0.27"/>
    <m/>
  </r>
  <r>
    <x v="21"/>
    <n v="23"/>
    <m/>
    <m/>
    <m/>
    <n v="0.14000000000000001"/>
  </r>
  <r>
    <x v="22"/>
    <n v="15"/>
    <m/>
    <n v="0.01"/>
    <m/>
    <m/>
  </r>
  <r>
    <x v="22"/>
    <n v="3"/>
    <m/>
    <m/>
    <n v="8.9999999999999993E-3"/>
    <m/>
  </r>
  <r>
    <x v="22"/>
    <n v="23"/>
    <m/>
    <m/>
    <m/>
    <n v="4.0000000000000001E-3"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s v="2. Перспектива развития"/>
    <m/>
    <m/>
    <m/>
  </r>
  <r>
    <x v="23"/>
    <m/>
    <m/>
    <m/>
    <m/>
    <m/>
  </r>
  <r>
    <x v="0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x v="0"/>
    <x v="0"/>
    <x v="0"/>
    <x v="0"/>
    <x v="0"/>
  </r>
  <r>
    <x v="0"/>
    <x v="0"/>
    <x v="0"/>
    <x v="1"/>
    <x v="1"/>
  </r>
  <r>
    <x v="0"/>
    <x v="0"/>
    <x v="0"/>
    <x v="2"/>
    <x v="2"/>
  </r>
  <r>
    <x v="0"/>
    <x v="0"/>
    <x v="0"/>
    <x v="3"/>
    <x v="3"/>
  </r>
  <r>
    <x v="0"/>
    <x v="0"/>
    <x v="0"/>
    <x v="4"/>
    <x v="1"/>
  </r>
  <r>
    <x v="1"/>
    <x v="1"/>
    <x v="1"/>
    <x v="0"/>
    <x v="0"/>
  </r>
  <r>
    <x v="1"/>
    <x v="1"/>
    <x v="1"/>
    <x v="1"/>
    <x v="1"/>
  </r>
  <r>
    <x v="1"/>
    <x v="1"/>
    <x v="1"/>
    <x v="2"/>
    <x v="1"/>
  </r>
  <r>
    <x v="1"/>
    <x v="1"/>
    <x v="1"/>
    <x v="3"/>
    <x v="4"/>
  </r>
  <r>
    <x v="1"/>
    <x v="1"/>
    <x v="1"/>
    <x v="4"/>
    <x v="1"/>
  </r>
  <r>
    <x v="2"/>
    <x v="2"/>
    <x v="0"/>
    <x v="0"/>
    <x v="0"/>
  </r>
  <r>
    <x v="2"/>
    <x v="2"/>
    <x v="0"/>
    <x v="1"/>
    <x v="3"/>
  </r>
  <r>
    <x v="2"/>
    <x v="2"/>
    <x v="0"/>
    <x v="2"/>
    <x v="5"/>
  </r>
  <r>
    <x v="2"/>
    <x v="2"/>
    <x v="0"/>
    <x v="3"/>
    <x v="6"/>
  </r>
  <r>
    <x v="2"/>
    <x v="2"/>
    <x v="0"/>
    <x v="4"/>
    <x v="1"/>
  </r>
  <r>
    <x v="3"/>
    <x v="3"/>
    <x v="1"/>
    <x v="0"/>
    <x v="0"/>
  </r>
  <r>
    <x v="3"/>
    <x v="3"/>
    <x v="1"/>
    <x v="1"/>
    <x v="7"/>
  </r>
  <r>
    <x v="3"/>
    <x v="3"/>
    <x v="1"/>
    <x v="2"/>
    <x v="4"/>
  </r>
  <r>
    <x v="3"/>
    <x v="3"/>
    <x v="1"/>
    <x v="3"/>
    <x v="8"/>
  </r>
  <r>
    <x v="3"/>
    <x v="3"/>
    <x v="1"/>
    <x v="4"/>
    <x v="1"/>
  </r>
  <r>
    <x v="4"/>
    <x v="4"/>
    <x v="2"/>
    <x v="0"/>
    <x v="0"/>
  </r>
  <r>
    <x v="4"/>
    <x v="4"/>
    <x v="2"/>
    <x v="1"/>
    <x v="7"/>
  </r>
  <r>
    <x v="4"/>
    <x v="4"/>
    <x v="2"/>
    <x v="2"/>
    <x v="4"/>
  </r>
  <r>
    <x v="4"/>
    <x v="4"/>
    <x v="2"/>
    <x v="3"/>
    <x v="8"/>
  </r>
  <r>
    <x v="4"/>
    <x v="4"/>
    <x v="2"/>
    <x v="4"/>
    <x v="1"/>
  </r>
  <r>
    <x v="5"/>
    <x v="5"/>
    <x v="1"/>
    <x v="0"/>
    <x v="0"/>
  </r>
  <r>
    <x v="5"/>
    <x v="5"/>
    <x v="1"/>
    <x v="1"/>
    <x v="9"/>
  </r>
  <r>
    <x v="5"/>
    <x v="5"/>
    <x v="1"/>
    <x v="2"/>
    <x v="10"/>
  </r>
  <r>
    <x v="5"/>
    <x v="5"/>
    <x v="1"/>
    <x v="3"/>
    <x v="1"/>
  </r>
  <r>
    <x v="5"/>
    <x v="5"/>
    <x v="1"/>
    <x v="4"/>
    <x v="1"/>
  </r>
  <r>
    <x v="6"/>
    <x v="6"/>
    <x v="0"/>
    <x v="0"/>
    <x v="0"/>
  </r>
  <r>
    <x v="6"/>
    <x v="6"/>
    <x v="0"/>
    <x v="1"/>
    <x v="11"/>
  </r>
  <r>
    <x v="6"/>
    <x v="6"/>
    <x v="0"/>
    <x v="2"/>
    <x v="6"/>
  </r>
  <r>
    <x v="6"/>
    <x v="6"/>
    <x v="0"/>
    <x v="3"/>
    <x v="8"/>
  </r>
  <r>
    <x v="6"/>
    <x v="6"/>
    <x v="0"/>
    <x v="4"/>
    <x v="1"/>
  </r>
  <r>
    <x v="7"/>
    <x v="7"/>
    <x v="1"/>
    <x v="0"/>
    <x v="0"/>
  </r>
  <r>
    <x v="7"/>
    <x v="7"/>
    <x v="1"/>
    <x v="1"/>
    <x v="12"/>
  </r>
  <r>
    <x v="7"/>
    <x v="7"/>
    <x v="1"/>
    <x v="2"/>
    <x v="13"/>
  </r>
  <r>
    <x v="7"/>
    <x v="7"/>
    <x v="1"/>
    <x v="3"/>
    <x v="14"/>
  </r>
  <r>
    <x v="7"/>
    <x v="7"/>
    <x v="1"/>
    <x v="4"/>
    <x v="1"/>
  </r>
  <r>
    <x v="8"/>
    <x v="8"/>
    <x v="1"/>
    <x v="0"/>
    <x v="0"/>
  </r>
  <r>
    <x v="8"/>
    <x v="8"/>
    <x v="1"/>
    <x v="1"/>
    <x v="15"/>
  </r>
  <r>
    <x v="8"/>
    <x v="8"/>
    <x v="1"/>
    <x v="2"/>
    <x v="1"/>
  </r>
  <r>
    <x v="8"/>
    <x v="8"/>
    <x v="1"/>
    <x v="3"/>
    <x v="14"/>
  </r>
  <r>
    <x v="8"/>
    <x v="8"/>
    <x v="1"/>
    <x v="4"/>
    <x v="1"/>
  </r>
  <r>
    <x v="9"/>
    <x v="9"/>
    <x v="0"/>
    <x v="0"/>
    <x v="0"/>
  </r>
  <r>
    <x v="9"/>
    <x v="9"/>
    <x v="0"/>
    <x v="1"/>
    <x v="16"/>
  </r>
  <r>
    <x v="9"/>
    <x v="9"/>
    <x v="0"/>
    <x v="2"/>
    <x v="17"/>
  </r>
  <r>
    <x v="9"/>
    <x v="9"/>
    <x v="0"/>
    <x v="3"/>
    <x v="1"/>
  </r>
  <r>
    <x v="9"/>
    <x v="9"/>
    <x v="0"/>
    <x v="4"/>
    <x v="1"/>
  </r>
  <r>
    <x v="10"/>
    <x v="10"/>
    <x v="2"/>
    <x v="0"/>
    <x v="0"/>
  </r>
  <r>
    <x v="10"/>
    <x v="10"/>
    <x v="2"/>
    <x v="1"/>
    <x v="18"/>
  </r>
  <r>
    <x v="10"/>
    <x v="10"/>
    <x v="2"/>
    <x v="2"/>
    <x v="19"/>
  </r>
  <r>
    <x v="10"/>
    <x v="10"/>
    <x v="2"/>
    <x v="3"/>
    <x v="19"/>
  </r>
  <r>
    <x v="10"/>
    <x v="10"/>
    <x v="2"/>
    <x v="4"/>
    <x v="1"/>
  </r>
  <r>
    <x v="11"/>
    <x v="11"/>
    <x v="0"/>
    <x v="0"/>
    <x v="0"/>
  </r>
  <r>
    <x v="11"/>
    <x v="11"/>
    <x v="0"/>
    <x v="1"/>
    <x v="20"/>
  </r>
  <r>
    <x v="11"/>
    <x v="11"/>
    <x v="0"/>
    <x v="2"/>
    <x v="2"/>
  </r>
  <r>
    <x v="11"/>
    <x v="11"/>
    <x v="0"/>
    <x v="3"/>
    <x v="21"/>
  </r>
  <r>
    <x v="11"/>
    <x v="11"/>
    <x v="0"/>
    <x v="4"/>
    <x v="1"/>
  </r>
  <r>
    <x v="12"/>
    <x v="12"/>
    <x v="0"/>
    <x v="0"/>
    <x v="0"/>
  </r>
  <r>
    <x v="12"/>
    <x v="12"/>
    <x v="0"/>
    <x v="1"/>
    <x v="7"/>
  </r>
  <r>
    <x v="12"/>
    <x v="12"/>
    <x v="0"/>
    <x v="2"/>
    <x v="1"/>
  </r>
  <r>
    <x v="12"/>
    <x v="12"/>
    <x v="0"/>
    <x v="3"/>
    <x v="22"/>
  </r>
  <r>
    <x v="12"/>
    <x v="12"/>
    <x v="0"/>
    <x v="4"/>
    <x v="1"/>
  </r>
  <r>
    <x v="13"/>
    <x v="13"/>
    <x v="3"/>
    <x v="0"/>
    <x v="0"/>
  </r>
  <r>
    <x v="13"/>
    <x v="13"/>
    <x v="3"/>
    <x v="1"/>
    <x v="1"/>
  </r>
  <r>
    <x v="13"/>
    <x v="13"/>
    <x v="3"/>
    <x v="2"/>
    <x v="23"/>
  </r>
  <r>
    <x v="13"/>
    <x v="13"/>
    <x v="3"/>
    <x v="3"/>
    <x v="1"/>
  </r>
  <r>
    <x v="13"/>
    <x v="13"/>
    <x v="3"/>
    <x v="4"/>
    <x v="24"/>
  </r>
  <r>
    <x v="14"/>
    <x v="14"/>
    <x v="2"/>
    <x v="0"/>
    <x v="0"/>
  </r>
  <r>
    <x v="14"/>
    <x v="14"/>
    <x v="2"/>
    <x v="1"/>
    <x v="25"/>
  </r>
  <r>
    <x v="14"/>
    <x v="14"/>
    <x v="2"/>
    <x v="2"/>
    <x v="1"/>
  </r>
  <r>
    <x v="14"/>
    <x v="14"/>
    <x v="2"/>
    <x v="3"/>
    <x v="24"/>
  </r>
  <r>
    <x v="14"/>
    <x v="14"/>
    <x v="2"/>
    <x v="4"/>
    <x v="1"/>
  </r>
  <r>
    <x v="15"/>
    <x v="15"/>
    <x v="1"/>
    <x v="0"/>
    <x v="0"/>
  </r>
  <r>
    <x v="15"/>
    <x v="15"/>
    <x v="1"/>
    <x v="1"/>
    <x v="24"/>
  </r>
  <r>
    <x v="15"/>
    <x v="15"/>
    <x v="1"/>
    <x v="2"/>
    <x v="1"/>
  </r>
  <r>
    <x v="15"/>
    <x v="15"/>
    <x v="1"/>
    <x v="3"/>
    <x v="18"/>
  </r>
  <r>
    <x v="15"/>
    <x v="15"/>
    <x v="1"/>
    <x v="4"/>
    <x v="1"/>
  </r>
  <r>
    <x v="16"/>
    <x v="16"/>
    <x v="2"/>
    <x v="0"/>
    <x v="0"/>
  </r>
  <r>
    <x v="16"/>
    <x v="16"/>
    <x v="2"/>
    <x v="1"/>
    <x v="26"/>
  </r>
  <r>
    <x v="16"/>
    <x v="16"/>
    <x v="2"/>
    <x v="2"/>
    <x v="1"/>
  </r>
  <r>
    <x v="16"/>
    <x v="16"/>
    <x v="2"/>
    <x v="3"/>
    <x v="1"/>
  </r>
  <r>
    <x v="16"/>
    <x v="16"/>
    <x v="2"/>
    <x v="4"/>
    <x v="1"/>
  </r>
  <r>
    <x v="17"/>
    <x v="17"/>
    <x v="0"/>
    <x v="0"/>
    <x v="0"/>
  </r>
  <r>
    <x v="17"/>
    <x v="17"/>
    <x v="0"/>
    <x v="1"/>
    <x v="11"/>
  </r>
  <r>
    <x v="17"/>
    <x v="17"/>
    <x v="0"/>
    <x v="2"/>
    <x v="2"/>
  </r>
  <r>
    <x v="17"/>
    <x v="17"/>
    <x v="0"/>
    <x v="3"/>
    <x v="10"/>
  </r>
  <r>
    <x v="17"/>
    <x v="17"/>
    <x v="0"/>
    <x v="4"/>
    <x v="1"/>
  </r>
  <r>
    <x v="18"/>
    <x v="18"/>
    <x v="1"/>
    <x v="0"/>
    <x v="0"/>
  </r>
  <r>
    <x v="18"/>
    <x v="18"/>
    <x v="1"/>
    <x v="1"/>
    <x v="7"/>
  </r>
  <r>
    <x v="18"/>
    <x v="18"/>
    <x v="1"/>
    <x v="2"/>
    <x v="8"/>
  </r>
  <r>
    <x v="18"/>
    <x v="18"/>
    <x v="1"/>
    <x v="3"/>
    <x v="1"/>
  </r>
  <r>
    <x v="18"/>
    <x v="18"/>
    <x v="1"/>
    <x v="4"/>
    <x v="1"/>
  </r>
  <r>
    <x v="19"/>
    <x v="19"/>
    <x v="1"/>
    <x v="0"/>
    <x v="0"/>
  </r>
  <r>
    <x v="19"/>
    <x v="19"/>
    <x v="1"/>
    <x v="1"/>
    <x v="27"/>
  </r>
  <r>
    <x v="19"/>
    <x v="19"/>
    <x v="1"/>
    <x v="2"/>
    <x v="9"/>
  </r>
  <r>
    <x v="19"/>
    <x v="19"/>
    <x v="1"/>
    <x v="3"/>
    <x v="1"/>
  </r>
  <r>
    <x v="19"/>
    <x v="19"/>
    <x v="1"/>
    <x v="4"/>
    <x v="1"/>
  </r>
  <r>
    <x v="20"/>
    <x v="20"/>
    <x v="1"/>
    <x v="0"/>
    <x v="0"/>
  </r>
  <r>
    <x v="20"/>
    <x v="20"/>
    <x v="1"/>
    <x v="1"/>
    <x v="20"/>
  </r>
  <r>
    <x v="20"/>
    <x v="20"/>
    <x v="1"/>
    <x v="2"/>
    <x v="4"/>
  </r>
  <r>
    <x v="20"/>
    <x v="20"/>
    <x v="1"/>
    <x v="3"/>
    <x v="1"/>
  </r>
  <r>
    <x v="20"/>
    <x v="20"/>
    <x v="1"/>
    <x v="4"/>
    <x v="1"/>
  </r>
  <r>
    <x v="21"/>
    <x v="21"/>
    <x v="4"/>
    <x v="0"/>
    <x v="0"/>
  </r>
  <r>
    <x v="21"/>
    <x v="21"/>
    <x v="4"/>
    <x v="1"/>
    <x v="1"/>
  </r>
  <r>
    <x v="21"/>
    <x v="21"/>
    <x v="4"/>
    <x v="2"/>
    <x v="28"/>
  </r>
  <r>
    <x v="21"/>
    <x v="21"/>
    <x v="4"/>
    <x v="3"/>
    <x v="28"/>
  </r>
  <r>
    <x v="21"/>
    <x v="21"/>
    <x v="4"/>
    <x v="4"/>
    <x v="1"/>
  </r>
  <r>
    <x v="22"/>
    <x v="22"/>
    <x v="3"/>
    <x v="0"/>
    <x v="0"/>
  </r>
  <r>
    <x v="22"/>
    <x v="22"/>
    <x v="3"/>
    <x v="1"/>
    <x v="1"/>
  </r>
  <r>
    <x v="22"/>
    <x v="22"/>
    <x v="3"/>
    <x v="2"/>
    <x v="23"/>
  </r>
  <r>
    <x v="22"/>
    <x v="22"/>
    <x v="3"/>
    <x v="3"/>
    <x v="1"/>
  </r>
  <r>
    <x v="22"/>
    <x v="22"/>
    <x v="3"/>
    <x v="4"/>
    <x v="29"/>
  </r>
  <r>
    <x v="23"/>
    <x v="23"/>
    <x v="1"/>
    <x v="0"/>
    <x v="0"/>
  </r>
  <r>
    <x v="23"/>
    <x v="23"/>
    <x v="1"/>
    <x v="1"/>
    <x v="8"/>
  </r>
  <r>
    <x v="23"/>
    <x v="23"/>
    <x v="1"/>
    <x v="2"/>
    <x v="1"/>
  </r>
  <r>
    <x v="23"/>
    <x v="23"/>
    <x v="1"/>
    <x v="3"/>
    <x v="1"/>
  </r>
  <r>
    <x v="23"/>
    <x v="23"/>
    <x v="1"/>
    <x v="4"/>
    <x v="1"/>
  </r>
  <r>
    <x v="24"/>
    <x v="24"/>
    <x v="1"/>
    <x v="0"/>
    <x v="0"/>
  </r>
  <r>
    <x v="24"/>
    <x v="24"/>
    <x v="1"/>
    <x v="1"/>
    <x v="30"/>
  </r>
  <r>
    <x v="24"/>
    <x v="24"/>
    <x v="1"/>
    <x v="2"/>
    <x v="7"/>
  </r>
  <r>
    <x v="24"/>
    <x v="24"/>
    <x v="1"/>
    <x v="3"/>
    <x v="15"/>
  </r>
  <r>
    <x v="24"/>
    <x v="24"/>
    <x v="1"/>
    <x v="4"/>
    <x v="1"/>
  </r>
  <r>
    <x v="25"/>
    <x v="25"/>
    <x v="0"/>
    <x v="0"/>
    <x v="0"/>
  </r>
  <r>
    <x v="25"/>
    <x v="25"/>
    <x v="0"/>
    <x v="1"/>
    <x v="2"/>
  </r>
  <r>
    <x v="25"/>
    <x v="25"/>
    <x v="0"/>
    <x v="2"/>
    <x v="1"/>
  </r>
  <r>
    <x v="25"/>
    <x v="25"/>
    <x v="0"/>
    <x v="3"/>
    <x v="1"/>
  </r>
  <r>
    <x v="25"/>
    <x v="25"/>
    <x v="0"/>
    <x v="4"/>
    <x v="1"/>
  </r>
  <r>
    <x v="26"/>
    <x v="26"/>
    <x v="0"/>
    <x v="0"/>
    <x v="0"/>
  </r>
  <r>
    <x v="26"/>
    <x v="26"/>
    <x v="0"/>
    <x v="1"/>
    <x v="3"/>
  </r>
  <r>
    <x v="26"/>
    <x v="26"/>
    <x v="0"/>
    <x v="2"/>
    <x v="29"/>
  </r>
  <r>
    <x v="26"/>
    <x v="26"/>
    <x v="0"/>
    <x v="3"/>
    <x v="31"/>
  </r>
  <r>
    <x v="26"/>
    <x v="26"/>
    <x v="0"/>
    <x v="4"/>
    <x v="1"/>
  </r>
  <r>
    <x v="27"/>
    <x v="27"/>
    <x v="2"/>
    <x v="0"/>
    <x v="0"/>
  </r>
  <r>
    <x v="27"/>
    <x v="27"/>
    <x v="2"/>
    <x v="1"/>
    <x v="8"/>
  </r>
  <r>
    <x v="27"/>
    <x v="27"/>
    <x v="2"/>
    <x v="2"/>
    <x v="1"/>
  </r>
  <r>
    <x v="27"/>
    <x v="27"/>
    <x v="2"/>
    <x v="3"/>
    <x v="1"/>
  </r>
  <r>
    <x v="27"/>
    <x v="27"/>
    <x v="2"/>
    <x v="4"/>
    <x v="1"/>
  </r>
  <r>
    <x v="28"/>
    <x v="28"/>
    <x v="1"/>
    <x v="0"/>
    <x v="0"/>
  </r>
  <r>
    <x v="28"/>
    <x v="28"/>
    <x v="1"/>
    <x v="1"/>
    <x v="12"/>
  </r>
  <r>
    <x v="28"/>
    <x v="28"/>
    <x v="1"/>
    <x v="2"/>
    <x v="1"/>
  </r>
  <r>
    <x v="28"/>
    <x v="28"/>
    <x v="1"/>
    <x v="3"/>
    <x v="1"/>
  </r>
  <r>
    <x v="28"/>
    <x v="28"/>
    <x v="1"/>
    <x v="4"/>
    <x v="1"/>
  </r>
  <r>
    <x v="29"/>
    <x v="29"/>
    <x v="1"/>
    <x v="0"/>
    <x v="0"/>
  </r>
  <r>
    <x v="29"/>
    <x v="29"/>
    <x v="1"/>
    <x v="1"/>
    <x v="3"/>
  </r>
  <r>
    <x v="29"/>
    <x v="29"/>
    <x v="1"/>
    <x v="2"/>
    <x v="23"/>
  </r>
  <r>
    <x v="29"/>
    <x v="29"/>
    <x v="1"/>
    <x v="3"/>
    <x v="1"/>
  </r>
  <r>
    <x v="29"/>
    <x v="29"/>
    <x v="1"/>
    <x v="4"/>
    <x v="2"/>
  </r>
  <r>
    <x v="30"/>
    <x v="30"/>
    <x v="0"/>
    <x v="0"/>
    <x v="0"/>
  </r>
  <r>
    <x v="30"/>
    <x v="30"/>
    <x v="0"/>
    <x v="1"/>
    <x v="14"/>
  </r>
  <r>
    <x v="30"/>
    <x v="30"/>
    <x v="0"/>
    <x v="2"/>
    <x v="29"/>
  </r>
  <r>
    <x v="30"/>
    <x v="30"/>
    <x v="0"/>
    <x v="3"/>
    <x v="3"/>
  </r>
  <r>
    <x v="30"/>
    <x v="30"/>
    <x v="0"/>
    <x v="4"/>
    <x v="1"/>
  </r>
  <r>
    <x v="31"/>
    <x v="31"/>
    <x v="1"/>
    <x v="0"/>
    <x v="0"/>
  </r>
  <r>
    <x v="31"/>
    <x v="31"/>
    <x v="1"/>
    <x v="1"/>
    <x v="3"/>
  </r>
  <r>
    <x v="31"/>
    <x v="31"/>
    <x v="1"/>
    <x v="2"/>
    <x v="1"/>
  </r>
  <r>
    <x v="31"/>
    <x v="31"/>
    <x v="1"/>
    <x v="3"/>
    <x v="2"/>
  </r>
  <r>
    <x v="31"/>
    <x v="31"/>
    <x v="1"/>
    <x v="4"/>
    <x v="1"/>
  </r>
  <r>
    <x v="32"/>
    <x v="32"/>
    <x v="1"/>
    <x v="0"/>
    <x v="0"/>
  </r>
  <r>
    <x v="32"/>
    <x v="32"/>
    <x v="1"/>
    <x v="1"/>
    <x v="1"/>
  </r>
  <r>
    <x v="32"/>
    <x v="32"/>
    <x v="1"/>
    <x v="2"/>
    <x v="1"/>
  </r>
  <r>
    <x v="32"/>
    <x v="32"/>
    <x v="1"/>
    <x v="3"/>
    <x v="3"/>
  </r>
  <r>
    <x v="32"/>
    <x v="32"/>
    <x v="1"/>
    <x v="4"/>
    <x v="1"/>
  </r>
  <r>
    <x v="33"/>
    <x v="33"/>
    <x v="2"/>
    <x v="0"/>
    <x v="0"/>
  </r>
  <r>
    <x v="33"/>
    <x v="33"/>
    <x v="2"/>
    <x v="1"/>
    <x v="32"/>
  </r>
  <r>
    <x v="33"/>
    <x v="33"/>
    <x v="2"/>
    <x v="2"/>
    <x v="1"/>
  </r>
  <r>
    <x v="33"/>
    <x v="33"/>
    <x v="2"/>
    <x v="3"/>
    <x v="1"/>
  </r>
  <r>
    <x v="33"/>
    <x v="33"/>
    <x v="2"/>
    <x v="4"/>
    <x v="1"/>
  </r>
  <r>
    <x v="34"/>
    <x v="34"/>
    <x v="2"/>
    <x v="0"/>
    <x v="0"/>
  </r>
  <r>
    <x v="34"/>
    <x v="34"/>
    <x v="2"/>
    <x v="1"/>
    <x v="31"/>
  </r>
  <r>
    <x v="34"/>
    <x v="34"/>
    <x v="2"/>
    <x v="2"/>
    <x v="1"/>
  </r>
  <r>
    <x v="34"/>
    <x v="34"/>
    <x v="2"/>
    <x v="3"/>
    <x v="1"/>
  </r>
  <r>
    <x v="34"/>
    <x v="34"/>
    <x v="2"/>
    <x v="4"/>
    <x v="1"/>
  </r>
  <r>
    <x v="35"/>
    <x v="35"/>
    <x v="2"/>
    <x v="0"/>
    <x v="0"/>
  </r>
  <r>
    <x v="35"/>
    <x v="35"/>
    <x v="2"/>
    <x v="1"/>
    <x v="5"/>
  </r>
  <r>
    <x v="35"/>
    <x v="35"/>
    <x v="2"/>
    <x v="2"/>
    <x v="1"/>
  </r>
  <r>
    <x v="35"/>
    <x v="35"/>
    <x v="2"/>
    <x v="3"/>
    <x v="1"/>
  </r>
  <r>
    <x v="35"/>
    <x v="35"/>
    <x v="2"/>
    <x v="4"/>
    <x v="1"/>
  </r>
  <r>
    <x v="36"/>
    <x v="36"/>
    <x v="0"/>
    <x v="0"/>
    <x v="0"/>
  </r>
  <r>
    <x v="36"/>
    <x v="36"/>
    <x v="0"/>
    <x v="1"/>
    <x v="2"/>
  </r>
  <r>
    <x v="36"/>
    <x v="36"/>
    <x v="0"/>
    <x v="2"/>
    <x v="33"/>
  </r>
  <r>
    <x v="36"/>
    <x v="36"/>
    <x v="0"/>
    <x v="3"/>
    <x v="34"/>
  </r>
  <r>
    <x v="36"/>
    <x v="36"/>
    <x v="0"/>
    <x v="4"/>
    <x v="1"/>
  </r>
  <r>
    <x v="37"/>
    <x v="37"/>
    <x v="0"/>
    <x v="0"/>
    <x v="0"/>
  </r>
  <r>
    <x v="37"/>
    <x v="37"/>
    <x v="0"/>
    <x v="1"/>
    <x v="35"/>
  </r>
  <r>
    <x v="37"/>
    <x v="37"/>
    <x v="0"/>
    <x v="2"/>
    <x v="1"/>
  </r>
  <r>
    <x v="37"/>
    <x v="37"/>
    <x v="0"/>
    <x v="3"/>
    <x v="6"/>
  </r>
  <r>
    <x v="37"/>
    <x v="37"/>
    <x v="0"/>
    <x v="4"/>
    <x v="1"/>
  </r>
  <r>
    <x v="38"/>
    <x v="38"/>
    <x v="3"/>
    <x v="0"/>
    <x v="0"/>
  </r>
  <r>
    <x v="38"/>
    <x v="38"/>
    <x v="3"/>
    <x v="1"/>
    <x v="1"/>
  </r>
  <r>
    <x v="38"/>
    <x v="38"/>
    <x v="3"/>
    <x v="2"/>
    <x v="23"/>
  </r>
  <r>
    <x v="38"/>
    <x v="38"/>
    <x v="3"/>
    <x v="3"/>
    <x v="1"/>
  </r>
  <r>
    <x v="38"/>
    <x v="38"/>
    <x v="3"/>
    <x v="4"/>
    <x v="36"/>
  </r>
  <r>
    <x v="39"/>
    <x v="39"/>
    <x v="2"/>
    <x v="0"/>
    <x v="0"/>
  </r>
  <r>
    <x v="39"/>
    <x v="39"/>
    <x v="2"/>
    <x v="1"/>
    <x v="18"/>
  </r>
  <r>
    <x v="39"/>
    <x v="39"/>
    <x v="2"/>
    <x v="2"/>
    <x v="1"/>
  </r>
  <r>
    <x v="39"/>
    <x v="39"/>
    <x v="2"/>
    <x v="3"/>
    <x v="26"/>
  </r>
  <r>
    <x v="39"/>
    <x v="39"/>
    <x v="2"/>
    <x v="4"/>
    <x v="1"/>
  </r>
  <r>
    <x v="40"/>
    <x v="40"/>
    <x v="2"/>
    <x v="0"/>
    <x v="0"/>
  </r>
  <r>
    <x v="40"/>
    <x v="40"/>
    <x v="2"/>
    <x v="1"/>
    <x v="30"/>
  </r>
  <r>
    <x v="40"/>
    <x v="40"/>
    <x v="2"/>
    <x v="2"/>
    <x v="23"/>
  </r>
  <r>
    <x v="40"/>
    <x v="40"/>
    <x v="2"/>
    <x v="3"/>
    <x v="1"/>
  </r>
  <r>
    <x v="40"/>
    <x v="40"/>
    <x v="2"/>
    <x v="4"/>
    <x v="1"/>
  </r>
  <r>
    <x v="41"/>
    <x v="41"/>
    <x v="3"/>
    <x v="0"/>
    <x v="0"/>
  </r>
  <r>
    <x v="41"/>
    <x v="41"/>
    <x v="3"/>
    <x v="1"/>
    <x v="1"/>
  </r>
  <r>
    <x v="41"/>
    <x v="41"/>
    <x v="3"/>
    <x v="2"/>
    <x v="23"/>
  </r>
  <r>
    <x v="41"/>
    <x v="41"/>
    <x v="3"/>
    <x v="3"/>
    <x v="1"/>
  </r>
  <r>
    <x v="41"/>
    <x v="41"/>
    <x v="3"/>
    <x v="4"/>
    <x v="30"/>
  </r>
  <r>
    <x v="42"/>
    <x v="42"/>
    <x v="1"/>
    <x v="0"/>
    <x v="0"/>
  </r>
  <r>
    <x v="42"/>
    <x v="42"/>
    <x v="1"/>
    <x v="1"/>
    <x v="15"/>
  </r>
  <r>
    <x v="42"/>
    <x v="42"/>
    <x v="1"/>
    <x v="2"/>
    <x v="37"/>
  </r>
  <r>
    <x v="42"/>
    <x v="42"/>
    <x v="1"/>
    <x v="3"/>
    <x v="12"/>
  </r>
  <r>
    <x v="42"/>
    <x v="42"/>
    <x v="1"/>
    <x v="4"/>
    <x v="1"/>
  </r>
  <r>
    <x v="43"/>
    <x v="43"/>
    <x v="1"/>
    <x v="0"/>
    <x v="0"/>
  </r>
  <r>
    <x v="43"/>
    <x v="43"/>
    <x v="1"/>
    <x v="1"/>
    <x v="11"/>
  </r>
  <r>
    <x v="43"/>
    <x v="43"/>
    <x v="1"/>
    <x v="2"/>
    <x v="23"/>
  </r>
  <r>
    <x v="43"/>
    <x v="43"/>
    <x v="1"/>
    <x v="3"/>
    <x v="8"/>
  </r>
  <r>
    <x v="43"/>
    <x v="43"/>
    <x v="1"/>
    <x v="4"/>
    <x v="1"/>
  </r>
  <r>
    <x v="44"/>
    <x v="44"/>
    <x v="1"/>
    <x v="0"/>
    <x v="0"/>
  </r>
  <r>
    <x v="44"/>
    <x v="44"/>
    <x v="1"/>
    <x v="1"/>
    <x v="15"/>
  </r>
  <r>
    <x v="44"/>
    <x v="44"/>
    <x v="1"/>
    <x v="2"/>
    <x v="23"/>
  </r>
  <r>
    <x v="44"/>
    <x v="44"/>
    <x v="1"/>
    <x v="3"/>
    <x v="12"/>
  </r>
  <r>
    <x v="44"/>
    <x v="44"/>
    <x v="1"/>
    <x v="4"/>
    <x v="1"/>
  </r>
  <r>
    <x v="45"/>
    <x v="45"/>
    <x v="3"/>
    <x v="0"/>
    <x v="0"/>
  </r>
  <r>
    <x v="45"/>
    <x v="45"/>
    <x v="3"/>
    <x v="1"/>
    <x v="1"/>
  </r>
  <r>
    <x v="45"/>
    <x v="45"/>
    <x v="3"/>
    <x v="2"/>
    <x v="23"/>
  </r>
  <r>
    <x v="45"/>
    <x v="45"/>
    <x v="3"/>
    <x v="3"/>
    <x v="1"/>
  </r>
  <r>
    <x v="45"/>
    <x v="45"/>
    <x v="3"/>
    <x v="4"/>
    <x v="22"/>
  </r>
  <r>
    <x v="46"/>
    <x v="46"/>
    <x v="3"/>
    <x v="0"/>
    <x v="0"/>
  </r>
  <r>
    <x v="46"/>
    <x v="46"/>
    <x v="3"/>
    <x v="1"/>
    <x v="1"/>
  </r>
  <r>
    <x v="46"/>
    <x v="46"/>
    <x v="3"/>
    <x v="2"/>
    <x v="23"/>
  </r>
  <r>
    <x v="46"/>
    <x v="46"/>
    <x v="3"/>
    <x v="3"/>
    <x v="1"/>
  </r>
  <r>
    <x v="46"/>
    <x v="46"/>
    <x v="3"/>
    <x v="4"/>
    <x v="4"/>
  </r>
  <r>
    <x v="47"/>
    <x v="47"/>
    <x v="1"/>
    <x v="0"/>
    <x v="0"/>
  </r>
  <r>
    <x v="47"/>
    <x v="47"/>
    <x v="1"/>
    <x v="1"/>
    <x v="15"/>
  </r>
  <r>
    <x v="47"/>
    <x v="47"/>
    <x v="1"/>
    <x v="2"/>
    <x v="1"/>
  </r>
  <r>
    <x v="47"/>
    <x v="47"/>
    <x v="1"/>
    <x v="3"/>
    <x v="12"/>
  </r>
  <r>
    <x v="47"/>
    <x v="47"/>
    <x v="1"/>
    <x v="4"/>
    <x v="1"/>
  </r>
  <r>
    <x v="48"/>
    <x v="48"/>
    <x v="4"/>
    <x v="0"/>
    <x v="0"/>
  </r>
  <r>
    <x v="48"/>
    <x v="48"/>
    <x v="4"/>
    <x v="1"/>
    <x v="1"/>
  </r>
  <r>
    <x v="48"/>
    <x v="48"/>
    <x v="4"/>
    <x v="2"/>
    <x v="38"/>
  </r>
  <r>
    <x v="48"/>
    <x v="48"/>
    <x v="4"/>
    <x v="3"/>
    <x v="17"/>
  </r>
  <r>
    <x v="48"/>
    <x v="48"/>
    <x v="4"/>
    <x v="4"/>
    <x v="1"/>
  </r>
  <r>
    <x v="49"/>
    <x v="49"/>
    <x v="0"/>
    <x v="0"/>
    <x v="0"/>
  </r>
  <r>
    <x v="49"/>
    <x v="49"/>
    <x v="0"/>
    <x v="1"/>
    <x v="7"/>
  </r>
  <r>
    <x v="49"/>
    <x v="49"/>
    <x v="0"/>
    <x v="2"/>
    <x v="17"/>
  </r>
  <r>
    <x v="49"/>
    <x v="49"/>
    <x v="0"/>
    <x v="3"/>
    <x v="8"/>
  </r>
  <r>
    <x v="49"/>
    <x v="49"/>
    <x v="0"/>
    <x v="4"/>
    <x v="1"/>
  </r>
  <r>
    <x v="50"/>
    <x v="50"/>
    <x v="0"/>
    <x v="0"/>
    <x v="0"/>
  </r>
  <r>
    <x v="50"/>
    <x v="50"/>
    <x v="0"/>
    <x v="1"/>
    <x v="8"/>
  </r>
  <r>
    <x v="50"/>
    <x v="50"/>
    <x v="0"/>
    <x v="2"/>
    <x v="39"/>
  </r>
  <r>
    <x v="50"/>
    <x v="50"/>
    <x v="0"/>
    <x v="3"/>
    <x v="22"/>
  </r>
  <r>
    <x v="50"/>
    <x v="50"/>
    <x v="0"/>
    <x v="4"/>
    <x v="1"/>
  </r>
  <r>
    <x v="51"/>
    <x v="51"/>
    <x v="1"/>
    <x v="0"/>
    <x v="0"/>
  </r>
  <r>
    <x v="51"/>
    <x v="51"/>
    <x v="1"/>
    <x v="1"/>
    <x v="9"/>
  </r>
  <r>
    <x v="51"/>
    <x v="51"/>
    <x v="1"/>
    <x v="2"/>
    <x v="1"/>
  </r>
  <r>
    <x v="51"/>
    <x v="51"/>
    <x v="1"/>
    <x v="3"/>
    <x v="14"/>
  </r>
  <r>
    <x v="51"/>
    <x v="51"/>
    <x v="1"/>
    <x v="4"/>
    <x v="1"/>
  </r>
  <r>
    <x v="52"/>
    <x v="52"/>
    <x v="0"/>
    <x v="0"/>
    <x v="0"/>
  </r>
  <r>
    <x v="52"/>
    <x v="52"/>
    <x v="0"/>
    <x v="1"/>
    <x v="1"/>
  </r>
  <r>
    <x v="52"/>
    <x v="52"/>
    <x v="0"/>
    <x v="2"/>
    <x v="33"/>
  </r>
  <r>
    <x v="52"/>
    <x v="52"/>
    <x v="0"/>
    <x v="3"/>
    <x v="17"/>
  </r>
  <r>
    <x v="52"/>
    <x v="52"/>
    <x v="0"/>
    <x v="4"/>
    <x v="1"/>
  </r>
  <r>
    <x v="53"/>
    <x v="53"/>
    <x v="1"/>
    <x v="0"/>
    <x v="0"/>
  </r>
  <r>
    <x v="53"/>
    <x v="53"/>
    <x v="1"/>
    <x v="1"/>
    <x v="12"/>
  </r>
  <r>
    <x v="53"/>
    <x v="53"/>
    <x v="1"/>
    <x v="2"/>
    <x v="1"/>
  </r>
  <r>
    <x v="53"/>
    <x v="53"/>
    <x v="1"/>
    <x v="3"/>
    <x v="14"/>
  </r>
  <r>
    <x v="53"/>
    <x v="53"/>
    <x v="1"/>
    <x v="4"/>
    <x v="1"/>
  </r>
  <r>
    <x v="54"/>
    <x v="54"/>
    <x v="4"/>
    <x v="0"/>
    <x v="0"/>
  </r>
  <r>
    <x v="54"/>
    <x v="54"/>
    <x v="4"/>
    <x v="1"/>
    <x v="1"/>
  </r>
  <r>
    <x v="54"/>
    <x v="54"/>
    <x v="4"/>
    <x v="2"/>
    <x v="40"/>
  </r>
  <r>
    <x v="54"/>
    <x v="54"/>
    <x v="4"/>
    <x v="3"/>
    <x v="41"/>
  </r>
  <r>
    <x v="54"/>
    <x v="54"/>
    <x v="4"/>
    <x v="4"/>
    <x v="1"/>
  </r>
  <r>
    <x v="55"/>
    <x v="55"/>
    <x v="2"/>
    <x v="0"/>
    <x v="0"/>
  </r>
  <r>
    <x v="55"/>
    <x v="55"/>
    <x v="2"/>
    <x v="1"/>
    <x v="30"/>
  </r>
  <r>
    <x v="55"/>
    <x v="55"/>
    <x v="2"/>
    <x v="2"/>
    <x v="1"/>
  </r>
  <r>
    <x v="55"/>
    <x v="55"/>
    <x v="2"/>
    <x v="3"/>
    <x v="9"/>
  </r>
  <r>
    <x v="55"/>
    <x v="55"/>
    <x v="2"/>
    <x v="4"/>
    <x v="1"/>
  </r>
  <r>
    <x v="56"/>
    <x v="56"/>
    <x v="3"/>
    <x v="0"/>
    <x v="0"/>
  </r>
  <r>
    <x v="56"/>
    <x v="56"/>
    <x v="3"/>
    <x v="1"/>
    <x v="1"/>
  </r>
  <r>
    <x v="56"/>
    <x v="56"/>
    <x v="3"/>
    <x v="2"/>
    <x v="1"/>
  </r>
  <r>
    <x v="56"/>
    <x v="56"/>
    <x v="3"/>
    <x v="3"/>
    <x v="1"/>
  </r>
  <r>
    <x v="56"/>
    <x v="56"/>
    <x v="3"/>
    <x v="4"/>
    <x v="22"/>
  </r>
  <r>
    <x v="57"/>
    <x v="57"/>
    <x v="3"/>
    <x v="0"/>
    <x v="0"/>
  </r>
  <r>
    <x v="57"/>
    <x v="57"/>
    <x v="3"/>
    <x v="1"/>
    <x v="1"/>
  </r>
  <r>
    <x v="57"/>
    <x v="57"/>
    <x v="3"/>
    <x v="2"/>
    <x v="1"/>
  </r>
  <r>
    <x v="57"/>
    <x v="57"/>
    <x v="3"/>
    <x v="3"/>
    <x v="1"/>
  </r>
  <r>
    <x v="57"/>
    <x v="57"/>
    <x v="3"/>
    <x v="4"/>
    <x v="14"/>
  </r>
  <r>
    <x v="58"/>
    <x v="58"/>
    <x v="3"/>
    <x v="0"/>
    <x v="0"/>
  </r>
  <r>
    <x v="58"/>
    <x v="58"/>
    <x v="3"/>
    <x v="1"/>
    <x v="1"/>
  </r>
  <r>
    <x v="58"/>
    <x v="58"/>
    <x v="3"/>
    <x v="2"/>
    <x v="1"/>
  </r>
  <r>
    <x v="58"/>
    <x v="58"/>
    <x v="3"/>
    <x v="3"/>
    <x v="1"/>
  </r>
  <r>
    <x v="58"/>
    <x v="58"/>
    <x v="3"/>
    <x v="4"/>
    <x v="22"/>
  </r>
  <r>
    <x v="59"/>
    <x v="59"/>
    <x v="3"/>
    <x v="0"/>
    <x v="0"/>
  </r>
  <r>
    <x v="59"/>
    <x v="59"/>
    <x v="3"/>
    <x v="1"/>
    <x v="1"/>
  </r>
  <r>
    <x v="59"/>
    <x v="59"/>
    <x v="3"/>
    <x v="2"/>
    <x v="1"/>
  </r>
  <r>
    <x v="59"/>
    <x v="59"/>
    <x v="3"/>
    <x v="3"/>
    <x v="1"/>
  </r>
  <r>
    <x v="59"/>
    <x v="59"/>
    <x v="3"/>
    <x v="4"/>
    <x v="42"/>
  </r>
  <r>
    <x v="60"/>
    <x v="60"/>
    <x v="2"/>
    <x v="0"/>
    <x v="0"/>
  </r>
  <r>
    <x v="60"/>
    <x v="60"/>
    <x v="2"/>
    <x v="1"/>
    <x v="43"/>
  </r>
  <r>
    <x v="60"/>
    <x v="60"/>
    <x v="2"/>
    <x v="2"/>
    <x v="1"/>
  </r>
  <r>
    <x v="60"/>
    <x v="60"/>
    <x v="2"/>
    <x v="3"/>
    <x v="1"/>
  </r>
  <r>
    <x v="60"/>
    <x v="60"/>
    <x v="2"/>
    <x v="4"/>
    <x v="1"/>
  </r>
  <r>
    <x v="61"/>
    <x v="61"/>
    <x v="1"/>
    <x v="0"/>
    <x v="0"/>
  </r>
  <r>
    <x v="61"/>
    <x v="61"/>
    <x v="1"/>
    <x v="1"/>
    <x v="7"/>
  </r>
  <r>
    <x v="61"/>
    <x v="61"/>
    <x v="1"/>
    <x v="2"/>
    <x v="1"/>
  </r>
  <r>
    <x v="61"/>
    <x v="61"/>
    <x v="1"/>
    <x v="3"/>
    <x v="10"/>
  </r>
  <r>
    <x v="61"/>
    <x v="61"/>
    <x v="1"/>
    <x v="4"/>
    <x v="1"/>
  </r>
  <r>
    <x v="62"/>
    <x v="62"/>
    <x v="1"/>
    <x v="0"/>
    <x v="0"/>
  </r>
  <r>
    <x v="62"/>
    <x v="62"/>
    <x v="1"/>
    <x v="1"/>
    <x v="8"/>
  </r>
  <r>
    <x v="62"/>
    <x v="62"/>
    <x v="1"/>
    <x v="2"/>
    <x v="1"/>
  </r>
  <r>
    <x v="62"/>
    <x v="62"/>
    <x v="1"/>
    <x v="3"/>
    <x v="3"/>
  </r>
  <r>
    <x v="62"/>
    <x v="62"/>
    <x v="1"/>
    <x v="4"/>
    <x v="1"/>
  </r>
  <r>
    <x v="63"/>
    <x v="63"/>
    <x v="3"/>
    <x v="0"/>
    <x v="0"/>
  </r>
  <r>
    <x v="63"/>
    <x v="63"/>
    <x v="3"/>
    <x v="1"/>
    <x v="1"/>
  </r>
  <r>
    <x v="63"/>
    <x v="63"/>
    <x v="3"/>
    <x v="2"/>
    <x v="1"/>
  </r>
  <r>
    <x v="63"/>
    <x v="63"/>
    <x v="3"/>
    <x v="3"/>
    <x v="1"/>
  </r>
  <r>
    <x v="63"/>
    <x v="63"/>
    <x v="3"/>
    <x v="4"/>
    <x v="14"/>
  </r>
  <r>
    <x v="64"/>
    <x v="64"/>
    <x v="1"/>
    <x v="0"/>
    <x v="0"/>
  </r>
  <r>
    <x v="64"/>
    <x v="64"/>
    <x v="1"/>
    <x v="1"/>
    <x v="12"/>
  </r>
  <r>
    <x v="64"/>
    <x v="64"/>
    <x v="1"/>
    <x v="2"/>
    <x v="1"/>
  </r>
  <r>
    <x v="64"/>
    <x v="64"/>
    <x v="1"/>
    <x v="3"/>
    <x v="14"/>
  </r>
  <r>
    <x v="64"/>
    <x v="64"/>
    <x v="1"/>
    <x v="4"/>
    <x v="1"/>
  </r>
  <r>
    <x v="65"/>
    <x v="65"/>
    <x v="3"/>
    <x v="0"/>
    <x v="0"/>
  </r>
  <r>
    <x v="65"/>
    <x v="65"/>
    <x v="3"/>
    <x v="1"/>
    <x v="1"/>
  </r>
  <r>
    <x v="65"/>
    <x v="65"/>
    <x v="3"/>
    <x v="2"/>
    <x v="1"/>
  </r>
  <r>
    <x v="65"/>
    <x v="65"/>
    <x v="3"/>
    <x v="3"/>
    <x v="1"/>
  </r>
  <r>
    <x v="65"/>
    <x v="65"/>
    <x v="3"/>
    <x v="4"/>
    <x v="20"/>
  </r>
  <r>
    <x v="66"/>
    <x v="66"/>
    <x v="1"/>
    <x v="0"/>
    <x v="0"/>
  </r>
  <r>
    <x v="66"/>
    <x v="66"/>
    <x v="1"/>
    <x v="1"/>
    <x v="3"/>
  </r>
  <r>
    <x v="66"/>
    <x v="66"/>
    <x v="1"/>
    <x v="2"/>
    <x v="1"/>
  </r>
  <r>
    <x v="66"/>
    <x v="66"/>
    <x v="1"/>
    <x v="3"/>
    <x v="1"/>
  </r>
  <r>
    <x v="66"/>
    <x v="66"/>
    <x v="1"/>
    <x v="4"/>
    <x v="1"/>
  </r>
  <r>
    <x v="67"/>
    <x v="67"/>
    <x v="5"/>
    <x v="0"/>
    <x v="0"/>
  </r>
  <r>
    <x v="67"/>
    <x v="67"/>
    <x v="5"/>
    <x v="1"/>
    <x v="23"/>
  </r>
  <r>
    <x v="67"/>
    <x v="67"/>
    <x v="5"/>
    <x v="2"/>
    <x v="23"/>
  </r>
  <r>
    <x v="67"/>
    <x v="67"/>
    <x v="5"/>
    <x v="3"/>
    <x v="23"/>
  </r>
  <r>
    <x v="67"/>
    <x v="67"/>
    <x v="5"/>
    <x v="4"/>
    <x v="23"/>
  </r>
  <r>
    <x v="68"/>
    <x v="68"/>
    <x v="1"/>
    <x v="0"/>
    <x v="0"/>
  </r>
  <r>
    <x v="68"/>
    <x v="68"/>
    <x v="1"/>
    <x v="1"/>
    <x v="44"/>
  </r>
  <r>
    <x v="68"/>
    <x v="68"/>
    <x v="1"/>
    <x v="2"/>
    <x v="45"/>
  </r>
  <r>
    <x v="68"/>
    <x v="68"/>
    <x v="1"/>
    <x v="3"/>
    <x v="45"/>
  </r>
  <r>
    <x v="68"/>
    <x v="68"/>
    <x v="1"/>
    <x v="4"/>
    <x v="1"/>
  </r>
  <r>
    <x v="69"/>
    <x v="69"/>
    <x v="1"/>
    <x v="0"/>
    <x v="0"/>
  </r>
  <r>
    <x v="69"/>
    <x v="69"/>
    <x v="1"/>
    <x v="1"/>
    <x v="30"/>
  </r>
  <r>
    <x v="69"/>
    <x v="69"/>
    <x v="1"/>
    <x v="2"/>
    <x v="8"/>
  </r>
  <r>
    <x v="69"/>
    <x v="69"/>
    <x v="1"/>
    <x v="3"/>
    <x v="8"/>
  </r>
  <r>
    <x v="69"/>
    <x v="69"/>
    <x v="1"/>
    <x v="4"/>
    <x v="1"/>
  </r>
  <r>
    <x v="70"/>
    <x v="70"/>
    <x v="2"/>
    <x v="0"/>
    <x v="0"/>
  </r>
  <r>
    <x v="70"/>
    <x v="70"/>
    <x v="2"/>
    <x v="1"/>
    <x v="46"/>
  </r>
  <r>
    <x v="70"/>
    <x v="70"/>
    <x v="2"/>
    <x v="2"/>
    <x v="1"/>
  </r>
  <r>
    <x v="70"/>
    <x v="70"/>
    <x v="2"/>
    <x v="3"/>
    <x v="1"/>
  </r>
  <r>
    <x v="70"/>
    <x v="70"/>
    <x v="2"/>
    <x v="4"/>
    <x v="1"/>
  </r>
  <r>
    <x v="71"/>
    <x v="71"/>
    <x v="2"/>
    <x v="0"/>
    <x v="0"/>
  </r>
  <r>
    <x v="71"/>
    <x v="71"/>
    <x v="2"/>
    <x v="1"/>
    <x v="18"/>
  </r>
  <r>
    <x v="71"/>
    <x v="71"/>
    <x v="2"/>
    <x v="2"/>
    <x v="1"/>
  </r>
  <r>
    <x v="71"/>
    <x v="71"/>
    <x v="2"/>
    <x v="3"/>
    <x v="1"/>
  </r>
  <r>
    <x v="71"/>
    <x v="71"/>
    <x v="2"/>
    <x v="4"/>
    <x v="1"/>
  </r>
  <r>
    <x v="72"/>
    <x v="72"/>
    <x v="3"/>
    <x v="0"/>
    <x v="0"/>
  </r>
  <r>
    <x v="72"/>
    <x v="72"/>
    <x v="3"/>
    <x v="1"/>
    <x v="1"/>
  </r>
  <r>
    <x v="72"/>
    <x v="72"/>
    <x v="3"/>
    <x v="2"/>
    <x v="1"/>
  </r>
  <r>
    <x v="72"/>
    <x v="72"/>
    <x v="3"/>
    <x v="3"/>
    <x v="1"/>
  </r>
  <r>
    <x v="72"/>
    <x v="72"/>
    <x v="3"/>
    <x v="4"/>
    <x v="15"/>
  </r>
  <r>
    <x v="73"/>
    <x v="41"/>
    <x v="3"/>
    <x v="0"/>
    <x v="0"/>
  </r>
  <r>
    <x v="73"/>
    <x v="41"/>
    <x v="3"/>
    <x v="1"/>
    <x v="1"/>
  </r>
  <r>
    <x v="73"/>
    <x v="41"/>
    <x v="3"/>
    <x v="2"/>
    <x v="1"/>
  </r>
  <r>
    <x v="73"/>
    <x v="41"/>
    <x v="3"/>
    <x v="3"/>
    <x v="1"/>
  </r>
  <r>
    <x v="73"/>
    <x v="41"/>
    <x v="3"/>
    <x v="4"/>
    <x v="30"/>
  </r>
  <r>
    <x v="74"/>
    <x v="73"/>
    <x v="3"/>
    <x v="0"/>
    <x v="0"/>
  </r>
  <r>
    <x v="74"/>
    <x v="73"/>
    <x v="3"/>
    <x v="1"/>
    <x v="1"/>
  </r>
  <r>
    <x v="74"/>
    <x v="73"/>
    <x v="3"/>
    <x v="2"/>
    <x v="1"/>
  </r>
  <r>
    <x v="74"/>
    <x v="73"/>
    <x v="3"/>
    <x v="3"/>
    <x v="1"/>
  </r>
  <r>
    <x v="74"/>
    <x v="73"/>
    <x v="3"/>
    <x v="4"/>
    <x v="47"/>
  </r>
  <r>
    <x v="75"/>
    <x v="74"/>
    <x v="0"/>
    <x v="0"/>
    <x v="0"/>
  </r>
  <r>
    <x v="75"/>
    <x v="74"/>
    <x v="0"/>
    <x v="1"/>
    <x v="30"/>
  </r>
  <r>
    <x v="75"/>
    <x v="74"/>
    <x v="0"/>
    <x v="2"/>
    <x v="8"/>
  </r>
  <r>
    <x v="75"/>
    <x v="74"/>
    <x v="0"/>
    <x v="3"/>
    <x v="8"/>
  </r>
  <r>
    <x v="75"/>
    <x v="74"/>
    <x v="0"/>
    <x v="4"/>
    <x v="1"/>
  </r>
  <r>
    <x v="76"/>
    <x v="75"/>
    <x v="0"/>
    <x v="0"/>
    <x v="0"/>
  </r>
  <r>
    <x v="76"/>
    <x v="75"/>
    <x v="0"/>
    <x v="1"/>
    <x v="30"/>
  </r>
  <r>
    <x v="76"/>
    <x v="75"/>
    <x v="0"/>
    <x v="2"/>
    <x v="8"/>
  </r>
  <r>
    <x v="76"/>
    <x v="75"/>
    <x v="0"/>
    <x v="3"/>
    <x v="8"/>
  </r>
  <r>
    <x v="76"/>
    <x v="75"/>
    <x v="0"/>
    <x v="4"/>
    <x v="1"/>
  </r>
  <r>
    <x v="77"/>
    <x v="76"/>
    <x v="0"/>
    <x v="0"/>
    <x v="0"/>
  </r>
  <r>
    <x v="77"/>
    <x v="76"/>
    <x v="0"/>
    <x v="1"/>
    <x v="30"/>
  </r>
  <r>
    <x v="77"/>
    <x v="76"/>
    <x v="0"/>
    <x v="2"/>
    <x v="8"/>
  </r>
  <r>
    <x v="77"/>
    <x v="76"/>
    <x v="0"/>
    <x v="3"/>
    <x v="8"/>
  </r>
  <r>
    <x v="77"/>
    <x v="76"/>
    <x v="0"/>
    <x v="4"/>
    <x v="1"/>
  </r>
  <r>
    <x v="78"/>
    <x v="77"/>
    <x v="0"/>
    <x v="0"/>
    <x v="0"/>
  </r>
  <r>
    <x v="78"/>
    <x v="77"/>
    <x v="0"/>
    <x v="1"/>
    <x v="30"/>
  </r>
  <r>
    <x v="78"/>
    <x v="77"/>
    <x v="0"/>
    <x v="2"/>
    <x v="8"/>
  </r>
  <r>
    <x v="78"/>
    <x v="77"/>
    <x v="0"/>
    <x v="3"/>
    <x v="8"/>
  </r>
  <r>
    <x v="78"/>
    <x v="77"/>
    <x v="0"/>
    <x v="4"/>
    <x v="1"/>
  </r>
  <r>
    <x v="79"/>
    <x v="78"/>
    <x v="0"/>
    <x v="0"/>
    <x v="0"/>
  </r>
  <r>
    <x v="79"/>
    <x v="78"/>
    <x v="0"/>
    <x v="1"/>
    <x v="30"/>
  </r>
  <r>
    <x v="79"/>
    <x v="78"/>
    <x v="0"/>
    <x v="2"/>
    <x v="8"/>
  </r>
  <r>
    <x v="79"/>
    <x v="78"/>
    <x v="0"/>
    <x v="3"/>
    <x v="8"/>
  </r>
  <r>
    <x v="79"/>
    <x v="78"/>
    <x v="0"/>
    <x v="4"/>
    <x v="23"/>
  </r>
  <r>
    <x v="80"/>
    <x v="79"/>
    <x v="1"/>
    <x v="0"/>
    <x v="0"/>
  </r>
  <r>
    <x v="80"/>
    <x v="79"/>
    <x v="1"/>
    <x v="1"/>
    <x v="30"/>
  </r>
  <r>
    <x v="80"/>
    <x v="79"/>
    <x v="1"/>
    <x v="2"/>
    <x v="8"/>
  </r>
  <r>
    <x v="80"/>
    <x v="79"/>
    <x v="1"/>
    <x v="3"/>
    <x v="8"/>
  </r>
  <r>
    <x v="80"/>
    <x v="79"/>
    <x v="1"/>
    <x v="4"/>
    <x v="23"/>
  </r>
  <r>
    <x v="81"/>
    <x v="80"/>
    <x v="0"/>
    <x v="0"/>
    <x v="0"/>
  </r>
  <r>
    <x v="81"/>
    <x v="80"/>
    <x v="0"/>
    <x v="1"/>
    <x v="30"/>
  </r>
  <r>
    <x v="81"/>
    <x v="80"/>
    <x v="0"/>
    <x v="2"/>
    <x v="23"/>
  </r>
  <r>
    <x v="81"/>
    <x v="80"/>
    <x v="0"/>
    <x v="3"/>
    <x v="8"/>
  </r>
  <r>
    <x v="81"/>
    <x v="80"/>
    <x v="0"/>
    <x v="4"/>
    <x v="23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1"/>
    <x v="80"/>
    <x v="0"/>
    <x v="0"/>
    <x v="0"/>
  </r>
  <r>
    <x v="82"/>
    <x v="81"/>
    <x v="6"/>
    <x v="5"/>
    <x v="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BF279-4F33-4822-AE74-C9AF162DED85}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7" indent="0" compact="0" outline="1" outlineData="1" compactData="0" multipleFieldFilters="0">
  <location ref="A3:E413" firstHeaderRow="1" firstDataRow="1" firstDataCol="5"/>
  <pivotFields count="10">
    <pivotField axis="axisRow" compact="0" showAll="0" defaultSubtotal="0">
      <items count="82">
        <item x="0"/>
        <item x="1"/>
        <item x="43"/>
        <item x="2"/>
        <item x="3"/>
        <item x="4"/>
        <item x="47"/>
        <item x="5"/>
        <item x="6"/>
        <item x="7"/>
        <item x="8"/>
        <item x="9"/>
        <item x="10"/>
        <item x="11"/>
        <item x="17"/>
        <item x="23"/>
        <item x="24"/>
        <item x="12"/>
        <item x="13"/>
        <item x="14"/>
        <item x="26"/>
        <item x="15"/>
        <item x="16"/>
        <item x="42"/>
        <item x="19"/>
        <item x="18"/>
        <item x="20"/>
        <item x="21"/>
        <item x="22"/>
        <item x="40"/>
        <item x="45"/>
        <item x="25"/>
        <item x="33"/>
        <item x="28"/>
        <item x="29"/>
        <item x="27"/>
        <item x="44"/>
        <item x="30"/>
        <item x="34"/>
        <item x="41"/>
        <item x="31"/>
        <item x="32"/>
        <item x="35"/>
        <item x="36"/>
        <item x="37"/>
        <item x="38"/>
        <item x="39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81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</items>
    </pivotField>
    <pivotField compact="0" showAll="0" defaultSubtotal="0"/>
    <pivotField axis="axisRow" compact="0" showAll="0" defaultSubtotal="0">
      <items count="26">
        <item x="0"/>
        <item x="17"/>
        <item x="20"/>
        <item x="11"/>
        <item x="19"/>
        <item x="5"/>
        <item x="13"/>
        <item x="7"/>
        <item x="21"/>
        <item x="18"/>
        <item x="14"/>
        <item x="3"/>
        <item x="1"/>
        <item x="8"/>
        <item x="2"/>
        <item x="4"/>
        <item x="9"/>
        <item x="12"/>
        <item x="16"/>
        <item x="6"/>
        <item x="15"/>
        <item x="10"/>
        <item x="22"/>
        <item x="25"/>
        <item x="23"/>
        <item x="24"/>
      </items>
    </pivotField>
    <pivotField axis="axisRow" compact="0" showAll="0" defaultSubtotal="0">
      <items count="25">
        <item x="3"/>
        <item x="9"/>
        <item x="15"/>
        <item x="18"/>
        <item x="14"/>
        <item x="12"/>
        <item x="0"/>
        <item x="6"/>
        <item x="7"/>
        <item x="1"/>
        <item x="4"/>
        <item x="8"/>
        <item x="2"/>
        <item x="16"/>
        <item x="11"/>
        <item x="17"/>
        <item x="5"/>
        <item x="13"/>
        <item x="10"/>
        <item x="19"/>
        <item x="20"/>
        <item x="21"/>
        <item x="23"/>
        <item m="1" x="24"/>
        <item x="22"/>
      </items>
    </pivotField>
    <pivotField axis="axisRow" compact="0" showAll="0" defaultSubtotal="0">
      <items count="22">
        <item x="1"/>
        <item x="10"/>
        <item x="15"/>
        <item x="14"/>
        <item x="16"/>
        <item x="5"/>
        <item x="12"/>
        <item x="0"/>
        <item x="4"/>
        <item x="2"/>
        <item x="3"/>
        <item x="13"/>
        <item x="8"/>
        <item x="11"/>
        <item x="9"/>
        <item x="6"/>
        <item x="7"/>
        <item x="17"/>
        <item x="18"/>
        <item x="19"/>
        <item m="1" x="21"/>
        <item x="20"/>
      </items>
    </pivotField>
    <pivotField axis="axisRow" compact="0" showAll="0" defaultSubtotal="0">
      <items count="14">
        <item x="0"/>
        <item x="2"/>
        <item x="7"/>
        <item x="5"/>
        <item x="6"/>
        <item x="3"/>
        <item x="1"/>
        <item x="4"/>
        <item x="8"/>
        <item x="9"/>
        <item x="10"/>
        <item x="13"/>
        <item x="11"/>
        <item x="12"/>
      </items>
    </pivotField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5">
    <field x="0"/>
    <field x="2"/>
    <field x="4"/>
    <field x="3"/>
    <field x="5"/>
  </rowFields>
  <rowItems count="410">
    <i>
      <x/>
    </i>
    <i r="1">
      <x/>
    </i>
    <i r="2">
      <x v="7"/>
    </i>
    <i r="3">
      <x v="6"/>
    </i>
    <i r="4">
      <x/>
    </i>
    <i>
      <x v="1"/>
    </i>
    <i r="1">
      <x/>
    </i>
    <i r="2">
      <x/>
    </i>
    <i r="3">
      <x v="9"/>
    </i>
    <i r="4">
      <x/>
    </i>
    <i>
      <x v="2"/>
    </i>
    <i r="1">
      <x v="6"/>
    </i>
    <i r="2">
      <x v="3"/>
    </i>
    <i r="3">
      <x v="2"/>
    </i>
    <i r="4">
      <x/>
    </i>
    <i>
      <x v="3"/>
    </i>
    <i r="1">
      <x v="12"/>
    </i>
    <i r="2">
      <x v="9"/>
    </i>
    <i r="3">
      <x v="12"/>
    </i>
    <i r="4">
      <x/>
    </i>
    <i>
      <x v="4"/>
    </i>
    <i r="1">
      <x v="12"/>
    </i>
    <i r="2">
      <x v="9"/>
    </i>
    <i r="3">
      <x v="12"/>
    </i>
    <i r="4">
      <x/>
    </i>
    <i>
      <x v="5"/>
    </i>
    <i r="1">
      <x v="14"/>
    </i>
    <i r="2">
      <x v="10"/>
    </i>
    <i r="3">
      <x/>
    </i>
    <i r="4">
      <x/>
    </i>
    <i>
      <x v="6"/>
    </i>
    <i r="1">
      <x v="13"/>
    </i>
    <i r="2">
      <x v="4"/>
    </i>
    <i r="3">
      <x v="12"/>
    </i>
    <i r="4">
      <x/>
    </i>
    <i>
      <x v="7"/>
    </i>
    <i r="1">
      <x v="11"/>
    </i>
    <i r="2">
      <x v="8"/>
    </i>
    <i r="3">
      <x v="10"/>
    </i>
    <i r="4">
      <x/>
    </i>
    <i>
      <x v="8"/>
    </i>
    <i r="1">
      <x v="15"/>
    </i>
    <i r="2">
      <x/>
    </i>
    <i r="3">
      <x v="10"/>
    </i>
    <i r="4">
      <x/>
    </i>
    <i>
      <x v="9"/>
    </i>
    <i r="1">
      <x v="5"/>
    </i>
    <i r="2">
      <x v="5"/>
    </i>
    <i r="3">
      <x/>
    </i>
    <i r="4">
      <x/>
    </i>
    <i>
      <x v="10"/>
    </i>
    <i r="1">
      <x v="19"/>
    </i>
    <i r="2">
      <x v="15"/>
    </i>
    <i r="3">
      <x v="16"/>
    </i>
    <i r="4">
      <x/>
    </i>
    <i>
      <x v="11"/>
    </i>
    <i r="1">
      <x v="7"/>
    </i>
    <i r="2">
      <x v="7"/>
    </i>
    <i r="3">
      <x v="7"/>
    </i>
    <i r="4">
      <x/>
    </i>
    <i>
      <x v="12"/>
    </i>
    <i r="1">
      <x v="12"/>
    </i>
    <i r="2">
      <x/>
    </i>
    <i r="3">
      <x v="8"/>
    </i>
    <i r="4">
      <x/>
    </i>
    <i>
      <x v="13"/>
    </i>
    <i r="1">
      <x/>
    </i>
    <i r="2">
      <x v="16"/>
    </i>
    <i r="3">
      <x/>
    </i>
    <i r="4">
      <x v="6"/>
    </i>
    <i>
      <x v="14"/>
    </i>
    <i r="1">
      <x v="21"/>
    </i>
    <i r="2">
      <x/>
    </i>
    <i r="3">
      <x v="18"/>
    </i>
    <i r="4">
      <x/>
    </i>
    <i>
      <x v="15"/>
    </i>
    <i r="1">
      <x v="20"/>
    </i>
    <i r="2">
      <x/>
    </i>
    <i r="3">
      <x v="17"/>
    </i>
    <i r="4">
      <x/>
    </i>
    <i>
      <x v="16"/>
    </i>
    <i r="1">
      <x v="18"/>
    </i>
    <i r="2">
      <x/>
    </i>
    <i r="3">
      <x/>
    </i>
    <i r="4">
      <x/>
    </i>
    <i>
      <x v="17"/>
    </i>
    <i r="1">
      <x v="13"/>
    </i>
    <i r="2">
      <x v="7"/>
    </i>
    <i r="3">
      <x v="11"/>
    </i>
    <i r="4">
      <x/>
    </i>
    <i>
      <x v="18"/>
    </i>
    <i r="1">
      <x v="12"/>
    </i>
    <i r="2">
      <x v="12"/>
    </i>
    <i r="3">
      <x/>
    </i>
    <i r="4">
      <x/>
    </i>
    <i>
      <x v="19"/>
    </i>
    <i r="1">
      <x v="16"/>
    </i>
    <i r="2">
      <x v="14"/>
    </i>
    <i r="3">
      <x/>
    </i>
    <i r="4">
      <x/>
    </i>
    <i>
      <x v="20"/>
    </i>
    <i r="1">
      <x v="7"/>
    </i>
    <i r="2">
      <x v="9"/>
    </i>
    <i r="3">
      <x/>
    </i>
    <i r="4">
      <x/>
    </i>
    <i>
      <x v="21"/>
    </i>
    <i r="1">
      <x/>
    </i>
    <i r="2">
      <x v="1"/>
    </i>
    <i r="3">
      <x v="1"/>
    </i>
    <i r="4">
      <x/>
    </i>
    <i>
      <x v="22"/>
    </i>
    <i r="1">
      <x/>
    </i>
    <i r="2">
      <x v="16"/>
    </i>
    <i r="3">
      <x/>
    </i>
    <i r="4">
      <x v="1"/>
    </i>
    <i>
      <x v="23"/>
    </i>
    <i r="1">
      <x v="10"/>
    </i>
    <i r="2">
      <x/>
    </i>
    <i r="3">
      <x/>
    </i>
    <i r="4">
      <x/>
    </i>
    <i>
      <x v="24"/>
    </i>
    <i r="1">
      <x v="17"/>
    </i>
    <i r="2">
      <x v="13"/>
    </i>
    <i r="3">
      <x v="14"/>
    </i>
    <i r="4">
      <x/>
    </i>
    <i>
      <x v="25"/>
    </i>
    <i r="1">
      <x v="3"/>
    </i>
    <i r="2">
      <x/>
    </i>
    <i r="3">
      <x/>
    </i>
    <i r="4">
      <x/>
    </i>
    <i>
      <x v="26"/>
    </i>
    <i r="1">
      <x v="6"/>
    </i>
    <i r="2">
      <x v="6"/>
    </i>
    <i r="3">
      <x v="5"/>
    </i>
    <i r="4">
      <x/>
    </i>
    <i>
      <x v="27"/>
    </i>
    <i r="1">
      <x v="10"/>
    </i>
    <i r="2">
      <x/>
    </i>
    <i r="3">
      <x/>
    </i>
    <i r="4">
      <x/>
    </i>
    <i>
      <x v="28"/>
    </i>
    <i r="1">
      <x v="11"/>
    </i>
    <i r="2">
      <x/>
    </i>
    <i r="3">
      <x/>
    </i>
    <i r="4">
      <x/>
    </i>
    <i>
      <x v="29"/>
    </i>
    <i r="1">
      <x v="6"/>
    </i>
    <i r="2">
      <x v="16"/>
    </i>
    <i r="3">
      <x/>
    </i>
    <i r="4">
      <x v="2"/>
    </i>
    <i>
      <x v="30"/>
    </i>
    <i r="1">
      <x v="8"/>
    </i>
    <i r="2">
      <x v="6"/>
    </i>
    <i r="3">
      <x v="6"/>
    </i>
    <i r="4">
      <x/>
    </i>
    <i>
      <x v="31"/>
    </i>
    <i r="1">
      <x v="6"/>
    </i>
    <i r="2">
      <x/>
    </i>
    <i r="3">
      <x v="4"/>
    </i>
    <i r="4">
      <x/>
    </i>
    <i>
      <x v="32"/>
    </i>
    <i r="1">
      <x/>
    </i>
    <i r="2">
      <x/>
    </i>
    <i r="3">
      <x v="6"/>
    </i>
    <i r="4">
      <x/>
    </i>
    <i>
      <x v="33"/>
    </i>
    <i r="1">
      <x v="9"/>
    </i>
    <i r="2">
      <x/>
    </i>
    <i r="3">
      <x/>
    </i>
    <i r="4">
      <x/>
    </i>
    <i>
      <x v="34"/>
    </i>
    <i r="1">
      <x v="4"/>
    </i>
    <i r="2">
      <x/>
    </i>
    <i r="3">
      <x/>
    </i>
    <i r="4">
      <x/>
    </i>
    <i>
      <x v="35"/>
    </i>
    <i r="1">
      <x v="1"/>
    </i>
    <i r="2">
      <x/>
    </i>
    <i r="3">
      <x/>
    </i>
    <i r="4">
      <x/>
    </i>
    <i>
      <x v="36"/>
    </i>
    <i r="1">
      <x v="3"/>
    </i>
    <i r="2">
      <x v="2"/>
    </i>
    <i r="3">
      <x v="3"/>
    </i>
    <i r="4">
      <x/>
    </i>
    <i>
      <x v="37"/>
    </i>
    <i r="1">
      <x v="2"/>
    </i>
    <i r="2">
      <x/>
    </i>
    <i r="3">
      <x v="2"/>
    </i>
    <i r="4">
      <x/>
    </i>
    <i>
      <x v="38"/>
    </i>
    <i r="1">
      <x/>
    </i>
    <i r="2">
      <x v="16"/>
    </i>
    <i r="3">
      <x/>
    </i>
    <i r="4">
      <x v="7"/>
    </i>
    <i>
      <x v="39"/>
    </i>
    <i r="1">
      <x v="19"/>
    </i>
    <i r="2">
      <x/>
    </i>
    <i r="3">
      <x v="15"/>
    </i>
    <i r="4">
      <x/>
    </i>
    <i>
      <x v="40"/>
    </i>
    <i r="1">
      <x v="17"/>
    </i>
    <i r="2">
      <x v="16"/>
    </i>
    <i r="3">
      <x/>
    </i>
    <i r="4">
      <x/>
    </i>
    <i>
      <x v="41"/>
    </i>
    <i r="1">
      <x/>
    </i>
    <i r="2">
      <x v="16"/>
    </i>
    <i r="3">
      <x/>
    </i>
    <i r="4">
      <x v="5"/>
    </i>
    <i>
      <x v="42"/>
    </i>
    <i r="1">
      <x v="15"/>
    </i>
    <i r="2">
      <x v="11"/>
    </i>
    <i r="3">
      <x v="13"/>
    </i>
    <i r="4">
      <x/>
    </i>
    <i>
      <x v="43"/>
    </i>
    <i r="1">
      <x v="13"/>
    </i>
    <i r="2">
      <x v="16"/>
    </i>
    <i r="3">
      <x v="12"/>
    </i>
    <i r="4">
      <x/>
    </i>
    <i>
      <x v="44"/>
    </i>
    <i r="1">
      <x v="15"/>
    </i>
    <i r="2">
      <x v="16"/>
    </i>
    <i r="3">
      <x v="13"/>
    </i>
    <i r="4">
      <x/>
    </i>
    <i>
      <x v="45"/>
    </i>
    <i r="1">
      <x/>
    </i>
    <i r="2">
      <x v="16"/>
    </i>
    <i r="3">
      <x/>
    </i>
    <i r="4">
      <x v="3"/>
    </i>
    <i>
      <x v="46"/>
    </i>
    <i r="1">
      <x/>
    </i>
    <i r="2">
      <x v="16"/>
    </i>
    <i r="3">
      <x/>
    </i>
    <i r="4">
      <x v="4"/>
    </i>
    <i>
      <x v="47"/>
    </i>
    <i r="1">
      <x v="15"/>
    </i>
    <i r="2">
      <x/>
    </i>
    <i r="3">
      <x v="13"/>
    </i>
    <i r="4">
      <x/>
    </i>
    <i>
      <x v="48"/>
    </i>
    <i r="1">
      <x/>
    </i>
    <i r="2">
      <x v="17"/>
    </i>
    <i r="3">
      <x v="19"/>
    </i>
    <i r="4">
      <x/>
    </i>
    <i>
      <x v="49"/>
    </i>
    <i r="1">
      <x v="12"/>
    </i>
    <i r="2">
      <x v="5"/>
    </i>
    <i r="3">
      <x v="12"/>
    </i>
    <i r="4">
      <x/>
    </i>
    <i>
      <x v="50"/>
    </i>
    <i r="1">
      <x v="10"/>
    </i>
    <i r="2">
      <x v="18"/>
    </i>
    <i r="3">
      <x v="8"/>
    </i>
    <i r="4">
      <x/>
    </i>
    <i>
      <x v="51"/>
    </i>
    <i r="1">
      <x v="14"/>
    </i>
    <i r="2">
      <x/>
    </i>
    <i r="3">
      <x v="10"/>
    </i>
    <i r="4">
      <x/>
    </i>
    <i>
      <x v="52"/>
    </i>
    <i r="1">
      <x/>
    </i>
    <i r="2">
      <x v="2"/>
    </i>
    <i r="3">
      <x v="19"/>
    </i>
    <i r="4">
      <x/>
    </i>
    <i>
      <x v="53"/>
    </i>
    <i r="1">
      <x v="11"/>
    </i>
    <i r="2">
      <x/>
    </i>
    <i r="3">
      <x v="10"/>
    </i>
    <i r="4">
      <x/>
    </i>
    <i>
      <x v="54"/>
    </i>
    <i r="1">
      <x/>
    </i>
    <i r="2">
      <x v="19"/>
    </i>
    <i r="3">
      <x v="20"/>
    </i>
    <i r="4">
      <x/>
    </i>
    <i>
      <x v="55"/>
    </i>
    <i r="1">
      <x v="17"/>
    </i>
    <i r="2">
      <x/>
    </i>
    <i r="3">
      <x v="21"/>
    </i>
    <i r="4">
      <x/>
    </i>
    <i>
      <x v="56"/>
    </i>
    <i r="1">
      <x/>
    </i>
    <i r="2">
      <x/>
    </i>
    <i r="3">
      <x/>
    </i>
    <i r="4">
      <x v="3"/>
    </i>
    <i>
      <x v="57"/>
    </i>
    <i r="1">
      <x/>
    </i>
    <i r="2">
      <x/>
    </i>
    <i r="3">
      <x/>
    </i>
    <i r="4">
      <x v="8"/>
    </i>
    <i>
      <x v="58"/>
    </i>
    <i r="1">
      <x/>
    </i>
    <i r="2">
      <x/>
    </i>
    <i r="3">
      <x/>
    </i>
    <i r="4">
      <x v="3"/>
    </i>
    <i>
      <x v="59"/>
    </i>
    <i r="1">
      <x/>
    </i>
    <i r="2">
      <x/>
    </i>
    <i r="3">
      <x/>
    </i>
    <i r="4">
      <x v="9"/>
    </i>
    <i>
      <x v="60"/>
    </i>
    <i r="1">
      <x v="22"/>
    </i>
    <i r="2">
      <x/>
    </i>
    <i r="3">
      <x/>
    </i>
    <i r="4">
      <x/>
    </i>
    <i>
      <x v="61"/>
    </i>
    <i r="1">
      <x v="12"/>
    </i>
    <i r="2">
      <x/>
    </i>
    <i r="3">
      <x v="11"/>
    </i>
    <i r="4">
      <x/>
    </i>
    <i>
      <x v="62"/>
    </i>
    <i r="1">
      <x v="10"/>
    </i>
    <i r="2">
      <x/>
    </i>
    <i r="3">
      <x v="6"/>
    </i>
    <i r="4">
      <x/>
    </i>
    <i>
      <x v="63"/>
    </i>
    <i r="1">
      <x/>
    </i>
    <i r="2">
      <x/>
    </i>
    <i r="3">
      <x/>
    </i>
    <i r="4">
      <x v="8"/>
    </i>
    <i>
      <x v="64"/>
    </i>
    <i r="1">
      <x v="11"/>
    </i>
    <i r="2">
      <x/>
    </i>
    <i r="3">
      <x v="10"/>
    </i>
    <i r="4">
      <x/>
    </i>
    <i>
      <x v="65"/>
    </i>
    <i r="1">
      <x/>
    </i>
    <i r="2">
      <x/>
    </i>
    <i r="3">
      <x/>
    </i>
    <i r="4">
      <x v="10"/>
    </i>
    <i>
      <x v="66"/>
    </i>
    <i r="1">
      <x v="6"/>
    </i>
    <i r="2">
      <x/>
    </i>
    <i r="3">
      <x/>
    </i>
    <i r="4">
      <x/>
    </i>
    <i>
      <x v="67"/>
    </i>
    <i r="1">
      <x v="23"/>
    </i>
    <i r="2">
      <x v="16"/>
    </i>
    <i r="3">
      <x v="22"/>
    </i>
    <i r="4">
      <x v="11"/>
    </i>
    <i>
      <x v="68"/>
    </i>
    <i r="1">
      <x v="24"/>
    </i>
    <i r="2">
      <x v="21"/>
    </i>
    <i r="3">
      <x v="24"/>
    </i>
    <i r="4">
      <x/>
    </i>
    <i>
      <x v="69"/>
    </i>
    <i r="1">
      <x v="17"/>
    </i>
    <i r="2">
      <x v="12"/>
    </i>
    <i r="3">
      <x v="12"/>
    </i>
    <i r="4">
      <x/>
    </i>
    <i>
      <x v="70"/>
    </i>
    <i r="1">
      <x v="25"/>
    </i>
    <i r="2">
      <x/>
    </i>
    <i r="3">
      <x/>
    </i>
    <i r="4">
      <x/>
    </i>
    <i>
      <x v="71"/>
    </i>
    <i r="1">
      <x v="19"/>
    </i>
    <i r="2">
      <x/>
    </i>
    <i r="3">
      <x/>
    </i>
    <i r="4">
      <x/>
    </i>
    <i>
      <x v="72"/>
    </i>
    <i r="1">
      <x/>
    </i>
    <i r="2">
      <x/>
    </i>
    <i r="3">
      <x/>
    </i>
    <i r="4">
      <x v="12"/>
    </i>
    <i>
      <x v="73"/>
    </i>
    <i r="1">
      <x/>
    </i>
    <i r="2">
      <x/>
    </i>
    <i r="3">
      <x/>
    </i>
    <i r="4">
      <x v="5"/>
    </i>
    <i>
      <x v="74"/>
    </i>
    <i r="1">
      <x/>
    </i>
    <i r="2">
      <x/>
    </i>
    <i r="3">
      <x/>
    </i>
    <i r="4">
      <x v="13"/>
    </i>
    <i>
      <x v="75"/>
    </i>
    <i r="1">
      <x v="17"/>
    </i>
    <i r="2">
      <x v="12"/>
    </i>
    <i r="3">
      <x v="12"/>
    </i>
    <i r="4">
      <x/>
    </i>
    <i>
      <x v="76"/>
    </i>
    <i r="1">
      <x v="17"/>
    </i>
    <i r="2">
      <x v="12"/>
    </i>
    <i r="3">
      <x v="12"/>
    </i>
    <i r="4">
      <x/>
    </i>
    <i>
      <x v="77"/>
    </i>
    <i r="1">
      <x v="17"/>
    </i>
    <i r="2">
      <x v="12"/>
    </i>
    <i r="3">
      <x v="12"/>
    </i>
    <i r="4">
      <x/>
    </i>
    <i>
      <x v="78"/>
    </i>
    <i r="1">
      <x v="17"/>
    </i>
    <i r="2">
      <x v="12"/>
    </i>
    <i r="3">
      <x v="12"/>
    </i>
    <i r="4">
      <x/>
    </i>
    <i>
      <x v="79"/>
    </i>
    <i r="1">
      <x v="17"/>
    </i>
    <i r="2">
      <x v="12"/>
    </i>
    <i r="3">
      <x v="12"/>
    </i>
    <i r="4">
      <x v="11"/>
    </i>
    <i>
      <x v="80"/>
    </i>
    <i r="1">
      <x v="17"/>
    </i>
    <i r="2">
      <x v="12"/>
    </i>
    <i r="3">
      <x v="12"/>
    </i>
    <i r="4">
      <x v="11"/>
    </i>
    <i>
      <x v="81"/>
    </i>
    <i r="1">
      <x v="17"/>
    </i>
    <i r="2">
      <x v="16"/>
    </i>
    <i r="3">
      <x v="12"/>
    </i>
    <i r="4">
      <x v="11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2BC9EC-DD57-4B57-B871-7DA99062F7BC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7" indent="0" compact="0" compactData="0">
  <location ref="B3:E380" firstHeaderRow="0" firstDataRow="1" firstDataCol="2"/>
  <pivotFields count="18">
    <pivotField axis="axisRow" compact="0" outline="0" subtotalTop="0" showAll="0" insertBlankRow="1">
      <items count="3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m="1" x="335"/>
        <item m="1" x="337"/>
        <item m="1" x="338"/>
        <item m="1" x="336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insertBlankRow="1">
      <items count="34">
        <item x="6"/>
        <item x="7"/>
        <item x="8"/>
        <item x="4"/>
        <item x="12"/>
        <item x="0"/>
        <item x="9"/>
        <item x="13"/>
        <item x="14"/>
        <item m="1" x="27"/>
        <item x="15"/>
        <item m="1" x="23"/>
        <item x="1"/>
        <item x="2"/>
        <item x="10"/>
        <item x="18"/>
        <item x="20"/>
        <item x="3"/>
        <item x="5"/>
        <item x="11"/>
        <item m="1" x="26"/>
        <item m="1" x="32"/>
        <item m="1" x="21"/>
        <item m="1" x="31"/>
        <item m="1" x="22"/>
        <item m="1" x="29"/>
        <item m="1" x="24"/>
        <item m="1" x="28"/>
        <item m="1" x="25"/>
        <item x="16"/>
        <item x="17"/>
        <item x="19"/>
        <item m="1" x="3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6"/>
    <field x="0"/>
  </rowFields>
  <rowItems count="377">
    <i>
      <x/>
      <x v="24"/>
    </i>
    <i r="1">
      <x v="31"/>
    </i>
    <i r="1">
      <x v="35"/>
    </i>
    <i r="1">
      <x v="39"/>
    </i>
    <i r="1">
      <x v="45"/>
    </i>
    <i r="1">
      <x v="59"/>
    </i>
    <i r="1">
      <x v="65"/>
    </i>
    <i r="1">
      <x v="71"/>
    </i>
    <i r="1">
      <x v="77"/>
    </i>
    <i r="1">
      <x v="83"/>
    </i>
    <i r="1">
      <x v="91"/>
    </i>
    <i r="1">
      <x v="97"/>
    </i>
    <i r="1">
      <x v="103"/>
    </i>
    <i r="1">
      <x v="109"/>
    </i>
    <i r="1">
      <x v="115"/>
    </i>
    <i r="1">
      <x v="121"/>
    </i>
    <i r="1">
      <x v="127"/>
    </i>
    <i r="1">
      <x v="133"/>
    </i>
    <i r="1">
      <x v="139"/>
    </i>
    <i r="1">
      <x v="144"/>
    </i>
    <i r="1">
      <x v="149"/>
    </i>
    <i r="1">
      <x v="154"/>
    </i>
    <i r="1">
      <x v="160"/>
    </i>
    <i r="1">
      <x v="166"/>
    </i>
    <i r="1">
      <x v="172"/>
    </i>
    <i r="1">
      <x v="178"/>
    </i>
    <i r="1">
      <x v="189"/>
    </i>
    <i r="1">
      <x v="196"/>
    </i>
    <i r="1">
      <x v="202"/>
    </i>
    <i t="default">
      <x/>
    </i>
    <i t="blank">
      <x/>
    </i>
    <i>
      <x v="1"/>
      <x v="25"/>
    </i>
    <i r="1">
      <x v="32"/>
    </i>
    <i r="1">
      <x v="36"/>
    </i>
    <i r="1">
      <x v="40"/>
    </i>
    <i r="1">
      <x v="46"/>
    </i>
    <i r="1">
      <x v="60"/>
    </i>
    <i r="1">
      <x v="66"/>
    </i>
    <i r="1">
      <x v="72"/>
    </i>
    <i r="1">
      <x v="78"/>
    </i>
    <i r="1">
      <x v="84"/>
    </i>
    <i r="1">
      <x v="92"/>
    </i>
    <i r="1">
      <x v="98"/>
    </i>
    <i r="1">
      <x v="104"/>
    </i>
    <i r="1">
      <x v="110"/>
    </i>
    <i r="1">
      <x v="116"/>
    </i>
    <i r="1">
      <x v="122"/>
    </i>
    <i r="1">
      <x v="128"/>
    </i>
    <i r="1">
      <x v="134"/>
    </i>
    <i r="1">
      <x v="140"/>
    </i>
    <i r="1">
      <x v="145"/>
    </i>
    <i r="1">
      <x v="150"/>
    </i>
    <i r="1">
      <x v="155"/>
    </i>
    <i r="1">
      <x v="161"/>
    </i>
    <i r="1">
      <x v="167"/>
    </i>
    <i r="1">
      <x v="173"/>
    </i>
    <i r="1">
      <x v="179"/>
    </i>
    <i r="1">
      <x v="190"/>
    </i>
    <i r="1">
      <x v="197"/>
    </i>
    <i r="1">
      <x v="203"/>
    </i>
    <i t="default">
      <x v="1"/>
    </i>
    <i t="blank">
      <x v="1"/>
    </i>
    <i>
      <x v="2"/>
      <x v="26"/>
    </i>
    <i r="1">
      <x v="44"/>
    </i>
    <i r="1">
      <x v="50"/>
    </i>
    <i r="1">
      <x v="61"/>
    </i>
    <i r="1">
      <x v="67"/>
    </i>
    <i r="1">
      <x v="73"/>
    </i>
    <i r="1">
      <x v="79"/>
    </i>
    <i r="1">
      <x v="85"/>
    </i>
    <i r="1">
      <x v="93"/>
    </i>
    <i r="1">
      <x v="99"/>
    </i>
    <i r="1">
      <x v="105"/>
    </i>
    <i r="1">
      <x v="111"/>
    </i>
    <i r="1">
      <x v="117"/>
    </i>
    <i r="1">
      <x v="123"/>
    </i>
    <i r="1">
      <x v="129"/>
    </i>
    <i r="1">
      <x v="135"/>
    </i>
    <i r="1">
      <x v="156"/>
    </i>
    <i r="1">
      <x v="162"/>
    </i>
    <i r="1">
      <x v="168"/>
    </i>
    <i r="1">
      <x v="174"/>
    </i>
    <i r="1">
      <x v="180"/>
    </i>
    <i r="1">
      <x v="191"/>
    </i>
    <i r="1">
      <x v="198"/>
    </i>
    <i r="1">
      <x v="204"/>
    </i>
    <i t="default">
      <x v="2"/>
    </i>
    <i t="blank">
      <x v="2"/>
    </i>
    <i>
      <x v="3"/>
      <x v="4"/>
    </i>
    <i r="1">
      <x v="10"/>
    </i>
    <i r="1">
      <x v="16"/>
    </i>
    <i r="1">
      <x v="22"/>
    </i>
    <i r="1">
      <x v="28"/>
    </i>
    <i r="1">
      <x v="33"/>
    </i>
    <i r="1">
      <x v="37"/>
    </i>
    <i r="1">
      <x v="41"/>
    </i>
    <i r="1">
      <x v="47"/>
    </i>
    <i r="1">
      <x v="58"/>
    </i>
    <i r="1">
      <x v="63"/>
    </i>
    <i r="1">
      <x v="69"/>
    </i>
    <i r="1">
      <x v="75"/>
    </i>
    <i r="1">
      <x v="81"/>
    </i>
    <i r="1">
      <x v="87"/>
    </i>
    <i r="1">
      <x v="95"/>
    </i>
    <i r="1">
      <x v="101"/>
    </i>
    <i r="1">
      <x v="107"/>
    </i>
    <i r="1">
      <x v="113"/>
    </i>
    <i r="1">
      <x v="119"/>
    </i>
    <i r="1">
      <x v="125"/>
    </i>
    <i r="1">
      <x v="131"/>
    </i>
    <i r="1">
      <x v="137"/>
    </i>
    <i r="1">
      <x v="142"/>
    </i>
    <i r="1">
      <x v="147"/>
    </i>
    <i r="1">
      <x v="152"/>
    </i>
    <i r="1">
      <x v="158"/>
    </i>
    <i r="1">
      <x v="164"/>
    </i>
    <i r="1">
      <x v="170"/>
    </i>
    <i r="1">
      <x v="176"/>
    </i>
    <i r="1">
      <x v="182"/>
    </i>
    <i r="1">
      <x v="193"/>
    </i>
    <i r="1">
      <x v="200"/>
    </i>
    <i r="1">
      <x v="206"/>
    </i>
    <i t="default">
      <x v="3"/>
    </i>
    <i t="blank">
      <x v="3"/>
    </i>
    <i>
      <x v="4"/>
      <x v="34"/>
    </i>
    <i r="1">
      <x v="38"/>
    </i>
    <i r="1">
      <x v="42"/>
    </i>
    <i r="1">
      <x v="48"/>
    </i>
    <i t="default">
      <x v="4"/>
    </i>
    <i t="blank">
      <x v="4"/>
    </i>
    <i>
      <x v="5"/>
      <x/>
    </i>
    <i r="1">
      <x v="6"/>
    </i>
    <i r="1">
      <x v="12"/>
    </i>
    <i r="1">
      <x v="18"/>
    </i>
    <i r="1">
      <x v="54"/>
    </i>
    <i t="default">
      <x v="5"/>
    </i>
    <i t="blank">
      <x v="5"/>
    </i>
    <i>
      <x v="6"/>
      <x v="27"/>
    </i>
    <i r="1">
      <x v="62"/>
    </i>
    <i r="1">
      <x v="68"/>
    </i>
    <i r="1">
      <x v="74"/>
    </i>
    <i r="1">
      <x v="80"/>
    </i>
    <i r="1">
      <x v="86"/>
    </i>
    <i r="1">
      <x v="94"/>
    </i>
    <i r="1">
      <x v="100"/>
    </i>
    <i r="1">
      <x v="106"/>
    </i>
    <i r="1">
      <x v="112"/>
    </i>
    <i r="1">
      <x v="118"/>
    </i>
    <i r="1">
      <x v="124"/>
    </i>
    <i r="1">
      <x v="130"/>
    </i>
    <i r="1">
      <x v="136"/>
    </i>
    <i r="1">
      <x v="141"/>
    </i>
    <i r="1">
      <x v="146"/>
    </i>
    <i r="1">
      <x v="151"/>
    </i>
    <i r="1">
      <x v="157"/>
    </i>
    <i r="1">
      <x v="163"/>
    </i>
    <i r="1">
      <x v="169"/>
    </i>
    <i r="1">
      <x v="175"/>
    </i>
    <i r="1">
      <x v="181"/>
    </i>
    <i r="1">
      <x v="192"/>
    </i>
    <i r="1">
      <x v="199"/>
    </i>
    <i r="1">
      <x v="205"/>
    </i>
    <i t="default">
      <x v="6"/>
    </i>
    <i t="blank">
      <x v="6"/>
    </i>
    <i>
      <x v="7"/>
      <x v="51"/>
    </i>
    <i r="1">
      <x v="184"/>
    </i>
    <i t="default">
      <x v="7"/>
    </i>
    <i t="blank">
      <x v="7"/>
    </i>
    <i>
      <x v="8"/>
      <x v="52"/>
    </i>
    <i r="1">
      <x v="185"/>
    </i>
    <i t="default">
      <x v="8"/>
    </i>
    <i t="blank">
      <x v="8"/>
    </i>
    <i>
      <x v="10"/>
      <x v="53"/>
    </i>
    <i r="1">
      <x v="186"/>
    </i>
    <i t="default">
      <x v="10"/>
    </i>
    <i t="blank">
      <x v="10"/>
    </i>
    <i>
      <x v="12"/>
      <x v="1"/>
    </i>
    <i r="1">
      <x v="7"/>
    </i>
    <i r="1">
      <x v="13"/>
    </i>
    <i r="1">
      <x v="19"/>
    </i>
    <i t="default">
      <x v="12"/>
    </i>
    <i t="blank">
      <x v="12"/>
    </i>
    <i>
      <x v="13"/>
      <x v="2"/>
    </i>
    <i r="1">
      <x v="8"/>
    </i>
    <i r="1">
      <x v="14"/>
    </i>
    <i r="1">
      <x v="20"/>
    </i>
    <i r="1">
      <x v="55"/>
    </i>
    <i r="1">
      <x v="187"/>
    </i>
    <i t="default">
      <x v="13"/>
    </i>
    <i t="blank">
      <x v="13"/>
    </i>
    <i>
      <x v="14"/>
      <x v="29"/>
    </i>
    <i r="1">
      <x v="64"/>
    </i>
    <i r="1">
      <x v="70"/>
    </i>
    <i r="1">
      <x v="76"/>
    </i>
    <i r="1">
      <x v="82"/>
    </i>
    <i r="1">
      <x v="88"/>
    </i>
    <i r="1">
      <x v="96"/>
    </i>
    <i r="1">
      <x v="102"/>
    </i>
    <i r="1">
      <x v="108"/>
    </i>
    <i r="1">
      <x v="114"/>
    </i>
    <i r="1">
      <x v="120"/>
    </i>
    <i r="1">
      <x v="126"/>
    </i>
    <i r="1">
      <x v="132"/>
    </i>
    <i r="1">
      <x v="138"/>
    </i>
    <i r="1">
      <x v="159"/>
    </i>
    <i r="1">
      <x v="165"/>
    </i>
    <i r="1">
      <x v="171"/>
    </i>
    <i r="1">
      <x v="177"/>
    </i>
    <i r="1">
      <x v="183"/>
    </i>
    <i r="1">
      <x v="194"/>
    </i>
    <i r="1">
      <x v="201"/>
    </i>
    <i r="1">
      <x v="207"/>
    </i>
    <i t="default">
      <x v="14"/>
    </i>
    <i t="blank">
      <x v="14"/>
    </i>
    <i>
      <x v="15"/>
      <x v="143"/>
    </i>
    <i r="1">
      <x v="148"/>
    </i>
    <i r="1">
      <x v="153"/>
    </i>
    <i r="1">
      <x v="195"/>
    </i>
    <i t="default">
      <x v="15"/>
    </i>
    <i t="blank">
      <x v="15"/>
    </i>
    <i>
      <x v="16"/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t="default">
      <x v="16"/>
    </i>
    <i t="blank">
      <x v="16"/>
    </i>
    <i>
      <x v="17"/>
      <x v="3"/>
    </i>
    <i r="1">
      <x v="9"/>
    </i>
    <i r="1">
      <x v="15"/>
    </i>
    <i r="1">
      <x v="21"/>
    </i>
    <i r="1">
      <x v="57"/>
    </i>
    <i t="default">
      <x v="17"/>
    </i>
    <i t="blank">
      <x v="17"/>
    </i>
    <i>
      <x v="18"/>
      <x v="5"/>
    </i>
    <i r="1">
      <x v="11"/>
    </i>
    <i r="1">
      <x v="17"/>
    </i>
    <i r="1">
      <x v="23"/>
    </i>
    <i r="1">
      <x v="43"/>
    </i>
    <i r="1">
      <x v="49"/>
    </i>
    <i r="1">
      <x v="56"/>
    </i>
    <i t="default">
      <x v="18"/>
    </i>
    <i t="blank">
      <x v="18"/>
    </i>
    <i>
      <x v="19"/>
      <x v="30"/>
    </i>
    <i t="default">
      <x v="19"/>
    </i>
    <i t="blank">
      <x v="19"/>
    </i>
    <i>
      <x v="29"/>
      <x v="89"/>
    </i>
    <i t="default">
      <x v="29"/>
    </i>
    <i t="blank">
      <x v="29"/>
    </i>
    <i>
      <x v="30"/>
      <x v="90"/>
    </i>
    <i t="default">
      <x v="30"/>
    </i>
    <i t="blank">
      <x v="30"/>
    </i>
    <i>
      <x v="31"/>
      <x v="188"/>
    </i>
    <i t="default">
      <x v="31"/>
    </i>
    <i t="blank">
      <x v="31"/>
    </i>
  </rowItems>
  <colFields count="1">
    <field x="-2"/>
  </colFields>
  <colItems count="2">
    <i>
      <x/>
    </i>
    <i i="1">
      <x v="1"/>
    </i>
  </colItems>
  <dataFields count="2">
    <dataField name="Sum of г/с" fld="7" baseField="0" baseItem="0"/>
    <dataField name="Sum of т/год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E6615-AB18-465B-BE2C-4BD2351B8479}" name="PivotTable2" cacheId="4" applyNumberFormats="0" applyBorderFormats="0" applyFontFormats="0" applyPatternFormats="0" applyAlignmentFormats="0" applyWidthHeightFormats="1" dataCaption="Values" updatedVersion="6" minRefreshableVersion="3" showDrill="0" showDataTips="0" useAutoFormatting="1" rowGrandTotals="0" colGrandTotals="0" itemPrintTitles="1" mergeItem="1" createdVersion="7" indent="127" showHeaders="0" compact="0" compactData="0" fieldListSortAscending="1">
  <location ref="C7:G234" firstHeaderRow="0" firstDataRow="0" firstDataCol="5"/>
  <pivotFields count="5">
    <pivotField axis="axisRow" compact="0" outline="0" showAll="0" sortType="ascending" defaultSubtotal="0">
      <items count="83">
        <item x="0"/>
        <item x="48"/>
        <item x="1"/>
        <item x="51"/>
        <item x="2"/>
        <item x="52"/>
        <item x="53"/>
        <item x="54"/>
        <item x="3"/>
        <item x="4"/>
        <item x="5"/>
        <item x="49"/>
        <item x="6"/>
        <item x="7"/>
        <item x="8"/>
        <item x="9"/>
        <item x="10"/>
        <item x="11"/>
        <item x="12"/>
        <item x="5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71"/>
        <item x="25"/>
        <item x="26"/>
        <item x="74"/>
        <item x="27"/>
        <item x="28"/>
        <item x="62"/>
        <item x="65"/>
        <item x="66"/>
        <item x="29"/>
        <item x="30"/>
        <item x="70"/>
        <item x="31"/>
        <item x="32"/>
        <item x="61"/>
        <item x="33"/>
        <item x="34"/>
        <item x="60"/>
        <item x="35"/>
        <item x="36"/>
        <item x="37"/>
        <item x="38"/>
        <item x="39"/>
        <item x="59"/>
        <item x="63"/>
        <item x="58"/>
        <item x="73"/>
        <item x="40"/>
        <item x="41"/>
        <item x="57"/>
        <item x="42"/>
        <item x="64"/>
        <item x="43"/>
        <item x="44"/>
        <item x="45"/>
        <item x="46"/>
        <item x="72"/>
        <item x="47"/>
        <item x="56"/>
        <item x="55"/>
        <item x="75"/>
        <item x="76"/>
        <item x="77"/>
        <item x="69"/>
        <item x="81"/>
        <item x="79"/>
        <item x="80"/>
        <item x="68"/>
        <item x="78"/>
        <item x="67"/>
        <item x="82"/>
      </items>
    </pivotField>
    <pivotField axis="axisRow" compact="0" outline="0" subtotalTop="0" showAll="0" insertBlankRow="1" defaultSubtotal="0">
      <items count="82">
        <item x="23"/>
        <item x="9"/>
        <item x="36"/>
        <item x="46"/>
        <item x="32"/>
        <item x="5"/>
        <item x="3"/>
        <item x="40"/>
        <item x="4"/>
        <item x="29"/>
        <item x="21"/>
        <item x="39"/>
        <item x="17"/>
        <item x="27"/>
        <item x="42"/>
        <item x="31"/>
        <item x="26"/>
        <item x="25"/>
        <item x="0"/>
        <item x="1"/>
        <item x="18"/>
        <item x="33"/>
        <item x="2"/>
        <item x="13"/>
        <item x="24"/>
        <item x="34"/>
        <item x="37"/>
        <item x="19"/>
        <item x="38"/>
        <item x="16"/>
        <item x="22"/>
        <item x="47"/>
        <item x="45"/>
        <item x="43"/>
        <item x="44"/>
        <item x="8"/>
        <item x="6"/>
        <item x="14"/>
        <item x="15"/>
        <item x="41"/>
        <item x="7"/>
        <item x="10"/>
        <item x="30"/>
        <item x="12"/>
        <item x="11"/>
        <item x="35"/>
        <item x="28"/>
        <item x="20"/>
        <item x="81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</items>
    </pivotField>
    <pivotField axis="axisRow" compact="0" outline="0" subtotalTop="0" showAll="0" defaultSubtotal="0">
      <items count="7">
        <item x="3"/>
        <item x="4"/>
        <item x="0"/>
        <item x="1"/>
        <item x="2"/>
        <item x="6"/>
        <item x="5"/>
      </items>
    </pivotField>
    <pivotField axis="axisRow" compact="0" outline="0" showAll="0" defaultSubtotal="0">
      <items count="6">
        <item x="4"/>
        <item x="2"/>
        <item x="1"/>
        <item x="3"/>
        <item h="1" x="0"/>
        <item h="1" x="5"/>
      </items>
    </pivotField>
    <pivotField axis="axisRow" compact="0" outline="0" showAll="0" defaultSubtotal="0">
      <items count="49">
        <item h="1" x="1"/>
        <item x="28"/>
        <item x="33"/>
        <item x="5"/>
        <item x="6"/>
        <item x="17"/>
        <item x="34"/>
        <item x="29"/>
        <item x="35"/>
        <item x="2"/>
        <item x="31"/>
        <item x="16"/>
        <item x="3"/>
        <item x="21"/>
        <item x="20"/>
        <item x="13"/>
        <item x="22"/>
        <item x="4"/>
        <item x="14"/>
        <item x="10"/>
        <item x="37"/>
        <item x="32"/>
        <item x="8"/>
        <item x="12"/>
        <item x="7"/>
        <item x="11"/>
        <item x="9"/>
        <item x="15"/>
        <item x="27"/>
        <item x="30"/>
        <item x="26"/>
        <item x="19"/>
        <item x="18"/>
        <item x="24"/>
        <item x="25"/>
        <item x="36"/>
        <item h="1" x="0"/>
        <item h="1" x="48"/>
        <item h="1" x="23"/>
        <item x="38"/>
        <item x="39"/>
        <item x="40"/>
        <item x="41"/>
        <item x="42"/>
        <item x="43"/>
        <item h="1" x="44"/>
        <item h="1" x="45"/>
        <item h="1" x="46"/>
        <item h="1" x="47"/>
      </items>
    </pivotField>
  </pivotFields>
  <rowFields count="5">
    <field x="0"/>
    <field x="1"/>
    <field x="3"/>
    <field x="4"/>
    <field x="2"/>
  </rowFields>
  <rowItems count="228">
    <i>
      <x/>
      <x v="18"/>
      <x v="1"/>
      <x v="9"/>
      <x v="2"/>
    </i>
    <i r="2">
      <x v="3"/>
      <x v="12"/>
      <x v="2"/>
    </i>
    <i t="blank" r="1">
      <x v="18"/>
    </i>
    <i>
      <x v="1"/>
      <x v="49"/>
      <x v="1"/>
      <x v="39"/>
      <x v="1"/>
    </i>
    <i r="2">
      <x v="3"/>
      <x v="5"/>
      <x v="1"/>
    </i>
    <i t="blank" r="1">
      <x v="49"/>
    </i>
    <i>
      <x v="2"/>
      <x v="19"/>
      <x v="3"/>
      <x v="17"/>
      <x v="3"/>
    </i>
    <i t="blank" r="1">
      <x v="19"/>
    </i>
    <i>
      <x v="3"/>
      <x v="52"/>
      <x v="2"/>
      <x v="26"/>
      <x v="3"/>
    </i>
    <i r="2">
      <x v="3"/>
      <x v="18"/>
      <x v="3"/>
    </i>
    <i t="blank" r="1">
      <x v="52"/>
    </i>
    <i>
      <x v="4"/>
      <x v="22"/>
      <x v="1"/>
      <x v="3"/>
      <x v="2"/>
    </i>
    <i r="2">
      <x v="2"/>
      <x v="12"/>
      <x v="2"/>
    </i>
    <i r="2">
      <x v="3"/>
      <x v="4"/>
      <x v="2"/>
    </i>
    <i t="blank" r="1">
      <x v="22"/>
    </i>
    <i>
      <x v="5"/>
      <x v="53"/>
      <x v="1"/>
      <x v="2"/>
      <x v="2"/>
    </i>
    <i r="2">
      <x v="3"/>
      <x v="5"/>
      <x v="2"/>
    </i>
    <i t="blank" r="1">
      <x v="53"/>
    </i>
    <i>
      <x v="6"/>
      <x v="54"/>
      <x v="2"/>
      <x v="23"/>
      <x v="3"/>
    </i>
    <i r="2">
      <x v="3"/>
      <x v="18"/>
      <x v="3"/>
    </i>
    <i t="blank" r="1">
      <x v="54"/>
    </i>
    <i>
      <x v="7"/>
      <x v="55"/>
      <x v="1"/>
      <x v="41"/>
      <x v="1"/>
    </i>
    <i r="2">
      <x v="3"/>
      <x v="42"/>
      <x v="1"/>
    </i>
    <i t="blank" r="1">
      <x v="55"/>
    </i>
    <i>
      <x v="8"/>
      <x v="6"/>
      <x v="1"/>
      <x v="17"/>
      <x v="3"/>
    </i>
    <i r="2">
      <x v="2"/>
      <x v="24"/>
      <x v="3"/>
    </i>
    <i r="2">
      <x v="3"/>
      <x v="22"/>
      <x v="3"/>
    </i>
    <i t="blank" r="1">
      <x v="6"/>
    </i>
    <i>
      <x v="9"/>
      <x v="8"/>
      <x v="1"/>
      <x v="17"/>
      <x v="4"/>
    </i>
    <i r="2">
      <x v="2"/>
      <x v="24"/>
      <x v="4"/>
    </i>
    <i r="2">
      <x v="3"/>
      <x v="22"/>
      <x v="4"/>
    </i>
    <i t="blank" r="1">
      <x v="8"/>
    </i>
    <i>
      <x v="10"/>
      <x v="5"/>
      <x v="1"/>
      <x v="19"/>
      <x v="3"/>
    </i>
    <i r="2">
      <x v="2"/>
      <x v="26"/>
      <x v="3"/>
    </i>
    <i t="blank" r="1">
      <x v="5"/>
    </i>
    <i>
      <x v="11"/>
      <x v="50"/>
      <x v="1"/>
      <x v="5"/>
      <x v="2"/>
    </i>
    <i r="2">
      <x v="2"/>
      <x v="24"/>
      <x v="2"/>
    </i>
    <i r="2">
      <x v="3"/>
      <x v="22"/>
      <x v="2"/>
    </i>
    <i t="blank" r="1">
      <x v="50"/>
    </i>
    <i>
      <x v="12"/>
      <x v="36"/>
      <x v="1"/>
      <x v="4"/>
      <x v="2"/>
    </i>
    <i r="2">
      <x v="2"/>
      <x v="25"/>
      <x v="2"/>
    </i>
    <i r="2">
      <x v="3"/>
      <x v="22"/>
      <x v="2"/>
    </i>
    <i t="blank" r="1">
      <x v="36"/>
    </i>
    <i>
      <x v="13"/>
      <x v="40"/>
      <x v="1"/>
      <x v="15"/>
      <x v="3"/>
    </i>
    <i r="2">
      <x v="2"/>
      <x v="23"/>
      <x v="3"/>
    </i>
    <i r="2">
      <x v="3"/>
      <x v="18"/>
      <x v="3"/>
    </i>
    <i t="blank" r="1">
      <x v="40"/>
    </i>
    <i>
      <x v="14"/>
      <x v="35"/>
      <x v="2"/>
      <x v="27"/>
      <x v="3"/>
    </i>
    <i r="2">
      <x v="3"/>
      <x v="18"/>
      <x v="3"/>
    </i>
    <i t="blank" r="1">
      <x v="35"/>
    </i>
    <i>
      <x v="15"/>
      <x v="1"/>
      <x v="1"/>
      <x v="5"/>
      <x v="2"/>
    </i>
    <i r="2">
      <x v="2"/>
      <x v="11"/>
      <x v="2"/>
    </i>
    <i t="blank" r="1">
      <x v="1"/>
    </i>
    <i>
      <x v="16"/>
      <x v="41"/>
      <x v="1"/>
      <x v="31"/>
      <x v="4"/>
    </i>
    <i r="2">
      <x v="2"/>
      <x v="32"/>
      <x v="4"/>
    </i>
    <i r="2">
      <x v="3"/>
      <x v="31"/>
      <x v="4"/>
    </i>
    <i t="blank" r="1">
      <x v="41"/>
    </i>
    <i>
      <x v="17"/>
      <x v="44"/>
      <x v="1"/>
      <x v="9"/>
      <x v="2"/>
    </i>
    <i r="2">
      <x v="2"/>
      <x v="14"/>
      <x v="2"/>
    </i>
    <i r="2">
      <x v="3"/>
      <x v="13"/>
      <x v="2"/>
    </i>
    <i t="blank" r="1">
      <x v="44"/>
    </i>
    <i>
      <x v="18"/>
      <x v="43"/>
      <x v="2"/>
      <x v="24"/>
      <x v="2"/>
    </i>
    <i r="2">
      <x v="3"/>
      <x v="16"/>
      <x v="2"/>
    </i>
    <i t="blank" r="1">
      <x v="43"/>
    </i>
    <i>
      <x v="19"/>
      <x v="51"/>
      <x v="1"/>
      <x v="40"/>
      <x v="2"/>
    </i>
    <i r="2">
      <x v="2"/>
      <x v="22"/>
      <x v="2"/>
    </i>
    <i r="2">
      <x v="3"/>
      <x v="16"/>
      <x v="2"/>
    </i>
    <i t="blank" r="1">
      <x v="51"/>
    </i>
    <i>
      <x v="20"/>
      <x v="23"/>
      <x/>
      <x v="33"/>
      <x/>
    </i>
    <i t="blank" r="1">
      <x v="23"/>
    </i>
    <i>
      <x v="21"/>
      <x v="37"/>
      <x v="2"/>
      <x v="34"/>
      <x v="4"/>
    </i>
    <i r="2">
      <x v="3"/>
      <x v="33"/>
      <x v="4"/>
    </i>
    <i t="blank" r="1">
      <x v="37"/>
    </i>
    <i>
      <x v="22"/>
      <x v="38"/>
      <x v="2"/>
      <x v="33"/>
      <x v="3"/>
    </i>
    <i r="2">
      <x v="3"/>
      <x v="32"/>
      <x v="3"/>
    </i>
    <i t="blank" r="1">
      <x v="38"/>
    </i>
    <i>
      <x v="23"/>
      <x v="29"/>
      <x v="2"/>
      <x v="30"/>
      <x v="4"/>
    </i>
    <i t="blank" r="1">
      <x v="29"/>
    </i>
    <i>
      <x v="24"/>
      <x v="12"/>
      <x v="1"/>
      <x v="9"/>
      <x v="2"/>
    </i>
    <i r="2">
      <x v="2"/>
      <x v="25"/>
      <x v="2"/>
    </i>
    <i r="2">
      <x v="3"/>
      <x v="19"/>
      <x v="2"/>
    </i>
    <i t="blank" r="1">
      <x v="12"/>
    </i>
    <i>
      <x v="25"/>
      <x v="20"/>
      <x v="1"/>
      <x v="22"/>
      <x v="3"/>
    </i>
    <i r="2">
      <x v="2"/>
      <x v="24"/>
      <x v="3"/>
    </i>
    <i t="blank" r="1">
      <x v="20"/>
    </i>
    <i>
      <x v="26"/>
      <x v="27"/>
      <x v="1"/>
      <x v="26"/>
      <x v="3"/>
    </i>
    <i r="2">
      <x v="2"/>
      <x v="28"/>
      <x v="3"/>
    </i>
    <i t="blank" r="1">
      <x v="27"/>
    </i>
    <i>
      <x v="27"/>
      <x v="47"/>
      <x v="1"/>
      <x v="17"/>
      <x v="3"/>
    </i>
    <i r="2">
      <x v="2"/>
      <x v="14"/>
      <x v="3"/>
    </i>
    <i t="blank" r="1">
      <x v="47"/>
    </i>
    <i>
      <x v="28"/>
      <x v="10"/>
      <x v="1"/>
      <x v="1"/>
      <x v="1"/>
    </i>
    <i r="2">
      <x v="3"/>
      <x v="1"/>
      <x v="1"/>
    </i>
    <i t="blank" r="1">
      <x v="10"/>
    </i>
    <i>
      <x v="29"/>
      <x v="30"/>
      <x/>
      <x v="7"/>
      <x/>
    </i>
    <i t="blank" r="1">
      <x v="30"/>
    </i>
    <i>
      <x v="30"/>
      <x/>
      <x v="2"/>
      <x v="22"/>
      <x v="3"/>
    </i>
    <i t="blank" r="1">
      <x/>
    </i>
    <i>
      <x v="31"/>
      <x v="24"/>
      <x v="1"/>
      <x v="24"/>
      <x v="3"/>
    </i>
    <i r="2">
      <x v="2"/>
      <x v="29"/>
      <x v="3"/>
    </i>
    <i r="2">
      <x v="3"/>
      <x v="27"/>
      <x v="3"/>
    </i>
    <i t="blank" r="1">
      <x v="24"/>
    </i>
    <i>
      <x v="32"/>
      <x v="72"/>
      <x v="2"/>
      <x v="32"/>
      <x v="4"/>
    </i>
    <i t="blank" r="1">
      <x v="72"/>
    </i>
    <i>
      <x v="33"/>
      <x v="17"/>
      <x v="2"/>
      <x v="9"/>
      <x v="2"/>
    </i>
    <i t="blank" r="1">
      <x v="17"/>
    </i>
    <i>
      <x v="34"/>
      <x v="16"/>
      <x v="1"/>
      <x v="7"/>
      <x v="2"/>
    </i>
    <i r="2">
      <x v="2"/>
      <x v="12"/>
      <x v="2"/>
    </i>
    <i r="2">
      <x v="3"/>
      <x v="10"/>
      <x v="2"/>
    </i>
    <i t="blank" r="1">
      <x v="16"/>
    </i>
    <i>
      <x v="36"/>
      <x v="13"/>
      <x v="2"/>
      <x v="22"/>
      <x v="4"/>
    </i>
    <i t="blank" r="1">
      <x v="13"/>
    </i>
    <i>
      <x v="37"/>
      <x v="46"/>
      <x v="2"/>
      <x v="23"/>
      <x v="3"/>
    </i>
    <i t="blank" r="1">
      <x v="46"/>
    </i>
    <i>
      <x v="38"/>
      <x v="63"/>
      <x v="2"/>
      <x v="22"/>
      <x v="3"/>
    </i>
    <i r="2">
      <x v="3"/>
      <x v="12"/>
      <x v="3"/>
    </i>
    <i t="blank" r="1">
      <x v="63"/>
    </i>
    <i>
      <x v="39"/>
      <x v="66"/>
      <x/>
      <x v="14"/>
      <x/>
    </i>
    <i t="blank" r="1">
      <x v="66"/>
    </i>
    <i>
      <x v="40"/>
      <x v="67"/>
      <x v="2"/>
      <x v="12"/>
      <x v="3"/>
    </i>
    <i t="blank" r="1">
      <x v="67"/>
    </i>
    <i>
      <x v="41"/>
      <x v="9"/>
      <x/>
      <x v="9"/>
      <x v="3"/>
    </i>
    <i r="2">
      <x v="2"/>
      <x v="12"/>
      <x v="3"/>
    </i>
    <i t="blank" r="1">
      <x v="9"/>
    </i>
    <i>
      <x v="42"/>
      <x v="42"/>
      <x v="1"/>
      <x v="7"/>
      <x v="2"/>
    </i>
    <i r="2">
      <x v="2"/>
      <x v="18"/>
      <x v="2"/>
    </i>
    <i r="2">
      <x v="3"/>
      <x v="12"/>
      <x v="2"/>
    </i>
    <i t="blank" r="1">
      <x v="42"/>
    </i>
    <i>
      <x v="44"/>
      <x v="15"/>
      <x v="2"/>
      <x v="12"/>
      <x v="3"/>
    </i>
    <i r="2">
      <x v="3"/>
      <x v="9"/>
      <x v="3"/>
    </i>
    <i t="blank" r="1">
      <x v="15"/>
    </i>
    <i>
      <x v="45"/>
      <x v="4"/>
      <x v="3"/>
      <x v="12"/>
      <x v="3"/>
    </i>
    <i t="blank" r="1">
      <x v="4"/>
    </i>
    <i>
      <x v="46"/>
      <x v="62"/>
      <x v="2"/>
      <x v="24"/>
      <x v="3"/>
    </i>
    <i r="2">
      <x v="3"/>
      <x v="19"/>
      <x v="3"/>
    </i>
    <i t="blank" r="1">
      <x v="62"/>
    </i>
    <i>
      <x v="47"/>
      <x v="21"/>
      <x v="2"/>
      <x v="21"/>
      <x v="4"/>
    </i>
    <i t="blank" r="1">
      <x v="21"/>
    </i>
    <i>
      <x v="48"/>
      <x v="25"/>
      <x v="2"/>
      <x v="10"/>
      <x v="4"/>
    </i>
    <i t="blank" r="1">
      <x v="25"/>
    </i>
    <i>
      <x v="49"/>
      <x v="61"/>
      <x v="2"/>
      <x v="44"/>
      <x v="4"/>
    </i>
    <i t="blank" r="1">
      <x v="61"/>
    </i>
    <i>
      <x v="50"/>
      <x v="45"/>
      <x v="2"/>
      <x v="3"/>
      <x v="4"/>
    </i>
    <i t="blank" r="1">
      <x v="45"/>
    </i>
    <i>
      <x v="51"/>
      <x v="2"/>
      <x v="1"/>
      <x v="2"/>
      <x v="2"/>
    </i>
    <i r="2">
      <x v="2"/>
      <x v="9"/>
      <x v="2"/>
    </i>
    <i r="2">
      <x v="3"/>
      <x v="6"/>
      <x v="2"/>
    </i>
    <i t="blank" r="1">
      <x v="2"/>
    </i>
    <i>
      <x v="52"/>
      <x v="26"/>
      <x v="2"/>
      <x v="8"/>
      <x v="2"/>
    </i>
    <i r="2">
      <x v="3"/>
      <x v="4"/>
      <x v="2"/>
    </i>
    <i t="blank" r="1">
      <x v="26"/>
    </i>
    <i>
      <x v="53"/>
      <x v="28"/>
      <x/>
      <x v="35"/>
      <x/>
    </i>
    <i t="blank" r="1">
      <x v="28"/>
    </i>
    <i>
      <x v="54"/>
      <x v="11"/>
      <x v="2"/>
      <x v="32"/>
      <x v="4"/>
    </i>
    <i r="2">
      <x v="3"/>
      <x v="30"/>
      <x v="4"/>
    </i>
    <i t="blank" r="1">
      <x v="11"/>
    </i>
    <i>
      <x v="55"/>
      <x v="60"/>
      <x/>
      <x v="43"/>
      <x/>
    </i>
    <i t="blank" r="1">
      <x v="60"/>
    </i>
    <i>
      <x v="56"/>
      <x v="64"/>
      <x/>
      <x v="18"/>
      <x/>
    </i>
    <i t="blank" r="1">
      <x v="64"/>
    </i>
    <i>
      <x v="57"/>
      <x v="59"/>
      <x/>
      <x v="16"/>
      <x/>
    </i>
    <i t="blank" r="1">
      <x v="59"/>
    </i>
    <i>
      <x v="58"/>
      <x v="39"/>
      <x/>
      <x v="29"/>
      <x/>
    </i>
    <i t="blank" r="1">
      <x v="39"/>
    </i>
    <i>
      <x v="59"/>
      <x v="7"/>
      <x v="2"/>
      <x v="29"/>
      <x v="4"/>
    </i>
    <i t="blank" r="1">
      <x v="7"/>
    </i>
    <i>
      <x v="60"/>
      <x v="39"/>
      <x/>
      <x v="29"/>
      <x/>
    </i>
    <i t="blank" r="1">
      <x v="39"/>
    </i>
    <i>
      <x v="61"/>
      <x v="58"/>
      <x/>
      <x v="18"/>
      <x/>
    </i>
    <i t="blank" r="1">
      <x v="58"/>
    </i>
    <i>
      <x v="62"/>
      <x v="14"/>
      <x v="1"/>
      <x v="20"/>
      <x v="3"/>
    </i>
    <i r="2">
      <x v="2"/>
      <x v="27"/>
      <x v="3"/>
    </i>
    <i r="2">
      <x v="3"/>
      <x v="23"/>
      <x v="3"/>
    </i>
    <i t="blank" r="1">
      <x v="14"/>
    </i>
    <i>
      <x v="63"/>
      <x v="65"/>
      <x v="2"/>
      <x v="23"/>
      <x v="3"/>
    </i>
    <i r="2">
      <x v="3"/>
      <x v="18"/>
      <x v="3"/>
    </i>
    <i t="blank" r="1">
      <x v="65"/>
    </i>
    <i>
      <x v="64"/>
      <x v="33"/>
      <x v="2"/>
      <x v="25"/>
      <x v="3"/>
    </i>
    <i r="2">
      <x v="3"/>
      <x v="22"/>
      <x v="3"/>
    </i>
    <i t="blank" r="1">
      <x v="33"/>
    </i>
    <i>
      <x v="65"/>
      <x v="34"/>
      <x v="2"/>
      <x v="27"/>
      <x v="3"/>
    </i>
    <i r="2">
      <x v="3"/>
      <x v="23"/>
      <x v="3"/>
    </i>
    <i t="blank" r="1">
      <x v="34"/>
    </i>
    <i>
      <x v="66"/>
      <x v="32"/>
      <x/>
      <x v="16"/>
      <x/>
    </i>
    <i t="blank" r="1">
      <x v="32"/>
    </i>
    <i>
      <x v="67"/>
      <x v="3"/>
      <x/>
      <x v="17"/>
      <x/>
    </i>
    <i t="blank" r="1">
      <x v="3"/>
    </i>
    <i>
      <x v="68"/>
      <x v="73"/>
      <x/>
      <x v="27"/>
      <x/>
    </i>
    <i t="blank" r="1">
      <x v="73"/>
    </i>
    <i>
      <x v="69"/>
      <x v="31"/>
      <x v="2"/>
      <x v="27"/>
      <x v="3"/>
    </i>
    <i r="2">
      <x v="3"/>
      <x v="23"/>
      <x v="3"/>
    </i>
    <i t="blank" r="1">
      <x v="31"/>
    </i>
    <i>
      <x v="70"/>
      <x v="57"/>
      <x/>
      <x v="16"/>
      <x/>
    </i>
    <i t="blank" r="1">
      <x v="57"/>
    </i>
    <i>
      <x v="71"/>
      <x v="56"/>
      <x v="2"/>
      <x v="29"/>
      <x v="4"/>
    </i>
    <i r="2">
      <x v="3"/>
      <x v="26"/>
      <x v="4"/>
    </i>
    <i t="blank" r="1">
      <x v="56"/>
    </i>
    <i>
      <x v="72"/>
      <x v="75"/>
      <x v="1"/>
      <x v="22"/>
      <x v="2"/>
    </i>
    <i r="2">
      <x v="2"/>
      <x v="29"/>
      <x v="2"/>
    </i>
    <i r="2">
      <x v="3"/>
      <x v="22"/>
      <x v="2"/>
    </i>
    <i t="blank" r="1">
      <x v="75"/>
    </i>
    <i>
      <x v="73"/>
      <x v="76"/>
      <x v="1"/>
      <x v="22"/>
      <x v="2"/>
    </i>
    <i r="2">
      <x v="2"/>
      <x v="29"/>
      <x v="2"/>
    </i>
    <i r="2">
      <x v="3"/>
      <x v="22"/>
      <x v="2"/>
    </i>
    <i t="blank" r="1">
      <x v="76"/>
    </i>
    <i>
      <x v="74"/>
      <x v="77"/>
      <x v="1"/>
      <x v="22"/>
      <x v="2"/>
    </i>
    <i r="2">
      <x v="2"/>
      <x v="29"/>
      <x v="2"/>
    </i>
    <i r="2">
      <x v="3"/>
      <x v="22"/>
      <x v="2"/>
    </i>
    <i t="blank" r="1">
      <x v="77"/>
    </i>
    <i>
      <x v="75"/>
      <x v="70"/>
      <x v="1"/>
      <x v="22"/>
      <x v="3"/>
    </i>
    <i r="2">
      <x v="2"/>
      <x v="29"/>
      <x v="3"/>
    </i>
    <i r="2">
      <x v="3"/>
      <x v="22"/>
      <x v="3"/>
    </i>
    <i t="blank" r="1">
      <x v="70"/>
    </i>
    <i>
      <x v="76"/>
      <x v="81"/>
      <x v="2"/>
      <x v="29"/>
      <x v="2"/>
    </i>
    <i r="2">
      <x v="3"/>
      <x v="22"/>
      <x v="2"/>
    </i>
    <i t="blank" r="1">
      <x v="81"/>
    </i>
    <i>
      <x v="77"/>
      <x v="79"/>
      <x v="1"/>
      <x v="22"/>
      <x v="2"/>
    </i>
    <i r="2">
      <x v="2"/>
      <x v="29"/>
      <x v="2"/>
    </i>
    <i r="2">
      <x v="3"/>
      <x v="22"/>
      <x v="2"/>
    </i>
    <i t="blank" r="1">
      <x v="79"/>
    </i>
    <i>
      <x v="78"/>
      <x v="80"/>
      <x v="1"/>
      <x v="22"/>
      <x v="3"/>
    </i>
    <i r="2">
      <x v="2"/>
      <x v="29"/>
      <x v="3"/>
    </i>
    <i r="2">
      <x v="3"/>
      <x v="22"/>
      <x v="3"/>
    </i>
    <i t="blank" r="1">
      <x v="80"/>
    </i>
    <i>
      <x v="80"/>
      <x v="78"/>
      <x v="1"/>
      <x v="22"/>
      <x v="2"/>
    </i>
    <i r="2">
      <x v="2"/>
      <x v="29"/>
      <x v="2"/>
    </i>
    <i r="2">
      <x v="3"/>
      <x v="22"/>
      <x v="2"/>
    </i>
    <i t="blank" r="1">
      <x v="78"/>
    </i>
  </rowItems>
  <colItems count="1">
    <i/>
  </colItems>
  <formats count="632">
    <format dxfId="631">
      <pivotArea type="all" dataOnly="0" outline="0" fieldPosition="0"/>
    </format>
    <format dxfId="630">
      <pivotArea field="0" type="button" dataOnly="0" labelOnly="1" outline="0" axis="axisRow" fieldPosition="0"/>
    </format>
    <format dxfId="629">
      <pivotArea field="1" type="button" dataOnly="0" labelOnly="1" outline="0" axis="axisRow" fieldPosition="1"/>
    </format>
    <format dxfId="628">
      <pivotArea field="3" type="button" dataOnly="0" labelOnly="1" outline="0" axis="axisRow" fieldPosition="2"/>
    </format>
    <format dxfId="627">
      <pivotArea field="4" type="button" dataOnly="0" labelOnly="1" outline="0" axis="axisRow" fieldPosition="3"/>
    </format>
    <format dxfId="626">
      <pivotArea field="2" type="button" dataOnly="0" labelOnly="1" outline="0" axis="axisRow" fieldPosition="4"/>
    </format>
    <format dxfId="625">
      <pivotArea dataOnly="0" labelOnly="1" outline="0" fieldPosition="0">
        <references count="1">
          <reference field="0" count="48">
            <x v="0"/>
            <x v="2"/>
            <x v="4"/>
            <x v="8"/>
            <x v="9"/>
            <x v="10"/>
            <x v="12"/>
            <x v="13"/>
            <x v="14"/>
            <x v="15"/>
            <x v="16"/>
            <x v="17"/>
            <x v="18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3"/>
            <x v="34"/>
            <x v="36"/>
            <x v="37"/>
            <x v="41"/>
            <x v="42"/>
            <x v="44"/>
            <x v="45"/>
            <x v="47"/>
            <x v="48"/>
            <x v="50"/>
            <x v="51"/>
            <x v="52"/>
            <x v="53"/>
            <x v="54"/>
            <x v="59"/>
            <x v="60"/>
            <x v="62"/>
            <x v="64"/>
            <x v="65"/>
            <x v="66"/>
            <x v="67"/>
            <x v="69"/>
          </reference>
        </references>
      </pivotArea>
    </format>
    <format dxfId="624">
      <pivotArea dataOnly="0" labelOnly="1" grandRow="1" outline="0" fieldPosition="0"/>
    </format>
    <format dxfId="623">
      <pivotArea dataOnly="0" labelOnly="1" outline="0" fieldPosition="0">
        <references count="2">
          <reference field="0" count="1" selected="0">
            <x v="0"/>
          </reference>
          <reference field="1" count="1">
            <x v="18"/>
          </reference>
        </references>
      </pivotArea>
    </format>
    <format dxfId="622">
      <pivotArea dataOnly="0" labelOnly="1" outline="0" fieldPosition="0">
        <references count="2">
          <reference field="0" count="1" selected="0">
            <x v="2"/>
          </reference>
          <reference field="1" count="1">
            <x v="19"/>
          </reference>
        </references>
      </pivotArea>
    </format>
    <format dxfId="621">
      <pivotArea dataOnly="0" labelOnly="1" outline="0" fieldPosition="0">
        <references count="2">
          <reference field="0" count="1" selected="0">
            <x v="4"/>
          </reference>
          <reference field="1" count="1">
            <x v="22"/>
          </reference>
        </references>
      </pivotArea>
    </format>
    <format dxfId="620">
      <pivotArea dataOnly="0" labelOnly="1" outline="0" fieldPosition="0">
        <references count="2">
          <reference field="0" count="1" selected="0">
            <x v="8"/>
          </reference>
          <reference field="1" count="1">
            <x v="6"/>
          </reference>
        </references>
      </pivotArea>
    </format>
    <format dxfId="619">
      <pivotArea dataOnly="0" labelOnly="1" outline="0" fieldPosition="0">
        <references count="2">
          <reference field="0" count="1" selected="0">
            <x v="9"/>
          </reference>
          <reference field="1" count="1">
            <x v="8"/>
          </reference>
        </references>
      </pivotArea>
    </format>
    <format dxfId="618">
      <pivotArea dataOnly="0" labelOnly="1" outline="0" fieldPosition="0">
        <references count="2">
          <reference field="0" count="1" selected="0">
            <x v="10"/>
          </reference>
          <reference field="1" count="1">
            <x v="5"/>
          </reference>
        </references>
      </pivotArea>
    </format>
    <format dxfId="617">
      <pivotArea dataOnly="0" labelOnly="1" outline="0" fieldPosition="0">
        <references count="2">
          <reference field="0" count="1" selected="0">
            <x v="12"/>
          </reference>
          <reference field="1" count="1">
            <x v="36"/>
          </reference>
        </references>
      </pivotArea>
    </format>
    <format dxfId="616">
      <pivotArea dataOnly="0" labelOnly="1" outline="0" fieldPosition="0">
        <references count="2">
          <reference field="0" count="1" selected="0">
            <x v="13"/>
          </reference>
          <reference field="1" count="1">
            <x v="40"/>
          </reference>
        </references>
      </pivotArea>
    </format>
    <format dxfId="615">
      <pivotArea dataOnly="0" labelOnly="1" outline="0" fieldPosition="0">
        <references count="2">
          <reference field="0" count="1" selected="0">
            <x v="14"/>
          </reference>
          <reference field="1" count="1">
            <x v="35"/>
          </reference>
        </references>
      </pivotArea>
    </format>
    <format dxfId="614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613">
      <pivotArea dataOnly="0" labelOnly="1" outline="0" fieldPosition="0">
        <references count="2">
          <reference field="0" count="1" selected="0">
            <x v="16"/>
          </reference>
          <reference field="1" count="1">
            <x v="41"/>
          </reference>
        </references>
      </pivotArea>
    </format>
    <format dxfId="612">
      <pivotArea dataOnly="0" labelOnly="1" outline="0" fieldPosition="0">
        <references count="2">
          <reference field="0" count="1" selected="0">
            <x v="17"/>
          </reference>
          <reference field="1" count="1">
            <x v="44"/>
          </reference>
        </references>
      </pivotArea>
    </format>
    <format dxfId="611">
      <pivotArea dataOnly="0" labelOnly="1" outline="0" fieldPosition="0">
        <references count="2">
          <reference field="0" count="1" selected="0">
            <x v="18"/>
          </reference>
          <reference field="1" count="1">
            <x v="43"/>
          </reference>
        </references>
      </pivotArea>
    </format>
    <format dxfId="610">
      <pivotArea dataOnly="0" labelOnly="1" outline="0" fieldPosition="0">
        <references count="2">
          <reference field="0" count="1" selected="0">
            <x v="20"/>
          </reference>
          <reference field="1" count="1">
            <x v="23"/>
          </reference>
        </references>
      </pivotArea>
    </format>
    <format dxfId="609">
      <pivotArea dataOnly="0" labelOnly="1" outline="0" fieldPosition="0">
        <references count="2">
          <reference field="0" count="1" selected="0">
            <x v="21"/>
          </reference>
          <reference field="1" count="1">
            <x v="37"/>
          </reference>
        </references>
      </pivotArea>
    </format>
    <format dxfId="608">
      <pivotArea dataOnly="0" labelOnly="1" outline="0" fieldPosition="0">
        <references count="2">
          <reference field="0" count="1" selected="0">
            <x v="22"/>
          </reference>
          <reference field="1" count="1">
            <x v="38"/>
          </reference>
        </references>
      </pivotArea>
    </format>
    <format dxfId="607">
      <pivotArea dataOnly="0" labelOnly="1" outline="0" fieldPosition="0">
        <references count="2">
          <reference field="0" count="1" selected="0">
            <x v="23"/>
          </reference>
          <reference field="1" count="1">
            <x v="29"/>
          </reference>
        </references>
      </pivotArea>
    </format>
    <format dxfId="606">
      <pivotArea dataOnly="0" labelOnly="1" outline="0" fieldPosition="0">
        <references count="2">
          <reference field="0" count="1" selected="0">
            <x v="24"/>
          </reference>
          <reference field="1" count="1">
            <x v="12"/>
          </reference>
        </references>
      </pivotArea>
    </format>
    <format dxfId="605">
      <pivotArea dataOnly="0" labelOnly="1" outline="0" fieldPosition="0">
        <references count="2">
          <reference field="0" count="1" selected="0">
            <x v="25"/>
          </reference>
          <reference field="1" count="1">
            <x v="20"/>
          </reference>
        </references>
      </pivotArea>
    </format>
    <format dxfId="604">
      <pivotArea dataOnly="0" labelOnly="1" outline="0" fieldPosition="0">
        <references count="2">
          <reference field="0" count="1" selected="0">
            <x v="26"/>
          </reference>
          <reference field="1" count="1">
            <x v="27"/>
          </reference>
        </references>
      </pivotArea>
    </format>
    <format dxfId="603">
      <pivotArea dataOnly="0" labelOnly="1" outline="0" fieldPosition="0">
        <references count="2">
          <reference field="0" count="1" selected="0">
            <x v="27"/>
          </reference>
          <reference field="1" count="1">
            <x v="47"/>
          </reference>
        </references>
      </pivotArea>
    </format>
    <format dxfId="602">
      <pivotArea dataOnly="0" labelOnly="1" outline="0" fieldPosition="0">
        <references count="2">
          <reference field="0" count="1" selected="0">
            <x v="28"/>
          </reference>
          <reference field="1" count="1">
            <x v="10"/>
          </reference>
        </references>
      </pivotArea>
    </format>
    <format dxfId="601">
      <pivotArea dataOnly="0" labelOnly="1" outline="0" fieldPosition="0">
        <references count="2">
          <reference field="0" count="1" selected="0">
            <x v="29"/>
          </reference>
          <reference field="1" count="1">
            <x v="30"/>
          </reference>
        </references>
      </pivotArea>
    </format>
    <format dxfId="600">
      <pivotArea dataOnly="0" labelOnly="1" outline="0" fieldPosition="0">
        <references count="2">
          <reference field="0" count="1" selected="0">
            <x v="30"/>
          </reference>
          <reference field="1" count="1">
            <x v="0"/>
          </reference>
        </references>
      </pivotArea>
    </format>
    <format dxfId="599">
      <pivotArea dataOnly="0" labelOnly="1" outline="0" fieldPosition="0">
        <references count="2">
          <reference field="0" count="1" selected="0">
            <x v="31"/>
          </reference>
          <reference field="1" count="1">
            <x v="24"/>
          </reference>
        </references>
      </pivotArea>
    </format>
    <format dxfId="598">
      <pivotArea dataOnly="0" labelOnly="1" outline="0" fieldPosition="0">
        <references count="2">
          <reference field="0" count="1" selected="0">
            <x v="33"/>
          </reference>
          <reference field="1" count="1">
            <x v="17"/>
          </reference>
        </references>
      </pivotArea>
    </format>
    <format dxfId="597">
      <pivotArea dataOnly="0" labelOnly="1" outline="0" fieldPosition="0">
        <references count="2">
          <reference field="0" count="1" selected="0">
            <x v="34"/>
          </reference>
          <reference field="1" count="1">
            <x v="16"/>
          </reference>
        </references>
      </pivotArea>
    </format>
    <format dxfId="596">
      <pivotArea dataOnly="0" labelOnly="1" outline="0" fieldPosition="0">
        <references count="2">
          <reference field="0" count="1" selected="0">
            <x v="36"/>
          </reference>
          <reference field="1" count="1">
            <x v="13"/>
          </reference>
        </references>
      </pivotArea>
    </format>
    <format dxfId="595">
      <pivotArea dataOnly="0" labelOnly="1" outline="0" fieldPosition="0">
        <references count="2">
          <reference field="0" count="1" selected="0">
            <x v="37"/>
          </reference>
          <reference field="1" count="1">
            <x v="46"/>
          </reference>
        </references>
      </pivotArea>
    </format>
    <format dxfId="594">
      <pivotArea dataOnly="0" labelOnly="1" outline="0" fieldPosition="0">
        <references count="2">
          <reference field="0" count="1" selected="0">
            <x v="41"/>
          </reference>
          <reference field="1" count="1">
            <x v="9"/>
          </reference>
        </references>
      </pivotArea>
    </format>
    <format dxfId="593">
      <pivotArea dataOnly="0" labelOnly="1" outline="0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592">
      <pivotArea dataOnly="0" labelOnly="1" outline="0" fieldPosition="0">
        <references count="2">
          <reference field="0" count="1" selected="0">
            <x v="44"/>
          </reference>
          <reference field="1" count="1">
            <x v="15"/>
          </reference>
        </references>
      </pivotArea>
    </format>
    <format dxfId="591">
      <pivotArea dataOnly="0" labelOnly="1" outline="0" fieldPosition="0">
        <references count="2">
          <reference field="0" count="1" selected="0">
            <x v="45"/>
          </reference>
          <reference field="1" count="1">
            <x v="4"/>
          </reference>
        </references>
      </pivotArea>
    </format>
    <format dxfId="590">
      <pivotArea dataOnly="0" labelOnly="1" outline="0" fieldPosition="0">
        <references count="2">
          <reference field="0" count="1" selected="0">
            <x v="47"/>
          </reference>
          <reference field="1" count="1">
            <x v="21"/>
          </reference>
        </references>
      </pivotArea>
    </format>
    <format dxfId="589">
      <pivotArea dataOnly="0" labelOnly="1" outline="0" fieldPosition="0">
        <references count="2">
          <reference field="0" count="1" selected="0">
            <x v="48"/>
          </reference>
          <reference field="1" count="1">
            <x v="25"/>
          </reference>
        </references>
      </pivotArea>
    </format>
    <format dxfId="588">
      <pivotArea dataOnly="0" labelOnly="1" outline="0" fieldPosition="0">
        <references count="2">
          <reference field="0" count="1" selected="0">
            <x v="50"/>
          </reference>
          <reference field="1" count="1">
            <x v="45"/>
          </reference>
        </references>
      </pivotArea>
    </format>
    <format dxfId="587">
      <pivotArea dataOnly="0" labelOnly="1" outline="0" fieldPosition="0">
        <references count="2">
          <reference field="0" count="1" selected="0">
            <x v="51"/>
          </reference>
          <reference field="1" count="1">
            <x v="2"/>
          </reference>
        </references>
      </pivotArea>
    </format>
    <format dxfId="586">
      <pivotArea dataOnly="0" labelOnly="1" outline="0" fieldPosition="0">
        <references count="2">
          <reference field="0" count="1" selected="0">
            <x v="52"/>
          </reference>
          <reference field="1" count="1">
            <x v="26"/>
          </reference>
        </references>
      </pivotArea>
    </format>
    <format dxfId="585">
      <pivotArea dataOnly="0" labelOnly="1" outline="0" fieldPosition="0">
        <references count="2">
          <reference field="0" count="1" selected="0">
            <x v="53"/>
          </reference>
          <reference field="1" count="1">
            <x v="28"/>
          </reference>
        </references>
      </pivotArea>
    </format>
    <format dxfId="584">
      <pivotArea dataOnly="0" labelOnly="1" outline="0" fieldPosition="0">
        <references count="2">
          <reference field="0" count="1" selected="0">
            <x v="54"/>
          </reference>
          <reference field="1" count="1">
            <x v="11"/>
          </reference>
        </references>
      </pivotArea>
    </format>
    <format dxfId="583">
      <pivotArea dataOnly="0" labelOnly="1" outline="0" fieldPosition="0">
        <references count="2">
          <reference field="0" count="1" selected="0">
            <x v="59"/>
          </reference>
          <reference field="1" count="1">
            <x v="7"/>
          </reference>
        </references>
      </pivotArea>
    </format>
    <format dxfId="582">
      <pivotArea dataOnly="0" labelOnly="1" outline="0" fieldPosition="0">
        <references count="2">
          <reference field="0" count="1" selected="0">
            <x v="60"/>
          </reference>
          <reference field="1" count="1">
            <x v="39"/>
          </reference>
        </references>
      </pivotArea>
    </format>
    <format dxfId="581">
      <pivotArea dataOnly="0" labelOnly="1" outline="0" fieldPosition="0">
        <references count="2">
          <reference field="0" count="1" selected="0">
            <x v="62"/>
          </reference>
          <reference field="1" count="1">
            <x v="14"/>
          </reference>
        </references>
      </pivotArea>
    </format>
    <format dxfId="580">
      <pivotArea dataOnly="0" labelOnly="1" outline="0" fieldPosition="0">
        <references count="2">
          <reference field="0" count="1" selected="0">
            <x v="64"/>
          </reference>
          <reference field="1" count="1">
            <x v="33"/>
          </reference>
        </references>
      </pivotArea>
    </format>
    <format dxfId="579">
      <pivotArea dataOnly="0" labelOnly="1" outline="0" fieldPosition="0">
        <references count="2">
          <reference field="0" count="1" selected="0">
            <x v="65"/>
          </reference>
          <reference field="1" count="1">
            <x v="34"/>
          </reference>
        </references>
      </pivotArea>
    </format>
    <format dxfId="578">
      <pivotArea dataOnly="0" labelOnly="1" outline="0" fieldPosition="0">
        <references count="2">
          <reference field="0" count="1" selected="0">
            <x v="66"/>
          </reference>
          <reference field="1" count="1">
            <x v="32"/>
          </reference>
        </references>
      </pivotArea>
    </format>
    <format dxfId="577">
      <pivotArea dataOnly="0" labelOnly="1" outline="0" fieldPosition="0">
        <references count="2">
          <reference field="0" count="1" selected="0">
            <x v="67"/>
          </reference>
          <reference field="1" count="1">
            <x v="3"/>
          </reference>
        </references>
      </pivotArea>
    </format>
    <format dxfId="576">
      <pivotArea dataOnly="0" labelOnly="1" outline="0" fieldPosition="0">
        <references count="2">
          <reference field="0" count="1" selected="0">
            <x v="69"/>
          </reference>
          <reference field="1" count="1">
            <x v="31"/>
          </reference>
        </references>
      </pivotArea>
    </format>
    <format dxfId="57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8"/>
          </reference>
          <reference field="3" count="0"/>
        </references>
      </pivotArea>
    </format>
    <format dxfId="57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9"/>
          </reference>
          <reference field="3" count="0"/>
        </references>
      </pivotArea>
    </format>
    <format dxfId="57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2"/>
          </reference>
          <reference field="3" count="0"/>
        </references>
      </pivotArea>
    </format>
    <format dxfId="57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6"/>
          </reference>
          <reference field="3" count="0"/>
        </references>
      </pivotArea>
    </format>
    <format dxfId="571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8"/>
          </reference>
          <reference field="3" count="0"/>
        </references>
      </pivotArea>
    </format>
    <format dxfId="570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5"/>
          </reference>
          <reference field="3" count="0"/>
        </references>
      </pivotArea>
    </format>
    <format dxfId="569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36"/>
          </reference>
          <reference field="3" count="0"/>
        </references>
      </pivotArea>
    </format>
    <format dxfId="568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40"/>
          </reference>
          <reference field="3" count="0"/>
        </references>
      </pivotArea>
    </format>
    <format dxfId="567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35"/>
          </reference>
          <reference field="3" count="0"/>
        </references>
      </pivotArea>
    </format>
    <format dxfId="566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"/>
          </reference>
          <reference field="3" count="0"/>
        </references>
      </pivotArea>
    </format>
    <format dxfId="565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41"/>
          </reference>
          <reference field="3" count="0"/>
        </references>
      </pivotArea>
    </format>
    <format dxfId="564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44"/>
          </reference>
          <reference field="3" count="0"/>
        </references>
      </pivotArea>
    </format>
    <format dxfId="563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43"/>
          </reference>
          <reference field="3" count="0"/>
        </references>
      </pivotArea>
    </format>
    <format dxfId="562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3"/>
          </reference>
          <reference field="3" count="0"/>
        </references>
      </pivotArea>
    </format>
    <format dxfId="561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7"/>
          </reference>
          <reference field="3" count="0"/>
        </references>
      </pivotArea>
    </format>
    <format dxfId="560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38"/>
          </reference>
          <reference field="3" count="0"/>
        </references>
      </pivotArea>
    </format>
    <format dxfId="559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29"/>
          </reference>
          <reference field="3" count="0"/>
        </references>
      </pivotArea>
    </format>
    <format dxfId="558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"/>
          </reference>
          <reference field="3" count="0"/>
        </references>
      </pivotArea>
    </format>
    <format dxfId="557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"/>
          </reference>
          <reference field="3" count="0"/>
        </references>
      </pivotArea>
    </format>
    <format dxfId="55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7"/>
          </reference>
          <reference field="3" count="0"/>
        </references>
      </pivotArea>
    </format>
    <format dxfId="555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47"/>
          </reference>
          <reference field="3" count="0"/>
        </references>
      </pivotArea>
    </format>
    <format dxfId="554">
      <pivotArea dataOnly="0" labelOnly="1" outline="0" fieldPosition="0">
        <references count="3">
          <reference field="0" count="1" selected="0">
            <x v="28"/>
          </reference>
          <reference field="1" count="1" selected="0">
            <x v="10"/>
          </reference>
          <reference field="3" count="0"/>
        </references>
      </pivotArea>
    </format>
    <format dxfId="553">
      <pivotArea dataOnly="0" labelOnly="1" outline="0" fieldPosition="0">
        <references count="3">
          <reference field="0" count="1" selected="0">
            <x v="29"/>
          </reference>
          <reference field="1" count="1" selected="0">
            <x v="30"/>
          </reference>
          <reference field="3" count="0"/>
        </references>
      </pivotArea>
    </format>
    <format dxfId="552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0"/>
          </reference>
          <reference field="3" count="0"/>
        </references>
      </pivotArea>
    </format>
    <format dxfId="551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24"/>
          </reference>
          <reference field="3" count="0"/>
        </references>
      </pivotArea>
    </format>
    <format dxfId="550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17"/>
          </reference>
          <reference field="3" count="0"/>
        </references>
      </pivotArea>
    </format>
    <format dxfId="549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16"/>
          </reference>
          <reference field="3" count="0"/>
        </references>
      </pivotArea>
    </format>
    <format dxfId="548">
      <pivotArea dataOnly="0" labelOnly="1" outline="0" fieldPosition="0">
        <references count="3">
          <reference field="0" count="1" selected="0">
            <x v="36"/>
          </reference>
          <reference field="1" count="1" selected="0">
            <x v="13"/>
          </reference>
          <reference field="3" count="0"/>
        </references>
      </pivotArea>
    </format>
    <format dxfId="547">
      <pivotArea dataOnly="0" labelOnly="1" outline="0" fieldPosition="0">
        <references count="3">
          <reference field="0" count="1" selected="0">
            <x v="37"/>
          </reference>
          <reference field="1" count="1" selected="0">
            <x v="46"/>
          </reference>
          <reference field="3" count="0"/>
        </references>
      </pivotArea>
    </format>
    <format dxfId="546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9"/>
          </reference>
          <reference field="3" count="0"/>
        </references>
      </pivotArea>
    </format>
    <format dxfId="545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42"/>
          </reference>
          <reference field="3" count="0"/>
        </references>
      </pivotArea>
    </format>
    <format dxfId="544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15"/>
          </reference>
          <reference field="3" count="0"/>
        </references>
      </pivotArea>
    </format>
    <format dxfId="543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4"/>
          </reference>
          <reference field="3" count="0"/>
        </references>
      </pivotArea>
    </format>
    <format dxfId="542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1"/>
          </reference>
          <reference field="3" count="0"/>
        </references>
      </pivotArea>
    </format>
    <format dxfId="541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25"/>
          </reference>
          <reference field="3" count="0"/>
        </references>
      </pivotArea>
    </format>
    <format dxfId="540">
      <pivotArea dataOnly="0" labelOnly="1" outline="0" fieldPosition="0">
        <references count="3">
          <reference field="0" count="1" selected="0">
            <x v="50"/>
          </reference>
          <reference field="1" count="1" selected="0">
            <x v="45"/>
          </reference>
          <reference field="3" count="0"/>
        </references>
      </pivotArea>
    </format>
    <format dxfId="539">
      <pivotArea dataOnly="0" labelOnly="1" outline="0" fieldPosition="0">
        <references count="3">
          <reference field="0" count="1" selected="0">
            <x v="51"/>
          </reference>
          <reference field="1" count="1" selected="0">
            <x v="2"/>
          </reference>
          <reference field="3" count="0"/>
        </references>
      </pivotArea>
    </format>
    <format dxfId="538">
      <pivotArea dataOnly="0" labelOnly="1" outline="0" fieldPosition="0">
        <references count="3">
          <reference field="0" count="1" selected="0">
            <x v="52"/>
          </reference>
          <reference field="1" count="1" selected="0">
            <x v="26"/>
          </reference>
          <reference field="3" count="0"/>
        </references>
      </pivotArea>
    </format>
    <format dxfId="537">
      <pivotArea dataOnly="0" labelOnly="1" outline="0" fieldPosition="0">
        <references count="3">
          <reference field="0" count="1" selected="0">
            <x v="53"/>
          </reference>
          <reference field="1" count="1" selected="0">
            <x v="28"/>
          </reference>
          <reference field="3" count="0"/>
        </references>
      </pivotArea>
    </format>
    <format dxfId="536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11"/>
          </reference>
          <reference field="3" count="0"/>
        </references>
      </pivotArea>
    </format>
    <format dxfId="535">
      <pivotArea dataOnly="0" labelOnly="1" outline="0" fieldPosition="0">
        <references count="3">
          <reference field="0" count="1" selected="0">
            <x v="59"/>
          </reference>
          <reference field="1" count="1" selected="0">
            <x v="7"/>
          </reference>
          <reference field="3" count="0"/>
        </references>
      </pivotArea>
    </format>
    <format dxfId="534">
      <pivotArea dataOnly="0" labelOnly="1" outline="0" fieldPosition="0">
        <references count="3">
          <reference field="0" count="1" selected="0">
            <x v="60"/>
          </reference>
          <reference field="1" count="1" selected="0">
            <x v="39"/>
          </reference>
          <reference field="3" count="0"/>
        </references>
      </pivotArea>
    </format>
    <format dxfId="533">
      <pivotArea dataOnly="0" labelOnly="1" outline="0" fieldPosition="0">
        <references count="3">
          <reference field="0" count="1" selected="0">
            <x v="62"/>
          </reference>
          <reference field="1" count="1" selected="0">
            <x v="14"/>
          </reference>
          <reference field="3" count="0"/>
        </references>
      </pivotArea>
    </format>
    <format dxfId="532">
      <pivotArea dataOnly="0" labelOnly="1" outline="0" fieldPosition="0">
        <references count="3">
          <reference field="0" count="1" selected="0">
            <x v="64"/>
          </reference>
          <reference field="1" count="1" selected="0">
            <x v="33"/>
          </reference>
          <reference field="3" count="0"/>
        </references>
      </pivotArea>
    </format>
    <format dxfId="531">
      <pivotArea dataOnly="0" labelOnly="1" outline="0" fieldPosition="0">
        <references count="3">
          <reference field="0" count="1" selected="0">
            <x v="65"/>
          </reference>
          <reference field="1" count="1" selected="0">
            <x v="34"/>
          </reference>
          <reference field="3" count="0"/>
        </references>
      </pivotArea>
    </format>
    <format dxfId="530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32"/>
          </reference>
          <reference field="3" count="0"/>
        </references>
      </pivotArea>
    </format>
    <format dxfId="529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3"/>
          </reference>
          <reference field="3" count="0"/>
        </references>
      </pivotArea>
    </format>
    <format dxfId="528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31"/>
          </reference>
          <reference field="3" count="0"/>
        </references>
      </pivotArea>
    </format>
    <format dxfId="52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8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8"/>
          </reference>
          <reference field="3" count="1" selected="0">
            <x v="1"/>
          </reference>
          <reference field="4" count="1">
            <x v="9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8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8"/>
          </reference>
          <reference field="3" count="1" selected="0">
            <x v="3"/>
          </reference>
          <reference field="4" count="1">
            <x v="12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9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9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9"/>
          </reference>
          <reference field="3" count="1" selected="0">
            <x v="3"/>
          </reference>
          <reference field="4" count="1">
            <x v="17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2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2"/>
          </reference>
          <reference field="3" count="1" selected="0">
            <x v="1"/>
          </reference>
          <reference field="4" count="1">
            <x v="3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2"/>
          </reference>
          <reference field="3" count="1" selected="0">
            <x v="2"/>
          </reference>
          <reference field="4" count="1">
            <x v="12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2"/>
          </reference>
          <reference field="3" count="1" selected="0">
            <x v="3"/>
          </reference>
          <reference field="4" count="1">
            <x v="4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509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508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507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506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2"/>
          </reference>
          <reference field="4" count="1">
            <x v="26"/>
          </reference>
        </references>
      </pivotArea>
    </format>
    <format dxfId="505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504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6"/>
          </reference>
          <reference field="3" count="1" selected="0">
            <x v="1"/>
          </reference>
          <reference field="4" count="1">
            <x v="4"/>
          </reference>
        </references>
      </pivotArea>
    </format>
    <format dxfId="503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6"/>
          </reference>
          <reference field="3" count="1" selected="0">
            <x v="2"/>
          </reference>
          <reference field="4" count="1">
            <x v="25"/>
          </reference>
        </references>
      </pivotArea>
    </format>
    <format dxfId="502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6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501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0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500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0"/>
          </reference>
          <reference field="3" count="1" selected="0">
            <x v="1"/>
          </reference>
          <reference field="4" count="1">
            <x v="15"/>
          </reference>
        </references>
      </pivotArea>
    </format>
    <format dxfId="499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0"/>
          </reference>
          <reference field="3" count="1" selected="0">
            <x v="2"/>
          </reference>
          <reference field="4" count="1">
            <x v="23"/>
          </reference>
        </references>
      </pivotArea>
    </format>
    <format dxfId="498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0"/>
          </reference>
          <reference field="3" count="1" selected="0">
            <x v="3"/>
          </reference>
          <reference field="4" count="1">
            <x v="18"/>
          </reference>
        </references>
      </pivotArea>
    </format>
    <format dxfId="497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96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2"/>
          </reference>
          <reference field="4" count="1">
            <x v="27"/>
          </reference>
        </references>
      </pivotArea>
    </format>
    <format dxfId="495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3"/>
          </reference>
          <reference field="4" count="1">
            <x v="18"/>
          </reference>
        </references>
      </pivotArea>
    </format>
    <format dxfId="494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93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1"/>
          </reference>
          <reference field="4" count="1">
            <x v="5"/>
          </reference>
        </references>
      </pivotArea>
    </format>
    <format dxfId="492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2"/>
          </reference>
          <reference field="4" count="1">
            <x v="11"/>
          </reference>
        </references>
      </pivotArea>
    </format>
    <format dxfId="491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90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1"/>
          </reference>
          <reference field="4" count="1">
            <x v="31"/>
          </reference>
        </references>
      </pivotArea>
    </format>
    <format dxfId="489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488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3"/>
          </reference>
          <reference field="4" count="1">
            <x v="31"/>
          </reference>
        </references>
      </pivotArea>
    </format>
    <format dxfId="487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44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86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44"/>
          </reference>
          <reference field="3" count="1" selected="0">
            <x v="1"/>
          </reference>
          <reference field="4" count="1">
            <x v="9"/>
          </reference>
        </references>
      </pivotArea>
    </format>
    <format dxfId="485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44"/>
          </reference>
          <reference field="3" count="1" selected="0">
            <x v="2"/>
          </reference>
          <reference field="4" count="1">
            <x v="14"/>
          </reference>
        </references>
      </pivotArea>
    </format>
    <format dxfId="484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44"/>
          </reference>
          <reference field="3" count="1" selected="0">
            <x v="3"/>
          </reference>
          <reference field="4" count="1">
            <x v="13"/>
          </reference>
        </references>
      </pivotArea>
    </format>
    <format dxfId="483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43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8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43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481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43"/>
          </reference>
          <reference field="3" count="1" selected="0">
            <x v="3"/>
          </reference>
          <reference field="4" count="1">
            <x v="16"/>
          </reference>
        </references>
      </pivotArea>
    </format>
    <format dxfId="480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3"/>
          </reference>
          <reference field="3" count="1" selected="0">
            <x v="0"/>
          </reference>
          <reference field="4" count="1">
            <x v="33"/>
          </reference>
        </references>
      </pivotArea>
    </format>
    <format dxfId="479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3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478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37"/>
          </reference>
          <reference field="3" count="1" selected="0">
            <x v="2"/>
          </reference>
          <reference field="4" count="1">
            <x v="34"/>
          </reference>
        </references>
      </pivotArea>
    </format>
    <format dxfId="477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37"/>
          </reference>
          <reference field="3" count="1" selected="0">
            <x v="3"/>
          </reference>
          <reference field="4" count="1">
            <x v="33"/>
          </reference>
        </references>
      </pivotArea>
    </format>
    <format dxfId="476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38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75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38"/>
          </reference>
          <reference field="3" count="1" selected="0">
            <x v="2"/>
          </reference>
          <reference field="4" count="1">
            <x v="33"/>
          </reference>
        </references>
      </pivotArea>
    </format>
    <format dxfId="474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38"/>
          </reference>
          <reference field="3" count="1" selected="0">
            <x v="3"/>
          </reference>
          <reference field="4" count="1">
            <x v="32"/>
          </reference>
        </references>
      </pivotArea>
    </format>
    <format dxfId="473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9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72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9"/>
          </reference>
          <reference field="3" count="1" selected="0">
            <x v="2"/>
          </reference>
          <reference field="4" count="1">
            <x v="30"/>
          </reference>
        </references>
      </pivotArea>
    </format>
    <format dxfId="471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9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70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2"/>
          </reference>
          <reference field="3" count="1" selected="0">
            <x v="1"/>
          </reference>
          <reference field="4" count="1">
            <x v="9"/>
          </reference>
        </references>
      </pivotArea>
    </format>
    <format dxfId="469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2"/>
          </reference>
          <reference field="3" count="1" selected="0">
            <x v="2"/>
          </reference>
          <reference field="4" count="1">
            <x v="25"/>
          </reference>
        </references>
      </pivotArea>
    </format>
    <format dxfId="468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2"/>
          </reference>
          <reference field="3" count="1" selected="0">
            <x v="3"/>
          </reference>
          <reference field="4" count="1">
            <x v="19"/>
          </reference>
        </references>
      </pivotArea>
    </format>
    <format dxfId="467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20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66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20"/>
          </reference>
          <reference field="3" count="1" selected="0">
            <x v="1"/>
          </reference>
          <reference field="4" count="1">
            <x v="22"/>
          </reference>
        </references>
      </pivotArea>
    </format>
    <format dxfId="465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20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464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20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63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7"/>
          </reference>
          <reference field="3" count="1" selected="0">
            <x v="1"/>
          </reference>
          <reference field="4" count="1">
            <x v="26"/>
          </reference>
        </references>
      </pivotArea>
    </format>
    <format dxfId="462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7"/>
          </reference>
          <reference field="3" count="1" selected="0">
            <x v="2"/>
          </reference>
          <reference field="4" count="1">
            <x v="28"/>
          </reference>
        </references>
      </pivotArea>
    </format>
    <format dxfId="461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7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60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47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459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47"/>
          </reference>
          <reference field="3" count="1" selected="0">
            <x v="2"/>
          </reference>
          <reference field="4" count="1">
            <x v="14"/>
          </reference>
        </references>
      </pivotArea>
    </format>
    <format dxfId="458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47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57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10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456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10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455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10"/>
          </reference>
          <reference field="3" count="1" selected="0">
            <x v="3"/>
          </reference>
          <reference field="4" count="1">
            <x v="1"/>
          </reference>
        </references>
      </pivotArea>
    </format>
    <format dxfId="454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30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453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30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452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0"/>
          </reference>
          <reference field="3" count="1" selected="0">
            <x v="2"/>
          </reference>
          <reference field="4" count="1">
            <x v="22"/>
          </reference>
        </references>
      </pivotArea>
    </format>
    <format dxfId="451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0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50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1"/>
          </reference>
          <reference field="4" count="1">
            <x v="24"/>
          </reference>
        </references>
      </pivotArea>
    </format>
    <format dxfId="449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2"/>
          </reference>
          <reference field="4" count="1">
            <x v="29"/>
          </reference>
        </references>
      </pivotArea>
    </format>
    <format dxfId="448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3"/>
          </reference>
          <reference field="4" count="1">
            <x v="27"/>
          </reference>
        </references>
      </pivotArea>
    </format>
    <format dxfId="447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17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46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17"/>
          </reference>
          <reference field="3" count="1" selected="0">
            <x v="2"/>
          </reference>
          <reference field="4" count="1">
            <x v="9"/>
          </reference>
        </references>
      </pivotArea>
    </format>
    <format dxfId="445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17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44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16"/>
          </reference>
          <reference field="3" count="1" selected="0">
            <x v="1"/>
          </reference>
          <reference field="4" count="1">
            <x v="7"/>
          </reference>
        </references>
      </pivotArea>
    </format>
    <format dxfId="443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16"/>
          </reference>
          <reference field="3" count="1" selected="0">
            <x v="2"/>
          </reference>
          <reference field="4" count="1">
            <x v="12"/>
          </reference>
        </references>
      </pivotArea>
    </format>
    <format dxfId="442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16"/>
          </reference>
          <reference field="3" count="1" selected="0">
            <x v="3"/>
          </reference>
          <reference field="4" count="1">
            <x v="10"/>
          </reference>
        </references>
      </pivotArea>
    </format>
    <format dxfId="441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13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40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13"/>
          </reference>
          <reference field="3" count="1" selected="0">
            <x v="2"/>
          </reference>
          <reference field="4" count="1">
            <x v="22"/>
          </reference>
        </references>
      </pivotArea>
    </format>
    <format dxfId="439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1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38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46"/>
          </reference>
          <reference field="3" count="1" selected="0">
            <x v="2"/>
          </reference>
          <reference field="4" count="1">
            <x v="23"/>
          </reference>
        </references>
      </pivotArea>
    </format>
    <format dxfId="437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46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36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9"/>
          </reference>
          <reference field="3" count="1" selected="0">
            <x v="0"/>
          </reference>
          <reference field="4" count="1">
            <x v="9"/>
          </reference>
        </references>
      </pivotArea>
    </format>
    <format dxfId="435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9"/>
          </reference>
          <reference field="3" count="1" selected="0">
            <x v="2"/>
          </reference>
          <reference field="4" count="1">
            <x v="12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9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42"/>
          </reference>
          <reference field="3" count="1" selected="0">
            <x v="1"/>
          </reference>
          <reference field="4" count="1">
            <x v="7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42"/>
          </reference>
          <reference field="3" count="1" selected="0">
            <x v="2"/>
          </reference>
          <reference field="4" count="1">
            <x v="18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42"/>
          </reference>
          <reference field="3" count="1" selected="0">
            <x v="3"/>
          </reference>
          <reference field="4" count="1">
            <x v="12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2"/>
          </reference>
          <reference field="4" count="1">
            <x v="12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3"/>
          </reference>
          <reference field="4" count="1">
            <x v="9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4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4"/>
          </reference>
          <reference field="3" count="1" selected="0">
            <x v="3"/>
          </reference>
          <reference field="4" count="1">
            <x v="12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1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1"/>
          </reference>
          <reference field="3" count="1" selected="0">
            <x v="2"/>
          </reference>
          <reference field="4" count="1">
            <x v="21"/>
          </reference>
        </references>
      </pivotArea>
    </format>
    <format dxfId="423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1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22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25"/>
          </reference>
          <reference field="3" count="1" selected="0">
            <x v="2"/>
          </reference>
          <reference field="4" count="1">
            <x v="10"/>
          </reference>
        </references>
      </pivotArea>
    </format>
    <format dxfId="421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25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20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45"/>
          </reference>
          <reference field="3" count="1" selected="0">
            <x v="2"/>
          </reference>
          <reference field="4" count="1">
            <x v="3"/>
          </reference>
        </references>
      </pivotArea>
    </format>
    <format dxfId="419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45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2"/>
          </reference>
          <reference field="3" count="1" selected="0">
            <x v="1"/>
          </reference>
          <reference field="4" count="1">
            <x v="2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2"/>
          </reference>
          <reference field="3" count="1" selected="0">
            <x v="2"/>
          </reference>
          <reference field="4" count="1">
            <x v="9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2"/>
          </reference>
          <reference field="3" count="1" selected="0">
            <x v="3"/>
          </reference>
          <reference field="4" count="1">
            <x v="6"/>
          </reference>
        </references>
      </pivotArea>
    </format>
    <format dxfId="415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6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14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6"/>
          </reference>
          <reference field="3" count="1" selected="0">
            <x v="2"/>
          </reference>
          <reference field="4" count="1">
            <x v="8"/>
          </reference>
        </references>
      </pivotArea>
    </format>
    <format dxfId="413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26"/>
          </reference>
          <reference field="3" count="1" selected="0">
            <x v="3"/>
          </reference>
          <reference field="4" count="1">
            <x v="4"/>
          </reference>
        </references>
      </pivotArea>
    </format>
    <format dxfId="41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28"/>
          </reference>
          <reference field="3" count="1" selected="0">
            <x v="0"/>
          </reference>
          <reference field="4" count="1">
            <x v="35"/>
          </reference>
        </references>
      </pivotArea>
    </format>
    <format dxfId="411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28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410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409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3"/>
          </reference>
          <reference field="4" count="1">
            <x v="30"/>
          </reference>
        </references>
      </pivotArea>
    </format>
    <format dxfId="408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7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407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7"/>
          </reference>
          <reference field="3" count="1" selected="0">
            <x v="2"/>
          </reference>
          <reference field="4" count="1">
            <x v="29"/>
          </reference>
        </references>
      </pivotArea>
    </format>
    <format dxfId="406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7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05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39"/>
          </reference>
          <reference field="3" count="1" selected="0">
            <x v="0"/>
          </reference>
          <reference field="4" count="1">
            <x v="29"/>
          </reference>
        </references>
      </pivotArea>
    </format>
    <format dxfId="404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39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403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14"/>
          </reference>
          <reference field="3" count="1" selected="0">
            <x v="1"/>
          </reference>
          <reference field="4" count="1">
            <x v="20"/>
          </reference>
        </references>
      </pivotArea>
    </format>
    <format dxfId="402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14"/>
          </reference>
          <reference field="3" count="1" selected="0">
            <x v="2"/>
          </reference>
          <reference field="4" count="1">
            <x v="27"/>
          </reference>
        </references>
      </pivotArea>
    </format>
    <format dxfId="401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14"/>
          </reference>
          <reference field="3" count="1" selected="0">
            <x v="3"/>
          </reference>
          <reference field="4" count="1">
            <x v="23"/>
          </reference>
        </references>
      </pivotArea>
    </format>
    <format dxfId="400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33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399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33"/>
          </reference>
          <reference field="3" count="1" selected="0">
            <x v="2"/>
          </reference>
          <reference field="4" count="1">
            <x v="25"/>
          </reference>
        </references>
      </pivotArea>
    </format>
    <format dxfId="398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33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397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34"/>
          </reference>
          <reference field="3" count="1" selected="0">
            <x v="0"/>
          </reference>
          <reference field="4" count="1">
            <x v="0"/>
          </reference>
        </references>
      </pivotArea>
    </format>
    <format dxfId="396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34"/>
          </reference>
          <reference field="3" count="1" selected="0">
            <x v="2"/>
          </reference>
          <reference field="4" count="1">
            <x v="27"/>
          </reference>
        </references>
      </pivotArea>
    </format>
    <format dxfId="395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34"/>
          </reference>
          <reference field="3" count="1" selected="0">
            <x v="3"/>
          </reference>
          <reference field="4" count="1">
            <x v="23"/>
          </reference>
        </references>
      </pivotArea>
    </format>
    <format dxfId="394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32"/>
          </reference>
          <reference field="3" count="1" selected="0">
            <x v="0"/>
          </reference>
          <reference field="4" count="1">
            <x v="16"/>
          </reference>
        </references>
      </pivotArea>
    </format>
    <format dxfId="393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32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392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3"/>
          </reference>
          <reference field="3" count="1" selected="0">
            <x v="0"/>
          </reference>
          <reference field="4" count="1">
            <x v="17"/>
          </reference>
        </references>
      </pivotArea>
    </format>
    <format dxfId="391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3"/>
          </reference>
          <reference field="3" count="1" selected="0">
            <x v="2"/>
          </reference>
          <reference field="4" count="1">
            <x v="0"/>
          </reference>
        </references>
      </pivotArea>
    </format>
    <format dxfId="390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31"/>
          </reference>
          <reference field="3" count="1" selected="0">
            <x v="2"/>
          </reference>
          <reference field="4" count="1">
            <x v="27"/>
          </reference>
        </references>
      </pivotArea>
    </format>
    <format dxfId="389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31"/>
          </reference>
          <reference field="3" count="1" selected="0">
            <x v="3"/>
          </reference>
          <reference field="4" count="1">
            <x v="23"/>
          </reference>
        </references>
      </pivotArea>
    </format>
    <format dxfId="38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8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8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8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9"/>
          </reference>
        </references>
      </pivotArea>
    </format>
    <format dxfId="38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8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38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8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12"/>
          </reference>
        </references>
      </pivotArea>
    </format>
    <format dxfId="384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8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38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19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17"/>
          </reference>
        </references>
      </pivotArea>
    </format>
    <format dxfId="38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2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8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2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3"/>
          </reference>
        </references>
      </pivotArea>
    </format>
    <format dxfId="37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2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12"/>
          </reference>
        </references>
      </pivotArea>
    </format>
    <format dxfId="37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2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4"/>
          </reference>
        </references>
      </pivotArea>
    </format>
    <format dxfId="377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76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7"/>
          </reference>
        </references>
      </pivotArea>
    </format>
    <format dxfId="375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374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373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72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17"/>
          </reference>
        </references>
      </pivotArea>
    </format>
    <format dxfId="371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370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369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68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9"/>
          </reference>
        </references>
      </pivotArea>
    </format>
    <format dxfId="367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6"/>
          </reference>
        </references>
      </pivotArea>
    </format>
    <format dxfId="366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365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36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64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36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4"/>
          </reference>
        </references>
      </pivotArea>
    </format>
    <format dxfId="363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36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25"/>
          </reference>
        </references>
      </pivotArea>
    </format>
    <format dxfId="362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36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361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40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60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40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5"/>
          </reference>
        </references>
      </pivotArea>
    </format>
    <format dxfId="359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40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3"/>
          </reference>
        </references>
      </pivotArea>
    </format>
    <format dxfId="358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40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18"/>
          </reference>
        </references>
      </pivotArea>
    </format>
    <format dxfId="357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56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355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7"/>
          </reference>
        </references>
      </pivotArea>
    </format>
    <format dxfId="354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18"/>
          </reference>
        </references>
      </pivotArea>
    </format>
    <format dxfId="353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52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5"/>
          </reference>
        </references>
      </pivotArea>
    </format>
    <format dxfId="351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11"/>
          </reference>
        </references>
      </pivotArea>
    </format>
    <format dxfId="350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349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48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31"/>
          </reference>
        </references>
      </pivotArea>
    </format>
    <format dxfId="347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2"/>
          </reference>
        </references>
      </pivotArea>
    </format>
    <format dxfId="346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31"/>
          </reference>
        </references>
      </pivotArea>
    </format>
    <format dxfId="345">
      <pivotArea dataOnly="0" labelOnly="1" outline="0" fieldPosition="0">
        <references count="5">
          <reference field="0" count="1" selected="0">
            <x v="17"/>
          </reference>
          <reference field="1" count="1" selected="0">
            <x v="44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44">
      <pivotArea dataOnly="0" labelOnly="1" outline="0" fieldPosition="0">
        <references count="5">
          <reference field="0" count="1" selected="0">
            <x v="17"/>
          </reference>
          <reference field="1" count="1" selected="0">
            <x v="44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9"/>
          </reference>
        </references>
      </pivotArea>
    </format>
    <format dxfId="343">
      <pivotArea dataOnly="0" labelOnly="1" outline="0" fieldPosition="0">
        <references count="5">
          <reference field="0" count="1" selected="0">
            <x v="17"/>
          </reference>
          <reference field="1" count="1" selected="0">
            <x v="44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14"/>
          </reference>
        </references>
      </pivotArea>
    </format>
    <format dxfId="342">
      <pivotArea dataOnly="0" labelOnly="1" outline="0" fieldPosition="0">
        <references count="5">
          <reference field="0" count="1" selected="0">
            <x v="17"/>
          </reference>
          <reference field="1" count="1" selected="0">
            <x v="44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13"/>
          </reference>
        </references>
      </pivotArea>
    </format>
    <format dxfId="341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43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40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43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339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43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338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43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16"/>
          </reference>
        </references>
      </pivotArea>
    </format>
    <format dxfId="337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23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33"/>
          </reference>
        </references>
      </pivotArea>
    </format>
    <format dxfId="336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23"/>
          </reference>
          <reference field="2" count="1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335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23"/>
          </reference>
          <reference field="2" count="1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334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37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33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37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332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37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4"/>
          </reference>
        </references>
      </pivotArea>
    </format>
    <format dxfId="331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37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33"/>
          </reference>
        </references>
      </pivotArea>
    </format>
    <format dxfId="330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38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29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38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328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38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33"/>
          </reference>
        </references>
      </pivotArea>
    </format>
    <format dxfId="327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38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32"/>
          </reference>
        </references>
      </pivotArea>
    </format>
    <format dxfId="326">
      <pivotArea dataOnly="0" labelOnly="1" outline="0" fieldPosition="0">
        <references count="5">
          <reference field="0" count="1" selected="0">
            <x v="23"/>
          </reference>
          <reference field="1" count="1" selected="0">
            <x v="29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25">
      <pivotArea dataOnly="0" labelOnly="1" outline="0" fieldPosition="0">
        <references count="5">
          <reference field="0" count="1" selected="0">
            <x v="23"/>
          </reference>
          <reference field="1" count="1" selected="0">
            <x v="29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23"/>
          </reference>
          <reference field="1" count="1" selected="0">
            <x v="29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0"/>
          </reference>
        </references>
      </pivotArea>
    </format>
    <format dxfId="323">
      <pivotArea dataOnly="0" labelOnly="1" outline="0" fieldPosition="0">
        <references count="5">
          <reference field="0" count="1" selected="0">
            <x v="23"/>
          </reference>
          <reference field="1" count="1" selected="0">
            <x v="29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12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21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12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9"/>
          </reference>
        </references>
      </pivotArea>
    </format>
    <format dxfId="320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12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25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12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19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20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20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22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20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20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26"/>
          </reference>
          <reference field="1" count="1" selected="0">
            <x v="27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26"/>
          </reference>
          <reference field="1" count="1" selected="0">
            <x v="27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26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26"/>
          </reference>
          <reference field="1" count="1" selected="0">
            <x v="27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8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26"/>
          </reference>
          <reference field="1" count="1" selected="0">
            <x v="27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27"/>
          </reference>
          <reference field="1" count="1" selected="0">
            <x v="47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27"/>
          </reference>
          <reference field="1" count="1" selected="0">
            <x v="47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7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27"/>
          </reference>
          <reference field="1" count="1" selected="0">
            <x v="47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14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27"/>
          </reference>
          <reference field="1" count="1" selected="0">
            <x v="47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28"/>
          </reference>
          <reference field="1" count="1" selected="0">
            <x v="10"/>
          </reference>
          <reference field="2" count="1">
            <x v="1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28"/>
          </reference>
          <reference field="1" count="1" selected="0">
            <x v="10"/>
          </reference>
          <reference field="2" count="1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28"/>
          </reference>
          <reference field="1" count="1" selected="0">
            <x v="10"/>
          </reference>
          <reference field="2" count="1">
            <x v="1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28"/>
          </reference>
          <reference field="1" count="1" selected="0">
            <x v="10"/>
          </reference>
          <reference field="2" count="1">
            <x v="1"/>
          </reference>
          <reference field="3" count="1" selected="0">
            <x v="3"/>
          </reference>
          <reference field="4" count="1" selected="0">
            <x v="1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29"/>
          </reference>
          <reference field="1" count="1" selected="0">
            <x v="30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7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29"/>
          </reference>
          <reference field="1" count="1" selected="0">
            <x v="30"/>
          </reference>
          <reference field="2" count="1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29"/>
          </reference>
          <reference field="1" count="1" selected="0">
            <x v="30"/>
          </reference>
          <reference field="2" count="1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30"/>
          </reference>
          <reference field="1" count="1" selected="0">
            <x v="0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30"/>
          </reference>
          <reference field="1" count="1" selected="0">
            <x v="0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30"/>
          </reference>
          <reference field="1" count="1" selected="0">
            <x v="0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2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30"/>
          </reference>
          <reference field="1" count="1" selected="0">
            <x v="0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24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9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7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33"/>
          </reference>
          <reference field="1" count="1" selected="0">
            <x v="17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33"/>
          </reference>
          <reference field="1" count="1" selected="0">
            <x v="17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33"/>
          </reference>
          <reference field="1" count="1" selected="0">
            <x v="17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9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33"/>
          </reference>
          <reference field="1" count="1" selected="0">
            <x v="17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16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16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7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16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12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16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1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36"/>
          </reference>
          <reference field="1" count="1" selected="0">
            <x v="13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36"/>
          </reference>
          <reference field="1" count="1" selected="0">
            <x v="13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36"/>
          </reference>
          <reference field="1" count="1" selected="0">
            <x v="13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2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36"/>
          </reference>
          <reference field="1" count="1" selected="0">
            <x v="13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37"/>
          </reference>
          <reference field="1" count="1" selected="0">
            <x v="46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37"/>
          </reference>
          <reference field="1" count="1" selected="0">
            <x v="46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37"/>
          </reference>
          <reference field="1" count="1" selected="0">
            <x v="46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3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37"/>
          </reference>
          <reference field="1" count="1" selected="0">
            <x v="46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9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9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9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12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9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42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42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7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42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18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42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12"/>
          </reference>
        </references>
      </pivotArea>
    </format>
    <format dxfId="268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67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12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9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4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4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4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4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12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1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1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1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1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25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25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25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10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25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50"/>
          </reference>
          <reference field="1" count="1" selected="0">
            <x v="45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50"/>
          </reference>
          <reference field="1" count="1" selected="0">
            <x v="45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50"/>
          </reference>
          <reference field="1" count="1" selected="0">
            <x v="45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50"/>
          </reference>
          <reference field="1" count="1" selected="0">
            <x v="45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51"/>
          </reference>
          <reference field="1" count="1" selected="0">
            <x v="2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51"/>
          </reference>
          <reference field="1" count="1" selected="0">
            <x v="2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2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51"/>
          </reference>
          <reference field="1" count="1" selected="0">
            <x v="2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9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51"/>
          </reference>
          <reference field="1" count="1" selected="0">
            <x v="2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6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52"/>
          </reference>
          <reference field="1" count="1" selected="0">
            <x v="26"/>
          </reference>
          <reference field="2" count="1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52"/>
          </reference>
          <reference field="1" count="1" selected="0">
            <x v="26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52"/>
          </reference>
          <reference field="1" count="1" selected="0">
            <x v="26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8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52"/>
          </reference>
          <reference field="1" count="1" selected="0">
            <x v="26"/>
          </reference>
          <reference field="2" count="1">
            <x v="2"/>
          </reference>
          <reference field="3" count="1" selected="0">
            <x v="3"/>
          </reference>
          <reference field="4" count="1" selected="0">
            <x v="4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53"/>
          </reference>
          <reference field="1" count="1" selected="0">
            <x v="28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35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53"/>
          </reference>
          <reference field="1" count="1" selected="0">
            <x v="28"/>
          </reference>
          <reference field="2" count="1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53"/>
          </reference>
          <reference field="1" count="1" selected="0">
            <x v="28"/>
          </reference>
          <reference field="2" count="1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2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3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59"/>
          </reference>
          <reference field="1" count="1" selected="0">
            <x v="7"/>
          </reference>
          <reference field="2" count="1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59"/>
          </reference>
          <reference field="1" count="1" selected="0">
            <x v="7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9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59"/>
          </reference>
          <reference field="1" count="1" selected="0">
            <x v="7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60"/>
          </reference>
          <reference field="1" count="1" selected="0">
            <x v="39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29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60"/>
          </reference>
          <reference field="1" count="1" selected="0">
            <x v="39"/>
          </reference>
          <reference field="2" count="1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60"/>
          </reference>
          <reference field="1" count="1" selected="0">
            <x v="39"/>
          </reference>
          <reference field="2" count="1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62"/>
          </reference>
          <reference field="1" count="1" selected="0">
            <x v="14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62"/>
          </reference>
          <reference field="1" count="1" selected="0">
            <x v="14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2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62"/>
          </reference>
          <reference field="1" count="1" selected="0">
            <x v="14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7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62"/>
          </reference>
          <reference field="1" count="1" selected="0">
            <x v="14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3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64"/>
          </reference>
          <reference field="1" count="1" selected="0">
            <x v="33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64"/>
          </reference>
          <reference field="1" count="1" selected="0">
            <x v="33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5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64"/>
          </reference>
          <reference field="1" count="1" selected="0">
            <x v="33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65"/>
          </reference>
          <reference field="1" count="1" selected="0">
            <x v="34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65"/>
          </reference>
          <reference field="1" count="1" selected="0">
            <x v="34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7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65"/>
          </reference>
          <reference field="1" count="1" selected="0">
            <x v="34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3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32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16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32"/>
          </reference>
          <reference field="2" count="1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32"/>
          </reference>
          <reference field="2" count="1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3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17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3"/>
          </reference>
          <reference field="2" count="1">
            <x v="0"/>
          </reference>
          <reference field="3" count="1" selected="0">
            <x v="2"/>
          </reference>
          <reference field="4" count="1" selected="0">
            <x v="0"/>
          </reference>
        </references>
      </pivotArea>
    </format>
    <format dxfId="212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3"/>
          </reference>
          <reference field="2" count="1">
            <x v="0"/>
          </reference>
          <reference field="3" count="1" selected="0">
            <x v="3"/>
          </reference>
          <reference field="4" count="1" selected="0">
            <x v="0"/>
          </reference>
        </references>
      </pivotArea>
    </format>
    <format dxfId="211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31"/>
          </reference>
          <reference field="2" count="1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210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31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format>
    <format dxfId="209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31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7"/>
          </reference>
        </references>
      </pivotArea>
    </format>
    <format dxfId="208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31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3"/>
          </reference>
        </references>
      </pivotArea>
    </format>
    <format dxfId="207">
      <pivotArea dataOnly="0" labelOnly="1" outline="0" offset="IV256" fieldPosition="0">
        <references count="1">
          <reference field="0" count="1">
            <x v="69"/>
          </reference>
        </references>
      </pivotArea>
    </format>
    <format dxfId="206">
      <pivotArea dataOnly="0" labelOnly="1" outline="0" offset="IV256" fieldPosition="0">
        <references count="2">
          <reference field="0" count="1" selected="0">
            <x v="69"/>
          </reference>
          <reference field="1" count="1">
            <x v="31"/>
          </reference>
        </references>
      </pivotArea>
    </format>
    <format dxfId="205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31"/>
          </reference>
          <reference field="3" count="1">
            <x v="3"/>
          </reference>
        </references>
      </pivotArea>
    </format>
    <format dxfId="204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31"/>
          </reference>
          <reference field="3" count="1" selected="0">
            <x v="3"/>
          </reference>
          <reference field="4" count="1">
            <x v="23"/>
          </reference>
        </references>
      </pivotArea>
    </format>
    <format dxfId="203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31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3"/>
          </reference>
        </references>
      </pivotArea>
    </format>
    <format dxfId="202">
      <pivotArea dataOnly="0" labelOnly="1" outline="0" fieldPosition="0">
        <references count="1">
          <reference field="4" count="0"/>
        </references>
      </pivotArea>
    </format>
    <format dxfId="201">
      <pivotArea dataOnly="0" labelOnly="1" outline="0" fieldPosition="0">
        <references count="2">
          <reference field="0" count="1" selected="0">
            <x v="8"/>
          </reference>
          <reference field="1" count="1">
            <x v="6"/>
          </reference>
        </references>
      </pivotArea>
    </format>
    <format dxfId="200">
      <pivotArea dataOnly="0" labelOnly="1" outline="0" fieldPosition="0">
        <references count="2">
          <reference field="0" count="1" selected="0">
            <x v="10"/>
          </reference>
          <reference field="1" count="1">
            <x v="5"/>
          </reference>
        </references>
      </pivotArea>
    </format>
    <format dxfId="199">
      <pivotArea dataOnly="0" labelOnly="1" outline="0" fieldPosition="0">
        <references count="2">
          <reference field="0" count="1" selected="0">
            <x v="16"/>
          </reference>
          <reference field="1" count="1">
            <x v="41"/>
          </reference>
        </references>
      </pivotArea>
    </format>
    <format dxfId="198">
      <pivotArea dataOnly="0" labelOnly="1" outline="0" fieldPosition="0">
        <references count="2">
          <reference field="0" count="1" selected="0">
            <x v="16"/>
          </reference>
          <reference field="1" count="1">
            <x v="41"/>
          </reference>
        </references>
      </pivotArea>
    </format>
    <format dxfId="197">
      <pivotArea dataOnly="0" labelOnly="1" outline="0" fieldPosition="0">
        <references count="2">
          <reference field="0" count="1" selected="0">
            <x v="28"/>
          </reference>
          <reference field="1" count="1">
            <x v="10"/>
          </reference>
        </references>
      </pivotArea>
    </format>
    <format dxfId="196">
      <pivotArea dataOnly="0" outline="0" fieldPosition="0">
        <references count="1">
          <reference field="1" count="1">
            <x v="14"/>
          </reference>
        </references>
      </pivotArea>
    </format>
    <format dxfId="195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10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19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19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19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191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190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189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188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187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2"/>
          </reference>
          <reference field="4" count="1">
            <x v="26"/>
          </reference>
        </references>
      </pivotArea>
    </format>
    <format dxfId="186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2"/>
          </reference>
          <reference field="4" count="1">
            <x v="27"/>
          </reference>
        </references>
      </pivotArea>
    </format>
    <format dxfId="185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3"/>
          </reference>
          <reference field="4" count="1">
            <x v="18"/>
          </reference>
        </references>
      </pivotArea>
    </format>
    <format dxfId="184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1"/>
          </reference>
          <reference field="4" count="1">
            <x v="5"/>
          </reference>
        </references>
      </pivotArea>
    </format>
    <format dxfId="183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2"/>
          </reference>
          <reference field="4" count="1">
            <x v="11"/>
          </reference>
        </references>
      </pivotArea>
    </format>
    <format dxfId="182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1"/>
          </reference>
          <reference field="4" count="1">
            <x v="31"/>
          </reference>
        </references>
      </pivotArea>
    </format>
    <format dxfId="181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180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3"/>
          </reference>
          <reference field="4" count="1">
            <x v="31"/>
          </reference>
        </references>
      </pivotArea>
    </format>
    <format dxfId="179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3"/>
          </reference>
          <reference field="3" count="1" selected="0">
            <x v="0"/>
          </reference>
          <reference field="4" count="1">
            <x v="33"/>
          </reference>
        </references>
      </pivotArea>
    </format>
    <format dxfId="178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1"/>
          </reference>
          <reference field="4" count="1">
            <x v="24"/>
          </reference>
        </references>
      </pivotArea>
    </format>
    <format dxfId="177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2"/>
          </reference>
          <reference field="4" count="1">
            <x v="29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3"/>
          </reference>
          <reference field="4" count="1">
            <x v="27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17"/>
          </reference>
          <reference field="3" count="1" selected="0">
            <x v="2"/>
          </reference>
          <reference field="4" count="1">
            <x v="9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2"/>
          </reference>
          <reference field="4" count="1">
            <x v="12"/>
          </reference>
        </references>
      </pivotArea>
    </format>
    <format dxfId="173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3"/>
          </reference>
          <reference field="4" count="1">
            <x v="9"/>
          </reference>
        </references>
      </pivotArea>
    </format>
    <format dxfId="172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1"/>
          </reference>
          <reference field="3" count="1" selected="0">
            <x v="2"/>
          </reference>
          <reference field="4" count="1">
            <x v="21"/>
          </reference>
        </references>
      </pivotArea>
    </format>
    <format dxfId="171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170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3"/>
          </reference>
          <reference field="4" count="1">
            <x v="30"/>
          </reference>
        </references>
      </pivotArea>
    </format>
    <format dxfId="169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60"/>
          </reference>
          <reference field="3" count="1" selected="0">
            <x v="0"/>
          </reference>
          <reference field="4" count="1">
            <x v="43"/>
          </reference>
        </references>
      </pivotArea>
    </format>
    <format dxfId="168">
      <pivotArea dataOnly="0" labelOnly="1" outline="0" fieldPosition="0">
        <references count="1">
          <reference field="0" count="1">
            <x v="8"/>
          </reference>
        </references>
      </pivotArea>
    </format>
    <format dxfId="167">
      <pivotArea dataOnly="0" labelOnly="1" outline="0" fieldPosition="0">
        <references count="2">
          <reference field="0" count="1" selected="0">
            <x v="8"/>
          </reference>
          <reference field="1" count="1">
            <x v="6"/>
          </reference>
        </references>
      </pivotArea>
    </format>
    <format dxfId="166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6"/>
          </reference>
          <reference field="3" count="3">
            <x v="1"/>
            <x v="2"/>
            <x v="3"/>
          </reference>
        </references>
      </pivotArea>
    </format>
    <format dxfId="16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16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16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162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7"/>
          </reference>
        </references>
      </pivotArea>
    </format>
    <format dxfId="161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160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159">
      <pivotArea dataOnly="0" labelOnly="1" outline="0" fieldPosition="0">
        <references count="1">
          <reference field="0" count="1">
            <x v="9"/>
          </reference>
        </references>
      </pivotArea>
    </format>
    <format dxfId="158">
      <pivotArea dataOnly="0" labelOnly="1" outline="0" fieldPosition="0">
        <references count="2">
          <reference field="0" count="1" selected="0">
            <x v="9"/>
          </reference>
          <reference field="1" count="1">
            <x v="8"/>
          </reference>
        </references>
      </pivotArea>
    </format>
    <format dxfId="157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8"/>
          </reference>
          <reference field="3" count="3">
            <x v="1"/>
            <x v="2"/>
            <x v="3"/>
          </reference>
        </references>
      </pivotArea>
    </format>
    <format dxfId="156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155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154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153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17"/>
          </reference>
        </references>
      </pivotArea>
    </format>
    <format dxfId="152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151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150">
      <pivotArea dataOnly="0" labelOnly="1" outline="0" fieldPosition="0">
        <references count="1">
          <reference field="0" count="1">
            <x v="10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10"/>
          </reference>
          <reference field="1" count="1">
            <x v="5"/>
          </reference>
        </references>
      </pivotArea>
    </format>
    <format dxfId="148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5"/>
          </reference>
          <reference field="3" count="2">
            <x v="1"/>
            <x v="2"/>
          </reference>
        </references>
      </pivotArea>
    </format>
    <format dxfId="147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146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2"/>
          </reference>
          <reference field="4" count="1">
            <x v="26"/>
          </reference>
        </references>
      </pivotArea>
    </format>
    <format dxfId="145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9"/>
          </reference>
        </references>
      </pivotArea>
    </format>
    <format dxfId="144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6"/>
          </reference>
        </references>
      </pivotArea>
    </format>
    <format dxfId="143">
      <pivotArea dataOnly="0" labelOnly="1" outline="0" fieldPosition="0">
        <references count="1">
          <reference field="0" count="1">
            <x v="14"/>
          </reference>
        </references>
      </pivotArea>
    </format>
    <format dxfId="142">
      <pivotArea dataOnly="0" labelOnly="1" outline="0" fieldPosition="0">
        <references count="2">
          <reference field="0" count="1" selected="0">
            <x v="14"/>
          </reference>
          <reference field="1" count="1">
            <x v="35"/>
          </reference>
        </references>
      </pivotArea>
    </format>
    <format dxfId="141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35"/>
          </reference>
          <reference field="3" count="2">
            <x v="2"/>
            <x v="3"/>
          </reference>
        </references>
      </pivotArea>
    </format>
    <format dxfId="140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2"/>
          </reference>
          <reference field="4" count="1">
            <x v="27"/>
          </reference>
        </references>
      </pivotArea>
    </format>
    <format dxfId="139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3"/>
          </reference>
          <reference field="4" count="1">
            <x v="18"/>
          </reference>
        </references>
      </pivotArea>
    </format>
    <format dxfId="138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7"/>
          </reference>
        </references>
      </pivotArea>
    </format>
    <format dxfId="137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18"/>
          </reference>
        </references>
      </pivotArea>
    </format>
    <format dxfId="136">
      <pivotArea dataOnly="0" labelOnly="1" outline="0" fieldPosition="0">
        <references count="1">
          <reference field="0" count="1">
            <x v="15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134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"/>
          </reference>
          <reference field="3" count="2">
            <x v="1"/>
            <x v="2"/>
          </reference>
        </references>
      </pivotArea>
    </format>
    <format dxfId="133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1"/>
          </reference>
          <reference field="4" count="1">
            <x v="5"/>
          </reference>
        </references>
      </pivotArea>
    </format>
    <format dxfId="132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2"/>
          </reference>
          <reference field="4" count="1">
            <x v="11"/>
          </reference>
        </references>
      </pivotArea>
    </format>
    <format dxfId="131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5"/>
          </reference>
        </references>
      </pivotArea>
    </format>
    <format dxfId="130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11"/>
          </reference>
        </references>
      </pivotArea>
    </format>
    <format dxfId="129">
      <pivotArea dataOnly="0" labelOnly="1" outline="0" fieldPosition="0">
        <references count="1">
          <reference field="0" count="1">
            <x v="16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16"/>
          </reference>
          <reference field="1" count="1">
            <x v="41"/>
          </reference>
        </references>
      </pivotArea>
    </format>
    <format dxfId="127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41"/>
          </reference>
          <reference field="3" count="3">
            <x v="1"/>
            <x v="2"/>
            <x v="3"/>
          </reference>
        </references>
      </pivotArea>
    </format>
    <format dxfId="126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1"/>
          </reference>
          <reference field="4" count="1">
            <x v="31"/>
          </reference>
        </references>
      </pivotArea>
    </format>
    <format dxfId="125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12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3"/>
          </reference>
          <reference field="4" count="1">
            <x v="31"/>
          </reference>
        </references>
      </pivotArea>
    </format>
    <format dxfId="123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31"/>
          </reference>
        </references>
      </pivotArea>
    </format>
    <format dxfId="122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2"/>
          </reference>
        </references>
      </pivotArea>
    </format>
    <format dxfId="121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31"/>
          </reference>
        </references>
      </pivotArea>
    </format>
    <format dxfId="120">
      <pivotArea dataOnly="0" labelOnly="1" outline="0" fieldPosition="0">
        <references count="1">
          <reference field="0" count="1">
            <x v="2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20"/>
          </reference>
          <reference field="1" count="1">
            <x v="23"/>
          </reference>
        </references>
      </pivotArea>
    </format>
    <format dxfId="11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3"/>
          </reference>
          <reference field="3" count="1">
            <x v="0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3"/>
          </reference>
          <reference field="3" count="1" selected="0">
            <x v="0"/>
          </reference>
          <reference field="4" count="1">
            <x v="33"/>
          </reference>
        </references>
      </pivotArea>
    </format>
    <format dxfId="116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23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33"/>
          </reference>
        </references>
      </pivotArea>
    </format>
    <format dxfId="115">
      <pivotArea dataOnly="0" labelOnly="1" outline="0" fieldPosition="0">
        <references count="1">
          <reference field="0" count="1">
            <x v="31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31"/>
          </reference>
          <reference field="1" count="1">
            <x v="24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24"/>
          </reference>
          <reference field="3" count="3">
            <x v="1"/>
            <x v="2"/>
            <x v="3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1"/>
          </reference>
          <reference field="4" count="1">
            <x v="24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2"/>
          </reference>
          <reference field="4" count="1">
            <x v="29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3"/>
          </reference>
          <reference field="4" count="1">
            <x v="27"/>
          </reference>
        </references>
      </pivotArea>
    </format>
    <format dxfId="109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24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9"/>
          </reference>
        </references>
      </pivotArea>
    </format>
    <format dxfId="107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7"/>
          </reference>
        </references>
      </pivotArea>
    </format>
    <format dxfId="106">
      <pivotArea dataOnly="0" labelOnly="1" outline="0" fieldPosition="0">
        <references count="1">
          <reference field="0" count="1">
            <x v="33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33"/>
          </reference>
          <reference field="1" count="1">
            <x v="17"/>
          </reference>
        </references>
      </pivotArea>
    </format>
    <format dxfId="104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17"/>
          </reference>
          <reference field="3" count="1">
            <x v="2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17"/>
          </reference>
          <reference field="3" count="1" selected="0">
            <x v="2"/>
          </reference>
          <reference field="4" count="1">
            <x v="9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33"/>
          </reference>
          <reference field="1" count="1" selected="0">
            <x v="17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9"/>
          </reference>
        </references>
      </pivotArea>
    </format>
    <format dxfId="101">
      <pivotArea dataOnly="0" labelOnly="1" outline="0" fieldPosition="0">
        <references count="1">
          <reference field="0" count="1">
            <x v="44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44"/>
          </reference>
          <reference field="1" count="1">
            <x v="15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15"/>
          </reference>
          <reference field="3" count="2">
            <x v="2"/>
            <x v="3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2"/>
          </reference>
          <reference field="4" count="1">
            <x v="12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3"/>
          </reference>
          <reference field="4" count="1">
            <x v="9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12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9"/>
          </reference>
        </references>
      </pivotArea>
    </format>
    <format dxfId="94">
      <pivotArea dataOnly="0" labelOnly="1" outline="0" fieldPosition="0">
        <references count="1">
          <reference field="0" count="1">
            <x v="47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47"/>
          </reference>
          <reference field="1" count="1">
            <x v="21"/>
          </reference>
        </references>
      </pivotArea>
    </format>
    <format dxfId="92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1"/>
          </reference>
          <reference field="3" count="1">
            <x v="2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1"/>
          </reference>
          <reference field="3" count="1" selected="0">
            <x v="2"/>
          </reference>
          <reference field="4" count="1">
            <x v="21"/>
          </reference>
        </references>
      </pivotArea>
    </format>
    <format dxfId="90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1"/>
          </reference>
        </references>
      </pivotArea>
    </format>
    <format dxfId="89">
      <pivotArea dataOnly="0" labelOnly="1" outline="0" fieldPosition="0">
        <references count="1">
          <reference field="0" count="1">
            <x v="54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54"/>
          </reference>
          <reference field="1" count="1">
            <x v="11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11"/>
          </reference>
          <reference field="3" count="2">
            <x v="2"/>
            <x v="3"/>
          </reference>
        </references>
      </pivotArea>
    </format>
    <format dxfId="86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85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3"/>
          </reference>
          <reference field="4" count="1">
            <x v="30"/>
          </reference>
        </references>
      </pivotArea>
    </format>
    <format dxfId="84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2"/>
          </reference>
        </references>
      </pivotArea>
    </format>
    <format dxfId="83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30"/>
          </reference>
        </references>
      </pivotArea>
    </format>
    <format dxfId="82">
      <pivotArea dataOnly="0" labelOnly="1" outline="0" fieldPosition="0">
        <references count="1">
          <reference field="0" count="1">
            <x v="55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55"/>
          </reference>
          <reference field="1" count="1">
            <x v="60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60"/>
          </reference>
          <reference field="3" count="1">
            <x v="0"/>
          </reference>
        </references>
      </pivotArea>
    </format>
    <format dxfId="79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60"/>
          </reference>
          <reference field="3" count="1" selected="0">
            <x v="0"/>
          </reference>
          <reference field="4" count="1">
            <x v="43"/>
          </reference>
        </references>
      </pivotArea>
    </format>
    <format dxfId="78">
      <pivotArea dataOnly="0" labelOnly="1" outline="0" fieldPosition="0">
        <references count="5">
          <reference field="0" count="1" selected="0">
            <x v="55"/>
          </reference>
          <reference field="1" count="1" selected="0">
            <x v="60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43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8"/>
          </reference>
          <reference field="1" count="1">
            <x v="6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6"/>
          </reference>
          <reference field="3" count="3">
            <x v="1"/>
            <x v="2"/>
            <x v="3"/>
          </reference>
        </references>
      </pivotArea>
    </format>
    <format dxfId="7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7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7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7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6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9"/>
          </reference>
          <reference field="1" count="1">
            <x v="8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8"/>
          </reference>
          <reference field="3" count="3">
            <x v="1"/>
            <x v="2"/>
            <x v="3"/>
          </reference>
        </references>
      </pivotArea>
    </format>
    <format dxfId="67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1"/>
          </reference>
          <reference field="4" count="1">
            <x v="17"/>
          </reference>
        </references>
      </pivotArea>
    </format>
    <format dxfId="66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65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8"/>
          </reference>
          <reference field="3" count="1" selected="0">
            <x v="3"/>
          </reference>
          <reference field="4" count="1">
            <x v="22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17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4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8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22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10"/>
          </reference>
          <reference field="1" count="1">
            <x v="5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5"/>
          </reference>
          <reference field="3" count="2">
            <x v="1"/>
            <x v="2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58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"/>
          </reference>
          <reference field="3" count="1" selected="0">
            <x v="2"/>
          </reference>
          <reference field="4" count="1">
            <x v="26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19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6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14"/>
          </reference>
          <reference field="1" count="1">
            <x v="35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35"/>
          </reference>
          <reference field="3" count="2">
            <x v="2"/>
            <x v="3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2"/>
          </reference>
          <reference field="4" count="1">
            <x v="27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35"/>
          </reference>
          <reference field="3" count="1" selected="0">
            <x v="3"/>
          </reference>
          <reference field="4" count="1">
            <x v="18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7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35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18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"/>
          </reference>
          <reference field="3" count="2">
            <x v="1"/>
            <x v="2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1"/>
          </reference>
          <reference field="4" count="1">
            <x v="5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3" count="1" selected="0">
            <x v="2"/>
          </reference>
          <reference field="4" count="1">
            <x v="1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1"/>
          </reference>
          <reference field="4" count="1" selected="0">
            <x v="5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1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11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16"/>
          </reference>
          <reference field="1" count="1">
            <x v="41"/>
          </reference>
        </references>
      </pivotArea>
    </format>
    <format dxfId="42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41"/>
          </reference>
          <reference field="3" count="3">
            <x v="1"/>
            <x v="2"/>
            <x v="3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1"/>
          </reference>
          <reference field="4" count="1">
            <x v="31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1"/>
          </reference>
          <reference field="3" count="1" selected="0">
            <x v="3"/>
          </reference>
          <reference field="4" count="1">
            <x v="3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1"/>
          </reference>
          <reference field="4" count="1" selected="0">
            <x v="31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2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41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31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20"/>
          </reference>
          <reference field="1" count="1">
            <x v="23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3"/>
          </reference>
          <reference field="3" count="1">
            <x v="0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3"/>
          </reference>
          <reference field="3" count="1" selected="0">
            <x v="0"/>
          </reference>
          <reference field="4" count="1">
            <x v="33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23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33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31"/>
          </reference>
          <reference field="1" count="1">
            <x v="24"/>
          </reference>
        </references>
      </pivotArea>
    </format>
    <format dxfId="30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24"/>
          </reference>
          <reference field="3" count="3">
            <x v="1"/>
            <x v="2"/>
            <x v="3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1"/>
          </reference>
          <reference field="4" count="1">
            <x v="24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2"/>
          </reference>
          <reference field="4" count="1">
            <x v="29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24"/>
          </reference>
          <reference field="3" count="1" selected="0">
            <x v="3"/>
          </reference>
          <reference field="4" count="1">
            <x v="27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1"/>
          </reference>
          <reference field="4" count="1" selected="0">
            <x v="24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29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31"/>
          </reference>
          <reference field="1" count="1" selected="0">
            <x v="24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27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33"/>
          </reference>
          <reference field="1" count="1">
            <x v="17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17"/>
          </reference>
          <reference field="3" count="1">
            <x v="2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17"/>
          </reference>
          <reference field="3" count="1" selected="0">
            <x v="2"/>
          </reference>
          <reference field="4" count="1">
            <x v="9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33"/>
          </reference>
          <reference field="1" count="1" selected="0">
            <x v="17"/>
          </reference>
          <reference field="2" count="1">
            <x v="2"/>
          </reference>
          <reference field="3" count="1" selected="0">
            <x v="2"/>
          </reference>
          <reference field="4" count="1" selected="0">
            <x v="9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44"/>
          </reference>
          <reference field="1" count="1">
            <x v="15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15"/>
          </reference>
          <reference field="3" count="2">
            <x v="2"/>
            <x v="3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2"/>
          </reference>
          <reference field="4" count="1">
            <x v="12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5"/>
          </reference>
          <reference field="3" count="1" selected="0">
            <x v="3"/>
          </reference>
          <reference field="4" count="1">
            <x v="9"/>
          </reference>
        </references>
      </pivotArea>
    </format>
    <format dxfId="15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2"/>
          </reference>
          <reference field="4" count="1" selected="0">
            <x v="12"/>
          </reference>
        </references>
      </pivotArea>
    </format>
    <format dxfId="14">
      <pivotArea dataOnly="0" labelOnly="1" outline="0" fieldPosition="0">
        <references count="5">
          <reference field="0" count="1" selected="0">
            <x v="44"/>
          </reference>
          <reference field="1" count="1" selected="0">
            <x v="15"/>
          </reference>
          <reference field="2" count="1">
            <x v="3"/>
          </reference>
          <reference field="3" count="1" selected="0">
            <x v="3"/>
          </reference>
          <reference field="4" count="1" selected="0">
            <x v="9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7"/>
          </reference>
          <reference field="1" count="1">
            <x v="21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1"/>
          </reference>
          <reference field="3" count="1">
            <x v="2"/>
          </reference>
        </references>
      </pivotArea>
    </format>
    <format dxfId="11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1"/>
          </reference>
          <reference field="3" count="1" selected="0">
            <x v="2"/>
          </reference>
          <reference field="4" count="1">
            <x v="21"/>
          </reference>
        </references>
      </pivotArea>
    </format>
    <format dxfId="10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54"/>
          </reference>
          <reference field="1" count="1">
            <x v="11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11"/>
          </reference>
          <reference field="3" count="2">
            <x v="2"/>
            <x v="3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2"/>
          </reference>
          <reference field="4" count="1">
            <x v="32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1"/>
          </reference>
          <reference field="3" count="1" selected="0">
            <x v="3"/>
          </reference>
          <reference field="4" count="1">
            <x v="30"/>
          </reference>
        </references>
      </pivotArea>
    </format>
    <format dxfId="5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2"/>
          </reference>
          <reference field="4" count="1" selected="0">
            <x v="32"/>
          </reference>
        </references>
      </pivotArea>
    </format>
    <format dxfId="4">
      <pivotArea dataOnly="0" labelOnly="1" outline="0" fieldPosition="0">
        <references count="5">
          <reference field="0" count="1" selected="0">
            <x v="54"/>
          </reference>
          <reference field="1" count="1" selected="0">
            <x v="11"/>
          </reference>
          <reference field="2" count="1">
            <x v="4"/>
          </reference>
          <reference field="3" count="1" selected="0">
            <x v="3"/>
          </reference>
          <reference field="4" count="1" selected="0">
            <x v="30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55"/>
          </reference>
          <reference field="1" count="1">
            <x v="60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60"/>
          </reference>
          <reference field="3" count="1">
            <x v="0"/>
          </reference>
        </references>
      </pivotArea>
    </format>
    <format dxfId="1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60"/>
          </reference>
          <reference field="3" count="1" selected="0">
            <x v="0"/>
          </reference>
          <reference field="4" count="1">
            <x v="43"/>
          </reference>
        </references>
      </pivotArea>
    </format>
    <format dxfId="0">
      <pivotArea dataOnly="0" labelOnly="1" outline="0" fieldPosition="0">
        <references count="5">
          <reference field="0" count="1" selected="0">
            <x v="55"/>
          </reference>
          <reference field="1" count="1" selected="0">
            <x v="60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43"/>
          </reference>
        </references>
      </pivotArea>
    </format>
  </formats>
  <pivotTableStyleInfo name="PivotStyleLight16" showRowHeaders="0" showColHeaders="0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751A86-82C9-498B-9A92-DBF0F39C2781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>
  <location ref="A3:C28" firstHeaderRow="0" firstDataRow="1" firstDataCol="1"/>
  <pivotFields count="6">
    <pivotField axis="axisRow" showAll="0">
      <items count="66">
        <item x="2"/>
        <item x="4"/>
        <item x="9"/>
        <item x="0"/>
        <item x="3"/>
        <item x="6"/>
        <item x="7"/>
        <item x="8"/>
        <item x="12"/>
        <item m="1" x="30"/>
        <item m="1" x="38"/>
        <item m="1" x="28"/>
        <item m="1" x="60"/>
        <item m="1" x="45"/>
        <item m="1" x="62"/>
        <item m="1" x="56"/>
        <item m="1" x="63"/>
        <item m="1" x="36"/>
        <item x="14"/>
        <item x="15"/>
        <item m="1" x="33"/>
        <item m="1" x="57"/>
        <item x="21"/>
        <item x="23"/>
        <item m="1" x="27"/>
        <item x="1"/>
        <item m="1" x="46"/>
        <item m="1" x="43"/>
        <item x="10"/>
        <item m="1" x="52"/>
        <item m="1" x="39"/>
        <item m="1" x="31"/>
        <item m="1" x="32"/>
        <item m="1" x="29"/>
        <item m="1" x="42"/>
        <item m="1" x="50"/>
        <item m="1" x="53"/>
        <item m="1" x="26"/>
        <item m="1" x="35"/>
        <item m="1" x="51"/>
        <item m="1" x="37"/>
        <item m="1" x="40"/>
        <item m="1" x="25"/>
        <item x="5"/>
        <item x="11"/>
        <item x="13"/>
        <item m="1" x="44"/>
        <item m="1" x="55"/>
        <item m="1" x="58"/>
        <item m="1" x="64"/>
        <item m="1" x="24"/>
        <item m="1" x="41"/>
        <item m="1" x="61"/>
        <item m="1" x="48"/>
        <item x="16"/>
        <item m="1" x="54"/>
        <item x="17"/>
        <item x="18"/>
        <item m="1" x="47"/>
        <item m="1" x="49"/>
        <item x="19"/>
        <item m="1" x="34"/>
        <item m="1" x="59"/>
        <item x="20"/>
        <item x="22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8"/>
    </i>
    <i>
      <x v="19"/>
    </i>
    <i>
      <x v="22"/>
    </i>
    <i>
      <x v="23"/>
    </i>
    <i>
      <x v="25"/>
    </i>
    <i>
      <x v="28"/>
    </i>
    <i>
      <x v="43"/>
    </i>
    <i>
      <x v="44"/>
    </i>
    <i>
      <x v="45"/>
    </i>
    <i>
      <x v="54"/>
    </i>
    <i>
      <x v="56"/>
    </i>
    <i>
      <x v="57"/>
    </i>
    <i>
      <x v="60"/>
    </i>
    <i>
      <x v="63"/>
    </i>
    <i>
      <x v="64"/>
    </i>
    <i t="grand">
      <x/>
    </i>
  </rowItems>
  <colFields count="1">
    <field x="-2"/>
  </colFields>
  <colItems count="2">
    <i>
      <x/>
    </i>
    <i i="1">
      <x v="1"/>
    </i>
  </colItems>
  <dataFields count="2">
    <dataField name="Max of 5" fld="4" subtotal="max" baseField="0" baseItem="0"/>
    <dataField name="Max of 6" fld="5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1DAC4B-97C7-4C1E-9400-83A1915AB3A3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>
  <location ref="A3:C35" firstHeaderRow="0" firstDataRow="1" firstDataCol="1"/>
  <pivotFields count="6">
    <pivotField axis="axisRow" showAll="0">
      <items count="46">
        <item x="3"/>
        <item x="5"/>
        <item x="0"/>
        <item x="4"/>
        <item x="9"/>
        <item m="1" x="43"/>
        <item m="1" x="40"/>
        <item x="1"/>
        <item m="1" x="31"/>
        <item x="2"/>
        <item m="1" x="33"/>
        <item m="1" x="39"/>
        <item m="1" x="44"/>
        <item m="1" x="38"/>
        <item x="7"/>
        <item x="8"/>
        <item x="10"/>
        <item x="11"/>
        <item m="1" x="42"/>
        <item m="1" x="36"/>
        <item x="17"/>
        <item m="1" x="34"/>
        <item m="1" x="35"/>
        <item m="1" x="32"/>
        <item x="18"/>
        <item m="1" x="41"/>
        <item x="19"/>
        <item x="21"/>
        <item m="1" x="37"/>
        <item x="6"/>
        <item x="12"/>
        <item x="13"/>
        <item x="14"/>
        <item x="15"/>
        <item x="16"/>
        <item x="20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7"/>
    </i>
    <i>
      <x v="9"/>
    </i>
    <i>
      <x v="14"/>
    </i>
    <i>
      <x v="15"/>
    </i>
    <i>
      <x v="16"/>
    </i>
    <i>
      <x v="17"/>
    </i>
    <i>
      <x v="20"/>
    </i>
    <i>
      <x v="24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Max of 5" fld="4" subtotal="max" baseField="0" baseItem="0"/>
    <dataField name="Max of 6" fld="5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AD1F6-C2D7-403E-8806-BCE3B26000F6}">
  <sheetPr codeName="Sheet1"/>
  <dimension ref="A2:B6"/>
  <sheetViews>
    <sheetView workbookViewId="0">
      <selection activeCell="B9" sqref="B9"/>
    </sheetView>
  </sheetViews>
  <sheetFormatPr defaultRowHeight="15" x14ac:dyDescent="0.25"/>
  <cols>
    <col min="1" max="1" width="9.140625" style="85"/>
    <col min="2" max="2" width="155.28515625" customWidth="1"/>
  </cols>
  <sheetData>
    <row r="2" spans="1:2" ht="30" x14ac:dyDescent="0.25">
      <c r="A2" s="115">
        <v>1</v>
      </c>
      <c r="B2" s="129" t="s">
        <v>224</v>
      </c>
    </row>
    <row r="3" spans="1:2" x14ac:dyDescent="0.25">
      <c r="A3" s="115">
        <v>2</v>
      </c>
      <c r="B3" s="12" t="s">
        <v>225</v>
      </c>
    </row>
    <row r="4" spans="1:2" x14ac:dyDescent="0.25">
      <c r="A4" s="115">
        <v>3</v>
      </c>
      <c r="B4" s="12" t="s">
        <v>226</v>
      </c>
    </row>
    <row r="5" spans="1:2" x14ac:dyDescent="0.25">
      <c r="A5" s="115">
        <v>4</v>
      </c>
      <c r="B5" s="12" t="s">
        <v>219</v>
      </c>
    </row>
    <row r="6" spans="1:2" x14ac:dyDescent="0.25">
      <c r="A6" s="115">
        <v>5</v>
      </c>
      <c r="B6" s="12" t="s">
        <v>220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83"/>
  <sheetViews>
    <sheetView tabSelected="1" workbookViewId="0">
      <selection activeCell="I2" sqref="I2"/>
    </sheetView>
  </sheetViews>
  <sheetFormatPr defaultRowHeight="15" x14ac:dyDescent="0.25"/>
  <cols>
    <col min="1" max="1" width="15.28515625" bestFit="1" customWidth="1"/>
    <col min="2" max="2" width="11.85546875" customWidth="1"/>
    <col min="4" max="5" width="11.7109375" customWidth="1"/>
    <col min="6" max="6" width="10.85546875" customWidth="1"/>
    <col min="9" max="10" width="11.28515625" customWidth="1"/>
    <col min="11" max="11" width="62.5703125" customWidth="1"/>
    <col min="13" max="13" width="89" bestFit="1" customWidth="1"/>
  </cols>
  <sheetData>
    <row r="1" spans="1:13" x14ac:dyDescent="0.25">
      <c r="A1" t="s">
        <v>458</v>
      </c>
      <c r="B1" t="s">
        <v>495</v>
      </c>
      <c r="C1" t="s">
        <v>449</v>
      </c>
      <c r="D1" t="s">
        <v>450</v>
      </c>
      <c r="E1" t="s">
        <v>451</v>
      </c>
      <c r="F1" t="s">
        <v>452</v>
      </c>
      <c r="G1" t="s">
        <v>453</v>
      </c>
      <c r="H1" t="s">
        <v>455</v>
      </c>
      <c r="I1" t="s">
        <v>454</v>
      </c>
      <c r="J1" t="s">
        <v>456</v>
      </c>
      <c r="K1" t="s">
        <v>446</v>
      </c>
      <c r="L1" t="s">
        <v>448</v>
      </c>
      <c r="M1" t="s">
        <v>447</v>
      </c>
    </row>
    <row r="2" spans="1:13" x14ac:dyDescent="0.25">
      <c r="A2">
        <v>101</v>
      </c>
      <c r="B2" t="s">
        <v>15</v>
      </c>
      <c r="C2">
        <v>0</v>
      </c>
      <c r="D2">
        <v>0.01</v>
      </c>
      <c r="E2">
        <v>5.0000000000000001E-3</v>
      </c>
      <c r="F2">
        <v>0</v>
      </c>
      <c r="G2">
        <v>2</v>
      </c>
      <c r="H2" t="s">
        <v>4</v>
      </c>
      <c r="I2">
        <v>1</v>
      </c>
      <c r="J2">
        <v>1</v>
      </c>
      <c r="K2" t="str">
        <f>CONCATENATE(B2,A2)</f>
        <v>диАлюминий триоксид (в пересчете на алюминий)101</v>
      </c>
      <c r="L2">
        <v>18</v>
      </c>
      <c r="M2" t="s">
        <v>232</v>
      </c>
    </row>
    <row r="3" spans="1:13" x14ac:dyDescent="0.25">
      <c r="A3">
        <v>123</v>
      </c>
      <c r="B3" t="s">
        <v>16</v>
      </c>
      <c r="C3">
        <v>0</v>
      </c>
      <c r="D3">
        <v>0.04</v>
      </c>
      <c r="E3">
        <v>0</v>
      </c>
      <c r="F3">
        <v>0</v>
      </c>
      <c r="G3">
        <v>3</v>
      </c>
      <c r="H3" t="s">
        <v>4</v>
      </c>
      <c r="I3">
        <v>0</v>
      </c>
      <c r="J3">
        <v>1</v>
      </c>
      <c r="K3" t="str">
        <f>CONCATENATE(B3,A3)</f>
        <v>диЖелезо триоксид, (железа окcид) (в пересчете на железо) (Железо сесквиоксид)123</v>
      </c>
      <c r="L3">
        <v>0</v>
      </c>
      <c r="M3" t="s">
        <v>170</v>
      </c>
    </row>
    <row r="4" spans="1:13" x14ac:dyDescent="0.25">
      <c r="A4">
        <v>301</v>
      </c>
      <c r="B4" t="s">
        <v>17</v>
      </c>
      <c r="C4">
        <v>0.2</v>
      </c>
      <c r="D4">
        <v>0.1</v>
      </c>
      <c r="E4">
        <v>0.04</v>
      </c>
      <c r="F4">
        <v>0</v>
      </c>
      <c r="G4">
        <v>3</v>
      </c>
      <c r="H4" t="s">
        <v>5</v>
      </c>
      <c r="I4">
        <v>1</v>
      </c>
      <c r="J4">
        <v>1</v>
      </c>
      <c r="K4" t="str">
        <f>CONCATENATE(B4,A4)</f>
        <v>Азота диоксид (Двуокись азота; пероксид азота)301</v>
      </c>
      <c r="L4">
        <v>1</v>
      </c>
      <c r="M4" t="s">
        <v>162</v>
      </c>
    </row>
    <row r="5" spans="1:13" x14ac:dyDescent="0.25">
      <c r="A5">
        <v>303</v>
      </c>
      <c r="B5" t="s">
        <v>18</v>
      </c>
      <c r="C5">
        <v>0.2</v>
      </c>
      <c r="D5">
        <v>0.1</v>
      </c>
      <c r="E5">
        <v>0.04</v>
      </c>
      <c r="F5">
        <v>0</v>
      </c>
      <c r="G5">
        <v>4</v>
      </c>
      <c r="H5" t="s">
        <v>5</v>
      </c>
      <c r="I5">
        <v>1</v>
      </c>
      <c r="J5">
        <v>1</v>
      </c>
      <c r="K5" t="str">
        <f>CONCATENATE(B5,A5)</f>
        <v>Аммиак (Азота гидрид)303</v>
      </c>
      <c r="L5">
        <v>3</v>
      </c>
      <c r="M5" t="s">
        <v>164</v>
      </c>
    </row>
    <row r="6" spans="1:13" x14ac:dyDescent="0.25">
      <c r="A6">
        <v>304</v>
      </c>
      <c r="B6" t="s">
        <v>19</v>
      </c>
      <c r="C6">
        <v>0.4</v>
      </c>
      <c r="D6">
        <v>0</v>
      </c>
      <c r="E6">
        <v>0.06</v>
      </c>
      <c r="F6">
        <v>0</v>
      </c>
      <c r="G6">
        <v>3</v>
      </c>
      <c r="H6" t="s">
        <v>5</v>
      </c>
      <c r="I6">
        <v>1</v>
      </c>
      <c r="J6">
        <v>1</v>
      </c>
      <c r="K6" t="str">
        <f>CONCATENATE(B6,A6)</f>
        <v>Азот (II) оксид (Азот монооксид)304</v>
      </c>
      <c r="L6">
        <v>2</v>
      </c>
      <c r="M6" t="s">
        <v>163</v>
      </c>
    </row>
    <row r="7" spans="1:13" x14ac:dyDescent="0.25">
      <c r="A7">
        <v>328</v>
      </c>
      <c r="B7" t="s">
        <v>20</v>
      </c>
      <c r="C7">
        <v>0.15</v>
      </c>
      <c r="D7">
        <v>0.05</v>
      </c>
      <c r="E7">
        <v>2.5000000000000001E-2</v>
      </c>
      <c r="F7">
        <v>0</v>
      </c>
      <c r="G7">
        <v>3</v>
      </c>
      <c r="H7" t="s">
        <v>4</v>
      </c>
      <c r="I7">
        <v>0</v>
      </c>
      <c r="J7">
        <v>1</v>
      </c>
      <c r="K7" t="str">
        <f>CONCATENATE(B7,A7)</f>
        <v>Углерод (Пигмент черный)328</v>
      </c>
      <c r="L7">
        <v>0</v>
      </c>
      <c r="M7" t="s">
        <v>170</v>
      </c>
    </row>
    <row r="8" spans="1:13" x14ac:dyDescent="0.25">
      <c r="A8">
        <v>330</v>
      </c>
      <c r="B8" t="s">
        <v>6</v>
      </c>
      <c r="C8">
        <v>0.5</v>
      </c>
      <c r="D8">
        <v>0.05</v>
      </c>
      <c r="E8">
        <v>0</v>
      </c>
      <c r="F8">
        <v>0</v>
      </c>
      <c r="G8">
        <v>3</v>
      </c>
      <c r="H8" t="s">
        <v>5</v>
      </c>
      <c r="I8">
        <v>1</v>
      </c>
      <c r="J8">
        <v>1</v>
      </c>
      <c r="K8" t="str">
        <f>CONCATENATE(B8,A8)</f>
        <v>Сера диоксид (ангидрид сернистый)330</v>
      </c>
      <c r="L8">
        <v>43</v>
      </c>
      <c r="M8" t="s">
        <v>254</v>
      </c>
    </row>
    <row r="9" spans="1:13" ht="29.25" customHeight="1" x14ac:dyDescent="0.25">
      <c r="A9">
        <v>333</v>
      </c>
      <c r="B9" s="13" t="s">
        <v>101</v>
      </c>
      <c r="C9">
        <v>8.0000000000000002E-3</v>
      </c>
      <c r="D9">
        <v>0</v>
      </c>
      <c r="E9">
        <v>2E-3</v>
      </c>
      <c r="F9">
        <v>0</v>
      </c>
      <c r="G9">
        <v>2</v>
      </c>
      <c r="H9" t="s">
        <v>5</v>
      </c>
      <c r="I9">
        <v>1</v>
      </c>
      <c r="J9">
        <v>1</v>
      </c>
      <c r="K9" t="str">
        <f>CONCATENATE(B9,A9)</f>
        <v xml:space="preserve"> 
Дигидросульфид (Водород сернистый, дигидросульфид, гидросульфид)333</v>
      </c>
      <c r="L9">
        <v>40</v>
      </c>
      <c r="M9" t="s">
        <v>166</v>
      </c>
    </row>
    <row r="10" spans="1:13" x14ac:dyDescent="0.25">
      <c r="A10">
        <v>337</v>
      </c>
      <c r="B10" t="s">
        <v>102</v>
      </c>
      <c r="C10">
        <v>5</v>
      </c>
      <c r="D10">
        <v>3</v>
      </c>
      <c r="E10">
        <v>3</v>
      </c>
      <c r="F10">
        <v>0</v>
      </c>
      <c r="G10">
        <v>4</v>
      </c>
      <c r="H10" t="s">
        <v>5</v>
      </c>
      <c r="I10">
        <v>1</v>
      </c>
      <c r="J10">
        <v>1</v>
      </c>
      <c r="K10" t="str">
        <f>CONCATENATE(B10,A10)</f>
        <v>Углерода оксид (Углерод окись; углерод моноокись; угарный газ)337</v>
      </c>
      <c r="L10">
        <v>46</v>
      </c>
      <c r="M10" t="s">
        <v>167</v>
      </c>
    </row>
    <row r="11" spans="1:13" ht="33" customHeight="1" x14ac:dyDescent="0.25">
      <c r="A11">
        <v>342</v>
      </c>
      <c r="B11" s="13" t="s">
        <v>103</v>
      </c>
      <c r="C11">
        <v>0.02</v>
      </c>
      <c r="D11">
        <v>1.4E-2</v>
      </c>
      <c r="E11">
        <v>5.0000000000000001E-3</v>
      </c>
      <c r="F11">
        <v>0</v>
      </c>
      <c r="G11">
        <v>2</v>
      </c>
      <c r="H11" t="s">
        <v>5</v>
      </c>
      <c r="I11">
        <v>1</v>
      </c>
      <c r="J11">
        <v>1</v>
      </c>
      <c r="K11" t="str">
        <f>CONCATENATE(B11,A11)</f>
        <v>Фтористые газообразные соединения (в пересчете на фтор): - Гидрофторид (Водород фторид; фтороводород)
342</v>
      </c>
      <c r="L11">
        <v>49</v>
      </c>
      <c r="M11" s="13" t="s">
        <v>252</v>
      </c>
    </row>
    <row r="12" spans="1:13" ht="24" customHeight="1" x14ac:dyDescent="0.25">
      <c r="A12">
        <v>344</v>
      </c>
      <c r="B12" t="s">
        <v>104</v>
      </c>
      <c r="C12">
        <v>0.2</v>
      </c>
      <c r="D12">
        <v>0.03</v>
      </c>
      <c r="E12">
        <v>0</v>
      </c>
      <c r="F12">
        <v>0</v>
      </c>
      <c r="G12">
        <v>2</v>
      </c>
      <c r="H12" t="s">
        <v>4</v>
      </c>
      <c r="I12">
        <v>1</v>
      </c>
      <c r="J12">
        <v>1</v>
      </c>
      <c r="K12" t="str">
        <f>CONCATENATE(B12,A12)</f>
        <v>Фториды неорганические плохо растворимые - (алюминия фторид, кальция фторид, натрия гексафторалюминат)344</v>
      </c>
      <c r="L12">
        <v>50</v>
      </c>
      <c r="M12" t="s">
        <v>253</v>
      </c>
    </row>
    <row r="13" spans="1:13" x14ac:dyDescent="0.25">
      <c r="A13">
        <v>410</v>
      </c>
      <c r="B13" t="s">
        <v>7</v>
      </c>
      <c r="C13">
        <v>0</v>
      </c>
      <c r="D13">
        <v>0</v>
      </c>
      <c r="F13">
        <v>50</v>
      </c>
      <c r="G13">
        <v>0</v>
      </c>
      <c r="H13" t="s">
        <v>5</v>
      </c>
      <c r="I13">
        <v>1</v>
      </c>
      <c r="J13">
        <v>1</v>
      </c>
      <c r="K13" t="str">
        <f>CONCATENATE(B13,A13)</f>
        <v>Метан410</v>
      </c>
      <c r="L13">
        <v>33</v>
      </c>
      <c r="M13" t="s">
        <v>7</v>
      </c>
    </row>
    <row r="14" spans="1:13" x14ac:dyDescent="0.25">
      <c r="A14">
        <v>602</v>
      </c>
      <c r="B14" t="s">
        <v>105</v>
      </c>
      <c r="C14">
        <v>0.3</v>
      </c>
      <c r="D14">
        <v>0.06</v>
      </c>
      <c r="E14">
        <v>5.0000000000000001E-3</v>
      </c>
      <c r="F14">
        <v>0</v>
      </c>
      <c r="G14">
        <v>2</v>
      </c>
      <c r="H14" t="s">
        <v>5</v>
      </c>
      <c r="I14">
        <v>1</v>
      </c>
      <c r="J14">
        <v>1</v>
      </c>
      <c r="K14" t="str">
        <f>CONCATENATE(B14,A14)</f>
        <v>Бензол (Циклогексатриен; фенилгидрид)602</v>
      </c>
      <c r="L14">
        <v>67</v>
      </c>
      <c r="M14" t="s">
        <v>249</v>
      </c>
    </row>
    <row r="15" spans="1:13" ht="15.75" x14ac:dyDescent="0.25">
      <c r="A15">
        <v>616</v>
      </c>
      <c r="B15" t="s">
        <v>106</v>
      </c>
      <c r="C15">
        <v>0.2</v>
      </c>
      <c r="D15">
        <v>0</v>
      </c>
      <c r="E15">
        <v>0.1</v>
      </c>
      <c r="F15">
        <v>0</v>
      </c>
      <c r="G15">
        <v>3</v>
      </c>
      <c r="H15" t="s">
        <v>5</v>
      </c>
      <c r="I15">
        <v>1</v>
      </c>
      <c r="J15">
        <v>1</v>
      </c>
      <c r="K15" t="str">
        <f>CONCATENATE(B15,A15)</f>
        <v>Диметилбензол (смесь о-, м-, п- изомеров) (Метилтолуол)616</v>
      </c>
      <c r="L15">
        <v>68</v>
      </c>
      <c r="M15" s="289" t="s">
        <v>344</v>
      </c>
    </row>
    <row r="16" spans="1:13" x14ac:dyDescent="0.25">
      <c r="A16">
        <v>621</v>
      </c>
      <c r="B16" t="s">
        <v>107</v>
      </c>
      <c r="C16">
        <v>0.6</v>
      </c>
      <c r="D16">
        <v>0</v>
      </c>
      <c r="E16">
        <v>0.4</v>
      </c>
      <c r="F16">
        <v>0</v>
      </c>
      <c r="G16">
        <v>3</v>
      </c>
      <c r="H16" t="s">
        <v>5</v>
      </c>
      <c r="I16">
        <v>1</v>
      </c>
      <c r="J16">
        <v>1</v>
      </c>
      <c r="K16" t="str">
        <f>CONCATENATE(B16,A16)</f>
        <v>Метилбензол (Фенилметан)621</v>
      </c>
      <c r="L16">
        <v>70</v>
      </c>
      <c r="M16" t="s">
        <v>273</v>
      </c>
    </row>
    <row r="17" spans="1:13" x14ac:dyDescent="0.25">
      <c r="A17">
        <v>703</v>
      </c>
      <c r="B17" t="s">
        <v>8</v>
      </c>
      <c r="C17">
        <v>0</v>
      </c>
      <c r="D17">
        <v>9.9999999999999995E-7</v>
      </c>
      <c r="E17">
        <v>9.9999999999999995E-7</v>
      </c>
      <c r="F17">
        <v>0</v>
      </c>
      <c r="G17">
        <v>1</v>
      </c>
      <c r="H17" t="s">
        <v>4</v>
      </c>
      <c r="I17">
        <v>1</v>
      </c>
      <c r="J17">
        <v>1</v>
      </c>
      <c r="K17" t="str">
        <f>CONCATENATE(B17,A17)</f>
        <v>Бенз/а/пирен703</v>
      </c>
      <c r="L17">
        <v>7</v>
      </c>
      <c r="M17" t="s">
        <v>161</v>
      </c>
    </row>
    <row r="18" spans="1:13" x14ac:dyDescent="0.25">
      <c r="A18">
        <v>1034</v>
      </c>
      <c r="B18" t="s">
        <v>132</v>
      </c>
      <c r="C18">
        <v>0</v>
      </c>
      <c r="D18">
        <v>0</v>
      </c>
      <c r="F18">
        <v>3.0000000000000001E-3</v>
      </c>
      <c r="G18">
        <v>0</v>
      </c>
      <c r="H18" t="s">
        <v>5</v>
      </c>
      <c r="I18" t="s">
        <v>133</v>
      </c>
      <c r="J18">
        <v>1</v>
      </c>
      <c r="K18" t="str">
        <f>CONCATENATE(B18,A18)</f>
        <v>Пропиленгликоль1034</v>
      </c>
      <c r="L18">
        <v>0</v>
      </c>
    </row>
    <row r="19" spans="1:13" x14ac:dyDescent="0.25">
      <c r="A19">
        <v>415</v>
      </c>
      <c r="B19" t="s">
        <v>108</v>
      </c>
      <c r="C19">
        <v>200</v>
      </c>
      <c r="D19">
        <v>50</v>
      </c>
      <c r="E19">
        <v>0</v>
      </c>
      <c r="F19">
        <v>0</v>
      </c>
      <c r="G19">
        <v>4</v>
      </c>
      <c r="H19" t="s">
        <v>5</v>
      </c>
      <c r="I19">
        <v>1</v>
      </c>
      <c r="J19">
        <v>1</v>
      </c>
      <c r="K19" t="str">
        <f>CONCATENATE(B19,A19)</f>
        <v>Смесь предельных углеводородов C1H4-C5H12415</v>
      </c>
      <c r="L19">
        <v>56</v>
      </c>
      <c r="M19" t="s">
        <v>264</v>
      </c>
    </row>
    <row r="20" spans="1:13" x14ac:dyDescent="0.25">
      <c r="A20">
        <v>1069</v>
      </c>
      <c r="B20" t="s">
        <v>109</v>
      </c>
      <c r="C20">
        <v>5.0000000000000001E-3</v>
      </c>
      <c r="D20">
        <v>0</v>
      </c>
      <c r="E20">
        <v>0</v>
      </c>
      <c r="F20">
        <v>0</v>
      </c>
      <c r="G20">
        <v>2</v>
      </c>
      <c r="H20" t="s">
        <v>5</v>
      </c>
      <c r="I20">
        <v>1</v>
      </c>
      <c r="J20">
        <v>1</v>
      </c>
      <c r="K20" t="str">
        <f>CONCATENATE(B20,A20)</f>
        <v>Гидроксиметилбензол (смесь изомеров о-, м-, п-) (Метилфенол (смесь изомеров); гидрокситолуол (смесь изомеров)1069</v>
      </c>
      <c r="L20">
        <v>99</v>
      </c>
      <c r="M20" t="s">
        <v>293</v>
      </c>
    </row>
    <row r="21" spans="1:13" x14ac:dyDescent="0.25">
      <c r="A21">
        <v>1052</v>
      </c>
      <c r="B21" t="s">
        <v>110</v>
      </c>
      <c r="C21">
        <v>1</v>
      </c>
      <c r="D21">
        <v>0.5</v>
      </c>
      <c r="E21">
        <v>0.2</v>
      </c>
      <c r="F21">
        <v>0</v>
      </c>
      <c r="G21">
        <v>3</v>
      </c>
      <c r="H21" t="s">
        <v>5</v>
      </c>
      <c r="I21">
        <v>1</v>
      </c>
      <c r="J21">
        <v>1</v>
      </c>
      <c r="K21" t="str">
        <f>CONCATENATE(B21,A21)</f>
        <v>Метанол (Карбинол; метиловый спирт; метилгидроксид; моногидроксиметан)1052</v>
      </c>
      <c r="L21">
        <v>105</v>
      </c>
      <c r="M21" t="s">
        <v>292</v>
      </c>
    </row>
    <row r="22" spans="1:13" x14ac:dyDescent="0.25">
      <c r="A22">
        <v>1071</v>
      </c>
      <c r="B22" t="s">
        <v>111</v>
      </c>
      <c r="C22">
        <v>0.01</v>
      </c>
      <c r="D22">
        <v>6.0000000000000001E-3</v>
      </c>
      <c r="E22">
        <v>3.0000000000000001E-3</v>
      </c>
      <c r="F22">
        <v>0</v>
      </c>
      <c r="G22">
        <v>2</v>
      </c>
      <c r="H22" t="s">
        <v>5</v>
      </c>
      <c r="I22">
        <v>1</v>
      </c>
      <c r="J22">
        <v>1</v>
      </c>
      <c r="K22" t="str">
        <f>CONCATENATE(B22,A22)</f>
        <v>Гидроксибензол (фенол) (Оксибензол; фенилгидроксид; фениловый спирт; моногидроксибензол)1071</v>
      </c>
      <c r="L22">
        <v>73</v>
      </c>
      <c r="M22" t="s">
        <v>263</v>
      </c>
    </row>
    <row r="23" spans="1:13" x14ac:dyDescent="0.25">
      <c r="A23">
        <v>1210</v>
      </c>
      <c r="B23" t="s">
        <v>112</v>
      </c>
      <c r="C23">
        <v>0.1</v>
      </c>
      <c r="D23">
        <v>0</v>
      </c>
      <c r="E23">
        <v>0</v>
      </c>
      <c r="F23">
        <v>0</v>
      </c>
      <c r="G23">
        <v>4</v>
      </c>
      <c r="H23" t="s">
        <v>5</v>
      </c>
      <c r="I23">
        <v>1</v>
      </c>
      <c r="J23">
        <v>1</v>
      </c>
      <c r="K23" t="str">
        <f>CONCATENATE(B23,A23)</f>
        <v>Бутилацетат (Бутиловый эфир уксусной кислоты)1210</v>
      </c>
      <c r="L23">
        <v>0</v>
      </c>
    </row>
    <row r="24" spans="1:13" x14ac:dyDescent="0.25">
      <c r="A24">
        <v>1213</v>
      </c>
      <c r="B24" t="s">
        <v>9</v>
      </c>
      <c r="C24">
        <v>0.15</v>
      </c>
      <c r="D24">
        <v>0</v>
      </c>
      <c r="E24">
        <v>0</v>
      </c>
      <c r="F24">
        <v>0</v>
      </c>
      <c r="G24">
        <v>3</v>
      </c>
      <c r="H24" t="s">
        <v>5</v>
      </c>
      <c r="I24">
        <v>1</v>
      </c>
      <c r="J24">
        <v>1</v>
      </c>
      <c r="K24" t="str">
        <f>CONCATENATE(B24,A24)</f>
        <v>Этенилацетат (винилацетат)1213</v>
      </c>
      <c r="L24">
        <v>0</v>
      </c>
    </row>
    <row r="25" spans="1:13" x14ac:dyDescent="0.25">
      <c r="A25">
        <v>416</v>
      </c>
      <c r="B25" t="s">
        <v>113</v>
      </c>
      <c r="C25">
        <v>50</v>
      </c>
      <c r="D25">
        <v>5</v>
      </c>
      <c r="E25">
        <v>0</v>
      </c>
      <c r="F25">
        <v>0</v>
      </c>
      <c r="G25">
        <v>3</v>
      </c>
      <c r="H25" t="s">
        <v>5</v>
      </c>
      <c r="I25">
        <v>1</v>
      </c>
      <c r="J25">
        <v>1</v>
      </c>
      <c r="K25" t="str">
        <f>CONCATENATE(B25,A25)</f>
        <v>Смесь предельных углеводородов C6H14-C10H22416</v>
      </c>
      <c r="L25">
        <v>57</v>
      </c>
      <c r="M25" s="121" t="s">
        <v>265</v>
      </c>
    </row>
    <row r="26" spans="1:13" x14ac:dyDescent="0.25">
      <c r="A26">
        <v>501</v>
      </c>
      <c r="B26" t="s">
        <v>114</v>
      </c>
      <c r="C26">
        <v>1.5</v>
      </c>
      <c r="D26">
        <v>0</v>
      </c>
      <c r="E26">
        <v>0</v>
      </c>
      <c r="F26">
        <v>0</v>
      </c>
      <c r="G26">
        <v>4</v>
      </c>
      <c r="H26" t="s">
        <v>5</v>
      </c>
      <c r="I26">
        <v>1</v>
      </c>
      <c r="J26">
        <v>1</v>
      </c>
      <c r="K26" t="str">
        <f>CONCATENATE(B26,A26)</f>
        <v>Пентилены (амилены - смесь изомеров) (альфа-n-Амилен; пропилэтилен)501</v>
      </c>
      <c r="L26">
        <v>60</v>
      </c>
      <c r="M26" t="s">
        <v>272</v>
      </c>
    </row>
    <row r="27" spans="1:13" x14ac:dyDescent="0.25">
      <c r="A27">
        <v>1531</v>
      </c>
      <c r="B27" t="s">
        <v>115</v>
      </c>
      <c r="C27">
        <v>0.01</v>
      </c>
      <c r="D27">
        <v>5.0000000000000001E-3</v>
      </c>
      <c r="E27">
        <v>0</v>
      </c>
      <c r="F27">
        <v>0</v>
      </c>
      <c r="G27">
        <v>3</v>
      </c>
      <c r="H27" t="s">
        <v>5</v>
      </c>
      <c r="I27">
        <v>1</v>
      </c>
      <c r="J27">
        <v>1</v>
      </c>
      <c r="K27" t="str">
        <f>CONCATENATE(B27,A27)</f>
        <v>Гексановая кислота (Капроновая кислота)1531</v>
      </c>
      <c r="L27">
        <v>137</v>
      </c>
      <c r="M27" t="s">
        <v>271</v>
      </c>
    </row>
    <row r="28" spans="1:13" x14ac:dyDescent="0.25">
      <c r="A28">
        <v>627</v>
      </c>
      <c r="B28" t="s">
        <v>116</v>
      </c>
      <c r="C28">
        <v>0.02</v>
      </c>
      <c r="D28">
        <v>0</v>
      </c>
      <c r="E28">
        <v>0.04</v>
      </c>
      <c r="F28">
        <v>0</v>
      </c>
      <c r="G28">
        <v>3</v>
      </c>
      <c r="H28" t="s">
        <v>5</v>
      </c>
      <c r="I28">
        <v>1</v>
      </c>
      <c r="J28">
        <v>1</v>
      </c>
      <c r="K28" t="str">
        <f>CONCATENATE(B28,A28)</f>
        <v>Этилбензол (Фенилэтан)627</v>
      </c>
      <c r="L28">
        <v>74</v>
      </c>
      <c r="M28" t="s">
        <v>329</v>
      </c>
    </row>
    <row r="29" spans="1:13" x14ac:dyDescent="0.25">
      <c r="A29">
        <v>1728</v>
      </c>
      <c r="B29" t="s">
        <v>117</v>
      </c>
      <c r="C29">
        <v>5.0000000000000002E-5</v>
      </c>
      <c r="D29">
        <v>0</v>
      </c>
      <c r="E29">
        <v>0</v>
      </c>
      <c r="F29">
        <v>0</v>
      </c>
      <c r="G29">
        <v>4</v>
      </c>
      <c r="H29" t="s">
        <v>5</v>
      </c>
      <c r="I29">
        <v>0</v>
      </c>
      <c r="J29">
        <v>1</v>
      </c>
      <c r="K29" t="str">
        <f>CONCATENATE(B29,A29)</f>
        <v>Этантиол (Меркаптоэтан; этилсульфгидрат; этилгидросульфид; тиоэтиловый спирт; тиоэтанол)1728</v>
      </c>
      <c r="M29" t="s">
        <v>170</v>
      </c>
    </row>
    <row r="30" spans="1:13" x14ac:dyDescent="0.25">
      <c r="A30">
        <v>1707</v>
      </c>
      <c r="B30" t="s">
        <v>10</v>
      </c>
      <c r="C30">
        <v>0.08</v>
      </c>
      <c r="D30">
        <v>0</v>
      </c>
      <c r="E30">
        <v>0</v>
      </c>
      <c r="F30">
        <v>0</v>
      </c>
      <c r="G30">
        <v>4</v>
      </c>
      <c r="H30" t="s">
        <v>5</v>
      </c>
      <c r="I30">
        <v>1</v>
      </c>
      <c r="J30">
        <v>1</v>
      </c>
      <c r="K30" t="str">
        <f>CONCATENATE(B30,A30)</f>
        <v>Диметилсульфид1707</v>
      </c>
      <c r="L30">
        <v>146</v>
      </c>
      <c r="M30" t="s">
        <v>10</v>
      </c>
    </row>
    <row r="31" spans="1:13" x14ac:dyDescent="0.25">
      <c r="A31">
        <v>1715</v>
      </c>
      <c r="B31" t="s">
        <v>11</v>
      </c>
      <c r="C31">
        <v>6.0000000000000001E-3</v>
      </c>
      <c r="D31">
        <v>0</v>
      </c>
      <c r="E31">
        <v>0</v>
      </c>
      <c r="F31">
        <v>0</v>
      </c>
      <c r="G31">
        <v>4</v>
      </c>
      <c r="H31" t="s">
        <v>5</v>
      </c>
      <c r="I31">
        <v>1</v>
      </c>
      <c r="J31">
        <v>1</v>
      </c>
      <c r="K31" t="str">
        <f>CONCATENATE(B31,A31)</f>
        <v>Метантиол (метилмеркаптан)1715</v>
      </c>
      <c r="L31">
        <v>34</v>
      </c>
      <c r="M31" t="s">
        <v>257</v>
      </c>
    </row>
    <row r="32" spans="1:13" x14ac:dyDescent="0.25">
      <c r="A32">
        <v>1849</v>
      </c>
      <c r="B32" t="s">
        <v>128</v>
      </c>
      <c r="C32">
        <v>4.0000000000000001E-3</v>
      </c>
      <c r="D32">
        <v>1E-3</v>
      </c>
      <c r="E32">
        <v>0</v>
      </c>
      <c r="F32">
        <v>0</v>
      </c>
      <c r="G32">
        <v>2</v>
      </c>
      <c r="H32" t="s">
        <v>5</v>
      </c>
      <c r="I32">
        <v>0</v>
      </c>
      <c r="J32">
        <v>1</v>
      </c>
      <c r="K32" t="str">
        <f>CONCATENATE(B32,A32)</f>
        <v>Метиламин (Аминометан; метанамин)1849</v>
      </c>
      <c r="L32">
        <v>0</v>
      </c>
      <c r="M32" t="s">
        <v>170</v>
      </c>
    </row>
    <row r="33" spans="1:13" x14ac:dyDescent="0.25">
      <c r="A33">
        <v>2754</v>
      </c>
      <c r="B33" t="s">
        <v>118</v>
      </c>
      <c r="C33">
        <v>1</v>
      </c>
      <c r="D33">
        <v>0</v>
      </c>
      <c r="F33">
        <v>0</v>
      </c>
      <c r="G33">
        <v>4</v>
      </c>
      <c r="H33" t="s">
        <v>5</v>
      </c>
      <c r="I33">
        <v>1</v>
      </c>
      <c r="J33">
        <v>1</v>
      </c>
      <c r="K33" t="str">
        <f>CONCATENATE(B33,A33)</f>
        <v>Алканы C12-19 (в пересчете на С)2754</v>
      </c>
      <c r="L33">
        <v>58</v>
      </c>
      <c r="M33" t="s">
        <v>168</v>
      </c>
    </row>
    <row r="34" spans="1:13" x14ac:dyDescent="0.25">
      <c r="A34">
        <v>2757</v>
      </c>
      <c r="B34" t="s">
        <v>270</v>
      </c>
      <c r="C34">
        <v>0</v>
      </c>
      <c r="D34">
        <v>0</v>
      </c>
      <c r="F34">
        <v>1</v>
      </c>
      <c r="G34">
        <v>0</v>
      </c>
      <c r="H34" t="s">
        <v>5</v>
      </c>
      <c r="I34">
        <v>1</v>
      </c>
      <c r="J34">
        <v>1</v>
      </c>
      <c r="K34" t="str">
        <f>CONCATENATE(B34,A34)</f>
        <v>Уайт-спирит2757</v>
      </c>
      <c r="L34">
        <v>160</v>
      </c>
      <c r="M34" t="s">
        <v>270</v>
      </c>
    </row>
    <row r="35" spans="1:13" x14ac:dyDescent="0.25">
      <c r="A35">
        <v>1535</v>
      </c>
      <c r="B35" s="1" t="s">
        <v>123</v>
      </c>
      <c r="C35">
        <v>0</v>
      </c>
      <c r="D35">
        <v>0.01</v>
      </c>
      <c r="E35">
        <v>0</v>
      </c>
      <c r="F35">
        <v>0</v>
      </c>
      <c r="G35">
        <v>3</v>
      </c>
      <c r="H35" t="s">
        <v>4</v>
      </c>
      <c r="I35">
        <v>1</v>
      </c>
      <c r="J35">
        <v>1</v>
      </c>
      <c r="K35" t="str">
        <f>CONCATENATE(B35,A35)</f>
        <v>2-Метилпроп-2-еновая кислота1535</v>
      </c>
      <c r="L35">
        <v>0</v>
      </c>
    </row>
    <row r="36" spans="1:13" x14ac:dyDescent="0.25">
      <c r="A36">
        <v>2603</v>
      </c>
      <c r="B36" s="1" t="s">
        <v>12</v>
      </c>
      <c r="C36">
        <v>0</v>
      </c>
      <c r="D36">
        <v>0</v>
      </c>
      <c r="F36">
        <v>5000</v>
      </c>
      <c r="G36">
        <v>0</v>
      </c>
      <c r="H36" t="s">
        <v>4</v>
      </c>
      <c r="I36">
        <v>0</v>
      </c>
      <c r="J36">
        <v>1</v>
      </c>
      <c r="K36" t="str">
        <f>CONCATENATE(B36,A36)</f>
        <v>Микроорганизмы2603</v>
      </c>
      <c r="L36">
        <v>0</v>
      </c>
      <c r="M36" t="s">
        <v>170</v>
      </c>
    </row>
    <row r="37" spans="1:13" x14ac:dyDescent="0.25">
      <c r="A37">
        <v>2902</v>
      </c>
      <c r="B37" t="s">
        <v>13</v>
      </c>
      <c r="C37">
        <v>0.5</v>
      </c>
      <c r="D37">
        <v>0.15</v>
      </c>
      <c r="E37">
        <v>7.4999999999999997E-2</v>
      </c>
      <c r="F37">
        <v>0</v>
      </c>
      <c r="G37">
        <v>3</v>
      </c>
      <c r="H37" t="s">
        <v>4</v>
      </c>
      <c r="I37">
        <v>1</v>
      </c>
      <c r="J37">
        <v>3</v>
      </c>
      <c r="K37" t="str">
        <f>CONCATENATE(B37,A37)</f>
        <v>Взвешенные вещества2902</v>
      </c>
      <c r="L37">
        <v>12</v>
      </c>
      <c r="M37" t="s">
        <v>13</v>
      </c>
    </row>
    <row r="38" spans="1:13" x14ac:dyDescent="0.25">
      <c r="A38">
        <v>2908</v>
      </c>
      <c r="B38" t="s">
        <v>122</v>
      </c>
      <c r="C38">
        <v>0.3</v>
      </c>
      <c r="D38">
        <v>0.1</v>
      </c>
      <c r="F38">
        <v>0</v>
      </c>
      <c r="G38">
        <v>3</v>
      </c>
      <c r="H38" t="s">
        <v>4</v>
      </c>
      <c r="I38">
        <v>1</v>
      </c>
      <c r="J38">
        <v>3</v>
      </c>
      <c r="K38" t="str">
        <f>CONCATENATE(B38,A38)</f>
        <v>Пыль неорганическая, содержащая двуокись кремния, в %: - 70-202908</v>
      </c>
      <c r="L38">
        <v>37</v>
      </c>
      <c r="M38" s="121" t="s">
        <v>246</v>
      </c>
    </row>
    <row r="39" spans="1:13" x14ac:dyDescent="0.25">
      <c r="A39">
        <v>2909</v>
      </c>
      <c r="B39" t="s">
        <v>121</v>
      </c>
      <c r="C39">
        <v>0.5</v>
      </c>
      <c r="D39">
        <v>0.15</v>
      </c>
      <c r="F39">
        <v>0</v>
      </c>
      <c r="G39">
        <v>3</v>
      </c>
      <c r="H39" t="s">
        <v>4</v>
      </c>
      <c r="I39">
        <v>1</v>
      </c>
      <c r="J39">
        <v>3</v>
      </c>
      <c r="K39" t="str">
        <f>CONCATENATE(B39,A39)</f>
        <v>Пыль неорганическая, содержащая двуокись кремния, в %: - менее 202909</v>
      </c>
      <c r="L39">
        <v>37</v>
      </c>
      <c r="M39" s="121" t="s">
        <v>246</v>
      </c>
    </row>
    <row r="40" spans="1:13" x14ac:dyDescent="0.25">
      <c r="A40">
        <v>2920</v>
      </c>
      <c r="B40" t="s">
        <v>120</v>
      </c>
      <c r="C40">
        <v>0</v>
      </c>
      <c r="D40">
        <v>0</v>
      </c>
      <c r="F40">
        <v>0.03</v>
      </c>
      <c r="G40">
        <v>0</v>
      </c>
      <c r="H40" t="s">
        <v>4</v>
      </c>
      <c r="I40">
        <v>0</v>
      </c>
      <c r="J40">
        <v>3</v>
      </c>
      <c r="K40" t="str">
        <f>CONCATENATE(B40,A40)</f>
        <v>Пыль меховая (шерстяная, пуховая)2920</v>
      </c>
      <c r="L40">
        <v>0</v>
      </c>
      <c r="M40" s="121" t="s">
        <v>170</v>
      </c>
    </row>
    <row r="41" spans="1:13" ht="45" x14ac:dyDescent="0.25">
      <c r="A41">
        <v>2930</v>
      </c>
      <c r="B41" s="13" t="s">
        <v>119</v>
      </c>
      <c r="C41">
        <v>0</v>
      </c>
      <c r="D41">
        <v>0</v>
      </c>
      <c r="F41">
        <v>0.04</v>
      </c>
      <c r="G41">
        <v>0</v>
      </c>
      <c r="H41" t="s">
        <v>4</v>
      </c>
      <c r="I41">
        <v>0</v>
      </c>
      <c r="J41">
        <v>3</v>
      </c>
      <c r="K41" t="str">
        <f>CONCATENATE(B41,A41)</f>
        <v xml:space="preserve"> 
Пыль абразивная2930</v>
      </c>
      <c r="L41">
        <v>0</v>
      </c>
      <c r="M41" t="s">
        <v>170</v>
      </c>
    </row>
    <row r="42" spans="1:13" x14ac:dyDescent="0.25">
      <c r="A42">
        <v>1317</v>
      </c>
      <c r="B42" t="s">
        <v>124</v>
      </c>
      <c r="C42">
        <v>0.01</v>
      </c>
      <c r="D42">
        <v>0</v>
      </c>
      <c r="F42">
        <v>5.0000000000000001E-3</v>
      </c>
      <c r="G42">
        <v>3</v>
      </c>
      <c r="H42" t="s">
        <v>5</v>
      </c>
      <c r="I42">
        <v>1</v>
      </c>
      <c r="J42">
        <v>1</v>
      </c>
      <c r="K42" t="str">
        <f>CONCATENATE(B42,A42)</f>
        <v>Ацетальдегид (Уксусный альдегид)1317</v>
      </c>
      <c r="L42">
        <v>122</v>
      </c>
      <c r="M42" t="s">
        <v>250</v>
      </c>
    </row>
    <row r="43" spans="1:13" x14ac:dyDescent="0.25">
      <c r="A43">
        <v>2704</v>
      </c>
      <c r="B43" t="s">
        <v>125</v>
      </c>
      <c r="C43">
        <v>5</v>
      </c>
      <c r="D43">
        <v>1.5</v>
      </c>
      <c r="E43">
        <v>0</v>
      </c>
      <c r="F43">
        <v>0</v>
      </c>
      <c r="G43">
        <v>4</v>
      </c>
      <c r="H43" t="s">
        <v>5</v>
      </c>
      <c r="I43">
        <v>1</v>
      </c>
      <c r="J43">
        <v>1</v>
      </c>
      <c r="K43" t="str">
        <f>CONCATENATE(B43,A43)</f>
        <v>Бензин (нефтяной, малосернистый) (в пересчете на углерод)2704</v>
      </c>
      <c r="L43">
        <v>154</v>
      </c>
      <c r="M43" t="s">
        <v>239</v>
      </c>
    </row>
    <row r="44" spans="1:13" ht="60" x14ac:dyDescent="0.25">
      <c r="A44">
        <v>1042</v>
      </c>
      <c r="B44" s="13" t="s">
        <v>126</v>
      </c>
      <c r="C44">
        <v>0.1</v>
      </c>
      <c r="D44">
        <v>0</v>
      </c>
      <c r="E44">
        <v>0</v>
      </c>
      <c r="F44">
        <v>0</v>
      </c>
      <c r="G44">
        <v>3</v>
      </c>
      <c r="H44" t="s">
        <v>5</v>
      </c>
      <c r="I44">
        <v>1</v>
      </c>
      <c r="J44">
        <v>1</v>
      </c>
      <c r="K44" t="str">
        <f>CONCATENATE(B44,A44)</f>
        <v xml:space="preserve"> 
Бутан-1-ол (Бутиловый спирт)1042</v>
      </c>
      <c r="L44">
        <v>101</v>
      </c>
      <c r="M44" s="13" t="s">
        <v>256</v>
      </c>
    </row>
    <row r="45" spans="1:13" x14ac:dyDescent="0.25">
      <c r="A45">
        <v>143</v>
      </c>
      <c r="B45" t="s">
        <v>127</v>
      </c>
      <c r="C45">
        <v>0.01</v>
      </c>
      <c r="D45">
        <v>1E-3</v>
      </c>
      <c r="E45">
        <v>5.0000000000000002E-5</v>
      </c>
      <c r="F45">
        <v>0</v>
      </c>
      <c r="G45">
        <v>2</v>
      </c>
      <c r="H45" t="s">
        <v>4</v>
      </c>
      <c r="I45">
        <v>1</v>
      </c>
      <c r="J45">
        <v>1</v>
      </c>
      <c r="K45" t="str">
        <f>CONCATENATE(B45,A45)</f>
        <v>Марганец и его соединения/в пересчете на марганец (IV) оксид/143</v>
      </c>
      <c r="L45">
        <v>31</v>
      </c>
      <c r="M45" t="s">
        <v>165</v>
      </c>
    </row>
    <row r="46" spans="1:13" ht="45" x14ac:dyDescent="0.25">
      <c r="A46">
        <v>1819</v>
      </c>
      <c r="B46" s="13" t="s">
        <v>129</v>
      </c>
      <c r="C46">
        <v>5.0000000000000001E-3</v>
      </c>
      <c r="D46">
        <v>2.5000000000000001E-3</v>
      </c>
      <c r="E46">
        <v>2.0000000000000002E-5</v>
      </c>
      <c r="F46">
        <v>0</v>
      </c>
      <c r="G46">
        <v>2</v>
      </c>
      <c r="H46" t="s">
        <v>5</v>
      </c>
      <c r="I46">
        <v>1</v>
      </c>
      <c r="J46">
        <v>1</v>
      </c>
      <c r="K46" t="str">
        <f>CONCATENATE(B46,A46)</f>
        <v xml:space="preserve"> 
Диметиламин1819</v>
      </c>
      <c r="L46">
        <v>148</v>
      </c>
      <c r="M46" t="s">
        <v>255</v>
      </c>
    </row>
    <row r="47" spans="1:13" x14ac:dyDescent="0.25">
      <c r="A47">
        <v>1325</v>
      </c>
      <c r="B47" t="s">
        <v>130</v>
      </c>
      <c r="C47">
        <v>0.05</v>
      </c>
      <c r="D47">
        <v>0.01</v>
      </c>
      <c r="E47">
        <v>3.0000000000000001E-3</v>
      </c>
      <c r="F47">
        <v>0</v>
      </c>
      <c r="G47">
        <v>2</v>
      </c>
      <c r="H47" t="s">
        <v>5</v>
      </c>
      <c r="I47">
        <v>1</v>
      </c>
      <c r="J47">
        <v>1</v>
      </c>
      <c r="K47" t="str">
        <f>CONCATENATE(B47,A47)</f>
        <v>Формальдегид (Муравьиный альдегид, оксометан, метиленоксид)1325</v>
      </c>
      <c r="L47">
        <v>13</v>
      </c>
      <c r="M47" t="s">
        <v>242</v>
      </c>
    </row>
    <row r="48" spans="1:13" ht="45" x14ac:dyDescent="0.25">
      <c r="A48">
        <v>2937</v>
      </c>
      <c r="B48" s="13" t="s">
        <v>294</v>
      </c>
      <c r="C48">
        <v>0.5</v>
      </c>
      <c r="D48">
        <v>0.15</v>
      </c>
      <c r="E48">
        <v>0</v>
      </c>
      <c r="F48">
        <v>0</v>
      </c>
      <c r="G48">
        <v>3</v>
      </c>
      <c r="H48" t="s">
        <v>4</v>
      </c>
      <c r="I48">
        <v>0</v>
      </c>
      <c r="J48">
        <v>3</v>
      </c>
      <c r="K48" t="str">
        <f>CONCATENATE(B48,A48)</f>
        <v>Пыль зерновая (по массе)2937</v>
      </c>
      <c r="L48">
        <v>0</v>
      </c>
      <c r="M48" t="s">
        <v>170</v>
      </c>
    </row>
    <row r="49" spans="1:17" x14ac:dyDescent="0.25">
      <c r="A49">
        <v>322</v>
      </c>
      <c r="B49" t="s">
        <v>131</v>
      </c>
      <c r="C49">
        <v>0.3</v>
      </c>
      <c r="D49">
        <v>0.1</v>
      </c>
      <c r="E49">
        <v>1E-3</v>
      </c>
      <c r="F49">
        <v>0</v>
      </c>
      <c r="G49">
        <v>2</v>
      </c>
      <c r="H49" t="s">
        <v>5</v>
      </c>
      <c r="I49">
        <v>1</v>
      </c>
      <c r="J49">
        <v>1</v>
      </c>
      <c r="K49" t="str">
        <f>CONCATENATE(B49,A49)</f>
        <v>Серная кислота (по молекуле H2SO4)322</v>
      </c>
      <c r="L49">
        <v>42</v>
      </c>
      <c r="M49" t="s">
        <v>269</v>
      </c>
    </row>
    <row r="50" spans="1:17" ht="29.25" customHeight="1" x14ac:dyDescent="0.25">
      <c r="A50">
        <v>110</v>
      </c>
      <c r="B50" s="13" t="s">
        <v>228</v>
      </c>
      <c r="C50">
        <v>0</v>
      </c>
      <c r="D50">
        <v>2E-3</v>
      </c>
      <c r="E50">
        <v>6.9999999999999994E-5</v>
      </c>
      <c r="F50">
        <v>0</v>
      </c>
      <c r="G50">
        <v>1</v>
      </c>
      <c r="H50" t="s">
        <v>4</v>
      </c>
      <c r="I50">
        <v>1</v>
      </c>
      <c r="J50">
        <v>1</v>
      </c>
      <c r="K50" t="str">
        <f>CONCATENATE(B50,A50)</f>
        <v>диВанадий пентоксид (пыль) (Ванадиевый ангидрид)110</v>
      </c>
      <c r="L50">
        <v>9</v>
      </c>
      <c r="M50" t="s">
        <v>227</v>
      </c>
    </row>
    <row r="51" spans="1:17" ht="15.75" x14ac:dyDescent="0.25">
      <c r="A51">
        <v>316</v>
      </c>
      <c r="B51" s="143" t="s">
        <v>229</v>
      </c>
      <c r="C51">
        <v>0.2</v>
      </c>
      <c r="D51">
        <v>0.1</v>
      </c>
      <c r="E51">
        <v>2E-3</v>
      </c>
      <c r="F51">
        <v>0</v>
      </c>
      <c r="G51">
        <v>2</v>
      </c>
      <c r="H51" t="s">
        <v>5</v>
      </c>
      <c r="I51">
        <v>1</v>
      </c>
      <c r="J51">
        <v>1</v>
      </c>
      <c r="K51" t="str">
        <f>CONCATENATE(B51,A51)</f>
        <v>Гидрохлорид (по молекуле HCl) (Водород хлорид)316</v>
      </c>
      <c r="L51">
        <v>53</v>
      </c>
      <c r="M51" s="144" t="s">
        <v>230</v>
      </c>
    </row>
    <row r="52" spans="1:17" x14ac:dyDescent="0.25">
      <c r="A52">
        <v>349</v>
      </c>
      <c r="B52" s="13" t="s">
        <v>231</v>
      </c>
      <c r="C52">
        <v>0.1</v>
      </c>
      <c r="D52">
        <v>0.03</v>
      </c>
      <c r="E52">
        <v>2.0000000000000001E-4</v>
      </c>
      <c r="F52">
        <v>0</v>
      </c>
      <c r="G52">
        <v>2</v>
      </c>
      <c r="H52" t="s">
        <v>5</v>
      </c>
      <c r="I52">
        <v>1</v>
      </c>
      <c r="J52">
        <v>1</v>
      </c>
      <c r="K52" t="str">
        <f>CONCATENATE(B52,A52)</f>
        <v>Хлор349</v>
      </c>
      <c r="L52">
        <v>52</v>
      </c>
      <c r="M52" t="s">
        <v>231</v>
      </c>
    </row>
    <row r="53" spans="1:17" x14ac:dyDescent="0.25">
      <c r="A53">
        <v>138</v>
      </c>
      <c r="B53" s="143" t="s">
        <v>234</v>
      </c>
      <c r="C53">
        <v>0.4</v>
      </c>
      <c r="D53">
        <v>0.05</v>
      </c>
      <c r="E53">
        <v>0</v>
      </c>
      <c r="F53">
        <v>0</v>
      </c>
      <c r="G53">
        <v>3</v>
      </c>
      <c r="H53" t="s">
        <v>5</v>
      </c>
      <c r="I53">
        <v>1</v>
      </c>
      <c r="J53">
        <v>1</v>
      </c>
      <c r="K53" t="str">
        <f>CONCATENATE(B53,A53)</f>
        <v>Магний оксид (Окись магния)138</v>
      </c>
      <c r="L53">
        <v>30</v>
      </c>
      <c r="M53" t="s">
        <v>233</v>
      </c>
    </row>
    <row r="54" spans="1:17" x14ac:dyDescent="0.25">
      <c r="A54">
        <v>146</v>
      </c>
      <c r="B54" s="121" t="s">
        <v>235</v>
      </c>
      <c r="C54">
        <v>0</v>
      </c>
      <c r="D54">
        <v>2E-3</v>
      </c>
      <c r="E54">
        <v>2.0000000000000002E-5</v>
      </c>
      <c r="F54">
        <v>0</v>
      </c>
      <c r="G54">
        <v>2</v>
      </c>
      <c r="H54" t="s">
        <v>4</v>
      </c>
      <c r="I54">
        <v>1</v>
      </c>
      <c r="J54">
        <v>1</v>
      </c>
      <c r="K54" t="str">
        <f>CONCATENATE(B54,A54)</f>
        <v>Медь оксид (в пересчете на медь) (Медь окись; тенорит)146</v>
      </c>
      <c r="L54">
        <v>32</v>
      </c>
      <c r="M54" s="121" t="s">
        <v>236</v>
      </c>
      <c r="N54" s="121"/>
      <c r="O54" s="121"/>
      <c r="P54" s="121"/>
      <c r="Q54" s="121"/>
    </row>
    <row r="55" spans="1:17" x14ac:dyDescent="0.25">
      <c r="A55">
        <v>155</v>
      </c>
      <c r="B55" s="121" t="s">
        <v>237</v>
      </c>
      <c r="C55">
        <v>0.15</v>
      </c>
      <c r="D55">
        <v>0.05</v>
      </c>
      <c r="E55">
        <v>0</v>
      </c>
      <c r="F55">
        <v>0</v>
      </c>
      <c r="G55">
        <v>3</v>
      </c>
      <c r="H55" t="s">
        <v>4</v>
      </c>
      <c r="I55">
        <v>1</v>
      </c>
      <c r="J55">
        <v>1</v>
      </c>
      <c r="K55" t="str">
        <f>CONCATENATE(B55,A55)</f>
        <v>диНатрий карбонат (Натрий углекислый; натриевая соль угольной кислоты)155</v>
      </c>
      <c r="L55">
        <v>25</v>
      </c>
      <c r="M55" s="121" t="s">
        <v>238</v>
      </c>
    </row>
    <row r="56" spans="1:17" x14ac:dyDescent="0.25">
      <c r="A56">
        <v>203</v>
      </c>
      <c r="B56" s="121" t="s">
        <v>240</v>
      </c>
      <c r="C56">
        <v>0</v>
      </c>
      <c r="D56">
        <v>1.5E-3</v>
      </c>
      <c r="E56">
        <v>7.9999999999999996E-6</v>
      </c>
      <c r="F56">
        <v>0</v>
      </c>
      <c r="G56">
        <v>1</v>
      </c>
      <c r="H56" t="s">
        <v>4</v>
      </c>
      <c r="I56">
        <v>1</v>
      </c>
      <c r="J56">
        <v>1</v>
      </c>
      <c r="K56" t="str">
        <f>CONCATENATE(B56,A56)</f>
        <v>Хром (в пересчете на хрома (VI) оксид)203</v>
      </c>
      <c r="L56">
        <v>55</v>
      </c>
      <c r="M56" s="121" t="s">
        <v>241</v>
      </c>
    </row>
    <row r="57" spans="1:17" x14ac:dyDescent="0.25">
      <c r="A57">
        <v>3721</v>
      </c>
      <c r="B57" s="121" t="s">
        <v>243</v>
      </c>
      <c r="C57">
        <v>1</v>
      </c>
      <c r="D57">
        <v>0.4</v>
      </c>
      <c r="E57">
        <v>0</v>
      </c>
      <c r="F57">
        <v>0</v>
      </c>
      <c r="G57">
        <v>4</v>
      </c>
      <c r="H57" t="s">
        <v>4</v>
      </c>
      <c r="I57">
        <v>0</v>
      </c>
      <c r="J57">
        <v>3</v>
      </c>
      <c r="K57" t="str">
        <f>CONCATENATE(B57,A57)</f>
        <v>Пыль мучная3721</v>
      </c>
      <c r="L57">
        <v>0</v>
      </c>
      <c r="M57" s="121" t="s">
        <v>170</v>
      </c>
    </row>
    <row r="58" spans="1:17" x14ac:dyDescent="0.25">
      <c r="A58">
        <v>3706</v>
      </c>
      <c r="B58" s="121" t="s">
        <v>244</v>
      </c>
      <c r="C58">
        <v>0</v>
      </c>
      <c r="D58">
        <v>0</v>
      </c>
      <c r="E58">
        <v>0</v>
      </c>
      <c r="F58">
        <v>0.03</v>
      </c>
      <c r="G58">
        <v>0</v>
      </c>
      <c r="H58" t="s">
        <v>4</v>
      </c>
      <c r="I58">
        <v>0</v>
      </c>
      <c r="J58">
        <v>3</v>
      </c>
      <c r="K58" t="str">
        <f>CONCATENATE(B58,A58)</f>
        <v>Пыль пищевых продуктов растительного происхождения (шелухи какао-бобов, порошка какао, ядер обжаренных орехов)3706</v>
      </c>
      <c r="L58">
        <v>0</v>
      </c>
      <c r="M58" s="121" t="s">
        <v>170</v>
      </c>
    </row>
    <row r="59" spans="1:17" x14ac:dyDescent="0.25">
      <c r="A59">
        <v>2868</v>
      </c>
      <c r="B59" s="121" t="s">
        <v>245</v>
      </c>
      <c r="C59">
        <v>0</v>
      </c>
      <c r="D59">
        <v>0</v>
      </c>
      <c r="E59">
        <v>0</v>
      </c>
      <c r="F59">
        <v>0.05</v>
      </c>
      <c r="G59">
        <v>0</v>
      </c>
      <c r="H59" t="s">
        <v>5</v>
      </c>
      <c r="I59">
        <v>0</v>
      </c>
      <c r="J59">
        <v>1</v>
      </c>
      <c r="K59" t="str">
        <f>CONCATENATE(B59,A59)</f>
        <v>Эмульсол (смесь: вода - 97,6%, нитрит натрия - 0,2%, сода кальцинированная - 0,2%, масло минеральное - 2%)2868</v>
      </c>
      <c r="L59">
        <v>0</v>
      </c>
      <c r="M59" s="121" t="s">
        <v>170</v>
      </c>
    </row>
    <row r="60" spans="1:17" x14ac:dyDescent="0.25">
      <c r="A60">
        <v>2744</v>
      </c>
      <c r="B60" s="121" t="s">
        <v>247</v>
      </c>
      <c r="C60">
        <v>0</v>
      </c>
      <c r="D60">
        <v>0</v>
      </c>
      <c r="E60">
        <v>0</v>
      </c>
      <c r="F60">
        <v>0.03</v>
      </c>
      <c r="G60">
        <v>0</v>
      </c>
      <c r="H60" t="s">
        <v>4</v>
      </c>
      <c r="I60">
        <v>0</v>
      </c>
      <c r="J60">
        <v>3</v>
      </c>
      <c r="K60" t="str">
        <f>CONCATENATE(B60,A60)</f>
        <v>Синтетические моющие средства "Бриз", "Вихрь", "Лотос", "Лотос-автомат", "Юка", "Эра"2744</v>
      </c>
      <c r="L60">
        <v>0</v>
      </c>
      <c r="M60" s="121" t="s">
        <v>170</v>
      </c>
    </row>
    <row r="61" spans="1:17" x14ac:dyDescent="0.25">
      <c r="A61">
        <v>2732</v>
      </c>
      <c r="B61" s="121" t="s">
        <v>248</v>
      </c>
      <c r="C61">
        <v>0</v>
      </c>
      <c r="D61">
        <v>0</v>
      </c>
      <c r="E61">
        <v>0</v>
      </c>
      <c r="F61">
        <v>1.2</v>
      </c>
      <c r="G61">
        <v>0</v>
      </c>
      <c r="H61" t="s">
        <v>5</v>
      </c>
      <c r="I61">
        <v>1</v>
      </c>
      <c r="J61">
        <v>1</v>
      </c>
      <c r="K61" t="str">
        <f>CONCATENATE(B61,A61)</f>
        <v>Керосин (Керосин прямой перегонки; керосин дезодорированный)2732</v>
      </c>
      <c r="L61">
        <v>156</v>
      </c>
      <c r="M61" s="121" t="s">
        <v>251</v>
      </c>
    </row>
    <row r="62" spans="1:17" x14ac:dyDescent="0.25">
      <c r="A62">
        <v>1716</v>
      </c>
      <c r="B62" s="121" t="s">
        <v>258</v>
      </c>
      <c r="C62">
        <v>1.2E-2</v>
      </c>
      <c r="D62">
        <v>0</v>
      </c>
      <c r="E62">
        <v>0</v>
      </c>
      <c r="F62">
        <v>0</v>
      </c>
      <c r="G62">
        <v>4</v>
      </c>
      <c r="H62" t="s">
        <v>5</v>
      </c>
      <c r="I62">
        <v>0</v>
      </c>
      <c r="J62">
        <v>1</v>
      </c>
      <c r="K62" t="str">
        <f>CONCATENATE(B62,A62)</f>
        <v>Одорант смесь природных меркаптанов с массовым содержанием этантиола 26 - 41%, изопропантиола 38 - 47%, вторбутантиола 7 - 13%1716</v>
      </c>
      <c r="M62" s="121" t="s">
        <v>170</v>
      </c>
    </row>
    <row r="63" spans="1:17" x14ac:dyDescent="0.25">
      <c r="A63">
        <v>1555</v>
      </c>
      <c r="B63" s="121" t="s">
        <v>259</v>
      </c>
      <c r="C63">
        <v>0.2</v>
      </c>
      <c r="D63">
        <v>0.06</v>
      </c>
      <c r="E63">
        <v>0</v>
      </c>
      <c r="F63">
        <v>0</v>
      </c>
      <c r="G63">
        <v>3</v>
      </c>
      <c r="H63" t="s">
        <v>5</v>
      </c>
      <c r="I63">
        <v>1</v>
      </c>
      <c r="J63">
        <v>1</v>
      </c>
      <c r="K63" t="str">
        <f>CONCATENATE(B63,A63)</f>
        <v>Этановая кислота (Метанкарбоновая кислота)1555</v>
      </c>
      <c r="L63">
        <v>140</v>
      </c>
      <c r="M63" s="121" t="s">
        <v>260</v>
      </c>
    </row>
    <row r="64" spans="1:17" x14ac:dyDescent="0.25">
      <c r="A64">
        <v>1232</v>
      </c>
      <c r="B64" s="121" t="s">
        <v>261</v>
      </c>
      <c r="C64">
        <v>0.1</v>
      </c>
      <c r="D64">
        <v>0.01</v>
      </c>
      <c r="E64">
        <v>0</v>
      </c>
      <c r="F64">
        <v>0</v>
      </c>
      <c r="G64">
        <v>3</v>
      </c>
      <c r="H64" t="s">
        <v>5</v>
      </c>
      <c r="I64">
        <v>1</v>
      </c>
      <c r="J64">
        <v>1</v>
      </c>
      <c r="K64" t="str">
        <f>CONCATENATE(B64,A64)</f>
        <v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метилпропилен-2-карбоксилат)1232</v>
      </c>
      <c r="L64">
        <v>117</v>
      </c>
      <c r="M64" s="121" t="s">
        <v>262</v>
      </c>
    </row>
    <row r="65" spans="1:13" x14ac:dyDescent="0.25">
      <c r="A65">
        <v>416</v>
      </c>
      <c r="B65" s="121" t="s">
        <v>113</v>
      </c>
      <c r="C65">
        <v>50</v>
      </c>
      <c r="D65">
        <v>5</v>
      </c>
      <c r="E65">
        <v>0</v>
      </c>
      <c r="F65">
        <v>0</v>
      </c>
      <c r="G65">
        <v>3</v>
      </c>
      <c r="H65" t="s">
        <v>5</v>
      </c>
      <c r="I65">
        <v>1</v>
      </c>
      <c r="J65">
        <v>1</v>
      </c>
      <c r="K65" t="str">
        <f>CONCATENATE(B65,A65)</f>
        <v>Смесь предельных углеводородов C6H14-C10H22416</v>
      </c>
      <c r="L65">
        <v>57</v>
      </c>
      <c r="M65" s="121" t="s">
        <v>265</v>
      </c>
    </row>
    <row r="66" spans="1:13" x14ac:dyDescent="0.25">
      <c r="A66">
        <v>2735</v>
      </c>
      <c r="B66" s="121" t="s">
        <v>267</v>
      </c>
      <c r="C66">
        <v>0</v>
      </c>
      <c r="D66">
        <v>0</v>
      </c>
      <c r="E66">
        <v>0</v>
      </c>
      <c r="F66">
        <v>0.05</v>
      </c>
      <c r="G66">
        <v>0</v>
      </c>
      <c r="H66" t="s">
        <v>5</v>
      </c>
      <c r="I66">
        <v>1</v>
      </c>
      <c r="J66">
        <v>1</v>
      </c>
      <c r="K66" t="str">
        <f>CONCATENATE(B66,A66)</f>
        <v>Масло минеральное нефтяное (веретенное, машинное, цилиндровое и др.)2735</v>
      </c>
      <c r="L66">
        <v>157</v>
      </c>
      <c r="M66" s="121" t="s">
        <v>266</v>
      </c>
    </row>
    <row r="67" spans="1:13" x14ac:dyDescent="0.25">
      <c r="A67">
        <v>2907</v>
      </c>
      <c r="B67" s="121" t="s">
        <v>268</v>
      </c>
      <c r="C67">
        <v>0.15</v>
      </c>
      <c r="D67">
        <v>0.05</v>
      </c>
      <c r="E67">
        <v>0</v>
      </c>
      <c r="F67">
        <v>0</v>
      </c>
      <c r="G67">
        <v>3</v>
      </c>
      <c r="H67" t="s">
        <v>4</v>
      </c>
      <c r="I67">
        <v>1</v>
      </c>
      <c r="J67">
        <v>3</v>
      </c>
      <c r="K67" t="str">
        <f>CONCATENATE(B67,A67)</f>
        <v>Пыль неорганическая, содержащая двуокись кремния, в %: - более 70 (динас и др.)2907</v>
      </c>
      <c r="L67">
        <v>37</v>
      </c>
      <c r="M67" t="s">
        <v>246</v>
      </c>
    </row>
    <row r="68" spans="1:13" x14ac:dyDescent="0.25">
      <c r="A68">
        <v>1246</v>
      </c>
      <c r="B68" s="155" t="s">
        <v>290</v>
      </c>
      <c r="C68">
        <v>0</v>
      </c>
      <c r="D68">
        <v>0</v>
      </c>
      <c r="E68">
        <v>0</v>
      </c>
      <c r="F68">
        <v>0.02</v>
      </c>
      <c r="G68">
        <v>0</v>
      </c>
      <c r="H68" t="s">
        <v>5</v>
      </c>
      <c r="I68">
        <v>0</v>
      </c>
      <c r="J68">
        <v>1</v>
      </c>
      <c r="K68" t="str">
        <f>CONCATENATE(B68,A68)</f>
        <v>Этилформиат (Муравьиноэтиловый эфир, этилметаноат)1246</v>
      </c>
      <c r="L68">
        <v>0</v>
      </c>
      <c r="M68" t="s">
        <v>170</v>
      </c>
    </row>
    <row r="69" spans="1:13" x14ac:dyDescent="0.25">
      <c r="A69">
        <v>1314</v>
      </c>
      <c r="B69" s="155" t="s">
        <v>291</v>
      </c>
      <c r="C69">
        <v>0.01</v>
      </c>
      <c r="D69">
        <v>0</v>
      </c>
      <c r="E69">
        <v>0</v>
      </c>
      <c r="F69">
        <v>0</v>
      </c>
      <c r="G69">
        <v>3</v>
      </c>
      <c r="H69" t="s">
        <v>5</v>
      </c>
      <c r="I69">
        <v>0</v>
      </c>
      <c r="J69">
        <v>1</v>
      </c>
      <c r="K69" t="str">
        <f>CONCATENATE(B69,A69)</f>
        <v>Пропаналъ (Пропиональдегид, метилацетальдегид)1314</v>
      </c>
      <c r="L69">
        <v>0</v>
      </c>
      <c r="M69" t="s">
        <v>170</v>
      </c>
    </row>
    <row r="70" spans="1:13" x14ac:dyDescent="0.25">
      <c r="A70">
        <v>6204</v>
      </c>
      <c r="B70" s="155" t="s">
        <v>302</v>
      </c>
      <c r="C70">
        <v>1.6</v>
      </c>
      <c r="D70">
        <v>0.16</v>
      </c>
      <c r="E70">
        <v>0.16</v>
      </c>
      <c r="F70">
        <v>0</v>
      </c>
      <c r="G70">
        <v>3</v>
      </c>
      <c r="H70" t="s">
        <v>5</v>
      </c>
      <c r="I70">
        <v>1</v>
      </c>
      <c r="J70">
        <v>1</v>
      </c>
      <c r="K70" t="str">
        <f>B70</f>
        <v>(2) 301  330</v>
      </c>
      <c r="L70">
        <v>0</v>
      </c>
      <c r="M70" t="str">
        <f>B70</f>
        <v>(2) 301  330</v>
      </c>
    </row>
    <row r="71" spans="1:13" x14ac:dyDescent="0.25">
      <c r="A71">
        <v>6035</v>
      </c>
      <c r="B71" s="185" t="s">
        <v>310</v>
      </c>
      <c r="C71">
        <v>1</v>
      </c>
      <c r="D71">
        <v>0.1</v>
      </c>
      <c r="E71">
        <v>0.1</v>
      </c>
      <c r="F71">
        <v>0</v>
      </c>
      <c r="G71">
        <v>3</v>
      </c>
      <c r="H71" t="s">
        <v>5</v>
      </c>
      <c r="I71">
        <v>1</v>
      </c>
      <c r="J71">
        <v>1</v>
      </c>
      <c r="K71" t="str">
        <f>B71</f>
        <v>(2) 333  1325</v>
      </c>
      <c r="L71">
        <v>0</v>
      </c>
      <c r="M71" t="str">
        <f>B71</f>
        <v>(2) 333  1325</v>
      </c>
    </row>
    <row r="72" spans="1:13" x14ac:dyDescent="0.25">
      <c r="A72">
        <v>1401</v>
      </c>
      <c r="B72" t="s">
        <v>311</v>
      </c>
      <c r="C72">
        <v>0.35</v>
      </c>
      <c r="D72">
        <v>0</v>
      </c>
      <c r="E72">
        <v>0</v>
      </c>
      <c r="F72">
        <v>0</v>
      </c>
      <c r="G72">
        <v>4</v>
      </c>
      <c r="H72" t="s">
        <v>5</v>
      </c>
      <c r="I72">
        <v>0</v>
      </c>
      <c r="J72">
        <v>1</v>
      </c>
      <c r="K72" t="str">
        <f>CONCATENATE(B72,A72)</f>
        <v>Пропан-2-он (Диметилкетон; диметилформальдегид)1401</v>
      </c>
      <c r="L72">
        <v>0</v>
      </c>
      <c r="M72" t="s">
        <v>170</v>
      </c>
    </row>
    <row r="73" spans="1:13" x14ac:dyDescent="0.25">
      <c r="A73">
        <v>1061</v>
      </c>
      <c r="B73" t="s">
        <v>312</v>
      </c>
      <c r="C73">
        <v>5</v>
      </c>
      <c r="D73">
        <v>0</v>
      </c>
      <c r="E73">
        <v>0</v>
      </c>
      <c r="F73">
        <v>0</v>
      </c>
      <c r="G73">
        <v>4</v>
      </c>
      <c r="H73" t="s">
        <v>5</v>
      </c>
      <c r="I73">
        <v>1</v>
      </c>
      <c r="J73">
        <v>1</v>
      </c>
      <c r="K73" t="str">
        <f>CONCATENATE(B73,A73)</f>
        <v>Этанол (Этиловый спирт; метилкарбинол)1061</v>
      </c>
      <c r="L73">
        <v>107</v>
      </c>
      <c r="M73" t="s">
        <v>314</v>
      </c>
    </row>
    <row r="74" spans="1:13" x14ac:dyDescent="0.25">
      <c r="A74">
        <v>2936</v>
      </c>
      <c r="B74" t="s">
        <v>313</v>
      </c>
      <c r="C74">
        <v>0</v>
      </c>
      <c r="D74">
        <v>0</v>
      </c>
      <c r="E74">
        <v>0</v>
      </c>
      <c r="F74">
        <v>0.5</v>
      </c>
      <c r="G74">
        <v>0</v>
      </c>
      <c r="H74" t="s">
        <v>4</v>
      </c>
      <c r="I74">
        <v>0</v>
      </c>
      <c r="J74">
        <v>3</v>
      </c>
      <c r="K74" t="str">
        <f>CONCATENATE(B74,A74)</f>
        <v>Пыль древесная2936</v>
      </c>
      <c r="L74">
        <v>0</v>
      </c>
      <c r="M74" t="s">
        <v>170</v>
      </c>
    </row>
    <row r="75" spans="1:13" x14ac:dyDescent="0.25">
      <c r="A75">
        <v>2752</v>
      </c>
      <c r="B75" t="s">
        <v>270</v>
      </c>
      <c r="C75">
        <v>0</v>
      </c>
      <c r="D75">
        <v>0</v>
      </c>
      <c r="E75">
        <v>0</v>
      </c>
      <c r="F75">
        <v>1</v>
      </c>
      <c r="G75">
        <v>0</v>
      </c>
      <c r="H75" t="s">
        <v>5</v>
      </c>
      <c r="I75">
        <v>1</v>
      </c>
      <c r="J75">
        <v>1</v>
      </c>
      <c r="K75" t="str">
        <f>CONCATENATE(B75,A75)</f>
        <v>Уайт-спирит2752</v>
      </c>
      <c r="L75">
        <v>160</v>
      </c>
      <c r="M75" t="s">
        <v>270</v>
      </c>
    </row>
    <row r="76" spans="1:13" x14ac:dyDescent="0.25">
      <c r="A76">
        <v>1119</v>
      </c>
      <c r="B76" t="s">
        <v>328</v>
      </c>
      <c r="C76">
        <v>0</v>
      </c>
      <c r="D76">
        <v>0</v>
      </c>
      <c r="E76">
        <v>0</v>
      </c>
      <c r="F76">
        <v>0.7</v>
      </c>
      <c r="G76">
        <v>0</v>
      </c>
      <c r="H76" t="s">
        <v>5</v>
      </c>
      <c r="I76">
        <v>0</v>
      </c>
      <c r="J76">
        <v>1</v>
      </c>
      <c r="K76" t="str">
        <f>CONCATENATE(B76,A76)</f>
        <v>2-Этоксиэтанол1119</v>
      </c>
      <c r="L76">
        <v>0</v>
      </c>
      <c r="M76" t="s">
        <v>170</v>
      </c>
    </row>
    <row r="77" spans="1:13" x14ac:dyDescent="0.25">
      <c r="A77">
        <v>6003</v>
      </c>
      <c r="B77" s="243" t="s">
        <v>339</v>
      </c>
      <c r="C77">
        <v>1</v>
      </c>
      <c r="D77">
        <v>0.1</v>
      </c>
      <c r="E77">
        <v>0.1</v>
      </c>
      <c r="F77">
        <v>0</v>
      </c>
      <c r="G77">
        <v>2</v>
      </c>
      <c r="H77" t="s">
        <v>5</v>
      </c>
      <c r="I77">
        <v>1</v>
      </c>
      <c r="J77">
        <v>1</v>
      </c>
      <c r="K77" t="str">
        <f>B77</f>
        <v>(2) 303  333</v>
      </c>
      <c r="L77">
        <v>0</v>
      </c>
      <c r="M77" t="str">
        <f t="shared" ref="M77:M83" si="0">K77</f>
        <v>(2) 303  333</v>
      </c>
    </row>
    <row r="78" spans="1:13" x14ac:dyDescent="0.25">
      <c r="A78">
        <v>6004</v>
      </c>
      <c r="B78" s="243" t="s">
        <v>340</v>
      </c>
      <c r="C78">
        <v>1</v>
      </c>
      <c r="D78">
        <v>0.1</v>
      </c>
      <c r="E78">
        <v>0.1</v>
      </c>
      <c r="F78">
        <v>0</v>
      </c>
      <c r="G78">
        <v>2</v>
      </c>
      <c r="H78" t="s">
        <v>5</v>
      </c>
      <c r="I78">
        <v>1</v>
      </c>
      <c r="J78">
        <v>1</v>
      </c>
      <c r="K78" t="str">
        <f>B78</f>
        <v>(3) 303  333 1325</v>
      </c>
      <c r="L78">
        <v>0</v>
      </c>
      <c r="M78" t="str">
        <f t="shared" si="0"/>
        <v>(3) 303  333 1325</v>
      </c>
    </row>
    <row r="79" spans="1:13" x14ac:dyDescent="0.25">
      <c r="A79">
        <v>6005</v>
      </c>
      <c r="B79" s="243" t="s">
        <v>341</v>
      </c>
      <c r="C79">
        <v>1</v>
      </c>
      <c r="D79">
        <v>0.1</v>
      </c>
      <c r="E79">
        <v>0.1</v>
      </c>
      <c r="F79">
        <v>0</v>
      </c>
      <c r="G79">
        <v>2</v>
      </c>
      <c r="H79" t="s">
        <v>5</v>
      </c>
      <c r="I79">
        <v>1</v>
      </c>
      <c r="J79">
        <v>1</v>
      </c>
      <c r="K79" t="str">
        <f>B79</f>
        <v>(2) 303  1325</v>
      </c>
      <c r="L79">
        <v>0</v>
      </c>
      <c r="M79" t="str">
        <f t="shared" si="0"/>
        <v>(2) 303  1325</v>
      </c>
    </row>
    <row r="80" spans="1:13" x14ac:dyDescent="0.25">
      <c r="A80">
        <v>6205</v>
      </c>
      <c r="B80" s="243" t="s">
        <v>338</v>
      </c>
      <c r="C80">
        <v>1</v>
      </c>
      <c r="D80">
        <v>0.1</v>
      </c>
      <c r="E80">
        <v>0.1</v>
      </c>
      <c r="F80">
        <v>0</v>
      </c>
      <c r="G80">
        <v>2</v>
      </c>
      <c r="H80" t="s">
        <v>5</v>
      </c>
      <c r="I80">
        <v>1</v>
      </c>
      <c r="J80">
        <v>1</v>
      </c>
      <c r="K80" t="str">
        <f>B80</f>
        <v>(2) 330  342</v>
      </c>
      <c r="L80">
        <v>0</v>
      </c>
      <c r="M80" t="str">
        <f t="shared" si="0"/>
        <v>(2) 330  342</v>
      </c>
    </row>
    <row r="81" spans="1:13" x14ac:dyDescent="0.25">
      <c r="A81">
        <v>6043</v>
      </c>
      <c r="B81" s="243" t="s">
        <v>342</v>
      </c>
      <c r="C81">
        <v>1</v>
      </c>
      <c r="D81">
        <v>0.1</v>
      </c>
      <c r="E81">
        <v>0.1</v>
      </c>
      <c r="G81">
        <v>2</v>
      </c>
      <c r="H81" t="s">
        <v>5</v>
      </c>
      <c r="I81">
        <v>1</v>
      </c>
      <c r="J81">
        <v>1</v>
      </c>
      <c r="K81" t="str">
        <f>B81</f>
        <v>(2) 330  333</v>
      </c>
      <c r="L81">
        <v>0</v>
      </c>
      <c r="M81" t="str">
        <f t="shared" si="0"/>
        <v>(2) 330  333</v>
      </c>
    </row>
    <row r="82" spans="1:13" x14ac:dyDescent="0.25">
      <c r="A82">
        <v>6046</v>
      </c>
      <c r="B82" s="243" t="s">
        <v>343</v>
      </c>
      <c r="C82">
        <v>1</v>
      </c>
      <c r="D82">
        <v>0.1</v>
      </c>
      <c r="E82">
        <v>0.1</v>
      </c>
      <c r="G82">
        <v>3</v>
      </c>
      <c r="H82" t="s">
        <v>5</v>
      </c>
      <c r="I82">
        <v>1</v>
      </c>
      <c r="J82">
        <v>1</v>
      </c>
      <c r="K82" t="str">
        <f>B82</f>
        <v>(2) 337  2908</v>
      </c>
      <c r="L82">
        <v>0</v>
      </c>
      <c r="M82" t="str">
        <f t="shared" si="0"/>
        <v>(2) 337  2908</v>
      </c>
    </row>
    <row r="83" spans="1:13" x14ac:dyDescent="0.25">
      <c r="A83">
        <v>6041</v>
      </c>
      <c r="B83" s="257" t="s">
        <v>345</v>
      </c>
      <c r="C83">
        <v>1</v>
      </c>
      <c r="D83">
        <v>0.1</v>
      </c>
      <c r="G83">
        <v>2</v>
      </c>
      <c r="H83" t="s">
        <v>346</v>
      </c>
      <c r="I83">
        <v>1</v>
      </c>
      <c r="J83">
        <v>1</v>
      </c>
      <c r="K83" t="str">
        <f>B83</f>
        <v>(2) 330 322</v>
      </c>
      <c r="L83">
        <v>0</v>
      </c>
      <c r="M83" t="str">
        <f t="shared" si="0"/>
        <v>(2) 330 322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9E15C-AEE5-4BEF-A1F9-EBC81AB6C499}">
  <dimension ref="A1:X23"/>
  <sheetViews>
    <sheetView workbookViewId="0">
      <selection activeCell="I1" sqref="I1"/>
    </sheetView>
  </sheetViews>
  <sheetFormatPr defaultRowHeight="15" x14ac:dyDescent="0.25"/>
  <cols>
    <col min="2" max="2" width="26.140625" bestFit="1" customWidth="1"/>
    <col min="3" max="3" width="14.140625" bestFit="1" customWidth="1"/>
    <col min="4" max="4" width="12.5703125" customWidth="1"/>
    <col min="21" max="21" width="11.85546875" customWidth="1"/>
    <col min="23" max="23" width="31.5703125" bestFit="1" customWidth="1"/>
  </cols>
  <sheetData>
    <row r="1" spans="1:24" x14ac:dyDescent="0.25">
      <c r="A1" s="378" t="s">
        <v>457</v>
      </c>
      <c r="B1" s="103" t="s">
        <v>459</v>
      </c>
      <c r="C1" s="103" t="s">
        <v>460</v>
      </c>
      <c r="D1" s="103" t="s">
        <v>461</v>
      </c>
      <c r="E1" s="103" t="s">
        <v>462</v>
      </c>
      <c r="F1" s="103" t="s">
        <v>463</v>
      </c>
      <c r="G1" s="103" t="s">
        <v>464</v>
      </c>
      <c r="H1" s="103" t="s">
        <v>465</v>
      </c>
      <c r="I1" s="103" t="s">
        <v>478</v>
      </c>
      <c r="J1" s="103" t="s">
        <v>479</v>
      </c>
      <c r="K1" s="103" t="s">
        <v>480</v>
      </c>
      <c r="L1" s="103" t="s">
        <v>481</v>
      </c>
      <c r="M1" s="103" t="s">
        <v>482</v>
      </c>
      <c r="N1" s="103" t="s">
        <v>483</v>
      </c>
      <c r="O1" s="103" t="s">
        <v>484</v>
      </c>
      <c r="P1" s="103" t="s">
        <v>466</v>
      </c>
      <c r="Q1" s="103" t="s">
        <v>488</v>
      </c>
      <c r="R1" s="103" t="s">
        <v>489</v>
      </c>
      <c r="S1" s="103" t="s">
        <v>490</v>
      </c>
      <c r="T1" s="103" t="s">
        <v>491</v>
      </c>
      <c r="U1" s="103" t="s">
        <v>493</v>
      </c>
      <c r="V1" s="103" t="s">
        <v>485</v>
      </c>
      <c r="W1" s="103" t="s">
        <v>486</v>
      </c>
      <c r="X1" s="187" t="s">
        <v>487</v>
      </c>
    </row>
    <row r="2" spans="1:24" x14ac:dyDescent="0.25">
      <c r="A2" s="103">
        <v>1</v>
      </c>
      <c r="B2" s="103" t="s">
        <v>324</v>
      </c>
      <c r="C2" s="103">
        <v>12</v>
      </c>
      <c r="D2" s="103">
        <v>365</v>
      </c>
      <c r="E2" s="103">
        <v>4380</v>
      </c>
      <c r="F2" s="103">
        <v>0</v>
      </c>
      <c r="G2" s="103">
        <v>0.32</v>
      </c>
      <c r="H2" s="103">
        <v>0.82</v>
      </c>
      <c r="I2" s="103">
        <v>1.1100000000000001</v>
      </c>
      <c r="J2" s="103">
        <v>4.63</v>
      </c>
      <c r="K2" s="103">
        <v>0</v>
      </c>
      <c r="L2" s="103">
        <v>16</v>
      </c>
      <c r="M2" s="103">
        <v>2</v>
      </c>
      <c r="N2" s="103" t="s">
        <v>437</v>
      </c>
      <c r="O2" s="103">
        <v>0.32</v>
      </c>
      <c r="P2" s="103">
        <v>0.82</v>
      </c>
      <c r="Q2" s="103">
        <v>1236188</v>
      </c>
      <c r="R2" s="103">
        <v>407912</v>
      </c>
      <c r="S2" s="103">
        <v>0</v>
      </c>
      <c r="T2" s="103">
        <v>0</v>
      </c>
      <c r="U2" s="124">
        <v>1</v>
      </c>
      <c r="V2" s="124" t="s">
        <v>327</v>
      </c>
      <c r="W2" s="124" t="s">
        <v>416</v>
      </c>
      <c r="X2" s="380">
        <v>1</v>
      </c>
    </row>
    <row r="3" spans="1:24" x14ac:dyDescent="0.25">
      <c r="A3" s="103">
        <v>2</v>
      </c>
      <c r="B3" s="103" t="s">
        <v>324</v>
      </c>
      <c r="C3" s="103">
        <v>12</v>
      </c>
      <c r="D3" s="103">
        <v>365</v>
      </c>
      <c r="E3" s="103">
        <v>4380</v>
      </c>
      <c r="F3" s="103">
        <v>0</v>
      </c>
      <c r="G3" s="103">
        <v>0.32</v>
      </c>
      <c r="H3" s="103">
        <v>0.82</v>
      </c>
      <c r="I3" s="103">
        <v>1.08</v>
      </c>
      <c r="J3" s="103">
        <v>4.55</v>
      </c>
      <c r="K3" s="103">
        <v>0</v>
      </c>
      <c r="L3" s="103">
        <v>16</v>
      </c>
      <c r="M3" s="103">
        <v>2</v>
      </c>
      <c r="N3" s="103" t="s">
        <v>437</v>
      </c>
      <c r="O3" s="103">
        <v>0.32</v>
      </c>
      <c r="P3" s="103">
        <v>0.82</v>
      </c>
      <c r="Q3" s="103">
        <v>1236187</v>
      </c>
      <c r="R3" s="103">
        <v>407912</v>
      </c>
      <c r="S3" s="103">
        <v>0</v>
      </c>
      <c r="T3" s="103">
        <v>0</v>
      </c>
      <c r="U3" s="124">
        <v>1</v>
      </c>
      <c r="V3" s="124" t="s">
        <v>327</v>
      </c>
      <c r="W3" s="124" t="s">
        <v>417</v>
      </c>
      <c r="X3" s="380">
        <v>1</v>
      </c>
    </row>
    <row r="4" spans="1:24" x14ac:dyDescent="0.25">
      <c r="A4" s="103">
        <v>3</v>
      </c>
      <c r="B4" s="103" t="s">
        <v>324</v>
      </c>
      <c r="C4" s="103">
        <v>12</v>
      </c>
      <c r="D4" s="103">
        <v>365</v>
      </c>
      <c r="E4" s="103">
        <v>4380</v>
      </c>
      <c r="F4" s="103">
        <v>0</v>
      </c>
      <c r="G4" s="103">
        <v>0.32</v>
      </c>
      <c r="H4" s="103">
        <v>0.82</v>
      </c>
      <c r="I4" s="103">
        <v>1.1599999999999999</v>
      </c>
      <c r="J4" s="103">
        <v>4.88</v>
      </c>
      <c r="K4" s="103">
        <v>0</v>
      </c>
      <c r="L4" s="103">
        <v>16</v>
      </c>
      <c r="M4" s="103">
        <v>2</v>
      </c>
      <c r="N4" s="103" t="s">
        <v>437</v>
      </c>
      <c r="O4" s="103">
        <v>0.32</v>
      </c>
      <c r="P4" s="103">
        <v>0.82</v>
      </c>
      <c r="Q4" s="103">
        <v>1236186</v>
      </c>
      <c r="R4" s="103">
        <v>407913</v>
      </c>
      <c r="S4" s="103">
        <v>0</v>
      </c>
      <c r="T4" s="103">
        <v>0</v>
      </c>
      <c r="U4" s="124">
        <v>1</v>
      </c>
      <c r="V4" s="124" t="s">
        <v>327</v>
      </c>
      <c r="W4" s="124" t="s">
        <v>418</v>
      </c>
      <c r="X4" s="380">
        <v>1</v>
      </c>
    </row>
    <row r="5" spans="1:24" x14ac:dyDescent="0.25">
      <c r="A5" s="103">
        <v>4</v>
      </c>
      <c r="B5" s="103" t="s">
        <v>324</v>
      </c>
      <c r="C5" s="103">
        <v>12</v>
      </c>
      <c r="D5" s="103">
        <v>365</v>
      </c>
      <c r="E5" s="103">
        <v>4380</v>
      </c>
      <c r="F5" s="103">
        <v>0</v>
      </c>
      <c r="G5" s="103">
        <v>0.94</v>
      </c>
      <c r="H5" s="103">
        <v>1.95</v>
      </c>
      <c r="I5" s="103">
        <v>9.3699999999999992</v>
      </c>
      <c r="J5" s="103">
        <v>5.6</v>
      </c>
      <c r="K5" s="103">
        <v>0</v>
      </c>
      <c r="L5" s="103">
        <v>16</v>
      </c>
      <c r="M5" s="103">
        <v>2</v>
      </c>
      <c r="N5" s="103" t="s">
        <v>438</v>
      </c>
      <c r="O5" s="103">
        <v>0.94</v>
      </c>
      <c r="P5" s="103">
        <v>1.95</v>
      </c>
      <c r="Q5" s="103">
        <v>1236163</v>
      </c>
      <c r="R5" s="103">
        <v>407912</v>
      </c>
      <c r="S5" s="103">
        <v>0</v>
      </c>
      <c r="T5" s="103">
        <v>0</v>
      </c>
      <c r="U5" s="124">
        <v>1</v>
      </c>
      <c r="V5" s="124" t="s">
        <v>327</v>
      </c>
      <c r="W5" s="124" t="s">
        <v>419</v>
      </c>
      <c r="X5" s="380">
        <v>1</v>
      </c>
    </row>
    <row r="6" spans="1:24" x14ac:dyDescent="0.25">
      <c r="A6" s="103">
        <v>5</v>
      </c>
      <c r="B6" s="103" t="s">
        <v>354</v>
      </c>
      <c r="C6" s="103">
        <v>24</v>
      </c>
      <c r="D6" s="103">
        <v>217</v>
      </c>
      <c r="E6" s="103">
        <v>5208</v>
      </c>
      <c r="F6" s="103">
        <v>0.15</v>
      </c>
      <c r="G6" s="103">
        <v>0</v>
      </c>
      <c r="H6" s="103">
        <v>0</v>
      </c>
      <c r="I6" s="103">
        <v>0.05</v>
      </c>
      <c r="J6" s="103">
        <v>19.239999999999998</v>
      </c>
      <c r="K6" s="103">
        <v>0</v>
      </c>
      <c r="L6" s="103">
        <v>74</v>
      </c>
      <c r="M6" s="103">
        <v>9</v>
      </c>
      <c r="N6" s="103">
        <v>0.15</v>
      </c>
      <c r="O6" s="103">
        <v>0</v>
      </c>
      <c r="P6" s="103">
        <v>0</v>
      </c>
      <c r="Q6" s="103">
        <v>1236243</v>
      </c>
      <c r="R6" s="103">
        <v>407916</v>
      </c>
      <c r="S6" s="103">
        <v>0</v>
      </c>
      <c r="T6" s="103">
        <v>0</v>
      </c>
      <c r="U6" s="124">
        <v>2</v>
      </c>
      <c r="V6" s="124" t="s">
        <v>427</v>
      </c>
      <c r="W6" s="124" t="s">
        <v>420</v>
      </c>
      <c r="X6" s="380">
        <v>1</v>
      </c>
    </row>
    <row r="7" spans="1:24" x14ac:dyDescent="0.25">
      <c r="A7" s="103">
        <v>6</v>
      </c>
      <c r="B7" s="103" t="s">
        <v>354</v>
      </c>
      <c r="C7" s="103">
        <v>24</v>
      </c>
      <c r="D7" s="103">
        <v>217</v>
      </c>
      <c r="E7" s="103">
        <v>5208</v>
      </c>
      <c r="F7" s="103">
        <v>0.15</v>
      </c>
      <c r="G7" s="103">
        <v>0</v>
      </c>
      <c r="H7" s="103">
        <v>0</v>
      </c>
      <c r="I7" s="103">
        <v>0.05</v>
      </c>
      <c r="J7" s="103">
        <v>19.809999999999999</v>
      </c>
      <c r="K7" s="103">
        <v>0</v>
      </c>
      <c r="L7" s="103">
        <v>74</v>
      </c>
      <c r="M7" s="103">
        <v>9</v>
      </c>
      <c r="N7" s="103">
        <v>0.15</v>
      </c>
      <c r="O7" s="103">
        <v>0</v>
      </c>
      <c r="P7" s="103">
        <v>0</v>
      </c>
      <c r="Q7" s="103">
        <v>1236244</v>
      </c>
      <c r="R7" s="103">
        <v>407909</v>
      </c>
      <c r="S7" s="103">
        <v>0</v>
      </c>
      <c r="T7" s="103">
        <v>0</v>
      </c>
      <c r="U7" s="124">
        <v>2</v>
      </c>
      <c r="V7" s="124" t="s">
        <v>427</v>
      </c>
      <c r="W7" s="124" t="s">
        <v>420</v>
      </c>
      <c r="X7" s="380">
        <v>1</v>
      </c>
    </row>
    <row r="8" spans="1:24" x14ac:dyDescent="0.25">
      <c r="A8" s="103">
        <v>7</v>
      </c>
      <c r="B8" s="103" t="s">
        <v>324</v>
      </c>
      <c r="C8" s="103">
        <v>24</v>
      </c>
      <c r="D8" s="103">
        <v>217</v>
      </c>
      <c r="E8" s="103">
        <v>5208</v>
      </c>
      <c r="F8" s="103">
        <v>0.3</v>
      </c>
      <c r="G8" s="103">
        <v>0</v>
      </c>
      <c r="H8" s="103">
        <v>0</v>
      </c>
      <c r="I8" s="103">
        <v>0.51</v>
      </c>
      <c r="J8" s="103">
        <v>7.22</v>
      </c>
      <c r="K8" s="103">
        <v>0</v>
      </c>
      <c r="L8" s="103">
        <v>140</v>
      </c>
      <c r="M8" s="103">
        <v>10</v>
      </c>
      <c r="N8" s="103">
        <v>0.3</v>
      </c>
      <c r="O8" s="103">
        <v>0</v>
      </c>
      <c r="P8" s="103">
        <v>0</v>
      </c>
      <c r="Q8" s="103">
        <v>1236125</v>
      </c>
      <c r="R8" s="103">
        <v>407832</v>
      </c>
      <c r="S8" s="103">
        <v>0</v>
      </c>
      <c r="T8" s="103">
        <v>0</v>
      </c>
      <c r="U8" s="124">
        <v>3</v>
      </c>
      <c r="V8" s="124" t="s">
        <v>428</v>
      </c>
      <c r="W8" s="124" t="s">
        <v>420</v>
      </c>
      <c r="X8" s="380">
        <v>1</v>
      </c>
    </row>
    <row r="9" spans="1:24" x14ac:dyDescent="0.25">
      <c r="A9" s="103">
        <v>8</v>
      </c>
      <c r="B9" s="103" t="s">
        <v>324</v>
      </c>
      <c r="C9" s="103">
        <v>1</v>
      </c>
      <c r="D9" s="103">
        <v>217</v>
      </c>
      <c r="E9" s="103">
        <v>217</v>
      </c>
      <c r="F9" s="103">
        <v>0.3</v>
      </c>
      <c r="G9" s="103">
        <v>0</v>
      </c>
      <c r="H9" s="103">
        <v>0</v>
      </c>
      <c r="I9" s="103">
        <v>0.53</v>
      </c>
      <c r="J9" s="103">
        <v>7.5</v>
      </c>
      <c r="K9" s="103">
        <v>0</v>
      </c>
      <c r="L9" s="103">
        <v>140</v>
      </c>
      <c r="M9" s="103">
        <v>10</v>
      </c>
      <c r="N9" s="103">
        <v>0.3</v>
      </c>
      <c r="O9" s="103">
        <v>0</v>
      </c>
      <c r="P9" s="103">
        <v>0</v>
      </c>
      <c r="Q9" s="103">
        <v>1236126</v>
      </c>
      <c r="R9" s="103">
        <v>407832</v>
      </c>
      <c r="S9" s="103">
        <v>0</v>
      </c>
      <c r="T9" s="103">
        <v>0</v>
      </c>
      <c r="U9" s="124">
        <v>3</v>
      </c>
      <c r="V9" s="124" t="s">
        <v>428</v>
      </c>
      <c r="W9" s="124" t="s">
        <v>420</v>
      </c>
      <c r="X9" s="380">
        <v>1</v>
      </c>
    </row>
    <row r="10" spans="1:24" x14ac:dyDescent="0.25">
      <c r="A10" s="103">
        <v>14</v>
      </c>
      <c r="B10" s="103" t="s">
        <v>355</v>
      </c>
      <c r="C10" s="103">
        <v>8</v>
      </c>
      <c r="D10" s="103">
        <v>251</v>
      </c>
      <c r="E10" s="103">
        <v>2008</v>
      </c>
      <c r="F10" s="103">
        <v>0.25</v>
      </c>
      <c r="G10" s="103">
        <v>0</v>
      </c>
      <c r="H10" s="103">
        <v>0</v>
      </c>
      <c r="I10" s="103">
        <v>0.3</v>
      </c>
      <c r="J10" s="103">
        <v>6.11</v>
      </c>
      <c r="K10" s="103">
        <v>0</v>
      </c>
      <c r="L10" s="103">
        <v>18</v>
      </c>
      <c r="M10" s="103">
        <v>6</v>
      </c>
      <c r="N10" s="103">
        <v>0.25</v>
      </c>
      <c r="O10" s="103">
        <v>0</v>
      </c>
      <c r="P10" s="103">
        <v>0</v>
      </c>
      <c r="Q10" s="103">
        <v>1236162</v>
      </c>
      <c r="R10" s="103">
        <v>407836</v>
      </c>
      <c r="S10" s="103">
        <v>0</v>
      </c>
      <c r="T10" s="103">
        <v>0</v>
      </c>
      <c r="U10" s="124">
        <v>4</v>
      </c>
      <c r="V10" s="124" t="s">
        <v>429</v>
      </c>
      <c r="W10" s="124" t="s">
        <v>316</v>
      </c>
      <c r="X10" s="380">
        <v>1</v>
      </c>
    </row>
    <row r="11" spans="1:24" x14ac:dyDescent="0.25">
      <c r="A11" s="103">
        <v>6001</v>
      </c>
      <c r="B11" s="103" t="s">
        <v>303</v>
      </c>
      <c r="C11" s="103">
        <v>12</v>
      </c>
      <c r="D11" s="103">
        <v>365</v>
      </c>
      <c r="E11" s="103">
        <v>4380</v>
      </c>
      <c r="F11" s="103">
        <v>0</v>
      </c>
      <c r="G11" s="103">
        <v>0</v>
      </c>
      <c r="H11" s="103">
        <v>0</v>
      </c>
      <c r="I11" s="103">
        <v>0</v>
      </c>
      <c r="J11" s="103">
        <v>0</v>
      </c>
      <c r="K11" s="103">
        <v>7</v>
      </c>
      <c r="L11" s="103">
        <v>0</v>
      </c>
      <c r="M11" s="103">
        <v>5</v>
      </c>
      <c r="N11" s="103">
        <v>0</v>
      </c>
      <c r="O11" s="103">
        <v>0</v>
      </c>
      <c r="P11" s="103">
        <v>0</v>
      </c>
      <c r="Q11" s="103">
        <v>1236135</v>
      </c>
      <c r="R11" s="103">
        <v>407903</v>
      </c>
      <c r="S11" s="103">
        <v>1236141</v>
      </c>
      <c r="T11" s="103">
        <v>407867</v>
      </c>
      <c r="U11" s="124">
        <v>1</v>
      </c>
      <c r="V11" s="124" t="s">
        <v>327</v>
      </c>
      <c r="W11" s="124" t="s">
        <v>421</v>
      </c>
      <c r="X11" s="380">
        <v>1</v>
      </c>
    </row>
    <row r="12" spans="1:24" x14ac:dyDescent="0.25">
      <c r="A12" s="103">
        <v>6002</v>
      </c>
      <c r="B12" s="103" t="s">
        <v>303</v>
      </c>
      <c r="C12" s="103">
        <v>12</v>
      </c>
      <c r="D12" s="103">
        <v>365</v>
      </c>
      <c r="E12" s="103">
        <v>4380</v>
      </c>
      <c r="F12" s="103">
        <v>0</v>
      </c>
      <c r="G12" s="103">
        <v>0</v>
      </c>
      <c r="H12" s="103">
        <v>0</v>
      </c>
      <c r="I12" s="103">
        <v>0</v>
      </c>
      <c r="J12" s="103">
        <v>0</v>
      </c>
      <c r="K12" s="103">
        <v>5</v>
      </c>
      <c r="L12" s="103">
        <v>0</v>
      </c>
      <c r="M12" s="103">
        <v>5</v>
      </c>
      <c r="N12" s="103">
        <v>0</v>
      </c>
      <c r="O12" s="103">
        <v>0</v>
      </c>
      <c r="P12" s="103">
        <v>0</v>
      </c>
      <c r="Q12" s="103">
        <v>1236190</v>
      </c>
      <c r="R12" s="103">
        <v>407868</v>
      </c>
      <c r="S12" s="103">
        <v>1236218</v>
      </c>
      <c r="T12" s="103">
        <v>407873</v>
      </c>
      <c r="U12" s="124">
        <v>1</v>
      </c>
      <c r="V12" s="124" t="s">
        <v>327</v>
      </c>
      <c r="W12" s="124" t="s">
        <v>422</v>
      </c>
      <c r="X12" s="380">
        <v>1</v>
      </c>
    </row>
    <row r="13" spans="1:24" x14ac:dyDescent="0.25">
      <c r="A13" s="103">
        <v>6003</v>
      </c>
      <c r="B13" s="103" t="s">
        <v>303</v>
      </c>
      <c r="C13" s="103">
        <v>12</v>
      </c>
      <c r="D13" s="103">
        <v>200</v>
      </c>
      <c r="E13" s="103">
        <v>2400</v>
      </c>
      <c r="F13" s="103">
        <v>0</v>
      </c>
      <c r="G13" s="103">
        <v>0</v>
      </c>
      <c r="H13" s="103">
        <v>0</v>
      </c>
      <c r="I13" s="103">
        <v>0</v>
      </c>
      <c r="J13" s="103">
        <v>0</v>
      </c>
      <c r="K13" s="103">
        <v>3</v>
      </c>
      <c r="L13" s="103">
        <v>0</v>
      </c>
      <c r="M13" s="103">
        <v>2</v>
      </c>
      <c r="N13" s="103">
        <v>0</v>
      </c>
      <c r="O13" s="103">
        <v>0</v>
      </c>
      <c r="P13" s="103">
        <v>0</v>
      </c>
      <c r="Q13" s="103">
        <v>1236237</v>
      </c>
      <c r="R13" s="103">
        <v>407813</v>
      </c>
      <c r="S13" s="103">
        <v>1236247</v>
      </c>
      <c r="T13" s="103">
        <v>407813</v>
      </c>
      <c r="U13" s="124">
        <v>5</v>
      </c>
      <c r="V13" s="124" t="s">
        <v>326</v>
      </c>
      <c r="W13" s="124" t="s">
        <v>326</v>
      </c>
      <c r="X13" s="380">
        <v>1</v>
      </c>
    </row>
    <row r="14" spans="1:24" x14ac:dyDescent="0.25">
      <c r="A14" s="103">
        <v>6005</v>
      </c>
      <c r="B14" s="103" t="s">
        <v>444</v>
      </c>
      <c r="C14" s="103">
        <v>0.5</v>
      </c>
      <c r="D14" s="103">
        <v>365</v>
      </c>
      <c r="E14" s="103">
        <v>182.5</v>
      </c>
      <c r="F14" s="103">
        <v>0</v>
      </c>
      <c r="G14" s="103">
        <v>0</v>
      </c>
      <c r="H14" s="103">
        <v>0</v>
      </c>
      <c r="I14" s="103">
        <v>0</v>
      </c>
      <c r="J14" s="103">
        <v>0</v>
      </c>
      <c r="K14" s="103">
        <v>12</v>
      </c>
      <c r="L14" s="103">
        <v>0</v>
      </c>
      <c r="M14" s="103">
        <v>5</v>
      </c>
      <c r="N14" s="103">
        <v>0</v>
      </c>
      <c r="O14" s="103">
        <v>0</v>
      </c>
      <c r="P14" s="103">
        <v>0</v>
      </c>
      <c r="Q14" s="103">
        <v>1236113</v>
      </c>
      <c r="R14" s="103">
        <v>407875</v>
      </c>
      <c r="S14" s="103">
        <v>1236113</v>
      </c>
      <c r="T14" s="103">
        <v>407859</v>
      </c>
      <c r="U14" s="124">
        <v>6</v>
      </c>
      <c r="V14" s="124" t="s">
        <v>423</v>
      </c>
      <c r="W14" s="124" t="s">
        <v>423</v>
      </c>
      <c r="X14" s="380">
        <v>1</v>
      </c>
    </row>
    <row r="15" spans="1:24" x14ac:dyDescent="0.25">
      <c r="A15" s="103">
        <v>6006</v>
      </c>
      <c r="B15" s="103" t="s">
        <v>303</v>
      </c>
      <c r="C15" s="103">
        <v>0.5</v>
      </c>
      <c r="D15" s="103">
        <v>365</v>
      </c>
      <c r="E15" s="103">
        <v>182.5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5</v>
      </c>
      <c r="L15" s="103">
        <v>0</v>
      </c>
      <c r="M15" s="103">
        <v>5</v>
      </c>
      <c r="N15" s="103">
        <v>0</v>
      </c>
      <c r="O15" s="103">
        <v>0</v>
      </c>
      <c r="P15" s="103">
        <v>0</v>
      </c>
      <c r="Q15" s="103">
        <v>1236223</v>
      </c>
      <c r="R15" s="103">
        <v>407829</v>
      </c>
      <c r="S15" s="103">
        <v>1236241</v>
      </c>
      <c r="T15" s="103">
        <v>407829</v>
      </c>
      <c r="U15" s="124">
        <v>7</v>
      </c>
      <c r="V15" s="124" t="s">
        <v>424</v>
      </c>
      <c r="W15" s="124" t="s">
        <v>424</v>
      </c>
      <c r="X15" s="380">
        <v>1</v>
      </c>
    </row>
    <row r="16" spans="1:24" x14ac:dyDescent="0.25">
      <c r="A16" s="103">
        <v>6015</v>
      </c>
      <c r="B16" s="103" t="s">
        <v>316</v>
      </c>
      <c r="C16" s="103">
        <v>8</v>
      </c>
      <c r="D16" s="103">
        <v>251</v>
      </c>
      <c r="E16" s="103">
        <v>2008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3">
        <v>3</v>
      </c>
      <c r="L16" s="103">
        <v>0</v>
      </c>
      <c r="M16" s="103">
        <v>5</v>
      </c>
      <c r="N16" s="103">
        <v>0</v>
      </c>
      <c r="O16" s="103">
        <v>0</v>
      </c>
      <c r="P16" s="103">
        <v>0</v>
      </c>
      <c r="Q16" s="103">
        <v>1236106</v>
      </c>
      <c r="R16" s="103">
        <v>407830</v>
      </c>
      <c r="S16" s="103">
        <v>1236110</v>
      </c>
      <c r="T16" s="103">
        <v>407830</v>
      </c>
      <c r="U16" s="124">
        <v>8</v>
      </c>
      <c r="V16" s="124" t="s">
        <v>430</v>
      </c>
      <c r="W16" s="124" t="s">
        <v>316</v>
      </c>
      <c r="X16" s="380">
        <v>1</v>
      </c>
    </row>
    <row r="17" spans="1:24" x14ac:dyDescent="0.25">
      <c r="A17" s="103">
        <v>6016</v>
      </c>
      <c r="B17" s="103" t="s">
        <v>356</v>
      </c>
      <c r="C17" s="103">
        <v>8</v>
      </c>
      <c r="D17" s="103">
        <v>365</v>
      </c>
      <c r="E17" s="103">
        <v>2920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7</v>
      </c>
      <c r="L17" s="103">
        <v>0</v>
      </c>
      <c r="M17" s="103">
        <v>2</v>
      </c>
      <c r="N17" s="103">
        <v>0</v>
      </c>
      <c r="O17" s="103">
        <v>0</v>
      </c>
      <c r="P17" s="103">
        <v>0</v>
      </c>
      <c r="Q17" s="103">
        <v>1236090</v>
      </c>
      <c r="R17" s="103">
        <v>407825</v>
      </c>
      <c r="S17" s="103">
        <v>1236090</v>
      </c>
      <c r="T17" s="103">
        <v>407829</v>
      </c>
      <c r="U17" s="124">
        <v>9</v>
      </c>
      <c r="V17" s="124" t="s">
        <v>356</v>
      </c>
      <c r="W17" s="124" t="s">
        <v>316</v>
      </c>
      <c r="X17" s="380">
        <v>1</v>
      </c>
    </row>
    <row r="18" spans="1:24" x14ac:dyDescent="0.25">
      <c r="A18" s="103">
        <v>6017</v>
      </c>
      <c r="B18" s="103" t="s">
        <v>357</v>
      </c>
      <c r="C18" s="103">
        <v>1</v>
      </c>
      <c r="D18" s="103">
        <v>365</v>
      </c>
      <c r="E18" s="103">
        <v>365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3</v>
      </c>
      <c r="L18" s="103">
        <v>0</v>
      </c>
      <c r="M18" s="103">
        <v>3</v>
      </c>
      <c r="N18" s="103">
        <v>0</v>
      </c>
      <c r="O18" s="103">
        <v>0</v>
      </c>
      <c r="P18" s="103">
        <v>0</v>
      </c>
      <c r="Q18" s="103">
        <v>1236142</v>
      </c>
      <c r="R18" s="103">
        <v>407825</v>
      </c>
      <c r="S18" s="103">
        <v>1236145</v>
      </c>
      <c r="T18" s="103">
        <v>407825</v>
      </c>
      <c r="U18" s="124">
        <v>4</v>
      </c>
      <c r="V18" s="124" t="s">
        <v>429</v>
      </c>
      <c r="W18" s="124" t="s">
        <v>425</v>
      </c>
      <c r="X18" s="380">
        <v>1</v>
      </c>
    </row>
    <row r="19" spans="1:24" x14ac:dyDescent="0.25">
      <c r="A19" s="103">
        <v>6018</v>
      </c>
      <c r="B19" s="103" t="s">
        <v>358</v>
      </c>
      <c r="C19" s="103">
        <v>1</v>
      </c>
      <c r="D19" s="103">
        <v>365</v>
      </c>
      <c r="E19" s="103">
        <v>365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10</v>
      </c>
      <c r="L19" s="103">
        <v>0</v>
      </c>
      <c r="M19" s="103">
        <v>5</v>
      </c>
      <c r="N19" s="103">
        <v>0</v>
      </c>
      <c r="O19" s="103">
        <v>0</v>
      </c>
      <c r="P19" s="103">
        <v>0</v>
      </c>
      <c r="Q19" s="103">
        <v>1236243</v>
      </c>
      <c r="R19" s="103">
        <v>407866</v>
      </c>
      <c r="S19" s="103">
        <v>1236245</v>
      </c>
      <c r="T19" s="103">
        <v>407849</v>
      </c>
      <c r="U19" s="124">
        <v>10</v>
      </c>
      <c r="V19" s="124" t="s">
        <v>431</v>
      </c>
      <c r="W19" s="124" t="s">
        <v>358</v>
      </c>
      <c r="X19" s="380">
        <v>1</v>
      </c>
    </row>
    <row r="20" spans="1:24" x14ac:dyDescent="0.25">
      <c r="A20" s="103"/>
      <c r="C20" s="103"/>
      <c r="E20" s="103"/>
      <c r="G20" s="103"/>
      <c r="I20" s="103"/>
      <c r="K20" s="103"/>
      <c r="M20" s="103"/>
      <c r="O20" s="103"/>
      <c r="Q20" s="103"/>
      <c r="S20" s="103"/>
      <c r="U20" s="103"/>
      <c r="W20" s="103"/>
    </row>
    <row r="23" spans="1:24" x14ac:dyDescent="0.25">
      <c r="A23" s="103"/>
      <c r="B23" s="103"/>
      <c r="C23" s="103"/>
      <c r="D23" s="103"/>
      <c r="E23" s="103"/>
      <c r="F23" s="103"/>
      <c r="G23" s="103"/>
      <c r="H23" s="103"/>
      <c r="I23" s="1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6D8F1-06F5-44B5-B912-19776655C883}">
  <sheetPr codeName="Sheet20"/>
  <dimension ref="A1:O423"/>
  <sheetViews>
    <sheetView workbookViewId="0">
      <selection activeCell="D1" sqref="D1"/>
    </sheetView>
  </sheetViews>
  <sheetFormatPr defaultRowHeight="15" x14ac:dyDescent="0.25"/>
  <cols>
    <col min="1" max="1" width="6.85546875" style="103" bestFit="1" customWidth="1"/>
    <col min="2" max="2" width="15.28515625" style="103" bestFit="1" customWidth="1"/>
    <col min="3" max="3" width="12" style="103" bestFit="1" customWidth="1"/>
    <col min="4" max="4" width="12.28515625" style="103" bestFit="1" customWidth="1"/>
    <col min="5" max="5" width="7.7109375" style="103" bestFit="1" customWidth="1"/>
    <col min="6" max="6" width="34.85546875" style="103" bestFit="1" customWidth="1"/>
    <col min="7" max="7" width="12.85546875" style="103" bestFit="1" customWidth="1"/>
    <col min="8" max="8" width="14.85546875" style="103" bestFit="1" customWidth="1"/>
    <col min="9" max="9" width="13.7109375" style="103" bestFit="1" customWidth="1"/>
    <col min="10" max="10" width="6.28515625" style="103" bestFit="1" customWidth="1"/>
    <col min="11" max="11" width="7.140625" style="103" bestFit="1" customWidth="1"/>
    <col min="12" max="12" width="9.28515625" style="103" bestFit="1" customWidth="1"/>
    <col min="13" max="13" width="6.42578125" style="103" bestFit="1" customWidth="1"/>
    <col min="14" max="14" width="12" style="103" bestFit="1" customWidth="1"/>
    <col min="15" max="15" width="18" style="103" bestFit="1" customWidth="1"/>
    <col min="16" max="16384" width="9.140625" style="103"/>
  </cols>
  <sheetData>
    <row r="1" spans="1:15" x14ac:dyDescent="0.25">
      <c r="A1" s="378" t="s">
        <v>457</v>
      </c>
      <c r="B1" s="378" t="s">
        <v>458</v>
      </c>
      <c r="C1" s="125" t="s">
        <v>470</v>
      </c>
      <c r="D1" s="125" t="s">
        <v>471</v>
      </c>
      <c r="E1" s="293" t="s">
        <v>472</v>
      </c>
      <c r="F1" s="293" t="s">
        <v>473</v>
      </c>
      <c r="G1" s="378" t="s">
        <v>469</v>
      </c>
      <c r="H1" s="378" t="s">
        <v>468</v>
      </c>
      <c r="I1" s="378" t="s">
        <v>467</v>
      </c>
      <c r="J1" s="378" t="s">
        <v>474</v>
      </c>
      <c r="K1" s="378" t="s">
        <v>475</v>
      </c>
      <c r="L1" s="379" t="s">
        <v>494</v>
      </c>
      <c r="M1" s="379" t="s">
        <v>476</v>
      </c>
      <c r="N1" s="379" t="s">
        <v>477</v>
      </c>
      <c r="O1" s="378" t="s">
        <v>492</v>
      </c>
    </row>
    <row r="2" spans="1:15" ht="15.75" thickBot="1" x14ac:dyDescent="0.3">
      <c r="A2" s="126">
        <v>1</v>
      </c>
      <c r="B2" s="258">
        <v>303</v>
      </c>
      <c r="C2" s="263">
        <v>8.2750173010380631E-4</v>
      </c>
      <c r="D2" s="263">
        <v>1.2601196346020761E-2</v>
      </c>
      <c r="E2" s="264" t="s">
        <v>360</v>
      </c>
      <c r="F2" s="265" t="s">
        <v>315</v>
      </c>
      <c r="G2" s="264">
        <v>12</v>
      </c>
      <c r="H2" s="264">
        <v>365</v>
      </c>
      <c r="I2" s="264">
        <v>4380</v>
      </c>
      <c r="J2" s="124">
        <v>1</v>
      </c>
      <c r="K2" s="124">
        <v>1</v>
      </c>
      <c r="L2" s="106"/>
      <c r="M2" s="106"/>
      <c r="N2" s="103">
        <v>0</v>
      </c>
      <c r="O2" s="103" t="str">
        <f>G2&amp;"/"&amp;I2</f>
        <v>12/4380</v>
      </c>
    </row>
    <row r="3" spans="1:15" ht="15.75" thickBot="1" x14ac:dyDescent="0.3">
      <c r="A3" s="126">
        <v>1</v>
      </c>
      <c r="B3" s="258">
        <v>410</v>
      </c>
      <c r="C3" s="263">
        <v>2.853967259786477E-2</v>
      </c>
      <c r="D3" s="263">
        <v>0.45001355752313171</v>
      </c>
      <c r="E3" s="264" t="s">
        <v>360</v>
      </c>
      <c r="F3" s="266" t="s">
        <v>315</v>
      </c>
      <c r="G3" s="264">
        <v>12</v>
      </c>
      <c r="H3" s="264">
        <v>365</v>
      </c>
      <c r="I3" s="264">
        <v>4380</v>
      </c>
      <c r="J3" s="124">
        <v>1</v>
      </c>
      <c r="K3" s="124">
        <v>1</v>
      </c>
      <c r="L3" s="106"/>
      <c r="M3" s="106"/>
      <c r="N3" s="103">
        <v>0</v>
      </c>
      <c r="O3" s="103" t="str">
        <f t="shared" ref="O3:O66" si="0">G3&amp;"/"&amp;I3</f>
        <v>12/4380</v>
      </c>
    </row>
    <row r="4" spans="1:15" x14ac:dyDescent="0.25">
      <c r="A4" s="126">
        <v>1</v>
      </c>
      <c r="B4" s="258">
        <v>333</v>
      </c>
      <c r="C4" s="264">
        <v>2.6231316725978652E-5</v>
      </c>
      <c r="D4" s="264">
        <v>4.1361540213523141E-4</v>
      </c>
      <c r="E4" s="264" t="s">
        <v>360</v>
      </c>
      <c r="F4" s="265" t="s">
        <v>315</v>
      </c>
      <c r="G4" s="264">
        <v>12</v>
      </c>
      <c r="H4" s="264">
        <v>365</v>
      </c>
      <c r="I4" s="264">
        <v>4380</v>
      </c>
      <c r="J4" s="124">
        <v>1</v>
      </c>
      <c r="K4" s="124">
        <v>1</v>
      </c>
      <c r="L4" s="106"/>
      <c r="M4" s="106"/>
      <c r="N4" s="103">
        <v>0</v>
      </c>
      <c r="O4" s="103" t="str">
        <f t="shared" si="0"/>
        <v>12/4380</v>
      </c>
    </row>
    <row r="5" spans="1:15" x14ac:dyDescent="0.25">
      <c r="A5" s="126">
        <v>1</v>
      </c>
      <c r="B5" s="258">
        <v>602</v>
      </c>
      <c r="C5" s="263">
        <v>2.8329822064056941E-3</v>
      </c>
      <c r="D5" s="263">
        <v>4.467046343060499E-2</v>
      </c>
      <c r="E5" s="264" t="s">
        <v>360</v>
      </c>
      <c r="F5" s="265" t="s">
        <v>315</v>
      </c>
      <c r="G5" s="264">
        <v>12</v>
      </c>
      <c r="H5" s="264">
        <v>365</v>
      </c>
      <c r="I5" s="264">
        <v>4380</v>
      </c>
      <c r="J5" s="124">
        <v>1</v>
      </c>
      <c r="K5" s="124">
        <v>1</v>
      </c>
      <c r="L5" s="106"/>
      <c r="M5" s="106"/>
      <c r="N5" s="103">
        <v>0</v>
      </c>
      <c r="O5" s="103" t="str">
        <f t="shared" si="0"/>
        <v>12/4380</v>
      </c>
    </row>
    <row r="6" spans="1:15" x14ac:dyDescent="0.25">
      <c r="A6" s="126">
        <v>1</v>
      </c>
      <c r="B6" s="258">
        <v>337</v>
      </c>
      <c r="C6" s="263">
        <v>3.8822348754448405E-4</v>
      </c>
      <c r="D6" s="263">
        <v>6.1215079516014244E-3</v>
      </c>
      <c r="E6" s="264" t="s">
        <v>360</v>
      </c>
      <c r="F6" s="265" t="s">
        <v>315</v>
      </c>
      <c r="G6" s="264">
        <v>12</v>
      </c>
      <c r="H6" s="264">
        <v>365</v>
      </c>
      <c r="I6" s="264">
        <v>4380</v>
      </c>
      <c r="J6" s="124">
        <v>1</v>
      </c>
      <c r="K6" s="124">
        <v>1</v>
      </c>
      <c r="L6" s="106"/>
      <c r="M6" s="106"/>
      <c r="N6" s="103">
        <v>0</v>
      </c>
      <c r="O6" s="103" t="str">
        <f t="shared" si="0"/>
        <v>12/4380</v>
      </c>
    </row>
    <row r="7" spans="1:15" x14ac:dyDescent="0.25">
      <c r="A7" s="126">
        <v>1</v>
      </c>
      <c r="B7" s="259">
        <v>2902</v>
      </c>
      <c r="C7" s="263">
        <v>2.6231316725978649E-3</v>
      </c>
      <c r="D7" s="263">
        <v>4.1361540213523146E-2</v>
      </c>
      <c r="E7" s="264" t="s">
        <v>360</v>
      </c>
      <c r="F7" s="265" t="s">
        <v>315</v>
      </c>
      <c r="G7" s="264">
        <v>12</v>
      </c>
      <c r="H7" s="264">
        <v>365</v>
      </c>
      <c r="I7" s="264">
        <v>4380</v>
      </c>
      <c r="J7" s="124">
        <v>1</v>
      </c>
      <c r="K7" s="124">
        <v>1</v>
      </c>
      <c r="L7" s="106"/>
      <c r="M7" s="106"/>
      <c r="N7" s="103">
        <v>0</v>
      </c>
      <c r="O7" s="103" t="str">
        <f t="shared" si="0"/>
        <v>12/4380</v>
      </c>
    </row>
    <row r="8" spans="1:15" ht="15.75" thickBot="1" x14ac:dyDescent="0.3">
      <c r="A8" s="126">
        <v>2</v>
      </c>
      <c r="B8" s="259">
        <v>303</v>
      </c>
      <c r="C8" s="263">
        <v>3.252765957446809E-4</v>
      </c>
      <c r="D8" s="263">
        <v>5.1289613617021288E-3</v>
      </c>
      <c r="E8" s="264" t="s">
        <v>361</v>
      </c>
      <c r="F8" s="267" t="s">
        <v>362</v>
      </c>
      <c r="G8" s="264">
        <v>12</v>
      </c>
      <c r="H8" s="264">
        <v>365</v>
      </c>
      <c r="I8" s="264">
        <v>4380</v>
      </c>
      <c r="J8" s="124">
        <v>1</v>
      </c>
      <c r="K8" s="124">
        <v>1</v>
      </c>
      <c r="L8" s="106"/>
      <c r="M8" s="106"/>
      <c r="N8" s="103">
        <v>0</v>
      </c>
      <c r="O8" s="103" t="str">
        <f t="shared" si="0"/>
        <v>12/4380</v>
      </c>
    </row>
    <row r="9" spans="1:15" x14ac:dyDescent="0.25">
      <c r="A9" s="126">
        <v>2</v>
      </c>
      <c r="B9" s="259">
        <v>410</v>
      </c>
      <c r="C9" s="263">
        <v>2.7038617021276599E-2</v>
      </c>
      <c r="D9" s="263">
        <v>0.42634491319148948</v>
      </c>
      <c r="E9" s="264" t="s">
        <v>361</v>
      </c>
      <c r="F9" s="264" t="s">
        <v>362</v>
      </c>
      <c r="G9" s="264">
        <v>12</v>
      </c>
      <c r="H9" s="264">
        <v>365</v>
      </c>
      <c r="I9" s="264">
        <v>4380</v>
      </c>
      <c r="J9" s="124">
        <v>1</v>
      </c>
      <c r="K9" s="124">
        <v>1</v>
      </c>
      <c r="L9" s="106"/>
      <c r="M9" s="106"/>
      <c r="N9" s="103">
        <v>0</v>
      </c>
      <c r="O9" s="103" t="str">
        <f t="shared" si="0"/>
        <v>12/4380</v>
      </c>
    </row>
    <row r="10" spans="1:15" x14ac:dyDescent="0.25">
      <c r="A10" s="126">
        <v>2</v>
      </c>
      <c r="B10" s="259">
        <v>333</v>
      </c>
      <c r="C10" s="264">
        <v>2.5412234042553197E-5</v>
      </c>
      <c r="D10" s="264">
        <v>4.007001063829788E-4</v>
      </c>
      <c r="E10" s="264" t="s">
        <v>361</v>
      </c>
      <c r="F10" s="264" t="s">
        <v>362</v>
      </c>
      <c r="G10" s="264">
        <v>12</v>
      </c>
      <c r="H10" s="264">
        <v>365</v>
      </c>
      <c r="I10" s="264">
        <v>4380</v>
      </c>
      <c r="J10" s="124">
        <v>1</v>
      </c>
      <c r="K10" s="124">
        <v>1</v>
      </c>
      <c r="L10" s="106"/>
      <c r="M10" s="106"/>
      <c r="N10" s="103">
        <v>0</v>
      </c>
      <c r="O10" s="103" t="str">
        <f t="shared" si="0"/>
        <v>12/4380</v>
      </c>
    </row>
    <row r="11" spans="1:15" x14ac:dyDescent="0.25">
      <c r="A11" s="126">
        <v>2</v>
      </c>
      <c r="B11" s="259">
        <v>602</v>
      </c>
      <c r="C11" s="263">
        <v>8.7822072538860105E-4</v>
      </c>
      <c r="D11" s="263">
        <v>1.1855297434196893E-2</v>
      </c>
      <c r="E11" s="264" t="s">
        <v>361</v>
      </c>
      <c r="F11" s="264" t="s">
        <v>362</v>
      </c>
      <c r="G11" s="264">
        <v>12</v>
      </c>
      <c r="H11" s="264">
        <v>365</v>
      </c>
      <c r="I11" s="264">
        <v>4380</v>
      </c>
      <c r="J11" s="124">
        <v>1</v>
      </c>
      <c r="K11" s="124">
        <v>1</v>
      </c>
      <c r="L11" s="106"/>
      <c r="M11" s="106"/>
      <c r="N11" s="103">
        <v>0</v>
      </c>
      <c r="O11" s="103" t="str">
        <f t="shared" si="0"/>
        <v>12/4380</v>
      </c>
    </row>
    <row r="12" spans="1:15" x14ac:dyDescent="0.25">
      <c r="A12" s="126">
        <v>2</v>
      </c>
      <c r="B12" s="259">
        <v>337</v>
      </c>
      <c r="C12" s="268">
        <v>4.1676063829787236E-4</v>
      </c>
      <c r="D12" s="268">
        <v>6.5714817446808514E-3</v>
      </c>
      <c r="E12" s="264" t="s">
        <v>361</v>
      </c>
      <c r="F12" s="264" t="s">
        <v>362</v>
      </c>
      <c r="G12" s="264">
        <v>12</v>
      </c>
      <c r="H12" s="264">
        <v>365</v>
      </c>
      <c r="I12" s="264">
        <v>4380</v>
      </c>
      <c r="J12" s="124">
        <v>1</v>
      </c>
      <c r="K12" s="124">
        <v>1</v>
      </c>
      <c r="L12" s="106"/>
      <c r="M12" s="106"/>
      <c r="N12" s="103">
        <v>0</v>
      </c>
      <c r="O12" s="103" t="str">
        <f t="shared" si="0"/>
        <v>12/4380</v>
      </c>
    </row>
    <row r="13" spans="1:15" ht="15.75" thickBot="1" x14ac:dyDescent="0.3">
      <c r="A13" s="126">
        <v>2</v>
      </c>
      <c r="B13" s="260">
        <v>2902</v>
      </c>
      <c r="C13" s="264">
        <v>2.8461702127659575E-3</v>
      </c>
      <c r="D13" s="264">
        <v>4.4878411914893619E-2</v>
      </c>
      <c r="E13" s="264" t="s">
        <v>361</v>
      </c>
      <c r="F13" s="267" t="s">
        <v>362</v>
      </c>
      <c r="G13" s="264">
        <v>12</v>
      </c>
      <c r="H13" s="264">
        <v>365</v>
      </c>
      <c r="I13" s="264">
        <v>4380</v>
      </c>
      <c r="J13" s="124">
        <v>1</v>
      </c>
      <c r="K13" s="124">
        <v>1</v>
      </c>
      <c r="L13" s="106"/>
      <c r="M13" s="106"/>
      <c r="N13" s="103">
        <v>0</v>
      </c>
      <c r="O13" s="103" t="str">
        <f t="shared" si="0"/>
        <v>12/4380</v>
      </c>
    </row>
    <row r="14" spans="1:15" x14ac:dyDescent="0.25">
      <c r="A14" s="126">
        <v>3</v>
      </c>
      <c r="B14" s="261">
        <v>303</v>
      </c>
      <c r="C14" s="264">
        <v>9.2395647668393774E-4</v>
      </c>
      <c r="D14" s="264">
        <v>1.4357801583419691E-2</v>
      </c>
      <c r="E14" s="264" t="s">
        <v>363</v>
      </c>
      <c r="F14" s="265" t="s">
        <v>364</v>
      </c>
      <c r="G14" s="264">
        <v>12</v>
      </c>
      <c r="H14" s="264">
        <v>365</v>
      </c>
      <c r="I14" s="264">
        <v>4380</v>
      </c>
      <c r="J14" s="124">
        <v>1</v>
      </c>
      <c r="K14" s="124">
        <v>1</v>
      </c>
      <c r="L14" s="106"/>
      <c r="M14" s="106"/>
      <c r="N14" s="103">
        <v>0</v>
      </c>
      <c r="O14" s="103" t="str">
        <f t="shared" si="0"/>
        <v>12/4380</v>
      </c>
    </row>
    <row r="15" spans="1:15" x14ac:dyDescent="0.25">
      <c r="A15" s="126">
        <v>3</v>
      </c>
      <c r="B15" s="261">
        <v>410</v>
      </c>
      <c r="C15" s="264">
        <v>2.5383191489361703E-2</v>
      </c>
      <c r="D15" s="264">
        <v>0.40024216340425528</v>
      </c>
      <c r="E15" s="264" t="s">
        <v>363</v>
      </c>
      <c r="F15" s="265" t="s">
        <v>364</v>
      </c>
      <c r="G15" s="264">
        <v>12</v>
      </c>
      <c r="H15" s="264">
        <v>365</v>
      </c>
      <c r="I15" s="264">
        <v>4380</v>
      </c>
      <c r="J15" s="124">
        <v>1</v>
      </c>
      <c r="K15" s="124">
        <v>1</v>
      </c>
      <c r="L15" s="106"/>
      <c r="M15" s="106"/>
      <c r="N15" s="103">
        <v>0</v>
      </c>
      <c r="O15" s="103" t="str">
        <f t="shared" si="0"/>
        <v>12/4380</v>
      </c>
    </row>
    <row r="16" spans="1:15" x14ac:dyDescent="0.25">
      <c r="A16" s="126">
        <v>3</v>
      </c>
      <c r="B16" s="261">
        <v>333</v>
      </c>
      <c r="C16" s="264">
        <v>2.7590425531914893E-5</v>
      </c>
      <c r="D16" s="264">
        <v>4.350458297872341E-4</v>
      </c>
      <c r="E16" s="264" t="s">
        <v>363</v>
      </c>
      <c r="F16" s="265" t="s">
        <v>364</v>
      </c>
      <c r="G16" s="264">
        <v>12</v>
      </c>
      <c r="H16" s="264">
        <v>365</v>
      </c>
      <c r="I16" s="264">
        <v>4380</v>
      </c>
      <c r="J16" s="124">
        <v>1</v>
      </c>
      <c r="K16" s="124">
        <v>1</v>
      </c>
      <c r="L16" s="106"/>
      <c r="M16" s="106"/>
      <c r="N16" s="103">
        <v>0</v>
      </c>
      <c r="O16" s="103" t="str">
        <f t="shared" si="0"/>
        <v>12/4380</v>
      </c>
    </row>
    <row r="17" spans="1:15" x14ac:dyDescent="0.25">
      <c r="A17" s="126">
        <v>3</v>
      </c>
      <c r="B17" s="261">
        <v>602</v>
      </c>
      <c r="C17" s="264">
        <v>1.4347021276595745E-3</v>
      </c>
      <c r="D17" s="264">
        <v>2.2622383148936168E-2</v>
      </c>
      <c r="E17" s="264" t="s">
        <v>363</v>
      </c>
      <c r="F17" s="265" t="s">
        <v>364</v>
      </c>
      <c r="G17" s="264">
        <v>12</v>
      </c>
      <c r="H17" s="264">
        <v>365</v>
      </c>
      <c r="I17" s="264">
        <v>4380</v>
      </c>
      <c r="J17" s="124">
        <v>1</v>
      </c>
      <c r="K17" s="124">
        <v>1</v>
      </c>
      <c r="L17" s="106"/>
      <c r="M17" s="106"/>
      <c r="N17" s="103">
        <v>0</v>
      </c>
      <c r="O17" s="103" t="str">
        <f t="shared" si="0"/>
        <v>12/4380</v>
      </c>
    </row>
    <row r="18" spans="1:15" x14ac:dyDescent="0.25">
      <c r="A18" s="124">
        <v>3</v>
      </c>
      <c r="B18" s="261">
        <v>337</v>
      </c>
      <c r="C18" s="264">
        <v>3.8626595744680847E-4</v>
      </c>
      <c r="D18" s="264">
        <v>6.090641617021276E-3</v>
      </c>
      <c r="E18" s="264" t="s">
        <v>363</v>
      </c>
      <c r="F18" s="269" t="s">
        <v>364</v>
      </c>
      <c r="G18" s="264">
        <v>12</v>
      </c>
      <c r="H18" s="264">
        <v>365</v>
      </c>
      <c r="I18" s="264">
        <v>4380</v>
      </c>
      <c r="J18" s="124">
        <v>1</v>
      </c>
      <c r="K18" s="124">
        <v>1</v>
      </c>
      <c r="L18" s="106"/>
      <c r="M18" s="106"/>
      <c r="N18" s="103">
        <v>0</v>
      </c>
      <c r="O18" s="103" t="str">
        <f t="shared" si="0"/>
        <v>12/4380</v>
      </c>
    </row>
    <row r="19" spans="1:15" x14ac:dyDescent="0.25">
      <c r="A19" s="124">
        <v>3</v>
      </c>
      <c r="B19" s="261">
        <v>2902</v>
      </c>
      <c r="C19" s="264">
        <v>2.4279574468085109E-3</v>
      </c>
      <c r="D19" s="264">
        <v>3.8284033021276601E-2</v>
      </c>
      <c r="E19" s="264" t="s">
        <v>363</v>
      </c>
      <c r="F19" s="265" t="s">
        <v>364</v>
      </c>
      <c r="G19" s="264">
        <v>12</v>
      </c>
      <c r="H19" s="264">
        <v>365</v>
      </c>
      <c r="I19" s="264">
        <v>4380</v>
      </c>
      <c r="J19" s="124">
        <v>1</v>
      </c>
      <c r="K19" s="124">
        <v>1</v>
      </c>
      <c r="L19" s="106"/>
      <c r="M19" s="106"/>
      <c r="N19" s="103">
        <v>0</v>
      </c>
      <c r="O19" s="103" t="str">
        <f t="shared" si="0"/>
        <v>12/4380</v>
      </c>
    </row>
    <row r="20" spans="1:15" x14ac:dyDescent="0.25">
      <c r="A20" s="124">
        <v>4</v>
      </c>
      <c r="B20" s="261">
        <v>303</v>
      </c>
      <c r="C20" s="264">
        <v>2.3933627586206901E-3</v>
      </c>
      <c r="D20" s="264">
        <v>3.5042933693793112E-2</v>
      </c>
      <c r="E20" s="264" t="s">
        <v>365</v>
      </c>
      <c r="F20" s="265" t="s">
        <v>325</v>
      </c>
      <c r="G20" s="264">
        <v>12</v>
      </c>
      <c r="H20" s="264">
        <v>365</v>
      </c>
      <c r="I20" s="264">
        <v>4380</v>
      </c>
      <c r="J20" s="124">
        <v>1</v>
      </c>
      <c r="K20" s="124">
        <v>1</v>
      </c>
      <c r="L20" s="106"/>
      <c r="M20" s="106"/>
      <c r="N20" s="103">
        <v>0</v>
      </c>
      <c r="O20" s="103" t="str">
        <f t="shared" si="0"/>
        <v>12/4380</v>
      </c>
    </row>
    <row r="21" spans="1:15" x14ac:dyDescent="0.25">
      <c r="A21" s="124">
        <v>4</v>
      </c>
      <c r="B21" s="261">
        <v>410</v>
      </c>
      <c r="C21" s="264">
        <v>0.1974802897526502</v>
      </c>
      <c r="D21" s="264">
        <v>3.1138692088197888</v>
      </c>
      <c r="E21" s="264" t="s">
        <v>365</v>
      </c>
      <c r="F21" s="264" t="s">
        <v>325</v>
      </c>
      <c r="G21" s="264">
        <v>12</v>
      </c>
      <c r="H21" s="264">
        <v>365</v>
      </c>
      <c r="I21" s="264">
        <v>4380</v>
      </c>
      <c r="J21" s="124">
        <v>1</v>
      </c>
      <c r="K21" s="124">
        <v>1</v>
      </c>
      <c r="L21" s="106"/>
      <c r="M21" s="106"/>
      <c r="N21" s="103">
        <v>0</v>
      </c>
      <c r="O21" s="103" t="str">
        <f t="shared" si="0"/>
        <v>12/4380</v>
      </c>
    </row>
    <row r="22" spans="1:15" x14ac:dyDescent="0.25">
      <c r="A22" s="124">
        <v>4</v>
      </c>
      <c r="B22" s="261">
        <v>333</v>
      </c>
      <c r="C22" s="264">
        <v>2.2139045936395759E-4</v>
      </c>
      <c r="D22" s="264">
        <v>3.490884763250884E-3</v>
      </c>
      <c r="E22" s="264" t="s">
        <v>365</v>
      </c>
      <c r="F22" s="264" t="s">
        <v>325</v>
      </c>
      <c r="G22" s="264">
        <v>12</v>
      </c>
      <c r="H22" s="264">
        <v>365</v>
      </c>
      <c r="I22" s="264">
        <v>4380</v>
      </c>
      <c r="J22" s="124">
        <v>1</v>
      </c>
      <c r="K22" s="124">
        <v>1</v>
      </c>
      <c r="L22" s="106"/>
      <c r="M22" s="106"/>
      <c r="N22" s="103">
        <v>0</v>
      </c>
      <c r="O22" s="103" t="str">
        <f t="shared" si="0"/>
        <v>12/4380</v>
      </c>
    </row>
    <row r="23" spans="1:15" x14ac:dyDescent="0.25">
      <c r="A23" s="124">
        <v>4</v>
      </c>
      <c r="B23" s="261">
        <v>602</v>
      </c>
      <c r="C23" s="264">
        <v>8.8556183745583036E-4</v>
      </c>
      <c r="D23" s="264">
        <v>1.3963539053003536E-2</v>
      </c>
      <c r="E23" s="264" t="s">
        <v>365</v>
      </c>
      <c r="F23" s="269" t="s">
        <v>325</v>
      </c>
      <c r="G23" s="264">
        <v>12</v>
      </c>
      <c r="H23" s="264">
        <v>365</v>
      </c>
      <c r="I23" s="264">
        <v>4380</v>
      </c>
      <c r="J23" s="124">
        <v>1</v>
      </c>
      <c r="K23" s="124">
        <v>1</v>
      </c>
      <c r="L23" s="106"/>
      <c r="M23" s="106"/>
      <c r="N23" s="103">
        <v>0</v>
      </c>
      <c r="O23" s="103" t="str">
        <f t="shared" si="0"/>
        <v>12/4380</v>
      </c>
    </row>
    <row r="24" spans="1:15" x14ac:dyDescent="0.25">
      <c r="A24" s="124">
        <v>4</v>
      </c>
      <c r="B24" s="261">
        <v>337</v>
      </c>
      <c r="C24" s="264">
        <v>5.2248148409893991E-3</v>
      </c>
      <c r="D24" s="264">
        <v>8.2384880412720851E-2</v>
      </c>
      <c r="E24" s="264" t="s">
        <v>365</v>
      </c>
      <c r="F24" s="264" t="s">
        <v>325</v>
      </c>
      <c r="G24" s="264">
        <v>12</v>
      </c>
      <c r="H24" s="264">
        <v>365</v>
      </c>
      <c r="I24" s="264">
        <v>4380</v>
      </c>
      <c r="J24" s="124">
        <v>1</v>
      </c>
      <c r="K24" s="124">
        <v>1</v>
      </c>
      <c r="L24" s="106"/>
      <c r="M24" s="106"/>
      <c r="N24" s="103">
        <v>0</v>
      </c>
      <c r="O24" s="103" t="str">
        <f t="shared" si="0"/>
        <v>12/4380</v>
      </c>
    </row>
    <row r="25" spans="1:15" x14ac:dyDescent="0.25">
      <c r="A25" s="124">
        <v>4</v>
      </c>
      <c r="B25" s="261">
        <v>2902</v>
      </c>
      <c r="C25" s="264">
        <v>1.3283427561837457E-2</v>
      </c>
      <c r="D25" s="264">
        <v>0.20945308579505303</v>
      </c>
      <c r="E25" s="264" t="s">
        <v>365</v>
      </c>
      <c r="F25" s="265" t="s">
        <v>325</v>
      </c>
      <c r="G25" s="264">
        <v>12</v>
      </c>
      <c r="H25" s="264">
        <v>365</v>
      </c>
      <c r="I25" s="264">
        <v>4380</v>
      </c>
      <c r="J25" s="124">
        <v>1</v>
      </c>
      <c r="K25" s="124">
        <v>1</v>
      </c>
      <c r="L25" s="106"/>
      <c r="M25" s="106"/>
      <c r="N25" s="103">
        <v>0</v>
      </c>
      <c r="O25" s="103" t="str">
        <f t="shared" si="0"/>
        <v>12/4380</v>
      </c>
    </row>
    <row r="26" spans="1:15" ht="15.75" thickBot="1" x14ac:dyDescent="0.3">
      <c r="A26" s="124">
        <v>4</v>
      </c>
      <c r="B26" s="261">
        <v>301</v>
      </c>
      <c r="C26" s="264">
        <v>8.5925777777777781E-2</v>
      </c>
      <c r="D26" s="264">
        <v>1.3026527209600003</v>
      </c>
      <c r="E26" s="264" t="s">
        <v>366</v>
      </c>
      <c r="F26" s="267" t="s">
        <v>367</v>
      </c>
      <c r="G26" s="264">
        <v>12</v>
      </c>
      <c r="H26" s="264">
        <v>365</v>
      </c>
      <c r="I26" s="264">
        <v>4380</v>
      </c>
      <c r="J26" s="124">
        <v>1</v>
      </c>
      <c r="K26" s="124">
        <v>1</v>
      </c>
      <c r="L26" s="106"/>
      <c r="M26" s="106"/>
      <c r="N26" s="103">
        <v>0</v>
      </c>
      <c r="O26" s="103" t="str">
        <f t="shared" si="0"/>
        <v>12/4380</v>
      </c>
    </row>
    <row r="27" spans="1:15" x14ac:dyDescent="0.25">
      <c r="A27" s="124">
        <v>4</v>
      </c>
      <c r="B27" s="261">
        <v>304</v>
      </c>
      <c r="C27" s="264">
        <v>1.3962938888888889E-2</v>
      </c>
      <c r="D27" s="264">
        <v>0.21168106715600002</v>
      </c>
      <c r="E27" s="264" t="s">
        <v>366</v>
      </c>
      <c r="F27" s="265" t="s">
        <v>367</v>
      </c>
      <c r="G27" s="264">
        <v>12</v>
      </c>
      <c r="H27" s="264">
        <v>365</v>
      </c>
      <c r="I27" s="264">
        <v>4380</v>
      </c>
      <c r="J27" s="124">
        <v>1</v>
      </c>
      <c r="K27" s="124">
        <v>1</v>
      </c>
      <c r="L27" s="106"/>
      <c r="M27" s="106"/>
      <c r="N27" s="103">
        <v>0</v>
      </c>
      <c r="O27" s="103" t="str">
        <f t="shared" si="0"/>
        <v>12/4380</v>
      </c>
    </row>
    <row r="28" spans="1:15" x14ac:dyDescent="0.25">
      <c r="A28" s="124">
        <v>4</v>
      </c>
      <c r="B28" s="261">
        <v>328</v>
      </c>
      <c r="C28" s="264">
        <v>1.2032222222222224E-2</v>
      </c>
      <c r="D28" s="264">
        <v>0.18215473999999998</v>
      </c>
      <c r="E28" s="264" t="s">
        <v>366</v>
      </c>
      <c r="F28" s="269" t="s">
        <v>367</v>
      </c>
      <c r="G28" s="264">
        <v>12</v>
      </c>
      <c r="H28" s="264">
        <v>365</v>
      </c>
      <c r="I28" s="264">
        <v>4380</v>
      </c>
      <c r="J28" s="124">
        <v>1</v>
      </c>
      <c r="K28" s="124">
        <v>1</v>
      </c>
      <c r="L28" s="106"/>
      <c r="M28" s="106"/>
      <c r="N28" s="103">
        <v>0</v>
      </c>
      <c r="O28" s="103" t="str">
        <f t="shared" si="0"/>
        <v>12/4380</v>
      </c>
    </row>
    <row r="29" spans="1:15" x14ac:dyDescent="0.25">
      <c r="A29" s="124">
        <v>4</v>
      </c>
      <c r="B29" s="261">
        <v>330</v>
      </c>
      <c r="C29" s="264">
        <v>8.8827777777777776E-3</v>
      </c>
      <c r="D29" s="264">
        <v>0.13326269960000003</v>
      </c>
      <c r="E29" s="264" t="s">
        <v>366</v>
      </c>
      <c r="F29" s="264" t="s">
        <v>367</v>
      </c>
      <c r="G29" s="264">
        <v>12</v>
      </c>
      <c r="H29" s="264">
        <v>365</v>
      </c>
      <c r="I29" s="264">
        <v>4380</v>
      </c>
      <c r="J29" s="124">
        <v>1</v>
      </c>
      <c r="K29" s="124">
        <v>1</v>
      </c>
      <c r="L29" s="106"/>
      <c r="M29" s="106"/>
      <c r="N29" s="103">
        <v>0</v>
      </c>
      <c r="O29" s="103" t="str">
        <f t="shared" si="0"/>
        <v>12/4380</v>
      </c>
    </row>
    <row r="30" spans="1:15" x14ac:dyDescent="0.25">
      <c r="A30" s="124">
        <v>4</v>
      </c>
      <c r="B30" s="261">
        <v>337</v>
      </c>
      <c r="C30" s="264">
        <v>7.1635000000000004E-2</v>
      </c>
      <c r="D30" s="264">
        <v>1.0327316652</v>
      </c>
      <c r="E30" s="264" t="s">
        <v>366</v>
      </c>
      <c r="F30" s="264" t="s">
        <v>367</v>
      </c>
      <c r="G30" s="264">
        <v>12</v>
      </c>
      <c r="H30" s="264">
        <v>365</v>
      </c>
      <c r="I30" s="264">
        <v>4380</v>
      </c>
      <c r="J30" s="124">
        <v>1</v>
      </c>
      <c r="K30" s="124">
        <v>1</v>
      </c>
      <c r="L30" s="106"/>
      <c r="M30" s="106"/>
      <c r="N30" s="103">
        <v>0</v>
      </c>
      <c r="O30" s="103" t="str">
        <f t="shared" si="0"/>
        <v>12/4380</v>
      </c>
    </row>
    <row r="31" spans="1:15" x14ac:dyDescent="0.25">
      <c r="A31" s="124">
        <v>4</v>
      </c>
      <c r="B31" s="261">
        <v>2732</v>
      </c>
      <c r="C31" s="264">
        <v>2.0497999999999999E-2</v>
      </c>
      <c r="D31" s="264">
        <v>0.27939000000000003</v>
      </c>
      <c r="E31" s="264" t="s">
        <v>366</v>
      </c>
      <c r="F31" s="264" t="s">
        <v>367</v>
      </c>
      <c r="G31" s="264">
        <v>12</v>
      </c>
      <c r="H31" s="264">
        <v>365</v>
      </c>
      <c r="I31" s="264">
        <v>4380</v>
      </c>
      <c r="J31" s="124">
        <v>1</v>
      </c>
      <c r="K31" s="124">
        <v>1</v>
      </c>
      <c r="L31" s="106"/>
      <c r="M31" s="106"/>
      <c r="N31" s="103">
        <v>0</v>
      </c>
      <c r="O31" s="103" t="str">
        <f t="shared" si="0"/>
        <v>12/4380</v>
      </c>
    </row>
    <row r="32" spans="1:15" x14ac:dyDescent="0.25">
      <c r="A32" s="124">
        <v>4</v>
      </c>
      <c r="B32" s="261">
        <v>2735</v>
      </c>
      <c r="C32" s="264">
        <v>6.1103766784452295E-3</v>
      </c>
      <c r="D32" s="264">
        <v>9.634841946572438E-2</v>
      </c>
      <c r="E32" s="264" t="s">
        <v>368</v>
      </c>
      <c r="F32" s="264" t="s">
        <v>318</v>
      </c>
      <c r="G32" s="264">
        <v>12</v>
      </c>
      <c r="H32" s="264">
        <v>365</v>
      </c>
      <c r="I32" s="264">
        <v>4380</v>
      </c>
      <c r="J32" s="124">
        <v>1</v>
      </c>
      <c r="K32" s="124">
        <v>1</v>
      </c>
      <c r="L32" s="106"/>
      <c r="M32" s="106"/>
      <c r="N32" s="103">
        <v>0</v>
      </c>
      <c r="O32" s="103" t="str">
        <f t="shared" si="0"/>
        <v>12/4380</v>
      </c>
    </row>
    <row r="33" spans="1:15" x14ac:dyDescent="0.25">
      <c r="A33" s="124">
        <v>5</v>
      </c>
      <c r="B33" s="261">
        <v>301</v>
      </c>
      <c r="C33" s="264">
        <v>3.0192000000000001E-3</v>
      </c>
      <c r="D33" s="264">
        <v>3.9224000000000004E-3</v>
      </c>
      <c r="E33" s="264" t="s">
        <v>369</v>
      </c>
      <c r="F33" s="264" t="s">
        <v>370</v>
      </c>
      <c r="G33" s="264">
        <v>24</v>
      </c>
      <c r="H33" s="264">
        <v>217</v>
      </c>
      <c r="I33" s="264">
        <v>5208</v>
      </c>
      <c r="J33" s="124">
        <v>1</v>
      </c>
      <c r="K33" s="124">
        <v>1</v>
      </c>
      <c r="L33" s="106"/>
      <c r="M33" s="106"/>
      <c r="N33" s="103">
        <v>0</v>
      </c>
      <c r="O33" s="103" t="str">
        <f t="shared" si="0"/>
        <v>24/5208</v>
      </c>
    </row>
    <row r="34" spans="1:15" x14ac:dyDescent="0.25">
      <c r="A34" s="124">
        <v>5</v>
      </c>
      <c r="B34" s="261">
        <v>304</v>
      </c>
      <c r="C34" s="264">
        <v>4.9061999999999999E-4</v>
      </c>
      <c r="D34" s="264">
        <v>6.3739000000000005E-4</v>
      </c>
      <c r="E34" s="264" t="s">
        <v>369</v>
      </c>
      <c r="F34" s="264" t="s">
        <v>370</v>
      </c>
      <c r="G34" s="264">
        <v>24</v>
      </c>
      <c r="H34" s="264">
        <v>217</v>
      </c>
      <c r="I34" s="264">
        <v>5208</v>
      </c>
      <c r="J34" s="124">
        <v>1</v>
      </c>
      <c r="K34" s="124">
        <v>1</v>
      </c>
      <c r="L34" s="106"/>
      <c r="M34" s="106"/>
      <c r="N34" s="103">
        <v>0</v>
      </c>
      <c r="O34" s="103" t="str">
        <f t="shared" si="0"/>
        <v>24/5208</v>
      </c>
    </row>
    <row r="35" spans="1:15" x14ac:dyDescent="0.25">
      <c r="A35" s="124">
        <v>5</v>
      </c>
      <c r="B35" s="261">
        <v>337</v>
      </c>
      <c r="C35" s="264">
        <v>9.2151000000000021E-3</v>
      </c>
      <c r="D35" s="264">
        <v>1.2969400000000001E-2</v>
      </c>
      <c r="E35" s="264" t="s">
        <v>369</v>
      </c>
      <c r="F35" s="264" t="s">
        <v>370</v>
      </c>
      <c r="G35" s="264">
        <v>24</v>
      </c>
      <c r="H35" s="264">
        <v>217</v>
      </c>
      <c r="I35" s="264">
        <v>5208</v>
      </c>
      <c r="J35" s="124">
        <v>1</v>
      </c>
      <c r="K35" s="124">
        <v>1</v>
      </c>
      <c r="L35" s="106"/>
      <c r="M35" s="106"/>
      <c r="N35" s="103">
        <v>0</v>
      </c>
      <c r="O35" s="103" t="str">
        <f t="shared" si="0"/>
        <v>24/5208</v>
      </c>
    </row>
    <row r="36" spans="1:15" x14ac:dyDescent="0.25">
      <c r="A36" s="124">
        <v>5</v>
      </c>
      <c r="B36" s="261">
        <v>703</v>
      </c>
      <c r="C36" s="264">
        <v>9.427604626285714E-11</v>
      </c>
      <c r="D36" s="264">
        <v>1.3257874285714286E-10</v>
      </c>
      <c r="E36" s="264" t="s">
        <v>369</v>
      </c>
      <c r="F36" s="264" t="s">
        <v>370</v>
      </c>
      <c r="G36" s="264">
        <v>24</v>
      </c>
      <c r="H36" s="264">
        <v>217</v>
      </c>
      <c r="I36" s="264">
        <v>5208</v>
      </c>
      <c r="J36" s="124">
        <v>1</v>
      </c>
      <c r="K36" s="124">
        <v>1</v>
      </c>
      <c r="L36" s="106"/>
      <c r="M36" s="106"/>
      <c r="N36" s="103">
        <v>0</v>
      </c>
      <c r="O36" s="103" t="str">
        <f t="shared" si="0"/>
        <v>24/5208</v>
      </c>
    </row>
    <row r="37" spans="1:15" x14ac:dyDescent="0.25">
      <c r="A37" s="124">
        <v>6</v>
      </c>
      <c r="B37" s="261">
        <v>301</v>
      </c>
      <c r="C37" s="264">
        <v>3.0192000000000001E-3</v>
      </c>
      <c r="D37" s="264">
        <v>3.9224000000000004E-3</v>
      </c>
      <c r="E37" s="264" t="s">
        <v>371</v>
      </c>
      <c r="F37" s="264" t="s">
        <v>370</v>
      </c>
      <c r="G37" s="264">
        <v>24</v>
      </c>
      <c r="H37" s="264">
        <v>217</v>
      </c>
      <c r="I37" s="264">
        <v>5208</v>
      </c>
      <c r="J37" s="124">
        <v>1</v>
      </c>
      <c r="K37" s="124">
        <v>1</v>
      </c>
      <c r="L37" s="106"/>
      <c r="M37" s="106"/>
      <c r="N37" s="103">
        <v>0</v>
      </c>
      <c r="O37" s="103" t="str">
        <f t="shared" si="0"/>
        <v>24/5208</v>
      </c>
    </row>
    <row r="38" spans="1:15" x14ac:dyDescent="0.25">
      <c r="A38" s="124">
        <v>6</v>
      </c>
      <c r="B38" s="261">
        <v>304</v>
      </c>
      <c r="C38" s="264">
        <v>4.9061999999999999E-4</v>
      </c>
      <c r="D38" s="264">
        <v>6.3739000000000005E-4</v>
      </c>
      <c r="E38" s="264" t="s">
        <v>371</v>
      </c>
      <c r="F38" s="270" t="s">
        <v>370</v>
      </c>
      <c r="G38" s="264">
        <v>24</v>
      </c>
      <c r="H38" s="264">
        <v>217</v>
      </c>
      <c r="I38" s="264">
        <v>5208</v>
      </c>
      <c r="J38" s="124">
        <v>1</v>
      </c>
      <c r="K38" s="124">
        <v>1</v>
      </c>
      <c r="L38" s="106"/>
      <c r="M38" s="106"/>
      <c r="N38" s="103">
        <v>0</v>
      </c>
      <c r="O38" s="103" t="str">
        <f t="shared" si="0"/>
        <v>24/5208</v>
      </c>
    </row>
    <row r="39" spans="1:15" x14ac:dyDescent="0.25">
      <c r="A39" s="124">
        <v>6</v>
      </c>
      <c r="B39" s="261">
        <v>337</v>
      </c>
      <c r="C39" s="264">
        <v>9.2151000000000021E-3</v>
      </c>
      <c r="D39" s="264">
        <v>1.2969400000000001E-2</v>
      </c>
      <c r="E39" s="264" t="s">
        <v>371</v>
      </c>
      <c r="F39" s="264" t="s">
        <v>370</v>
      </c>
      <c r="G39" s="264">
        <v>24</v>
      </c>
      <c r="H39" s="264">
        <v>217</v>
      </c>
      <c r="I39" s="264">
        <v>5208</v>
      </c>
      <c r="J39" s="124">
        <v>1</v>
      </c>
      <c r="K39" s="124">
        <v>1</v>
      </c>
      <c r="L39" s="106"/>
      <c r="M39" s="106"/>
      <c r="N39" s="103">
        <v>0</v>
      </c>
      <c r="O39" s="103" t="str">
        <f t="shared" si="0"/>
        <v>24/5208</v>
      </c>
    </row>
    <row r="40" spans="1:15" x14ac:dyDescent="0.25">
      <c r="A40" s="124">
        <v>6</v>
      </c>
      <c r="B40" s="261">
        <v>703</v>
      </c>
      <c r="C40" s="264">
        <v>9.427604626285714E-11</v>
      </c>
      <c r="D40" s="264">
        <v>1.3257874285714286E-10</v>
      </c>
      <c r="E40" s="264" t="s">
        <v>371</v>
      </c>
      <c r="F40" s="264" t="s">
        <v>370</v>
      </c>
      <c r="G40" s="264">
        <v>24</v>
      </c>
      <c r="H40" s="264">
        <v>217</v>
      </c>
      <c r="I40" s="264">
        <v>5208</v>
      </c>
      <c r="J40" s="124">
        <v>1</v>
      </c>
      <c r="K40" s="124">
        <v>1</v>
      </c>
      <c r="L40" s="106"/>
      <c r="M40" s="106"/>
      <c r="N40" s="103">
        <v>0</v>
      </c>
      <c r="O40" s="103" t="str">
        <f t="shared" si="0"/>
        <v>24/5208</v>
      </c>
    </row>
    <row r="41" spans="1:15" x14ac:dyDescent="0.25">
      <c r="A41" s="124">
        <v>7</v>
      </c>
      <c r="B41" s="261">
        <v>301</v>
      </c>
      <c r="C41" s="264">
        <v>6.2584000000000001E-2</v>
      </c>
      <c r="D41" s="264">
        <v>9.8887200000000008E-2</v>
      </c>
      <c r="E41" s="264" t="s">
        <v>372</v>
      </c>
      <c r="F41" s="264" t="s">
        <v>373</v>
      </c>
      <c r="G41" s="264">
        <v>24</v>
      </c>
      <c r="H41" s="264">
        <v>217</v>
      </c>
      <c r="I41" s="264">
        <v>5208</v>
      </c>
      <c r="J41" s="124">
        <v>1</v>
      </c>
      <c r="K41" s="124">
        <v>1</v>
      </c>
      <c r="L41" s="106"/>
      <c r="M41" s="106"/>
      <c r="N41" s="103">
        <v>0</v>
      </c>
      <c r="O41" s="103" t="str">
        <f t="shared" si="0"/>
        <v>24/5208</v>
      </c>
    </row>
    <row r="42" spans="1:15" x14ac:dyDescent="0.25">
      <c r="A42" s="124">
        <v>7</v>
      </c>
      <c r="B42" s="261">
        <v>304</v>
      </c>
      <c r="C42" s="264">
        <v>1.0169899999999999E-2</v>
      </c>
      <c r="D42" s="264">
        <v>1.6069170000000001E-2</v>
      </c>
      <c r="E42" s="264" t="s">
        <v>372</v>
      </c>
      <c r="F42" s="264" t="s">
        <v>373</v>
      </c>
      <c r="G42" s="264">
        <v>24</v>
      </c>
      <c r="H42" s="264">
        <v>217</v>
      </c>
      <c r="I42" s="264">
        <v>5208</v>
      </c>
      <c r="J42" s="124">
        <v>1</v>
      </c>
      <c r="K42" s="124">
        <v>1</v>
      </c>
      <c r="L42" s="106"/>
      <c r="M42" s="106"/>
      <c r="N42" s="103">
        <v>0</v>
      </c>
      <c r="O42" s="103" t="str">
        <f t="shared" si="0"/>
        <v>24/5208</v>
      </c>
    </row>
    <row r="43" spans="1:15" x14ac:dyDescent="0.25">
      <c r="A43" s="124">
        <v>7</v>
      </c>
      <c r="B43" s="261">
        <v>337</v>
      </c>
      <c r="C43" s="264">
        <v>1.54278264</v>
      </c>
      <c r="D43" s="264">
        <v>3.9984000000000002</v>
      </c>
      <c r="E43" s="264" t="s">
        <v>372</v>
      </c>
      <c r="F43" s="264" t="s">
        <v>373</v>
      </c>
      <c r="G43" s="264">
        <v>24</v>
      </c>
      <c r="H43" s="264">
        <v>217</v>
      </c>
      <c r="I43" s="264">
        <v>5208</v>
      </c>
      <c r="J43" s="124">
        <v>1</v>
      </c>
      <c r="K43" s="124">
        <v>1</v>
      </c>
      <c r="L43" s="106"/>
      <c r="M43" s="106"/>
      <c r="N43" s="103">
        <v>0</v>
      </c>
      <c r="O43" s="103" t="str">
        <f t="shared" si="0"/>
        <v>24/5208</v>
      </c>
    </row>
    <row r="44" spans="1:15" x14ac:dyDescent="0.25">
      <c r="A44" s="124">
        <v>7</v>
      </c>
      <c r="B44" s="261">
        <v>703</v>
      </c>
      <c r="C44" s="264">
        <v>5.7043202208300011E-7</v>
      </c>
      <c r="D44" s="264">
        <v>1.4771295000000003E-6</v>
      </c>
      <c r="E44" s="264" t="s">
        <v>372</v>
      </c>
      <c r="F44" s="264" t="s">
        <v>373</v>
      </c>
      <c r="G44" s="264">
        <v>24</v>
      </c>
      <c r="H44" s="264">
        <v>217</v>
      </c>
      <c r="I44" s="264">
        <v>5208</v>
      </c>
      <c r="J44" s="124">
        <v>1</v>
      </c>
      <c r="K44" s="124">
        <v>1</v>
      </c>
      <c r="L44" s="106"/>
      <c r="M44" s="106"/>
      <c r="N44" s="103">
        <v>0</v>
      </c>
      <c r="O44" s="103" t="str">
        <f t="shared" si="0"/>
        <v>24/5208</v>
      </c>
    </row>
    <row r="45" spans="1:15" x14ac:dyDescent="0.25">
      <c r="A45" s="124">
        <v>7</v>
      </c>
      <c r="B45" s="261">
        <v>2902</v>
      </c>
      <c r="C45" s="264">
        <v>7.8713400000000027E-3</v>
      </c>
      <c r="D45" s="264">
        <v>2.0400000000000005E-2</v>
      </c>
      <c r="E45" s="264" t="s">
        <v>372</v>
      </c>
      <c r="F45" s="264" t="s">
        <v>373</v>
      </c>
      <c r="G45" s="264">
        <v>24</v>
      </c>
      <c r="H45" s="264">
        <v>217</v>
      </c>
      <c r="I45" s="264">
        <v>5208</v>
      </c>
      <c r="J45" s="124">
        <v>1</v>
      </c>
      <c r="K45" s="124">
        <v>1</v>
      </c>
      <c r="L45" s="106" t="s">
        <v>443</v>
      </c>
      <c r="M45" s="106">
        <v>100</v>
      </c>
      <c r="N45" s="103">
        <v>96.2</v>
      </c>
      <c r="O45" s="103" t="str">
        <f t="shared" si="0"/>
        <v>24/5208</v>
      </c>
    </row>
    <row r="46" spans="1:15" x14ac:dyDescent="0.25">
      <c r="A46" s="124">
        <v>7</v>
      </c>
      <c r="B46" s="261">
        <v>328</v>
      </c>
      <c r="C46" s="264">
        <v>8.1892659999999992E-2</v>
      </c>
      <c r="D46" s="264">
        <v>0.21224000000000001</v>
      </c>
      <c r="E46" s="264" t="s">
        <v>372</v>
      </c>
      <c r="F46" s="270" t="s">
        <v>373</v>
      </c>
      <c r="G46" s="264">
        <v>24</v>
      </c>
      <c r="H46" s="264">
        <v>217</v>
      </c>
      <c r="I46" s="264">
        <v>5208</v>
      </c>
      <c r="J46" s="124">
        <v>1</v>
      </c>
      <c r="K46" s="124">
        <v>1</v>
      </c>
      <c r="L46" s="106" t="s">
        <v>443</v>
      </c>
      <c r="M46" s="106">
        <v>100</v>
      </c>
      <c r="N46" s="103">
        <v>82.5</v>
      </c>
      <c r="O46" s="103" t="str">
        <f t="shared" si="0"/>
        <v>24/5208</v>
      </c>
    </row>
    <row r="47" spans="1:15" x14ac:dyDescent="0.25">
      <c r="A47" s="124">
        <v>8</v>
      </c>
      <c r="B47" s="261">
        <v>301</v>
      </c>
      <c r="C47" s="264">
        <v>2.79288E-2</v>
      </c>
      <c r="D47" s="264">
        <v>1.392E-4</v>
      </c>
      <c r="E47" s="264" t="s">
        <v>374</v>
      </c>
      <c r="F47" s="270" t="s">
        <v>375</v>
      </c>
      <c r="G47" s="264">
        <v>1</v>
      </c>
      <c r="H47" s="264">
        <v>217</v>
      </c>
      <c r="I47" s="264">
        <v>217</v>
      </c>
      <c r="J47" s="124">
        <v>1</v>
      </c>
      <c r="K47" s="124">
        <v>1</v>
      </c>
      <c r="L47" s="106"/>
      <c r="M47" s="106"/>
      <c r="N47" s="103">
        <v>0</v>
      </c>
      <c r="O47" s="103" t="str">
        <f t="shared" si="0"/>
        <v>1/217</v>
      </c>
    </row>
    <row r="48" spans="1:15" x14ac:dyDescent="0.25">
      <c r="A48" s="124">
        <v>8</v>
      </c>
      <c r="B48" s="261">
        <v>304</v>
      </c>
      <c r="C48" s="264">
        <v>4.5384299999999995E-3</v>
      </c>
      <c r="D48" s="264">
        <v>2.262E-5</v>
      </c>
      <c r="E48" s="264" t="s">
        <v>374</v>
      </c>
      <c r="F48" s="270" t="s">
        <v>375</v>
      </c>
      <c r="G48" s="264">
        <v>1</v>
      </c>
      <c r="H48" s="264">
        <v>217</v>
      </c>
      <c r="I48" s="264">
        <v>217</v>
      </c>
      <c r="J48" s="124">
        <v>1</v>
      </c>
      <c r="K48" s="124">
        <v>1</v>
      </c>
      <c r="L48" s="106"/>
      <c r="M48" s="106"/>
      <c r="N48" s="103">
        <v>0</v>
      </c>
      <c r="O48" s="103" t="str">
        <f t="shared" si="0"/>
        <v>1/217</v>
      </c>
    </row>
    <row r="49" spans="1:15" x14ac:dyDescent="0.25">
      <c r="A49" s="124">
        <v>8</v>
      </c>
      <c r="B49" s="261">
        <v>337</v>
      </c>
      <c r="C49" s="264">
        <v>0.76189511999999993</v>
      </c>
      <c r="D49" s="264">
        <v>1.9991999999999999E-2</v>
      </c>
      <c r="E49" s="264" t="s">
        <v>374</v>
      </c>
      <c r="F49" s="270" t="s">
        <v>375</v>
      </c>
      <c r="G49" s="264">
        <v>1</v>
      </c>
      <c r="H49" s="264">
        <v>217</v>
      </c>
      <c r="I49" s="264">
        <v>217</v>
      </c>
      <c r="J49" s="124">
        <v>1</v>
      </c>
      <c r="K49" s="124">
        <v>1</v>
      </c>
      <c r="L49" s="106"/>
      <c r="M49" s="106"/>
      <c r="N49" s="103">
        <v>0</v>
      </c>
      <c r="O49" s="103" t="str">
        <f t="shared" si="0"/>
        <v>1/217</v>
      </c>
    </row>
    <row r="50" spans="1:15" x14ac:dyDescent="0.25">
      <c r="A50" s="124">
        <v>8</v>
      </c>
      <c r="B50" s="261">
        <v>703</v>
      </c>
      <c r="C50" s="264">
        <v>2.4878179134E-7</v>
      </c>
      <c r="D50" s="264">
        <v>6.5223899999999998E-9</v>
      </c>
      <c r="E50" s="264" t="s">
        <v>374</v>
      </c>
      <c r="F50" s="270" t="s">
        <v>375</v>
      </c>
      <c r="G50" s="264">
        <v>1</v>
      </c>
      <c r="H50" s="264">
        <v>217</v>
      </c>
      <c r="I50" s="264">
        <v>217</v>
      </c>
      <c r="J50" s="124">
        <v>1</v>
      </c>
      <c r="K50" s="124">
        <v>1</v>
      </c>
      <c r="L50" s="106"/>
      <c r="M50" s="106"/>
      <c r="N50" s="103">
        <v>0</v>
      </c>
      <c r="O50" s="103" t="str">
        <f t="shared" si="0"/>
        <v>1/217</v>
      </c>
    </row>
    <row r="51" spans="1:15" x14ac:dyDescent="0.25">
      <c r="A51" s="124">
        <v>8</v>
      </c>
      <c r="B51" s="261">
        <v>2902</v>
      </c>
      <c r="C51" s="264">
        <v>2.2865999999999993E-3</v>
      </c>
      <c r="D51" s="264">
        <v>5.9999999999999995E-5</v>
      </c>
      <c r="E51" s="264" t="s">
        <v>374</v>
      </c>
      <c r="F51" s="270" t="s">
        <v>375</v>
      </c>
      <c r="G51" s="264">
        <v>1</v>
      </c>
      <c r="H51" s="264">
        <v>217</v>
      </c>
      <c r="I51" s="264">
        <v>217</v>
      </c>
      <c r="J51" s="124">
        <v>1</v>
      </c>
      <c r="K51" s="124">
        <v>1</v>
      </c>
      <c r="L51" s="106" t="s">
        <v>442</v>
      </c>
      <c r="M51" s="106">
        <v>100</v>
      </c>
      <c r="N51" s="103">
        <v>95.1</v>
      </c>
      <c r="O51" s="103" t="str">
        <f t="shared" si="0"/>
        <v>1/217</v>
      </c>
    </row>
    <row r="52" spans="1:15" x14ac:dyDescent="0.25">
      <c r="A52" s="124">
        <v>8</v>
      </c>
      <c r="B52" s="262">
        <v>328</v>
      </c>
      <c r="C52" s="265">
        <v>2.3789399999999999E-2</v>
      </c>
      <c r="D52" s="265">
        <v>6.2399999999999999E-4</v>
      </c>
      <c r="E52" s="265" t="s">
        <v>374</v>
      </c>
      <c r="F52" s="271" t="s">
        <v>375</v>
      </c>
      <c r="G52" s="264">
        <v>1</v>
      </c>
      <c r="H52" s="264">
        <v>217</v>
      </c>
      <c r="I52" s="264">
        <v>217</v>
      </c>
      <c r="J52" s="124">
        <v>1</v>
      </c>
      <c r="K52" s="124">
        <v>1</v>
      </c>
      <c r="L52" s="106" t="s">
        <v>442</v>
      </c>
      <c r="M52" s="106">
        <v>100</v>
      </c>
      <c r="N52" s="103">
        <v>95.1</v>
      </c>
      <c r="O52" s="103" t="str">
        <f t="shared" si="0"/>
        <v>1/217</v>
      </c>
    </row>
    <row r="53" spans="1:15" x14ac:dyDescent="0.25">
      <c r="A53" s="124">
        <v>14</v>
      </c>
      <c r="B53" s="262">
        <v>123</v>
      </c>
      <c r="C53" s="265">
        <v>6.8700000000000003E-5</v>
      </c>
      <c r="D53" s="265">
        <v>1.4674320000000001E-3</v>
      </c>
      <c r="E53" s="265" t="s">
        <v>376</v>
      </c>
      <c r="F53" s="271" t="s">
        <v>316</v>
      </c>
      <c r="G53" s="264">
        <v>8</v>
      </c>
      <c r="H53" s="264">
        <v>251</v>
      </c>
      <c r="I53" s="264">
        <v>2008</v>
      </c>
      <c r="J53" s="124">
        <v>1</v>
      </c>
      <c r="K53" s="124">
        <v>1</v>
      </c>
      <c r="L53" s="106"/>
      <c r="M53" s="106"/>
      <c r="N53" s="103">
        <v>0</v>
      </c>
      <c r="O53" s="103" t="str">
        <f t="shared" si="0"/>
        <v>8/2008</v>
      </c>
    </row>
    <row r="54" spans="1:15" x14ac:dyDescent="0.25">
      <c r="A54" s="124">
        <v>14</v>
      </c>
      <c r="B54" s="262">
        <v>143</v>
      </c>
      <c r="C54" s="265">
        <v>1.2299999999999999E-5</v>
      </c>
      <c r="D54" s="265">
        <v>2.62728E-4</v>
      </c>
      <c r="E54" s="265" t="s">
        <v>376</v>
      </c>
      <c r="F54" s="271" t="s">
        <v>316</v>
      </c>
      <c r="G54" s="264">
        <v>8</v>
      </c>
      <c r="H54" s="264">
        <v>251</v>
      </c>
      <c r="I54" s="264">
        <v>2008</v>
      </c>
      <c r="J54" s="124">
        <v>1</v>
      </c>
      <c r="K54" s="124">
        <v>1</v>
      </c>
      <c r="L54" s="106"/>
      <c r="M54" s="106"/>
      <c r="N54" s="103">
        <v>0</v>
      </c>
      <c r="O54" s="103" t="str">
        <f t="shared" si="0"/>
        <v>8/2008</v>
      </c>
    </row>
    <row r="55" spans="1:15" x14ac:dyDescent="0.25">
      <c r="A55" s="124">
        <v>14</v>
      </c>
      <c r="B55" s="262">
        <v>342</v>
      </c>
      <c r="C55" s="265">
        <v>1.1999999999999999E-6</v>
      </c>
      <c r="D55" s="265">
        <v>2.5631999999999998E-5</v>
      </c>
      <c r="E55" s="265" t="s">
        <v>376</v>
      </c>
      <c r="F55" s="271" t="s">
        <v>316</v>
      </c>
      <c r="G55" s="264">
        <v>8</v>
      </c>
      <c r="H55" s="264">
        <v>251</v>
      </c>
      <c r="I55" s="264">
        <v>2008</v>
      </c>
      <c r="J55" s="124">
        <v>1</v>
      </c>
      <c r="K55" s="124">
        <v>1</v>
      </c>
      <c r="L55" s="106"/>
      <c r="M55" s="106"/>
      <c r="N55" s="103">
        <v>0</v>
      </c>
      <c r="O55" s="103" t="str">
        <f t="shared" si="0"/>
        <v>8/2008</v>
      </c>
    </row>
    <row r="56" spans="1:15" x14ac:dyDescent="0.25">
      <c r="A56" s="103">
        <v>6001</v>
      </c>
      <c r="B56" s="262">
        <v>303</v>
      </c>
      <c r="C56" s="265">
        <v>4.17E-4</v>
      </c>
      <c r="D56" s="265">
        <v>6.5752560000000007E-3</v>
      </c>
      <c r="E56" s="265" t="s">
        <v>377</v>
      </c>
      <c r="F56" s="271" t="s">
        <v>319</v>
      </c>
      <c r="G56" s="264">
        <v>12</v>
      </c>
      <c r="H56" s="264">
        <v>365</v>
      </c>
      <c r="I56" s="264">
        <v>4380</v>
      </c>
      <c r="J56" s="124">
        <v>1</v>
      </c>
      <c r="K56" s="124">
        <v>1</v>
      </c>
      <c r="L56" s="106"/>
      <c r="M56" s="106"/>
      <c r="N56" s="103">
        <v>0</v>
      </c>
      <c r="O56" s="103" t="str">
        <f t="shared" si="0"/>
        <v>12/4380</v>
      </c>
    </row>
    <row r="57" spans="1:15" x14ac:dyDescent="0.25">
      <c r="A57" s="103">
        <v>6001</v>
      </c>
      <c r="B57" s="262">
        <v>333</v>
      </c>
      <c r="C57" s="265">
        <v>2.3E-5</v>
      </c>
      <c r="D57" s="265">
        <v>3.6266400000000001E-4</v>
      </c>
      <c r="E57" s="265" t="s">
        <v>377</v>
      </c>
      <c r="F57" s="271" t="s">
        <v>319</v>
      </c>
      <c r="G57" s="264">
        <v>12</v>
      </c>
      <c r="H57" s="264">
        <v>365</v>
      </c>
      <c r="I57" s="264">
        <v>4380</v>
      </c>
      <c r="J57" s="124">
        <v>1</v>
      </c>
      <c r="K57" s="124">
        <v>1</v>
      </c>
      <c r="L57" s="106"/>
      <c r="M57" s="106"/>
      <c r="N57" s="103">
        <v>0</v>
      </c>
      <c r="O57" s="103" t="str">
        <f t="shared" si="0"/>
        <v>12/4380</v>
      </c>
    </row>
    <row r="58" spans="1:15" x14ac:dyDescent="0.25">
      <c r="A58" s="103">
        <v>6001</v>
      </c>
      <c r="B58" s="262">
        <v>2902</v>
      </c>
      <c r="C58" s="265">
        <v>1.2557077625570777E-2</v>
      </c>
      <c r="D58" s="265">
        <v>0.19800000000000001</v>
      </c>
      <c r="E58" s="265" t="s">
        <v>377</v>
      </c>
      <c r="F58" s="271" t="s">
        <v>319</v>
      </c>
      <c r="G58" s="264">
        <v>12</v>
      </c>
      <c r="H58" s="264">
        <v>365</v>
      </c>
      <c r="I58" s="264">
        <v>4380</v>
      </c>
      <c r="J58" s="124">
        <v>1</v>
      </c>
      <c r="K58" s="124">
        <v>1</v>
      </c>
      <c r="L58" s="106"/>
      <c r="M58" s="106"/>
      <c r="N58" s="103">
        <v>0</v>
      </c>
      <c r="O58" s="103" t="str">
        <f t="shared" si="0"/>
        <v>12/4380</v>
      </c>
    </row>
    <row r="59" spans="1:15" x14ac:dyDescent="0.25">
      <c r="A59" s="103">
        <v>6001</v>
      </c>
      <c r="B59" s="262">
        <v>602</v>
      </c>
      <c r="C59" s="265">
        <v>3.5E-4</v>
      </c>
      <c r="D59" s="265">
        <v>5.5187999999999999E-3</v>
      </c>
      <c r="E59" s="265" t="s">
        <v>377</v>
      </c>
      <c r="F59" s="271" t="s">
        <v>319</v>
      </c>
      <c r="G59" s="264">
        <v>12</v>
      </c>
      <c r="H59" s="264">
        <v>365</v>
      </c>
      <c r="I59" s="264">
        <v>4380</v>
      </c>
      <c r="J59" s="124">
        <v>1</v>
      </c>
      <c r="K59" s="124">
        <v>1</v>
      </c>
      <c r="L59" s="106"/>
      <c r="M59" s="106"/>
      <c r="N59" s="103">
        <v>0</v>
      </c>
      <c r="O59" s="103" t="str">
        <f t="shared" si="0"/>
        <v>12/4380</v>
      </c>
    </row>
    <row r="60" spans="1:15" x14ac:dyDescent="0.25">
      <c r="A60" s="103">
        <v>6001</v>
      </c>
      <c r="B60" s="262">
        <v>337</v>
      </c>
      <c r="C60" s="265">
        <v>6.0219999999999996E-3</v>
      </c>
      <c r="D60" s="265">
        <v>9.4954895999999983E-2</v>
      </c>
      <c r="E60" s="265" t="s">
        <v>377</v>
      </c>
      <c r="F60" s="271" t="s">
        <v>319</v>
      </c>
      <c r="G60" s="264">
        <v>12</v>
      </c>
      <c r="H60" s="264">
        <v>365</v>
      </c>
      <c r="I60" s="264">
        <v>4380</v>
      </c>
      <c r="J60" s="124">
        <v>1</v>
      </c>
      <c r="K60" s="124">
        <v>1</v>
      </c>
      <c r="L60" s="106"/>
      <c r="M60" s="106"/>
      <c r="N60" s="103">
        <v>0</v>
      </c>
      <c r="O60" s="103" t="str">
        <f t="shared" si="0"/>
        <v>12/4380</v>
      </c>
    </row>
    <row r="61" spans="1:15" x14ac:dyDescent="0.25">
      <c r="A61" s="103">
        <v>6001</v>
      </c>
      <c r="B61" s="262">
        <v>301</v>
      </c>
      <c r="C61" s="265">
        <v>3.279244444444445E-2</v>
      </c>
      <c r="D61" s="265">
        <v>0.49768297696000002</v>
      </c>
      <c r="E61" s="272" t="s">
        <v>378</v>
      </c>
      <c r="F61" s="265" t="s">
        <v>323</v>
      </c>
      <c r="G61" s="264">
        <v>12</v>
      </c>
      <c r="H61" s="264">
        <v>365</v>
      </c>
      <c r="I61" s="264">
        <v>4380</v>
      </c>
      <c r="J61" s="124">
        <v>1</v>
      </c>
      <c r="K61" s="124">
        <v>1</v>
      </c>
      <c r="L61" s="106"/>
      <c r="M61" s="106"/>
      <c r="N61" s="103">
        <v>0</v>
      </c>
      <c r="O61" s="103" t="str">
        <f t="shared" si="0"/>
        <v>12/4380</v>
      </c>
    </row>
    <row r="62" spans="1:15" x14ac:dyDescent="0.25">
      <c r="A62" s="103">
        <v>6001</v>
      </c>
      <c r="B62" s="262">
        <v>304</v>
      </c>
      <c r="C62" s="265">
        <v>5.328772222222224E-3</v>
      </c>
      <c r="D62" s="265">
        <v>8.0873483756000009E-2</v>
      </c>
      <c r="E62" s="272" t="s">
        <v>378</v>
      </c>
      <c r="F62" s="265" t="s">
        <v>323</v>
      </c>
      <c r="G62" s="264">
        <v>12</v>
      </c>
      <c r="H62" s="264">
        <v>365</v>
      </c>
      <c r="I62" s="264">
        <v>4380</v>
      </c>
      <c r="J62" s="124">
        <v>1</v>
      </c>
      <c r="K62" s="124">
        <v>1</v>
      </c>
      <c r="L62" s="106"/>
      <c r="M62" s="106"/>
      <c r="N62" s="103">
        <v>0</v>
      </c>
      <c r="O62" s="103" t="str">
        <f t="shared" si="0"/>
        <v>12/4380</v>
      </c>
    </row>
    <row r="63" spans="1:15" x14ac:dyDescent="0.25">
      <c r="A63" s="103">
        <v>6001</v>
      </c>
      <c r="B63" s="262">
        <v>328</v>
      </c>
      <c r="C63" s="265">
        <v>6.7494444444444451E-3</v>
      </c>
      <c r="D63" s="265">
        <v>8.6357965940000017E-2</v>
      </c>
      <c r="E63" s="265" t="s">
        <v>378</v>
      </c>
      <c r="F63" s="265" t="s">
        <v>323</v>
      </c>
      <c r="G63" s="264">
        <v>12</v>
      </c>
      <c r="H63" s="264">
        <v>365</v>
      </c>
      <c r="I63" s="264">
        <v>4380</v>
      </c>
      <c r="J63" s="124">
        <v>1</v>
      </c>
      <c r="K63" s="124">
        <v>1</v>
      </c>
      <c r="L63" s="106"/>
      <c r="M63" s="106"/>
      <c r="N63" s="103">
        <v>0</v>
      </c>
      <c r="O63" s="103" t="str">
        <f t="shared" si="0"/>
        <v>12/4380</v>
      </c>
    </row>
    <row r="64" spans="1:15" x14ac:dyDescent="0.25">
      <c r="A64" s="103">
        <v>6001</v>
      </c>
      <c r="B64" s="262">
        <v>330</v>
      </c>
      <c r="C64" s="265">
        <v>3.9622222222222229E-3</v>
      </c>
      <c r="D64" s="265">
        <v>5.4130510020000008E-2</v>
      </c>
      <c r="E64" s="265" t="s">
        <v>378</v>
      </c>
      <c r="F64" s="265" t="s">
        <v>323</v>
      </c>
      <c r="G64" s="264">
        <v>12</v>
      </c>
      <c r="H64" s="264">
        <v>365</v>
      </c>
      <c r="I64" s="264">
        <v>4380</v>
      </c>
      <c r="J64" s="124">
        <v>1</v>
      </c>
      <c r="K64" s="124">
        <v>1</v>
      </c>
      <c r="L64" s="106"/>
      <c r="M64" s="106"/>
      <c r="N64" s="103">
        <v>0</v>
      </c>
      <c r="O64" s="103" t="str">
        <f t="shared" si="0"/>
        <v>12/4380</v>
      </c>
    </row>
    <row r="65" spans="1:15" x14ac:dyDescent="0.25">
      <c r="A65" s="103">
        <v>6001</v>
      </c>
      <c r="B65" s="262">
        <v>337</v>
      </c>
      <c r="C65" s="265">
        <v>3.1873888888888889E-2</v>
      </c>
      <c r="D65" s="265">
        <v>0.43059375958000001</v>
      </c>
      <c r="E65" s="265" t="s">
        <v>378</v>
      </c>
      <c r="F65" s="265" t="s">
        <v>323</v>
      </c>
      <c r="G65" s="264">
        <v>12</v>
      </c>
      <c r="H65" s="264">
        <v>365</v>
      </c>
      <c r="I65" s="264">
        <v>4380</v>
      </c>
      <c r="J65" s="124">
        <v>1</v>
      </c>
      <c r="K65" s="124">
        <v>1</v>
      </c>
      <c r="L65" s="106"/>
      <c r="M65" s="106"/>
      <c r="N65" s="103">
        <v>0</v>
      </c>
      <c r="O65" s="103" t="str">
        <f t="shared" si="0"/>
        <v>12/4380</v>
      </c>
    </row>
    <row r="66" spans="1:15" x14ac:dyDescent="0.25">
      <c r="A66" s="103">
        <v>6001</v>
      </c>
      <c r="B66" s="262">
        <v>2732</v>
      </c>
      <c r="C66" s="265">
        <v>9.0216666666666674E-3</v>
      </c>
      <c r="D66" s="265">
        <v>0.113095</v>
      </c>
      <c r="E66" s="265" t="s">
        <v>378</v>
      </c>
      <c r="F66" s="265" t="s">
        <v>323</v>
      </c>
      <c r="G66" s="264">
        <v>12</v>
      </c>
      <c r="H66" s="264">
        <v>365</v>
      </c>
      <c r="I66" s="264">
        <v>4380</v>
      </c>
      <c r="J66" s="124">
        <v>1</v>
      </c>
      <c r="K66" s="124">
        <v>1</v>
      </c>
      <c r="L66" s="106"/>
      <c r="M66" s="106"/>
      <c r="N66" s="103">
        <v>0</v>
      </c>
      <c r="O66" s="103" t="str">
        <f t="shared" si="0"/>
        <v>12/4380</v>
      </c>
    </row>
    <row r="67" spans="1:15" x14ac:dyDescent="0.25">
      <c r="A67" s="103">
        <v>6002</v>
      </c>
      <c r="B67" s="262">
        <v>301</v>
      </c>
      <c r="C67" s="265">
        <v>3.600000000000001E-7</v>
      </c>
      <c r="D67" s="265">
        <v>1.9480128E-4</v>
      </c>
      <c r="E67" s="265" t="s">
        <v>379</v>
      </c>
      <c r="F67" s="265" t="s">
        <v>380</v>
      </c>
      <c r="G67" s="264">
        <v>12</v>
      </c>
      <c r="H67" s="264">
        <v>365</v>
      </c>
      <c r="I67" s="264">
        <v>4380</v>
      </c>
      <c r="J67" s="124">
        <v>1</v>
      </c>
      <c r="K67" s="124">
        <v>1</v>
      </c>
      <c r="L67" s="106"/>
      <c r="M67" s="106"/>
      <c r="N67" s="103">
        <v>0</v>
      </c>
      <c r="O67" s="103" t="str">
        <f t="shared" ref="O67:O130" si="1">G67&amp;"/"&amp;I67</f>
        <v>12/4380</v>
      </c>
    </row>
    <row r="68" spans="1:15" x14ac:dyDescent="0.25">
      <c r="A68" s="103">
        <v>6002</v>
      </c>
      <c r="B68" s="262">
        <v>304</v>
      </c>
      <c r="C68" s="265">
        <v>5.8500000000000014E-8</v>
      </c>
      <c r="D68" s="265">
        <v>3.1655207999999997E-5</v>
      </c>
      <c r="E68" s="265" t="s">
        <v>379</v>
      </c>
      <c r="F68" s="265" t="s">
        <v>380</v>
      </c>
      <c r="G68" s="264">
        <v>12</v>
      </c>
      <c r="H68" s="264">
        <v>365</v>
      </c>
      <c r="I68" s="264">
        <v>4380</v>
      </c>
      <c r="J68" s="124">
        <v>1</v>
      </c>
      <c r="K68" s="124">
        <v>1</v>
      </c>
      <c r="L68" s="106"/>
      <c r="M68" s="106"/>
      <c r="N68" s="103">
        <v>0</v>
      </c>
      <c r="O68" s="103" t="str">
        <f t="shared" si="1"/>
        <v>12/4380</v>
      </c>
    </row>
    <row r="69" spans="1:15" x14ac:dyDescent="0.25">
      <c r="A69" s="103">
        <v>6002</v>
      </c>
      <c r="B69" s="262">
        <v>328</v>
      </c>
      <c r="C69" s="265">
        <v>5.0400000000000001E-8</v>
      </c>
      <c r="D69" s="265">
        <v>1.3052E-5</v>
      </c>
      <c r="E69" s="265" t="s">
        <v>379</v>
      </c>
      <c r="F69" s="265" t="s">
        <v>380</v>
      </c>
      <c r="G69" s="264">
        <v>12</v>
      </c>
      <c r="H69" s="264">
        <v>365</v>
      </c>
      <c r="I69" s="264">
        <v>4380</v>
      </c>
      <c r="J69" s="124">
        <v>1</v>
      </c>
      <c r="K69" s="124">
        <v>1</v>
      </c>
      <c r="L69" s="106"/>
      <c r="M69" s="106"/>
      <c r="N69" s="103">
        <v>0</v>
      </c>
      <c r="O69" s="103" t="str">
        <f t="shared" si="1"/>
        <v>12/4380</v>
      </c>
    </row>
    <row r="70" spans="1:15" x14ac:dyDescent="0.25">
      <c r="A70" s="103">
        <v>6002</v>
      </c>
      <c r="B70" s="262">
        <v>330</v>
      </c>
      <c r="C70" s="265">
        <v>9.9000000000000013E-8</v>
      </c>
      <c r="D70" s="265">
        <v>2.5369840000000002E-5</v>
      </c>
      <c r="E70" s="265" t="s">
        <v>379</v>
      </c>
      <c r="F70" s="265" t="s">
        <v>380</v>
      </c>
      <c r="G70" s="264">
        <v>12</v>
      </c>
      <c r="H70" s="264">
        <v>365</v>
      </c>
      <c r="I70" s="264">
        <v>4380</v>
      </c>
      <c r="J70" s="124">
        <v>1</v>
      </c>
      <c r="K70" s="124">
        <v>1</v>
      </c>
      <c r="L70" s="106"/>
      <c r="M70" s="106"/>
      <c r="N70" s="103">
        <v>0</v>
      </c>
      <c r="O70" s="103" t="str">
        <f t="shared" si="1"/>
        <v>12/4380</v>
      </c>
    </row>
    <row r="71" spans="1:15" x14ac:dyDescent="0.25">
      <c r="A71" s="103">
        <v>6002</v>
      </c>
      <c r="B71" s="262">
        <v>337</v>
      </c>
      <c r="C71" s="265">
        <v>9.2970000000000018E-7</v>
      </c>
      <c r="D71" s="265">
        <v>2.4350159999999999E-4</v>
      </c>
      <c r="E71" s="265" t="s">
        <v>379</v>
      </c>
      <c r="F71" s="265" t="s">
        <v>380</v>
      </c>
      <c r="G71" s="264">
        <v>12</v>
      </c>
      <c r="H71" s="264">
        <v>365</v>
      </c>
      <c r="I71" s="264">
        <v>4380</v>
      </c>
      <c r="J71" s="124">
        <v>1</v>
      </c>
      <c r="K71" s="124">
        <v>1</v>
      </c>
      <c r="L71" s="106"/>
      <c r="M71" s="106"/>
      <c r="N71" s="103">
        <v>0</v>
      </c>
      <c r="O71" s="103" t="str">
        <f t="shared" si="1"/>
        <v>12/4380</v>
      </c>
    </row>
    <row r="72" spans="1:15" x14ac:dyDescent="0.25">
      <c r="A72" s="103">
        <v>6002</v>
      </c>
      <c r="B72" s="262">
        <v>2732</v>
      </c>
      <c r="C72" s="265">
        <v>1.2960000000000002E-7</v>
      </c>
      <c r="D72" s="265">
        <v>3.4669600000000004E-5</v>
      </c>
      <c r="E72" s="265" t="s">
        <v>379</v>
      </c>
      <c r="F72" s="265" t="s">
        <v>380</v>
      </c>
      <c r="G72" s="264">
        <v>12</v>
      </c>
      <c r="H72" s="264">
        <v>365</v>
      </c>
      <c r="I72" s="264">
        <v>4380</v>
      </c>
      <c r="J72" s="124">
        <v>1</v>
      </c>
      <c r="K72" s="124">
        <v>1</v>
      </c>
      <c r="L72" s="106"/>
      <c r="M72" s="106"/>
      <c r="N72" s="103">
        <v>0</v>
      </c>
      <c r="O72" s="103" t="str">
        <f t="shared" si="1"/>
        <v>12/4380</v>
      </c>
    </row>
    <row r="73" spans="1:15" x14ac:dyDescent="0.25">
      <c r="A73" s="103">
        <v>6002</v>
      </c>
      <c r="B73" s="262">
        <v>301</v>
      </c>
      <c r="C73" s="265">
        <v>3.0960000000000002E-7</v>
      </c>
      <c r="D73" s="265">
        <v>7.635456000000002E-5</v>
      </c>
      <c r="E73" s="265" t="s">
        <v>381</v>
      </c>
      <c r="F73" s="265" t="s">
        <v>322</v>
      </c>
      <c r="G73" s="264">
        <v>12</v>
      </c>
      <c r="H73" s="264">
        <v>365</v>
      </c>
      <c r="I73" s="264">
        <v>4380</v>
      </c>
      <c r="J73" s="124">
        <v>1</v>
      </c>
      <c r="K73" s="124">
        <v>1</v>
      </c>
      <c r="L73" s="106"/>
      <c r="M73" s="106"/>
      <c r="N73" s="103">
        <v>0</v>
      </c>
      <c r="O73" s="103" t="str">
        <f t="shared" si="1"/>
        <v>12/4380</v>
      </c>
    </row>
    <row r="74" spans="1:15" x14ac:dyDescent="0.25">
      <c r="A74" s="103">
        <v>6002</v>
      </c>
      <c r="B74" s="262">
        <v>304</v>
      </c>
      <c r="C74" s="265">
        <v>5.0310000000000012E-8</v>
      </c>
      <c r="D74" s="265">
        <v>1.2407616000000002E-5</v>
      </c>
      <c r="E74" s="265" t="s">
        <v>381</v>
      </c>
      <c r="F74" s="265" t="s">
        <v>322</v>
      </c>
      <c r="G74" s="264">
        <v>12</v>
      </c>
      <c r="H74" s="264">
        <v>365</v>
      </c>
      <c r="I74" s="264">
        <v>4380</v>
      </c>
      <c r="J74" s="124">
        <v>1</v>
      </c>
      <c r="K74" s="124">
        <v>1</v>
      </c>
      <c r="L74" s="106"/>
      <c r="M74" s="106"/>
      <c r="N74" s="103">
        <v>0</v>
      </c>
      <c r="O74" s="103" t="str">
        <f t="shared" si="1"/>
        <v>12/4380</v>
      </c>
    </row>
    <row r="75" spans="1:15" x14ac:dyDescent="0.25">
      <c r="A75" s="103">
        <v>6002</v>
      </c>
      <c r="B75" s="262">
        <v>328</v>
      </c>
      <c r="C75" s="265">
        <v>4.5000000000000006E-8</v>
      </c>
      <c r="D75" s="265">
        <v>5.5062000000000007E-6</v>
      </c>
      <c r="E75" s="265" t="s">
        <v>381</v>
      </c>
      <c r="F75" s="265" t="s">
        <v>322</v>
      </c>
      <c r="G75" s="264">
        <v>12</v>
      </c>
      <c r="H75" s="264">
        <v>365</v>
      </c>
      <c r="I75" s="264">
        <v>4380</v>
      </c>
      <c r="J75" s="124">
        <v>1</v>
      </c>
      <c r="K75" s="124">
        <v>1</v>
      </c>
      <c r="L75" s="106"/>
      <c r="M75" s="106"/>
      <c r="N75" s="103">
        <v>0</v>
      </c>
      <c r="O75" s="103" t="str">
        <f t="shared" si="1"/>
        <v>12/4380</v>
      </c>
    </row>
    <row r="76" spans="1:15" x14ac:dyDescent="0.25">
      <c r="A76" s="103">
        <v>6002</v>
      </c>
      <c r="B76" s="262">
        <v>330</v>
      </c>
      <c r="C76" s="265">
        <v>9.0000000000000012E-8</v>
      </c>
      <c r="D76" s="265">
        <v>1.123696E-5</v>
      </c>
      <c r="E76" s="265" t="s">
        <v>381</v>
      </c>
      <c r="F76" s="265" t="s">
        <v>322</v>
      </c>
      <c r="G76" s="264">
        <v>12</v>
      </c>
      <c r="H76" s="264">
        <v>365</v>
      </c>
      <c r="I76" s="264">
        <v>4380</v>
      </c>
      <c r="J76" s="124">
        <v>1</v>
      </c>
      <c r="K76" s="124">
        <v>1</v>
      </c>
      <c r="L76" s="106"/>
      <c r="M76" s="106"/>
      <c r="N76" s="103">
        <v>0</v>
      </c>
      <c r="O76" s="103" t="str">
        <f t="shared" si="1"/>
        <v>12/4380</v>
      </c>
    </row>
    <row r="77" spans="1:15" x14ac:dyDescent="0.25">
      <c r="A77" s="103">
        <v>6002</v>
      </c>
      <c r="B77" s="262">
        <v>337</v>
      </c>
      <c r="C77" s="265">
        <v>7.2000000000000009E-7</v>
      </c>
      <c r="D77" s="265">
        <v>9.5443200000000015E-5</v>
      </c>
      <c r="E77" s="272" t="s">
        <v>381</v>
      </c>
      <c r="F77" s="265" t="s">
        <v>322</v>
      </c>
      <c r="G77" s="264">
        <v>12</v>
      </c>
      <c r="H77" s="264">
        <v>365</v>
      </c>
      <c r="I77" s="264">
        <v>4380</v>
      </c>
      <c r="J77" s="124">
        <v>1</v>
      </c>
      <c r="K77" s="124">
        <v>1</v>
      </c>
      <c r="L77" s="106"/>
      <c r="M77" s="106"/>
      <c r="N77" s="103">
        <v>0</v>
      </c>
      <c r="O77" s="103" t="str">
        <f t="shared" si="1"/>
        <v>12/4380</v>
      </c>
    </row>
    <row r="78" spans="1:15" x14ac:dyDescent="0.25">
      <c r="A78" s="103">
        <v>6002</v>
      </c>
      <c r="B78" s="262">
        <v>2732</v>
      </c>
      <c r="C78" s="265">
        <v>9.9900000000000014E-8</v>
      </c>
      <c r="D78" s="265">
        <v>1.3052E-5</v>
      </c>
      <c r="E78" s="272" t="s">
        <v>381</v>
      </c>
      <c r="F78" s="265" t="s">
        <v>322</v>
      </c>
      <c r="G78" s="264">
        <v>12</v>
      </c>
      <c r="H78" s="264">
        <v>365</v>
      </c>
      <c r="I78" s="264">
        <v>4380</v>
      </c>
      <c r="J78" s="103">
        <v>1</v>
      </c>
      <c r="L78" s="106"/>
      <c r="M78" s="106"/>
      <c r="N78" s="103">
        <v>0</v>
      </c>
      <c r="O78" s="103" t="str">
        <f t="shared" si="1"/>
        <v>12/4380</v>
      </c>
    </row>
    <row r="79" spans="1:15" x14ac:dyDescent="0.25">
      <c r="A79" s="103">
        <v>6002</v>
      </c>
      <c r="B79" s="262">
        <v>301</v>
      </c>
      <c r="C79" s="265">
        <v>3.1679999999999998E-7</v>
      </c>
      <c r="D79" s="265">
        <v>1.5629824000000002E-4</v>
      </c>
      <c r="E79" s="272" t="s">
        <v>382</v>
      </c>
      <c r="F79" s="265" t="s">
        <v>320</v>
      </c>
      <c r="G79" s="264">
        <v>12</v>
      </c>
      <c r="H79" s="264">
        <v>365</v>
      </c>
      <c r="I79" s="264">
        <v>4380</v>
      </c>
      <c r="J79" s="124">
        <v>1</v>
      </c>
      <c r="K79" s="124">
        <v>1</v>
      </c>
      <c r="L79" s="106"/>
      <c r="M79" s="106"/>
      <c r="N79" s="103">
        <v>0</v>
      </c>
      <c r="O79" s="103" t="str">
        <f t="shared" si="1"/>
        <v>12/4380</v>
      </c>
    </row>
    <row r="80" spans="1:15" x14ac:dyDescent="0.25">
      <c r="A80" s="103">
        <v>6002</v>
      </c>
      <c r="B80" s="262">
        <v>304</v>
      </c>
      <c r="C80" s="265">
        <v>5.1480000000000008E-8</v>
      </c>
      <c r="D80" s="265">
        <v>2.5398464000000002E-5</v>
      </c>
      <c r="E80" s="272" t="s">
        <v>382</v>
      </c>
      <c r="F80" s="265" t="s">
        <v>320</v>
      </c>
      <c r="G80" s="264">
        <v>12</v>
      </c>
      <c r="H80" s="264">
        <v>365</v>
      </c>
      <c r="I80" s="264">
        <v>4380</v>
      </c>
      <c r="J80" s="124">
        <v>1</v>
      </c>
      <c r="K80" s="124">
        <v>1</v>
      </c>
      <c r="L80" s="106"/>
      <c r="M80" s="106"/>
      <c r="N80" s="103">
        <v>0</v>
      </c>
      <c r="O80" s="103" t="str">
        <f t="shared" si="1"/>
        <v>12/4380</v>
      </c>
    </row>
    <row r="81" spans="1:15" x14ac:dyDescent="0.25">
      <c r="A81" s="103">
        <v>6002</v>
      </c>
      <c r="B81" s="262">
        <v>328</v>
      </c>
      <c r="C81" s="265">
        <v>3.9600000000000004E-8</v>
      </c>
      <c r="D81" s="265">
        <v>1.01968E-5</v>
      </c>
      <c r="E81" s="272" t="s">
        <v>382</v>
      </c>
      <c r="F81" s="265" t="s">
        <v>320</v>
      </c>
      <c r="G81" s="264">
        <v>12</v>
      </c>
      <c r="H81" s="264">
        <v>365</v>
      </c>
      <c r="I81" s="264">
        <v>4380</v>
      </c>
      <c r="J81" s="124">
        <v>1</v>
      </c>
      <c r="K81" s="124">
        <v>1</v>
      </c>
      <c r="L81" s="106"/>
      <c r="M81" s="106"/>
      <c r="N81" s="103">
        <v>0</v>
      </c>
      <c r="O81" s="103" t="str">
        <f t="shared" si="1"/>
        <v>12/4380</v>
      </c>
    </row>
    <row r="82" spans="1:15" x14ac:dyDescent="0.25">
      <c r="A82" s="103">
        <v>6002</v>
      </c>
      <c r="B82" s="262">
        <v>330</v>
      </c>
      <c r="C82" s="265">
        <v>6.3000000000000008E-8</v>
      </c>
      <c r="D82" s="265">
        <v>1.7538640000000008E-5</v>
      </c>
      <c r="E82" s="272" t="s">
        <v>382</v>
      </c>
      <c r="F82" s="265" t="s">
        <v>320</v>
      </c>
      <c r="G82" s="264">
        <v>12</v>
      </c>
      <c r="H82" s="264">
        <v>365</v>
      </c>
      <c r="I82" s="264">
        <v>4380</v>
      </c>
      <c r="J82" s="124">
        <v>1</v>
      </c>
      <c r="K82" s="124">
        <v>1</v>
      </c>
      <c r="L82" s="106"/>
      <c r="M82" s="106"/>
      <c r="N82" s="103">
        <v>0</v>
      </c>
      <c r="O82" s="103" t="str">
        <f t="shared" si="1"/>
        <v>12/4380</v>
      </c>
    </row>
    <row r="83" spans="1:15" x14ac:dyDescent="0.25">
      <c r="A83" s="103">
        <v>6002</v>
      </c>
      <c r="B83" s="262">
        <v>337</v>
      </c>
      <c r="C83" s="265">
        <v>7.398000000000001E-7</v>
      </c>
      <c r="D83" s="265">
        <v>1.953728E-4</v>
      </c>
      <c r="E83" s="272" t="s">
        <v>382</v>
      </c>
      <c r="F83" s="265" t="s">
        <v>320</v>
      </c>
      <c r="G83" s="264">
        <v>12</v>
      </c>
      <c r="H83" s="264">
        <v>365</v>
      </c>
      <c r="I83" s="264">
        <v>4380</v>
      </c>
      <c r="J83" s="124">
        <v>1</v>
      </c>
      <c r="K83" s="124">
        <v>1</v>
      </c>
      <c r="L83" s="106"/>
      <c r="M83" s="106"/>
      <c r="N83" s="103">
        <v>0</v>
      </c>
      <c r="O83" s="103" t="str">
        <f t="shared" si="1"/>
        <v>12/4380</v>
      </c>
    </row>
    <row r="84" spans="1:15" x14ac:dyDescent="0.25">
      <c r="A84" s="103">
        <v>6002</v>
      </c>
      <c r="B84" s="262">
        <v>2732</v>
      </c>
      <c r="C84" s="265">
        <v>1.1970000000000002E-7</v>
      </c>
      <c r="D84" s="265">
        <v>3.1814399999999998E-5</v>
      </c>
      <c r="E84" s="272" t="s">
        <v>382</v>
      </c>
      <c r="F84" s="265" t="s">
        <v>320</v>
      </c>
      <c r="G84" s="264">
        <v>12</v>
      </c>
      <c r="H84" s="264">
        <v>365</v>
      </c>
      <c r="I84" s="264">
        <v>4380</v>
      </c>
      <c r="J84" s="124">
        <v>1</v>
      </c>
      <c r="K84" s="124">
        <v>1</v>
      </c>
      <c r="L84" s="106"/>
      <c r="M84" s="106"/>
      <c r="N84" s="103">
        <v>0</v>
      </c>
      <c r="O84" s="103" t="str">
        <f t="shared" si="1"/>
        <v>12/4380</v>
      </c>
    </row>
    <row r="85" spans="1:15" x14ac:dyDescent="0.25">
      <c r="A85" s="103">
        <v>6002</v>
      </c>
      <c r="B85" s="262">
        <v>301</v>
      </c>
      <c r="C85" s="265">
        <v>2.7360000000000001E-7</v>
      </c>
      <c r="D85" s="265">
        <v>6.2486719999999994E-5</v>
      </c>
      <c r="E85" s="272" t="s">
        <v>383</v>
      </c>
      <c r="F85" s="265" t="s">
        <v>384</v>
      </c>
      <c r="G85" s="264">
        <v>12</v>
      </c>
      <c r="H85" s="264">
        <v>365</v>
      </c>
      <c r="I85" s="264">
        <v>4380</v>
      </c>
      <c r="J85" s="124">
        <v>1</v>
      </c>
      <c r="K85" s="124">
        <v>1</v>
      </c>
      <c r="L85" s="106"/>
      <c r="M85" s="106"/>
      <c r="N85" s="103">
        <v>0</v>
      </c>
      <c r="O85" s="103" t="str">
        <f t="shared" si="1"/>
        <v>12/4380</v>
      </c>
    </row>
    <row r="86" spans="1:15" x14ac:dyDescent="0.25">
      <c r="A86" s="103">
        <v>6002</v>
      </c>
      <c r="B86" s="262">
        <v>304</v>
      </c>
      <c r="C86" s="265">
        <v>4.4460000000000009E-8</v>
      </c>
      <c r="D86" s="265">
        <v>1.0154092E-5</v>
      </c>
      <c r="E86" s="265" t="s">
        <v>383</v>
      </c>
      <c r="F86" s="265" t="s">
        <v>384</v>
      </c>
      <c r="G86" s="264">
        <v>12</v>
      </c>
      <c r="H86" s="264">
        <v>365</v>
      </c>
      <c r="I86" s="264">
        <v>4380</v>
      </c>
      <c r="J86" s="124">
        <v>1</v>
      </c>
      <c r="K86" s="124">
        <v>1</v>
      </c>
      <c r="L86" s="106"/>
      <c r="M86" s="106"/>
      <c r="N86" s="103">
        <v>0</v>
      </c>
      <c r="O86" s="103" t="str">
        <f t="shared" si="1"/>
        <v>12/4380</v>
      </c>
    </row>
    <row r="87" spans="1:15" x14ac:dyDescent="0.25">
      <c r="A87" s="103">
        <v>6002</v>
      </c>
      <c r="B87" s="262">
        <v>328</v>
      </c>
      <c r="C87" s="265">
        <v>2.9700000000000005E-8</v>
      </c>
      <c r="D87" s="265">
        <v>3.6708000000000001E-6</v>
      </c>
      <c r="E87" s="265" t="s">
        <v>383</v>
      </c>
      <c r="F87" s="265" t="s">
        <v>384</v>
      </c>
      <c r="G87" s="264">
        <v>12</v>
      </c>
      <c r="H87" s="264">
        <v>365</v>
      </c>
      <c r="I87" s="264">
        <v>4380</v>
      </c>
      <c r="J87" s="124">
        <v>1</v>
      </c>
      <c r="K87" s="124">
        <v>1</v>
      </c>
      <c r="L87" s="106"/>
      <c r="M87" s="106"/>
      <c r="N87" s="103">
        <v>0</v>
      </c>
      <c r="O87" s="103" t="str">
        <f t="shared" si="1"/>
        <v>12/4380</v>
      </c>
    </row>
    <row r="88" spans="1:15" x14ac:dyDescent="0.25">
      <c r="A88" s="103">
        <v>6002</v>
      </c>
      <c r="B88" s="262">
        <v>330</v>
      </c>
      <c r="C88" s="265">
        <v>6.3000000000000008E-8</v>
      </c>
      <c r="D88" s="265">
        <v>7.7190399999999995E-6</v>
      </c>
      <c r="E88" s="265" t="s">
        <v>383</v>
      </c>
      <c r="F88" s="265" t="s">
        <v>384</v>
      </c>
      <c r="G88" s="264">
        <v>12</v>
      </c>
      <c r="H88" s="264">
        <v>365</v>
      </c>
      <c r="I88" s="264">
        <v>4380</v>
      </c>
      <c r="J88" s="124">
        <v>1</v>
      </c>
      <c r="K88" s="124">
        <v>1</v>
      </c>
      <c r="L88" s="106"/>
      <c r="M88" s="106"/>
      <c r="N88" s="103">
        <v>0</v>
      </c>
      <c r="O88" s="103" t="str">
        <f t="shared" si="1"/>
        <v>12/4380</v>
      </c>
    </row>
    <row r="89" spans="1:15" x14ac:dyDescent="0.25">
      <c r="A89" s="103">
        <v>6002</v>
      </c>
      <c r="B89" s="262">
        <v>337</v>
      </c>
      <c r="C89" s="265">
        <v>5.9039999999999999E-7</v>
      </c>
      <c r="D89" s="265">
        <v>7.8108399999999992E-5</v>
      </c>
      <c r="E89" s="265" t="s">
        <v>383</v>
      </c>
      <c r="F89" s="265" t="s">
        <v>384</v>
      </c>
      <c r="G89" s="264">
        <v>12</v>
      </c>
      <c r="H89" s="264">
        <v>365</v>
      </c>
      <c r="I89" s="264">
        <v>4380</v>
      </c>
      <c r="J89" s="124">
        <v>1</v>
      </c>
      <c r="K89" s="124">
        <v>1</v>
      </c>
      <c r="L89" s="106"/>
      <c r="M89" s="106"/>
      <c r="N89" s="103">
        <v>0</v>
      </c>
      <c r="O89" s="103" t="str">
        <f t="shared" si="1"/>
        <v>12/4380</v>
      </c>
    </row>
    <row r="90" spans="1:15" x14ac:dyDescent="0.25">
      <c r="A90" s="103">
        <v>6002</v>
      </c>
      <c r="B90" s="262">
        <v>2732</v>
      </c>
      <c r="C90" s="265">
        <v>8.0100000000000009E-8</v>
      </c>
      <c r="D90" s="265">
        <v>1.0808800000000001E-5</v>
      </c>
      <c r="E90" s="265" t="s">
        <v>383</v>
      </c>
      <c r="F90" s="265" t="s">
        <v>384</v>
      </c>
      <c r="G90" s="264">
        <v>12</v>
      </c>
      <c r="H90" s="264">
        <v>365</v>
      </c>
      <c r="I90" s="264">
        <v>4380</v>
      </c>
      <c r="J90" s="124">
        <v>1</v>
      </c>
      <c r="K90" s="124">
        <v>1</v>
      </c>
      <c r="L90" s="106"/>
      <c r="M90" s="106"/>
      <c r="N90" s="103">
        <v>0</v>
      </c>
      <c r="O90" s="103" t="str">
        <f t="shared" si="1"/>
        <v>12/4380</v>
      </c>
    </row>
    <row r="91" spans="1:15" x14ac:dyDescent="0.25">
      <c r="A91" s="103">
        <v>6003</v>
      </c>
      <c r="B91" s="262">
        <v>349</v>
      </c>
      <c r="C91" s="265">
        <v>1.8834444444444446E-5</v>
      </c>
      <c r="D91" s="265">
        <v>1.6272960000000001E-4</v>
      </c>
      <c r="E91" s="265" t="s">
        <v>385</v>
      </c>
      <c r="F91" s="265" t="s">
        <v>321</v>
      </c>
      <c r="G91" s="264">
        <v>12</v>
      </c>
      <c r="H91" s="264">
        <v>200</v>
      </c>
      <c r="I91" s="264">
        <v>2400</v>
      </c>
      <c r="J91" s="124">
        <v>1</v>
      </c>
      <c r="K91" s="124">
        <v>1</v>
      </c>
      <c r="L91" s="106"/>
      <c r="M91" s="106"/>
      <c r="N91" s="103">
        <v>0</v>
      </c>
      <c r="O91" s="103" t="str">
        <f t="shared" si="1"/>
        <v>12/2400</v>
      </c>
    </row>
    <row r="92" spans="1:15" x14ac:dyDescent="0.25">
      <c r="A92" s="103">
        <v>6003</v>
      </c>
      <c r="B92" s="262">
        <v>316</v>
      </c>
      <c r="C92" s="265">
        <v>3.4741666666666667E-6</v>
      </c>
      <c r="D92" s="265">
        <v>3.0016800000000004E-5</v>
      </c>
      <c r="E92" s="265" t="s">
        <v>385</v>
      </c>
      <c r="F92" s="265" t="s">
        <v>321</v>
      </c>
      <c r="G92" s="264">
        <v>12</v>
      </c>
      <c r="H92" s="264">
        <v>200</v>
      </c>
      <c r="I92" s="264">
        <v>2400</v>
      </c>
      <c r="J92" s="124">
        <v>1</v>
      </c>
      <c r="K92" s="124">
        <v>1</v>
      </c>
      <c r="L92" s="106"/>
      <c r="M92" s="106"/>
      <c r="N92" s="103">
        <v>0</v>
      </c>
      <c r="O92" s="103" t="str">
        <f t="shared" si="1"/>
        <v>12/2400</v>
      </c>
    </row>
    <row r="93" spans="1:15" x14ac:dyDescent="0.25">
      <c r="A93" s="103">
        <v>6005</v>
      </c>
      <c r="B93" s="262">
        <v>301</v>
      </c>
      <c r="C93" s="265">
        <v>1.2252933333333334E-2</v>
      </c>
      <c r="D93" s="265">
        <v>1.0163041919999997E-2</v>
      </c>
      <c r="E93" s="265" t="s">
        <v>386</v>
      </c>
      <c r="F93" s="265" t="s">
        <v>367</v>
      </c>
      <c r="G93" s="264">
        <v>0.5</v>
      </c>
      <c r="H93" s="264">
        <v>365</v>
      </c>
      <c r="I93" s="264">
        <v>182.5</v>
      </c>
      <c r="J93" s="124">
        <v>2</v>
      </c>
      <c r="K93" s="124">
        <v>1</v>
      </c>
      <c r="L93" s="106"/>
      <c r="M93" s="106"/>
      <c r="N93" s="103">
        <v>0</v>
      </c>
      <c r="O93" s="103" t="str">
        <f t="shared" si="1"/>
        <v>0,5/182,5</v>
      </c>
    </row>
    <row r="94" spans="1:15" x14ac:dyDescent="0.25">
      <c r="A94" s="103">
        <v>6005</v>
      </c>
      <c r="B94" s="262">
        <v>304</v>
      </c>
      <c r="C94" s="265">
        <v>1.9911016666666666E-3</v>
      </c>
      <c r="D94" s="265">
        <v>1.6514943120000004E-3</v>
      </c>
      <c r="E94" s="265" t="s">
        <v>386</v>
      </c>
      <c r="F94" s="265" t="s">
        <v>367</v>
      </c>
      <c r="G94" s="264">
        <v>0.5</v>
      </c>
      <c r="H94" s="264">
        <v>365</v>
      </c>
      <c r="I94" s="264">
        <v>182.5</v>
      </c>
      <c r="J94" s="124">
        <v>2</v>
      </c>
      <c r="K94" s="124">
        <v>1</v>
      </c>
      <c r="L94" s="106"/>
      <c r="M94" s="106"/>
      <c r="N94" s="103">
        <v>0</v>
      </c>
      <c r="O94" s="103" t="str">
        <f t="shared" si="1"/>
        <v>0,5/182,5</v>
      </c>
    </row>
    <row r="95" spans="1:15" x14ac:dyDescent="0.25">
      <c r="A95" s="103">
        <v>6005</v>
      </c>
      <c r="B95" s="262">
        <v>328</v>
      </c>
      <c r="C95" s="265">
        <v>7.9985555555555574E-3</v>
      </c>
      <c r="D95" s="265">
        <v>5.40621104E-3</v>
      </c>
      <c r="E95" s="265" t="s">
        <v>386</v>
      </c>
      <c r="F95" s="265" t="s">
        <v>367</v>
      </c>
      <c r="G95" s="264">
        <v>0.5</v>
      </c>
      <c r="H95" s="264">
        <v>365</v>
      </c>
      <c r="I95" s="264">
        <v>182.5</v>
      </c>
      <c r="J95" s="124">
        <v>2</v>
      </c>
      <c r="K95" s="124">
        <v>1</v>
      </c>
      <c r="L95" s="106"/>
      <c r="M95" s="106"/>
      <c r="N95" s="103">
        <v>0</v>
      </c>
      <c r="O95" s="103" t="str">
        <f t="shared" si="1"/>
        <v>0,5/182,5</v>
      </c>
    </row>
    <row r="96" spans="1:15" x14ac:dyDescent="0.25">
      <c r="A96" s="103">
        <v>6005</v>
      </c>
      <c r="B96" s="262">
        <v>330</v>
      </c>
      <c r="C96" s="265">
        <v>2.4910555555555558E-3</v>
      </c>
      <c r="D96" s="265">
        <v>2.0925784399999994E-3</v>
      </c>
      <c r="E96" s="265" t="s">
        <v>386</v>
      </c>
      <c r="F96" s="265" t="s">
        <v>367</v>
      </c>
      <c r="G96" s="264">
        <v>0.5</v>
      </c>
      <c r="H96" s="264">
        <v>365</v>
      </c>
      <c r="I96" s="264">
        <v>182.5</v>
      </c>
      <c r="J96" s="124">
        <v>2</v>
      </c>
      <c r="K96" s="124">
        <v>1</v>
      </c>
      <c r="L96" s="106"/>
      <c r="M96" s="106"/>
      <c r="N96" s="103">
        <v>0</v>
      </c>
      <c r="O96" s="103" t="str">
        <f t="shared" si="1"/>
        <v>0,5/182,5</v>
      </c>
    </row>
    <row r="97" spans="1:15" x14ac:dyDescent="0.25">
      <c r="A97" s="103">
        <v>6005</v>
      </c>
      <c r="B97" s="262">
        <v>337</v>
      </c>
      <c r="C97" s="265">
        <v>9.9821277777777787E-2</v>
      </c>
      <c r="D97" s="265">
        <v>7.4917356680000019E-2</v>
      </c>
      <c r="E97" s="265" t="s">
        <v>386</v>
      </c>
      <c r="F97" s="265" t="s">
        <v>367</v>
      </c>
      <c r="G97" s="264">
        <v>0.5</v>
      </c>
      <c r="H97" s="264">
        <v>365</v>
      </c>
      <c r="I97" s="264">
        <v>182.5</v>
      </c>
      <c r="J97" s="124">
        <v>2</v>
      </c>
      <c r="K97" s="124">
        <v>1</v>
      </c>
      <c r="L97" s="106"/>
      <c r="M97" s="106"/>
      <c r="N97" s="103">
        <v>0</v>
      </c>
      <c r="O97" s="103" t="str">
        <f t="shared" si="1"/>
        <v>0,5/182,5</v>
      </c>
    </row>
    <row r="98" spans="1:15" x14ac:dyDescent="0.25">
      <c r="A98" s="103">
        <v>6005</v>
      </c>
      <c r="B98" s="262">
        <v>2732</v>
      </c>
      <c r="C98" s="265">
        <v>1.618672222222222E-2</v>
      </c>
      <c r="D98" s="265">
        <v>1.1568731560000002E-2</v>
      </c>
      <c r="E98" s="265" t="s">
        <v>386</v>
      </c>
      <c r="F98" s="265" t="s">
        <v>367</v>
      </c>
      <c r="G98" s="264">
        <v>0.5</v>
      </c>
      <c r="H98" s="264">
        <v>365</v>
      </c>
      <c r="I98" s="264">
        <v>182.5</v>
      </c>
      <c r="J98" s="124">
        <v>2</v>
      </c>
      <c r="K98" s="124">
        <v>1</v>
      </c>
      <c r="L98" s="106"/>
      <c r="M98" s="106"/>
      <c r="N98" s="103">
        <v>0</v>
      </c>
      <c r="O98" s="103" t="str">
        <f t="shared" si="1"/>
        <v>0,5/182,5</v>
      </c>
    </row>
    <row r="99" spans="1:15" x14ac:dyDescent="0.25">
      <c r="A99" s="103">
        <v>6005</v>
      </c>
      <c r="B99" s="262">
        <v>301</v>
      </c>
      <c r="C99" s="265">
        <v>4.6196000000000006E-3</v>
      </c>
      <c r="D99" s="265">
        <v>1.9591369600000003E-3</v>
      </c>
      <c r="E99" s="265" t="s">
        <v>387</v>
      </c>
      <c r="F99" s="265" t="s">
        <v>367</v>
      </c>
      <c r="G99" s="264">
        <v>0.5</v>
      </c>
      <c r="H99" s="264">
        <v>365</v>
      </c>
      <c r="I99" s="264">
        <v>182.5</v>
      </c>
      <c r="J99" s="124">
        <v>2</v>
      </c>
      <c r="K99" s="124">
        <v>1</v>
      </c>
      <c r="L99" s="106"/>
      <c r="M99" s="106"/>
      <c r="N99" s="103">
        <v>0</v>
      </c>
      <c r="O99" s="103" t="str">
        <f t="shared" si="1"/>
        <v>0,5/182,5</v>
      </c>
    </row>
    <row r="100" spans="1:15" x14ac:dyDescent="0.25">
      <c r="A100" s="103">
        <v>6005</v>
      </c>
      <c r="B100" s="262">
        <v>304</v>
      </c>
      <c r="C100" s="265">
        <v>7.5068500000000007E-4</v>
      </c>
      <c r="D100" s="265">
        <v>3.1835975600000001E-4</v>
      </c>
      <c r="E100" s="265" t="s">
        <v>387</v>
      </c>
      <c r="F100" s="265" t="s">
        <v>388</v>
      </c>
      <c r="G100" s="264">
        <v>0.5</v>
      </c>
      <c r="H100" s="264">
        <v>365</v>
      </c>
      <c r="I100" s="264">
        <v>182.5</v>
      </c>
      <c r="J100" s="124">
        <v>1</v>
      </c>
      <c r="K100" s="124">
        <v>1</v>
      </c>
      <c r="L100" s="106"/>
      <c r="M100" s="106"/>
      <c r="N100" s="103">
        <v>0</v>
      </c>
      <c r="O100" s="103" t="str">
        <f t="shared" si="1"/>
        <v>0,5/182,5</v>
      </c>
    </row>
    <row r="101" spans="1:15" x14ac:dyDescent="0.25">
      <c r="A101" s="103">
        <v>6005</v>
      </c>
      <c r="B101" s="262">
        <v>328</v>
      </c>
      <c r="C101" s="265">
        <v>2.8235000000000001E-3</v>
      </c>
      <c r="D101" s="265">
        <v>9.524359400000001E-4</v>
      </c>
      <c r="E101" s="265" t="s">
        <v>387</v>
      </c>
      <c r="F101" s="265" t="s">
        <v>388</v>
      </c>
      <c r="G101" s="264">
        <v>0.5</v>
      </c>
      <c r="H101" s="264">
        <v>365</v>
      </c>
      <c r="I101" s="264">
        <v>182.5</v>
      </c>
      <c r="J101" s="124">
        <v>1</v>
      </c>
      <c r="K101" s="124">
        <v>1</v>
      </c>
      <c r="L101" s="106"/>
      <c r="M101" s="106"/>
      <c r="N101" s="103">
        <v>0</v>
      </c>
      <c r="O101" s="103" t="str">
        <f t="shared" si="1"/>
        <v>0,5/182,5</v>
      </c>
    </row>
    <row r="102" spans="1:15" x14ac:dyDescent="0.25">
      <c r="A102" s="103">
        <v>6005</v>
      </c>
      <c r="B102" s="262">
        <v>330</v>
      </c>
      <c r="C102" s="265">
        <v>9.6411111111111101E-4</v>
      </c>
      <c r="D102" s="265">
        <v>4.0796001999999988E-4</v>
      </c>
      <c r="E102" s="265" t="s">
        <v>387</v>
      </c>
      <c r="F102" s="271" t="s">
        <v>388</v>
      </c>
      <c r="G102" s="264">
        <v>0.5</v>
      </c>
      <c r="H102" s="264">
        <v>365</v>
      </c>
      <c r="I102" s="264">
        <v>182.5</v>
      </c>
      <c r="J102" s="124">
        <v>1</v>
      </c>
      <c r="K102" s="124">
        <v>1</v>
      </c>
      <c r="L102" s="106"/>
      <c r="M102" s="106"/>
      <c r="N102" s="103">
        <v>0</v>
      </c>
      <c r="O102" s="103" t="str">
        <f t="shared" si="1"/>
        <v>0,5/182,5</v>
      </c>
    </row>
    <row r="103" spans="1:15" x14ac:dyDescent="0.25">
      <c r="A103" s="103">
        <v>6005</v>
      </c>
      <c r="B103" s="262">
        <v>337</v>
      </c>
      <c r="C103" s="265">
        <v>3.8026166666666673E-2</v>
      </c>
      <c r="D103" s="265">
        <v>1.4128449579999999E-2</v>
      </c>
      <c r="E103" s="265" t="s">
        <v>387</v>
      </c>
      <c r="F103" s="265" t="s">
        <v>388</v>
      </c>
      <c r="G103" s="264">
        <v>0.5</v>
      </c>
      <c r="H103" s="264">
        <v>365</v>
      </c>
      <c r="I103" s="264">
        <v>182.5</v>
      </c>
      <c r="J103" s="124">
        <v>1</v>
      </c>
      <c r="K103" s="124">
        <v>1</v>
      </c>
      <c r="L103" s="106"/>
      <c r="M103" s="106"/>
      <c r="N103" s="103">
        <v>0</v>
      </c>
      <c r="O103" s="103" t="str">
        <f t="shared" si="1"/>
        <v>0,5/182,5</v>
      </c>
    </row>
    <row r="104" spans="1:15" x14ac:dyDescent="0.25">
      <c r="A104" s="103">
        <v>6005</v>
      </c>
      <c r="B104" s="262">
        <v>2732</v>
      </c>
      <c r="C104" s="265">
        <v>6.1584999999999999E-3</v>
      </c>
      <c r="D104" s="265">
        <v>2.3079867400000002E-3</v>
      </c>
      <c r="E104" s="265" t="s">
        <v>387</v>
      </c>
      <c r="F104" s="265" t="s">
        <v>388</v>
      </c>
      <c r="G104" s="264">
        <v>0.5</v>
      </c>
      <c r="H104" s="264">
        <v>365</v>
      </c>
      <c r="I104" s="264">
        <v>182.5</v>
      </c>
      <c r="J104" s="124">
        <v>1</v>
      </c>
      <c r="K104" s="124">
        <v>1</v>
      </c>
      <c r="L104" s="106"/>
      <c r="M104" s="106"/>
      <c r="N104" s="103">
        <v>0</v>
      </c>
      <c r="O104" s="103" t="str">
        <f t="shared" si="1"/>
        <v>0,5/182,5</v>
      </c>
    </row>
    <row r="105" spans="1:15" x14ac:dyDescent="0.25">
      <c r="A105" s="103">
        <v>6005</v>
      </c>
      <c r="B105" s="262">
        <v>301</v>
      </c>
      <c r="C105" s="265">
        <v>4.6196000000000006E-3</v>
      </c>
      <c r="D105" s="265">
        <v>3.9182739200000006E-3</v>
      </c>
      <c r="E105" s="265" t="s">
        <v>389</v>
      </c>
      <c r="F105" s="265" t="s">
        <v>323</v>
      </c>
      <c r="G105" s="264">
        <v>0.5</v>
      </c>
      <c r="H105" s="264">
        <v>365</v>
      </c>
      <c r="I105" s="264">
        <v>182.5</v>
      </c>
      <c r="J105" s="124">
        <v>2</v>
      </c>
      <c r="K105" s="124">
        <v>1</v>
      </c>
      <c r="L105" s="106"/>
      <c r="M105" s="106"/>
      <c r="N105" s="103">
        <v>0</v>
      </c>
      <c r="O105" s="103" t="str">
        <f t="shared" si="1"/>
        <v>0,5/182,5</v>
      </c>
    </row>
    <row r="106" spans="1:15" x14ac:dyDescent="0.25">
      <c r="A106" s="103">
        <v>6005</v>
      </c>
      <c r="B106" s="262">
        <v>304</v>
      </c>
      <c r="C106" s="265">
        <v>7.5068500000000007E-4</v>
      </c>
      <c r="D106" s="265">
        <v>6.3671951200000001E-4</v>
      </c>
      <c r="E106" s="265" t="s">
        <v>389</v>
      </c>
      <c r="F106" s="265" t="s">
        <v>323</v>
      </c>
      <c r="G106" s="264">
        <v>0.5</v>
      </c>
      <c r="H106" s="264">
        <v>365</v>
      </c>
      <c r="I106" s="264">
        <v>182.5</v>
      </c>
      <c r="J106" s="124">
        <v>2</v>
      </c>
      <c r="K106" s="124">
        <v>1</v>
      </c>
      <c r="L106" s="106"/>
      <c r="M106" s="106"/>
      <c r="N106" s="103">
        <v>0</v>
      </c>
      <c r="O106" s="103" t="str">
        <f t="shared" si="1"/>
        <v>0,5/182,5</v>
      </c>
    </row>
    <row r="107" spans="1:15" x14ac:dyDescent="0.25">
      <c r="A107" s="103">
        <v>6005</v>
      </c>
      <c r="B107" s="262">
        <v>328</v>
      </c>
      <c r="C107" s="265">
        <v>2.8235000000000001E-3</v>
      </c>
      <c r="D107" s="265">
        <v>1.9048718800000002E-3</v>
      </c>
      <c r="E107" s="265" t="s">
        <v>389</v>
      </c>
      <c r="F107" s="265" t="s">
        <v>323</v>
      </c>
      <c r="G107" s="264">
        <v>0.5</v>
      </c>
      <c r="H107" s="264">
        <v>365</v>
      </c>
      <c r="I107" s="264">
        <v>182.5</v>
      </c>
      <c r="J107" s="124">
        <v>2</v>
      </c>
      <c r="K107" s="124">
        <v>1</v>
      </c>
      <c r="L107" s="106"/>
      <c r="M107" s="106"/>
      <c r="N107" s="103">
        <v>0</v>
      </c>
      <c r="O107" s="103" t="str">
        <f t="shared" si="1"/>
        <v>0,5/182,5</v>
      </c>
    </row>
    <row r="108" spans="1:15" x14ac:dyDescent="0.25">
      <c r="A108" s="103">
        <v>6005</v>
      </c>
      <c r="B108" s="262">
        <v>330</v>
      </c>
      <c r="C108" s="265">
        <v>9.6411111111111101E-4</v>
      </c>
      <c r="D108" s="265">
        <v>8.1592003999999977E-4</v>
      </c>
      <c r="E108" s="265" t="s">
        <v>389</v>
      </c>
      <c r="F108" s="265" t="s">
        <v>323</v>
      </c>
      <c r="G108" s="264">
        <v>0.5</v>
      </c>
      <c r="H108" s="264">
        <v>365</v>
      </c>
      <c r="I108" s="264">
        <v>182.5</v>
      </c>
      <c r="J108" s="124">
        <v>2</v>
      </c>
      <c r="K108" s="124">
        <v>1</v>
      </c>
      <c r="L108" s="106"/>
      <c r="M108" s="106"/>
      <c r="N108" s="103">
        <v>0</v>
      </c>
      <c r="O108" s="103" t="str">
        <f t="shared" si="1"/>
        <v>0,5/182,5</v>
      </c>
    </row>
    <row r="109" spans="1:15" x14ac:dyDescent="0.25">
      <c r="A109" s="103">
        <v>6005</v>
      </c>
      <c r="B109" s="262">
        <v>337</v>
      </c>
      <c r="C109" s="265">
        <v>3.8026166666666673E-2</v>
      </c>
      <c r="D109" s="265">
        <v>2.8256899159999998E-2</v>
      </c>
      <c r="E109" s="265" t="s">
        <v>389</v>
      </c>
      <c r="F109" s="265" t="s">
        <v>323</v>
      </c>
      <c r="G109" s="264">
        <v>0.5</v>
      </c>
      <c r="H109" s="264">
        <v>365</v>
      </c>
      <c r="I109" s="264">
        <v>182.5</v>
      </c>
      <c r="J109" s="124">
        <v>2</v>
      </c>
      <c r="K109" s="124">
        <v>1</v>
      </c>
      <c r="L109" s="106"/>
      <c r="M109" s="106"/>
      <c r="N109" s="103">
        <v>0</v>
      </c>
      <c r="O109" s="103" t="str">
        <f t="shared" si="1"/>
        <v>0,5/182,5</v>
      </c>
    </row>
    <row r="110" spans="1:15" x14ac:dyDescent="0.25">
      <c r="A110" s="103">
        <v>6005</v>
      </c>
      <c r="B110" s="262">
        <v>2732</v>
      </c>
      <c r="C110" s="265">
        <v>6.1584999999999999E-3</v>
      </c>
      <c r="D110" s="265">
        <v>4.6159734800000005E-3</v>
      </c>
      <c r="E110" s="265" t="s">
        <v>389</v>
      </c>
      <c r="F110" s="265" t="s">
        <v>323</v>
      </c>
      <c r="G110" s="264">
        <v>0.5</v>
      </c>
      <c r="H110" s="264">
        <v>365</v>
      </c>
      <c r="I110" s="264">
        <v>182.5</v>
      </c>
      <c r="J110" s="124">
        <v>2</v>
      </c>
      <c r="K110" s="124">
        <v>1</v>
      </c>
      <c r="L110" s="106"/>
      <c r="M110" s="106"/>
      <c r="N110" s="103">
        <v>0</v>
      </c>
      <c r="O110" s="103" t="str">
        <f t="shared" si="1"/>
        <v>0,5/182,5</v>
      </c>
    </row>
    <row r="111" spans="1:15" x14ac:dyDescent="0.25">
      <c r="A111" s="103">
        <v>6005</v>
      </c>
      <c r="B111" s="262">
        <v>301</v>
      </c>
      <c r="C111" s="265">
        <v>9.1261111111111109E-3</v>
      </c>
      <c r="D111" s="265">
        <v>5.0987280000000012E-3</v>
      </c>
      <c r="E111" s="265" t="s">
        <v>390</v>
      </c>
      <c r="F111" s="265" t="s">
        <v>391</v>
      </c>
      <c r="G111" s="264">
        <v>0.5</v>
      </c>
      <c r="H111" s="264">
        <v>365</v>
      </c>
      <c r="I111" s="264">
        <v>182.5</v>
      </c>
      <c r="J111" s="124">
        <v>1</v>
      </c>
      <c r="K111" s="124">
        <v>1</v>
      </c>
      <c r="L111" s="106"/>
      <c r="M111" s="106"/>
      <c r="N111" s="103">
        <v>0</v>
      </c>
      <c r="O111" s="103" t="str">
        <f t="shared" si="1"/>
        <v>0,5/182,5</v>
      </c>
    </row>
    <row r="112" spans="1:15" x14ac:dyDescent="0.25">
      <c r="A112" s="103">
        <v>6005</v>
      </c>
      <c r="B112" s="262">
        <v>304</v>
      </c>
      <c r="C112" s="265">
        <v>1.4829930555555555E-3</v>
      </c>
      <c r="D112" s="265">
        <v>8.2854329999999994E-4</v>
      </c>
      <c r="E112" s="265" t="s">
        <v>390</v>
      </c>
      <c r="F112" s="265" t="s">
        <v>391</v>
      </c>
      <c r="G112" s="264">
        <v>0.5</v>
      </c>
      <c r="H112" s="264">
        <v>365</v>
      </c>
      <c r="I112" s="264">
        <v>182.5</v>
      </c>
      <c r="J112" s="124">
        <v>1</v>
      </c>
      <c r="K112" s="124">
        <v>1</v>
      </c>
      <c r="L112" s="106"/>
      <c r="M112" s="106"/>
      <c r="N112" s="103">
        <v>0</v>
      </c>
      <c r="O112" s="103" t="str">
        <f t="shared" si="1"/>
        <v>0,5/182,5</v>
      </c>
    </row>
    <row r="113" spans="1:15" x14ac:dyDescent="0.25">
      <c r="A113" s="103">
        <v>6005</v>
      </c>
      <c r="B113" s="262">
        <v>328</v>
      </c>
      <c r="C113" s="265">
        <v>9.020833333333333E-4</v>
      </c>
      <c r="D113" s="265">
        <v>4.4806725000000005E-4</v>
      </c>
      <c r="E113" s="265" t="s">
        <v>390</v>
      </c>
      <c r="F113" s="265" t="s">
        <v>391</v>
      </c>
      <c r="G113" s="264">
        <v>0.5</v>
      </c>
      <c r="H113" s="264">
        <v>365</v>
      </c>
      <c r="I113" s="264">
        <v>182.5</v>
      </c>
      <c r="J113" s="124">
        <v>1</v>
      </c>
      <c r="K113" s="124">
        <v>1</v>
      </c>
      <c r="L113" s="106"/>
      <c r="M113" s="106"/>
      <c r="N113" s="103">
        <v>0</v>
      </c>
      <c r="O113" s="103" t="str">
        <f t="shared" si="1"/>
        <v>0,5/182,5</v>
      </c>
    </row>
    <row r="114" spans="1:15" x14ac:dyDescent="0.25">
      <c r="A114" s="103">
        <v>6005</v>
      </c>
      <c r="B114" s="262">
        <v>330</v>
      </c>
      <c r="C114" s="265">
        <v>7.8737499999999999E-4</v>
      </c>
      <c r="D114" s="265">
        <v>4.8260944499999996E-4</v>
      </c>
      <c r="E114" s="265" t="s">
        <v>390</v>
      </c>
      <c r="F114" s="265" t="s">
        <v>391</v>
      </c>
      <c r="G114" s="264">
        <v>0.5</v>
      </c>
      <c r="H114" s="264">
        <v>365</v>
      </c>
      <c r="I114" s="264">
        <v>182.5</v>
      </c>
      <c r="J114" s="124">
        <v>1</v>
      </c>
      <c r="K114" s="124">
        <v>1</v>
      </c>
      <c r="L114" s="106"/>
      <c r="M114" s="106"/>
      <c r="N114" s="103">
        <v>0</v>
      </c>
      <c r="O114" s="103" t="str">
        <f t="shared" si="1"/>
        <v>0,5/182,5</v>
      </c>
    </row>
    <row r="115" spans="1:15" x14ac:dyDescent="0.25">
      <c r="A115" s="103">
        <v>6005</v>
      </c>
      <c r="B115" s="262">
        <v>337</v>
      </c>
      <c r="C115" s="265">
        <v>4.6399861111111114E-2</v>
      </c>
      <c r="D115" s="265">
        <v>1.996313E-3</v>
      </c>
      <c r="E115" s="265" t="s">
        <v>390</v>
      </c>
      <c r="F115" s="265" t="s">
        <v>391</v>
      </c>
      <c r="G115" s="264">
        <v>0.5</v>
      </c>
      <c r="H115" s="264">
        <v>365</v>
      </c>
      <c r="I115" s="264">
        <v>182.5</v>
      </c>
      <c r="J115" s="124">
        <v>1</v>
      </c>
      <c r="K115" s="124">
        <v>1</v>
      </c>
      <c r="L115" s="106"/>
      <c r="M115" s="106"/>
      <c r="N115" s="103">
        <v>0</v>
      </c>
      <c r="O115" s="103" t="str">
        <f t="shared" si="1"/>
        <v>0,5/182,5</v>
      </c>
    </row>
    <row r="116" spans="1:15" x14ac:dyDescent="0.25">
      <c r="A116" s="103">
        <v>6005</v>
      </c>
      <c r="B116" s="262">
        <v>2732</v>
      </c>
      <c r="C116" s="265">
        <v>6.2415277777777781E-3</v>
      </c>
      <c r="D116" s="265">
        <v>3.2656795500000005E-3</v>
      </c>
      <c r="E116" s="265" t="s">
        <v>390</v>
      </c>
      <c r="F116" s="265" t="s">
        <v>391</v>
      </c>
      <c r="G116" s="264">
        <v>0.5</v>
      </c>
      <c r="H116" s="264">
        <v>365</v>
      </c>
      <c r="I116" s="264">
        <v>182.5</v>
      </c>
      <c r="J116" s="124">
        <v>1</v>
      </c>
      <c r="K116" s="124">
        <v>1</v>
      </c>
      <c r="L116" s="106"/>
      <c r="M116" s="106"/>
      <c r="N116" s="103">
        <v>0</v>
      </c>
      <c r="O116" s="103" t="str">
        <f t="shared" si="1"/>
        <v>0,5/182,5</v>
      </c>
    </row>
    <row r="117" spans="1:15" x14ac:dyDescent="0.25">
      <c r="A117" s="103">
        <v>6005</v>
      </c>
      <c r="B117" s="262">
        <v>301</v>
      </c>
      <c r="C117" s="265">
        <v>9.1244444444444454E-3</v>
      </c>
      <c r="D117" s="265">
        <v>1.5283007999999999E-2</v>
      </c>
      <c r="E117" s="265" t="s">
        <v>392</v>
      </c>
      <c r="F117" s="265" t="s">
        <v>320</v>
      </c>
      <c r="G117" s="264">
        <v>0.5</v>
      </c>
      <c r="H117" s="264">
        <v>365</v>
      </c>
      <c r="I117" s="264">
        <v>182.5</v>
      </c>
      <c r="J117" s="124">
        <v>3</v>
      </c>
      <c r="K117" s="124">
        <v>1</v>
      </c>
      <c r="L117" s="106"/>
      <c r="M117" s="106"/>
      <c r="N117" s="103">
        <v>0</v>
      </c>
      <c r="O117" s="103" t="str">
        <f t="shared" si="1"/>
        <v>0,5/182,5</v>
      </c>
    </row>
    <row r="118" spans="1:15" x14ac:dyDescent="0.25">
      <c r="A118" s="103">
        <v>6005</v>
      </c>
      <c r="B118" s="262">
        <v>304</v>
      </c>
      <c r="C118" s="265">
        <v>1.4827222222222223E-3</v>
      </c>
      <c r="D118" s="265">
        <v>2.4834888000000005E-3</v>
      </c>
      <c r="E118" s="265" t="s">
        <v>392</v>
      </c>
      <c r="F118" s="265" t="s">
        <v>320</v>
      </c>
      <c r="G118" s="264">
        <v>0.5</v>
      </c>
      <c r="H118" s="264">
        <v>365</v>
      </c>
      <c r="I118" s="264">
        <v>182.5</v>
      </c>
      <c r="J118" s="124">
        <v>3</v>
      </c>
      <c r="K118" s="124">
        <v>1</v>
      </c>
      <c r="L118" s="106"/>
      <c r="M118" s="106"/>
      <c r="N118" s="103">
        <v>0</v>
      </c>
      <c r="O118" s="103" t="str">
        <f t="shared" si="1"/>
        <v>0,5/182,5</v>
      </c>
    </row>
    <row r="119" spans="1:15" x14ac:dyDescent="0.25">
      <c r="A119" s="103">
        <v>6005</v>
      </c>
      <c r="B119" s="262">
        <v>328</v>
      </c>
      <c r="C119" s="265">
        <v>9.0166666666666672E-4</v>
      </c>
      <c r="D119" s="265">
        <v>1.3409487E-3</v>
      </c>
      <c r="E119" s="265" t="s">
        <v>392</v>
      </c>
      <c r="F119" s="265" t="s">
        <v>320</v>
      </c>
      <c r="G119" s="264">
        <v>0.5</v>
      </c>
      <c r="H119" s="264">
        <v>365</v>
      </c>
      <c r="I119" s="264">
        <v>182.5</v>
      </c>
      <c r="J119" s="124">
        <v>3</v>
      </c>
      <c r="K119" s="124">
        <v>1</v>
      </c>
      <c r="L119" s="106"/>
      <c r="M119" s="106"/>
      <c r="N119" s="103">
        <v>0</v>
      </c>
      <c r="O119" s="103" t="str">
        <f t="shared" si="1"/>
        <v>0,5/182,5</v>
      </c>
    </row>
    <row r="120" spans="1:15" x14ac:dyDescent="0.25">
      <c r="A120" s="103">
        <v>6005</v>
      </c>
      <c r="B120" s="262">
        <v>330</v>
      </c>
      <c r="C120" s="265">
        <v>7.8612500000000015E-4</v>
      </c>
      <c r="D120" s="265">
        <v>1.439470485E-3</v>
      </c>
      <c r="E120" s="265" t="s">
        <v>392</v>
      </c>
      <c r="F120" s="265" t="s">
        <v>320</v>
      </c>
      <c r="G120" s="264">
        <v>0.5</v>
      </c>
      <c r="H120" s="264">
        <v>365</v>
      </c>
      <c r="I120" s="264">
        <v>182.5</v>
      </c>
      <c r="J120" s="124">
        <v>3</v>
      </c>
      <c r="K120" s="124">
        <v>1</v>
      </c>
      <c r="L120" s="106"/>
      <c r="M120" s="106"/>
      <c r="N120" s="103">
        <v>0</v>
      </c>
      <c r="O120" s="103" t="str">
        <f t="shared" si="1"/>
        <v>0,5/182,5</v>
      </c>
    </row>
    <row r="121" spans="1:15" x14ac:dyDescent="0.25">
      <c r="A121" s="103">
        <v>6005</v>
      </c>
      <c r="B121" s="262">
        <v>337</v>
      </c>
      <c r="C121" s="265">
        <v>4.6391944444444444E-2</v>
      </c>
      <c r="D121" s="265">
        <v>1.996313E-3</v>
      </c>
      <c r="E121" s="265" t="s">
        <v>392</v>
      </c>
      <c r="F121" s="265" t="s">
        <v>320</v>
      </c>
      <c r="G121" s="264">
        <v>0.5</v>
      </c>
      <c r="H121" s="264">
        <v>365</v>
      </c>
      <c r="I121" s="264">
        <v>182.5</v>
      </c>
      <c r="J121" s="124">
        <v>3</v>
      </c>
      <c r="K121" s="124">
        <v>1</v>
      </c>
      <c r="L121" s="106"/>
      <c r="M121" s="106"/>
      <c r="N121" s="103">
        <v>0</v>
      </c>
      <c r="O121" s="103" t="str">
        <f t="shared" si="1"/>
        <v>0,5/182,5</v>
      </c>
    </row>
    <row r="122" spans="1:15" x14ac:dyDescent="0.25">
      <c r="A122" s="103">
        <v>6005</v>
      </c>
      <c r="B122" s="262">
        <v>2732</v>
      </c>
      <c r="C122" s="265">
        <v>6.2411111111111113E-3</v>
      </c>
      <c r="D122" s="265">
        <v>9.7937856000000004E-3</v>
      </c>
      <c r="E122" s="265" t="s">
        <v>392</v>
      </c>
      <c r="F122" s="265" t="s">
        <v>320</v>
      </c>
      <c r="G122" s="264">
        <v>0.5</v>
      </c>
      <c r="H122" s="264">
        <v>365</v>
      </c>
      <c r="I122" s="264">
        <v>182.5</v>
      </c>
      <c r="J122" s="124">
        <v>3</v>
      </c>
      <c r="K122" s="124">
        <v>1</v>
      </c>
      <c r="L122" s="106"/>
      <c r="M122" s="106"/>
      <c r="N122" s="103">
        <v>0</v>
      </c>
      <c r="O122" s="103" t="str">
        <f t="shared" si="1"/>
        <v>0,5/182,5</v>
      </c>
    </row>
    <row r="123" spans="1:15" x14ac:dyDescent="0.25">
      <c r="A123" s="103">
        <v>6005</v>
      </c>
      <c r="B123" s="262">
        <v>301</v>
      </c>
      <c r="C123" s="265">
        <v>4.2707777777777779E-3</v>
      </c>
      <c r="D123" s="265">
        <v>5.0366112000000008E-3</v>
      </c>
      <c r="E123" s="265" t="s">
        <v>393</v>
      </c>
      <c r="F123" s="265" t="s">
        <v>322</v>
      </c>
      <c r="G123" s="264">
        <v>0.5</v>
      </c>
      <c r="H123" s="264">
        <v>365</v>
      </c>
      <c r="I123" s="264">
        <v>182.5</v>
      </c>
      <c r="J123" s="124">
        <v>2</v>
      </c>
      <c r="K123" s="124">
        <v>1</v>
      </c>
      <c r="L123" s="106"/>
      <c r="M123" s="106"/>
      <c r="N123" s="103">
        <v>0</v>
      </c>
      <c r="O123" s="103" t="str">
        <f t="shared" si="1"/>
        <v>0,5/182,5</v>
      </c>
    </row>
    <row r="124" spans="1:15" x14ac:dyDescent="0.25">
      <c r="A124" s="103">
        <v>6005</v>
      </c>
      <c r="B124" s="262">
        <v>304</v>
      </c>
      <c r="C124" s="265">
        <v>6.9400138888888884E-4</v>
      </c>
      <c r="D124" s="265">
        <v>8.1844932000000009E-4</v>
      </c>
      <c r="E124" s="265" t="s">
        <v>393</v>
      </c>
      <c r="F124" s="265" t="s">
        <v>322</v>
      </c>
      <c r="G124" s="264">
        <v>0.5</v>
      </c>
      <c r="H124" s="264">
        <v>365</v>
      </c>
      <c r="I124" s="264">
        <v>182.5</v>
      </c>
      <c r="J124" s="124">
        <v>2</v>
      </c>
      <c r="K124" s="124">
        <v>1</v>
      </c>
      <c r="L124" s="106"/>
      <c r="M124" s="106"/>
      <c r="N124" s="103">
        <v>0</v>
      </c>
      <c r="O124" s="103" t="str">
        <f t="shared" si="1"/>
        <v>0,5/182,5</v>
      </c>
    </row>
    <row r="125" spans="1:15" x14ac:dyDescent="0.25">
      <c r="A125" s="103">
        <v>6005</v>
      </c>
      <c r="B125" s="262">
        <v>328</v>
      </c>
      <c r="C125" s="265">
        <v>2.6381944444444445E-4</v>
      </c>
      <c r="D125" s="265">
        <v>2.9330445000000008E-4</v>
      </c>
      <c r="E125" s="265" t="s">
        <v>393</v>
      </c>
      <c r="F125" s="265" t="s">
        <v>322</v>
      </c>
      <c r="G125" s="264">
        <v>0.5</v>
      </c>
      <c r="H125" s="264">
        <v>365</v>
      </c>
      <c r="I125" s="264">
        <v>182.5</v>
      </c>
      <c r="J125" s="124">
        <v>2</v>
      </c>
      <c r="K125" s="124">
        <v>1</v>
      </c>
      <c r="L125" s="106"/>
      <c r="M125" s="106"/>
      <c r="N125" s="103">
        <v>0</v>
      </c>
      <c r="O125" s="103" t="str">
        <f t="shared" si="1"/>
        <v>0,5/182,5</v>
      </c>
    </row>
    <row r="126" spans="1:15" x14ac:dyDescent="0.25">
      <c r="A126" s="103">
        <v>6005</v>
      </c>
      <c r="B126" s="262">
        <v>330</v>
      </c>
      <c r="C126" s="265">
        <v>7.79138888888889E-4</v>
      </c>
      <c r="D126" s="265">
        <v>9.6974712000000014E-4</v>
      </c>
      <c r="E126" s="265" t="s">
        <v>393</v>
      </c>
      <c r="F126" s="265" t="s">
        <v>322</v>
      </c>
      <c r="G126" s="264">
        <v>0.5</v>
      </c>
      <c r="H126" s="264">
        <v>365</v>
      </c>
      <c r="I126" s="264">
        <v>182.5</v>
      </c>
      <c r="J126" s="124">
        <v>2</v>
      </c>
      <c r="K126" s="124">
        <v>1</v>
      </c>
      <c r="L126" s="106"/>
      <c r="M126" s="106"/>
      <c r="N126" s="103">
        <v>0</v>
      </c>
      <c r="O126" s="103" t="str">
        <f t="shared" si="1"/>
        <v>0,5/182,5</v>
      </c>
    </row>
    <row r="127" spans="1:15" x14ac:dyDescent="0.25">
      <c r="A127" s="103">
        <v>6005</v>
      </c>
      <c r="B127" s="262">
        <v>337</v>
      </c>
      <c r="C127" s="265">
        <v>1.4204999999999999E-2</v>
      </c>
      <c r="D127" s="265">
        <v>1.996313E-3</v>
      </c>
      <c r="E127" s="265" t="s">
        <v>393</v>
      </c>
      <c r="F127" s="265" t="s">
        <v>322</v>
      </c>
      <c r="G127" s="264">
        <v>0.5</v>
      </c>
      <c r="H127" s="264">
        <v>365</v>
      </c>
      <c r="I127" s="264">
        <v>182.5</v>
      </c>
      <c r="J127" s="124">
        <v>2</v>
      </c>
      <c r="K127" s="124">
        <v>1</v>
      </c>
      <c r="L127" s="106"/>
      <c r="M127" s="106"/>
      <c r="N127" s="103">
        <v>0</v>
      </c>
      <c r="O127" s="103" t="str">
        <f t="shared" si="1"/>
        <v>0,5/182,5</v>
      </c>
    </row>
    <row r="128" spans="1:15" x14ac:dyDescent="0.25">
      <c r="A128" s="103">
        <v>6005</v>
      </c>
      <c r="B128" s="262">
        <v>2732</v>
      </c>
      <c r="C128" s="265">
        <v>5.4958333333333335E-3</v>
      </c>
      <c r="D128" s="265">
        <v>6.5082209999999998E-3</v>
      </c>
      <c r="E128" s="265" t="s">
        <v>393</v>
      </c>
      <c r="F128" s="265" t="s">
        <v>322</v>
      </c>
      <c r="G128" s="264">
        <v>0.5</v>
      </c>
      <c r="H128" s="264">
        <v>365</v>
      </c>
      <c r="I128" s="264">
        <v>182.5</v>
      </c>
      <c r="J128" s="124">
        <v>2</v>
      </c>
      <c r="K128" s="124">
        <v>1</v>
      </c>
      <c r="L128" s="106"/>
      <c r="M128" s="106"/>
      <c r="N128" s="103">
        <v>0</v>
      </c>
      <c r="O128" s="103" t="str">
        <f t="shared" si="1"/>
        <v>0,5/182,5</v>
      </c>
    </row>
    <row r="129" spans="1:15" x14ac:dyDescent="0.25">
      <c r="A129" s="103">
        <v>6005</v>
      </c>
      <c r="B129" s="262">
        <v>301</v>
      </c>
      <c r="C129" s="265">
        <v>4.2707777777777779E-3</v>
      </c>
      <c r="D129" s="265">
        <v>1.0073222400000002E-2</v>
      </c>
      <c r="E129" s="265" t="s">
        <v>394</v>
      </c>
      <c r="F129" s="265" t="s">
        <v>395</v>
      </c>
      <c r="G129" s="264">
        <v>0.5</v>
      </c>
      <c r="H129" s="264">
        <v>365</v>
      </c>
      <c r="I129" s="264">
        <v>182.5</v>
      </c>
      <c r="J129" s="124">
        <v>4</v>
      </c>
      <c r="K129" s="124">
        <v>1</v>
      </c>
      <c r="L129" s="106"/>
      <c r="M129" s="106"/>
      <c r="N129" s="103">
        <v>0</v>
      </c>
      <c r="O129" s="103" t="str">
        <f t="shared" si="1"/>
        <v>0,5/182,5</v>
      </c>
    </row>
    <row r="130" spans="1:15" x14ac:dyDescent="0.25">
      <c r="A130" s="103">
        <v>6005</v>
      </c>
      <c r="B130" s="262">
        <v>304</v>
      </c>
      <c r="C130" s="265">
        <v>6.9400138888888884E-4</v>
      </c>
      <c r="D130" s="265">
        <v>1.6368986400000002E-3</v>
      </c>
      <c r="E130" s="265" t="s">
        <v>394</v>
      </c>
      <c r="F130" s="265" t="s">
        <v>395</v>
      </c>
      <c r="G130" s="264">
        <v>0.5</v>
      </c>
      <c r="H130" s="264">
        <v>365</v>
      </c>
      <c r="I130" s="264">
        <v>182.5</v>
      </c>
      <c r="J130" s="124">
        <v>4</v>
      </c>
      <c r="K130" s="124">
        <v>1</v>
      </c>
      <c r="L130" s="106"/>
      <c r="M130" s="106"/>
      <c r="N130" s="103">
        <v>0</v>
      </c>
      <c r="O130" s="103" t="str">
        <f t="shared" si="1"/>
        <v>0,5/182,5</v>
      </c>
    </row>
    <row r="131" spans="1:15" x14ac:dyDescent="0.25">
      <c r="A131" s="103">
        <v>6005</v>
      </c>
      <c r="B131" s="262">
        <v>328</v>
      </c>
      <c r="C131" s="265">
        <v>2.6381944444444445E-4</v>
      </c>
      <c r="D131" s="265">
        <v>5.8660890000000016E-4</v>
      </c>
      <c r="E131" s="265" t="s">
        <v>394</v>
      </c>
      <c r="F131" s="265" t="s">
        <v>395</v>
      </c>
      <c r="G131" s="264">
        <v>0.5</v>
      </c>
      <c r="H131" s="264">
        <v>365</v>
      </c>
      <c r="I131" s="264">
        <v>182.5</v>
      </c>
      <c r="J131" s="124">
        <v>4</v>
      </c>
      <c r="K131" s="124">
        <v>1</v>
      </c>
      <c r="L131" s="106"/>
      <c r="M131" s="106"/>
      <c r="N131" s="103">
        <v>0</v>
      </c>
      <c r="O131" s="103" t="str">
        <f t="shared" ref="O131:O194" si="2">G131&amp;"/"&amp;I131</f>
        <v>0,5/182,5</v>
      </c>
    </row>
    <row r="132" spans="1:15" x14ac:dyDescent="0.25">
      <c r="A132" s="103">
        <v>6005</v>
      </c>
      <c r="B132" s="262">
        <v>330</v>
      </c>
      <c r="C132" s="265">
        <v>7.79138888888889E-4</v>
      </c>
      <c r="D132" s="265">
        <v>1.9394942400000003E-3</v>
      </c>
      <c r="E132" s="265" t="s">
        <v>394</v>
      </c>
      <c r="F132" s="265" t="s">
        <v>395</v>
      </c>
      <c r="G132" s="264">
        <v>0.5</v>
      </c>
      <c r="H132" s="264">
        <v>365</v>
      </c>
      <c r="I132" s="264">
        <v>182.5</v>
      </c>
      <c r="J132" s="124">
        <v>4</v>
      </c>
      <c r="K132" s="124">
        <v>1</v>
      </c>
      <c r="L132" s="106"/>
      <c r="M132" s="106"/>
      <c r="N132" s="103">
        <v>0</v>
      </c>
      <c r="O132" s="103" t="str">
        <f t="shared" si="2"/>
        <v>0,5/182,5</v>
      </c>
    </row>
    <row r="133" spans="1:15" x14ac:dyDescent="0.25">
      <c r="A133" s="103">
        <v>6005</v>
      </c>
      <c r="B133" s="262">
        <v>337</v>
      </c>
      <c r="C133" s="265">
        <v>1.4204999999999999E-2</v>
      </c>
      <c r="D133" s="265">
        <v>1.996313E-3</v>
      </c>
      <c r="E133" s="265" t="s">
        <v>394</v>
      </c>
      <c r="F133" s="265" t="s">
        <v>395</v>
      </c>
      <c r="G133" s="264">
        <v>0.5</v>
      </c>
      <c r="H133" s="264">
        <v>365</v>
      </c>
      <c r="I133" s="264">
        <v>182.5</v>
      </c>
      <c r="J133" s="124">
        <v>4</v>
      </c>
      <c r="K133" s="124">
        <v>1</v>
      </c>
      <c r="L133" s="106"/>
      <c r="M133" s="106"/>
      <c r="N133" s="103">
        <v>0</v>
      </c>
      <c r="O133" s="103" t="str">
        <f t="shared" si="2"/>
        <v>0,5/182,5</v>
      </c>
    </row>
    <row r="134" spans="1:15" x14ac:dyDescent="0.25">
      <c r="A134" s="103">
        <v>6005</v>
      </c>
      <c r="B134" s="262">
        <v>2732</v>
      </c>
      <c r="C134" s="265">
        <v>5.4958333333333335E-3</v>
      </c>
      <c r="D134" s="265">
        <v>1.3016442E-2</v>
      </c>
      <c r="E134" s="265" t="s">
        <v>394</v>
      </c>
      <c r="F134" s="265" t="s">
        <v>395</v>
      </c>
      <c r="G134" s="264">
        <v>0.5</v>
      </c>
      <c r="H134" s="264">
        <v>365</v>
      </c>
      <c r="I134" s="264">
        <v>182.5</v>
      </c>
      <c r="J134" s="124">
        <v>4</v>
      </c>
      <c r="K134" s="124">
        <v>1</v>
      </c>
      <c r="L134" s="106"/>
      <c r="M134" s="106"/>
      <c r="N134" s="103">
        <v>0</v>
      </c>
      <c r="O134" s="103" t="str">
        <f t="shared" si="2"/>
        <v>0,5/182,5</v>
      </c>
    </row>
    <row r="135" spans="1:15" x14ac:dyDescent="0.25">
      <c r="A135" s="103">
        <v>6005</v>
      </c>
      <c r="B135" s="262">
        <v>301</v>
      </c>
      <c r="C135" s="265">
        <v>3.5357777777777783E-3</v>
      </c>
      <c r="D135" s="265">
        <v>2.0827776000000003E-3</v>
      </c>
      <c r="E135" s="265" t="s">
        <v>396</v>
      </c>
      <c r="F135" s="265" t="s">
        <v>384</v>
      </c>
      <c r="G135" s="264">
        <v>0.5</v>
      </c>
      <c r="H135" s="264">
        <v>365</v>
      </c>
      <c r="I135" s="264">
        <v>182.5</v>
      </c>
      <c r="J135" s="124">
        <v>1</v>
      </c>
      <c r="K135" s="124">
        <v>1</v>
      </c>
      <c r="L135" s="106"/>
      <c r="M135" s="106"/>
      <c r="N135" s="103">
        <v>0</v>
      </c>
      <c r="O135" s="103" t="str">
        <f t="shared" si="2"/>
        <v>0,5/182,5</v>
      </c>
    </row>
    <row r="136" spans="1:15" x14ac:dyDescent="0.25">
      <c r="A136" s="103">
        <v>6005</v>
      </c>
      <c r="B136" s="262">
        <v>304</v>
      </c>
      <c r="C136" s="265">
        <v>5.7456388888888898E-4</v>
      </c>
      <c r="D136" s="265">
        <v>3.3845136E-4</v>
      </c>
      <c r="E136" s="265" t="s">
        <v>396</v>
      </c>
      <c r="F136" s="265" t="s">
        <v>384</v>
      </c>
      <c r="G136" s="264">
        <v>0.5</v>
      </c>
      <c r="H136" s="264">
        <v>365</v>
      </c>
      <c r="I136" s="264">
        <v>182.5</v>
      </c>
      <c r="J136" s="124">
        <v>1</v>
      </c>
      <c r="K136" s="124">
        <v>1</v>
      </c>
      <c r="L136" s="106"/>
      <c r="M136" s="106"/>
      <c r="N136" s="103">
        <v>0</v>
      </c>
      <c r="O136" s="103" t="str">
        <f t="shared" si="2"/>
        <v>0,5/182,5</v>
      </c>
    </row>
    <row r="137" spans="1:15" x14ac:dyDescent="0.25">
      <c r="A137" s="103">
        <v>6005</v>
      </c>
      <c r="B137" s="262">
        <v>328</v>
      </c>
      <c r="C137" s="265">
        <v>2.1763888888888888E-4</v>
      </c>
      <c r="D137" s="265">
        <v>1.2055575000000001E-4</v>
      </c>
      <c r="E137" s="265" t="s">
        <v>396</v>
      </c>
      <c r="F137" s="265" t="s">
        <v>384</v>
      </c>
      <c r="G137" s="264">
        <v>0.5</v>
      </c>
      <c r="H137" s="264">
        <v>365</v>
      </c>
      <c r="I137" s="264">
        <v>182.5</v>
      </c>
      <c r="J137" s="124">
        <v>1</v>
      </c>
      <c r="K137" s="124">
        <v>1</v>
      </c>
      <c r="L137" s="106"/>
      <c r="M137" s="106"/>
      <c r="N137" s="103">
        <v>0</v>
      </c>
      <c r="O137" s="103" t="str">
        <f t="shared" si="2"/>
        <v>0,5/182,5</v>
      </c>
    </row>
    <row r="138" spans="1:15" x14ac:dyDescent="0.25">
      <c r="A138" s="103">
        <v>6005</v>
      </c>
      <c r="B138" s="262">
        <v>330</v>
      </c>
      <c r="C138" s="265">
        <v>6.9690277777777773E-4</v>
      </c>
      <c r="D138" s="265">
        <v>4.3215039000000003E-4</v>
      </c>
      <c r="E138" s="265" t="s">
        <v>396</v>
      </c>
      <c r="F138" s="265" t="s">
        <v>384</v>
      </c>
      <c r="G138" s="264">
        <v>0.5</v>
      </c>
      <c r="H138" s="264">
        <v>365</v>
      </c>
      <c r="I138" s="264">
        <v>182.5</v>
      </c>
      <c r="J138" s="124">
        <v>1</v>
      </c>
      <c r="K138" s="124">
        <v>1</v>
      </c>
      <c r="L138" s="106"/>
      <c r="M138" s="106"/>
      <c r="N138" s="103">
        <v>0</v>
      </c>
      <c r="O138" s="103" t="str">
        <f t="shared" si="2"/>
        <v>0,5/182,5</v>
      </c>
    </row>
    <row r="139" spans="1:15" x14ac:dyDescent="0.25">
      <c r="A139" s="103">
        <v>6005</v>
      </c>
      <c r="B139" s="262">
        <v>337</v>
      </c>
      <c r="C139" s="265">
        <v>1.136902777777778E-2</v>
      </c>
      <c r="D139" s="265">
        <v>1.996313E-3</v>
      </c>
      <c r="E139" s="265" t="s">
        <v>396</v>
      </c>
      <c r="F139" s="265" t="s">
        <v>384</v>
      </c>
      <c r="G139" s="264">
        <v>0.5</v>
      </c>
      <c r="H139" s="264">
        <v>365</v>
      </c>
      <c r="I139" s="264">
        <v>182.5</v>
      </c>
      <c r="J139" s="124">
        <v>1</v>
      </c>
      <c r="K139" s="124">
        <v>1</v>
      </c>
      <c r="L139" s="106"/>
      <c r="M139" s="106"/>
      <c r="N139" s="103">
        <v>0</v>
      </c>
      <c r="O139" s="103" t="str">
        <f t="shared" si="2"/>
        <v>0,5/182,5</v>
      </c>
    </row>
    <row r="140" spans="1:15" x14ac:dyDescent="0.25">
      <c r="A140" s="103">
        <v>6005</v>
      </c>
      <c r="B140" s="262">
        <v>2732</v>
      </c>
      <c r="C140" s="265">
        <v>4.0644444444444443E-3</v>
      </c>
      <c r="D140" s="265">
        <v>2.4055503000000003E-3</v>
      </c>
      <c r="E140" s="265" t="s">
        <v>396</v>
      </c>
      <c r="F140" s="265" t="s">
        <v>384</v>
      </c>
      <c r="G140" s="264">
        <v>0.5</v>
      </c>
      <c r="H140" s="264">
        <v>365</v>
      </c>
      <c r="I140" s="264">
        <v>182.5</v>
      </c>
      <c r="J140" s="124">
        <v>1</v>
      </c>
      <c r="K140" s="124">
        <v>1</v>
      </c>
      <c r="L140" s="106"/>
      <c r="M140" s="106"/>
      <c r="N140" s="103">
        <v>0</v>
      </c>
      <c r="O140" s="103" t="str">
        <f t="shared" si="2"/>
        <v>0,5/182,5</v>
      </c>
    </row>
    <row r="141" spans="1:15" x14ac:dyDescent="0.25">
      <c r="A141" s="103">
        <v>6005</v>
      </c>
      <c r="B141" s="262">
        <v>301</v>
      </c>
      <c r="C141" s="265">
        <v>1.1274666666666668E-4</v>
      </c>
      <c r="D141" s="265">
        <v>1.8266304000000001E-4</v>
      </c>
      <c r="E141" s="265" t="s">
        <v>397</v>
      </c>
      <c r="F141" s="265" t="s">
        <v>398</v>
      </c>
      <c r="G141" s="264">
        <v>0.5</v>
      </c>
      <c r="H141" s="264">
        <v>365</v>
      </c>
      <c r="I141" s="264">
        <v>182.5</v>
      </c>
      <c r="J141" s="124">
        <v>2</v>
      </c>
      <c r="K141" s="124">
        <v>1</v>
      </c>
      <c r="L141" s="106"/>
      <c r="M141" s="106"/>
      <c r="N141" s="103">
        <v>0</v>
      </c>
      <c r="O141" s="103" t="str">
        <f t="shared" si="2"/>
        <v>0,5/182,5</v>
      </c>
    </row>
    <row r="142" spans="1:15" x14ac:dyDescent="0.25">
      <c r="A142" s="103">
        <v>6005</v>
      </c>
      <c r="B142" s="262">
        <v>304</v>
      </c>
      <c r="C142" s="265">
        <v>1.8321333333333334E-5</v>
      </c>
      <c r="D142" s="265">
        <v>2.9682744E-5</v>
      </c>
      <c r="E142" s="265" t="s">
        <v>397</v>
      </c>
      <c r="F142" s="265" t="s">
        <v>398</v>
      </c>
      <c r="G142" s="264">
        <v>0.5</v>
      </c>
      <c r="H142" s="264">
        <v>365</v>
      </c>
      <c r="I142" s="264">
        <v>182.5</v>
      </c>
      <c r="J142" s="124">
        <v>2</v>
      </c>
      <c r="K142" s="124">
        <v>1</v>
      </c>
      <c r="L142" s="106"/>
      <c r="M142" s="106"/>
      <c r="N142" s="103">
        <v>0</v>
      </c>
      <c r="O142" s="103" t="str">
        <f t="shared" si="2"/>
        <v>0,5/182,5</v>
      </c>
    </row>
    <row r="143" spans="1:15" x14ac:dyDescent="0.25">
      <c r="A143" s="103">
        <v>6005</v>
      </c>
      <c r="B143" s="262">
        <v>330</v>
      </c>
      <c r="C143" s="265">
        <v>4.5788888888888889E-5</v>
      </c>
      <c r="D143" s="265">
        <v>7.3219989999999993E-5</v>
      </c>
      <c r="E143" s="265" t="s">
        <v>397</v>
      </c>
      <c r="F143" s="265" t="s">
        <v>398</v>
      </c>
      <c r="G143" s="264">
        <v>0.5</v>
      </c>
      <c r="H143" s="264">
        <v>365</v>
      </c>
      <c r="I143" s="264">
        <v>182.5</v>
      </c>
      <c r="J143" s="124">
        <v>2</v>
      </c>
      <c r="K143" s="124">
        <v>1</v>
      </c>
      <c r="L143" s="106"/>
      <c r="M143" s="106"/>
      <c r="N143" s="103">
        <v>0</v>
      </c>
      <c r="O143" s="103" t="str">
        <f t="shared" si="2"/>
        <v>0,5/182,5</v>
      </c>
    </row>
    <row r="144" spans="1:15" x14ac:dyDescent="0.25">
      <c r="A144" s="103">
        <v>6005</v>
      </c>
      <c r="B144" s="262">
        <v>337</v>
      </c>
      <c r="C144" s="265">
        <v>2.4510444444444446E-2</v>
      </c>
      <c r="D144" s="265">
        <v>1.996313E-3</v>
      </c>
      <c r="E144" s="265" t="s">
        <v>397</v>
      </c>
      <c r="F144" s="265" t="s">
        <v>398</v>
      </c>
      <c r="G144" s="264">
        <v>0.5</v>
      </c>
      <c r="H144" s="264">
        <v>365</v>
      </c>
      <c r="I144" s="264">
        <v>182.5</v>
      </c>
      <c r="J144" s="124">
        <v>2</v>
      </c>
      <c r="K144" s="124">
        <v>1</v>
      </c>
      <c r="L144" s="106"/>
      <c r="M144" s="106"/>
      <c r="N144" s="103">
        <v>0</v>
      </c>
      <c r="O144" s="103" t="str">
        <f t="shared" si="2"/>
        <v>0,5/182,5</v>
      </c>
    </row>
    <row r="145" spans="1:15" x14ac:dyDescent="0.25">
      <c r="A145" s="103">
        <v>6005</v>
      </c>
      <c r="B145" s="262">
        <v>2704</v>
      </c>
      <c r="C145" s="265">
        <v>2.0743333333333334E-3</v>
      </c>
      <c r="D145" s="265">
        <v>3.0441410999999998E-3</v>
      </c>
      <c r="E145" s="265" t="s">
        <v>397</v>
      </c>
      <c r="F145" s="265" t="s">
        <v>398</v>
      </c>
      <c r="G145" s="264">
        <v>0.5</v>
      </c>
      <c r="H145" s="264">
        <v>365</v>
      </c>
      <c r="I145" s="264">
        <v>182.5</v>
      </c>
      <c r="J145" s="124">
        <v>2</v>
      </c>
      <c r="K145" s="124">
        <v>1</v>
      </c>
      <c r="L145" s="106"/>
      <c r="M145" s="106"/>
      <c r="N145" s="103">
        <v>0</v>
      </c>
      <c r="O145" s="103" t="str">
        <f t="shared" si="2"/>
        <v>0,5/182,5</v>
      </c>
    </row>
    <row r="146" spans="1:15" x14ac:dyDescent="0.25">
      <c r="A146" s="103">
        <v>6005</v>
      </c>
      <c r="B146" s="262">
        <v>301</v>
      </c>
      <c r="C146" s="265">
        <v>1.3804444444444446E-3</v>
      </c>
      <c r="D146" s="265">
        <v>8.1966720000000012E-4</v>
      </c>
      <c r="E146" s="265" t="s">
        <v>399</v>
      </c>
      <c r="F146" s="265" t="s">
        <v>400</v>
      </c>
      <c r="G146" s="264">
        <v>0.5</v>
      </c>
      <c r="H146" s="264">
        <v>365</v>
      </c>
      <c r="I146" s="264">
        <v>182.5</v>
      </c>
      <c r="J146" s="124">
        <v>1</v>
      </c>
      <c r="K146" s="124">
        <v>1</v>
      </c>
      <c r="L146" s="106"/>
      <c r="M146" s="106"/>
      <c r="N146" s="103">
        <v>0</v>
      </c>
      <c r="O146" s="103" t="str">
        <f t="shared" si="2"/>
        <v>0,5/182,5</v>
      </c>
    </row>
    <row r="147" spans="1:15" x14ac:dyDescent="0.25">
      <c r="A147" s="103">
        <v>6005</v>
      </c>
      <c r="B147" s="262">
        <v>304</v>
      </c>
      <c r="C147" s="265">
        <v>2.2432222222222223E-4</v>
      </c>
      <c r="D147" s="265">
        <v>1.3319592E-4</v>
      </c>
      <c r="E147" s="265" t="s">
        <v>399</v>
      </c>
      <c r="F147" s="265" t="s">
        <v>400</v>
      </c>
      <c r="G147" s="264">
        <v>0.5</v>
      </c>
      <c r="H147" s="264">
        <v>365</v>
      </c>
      <c r="I147" s="264">
        <v>182.5</v>
      </c>
      <c r="J147" s="124">
        <v>1</v>
      </c>
      <c r="K147" s="124">
        <v>1</v>
      </c>
      <c r="L147" s="106"/>
      <c r="M147" s="106"/>
      <c r="N147" s="103">
        <v>0</v>
      </c>
      <c r="O147" s="103" t="str">
        <f t="shared" si="2"/>
        <v>0,5/182,5</v>
      </c>
    </row>
    <row r="148" spans="1:15" x14ac:dyDescent="0.25">
      <c r="A148" s="103">
        <v>6005</v>
      </c>
      <c r="B148" s="262">
        <v>330</v>
      </c>
      <c r="C148" s="265">
        <v>1.464861111111111E-4</v>
      </c>
      <c r="D148" s="265">
        <v>2.0245981500000007E-4</v>
      </c>
      <c r="E148" s="265" t="s">
        <v>399</v>
      </c>
      <c r="F148" s="265" t="s">
        <v>400</v>
      </c>
      <c r="G148" s="264">
        <v>0.5</v>
      </c>
      <c r="H148" s="264">
        <v>365</v>
      </c>
      <c r="I148" s="264">
        <v>182.5</v>
      </c>
      <c r="J148" s="124">
        <v>1</v>
      </c>
      <c r="K148" s="124">
        <v>1</v>
      </c>
      <c r="L148" s="106"/>
      <c r="M148" s="106"/>
      <c r="N148" s="103">
        <v>0</v>
      </c>
      <c r="O148" s="103" t="str">
        <f t="shared" si="2"/>
        <v>0,5/182,5</v>
      </c>
    </row>
    <row r="149" spans="1:15" x14ac:dyDescent="0.25">
      <c r="A149" s="103">
        <v>6005</v>
      </c>
      <c r="B149" s="262">
        <v>337</v>
      </c>
      <c r="C149" s="265">
        <v>0.1590998611111111</v>
      </c>
      <c r="D149" s="265">
        <v>1.996313E-3</v>
      </c>
      <c r="E149" s="265" t="s">
        <v>399</v>
      </c>
      <c r="F149" s="265" t="s">
        <v>400</v>
      </c>
      <c r="G149" s="264">
        <v>0.5</v>
      </c>
      <c r="H149" s="264">
        <v>365</v>
      </c>
      <c r="I149" s="264">
        <v>182.5</v>
      </c>
      <c r="J149" s="124">
        <v>1</v>
      </c>
      <c r="K149" s="124">
        <v>1</v>
      </c>
      <c r="L149" s="106"/>
      <c r="M149" s="106"/>
      <c r="N149" s="103">
        <v>0</v>
      </c>
      <c r="O149" s="103" t="str">
        <f t="shared" si="2"/>
        <v>0,5/182,5</v>
      </c>
    </row>
    <row r="150" spans="1:15" x14ac:dyDescent="0.25">
      <c r="A150" s="103">
        <v>6005</v>
      </c>
      <c r="B150" s="262">
        <v>2704</v>
      </c>
      <c r="C150" s="265">
        <v>2.1612083333333334E-2</v>
      </c>
      <c r="D150" s="265">
        <v>1.1480841150000002E-2</v>
      </c>
      <c r="E150" s="265" t="s">
        <v>399</v>
      </c>
      <c r="F150" s="265" t="s">
        <v>400</v>
      </c>
      <c r="G150" s="264">
        <v>0.5</v>
      </c>
      <c r="H150" s="264">
        <v>365</v>
      </c>
      <c r="I150" s="264">
        <v>182.5</v>
      </c>
      <c r="J150" s="124">
        <v>1</v>
      </c>
      <c r="K150" s="124">
        <v>1</v>
      </c>
      <c r="L150" s="106"/>
      <c r="M150" s="106"/>
      <c r="N150" s="103">
        <v>0</v>
      </c>
      <c r="O150" s="103" t="str">
        <f t="shared" si="2"/>
        <v>0,5/182,5</v>
      </c>
    </row>
    <row r="151" spans="1:15" x14ac:dyDescent="0.25">
      <c r="A151" s="103">
        <v>6005</v>
      </c>
      <c r="B151" s="262">
        <v>301</v>
      </c>
      <c r="C151" s="265">
        <v>3.2422222222222227E-4</v>
      </c>
      <c r="D151" s="265">
        <v>1.9847040000000004E-4</v>
      </c>
      <c r="E151" s="265" t="s">
        <v>401</v>
      </c>
      <c r="F151" s="265" t="s">
        <v>402</v>
      </c>
      <c r="G151" s="264">
        <v>0.5</v>
      </c>
      <c r="H151" s="264">
        <v>365</v>
      </c>
      <c r="I151" s="264">
        <v>182.5</v>
      </c>
      <c r="J151" s="124">
        <v>1</v>
      </c>
      <c r="K151" s="124">
        <v>1</v>
      </c>
      <c r="L151" s="106"/>
      <c r="M151" s="106"/>
      <c r="N151" s="103">
        <v>0</v>
      </c>
      <c r="O151" s="103" t="str">
        <f t="shared" si="2"/>
        <v>0,5/182,5</v>
      </c>
    </row>
    <row r="152" spans="1:15" x14ac:dyDescent="0.25">
      <c r="A152" s="103">
        <v>6005</v>
      </c>
      <c r="B152" s="262">
        <v>304</v>
      </c>
      <c r="C152" s="265">
        <v>5.2686111111111113E-5</v>
      </c>
      <c r="D152" s="265">
        <v>3.2251440000000004E-5</v>
      </c>
      <c r="E152" s="265" t="s">
        <v>401</v>
      </c>
      <c r="F152" s="265" t="s">
        <v>402</v>
      </c>
      <c r="G152" s="264">
        <v>0.5</v>
      </c>
      <c r="H152" s="264">
        <v>365</v>
      </c>
      <c r="I152" s="264">
        <v>182.5</v>
      </c>
      <c r="J152" s="124">
        <v>1</v>
      </c>
      <c r="K152" s="124">
        <v>1</v>
      </c>
      <c r="L152" s="106"/>
      <c r="M152" s="106"/>
      <c r="N152" s="103">
        <v>0</v>
      </c>
      <c r="O152" s="103" t="str">
        <f t="shared" si="2"/>
        <v>0,5/182,5</v>
      </c>
    </row>
    <row r="153" spans="1:15" x14ac:dyDescent="0.25">
      <c r="A153" s="103">
        <v>6005</v>
      </c>
      <c r="B153" s="262">
        <v>330</v>
      </c>
      <c r="C153" s="265">
        <v>9.2680555555555553E-5</v>
      </c>
      <c r="D153" s="265">
        <v>5.6743485000000002E-5</v>
      </c>
      <c r="E153" s="265" t="s">
        <v>401</v>
      </c>
      <c r="F153" s="265" t="s">
        <v>402</v>
      </c>
      <c r="G153" s="264">
        <v>0.5</v>
      </c>
      <c r="H153" s="264">
        <v>365</v>
      </c>
      <c r="I153" s="264">
        <v>182.5</v>
      </c>
      <c r="J153" s="124">
        <v>1</v>
      </c>
      <c r="K153" s="124">
        <v>1</v>
      </c>
      <c r="L153" s="106"/>
      <c r="M153" s="106"/>
      <c r="N153" s="103">
        <v>0</v>
      </c>
      <c r="O153" s="103" t="str">
        <f t="shared" si="2"/>
        <v>0,5/182,5</v>
      </c>
    </row>
    <row r="154" spans="1:15" x14ac:dyDescent="0.25">
      <c r="A154" s="103">
        <v>6005</v>
      </c>
      <c r="B154" s="262">
        <v>337</v>
      </c>
      <c r="C154" s="265">
        <v>5.1924305555555557E-2</v>
      </c>
      <c r="D154" s="265">
        <v>1.996313E-3</v>
      </c>
      <c r="E154" s="265" t="s">
        <v>401</v>
      </c>
      <c r="F154" s="265" t="s">
        <v>402</v>
      </c>
      <c r="G154" s="264">
        <v>0.5</v>
      </c>
      <c r="H154" s="264">
        <v>365</v>
      </c>
      <c r="I154" s="264">
        <v>182.5</v>
      </c>
      <c r="J154" s="124">
        <v>1</v>
      </c>
      <c r="K154" s="124">
        <v>1</v>
      </c>
      <c r="L154" s="106"/>
      <c r="M154" s="106"/>
      <c r="N154" s="103">
        <v>0</v>
      </c>
      <c r="O154" s="103" t="str">
        <f t="shared" si="2"/>
        <v>0,5/182,5</v>
      </c>
    </row>
    <row r="155" spans="1:15" x14ac:dyDescent="0.25">
      <c r="A155" s="103">
        <v>6005</v>
      </c>
      <c r="B155" s="262">
        <v>2704</v>
      </c>
      <c r="C155" s="265">
        <v>5.6812499999999988E-3</v>
      </c>
      <c r="D155" s="265">
        <v>3.1585027500000001E-3</v>
      </c>
      <c r="E155" s="265" t="s">
        <v>401</v>
      </c>
      <c r="F155" s="265" t="s">
        <v>402</v>
      </c>
      <c r="G155" s="264">
        <v>0.5</v>
      </c>
      <c r="H155" s="264">
        <v>365</v>
      </c>
      <c r="I155" s="264">
        <v>182.5</v>
      </c>
      <c r="J155" s="124">
        <v>1</v>
      </c>
      <c r="K155" s="124">
        <v>1</v>
      </c>
      <c r="L155" s="106"/>
      <c r="M155" s="106"/>
      <c r="N155" s="103">
        <v>0</v>
      </c>
      <c r="O155" s="103" t="str">
        <f t="shared" si="2"/>
        <v>0,5/182,5</v>
      </c>
    </row>
    <row r="156" spans="1:15" x14ac:dyDescent="0.25">
      <c r="A156" s="103">
        <v>6006</v>
      </c>
      <c r="B156" s="262">
        <v>301</v>
      </c>
      <c r="C156" s="265">
        <v>6.8040000000000013E-6</v>
      </c>
      <c r="D156" s="265">
        <v>6.2486720000000005E-4</v>
      </c>
      <c r="E156" s="265" t="s">
        <v>403</v>
      </c>
      <c r="F156" s="265" t="s">
        <v>384</v>
      </c>
      <c r="G156" s="264">
        <v>0.5</v>
      </c>
      <c r="H156" s="264">
        <v>365</v>
      </c>
      <c r="I156" s="264">
        <v>182.5</v>
      </c>
      <c r="J156" s="124">
        <v>1</v>
      </c>
      <c r="K156" s="124">
        <v>1</v>
      </c>
      <c r="L156" s="106"/>
      <c r="M156" s="106"/>
      <c r="N156" s="103">
        <v>0</v>
      </c>
      <c r="O156" s="103" t="str">
        <f t="shared" si="2"/>
        <v>0,5/182,5</v>
      </c>
    </row>
    <row r="157" spans="1:15" x14ac:dyDescent="0.25">
      <c r="A157" s="103">
        <v>6006</v>
      </c>
      <c r="B157" s="262">
        <v>304</v>
      </c>
      <c r="C157" s="265">
        <v>1.1056500000000002E-6</v>
      </c>
      <c r="D157" s="265">
        <v>1.0154092E-4</v>
      </c>
      <c r="E157" s="265" t="s">
        <v>403</v>
      </c>
      <c r="F157" s="265" t="s">
        <v>384</v>
      </c>
      <c r="G157" s="264">
        <v>0.5</v>
      </c>
      <c r="H157" s="264">
        <v>365</v>
      </c>
      <c r="I157" s="264">
        <v>182.5</v>
      </c>
      <c r="J157" s="124">
        <v>1</v>
      </c>
      <c r="K157" s="124">
        <v>1</v>
      </c>
      <c r="L157" s="106"/>
      <c r="M157" s="106"/>
      <c r="N157" s="103">
        <v>0</v>
      </c>
      <c r="O157" s="103" t="str">
        <f t="shared" si="2"/>
        <v>0,5/182,5</v>
      </c>
    </row>
    <row r="158" spans="1:15" x14ac:dyDescent="0.25">
      <c r="A158" s="103">
        <v>6006</v>
      </c>
      <c r="B158" s="262">
        <v>328</v>
      </c>
      <c r="C158" s="265">
        <v>7.5149999999999992E-7</v>
      </c>
      <c r="D158" s="265">
        <v>3.6708000000000008E-5</v>
      </c>
      <c r="E158" s="265" t="s">
        <v>403</v>
      </c>
      <c r="F158" s="265" t="s">
        <v>384</v>
      </c>
      <c r="G158" s="264">
        <v>0.5</v>
      </c>
      <c r="H158" s="264">
        <v>365</v>
      </c>
      <c r="I158" s="264">
        <v>182.5</v>
      </c>
      <c r="J158" s="124">
        <v>1</v>
      </c>
      <c r="K158" s="124">
        <v>1</v>
      </c>
      <c r="L158" s="106"/>
      <c r="M158" s="106"/>
      <c r="N158" s="103">
        <v>0</v>
      </c>
      <c r="O158" s="103" t="str">
        <f t="shared" si="2"/>
        <v>0,5/182,5</v>
      </c>
    </row>
    <row r="159" spans="1:15" x14ac:dyDescent="0.25">
      <c r="A159" s="103">
        <v>6006</v>
      </c>
      <c r="B159" s="262">
        <v>330</v>
      </c>
      <c r="C159" s="265">
        <v>1.485E-6</v>
      </c>
      <c r="D159" s="265">
        <v>7.7190399999999999E-5</v>
      </c>
      <c r="E159" s="265" t="s">
        <v>403</v>
      </c>
      <c r="F159" s="265" t="s">
        <v>384</v>
      </c>
      <c r="G159" s="264">
        <v>0.5</v>
      </c>
      <c r="H159" s="264">
        <v>365</v>
      </c>
      <c r="I159" s="264">
        <v>182.5</v>
      </c>
      <c r="J159" s="124">
        <v>1</v>
      </c>
      <c r="K159" s="124">
        <v>1</v>
      </c>
      <c r="L159" s="106"/>
      <c r="M159" s="106"/>
      <c r="N159" s="103">
        <v>0</v>
      </c>
      <c r="O159" s="103" t="str">
        <f t="shared" si="2"/>
        <v>0,5/182,5</v>
      </c>
    </row>
    <row r="160" spans="1:15" x14ac:dyDescent="0.25">
      <c r="A160" s="103">
        <v>6006</v>
      </c>
      <c r="B160" s="262">
        <v>337</v>
      </c>
      <c r="C160" s="265">
        <v>1.4751E-5</v>
      </c>
      <c r="D160" s="265">
        <v>7.8108400000000003E-4</v>
      </c>
      <c r="E160" s="265" t="s">
        <v>403</v>
      </c>
      <c r="F160" s="265" t="s">
        <v>384</v>
      </c>
      <c r="G160" s="264">
        <v>0.5</v>
      </c>
      <c r="H160" s="264">
        <v>365</v>
      </c>
      <c r="I160" s="264">
        <v>182.5</v>
      </c>
      <c r="J160" s="124">
        <v>1</v>
      </c>
      <c r="K160" s="124">
        <v>1</v>
      </c>
      <c r="L160" s="106"/>
      <c r="M160" s="106"/>
      <c r="N160" s="103">
        <v>0</v>
      </c>
      <c r="O160" s="103" t="str">
        <f t="shared" si="2"/>
        <v>0,5/182,5</v>
      </c>
    </row>
    <row r="161" spans="1:15" x14ac:dyDescent="0.25">
      <c r="A161" s="103">
        <v>6006</v>
      </c>
      <c r="B161" s="262">
        <v>2732</v>
      </c>
      <c r="C161" s="265">
        <v>1.9980000000000002E-6</v>
      </c>
      <c r="D161" s="265">
        <v>1.0808800000000001E-4</v>
      </c>
      <c r="E161" s="265" t="s">
        <v>403</v>
      </c>
      <c r="F161" s="265" t="s">
        <v>384</v>
      </c>
      <c r="G161" s="264">
        <v>0.5</v>
      </c>
      <c r="H161" s="264">
        <v>365</v>
      </c>
      <c r="I161" s="264">
        <v>182.5</v>
      </c>
      <c r="J161" s="124">
        <v>1</v>
      </c>
      <c r="K161" s="124">
        <v>1</v>
      </c>
      <c r="L161" s="106"/>
      <c r="M161" s="106"/>
      <c r="N161" s="103">
        <v>0</v>
      </c>
      <c r="O161" s="103" t="str">
        <f t="shared" si="2"/>
        <v>0,5/182,5</v>
      </c>
    </row>
    <row r="162" spans="1:15" x14ac:dyDescent="0.25">
      <c r="A162" s="103">
        <v>6006</v>
      </c>
      <c r="B162" s="262">
        <v>301</v>
      </c>
      <c r="C162" s="265">
        <v>6.0000000000000002E-6</v>
      </c>
      <c r="D162" s="265">
        <v>9.7400640000000005E-4</v>
      </c>
      <c r="E162" s="265" t="s">
        <v>404</v>
      </c>
      <c r="F162" s="265" t="s">
        <v>391</v>
      </c>
      <c r="G162" s="264">
        <v>0.5</v>
      </c>
      <c r="H162" s="264">
        <v>365</v>
      </c>
      <c r="I162" s="264">
        <v>182.5</v>
      </c>
      <c r="J162" s="124">
        <v>1</v>
      </c>
      <c r="K162" s="124">
        <v>1</v>
      </c>
      <c r="L162" s="106"/>
      <c r="M162" s="106"/>
      <c r="N162" s="103">
        <v>0</v>
      </c>
      <c r="O162" s="103" t="str">
        <f t="shared" si="2"/>
        <v>0,5/182,5</v>
      </c>
    </row>
    <row r="163" spans="1:15" x14ac:dyDescent="0.25">
      <c r="A163" s="103">
        <v>6006</v>
      </c>
      <c r="B163" s="262">
        <v>304</v>
      </c>
      <c r="C163" s="265">
        <v>9.7499999999999998E-7</v>
      </c>
      <c r="D163" s="265">
        <v>1.5827604E-4</v>
      </c>
      <c r="E163" s="265" t="s">
        <v>404</v>
      </c>
      <c r="F163" s="265" t="s">
        <v>391</v>
      </c>
      <c r="G163" s="264">
        <v>0.5</v>
      </c>
      <c r="H163" s="264">
        <v>365</v>
      </c>
      <c r="I163" s="264">
        <v>182.5</v>
      </c>
      <c r="J163" s="124">
        <v>1</v>
      </c>
      <c r="K163" s="124">
        <v>1</v>
      </c>
      <c r="L163" s="106"/>
      <c r="M163" s="106"/>
      <c r="N163" s="103">
        <v>0</v>
      </c>
      <c r="O163" s="103" t="str">
        <f t="shared" si="2"/>
        <v>0,5/182,5</v>
      </c>
    </row>
    <row r="164" spans="1:15" x14ac:dyDescent="0.25">
      <c r="A164" s="103">
        <v>6006</v>
      </c>
      <c r="B164" s="262">
        <v>328</v>
      </c>
      <c r="C164" s="265">
        <v>8.3399999999999998E-7</v>
      </c>
      <c r="D164" s="265">
        <v>6.5259999999999995E-5</v>
      </c>
      <c r="E164" s="265" t="s">
        <v>404</v>
      </c>
      <c r="F164" s="265" t="s">
        <v>391</v>
      </c>
      <c r="G164" s="264">
        <v>0.5</v>
      </c>
      <c r="H164" s="264">
        <v>365</v>
      </c>
      <c r="I164" s="264">
        <v>182.5</v>
      </c>
      <c r="J164" s="124">
        <v>1</v>
      </c>
      <c r="K164" s="124">
        <v>1</v>
      </c>
      <c r="L164" s="106"/>
      <c r="M164" s="106"/>
      <c r="N164" s="103">
        <v>0</v>
      </c>
      <c r="O164" s="103" t="str">
        <f t="shared" si="2"/>
        <v>0,5/182,5</v>
      </c>
    </row>
    <row r="165" spans="1:15" x14ac:dyDescent="0.25">
      <c r="A165" s="103">
        <v>6006</v>
      </c>
      <c r="B165" s="262">
        <v>330</v>
      </c>
      <c r="C165" s="265">
        <v>1.6199999999999999E-6</v>
      </c>
      <c r="D165" s="265">
        <v>1.2684920000000002E-4</v>
      </c>
      <c r="E165" s="265" t="s">
        <v>404</v>
      </c>
      <c r="F165" s="265" t="s">
        <v>391</v>
      </c>
      <c r="G165" s="264">
        <v>0.5</v>
      </c>
      <c r="H165" s="264">
        <v>365</v>
      </c>
      <c r="I165" s="264">
        <v>182.5</v>
      </c>
      <c r="J165" s="124">
        <v>1</v>
      </c>
      <c r="K165" s="124">
        <v>1</v>
      </c>
      <c r="L165" s="106"/>
      <c r="M165" s="106"/>
      <c r="N165" s="103">
        <v>0</v>
      </c>
      <c r="O165" s="103" t="str">
        <f t="shared" si="2"/>
        <v>0,5/182,5</v>
      </c>
    </row>
    <row r="166" spans="1:15" x14ac:dyDescent="0.25">
      <c r="A166" s="103">
        <v>6006</v>
      </c>
      <c r="B166" s="262">
        <v>337</v>
      </c>
      <c r="C166" s="265">
        <v>1.5500999999999999E-5</v>
      </c>
      <c r="D166" s="265">
        <v>1.217508E-3</v>
      </c>
      <c r="E166" s="265" t="s">
        <v>404</v>
      </c>
      <c r="F166" s="265" t="s">
        <v>391</v>
      </c>
      <c r="G166" s="264">
        <v>0.5</v>
      </c>
      <c r="H166" s="264">
        <v>365</v>
      </c>
      <c r="I166" s="264">
        <v>182.5</v>
      </c>
      <c r="J166" s="124">
        <v>1</v>
      </c>
      <c r="K166" s="124">
        <v>1</v>
      </c>
      <c r="L166" s="106"/>
      <c r="M166" s="106"/>
      <c r="N166" s="103">
        <v>0</v>
      </c>
      <c r="O166" s="103" t="str">
        <f t="shared" si="2"/>
        <v>0,5/182,5</v>
      </c>
    </row>
    <row r="167" spans="1:15" x14ac:dyDescent="0.25">
      <c r="A167" s="103">
        <v>6006</v>
      </c>
      <c r="B167" s="262">
        <v>2732</v>
      </c>
      <c r="C167" s="265">
        <v>2.1660000000000001E-6</v>
      </c>
      <c r="D167" s="265">
        <v>1.7334799999999998E-4</v>
      </c>
      <c r="E167" s="265" t="s">
        <v>404</v>
      </c>
      <c r="F167" s="265" t="s">
        <v>391</v>
      </c>
      <c r="G167" s="264">
        <v>0.5</v>
      </c>
      <c r="H167" s="264">
        <v>365</v>
      </c>
      <c r="I167" s="264">
        <v>182.5</v>
      </c>
      <c r="J167" s="124">
        <v>1</v>
      </c>
      <c r="K167" s="124">
        <v>1</v>
      </c>
      <c r="L167" s="106"/>
      <c r="M167" s="106"/>
      <c r="N167" s="103">
        <v>0</v>
      </c>
      <c r="O167" s="103" t="str">
        <f t="shared" si="2"/>
        <v>0,5/182,5</v>
      </c>
    </row>
    <row r="168" spans="1:15" x14ac:dyDescent="0.25">
      <c r="A168" s="103">
        <v>6006</v>
      </c>
      <c r="B168" s="262">
        <v>301</v>
      </c>
      <c r="C168" s="265">
        <v>7.8119999999999991E-6</v>
      </c>
      <c r="D168" s="265">
        <v>7.6354560000000012E-4</v>
      </c>
      <c r="E168" s="265" t="s">
        <v>405</v>
      </c>
      <c r="F168" s="265" t="s">
        <v>322</v>
      </c>
      <c r="G168" s="264">
        <v>0.5</v>
      </c>
      <c r="H168" s="264">
        <v>365</v>
      </c>
      <c r="I168" s="264">
        <v>182.5</v>
      </c>
      <c r="J168" s="124">
        <v>1</v>
      </c>
      <c r="K168" s="124">
        <v>1</v>
      </c>
      <c r="L168" s="106"/>
      <c r="M168" s="106"/>
      <c r="N168" s="103">
        <v>0</v>
      </c>
      <c r="O168" s="103" t="str">
        <f t="shared" si="2"/>
        <v>0,5/182,5</v>
      </c>
    </row>
    <row r="169" spans="1:15" x14ac:dyDescent="0.25">
      <c r="A169" s="103">
        <v>6006</v>
      </c>
      <c r="B169" s="262">
        <v>304</v>
      </c>
      <c r="C169" s="265">
        <v>1.26945E-6</v>
      </c>
      <c r="D169" s="265">
        <v>1.2407616000000002E-4</v>
      </c>
      <c r="E169" s="265" t="s">
        <v>405</v>
      </c>
      <c r="F169" s="265" t="s">
        <v>322</v>
      </c>
      <c r="G169" s="264">
        <v>0.5</v>
      </c>
      <c r="H169" s="264">
        <v>365</v>
      </c>
      <c r="I169" s="264">
        <v>182.5</v>
      </c>
      <c r="J169" s="124">
        <v>1</v>
      </c>
      <c r="K169" s="124">
        <v>1</v>
      </c>
      <c r="L169" s="106"/>
      <c r="M169" s="106"/>
      <c r="N169" s="103">
        <v>0</v>
      </c>
      <c r="O169" s="103" t="str">
        <f t="shared" si="2"/>
        <v>0,5/182,5</v>
      </c>
    </row>
    <row r="170" spans="1:15" x14ac:dyDescent="0.25">
      <c r="A170" s="103">
        <v>6006</v>
      </c>
      <c r="B170" s="262">
        <v>328</v>
      </c>
      <c r="C170" s="265">
        <v>1.125E-6</v>
      </c>
      <c r="D170" s="265">
        <v>5.5061999999999996E-5</v>
      </c>
      <c r="E170" s="265" t="s">
        <v>405</v>
      </c>
      <c r="F170" s="265" t="s">
        <v>322</v>
      </c>
      <c r="G170" s="264">
        <v>0.5</v>
      </c>
      <c r="H170" s="264">
        <v>365</v>
      </c>
      <c r="I170" s="264">
        <v>182.5</v>
      </c>
      <c r="J170" s="124">
        <v>1</v>
      </c>
      <c r="K170" s="124">
        <v>1</v>
      </c>
      <c r="L170" s="106"/>
      <c r="M170" s="106"/>
      <c r="N170" s="103">
        <v>0</v>
      </c>
      <c r="O170" s="103" t="str">
        <f t="shared" si="2"/>
        <v>0,5/182,5</v>
      </c>
    </row>
    <row r="171" spans="1:15" x14ac:dyDescent="0.25">
      <c r="A171" s="103">
        <v>6006</v>
      </c>
      <c r="B171" s="262">
        <v>330</v>
      </c>
      <c r="C171" s="265">
        <v>2.1600000000000001E-6</v>
      </c>
      <c r="D171" s="265">
        <v>1.1236960000000001E-4</v>
      </c>
      <c r="E171" s="265" t="s">
        <v>405</v>
      </c>
      <c r="F171" s="265" t="s">
        <v>322</v>
      </c>
      <c r="G171" s="264">
        <v>0.5</v>
      </c>
      <c r="H171" s="264">
        <v>365</v>
      </c>
      <c r="I171" s="264">
        <v>182.5</v>
      </c>
      <c r="J171" s="124">
        <v>1</v>
      </c>
      <c r="K171" s="124">
        <v>1</v>
      </c>
      <c r="L171" s="106"/>
      <c r="M171" s="106"/>
      <c r="N171" s="103">
        <v>0</v>
      </c>
      <c r="O171" s="103" t="str">
        <f t="shared" si="2"/>
        <v>0,5/182,5</v>
      </c>
    </row>
    <row r="172" spans="1:15" x14ac:dyDescent="0.25">
      <c r="A172" s="103">
        <v>6006</v>
      </c>
      <c r="B172" s="262">
        <v>337</v>
      </c>
      <c r="C172" s="265">
        <v>1.8E-5</v>
      </c>
      <c r="D172" s="265">
        <v>9.5443200000000007E-4</v>
      </c>
      <c r="E172" s="265" t="s">
        <v>405</v>
      </c>
      <c r="F172" s="265" t="s">
        <v>322</v>
      </c>
      <c r="G172" s="264">
        <v>0.5</v>
      </c>
      <c r="H172" s="264">
        <v>365</v>
      </c>
      <c r="I172" s="264">
        <v>182.5</v>
      </c>
      <c r="J172" s="124">
        <v>1</v>
      </c>
      <c r="K172" s="124">
        <v>1</v>
      </c>
      <c r="L172" s="106"/>
      <c r="M172" s="106"/>
      <c r="N172" s="103">
        <v>0</v>
      </c>
      <c r="O172" s="103" t="str">
        <f t="shared" si="2"/>
        <v>0,5/182,5</v>
      </c>
    </row>
    <row r="173" spans="1:15" x14ac:dyDescent="0.25">
      <c r="A173" s="103">
        <v>6006</v>
      </c>
      <c r="B173" s="262">
        <v>2732</v>
      </c>
      <c r="C173" s="265">
        <v>2.5019999999999999E-6</v>
      </c>
      <c r="D173" s="265">
        <v>1.3051999999999999E-4</v>
      </c>
      <c r="E173" s="265" t="s">
        <v>405</v>
      </c>
      <c r="F173" s="265" t="s">
        <v>322</v>
      </c>
      <c r="G173" s="264">
        <v>0.5</v>
      </c>
      <c r="H173" s="264">
        <v>365</v>
      </c>
      <c r="I173" s="264">
        <v>182.5</v>
      </c>
      <c r="J173" s="124">
        <v>1</v>
      </c>
      <c r="K173" s="124">
        <v>1</v>
      </c>
      <c r="L173" s="106"/>
      <c r="M173" s="106"/>
      <c r="N173" s="103">
        <v>0</v>
      </c>
      <c r="O173" s="103" t="str">
        <f t="shared" si="2"/>
        <v>0,5/182,5</v>
      </c>
    </row>
    <row r="174" spans="1:15" x14ac:dyDescent="0.25">
      <c r="A174" s="103">
        <v>6006</v>
      </c>
      <c r="B174" s="262">
        <v>301</v>
      </c>
      <c r="C174" s="265">
        <v>7.991999999999999E-6</v>
      </c>
      <c r="D174" s="265">
        <v>2.3444736000000003E-3</v>
      </c>
      <c r="E174" s="265" t="s">
        <v>406</v>
      </c>
      <c r="F174" s="265" t="s">
        <v>320</v>
      </c>
      <c r="G174" s="264">
        <v>0.5</v>
      </c>
      <c r="H174" s="264">
        <v>365</v>
      </c>
      <c r="I174" s="264">
        <v>182.5</v>
      </c>
      <c r="J174" s="124">
        <v>1</v>
      </c>
      <c r="K174" s="124">
        <v>1</v>
      </c>
      <c r="L174" s="106"/>
      <c r="M174" s="106"/>
      <c r="N174" s="103">
        <v>0</v>
      </c>
      <c r="O174" s="103" t="str">
        <f t="shared" si="2"/>
        <v>0,5/182,5</v>
      </c>
    </row>
    <row r="175" spans="1:15" x14ac:dyDescent="0.25">
      <c r="A175" s="103">
        <v>6006</v>
      </c>
      <c r="B175" s="262">
        <v>304</v>
      </c>
      <c r="C175" s="265">
        <v>1.2986999999999999E-6</v>
      </c>
      <c r="D175" s="265">
        <v>3.8097696000000001E-4</v>
      </c>
      <c r="E175" s="265" t="s">
        <v>406</v>
      </c>
      <c r="F175" s="265" t="s">
        <v>320</v>
      </c>
      <c r="G175" s="264">
        <v>0.5</v>
      </c>
      <c r="H175" s="264">
        <v>365</v>
      </c>
      <c r="I175" s="264">
        <v>182.5</v>
      </c>
      <c r="J175" s="124">
        <v>1</v>
      </c>
      <c r="K175" s="124">
        <v>1</v>
      </c>
      <c r="L175" s="106"/>
      <c r="M175" s="106"/>
      <c r="N175" s="103">
        <v>0</v>
      </c>
      <c r="O175" s="103" t="str">
        <f t="shared" si="2"/>
        <v>0,5/182,5</v>
      </c>
    </row>
    <row r="176" spans="1:15" x14ac:dyDescent="0.25">
      <c r="A176" s="103">
        <v>6006</v>
      </c>
      <c r="B176" s="262">
        <v>328</v>
      </c>
      <c r="C176" s="265">
        <v>9.9900000000000009E-7</v>
      </c>
      <c r="D176" s="265">
        <v>1.5295200000000001E-4</v>
      </c>
      <c r="E176" s="265" t="s">
        <v>406</v>
      </c>
      <c r="F176" s="265" t="s">
        <v>320</v>
      </c>
      <c r="G176" s="264">
        <v>0.5</v>
      </c>
      <c r="H176" s="264">
        <v>365</v>
      </c>
      <c r="I176" s="264">
        <v>182.5</v>
      </c>
      <c r="J176" s="124">
        <v>1</v>
      </c>
      <c r="K176" s="124">
        <v>1</v>
      </c>
      <c r="L176" s="106"/>
      <c r="M176" s="106"/>
      <c r="N176" s="103">
        <v>0</v>
      </c>
      <c r="O176" s="103" t="str">
        <f t="shared" si="2"/>
        <v>0,5/182,5</v>
      </c>
    </row>
    <row r="177" spans="1:15" x14ac:dyDescent="0.25">
      <c r="A177" s="103">
        <v>6006</v>
      </c>
      <c r="B177" s="262">
        <v>330</v>
      </c>
      <c r="C177" s="265">
        <v>1.6649999999999999E-6</v>
      </c>
      <c r="D177" s="265">
        <v>2.6307960000000003E-4</v>
      </c>
      <c r="E177" s="265" t="s">
        <v>406</v>
      </c>
      <c r="F177" s="265" t="s">
        <v>320</v>
      </c>
      <c r="G177" s="264">
        <v>0.5</v>
      </c>
      <c r="H177" s="264">
        <v>365</v>
      </c>
      <c r="I177" s="264">
        <v>182.5</v>
      </c>
      <c r="J177" s="124">
        <v>1</v>
      </c>
      <c r="K177" s="124">
        <v>1</v>
      </c>
      <c r="L177" s="106"/>
      <c r="M177" s="106"/>
      <c r="N177" s="103">
        <v>0</v>
      </c>
      <c r="O177" s="103" t="str">
        <f t="shared" si="2"/>
        <v>0,5/182,5</v>
      </c>
    </row>
    <row r="178" spans="1:15" x14ac:dyDescent="0.25">
      <c r="A178" s="103">
        <v>6006</v>
      </c>
      <c r="B178" s="262">
        <v>337</v>
      </c>
      <c r="C178" s="265">
        <v>1.8499500000000001E-5</v>
      </c>
      <c r="D178" s="265">
        <v>2.9305920000000001E-3</v>
      </c>
      <c r="E178" s="265" t="s">
        <v>406</v>
      </c>
      <c r="F178" s="265" t="s">
        <v>320</v>
      </c>
      <c r="G178" s="264">
        <v>0.5</v>
      </c>
      <c r="H178" s="264">
        <v>365</v>
      </c>
      <c r="I178" s="264">
        <v>182.5</v>
      </c>
      <c r="J178" s="124">
        <v>1</v>
      </c>
      <c r="K178" s="124">
        <v>1</v>
      </c>
      <c r="L178" s="106"/>
      <c r="M178" s="106"/>
      <c r="N178" s="103">
        <v>0</v>
      </c>
      <c r="O178" s="103" t="str">
        <f t="shared" si="2"/>
        <v>0,5/182,5</v>
      </c>
    </row>
    <row r="179" spans="1:15" x14ac:dyDescent="0.25">
      <c r="A179" s="103">
        <v>6006</v>
      </c>
      <c r="B179" s="262">
        <v>2732</v>
      </c>
      <c r="C179" s="265">
        <v>3.0014999999999996E-6</v>
      </c>
      <c r="D179" s="265">
        <v>4.7721600000000003E-4</v>
      </c>
      <c r="E179" s="265" t="s">
        <v>406</v>
      </c>
      <c r="F179" s="265" t="s">
        <v>320</v>
      </c>
      <c r="G179" s="264">
        <v>0.5</v>
      </c>
      <c r="H179" s="264">
        <v>365</v>
      </c>
      <c r="I179" s="264">
        <v>182.5</v>
      </c>
      <c r="J179" s="124">
        <v>1</v>
      </c>
      <c r="K179" s="124">
        <v>1</v>
      </c>
      <c r="L179" s="106"/>
      <c r="M179" s="106"/>
      <c r="N179" s="103">
        <v>0</v>
      </c>
      <c r="O179" s="103" t="str">
        <f t="shared" si="2"/>
        <v>0,5/182,5</v>
      </c>
    </row>
    <row r="180" spans="1:15" x14ac:dyDescent="0.25">
      <c r="A180" s="103">
        <v>6006</v>
      </c>
      <c r="B180" s="262">
        <v>301</v>
      </c>
      <c r="C180" s="265">
        <v>7.8119999999999991E-6</v>
      </c>
      <c r="D180" s="265">
        <v>1.5270912000000002E-3</v>
      </c>
      <c r="E180" s="265" t="s">
        <v>407</v>
      </c>
      <c r="F180" s="265" t="s">
        <v>395</v>
      </c>
      <c r="G180" s="264">
        <v>0.5</v>
      </c>
      <c r="H180" s="264">
        <v>365</v>
      </c>
      <c r="I180" s="264">
        <v>182.5</v>
      </c>
      <c r="J180" s="124">
        <v>1</v>
      </c>
      <c r="K180" s="124">
        <v>1</v>
      </c>
      <c r="L180" s="106"/>
      <c r="M180" s="106"/>
      <c r="N180" s="103">
        <v>0</v>
      </c>
      <c r="O180" s="103" t="str">
        <f t="shared" si="2"/>
        <v>0,5/182,5</v>
      </c>
    </row>
    <row r="181" spans="1:15" x14ac:dyDescent="0.25">
      <c r="A181" s="103">
        <v>6006</v>
      </c>
      <c r="B181" s="262">
        <v>304</v>
      </c>
      <c r="C181" s="265">
        <v>1.26945E-6</v>
      </c>
      <c r="D181" s="265">
        <v>2.4815232000000004E-4</v>
      </c>
      <c r="E181" s="265" t="s">
        <v>407</v>
      </c>
      <c r="F181" s="265" t="s">
        <v>395</v>
      </c>
      <c r="G181" s="264">
        <v>0.5</v>
      </c>
      <c r="H181" s="264">
        <v>365</v>
      </c>
      <c r="I181" s="264">
        <v>182.5</v>
      </c>
      <c r="J181" s="124">
        <v>1</v>
      </c>
      <c r="K181" s="124">
        <v>1</v>
      </c>
      <c r="L181" s="106"/>
      <c r="M181" s="106"/>
      <c r="N181" s="103">
        <v>0</v>
      </c>
      <c r="O181" s="103" t="str">
        <f t="shared" si="2"/>
        <v>0,5/182,5</v>
      </c>
    </row>
    <row r="182" spans="1:15" x14ac:dyDescent="0.25">
      <c r="A182" s="103">
        <v>6006</v>
      </c>
      <c r="B182" s="262">
        <v>328</v>
      </c>
      <c r="C182" s="265">
        <v>1.125E-6</v>
      </c>
      <c r="D182" s="265">
        <v>1.1012399999999999E-4</v>
      </c>
      <c r="E182" s="265" t="s">
        <v>407</v>
      </c>
      <c r="F182" s="265" t="s">
        <v>395</v>
      </c>
      <c r="G182" s="264">
        <v>0.5</v>
      </c>
      <c r="H182" s="264">
        <v>365</v>
      </c>
      <c r="I182" s="264">
        <v>182.5</v>
      </c>
      <c r="J182" s="124">
        <v>1</v>
      </c>
      <c r="K182" s="124">
        <v>1</v>
      </c>
      <c r="L182" s="106"/>
      <c r="M182" s="106"/>
      <c r="N182" s="103">
        <v>0</v>
      </c>
      <c r="O182" s="103" t="str">
        <f t="shared" si="2"/>
        <v>0,5/182,5</v>
      </c>
    </row>
    <row r="183" spans="1:15" x14ac:dyDescent="0.25">
      <c r="A183" s="103">
        <v>6006</v>
      </c>
      <c r="B183" s="262">
        <v>330</v>
      </c>
      <c r="C183" s="265">
        <v>2.1600000000000001E-6</v>
      </c>
      <c r="D183" s="265">
        <v>2.2473920000000002E-4</v>
      </c>
      <c r="E183" s="265" t="s">
        <v>407</v>
      </c>
      <c r="F183" s="265" t="s">
        <v>395</v>
      </c>
      <c r="G183" s="264">
        <v>0.5</v>
      </c>
      <c r="H183" s="264">
        <v>365</v>
      </c>
      <c r="I183" s="264">
        <v>182.5</v>
      </c>
      <c r="J183" s="124">
        <v>1</v>
      </c>
      <c r="K183" s="124">
        <v>1</v>
      </c>
      <c r="L183" s="106"/>
      <c r="M183" s="106"/>
      <c r="N183" s="103">
        <v>0</v>
      </c>
      <c r="O183" s="103" t="str">
        <f t="shared" si="2"/>
        <v>0,5/182,5</v>
      </c>
    </row>
    <row r="184" spans="1:15" x14ac:dyDescent="0.25">
      <c r="A184" s="103">
        <v>6006</v>
      </c>
      <c r="B184" s="262">
        <v>337</v>
      </c>
      <c r="C184" s="265">
        <v>1.8E-5</v>
      </c>
      <c r="D184" s="265">
        <v>1.9088640000000001E-3</v>
      </c>
      <c r="E184" s="265" t="s">
        <v>407</v>
      </c>
      <c r="F184" s="265" t="s">
        <v>395</v>
      </c>
      <c r="G184" s="264">
        <v>0.5</v>
      </c>
      <c r="H184" s="264">
        <v>365</v>
      </c>
      <c r="I184" s="264">
        <v>182.5</v>
      </c>
      <c r="J184" s="124">
        <v>1</v>
      </c>
      <c r="K184" s="124">
        <v>1</v>
      </c>
      <c r="L184" s="106"/>
      <c r="M184" s="106"/>
      <c r="N184" s="103">
        <v>0</v>
      </c>
      <c r="O184" s="103" t="str">
        <f t="shared" si="2"/>
        <v>0,5/182,5</v>
      </c>
    </row>
    <row r="185" spans="1:15" x14ac:dyDescent="0.25">
      <c r="A185" s="103">
        <v>6006</v>
      </c>
      <c r="B185" s="262">
        <v>2732</v>
      </c>
      <c r="C185" s="265">
        <v>2.5019999999999999E-6</v>
      </c>
      <c r="D185" s="265">
        <v>2.6103999999999998E-4</v>
      </c>
      <c r="E185" s="265" t="s">
        <v>407</v>
      </c>
      <c r="F185" s="265" t="s">
        <v>395</v>
      </c>
      <c r="G185" s="264">
        <v>0.5</v>
      </c>
      <c r="H185" s="264">
        <v>365</v>
      </c>
      <c r="I185" s="264">
        <v>182.5</v>
      </c>
      <c r="J185" s="124">
        <v>1</v>
      </c>
      <c r="K185" s="124">
        <v>1</v>
      </c>
      <c r="L185" s="106"/>
      <c r="M185" s="106"/>
      <c r="N185" s="103">
        <v>0</v>
      </c>
      <c r="O185" s="103" t="str">
        <f t="shared" si="2"/>
        <v>0,5/182,5</v>
      </c>
    </row>
    <row r="186" spans="1:15" x14ac:dyDescent="0.25">
      <c r="A186" s="103">
        <v>6015</v>
      </c>
      <c r="B186" s="262">
        <v>123</v>
      </c>
      <c r="C186" s="265">
        <v>6.8700000000000003E-5</v>
      </c>
      <c r="D186" s="265">
        <v>1.4674320000000001E-3</v>
      </c>
      <c r="E186" s="265" t="s">
        <v>408</v>
      </c>
      <c r="F186" s="265" t="s">
        <v>317</v>
      </c>
      <c r="G186" s="264">
        <v>8</v>
      </c>
      <c r="H186" s="264">
        <v>251</v>
      </c>
      <c r="I186" s="264">
        <v>2008</v>
      </c>
      <c r="J186" s="124">
        <v>1</v>
      </c>
      <c r="K186" s="124">
        <v>1</v>
      </c>
      <c r="L186" s="106"/>
      <c r="M186" s="106"/>
      <c r="N186" s="103">
        <v>0</v>
      </c>
      <c r="O186" s="103" t="str">
        <f t="shared" si="2"/>
        <v>8/2008</v>
      </c>
    </row>
    <row r="187" spans="1:15" x14ac:dyDescent="0.25">
      <c r="A187" s="103">
        <v>6015</v>
      </c>
      <c r="B187" s="262">
        <v>143</v>
      </c>
      <c r="C187" s="265">
        <v>1.2299999999999999E-5</v>
      </c>
      <c r="D187" s="265">
        <v>2.62728E-4</v>
      </c>
      <c r="E187" s="265" t="s">
        <v>408</v>
      </c>
      <c r="F187" s="265" t="s">
        <v>317</v>
      </c>
      <c r="G187" s="264">
        <v>8</v>
      </c>
      <c r="H187" s="264">
        <v>251</v>
      </c>
      <c r="I187" s="264">
        <v>2008</v>
      </c>
      <c r="J187" s="124">
        <v>1</v>
      </c>
      <c r="K187" s="124">
        <v>1</v>
      </c>
      <c r="L187" s="106"/>
      <c r="M187" s="106"/>
      <c r="N187" s="103">
        <v>0</v>
      </c>
      <c r="O187" s="103" t="str">
        <f t="shared" si="2"/>
        <v>8/2008</v>
      </c>
    </row>
    <row r="188" spans="1:15" x14ac:dyDescent="0.25">
      <c r="A188" s="103">
        <v>6015</v>
      </c>
      <c r="B188" s="262">
        <v>342</v>
      </c>
      <c r="C188" s="265">
        <v>1.1999999999999999E-6</v>
      </c>
      <c r="D188" s="265">
        <v>2.5631999999999998E-5</v>
      </c>
      <c r="E188" s="265" t="s">
        <v>408</v>
      </c>
      <c r="F188" s="265" t="s">
        <v>317</v>
      </c>
      <c r="G188" s="264">
        <v>8</v>
      </c>
      <c r="H188" s="264">
        <v>251</v>
      </c>
      <c r="I188" s="264">
        <v>2008</v>
      </c>
      <c r="J188" s="124">
        <v>1</v>
      </c>
      <c r="K188" s="124">
        <v>1</v>
      </c>
      <c r="L188" s="106"/>
      <c r="M188" s="106"/>
      <c r="N188" s="103">
        <v>0</v>
      </c>
      <c r="O188" s="103" t="str">
        <f t="shared" si="2"/>
        <v>8/2008</v>
      </c>
    </row>
    <row r="189" spans="1:15" x14ac:dyDescent="0.25">
      <c r="A189" s="103">
        <v>6016</v>
      </c>
      <c r="B189" s="262">
        <v>333</v>
      </c>
      <c r="C189" s="265">
        <v>2.6040000000000005E-5</v>
      </c>
      <c r="D189" s="265">
        <v>4.80448416E-5</v>
      </c>
      <c r="E189" s="265" t="s">
        <v>409</v>
      </c>
      <c r="F189" s="265" t="s">
        <v>410</v>
      </c>
      <c r="G189" s="264">
        <v>8</v>
      </c>
      <c r="H189" s="264">
        <v>365</v>
      </c>
      <c r="I189" s="264">
        <v>2920</v>
      </c>
      <c r="J189" s="124">
        <v>1</v>
      </c>
      <c r="K189" s="124">
        <v>1</v>
      </c>
      <c r="L189" s="106"/>
      <c r="M189" s="106"/>
      <c r="N189" s="103">
        <v>0</v>
      </c>
      <c r="O189" s="103" t="str">
        <f t="shared" si="2"/>
        <v>8/2920</v>
      </c>
    </row>
    <row r="190" spans="1:15" x14ac:dyDescent="0.25">
      <c r="A190" s="103">
        <v>6016</v>
      </c>
      <c r="B190" s="262">
        <v>2754</v>
      </c>
      <c r="C190" s="265">
        <v>9.2739600000000012E-3</v>
      </c>
      <c r="D190" s="265">
        <v>1.71108271584E-2</v>
      </c>
      <c r="E190" s="265" t="s">
        <v>409</v>
      </c>
      <c r="F190" s="265" t="s">
        <v>410</v>
      </c>
      <c r="G190" s="264">
        <v>8</v>
      </c>
      <c r="H190" s="264">
        <v>365</v>
      </c>
      <c r="I190" s="264">
        <v>2920</v>
      </c>
      <c r="J190" s="124">
        <v>1</v>
      </c>
      <c r="K190" s="124">
        <v>1</v>
      </c>
      <c r="L190" s="106"/>
      <c r="M190" s="106"/>
      <c r="N190" s="103">
        <v>0</v>
      </c>
      <c r="O190" s="103" t="str">
        <f t="shared" si="2"/>
        <v>8/2920</v>
      </c>
    </row>
    <row r="191" spans="1:15" x14ac:dyDescent="0.25">
      <c r="A191" s="103">
        <v>6017</v>
      </c>
      <c r="B191" s="262">
        <v>301</v>
      </c>
      <c r="C191" s="265">
        <v>1.3780000000000002E-5</v>
      </c>
      <c r="D191" s="265">
        <v>3.9505439999999999E-5</v>
      </c>
      <c r="E191" s="265" t="s">
        <v>411</v>
      </c>
      <c r="F191" s="265" t="s">
        <v>412</v>
      </c>
      <c r="G191" s="264">
        <v>1</v>
      </c>
      <c r="H191" s="264">
        <v>365</v>
      </c>
      <c r="I191" s="264">
        <v>365</v>
      </c>
      <c r="J191" s="124">
        <v>1</v>
      </c>
      <c r="K191" s="124">
        <v>1</v>
      </c>
      <c r="L191" s="106"/>
      <c r="M191" s="106"/>
      <c r="N191" s="103">
        <v>0</v>
      </c>
      <c r="O191" s="103" t="str">
        <f t="shared" si="2"/>
        <v>1/365</v>
      </c>
    </row>
    <row r="192" spans="1:15" x14ac:dyDescent="0.25">
      <c r="A192" s="103">
        <v>6017</v>
      </c>
      <c r="B192" s="262">
        <v>304</v>
      </c>
      <c r="C192" s="265">
        <v>2.2392500000000002E-6</v>
      </c>
      <c r="D192" s="265">
        <v>6.4196340000000009E-6</v>
      </c>
      <c r="E192" s="265" t="s">
        <v>411</v>
      </c>
      <c r="F192" s="265" t="s">
        <v>412</v>
      </c>
      <c r="G192" s="264">
        <v>1</v>
      </c>
      <c r="H192" s="264">
        <v>50</v>
      </c>
      <c r="I192" s="264">
        <v>50</v>
      </c>
      <c r="J192" s="124">
        <v>1</v>
      </c>
      <c r="K192" s="124">
        <v>1</v>
      </c>
      <c r="L192" s="106"/>
      <c r="M192" s="106"/>
      <c r="N192" s="103">
        <v>0</v>
      </c>
      <c r="O192" s="103" t="str">
        <f t="shared" si="2"/>
        <v>1/50</v>
      </c>
    </row>
    <row r="193" spans="1:15" x14ac:dyDescent="0.25">
      <c r="A193" s="103">
        <v>6017</v>
      </c>
      <c r="B193" s="262">
        <v>328</v>
      </c>
      <c r="C193" s="265">
        <v>7.3666666666666667E-7</v>
      </c>
      <c r="D193" s="265">
        <v>1.9760000000000002E-6</v>
      </c>
      <c r="E193" s="265" t="s">
        <v>411</v>
      </c>
      <c r="F193" s="265" t="s">
        <v>412</v>
      </c>
      <c r="G193" s="264">
        <v>1</v>
      </c>
      <c r="H193" s="264">
        <v>50</v>
      </c>
      <c r="I193" s="264">
        <v>50</v>
      </c>
      <c r="J193" s="124">
        <v>1</v>
      </c>
      <c r="K193" s="124">
        <v>1</v>
      </c>
      <c r="L193" s="106"/>
      <c r="M193" s="106"/>
      <c r="N193" s="103">
        <v>0</v>
      </c>
      <c r="O193" s="103" t="str">
        <f t="shared" si="2"/>
        <v>1/50</v>
      </c>
    </row>
    <row r="194" spans="1:15" x14ac:dyDescent="0.25">
      <c r="A194" s="103">
        <v>6017</v>
      </c>
      <c r="B194" s="262">
        <v>330</v>
      </c>
      <c r="C194" s="265">
        <v>2.0052500000000004E-6</v>
      </c>
      <c r="D194" s="265">
        <v>6.8301000000000009E-6</v>
      </c>
      <c r="E194" s="265" t="s">
        <v>411</v>
      </c>
      <c r="F194" s="265" t="s">
        <v>412</v>
      </c>
      <c r="G194" s="264">
        <v>1</v>
      </c>
      <c r="H194" s="264">
        <v>50</v>
      </c>
      <c r="I194" s="264">
        <v>50</v>
      </c>
      <c r="J194" s="124">
        <v>1</v>
      </c>
      <c r="K194" s="124">
        <v>1</v>
      </c>
      <c r="L194" s="106"/>
      <c r="M194" s="106"/>
      <c r="N194" s="103">
        <v>0</v>
      </c>
      <c r="O194" s="103" t="str">
        <f t="shared" si="2"/>
        <v>1/50</v>
      </c>
    </row>
    <row r="195" spans="1:15" x14ac:dyDescent="0.25">
      <c r="A195" s="103">
        <v>6017</v>
      </c>
      <c r="B195" s="262">
        <v>337</v>
      </c>
      <c r="C195" s="265">
        <v>2.5018500000000004E-4</v>
      </c>
      <c r="D195" s="265">
        <v>2.7774400000000002E-4</v>
      </c>
      <c r="E195" s="265" t="s">
        <v>411</v>
      </c>
      <c r="F195" s="265" t="s">
        <v>412</v>
      </c>
      <c r="G195" s="264">
        <v>1</v>
      </c>
      <c r="H195" s="264">
        <v>50</v>
      </c>
      <c r="I195" s="264">
        <v>50</v>
      </c>
      <c r="J195" s="124">
        <v>1</v>
      </c>
      <c r="K195" s="124">
        <v>1</v>
      </c>
      <c r="L195" s="106"/>
      <c r="M195" s="106"/>
      <c r="N195" s="103">
        <v>0</v>
      </c>
      <c r="O195" s="103" t="str">
        <f t="shared" ref="O195:O209" si="3">G195&amp;"/"&amp;I195</f>
        <v>1/50</v>
      </c>
    </row>
    <row r="196" spans="1:15" x14ac:dyDescent="0.25">
      <c r="A196" s="103">
        <v>6017</v>
      </c>
      <c r="B196" s="262">
        <v>2732</v>
      </c>
      <c r="C196" s="265">
        <v>1.3173333333333335E-5</v>
      </c>
      <c r="D196" s="265">
        <v>3.1864000000000005E-5</v>
      </c>
      <c r="E196" s="265" t="s">
        <v>411</v>
      </c>
      <c r="F196" s="265" t="s">
        <v>412</v>
      </c>
      <c r="G196" s="264">
        <v>1</v>
      </c>
      <c r="H196" s="264">
        <v>50</v>
      </c>
      <c r="I196" s="264">
        <v>50</v>
      </c>
      <c r="J196" s="124">
        <v>1</v>
      </c>
      <c r="K196" s="124">
        <v>1</v>
      </c>
      <c r="L196" s="106"/>
      <c r="M196" s="106"/>
      <c r="N196" s="103">
        <v>0</v>
      </c>
      <c r="O196" s="103" t="str">
        <f t="shared" si="3"/>
        <v>1/50</v>
      </c>
    </row>
    <row r="197" spans="1:15" x14ac:dyDescent="0.25">
      <c r="A197" s="103">
        <v>6017</v>
      </c>
      <c r="B197" s="262">
        <v>2704</v>
      </c>
      <c r="C197" s="265">
        <v>2.5566666666666664E-5</v>
      </c>
      <c r="D197" s="265">
        <v>1.4989000000000002E-5</v>
      </c>
      <c r="E197" s="265" t="s">
        <v>411</v>
      </c>
      <c r="F197" s="265" t="s">
        <v>412</v>
      </c>
      <c r="G197" s="264">
        <v>1</v>
      </c>
      <c r="H197" s="264">
        <v>50</v>
      </c>
      <c r="I197" s="264">
        <v>50</v>
      </c>
      <c r="J197" s="124">
        <v>1</v>
      </c>
      <c r="K197" s="124">
        <v>1</v>
      </c>
      <c r="L197" s="106"/>
      <c r="M197" s="106"/>
      <c r="N197" s="103">
        <v>0</v>
      </c>
      <c r="O197" s="103" t="str">
        <f t="shared" si="3"/>
        <v>1/50</v>
      </c>
    </row>
    <row r="198" spans="1:15" x14ac:dyDescent="0.25">
      <c r="A198" s="103">
        <v>6017</v>
      </c>
      <c r="B198" s="262">
        <v>301</v>
      </c>
      <c r="C198" s="265">
        <v>6.7395000000000001E-5</v>
      </c>
      <c r="D198" s="265">
        <v>9.6384000000000018E-5</v>
      </c>
      <c r="E198" s="265" t="s">
        <v>413</v>
      </c>
      <c r="F198" s="265" t="s">
        <v>414</v>
      </c>
      <c r="G198" s="264">
        <v>1</v>
      </c>
      <c r="H198" s="264">
        <v>50</v>
      </c>
      <c r="I198" s="264">
        <v>50</v>
      </c>
      <c r="J198" s="124">
        <v>1</v>
      </c>
      <c r="K198" s="124">
        <v>1</v>
      </c>
      <c r="L198" s="106"/>
      <c r="M198" s="106"/>
      <c r="N198" s="103">
        <v>0</v>
      </c>
      <c r="O198" s="103" t="str">
        <f t="shared" si="3"/>
        <v>1/50</v>
      </c>
    </row>
    <row r="199" spans="1:15" x14ac:dyDescent="0.25">
      <c r="A199" s="103">
        <v>6017</v>
      </c>
      <c r="B199" s="262">
        <v>304</v>
      </c>
      <c r="C199" s="265">
        <v>1.09516875E-5</v>
      </c>
      <c r="D199" s="265">
        <v>1.5662400000000001E-5</v>
      </c>
      <c r="E199" s="265" t="s">
        <v>413</v>
      </c>
      <c r="F199" s="265" t="s">
        <v>414</v>
      </c>
      <c r="G199" s="264">
        <v>1</v>
      </c>
      <c r="H199" s="264">
        <v>50</v>
      </c>
      <c r="I199" s="264">
        <v>50</v>
      </c>
      <c r="J199" s="124">
        <v>1</v>
      </c>
      <c r="K199" s="124">
        <v>1</v>
      </c>
      <c r="L199" s="106"/>
      <c r="M199" s="106"/>
      <c r="N199" s="103">
        <v>0</v>
      </c>
      <c r="O199" s="103" t="str">
        <f t="shared" si="3"/>
        <v>1/50</v>
      </c>
    </row>
    <row r="200" spans="1:15" x14ac:dyDescent="0.25">
      <c r="A200" s="103">
        <v>6017</v>
      </c>
      <c r="B200" s="262">
        <v>328</v>
      </c>
      <c r="C200" s="265">
        <v>1.0181249999999998E-5</v>
      </c>
      <c r="D200" s="265">
        <v>1.4760000000000001E-5</v>
      </c>
      <c r="E200" s="265" t="s">
        <v>413</v>
      </c>
      <c r="F200" s="265" t="s">
        <v>414</v>
      </c>
      <c r="G200" s="264">
        <v>1</v>
      </c>
      <c r="H200" s="264">
        <v>50</v>
      </c>
      <c r="I200" s="264">
        <v>50</v>
      </c>
      <c r="J200" s="124">
        <v>1</v>
      </c>
      <c r="K200" s="124">
        <v>1</v>
      </c>
      <c r="L200" s="106"/>
      <c r="M200" s="106"/>
      <c r="N200" s="103">
        <v>0</v>
      </c>
      <c r="O200" s="103" t="str">
        <f t="shared" si="3"/>
        <v>1/50</v>
      </c>
    </row>
    <row r="201" spans="1:15" x14ac:dyDescent="0.25">
      <c r="A201" s="103">
        <v>6017</v>
      </c>
      <c r="B201" s="262">
        <v>330</v>
      </c>
      <c r="C201" s="265">
        <v>1.0856250000000001E-5</v>
      </c>
      <c r="D201" s="265">
        <v>1.8054E-5</v>
      </c>
      <c r="E201" s="265" t="s">
        <v>413</v>
      </c>
      <c r="F201" s="265" t="s">
        <v>414</v>
      </c>
      <c r="G201" s="264">
        <v>1</v>
      </c>
      <c r="H201" s="264">
        <v>50</v>
      </c>
      <c r="I201" s="264">
        <v>50</v>
      </c>
      <c r="J201" s="124">
        <v>1</v>
      </c>
      <c r="K201" s="124">
        <v>1</v>
      </c>
      <c r="L201" s="106"/>
      <c r="M201" s="106"/>
      <c r="N201" s="103">
        <v>0</v>
      </c>
      <c r="O201" s="103" t="str">
        <f t="shared" si="3"/>
        <v>1/50</v>
      </c>
    </row>
    <row r="202" spans="1:15" x14ac:dyDescent="0.25">
      <c r="A202" s="103">
        <v>6017</v>
      </c>
      <c r="B202" s="262">
        <v>337</v>
      </c>
      <c r="C202" s="265">
        <v>2.0246249999999997E-4</v>
      </c>
      <c r="D202" s="265">
        <v>3.8186399999999999E-4</v>
      </c>
      <c r="E202" s="265" t="s">
        <v>413</v>
      </c>
      <c r="F202" s="265" t="s">
        <v>414</v>
      </c>
      <c r="G202" s="264">
        <v>1</v>
      </c>
      <c r="H202" s="264">
        <v>50</v>
      </c>
      <c r="I202" s="264">
        <v>50</v>
      </c>
      <c r="J202" s="124">
        <v>1</v>
      </c>
      <c r="K202" s="124">
        <v>1</v>
      </c>
      <c r="L202" s="106"/>
      <c r="M202" s="106"/>
      <c r="N202" s="103">
        <v>0</v>
      </c>
      <c r="O202" s="103" t="str">
        <f t="shared" si="3"/>
        <v>1/50</v>
      </c>
    </row>
    <row r="203" spans="1:15" x14ac:dyDescent="0.25">
      <c r="A203" s="103">
        <v>6017</v>
      </c>
      <c r="B203" s="262">
        <v>2732</v>
      </c>
      <c r="C203" s="265">
        <v>3.0768749999999999E-5</v>
      </c>
      <c r="D203" s="265">
        <v>5.3207999999999989E-5</v>
      </c>
      <c r="E203" s="265" t="s">
        <v>413</v>
      </c>
      <c r="F203" s="265" t="s">
        <v>414</v>
      </c>
      <c r="G203" s="264">
        <v>1</v>
      </c>
      <c r="H203" s="264">
        <v>50</v>
      </c>
      <c r="I203" s="264">
        <v>50</v>
      </c>
      <c r="J203" s="124">
        <v>1</v>
      </c>
      <c r="K203" s="124">
        <v>1</v>
      </c>
      <c r="L203" s="106"/>
      <c r="M203" s="106"/>
      <c r="N203" s="103">
        <v>0</v>
      </c>
      <c r="O203" s="103" t="str">
        <f t="shared" si="3"/>
        <v>1/50</v>
      </c>
    </row>
    <row r="204" spans="1:15" x14ac:dyDescent="0.25">
      <c r="A204" s="103">
        <v>6018</v>
      </c>
      <c r="B204" s="262">
        <v>301</v>
      </c>
      <c r="C204" s="265">
        <v>3.279244444444445E-2</v>
      </c>
      <c r="D204" s="265">
        <v>4.8439351360000014E-2</v>
      </c>
      <c r="E204" s="265" t="s">
        <v>415</v>
      </c>
      <c r="F204" s="265" t="s">
        <v>323</v>
      </c>
      <c r="G204" s="264">
        <v>1</v>
      </c>
      <c r="H204" s="264">
        <v>365</v>
      </c>
      <c r="I204" s="264">
        <v>365</v>
      </c>
      <c r="J204" s="124">
        <v>1</v>
      </c>
      <c r="K204" s="124">
        <v>1</v>
      </c>
      <c r="L204" s="106"/>
      <c r="M204" s="106"/>
      <c r="N204" s="103">
        <v>0</v>
      </c>
      <c r="O204" s="103" t="str">
        <f t="shared" si="3"/>
        <v>1/365</v>
      </c>
    </row>
    <row r="205" spans="1:15" x14ac:dyDescent="0.25">
      <c r="A205" s="103">
        <v>6018</v>
      </c>
      <c r="B205" s="262">
        <v>304</v>
      </c>
      <c r="C205" s="265">
        <v>5.328772222222224E-3</v>
      </c>
      <c r="D205" s="265">
        <v>7.8713945960000014E-3</v>
      </c>
      <c r="E205" s="265" t="s">
        <v>415</v>
      </c>
      <c r="F205" s="265" t="s">
        <v>323</v>
      </c>
      <c r="G205" s="264">
        <v>1</v>
      </c>
      <c r="H205" s="264">
        <v>365</v>
      </c>
      <c r="I205" s="264">
        <v>365</v>
      </c>
      <c r="J205" s="124">
        <v>1</v>
      </c>
      <c r="K205" s="124">
        <v>1</v>
      </c>
      <c r="L205" s="106"/>
      <c r="M205" s="106"/>
      <c r="N205" s="103">
        <v>0</v>
      </c>
      <c r="O205" s="103" t="str">
        <f t="shared" si="3"/>
        <v>1/365</v>
      </c>
    </row>
    <row r="206" spans="1:15" x14ac:dyDescent="0.25">
      <c r="A206" s="103">
        <v>6018</v>
      </c>
      <c r="B206" s="262">
        <v>328</v>
      </c>
      <c r="C206" s="265">
        <v>6.7494444444444451E-3</v>
      </c>
      <c r="D206" s="265">
        <v>8.94116654E-3</v>
      </c>
      <c r="E206" s="265" t="s">
        <v>415</v>
      </c>
      <c r="F206" s="265" t="s">
        <v>323</v>
      </c>
      <c r="G206" s="264">
        <v>1</v>
      </c>
      <c r="H206" s="264">
        <v>365</v>
      </c>
      <c r="I206" s="264">
        <v>365</v>
      </c>
      <c r="J206" s="124">
        <v>1</v>
      </c>
      <c r="K206" s="124">
        <v>1</v>
      </c>
      <c r="L206" s="106"/>
      <c r="M206" s="106"/>
      <c r="N206" s="103">
        <v>0</v>
      </c>
      <c r="O206" s="103" t="str">
        <f t="shared" si="3"/>
        <v>1/365</v>
      </c>
    </row>
    <row r="207" spans="1:15" x14ac:dyDescent="0.25">
      <c r="A207" s="103">
        <v>6018</v>
      </c>
      <c r="B207" s="262">
        <v>330</v>
      </c>
      <c r="C207" s="265">
        <v>3.9622222222222229E-3</v>
      </c>
      <c r="D207" s="265">
        <v>5.3862778200000003E-3</v>
      </c>
      <c r="E207" s="265" t="s">
        <v>415</v>
      </c>
      <c r="F207" s="265" t="s">
        <v>323</v>
      </c>
      <c r="G207" s="264">
        <v>1</v>
      </c>
      <c r="H207" s="264">
        <v>365</v>
      </c>
      <c r="I207" s="264">
        <v>365</v>
      </c>
      <c r="J207" s="124">
        <v>1</v>
      </c>
      <c r="K207" s="124">
        <v>1</v>
      </c>
      <c r="L207" s="106"/>
      <c r="M207" s="106"/>
      <c r="N207" s="103">
        <v>0</v>
      </c>
      <c r="O207" s="103" t="str">
        <f t="shared" si="3"/>
        <v>1/365</v>
      </c>
    </row>
    <row r="208" spans="1:15" x14ac:dyDescent="0.25">
      <c r="A208" s="103">
        <v>6018</v>
      </c>
      <c r="B208" s="262">
        <v>337</v>
      </c>
      <c r="C208" s="265">
        <v>3.1873888888888889E-2</v>
      </c>
      <c r="D208" s="265">
        <v>5.0802505780000007E-2</v>
      </c>
      <c r="E208" s="265" t="s">
        <v>415</v>
      </c>
      <c r="F208" s="265" t="s">
        <v>323</v>
      </c>
      <c r="G208" s="264">
        <v>1</v>
      </c>
      <c r="H208" s="264">
        <v>365</v>
      </c>
      <c r="I208" s="264">
        <v>365</v>
      </c>
      <c r="J208" s="124">
        <v>1</v>
      </c>
      <c r="K208" s="124">
        <v>1</v>
      </c>
      <c r="L208" s="106"/>
      <c r="M208" s="106"/>
      <c r="N208" s="103">
        <v>0</v>
      </c>
      <c r="O208" s="103" t="str">
        <f t="shared" si="3"/>
        <v>1/365</v>
      </c>
    </row>
    <row r="209" spans="1:15" x14ac:dyDescent="0.25">
      <c r="A209" s="103">
        <v>6018</v>
      </c>
      <c r="B209" s="262">
        <v>2732</v>
      </c>
      <c r="C209" s="265">
        <v>9.0216666666666674E-3</v>
      </c>
      <c r="D209" s="265">
        <v>1.2160999999999998E-2</v>
      </c>
      <c r="E209" s="265" t="s">
        <v>415</v>
      </c>
      <c r="F209" s="265" t="s">
        <v>323</v>
      </c>
      <c r="G209" s="264">
        <v>1</v>
      </c>
      <c r="H209" s="264">
        <v>365</v>
      </c>
      <c r="I209" s="264">
        <v>365</v>
      </c>
      <c r="J209" s="124">
        <v>1</v>
      </c>
      <c r="K209" s="124">
        <v>1</v>
      </c>
      <c r="L209" s="106"/>
      <c r="M209" s="106"/>
      <c r="N209" s="103">
        <v>0</v>
      </c>
      <c r="O209" s="103" t="str">
        <f t="shared" si="3"/>
        <v>1/365</v>
      </c>
    </row>
    <row r="210" spans="1:15" x14ac:dyDescent="0.25">
      <c r="B210" s="262"/>
      <c r="C210" s="265"/>
      <c r="D210" s="265"/>
      <c r="E210" s="265"/>
      <c r="F210" s="265"/>
      <c r="G210" s="264"/>
      <c r="H210" s="264"/>
      <c r="I210" s="264"/>
      <c r="J210" s="124"/>
      <c r="K210" s="124"/>
    </row>
    <row r="211" spans="1:15" x14ac:dyDescent="0.25">
      <c r="B211" s="262"/>
      <c r="C211" s="265"/>
      <c r="D211" s="265"/>
      <c r="E211" s="265"/>
      <c r="F211" s="265"/>
      <c r="G211" s="264"/>
      <c r="H211" s="264"/>
      <c r="I211" s="264"/>
      <c r="J211" s="124"/>
      <c r="K211" s="124"/>
    </row>
    <row r="212" spans="1:15" x14ac:dyDescent="0.25">
      <c r="B212" s="262"/>
      <c r="C212" s="265"/>
      <c r="D212" s="265"/>
      <c r="E212" s="265"/>
      <c r="F212" s="265"/>
      <c r="G212" s="264"/>
      <c r="H212" s="264"/>
      <c r="I212" s="264"/>
      <c r="J212" s="124"/>
      <c r="K212" s="124"/>
    </row>
    <row r="213" spans="1:15" x14ac:dyDescent="0.25">
      <c r="B213" s="262"/>
      <c r="C213" s="265"/>
      <c r="D213" s="265"/>
      <c r="E213" s="265"/>
      <c r="F213" s="265"/>
      <c r="G213" s="264"/>
      <c r="H213" s="264"/>
      <c r="I213" s="264"/>
      <c r="J213" s="124"/>
      <c r="K213" s="124"/>
    </row>
    <row r="214" spans="1:15" x14ac:dyDescent="0.25">
      <c r="B214" s="193"/>
      <c r="C214" s="187"/>
      <c r="D214" s="187"/>
      <c r="J214" s="124"/>
      <c r="K214" s="124"/>
    </row>
    <row r="215" spans="1:15" x14ac:dyDescent="0.25">
      <c r="B215" s="193"/>
      <c r="C215" s="187"/>
      <c r="D215" s="187"/>
      <c r="G215" s="124"/>
      <c r="H215" s="124"/>
      <c r="I215" s="124"/>
      <c r="J215" s="124"/>
      <c r="K215" s="124"/>
    </row>
    <row r="216" spans="1:15" x14ac:dyDescent="0.25">
      <c r="B216" s="193"/>
      <c r="C216" s="187"/>
      <c r="D216" s="187"/>
      <c r="G216" s="124"/>
      <c r="H216" s="124"/>
      <c r="I216" s="124"/>
      <c r="J216" s="124"/>
      <c r="K216" s="124"/>
    </row>
    <row r="217" spans="1:15" x14ac:dyDescent="0.25">
      <c r="B217" s="193"/>
      <c r="C217" s="187"/>
      <c r="D217" s="187"/>
      <c r="G217" s="124"/>
      <c r="H217" s="124"/>
      <c r="I217" s="124"/>
      <c r="J217" s="124"/>
      <c r="K217" s="124"/>
    </row>
    <row r="218" spans="1:15" x14ac:dyDescent="0.25">
      <c r="B218" s="193"/>
      <c r="C218" s="187"/>
      <c r="D218" s="187"/>
      <c r="G218" s="124"/>
      <c r="H218" s="124"/>
      <c r="I218" s="124"/>
      <c r="J218" s="124"/>
      <c r="K218" s="124"/>
    </row>
    <row r="219" spans="1:15" x14ac:dyDescent="0.25">
      <c r="B219" s="193"/>
      <c r="C219" s="187"/>
      <c r="D219" s="187"/>
      <c r="G219" s="124"/>
      <c r="H219" s="124"/>
      <c r="I219" s="124"/>
      <c r="J219" s="124"/>
      <c r="K219" s="124"/>
    </row>
    <row r="220" spans="1:15" x14ac:dyDescent="0.25">
      <c r="B220" s="193"/>
      <c r="C220" s="187"/>
      <c r="D220" s="187"/>
      <c r="G220" s="124"/>
      <c r="H220" s="124"/>
      <c r="I220" s="124"/>
      <c r="J220" s="124"/>
      <c r="K220" s="124"/>
    </row>
    <row r="221" spans="1:15" x14ac:dyDescent="0.25">
      <c r="B221" s="193"/>
      <c r="C221" s="187"/>
      <c r="D221" s="187"/>
      <c r="G221" s="124"/>
      <c r="H221" s="124"/>
      <c r="I221" s="124"/>
      <c r="J221" s="124"/>
      <c r="K221" s="124"/>
    </row>
    <row r="222" spans="1:15" x14ac:dyDescent="0.25">
      <c r="B222" s="193"/>
      <c r="C222" s="187"/>
      <c r="D222" s="187"/>
      <c r="G222" s="124"/>
      <c r="H222" s="124"/>
      <c r="I222" s="124"/>
      <c r="J222" s="124"/>
      <c r="K222" s="124"/>
    </row>
    <row r="223" spans="1:15" x14ac:dyDescent="0.25">
      <c r="B223" s="193"/>
      <c r="C223" s="187"/>
      <c r="D223" s="187"/>
      <c r="G223" s="124"/>
      <c r="H223" s="124"/>
      <c r="I223" s="124"/>
      <c r="J223" s="124"/>
      <c r="K223" s="124"/>
    </row>
    <row r="224" spans="1:15" x14ac:dyDescent="0.25">
      <c r="B224" s="193"/>
      <c r="C224" s="187"/>
      <c r="D224" s="187"/>
      <c r="G224" s="124"/>
      <c r="H224" s="124"/>
      <c r="I224" s="124"/>
      <c r="J224" s="124"/>
      <c r="K224" s="124"/>
    </row>
    <row r="225" spans="2:11" x14ac:dyDescent="0.25">
      <c r="B225" s="193"/>
      <c r="C225" s="187"/>
      <c r="D225" s="187"/>
      <c r="G225" s="124"/>
      <c r="H225" s="124"/>
      <c r="I225" s="124"/>
      <c r="J225" s="124"/>
      <c r="K225" s="124"/>
    </row>
    <row r="226" spans="2:11" x14ac:dyDescent="0.25">
      <c r="B226" s="193"/>
      <c r="C226" s="187"/>
      <c r="D226" s="187"/>
      <c r="G226" s="124"/>
      <c r="H226" s="124"/>
      <c r="I226" s="124"/>
      <c r="J226" s="124"/>
      <c r="K226" s="124"/>
    </row>
    <row r="227" spans="2:11" x14ac:dyDescent="0.25">
      <c r="B227" s="193"/>
      <c r="C227" s="187"/>
      <c r="D227" s="187"/>
      <c r="G227" s="124"/>
      <c r="H227" s="124"/>
      <c r="I227" s="124"/>
      <c r="J227" s="124"/>
      <c r="K227" s="124"/>
    </row>
    <row r="228" spans="2:11" x14ac:dyDescent="0.25">
      <c r="B228" s="193"/>
      <c r="C228" s="187"/>
      <c r="D228" s="187"/>
      <c r="G228" s="124"/>
      <c r="H228" s="124"/>
      <c r="I228" s="124"/>
      <c r="J228" s="124"/>
      <c r="K228" s="124"/>
    </row>
    <row r="229" spans="2:11" x14ac:dyDescent="0.25">
      <c r="B229" s="193"/>
      <c r="C229" s="187"/>
      <c r="D229" s="187"/>
      <c r="G229" s="124"/>
      <c r="H229" s="124"/>
      <c r="I229" s="124"/>
      <c r="J229" s="124"/>
      <c r="K229" s="124"/>
    </row>
    <row r="230" spans="2:11" x14ac:dyDescent="0.25">
      <c r="B230" s="193"/>
      <c r="C230" s="187"/>
      <c r="D230" s="187"/>
      <c r="G230" s="124"/>
      <c r="H230" s="124"/>
      <c r="I230" s="124"/>
      <c r="J230" s="124"/>
      <c r="K230" s="124"/>
    </row>
    <row r="231" spans="2:11" x14ac:dyDescent="0.25">
      <c r="B231" s="193"/>
      <c r="C231" s="187"/>
      <c r="D231" s="187"/>
      <c r="G231" s="124"/>
      <c r="H231" s="124"/>
      <c r="I231" s="124"/>
      <c r="J231" s="124"/>
      <c r="K231" s="124"/>
    </row>
    <row r="232" spans="2:11" x14ac:dyDescent="0.25">
      <c r="B232" s="193"/>
      <c r="C232" s="187"/>
      <c r="D232" s="187"/>
      <c r="G232" s="124"/>
      <c r="H232" s="124"/>
      <c r="I232" s="124"/>
      <c r="J232" s="124"/>
      <c r="K232" s="124"/>
    </row>
    <row r="233" spans="2:11" x14ac:dyDescent="0.25">
      <c r="B233" s="193"/>
      <c r="C233" s="187"/>
      <c r="D233" s="187"/>
      <c r="G233" s="124"/>
      <c r="H233" s="124"/>
      <c r="I233" s="124"/>
      <c r="J233" s="124"/>
      <c r="K233" s="124"/>
    </row>
    <row r="234" spans="2:11" x14ac:dyDescent="0.25">
      <c r="B234" s="193"/>
      <c r="C234" s="187"/>
      <c r="D234" s="187"/>
      <c r="G234" s="124"/>
      <c r="H234" s="124"/>
      <c r="I234" s="124"/>
      <c r="J234" s="124"/>
      <c r="K234" s="124"/>
    </row>
    <row r="235" spans="2:11" x14ac:dyDescent="0.25">
      <c r="B235" s="193"/>
      <c r="C235" s="187"/>
      <c r="D235" s="187"/>
      <c r="G235" s="124"/>
      <c r="H235" s="124"/>
      <c r="I235" s="124"/>
      <c r="J235" s="124"/>
      <c r="K235" s="124"/>
    </row>
    <row r="236" spans="2:11" x14ac:dyDescent="0.25">
      <c r="B236" s="152"/>
      <c r="C236" s="153"/>
      <c r="D236" s="153"/>
      <c r="G236" s="124"/>
      <c r="H236" s="124"/>
      <c r="I236" s="124"/>
      <c r="J236" s="124"/>
      <c r="K236" s="124"/>
    </row>
    <row r="237" spans="2:11" x14ac:dyDescent="0.25">
      <c r="B237" s="152"/>
      <c r="C237" s="153"/>
      <c r="D237" s="153"/>
      <c r="G237" s="124"/>
      <c r="H237" s="124"/>
      <c r="I237" s="124"/>
      <c r="J237" s="124"/>
      <c r="K237" s="124"/>
    </row>
    <row r="238" spans="2:11" x14ac:dyDescent="0.25">
      <c r="B238" s="152"/>
      <c r="C238" s="153"/>
      <c r="D238" s="153"/>
      <c r="G238" s="124"/>
      <c r="H238" s="124"/>
      <c r="I238" s="124"/>
      <c r="J238" s="124"/>
      <c r="K238" s="124"/>
    </row>
    <row r="239" spans="2:11" x14ac:dyDescent="0.25">
      <c r="B239" s="152"/>
      <c r="C239" s="153"/>
      <c r="D239" s="153"/>
      <c r="G239" s="124"/>
      <c r="H239" s="124"/>
      <c r="I239" s="124"/>
      <c r="J239" s="124"/>
      <c r="K239" s="124"/>
    </row>
    <row r="240" spans="2:11" x14ac:dyDescent="0.25">
      <c r="B240" s="152"/>
      <c r="C240" s="153"/>
      <c r="D240" s="153"/>
      <c r="G240" s="124"/>
      <c r="H240" s="124"/>
      <c r="I240" s="124"/>
      <c r="J240" s="124"/>
      <c r="K240" s="124"/>
    </row>
    <row r="241" spans="1:11" x14ac:dyDescent="0.25">
      <c r="B241" s="152"/>
      <c r="C241" s="153"/>
      <c r="D241" s="153"/>
      <c r="G241" s="124"/>
      <c r="H241" s="124"/>
      <c r="I241" s="124"/>
      <c r="J241" s="124"/>
      <c r="K241" s="124"/>
    </row>
    <row r="242" spans="1:11" x14ac:dyDescent="0.25">
      <c r="B242" s="152"/>
      <c r="C242" s="153"/>
      <c r="D242" s="153"/>
      <c r="G242" s="124"/>
      <c r="H242" s="124"/>
      <c r="I242" s="124"/>
      <c r="J242" s="124"/>
      <c r="K242" s="124"/>
    </row>
    <row r="243" spans="1:11" x14ac:dyDescent="0.25">
      <c r="B243" s="152"/>
      <c r="C243" s="153"/>
      <c r="D243" s="153"/>
      <c r="G243" s="124"/>
      <c r="H243" s="124"/>
      <c r="I243" s="124"/>
      <c r="J243" s="124"/>
      <c r="K243" s="124"/>
    </row>
    <row r="244" spans="1:11" x14ac:dyDescent="0.25">
      <c r="B244" s="152"/>
      <c r="C244" s="153"/>
      <c r="D244" s="153"/>
      <c r="G244" s="124"/>
      <c r="H244" s="124"/>
      <c r="I244" s="124"/>
      <c r="J244" s="124"/>
      <c r="K244" s="124"/>
    </row>
    <row r="245" spans="1:11" x14ac:dyDescent="0.25">
      <c r="B245" s="152"/>
      <c r="C245" s="153"/>
      <c r="D245" s="153"/>
      <c r="G245" s="124"/>
      <c r="H245" s="124"/>
      <c r="I245" s="124"/>
      <c r="J245" s="124"/>
      <c r="K245" s="124"/>
    </row>
    <row r="246" spans="1:11" x14ac:dyDescent="0.25">
      <c r="B246" s="152"/>
      <c r="C246" s="153"/>
      <c r="D246" s="153"/>
      <c r="G246" s="124"/>
      <c r="H246" s="124"/>
      <c r="I246" s="124"/>
      <c r="J246" s="124"/>
      <c r="K246" s="124"/>
    </row>
    <row r="247" spans="1:11" x14ac:dyDescent="0.25">
      <c r="B247" s="152"/>
      <c r="C247" s="153"/>
      <c r="D247" s="153"/>
      <c r="F247" s="149"/>
      <c r="G247" s="124"/>
      <c r="H247" s="124"/>
      <c r="I247" s="124"/>
      <c r="J247" s="124"/>
      <c r="K247" s="124"/>
    </row>
    <row r="248" spans="1:11" x14ac:dyDescent="0.25">
      <c r="B248" s="152"/>
      <c r="C248" s="153"/>
      <c r="D248" s="153"/>
      <c r="G248" s="124"/>
      <c r="H248" s="124"/>
      <c r="I248" s="124"/>
      <c r="J248" s="124"/>
      <c r="K248" s="124"/>
    </row>
    <row r="249" spans="1:11" x14ac:dyDescent="0.25">
      <c r="B249" s="152"/>
      <c r="C249" s="153"/>
      <c r="D249" s="153"/>
      <c r="G249" s="124"/>
      <c r="H249" s="124"/>
      <c r="I249" s="124"/>
      <c r="J249" s="124"/>
      <c r="K249" s="124"/>
    </row>
    <row r="250" spans="1:11" x14ac:dyDescent="0.25">
      <c r="B250" s="152"/>
      <c r="C250" s="153"/>
      <c r="D250" s="153"/>
      <c r="G250" s="124"/>
      <c r="H250" s="124"/>
      <c r="I250" s="124"/>
      <c r="J250" s="124"/>
      <c r="K250" s="124"/>
    </row>
    <row r="251" spans="1:11" x14ac:dyDescent="0.25">
      <c r="A251" s="153"/>
      <c r="B251" s="152"/>
      <c r="C251" s="153"/>
      <c r="D251" s="153"/>
      <c r="G251" s="124"/>
      <c r="H251" s="124"/>
      <c r="I251" s="124"/>
      <c r="J251" s="124"/>
      <c r="K251" s="124"/>
    </row>
    <row r="252" spans="1:11" x14ac:dyDescent="0.25">
      <c r="A252" s="153"/>
      <c r="B252" s="152"/>
      <c r="C252" s="153"/>
      <c r="D252" s="153"/>
      <c r="G252" s="124"/>
      <c r="H252" s="124"/>
      <c r="I252" s="124"/>
      <c r="J252" s="124"/>
      <c r="K252" s="124"/>
    </row>
    <row r="253" spans="1:11" x14ac:dyDescent="0.25">
      <c r="A253" s="153"/>
      <c r="B253" s="152"/>
      <c r="C253" s="153"/>
      <c r="D253" s="153"/>
      <c r="G253" s="124"/>
      <c r="H253" s="124"/>
      <c r="I253" s="124"/>
      <c r="J253" s="124"/>
      <c r="K253" s="124"/>
    </row>
    <row r="254" spans="1:11" x14ac:dyDescent="0.25">
      <c r="B254" s="193"/>
      <c r="C254" s="187"/>
      <c r="D254" s="187"/>
      <c r="G254" s="124"/>
      <c r="H254" s="124"/>
      <c r="I254" s="124"/>
      <c r="J254" s="124"/>
      <c r="K254" s="124"/>
    </row>
    <row r="255" spans="1:11" x14ac:dyDescent="0.25">
      <c r="B255" s="193"/>
      <c r="C255" s="187"/>
      <c r="D255" s="153"/>
      <c r="G255" s="124"/>
      <c r="H255" s="124"/>
      <c r="I255" s="124"/>
      <c r="J255" s="124"/>
      <c r="K255" s="124"/>
    </row>
    <row r="256" spans="1:11" x14ac:dyDescent="0.25">
      <c r="B256" s="193"/>
      <c r="C256" s="187"/>
      <c r="D256" s="153"/>
      <c r="G256" s="124"/>
      <c r="H256" s="124"/>
      <c r="I256" s="124"/>
      <c r="J256" s="124"/>
      <c r="K256" s="124"/>
    </row>
    <row r="257" spans="2:11" x14ac:dyDescent="0.25">
      <c r="B257" s="193"/>
      <c r="C257" s="187"/>
      <c r="D257" s="153"/>
      <c r="G257" s="124"/>
      <c r="H257" s="124"/>
      <c r="I257" s="124"/>
      <c r="J257" s="124"/>
      <c r="K257" s="124"/>
    </row>
    <row r="258" spans="2:11" x14ac:dyDescent="0.25">
      <c r="B258" s="193"/>
      <c r="C258" s="187"/>
      <c r="D258" s="187"/>
      <c r="G258" s="124"/>
      <c r="H258" s="124"/>
      <c r="I258" s="124"/>
      <c r="J258" s="124"/>
      <c r="K258" s="124"/>
    </row>
    <row r="259" spans="2:11" ht="63.75" customHeight="1" x14ac:dyDescent="0.25">
      <c r="B259" s="193"/>
      <c r="C259" s="153"/>
      <c r="D259" s="153"/>
      <c r="G259" s="124"/>
      <c r="H259" s="124"/>
      <c r="I259" s="124"/>
      <c r="J259" s="124"/>
      <c r="K259" s="124"/>
    </row>
    <row r="260" spans="2:11" x14ac:dyDescent="0.25">
      <c r="B260" s="193"/>
      <c r="C260" s="153"/>
      <c r="D260" s="153"/>
      <c r="G260" s="124"/>
      <c r="H260" s="124"/>
      <c r="I260" s="124"/>
      <c r="J260" s="124"/>
      <c r="K260" s="124"/>
    </row>
    <row r="261" spans="2:11" x14ac:dyDescent="0.25">
      <c r="B261" s="193"/>
      <c r="C261" s="153"/>
      <c r="D261" s="153"/>
      <c r="G261" s="124"/>
      <c r="H261" s="124"/>
      <c r="I261" s="124"/>
      <c r="J261" s="124"/>
      <c r="K261" s="124"/>
    </row>
    <row r="262" spans="2:11" x14ac:dyDescent="0.25">
      <c r="B262" s="193"/>
      <c r="C262" s="153"/>
      <c r="D262" s="153"/>
      <c r="G262" s="124"/>
      <c r="H262" s="124"/>
      <c r="I262" s="124"/>
      <c r="J262" s="124"/>
      <c r="K262" s="124"/>
    </row>
    <row r="263" spans="2:11" x14ac:dyDescent="0.25">
      <c r="B263" s="193"/>
      <c r="C263" s="153"/>
      <c r="D263" s="153"/>
      <c r="G263" s="124"/>
      <c r="H263" s="124"/>
      <c r="I263" s="124"/>
      <c r="J263" s="124"/>
      <c r="K263" s="124"/>
    </row>
    <row r="264" spans="2:11" x14ac:dyDescent="0.25">
      <c r="B264" s="152"/>
      <c r="C264" s="153"/>
      <c r="D264" s="153"/>
      <c r="G264" s="124"/>
      <c r="H264" s="124"/>
      <c r="I264" s="124"/>
      <c r="J264" s="124"/>
      <c r="K264" s="124"/>
    </row>
    <row r="265" spans="2:11" x14ac:dyDescent="0.25">
      <c r="B265" s="152"/>
      <c r="C265" s="153"/>
      <c r="D265" s="153"/>
      <c r="G265" s="124"/>
      <c r="H265" s="124"/>
      <c r="I265" s="124"/>
      <c r="J265" s="124"/>
      <c r="K265" s="124"/>
    </row>
    <row r="266" spans="2:11" x14ac:dyDescent="0.25">
      <c r="B266" s="152"/>
      <c r="C266" s="153"/>
      <c r="D266" s="153"/>
      <c r="G266" s="124"/>
      <c r="H266" s="124"/>
      <c r="I266" s="124"/>
      <c r="J266" s="124"/>
      <c r="K266" s="124"/>
    </row>
    <row r="267" spans="2:11" x14ac:dyDescent="0.25">
      <c r="B267" s="152"/>
      <c r="C267" s="153"/>
      <c r="D267" s="153"/>
      <c r="G267" s="124"/>
      <c r="H267" s="124"/>
      <c r="I267" s="124"/>
      <c r="J267" s="124"/>
      <c r="K267" s="124"/>
    </row>
    <row r="268" spans="2:11" x14ac:dyDescent="0.25">
      <c r="B268" s="152"/>
      <c r="C268" s="153"/>
      <c r="D268" s="153"/>
      <c r="G268" s="124"/>
      <c r="H268" s="124"/>
      <c r="I268" s="124"/>
      <c r="J268" s="124"/>
      <c r="K268" s="124"/>
    </row>
    <row r="269" spans="2:11" x14ac:dyDescent="0.25">
      <c r="B269" s="152"/>
      <c r="C269" s="153"/>
      <c r="D269" s="153"/>
      <c r="G269" s="124"/>
      <c r="H269" s="124"/>
      <c r="I269" s="124"/>
      <c r="J269" s="124"/>
      <c r="K269" s="124"/>
    </row>
    <row r="270" spans="2:11" x14ac:dyDescent="0.25">
      <c r="B270" s="152"/>
      <c r="C270" s="153"/>
      <c r="D270" s="153"/>
      <c r="G270" s="124"/>
      <c r="H270" s="124"/>
      <c r="I270" s="124"/>
      <c r="J270" s="124"/>
      <c r="K270" s="124"/>
    </row>
    <row r="271" spans="2:11" x14ac:dyDescent="0.25">
      <c r="B271" s="152"/>
      <c r="C271" s="153"/>
      <c r="D271" s="153"/>
      <c r="F271" s="149"/>
      <c r="G271" s="124"/>
      <c r="H271" s="124"/>
      <c r="I271" s="124"/>
      <c r="J271" s="124"/>
      <c r="K271" s="124"/>
    </row>
    <row r="272" spans="2:11" x14ac:dyDescent="0.25">
      <c r="B272" s="152"/>
      <c r="C272" s="153"/>
      <c r="D272" s="153"/>
      <c r="G272" s="124"/>
      <c r="H272" s="124"/>
      <c r="I272" s="124"/>
      <c r="J272" s="124"/>
      <c r="K272" s="124"/>
    </row>
    <row r="273" spans="2:11" x14ac:dyDescent="0.25">
      <c r="B273" s="152"/>
      <c r="C273" s="153"/>
      <c r="D273" s="153"/>
      <c r="G273" s="124"/>
      <c r="H273" s="124"/>
      <c r="I273" s="124"/>
      <c r="J273" s="124"/>
      <c r="K273" s="124"/>
    </row>
    <row r="274" spans="2:11" x14ac:dyDescent="0.25">
      <c r="B274" s="152"/>
      <c r="C274" s="153"/>
      <c r="D274" s="153"/>
      <c r="G274" s="124"/>
      <c r="H274" s="124"/>
      <c r="I274" s="124"/>
      <c r="J274" s="124"/>
      <c r="K274" s="124"/>
    </row>
    <row r="275" spans="2:11" ht="30.75" customHeight="1" x14ac:dyDescent="0.25">
      <c r="B275" s="152"/>
      <c r="C275" s="153"/>
      <c r="D275" s="153"/>
      <c r="G275" s="124"/>
      <c r="H275" s="124"/>
      <c r="I275" s="124"/>
      <c r="J275" s="124"/>
      <c r="K275" s="124"/>
    </row>
    <row r="276" spans="2:11" x14ac:dyDescent="0.25">
      <c r="B276" s="152"/>
      <c r="C276" s="153"/>
      <c r="D276" s="153"/>
      <c r="G276" s="124"/>
      <c r="H276" s="124"/>
      <c r="I276" s="124"/>
      <c r="J276" s="124"/>
      <c r="K276" s="124"/>
    </row>
    <row r="277" spans="2:11" x14ac:dyDescent="0.25">
      <c r="B277" s="152"/>
      <c r="C277" s="153"/>
      <c r="D277" s="153"/>
      <c r="G277" s="124"/>
      <c r="H277" s="124"/>
      <c r="I277" s="124"/>
      <c r="J277" s="124"/>
      <c r="K277" s="124"/>
    </row>
    <row r="278" spans="2:11" x14ac:dyDescent="0.25">
      <c r="B278" s="152"/>
      <c r="C278" s="153"/>
      <c r="D278" s="153"/>
      <c r="G278" s="124"/>
      <c r="H278" s="124"/>
      <c r="I278" s="124"/>
      <c r="J278" s="124"/>
      <c r="K278" s="124"/>
    </row>
    <row r="279" spans="2:11" x14ac:dyDescent="0.25">
      <c r="B279" s="152"/>
      <c r="C279" s="153"/>
      <c r="D279" s="153"/>
      <c r="G279" s="124"/>
      <c r="H279" s="124"/>
      <c r="I279" s="124"/>
      <c r="J279" s="124"/>
      <c r="K279" s="124"/>
    </row>
    <row r="280" spans="2:11" x14ac:dyDescent="0.25">
      <c r="B280" s="152"/>
      <c r="C280" s="153"/>
      <c r="D280" s="153"/>
      <c r="G280" s="124"/>
      <c r="H280" s="124"/>
      <c r="I280" s="124"/>
      <c r="J280" s="124"/>
      <c r="K280" s="124"/>
    </row>
    <row r="281" spans="2:11" x14ac:dyDescent="0.25">
      <c r="B281" s="152"/>
      <c r="C281" s="153"/>
      <c r="D281" s="153"/>
      <c r="G281" s="124"/>
      <c r="H281" s="124"/>
      <c r="I281" s="124"/>
      <c r="J281" s="124"/>
      <c r="K281" s="124"/>
    </row>
    <row r="282" spans="2:11" x14ac:dyDescent="0.25">
      <c r="B282" s="152"/>
      <c r="C282" s="153"/>
      <c r="D282" s="153"/>
      <c r="G282" s="124"/>
      <c r="H282" s="124"/>
      <c r="I282" s="124"/>
      <c r="J282" s="124"/>
      <c r="K282" s="124"/>
    </row>
    <row r="283" spans="2:11" x14ac:dyDescent="0.25">
      <c r="B283" s="152"/>
      <c r="C283" s="153"/>
      <c r="D283" s="153"/>
      <c r="G283" s="124"/>
      <c r="H283" s="124"/>
      <c r="I283" s="124"/>
      <c r="J283" s="124"/>
      <c r="K283" s="124"/>
    </row>
    <row r="284" spans="2:11" x14ac:dyDescent="0.25">
      <c r="B284" s="152"/>
      <c r="C284" s="153"/>
      <c r="D284" s="153"/>
      <c r="G284" s="124"/>
      <c r="H284" s="124"/>
      <c r="I284" s="124"/>
      <c r="J284" s="124"/>
      <c r="K284" s="124"/>
    </row>
    <row r="285" spans="2:11" x14ac:dyDescent="0.25">
      <c r="B285" s="152"/>
      <c r="C285" s="153"/>
      <c r="D285" s="153"/>
      <c r="G285" s="124"/>
      <c r="H285" s="124"/>
      <c r="I285" s="124"/>
      <c r="J285" s="124"/>
      <c r="K285" s="124"/>
    </row>
    <row r="286" spans="2:11" x14ac:dyDescent="0.25">
      <c r="B286" s="152"/>
      <c r="C286" s="153"/>
      <c r="D286" s="153"/>
      <c r="G286" s="124"/>
      <c r="H286" s="124"/>
      <c r="I286" s="124"/>
      <c r="J286" s="124"/>
      <c r="K286" s="124"/>
    </row>
    <row r="287" spans="2:11" x14ac:dyDescent="0.25">
      <c r="B287" s="152"/>
      <c r="C287" s="153"/>
      <c r="D287" s="153"/>
      <c r="G287" s="124"/>
      <c r="H287" s="124"/>
      <c r="I287" s="124"/>
      <c r="J287" s="124"/>
      <c r="K287" s="124"/>
    </row>
    <row r="288" spans="2:11" x14ac:dyDescent="0.25">
      <c r="B288" s="152"/>
      <c r="C288" s="153"/>
      <c r="D288" s="153"/>
      <c r="G288" s="124"/>
      <c r="H288" s="124"/>
      <c r="I288" s="124"/>
      <c r="J288" s="124"/>
      <c r="K288" s="124"/>
    </row>
    <row r="289" spans="2:11" x14ac:dyDescent="0.25">
      <c r="B289" s="152"/>
      <c r="C289" s="153"/>
      <c r="D289" s="153"/>
      <c r="G289" s="124"/>
      <c r="H289" s="124"/>
      <c r="I289" s="124"/>
      <c r="J289" s="124"/>
      <c r="K289" s="124"/>
    </row>
    <row r="290" spans="2:11" x14ac:dyDescent="0.25">
      <c r="B290" s="152"/>
      <c r="C290" s="153"/>
      <c r="D290" s="153"/>
      <c r="G290" s="124"/>
      <c r="H290" s="124"/>
      <c r="I290" s="124"/>
      <c r="J290" s="124"/>
      <c r="K290" s="124"/>
    </row>
    <row r="291" spans="2:11" x14ac:dyDescent="0.25">
      <c r="B291" s="152"/>
      <c r="C291" s="153"/>
      <c r="D291" s="153"/>
      <c r="G291" s="124"/>
      <c r="H291" s="124"/>
      <c r="I291" s="124"/>
      <c r="J291" s="124"/>
      <c r="K291" s="124"/>
    </row>
    <row r="292" spans="2:11" x14ac:dyDescent="0.25">
      <c r="B292" s="152"/>
      <c r="C292" s="153"/>
      <c r="D292" s="153"/>
      <c r="G292" s="124"/>
      <c r="H292" s="124"/>
      <c r="I292" s="124"/>
      <c r="J292" s="124"/>
      <c r="K292" s="124"/>
    </row>
    <row r="293" spans="2:11" x14ac:dyDescent="0.25">
      <c r="B293" s="152"/>
      <c r="C293" s="153"/>
      <c r="D293" s="153"/>
      <c r="G293" s="124"/>
      <c r="H293" s="124"/>
      <c r="I293" s="124"/>
      <c r="J293" s="124"/>
      <c r="K293" s="124"/>
    </row>
    <row r="294" spans="2:11" x14ac:dyDescent="0.25">
      <c r="B294" s="152"/>
      <c r="C294" s="153"/>
      <c r="D294" s="153"/>
      <c r="G294" s="124"/>
      <c r="H294" s="124"/>
      <c r="I294" s="124"/>
      <c r="J294" s="124"/>
      <c r="K294" s="124"/>
    </row>
    <row r="295" spans="2:11" x14ac:dyDescent="0.25">
      <c r="B295" s="152"/>
      <c r="C295" s="153"/>
      <c r="D295" s="153"/>
      <c r="E295" s="153"/>
      <c r="G295" s="124"/>
      <c r="H295" s="124"/>
      <c r="I295" s="124"/>
      <c r="J295" s="124"/>
      <c r="K295" s="124"/>
    </row>
    <row r="296" spans="2:11" x14ac:dyDescent="0.25">
      <c r="B296" s="152"/>
      <c r="C296" s="153"/>
      <c r="D296" s="153"/>
      <c r="E296" s="153"/>
      <c r="G296" s="124"/>
      <c r="H296" s="124"/>
      <c r="I296" s="124"/>
      <c r="J296" s="124"/>
      <c r="K296" s="124"/>
    </row>
    <row r="297" spans="2:11" x14ac:dyDescent="0.25">
      <c r="B297" s="152"/>
      <c r="C297" s="153"/>
      <c r="D297" s="153"/>
      <c r="E297" s="153"/>
      <c r="G297" s="124"/>
      <c r="H297" s="124"/>
      <c r="I297" s="124"/>
      <c r="J297" s="124"/>
      <c r="K297" s="124"/>
    </row>
    <row r="298" spans="2:11" x14ac:dyDescent="0.25">
      <c r="B298" s="152"/>
      <c r="C298" s="153"/>
      <c r="D298" s="153"/>
      <c r="E298" s="153"/>
      <c r="G298" s="124"/>
      <c r="H298" s="124"/>
      <c r="I298" s="124"/>
      <c r="J298" s="124"/>
      <c r="K298" s="124"/>
    </row>
    <row r="299" spans="2:11" x14ac:dyDescent="0.25">
      <c r="B299" s="152"/>
      <c r="C299" s="153"/>
      <c r="D299" s="153"/>
      <c r="E299" s="153"/>
      <c r="G299" s="124"/>
      <c r="H299" s="124"/>
      <c r="I299" s="124"/>
      <c r="J299" s="124"/>
      <c r="K299" s="124"/>
    </row>
    <row r="300" spans="2:11" x14ac:dyDescent="0.25">
      <c r="B300" s="152"/>
      <c r="C300" s="153"/>
      <c r="D300" s="153"/>
      <c r="E300" s="153"/>
      <c r="G300" s="124"/>
      <c r="H300" s="124"/>
      <c r="I300" s="124"/>
      <c r="J300" s="124"/>
      <c r="K300" s="124"/>
    </row>
    <row r="301" spans="2:11" x14ac:dyDescent="0.25">
      <c r="B301" s="152"/>
      <c r="C301" s="153"/>
      <c r="D301" s="153"/>
      <c r="G301" s="124"/>
      <c r="H301" s="124"/>
      <c r="I301" s="124"/>
      <c r="J301" s="124"/>
      <c r="K301" s="124"/>
    </row>
    <row r="302" spans="2:11" x14ac:dyDescent="0.25">
      <c r="B302" s="152"/>
      <c r="C302" s="153"/>
      <c r="D302" s="153"/>
      <c r="G302" s="124"/>
      <c r="H302" s="124"/>
      <c r="I302" s="124"/>
      <c r="J302" s="124"/>
      <c r="K302" s="124"/>
    </row>
    <row r="303" spans="2:11" x14ac:dyDescent="0.25">
      <c r="B303" s="152"/>
      <c r="C303" s="153"/>
      <c r="D303" s="153"/>
      <c r="G303" s="124"/>
      <c r="H303" s="124"/>
      <c r="I303" s="124"/>
      <c r="J303" s="124"/>
      <c r="K303" s="124"/>
    </row>
    <row r="304" spans="2:11" x14ac:dyDescent="0.25">
      <c r="B304" s="152"/>
      <c r="C304" s="153"/>
      <c r="D304" s="153"/>
      <c r="G304" s="124"/>
      <c r="H304" s="124"/>
      <c r="I304" s="124"/>
      <c r="J304" s="124"/>
      <c r="K304" s="124"/>
    </row>
    <row r="305" spans="2:11" x14ac:dyDescent="0.25">
      <c r="B305" s="152"/>
      <c r="C305" s="153"/>
      <c r="D305" s="153"/>
      <c r="G305" s="124"/>
      <c r="H305" s="124"/>
      <c r="I305" s="124"/>
      <c r="J305" s="124"/>
      <c r="K305" s="124"/>
    </row>
    <row r="306" spans="2:11" x14ac:dyDescent="0.25">
      <c r="B306" s="152"/>
      <c r="C306" s="153"/>
      <c r="D306" s="153"/>
      <c r="G306" s="124"/>
      <c r="H306" s="124"/>
      <c r="I306" s="124"/>
      <c r="J306" s="124"/>
      <c r="K306" s="124"/>
    </row>
    <row r="307" spans="2:11" x14ac:dyDescent="0.25">
      <c r="B307" s="152"/>
      <c r="C307" s="153"/>
      <c r="D307" s="153"/>
      <c r="G307" s="124"/>
      <c r="H307" s="124"/>
      <c r="I307" s="124"/>
      <c r="J307" s="124"/>
      <c r="K307" s="124"/>
    </row>
    <row r="308" spans="2:11" x14ac:dyDescent="0.25">
      <c r="B308" s="187"/>
      <c r="C308" s="187"/>
      <c r="D308" s="194"/>
    </row>
    <row r="309" spans="2:11" x14ac:dyDescent="0.25">
      <c r="B309" s="187"/>
      <c r="C309" s="187"/>
      <c r="D309" s="187"/>
    </row>
    <row r="310" spans="2:11" x14ac:dyDescent="0.25">
      <c r="B310" s="187"/>
      <c r="C310" s="187"/>
      <c r="D310" s="187"/>
    </row>
    <row r="311" spans="2:11" x14ac:dyDescent="0.25">
      <c r="B311" s="187"/>
      <c r="C311" s="187"/>
      <c r="D311" s="187"/>
    </row>
    <row r="312" spans="2:11" x14ac:dyDescent="0.25">
      <c r="B312" s="187"/>
      <c r="C312" s="187"/>
      <c r="D312" s="187"/>
    </row>
    <row r="313" spans="2:11" x14ac:dyDescent="0.25">
      <c r="B313" s="187"/>
      <c r="C313" s="187"/>
      <c r="D313" s="187"/>
    </row>
    <row r="314" spans="2:11" x14ac:dyDescent="0.25">
      <c r="B314" s="187"/>
      <c r="C314" s="187"/>
      <c r="D314" s="187"/>
    </row>
    <row r="315" spans="2:11" x14ac:dyDescent="0.25">
      <c r="B315" s="187"/>
      <c r="C315" s="187"/>
      <c r="D315" s="187"/>
    </row>
    <row r="316" spans="2:11" x14ac:dyDescent="0.25">
      <c r="B316" s="187"/>
      <c r="C316" s="187"/>
      <c r="D316" s="187"/>
    </row>
    <row r="317" spans="2:11" x14ac:dyDescent="0.25">
      <c r="B317" s="187"/>
      <c r="C317" s="187"/>
      <c r="D317" s="187"/>
    </row>
    <row r="318" spans="2:11" x14ac:dyDescent="0.25">
      <c r="B318" s="187"/>
      <c r="C318" s="187"/>
      <c r="D318" s="187"/>
    </row>
    <row r="319" spans="2:11" x14ac:dyDescent="0.25">
      <c r="B319" s="187"/>
      <c r="C319" s="187"/>
      <c r="D319" s="187"/>
    </row>
    <row r="320" spans="2:11" x14ac:dyDescent="0.25">
      <c r="B320" s="187"/>
      <c r="C320" s="187"/>
      <c r="D320" s="187"/>
    </row>
    <row r="321" spans="2:4" x14ac:dyDescent="0.25">
      <c r="B321" s="187"/>
      <c r="C321" s="187"/>
      <c r="D321" s="187"/>
    </row>
    <row r="322" spans="2:4" x14ac:dyDescent="0.25">
      <c r="B322" s="187"/>
      <c r="C322" s="187"/>
      <c r="D322" s="187"/>
    </row>
    <row r="323" spans="2:4" x14ac:dyDescent="0.25">
      <c r="B323" s="187"/>
      <c r="C323" s="187"/>
      <c r="D323" s="187"/>
    </row>
    <row r="324" spans="2:4" x14ac:dyDescent="0.25">
      <c r="B324" s="187"/>
      <c r="C324" s="187"/>
      <c r="D324" s="187"/>
    </row>
    <row r="325" spans="2:4" x14ac:dyDescent="0.25">
      <c r="B325" s="187"/>
      <c r="C325" s="187"/>
      <c r="D325" s="187"/>
    </row>
    <row r="326" spans="2:4" x14ac:dyDescent="0.25">
      <c r="B326" s="187"/>
      <c r="C326" s="187"/>
      <c r="D326" s="187"/>
    </row>
    <row r="327" spans="2:4" x14ac:dyDescent="0.25">
      <c r="B327" s="187"/>
      <c r="C327" s="187"/>
      <c r="D327" s="187"/>
    </row>
    <row r="328" spans="2:4" x14ac:dyDescent="0.25">
      <c r="B328" s="187"/>
      <c r="C328" s="187"/>
      <c r="D328" s="187"/>
    </row>
    <row r="329" spans="2:4" x14ac:dyDescent="0.25">
      <c r="B329" s="187"/>
      <c r="C329" s="187"/>
      <c r="D329" s="187"/>
    </row>
    <row r="330" spans="2:4" x14ac:dyDescent="0.25">
      <c r="B330" s="187"/>
      <c r="C330" s="187"/>
      <c r="D330" s="187"/>
    </row>
    <row r="331" spans="2:4" x14ac:dyDescent="0.25">
      <c r="B331" s="187"/>
      <c r="C331" s="187"/>
      <c r="D331" s="187"/>
    </row>
    <row r="332" spans="2:4" x14ac:dyDescent="0.25">
      <c r="B332" s="187"/>
      <c r="C332" s="187"/>
      <c r="D332" s="187"/>
    </row>
    <row r="333" spans="2:4" x14ac:dyDescent="0.25">
      <c r="B333" s="187"/>
      <c r="C333" s="187"/>
      <c r="D333" s="187"/>
    </row>
    <row r="334" spans="2:4" x14ac:dyDescent="0.25">
      <c r="B334" s="187"/>
      <c r="C334" s="187"/>
      <c r="D334" s="187"/>
    </row>
    <row r="335" spans="2:4" x14ac:dyDescent="0.25">
      <c r="B335" s="187"/>
      <c r="C335" s="187"/>
      <c r="D335" s="187"/>
    </row>
    <row r="336" spans="2:4" x14ac:dyDescent="0.25">
      <c r="B336" s="187"/>
      <c r="C336" s="187"/>
      <c r="D336" s="187"/>
    </row>
    <row r="337" spans="2:4" x14ac:dyDescent="0.25">
      <c r="B337" s="187"/>
      <c r="C337" s="187"/>
      <c r="D337" s="187"/>
    </row>
    <row r="338" spans="2:4" x14ac:dyDescent="0.25">
      <c r="B338" s="187"/>
      <c r="C338" s="187"/>
      <c r="D338" s="187"/>
    </row>
    <row r="339" spans="2:4" x14ac:dyDescent="0.25">
      <c r="B339" s="187"/>
      <c r="C339" s="187"/>
      <c r="D339" s="187"/>
    </row>
    <row r="340" spans="2:4" x14ac:dyDescent="0.25">
      <c r="B340" s="187"/>
      <c r="C340" s="187"/>
      <c r="D340" s="187"/>
    </row>
    <row r="341" spans="2:4" x14ac:dyDescent="0.25">
      <c r="B341" s="187"/>
      <c r="C341" s="187"/>
      <c r="D341" s="187"/>
    </row>
    <row r="342" spans="2:4" x14ac:dyDescent="0.25">
      <c r="B342" s="187"/>
      <c r="C342" s="187"/>
      <c r="D342" s="187"/>
    </row>
    <row r="343" spans="2:4" x14ac:dyDescent="0.25">
      <c r="B343" s="187"/>
      <c r="C343" s="187"/>
      <c r="D343" s="187"/>
    </row>
    <row r="344" spans="2:4" x14ac:dyDescent="0.25">
      <c r="B344" s="187"/>
      <c r="C344" s="187"/>
      <c r="D344" s="187"/>
    </row>
    <row r="345" spans="2:4" x14ac:dyDescent="0.25">
      <c r="B345" s="187"/>
      <c r="C345" s="187"/>
      <c r="D345" s="187"/>
    </row>
    <row r="346" spans="2:4" x14ac:dyDescent="0.25">
      <c r="B346" s="187"/>
      <c r="C346" s="187"/>
      <c r="D346" s="187"/>
    </row>
    <row r="347" spans="2:4" x14ac:dyDescent="0.25">
      <c r="B347" s="187"/>
      <c r="C347" s="187"/>
      <c r="D347" s="187"/>
    </row>
    <row r="348" spans="2:4" x14ac:dyDescent="0.25">
      <c r="B348" s="187"/>
      <c r="C348" s="187"/>
      <c r="D348" s="187"/>
    </row>
    <row r="349" spans="2:4" x14ac:dyDescent="0.25">
      <c r="B349" s="187"/>
      <c r="C349" s="187"/>
      <c r="D349" s="187"/>
    </row>
    <row r="350" spans="2:4" x14ac:dyDescent="0.25">
      <c r="B350" s="187"/>
      <c r="C350" s="187"/>
      <c r="D350" s="187"/>
    </row>
    <row r="351" spans="2:4" x14ac:dyDescent="0.25">
      <c r="B351" s="187"/>
      <c r="C351" s="187"/>
      <c r="D351" s="187"/>
    </row>
    <row r="352" spans="2:4" x14ac:dyDescent="0.25">
      <c r="B352" s="187"/>
      <c r="C352" s="187"/>
      <c r="D352" s="187"/>
    </row>
    <row r="353" spans="2:4" x14ac:dyDescent="0.25">
      <c r="B353" s="187"/>
      <c r="C353" s="187"/>
      <c r="D353" s="187"/>
    </row>
    <row r="354" spans="2:4" x14ac:dyDescent="0.25">
      <c r="B354" s="187"/>
      <c r="C354" s="187"/>
      <c r="D354" s="187"/>
    </row>
    <row r="355" spans="2:4" x14ac:dyDescent="0.25">
      <c r="B355" s="187"/>
      <c r="C355" s="187"/>
      <c r="D355" s="187"/>
    </row>
    <row r="356" spans="2:4" x14ac:dyDescent="0.25">
      <c r="B356" s="187"/>
      <c r="C356" s="187"/>
      <c r="D356" s="187"/>
    </row>
    <row r="357" spans="2:4" x14ac:dyDescent="0.25">
      <c r="B357" s="187"/>
      <c r="C357" s="187"/>
      <c r="D357" s="187"/>
    </row>
    <row r="358" spans="2:4" x14ac:dyDescent="0.25">
      <c r="B358" s="187"/>
      <c r="C358" s="187"/>
      <c r="D358" s="187"/>
    </row>
    <row r="359" spans="2:4" x14ac:dyDescent="0.25">
      <c r="B359" s="187"/>
      <c r="C359" s="187"/>
      <c r="D359" s="187"/>
    </row>
    <row r="360" spans="2:4" x14ac:dyDescent="0.25">
      <c r="B360" s="187"/>
      <c r="C360" s="187"/>
      <c r="D360" s="187"/>
    </row>
    <row r="361" spans="2:4" x14ac:dyDescent="0.25">
      <c r="B361" s="187"/>
      <c r="C361" s="187"/>
      <c r="D361" s="187"/>
    </row>
    <row r="362" spans="2:4" x14ac:dyDescent="0.25">
      <c r="B362" s="187"/>
      <c r="C362" s="187"/>
      <c r="D362" s="187"/>
    </row>
    <row r="363" spans="2:4" x14ac:dyDescent="0.25">
      <c r="B363" s="187"/>
      <c r="C363" s="187"/>
      <c r="D363" s="187"/>
    </row>
    <row r="364" spans="2:4" x14ac:dyDescent="0.25">
      <c r="B364" s="187"/>
      <c r="C364" s="187"/>
      <c r="D364" s="187"/>
    </row>
    <row r="365" spans="2:4" x14ac:dyDescent="0.25">
      <c r="B365" s="187"/>
      <c r="C365" s="187"/>
      <c r="D365" s="187"/>
    </row>
    <row r="366" spans="2:4" x14ac:dyDescent="0.25">
      <c r="B366" s="187"/>
      <c r="C366" s="187"/>
      <c r="D366" s="187"/>
    </row>
    <row r="367" spans="2:4" x14ac:dyDescent="0.25">
      <c r="B367" s="187"/>
      <c r="C367" s="187"/>
      <c r="D367" s="187"/>
    </row>
    <row r="368" spans="2:4" x14ac:dyDescent="0.25">
      <c r="B368" s="187"/>
      <c r="C368" s="187"/>
      <c r="D368" s="187"/>
    </row>
    <row r="369" spans="2:4" x14ac:dyDescent="0.25">
      <c r="B369" s="187"/>
      <c r="C369" s="187"/>
      <c r="D369" s="187"/>
    </row>
    <row r="370" spans="2:4" x14ac:dyDescent="0.25">
      <c r="B370" s="187"/>
      <c r="C370" s="187"/>
      <c r="D370" s="187"/>
    </row>
    <row r="371" spans="2:4" x14ac:dyDescent="0.25">
      <c r="B371" s="187"/>
      <c r="C371" s="187"/>
      <c r="D371" s="187"/>
    </row>
    <row r="372" spans="2:4" x14ac:dyDescent="0.25">
      <c r="B372" s="187"/>
      <c r="C372" s="187"/>
      <c r="D372" s="187"/>
    </row>
    <row r="373" spans="2:4" x14ac:dyDescent="0.25">
      <c r="B373" s="187"/>
      <c r="C373" s="187"/>
      <c r="D373" s="187"/>
    </row>
    <row r="374" spans="2:4" x14ac:dyDescent="0.25">
      <c r="B374" s="187"/>
      <c r="C374" s="187"/>
      <c r="D374" s="187"/>
    </row>
    <row r="375" spans="2:4" x14ac:dyDescent="0.25">
      <c r="B375" s="187"/>
      <c r="C375" s="187"/>
      <c r="D375" s="187"/>
    </row>
    <row r="376" spans="2:4" x14ac:dyDescent="0.25">
      <c r="B376" s="187"/>
      <c r="C376" s="187"/>
      <c r="D376" s="187"/>
    </row>
    <row r="377" spans="2:4" x14ac:dyDescent="0.25">
      <c r="B377" s="187"/>
      <c r="C377" s="187"/>
      <c r="D377" s="187"/>
    </row>
    <row r="378" spans="2:4" x14ac:dyDescent="0.25">
      <c r="B378" s="187"/>
      <c r="C378" s="187"/>
      <c r="D378" s="187"/>
    </row>
    <row r="379" spans="2:4" x14ac:dyDescent="0.25">
      <c r="B379" s="187"/>
      <c r="C379" s="187"/>
      <c r="D379" s="187"/>
    </row>
    <row r="380" spans="2:4" x14ac:dyDescent="0.25">
      <c r="B380" s="187"/>
      <c r="C380" s="187"/>
      <c r="D380" s="187"/>
    </row>
    <row r="381" spans="2:4" x14ac:dyDescent="0.25">
      <c r="B381" s="187"/>
      <c r="C381" s="187"/>
      <c r="D381" s="187"/>
    </row>
    <row r="382" spans="2:4" x14ac:dyDescent="0.25">
      <c r="B382" s="187"/>
      <c r="C382" s="187"/>
      <c r="D382" s="187"/>
    </row>
    <row r="383" spans="2:4" x14ac:dyDescent="0.25">
      <c r="B383" s="187"/>
      <c r="C383" s="187"/>
      <c r="D383" s="187"/>
    </row>
    <row r="384" spans="2:4" x14ac:dyDescent="0.25">
      <c r="B384" s="187"/>
      <c r="C384" s="187"/>
      <c r="D384" s="187"/>
    </row>
    <row r="385" spans="2:4" x14ac:dyDescent="0.25">
      <c r="B385" s="187"/>
      <c r="C385" s="187"/>
      <c r="D385" s="187"/>
    </row>
    <row r="386" spans="2:4" x14ac:dyDescent="0.25">
      <c r="B386" s="187"/>
      <c r="C386" s="187"/>
      <c r="D386" s="187"/>
    </row>
    <row r="387" spans="2:4" x14ac:dyDescent="0.25">
      <c r="B387" s="187"/>
      <c r="C387" s="187"/>
      <c r="D387" s="187"/>
    </row>
    <row r="388" spans="2:4" x14ac:dyDescent="0.25">
      <c r="B388" s="187"/>
      <c r="C388" s="187"/>
      <c r="D388" s="187"/>
    </row>
    <row r="389" spans="2:4" x14ac:dyDescent="0.25">
      <c r="B389" s="187"/>
      <c r="C389" s="187"/>
      <c r="D389" s="187"/>
    </row>
    <row r="390" spans="2:4" x14ac:dyDescent="0.25">
      <c r="B390" s="187"/>
      <c r="C390" s="187"/>
      <c r="D390" s="187"/>
    </row>
    <row r="391" spans="2:4" x14ac:dyDescent="0.25">
      <c r="B391" s="187"/>
      <c r="C391" s="187"/>
      <c r="D391" s="187"/>
    </row>
    <row r="392" spans="2:4" x14ac:dyDescent="0.25">
      <c r="B392" s="187"/>
      <c r="C392" s="187"/>
      <c r="D392" s="187"/>
    </row>
    <row r="393" spans="2:4" x14ac:dyDescent="0.25">
      <c r="B393" s="187"/>
      <c r="C393" s="187"/>
      <c r="D393" s="187"/>
    </row>
    <row r="394" spans="2:4" x14ac:dyDescent="0.25">
      <c r="B394" s="187"/>
      <c r="C394" s="187"/>
      <c r="D394" s="187"/>
    </row>
    <row r="395" spans="2:4" x14ac:dyDescent="0.25">
      <c r="B395" s="187"/>
      <c r="C395" s="187"/>
      <c r="D395" s="187"/>
    </row>
    <row r="396" spans="2:4" x14ac:dyDescent="0.25">
      <c r="B396" s="187"/>
      <c r="C396" s="187"/>
      <c r="D396" s="187"/>
    </row>
    <row r="397" spans="2:4" x14ac:dyDescent="0.25">
      <c r="B397" s="187"/>
      <c r="C397" s="187"/>
      <c r="D397" s="187"/>
    </row>
    <row r="398" spans="2:4" x14ac:dyDescent="0.25">
      <c r="B398" s="187"/>
      <c r="C398" s="187"/>
      <c r="D398" s="187"/>
    </row>
    <row r="399" spans="2:4" x14ac:dyDescent="0.25">
      <c r="B399" s="187"/>
      <c r="C399" s="187"/>
      <c r="D399" s="187"/>
    </row>
    <row r="400" spans="2:4" x14ac:dyDescent="0.25">
      <c r="B400" s="187"/>
      <c r="C400" s="187"/>
      <c r="D400" s="187"/>
    </row>
    <row r="401" spans="2:4" x14ac:dyDescent="0.25">
      <c r="B401" s="187"/>
      <c r="C401" s="187"/>
      <c r="D401" s="187"/>
    </row>
    <row r="402" spans="2:4" x14ac:dyDescent="0.25">
      <c r="B402" s="187"/>
      <c r="C402" s="187"/>
      <c r="D402" s="187"/>
    </row>
    <row r="403" spans="2:4" x14ac:dyDescent="0.25">
      <c r="B403" s="187"/>
      <c r="C403" s="187"/>
      <c r="D403" s="187"/>
    </row>
    <row r="404" spans="2:4" x14ac:dyDescent="0.25">
      <c r="B404" s="187"/>
      <c r="C404" s="187"/>
      <c r="D404" s="187"/>
    </row>
    <row r="405" spans="2:4" x14ac:dyDescent="0.25">
      <c r="B405" s="187"/>
      <c r="C405" s="187"/>
      <c r="D405" s="187"/>
    </row>
    <row r="406" spans="2:4" x14ac:dyDescent="0.25">
      <c r="B406" s="187"/>
      <c r="C406" s="187"/>
      <c r="D406" s="187"/>
    </row>
    <row r="407" spans="2:4" x14ac:dyDescent="0.25">
      <c r="B407" s="187"/>
      <c r="C407" s="187"/>
      <c r="D407" s="187"/>
    </row>
    <row r="408" spans="2:4" x14ac:dyDescent="0.25">
      <c r="B408" s="187"/>
      <c r="C408" s="187"/>
      <c r="D408" s="187"/>
    </row>
    <row r="409" spans="2:4" x14ac:dyDescent="0.25">
      <c r="B409" s="187"/>
      <c r="C409" s="187"/>
      <c r="D409" s="187"/>
    </row>
    <row r="410" spans="2:4" x14ac:dyDescent="0.25">
      <c r="B410" s="187"/>
      <c r="C410" s="187"/>
      <c r="D410" s="187"/>
    </row>
    <row r="411" spans="2:4" x14ac:dyDescent="0.25">
      <c r="B411" s="187"/>
      <c r="C411" s="187"/>
      <c r="D411" s="187"/>
    </row>
    <row r="412" spans="2:4" x14ac:dyDescent="0.25">
      <c r="B412" s="187"/>
      <c r="C412" s="187"/>
      <c r="D412" s="187"/>
    </row>
    <row r="413" spans="2:4" x14ac:dyDescent="0.25">
      <c r="B413" s="187"/>
      <c r="C413" s="187"/>
      <c r="D413" s="187"/>
    </row>
    <row r="414" spans="2:4" x14ac:dyDescent="0.25">
      <c r="B414" s="187"/>
      <c r="C414" s="187"/>
      <c r="D414" s="187"/>
    </row>
    <row r="415" spans="2:4" x14ac:dyDescent="0.25">
      <c r="B415" s="187"/>
      <c r="C415" s="187"/>
      <c r="D415" s="187"/>
    </row>
    <row r="416" spans="2:4" x14ac:dyDescent="0.25">
      <c r="B416" s="187"/>
      <c r="C416" s="187"/>
      <c r="D416" s="187"/>
    </row>
    <row r="417" spans="2:4" x14ac:dyDescent="0.25">
      <c r="B417" s="187"/>
      <c r="C417" s="187"/>
      <c r="D417" s="187"/>
    </row>
    <row r="418" spans="2:4" x14ac:dyDescent="0.25">
      <c r="B418" s="187"/>
      <c r="C418" s="187"/>
      <c r="D418" s="187"/>
    </row>
    <row r="419" spans="2:4" x14ac:dyDescent="0.25">
      <c r="B419" s="187"/>
      <c r="C419" s="187"/>
      <c r="D419" s="187"/>
    </row>
    <row r="420" spans="2:4" x14ac:dyDescent="0.25">
      <c r="B420" s="187"/>
      <c r="C420" s="187"/>
      <c r="D420" s="187"/>
    </row>
    <row r="421" spans="2:4" x14ac:dyDescent="0.25">
      <c r="B421" s="187"/>
      <c r="C421" s="187"/>
      <c r="D421" s="187"/>
    </row>
    <row r="422" spans="2:4" x14ac:dyDescent="0.25">
      <c r="B422" s="187"/>
      <c r="C422" s="187"/>
      <c r="D422" s="187"/>
    </row>
    <row r="423" spans="2:4" x14ac:dyDescent="0.25">
      <c r="B423" s="187"/>
      <c r="C423" s="187"/>
      <c r="D423" s="187"/>
    </row>
  </sheetData>
  <sheetProtection formatCells="0" formatColumns="0" formatRows="0" insertHyperlinks="0" sort="0" autoFilter="0" pivotTable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5DA4C-8C2C-44DE-BEA3-4893B06AE4AC}">
  <sheetPr codeName="Sheet4" filterMode="1"/>
  <dimension ref="A1:AZ439"/>
  <sheetViews>
    <sheetView workbookViewId="0">
      <selection activeCell="K230" sqref="K230"/>
    </sheetView>
  </sheetViews>
  <sheetFormatPr defaultRowHeight="15" x14ac:dyDescent="0.25"/>
  <cols>
    <col min="1" max="2" width="9.140625" style="103"/>
    <col min="3" max="3" width="21.5703125" style="103" customWidth="1"/>
    <col min="4" max="4" width="17.85546875" style="103" customWidth="1"/>
    <col min="5" max="5" width="8.7109375" style="103" customWidth="1"/>
    <col min="6" max="6" width="19.7109375" style="103" customWidth="1"/>
    <col min="7" max="7" width="13.5703125" style="103" customWidth="1"/>
    <col min="8" max="8" width="11.42578125" style="103" customWidth="1"/>
    <col min="9" max="9" width="12" style="103" bestFit="1" customWidth="1"/>
    <col min="10" max="10" width="9.140625" style="103"/>
    <col min="11" max="11" width="31.7109375" style="103" bestFit="1" customWidth="1"/>
    <col min="12" max="14" width="9.140625" style="103"/>
    <col min="15" max="15" width="10.85546875" style="103" customWidth="1"/>
    <col min="16" max="16" width="30.28515625" style="103" bestFit="1" customWidth="1"/>
    <col min="17" max="17" width="9.140625" style="103"/>
    <col min="18" max="18" width="10.28515625" style="103" bestFit="1" customWidth="1"/>
    <col min="19" max="29" width="9.140625" style="103"/>
    <col min="30" max="30" width="10.28515625" style="103" bestFit="1" customWidth="1"/>
    <col min="31" max="16384" width="9.140625" style="103"/>
  </cols>
  <sheetData>
    <row r="1" spans="1:52" ht="33" customHeight="1" thickBot="1" x14ac:dyDescent="0.3">
      <c r="C1" s="156" t="s">
        <v>426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127">
        <v>3</v>
      </c>
    </row>
    <row r="2" spans="1:52" x14ac:dyDescent="0.25">
      <c r="A2" s="103">
        <v>1</v>
      </c>
      <c r="B2" s="103">
        <v>2</v>
      </c>
      <c r="C2" s="103">
        <v>3</v>
      </c>
      <c r="D2" s="103">
        <v>4</v>
      </c>
      <c r="E2" s="103">
        <v>5</v>
      </c>
      <c r="F2" s="103">
        <v>6</v>
      </c>
      <c r="G2" s="103">
        <v>7</v>
      </c>
      <c r="H2" s="103">
        <v>8</v>
      </c>
      <c r="I2" s="103">
        <v>9</v>
      </c>
      <c r="J2" s="103">
        <v>10</v>
      </c>
      <c r="K2" s="103">
        <v>11</v>
      </c>
      <c r="L2" s="103">
        <v>12</v>
      </c>
      <c r="M2" s="103">
        <v>13</v>
      </c>
      <c r="N2" s="103">
        <v>14</v>
      </c>
      <c r="O2" s="103">
        <v>15</v>
      </c>
      <c r="P2" s="103">
        <v>16</v>
      </c>
      <c r="Q2" s="103">
        <v>17</v>
      </c>
      <c r="R2" s="103">
        <v>18</v>
      </c>
      <c r="S2" s="103">
        <v>19</v>
      </c>
      <c r="T2" s="103">
        <v>20</v>
      </c>
      <c r="U2" s="103">
        <v>21</v>
      </c>
      <c r="V2" s="103">
        <v>22</v>
      </c>
      <c r="W2" s="103">
        <v>23</v>
      </c>
      <c r="X2" s="103">
        <v>24</v>
      </c>
      <c r="Y2" s="103">
        <v>25</v>
      </c>
      <c r="Z2" s="103">
        <v>26</v>
      </c>
      <c r="AA2" s="103">
        <v>27</v>
      </c>
      <c r="AB2" s="103">
        <v>28</v>
      </c>
      <c r="AC2" s="103">
        <v>29</v>
      </c>
      <c r="AD2" s="103">
        <v>30</v>
      </c>
      <c r="AE2" s="103">
        <v>31</v>
      </c>
    </row>
    <row r="3" spans="1:52" ht="15.75" thickBot="1" x14ac:dyDescent="0.3">
      <c r="A3" s="124" t="s">
        <v>210</v>
      </c>
      <c r="B3" s="124" t="s">
        <v>76</v>
      </c>
      <c r="C3" s="124" t="s">
        <v>183</v>
      </c>
      <c r="D3" s="124" t="s">
        <v>204</v>
      </c>
      <c r="E3" s="378" t="s">
        <v>134</v>
      </c>
      <c r="F3" s="124" t="s">
        <v>207</v>
      </c>
      <c r="G3" s="292" t="s">
        <v>135</v>
      </c>
      <c r="H3" s="125" t="s">
        <v>63</v>
      </c>
      <c r="I3" s="125" t="s">
        <v>100</v>
      </c>
      <c r="J3" s="293" t="s">
        <v>136</v>
      </c>
      <c r="K3" s="293" t="s">
        <v>137</v>
      </c>
      <c r="L3" s="378" t="s">
        <v>138</v>
      </c>
      <c r="M3" s="378" t="s">
        <v>139</v>
      </c>
      <c r="N3" s="378" t="s">
        <v>140</v>
      </c>
      <c r="O3" s="378" t="s">
        <v>298</v>
      </c>
      <c r="P3" s="124" t="s">
        <v>215</v>
      </c>
      <c r="Q3" s="378" t="s">
        <v>208</v>
      </c>
      <c r="R3" s="124" t="s">
        <v>209</v>
      </c>
      <c r="S3" s="187" t="s">
        <v>299</v>
      </c>
      <c r="T3" s="103" t="s">
        <v>297</v>
      </c>
      <c r="U3" s="103" t="s">
        <v>282</v>
      </c>
      <c r="V3" s="103" t="s">
        <v>283</v>
      </c>
      <c r="W3" s="103" t="s">
        <v>432</v>
      </c>
      <c r="X3" s="103" t="s">
        <v>433</v>
      </c>
      <c r="Y3" s="103" t="s">
        <v>434</v>
      </c>
      <c r="Z3" s="103" t="s">
        <v>435</v>
      </c>
      <c r="AA3" s="103" t="s">
        <v>295</v>
      </c>
      <c r="AB3" s="103" t="s">
        <v>348</v>
      </c>
      <c r="AC3" s="379" t="s">
        <v>439</v>
      </c>
      <c r="AD3" s="379" t="s">
        <v>441</v>
      </c>
      <c r="AE3" s="379" t="s">
        <v>440</v>
      </c>
    </row>
    <row r="4" spans="1:52" ht="15.75" hidden="1" thickBot="1" x14ac:dyDescent="0.3">
      <c r="A4" s="124">
        <v>1</v>
      </c>
      <c r="B4" s="124">
        <f>VLOOKUP(E4,ishod_source!A:W,21,0)</f>
        <v>1</v>
      </c>
      <c r="C4" s="124" t="str">
        <f>VLOOKUP(E4,ishod_source!A:W,22,0)</f>
        <v>основное производственное здание</v>
      </c>
      <c r="D4" s="124" t="str">
        <f>VLOOKUP(E4,ishod_source!A:W,23,0)</f>
        <v>предварительная сортировка</v>
      </c>
      <c r="E4" s="126">
        <v>1</v>
      </c>
      <c r="F4" s="105">
        <f>VLOOKUP(E4,AG:AR,2,0)</f>
        <v>2</v>
      </c>
      <c r="G4" s="258">
        <v>303</v>
      </c>
      <c r="H4" s="263">
        <v>8.2750173010380631E-4</v>
      </c>
      <c r="I4" s="263">
        <v>1.2601196346020761E-2</v>
      </c>
      <c r="J4" s="264" t="s">
        <v>360</v>
      </c>
      <c r="K4" s="265" t="s">
        <v>315</v>
      </c>
      <c r="L4" s="264">
        <v>12</v>
      </c>
      <c r="M4" s="264">
        <v>365</v>
      </c>
      <c r="N4" s="264">
        <v>4380</v>
      </c>
      <c r="O4" s="124">
        <v>1</v>
      </c>
      <c r="P4" s="124" t="str">
        <f>D4</f>
        <v>предварительная сортировка</v>
      </c>
      <c r="Q4" s="124">
        <v>1</v>
      </c>
      <c r="R4" s="124">
        <f>VLOOKUP(E4,AG:AZ,13,0)</f>
        <v>13</v>
      </c>
      <c r="S4" s="103">
        <f>VLOOKUP(E4,ishod_source!A:X,24,0)</f>
        <v>1</v>
      </c>
      <c r="T4" s="150">
        <f>VLOOKUP(E4,AG:AR,10,0)</f>
        <v>10</v>
      </c>
      <c r="U4" s="123">
        <f>VLOOKUP(E4,AG:AR,9,0)</f>
        <v>9</v>
      </c>
      <c r="V4" s="106">
        <f>VLOOKUP(E4,AG:AZ,12,0)</f>
        <v>12</v>
      </c>
      <c r="W4" s="157">
        <f>VLOOKUP(E4,AG:AZ,17,0)</f>
        <v>17</v>
      </c>
      <c r="X4" s="157">
        <f>VLOOKUP(E4,AG:AZ,18,0)</f>
        <v>18</v>
      </c>
      <c r="Y4" s="157">
        <f>VLOOKUP(E4,AG:AZ,19,0)</f>
        <v>19</v>
      </c>
      <c r="Z4" s="157">
        <f>VLOOKUP(E4,AG:AZ,20,0)</f>
        <v>20</v>
      </c>
      <c r="AA4" s="106">
        <f>VLOOKUP(E4,AG:AR,11,0)</f>
        <v>11</v>
      </c>
      <c r="AB4" s="106">
        <f>VLOOKUP(E4,AG:AV,14,0)</f>
        <v>14</v>
      </c>
      <c r="AC4" s="106"/>
      <c r="AD4" s="106"/>
      <c r="AE4" s="103">
        <v>0</v>
      </c>
    </row>
    <row r="5" spans="1:52" ht="15.75" hidden="1" thickBot="1" x14ac:dyDescent="0.3">
      <c r="A5" s="124">
        <v>2</v>
      </c>
      <c r="B5" s="124">
        <f>VLOOKUP(E5,ishod_source!A:W,21,0)</f>
        <v>1</v>
      </c>
      <c r="C5" s="124" t="str">
        <f>VLOOKUP(E5,ishod_source!A:W,22,0)</f>
        <v>основное производственное здание</v>
      </c>
      <c r="D5" s="124" t="str">
        <f>VLOOKUP(E5,ishod_source!A:W,23,0)</f>
        <v>предварительная сортировка</v>
      </c>
      <c r="E5" s="126">
        <v>1</v>
      </c>
      <c r="F5" s="105">
        <f>VLOOKUP(E5,AG:AR,2,0)</f>
        <v>2</v>
      </c>
      <c r="G5" s="258">
        <v>410</v>
      </c>
      <c r="H5" s="263">
        <v>2.853967259786477E-2</v>
      </c>
      <c r="I5" s="263">
        <v>0.45001355752313171</v>
      </c>
      <c r="J5" s="264" t="s">
        <v>360</v>
      </c>
      <c r="K5" s="266" t="s">
        <v>315</v>
      </c>
      <c r="L5" s="264">
        <v>12</v>
      </c>
      <c r="M5" s="264">
        <v>365</v>
      </c>
      <c r="N5" s="264">
        <v>4380</v>
      </c>
      <c r="O5" s="124">
        <v>1</v>
      </c>
      <c r="P5" s="124" t="str">
        <f>D5</f>
        <v>предварительная сортировка</v>
      </c>
      <c r="Q5" s="124">
        <v>1</v>
      </c>
      <c r="R5" s="124">
        <f>VLOOKUP(E5,AG:AZ,13,0)</f>
        <v>13</v>
      </c>
      <c r="S5" s="103">
        <f>VLOOKUP(E5,ishod_source!A:X,24,0)</f>
        <v>1</v>
      </c>
      <c r="T5" s="150">
        <f>VLOOKUP(E5,AG:AR,10,0)</f>
        <v>10</v>
      </c>
      <c r="U5" s="123">
        <f>VLOOKUP(E5,AG:AR,9,0)</f>
        <v>9</v>
      </c>
      <c r="V5" s="106">
        <f>VLOOKUP(E5,AG:AZ,12,0)</f>
        <v>12</v>
      </c>
      <c r="W5" s="157">
        <f>VLOOKUP(E5,AG:AZ,17,0)</f>
        <v>17</v>
      </c>
      <c r="X5" s="157">
        <f>VLOOKUP(E5,AG:AZ,18,0)</f>
        <v>18</v>
      </c>
      <c r="Y5" s="157">
        <f>VLOOKUP(E5,AG:AZ,19,0)</f>
        <v>19</v>
      </c>
      <c r="Z5" s="157">
        <f>VLOOKUP(E5,AG:AZ,20,0)</f>
        <v>20</v>
      </c>
      <c r="AA5" s="106">
        <f>VLOOKUP(E5,AG:AR,11,0)</f>
        <v>11</v>
      </c>
      <c r="AB5" s="106">
        <f>VLOOKUP(E5,AG:AV,14,0)</f>
        <v>14</v>
      </c>
      <c r="AC5" s="106"/>
      <c r="AD5" s="106"/>
      <c r="AE5" s="103">
        <v>0</v>
      </c>
    </row>
    <row r="6" spans="1:52" ht="15.75" hidden="1" thickBot="1" x14ac:dyDescent="0.3">
      <c r="A6" s="124">
        <v>3</v>
      </c>
      <c r="B6" s="124">
        <f>VLOOKUP(E6,ishod_source!A:W,21,0)</f>
        <v>1</v>
      </c>
      <c r="C6" s="124" t="str">
        <f>VLOOKUP(E6,ishod_source!A:W,22,0)</f>
        <v>основное производственное здание</v>
      </c>
      <c r="D6" s="124" t="str">
        <f>VLOOKUP(E6,ishod_source!A:W,23,0)</f>
        <v>предварительная сортировка</v>
      </c>
      <c r="E6" s="126">
        <v>1</v>
      </c>
      <c r="F6" s="105">
        <f>VLOOKUP(E6,AG:AR,2,0)</f>
        <v>2</v>
      </c>
      <c r="G6" s="258">
        <v>333</v>
      </c>
      <c r="H6" s="264">
        <v>2.6231316725978652E-5</v>
      </c>
      <c r="I6" s="264">
        <v>4.1361540213523141E-4</v>
      </c>
      <c r="J6" s="264" t="s">
        <v>360</v>
      </c>
      <c r="K6" s="265" t="s">
        <v>315</v>
      </c>
      <c r="L6" s="264">
        <v>12</v>
      </c>
      <c r="M6" s="264">
        <v>365</v>
      </c>
      <c r="N6" s="264">
        <v>4380</v>
      </c>
      <c r="O6" s="124">
        <v>1</v>
      </c>
      <c r="P6" s="124" t="str">
        <f>D6</f>
        <v>предварительная сортировка</v>
      </c>
      <c r="Q6" s="124">
        <v>1</v>
      </c>
      <c r="R6" s="124">
        <f>VLOOKUP(E6,AG:AZ,13,0)</f>
        <v>13</v>
      </c>
      <c r="S6" s="103">
        <f>VLOOKUP(E6,ishod_source!A:X,24,0)</f>
        <v>1</v>
      </c>
      <c r="T6" s="150">
        <f>VLOOKUP(E6,AG:AR,10,0)</f>
        <v>10</v>
      </c>
      <c r="U6" s="123">
        <f>VLOOKUP(E6,AG:AR,9,0)</f>
        <v>9</v>
      </c>
      <c r="V6" s="106">
        <f>VLOOKUP(E6,AG:AZ,12,0)</f>
        <v>12</v>
      </c>
      <c r="W6" s="157">
        <f>VLOOKUP(E6,AG:AZ,17,0)</f>
        <v>17</v>
      </c>
      <c r="X6" s="157">
        <f>VLOOKUP(E6,AG:AZ,18,0)</f>
        <v>18</v>
      </c>
      <c r="Y6" s="157">
        <f>VLOOKUP(E6,AG:AZ,19,0)</f>
        <v>19</v>
      </c>
      <c r="Z6" s="157">
        <f>VLOOKUP(E6,AG:AZ,20,0)</f>
        <v>20</v>
      </c>
      <c r="AA6" s="106">
        <f>VLOOKUP(E6,AG:AR,11,0)</f>
        <v>11</v>
      </c>
      <c r="AB6" s="106">
        <f>VLOOKUP(E6,AG:AV,14,0)</f>
        <v>14</v>
      </c>
      <c r="AC6" s="106"/>
      <c r="AD6" s="106"/>
      <c r="AE6" s="103">
        <v>0</v>
      </c>
    </row>
    <row r="7" spans="1:52" ht="15.75" hidden="1" thickBot="1" x14ac:dyDescent="0.3">
      <c r="A7" s="124">
        <v>4</v>
      </c>
      <c r="B7" s="124">
        <f>VLOOKUP(E7,ishod_source!A:W,21,0)</f>
        <v>1</v>
      </c>
      <c r="C7" s="124" t="str">
        <f>VLOOKUP(E7,ishod_source!A:W,22,0)</f>
        <v>основное производственное здание</v>
      </c>
      <c r="D7" s="124" t="str">
        <f>VLOOKUP(E7,ishod_source!A:W,23,0)</f>
        <v>предварительная сортировка</v>
      </c>
      <c r="E7" s="126">
        <v>1</v>
      </c>
      <c r="F7" s="105">
        <f>VLOOKUP(E7,AG:AR,2,0)</f>
        <v>2</v>
      </c>
      <c r="G7" s="258">
        <v>602</v>
      </c>
      <c r="H7" s="263">
        <v>2.8329822064056941E-3</v>
      </c>
      <c r="I7" s="263">
        <v>4.467046343060499E-2</v>
      </c>
      <c r="J7" s="264" t="s">
        <v>360</v>
      </c>
      <c r="K7" s="265" t="s">
        <v>315</v>
      </c>
      <c r="L7" s="264">
        <v>12</v>
      </c>
      <c r="M7" s="264">
        <v>365</v>
      </c>
      <c r="N7" s="264">
        <v>4380</v>
      </c>
      <c r="O7" s="124">
        <v>1</v>
      </c>
      <c r="P7" s="124" t="str">
        <f>D7</f>
        <v>предварительная сортировка</v>
      </c>
      <c r="Q7" s="124">
        <v>1</v>
      </c>
      <c r="R7" s="124">
        <f>VLOOKUP(E7,AG:AZ,13,0)</f>
        <v>13</v>
      </c>
      <c r="S7" s="103">
        <f>VLOOKUP(E7,ishod_source!A:X,24,0)</f>
        <v>1</v>
      </c>
      <c r="T7" s="150">
        <f>VLOOKUP(E7,AG:AR,10,0)</f>
        <v>10</v>
      </c>
      <c r="U7" s="123">
        <f>VLOOKUP(E7,AG:AR,9,0)</f>
        <v>9</v>
      </c>
      <c r="V7" s="106">
        <f>VLOOKUP(E7,AG:AZ,12,0)</f>
        <v>12</v>
      </c>
      <c r="W7" s="157">
        <f>VLOOKUP(E7,AG:AZ,17,0)</f>
        <v>17</v>
      </c>
      <c r="X7" s="157">
        <f>VLOOKUP(E7,AG:AZ,18,0)</f>
        <v>18</v>
      </c>
      <c r="Y7" s="157">
        <f>VLOOKUP(E7,AG:AZ,19,0)</f>
        <v>19</v>
      </c>
      <c r="Z7" s="157">
        <f>VLOOKUP(E7,AG:AZ,20,0)</f>
        <v>20</v>
      </c>
      <c r="AA7" s="106">
        <f>VLOOKUP(E7,AG:AR,11,0)</f>
        <v>11</v>
      </c>
      <c r="AB7" s="106">
        <f>VLOOKUP(E7,AG:AV,14,0)</f>
        <v>14</v>
      </c>
      <c r="AC7" s="106"/>
      <c r="AD7" s="106"/>
      <c r="AE7" s="103">
        <v>0</v>
      </c>
    </row>
    <row r="8" spans="1:52" ht="15.75" hidden="1" thickBot="1" x14ac:dyDescent="0.3">
      <c r="A8" s="124">
        <v>5</v>
      </c>
      <c r="B8" s="124">
        <f>VLOOKUP(E8,ishod_source!A:W,21,0)</f>
        <v>1</v>
      </c>
      <c r="C8" s="124" t="str">
        <f>VLOOKUP(E8,ishod_source!A:W,22,0)</f>
        <v>основное производственное здание</v>
      </c>
      <c r="D8" s="124" t="str">
        <f>VLOOKUP(E8,ishod_source!A:W,23,0)</f>
        <v>предварительная сортировка</v>
      </c>
      <c r="E8" s="126">
        <v>1</v>
      </c>
      <c r="F8" s="105">
        <f>VLOOKUP(E8,AG:AR,2,0)</f>
        <v>2</v>
      </c>
      <c r="G8" s="258">
        <v>337</v>
      </c>
      <c r="H8" s="263">
        <v>3.8822348754448405E-4</v>
      </c>
      <c r="I8" s="263">
        <v>6.1215079516014244E-3</v>
      </c>
      <c r="J8" s="264" t="s">
        <v>360</v>
      </c>
      <c r="K8" s="265" t="s">
        <v>315</v>
      </c>
      <c r="L8" s="264">
        <v>12</v>
      </c>
      <c r="M8" s="264">
        <v>365</v>
      </c>
      <c r="N8" s="264">
        <v>4380</v>
      </c>
      <c r="O8" s="124">
        <v>1</v>
      </c>
      <c r="P8" s="124" t="str">
        <f>D8</f>
        <v>предварительная сортировка</v>
      </c>
      <c r="Q8" s="124">
        <v>1</v>
      </c>
      <c r="R8" s="124">
        <f>VLOOKUP(E8,AG:AZ,13,0)</f>
        <v>13</v>
      </c>
      <c r="S8" s="103">
        <f>VLOOKUP(E8,ishod_source!A:X,24,0)</f>
        <v>1</v>
      </c>
      <c r="T8" s="150">
        <f>VLOOKUP(E8,AG:AR,10,0)</f>
        <v>10</v>
      </c>
      <c r="U8" s="123">
        <f>VLOOKUP(E8,AG:AR,9,0)</f>
        <v>9</v>
      </c>
      <c r="V8" s="106">
        <f>VLOOKUP(E8,AG:AZ,12,0)</f>
        <v>12</v>
      </c>
      <c r="W8" s="157">
        <f>VLOOKUP(E8,AG:AZ,17,0)</f>
        <v>17</v>
      </c>
      <c r="X8" s="157">
        <f>VLOOKUP(E8,AG:AZ,18,0)</f>
        <v>18</v>
      </c>
      <c r="Y8" s="157">
        <f>VLOOKUP(E8,AG:AZ,19,0)</f>
        <v>19</v>
      </c>
      <c r="Z8" s="157">
        <f>VLOOKUP(E8,AG:AZ,20,0)</f>
        <v>20</v>
      </c>
      <c r="AA8" s="106">
        <f>VLOOKUP(E8,AG:AR,11,0)</f>
        <v>11</v>
      </c>
      <c r="AB8" s="106">
        <f>VLOOKUP(E8,AG:AV,14,0)</f>
        <v>14</v>
      </c>
      <c r="AC8" s="106"/>
      <c r="AD8" s="106"/>
      <c r="AE8" s="103">
        <v>0</v>
      </c>
    </row>
    <row r="9" spans="1:52" ht="15.75" hidden="1" thickBot="1" x14ac:dyDescent="0.3">
      <c r="A9" s="124">
        <v>6</v>
      </c>
      <c r="B9" s="124">
        <f>VLOOKUP(E9,ishod_source!A:W,21,0)</f>
        <v>1</v>
      </c>
      <c r="C9" s="124" t="str">
        <f>VLOOKUP(E9,ishod_source!A:W,22,0)</f>
        <v>основное производственное здание</v>
      </c>
      <c r="D9" s="124" t="str">
        <f>VLOOKUP(E9,ishod_source!A:W,23,0)</f>
        <v>предварительная сортировка</v>
      </c>
      <c r="E9" s="126">
        <v>1</v>
      </c>
      <c r="F9" s="105">
        <f>VLOOKUP(E9,AG:AR,2,0)</f>
        <v>2</v>
      </c>
      <c r="G9" s="259">
        <v>2902</v>
      </c>
      <c r="H9" s="263">
        <v>2.6231316725978649E-3</v>
      </c>
      <c r="I9" s="263">
        <v>4.1361540213523146E-2</v>
      </c>
      <c r="J9" s="264" t="s">
        <v>360</v>
      </c>
      <c r="K9" s="265" t="s">
        <v>315</v>
      </c>
      <c r="L9" s="264">
        <v>12</v>
      </c>
      <c r="M9" s="264">
        <v>365</v>
      </c>
      <c r="N9" s="264">
        <v>4380</v>
      </c>
      <c r="O9" s="124">
        <v>1</v>
      </c>
      <c r="P9" s="124" t="str">
        <f>D9</f>
        <v>предварительная сортировка</v>
      </c>
      <c r="Q9" s="124">
        <v>1</v>
      </c>
      <c r="R9" s="124">
        <f>VLOOKUP(E9,AG:AZ,13,0)</f>
        <v>13</v>
      </c>
      <c r="S9" s="103">
        <f>VLOOKUP(E9,ishod_source!A:X,24,0)</f>
        <v>1</v>
      </c>
      <c r="T9" s="150">
        <f>VLOOKUP(E9,AG:AR,10,0)</f>
        <v>10</v>
      </c>
      <c r="U9" s="123">
        <f>VLOOKUP(E9,AG:AR,9,0)</f>
        <v>9</v>
      </c>
      <c r="V9" s="106">
        <f>VLOOKUP(E9,AG:AZ,12,0)</f>
        <v>12</v>
      </c>
      <c r="W9" s="157">
        <f>VLOOKUP(E9,AG:AZ,17,0)</f>
        <v>17</v>
      </c>
      <c r="X9" s="157">
        <f>VLOOKUP(E9,AG:AZ,18,0)</f>
        <v>18</v>
      </c>
      <c r="Y9" s="157">
        <f>VLOOKUP(E9,AG:AZ,19,0)</f>
        <v>19</v>
      </c>
      <c r="Z9" s="157">
        <f>VLOOKUP(E9,AG:AZ,20,0)</f>
        <v>20</v>
      </c>
      <c r="AA9" s="106">
        <f>VLOOKUP(E9,AG:AR,11,0)</f>
        <v>11</v>
      </c>
      <c r="AB9" s="106">
        <f>VLOOKUP(E9,AG:AV,14,0)</f>
        <v>14</v>
      </c>
      <c r="AC9" s="106"/>
      <c r="AD9" s="106"/>
      <c r="AE9" s="103">
        <v>0</v>
      </c>
    </row>
    <row r="10" spans="1:52" ht="15.75" hidden="1" thickBot="1" x14ac:dyDescent="0.3">
      <c r="A10" s="124">
        <v>7</v>
      </c>
      <c r="B10" s="124">
        <f>VLOOKUP(E10,ishod_source!A:W,21,0)</f>
        <v>1</v>
      </c>
      <c r="C10" s="124" t="str">
        <f>VLOOKUP(E10,ishod_source!A:W,22,0)</f>
        <v>основное производственное здание</v>
      </c>
      <c r="D10" s="124" t="str">
        <f>VLOOKUP(E10,ishod_source!A:W,23,0)</f>
        <v>основная сортировка:линия А</v>
      </c>
      <c r="E10" s="126">
        <v>2</v>
      </c>
      <c r="F10" s="105" t="str">
        <f>VLOOKUP(E10,AG:AR,2,0)</f>
        <v>труба</v>
      </c>
      <c r="G10" s="259">
        <v>303</v>
      </c>
      <c r="H10" s="263">
        <v>3.252765957446809E-4</v>
      </c>
      <c r="I10" s="263">
        <v>5.1289613617021288E-3</v>
      </c>
      <c r="J10" s="264" t="s">
        <v>361</v>
      </c>
      <c r="K10" s="267" t="s">
        <v>362</v>
      </c>
      <c r="L10" s="264">
        <v>12</v>
      </c>
      <c r="M10" s="264">
        <v>365</v>
      </c>
      <c r="N10" s="264">
        <v>4380</v>
      </c>
      <c r="O10" s="124">
        <v>1</v>
      </c>
      <c r="P10" s="124" t="str">
        <f>D10</f>
        <v>основная сортировка:линия А</v>
      </c>
      <c r="Q10" s="124">
        <v>1</v>
      </c>
      <c r="R10" s="124">
        <f>VLOOKUP(E10,AG:AZ,13,0)</f>
        <v>2</v>
      </c>
      <c r="S10" s="103">
        <f>VLOOKUP(E10,ishod_source!A:X,24,0)</f>
        <v>1</v>
      </c>
      <c r="T10" s="150">
        <f>VLOOKUP(E10,AG:AR,10,0)</f>
        <v>4.55</v>
      </c>
      <c r="U10" s="123">
        <f>VLOOKUP(E10,AG:AR,9,0)</f>
        <v>1.08</v>
      </c>
      <c r="V10" s="106">
        <f>VLOOKUP(E10,AG:AZ,12,0)</f>
        <v>16</v>
      </c>
      <c r="W10" s="157">
        <f>VLOOKUP(E10,AG:AZ,17,0)</f>
        <v>1236187</v>
      </c>
      <c r="X10" s="157">
        <f>VLOOKUP(E10,AG:AZ,18,0)</f>
        <v>407912</v>
      </c>
      <c r="Y10" s="157">
        <f>VLOOKUP(E10,AG:AZ,19,0)</f>
        <v>0</v>
      </c>
      <c r="Z10" s="157">
        <f>VLOOKUP(E10,AG:AZ,20,0)</f>
        <v>0</v>
      </c>
      <c r="AA10" s="106">
        <f>VLOOKUP(E10,AG:AR,11,0)</f>
        <v>0</v>
      </c>
      <c r="AB10" s="106" t="str">
        <f>VLOOKUP(E10,AG:AV,14,0)</f>
        <v>0,32*0,82</v>
      </c>
      <c r="AC10" s="106"/>
      <c r="AD10" s="106"/>
      <c r="AE10" s="103">
        <v>0</v>
      </c>
    </row>
    <row r="11" spans="1:52" ht="15.75" hidden="1" thickBot="1" x14ac:dyDescent="0.3">
      <c r="A11" s="124">
        <v>8</v>
      </c>
      <c r="B11" s="124">
        <f>VLOOKUP(E11,ishod_source!A:W,21,0)</f>
        <v>1</v>
      </c>
      <c r="C11" s="124" t="str">
        <f>VLOOKUP(E11,ishod_source!A:W,22,0)</f>
        <v>основное производственное здание</v>
      </c>
      <c r="D11" s="124" t="str">
        <f>VLOOKUP(E11,ishod_source!A:W,23,0)</f>
        <v>основная сортировка:линия А</v>
      </c>
      <c r="E11" s="126">
        <v>2</v>
      </c>
      <c r="F11" s="105" t="str">
        <f>VLOOKUP(E11,AG:AR,2,0)</f>
        <v>труба</v>
      </c>
      <c r="G11" s="259">
        <v>410</v>
      </c>
      <c r="H11" s="263">
        <v>2.7038617021276599E-2</v>
      </c>
      <c r="I11" s="263">
        <v>0.42634491319148948</v>
      </c>
      <c r="J11" s="264" t="s">
        <v>361</v>
      </c>
      <c r="K11" s="264" t="s">
        <v>362</v>
      </c>
      <c r="L11" s="264">
        <v>12</v>
      </c>
      <c r="M11" s="264">
        <v>365</v>
      </c>
      <c r="N11" s="264">
        <v>4380</v>
      </c>
      <c r="O11" s="124">
        <v>1</v>
      </c>
      <c r="P11" s="124" t="str">
        <f>D11</f>
        <v>основная сортировка:линия А</v>
      </c>
      <c r="Q11" s="124">
        <v>1</v>
      </c>
      <c r="R11" s="124">
        <f>VLOOKUP(E11,AG:AZ,13,0)</f>
        <v>2</v>
      </c>
      <c r="S11" s="103">
        <f>VLOOKUP(E11,ishod_source!A:X,24,0)</f>
        <v>1</v>
      </c>
      <c r="T11" s="150">
        <f>VLOOKUP(E11,AG:AR,10,0)</f>
        <v>4.55</v>
      </c>
      <c r="U11" s="123">
        <f>VLOOKUP(E11,AG:AR,9,0)</f>
        <v>1.08</v>
      </c>
      <c r="V11" s="106">
        <f>VLOOKUP(E11,AG:AZ,12,0)</f>
        <v>16</v>
      </c>
      <c r="W11" s="157">
        <f>VLOOKUP(E11,AG:AZ,17,0)</f>
        <v>1236187</v>
      </c>
      <c r="X11" s="157">
        <f>VLOOKUP(E11,AG:AZ,18,0)</f>
        <v>407912</v>
      </c>
      <c r="Y11" s="157">
        <f>VLOOKUP(E11,AG:AZ,19,0)</f>
        <v>0</v>
      </c>
      <c r="Z11" s="157">
        <f>VLOOKUP(E11,AG:AZ,20,0)</f>
        <v>0</v>
      </c>
      <c r="AA11" s="106">
        <f>VLOOKUP(E11,AG:AR,11,0)</f>
        <v>0</v>
      </c>
      <c r="AB11" s="106" t="str">
        <f>VLOOKUP(E11,AG:AV,14,0)</f>
        <v>0,32*0,82</v>
      </c>
      <c r="AC11" s="106"/>
      <c r="AD11" s="106"/>
      <c r="AE11" s="103">
        <v>0</v>
      </c>
    </row>
    <row r="12" spans="1:52" ht="15.75" hidden="1" thickBot="1" x14ac:dyDescent="0.3">
      <c r="A12" s="124">
        <v>9</v>
      </c>
      <c r="B12" s="124">
        <f>VLOOKUP(E12,ishod_source!A:W,21,0)</f>
        <v>1</v>
      </c>
      <c r="C12" s="124" t="str">
        <f>VLOOKUP(E12,ishod_source!A:W,22,0)</f>
        <v>основное производственное здание</v>
      </c>
      <c r="D12" s="124" t="str">
        <f>VLOOKUP(E12,ishod_source!A:W,23,0)</f>
        <v>основная сортировка:линия А</v>
      </c>
      <c r="E12" s="126">
        <v>2</v>
      </c>
      <c r="F12" s="105" t="str">
        <f>VLOOKUP(E12,AG:AR,2,0)</f>
        <v>труба</v>
      </c>
      <c r="G12" s="259">
        <v>333</v>
      </c>
      <c r="H12" s="264">
        <v>2.5412234042553197E-5</v>
      </c>
      <c r="I12" s="264">
        <v>4.007001063829788E-4</v>
      </c>
      <c r="J12" s="264" t="s">
        <v>361</v>
      </c>
      <c r="K12" s="264" t="s">
        <v>362</v>
      </c>
      <c r="L12" s="264">
        <v>12</v>
      </c>
      <c r="M12" s="264">
        <v>365</v>
      </c>
      <c r="N12" s="264">
        <v>4380</v>
      </c>
      <c r="O12" s="124">
        <v>1</v>
      </c>
      <c r="P12" s="124" t="str">
        <f>D12</f>
        <v>основная сортировка:линия А</v>
      </c>
      <c r="Q12" s="124">
        <v>1</v>
      </c>
      <c r="R12" s="124">
        <f>VLOOKUP(E12,AG:AZ,13,0)</f>
        <v>2</v>
      </c>
      <c r="S12" s="103">
        <f>VLOOKUP(E12,ishod_source!A:X,24,0)</f>
        <v>1</v>
      </c>
      <c r="T12" s="150">
        <f>VLOOKUP(E12,AG:AR,10,0)</f>
        <v>4.55</v>
      </c>
      <c r="U12" s="123">
        <f>VLOOKUP(E12,AG:AR,9,0)</f>
        <v>1.08</v>
      </c>
      <c r="V12" s="106">
        <f>VLOOKUP(E12,AG:AZ,12,0)</f>
        <v>16</v>
      </c>
      <c r="W12" s="157">
        <f>VLOOKUP(E12,AG:AZ,17,0)</f>
        <v>1236187</v>
      </c>
      <c r="X12" s="157">
        <f>VLOOKUP(E12,AG:AZ,18,0)</f>
        <v>407912</v>
      </c>
      <c r="Y12" s="157">
        <f>VLOOKUP(E12,AG:AZ,19,0)</f>
        <v>0</v>
      </c>
      <c r="Z12" s="157">
        <f>VLOOKUP(E12,AG:AZ,20,0)</f>
        <v>0</v>
      </c>
      <c r="AA12" s="106">
        <f>VLOOKUP(E12,AG:AR,11,0)</f>
        <v>0</v>
      </c>
      <c r="AB12" s="106" t="str">
        <f>VLOOKUP(E12,AG:AV,14,0)</f>
        <v>0,32*0,82</v>
      </c>
      <c r="AC12" s="106"/>
      <c r="AD12" s="106"/>
      <c r="AE12" s="103">
        <v>0</v>
      </c>
    </row>
    <row r="13" spans="1:52" ht="15.75" hidden="1" thickBot="1" x14ac:dyDescent="0.3">
      <c r="A13" s="124">
        <v>10</v>
      </c>
      <c r="B13" s="124">
        <f>VLOOKUP(E13,ishod_source!A:W,21,0)</f>
        <v>1</v>
      </c>
      <c r="C13" s="124" t="str">
        <f>VLOOKUP(E13,ishod_source!A:W,22,0)</f>
        <v>основное производственное здание</v>
      </c>
      <c r="D13" s="124" t="str">
        <f>VLOOKUP(E13,ishod_source!A:W,23,0)</f>
        <v>основная сортировка:линия А</v>
      </c>
      <c r="E13" s="126">
        <v>2</v>
      </c>
      <c r="F13" s="105" t="str">
        <f>VLOOKUP(E13,AG:AR,2,0)</f>
        <v>труба</v>
      </c>
      <c r="G13" s="259">
        <v>602</v>
      </c>
      <c r="H13" s="263">
        <v>8.7822072538860105E-4</v>
      </c>
      <c r="I13" s="263">
        <v>1.1855297434196893E-2</v>
      </c>
      <c r="J13" s="264" t="s">
        <v>361</v>
      </c>
      <c r="K13" s="264" t="s">
        <v>362</v>
      </c>
      <c r="L13" s="264">
        <v>12</v>
      </c>
      <c r="M13" s="264">
        <v>365</v>
      </c>
      <c r="N13" s="264">
        <v>4380</v>
      </c>
      <c r="O13" s="124">
        <v>1</v>
      </c>
      <c r="P13" s="124" t="str">
        <f>D13</f>
        <v>основная сортировка:линия А</v>
      </c>
      <c r="Q13" s="124">
        <v>1</v>
      </c>
      <c r="R13" s="124">
        <f>VLOOKUP(E13,AG:AZ,13,0)</f>
        <v>2</v>
      </c>
      <c r="S13" s="103">
        <f>VLOOKUP(E13,ishod_source!A:X,24,0)</f>
        <v>1</v>
      </c>
      <c r="T13" s="150">
        <f>VLOOKUP(E13,AG:AR,10,0)</f>
        <v>4.55</v>
      </c>
      <c r="U13" s="123">
        <f>VLOOKUP(E13,AG:AR,9,0)</f>
        <v>1.08</v>
      </c>
      <c r="V13" s="106">
        <f>VLOOKUP(E13,AG:AZ,12,0)</f>
        <v>16</v>
      </c>
      <c r="W13" s="157">
        <f>VLOOKUP(E13,AG:AZ,17,0)</f>
        <v>1236187</v>
      </c>
      <c r="X13" s="157">
        <f>VLOOKUP(E13,AG:AZ,18,0)</f>
        <v>407912</v>
      </c>
      <c r="Y13" s="157">
        <f>VLOOKUP(E13,AG:AZ,19,0)</f>
        <v>0</v>
      </c>
      <c r="Z13" s="157">
        <f>VLOOKUP(E13,AG:AZ,20,0)</f>
        <v>0</v>
      </c>
      <c r="AA13" s="106">
        <f>VLOOKUP(E13,AG:AR,11,0)</f>
        <v>0</v>
      </c>
      <c r="AB13" s="106" t="str">
        <f>VLOOKUP(E13,AG:AV,14,0)</f>
        <v>0,32*0,82</v>
      </c>
      <c r="AC13" s="106"/>
      <c r="AD13" s="106"/>
      <c r="AE13" s="103">
        <v>0</v>
      </c>
      <c r="AG13" s="103">
        <v>1</v>
      </c>
      <c r="AH13" s="103">
        <v>2</v>
      </c>
      <c r="AI13" s="103">
        <v>3</v>
      </c>
      <c r="AJ13" s="103">
        <v>4</v>
      </c>
      <c r="AK13" s="103">
        <v>5</v>
      </c>
      <c r="AL13" s="103">
        <v>6</v>
      </c>
      <c r="AM13" s="103">
        <v>7</v>
      </c>
      <c r="AN13" s="103">
        <v>8</v>
      </c>
      <c r="AO13" s="103">
        <v>9</v>
      </c>
      <c r="AP13" s="103">
        <v>10</v>
      </c>
      <c r="AQ13" s="103">
        <v>11</v>
      </c>
      <c r="AR13" s="103">
        <v>12</v>
      </c>
      <c r="AS13" s="103">
        <v>13</v>
      </c>
      <c r="AT13" s="103">
        <v>14</v>
      </c>
      <c r="AU13" s="103">
        <v>15</v>
      </c>
      <c r="AV13" s="103">
        <v>16</v>
      </c>
      <c r="AW13" s="103">
        <v>17</v>
      </c>
      <c r="AX13" s="103">
        <v>18</v>
      </c>
      <c r="AY13" s="103">
        <v>19</v>
      </c>
      <c r="AZ13" s="103">
        <v>20</v>
      </c>
    </row>
    <row r="14" spans="1:52" ht="15.75" hidden="1" thickBot="1" x14ac:dyDescent="0.3">
      <c r="A14" s="124">
        <v>11</v>
      </c>
      <c r="B14" s="124">
        <f>VLOOKUP(E14,ishod_source!A:W,21,0)</f>
        <v>1</v>
      </c>
      <c r="C14" s="124" t="str">
        <f>VLOOKUP(E14,ishod_source!A:W,22,0)</f>
        <v>основное производственное здание</v>
      </c>
      <c r="D14" s="124" t="str">
        <f>VLOOKUP(E14,ishod_source!A:W,23,0)</f>
        <v>основная сортировка:линия А</v>
      </c>
      <c r="E14" s="126">
        <v>2</v>
      </c>
      <c r="F14" s="105" t="str">
        <f>VLOOKUP(E14,AG:AR,2,0)</f>
        <v>труба</v>
      </c>
      <c r="G14" s="259">
        <v>337</v>
      </c>
      <c r="H14" s="268">
        <v>4.1676063829787236E-4</v>
      </c>
      <c r="I14" s="268">
        <v>6.5714817446808514E-3</v>
      </c>
      <c r="J14" s="264" t="s">
        <v>361</v>
      </c>
      <c r="K14" s="264" t="s">
        <v>362</v>
      </c>
      <c r="L14" s="264">
        <v>12</v>
      </c>
      <c r="M14" s="264">
        <v>365</v>
      </c>
      <c r="N14" s="264">
        <v>4380</v>
      </c>
      <c r="O14" s="124">
        <v>1</v>
      </c>
      <c r="P14" s="124" t="str">
        <f>D14</f>
        <v>основная сортировка:линия А</v>
      </c>
      <c r="Q14" s="124">
        <v>1</v>
      </c>
      <c r="R14" s="124">
        <f>VLOOKUP(E14,AG:AZ,13,0)</f>
        <v>2</v>
      </c>
      <c r="S14" s="103">
        <f>VLOOKUP(E14,ishod_source!A:X,24,0)</f>
        <v>1</v>
      </c>
      <c r="T14" s="150">
        <f>VLOOKUP(E14,AG:AR,10,0)</f>
        <v>4.55</v>
      </c>
      <c r="U14" s="123">
        <f>VLOOKUP(E14,AG:AR,9,0)</f>
        <v>1.08</v>
      </c>
      <c r="V14" s="106">
        <f>VLOOKUP(E14,AG:AZ,12,0)</f>
        <v>16</v>
      </c>
      <c r="W14" s="157">
        <f>VLOOKUP(E14,AG:AZ,17,0)</f>
        <v>1236187</v>
      </c>
      <c r="X14" s="157">
        <f>VLOOKUP(E14,AG:AZ,18,0)</f>
        <v>407912</v>
      </c>
      <c r="Y14" s="157">
        <f>VLOOKUP(E14,AG:AZ,19,0)</f>
        <v>0</v>
      </c>
      <c r="Z14" s="157">
        <f>VLOOKUP(E14,AG:AZ,20,0)</f>
        <v>0</v>
      </c>
      <c r="AA14" s="106">
        <f>VLOOKUP(E14,AG:AR,11,0)</f>
        <v>0</v>
      </c>
      <c r="AB14" s="106" t="str">
        <f>VLOOKUP(E14,AG:AV,14,0)</f>
        <v>0,32*0,82</v>
      </c>
      <c r="AC14" s="106"/>
      <c r="AD14" s="106"/>
      <c r="AE14" s="103">
        <v>0</v>
      </c>
      <c r="AG14" s="103" t="s">
        <v>76</v>
      </c>
      <c r="AH14" s="103" t="s">
        <v>359</v>
      </c>
      <c r="AI14" s="103" t="s">
        <v>138</v>
      </c>
      <c r="AJ14" s="103" t="s">
        <v>347</v>
      </c>
      <c r="AK14" s="103" t="s">
        <v>140</v>
      </c>
      <c r="AL14" s="103" t="s">
        <v>348</v>
      </c>
      <c r="AM14" s="103" t="s">
        <v>349</v>
      </c>
      <c r="AN14" s="103" t="s">
        <v>349</v>
      </c>
      <c r="AO14" s="103" t="s">
        <v>350</v>
      </c>
      <c r="AP14" s="103" t="s">
        <v>351</v>
      </c>
      <c r="AQ14" s="103" t="s">
        <v>352</v>
      </c>
      <c r="AR14" s="103" t="s">
        <v>353</v>
      </c>
      <c r="AS14" s="103" t="s">
        <v>209</v>
      </c>
      <c r="AT14" s="103" t="s">
        <v>436</v>
      </c>
      <c r="AW14" s="103" t="s">
        <v>432</v>
      </c>
      <c r="AX14" s="103" t="s">
        <v>433</v>
      </c>
      <c r="AY14" s="103" t="s">
        <v>434</v>
      </c>
      <c r="AZ14" s="103" t="s">
        <v>435</v>
      </c>
    </row>
    <row r="15" spans="1:52" ht="15.75" hidden="1" thickBot="1" x14ac:dyDescent="0.3">
      <c r="A15" s="124">
        <v>12</v>
      </c>
      <c r="B15" s="124">
        <f>VLOOKUP(E15,ishod_source!A:W,21,0)</f>
        <v>1</v>
      </c>
      <c r="C15" s="124" t="str">
        <f>VLOOKUP(E15,ishod_source!A:W,22,0)</f>
        <v>основное производственное здание</v>
      </c>
      <c r="D15" s="124" t="str">
        <f>VLOOKUP(E15,ishod_source!A:W,23,0)</f>
        <v>основная сортировка:линия А</v>
      </c>
      <c r="E15" s="126">
        <v>2</v>
      </c>
      <c r="F15" s="105" t="str">
        <f>VLOOKUP(E15,AG:AR,2,0)</f>
        <v>труба</v>
      </c>
      <c r="G15" s="260">
        <v>2902</v>
      </c>
      <c r="H15" s="264">
        <v>2.8461702127659575E-3</v>
      </c>
      <c r="I15" s="264">
        <v>4.4878411914893619E-2</v>
      </c>
      <c r="J15" s="264" t="s">
        <v>361</v>
      </c>
      <c r="K15" s="267" t="s">
        <v>362</v>
      </c>
      <c r="L15" s="264">
        <v>12</v>
      </c>
      <c r="M15" s="264">
        <v>365</v>
      </c>
      <c r="N15" s="264">
        <v>4380</v>
      </c>
      <c r="O15" s="124">
        <v>1</v>
      </c>
      <c r="P15" s="124" t="str">
        <f>D15</f>
        <v>основная сортировка:линия А</v>
      </c>
      <c r="Q15" s="124">
        <v>1</v>
      </c>
      <c r="R15" s="124">
        <f>VLOOKUP(E15,AG:AZ,13,0)</f>
        <v>2</v>
      </c>
      <c r="S15" s="103">
        <f>VLOOKUP(E15,ishod_source!A:X,24,0)</f>
        <v>1</v>
      </c>
      <c r="T15" s="150">
        <f>VLOOKUP(E15,AG:AR,10,0)</f>
        <v>4.55</v>
      </c>
      <c r="U15" s="123">
        <f>VLOOKUP(E15,AG:AR,9,0)</f>
        <v>1.08</v>
      </c>
      <c r="V15" s="106">
        <f>VLOOKUP(E15,AG:AZ,12,0)</f>
        <v>16</v>
      </c>
      <c r="W15" s="157">
        <f>VLOOKUP(E15,AG:AZ,17,0)</f>
        <v>1236187</v>
      </c>
      <c r="X15" s="157">
        <f>VLOOKUP(E15,AG:AZ,18,0)</f>
        <v>407912</v>
      </c>
      <c r="Y15" s="157">
        <f>VLOOKUP(E15,AG:AZ,19,0)</f>
        <v>0</v>
      </c>
      <c r="Z15" s="157">
        <f>VLOOKUP(E15,AG:AZ,20,0)</f>
        <v>0</v>
      </c>
      <c r="AA15" s="106">
        <f>VLOOKUP(E15,AG:AR,11,0)</f>
        <v>0</v>
      </c>
      <c r="AB15" s="106" t="str">
        <f>VLOOKUP(E15,AG:AV,14,0)</f>
        <v>0,32*0,82</v>
      </c>
      <c r="AC15" s="106"/>
      <c r="AD15" s="106"/>
      <c r="AE15" s="103">
        <v>0</v>
      </c>
      <c r="AG15" s="103">
        <v>1</v>
      </c>
      <c r="AH15" s="103" t="s">
        <v>324</v>
      </c>
      <c r="AI15" s="103">
        <v>12</v>
      </c>
      <c r="AJ15" s="103">
        <v>365</v>
      </c>
      <c r="AK15" s="103">
        <v>4380</v>
      </c>
      <c r="AL15" s="103">
        <v>0</v>
      </c>
      <c r="AM15" s="103">
        <v>0.32</v>
      </c>
      <c r="AN15" s="103">
        <v>0.82</v>
      </c>
      <c r="AO15" s="103">
        <v>1.1100000000000001</v>
      </c>
      <c r="AP15" s="103">
        <v>4.63</v>
      </c>
      <c r="AQ15" s="103">
        <v>0</v>
      </c>
      <c r="AR15" s="103">
        <v>16</v>
      </c>
      <c r="AS15" s="103">
        <v>2</v>
      </c>
      <c r="AT15" s="103" t="s">
        <v>437</v>
      </c>
      <c r="AU15" s="103">
        <v>0.32</v>
      </c>
      <c r="AV15" s="103">
        <v>0.82</v>
      </c>
      <c r="AW15" s="103">
        <v>1236188</v>
      </c>
      <c r="AX15" s="103">
        <v>407912</v>
      </c>
      <c r="AY15" s="103">
        <v>0</v>
      </c>
      <c r="AZ15" s="103">
        <v>0</v>
      </c>
    </row>
    <row r="16" spans="1:52" ht="15.75" hidden="1" thickBot="1" x14ac:dyDescent="0.3">
      <c r="A16" s="124">
        <v>13</v>
      </c>
      <c r="B16" s="124">
        <f>VLOOKUP(E16,ishod_source!A:W,21,0)</f>
        <v>1</v>
      </c>
      <c r="C16" s="124" t="str">
        <f>VLOOKUP(E16,ishod_source!A:W,22,0)</f>
        <v>основное производственное здание</v>
      </c>
      <c r="D16" s="124" t="str">
        <f>VLOOKUP(E16,ishod_source!A:W,23,0)</f>
        <v>основная сортировка:линия Б</v>
      </c>
      <c r="E16" s="126">
        <v>3</v>
      </c>
      <c r="F16" s="105" t="str">
        <f>VLOOKUP(E16,AG:AR,2,0)</f>
        <v>труба</v>
      </c>
      <c r="G16" s="261">
        <v>303</v>
      </c>
      <c r="H16" s="264">
        <v>9.2395647668393774E-4</v>
      </c>
      <c r="I16" s="264">
        <v>1.4357801583419691E-2</v>
      </c>
      <c r="J16" s="264" t="s">
        <v>363</v>
      </c>
      <c r="K16" s="265" t="s">
        <v>364</v>
      </c>
      <c r="L16" s="264">
        <v>12</v>
      </c>
      <c r="M16" s="264">
        <v>365</v>
      </c>
      <c r="N16" s="264">
        <v>4380</v>
      </c>
      <c r="O16" s="124">
        <v>1</v>
      </c>
      <c r="P16" s="124" t="str">
        <f>D16</f>
        <v>основная сортировка:линия Б</v>
      </c>
      <c r="Q16" s="124">
        <v>1</v>
      </c>
      <c r="R16" s="124">
        <f>VLOOKUP(E16,AG:AZ,13,0)</f>
        <v>2</v>
      </c>
      <c r="S16" s="103">
        <f>VLOOKUP(E16,ishod_source!A:X,24,0)</f>
        <v>1</v>
      </c>
      <c r="T16" s="150">
        <f>VLOOKUP(E16,AG:AR,10,0)</f>
        <v>4.88</v>
      </c>
      <c r="U16" s="123">
        <f>VLOOKUP(E16,AG:AR,9,0)</f>
        <v>1.1599999999999999</v>
      </c>
      <c r="V16" s="106">
        <f>VLOOKUP(E16,AG:AZ,12,0)</f>
        <v>16</v>
      </c>
      <c r="W16" s="157">
        <f>VLOOKUP(E16,AG:AZ,17,0)</f>
        <v>1236186</v>
      </c>
      <c r="X16" s="157">
        <f>VLOOKUP(E16,AG:AZ,18,0)</f>
        <v>407913</v>
      </c>
      <c r="Y16" s="157">
        <f>VLOOKUP(E16,AG:AZ,19,0)</f>
        <v>0</v>
      </c>
      <c r="Z16" s="157">
        <f>VLOOKUP(E16,AG:AZ,20,0)</f>
        <v>0</v>
      </c>
      <c r="AA16" s="106">
        <f>VLOOKUP(E16,AG:AR,11,0)</f>
        <v>0</v>
      </c>
      <c r="AB16" s="106" t="str">
        <f>VLOOKUP(E16,AG:AV,14,0)</f>
        <v>0,32*0,82</v>
      </c>
      <c r="AC16" s="106"/>
      <c r="AD16" s="106"/>
      <c r="AE16" s="103">
        <v>0</v>
      </c>
      <c r="AG16" s="103">
        <v>2</v>
      </c>
      <c r="AH16" s="103" t="s">
        <v>324</v>
      </c>
      <c r="AI16" s="103">
        <v>12</v>
      </c>
      <c r="AJ16" s="103">
        <v>365</v>
      </c>
      <c r="AK16" s="103">
        <v>4380</v>
      </c>
      <c r="AL16" s="103">
        <v>0</v>
      </c>
      <c r="AM16" s="103">
        <v>0.32</v>
      </c>
      <c r="AN16" s="103">
        <v>0.82</v>
      </c>
      <c r="AO16" s="103">
        <v>1.08</v>
      </c>
      <c r="AP16" s="103">
        <v>4.55</v>
      </c>
      <c r="AQ16" s="103">
        <v>0</v>
      </c>
      <c r="AR16" s="103">
        <v>16</v>
      </c>
      <c r="AS16" s="103">
        <v>2</v>
      </c>
      <c r="AT16" s="103" t="s">
        <v>437</v>
      </c>
      <c r="AU16" s="103">
        <v>0.32</v>
      </c>
      <c r="AV16" s="103">
        <v>0.82</v>
      </c>
      <c r="AW16" s="103">
        <v>1236187</v>
      </c>
      <c r="AX16" s="103">
        <v>407912</v>
      </c>
      <c r="AY16" s="103">
        <v>0</v>
      </c>
      <c r="AZ16" s="103">
        <v>0</v>
      </c>
    </row>
    <row r="17" spans="1:52" ht="15.75" hidden="1" thickBot="1" x14ac:dyDescent="0.3">
      <c r="A17" s="124">
        <v>14</v>
      </c>
      <c r="B17" s="124">
        <f>VLOOKUP(E17,ishod_source!A:W,21,0)</f>
        <v>1</v>
      </c>
      <c r="C17" s="124" t="str">
        <f>VLOOKUP(E17,ishod_source!A:W,22,0)</f>
        <v>основное производственное здание</v>
      </c>
      <c r="D17" s="124" t="str">
        <f>VLOOKUP(E17,ishod_source!A:W,23,0)</f>
        <v>основная сортировка:линия Б</v>
      </c>
      <c r="E17" s="126">
        <v>3</v>
      </c>
      <c r="F17" s="105" t="str">
        <f>VLOOKUP(E17,AG:AR,2,0)</f>
        <v>труба</v>
      </c>
      <c r="G17" s="261">
        <v>410</v>
      </c>
      <c r="H17" s="264">
        <v>2.5383191489361703E-2</v>
      </c>
      <c r="I17" s="264">
        <v>0.40024216340425528</v>
      </c>
      <c r="J17" s="264" t="s">
        <v>363</v>
      </c>
      <c r="K17" s="265" t="s">
        <v>364</v>
      </c>
      <c r="L17" s="264">
        <v>12</v>
      </c>
      <c r="M17" s="264">
        <v>365</v>
      </c>
      <c r="N17" s="264">
        <v>4380</v>
      </c>
      <c r="O17" s="124">
        <v>1</v>
      </c>
      <c r="P17" s="124" t="str">
        <f>D17</f>
        <v>основная сортировка:линия Б</v>
      </c>
      <c r="Q17" s="124">
        <v>1</v>
      </c>
      <c r="R17" s="124">
        <f>VLOOKUP(E17,AG:AZ,13,0)</f>
        <v>2</v>
      </c>
      <c r="S17" s="103">
        <f>VLOOKUP(E17,ishod_source!A:X,24,0)</f>
        <v>1</v>
      </c>
      <c r="T17" s="150">
        <f>VLOOKUP(E17,AG:AR,10,0)</f>
        <v>4.88</v>
      </c>
      <c r="U17" s="123">
        <f>VLOOKUP(E17,AG:AR,9,0)</f>
        <v>1.1599999999999999</v>
      </c>
      <c r="V17" s="106">
        <f>VLOOKUP(E17,AG:AZ,12,0)</f>
        <v>16</v>
      </c>
      <c r="W17" s="157">
        <f>VLOOKUP(E17,AG:AZ,17,0)</f>
        <v>1236186</v>
      </c>
      <c r="X17" s="157">
        <f>VLOOKUP(E17,AG:AZ,18,0)</f>
        <v>407913</v>
      </c>
      <c r="Y17" s="157">
        <f>VLOOKUP(E17,AG:AZ,19,0)</f>
        <v>0</v>
      </c>
      <c r="Z17" s="157">
        <f>VLOOKUP(E17,AG:AZ,20,0)</f>
        <v>0</v>
      </c>
      <c r="AA17" s="106">
        <f>VLOOKUP(E17,AG:AR,11,0)</f>
        <v>0</v>
      </c>
      <c r="AB17" s="106" t="str">
        <f>VLOOKUP(E17,AG:AV,14,0)</f>
        <v>0,32*0,82</v>
      </c>
      <c r="AC17" s="106"/>
      <c r="AD17" s="106"/>
      <c r="AE17" s="103">
        <v>0</v>
      </c>
      <c r="AG17" s="103">
        <v>3</v>
      </c>
      <c r="AH17" s="103" t="s">
        <v>324</v>
      </c>
      <c r="AI17" s="103">
        <v>12</v>
      </c>
      <c r="AJ17" s="103">
        <v>365</v>
      </c>
      <c r="AK17" s="103">
        <v>4380</v>
      </c>
      <c r="AL17" s="103">
        <v>0</v>
      </c>
      <c r="AM17" s="103">
        <v>0.32</v>
      </c>
      <c r="AN17" s="103">
        <v>0.82</v>
      </c>
      <c r="AO17" s="103">
        <v>1.1599999999999999</v>
      </c>
      <c r="AP17" s="103">
        <v>4.88</v>
      </c>
      <c r="AQ17" s="103">
        <v>0</v>
      </c>
      <c r="AR17" s="103">
        <v>16</v>
      </c>
      <c r="AS17" s="103">
        <v>2</v>
      </c>
      <c r="AT17" s="103" t="s">
        <v>437</v>
      </c>
      <c r="AU17" s="103">
        <v>0.32</v>
      </c>
      <c r="AV17" s="103">
        <v>0.82</v>
      </c>
      <c r="AW17" s="103">
        <v>1236186</v>
      </c>
      <c r="AX17" s="103">
        <v>407913</v>
      </c>
      <c r="AY17" s="103">
        <v>0</v>
      </c>
      <c r="AZ17" s="103">
        <v>0</v>
      </c>
    </row>
    <row r="18" spans="1:52" ht="15.75" hidden="1" thickBot="1" x14ac:dyDescent="0.3">
      <c r="A18" s="124">
        <v>15</v>
      </c>
      <c r="B18" s="124">
        <f>VLOOKUP(E18,ishod_source!A:W,21,0)</f>
        <v>1</v>
      </c>
      <c r="C18" s="124" t="str">
        <f>VLOOKUP(E18,ishod_source!A:W,22,0)</f>
        <v>основное производственное здание</v>
      </c>
      <c r="D18" s="124" t="str">
        <f>VLOOKUP(E18,ishod_source!A:W,23,0)</f>
        <v>основная сортировка:линия Б</v>
      </c>
      <c r="E18" s="126">
        <v>3</v>
      </c>
      <c r="F18" s="105" t="str">
        <f>VLOOKUP(E18,AG:AR,2,0)</f>
        <v>труба</v>
      </c>
      <c r="G18" s="261">
        <v>333</v>
      </c>
      <c r="H18" s="264">
        <v>2.7590425531914893E-5</v>
      </c>
      <c r="I18" s="264">
        <v>4.350458297872341E-4</v>
      </c>
      <c r="J18" s="264" t="s">
        <v>363</v>
      </c>
      <c r="K18" s="265" t="s">
        <v>364</v>
      </c>
      <c r="L18" s="264">
        <v>12</v>
      </c>
      <c r="M18" s="264">
        <v>365</v>
      </c>
      <c r="N18" s="264">
        <v>4380</v>
      </c>
      <c r="O18" s="124">
        <v>1</v>
      </c>
      <c r="P18" s="124" t="str">
        <f>D18</f>
        <v>основная сортировка:линия Б</v>
      </c>
      <c r="Q18" s="124">
        <v>1</v>
      </c>
      <c r="R18" s="124">
        <f>VLOOKUP(E18,AG:AZ,13,0)</f>
        <v>2</v>
      </c>
      <c r="S18" s="103">
        <f>VLOOKUP(E18,ishod_source!A:X,24,0)</f>
        <v>1</v>
      </c>
      <c r="T18" s="150">
        <f>VLOOKUP(E18,AG:AR,10,0)</f>
        <v>4.88</v>
      </c>
      <c r="U18" s="123">
        <f>VLOOKUP(E18,AG:AR,9,0)</f>
        <v>1.1599999999999999</v>
      </c>
      <c r="V18" s="106">
        <f>VLOOKUP(E18,AG:AZ,12,0)</f>
        <v>16</v>
      </c>
      <c r="W18" s="157">
        <f>VLOOKUP(E18,AG:AZ,17,0)</f>
        <v>1236186</v>
      </c>
      <c r="X18" s="157">
        <f>VLOOKUP(E18,AG:AZ,18,0)</f>
        <v>407913</v>
      </c>
      <c r="Y18" s="157">
        <f>VLOOKUP(E18,AG:AZ,19,0)</f>
        <v>0</v>
      </c>
      <c r="Z18" s="157">
        <f>VLOOKUP(E18,AG:AZ,20,0)</f>
        <v>0</v>
      </c>
      <c r="AA18" s="106">
        <f>VLOOKUP(E18,AG:AR,11,0)</f>
        <v>0</v>
      </c>
      <c r="AB18" s="106" t="str">
        <f>VLOOKUP(E18,AG:AV,14,0)</f>
        <v>0,32*0,82</v>
      </c>
      <c r="AC18" s="106"/>
      <c r="AD18" s="106"/>
      <c r="AE18" s="103">
        <v>0</v>
      </c>
      <c r="AG18" s="103">
        <v>4</v>
      </c>
      <c r="AH18" s="103" t="s">
        <v>324</v>
      </c>
      <c r="AI18" s="103">
        <v>12</v>
      </c>
      <c r="AJ18" s="103">
        <v>365</v>
      </c>
      <c r="AK18" s="103">
        <v>4380</v>
      </c>
      <c r="AL18" s="103">
        <v>0</v>
      </c>
      <c r="AM18" s="103">
        <v>0.94</v>
      </c>
      <c r="AN18" s="103">
        <v>1.95</v>
      </c>
      <c r="AO18" s="103">
        <v>9.3699999999999992</v>
      </c>
      <c r="AP18" s="103">
        <v>5.6</v>
      </c>
      <c r="AQ18" s="103">
        <v>0</v>
      </c>
      <c r="AR18" s="103">
        <v>16</v>
      </c>
      <c r="AS18" s="103">
        <v>2</v>
      </c>
      <c r="AT18" s="103" t="s">
        <v>438</v>
      </c>
      <c r="AU18" s="103">
        <v>0.94</v>
      </c>
      <c r="AV18" s="103">
        <v>1.95</v>
      </c>
      <c r="AW18" s="103">
        <v>1236163</v>
      </c>
      <c r="AX18" s="103">
        <v>407912</v>
      </c>
      <c r="AY18" s="103">
        <v>0</v>
      </c>
      <c r="AZ18" s="103">
        <v>0</v>
      </c>
    </row>
    <row r="19" spans="1:52" ht="15.75" hidden="1" thickBot="1" x14ac:dyDescent="0.3">
      <c r="A19" s="124">
        <v>16</v>
      </c>
      <c r="B19" s="124">
        <f>VLOOKUP(E19,ishod_source!A:W,21,0)</f>
        <v>1</v>
      </c>
      <c r="C19" s="124" t="str">
        <f>VLOOKUP(E19,ishod_source!A:W,22,0)</f>
        <v>основное производственное здание</v>
      </c>
      <c r="D19" s="124" t="str">
        <f>VLOOKUP(E19,ishod_source!A:W,23,0)</f>
        <v>основная сортировка:линия Б</v>
      </c>
      <c r="E19" s="126">
        <v>3</v>
      </c>
      <c r="F19" s="105" t="str">
        <f>VLOOKUP(E19,AG:AR,2,0)</f>
        <v>труба</v>
      </c>
      <c r="G19" s="261">
        <v>602</v>
      </c>
      <c r="H19" s="264">
        <v>1.4347021276595745E-3</v>
      </c>
      <c r="I19" s="264">
        <v>2.2622383148936168E-2</v>
      </c>
      <c r="J19" s="264" t="s">
        <v>363</v>
      </c>
      <c r="K19" s="265" t="s">
        <v>364</v>
      </c>
      <c r="L19" s="264">
        <v>12</v>
      </c>
      <c r="M19" s="264">
        <v>365</v>
      </c>
      <c r="N19" s="264">
        <v>4380</v>
      </c>
      <c r="O19" s="124">
        <v>1</v>
      </c>
      <c r="P19" s="124" t="str">
        <f>D19</f>
        <v>основная сортировка:линия Б</v>
      </c>
      <c r="Q19" s="124">
        <v>1</v>
      </c>
      <c r="R19" s="124">
        <f>VLOOKUP(E19,AG:AZ,13,0)</f>
        <v>2</v>
      </c>
      <c r="S19" s="103">
        <f>VLOOKUP(E19,ishod_source!A:X,24,0)</f>
        <v>1</v>
      </c>
      <c r="T19" s="150">
        <f>VLOOKUP(E19,AG:AR,10,0)</f>
        <v>4.88</v>
      </c>
      <c r="U19" s="123">
        <f>VLOOKUP(E19,AG:AR,9,0)</f>
        <v>1.1599999999999999</v>
      </c>
      <c r="V19" s="106">
        <f>VLOOKUP(E19,AG:AZ,12,0)</f>
        <v>16</v>
      </c>
      <c r="W19" s="157">
        <f>VLOOKUP(E19,AG:AZ,17,0)</f>
        <v>1236186</v>
      </c>
      <c r="X19" s="157">
        <f>VLOOKUP(E19,AG:AZ,18,0)</f>
        <v>407913</v>
      </c>
      <c r="Y19" s="157">
        <f>VLOOKUP(E19,AG:AZ,19,0)</f>
        <v>0</v>
      </c>
      <c r="Z19" s="157">
        <f>VLOOKUP(E19,AG:AZ,20,0)</f>
        <v>0</v>
      </c>
      <c r="AA19" s="106">
        <f>VLOOKUP(E19,AG:AR,11,0)</f>
        <v>0</v>
      </c>
      <c r="AB19" s="106" t="str">
        <f>VLOOKUP(E19,AG:AV,14,0)</f>
        <v>0,32*0,82</v>
      </c>
      <c r="AC19" s="106"/>
      <c r="AD19" s="106"/>
      <c r="AE19" s="103">
        <v>0</v>
      </c>
      <c r="AG19" s="103">
        <v>5</v>
      </c>
      <c r="AH19" s="103" t="s">
        <v>354</v>
      </c>
      <c r="AI19" s="103">
        <v>24</v>
      </c>
      <c r="AJ19" s="103">
        <v>217</v>
      </c>
      <c r="AK19" s="103">
        <v>5208</v>
      </c>
      <c r="AL19" s="103">
        <v>0.15</v>
      </c>
      <c r="AM19" s="103">
        <v>0</v>
      </c>
      <c r="AN19" s="103">
        <v>0</v>
      </c>
      <c r="AO19" s="103">
        <v>0.05</v>
      </c>
      <c r="AP19" s="103">
        <v>19.239999999999998</v>
      </c>
      <c r="AQ19" s="103">
        <v>0</v>
      </c>
      <c r="AR19" s="103">
        <v>74</v>
      </c>
      <c r="AS19" s="103">
        <v>9</v>
      </c>
      <c r="AT19" s="103">
        <v>0.15</v>
      </c>
      <c r="AU19" s="103">
        <v>0</v>
      </c>
      <c r="AV19" s="103">
        <v>0</v>
      </c>
      <c r="AW19" s="103">
        <v>1236243</v>
      </c>
      <c r="AX19" s="103">
        <v>407916</v>
      </c>
      <c r="AY19" s="103">
        <v>0</v>
      </c>
      <c r="AZ19" s="103">
        <v>0</v>
      </c>
    </row>
    <row r="20" spans="1:52" ht="15.75" hidden="1" thickBot="1" x14ac:dyDescent="0.3">
      <c r="A20" s="124">
        <v>17</v>
      </c>
      <c r="B20" s="124">
        <f>VLOOKUP(E20,ishod_source!A:W,21,0)</f>
        <v>1</v>
      </c>
      <c r="C20" s="124" t="str">
        <f>VLOOKUP(E20,ishod_source!A:W,22,0)</f>
        <v>основное производственное здание</v>
      </c>
      <c r="D20" s="124" t="str">
        <f>VLOOKUP(E20,ishod_source!A:W,23,0)</f>
        <v>основная сортировка:линия Б</v>
      </c>
      <c r="E20" s="124">
        <v>3</v>
      </c>
      <c r="F20" s="105" t="str">
        <f>VLOOKUP(E20,AG:AR,2,0)</f>
        <v>труба</v>
      </c>
      <c r="G20" s="261">
        <v>337</v>
      </c>
      <c r="H20" s="264">
        <v>3.8626595744680847E-4</v>
      </c>
      <c r="I20" s="264">
        <v>6.090641617021276E-3</v>
      </c>
      <c r="J20" s="264" t="s">
        <v>363</v>
      </c>
      <c r="K20" s="269" t="s">
        <v>364</v>
      </c>
      <c r="L20" s="264">
        <v>12</v>
      </c>
      <c r="M20" s="264">
        <v>365</v>
      </c>
      <c r="N20" s="264">
        <v>4380</v>
      </c>
      <c r="O20" s="124">
        <v>1</v>
      </c>
      <c r="P20" s="124" t="str">
        <f>D20</f>
        <v>основная сортировка:линия Б</v>
      </c>
      <c r="Q20" s="124">
        <v>1</v>
      </c>
      <c r="R20" s="124">
        <f>VLOOKUP(E20,AG:AZ,13,0)</f>
        <v>2</v>
      </c>
      <c r="S20" s="103">
        <f>VLOOKUP(E20,ishod_source!A:X,24,0)</f>
        <v>1</v>
      </c>
      <c r="T20" s="150">
        <f>VLOOKUP(E20,AG:AR,10,0)</f>
        <v>4.88</v>
      </c>
      <c r="U20" s="123">
        <f>VLOOKUP(E20,AG:AR,9,0)</f>
        <v>1.1599999999999999</v>
      </c>
      <c r="V20" s="106">
        <f>VLOOKUP(E20,AG:AZ,12,0)</f>
        <v>16</v>
      </c>
      <c r="W20" s="157">
        <f>VLOOKUP(E20,AG:AZ,17,0)</f>
        <v>1236186</v>
      </c>
      <c r="X20" s="157">
        <f>VLOOKUP(E20,AG:AZ,18,0)</f>
        <v>407913</v>
      </c>
      <c r="Y20" s="157">
        <f>VLOOKUP(E20,AG:AZ,19,0)</f>
        <v>0</v>
      </c>
      <c r="Z20" s="157">
        <f>VLOOKUP(E20,AG:AZ,20,0)</f>
        <v>0</v>
      </c>
      <c r="AA20" s="106">
        <f>VLOOKUP(E20,AG:AR,11,0)</f>
        <v>0</v>
      </c>
      <c r="AB20" s="106" t="str">
        <f>VLOOKUP(E20,AG:AV,14,0)</f>
        <v>0,32*0,82</v>
      </c>
      <c r="AC20" s="106"/>
      <c r="AD20" s="106"/>
      <c r="AE20" s="103">
        <v>0</v>
      </c>
      <c r="AG20" s="103">
        <v>6</v>
      </c>
      <c r="AH20" s="103" t="s">
        <v>354</v>
      </c>
      <c r="AI20" s="103">
        <v>24</v>
      </c>
      <c r="AJ20" s="103">
        <v>217</v>
      </c>
      <c r="AK20" s="103">
        <v>5208</v>
      </c>
      <c r="AL20" s="103">
        <v>0.15</v>
      </c>
      <c r="AM20" s="103">
        <v>0</v>
      </c>
      <c r="AN20" s="103">
        <v>0</v>
      </c>
      <c r="AO20" s="103">
        <v>0.05</v>
      </c>
      <c r="AP20" s="103">
        <v>19.809999999999999</v>
      </c>
      <c r="AQ20" s="103">
        <v>0</v>
      </c>
      <c r="AR20" s="103">
        <v>74</v>
      </c>
      <c r="AS20" s="103">
        <v>9</v>
      </c>
      <c r="AT20" s="103">
        <v>0.15</v>
      </c>
      <c r="AU20" s="103">
        <v>0</v>
      </c>
      <c r="AV20" s="103">
        <v>0</v>
      </c>
      <c r="AW20" s="103">
        <v>1236244</v>
      </c>
      <c r="AX20" s="103">
        <v>407909</v>
      </c>
      <c r="AY20" s="103">
        <v>0</v>
      </c>
      <c r="AZ20" s="103">
        <v>0</v>
      </c>
    </row>
    <row r="21" spans="1:52" ht="15.75" hidden="1" thickBot="1" x14ac:dyDescent="0.3">
      <c r="A21" s="124">
        <v>18</v>
      </c>
      <c r="B21" s="124">
        <f>VLOOKUP(E21,ishod_source!A:W,21,0)</f>
        <v>1</v>
      </c>
      <c r="C21" s="124" t="str">
        <f>VLOOKUP(E21,ishod_source!A:W,22,0)</f>
        <v>основное производственное здание</v>
      </c>
      <c r="D21" s="124" t="str">
        <f>VLOOKUP(E21,ishod_source!A:W,23,0)</f>
        <v>основная сортировка:линия Б</v>
      </c>
      <c r="E21" s="124">
        <v>3</v>
      </c>
      <c r="F21" s="105" t="str">
        <f>VLOOKUP(E21,AG:AR,2,0)</f>
        <v>труба</v>
      </c>
      <c r="G21" s="261">
        <v>2902</v>
      </c>
      <c r="H21" s="264">
        <v>2.4279574468085109E-3</v>
      </c>
      <c r="I21" s="264">
        <v>3.8284033021276601E-2</v>
      </c>
      <c r="J21" s="264" t="s">
        <v>363</v>
      </c>
      <c r="K21" s="265" t="s">
        <v>364</v>
      </c>
      <c r="L21" s="264">
        <v>12</v>
      </c>
      <c r="M21" s="264">
        <v>365</v>
      </c>
      <c r="N21" s="264">
        <v>4380</v>
      </c>
      <c r="O21" s="124">
        <v>1</v>
      </c>
      <c r="P21" s="124" t="str">
        <f>D21</f>
        <v>основная сортировка:линия Б</v>
      </c>
      <c r="Q21" s="124">
        <v>1</v>
      </c>
      <c r="R21" s="124">
        <f>VLOOKUP(E21,AG:AZ,13,0)</f>
        <v>2</v>
      </c>
      <c r="S21" s="103">
        <f>VLOOKUP(E21,ishod_source!A:X,24,0)</f>
        <v>1</v>
      </c>
      <c r="T21" s="150">
        <f>VLOOKUP(E21,AG:AR,10,0)</f>
        <v>4.88</v>
      </c>
      <c r="U21" s="123">
        <f>VLOOKUP(E21,AG:AR,9,0)</f>
        <v>1.1599999999999999</v>
      </c>
      <c r="V21" s="106">
        <f>VLOOKUP(E21,AG:AZ,12,0)</f>
        <v>16</v>
      </c>
      <c r="W21" s="157">
        <f>VLOOKUP(E21,AG:AZ,17,0)</f>
        <v>1236186</v>
      </c>
      <c r="X21" s="157">
        <f>VLOOKUP(E21,AG:AZ,18,0)</f>
        <v>407913</v>
      </c>
      <c r="Y21" s="157">
        <f>VLOOKUP(E21,AG:AZ,19,0)</f>
        <v>0</v>
      </c>
      <c r="Z21" s="157">
        <f>VLOOKUP(E21,AG:AZ,20,0)</f>
        <v>0</v>
      </c>
      <c r="AA21" s="106">
        <f>VLOOKUP(E21,AG:AR,11,0)</f>
        <v>0</v>
      </c>
      <c r="AB21" s="106" t="str">
        <f>VLOOKUP(E21,AG:AV,14,0)</f>
        <v>0,32*0,82</v>
      </c>
      <c r="AC21" s="106"/>
      <c r="AD21" s="106"/>
      <c r="AE21" s="103">
        <v>0</v>
      </c>
      <c r="AG21" s="103">
        <v>7</v>
      </c>
      <c r="AH21" s="103" t="s">
        <v>324</v>
      </c>
      <c r="AI21" s="103">
        <v>24</v>
      </c>
      <c r="AJ21" s="103">
        <v>217</v>
      </c>
      <c r="AK21" s="103">
        <v>5208</v>
      </c>
      <c r="AL21" s="103">
        <v>0.3</v>
      </c>
      <c r="AM21" s="103">
        <v>0</v>
      </c>
      <c r="AN21" s="103">
        <v>0</v>
      </c>
      <c r="AO21" s="103">
        <v>0.51</v>
      </c>
      <c r="AP21" s="103">
        <v>7.22</v>
      </c>
      <c r="AQ21" s="103">
        <v>0</v>
      </c>
      <c r="AR21" s="103">
        <v>140</v>
      </c>
      <c r="AS21" s="103">
        <v>10</v>
      </c>
      <c r="AT21" s="103">
        <v>0.3</v>
      </c>
      <c r="AU21" s="103">
        <v>0</v>
      </c>
      <c r="AV21" s="103">
        <v>0</v>
      </c>
      <c r="AW21" s="103">
        <v>1236125</v>
      </c>
      <c r="AX21" s="103">
        <v>407832</v>
      </c>
      <c r="AY21" s="103">
        <v>0</v>
      </c>
      <c r="AZ21" s="103">
        <v>0</v>
      </c>
    </row>
    <row r="22" spans="1:52" ht="15.75" hidden="1" thickBot="1" x14ac:dyDescent="0.3">
      <c r="A22" s="124">
        <v>19</v>
      </c>
      <c r="B22" s="124">
        <f>VLOOKUP(E22,ishod_source!A:W,21,0)</f>
        <v>1</v>
      </c>
      <c r="C22" s="124" t="str">
        <f>VLOOKUP(E22,ishod_source!A:W,22,0)</f>
        <v>основное производственное здание</v>
      </c>
      <c r="D22" s="124" t="str">
        <f>VLOOKUP(E22,ishod_source!A:W,23,0)</f>
        <v>линия перегрузки ТКО</v>
      </c>
      <c r="E22" s="124">
        <v>4</v>
      </c>
      <c r="F22" s="105" t="str">
        <f>VLOOKUP(E22,AG:AR,2,0)</f>
        <v>труба</v>
      </c>
      <c r="G22" s="261">
        <v>303</v>
      </c>
      <c r="H22" s="264">
        <v>2.3933627586206901E-3</v>
      </c>
      <c r="I22" s="264">
        <v>3.5042933693793112E-2</v>
      </c>
      <c r="J22" s="264" t="s">
        <v>365</v>
      </c>
      <c r="K22" s="265" t="s">
        <v>325</v>
      </c>
      <c r="L22" s="264">
        <v>12</v>
      </c>
      <c r="M22" s="264">
        <v>365</v>
      </c>
      <c r="N22" s="264">
        <v>4380</v>
      </c>
      <c r="O22" s="124">
        <v>1</v>
      </c>
      <c r="P22" s="124" t="str">
        <f>D22</f>
        <v>линия перегрузки ТКО</v>
      </c>
      <c r="Q22" s="124">
        <v>1</v>
      </c>
      <c r="R22" s="124">
        <f>VLOOKUP(E22,AG:AZ,13,0)</f>
        <v>2</v>
      </c>
      <c r="S22" s="103">
        <f>VLOOKUP(E22,ishod_source!A:X,24,0)</f>
        <v>1</v>
      </c>
      <c r="T22" s="150">
        <f>VLOOKUP(E22,AG:AR,10,0)</f>
        <v>5.6</v>
      </c>
      <c r="U22" s="123">
        <f>VLOOKUP(E22,AG:AR,9,0)</f>
        <v>9.3699999999999992</v>
      </c>
      <c r="V22" s="106">
        <f>VLOOKUP(E22,AG:AZ,12,0)</f>
        <v>16</v>
      </c>
      <c r="W22" s="157">
        <f>VLOOKUP(E22,AG:AZ,17,0)</f>
        <v>1236163</v>
      </c>
      <c r="X22" s="157">
        <f>VLOOKUP(E22,AG:AZ,18,0)</f>
        <v>407912</v>
      </c>
      <c r="Y22" s="157">
        <f>VLOOKUP(E22,AG:AZ,19,0)</f>
        <v>0</v>
      </c>
      <c r="Z22" s="157">
        <f>VLOOKUP(E22,AG:AZ,20,0)</f>
        <v>0</v>
      </c>
      <c r="AA22" s="106">
        <f>VLOOKUP(E22,AG:AR,11,0)</f>
        <v>0</v>
      </c>
      <c r="AB22" s="106" t="str">
        <f>VLOOKUP(E22,AG:AV,14,0)</f>
        <v>0,94*1,95</v>
      </c>
      <c r="AC22" s="106"/>
      <c r="AD22" s="106"/>
      <c r="AE22" s="103">
        <v>0</v>
      </c>
      <c r="AG22" s="103">
        <v>8</v>
      </c>
      <c r="AH22" s="103" t="s">
        <v>324</v>
      </c>
      <c r="AI22" s="103">
        <v>1</v>
      </c>
      <c r="AJ22" s="103">
        <v>217</v>
      </c>
      <c r="AK22" s="103">
        <v>217</v>
      </c>
      <c r="AL22" s="103">
        <v>0.3</v>
      </c>
      <c r="AM22" s="103">
        <v>0</v>
      </c>
      <c r="AN22" s="103">
        <v>0</v>
      </c>
      <c r="AO22" s="103">
        <v>0.53</v>
      </c>
      <c r="AP22" s="103">
        <v>7.5</v>
      </c>
      <c r="AQ22" s="103">
        <v>0</v>
      </c>
      <c r="AR22" s="103">
        <v>140</v>
      </c>
      <c r="AS22" s="103">
        <v>10</v>
      </c>
      <c r="AT22" s="103">
        <v>0.3</v>
      </c>
      <c r="AU22" s="103">
        <v>0</v>
      </c>
      <c r="AV22" s="103">
        <v>0</v>
      </c>
      <c r="AW22" s="103">
        <v>1236126</v>
      </c>
      <c r="AX22" s="103">
        <v>407832</v>
      </c>
      <c r="AY22" s="103">
        <v>0</v>
      </c>
      <c r="AZ22" s="103">
        <v>0</v>
      </c>
    </row>
    <row r="23" spans="1:52" ht="15.75" hidden="1" thickBot="1" x14ac:dyDescent="0.3">
      <c r="A23" s="124">
        <v>20</v>
      </c>
      <c r="B23" s="124">
        <f>VLOOKUP(E23,ishod_source!A:W,21,0)</f>
        <v>1</v>
      </c>
      <c r="C23" s="124" t="str">
        <f>VLOOKUP(E23,ishod_source!A:W,22,0)</f>
        <v>основное производственное здание</v>
      </c>
      <c r="D23" s="124" t="str">
        <f>VLOOKUP(E23,ishod_source!A:W,23,0)</f>
        <v>линия перегрузки ТКО</v>
      </c>
      <c r="E23" s="124">
        <v>4</v>
      </c>
      <c r="F23" s="105" t="str">
        <f>VLOOKUP(E23,AG:AR,2,0)</f>
        <v>труба</v>
      </c>
      <c r="G23" s="261">
        <v>410</v>
      </c>
      <c r="H23" s="264">
        <v>0.1974802897526502</v>
      </c>
      <c r="I23" s="264">
        <v>3.1138692088197888</v>
      </c>
      <c r="J23" s="264" t="s">
        <v>365</v>
      </c>
      <c r="K23" s="264" t="s">
        <v>325</v>
      </c>
      <c r="L23" s="264">
        <v>12</v>
      </c>
      <c r="M23" s="264">
        <v>365</v>
      </c>
      <c r="N23" s="264">
        <v>4380</v>
      </c>
      <c r="O23" s="124">
        <v>1</v>
      </c>
      <c r="P23" s="124" t="str">
        <f>D23</f>
        <v>линия перегрузки ТКО</v>
      </c>
      <c r="Q23" s="124">
        <v>1</v>
      </c>
      <c r="R23" s="124">
        <f>VLOOKUP(E23,AG:AZ,13,0)</f>
        <v>2</v>
      </c>
      <c r="S23" s="103">
        <f>VLOOKUP(E23,ishod_source!A:X,24,0)</f>
        <v>1</v>
      </c>
      <c r="T23" s="150">
        <f>VLOOKUP(E23,AG:AR,10,0)</f>
        <v>5.6</v>
      </c>
      <c r="U23" s="123">
        <f>VLOOKUP(E23,AG:AR,9,0)</f>
        <v>9.3699999999999992</v>
      </c>
      <c r="V23" s="106">
        <f>VLOOKUP(E23,AG:AZ,12,0)</f>
        <v>16</v>
      </c>
      <c r="W23" s="157">
        <f>VLOOKUP(E23,AG:AZ,17,0)</f>
        <v>1236163</v>
      </c>
      <c r="X23" s="157">
        <f>VLOOKUP(E23,AG:AZ,18,0)</f>
        <v>407912</v>
      </c>
      <c r="Y23" s="157">
        <f>VLOOKUP(E23,AG:AZ,19,0)</f>
        <v>0</v>
      </c>
      <c r="Z23" s="157">
        <f>VLOOKUP(E23,AG:AZ,20,0)</f>
        <v>0</v>
      </c>
      <c r="AA23" s="106">
        <f>VLOOKUP(E23,AG:AR,11,0)</f>
        <v>0</v>
      </c>
      <c r="AB23" s="106" t="str">
        <f>VLOOKUP(E23,AG:AV,14,0)</f>
        <v>0,94*1,95</v>
      </c>
      <c r="AC23" s="106"/>
      <c r="AD23" s="106"/>
      <c r="AE23" s="103">
        <v>0</v>
      </c>
      <c r="AG23" s="103">
        <v>14</v>
      </c>
      <c r="AH23" s="103" t="s">
        <v>355</v>
      </c>
      <c r="AI23" s="103">
        <v>8</v>
      </c>
      <c r="AJ23" s="103">
        <v>251</v>
      </c>
      <c r="AK23" s="103">
        <v>2008</v>
      </c>
      <c r="AL23" s="103">
        <v>0.25</v>
      </c>
      <c r="AM23" s="103">
        <v>0</v>
      </c>
      <c r="AN23" s="103">
        <v>0</v>
      </c>
      <c r="AO23" s="103">
        <v>0.3</v>
      </c>
      <c r="AP23" s="103">
        <v>6.11</v>
      </c>
      <c r="AQ23" s="103">
        <v>0</v>
      </c>
      <c r="AR23" s="103">
        <v>18</v>
      </c>
      <c r="AS23" s="103">
        <v>6</v>
      </c>
      <c r="AT23" s="103">
        <v>0.25</v>
      </c>
      <c r="AU23" s="103">
        <v>0</v>
      </c>
      <c r="AV23" s="103">
        <v>0</v>
      </c>
      <c r="AW23" s="103">
        <v>1236162</v>
      </c>
      <c r="AX23" s="103">
        <v>407836</v>
      </c>
      <c r="AY23" s="103">
        <v>0</v>
      </c>
      <c r="AZ23" s="103">
        <v>0</v>
      </c>
    </row>
    <row r="24" spans="1:52" ht="15.75" hidden="1" thickBot="1" x14ac:dyDescent="0.3">
      <c r="A24" s="124">
        <v>21</v>
      </c>
      <c r="B24" s="124">
        <f>VLOOKUP(E24,ishod_source!A:W,21,0)</f>
        <v>1</v>
      </c>
      <c r="C24" s="124" t="str">
        <f>VLOOKUP(E24,ishod_source!A:W,22,0)</f>
        <v>основное производственное здание</v>
      </c>
      <c r="D24" s="124" t="str">
        <f>VLOOKUP(E24,ishod_source!A:W,23,0)</f>
        <v>линия перегрузки ТКО</v>
      </c>
      <c r="E24" s="124">
        <v>4</v>
      </c>
      <c r="F24" s="105" t="str">
        <f>VLOOKUP(E24,AG:AR,2,0)</f>
        <v>труба</v>
      </c>
      <c r="G24" s="261">
        <v>333</v>
      </c>
      <c r="H24" s="264">
        <v>2.2139045936395759E-4</v>
      </c>
      <c r="I24" s="264">
        <v>3.490884763250884E-3</v>
      </c>
      <c r="J24" s="264" t="s">
        <v>365</v>
      </c>
      <c r="K24" s="264" t="s">
        <v>325</v>
      </c>
      <c r="L24" s="264">
        <v>12</v>
      </c>
      <c r="M24" s="264">
        <v>365</v>
      </c>
      <c r="N24" s="264">
        <v>4380</v>
      </c>
      <c r="O24" s="124">
        <v>1</v>
      </c>
      <c r="P24" s="124" t="str">
        <f>D24</f>
        <v>линия перегрузки ТКО</v>
      </c>
      <c r="Q24" s="124">
        <v>1</v>
      </c>
      <c r="R24" s="124">
        <f>VLOOKUP(E24,AG:AZ,13,0)</f>
        <v>2</v>
      </c>
      <c r="S24" s="103">
        <f>VLOOKUP(E24,ishod_source!A:X,24,0)</f>
        <v>1</v>
      </c>
      <c r="T24" s="150">
        <f>VLOOKUP(E24,AG:AR,10,0)</f>
        <v>5.6</v>
      </c>
      <c r="U24" s="123">
        <f>VLOOKUP(E24,AG:AR,9,0)</f>
        <v>9.3699999999999992</v>
      </c>
      <c r="V24" s="106">
        <f>VLOOKUP(E24,AG:AZ,12,0)</f>
        <v>16</v>
      </c>
      <c r="W24" s="157">
        <f>VLOOKUP(E24,AG:AZ,17,0)</f>
        <v>1236163</v>
      </c>
      <c r="X24" s="157">
        <f>VLOOKUP(E24,AG:AZ,18,0)</f>
        <v>407912</v>
      </c>
      <c r="Y24" s="157">
        <f>VLOOKUP(E24,AG:AZ,19,0)</f>
        <v>0</v>
      </c>
      <c r="Z24" s="157">
        <f>VLOOKUP(E24,AG:AZ,20,0)</f>
        <v>0</v>
      </c>
      <c r="AA24" s="106">
        <f>VLOOKUP(E24,AG:AR,11,0)</f>
        <v>0</v>
      </c>
      <c r="AB24" s="106" t="str">
        <f>VLOOKUP(E24,AG:AV,14,0)</f>
        <v>0,94*1,95</v>
      </c>
      <c r="AC24" s="106"/>
      <c r="AD24" s="106"/>
      <c r="AE24" s="103">
        <v>0</v>
      </c>
      <c r="AG24" s="103">
        <v>6001</v>
      </c>
      <c r="AH24" s="103" t="s">
        <v>303</v>
      </c>
      <c r="AI24" s="103">
        <v>12</v>
      </c>
      <c r="AJ24" s="103">
        <v>365</v>
      </c>
      <c r="AK24" s="103">
        <v>4380</v>
      </c>
      <c r="AL24" s="103">
        <v>0</v>
      </c>
      <c r="AM24" s="103">
        <v>0</v>
      </c>
      <c r="AN24" s="103">
        <v>0</v>
      </c>
      <c r="AO24" s="103">
        <v>0</v>
      </c>
      <c r="AP24" s="103">
        <v>0</v>
      </c>
      <c r="AQ24" s="103">
        <v>7</v>
      </c>
      <c r="AR24" s="103">
        <v>0</v>
      </c>
      <c r="AS24" s="103">
        <v>5</v>
      </c>
      <c r="AT24" s="103">
        <v>0</v>
      </c>
      <c r="AU24" s="103">
        <v>0</v>
      </c>
      <c r="AV24" s="103">
        <v>0</v>
      </c>
      <c r="AW24" s="103">
        <v>1236135</v>
      </c>
      <c r="AX24" s="103">
        <v>407903</v>
      </c>
      <c r="AY24" s="103">
        <v>1236141</v>
      </c>
      <c r="AZ24" s="103">
        <v>407867</v>
      </c>
    </row>
    <row r="25" spans="1:52" ht="15.75" hidden="1" thickBot="1" x14ac:dyDescent="0.3">
      <c r="A25" s="124">
        <v>22</v>
      </c>
      <c r="B25" s="124">
        <f>VLOOKUP(E25,ishod_source!A:W,21,0)</f>
        <v>1</v>
      </c>
      <c r="C25" s="124" t="str">
        <f>VLOOKUP(E25,ishod_source!A:W,22,0)</f>
        <v>основное производственное здание</v>
      </c>
      <c r="D25" s="124" t="str">
        <f>VLOOKUP(E25,ishod_source!A:W,23,0)</f>
        <v>линия перегрузки ТКО</v>
      </c>
      <c r="E25" s="124">
        <v>4</v>
      </c>
      <c r="F25" s="105" t="str">
        <f>VLOOKUP(E25,AG:AR,2,0)</f>
        <v>труба</v>
      </c>
      <c r="G25" s="261">
        <v>602</v>
      </c>
      <c r="H25" s="264">
        <v>8.8556183745583036E-4</v>
      </c>
      <c r="I25" s="264">
        <v>1.3963539053003536E-2</v>
      </c>
      <c r="J25" s="264" t="s">
        <v>365</v>
      </c>
      <c r="K25" s="269" t="s">
        <v>325</v>
      </c>
      <c r="L25" s="264">
        <v>12</v>
      </c>
      <c r="M25" s="264">
        <v>365</v>
      </c>
      <c r="N25" s="264">
        <v>4380</v>
      </c>
      <c r="O25" s="124">
        <v>1</v>
      </c>
      <c r="P25" s="124" t="str">
        <f>D25</f>
        <v>линия перегрузки ТКО</v>
      </c>
      <c r="Q25" s="124">
        <v>1</v>
      </c>
      <c r="R25" s="124">
        <f>VLOOKUP(E25,AG:AZ,13,0)</f>
        <v>2</v>
      </c>
      <c r="S25" s="103">
        <f>VLOOKUP(E25,ishod_source!A:X,24,0)</f>
        <v>1</v>
      </c>
      <c r="T25" s="150">
        <f>VLOOKUP(E25,AG:AR,10,0)</f>
        <v>5.6</v>
      </c>
      <c r="U25" s="123">
        <f>VLOOKUP(E25,AG:AR,9,0)</f>
        <v>9.3699999999999992</v>
      </c>
      <c r="V25" s="106">
        <f>VLOOKUP(E25,AG:AZ,12,0)</f>
        <v>16</v>
      </c>
      <c r="W25" s="157">
        <f>VLOOKUP(E25,AG:AZ,17,0)</f>
        <v>1236163</v>
      </c>
      <c r="X25" s="157">
        <f>VLOOKUP(E25,AG:AZ,18,0)</f>
        <v>407912</v>
      </c>
      <c r="Y25" s="157">
        <f>VLOOKUP(E25,AG:AZ,19,0)</f>
        <v>0</v>
      </c>
      <c r="Z25" s="157">
        <f>VLOOKUP(E25,AG:AZ,20,0)</f>
        <v>0</v>
      </c>
      <c r="AA25" s="106">
        <f>VLOOKUP(E25,AG:AR,11,0)</f>
        <v>0</v>
      </c>
      <c r="AB25" s="106" t="str">
        <f>VLOOKUP(E25,AG:AV,14,0)</f>
        <v>0,94*1,95</v>
      </c>
      <c r="AC25" s="106"/>
      <c r="AD25" s="106"/>
      <c r="AE25" s="103">
        <v>0</v>
      </c>
      <c r="AG25" s="103">
        <v>6002</v>
      </c>
      <c r="AH25" s="103" t="s">
        <v>303</v>
      </c>
      <c r="AI25" s="103">
        <v>12</v>
      </c>
      <c r="AJ25" s="103">
        <v>365</v>
      </c>
      <c r="AK25" s="103">
        <v>4380</v>
      </c>
      <c r="AL25" s="103">
        <v>0</v>
      </c>
      <c r="AM25" s="103">
        <v>0</v>
      </c>
      <c r="AN25" s="103">
        <v>0</v>
      </c>
      <c r="AO25" s="103">
        <v>0</v>
      </c>
      <c r="AP25" s="103">
        <v>0</v>
      </c>
      <c r="AQ25" s="103">
        <v>5</v>
      </c>
      <c r="AR25" s="103">
        <v>0</v>
      </c>
      <c r="AS25" s="103">
        <v>5</v>
      </c>
      <c r="AT25" s="103">
        <v>0</v>
      </c>
      <c r="AU25" s="103">
        <v>0</v>
      </c>
      <c r="AV25" s="103">
        <v>0</v>
      </c>
      <c r="AW25" s="103">
        <v>1236190</v>
      </c>
      <c r="AX25" s="103">
        <v>407868</v>
      </c>
      <c r="AY25" s="103">
        <v>1236218</v>
      </c>
      <c r="AZ25" s="103">
        <v>407873</v>
      </c>
    </row>
    <row r="26" spans="1:52" ht="15.75" hidden="1" thickBot="1" x14ac:dyDescent="0.3">
      <c r="A26" s="124">
        <v>23</v>
      </c>
      <c r="B26" s="124">
        <f>VLOOKUP(E26,ishod_source!A:W,21,0)</f>
        <v>1</v>
      </c>
      <c r="C26" s="124" t="str">
        <f>VLOOKUP(E26,ishod_source!A:W,22,0)</f>
        <v>основное производственное здание</v>
      </c>
      <c r="D26" s="124" t="str">
        <f>VLOOKUP(E26,ishod_source!A:W,23,0)</f>
        <v>линия перегрузки ТКО</v>
      </c>
      <c r="E26" s="124">
        <v>4</v>
      </c>
      <c r="F26" s="105" t="str">
        <f>VLOOKUP(E26,AG:AR,2,0)</f>
        <v>труба</v>
      </c>
      <c r="G26" s="261">
        <v>337</v>
      </c>
      <c r="H26" s="264">
        <v>5.2248148409893991E-3</v>
      </c>
      <c r="I26" s="264">
        <v>8.2384880412720851E-2</v>
      </c>
      <c r="J26" s="264" t="s">
        <v>365</v>
      </c>
      <c r="K26" s="264" t="s">
        <v>325</v>
      </c>
      <c r="L26" s="264">
        <v>12</v>
      </c>
      <c r="M26" s="264">
        <v>365</v>
      </c>
      <c r="N26" s="264">
        <v>4380</v>
      </c>
      <c r="O26" s="124">
        <v>1</v>
      </c>
      <c r="P26" s="124" t="str">
        <f>D26</f>
        <v>линия перегрузки ТКО</v>
      </c>
      <c r="Q26" s="124">
        <v>1</v>
      </c>
      <c r="R26" s="124">
        <f>VLOOKUP(E26,AG:AZ,13,0)</f>
        <v>2</v>
      </c>
      <c r="S26" s="103">
        <f>VLOOKUP(E26,ishod_source!A:X,24,0)</f>
        <v>1</v>
      </c>
      <c r="T26" s="150">
        <f>VLOOKUP(E26,AG:AR,10,0)</f>
        <v>5.6</v>
      </c>
      <c r="U26" s="123">
        <f>VLOOKUP(E26,AG:AR,9,0)</f>
        <v>9.3699999999999992</v>
      </c>
      <c r="V26" s="106">
        <f>VLOOKUP(E26,AG:AZ,12,0)</f>
        <v>16</v>
      </c>
      <c r="W26" s="157">
        <f>VLOOKUP(E26,AG:AZ,17,0)</f>
        <v>1236163</v>
      </c>
      <c r="X26" s="157">
        <f>VLOOKUP(E26,AG:AZ,18,0)</f>
        <v>407912</v>
      </c>
      <c r="Y26" s="157">
        <f>VLOOKUP(E26,AG:AZ,19,0)</f>
        <v>0</v>
      </c>
      <c r="Z26" s="157">
        <f>VLOOKUP(E26,AG:AZ,20,0)</f>
        <v>0</v>
      </c>
      <c r="AA26" s="106">
        <f>VLOOKUP(E26,AG:AR,11,0)</f>
        <v>0</v>
      </c>
      <c r="AB26" s="106" t="str">
        <f>VLOOKUP(E26,AG:AV,14,0)</f>
        <v>0,94*1,95</v>
      </c>
      <c r="AC26" s="106"/>
      <c r="AD26" s="106"/>
      <c r="AE26" s="103">
        <v>0</v>
      </c>
      <c r="AG26" s="103">
        <v>6003</v>
      </c>
      <c r="AH26" s="103" t="s">
        <v>303</v>
      </c>
      <c r="AI26" s="103">
        <v>12</v>
      </c>
      <c r="AJ26" s="103">
        <v>200</v>
      </c>
      <c r="AK26" s="103">
        <v>2400</v>
      </c>
      <c r="AL26" s="103">
        <v>0</v>
      </c>
      <c r="AM26" s="103">
        <v>0</v>
      </c>
      <c r="AN26" s="103">
        <v>0</v>
      </c>
      <c r="AO26" s="103">
        <v>0</v>
      </c>
      <c r="AP26" s="103">
        <v>0</v>
      </c>
      <c r="AQ26" s="103">
        <v>3</v>
      </c>
      <c r="AR26" s="103">
        <v>0</v>
      </c>
      <c r="AS26" s="103">
        <v>2</v>
      </c>
      <c r="AT26" s="103">
        <v>0</v>
      </c>
      <c r="AU26" s="103">
        <v>0</v>
      </c>
      <c r="AV26" s="103">
        <v>0</v>
      </c>
      <c r="AW26" s="103">
        <v>1236237</v>
      </c>
      <c r="AX26" s="103">
        <v>407813</v>
      </c>
      <c r="AY26" s="103">
        <v>1236247</v>
      </c>
      <c r="AZ26" s="103">
        <v>407813</v>
      </c>
    </row>
    <row r="27" spans="1:52" ht="15.75" hidden="1" thickBot="1" x14ac:dyDescent="0.3">
      <c r="A27" s="124">
        <v>24</v>
      </c>
      <c r="B27" s="124">
        <f>VLOOKUP(E27,ishod_source!A:W,21,0)</f>
        <v>1</v>
      </c>
      <c r="C27" s="124" t="str">
        <f>VLOOKUP(E27,ishod_source!A:W,22,0)</f>
        <v>основное производственное здание</v>
      </c>
      <c r="D27" s="124" t="str">
        <f>VLOOKUP(E27,ishod_source!A:W,23,0)</f>
        <v>линия перегрузки ТКО</v>
      </c>
      <c r="E27" s="124">
        <v>4</v>
      </c>
      <c r="F27" s="105" t="str">
        <f>VLOOKUP(E27,AG:AR,2,0)</f>
        <v>труба</v>
      </c>
      <c r="G27" s="261">
        <v>2902</v>
      </c>
      <c r="H27" s="264">
        <v>1.3283427561837457E-2</v>
      </c>
      <c r="I27" s="264">
        <v>0.20945308579505303</v>
      </c>
      <c r="J27" s="264" t="s">
        <v>365</v>
      </c>
      <c r="K27" s="265" t="s">
        <v>325</v>
      </c>
      <c r="L27" s="264">
        <v>12</v>
      </c>
      <c r="M27" s="264">
        <v>365</v>
      </c>
      <c r="N27" s="264">
        <v>4380</v>
      </c>
      <c r="O27" s="124">
        <v>1</v>
      </c>
      <c r="P27" s="124" t="str">
        <f>D27</f>
        <v>линия перегрузки ТКО</v>
      </c>
      <c r="Q27" s="124">
        <v>1</v>
      </c>
      <c r="R27" s="124">
        <f>VLOOKUP(E27,AG:AZ,13,0)</f>
        <v>2</v>
      </c>
      <c r="S27" s="103">
        <f>VLOOKUP(E27,ishod_source!A:X,24,0)</f>
        <v>1</v>
      </c>
      <c r="T27" s="150">
        <f>VLOOKUP(E27,AG:AR,10,0)</f>
        <v>5.6</v>
      </c>
      <c r="U27" s="123">
        <f>VLOOKUP(E27,AG:AR,9,0)</f>
        <v>9.3699999999999992</v>
      </c>
      <c r="V27" s="106">
        <f>VLOOKUP(E27,AG:AZ,12,0)</f>
        <v>16</v>
      </c>
      <c r="W27" s="157">
        <f>VLOOKUP(E27,AG:AZ,17,0)</f>
        <v>1236163</v>
      </c>
      <c r="X27" s="157">
        <f>VLOOKUP(E27,AG:AZ,18,0)</f>
        <v>407912</v>
      </c>
      <c r="Y27" s="157">
        <f>VLOOKUP(E27,AG:AZ,19,0)</f>
        <v>0</v>
      </c>
      <c r="Z27" s="157">
        <f>VLOOKUP(E27,AG:AZ,20,0)</f>
        <v>0</v>
      </c>
      <c r="AA27" s="106">
        <f>VLOOKUP(E27,AG:AR,11,0)</f>
        <v>0</v>
      </c>
      <c r="AB27" s="106" t="str">
        <f>VLOOKUP(E27,AG:AV,14,0)</f>
        <v>0,94*1,95</v>
      </c>
      <c r="AC27" s="106"/>
      <c r="AD27" s="106"/>
      <c r="AE27" s="103">
        <v>0</v>
      </c>
      <c r="AG27" s="103">
        <v>6005</v>
      </c>
      <c r="AH27" s="103" t="s">
        <v>444</v>
      </c>
      <c r="AI27" s="103">
        <v>0.5</v>
      </c>
      <c r="AJ27" s="103">
        <v>365</v>
      </c>
      <c r="AK27" s="103">
        <v>182.5</v>
      </c>
      <c r="AL27" s="103">
        <v>0</v>
      </c>
      <c r="AM27" s="103">
        <v>0</v>
      </c>
      <c r="AN27" s="103">
        <v>0</v>
      </c>
      <c r="AO27" s="103">
        <v>0</v>
      </c>
      <c r="AP27" s="103">
        <v>0</v>
      </c>
      <c r="AQ27" s="103">
        <v>12</v>
      </c>
      <c r="AR27" s="103">
        <v>0</v>
      </c>
      <c r="AS27" s="103">
        <v>5</v>
      </c>
      <c r="AT27" s="103">
        <v>0</v>
      </c>
      <c r="AU27" s="103">
        <v>0</v>
      </c>
      <c r="AV27" s="103">
        <v>0</v>
      </c>
      <c r="AW27" s="103">
        <v>1236113</v>
      </c>
      <c r="AX27" s="103">
        <v>407875</v>
      </c>
      <c r="AY27" s="103">
        <v>1236113</v>
      </c>
      <c r="AZ27" s="103">
        <v>407859</v>
      </c>
    </row>
    <row r="28" spans="1:52" ht="15.75" hidden="1" thickBot="1" x14ac:dyDescent="0.3">
      <c r="A28" s="124">
        <v>25</v>
      </c>
      <c r="B28" s="124">
        <f>VLOOKUP(E28,ishod_source!A:W,21,0)</f>
        <v>1</v>
      </c>
      <c r="C28" s="124" t="str">
        <f>VLOOKUP(E28,ishod_source!A:W,22,0)</f>
        <v>основное производственное здание</v>
      </c>
      <c r="D28" s="124" t="str">
        <f>VLOOKUP(E28,ishod_source!A:W,23,0)</f>
        <v>линия перегрузки ТКО</v>
      </c>
      <c r="E28" s="124">
        <v>4</v>
      </c>
      <c r="F28" s="105" t="str">
        <f>VLOOKUP(E28,AG:AR,2,0)</f>
        <v>труба</v>
      </c>
      <c r="G28" s="261">
        <v>301</v>
      </c>
      <c r="H28" s="264">
        <v>8.5925777777777781E-2</v>
      </c>
      <c r="I28" s="264">
        <v>1.3026527209600003</v>
      </c>
      <c r="J28" s="264" t="s">
        <v>366</v>
      </c>
      <c r="K28" s="267" t="s">
        <v>367</v>
      </c>
      <c r="L28" s="264">
        <v>12</v>
      </c>
      <c r="M28" s="264">
        <v>365</v>
      </c>
      <c r="N28" s="264">
        <v>4380</v>
      </c>
      <c r="O28" s="124">
        <v>1</v>
      </c>
      <c r="P28" s="124" t="str">
        <f>D28</f>
        <v>линия перегрузки ТКО</v>
      </c>
      <c r="Q28" s="124">
        <v>1</v>
      </c>
      <c r="R28" s="124">
        <f>VLOOKUP(E28,AG:AZ,13,0)</f>
        <v>2</v>
      </c>
      <c r="S28" s="103">
        <f>VLOOKUP(E28,ishod_source!A:X,24,0)</f>
        <v>1</v>
      </c>
      <c r="T28" s="150">
        <f>VLOOKUP(E28,AG:AR,10,0)</f>
        <v>5.6</v>
      </c>
      <c r="U28" s="123">
        <f>VLOOKUP(E28,AG:AR,9,0)</f>
        <v>9.3699999999999992</v>
      </c>
      <c r="V28" s="106">
        <f>VLOOKUP(E28,AG:AZ,12,0)</f>
        <v>16</v>
      </c>
      <c r="W28" s="157">
        <f>VLOOKUP(E28,AG:AZ,17,0)</f>
        <v>1236163</v>
      </c>
      <c r="X28" s="157">
        <f>VLOOKUP(E28,AG:AZ,18,0)</f>
        <v>407912</v>
      </c>
      <c r="Y28" s="157">
        <f>VLOOKUP(E28,AG:AZ,19,0)</f>
        <v>0</v>
      </c>
      <c r="Z28" s="157">
        <f>VLOOKUP(E28,AG:AZ,20,0)</f>
        <v>0</v>
      </c>
      <c r="AA28" s="106">
        <f>VLOOKUP(E28,AG:AR,11,0)</f>
        <v>0</v>
      </c>
      <c r="AB28" s="106" t="str">
        <f>VLOOKUP(E28,AG:AV,14,0)</f>
        <v>0,94*1,95</v>
      </c>
      <c r="AC28" s="106"/>
      <c r="AD28" s="106"/>
      <c r="AE28" s="103">
        <v>0</v>
      </c>
      <c r="AG28" s="103">
        <v>6006</v>
      </c>
      <c r="AH28" s="103" t="s">
        <v>303</v>
      </c>
      <c r="AI28" s="103">
        <v>0.5</v>
      </c>
      <c r="AJ28" s="103">
        <v>365</v>
      </c>
      <c r="AK28" s="103">
        <v>182.5</v>
      </c>
      <c r="AL28" s="103">
        <v>0</v>
      </c>
      <c r="AM28" s="103">
        <v>0</v>
      </c>
      <c r="AN28" s="103">
        <v>0</v>
      </c>
      <c r="AO28" s="103">
        <v>0</v>
      </c>
      <c r="AP28" s="103">
        <v>0</v>
      </c>
      <c r="AQ28" s="103">
        <v>5</v>
      </c>
      <c r="AR28" s="103">
        <v>0</v>
      </c>
      <c r="AS28" s="103">
        <v>5</v>
      </c>
      <c r="AT28" s="103">
        <v>0</v>
      </c>
      <c r="AU28" s="103">
        <v>0</v>
      </c>
      <c r="AV28" s="103">
        <v>0</v>
      </c>
      <c r="AW28" s="103">
        <v>1236223</v>
      </c>
      <c r="AX28" s="103">
        <v>407829</v>
      </c>
      <c r="AY28" s="103">
        <v>1236241</v>
      </c>
      <c r="AZ28" s="103">
        <v>407829</v>
      </c>
    </row>
    <row r="29" spans="1:52" ht="15.75" hidden="1" thickBot="1" x14ac:dyDescent="0.3">
      <c r="A29" s="124">
        <v>26</v>
      </c>
      <c r="B29" s="124">
        <f>VLOOKUP(E29,ishod_source!A:W,21,0)</f>
        <v>1</v>
      </c>
      <c r="C29" s="124" t="str">
        <f>VLOOKUP(E29,ishod_source!A:W,22,0)</f>
        <v>основное производственное здание</v>
      </c>
      <c r="D29" s="124" t="str">
        <f>VLOOKUP(E29,ishod_source!A:W,23,0)</f>
        <v>линия перегрузки ТКО</v>
      </c>
      <c r="E29" s="124">
        <v>4</v>
      </c>
      <c r="F29" s="105" t="str">
        <f>VLOOKUP(E29,AG:AR,2,0)</f>
        <v>труба</v>
      </c>
      <c r="G29" s="261">
        <v>304</v>
      </c>
      <c r="H29" s="264">
        <v>1.3962938888888889E-2</v>
      </c>
      <c r="I29" s="264">
        <v>0.21168106715600002</v>
      </c>
      <c r="J29" s="264" t="s">
        <v>366</v>
      </c>
      <c r="K29" s="265" t="s">
        <v>367</v>
      </c>
      <c r="L29" s="264">
        <v>12</v>
      </c>
      <c r="M29" s="264">
        <v>365</v>
      </c>
      <c r="N29" s="264">
        <v>4380</v>
      </c>
      <c r="O29" s="124">
        <v>1</v>
      </c>
      <c r="P29" s="124" t="str">
        <f>D29</f>
        <v>линия перегрузки ТКО</v>
      </c>
      <c r="Q29" s="124">
        <v>1</v>
      </c>
      <c r="R29" s="124">
        <f>VLOOKUP(E29,AG:AZ,13,0)</f>
        <v>2</v>
      </c>
      <c r="S29" s="103">
        <f>VLOOKUP(E29,ishod_source!A:X,24,0)</f>
        <v>1</v>
      </c>
      <c r="T29" s="150">
        <f>VLOOKUP(E29,AG:AR,10,0)</f>
        <v>5.6</v>
      </c>
      <c r="U29" s="123">
        <f>VLOOKUP(E29,AG:AR,9,0)</f>
        <v>9.3699999999999992</v>
      </c>
      <c r="V29" s="106">
        <f>VLOOKUP(E29,AG:AZ,12,0)</f>
        <v>16</v>
      </c>
      <c r="W29" s="157">
        <f>VLOOKUP(E29,AG:AZ,17,0)</f>
        <v>1236163</v>
      </c>
      <c r="X29" s="157">
        <f>VLOOKUP(E29,AG:AZ,18,0)</f>
        <v>407912</v>
      </c>
      <c r="Y29" s="157">
        <f>VLOOKUP(E29,AG:AZ,19,0)</f>
        <v>0</v>
      </c>
      <c r="Z29" s="157">
        <f>VLOOKUP(E29,AG:AZ,20,0)</f>
        <v>0</v>
      </c>
      <c r="AA29" s="106">
        <f>VLOOKUP(E29,AG:AR,11,0)</f>
        <v>0</v>
      </c>
      <c r="AB29" s="106" t="str">
        <f>VLOOKUP(E29,AG:AV,14,0)</f>
        <v>0,94*1,95</v>
      </c>
      <c r="AC29" s="106"/>
      <c r="AD29" s="106"/>
      <c r="AE29" s="103">
        <v>0</v>
      </c>
      <c r="AG29" s="103">
        <v>6015</v>
      </c>
      <c r="AH29" s="103" t="s">
        <v>316</v>
      </c>
      <c r="AI29" s="103">
        <v>8</v>
      </c>
      <c r="AJ29" s="103">
        <v>251</v>
      </c>
      <c r="AK29" s="103">
        <v>2008</v>
      </c>
      <c r="AL29" s="103">
        <v>0</v>
      </c>
      <c r="AM29" s="103">
        <v>0</v>
      </c>
      <c r="AN29" s="103">
        <v>0</v>
      </c>
      <c r="AO29" s="103">
        <v>0</v>
      </c>
      <c r="AP29" s="103">
        <v>0</v>
      </c>
      <c r="AQ29" s="103">
        <v>3</v>
      </c>
      <c r="AR29" s="103">
        <v>0</v>
      </c>
      <c r="AS29" s="103">
        <v>5</v>
      </c>
      <c r="AT29" s="103">
        <v>0</v>
      </c>
      <c r="AU29" s="103">
        <v>0</v>
      </c>
      <c r="AV29" s="103">
        <v>0</v>
      </c>
      <c r="AW29" s="103">
        <v>1236106</v>
      </c>
      <c r="AX29" s="103">
        <v>407830</v>
      </c>
      <c r="AY29" s="103">
        <v>1236110</v>
      </c>
      <c r="AZ29" s="103">
        <v>407830</v>
      </c>
    </row>
    <row r="30" spans="1:52" ht="15.75" hidden="1" thickBot="1" x14ac:dyDescent="0.3">
      <c r="A30" s="124">
        <v>27</v>
      </c>
      <c r="B30" s="124">
        <f>VLOOKUP(E30,ishod_source!A:W,21,0)</f>
        <v>1</v>
      </c>
      <c r="C30" s="124" t="str">
        <f>VLOOKUP(E30,ishod_source!A:W,22,0)</f>
        <v>основное производственное здание</v>
      </c>
      <c r="D30" s="124" t="str">
        <f>VLOOKUP(E30,ishod_source!A:W,23,0)</f>
        <v>линия перегрузки ТКО</v>
      </c>
      <c r="E30" s="124">
        <v>4</v>
      </c>
      <c r="F30" s="105" t="str">
        <f>VLOOKUP(E30,AG:AR,2,0)</f>
        <v>труба</v>
      </c>
      <c r="G30" s="261">
        <v>328</v>
      </c>
      <c r="H30" s="264">
        <v>1.2032222222222224E-2</v>
      </c>
      <c r="I30" s="264">
        <v>0.18215473999999998</v>
      </c>
      <c r="J30" s="264" t="s">
        <v>366</v>
      </c>
      <c r="K30" s="269" t="s">
        <v>367</v>
      </c>
      <c r="L30" s="264">
        <v>12</v>
      </c>
      <c r="M30" s="264">
        <v>365</v>
      </c>
      <c r="N30" s="264">
        <v>4380</v>
      </c>
      <c r="O30" s="124">
        <v>1</v>
      </c>
      <c r="P30" s="124" t="str">
        <f>D30</f>
        <v>линия перегрузки ТКО</v>
      </c>
      <c r="Q30" s="124">
        <v>1</v>
      </c>
      <c r="R30" s="124">
        <f>VLOOKUP(E30,AG:AZ,13,0)</f>
        <v>2</v>
      </c>
      <c r="S30" s="103">
        <f>VLOOKUP(E30,ishod_source!A:X,24,0)</f>
        <v>1</v>
      </c>
      <c r="T30" s="150">
        <f>VLOOKUP(E30,AG:AR,10,0)</f>
        <v>5.6</v>
      </c>
      <c r="U30" s="123">
        <f>VLOOKUP(E30,AG:AR,9,0)</f>
        <v>9.3699999999999992</v>
      </c>
      <c r="V30" s="106">
        <f>VLOOKUP(E30,AG:AZ,12,0)</f>
        <v>16</v>
      </c>
      <c r="W30" s="157">
        <f>VLOOKUP(E30,AG:AZ,17,0)</f>
        <v>1236163</v>
      </c>
      <c r="X30" s="157">
        <f>VLOOKUP(E30,AG:AZ,18,0)</f>
        <v>407912</v>
      </c>
      <c r="Y30" s="157">
        <f>VLOOKUP(E30,AG:AZ,19,0)</f>
        <v>0</v>
      </c>
      <c r="Z30" s="157">
        <f>VLOOKUP(E30,AG:AZ,20,0)</f>
        <v>0</v>
      </c>
      <c r="AA30" s="106">
        <f>VLOOKUP(E30,AG:AR,11,0)</f>
        <v>0</v>
      </c>
      <c r="AB30" s="106" t="str">
        <f>VLOOKUP(E30,AG:AV,14,0)</f>
        <v>0,94*1,95</v>
      </c>
      <c r="AC30" s="106"/>
      <c r="AD30" s="106"/>
      <c r="AE30" s="103">
        <v>0</v>
      </c>
      <c r="AG30" s="103">
        <v>6016</v>
      </c>
      <c r="AH30" s="103" t="s">
        <v>356</v>
      </c>
      <c r="AI30" s="103">
        <v>8</v>
      </c>
      <c r="AJ30" s="103">
        <v>365</v>
      </c>
      <c r="AK30" s="103">
        <v>2920</v>
      </c>
      <c r="AL30" s="103">
        <v>0</v>
      </c>
      <c r="AM30" s="103">
        <v>0</v>
      </c>
      <c r="AN30" s="103">
        <v>0</v>
      </c>
      <c r="AO30" s="103">
        <v>0</v>
      </c>
      <c r="AP30" s="103">
        <v>0</v>
      </c>
      <c r="AQ30" s="103">
        <v>7</v>
      </c>
      <c r="AR30" s="103">
        <v>0</v>
      </c>
      <c r="AS30" s="103">
        <v>2</v>
      </c>
      <c r="AT30" s="103">
        <v>0</v>
      </c>
      <c r="AU30" s="103">
        <v>0</v>
      </c>
      <c r="AV30" s="103">
        <v>0</v>
      </c>
      <c r="AW30" s="103">
        <v>1236090</v>
      </c>
      <c r="AX30" s="103">
        <v>407825</v>
      </c>
      <c r="AY30" s="103">
        <v>1236090</v>
      </c>
      <c r="AZ30" s="103">
        <v>407829</v>
      </c>
    </row>
    <row r="31" spans="1:52" ht="15.75" hidden="1" thickBot="1" x14ac:dyDescent="0.3">
      <c r="A31" s="124">
        <v>28</v>
      </c>
      <c r="B31" s="124">
        <f>VLOOKUP(E31,ishod_source!A:W,21,0)</f>
        <v>1</v>
      </c>
      <c r="C31" s="124" t="str">
        <f>VLOOKUP(E31,ishod_source!A:W,22,0)</f>
        <v>основное производственное здание</v>
      </c>
      <c r="D31" s="124" t="str">
        <f>VLOOKUP(E31,ishod_source!A:W,23,0)</f>
        <v>линия перегрузки ТКО</v>
      </c>
      <c r="E31" s="124">
        <v>4</v>
      </c>
      <c r="F31" s="105" t="str">
        <f>VLOOKUP(E31,AG:AR,2,0)</f>
        <v>труба</v>
      </c>
      <c r="G31" s="261">
        <v>330</v>
      </c>
      <c r="H31" s="264">
        <v>8.8827777777777776E-3</v>
      </c>
      <c r="I31" s="264">
        <v>0.13326269960000003</v>
      </c>
      <c r="J31" s="264" t="s">
        <v>366</v>
      </c>
      <c r="K31" s="264" t="s">
        <v>367</v>
      </c>
      <c r="L31" s="264">
        <v>12</v>
      </c>
      <c r="M31" s="264">
        <v>365</v>
      </c>
      <c r="N31" s="264">
        <v>4380</v>
      </c>
      <c r="O31" s="124">
        <v>1</v>
      </c>
      <c r="P31" s="124" t="str">
        <f>D31</f>
        <v>линия перегрузки ТКО</v>
      </c>
      <c r="Q31" s="124">
        <v>1</v>
      </c>
      <c r="R31" s="124">
        <f>VLOOKUP(E31,AG:AZ,13,0)</f>
        <v>2</v>
      </c>
      <c r="S31" s="103">
        <f>VLOOKUP(E31,ishod_source!A:X,24,0)</f>
        <v>1</v>
      </c>
      <c r="T31" s="150">
        <f>VLOOKUP(E31,AG:AR,10,0)</f>
        <v>5.6</v>
      </c>
      <c r="U31" s="123">
        <f>VLOOKUP(E31,AG:AR,9,0)</f>
        <v>9.3699999999999992</v>
      </c>
      <c r="V31" s="106">
        <f>VLOOKUP(E31,AG:AZ,12,0)</f>
        <v>16</v>
      </c>
      <c r="W31" s="157">
        <f>VLOOKUP(E31,AG:AZ,17,0)</f>
        <v>1236163</v>
      </c>
      <c r="X31" s="157">
        <f>VLOOKUP(E31,AG:AZ,18,0)</f>
        <v>407912</v>
      </c>
      <c r="Y31" s="157">
        <f>VLOOKUP(E31,AG:AZ,19,0)</f>
        <v>0</v>
      </c>
      <c r="Z31" s="157">
        <f>VLOOKUP(E31,AG:AZ,20,0)</f>
        <v>0</v>
      </c>
      <c r="AA31" s="106">
        <f>VLOOKUP(E31,AG:AR,11,0)</f>
        <v>0</v>
      </c>
      <c r="AB31" s="106" t="str">
        <f>VLOOKUP(E31,AG:AV,14,0)</f>
        <v>0,94*1,95</v>
      </c>
      <c r="AC31" s="106"/>
      <c r="AD31" s="106"/>
      <c r="AE31" s="103">
        <v>0</v>
      </c>
      <c r="AG31" s="103">
        <v>6017</v>
      </c>
      <c r="AH31" s="103" t="s">
        <v>357</v>
      </c>
      <c r="AI31" s="103">
        <v>1</v>
      </c>
      <c r="AJ31" s="103">
        <v>365</v>
      </c>
      <c r="AK31" s="103">
        <v>365</v>
      </c>
      <c r="AL31" s="103">
        <v>0</v>
      </c>
      <c r="AM31" s="103">
        <v>0</v>
      </c>
      <c r="AN31" s="103">
        <v>0</v>
      </c>
      <c r="AO31" s="103">
        <v>0</v>
      </c>
      <c r="AP31" s="103">
        <v>0</v>
      </c>
      <c r="AQ31" s="103">
        <v>3</v>
      </c>
      <c r="AR31" s="103">
        <v>0</v>
      </c>
      <c r="AS31" s="103">
        <v>3</v>
      </c>
      <c r="AT31" s="103">
        <v>0</v>
      </c>
      <c r="AU31" s="103">
        <v>0</v>
      </c>
      <c r="AV31" s="103">
        <v>0</v>
      </c>
      <c r="AW31" s="103">
        <v>1236142</v>
      </c>
      <c r="AX31" s="103">
        <v>407825</v>
      </c>
      <c r="AY31" s="103">
        <v>1236145</v>
      </c>
      <c r="AZ31" s="103">
        <v>407825</v>
      </c>
    </row>
    <row r="32" spans="1:52" ht="15.75" hidden="1" thickBot="1" x14ac:dyDescent="0.3">
      <c r="A32" s="124">
        <v>29</v>
      </c>
      <c r="B32" s="124">
        <f>VLOOKUP(E32,ishod_source!A:W,21,0)</f>
        <v>1</v>
      </c>
      <c r="C32" s="124" t="str">
        <f>VLOOKUP(E32,ishod_source!A:W,22,0)</f>
        <v>основное производственное здание</v>
      </c>
      <c r="D32" s="124" t="str">
        <f>VLOOKUP(E32,ishod_source!A:W,23,0)</f>
        <v>линия перегрузки ТКО</v>
      </c>
      <c r="E32" s="124">
        <v>4</v>
      </c>
      <c r="F32" s="105" t="str">
        <f>VLOOKUP(E32,AG:AR,2,0)</f>
        <v>труба</v>
      </c>
      <c r="G32" s="261">
        <v>337</v>
      </c>
      <c r="H32" s="264">
        <v>7.1635000000000004E-2</v>
      </c>
      <c r="I32" s="264">
        <v>1.0327316652</v>
      </c>
      <c r="J32" s="264" t="s">
        <v>366</v>
      </c>
      <c r="K32" s="264" t="s">
        <v>367</v>
      </c>
      <c r="L32" s="264">
        <v>12</v>
      </c>
      <c r="M32" s="264">
        <v>365</v>
      </c>
      <c r="N32" s="264">
        <v>4380</v>
      </c>
      <c r="O32" s="124">
        <v>1</v>
      </c>
      <c r="P32" s="124" t="str">
        <f>D32</f>
        <v>линия перегрузки ТКО</v>
      </c>
      <c r="Q32" s="124">
        <v>1</v>
      </c>
      <c r="R32" s="124">
        <f>VLOOKUP(E32,AG:AZ,13,0)</f>
        <v>2</v>
      </c>
      <c r="S32" s="103">
        <f>VLOOKUP(E32,ishod_source!A:X,24,0)</f>
        <v>1</v>
      </c>
      <c r="T32" s="150">
        <f>VLOOKUP(E32,AG:AR,10,0)</f>
        <v>5.6</v>
      </c>
      <c r="U32" s="123">
        <f>VLOOKUP(E32,AG:AR,9,0)</f>
        <v>9.3699999999999992</v>
      </c>
      <c r="V32" s="106">
        <f>VLOOKUP(E32,AG:AZ,12,0)</f>
        <v>16</v>
      </c>
      <c r="W32" s="157">
        <f>VLOOKUP(E32,AG:AZ,17,0)</f>
        <v>1236163</v>
      </c>
      <c r="X32" s="157">
        <f>VLOOKUP(E32,AG:AZ,18,0)</f>
        <v>407912</v>
      </c>
      <c r="Y32" s="157">
        <f>VLOOKUP(E32,AG:AZ,19,0)</f>
        <v>0</v>
      </c>
      <c r="Z32" s="157">
        <f>VLOOKUP(E32,AG:AZ,20,0)</f>
        <v>0</v>
      </c>
      <c r="AA32" s="106">
        <f>VLOOKUP(E32,AG:AR,11,0)</f>
        <v>0</v>
      </c>
      <c r="AB32" s="106" t="str">
        <f>VLOOKUP(E32,AG:AV,14,0)</f>
        <v>0,94*1,95</v>
      </c>
      <c r="AC32" s="106"/>
      <c r="AD32" s="106"/>
      <c r="AE32" s="103">
        <v>0</v>
      </c>
      <c r="AG32" s="103">
        <v>6018</v>
      </c>
      <c r="AH32" s="103" t="s">
        <v>358</v>
      </c>
      <c r="AI32" s="103">
        <v>1</v>
      </c>
      <c r="AJ32" s="103">
        <v>365</v>
      </c>
      <c r="AK32" s="103">
        <v>365</v>
      </c>
      <c r="AL32" s="103">
        <v>0</v>
      </c>
      <c r="AM32" s="103">
        <v>0</v>
      </c>
      <c r="AN32" s="103">
        <v>0</v>
      </c>
      <c r="AO32" s="103">
        <v>0</v>
      </c>
      <c r="AP32" s="103">
        <v>0</v>
      </c>
      <c r="AQ32" s="103">
        <v>10</v>
      </c>
      <c r="AR32" s="103">
        <v>0</v>
      </c>
      <c r="AS32" s="103">
        <v>5</v>
      </c>
      <c r="AT32" s="103">
        <v>0</v>
      </c>
      <c r="AU32" s="103">
        <v>0</v>
      </c>
      <c r="AV32" s="103">
        <v>0</v>
      </c>
      <c r="AW32" s="103">
        <v>1236243</v>
      </c>
      <c r="AX32" s="103">
        <v>407866</v>
      </c>
      <c r="AY32" s="103">
        <v>1236245</v>
      </c>
      <c r="AZ32" s="103">
        <v>407849</v>
      </c>
    </row>
    <row r="33" spans="1:31" ht="15.75" hidden="1" thickBot="1" x14ac:dyDescent="0.3">
      <c r="A33" s="124">
        <v>30</v>
      </c>
      <c r="B33" s="124">
        <f>VLOOKUP(E33,ishod_source!A:W,21,0)</f>
        <v>1</v>
      </c>
      <c r="C33" s="124" t="str">
        <f>VLOOKUP(E33,ishod_source!A:W,22,0)</f>
        <v>основное производственное здание</v>
      </c>
      <c r="D33" s="124" t="str">
        <f>VLOOKUP(E33,ishod_source!A:W,23,0)</f>
        <v>линия перегрузки ТКО</v>
      </c>
      <c r="E33" s="124">
        <v>4</v>
      </c>
      <c r="F33" s="105" t="str">
        <f>VLOOKUP(E33,AG:AR,2,0)</f>
        <v>труба</v>
      </c>
      <c r="G33" s="261">
        <v>2732</v>
      </c>
      <c r="H33" s="264">
        <v>2.0497999999999999E-2</v>
      </c>
      <c r="I33" s="264">
        <v>0.27939000000000003</v>
      </c>
      <c r="J33" s="264" t="s">
        <v>366</v>
      </c>
      <c r="K33" s="264" t="s">
        <v>367</v>
      </c>
      <c r="L33" s="264">
        <v>12</v>
      </c>
      <c r="M33" s="264">
        <v>365</v>
      </c>
      <c r="N33" s="264">
        <v>4380</v>
      </c>
      <c r="O33" s="124">
        <v>1</v>
      </c>
      <c r="P33" s="124" t="str">
        <f>D33</f>
        <v>линия перегрузки ТКО</v>
      </c>
      <c r="Q33" s="124">
        <v>1</v>
      </c>
      <c r="R33" s="124">
        <f>VLOOKUP(E33,AG:AZ,13,0)</f>
        <v>2</v>
      </c>
      <c r="S33" s="103">
        <f>VLOOKUP(E33,ishod_source!A:X,24,0)</f>
        <v>1</v>
      </c>
      <c r="T33" s="150">
        <f>VLOOKUP(E33,AG:AR,10,0)</f>
        <v>5.6</v>
      </c>
      <c r="U33" s="123">
        <f>VLOOKUP(E33,AG:AR,9,0)</f>
        <v>9.3699999999999992</v>
      </c>
      <c r="V33" s="106">
        <f>VLOOKUP(E33,AG:AZ,12,0)</f>
        <v>16</v>
      </c>
      <c r="W33" s="157">
        <f>VLOOKUP(E33,AG:AZ,17,0)</f>
        <v>1236163</v>
      </c>
      <c r="X33" s="157">
        <f>VLOOKUP(E33,AG:AZ,18,0)</f>
        <v>407912</v>
      </c>
      <c r="Y33" s="157">
        <f>VLOOKUP(E33,AG:AZ,19,0)</f>
        <v>0</v>
      </c>
      <c r="Z33" s="157">
        <f>VLOOKUP(E33,AG:AZ,20,0)</f>
        <v>0</v>
      </c>
      <c r="AA33" s="106">
        <f>VLOOKUP(E33,AG:AR,11,0)</f>
        <v>0</v>
      </c>
      <c r="AB33" s="106" t="str">
        <f>VLOOKUP(E33,AG:AV,14,0)</f>
        <v>0,94*1,95</v>
      </c>
      <c r="AC33" s="106"/>
      <c r="AD33" s="106"/>
      <c r="AE33" s="103">
        <v>0</v>
      </c>
    </row>
    <row r="34" spans="1:31" ht="15.75" hidden="1" thickBot="1" x14ac:dyDescent="0.3">
      <c r="A34" s="124">
        <v>31</v>
      </c>
      <c r="B34" s="124">
        <f>VLOOKUP(E34,ishod_source!A:W,21,0)</f>
        <v>1</v>
      </c>
      <c r="C34" s="124" t="str">
        <f>VLOOKUP(E34,ishod_source!A:W,22,0)</f>
        <v>основное производственное здание</v>
      </c>
      <c r="D34" s="124" t="str">
        <f>VLOOKUP(E34,ishod_source!A:W,23,0)</f>
        <v>линия перегрузки ТКО</v>
      </c>
      <c r="E34" s="124">
        <v>4</v>
      </c>
      <c r="F34" s="105" t="str">
        <f>VLOOKUP(E34,AG:AR,2,0)</f>
        <v>труба</v>
      </c>
      <c r="G34" s="261">
        <v>2735</v>
      </c>
      <c r="H34" s="264">
        <v>6.1103766784452295E-3</v>
      </c>
      <c r="I34" s="264">
        <v>9.634841946572438E-2</v>
      </c>
      <c r="J34" s="264" t="s">
        <v>368</v>
      </c>
      <c r="K34" s="264" t="s">
        <v>318</v>
      </c>
      <c r="L34" s="264">
        <v>12</v>
      </c>
      <c r="M34" s="264">
        <v>365</v>
      </c>
      <c r="N34" s="264">
        <v>4380</v>
      </c>
      <c r="O34" s="124">
        <v>1</v>
      </c>
      <c r="P34" s="124" t="str">
        <f>D34</f>
        <v>линия перегрузки ТКО</v>
      </c>
      <c r="Q34" s="124">
        <v>1</v>
      </c>
      <c r="R34" s="124">
        <f>VLOOKUP(E34,AG:AZ,13,0)</f>
        <v>2</v>
      </c>
      <c r="S34" s="103">
        <f>VLOOKUP(E34,ishod_source!A:X,24,0)</f>
        <v>1</v>
      </c>
      <c r="T34" s="150">
        <f>VLOOKUP(E34,AG:AR,10,0)</f>
        <v>5.6</v>
      </c>
      <c r="U34" s="123">
        <f>VLOOKUP(E34,AG:AR,9,0)</f>
        <v>9.3699999999999992</v>
      </c>
      <c r="V34" s="106">
        <f>VLOOKUP(E34,AG:AZ,12,0)</f>
        <v>16</v>
      </c>
      <c r="W34" s="157">
        <f>VLOOKUP(E34,AG:AZ,17,0)</f>
        <v>1236163</v>
      </c>
      <c r="X34" s="157">
        <f>VLOOKUP(E34,AG:AZ,18,0)</f>
        <v>407912</v>
      </c>
      <c r="Y34" s="157">
        <f>VLOOKUP(E34,AG:AZ,19,0)</f>
        <v>0</v>
      </c>
      <c r="Z34" s="157">
        <f>VLOOKUP(E34,AG:AZ,20,0)</f>
        <v>0</v>
      </c>
      <c r="AA34" s="106">
        <f>VLOOKUP(E34,AG:AR,11,0)</f>
        <v>0</v>
      </c>
      <c r="AB34" s="106" t="str">
        <f>VLOOKUP(E34,AG:AV,14,0)</f>
        <v>0,94*1,95</v>
      </c>
      <c r="AC34" s="106"/>
      <c r="AD34" s="106"/>
      <c r="AE34" s="103">
        <v>0</v>
      </c>
    </row>
    <row r="35" spans="1:31" ht="15.75" hidden="1" thickBot="1" x14ac:dyDescent="0.3">
      <c r="A35" s="124">
        <v>32</v>
      </c>
      <c r="B35" s="124">
        <f>VLOOKUP(E35,ishod_source!A:W,21,0)</f>
        <v>2</v>
      </c>
      <c r="C35" s="124" t="str">
        <f>VLOOKUP(E35,ishod_source!A:W,22,0)</f>
        <v>котельная административного корпуса</v>
      </c>
      <c r="D35" s="124" t="str">
        <f>VLOOKUP(E35,ishod_source!A:W,23,0)</f>
        <v>котельная</v>
      </c>
      <c r="E35" s="124">
        <v>5</v>
      </c>
      <c r="F35" s="105" t="str">
        <f>VLOOKUP(E35,AG:AR,2,0)</f>
        <v>дымовая труба</v>
      </c>
      <c r="G35" s="261">
        <v>301</v>
      </c>
      <c r="H35" s="264">
        <v>3.0192000000000001E-3</v>
      </c>
      <c r="I35" s="264">
        <v>3.9224000000000004E-3</v>
      </c>
      <c r="J35" s="264" t="s">
        <v>369</v>
      </c>
      <c r="K35" s="264" t="s">
        <v>370</v>
      </c>
      <c r="L35" s="264">
        <v>24</v>
      </c>
      <c r="M35" s="264">
        <v>217</v>
      </c>
      <c r="N35" s="264">
        <v>5208</v>
      </c>
      <c r="O35" s="124">
        <v>1</v>
      </c>
      <c r="P35" s="124" t="str">
        <f>D35</f>
        <v>котельная</v>
      </c>
      <c r="Q35" s="124">
        <v>1</v>
      </c>
      <c r="R35" s="124">
        <f>VLOOKUP(E35,AG:AZ,13,0)</f>
        <v>9</v>
      </c>
      <c r="S35" s="103">
        <f>VLOOKUP(E35,ishod_source!A:X,24,0)</f>
        <v>1</v>
      </c>
      <c r="T35" s="150">
        <f>VLOOKUP(E35,AG:AR,10,0)</f>
        <v>19.239999999999998</v>
      </c>
      <c r="U35" s="123">
        <f>VLOOKUP(E35,AG:AR,9,0)</f>
        <v>0.05</v>
      </c>
      <c r="V35" s="106">
        <f>VLOOKUP(E35,AG:AZ,12,0)</f>
        <v>74</v>
      </c>
      <c r="W35" s="157">
        <f>VLOOKUP(E35,AG:AZ,17,0)</f>
        <v>1236243</v>
      </c>
      <c r="X35" s="157">
        <f>VLOOKUP(E35,AG:AZ,18,0)</f>
        <v>407916</v>
      </c>
      <c r="Y35" s="157">
        <f>VLOOKUP(E35,AG:AZ,19,0)</f>
        <v>0</v>
      </c>
      <c r="Z35" s="157">
        <f>VLOOKUP(E35,AG:AZ,20,0)</f>
        <v>0</v>
      </c>
      <c r="AA35" s="106">
        <f>VLOOKUP(E35,AG:AR,11,0)</f>
        <v>0</v>
      </c>
      <c r="AB35" s="106">
        <f>VLOOKUP(E35,AG:AV,14,0)</f>
        <v>0.15</v>
      </c>
      <c r="AC35" s="106"/>
      <c r="AD35" s="106"/>
      <c r="AE35" s="103">
        <v>0</v>
      </c>
    </row>
    <row r="36" spans="1:31" ht="15.75" hidden="1" thickBot="1" x14ac:dyDescent="0.3">
      <c r="A36" s="124">
        <v>33</v>
      </c>
      <c r="B36" s="124">
        <f>VLOOKUP(E36,ishod_source!A:W,21,0)</f>
        <v>2</v>
      </c>
      <c r="C36" s="124" t="str">
        <f>VLOOKUP(E36,ishod_source!A:W,22,0)</f>
        <v>котельная административного корпуса</v>
      </c>
      <c r="D36" s="124" t="str">
        <f>VLOOKUP(E36,ishod_source!A:W,23,0)</f>
        <v>котельная</v>
      </c>
      <c r="E36" s="124">
        <v>5</v>
      </c>
      <c r="F36" s="105" t="str">
        <f>VLOOKUP(E36,AG:AR,2,0)</f>
        <v>дымовая труба</v>
      </c>
      <c r="G36" s="261">
        <v>304</v>
      </c>
      <c r="H36" s="264">
        <v>4.9061999999999999E-4</v>
      </c>
      <c r="I36" s="264">
        <v>6.3739000000000005E-4</v>
      </c>
      <c r="J36" s="264" t="s">
        <v>369</v>
      </c>
      <c r="K36" s="264" t="s">
        <v>370</v>
      </c>
      <c r="L36" s="264">
        <v>24</v>
      </c>
      <c r="M36" s="264">
        <v>217</v>
      </c>
      <c r="N36" s="264">
        <v>5208</v>
      </c>
      <c r="O36" s="124">
        <v>1</v>
      </c>
      <c r="P36" s="124" t="str">
        <f>D36</f>
        <v>котельная</v>
      </c>
      <c r="Q36" s="124">
        <v>1</v>
      </c>
      <c r="R36" s="124">
        <f>VLOOKUP(E36,AG:AZ,13,0)</f>
        <v>9</v>
      </c>
      <c r="S36" s="103">
        <f>VLOOKUP(E36,ishod_source!A:X,24,0)</f>
        <v>1</v>
      </c>
      <c r="T36" s="150">
        <f>VLOOKUP(E36,AG:AR,10,0)</f>
        <v>19.239999999999998</v>
      </c>
      <c r="U36" s="123">
        <f>VLOOKUP(E36,AG:AR,9,0)</f>
        <v>0.05</v>
      </c>
      <c r="V36" s="106">
        <f>VLOOKUP(E36,AG:AZ,12,0)</f>
        <v>74</v>
      </c>
      <c r="W36" s="157">
        <f>VLOOKUP(E36,AG:AZ,17,0)</f>
        <v>1236243</v>
      </c>
      <c r="X36" s="157">
        <f>VLOOKUP(E36,AG:AZ,18,0)</f>
        <v>407916</v>
      </c>
      <c r="Y36" s="157">
        <f>VLOOKUP(E36,AG:AZ,19,0)</f>
        <v>0</v>
      </c>
      <c r="Z36" s="157">
        <f>VLOOKUP(E36,AG:AZ,20,0)</f>
        <v>0</v>
      </c>
      <c r="AA36" s="106">
        <f>VLOOKUP(E36,AG:AR,11,0)</f>
        <v>0</v>
      </c>
      <c r="AB36" s="106">
        <f>VLOOKUP(E36,AG:AV,14,0)</f>
        <v>0.15</v>
      </c>
      <c r="AC36" s="106"/>
      <c r="AD36" s="106"/>
      <c r="AE36" s="103">
        <v>0</v>
      </c>
    </row>
    <row r="37" spans="1:31" ht="15.75" hidden="1" thickBot="1" x14ac:dyDescent="0.3">
      <c r="A37" s="124">
        <v>34</v>
      </c>
      <c r="B37" s="124">
        <f>VLOOKUP(E37,ishod_source!A:W,21,0)</f>
        <v>2</v>
      </c>
      <c r="C37" s="124" t="str">
        <f>VLOOKUP(E37,ishod_source!A:W,22,0)</f>
        <v>котельная административного корпуса</v>
      </c>
      <c r="D37" s="124" t="str">
        <f>VLOOKUP(E37,ishod_source!A:W,23,0)</f>
        <v>котельная</v>
      </c>
      <c r="E37" s="124">
        <v>5</v>
      </c>
      <c r="F37" s="105" t="str">
        <f>VLOOKUP(E37,AG:AR,2,0)</f>
        <v>дымовая труба</v>
      </c>
      <c r="G37" s="261">
        <v>337</v>
      </c>
      <c r="H37" s="264">
        <v>9.2151000000000021E-3</v>
      </c>
      <c r="I37" s="264">
        <v>1.2969400000000001E-2</v>
      </c>
      <c r="J37" s="264" t="s">
        <v>369</v>
      </c>
      <c r="K37" s="264" t="s">
        <v>370</v>
      </c>
      <c r="L37" s="264">
        <v>24</v>
      </c>
      <c r="M37" s="264">
        <v>217</v>
      </c>
      <c r="N37" s="264">
        <v>5208</v>
      </c>
      <c r="O37" s="124">
        <v>1</v>
      </c>
      <c r="P37" s="124" t="str">
        <f>D37</f>
        <v>котельная</v>
      </c>
      <c r="Q37" s="124">
        <v>1</v>
      </c>
      <c r="R37" s="124">
        <f>VLOOKUP(E37,AG:AZ,13,0)</f>
        <v>9</v>
      </c>
      <c r="S37" s="103">
        <f>VLOOKUP(E37,ishod_source!A:X,24,0)</f>
        <v>1</v>
      </c>
      <c r="T37" s="150">
        <f>VLOOKUP(E37,AG:AR,10,0)</f>
        <v>19.239999999999998</v>
      </c>
      <c r="U37" s="123">
        <f>VLOOKUP(E37,AG:AR,9,0)</f>
        <v>0.05</v>
      </c>
      <c r="V37" s="106">
        <f>VLOOKUP(E37,AG:AZ,12,0)</f>
        <v>74</v>
      </c>
      <c r="W37" s="157">
        <f>VLOOKUP(E37,AG:AZ,17,0)</f>
        <v>1236243</v>
      </c>
      <c r="X37" s="157">
        <f>VLOOKUP(E37,AG:AZ,18,0)</f>
        <v>407916</v>
      </c>
      <c r="Y37" s="157">
        <f>VLOOKUP(E37,AG:AZ,19,0)</f>
        <v>0</v>
      </c>
      <c r="Z37" s="157">
        <f>VLOOKUP(E37,AG:AZ,20,0)</f>
        <v>0</v>
      </c>
      <c r="AA37" s="106">
        <f>VLOOKUP(E37,AG:AR,11,0)</f>
        <v>0</v>
      </c>
      <c r="AB37" s="106">
        <f>VLOOKUP(E37,AG:AV,14,0)</f>
        <v>0.15</v>
      </c>
      <c r="AC37" s="106"/>
      <c r="AD37" s="106"/>
      <c r="AE37" s="103">
        <v>0</v>
      </c>
    </row>
    <row r="38" spans="1:31" ht="15.75" thickBot="1" x14ac:dyDescent="0.3">
      <c r="A38" s="124">
        <v>35</v>
      </c>
      <c r="B38" s="124">
        <f>VLOOKUP(E38,ishod_source!A:W,21,0)</f>
        <v>2</v>
      </c>
      <c r="C38" s="124" t="str">
        <f>VLOOKUP(E38,ishod_source!A:W,22,0)</f>
        <v>котельная административного корпуса</v>
      </c>
      <c r="D38" s="124" t="str">
        <f>VLOOKUP(E38,ishod_source!A:W,23,0)</f>
        <v>котельная</v>
      </c>
      <c r="E38" s="124">
        <v>5</v>
      </c>
      <c r="F38" s="105" t="str">
        <f>VLOOKUP(E38,AG:AR,2,0)</f>
        <v>дымовая труба</v>
      </c>
      <c r="G38" s="261">
        <v>703</v>
      </c>
      <c r="H38" s="264">
        <v>9.427604626285714E-11</v>
      </c>
      <c r="I38" s="381">
        <v>1.3257874285714286E-10</v>
      </c>
      <c r="J38" s="264" t="s">
        <v>369</v>
      </c>
      <c r="K38" s="264" t="s">
        <v>370</v>
      </c>
      <c r="L38" s="264">
        <v>24</v>
      </c>
      <c r="M38" s="264">
        <v>217</v>
      </c>
      <c r="N38" s="264">
        <v>5208</v>
      </c>
      <c r="O38" s="124">
        <v>1</v>
      </c>
      <c r="P38" s="124" t="str">
        <f>D38</f>
        <v>котельная</v>
      </c>
      <c r="Q38" s="124">
        <v>1</v>
      </c>
      <c r="R38" s="124">
        <f>VLOOKUP(E38,AG:AZ,13,0)</f>
        <v>9</v>
      </c>
      <c r="S38" s="103">
        <f>VLOOKUP(E38,ishod_source!A:X,24,0)</f>
        <v>1</v>
      </c>
      <c r="T38" s="150">
        <f>VLOOKUP(E38,AG:AR,10,0)</f>
        <v>19.239999999999998</v>
      </c>
      <c r="U38" s="123">
        <f>VLOOKUP(E38,AG:AR,9,0)</f>
        <v>0.05</v>
      </c>
      <c r="V38" s="106">
        <f>VLOOKUP(E38,AG:AZ,12,0)</f>
        <v>74</v>
      </c>
      <c r="W38" s="157">
        <f>VLOOKUP(E38,AG:AZ,17,0)</f>
        <v>1236243</v>
      </c>
      <c r="X38" s="157">
        <f>VLOOKUP(E38,AG:AZ,18,0)</f>
        <v>407916</v>
      </c>
      <c r="Y38" s="157">
        <f>VLOOKUP(E38,AG:AZ,19,0)</f>
        <v>0</v>
      </c>
      <c r="Z38" s="157">
        <f>VLOOKUP(E38,AG:AZ,20,0)</f>
        <v>0</v>
      </c>
      <c r="AA38" s="106">
        <f>VLOOKUP(E38,AG:AR,11,0)</f>
        <v>0</v>
      </c>
      <c r="AB38" s="106">
        <f>VLOOKUP(E38,AG:AV,14,0)</f>
        <v>0.15</v>
      </c>
      <c r="AC38" s="106"/>
      <c r="AD38" s="106"/>
      <c r="AE38" s="103">
        <v>0</v>
      </c>
    </row>
    <row r="39" spans="1:31" ht="15.75" hidden="1" thickBot="1" x14ac:dyDescent="0.3">
      <c r="A39" s="124">
        <v>36</v>
      </c>
      <c r="B39" s="124">
        <f>VLOOKUP(E39,ishod_source!A:W,21,0)</f>
        <v>2</v>
      </c>
      <c r="C39" s="124" t="str">
        <f>VLOOKUP(E39,ishod_source!A:W,22,0)</f>
        <v>котельная административного корпуса</v>
      </c>
      <c r="D39" s="124" t="str">
        <f>VLOOKUP(E39,ishod_source!A:W,23,0)</f>
        <v>котельная</v>
      </c>
      <c r="E39" s="124">
        <v>6</v>
      </c>
      <c r="F39" s="105" t="str">
        <f>VLOOKUP(E39,AG:AR,2,0)</f>
        <v>дымовая труба</v>
      </c>
      <c r="G39" s="261">
        <v>301</v>
      </c>
      <c r="H39" s="264">
        <v>3.0192000000000001E-3</v>
      </c>
      <c r="I39" s="264">
        <v>3.9224000000000004E-3</v>
      </c>
      <c r="J39" s="264" t="s">
        <v>371</v>
      </c>
      <c r="K39" s="264" t="s">
        <v>370</v>
      </c>
      <c r="L39" s="264">
        <v>24</v>
      </c>
      <c r="M39" s="264">
        <v>217</v>
      </c>
      <c r="N39" s="264">
        <v>5208</v>
      </c>
      <c r="O39" s="124">
        <v>1</v>
      </c>
      <c r="P39" s="124" t="str">
        <f>D39</f>
        <v>котельная</v>
      </c>
      <c r="Q39" s="124">
        <v>1</v>
      </c>
      <c r="R39" s="124">
        <f>VLOOKUP(E39,AG:AZ,13,0)</f>
        <v>9</v>
      </c>
      <c r="S39" s="103">
        <f>VLOOKUP(E39,ishod_source!A:X,24,0)</f>
        <v>1</v>
      </c>
      <c r="T39" s="150">
        <f>VLOOKUP(E39,AG:AR,10,0)</f>
        <v>19.809999999999999</v>
      </c>
      <c r="U39" s="123">
        <f>VLOOKUP(E39,AG:AR,9,0)</f>
        <v>0.05</v>
      </c>
      <c r="V39" s="106">
        <f>VLOOKUP(E39,AG:AZ,12,0)</f>
        <v>74</v>
      </c>
      <c r="W39" s="157">
        <f>VLOOKUP(E39,AG:AZ,17,0)</f>
        <v>1236244</v>
      </c>
      <c r="X39" s="157">
        <f>VLOOKUP(E39,AG:AZ,18,0)</f>
        <v>407909</v>
      </c>
      <c r="Y39" s="157">
        <f>VLOOKUP(E39,AG:AZ,19,0)</f>
        <v>0</v>
      </c>
      <c r="Z39" s="157">
        <f>VLOOKUP(E39,AG:AZ,20,0)</f>
        <v>0</v>
      </c>
      <c r="AA39" s="106">
        <f>VLOOKUP(E39,AG:AR,11,0)</f>
        <v>0</v>
      </c>
      <c r="AB39" s="106">
        <f>VLOOKUP(E39,AG:AV,14,0)</f>
        <v>0.15</v>
      </c>
      <c r="AC39" s="106"/>
      <c r="AD39" s="106"/>
      <c r="AE39" s="103">
        <v>0</v>
      </c>
    </row>
    <row r="40" spans="1:31" ht="15.75" hidden="1" thickBot="1" x14ac:dyDescent="0.3">
      <c r="A40" s="124">
        <v>37</v>
      </c>
      <c r="B40" s="124">
        <f>VLOOKUP(E40,ishod_source!A:W,21,0)</f>
        <v>2</v>
      </c>
      <c r="C40" s="124" t="str">
        <f>VLOOKUP(E40,ishod_source!A:W,22,0)</f>
        <v>котельная административного корпуса</v>
      </c>
      <c r="D40" s="124" t="str">
        <f>VLOOKUP(E40,ishod_source!A:W,23,0)</f>
        <v>котельная</v>
      </c>
      <c r="E40" s="124">
        <v>6</v>
      </c>
      <c r="F40" s="105" t="str">
        <f>VLOOKUP(E40,AG:AR,2,0)</f>
        <v>дымовая труба</v>
      </c>
      <c r="G40" s="261">
        <v>304</v>
      </c>
      <c r="H40" s="264">
        <v>4.9061999999999999E-4</v>
      </c>
      <c r="I40" s="264">
        <v>6.3739000000000005E-4</v>
      </c>
      <c r="J40" s="264" t="s">
        <v>371</v>
      </c>
      <c r="K40" s="270" t="s">
        <v>370</v>
      </c>
      <c r="L40" s="264">
        <v>24</v>
      </c>
      <c r="M40" s="264">
        <v>217</v>
      </c>
      <c r="N40" s="264">
        <v>5208</v>
      </c>
      <c r="O40" s="124">
        <v>1</v>
      </c>
      <c r="P40" s="124" t="str">
        <f>D40</f>
        <v>котельная</v>
      </c>
      <c r="Q40" s="124">
        <v>1</v>
      </c>
      <c r="R40" s="124">
        <f>VLOOKUP(E40,AG:AZ,13,0)</f>
        <v>9</v>
      </c>
      <c r="S40" s="103">
        <f>VLOOKUP(E40,ishod_source!A:X,24,0)</f>
        <v>1</v>
      </c>
      <c r="T40" s="150">
        <f>VLOOKUP(E40,AG:AR,10,0)</f>
        <v>19.809999999999999</v>
      </c>
      <c r="U40" s="123">
        <f>VLOOKUP(E40,AG:AR,9,0)</f>
        <v>0.05</v>
      </c>
      <c r="V40" s="106">
        <f>VLOOKUP(E40,AG:AZ,12,0)</f>
        <v>74</v>
      </c>
      <c r="W40" s="157">
        <f>VLOOKUP(E40,AG:AZ,17,0)</f>
        <v>1236244</v>
      </c>
      <c r="X40" s="157">
        <f>VLOOKUP(E40,AG:AZ,18,0)</f>
        <v>407909</v>
      </c>
      <c r="Y40" s="157">
        <f>VLOOKUP(E40,AG:AZ,19,0)</f>
        <v>0</v>
      </c>
      <c r="Z40" s="157">
        <f>VLOOKUP(E40,AG:AZ,20,0)</f>
        <v>0</v>
      </c>
      <c r="AA40" s="106">
        <f>VLOOKUP(E40,AG:AR,11,0)</f>
        <v>0</v>
      </c>
      <c r="AB40" s="106">
        <f>VLOOKUP(E40,AG:AV,14,0)</f>
        <v>0.15</v>
      </c>
      <c r="AC40" s="106"/>
      <c r="AD40" s="106"/>
      <c r="AE40" s="103">
        <v>0</v>
      </c>
    </row>
    <row r="41" spans="1:31" ht="15.75" hidden="1" thickBot="1" x14ac:dyDescent="0.3">
      <c r="A41" s="124">
        <v>38</v>
      </c>
      <c r="B41" s="124">
        <f>VLOOKUP(E41,ishod_source!A:W,21,0)</f>
        <v>2</v>
      </c>
      <c r="C41" s="124" t="str">
        <f>VLOOKUP(E41,ishod_source!A:W,22,0)</f>
        <v>котельная административного корпуса</v>
      </c>
      <c r="D41" s="124" t="str">
        <f>VLOOKUP(E41,ishod_source!A:W,23,0)</f>
        <v>котельная</v>
      </c>
      <c r="E41" s="124">
        <v>6</v>
      </c>
      <c r="F41" s="105" t="str">
        <f>VLOOKUP(E41,AG:AR,2,0)</f>
        <v>дымовая труба</v>
      </c>
      <c r="G41" s="261">
        <v>337</v>
      </c>
      <c r="H41" s="264">
        <v>9.2151000000000021E-3</v>
      </c>
      <c r="I41" s="264">
        <v>1.2969400000000001E-2</v>
      </c>
      <c r="J41" s="264" t="s">
        <v>371</v>
      </c>
      <c r="K41" s="264" t="s">
        <v>370</v>
      </c>
      <c r="L41" s="264">
        <v>24</v>
      </c>
      <c r="M41" s="264">
        <v>217</v>
      </c>
      <c r="N41" s="264">
        <v>5208</v>
      </c>
      <c r="O41" s="124">
        <v>1</v>
      </c>
      <c r="P41" s="124" t="str">
        <f>D41</f>
        <v>котельная</v>
      </c>
      <c r="Q41" s="124">
        <v>1</v>
      </c>
      <c r="R41" s="124">
        <f>VLOOKUP(E41,AG:AZ,13,0)</f>
        <v>9</v>
      </c>
      <c r="S41" s="103">
        <f>VLOOKUP(E41,ishod_source!A:X,24,0)</f>
        <v>1</v>
      </c>
      <c r="T41" s="150">
        <f>VLOOKUP(E41,AG:AR,10,0)</f>
        <v>19.809999999999999</v>
      </c>
      <c r="U41" s="123">
        <f>VLOOKUP(E41,AG:AR,9,0)</f>
        <v>0.05</v>
      </c>
      <c r="V41" s="106">
        <f>VLOOKUP(E41,AG:AZ,12,0)</f>
        <v>74</v>
      </c>
      <c r="W41" s="157">
        <f>VLOOKUP(E41,AG:AZ,17,0)</f>
        <v>1236244</v>
      </c>
      <c r="X41" s="157">
        <f>VLOOKUP(E41,AG:AZ,18,0)</f>
        <v>407909</v>
      </c>
      <c r="Y41" s="157">
        <f>VLOOKUP(E41,AG:AZ,19,0)</f>
        <v>0</v>
      </c>
      <c r="Z41" s="157">
        <f>VLOOKUP(E41,AG:AZ,20,0)</f>
        <v>0</v>
      </c>
      <c r="AA41" s="106">
        <f>VLOOKUP(E41,AG:AR,11,0)</f>
        <v>0</v>
      </c>
      <c r="AB41" s="106">
        <f>VLOOKUP(E41,AG:AV,14,0)</f>
        <v>0.15</v>
      </c>
      <c r="AC41" s="106"/>
      <c r="AD41" s="106"/>
      <c r="AE41" s="103">
        <v>0</v>
      </c>
    </row>
    <row r="42" spans="1:31" ht="15.75" thickBot="1" x14ac:dyDescent="0.3">
      <c r="A42" s="124">
        <v>39</v>
      </c>
      <c r="B42" s="124">
        <f>VLOOKUP(E42,ishod_source!A:W,21,0)</f>
        <v>2</v>
      </c>
      <c r="C42" s="124" t="str">
        <f>VLOOKUP(E42,ishod_source!A:W,22,0)</f>
        <v>котельная административного корпуса</v>
      </c>
      <c r="D42" s="124" t="str">
        <f>VLOOKUP(E42,ishod_source!A:W,23,0)</f>
        <v>котельная</v>
      </c>
      <c r="E42" s="124">
        <v>6</v>
      </c>
      <c r="F42" s="105" t="str">
        <f>VLOOKUP(E42,AG:AR,2,0)</f>
        <v>дымовая труба</v>
      </c>
      <c r="G42" s="261">
        <v>703</v>
      </c>
      <c r="H42" s="264">
        <v>9.427604626285714E-11</v>
      </c>
      <c r="I42" s="381">
        <v>1.3257874285714286E-10</v>
      </c>
      <c r="J42" s="264" t="s">
        <v>371</v>
      </c>
      <c r="K42" s="264" t="s">
        <v>370</v>
      </c>
      <c r="L42" s="264">
        <v>24</v>
      </c>
      <c r="M42" s="264">
        <v>217</v>
      </c>
      <c r="N42" s="264">
        <v>5208</v>
      </c>
      <c r="O42" s="124">
        <v>1</v>
      </c>
      <c r="P42" s="124" t="str">
        <f>D42</f>
        <v>котельная</v>
      </c>
      <c r="Q42" s="124">
        <v>1</v>
      </c>
      <c r="R42" s="124">
        <f>VLOOKUP(E42,AG:AZ,13,0)</f>
        <v>9</v>
      </c>
      <c r="S42" s="103">
        <f>VLOOKUP(E42,ishod_source!A:X,24,0)</f>
        <v>1</v>
      </c>
      <c r="T42" s="150">
        <f>VLOOKUP(E42,AG:AR,10,0)</f>
        <v>19.809999999999999</v>
      </c>
      <c r="U42" s="123">
        <f>VLOOKUP(E42,AG:AR,9,0)</f>
        <v>0.05</v>
      </c>
      <c r="V42" s="106">
        <f>VLOOKUP(E42,AG:AZ,12,0)</f>
        <v>74</v>
      </c>
      <c r="W42" s="157">
        <f>VLOOKUP(E42,AG:AZ,17,0)</f>
        <v>1236244</v>
      </c>
      <c r="X42" s="157">
        <f>VLOOKUP(E42,AG:AZ,18,0)</f>
        <v>407909</v>
      </c>
      <c r="Y42" s="157">
        <f>VLOOKUP(E42,AG:AZ,19,0)</f>
        <v>0</v>
      </c>
      <c r="Z42" s="157">
        <f>VLOOKUP(E42,AG:AZ,20,0)</f>
        <v>0</v>
      </c>
      <c r="AA42" s="106">
        <f>VLOOKUP(E42,AG:AR,11,0)</f>
        <v>0</v>
      </c>
      <c r="AB42" s="106">
        <f>VLOOKUP(E42,AG:AV,14,0)</f>
        <v>0.15</v>
      </c>
      <c r="AC42" s="106"/>
      <c r="AD42" s="106"/>
      <c r="AE42" s="103">
        <v>0</v>
      </c>
    </row>
    <row r="43" spans="1:31" ht="15.75" hidden="1" thickBot="1" x14ac:dyDescent="0.3">
      <c r="A43" s="124">
        <v>40</v>
      </c>
      <c r="B43" s="124">
        <f>VLOOKUP(E43,ishod_source!A:W,21,0)</f>
        <v>3</v>
      </c>
      <c r="C43" s="124" t="str">
        <f>VLOOKUP(E43,ishod_source!A:W,22,0)</f>
        <v>котельная производственных корпусов</v>
      </c>
      <c r="D43" s="124" t="str">
        <f>VLOOKUP(E43,ishod_source!A:W,23,0)</f>
        <v>котельная</v>
      </c>
      <c r="E43" s="124">
        <v>7</v>
      </c>
      <c r="F43" s="105" t="str">
        <f>VLOOKUP(E43,AG:AR,2,0)</f>
        <v>труба</v>
      </c>
      <c r="G43" s="261">
        <v>301</v>
      </c>
      <c r="H43" s="264">
        <v>6.2584000000000001E-2</v>
      </c>
      <c r="I43" s="264">
        <v>9.8887200000000008E-2</v>
      </c>
      <c r="J43" s="264" t="s">
        <v>372</v>
      </c>
      <c r="K43" s="264" t="s">
        <v>373</v>
      </c>
      <c r="L43" s="264">
        <v>24</v>
      </c>
      <c r="M43" s="264">
        <v>217</v>
      </c>
      <c r="N43" s="264">
        <v>5208</v>
      </c>
      <c r="O43" s="124">
        <v>1</v>
      </c>
      <c r="P43" s="124" t="str">
        <f>D43</f>
        <v>котельная</v>
      </c>
      <c r="Q43" s="124">
        <v>1</v>
      </c>
      <c r="R43" s="124">
        <f>VLOOKUP(E43,AG:AZ,13,0)</f>
        <v>10</v>
      </c>
      <c r="S43" s="103">
        <f>VLOOKUP(E43,ishod_source!A:X,24,0)</f>
        <v>1</v>
      </c>
      <c r="T43" s="150">
        <f>VLOOKUP(E43,AG:AR,10,0)</f>
        <v>7.22</v>
      </c>
      <c r="U43" s="123">
        <f>VLOOKUP(E43,AG:AR,9,0)</f>
        <v>0.51</v>
      </c>
      <c r="V43" s="106">
        <f>VLOOKUP(E43,AG:AZ,12,0)</f>
        <v>140</v>
      </c>
      <c r="W43" s="157">
        <f>VLOOKUP(E43,AG:AZ,17,0)</f>
        <v>1236125</v>
      </c>
      <c r="X43" s="157">
        <f>VLOOKUP(E43,AG:AZ,18,0)</f>
        <v>407832</v>
      </c>
      <c r="Y43" s="157">
        <f>VLOOKUP(E43,AG:AZ,19,0)</f>
        <v>0</v>
      </c>
      <c r="Z43" s="157">
        <f>VLOOKUP(E43,AG:AZ,20,0)</f>
        <v>0</v>
      </c>
      <c r="AA43" s="106">
        <f>VLOOKUP(E43,AG:AR,11,0)</f>
        <v>0</v>
      </c>
      <c r="AB43" s="106">
        <f>VLOOKUP(E43,AG:AV,14,0)</f>
        <v>0.3</v>
      </c>
      <c r="AC43" s="106"/>
      <c r="AD43" s="106"/>
      <c r="AE43" s="103">
        <v>0</v>
      </c>
    </row>
    <row r="44" spans="1:31" ht="15.75" hidden="1" thickBot="1" x14ac:dyDescent="0.3">
      <c r="A44" s="124">
        <v>41</v>
      </c>
      <c r="B44" s="124">
        <f>VLOOKUP(E44,ishod_source!A:W,21,0)</f>
        <v>3</v>
      </c>
      <c r="C44" s="124" t="str">
        <f>VLOOKUP(E44,ishod_source!A:W,22,0)</f>
        <v>котельная производственных корпусов</v>
      </c>
      <c r="D44" s="124" t="str">
        <f>VLOOKUP(E44,ishod_source!A:W,23,0)</f>
        <v>котельная</v>
      </c>
      <c r="E44" s="124">
        <v>7</v>
      </c>
      <c r="F44" s="105" t="str">
        <f>VLOOKUP(E44,AG:AR,2,0)</f>
        <v>труба</v>
      </c>
      <c r="G44" s="261">
        <v>304</v>
      </c>
      <c r="H44" s="264">
        <v>1.0169899999999999E-2</v>
      </c>
      <c r="I44" s="264">
        <v>1.6069170000000001E-2</v>
      </c>
      <c r="J44" s="264" t="s">
        <v>372</v>
      </c>
      <c r="K44" s="264" t="s">
        <v>373</v>
      </c>
      <c r="L44" s="264">
        <v>24</v>
      </c>
      <c r="M44" s="264">
        <v>217</v>
      </c>
      <c r="N44" s="264">
        <v>5208</v>
      </c>
      <c r="O44" s="124">
        <v>1</v>
      </c>
      <c r="P44" s="124" t="str">
        <f>D44</f>
        <v>котельная</v>
      </c>
      <c r="Q44" s="124">
        <v>1</v>
      </c>
      <c r="R44" s="124">
        <f>VLOOKUP(E44,AG:AZ,13,0)</f>
        <v>10</v>
      </c>
      <c r="S44" s="103">
        <f>VLOOKUP(E44,ishod_source!A:X,24,0)</f>
        <v>1</v>
      </c>
      <c r="T44" s="150">
        <f>VLOOKUP(E44,AG:AR,10,0)</f>
        <v>7.22</v>
      </c>
      <c r="U44" s="123">
        <f>VLOOKUP(E44,AG:AR,9,0)</f>
        <v>0.51</v>
      </c>
      <c r="V44" s="106">
        <f>VLOOKUP(E44,AG:AZ,12,0)</f>
        <v>140</v>
      </c>
      <c r="W44" s="157">
        <f>VLOOKUP(E44,AG:AZ,17,0)</f>
        <v>1236125</v>
      </c>
      <c r="X44" s="157">
        <f>VLOOKUP(E44,AG:AZ,18,0)</f>
        <v>407832</v>
      </c>
      <c r="Y44" s="157">
        <f>VLOOKUP(E44,AG:AZ,19,0)</f>
        <v>0</v>
      </c>
      <c r="Z44" s="157">
        <f>VLOOKUP(E44,AG:AZ,20,0)</f>
        <v>0</v>
      </c>
      <c r="AA44" s="106">
        <f>VLOOKUP(E44,AG:AR,11,0)</f>
        <v>0</v>
      </c>
      <c r="AB44" s="106">
        <f>VLOOKUP(E44,AG:AV,14,0)</f>
        <v>0.3</v>
      </c>
      <c r="AC44" s="106"/>
      <c r="AD44" s="106"/>
      <c r="AE44" s="103">
        <v>0</v>
      </c>
    </row>
    <row r="45" spans="1:31" ht="15.75" hidden="1" thickBot="1" x14ac:dyDescent="0.3">
      <c r="A45" s="124">
        <v>42</v>
      </c>
      <c r="B45" s="124">
        <f>VLOOKUP(E45,ishod_source!A:W,21,0)</f>
        <v>3</v>
      </c>
      <c r="C45" s="124" t="str">
        <f>VLOOKUP(E45,ishod_source!A:W,22,0)</f>
        <v>котельная производственных корпусов</v>
      </c>
      <c r="D45" s="124" t="str">
        <f>VLOOKUP(E45,ishod_source!A:W,23,0)</f>
        <v>котельная</v>
      </c>
      <c r="E45" s="124">
        <v>7</v>
      </c>
      <c r="F45" s="105" t="str">
        <f>VLOOKUP(E45,AG:AR,2,0)</f>
        <v>труба</v>
      </c>
      <c r="G45" s="261">
        <v>337</v>
      </c>
      <c r="H45" s="264">
        <v>1.54278264</v>
      </c>
      <c r="I45" s="264">
        <v>3.9984000000000002</v>
      </c>
      <c r="J45" s="264" t="s">
        <v>372</v>
      </c>
      <c r="K45" s="264" t="s">
        <v>373</v>
      </c>
      <c r="L45" s="264">
        <v>24</v>
      </c>
      <c r="M45" s="264">
        <v>217</v>
      </c>
      <c r="N45" s="264">
        <v>5208</v>
      </c>
      <c r="O45" s="124">
        <v>1</v>
      </c>
      <c r="P45" s="124" t="str">
        <f>D45</f>
        <v>котельная</v>
      </c>
      <c r="Q45" s="124">
        <v>1</v>
      </c>
      <c r="R45" s="124">
        <f>VLOOKUP(E45,AG:AZ,13,0)</f>
        <v>10</v>
      </c>
      <c r="S45" s="103">
        <f>VLOOKUP(E45,ishod_source!A:X,24,0)</f>
        <v>1</v>
      </c>
      <c r="T45" s="150">
        <f>VLOOKUP(E45,AG:AR,10,0)</f>
        <v>7.22</v>
      </c>
      <c r="U45" s="123">
        <f>VLOOKUP(E45,AG:AR,9,0)</f>
        <v>0.51</v>
      </c>
      <c r="V45" s="106">
        <f>VLOOKUP(E45,AG:AZ,12,0)</f>
        <v>140</v>
      </c>
      <c r="W45" s="157">
        <f>VLOOKUP(E45,AG:AZ,17,0)</f>
        <v>1236125</v>
      </c>
      <c r="X45" s="157">
        <f>VLOOKUP(E45,AG:AZ,18,0)</f>
        <v>407832</v>
      </c>
      <c r="Y45" s="157">
        <f>VLOOKUP(E45,AG:AZ,19,0)</f>
        <v>0</v>
      </c>
      <c r="Z45" s="157">
        <f>VLOOKUP(E45,AG:AZ,20,0)</f>
        <v>0</v>
      </c>
      <c r="AA45" s="106">
        <f>VLOOKUP(E45,AG:AR,11,0)</f>
        <v>0</v>
      </c>
      <c r="AB45" s="106">
        <f>VLOOKUP(E45,AG:AV,14,0)</f>
        <v>0.3</v>
      </c>
      <c r="AC45" s="106"/>
      <c r="AD45" s="106"/>
      <c r="AE45" s="103">
        <v>0</v>
      </c>
    </row>
    <row r="46" spans="1:31" ht="15.75" thickBot="1" x14ac:dyDescent="0.3">
      <c r="A46" s="124">
        <v>43</v>
      </c>
      <c r="B46" s="124">
        <f>VLOOKUP(E46,ishod_source!A:W,21,0)</f>
        <v>3</v>
      </c>
      <c r="C46" s="124" t="str">
        <f>VLOOKUP(E46,ishod_source!A:W,22,0)</f>
        <v>котельная производственных корпусов</v>
      </c>
      <c r="D46" s="124" t="str">
        <f>VLOOKUP(E46,ishod_source!A:W,23,0)</f>
        <v>котельная</v>
      </c>
      <c r="E46" s="124">
        <v>7</v>
      </c>
      <c r="F46" s="105" t="str">
        <f>VLOOKUP(E46,AG:AR,2,0)</f>
        <v>труба</v>
      </c>
      <c r="G46" s="261">
        <v>703</v>
      </c>
      <c r="H46" s="264">
        <v>5.7043202208300011E-7</v>
      </c>
      <c r="I46" s="381">
        <v>1.4771295000000003E-6</v>
      </c>
      <c r="J46" s="264" t="s">
        <v>372</v>
      </c>
      <c r="K46" s="264" t="s">
        <v>373</v>
      </c>
      <c r="L46" s="264">
        <v>24</v>
      </c>
      <c r="M46" s="264">
        <v>217</v>
      </c>
      <c r="N46" s="264">
        <v>5208</v>
      </c>
      <c r="O46" s="124">
        <v>1</v>
      </c>
      <c r="P46" s="124" t="str">
        <f>D46</f>
        <v>котельная</v>
      </c>
      <c r="Q46" s="124">
        <v>1</v>
      </c>
      <c r="R46" s="124">
        <f>VLOOKUP(E46,AG:AZ,13,0)</f>
        <v>10</v>
      </c>
      <c r="S46" s="103">
        <f>VLOOKUP(E46,ishod_source!A:X,24,0)</f>
        <v>1</v>
      </c>
      <c r="T46" s="150">
        <f>VLOOKUP(E46,AG:AR,10,0)</f>
        <v>7.22</v>
      </c>
      <c r="U46" s="123">
        <f>VLOOKUP(E46,AG:AR,9,0)</f>
        <v>0.51</v>
      </c>
      <c r="V46" s="106">
        <f>VLOOKUP(E46,AG:AZ,12,0)</f>
        <v>140</v>
      </c>
      <c r="W46" s="157">
        <f>VLOOKUP(E46,AG:AZ,17,0)</f>
        <v>1236125</v>
      </c>
      <c r="X46" s="157">
        <f>VLOOKUP(E46,AG:AZ,18,0)</f>
        <v>407832</v>
      </c>
      <c r="Y46" s="157">
        <f>VLOOKUP(E46,AG:AZ,19,0)</f>
        <v>0</v>
      </c>
      <c r="Z46" s="157">
        <f>VLOOKUP(E46,AG:AZ,20,0)</f>
        <v>0</v>
      </c>
      <c r="AA46" s="106">
        <f>VLOOKUP(E46,AG:AR,11,0)</f>
        <v>0</v>
      </c>
      <c r="AB46" s="106">
        <f>VLOOKUP(E46,AG:AV,14,0)</f>
        <v>0.3</v>
      </c>
      <c r="AC46" s="106"/>
      <c r="AD46" s="106"/>
      <c r="AE46" s="103">
        <v>0</v>
      </c>
    </row>
    <row r="47" spans="1:31" ht="15.75" hidden="1" thickBot="1" x14ac:dyDescent="0.3">
      <c r="A47" s="124">
        <v>44</v>
      </c>
      <c r="B47" s="124">
        <f>VLOOKUP(E47,ishod_source!A:W,21,0)</f>
        <v>3</v>
      </c>
      <c r="C47" s="124" t="str">
        <f>VLOOKUP(E47,ishod_source!A:W,22,0)</f>
        <v>котельная производственных корпусов</v>
      </c>
      <c r="D47" s="124" t="str">
        <f>VLOOKUP(E47,ishod_source!A:W,23,0)</f>
        <v>котельная</v>
      </c>
      <c r="E47" s="124">
        <v>7</v>
      </c>
      <c r="F47" s="105" t="str">
        <f>VLOOKUP(E47,AG:AR,2,0)</f>
        <v>труба</v>
      </c>
      <c r="G47" s="261">
        <v>2902</v>
      </c>
      <c r="H47" s="264">
        <v>7.8713400000000027E-3</v>
      </c>
      <c r="I47" s="264">
        <v>2.0400000000000005E-2</v>
      </c>
      <c r="J47" s="264" t="s">
        <v>372</v>
      </c>
      <c r="K47" s="264" t="s">
        <v>373</v>
      </c>
      <c r="L47" s="264">
        <v>24</v>
      </c>
      <c r="M47" s="264">
        <v>217</v>
      </c>
      <c r="N47" s="264">
        <v>5208</v>
      </c>
      <c r="O47" s="124">
        <v>1</v>
      </c>
      <c r="P47" s="124" t="str">
        <f>D47</f>
        <v>котельная</v>
      </c>
      <c r="Q47" s="124">
        <v>1</v>
      </c>
      <c r="R47" s="124">
        <f>VLOOKUP(E47,AG:AZ,13,0)</f>
        <v>10</v>
      </c>
      <c r="S47" s="103">
        <f>VLOOKUP(E47,ishod_source!A:X,24,0)</f>
        <v>1</v>
      </c>
      <c r="T47" s="150">
        <f>VLOOKUP(E47,AG:AR,10,0)</f>
        <v>7.22</v>
      </c>
      <c r="U47" s="123">
        <f>VLOOKUP(E47,AG:AR,9,0)</f>
        <v>0.51</v>
      </c>
      <c r="V47" s="106">
        <f>VLOOKUP(E47,AG:AZ,12,0)</f>
        <v>140</v>
      </c>
      <c r="W47" s="157">
        <f>VLOOKUP(E47,AG:AZ,17,0)</f>
        <v>1236125</v>
      </c>
      <c r="X47" s="157">
        <f>VLOOKUP(E47,AG:AZ,18,0)</f>
        <v>407832</v>
      </c>
      <c r="Y47" s="157">
        <f>VLOOKUP(E47,AG:AZ,19,0)</f>
        <v>0</v>
      </c>
      <c r="Z47" s="157">
        <f>VLOOKUP(E47,AG:AZ,20,0)</f>
        <v>0</v>
      </c>
      <c r="AA47" s="106">
        <f>VLOOKUP(E47,AG:AR,11,0)</f>
        <v>0</v>
      </c>
      <c r="AB47" s="106">
        <f>VLOOKUP(E47,AG:AV,14,0)</f>
        <v>0.3</v>
      </c>
      <c r="AC47" s="106" t="s">
        <v>443</v>
      </c>
      <c r="AD47" s="106">
        <v>100</v>
      </c>
      <c r="AE47" s="103">
        <v>96.2</v>
      </c>
    </row>
    <row r="48" spans="1:31" ht="15.75" hidden="1" thickBot="1" x14ac:dyDescent="0.3">
      <c r="A48" s="124">
        <v>45</v>
      </c>
      <c r="B48" s="124">
        <f>VLOOKUP(E48,ishod_source!A:W,21,0)</f>
        <v>3</v>
      </c>
      <c r="C48" s="124" t="str">
        <f>VLOOKUP(E48,ishod_source!A:W,22,0)</f>
        <v>котельная производственных корпусов</v>
      </c>
      <c r="D48" s="124" t="str">
        <f>VLOOKUP(E48,ishod_source!A:W,23,0)</f>
        <v>котельная</v>
      </c>
      <c r="E48" s="124">
        <v>7</v>
      </c>
      <c r="F48" s="105" t="str">
        <f>VLOOKUP(E48,AG:AR,2,0)</f>
        <v>труба</v>
      </c>
      <c r="G48" s="261">
        <v>328</v>
      </c>
      <c r="H48" s="264">
        <v>8.1892659999999992E-2</v>
      </c>
      <c r="I48" s="264">
        <v>0.21224000000000001</v>
      </c>
      <c r="J48" s="264" t="s">
        <v>372</v>
      </c>
      <c r="K48" s="270" t="s">
        <v>373</v>
      </c>
      <c r="L48" s="264">
        <v>24</v>
      </c>
      <c r="M48" s="264">
        <v>217</v>
      </c>
      <c r="N48" s="264">
        <v>5208</v>
      </c>
      <c r="O48" s="124">
        <v>1</v>
      </c>
      <c r="P48" s="124" t="str">
        <f>D48</f>
        <v>котельная</v>
      </c>
      <c r="Q48" s="124">
        <v>1</v>
      </c>
      <c r="R48" s="124">
        <f>VLOOKUP(E48,AG:AZ,13,0)</f>
        <v>10</v>
      </c>
      <c r="S48" s="103">
        <f>VLOOKUP(E48,ishod_source!A:X,24,0)</f>
        <v>1</v>
      </c>
      <c r="T48" s="150">
        <f>VLOOKUP(E48,AG:AR,10,0)</f>
        <v>7.22</v>
      </c>
      <c r="U48" s="123">
        <f>VLOOKUP(E48,AG:AR,9,0)</f>
        <v>0.51</v>
      </c>
      <c r="V48" s="106">
        <f>VLOOKUP(E48,AG:AZ,12,0)</f>
        <v>140</v>
      </c>
      <c r="W48" s="157">
        <f>VLOOKUP(E48,AG:AZ,17,0)</f>
        <v>1236125</v>
      </c>
      <c r="X48" s="157">
        <f>VLOOKUP(E48,AG:AZ,18,0)</f>
        <v>407832</v>
      </c>
      <c r="Y48" s="157">
        <f>VLOOKUP(E48,AG:AZ,19,0)</f>
        <v>0</v>
      </c>
      <c r="Z48" s="157">
        <f>VLOOKUP(E48,AG:AZ,20,0)</f>
        <v>0</v>
      </c>
      <c r="AA48" s="106">
        <f>VLOOKUP(E48,AG:AR,11,0)</f>
        <v>0</v>
      </c>
      <c r="AB48" s="106">
        <f>VLOOKUP(E48,AG:AV,14,0)</f>
        <v>0.3</v>
      </c>
      <c r="AC48" s="106" t="s">
        <v>443</v>
      </c>
      <c r="AD48" s="106">
        <v>100</v>
      </c>
      <c r="AE48" s="103">
        <v>82.5</v>
      </c>
    </row>
    <row r="49" spans="1:31" ht="15.75" hidden="1" thickBot="1" x14ac:dyDescent="0.3">
      <c r="A49" s="124">
        <v>46</v>
      </c>
      <c r="B49" s="124">
        <f>VLOOKUP(E49,ishod_source!A:W,21,0)</f>
        <v>3</v>
      </c>
      <c r="C49" s="124" t="str">
        <f>VLOOKUP(E49,ishod_source!A:W,22,0)</f>
        <v>котельная производственных корпусов</v>
      </c>
      <c r="D49" s="124" t="str">
        <f>VLOOKUP(E49,ishod_source!A:W,23,0)</f>
        <v>котельная</v>
      </c>
      <c r="E49" s="124">
        <v>8</v>
      </c>
      <c r="F49" s="105" t="str">
        <f>VLOOKUP(E49,AG:AR,2,0)</f>
        <v>труба</v>
      </c>
      <c r="G49" s="261">
        <v>301</v>
      </c>
      <c r="H49" s="264">
        <v>2.79288E-2</v>
      </c>
      <c r="I49" s="264">
        <v>1.392E-4</v>
      </c>
      <c r="J49" s="264" t="s">
        <v>374</v>
      </c>
      <c r="K49" s="270" t="s">
        <v>375</v>
      </c>
      <c r="L49" s="264">
        <v>1</v>
      </c>
      <c r="M49" s="264">
        <v>217</v>
      </c>
      <c r="N49" s="264">
        <v>217</v>
      </c>
      <c r="O49" s="124">
        <v>1</v>
      </c>
      <c r="P49" s="124" t="str">
        <f>D49</f>
        <v>котельная</v>
      </c>
      <c r="Q49" s="124">
        <v>1</v>
      </c>
      <c r="R49" s="124">
        <f>VLOOKUP(E49,AG:AZ,13,0)</f>
        <v>10</v>
      </c>
      <c r="S49" s="103">
        <f>VLOOKUP(E49,ishod_source!A:X,24,0)</f>
        <v>1</v>
      </c>
      <c r="T49" s="150">
        <f>VLOOKUP(E49,AG:AR,10,0)</f>
        <v>7.5</v>
      </c>
      <c r="U49" s="123">
        <f>VLOOKUP(E49,AG:AR,9,0)</f>
        <v>0.53</v>
      </c>
      <c r="V49" s="106">
        <f>VLOOKUP(E49,AG:AZ,12,0)</f>
        <v>140</v>
      </c>
      <c r="W49" s="157">
        <f>VLOOKUP(E49,AG:AZ,17,0)</f>
        <v>1236126</v>
      </c>
      <c r="X49" s="157">
        <f>VLOOKUP(E49,AG:AZ,18,0)</f>
        <v>407832</v>
      </c>
      <c r="Y49" s="157">
        <f>VLOOKUP(E49,AG:AZ,19,0)</f>
        <v>0</v>
      </c>
      <c r="Z49" s="157">
        <f>VLOOKUP(E49,AG:AZ,20,0)</f>
        <v>0</v>
      </c>
      <c r="AA49" s="106">
        <f>VLOOKUP(E49,AG:AR,11,0)</f>
        <v>0</v>
      </c>
      <c r="AB49" s="106">
        <f>VLOOKUP(E49,AG:AV,14,0)</f>
        <v>0.3</v>
      </c>
      <c r="AC49" s="106"/>
      <c r="AD49" s="106"/>
      <c r="AE49" s="103">
        <v>0</v>
      </c>
    </row>
    <row r="50" spans="1:31" ht="15.75" hidden="1" thickBot="1" x14ac:dyDescent="0.3">
      <c r="A50" s="124">
        <v>47</v>
      </c>
      <c r="B50" s="124">
        <f>VLOOKUP(E50,ishod_source!A:W,21,0)</f>
        <v>3</v>
      </c>
      <c r="C50" s="124" t="str">
        <f>VLOOKUP(E50,ishod_source!A:W,22,0)</f>
        <v>котельная производственных корпусов</v>
      </c>
      <c r="D50" s="124" t="str">
        <f>VLOOKUP(E50,ishod_source!A:W,23,0)</f>
        <v>котельная</v>
      </c>
      <c r="E50" s="124">
        <v>8</v>
      </c>
      <c r="F50" s="105" t="str">
        <f>VLOOKUP(E50,AG:AR,2,0)</f>
        <v>труба</v>
      </c>
      <c r="G50" s="261">
        <v>304</v>
      </c>
      <c r="H50" s="264">
        <v>4.5384299999999995E-3</v>
      </c>
      <c r="I50" s="264">
        <v>2.262E-5</v>
      </c>
      <c r="J50" s="264" t="s">
        <v>374</v>
      </c>
      <c r="K50" s="270" t="s">
        <v>375</v>
      </c>
      <c r="L50" s="264">
        <v>1</v>
      </c>
      <c r="M50" s="264">
        <v>217</v>
      </c>
      <c r="N50" s="264">
        <v>217</v>
      </c>
      <c r="O50" s="124">
        <v>1</v>
      </c>
      <c r="P50" s="124" t="str">
        <f>D50</f>
        <v>котельная</v>
      </c>
      <c r="Q50" s="124">
        <v>1</v>
      </c>
      <c r="R50" s="124">
        <f>VLOOKUP(E50,AG:AZ,13,0)</f>
        <v>10</v>
      </c>
      <c r="S50" s="103">
        <f>VLOOKUP(E50,ishod_source!A:X,24,0)</f>
        <v>1</v>
      </c>
      <c r="T50" s="150">
        <f>VLOOKUP(E50,AG:AR,10,0)</f>
        <v>7.5</v>
      </c>
      <c r="U50" s="123">
        <f>VLOOKUP(E50,AG:AR,9,0)</f>
        <v>0.53</v>
      </c>
      <c r="V50" s="106">
        <f>VLOOKUP(E50,AG:AZ,12,0)</f>
        <v>140</v>
      </c>
      <c r="W50" s="157">
        <f>VLOOKUP(E50,AG:AZ,17,0)</f>
        <v>1236126</v>
      </c>
      <c r="X50" s="157">
        <f>VLOOKUP(E50,AG:AZ,18,0)</f>
        <v>407832</v>
      </c>
      <c r="Y50" s="157">
        <f>VLOOKUP(E50,AG:AZ,19,0)</f>
        <v>0</v>
      </c>
      <c r="Z50" s="157">
        <f>VLOOKUP(E50,AG:AZ,20,0)</f>
        <v>0</v>
      </c>
      <c r="AA50" s="106">
        <f>VLOOKUP(E50,AG:AR,11,0)</f>
        <v>0</v>
      </c>
      <c r="AB50" s="106">
        <f>VLOOKUP(E50,AG:AV,14,0)</f>
        <v>0.3</v>
      </c>
      <c r="AC50" s="106"/>
      <c r="AD50" s="106"/>
      <c r="AE50" s="103">
        <v>0</v>
      </c>
    </row>
    <row r="51" spans="1:31" ht="15.75" hidden="1" thickBot="1" x14ac:dyDescent="0.3">
      <c r="A51" s="124">
        <v>48</v>
      </c>
      <c r="B51" s="124">
        <f>VLOOKUP(E51,ishod_source!A:W,21,0)</f>
        <v>3</v>
      </c>
      <c r="C51" s="124" t="str">
        <f>VLOOKUP(E51,ishod_source!A:W,22,0)</f>
        <v>котельная производственных корпусов</v>
      </c>
      <c r="D51" s="124" t="str">
        <f>VLOOKUP(E51,ishod_source!A:W,23,0)</f>
        <v>котельная</v>
      </c>
      <c r="E51" s="124">
        <v>8</v>
      </c>
      <c r="F51" s="105" t="str">
        <f>VLOOKUP(E51,AG:AR,2,0)</f>
        <v>труба</v>
      </c>
      <c r="G51" s="261">
        <v>337</v>
      </c>
      <c r="H51" s="264">
        <v>0.76189511999999993</v>
      </c>
      <c r="I51" s="264">
        <v>1.9991999999999999E-2</v>
      </c>
      <c r="J51" s="264" t="s">
        <v>374</v>
      </c>
      <c r="K51" s="270" t="s">
        <v>375</v>
      </c>
      <c r="L51" s="264">
        <v>1</v>
      </c>
      <c r="M51" s="264">
        <v>217</v>
      </c>
      <c r="N51" s="264">
        <v>217</v>
      </c>
      <c r="O51" s="124">
        <v>1</v>
      </c>
      <c r="P51" s="124" t="str">
        <f>D51</f>
        <v>котельная</v>
      </c>
      <c r="Q51" s="124">
        <v>1</v>
      </c>
      <c r="R51" s="124">
        <f>VLOOKUP(E51,AG:AZ,13,0)</f>
        <v>10</v>
      </c>
      <c r="S51" s="103">
        <f>VLOOKUP(E51,ishod_source!A:X,24,0)</f>
        <v>1</v>
      </c>
      <c r="T51" s="150">
        <f>VLOOKUP(E51,AG:AR,10,0)</f>
        <v>7.5</v>
      </c>
      <c r="U51" s="123">
        <f>VLOOKUP(E51,AG:AR,9,0)</f>
        <v>0.53</v>
      </c>
      <c r="V51" s="106">
        <f>VLOOKUP(E51,AG:AZ,12,0)</f>
        <v>140</v>
      </c>
      <c r="W51" s="157">
        <f>VLOOKUP(E51,AG:AZ,17,0)</f>
        <v>1236126</v>
      </c>
      <c r="X51" s="157">
        <f>VLOOKUP(E51,AG:AZ,18,0)</f>
        <v>407832</v>
      </c>
      <c r="Y51" s="157">
        <f>VLOOKUP(E51,AG:AZ,19,0)</f>
        <v>0</v>
      </c>
      <c r="Z51" s="157">
        <f>VLOOKUP(E51,AG:AZ,20,0)</f>
        <v>0</v>
      </c>
      <c r="AA51" s="106">
        <f>VLOOKUP(E51,AG:AR,11,0)</f>
        <v>0</v>
      </c>
      <c r="AB51" s="106">
        <f>VLOOKUP(E51,AG:AV,14,0)</f>
        <v>0.3</v>
      </c>
      <c r="AC51" s="106"/>
      <c r="AD51" s="106"/>
      <c r="AE51" s="103">
        <v>0</v>
      </c>
    </row>
    <row r="52" spans="1:31" ht="15.75" thickBot="1" x14ac:dyDescent="0.3">
      <c r="A52" s="124">
        <v>49</v>
      </c>
      <c r="B52" s="124">
        <f>VLOOKUP(E52,ishod_source!A:W,21,0)</f>
        <v>3</v>
      </c>
      <c r="C52" s="124" t="str">
        <f>VLOOKUP(E52,ishod_source!A:W,22,0)</f>
        <v>котельная производственных корпусов</v>
      </c>
      <c r="D52" s="124" t="str">
        <f>VLOOKUP(E52,ishod_source!A:W,23,0)</f>
        <v>котельная</v>
      </c>
      <c r="E52" s="124">
        <v>8</v>
      </c>
      <c r="F52" s="105" t="str">
        <f>VLOOKUP(E52,AG:AR,2,0)</f>
        <v>труба</v>
      </c>
      <c r="G52" s="261">
        <v>703</v>
      </c>
      <c r="H52" s="264">
        <v>2.4878179134E-7</v>
      </c>
      <c r="I52" s="381">
        <v>6.5223899999999998E-9</v>
      </c>
      <c r="J52" s="264" t="s">
        <v>374</v>
      </c>
      <c r="K52" s="270" t="s">
        <v>375</v>
      </c>
      <c r="L52" s="264">
        <v>1</v>
      </c>
      <c r="M52" s="264">
        <v>217</v>
      </c>
      <c r="N52" s="264">
        <v>217</v>
      </c>
      <c r="O52" s="124">
        <v>1</v>
      </c>
      <c r="P52" s="124" t="str">
        <f>D52</f>
        <v>котельная</v>
      </c>
      <c r="Q52" s="124">
        <v>1</v>
      </c>
      <c r="R52" s="124">
        <f>VLOOKUP(E52,AG:AZ,13,0)</f>
        <v>10</v>
      </c>
      <c r="S52" s="103">
        <f>VLOOKUP(E52,ishod_source!A:X,24,0)</f>
        <v>1</v>
      </c>
      <c r="T52" s="150">
        <f>VLOOKUP(E52,AG:AR,10,0)</f>
        <v>7.5</v>
      </c>
      <c r="U52" s="123">
        <f>VLOOKUP(E52,AG:AR,9,0)</f>
        <v>0.53</v>
      </c>
      <c r="V52" s="106">
        <f>VLOOKUP(E52,AG:AZ,12,0)</f>
        <v>140</v>
      </c>
      <c r="W52" s="157">
        <f>VLOOKUP(E52,AG:AZ,17,0)</f>
        <v>1236126</v>
      </c>
      <c r="X52" s="157">
        <f>VLOOKUP(E52,AG:AZ,18,0)</f>
        <v>407832</v>
      </c>
      <c r="Y52" s="157">
        <f>VLOOKUP(E52,AG:AZ,19,0)</f>
        <v>0</v>
      </c>
      <c r="Z52" s="157">
        <f>VLOOKUP(E52,AG:AZ,20,0)</f>
        <v>0</v>
      </c>
      <c r="AA52" s="106">
        <f>VLOOKUP(E52,AG:AR,11,0)</f>
        <v>0</v>
      </c>
      <c r="AB52" s="106">
        <f>VLOOKUP(E52,AG:AV,14,0)</f>
        <v>0.3</v>
      </c>
      <c r="AC52" s="106"/>
      <c r="AD52" s="106"/>
      <c r="AE52" s="103">
        <v>0</v>
      </c>
    </row>
    <row r="53" spans="1:31" ht="15.75" hidden="1" thickBot="1" x14ac:dyDescent="0.3">
      <c r="A53" s="124">
        <v>50</v>
      </c>
      <c r="B53" s="124">
        <f>VLOOKUP(E53,ishod_source!A:W,21,0)</f>
        <v>3</v>
      </c>
      <c r="C53" s="124" t="str">
        <f>VLOOKUP(E53,ishod_source!A:W,22,0)</f>
        <v>котельная производственных корпусов</v>
      </c>
      <c r="D53" s="124" t="str">
        <f>VLOOKUP(E53,ishod_source!A:W,23,0)</f>
        <v>котельная</v>
      </c>
      <c r="E53" s="124">
        <v>8</v>
      </c>
      <c r="F53" s="105" t="str">
        <f>VLOOKUP(E53,AG:AR,2,0)</f>
        <v>труба</v>
      </c>
      <c r="G53" s="261">
        <v>2902</v>
      </c>
      <c r="H53" s="264">
        <v>2.2865999999999993E-3</v>
      </c>
      <c r="I53" s="264">
        <v>5.9999999999999995E-5</v>
      </c>
      <c r="J53" s="264" t="s">
        <v>374</v>
      </c>
      <c r="K53" s="270" t="s">
        <v>375</v>
      </c>
      <c r="L53" s="264">
        <v>1</v>
      </c>
      <c r="M53" s="264">
        <v>217</v>
      </c>
      <c r="N53" s="264">
        <v>217</v>
      </c>
      <c r="O53" s="124">
        <v>1</v>
      </c>
      <c r="P53" s="124" t="str">
        <f>D53</f>
        <v>котельная</v>
      </c>
      <c r="Q53" s="124">
        <v>1</v>
      </c>
      <c r="R53" s="124">
        <f>VLOOKUP(E53,AG:AZ,13,0)</f>
        <v>10</v>
      </c>
      <c r="S53" s="103">
        <f>VLOOKUP(E53,ishod_source!A:X,24,0)</f>
        <v>1</v>
      </c>
      <c r="T53" s="150">
        <f>VLOOKUP(E53,AG:AR,10,0)</f>
        <v>7.5</v>
      </c>
      <c r="U53" s="123">
        <f>VLOOKUP(E53,AG:AR,9,0)</f>
        <v>0.53</v>
      </c>
      <c r="V53" s="106">
        <f>VLOOKUP(E53,AG:AZ,12,0)</f>
        <v>140</v>
      </c>
      <c r="W53" s="157">
        <f>VLOOKUP(E53,AG:AZ,17,0)</f>
        <v>1236126</v>
      </c>
      <c r="X53" s="157">
        <f>VLOOKUP(E53,AG:AZ,18,0)</f>
        <v>407832</v>
      </c>
      <c r="Y53" s="157">
        <f>VLOOKUP(E53,AG:AZ,19,0)</f>
        <v>0</v>
      </c>
      <c r="Z53" s="157">
        <f>VLOOKUP(E53,AG:AZ,20,0)</f>
        <v>0</v>
      </c>
      <c r="AA53" s="106">
        <f>VLOOKUP(E53,AG:AR,11,0)</f>
        <v>0</v>
      </c>
      <c r="AB53" s="106">
        <f>VLOOKUP(E53,AG:AV,14,0)</f>
        <v>0.3</v>
      </c>
      <c r="AC53" s="106" t="s">
        <v>442</v>
      </c>
      <c r="AD53" s="106">
        <v>100</v>
      </c>
      <c r="AE53" s="103">
        <v>95.1</v>
      </c>
    </row>
    <row r="54" spans="1:31" ht="15.75" hidden="1" thickBot="1" x14ac:dyDescent="0.3">
      <c r="A54" s="124">
        <v>51</v>
      </c>
      <c r="B54" s="124">
        <f>VLOOKUP(E54,ishod_source!A:W,21,0)</f>
        <v>3</v>
      </c>
      <c r="C54" s="124" t="str">
        <f>VLOOKUP(E54,ishod_source!A:W,22,0)</f>
        <v>котельная производственных корпусов</v>
      </c>
      <c r="D54" s="124" t="str">
        <f>VLOOKUP(E54,ishod_source!A:W,23,0)</f>
        <v>котельная</v>
      </c>
      <c r="E54" s="124">
        <v>8</v>
      </c>
      <c r="F54" s="105" t="str">
        <f>VLOOKUP(E54,AG:AR,2,0)</f>
        <v>труба</v>
      </c>
      <c r="G54" s="262">
        <v>328</v>
      </c>
      <c r="H54" s="265">
        <v>2.3789399999999999E-2</v>
      </c>
      <c r="I54" s="265">
        <v>6.2399999999999999E-4</v>
      </c>
      <c r="J54" s="265" t="s">
        <v>374</v>
      </c>
      <c r="K54" s="271" t="s">
        <v>375</v>
      </c>
      <c r="L54" s="264">
        <v>1</v>
      </c>
      <c r="M54" s="264">
        <v>217</v>
      </c>
      <c r="N54" s="264">
        <v>217</v>
      </c>
      <c r="O54" s="124">
        <v>1</v>
      </c>
      <c r="P54" s="124" t="str">
        <f>D54</f>
        <v>котельная</v>
      </c>
      <c r="Q54" s="124">
        <v>1</v>
      </c>
      <c r="R54" s="124">
        <f>VLOOKUP(E54,AG:AZ,13,0)</f>
        <v>10</v>
      </c>
      <c r="S54" s="103">
        <f>VLOOKUP(E54,ishod_source!A:X,24,0)</f>
        <v>1</v>
      </c>
      <c r="T54" s="150">
        <f>VLOOKUP(E54,AG:AR,10,0)</f>
        <v>7.5</v>
      </c>
      <c r="U54" s="123">
        <f>VLOOKUP(E54,AG:AR,9,0)</f>
        <v>0.53</v>
      </c>
      <c r="V54" s="106">
        <f>VLOOKUP(E54,AG:AZ,12,0)</f>
        <v>140</v>
      </c>
      <c r="W54" s="157">
        <f>VLOOKUP(E54,AG:AZ,17,0)</f>
        <v>1236126</v>
      </c>
      <c r="X54" s="157">
        <f>VLOOKUP(E54,AG:AZ,18,0)</f>
        <v>407832</v>
      </c>
      <c r="Y54" s="157">
        <f>VLOOKUP(E54,AG:AZ,19,0)</f>
        <v>0</v>
      </c>
      <c r="Z54" s="157">
        <f>VLOOKUP(E54,AG:AZ,20,0)</f>
        <v>0</v>
      </c>
      <c r="AA54" s="106">
        <f>VLOOKUP(E54,AG:AR,11,0)</f>
        <v>0</v>
      </c>
      <c r="AB54" s="106">
        <f>VLOOKUP(E54,AG:AV,14,0)</f>
        <v>0.3</v>
      </c>
      <c r="AC54" s="106" t="s">
        <v>442</v>
      </c>
      <c r="AD54" s="106">
        <v>100</v>
      </c>
      <c r="AE54" s="103">
        <v>95.1</v>
      </c>
    </row>
    <row r="55" spans="1:31" ht="15.75" hidden="1" thickBot="1" x14ac:dyDescent="0.3">
      <c r="A55" s="124">
        <v>52</v>
      </c>
      <c r="B55" s="124">
        <f>VLOOKUP(E55,ishod_source!A:W,21,0)</f>
        <v>4</v>
      </c>
      <c r="C55" s="124" t="str">
        <f>VLOOKUP(E55,ishod_source!A:W,22,0)</f>
        <v>гараж</v>
      </c>
      <c r="D55" s="124" t="str">
        <f>VLOOKUP(E55,ishod_source!A:W,23,0)</f>
        <v>сварочный пост</v>
      </c>
      <c r="E55" s="124">
        <v>14</v>
      </c>
      <c r="F55" s="105" t="str">
        <f>VLOOKUP(E55,AG:AR,2,0)</f>
        <v>вентиляционная труба</v>
      </c>
      <c r="G55" s="262">
        <v>123</v>
      </c>
      <c r="H55" s="265">
        <v>6.8700000000000003E-5</v>
      </c>
      <c r="I55" s="265">
        <v>1.4674320000000001E-3</v>
      </c>
      <c r="J55" s="265" t="s">
        <v>376</v>
      </c>
      <c r="K55" s="271" t="s">
        <v>316</v>
      </c>
      <c r="L55" s="264">
        <v>8</v>
      </c>
      <c r="M55" s="264">
        <v>251</v>
      </c>
      <c r="N55" s="264">
        <v>2008</v>
      </c>
      <c r="O55" s="124">
        <v>1</v>
      </c>
      <c r="P55" s="124" t="str">
        <f>D55</f>
        <v>сварочный пост</v>
      </c>
      <c r="Q55" s="124">
        <v>1</v>
      </c>
      <c r="R55" s="124">
        <f>VLOOKUP(E55,AG:AZ,13,0)</f>
        <v>6</v>
      </c>
      <c r="S55" s="103">
        <f>VLOOKUP(E55,ishod_source!A:X,24,0)</f>
        <v>1</v>
      </c>
      <c r="T55" s="150">
        <f>VLOOKUP(E55,AG:AR,10,0)</f>
        <v>6.11</v>
      </c>
      <c r="U55" s="123">
        <f>VLOOKUP(E55,AG:AR,9,0)</f>
        <v>0.3</v>
      </c>
      <c r="V55" s="106">
        <f>VLOOKUP(E55,AG:AZ,12,0)</f>
        <v>18</v>
      </c>
      <c r="W55" s="157">
        <f>VLOOKUP(E55,AG:AZ,17,0)</f>
        <v>1236162</v>
      </c>
      <c r="X55" s="157">
        <f>VLOOKUP(E55,AG:AZ,18,0)</f>
        <v>407836</v>
      </c>
      <c r="Y55" s="157">
        <f>VLOOKUP(E55,AG:AZ,19,0)</f>
        <v>0</v>
      </c>
      <c r="Z55" s="157">
        <f>VLOOKUP(E55,AG:AZ,20,0)</f>
        <v>0</v>
      </c>
      <c r="AA55" s="106">
        <f>VLOOKUP(E55,AG:AR,11,0)</f>
        <v>0</v>
      </c>
      <c r="AB55" s="106">
        <f>VLOOKUP(E55,AG:AV,14,0)</f>
        <v>0.25</v>
      </c>
      <c r="AC55" s="106"/>
      <c r="AD55" s="106"/>
      <c r="AE55" s="103">
        <v>0</v>
      </c>
    </row>
    <row r="56" spans="1:31" ht="15.75" hidden="1" thickBot="1" x14ac:dyDescent="0.3">
      <c r="A56" s="124">
        <v>53</v>
      </c>
      <c r="B56" s="124">
        <f>VLOOKUP(E56,ishod_source!A:W,21,0)</f>
        <v>4</v>
      </c>
      <c r="C56" s="124" t="str">
        <f>VLOOKUP(E56,ishod_source!A:W,22,0)</f>
        <v>гараж</v>
      </c>
      <c r="D56" s="124" t="str">
        <f>VLOOKUP(E56,ishod_source!A:W,23,0)</f>
        <v>сварочный пост</v>
      </c>
      <c r="E56" s="124">
        <v>14</v>
      </c>
      <c r="F56" s="105" t="str">
        <f>VLOOKUP(E56,AG:AR,2,0)</f>
        <v>вентиляционная труба</v>
      </c>
      <c r="G56" s="262">
        <v>143</v>
      </c>
      <c r="H56" s="265">
        <v>1.2299999999999999E-5</v>
      </c>
      <c r="I56" s="265">
        <v>2.62728E-4</v>
      </c>
      <c r="J56" s="265" t="s">
        <v>376</v>
      </c>
      <c r="K56" s="271" t="s">
        <v>316</v>
      </c>
      <c r="L56" s="264">
        <v>8</v>
      </c>
      <c r="M56" s="264">
        <v>251</v>
      </c>
      <c r="N56" s="264">
        <v>2008</v>
      </c>
      <c r="O56" s="124">
        <v>1</v>
      </c>
      <c r="P56" s="124" t="str">
        <f>D56</f>
        <v>сварочный пост</v>
      </c>
      <c r="Q56" s="124">
        <v>1</v>
      </c>
      <c r="R56" s="124">
        <f>VLOOKUP(E56,AG:AZ,13,0)</f>
        <v>6</v>
      </c>
      <c r="S56" s="103">
        <f>VLOOKUP(E56,ishod_source!A:X,24,0)</f>
        <v>1</v>
      </c>
      <c r="T56" s="150">
        <f>VLOOKUP(E56,AG:AR,10,0)</f>
        <v>6.11</v>
      </c>
      <c r="U56" s="123">
        <f>VLOOKUP(E56,AG:AR,9,0)</f>
        <v>0.3</v>
      </c>
      <c r="V56" s="106">
        <f>VLOOKUP(E56,AG:AZ,12,0)</f>
        <v>18</v>
      </c>
      <c r="W56" s="157">
        <f>VLOOKUP(E56,AG:AZ,17,0)</f>
        <v>1236162</v>
      </c>
      <c r="X56" s="157">
        <f>VLOOKUP(E56,AG:AZ,18,0)</f>
        <v>407836</v>
      </c>
      <c r="Y56" s="157">
        <f>VLOOKUP(E56,AG:AZ,19,0)</f>
        <v>0</v>
      </c>
      <c r="Z56" s="157">
        <f>VLOOKUP(E56,AG:AZ,20,0)</f>
        <v>0</v>
      </c>
      <c r="AA56" s="106">
        <f>VLOOKUP(E56,AG:AR,11,0)</f>
        <v>0</v>
      </c>
      <c r="AB56" s="106">
        <f>VLOOKUP(E56,AG:AV,14,0)</f>
        <v>0.25</v>
      </c>
      <c r="AC56" s="106"/>
      <c r="AD56" s="106"/>
      <c r="AE56" s="103">
        <v>0</v>
      </c>
    </row>
    <row r="57" spans="1:31" ht="15.75" hidden="1" thickBot="1" x14ac:dyDescent="0.3">
      <c r="A57" s="124">
        <v>54</v>
      </c>
      <c r="B57" s="124">
        <f>VLOOKUP(E57,ishod_source!A:W,21,0)</f>
        <v>4</v>
      </c>
      <c r="C57" s="124" t="str">
        <f>VLOOKUP(E57,ishod_source!A:W,22,0)</f>
        <v>гараж</v>
      </c>
      <c r="D57" s="124" t="str">
        <f>VLOOKUP(E57,ishod_source!A:W,23,0)</f>
        <v>сварочный пост</v>
      </c>
      <c r="E57" s="124">
        <v>14</v>
      </c>
      <c r="F57" s="105" t="str">
        <f>VLOOKUP(E57,AG:AR,2,0)</f>
        <v>вентиляционная труба</v>
      </c>
      <c r="G57" s="262">
        <v>342</v>
      </c>
      <c r="H57" s="265">
        <v>1.1999999999999999E-6</v>
      </c>
      <c r="I57" s="265">
        <v>2.5631999999999998E-5</v>
      </c>
      <c r="J57" s="265" t="s">
        <v>376</v>
      </c>
      <c r="K57" s="271" t="s">
        <v>316</v>
      </c>
      <c r="L57" s="264">
        <v>8</v>
      </c>
      <c r="M57" s="264">
        <v>251</v>
      </c>
      <c r="N57" s="264">
        <v>2008</v>
      </c>
      <c r="O57" s="124">
        <v>1</v>
      </c>
      <c r="P57" s="124" t="str">
        <f>D57</f>
        <v>сварочный пост</v>
      </c>
      <c r="Q57" s="124">
        <v>1</v>
      </c>
      <c r="R57" s="124">
        <f>VLOOKUP(E57,AG:AZ,13,0)</f>
        <v>6</v>
      </c>
      <c r="S57" s="103">
        <f>VLOOKUP(E57,ishod_source!A:X,24,0)</f>
        <v>1</v>
      </c>
      <c r="T57" s="150">
        <f>VLOOKUP(E57,AG:AR,10,0)</f>
        <v>6.11</v>
      </c>
      <c r="U57" s="123">
        <f>VLOOKUP(E57,AG:AR,9,0)</f>
        <v>0.3</v>
      </c>
      <c r="V57" s="106">
        <f>VLOOKUP(E57,AG:AZ,12,0)</f>
        <v>18</v>
      </c>
      <c r="W57" s="157">
        <f>VLOOKUP(E57,AG:AZ,17,0)</f>
        <v>1236162</v>
      </c>
      <c r="X57" s="157">
        <f>VLOOKUP(E57,AG:AZ,18,0)</f>
        <v>407836</v>
      </c>
      <c r="Y57" s="157">
        <f>VLOOKUP(E57,AG:AZ,19,0)</f>
        <v>0</v>
      </c>
      <c r="Z57" s="157">
        <f>VLOOKUP(E57,AG:AZ,20,0)</f>
        <v>0</v>
      </c>
      <c r="AA57" s="106">
        <f>VLOOKUP(E57,AG:AR,11,0)</f>
        <v>0</v>
      </c>
      <c r="AB57" s="106">
        <f>VLOOKUP(E57,AG:AV,14,0)</f>
        <v>0.25</v>
      </c>
      <c r="AC57" s="106"/>
      <c r="AD57" s="106"/>
      <c r="AE57" s="103">
        <v>0</v>
      </c>
    </row>
    <row r="58" spans="1:31" ht="15.75" hidden="1" thickBot="1" x14ac:dyDescent="0.3">
      <c r="A58" s="124">
        <v>55</v>
      </c>
      <c r="B58" s="124">
        <f>VLOOKUP(E58,ishod_source!A:W,21,0)</f>
        <v>1</v>
      </c>
      <c r="C58" s="124" t="str">
        <f>VLOOKUP(E58,ishod_source!A:W,22,0)</f>
        <v>основное производственное здание</v>
      </c>
      <c r="D58" s="124" t="str">
        <f>VLOOKUP(E58,ishod_source!A:W,23,0)</f>
        <v>Участок приемки и выгрузки ТКО</v>
      </c>
      <c r="E58" s="103">
        <v>6001</v>
      </c>
      <c r="F58" s="105" t="str">
        <f>VLOOKUP(E58,AG:AR,2,0)</f>
        <v>неорганизованный</v>
      </c>
      <c r="G58" s="262">
        <v>303</v>
      </c>
      <c r="H58" s="265">
        <v>4.17E-4</v>
      </c>
      <c r="I58" s="265">
        <v>6.5752560000000007E-3</v>
      </c>
      <c r="J58" s="265" t="s">
        <v>377</v>
      </c>
      <c r="K58" s="271" t="s">
        <v>319</v>
      </c>
      <c r="L58" s="264">
        <v>12</v>
      </c>
      <c r="M58" s="264">
        <v>365</v>
      </c>
      <c r="N58" s="264">
        <v>4380</v>
      </c>
      <c r="O58" s="124">
        <v>1</v>
      </c>
      <c r="P58" s="124" t="str">
        <f>D58</f>
        <v>Участок приемки и выгрузки ТКО</v>
      </c>
      <c r="Q58" s="124">
        <v>1</v>
      </c>
      <c r="R58" s="124">
        <f>VLOOKUP(E58,AG:AZ,13,0)</f>
        <v>5</v>
      </c>
      <c r="S58" s="103">
        <f>VLOOKUP(E58,ishod_source!A:X,24,0)</f>
        <v>1</v>
      </c>
      <c r="T58" s="150">
        <f>VLOOKUP(E58,AG:AR,10,0)</f>
        <v>0</v>
      </c>
      <c r="U58" s="123">
        <f>VLOOKUP(E58,AG:AR,9,0)</f>
        <v>0</v>
      </c>
      <c r="V58" s="106">
        <f>VLOOKUP(E58,AG:AZ,12,0)</f>
        <v>0</v>
      </c>
      <c r="W58" s="157">
        <f>VLOOKUP(E58,AG:AZ,17,0)</f>
        <v>1236135</v>
      </c>
      <c r="X58" s="157">
        <f>VLOOKUP(E58,AG:AZ,18,0)</f>
        <v>407903</v>
      </c>
      <c r="Y58" s="157">
        <f>VLOOKUP(E58,AG:AZ,19,0)</f>
        <v>1236141</v>
      </c>
      <c r="Z58" s="157">
        <f>VLOOKUP(E58,AG:AZ,20,0)</f>
        <v>407867</v>
      </c>
      <c r="AA58" s="106">
        <f>VLOOKUP(E58,AG:AR,11,0)</f>
        <v>7</v>
      </c>
      <c r="AB58" s="106">
        <f>VLOOKUP(E58,AG:AV,14,0)</f>
        <v>0</v>
      </c>
      <c r="AC58" s="106"/>
      <c r="AD58" s="106"/>
      <c r="AE58" s="103">
        <v>0</v>
      </c>
    </row>
    <row r="59" spans="1:31" ht="15.75" hidden="1" thickBot="1" x14ac:dyDescent="0.3">
      <c r="A59" s="124">
        <v>56</v>
      </c>
      <c r="B59" s="124">
        <f>VLOOKUP(E59,ishod_source!A:W,21,0)</f>
        <v>1</v>
      </c>
      <c r="C59" s="124" t="str">
        <f>VLOOKUP(E59,ishod_source!A:W,22,0)</f>
        <v>основное производственное здание</v>
      </c>
      <c r="D59" s="124" t="str">
        <f>VLOOKUP(E59,ishod_source!A:W,23,0)</f>
        <v>Участок приемки и выгрузки ТКО</v>
      </c>
      <c r="E59" s="103">
        <v>6001</v>
      </c>
      <c r="F59" s="105" t="str">
        <f>VLOOKUP(E59,AG:AR,2,0)</f>
        <v>неорганизованный</v>
      </c>
      <c r="G59" s="262">
        <v>333</v>
      </c>
      <c r="H59" s="265">
        <v>2.3E-5</v>
      </c>
      <c r="I59" s="265">
        <v>3.6266400000000001E-4</v>
      </c>
      <c r="J59" s="265" t="s">
        <v>377</v>
      </c>
      <c r="K59" s="271" t="s">
        <v>319</v>
      </c>
      <c r="L59" s="264">
        <v>12</v>
      </c>
      <c r="M59" s="264">
        <v>365</v>
      </c>
      <c r="N59" s="264">
        <v>4380</v>
      </c>
      <c r="O59" s="124">
        <v>1</v>
      </c>
      <c r="P59" s="124" t="str">
        <f>D59</f>
        <v>Участок приемки и выгрузки ТКО</v>
      </c>
      <c r="Q59" s="124">
        <v>1</v>
      </c>
      <c r="R59" s="124">
        <f>VLOOKUP(E59,AG:AZ,13,0)</f>
        <v>5</v>
      </c>
      <c r="S59" s="103">
        <f>VLOOKUP(E59,ishod_source!A:X,24,0)</f>
        <v>1</v>
      </c>
      <c r="T59" s="150">
        <f>VLOOKUP(E59,AG:AR,10,0)</f>
        <v>0</v>
      </c>
      <c r="U59" s="123">
        <f>VLOOKUP(E59,AG:AR,9,0)</f>
        <v>0</v>
      </c>
      <c r="V59" s="106">
        <f>VLOOKUP(E59,AG:AZ,12,0)</f>
        <v>0</v>
      </c>
      <c r="W59" s="157">
        <f>VLOOKUP(E59,AG:AZ,17,0)</f>
        <v>1236135</v>
      </c>
      <c r="X59" s="157">
        <f>VLOOKUP(E59,AG:AZ,18,0)</f>
        <v>407903</v>
      </c>
      <c r="Y59" s="157">
        <f>VLOOKUP(E59,AG:AZ,19,0)</f>
        <v>1236141</v>
      </c>
      <c r="Z59" s="157">
        <f>VLOOKUP(E59,AG:AZ,20,0)</f>
        <v>407867</v>
      </c>
      <c r="AA59" s="106">
        <f>VLOOKUP(E59,AG:AR,11,0)</f>
        <v>7</v>
      </c>
      <c r="AB59" s="106">
        <f>VLOOKUP(E59,AG:AV,14,0)</f>
        <v>0</v>
      </c>
      <c r="AC59" s="106"/>
      <c r="AD59" s="106"/>
      <c r="AE59" s="103">
        <v>0</v>
      </c>
    </row>
    <row r="60" spans="1:31" ht="15.75" hidden="1" thickBot="1" x14ac:dyDescent="0.3">
      <c r="A60" s="124">
        <v>57</v>
      </c>
      <c r="B60" s="124">
        <f>VLOOKUP(E60,ishod_source!A:W,21,0)</f>
        <v>1</v>
      </c>
      <c r="C60" s="124" t="str">
        <f>VLOOKUP(E60,ishod_source!A:W,22,0)</f>
        <v>основное производственное здание</v>
      </c>
      <c r="D60" s="124" t="str">
        <f>VLOOKUP(E60,ishod_source!A:W,23,0)</f>
        <v>Участок приемки и выгрузки ТКО</v>
      </c>
      <c r="E60" s="103">
        <v>6001</v>
      </c>
      <c r="F60" s="105" t="str">
        <f>VLOOKUP(E60,AG:AR,2,0)</f>
        <v>неорганизованный</v>
      </c>
      <c r="G60" s="262">
        <v>2902</v>
      </c>
      <c r="H60" s="265">
        <v>1.2557077625570777E-2</v>
      </c>
      <c r="I60" s="265">
        <v>0.19800000000000001</v>
      </c>
      <c r="J60" s="265" t="s">
        <v>377</v>
      </c>
      <c r="K60" s="271" t="s">
        <v>319</v>
      </c>
      <c r="L60" s="264">
        <v>12</v>
      </c>
      <c r="M60" s="264">
        <v>365</v>
      </c>
      <c r="N60" s="264">
        <v>4380</v>
      </c>
      <c r="O60" s="124">
        <v>1</v>
      </c>
      <c r="P60" s="124" t="str">
        <f>D60</f>
        <v>Участок приемки и выгрузки ТКО</v>
      </c>
      <c r="Q60" s="124">
        <v>1</v>
      </c>
      <c r="R60" s="124">
        <f>VLOOKUP(E60,AG:AZ,13,0)</f>
        <v>5</v>
      </c>
      <c r="S60" s="103">
        <f>VLOOKUP(E60,ishod_source!A:X,24,0)</f>
        <v>1</v>
      </c>
      <c r="T60" s="150">
        <f>VLOOKUP(E60,AG:AR,10,0)</f>
        <v>0</v>
      </c>
      <c r="U60" s="123">
        <f>VLOOKUP(E60,AG:AR,9,0)</f>
        <v>0</v>
      </c>
      <c r="V60" s="106">
        <f>VLOOKUP(E60,AG:AZ,12,0)</f>
        <v>0</v>
      </c>
      <c r="W60" s="157">
        <f>VLOOKUP(E60,AG:AZ,17,0)</f>
        <v>1236135</v>
      </c>
      <c r="X60" s="157">
        <f>VLOOKUP(E60,AG:AZ,18,0)</f>
        <v>407903</v>
      </c>
      <c r="Y60" s="157">
        <f>VLOOKUP(E60,AG:AZ,19,0)</f>
        <v>1236141</v>
      </c>
      <c r="Z60" s="157">
        <f>VLOOKUP(E60,AG:AZ,20,0)</f>
        <v>407867</v>
      </c>
      <c r="AA60" s="106">
        <f>VLOOKUP(E60,AG:AR,11,0)</f>
        <v>7</v>
      </c>
      <c r="AB60" s="106">
        <f>VLOOKUP(E60,AG:AV,14,0)</f>
        <v>0</v>
      </c>
      <c r="AC60" s="106"/>
      <c r="AD60" s="106"/>
      <c r="AE60" s="103">
        <v>0</v>
      </c>
    </row>
    <row r="61" spans="1:31" ht="15.75" hidden="1" thickBot="1" x14ac:dyDescent="0.3">
      <c r="A61" s="124">
        <v>58</v>
      </c>
      <c r="B61" s="124">
        <f>VLOOKUP(E61,ishod_source!A:W,21,0)</f>
        <v>1</v>
      </c>
      <c r="C61" s="124" t="str">
        <f>VLOOKUP(E61,ishod_source!A:W,22,0)</f>
        <v>основное производственное здание</v>
      </c>
      <c r="D61" s="124" t="str">
        <f>VLOOKUP(E61,ishod_source!A:W,23,0)</f>
        <v>Участок приемки и выгрузки ТКО</v>
      </c>
      <c r="E61" s="103">
        <v>6001</v>
      </c>
      <c r="F61" s="105" t="str">
        <f>VLOOKUP(E61,AG:AR,2,0)</f>
        <v>неорганизованный</v>
      </c>
      <c r="G61" s="262">
        <v>602</v>
      </c>
      <c r="H61" s="265">
        <v>3.5E-4</v>
      </c>
      <c r="I61" s="265">
        <v>5.5187999999999999E-3</v>
      </c>
      <c r="J61" s="265" t="s">
        <v>377</v>
      </c>
      <c r="K61" s="271" t="s">
        <v>319</v>
      </c>
      <c r="L61" s="264">
        <v>12</v>
      </c>
      <c r="M61" s="264">
        <v>365</v>
      </c>
      <c r="N61" s="264">
        <v>4380</v>
      </c>
      <c r="O61" s="124">
        <v>1</v>
      </c>
      <c r="P61" s="124" t="str">
        <f>D61</f>
        <v>Участок приемки и выгрузки ТКО</v>
      </c>
      <c r="Q61" s="124">
        <v>1</v>
      </c>
      <c r="R61" s="124">
        <f>VLOOKUP(E61,AG:AZ,13,0)</f>
        <v>5</v>
      </c>
      <c r="S61" s="103">
        <f>VLOOKUP(E61,ishod_source!A:X,24,0)</f>
        <v>1</v>
      </c>
      <c r="T61" s="150">
        <f>VLOOKUP(E61,AG:AR,10,0)</f>
        <v>0</v>
      </c>
      <c r="U61" s="123">
        <f>VLOOKUP(E61,AG:AR,9,0)</f>
        <v>0</v>
      </c>
      <c r="V61" s="106">
        <f>VLOOKUP(E61,AG:AZ,12,0)</f>
        <v>0</v>
      </c>
      <c r="W61" s="157">
        <f>VLOOKUP(E61,AG:AZ,17,0)</f>
        <v>1236135</v>
      </c>
      <c r="X61" s="157">
        <f>VLOOKUP(E61,AG:AZ,18,0)</f>
        <v>407903</v>
      </c>
      <c r="Y61" s="157">
        <f>VLOOKUP(E61,AG:AZ,19,0)</f>
        <v>1236141</v>
      </c>
      <c r="Z61" s="157">
        <f>VLOOKUP(E61,AG:AZ,20,0)</f>
        <v>407867</v>
      </c>
      <c r="AA61" s="106">
        <f>VLOOKUP(E61,AG:AR,11,0)</f>
        <v>7</v>
      </c>
      <c r="AB61" s="106">
        <f>VLOOKUP(E61,AG:AV,14,0)</f>
        <v>0</v>
      </c>
      <c r="AC61" s="106"/>
      <c r="AD61" s="106"/>
      <c r="AE61" s="103">
        <v>0</v>
      </c>
    </row>
    <row r="62" spans="1:31" ht="15.75" hidden="1" thickBot="1" x14ac:dyDescent="0.3">
      <c r="A62" s="124">
        <v>59</v>
      </c>
      <c r="B62" s="124">
        <f>VLOOKUP(E62,ishod_source!A:W,21,0)</f>
        <v>1</v>
      </c>
      <c r="C62" s="124" t="str">
        <f>VLOOKUP(E62,ishod_source!A:W,22,0)</f>
        <v>основное производственное здание</v>
      </c>
      <c r="D62" s="124" t="str">
        <f>VLOOKUP(E62,ishod_source!A:W,23,0)</f>
        <v>Участок приемки и выгрузки ТКО</v>
      </c>
      <c r="E62" s="103">
        <v>6001</v>
      </c>
      <c r="F62" s="105" t="str">
        <f>VLOOKUP(E62,AG:AR,2,0)</f>
        <v>неорганизованный</v>
      </c>
      <c r="G62" s="262">
        <v>337</v>
      </c>
      <c r="H62" s="265">
        <v>6.0219999999999996E-3</v>
      </c>
      <c r="I62" s="265">
        <v>9.4954895999999983E-2</v>
      </c>
      <c r="J62" s="265" t="s">
        <v>377</v>
      </c>
      <c r="K62" s="271" t="s">
        <v>319</v>
      </c>
      <c r="L62" s="264">
        <v>12</v>
      </c>
      <c r="M62" s="264">
        <v>365</v>
      </c>
      <c r="N62" s="264">
        <v>4380</v>
      </c>
      <c r="O62" s="124">
        <v>1</v>
      </c>
      <c r="P62" s="124" t="str">
        <f>D62</f>
        <v>Участок приемки и выгрузки ТКО</v>
      </c>
      <c r="Q62" s="124">
        <v>1</v>
      </c>
      <c r="R62" s="124">
        <f>VLOOKUP(E62,AG:AZ,13,0)</f>
        <v>5</v>
      </c>
      <c r="S62" s="103">
        <f>VLOOKUP(E62,ishod_source!A:X,24,0)</f>
        <v>1</v>
      </c>
      <c r="T62" s="150">
        <f>VLOOKUP(E62,AG:AR,10,0)</f>
        <v>0</v>
      </c>
      <c r="U62" s="123">
        <f>VLOOKUP(E62,AG:AR,9,0)</f>
        <v>0</v>
      </c>
      <c r="V62" s="106">
        <f>VLOOKUP(E62,AG:AZ,12,0)</f>
        <v>0</v>
      </c>
      <c r="W62" s="157">
        <f>VLOOKUP(E62,AG:AZ,17,0)</f>
        <v>1236135</v>
      </c>
      <c r="X62" s="157">
        <f>VLOOKUP(E62,AG:AZ,18,0)</f>
        <v>407903</v>
      </c>
      <c r="Y62" s="157">
        <f>VLOOKUP(E62,AG:AZ,19,0)</f>
        <v>1236141</v>
      </c>
      <c r="Z62" s="157">
        <f>VLOOKUP(E62,AG:AZ,20,0)</f>
        <v>407867</v>
      </c>
      <c r="AA62" s="106">
        <f>VLOOKUP(E62,AG:AR,11,0)</f>
        <v>7</v>
      </c>
      <c r="AB62" s="106">
        <f>VLOOKUP(E62,AG:AV,14,0)</f>
        <v>0</v>
      </c>
      <c r="AC62" s="106"/>
      <c r="AD62" s="106"/>
      <c r="AE62" s="103">
        <v>0</v>
      </c>
    </row>
    <row r="63" spans="1:31" ht="15.75" hidden="1" thickBot="1" x14ac:dyDescent="0.3">
      <c r="A63" s="124">
        <v>60</v>
      </c>
      <c r="B63" s="124">
        <f>VLOOKUP(E63,ishod_source!A:W,21,0)</f>
        <v>1</v>
      </c>
      <c r="C63" s="124" t="str">
        <f>VLOOKUP(E63,ishod_source!A:W,22,0)</f>
        <v>основное производственное здание</v>
      </c>
      <c r="D63" s="124" t="str">
        <f>VLOOKUP(E63,ishod_source!A:W,23,0)</f>
        <v>Участок приемки и выгрузки ТКО</v>
      </c>
      <c r="E63" s="103">
        <v>6001</v>
      </c>
      <c r="F63" s="105" t="str">
        <f>VLOOKUP(E63,AG:AR,2,0)</f>
        <v>неорганизованный</v>
      </c>
      <c r="G63" s="262">
        <v>301</v>
      </c>
      <c r="H63" s="265">
        <v>3.279244444444445E-2</v>
      </c>
      <c r="I63" s="265">
        <v>0.49768297696000002</v>
      </c>
      <c r="J63" s="272" t="s">
        <v>378</v>
      </c>
      <c r="K63" s="265" t="s">
        <v>323</v>
      </c>
      <c r="L63" s="264">
        <v>12</v>
      </c>
      <c r="M63" s="264">
        <v>365</v>
      </c>
      <c r="N63" s="264">
        <v>4380</v>
      </c>
      <c r="O63" s="124">
        <v>1</v>
      </c>
      <c r="P63" s="124" t="str">
        <f>D63</f>
        <v>Участок приемки и выгрузки ТКО</v>
      </c>
      <c r="Q63" s="124">
        <v>1</v>
      </c>
      <c r="R63" s="124">
        <f>VLOOKUP(E63,AG:AZ,13,0)</f>
        <v>5</v>
      </c>
      <c r="S63" s="103">
        <f>VLOOKUP(E63,ishod_source!A:X,24,0)</f>
        <v>1</v>
      </c>
      <c r="T63" s="150">
        <f>VLOOKUP(E63,AG:AR,10,0)</f>
        <v>0</v>
      </c>
      <c r="U63" s="123">
        <f>VLOOKUP(E63,AG:AR,9,0)</f>
        <v>0</v>
      </c>
      <c r="V63" s="106">
        <f>VLOOKUP(E63,AG:AZ,12,0)</f>
        <v>0</v>
      </c>
      <c r="W63" s="157">
        <f>VLOOKUP(E63,AG:AZ,17,0)</f>
        <v>1236135</v>
      </c>
      <c r="X63" s="157">
        <f>VLOOKUP(E63,AG:AZ,18,0)</f>
        <v>407903</v>
      </c>
      <c r="Y63" s="157">
        <f>VLOOKUP(E63,AG:AZ,19,0)</f>
        <v>1236141</v>
      </c>
      <c r="Z63" s="157">
        <f>VLOOKUP(E63,AG:AZ,20,0)</f>
        <v>407867</v>
      </c>
      <c r="AA63" s="106">
        <f>VLOOKUP(E63,AG:AR,11,0)</f>
        <v>7</v>
      </c>
      <c r="AB63" s="106">
        <f>VLOOKUP(E63,AG:AV,14,0)</f>
        <v>0</v>
      </c>
      <c r="AC63" s="106"/>
      <c r="AD63" s="106"/>
      <c r="AE63" s="103">
        <v>0</v>
      </c>
    </row>
    <row r="64" spans="1:31" ht="15.75" hidden="1" thickBot="1" x14ac:dyDescent="0.3">
      <c r="A64" s="124">
        <v>61</v>
      </c>
      <c r="B64" s="124">
        <f>VLOOKUP(E64,ishod_source!A:W,21,0)</f>
        <v>1</v>
      </c>
      <c r="C64" s="124" t="str">
        <f>VLOOKUP(E64,ishod_source!A:W,22,0)</f>
        <v>основное производственное здание</v>
      </c>
      <c r="D64" s="124" t="str">
        <f>VLOOKUP(E64,ishod_source!A:W,23,0)</f>
        <v>Участок приемки и выгрузки ТКО</v>
      </c>
      <c r="E64" s="103">
        <v>6001</v>
      </c>
      <c r="F64" s="105" t="str">
        <f>VLOOKUP(E64,AG:AR,2,0)</f>
        <v>неорганизованный</v>
      </c>
      <c r="G64" s="262">
        <v>304</v>
      </c>
      <c r="H64" s="265">
        <v>5.328772222222224E-3</v>
      </c>
      <c r="I64" s="265">
        <v>8.0873483756000009E-2</v>
      </c>
      <c r="J64" s="272" t="s">
        <v>378</v>
      </c>
      <c r="K64" s="265" t="s">
        <v>323</v>
      </c>
      <c r="L64" s="264">
        <v>12</v>
      </c>
      <c r="M64" s="264">
        <v>365</v>
      </c>
      <c r="N64" s="264">
        <v>4380</v>
      </c>
      <c r="O64" s="124">
        <v>1</v>
      </c>
      <c r="P64" s="124" t="str">
        <f>D64</f>
        <v>Участок приемки и выгрузки ТКО</v>
      </c>
      <c r="Q64" s="124">
        <v>1</v>
      </c>
      <c r="R64" s="124">
        <f>VLOOKUP(E64,AG:AZ,13,0)</f>
        <v>5</v>
      </c>
      <c r="S64" s="103">
        <f>VLOOKUP(E64,ishod_source!A:X,24,0)</f>
        <v>1</v>
      </c>
      <c r="T64" s="150">
        <f>VLOOKUP(E64,AG:AR,10,0)</f>
        <v>0</v>
      </c>
      <c r="U64" s="123">
        <f>VLOOKUP(E64,AG:AR,9,0)</f>
        <v>0</v>
      </c>
      <c r="V64" s="106">
        <f>VLOOKUP(E64,AG:AZ,12,0)</f>
        <v>0</v>
      </c>
      <c r="W64" s="157">
        <f>VLOOKUP(E64,AG:AZ,17,0)</f>
        <v>1236135</v>
      </c>
      <c r="X64" s="157">
        <f>VLOOKUP(E64,AG:AZ,18,0)</f>
        <v>407903</v>
      </c>
      <c r="Y64" s="157">
        <f>VLOOKUP(E64,AG:AZ,19,0)</f>
        <v>1236141</v>
      </c>
      <c r="Z64" s="157">
        <f>VLOOKUP(E64,AG:AZ,20,0)</f>
        <v>407867</v>
      </c>
      <c r="AA64" s="106">
        <f>VLOOKUP(E64,AG:AR,11,0)</f>
        <v>7</v>
      </c>
      <c r="AB64" s="106">
        <f>VLOOKUP(E64,AG:AV,14,0)</f>
        <v>0</v>
      </c>
      <c r="AC64" s="106"/>
      <c r="AD64" s="106"/>
      <c r="AE64" s="103">
        <v>0</v>
      </c>
    </row>
    <row r="65" spans="1:31" ht="15.75" hidden="1" thickBot="1" x14ac:dyDescent="0.3">
      <c r="A65" s="124">
        <v>62</v>
      </c>
      <c r="B65" s="124">
        <f>VLOOKUP(E65,ishod_source!A:W,21,0)</f>
        <v>1</v>
      </c>
      <c r="C65" s="124" t="str">
        <f>VLOOKUP(E65,ishod_source!A:W,22,0)</f>
        <v>основное производственное здание</v>
      </c>
      <c r="D65" s="124" t="str">
        <f>VLOOKUP(E65,ishod_source!A:W,23,0)</f>
        <v>Участок приемки и выгрузки ТКО</v>
      </c>
      <c r="E65" s="103">
        <v>6001</v>
      </c>
      <c r="F65" s="105" t="str">
        <f>VLOOKUP(E65,AG:AR,2,0)</f>
        <v>неорганизованный</v>
      </c>
      <c r="G65" s="262">
        <v>328</v>
      </c>
      <c r="H65" s="265">
        <v>6.7494444444444451E-3</v>
      </c>
      <c r="I65" s="265">
        <v>8.6357965940000017E-2</v>
      </c>
      <c r="J65" s="265" t="s">
        <v>378</v>
      </c>
      <c r="K65" s="265" t="s">
        <v>323</v>
      </c>
      <c r="L65" s="264">
        <v>12</v>
      </c>
      <c r="M65" s="264">
        <v>365</v>
      </c>
      <c r="N65" s="264">
        <v>4380</v>
      </c>
      <c r="O65" s="124">
        <v>1</v>
      </c>
      <c r="P65" s="124" t="str">
        <f>D65</f>
        <v>Участок приемки и выгрузки ТКО</v>
      </c>
      <c r="Q65" s="124">
        <v>1</v>
      </c>
      <c r="R65" s="124">
        <f>VLOOKUP(E65,AG:AZ,13,0)</f>
        <v>5</v>
      </c>
      <c r="S65" s="103">
        <f>VLOOKUP(E65,ishod_source!A:X,24,0)</f>
        <v>1</v>
      </c>
      <c r="T65" s="150">
        <f>VLOOKUP(E65,AG:AR,10,0)</f>
        <v>0</v>
      </c>
      <c r="U65" s="123">
        <f>VLOOKUP(E65,AG:AR,9,0)</f>
        <v>0</v>
      </c>
      <c r="V65" s="106">
        <f>VLOOKUP(E65,AG:AZ,12,0)</f>
        <v>0</v>
      </c>
      <c r="W65" s="157">
        <f>VLOOKUP(E65,AG:AZ,17,0)</f>
        <v>1236135</v>
      </c>
      <c r="X65" s="157">
        <f>VLOOKUP(E65,AG:AZ,18,0)</f>
        <v>407903</v>
      </c>
      <c r="Y65" s="157">
        <f>VLOOKUP(E65,AG:AZ,19,0)</f>
        <v>1236141</v>
      </c>
      <c r="Z65" s="157">
        <f>VLOOKUP(E65,AG:AZ,20,0)</f>
        <v>407867</v>
      </c>
      <c r="AA65" s="106">
        <f>VLOOKUP(E65,AG:AR,11,0)</f>
        <v>7</v>
      </c>
      <c r="AB65" s="106">
        <f>VLOOKUP(E65,AG:AV,14,0)</f>
        <v>0</v>
      </c>
      <c r="AC65" s="106"/>
      <c r="AD65" s="106"/>
      <c r="AE65" s="103">
        <v>0</v>
      </c>
    </row>
    <row r="66" spans="1:31" ht="15.75" hidden="1" thickBot="1" x14ac:dyDescent="0.3">
      <c r="A66" s="124">
        <v>63</v>
      </c>
      <c r="B66" s="124">
        <f>VLOOKUP(E66,ishod_source!A:W,21,0)</f>
        <v>1</v>
      </c>
      <c r="C66" s="124" t="str">
        <f>VLOOKUP(E66,ishod_source!A:W,22,0)</f>
        <v>основное производственное здание</v>
      </c>
      <c r="D66" s="124" t="str">
        <f>VLOOKUP(E66,ishod_source!A:W,23,0)</f>
        <v>Участок приемки и выгрузки ТКО</v>
      </c>
      <c r="E66" s="103">
        <v>6001</v>
      </c>
      <c r="F66" s="105" t="str">
        <f>VLOOKUP(E66,AG:AR,2,0)</f>
        <v>неорганизованный</v>
      </c>
      <c r="G66" s="262">
        <v>330</v>
      </c>
      <c r="H66" s="265">
        <v>3.9622222222222229E-3</v>
      </c>
      <c r="I66" s="265">
        <v>5.4130510020000008E-2</v>
      </c>
      <c r="J66" s="265" t="s">
        <v>378</v>
      </c>
      <c r="K66" s="265" t="s">
        <v>323</v>
      </c>
      <c r="L66" s="264">
        <v>12</v>
      </c>
      <c r="M66" s="264">
        <v>365</v>
      </c>
      <c r="N66" s="264">
        <v>4380</v>
      </c>
      <c r="O66" s="124">
        <v>1</v>
      </c>
      <c r="P66" s="124" t="str">
        <f>D66</f>
        <v>Участок приемки и выгрузки ТКО</v>
      </c>
      <c r="Q66" s="124">
        <v>1</v>
      </c>
      <c r="R66" s="124">
        <f>VLOOKUP(E66,AG:AZ,13,0)</f>
        <v>5</v>
      </c>
      <c r="S66" s="103">
        <f>VLOOKUP(E66,ishod_source!A:X,24,0)</f>
        <v>1</v>
      </c>
      <c r="T66" s="150">
        <f>VLOOKUP(E66,AG:AR,10,0)</f>
        <v>0</v>
      </c>
      <c r="U66" s="123">
        <f>VLOOKUP(E66,AG:AR,9,0)</f>
        <v>0</v>
      </c>
      <c r="V66" s="106">
        <f>VLOOKUP(E66,AG:AZ,12,0)</f>
        <v>0</v>
      </c>
      <c r="W66" s="157">
        <f>VLOOKUP(E66,AG:AZ,17,0)</f>
        <v>1236135</v>
      </c>
      <c r="X66" s="157">
        <f>VLOOKUP(E66,AG:AZ,18,0)</f>
        <v>407903</v>
      </c>
      <c r="Y66" s="157">
        <f>VLOOKUP(E66,AG:AZ,19,0)</f>
        <v>1236141</v>
      </c>
      <c r="Z66" s="157">
        <f>VLOOKUP(E66,AG:AZ,20,0)</f>
        <v>407867</v>
      </c>
      <c r="AA66" s="106">
        <f>VLOOKUP(E66,AG:AR,11,0)</f>
        <v>7</v>
      </c>
      <c r="AB66" s="106">
        <f>VLOOKUP(E66,AG:AV,14,0)</f>
        <v>0</v>
      </c>
      <c r="AC66" s="106"/>
      <c r="AD66" s="106"/>
      <c r="AE66" s="103">
        <v>0</v>
      </c>
    </row>
    <row r="67" spans="1:31" ht="15.75" hidden="1" thickBot="1" x14ac:dyDescent="0.3">
      <c r="A67" s="124">
        <v>64</v>
      </c>
      <c r="B67" s="124">
        <f>VLOOKUP(E67,ishod_source!A:W,21,0)</f>
        <v>1</v>
      </c>
      <c r="C67" s="124" t="str">
        <f>VLOOKUP(E67,ishod_source!A:W,22,0)</f>
        <v>основное производственное здание</v>
      </c>
      <c r="D67" s="124" t="str">
        <f>VLOOKUP(E67,ishod_source!A:W,23,0)</f>
        <v>Участок приемки и выгрузки ТКО</v>
      </c>
      <c r="E67" s="103">
        <v>6001</v>
      </c>
      <c r="F67" s="105" t="str">
        <f>VLOOKUP(E67,AG:AR,2,0)</f>
        <v>неорганизованный</v>
      </c>
      <c r="G67" s="262">
        <v>337</v>
      </c>
      <c r="H67" s="265">
        <v>3.1873888888888889E-2</v>
      </c>
      <c r="I67" s="265">
        <v>0.43059375958000001</v>
      </c>
      <c r="J67" s="265" t="s">
        <v>378</v>
      </c>
      <c r="K67" s="265" t="s">
        <v>323</v>
      </c>
      <c r="L67" s="264">
        <v>12</v>
      </c>
      <c r="M67" s="264">
        <v>365</v>
      </c>
      <c r="N67" s="264">
        <v>4380</v>
      </c>
      <c r="O67" s="124">
        <v>1</v>
      </c>
      <c r="P67" s="124" t="str">
        <f>D67</f>
        <v>Участок приемки и выгрузки ТКО</v>
      </c>
      <c r="Q67" s="124">
        <v>1</v>
      </c>
      <c r="R67" s="124">
        <f>VLOOKUP(E67,AG:AZ,13,0)</f>
        <v>5</v>
      </c>
      <c r="S67" s="103">
        <f>VLOOKUP(E67,ishod_source!A:X,24,0)</f>
        <v>1</v>
      </c>
      <c r="T67" s="150">
        <f>VLOOKUP(E67,AG:AR,10,0)</f>
        <v>0</v>
      </c>
      <c r="U67" s="123">
        <f>VLOOKUP(E67,AG:AR,9,0)</f>
        <v>0</v>
      </c>
      <c r="V67" s="106">
        <f>VLOOKUP(E67,AG:AZ,12,0)</f>
        <v>0</v>
      </c>
      <c r="W67" s="157">
        <f>VLOOKUP(E67,AG:AZ,17,0)</f>
        <v>1236135</v>
      </c>
      <c r="X67" s="157">
        <f>VLOOKUP(E67,AG:AZ,18,0)</f>
        <v>407903</v>
      </c>
      <c r="Y67" s="157">
        <f>VLOOKUP(E67,AG:AZ,19,0)</f>
        <v>1236141</v>
      </c>
      <c r="Z67" s="157">
        <f>VLOOKUP(E67,AG:AZ,20,0)</f>
        <v>407867</v>
      </c>
      <c r="AA67" s="106">
        <f>VLOOKUP(E67,AG:AR,11,0)</f>
        <v>7</v>
      </c>
      <c r="AB67" s="106">
        <f>VLOOKUP(E67,AG:AV,14,0)</f>
        <v>0</v>
      </c>
      <c r="AC67" s="106"/>
      <c r="AD67" s="106"/>
      <c r="AE67" s="103">
        <v>0</v>
      </c>
    </row>
    <row r="68" spans="1:31" ht="15.75" hidden="1" thickBot="1" x14ac:dyDescent="0.3">
      <c r="A68" s="124">
        <v>65</v>
      </c>
      <c r="B68" s="124">
        <f>VLOOKUP(E68,ishod_source!A:W,21,0)</f>
        <v>1</v>
      </c>
      <c r="C68" s="124" t="str">
        <f>VLOOKUP(E68,ishod_source!A:W,22,0)</f>
        <v>основное производственное здание</v>
      </c>
      <c r="D68" s="124" t="str">
        <f>VLOOKUP(E68,ishod_source!A:W,23,0)</f>
        <v>Участок приемки и выгрузки ТКО</v>
      </c>
      <c r="E68" s="103">
        <v>6001</v>
      </c>
      <c r="F68" s="105" t="str">
        <f>VLOOKUP(E68,AG:AR,2,0)</f>
        <v>неорганизованный</v>
      </c>
      <c r="G68" s="262">
        <v>2732</v>
      </c>
      <c r="H68" s="265">
        <v>9.0216666666666674E-3</v>
      </c>
      <c r="I68" s="265">
        <v>0.113095</v>
      </c>
      <c r="J68" s="265" t="s">
        <v>378</v>
      </c>
      <c r="K68" s="265" t="s">
        <v>323</v>
      </c>
      <c r="L68" s="264">
        <v>12</v>
      </c>
      <c r="M68" s="264">
        <v>365</v>
      </c>
      <c r="N68" s="264">
        <v>4380</v>
      </c>
      <c r="O68" s="124">
        <v>1</v>
      </c>
      <c r="P68" s="124" t="str">
        <f>D68</f>
        <v>Участок приемки и выгрузки ТКО</v>
      </c>
      <c r="Q68" s="124">
        <v>1</v>
      </c>
      <c r="R68" s="124">
        <f>VLOOKUP(E68,AG:AZ,13,0)</f>
        <v>5</v>
      </c>
      <c r="S68" s="103">
        <f>VLOOKUP(E68,ishod_source!A:X,24,0)</f>
        <v>1</v>
      </c>
      <c r="T68" s="150">
        <f>VLOOKUP(E68,AG:AR,10,0)</f>
        <v>0</v>
      </c>
      <c r="U68" s="123">
        <f>VLOOKUP(E68,AG:AR,9,0)</f>
        <v>0</v>
      </c>
      <c r="V68" s="106">
        <f>VLOOKUP(E68,AG:AZ,12,0)</f>
        <v>0</v>
      </c>
      <c r="W68" s="157">
        <f>VLOOKUP(E68,AG:AZ,17,0)</f>
        <v>1236135</v>
      </c>
      <c r="X68" s="157">
        <f>VLOOKUP(E68,AG:AZ,18,0)</f>
        <v>407903</v>
      </c>
      <c r="Y68" s="157">
        <f>VLOOKUP(E68,AG:AZ,19,0)</f>
        <v>1236141</v>
      </c>
      <c r="Z68" s="157">
        <f>VLOOKUP(E68,AG:AZ,20,0)</f>
        <v>407867</v>
      </c>
      <c r="AA68" s="106">
        <f>VLOOKUP(E68,AG:AR,11,0)</f>
        <v>7</v>
      </c>
      <c r="AB68" s="106">
        <f>VLOOKUP(E68,AG:AV,14,0)</f>
        <v>0</v>
      </c>
      <c r="AC68" s="106"/>
      <c r="AD68" s="106"/>
      <c r="AE68" s="103">
        <v>0</v>
      </c>
    </row>
    <row r="69" spans="1:31" ht="15.75" hidden="1" thickBot="1" x14ac:dyDescent="0.3">
      <c r="A69" s="124">
        <v>66</v>
      </c>
      <c r="B69" s="124">
        <f>VLOOKUP(E69,ishod_source!A:W,21,0)</f>
        <v>1</v>
      </c>
      <c r="C69" s="124" t="str">
        <f>VLOOKUP(E69,ishod_source!A:W,22,0)</f>
        <v>основное производственное здание</v>
      </c>
      <c r="D69" s="124" t="str">
        <f>VLOOKUP(E69,ishod_source!A:W,23,0)</f>
        <v xml:space="preserve">Участок компактирования ТКО </v>
      </c>
      <c r="E69" s="103">
        <v>6002</v>
      </c>
      <c r="F69" s="105" t="str">
        <f>VLOOKUP(E69,AG:AR,2,0)</f>
        <v>неорганизованный</v>
      </c>
      <c r="G69" s="262">
        <v>301</v>
      </c>
      <c r="H69" s="265">
        <v>3.600000000000001E-7</v>
      </c>
      <c r="I69" s="265">
        <v>1.9480128E-4</v>
      </c>
      <c r="J69" s="265" t="s">
        <v>379</v>
      </c>
      <c r="K69" s="265" t="s">
        <v>380</v>
      </c>
      <c r="L69" s="264">
        <v>12</v>
      </c>
      <c r="M69" s="264">
        <v>365</v>
      </c>
      <c r="N69" s="264">
        <v>4380</v>
      </c>
      <c r="O69" s="124">
        <v>1</v>
      </c>
      <c r="P69" s="124" t="str">
        <f>D69</f>
        <v xml:space="preserve">Участок компактирования ТКО </v>
      </c>
      <c r="Q69" s="124">
        <v>1</v>
      </c>
      <c r="R69" s="124">
        <f>VLOOKUP(E69,AG:AZ,13,0)</f>
        <v>5</v>
      </c>
      <c r="S69" s="103">
        <f>VLOOKUP(E69,ishod_source!A:X,24,0)</f>
        <v>1</v>
      </c>
      <c r="T69" s="150">
        <f>VLOOKUP(E69,AG:AR,10,0)</f>
        <v>0</v>
      </c>
      <c r="U69" s="123">
        <f>VLOOKUP(E69,AG:AR,9,0)</f>
        <v>0</v>
      </c>
      <c r="V69" s="106">
        <f>VLOOKUP(E69,AG:AZ,12,0)</f>
        <v>0</v>
      </c>
      <c r="W69" s="157">
        <f>VLOOKUP(E69,AG:AZ,17,0)</f>
        <v>1236190</v>
      </c>
      <c r="X69" s="157">
        <f>VLOOKUP(E69,AG:AZ,18,0)</f>
        <v>407868</v>
      </c>
      <c r="Y69" s="157">
        <f>VLOOKUP(E69,AG:AZ,19,0)</f>
        <v>1236218</v>
      </c>
      <c r="Z69" s="157">
        <f>VLOOKUP(E69,AG:AZ,20,0)</f>
        <v>407873</v>
      </c>
      <c r="AA69" s="106">
        <f>VLOOKUP(E69,AG:AR,11,0)</f>
        <v>5</v>
      </c>
      <c r="AB69" s="106">
        <f>VLOOKUP(E69,AG:AV,14,0)</f>
        <v>0</v>
      </c>
      <c r="AC69" s="106"/>
      <c r="AD69" s="106"/>
      <c r="AE69" s="103">
        <v>0</v>
      </c>
    </row>
    <row r="70" spans="1:31" ht="15.75" hidden="1" thickBot="1" x14ac:dyDescent="0.3">
      <c r="A70" s="124">
        <v>67</v>
      </c>
      <c r="B70" s="124">
        <f>VLOOKUP(E70,ishod_source!A:W,21,0)</f>
        <v>1</v>
      </c>
      <c r="C70" s="124" t="str">
        <f>VLOOKUP(E70,ishod_source!A:W,22,0)</f>
        <v>основное производственное здание</v>
      </c>
      <c r="D70" s="124" t="str">
        <f>VLOOKUP(E70,ishod_source!A:W,23,0)</f>
        <v xml:space="preserve">Участок компактирования ТКО </v>
      </c>
      <c r="E70" s="103">
        <v>6002</v>
      </c>
      <c r="F70" s="105" t="str">
        <f>VLOOKUP(E70,AG:AR,2,0)</f>
        <v>неорганизованный</v>
      </c>
      <c r="G70" s="262">
        <v>304</v>
      </c>
      <c r="H70" s="265">
        <v>5.8500000000000014E-8</v>
      </c>
      <c r="I70" s="265">
        <v>3.1655207999999997E-5</v>
      </c>
      <c r="J70" s="265" t="s">
        <v>379</v>
      </c>
      <c r="K70" s="265" t="s">
        <v>380</v>
      </c>
      <c r="L70" s="264">
        <v>12</v>
      </c>
      <c r="M70" s="264">
        <v>365</v>
      </c>
      <c r="N70" s="264">
        <v>4380</v>
      </c>
      <c r="O70" s="124">
        <v>1</v>
      </c>
      <c r="P70" s="124" t="str">
        <f>D70</f>
        <v xml:space="preserve">Участок компактирования ТКО </v>
      </c>
      <c r="Q70" s="124">
        <v>1</v>
      </c>
      <c r="R70" s="124">
        <f>VLOOKUP(E70,AG:AZ,13,0)</f>
        <v>5</v>
      </c>
      <c r="S70" s="103">
        <f>VLOOKUP(E70,ishod_source!A:X,24,0)</f>
        <v>1</v>
      </c>
      <c r="T70" s="150">
        <f>VLOOKUP(E70,AG:AR,10,0)</f>
        <v>0</v>
      </c>
      <c r="U70" s="123">
        <f>VLOOKUP(E70,AG:AR,9,0)</f>
        <v>0</v>
      </c>
      <c r="V70" s="106">
        <f>VLOOKUP(E70,AG:AZ,12,0)</f>
        <v>0</v>
      </c>
      <c r="W70" s="157">
        <f>VLOOKUP(E70,AG:AZ,17,0)</f>
        <v>1236190</v>
      </c>
      <c r="X70" s="157">
        <f>VLOOKUP(E70,AG:AZ,18,0)</f>
        <v>407868</v>
      </c>
      <c r="Y70" s="157">
        <f>VLOOKUP(E70,AG:AZ,19,0)</f>
        <v>1236218</v>
      </c>
      <c r="Z70" s="157">
        <f>VLOOKUP(E70,AG:AZ,20,0)</f>
        <v>407873</v>
      </c>
      <c r="AA70" s="106">
        <f>VLOOKUP(E70,AG:AR,11,0)</f>
        <v>5</v>
      </c>
      <c r="AB70" s="106">
        <f>VLOOKUP(E70,AG:AV,14,0)</f>
        <v>0</v>
      </c>
      <c r="AC70" s="106"/>
      <c r="AD70" s="106"/>
      <c r="AE70" s="103">
        <v>0</v>
      </c>
    </row>
    <row r="71" spans="1:31" ht="15.75" hidden="1" thickBot="1" x14ac:dyDescent="0.3">
      <c r="A71" s="124">
        <v>68</v>
      </c>
      <c r="B71" s="124">
        <f>VLOOKUP(E71,ishod_source!A:W,21,0)</f>
        <v>1</v>
      </c>
      <c r="C71" s="124" t="str">
        <f>VLOOKUP(E71,ishod_source!A:W,22,0)</f>
        <v>основное производственное здание</v>
      </c>
      <c r="D71" s="124" t="str">
        <f>VLOOKUP(E71,ishod_source!A:W,23,0)</f>
        <v xml:space="preserve">Участок компактирования ТКО </v>
      </c>
      <c r="E71" s="103">
        <v>6002</v>
      </c>
      <c r="F71" s="105" t="str">
        <f>VLOOKUP(E71,AG:AR,2,0)</f>
        <v>неорганизованный</v>
      </c>
      <c r="G71" s="262">
        <v>328</v>
      </c>
      <c r="H71" s="265">
        <v>5.0400000000000001E-8</v>
      </c>
      <c r="I71" s="265">
        <v>1.3052E-5</v>
      </c>
      <c r="J71" s="265" t="s">
        <v>379</v>
      </c>
      <c r="K71" s="265" t="s">
        <v>380</v>
      </c>
      <c r="L71" s="264">
        <v>12</v>
      </c>
      <c r="M71" s="264">
        <v>365</v>
      </c>
      <c r="N71" s="264">
        <v>4380</v>
      </c>
      <c r="O71" s="124">
        <v>1</v>
      </c>
      <c r="P71" s="124" t="str">
        <f>D71</f>
        <v xml:space="preserve">Участок компактирования ТКО </v>
      </c>
      <c r="Q71" s="124">
        <v>1</v>
      </c>
      <c r="R71" s="124">
        <f>VLOOKUP(E71,AG:AZ,13,0)</f>
        <v>5</v>
      </c>
      <c r="S71" s="103">
        <f>VLOOKUP(E71,ishod_source!A:X,24,0)</f>
        <v>1</v>
      </c>
      <c r="T71" s="150">
        <f>VLOOKUP(E71,AG:AR,10,0)</f>
        <v>0</v>
      </c>
      <c r="U71" s="123">
        <f>VLOOKUP(E71,AG:AR,9,0)</f>
        <v>0</v>
      </c>
      <c r="V71" s="106">
        <f>VLOOKUP(E71,AG:AZ,12,0)</f>
        <v>0</v>
      </c>
      <c r="W71" s="157">
        <f>VLOOKUP(E71,AG:AZ,17,0)</f>
        <v>1236190</v>
      </c>
      <c r="X71" s="157">
        <f>VLOOKUP(E71,AG:AZ,18,0)</f>
        <v>407868</v>
      </c>
      <c r="Y71" s="157">
        <f>VLOOKUP(E71,AG:AZ,19,0)</f>
        <v>1236218</v>
      </c>
      <c r="Z71" s="157">
        <f>VLOOKUP(E71,AG:AZ,20,0)</f>
        <v>407873</v>
      </c>
      <c r="AA71" s="106">
        <f>VLOOKUP(E71,AG:AR,11,0)</f>
        <v>5</v>
      </c>
      <c r="AB71" s="106">
        <f>VLOOKUP(E71,AG:AV,14,0)</f>
        <v>0</v>
      </c>
      <c r="AC71" s="106"/>
      <c r="AD71" s="106"/>
      <c r="AE71" s="103">
        <v>0</v>
      </c>
    </row>
    <row r="72" spans="1:31" ht="15.75" hidden="1" thickBot="1" x14ac:dyDescent="0.3">
      <c r="A72" s="124">
        <v>69</v>
      </c>
      <c r="B72" s="124">
        <f>VLOOKUP(E72,ishod_source!A:W,21,0)</f>
        <v>1</v>
      </c>
      <c r="C72" s="124" t="str">
        <f>VLOOKUP(E72,ishod_source!A:W,22,0)</f>
        <v>основное производственное здание</v>
      </c>
      <c r="D72" s="124" t="str">
        <f>VLOOKUP(E72,ishod_source!A:W,23,0)</f>
        <v xml:space="preserve">Участок компактирования ТКО </v>
      </c>
      <c r="E72" s="103">
        <v>6002</v>
      </c>
      <c r="F72" s="105" t="str">
        <f>VLOOKUP(E72,AG:AR,2,0)</f>
        <v>неорганизованный</v>
      </c>
      <c r="G72" s="262">
        <v>330</v>
      </c>
      <c r="H72" s="265">
        <v>9.9000000000000013E-8</v>
      </c>
      <c r="I72" s="265">
        <v>2.5369840000000002E-5</v>
      </c>
      <c r="J72" s="265" t="s">
        <v>379</v>
      </c>
      <c r="K72" s="265" t="s">
        <v>380</v>
      </c>
      <c r="L72" s="264">
        <v>12</v>
      </c>
      <c r="M72" s="264">
        <v>365</v>
      </c>
      <c r="N72" s="264">
        <v>4380</v>
      </c>
      <c r="O72" s="124">
        <v>1</v>
      </c>
      <c r="P72" s="124" t="str">
        <f>D72</f>
        <v xml:space="preserve">Участок компактирования ТКО </v>
      </c>
      <c r="Q72" s="124">
        <v>1</v>
      </c>
      <c r="R72" s="124">
        <f>VLOOKUP(E72,AG:AZ,13,0)</f>
        <v>5</v>
      </c>
      <c r="S72" s="103">
        <f>VLOOKUP(E72,ishod_source!A:X,24,0)</f>
        <v>1</v>
      </c>
      <c r="T72" s="150">
        <f>VLOOKUP(E72,AG:AR,10,0)</f>
        <v>0</v>
      </c>
      <c r="U72" s="123">
        <f>VLOOKUP(E72,AG:AR,9,0)</f>
        <v>0</v>
      </c>
      <c r="V72" s="106">
        <f>VLOOKUP(E72,AG:AZ,12,0)</f>
        <v>0</v>
      </c>
      <c r="W72" s="157">
        <f>VLOOKUP(E72,AG:AZ,17,0)</f>
        <v>1236190</v>
      </c>
      <c r="X72" s="157">
        <f>VLOOKUP(E72,AG:AZ,18,0)</f>
        <v>407868</v>
      </c>
      <c r="Y72" s="157">
        <f>VLOOKUP(E72,AG:AZ,19,0)</f>
        <v>1236218</v>
      </c>
      <c r="Z72" s="157">
        <f>VLOOKUP(E72,AG:AZ,20,0)</f>
        <v>407873</v>
      </c>
      <c r="AA72" s="106">
        <f>VLOOKUP(E72,AG:AR,11,0)</f>
        <v>5</v>
      </c>
      <c r="AB72" s="106">
        <f>VLOOKUP(E72,AG:AV,14,0)</f>
        <v>0</v>
      </c>
      <c r="AC72" s="106"/>
      <c r="AD72" s="106"/>
      <c r="AE72" s="103">
        <v>0</v>
      </c>
    </row>
    <row r="73" spans="1:31" ht="15.75" hidden="1" thickBot="1" x14ac:dyDescent="0.3">
      <c r="A73" s="124">
        <v>70</v>
      </c>
      <c r="B73" s="124">
        <f>VLOOKUP(E73,ishod_source!A:W,21,0)</f>
        <v>1</v>
      </c>
      <c r="C73" s="124" t="str">
        <f>VLOOKUP(E73,ishod_source!A:W,22,0)</f>
        <v>основное производственное здание</v>
      </c>
      <c r="D73" s="124" t="str">
        <f>VLOOKUP(E73,ishod_source!A:W,23,0)</f>
        <v xml:space="preserve">Участок компактирования ТКО </v>
      </c>
      <c r="E73" s="103">
        <v>6002</v>
      </c>
      <c r="F73" s="105" t="str">
        <f>VLOOKUP(E73,AG:AR,2,0)</f>
        <v>неорганизованный</v>
      </c>
      <c r="G73" s="262">
        <v>337</v>
      </c>
      <c r="H73" s="265">
        <v>9.2970000000000018E-7</v>
      </c>
      <c r="I73" s="265">
        <v>2.4350159999999999E-4</v>
      </c>
      <c r="J73" s="265" t="s">
        <v>379</v>
      </c>
      <c r="K73" s="265" t="s">
        <v>380</v>
      </c>
      <c r="L73" s="264">
        <v>12</v>
      </c>
      <c r="M73" s="264">
        <v>365</v>
      </c>
      <c r="N73" s="264">
        <v>4380</v>
      </c>
      <c r="O73" s="124">
        <v>1</v>
      </c>
      <c r="P73" s="124" t="str">
        <f>D73</f>
        <v xml:space="preserve">Участок компактирования ТКО </v>
      </c>
      <c r="Q73" s="124">
        <v>1</v>
      </c>
      <c r="R73" s="124">
        <f>VLOOKUP(E73,AG:AZ,13,0)</f>
        <v>5</v>
      </c>
      <c r="S73" s="103">
        <f>VLOOKUP(E73,ishod_source!A:X,24,0)</f>
        <v>1</v>
      </c>
      <c r="T73" s="150">
        <f>VLOOKUP(E73,AG:AR,10,0)</f>
        <v>0</v>
      </c>
      <c r="U73" s="123">
        <f>VLOOKUP(E73,AG:AR,9,0)</f>
        <v>0</v>
      </c>
      <c r="V73" s="106">
        <f>VLOOKUP(E73,AG:AZ,12,0)</f>
        <v>0</v>
      </c>
      <c r="W73" s="157">
        <f>VLOOKUP(E73,AG:AZ,17,0)</f>
        <v>1236190</v>
      </c>
      <c r="X73" s="157">
        <f>VLOOKUP(E73,AG:AZ,18,0)</f>
        <v>407868</v>
      </c>
      <c r="Y73" s="157">
        <f>VLOOKUP(E73,AG:AZ,19,0)</f>
        <v>1236218</v>
      </c>
      <c r="Z73" s="157">
        <f>VLOOKUP(E73,AG:AZ,20,0)</f>
        <v>407873</v>
      </c>
      <c r="AA73" s="106">
        <f>VLOOKUP(E73,AG:AR,11,0)</f>
        <v>5</v>
      </c>
      <c r="AB73" s="106">
        <f>VLOOKUP(E73,AG:AV,14,0)</f>
        <v>0</v>
      </c>
      <c r="AC73" s="106"/>
      <c r="AD73" s="106"/>
      <c r="AE73" s="103">
        <v>0</v>
      </c>
    </row>
    <row r="74" spans="1:31" ht="15.75" hidden="1" thickBot="1" x14ac:dyDescent="0.3">
      <c r="A74" s="124">
        <v>71</v>
      </c>
      <c r="B74" s="124">
        <f>VLOOKUP(E74,ishod_source!A:W,21,0)</f>
        <v>1</v>
      </c>
      <c r="C74" s="124" t="str">
        <f>VLOOKUP(E74,ishod_source!A:W,22,0)</f>
        <v>основное производственное здание</v>
      </c>
      <c r="D74" s="124" t="str">
        <f>VLOOKUP(E74,ishod_source!A:W,23,0)</f>
        <v xml:space="preserve">Участок компактирования ТКО </v>
      </c>
      <c r="E74" s="103">
        <v>6002</v>
      </c>
      <c r="F74" s="105" t="str">
        <f>VLOOKUP(E74,AG:AR,2,0)</f>
        <v>неорганизованный</v>
      </c>
      <c r="G74" s="262">
        <v>2732</v>
      </c>
      <c r="H74" s="265">
        <v>1.2960000000000002E-7</v>
      </c>
      <c r="I74" s="265">
        <v>3.4669600000000004E-5</v>
      </c>
      <c r="J74" s="265" t="s">
        <v>379</v>
      </c>
      <c r="K74" s="265" t="s">
        <v>380</v>
      </c>
      <c r="L74" s="264">
        <v>12</v>
      </c>
      <c r="M74" s="264">
        <v>365</v>
      </c>
      <c r="N74" s="264">
        <v>4380</v>
      </c>
      <c r="O74" s="124">
        <v>1</v>
      </c>
      <c r="P74" s="124" t="str">
        <f>D74</f>
        <v xml:space="preserve">Участок компактирования ТКО </v>
      </c>
      <c r="Q74" s="124">
        <v>1</v>
      </c>
      <c r="R74" s="124">
        <f>VLOOKUP(E74,AG:AZ,13,0)</f>
        <v>5</v>
      </c>
      <c r="S74" s="103">
        <f>VLOOKUP(E74,ishod_source!A:X,24,0)</f>
        <v>1</v>
      </c>
      <c r="T74" s="150">
        <f>VLOOKUP(E74,AG:AR,10,0)</f>
        <v>0</v>
      </c>
      <c r="U74" s="123">
        <f>VLOOKUP(E74,AG:AR,9,0)</f>
        <v>0</v>
      </c>
      <c r="V74" s="106">
        <f>VLOOKUP(E74,AG:AZ,12,0)</f>
        <v>0</v>
      </c>
      <c r="W74" s="157">
        <f>VLOOKUP(E74,AG:AZ,17,0)</f>
        <v>1236190</v>
      </c>
      <c r="X74" s="157">
        <f>VLOOKUP(E74,AG:AZ,18,0)</f>
        <v>407868</v>
      </c>
      <c r="Y74" s="157">
        <f>VLOOKUP(E74,AG:AZ,19,0)</f>
        <v>1236218</v>
      </c>
      <c r="Z74" s="157">
        <f>VLOOKUP(E74,AG:AZ,20,0)</f>
        <v>407873</v>
      </c>
      <c r="AA74" s="106">
        <f>VLOOKUP(E74,AG:AR,11,0)</f>
        <v>5</v>
      </c>
      <c r="AB74" s="106">
        <f>VLOOKUP(E74,AG:AV,14,0)</f>
        <v>0</v>
      </c>
      <c r="AC74" s="106"/>
      <c r="AD74" s="106"/>
      <c r="AE74" s="103">
        <v>0</v>
      </c>
    </row>
    <row r="75" spans="1:31" ht="15.75" hidden="1" thickBot="1" x14ac:dyDescent="0.3">
      <c r="A75" s="124">
        <v>72</v>
      </c>
      <c r="B75" s="124">
        <f>VLOOKUP(E75,ishod_source!A:W,21,0)</f>
        <v>1</v>
      </c>
      <c r="C75" s="124" t="str">
        <f>VLOOKUP(E75,ishod_source!A:W,22,0)</f>
        <v>основное производственное здание</v>
      </c>
      <c r="D75" s="124" t="str">
        <f>VLOOKUP(E75,ishod_source!A:W,23,0)</f>
        <v xml:space="preserve">Участок компактирования ТКО </v>
      </c>
      <c r="E75" s="103">
        <v>6002</v>
      </c>
      <c r="F75" s="105" t="str">
        <f>VLOOKUP(E75,AG:AR,2,0)</f>
        <v>неорганизованный</v>
      </c>
      <c r="G75" s="262">
        <v>301</v>
      </c>
      <c r="H75" s="265">
        <v>3.0960000000000002E-7</v>
      </c>
      <c r="I75" s="265">
        <v>7.635456000000002E-5</v>
      </c>
      <c r="J75" s="265" t="s">
        <v>381</v>
      </c>
      <c r="K75" s="265" t="s">
        <v>322</v>
      </c>
      <c r="L75" s="264">
        <v>12</v>
      </c>
      <c r="M75" s="264">
        <v>365</v>
      </c>
      <c r="N75" s="264">
        <v>4380</v>
      </c>
      <c r="O75" s="124">
        <v>1</v>
      </c>
      <c r="P75" s="124" t="str">
        <f>D75</f>
        <v xml:space="preserve">Участок компактирования ТКО </v>
      </c>
      <c r="Q75" s="124">
        <v>1</v>
      </c>
      <c r="R75" s="124">
        <f>VLOOKUP(E75,AG:AZ,13,0)</f>
        <v>5</v>
      </c>
      <c r="S75" s="103">
        <f>VLOOKUP(E75,ishod_source!A:X,24,0)</f>
        <v>1</v>
      </c>
      <c r="T75" s="150">
        <f>VLOOKUP(E75,AG:AR,10,0)</f>
        <v>0</v>
      </c>
      <c r="U75" s="123">
        <f>VLOOKUP(E75,AG:AR,9,0)</f>
        <v>0</v>
      </c>
      <c r="V75" s="106">
        <f>VLOOKUP(E75,AG:AZ,12,0)</f>
        <v>0</v>
      </c>
      <c r="W75" s="157">
        <f>VLOOKUP(E75,AG:AZ,17,0)</f>
        <v>1236190</v>
      </c>
      <c r="X75" s="157">
        <f>VLOOKUP(E75,AG:AZ,18,0)</f>
        <v>407868</v>
      </c>
      <c r="Y75" s="157">
        <f>VLOOKUP(E75,AG:AZ,19,0)</f>
        <v>1236218</v>
      </c>
      <c r="Z75" s="157">
        <f>VLOOKUP(E75,AG:AZ,20,0)</f>
        <v>407873</v>
      </c>
      <c r="AA75" s="106">
        <f>VLOOKUP(E75,AG:AR,11,0)</f>
        <v>5</v>
      </c>
      <c r="AB75" s="106">
        <f>VLOOKUP(E75,AG:AV,14,0)</f>
        <v>0</v>
      </c>
      <c r="AC75" s="106"/>
      <c r="AD75" s="106"/>
      <c r="AE75" s="103">
        <v>0</v>
      </c>
    </row>
    <row r="76" spans="1:31" ht="15.75" hidden="1" thickBot="1" x14ac:dyDescent="0.3">
      <c r="A76" s="124">
        <v>73</v>
      </c>
      <c r="B76" s="124">
        <f>VLOOKUP(E76,ishod_source!A:W,21,0)</f>
        <v>1</v>
      </c>
      <c r="C76" s="124" t="str">
        <f>VLOOKUP(E76,ishod_source!A:W,22,0)</f>
        <v>основное производственное здание</v>
      </c>
      <c r="D76" s="124" t="str">
        <f>VLOOKUP(E76,ishod_source!A:W,23,0)</f>
        <v xml:space="preserve">Участок компактирования ТКО </v>
      </c>
      <c r="E76" s="103">
        <v>6002</v>
      </c>
      <c r="F76" s="105" t="str">
        <f>VLOOKUP(E76,AG:AR,2,0)</f>
        <v>неорганизованный</v>
      </c>
      <c r="G76" s="262">
        <v>304</v>
      </c>
      <c r="H76" s="265">
        <v>5.0310000000000012E-8</v>
      </c>
      <c r="I76" s="265">
        <v>1.2407616000000002E-5</v>
      </c>
      <c r="J76" s="265" t="s">
        <v>381</v>
      </c>
      <c r="K76" s="265" t="s">
        <v>322</v>
      </c>
      <c r="L76" s="264">
        <v>12</v>
      </c>
      <c r="M76" s="264">
        <v>365</v>
      </c>
      <c r="N76" s="264">
        <v>4380</v>
      </c>
      <c r="O76" s="124">
        <v>1</v>
      </c>
      <c r="P76" s="124" t="str">
        <f>D76</f>
        <v xml:space="preserve">Участок компактирования ТКО </v>
      </c>
      <c r="Q76" s="124">
        <v>1</v>
      </c>
      <c r="R76" s="124">
        <f>VLOOKUP(E76,AG:AZ,13,0)</f>
        <v>5</v>
      </c>
      <c r="S76" s="103">
        <f>VLOOKUP(E76,ishod_source!A:X,24,0)</f>
        <v>1</v>
      </c>
      <c r="T76" s="150">
        <f>VLOOKUP(E76,AG:AR,10,0)</f>
        <v>0</v>
      </c>
      <c r="U76" s="123">
        <f>VLOOKUP(E76,AG:AR,9,0)</f>
        <v>0</v>
      </c>
      <c r="V76" s="106">
        <f>VLOOKUP(E76,AG:AZ,12,0)</f>
        <v>0</v>
      </c>
      <c r="W76" s="157">
        <f>VLOOKUP(E76,AG:AZ,17,0)</f>
        <v>1236190</v>
      </c>
      <c r="X76" s="157">
        <f>VLOOKUP(E76,AG:AZ,18,0)</f>
        <v>407868</v>
      </c>
      <c r="Y76" s="157">
        <f>VLOOKUP(E76,AG:AZ,19,0)</f>
        <v>1236218</v>
      </c>
      <c r="Z76" s="157">
        <f>VLOOKUP(E76,AG:AZ,20,0)</f>
        <v>407873</v>
      </c>
      <c r="AA76" s="106">
        <f>VLOOKUP(E76,AG:AR,11,0)</f>
        <v>5</v>
      </c>
      <c r="AB76" s="106">
        <f>VLOOKUP(E76,AG:AV,14,0)</f>
        <v>0</v>
      </c>
      <c r="AC76" s="106"/>
      <c r="AD76" s="106"/>
      <c r="AE76" s="103">
        <v>0</v>
      </c>
    </row>
    <row r="77" spans="1:31" ht="15.75" hidden="1" thickBot="1" x14ac:dyDescent="0.3">
      <c r="A77" s="124">
        <v>74</v>
      </c>
      <c r="B77" s="124">
        <f>VLOOKUP(E77,ishod_source!A:W,21,0)</f>
        <v>1</v>
      </c>
      <c r="C77" s="124" t="str">
        <f>VLOOKUP(E77,ishod_source!A:W,22,0)</f>
        <v>основное производственное здание</v>
      </c>
      <c r="D77" s="124" t="str">
        <f>VLOOKUP(E77,ishod_source!A:W,23,0)</f>
        <v xml:space="preserve">Участок компактирования ТКО </v>
      </c>
      <c r="E77" s="103">
        <v>6002</v>
      </c>
      <c r="F77" s="105" t="str">
        <f>VLOOKUP(E77,AG:AR,2,0)</f>
        <v>неорганизованный</v>
      </c>
      <c r="G77" s="262">
        <v>328</v>
      </c>
      <c r="H77" s="265">
        <v>4.5000000000000006E-8</v>
      </c>
      <c r="I77" s="265">
        <v>5.5062000000000007E-6</v>
      </c>
      <c r="J77" s="265" t="s">
        <v>381</v>
      </c>
      <c r="K77" s="265" t="s">
        <v>322</v>
      </c>
      <c r="L77" s="264">
        <v>12</v>
      </c>
      <c r="M77" s="264">
        <v>365</v>
      </c>
      <c r="N77" s="264">
        <v>4380</v>
      </c>
      <c r="O77" s="124">
        <v>1</v>
      </c>
      <c r="P77" s="124" t="str">
        <f>D77</f>
        <v xml:space="preserve">Участок компактирования ТКО </v>
      </c>
      <c r="Q77" s="124">
        <v>1</v>
      </c>
      <c r="R77" s="124">
        <f>VLOOKUP(E77,AG:AZ,13,0)</f>
        <v>5</v>
      </c>
      <c r="S77" s="103">
        <f>VLOOKUP(E77,ishod_source!A:X,24,0)</f>
        <v>1</v>
      </c>
      <c r="T77" s="150">
        <f>VLOOKUP(E77,AG:AR,10,0)</f>
        <v>0</v>
      </c>
      <c r="U77" s="123">
        <f>VLOOKUP(E77,AG:AR,9,0)</f>
        <v>0</v>
      </c>
      <c r="V77" s="106">
        <f>VLOOKUP(E77,AG:AZ,12,0)</f>
        <v>0</v>
      </c>
      <c r="W77" s="157">
        <f>VLOOKUP(E77,AG:AZ,17,0)</f>
        <v>1236190</v>
      </c>
      <c r="X77" s="157">
        <f>VLOOKUP(E77,AG:AZ,18,0)</f>
        <v>407868</v>
      </c>
      <c r="Y77" s="157">
        <f>VLOOKUP(E77,AG:AZ,19,0)</f>
        <v>1236218</v>
      </c>
      <c r="Z77" s="157">
        <f>VLOOKUP(E77,AG:AZ,20,0)</f>
        <v>407873</v>
      </c>
      <c r="AA77" s="106">
        <f>VLOOKUP(E77,AG:AR,11,0)</f>
        <v>5</v>
      </c>
      <c r="AB77" s="106">
        <f>VLOOKUP(E77,AG:AV,14,0)</f>
        <v>0</v>
      </c>
      <c r="AC77" s="106"/>
      <c r="AD77" s="106"/>
      <c r="AE77" s="103">
        <v>0</v>
      </c>
    </row>
    <row r="78" spans="1:31" ht="15.75" hidden="1" thickBot="1" x14ac:dyDescent="0.3">
      <c r="A78" s="124">
        <v>75</v>
      </c>
      <c r="B78" s="124">
        <f>VLOOKUP(E78,ishod_source!A:W,21,0)</f>
        <v>1</v>
      </c>
      <c r="C78" s="124" t="str">
        <f>VLOOKUP(E78,ishod_source!A:W,22,0)</f>
        <v>основное производственное здание</v>
      </c>
      <c r="D78" s="124" t="str">
        <f>VLOOKUP(E78,ishod_source!A:W,23,0)</f>
        <v xml:space="preserve">Участок компактирования ТКО </v>
      </c>
      <c r="E78" s="103">
        <v>6002</v>
      </c>
      <c r="F78" s="105" t="str">
        <f>VLOOKUP(E78,AG:AR,2,0)</f>
        <v>неорганизованный</v>
      </c>
      <c r="G78" s="262">
        <v>330</v>
      </c>
      <c r="H78" s="265">
        <v>9.0000000000000012E-8</v>
      </c>
      <c r="I78" s="265">
        <v>1.123696E-5</v>
      </c>
      <c r="J78" s="265" t="s">
        <v>381</v>
      </c>
      <c r="K78" s="265" t="s">
        <v>322</v>
      </c>
      <c r="L78" s="264">
        <v>12</v>
      </c>
      <c r="M78" s="264">
        <v>365</v>
      </c>
      <c r="N78" s="264">
        <v>4380</v>
      </c>
      <c r="O78" s="124">
        <v>1</v>
      </c>
      <c r="P78" s="124" t="str">
        <f>D78</f>
        <v xml:space="preserve">Участок компактирования ТКО </v>
      </c>
      <c r="Q78" s="124">
        <v>1</v>
      </c>
      <c r="R78" s="124">
        <f>VLOOKUP(E78,AG:AZ,13,0)</f>
        <v>5</v>
      </c>
      <c r="S78" s="103">
        <f>VLOOKUP(E78,ishod_source!A:X,24,0)</f>
        <v>1</v>
      </c>
      <c r="T78" s="150">
        <f>VLOOKUP(E78,AG:AR,10,0)</f>
        <v>0</v>
      </c>
      <c r="U78" s="123">
        <f>VLOOKUP(E78,AG:AR,9,0)</f>
        <v>0</v>
      </c>
      <c r="V78" s="106">
        <f>VLOOKUP(E78,AG:AZ,12,0)</f>
        <v>0</v>
      </c>
      <c r="W78" s="157">
        <f>VLOOKUP(E78,AG:AZ,17,0)</f>
        <v>1236190</v>
      </c>
      <c r="X78" s="157">
        <f>VLOOKUP(E78,AG:AZ,18,0)</f>
        <v>407868</v>
      </c>
      <c r="Y78" s="157">
        <f>VLOOKUP(E78,AG:AZ,19,0)</f>
        <v>1236218</v>
      </c>
      <c r="Z78" s="157">
        <f>VLOOKUP(E78,AG:AZ,20,0)</f>
        <v>407873</v>
      </c>
      <c r="AA78" s="106">
        <f>VLOOKUP(E78,AG:AR,11,0)</f>
        <v>5</v>
      </c>
      <c r="AB78" s="106">
        <f>VLOOKUP(E78,AG:AV,14,0)</f>
        <v>0</v>
      </c>
      <c r="AC78" s="106"/>
      <c r="AD78" s="106"/>
      <c r="AE78" s="103">
        <v>0</v>
      </c>
    </row>
    <row r="79" spans="1:31" ht="15.75" hidden="1" thickBot="1" x14ac:dyDescent="0.3">
      <c r="A79" s="124">
        <v>76</v>
      </c>
      <c r="B79" s="124">
        <f>VLOOKUP(E79,ishod_source!A:W,21,0)</f>
        <v>1</v>
      </c>
      <c r="C79" s="124" t="str">
        <f>VLOOKUP(E79,ishod_source!A:W,22,0)</f>
        <v>основное производственное здание</v>
      </c>
      <c r="D79" s="124" t="str">
        <f>VLOOKUP(E79,ishod_source!A:W,23,0)</f>
        <v xml:space="preserve">Участок компактирования ТКО </v>
      </c>
      <c r="E79" s="103">
        <v>6002</v>
      </c>
      <c r="F79" s="105" t="str">
        <f>VLOOKUP(E79,AG:AR,2,0)</f>
        <v>неорганизованный</v>
      </c>
      <c r="G79" s="262">
        <v>337</v>
      </c>
      <c r="H79" s="265">
        <v>7.2000000000000009E-7</v>
      </c>
      <c r="I79" s="265">
        <v>9.5443200000000015E-5</v>
      </c>
      <c r="J79" s="272" t="s">
        <v>381</v>
      </c>
      <c r="K79" s="265" t="s">
        <v>322</v>
      </c>
      <c r="L79" s="264">
        <v>12</v>
      </c>
      <c r="M79" s="264">
        <v>365</v>
      </c>
      <c r="N79" s="264">
        <v>4380</v>
      </c>
      <c r="O79" s="124">
        <v>1</v>
      </c>
      <c r="P79" s="124" t="str">
        <f>D79</f>
        <v xml:space="preserve">Участок компактирования ТКО </v>
      </c>
      <c r="Q79" s="124">
        <v>1</v>
      </c>
      <c r="R79" s="124">
        <f>VLOOKUP(E79,AG:AZ,13,0)</f>
        <v>5</v>
      </c>
      <c r="S79" s="103">
        <f>VLOOKUP(E79,ishod_source!A:X,24,0)</f>
        <v>1</v>
      </c>
      <c r="T79" s="150">
        <f>VLOOKUP(E79,AG:AR,10,0)</f>
        <v>0</v>
      </c>
      <c r="U79" s="123">
        <f>VLOOKUP(E79,AG:AR,9,0)</f>
        <v>0</v>
      </c>
      <c r="V79" s="106">
        <f>VLOOKUP(E79,AG:AZ,12,0)</f>
        <v>0</v>
      </c>
      <c r="W79" s="157">
        <f>VLOOKUP(E79,AG:AZ,17,0)</f>
        <v>1236190</v>
      </c>
      <c r="X79" s="157">
        <f>VLOOKUP(E79,AG:AZ,18,0)</f>
        <v>407868</v>
      </c>
      <c r="Y79" s="157">
        <f>VLOOKUP(E79,AG:AZ,19,0)</f>
        <v>1236218</v>
      </c>
      <c r="Z79" s="157">
        <f>VLOOKUP(E79,AG:AZ,20,0)</f>
        <v>407873</v>
      </c>
      <c r="AA79" s="106">
        <f>VLOOKUP(E79,AG:AR,11,0)</f>
        <v>5</v>
      </c>
      <c r="AB79" s="106">
        <f>VLOOKUP(E79,AG:AV,14,0)</f>
        <v>0</v>
      </c>
      <c r="AC79" s="106"/>
      <c r="AD79" s="106"/>
      <c r="AE79" s="103">
        <v>0</v>
      </c>
    </row>
    <row r="80" spans="1:31" ht="15.75" hidden="1" thickBot="1" x14ac:dyDescent="0.3">
      <c r="A80" s="124">
        <v>77</v>
      </c>
      <c r="B80" s="124">
        <f>VLOOKUP(E80,ishod_source!A:W,21,0)</f>
        <v>1</v>
      </c>
      <c r="C80" s="124" t="str">
        <f>VLOOKUP(E80,ishod_source!A:W,22,0)</f>
        <v>основное производственное здание</v>
      </c>
      <c r="D80" s="124" t="str">
        <f>VLOOKUP(E80,ishod_source!A:W,23,0)</f>
        <v xml:space="preserve">Участок компактирования ТКО </v>
      </c>
      <c r="E80" s="103">
        <v>6002</v>
      </c>
      <c r="F80" s="105" t="str">
        <f>VLOOKUP(E80,AG:AR,2,0)</f>
        <v>неорганизованный</v>
      </c>
      <c r="G80" s="262">
        <v>2732</v>
      </c>
      <c r="H80" s="265">
        <v>9.9900000000000014E-8</v>
      </c>
      <c r="I80" s="265">
        <v>1.3052E-5</v>
      </c>
      <c r="J80" s="272" t="s">
        <v>381</v>
      </c>
      <c r="K80" s="265" t="s">
        <v>322</v>
      </c>
      <c r="L80" s="264">
        <v>12</v>
      </c>
      <c r="M80" s="264">
        <v>365</v>
      </c>
      <c r="N80" s="264">
        <v>4380</v>
      </c>
      <c r="O80" s="103">
        <v>1</v>
      </c>
      <c r="P80" s="124" t="str">
        <f>D80</f>
        <v xml:space="preserve">Участок компактирования ТКО </v>
      </c>
      <c r="R80" s="124">
        <f>VLOOKUP(E80,AG:AZ,13,0)</f>
        <v>5</v>
      </c>
      <c r="S80" s="103">
        <f>VLOOKUP(E80,ishod_source!A:X,24,0)</f>
        <v>1</v>
      </c>
      <c r="T80" s="150">
        <f>VLOOKUP(E80,AG:AR,10,0)</f>
        <v>0</v>
      </c>
      <c r="U80" s="123">
        <f>VLOOKUP(E80,AG:AR,9,0)</f>
        <v>0</v>
      </c>
      <c r="V80" s="106">
        <f>VLOOKUP(E80,AG:AZ,12,0)</f>
        <v>0</v>
      </c>
      <c r="W80" s="157">
        <f>VLOOKUP(E80,AG:AZ,17,0)</f>
        <v>1236190</v>
      </c>
      <c r="X80" s="157">
        <f>VLOOKUP(E80,AG:AZ,18,0)</f>
        <v>407868</v>
      </c>
      <c r="Y80" s="157">
        <f>VLOOKUP(E80,AG:AZ,19,0)</f>
        <v>1236218</v>
      </c>
      <c r="Z80" s="157">
        <f>VLOOKUP(E80,AG:AZ,20,0)</f>
        <v>407873</v>
      </c>
      <c r="AA80" s="106">
        <f>VLOOKUP(E80,AG:AR,11,0)</f>
        <v>5</v>
      </c>
      <c r="AB80" s="106">
        <f>VLOOKUP(E80,AG:AV,14,0)</f>
        <v>0</v>
      </c>
      <c r="AC80" s="106"/>
      <c r="AD80" s="106"/>
      <c r="AE80" s="103">
        <v>0</v>
      </c>
    </row>
    <row r="81" spans="1:31" ht="15.75" hidden="1" thickBot="1" x14ac:dyDescent="0.3">
      <c r="A81" s="124">
        <v>78</v>
      </c>
      <c r="B81" s="124">
        <f>VLOOKUP(E81,ishod_source!A:W,21,0)</f>
        <v>1</v>
      </c>
      <c r="C81" s="124" t="str">
        <f>VLOOKUP(E81,ishod_source!A:W,22,0)</f>
        <v>основное производственное здание</v>
      </c>
      <c r="D81" s="124" t="str">
        <f>VLOOKUP(E81,ishod_source!A:W,23,0)</f>
        <v xml:space="preserve">Участок компактирования ТКО </v>
      </c>
      <c r="E81" s="103">
        <v>6002</v>
      </c>
      <c r="F81" s="105" t="str">
        <f>VLOOKUP(E81,AG:AR,2,0)</f>
        <v>неорганизованный</v>
      </c>
      <c r="G81" s="262">
        <v>301</v>
      </c>
      <c r="H81" s="265">
        <v>3.1679999999999998E-7</v>
      </c>
      <c r="I81" s="265">
        <v>1.5629824000000002E-4</v>
      </c>
      <c r="J81" s="272" t="s">
        <v>382</v>
      </c>
      <c r="K81" s="265" t="s">
        <v>320</v>
      </c>
      <c r="L81" s="264">
        <v>12</v>
      </c>
      <c r="M81" s="264">
        <v>365</v>
      </c>
      <c r="N81" s="264">
        <v>4380</v>
      </c>
      <c r="O81" s="124">
        <v>1</v>
      </c>
      <c r="P81" s="124" t="str">
        <f>D81</f>
        <v xml:space="preserve">Участок компактирования ТКО </v>
      </c>
      <c r="Q81" s="124">
        <v>1</v>
      </c>
      <c r="R81" s="124">
        <f>VLOOKUP(E81,AG:AZ,13,0)</f>
        <v>5</v>
      </c>
      <c r="S81" s="103">
        <f>VLOOKUP(E81,ishod_source!A:X,24,0)</f>
        <v>1</v>
      </c>
      <c r="T81" s="150">
        <f>VLOOKUP(E81,AG:AR,10,0)</f>
        <v>0</v>
      </c>
      <c r="U81" s="123">
        <f>VLOOKUP(E81,AG:AR,9,0)</f>
        <v>0</v>
      </c>
      <c r="V81" s="106">
        <f>VLOOKUP(E81,AG:AZ,12,0)</f>
        <v>0</v>
      </c>
      <c r="W81" s="157">
        <f>VLOOKUP(E81,AG:AZ,17,0)</f>
        <v>1236190</v>
      </c>
      <c r="X81" s="157">
        <f>VLOOKUP(E81,AG:AZ,18,0)</f>
        <v>407868</v>
      </c>
      <c r="Y81" s="157">
        <f>VLOOKUP(E81,AG:AZ,19,0)</f>
        <v>1236218</v>
      </c>
      <c r="Z81" s="157">
        <f>VLOOKUP(E81,AG:AZ,20,0)</f>
        <v>407873</v>
      </c>
      <c r="AA81" s="106">
        <f>VLOOKUP(E81,AG:AR,11,0)</f>
        <v>5</v>
      </c>
      <c r="AB81" s="106">
        <f>VLOOKUP(E81,AG:AV,14,0)</f>
        <v>0</v>
      </c>
      <c r="AC81" s="106"/>
      <c r="AD81" s="106"/>
      <c r="AE81" s="103">
        <v>0</v>
      </c>
    </row>
    <row r="82" spans="1:31" ht="15.75" hidden="1" thickBot="1" x14ac:dyDescent="0.3">
      <c r="A82" s="124">
        <v>79</v>
      </c>
      <c r="B82" s="124">
        <f>VLOOKUP(E82,ishod_source!A:W,21,0)</f>
        <v>1</v>
      </c>
      <c r="C82" s="124" t="str">
        <f>VLOOKUP(E82,ishod_source!A:W,22,0)</f>
        <v>основное производственное здание</v>
      </c>
      <c r="D82" s="124" t="str">
        <f>VLOOKUP(E82,ishod_source!A:W,23,0)</f>
        <v xml:space="preserve">Участок компактирования ТКО </v>
      </c>
      <c r="E82" s="103">
        <v>6002</v>
      </c>
      <c r="F82" s="105" t="str">
        <f>VLOOKUP(E82,AG:AR,2,0)</f>
        <v>неорганизованный</v>
      </c>
      <c r="G82" s="262">
        <v>304</v>
      </c>
      <c r="H82" s="265">
        <v>5.1480000000000008E-8</v>
      </c>
      <c r="I82" s="265">
        <v>2.5398464000000002E-5</v>
      </c>
      <c r="J82" s="272" t="s">
        <v>382</v>
      </c>
      <c r="K82" s="265" t="s">
        <v>320</v>
      </c>
      <c r="L82" s="264">
        <v>12</v>
      </c>
      <c r="M82" s="264">
        <v>365</v>
      </c>
      <c r="N82" s="264">
        <v>4380</v>
      </c>
      <c r="O82" s="124">
        <v>1</v>
      </c>
      <c r="P82" s="124" t="str">
        <f>D82</f>
        <v xml:space="preserve">Участок компактирования ТКО </v>
      </c>
      <c r="Q82" s="124">
        <v>1</v>
      </c>
      <c r="R82" s="124">
        <f>VLOOKUP(E82,AG:AZ,13,0)</f>
        <v>5</v>
      </c>
      <c r="S82" s="103">
        <f>VLOOKUP(E82,ishod_source!A:X,24,0)</f>
        <v>1</v>
      </c>
      <c r="T82" s="150">
        <f>VLOOKUP(E82,AG:AR,10,0)</f>
        <v>0</v>
      </c>
      <c r="U82" s="123">
        <f>VLOOKUP(E82,AG:AR,9,0)</f>
        <v>0</v>
      </c>
      <c r="V82" s="106">
        <f>VLOOKUP(E82,AG:AZ,12,0)</f>
        <v>0</v>
      </c>
      <c r="W82" s="157">
        <f>VLOOKUP(E82,AG:AZ,17,0)</f>
        <v>1236190</v>
      </c>
      <c r="X82" s="157">
        <f>VLOOKUP(E82,AG:AZ,18,0)</f>
        <v>407868</v>
      </c>
      <c r="Y82" s="157">
        <f>VLOOKUP(E82,AG:AZ,19,0)</f>
        <v>1236218</v>
      </c>
      <c r="Z82" s="157">
        <f>VLOOKUP(E82,AG:AZ,20,0)</f>
        <v>407873</v>
      </c>
      <c r="AA82" s="106">
        <f>VLOOKUP(E82,AG:AR,11,0)</f>
        <v>5</v>
      </c>
      <c r="AB82" s="106">
        <f>VLOOKUP(E82,AG:AV,14,0)</f>
        <v>0</v>
      </c>
      <c r="AC82" s="106"/>
      <c r="AD82" s="106"/>
      <c r="AE82" s="103">
        <v>0</v>
      </c>
    </row>
    <row r="83" spans="1:31" ht="15.75" hidden="1" thickBot="1" x14ac:dyDescent="0.3">
      <c r="A83" s="124">
        <v>80</v>
      </c>
      <c r="B83" s="124">
        <f>VLOOKUP(E83,ishod_source!A:W,21,0)</f>
        <v>1</v>
      </c>
      <c r="C83" s="124" t="str">
        <f>VLOOKUP(E83,ishod_source!A:W,22,0)</f>
        <v>основное производственное здание</v>
      </c>
      <c r="D83" s="124" t="str">
        <f>VLOOKUP(E83,ishod_source!A:W,23,0)</f>
        <v xml:space="preserve">Участок компактирования ТКО </v>
      </c>
      <c r="E83" s="103">
        <v>6002</v>
      </c>
      <c r="F83" s="105" t="str">
        <f>VLOOKUP(E83,AG:AR,2,0)</f>
        <v>неорганизованный</v>
      </c>
      <c r="G83" s="262">
        <v>328</v>
      </c>
      <c r="H83" s="265">
        <v>3.9600000000000004E-8</v>
      </c>
      <c r="I83" s="265">
        <v>1.01968E-5</v>
      </c>
      <c r="J83" s="272" t="s">
        <v>382</v>
      </c>
      <c r="K83" s="265" t="s">
        <v>320</v>
      </c>
      <c r="L83" s="264">
        <v>12</v>
      </c>
      <c r="M83" s="264">
        <v>365</v>
      </c>
      <c r="N83" s="264">
        <v>4380</v>
      </c>
      <c r="O83" s="124">
        <v>1</v>
      </c>
      <c r="P83" s="124" t="str">
        <f>D83</f>
        <v xml:space="preserve">Участок компактирования ТКО </v>
      </c>
      <c r="Q83" s="124">
        <v>1</v>
      </c>
      <c r="R83" s="124">
        <f>VLOOKUP(E83,AG:AZ,13,0)</f>
        <v>5</v>
      </c>
      <c r="S83" s="103">
        <f>VLOOKUP(E83,ishod_source!A:X,24,0)</f>
        <v>1</v>
      </c>
      <c r="T83" s="150">
        <f>VLOOKUP(E83,AG:AR,10,0)</f>
        <v>0</v>
      </c>
      <c r="U83" s="123">
        <f>VLOOKUP(E83,AG:AR,9,0)</f>
        <v>0</v>
      </c>
      <c r="V83" s="106">
        <f>VLOOKUP(E83,AG:AZ,12,0)</f>
        <v>0</v>
      </c>
      <c r="W83" s="157">
        <f>VLOOKUP(E83,AG:AZ,17,0)</f>
        <v>1236190</v>
      </c>
      <c r="X83" s="157">
        <f>VLOOKUP(E83,AG:AZ,18,0)</f>
        <v>407868</v>
      </c>
      <c r="Y83" s="157">
        <f>VLOOKUP(E83,AG:AZ,19,0)</f>
        <v>1236218</v>
      </c>
      <c r="Z83" s="157">
        <f>VLOOKUP(E83,AG:AZ,20,0)</f>
        <v>407873</v>
      </c>
      <c r="AA83" s="106">
        <f>VLOOKUP(E83,AG:AR,11,0)</f>
        <v>5</v>
      </c>
      <c r="AB83" s="106">
        <f>VLOOKUP(E83,AG:AV,14,0)</f>
        <v>0</v>
      </c>
      <c r="AC83" s="106"/>
      <c r="AD83" s="106"/>
      <c r="AE83" s="103">
        <v>0</v>
      </c>
    </row>
    <row r="84" spans="1:31" ht="15.75" hidden="1" thickBot="1" x14ac:dyDescent="0.3">
      <c r="A84" s="124">
        <v>81</v>
      </c>
      <c r="B84" s="124">
        <f>VLOOKUP(E84,ishod_source!A:W,21,0)</f>
        <v>1</v>
      </c>
      <c r="C84" s="124" t="str">
        <f>VLOOKUP(E84,ishod_source!A:W,22,0)</f>
        <v>основное производственное здание</v>
      </c>
      <c r="D84" s="124" t="str">
        <f>VLOOKUP(E84,ishod_source!A:W,23,0)</f>
        <v xml:space="preserve">Участок компактирования ТКО </v>
      </c>
      <c r="E84" s="103">
        <v>6002</v>
      </c>
      <c r="F84" s="105" t="str">
        <f>VLOOKUP(E84,AG:AR,2,0)</f>
        <v>неорганизованный</v>
      </c>
      <c r="G84" s="262">
        <v>330</v>
      </c>
      <c r="H84" s="265">
        <v>6.3000000000000008E-8</v>
      </c>
      <c r="I84" s="265">
        <v>1.7538640000000008E-5</v>
      </c>
      <c r="J84" s="272" t="s">
        <v>382</v>
      </c>
      <c r="K84" s="265" t="s">
        <v>320</v>
      </c>
      <c r="L84" s="264">
        <v>12</v>
      </c>
      <c r="M84" s="264">
        <v>365</v>
      </c>
      <c r="N84" s="264">
        <v>4380</v>
      </c>
      <c r="O84" s="124">
        <v>1</v>
      </c>
      <c r="P84" s="124" t="str">
        <f>D84</f>
        <v xml:space="preserve">Участок компактирования ТКО </v>
      </c>
      <c r="Q84" s="124">
        <v>1</v>
      </c>
      <c r="R84" s="124">
        <f>VLOOKUP(E84,AG:AZ,13,0)</f>
        <v>5</v>
      </c>
      <c r="S84" s="103">
        <f>VLOOKUP(E84,ishod_source!A:X,24,0)</f>
        <v>1</v>
      </c>
      <c r="T84" s="150">
        <f>VLOOKUP(E84,AG:AR,10,0)</f>
        <v>0</v>
      </c>
      <c r="U84" s="123">
        <f>VLOOKUP(E84,AG:AR,9,0)</f>
        <v>0</v>
      </c>
      <c r="V84" s="106">
        <f>VLOOKUP(E84,AG:AZ,12,0)</f>
        <v>0</v>
      </c>
      <c r="W84" s="157">
        <f>VLOOKUP(E84,AG:AZ,17,0)</f>
        <v>1236190</v>
      </c>
      <c r="X84" s="157">
        <f>VLOOKUP(E84,AG:AZ,18,0)</f>
        <v>407868</v>
      </c>
      <c r="Y84" s="157">
        <f>VLOOKUP(E84,AG:AZ,19,0)</f>
        <v>1236218</v>
      </c>
      <c r="Z84" s="157">
        <f>VLOOKUP(E84,AG:AZ,20,0)</f>
        <v>407873</v>
      </c>
      <c r="AA84" s="106">
        <f>VLOOKUP(E84,AG:AR,11,0)</f>
        <v>5</v>
      </c>
      <c r="AB84" s="106">
        <f>VLOOKUP(E84,AG:AV,14,0)</f>
        <v>0</v>
      </c>
      <c r="AC84" s="106"/>
      <c r="AD84" s="106"/>
      <c r="AE84" s="103">
        <v>0</v>
      </c>
    </row>
    <row r="85" spans="1:31" ht="15.75" hidden="1" thickBot="1" x14ac:dyDescent="0.3">
      <c r="A85" s="124">
        <v>82</v>
      </c>
      <c r="B85" s="124">
        <f>VLOOKUP(E85,ishod_source!A:W,21,0)</f>
        <v>1</v>
      </c>
      <c r="C85" s="124" t="str">
        <f>VLOOKUP(E85,ishod_source!A:W,22,0)</f>
        <v>основное производственное здание</v>
      </c>
      <c r="D85" s="124" t="str">
        <f>VLOOKUP(E85,ishod_source!A:W,23,0)</f>
        <v xml:space="preserve">Участок компактирования ТКО </v>
      </c>
      <c r="E85" s="103">
        <v>6002</v>
      </c>
      <c r="F85" s="105" t="str">
        <f>VLOOKUP(E85,AG:AR,2,0)</f>
        <v>неорганизованный</v>
      </c>
      <c r="G85" s="262">
        <v>337</v>
      </c>
      <c r="H85" s="265">
        <v>7.398000000000001E-7</v>
      </c>
      <c r="I85" s="265">
        <v>1.953728E-4</v>
      </c>
      <c r="J85" s="272" t="s">
        <v>382</v>
      </c>
      <c r="K85" s="265" t="s">
        <v>320</v>
      </c>
      <c r="L85" s="264">
        <v>12</v>
      </c>
      <c r="M85" s="264">
        <v>365</v>
      </c>
      <c r="N85" s="264">
        <v>4380</v>
      </c>
      <c r="O85" s="124">
        <v>1</v>
      </c>
      <c r="P85" s="124" t="str">
        <f>D85</f>
        <v xml:space="preserve">Участок компактирования ТКО </v>
      </c>
      <c r="Q85" s="124">
        <v>1</v>
      </c>
      <c r="R85" s="124">
        <f>VLOOKUP(E85,AG:AZ,13,0)</f>
        <v>5</v>
      </c>
      <c r="S85" s="103">
        <f>VLOOKUP(E85,ishod_source!A:X,24,0)</f>
        <v>1</v>
      </c>
      <c r="T85" s="150">
        <f>VLOOKUP(E85,AG:AR,10,0)</f>
        <v>0</v>
      </c>
      <c r="U85" s="123">
        <f>VLOOKUP(E85,AG:AR,9,0)</f>
        <v>0</v>
      </c>
      <c r="V85" s="106">
        <f>VLOOKUP(E85,AG:AZ,12,0)</f>
        <v>0</v>
      </c>
      <c r="W85" s="157">
        <f>VLOOKUP(E85,AG:AZ,17,0)</f>
        <v>1236190</v>
      </c>
      <c r="X85" s="157">
        <f>VLOOKUP(E85,AG:AZ,18,0)</f>
        <v>407868</v>
      </c>
      <c r="Y85" s="157">
        <f>VLOOKUP(E85,AG:AZ,19,0)</f>
        <v>1236218</v>
      </c>
      <c r="Z85" s="157">
        <f>VLOOKUP(E85,AG:AZ,20,0)</f>
        <v>407873</v>
      </c>
      <c r="AA85" s="106">
        <f>VLOOKUP(E85,AG:AR,11,0)</f>
        <v>5</v>
      </c>
      <c r="AB85" s="106">
        <f>VLOOKUP(E85,AG:AV,14,0)</f>
        <v>0</v>
      </c>
      <c r="AC85" s="106"/>
      <c r="AD85" s="106"/>
      <c r="AE85" s="103">
        <v>0</v>
      </c>
    </row>
    <row r="86" spans="1:31" ht="15.75" hidden="1" thickBot="1" x14ac:dyDescent="0.3">
      <c r="A86" s="124">
        <v>83</v>
      </c>
      <c r="B86" s="124">
        <f>VLOOKUP(E86,ishod_source!A:W,21,0)</f>
        <v>1</v>
      </c>
      <c r="C86" s="124" t="str">
        <f>VLOOKUP(E86,ishod_source!A:W,22,0)</f>
        <v>основное производственное здание</v>
      </c>
      <c r="D86" s="124" t="str">
        <f>VLOOKUP(E86,ishod_source!A:W,23,0)</f>
        <v xml:space="preserve">Участок компактирования ТКО </v>
      </c>
      <c r="E86" s="103">
        <v>6002</v>
      </c>
      <c r="F86" s="105" t="str">
        <f>VLOOKUP(E86,AG:AR,2,0)</f>
        <v>неорганизованный</v>
      </c>
      <c r="G86" s="262">
        <v>2732</v>
      </c>
      <c r="H86" s="265">
        <v>1.1970000000000002E-7</v>
      </c>
      <c r="I86" s="265">
        <v>3.1814399999999998E-5</v>
      </c>
      <c r="J86" s="272" t="s">
        <v>382</v>
      </c>
      <c r="K86" s="265" t="s">
        <v>320</v>
      </c>
      <c r="L86" s="264">
        <v>12</v>
      </c>
      <c r="M86" s="264">
        <v>365</v>
      </c>
      <c r="N86" s="264">
        <v>4380</v>
      </c>
      <c r="O86" s="124">
        <v>1</v>
      </c>
      <c r="P86" s="124" t="str">
        <f>D86</f>
        <v xml:space="preserve">Участок компактирования ТКО </v>
      </c>
      <c r="Q86" s="124">
        <v>1</v>
      </c>
      <c r="R86" s="124">
        <f>VLOOKUP(E86,AG:AZ,13,0)</f>
        <v>5</v>
      </c>
      <c r="S86" s="103">
        <f>VLOOKUP(E86,ishod_source!A:X,24,0)</f>
        <v>1</v>
      </c>
      <c r="T86" s="150">
        <f>VLOOKUP(E86,AG:AR,10,0)</f>
        <v>0</v>
      </c>
      <c r="U86" s="123">
        <f>VLOOKUP(E86,AG:AR,9,0)</f>
        <v>0</v>
      </c>
      <c r="V86" s="106">
        <f>VLOOKUP(E86,AG:AZ,12,0)</f>
        <v>0</v>
      </c>
      <c r="W86" s="157">
        <f>VLOOKUP(E86,AG:AZ,17,0)</f>
        <v>1236190</v>
      </c>
      <c r="X86" s="157">
        <f>VLOOKUP(E86,AG:AZ,18,0)</f>
        <v>407868</v>
      </c>
      <c r="Y86" s="157">
        <f>VLOOKUP(E86,AG:AZ,19,0)</f>
        <v>1236218</v>
      </c>
      <c r="Z86" s="157">
        <f>VLOOKUP(E86,AG:AZ,20,0)</f>
        <v>407873</v>
      </c>
      <c r="AA86" s="106">
        <f>VLOOKUP(E86,AG:AR,11,0)</f>
        <v>5</v>
      </c>
      <c r="AB86" s="106">
        <f>VLOOKUP(E86,AG:AV,14,0)</f>
        <v>0</v>
      </c>
      <c r="AC86" s="106"/>
      <c r="AD86" s="106"/>
      <c r="AE86" s="103">
        <v>0</v>
      </c>
    </row>
    <row r="87" spans="1:31" ht="15.75" hidden="1" thickBot="1" x14ac:dyDescent="0.3">
      <c r="A87" s="124">
        <v>84</v>
      </c>
      <c r="B87" s="124">
        <f>VLOOKUP(E87,ishod_source!A:W,21,0)</f>
        <v>1</v>
      </c>
      <c r="C87" s="124" t="str">
        <f>VLOOKUP(E87,ishod_source!A:W,22,0)</f>
        <v>основное производственное здание</v>
      </c>
      <c r="D87" s="124" t="str">
        <f>VLOOKUP(E87,ishod_source!A:W,23,0)</f>
        <v xml:space="preserve">Участок компактирования ТКО </v>
      </c>
      <c r="E87" s="103">
        <v>6002</v>
      </c>
      <c r="F87" s="105" t="str">
        <f>VLOOKUP(E87,AG:AR,2,0)</f>
        <v>неорганизованный</v>
      </c>
      <c r="G87" s="262">
        <v>301</v>
      </c>
      <c r="H87" s="265">
        <v>2.7360000000000001E-7</v>
      </c>
      <c r="I87" s="265">
        <v>6.2486719999999994E-5</v>
      </c>
      <c r="J87" s="272" t="s">
        <v>383</v>
      </c>
      <c r="K87" s="265" t="s">
        <v>384</v>
      </c>
      <c r="L87" s="264">
        <v>12</v>
      </c>
      <c r="M87" s="264">
        <v>365</v>
      </c>
      <c r="N87" s="264">
        <v>4380</v>
      </c>
      <c r="O87" s="124">
        <v>1</v>
      </c>
      <c r="P87" s="124" t="str">
        <f>D87</f>
        <v xml:space="preserve">Участок компактирования ТКО </v>
      </c>
      <c r="Q87" s="124">
        <v>1</v>
      </c>
      <c r="R87" s="124">
        <f>VLOOKUP(E87,AG:AZ,13,0)</f>
        <v>5</v>
      </c>
      <c r="S87" s="103">
        <f>VLOOKUP(E87,ishod_source!A:X,24,0)</f>
        <v>1</v>
      </c>
      <c r="T87" s="150">
        <f>VLOOKUP(E87,AG:AR,10,0)</f>
        <v>0</v>
      </c>
      <c r="U87" s="123">
        <f>VLOOKUP(E87,AG:AR,9,0)</f>
        <v>0</v>
      </c>
      <c r="V87" s="106">
        <f>VLOOKUP(E87,AG:AZ,12,0)</f>
        <v>0</v>
      </c>
      <c r="W87" s="157">
        <f>VLOOKUP(E87,AG:AZ,17,0)</f>
        <v>1236190</v>
      </c>
      <c r="X87" s="157">
        <f>VLOOKUP(E87,AG:AZ,18,0)</f>
        <v>407868</v>
      </c>
      <c r="Y87" s="157">
        <f>VLOOKUP(E87,AG:AZ,19,0)</f>
        <v>1236218</v>
      </c>
      <c r="Z87" s="157">
        <f>VLOOKUP(E87,AG:AZ,20,0)</f>
        <v>407873</v>
      </c>
      <c r="AA87" s="106">
        <f>VLOOKUP(E87,AG:AR,11,0)</f>
        <v>5</v>
      </c>
      <c r="AB87" s="106">
        <f>VLOOKUP(E87,AG:AV,14,0)</f>
        <v>0</v>
      </c>
      <c r="AC87" s="106"/>
      <c r="AD87" s="106"/>
      <c r="AE87" s="103">
        <v>0</v>
      </c>
    </row>
    <row r="88" spans="1:31" ht="15.75" hidden="1" thickBot="1" x14ac:dyDescent="0.3">
      <c r="A88" s="124">
        <v>85</v>
      </c>
      <c r="B88" s="124">
        <f>VLOOKUP(E88,ishod_source!A:W,21,0)</f>
        <v>1</v>
      </c>
      <c r="C88" s="124" t="str">
        <f>VLOOKUP(E88,ishod_source!A:W,22,0)</f>
        <v>основное производственное здание</v>
      </c>
      <c r="D88" s="124" t="str">
        <f>VLOOKUP(E88,ishod_source!A:W,23,0)</f>
        <v xml:space="preserve">Участок компактирования ТКО </v>
      </c>
      <c r="E88" s="103">
        <v>6002</v>
      </c>
      <c r="F88" s="105" t="str">
        <f>VLOOKUP(E88,AG:AR,2,0)</f>
        <v>неорганизованный</v>
      </c>
      <c r="G88" s="262">
        <v>304</v>
      </c>
      <c r="H88" s="265">
        <v>4.4460000000000009E-8</v>
      </c>
      <c r="I88" s="265">
        <v>1.0154092E-5</v>
      </c>
      <c r="J88" s="265" t="s">
        <v>383</v>
      </c>
      <c r="K88" s="265" t="s">
        <v>384</v>
      </c>
      <c r="L88" s="264">
        <v>12</v>
      </c>
      <c r="M88" s="264">
        <v>365</v>
      </c>
      <c r="N88" s="264">
        <v>4380</v>
      </c>
      <c r="O88" s="124">
        <v>1</v>
      </c>
      <c r="P88" s="124" t="str">
        <f>D88</f>
        <v xml:space="preserve">Участок компактирования ТКО </v>
      </c>
      <c r="Q88" s="124">
        <v>1</v>
      </c>
      <c r="R88" s="124">
        <f>VLOOKUP(E88,AG:AZ,13,0)</f>
        <v>5</v>
      </c>
      <c r="S88" s="103">
        <f>VLOOKUP(E88,ishod_source!A:X,24,0)</f>
        <v>1</v>
      </c>
      <c r="T88" s="150">
        <f>VLOOKUP(E88,AG:AR,10,0)</f>
        <v>0</v>
      </c>
      <c r="U88" s="123">
        <f>VLOOKUP(E88,AG:AR,9,0)</f>
        <v>0</v>
      </c>
      <c r="V88" s="106">
        <f>VLOOKUP(E88,AG:AZ,12,0)</f>
        <v>0</v>
      </c>
      <c r="W88" s="157">
        <f>VLOOKUP(E88,AG:AZ,17,0)</f>
        <v>1236190</v>
      </c>
      <c r="X88" s="157">
        <f>VLOOKUP(E88,AG:AZ,18,0)</f>
        <v>407868</v>
      </c>
      <c r="Y88" s="157">
        <f>VLOOKUP(E88,AG:AZ,19,0)</f>
        <v>1236218</v>
      </c>
      <c r="Z88" s="157">
        <f>VLOOKUP(E88,AG:AZ,20,0)</f>
        <v>407873</v>
      </c>
      <c r="AA88" s="106">
        <f>VLOOKUP(E88,AG:AR,11,0)</f>
        <v>5</v>
      </c>
      <c r="AB88" s="106">
        <f>VLOOKUP(E88,AG:AV,14,0)</f>
        <v>0</v>
      </c>
      <c r="AC88" s="106"/>
      <c r="AD88" s="106"/>
      <c r="AE88" s="103">
        <v>0</v>
      </c>
    </row>
    <row r="89" spans="1:31" ht="15.75" hidden="1" thickBot="1" x14ac:dyDescent="0.3">
      <c r="A89" s="124">
        <v>86</v>
      </c>
      <c r="B89" s="124">
        <f>VLOOKUP(E89,ishod_source!A:W,21,0)</f>
        <v>1</v>
      </c>
      <c r="C89" s="124" t="str">
        <f>VLOOKUP(E89,ishod_source!A:W,22,0)</f>
        <v>основное производственное здание</v>
      </c>
      <c r="D89" s="124" t="str">
        <f>VLOOKUP(E89,ishod_source!A:W,23,0)</f>
        <v xml:space="preserve">Участок компактирования ТКО </v>
      </c>
      <c r="E89" s="103">
        <v>6002</v>
      </c>
      <c r="F89" s="105" t="str">
        <f>VLOOKUP(E89,AG:AR,2,0)</f>
        <v>неорганизованный</v>
      </c>
      <c r="G89" s="262">
        <v>328</v>
      </c>
      <c r="H89" s="265">
        <v>2.9700000000000005E-8</v>
      </c>
      <c r="I89" s="265">
        <v>3.6708000000000001E-6</v>
      </c>
      <c r="J89" s="265" t="s">
        <v>383</v>
      </c>
      <c r="K89" s="265" t="s">
        <v>384</v>
      </c>
      <c r="L89" s="264">
        <v>12</v>
      </c>
      <c r="M89" s="264">
        <v>365</v>
      </c>
      <c r="N89" s="264">
        <v>4380</v>
      </c>
      <c r="O89" s="124">
        <v>1</v>
      </c>
      <c r="P89" s="124" t="str">
        <f>D89</f>
        <v xml:space="preserve">Участок компактирования ТКО </v>
      </c>
      <c r="Q89" s="124">
        <v>1</v>
      </c>
      <c r="R89" s="124">
        <f>VLOOKUP(E89,AG:AZ,13,0)</f>
        <v>5</v>
      </c>
      <c r="S89" s="103">
        <f>VLOOKUP(E89,ishod_source!A:X,24,0)</f>
        <v>1</v>
      </c>
      <c r="T89" s="150">
        <f>VLOOKUP(E89,AG:AR,10,0)</f>
        <v>0</v>
      </c>
      <c r="U89" s="123">
        <f>VLOOKUP(E89,AG:AR,9,0)</f>
        <v>0</v>
      </c>
      <c r="V89" s="106">
        <f>VLOOKUP(E89,AG:AZ,12,0)</f>
        <v>0</v>
      </c>
      <c r="W89" s="157">
        <f>VLOOKUP(E89,AG:AZ,17,0)</f>
        <v>1236190</v>
      </c>
      <c r="X89" s="157">
        <f>VLOOKUP(E89,AG:AZ,18,0)</f>
        <v>407868</v>
      </c>
      <c r="Y89" s="157">
        <f>VLOOKUP(E89,AG:AZ,19,0)</f>
        <v>1236218</v>
      </c>
      <c r="Z89" s="157">
        <f>VLOOKUP(E89,AG:AZ,20,0)</f>
        <v>407873</v>
      </c>
      <c r="AA89" s="106">
        <f>VLOOKUP(E89,AG:AR,11,0)</f>
        <v>5</v>
      </c>
      <c r="AB89" s="106">
        <f>VLOOKUP(E89,AG:AV,14,0)</f>
        <v>0</v>
      </c>
      <c r="AC89" s="106"/>
      <c r="AD89" s="106"/>
      <c r="AE89" s="103">
        <v>0</v>
      </c>
    </row>
    <row r="90" spans="1:31" ht="15.75" hidden="1" thickBot="1" x14ac:dyDescent="0.3">
      <c r="A90" s="124">
        <v>87</v>
      </c>
      <c r="B90" s="124">
        <f>VLOOKUP(E90,ishod_source!A:W,21,0)</f>
        <v>1</v>
      </c>
      <c r="C90" s="124" t="str">
        <f>VLOOKUP(E90,ishod_source!A:W,22,0)</f>
        <v>основное производственное здание</v>
      </c>
      <c r="D90" s="124" t="str">
        <f>VLOOKUP(E90,ishod_source!A:W,23,0)</f>
        <v xml:space="preserve">Участок компактирования ТКО </v>
      </c>
      <c r="E90" s="103">
        <v>6002</v>
      </c>
      <c r="F90" s="105" t="str">
        <f>VLOOKUP(E90,AG:AR,2,0)</f>
        <v>неорганизованный</v>
      </c>
      <c r="G90" s="262">
        <v>330</v>
      </c>
      <c r="H90" s="265">
        <v>6.3000000000000008E-8</v>
      </c>
      <c r="I90" s="265">
        <v>7.7190399999999995E-6</v>
      </c>
      <c r="J90" s="265" t="s">
        <v>383</v>
      </c>
      <c r="K90" s="265" t="s">
        <v>384</v>
      </c>
      <c r="L90" s="264">
        <v>12</v>
      </c>
      <c r="M90" s="264">
        <v>365</v>
      </c>
      <c r="N90" s="264">
        <v>4380</v>
      </c>
      <c r="O90" s="124">
        <v>1</v>
      </c>
      <c r="P90" s="124" t="str">
        <f>D90</f>
        <v xml:space="preserve">Участок компактирования ТКО </v>
      </c>
      <c r="Q90" s="124">
        <v>1</v>
      </c>
      <c r="R90" s="124">
        <f>VLOOKUP(E90,AG:AZ,13,0)</f>
        <v>5</v>
      </c>
      <c r="S90" s="103">
        <f>VLOOKUP(E90,ishod_source!A:X,24,0)</f>
        <v>1</v>
      </c>
      <c r="T90" s="150">
        <f>VLOOKUP(E90,AG:AR,10,0)</f>
        <v>0</v>
      </c>
      <c r="U90" s="123">
        <f>VLOOKUP(E90,AG:AR,9,0)</f>
        <v>0</v>
      </c>
      <c r="V90" s="106">
        <f>VLOOKUP(E90,AG:AZ,12,0)</f>
        <v>0</v>
      </c>
      <c r="W90" s="157">
        <f>VLOOKUP(E90,AG:AZ,17,0)</f>
        <v>1236190</v>
      </c>
      <c r="X90" s="157">
        <f>VLOOKUP(E90,AG:AZ,18,0)</f>
        <v>407868</v>
      </c>
      <c r="Y90" s="157">
        <f>VLOOKUP(E90,AG:AZ,19,0)</f>
        <v>1236218</v>
      </c>
      <c r="Z90" s="157">
        <f>VLOOKUP(E90,AG:AZ,20,0)</f>
        <v>407873</v>
      </c>
      <c r="AA90" s="106">
        <f>VLOOKUP(E90,AG:AR,11,0)</f>
        <v>5</v>
      </c>
      <c r="AB90" s="106">
        <f>VLOOKUP(E90,AG:AV,14,0)</f>
        <v>0</v>
      </c>
      <c r="AC90" s="106"/>
      <c r="AD90" s="106"/>
      <c r="AE90" s="103">
        <v>0</v>
      </c>
    </row>
    <row r="91" spans="1:31" ht="15.75" hidden="1" thickBot="1" x14ac:dyDescent="0.3">
      <c r="A91" s="124">
        <v>88</v>
      </c>
      <c r="B91" s="124">
        <f>VLOOKUP(E91,ishod_source!A:W,21,0)</f>
        <v>1</v>
      </c>
      <c r="C91" s="124" t="str">
        <f>VLOOKUP(E91,ishod_source!A:W,22,0)</f>
        <v>основное производственное здание</v>
      </c>
      <c r="D91" s="124" t="str">
        <f>VLOOKUP(E91,ishod_source!A:W,23,0)</f>
        <v xml:space="preserve">Участок компактирования ТКО </v>
      </c>
      <c r="E91" s="103">
        <v>6002</v>
      </c>
      <c r="F91" s="105" t="str">
        <f>VLOOKUP(E91,AG:AR,2,0)</f>
        <v>неорганизованный</v>
      </c>
      <c r="G91" s="262">
        <v>337</v>
      </c>
      <c r="H91" s="265">
        <v>5.9039999999999999E-7</v>
      </c>
      <c r="I91" s="265">
        <v>7.8108399999999992E-5</v>
      </c>
      <c r="J91" s="265" t="s">
        <v>383</v>
      </c>
      <c r="K91" s="265" t="s">
        <v>384</v>
      </c>
      <c r="L91" s="264">
        <v>12</v>
      </c>
      <c r="M91" s="264">
        <v>365</v>
      </c>
      <c r="N91" s="264">
        <v>4380</v>
      </c>
      <c r="O91" s="124">
        <v>1</v>
      </c>
      <c r="P91" s="124" t="str">
        <f>D91</f>
        <v xml:space="preserve">Участок компактирования ТКО </v>
      </c>
      <c r="Q91" s="124">
        <v>1</v>
      </c>
      <c r="R91" s="124">
        <f>VLOOKUP(E91,AG:AZ,13,0)</f>
        <v>5</v>
      </c>
      <c r="S91" s="103">
        <f>VLOOKUP(E91,ishod_source!A:X,24,0)</f>
        <v>1</v>
      </c>
      <c r="T91" s="150">
        <f>VLOOKUP(E91,AG:AR,10,0)</f>
        <v>0</v>
      </c>
      <c r="U91" s="123">
        <f>VLOOKUP(E91,AG:AR,9,0)</f>
        <v>0</v>
      </c>
      <c r="V91" s="106">
        <f>VLOOKUP(E91,AG:AZ,12,0)</f>
        <v>0</v>
      </c>
      <c r="W91" s="157">
        <f>VLOOKUP(E91,AG:AZ,17,0)</f>
        <v>1236190</v>
      </c>
      <c r="X91" s="157">
        <f>VLOOKUP(E91,AG:AZ,18,0)</f>
        <v>407868</v>
      </c>
      <c r="Y91" s="157">
        <f>VLOOKUP(E91,AG:AZ,19,0)</f>
        <v>1236218</v>
      </c>
      <c r="Z91" s="157">
        <f>VLOOKUP(E91,AG:AZ,20,0)</f>
        <v>407873</v>
      </c>
      <c r="AA91" s="106">
        <f>VLOOKUP(E91,AG:AR,11,0)</f>
        <v>5</v>
      </c>
      <c r="AB91" s="106">
        <f>VLOOKUP(E91,AG:AV,14,0)</f>
        <v>0</v>
      </c>
      <c r="AC91" s="106"/>
      <c r="AD91" s="106"/>
      <c r="AE91" s="103">
        <v>0</v>
      </c>
    </row>
    <row r="92" spans="1:31" ht="15.75" hidden="1" thickBot="1" x14ac:dyDescent="0.3">
      <c r="A92" s="124">
        <v>89</v>
      </c>
      <c r="B92" s="124">
        <f>VLOOKUP(E92,ishod_source!A:W,21,0)</f>
        <v>1</v>
      </c>
      <c r="C92" s="124" t="str">
        <f>VLOOKUP(E92,ishod_source!A:W,22,0)</f>
        <v>основное производственное здание</v>
      </c>
      <c r="D92" s="124" t="str">
        <f>VLOOKUP(E92,ishod_source!A:W,23,0)</f>
        <v xml:space="preserve">Участок компактирования ТКО </v>
      </c>
      <c r="E92" s="103">
        <v>6002</v>
      </c>
      <c r="F92" s="105" t="str">
        <f>VLOOKUP(E92,AG:AR,2,0)</f>
        <v>неорганизованный</v>
      </c>
      <c r="G92" s="262">
        <v>2732</v>
      </c>
      <c r="H92" s="265">
        <v>8.0100000000000009E-8</v>
      </c>
      <c r="I92" s="265">
        <v>1.0808800000000001E-5</v>
      </c>
      <c r="J92" s="265" t="s">
        <v>383</v>
      </c>
      <c r="K92" s="265" t="s">
        <v>384</v>
      </c>
      <c r="L92" s="264">
        <v>12</v>
      </c>
      <c r="M92" s="264">
        <v>365</v>
      </c>
      <c r="N92" s="264">
        <v>4380</v>
      </c>
      <c r="O92" s="124">
        <v>1</v>
      </c>
      <c r="P92" s="124" t="str">
        <f>D92</f>
        <v xml:space="preserve">Участок компактирования ТКО </v>
      </c>
      <c r="Q92" s="124">
        <v>1</v>
      </c>
      <c r="R92" s="124">
        <f>VLOOKUP(E92,AG:AZ,13,0)</f>
        <v>5</v>
      </c>
      <c r="S92" s="103">
        <f>VLOOKUP(E92,ishod_source!A:X,24,0)</f>
        <v>1</v>
      </c>
      <c r="T92" s="150">
        <f>VLOOKUP(E92,AG:AR,10,0)</f>
        <v>0</v>
      </c>
      <c r="U92" s="123">
        <f>VLOOKUP(E92,AG:AR,9,0)</f>
        <v>0</v>
      </c>
      <c r="V92" s="106">
        <f>VLOOKUP(E92,AG:AZ,12,0)</f>
        <v>0</v>
      </c>
      <c r="W92" s="157">
        <f>VLOOKUP(E92,AG:AZ,17,0)</f>
        <v>1236190</v>
      </c>
      <c r="X92" s="157">
        <f>VLOOKUP(E92,AG:AZ,18,0)</f>
        <v>407868</v>
      </c>
      <c r="Y92" s="157">
        <f>VLOOKUP(E92,AG:AZ,19,0)</f>
        <v>1236218</v>
      </c>
      <c r="Z92" s="157">
        <f>VLOOKUP(E92,AG:AZ,20,0)</f>
        <v>407873</v>
      </c>
      <c r="AA92" s="106">
        <f>VLOOKUP(E92,AG:AR,11,0)</f>
        <v>5</v>
      </c>
      <c r="AB92" s="106">
        <f>VLOOKUP(E92,AG:AV,14,0)</f>
        <v>0</v>
      </c>
      <c r="AC92" s="106"/>
      <c r="AD92" s="106"/>
      <c r="AE92" s="103">
        <v>0</v>
      </c>
    </row>
    <row r="93" spans="1:31" ht="15.75" hidden="1" thickBot="1" x14ac:dyDescent="0.3">
      <c r="A93" s="124">
        <v>90</v>
      </c>
      <c r="B93" s="124">
        <f>VLOOKUP(E93,ishod_source!A:W,21,0)</f>
        <v>5</v>
      </c>
      <c r="C93" s="124" t="str">
        <f>VLOOKUP(E93,ishod_source!A:W,22,0)</f>
        <v>дезбарьер</v>
      </c>
      <c r="D93" s="124" t="str">
        <f>VLOOKUP(E93,ishod_source!A:W,23,0)</f>
        <v>дезбарьер</v>
      </c>
      <c r="E93" s="103">
        <v>6003</v>
      </c>
      <c r="F93" s="105" t="str">
        <f>VLOOKUP(E93,AG:AR,2,0)</f>
        <v>неорганизованный</v>
      </c>
      <c r="G93" s="262">
        <v>349</v>
      </c>
      <c r="H93" s="265">
        <v>1.8834444444444446E-5</v>
      </c>
      <c r="I93" s="265">
        <v>1.6272960000000001E-4</v>
      </c>
      <c r="J93" s="265" t="s">
        <v>385</v>
      </c>
      <c r="K93" s="265" t="s">
        <v>321</v>
      </c>
      <c r="L93" s="264">
        <v>12</v>
      </c>
      <c r="M93" s="264">
        <v>200</v>
      </c>
      <c r="N93" s="264">
        <v>2400</v>
      </c>
      <c r="O93" s="124">
        <v>1</v>
      </c>
      <c r="P93" s="124" t="str">
        <f>D93</f>
        <v>дезбарьер</v>
      </c>
      <c r="Q93" s="124">
        <v>1</v>
      </c>
      <c r="R93" s="124">
        <f>VLOOKUP(E93,AG:AZ,13,0)</f>
        <v>2</v>
      </c>
      <c r="S93" s="103">
        <f>VLOOKUP(E93,ishod_source!A:X,24,0)</f>
        <v>1</v>
      </c>
      <c r="T93" s="150">
        <f>VLOOKUP(E93,AG:AR,10,0)</f>
        <v>0</v>
      </c>
      <c r="U93" s="123">
        <f>VLOOKUP(E93,AG:AR,9,0)</f>
        <v>0</v>
      </c>
      <c r="V93" s="106">
        <f>VLOOKUP(E93,AG:AZ,12,0)</f>
        <v>0</v>
      </c>
      <c r="W93" s="157">
        <f>VLOOKUP(E93,AG:AZ,17,0)</f>
        <v>1236237</v>
      </c>
      <c r="X93" s="157">
        <f>VLOOKUP(E93,AG:AZ,18,0)</f>
        <v>407813</v>
      </c>
      <c r="Y93" s="157">
        <f>VLOOKUP(E93,AG:AZ,19,0)</f>
        <v>1236247</v>
      </c>
      <c r="Z93" s="157">
        <f>VLOOKUP(E93,AG:AZ,20,0)</f>
        <v>407813</v>
      </c>
      <c r="AA93" s="106">
        <f>VLOOKUP(E93,AG:AR,11,0)</f>
        <v>3</v>
      </c>
      <c r="AB93" s="106">
        <f>VLOOKUP(E93,AG:AV,14,0)</f>
        <v>0</v>
      </c>
      <c r="AC93" s="106"/>
      <c r="AD93" s="106"/>
      <c r="AE93" s="103">
        <v>0</v>
      </c>
    </row>
    <row r="94" spans="1:31" ht="15.75" hidden="1" thickBot="1" x14ac:dyDescent="0.3">
      <c r="A94" s="124">
        <v>91</v>
      </c>
      <c r="B94" s="124">
        <f>VLOOKUP(E94,ishod_source!A:W,21,0)</f>
        <v>5</v>
      </c>
      <c r="C94" s="124" t="str">
        <f>VLOOKUP(E94,ishod_source!A:W,22,0)</f>
        <v>дезбарьер</v>
      </c>
      <c r="D94" s="124" t="str">
        <f>VLOOKUP(E94,ishod_source!A:W,23,0)</f>
        <v>дезбарьер</v>
      </c>
      <c r="E94" s="103">
        <v>6003</v>
      </c>
      <c r="F94" s="105" t="str">
        <f>VLOOKUP(E94,AG:AR,2,0)</f>
        <v>неорганизованный</v>
      </c>
      <c r="G94" s="262">
        <v>316</v>
      </c>
      <c r="H94" s="265">
        <v>3.4741666666666667E-6</v>
      </c>
      <c r="I94" s="265">
        <v>3.0016800000000004E-5</v>
      </c>
      <c r="J94" s="265" t="s">
        <v>385</v>
      </c>
      <c r="K94" s="265" t="s">
        <v>321</v>
      </c>
      <c r="L94" s="264">
        <v>12</v>
      </c>
      <c r="M94" s="264">
        <v>200</v>
      </c>
      <c r="N94" s="264">
        <v>2400</v>
      </c>
      <c r="O94" s="124">
        <v>1</v>
      </c>
      <c r="P94" s="124" t="str">
        <f>D94</f>
        <v>дезбарьер</v>
      </c>
      <c r="Q94" s="124">
        <v>1</v>
      </c>
      <c r="R94" s="124">
        <f>VLOOKUP(E94,AG:AZ,13,0)</f>
        <v>2</v>
      </c>
      <c r="S94" s="103">
        <f>VLOOKUP(E94,ishod_source!A:X,24,0)</f>
        <v>1</v>
      </c>
      <c r="T94" s="150">
        <f>VLOOKUP(E94,AG:AR,10,0)</f>
        <v>0</v>
      </c>
      <c r="U94" s="123">
        <f>VLOOKUP(E94,AG:AR,9,0)</f>
        <v>0</v>
      </c>
      <c r="V94" s="106">
        <f>VLOOKUP(E94,AG:AZ,12,0)</f>
        <v>0</v>
      </c>
      <c r="W94" s="157">
        <f>VLOOKUP(E94,AG:AZ,17,0)</f>
        <v>1236237</v>
      </c>
      <c r="X94" s="157">
        <f>VLOOKUP(E94,AG:AZ,18,0)</f>
        <v>407813</v>
      </c>
      <c r="Y94" s="157">
        <f>VLOOKUP(E94,AG:AZ,19,0)</f>
        <v>1236247</v>
      </c>
      <c r="Z94" s="157">
        <f>VLOOKUP(E94,AG:AZ,20,0)</f>
        <v>407813</v>
      </c>
      <c r="AA94" s="106">
        <f>VLOOKUP(E94,AG:AR,11,0)</f>
        <v>3</v>
      </c>
      <c r="AB94" s="106">
        <f>VLOOKUP(E94,AG:AV,14,0)</f>
        <v>0</v>
      </c>
      <c r="AC94" s="106"/>
      <c r="AD94" s="106"/>
      <c r="AE94" s="103">
        <v>0</v>
      </c>
    </row>
    <row r="95" spans="1:31" ht="15.75" hidden="1" thickBot="1" x14ac:dyDescent="0.3">
      <c r="A95" s="124">
        <v>92</v>
      </c>
      <c r="B95" s="124">
        <f>VLOOKUP(E95,ishod_source!A:W,21,0)</f>
        <v>6</v>
      </c>
      <c r="C95" s="124" t="str">
        <f>VLOOKUP(E95,ishod_source!A:W,22,0)</f>
        <v>открытая стоянка</v>
      </c>
      <c r="D95" s="124" t="str">
        <f>VLOOKUP(E95,ishod_source!A:W,23,0)</f>
        <v>открытая стоянка</v>
      </c>
      <c r="E95" s="103">
        <v>6005</v>
      </c>
      <c r="F95" s="105" t="str">
        <f>VLOOKUP(E95,AG:AR,2,0)</f>
        <v>стоянка</v>
      </c>
      <c r="G95" s="262">
        <v>301</v>
      </c>
      <c r="H95" s="265">
        <v>1.2252933333333334E-2</v>
      </c>
      <c r="I95" s="265">
        <v>1.0163041919999997E-2</v>
      </c>
      <c r="J95" s="265" t="s">
        <v>386</v>
      </c>
      <c r="K95" s="265" t="s">
        <v>367</v>
      </c>
      <c r="L95" s="264">
        <v>0.5</v>
      </c>
      <c r="M95" s="264">
        <v>365</v>
      </c>
      <c r="N95" s="264">
        <v>182.5</v>
      </c>
      <c r="O95" s="124">
        <v>2</v>
      </c>
      <c r="P95" s="124" t="str">
        <f>D95</f>
        <v>открытая стоянка</v>
      </c>
      <c r="Q95" s="124">
        <v>1</v>
      </c>
      <c r="R95" s="124">
        <f>VLOOKUP(E95,AG:AZ,13,0)</f>
        <v>5</v>
      </c>
      <c r="S95" s="103">
        <f>VLOOKUP(E95,ishod_source!A:X,24,0)</f>
        <v>1</v>
      </c>
      <c r="T95" s="150">
        <f>VLOOKUP(E95,AG:AR,10,0)</f>
        <v>0</v>
      </c>
      <c r="U95" s="123">
        <f>VLOOKUP(E95,AG:AR,9,0)</f>
        <v>0</v>
      </c>
      <c r="V95" s="106">
        <f>VLOOKUP(E95,AG:AZ,12,0)</f>
        <v>0</v>
      </c>
      <c r="W95" s="157">
        <f>VLOOKUP(E95,AG:AZ,17,0)</f>
        <v>1236113</v>
      </c>
      <c r="X95" s="157">
        <f>VLOOKUP(E95,AG:AZ,18,0)</f>
        <v>407875</v>
      </c>
      <c r="Y95" s="157">
        <f>VLOOKUP(E95,AG:AZ,19,0)</f>
        <v>1236113</v>
      </c>
      <c r="Z95" s="157">
        <f>VLOOKUP(E95,AG:AZ,20,0)</f>
        <v>407859</v>
      </c>
      <c r="AA95" s="106">
        <f>VLOOKUP(E95,AG:AR,11,0)</f>
        <v>12</v>
      </c>
      <c r="AB95" s="106">
        <f>VLOOKUP(E95,AG:AV,14,0)</f>
        <v>0</v>
      </c>
      <c r="AC95" s="106"/>
      <c r="AD95" s="106"/>
      <c r="AE95" s="103">
        <v>0</v>
      </c>
    </row>
    <row r="96" spans="1:31" ht="15.75" hidden="1" thickBot="1" x14ac:dyDescent="0.3">
      <c r="A96" s="124">
        <v>93</v>
      </c>
      <c r="B96" s="124">
        <f>VLOOKUP(E96,ishod_source!A:W,21,0)</f>
        <v>6</v>
      </c>
      <c r="C96" s="124" t="str">
        <f>VLOOKUP(E96,ishod_source!A:W,22,0)</f>
        <v>открытая стоянка</v>
      </c>
      <c r="D96" s="124" t="str">
        <f>VLOOKUP(E96,ishod_source!A:W,23,0)</f>
        <v>открытая стоянка</v>
      </c>
      <c r="E96" s="103">
        <v>6005</v>
      </c>
      <c r="F96" s="105" t="str">
        <f>VLOOKUP(E96,AG:AR,2,0)</f>
        <v>стоянка</v>
      </c>
      <c r="G96" s="262">
        <v>304</v>
      </c>
      <c r="H96" s="265">
        <v>1.9911016666666666E-3</v>
      </c>
      <c r="I96" s="265">
        <v>1.6514943120000004E-3</v>
      </c>
      <c r="J96" s="265" t="s">
        <v>386</v>
      </c>
      <c r="K96" s="265" t="s">
        <v>367</v>
      </c>
      <c r="L96" s="264">
        <v>0.5</v>
      </c>
      <c r="M96" s="264">
        <v>365</v>
      </c>
      <c r="N96" s="264">
        <v>182.5</v>
      </c>
      <c r="O96" s="124">
        <v>2</v>
      </c>
      <c r="P96" s="124" t="str">
        <f>D96</f>
        <v>открытая стоянка</v>
      </c>
      <c r="Q96" s="124">
        <v>1</v>
      </c>
      <c r="R96" s="124">
        <f>VLOOKUP(E96,AG:AZ,13,0)</f>
        <v>5</v>
      </c>
      <c r="S96" s="103">
        <f>VLOOKUP(E96,ishod_source!A:X,24,0)</f>
        <v>1</v>
      </c>
      <c r="T96" s="150">
        <f>VLOOKUP(E96,AG:AR,10,0)</f>
        <v>0</v>
      </c>
      <c r="U96" s="123">
        <f>VLOOKUP(E96,AG:AR,9,0)</f>
        <v>0</v>
      </c>
      <c r="V96" s="106">
        <f>VLOOKUP(E96,AG:AZ,12,0)</f>
        <v>0</v>
      </c>
      <c r="W96" s="157">
        <f>VLOOKUP(E96,AG:AZ,17,0)</f>
        <v>1236113</v>
      </c>
      <c r="X96" s="157">
        <f>VLOOKUP(E96,AG:AZ,18,0)</f>
        <v>407875</v>
      </c>
      <c r="Y96" s="157">
        <f>VLOOKUP(E96,AG:AZ,19,0)</f>
        <v>1236113</v>
      </c>
      <c r="Z96" s="157">
        <f>VLOOKUP(E96,AG:AZ,20,0)</f>
        <v>407859</v>
      </c>
      <c r="AA96" s="106">
        <f>VLOOKUP(E96,AG:AR,11,0)</f>
        <v>12</v>
      </c>
      <c r="AB96" s="106">
        <f>VLOOKUP(E96,AG:AV,14,0)</f>
        <v>0</v>
      </c>
      <c r="AC96" s="106"/>
      <c r="AD96" s="106"/>
      <c r="AE96" s="103">
        <v>0</v>
      </c>
    </row>
    <row r="97" spans="1:31" ht="15.75" hidden="1" thickBot="1" x14ac:dyDescent="0.3">
      <c r="A97" s="124">
        <v>94</v>
      </c>
      <c r="B97" s="124">
        <f>VLOOKUP(E97,ishod_source!A:W,21,0)</f>
        <v>6</v>
      </c>
      <c r="C97" s="124" t="str">
        <f>VLOOKUP(E97,ishod_source!A:W,22,0)</f>
        <v>открытая стоянка</v>
      </c>
      <c r="D97" s="124" t="str">
        <f>VLOOKUP(E97,ishod_source!A:W,23,0)</f>
        <v>открытая стоянка</v>
      </c>
      <c r="E97" s="103">
        <v>6005</v>
      </c>
      <c r="F97" s="105" t="str">
        <f>VLOOKUP(E97,AG:AR,2,0)</f>
        <v>стоянка</v>
      </c>
      <c r="G97" s="262">
        <v>328</v>
      </c>
      <c r="H97" s="265">
        <v>7.9985555555555574E-3</v>
      </c>
      <c r="I97" s="265">
        <v>5.40621104E-3</v>
      </c>
      <c r="J97" s="265" t="s">
        <v>386</v>
      </c>
      <c r="K97" s="265" t="s">
        <v>367</v>
      </c>
      <c r="L97" s="264">
        <v>0.5</v>
      </c>
      <c r="M97" s="264">
        <v>365</v>
      </c>
      <c r="N97" s="264">
        <v>182.5</v>
      </c>
      <c r="O97" s="124">
        <v>2</v>
      </c>
      <c r="P97" s="124" t="str">
        <f>D97</f>
        <v>открытая стоянка</v>
      </c>
      <c r="Q97" s="124">
        <v>1</v>
      </c>
      <c r="R97" s="124">
        <f>VLOOKUP(E97,AG:AZ,13,0)</f>
        <v>5</v>
      </c>
      <c r="S97" s="103">
        <f>VLOOKUP(E97,ishod_source!A:X,24,0)</f>
        <v>1</v>
      </c>
      <c r="T97" s="150">
        <f>VLOOKUP(E97,AG:AR,10,0)</f>
        <v>0</v>
      </c>
      <c r="U97" s="123">
        <f>VLOOKUP(E97,AG:AR,9,0)</f>
        <v>0</v>
      </c>
      <c r="V97" s="106">
        <f>VLOOKUP(E97,AG:AZ,12,0)</f>
        <v>0</v>
      </c>
      <c r="W97" s="157">
        <f>VLOOKUP(E97,AG:AZ,17,0)</f>
        <v>1236113</v>
      </c>
      <c r="X97" s="157">
        <f>VLOOKUP(E97,AG:AZ,18,0)</f>
        <v>407875</v>
      </c>
      <c r="Y97" s="157">
        <f>VLOOKUP(E97,AG:AZ,19,0)</f>
        <v>1236113</v>
      </c>
      <c r="Z97" s="157">
        <f>VLOOKUP(E97,AG:AZ,20,0)</f>
        <v>407859</v>
      </c>
      <c r="AA97" s="106">
        <f>VLOOKUP(E97,AG:AR,11,0)</f>
        <v>12</v>
      </c>
      <c r="AB97" s="106">
        <f>VLOOKUP(E97,AG:AV,14,0)</f>
        <v>0</v>
      </c>
      <c r="AC97" s="106"/>
      <c r="AD97" s="106"/>
      <c r="AE97" s="103">
        <v>0</v>
      </c>
    </row>
    <row r="98" spans="1:31" ht="15.75" hidden="1" thickBot="1" x14ac:dyDescent="0.3">
      <c r="A98" s="124">
        <v>95</v>
      </c>
      <c r="B98" s="124">
        <f>VLOOKUP(E98,ishod_source!A:W,21,0)</f>
        <v>6</v>
      </c>
      <c r="C98" s="124" t="str">
        <f>VLOOKUP(E98,ishod_source!A:W,22,0)</f>
        <v>открытая стоянка</v>
      </c>
      <c r="D98" s="124" t="str">
        <f>VLOOKUP(E98,ishod_source!A:W,23,0)</f>
        <v>открытая стоянка</v>
      </c>
      <c r="E98" s="103">
        <v>6005</v>
      </c>
      <c r="F98" s="105" t="str">
        <f>VLOOKUP(E98,AG:AR,2,0)</f>
        <v>стоянка</v>
      </c>
      <c r="G98" s="262">
        <v>330</v>
      </c>
      <c r="H98" s="265">
        <v>2.4910555555555558E-3</v>
      </c>
      <c r="I98" s="265">
        <v>2.0925784399999994E-3</v>
      </c>
      <c r="J98" s="265" t="s">
        <v>386</v>
      </c>
      <c r="K98" s="265" t="s">
        <v>367</v>
      </c>
      <c r="L98" s="264">
        <v>0.5</v>
      </c>
      <c r="M98" s="264">
        <v>365</v>
      </c>
      <c r="N98" s="264">
        <v>182.5</v>
      </c>
      <c r="O98" s="124">
        <v>2</v>
      </c>
      <c r="P98" s="124" t="str">
        <f>D98</f>
        <v>открытая стоянка</v>
      </c>
      <c r="Q98" s="124">
        <v>1</v>
      </c>
      <c r="R98" s="124">
        <f>VLOOKUP(E98,AG:AZ,13,0)</f>
        <v>5</v>
      </c>
      <c r="S98" s="103">
        <f>VLOOKUP(E98,ishod_source!A:X,24,0)</f>
        <v>1</v>
      </c>
      <c r="T98" s="150">
        <f>VLOOKUP(E98,AG:AR,10,0)</f>
        <v>0</v>
      </c>
      <c r="U98" s="123">
        <f>VLOOKUP(E98,AG:AR,9,0)</f>
        <v>0</v>
      </c>
      <c r="V98" s="106">
        <f>VLOOKUP(E98,AG:AZ,12,0)</f>
        <v>0</v>
      </c>
      <c r="W98" s="157">
        <f>VLOOKUP(E98,AG:AZ,17,0)</f>
        <v>1236113</v>
      </c>
      <c r="X98" s="157">
        <f>VLOOKUP(E98,AG:AZ,18,0)</f>
        <v>407875</v>
      </c>
      <c r="Y98" s="157">
        <f>VLOOKUP(E98,AG:AZ,19,0)</f>
        <v>1236113</v>
      </c>
      <c r="Z98" s="157">
        <f>VLOOKUP(E98,AG:AZ,20,0)</f>
        <v>407859</v>
      </c>
      <c r="AA98" s="106">
        <f>VLOOKUP(E98,AG:AR,11,0)</f>
        <v>12</v>
      </c>
      <c r="AB98" s="106">
        <f>VLOOKUP(E98,AG:AV,14,0)</f>
        <v>0</v>
      </c>
      <c r="AC98" s="106"/>
      <c r="AD98" s="106"/>
      <c r="AE98" s="103">
        <v>0</v>
      </c>
    </row>
    <row r="99" spans="1:31" ht="15.75" hidden="1" thickBot="1" x14ac:dyDescent="0.3">
      <c r="A99" s="124">
        <v>96</v>
      </c>
      <c r="B99" s="124">
        <f>VLOOKUP(E99,ishod_source!A:W,21,0)</f>
        <v>6</v>
      </c>
      <c r="C99" s="124" t="str">
        <f>VLOOKUP(E99,ishod_source!A:W,22,0)</f>
        <v>открытая стоянка</v>
      </c>
      <c r="D99" s="124" t="str">
        <f>VLOOKUP(E99,ishod_source!A:W,23,0)</f>
        <v>открытая стоянка</v>
      </c>
      <c r="E99" s="103">
        <v>6005</v>
      </c>
      <c r="F99" s="105" t="str">
        <f>VLOOKUP(E99,AG:AR,2,0)</f>
        <v>стоянка</v>
      </c>
      <c r="G99" s="262">
        <v>337</v>
      </c>
      <c r="H99" s="265">
        <v>9.9821277777777787E-2</v>
      </c>
      <c r="I99" s="265">
        <v>7.4917356680000019E-2</v>
      </c>
      <c r="J99" s="265" t="s">
        <v>386</v>
      </c>
      <c r="K99" s="265" t="s">
        <v>367</v>
      </c>
      <c r="L99" s="264">
        <v>0.5</v>
      </c>
      <c r="M99" s="264">
        <v>365</v>
      </c>
      <c r="N99" s="264">
        <v>182.5</v>
      </c>
      <c r="O99" s="124">
        <v>2</v>
      </c>
      <c r="P99" s="124" t="str">
        <f>D99</f>
        <v>открытая стоянка</v>
      </c>
      <c r="Q99" s="124">
        <v>1</v>
      </c>
      <c r="R99" s="124">
        <f>VLOOKUP(E99,AG:AZ,13,0)</f>
        <v>5</v>
      </c>
      <c r="S99" s="103">
        <f>VLOOKUP(E99,ishod_source!A:X,24,0)</f>
        <v>1</v>
      </c>
      <c r="T99" s="150">
        <f>VLOOKUP(E99,AG:AR,10,0)</f>
        <v>0</v>
      </c>
      <c r="U99" s="123">
        <f>VLOOKUP(E99,AG:AR,9,0)</f>
        <v>0</v>
      </c>
      <c r="V99" s="106">
        <f>VLOOKUP(E99,AG:AZ,12,0)</f>
        <v>0</v>
      </c>
      <c r="W99" s="157">
        <f>VLOOKUP(E99,AG:AZ,17,0)</f>
        <v>1236113</v>
      </c>
      <c r="X99" s="157">
        <f>VLOOKUP(E99,AG:AZ,18,0)</f>
        <v>407875</v>
      </c>
      <c r="Y99" s="157">
        <f>VLOOKUP(E99,AG:AZ,19,0)</f>
        <v>1236113</v>
      </c>
      <c r="Z99" s="157">
        <f>VLOOKUP(E99,AG:AZ,20,0)</f>
        <v>407859</v>
      </c>
      <c r="AA99" s="106">
        <f>VLOOKUP(E99,AG:AR,11,0)</f>
        <v>12</v>
      </c>
      <c r="AB99" s="106">
        <f>VLOOKUP(E99,AG:AV,14,0)</f>
        <v>0</v>
      </c>
      <c r="AC99" s="106"/>
      <c r="AD99" s="106"/>
      <c r="AE99" s="103">
        <v>0</v>
      </c>
    </row>
    <row r="100" spans="1:31" ht="15.75" hidden="1" thickBot="1" x14ac:dyDescent="0.3">
      <c r="A100" s="124">
        <v>97</v>
      </c>
      <c r="B100" s="124">
        <f>VLOOKUP(E100,ishod_source!A:W,21,0)</f>
        <v>6</v>
      </c>
      <c r="C100" s="124" t="str">
        <f>VLOOKUP(E100,ishod_source!A:W,22,0)</f>
        <v>открытая стоянка</v>
      </c>
      <c r="D100" s="124" t="str">
        <f>VLOOKUP(E100,ishod_source!A:W,23,0)</f>
        <v>открытая стоянка</v>
      </c>
      <c r="E100" s="103">
        <v>6005</v>
      </c>
      <c r="F100" s="105" t="str">
        <f>VLOOKUP(E100,AG:AR,2,0)</f>
        <v>стоянка</v>
      </c>
      <c r="G100" s="262">
        <v>2732</v>
      </c>
      <c r="H100" s="265">
        <v>1.618672222222222E-2</v>
      </c>
      <c r="I100" s="265">
        <v>1.1568731560000002E-2</v>
      </c>
      <c r="J100" s="265" t="s">
        <v>386</v>
      </c>
      <c r="K100" s="265" t="s">
        <v>367</v>
      </c>
      <c r="L100" s="264">
        <v>0.5</v>
      </c>
      <c r="M100" s="264">
        <v>365</v>
      </c>
      <c r="N100" s="264">
        <v>182.5</v>
      </c>
      <c r="O100" s="124">
        <v>2</v>
      </c>
      <c r="P100" s="124" t="str">
        <f>D100</f>
        <v>открытая стоянка</v>
      </c>
      <c r="Q100" s="124">
        <v>1</v>
      </c>
      <c r="R100" s="124">
        <f>VLOOKUP(E100,AG:AZ,13,0)</f>
        <v>5</v>
      </c>
      <c r="S100" s="103">
        <f>VLOOKUP(E100,ishod_source!A:X,24,0)</f>
        <v>1</v>
      </c>
      <c r="T100" s="150">
        <f>VLOOKUP(E100,AG:AR,10,0)</f>
        <v>0</v>
      </c>
      <c r="U100" s="123">
        <f>VLOOKUP(E100,AG:AR,9,0)</f>
        <v>0</v>
      </c>
      <c r="V100" s="106">
        <f>VLOOKUP(E100,AG:AZ,12,0)</f>
        <v>0</v>
      </c>
      <c r="W100" s="157">
        <f>VLOOKUP(E100,AG:AZ,17,0)</f>
        <v>1236113</v>
      </c>
      <c r="X100" s="157">
        <f>VLOOKUP(E100,AG:AZ,18,0)</f>
        <v>407875</v>
      </c>
      <c r="Y100" s="157">
        <f>VLOOKUP(E100,AG:AZ,19,0)</f>
        <v>1236113</v>
      </c>
      <c r="Z100" s="157">
        <f>VLOOKUP(E100,AG:AZ,20,0)</f>
        <v>407859</v>
      </c>
      <c r="AA100" s="106">
        <f>VLOOKUP(E100,AG:AR,11,0)</f>
        <v>12</v>
      </c>
      <c r="AB100" s="106">
        <f>VLOOKUP(E100,AG:AV,14,0)</f>
        <v>0</v>
      </c>
      <c r="AC100" s="106"/>
      <c r="AD100" s="106"/>
      <c r="AE100" s="103">
        <v>0</v>
      </c>
    </row>
    <row r="101" spans="1:31" ht="15.75" hidden="1" thickBot="1" x14ac:dyDescent="0.3">
      <c r="A101" s="124">
        <v>98</v>
      </c>
      <c r="B101" s="124">
        <f>VLOOKUP(E101,ishod_source!A:W,21,0)</f>
        <v>6</v>
      </c>
      <c r="C101" s="124" t="str">
        <f>VLOOKUP(E101,ishod_source!A:W,22,0)</f>
        <v>открытая стоянка</v>
      </c>
      <c r="D101" s="124" t="str">
        <f>VLOOKUP(E101,ishod_source!A:W,23,0)</f>
        <v>открытая стоянка</v>
      </c>
      <c r="E101" s="103">
        <v>6005</v>
      </c>
      <c r="F101" s="105" t="str">
        <f>VLOOKUP(E101,AG:AR,2,0)</f>
        <v>стоянка</v>
      </c>
      <c r="G101" s="262">
        <v>301</v>
      </c>
      <c r="H101" s="265">
        <v>4.6196000000000006E-3</v>
      </c>
      <c r="I101" s="265">
        <v>1.9591369600000003E-3</v>
      </c>
      <c r="J101" s="265" t="s">
        <v>387</v>
      </c>
      <c r="K101" s="265" t="s">
        <v>367</v>
      </c>
      <c r="L101" s="264">
        <v>0.5</v>
      </c>
      <c r="M101" s="264">
        <v>365</v>
      </c>
      <c r="N101" s="264">
        <v>182.5</v>
      </c>
      <c r="O101" s="124">
        <v>2</v>
      </c>
      <c r="P101" s="124" t="str">
        <f>D101</f>
        <v>открытая стоянка</v>
      </c>
      <c r="Q101" s="124">
        <v>1</v>
      </c>
      <c r="R101" s="124">
        <f>VLOOKUP(E101,AG:AZ,13,0)</f>
        <v>5</v>
      </c>
      <c r="S101" s="103">
        <f>VLOOKUP(E101,ishod_source!A:X,24,0)</f>
        <v>1</v>
      </c>
      <c r="T101" s="150">
        <f>VLOOKUP(E101,AG:AR,10,0)</f>
        <v>0</v>
      </c>
      <c r="U101" s="123">
        <f>VLOOKUP(E101,AG:AR,9,0)</f>
        <v>0</v>
      </c>
      <c r="V101" s="106">
        <f>VLOOKUP(E101,AG:AZ,12,0)</f>
        <v>0</v>
      </c>
      <c r="W101" s="157">
        <f>VLOOKUP(E101,AG:AZ,17,0)</f>
        <v>1236113</v>
      </c>
      <c r="X101" s="157">
        <f>VLOOKUP(E101,AG:AZ,18,0)</f>
        <v>407875</v>
      </c>
      <c r="Y101" s="157">
        <f>VLOOKUP(E101,AG:AZ,19,0)</f>
        <v>1236113</v>
      </c>
      <c r="Z101" s="157">
        <f>VLOOKUP(E101,AG:AZ,20,0)</f>
        <v>407859</v>
      </c>
      <c r="AA101" s="106">
        <f>VLOOKUP(E101,AG:AR,11,0)</f>
        <v>12</v>
      </c>
      <c r="AB101" s="106">
        <f>VLOOKUP(E101,AG:AV,14,0)</f>
        <v>0</v>
      </c>
      <c r="AC101" s="106"/>
      <c r="AD101" s="106"/>
      <c r="AE101" s="103">
        <v>0</v>
      </c>
    </row>
    <row r="102" spans="1:31" ht="15.75" hidden="1" thickBot="1" x14ac:dyDescent="0.3">
      <c r="A102" s="124">
        <v>99</v>
      </c>
      <c r="B102" s="124">
        <f>VLOOKUP(E102,ishod_source!A:W,21,0)</f>
        <v>6</v>
      </c>
      <c r="C102" s="124" t="str">
        <f>VLOOKUP(E102,ishod_source!A:W,22,0)</f>
        <v>открытая стоянка</v>
      </c>
      <c r="D102" s="124" t="str">
        <f>VLOOKUP(E102,ishod_source!A:W,23,0)</f>
        <v>открытая стоянка</v>
      </c>
      <c r="E102" s="103">
        <v>6005</v>
      </c>
      <c r="F102" s="105" t="str">
        <f>VLOOKUP(E102,AG:AR,2,0)</f>
        <v>стоянка</v>
      </c>
      <c r="G102" s="262">
        <v>304</v>
      </c>
      <c r="H102" s="265">
        <v>7.5068500000000007E-4</v>
      </c>
      <c r="I102" s="265">
        <v>3.1835975600000001E-4</v>
      </c>
      <c r="J102" s="265" t="s">
        <v>387</v>
      </c>
      <c r="K102" s="265" t="s">
        <v>388</v>
      </c>
      <c r="L102" s="264">
        <v>0.5</v>
      </c>
      <c r="M102" s="264">
        <v>365</v>
      </c>
      <c r="N102" s="264">
        <v>182.5</v>
      </c>
      <c r="O102" s="124">
        <v>1</v>
      </c>
      <c r="P102" s="124" t="str">
        <f>D102</f>
        <v>открытая стоянка</v>
      </c>
      <c r="Q102" s="124">
        <v>1</v>
      </c>
      <c r="R102" s="124">
        <f>VLOOKUP(E102,AG:AZ,13,0)</f>
        <v>5</v>
      </c>
      <c r="S102" s="103">
        <f>VLOOKUP(E102,ishod_source!A:X,24,0)</f>
        <v>1</v>
      </c>
      <c r="T102" s="150">
        <f>VLOOKUP(E102,AG:AR,10,0)</f>
        <v>0</v>
      </c>
      <c r="U102" s="123">
        <f>VLOOKUP(E102,AG:AR,9,0)</f>
        <v>0</v>
      </c>
      <c r="V102" s="106">
        <f>VLOOKUP(E102,AG:AZ,12,0)</f>
        <v>0</v>
      </c>
      <c r="W102" s="157">
        <f>VLOOKUP(E102,AG:AZ,17,0)</f>
        <v>1236113</v>
      </c>
      <c r="X102" s="157">
        <f>VLOOKUP(E102,AG:AZ,18,0)</f>
        <v>407875</v>
      </c>
      <c r="Y102" s="157">
        <f>VLOOKUP(E102,AG:AZ,19,0)</f>
        <v>1236113</v>
      </c>
      <c r="Z102" s="157">
        <f>VLOOKUP(E102,AG:AZ,20,0)</f>
        <v>407859</v>
      </c>
      <c r="AA102" s="106">
        <f>VLOOKUP(E102,AG:AR,11,0)</f>
        <v>12</v>
      </c>
      <c r="AB102" s="106">
        <f>VLOOKUP(E102,AG:AV,14,0)</f>
        <v>0</v>
      </c>
      <c r="AC102" s="106"/>
      <c r="AD102" s="106"/>
      <c r="AE102" s="103">
        <v>0</v>
      </c>
    </row>
    <row r="103" spans="1:31" ht="15.75" hidden="1" thickBot="1" x14ac:dyDescent="0.3">
      <c r="A103" s="124">
        <v>100</v>
      </c>
      <c r="B103" s="124">
        <f>VLOOKUP(E103,ishod_source!A:W,21,0)</f>
        <v>6</v>
      </c>
      <c r="C103" s="124" t="str">
        <f>VLOOKUP(E103,ishod_source!A:W,22,0)</f>
        <v>открытая стоянка</v>
      </c>
      <c r="D103" s="124" t="str">
        <f>VLOOKUP(E103,ishod_source!A:W,23,0)</f>
        <v>открытая стоянка</v>
      </c>
      <c r="E103" s="103">
        <v>6005</v>
      </c>
      <c r="F103" s="105" t="str">
        <f>VLOOKUP(E103,AG:AR,2,0)</f>
        <v>стоянка</v>
      </c>
      <c r="G103" s="262">
        <v>328</v>
      </c>
      <c r="H103" s="265">
        <v>2.8235000000000001E-3</v>
      </c>
      <c r="I103" s="265">
        <v>9.524359400000001E-4</v>
      </c>
      <c r="J103" s="265" t="s">
        <v>387</v>
      </c>
      <c r="K103" s="265" t="s">
        <v>388</v>
      </c>
      <c r="L103" s="264">
        <v>0.5</v>
      </c>
      <c r="M103" s="264">
        <v>365</v>
      </c>
      <c r="N103" s="264">
        <v>182.5</v>
      </c>
      <c r="O103" s="124">
        <v>1</v>
      </c>
      <c r="P103" s="124" t="str">
        <f>D103</f>
        <v>открытая стоянка</v>
      </c>
      <c r="Q103" s="124">
        <v>1</v>
      </c>
      <c r="R103" s="124">
        <f>VLOOKUP(E103,AG:AZ,13,0)</f>
        <v>5</v>
      </c>
      <c r="S103" s="103">
        <f>VLOOKUP(E103,ishod_source!A:X,24,0)</f>
        <v>1</v>
      </c>
      <c r="T103" s="150">
        <f>VLOOKUP(E103,AG:AR,10,0)</f>
        <v>0</v>
      </c>
      <c r="U103" s="123">
        <f>VLOOKUP(E103,AG:AR,9,0)</f>
        <v>0</v>
      </c>
      <c r="V103" s="106">
        <f>VLOOKUP(E103,AG:AZ,12,0)</f>
        <v>0</v>
      </c>
      <c r="W103" s="157">
        <f>VLOOKUP(E103,AG:AZ,17,0)</f>
        <v>1236113</v>
      </c>
      <c r="X103" s="157">
        <f>VLOOKUP(E103,AG:AZ,18,0)</f>
        <v>407875</v>
      </c>
      <c r="Y103" s="157">
        <f>VLOOKUP(E103,AG:AZ,19,0)</f>
        <v>1236113</v>
      </c>
      <c r="Z103" s="157">
        <f>VLOOKUP(E103,AG:AZ,20,0)</f>
        <v>407859</v>
      </c>
      <c r="AA103" s="106">
        <f>VLOOKUP(E103,AG:AR,11,0)</f>
        <v>12</v>
      </c>
      <c r="AB103" s="106">
        <f>VLOOKUP(E103,AG:AV,14,0)</f>
        <v>0</v>
      </c>
      <c r="AC103" s="106"/>
      <c r="AD103" s="106"/>
      <c r="AE103" s="103">
        <v>0</v>
      </c>
    </row>
    <row r="104" spans="1:31" ht="15.75" hidden="1" thickBot="1" x14ac:dyDescent="0.3">
      <c r="A104" s="124">
        <v>101</v>
      </c>
      <c r="B104" s="124">
        <f>VLOOKUP(E104,ishod_source!A:W,21,0)</f>
        <v>6</v>
      </c>
      <c r="C104" s="124" t="str">
        <f>VLOOKUP(E104,ishod_source!A:W,22,0)</f>
        <v>открытая стоянка</v>
      </c>
      <c r="D104" s="124" t="str">
        <f>VLOOKUP(E104,ishod_source!A:W,23,0)</f>
        <v>открытая стоянка</v>
      </c>
      <c r="E104" s="103">
        <v>6005</v>
      </c>
      <c r="F104" s="105" t="str">
        <f>VLOOKUP(E104,AG:AR,2,0)</f>
        <v>стоянка</v>
      </c>
      <c r="G104" s="262">
        <v>330</v>
      </c>
      <c r="H104" s="265">
        <v>9.6411111111111101E-4</v>
      </c>
      <c r="I104" s="265">
        <v>4.0796001999999988E-4</v>
      </c>
      <c r="J104" s="265" t="s">
        <v>387</v>
      </c>
      <c r="K104" s="271" t="s">
        <v>388</v>
      </c>
      <c r="L104" s="264">
        <v>0.5</v>
      </c>
      <c r="M104" s="264">
        <v>365</v>
      </c>
      <c r="N104" s="264">
        <v>182.5</v>
      </c>
      <c r="O104" s="124">
        <v>1</v>
      </c>
      <c r="P104" s="124" t="str">
        <f>D104</f>
        <v>открытая стоянка</v>
      </c>
      <c r="Q104" s="124">
        <v>1</v>
      </c>
      <c r="R104" s="124">
        <f>VLOOKUP(E104,AG:AZ,13,0)</f>
        <v>5</v>
      </c>
      <c r="S104" s="103">
        <f>VLOOKUP(E104,ishod_source!A:X,24,0)</f>
        <v>1</v>
      </c>
      <c r="T104" s="150">
        <f>VLOOKUP(E104,AG:AR,10,0)</f>
        <v>0</v>
      </c>
      <c r="U104" s="123">
        <f>VLOOKUP(E104,AG:AR,9,0)</f>
        <v>0</v>
      </c>
      <c r="V104" s="106">
        <f>VLOOKUP(E104,AG:AZ,12,0)</f>
        <v>0</v>
      </c>
      <c r="W104" s="157">
        <f>VLOOKUP(E104,AG:AZ,17,0)</f>
        <v>1236113</v>
      </c>
      <c r="X104" s="157">
        <f>VLOOKUP(E104,AG:AZ,18,0)</f>
        <v>407875</v>
      </c>
      <c r="Y104" s="157">
        <f>VLOOKUP(E104,AG:AZ,19,0)</f>
        <v>1236113</v>
      </c>
      <c r="Z104" s="157">
        <f>VLOOKUP(E104,AG:AZ,20,0)</f>
        <v>407859</v>
      </c>
      <c r="AA104" s="106">
        <f>VLOOKUP(E104,AG:AR,11,0)</f>
        <v>12</v>
      </c>
      <c r="AB104" s="106">
        <f>VLOOKUP(E104,AG:AV,14,0)</f>
        <v>0</v>
      </c>
      <c r="AC104" s="106"/>
      <c r="AD104" s="106"/>
      <c r="AE104" s="103">
        <v>0</v>
      </c>
    </row>
    <row r="105" spans="1:31" ht="15.75" hidden="1" thickBot="1" x14ac:dyDescent="0.3">
      <c r="A105" s="124">
        <v>102</v>
      </c>
      <c r="B105" s="124">
        <f>VLOOKUP(E105,ishod_source!A:W,21,0)</f>
        <v>6</v>
      </c>
      <c r="C105" s="124" t="str">
        <f>VLOOKUP(E105,ishod_source!A:W,22,0)</f>
        <v>открытая стоянка</v>
      </c>
      <c r="D105" s="124" t="str">
        <f>VLOOKUP(E105,ishod_source!A:W,23,0)</f>
        <v>открытая стоянка</v>
      </c>
      <c r="E105" s="103">
        <v>6005</v>
      </c>
      <c r="F105" s="105" t="str">
        <f>VLOOKUP(E105,AG:AR,2,0)</f>
        <v>стоянка</v>
      </c>
      <c r="G105" s="262">
        <v>337</v>
      </c>
      <c r="H105" s="265">
        <v>3.8026166666666673E-2</v>
      </c>
      <c r="I105" s="265">
        <v>1.4128449579999999E-2</v>
      </c>
      <c r="J105" s="265" t="s">
        <v>387</v>
      </c>
      <c r="K105" s="265" t="s">
        <v>388</v>
      </c>
      <c r="L105" s="264">
        <v>0.5</v>
      </c>
      <c r="M105" s="264">
        <v>365</v>
      </c>
      <c r="N105" s="264">
        <v>182.5</v>
      </c>
      <c r="O105" s="124">
        <v>1</v>
      </c>
      <c r="P105" s="124" t="str">
        <f>D105</f>
        <v>открытая стоянка</v>
      </c>
      <c r="Q105" s="124">
        <v>1</v>
      </c>
      <c r="R105" s="124">
        <f>VLOOKUP(E105,AG:AZ,13,0)</f>
        <v>5</v>
      </c>
      <c r="S105" s="103">
        <f>VLOOKUP(E105,ishod_source!A:X,24,0)</f>
        <v>1</v>
      </c>
      <c r="T105" s="150">
        <f>VLOOKUP(E105,AG:AR,10,0)</f>
        <v>0</v>
      </c>
      <c r="U105" s="123">
        <f>VLOOKUP(E105,AG:AR,9,0)</f>
        <v>0</v>
      </c>
      <c r="V105" s="106">
        <f>VLOOKUP(E105,AG:AZ,12,0)</f>
        <v>0</v>
      </c>
      <c r="W105" s="157">
        <f>VLOOKUP(E105,AG:AZ,17,0)</f>
        <v>1236113</v>
      </c>
      <c r="X105" s="157">
        <f>VLOOKUP(E105,AG:AZ,18,0)</f>
        <v>407875</v>
      </c>
      <c r="Y105" s="157">
        <f>VLOOKUP(E105,AG:AZ,19,0)</f>
        <v>1236113</v>
      </c>
      <c r="Z105" s="157">
        <f>VLOOKUP(E105,AG:AZ,20,0)</f>
        <v>407859</v>
      </c>
      <c r="AA105" s="106">
        <f>VLOOKUP(E105,AG:AR,11,0)</f>
        <v>12</v>
      </c>
      <c r="AB105" s="106">
        <f>VLOOKUP(E105,AG:AV,14,0)</f>
        <v>0</v>
      </c>
      <c r="AC105" s="106"/>
      <c r="AD105" s="106"/>
      <c r="AE105" s="103">
        <v>0</v>
      </c>
    </row>
    <row r="106" spans="1:31" ht="15.75" hidden="1" thickBot="1" x14ac:dyDescent="0.3">
      <c r="A106" s="124">
        <v>103</v>
      </c>
      <c r="B106" s="124">
        <f>VLOOKUP(E106,ishod_source!A:W,21,0)</f>
        <v>6</v>
      </c>
      <c r="C106" s="124" t="str">
        <f>VLOOKUP(E106,ishod_source!A:W,22,0)</f>
        <v>открытая стоянка</v>
      </c>
      <c r="D106" s="124" t="str">
        <f>VLOOKUP(E106,ishod_source!A:W,23,0)</f>
        <v>открытая стоянка</v>
      </c>
      <c r="E106" s="103">
        <v>6005</v>
      </c>
      <c r="F106" s="105" t="str">
        <f>VLOOKUP(E106,AG:AR,2,0)</f>
        <v>стоянка</v>
      </c>
      <c r="G106" s="262">
        <v>2732</v>
      </c>
      <c r="H106" s="265">
        <v>6.1584999999999999E-3</v>
      </c>
      <c r="I106" s="265">
        <v>2.3079867400000002E-3</v>
      </c>
      <c r="J106" s="265" t="s">
        <v>387</v>
      </c>
      <c r="K106" s="265" t="s">
        <v>388</v>
      </c>
      <c r="L106" s="264">
        <v>0.5</v>
      </c>
      <c r="M106" s="264">
        <v>365</v>
      </c>
      <c r="N106" s="264">
        <v>182.5</v>
      </c>
      <c r="O106" s="124">
        <v>1</v>
      </c>
      <c r="P106" s="124" t="str">
        <f>D106</f>
        <v>открытая стоянка</v>
      </c>
      <c r="Q106" s="124">
        <v>1</v>
      </c>
      <c r="R106" s="124">
        <f>VLOOKUP(E106,AG:AZ,13,0)</f>
        <v>5</v>
      </c>
      <c r="S106" s="103">
        <f>VLOOKUP(E106,ishod_source!A:X,24,0)</f>
        <v>1</v>
      </c>
      <c r="T106" s="150">
        <f>VLOOKUP(E106,AG:AR,10,0)</f>
        <v>0</v>
      </c>
      <c r="U106" s="123">
        <f>VLOOKUP(E106,AG:AR,9,0)</f>
        <v>0</v>
      </c>
      <c r="V106" s="106">
        <f>VLOOKUP(E106,AG:AZ,12,0)</f>
        <v>0</v>
      </c>
      <c r="W106" s="157">
        <f>VLOOKUP(E106,AG:AZ,17,0)</f>
        <v>1236113</v>
      </c>
      <c r="X106" s="157">
        <f>VLOOKUP(E106,AG:AZ,18,0)</f>
        <v>407875</v>
      </c>
      <c r="Y106" s="157">
        <f>VLOOKUP(E106,AG:AZ,19,0)</f>
        <v>1236113</v>
      </c>
      <c r="Z106" s="157">
        <f>VLOOKUP(E106,AG:AZ,20,0)</f>
        <v>407859</v>
      </c>
      <c r="AA106" s="106">
        <f>VLOOKUP(E106,AG:AR,11,0)</f>
        <v>12</v>
      </c>
      <c r="AB106" s="106">
        <f>VLOOKUP(E106,AG:AV,14,0)</f>
        <v>0</v>
      </c>
      <c r="AC106" s="106"/>
      <c r="AD106" s="106"/>
      <c r="AE106" s="103">
        <v>0</v>
      </c>
    </row>
    <row r="107" spans="1:31" ht="15.75" hidden="1" thickBot="1" x14ac:dyDescent="0.3">
      <c r="A107" s="124">
        <v>104</v>
      </c>
      <c r="B107" s="124">
        <f>VLOOKUP(E107,ishod_source!A:W,21,0)</f>
        <v>6</v>
      </c>
      <c r="C107" s="124" t="str">
        <f>VLOOKUP(E107,ishod_source!A:W,22,0)</f>
        <v>открытая стоянка</v>
      </c>
      <c r="D107" s="124" t="str">
        <f>VLOOKUP(E107,ishod_source!A:W,23,0)</f>
        <v>открытая стоянка</v>
      </c>
      <c r="E107" s="103">
        <v>6005</v>
      </c>
      <c r="F107" s="105" t="str">
        <f>VLOOKUP(E107,AG:AR,2,0)</f>
        <v>стоянка</v>
      </c>
      <c r="G107" s="262">
        <v>301</v>
      </c>
      <c r="H107" s="265">
        <v>4.6196000000000006E-3</v>
      </c>
      <c r="I107" s="265">
        <v>3.9182739200000006E-3</v>
      </c>
      <c r="J107" s="265" t="s">
        <v>389</v>
      </c>
      <c r="K107" s="265" t="s">
        <v>323</v>
      </c>
      <c r="L107" s="264">
        <v>0.5</v>
      </c>
      <c r="M107" s="264">
        <v>365</v>
      </c>
      <c r="N107" s="264">
        <v>182.5</v>
      </c>
      <c r="O107" s="124">
        <v>2</v>
      </c>
      <c r="P107" s="124" t="str">
        <f>D107</f>
        <v>открытая стоянка</v>
      </c>
      <c r="Q107" s="124">
        <v>1</v>
      </c>
      <c r="R107" s="124">
        <f>VLOOKUP(E107,AG:AZ,13,0)</f>
        <v>5</v>
      </c>
      <c r="S107" s="103">
        <f>VLOOKUP(E107,ishod_source!A:X,24,0)</f>
        <v>1</v>
      </c>
      <c r="T107" s="150">
        <f>VLOOKUP(E107,AG:AR,10,0)</f>
        <v>0</v>
      </c>
      <c r="U107" s="123">
        <f>VLOOKUP(E107,AG:AR,9,0)</f>
        <v>0</v>
      </c>
      <c r="V107" s="106">
        <f>VLOOKUP(E107,AG:AZ,12,0)</f>
        <v>0</v>
      </c>
      <c r="W107" s="157">
        <f>VLOOKUP(E107,AG:AZ,17,0)</f>
        <v>1236113</v>
      </c>
      <c r="X107" s="157">
        <f>VLOOKUP(E107,AG:AZ,18,0)</f>
        <v>407875</v>
      </c>
      <c r="Y107" s="157">
        <f>VLOOKUP(E107,AG:AZ,19,0)</f>
        <v>1236113</v>
      </c>
      <c r="Z107" s="157">
        <f>VLOOKUP(E107,AG:AZ,20,0)</f>
        <v>407859</v>
      </c>
      <c r="AA107" s="106">
        <f>VLOOKUP(E107,AG:AR,11,0)</f>
        <v>12</v>
      </c>
      <c r="AB107" s="106">
        <f>VLOOKUP(E107,AG:AV,14,0)</f>
        <v>0</v>
      </c>
      <c r="AC107" s="106"/>
      <c r="AD107" s="106"/>
      <c r="AE107" s="103">
        <v>0</v>
      </c>
    </row>
    <row r="108" spans="1:31" ht="15.75" hidden="1" thickBot="1" x14ac:dyDescent="0.3">
      <c r="A108" s="124">
        <v>105</v>
      </c>
      <c r="B108" s="124">
        <f>VLOOKUP(E108,ishod_source!A:W,21,0)</f>
        <v>6</v>
      </c>
      <c r="C108" s="124" t="str">
        <f>VLOOKUP(E108,ishod_source!A:W,22,0)</f>
        <v>открытая стоянка</v>
      </c>
      <c r="D108" s="124" t="str">
        <f>VLOOKUP(E108,ishod_source!A:W,23,0)</f>
        <v>открытая стоянка</v>
      </c>
      <c r="E108" s="103">
        <v>6005</v>
      </c>
      <c r="F108" s="105" t="str">
        <f>VLOOKUP(E108,AG:AR,2,0)</f>
        <v>стоянка</v>
      </c>
      <c r="G108" s="262">
        <v>304</v>
      </c>
      <c r="H108" s="265">
        <v>7.5068500000000007E-4</v>
      </c>
      <c r="I108" s="265">
        <v>6.3671951200000001E-4</v>
      </c>
      <c r="J108" s="265" t="s">
        <v>389</v>
      </c>
      <c r="K108" s="265" t="s">
        <v>323</v>
      </c>
      <c r="L108" s="264">
        <v>0.5</v>
      </c>
      <c r="M108" s="264">
        <v>365</v>
      </c>
      <c r="N108" s="264">
        <v>182.5</v>
      </c>
      <c r="O108" s="124">
        <v>2</v>
      </c>
      <c r="P108" s="124" t="str">
        <f>D108</f>
        <v>открытая стоянка</v>
      </c>
      <c r="Q108" s="124">
        <v>1</v>
      </c>
      <c r="R108" s="124">
        <f>VLOOKUP(E108,AG:AZ,13,0)</f>
        <v>5</v>
      </c>
      <c r="S108" s="103">
        <f>VLOOKUP(E108,ishod_source!A:X,24,0)</f>
        <v>1</v>
      </c>
      <c r="T108" s="150">
        <f>VLOOKUP(E108,AG:AR,10,0)</f>
        <v>0</v>
      </c>
      <c r="U108" s="123">
        <f>VLOOKUP(E108,AG:AR,9,0)</f>
        <v>0</v>
      </c>
      <c r="V108" s="106">
        <f>VLOOKUP(E108,AG:AZ,12,0)</f>
        <v>0</v>
      </c>
      <c r="W108" s="157">
        <f>VLOOKUP(E108,AG:AZ,17,0)</f>
        <v>1236113</v>
      </c>
      <c r="X108" s="157">
        <f>VLOOKUP(E108,AG:AZ,18,0)</f>
        <v>407875</v>
      </c>
      <c r="Y108" s="157">
        <f>VLOOKUP(E108,AG:AZ,19,0)</f>
        <v>1236113</v>
      </c>
      <c r="Z108" s="157">
        <f>VLOOKUP(E108,AG:AZ,20,0)</f>
        <v>407859</v>
      </c>
      <c r="AA108" s="106">
        <f>VLOOKUP(E108,AG:AR,11,0)</f>
        <v>12</v>
      </c>
      <c r="AB108" s="106">
        <f>VLOOKUP(E108,AG:AV,14,0)</f>
        <v>0</v>
      </c>
      <c r="AC108" s="106"/>
      <c r="AD108" s="106"/>
      <c r="AE108" s="103">
        <v>0</v>
      </c>
    </row>
    <row r="109" spans="1:31" ht="15.75" hidden="1" thickBot="1" x14ac:dyDescent="0.3">
      <c r="A109" s="124">
        <v>106</v>
      </c>
      <c r="B109" s="124">
        <f>VLOOKUP(E109,ishod_source!A:W,21,0)</f>
        <v>6</v>
      </c>
      <c r="C109" s="124" t="str">
        <f>VLOOKUP(E109,ishod_source!A:W,22,0)</f>
        <v>открытая стоянка</v>
      </c>
      <c r="D109" s="124" t="str">
        <f>VLOOKUP(E109,ishod_source!A:W,23,0)</f>
        <v>открытая стоянка</v>
      </c>
      <c r="E109" s="103">
        <v>6005</v>
      </c>
      <c r="F109" s="105" t="str">
        <f>VLOOKUP(E109,AG:AR,2,0)</f>
        <v>стоянка</v>
      </c>
      <c r="G109" s="262">
        <v>328</v>
      </c>
      <c r="H109" s="265">
        <v>2.8235000000000001E-3</v>
      </c>
      <c r="I109" s="265">
        <v>1.9048718800000002E-3</v>
      </c>
      <c r="J109" s="265" t="s">
        <v>389</v>
      </c>
      <c r="K109" s="265" t="s">
        <v>323</v>
      </c>
      <c r="L109" s="264">
        <v>0.5</v>
      </c>
      <c r="M109" s="264">
        <v>365</v>
      </c>
      <c r="N109" s="264">
        <v>182.5</v>
      </c>
      <c r="O109" s="124">
        <v>2</v>
      </c>
      <c r="P109" s="124" t="str">
        <f>D109</f>
        <v>открытая стоянка</v>
      </c>
      <c r="Q109" s="124">
        <v>1</v>
      </c>
      <c r="R109" s="124">
        <f>VLOOKUP(E109,AG:AZ,13,0)</f>
        <v>5</v>
      </c>
      <c r="S109" s="103">
        <f>VLOOKUP(E109,ishod_source!A:X,24,0)</f>
        <v>1</v>
      </c>
      <c r="T109" s="150">
        <f>VLOOKUP(E109,AG:AR,10,0)</f>
        <v>0</v>
      </c>
      <c r="U109" s="123">
        <f>VLOOKUP(E109,AG:AR,9,0)</f>
        <v>0</v>
      </c>
      <c r="V109" s="106">
        <f>VLOOKUP(E109,AG:AZ,12,0)</f>
        <v>0</v>
      </c>
      <c r="W109" s="157">
        <f>VLOOKUP(E109,AG:AZ,17,0)</f>
        <v>1236113</v>
      </c>
      <c r="X109" s="157">
        <f>VLOOKUP(E109,AG:AZ,18,0)</f>
        <v>407875</v>
      </c>
      <c r="Y109" s="157">
        <f>VLOOKUP(E109,AG:AZ,19,0)</f>
        <v>1236113</v>
      </c>
      <c r="Z109" s="157">
        <f>VLOOKUP(E109,AG:AZ,20,0)</f>
        <v>407859</v>
      </c>
      <c r="AA109" s="106">
        <f>VLOOKUP(E109,AG:AR,11,0)</f>
        <v>12</v>
      </c>
      <c r="AB109" s="106">
        <f>VLOOKUP(E109,AG:AV,14,0)</f>
        <v>0</v>
      </c>
      <c r="AC109" s="106"/>
      <c r="AD109" s="106"/>
      <c r="AE109" s="103">
        <v>0</v>
      </c>
    </row>
    <row r="110" spans="1:31" ht="15.75" hidden="1" thickBot="1" x14ac:dyDescent="0.3">
      <c r="A110" s="124">
        <v>107</v>
      </c>
      <c r="B110" s="124">
        <f>VLOOKUP(E110,ishod_source!A:W,21,0)</f>
        <v>6</v>
      </c>
      <c r="C110" s="124" t="str">
        <f>VLOOKUP(E110,ishod_source!A:W,22,0)</f>
        <v>открытая стоянка</v>
      </c>
      <c r="D110" s="124" t="str">
        <f>VLOOKUP(E110,ishod_source!A:W,23,0)</f>
        <v>открытая стоянка</v>
      </c>
      <c r="E110" s="103">
        <v>6005</v>
      </c>
      <c r="F110" s="105" t="str">
        <f>VLOOKUP(E110,AG:AR,2,0)</f>
        <v>стоянка</v>
      </c>
      <c r="G110" s="262">
        <v>330</v>
      </c>
      <c r="H110" s="265">
        <v>9.6411111111111101E-4</v>
      </c>
      <c r="I110" s="265">
        <v>8.1592003999999977E-4</v>
      </c>
      <c r="J110" s="265" t="s">
        <v>389</v>
      </c>
      <c r="K110" s="265" t="s">
        <v>323</v>
      </c>
      <c r="L110" s="264">
        <v>0.5</v>
      </c>
      <c r="M110" s="264">
        <v>365</v>
      </c>
      <c r="N110" s="264">
        <v>182.5</v>
      </c>
      <c r="O110" s="124">
        <v>2</v>
      </c>
      <c r="P110" s="124" t="str">
        <f>D110</f>
        <v>открытая стоянка</v>
      </c>
      <c r="Q110" s="124">
        <v>1</v>
      </c>
      <c r="R110" s="124">
        <f>VLOOKUP(E110,AG:AZ,13,0)</f>
        <v>5</v>
      </c>
      <c r="S110" s="103">
        <f>VLOOKUP(E110,ishod_source!A:X,24,0)</f>
        <v>1</v>
      </c>
      <c r="T110" s="150">
        <f>VLOOKUP(E110,AG:AR,10,0)</f>
        <v>0</v>
      </c>
      <c r="U110" s="123">
        <f>VLOOKUP(E110,AG:AR,9,0)</f>
        <v>0</v>
      </c>
      <c r="V110" s="106">
        <f>VLOOKUP(E110,AG:AZ,12,0)</f>
        <v>0</v>
      </c>
      <c r="W110" s="157">
        <f>VLOOKUP(E110,AG:AZ,17,0)</f>
        <v>1236113</v>
      </c>
      <c r="X110" s="157">
        <f>VLOOKUP(E110,AG:AZ,18,0)</f>
        <v>407875</v>
      </c>
      <c r="Y110" s="157">
        <f>VLOOKUP(E110,AG:AZ,19,0)</f>
        <v>1236113</v>
      </c>
      <c r="Z110" s="157">
        <f>VLOOKUP(E110,AG:AZ,20,0)</f>
        <v>407859</v>
      </c>
      <c r="AA110" s="106">
        <f>VLOOKUP(E110,AG:AR,11,0)</f>
        <v>12</v>
      </c>
      <c r="AB110" s="106">
        <f>VLOOKUP(E110,AG:AV,14,0)</f>
        <v>0</v>
      </c>
      <c r="AC110" s="106"/>
      <c r="AD110" s="106"/>
      <c r="AE110" s="103">
        <v>0</v>
      </c>
    </row>
    <row r="111" spans="1:31" ht="15.75" hidden="1" thickBot="1" x14ac:dyDescent="0.3">
      <c r="A111" s="124">
        <v>108</v>
      </c>
      <c r="B111" s="124">
        <f>VLOOKUP(E111,ishod_source!A:W,21,0)</f>
        <v>6</v>
      </c>
      <c r="C111" s="124" t="str">
        <f>VLOOKUP(E111,ishod_source!A:W,22,0)</f>
        <v>открытая стоянка</v>
      </c>
      <c r="D111" s="124" t="str">
        <f>VLOOKUP(E111,ishod_source!A:W,23,0)</f>
        <v>открытая стоянка</v>
      </c>
      <c r="E111" s="103">
        <v>6005</v>
      </c>
      <c r="F111" s="105" t="str">
        <f>VLOOKUP(E111,AG:AR,2,0)</f>
        <v>стоянка</v>
      </c>
      <c r="G111" s="262">
        <v>337</v>
      </c>
      <c r="H111" s="265">
        <v>3.8026166666666673E-2</v>
      </c>
      <c r="I111" s="265">
        <v>2.8256899159999998E-2</v>
      </c>
      <c r="J111" s="265" t="s">
        <v>389</v>
      </c>
      <c r="K111" s="265" t="s">
        <v>323</v>
      </c>
      <c r="L111" s="264">
        <v>0.5</v>
      </c>
      <c r="M111" s="264">
        <v>365</v>
      </c>
      <c r="N111" s="264">
        <v>182.5</v>
      </c>
      <c r="O111" s="124">
        <v>2</v>
      </c>
      <c r="P111" s="124" t="str">
        <f>D111</f>
        <v>открытая стоянка</v>
      </c>
      <c r="Q111" s="124">
        <v>1</v>
      </c>
      <c r="R111" s="124">
        <f>VLOOKUP(E111,AG:AZ,13,0)</f>
        <v>5</v>
      </c>
      <c r="S111" s="103">
        <f>VLOOKUP(E111,ishod_source!A:X,24,0)</f>
        <v>1</v>
      </c>
      <c r="T111" s="150">
        <f>VLOOKUP(E111,AG:AR,10,0)</f>
        <v>0</v>
      </c>
      <c r="U111" s="123">
        <f>VLOOKUP(E111,AG:AR,9,0)</f>
        <v>0</v>
      </c>
      <c r="V111" s="106">
        <f>VLOOKUP(E111,AG:AZ,12,0)</f>
        <v>0</v>
      </c>
      <c r="W111" s="157">
        <f>VLOOKUP(E111,AG:AZ,17,0)</f>
        <v>1236113</v>
      </c>
      <c r="X111" s="157">
        <f>VLOOKUP(E111,AG:AZ,18,0)</f>
        <v>407875</v>
      </c>
      <c r="Y111" s="157">
        <f>VLOOKUP(E111,AG:AZ,19,0)</f>
        <v>1236113</v>
      </c>
      <c r="Z111" s="157">
        <f>VLOOKUP(E111,AG:AZ,20,0)</f>
        <v>407859</v>
      </c>
      <c r="AA111" s="106">
        <f>VLOOKUP(E111,AG:AR,11,0)</f>
        <v>12</v>
      </c>
      <c r="AB111" s="106">
        <f>VLOOKUP(E111,AG:AV,14,0)</f>
        <v>0</v>
      </c>
      <c r="AC111" s="106"/>
      <c r="AD111" s="106"/>
      <c r="AE111" s="103">
        <v>0</v>
      </c>
    </row>
    <row r="112" spans="1:31" ht="15.75" hidden="1" thickBot="1" x14ac:dyDescent="0.3">
      <c r="A112" s="124">
        <v>109</v>
      </c>
      <c r="B112" s="124">
        <f>VLOOKUP(E112,ishod_source!A:W,21,0)</f>
        <v>6</v>
      </c>
      <c r="C112" s="124" t="str">
        <f>VLOOKUP(E112,ishod_source!A:W,22,0)</f>
        <v>открытая стоянка</v>
      </c>
      <c r="D112" s="124" t="str">
        <f>VLOOKUP(E112,ishod_source!A:W,23,0)</f>
        <v>открытая стоянка</v>
      </c>
      <c r="E112" s="103">
        <v>6005</v>
      </c>
      <c r="F112" s="105" t="str">
        <f>VLOOKUP(E112,AG:AR,2,0)</f>
        <v>стоянка</v>
      </c>
      <c r="G112" s="262">
        <v>2732</v>
      </c>
      <c r="H112" s="265">
        <v>6.1584999999999999E-3</v>
      </c>
      <c r="I112" s="265">
        <v>4.6159734800000005E-3</v>
      </c>
      <c r="J112" s="265" t="s">
        <v>389</v>
      </c>
      <c r="K112" s="265" t="s">
        <v>323</v>
      </c>
      <c r="L112" s="264">
        <v>0.5</v>
      </c>
      <c r="M112" s="264">
        <v>365</v>
      </c>
      <c r="N112" s="264">
        <v>182.5</v>
      </c>
      <c r="O112" s="124">
        <v>2</v>
      </c>
      <c r="P112" s="124" t="str">
        <f>D112</f>
        <v>открытая стоянка</v>
      </c>
      <c r="Q112" s="124">
        <v>1</v>
      </c>
      <c r="R112" s="124">
        <f>VLOOKUP(E112,AG:AZ,13,0)</f>
        <v>5</v>
      </c>
      <c r="S112" s="103">
        <f>VLOOKUP(E112,ishod_source!A:X,24,0)</f>
        <v>1</v>
      </c>
      <c r="T112" s="150">
        <f>VLOOKUP(E112,AG:AR,10,0)</f>
        <v>0</v>
      </c>
      <c r="U112" s="123">
        <f>VLOOKUP(E112,AG:AR,9,0)</f>
        <v>0</v>
      </c>
      <c r="V112" s="106">
        <f>VLOOKUP(E112,AG:AZ,12,0)</f>
        <v>0</v>
      </c>
      <c r="W112" s="157">
        <f>VLOOKUP(E112,AG:AZ,17,0)</f>
        <v>1236113</v>
      </c>
      <c r="X112" s="157">
        <f>VLOOKUP(E112,AG:AZ,18,0)</f>
        <v>407875</v>
      </c>
      <c r="Y112" s="157">
        <f>VLOOKUP(E112,AG:AZ,19,0)</f>
        <v>1236113</v>
      </c>
      <c r="Z112" s="157">
        <f>VLOOKUP(E112,AG:AZ,20,0)</f>
        <v>407859</v>
      </c>
      <c r="AA112" s="106">
        <f>VLOOKUP(E112,AG:AR,11,0)</f>
        <v>12</v>
      </c>
      <c r="AB112" s="106">
        <f>VLOOKUP(E112,AG:AV,14,0)</f>
        <v>0</v>
      </c>
      <c r="AC112" s="106"/>
      <c r="AD112" s="106"/>
      <c r="AE112" s="103">
        <v>0</v>
      </c>
    </row>
    <row r="113" spans="1:31" ht="15.75" hidden="1" thickBot="1" x14ac:dyDescent="0.3">
      <c r="A113" s="124">
        <v>110</v>
      </c>
      <c r="B113" s="124">
        <f>VLOOKUP(E113,ishod_source!A:W,21,0)</f>
        <v>6</v>
      </c>
      <c r="C113" s="124" t="str">
        <f>VLOOKUP(E113,ishod_source!A:W,22,0)</f>
        <v>открытая стоянка</v>
      </c>
      <c r="D113" s="124" t="str">
        <f>VLOOKUP(E113,ishod_source!A:W,23,0)</f>
        <v>открытая стоянка</v>
      </c>
      <c r="E113" s="103">
        <v>6005</v>
      </c>
      <c r="F113" s="105" t="str">
        <f>VLOOKUP(E113,AG:AR,2,0)</f>
        <v>стоянка</v>
      </c>
      <c r="G113" s="262">
        <v>301</v>
      </c>
      <c r="H113" s="265">
        <v>9.1261111111111109E-3</v>
      </c>
      <c r="I113" s="265">
        <v>5.0987280000000012E-3</v>
      </c>
      <c r="J113" s="265" t="s">
        <v>390</v>
      </c>
      <c r="K113" s="265" t="s">
        <v>391</v>
      </c>
      <c r="L113" s="264">
        <v>0.5</v>
      </c>
      <c r="M113" s="264">
        <v>365</v>
      </c>
      <c r="N113" s="264">
        <v>182.5</v>
      </c>
      <c r="O113" s="124">
        <v>1</v>
      </c>
      <c r="P113" s="124" t="str">
        <f>D113</f>
        <v>открытая стоянка</v>
      </c>
      <c r="Q113" s="124">
        <v>1</v>
      </c>
      <c r="R113" s="124">
        <f>VLOOKUP(E113,AG:AZ,13,0)</f>
        <v>5</v>
      </c>
      <c r="S113" s="103">
        <f>VLOOKUP(E113,ishod_source!A:X,24,0)</f>
        <v>1</v>
      </c>
      <c r="T113" s="150">
        <f>VLOOKUP(E113,AG:AR,10,0)</f>
        <v>0</v>
      </c>
      <c r="U113" s="123">
        <f>VLOOKUP(E113,AG:AR,9,0)</f>
        <v>0</v>
      </c>
      <c r="V113" s="106">
        <f>VLOOKUP(E113,AG:AZ,12,0)</f>
        <v>0</v>
      </c>
      <c r="W113" s="157">
        <f>VLOOKUP(E113,AG:AZ,17,0)</f>
        <v>1236113</v>
      </c>
      <c r="X113" s="157">
        <f>VLOOKUP(E113,AG:AZ,18,0)</f>
        <v>407875</v>
      </c>
      <c r="Y113" s="157">
        <f>VLOOKUP(E113,AG:AZ,19,0)</f>
        <v>1236113</v>
      </c>
      <c r="Z113" s="157">
        <f>VLOOKUP(E113,AG:AZ,20,0)</f>
        <v>407859</v>
      </c>
      <c r="AA113" s="106">
        <f>VLOOKUP(E113,AG:AR,11,0)</f>
        <v>12</v>
      </c>
      <c r="AB113" s="106">
        <f>VLOOKUP(E113,AG:AV,14,0)</f>
        <v>0</v>
      </c>
      <c r="AC113" s="106"/>
      <c r="AD113" s="106"/>
      <c r="AE113" s="103">
        <v>0</v>
      </c>
    </row>
    <row r="114" spans="1:31" ht="15.75" hidden="1" thickBot="1" x14ac:dyDescent="0.3">
      <c r="A114" s="124">
        <v>111</v>
      </c>
      <c r="B114" s="124">
        <f>VLOOKUP(E114,ishod_source!A:W,21,0)</f>
        <v>6</v>
      </c>
      <c r="C114" s="124" t="str">
        <f>VLOOKUP(E114,ishod_source!A:W,22,0)</f>
        <v>открытая стоянка</v>
      </c>
      <c r="D114" s="124" t="str">
        <f>VLOOKUP(E114,ishod_source!A:W,23,0)</f>
        <v>открытая стоянка</v>
      </c>
      <c r="E114" s="103">
        <v>6005</v>
      </c>
      <c r="F114" s="105" t="str">
        <f>VLOOKUP(E114,AG:AR,2,0)</f>
        <v>стоянка</v>
      </c>
      <c r="G114" s="262">
        <v>304</v>
      </c>
      <c r="H114" s="265">
        <v>1.4829930555555555E-3</v>
      </c>
      <c r="I114" s="265">
        <v>8.2854329999999994E-4</v>
      </c>
      <c r="J114" s="265" t="s">
        <v>390</v>
      </c>
      <c r="K114" s="265" t="s">
        <v>391</v>
      </c>
      <c r="L114" s="264">
        <v>0.5</v>
      </c>
      <c r="M114" s="264">
        <v>365</v>
      </c>
      <c r="N114" s="264">
        <v>182.5</v>
      </c>
      <c r="O114" s="124">
        <v>1</v>
      </c>
      <c r="P114" s="124" t="str">
        <f>D114</f>
        <v>открытая стоянка</v>
      </c>
      <c r="Q114" s="124">
        <v>1</v>
      </c>
      <c r="R114" s="124">
        <f>VLOOKUP(E114,AG:AZ,13,0)</f>
        <v>5</v>
      </c>
      <c r="S114" s="103">
        <f>VLOOKUP(E114,ishod_source!A:X,24,0)</f>
        <v>1</v>
      </c>
      <c r="T114" s="150">
        <f>VLOOKUP(E114,AG:AR,10,0)</f>
        <v>0</v>
      </c>
      <c r="U114" s="123">
        <f>VLOOKUP(E114,AG:AR,9,0)</f>
        <v>0</v>
      </c>
      <c r="V114" s="106">
        <f>VLOOKUP(E114,AG:AZ,12,0)</f>
        <v>0</v>
      </c>
      <c r="W114" s="157">
        <f>VLOOKUP(E114,AG:AZ,17,0)</f>
        <v>1236113</v>
      </c>
      <c r="X114" s="157">
        <f>VLOOKUP(E114,AG:AZ,18,0)</f>
        <v>407875</v>
      </c>
      <c r="Y114" s="157">
        <f>VLOOKUP(E114,AG:AZ,19,0)</f>
        <v>1236113</v>
      </c>
      <c r="Z114" s="157">
        <f>VLOOKUP(E114,AG:AZ,20,0)</f>
        <v>407859</v>
      </c>
      <c r="AA114" s="106">
        <f>VLOOKUP(E114,AG:AR,11,0)</f>
        <v>12</v>
      </c>
      <c r="AB114" s="106">
        <f>VLOOKUP(E114,AG:AV,14,0)</f>
        <v>0</v>
      </c>
      <c r="AC114" s="106"/>
      <c r="AD114" s="106"/>
      <c r="AE114" s="103">
        <v>0</v>
      </c>
    </row>
    <row r="115" spans="1:31" ht="15.75" hidden="1" thickBot="1" x14ac:dyDescent="0.3">
      <c r="A115" s="124">
        <v>112</v>
      </c>
      <c r="B115" s="124">
        <f>VLOOKUP(E115,ishod_source!A:W,21,0)</f>
        <v>6</v>
      </c>
      <c r="C115" s="124" t="str">
        <f>VLOOKUP(E115,ishod_source!A:W,22,0)</f>
        <v>открытая стоянка</v>
      </c>
      <c r="D115" s="124" t="str">
        <f>VLOOKUP(E115,ishod_source!A:W,23,0)</f>
        <v>открытая стоянка</v>
      </c>
      <c r="E115" s="103">
        <v>6005</v>
      </c>
      <c r="F115" s="105" t="str">
        <f>VLOOKUP(E115,AG:AR,2,0)</f>
        <v>стоянка</v>
      </c>
      <c r="G115" s="262">
        <v>328</v>
      </c>
      <c r="H115" s="265">
        <v>9.020833333333333E-4</v>
      </c>
      <c r="I115" s="265">
        <v>4.4806725000000005E-4</v>
      </c>
      <c r="J115" s="265" t="s">
        <v>390</v>
      </c>
      <c r="K115" s="265" t="s">
        <v>391</v>
      </c>
      <c r="L115" s="264">
        <v>0.5</v>
      </c>
      <c r="M115" s="264">
        <v>365</v>
      </c>
      <c r="N115" s="264">
        <v>182.5</v>
      </c>
      <c r="O115" s="124">
        <v>1</v>
      </c>
      <c r="P115" s="124" t="str">
        <f>D115</f>
        <v>открытая стоянка</v>
      </c>
      <c r="Q115" s="124">
        <v>1</v>
      </c>
      <c r="R115" s="124">
        <f>VLOOKUP(E115,AG:AZ,13,0)</f>
        <v>5</v>
      </c>
      <c r="S115" s="103">
        <f>VLOOKUP(E115,ishod_source!A:X,24,0)</f>
        <v>1</v>
      </c>
      <c r="T115" s="150">
        <f>VLOOKUP(E115,AG:AR,10,0)</f>
        <v>0</v>
      </c>
      <c r="U115" s="123">
        <f>VLOOKUP(E115,AG:AR,9,0)</f>
        <v>0</v>
      </c>
      <c r="V115" s="106">
        <f>VLOOKUP(E115,AG:AZ,12,0)</f>
        <v>0</v>
      </c>
      <c r="W115" s="157">
        <f>VLOOKUP(E115,AG:AZ,17,0)</f>
        <v>1236113</v>
      </c>
      <c r="X115" s="157">
        <f>VLOOKUP(E115,AG:AZ,18,0)</f>
        <v>407875</v>
      </c>
      <c r="Y115" s="157">
        <f>VLOOKUP(E115,AG:AZ,19,0)</f>
        <v>1236113</v>
      </c>
      <c r="Z115" s="157">
        <f>VLOOKUP(E115,AG:AZ,20,0)</f>
        <v>407859</v>
      </c>
      <c r="AA115" s="106">
        <f>VLOOKUP(E115,AG:AR,11,0)</f>
        <v>12</v>
      </c>
      <c r="AB115" s="106">
        <f>VLOOKUP(E115,AG:AV,14,0)</f>
        <v>0</v>
      </c>
      <c r="AC115" s="106"/>
      <c r="AD115" s="106"/>
      <c r="AE115" s="103">
        <v>0</v>
      </c>
    </row>
    <row r="116" spans="1:31" ht="15.75" hidden="1" thickBot="1" x14ac:dyDescent="0.3">
      <c r="A116" s="124">
        <v>113</v>
      </c>
      <c r="B116" s="124">
        <f>VLOOKUP(E116,ishod_source!A:W,21,0)</f>
        <v>6</v>
      </c>
      <c r="C116" s="124" t="str">
        <f>VLOOKUP(E116,ishod_source!A:W,22,0)</f>
        <v>открытая стоянка</v>
      </c>
      <c r="D116" s="124" t="str">
        <f>VLOOKUP(E116,ishod_source!A:W,23,0)</f>
        <v>открытая стоянка</v>
      </c>
      <c r="E116" s="103">
        <v>6005</v>
      </c>
      <c r="F116" s="105" t="str">
        <f>VLOOKUP(E116,AG:AR,2,0)</f>
        <v>стоянка</v>
      </c>
      <c r="G116" s="262">
        <v>330</v>
      </c>
      <c r="H116" s="265">
        <v>7.8737499999999999E-4</v>
      </c>
      <c r="I116" s="265">
        <v>4.8260944499999996E-4</v>
      </c>
      <c r="J116" s="265" t="s">
        <v>390</v>
      </c>
      <c r="K116" s="265" t="s">
        <v>391</v>
      </c>
      <c r="L116" s="264">
        <v>0.5</v>
      </c>
      <c r="M116" s="264">
        <v>365</v>
      </c>
      <c r="N116" s="264">
        <v>182.5</v>
      </c>
      <c r="O116" s="124">
        <v>1</v>
      </c>
      <c r="P116" s="124" t="str">
        <f>D116</f>
        <v>открытая стоянка</v>
      </c>
      <c r="Q116" s="124">
        <v>1</v>
      </c>
      <c r="R116" s="124">
        <f>VLOOKUP(E116,AG:AZ,13,0)</f>
        <v>5</v>
      </c>
      <c r="S116" s="103">
        <f>VLOOKUP(E116,ishod_source!A:X,24,0)</f>
        <v>1</v>
      </c>
      <c r="T116" s="150">
        <f>VLOOKUP(E116,AG:AR,10,0)</f>
        <v>0</v>
      </c>
      <c r="U116" s="123">
        <f>VLOOKUP(E116,AG:AR,9,0)</f>
        <v>0</v>
      </c>
      <c r="V116" s="106">
        <f>VLOOKUP(E116,AG:AZ,12,0)</f>
        <v>0</v>
      </c>
      <c r="W116" s="157">
        <f>VLOOKUP(E116,AG:AZ,17,0)</f>
        <v>1236113</v>
      </c>
      <c r="X116" s="157">
        <f>VLOOKUP(E116,AG:AZ,18,0)</f>
        <v>407875</v>
      </c>
      <c r="Y116" s="157">
        <f>VLOOKUP(E116,AG:AZ,19,0)</f>
        <v>1236113</v>
      </c>
      <c r="Z116" s="157">
        <f>VLOOKUP(E116,AG:AZ,20,0)</f>
        <v>407859</v>
      </c>
      <c r="AA116" s="106">
        <f>VLOOKUP(E116,AG:AR,11,0)</f>
        <v>12</v>
      </c>
      <c r="AB116" s="106">
        <f>VLOOKUP(E116,AG:AV,14,0)</f>
        <v>0</v>
      </c>
      <c r="AC116" s="106"/>
      <c r="AD116" s="106"/>
      <c r="AE116" s="103">
        <v>0</v>
      </c>
    </row>
    <row r="117" spans="1:31" ht="15.75" hidden="1" thickBot="1" x14ac:dyDescent="0.3">
      <c r="A117" s="124">
        <v>114</v>
      </c>
      <c r="B117" s="124">
        <f>VLOOKUP(E117,ishod_source!A:W,21,0)</f>
        <v>6</v>
      </c>
      <c r="C117" s="124" t="str">
        <f>VLOOKUP(E117,ishod_source!A:W,22,0)</f>
        <v>открытая стоянка</v>
      </c>
      <c r="D117" s="124" t="str">
        <f>VLOOKUP(E117,ishod_source!A:W,23,0)</f>
        <v>открытая стоянка</v>
      </c>
      <c r="E117" s="103">
        <v>6005</v>
      </c>
      <c r="F117" s="105" t="str">
        <f>VLOOKUP(E117,AG:AR,2,0)</f>
        <v>стоянка</v>
      </c>
      <c r="G117" s="262">
        <v>337</v>
      </c>
      <c r="H117" s="265">
        <v>4.6399861111111114E-2</v>
      </c>
      <c r="I117" s="265">
        <v>1.996313E-3</v>
      </c>
      <c r="J117" s="265" t="s">
        <v>390</v>
      </c>
      <c r="K117" s="265" t="s">
        <v>391</v>
      </c>
      <c r="L117" s="264">
        <v>0.5</v>
      </c>
      <c r="M117" s="264">
        <v>365</v>
      </c>
      <c r="N117" s="264">
        <v>182.5</v>
      </c>
      <c r="O117" s="124">
        <v>1</v>
      </c>
      <c r="P117" s="124" t="str">
        <f>D117</f>
        <v>открытая стоянка</v>
      </c>
      <c r="Q117" s="124">
        <v>1</v>
      </c>
      <c r="R117" s="124">
        <f>VLOOKUP(E117,AG:AZ,13,0)</f>
        <v>5</v>
      </c>
      <c r="S117" s="103">
        <f>VLOOKUP(E117,ishod_source!A:X,24,0)</f>
        <v>1</v>
      </c>
      <c r="T117" s="150">
        <f>VLOOKUP(E117,AG:AR,10,0)</f>
        <v>0</v>
      </c>
      <c r="U117" s="123">
        <f>VLOOKUP(E117,AG:AR,9,0)</f>
        <v>0</v>
      </c>
      <c r="V117" s="106">
        <f>VLOOKUP(E117,AG:AZ,12,0)</f>
        <v>0</v>
      </c>
      <c r="W117" s="157">
        <f>VLOOKUP(E117,AG:AZ,17,0)</f>
        <v>1236113</v>
      </c>
      <c r="X117" s="157">
        <f>VLOOKUP(E117,AG:AZ,18,0)</f>
        <v>407875</v>
      </c>
      <c r="Y117" s="157">
        <f>VLOOKUP(E117,AG:AZ,19,0)</f>
        <v>1236113</v>
      </c>
      <c r="Z117" s="157">
        <f>VLOOKUP(E117,AG:AZ,20,0)</f>
        <v>407859</v>
      </c>
      <c r="AA117" s="106">
        <f>VLOOKUP(E117,AG:AR,11,0)</f>
        <v>12</v>
      </c>
      <c r="AB117" s="106">
        <f>VLOOKUP(E117,AG:AV,14,0)</f>
        <v>0</v>
      </c>
      <c r="AC117" s="106"/>
      <c r="AD117" s="106"/>
      <c r="AE117" s="103">
        <v>0</v>
      </c>
    </row>
    <row r="118" spans="1:31" ht="15.75" hidden="1" thickBot="1" x14ac:dyDescent="0.3">
      <c r="A118" s="124">
        <v>115</v>
      </c>
      <c r="B118" s="124">
        <f>VLOOKUP(E118,ishod_source!A:W,21,0)</f>
        <v>6</v>
      </c>
      <c r="C118" s="124" t="str">
        <f>VLOOKUP(E118,ishod_source!A:W,22,0)</f>
        <v>открытая стоянка</v>
      </c>
      <c r="D118" s="124" t="str">
        <f>VLOOKUP(E118,ishod_source!A:W,23,0)</f>
        <v>открытая стоянка</v>
      </c>
      <c r="E118" s="103">
        <v>6005</v>
      </c>
      <c r="F118" s="105" t="str">
        <f>VLOOKUP(E118,AG:AR,2,0)</f>
        <v>стоянка</v>
      </c>
      <c r="G118" s="262">
        <v>2732</v>
      </c>
      <c r="H118" s="265">
        <v>6.2415277777777781E-3</v>
      </c>
      <c r="I118" s="265">
        <v>3.2656795500000005E-3</v>
      </c>
      <c r="J118" s="265" t="s">
        <v>390</v>
      </c>
      <c r="K118" s="265" t="s">
        <v>391</v>
      </c>
      <c r="L118" s="264">
        <v>0.5</v>
      </c>
      <c r="M118" s="264">
        <v>365</v>
      </c>
      <c r="N118" s="264">
        <v>182.5</v>
      </c>
      <c r="O118" s="124">
        <v>1</v>
      </c>
      <c r="P118" s="124" t="str">
        <f>D118</f>
        <v>открытая стоянка</v>
      </c>
      <c r="Q118" s="124">
        <v>1</v>
      </c>
      <c r="R118" s="124">
        <f>VLOOKUP(E118,AG:AZ,13,0)</f>
        <v>5</v>
      </c>
      <c r="S118" s="103">
        <f>VLOOKUP(E118,ishod_source!A:X,24,0)</f>
        <v>1</v>
      </c>
      <c r="T118" s="150">
        <f>VLOOKUP(E118,AG:AR,10,0)</f>
        <v>0</v>
      </c>
      <c r="U118" s="123">
        <f>VLOOKUP(E118,AG:AR,9,0)</f>
        <v>0</v>
      </c>
      <c r="V118" s="106">
        <f>VLOOKUP(E118,AG:AZ,12,0)</f>
        <v>0</v>
      </c>
      <c r="W118" s="157">
        <f>VLOOKUP(E118,AG:AZ,17,0)</f>
        <v>1236113</v>
      </c>
      <c r="X118" s="157">
        <f>VLOOKUP(E118,AG:AZ,18,0)</f>
        <v>407875</v>
      </c>
      <c r="Y118" s="157">
        <f>VLOOKUP(E118,AG:AZ,19,0)</f>
        <v>1236113</v>
      </c>
      <c r="Z118" s="157">
        <f>VLOOKUP(E118,AG:AZ,20,0)</f>
        <v>407859</v>
      </c>
      <c r="AA118" s="106">
        <f>VLOOKUP(E118,AG:AR,11,0)</f>
        <v>12</v>
      </c>
      <c r="AB118" s="106">
        <f>VLOOKUP(E118,AG:AV,14,0)</f>
        <v>0</v>
      </c>
      <c r="AC118" s="106"/>
      <c r="AD118" s="106"/>
      <c r="AE118" s="103">
        <v>0</v>
      </c>
    </row>
    <row r="119" spans="1:31" ht="15.75" hidden="1" thickBot="1" x14ac:dyDescent="0.3">
      <c r="A119" s="124">
        <v>116</v>
      </c>
      <c r="B119" s="124">
        <f>VLOOKUP(E119,ishod_source!A:W,21,0)</f>
        <v>6</v>
      </c>
      <c r="C119" s="124" t="str">
        <f>VLOOKUP(E119,ishod_source!A:W,22,0)</f>
        <v>открытая стоянка</v>
      </c>
      <c r="D119" s="124" t="str">
        <f>VLOOKUP(E119,ishod_source!A:W,23,0)</f>
        <v>открытая стоянка</v>
      </c>
      <c r="E119" s="103">
        <v>6005</v>
      </c>
      <c r="F119" s="105" t="str">
        <f>VLOOKUP(E119,AG:AR,2,0)</f>
        <v>стоянка</v>
      </c>
      <c r="G119" s="262">
        <v>301</v>
      </c>
      <c r="H119" s="265">
        <v>9.1244444444444454E-3</v>
      </c>
      <c r="I119" s="265">
        <v>1.5283007999999999E-2</v>
      </c>
      <c r="J119" s="265" t="s">
        <v>392</v>
      </c>
      <c r="K119" s="265" t="s">
        <v>320</v>
      </c>
      <c r="L119" s="264">
        <v>0.5</v>
      </c>
      <c r="M119" s="264">
        <v>365</v>
      </c>
      <c r="N119" s="264">
        <v>182.5</v>
      </c>
      <c r="O119" s="124">
        <v>3</v>
      </c>
      <c r="P119" s="124" t="str">
        <f>D119</f>
        <v>открытая стоянка</v>
      </c>
      <c r="Q119" s="124">
        <v>1</v>
      </c>
      <c r="R119" s="124">
        <f>VLOOKUP(E119,AG:AZ,13,0)</f>
        <v>5</v>
      </c>
      <c r="S119" s="103">
        <f>VLOOKUP(E119,ishod_source!A:X,24,0)</f>
        <v>1</v>
      </c>
      <c r="T119" s="150">
        <f>VLOOKUP(E119,AG:AR,10,0)</f>
        <v>0</v>
      </c>
      <c r="U119" s="123">
        <f>VLOOKUP(E119,AG:AR,9,0)</f>
        <v>0</v>
      </c>
      <c r="V119" s="106">
        <f>VLOOKUP(E119,AG:AZ,12,0)</f>
        <v>0</v>
      </c>
      <c r="W119" s="157">
        <f>VLOOKUP(E119,AG:AZ,17,0)</f>
        <v>1236113</v>
      </c>
      <c r="X119" s="157">
        <f>VLOOKUP(E119,AG:AZ,18,0)</f>
        <v>407875</v>
      </c>
      <c r="Y119" s="157">
        <f>VLOOKUP(E119,AG:AZ,19,0)</f>
        <v>1236113</v>
      </c>
      <c r="Z119" s="157">
        <f>VLOOKUP(E119,AG:AZ,20,0)</f>
        <v>407859</v>
      </c>
      <c r="AA119" s="106">
        <f>VLOOKUP(E119,AG:AR,11,0)</f>
        <v>12</v>
      </c>
      <c r="AB119" s="106">
        <f>VLOOKUP(E119,AG:AV,14,0)</f>
        <v>0</v>
      </c>
      <c r="AC119" s="106"/>
      <c r="AD119" s="106"/>
      <c r="AE119" s="103">
        <v>0</v>
      </c>
    </row>
    <row r="120" spans="1:31" ht="15.75" hidden="1" thickBot="1" x14ac:dyDescent="0.3">
      <c r="A120" s="124">
        <v>117</v>
      </c>
      <c r="B120" s="124">
        <f>VLOOKUP(E120,ishod_source!A:W,21,0)</f>
        <v>6</v>
      </c>
      <c r="C120" s="124" t="str">
        <f>VLOOKUP(E120,ishod_source!A:W,22,0)</f>
        <v>открытая стоянка</v>
      </c>
      <c r="D120" s="124" t="str">
        <f>VLOOKUP(E120,ishod_source!A:W,23,0)</f>
        <v>открытая стоянка</v>
      </c>
      <c r="E120" s="103">
        <v>6005</v>
      </c>
      <c r="F120" s="105" t="str">
        <f>VLOOKUP(E120,AG:AR,2,0)</f>
        <v>стоянка</v>
      </c>
      <c r="G120" s="262">
        <v>304</v>
      </c>
      <c r="H120" s="265">
        <v>1.4827222222222223E-3</v>
      </c>
      <c r="I120" s="265">
        <v>2.4834888000000005E-3</v>
      </c>
      <c r="J120" s="265" t="s">
        <v>392</v>
      </c>
      <c r="K120" s="265" t="s">
        <v>320</v>
      </c>
      <c r="L120" s="264">
        <v>0.5</v>
      </c>
      <c r="M120" s="264">
        <v>365</v>
      </c>
      <c r="N120" s="264">
        <v>182.5</v>
      </c>
      <c r="O120" s="124">
        <v>3</v>
      </c>
      <c r="P120" s="124" t="str">
        <f>D120</f>
        <v>открытая стоянка</v>
      </c>
      <c r="Q120" s="124">
        <v>1</v>
      </c>
      <c r="R120" s="124">
        <f>VLOOKUP(E120,AG:AZ,13,0)</f>
        <v>5</v>
      </c>
      <c r="S120" s="103">
        <f>VLOOKUP(E120,ishod_source!A:X,24,0)</f>
        <v>1</v>
      </c>
      <c r="T120" s="150">
        <f>VLOOKUP(E120,AG:AR,10,0)</f>
        <v>0</v>
      </c>
      <c r="U120" s="123">
        <f>VLOOKUP(E120,AG:AR,9,0)</f>
        <v>0</v>
      </c>
      <c r="V120" s="106">
        <f>VLOOKUP(E120,AG:AZ,12,0)</f>
        <v>0</v>
      </c>
      <c r="W120" s="157">
        <f>VLOOKUP(E120,AG:AZ,17,0)</f>
        <v>1236113</v>
      </c>
      <c r="X120" s="157">
        <f>VLOOKUP(E120,AG:AZ,18,0)</f>
        <v>407875</v>
      </c>
      <c r="Y120" s="157">
        <f>VLOOKUP(E120,AG:AZ,19,0)</f>
        <v>1236113</v>
      </c>
      <c r="Z120" s="157">
        <f>VLOOKUP(E120,AG:AZ,20,0)</f>
        <v>407859</v>
      </c>
      <c r="AA120" s="106">
        <f>VLOOKUP(E120,AG:AR,11,0)</f>
        <v>12</v>
      </c>
      <c r="AB120" s="106">
        <f>VLOOKUP(E120,AG:AV,14,0)</f>
        <v>0</v>
      </c>
      <c r="AC120" s="106"/>
      <c r="AD120" s="106"/>
      <c r="AE120" s="103">
        <v>0</v>
      </c>
    </row>
    <row r="121" spans="1:31" ht="15.75" hidden="1" thickBot="1" x14ac:dyDescent="0.3">
      <c r="A121" s="124">
        <v>118</v>
      </c>
      <c r="B121" s="124">
        <f>VLOOKUP(E121,ishod_source!A:W,21,0)</f>
        <v>6</v>
      </c>
      <c r="C121" s="124" t="str">
        <f>VLOOKUP(E121,ishod_source!A:W,22,0)</f>
        <v>открытая стоянка</v>
      </c>
      <c r="D121" s="124" t="str">
        <f>VLOOKUP(E121,ishod_source!A:W,23,0)</f>
        <v>открытая стоянка</v>
      </c>
      <c r="E121" s="103">
        <v>6005</v>
      </c>
      <c r="F121" s="105" t="str">
        <f>VLOOKUP(E121,AG:AR,2,0)</f>
        <v>стоянка</v>
      </c>
      <c r="G121" s="262">
        <v>328</v>
      </c>
      <c r="H121" s="265">
        <v>9.0166666666666672E-4</v>
      </c>
      <c r="I121" s="265">
        <v>1.3409487E-3</v>
      </c>
      <c r="J121" s="265" t="s">
        <v>392</v>
      </c>
      <c r="K121" s="265" t="s">
        <v>320</v>
      </c>
      <c r="L121" s="264">
        <v>0.5</v>
      </c>
      <c r="M121" s="264">
        <v>365</v>
      </c>
      <c r="N121" s="264">
        <v>182.5</v>
      </c>
      <c r="O121" s="124">
        <v>3</v>
      </c>
      <c r="P121" s="124" t="str">
        <f>D121</f>
        <v>открытая стоянка</v>
      </c>
      <c r="Q121" s="124">
        <v>1</v>
      </c>
      <c r="R121" s="124">
        <f>VLOOKUP(E121,AG:AZ,13,0)</f>
        <v>5</v>
      </c>
      <c r="S121" s="103">
        <f>VLOOKUP(E121,ishod_source!A:X,24,0)</f>
        <v>1</v>
      </c>
      <c r="T121" s="150">
        <f>VLOOKUP(E121,AG:AR,10,0)</f>
        <v>0</v>
      </c>
      <c r="U121" s="123">
        <f>VLOOKUP(E121,AG:AR,9,0)</f>
        <v>0</v>
      </c>
      <c r="V121" s="106">
        <f>VLOOKUP(E121,AG:AZ,12,0)</f>
        <v>0</v>
      </c>
      <c r="W121" s="157">
        <f>VLOOKUP(E121,AG:AZ,17,0)</f>
        <v>1236113</v>
      </c>
      <c r="X121" s="157">
        <f>VLOOKUP(E121,AG:AZ,18,0)</f>
        <v>407875</v>
      </c>
      <c r="Y121" s="157">
        <f>VLOOKUP(E121,AG:AZ,19,0)</f>
        <v>1236113</v>
      </c>
      <c r="Z121" s="157">
        <f>VLOOKUP(E121,AG:AZ,20,0)</f>
        <v>407859</v>
      </c>
      <c r="AA121" s="106">
        <f>VLOOKUP(E121,AG:AR,11,0)</f>
        <v>12</v>
      </c>
      <c r="AB121" s="106">
        <f>VLOOKUP(E121,AG:AV,14,0)</f>
        <v>0</v>
      </c>
      <c r="AC121" s="106"/>
      <c r="AD121" s="106"/>
      <c r="AE121" s="103">
        <v>0</v>
      </c>
    </row>
    <row r="122" spans="1:31" ht="15.75" hidden="1" thickBot="1" x14ac:dyDescent="0.3">
      <c r="A122" s="124">
        <v>119</v>
      </c>
      <c r="B122" s="124">
        <f>VLOOKUP(E122,ishod_source!A:W,21,0)</f>
        <v>6</v>
      </c>
      <c r="C122" s="124" t="str">
        <f>VLOOKUP(E122,ishod_source!A:W,22,0)</f>
        <v>открытая стоянка</v>
      </c>
      <c r="D122" s="124" t="str">
        <f>VLOOKUP(E122,ishod_source!A:W,23,0)</f>
        <v>открытая стоянка</v>
      </c>
      <c r="E122" s="103">
        <v>6005</v>
      </c>
      <c r="F122" s="105" t="str">
        <f>VLOOKUP(E122,AG:AR,2,0)</f>
        <v>стоянка</v>
      </c>
      <c r="G122" s="262">
        <v>330</v>
      </c>
      <c r="H122" s="265">
        <v>7.8612500000000015E-4</v>
      </c>
      <c r="I122" s="265">
        <v>1.439470485E-3</v>
      </c>
      <c r="J122" s="265" t="s">
        <v>392</v>
      </c>
      <c r="K122" s="265" t="s">
        <v>320</v>
      </c>
      <c r="L122" s="264">
        <v>0.5</v>
      </c>
      <c r="M122" s="264">
        <v>365</v>
      </c>
      <c r="N122" s="264">
        <v>182.5</v>
      </c>
      <c r="O122" s="124">
        <v>3</v>
      </c>
      <c r="P122" s="124" t="str">
        <f>D122</f>
        <v>открытая стоянка</v>
      </c>
      <c r="Q122" s="124">
        <v>1</v>
      </c>
      <c r="R122" s="124">
        <f>VLOOKUP(E122,AG:AZ,13,0)</f>
        <v>5</v>
      </c>
      <c r="S122" s="103">
        <f>VLOOKUP(E122,ishod_source!A:X,24,0)</f>
        <v>1</v>
      </c>
      <c r="T122" s="150">
        <f>VLOOKUP(E122,AG:AR,10,0)</f>
        <v>0</v>
      </c>
      <c r="U122" s="123">
        <f>VLOOKUP(E122,AG:AR,9,0)</f>
        <v>0</v>
      </c>
      <c r="V122" s="106">
        <f>VLOOKUP(E122,AG:AZ,12,0)</f>
        <v>0</v>
      </c>
      <c r="W122" s="157">
        <f>VLOOKUP(E122,AG:AZ,17,0)</f>
        <v>1236113</v>
      </c>
      <c r="X122" s="157">
        <f>VLOOKUP(E122,AG:AZ,18,0)</f>
        <v>407875</v>
      </c>
      <c r="Y122" s="157">
        <f>VLOOKUP(E122,AG:AZ,19,0)</f>
        <v>1236113</v>
      </c>
      <c r="Z122" s="157">
        <f>VLOOKUP(E122,AG:AZ,20,0)</f>
        <v>407859</v>
      </c>
      <c r="AA122" s="106">
        <f>VLOOKUP(E122,AG:AR,11,0)</f>
        <v>12</v>
      </c>
      <c r="AB122" s="106">
        <f>VLOOKUP(E122,AG:AV,14,0)</f>
        <v>0</v>
      </c>
      <c r="AC122" s="106"/>
      <c r="AD122" s="106"/>
      <c r="AE122" s="103">
        <v>0</v>
      </c>
    </row>
    <row r="123" spans="1:31" ht="15.75" hidden="1" thickBot="1" x14ac:dyDescent="0.3">
      <c r="A123" s="124">
        <v>120</v>
      </c>
      <c r="B123" s="124">
        <f>VLOOKUP(E123,ishod_source!A:W,21,0)</f>
        <v>6</v>
      </c>
      <c r="C123" s="124" t="str">
        <f>VLOOKUP(E123,ishod_source!A:W,22,0)</f>
        <v>открытая стоянка</v>
      </c>
      <c r="D123" s="124" t="str">
        <f>VLOOKUP(E123,ishod_source!A:W,23,0)</f>
        <v>открытая стоянка</v>
      </c>
      <c r="E123" s="103">
        <v>6005</v>
      </c>
      <c r="F123" s="105" t="str">
        <f>VLOOKUP(E123,AG:AR,2,0)</f>
        <v>стоянка</v>
      </c>
      <c r="G123" s="262">
        <v>337</v>
      </c>
      <c r="H123" s="265">
        <v>4.6391944444444444E-2</v>
      </c>
      <c r="I123" s="265">
        <v>1.996313E-3</v>
      </c>
      <c r="J123" s="265" t="s">
        <v>392</v>
      </c>
      <c r="K123" s="265" t="s">
        <v>320</v>
      </c>
      <c r="L123" s="264">
        <v>0.5</v>
      </c>
      <c r="M123" s="264">
        <v>365</v>
      </c>
      <c r="N123" s="264">
        <v>182.5</v>
      </c>
      <c r="O123" s="124">
        <v>3</v>
      </c>
      <c r="P123" s="124" t="str">
        <f>D123</f>
        <v>открытая стоянка</v>
      </c>
      <c r="Q123" s="124">
        <v>1</v>
      </c>
      <c r="R123" s="124">
        <f>VLOOKUP(E123,AG:AZ,13,0)</f>
        <v>5</v>
      </c>
      <c r="S123" s="103">
        <f>VLOOKUP(E123,ishod_source!A:X,24,0)</f>
        <v>1</v>
      </c>
      <c r="T123" s="150">
        <f>VLOOKUP(E123,AG:AR,10,0)</f>
        <v>0</v>
      </c>
      <c r="U123" s="123">
        <f>VLOOKUP(E123,AG:AR,9,0)</f>
        <v>0</v>
      </c>
      <c r="V123" s="106">
        <f>VLOOKUP(E123,AG:AZ,12,0)</f>
        <v>0</v>
      </c>
      <c r="W123" s="157">
        <f>VLOOKUP(E123,AG:AZ,17,0)</f>
        <v>1236113</v>
      </c>
      <c r="X123" s="157">
        <f>VLOOKUP(E123,AG:AZ,18,0)</f>
        <v>407875</v>
      </c>
      <c r="Y123" s="157">
        <f>VLOOKUP(E123,AG:AZ,19,0)</f>
        <v>1236113</v>
      </c>
      <c r="Z123" s="157">
        <f>VLOOKUP(E123,AG:AZ,20,0)</f>
        <v>407859</v>
      </c>
      <c r="AA123" s="106">
        <f>VLOOKUP(E123,AG:AR,11,0)</f>
        <v>12</v>
      </c>
      <c r="AB123" s="106">
        <f>VLOOKUP(E123,AG:AV,14,0)</f>
        <v>0</v>
      </c>
      <c r="AC123" s="106"/>
      <c r="AD123" s="106"/>
      <c r="AE123" s="103">
        <v>0</v>
      </c>
    </row>
    <row r="124" spans="1:31" ht="15.75" hidden="1" thickBot="1" x14ac:dyDescent="0.3">
      <c r="A124" s="124">
        <v>121</v>
      </c>
      <c r="B124" s="124">
        <f>VLOOKUP(E124,ishod_source!A:W,21,0)</f>
        <v>6</v>
      </c>
      <c r="C124" s="124" t="str">
        <f>VLOOKUP(E124,ishod_source!A:W,22,0)</f>
        <v>открытая стоянка</v>
      </c>
      <c r="D124" s="124" t="str">
        <f>VLOOKUP(E124,ishod_source!A:W,23,0)</f>
        <v>открытая стоянка</v>
      </c>
      <c r="E124" s="103">
        <v>6005</v>
      </c>
      <c r="F124" s="105" t="str">
        <f>VLOOKUP(E124,AG:AR,2,0)</f>
        <v>стоянка</v>
      </c>
      <c r="G124" s="262">
        <v>2732</v>
      </c>
      <c r="H124" s="265">
        <v>6.2411111111111113E-3</v>
      </c>
      <c r="I124" s="265">
        <v>9.7937856000000004E-3</v>
      </c>
      <c r="J124" s="265" t="s">
        <v>392</v>
      </c>
      <c r="K124" s="265" t="s">
        <v>320</v>
      </c>
      <c r="L124" s="264">
        <v>0.5</v>
      </c>
      <c r="M124" s="264">
        <v>365</v>
      </c>
      <c r="N124" s="264">
        <v>182.5</v>
      </c>
      <c r="O124" s="124">
        <v>3</v>
      </c>
      <c r="P124" s="124" t="str">
        <f>D124</f>
        <v>открытая стоянка</v>
      </c>
      <c r="Q124" s="124">
        <v>1</v>
      </c>
      <c r="R124" s="124">
        <f>VLOOKUP(E124,AG:AZ,13,0)</f>
        <v>5</v>
      </c>
      <c r="S124" s="103">
        <f>VLOOKUP(E124,ishod_source!A:X,24,0)</f>
        <v>1</v>
      </c>
      <c r="T124" s="150">
        <f>VLOOKUP(E124,AG:AR,10,0)</f>
        <v>0</v>
      </c>
      <c r="U124" s="123">
        <f>VLOOKUP(E124,AG:AR,9,0)</f>
        <v>0</v>
      </c>
      <c r="V124" s="106">
        <f>VLOOKUP(E124,AG:AZ,12,0)</f>
        <v>0</v>
      </c>
      <c r="W124" s="157">
        <f>VLOOKUP(E124,AG:AZ,17,0)</f>
        <v>1236113</v>
      </c>
      <c r="X124" s="157">
        <f>VLOOKUP(E124,AG:AZ,18,0)</f>
        <v>407875</v>
      </c>
      <c r="Y124" s="157">
        <f>VLOOKUP(E124,AG:AZ,19,0)</f>
        <v>1236113</v>
      </c>
      <c r="Z124" s="157">
        <f>VLOOKUP(E124,AG:AZ,20,0)</f>
        <v>407859</v>
      </c>
      <c r="AA124" s="106">
        <f>VLOOKUP(E124,AG:AR,11,0)</f>
        <v>12</v>
      </c>
      <c r="AB124" s="106">
        <f>VLOOKUP(E124,AG:AV,14,0)</f>
        <v>0</v>
      </c>
      <c r="AC124" s="106"/>
      <c r="AD124" s="106"/>
      <c r="AE124" s="103">
        <v>0</v>
      </c>
    </row>
    <row r="125" spans="1:31" ht="15.75" hidden="1" thickBot="1" x14ac:dyDescent="0.3">
      <c r="A125" s="124">
        <v>122</v>
      </c>
      <c r="B125" s="124">
        <f>VLOOKUP(E125,ishod_source!A:W,21,0)</f>
        <v>6</v>
      </c>
      <c r="C125" s="124" t="str">
        <f>VLOOKUP(E125,ishod_source!A:W,22,0)</f>
        <v>открытая стоянка</v>
      </c>
      <c r="D125" s="124" t="str">
        <f>VLOOKUP(E125,ishod_source!A:W,23,0)</f>
        <v>открытая стоянка</v>
      </c>
      <c r="E125" s="103">
        <v>6005</v>
      </c>
      <c r="F125" s="105" t="str">
        <f>VLOOKUP(E125,AG:AR,2,0)</f>
        <v>стоянка</v>
      </c>
      <c r="G125" s="262">
        <v>301</v>
      </c>
      <c r="H125" s="265">
        <v>4.2707777777777779E-3</v>
      </c>
      <c r="I125" s="265">
        <v>5.0366112000000008E-3</v>
      </c>
      <c r="J125" s="265" t="s">
        <v>393</v>
      </c>
      <c r="K125" s="265" t="s">
        <v>322</v>
      </c>
      <c r="L125" s="264">
        <v>0.5</v>
      </c>
      <c r="M125" s="264">
        <v>365</v>
      </c>
      <c r="N125" s="264">
        <v>182.5</v>
      </c>
      <c r="O125" s="124">
        <v>2</v>
      </c>
      <c r="P125" s="124" t="str">
        <f>D125</f>
        <v>открытая стоянка</v>
      </c>
      <c r="Q125" s="124">
        <v>1</v>
      </c>
      <c r="R125" s="124">
        <f>VLOOKUP(E125,AG:AZ,13,0)</f>
        <v>5</v>
      </c>
      <c r="S125" s="103">
        <f>VLOOKUP(E125,ishod_source!A:X,24,0)</f>
        <v>1</v>
      </c>
      <c r="T125" s="150">
        <f>VLOOKUP(E125,AG:AR,10,0)</f>
        <v>0</v>
      </c>
      <c r="U125" s="123">
        <f>VLOOKUP(E125,AG:AR,9,0)</f>
        <v>0</v>
      </c>
      <c r="V125" s="106">
        <f>VLOOKUP(E125,AG:AZ,12,0)</f>
        <v>0</v>
      </c>
      <c r="W125" s="157">
        <f>VLOOKUP(E125,AG:AZ,17,0)</f>
        <v>1236113</v>
      </c>
      <c r="X125" s="157">
        <f>VLOOKUP(E125,AG:AZ,18,0)</f>
        <v>407875</v>
      </c>
      <c r="Y125" s="157">
        <f>VLOOKUP(E125,AG:AZ,19,0)</f>
        <v>1236113</v>
      </c>
      <c r="Z125" s="157">
        <f>VLOOKUP(E125,AG:AZ,20,0)</f>
        <v>407859</v>
      </c>
      <c r="AA125" s="106">
        <f>VLOOKUP(E125,AG:AR,11,0)</f>
        <v>12</v>
      </c>
      <c r="AB125" s="106">
        <f>VLOOKUP(E125,AG:AV,14,0)</f>
        <v>0</v>
      </c>
      <c r="AC125" s="106"/>
      <c r="AD125" s="106"/>
      <c r="AE125" s="103">
        <v>0</v>
      </c>
    </row>
    <row r="126" spans="1:31" ht="15.75" hidden="1" thickBot="1" x14ac:dyDescent="0.3">
      <c r="A126" s="124">
        <v>123</v>
      </c>
      <c r="B126" s="124">
        <f>VLOOKUP(E126,ishod_source!A:W,21,0)</f>
        <v>6</v>
      </c>
      <c r="C126" s="124" t="str">
        <f>VLOOKUP(E126,ishod_source!A:W,22,0)</f>
        <v>открытая стоянка</v>
      </c>
      <c r="D126" s="124" t="str">
        <f>VLOOKUP(E126,ishod_source!A:W,23,0)</f>
        <v>открытая стоянка</v>
      </c>
      <c r="E126" s="103">
        <v>6005</v>
      </c>
      <c r="F126" s="105" t="str">
        <f>VLOOKUP(E126,AG:AR,2,0)</f>
        <v>стоянка</v>
      </c>
      <c r="G126" s="262">
        <v>304</v>
      </c>
      <c r="H126" s="265">
        <v>6.9400138888888884E-4</v>
      </c>
      <c r="I126" s="265">
        <v>8.1844932000000009E-4</v>
      </c>
      <c r="J126" s="265" t="s">
        <v>393</v>
      </c>
      <c r="K126" s="265" t="s">
        <v>322</v>
      </c>
      <c r="L126" s="264">
        <v>0.5</v>
      </c>
      <c r="M126" s="264">
        <v>365</v>
      </c>
      <c r="N126" s="264">
        <v>182.5</v>
      </c>
      <c r="O126" s="124">
        <v>2</v>
      </c>
      <c r="P126" s="124" t="str">
        <f>D126</f>
        <v>открытая стоянка</v>
      </c>
      <c r="Q126" s="124">
        <v>1</v>
      </c>
      <c r="R126" s="124">
        <f>VLOOKUP(E126,AG:AZ,13,0)</f>
        <v>5</v>
      </c>
      <c r="S126" s="103">
        <f>VLOOKUP(E126,ishod_source!A:X,24,0)</f>
        <v>1</v>
      </c>
      <c r="T126" s="150">
        <f>VLOOKUP(E126,AG:AR,10,0)</f>
        <v>0</v>
      </c>
      <c r="U126" s="123">
        <f>VLOOKUP(E126,AG:AR,9,0)</f>
        <v>0</v>
      </c>
      <c r="V126" s="106">
        <f>VLOOKUP(E126,AG:AZ,12,0)</f>
        <v>0</v>
      </c>
      <c r="W126" s="157">
        <f>VLOOKUP(E126,AG:AZ,17,0)</f>
        <v>1236113</v>
      </c>
      <c r="X126" s="157">
        <f>VLOOKUP(E126,AG:AZ,18,0)</f>
        <v>407875</v>
      </c>
      <c r="Y126" s="157">
        <f>VLOOKUP(E126,AG:AZ,19,0)</f>
        <v>1236113</v>
      </c>
      <c r="Z126" s="157">
        <f>VLOOKUP(E126,AG:AZ,20,0)</f>
        <v>407859</v>
      </c>
      <c r="AA126" s="106">
        <f>VLOOKUP(E126,AG:AR,11,0)</f>
        <v>12</v>
      </c>
      <c r="AB126" s="106">
        <f>VLOOKUP(E126,AG:AV,14,0)</f>
        <v>0</v>
      </c>
      <c r="AC126" s="106"/>
      <c r="AD126" s="106"/>
      <c r="AE126" s="103">
        <v>0</v>
      </c>
    </row>
    <row r="127" spans="1:31" ht="15.75" hidden="1" thickBot="1" x14ac:dyDescent="0.3">
      <c r="A127" s="124">
        <v>124</v>
      </c>
      <c r="B127" s="124">
        <f>VLOOKUP(E127,ishod_source!A:W,21,0)</f>
        <v>6</v>
      </c>
      <c r="C127" s="124" t="str">
        <f>VLOOKUP(E127,ishod_source!A:W,22,0)</f>
        <v>открытая стоянка</v>
      </c>
      <c r="D127" s="124" t="str">
        <f>VLOOKUP(E127,ishod_source!A:W,23,0)</f>
        <v>открытая стоянка</v>
      </c>
      <c r="E127" s="103">
        <v>6005</v>
      </c>
      <c r="F127" s="105" t="str">
        <f>VLOOKUP(E127,AG:AR,2,0)</f>
        <v>стоянка</v>
      </c>
      <c r="G127" s="262">
        <v>328</v>
      </c>
      <c r="H127" s="265">
        <v>2.6381944444444445E-4</v>
      </c>
      <c r="I127" s="265">
        <v>2.9330445000000008E-4</v>
      </c>
      <c r="J127" s="265" t="s">
        <v>393</v>
      </c>
      <c r="K127" s="265" t="s">
        <v>322</v>
      </c>
      <c r="L127" s="264">
        <v>0.5</v>
      </c>
      <c r="M127" s="264">
        <v>365</v>
      </c>
      <c r="N127" s="264">
        <v>182.5</v>
      </c>
      <c r="O127" s="124">
        <v>2</v>
      </c>
      <c r="P127" s="124" t="str">
        <f>D127</f>
        <v>открытая стоянка</v>
      </c>
      <c r="Q127" s="124">
        <v>1</v>
      </c>
      <c r="R127" s="124">
        <f>VLOOKUP(E127,AG:AZ,13,0)</f>
        <v>5</v>
      </c>
      <c r="S127" s="103">
        <f>VLOOKUP(E127,ishod_source!A:X,24,0)</f>
        <v>1</v>
      </c>
      <c r="T127" s="150">
        <f>VLOOKUP(E127,AG:AR,10,0)</f>
        <v>0</v>
      </c>
      <c r="U127" s="123">
        <f>VLOOKUP(E127,AG:AR,9,0)</f>
        <v>0</v>
      </c>
      <c r="V127" s="106">
        <f>VLOOKUP(E127,AG:AZ,12,0)</f>
        <v>0</v>
      </c>
      <c r="W127" s="157">
        <f>VLOOKUP(E127,AG:AZ,17,0)</f>
        <v>1236113</v>
      </c>
      <c r="X127" s="157">
        <f>VLOOKUP(E127,AG:AZ,18,0)</f>
        <v>407875</v>
      </c>
      <c r="Y127" s="157">
        <f>VLOOKUP(E127,AG:AZ,19,0)</f>
        <v>1236113</v>
      </c>
      <c r="Z127" s="157">
        <f>VLOOKUP(E127,AG:AZ,20,0)</f>
        <v>407859</v>
      </c>
      <c r="AA127" s="106">
        <f>VLOOKUP(E127,AG:AR,11,0)</f>
        <v>12</v>
      </c>
      <c r="AB127" s="106">
        <f>VLOOKUP(E127,AG:AV,14,0)</f>
        <v>0</v>
      </c>
      <c r="AC127" s="106"/>
      <c r="AD127" s="106"/>
      <c r="AE127" s="103">
        <v>0</v>
      </c>
    </row>
    <row r="128" spans="1:31" ht="15.75" hidden="1" thickBot="1" x14ac:dyDescent="0.3">
      <c r="A128" s="124">
        <v>125</v>
      </c>
      <c r="B128" s="124">
        <f>VLOOKUP(E128,ishod_source!A:W,21,0)</f>
        <v>6</v>
      </c>
      <c r="C128" s="124" t="str">
        <f>VLOOKUP(E128,ishod_source!A:W,22,0)</f>
        <v>открытая стоянка</v>
      </c>
      <c r="D128" s="124" t="str">
        <f>VLOOKUP(E128,ishod_source!A:W,23,0)</f>
        <v>открытая стоянка</v>
      </c>
      <c r="E128" s="103">
        <v>6005</v>
      </c>
      <c r="F128" s="105" t="str">
        <f>VLOOKUP(E128,AG:AR,2,0)</f>
        <v>стоянка</v>
      </c>
      <c r="G128" s="262">
        <v>330</v>
      </c>
      <c r="H128" s="265">
        <v>7.79138888888889E-4</v>
      </c>
      <c r="I128" s="265">
        <v>9.6974712000000014E-4</v>
      </c>
      <c r="J128" s="265" t="s">
        <v>393</v>
      </c>
      <c r="K128" s="265" t="s">
        <v>322</v>
      </c>
      <c r="L128" s="264">
        <v>0.5</v>
      </c>
      <c r="M128" s="264">
        <v>365</v>
      </c>
      <c r="N128" s="264">
        <v>182.5</v>
      </c>
      <c r="O128" s="124">
        <v>2</v>
      </c>
      <c r="P128" s="124" t="str">
        <f>D128</f>
        <v>открытая стоянка</v>
      </c>
      <c r="Q128" s="124">
        <v>1</v>
      </c>
      <c r="R128" s="124">
        <f>VLOOKUP(E128,AG:AZ,13,0)</f>
        <v>5</v>
      </c>
      <c r="S128" s="103">
        <f>VLOOKUP(E128,ishod_source!A:X,24,0)</f>
        <v>1</v>
      </c>
      <c r="T128" s="150">
        <f>VLOOKUP(E128,AG:AR,10,0)</f>
        <v>0</v>
      </c>
      <c r="U128" s="123">
        <f>VLOOKUP(E128,AG:AR,9,0)</f>
        <v>0</v>
      </c>
      <c r="V128" s="106">
        <f>VLOOKUP(E128,AG:AZ,12,0)</f>
        <v>0</v>
      </c>
      <c r="W128" s="157">
        <f>VLOOKUP(E128,AG:AZ,17,0)</f>
        <v>1236113</v>
      </c>
      <c r="X128" s="157">
        <f>VLOOKUP(E128,AG:AZ,18,0)</f>
        <v>407875</v>
      </c>
      <c r="Y128" s="157">
        <f>VLOOKUP(E128,AG:AZ,19,0)</f>
        <v>1236113</v>
      </c>
      <c r="Z128" s="157">
        <f>VLOOKUP(E128,AG:AZ,20,0)</f>
        <v>407859</v>
      </c>
      <c r="AA128" s="106">
        <f>VLOOKUP(E128,AG:AR,11,0)</f>
        <v>12</v>
      </c>
      <c r="AB128" s="106">
        <f>VLOOKUP(E128,AG:AV,14,0)</f>
        <v>0</v>
      </c>
      <c r="AC128" s="106"/>
      <c r="AD128" s="106"/>
      <c r="AE128" s="103">
        <v>0</v>
      </c>
    </row>
    <row r="129" spans="1:31" ht="15.75" hidden="1" thickBot="1" x14ac:dyDescent="0.3">
      <c r="A129" s="124">
        <v>126</v>
      </c>
      <c r="B129" s="124">
        <f>VLOOKUP(E129,ishod_source!A:W,21,0)</f>
        <v>6</v>
      </c>
      <c r="C129" s="124" t="str">
        <f>VLOOKUP(E129,ishod_source!A:W,22,0)</f>
        <v>открытая стоянка</v>
      </c>
      <c r="D129" s="124" t="str">
        <f>VLOOKUP(E129,ishod_source!A:W,23,0)</f>
        <v>открытая стоянка</v>
      </c>
      <c r="E129" s="103">
        <v>6005</v>
      </c>
      <c r="F129" s="105" t="str">
        <f>VLOOKUP(E129,AG:AR,2,0)</f>
        <v>стоянка</v>
      </c>
      <c r="G129" s="262">
        <v>337</v>
      </c>
      <c r="H129" s="265">
        <v>1.4204999999999999E-2</v>
      </c>
      <c r="I129" s="265">
        <v>1.996313E-3</v>
      </c>
      <c r="J129" s="265" t="s">
        <v>393</v>
      </c>
      <c r="K129" s="265" t="s">
        <v>322</v>
      </c>
      <c r="L129" s="264">
        <v>0.5</v>
      </c>
      <c r="M129" s="264">
        <v>365</v>
      </c>
      <c r="N129" s="264">
        <v>182.5</v>
      </c>
      <c r="O129" s="124">
        <v>2</v>
      </c>
      <c r="P129" s="124" t="str">
        <f>D129</f>
        <v>открытая стоянка</v>
      </c>
      <c r="Q129" s="124">
        <v>1</v>
      </c>
      <c r="R129" s="124">
        <f>VLOOKUP(E129,AG:AZ,13,0)</f>
        <v>5</v>
      </c>
      <c r="S129" s="103">
        <f>VLOOKUP(E129,ishod_source!A:X,24,0)</f>
        <v>1</v>
      </c>
      <c r="T129" s="150">
        <f>VLOOKUP(E129,AG:AR,10,0)</f>
        <v>0</v>
      </c>
      <c r="U129" s="123">
        <f>VLOOKUP(E129,AG:AR,9,0)</f>
        <v>0</v>
      </c>
      <c r="V129" s="106">
        <f>VLOOKUP(E129,AG:AZ,12,0)</f>
        <v>0</v>
      </c>
      <c r="W129" s="157">
        <f>VLOOKUP(E129,AG:AZ,17,0)</f>
        <v>1236113</v>
      </c>
      <c r="X129" s="157">
        <f>VLOOKUP(E129,AG:AZ,18,0)</f>
        <v>407875</v>
      </c>
      <c r="Y129" s="157">
        <f>VLOOKUP(E129,AG:AZ,19,0)</f>
        <v>1236113</v>
      </c>
      <c r="Z129" s="157">
        <f>VLOOKUP(E129,AG:AZ,20,0)</f>
        <v>407859</v>
      </c>
      <c r="AA129" s="106">
        <f>VLOOKUP(E129,AG:AR,11,0)</f>
        <v>12</v>
      </c>
      <c r="AB129" s="106">
        <f>VLOOKUP(E129,AG:AV,14,0)</f>
        <v>0</v>
      </c>
      <c r="AC129" s="106"/>
      <c r="AD129" s="106"/>
      <c r="AE129" s="103">
        <v>0</v>
      </c>
    </row>
    <row r="130" spans="1:31" ht="15.75" hidden="1" thickBot="1" x14ac:dyDescent="0.3">
      <c r="A130" s="124">
        <v>127</v>
      </c>
      <c r="B130" s="124">
        <f>VLOOKUP(E130,ishod_source!A:W,21,0)</f>
        <v>6</v>
      </c>
      <c r="C130" s="124" t="str">
        <f>VLOOKUP(E130,ishod_source!A:W,22,0)</f>
        <v>открытая стоянка</v>
      </c>
      <c r="D130" s="124" t="str">
        <f>VLOOKUP(E130,ishod_source!A:W,23,0)</f>
        <v>открытая стоянка</v>
      </c>
      <c r="E130" s="103">
        <v>6005</v>
      </c>
      <c r="F130" s="105" t="str">
        <f>VLOOKUP(E130,AG:AR,2,0)</f>
        <v>стоянка</v>
      </c>
      <c r="G130" s="262">
        <v>2732</v>
      </c>
      <c r="H130" s="265">
        <v>5.4958333333333335E-3</v>
      </c>
      <c r="I130" s="265">
        <v>6.5082209999999998E-3</v>
      </c>
      <c r="J130" s="265" t="s">
        <v>393</v>
      </c>
      <c r="K130" s="265" t="s">
        <v>322</v>
      </c>
      <c r="L130" s="264">
        <v>0.5</v>
      </c>
      <c r="M130" s="264">
        <v>365</v>
      </c>
      <c r="N130" s="264">
        <v>182.5</v>
      </c>
      <c r="O130" s="124">
        <v>2</v>
      </c>
      <c r="P130" s="124" t="str">
        <f>D130</f>
        <v>открытая стоянка</v>
      </c>
      <c r="Q130" s="124">
        <v>1</v>
      </c>
      <c r="R130" s="124">
        <f>VLOOKUP(E130,AG:AZ,13,0)</f>
        <v>5</v>
      </c>
      <c r="S130" s="103">
        <f>VLOOKUP(E130,ishod_source!A:X,24,0)</f>
        <v>1</v>
      </c>
      <c r="T130" s="150">
        <f>VLOOKUP(E130,AG:AR,10,0)</f>
        <v>0</v>
      </c>
      <c r="U130" s="123">
        <f>VLOOKUP(E130,AG:AR,9,0)</f>
        <v>0</v>
      </c>
      <c r="V130" s="106">
        <f>VLOOKUP(E130,AG:AZ,12,0)</f>
        <v>0</v>
      </c>
      <c r="W130" s="157">
        <f>VLOOKUP(E130,AG:AZ,17,0)</f>
        <v>1236113</v>
      </c>
      <c r="X130" s="157">
        <f>VLOOKUP(E130,AG:AZ,18,0)</f>
        <v>407875</v>
      </c>
      <c r="Y130" s="157">
        <f>VLOOKUP(E130,AG:AZ,19,0)</f>
        <v>1236113</v>
      </c>
      <c r="Z130" s="157">
        <f>VLOOKUP(E130,AG:AZ,20,0)</f>
        <v>407859</v>
      </c>
      <c r="AA130" s="106">
        <f>VLOOKUP(E130,AG:AR,11,0)</f>
        <v>12</v>
      </c>
      <c r="AB130" s="106">
        <f>VLOOKUP(E130,AG:AV,14,0)</f>
        <v>0</v>
      </c>
      <c r="AC130" s="106"/>
      <c r="AD130" s="106"/>
      <c r="AE130" s="103">
        <v>0</v>
      </c>
    </row>
    <row r="131" spans="1:31" ht="15.75" hidden="1" thickBot="1" x14ac:dyDescent="0.3">
      <c r="A131" s="124">
        <v>128</v>
      </c>
      <c r="B131" s="124">
        <f>VLOOKUP(E131,ishod_source!A:W,21,0)</f>
        <v>6</v>
      </c>
      <c r="C131" s="124" t="str">
        <f>VLOOKUP(E131,ishod_source!A:W,22,0)</f>
        <v>открытая стоянка</v>
      </c>
      <c r="D131" s="124" t="str">
        <f>VLOOKUP(E131,ishod_source!A:W,23,0)</f>
        <v>открытая стоянка</v>
      </c>
      <c r="E131" s="103">
        <v>6005</v>
      </c>
      <c r="F131" s="105" t="str">
        <f>VLOOKUP(E131,AG:AR,2,0)</f>
        <v>стоянка</v>
      </c>
      <c r="G131" s="262">
        <v>301</v>
      </c>
      <c r="H131" s="265">
        <v>4.2707777777777779E-3</v>
      </c>
      <c r="I131" s="265">
        <v>1.0073222400000002E-2</v>
      </c>
      <c r="J131" s="265" t="s">
        <v>394</v>
      </c>
      <c r="K131" s="265" t="s">
        <v>395</v>
      </c>
      <c r="L131" s="264">
        <v>0.5</v>
      </c>
      <c r="M131" s="264">
        <v>365</v>
      </c>
      <c r="N131" s="264">
        <v>182.5</v>
      </c>
      <c r="O131" s="124">
        <v>4</v>
      </c>
      <c r="P131" s="124" t="str">
        <f>D131</f>
        <v>открытая стоянка</v>
      </c>
      <c r="Q131" s="124">
        <v>1</v>
      </c>
      <c r="R131" s="124">
        <f>VLOOKUP(E131,AG:AZ,13,0)</f>
        <v>5</v>
      </c>
      <c r="S131" s="103">
        <f>VLOOKUP(E131,ishod_source!A:X,24,0)</f>
        <v>1</v>
      </c>
      <c r="T131" s="150">
        <f>VLOOKUP(E131,AG:AR,10,0)</f>
        <v>0</v>
      </c>
      <c r="U131" s="123">
        <f>VLOOKUP(E131,AG:AR,9,0)</f>
        <v>0</v>
      </c>
      <c r="V131" s="106">
        <f>VLOOKUP(E131,AG:AZ,12,0)</f>
        <v>0</v>
      </c>
      <c r="W131" s="157">
        <f>VLOOKUP(E131,AG:AZ,17,0)</f>
        <v>1236113</v>
      </c>
      <c r="X131" s="157">
        <f>VLOOKUP(E131,AG:AZ,18,0)</f>
        <v>407875</v>
      </c>
      <c r="Y131" s="157">
        <f>VLOOKUP(E131,AG:AZ,19,0)</f>
        <v>1236113</v>
      </c>
      <c r="Z131" s="157">
        <f>VLOOKUP(E131,AG:AZ,20,0)</f>
        <v>407859</v>
      </c>
      <c r="AA131" s="106">
        <f>VLOOKUP(E131,AG:AR,11,0)</f>
        <v>12</v>
      </c>
      <c r="AB131" s="106">
        <f>VLOOKUP(E131,AG:AV,14,0)</f>
        <v>0</v>
      </c>
      <c r="AC131" s="106"/>
      <c r="AD131" s="106"/>
      <c r="AE131" s="103">
        <v>0</v>
      </c>
    </row>
    <row r="132" spans="1:31" ht="15.75" hidden="1" thickBot="1" x14ac:dyDescent="0.3">
      <c r="A132" s="124">
        <v>129</v>
      </c>
      <c r="B132" s="124">
        <f>VLOOKUP(E132,ishod_source!A:W,21,0)</f>
        <v>6</v>
      </c>
      <c r="C132" s="124" t="str">
        <f>VLOOKUP(E132,ishod_source!A:W,22,0)</f>
        <v>открытая стоянка</v>
      </c>
      <c r="D132" s="124" t="str">
        <f>VLOOKUP(E132,ishod_source!A:W,23,0)</f>
        <v>открытая стоянка</v>
      </c>
      <c r="E132" s="103">
        <v>6005</v>
      </c>
      <c r="F132" s="105" t="str">
        <f>VLOOKUP(E132,AG:AR,2,0)</f>
        <v>стоянка</v>
      </c>
      <c r="G132" s="262">
        <v>304</v>
      </c>
      <c r="H132" s="265">
        <v>6.9400138888888884E-4</v>
      </c>
      <c r="I132" s="265">
        <v>1.6368986400000002E-3</v>
      </c>
      <c r="J132" s="265" t="s">
        <v>394</v>
      </c>
      <c r="K132" s="265" t="s">
        <v>395</v>
      </c>
      <c r="L132" s="264">
        <v>0.5</v>
      </c>
      <c r="M132" s="264">
        <v>365</v>
      </c>
      <c r="N132" s="264">
        <v>182.5</v>
      </c>
      <c r="O132" s="124">
        <v>4</v>
      </c>
      <c r="P132" s="124" t="str">
        <f>D132</f>
        <v>открытая стоянка</v>
      </c>
      <c r="Q132" s="124">
        <v>1</v>
      </c>
      <c r="R132" s="124">
        <f>VLOOKUP(E132,AG:AZ,13,0)</f>
        <v>5</v>
      </c>
      <c r="S132" s="103">
        <f>VLOOKUP(E132,ishod_source!A:X,24,0)</f>
        <v>1</v>
      </c>
      <c r="T132" s="150">
        <f>VLOOKUP(E132,AG:AR,10,0)</f>
        <v>0</v>
      </c>
      <c r="U132" s="123">
        <f>VLOOKUP(E132,AG:AR,9,0)</f>
        <v>0</v>
      </c>
      <c r="V132" s="106">
        <f>VLOOKUP(E132,AG:AZ,12,0)</f>
        <v>0</v>
      </c>
      <c r="W132" s="157">
        <f>VLOOKUP(E132,AG:AZ,17,0)</f>
        <v>1236113</v>
      </c>
      <c r="X132" s="157">
        <f>VLOOKUP(E132,AG:AZ,18,0)</f>
        <v>407875</v>
      </c>
      <c r="Y132" s="157">
        <f>VLOOKUP(E132,AG:AZ,19,0)</f>
        <v>1236113</v>
      </c>
      <c r="Z132" s="157">
        <f>VLOOKUP(E132,AG:AZ,20,0)</f>
        <v>407859</v>
      </c>
      <c r="AA132" s="106">
        <f>VLOOKUP(E132,AG:AR,11,0)</f>
        <v>12</v>
      </c>
      <c r="AB132" s="106">
        <f>VLOOKUP(E132,AG:AV,14,0)</f>
        <v>0</v>
      </c>
      <c r="AC132" s="106"/>
      <c r="AD132" s="106"/>
      <c r="AE132" s="103">
        <v>0</v>
      </c>
    </row>
    <row r="133" spans="1:31" ht="15.75" hidden="1" thickBot="1" x14ac:dyDescent="0.3">
      <c r="A133" s="124">
        <v>130</v>
      </c>
      <c r="B133" s="124">
        <f>VLOOKUP(E133,ishod_source!A:W,21,0)</f>
        <v>6</v>
      </c>
      <c r="C133" s="124" t="str">
        <f>VLOOKUP(E133,ishod_source!A:W,22,0)</f>
        <v>открытая стоянка</v>
      </c>
      <c r="D133" s="124" t="str">
        <f>VLOOKUP(E133,ishod_source!A:W,23,0)</f>
        <v>открытая стоянка</v>
      </c>
      <c r="E133" s="103">
        <v>6005</v>
      </c>
      <c r="F133" s="105" t="str">
        <f>VLOOKUP(E133,AG:AR,2,0)</f>
        <v>стоянка</v>
      </c>
      <c r="G133" s="262">
        <v>328</v>
      </c>
      <c r="H133" s="265">
        <v>2.6381944444444445E-4</v>
      </c>
      <c r="I133" s="265">
        <v>5.8660890000000016E-4</v>
      </c>
      <c r="J133" s="265" t="s">
        <v>394</v>
      </c>
      <c r="K133" s="265" t="s">
        <v>395</v>
      </c>
      <c r="L133" s="264">
        <v>0.5</v>
      </c>
      <c r="M133" s="264">
        <v>365</v>
      </c>
      <c r="N133" s="264">
        <v>182.5</v>
      </c>
      <c r="O133" s="124">
        <v>4</v>
      </c>
      <c r="P133" s="124" t="str">
        <f>D133</f>
        <v>открытая стоянка</v>
      </c>
      <c r="Q133" s="124">
        <v>1</v>
      </c>
      <c r="R133" s="124">
        <f>VLOOKUP(E133,AG:AZ,13,0)</f>
        <v>5</v>
      </c>
      <c r="S133" s="103">
        <f>VLOOKUP(E133,ishod_source!A:X,24,0)</f>
        <v>1</v>
      </c>
      <c r="T133" s="150">
        <f>VLOOKUP(E133,AG:AR,10,0)</f>
        <v>0</v>
      </c>
      <c r="U133" s="123">
        <f>VLOOKUP(E133,AG:AR,9,0)</f>
        <v>0</v>
      </c>
      <c r="V133" s="106">
        <f>VLOOKUP(E133,AG:AZ,12,0)</f>
        <v>0</v>
      </c>
      <c r="W133" s="157">
        <f>VLOOKUP(E133,AG:AZ,17,0)</f>
        <v>1236113</v>
      </c>
      <c r="X133" s="157">
        <f>VLOOKUP(E133,AG:AZ,18,0)</f>
        <v>407875</v>
      </c>
      <c r="Y133" s="157">
        <f>VLOOKUP(E133,AG:AZ,19,0)</f>
        <v>1236113</v>
      </c>
      <c r="Z133" s="157">
        <f>VLOOKUP(E133,AG:AZ,20,0)</f>
        <v>407859</v>
      </c>
      <c r="AA133" s="106">
        <f>VLOOKUP(E133,AG:AR,11,0)</f>
        <v>12</v>
      </c>
      <c r="AB133" s="106">
        <f>VLOOKUP(E133,AG:AV,14,0)</f>
        <v>0</v>
      </c>
      <c r="AC133" s="106"/>
      <c r="AD133" s="106"/>
      <c r="AE133" s="103">
        <v>0</v>
      </c>
    </row>
    <row r="134" spans="1:31" ht="15.75" hidden="1" thickBot="1" x14ac:dyDescent="0.3">
      <c r="A134" s="124">
        <v>131</v>
      </c>
      <c r="B134" s="124">
        <f>VLOOKUP(E134,ishod_source!A:W,21,0)</f>
        <v>6</v>
      </c>
      <c r="C134" s="124" t="str">
        <f>VLOOKUP(E134,ishod_source!A:W,22,0)</f>
        <v>открытая стоянка</v>
      </c>
      <c r="D134" s="124" t="str">
        <f>VLOOKUP(E134,ishod_source!A:W,23,0)</f>
        <v>открытая стоянка</v>
      </c>
      <c r="E134" s="103">
        <v>6005</v>
      </c>
      <c r="F134" s="105" t="str">
        <f>VLOOKUP(E134,AG:AR,2,0)</f>
        <v>стоянка</v>
      </c>
      <c r="G134" s="262">
        <v>330</v>
      </c>
      <c r="H134" s="265">
        <v>7.79138888888889E-4</v>
      </c>
      <c r="I134" s="265">
        <v>1.9394942400000003E-3</v>
      </c>
      <c r="J134" s="265" t="s">
        <v>394</v>
      </c>
      <c r="K134" s="265" t="s">
        <v>395</v>
      </c>
      <c r="L134" s="264">
        <v>0.5</v>
      </c>
      <c r="M134" s="264">
        <v>365</v>
      </c>
      <c r="N134" s="264">
        <v>182.5</v>
      </c>
      <c r="O134" s="124">
        <v>4</v>
      </c>
      <c r="P134" s="124" t="str">
        <f>D134</f>
        <v>открытая стоянка</v>
      </c>
      <c r="Q134" s="124">
        <v>1</v>
      </c>
      <c r="R134" s="124">
        <f>VLOOKUP(E134,AG:AZ,13,0)</f>
        <v>5</v>
      </c>
      <c r="S134" s="103">
        <f>VLOOKUP(E134,ishod_source!A:X,24,0)</f>
        <v>1</v>
      </c>
      <c r="T134" s="150">
        <f>VLOOKUP(E134,AG:AR,10,0)</f>
        <v>0</v>
      </c>
      <c r="U134" s="123">
        <f>VLOOKUP(E134,AG:AR,9,0)</f>
        <v>0</v>
      </c>
      <c r="V134" s="106">
        <f>VLOOKUP(E134,AG:AZ,12,0)</f>
        <v>0</v>
      </c>
      <c r="W134" s="157">
        <f>VLOOKUP(E134,AG:AZ,17,0)</f>
        <v>1236113</v>
      </c>
      <c r="X134" s="157">
        <f>VLOOKUP(E134,AG:AZ,18,0)</f>
        <v>407875</v>
      </c>
      <c r="Y134" s="157">
        <f>VLOOKUP(E134,AG:AZ,19,0)</f>
        <v>1236113</v>
      </c>
      <c r="Z134" s="157">
        <f>VLOOKUP(E134,AG:AZ,20,0)</f>
        <v>407859</v>
      </c>
      <c r="AA134" s="106">
        <f>VLOOKUP(E134,AG:AR,11,0)</f>
        <v>12</v>
      </c>
      <c r="AB134" s="106">
        <f>VLOOKUP(E134,AG:AV,14,0)</f>
        <v>0</v>
      </c>
      <c r="AC134" s="106"/>
      <c r="AD134" s="106"/>
      <c r="AE134" s="103">
        <v>0</v>
      </c>
    </row>
    <row r="135" spans="1:31" ht="15.75" hidden="1" thickBot="1" x14ac:dyDescent="0.3">
      <c r="A135" s="124">
        <v>132</v>
      </c>
      <c r="B135" s="124">
        <f>VLOOKUP(E135,ishod_source!A:W,21,0)</f>
        <v>6</v>
      </c>
      <c r="C135" s="124" t="str">
        <f>VLOOKUP(E135,ishod_source!A:W,22,0)</f>
        <v>открытая стоянка</v>
      </c>
      <c r="D135" s="124" t="str">
        <f>VLOOKUP(E135,ishod_source!A:W,23,0)</f>
        <v>открытая стоянка</v>
      </c>
      <c r="E135" s="103">
        <v>6005</v>
      </c>
      <c r="F135" s="105" t="str">
        <f>VLOOKUP(E135,AG:AR,2,0)</f>
        <v>стоянка</v>
      </c>
      <c r="G135" s="262">
        <v>337</v>
      </c>
      <c r="H135" s="265">
        <v>1.4204999999999999E-2</v>
      </c>
      <c r="I135" s="265">
        <v>1.996313E-3</v>
      </c>
      <c r="J135" s="265" t="s">
        <v>394</v>
      </c>
      <c r="K135" s="265" t="s">
        <v>395</v>
      </c>
      <c r="L135" s="264">
        <v>0.5</v>
      </c>
      <c r="M135" s="264">
        <v>365</v>
      </c>
      <c r="N135" s="264">
        <v>182.5</v>
      </c>
      <c r="O135" s="124">
        <v>4</v>
      </c>
      <c r="P135" s="124" t="str">
        <f>D135</f>
        <v>открытая стоянка</v>
      </c>
      <c r="Q135" s="124">
        <v>1</v>
      </c>
      <c r="R135" s="124">
        <f>VLOOKUP(E135,AG:AZ,13,0)</f>
        <v>5</v>
      </c>
      <c r="S135" s="103">
        <f>VLOOKUP(E135,ishod_source!A:X,24,0)</f>
        <v>1</v>
      </c>
      <c r="T135" s="150">
        <f>VLOOKUP(E135,AG:AR,10,0)</f>
        <v>0</v>
      </c>
      <c r="U135" s="123">
        <f>VLOOKUP(E135,AG:AR,9,0)</f>
        <v>0</v>
      </c>
      <c r="V135" s="106">
        <f>VLOOKUP(E135,AG:AZ,12,0)</f>
        <v>0</v>
      </c>
      <c r="W135" s="157">
        <f>VLOOKUP(E135,AG:AZ,17,0)</f>
        <v>1236113</v>
      </c>
      <c r="X135" s="157">
        <f>VLOOKUP(E135,AG:AZ,18,0)</f>
        <v>407875</v>
      </c>
      <c r="Y135" s="157">
        <f>VLOOKUP(E135,AG:AZ,19,0)</f>
        <v>1236113</v>
      </c>
      <c r="Z135" s="157">
        <f>VLOOKUP(E135,AG:AZ,20,0)</f>
        <v>407859</v>
      </c>
      <c r="AA135" s="106">
        <f>VLOOKUP(E135,AG:AR,11,0)</f>
        <v>12</v>
      </c>
      <c r="AB135" s="106">
        <f>VLOOKUP(E135,AG:AV,14,0)</f>
        <v>0</v>
      </c>
      <c r="AC135" s="106"/>
      <c r="AD135" s="106"/>
      <c r="AE135" s="103">
        <v>0</v>
      </c>
    </row>
    <row r="136" spans="1:31" ht="15.75" hidden="1" thickBot="1" x14ac:dyDescent="0.3">
      <c r="A136" s="124">
        <v>133</v>
      </c>
      <c r="B136" s="124">
        <f>VLOOKUP(E136,ishod_source!A:W,21,0)</f>
        <v>6</v>
      </c>
      <c r="C136" s="124" t="str">
        <f>VLOOKUP(E136,ishod_source!A:W,22,0)</f>
        <v>открытая стоянка</v>
      </c>
      <c r="D136" s="124" t="str">
        <f>VLOOKUP(E136,ishod_source!A:W,23,0)</f>
        <v>открытая стоянка</v>
      </c>
      <c r="E136" s="103">
        <v>6005</v>
      </c>
      <c r="F136" s="105" t="str">
        <f>VLOOKUP(E136,AG:AR,2,0)</f>
        <v>стоянка</v>
      </c>
      <c r="G136" s="262">
        <v>2732</v>
      </c>
      <c r="H136" s="265">
        <v>5.4958333333333335E-3</v>
      </c>
      <c r="I136" s="265">
        <v>1.3016442E-2</v>
      </c>
      <c r="J136" s="265" t="s">
        <v>394</v>
      </c>
      <c r="K136" s="265" t="s">
        <v>395</v>
      </c>
      <c r="L136" s="264">
        <v>0.5</v>
      </c>
      <c r="M136" s="264">
        <v>365</v>
      </c>
      <c r="N136" s="264">
        <v>182.5</v>
      </c>
      <c r="O136" s="124">
        <v>4</v>
      </c>
      <c r="P136" s="124" t="str">
        <f>D136</f>
        <v>открытая стоянка</v>
      </c>
      <c r="Q136" s="124">
        <v>1</v>
      </c>
      <c r="R136" s="124">
        <f>VLOOKUP(E136,AG:AZ,13,0)</f>
        <v>5</v>
      </c>
      <c r="S136" s="103">
        <f>VLOOKUP(E136,ishod_source!A:X,24,0)</f>
        <v>1</v>
      </c>
      <c r="T136" s="150">
        <f>VLOOKUP(E136,AG:AR,10,0)</f>
        <v>0</v>
      </c>
      <c r="U136" s="123">
        <f>VLOOKUP(E136,AG:AR,9,0)</f>
        <v>0</v>
      </c>
      <c r="V136" s="106">
        <f>VLOOKUP(E136,AG:AZ,12,0)</f>
        <v>0</v>
      </c>
      <c r="W136" s="157">
        <f>VLOOKUP(E136,AG:AZ,17,0)</f>
        <v>1236113</v>
      </c>
      <c r="X136" s="157">
        <f>VLOOKUP(E136,AG:AZ,18,0)</f>
        <v>407875</v>
      </c>
      <c r="Y136" s="157">
        <f>VLOOKUP(E136,AG:AZ,19,0)</f>
        <v>1236113</v>
      </c>
      <c r="Z136" s="157">
        <f>VLOOKUP(E136,AG:AZ,20,0)</f>
        <v>407859</v>
      </c>
      <c r="AA136" s="106">
        <f>VLOOKUP(E136,AG:AR,11,0)</f>
        <v>12</v>
      </c>
      <c r="AB136" s="106">
        <f>VLOOKUP(E136,AG:AV,14,0)</f>
        <v>0</v>
      </c>
      <c r="AC136" s="106"/>
      <c r="AD136" s="106"/>
      <c r="AE136" s="103">
        <v>0</v>
      </c>
    </row>
    <row r="137" spans="1:31" ht="15.75" hidden="1" thickBot="1" x14ac:dyDescent="0.3">
      <c r="A137" s="124">
        <v>134</v>
      </c>
      <c r="B137" s="124">
        <f>VLOOKUP(E137,ishod_source!A:W,21,0)</f>
        <v>6</v>
      </c>
      <c r="C137" s="124" t="str">
        <f>VLOOKUP(E137,ishod_source!A:W,22,0)</f>
        <v>открытая стоянка</v>
      </c>
      <c r="D137" s="124" t="str">
        <f>VLOOKUP(E137,ishod_source!A:W,23,0)</f>
        <v>открытая стоянка</v>
      </c>
      <c r="E137" s="103">
        <v>6005</v>
      </c>
      <c r="F137" s="105" t="str">
        <f>VLOOKUP(E137,AG:AR,2,0)</f>
        <v>стоянка</v>
      </c>
      <c r="G137" s="262">
        <v>301</v>
      </c>
      <c r="H137" s="265">
        <v>3.5357777777777783E-3</v>
      </c>
      <c r="I137" s="265">
        <v>2.0827776000000003E-3</v>
      </c>
      <c r="J137" s="265" t="s">
        <v>396</v>
      </c>
      <c r="K137" s="265" t="s">
        <v>384</v>
      </c>
      <c r="L137" s="264">
        <v>0.5</v>
      </c>
      <c r="M137" s="264">
        <v>365</v>
      </c>
      <c r="N137" s="264">
        <v>182.5</v>
      </c>
      <c r="O137" s="124">
        <v>1</v>
      </c>
      <c r="P137" s="124" t="str">
        <f>D137</f>
        <v>открытая стоянка</v>
      </c>
      <c r="Q137" s="124">
        <v>1</v>
      </c>
      <c r="R137" s="124">
        <f>VLOOKUP(E137,AG:AZ,13,0)</f>
        <v>5</v>
      </c>
      <c r="S137" s="103">
        <f>VLOOKUP(E137,ishod_source!A:X,24,0)</f>
        <v>1</v>
      </c>
      <c r="T137" s="150">
        <f>VLOOKUP(E137,AG:AR,10,0)</f>
        <v>0</v>
      </c>
      <c r="U137" s="123">
        <f>VLOOKUP(E137,AG:AR,9,0)</f>
        <v>0</v>
      </c>
      <c r="V137" s="106">
        <f>VLOOKUP(E137,AG:AZ,12,0)</f>
        <v>0</v>
      </c>
      <c r="W137" s="157">
        <f>VLOOKUP(E137,AG:AZ,17,0)</f>
        <v>1236113</v>
      </c>
      <c r="X137" s="157">
        <f>VLOOKUP(E137,AG:AZ,18,0)</f>
        <v>407875</v>
      </c>
      <c r="Y137" s="157">
        <f>VLOOKUP(E137,AG:AZ,19,0)</f>
        <v>1236113</v>
      </c>
      <c r="Z137" s="157">
        <f>VLOOKUP(E137,AG:AZ,20,0)</f>
        <v>407859</v>
      </c>
      <c r="AA137" s="106">
        <f>VLOOKUP(E137,AG:AR,11,0)</f>
        <v>12</v>
      </c>
      <c r="AB137" s="106">
        <f>VLOOKUP(E137,AG:AV,14,0)</f>
        <v>0</v>
      </c>
      <c r="AC137" s="106"/>
      <c r="AD137" s="106"/>
      <c r="AE137" s="103">
        <v>0</v>
      </c>
    </row>
    <row r="138" spans="1:31" ht="15.75" hidden="1" thickBot="1" x14ac:dyDescent="0.3">
      <c r="A138" s="124">
        <v>135</v>
      </c>
      <c r="B138" s="124">
        <f>VLOOKUP(E138,ishod_source!A:W,21,0)</f>
        <v>6</v>
      </c>
      <c r="C138" s="124" t="str">
        <f>VLOOKUP(E138,ishod_source!A:W,22,0)</f>
        <v>открытая стоянка</v>
      </c>
      <c r="D138" s="124" t="str">
        <f>VLOOKUP(E138,ishod_source!A:W,23,0)</f>
        <v>открытая стоянка</v>
      </c>
      <c r="E138" s="103">
        <v>6005</v>
      </c>
      <c r="F138" s="105" t="str">
        <f>VLOOKUP(E138,AG:AR,2,0)</f>
        <v>стоянка</v>
      </c>
      <c r="G138" s="262">
        <v>304</v>
      </c>
      <c r="H138" s="265">
        <v>5.7456388888888898E-4</v>
      </c>
      <c r="I138" s="265">
        <v>3.3845136E-4</v>
      </c>
      <c r="J138" s="265" t="s">
        <v>396</v>
      </c>
      <c r="K138" s="265" t="s">
        <v>384</v>
      </c>
      <c r="L138" s="264">
        <v>0.5</v>
      </c>
      <c r="M138" s="264">
        <v>365</v>
      </c>
      <c r="N138" s="264">
        <v>182.5</v>
      </c>
      <c r="O138" s="124">
        <v>1</v>
      </c>
      <c r="P138" s="124" t="str">
        <f>D138</f>
        <v>открытая стоянка</v>
      </c>
      <c r="Q138" s="124">
        <v>1</v>
      </c>
      <c r="R138" s="124">
        <f>VLOOKUP(E138,AG:AZ,13,0)</f>
        <v>5</v>
      </c>
      <c r="S138" s="103">
        <f>VLOOKUP(E138,ishod_source!A:X,24,0)</f>
        <v>1</v>
      </c>
      <c r="T138" s="150">
        <f>VLOOKUP(E138,AG:AR,10,0)</f>
        <v>0</v>
      </c>
      <c r="U138" s="123">
        <f>VLOOKUP(E138,AG:AR,9,0)</f>
        <v>0</v>
      </c>
      <c r="V138" s="106">
        <f>VLOOKUP(E138,AG:AZ,12,0)</f>
        <v>0</v>
      </c>
      <c r="W138" s="157">
        <f>VLOOKUP(E138,AG:AZ,17,0)</f>
        <v>1236113</v>
      </c>
      <c r="X138" s="157">
        <f>VLOOKUP(E138,AG:AZ,18,0)</f>
        <v>407875</v>
      </c>
      <c r="Y138" s="157">
        <f>VLOOKUP(E138,AG:AZ,19,0)</f>
        <v>1236113</v>
      </c>
      <c r="Z138" s="157">
        <f>VLOOKUP(E138,AG:AZ,20,0)</f>
        <v>407859</v>
      </c>
      <c r="AA138" s="106">
        <f>VLOOKUP(E138,AG:AR,11,0)</f>
        <v>12</v>
      </c>
      <c r="AB138" s="106">
        <f>VLOOKUP(E138,AG:AV,14,0)</f>
        <v>0</v>
      </c>
      <c r="AC138" s="106"/>
      <c r="AD138" s="106"/>
      <c r="AE138" s="103">
        <v>0</v>
      </c>
    </row>
    <row r="139" spans="1:31" ht="15.75" hidden="1" thickBot="1" x14ac:dyDescent="0.3">
      <c r="A139" s="124">
        <v>136</v>
      </c>
      <c r="B139" s="124">
        <f>VLOOKUP(E139,ishod_source!A:W,21,0)</f>
        <v>6</v>
      </c>
      <c r="C139" s="124" t="str">
        <f>VLOOKUP(E139,ishod_source!A:W,22,0)</f>
        <v>открытая стоянка</v>
      </c>
      <c r="D139" s="124" t="str">
        <f>VLOOKUP(E139,ishod_source!A:W,23,0)</f>
        <v>открытая стоянка</v>
      </c>
      <c r="E139" s="103">
        <v>6005</v>
      </c>
      <c r="F139" s="105" t="str">
        <f>VLOOKUP(E139,AG:AR,2,0)</f>
        <v>стоянка</v>
      </c>
      <c r="G139" s="262">
        <v>328</v>
      </c>
      <c r="H139" s="265">
        <v>2.1763888888888888E-4</v>
      </c>
      <c r="I139" s="265">
        <v>1.2055575000000001E-4</v>
      </c>
      <c r="J139" s="265" t="s">
        <v>396</v>
      </c>
      <c r="K139" s="265" t="s">
        <v>384</v>
      </c>
      <c r="L139" s="264">
        <v>0.5</v>
      </c>
      <c r="M139" s="264">
        <v>365</v>
      </c>
      <c r="N139" s="264">
        <v>182.5</v>
      </c>
      <c r="O139" s="124">
        <v>1</v>
      </c>
      <c r="P139" s="124" t="str">
        <f>D139</f>
        <v>открытая стоянка</v>
      </c>
      <c r="Q139" s="124">
        <v>1</v>
      </c>
      <c r="R139" s="124">
        <f>VLOOKUP(E139,AG:AZ,13,0)</f>
        <v>5</v>
      </c>
      <c r="S139" s="103">
        <f>VLOOKUP(E139,ishod_source!A:X,24,0)</f>
        <v>1</v>
      </c>
      <c r="T139" s="150">
        <f>VLOOKUP(E139,AG:AR,10,0)</f>
        <v>0</v>
      </c>
      <c r="U139" s="123">
        <f>VLOOKUP(E139,AG:AR,9,0)</f>
        <v>0</v>
      </c>
      <c r="V139" s="106">
        <f>VLOOKUP(E139,AG:AZ,12,0)</f>
        <v>0</v>
      </c>
      <c r="W139" s="157">
        <f>VLOOKUP(E139,AG:AZ,17,0)</f>
        <v>1236113</v>
      </c>
      <c r="X139" s="157">
        <f>VLOOKUP(E139,AG:AZ,18,0)</f>
        <v>407875</v>
      </c>
      <c r="Y139" s="157">
        <f>VLOOKUP(E139,AG:AZ,19,0)</f>
        <v>1236113</v>
      </c>
      <c r="Z139" s="157">
        <f>VLOOKUP(E139,AG:AZ,20,0)</f>
        <v>407859</v>
      </c>
      <c r="AA139" s="106">
        <f>VLOOKUP(E139,AG:AR,11,0)</f>
        <v>12</v>
      </c>
      <c r="AB139" s="106">
        <f>VLOOKUP(E139,AG:AV,14,0)</f>
        <v>0</v>
      </c>
      <c r="AC139" s="106"/>
      <c r="AD139" s="106"/>
      <c r="AE139" s="103">
        <v>0</v>
      </c>
    </row>
    <row r="140" spans="1:31" ht="15.75" hidden="1" thickBot="1" x14ac:dyDescent="0.3">
      <c r="A140" s="124">
        <v>137</v>
      </c>
      <c r="B140" s="124">
        <f>VLOOKUP(E140,ishod_source!A:W,21,0)</f>
        <v>6</v>
      </c>
      <c r="C140" s="124" t="str">
        <f>VLOOKUP(E140,ishod_source!A:W,22,0)</f>
        <v>открытая стоянка</v>
      </c>
      <c r="D140" s="124" t="str">
        <f>VLOOKUP(E140,ishod_source!A:W,23,0)</f>
        <v>открытая стоянка</v>
      </c>
      <c r="E140" s="103">
        <v>6005</v>
      </c>
      <c r="F140" s="105" t="str">
        <f>VLOOKUP(E140,AG:AR,2,0)</f>
        <v>стоянка</v>
      </c>
      <c r="G140" s="262">
        <v>330</v>
      </c>
      <c r="H140" s="265">
        <v>6.9690277777777773E-4</v>
      </c>
      <c r="I140" s="265">
        <v>4.3215039000000003E-4</v>
      </c>
      <c r="J140" s="265" t="s">
        <v>396</v>
      </c>
      <c r="K140" s="265" t="s">
        <v>384</v>
      </c>
      <c r="L140" s="264">
        <v>0.5</v>
      </c>
      <c r="M140" s="264">
        <v>365</v>
      </c>
      <c r="N140" s="264">
        <v>182.5</v>
      </c>
      <c r="O140" s="124">
        <v>1</v>
      </c>
      <c r="P140" s="124" t="str">
        <f>D140</f>
        <v>открытая стоянка</v>
      </c>
      <c r="Q140" s="124">
        <v>1</v>
      </c>
      <c r="R140" s="124">
        <f>VLOOKUP(E140,AG:AZ,13,0)</f>
        <v>5</v>
      </c>
      <c r="S140" s="103">
        <f>VLOOKUP(E140,ishod_source!A:X,24,0)</f>
        <v>1</v>
      </c>
      <c r="T140" s="150">
        <f>VLOOKUP(E140,AG:AR,10,0)</f>
        <v>0</v>
      </c>
      <c r="U140" s="123">
        <f>VLOOKUP(E140,AG:AR,9,0)</f>
        <v>0</v>
      </c>
      <c r="V140" s="106">
        <f>VLOOKUP(E140,AG:AZ,12,0)</f>
        <v>0</v>
      </c>
      <c r="W140" s="157">
        <f>VLOOKUP(E140,AG:AZ,17,0)</f>
        <v>1236113</v>
      </c>
      <c r="X140" s="157">
        <f>VLOOKUP(E140,AG:AZ,18,0)</f>
        <v>407875</v>
      </c>
      <c r="Y140" s="157">
        <f>VLOOKUP(E140,AG:AZ,19,0)</f>
        <v>1236113</v>
      </c>
      <c r="Z140" s="157">
        <f>VLOOKUP(E140,AG:AZ,20,0)</f>
        <v>407859</v>
      </c>
      <c r="AA140" s="106">
        <f>VLOOKUP(E140,AG:AR,11,0)</f>
        <v>12</v>
      </c>
      <c r="AB140" s="106">
        <f>VLOOKUP(E140,AG:AV,14,0)</f>
        <v>0</v>
      </c>
      <c r="AC140" s="106"/>
      <c r="AD140" s="106"/>
      <c r="AE140" s="103">
        <v>0</v>
      </c>
    </row>
    <row r="141" spans="1:31" ht="15.75" hidden="1" thickBot="1" x14ac:dyDescent="0.3">
      <c r="A141" s="124">
        <v>138</v>
      </c>
      <c r="B141" s="124">
        <f>VLOOKUP(E141,ishod_source!A:W,21,0)</f>
        <v>6</v>
      </c>
      <c r="C141" s="124" t="str">
        <f>VLOOKUP(E141,ishod_source!A:W,22,0)</f>
        <v>открытая стоянка</v>
      </c>
      <c r="D141" s="124" t="str">
        <f>VLOOKUP(E141,ishod_source!A:W,23,0)</f>
        <v>открытая стоянка</v>
      </c>
      <c r="E141" s="103">
        <v>6005</v>
      </c>
      <c r="F141" s="105" t="str">
        <f>VLOOKUP(E141,AG:AR,2,0)</f>
        <v>стоянка</v>
      </c>
      <c r="G141" s="262">
        <v>337</v>
      </c>
      <c r="H141" s="265">
        <v>1.136902777777778E-2</v>
      </c>
      <c r="I141" s="265">
        <v>1.996313E-3</v>
      </c>
      <c r="J141" s="265" t="s">
        <v>396</v>
      </c>
      <c r="K141" s="265" t="s">
        <v>384</v>
      </c>
      <c r="L141" s="264">
        <v>0.5</v>
      </c>
      <c r="M141" s="264">
        <v>365</v>
      </c>
      <c r="N141" s="264">
        <v>182.5</v>
      </c>
      <c r="O141" s="124">
        <v>1</v>
      </c>
      <c r="P141" s="124" t="str">
        <f>D141</f>
        <v>открытая стоянка</v>
      </c>
      <c r="Q141" s="124">
        <v>1</v>
      </c>
      <c r="R141" s="124">
        <f>VLOOKUP(E141,AG:AZ,13,0)</f>
        <v>5</v>
      </c>
      <c r="S141" s="103">
        <f>VLOOKUP(E141,ishod_source!A:X,24,0)</f>
        <v>1</v>
      </c>
      <c r="T141" s="150">
        <f>VLOOKUP(E141,AG:AR,10,0)</f>
        <v>0</v>
      </c>
      <c r="U141" s="123">
        <f>VLOOKUP(E141,AG:AR,9,0)</f>
        <v>0</v>
      </c>
      <c r="V141" s="106">
        <f>VLOOKUP(E141,AG:AZ,12,0)</f>
        <v>0</v>
      </c>
      <c r="W141" s="157">
        <f>VLOOKUP(E141,AG:AZ,17,0)</f>
        <v>1236113</v>
      </c>
      <c r="X141" s="157">
        <f>VLOOKUP(E141,AG:AZ,18,0)</f>
        <v>407875</v>
      </c>
      <c r="Y141" s="157">
        <f>VLOOKUP(E141,AG:AZ,19,0)</f>
        <v>1236113</v>
      </c>
      <c r="Z141" s="157">
        <f>VLOOKUP(E141,AG:AZ,20,0)</f>
        <v>407859</v>
      </c>
      <c r="AA141" s="106">
        <f>VLOOKUP(E141,AG:AR,11,0)</f>
        <v>12</v>
      </c>
      <c r="AB141" s="106">
        <f>VLOOKUP(E141,AG:AV,14,0)</f>
        <v>0</v>
      </c>
      <c r="AC141" s="106"/>
      <c r="AD141" s="106"/>
      <c r="AE141" s="103">
        <v>0</v>
      </c>
    </row>
    <row r="142" spans="1:31" ht="15.75" hidden="1" thickBot="1" x14ac:dyDescent="0.3">
      <c r="A142" s="124">
        <v>139</v>
      </c>
      <c r="B142" s="124">
        <f>VLOOKUP(E142,ishod_source!A:W,21,0)</f>
        <v>6</v>
      </c>
      <c r="C142" s="124" t="str">
        <f>VLOOKUP(E142,ishod_source!A:W,22,0)</f>
        <v>открытая стоянка</v>
      </c>
      <c r="D142" s="124" t="str">
        <f>VLOOKUP(E142,ishod_source!A:W,23,0)</f>
        <v>открытая стоянка</v>
      </c>
      <c r="E142" s="103">
        <v>6005</v>
      </c>
      <c r="F142" s="105" t="str">
        <f>VLOOKUP(E142,AG:AR,2,0)</f>
        <v>стоянка</v>
      </c>
      <c r="G142" s="262">
        <v>2732</v>
      </c>
      <c r="H142" s="265">
        <v>4.0644444444444443E-3</v>
      </c>
      <c r="I142" s="265">
        <v>2.4055503000000003E-3</v>
      </c>
      <c r="J142" s="265" t="s">
        <v>396</v>
      </c>
      <c r="K142" s="265" t="s">
        <v>384</v>
      </c>
      <c r="L142" s="264">
        <v>0.5</v>
      </c>
      <c r="M142" s="264">
        <v>365</v>
      </c>
      <c r="N142" s="264">
        <v>182.5</v>
      </c>
      <c r="O142" s="124">
        <v>1</v>
      </c>
      <c r="P142" s="124" t="str">
        <f>D142</f>
        <v>открытая стоянка</v>
      </c>
      <c r="Q142" s="124">
        <v>1</v>
      </c>
      <c r="R142" s="124">
        <f>VLOOKUP(E142,AG:AZ,13,0)</f>
        <v>5</v>
      </c>
      <c r="S142" s="103">
        <f>VLOOKUP(E142,ishod_source!A:X,24,0)</f>
        <v>1</v>
      </c>
      <c r="T142" s="150">
        <f>VLOOKUP(E142,AG:AR,10,0)</f>
        <v>0</v>
      </c>
      <c r="U142" s="123">
        <f>VLOOKUP(E142,AG:AR,9,0)</f>
        <v>0</v>
      </c>
      <c r="V142" s="106">
        <f>VLOOKUP(E142,AG:AZ,12,0)</f>
        <v>0</v>
      </c>
      <c r="W142" s="157">
        <f>VLOOKUP(E142,AG:AZ,17,0)</f>
        <v>1236113</v>
      </c>
      <c r="X142" s="157">
        <f>VLOOKUP(E142,AG:AZ,18,0)</f>
        <v>407875</v>
      </c>
      <c r="Y142" s="157">
        <f>VLOOKUP(E142,AG:AZ,19,0)</f>
        <v>1236113</v>
      </c>
      <c r="Z142" s="157">
        <f>VLOOKUP(E142,AG:AZ,20,0)</f>
        <v>407859</v>
      </c>
      <c r="AA142" s="106">
        <f>VLOOKUP(E142,AG:AR,11,0)</f>
        <v>12</v>
      </c>
      <c r="AB142" s="106">
        <f>VLOOKUP(E142,AG:AV,14,0)</f>
        <v>0</v>
      </c>
      <c r="AC142" s="106"/>
      <c r="AD142" s="106"/>
      <c r="AE142" s="103">
        <v>0</v>
      </c>
    </row>
    <row r="143" spans="1:31" ht="15.75" hidden="1" thickBot="1" x14ac:dyDescent="0.3">
      <c r="A143" s="124">
        <v>140</v>
      </c>
      <c r="B143" s="124">
        <f>VLOOKUP(E143,ishod_source!A:W,21,0)</f>
        <v>6</v>
      </c>
      <c r="C143" s="124" t="str">
        <f>VLOOKUP(E143,ishod_source!A:W,22,0)</f>
        <v>открытая стоянка</v>
      </c>
      <c r="D143" s="124" t="str">
        <f>VLOOKUP(E143,ishod_source!A:W,23,0)</f>
        <v>открытая стоянка</v>
      </c>
      <c r="E143" s="103">
        <v>6005</v>
      </c>
      <c r="F143" s="105" t="str">
        <f>VLOOKUP(E143,AG:AR,2,0)</f>
        <v>стоянка</v>
      </c>
      <c r="G143" s="262">
        <v>301</v>
      </c>
      <c r="H143" s="265">
        <v>1.1274666666666668E-4</v>
      </c>
      <c r="I143" s="265">
        <v>1.8266304000000001E-4</v>
      </c>
      <c r="J143" s="265" t="s">
        <v>397</v>
      </c>
      <c r="K143" s="265" t="s">
        <v>398</v>
      </c>
      <c r="L143" s="264">
        <v>0.5</v>
      </c>
      <c r="M143" s="264">
        <v>365</v>
      </c>
      <c r="N143" s="264">
        <v>182.5</v>
      </c>
      <c r="O143" s="124">
        <v>2</v>
      </c>
      <c r="P143" s="124" t="str">
        <f>D143</f>
        <v>открытая стоянка</v>
      </c>
      <c r="Q143" s="124">
        <v>1</v>
      </c>
      <c r="R143" s="124">
        <f>VLOOKUP(E143,AG:AZ,13,0)</f>
        <v>5</v>
      </c>
      <c r="S143" s="103">
        <f>VLOOKUP(E143,ishod_source!A:X,24,0)</f>
        <v>1</v>
      </c>
      <c r="T143" s="150">
        <f>VLOOKUP(E143,AG:AR,10,0)</f>
        <v>0</v>
      </c>
      <c r="U143" s="123">
        <f>VLOOKUP(E143,AG:AR,9,0)</f>
        <v>0</v>
      </c>
      <c r="V143" s="106">
        <f>VLOOKUP(E143,AG:AZ,12,0)</f>
        <v>0</v>
      </c>
      <c r="W143" s="157">
        <f>VLOOKUP(E143,AG:AZ,17,0)</f>
        <v>1236113</v>
      </c>
      <c r="X143" s="157">
        <f>VLOOKUP(E143,AG:AZ,18,0)</f>
        <v>407875</v>
      </c>
      <c r="Y143" s="157">
        <f>VLOOKUP(E143,AG:AZ,19,0)</f>
        <v>1236113</v>
      </c>
      <c r="Z143" s="157">
        <f>VLOOKUP(E143,AG:AZ,20,0)</f>
        <v>407859</v>
      </c>
      <c r="AA143" s="106">
        <f>VLOOKUP(E143,AG:AR,11,0)</f>
        <v>12</v>
      </c>
      <c r="AB143" s="106">
        <f>VLOOKUP(E143,AG:AV,14,0)</f>
        <v>0</v>
      </c>
      <c r="AC143" s="106"/>
      <c r="AD143" s="106"/>
      <c r="AE143" s="103">
        <v>0</v>
      </c>
    </row>
    <row r="144" spans="1:31" ht="15.75" hidden="1" thickBot="1" x14ac:dyDescent="0.3">
      <c r="A144" s="124">
        <v>141</v>
      </c>
      <c r="B144" s="124">
        <f>VLOOKUP(E144,ishod_source!A:W,21,0)</f>
        <v>6</v>
      </c>
      <c r="C144" s="124" t="str">
        <f>VLOOKUP(E144,ishod_source!A:W,22,0)</f>
        <v>открытая стоянка</v>
      </c>
      <c r="D144" s="124" t="str">
        <f>VLOOKUP(E144,ishod_source!A:W,23,0)</f>
        <v>открытая стоянка</v>
      </c>
      <c r="E144" s="103">
        <v>6005</v>
      </c>
      <c r="F144" s="105" t="str">
        <f>VLOOKUP(E144,AG:AR,2,0)</f>
        <v>стоянка</v>
      </c>
      <c r="G144" s="262">
        <v>304</v>
      </c>
      <c r="H144" s="265">
        <v>1.8321333333333334E-5</v>
      </c>
      <c r="I144" s="265">
        <v>2.9682744E-5</v>
      </c>
      <c r="J144" s="265" t="s">
        <v>397</v>
      </c>
      <c r="K144" s="265" t="s">
        <v>398</v>
      </c>
      <c r="L144" s="264">
        <v>0.5</v>
      </c>
      <c r="M144" s="264">
        <v>365</v>
      </c>
      <c r="N144" s="264">
        <v>182.5</v>
      </c>
      <c r="O144" s="124">
        <v>2</v>
      </c>
      <c r="P144" s="124" t="str">
        <f>D144</f>
        <v>открытая стоянка</v>
      </c>
      <c r="Q144" s="124">
        <v>1</v>
      </c>
      <c r="R144" s="124">
        <f>VLOOKUP(E144,AG:AZ,13,0)</f>
        <v>5</v>
      </c>
      <c r="S144" s="103">
        <f>VLOOKUP(E144,ishod_source!A:X,24,0)</f>
        <v>1</v>
      </c>
      <c r="T144" s="150">
        <f>VLOOKUP(E144,AG:AR,10,0)</f>
        <v>0</v>
      </c>
      <c r="U144" s="123">
        <f>VLOOKUP(E144,AG:AR,9,0)</f>
        <v>0</v>
      </c>
      <c r="V144" s="106">
        <f>VLOOKUP(E144,AG:AZ,12,0)</f>
        <v>0</v>
      </c>
      <c r="W144" s="157">
        <f>VLOOKUP(E144,AG:AZ,17,0)</f>
        <v>1236113</v>
      </c>
      <c r="X144" s="157">
        <f>VLOOKUP(E144,AG:AZ,18,0)</f>
        <v>407875</v>
      </c>
      <c r="Y144" s="157">
        <f>VLOOKUP(E144,AG:AZ,19,0)</f>
        <v>1236113</v>
      </c>
      <c r="Z144" s="157">
        <f>VLOOKUP(E144,AG:AZ,20,0)</f>
        <v>407859</v>
      </c>
      <c r="AA144" s="106">
        <f>VLOOKUP(E144,AG:AR,11,0)</f>
        <v>12</v>
      </c>
      <c r="AB144" s="106">
        <f>VLOOKUP(E144,AG:AV,14,0)</f>
        <v>0</v>
      </c>
      <c r="AC144" s="106"/>
      <c r="AD144" s="106"/>
      <c r="AE144" s="103">
        <v>0</v>
      </c>
    </row>
    <row r="145" spans="1:31" ht="15.75" hidden="1" thickBot="1" x14ac:dyDescent="0.3">
      <c r="A145" s="124">
        <v>142</v>
      </c>
      <c r="B145" s="124">
        <f>VLOOKUP(E145,ishod_source!A:W,21,0)</f>
        <v>6</v>
      </c>
      <c r="C145" s="124" t="str">
        <f>VLOOKUP(E145,ishod_source!A:W,22,0)</f>
        <v>открытая стоянка</v>
      </c>
      <c r="D145" s="124" t="str">
        <f>VLOOKUP(E145,ishod_source!A:W,23,0)</f>
        <v>открытая стоянка</v>
      </c>
      <c r="E145" s="103">
        <v>6005</v>
      </c>
      <c r="F145" s="105" t="str">
        <f>VLOOKUP(E145,AG:AR,2,0)</f>
        <v>стоянка</v>
      </c>
      <c r="G145" s="262">
        <v>330</v>
      </c>
      <c r="H145" s="265">
        <v>4.5788888888888889E-5</v>
      </c>
      <c r="I145" s="265">
        <v>7.3219989999999993E-5</v>
      </c>
      <c r="J145" s="265" t="s">
        <v>397</v>
      </c>
      <c r="K145" s="265" t="s">
        <v>398</v>
      </c>
      <c r="L145" s="264">
        <v>0.5</v>
      </c>
      <c r="M145" s="264">
        <v>365</v>
      </c>
      <c r="N145" s="264">
        <v>182.5</v>
      </c>
      <c r="O145" s="124">
        <v>2</v>
      </c>
      <c r="P145" s="124" t="str">
        <f>D145</f>
        <v>открытая стоянка</v>
      </c>
      <c r="Q145" s="124">
        <v>1</v>
      </c>
      <c r="R145" s="124">
        <f>VLOOKUP(E145,AG:AZ,13,0)</f>
        <v>5</v>
      </c>
      <c r="S145" s="103">
        <f>VLOOKUP(E145,ishod_source!A:X,24,0)</f>
        <v>1</v>
      </c>
      <c r="T145" s="150">
        <f>VLOOKUP(E145,AG:AR,10,0)</f>
        <v>0</v>
      </c>
      <c r="U145" s="123">
        <f>VLOOKUP(E145,AG:AR,9,0)</f>
        <v>0</v>
      </c>
      <c r="V145" s="106">
        <f>VLOOKUP(E145,AG:AZ,12,0)</f>
        <v>0</v>
      </c>
      <c r="W145" s="157">
        <f>VLOOKUP(E145,AG:AZ,17,0)</f>
        <v>1236113</v>
      </c>
      <c r="X145" s="157">
        <f>VLOOKUP(E145,AG:AZ,18,0)</f>
        <v>407875</v>
      </c>
      <c r="Y145" s="157">
        <f>VLOOKUP(E145,AG:AZ,19,0)</f>
        <v>1236113</v>
      </c>
      <c r="Z145" s="157">
        <f>VLOOKUP(E145,AG:AZ,20,0)</f>
        <v>407859</v>
      </c>
      <c r="AA145" s="106">
        <f>VLOOKUP(E145,AG:AR,11,0)</f>
        <v>12</v>
      </c>
      <c r="AB145" s="106">
        <f>VLOOKUP(E145,AG:AV,14,0)</f>
        <v>0</v>
      </c>
      <c r="AC145" s="106"/>
      <c r="AD145" s="106"/>
      <c r="AE145" s="103">
        <v>0</v>
      </c>
    </row>
    <row r="146" spans="1:31" ht="15.75" hidden="1" thickBot="1" x14ac:dyDescent="0.3">
      <c r="A146" s="124">
        <v>143</v>
      </c>
      <c r="B146" s="124">
        <f>VLOOKUP(E146,ishod_source!A:W,21,0)</f>
        <v>6</v>
      </c>
      <c r="C146" s="124" t="str">
        <f>VLOOKUP(E146,ishod_source!A:W,22,0)</f>
        <v>открытая стоянка</v>
      </c>
      <c r="D146" s="124" t="str">
        <f>VLOOKUP(E146,ishod_source!A:W,23,0)</f>
        <v>открытая стоянка</v>
      </c>
      <c r="E146" s="103">
        <v>6005</v>
      </c>
      <c r="F146" s="105" t="str">
        <f>VLOOKUP(E146,AG:AR,2,0)</f>
        <v>стоянка</v>
      </c>
      <c r="G146" s="262">
        <v>337</v>
      </c>
      <c r="H146" s="265">
        <v>2.4510444444444446E-2</v>
      </c>
      <c r="I146" s="265">
        <v>1.996313E-3</v>
      </c>
      <c r="J146" s="265" t="s">
        <v>397</v>
      </c>
      <c r="K146" s="265" t="s">
        <v>398</v>
      </c>
      <c r="L146" s="264">
        <v>0.5</v>
      </c>
      <c r="M146" s="264">
        <v>365</v>
      </c>
      <c r="N146" s="264">
        <v>182.5</v>
      </c>
      <c r="O146" s="124">
        <v>2</v>
      </c>
      <c r="P146" s="124" t="str">
        <f>D146</f>
        <v>открытая стоянка</v>
      </c>
      <c r="Q146" s="124">
        <v>1</v>
      </c>
      <c r="R146" s="124">
        <f>VLOOKUP(E146,AG:AZ,13,0)</f>
        <v>5</v>
      </c>
      <c r="S146" s="103">
        <f>VLOOKUP(E146,ishod_source!A:X,24,0)</f>
        <v>1</v>
      </c>
      <c r="T146" s="150">
        <f>VLOOKUP(E146,AG:AR,10,0)</f>
        <v>0</v>
      </c>
      <c r="U146" s="123">
        <f>VLOOKUP(E146,AG:AR,9,0)</f>
        <v>0</v>
      </c>
      <c r="V146" s="106">
        <f>VLOOKUP(E146,AG:AZ,12,0)</f>
        <v>0</v>
      </c>
      <c r="W146" s="157">
        <f>VLOOKUP(E146,AG:AZ,17,0)</f>
        <v>1236113</v>
      </c>
      <c r="X146" s="157">
        <f>VLOOKUP(E146,AG:AZ,18,0)</f>
        <v>407875</v>
      </c>
      <c r="Y146" s="157">
        <f>VLOOKUP(E146,AG:AZ,19,0)</f>
        <v>1236113</v>
      </c>
      <c r="Z146" s="157">
        <f>VLOOKUP(E146,AG:AZ,20,0)</f>
        <v>407859</v>
      </c>
      <c r="AA146" s="106">
        <f>VLOOKUP(E146,AG:AR,11,0)</f>
        <v>12</v>
      </c>
      <c r="AB146" s="106">
        <f>VLOOKUP(E146,AG:AV,14,0)</f>
        <v>0</v>
      </c>
      <c r="AC146" s="106"/>
      <c r="AD146" s="106"/>
      <c r="AE146" s="103">
        <v>0</v>
      </c>
    </row>
    <row r="147" spans="1:31" ht="15.75" hidden="1" thickBot="1" x14ac:dyDescent="0.3">
      <c r="A147" s="124">
        <v>144</v>
      </c>
      <c r="B147" s="124">
        <f>VLOOKUP(E147,ishod_source!A:W,21,0)</f>
        <v>6</v>
      </c>
      <c r="C147" s="124" t="str">
        <f>VLOOKUP(E147,ishod_source!A:W,22,0)</f>
        <v>открытая стоянка</v>
      </c>
      <c r="D147" s="124" t="str">
        <f>VLOOKUP(E147,ishod_source!A:W,23,0)</f>
        <v>открытая стоянка</v>
      </c>
      <c r="E147" s="103">
        <v>6005</v>
      </c>
      <c r="F147" s="105" t="str">
        <f>VLOOKUP(E147,AG:AR,2,0)</f>
        <v>стоянка</v>
      </c>
      <c r="G147" s="262">
        <v>2704</v>
      </c>
      <c r="H147" s="265">
        <v>2.0743333333333334E-3</v>
      </c>
      <c r="I147" s="265">
        <v>3.0441410999999998E-3</v>
      </c>
      <c r="J147" s="265" t="s">
        <v>397</v>
      </c>
      <c r="K147" s="265" t="s">
        <v>398</v>
      </c>
      <c r="L147" s="264">
        <v>0.5</v>
      </c>
      <c r="M147" s="264">
        <v>365</v>
      </c>
      <c r="N147" s="264">
        <v>182.5</v>
      </c>
      <c r="O147" s="124">
        <v>2</v>
      </c>
      <c r="P147" s="124" t="str">
        <f>D147</f>
        <v>открытая стоянка</v>
      </c>
      <c r="Q147" s="124">
        <v>1</v>
      </c>
      <c r="R147" s="124">
        <f>VLOOKUP(E147,AG:AZ,13,0)</f>
        <v>5</v>
      </c>
      <c r="S147" s="103">
        <f>VLOOKUP(E147,ishod_source!A:X,24,0)</f>
        <v>1</v>
      </c>
      <c r="T147" s="150">
        <f>VLOOKUP(E147,AG:AR,10,0)</f>
        <v>0</v>
      </c>
      <c r="U147" s="123">
        <f>VLOOKUP(E147,AG:AR,9,0)</f>
        <v>0</v>
      </c>
      <c r="V147" s="106">
        <f>VLOOKUP(E147,AG:AZ,12,0)</f>
        <v>0</v>
      </c>
      <c r="W147" s="157">
        <f>VLOOKUP(E147,AG:AZ,17,0)</f>
        <v>1236113</v>
      </c>
      <c r="X147" s="157">
        <f>VLOOKUP(E147,AG:AZ,18,0)</f>
        <v>407875</v>
      </c>
      <c r="Y147" s="157">
        <f>VLOOKUP(E147,AG:AZ,19,0)</f>
        <v>1236113</v>
      </c>
      <c r="Z147" s="157">
        <f>VLOOKUP(E147,AG:AZ,20,0)</f>
        <v>407859</v>
      </c>
      <c r="AA147" s="106">
        <f>VLOOKUP(E147,AG:AR,11,0)</f>
        <v>12</v>
      </c>
      <c r="AB147" s="106">
        <f>VLOOKUP(E147,AG:AV,14,0)</f>
        <v>0</v>
      </c>
      <c r="AC147" s="106"/>
      <c r="AD147" s="106"/>
      <c r="AE147" s="103">
        <v>0</v>
      </c>
    </row>
    <row r="148" spans="1:31" ht="15.75" hidden="1" thickBot="1" x14ac:dyDescent="0.3">
      <c r="A148" s="124">
        <v>145</v>
      </c>
      <c r="B148" s="124">
        <f>VLOOKUP(E148,ishod_source!A:W,21,0)</f>
        <v>6</v>
      </c>
      <c r="C148" s="124" t="str">
        <f>VLOOKUP(E148,ishod_source!A:W,22,0)</f>
        <v>открытая стоянка</v>
      </c>
      <c r="D148" s="124" t="str">
        <f>VLOOKUP(E148,ishod_source!A:W,23,0)</f>
        <v>открытая стоянка</v>
      </c>
      <c r="E148" s="103">
        <v>6005</v>
      </c>
      <c r="F148" s="105" t="str">
        <f>VLOOKUP(E148,AG:AR,2,0)</f>
        <v>стоянка</v>
      </c>
      <c r="G148" s="262">
        <v>301</v>
      </c>
      <c r="H148" s="265">
        <v>1.3804444444444446E-3</v>
      </c>
      <c r="I148" s="265">
        <v>8.1966720000000012E-4</v>
      </c>
      <c r="J148" s="265" t="s">
        <v>399</v>
      </c>
      <c r="K148" s="265" t="s">
        <v>400</v>
      </c>
      <c r="L148" s="264">
        <v>0.5</v>
      </c>
      <c r="M148" s="264">
        <v>365</v>
      </c>
      <c r="N148" s="264">
        <v>182.5</v>
      </c>
      <c r="O148" s="124">
        <v>1</v>
      </c>
      <c r="P148" s="124" t="str">
        <f>D148</f>
        <v>открытая стоянка</v>
      </c>
      <c r="Q148" s="124">
        <v>1</v>
      </c>
      <c r="R148" s="124">
        <f>VLOOKUP(E148,AG:AZ,13,0)</f>
        <v>5</v>
      </c>
      <c r="S148" s="103">
        <f>VLOOKUP(E148,ishod_source!A:X,24,0)</f>
        <v>1</v>
      </c>
      <c r="T148" s="150">
        <f>VLOOKUP(E148,AG:AR,10,0)</f>
        <v>0</v>
      </c>
      <c r="U148" s="123">
        <f>VLOOKUP(E148,AG:AR,9,0)</f>
        <v>0</v>
      </c>
      <c r="V148" s="106">
        <f>VLOOKUP(E148,AG:AZ,12,0)</f>
        <v>0</v>
      </c>
      <c r="W148" s="157">
        <f>VLOOKUP(E148,AG:AZ,17,0)</f>
        <v>1236113</v>
      </c>
      <c r="X148" s="157">
        <f>VLOOKUP(E148,AG:AZ,18,0)</f>
        <v>407875</v>
      </c>
      <c r="Y148" s="157">
        <f>VLOOKUP(E148,AG:AZ,19,0)</f>
        <v>1236113</v>
      </c>
      <c r="Z148" s="157">
        <f>VLOOKUP(E148,AG:AZ,20,0)</f>
        <v>407859</v>
      </c>
      <c r="AA148" s="106">
        <f>VLOOKUP(E148,AG:AR,11,0)</f>
        <v>12</v>
      </c>
      <c r="AB148" s="106">
        <f>VLOOKUP(E148,AG:AV,14,0)</f>
        <v>0</v>
      </c>
      <c r="AC148" s="106"/>
      <c r="AD148" s="106"/>
      <c r="AE148" s="103">
        <v>0</v>
      </c>
    </row>
    <row r="149" spans="1:31" ht="15.75" hidden="1" thickBot="1" x14ac:dyDescent="0.3">
      <c r="A149" s="124">
        <v>146</v>
      </c>
      <c r="B149" s="124">
        <f>VLOOKUP(E149,ishod_source!A:W,21,0)</f>
        <v>6</v>
      </c>
      <c r="C149" s="124" t="str">
        <f>VLOOKUP(E149,ishod_source!A:W,22,0)</f>
        <v>открытая стоянка</v>
      </c>
      <c r="D149" s="124" t="str">
        <f>VLOOKUP(E149,ishod_source!A:W,23,0)</f>
        <v>открытая стоянка</v>
      </c>
      <c r="E149" s="103">
        <v>6005</v>
      </c>
      <c r="F149" s="105" t="str">
        <f>VLOOKUP(E149,AG:AR,2,0)</f>
        <v>стоянка</v>
      </c>
      <c r="G149" s="262">
        <v>304</v>
      </c>
      <c r="H149" s="265">
        <v>2.2432222222222223E-4</v>
      </c>
      <c r="I149" s="265">
        <v>1.3319592E-4</v>
      </c>
      <c r="J149" s="265" t="s">
        <v>399</v>
      </c>
      <c r="K149" s="265" t="s">
        <v>400</v>
      </c>
      <c r="L149" s="264">
        <v>0.5</v>
      </c>
      <c r="M149" s="264">
        <v>365</v>
      </c>
      <c r="N149" s="264">
        <v>182.5</v>
      </c>
      <c r="O149" s="124">
        <v>1</v>
      </c>
      <c r="P149" s="124" t="str">
        <f>D149</f>
        <v>открытая стоянка</v>
      </c>
      <c r="Q149" s="124">
        <v>1</v>
      </c>
      <c r="R149" s="124">
        <f>VLOOKUP(E149,AG:AZ,13,0)</f>
        <v>5</v>
      </c>
      <c r="S149" s="103">
        <f>VLOOKUP(E149,ishod_source!A:X,24,0)</f>
        <v>1</v>
      </c>
      <c r="T149" s="150">
        <f>VLOOKUP(E149,AG:AR,10,0)</f>
        <v>0</v>
      </c>
      <c r="U149" s="123">
        <f>VLOOKUP(E149,AG:AR,9,0)</f>
        <v>0</v>
      </c>
      <c r="V149" s="106">
        <f>VLOOKUP(E149,AG:AZ,12,0)</f>
        <v>0</v>
      </c>
      <c r="W149" s="157">
        <f>VLOOKUP(E149,AG:AZ,17,0)</f>
        <v>1236113</v>
      </c>
      <c r="X149" s="157">
        <f>VLOOKUP(E149,AG:AZ,18,0)</f>
        <v>407875</v>
      </c>
      <c r="Y149" s="157">
        <f>VLOOKUP(E149,AG:AZ,19,0)</f>
        <v>1236113</v>
      </c>
      <c r="Z149" s="157">
        <f>VLOOKUP(E149,AG:AZ,20,0)</f>
        <v>407859</v>
      </c>
      <c r="AA149" s="106">
        <f>VLOOKUP(E149,AG:AR,11,0)</f>
        <v>12</v>
      </c>
      <c r="AB149" s="106">
        <f>VLOOKUP(E149,AG:AV,14,0)</f>
        <v>0</v>
      </c>
      <c r="AC149" s="106"/>
      <c r="AD149" s="106"/>
      <c r="AE149" s="103">
        <v>0</v>
      </c>
    </row>
    <row r="150" spans="1:31" ht="15.75" hidden="1" thickBot="1" x14ac:dyDescent="0.3">
      <c r="A150" s="124">
        <v>147</v>
      </c>
      <c r="B150" s="124">
        <f>VLOOKUP(E150,ishod_source!A:W,21,0)</f>
        <v>6</v>
      </c>
      <c r="C150" s="124" t="str">
        <f>VLOOKUP(E150,ishod_source!A:W,22,0)</f>
        <v>открытая стоянка</v>
      </c>
      <c r="D150" s="124" t="str">
        <f>VLOOKUP(E150,ishod_source!A:W,23,0)</f>
        <v>открытая стоянка</v>
      </c>
      <c r="E150" s="103">
        <v>6005</v>
      </c>
      <c r="F150" s="105" t="str">
        <f>VLOOKUP(E150,AG:AR,2,0)</f>
        <v>стоянка</v>
      </c>
      <c r="G150" s="262">
        <v>330</v>
      </c>
      <c r="H150" s="265">
        <v>1.464861111111111E-4</v>
      </c>
      <c r="I150" s="265">
        <v>2.0245981500000007E-4</v>
      </c>
      <c r="J150" s="265" t="s">
        <v>399</v>
      </c>
      <c r="K150" s="265" t="s">
        <v>400</v>
      </c>
      <c r="L150" s="264">
        <v>0.5</v>
      </c>
      <c r="M150" s="264">
        <v>365</v>
      </c>
      <c r="N150" s="264">
        <v>182.5</v>
      </c>
      <c r="O150" s="124">
        <v>1</v>
      </c>
      <c r="P150" s="124" t="str">
        <f>D150</f>
        <v>открытая стоянка</v>
      </c>
      <c r="Q150" s="124">
        <v>1</v>
      </c>
      <c r="R150" s="124">
        <f>VLOOKUP(E150,AG:AZ,13,0)</f>
        <v>5</v>
      </c>
      <c r="S150" s="103">
        <f>VLOOKUP(E150,ishod_source!A:X,24,0)</f>
        <v>1</v>
      </c>
      <c r="T150" s="150">
        <f>VLOOKUP(E150,AG:AR,10,0)</f>
        <v>0</v>
      </c>
      <c r="U150" s="123">
        <f>VLOOKUP(E150,AG:AR,9,0)</f>
        <v>0</v>
      </c>
      <c r="V150" s="106">
        <f>VLOOKUP(E150,AG:AZ,12,0)</f>
        <v>0</v>
      </c>
      <c r="W150" s="157">
        <f>VLOOKUP(E150,AG:AZ,17,0)</f>
        <v>1236113</v>
      </c>
      <c r="X150" s="157">
        <f>VLOOKUP(E150,AG:AZ,18,0)</f>
        <v>407875</v>
      </c>
      <c r="Y150" s="157">
        <f>VLOOKUP(E150,AG:AZ,19,0)</f>
        <v>1236113</v>
      </c>
      <c r="Z150" s="157">
        <f>VLOOKUP(E150,AG:AZ,20,0)</f>
        <v>407859</v>
      </c>
      <c r="AA150" s="106">
        <f>VLOOKUP(E150,AG:AR,11,0)</f>
        <v>12</v>
      </c>
      <c r="AB150" s="106">
        <f>VLOOKUP(E150,AG:AV,14,0)</f>
        <v>0</v>
      </c>
      <c r="AC150" s="106"/>
      <c r="AD150" s="106"/>
      <c r="AE150" s="103">
        <v>0</v>
      </c>
    </row>
    <row r="151" spans="1:31" ht="15.75" hidden="1" thickBot="1" x14ac:dyDescent="0.3">
      <c r="A151" s="124">
        <v>148</v>
      </c>
      <c r="B151" s="124">
        <f>VLOOKUP(E151,ishod_source!A:W,21,0)</f>
        <v>6</v>
      </c>
      <c r="C151" s="124" t="str">
        <f>VLOOKUP(E151,ishod_source!A:W,22,0)</f>
        <v>открытая стоянка</v>
      </c>
      <c r="D151" s="124" t="str">
        <f>VLOOKUP(E151,ishod_source!A:W,23,0)</f>
        <v>открытая стоянка</v>
      </c>
      <c r="E151" s="103">
        <v>6005</v>
      </c>
      <c r="F151" s="105" t="str">
        <f>VLOOKUP(E151,AG:AR,2,0)</f>
        <v>стоянка</v>
      </c>
      <c r="G151" s="262">
        <v>337</v>
      </c>
      <c r="H151" s="265">
        <v>0.1590998611111111</v>
      </c>
      <c r="I151" s="265">
        <v>1.996313E-3</v>
      </c>
      <c r="J151" s="265" t="s">
        <v>399</v>
      </c>
      <c r="K151" s="265" t="s">
        <v>400</v>
      </c>
      <c r="L151" s="264">
        <v>0.5</v>
      </c>
      <c r="M151" s="264">
        <v>365</v>
      </c>
      <c r="N151" s="264">
        <v>182.5</v>
      </c>
      <c r="O151" s="124">
        <v>1</v>
      </c>
      <c r="P151" s="124" t="str">
        <f>D151</f>
        <v>открытая стоянка</v>
      </c>
      <c r="Q151" s="124">
        <v>1</v>
      </c>
      <c r="R151" s="124">
        <f>VLOOKUP(E151,AG:AZ,13,0)</f>
        <v>5</v>
      </c>
      <c r="S151" s="103">
        <f>VLOOKUP(E151,ishod_source!A:X,24,0)</f>
        <v>1</v>
      </c>
      <c r="T151" s="150">
        <f>VLOOKUP(E151,AG:AR,10,0)</f>
        <v>0</v>
      </c>
      <c r="U151" s="123">
        <f>VLOOKUP(E151,AG:AR,9,0)</f>
        <v>0</v>
      </c>
      <c r="V151" s="106">
        <f>VLOOKUP(E151,AG:AZ,12,0)</f>
        <v>0</v>
      </c>
      <c r="W151" s="157">
        <f>VLOOKUP(E151,AG:AZ,17,0)</f>
        <v>1236113</v>
      </c>
      <c r="X151" s="157">
        <f>VLOOKUP(E151,AG:AZ,18,0)</f>
        <v>407875</v>
      </c>
      <c r="Y151" s="157">
        <f>VLOOKUP(E151,AG:AZ,19,0)</f>
        <v>1236113</v>
      </c>
      <c r="Z151" s="157">
        <f>VLOOKUP(E151,AG:AZ,20,0)</f>
        <v>407859</v>
      </c>
      <c r="AA151" s="106">
        <f>VLOOKUP(E151,AG:AR,11,0)</f>
        <v>12</v>
      </c>
      <c r="AB151" s="106">
        <f>VLOOKUP(E151,AG:AV,14,0)</f>
        <v>0</v>
      </c>
      <c r="AC151" s="106"/>
      <c r="AD151" s="106"/>
      <c r="AE151" s="103">
        <v>0</v>
      </c>
    </row>
    <row r="152" spans="1:31" ht="15.75" hidden="1" thickBot="1" x14ac:dyDescent="0.3">
      <c r="A152" s="124">
        <v>149</v>
      </c>
      <c r="B152" s="124">
        <f>VLOOKUP(E152,ishod_source!A:W,21,0)</f>
        <v>6</v>
      </c>
      <c r="C152" s="124" t="str">
        <f>VLOOKUP(E152,ishod_source!A:W,22,0)</f>
        <v>открытая стоянка</v>
      </c>
      <c r="D152" s="124" t="str">
        <f>VLOOKUP(E152,ishod_source!A:W,23,0)</f>
        <v>открытая стоянка</v>
      </c>
      <c r="E152" s="103">
        <v>6005</v>
      </c>
      <c r="F152" s="105" t="str">
        <f>VLOOKUP(E152,AG:AR,2,0)</f>
        <v>стоянка</v>
      </c>
      <c r="G152" s="262">
        <v>2704</v>
      </c>
      <c r="H152" s="265">
        <v>2.1612083333333334E-2</v>
      </c>
      <c r="I152" s="265">
        <v>1.1480841150000002E-2</v>
      </c>
      <c r="J152" s="265" t="s">
        <v>399</v>
      </c>
      <c r="K152" s="265" t="s">
        <v>400</v>
      </c>
      <c r="L152" s="264">
        <v>0.5</v>
      </c>
      <c r="M152" s="264">
        <v>365</v>
      </c>
      <c r="N152" s="264">
        <v>182.5</v>
      </c>
      <c r="O152" s="124">
        <v>1</v>
      </c>
      <c r="P152" s="124" t="str">
        <f>D152</f>
        <v>открытая стоянка</v>
      </c>
      <c r="Q152" s="124">
        <v>1</v>
      </c>
      <c r="R152" s="124">
        <f>VLOOKUP(E152,AG:AZ,13,0)</f>
        <v>5</v>
      </c>
      <c r="S152" s="103">
        <f>VLOOKUP(E152,ishod_source!A:X,24,0)</f>
        <v>1</v>
      </c>
      <c r="T152" s="150">
        <f>VLOOKUP(E152,AG:AR,10,0)</f>
        <v>0</v>
      </c>
      <c r="U152" s="123">
        <f>VLOOKUP(E152,AG:AR,9,0)</f>
        <v>0</v>
      </c>
      <c r="V152" s="106">
        <f>VLOOKUP(E152,AG:AZ,12,0)</f>
        <v>0</v>
      </c>
      <c r="W152" s="157">
        <f>VLOOKUP(E152,AG:AZ,17,0)</f>
        <v>1236113</v>
      </c>
      <c r="X152" s="157">
        <f>VLOOKUP(E152,AG:AZ,18,0)</f>
        <v>407875</v>
      </c>
      <c r="Y152" s="157">
        <f>VLOOKUP(E152,AG:AZ,19,0)</f>
        <v>1236113</v>
      </c>
      <c r="Z152" s="157">
        <f>VLOOKUP(E152,AG:AZ,20,0)</f>
        <v>407859</v>
      </c>
      <c r="AA152" s="106">
        <f>VLOOKUP(E152,AG:AR,11,0)</f>
        <v>12</v>
      </c>
      <c r="AB152" s="106">
        <f>VLOOKUP(E152,AG:AV,14,0)</f>
        <v>0</v>
      </c>
      <c r="AC152" s="106"/>
      <c r="AD152" s="106"/>
      <c r="AE152" s="103">
        <v>0</v>
      </c>
    </row>
    <row r="153" spans="1:31" ht="15.75" hidden="1" thickBot="1" x14ac:dyDescent="0.3">
      <c r="A153" s="124">
        <v>150</v>
      </c>
      <c r="B153" s="124">
        <f>VLOOKUP(E153,ishod_source!A:W,21,0)</f>
        <v>6</v>
      </c>
      <c r="C153" s="124" t="str">
        <f>VLOOKUP(E153,ishod_source!A:W,22,0)</f>
        <v>открытая стоянка</v>
      </c>
      <c r="D153" s="124" t="str">
        <f>VLOOKUP(E153,ishod_source!A:W,23,0)</f>
        <v>открытая стоянка</v>
      </c>
      <c r="E153" s="103">
        <v>6005</v>
      </c>
      <c r="F153" s="105" t="str">
        <f>VLOOKUP(E153,AG:AR,2,0)</f>
        <v>стоянка</v>
      </c>
      <c r="G153" s="262">
        <v>301</v>
      </c>
      <c r="H153" s="265">
        <v>3.2422222222222227E-4</v>
      </c>
      <c r="I153" s="265">
        <v>1.9847040000000004E-4</v>
      </c>
      <c r="J153" s="265" t="s">
        <v>401</v>
      </c>
      <c r="K153" s="265" t="s">
        <v>402</v>
      </c>
      <c r="L153" s="264">
        <v>0.5</v>
      </c>
      <c r="M153" s="264">
        <v>365</v>
      </c>
      <c r="N153" s="264">
        <v>182.5</v>
      </c>
      <c r="O153" s="124">
        <v>1</v>
      </c>
      <c r="P153" s="124" t="str">
        <f>D153</f>
        <v>открытая стоянка</v>
      </c>
      <c r="Q153" s="124">
        <v>1</v>
      </c>
      <c r="R153" s="124">
        <f>VLOOKUP(E153,AG:AZ,13,0)</f>
        <v>5</v>
      </c>
      <c r="S153" s="103">
        <f>VLOOKUP(E153,ishod_source!A:X,24,0)</f>
        <v>1</v>
      </c>
      <c r="T153" s="150">
        <f>VLOOKUP(E153,AG:AR,10,0)</f>
        <v>0</v>
      </c>
      <c r="U153" s="123">
        <f>VLOOKUP(E153,AG:AR,9,0)</f>
        <v>0</v>
      </c>
      <c r="V153" s="106">
        <f>VLOOKUP(E153,AG:AZ,12,0)</f>
        <v>0</v>
      </c>
      <c r="W153" s="157">
        <f>VLOOKUP(E153,AG:AZ,17,0)</f>
        <v>1236113</v>
      </c>
      <c r="X153" s="157">
        <f>VLOOKUP(E153,AG:AZ,18,0)</f>
        <v>407875</v>
      </c>
      <c r="Y153" s="157">
        <f>VLOOKUP(E153,AG:AZ,19,0)</f>
        <v>1236113</v>
      </c>
      <c r="Z153" s="157">
        <f>VLOOKUP(E153,AG:AZ,20,0)</f>
        <v>407859</v>
      </c>
      <c r="AA153" s="106">
        <f>VLOOKUP(E153,AG:AR,11,0)</f>
        <v>12</v>
      </c>
      <c r="AB153" s="106">
        <f>VLOOKUP(E153,AG:AV,14,0)</f>
        <v>0</v>
      </c>
      <c r="AC153" s="106"/>
      <c r="AD153" s="106"/>
      <c r="AE153" s="103">
        <v>0</v>
      </c>
    </row>
    <row r="154" spans="1:31" ht="15.75" hidden="1" thickBot="1" x14ac:dyDescent="0.3">
      <c r="A154" s="124">
        <v>151</v>
      </c>
      <c r="B154" s="124">
        <f>VLOOKUP(E154,ishod_source!A:W,21,0)</f>
        <v>6</v>
      </c>
      <c r="C154" s="124" t="str">
        <f>VLOOKUP(E154,ishod_source!A:W,22,0)</f>
        <v>открытая стоянка</v>
      </c>
      <c r="D154" s="124" t="str">
        <f>VLOOKUP(E154,ishod_source!A:W,23,0)</f>
        <v>открытая стоянка</v>
      </c>
      <c r="E154" s="103">
        <v>6005</v>
      </c>
      <c r="F154" s="105" t="str">
        <f>VLOOKUP(E154,AG:AR,2,0)</f>
        <v>стоянка</v>
      </c>
      <c r="G154" s="262">
        <v>304</v>
      </c>
      <c r="H154" s="265">
        <v>5.2686111111111113E-5</v>
      </c>
      <c r="I154" s="265">
        <v>3.2251440000000004E-5</v>
      </c>
      <c r="J154" s="265" t="s">
        <v>401</v>
      </c>
      <c r="K154" s="265" t="s">
        <v>402</v>
      </c>
      <c r="L154" s="264">
        <v>0.5</v>
      </c>
      <c r="M154" s="264">
        <v>365</v>
      </c>
      <c r="N154" s="264">
        <v>182.5</v>
      </c>
      <c r="O154" s="124">
        <v>1</v>
      </c>
      <c r="P154" s="124" t="str">
        <f>D154</f>
        <v>открытая стоянка</v>
      </c>
      <c r="Q154" s="124">
        <v>1</v>
      </c>
      <c r="R154" s="124">
        <f>VLOOKUP(E154,AG:AZ,13,0)</f>
        <v>5</v>
      </c>
      <c r="S154" s="103">
        <f>VLOOKUP(E154,ishod_source!A:X,24,0)</f>
        <v>1</v>
      </c>
      <c r="T154" s="150">
        <f>VLOOKUP(E154,AG:AR,10,0)</f>
        <v>0</v>
      </c>
      <c r="U154" s="123">
        <f>VLOOKUP(E154,AG:AR,9,0)</f>
        <v>0</v>
      </c>
      <c r="V154" s="106">
        <f>VLOOKUP(E154,AG:AZ,12,0)</f>
        <v>0</v>
      </c>
      <c r="W154" s="157">
        <f>VLOOKUP(E154,AG:AZ,17,0)</f>
        <v>1236113</v>
      </c>
      <c r="X154" s="157">
        <f>VLOOKUP(E154,AG:AZ,18,0)</f>
        <v>407875</v>
      </c>
      <c r="Y154" s="157">
        <f>VLOOKUP(E154,AG:AZ,19,0)</f>
        <v>1236113</v>
      </c>
      <c r="Z154" s="157">
        <f>VLOOKUP(E154,AG:AZ,20,0)</f>
        <v>407859</v>
      </c>
      <c r="AA154" s="106">
        <f>VLOOKUP(E154,AG:AR,11,0)</f>
        <v>12</v>
      </c>
      <c r="AB154" s="106">
        <f>VLOOKUP(E154,AG:AV,14,0)</f>
        <v>0</v>
      </c>
      <c r="AC154" s="106"/>
      <c r="AD154" s="106"/>
      <c r="AE154" s="103">
        <v>0</v>
      </c>
    </row>
    <row r="155" spans="1:31" ht="15.75" hidden="1" thickBot="1" x14ac:dyDescent="0.3">
      <c r="A155" s="124">
        <v>152</v>
      </c>
      <c r="B155" s="124">
        <f>VLOOKUP(E155,ishod_source!A:W,21,0)</f>
        <v>6</v>
      </c>
      <c r="C155" s="124" t="str">
        <f>VLOOKUP(E155,ishod_source!A:W,22,0)</f>
        <v>открытая стоянка</v>
      </c>
      <c r="D155" s="124" t="str">
        <f>VLOOKUP(E155,ishod_source!A:W,23,0)</f>
        <v>открытая стоянка</v>
      </c>
      <c r="E155" s="103">
        <v>6005</v>
      </c>
      <c r="F155" s="105" t="str">
        <f>VLOOKUP(E155,AG:AR,2,0)</f>
        <v>стоянка</v>
      </c>
      <c r="G155" s="262">
        <v>330</v>
      </c>
      <c r="H155" s="265">
        <v>9.2680555555555553E-5</v>
      </c>
      <c r="I155" s="265">
        <v>5.6743485000000002E-5</v>
      </c>
      <c r="J155" s="265" t="s">
        <v>401</v>
      </c>
      <c r="K155" s="265" t="s">
        <v>402</v>
      </c>
      <c r="L155" s="264">
        <v>0.5</v>
      </c>
      <c r="M155" s="264">
        <v>365</v>
      </c>
      <c r="N155" s="264">
        <v>182.5</v>
      </c>
      <c r="O155" s="124">
        <v>1</v>
      </c>
      <c r="P155" s="124" t="str">
        <f>D155</f>
        <v>открытая стоянка</v>
      </c>
      <c r="Q155" s="124">
        <v>1</v>
      </c>
      <c r="R155" s="124">
        <f>VLOOKUP(E155,AG:AZ,13,0)</f>
        <v>5</v>
      </c>
      <c r="S155" s="103">
        <f>VLOOKUP(E155,ishod_source!A:X,24,0)</f>
        <v>1</v>
      </c>
      <c r="T155" s="150">
        <f>VLOOKUP(E155,AG:AR,10,0)</f>
        <v>0</v>
      </c>
      <c r="U155" s="123">
        <f>VLOOKUP(E155,AG:AR,9,0)</f>
        <v>0</v>
      </c>
      <c r="V155" s="106">
        <f>VLOOKUP(E155,AG:AZ,12,0)</f>
        <v>0</v>
      </c>
      <c r="W155" s="157">
        <f>VLOOKUP(E155,AG:AZ,17,0)</f>
        <v>1236113</v>
      </c>
      <c r="X155" s="157">
        <f>VLOOKUP(E155,AG:AZ,18,0)</f>
        <v>407875</v>
      </c>
      <c r="Y155" s="157">
        <f>VLOOKUP(E155,AG:AZ,19,0)</f>
        <v>1236113</v>
      </c>
      <c r="Z155" s="157">
        <f>VLOOKUP(E155,AG:AZ,20,0)</f>
        <v>407859</v>
      </c>
      <c r="AA155" s="106">
        <f>VLOOKUP(E155,AG:AR,11,0)</f>
        <v>12</v>
      </c>
      <c r="AB155" s="106">
        <f>VLOOKUP(E155,AG:AV,14,0)</f>
        <v>0</v>
      </c>
      <c r="AC155" s="106"/>
      <c r="AD155" s="106"/>
      <c r="AE155" s="103">
        <v>0</v>
      </c>
    </row>
    <row r="156" spans="1:31" ht="15.75" hidden="1" thickBot="1" x14ac:dyDescent="0.3">
      <c r="A156" s="124">
        <v>153</v>
      </c>
      <c r="B156" s="124">
        <f>VLOOKUP(E156,ishod_source!A:W,21,0)</f>
        <v>6</v>
      </c>
      <c r="C156" s="124" t="str">
        <f>VLOOKUP(E156,ishod_source!A:W,22,0)</f>
        <v>открытая стоянка</v>
      </c>
      <c r="D156" s="124" t="str">
        <f>VLOOKUP(E156,ishod_source!A:W,23,0)</f>
        <v>открытая стоянка</v>
      </c>
      <c r="E156" s="103">
        <v>6005</v>
      </c>
      <c r="F156" s="105" t="str">
        <f>VLOOKUP(E156,AG:AR,2,0)</f>
        <v>стоянка</v>
      </c>
      <c r="G156" s="262">
        <v>337</v>
      </c>
      <c r="H156" s="265">
        <v>5.1924305555555557E-2</v>
      </c>
      <c r="I156" s="265">
        <v>1.996313E-3</v>
      </c>
      <c r="J156" s="265" t="s">
        <v>401</v>
      </c>
      <c r="K156" s="265" t="s">
        <v>402</v>
      </c>
      <c r="L156" s="264">
        <v>0.5</v>
      </c>
      <c r="M156" s="264">
        <v>365</v>
      </c>
      <c r="N156" s="264">
        <v>182.5</v>
      </c>
      <c r="O156" s="124">
        <v>1</v>
      </c>
      <c r="P156" s="124" t="str">
        <f>D156</f>
        <v>открытая стоянка</v>
      </c>
      <c r="Q156" s="124">
        <v>1</v>
      </c>
      <c r="R156" s="124">
        <f>VLOOKUP(E156,AG:AZ,13,0)</f>
        <v>5</v>
      </c>
      <c r="S156" s="103">
        <f>VLOOKUP(E156,ishod_source!A:X,24,0)</f>
        <v>1</v>
      </c>
      <c r="T156" s="150">
        <f>VLOOKUP(E156,AG:AR,10,0)</f>
        <v>0</v>
      </c>
      <c r="U156" s="123">
        <f>VLOOKUP(E156,AG:AR,9,0)</f>
        <v>0</v>
      </c>
      <c r="V156" s="106">
        <f>VLOOKUP(E156,AG:AZ,12,0)</f>
        <v>0</v>
      </c>
      <c r="W156" s="157">
        <f>VLOOKUP(E156,AG:AZ,17,0)</f>
        <v>1236113</v>
      </c>
      <c r="X156" s="157">
        <f>VLOOKUP(E156,AG:AZ,18,0)</f>
        <v>407875</v>
      </c>
      <c r="Y156" s="157">
        <f>VLOOKUP(E156,AG:AZ,19,0)</f>
        <v>1236113</v>
      </c>
      <c r="Z156" s="157">
        <f>VLOOKUP(E156,AG:AZ,20,0)</f>
        <v>407859</v>
      </c>
      <c r="AA156" s="106">
        <f>VLOOKUP(E156,AG:AR,11,0)</f>
        <v>12</v>
      </c>
      <c r="AB156" s="106">
        <f>VLOOKUP(E156,AG:AV,14,0)</f>
        <v>0</v>
      </c>
      <c r="AC156" s="106"/>
      <c r="AD156" s="106"/>
      <c r="AE156" s="103">
        <v>0</v>
      </c>
    </row>
    <row r="157" spans="1:31" ht="15.75" hidden="1" thickBot="1" x14ac:dyDescent="0.3">
      <c r="A157" s="124">
        <v>154</v>
      </c>
      <c r="B157" s="124">
        <f>VLOOKUP(E157,ishod_source!A:W,21,0)</f>
        <v>6</v>
      </c>
      <c r="C157" s="124" t="str">
        <f>VLOOKUP(E157,ishod_source!A:W,22,0)</f>
        <v>открытая стоянка</v>
      </c>
      <c r="D157" s="124" t="str">
        <f>VLOOKUP(E157,ishod_source!A:W,23,0)</f>
        <v>открытая стоянка</v>
      </c>
      <c r="E157" s="103">
        <v>6005</v>
      </c>
      <c r="F157" s="105" t="str">
        <f>VLOOKUP(E157,AG:AR,2,0)</f>
        <v>стоянка</v>
      </c>
      <c r="G157" s="262">
        <v>2704</v>
      </c>
      <c r="H157" s="265">
        <v>5.6812499999999988E-3</v>
      </c>
      <c r="I157" s="265">
        <v>3.1585027500000001E-3</v>
      </c>
      <c r="J157" s="265" t="s">
        <v>401</v>
      </c>
      <c r="K157" s="265" t="s">
        <v>402</v>
      </c>
      <c r="L157" s="264">
        <v>0.5</v>
      </c>
      <c r="M157" s="264">
        <v>365</v>
      </c>
      <c r="N157" s="264">
        <v>182.5</v>
      </c>
      <c r="O157" s="124">
        <v>1</v>
      </c>
      <c r="P157" s="124" t="str">
        <f>D157</f>
        <v>открытая стоянка</v>
      </c>
      <c r="Q157" s="124">
        <v>1</v>
      </c>
      <c r="R157" s="124">
        <f>VLOOKUP(E157,AG:AZ,13,0)</f>
        <v>5</v>
      </c>
      <c r="S157" s="103">
        <f>VLOOKUP(E157,ishod_source!A:X,24,0)</f>
        <v>1</v>
      </c>
      <c r="T157" s="150">
        <f>VLOOKUP(E157,AG:AR,10,0)</f>
        <v>0</v>
      </c>
      <c r="U157" s="123">
        <f>VLOOKUP(E157,AG:AR,9,0)</f>
        <v>0</v>
      </c>
      <c r="V157" s="106">
        <f>VLOOKUP(E157,AG:AZ,12,0)</f>
        <v>0</v>
      </c>
      <c r="W157" s="157">
        <f>VLOOKUP(E157,AG:AZ,17,0)</f>
        <v>1236113</v>
      </c>
      <c r="X157" s="157">
        <f>VLOOKUP(E157,AG:AZ,18,0)</f>
        <v>407875</v>
      </c>
      <c r="Y157" s="157">
        <f>VLOOKUP(E157,AG:AZ,19,0)</f>
        <v>1236113</v>
      </c>
      <c r="Z157" s="157">
        <f>VLOOKUP(E157,AG:AZ,20,0)</f>
        <v>407859</v>
      </c>
      <c r="AA157" s="106">
        <f>VLOOKUP(E157,AG:AR,11,0)</f>
        <v>12</v>
      </c>
      <c r="AB157" s="106">
        <f>VLOOKUP(E157,AG:AV,14,0)</f>
        <v>0</v>
      </c>
      <c r="AC157" s="106"/>
      <c r="AD157" s="106"/>
      <c r="AE157" s="103">
        <v>0</v>
      </c>
    </row>
    <row r="158" spans="1:31" ht="15.75" hidden="1" thickBot="1" x14ac:dyDescent="0.3">
      <c r="A158" s="124">
        <v>155</v>
      </c>
      <c r="B158" s="124">
        <f>VLOOKUP(E158,ishod_source!A:W,21,0)</f>
        <v>7</v>
      </c>
      <c r="C158" s="124" t="str">
        <f>VLOOKUP(E158,ishod_source!A:W,22,0)</f>
        <v>внутренний проезд</v>
      </c>
      <c r="D158" s="124" t="str">
        <f>VLOOKUP(E158,ishod_source!A:W,23,0)</f>
        <v>внутренний проезд</v>
      </c>
      <c r="E158" s="103">
        <v>6006</v>
      </c>
      <c r="F158" s="105" t="str">
        <f>VLOOKUP(E158,AG:AR,2,0)</f>
        <v>неорганизованный</v>
      </c>
      <c r="G158" s="262">
        <v>301</v>
      </c>
      <c r="H158" s="265">
        <v>6.8040000000000013E-6</v>
      </c>
      <c r="I158" s="265">
        <v>6.2486720000000005E-4</v>
      </c>
      <c r="J158" s="265" t="s">
        <v>403</v>
      </c>
      <c r="K158" s="265" t="s">
        <v>384</v>
      </c>
      <c r="L158" s="264">
        <v>0.5</v>
      </c>
      <c r="M158" s="264">
        <v>365</v>
      </c>
      <c r="N158" s="264">
        <v>182.5</v>
      </c>
      <c r="O158" s="124">
        <v>1</v>
      </c>
      <c r="P158" s="124" t="str">
        <f>D158</f>
        <v>внутренний проезд</v>
      </c>
      <c r="Q158" s="124">
        <v>1</v>
      </c>
      <c r="R158" s="124">
        <f>VLOOKUP(E158,AG:AZ,13,0)</f>
        <v>5</v>
      </c>
      <c r="S158" s="103">
        <f>VLOOKUP(E158,ishod_source!A:X,24,0)</f>
        <v>1</v>
      </c>
      <c r="T158" s="150">
        <f>VLOOKUP(E158,AG:AR,10,0)</f>
        <v>0</v>
      </c>
      <c r="U158" s="123">
        <f>VLOOKUP(E158,AG:AR,9,0)</f>
        <v>0</v>
      </c>
      <c r="V158" s="106">
        <f>VLOOKUP(E158,AG:AZ,12,0)</f>
        <v>0</v>
      </c>
      <c r="W158" s="157">
        <f>VLOOKUP(E158,AG:AZ,17,0)</f>
        <v>1236223</v>
      </c>
      <c r="X158" s="157">
        <f>VLOOKUP(E158,AG:AZ,18,0)</f>
        <v>407829</v>
      </c>
      <c r="Y158" s="157">
        <f>VLOOKUP(E158,AG:AZ,19,0)</f>
        <v>1236241</v>
      </c>
      <c r="Z158" s="157">
        <f>VLOOKUP(E158,AG:AZ,20,0)</f>
        <v>407829</v>
      </c>
      <c r="AA158" s="106">
        <f>VLOOKUP(E158,AG:AR,11,0)</f>
        <v>5</v>
      </c>
      <c r="AB158" s="106">
        <f>VLOOKUP(E158,AG:AV,14,0)</f>
        <v>0</v>
      </c>
      <c r="AC158" s="106"/>
      <c r="AD158" s="106"/>
      <c r="AE158" s="103">
        <v>0</v>
      </c>
    </row>
    <row r="159" spans="1:31" ht="15.75" hidden="1" thickBot="1" x14ac:dyDescent="0.3">
      <c r="A159" s="124">
        <v>156</v>
      </c>
      <c r="B159" s="124">
        <f>VLOOKUP(E159,ishod_source!A:W,21,0)</f>
        <v>7</v>
      </c>
      <c r="C159" s="124" t="str">
        <f>VLOOKUP(E159,ishod_source!A:W,22,0)</f>
        <v>внутренний проезд</v>
      </c>
      <c r="D159" s="124" t="str">
        <f>VLOOKUP(E159,ishod_source!A:W,23,0)</f>
        <v>внутренний проезд</v>
      </c>
      <c r="E159" s="103">
        <v>6006</v>
      </c>
      <c r="F159" s="105" t="str">
        <f>VLOOKUP(E159,AG:AR,2,0)</f>
        <v>неорганизованный</v>
      </c>
      <c r="G159" s="262">
        <v>304</v>
      </c>
      <c r="H159" s="265">
        <v>1.1056500000000002E-6</v>
      </c>
      <c r="I159" s="265">
        <v>1.0154092E-4</v>
      </c>
      <c r="J159" s="265" t="s">
        <v>403</v>
      </c>
      <c r="K159" s="265" t="s">
        <v>384</v>
      </c>
      <c r="L159" s="264">
        <v>0.5</v>
      </c>
      <c r="M159" s="264">
        <v>365</v>
      </c>
      <c r="N159" s="264">
        <v>182.5</v>
      </c>
      <c r="O159" s="124">
        <v>1</v>
      </c>
      <c r="P159" s="124" t="str">
        <f>D159</f>
        <v>внутренний проезд</v>
      </c>
      <c r="Q159" s="124">
        <v>1</v>
      </c>
      <c r="R159" s="124">
        <f>VLOOKUP(E159,AG:AZ,13,0)</f>
        <v>5</v>
      </c>
      <c r="S159" s="103">
        <f>VLOOKUP(E159,ishod_source!A:X,24,0)</f>
        <v>1</v>
      </c>
      <c r="T159" s="150">
        <f>VLOOKUP(E159,AG:AR,10,0)</f>
        <v>0</v>
      </c>
      <c r="U159" s="123">
        <f>VLOOKUP(E159,AG:AR,9,0)</f>
        <v>0</v>
      </c>
      <c r="V159" s="106">
        <f>VLOOKUP(E159,AG:AZ,12,0)</f>
        <v>0</v>
      </c>
      <c r="W159" s="157">
        <f>VLOOKUP(E159,AG:AZ,17,0)</f>
        <v>1236223</v>
      </c>
      <c r="X159" s="157">
        <f>VLOOKUP(E159,AG:AZ,18,0)</f>
        <v>407829</v>
      </c>
      <c r="Y159" s="157">
        <f>VLOOKUP(E159,AG:AZ,19,0)</f>
        <v>1236241</v>
      </c>
      <c r="Z159" s="157">
        <f>VLOOKUP(E159,AG:AZ,20,0)</f>
        <v>407829</v>
      </c>
      <c r="AA159" s="106">
        <f>VLOOKUP(E159,AG:AR,11,0)</f>
        <v>5</v>
      </c>
      <c r="AB159" s="106">
        <f>VLOOKUP(E159,AG:AV,14,0)</f>
        <v>0</v>
      </c>
      <c r="AC159" s="106"/>
      <c r="AD159" s="106"/>
      <c r="AE159" s="103">
        <v>0</v>
      </c>
    </row>
    <row r="160" spans="1:31" ht="15.75" hidden="1" thickBot="1" x14ac:dyDescent="0.3">
      <c r="A160" s="124">
        <v>157</v>
      </c>
      <c r="B160" s="124">
        <f>VLOOKUP(E160,ishod_source!A:W,21,0)</f>
        <v>7</v>
      </c>
      <c r="C160" s="124" t="str">
        <f>VLOOKUP(E160,ishod_source!A:W,22,0)</f>
        <v>внутренний проезд</v>
      </c>
      <c r="D160" s="124" t="str">
        <f>VLOOKUP(E160,ishod_source!A:W,23,0)</f>
        <v>внутренний проезд</v>
      </c>
      <c r="E160" s="103">
        <v>6006</v>
      </c>
      <c r="F160" s="105" t="str">
        <f>VLOOKUP(E160,AG:AR,2,0)</f>
        <v>неорганизованный</v>
      </c>
      <c r="G160" s="262">
        <v>328</v>
      </c>
      <c r="H160" s="265">
        <v>7.5149999999999992E-7</v>
      </c>
      <c r="I160" s="265">
        <v>3.6708000000000008E-5</v>
      </c>
      <c r="J160" s="265" t="s">
        <v>403</v>
      </c>
      <c r="K160" s="265" t="s">
        <v>384</v>
      </c>
      <c r="L160" s="264">
        <v>0.5</v>
      </c>
      <c r="M160" s="264">
        <v>365</v>
      </c>
      <c r="N160" s="264">
        <v>182.5</v>
      </c>
      <c r="O160" s="124">
        <v>1</v>
      </c>
      <c r="P160" s="124" t="str">
        <f>D160</f>
        <v>внутренний проезд</v>
      </c>
      <c r="Q160" s="124">
        <v>1</v>
      </c>
      <c r="R160" s="124">
        <f>VLOOKUP(E160,AG:AZ,13,0)</f>
        <v>5</v>
      </c>
      <c r="S160" s="103">
        <f>VLOOKUP(E160,ishod_source!A:X,24,0)</f>
        <v>1</v>
      </c>
      <c r="T160" s="150">
        <f>VLOOKUP(E160,AG:AR,10,0)</f>
        <v>0</v>
      </c>
      <c r="U160" s="123">
        <f>VLOOKUP(E160,AG:AR,9,0)</f>
        <v>0</v>
      </c>
      <c r="V160" s="106">
        <f>VLOOKUP(E160,AG:AZ,12,0)</f>
        <v>0</v>
      </c>
      <c r="W160" s="157">
        <f>VLOOKUP(E160,AG:AZ,17,0)</f>
        <v>1236223</v>
      </c>
      <c r="X160" s="157">
        <f>VLOOKUP(E160,AG:AZ,18,0)</f>
        <v>407829</v>
      </c>
      <c r="Y160" s="157">
        <f>VLOOKUP(E160,AG:AZ,19,0)</f>
        <v>1236241</v>
      </c>
      <c r="Z160" s="157">
        <f>VLOOKUP(E160,AG:AZ,20,0)</f>
        <v>407829</v>
      </c>
      <c r="AA160" s="106">
        <f>VLOOKUP(E160,AG:AR,11,0)</f>
        <v>5</v>
      </c>
      <c r="AB160" s="106">
        <f>VLOOKUP(E160,AG:AV,14,0)</f>
        <v>0</v>
      </c>
      <c r="AC160" s="106"/>
      <c r="AD160" s="106"/>
      <c r="AE160" s="103">
        <v>0</v>
      </c>
    </row>
    <row r="161" spans="1:31" ht="15.75" hidden="1" thickBot="1" x14ac:dyDescent="0.3">
      <c r="A161" s="124">
        <v>158</v>
      </c>
      <c r="B161" s="124">
        <f>VLOOKUP(E161,ishod_source!A:W,21,0)</f>
        <v>7</v>
      </c>
      <c r="C161" s="124" t="str">
        <f>VLOOKUP(E161,ishod_source!A:W,22,0)</f>
        <v>внутренний проезд</v>
      </c>
      <c r="D161" s="124" t="str">
        <f>VLOOKUP(E161,ishod_source!A:W,23,0)</f>
        <v>внутренний проезд</v>
      </c>
      <c r="E161" s="103">
        <v>6006</v>
      </c>
      <c r="F161" s="105" t="str">
        <f>VLOOKUP(E161,AG:AR,2,0)</f>
        <v>неорганизованный</v>
      </c>
      <c r="G161" s="262">
        <v>330</v>
      </c>
      <c r="H161" s="265">
        <v>1.485E-6</v>
      </c>
      <c r="I161" s="265">
        <v>7.7190399999999999E-5</v>
      </c>
      <c r="J161" s="265" t="s">
        <v>403</v>
      </c>
      <c r="K161" s="265" t="s">
        <v>384</v>
      </c>
      <c r="L161" s="264">
        <v>0.5</v>
      </c>
      <c r="M161" s="264">
        <v>365</v>
      </c>
      <c r="N161" s="264">
        <v>182.5</v>
      </c>
      <c r="O161" s="124">
        <v>1</v>
      </c>
      <c r="P161" s="124" t="str">
        <f>D161</f>
        <v>внутренний проезд</v>
      </c>
      <c r="Q161" s="124">
        <v>1</v>
      </c>
      <c r="R161" s="124">
        <f>VLOOKUP(E161,AG:AZ,13,0)</f>
        <v>5</v>
      </c>
      <c r="S161" s="103">
        <f>VLOOKUP(E161,ishod_source!A:X,24,0)</f>
        <v>1</v>
      </c>
      <c r="T161" s="150">
        <f>VLOOKUP(E161,AG:AR,10,0)</f>
        <v>0</v>
      </c>
      <c r="U161" s="123">
        <f>VLOOKUP(E161,AG:AR,9,0)</f>
        <v>0</v>
      </c>
      <c r="V161" s="106">
        <f>VLOOKUP(E161,AG:AZ,12,0)</f>
        <v>0</v>
      </c>
      <c r="W161" s="157">
        <f>VLOOKUP(E161,AG:AZ,17,0)</f>
        <v>1236223</v>
      </c>
      <c r="X161" s="157">
        <f>VLOOKUP(E161,AG:AZ,18,0)</f>
        <v>407829</v>
      </c>
      <c r="Y161" s="157">
        <f>VLOOKUP(E161,AG:AZ,19,0)</f>
        <v>1236241</v>
      </c>
      <c r="Z161" s="157">
        <f>VLOOKUP(E161,AG:AZ,20,0)</f>
        <v>407829</v>
      </c>
      <c r="AA161" s="106">
        <f>VLOOKUP(E161,AG:AR,11,0)</f>
        <v>5</v>
      </c>
      <c r="AB161" s="106">
        <f>VLOOKUP(E161,AG:AV,14,0)</f>
        <v>0</v>
      </c>
      <c r="AC161" s="106"/>
      <c r="AD161" s="106"/>
      <c r="AE161" s="103">
        <v>0</v>
      </c>
    </row>
    <row r="162" spans="1:31" ht="15.75" hidden="1" thickBot="1" x14ac:dyDescent="0.3">
      <c r="A162" s="124">
        <v>159</v>
      </c>
      <c r="B162" s="124">
        <f>VLOOKUP(E162,ishod_source!A:W,21,0)</f>
        <v>7</v>
      </c>
      <c r="C162" s="124" t="str">
        <f>VLOOKUP(E162,ishod_source!A:W,22,0)</f>
        <v>внутренний проезд</v>
      </c>
      <c r="D162" s="124" t="str">
        <f>VLOOKUP(E162,ishod_source!A:W,23,0)</f>
        <v>внутренний проезд</v>
      </c>
      <c r="E162" s="103">
        <v>6006</v>
      </c>
      <c r="F162" s="105" t="str">
        <f>VLOOKUP(E162,AG:AR,2,0)</f>
        <v>неорганизованный</v>
      </c>
      <c r="G162" s="262">
        <v>337</v>
      </c>
      <c r="H162" s="265">
        <v>1.4751E-5</v>
      </c>
      <c r="I162" s="265">
        <v>7.8108400000000003E-4</v>
      </c>
      <c r="J162" s="265" t="s">
        <v>403</v>
      </c>
      <c r="K162" s="265" t="s">
        <v>384</v>
      </c>
      <c r="L162" s="264">
        <v>0.5</v>
      </c>
      <c r="M162" s="264">
        <v>365</v>
      </c>
      <c r="N162" s="264">
        <v>182.5</v>
      </c>
      <c r="O162" s="124">
        <v>1</v>
      </c>
      <c r="P162" s="124" t="str">
        <f>D162</f>
        <v>внутренний проезд</v>
      </c>
      <c r="Q162" s="124">
        <v>1</v>
      </c>
      <c r="R162" s="124">
        <f>VLOOKUP(E162,AG:AZ,13,0)</f>
        <v>5</v>
      </c>
      <c r="S162" s="103">
        <f>VLOOKUP(E162,ishod_source!A:X,24,0)</f>
        <v>1</v>
      </c>
      <c r="T162" s="150">
        <f>VLOOKUP(E162,AG:AR,10,0)</f>
        <v>0</v>
      </c>
      <c r="U162" s="123">
        <f>VLOOKUP(E162,AG:AR,9,0)</f>
        <v>0</v>
      </c>
      <c r="V162" s="106">
        <f>VLOOKUP(E162,AG:AZ,12,0)</f>
        <v>0</v>
      </c>
      <c r="W162" s="157">
        <f>VLOOKUP(E162,AG:AZ,17,0)</f>
        <v>1236223</v>
      </c>
      <c r="X162" s="157">
        <f>VLOOKUP(E162,AG:AZ,18,0)</f>
        <v>407829</v>
      </c>
      <c r="Y162" s="157">
        <f>VLOOKUP(E162,AG:AZ,19,0)</f>
        <v>1236241</v>
      </c>
      <c r="Z162" s="157">
        <f>VLOOKUP(E162,AG:AZ,20,0)</f>
        <v>407829</v>
      </c>
      <c r="AA162" s="106">
        <f>VLOOKUP(E162,AG:AR,11,0)</f>
        <v>5</v>
      </c>
      <c r="AB162" s="106">
        <f>VLOOKUP(E162,AG:AV,14,0)</f>
        <v>0</v>
      </c>
      <c r="AC162" s="106"/>
      <c r="AD162" s="106"/>
      <c r="AE162" s="103">
        <v>0</v>
      </c>
    </row>
    <row r="163" spans="1:31" ht="15.75" hidden="1" thickBot="1" x14ac:dyDescent="0.3">
      <c r="A163" s="124">
        <v>160</v>
      </c>
      <c r="B163" s="124">
        <f>VLOOKUP(E163,ishod_source!A:W,21,0)</f>
        <v>7</v>
      </c>
      <c r="C163" s="124" t="str">
        <f>VLOOKUP(E163,ishod_source!A:W,22,0)</f>
        <v>внутренний проезд</v>
      </c>
      <c r="D163" s="124" t="str">
        <f>VLOOKUP(E163,ishod_source!A:W,23,0)</f>
        <v>внутренний проезд</v>
      </c>
      <c r="E163" s="103">
        <v>6006</v>
      </c>
      <c r="F163" s="105" t="str">
        <f>VLOOKUP(E163,AG:AR,2,0)</f>
        <v>неорганизованный</v>
      </c>
      <c r="G163" s="262">
        <v>2732</v>
      </c>
      <c r="H163" s="265">
        <v>1.9980000000000002E-6</v>
      </c>
      <c r="I163" s="265">
        <v>1.0808800000000001E-4</v>
      </c>
      <c r="J163" s="265" t="s">
        <v>403</v>
      </c>
      <c r="K163" s="265" t="s">
        <v>384</v>
      </c>
      <c r="L163" s="264">
        <v>0.5</v>
      </c>
      <c r="M163" s="264">
        <v>365</v>
      </c>
      <c r="N163" s="264">
        <v>182.5</v>
      </c>
      <c r="O163" s="124">
        <v>1</v>
      </c>
      <c r="P163" s="124" t="str">
        <f>D163</f>
        <v>внутренний проезд</v>
      </c>
      <c r="Q163" s="124">
        <v>1</v>
      </c>
      <c r="R163" s="124">
        <f>VLOOKUP(E163,AG:AZ,13,0)</f>
        <v>5</v>
      </c>
      <c r="S163" s="103">
        <f>VLOOKUP(E163,ishod_source!A:X,24,0)</f>
        <v>1</v>
      </c>
      <c r="T163" s="150">
        <f>VLOOKUP(E163,AG:AR,10,0)</f>
        <v>0</v>
      </c>
      <c r="U163" s="123">
        <f>VLOOKUP(E163,AG:AR,9,0)</f>
        <v>0</v>
      </c>
      <c r="V163" s="106">
        <f>VLOOKUP(E163,AG:AZ,12,0)</f>
        <v>0</v>
      </c>
      <c r="W163" s="157">
        <f>VLOOKUP(E163,AG:AZ,17,0)</f>
        <v>1236223</v>
      </c>
      <c r="X163" s="157">
        <f>VLOOKUP(E163,AG:AZ,18,0)</f>
        <v>407829</v>
      </c>
      <c r="Y163" s="157">
        <f>VLOOKUP(E163,AG:AZ,19,0)</f>
        <v>1236241</v>
      </c>
      <c r="Z163" s="157">
        <f>VLOOKUP(E163,AG:AZ,20,0)</f>
        <v>407829</v>
      </c>
      <c r="AA163" s="106">
        <f>VLOOKUP(E163,AG:AR,11,0)</f>
        <v>5</v>
      </c>
      <c r="AB163" s="106">
        <f>VLOOKUP(E163,AG:AV,14,0)</f>
        <v>0</v>
      </c>
      <c r="AC163" s="106"/>
      <c r="AD163" s="106"/>
      <c r="AE163" s="103">
        <v>0</v>
      </c>
    </row>
    <row r="164" spans="1:31" ht="15.75" hidden="1" thickBot="1" x14ac:dyDescent="0.3">
      <c r="A164" s="124">
        <v>161</v>
      </c>
      <c r="B164" s="124">
        <f>VLOOKUP(E164,ishod_source!A:W,21,0)</f>
        <v>7</v>
      </c>
      <c r="C164" s="124" t="str">
        <f>VLOOKUP(E164,ishod_source!A:W,22,0)</f>
        <v>внутренний проезд</v>
      </c>
      <c r="D164" s="124" t="str">
        <f>VLOOKUP(E164,ishod_source!A:W,23,0)</f>
        <v>внутренний проезд</v>
      </c>
      <c r="E164" s="103">
        <v>6006</v>
      </c>
      <c r="F164" s="105" t="str">
        <f>VLOOKUP(E164,AG:AR,2,0)</f>
        <v>неорганизованный</v>
      </c>
      <c r="G164" s="262">
        <v>301</v>
      </c>
      <c r="H164" s="265">
        <v>6.0000000000000002E-6</v>
      </c>
      <c r="I164" s="265">
        <v>9.7400640000000005E-4</v>
      </c>
      <c r="J164" s="265" t="s">
        <v>404</v>
      </c>
      <c r="K164" s="265" t="s">
        <v>391</v>
      </c>
      <c r="L164" s="264">
        <v>0.5</v>
      </c>
      <c r="M164" s="264">
        <v>365</v>
      </c>
      <c r="N164" s="264">
        <v>182.5</v>
      </c>
      <c r="O164" s="124">
        <v>1</v>
      </c>
      <c r="P164" s="124" t="str">
        <f>D164</f>
        <v>внутренний проезд</v>
      </c>
      <c r="Q164" s="124">
        <v>1</v>
      </c>
      <c r="R164" s="124">
        <f>VLOOKUP(E164,AG:AZ,13,0)</f>
        <v>5</v>
      </c>
      <c r="S164" s="103">
        <f>VLOOKUP(E164,ishod_source!A:X,24,0)</f>
        <v>1</v>
      </c>
      <c r="T164" s="150">
        <f>VLOOKUP(E164,AG:AR,10,0)</f>
        <v>0</v>
      </c>
      <c r="U164" s="123">
        <f>VLOOKUP(E164,AG:AR,9,0)</f>
        <v>0</v>
      </c>
      <c r="V164" s="106">
        <f>VLOOKUP(E164,AG:AZ,12,0)</f>
        <v>0</v>
      </c>
      <c r="W164" s="157">
        <f>VLOOKUP(E164,AG:AZ,17,0)</f>
        <v>1236223</v>
      </c>
      <c r="X164" s="157">
        <f>VLOOKUP(E164,AG:AZ,18,0)</f>
        <v>407829</v>
      </c>
      <c r="Y164" s="157">
        <f>VLOOKUP(E164,AG:AZ,19,0)</f>
        <v>1236241</v>
      </c>
      <c r="Z164" s="157">
        <f>VLOOKUP(E164,AG:AZ,20,0)</f>
        <v>407829</v>
      </c>
      <c r="AA164" s="106">
        <f>VLOOKUP(E164,AG:AR,11,0)</f>
        <v>5</v>
      </c>
      <c r="AB164" s="106">
        <f>VLOOKUP(E164,AG:AV,14,0)</f>
        <v>0</v>
      </c>
      <c r="AC164" s="106"/>
      <c r="AD164" s="106"/>
      <c r="AE164" s="103">
        <v>0</v>
      </c>
    </row>
    <row r="165" spans="1:31" ht="15.75" hidden="1" thickBot="1" x14ac:dyDescent="0.3">
      <c r="A165" s="124">
        <v>162</v>
      </c>
      <c r="B165" s="124">
        <f>VLOOKUP(E165,ishod_source!A:W,21,0)</f>
        <v>7</v>
      </c>
      <c r="C165" s="124" t="str">
        <f>VLOOKUP(E165,ishod_source!A:W,22,0)</f>
        <v>внутренний проезд</v>
      </c>
      <c r="D165" s="124" t="str">
        <f>VLOOKUP(E165,ishod_source!A:W,23,0)</f>
        <v>внутренний проезд</v>
      </c>
      <c r="E165" s="103">
        <v>6006</v>
      </c>
      <c r="F165" s="105" t="str">
        <f>VLOOKUP(E165,AG:AR,2,0)</f>
        <v>неорганизованный</v>
      </c>
      <c r="G165" s="262">
        <v>304</v>
      </c>
      <c r="H165" s="265">
        <v>9.7499999999999998E-7</v>
      </c>
      <c r="I165" s="265">
        <v>1.5827604E-4</v>
      </c>
      <c r="J165" s="265" t="s">
        <v>404</v>
      </c>
      <c r="K165" s="265" t="s">
        <v>391</v>
      </c>
      <c r="L165" s="264">
        <v>0.5</v>
      </c>
      <c r="M165" s="264">
        <v>365</v>
      </c>
      <c r="N165" s="264">
        <v>182.5</v>
      </c>
      <c r="O165" s="124">
        <v>1</v>
      </c>
      <c r="P165" s="124" t="str">
        <f>D165</f>
        <v>внутренний проезд</v>
      </c>
      <c r="Q165" s="124">
        <v>1</v>
      </c>
      <c r="R165" s="124">
        <f>VLOOKUP(E165,AG:AZ,13,0)</f>
        <v>5</v>
      </c>
      <c r="S165" s="103">
        <f>VLOOKUP(E165,ishod_source!A:X,24,0)</f>
        <v>1</v>
      </c>
      <c r="T165" s="150">
        <f>VLOOKUP(E165,AG:AR,10,0)</f>
        <v>0</v>
      </c>
      <c r="U165" s="123">
        <f>VLOOKUP(E165,AG:AR,9,0)</f>
        <v>0</v>
      </c>
      <c r="V165" s="106">
        <f>VLOOKUP(E165,AG:AZ,12,0)</f>
        <v>0</v>
      </c>
      <c r="W165" s="157">
        <f>VLOOKUP(E165,AG:AZ,17,0)</f>
        <v>1236223</v>
      </c>
      <c r="X165" s="157">
        <f>VLOOKUP(E165,AG:AZ,18,0)</f>
        <v>407829</v>
      </c>
      <c r="Y165" s="157">
        <f>VLOOKUP(E165,AG:AZ,19,0)</f>
        <v>1236241</v>
      </c>
      <c r="Z165" s="157">
        <f>VLOOKUP(E165,AG:AZ,20,0)</f>
        <v>407829</v>
      </c>
      <c r="AA165" s="106">
        <f>VLOOKUP(E165,AG:AR,11,0)</f>
        <v>5</v>
      </c>
      <c r="AB165" s="106">
        <f>VLOOKUP(E165,AG:AV,14,0)</f>
        <v>0</v>
      </c>
      <c r="AC165" s="106"/>
      <c r="AD165" s="106"/>
      <c r="AE165" s="103">
        <v>0</v>
      </c>
    </row>
    <row r="166" spans="1:31" ht="15.75" hidden="1" thickBot="1" x14ac:dyDescent="0.3">
      <c r="A166" s="124">
        <v>163</v>
      </c>
      <c r="B166" s="124">
        <f>VLOOKUP(E166,ishod_source!A:W,21,0)</f>
        <v>7</v>
      </c>
      <c r="C166" s="124" t="str">
        <f>VLOOKUP(E166,ishod_source!A:W,22,0)</f>
        <v>внутренний проезд</v>
      </c>
      <c r="D166" s="124" t="str">
        <f>VLOOKUP(E166,ishod_source!A:W,23,0)</f>
        <v>внутренний проезд</v>
      </c>
      <c r="E166" s="103">
        <v>6006</v>
      </c>
      <c r="F166" s="105" t="str">
        <f>VLOOKUP(E166,AG:AR,2,0)</f>
        <v>неорганизованный</v>
      </c>
      <c r="G166" s="262">
        <v>328</v>
      </c>
      <c r="H166" s="265">
        <v>8.3399999999999998E-7</v>
      </c>
      <c r="I166" s="265">
        <v>6.5259999999999995E-5</v>
      </c>
      <c r="J166" s="265" t="s">
        <v>404</v>
      </c>
      <c r="K166" s="265" t="s">
        <v>391</v>
      </c>
      <c r="L166" s="264">
        <v>0.5</v>
      </c>
      <c r="M166" s="264">
        <v>365</v>
      </c>
      <c r="N166" s="264">
        <v>182.5</v>
      </c>
      <c r="O166" s="124">
        <v>1</v>
      </c>
      <c r="P166" s="124" t="str">
        <f>D166</f>
        <v>внутренний проезд</v>
      </c>
      <c r="Q166" s="124">
        <v>1</v>
      </c>
      <c r="R166" s="124">
        <f>VLOOKUP(E166,AG:AZ,13,0)</f>
        <v>5</v>
      </c>
      <c r="S166" s="103">
        <f>VLOOKUP(E166,ishod_source!A:X,24,0)</f>
        <v>1</v>
      </c>
      <c r="T166" s="150">
        <f>VLOOKUP(E166,AG:AR,10,0)</f>
        <v>0</v>
      </c>
      <c r="U166" s="123">
        <f>VLOOKUP(E166,AG:AR,9,0)</f>
        <v>0</v>
      </c>
      <c r="V166" s="106">
        <f>VLOOKUP(E166,AG:AZ,12,0)</f>
        <v>0</v>
      </c>
      <c r="W166" s="157">
        <f>VLOOKUP(E166,AG:AZ,17,0)</f>
        <v>1236223</v>
      </c>
      <c r="X166" s="157">
        <f>VLOOKUP(E166,AG:AZ,18,0)</f>
        <v>407829</v>
      </c>
      <c r="Y166" s="157">
        <f>VLOOKUP(E166,AG:AZ,19,0)</f>
        <v>1236241</v>
      </c>
      <c r="Z166" s="157">
        <f>VLOOKUP(E166,AG:AZ,20,0)</f>
        <v>407829</v>
      </c>
      <c r="AA166" s="106">
        <f>VLOOKUP(E166,AG:AR,11,0)</f>
        <v>5</v>
      </c>
      <c r="AB166" s="106">
        <f>VLOOKUP(E166,AG:AV,14,0)</f>
        <v>0</v>
      </c>
      <c r="AC166" s="106"/>
      <c r="AD166" s="106"/>
      <c r="AE166" s="103">
        <v>0</v>
      </c>
    </row>
    <row r="167" spans="1:31" ht="15.75" hidden="1" thickBot="1" x14ac:dyDescent="0.3">
      <c r="A167" s="124">
        <v>164</v>
      </c>
      <c r="B167" s="124">
        <f>VLOOKUP(E167,ishod_source!A:W,21,0)</f>
        <v>7</v>
      </c>
      <c r="C167" s="124" t="str">
        <f>VLOOKUP(E167,ishod_source!A:W,22,0)</f>
        <v>внутренний проезд</v>
      </c>
      <c r="D167" s="124" t="str">
        <f>VLOOKUP(E167,ishod_source!A:W,23,0)</f>
        <v>внутренний проезд</v>
      </c>
      <c r="E167" s="103">
        <v>6006</v>
      </c>
      <c r="F167" s="105" t="str">
        <f>VLOOKUP(E167,AG:AR,2,0)</f>
        <v>неорганизованный</v>
      </c>
      <c r="G167" s="262">
        <v>330</v>
      </c>
      <c r="H167" s="265">
        <v>1.6199999999999999E-6</v>
      </c>
      <c r="I167" s="265">
        <v>1.2684920000000002E-4</v>
      </c>
      <c r="J167" s="265" t="s">
        <v>404</v>
      </c>
      <c r="K167" s="265" t="s">
        <v>391</v>
      </c>
      <c r="L167" s="264">
        <v>0.5</v>
      </c>
      <c r="M167" s="264">
        <v>365</v>
      </c>
      <c r="N167" s="264">
        <v>182.5</v>
      </c>
      <c r="O167" s="124">
        <v>1</v>
      </c>
      <c r="P167" s="124" t="str">
        <f>D167</f>
        <v>внутренний проезд</v>
      </c>
      <c r="Q167" s="124">
        <v>1</v>
      </c>
      <c r="R167" s="124">
        <f>VLOOKUP(E167,AG:AZ,13,0)</f>
        <v>5</v>
      </c>
      <c r="S167" s="103">
        <f>VLOOKUP(E167,ishod_source!A:X,24,0)</f>
        <v>1</v>
      </c>
      <c r="T167" s="150">
        <f>VLOOKUP(E167,AG:AR,10,0)</f>
        <v>0</v>
      </c>
      <c r="U167" s="123">
        <f>VLOOKUP(E167,AG:AR,9,0)</f>
        <v>0</v>
      </c>
      <c r="V167" s="106">
        <f>VLOOKUP(E167,AG:AZ,12,0)</f>
        <v>0</v>
      </c>
      <c r="W167" s="157">
        <f>VLOOKUP(E167,AG:AZ,17,0)</f>
        <v>1236223</v>
      </c>
      <c r="X167" s="157">
        <f>VLOOKUP(E167,AG:AZ,18,0)</f>
        <v>407829</v>
      </c>
      <c r="Y167" s="157">
        <f>VLOOKUP(E167,AG:AZ,19,0)</f>
        <v>1236241</v>
      </c>
      <c r="Z167" s="157">
        <f>VLOOKUP(E167,AG:AZ,20,0)</f>
        <v>407829</v>
      </c>
      <c r="AA167" s="106">
        <f>VLOOKUP(E167,AG:AR,11,0)</f>
        <v>5</v>
      </c>
      <c r="AB167" s="106">
        <f>VLOOKUP(E167,AG:AV,14,0)</f>
        <v>0</v>
      </c>
      <c r="AC167" s="106"/>
      <c r="AD167" s="106"/>
      <c r="AE167" s="103">
        <v>0</v>
      </c>
    </row>
    <row r="168" spans="1:31" ht="15.75" hidden="1" thickBot="1" x14ac:dyDescent="0.3">
      <c r="A168" s="124">
        <v>165</v>
      </c>
      <c r="B168" s="124">
        <f>VLOOKUP(E168,ishod_source!A:W,21,0)</f>
        <v>7</v>
      </c>
      <c r="C168" s="124" t="str">
        <f>VLOOKUP(E168,ishod_source!A:W,22,0)</f>
        <v>внутренний проезд</v>
      </c>
      <c r="D168" s="124" t="str">
        <f>VLOOKUP(E168,ishod_source!A:W,23,0)</f>
        <v>внутренний проезд</v>
      </c>
      <c r="E168" s="103">
        <v>6006</v>
      </c>
      <c r="F168" s="105" t="str">
        <f>VLOOKUP(E168,AG:AR,2,0)</f>
        <v>неорганизованный</v>
      </c>
      <c r="G168" s="262">
        <v>337</v>
      </c>
      <c r="H168" s="265">
        <v>1.5500999999999999E-5</v>
      </c>
      <c r="I168" s="265">
        <v>1.217508E-3</v>
      </c>
      <c r="J168" s="265" t="s">
        <v>404</v>
      </c>
      <c r="K168" s="265" t="s">
        <v>391</v>
      </c>
      <c r="L168" s="264">
        <v>0.5</v>
      </c>
      <c r="M168" s="264">
        <v>365</v>
      </c>
      <c r="N168" s="264">
        <v>182.5</v>
      </c>
      <c r="O168" s="124">
        <v>1</v>
      </c>
      <c r="P168" s="124" t="str">
        <f>D168</f>
        <v>внутренний проезд</v>
      </c>
      <c r="Q168" s="124">
        <v>1</v>
      </c>
      <c r="R168" s="124">
        <f>VLOOKUP(E168,AG:AZ,13,0)</f>
        <v>5</v>
      </c>
      <c r="S168" s="103">
        <f>VLOOKUP(E168,ishod_source!A:X,24,0)</f>
        <v>1</v>
      </c>
      <c r="T168" s="150">
        <f>VLOOKUP(E168,AG:AR,10,0)</f>
        <v>0</v>
      </c>
      <c r="U168" s="123">
        <f>VLOOKUP(E168,AG:AR,9,0)</f>
        <v>0</v>
      </c>
      <c r="V168" s="106">
        <f>VLOOKUP(E168,AG:AZ,12,0)</f>
        <v>0</v>
      </c>
      <c r="W168" s="157">
        <f>VLOOKUP(E168,AG:AZ,17,0)</f>
        <v>1236223</v>
      </c>
      <c r="X168" s="157">
        <f>VLOOKUP(E168,AG:AZ,18,0)</f>
        <v>407829</v>
      </c>
      <c r="Y168" s="157">
        <f>VLOOKUP(E168,AG:AZ,19,0)</f>
        <v>1236241</v>
      </c>
      <c r="Z168" s="157">
        <f>VLOOKUP(E168,AG:AZ,20,0)</f>
        <v>407829</v>
      </c>
      <c r="AA168" s="106">
        <f>VLOOKUP(E168,AG:AR,11,0)</f>
        <v>5</v>
      </c>
      <c r="AB168" s="106">
        <f>VLOOKUP(E168,AG:AV,14,0)</f>
        <v>0</v>
      </c>
      <c r="AC168" s="106"/>
      <c r="AD168" s="106"/>
      <c r="AE168" s="103">
        <v>0</v>
      </c>
    </row>
    <row r="169" spans="1:31" ht="15.75" hidden="1" thickBot="1" x14ac:dyDescent="0.3">
      <c r="A169" s="124">
        <v>166</v>
      </c>
      <c r="B169" s="124">
        <f>VLOOKUP(E169,ishod_source!A:W,21,0)</f>
        <v>7</v>
      </c>
      <c r="C169" s="124" t="str">
        <f>VLOOKUP(E169,ishod_source!A:W,22,0)</f>
        <v>внутренний проезд</v>
      </c>
      <c r="D169" s="124" t="str">
        <f>VLOOKUP(E169,ishod_source!A:W,23,0)</f>
        <v>внутренний проезд</v>
      </c>
      <c r="E169" s="103">
        <v>6006</v>
      </c>
      <c r="F169" s="105" t="str">
        <f>VLOOKUP(E169,AG:AR,2,0)</f>
        <v>неорганизованный</v>
      </c>
      <c r="G169" s="262">
        <v>2732</v>
      </c>
      <c r="H169" s="265">
        <v>2.1660000000000001E-6</v>
      </c>
      <c r="I169" s="265">
        <v>1.7334799999999998E-4</v>
      </c>
      <c r="J169" s="265" t="s">
        <v>404</v>
      </c>
      <c r="K169" s="265" t="s">
        <v>391</v>
      </c>
      <c r="L169" s="264">
        <v>0.5</v>
      </c>
      <c r="M169" s="264">
        <v>365</v>
      </c>
      <c r="N169" s="264">
        <v>182.5</v>
      </c>
      <c r="O169" s="124">
        <v>1</v>
      </c>
      <c r="P169" s="124" t="str">
        <f>D169</f>
        <v>внутренний проезд</v>
      </c>
      <c r="Q169" s="124">
        <v>1</v>
      </c>
      <c r="R169" s="124">
        <f>VLOOKUP(E169,AG:AZ,13,0)</f>
        <v>5</v>
      </c>
      <c r="S169" s="103">
        <f>VLOOKUP(E169,ishod_source!A:X,24,0)</f>
        <v>1</v>
      </c>
      <c r="T169" s="150">
        <f>VLOOKUP(E169,AG:AR,10,0)</f>
        <v>0</v>
      </c>
      <c r="U169" s="123">
        <f>VLOOKUP(E169,AG:AR,9,0)</f>
        <v>0</v>
      </c>
      <c r="V169" s="106">
        <f>VLOOKUP(E169,AG:AZ,12,0)</f>
        <v>0</v>
      </c>
      <c r="W169" s="157">
        <f>VLOOKUP(E169,AG:AZ,17,0)</f>
        <v>1236223</v>
      </c>
      <c r="X169" s="157">
        <f>VLOOKUP(E169,AG:AZ,18,0)</f>
        <v>407829</v>
      </c>
      <c r="Y169" s="157">
        <f>VLOOKUP(E169,AG:AZ,19,0)</f>
        <v>1236241</v>
      </c>
      <c r="Z169" s="157">
        <f>VLOOKUP(E169,AG:AZ,20,0)</f>
        <v>407829</v>
      </c>
      <c r="AA169" s="106">
        <f>VLOOKUP(E169,AG:AR,11,0)</f>
        <v>5</v>
      </c>
      <c r="AB169" s="106">
        <f>VLOOKUP(E169,AG:AV,14,0)</f>
        <v>0</v>
      </c>
      <c r="AC169" s="106"/>
      <c r="AD169" s="106"/>
      <c r="AE169" s="103">
        <v>0</v>
      </c>
    </row>
    <row r="170" spans="1:31" ht="15.75" hidden="1" thickBot="1" x14ac:dyDescent="0.3">
      <c r="A170" s="124">
        <v>167</v>
      </c>
      <c r="B170" s="124">
        <f>VLOOKUP(E170,ishod_source!A:W,21,0)</f>
        <v>7</v>
      </c>
      <c r="C170" s="124" t="str">
        <f>VLOOKUP(E170,ishod_source!A:W,22,0)</f>
        <v>внутренний проезд</v>
      </c>
      <c r="D170" s="124" t="str">
        <f>VLOOKUP(E170,ishod_source!A:W,23,0)</f>
        <v>внутренний проезд</v>
      </c>
      <c r="E170" s="103">
        <v>6006</v>
      </c>
      <c r="F170" s="105" t="str">
        <f>VLOOKUP(E170,AG:AR,2,0)</f>
        <v>неорганизованный</v>
      </c>
      <c r="G170" s="262">
        <v>301</v>
      </c>
      <c r="H170" s="265">
        <v>7.8119999999999991E-6</v>
      </c>
      <c r="I170" s="265">
        <v>7.6354560000000012E-4</v>
      </c>
      <c r="J170" s="265" t="s">
        <v>405</v>
      </c>
      <c r="K170" s="265" t="s">
        <v>322</v>
      </c>
      <c r="L170" s="264">
        <v>0.5</v>
      </c>
      <c r="M170" s="264">
        <v>365</v>
      </c>
      <c r="N170" s="264">
        <v>182.5</v>
      </c>
      <c r="O170" s="124">
        <v>1</v>
      </c>
      <c r="P170" s="124" t="str">
        <f>D170</f>
        <v>внутренний проезд</v>
      </c>
      <c r="Q170" s="124">
        <v>1</v>
      </c>
      <c r="R170" s="124">
        <f>VLOOKUP(E170,AG:AZ,13,0)</f>
        <v>5</v>
      </c>
      <c r="S170" s="103">
        <f>VLOOKUP(E170,ishod_source!A:X,24,0)</f>
        <v>1</v>
      </c>
      <c r="T170" s="150">
        <f>VLOOKUP(E170,AG:AR,10,0)</f>
        <v>0</v>
      </c>
      <c r="U170" s="123">
        <f>VLOOKUP(E170,AG:AR,9,0)</f>
        <v>0</v>
      </c>
      <c r="V170" s="106">
        <f>VLOOKUP(E170,AG:AZ,12,0)</f>
        <v>0</v>
      </c>
      <c r="W170" s="157">
        <f>VLOOKUP(E170,AG:AZ,17,0)</f>
        <v>1236223</v>
      </c>
      <c r="X170" s="157">
        <f>VLOOKUP(E170,AG:AZ,18,0)</f>
        <v>407829</v>
      </c>
      <c r="Y170" s="157">
        <f>VLOOKUP(E170,AG:AZ,19,0)</f>
        <v>1236241</v>
      </c>
      <c r="Z170" s="157">
        <f>VLOOKUP(E170,AG:AZ,20,0)</f>
        <v>407829</v>
      </c>
      <c r="AA170" s="106">
        <f>VLOOKUP(E170,AG:AR,11,0)</f>
        <v>5</v>
      </c>
      <c r="AB170" s="106">
        <f>VLOOKUP(E170,AG:AV,14,0)</f>
        <v>0</v>
      </c>
      <c r="AC170" s="106"/>
      <c r="AD170" s="106"/>
      <c r="AE170" s="103">
        <v>0</v>
      </c>
    </row>
    <row r="171" spans="1:31" ht="15.75" hidden="1" thickBot="1" x14ac:dyDescent="0.3">
      <c r="A171" s="124">
        <v>168</v>
      </c>
      <c r="B171" s="124">
        <f>VLOOKUP(E171,ishod_source!A:W,21,0)</f>
        <v>7</v>
      </c>
      <c r="C171" s="124" t="str">
        <f>VLOOKUP(E171,ishod_source!A:W,22,0)</f>
        <v>внутренний проезд</v>
      </c>
      <c r="D171" s="124" t="str">
        <f>VLOOKUP(E171,ishod_source!A:W,23,0)</f>
        <v>внутренний проезд</v>
      </c>
      <c r="E171" s="103">
        <v>6006</v>
      </c>
      <c r="F171" s="105" t="str">
        <f>VLOOKUP(E171,AG:AR,2,0)</f>
        <v>неорганизованный</v>
      </c>
      <c r="G171" s="262">
        <v>304</v>
      </c>
      <c r="H171" s="265">
        <v>1.26945E-6</v>
      </c>
      <c r="I171" s="265">
        <v>1.2407616000000002E-4</v>
      </c>
      <c r="J171" s="265" t="s">
        <v>405</v>
      </c>
      <c r="K171" s="265" t="s">
        <v>322</v>
      </c>
      <c r="L171" s="264">
        <v>0.5</v>
      </c>
      <c r="M171" s="264">
        <v>365</v>
      </c>
      <c r="N171" s="264">
        <v>182.5</v>
      </c>
      <c r="O171" s="124">
        <v>1</v>
      </c>
      <c r="P171" s="124" t="str">
        <f>D171</f>
        <v>внутренний проезд</v>
      </c>
      <c r="Q171" s="124">
        <v>1</v>
      </c>
      <c r="R171" s="124">
        <f>VLOOKUP(E171,AG:AZ,13,0)</f>
        <v>5</v>
      </c>
      <c r="S171" s="103">
        <f>VLOOKUP(E171,ishod_source!A:X,24,0)</f>
        <v>1</v>
      </c>
      <c r="T171" s="150">
        <f>VLOOKUP(E171,AG:AR,10,0)</f>
        <v>0</v>
      </c>
      <c r="U171" s="123">
        <f>VLOOKUP(E171,AG:AR,9,0)</f>
        <v>0</v>
      </c>
      <c r="V171" s="106">
        <f>VLOOKUP(E171,AG:AZ,12,0)</f>
        <v>0</v>
      </c>
      <c r="W171" s="157">
        <f>VLOOKUP(E171,AG:AZ,17,0)</f>
        <v>1236223</v>
      </c>
      <c r="X171" s="157">
        <f>VLOOKUP(E171,AG:AZ,18,0)</f>
        <v>407829</v>
      </c>
      <c r="Y171" s="157">
        <f>VLOOKUP(E171,AG:AZ,19,0)</f>
        <v>1236241</v>
      </c>
      <c r="Z171" s="157">
        <f>VLOOKUP(E171,AG:AZ,20,0)</f>
        <v>407829</v>
      </c>
      <c r="AA171" s="106">
        <f>VLOOKUP(E171,AG:AR,11,0)</f>
        <v>5</v>
      </c>
      <c r="AB171" s="106">
        <f>VLOOKUP(E171,AG:AV,14,0)</f>
        <v>0</v>
      </c>
      <c r="AC171" s="106"/>
      <c r="AD171" s="106"/>
      <c r="AE171" s="103">
        <v>0</v>
      </c>
    </row>
    <row r="172" spans="1:31" ht="15.75" hidden="1" thickBot="1" x14ac:dyDescent="0.3">
      <c r="A172" s="124">
        <v>169</v>
      </c>
      <c r="B172" s="124">
        <f>VLOOKUP(E172,ishod_source!A:W,21,0)</f>
        <v>7</v>
      </c>
      <c r="C172" s="124" t="str">
        <f>VLOOKUP(E172,ishod_source!A:W,22,0)</f>
        <v>внутренний проезд</v>
      </c>
      <c r="D172" s="124" t="str">
        <f>VLOOKUP(E172,ishod_source!A:W,23,0)</f>
        <v>внутренний проезд</v>
      </c>
      <c r="E172" s="103">
        <v>6006</v>
      </c>
      <c r="F172" s="105" t="str">
        <f>VLOOKUP(E172,AG:AR,2,0)</f>
        <v>неорганизованный</v>
      </c>
      <c r="G172" s="262">
        <v>328</v>
      </c>
      <c r="H172" s="265">
        <v>1.125E-6</v>
      </c>
      <c r="I172" s="265">
        <v>5.5061999999999996E-5</v>
      </c>
      <c r="J172" s="265" t="s">
        <v>405</v>
      </c>
      <c r="K172" s="265" t="s">
        <v>322</v>
      </c>
      <c r="L172" s="264">
        <v>0.5</v>
      </c>
      <c r="M172" s="264">
        <v>365</v>
      </c>
      <c r="N172" s="264">
        <v>182.5</v>
      </c>
      <c r="O172" s="124">
        <v>1</v>
      </c>
      <c r="P172" s="124" t="str">
        <f>D172</f>
        <v>внутренний проезд</v>
      </c>
      <c r="Q172" s="124">
        <v>1</v>
      </c>
      <c r="R172" s="124">
        <f>VLOOKUP(E172,AG:AZ,13,0)</f>
        <v>5</v>
      </c>
      <c r="S172" s="103">
        <f>VLOOKUP(E172,ishod_source!A:X,24,0)</f>
        <v>1</v>
      </c>
      <c r="T172" s="150">
        <f>VLOOKUP(E172,AG:AR,10,0)</f>
        <v>0</v>
      </c>
      <c r="U172" s="123">
        <f>VLOOKUP(E172,AG:AR,9,0)</f>
        <v>0</v>
      </c>
      <c r="V172" s="106">
        <f>VLOOKUP(E172,AG:AZ,12,0)</f>
        <v>0</v>
      </c>
      <c r="W172" s="157">
        <f>VLOOKUP(E172,AG:AZ,17,0)</f>
        <v>1236223</v>
      </c>
      <c r="X172" s="157">
        <f>VLOOKUP(E172,AG:AZ,18,0)</f>
        <v>407829</v>
      </c>
      <c r="Y172" s="157">
        <f>VLOOKUP(E172,AG:AZ,19,0)</f>
        <v>1236241</v>
      </c>
      <c r="Z172" s="157">
        <f>VLOOKUP(E172,AG:AZ,20,0)</f>
        <v>407829</v>
      </c>
      <c r="AA172" s="106">
        <f>VLOOKUP(E172,AG:AR,11,0)</f>
        <v>5</v>
      </c>
      <c r="AB172" s="106">
        <f>VLOOKUP(E172,AG:AV,14,0)</f>
        <v>0</v>
      </c>
      <c r="AC172" s="106"/>
      <c r="AD172" s="106"/>
      <c r="AE172" s="103">
        <v>0</v>
      </c>
    </row>
    <row r="173" spans="1:31" ht="15.75" hidden="1" thickBot="1" x14ac:dyDescent="0.3">
      <c r="A173" s="124">
        <v>170</v>
      </c>
      <c r="B173" s="124">
        <f>VLOOKUP(E173,ishod_source!A:W,21,0)</f>
        <v>7</v>
      </c>
      <c r="C173" s="124" t="str">
        <f>VLOOKUP(E173,ishod_source!A:W,22,0)</f>
        <v>внутренний проезд</v>
      </c>
      <c r="D173" s="124" t="str">
        <f>VLOOKUP(E173,ishod_source!A:W,23,0)</f>
        <v>внутренний проезд</v>
      </c>
      <c r="E173" s="103">
        <v>6006</v>
      </c>
      <c r="F173" s="105" t="str">
        <f>VLOOKUP(E173,AG:AR,2,0)</f>
        <v>неорганизованный</v>
      </c>
      <c r="G173" s="262">
        <v>330</v>
      </c>
      <c r="H173" s="265">
        <v>2.1600000000000001E-6</v>
      </c>
      <c r="I173" s="265">
        <v>1.1236960000000001E-4</v>
      </c>
      <c r="J173" s="265" t="s">
        <v>405</v>
      </c>
      <c r="K173" s="265" t="s">
        <v>322</v>
      </c>
      <c r="L173" s="264">
        <v>0.5</v>
      </c>
      <c r="M173" s="264">
        <v>365</v>
      </c>
      <c r="N173" s="264">
        <v>182.5</v>
      </c>
      <c r="O173" s="124">
        <v>1</v>
      </c>
      <c r="P173" s="124" t="str">
        <f>D173</f>
        <v>внутренний проезд</v>
      </c>
      <c r="Q173" s="124">
        <v>1</v>
      </c>
      <c r="R173" s="124">
        <f>VLOOKUP(E173,AG:AZ,13,0)</f>
        <v>5</v>
      </c>
      <c r="S173" s="103">
        <f>VLOOKUP(E173,ishod_source!A:X,24,0)</f>
        <v>1</v>
      </c>
      <c r="T173" s="150">
        <f>VLOOKUP(E173,AG:AR,10,0)</f>
        <v>0</v>
      </c>
      <c r="U173" s="123">
        <f>VLOOKUP(E173,AG:AR,9,0)</f>
        <v>0</v>
      </c>
      <c r="V173" s="106">
        <f>VLOOKUP(E173,AG:AZ,12,0)</f>
        <v>0</v>
      </c>
      <c r="W173" s="157">
        <f>VLOOKUP(E173,AG:AZ,17,0)</f>
        <v>1236223</v>
      </c>
      <c r="X173" s="157">
        <f>VLOOKUP(E173,AG:AZ,18,0)</f>
        <v>407829</v>
      </c>
      <c r="Y173" s="157">
        <f>VLOOKUP(E173,AG:AZ,19,0)</f>
        <v>1236241</v>
      </c>
      <c r="Z173" s="157">
        <f>VLOOKUP(E173,AG:AZ,20,0)</f>
        <v>407829</v>
      </c>
      <c r="AA173" s="106">
        <f>VLOOKUP(E173,AG:AR,11,0)</f>
        <v>5</v>
      </c>
      <c r="AB173" s="106">
        <f>VLOOKUP(E173,AG:AV,14,0)</f>
        <v>0</v>
      </c>
      <c r="AC173" s="106"/>
      <c r="AD173" s="106"/>
      <c r="AE173" s="103">
        <v>0</v>
      </c>
    </row>
    <row r="174" spans="1:31" ht="15.75" hidden="1" thickBot="1" x14ac:dyDescent="0.3">
      <c r="A174" s="124">
        <v>171</v>
      </c>
      <c r="B174" s="124">
        <f>VLOOKUP(E174,ishod_source!A:W,21,0)</f>
        <v>7</v>
      </c>
      <c r="C174" s="124" t="str">
        <f>VLOOKUP(E174,ishod_source!A:W,22,0)</f>
        <v>внутренний проезд</v>
      </c>
      <c r="D174" s="124" t="str">
        <f>VLOOKUP(E174,ishod_source!A:W,23,0)</f>
        <v>внутренний проезд</v>
      </c>
      <c r="E174" s="103">
        <v>6006</v>
      </c>
      <c r="F174" s="105" t="str">
        <f>VLOOKUP(E174,AG:AR,2,0)</f>
        <v>неорганизованный</v>
      </c>
      <c r="G174" s="262">
        <v>337</v>
      </c>
      <c r="H174" s="265">
        <v>1.8E-5</v>
      </c>
      <c r="I174" s="265">
        <v>9.5443200000000007E-4</v>
      </c>
      <c r="J174" s="265" t="s">
        <v>405</v>
      </c>
      <c r="K174" s="265" t="s">
        <v>322</v>
      </c>
      <c r="L174" s="264">
        <v>0.5</v>
      </c>
      <c r="M174" s="264">
        <v>365</v>
      </c>
      <c r="N174" s="264">
        <v>182.5</v>
      </c>
      <c r="O174" s="124">
        <v>1</v>
      </c>
      <c r="P174" s="124" t="str">
        <f>D174</f>
        <v>внутренний проезд</v>
      </c>
      <c r="Q174" s="124">
        <v>1</v>
      </c>
      <c r="R174" s="124">
        <f>VLOOKUP(E174,AG:AZ,13,0)</f>
        <v>5</v>
      </c>
      <c r="S174" s="103">
        <f>VLOOKUP(E174,ishod_source!A:X,24,0)</f>
        <v>1</v>
      </c>
      <c r="T174" s="150">
        <f>VLOOKUP(E174,AG:AR,10,0)</f>
        <v>0</v>
      </c>
      <c r="U174" s="123">
        <f>VLOOKUP(E174,AG:AR,9,0)</f>
        <v>0</v>
      </c>
      <c r="V174" s="106">
        <f>VLOOKUP(E174,AG:AZ,12,0)</f>
        <v>0</v>
      </c>
      <c r="W174" s="157">
        <f>VLOOKUP(E174,AG:AZ,17,0)</f>
        <v>1236223</v>
      </c>
      <c r="X174" s="157">
        <f>VLOOKUP(E174,AG:AZ,18,0)</f>
        <v>407829</v>
      </c>
      <c r="Y174" s="157">
        <f>VLOOKUP(E174,AG:AZ,19,0)</f>
        <v>1236241</v>
      </c>
      <c r="Z174" s="157">
        <f>VLOOKUP(E174,AG:AZ,20,0)</f>
        <v>407829</v>
      </c>
      <c r="AA174" s="106">
        <f>VLOOKUP(E174,AG:AR,11,0)</f>
        <v>5</v>
      </c>
      <c r="AB174" s="106">
        <f>VLOOKUP(E174,AG:AV,14,0)</f>
        <v>0</v>
      </c>
      <c r="AC174" s="106"/>
      <c r="AD174" s="106"/>
      <c r="AE174" s="103">
        <v>0</v>
      </c>
    </row>
    <row r="175" spans="1:31" ht="15.75" hidden="1" thickBot="1" x14ac:dyDescent="0.3">
      <c r="A175" s="124">
        <v>172</v>
      </c>
      <c r="B175" s="124">
        <f>VLOOKUP(E175,ishod_source!A:W,21,0)</f>
        <v>7</v>
      </c>
      <c r="C175" s="124" t="str">
        <f>VLOOKUP(E175,ishod_source!A:W,22,0)</f>
        <v>внутренний проезд</v>
      </c>
      <c r="D175" s="124" t="str">
        <f>VLOOKUP(E175,ishod_source!A:W,23,0)</f>
        <v>внутренний проезд</v>
      </c>
      <c r="E175" s="103">
        <v>6006</v>
      </c>
      <c r="F175" s="105" t="str">
        <f>VLOOKUP(E175,AG:AR,2,0)</f>
        <v>неорганизованный</v>
      </c>
      <c r="G175" s="262">
        <v>2732</v>
      </c>
      <c r="H175" s="265">
        <v>2.5019999999999999E-6</v>
      </c>
      <c r="I175" s="265">
        <v>1.3051999999999999E-4</v>
      </c>
      <c r="J175" s="265" t="s">
        <v>405</v>
      </c>
      <c r="K175" s="265" t="s">
        <v>322</v>
      </c>
      <c r="L175" s="264">
        <v>0.5</v>
      </c>
      <c r="M175" s="264">
        <v>365</v>
      </c>
      <c r="N175" s="264">
        <v>182.5</v>
      </c>
      <c r="O175" s="124">
        <v>1</v>
      </c>
      <c r="P175" s="124" t="str">
        <f>D175</f>
        <v>внутренний проезд</v>
      </c>
      <c r="Q175" s="124">
        <v>1</v>
      </c>
      <c r="R175" s="124">
        <f>VLOOKUP(E175,AG:AZ,13,0)</f>
        <v>5</v>
      </c>
      <c r="S175" s="103">
        <f>VLOOKUP(E175,ishod_source!A:X,24,0)</f>
        <v>1</v>
      </c>
      <c r="T175" s="150">
        <f>VLOOKUP(E175,AG:AR,10,0)</f>
        <v>0</v>
      </c>
      <c r="U175" s="123">
        <f>VLOOKUP(E175,AG:AR,9,0)</f>
        <v>0</v>
      </c>
      <c r="V175" s="106">
        <f>VLOOKUP(E175,AG:AZ,12,0)</f>
        <v>0</v>
      </c>
      <c r="W175" s="157">
        <f>VLOOKUP(E175,AG:AZ,17,0)</f>
        <v>1236223</v>
      </c>
      <c r="X175" s="157">
        <f>VLOOKUP(E175,AG:AZ,18,0)</f>
        <v>407829</v>
      </c>
      <c r="Y175" s="157">
        <f>VLOOKUP(E175,AG:AZ,19,0)</f>
        <v>1236241</v>
      </c>
      <c r="Z175" s="157">
        <f>VLOOKUP(E175,AG:AZ,20,0)</f>
        <v>407829</v>
      </c>
      <c r="AA175" s="106">
        <f>VLOOKUP(E175,AG:AR,11,0)</f>
        <v>5</v>
      </c>
      <c r="AB175" s="106">
        <f>VLOOKUP(E175,AG:AV,14,0)</f>
        <v>0</v>
      </c>
      <c r="AC175" s="106"/>
      <c r="AD175" s="106"/>
      <c r="AE175" s="103">
        <v>0</v>
      </c>
    </row>
    <row r="176" spans="1:31" ht="15.75" hidden="1" thickBot="1" x14ac:dyDescent="0.3">
      <c r="A176" s="124">
        <v>173</v>
      </c>
      <c r="B176" s="124">
        <f>VLOOKUP(E176,ishod_source!A:W,21,0)</f>
        <v>7</v>
      </c>
      <c r="C176" s="124" t="str">
        <f>VLOOKUP(E176,ishod_source!A:W,22,0)</f>
        <v>внутренний проезд</v>
      </c>
      <c r="D176" s="124" t="str">
        <f>VLOOKUP(E176,ishod_source!A:W,23,0)</f>
        <v>внутренний проезд</v>
      </c>
      <c r="E176" s="103">
        <v>6006</v>
      </c>
      <c r="F176" s="105" t="str">
        <f>VLOOKUP(E176,AG:AR,2,0)</f>
        <v>неорганизованный</v>
      </c>
      <c r="G176" s="262">
        <v>301</v>
      </c>
      <c r="H176" s="265">
        <v>7.991999999999999E-6</v>
      </c>
      <c r="I176" s="265">
        <v>2.3444736000000003E-3</v>
      </c>
      <c r="J176" s="265" t="s">
        <v>406</v>
      </c>
      <c r="K176" s="265" t="s">
        <v>320</v>
      </c>
      <c r="L176" s="264">
        <v>0.5</v>
      </c>
      <c r="M176" s="264">
        <v>365</v>
      </c>
      <c r="N176" s="264">
        <v>182.5</v>
      </c>
      <c r="O176" s="124">
        <v>1</v>
      </c>
      <c r="P176" s="124" t="str">
        <f>D176</f>
        <v>внутренний проезд</v>
      </c>
      <c r="Q176" s="124">
        <v>1</v>
      </c>
      <c r="R176" s="124">
        <f>VLOOKUP(E176,AG:AZ,13,0)</f>
        <v>5</v>
      </c>
      <c r="S176" s="103">
        <f>VLOOKUP(E176,ishod_source!A:X,24,0)</f>
        <v>1</v>
      </c>
      <c r="T176" s="150">
        <f>VLOOKUP(E176,AG:AR,10,0)</f>
        <v>0</v>
      </c>
      <c r="U176" s="123">
        <f>VLOOKUP(E176,AG:AR,9,0)</f>
        <v>0</v>
      </c>
      <c r="V176" s="106">
        <f>VLOOKUP(E176,AG:AZ,12,0)</f>
        <v>0</v>
      </c>
      <c r="W176" s="157">
        <f>VLOOKUP(E176,AG:AZ,17,0)</f>
        <v>1236223</v>
      </c>
      <c r="X176" s="157">
        <f>VLOOKUP(E176,AG:AZ,18,0)</f>
        <v>407829</v>
      </c>
      <c r="Y176" s="157">
        <f>VLOOKUP(E176,AG:AZ,19,0)</f>
        <v>1236241</v>
      </c>
      <c r="Z176" s="157">
        <f>VLOOKUP(E176,AG:AZ,20,0)</f>
        <v>407829</v>
      </c>
      <c r="AA176" s="106">
        <f>VLOOKUP(E176,AG:AR,11,0)</f>
        <v>5</v>
      </c>
      <c r="AB176" s="106">
        <f>VLOOKUP(E176,AG:AV,14,0)</f>
        <v>0</v>
      </c>
      <c r="AC176" s="106"/>
      <c r="AD176" s="106"/>
      <c r="AE176" s="103">
        <v>0</v>
      </c>
    </row>
    <row r="177" spans="1:31" ht="15.75" hidden="1" thickBot="1" x14ac:dyDescent="0.3">
      <c r="A177" s="124">
        <v>174</v>
      </c>
      <c r="B177" s="124">
        <f>VLOOKUP(E177,ishod_source!A:W,21,0)</f>
        <v>7</v>
      </c>
      <c r="C177" s="124" t="str">
        <f>VLOOKUP(E177,ishod_source!A:W,22,0)</f>
        <v>внутренний проезд</v>
      </c>
      <c r="D177" s="124" t="str">
        <f>VLOOKUP(E177,ishod_source!A:W,23,0)</f>
        <v>внутренний проезд</v>
      </c>
      <c r="E177" s="103">
        <v>6006</v>
      </c>
      <c r="F177" s="105" t="str">
        <f>VLOOKUP(E177,AG:AR,2,0)</f>
        <v>неорганизованный</v>
      </c>
      <c r="G177" s="262">
        <v>304</v>
      </c>
      <c r="H177" s="265">
        <v>1.2986999999999999E-6</v>
      </c>
      <c r="I177" s="265">
        <v>3.8097696000000001E-4</v>
      </c>
      <c r="J177" s="265" t="s">
        <v>406</v>
      </c>
      <c r="K177" s="265" t="s">
        <v>320</v>
      </c>
      <c r="L177" s="264">
        <v>0.5</v>
      </c>
      <c r="M177" s="264">
        <v>365</v>
      </c>
      <c r="N177" s="264">
        <v>182.5</v>
      </c>
      <c r="O177" s="124">
        <v>1</v>
      </c>
      <c r="P177" s="124" t="str">
        <f>D177</f>
        <v>внутренний проезд</v>
      </c>
      <c r="Q177" s="124">
        <v>1</v>
      </c>
      <c r="R177" s="124">
        <f>VLOOKUP(E177,AG:AZ,13,0)</f>
        <v>5</v>
      </c>
      <c r="S177" s="103">
        <f>VLOOKUP(E177,ishod_source!A:X,24,0)</f>
        <v>1</v>
      </c>
      <c r="T177" s="150">
        <f>VLOOKUP(E177,AG:AR,10,0)</f>
        <v>0</v>
      </c>
      <c r="U177" s="123">
        <f>VLOOKUP(E177,AG:AR,9,0)</f>
        <v>0</v>
      </c>
      <c r="V177" s="106">
        <f>VLOOKUP(E177,AG:AZ,12,0)</f>
        <v>0</v>
      </c>
      <c r="W177" s="157">
        <f>VLOOKUP(E177,AG:AZ,17,0)</f>
        <v>1236223</v>
      </c>
      <c r="X177" s="157">
        <f>VLOOKUP(E177,AG:AZ,18,0)</f>
        <v>407829</v>
      </c>
      <c r="Y177" s="157">
        <f>VLOOKUP(E177,AG:AZ,19,0)</f>
        <v>1236241</v>
      </c>
      <c r="Z177" s="157">
        <f>VLOOKUP(E177,AG:AZ,20,0)</f>
        <v>407829</v>
      </c>
      <c r="AA177" s="106">
        <f>VLOOKUP(E177,AG:AR,11,0)</f>
        <v>5</v>
      </c>
      <c r="AB177" s="106">
        <f>VLOOKUP(E177,AG:AV,14,0)</f>
        <v>0</v>
      </c>
      <c r="AC177" s="106"/>
      <c r="AD177" s="106"/>
      <c r="AE177" s="103">
        <v>0</v>
      </c>
    </row>
    <row r="178" spans="1:31" ht="15.75" hidden="1" thickBot="1" x14ac:dyDescent="0.3">
      <c r="A178" s="124">
        <v>175</v>
      </c>
      <c r="B178" s="124">
        <f>VLOOKUP(E178,ishod_source!A:W,21,0)</f>
        <v>7</v>
      </c>
      <c r="C178" s="124" t="str">
        <f>VLOOKUP(E178,ishod_source!A:W,22,0)</f>
        <v>внутренний проезд</v>
      </c>
      <c r="D178" s="124" t="str">
        <f>VLOOKUP(E178,ishod_source!A:W,23,0)</f>
        <v>внутренний проезд</v>
      </c>
      <c r="E178" s="103">
        <v>6006</v>
      </c>
      <c r="F178" s="105" t="str">
        <f>VLOOKUP(E178,AG:AR,2,0)</f>
        <v>неорганизованный</v>
      </c>
      <c r="G178" s="262">
        <v>328</v>
      </c>
      <c r="H178" s="265">
        <v>9.9900000000000009E-7</v>
      </c>
      <c r="I178" s="265">
        <v>1.5295200000000001E-4</v>
      </c>
      <c r="J178" s="265" t="s">
        <v>406</v>
      </c>
      <c r="K178" s="265" t="s">
        <v>320</v>
      </c>
      <c r="L178" s="264">
        <v>0.5</v>
      </c>
      <c r="M178" s="264">
        <v>365</v>
      </c>
      <c r="N178" s="264">
        <v>182.5</v>
      </c>
      <c r="O178" s="124">
        <v>1</v>
      </c>
      <c r="P178" s="124" t="str">
        <f>D178</f>
        <v>внутренний проезд</v>
      </c>
      <c r="Q178" s="124">
        <v>1</v>
      </c>
      <c r="R178" s="124">
        <f>VLOOKUP(E178,AG:AZ,13,0)</f>
        <v>5</v>
      </c>
      <c r="S178" s="103">
        <f>VLOOKUP(E178,ishod_source!A:X,24,0)</f>
        <v>1</v>
      </c>
      <c r="T178" s="150">
        <f>VLOOKUP(E178,AG:AR,10,0)</f>
        <v>0</v>
      </c>
      <c r="U178" s="123">
        <f>VLOOKUP(E178,AG:AR,9,0)</f>
        <v>0</v>
      </c>
      <c r="V178" s="106">
        <f>VLOOKUP(E178,AG:AZ,12,0)</f>
        <v>0</v>
      </c>
      <c r="W178" s="157">
        <f>VLOOKUP(E178,AG:AZ,17,0)</f>
        <v>1236223</v>
      </c>
      <c r="X178" s="157">
        <f>VLOOKUP(E178,AG:AZ,18,0)</f>
        <v>407829</v>
      </c>
      <c r="Y178" s="157">
        <f>VLOOKUP(E178,AG:AZ,19,0)</f>
        <v>1236241</v>
      </c>
      <c r="Z178" s="157">
        <f>VLOOKUP(E178,AG:AZ,20,0)</f>
        <v>407829</v>
      </c>
      <c r="AA178" s="106">
        <f>VLOOKUP(E178,AG:AR,11,0)</f>
        <v>5</v>
      </c>
      <c r="AB178" s="106">
        <f>VLOOKUP(E178,AG:AV,14,0)</f>
        <v>0</v>
      </c>
      <c r="AC178" s="106"/>
      <c r="AD178" s="106"/>
      <c r="AE178" s="103">
        <v>0</v>
      </c>
    </row>
    <row r="179" spans="1:31" ht="15.75" hidden="1" thickBot="1" x14ac:dyDescent="0.3">
      <c r="A179" s="124">
        <v>176</v>
      </c>
      <c r="B179" s="124">
        <f>VLOOKUP(E179,ishod_source!A:W,21,0)</f>
        <v>7</v>
      </c>
      <c r="C179" s="124" t="str">
        <f>VLOOKUP(E179,ishod_source!A:W,22,0)</f>
        <v>внутренний проезд</v>
      </c>
      <c r="D179" s="124" t="str">
        <f>VLOOKUP(E179,ishod_source!A:W,23,0)</f>
        <v>внутренний проезд</v>
      </c>
      <c r="E179" s="103">
        <v>6006</v>
      </c>
      <c r="F179" s="105" t="str">
        <f>VLOOKUP(E179,AG:AR,2,0)</f>
        <v>неорганизованный</v>
      </c>
      <c r="G179" s="262">
        <v>330</v>
      </c>
      <c r="H179" s="265">
        <v>1.6649999999999999E-6</v>
      </c>
      <c r="I179" s="265">
        <v>2.6307960000000003E-4</v>
      </c>
      <c r="J179" s="265" t="s">
        <v>406</v>
      </c>
      <c r="K179" s="265" t="s">
        <v>320</v>
      </c>
      <c r="L179" s="264">
        <v>0.5</v>
      </c>
      <c r="M179" s="264">
        <v>365</v>
      </c>
      <c r="N179" s="264">
        <v>182.5</v>
      </c>
      <c r="O179" s="124">
        <v>1</v>
      </c>
      <c r="P179" s="124" t="str">
        <f>D179</f>
        <v>внутренний проезд</v>
      </c>
      <c r="Q179" s="124">
        <v>1</v>
      </c>
      <c r="R179" s="124">
        <f>VLOOKUP(E179,AG:AZ,13,0)</f>
        <v>5</v>
      </c>
      <c r="S179" s="103">
        <f>VLOOKUP(E179,ishod_source!A:X,24,0)</f>
        <v>1</v>
      </c>
      <c r="T179" s="150">
        <f>VLOOKUP(E179,AG:AR,10,0)</f>
        <v>0</v>
      </c>
      <c r="U179" s="123">
        <f>VLOOKUP(E179,AG:AR,9,0)</f>
        <v>0</v>
      </c>
      <c r="V179" s="106">
        <f>VLOOKUP(E179,AG:AZ,12,0)</f>
        <v>0</v>
      </c>
      <c r="W179" s="157">
        <f>VLOOKUP(E179,AG:AZ,17,0)</f>
        <v>1236223</v>
      </c>
      <c r="X179" s="157">
        <f>VLOOKUP(E179,AG:AZ,18,0)</f>
        <v>407829</v>
      </c>
      <c r="Y179" s="157">
        <f>VLOOKUP(E179,AG:AZ,19,0)</f>
        <v>1236241</v>
      </c>
      <c r="Z179" s="157">
        <f>VLOOKUP(E179,AG:AZ,20,0)</f>
        <v>407829</v>
      </c>
      <c r="AA179" s="106">
        <f>VLOOKUP(E179,AG:AR,11,0)</f>
        <v>5</v>
      </c>
      <c r="AB179" s="106">
        <f>VLOOKUP(E179,AG:AV,14,0)</f>
        <v>0</v>
      </c>
      <c r="AC179" s="106"/>
      <c r="AD179" s="106"/>
      <c r="AE179" s="103">
        <v>0</v>
      </c>
    </row>
    <row r="180" spans="1:31" ht="15.75" hidden="1" thickBot="1" x14ac:dyDescent="0.3">
      <c r="A180" s="124">
        <v>177</v>
      </c>
      <c r="B180" s="124">
        <f>VLOOKUP(E180,ishod_source!A:W,21,0)</f>
        <v>7</v>
      </c>
      <c r="C180" s="124" t="str">
        <f>VLOOKUP(E180,ishod_source!A:W,22,0)</f>
        <v>внутренний проезд</v>
      </c>
      <c r="D180" s="124" t="str">
        <f>VLOOKUP(E180,ishod_source!A:W,23,0)</f>
        <v>внутренний проезд</v>
      </c>
      <c r="E180" s="103">
        <v>6006</v>
      </c>
      <c r="F180" s="105" t="str">
        <f>VLOOKUP(E180,AG:AR,2,0)</f>
        <v>неорганизованный</v>
      </c>
      <c r="G180" s="262">
        <v>337</v>
      </c>
      <c r="H180" s="265">
        <v>1.8499500000000001E-5</v>
      </c>
      <c r="I180" s="265">
        <v>2.9305920000000001E-3</v>
      </c>
      <c r="J180" s="265" t="s">
        <v>406</v>
      </c>
      <c r="K180" s="265" t="s">
        <v>320</v>
      </c>
      <c r="L180" s="264">
        <v>0.5</v>
      </c>
      <c r="M180" s="264">
        <v>365</v>
      </c>
      <c r="N180" s="264">
        <v>182.5</v>
      </c>
      <c r="O180" s="124">
        <v>1</v>
      </c>
      <c r="P180" s="124" t="str">
        <f>D180</f>
        <v>внутренний проезд</v>
      </c>
      <c r="Q180" s="124">
        <v>1</v>
      </c>
      <c r="R180" s="124">
        <f>VLOOKUP(E180,AG:AZ,13,0)</f>
        <v>5</v>
      </c>
      <c r="S180" s="103">
        <f>VLOOKUP(E180,ishod_source!A:X,24,0)</f>
        <v>1</v>
      </c>
      <c r="T180" s="150">
        <f>VLOOKUP(E180,AG:AR,10,0)</f>
        <v>0</v>
      </c>
      <c r="U180" s="123">
        <f>VLOOKUP(E180,AG:AR,9,0)</f>
        <v>0</v>
      </c>
      <c r="V180" s="106">
        <f>VLOOKUP(E180,AG:AZ,12,0)</f>
        <v>0</v>
      </c>
      <c r="W180" s="157">
        <f>VLOOKUP(E180,AG:AZ,17,0)</f>
        <v>1236223</v>
      </c>
      <c r="X180" s="157">
        <f>VLOOKUP(E180,AG:AZ,18,0)</f>
        <v>407829</v>
      </c>
      <c r="Y180" s="157">
        <f>VLOOKUP(E180,AG:AZ,19,0)</f>
        <v>1236241</v>
      </c>
      <c r="Z180" s="157">
        <f>VLOOKUP(E180,AG:AZ,20,0)</f>
        <v>407829</v>
      </c>
      <c r="AA180" s="106">
        <f>VLOOKUP(E180,AG:AR,11,0)</f>
        <v>5</v>
      </c>
      <c r="AB180" s="106">
        <f>VLOOKUP(E180,AG:AV,14,0)</f>
        <v>0</v>
      </c>
      <c r="AC180" s="106"/>
      <c r="AD180" s="106"/>
      <c r="AE180" s="103">
        <v>0</v>
      </c>
    </row>
    <row r="181" spans="1:31" ht="15.75" hidden="1" thickBot="1" x14ac:dyDescent="0.3">
      <c r="A181" s="124">
        <v>178</v>
      </c>
      <c r="B181" s="124">
        <f>VLOOKUP(E181,ishod_source!A:W,21,0)</f>
        <v>7</v>
      </c>
      <c r="C181" s="124" t="str">
        <f>VLOOKUP(E181,ishod_source!A:W,22,0)</f>
        <v>внутренний проезд</v>
      </c>
      <c r="D181" s="124" t="str">
        <f>VLOOKUP(E181,ishod_source!A:W,23,0)</f>
        <v>внутренний проезд</v>
      </c>
      <c r="E181" s="103">
        <v>6006</v>
      </c>
      <c r="F181" s="105" t="str">
        <f>VLOOKUP(E181,AG:AR,2,0)</f>
        <v>неорганизованный</v>
      </c>
      <c r="G181" s="262">
        <v>2732</v>
      </c>
      <c r="H181" s="265">
        <v>3.0014999999999996E-6</v>
      </c>
      <c r="I181" s="265">
        <v>4.7721600000000003E-4</v>
      </c>
      <c r="J181" s="265" t="s">
        <v>406</v>
      </c>
      <c r="K181" s="265" t="s">
        <v>320</v>
      </c>
      <c r="L181" s="264">
        <v>0.5</v>
      </c>
      <c r="M181" s="264">
        <v>365</v>
      </c>
      <c r="N181" s="264">
        <v>182.5</v>
      </c>
      <c r="O181" s="124">
        <v>1</v>
      </c>
      <c r="P181" s="124" t="str">
        <f>D181</f>
        <v>внутренний проезд</v>
      </c>
      <c r="Q181" s="124">
        <v>1</v>
      </c>
      <c r="R181" s="124">
        <f>VLOOKUP(E181,AG:AZ,13,0)</f>
        <v>5</v>
      </c>
      <c r="S181" s="103">
        <f>VLOOKUP(E181,ishod_source!A:X,24,0)</f>
        <v>1</v>
      </c>
      <c r="T181" s="150">
        <f>VLOOKUP(E181,AG:AR,10,0)</f>
        <v>0</v>
      </c>
      <c r="U181" s="123">
        <f>VLOOKUP(E181,AG:AR,9,0)</f>
        <v>0</v>
      </c>
      <c r="V181" s="106">
        <f>VLOOKUP(E181,AG:AZ,12,0)</f>
        <v>0</v>
      </c>
      <c r="W181" s="157">
        <f>VLOOKUP(E181,AG:AZ,17,0)</f>
        <v>1236223</v>
      </c>
      <c r="X181" s="157">
        <f>VLOOKUP(E181,AG:AZ,18,0)</f>
        <v>407829</v>
      </c>
      <c r="Y181" s="157">
        <f>VLOOKUP(E181,AG:AZ,19,0)</f>
        <v>1236241</v>
      </c>
      <c r="Z181" s="157">
        <f>VLOOKUP(E181,AG:AZ,20,0)</f>
        <v>407829</v>
      </c>
      <c r="AA181" s="106">
        <f>VLOOKUP(E181,AG:AR,11,0)</f>
        <v>5</v>
      </c>
      <c r="AB181" s="106">
        <f>VLOOKUP(E181,AG:AV,14,0)</f>
        <v>0</v>
      </c>
      <c r="AC181" s="106"/>
      <c r="AD181" s="106"/>
      <c r="AE181" s="103">
        <v>0</v>
      </c>
    </row>
    <row r="182" spans="1:31" ht="15.75" hidden="1" thickBot="1" x14ac:dyDescent="0.3">
      <c r="A182" s="124">
        <v>179</v>
      </c>
      <c r="B182" s="124">
        <f>VLOOKUP(E182,ishod_source!A:W,21,0)</f>
        <v>7</v>
      </c>
      <c r="C182" s="124" t="str">
        <f>VLOOKUP(E182,ishod_source!A:W,22,0)</f>
        <v>внутренний проезд</v>
      </c>
      <c r="D182" s="124" t="str">
        <f>VLOOKUP(E182,ishod_source!A:W,23,0)</f>
        <v>внутренний проезд</v>
      </c>
      <c r="E182" s="103">
        <v>6006</v>
      </c>
      <c r="F182" s="105" t="str">
        <f>VLOOKUP(E182,AG:AR,2,0)</f>
        <v>неорганизованный</v>
      </c>
      <c r="G182" s="262">
        <v>301</v>
      </c>
      <c r="H182" s="265">
        <v>7.8119999999999991E-6</v>
      </c>
      <c r="I182" s="265">
        <v>1.5270912000000002E-3</v>
      </c>
      <c r="J182" s="265" t="s">
        <v>407</v>
      </c>
      <c r="K182" s="265" t="s">
        <v>395</v>
      </c>
      <c r="L182" s="264">
        <v>0.5</v>
      </c>
      <c r="M182" s="264">
        <v>365</v>
      </c>
      <c r="N182" s="264">
        <v>182.5</v>
      </c>
      <c r="O182" s="124">
        <v>1</v>
      </c>
      <c r="P182" s="124" t="str">
        <f>D182</f>
        <v>внутренний проезд</v>
      </c>
      <c r="Q182" s="124">
        <v>1</v>
      </c>
      <c r="R182" s="124">
        <f>VLOOKUP(E182,AG:AZ,13,0)</f>
        <v>5</v>
      </c>
      <c r="S182" s="103">
        <f>VLOOKUP(E182,ishod_source!A:X,24,0)</f>
        <v>1</v>
      </c>
      <c r="T182" s="150">
        <f>VLOOKUP(E182,AG:AR,10,0)</f>
        <v>0</v>
      </c>
      <c r="U182" s="123">
        <f>VLOOKUP(E182,AG:AR,9,0)</f>
        <v>0</v>
      </c>
      <c r="V182" s="106">
        <f>VLOOKUP(E182,AG:AZ,12,0)</f>
        <v>0</v>
      </c>
      <c r="W182" s="157">
        <f>VLOOKUP(E182,AG:AZ,17,0)</f>
        <v>1236223</v>
      </c>
      <c r="X182" s="157">
        <f>VLOOKUP(E182,AG:AZ,18,0)</f>
        <v>407829</v>
      </c>
      <c r="Y182" s="157">
        <f>VLOOKUP(E182,AG:AZ,19,0)</f>
        <v>1236241</v>
      </c>
      <c r="Z182" s="157">
        <f>VLOOKUP(E182,AG:AZ,20,0)</f>
        <v>407829</v>
      </c>
      <c r="AA182" s="106">
        <f>VLOOKUP(E182,AG:AR,11,0)</f>
        <v>5</v>
      </c>
      <c r="AB182" s="106">
        <f>VLOOKUP(E182,AG:AV,14,0)</f>
        <v>0</v>
      </c>
      <c r="AC182" s="106"/>
      <c r="AD182" s="106"/>
      <c r="AE182" s="103">
        <v>0</v>
      </c>
    </row>
    <row r="183" spans="1:31" ht="15.75" hidden="1" thickBot="1" x14ac:dyDescent="0.3">
      <c r="A183" s="124">
        <v>180</v>
      </c>
      <c r="B183" s="124">
        <f>VLOOKUP(E183,ishod_source!A:W,21,0)</f>
        <v>7</v>
      </c>
      <c r="C183" s="124" t="str">
        <f>VLOOKUP(E183,ishod_source!A:W,22,0)</f>
        <v>внутренний проезд</v>
      </c>
      <c r="D183" s="124" t="str">
        <f>VLOOKUP(E183,ishod_source!A:W,23,0)</f>
        <v>внутренний проезд</v>
      </c>
      <c r="E183" s="103">
        <v>6006</v>
      </c>
      <c r="F183" s="105" t="str">
        <f>VLOOKUP(E183,AG:AR,2,0)</f>
        <v>неорганизованный</v>
      </c>
      <c r="G183" s="262">
        <v>304</v>
      </c>
      <c r="H183" s="265">
        <v>1.26945E-6</v>
      </c>
      <c r="I183" s="265">
        <v>2.4815232000000004E-4</v>
      </c>
      <c r="J183" s="265" t="s">
        <v>407</v>
      </c>
      <c r="K183" s="265" t="s">
        <v>395</v>
      </c>
      <c r="L183" s="264">
        <v>0.5</v>
      </c>
      <c r="M183" s="264">
        <v>365</v>
      </c>
      <c r="N183" s="264">
        <v>182.5</v>
      </c>
      <c r="O183" s="124">
        <v>1</v>
      </c>
      <c r="P183" s="124" t="str">
        <f>D183</f>
        <v>внутренний проезд</v>
      </c>
      <c r="Q183" s="124">
        <v>1</v>
      </c>
      <c r="R183" s="124">
        <f>VLOOKUP(E183,AG:AZ,13,0)</f>
        <v>5</v>
      </c>
      <c r="S183" s="103">
        <f>VLOOKUP(E183,ishod_source!A:X,24,0)</f>
        <v>1</v>
      </c>
      <c r="T183" s="150">
        <f>VLOOKUP(E183,AG:AR,10,0)</f>
        <v>0</v>
      </c>
      <c r="U183" s="123">
        <f>VLOOKUP(E183,AG:AR,9,0)</f>
        <v>0</v>
      </c>
      <c r="V183" s="106">
        <f>VLOOKUP(E183,AG:AZ,12,0)</f>
        <v>0</v>
      </c>
      <c r="W183" s="157">
        <f>VLOOKUP(E183,AG:AZ,17,0)</f>
        <v>1236223</v>
      </c>
      <c r="X183" s="157">
        <f>VLOOKUP(E183,AG:AZ,18,0)</f>
        <v>407829</v>
      </c>
      <c r="Y183" s="157">
        <f>VLOOKUP(E183,AG:AZ,19,0)</f>
        <v>1236241</v>
      </c>
      <c r="Z183" s="157">
        <f>VLOOKUP(E183,AG:AZ,20,0)</f>
        <v>407829</v>
      </c>
      <c r="AA183" s="106">
        <f>VLOOKUP(E183,AG:AR,11,0)</f>
        <v>5</v>
      </c>
      <c r="AB183" s="106">
        <f>VLOOKUP(E183,AG:AV,14,0)</f>
        <v>0</v>
      </c>
      <c r="AC183" s="106"/>
      <c r="AD183" s="106"/>
      <c r="AE183" s="103">
        <v>0</v>
      </c>
    </row>
    <row r="184" spans="1:31" ht="15.75" hidden="1" thickBot="1" x14ac:dyDescent="0.3">
      <c r="A184" s="124">
        <v>181</v>
      </c>
      <c r="B184" s="124">
        <f>VLOOKUP(E184,ishod_source!A:W,21,0)</f>
        <v>7</v>
      </c>
      <c r="C184" s="124" t="str">
        <f>VLOOKUP(E184,ishod_source!A:W,22,0)</f>
        <v>внутренний проезд</v>
      </c>
      <c r="D184" s="124" t="str">
        <f>VLOOKUP(E184,ishod_source!A:W,23,0)</f>
        <v>внутренний проезд</v>
      </c>
      <c r="E184" s="103">
        <v>6006</v>
      </c>
      <c r="F184" s="105" t="str">
        <f>VLOOKUP(E184,AG:AR,2,0)</f>
        <v>неорганизованный</v>
      </c>
      <c r="G184" s="262">
        <v>328</v>
      </c>
      <c r="H184" s="265">
        <v>1.125E-6</v>
      </c>
      <c r="I184" s="265">
        <v>1.1012399999999999E-4</v>
      </c>
      <c r="J184" s="265" t="s">
        <v>407</v>
      </c>
      <c r="K184" s="265" t="s">
        <v>395</v>
      </c>
      <c r="L184" s="264">
        <v>0.5</v>
      </c>
      <c r="M184" s="264">
        <v>365</v>
      </c>
      <c r="N184" s="264">
        <v>182.5</v>
      </c>
      <c r="O184" s="124">
        <v>1</v>
      </c>
      <c r="P184" s="124" t="str">
        <f>D184</f>
        <v>внутренний проезд</v>
      </c>
      <c r="Q184" s="124">
        <v>1</v>
      </c>
      <c r="R184" s="124">
        <f>VLOOKUP(E184,AG:AZ,13,0)</f>
        <v>5</v>
      </c>
      <c r="S184" s="103">
        <f>VLOOKUP(E184,ishod_source!A:X,24,0)</f>
        <v>1</v>
      </c>
      <c r="T184" s="150">
        <f>VLOOKUP(E184,AG:AR,10,0)</f>
        <v>0</v>
      </c>
      <c r="U184" s="123">
        <f>VLOOKUP(E184,AG:AR,9,0)</f>
        <v>0</v>
      </c>
      <c r="V184" s="106">
        <f>VLOOKUP(E184,AG:AZ,12,0)</f>
        <v>0</v>
      </c>
      <c r="W184" s="157">
        <f>VLOOKUP(E184,AG:AZ,17,0)</f>
        <v>1236223</v>
      </c>
      <c r="X184" s="157">
        <f>VLOOKUP(E184,AG:AZ,18,0)</f>
        <v>407829</v>
      </c>
      <c r="Y184" s="157">
        <f>VLOOKUP(E184,AG:AZ,19,0)</f>
        <v>1236241</v>
      </c>
      <c r="Z184" s="157">
        <f>VLOOKUP(E184,AG:AZ,20,0)</f>
        <v>407829</v>
      </c>
      <c r="AA184" s="106">
        <f>VLOOKUP(E184,AG:AR,11,0)</f>
        <v>5</v>
      </c>
      <c r="AB184" s="106">
        <f>VLOOKUP(E184,AG:AV,14,0)</f>
        <v>0</v>
      </c>
      <c r="AC184" s="106"/>
      <c r="AD184" s="106"/>
      <c r="AE184" s="103">
        <v>0</v>
      </c>
    </row>
    <row r="185" spans="1:31" ht="15.75" hidden="1" thickBot="1" x14ac:dyDescent="0.3">
      <c r="A185" s="124">
        <v>182</v>
      </c>
      <c r="B185" s="124">
        <f>VLOOKUP(E185,ishod_source!A:W,21,0)</f>
        <v>7</v>
      </c>
      <c r="C185" s="124" t="str">
        <f>VLOOKUP(E185,ishod_source!A:W,22,0)</f>
        <v>внутренний проезд</v>
      </c>
      <c r="D185" s="124" t="str">
        <f>VLOOKUP(E185,ishod_source!A:W,23,0)</f>
        <v>внутренний проезд</v>
      </c>
      <c r="E185" s="103">
        <v>6006</v>
      </c>
      <c r="F185" s="105" t="str">
        <f>VLOOKUP(E185,AG:AR,2,0)</f>
        <v>неорганизованный</v>
      </c>
      <c r="G185" s="262">
        <v>330</v>
      </c>
      <c r="H185" s="265">
        <v>2.1600000000000001E-6</v>
      </c>
      <c r="I185" s="265">
        <v>2.2473920000000002E-4</v>
      </c>
      <c r="J185" s="265" t="s">
        <v>407</v>
      </c>
      <c r="K185" s="265" t="s">
        <v>395</v>
      </c>
      <c r="L185" s="264">
        <v>0.5</v>
      </c>
      <c r="M185" s="264">
        <v>365</v>
      </c>
      <c r="N185" s="264">
        <v>182.5</v>
      </c>
      <c r="O185" s="124">
        <v>1</v>
      </c>
      <c r="P185" s="124" t="str">
        <f>D185</f>
        <v>внутренний проезд</v>
      </c>
      <c r="Q185" s="124">
        <v>1</v>
      </c>
      <c r="R185" s="124">
        <f>VLOOKUP(E185,AG:AZ,13,0)</f>
        <v>5</v>
      </c>
      <c r="S185" s="103">
        <f>VLOOKUP(E185,ishod_source!A:X,24,0)</f>
        <v>1</v>
      </c>
      <c r="T185" s="150">
        <f>VLOOKUP(E185,AG:AR,10,0)</f>
        <v>0</v>
      </c>
      <c r="U185" s="123">
        <f>VLOOKUP(E185,AG:AR,9,0)</f>
        <v>0</v>
      </c>
      <c r="V185" s="106">
        <f>VLOOKUP(E185,AG:AZ,12,0)</f>
        <v>0</v>
      </c>
      <c r="W185" s="157">
        <f>VLOOKUP(E185,AG:AZ,17,0)</f>
        <v>1236223</v>
      </c>
      <c r="X185" s="157">
        <f>VLOOKUP(E185,AG:AZ,18,0)</f>
        <v>407829</v>
      </c>
      <c r="Y185" s="157">
        <f>VLOOKUP(E185,AG:AZ,19,0)</f>
        <v>1236241</v>
      </c>
      <c r="Z185" s="157">
        <f>VLOOKUP(E185,AG:AZ,20,0)</f>
        <v>407829</v>
      </c>
      <c r="AA185" s="106">
        <f>VLOOKUP(E185,AG:AR,11,0)</f>
        <v>5</v>
      </c>
      <c r="AB185" s="106">
        <f>VLOOKUP(E185,AG:AV,14,0)</f>
        <v>0</v>
      </c>
      <c r="AC185" s="106"/>
      <c r="AD185" s="106"/>
      <c r="AE185" s="103">
        <v>0</v>
      </c>
    </row>
    <row r="186" spans="1:31" ht="15.75" hidden="1" thickBot="1" x14ac:dyDescent="0.3">
      <c r="A186" s="124">
        <v>183</v>
      </c>
      <c r="B186" s="124">
        <f>VLOOKUP(E186,ishod_source!A:W,21,0)</f>
        <v>7</v>
      </c>
      <c r="C186" s="124" t="str">
        <f>VLOOKUP(E186,ishod_source!A:W,22,0)</f>
        <v>внутренний проезд</v>
      </c>
      <c r="D186" s="124" t="str">
        <f>VLOOKUP(E186,ishod_source!A:W,23,0)</f>
        <v>внутренний проезд</v>
      </c>
      <c r="E186" s="103">
        <v>6006</v>
      </c>
      <c r="F186" s="105" t="str">
        <f>VLOOKUP(E186,AG:AR,2,0)</f>
        <v>неорганизованный</v>
      </c>
      <c r="G186" s="262">
        <v>337</v>
      </c>
      <c r="H186" s="265">
        <v>1.8E-5</v>
      </c>
      <c r="I186" s="265">
        <v>1.9088640000000001E-3</v>
      </c>
      <c r="J186" s="265" t="s">
        <v>407</v>
      </c>
      <c r="K186" s="265" t="s">
        <v>395</v>
      </c>
      <c r="L186" s="264">
        <v>0.5</v>
      </c>
      <c r="M186" s="264">
        <v>365</v>
      </c>
      <c r="N186" s="264">
        <v>182.5</v>
      </c>
      <c r="O186" s="124">
        <v>1</v>
      </c>
      <c r="P186" s="124" t="str">
        <f>D186</f>
        <v>внутренний проезд</v>
      </c>
      <c r="Q186" s="124">
        <v>1</v>
      </c>
      <c r="R186" s="124">
        <f>VLOOKUP(E186,AG:AZ,13,0)</f>
        <v>5</v>
      </c>
      <c r="S186" s="103">
        <f>VLOOKUP(E186,ishod_source!A:X,24,0)</f>
        <v>1</v>
      </c>
      <c r="T186" s="150">
        <f>VLOOKUP(E186,AG:AR,10,0)</f>
        <v>0</v>
      </c>
      <c r="U186" s="123">
        <f>VLOOKUP(E186,AG:AR,9,0)</f>
        <v>0</v>
      </c>
      <c r="V186" s="106">
        <f>VLOOKUP(E186,AG:AZ,12,0)</f>
        <v>0</v>
      </c>
      <c r="W186" s="157">
        <f>VLOOKUP(E186,AG:AZ,17,0)</f>
        <v>1236223</v>
      </c>
      <c r="X186" s="157">
        <f>VLOOKUP(E186,AG:AZ,18,0)</f>
        <v>407829</v>
      </c>
      <c r="Y186" s="157">
        <f>VLOOKUP(E186,AG:AZ,19,0)</f>
        <v>1236241</v>
      </c>
      <c r="Z186" s="157">
        <f>VLOOKUP(E186,AG:AZ,20,0)</f>
        <v>407829</v>
      </c>
      <c r="AA186" s="106">
        <f>VLOOKUP(E186,AG:AR,11,0)</f>
        <v>5</v>
      </c>
      <c r="AB186" s="106">
        <f>VLOOKUP(E186,AG:AV,14,0)</f>
        <v>0</v>
      </c>
      <c r="AC186" s="106"/>
      <c r="AD186" s="106"/>
      <c r="AE186" s="103">
        <v>0</v>
      </c>
    </row>
    <row r="187" spans="1:31" ht="15.75" hidden="1" thickBot="1" x14ac:dyDescent="0.3">
      <c r="A187" s="124">
        <v>184</v>
      </c>
      <c r="B187" s="124">
        <f>VLOOKUP(E187,ishod_source!A:W,21,0)</f>
        <v>7</v>
      </c>
      <c r="C187" s="124" t="str">
        <f>VLOOKUP(E187,ishod_source!A:W,22,0)</f>
        <v>внутренний проезд</v>
      </c>
      <c r="D187" s="124" t="str">
        <f>VLOOKUP(E187,ishod_source!A:W,23,0)</f>
        <v>внутренний проезд</v>
      </c>
      <c r="E187" s="103">
        <v>6006</v>
      </c>
      <c r="F187" s="105" t="str">
        <f>VLOOKUP(E187,AG:AR,2,0)</f>
        <v>неорганизованный</v>
      </c>
      <c r="G187" s="262">
        <v>2732</v>
      </c>
      <c r="H187" s="265">
        <v>2.5019999999999999E-6</v>
      </c>
      <c r="I187" s="265">
        <v>2.6103999999999998E-4</v>
      </c>
      <c r="J187" s="265" t="s">
        <v>407</v>
      </c>
      <c r="K187" s="265" t="s">
        <v>395</v>
      </c>
      <c r="L187" s="264">
        <v>0.5</v>
      </c>
      <c r="M187" s="264">
        <v>365</v>
      </c>
      <c r="N187" s="264">
        <v>182.5</v>
      </c>
      <c r="O187" s="124">
        <v>1</v>
      </c>
      <c r="P187" s="124" t="str">
        <f>D187</f>
        <v>внутренний проезд</v>
      </c>
      <c r="Q187" s="124">
        <v>1</v>
      </c>
      <c r="R187" s="124">
        <f>VLOOKUP(E187,AG:AZ,13,0)</f>
        <v>5</v>
      </c>
      <c r="S187" s="103">
        <f>VLOOKUP(E187,ishod_source!A:X,24,0)</f>
        <v>1</v>
      </c>
      <c r="T187" s="150">
        <f>VLOOKUP(E187,AG:AR,10,0)</f>
        <v>0</v>
      </c>
      <c r="U187" s="123">
        <f>VLOOKUP(E187,AG:AR,9,0)</f>
        <v>0</v>
      </c>
      <c r="V187" s="106">
        <f>VLOOKUP(E187,AG:AZ,12,0)</f>
        <v>0</v>
      </c>
      <c r="W187" s="157">
        <f>VLOOKUP(E187,AG:AZ,17,0)</f>
        <v>1236223</v>
      </c>
      <c r="X187" s="157">
        <f>VLOOKUP(E187,AG:AZ,18,0)</f>
        <v>407829</v>
      </c>
      <c r="Y187" s="157">
        <f>VLOOKUP(E187,AG:AZ,19,0)</f>
        <v>1236241</v>
      </c>
      <c r="Z187" s="157">
        <f>VLOOKUP(E187,AG:AZ,20,0)</f>
        <v>407829</v>
      </c>
      <c r="AA187" s="106">
        <f>VLOOKUP(E187,AG:AR,11,0)</f>
        <v>5</v>
      </c>
      <c r="AB187" s="106">
        <f>VLOOKUP(E187,AG:AV,14,0)</f>
        <v>0</v>
      </c>
      <c r="AC187" s="106"/>
      <c r="AD187" s="106"/>
      <c r="AE187" s="103">
        <v>0</v>
      </c>
    </row>
    <row r="188" spans="1:31" ht="15.75" hidden="1" thickBot="1" x14ac:dyDescent="0.3">
      <c r="A188" s="124">
        <v>185</v>
      </c>
      <c r="B188" s="124">
        <f>VLOOKUP(E188,ishod_source!A:W,21,0)</f>
        <v>8</v>
      </c>
      <c r="C188" s="124" t="str">
        <f>VLOOKUP(E188,ishod_source!A:W,22,0)</f>
        <v>сварочный участок</v>
      </c>
      <c r="D188" s="124" t="str">
        <f>VLOOKUP(E188,ishod_source!A:W,23,0)</f>
        <v>сварочный пост</v>
      </c>
      <c r="E188" s="103">
        <v>6015</v>
      </c>
      <c r="F188" s="105" t="str">
        <f>VLOOKUP(E188,AG:AR,2,0)</f>
        <v>сварочный пост</v>
      </c>
      <c r="G188" s="262">
        <v>123</v>
      </c>
      <c r="H188" s="265">
        <v>6.8700000000000003E-5</v>
      </c>
      <c r="I188" s="265">
        <v>1.4674320000000001E-3</v>
      </c>
      <c r="J188" s="265" t="s">
        <v>408</v>
      </c>
      <c r="K188" s="265" t="s">
        <v>317</v>
      </c>
      <c r="L188" s="264">
        <v>8</v>
      </c>
      <c r="M188" s="264">
        <v>251</v>
      </c>
      <c r="N188" s="264">
        <v>2008</v>
      </c>
      <c r="O188" s="124">
        <v>1</v>
      </c>
      <c r="P188" s="124" t="str">
        <f>D188</f>
        <v>сварочный пост</v>
      </c>
      <c r="Q188" s="124">
        <v>1</v>
      </c>
      <c r="R188" s="124">
        <f>VLOOKUP(E188,AG:AZ,13,0)</f>
        <v>5</v>
      </c>
      <c r="S188" s="103">
        <f>VLOOKUP(E188,ishod_source!A:X,24,0)</f>
        <v>1</v>
      </c>
      <c r="T188" s="150">
        <f>VLOOKUP(E188,AG:AR,10,0)</f>
        <v>0</v>
      </c>
      <c r="U188" s="123">
        <f>VLOOKUP(E188,AG:AR,9,0)</f>
        <v>0</v>
      </c>
      <c r="V188" s="106">
        <f>VLOOKUP(E188,AG:AZ,12,0)</f>
        <v>0</v>
      </c>
      <c r="W188" s="157">
        <f>VLOOKUP(E188,AG:AZ,17,0)</f>
        <v>1236106</v>
      </c>
      <c r="X188" s="157">
        <f>VLOOKUP(E188,AG:AZ,18,0)</f>
        <v>407830</v>
      </c>
      <c r="Y188" s="157">
        <f>VLOOKUP(E188,AG:AZ,19,0)</f>
        <v>1236110</v>
      </c>
      <c r="Z188" s="157">
        <f>VLOOKUP(E188,AG:AZ,20,0)</f>
        <v>407830</v>
      </c>
      <c r="AA188" s="106">
        <f>VLOOKUP(E188,AG:AR,11,0)</f>
        <v>3</v>
      </c>
      <c r="AB188" s="106">
        <f>VLOOKUP(E188,AG:AV,14,0)</f>
        <v>0</v>
      </c>
      <c r="AC188" s="106"/>
      <c r="AD188" s="106"/>
      <c r="AE188" s="103">
        <v>0</v>
      </c>
    </row>
    <row r="189" spans="1:31" ht="15.75" hidden="1" thickBot="1" x14ac:dyDescent="0.3">
      <c r="A189" s="124">
        <v>186</v>
      </c>
      <c r="B189" s="124">
        <f>VLOOKUP(E189,ishod_source!A:W,21,0)</f>
        <v>8</v>
      </c>
      <c r="C189" s="124" t="str">
        <f>VLOOKUP(E189,ishod_source!A:W,22,0)</f>
        <v>сварочный участок</v>
      </c>
      <c r="D189" s="124" t="str">
        <f>VLOOKUP(E189,ishod_source!A:W,23,0)</f>
        <v>сварочный пост</v>
      </c>
      <c r="E189" s="103">
        <v>6015</v>
      </c>
      <c r="F189" s="105" t="str">
        <f>VLOOKUP(E189,AG:AR,2,0)</f>
        <v>сварочный пост</v>
      </c>
      <c r="G189" s="262">
        <v>143</v>
      </c>
      <c r="H189" s="265">
        <v>1.2299999999999999E-5</v>
      </c>
      <c r="I189" s="265">
        <v>2.62728E-4</v>
      </c>
      <c r="J189" s="265" t="s">
        <v>408</v>
      </c>
      <c r="K189" s="265" t="s">
        <v>317</v>
      </c>
      <c r="L189" s="264">
        <v>8</v>
      </c>
      <c r="M189" s="264">
        <v>251</v>
      </c>
      <c r="N189" s="264">
        <v>2008</v>
      </c>
      <c r="O189" s="124">
        <v>1</v>
      </c>
      <c r="P189" s="124" t="str">
        <f>D189</f>
        <v>сварочный пост</v>
      </c>
      <c r="Q189" s="124">
        <v>1</v>
      </c>
      <c r="R189" s="124">
        <f>VLOOKUP(E189,AG:AZ,13,0)</f>
        <v>5</v>
      </c>
      <c r="S189" s="103">
        <f>VLOOKUP(E189,ishod_source!A:X,24,0)</f>
        <v>1</v>
      </c>
      <c r="T189" s="150">
        <f>VLOOKUP(E189,AG:AR,10,0)</f>
        <v>0</v>
      </c>
      <c r="U189" s="123">
        <f>VLOOKUP(E189,AG:AR,9,0)</f>
        <v>0</v>
      </c>
      <c r="V189" s="106">
        <f>VLOOKUP(E189,AG:AZ,12,0)</f>
        <v>0</v>
      </c>
      <c r="W189" s="157">
        <f>VLOOKUP(E189,AG:AZ,17,0)</f>
        <v>1236106</v>
      </c>
      <c r="X189" s="157">
        <f>VLOOKUP(E189,AG:AZ,18,0)</f>
        <v>407830</v>
      </c>
      <c r="Y189" s="157">
        <f>VLOOKUP(E189,AG:AZ,19,0)</f>
        <v>1236110</v>
      </c>
      <c r="Z189" s="157">
        <f>VLOOKUP(E189,AG:AZ,20,0)</f>
        <v>407830</v>
      </c>
      <c r="AA189" s="106">
        <f>VLOOKUP(E189,AG:AR,11,0)</f>
        <v>3</v>
      </c>
      <c r="AB189" s="106">
        <f>VLOOKUP(E189,AG:AV,14,0)</f>
        <v>0</v>
      </c>
      <c r="AC189" s="106"/>
      <c r="AD189" s="106"/>
      <c r="AE189" s="103">
        <v>0</v>
      </c>
    </row>
    <row r="190" spans="1:31" ht="15.75" hidden="1" thickBot="1" x14ac:dyDescent="0.3">
      <c r="A190" s="124">
        <v>187</v>
      </c>
      <c r="B190" s="124">
        <f>VLOOKUP(E190,ishod_source!A:W,21,0)</f>
        <v>8</v>
      </c>
      <c r="C190" s="124" t="str">
        <f>VLOOKUP(E190,ishod_source!A:W,22,0)</f>
        <v>сварочный участок</v>
      </c>
      <c r="D190" s="124" t="str">
        <f>VLOOKUP(E190,ishod_source!A:W,23,0)</f>
        <v>сварочный пост</v>
      </c>
      <c r="E190" s="103">
        <v>6015</v>
      </c>
      <c r="F190" s="105" t="str">
        <f>VLOOKUP(E190,AG:AR,2,0)</f>
        <v>сварочный пост</v>
      </c>
      <c r="G190" s="262">
        <v>342</v>
      </c>
      <c r="H190" s="265">
        <v>1.1999999999999999E-6</v>
      </c>
      <c r="I190" s="265">
        <v>2.5631999999999998E-5</v>
      </c>
      <c r="J190" s="265" t="s">
        <v>408</v>
      </c>
      <c r="K190" s="265" t="s">
        <v>317</v>
      </c>
      <c r="L190" s="264">
        <v>8</v>
      </c>
      <c r="M190" s="264">
        <v>251</v>
      </c>
      <c r="N190" s="264">
        <v>2008</v>
      </c>
      <c r="O190" s="124">
        <v>1</v>
      </c>
      <c r="P190" s="124" t="str">
        <f>D190</f>
        <v>сварочный пост</v>
      </c>
      <c r="Q190" s="124">
        <v>1</v>
      </c>
      <c r="R190" s="124">
        <f>VLOOKUP(E190,AG:AZ,13,0)</f>
        <v>5</v>
      </c>
      <c r="S190" s="103">
        <f>VLOOKUP(E190,ishod_source!A:X,24,0)</f>
        <v>1</v>
      </c>
      <c r="T190" s="150">
        <f>VLOOKUP(E190,AG:AR,10,0)</f>
        <v>0</v>
      </c>
      <c r="U190" s="123">
        <f>VLOOKUP(E190,AG:AR,9,0)</f>
        <v>0</v>
      </c>
      <c r="V190" s="106">
        <f>VLOOKUP(E190,AG:AZ,12,0)</f>
        <v>0</v>
      </c>
      <c r="W190" s="157">
        <f>VLOOKUP(E190,AG:AZ,17,0)</f>
        <v>1236106</v>
      </c>
      <c r="X190" s="157">
        <f>VLOOKUP(E190,AG:AZ,18,0)</f>
        <v>407830</v>
      </c>
      <c r="Y190" s="157">
        <f>VLOOKUP(E190,AG:AZ,19,0)</f>
        <v>1236110</v>
      </c>
      <c r="Z190" s="157">
        <f>VLOOKUP(E190,AG:AZ,20,0)</f>
        <v>407830</v>
      </c>
      <c r="AA190" s="106">
        <f>VLOOKUP(E190,AG:AR,11,0)</f>
        <v>3</v>
      </c>
      <c r="AB190" s="106">
        <f>VLOOKUP(E190,AG:AV,14,0)</f>
        <v>0</v>
      </c>
      <c r="AC190" s="106"/>
      <c r="AD190" s="106"/>
      <c r="AE190" s="103">
        <v>0</v>
      </c>
    </row>
    <row r="191" spans="1:31" ht="15.75" hidden="1" thickBot="1" x14ac:dyDescent="0.3">
      <c r="A191" s="124">
        <v>188</v>
      </c>
      <c r="B191" s="124">
        <f>VLOOKUP(E191,ishod_source!A:W,21,0)</f>
        <v>9</v>
      </c>
      <c r="C191" s="124" t="str">
        <f>VLOOKUP(E191,ishod_source!A:W,22,0)</f>
        <v>склад ГСМ</v>
      </c>
      <c r="D191" s="124" t="str">
        <f>VLOOKUP(E191,ishod_source!A:W,23,0)</f>
        <v>сварочный пост</v>
      </c>
      <c r="E191" s="103">
        <v>6016</v>
      </c>
      <c r="F191" s="105" t="str">
        <f>VLOOKUP(E191,AG:AR,2,0)</f>
        <v>склад ГСМ</v>
      </c>
      <c r="G191" s="262">
        <v>333</v>
      </c>
      <c r="H191" s="265">
        <v>2.6040000000000005E-5</v>
      </c>
      <c r="I191" s="265">
        <v>4.80448416E-5</v>
      </c>
      <c r="J191" s="265" t="s">
        <v>409</v>
      </c>
      <c r="K191" s="265" t="s">
        <v>410</v>
      </c>
      <c r="L191" s="264">
        <v>8</v>
      </c>
      <c r="M191" s="264">
        <v>365</v>
      </c>
      <c r="N191" s="264">
        <v>2920</v>
      </c>
      <c r="O191" s="124">
        <v>1</v>
      </c>
      <c r="P191" s="124" t="str">
        <f>D191</f>
        <v>сварочный пост</v>
      </c>
      <c r="Q191" s="124">
        <v>1</v>
      </c>
      <c r="R191" s="124">
        <f>VLOOKUP(E191,AG:AZ,13,0)</f>
        <v>2</v>
      </c>
      <c r="S191" s="103">
        <f>VLOOKUP(E191,ishod_source!A:X,24,0)</f>
        <v>1</v>
      </c>
      <c r="T191" s="150">
        <f>VLOOKUP(E191,AG:AR,10,0)</f>
        <v>0</v>
      </c>
      <c r="U191" s="123">
        <f>VLOOKUP(E191,AG:AR,9,0)</f>
        <v>0</v>
      </c>
      <c r="V191" s="106">
        <f>VLOOKUP(E191,AG:AZ,12,0)</f>
        <v>0</v>
      </c>
      <c r="W191" s="157">
        <f>VLOOKUP(E191,AG:AZ,17,0)</f>
        <v>1236090</v>
      </c>
      <c r="X191" s="157">
        <f>VLOOKUP(E191,AG:AZ,18,0)</f>
        <v>407825</v>
      </c>
      <c r="Y191" s="157">
        <f>VLOOKUP(E191,AG:AZ,19,0)</f>
        <v>1236090</v>
      </c>
      <c r="Z191" s="157">
        <f>VLOOKUP(E191,AG:AZ,20,0)</f>
        <v>407829</v>
      </c>
      <c r="AA191" s="106">
        <f>VLOOKUP(E191,AG:AR,11,0)</f>
        <v>7</v>
      </c>
      <c r="AB191" s="106">
        <f>VLOOKUP(E191,AG:AV,14,0)</f>
        <v>0</v>
      </c>
      <c r="AC191" s="106"/>
      <c r="AD191" s="106"/>
      <c r="AE191" s="103">
        <v>0</v>
      </c>
    </row>
    <row r="192" spans="1:31" ht="15.75" hidden="1" thickBot="1" x14ac:dyDescent="0.3">
      <c r="A192" s="124">
        <v>189</v>
      </c>
      <c r="B192" s="124">
        <f>VLOOKUP(E192,ishod_source!A:W,21,0)</f>
        <v>9</v>
      </c>
      <c r="C192" s="124" t="str">
        <f>VLOOKUP(E192,ishod_source!A:W,22,0)</f>
        <v>склад ГСМ</v>
      </c>
      <c r="D192" s="124" t="str">
        <f>VLOOKUP(E192,ishod_source!A:W,23,0)</f>
        <v>сварочный пост</v>
      </c>
      <c r="E192" s="103">
        <v>6016</v>
      </c>
      <c r="F192" s="105" t="str">
        <f>VLOOKUP(E192,AG:AR,2,0)</f>
        <v>склад ГСМ</v>
      </c>
      <c r="G192" s="262">
        <v>2754</v>
      </c>
      <c r="H192" s="265">
        <v>9.2739600000000012E-3</v>
      </c>
      <c r="I192" s="265">
        <v>1.71108271584E-2</v>
      </c>
      <c r="J192" s="265" t="s">
        <v>409</v>
      </c>
      <c r="K192" s="265" t="s">
        <v>410</v>
      </c>
      <c r="L192" s="264">
        <v>8</v>
      </c>
      <c r="M192" s="264">
        <v>365</v>
      </c>
      <c r="N192" s="264">
        <v>2920</v>
      </c>
      <c r="O192" s="124">
        <v>1</v>
      </c>
      <c r="P192" s="124" t="str">
        <f>D192</f>
        <v>сварочный пост</v>
      </c>
      <c r="Q192" s="124">
        <v>1</v>
      </c>
      <c r="R192" s="124">
        <f>VLOOKUP(E192,AG:AZ,13,0)</f>
        <v>2</v>
      </c>
      <c r="S192" s="103">
        <f>VLOOKUP(E192,ishod_source!A:X,24,0)</f>
        <v>1</v>
      </c>
      <c r="T192" s="150">
        <f>VLOOKUP(E192,AG:AR,10,0)</f>
        <v>0</v>
      </c>
      <c r="U192" s="123">
        <f>VLOOKUP(E192,AG:AR,9,0)</f>
        <v>0</v>
      </c>
      <c r="V192" s="106">
        <f>VLOOKUP(E192,AG:AZ,12,0)</f>
        <v>0</v>
      </c>
      <c r="W192" s="157">
        <f>VLOOKUP(E192,AG:AZ,17,0)</f>
        <v>1236090</v>
      </c>
      <c r="X192" s="157">
        <f>VLOOKUP(E192,AG:AZ,18,0)</f>
        <v>407825</v>
      </c>
      <c r="Y192" s="157">
        <f>VLOOKUP(E192,AG:AZ,19,0)</f>
        <v>1236090</v>
      </c>
      <c r="Z192" s="157">
        <f>VLOOKUP(E192,AG:AZ,20,0)</f>
        <v>407829</v>
      </c>
      <c r="AA192" s="106">
        <f>VLOOKUP(E192,AG:AR,11,0)</f>
        <v>7</v>
      </c>
      <c r="AB192" s="106">
        <f>VLOOKUP(E192,AG:AV,14,0)</f>
        <v>0</v>
      </c>
      <c r="AC192" s="106"/>
      <c r="AD192" s="106"/>
      <c r="AE192" s="103">
        <v>0</v>
      </c>
    </row>
    <row r="193" spans="1:31" ht="15.75" hidden="1" thickBot="1" x14ac:dyDescent="0.3">
      <c r="A193" s="124">
        <v>190</v>
      </c>
      <c r="B193" s="124">
        <f>VLOOKUP(E193,ishod_source!A:W,21,0)</f>
        <v>4</v>
      </c>
      <c r="C193" s="124" t="str">
        <f>VLOOKUP(E193,ishod_source!A:W,22,0)</f>
        <v>гараж</v>
      </c>
      <c r="D193" s="124" t="str">
        <f>VLOOKUP(E193,ishod_source!A:W,23,0)</f>
        <v>пост ТО и ТР</v>
      </c>
      <c r="E193" s="103">
        <v>6017</v>
      </c>
      <c r="F193" s="105" t="str">
        <f>VLOOKUP(E193,AG:AR,2,0)</f>
        <v>ворота гаража</v>
      </c>
      <c r="G193" s="262">
        <v>301</v>
      </c>
      <c r="H193" s="265">
        <v>1.3780000000000002E-5</v>
      </c>
      <c r="I193" s="265">
        <v>3.9505439999999999E-5</v>
      </c>
      <c r="J193" s="265" t="s">
        <v>411</v>
      </c>
      <c r="K193" s="265" t="s">
        <v>412</v>
      </c>
      <c r="L193" s="264">
        <v>1</v>
      </c>
      <c r="M193" s="264">
        <v>365</v>
      </c>
      <c r="N193" s="264">
        <v>365</v>
      </c>
      <c r="O193" s="124">
        <v>1</v>
      </c>
      <c r="P193" s="124" t="str">
        <f>D193</f>
        <v>пост ТО и ТР</v>
      </c>
      <c r="Q193" s="124">
        <v>1</v>
      </c>
      <c r="R193" s="124">
        <f>VLOOKUP(E193,AG:AZ,13,0)</f>
        <v>3</v>
      </c>
      <c r="S193" s="103">
        <f>VLOOKUP(E193,ishod_source!A:X,24,0)</f>
        <v>1</v>
      </c>
      <c r="T193" s="150">
        <f>VLOOKUP(E193,AG:AR,10,0)</f>
        <v>0</v>
      </c>
      <c r="U193" s="123">
        <f>VLOOKUP(E193,AG:AR,9,0)</f>
        <v>0</v>
      </c>
      <c r="V193" s="106">
        <f>VLOOKUP(E193,AG:AZ,12,0)</f>
        <v>0</v>
      </c>
      <c r="W193" s="157">
        <f>VLOOKUP(E193,AG:AZ,17,0)</f>
        <v>1236142</v>
      </c>
      <c r="X193" s="157">
        <f>VLOOKUP(E193,AG:AZ,18,0)</f>
        <v>407825</v>
      </c>
      <c r="Y193" s="157">
        <f>VLOOKUP(E193,AG:AZ,19,0)</f>
        <v>1236145</v>
      </c>
      <c r="Z193" s="157">
        <f>VLOOKUP(E193,AG:AZ,20,0)</f>
        <v>407825</v>
      </c>
      <c r="AA193" s="106">
        <f>VLOOKUP(E193,AG:AR,11,0)</f>
        <v>3</v>
      </c>
      <c r="AB193" s="106">
        <f>VLOOKUP(E193,AG:AV,14,0)</f>
        <v>0</v>
      </c>
      <c r="AC193" s="106"/>
      <c r="AD193" s="106"/>
      <c r="AE193" s="103">
        <v>0</v>
      </c>
    </row>
    <row r="194" spans="1:31" ht="15.75" hidden="1" thickBot="1" x14ac:dyDescent="0.3">
      <c r="A194" s="124">
        <v>191</v>
      </c>
      <c r="B194" s="124">
        <f>VLOOKUP(E194,ishod_source!A:W,21,0)</f>
        <v>4</v>
      </c>
      <c r="C194" s="124" t="str">
        <f>VLOOKUP(E194,ishod_source!A:W,22,0)</f>
        <v>гараж</v>
      </c>
      <c r="D194" s="124" t="str">
        <f>VLOOKUP(E194,ishod_source!A:W,23,0)</f>
        <v>пост ТО и ТР</v>
      </c>
      <c r="E194" s="103">
        <v>6017</v>
      </c>
      <c r="F194" s="105" t="str">
        <f>VLOOKUP(E194,AG:AR,2,0)</f>
        <v>ворота гаража</v>
      </c>
      <c r="G194" s="262">
        <v>304</v>
      </c>
      <c r="H194" s="265">
        <v>2.2392500000000002E-6</v>
      </c>
      <c r="I194" s="265">
        <v>6.4196340000000009E-6</v>
      </c>
      <c r="J194" s="265" t="s">
        <v>411</v>
      </c>
      <c r="K194" s="265" t="s">
        <v>412</v>
      </c>
      <c r="L194" s="264">
        <v>1</v>
      </c>
      <c r="M194" s="264">
        <v>50</v>
      </c>
      <c r="N194" s="264">
        <v>50</v>
      </c>
      <c r="O194" s="124">
        <v>1</v>
      </c>
      <c r="P194" s="124" t="str">
        <f>D194</f>
        <v>пост ТО и ТР</v>
      </c>
      <c r="Q194" s="124">
        <v>1</v>
      </c>
      <c r="R194" s="124">
        <f>VLOOKUP(E194,AG:AZ,13,0)</f>
        <v>3</v>
      </c>
      <c r="S194" s="103">
        <f>VLOOKUP(E194,ishod_source!A:X,24,0)</f>
        <v>1</v>
      </c>
      <c r="T194" s="150">
        <f>VLOOKUP(E194,AG:AR,10,0)</f>
        <v>0</v>
      </c>
      <c r="U194" s="123">
        <f>VLOOKUP(E194,AG:AR,9,0)</f>
        <v>0</v>
      </c>
      <c r="V194" s="106">
        <f>VLOOKUP(E194,AG:AZ,12,0)</f>
        <v>0</v>
      </c>
      <c r="W194" s="157">
        <f>VLOOKUP(E194,AG:AZ,17,0)</f>
        <v>1236142</v>
      </c>
      <c r="X194" s="157">
        <f>VLOOKUP(E194,AG:AZ,18,0)</f>
        <v>407825</v>
      </c>
      <c r="Y194" s="157">
        <f>VLOOKUP(E194,AG:AZ,19,0)</f>
        <v>1236145</v>
      </c>
      <c r="Z194" s="157">
        <f>VLOOKUP(E194,AG:AZ,20,0)</f>
        <v>407825</v>
      </c>
      <c r="AA194" s="106">
        <f>VLOOKUP(E194,AG:AR,11,0)</f>
        <v>3</v>
      </c>
      <c r="AB194" s="106">
        <f>VLOOKUP(E194,AG:AV,14,0)</f>
        <v>0</v>
      </c>
      <c r="AC194" s="106"/>
      <c r="AD194" s="106"/>
      <c r="AE194" s="103">
        <v>0</v>
      </c>
    </row>
    <row r="195" spans="1:31" ht="15.75" hidden="1" thickBot="1" x14ac:dyDescent="0.3">
      <c r="A195" s="124">
        <v>192</v>
      </c>
      <c r="B195" s="124">
        <f>VLOOKUP(E195,ishod_source!A:W,21,0)</f>
        <v>4</v>
      </c>
      <c r="C195" s="124" t="str">
        <f>VLOOKUP(E195,ishod_source!A:W,22,0)</f>
        <v>гараж</v>
      </c>
      <c r="D195" s="124" t="str">
        <f>VLOOKUP(E195,ishod_source!A:W,23,0)</f>
        <v>пост ТО и ТР</v>
      </c>
      <c r="E195" s="103">
        <v>6017</v>
      </c>
      <c r="F195" s="105" t="str">
        <f>VLOOKUP(E195,AG:AR,2,0)</f>
        <v>ворота гаража</v>
      </c>
      <c r="G195" s="262">
        <v>328</v>
      </c>
      <c r="H195" s="265">
        <v>7.3666666666666667E-7</v>
      </c>
      <c r="I195" s="265">
        <v>1.9760000000000002E-6</v>
      </c>
      <c r="J195" s="265" t="s">
        <v>411</v>
      </c>
      <c r="K195" s="265" t="s">
        <v>412</v>
      </c>
      <c r="L195" s="264">
        <v>1</v>
      </c>
      <c r="M195" s="264">
        <v>50</v>
      </c>
      <c r="N195" s="264">
        <v>50</v>
      </c>
      <c r="O195" s="124">
        <v>1</v>
      </c>
      <c r="P195" s="124" t="str">
        <f>D195</f>
        <v>пост ТО и ТР</v>
      </c>
      <c r="Q195" s="124">
        <v>1</v>
      </c>
      <c r="R195" s="124">
        <f>VLOOKUP(E195,AG:AZ,13,0)</f>
        <v>3</v>
      </c>
      <c r="S195" s="103">
        <f>VLOOKUP(E195,ishod_source!A:X,24,0)</f>
        <v>1</v>
      </c>
      <c r="T195" s="150">
        <f>VLOOKUP(E195,AG:AR,10,0)</f>
        <v>0</v>
      </c>
      <c r="U195" s="123">
        <f>VLOOKUP(E195,AG:AR,9,0)</f>
        <v>0</v>
      </c>
      <c r="V195" s="106">
        <f>VLOOKUP(E195,AG:AZ,12,0)</f>
        <v>0</v>
      </c>
      <c r="W195" s="157">
        <f>VLOOKUP(E195,AG:AZ,17,0)</f>
        <v>1236142</v>
      </c>
      <c r="X195" s="157">
        <f>VLOOKUP(E195,AG:AZ,18,0)</f>
        <v>407825</v>
      </c>
      <c r="Y195" s="157">
        <f>VLOOKUP(E195,AG:AZ,19,0)</f>
        <v>1236145</v>
      </c>
      <c r="Z195" s="157">
        <f>VLOOKUP(E195,AG:AZ,20,0)</f>
        <v>407825</v>
      </c>
      <c r="AA195" s="106">
        <f>VLOOKUP(E195,AG:AR,11,0)</f>
        <v>3</v>
      </c>
      <c r="AB195" s="106">
        <f>VLOOKUP(E195,AG:AV,14,0)</f>
        <v>0</v>
      </c>
      <c r="AC195" s="106"/>
      <c r="AD195" s="106"/>
      <c r="AE195" s="103">
        <v>0</v>
      </c>
    </row>
    <row r="196" spans="1:31" ht="15.75" hidden="1" thickBot="1" x14ac:dyDescent="0.3">
      <c r="A196" s="124">
        <v>193</v>
      </c>
      <c r="B196" s="124">
        <f>VLOOKUP(E196,ishod_source!A:W,21,0)</f>
        <v>4</v>
      </c>
      <c r="C196" s="124" t="str">
        <f>VLOOKUP(E196,ishod_source!A:W,22,0)</f>
        <v>гараж</v>
      </c>
      <c r="D196" s="124" t="str">
        <f>VLOOKUP(E196,ishod_source!A:W,23,0)</f>
        <v>пост ТО и ТР</v>
      </c>
      <c r="E196" s="103">
        <v>6017</v>
      </c>
      <c r="F196" s="105" t="str">
        <f>VLOOKUP(E196,AG:AR,2,0)</f>
        <v>ворота гаража</v>
      </c>
      <c r="G196" s="262">
        <v>330</v>
      </c>
      <c r="H196" s="265">
        <v>2.0052500000000004E-6</v>
      </c>
      <c r="I196" s="265">
        <v>6.8301000000000009E-6</v>
      </c>
      <c r="J196" s="265" t="s">
        <v>411</v>
      </c>
      <c r="K196" s="265" t="s">
        <v>412</v>
      </c>
      <c r="L196" s="264">
        <v>1</v>
      </c>
      <c r="M196" s="264">
        <v>50</v>
      </c>
      <c r="N196" s="264">
        <v>50</v>
      </c>
      <c r="O196" s="124">
        <v>1</v>
      </c>
      <c r="P196" s="124" t="str">
        <f>D196</f>
        <v>пост ТО и ТР</v>
      </c>
      <c r="Q196" s="124">
        <v>1</v>
      </c>
      <c r="R196" s="124">
        <f>VLOOKUP(E196,AG:AZ,13,0)</f>
        <v>3</v>
      </c>
      <c r="S196" s="103">
        <f>VLOOKUP(E196,ishod_source!A:X,24,0)</f>
        <v>1</v>
      </c>
      <c r="T196" s="150">
        <f>VLOOKUP(E196,AG:AR,10,0)</f>
        <v>0</v>
      </c>
      <c r="U196" s="123">
        <f>VLOOKUP(E196,AG:AR,9,0)</f>
        <v>0</v>
      </c>
      <c r="V196" s="106">
        <f>VLOOKUP(E196,AG:AZ,12,0)</f>
        <v>0</v>
      </c>
      <c r="W196" s="157">
        <f>VLOOKUP(E196,AG:AZ,17,0)</f>
        <v>1236142</v>
      </c>
      <c r="X196" s="157">
        <f>VLOOKUP(E196,AG:AZ,18,0)</f>
        <v>407825</v>
      </c>
      <c r="Y196" s="157">
        <f>VLOOKUP(E196,AG:AZ,19,0)</f>
        <v>1236145</v>
      </c>
      <c r="Z196" s="157">
        <f>VLOOKUP(E196,AG:AZ,20,0)</f>
        <v>407825</v>
      </c>
      <c r="AA196" s="106">
        <f>VLOOKUP(E196,AG:AR,11,0)</f>
        <v>3</v>
      </c>
      <c r="AB196" s="106">
        <f>VLOOKUP(E196,AG:AV,14,0)</f>
        <v>0</v>
      </c>
      <c r="AC196" s="106"/>
      <c r="AD196" s="106"/>
      <c r="AE196" s="103">
        <v>0</v>
      </c>
    </row>
    <row r="197" spans="1:31" ht="15.75" hidden="1" thickBot="1" x14ac:dyDescent="0.3">
      <c r="A197" s="124">
        <v>194</v>
      </c>
      <c r="B197" s="124">
        <f>VLOOKUP(E197,ishod_source!A:W,21,0)</f>
        <v>4</v>
      </c>
      <c r="C197" s="124" t="str">
        <f>VLOOKUP(E197,ishod_source!A:W,22,0)</f>
        <v>гараж</v>
      </c>
      <c r="D197" s="124" t="str">
        <f>VLOOKUP(E197,ishod_source!A:W,23,0)</f>
        <v>пост ТО и ТР</v>
      </c>
      <c r="E197" s="103">
        <v>6017</v>
      </c>
      <c r="F197" s="105" t="str">
        <f>VLOOKUP(E197,AG:AR,2,0)</f>
        <v>ворота гаража</v>
      </c>
      <c r="G197" s="262">
        <v>337</v>
      </c>
      <c r="H197" s="265">
        <v>2.5018500000000004E-4</v>
      </c>
      <c r="I197" s="265">
        <v>2.7774400000000002E-4</v>
      </c>
      <c r="J197" s="265" t="s">
        <v>411</v>
      </c>
      <c r="K197" s="265" t="s">
        <v>412</v>
      </c>
      <c r="L197" s="264">
        <v>1</v>
      </c>
      <c r="M197" s="264">
        <v>50</v>
      </c>
      <c r="N197" s="264">
        <v>50</v>
      </c>
      <c r="O197" s="124">
        <v>1</v>
      </c>
      <c r="P197" s="124" t="str">
        <f>D197</f>
        <v>пост ТО и ТР</v>
      </c>
      <c r="Q197" s="124">
        <v>1</v>
      </c>
      <c r="R197" s="124">
        <f>VLOOKUP(E197,AG:AZ,13,0)</f>
        <v>3</v>
      </c>
      <c r="S197" s="103">
        <f>VLOOKUP(E197,ishod_source!A:X,24,0)</f>
        <v>1</v>
      </c>
      <c r="T197" s="150">
        <f>VLOOKUP(E197,AG:AR,10,0)</f>
        <v>0</v>
      </c>
      <c r="U197" s="123">
        <f>VLOOKUP(E197,AG:AR,9,0)</f>
        <v>0</v>
      </c>
      <c r="V197" s="106">
        <f>VLOOKUP(E197,AG:AZ,12,0)</f>
        <v>0</v>
      </c>
      <c r="W197" s="157">
        <f>VLOOKUP(E197,AG:AZ,17,0)</f>
        <v>1236142</v>
      </c>
      <c r="X197" s="157">
        <f>VLOOKUP(E197,AG:AZ,18,0)</f>
        <v>407825</v>
      </c>
      <c r="Y197" s="157">
        <f>VLOOKUP(E197,AG:AZ,19,0)</f>
        <v>1236145</v>
      </c>
      <c r="Z197" s="157">
        <f>VLOOKUP(E197,AG:AZ,20,0)</f>
        <v>407825</v>
      </c>
      <c r="AA197" s="106">
        <f>VLOOKUP(E197,AG:AR,11,0)</f>
        <v>3</v>
      </c>
      <c r="AB197" s="106">
        <f>VLOOKUP(E197,AG:AV,14,0)</f>
        <v>0</v>
      </c>
      <c r="AC197" s="106"/>
      <c r="AD197" s="106"/>
      <c r="AE197" s="103">
        <v>0</v>
      </c>
    </row>
    <row r="198" spans="1:31" ht="15.75" hidden="1" thickBot="1" x14ac:dyDescent="0.3">
      <c r="A198" s="124">
        <v>195</v>
      </c>
      <c r="B198" s="124">
        <f>VLOOKUP(E198,ishod_source!A:W,21,0)</f>
        <v>4</v>
      </c>
      <c r="C198" s="124" t="str">
        <f>VLOOKUP(E198,ishod_source!A:W,22,0)</f>
        <v>гараж</v>
      </c>
      <c r="D198" s="124" t="str">
        <f>VLOOKUP(E198,ishod_source!A:W,23,0)</f>
        <v>пост ТО и ТР</v>
      </c>
      <c r="E198" s="103">
        <v>6017</v>
      </c>
      <c r="F198" s="105" t="str">
        <f>VLOOKUP(E198,AG:AR,2,0)</f>
        <v>ворота гаража</v>
      </c>
      <c r="G198" s="262">
        <v>2732</v>
      </c>
      <c r="H198" s="265">
        <v>1.3173333333333335E-5</v>
      </c>
      <c r="I198" s="265">
        <v>3.1864000000000005E-5</v>
      </c>
      <c r="J198" s="265" t="s">
        <v>411</v>
      </c>
      <c r="K198" s="265" t="s">
        <v>412</v>
      </c>
      <c r="L198" s="264">
        <v>1</v>
      </c>
      <c r="M198" s="264">
        <v>50</v>
      </c>
      <c r="N198" s="264">
        <v>50</v>
      </c>
      <c r="O198" s="124">
        <v>1</v>
      </c>
      <c r="P198" s="124" t="str">
        <f>D198</f>
        <v>пост ТО и ТР</v>
      </c>
      <c r="Q198" s="124">
        <v>1</v>
      </c>
      <c r="R198" s="124">
        <f>VLOOKUP(E198,AG:AZ,13,0)</f>
        <v>3</v>
      </c>
      <c r="S198" s="103">
        <f>VLOOKUP(E198,ishod_source!A:X,24,0)</f>
        <v>1</v>
      </c>
      <c r="T198" s="150">
        <f>VLOOKUP(E198,AG:AR,10,0)</f>
        <v>0</v>
      </c>
      <c r="U198" s="123">
        <f>VLOOKUP(E198,AG:AR,9,0)</f>
        <v>0</v>
      </c>
      <c r="V198" s="106">
        <f>VLOOKUP(E198,AG:AZ,12,0)</f>
        <v>0</v>
      </c>
      <c r="W198" s="157">
        <f>VLOOKUP(E198,AG:AZ,17,0)</f>
        <v>1236142</v>
      </c>
      <c r="X198" s="157">
        <f>VLOOKUP(E198,AG:AZ,18,0)</f>
        <v>407825</v>
      </c>
      <c r="Y198" s="157">
        <f>VLOOKUP(E198,AG:AZ,19,0)</f>
        <v>1236145</v>
      </c>
      <c r="Z198" s="157">
        <f>VLOOKUP(E198,AG:AZ,20,0)</f>
        <v>407825</v>
      </c>
      <c r="AA198" s="106">
        <f>VLOOKUP(E198,AG:AR,11,0)</f>
        <v>3</v>
      </c>
      <c r="AB198" s="106">
        <f>VLOOKUP(E198,AG:AV,14,0)</f>
        <v>0</v>
      </c>
      <c r="AC198" s="106"/>
      <c r="AD198" s="106"/>
      <c r="AE198" s="103">
        <v>0</v>
      </c>
    </row>
    <row r="199" spans="1:31" ht="15.75" hidden="1" thickBot="1" x14ac:dyDescent="0.3">
      <c r="A199" s="124">
        <v>196</v>
      </c>
      <c r="B199" s="124">
        <f>VLOOKUP(E199,ishod_source!A:W,21,0)</f>
        <v>4</v>
      </c>
      <c r="C199" s="124" t="str">
        <f>VLOOKUP(E199,ishod_source!A:W,22,0)</f>
        <v>гараж</v>
      </c>
      <c r="D199" s="124" t="str">
        <f>VLOOKUP(E199,ishod_source!A:W,23,0)</f>
        <v>пост ТО и ТР</v>
      </c>
      <c r="E199" s="103">
        <v>6017</v>
      </c>
      <c r="F199" s="105" t="str">
        <f>VLOOKUP(E199,AG:AR,2,0)</f>
        <v>ворота гаража</v>
      </c>
      <c r="G199" s="262">
        <v>2704</v>
      </c>
      <c r="H199" s="265">
        <v>2.5566666666666664E-5</v>
      </c>
      <c r="I199" s="265">
        <v>1.4989000000000002E-5</v>
      </c>
      <c r="J199" s="265" t="s">
        <v>411</v>
      </c>
      <c r="K199" s="265" t="s">
        <v>412</v>
      </c>
      <c r="L199" s="264">
        <v>1</v>
      </c>
      <c r="M199" s="264">
        <v>50</v>
      </c>
      <c r="N199" s="264">
        <v>50</v>
      </c>
      <c r="O199" s="124">
        <v>1</v>
      </c>
      <c r="P199" s="124" t="str">
        <f>D199</f>
        <v>пост ТО и ТР</v>
      </c>
      <c r="Q199" s="124">
        <v>1</v>
      </c>
      <c r="R199" s="124">
        <f>VLOOKUP(E199,AG:AZ,13,0)</f>
        <v>3</v>
      </c>
      <c r="S199" s="103">
        <f>VLOOKUP(E199,ishod_source!A:X,24,0)</f>
        <v>1</v>
      </c>
      <c r="T199" s="150">
        <f>VLOOKUP(E199,AG:AR,10,0)</f>
        <v>0</v>
      </c>
      <c r="U199" s="123">
        <f>VLOOKUP(E199,AG:AR,9,0)</f>
        <v>0</v>
      </c>
      <c r="V199" s="106">
        <f>VLOOKUP(E199,AG:AZ,12,0)</f>
        <v>0</v>
      </c>
      <c r="W199" s="157">
        <f>VLOOKUP(E199,AG:AZ,17,0)</f>
        <v>1236142</v>
      </c>
      <c r="X199" s="157">
        <f>VLOOKUP(E199,AG:AZ,18,0)</f>
        <v>407825</v>
      </c>
      <c r="Y199" s="157">
        <f>VLOOKUP(E199,AG:AZ,19,0)</f>
        <v>1236145</v>
      </c>
      <c r="Z199" s="157">
        <f>VLOOKUP(E199,AG:AZ,20,0)</f>
        <v>407825</v>
      </c>
      <c r="AA199" s="106">
        <f>VLOOKUP(E199,AG:AR,11,0)</f>
        <v>3</v>
      </c>
      <c r="AB199" s="106">
        <f>VLOOKUP(E199,AG:AV,14,0)</f>
        <v>0</v>
      </c>
      <c r="AC199" s="106"/>
      <c r="AD199" s="106"/>
      <c r="AE199" s="103">
        <v>0</v>
      </c>
    </row>
    <row r="200" spans="1:31" ht="15.75" hidden="1" thickBot="1" x14ac:dyDescent="0.3">
      <c r="A200" s="124">
        <v>197</v>
      </c>
      <c r="B200" s="124">
        <f>VLOOKUP(E200,ishod_source!A:W,21,0)</f>
        <v>4</v>
      </c>
      <c r="C200" s="124" t="str">
        <f>VLOOKUP(E200,ishod_source!A:W,22,0)</f>
        <v>гараж</v>
      </c>
      <c r="D200" s="124" t="str">
        <f>VLOOKUP(E200,ishod_source!A:W,23,0)</f>
        <v>пост ТО и ТР</v>
      </c>
      <c r="E200" s="103">
        <v>6017</v>
      </c>
      <c r="F200" s="105" t="str">
        <f>VLOOKUP(E200,AG:AR,2,0)</f>
        <v>ворота гаража</v>
      </c>
      <c r="G200" s="262">
        <v>301</v>
      </c>
      <c r="H200" s="265">
        <v>6.7395000000000001E-5</v>
      </c>
      <c r="I200" s="265">
        <v>9.6384000000000018E-5</v>
      </c>
      <c r="J200" s="265" t="s">
        <v>413</v>
      </c>
      <c r="K200" s="265" t="s">
        <v>414</v>
      </c>
      <c r="L200" s="264">
        <v>1</v>
      </c>
      <c r="M200" s="264">
        <v>50</v>
      </c>
      <c r="N200" s="264">
        <v>50</v>
      </c>
      <c r="O200" s="124">
        <v>1</v>
      </c>
      <c r="P200" s="124" t="str">
        <f>D200</f>
        <v>пост ТО и ТР</v>
      </c>
      <c r="Q200" s="124">
        <v>1</v>
      </c>
      <c r="R200" s="124">
        <f>VLOOKUP(E200,AG:AZ,13,0)</f>
        <v>3</v>
      </c>
      <c r="S200" s="103">
        <f>VLOOKUP(E200,ishod_source!A:X,24,0)</f>
        <v>1</v>
      </c>
      <c r="T200" s="150">
        <f>VLOOKUP(E200,AG:AR,10,0)</f>
        <v>0</v>
      </c>
      <c r="U200" s="123">
        <f>VLOOKUP(E200,AG:AR,9,0)</f>
        <v>0</v>
      </c>
      <c r="V200" s="106">
        <f>VLOOKUP(E200,AG:AZ,12,0)</f>
        <v>0</v>
      </c>
      <c r="W200" s="157">
        <f>VLOOKUP(E200,AG:AZ,17,0)</f>
        <v>1236142</v>
      </c>
      <c r="X200" s="157">
        <f>VLOOKUP(E200,AG:AZ,18,0)</f>
        <v>407825</v>
      </c>
      <c r="Y200" s="157">
        <f>VLOOKUP(E200,AG:AZ,19,0)</f>
        <v>1236145</v>
      </c>
      <c r="Z200" s="157">
        <f>VLOOKUP(E200,AG:AZ,20,0)</f>
        <v>407825</v>
      </c>
      <c r="AA200" s="106">
        <f>VLOOKUP(E200,AG:AR,11,0)</f>
        <v>3</v>
      </c>
      <c r="AB200" s="106">
        <f>VLOOKUP(E200,AG:AV,14,0)</f>
        <v>0</v>
      </c>
      <c r="AC200" s="106"/>
      <c r="AD200" s="106"/>
      <c r="AE200" s="103">
        <v>0</v>
      </c>
    </row>
    <row r="201" spans="1:31" ht="15.75" hidden="1" thickBot="1" x14ac:dyDescent="0.3">
      <c r="A201" s="124">
        <v>198</v>
      </c>
      <c r="B201" s="124">
        <f>VLOOKUP(E201,ishod_source!A:W,21,0)</f>
        <v>4</v>
      </c>
      <c r="C201" s="124" t="str">
        <f>VLOOKUP(E201,ishod_source!A:W,22,0)</f>
        <v>гараж</v>
      </c>
      <c r="D201" s="124" t="str">
        <f>VLOOKUP(E201,ishod_source!A:W,23,0)</f>
        <v>пост ТО и ТР</v>
      </c>
      <c r="E201" s="103">
        <v>6017</v>
      </c>
      <c r="F201" s="105" t="str">
        <f>VLOOKUP(E201,AG:AR,2,0)</f>
        <v>ворота гаража</v>
      </c>
      <c r="G201" s="262">
        <v>304</v>
      </c>
      <c r="H201" s="265">
        <v>1.09516875E-5</v>
      </c>
      <c r="I201" s="265">
        <v>1.5662400000000001E-5</v>
      </c>
      <c r="J201" s="265" t="s">
        <v>413</v>
      </c>
      <c r="K201" s="265" t="s">
        <v>414</v>
      </c>
      <c r="L201" s="264">
        <v>1</v>
      </c>
      <c r="M201" s="264">
        <v>50</v>
      </c>
      <c r="N201" s="264">
        <v>50</v>
      </c>
      <c r="O201" s="124">
        <v>1</v>
      </c>
      <c r="P201" s="124" t="str">
        <f>D201</f>
        <v>пост ТО и ТР</v>
      </c>
      <c r="Q201" s="124">
        <v>1</v>
      </c>
      <c r="R201" s="124">
        <f>VLOOKUP(E201,AG:AZ,13,0)</f>
        <v>3</v>
      </c>
      <c r="S201" s="103">
        <f>VLOOKUP(E201,ishod_source!A:X,24,0)</f>
        <v>1</v>
      </c>
      <c r="T201" s="150">
        <f>VLOOKUP(E201,AG:AR,10,0)</f>
        <v>0</v>
      </c>
      <c r="U201" s="123">
        <f>VLOOKUP(E201,AG:AR,9,0)</f>
        <v>0</v>
      </c>
      <c r="V201" s="106">
        <f>VLOOKUP(E201,AG:AZ,12,0)</f>
        <v>0</v>
      </c>
      <c r="W201" s="157">
        <f>VLOOKUP(E201,AG:AZ,17,0)</f>
        <v>1236142</v>
      </c>
      <c r="X201" s="157">
        <f>VLOOKUP(E201,AG:AZ,18,0)</f>
        <v>407825</v>
      </c>
      <c r="Y201" s="157">
        <f>VLOOKUP(E201,AG:AZ,19,0)</f>
        <v>1236145</v>
      </c>
      <c r="Z201" s="157">
        <f>VLOOKUP(E201,AG:AZ,20,0)</f>
        <v>407825</v>
      </c>
      <c r="AA201" s="106">
        <f>VLOOKUP(E201,AG:AR,11,0)</f>
        <v>3</v>
      </c>
      <c r="AB201" s="106">
        <f>VLOOKUP(E201,AG:AV,14,0)</f>
        <v>0</v>
      </c>
      <c r="AC201" s="106"/>
      <c r="AD201" s="106"/>
      <c r="AE201" s="103">
        <v>0</v>
      </c>
    </row>
    <row r="202" spans="1:31" ht="15.75" hidden="1" thickBot="1" x14ac:dyDescent="0.3">
      <c r="A202" s="124">
        <v>199</v>
      </c>
      <c r="B202" s="124">
        <f>VLOOKUP(E202,ishod_source!A:W,21,0)</f>
        <v>4</v>
      </c>
      <c r="C202" s="124" t="str">
        <f>VLOOKUP(E202,ishod_source!A:W,22,0)</f>
        <v>гараж</v>
      </c>
      <c r="D202" s="124" t="str">
        <f>VLOOKUP(E202,ishod_source!A:W,23,0)</f>
        <v>пост ТО и ТР</v>
      </c>
      <c r="E202" s="103">
        <v>6017</v>
      </c>
      <c r="F202" s="105" t="str">
        <f>VLOOKUP(E202,AG:AR,2,0)</f>
        <v>ворота гаража</v>
      </c>
      <c r="G202" s="262">
        <v>328</v>
      </c>
      <c r="H202" s="265">
        <v>1.0181249999999998E-5</v>
      </c>
      <c r="I202" s="265">
        <v>1.4760000000000001E-5</v>
      </c>
      <c r="J202" s="265" t="s">
        <v>413</v>
      </c>
      <c r="K202" s="265" t="s">
        <v>414</v>
      </c>
      <c r="L202" s="264">
        <v>1</v>
      </c>
      <c r="M202" s="264">
        <v>50</v>
      </c>
      <c r="N202" s="264">
        <v>50</v>
      </c>
      <c r="O202" s="124">
        <v>1</v>
      </c>
      <c r="P202" s="124" t="str">
        <f>D202</f>
        <v>пост ТО и ТР</v>
      </c>
      <c r="Q202" s="124">
        <v>1</v>
      </c>
      <c r="R202" s="124">
        <f>VLOOKUP(E202,AG:AZ,13,0)</f>
        <v>3</v>
      </c>
      <c r="S202" s="103">
        <f>VLOOKUP(E202,ishod_source!A:X,24,0)</f>
        <v>1</v>
      </c>
      <c r="T202" s="150">
        <f>VLOOKUP(E202,AG:AR,10,0)</f>
        <v>0</v>
      </c>
      <c r="U202" s="123">
        <f>VLOOKUP(E202,AG:AR,9,0)</f>
        <v>0</v>
      </c>
      <c r="V202" s="106">
        <f>VLOOKUP(E202,AG:AZ,12,0)</f>
        <v>0</v>
      </c>
      <c r="W202" s="157">
        <f>VLOOKUP(E202,AG:AZ,17,0)</f>
        <v>1236142</v>
      </c>
      <c r="X202" s="157">
        <f>VLOOKUP(E202,AG:AZ,18,0)</f>
        <v>407825</v>
      </c>
      <c r="Y202" s="157">
        <f>VLOOKUP(E202,AG:AZ,19,0)</f>
        <v>1236145</v>
      </c>
      <c r="Z202" s="157">
        <f>VLOOKUP(E202,AG:AZ,20,0)</f>
        <v>407825</v>
      </c>
      <c r="AA202" s="106">
        <f>VLOOKUP(E202,AG:AR,11,0)</f>
        <v>3</v>
      </c>
      <c r="AB202" s="106">
        <f>VLOOKUP(E202,AG:AV,14,0)</f>
        <v>0</v>
      </c>
      <c r="AC202" s="106"/>
      <c r="AD202" s="106"/>
      <c r="AE202" s="103">
        <v>0</v>
      </c>
    </row>
    <row r="203" spans="1:31" ht="15.75" hidden="1" thickBot="1" x14ac:dyDescent="0.3">
      <c r="A203" s="124">
        <v>200</v>
      </c>
      <c r="B203" s="124">
        <f>VLOOKUP(E203,ishod_source!A:W,21,0)</f>
        <v>4</v>
      </c>
      <c r="C203" s="124" t="str">
        <f>VLOOKUP(E203,ishod_source!A:W,22,0)</f>
        <v>гараж</v>
      </c>
      <c r="D203" s="124" t="str">
        <f>VLOOKUP(E203,ishod_source!A:W,23,0)</f>
        <v>пост ТО и ТР</v>
      </c>
      <c r="E203" s="103">
        <v>6017</v>
      </c>
      <c r="F203" s="105" t="str">
        <f>VLOOKUP(E203,AG:AR,2,0)</f>
        <v>ворота гаража</v>
      </c>
      <c r="G203" s="262">
        <v>330</v>
      </c>
      <c r="H203" s="265">
        <v>1.0856250000000001E-5</v>
      </c>
      <c r="I203" s="265">
        <v>1.8054E-5</v>
      </c>
      <c r="J203" s="265" t="s">
        <v>413</v>
      </c>
      <c r="K203" s="265" t="s">
        <v>414</v>
      </c>
      <c r="L203" s="264">
        <v>1</v>
      </c>
      <c r="M203" s="264">
        <v>50</v>
      </c>
      <c r="N203" s="264">
        <v>50</v>
      </c>
      <c r="O203" s="124">
        <v>1</v>
      </c>
      <c r="P203" s="124" t="str">
        <f>D203</f>
        <v>пост ТО и ТР</v>
      </c>
      <c r="Q203" s="124">
        <v>1</v>
      </c>
      <c r="R203" s="124">
        <f>VLOOKUP(E203,AG:AZ,13,0)</f>
        <v>3</v>
      </c>
      <c r="S203" s="103">
        <f>VLOOKUP(E203,ishod_source!A:X,24,0)</f>
        <v>1</v>
      </c>
      <c r="T203" s="150">
        <f>VLOOKUP(E203,AG:AR,10,0)</f>
        <v>0</v>
      </c>
      <c r="U203" s="123">
        <f>VLOOKUP(E203,AG:AR,9,0)</f>
        <v>0</v>
      </c>
      <c r="V203" s="106">
        <f>VLOOKUP(E203,AG:AZ,12,0)</f>
        <v>0</v>
      </c>
      <c r="W203" s="157">
        <f>VLOOKUP(E203,AG:AZ,17,0)</f>
        <v>1236142</v>
      </c>
      <c r="X203" s="157">
        <f>VLOOKUP(E203,AG:AZ,18,0)</f>
        <v>407825</v>
      </c>
      <c r="Y203" s="157">
        <f>VLOOKUP(E203,AG:AZ,19,0)</f>
        <v>1236145</v>
      </c>
      <c r="Z203" s="157">
        <f>VLOOKUP(E203,AG:AZ,20,0)</f>
        <v>407825</v>
      </c>
      <c r="AA203" s="106">
        <f>VLOOKUP(E203,AG:AR,11,0)</f>
        <v>3</v>
      </c>
      <c r="AB203" s="106">
        <f>VLOOKUP(E203,AG:AV,14,0)</f>
        <v>0</v>
      </c>
      <c r="AC203" s="106"/>
      <c r="AD203" s="106"/>
      <c r="AE203" s="103">
        <v>0</v>
      </c>
    </row>
    <row r="204" spans="1:31" ht="15.75" hidden="1" thickBot="1" x14ac:dyDescent="0.3">
      <c r="A204" s="124">
        <v>201</v>
      </c>
      <c r="B204" s="124">
        <f>VLOOKUP(E204,ishod_source!A:W,21,0)</f>
        <v>4</v>
      </c>
      <c r="C204" s="124" t="str">
        <f>VLOOKUP(E204,ishod_source!A:W,22,0)</f>
        <v>гараж</v>
      </c>
      <c r="D204" s="124" t="str">
        <f>VLOOKUP(E204,ishod_source!A:W,23,0)</f>
        <v>пост ТО и ТР</v>
      </c>
      <c r="E204" s="103">
        <v>6017</v>
      </c>
      <c r="F204" s="105" t="str">
        <f>VLOOKUP(E204,AG:AR,2,0)</f>
        <v>ворота гаража</v>
      </c>
      <c r="G204" s="262">
        <v>337</v>
      </c>
      <c r="H204" s="265">
        <v>2.0246249999999997E-4</v>
      </c>
      <c r="I204" s="265">
        <v>3.8186399999999999E-4</v>
      </c>
      <c r="J204" s="265" t="s">
        <v>413</v>
      </c>
      <c r="K204" s="265" t="s">
        <v>414</v>
      </c>
      <c r="L204" s="264">
        <v>1</v>
      </c>
      <c r="M204" s="264">
        <v>50</v>
      </c>
      <c r="N204" s="264">
        <v>50</v>
      </c>
      <c r="O204" s="124">
        <v>1</v>
      </c>
      <c r="P204" s="124" t="str">
        <f>D204</f>
        <v>пост ТО и ТР</v>
      </c>
      <c r="Q204" s="124">
        <v>1</v>
      </c>
      <c r="R204" s="124">
        <f>VLOOKUP(E204,AG:AZ,13,0)</f>
        <v>3</v>
      </c>
      <c r="S204" s="103">
        <f>VLOOKUP(E204,ishod_source!A:X,24,0)</f>
        <v>1</v>
      </c>
      <c r="T204" s="150">
        <f>VLOOKUP(E204,AG:AR,10,0)</f>
        <v>0</v>
      </c>
      <c r="U204" s="123">
        <f>VLOOKUP(E204,AG:AR,9,0)</f>
        <v>0</v>
      </c>
      <c r="V204" s="106">
        <f>VLOOKUP(E204,AG:AZ,12,0)</f>
        <v>0</v>
      </c>
      <c r="W204" s="157">
        <f>VLOOKUP(E204,AG:AZ,17,0)</f>
        <v>1236142</v>
      </c>
      <c r="X204" s="157">
        <f>VLOOKUP(E204,AG:AZ,18,0)</f>
        <v>407825</v>
      </c>
      <c r="Y204" s="157">
        <f>VLOOKUP(E204,AG:AZ,19,0)</f>
        <v>1236145</v>
      </c>
      <c r="Z204" s="157">
        <f>VLOOKUP(E204,AG:AZ,20,0)</f>
        <v>407825</v>
      </c>
      <c r="AA204" s="106">
        <f>VLOOKUP(E204,AG:AR,11,0)</f>
        <v>3</v>
      </c>
      <c r="AB204" s="106">
        <f>VLOOKUP(E204,AG:AV,14,0)</f>
        <v>0</v>
      </c>
      <c r="AC204" s="106"/>
      <c r="AD204" s="106"/>
      <c r="AE204" s="103">
        <v>0</v>
      </c>
    </row>
    <row r="205" spans="1:31" ht="15.75" hidden="1" thickBot="1" x14ac:dyDescent="0.3">
      <c r="A205" s="124">
        <v>202</v>
      </c>
      <c r="B205" s="124">
        <f>VLOOKUP(E205,ishod_source!A:W,21,0)</f>
        <v>4</v>
      </c>
      <c r="C205" s="124" t="str">
        <f>VLOOKUP(E205,ishod_source!A:W,22,0)</f>
        <v>гараж</v>
      </c>
      <c r="D205" s="124" t="str">
        <f>VLOOKUP(E205,ishod_source!A:W,23,0)</f>
        <v>пост ТО и ТР</v>
      </c>
      <c r="E205" s="103">
        <v>6017</v>
      </c>
      <c r="F205" s="105" t="str">
        <f>VLOOKUP(E205,AG:AR,2,0)</f>
        <v>ворота гаража</v>
      </c>
      <c r="G205" s="262">
        <v>2732</v>
      </c>
      <c r="H205" s="265">
        <v>3.0768749999999999E-5</v>
      </c>
      <c r="I205" s="265">
        <v>5.3207999999999989E-5</v>
      </c>
      <c r="J205" s="265" t="s">
        <v>413</v>
      </c>
      <c r="K205" s="265" t="s">
        <v>414</v>
      </c>
      <c r="L205" s="264">
        <v>1</v>
      </c>
      <c r="M205" s="264">
        <v>50</v>
      </c>
      <c r="N205" s="264">
        <v>50</v>
      </c>
      <c r="O205" s="124">
        <v>1</v>
      </c>
      <c r="P205" s="124" t="str">
        <f>D205</f>
        <v>пост ТО и ТР</v>
      </c>
      <c r="Q205" s="124">
        <v>1</v>
      </c>
      <c r="R205" s="124">
        <f>VLOOKUP(E205,AG:AZ,13,0)</f>
        <v>3</v>
      </c>
      <c r="S205" s="103">
        <f>VLOOKUP(E205,ishod_source!A:X,24,0)</f>
        <v>1</v>
      </c>
      <c r="T205" s="150">
        <f>VLOOKUP(E205,AG:AR,10,0)</f>
        <v>0</v>
      </c>
      <c r="U205" s="123">
        <f>VLOOKUP(E205,AG:AR,9,0)</f>
        <v>0</v>
      </c>
      <c r="V205" s="106">
        <f>VLOOKUP(E205,AG:AZ,12,0)</f>
        <v>0</v>
      </c>
      <c r="W205" s="157">
        <f>VLOOKUP(E205,AG:AZ,17,0)</f>
        <v>1236142</v>
      </c>
      <c r="X205" s="157">
        <f>VLOOKUP(E205,AG:AZ,18,0)</f>
        <v>407825</v>
      </c>
      <c r="Y205" s="157">
        <f>VLOOKUP(E205,AG:AZ,19,0)</f>
        <v>1236145</v>
      </c>
      <c r="Z205" s="157">
        <f>VLOOKUP(E205,AG:AZ,20,0)</f>
        <v>407825</v>
      </c>
      <c r="AA205" s="106">
        <f>VLOOKUP(E205,AG:AR,11,0)</f>
        <v>3</v>
      </c>
      <c r="AB205" s="106">
        <f>VLOOKUP(E205,AG:AV,14,0)</f>
        <v>0</v>
      </c>
      <c r="AC205" s="106"/>
      <c r="AD205" s="106"/>
      <c r="AE205" s="103">
        <v>0</v>
      </c>
    </row>
    <row r="206" spans="1:31" ht="27" hidden="1" thickBot="1" x14ac:dyDescent="0.3">
      <c r="A206" s="124">
        <v>203</v>
      </c>
      <c r="B206" s="124">
        <f>VLOOKUP(E206,ishod_source!A:W,21,0)</f>
        <v>10</v>
      </c>
      <c r="C206" s="124" t="str">
        <f>VLOOKUP(E206,ishod_source!A:W,22,0)</f>
        <v>открытый склад</v>
      </c>
      <c r="D206" s="124" t="str">
        <f>VLOOKUP(E206,ishod_source!A:W,23,0)</f>
        <v>открытый склад вторсырья</v>
      </c>
      <c r="E206" s="103">
        <v>6018</v>
      </c>
      <c r="F206" s="105" t="str">
        <f>VLOOKUP(E206,AG:AR,2,0)</f>
        <v>открытый склад вторсырья</v>
      </c>
      <c r="G206" s="262">
        <v>301</v>
      </c>
      <c r="H206" s="265">
        <v>3.279244444444445E-2</v>
      </c>
      <c r="I206" s="265">
        <v>4.8439351360000014E-2</v>
      </c>
      <c r="J206" s="265" t="s">
        <v>415</v>
      </c>
      <c r="K206" s="265" t="s">
        <v>323</v>
      </c>
      <c r="L206" s="264">
        <v>1</v>
      </c>
      <c r="M206" s="264">
        <v>365</v>
      </c>
      <c r="N206" s="264">
        <v>365</v>
      </c>
      <c r="O206" s="124">
        <v>1</v>
      </c>
      <c r="P206" s="124" t="str">
        <f>D206</f>
        <v>открытый склад вторсырья</v>
      </c>
      <c r="Q206" s="124">
        <v>1</v>
      </c>
      <c r="R206" s="124">
        <f>VLOOKUP(E206,AG:AZ,13,0)</f>
        <v>5</v>
      </c>
      <c r="S206" s="103">
        <f>VLOOKUP(E206,ishod_source!A:X,24,0)</f>
        <v>1</v>
      </c>
      <c r="T206" s="150">
        <f>VLOOKUP(E206,AG:AR,10,0)</f>
        <v>0</v>
      </c>
      <c r="U206" s="123">
        <f>VLOOKUP(E206,AG:AR,9,0)</f>
        <v>0</v>
      </c>
      <c r="V206" s="106">
        <f>VLOOKUP(E206,AG:AZ,12,0)</f>
        <v>0</v>
      </c>
      <c r="W206" s="157">
        <f>VLOOKUP(E206,AG:AZ,17,0)</f>
        <v>1236243</v>
      </c>
      <c r="X206" s="157">
        <f>VLOOKUP(E206,AG:AZ,18,0)</f>
        <v>407866</v>
      </c>
      <c r="Y206" s="157">
        <f>VLOOKUP(E206,AG:AZ,19,0)</f>
        <v>1236245</v>
      </c>
      <c r="Z206" s="157">
        <f>VLOOKUP(E206,AG:AZ,20,0)</f>
        <v>407849</v>
      </c>
      <c r="AA206" s="106">
        <f>VLOOKUP(E206,AG:AR,11,0)</f>
        <v>10</v>
      </c>
      <c r="AB206" s="106">
        <f>VLOOKUP(E206,AG:AV,14,0)</f>
        <v>0</v>
      </c>
      <c r="AC206" s="106"/>
      <c r="AD206" s="106"/>
      <c r="AE206" s="103">
        <v>0</v>
      </c>
    </row>
    <row r="207" spans="1:31" ht="27" hidden="1" thickBot="1" x14ac:dyDescent="0.3">
      <c r="A207" s="124">
        <v>204</v>
      </c>
      <c r="B207" s="124">
        <f>VLOOKUP(E207,ishod_source!A:W,21,0)</f>
        <v>10</v>
      </c>
      <c r="C207" s="124" t="str">
        <f>VLOOKUP(E207,ishod_source!A:W,22,0)</f>
        <v>открытый склад</v>
      </c>
      <c r="D207" s="124" t="str">
        <f>VLOOKUP(E207,ishod_source!A:W,23,0)</f>
        <v>открытый склад вторсырья</v>
      </c>
      <c r="E207" s="103">
        <v>6018</v>
      </c>
      <c r="F207" s="105" t="str">
        <f>VLOOKUP(E207,AG:AR,2,0)</f>
        <v>открытый склад вторсырья</v>
      </c>
      <c r="G207" s="262">
        <v>304</v>
      </c>
      <c r="H207" s="265">
        <v>5.328772222222224E-3</v>
      </c>
      <c r="I207" s="265">
        <v>7.8713945960000014E-3</v>
      </c>
      <c r="J207" s="265" t="s">
        <v>415</v>
      </c>
      <c r="K207" s="265" t="s">
        <v>323</v>
      </c>
      <c r="L207" s="264">
        <v>1</v>
      </c>
      <c r="M207" s="264">
        <v>365</v>
      </c>
      <c r="N207" s="264">
        <v>365</v>
      </c>
      <c r="O207" s="124">
        <v>1</v>
      </c>
      <c r="P207" s="124" t="str">
        <f>D207</f>
        <v>открытый склад вторсырья</v>
      </c>
      <c r="Q207" s="124">
        <v>1</v>
      </c>
      <c r="R207" s="124">
        <f>VLOOKUP(E207,AG:AZ,13,0)</f>
        <v>5</v>
      </c>
      <c r="S207" s="103">
        <f>VLOOKUP(E207,ishod_source!A:X,24,0)</f>
        <v>1</v>
      </c>
      <c r="T207" s="150">
        <f>VLOOKUP(E207,AG:AR,10,0)</f>
        <v>0</v>
      </c>
      <c r="U207" s="123">
        <f>VLOOKUP(E207,AG:AR,9,0)</f>
        <v>0</v>
      </c>
      <c r="V207" s="106">
        <f>VLOOKUP(E207,AG:AZ,12,0)</f>
        <v>0</v>
      </c>
      <c r="W207" s="157">
        <f>VLOOKUP(E207,AG:AZ,17,0)</f>
        <v>1236243</v>
      </c>
      <c r="X207" s="157">
        <f>VLOOKUP(E207,AG:AZ,18,0)</f>
        <v>407866</v>
      </c>
      <c r="Y207" s="157">
        <f>VLOOKUP(E207,AG:AZ,19,0)</f>
        <v>1236245</v>
      </c>
      <c r="Z207" s="157">
        <f>VLOOKUP(E207,AG:AZ,20,0)</f>
        <v>407849</v>
      </c>
      <c r="AA207" s="106">
        <f>VLOOKUP(E207,AG:AR,11,0)</f>
        <v>10</v>
      </c>
      <c r="AB207" s="106">
        <f>VLOOKUP(E207,AG:AV,14,0)</f>
        <v>0</v>
      </c>
      <c r="AC207" s="106"/>
      <c r="AD207" s="106"/>
      <c r="AE207" s="103">
        <v>0</v>
      </c>
    </row>
    <row r="208" spans="1:31" ht="27" hidden="1" thickBot="1" x14ac:dyDescent="0.3">
      <c r="A208" s="124">
        <v>205</v>
      </c>
      <c r="B208" s="124">
        <f>VLOOKUP(E208,ishod_source!A:W,21,0)</f>
        <v>10</v>
      </c>
      <c r="C208" s="124" t="str">
        <f>VLOOKUP(E208,ishod_source!A:W,22,0)</f>
        <v>открытый склад</v>
      </c>
      <c r="D208" s="124" t="str">
        <f>VLOOKUP(E208,ishod_source!A:W,23,0)</f>
        <v>открытый склад вторсырья</v>
      </c>
      <c r="E208" s="103">
        <v>6018</v>
      </c>
      <c r="F208" s="105" t="str">
        <f>VLOOKUP(E208,AG:AR,2,0)</f>
        <v>открытый склад вторсырья</v>
      </c>
      <c r="G208" s="262">
        <v>328</v>
      </c>
      <c r="H208" s="265">
        <v>6.7494444444444451E-3</v>
      </c>
      <c r="I208" s="265">
        <v>8.94116654E-3</v>
      </c>
      <c r="J208" s="265" t="s">
        <v>415</v>
      </c>
      <c r="K208" s="265" t="s">
        <v>323</v>
      </c>
      <c r="L208" s="264">
        <v>1</v>
      </c>
      <c r="M208" s="264">
        <v>365</v>
      </c>
      <c r="N208" s="264">
        <v>365</v>
      </c>
      <c r="O208" s="124">
        <v>1</v>
      </c>
      <c r="P208" s="124" t="str">
        <f>D208</f>
        <v>открытый склад вторсырья</v>
      </c>
      <c r="Q208" s="124">
        <v>1</v>
      </c>
      <c r="R208" s="124">
        <f>VLOOKUP(E208,AG:AZ,13,0)</f>
        <v>5</v>
      </c>
      <c r="S208" s="103">
        <f>VLOOKUP(E208,ishod_source!A:X,24,0)</f>
        <v>1</v>
      </c>
      <c r="T208" s="150">
        <f>VLOOKUP(E208,AG:AR,10,0)</f>
        <v>0</v>
      </c>
      <c r="U208" s="123">
        <f>VLOOKUP(E208,AG:AR,9,0)</f>
        <v>0</v>
      </c>
      <c r="V208" s="106">
        <f>VLOOKUP(E208,AG:AZ,12,0)</f>
        <v>0</v>
      </c>
      <c r="W208" s="157">
        <f>VLOOKUP(E208,AG:AZ,17,0)</f>
        <v>1236243</v>
      </c>
      <c r="X208" s="157">
        <f>VLOOKUP(E208,AG:AZ,18,0)</f>
        <v>407866</v>
      </c>
      <c r="Y208" s="157">
        <f>VLOOKUP(E208,AG:AZ,19,0)</f>
        <v>1236245</v>
      </c>
      <c r="Z208" s="157">
        <f>VLOOKUP(E208,AG:AZ,20,0)</f>
        <v>407849</v>
      </c>
      <c r="AA208" s="106">
        <f>VLOOKUP(E208,AG:AR,11,0)</f>
        <v>10</v>
      </c>
      <c r="AB208" s="106">
        <f>VLOOKUP(E208,AG:AV,14,0)</f>
        <v>0</v>
      </c>
      <c r="AC208" s="106"/>
      <c r="AD208" s="106"/>
      <c r="AE208" s="103">
        <v>0</v>
      </c>
    </row>
    <row r="209" spans="1:31" ht="27" hidden="1" thickBot="1" x14ac:dyDescent="0.3">
      <c r="A209" s="124">
        <v>206</v>
      </c>
      <c r="B209" s="124">
        <f>VLOOKUP(E209,ishod_source!A:W,21,0)</f>
        <v>10</v>
      </c>
      <c r="C209" s="124" t="str">
        <f>VLOOKUP(E209,ishod_source!A:W,22,0)</f>
        <v>открытый склад</v>
      </c>
      <c r="D209" s="124" t="str">
        <f>VLOOKUP(E209,ishod_source!A:W,23,0)</f>
        <v>открытый склад вторсырья</v>
      </c>
      <c r="E209" s="103">
        <v>6018</v>
      </c>
      <c r="F209" s="105" t="str">
        <f>VLOOKUP(E209,AG:AR,2,0)</f>
        <v>открытый склад вторсырья</v>
      </c>
      <c r="G209" s="262">
        <v>330</v>
      </c>
      <c r="H209" s="265">
        <v>3.9622222222222229E-3</v>
      </c>
      <c r="I209" s="265">
        <v>5.3862778200000003E-3</v>
      </c>
      <c r="J209" s="265" t="s">
        <v>415</v>
      </c>
      <c r="K209" s="265" t="s">
        <v>323</v>
      </c>
      <c r="L209" s="264">
        <v>1</v>
      </c>
      <c r="M209" s="264">
        <v>365</v>
      </c>
      <c r="N209" s="264">
        <v>365</v>
      </c>
      <c r="O209" s="124">
        <v>1</v>
      </c>
      <c r="P209" s="124" t="str">
        <f>D209</f>
        <v>открытый склад вторсырья</v>
      </c>
      <c r="Q209" s="124">
        <v>1</v>
      </c>
      <c r="R209" s="124">
        <f>VLOOKUP(E209,AG:AZ,13,0)</f>
        <v>5</v>
      </c>
      <c r="S209" s="103">
        <f>VLOOKUP(E209,ishod_source!A:X,24,0)</f>
        <v>1</v>
      </c>
      <c r="T209" s="150">
        <f>VLOOKUP(E209,AG:AR,10,0)</f>
        <v>0</v>
      </c>
      <c r="U209" s="123">
        <f>VLOOKUP(E209,AG:AR,9,0)</f>
        <v>0</v>
      </c>
      <c r="V209" s="106">
        <f>VLOOKUP(E209,AG:AZ,12,0)</f>
        <v>0</v>
      </c>
      <c r="W209" s="157">
        <f>VLOOKUP(E209,AG:AZ,17,0)</f>
        <v>1236243</v>
      </c>
      <c r="X209" s="157">
        <f>VLOOKUP(E209,AG:AZ,18,0)</f>
        <v>407866</v>
      </c>
      <c r="Y209" s="157">
        <f>VLOOKUP(E209,AG:AZ,19,0)</f>
        <v>1236245</v>
      </c>
      <c r="Z209" s="157">
        <f>VLOOKUP(E209,AG:AZ,20,0)</f>
        <v>407849</v>
      </c>
      <c r="AA209" s="106">
        <f>VLOOKUP(E209,AG:AR,11,0)</f>
        <v>10</v>
      </c>
      <c r="AB209" s="106">
        <f>VLOOKUP(E209,AG:AV,14,0)</f>
        <v>0</v>
      </c>
      <c r="AC209" s="106"/>
      <c r="AD209" s="106"/>
      <c r="AE209" s="103">
        <v>0</v>
      </c>
    </row>
    <row r="210" spans="1:31" ht="27" hidden="1" thickBot="1" x14ac:dyDescent="0.3">
      <c r="A210" s="124">
        <v>207</v>
      </c>
      <c r="B210" s="124">
        <f>VLOOKUP(E210,ishod_source!A:W,21,0)</f>
        <v>10</v>
      </c>
      <c r="C210" s="124" t="str">
        <f>VLOOKUP(E210,ishod_source!A:W,22,0)</f>
        <v>открытый склад</v>
      </c>
      <c r="D210" s="124" t="str">
        <f>VLOOKUP(E210,ishod_source!A:W,23,0)</f>
        <v>открытый склад вторсырья</v>
      </c>
      <c r="E210" s="103">
        <v>6018</v>
      </c>
      <c r="F210" s="105" t="str">
        <f>VLOOKUP(E210,AG:AR,2,0)</f>
        <v>открытый склад вторсырья</v>
      </c>
      <c r="G210" s="262">
        <v>337</v>
      </c>
      <c r="H210" s="265">
        <v>3.1873888888888889E-2</v>
      </c>
      <c r="I210" s="265">
        <v>5.0802505780000007E-2</v>
      </c>
      <c r="J210" s="265" t="s">
        <v>415</v>
      </c>
      <c r="K210" s="265" t="s">
        <v>323</v>
      </c>
      <c r="L210" s="264">
        <v>1</v>
      </c>
      <c r="M210" s="264">
        <v>365</v>
      </c>
      <c r="N210" s="264">
        <v>365</v>
      </c>
      <c r="O210" s="124">
        <v>1</v>
      </c>
      <c r="P210" s="124" t="str">
        <f>D210</f>
        <v>открытый склад вторсырья</v>
      </c>
      <c r="Q210" s="124">
        <v>1</v>
      </c>
      <c r="R210" s="124">
        <f>VLOOKUP(E210,AG:AZ,13,0)</f>
        <v>5</v>
      </c>
      <c r="S210" s="103">
        <f>VLOOKUP(E210,ishod_source!A:X,24,0)</f>
        <v>1</v>
      </c>
      <c r="T210" s="150">
        <f>VLOOKUP(E210,AG:AR,10,0)</f>
        <v>0</v>
      </c>
      <c r="U210" s="123">
        <f>VLOOKUP(E210,AG:AR,9,0)</f>
        <v>0</v>
      </c>
      <c r="V210" s="106">
        <f>VLOOKUP(E210,AG:AZ,12,0)</f>
        <v>0</v>
      </c>
      <c r="W210" s="157">
        <f>VLOOKUP(E210,AG:AZ,17,0)</f>
        <v>1236243</v>
      </c>
      <c r="X210" s="157">
        <f>VLOOKUP(E210,AG:AZ,18,0)</f>
        <v>407866</v>
      </c>
      <c r="Y210" s="157">
        <f>VLOOKUP(E210,AG:AZ,19,0)</f>
        <v>1236245</v>
      </c>
      <c r="Z210" s="157">
        <f>VLOOKUP(E210,AG:AZ,20,0)</f>
        <v>407849</v>
      </c>
      <c r="AA210" s="106">
        <f>VLOOKUP(E210,AG:AR,11,0)</f>
        <v>10</v>
      </c>
      <c r="AB210" s="106">
        <f>VLOOKUP(E210,AG:AV,14,0)</f>
        <v>0</v>
      </c>
      <c r="AC210" s="106"/>
      <c r="AD210" s="106"/>
      <c r="AE210" s="103">
        <v>0</v>
      </c>
    </row>
    <row r="211" spans="1:31" ht="27" hidden="1" thickBot="1" x14ac:dyDescent="0.3">
      <c r="A211" s="124">
        <v>208</v>
      </c>
      <c r="B211" s="124">
        <f>VLOOKUP(E211,ishod_source!A:W,21,0)</f>
        <v>10</v>
      </c>
      <c r="C211" s="124" t="str">
        <f>VLOOKUP(E211,ishod_source!A:W,22,0)</f>
        <v>открытый склад</v>
      </c>
      <c r="D211" s="124" t="str">
        <f>VLOOKUP(E211,ishod_source!A:W,23,0)</f>
        <v>открытый склад вторсырья</v>
      </c>
      <c r="E211" s="103">
        <v>6018</v>
      </c>
      <c r="F211" s="105" t="str">
        <f>VLOOKUP(E211,AG:AR,2,0)</f>
        <v>открытый склад вторсырья</v>
      </c>
      <c r="G211" s="262">
        <v>2732</v>
      </c>
      <c r="H211" s="265">
        <v>9.0216666666666674E-3</v>
      </c>
      <c r="I211" s="265">
        <v>1.2160999999999998E-2</v>
      </c>
      <c r="J211" s="265" t="s">
        <v>415</v>
      </c>
      <c r="K211" s="265" t="s">
        <v>323</v>
      </c>
      <c r="L211" s="264">
        <v>1</v>
      </c>
      <c r="M211" s="264">
        <v>365</v>
      </c>
      <c r="N211" s="264">
        <v>365</v>
      </c>
      <c r="O211" s="124">
        <v>1</v>
      </c>
      <c r="P211" s="124" t="str">
        <f>D211</f>
        <v>открытый склад вторсырья</v>
      </c>
      <c r="Q211" s="124">
        <v>1</v>
      </c>
      <c r="R211" s="124">
        <f>VLOOKUP(E211,AG:AZ,13,0)</f>
        <v>5</v>
      </c>
      <c r="S211" s="103">
        <f>VLOOKUP(E211,ishod_source!A:X,24,0)</f>
        <v>1</v>
      </c>
      <c r="T211" s="150">
        <f>VLOOKUP(E211,AG:AR,10,0)</f>
        <v>0</v>
      </c>
      <c r="U211" s="123">
        <f>VLOOKUP(E211,AG:AR,9,0)</f>
        <v>0</v>
      </c>
      <c r="V211" s="106">
        <f>VLOOKUP(E211,AG:AZ,12,0)</f>
        <v>0</v>
      </c>
      <c r="W211" s="157">
        <f>VLOOKUP(E211,AG:AZ,17,0)</f>
        <v>1236243</v>
      </c>
      <c r="X211" s="157">
        <f>VLOOKUP(E211,AG:AZ,18,0)</f>
        <v>407866</v>
      </c>
      <c r="Y211" s="157">
        <f>VLOOKUP(E211,AG:AZ,19,0)</f>
        <v>1236245</v>
      </c>
      <c r="Z211" s="157">
        <f>VLOOKUP(E211,AG:AZ,20,0)</f>
        <v>407849</v>
      </c>
      <c r="AA211" s="106">
        <f>VLOOKUP(E211,AG:AR,11,0)</f>
        <v>10</v>
      </c>
      <c r="AB211" s="106">
        <f>VLOOKUP(E211,AG:AV,14,0)</f>
        <v>0</v>
      </c>
      <c r="AC211" s="106"/>
      <c r="AD211" s="106"/>
      <c r="AE211" s="103">
        <v>0</v>
      </c>
    </row>
    <row r="212" spans="1:31" x14ac:dyDescent="0.25">
      <c r="A212" s="124"/>
      <c r="G212" s="262"/>
      <c r="H212" s="265"/>
      <c r="I212" s="265"/>
      <c r="J212" s="265"/>
      <c r="K212" s="265"/>
      <c r="L212" s="264"/>
      <c r="M212" s="264"/>
      <c r="N212" s="264"/>
      <c r="O212" s="124"/>
      <c r="P212" s="124"/>
      <c r="Q212" s="124"/>
      <c r="U212" s="123"/>
      <c r="V212" s="106"/>
      <c r="W212" s="158"/>
      <c r="X212" s="158"/>
      <c r="Y212" s="158"/>
      <c r="Z212" s="158"/>
    </row>
    <row r="213" spans="1:31" x14ac:dyDescent="0.25">
      <c r="A213" s="124"/>
      <c r="G213" s="262"/>
      <c r="H213" s="265"/>
      <c r="I213" s="265"/>
      <c r="J213" s="265"/>
      <c r="K213" s="265"/>
      <c r="L213" s="264"/>
      <c r="M213" s="264"/>
      <c r="N213" s="264"/>
      <c r="O213" s="124"/>
      <c r="P213" s="124"/>
      <c r="Q213" s="124"/>
      <c r="U213" s="123"/>
      <c r="V213" s="106"/>
      <c r="W213" s="158"/>
      <c r="X213" s="158"/>
      <c r="Y213" s="158"/>
      <c r="Z213" s="158"/>
    </row>
    <row r="214" spans="1:31" x14ac:dyDescent="0.25">
      <c r="A214" s="124"/>
      <c r="G214" s="262"/>
      <c r="H214" s="265"/>
      <c r="I214" s="265"/>
      <c r="J214" s="265"/>
      <c r="K214" s="265"/>
      <c r="L214" s="264"/>
      <c r="M214" s="264"/>
      <c r="N214" s="264"/>
      <c r="O214" s="124"/>
      <c r="P214" s="124"/>
      <c r="Q214" s="124"/>
      <c r="U214" s="123"/>
      <c r="V214" s="106"/>
      <c r="W214" s="158"/>
      <c r="X214" s="158"/>
      <c r="Y214" s="158"/>
      <c r="Z214" s="158"/>
    </row>
    <row r="215" spans="1:31" x14ac:dyDescent="0.25">
      <c r="A215" s="124"/>
      <c r="G215" s="262"/>
      <c r="H215" s="265"/>
      <c r="I215" s="265"/>
      <c r="J215" s="265"/>
      <c r="K215" s="265"/>
      <c r="L215" s="264"/>
      <c r="M215" s="264"/>
      <c r="N215" s="264"/>
      <c r="O215" s="124"/>
      <c r="P215" s="124"/>
      <c r="Q215" s="124"/>
      <c r="U215" s="123"/>
      <c r="V215" s="106"/>
      <c r="W215" s="158"/>
      <c r="X215" s="158"/>
      <c r="Y215" s="158"/>
      <c r="Z215" s="158"/>
    </row>
    <row r="216" spans="1:31" x14ac:dyDescent="0.25">
      <c r="A216" s="124"/>
      <c r="G216" s="193"/>
      <c r="H216" s="187"/>
      <c r="I216" s="187"/>
      <c r="O216" s="124"/>
      <c r="P216" s="124"/>
      <c r="Q216" s="124"/>
    </row>
    <row r="217" spans="1:31" x14ac:dyDescent="0.25">
      <c r="A217" s="124"/>
      <c r="G217" s="193"/>
      <c r="H217" s="187"/>
      <c r="I217" s="187"/>
      <c r="L217" s="124"/>
      <c r="M217" s="124"/>
      <c r="N217" s="124"/>
      <c r="O217" s="124"/>
      <c r="P217" s="124"/>
      <c r="Q217" s="124"/>
      <c r="U217" s="123"/>
      <c r="V217" s="106"/>
      <c r="W217" s="158"/>
      <c r="X217" s="158"/>
      <c r="Y217" s="158"/>
      <c r="Z217" s="158"/>
    </row>
    <row r="218" spans="1:31" x14ac:dyDescent="0.25">
      <c r="A218" s="124"/>
      <c r="G218" s="193"/>
      <c r="H218" s="187"/>
      <c r="I218" s="187"/>
      <c r="L218" s="124"/>
      <c r="M218" s="124"/>
      <c r="N218" s="124"/>
      <c r="O218" s="124"/>
      <c r="P218" s="124"/>
      <c r="Q218" s="124"/>
      <c r="U218" s="123"/>
      <c r="V218" s="106"/>
      <c r="W218" s="158"/>
      <c r="X218" s="158"/>
      <c r="Y218" s="158"/>
      <c r="Z218" s="158"/>
    </row>
    <row r="219" spans="1:31" x14ac:dyDescent="0.25">
      <c r="A219" s="124"/>
      <c r="G219" s="193"/>
      <c r="H219" s="187"/>
      <c r="I219" s="187"/>
      <c r="L219" s="124"/>
      <c r="M219" s="124"/>
      <c r="N219" s="124"/>
      <c r="O219" s="124"/>
      <c r="P219" s="124"/>
      <c r="Q219" s="124"/>
      <c r="U219" s="123"/>
      <c r="V219" s="106"/>
      <c r="W219" s="158"/>
      <c r="X219" s="158"/>
      <c r="Y219" s="158"/>
      <c r="Z219" s="158"/>
    </row>
    <row r="220" spans="1:31" x14ac:dyDescent="0.25">
      <c r="A220" s="124"/>
      <c r="G220" s="193"/>
      <c r="H220" s="187"/>
      <c r="I220" s="187"/>
      <c r="L220" s="124"/>
      <c r="M220" s="124"/>
      <c r="N220" s="124"/>
      <c r="O220" s="124"/>
      <c r="P220" s="124"/>
      <c r="Q220" s="124"/>
      <c r="U220" s="123"/>
      <c r="V220" s="106"/>
      <c r="W220" s="158"/>
      <c r="X220" s="158"/>
      <c r="Y220" s="158"/>
      <c r="Z220" s="158"/>
    </row>
    <row r="221" spans="1:31" x14ac:dyDescent="0.25">
      <c r="A221" s="124"/>
      <c r="G221" s="193"/>
      <c r="H221" s="187"/>
      <c r="I221" s="187"/>
      <c r="L221" s="124"/>
      <c r="M221" s="124"/>
      <c r="N221" s="124"/>
      <c r="O221" s="124"/>
      <c r="P221" s="124"/>
      <c r="Q221" s="124"/>
      <c r="U221" s="123"/>
      <c r="V221" s="106"/>
      <c r="W221" s="158"/>
      <c r="X221" s="158"/>
      <c r="Y221" s="158"/>
      <c r="Z221" s="158"/>
    </row>
    <row r="222" spans="1:31" x14ac:dyDescent="0.25">
      <c r="A222" s="124"/>
      <c r="G222" s="193"/>
      <c r="H222" s="187"/>
      <c r="I222" s="187"/>
      <c r="L222" s="124"/>
      <c r="M222" s="124"/>
      <c r="N222" s="124"/>
      <c r="O222" s="124"/>
      <c r="P222" s="124"/>
      <c r="Q222" s="124"/>
      <c r="U222" s="123"/>
      <c r="V222" s="106"/>
      <c r="W222" s="158"/>
      <c r="X222" s="158"/>
      <c r="Y222" s="158"/>
      <c r="Z222" s="158"/>
    </row>
    <row r="223" spans="1:31" x14ac:dyDescent="0.25">
      <c r="A223" s="124"/>
      <c r="G223" s="193"/>
      <c r="H223" s="187"/>
      <c r="I223" s="187"/>
      <c r="L223" s="124"/>
      <c r="M223" s="124"/>
      <c r="N223" s="124"/>
      <c r="O223" s="124"/>
      <c r="P223" s="124"/>
      <c r="Q223" s="124"/>
      <c r="U223" s="123"/>
      <c r="V223" s="106"/>
      <c r="W223" s="158"/>
      <c r="X223" s="158"/>
      <c r="Y223" s="158"/>
      <c r="Z223" s="158"/>
    </row>
    <row r="224" spans="1:31" x14ac:dyDescent="0.25">
      <c r="A224" s="124"/>
      <c r="G224" s="193"/>
      <c r="H224" s="187"/>
      <c r="I224" s="187"/>
      <c r="L224" s="124"/>
      <c r="M224" s="124"/>
      <c r="N224" s="124"/>
      <c r="O224" s="124"/>
      <c r="P224" s="124"/>
      <c r="Q224" s="124"/>
      <c r="U224" s="123"/>
      <c r="V224" s="106"/>
      <c r="W224" s="158"/>
      <c r="X224" s="158"/>
      <c r="Y224" s="158"/>
      <c r="Z224" s="158"/>
    </row>
    <row r="225" spans="1:26" x14ac:dyDescent="0.25">
      <c r="A225" s="124"/>
      <c r="G225" s="193"/>
      <c r="H225" s="187"/>
      <c r="I225" s="187"/>
      <c r="L225" s="124"/>
      <c r="M225" s="124"/>
      <c r="N225" s="124"/>
      <c r="O225" s="124"/>
      <c r="P225" s="124"/>
      <c r="Q225" s="124"/>
      <c r="U225" s="123"/>
      <c r="V225" s="106"/>
      <c r="W225" s="158"/>
      <c r="X225" s="158"/>
      <c r="Y225" s="158"/>
      <c r="Z225" s="158"/>
    </row>
    <row r="226" spans="1:26" x14ac:dyDescent="0.25">
      <c r="A226" s="124"/>
      <c r="G226" s="193"/>
      <c r="H226" s="187"/>
      <c r="I226" s="187"/>
      <c r="L226" s="124"/>
      <c r="M226" s="124"/>
      <c r="N226" s="124"/>
      <c r="O226" s="124"/>
      <c r="P226" s="124"/>
      <c r="Q226" s="124"/>
      <c r="U226" s="123"/>
      <c r="V226" s="106"/>
      <c r="W226" s="158"/>
      <c r="X226" s="158"/>
      <c r="Y226" s="158"/>
      <c r="Z226" s="158"/>
    </row>
    <row r="227" spans="1:26" x14ac:dyDescent="0.25">
      <c r="A227" s="124"/>
      <c r="G227" s="193"/>
      <c r="H227" s="187"/>
      <c r="I227" s="187"/>
      <c r="L227" s="124"/>
      <c r="M227" s="124"/>
      <c r="N227" s="124"/>
      <c r="O227" s="124"/>
      <c r="P227" s="124"/>
      <c r="Q227" s="124"/>
      <c r="U227" s="123"/>
      <c r="V227" s="106"/>
      <c r="W227" s="158"/>
      <c r="X227" s="158"/>
      <c r="Y227" s="158"/>
      <c r="Z227" s="158"/>
    </row>
    <row r="228" spans="1:26" x14ac:dyDescent="0.25">
      <c r="A228" s="124"/>
      <c r="G228" s="193"/>
      <c r="H228" s="187"/>
      <c r="I228" s="187"/>
      <c r="L228" s="124"/>
      <c r="M228" s="124"/>
      <c r="N228" s="124"/>
      <c r="O228" s="124"/>
      <c r="P228" s="124"/>
      <c r="Q228" s="124"/>
      <c r="U228" s="123"/>
      <c r="V228" s="106"/>
      <c r="W228" s="158"/>
      <c r="X228" s="158"/>
      <c r="Y228" s="158"/>
      <c r="Z228" s="158"/>
    </row>
    <row r="229" spans="1:26" x14ac:dyDescent="0.25">
      <c r="A229" s="124"/>
      <c r="G229" s="193"/>
      <c r="H229" s="187"/>
      <c r="I229" s="187"/>
      <c r="L229" s="124"/>
      <c r="M229" s="124"/>
      <c r="N229" s="124"/>
      <c r="O229" s="124"/>
      <c r="P229" s="124"/>
      <c r="Q229" s="124"/>
      <c r="U229" s="123"/>
      <c r="V229" s="106"/>
      <c r="W229" s="158"/>
      <c r="X229" s="158"/>
      <c r="Y229" s="158"/>
      <c r="Z229" s="158"/>
    </row>
    <row r="230" spans="1:26" x14ac:dyDescent="0.25">
      <c r="A230" s="124"/>
      <c r="G230" s="193"/>
      <c r="H230" s="187"/>
      <c r="I230" s="187"/>
      <c r="L230" s="124"/>
      <c r="M230" s="124"/>
      <c r="N230" s="124"/>
      <c r="O230" s="124"/>
      <c r="P230" s="124"/>
      <c r="Q230" s="124"/>
      <c r="U230" s="123"/>
      <c r="V230" s="106"/>
      <c r="W230" s="158"/>
      <c r="X230" s="158"/>
      <c r="Y230" s="158"/>
      <c r="Z230" s="158"/>
    </row>
    <row r="231" spans="1:26" x14ac:dyDescent="0.25">
      <c r="A231" s="124"/>
      <c r="G231" s="193"/>
      <c r="H231" s="187"/>
      <c r="I231" s="187"/>
      <c r="L231" s="124"/>
      <c r="M231" s="124"/>
      <c r="N231" s="124"/>
      <c r="O231" s="124"/>
      <c r="P231" s="124"/>
      <c r="Q231" s="124"/>
      <c r="U231" s="123"/>
      <c r="V231" s="106"/>
      <c r="W231" s="158"/>
      <c r="X231" s="158"/>
      <c r="Y231" s="158"/>
      <c r="Z231" s="158"/>
    </row>
    <row r="232" spans="1:26" x14ac:dyDescent="0.25">
      <c r="A232" s="124"/>
      <c r="G232" s="193"/>
      <c r="H232" s="187"/>
      <c r="I232" s="187"/>
      <c r="L232" s="124"/>
      <c r="M232" s="124"/>
      <c r="N232" s="124"/>
      <c r="O232" s="124"/>
      <c r="P232" s="124"/>
      <c r="Q232" s="124"/>
      <c r="U232" s="123"/>
      <c r="V232" s="106"/>
      <c r="W232" s="158"/>
      <c r="X232" s="158"/>
      <c r="Y232" s="158"/>
      <c r="Z232" s="158"/>
    </row>
    <row r="233" spans="1:26" x14ac:dyDescent="0.25">
      <c r="A233" s="124"/>
      <c r="G233" s="193"/>
      <c r="H233" s="187"/>
      <c r="I233" s="187"/>
      <c r="L233" s="124"/>
      <c r="M233" s="124"/>
      <c r="N233" s="124"/>
      <c r="O233" s="124"/>
      <c r="P233" s="124"/>
      <c r="Q233" s="124"/>
      <c r="U233" s="123"/>
      <c r="V233" s="106"/>
      <c r="W233" s="158"/>
      <c r="X233" s="158"/>
      <c r="Y233" s="158"/>
      <c r="Z233" s="158"/>
    </row>
    <row r="234" spans="1:26" x14ac:dyDescent="0.25">
      <c r="A234" s="124"/>
      <c r="G234" s="193"/>
      <c r="H234" s="187"/>
      <c r="I234" s="187"/>
      <c r="L234" s="124"/>
      <c r="M234" s="124"/>
      <c r="N234" s="124"/>
      <c r="O234" s="124"/>
      <c r="P234" s="124"/>
      <c r="Q234" s="124"/>
      <c r="U234" s="123"/>
      <c r="V234" s="106"/>
      <c r="W234" s="158"/>
      <c r="X234" s="158"/>
      <c r="Y234" s="158"/>
      <c r="Z234" s="158"/>
    </row>
    <row r="235" spans="1:26" x14ac:dyDescent="0.25">
      <c r="A235" s="124"/>
      <c r="G235" s="193"/>
      <c r="H235" s="187"/>
      <c r="I235" s="187"/>
      <c r="L235" s="124"/>
      <c r="M235" s="124"/>
      <c r="N235" s="124"/>
      <c r="O235" s="124"/>
      <c r="P235" s="124"/>
      <c r="Q235" s="124"/>
      <c r="U235" s="123"/>
      <c r="V235" s="106"/>
      <c r="W235" s="158"/>
      <c r="X235" s="158"/>
      <c r="Y235" s="158"/>
      <c r="Z235" s="158"/>
    </row>
    <row r="236" spans="1:26" x14ac:dyDescent="0.25">
      <c r="A236" s="124"/>
      <c r="G236" s="193"/>
      <c r="H236" s="187"/>
      <c r="I236" s="187"/>
      <c r="L236" s="124"/>
      <c r="M236" s="124"/>
      <c r="N236" s="124"/>
      <c r="O236" s="124"/>
      <c r="P236" s="124"/>
      <c r="Q236" s="124"/>
      <c r="U236" s="123"/>
      <c r="V236" s="106"/>
      <c r="W236" s="158"/>
      <c r="X236" s="158"/>
      <c r="Y236" s="158"/>
      <c r="Z236" s="158"/>
    </row>
    <row r="237" spans="1:26" x14ac:dyDescent="0.25">
      <c r="A237" s="124"/>
      <c r="G237" s="193"/>
      <c r="H237" s="187"/>
      <c r="I237" s="187"/>
      <c r="L237" s="124"/>
      <c r="M237" s="124"/>
      <c r="N237" s="124"/>
      <c r="O237" s="124"/>
      <c r="P237" s="124"/>
      <c r="Q237" s="124"/>
      <c r="U237" s="123"/>
      <c r="V237" s="106"/>
      <c r="W237" s="158"/>
      <c r="X237" s="158"/>
      <c r="Y237" s="158"/>
      <c r="Z237" s="158"/>
    </row>
    <row r="238" spans="1:26" x14ac:dyDescent="0.25">
      <c r="A238" s="124"/>
      <c r="F238" s="153"/>
      <c r="G238" s="152"/>
      <c r="H238" s="153"/>
      <c r="I238" s="153"/>
      <c r="L238" s="124"/>
      <c r="M238" s="124"/>
      <c r="N238" s="124"/>
      <c r="O238" s="124"/>
      <c r="P238" s="124"/>
      <c r="Q238" s="124"/>
      <c r="U238" s="123"/>
      <c r="V238" s="106"/>
      <c r="W238" s="158"/>
      <c r="X238" s="158"/>
      <c r="Y238" s="158"/>
      <c r="Z238" s="158"/>
    </row>
    <row r="239" spans="1:26" x14ac:dyDescent="0.25">
      <c r="A239" s="124"/>
      <c r="F239" s="153"/>
      <c r="G239" s="152"/>
      <c r="H239" s="153"/>
      <c r="I239" s="153"/>
      <c r="L239" s="124"/>
      <c r="M239" s="124"/>
      <c r="N239" s="124"/>
      <c r="O239" s="124"/>
      <c r="P239" s="124"/>
      <c r="Q239" s="124"/>
      <c r="U239" s="123"/>
      <c r="V239" s="106"/>
      <c r="W239" s="158"/>
      <c r="X239" s="158"/>
      <c r="Y239" s="158"/>
      <c r="Z239" s="158"/>
    </row>
    <row r="240" spans="1:26" x14ac:dyDescent="0.25">
      <c r="A240" s="124"/>
      <c r="F240" s="153"/>
      <c r="G240" s="152"/>
      <c r="H240" s="153"/>
      <c r="I240" s="153"/>
      <c r="L240" s="124"/>
      <c r="M240" s="124"/>
      <c r="N240" s="124"/>
      <c r="O240" s="124"/>
      <c r="P240" s="124"/>
      <c r="Q240" s="124"/>
      <c r="U240" s="123"/>
      <c r="V240" s="106"/>
      <c r="W240" s="158"/>
      <c r="X240" s="158"/>
      <c r="Y240" s="158"/>
      <c r="Z240" s="158"/>
    </row>
    <row r="241" spans="1:26" x14ac:dyDescent="0.25">
      <c r="A241" s="124"/>
      <c r="F241" s="153"/>
      <c r="G241" s="152"/>
      <c r="H241" s="153"/>
      <c r="I241" s="153"/>
      <c r="L241" s="124"/>
      <c r="M241" s="124"/>
      <c r="N241" s="124"/>
      <c r="O241" s="124"/>
      <c r="P241" s="124"/>
      <c r="Q241" s="124"/>
      <c r="U241" s="123"/>
      <c r="V241" s="106"/>
      <c r="W241" s="158"/>
      <c r="X241" s="158"/>
      <c r="Y241" s="158"/>
      <c r="Z241" s="158"/>
    </row>
    <row r="242" spans="1:26" x14ac:dyDescent="0.25">
      <c r="A242" s="124"/>
      <c r="F242" s="153"/>
      <c r="G242" s="152"/>
      <c r="H242" s="153"/>
      <c r="I242" s="153"/>
      <c r="L242" s="124"/>
      <c r="M242" s="124"/>
      <c r="N242" s="124"/>
      <c r="O242" s="124"/>
      <c r="P242" s="124"/>
      <c r="Q242" s="124"/>
      <c r="U242" s="123"/>
      <c r="V242" s="106"/>
      <c r="W242" s="158"/>
      <c r="X242" s="158"/>
      <c r="Y242" s="158"/>
      <c r="Z242" s="158"/>
    </row>
    <row r="243" spans="1:26" x14ac:dyDescent="0.25">
      <c r="A243" s="124"/>
      <c r="F243" s="153"/>
      <c r="G243" s="152"/>
      <c r="H243" s="153"/>
      <c r="I243" s="153"/>
      <c r="L243" s="124"/>
      <c r="M243" s="124"/>
      <c r="N243" s="124"/>
      <c r="O243" s="124"/>
      <c r="P243" s="124"/>
      <c r="Q243" s="124"/>
      <c r="U243" s="123"/>
      <c r="V243" s="106"/>
      <c r="W243" s="158"/>
      <c r="X243" s="158"/>
      <c r="Y243" s="158"/>
      <c r="Z243" s="158"/>
    </row>
    <row r="244" spans="1:26" x14ac:dyDescent="0.25">
      <c r="A244" s="124"/>
      <c r="F244" s="153"/>
      <c r="G244" s="152"/>
      <c r="H244" s="153"/>
      <c r="I244" s="153"/>
      <c r="L244" s="124"/>
      <c r="M244" s="124"/>
      <c r="N244" s="124"/>
      <c r="O244" s="124"/>
      <c r="P244" s="124"/>
      <c r="Q244" s="124"/>
      <c r="U244" s="123"/>
      <c r="V244" s="106"/>
      <c r="W244" s="158"/>
      <c r="X244" s="158"/>
      <c r="Y244" s="158"/>
      <c r="Z244" s="158"/>
    </row>
    <row r="245" spans="1:26" x14ac:dyDescent="0.25">
      <c r="A245" s="124"/>
      <c r="F245" s="153"/>
      <c r="G245" s="152"/>
      <c r="H245" s="153"/>
      <c r="I245" s="153"/>
      <c r="L245" s="124"/>
      <c r="M245" s="124"/>
      <c r="N245" s="124"/>
      <c r="O245" s="124"/>
      <c r="P245" s="124"/>
      <c r="Q245" s="124"/>
      <c r="U245" s="123"/>
      <c r="V245" s="106"/>
      <c r="W245" s="158"/>
      <c r="X245" s="158"/>
      <c r="Y245" s="158"/>
      <c r="Z245" s="158"/>
    </row>
    <row r="246" spans="1:26" x14ac:dyDescent="0.25">
      <c r="A246" s="124"/>
      <c r="F246" s="153"/>
      <c r="G246" s="152"/>
      <c r="H246" s="153"/>
      <c r="I246" s="153"/>
      <c r="L246" s="124"/>
      <c r="M246" s="124"/>
      <c r="N246" s="124"/>
      <c r="O246" s="124"/>
      <c r="P246" s="124"/>
      <c r="Q246" s="124"/>
      <c r="U246" s="123"/>
      <c r="V246" s="106"/>
      <c r="W246" s="158"/>
      <c r="X246" s="158"/>
      <c r="Y246" s="158"/>
      <c r="Z246" s="158"/>
    </row>
    <row r="247" spans="1:26" x14ac:dyDescent="0.25">
      <c r="A247" s="124"/>
      <c r="F247" s="153"/>
      <c r="G247" s="152"/>
      <c r="H247" s="153"/>
      <c r="I247" s="153"/>
      <c r="L247" s="124"/>
      <c r="M247" s="124"/>
      <c r="N247" s="124"/>
      <c r="O247" s="124"/>
      <c r="P247" s="124"/>
      <c r="Q247" s="124"/>
      <c r="U247" s="123"/>
      <c r="V247" s="106"/>
      <c r="W247" s="158"/>
      <c r="X247" s="158"/>
      <c r="Y247" s="158"/>
      <c r="Z247" s="158"/>
    </row>
    <row r="248" spans="1:26" x14ac:dyDescent="0.25">
      <c r="A248" s="124"/>
      <c r="F248" s="153"/>
      <c r="G248" s="152"/>
      <c r="H248" s="153"/>
      <c r="I248" s="153"/>
      <c r="L248" s="124"/>
      <c r="M248" s="124"/>
      <c r="N248" s="124"/>
      <c r="O248" s="124"/>
      <c r="P248" s="124"/>
      <c r="Q248" s="124"/>
      <c r="U248" s="123"/>
      <c r="V248" s="106"/>
      <c r="W248" s="158"/>
      <c r="X248" s="158"/>
      <c r="Y248" s="158"/>
      <c r="Z248" s="158"/>
    </row>
    <row r="249" spans="1:26" x14ac:dyDescent="0.25">
      <c r="A249" s="124"/>
      <c r="D249" s="149"/>
      <c r="G249" s="152"/>
      <c r="H249" s="153"/>
      <c r="I249" s="153"/>
      <c r="K249" s="149"/>
      <c r="L249" s="124"/>
      <c r="M249" s="124"/>
      <c r="N249" s="124"/>
      <c r="O249" s="124"/>
      <c r="P249" s="124"/>
      <c r="Q249" s="124"/>
      <c r="U249" s="123"/>
      <c r="V249" s="106"/>
      <c r="W249" s="158"/>
      <c r="X249" s="158"/>
      <c r="Y249" s="158"/>
      <c r="Z249" s="158"/>
    </row>
    <row r="250" spans="1:26" x14ac:dyDescent="0.25">
      <c r="A250" s="124"/>
      <c r="D250" s="149"/>
      <c r="G250" s="152"/>
      <c r="H250" s="153"/>
      <c r="I250" s="153"/>
      <c r="L250" s="124"/>
      <c r="M250" s="124"/>
      <c r="N250" s="124"/>
      <c r="O250" s="124"/>
      <c r="P250" s="124"/>
      <c r="Q250" s="124"/>
      <c r="U250" s="123"/>
      <c r="V250" s="106"/>
      <c r="W250" s="158"/>
      <c r="X250" s="158"/>
      <c r="Y250" s="158"/>
      <c r="Z250" s="158"/>
    </row>
    <row r="251" spans="1:26" x14ac:dyDescent="0.25">
      <c r="A251" s="124"/>
      <c r="D251" s="149"/>
      <c r="G251" s="152"/>
      <c r="H251" s="153"/>
      <c r="I251" s="153"/>
      <c r="L251" s="124"/>
      <c r="M251" s="124"/>
      <c r="N251" s="124"/>
      <c r="O251" s="124"/>
      <c r="P251" s="124"/>
      <c r="Q251" s="124"/>
      <c r="U251" s="123"/>
      <c r="V251" s="106"/>
      <c r="W251" s="158"/>
      <c r="X251" s="158"/>
      <c r="Y251" s="158"/>
      <c r="Z251" s="158"/>
    </row>
    <row r="252" spans="1:26" x14ac:dyDescent="0.25">
      <c r="A252" s="124"/>
      <c r="D252" s="149"/>
      <c r="G252" s="152"/>
      <c r="H252" s="153"/>
      <c r="I252" s="153"/>
      <c r="L252" s="124"/>
      <c r="M252" s="124"/>
      <c r="N252" s="124"/>
      <c r="O252" s="124"/>
      <c r="P252" s="124"/>
      <c r="Q252" s="124"/>
      <c r="U252" s="123"/>
      <c r="V252" s="106"/>
      <c r="W252" s="158"/>
      <c r="X252" s="158"/>
      <c r="Y252" s="158"/>
      <c r="Z252" s="158"/>
    </row>
    <row r="253" spans="1:26" x14ac:dyDescent="0.25">
      <c r="A253" s="124"/>
      <c r="D253" s="149"/>
      <c r="E253" s="153"/>
      <c r="F253" s="153"/>
      <c r="G253" s="152"/>
      <c r="H253" s="153"/>
      <c r="I253" s="153"/>
      <c r="L253" s="124"/>
      <c r="M253" s="124"/>
      <c r="N253" s="124"/>
      <c r="O253" s="124"/>
      <c r="P253" s="124"/>
      <c r="Q253" s="124"/>
      <c r="U253" s="123"/>
      <c r="V253" s="106"/>
      <c r="W253" s="158"/>
      <c r="X253" s="158"/>
      <c r="Y253" s="158"/>
      <c r="Z253" s="158"/>
    </row>
    <row r="254" spans="1:26" x14ac:dyDescent="0.25">
      <c r="A254" s="124"/>
      <c r="D254" s="149"/>
      <c r="E254" s="153"/>
      <c r="F254" s="153"/>
      <c r="G254" s="152"/>
      <c r="H254" s="153"/>
      <c r="I254" s="153"/>
      <c r="L254" s="124"/>
      <c r="M254" s="124"/>
      <c r="N254" s="124"/>
      <c r="O254" s="124"/>
      <c r="P254" s="124"/>
      <c r="Q254" s="124"/>
      <c r="U254" s="123"/>
      <c r="V254" s="106"/>
      <c r="W254" s="158"/>
      <c r="X254" s="158"/>
      <c r="Y254" s="158"/>
      <c r="Z254" s="158"/>
    </row>
    <row r="255" spans="1:26" x14ac:dyDescent="0.25">
      <c r="A255" s="124"/>
      <c r="D255" s="149"/>
      <c r="E255" s="153"/>
      <c r="F255" s="153"/>
      <c r="G255" s="152"/>
      <c r="H255" s="153"/>
      <c r="I255" s="153"/>
      <c r="L255" s="124"/>
      <c r="M255" s="124"/>
      <c r="N255" s="124"/>
      <c r="O255" s="124"/>
      <c r="P255" s="124"/>
      <c r="Q255" s="124"/>
      <c r="U255" s="123"/>
      <c r="V255" s="106"/>
      <c r="W255" s="158"/>
      <c r="X255" s="158"/>
      <c r="Y255" s="158"/>
      <c r="Z255" s="158"/>
    </row>
    <row r="256" spans="1:26" x14ac:dyDescent="0.25">
      <c r="A256" s="124"/>
      <c r="D256" s="149"/>
      <c r="G256" s="193"/>
      <c r="H256" s="187"/>
      <c r="I256" s="187"/>
      <c r="L256" s="124"/>
      <c r="M256" s="124"/>
      <c r="N256" s="124"/>
      <c r="O256" s="124"/>
      <c r="P256" s="124"/>
      <c r="Q256" s="124"/>
      <c r="U256" s="123"/>
      <c r="V256" s="106"/>
      <c r="W256" s="158"/>
      <c r="X256" s="158"/>
      <c r="Y256" s="158"/>
      <c r="Z256" s="158"/>
    </row>
    <row r="257" spans="1:26" x14ac:dyDescent="0.25">
      <c r="A257" s="124"/>
      <c r="D257" s="149"/>
      <c r="G257" s="193"/>
      <c r="H257" s="187"/>
      <c r="I257" s="153"/>
      <c r="L257" s="124"/>
      <c r="M257" s="124"/>
      <c r="N257" s="124"/>
      <c r="O257" s="124"/>
      <c r="P257" s="124"/>
      <c r="Q257" s="124"/>
      <c r="U257" s="123"/>
      <c r="V257" s="106"/>
      <c r="W257" s="158"/>
      <c r="X257" s="158"/>
      <c r="Y257" s="158"/>
      <c r="Z257" s="158"/>
    </row>
    <row r="258" spans="1:26" x14ac:dyDescent="0.25">
      <c r="A258" s="124"/>
      <c r="D258" s="149"/>
      <c r="G258" s="193"/>
      <c r="H258" s="187"/>
      <c r="I258" s="153"/>
      <c r="L258" s="124"/>
      <c r="M258" s="124"/>
      <c r="N258" s="124"/>
      <c r="O258" s="124"/>
      <c r="P258" s="124"/>
      <c r="Q258" s="124"/>
      <c r="U258" s="123"/>
      <c r="V258" s="106"/>
    </row>
    <row r="259" spans="1:26" x14ac:dyDescent="0.25">
      <c r="A259" s="124"/>
      <c r="D259" s="149"/>
      <c r="G259" s="193"/>
      <c r="H259" s="187"/>
      <c r="I259" s="153"/>
      <c r="L259" s="124"/>
      <c r="M259" s="124"/>
      <c r="N259" s="124"/>
      <c r="O259" s="124"/>
      <c r="P259" s="124"/>
      <c r="Q259" s="124"/>
      <c r="U259" s="123"/>
      <c r="V259" s="106"/>
    </row>
    <row r="260" spans="1:26" ht="15.75" thickBot="1" x14ac:dyDescent="0.3">
      <c r="A260" s="124"/>
      <c r="D260" s="149"/>
      <c r="G260" s="193"/>
      <c r="H260" s="187"/>
      <c r="I260" s="187"/>
      <c r="L260" s="124"/>
      <c r="M260" s="124"/>
      <c r="N260" s="124"/>
      <c r="O260" s="124"/>
      <c r="P260" s="124"/>
      <c r="Q260" s="124"/>
      <c r="U260" s="123"/>
      <c r="V260" s="106"/>
    </row>
    <row r="261" spans="1:26" ht="63.75" customHeight="1" thickBot="1" x14ac:dyDescent="0.3">
      <c r="A261" s="124"/>
      <c r="D261" s="149"/>
      <c r="G261" s="193"/>
      <c r="H261" s="153"/>
      <c r="I261" s="153"/>
      <c r="L261" s="124"/>
      <c r="M261" s="124"/>
      <c r="N261" s="124"/>
      <c r="O261" s="124"/>
      <c r="P261" s="124"/>
      <c r="Q261" s="124"/>
      <c r="T261" s="150"/>
      <c r="V261" s="106"/>
    </row>
    <row r="262" spans="1:26" x14ac:dyDescent="0.25">
      <c r="A262" s="124"/>
      <c r="G262" s="193"/>
      <c r="H262" s="153"/>
      <c r="I262" s="153"/>
      <c r="L262" s="124"/>
      <c r="M262" s="124"/>
      <c r="N262" s="124"/>
      <c r="O262" s="124"/>
      <c r="P262" s="124"/>
      <c r="Q262" s="124"/>
      <c r="V262" s="106"/>
    </row>
    <row r="263" spans="1:26" x14ac:dyDescent="0.25">
      <c r="A263" s="124"/>
      <c r="G263" s="193"/>
      <c r="H263" s="153"/>
      <c r="I263" s="153"/>
      <c r="L263" s="124"/>
      <c r="M263" s="124"/>
      <c r="N263" s="124"/>
      <c r="O263" s="124"/>
      <c r="P263" s="124"/>
      <c r="Q263" s="124"/>
      <c r="V263" s="106"/>
    </row>
    <row r="264" spans="1:26" x14ac:dyDescent="0.25">
      <c r="A264" s="124"/>
      <c r="G264" s="193"/>
      <c r="H264" s="153"/>
      <c r="I264" s="153"/>
      <c r="L264" s="124"/>
      <c r="M264" s="124"/>
      <c r="N264" s="124"/>
      <c r="O264" s="124"/>
      <c r="P264" s="124"/>
      <c r="Q264" s="124"/>
      <c r="V264" s="106"/>
    </row>
    <row r="265" spans="1:26" ht="15.75" thickBot="1" x14ac:dyDescent="0.3">
      <c r="A265" s="124"/>
      <c r="G265" s="193"/>
      <c r="H265" s="153"/>
      <c r="I265" s="153"/>
      <c r="L265" s="124"/>
      <c r="M265" s="124"/>
      <c r="N265" s="124"/>
      <c r="O265" s="124"/>
      <c r="P265" s="124"/>
      <c r="Q265" s="124"/>
      <c r="T265" s="151"/>
      <c r="V265" s="106"/>
    </row>
    <row r="266" spans="1:26" x14ac:dyDescent="0.25">
      <c r="A266" s="124"/>
      <c r="G266" s="152"/>
      <c r="H266" s="153"/>
      <c r="I266" s="153"/>
      <c r="L266" s="124"/>
      <c r="M266" s="124"/>
      <c r="N266" s="124"/>
      <c r="O266" s="124"/>
      <c r="P266" s="124"/>
      <c r="Q266" s="124"/>
      <c r="V266" s="106"/>
    </row>
    <row r="267" spans="1:26" x14ac:dyDescent="0.25">
      <c r="A267" s="124"/>
      <c r="G267" s="152"/>
      <c r="H267" s="153"/>
      <c r="I267" s="153"/>
      <c r="L267" s="124"/>
      <c r="M267" s="124"/>
      <c r="N267" s="124"/>
      <c r="O267" s="124"/>
      <c r="P267" s="124"/>
      <c r="Q267" s="124"/>
      <c r="V267" s="106"/>
    </row>
    <row r="268" spans="1:26" x14ac:dyDescent="0.25">
      <c r="A268" s="124"/>
      <c r="G268" s="152"/>
      <c r="H268" s="153"/>
      <c r="I268" s="153"/>
      <c r="L268" s="124"/>
      <c r="M268" s="124"/>
      <c r="N268" s="124"/>
      <c r="O268" s="124"/>
      <c r="P268" s="124"/>
      <c r="Q268" s="124"/>
    </row>
    <row r="269" spans="1:26" ht="15.75" thickBot="1" x14ac:dyDescent="0.3">
      <c r="A269" s="124"/>
      <c r="G269" s="152"/>
      <c r="H269" s="153"/>
      <c r="I269" s="153"/>
      <c r="L269" s="124"/>
      <c r="M269" s="124"/>
      <c r="N269" s="124"/>
      <c r="O269" s="124"/>
      <c r="P269" s="124"/>
      <c r="Q269" s="124"/>
      <c r="T269" s="151"/>
    </row>
    <row r="270" spans="1:26" x14ac:dyDescent="0.25">
      <c r="A270" s="124"/>
      <c r="G270" s="152"/>
      <c r="H270" s="153"/>
      <c r="I270" s="153"/>
      <c r="L270" s="124"/>
      <c r="M270" s="124"/>
      <c r="N270" s="124"/>
      <c r="O270" s="124"/>
      <c r="P270" s="124"/>
      <c r="Q270" s="124"/>
    </row>
    <row r="271" spans="1:26" x14ac:dyDescent="0.25">
      <c r="A271" s="124"/>
      <c r="G271" s="152"/>
      <c r="H271" s="153"/>
      <c r="I271" s="153"/>
      <c r="L271" s="124"/>
      <c r="M271" s="124"/>
      <c r="N271" s="124"/>
      <c r="O271" s="124"/>
      <c r="P271" s="124"/>
      <c r="Q271" s="124"/>
    </row>
    <row r="272" spans="1:26" x14ac:dyDescent="0.25">
      <c r="A272" s="124"/>
      <c r="G272" s="152"/>
      <c r="H272" s="153"/>
      <c r="I272" s="153"/>
      <c r="L272" s="124"/>
      <c r="M272" s="124"/>
      <c r="N272" s="124"/>
      <c r="O272" s="124"/>
      <c r="P272" s="124"/>
      <c r="Q272" s="124"/>
    </row>
    <row r="273" spans="1:17" x14ac:dyDescent="0.25">
      <c r="A273" s="124"/>
      <c r="D273" s="149"/>
      <c r="G273" s="152"/>
      <c r="H273" s="153"/>
      <c r="I273" s="153"/>
      <c r="K273" s="149"/>
      <c r="L273" s="124"/>
      <c r="M273" s="124"/>
      <c r="N273" s="124"/>
      <c r="O273" s="124"/>
      <c r="P273" s="124"/>
      <c r="Q273" s="124"/>
    </row>
    <row r="274" spans="1:17" x14ac:dyDescent="0.25">
      <c r="A274" s="124"/>
      <c r="G274" s="152"/>
      <c r="H274" s="153"/>
      <c r="I274" s="153"/>
      <c r="L274" s="124"/>
      <c r="M274" s="124"/>
      <c r="N274" s="124"/>
      <c r="O274" s="124"/>
      <c r="P274" s="124"/>
      <c r="Q274" s="124"/>
    </row>
    <row r="275" spans="1:17" x14ac:dyDescent="0.25">
      <c r="A275" s="124"/>
      <c r="G275" s="152"/>
      <c r="H275" s="153"/>
      <c r="I275" s="153"/>
      <c r="L275" s="124"/>
      <c r="M275" s="124"/>
      <c r="N275" s="124"/>
      <c r="O275" s="124"/>
      <c r="P275" s="124"/>
      <c r="Q275" s="124"/>
    </row>
    <row r="276" spans="1:17" x14ac:dyDescent="0.25">
      <c r="A276" s="124"/>
      <c r="G276" s="152"/>
      <c r="H276" s="153"/>
      <c r="I276" s="153"/>
      <c r="L276" s="124"/>
      <c r="M276" s="124"/>
      <c r="N276" s="124"/>
      <c r="O276" s="124"/>
      <c r="P276" s="124"/>
      <c r="Q276" s="124"/>
    </row>
    <row r="277" spans="1:17" ht="30.75" customHeight="1" x14ac:dyDescent="0.25">
      <c r="A277" s="124"/>
      <c r="C277" s="149"/>
      <c r="G277" s="152"/>
      <c r="H277" s="153"/>
      <c r="I277" s="153"/>
      <c r="L277" s="124"/>
      <c r="M277" s="124"/>
      <c r="N277" s="124"/>
      <c r="O277" s="124"/>
      <c r="P277" s="124"/>
      <c r="Q277" s="124"/>
    </row>
    <row r="278" spans="1:17" x14ac:dyDescent="0.25">
      <c r="A278" s="124"/>
      <c r="G278" s="152"/>
      <c r="H278" s="153"/>
      <c r="I278" s="153"/>
      <c r="L278" s="124"/>
      <c r="M278" s="124"/>
      <c r="N278" s="124"/>
      <c r="O278" s="124"/>
      <c r="P278" s="124"/>
      <c r="Q278" s="124"/>
    </row>
    <row r="279" spans="1:17" x14ac:dyDescent="0.25">
      <c r="A279" s="124"/>
      <c r="G279" s="152"/>
      <c r="H279" s="153"/>
      <c r="I279" s="153"/>
      <c r="L279" s="124"/>
      <c r="M279" s="124"/>
      <c r="N279" s="124"/>
      <c r="O279" s="124"/>
      <c r="P279" s="124"/>
      <c r="Q279" s="124"/>
    </row>
    <row r="280" spans="1:17" x14ac:dyDescent="0.25">
      <c r="A280" s="124"/>
      <c r="G280" s="152"/>
      <c r="H280" s="153"/>
      <c r="I280" s="153"/>
      <c r="L280" s="124"/>
      <c r="M280" s="124"/>
      <c r="N280" s="124"/>
      <c r="O280" s="124"/>
      <c r="P280" s="124"/>
      <c r="Q280" s="124"/>
    </row>
    <row r="281" spans="1:17" x14ac:dyDescent="0.25">
      <c r="A281" s="124"/>
      <c r="G281" s="152"/>
      <c r="H281" s="153"/>
      <c r="I281" s="153"/>
      <c r="L281" s="124"/>
      <c r="M281" s="124"/>
      <c r="N281" s="124"/>
      <c r="O281" s="124"/>
      <c r="P281" s="124"/>
      <c r="Q281" s="124"/>
    </row>
    <row r="282" spans="1:17" x14ac:dyDescent="0.25">
      <c r="A282" s="124"/>
      <c r="G282" s="152"/>
      <c r="H282" s="153"/>
      <c r="I282" s="153"/>
      <c r="L282" s="124"/>
      <c r="M282" s="124"/>
      <c r="N282" s="124"/>
      <c r="O282" s="124"/>
      <c r="P282" s="124"/>
      <c r="Q282" s="124"/>
    </row>
    <row r="283" spans="1:17" x14ac:dyDescent="0.25">
      <c r="A283" s="124"/>
      <c r="G283" s="152"/>
      <c r="H283" s="153"/>
      <c r="I283" s="153"/>
      <c r="L283" s="124"/>
      <c r="M283" s="124"/>
      <c r="N283" s="124"/>
      <c r="O283" s="124"/>
      <c r="P283" s="124"/>
      <c r="Q283" s="124"/>
    </row>
    <row r="284" spans="1:17" x14ac:dyDescent="0.25">
      <c r="A284" s="124"/>
      <c r="G284" s="152"/>
      <c r="H284" s="153"/>
      <c r="I284" s="153"/>
      <c r="L284" s="124"/>
      <c r="M284" s="124"/>
      <c r="N284" s="124"/>
      <c r="O284" s="124"/>
      <c r="P284" s="124"/>
      <c r="Q284" s="124"/>
    </row>
    <row r="285" spans="1:17" x14ac:dyDescent="0.25">
      <c r="A285" s="124"/>
      <c r="G285" s="152"/>
      <c r="H285" s="153"/>
      <c r="I285" s="153"/>
      <c r="L285" s="124"/>
      <c r="M285" s="124"/>
      <c r="N285" s="124"/>
      <c r="O285" s="124"/>
      <c r="P285" s="124"/>
      <c r="Q285" s="124"/>
    </row>
    <row r="286" spans="1:17" x14ac:dyDescent="0.25">
      <c r="A286" s="124"/>
      <c r="G286" s="152"/>
      <c r="H286" s="153"/>
      <c r="I286" s="153"/>
      <c r="L286" s="124"/>
      <c r="M286" s="124"/>
      <c r="N286" s="124"/>
      <c r="O286" s="124"/>
      <c r="P286" s="124"/>
      <c r="Q286" s="124"/>
    </row>
    <row r="287" spans="1:17" x14ac:dyDescent="0.25">
      <c r="A287" s="124"/>
      <c r="G287" s="152"/>
      <c r="H287" s="153"/>
      <c r="I287" s="153"/>
      <c r="L287" s="124"/>
      <c r="M287" s="124"/>
      <c r="N287" s="124"/>
      <c r="O287" s="124"/>
      <c r="P287" s="124"/>
      <c r="Q287" s="124"/>
    </row>
    <row r="288" spans="1:17" x14ac:dyDescent="0.25">
      <c r="A288" s="124"/>
      <c r="G288" s="152"/>
      <c r="H288" s="153"/>
      <c r="I288" s="153"/>
      <c r="L288" s="124"/>
      <c r="M288" s="124"/>
      <c r="N288" s="124"/>
      <c r="O288" s="124"/>
      <c r="P288" s="124"/>
      <c r="Q288" s="124"/>
    </row>
    <row r="289" spans="1:17" x14ac:dyDescent="0.25">
      <c r="A289" s="124"/>
      <c r="G289" s="152"/>
      <c r="H289" s="153"/>
      <c r="I289" s="153"/>
      <c r="L289" s="124"/>
      <c r="M289" s="124"/>
      <c r="N289" s="124"/>
      <c r="O289" s="124"/>
      <c r="P289" s="124"/>
      <c r="Q289" s="124"/>
    </row>
    <row r="290" spans="1:17" x14ac:dyDescent="0.25">
      <c r="A290" s="124"/>
      <c r="G290" s="152"/>
      <c r="H290" s="153"/>
      <c r="I290" s="153"/>
      <c r="L290" s="124"/>
      <c r="M290" s="124"/>
      <c r="N290" s="124"/>
      <c r="O290" s="124"/>
      <c r="P290" s="124"/>
      <c r="Q290" s="124"/>
    </row>
    <row r="291" spans="1:17" x14ac:dyDescent="0.25">
      <c r="A291" s="124"/>
      <c r="G291" s="152"/>
      <c r="H291" s="153"/>
      <c r="I291" s="153"/>
      <c r="L291" s="124"/>
      <c r="M291" s="124"/>
      <c r="N291" s="124"/>
      <c r="O291" s="124"/>
      <c r="P291" s="124"/>
      <c r="Q291" s="124"/>
    </row>
    <row r="292" spans="1:17" x14ac:dyDescent="0.25">
      <c r="A292" s="124"/>
      <c r="G292" s="152"/>
      <c r="H292" s="153"/>
      <c r="I292" s="153"/>
      <c r="L292" s="124"/>
      <c r="M292" s="124"/>
      <c r="N292" s="124"/>
      <c r="O292" s="124"/>
      <c r="P292" s="124"/>
      <c r="Q292" s="124"/>
    </row>
    <row r="293" spans="1:17" x14ac:dyDescent="0.25">
      <c r="A293" s="124"/>
      <c r="G293" s="152"/>
      <c r="H293" s="153"/>
      <c r="I293" s="153"/>
      <c r="L293" s="124"/>
      <c r="M293" s="124"/>
      <c r="N293" s="124"/>
      <c r="O293" s="124"/>
      <c r="P293" s="124"/>
      <c r="Q293" s="124"/>
    </row>
    <row r="294" spans="1:17" x14ac:dyDescent="0.25">
      <c r="A294" s="124"/>
      <c r="G294" s="152"/>
      <c r="H294" s="153"/>
      <c r="I294" s="153"/>
      <c r="L294" s="124"/>
      <c r="M294" s="124"/>
      <c r="N294" s="124"/>
      <c r="O294" s="124"/>
      <c r="P294" s="124"/>
      <c r="Q294" s="124"/>
    </row>
    <row r="295" spans="1:17" x14ac:dyDescent="0.25">
      <c r="A295" s="124"/>
      <c r="G295" s="152"/>
      <c r="H295" s="153"/>
      <c r="I295" s="153"/>
      <c r="L295" s="124"/>
      <c r="M295" s="124"/>
      <c r="N295" s="124"/>
      <c r="O295" s="124"/>
      <c r="P295" s="124"/>
      <c r="Q295" s="124"/>
    </row>
    <row r="296" spans="1:17" x14ac:dyDescent="0.25">
      <c r="A296" s="124"/>
      <c r="G296" s="152"/>
      <c r="H296" s="153"/>
      <c r="I296" s="153"/>
      <c r="L296" s="124"/>
      <c r="M296" s="124"/>
      <c r="N296" s="124"/>
      <c r="O296" s="124"/>
      <c r="P296" s="124"/>
      <c r="Q296" s="124"/>
    </row>
    <row r="297" spans="1:17" x14ac:dyDescent="0.25">
      <c r="A297" s="124"/>
      <c r="G297" s="152"/>
      <c r="H297" s="153"/>
      <c r="I297" s="153"/>
      <c r="J297" s="153"/>
      <c r="L297" s="124"/>
      <c r="M297" s="124"/>
      <c r="N297" s="124"/>
      <c r="O297" s="124"/>
      <c r="P297" s="124"/>
      <c r="Q297" s="124"/>
    </row>
    <row r="298" spans="1:17" x14ac:dyDescent="0.25">
      <c r="A298" s="124"/>
      <c r="G298" s="152"/>
      <c r="H298" s="153"/>
      <c r="I298" s="153"/>
      <c r="J298" s="153"/>
      <c r="L298" s="124"/>
      <c r="M298" s="124"/>
      <c r="N298" s="124"/>
      <c r="O298" s="124"/>
      <c r="P298" s="124"/>
      <c r="Q298" s="124"/>
    </row>
    <row r="299" spans="1:17" x14ac:dyDescent="0.25">
      <c r="A299" s="124"/>
      <c r="G299" s="152"/>
      <c r="H299" s="153"/>
      <c r="I299" s="153"/>
      <c r="J299" s="153"/>
      <c r="L299" s="124"/>
      <c r="M299" s="124"/>
      <c r="N299" s="124"/>
      <c r="O299" s="124"/>
      <c r="P299" s="124"/>
      <c r="Q299" s="124"/>
    </row>
    <row r="300" spans="1:17" x14ac:dyDescent="0.25">
      <c r="A300" s="124"/>
      <c r="G300" s="152"/>
      <c r="H300" s="153"/>
      <c r="I300" s="153"/>
      <c r="J300" s="153"/>
      <c r="L300" s="124"/>
      <c r="M300" s="124"/>
      <c r="N300" s="124"/>
      <c r="O300" s="124"/>
      <c r="P300" s="124"/>
      <c r="Q300" s="124"/>
    </row>
    <row r="301" spans="1:17" x14ac:dyDescent="0.25">
      <c r="A301" s="124"/>
      <c r="G301" s="152"/>
      <c r="H301" s="153"/>
      <c r="I301" s="153"/>
      <c r="J301" s="153"/>
      <c r="L301" s="124"/>
      <c r="M301" s="124"/>
      <c r="N301" s="124"/>
      <c r="O301" s="124"/>
      <c r="P301" s="124"/>
      <c r="Q301" s="124"/>
    </row>
    <row r="302" spans="1:17" x14ac:dyDescent="0.25">
      <c r="A302" s="124"/>
      <c r="G302" s="152"/>
      <c r="H302" s="153"/>
      <c r="I302" s="153"/>
      <c r="J302" s="153"/>
      <c r="L302" s="124"/>
      <c r="M302" s="124"/>
      <c r="N302" s="124"/>
      <c r="O302" s="124"/>
      <c r="P302" s="124"/>
      <c r="Q302" s="124"/>
    </row>
    <row r="303" spans="1:17" x14ac:dyDescent="0.25">
      <c r="A303" s="124"/>
      <c r="G303" s="152"/>
      <c r="H303" s="153"/>
      <c r="I303" s="153"/>
      <c r="L303" s="124"/>
      <c r="M303" s="124"/>
      <c r="N303" s="124"/>
      <c r="O303" s="124"/>
      <c r="P303" s="124"/>
      <c r="Q303" s="124"/>
    </row>
    <row r="304" spans="1:17" x14ac:dyDescent="0.25">
      <c r="A304" s="124"/>
      <c r="G304" s="152"/>
      <c r="H304" s="153"/>
      <c r="I304" s="153"/>
      <c r="L304" s="124"/>
      <c r="M304" s="124"/>
      <c r="N304" s="124"/>
      <c r="O304" s="124"/>
      <c r="P304" s="124"/>
      <c r="Q304" s="124"/>
    </row>
    <row r="305" spans="1:17" x14ac:dyDescent="0.25">
      <c r="A305" s="124"/>
      <c r="G305" s="152"/>
      <c r="H305" s="153"/>
      <c r="I305" s="153"/>
      <c r="L305" s="124"/>
      <c r="M305" s="124"/>
      <c r="N305" s="124"/>
      <c r="O305" s="124"/>
      <c r="P305" s="124"/>
      <c r="Q305" s="124"/>
    </row>
    <row r="306" spans="1:17" x14ac:dyDescent="0.25">
      <c r="A306" s="124"/>
      <c r="G306" s="152"/>
      <c r="H306" s="153"/>
      <c r="I306" s="153"/>
      <c r="L306" s="124"/>
      <c r="M306" s="124"/>
      <c r="N306" s="124"/>
      <c r="O306" s="124"/>
      <c r="P306" s="124"/>
      <c r="Q306" s="124"/>
    </row>
    <row r="307" spans="1:17" x14ac:dyDescent="0.25">
      <c r="A307" s="124"/>
      <c r="G307" s="152"/>
      <c r="H307" s="153"/>
      <c r="I307" s="153"/>
      <c r="L307" s="124"/>
      <c r="M307" s="124"/>
      <c r="N307" s="124"/>
      <c r="O307" s="124"/>
      <c r="P307" s="124"/>
      <c r="Q307" s="124"/>
    </row>
    <row r="308" spans="1:17" x14ac:dyDescent="0.25">
      <c r="A308" s="124"/>
      <c r="G308" s="152"/>
      <c r="H308" s="153"/>
      <c r="I308" s="153"/>
      <c r="L308" s="124"/>
      <c r="M308" s="124"/>
      <c r="N308" s="124"/>
      <c r="O308" s="124"/>
      <c r="P308" s="124"/>
      <c r="Q308" s="124"/>
    </row>
    <row r="309" spans="1:17" x14ac:dyDescent="0.25">
      <c r="A309" s="124"/>
      <c r="G309" s="152"/>
      <c r="H309" s="153"/>
      <c r="I309" s="153"/>
      <c r="L309" s="124"/>
      <c r="M309" s="124"/>
      <c r="N309" s="124"/>
      <c r="O309" s="124"/>
      <c r="P309" s="124"/>
      <c r="Q309" s="124"/>
    </row>
    <row r="310" spans="1:17" x14ac:dyDescent="0.25">
      <c r="A310" s="124"/>
      <c r="G310" s="187"/>
      <c r="H310" s="187"/>
      <c r="I310" s="194"/>
    </row>
    <row r="311" spans="1:17" x14ac:dyDescent="0.25">
      <c r="A311" s="124"/>
      <c r="G311" s="187"/>
      <c r="H311" s="187"/>
      <c r="I311" s="187"/>
    </row>
    <row r="312" spans="1:17" x14ac:dyDescent="0.25">
      <c r="A312" s="124">
        <v>308</v>
      </c>
      <c r="G312" s="187"/>
      <c r="H312" s="187"/>
      <c r="I312" s="187"/>
    </row>
    <row r="313" spans="1:17" x14ac:dyDescent="0.25">
      <c r="A313" s="124">
        <v>309</v>
      </c>
      <c r="G313" s="187"/>
      <c r="H313" s="187"/>
      <c r="I313" s="187"/>
    </row>
    <row r="314" spans="1:17" x14ac:dyDescent="0.25">
      <c r="A314" s="124">
        <v>310</v>
      </c>
      <c r="G314" s="187"/>
      <c r="H314" s="187"/>
      <c r="I314" s="187"/>
    </row>
    <row r="315" spans="1:17" x14ac:dyDescent="0.25">
      <c r="A315" s="124">
        <v>311</v>
      </c>
      <c r="G315" s="187"/>
      <c r="H315" s="187"/>
      <c r="I315" s="187"/>
    </row>
    <row r="316" spans="1:17" x14ac:dyDescent="0.25">
      <c r="A316" s="124">
        <v>312</v>
      </c>
      <c r="G316" s="187"/>
      <c r="H316" s="187"/>
      <c r="I316" s="187"/>
    </row>
    <row r="317" spans="1:17" x14ac:dyDescent="0.25">
      <c r="A317" s="124">
        <v>313</v>
      </c>
      <c r="G317" s="187"/>
      <c r="H317" s="187"/>
      <c r="I317" s="187"/>
    </row>
    <row r="318" spans="1:17" x14ac:dyDescent="0.25">
      <c r="A318" s="124">
        <v>314</v>
      </c>
      <c r="G318" s="187"/>
      <c r="H318" s="187"/>
      <c r="I318" s="187"/>
    </row>
    <row r="319" spans="1:17" x14ac:dyDescent="0.25">
      <c r="A319" s="124">
        <v>315</v>
      </c>
      <c r="G319" s="187"/>
      <c r="H319" s="187"/>
      <c r="I319" s="187"/>
    </row>
    <row r="320" spans="1:17" x14ac:dyDescent="0.25">
      <c r="A320" s="124">
        <v>316</v>
      </c>
      <c r="G320" s="187"/>
      <c r="H320" s="187"/>
      <c r="I320" s="187"/>
    </row>
    <row r="321" spans="1:9" x14ac:dyDescent="0.25">
      <c r="A321" s="124">
        <v>317</v>
      </c>
      <c r="G321" s="187"/>
      <c r="H321" s="187"/>
      <c r="I321" s="187"/>
    </row>
    <row r="322" spans="1:9" x14ac:dyDescent="0.25">
      <c r="A322" s="124">
        <v>318</v>
      </c>
      <c r="G322" s="187"/>
      <c r="H322" s="187"/>
      <c r="I322" s="187"/>
    </row>
    <row r="323" spans="1:9" x14ac:dyDescent="0.25">
      <c r="A323" s="124">
        <v>319</v>
      </c>
      <c r="G323" s="187"/>
      <c r="H323" s="187"/>
      <c r="I323" s="187"/>
    </row>
    <row r="324" spans="1:9" x14ac:dyDescent="0.25">
      <c r="A324" s="124">
        <v>320</v>
      </c>
      <c r="G324" s="187"/>
      <c r="H324" s="187"/>
      <c r="I324" s="187"/>
    </row>
    <row r="325" spans="1:9" x14ac:dyDescent="0.25">
      <c r="A325" s="124">
        <v>321</v>
      </c>
      <c r="G325" s="187"/>
      <c r="H325" s="187"/>
      <c r="I325" s="187"/>
    </row>
    <row r="326" spans="1:9" x14ac:dyDescent="0.25">
      <c r="A326" s="124">
        <v>322</v>
      </c>
      <c r="G326" s="187"/>
      <c r="H326" s="187"/>
      <c r="I326" s="187"/>
    </row>
    <row r="327" spans="1:9" x14ac:dyDescent="0.25">
      <c r="A327" s="124">
        <v>323</v>
      </c>
      <c r="G327" s="187"/>
      <c r="H327" s="187"/>
      <c r="I327" s="187"/>
    </row>
    <row r="328" spans="1:9" x14ac:dyDescent="0.25">
      <c r="A328" s="124">
        <v>324</v>
      </c>
      <c r="G328" s="187"/>
      <c r="H328" s="187"/>
      <c r="I328" s="187"/>
    </row>
    <row r="329" spans="1:9" x14ac:dyDescent="0.25">
      <c r="A329" s="124">
        <v>325</v>
      </c>
      <c r="G329" s="187"/>
      <c r="H329" s="187"/>
      <c r="I329" s="187"/>
    </row>
    <row r="330" spans="1:9" x14ac:dyDescent="0.25">
      <c r="A330" s="124">
        <v>326</v>
      </c>
      <c r="G330" s="187"/>
      <c r="H330" s="187"/>
      <c r="I330" s="187"/>
    </row>
    <row r="331" spans="1:9" x14ac:dyDescent="0.25">
      <c r="A331" s="124">
        <v>327</v>
      </c>
      <c r="G331" s="187"/>
      <c r="H331" s="187"/>
      <c r="I331" s="187"/>
    </row>
    <row r="332" spans="1:9" x14ac:dyDescent="0.25">
      <c r="A332" s="124">
        <v>328</v>
      </c>
      <c r="G332" s="187"/>
      <c r="H332" s="187"/>
      <c r="I332" s="187"/>
    </row>
    <row r="333" spans="1:9" x14ac:dyDescent="0.25">
      <c r="A333" s="124">
        <v>329</v>
      </c>
      <c r="G333" s="187"/>
      <c r="H333" s="187"/>
      <c r="I333" s="187"/>
    </row>
    <row r="334" spans="1:9" x14ac:dyDescent="0.25">
      <c r="A334" s="124">
        <v>330</v>
      </c>
      <c r="G334" s="187"/>
      <c r="H334" s="187"/>
      <c r="I334" s="187"/>
    </row>
    <row r="335" spans="1:9" x14ac:dyDescent="0.25">
      <c r="A335" s="124">
        <v>331</v>
      </c>
      <c r="G335" s="187"/>
      <c r="H335" s="187"/>
      <c r="I335" s="187"/>
    </row>
    <row r="336" spans="1:9" x14ac:dyDescent="0.25">
      <c r="A336" s="124">
        <v>332</v>
      </c>
      <c r="G336" s="187"/>
      <c r="H336" s="187"/>
      <c r="I336" s="187"/>
    </row>
    <row r="337" spans="1:9" x14ac:dyDescent="0.25">
      <c r="A337" s="124">
        <v>333</v>
      </c>
      <c r="G337" s="187"/>
      <c r="H337" s="187"/>
      <c r="I337" s="187"/>
    </row>
    <row r="338" spans="1:9" x14ac:dyDescent="0.25">
      <c r="A338" s="124">
        <v>334</v>
      </c>
      <c r="G338" s="187"/>
      <c r="H338" s="187"/>
      <c r="I338" s="187"/>
    </row>
    <row r="339" spans="1:9" x14ac:dyDescent="0.25">
      <c r="A339" s="124">
        <v>335</v>
      </c>
      <c r="G339" s="187"/>
      <c r="H339" s="187"/>
      <c r="I339" s="187"/>
    </row>
    <row r="340" spans="1:9" x14ac:dyDescent="0.25">
      <c r="A340" s="124">
        <v>334</v>
      </c>
      <c r="G340" s="187"/>
      <c r="H340" s="187"/>
      <c r="I340" s="187"/>
    </row>
    <row r="341" spans="1:9" x14ac:dyDescent="0.25">
      <c r="A341" s="124">
        <v>335</v>
      </c>
      <c r="G341" s="187"/>
      <c r="H341" s="187"/>
      <c r="I341" s="187"/>
    </row>
    <row r="342" spans="1:9" x14ac:dyDescent="0.25">
      <c r="A342" s="124">
        <v>336</v>
      </c>
      <c r="G342" s="187"/>
      <c r="H342" s="187"/>
      <c r="I342" s="187"/>
    </row>
    <row r="343" spans="1:9" x14ac:dyDescent="0.25">
      <c r="A343" s="124">
        <v>337</v>
      </c>
      <c r="G343" s="187"/>
      <c r="H343" s="187"/>
      <c r="I343" s="187"/>
    </row>
    <row r="344" spans="1:9" x14ac:dyDescent="0.25">
      <c r="A344" s="124">
        <v>338</v>
      </c>
      <c r="G344" s="187"/>
      <c r="H344" s="187"/>
      <c r="I344" s="187"/>
    </row>
    <row r="345" spans="1:9" x14ac:dyDescent="0.25">
      <c r="A345" s="124">
        <v>339</v>
      </c>
      <c r="G345" s="187"/>
      <c r="H345" s="187"/>
      <c r="I345" s="187"/>
    </row>
    <row r="346" spans="1:9" x14ac:dyDescent="0.25">
      <c r="A346" s="124">
        <v>340</v>
      </c>
      <c r="G346" s="187"/>
      <c r="H346" s="187"/>
      <c r="I346" s="187"/>
    </row>
    <row r="347" spans="1:9" x14ac:dyDescent="0.25">
      <c r="A347" s="124">
        <v>341</v>
      </c>
      <c r="G347" s="187"/>
      <c r="H347" s="187"/>
      <c r="I347" s="187"/>
    </row>
    <row r="348" spans="1:9" x14ac:dyDescent="0.25">
      <c r="A348" s="124">
        <v>342</v>
      </c>
      <c r="G348" s="187"/>
      <c r="H348" s="187"/>
      <c r="I348" s="187"/>
    </row>
    <row r="349" spans="1:9" x14ac:dyDescent="0.25">
      <c r="A349" s="124">
        <v>343</v>
      </c>
      <c r="G349" s="187"/>
      <c r="H349" s="187"/>
      <c r="I349" s="187"/>
    </row>
    <row r="350" spans="1:9" x14ac:dyDescent="0.25">
      <c r="A350" s="124">
        <v>344</v>
      </c>
      <c r="G350" s="187"/>
      <c r="H350" s="187"/>
      <c r="I350" s="187"/>
    </row>
    <row r="351" spans="1:9" x14ac:dyDescent="0.25">
      <c r="A351" s="124">
        <v>345</v>
      </c>
      <c r="G351" s="187"/>
      <c r="H351" s="187"/>
      <c r="I351" s="187"/>
    </row>
    <row r="352" spans="1:9" x14ac:dyDescent="0.25">
      <c r="A352" s="124">
        <v>346</v>
      </c>
      <c r="G352" s="187"/>
      <c r="H352" s="187"/>
      <c r="I352" s="187"/>
    </row>
    <row r="353" spans="1:9" x14ac:dyDescent="0.25">
      <c r="A353" s="124">
        <v>347</v>
      </c>
      <c r="G353" s="187"/>
      <c r="H353" s="187"/>
      <c r="I353" s="187"/>
    </row>
    <row r="354" spans="1:9" x14ac:dyDescent="0.25">
      <c r="A354" s="124">
        <v>348</v>
      </c>
      <c r="G354" s="187"/>
      <c r="H354" s="187"/>
      <c r="I354" s="187"/>
    </row>
    <row r="355" spans="1:9" x14ac:dyDescent="0.25">
      <c r="A355" s="124">
        <v>349</v>
      </c>
      <c r="G355" s="187"/>
      <c r="H355" s="187"/>
      <c r="I355" s="187"/>
    </row>
    <row r="356" spans="1:9" x14ac:dyDescent="0.25">
      <c r="A356" s="124">
        <v>350</v>
      </c>
      <c r="G356" s="187"/>
      <c r="H356" s="187"/>
      <c r="I356" s="187"/>
    </row>
    <row r="357" spans="1:9" x14ac:dyDescent="0.25">
      <c r="A357" s="124">
        <v>351</v>
      </c>
      <c r="G357" s="187"/>
      <c r="H357" s="187"/>
      <c r="I357" s="187"/>
    </row>
    <row r="358" spans="1:9" x14ac:dyDescent="0.25">
      <c r="A358" s="124">
        <v>352</v>
      </c>
      <c r="G358" s="187"/>
      <c r="H358" s="187"/>
      <c r="I358" s="187"/>
    </row>
    <row r="359" spans="1:9" x14ac:dyDescent="0.25">
      <c r="A359" s="124">
        <v>353</v>
      </c>
      <c r="G359" s="187"/>
      <c r="H359" s="187"/>
      <c r="I359" s="187"/>
    </row>
    <row r="360" spans="1:9" x14ac:dyDescent="0.25">
      <c r="A360" s="124">
        <v>354</v>
      </c>
      <c r="G360" s="187"/>
      <c r="H360" s="187"/>
      <c r="I360" s="187"/>
    </row>
    <row r="361" spans="1:9" x14ac:dyDescent="0.25">
      <c r="A361" s="124">
        <v>355</v>
      </c>
      <c r="G361" s="187"/>
      <c r="H361" s="187"/>
      <c r="I361" s="187"/>
    </row>
    <row r="362" spans="1:9" x14ac:dyDescent="0.25">
      <c r="A362" s="124">
        <v>356</v>
      </c>
      <c r="G362" s="187"/>
      <c r="H362" s="187"/>
      <c r="I362" s="187"/>
    </row>
    <row r="363" spans="1:9" x14ac:dyDescent="0.25">
      <c r="A363" s="124">
        <v>357</v>
      </c>
      <c r="G363" s="187"/>
      <c r="H363" s="187"/>
      <c r="I363" s="187"/>
    </row>
    <row r="364" spans="1:9" x14ac:dyDescent="0.25">
      <c r="A364" s="124">
        <v>358</v>
      </c>
      <c r="G364" s="187"/>
      <c r="H364" s="187"/>
      <c r="I364" s="187"/>
    </row>
    <row r="365" spans="1:9" x14ac:dyDescent="0.25">
      <c r="A365" s="124">
        <v>359</v>
      </c>
      <c r="G365" s="187"/>
      <c r="H365" s="187"/>
      <c r="I365" s="187"/>
    </row>
    <row r="366" spans="1:9" x14ac:dyDescent="0.25">
      <c r="A366" s="124">
        <v>360</v>
      </c>
      <c r="G366" s="187"/>
      <c r="H366" s="187"/>
      <c r="I366" s="187"/>
    </row>
    <row r="367" spans="1:9" x14ac:dyDescent="0.25">
      <c r="A367" s="124">
        <v>361</v>
      </c>
      <c r="G367" s="187"/>
      <c r="H367" s="187"/>
      <c r="I367" s="187"/>
    </row>
    <row r="368" spans="1:9" x14ac:dyDescent="0.25">
      <c r="A368" s="124">
        <v>362</v>
      </c>
      <c r="G368" s="187"/>
      <c r="H368" s="187"/>
      <c r="I368" s="187"/>
    </row>
    <row r="369" spans="1:9" x14ac:dyDescent="0.25">
      <c r="A369" s="124">
        <v>363</v>
      </c>
      <c r="G369" s="187"/>
      <c r="H369" s="187"/>
      <c r="I369" s="187"/>
    </row>
    <row r="370" spans="1:9" x14ac:dyDescent="0.25">
      <c r="A370" s="124">
        <v>364</v>
      </c>
      <c r="G370" s="187"/>
      <c r="H370" s="187"/>
      <c r="I370" s="187"/>
    </row>
    <row r="371" spans="1:9" x14ac:dyDescent="0.25">
      <c r="A371" s="124">
        <v>365</v>
      </c>
      <c r="G371" s="187"/>
      <c r="H371" s="187"/>
      <c r="I371" s="187"/>
    </row>
    <row r="372" spans="1:9" x14ac:dyDescent="0.25">
      <c r="A372" s="124">
        <v>366</v>
      </c>
      <c r="G372" s="187"/>
      <c r="H372" s="187"/>
      <c r="I372" s="187"/>
    </row>
    <row r="373" spans="1:9" x14ac:dyDescent="0.25">
      <c r="A373" s="124">
        <v>367</v>
      </c>
      <c r="G373" s="187"/>
      <c r="H373" s="187"/>
      <c r="I373" s="187"/>
    </row>
    <row r="374" spans="1:9" x14ac:dyDescent="0.25">
      <c r="A374" s="124">
        <v>368</v>
      </c>
      <c r="G374" s="187"/>
      <c r="H374" s="187"/>
      <c r="I374" s="187"/>
    </row>
    <row r="375" spans="1:9" x14ac:dyDescent="0.25">
      <c r="A375" s="124">
        <v>369</v>
      </c>
      <c r="G375" s="187"/>
      <c r="H375" s="187"/>
      <c r="I375" s="187"/>
    </row>
    <row r="376" spans="1:9" x14ac:dyDescent="0.25">
      <c r="A376" s="124">
        <v>370</v>
      </c>
      <c r="G376" s="187"/>
      <c r="H376" s="187"/>
      <c r="I376" s="187"/>
    </row>
    <row r="377" spans="1:9" x14ac:dyDescent="0.25">
      <c r="A377" s="124">
        <v>371</v>
      </c>
      <c r="G377" s="187"/>
      <c r="H377" s="187"/>
      <c r="I377" s="187"/>
    </row>
    <row r="378" spans="1:9" x14ac:dyDescent="0.25">
      <c r="A378" s="124">
        <v>372</v>
      </c>
      <c r="G378" s="187"/>
      <c r="H378" s="187"/>
      <c r="I378" s="187"/>
    </row>
    <row r="379" spans="1:9" x14ac:dyDescent="0.25">
      <c r="A379" s="124">
        <v>373</v>
      </c>
      <c r="G379" s="187"/>
      <c r="H379" s="187"/>
      <c r="I379" s="187"/>
    </row>
    <row r="380" spans="1:9" x14ac:dyDescent="0.25">
      <c r="A380" s="124">
        <v>374</v>
      </c>
      <c r="G380" s="187"/>
      <c r="H380" s="187"/>
      <c r="I380" s="187"/>
    </row>
    <row r="381" spans="1:9" x14ac:dyDescent="0.25">
      <c r="A381" s="124">
        <v>375</v>
      </c>
      <c r="G381" s="187"/>
      <c r="H381" s="187"/>
      <c r="I381" s="187"/>
    </row>
    <row r="382" spans="1:9" x14ac:dyDescent="0.25">
      <c r="A382" s="124">
        <v>376</v>
      </c>
      <c r="G382" s="187"/>
      <c r="H382" s="187"/>
      <c r="I382" s="187"/>
    </row>
    <row r="383" spans="1:9" x14ac:dyDescent="0.25">
      <c r="A383" s="124">
        <v>377</v>
      </c>
      <c r="G383" s="187"/>
      <c r="H383" s="187"/>
      <c r="I383" s="187"/>
    </row>
    <row r="384" spans="1:9" x14ac:dyDescent="0.25">
      <c r="A384" s="124">
        <v>378</v>
      </c>
      <c r="G384" s="187"/>
      <c r="H384" s="187"/>
      <c r="I384" s="187"/>
    </row>
    <row r="385" spans="1:9" x14ac:dyDescent="0.25">
      <c r="A385" s="124">
        <v>379</v>
      </c>
      <c r="G385" s="187"/>
      <c r="H385" s="187"/>
      <c r="I385" s="187"/>
    </row>
    <row r="386" spans="1:9" x14ac:dyDescent="0.25">
      <c r="A386" s="124">
        <v>380</v>
      </c>
      <c r="G386" s="187"/>
      <c r="H386" s="187"/>
      <c r="I386" s="187"/>
    </row>
    <row r="387" spans="1:9" x14ac:dyDescent="0.25">
      <c r="A387" s="124">
        <v>381</v>
      </c>
      <c r="G387" s="187"/>
      <c r="H387" s="187"/>
      <c r="I387" s="187"/>
    </row>
    <row r="388" spans="1:9" x14ac:dyDescent="0.25">
      <c r="A388" s="124">
        <v>382</v>
      </c>
      <c r="G388" s="187"/>
      <c r="H388" s="187"/>
      <c r="I388" s="187"/>
    </row>
    <row r="389" spans="1:9" x14ac:dyDescent="0.25">
      <c r="A389" s="124">
        <v>383</v>
      </c>
      <c r="G389" s="187"/>
      <c r="H389" s="187"/>
      <c r="I389" s="187"/>
    </row>
    <row r="390" spans="1:9" x14ac:dyDescent="0.25">
      <c r="A390" s="124">
        <v>384</v>
      </c>
      <c r="G390" s="187"/>
      <c r="H390" s="187"/>
      <c r="I390" s="187"/>
    </row>
    <row r="391" spans="1:9" x14ac:dyDescent="0.25">
      <c r="A391" s="124">
        <v>385</v>
      </c>
      <c r="G391" s="187"/>
      <c r="H391" s="187"/>
      <c r="I391" s="187"/>
    </row>
    <row r="392" spans="1:9" x14ac:dyDescent="0.25">
      <c r="A392" s="124">
        <v>386</v>
      </c>
      <c r="G392" s="187"/>
      <c r="H392" s="187"/>
      <c r="I392" s="187"/>
    </row>
    <row r="393" spans="1:9" x14ac:dyDescent="0.25">
      <c r="A393" s="124">
        <v>387</v>
      </c>
      <c r="G393" s="187"/>
      <c r="H393" s="187"/>
      <c r="I393" s="187"/>
    </row>
    <row r="394" spans="1:9" x14ac:dyDescent="0.25">
      <c r="A394" s="124">
        <v>388</v>
      </c>
      <c r="G394" s="187"/>
      <c r="H394" s="187"/>
      <c r="I394" s="187"/>
    </row>
    <row r="395" spans="1:9" x14ac:dyDescent="0.25">
      <c r="A395" s="124">
        <v>389</v>
      </c>
      <c r="G395" s="187"/>
      <c r="H395" s="187"/>
      <c r="I395" s="187"/>
    </row>
    <row r="396" spans="1:9" x14ac:dyDescent="0.25">
      <c r="A396" s="124">
        <v>390</v>
      </c>
      <c r="G396" s="187"/>
      <c r="H396" s="187"/>
      <c r="I396" s="187"/>
    </row>
    <row r="397" spans="1:9" x14ac:dyDescent="0.25">
      <c r="A397" s="124">
        <v>391</v>
      </c>
      <c r="G397" s="187"/>
      <c r="H397" s="187"/>
      <c r="I397" s="187"/>
    </row>
    <row r="398" spans="1:9" x14ac:dyDescent="0.25">
      <c r="A398" s="124">
        <v>392</v>
      </c>
      <c r="G398" s="187"/>
      <c r="H398" s="187"/>
      <c r="I398" s="187"/>
    </row>
    <row r="399" spans="1:9" x14ac:dyDescent="0.25">
      <c r="A399" s="124">
        <v>393</v>
      </c>
      <c r="G399" s="187"/>
      <c r="H399" s="187"/>
      <c r="I399" s="187"/>
    </row>
    <row r="400" spans="1:9" x14ac:dyDescent="0.25">
      <c r="A400" s="124">
        <v>394</v>
      </c>
      <c r="G400" s="187"/>
      <c r="H400" s="187"/>
      <c r="I400" s="187"/>
    </row>
    <row r="401" spans="1:9" x14ac:dyDescent="0.25">
      <c r="A401" s="124">
        <v>395</v>
      </c>
      <c r="G401" s="187"/>
      <c r="H401" s="187"/>
      <c r="I401" s="187"/>
    </row>
    <row r="402" spans="1:9" x14ac:dyDescent="0.25">
      <c r="A402" s="124">
        <v>396</v>
      </c>
      <c r="G402" s="187"/>
      <c r="H402" s="187"/>
      <c r="I402" s="187"/>
    </row>
    <row r="403" spans="1:9" x14ac:dyDescent="0.25">
      <c r="A403" s="124">
        <v>397</v>
      </c>
      <c r="G403" s="187"/>
      <c r="H403" s="187"/>
      <c r="I403" s="187"/>
    </row>
    <row r="404" spans="1:9" x14ac:dyDescent="0.25">
      <c r="A404" s="124">
        <v>398</v>
      </c>
      <c r="G404" s="187"/>
      <c r="H404" s="187"/>
      <c r="I404" s="187"/>
    </row>
    <row r="405" spans="1:9" x14ac:dyDescent="0.25">
      <c r="A405" s="124">
        <v>399</v>
      </c>
      <c r="G405" s="187"/>
      <c r="H405" s="187"/>
      <c r="I405" s="187"/>
    </row>
    <row r="406" spans="1:9" x14ac:dyDescent="0.25">
      <c r="A406" s="124">
        <v>400</v>
      </c>
      <c r="G406" s="187"/>
      <c r="H406" s="187"/>
      <c r="I406" s="187"/>
    </row>
    <row r="407" spans="1:9" x14ac:dyDescent="0.25">
      <c r="A407" s="124">
        <v>401</v>
      </c>
      <c r="G407" s="187"/>
      <c r="H407" s="187"/>
      <c r="I407" s="187"/>
    </row>
    <row r="408" spans="1:9" x14ac:dyDescent="0.25">
      <c r="A408" s="124">
        <v>402</v>
      </c>
      <c r="G408" s="187"/>
      <c r="H408" s="187"/>
      <c r="I408" s="187"/>
    </row>
    <row r="409" spans="1:9" x14ac:dyDescent="0.25">
      <c r="A409" s="124">
        <v>403</v>
      </c>
      <c r="G409" s="187"/>
      <c r="H409" s="187"/>
      <c r="I409" s="187"/>
    </row>
    <row r="410" spans="1:9" x14ac:dyDescent="0.25">
      <c r="A410" s="124">
        <v>404</v>
      </c>
      <c r="G410" s="187"/>
      <c r="H410" s="187"/>
      <c r="I410" s="187"/>
    </row>
    <row r="411" spans="1:9" x14ac:dyDescent="0.25">
      <c r="A411" s="124">
        <v>405</v>
      </c>
      <c r="G411" s="187"/>
      <c r="H411" s="187"/>
      <c r="I411" s="187"/>
    </row>
    <row r="412" spans="1:9" x14ac:dyDescent="0.25">
      <c r="A412" s="124">
        <v>406</v>
      </c>
      <c r="G412" s="187"/>
      <c r="H412" s="187"/>
      <c r="I412" s="187"/>
    </row>
    <row r="413" spans="1:9" x14ac:dyDescent="0.25">
      <c r="A413" s="124">
        <v>407</v>
      </c>
      <c r="G413" s="187"/>
      <c r="H413" s="187"/>
      <c r="I413" s="187"/>
    </row>
    <row r="414" spans="1:9" x14ac:dyDescent="0.25">
      <c r="A414" s="124">
        <v>408</v>
      </c>
      <c r="G414" s="187"/>
      <c r="H414" s="187"/>
      <c r="I414" s="187"/>
    </row>
    <row r="415" spans="1:9" x14ac:dyDescent="0.25">
      <c r="A415" s="124">
        <v>409</v>
      </c>
      <c r="G415" s="187"/>
      <c r="H415" s="187"/>
      <c r="I415" s="187"/>
    </row>
    <row r="416" spans="1:9" x14ac:dyDescent="0.25">
      <c r="A416" s="124">
        <v>410</v>
      </c>
      <c r="G416" s="187"/>
      <c r="H416" s="187"/>
      <c r="I416" s="187"/>
    </row>
    <row r="417" spans="1:9" x14ac:dyDescent="0.25">
      <c r="A417" s="124">
        <v>411</v>
      </c>
      <c r="G417" s="187"/>
      <c r="H417" s="187"/>
      <c r="I417" s="187"/>
    </row>
    <row r="418" spans="1:9" x14ac:dyDescent="0.25">
      <c r="A418" s="124">
        <v>412</v>
      </c>
      <c r="G418" s="187"/>
      <c r="H418" s="187"/>
      <c r="I418" s="187"/>
    </row>
    <row r="419" spans="1:9" x14ac:dyDescent="0.25">
      <c r="A419" s="124">
        <v>413</v>
      </c>
      <c r="G419" s="187"/>
      <c r="H419" s="187"/>
      <c r="I419" s="187"/>
    </row>
    <row r="420" spans="1:9" x14ac:dyDescent="0.25">
      <c r="A420" s="124">
        <v>414</v>
      </c>
      <c r="G420" s="187"/>
      <c r="H420" s="187"/>
      <c r="I420" s="187"/>
    </row>
    <row r="421" spans="1:9" x14ac:dyDescent="0.25">
      <c r="A421" s="124">
        <v>415</v>
      </c>
      <c r="G421" s="187"/>
      <c r="H421" s="187"/>
      <c r="I421" s="187"/>
    </row>
    <row r="422" spans="1:9" x14ac:dyDescent="0.25">
      <c r="A422" s="124">
        <v>416</v>
      </c>
      <c r="G422" s="187"/>
      <c r="H422" s="187"/>
      <c r="I422" s="187"/>
    </row>
    <row r="423" spans="1:9" x14ac:dyDescent="0.25">
      <c r="A423" s="124">
        <v>417</v>
      </c>
      <c r="G423" s="187"/>
      <c r="H423" s="187"/>
      <c r="I423" s="187"/>
    </row>
    <row r="424" spans="1:9" x14ac:dyDescent="0.25">
      <c r="A424" s="124">
        <v>418</v>
      </c>
      <c r="G424" s="187"/>
      <c r="H424" s="187"/>
      <c r="I424" s="187"/>
    </row>
    <row r="425" spans="1:9" x14ac:dyDescent="0.25">
      <c r="A425" s="124">
        <v>419</v>
      </c>
      <c r="G425" s="187"/>
      <c r="H425" s="187"/>
      <c r="I425" s="187"/>
    </row>
    <row r="426" spans="1:9" x14ac:dyDescent="0.25">
      <c r="A426" s="124">
        <v>420</v>
      </c>
    </row>
    <row r="427" spans="1:9" x14ac:dyDescent="0.25">
      <c r="A427" s="124">
        <v>421</v>
      </c>
    </row>
    <row r="428" spans="1:9" x14ac:dyDescent="0.25">
      <c r="A428" s="124">
        <v>422</v>
      </c>
    </row>
    <row r="429" spans="1:9" x14ac:dyDescent="0.25">
      <c r="A429" s="124">
        <v>423</v>
      </c>
    </row>
    <row r="430" spans="1:9" x14ac:dyDescent="0.25">
      <c r="A430" s="124">
        <v>424</v>
      </c>
    </row>
    <row r="431" spans="1:9" x14ac:dyDescent="0.25">
      <c r="A431" s="124">
        <v>425</v>
      </c>
    </row>
    <row r="432" spans="1:9" x14ac:dyDescent="0.25">
      <c r="A432" s="124">
        <v>426</v>
      </c>
    </row>
    <row r="433" spans="1:1" x14ac:dyDescent="0.25">
      <c r="A433" s="124">
        <v>427</v>
      </c>
    </row>
    <row r="434" spans="1:1" x14ac:dyDescent="0.25">
      <c r="A434" s="124">
        <v>428</v>
      </c>
    </row>
    <row r="435" spans="1:1" x14ac:dyDescent="0.25">
      <c r="A435" s="124">
        <v>429</v>
      </c>
    </row>
    <row r="436" spans="1:1" x14ac:dyDescent="0.25">
      <c r="A436" s="124">
        <v>430</v>
      </c>
    </row>
    <row r="437" spans="1:1" x14ac:dyDescent="0.25">
      <c r="A437" s="124">
        <v>431</v>
      </c>
    </row>
    <row r="438" spans="1:1" x14ac:dyDescent="0.25">
      <c r="A438" s="124">
        <v>432</v>
      </c>
    </row>
    <row r="439" spans="1:1" x14ac:dyDescent="0.25">
      <c r="A439" s="124">
        <v>433</v>
      </c>
    </row>
  </sheetData>
  <sheetProtection formatCells="0" formatColumns="0" formatRows="0" insertHyperlinks="0" sort="0" autoFilter="0" pivotTables="0"/>
  <autoFilter ref="A3:AZ211" xr:uid="{2385DA4C-8C2C-44DE-BEA3-4893B06AE4AC}">
    <filterColumn colId="6">
      <filters>
        <filter val="703"/>
      </filters>
    </filterColumn>
  </autoFilter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AFD5C-FD14-44D0-BEF6-C4F68E143F96}">
  <sheetPr codeName="Sheet3"/>
  <dimension ref="A3:N993"/>
  <sheetViews>
    <sheetView workbookViewId="0">
      <selection activeCell="C7" sqref="C7"/>
    </sheetView>
  </sheetViews>
  <sheetFormatPr defaultRowHeight="15" x14ac:dyDescent="0.25"/>
  <cols>
    <col min="1" max="1" width="18.28515625" customWidth="1"/>
    <col min="2" max="2" width="11" customWidth="1"/>
    <col min="3" max="3" width="12.42578125" customWidth="1"/>
    <col min="4" max="4" width="11.42578125" customWidth="1"/>
    <col min="5" max="5" width="8.140625" bestFit="1" customWidth="1"/>
    <col min="6" max="6" width="5.7109375" customWidth="1"/>
    <col min="7" max="7" width="11.85546875" hidden="1" customWidth="1"/>
    <col min="8" max="9" width="8.140625" hidden="1" customWidth="1"/>
    <col min="10" max="12" width="8.140625" customWidth="1"/>
    <col min="13" max="13" width="8.85546875" customWidth="1"/>
    <col min="14" max="14" width="14.5703125" bestFit="1" customWidth="1"/>
    <col min="15" max="27" width="9" bestFit="1" customWidth="1"/>
    <col min="28" max="28" width="11.28515625" bestFit="1" customWidth="1"/>
    <col min="29" max="41" width="10.85546875" bestFit="1" customWidth="1"/>
    <col min="42" max="42" width="11.28515625" bestFit="1" customWidth="1"/>
    <col min="43" max="49" width="10.85546875" bestFit="1" customWidth="1"/>
    <col min="50" max="50" width="11.28515625" bestFit="1" customWidth="1"/>
    <col min="51" max="90" width="14.28515625" bestFit="1" customWidth="1"/>
    <col min="91" max="91" width="19.28515625" bestFit="1" customWidth="1"/>
    <col min="92" max="92" width="18.28515625" bestFit="1" customWidth="1"/>
  </cols>
  <sheetData>
    <row r="3" spans="1:14" x14ac:dyDescent="0.25">
      <c r="A3" s="107" t="s">
        <v>0</v>
      </c>
      <c r="B3" s="107" t="s">
        <v>1</v>
      </c>
      <c r="C3" s="107" t="s">
        <v>14</v>
      </c>
      <c r="D3" s="107" t="s">
        <v>2</v>
      </c>
      <c r="E3" s="107" t="s">
        <v>3</v>
      </c>
      <c r="H3" s="107"/>
      <c r="I3" s="107"/>
      <c r="J3" s="109" t="s">
        <v>0</v>
      </c>
      <c r="K3" s="110" t="s">
        <v>214</v>
      </c>
      <c r="L3" s="110" t="s">
        <v>39</v>
      </c>
      <c r="M3" t="s">
        <v>37</v>
      </c>
      <c r="N3" t="s">
        <v>213</v>
      </c>
    </row>
    <row r="4" spans="1:14" x14ac:dyDescent="0.25">
      <c r="A4">
        <v>101</v>
      </c>
      <c r="J4">
        <f>IF(ISBLANK(A4)=FALSE,A4,J3)</f>
        <v>101</v>
      </c>
      <c r="K4" t="str">
        <f>VLOOKUP(J4,quide!A:B,2,0)</f>
        <v>диАлюминий триоксид (в пересчете на алюминий)</v>
      </c>
      <c r="L4">
        <f>VLOOKUP(J4,quide!A:G,7,0)</f>
        <v>2</v>
      </c>
      <c r="M4" t="b">
        <f>IF(ISBLANK(B4)=FALSE,$B$3,IF(ISBLANK(C4)=FALSE,$C$3,IF(ISBLANK(D4)=FALSE,$D$3,IF(ISBLANK(E4)=FALSE,$E$3))))</f>
        <v>0</v>
      </c>
      <c r="N4" s="108" t="b">
        <f>IF(ISBLANK(B4)=FALSE,B4,IF(ISBLANK(C4)=FALSE,C4,IF(ISBLANK(D4)=FALSE,D4,IF(ISBLANK(E4)=FALSE,E4))))</f>
        <v>0</v>
      </c>
    </row>
    <row r="5" spans="1:14" x14ac:dyDescent="0.25">
      <c r="B5">
        <v>0</v>
      </c>
      <c r="J5">
        <f t="shared" ref="J5:J68" si="0">IF(ISBLANK(A5)=FALSE,A5,J4)</f>
        <v>101</v>
      </c>
      <c r="K5" t="str">
        <f>VLOOKUP(J5,quide!A:B,2,0)</f>
        <v>диАлюминий триоксид (в пересчете на алюминий)</v>
      </c>
      <c r="L5">
        <f>VLOOKUP(J5,quide!A:G,7,0)</f>
        <v>2</v>
      </c>
      <c r="M5" t="str">
        <f>IF(ISBLANK(B5)=FALSE,$B$3,IF(ISBLANK(C5)=FALSE,$C$3,IF(ISBLANK(D5)=FALSE,$D$3,IF(ISBLANK(E5)=FALSE,$E$3))))</f>
        <v>ПДКмр</v>
      </c>
      <c r="N5" s="108">
        <f t="shared" ref="N5:N68" si="1">IF(ISBLANK(B5)=FALSE,B5,IF(ISBLANK(C5)=FALSE,C5,IF(ISBLANK(D5)=FALSE,D5,IF(ISBLANK(E5)=FALSE,E5))))</f>
        <v>0</v>
      </c>
    </row>
    <row r="6" spans="1:14" x14ac:dyDescent="0.25">
      <c r="C6">
        <v>5.0000000000000001E-3</v>
      </c>
      <c r="J6">
        <f t="shared" si="0"/>
        <v>101</v>
      </c>
      <c r="K6" t="str">
        <f>VLOOKUP(J6,quide!A:B,2,0)</f>
        <v>диАлюминий триоксид (в пересчете на алюминий)</v>
      </c>
      <c r="L6">
        <f>VLOOKUP(J6,quide!A:G,7,0)</f>
        <v>2</v>
      </c>
      <c r="M6" t="str">
        <f>IF(ISBLANK(B6)=FALSE,$B$3,IF(ISBLANK(C6)=FALSE,$C$3,IF(ISBLANK(D6)=FALSE,$D$3,IF(ISBLANK(E6)=FALSE,$E$3))))</f>
        <v>ПДК сг</v>
      </c>
      <c r="N6" s="108">
        <f t="shared" si="1"/>
        <v>5.0000000000000001E-3</v>
      </c>
    </row>
    <row r="7" spans="1:14" x14ac:dyDescent="0.25">
      <c r="D7">
        <v>0.01</v>
      </c>
      <c r="J7">
        <f t="shared" si="0"/>
        <v>101</v>
      </c>
      <c r="K7" t="str">
        <f>VLOOKUP(J7,quide!A:B,2,0)</f>
        <v>диАлюминий триоксид (в пересчете на алюминий)</v>
      </c>
      <c r="L7">
        <f>VLOOKUP(J7,quide!A:G,7,0)</f>
        <v>2</v>
      </c>
      <c r="M7" t="str">
        <f>IF(ISBLANK(B7)=FALSE,$B$3,IF(ISBLANK(C7)=FALSE,$C$3,IF(ISBLANK(D7)=FALSE,$D$3,IF(ISBLANK(E7)=FALSE,$E$3))))</f>
        <v>ПДКсс</v>
      </c>
      <c r="N7" s="108">
        <f t="shared" si="1"/>
        <v>0.01</v>
      </c>
    </row>
    <row r="8" spans="1:14" x14ac:dyDescent="0.25">
      <c r="E8">
        <v>0</v>
      </c>
      <c r="J8">
        <f t="shared" si="0"/>
        <v>101</v>
      </c>
      <c r="K8" t="str">
        <f>VLOOKUP(J8,quide!A:B,2,0)</f>
        <v>диАлюминий триоксид (в пересчете на алюминий)</v>
      </c>
      <c r="L8">
        <f>VLOOKUP(J8,quide!A:G,7,0)</f>
        <v>2</v>
      </c>
      <c r="M8" t="str">
        <f>IF(ISBLANK(B8)=FALSE,$B$3,IF(ISBLANK(C8)=FALSE,$C$3,IF(ISBLANK(D8)=FALSE,$D$3,IF(ISBLANK(E8)=FALSE,$E$3))))</f>
        <v>ОБУВ</v>
      </c>
      <c r="N8" s="108">
        <f t="shared" si="1"/>
        <v>0</v>
      </c>
    </row>
    <row r="9" spans="1:14" x14ac:dyDescent="0.25">
      <c r="A9">
        <v>123</v>
      </c>
      <c r="J9">
        <f t="shared" si="0"/>
        <v>123</v>
      </c>
      <c r="K9" t="str">
        <f>VLOOKUP(J9,quide!A:B,2,0)</f>
        <v>диЖелезо триоксид, (железа окcид) (в пересчете на железо) (Железо сесквиоксид)</v>
      </c>
      <c r="L9">
        <f>VLOOKUP(J9,quide!A:G,7,0)</f>
        <v>3</v>
      </c>
      <c r="M9" t="b">
        <f t="shared" ref="M9:M72" si="2">IF(ISBLANK(B9)=FALSE,$B$3,IF(ISBLANK(C9)=FALSE,$C$3,IF(ISBLANK(D9)=FALSE,$D$3,IF(ISBLANK(E9)=FALSE,$E$3))))</f>
        <v>0</v>
      </c>
      <c r="N9" s="108" t="b">
        <f t="shared" si="1"/>
        <v>0</v>
      </c>
    </row>
    <row r="10" spans="1:14" x14ac:dyDescent="0.25">
      <c r="B10">
        <v>0</v>
      </c>
      <c r="J10">
        <f t="shared" si="0"/>
        <v>123</v>
      </c>
      <c r="K10" t="str">
        <f>VLOOKUP(J10,quide!A:B,2,0)</f>
        <v>диЖелезо триоксид, (железа окcид) (в пересчете на железо) (Железо сесквиоксид)</v>
      </c>
      <c r="L10">
        <f>VLOOKUP(J10,quide!A:G,7,0)</f>
        <v>3</v>
      </c>
      <c r="M10" t="str">
        <f t="shared" si="2"/>
        <v>ПДКмр</v>
      </c>
      <c r="N10" s="108">
        <f t="shared" si="1"/>
        <v>0</v>
      </c>
    </row>
    <row r="11" spans="1:14" x14ac:dyDescent="0.25">
      <c r="C11">
        <v>0</v>
      </c>
      <c r="J11">
        <f t="shared" si="0"/>
        <v>123</v>
      </c>
      <c r="K11" t="str">
        <f>VLOOKUP(J11,quide!A:B,2,0)</f>
        <v>диЖелезо триоксид, (железа окcид) (в пересчете на железо) (Железо сесквиоксид)</v>
      </c>
      <c r="L11">
        <f>VLOOKUP(J11,quide!A:G,7,0)</f>
        <v>3</v>
      </c>
      <c r="M11" t="str">
        <f t="shared" si="2"/>
        <v>ПДК сг</v>
      </c>
      <c r="N11" s="108">
        <f t="shared" si="1"/>
        <v>0</v>
      </c>
    </row>
    <row r="12" spans="1:14" x14ac:dyDescent="0.25">
      <c r="D12">
        <v>0.04</v>
      </c>
      <c r="J12">
        <f t="shared" si="0"/>
        <v>123</v>
      </c>
      <c r="K12" t="str">
        <f>VLOOKUP(J12,quide!A:B,2,0)</f>
        <v>диЖелезо триоксид, (железа окcид) (в пересчете на железо) (Железо сесквиоксид)</v>
      </c>
      <c r="L12">
        <f>VLOOKUP(J12,quide!A:G,7,0)</f>
        <v>3</v>
      </c>
      <c r="M12" t="str">
        <f t="shared" si="2"/>
        <v>ПДКсс</v>
      </c>
      <c r="N12" s="108">
        <f t="shared" si="1"/>
        <v>0.04</v>
      </c>
    </row>
    <row r="13" spans="1:14" x14ac:dyDescent="0.25">
      <c r="E13">
        <v>0</v>
      </c>
      <c r="J13">
        <f t="shared" si="0"/>
        <v>123</v>
      </c>
      <c r="K13" t="str">
        <f>VLOOKUP(J13,quide!A:B,2,0)</f>
        <v>диЖелезо триоксид, (железа окcид) (в пересчете на железо) (Железо сесквиоксид)</v>
      </c>
      <c r="L13">
        <f>VLOOKUP(J13,quide!A:G,7,0)</f>
        <v>3</v>
      </c>
      <c r="M13" t="str">
        <f t="shared" si="2"/>
        <v>ОБУВ</v>
      </c>
      <c r="N13" s="108">
        <f t="shared" si="1"/>
        <v>0</v>
      </c>
    </row>
    <row r="14" spans="1:14" x14ac:dyDescent="0.25">
      <c r="A14">
        <v>143</v>
      </c>
      <c r="J14">
        <f t="shared" si="0"/>
        <v>143</v>
      </c>
      <c r="K14" t="str">
        <f>VLOOKUP(J14,quide!A:B,2,0)</f>
        <v>Марганец и его соединения/в пересчете на марганец (IV) оксид/</v>
      </c>
      <c r="L14">
        <f>VLOOKUP(J14,quide!A:G,7,0)</f>
        <v>2</v>
      </c>
      <c r="M14" t="b">
        <f t="shared" si="2"/>
        <v>0</v>
      </c>
      <c r="N14" s="108" t="b">
        <f t="shared" si="1"/>
        <v>0</v>
      </c>
    </row>
    <row r="15" spans="1:14" x14ac:dyDescent="0.25">
      <c r="B15">
        <v>0.01</v>
      </c>
      <c r="J15">
        <f t="shared" si="0"/>
        <v>143</v>
      </c>
      <c r="K15" t="str">
        <f>VLOOKUP(J15,quide!A:B,2,0)</f>
        <v>Марганец и его соединения/в пересчете на марганец (IV) оксид/</v>
      </c>
      <c r="L15">
        <f>VLOOKUP(J15,quide!A:G,7,0)</f>
        <v>2</v>
      </c>
      <c r="M15" t="str">
        <f t="shared" si="2"/>
        <v>ПДКмр</v>
      </c>
      <c r="N15" s="108">
        <f t="shared" si="1"/>
        <v>0.01</v>
      </c>
    </row>
    <row r="16" spans="1:14" x14ac:dyDescent="0.25">
      <c r="C16">
        <v>5.0000000000000002E-5</v>
      </c>
      <c r="J16">
        <f t="shared" si="0"/>
        <v>143</v>
      </c>
      <c r="K16" t="str">
        <f>VLOOKUP(J16,quide!A:B,2,0)</f>
        <v>Марганец и его соединения/в пересчете на марганец (IV) оксид/</v>
      </c>
      <c r="L16">
        <f>VLOOKUP(J16,quide!A:G,7,0)</f>
        <v>2</v>
      </c>
      <c r="M16" t="str">
        <f t="shared" si="2"/>
        <v>ПДК сг</v>
      </c>
      <c r="N16" s="108">
        <f t="shared" si="1"/>
        <v>5.0000000000000002E-5</v>
      </c>
    </row>
    <row r="17" spans="1:14" x14ac:dyDescent="0.25">
      <c r="D17">
        <v>1E-3</v>
      </c>
      <c r="J17">
        <f t="shared" si="0"/>
        <v>143</v>
      </c>
      <c r="K17" t="str">
        <f>VLOOKUP(J17,quide!A:B,2,0)</f>
        <v>Марганец и его соединения/в пересчете на марганец (IV) оксид/</v>
      </c>
      <c r="L17">
        <f>VLOOKUP(J17,quide!A:G,7,0)</f>
        <v>2</v>
      </c>
      <c r="M17" t="str">
        <f t="shared" si="2"/>
        <v>ПДКсс</v>
      </c>
      <c r="N17" s="108">
        <f t="shared" si="1"/>
        <v>1E-3</v>
      </c>
    </row>
    <row r="18" spans="1:14" x14ac:dyDescent="0.25">
      <c r="E18">
        <v>0</v>
      </c>
      <c r="J18">
        <f t="shared" si="0"/>
        <v>143</v>
      </c>
      <c r="K18" t="str">
        <f>VLOOKUP(J18,quide!A:B,2,0)</f>
        <v>Марганец и его соединения/в пересчете на марганец (IV) оксид/</v>
      </c>
      <c r="L18">
        <f>VLOOKUP(J18,quide!A:G,7,0)</f>
        <v>2</v>
      </c>
      <c r="M18" t="str">
        <f t="shared" si="2"/>
        <v>ОБУВ</v>
      </c>
      <c r="N18" s="108">
        <f t="shared" si="1"/>
        <v>0</v>
      </c>
    </row>
    <row r="19" spans="1:14" x14ac:dyDescent="0.25">
      <c r="A19">
        <v>301</v>
      </c>
      <c r="J19">
        <f t="shared" si="0"/>
        <v>301</v>
      </c>
      <c r="K19" t="str">
        <f>VLOOKUP(J19,quide!A:B,2,0)</f>
        <v>Азота диоксид (Двуокись азота; пероксид азота)</v>
      </c>
      <c r="L19">
        <f>VLOOKUP(J19,quide!A:G,7,0)</f>
        <v>3</v>
      </c>
      <c r="M19" t="b">
        <f t="shared" si="2"/>
        <v>0</v>
      </c>
      <c r="N19" s="108" t="b">
        <f t="shared" si="1"/>
        <v>0</v>
      </c>
    </row>
    <row r="20" spans="1:14" x14ac:dyDescent="0.25">
      <c r="B20">
        <v>0.2</v>
      </c>
      <c r="J20">
        <f t="shared" si="0"/>
        <v>301</v>
      </c>
      <c r="K20" t="str">
        <f>VLOOKUP(J20,quide!A:B,2,0)</f>
        <v>Азота диоксид (Двуокись азота; пероксид азота)</v>
      </c>
      <c r="L20">
        <f>VLOOKUP(J20,quide!A:G,7,0)</f>
        <v>3</v>
      </c>
      <c r="M20" t="str">
        <f t="shared" si="2"/>
        <v>ПДКмр</v>
      </c>
      <c r="N20" s="108">
        <f t="shared" si="1"/>
        <v>0.2</v>
      </c>
    </row>
    <row r="21" spans="1:14" x14ac:dyDescent="0.25">
      <c r="C21">
        <v>0.04</v>
      </c>
      <c r="J21">
        <f t="shared" si="0"/>
        <v>301</v>
      </c>
      <c r="K21" t="str">
        <f>VLOOKUP(J21,quide!A:B,2,0)</f>
        <v>Азота диоксид (Двуокись азота; пероксид азота)</v>
      </c>
      <c r="L21">
        <f>VLOOKUP(J21,quide!A:G,7,0)</f>
        <v>3</v>
      </c>
      <c r="M21" t="str">
        <f t="shared" si="2"/>
        <v>ПДК сг</v>
      </c>
      <c r="N21" s="108">
        <f t="shared" si="1"/>
        <v>0.04</v>
      </c>
    </row>
    <row r="22" spans="1:14" x14ac:dyDescent="0.25">
      <c r="D22">
        <v>0.1</v>
      </c>
      <c r="J22">
        <f t="shared" si="0"/>
        <v>301</v>
      </c>
      <c r="K22" t="str">
        <f>VLOOKUP(J22,quide!A:B,2,0)</f>
        <v>Азота диоксид (Двуокись азота; пероксид азота)</v>
      </c>
      <c r="L22">
        <f>VLOOKUP(J22,quide!A:G,7,0)</f>
        <v>3</v>
      </c>
      <c r="M22" t="str">
        <f t="shared" si="2"/>
        <v>ПДКсс</v>
      </c>
      <c r="N22" s="108">
        <f t="shared" si="1"/>
        <v>0.1</v>
      </c>
    </row>
    <row r="23" spans="1:14" x14ac:dyDescent="0.25">
      <c r="E23">
        <v>0</v>
      </c>
      <c r="J23">
        <f t="shared" si="0"/>
        <v>301</v>
      </c>
      <c r="K23" t="str">
        <f>VLOOKUP(J23,quide!A:B,2,0)</f>
        <v>Азота диоксид (Двуокись азота; пероксид азота)</v>
      </c>
      <c r="L23">
        <f>VLOOKUP(J23,quide!A:G,7,0)</f>
        <v>3</v>
      </c>
      <c r="M23" t="str">
        <f t="shared" si="2"/>
        <v>ОБУВ</v>
      </c>
      <c r="N23" s="108">
        <f t="shared" si="1"/>
        <v>0</v>
      </c>
    </row>
    <row r="24" spans="1:14" x14ac:dyDescent="0.25">
      <c r="A24">
        <v>303</v>
      </c>
      <c r="J24">
        <f t="shared" si="0"/>
        <v>303</v>
      </c>
      <c r="K24" t="str">
        <f>VLOOKUP(J24,quide!A:B,2,0)</f>
        <v>Аммиак (Азота гидрид)</v>
      </c>
      <c r="L24">
        <f>VLOOKUP(J24,quide!A:G,7,0)</f>
        <v>4</v>
      </c>
      <c r="M24" t="b">
        <f t="shared" si="2"/>
        <v>0</v>
      </c>
      <c r="N24" s="108" t="b">
        <f t="shared" si="1"/>
        <v>0</v>
      </c>
    </row>
    <row r="25" spans="1:14" x14ac:dyDescent="0.25">
      <c r="B25">
        <v>0.2</v>
      </c>
      <c r="J25">
        <f t="shared" si="0"/>
        <v>303</v>
      </c>
      <c r="K25" t="str">
        <f>VLOOKUP(J25,quide!A:B,2,0)</f>
        <v>Аммиак (Азота гидрид)</v>
      </c>
      <c r="L25">
        <f>VLOOKUP(J25,quide!A:G,7,0)</f>
        <v>4</v>
      </c>
      <c r="M25" t="str">
        <f t="shared" si="2"/>
        <v>ПДКмр</v>
      </c>
      <c r="N25" s="108">
        <f t="shared" si="1"/>
        <v>0.2</v>
      </c>
    </row>
    <row r="26" spans="1:14" x14ac:dyDescent="0.25">
      <c r="C26">
        <v>0.04</v>
      </c>
      <c r="J26">
        <f t="shared" si="0"/>
        <v>303</v>
      </c>
      <c r="K26" t="str">
        <f>VLOOKUP(J26,quide!A:B,2,0)</f>
        <v>Аммиак (Азота гидрид)</v>
      </c>
      <c r="L26">
        <f>VLOOKUP(J26,quide!A:G,7,0)</f>
        <v>4</v>
      </c>
      <c r="M26" t="str">
        <f t="shared" si="2"/>
        <v>ПДК сг</v>
      </c>
      <c r="N26" s="108">
        <f t="shared" si="1"/>
        <v>0.04</v>
      </c>
    </row>
    <row r="27" spans="1:14" x14ac:dyDescent="0.25">
      <c r="D27">
        <v>0.1</v>
      </c>
      <c r="J27">
        <f t="shared" si="0"/>
        <v>303</v>
      </c>
      <c r="K27" t="str">
        <f>VLOOKUP(J27,quide!A:B,2,0)</f>
        <v>Аммиак (Азота гидрид)</v>
      </c>
      <c r="L27">
        <f>VLOOKUP(J27,quide!A:G,7,0)</f>
        <v>4</v>
      </c>
      <c r="M27" t="str">
        <f t="shared" si="2"/>
        <v>ПДКсс</v>
      </c>
      <c r="N27" s="108">
        <f t="shared" si="1"/>
        <v>0.1</v>
      </c>
    </row>
    <row r="28" spans="1:14" x14ac:dyDescent="0.25">
      <c r="E28">
        <v>0</v>
      </c>
      <c r="J28">
        <f t="shared" si="0"/>
        <v>303</v>
      </c>
      <c r="K28" t="str">
        <f>VLOOKUP(J28,quide!A:B,2,0)</f>
        <v>Аммиак (Азота гидрид)</v>
      </c>
      <c r="L28">
        <f>VLOOKUP(J28,quide!A:G,7,0)</f>
        <v>4</v>
      </c>
      <c r="M28" t="str">
        <f t="shared" si="2"/>
        <v>ОБУВ</v>
      </c>
      <c r="N28" s="108">
        <f t="shared" si="1"/>
        <v>0</v>
      </c>
    </row>
    <row r="29" spans="1:14" x14ac:dyDescent="0.25">
      <c r="A29">
        <v>304</v>
      </c>
      <c r="J29">
        <f t="shared" si="0"/>
        <v>304</v>
      </c>
      <c r="K29" t="str">
        <f>VLOOKUP(J29,quide!A:B,2,0)</f>
        <v>Азот (II) оксид (Азот монооксид)</v>
      </c>
      <c r="L29">
        <f>VLOOKUP(J29,quide!A:G,7,0)</f>
        <v>3</v>
      </c>
      <c r="M29" t="b">
        <f t="shared" si="2"/>
        <v>0</v>
      </c>
      <c r="N29" s="108" t="b">
        <f t="shared" si="1"/>
        <v>0</v>
      </c>
    </row>
    <row r="30" spans="1:14" x14ac:dyDescent="0.25">
      <c r="B30">
        <v>0.4</v>
      </c>
      <c r="J30">
        <f t="shared" si="0"/>
        <v>304</v>
      </c>
      <c r="K30" t="str">
        <f>VLOOKUP(J30,quide!A:B,2,0)</f>
        <v>Азот (II) оксид (Азот монооксид)</v>
      </c>
      <c r="L30">
        <f>VLOOKUP(J30,quide!A:G,7,0)</f>
        <v>3</v>
      </c>
      <c r="M30" t="str">
        <f t="shared" si="2"/>
        <v>ПДКмр</v>
      </c>
      <c r="N30" s="108">
        <f t="shared" si="1"/>
        <v>0.4</v>
      </c>
    </row>
    <row r="31" spans="1:14" x14ac:dyDescent="0.25">
      <c r="C31">
        <v>0.06</v>
      </c>
      <c r="J31">
        <f t="shared" si="0"/>
        <v>304</v>
      </c>
      <c r="K31" t="str">
        <f>VLOOKUP(J31,quide!A:B,2,0)</f>
        <v>Азот (II) оксид (Азот монооксид)</v>
      </c>
      <c r="L31">
        <f>VLOOKUP(J31,quide!A:G,7,0)</f>
        <v>3</v>
      </c>
      <c r="M31" t="str">
        <f t="shared" si="2"/>
        <v>ПДК сг</v>
      </c>
      <c r="N31" s="108">
        <f t="shared" si="1"/>
        <v>0.06</v>
      </c>
    </row>
    <row r="32" spans="1:14" x14ac:dyDescent="0.25">
      <c r="D32">
        <v>0</v>
      </c>
      <c r="J32">
        <f t="shared" si="0"/>
        <v>304</v>
      </c>
      <c r="K32" t="str">
        <f>VLOOKUP(J32,quide!A:B,2,0)</f>
        <v>Азот (II) оксид (Азот монооксид)</v>
      </c>
      <c r="L32">
        <f>VLOOKUP(J32,quide!A:G,7,0)</f>
        <v>3</v>
      </c>
      <c r="M32" t="str">
        <f t="shared" si="2"/>
        <v>ПДКсс</v>
      </c>
      <c r="N32" s="108">
        <f t="shared" si="1"/>
        <v>0</v>
      </c>
    </row>
    <row r="33" spans="1:14" x14ac:dyDescent="0.25">
      <c r="E33">
        <v>0</v>
      </c>
      <c r="J33">
        <f t="shared" si="0"/>
        <v>304</v>
      </c>
      <c r="K33" t="str">
        <f>VLOOKUP(J33,quide!A:B,2,0)</f>
        <v>Азот (II) оксид (Азот монооксид)</v>
      </c>
      <c r="L33">
        <f>VLOOKUP(J33,quide!A:G,7,0)</f>
        <v>3</v>
      </c>
      <c r="M33" t="str">
        <f t="shared" si="2"/>
        <v>ОБУВ</v>
      </c>
      <c r="N33" s="108">
        <f t="shared" si="1"/>
        <v>0</v>
      </c>
    </row>
    <row r="34" spans="1:14" x14ac:dyDescent="0.25">
      <c r="A34">
        <v>322</v>
      </c>
      <c r="J34">
        <f t="shared" si="0"/>
        <v>322</v>
      </c>
      <c r="K34" t="str">
        <f>VLOOKUP(J34,quide!A:B,2,0)</f>
        <v>Серная кислота (по молекуле H2SO4)</v>
      </c>
      <c r="L34">
        <f>VLOOKUP(J34,quide!A:G,7,0)</f>
        <v>2</v>
      </c>
      <c r="M34" t="b">
        <f t="shared" si="2"/>
        <v>0</v>
      </c>
      <c r="N34" s="108" t="b">
        <f t="shared" si="1"/>
        <v>0</v>
      </c>
    </row>
    <row r="35" spans="1:14" x14ac:dyDescent="0.25">
      <c r="B35">
        <v>0.3</v>
      </c>
      <c r="J35">
        <f t="shared" si="0"/>
        <v>322</v>
      </c>
      <c r="K35" t="str">
        <f>VLOOKUP(J35,quide!A:B,2,0)</f>
        <v>Серная кислота (по молекуле H2SO4)</v>
      </c>
      <c r="L35">
        <f>VLOOKUP(J35,quide!A:G,7,0)</f>
        <v>2</v>
      </c>
      <c r="M35" t="str">
        <f t="shared" si="2"/>
        <v>ПДКмр</v>
      </c>
      <c r="N35" s="108">
        <f t="shared" si="1"/>
        <v>0.3</v>
      </c>
    </row>
    <row r="36" spans="1:14" x14ac:dyDescent="0.25">
      <c r="C36">
        <v>1E-3</v>
      </c>
      <c r="J36">
        <f t="shared" si="0"/>
        <v>322</v>
      </c>
      <c r="K36" t="str">
        <f>VLOOKUP(J36,quide!A:B,2,0)</f>
        <v>Серная кислота (по молекуле H2SO4)</v>
      </c>
      <c r="L36">
        <f>VLOOKUP(J36,quide!A:G,7,0)</f>
        <v>2</v>
      </c>
      <c r="M36" t="str">
        <f t="shared" si="2"/>
        <v>ПДК сг</v>
      </c>
      <c r="N36" s="108">
        <f t="shared" si="1"/>
        <v>1E-3</v>
      </c>
    </row>
    <row r="37" spans="1:14" x14ac:dyDescent="0.25">
      <c r="D37">
        <v>0.1</v>
      </c>
      <c r="J37">
        <f t="shared" si="0"/>
        <v>322</v>
      </c>
      <c r="K37" t="str">
        <f>VLOOKUP(J37,quide!A:B,2,0)</f>
        <v>Серная кислота (по молекуле H2SO4)</v>
      </c>
      <c r="L37">
        <f>VLOOKUP(J37,quide!A:G,7,0)</f>
        <v>2</v>
      </c>
      <c r="M37" t="str">
        <f t="shared" si="2"/>
        <v>ПДКсс</v>
      </c>
      <c r="N37" s="108">
        <f t="shared" si="1"/>
        <v>0.1</v>
      </c>
    </row>
    <row r="38" spans="1:14" x14ac:dyDescent="0.25">
      <c r="E38">
        <v>0</v>
      </c>
      <c r="J38">
        <f t="shared" si="0"/>
        <v>322</v>
      </c>
      <c r="K38" t="str">
        <f>VLOOKUP(J38,quide!A:B,2,0)</f>
        <v>Серная кислота (по молекуле H2SO4)</v>
      </c>
      <c r="L38">
        <f>VLOOKUP(J38,quide!A:G,7,0)</f>
        <v>2</v>
      </c>
      <c r="M38" t="str">
        <f t="shared" si="2"/>
        <v>ОБУВ</v>
      </c>
      <c r="N38" s="108">
        <f t="shared" si="1"/>
        <v>0</v>
      </c>
    </row>
    <row r="39" spans="1:14" x14ac:dyDescent="0.25">
      <c r="A39">
        <v>328</v>
      </c>
      <c r="J39">
        <f t="shared" si="0"/>
        <v>328</v>
      </c>
      <c r="K39" t="str">
        <f>VLOOKUP(J39,quide!A:B,2,0)</f>
        <v>Углерод (Пигмент черный)</v>
      </c>
      <c r="L39">
        <f>VLOOKUP(J39,quide!A:G,7,0)</f>
        <v>3</v>
      </c>
      <c r="M39" t="b">
        <f t="shared" si="2"/>
        <v>0</v>
      </c>
      <c r="N39" s="108" t="b">
        <f t="shared" si="1"/>
        <v>0</v>
      </c>
    </row>
    <row r="40" spans="1:14" x14ac:dyDescent="0.25">
      <c r="B40">
        <v>0.15</v>
      </c>
      <c r="J40">
        <f t="shared" si="0"/>
        <v>328</v>
      </c>
      <c r="K40" t="str">
        <f>VLOOKUP(J40,quide!A:B,2,0)</f>
        <v>Углерод (Пигмент черный)</v>
      </c>
      <c r="L40">
        <f>VLOOKUP(J40,quide!A:G,7,0)</f>
        <v>3</v>
      </c>
      <c r="M40" t="str">
        <f t="shared" si="2"/>
        <v>ПДКмр</v>
      </c>
      <c r="N40" s="108">
        <f t="shared" si="1"/>
        <v>0.15</v>
      </c>
    </row>
    <row r="41" spans="1:14" x14ac:dyDescent="0.25">
      <c r="C41">
        <v>2.5000000000000001E-2</v>
      </c>
      <c r="J41">
        <f t="shared" si="0"/>
        <v>328</v>
      </c>
      <c r="K41" t="str">
        <f>VLOOKUP(J41,quide!A:B,2,0)</f>
        <v>Углерод (Пигмент черный)</v>
      </c>
      <c r="L41">
        <f>VLOOKUP(J41,quide!A:G,7,0)</f>
        <v>3</v>
      </c>
      <c r="M41" t="str">
        <f t="shared" si="2"/>
        <v>ПДК сг</v>
      </c>
      <c r="N41" s="108">
        <f t="shared" si="1"/>
        <v>2.5000000000000001E-2</v>
      </c>
    </row>
    <row r="42" spans="1:14" x14ac:dyDescent="0.25">
      <c r="D42">
        <v>0.05</v>
      </c>
      <c r="J42">
        <f t="shared" si="0"/>
        <v>328</v>
      </c>
      <c r="K42" t="str">
        <f>VLOOKUP(J42,quide!A:B,2,0)</f>
        <v>Углерод (Пигмент черный)</v>
      </c>
      <c r="L42">
        <f>VLOOKUP(J42,quide!A:G,7,0)</f>
        <v>3</v>
      </c>
      <c r="M42" t="str">
        <f t="shared" si="2"/>
        <v>ПДКсс</v>
      </c>
      <c r="N42" s="108">
        <f t="shared" si="1"/>
        <v>0.05</v>
      </c>
    </row>
    <row r="43" spans="1:14" x14ac:dyDescent="0.25">
      <c r="E43">
        <v>0</v>
      </c>
      <c r="J43">
        <f t="shared" si="0"/>
        <v>328</v>
      </c>
      <c r="K43" t="str">
        <f>VLOOKUP(J43,quide!A:B,2,0)</f>
        <v>Углерод (Пигмент черный)</v>
      </c>
      <c r="L43">
        <f>VLOOKUP(J43,quide!A:G,7,0)</f>
        <v>3</v>
      </c>
      <c r="M43" t="str">
        <f t="shared" si="2"/>
        <v>ОБУВ</v>
      </c>
      <c r="N43" s="108">
        <f t="shared" si="1"/>
        <v>0</v>
      </c>
    </row>
    <row r="44" spans="1:14" x14ac:dyDescent="0.25">
      <c r="A44">
        <v>330</v>
      </c>
      <c r="J44">
        <f t="shared" si="0"/>
        <v>330</v>
      </c>
      <c r="K44" t="str">
        <f>VLOOKUP(J44,quide!A:B,2,0)</f>
        <v>Сера диоксид (ангидрид сернистый)</v>
      </c>
      <c r="L44">
        <f>VLOOKUP(J44,quide!A:G,7,0)</f>
        <v>3</v>
      </c>
      <c r="M44" t="b">
        <f t="shared" si="2"/>
        <v>0</v>
      </c>
      <c r="N44" s="108" t="b">
        <f t="shared" si="1"/>
        <v>0</v>
      </c>
    </row>
    <row r="45" spans="1:14" x14ac:dyDescent="0.25">
      <c r="B45">
        <v>0.5</v>
      </c>
      <c r="J45">
        <f t="shared" si="0"/>
        <v>330</v>
      </c>
      <c r="K45" t="str">
        <f>VLOOKUP(J45,quide!A:B,2,0)</f>
        <v>Сера диоксид (ангидрид сернистый)</v>
      </c>
      <c r="L45">
        <f>VLOOKUP(J45,quide!A:G,7,0)</f>
        <v>3</v>
      </c>
      <c r="M45" t="str">
        <f t="shared" si="2"/>
        <v>ПДКмр</v>
      </c>
      <c r="N45" s="108">
        <f t="shared" si="1"/>
        <v>0.5</v>
      </c>
    </row>
    <row r="46" spans="1:14" x14ac:dyDescent="0.25">
      <c r="C46">
        <v>0</v>
      </c>
      <c r="J46">
        <f t="shared" si="0"/>
        <v>330</v>
      </c>
      <c r="K46" t="str">
        <f>VLOOKUP(J46,quide!A:B,2,0)</f>
        <v>Сера диоксид (ангидрид сернистый)</v>
      </c>
      <c r="L46">
        <f>VLOOKUP(J46,quide!A:G,7,0)</f>
        <v>3</v>
      </c>
      <c r="M46" t="str">
        <f t="shared" si="2"/>
        <v>ПДК сг</v>
      </c>
      <c r="N46" s="108">
        <f t="shared" si="1"/>
        <v>0</v>
      </c>
    </row>
    <row r="47" spans="1:14" x14ac:dyDescent="0.25">
      <c r="D47">
        <v>0.05</v>
      </c>
      <c r="J47">
        <f t="shared" si="0"/>
        <v>330</v>
      </c>
      <c r="K47" t="str">
        <f>VLOOKUP(J47,quide!A:B,2,0)</f>
        <v>Сера диоксид (ангидрид сернистый)</v>
      </c>
      <c r="L47">
        <f>VLOOKUP(J47,quide!A:G,7,0)</f>
        <v>3</v>
      </c>
      <c r="M47" t="str">
        <f t="shared" si="2"/>
        <v>ПДКсс</v>
      </c>
      <c r="N47" s="108">
        <f t="shared" si="1"/>
        <v>0.05</v>
      </c>
    </row>
    <row r="48" spans="1:14" x14ac:dyDescent="0.25">
      <c r="E48">
        <v>0</v>
      </c>
      <c r="J48">
        <f t="shared" si="0"/>
        <v>330</v>
      </c>
      <c r="K48" t="str">
        <f>VLOOKUP(J48,quide!A:B,2,0)</f>
        <v>Сера диоксид (ангидрид сернистый)</v>
      </c>
      <c r="L48">
        <f>VLOOKUP(J48,quide!A:G,7,0)</f>
        <v>3</v>
      </c>
      <c r="M48" t="str">
        <f t="shared" si="2"/>
        <v>ОБУВ</v>
      </c>
      <c r="N48" s="108">
        <f t="shared" si="1"/>
        <v>0</v>
      </c>
    </row>
    <row r="49" spans="1:14" x14ac:dyDescent="0.25">
      <c r="A49">
        <v>333</v>
      </c>
      <c r="J49">
        <f t="shared" si="0"/>
        <v>333</v>
      </c>
      <c r="K49" t="str">
        <f>VLOOKUP(J49,quide!A:B,2,0)</f>
        <v xml:space="preserve"> 
Дигидросульфид (Водород сернистый, дигидросульфид, гидросульфид)</v>
      </c>
      <c r="L49">
        <f>VLOOKUP(J49,quide!A:G,7,0)</f>
        <v>2</v>
      </c>
      <c r="M49" t="b">
        <f t="shared" si="2"/>
        <v>0</v>
      </c>
      <c r="N49" s="108" t="b">
        <f t="shared" si="1"/>
        <v>0</v>
      </c>
    </row>
    <row r="50" spans="1:14" x14ac:dyDescent="0.25">
      <c r="B50">
        <v>8.0000000000000002E-3</v>
      </c>
      <c r="J50">
        <f t="shared" si="0"/>
        <v>333</v>
      </c>
      <c r="K50" t="str">
        <f>VLOOKUP(J50,quide!A:B,2,0)</f>
        <v xml:space="preserve"> 
Дигидросульфид (Водород сернистый, дигидросульфид, гидросульфид)</v>
      </c>
      <c r="L50">
        <f>VLOOKUP(J50,quide!A:G,7,0)</f>
        <v>2</v>
      </c>
      <c r="M50" t="str">
        <f t="shared" si="2"/>
        <v>ПДКмр</v>
      </c>
      <c r="N50" s="108">
        <f t="shared" si="1"/>
        <v>8.0000000000000002E-3</v>
      </c>
    </row>
    <row r="51" spans="1:14" x14ac:dyDescent="0.25">
      <c r="C51">
        <v>2E-3</v>
      </c>
      <c r="J51">
        <f t="shared" si="0"/>
        <v>333</v>
      </c>
      <c r="K51" t="str">
        <f>VLOOKUP(J51,quide!A:B,2,0)</f>
        <v xml:space="preserve"> 
Дигидросульфид (Водород сернистый, дигидросульфид, гидросульфид)</v>
      </c>
      <c r="L51">
        <f>VLOOKUP(J51,quide!A:G,7,0)</f>
        <v>2</v>
      </c>
      <c r="M51" t="str">
        <f t="shared" si="2"/>
        <v>ПДК сг</v>
      </c>
      <c r="N51" s="108">
        <f t="shared" si="1"/>
        <v>2E-3</v>
      </c>
    </row>
    <row r="52" spans="1:14" x14ac:dyDescent="0.25">
      <c r="D52">
        <v>0</v>
      </c>
      <c r="J52">
        <f t="shared" si="0"/>
        <v>333</v>
      </c>
      <c r="K52" t="str">
        <f>VLOOKUP(J52,quide!A:B,2,0)</f>
        <v xml:space="preserve"> 
Дигидросульфид (Водород сернистый, дигидросульфид, гидросульфид)</v>
      </c>
      <c r="L52">
        <f>VLOOKUP(J52,quide!A:G,7,0)</f>
        <v>2</v>
      </c>
      <c r="M52" t="str">
        <f t="shared" si="2"/>
        <v>ПДКсс</v>
      </c>
      <c r="N52" s="108">
        <f t="shared" si="1"/>
        <v>0</v>
      </c>
    </row>
    <row r="53" spans="1:14" x14ac:dyDescent="0.25">
      <c r="E53">
        <v>0</v>
      </c>
      <c r="J53">
        <f t="shared" si="0"/>
        <v>333</v>
      </c>
      <c r="K53" t="str">
        <f>VLOOKUP(J53,quide!A:B,2,0)</f>
        <v xml:space="preserve"> 
Дигидросульфид (Водород сернистый, дигидросульфид, гидросульфид)</v>
      </c>
      <c r="L53">
        <f>VLOOKUP(J53,quide!A:G,7,0)</f>
        <v>2</v>
      </c>
      <c r="M53" t="str">
        <f t="shared" si="2"/>
        <v>ОБУВ</v>
      </c>
      <c r="N53" s="108">
        <f t="shared" si="1"/>
        <v>0</v>
      </c>
    </row>
    <row r="54" spans="1:14" x14ac:dyDescent="0.25">
      <c r="A54">
        <v>337</v>
      </c>
      <c r="J54">
        <f t="shared" si="0"/>
        <v>337</v>
      </c>
      <c r="K54" t="str">
        <f>VLOOKUP(J54,quide!A:B,2,0)</f>
        <v>Углерода оксид (Углерод окись; углерод моноокись; угарный газ)</v>
      </c>
      <c r="L54">
        <f>VLOOKUP(J54,quide!A:G,7,0)</f>
        <v>4</v>
      </c>
      <c r="M54" t="b">
        <f t="shared" si="2"/>
        <v>0</v>
      </c>
      <c r="N54" s="108" t="b">
        <f t="shared" si="1"/>
        <v>0</v>
      </c>
    </row>
    <row r="55" spans="1:14" x14ac:dyDescent="0.25">
      <c r="B55">
        <v>5</v>
      </c>
      <c r="J55">
        <f t="shared" si="0"/>
        <v>337</v>
      </c>
      <c r="K55" t="str">
        <f>VLOOKUP(J55,quide!A:B,2,0)</f>
        <v>Углерода оксид (Углерод окись; углерод моноокись; угарный газ)</v>
      </c>
      <c r="L55">
        <f>VLOOKUP(J55,quide!A:G,7,0)</f>
        <v>4</v>
      </c>
      <c r="M55" t="str">
        <f t="shared" si="2"/>
        <v>ПДКмр</v>
      </c>
      <c r="N55" s="108">
        <f t="shared" si="1"/>
        <v>5</v>
      </c>
    </row>
    <row r="56" spans="1:14" x14ac:dyDescent="0.25">
      <c r="C56">
        <v>3</v>
      </c>
      <c r="J56">
        <f t="shared" si="0"/>
        <v>337</v>
      </c>
      <c r="K56" t="str">
        <f>VLOOKUP(J56,quide!A:B,2,0)</f>
        <v>Углерода оксид (Углерод окись; углерод моноокись; угарный газ)</v>
      </c>
      <c r="L56">
        <f>VLOOKUP(J56,quide!A:G,7,0)</f>
        <v>4</v>
      </c>
      <c r="M56" t="str">
        <f t="shared" si="2"/>
        <v>ПДК сг</v>
      </c>
      <c r="N56" s="108">
        <f t="shared" si="1"/>
        <v>3</v>
      </c>
    </row>
    <row r="57" spans="1:14" x14ac:dyDescent="0.25">
      <c r="D57">
        <v>3</v>
      </c>
      <c r="J57">
        <f t="shared" si="0"/>
        <v>337</v>
      </c>
      <c r="K57" t="str">
        <f>VLOOKUP(J57,quide!A:B,2,0)</f>
        <v>Углерода оксид (Углерод окись; углерод моноокись; угарный газ)</v>
      </c>
      <c r="L57">
        <f>VLOOKUP(J57,quide!A:G,7,0)</f>
        <v>4</v>
      </c>
      <c r="M57" t="str">
        <f t="shared" si="2"/>
        <v>ПДКсс</v>
      </c>
      <c r="N57" s="108">
        <f t="shared" si="1"/>
        <v>3</v>
      </c>
    </row>
    <row r="58" spans="1:14" x14ac:dyDescent="0.25">
      <c r="E58">
        <v>0</v>
      </c>
      <c r="J58">
        <f t="shared" si="0"/>
        <v>337</v>
      </c>
      <c r="K58" t="str">
        <f>VLOOKUP(J58,quide!A:B,2,0)</f>
        <v>Углерода оксид (Углерод окись; углерод моноокись; угарный газ)</v>
      </c>
      <c r="L58">
        <f>VLOOKUP(J58,quide!A:G,7,0)</f>
        <v>4</v>
      </c>
      <c r="M58" t="str">
        <f t="shared" si="2"/>
        <v>ОБУВ</v>
      </c>
      <c r="N58" s="108">
        <f t="shared" si="1"/>
        <v>0</v>
      </c>
    </row>
    <row r="59" spans="1:14" x14ac:dyDescent="0.25">
      <c r="A59">
        <v>342</v>
      </c>
      <c r="J59">
        <f t="shared" si="0"/>
        <v>342</v>
      </c>
      <c r="K59" t="str">
        <f>VLOOKUP(J59,quide!A:B,2,0)</f>
        <v xml:space="preserve">Фтористые газообразные соединения (в пересчете на фтор): - Гидрофторид (Водород фторид; фтороводород)
</v>
      </c>
      <c r="L59">
        <f>VLOOKUP(J59,quide!A:G,7,0)</f>
        <v>2</v>
      </c>
      <c r="M59" t="b">
        <f t="shared" si="2"/>
        <v>0</v>
      </c>
      <c r="N59" s="108" t="b">
        <f t="shared" si="1"/>
        <v>0</v>
      </c>
    </row>
    <row r="60" spans="1:14" x14ac:dyDescent="0.25">
      <c r="B60">
        <v>0.02</v>
      </c>
      <c r="J60">
        <f t="shared" si="0"/>
        <v>342</v>
      </c>
      <c r="K60" t="str">
        <f>VLOOKUP(J60,quide!A:B,2,0)</f>
        <v xml:space="preserve">Фтористые газообразные соединения (в пересчете на фтор): - Гидрофторид (Водород фторид; фтороводород)
</v>
      </c>
      <c r="L60">
        <f>VLOOKUP(J60,quide!A:G,7,0)</f>
        <v>2</v>
      </c>
      <c r="M60" t="str">
        <f t="shared" si="2"/>
        <v>ПДКмр</v>
      </c>
      <c r="N60" s="108">
        <f t="shared" si="1"/>
        <v>0.02</v>
      </c>
    </row>
    <row r="61" spans="1:14" x14ac:dyDescent="0.25">
      <c r="C61">
        <v>5.0000000000000001E-3</v>
      </c>
      <c r="J61">
        <f t="shared" si="0"/>
        <v>342</v>
      </c>
      <c r="K61" t="str">
        <f>VLOOKUP(J61,quide!A:B,2,0)</f>
        <v xml:space="preserve">Фтористые газообразные соединения (в пересчете на фтор): - Гидрофторид (Водород фторид; фтороводород)
</v>
      </c>
      <c r="L61">
        <f>VLOOKUP(J61,quide!A:G,7,0)</f>
        <v>2</v>
      </c>
      <c r="M61" t="str">
        <f t="shared" si="2"/>
        <v>ПДК сг</v>
      </c>
      <c r="N61" s="108">
        <f t="shared" si="1"/>
        <v>5.0000000000000001E-3</v>
      </c>
    </row>
    <row r="62" spans="1:14" x14ac:dyDescent="0.25">
      <c r="D62">
        <v>1.4E-2</v>
      </c>
      <c r="J62">
        <f t="shared" si="0"/>
        <v>342</v>
      </c>
      <c r="K62" t="str">
        <f>VLOOKUP(J62,quide!A:B,2,0)</f>
        <v xml:space="preserve">Фтористые газообразные соединения (в пересчете на фтор): - Гидрофторид (Водород фторид; фтороводород)
</v>
      </c>
      <c r="L62">
        <f>VLOOKUP(J62,quide!A:G,7,0)</f>
        <v>2</v>
      </c>
      <c r="M62" t="str">
        <f t="shared" si="2"/>
        <v>ПДКсс</v>
      </c>
      <c r="N62" s="108">
        <f t="shared" si="1"/>
        <v>1.4E-2</v>
      </c>
    </row>
    <row r="63" spans="1:14" x14ac:dyDescent="0.25">
      <c r="E63">
        <v>0</v>
      </c>
      <c r="J63">
        <f t="shared" si="0"/>
        <v>342</v>
      </c>
      <c r="K63" t="str">
        <f>VLOOKUP(J63,quide!A:B,2,0)</f>
        <v xml:space="preserve">Фтористые газообразные соединения (в пересчете на фтор): - Гидрофторид (Водород фторид; фтороводород)
</v>
      </c>
      <c r="L63">
        <f>VLOOKUP(J63,quide!A:G,7,0)</f>
        <v>2</v>
      </c>
      <c r="M63" t="str">
        <f t="shared" si="2"/>
        <v>ОБУВ</v>
      </c>
      <c r="N63" s="108">
        <f t="shared" si="1"/>
        <v>0</v>
      </c>
    </row>
    <row r="64" spans="1:14" x14ac:dyDescent="0.25">
      <c r="A64">
        <v>344</v>
      </c>
      <c r="J64">
        <f t="shared" si="0"/>
        <v>344</v>
      </c>
      <c r="K64" t="str">
        <f>VLOOKUP(J64,quide!A:B,2,0)</f>
        <v>Фториды неорганические плохо растворимые - (алюминия фторид, кальция фторид, натрия гексафторалюминат)</v>
      </c>
      <c r="L64">
        <f>VLOOKUP(J64,quide!A:G,7,0)</f>
        <v>2</v>
      </c>
      <c r="M64" t="b">
        <f t="shared" si="2"/>
        <v>0</v>
      </c>
      <c r="N64" s="108" t="b">
        <f t="shared" si="1"/>
        <v>0</v>
      </c>
    </row>
    <row r="65" spans="1:14" x14ac:dyDescent="0.25">
      <c r="B65">
        <v>0.2</v>
      </c>
      <c r="J65">
        <f t="shared" si="0"/>
        <v>344</v>
      </c>
      <c r="K65" t="str">
        <f>VLOOKUP(J65,quide!A:B,2,0)</f>
        <v>Фториды неорганические плохо растворимые - (алюминия фторид, кальция фторид, натрия гексафторалюминат)</v>
      </c>
      <c r="L65">
        <f>VLOOKUP(J65,quide!A:G,7,0)</f>
        <v>2</v>
      </c>
      <c r="M65" t="str">
        <f t="shared" si="2"/>
        <v>ПДКмр</v>
      </c>
      <c r="N65" s="108">
        <f t="shared" si="1"/>
        <v>0.2</v>
      </c>
    </row>
    <row r="66" spans="1:14" x14ac:dyDescent="0.25">
      <c r="C66">
        <v>0</v>
      </c>
      <c r="J66">
        <f t="shared" si="0"/>
        <v>344</v>
      </c>
      <c r="K66" t="str">
        <f>VLOOKUP(J66,quide!A:B,2,0)</f>
        <v>Фториды неорганические плохо растворимые - (алюминия фторид, кальция фторид, натрия гексафторалюминат)</v>
      </c>
      <c r="L66">
        <f>VLOOKUP(J66,quide!A:G,7,0)</f>
        <v>2</v>
      </c>
      <c r="M66" t="str">
        <f t="shared" si="2"/>
        <v>ПДК сг</v>
      </c>
      <c r="N66" s="108">
        <f t="shared" si="1"/>
        <v>0</v>
      </c>
    </row>
    <row r="67" spans="1:14" x14ac:dyDescent="0.25">
      <c r="D67">
        <v>0.03</v>
      </c>
      <c r="J67">
        <f t="shared" si="0"/>
        <v>344</v>
      </c>
      <c r="K67" t="str">
        <f>VLOOKUP(J67,quide!A:B,2,0)</f>
        <v>Фториды неорганические плохо растворимые - (алюминия фторид, кальция фторид, натрия гексафторалюминат)</v>
      </c>
      <c r="L67">
        <f>VLOOKUP(J67,quide!A:G,7,0)</f>
        <v>2</v>
      </c>
      <c r="M67" t="str">
        <f t="shared" si="2"/>
        <v>ПДКсс</v>
      </c>
      <c r="N67" s="108">
        <f t="shared" si="1"/>
        <v>0.03</v>
      </c>
    </row>
    <row r="68" spans="1:14" x14ac:dyDescent="0.25">
      <c r="E68">
        <v>0</v>
      </c>
      <c r="J68">
        <f t="shared" si="0"/>
        <v>344</v>
      </c>
      <c r="K68" t="str">
        <f>VLOOKUP(J68,quide!A:B,2,0)</f>
        <v>Фториды неорганические плохо растворимые - (алюминия фторид, кальция фторид, натрия гексафторалюминат)</v>
      </c>
      <c r="L68">
        <f>VLOOKUP(J68,quide!A:G,7,0)</f>
        <v>2</v>
      </c>
      <c r="M68" t="str">
        <f t="shared" si="2"/>
        <v>ОБУВ</v>
      </c>
      <c r="N68" s="108">
        <f t="shared" si="1"/>
        <v>0</v>
      </c>
    </row>
    <row r="69" spans="1:14" x14ac:dyDescent="0.25">
      <c r="A69">
        <v>410</v>
      </c>
      <c r="J69">
        <f t="shared" ref="J69:J132" si="3">IF(ISBLANK(A69)=FALSE,A69,J68)</f>
        <v>410</v>
      </c>
      <c r="K69" t="str">
        <f>VLOOKUP(J69,quide!A:B,2,0)</f>
        <v>Метан</v>
      </c>
      <c r="L69">
        <f>VLOOKUP(J69,quide!A:G,7,0)</f>
        <v>0</v>
      </c>
      <c r="M69" t="b">
        <f t="shared" si="2"/>
        <v>0</v>
      </c>
      <c r="N69" s="108" t="b">
        <f t="shared" ref="N69:N132" si="4">IF(ISBLANK(B69)=FALSE,B69,IF(ISBLANK(C69)=FALSE,C69,IF(ISBLANK(D69)=FALSE,D69,IF(ISBLANK(E69)=FALSE,E69))))</f>
        <v>0</v>
      </c>
    </row>
    <row r="70" spans="1:14" x14ac:dyDescent="0.25">
      <c r="B70">
        <v>0</v>
      </c>
      <c r="J70">
        <f t="shared" si="3"/>
        <v>410</v>
      </c>
      <c r="K70" t="str">
        <f>VLOOKUP(J70,quide!A:B,2,0)</f>
        <v>Метан</v>
      </c>
      <c r="L70">
        <f>VLOOKUP(J70,quide!A:G,7,0)</f>
        <v>0</v>
      </c>
      <c r="M70" t="str">
        <f t="shared" si="2"/>
        <v>ПДКмр</v>
      </c>
      <c r="N70" s="108">
        <f t="shared" si="4"/>
        <v>0</v>
      </c>
    </row>
    <row r="71" spans="1:14" x14ac:dyDescent="0.25">
      <c r="C71" t="s">
        <v>275</v>
      </c>
      <c r="J71">
        <f t="shared" si="3"/>
        <v>410</v>
      </c>
      <c r="K71" t="str">
        <f>VLOOKUP(J71,quide!A:B,2,0)</f>
        <v>Метан</v>
      </c>
      <c r="L71">
        <f>VLOOKUP(J71,quide!A:G,7,0)</f>
        <v>0</v>
      </c>
      <c r="M71" t="str">
        <f t="shared" si="2"/>
        <v>ПДК сг</v>
      </c>
      <c r="N71" s="108" t="str">
        <f t="shared" si="4"/>
        <v>(пусто)</v>
      </c>
    </row>
    <row r="72" spans="1:14" x14ac:dyDescent="0.25">
      <c r="D72">
        <v>0</v>
      </c>
      <c r="J72">
        <f t="shared" si="3"/>
        <v>410</v>
      </c>
      <c r="K72" t="str">
        <f>VLOOKUP(J72,quide!A:B,2,0)</f>
        <v>Метан</v>
      </c>
      <c r="L72">
        <f>VLOOKUP(J72,quide!A:G,7,0)</f>
        <v>0</v>
      </c>
      <c r="M72" t="str">
        <f t="shared" si="2"/>
        <v>ПДКсс</v>
      </c>
      <c r="N72" s="108">
        <f t="shared" si="4"/>
        <v>0</v>
      </c>
    </row>
    <row r="73" spans="1:14" x14ac:dyDescent="0.25">
      <c r="E73">
        <v>50</v>
      </c>
      <c r="J73">
        <f t="shared" si="3"/>
        <v>410</v>
      </c>
      <c r="K73" t="str">
        <f>VLOOKUP(J73,quide!A:B,2,0)</f>
        <v>Метан</v>
      </c>
      <c r="L73">
        <f>VLOOKUP(J73,quide!A:G,7,0)</f>
        <v>0</v>
      </c>
      <c r="M73" t="str">
        <f t="shared" ref="M73:M136" si="5">IF(ISBLANK(B73)=FALSE,$B$3,IF(ISBLANK(C73)=FALSE,$C$3,IF(ISBLANK(D73)=FALSE,$D$3,IF(ISBLANK(E73)=FALSE,$E$3))))</f>
        <v>ОБУВ</v>
      </c>
      <c r="N73" s="108">
        <f t="shared" si="4"/>
        <v>50</v>
      </c>
    </row>
    <row r="74" spans="1:14" x14ac:dyDescent="0.25">
      <c r="A74">
        <v>415</v>
      </c>
      <c r="J74">
        <f t="shared" si="3"/>
        <v>415</v>
      </c>
      <c r="K74" t="str">
        <f>VLOOKUP(J74,quide!A:B,2,0)</f>
        <v>Смесь предельных углеводородов C1H4-C5H12</v>
      </c>
      <c r="L74">
        <f>VLOOKUP(J74,quide!A:G,7,0)</f>
        <v>4</v>
      </c>
      <c r="M74" t="b">
        <f t="shared" si="5"/>
        <v>0</v>
      </c>
      <c r="N74" s="108" t="b">
        <f t="shared" si="4"/>
        <v>0</v>
      </c>
    </row>
    <row r="75" spans="1:14" x14ac:dyDescent="0.25">
      <c r="B75">
        <v>200</v>
      </c>
      <c r="J75">
        <f t="shared" si="3"/>
        <v>415</v>
      </c>
      <c r="K75" t="str">
        <f>VLOOKUP(J75,quide!A:B,2,0)</f>
        <v>Смесь предельных углеводородов C1H4-C5H12</v>
      </c>
      <c r="L75">
        <f>VLOOKUP(J75,quide!A:G,7,0)</f>
        <v>4</v>
      </c>
      <c r="M75" t="str">
        <f t="shared" si="5"/>
        <v>ПДКмр</v>
      </c>
      <c r="N75" s="108">
        <f t="shared" si="4"/>
        <v>200</v>
      </c>
    </row>
    <row r="76" spans="1:14" x14ac:dyDescent="0.25">
      <c r="C76">
        <v>0</v>
      </c>
      <c r="J76">
        <f t="shared" si="3"/>
        <v>415</v>
      </c>
      <c r="K76" t="str">
        <f>VLOOKUP(J76,quide!A:B,2,0)</f>
        <v>Смесь предельных углеводородов C1H4-C5H12</v>
      </c>
      <c r="L76">
        <f>VLOOKUP(J76,quide!A:G,7,0)</f>
        <v>4</v>
      </c>
      <c r="M76" t="str">
        <f t="shared" si="5"/>
        <v>ПДК сг</v>
      </c>
      <c r="N76" s="108">
        <f t="shared" si="4"/>
        <v>0</v>
      </c>
    </row>
    <row r="77" spans="1:14" x14ac:dyDescent="0.25">
      <c r="D77">
        <v>50</v>
      </c>
      <c r="J77">
        <f t="shared" si="3"/>
        <v>415</v>
      </c>
      <c r="K77" t="str">
        <f>VLOOKUP(J77,quide!A:B,2,0)</f>
        <v>Смесь предельных углеводородов C1H4-C5H12</v>
      </c>
      <c r="L77">
        <f>VLOOKUP(J77,quide!A:G,7,0)</f>
        <v>4</v>
      </c>
      <c r="M77" t="str">
        <f t="shared" si="5"/>
        <v>ПДКсс</v>
      </c>
      <c r="N77" s="108">
        <f t="shared" si="4"/>
        <v>50</v>
      </c>
    </row>
    <row r="78" spans="1:14" x14ac:dyDescent="0.25">
      <c r="E78">
        <v>0</v>
      </c>
      <c r="J78">
        <f t="shared" si="3"/>
        <v>415</v>
      </c>
      <c r="K78" t="str">
        <f>VLOOKUP(J78,quide!A:B,2,0)</f>
        <v>Смесь предельных углеводородов C1H4-C5H12</v>
      </c>
      <c r="L78">
        <f>VLOOKUP(J78,quide!A:G,7,0)</f>
        <v>4</v>
      </c>
      <c r="M78" t="str">
        <f t="shared" si="5"/>
        <v>ОБУВ</v>
      </c>
      <c r="N78" s="108">
        <f t="shared" si="4"/>
        <v>0</v>
      </c>
    </row>
    <row r="79" spans="1:14" x14ac:dyDescent="0.25">
      <c r="A79">
        <v>416</v>
      </c>
      <c r="J79">
        <f t="shared" si="3"/>
        <v>416</v>
      </c>
      <c r="K79" t="str">
        <f>VLOOKUP(J79,quide!A:B,2,0)</f>
        <v>Смесь предельных углеводородов C6H14-C10H22</v>
      </c>
      <c r="L79">
        <f>VLOOKUP(J79,quide!A:G,7,0)</f>
        <v>3</v>
      </c>
      <c r="M79" t="b">
        <f t="shared" si="5"/>
        <v>0</v>
      </c>
      <c r="N79" s="108" t="b">
        <f t="shared" si="4"/>
        <v>0</v>
      </c>
    </row>
    <row r="80" spans="1:14" x14ac:dyDescent="0.25">
      <c r="B80">
        <v>50</v>
      </c>
      <c r="J80">
        <f t="shared" si="3"/>
        <v>416</v>
      </c>
      <c r="K80" t="str">
        <f>VLOOKUP(J80,quide!A:B,2,0)</f>
        <v>Смесь предельных углеводородов C6H14-C10H22</v>
      </c>
      <c r="L80">
        <f>VLOOKUP(J80,quide!A:G,7,0)</f>
        <v>3</v>
      </c>
      <c r="M80" t="str">
        <f t="shared" si="5"/>
        <v>ПДКмр</v>
      </c>
      <c r="N80" s="108">
        <f t="shared" si="4"/>
        <v>50</v>
      </c>
    </row>
    <row r="81" spans="1:14" x14ac:dyDescent="0.25">
      <c r="C81">
        <v>0</v>
      </c>
      <c r="J81">
        <f t="shared" si="3"/>
        <v>416</v>
      </c>
      <c r="K81" t="str">
        <f>VLOOKUP(J81,quide!A:B,2,0)</f>
        <v>Смесь предельных углеводородов C6H14-C10H22</v>
      </c>
      <c r="L81">
        <f>VLOOKUP(J81,quide!A:G,7,0)</f>
        <v>3</v>
      </c>
      <c r="M81" t="str">
        <f t="shared" si="5"/>
        <v>ПДК сг</v>
      </c>
      <c r="N81" s="108">
        <f t="shared" si="4"/>
        <v>0</v>
      </c>
    </row>
    <row r="82" spans="1:14" x14ac:dyDescent="0.25">
      <c r="D82">
        <v>5</v>
      </c>
      <c r="J82">
        <f t="shared" si="3"/>
        <v>416</v>
      </c>
      <c r="K82" t="str">
        <f>VLOOKUP(J82,quide!A:B,2,0)</f>
        <v>Смесь предельных углеводородов C6H14-C10H22</v>
      </c>
      <c r="L82">
        <f>VLOOKUP(J82,quide!A:G,7,0)</f>
        <v>3</v>
      </c>
      <c r="M82" t="str">
        <f t="shared" si="5"/>
        <v>ПДКсс</v>
      </c>
      <c r="N82" s="108">
        <f t="shared" si="4"/>
        <v>5</v>
      </c>
    </row>
    <row r="83" spans="1:14" x14ac:dyDescent="0.25">
      <c r="E83">
        <v>0</v>
      </c>
      <c r="J83">
        <f t="shared" si="3"/>
        <v>416</v>
      </c>
      <c r="K83" t="str">
        <f>VLOOKUP(J83,quide!A:B,2,0)</f>
        <v>Смесь предельных углеводородов C6H14-C10H22</v>
      </c>
      <c r="L83">
        <f>VLOOKUP(J83,quide!A:G,7,0)</f>
        <v>3</v>
      </c>
      <c r="M83" t="str">
        <f t="shared" si="5"/>
        <v>ОБУВ</v>
      </c>
      <c r="N83" s="108">
        <f t="shared" si="4"/>
        <v>0</v>
      </c>
    </row>
    <row r="84" spans="1:14" x14ac:dyDescent="0.25">
      <c r="A84">
        <v>501</v>
      </c>
      <c r="J84">
        <f t="shared" si="3"/>
        <v>501</v>
      </c>
      <c r="K84" t="str">
        <f>VLOOKUP(J84,quide!A:B,2,0)</f>
        <v>Пентилены (амилены - смесь изомеров) (альфа-n-Амилен; пропилэтилен)</v>
      </c>
      <c r="L84">
        <f>VLOOKUP(J84,quide!A:G,7,0)</f>
        <v>4</v>
      </c>
      <c r="M84" t="b">
        <f t="shared" si="5"/>
        <v>0</v>
      </c>
      <c r="N84" s="108" t="b">
        <f t="shared" si="4"/>
        <v>0</v>
      </c>
    </row>
    <row r="85" spans="1:14" x14ac:dyDescent="0.25">
      <c r="B85">
        <v>1.5</v>
      </c>
      <c r="J85">
        <f t="shared" si="3"/>
        <v>501</v>
      </c>
      <c r="K85" t="str">
        <f>VLOOKUP(J85,quide!A:B,2,0)</f>
        <v>Пентилены (амилены - смесь изомеров) (альфа-n-Амилен; пропилэтилен)</v>
      </c>
      <c r="L85">
        <f>VLOOKUP(J85,quide!A:G,7,0)</f>
        <v>4</v>
      </c>
      <c r="M85" t="str">
        <f t="shared" si="5"/>
        <v>ПДКмр</v>
      </c>
      <c r="N85" s="108">
        <f t="shared" si="4"/>
        <v>1.5</v>
      </c>
    </row>
    <row r="86" spans="1:14" x14ac:dyDescent="0.25">
      <c r="C86">
        <v>0</v>
      </c>
      <c r="J86">
        <f t="shared" si="3"/>
        <v>501</v>
      </c>
      <c r="K86" t="str">
        <f>VLOOKUP(J86,quide!A:B,2,0)</f>
        <v>Пентилены (амилены - смесь изомеров) (альфа-n-Амилен; пропилэтилен)</v>
      </c>
      <c r="L86">
        <f>VLOOKUP(J86,quide!A:G,7,0)</f>
        <v>4</v>
      </c>
      <c r="M86" t="str">
        <f t="shared" si="5"/>
        <v>ПДК сг</v>
      </c>
      <c r="N86" s="108">
        <f t="shared" si="4"/>
        <v>0</v>
      </c>
    </row>
    <row r="87" spans="1:14" x14ac:dyDescent="0.25">
      <c r="D87">
        <v>0</v>
      </c>
      <c r="J87">
        <f t="shared" si="3"/>
        <v>501</v>
      </c>
      <c r="K87" t="str">
        <f>VLOOKUP(J87,quide!A:B,2,0)</f>
        <v>Пентилены (амилены - смесь изомеров) (альфа-n-Амилен; пропилэтилен)</v>
      </c>
      <c r="L87">
        <f>VLOOKUP(J87,quide!A:G,7,0)</f>
        <v>4</v>
      </c>
      <c r="M87" t="str">
        <f t="shared" si="5"/>
        <v>ПДКсс</v>
      </c>
      <c r="N87" s="108">
        <f t="shared" si="4"/>
        <v>0</v>
      </c>
    </row>
    <row r="88" spans="1:14" x14ac:dyDescent="0.25">
      <c r="E88">
        <v>0</v>
      </c>
      <c r="J88">
        <f t="shared" si="3"/>
        <v>501</v>
      </c>
      <c r="K88" t="str">
        <f>VLOOKUP(J88,quide!A:B,2,0)</f>
        <v>Пентилены (амилены - смесь изомеров) (альфа-n-Амилен; пропилэтилен)</v>
      </c>
      <c r="L88">
        <f>VLOOKUP(J88,quide!A:G,7,0)</f>
        <v>4</v>
      </c>
      <c r="M88" t="str">
        <f t="shared" si="5"/>
        <v>ОБУВ</v>
      </c>
      <c r="N88" s="108">
        <f t="shared" si="4"/>
        <v>0</v>
      </c>
    </row>
    <row r="89" spans="1:14" x14ac:dyDescent="0.25">
      <c r="A89">
        <v>602</v>
      </c>
      <c r="J89">
        <f t="shared" si="3"/>
        <v>602</v>
      </c>
      <c r="K89" t="str">
        <f>VLOOKUP(J89,quide!A:B,2,0)</f>
        <v>Бензол (Циклогексатриен; фенилгидрид)</v>
      </c>
      <c r="L89">
        <f>VLOOKUP(J89,quide!A:G,7,0)</f>
        <v>2</v>
      </c>
      <c r="M89" t="b">
        <f t="shared" si="5"/>
        <v>0</v>
      </c>
      <c r="N89" s="108" t="b">
        <f t="shared" si="4"/>
        <v>0</v>
      </c>
    </row>
    <row r="90" spans="1:14" x14ac:dyDescent="0.25">
      <c r="B90">
        <v>0.3</v>
      </c>
      <c r="J90">
        <f t="shared" si="3"/>
        <v>602</v>
      </c>
      <c r="K90" t="str">
        <f>VLOOKUP(J90,quide!A:B,2,0)</f>
        <v>Бензол (Циклогексатриен; фенилгидрид)</v>
      </c>
      <c r="L90">
        <f>VLOOKUP(J90,quide!A:G,7,0)</f>
        <v>2</v>
      </c>
      <c r="M90" t="str">
        <f t="shared" si="5"/>
        <v>ПДКмр</v>
      </c>
      <c r="N90" s="108">
        <f t="shared" si="4"/>
        <v>0.3</v>
      </c>
    </row>
    <row r="91" spans="1:14" x14ac:dyDescent="0.25">
      <c r="C91">
        <v>5.0000000000000001E-3</v>
      </c>
      <c r="J91">
        <f t="shared" si="3"/>
        <v>602</v>
      </c>
      <c r="K91" t="str">
        <f>VLOOKUP(J91,quide!A:B,2,0)</f>
        <v>Бензол (Циклогексатриен; фенилгидрид)</v>
      </c>
      <c r="L91">
        <f>VLOOKUP(J91,quide!A:G,7,0)</f>
        <v>2</v>
      </c>
      <c r="M91" t="str">
        <f t="shared" si="5"/>
        <v>ПДК сг</v>
      </c>
      <c r="N91" s="108">
        <f t="shared" si="4"/>
        <v>5.0000000000000001E-3</v>
      </c>
    </row>
    <row r="92" spans="1:14" x14ac:dyDescent="0.25">
      <c r="D92">
        <v>0.06</v>
      </c>
      <c r="J92">
        <f t="shared" si="3"/>
        <v>602</v>
      </c>
      <c r="K92" t="str">
        <f>VLOOKUP(J92,quide!A:B,2,0)</f>
        <v>Бензол (Циклогексатриен; фенилгидрид)</v>
      </c>
      <c r="L92">
        <f>VLOOKUP(J92,quide!A:G,7,0)</f>
        <v>2</v>
      </c>
      <c r="M92" t="str">
        <f t="shared" si="5"/>
        <v>ПДКсс</v>
      </c>
      <c r="N92" s="108">
        <f t="shared" si="4"/>
        <v>0.06</v>
      </c>
    </row>
    <row r="93" spans="1:14" x14ac:dyDescent="0.25">
      <c r="E93">
        <v>0</v>
      </c>
      <c r="J93">
        <f t="shared" si="3"/>
        <v>602</v>
      </c>
      <c r="K93" t="str">
        <f>VLOOKUP(J93,quide!A:B,2,0)</f>
        <v>Бензол (Циклогексатриен; фенилгидрид)</v>
      </c>
      <c r="L93">
        <f>VLOOKUP(J93,quide!A:G,7,0)</f>
        <v>2</v>
      </c>
      <c r="M93" t="str">
        <f t="shared" si="5"/>
        <v>ОБУВ</v>
      </c>
      <c r="N93" s="108">
        <f t="shared" si="4"/>
        <v>0</v>
      </c>
    </row>
    <row r="94" spans="1:14" x14ac:dyDescent="0.25">
      <c r="A94">
        <v>616</v>
      </c>
      <c r="J94">
        <f t="shared" si="3"/>
        <v>616</v>
      </c>
      <c r="K94" t="str">
        <f>VLOOKUP(J94,quide!A:B,2,0)</f>
        <v>Диметилбензол (смесь о-, м-, п- изомеров) (Метилтолуол)</v>
      </c>
      <c r="L94">
        <f>VLOOKUP(J94,quide!A:G,7,0)</f>
        <v>3</v>
      </c>
      <c r="M94" t="b">
        <f t="shared" si="5"/>
        <v>0</v>
      </c>
      <c r="N94" s="108" t="b">
        <f t="shared" si="4"/>
        <v>0</v>
      </c>
    </row>
    <row r="95" spans="1:14" x14ac:dyDescent="0.25">
      <c r="B95">
        <v>0.2</v>
      </c>
      <c r="J95">
        <f t="shared" si="3"/>
        <v>616</v>
      </c>
      <c r="K95" t="str">
        <f>VLOOKUP(J95,quide!A:B,2,0)</f>
        <v>Диметилбензол (смесь о-, м-, п- изомеров) (Метилтолуол)</v>
      </c>
      <c r="L95">
        <f>VLOOKUP(J95,quide!A:G,7,0)</f>
        <v>3</v>
      </c>
      <c r="M95" t="str">
        <f t="shared" si="5"/>
        <v>ПДКмр</v>
      </c>
      <c r="N95" s="108">
        <f t="shared" si="4"/>
        <v>0.2</v>
      </c>
    </row>
    <row r="96" spans="1:14" x14ac:dyDescent="0.25">
      <c r="C96">
        <v>0.1</v>
      </c>
      <c r="J96">
        <f t="shared" si="3"/>
        <v>616</v>
      </c>
      <c r="K96" t="str">
        <f>VLOOKUP(J96,quide!A:B,2,0)</f>
        <v>Диметилбензол (смесь о-, м-, п- изомеров) (Метилтолуол)</v>
      </c>
      <c r="L96">
        <f>VLOOKUP(J96,quide!A:G,7,0)</f>
        <v>3</v>
      </c>
      <c r="M96" t="str">
        <f t="shared" si="5"/>
        <v>ПДК сг</v>
      </c>
      <c r="N96" s="108">
        <f t="shared" si="4"/>
        <v>0.1</v>
      </c>
    </row>
    <row r="97" spans="1:14" x14ac:dyDescent="0.25">
      <c r="D97">
        <v>0</v>
      </c>
      <c r="J97">
        <f t="shared" si="3"/>
        <v>616</v>
      </c>
      <c r="K97" t="str">
        <f>VLOOKUP(J97,quide!A:B,2,0)</f>
        <v>Диметилбензол (смесь о-, м-, п- изомеров) (Метилтолуол)</v>
      </c>
      <c r="L97">
        <f>VLOOKUP(J97,quide!A:G,7,0)</f>
        <v>3</v>
      </c>
      <c r="M97" t="str">
        <f t="shared" si="5"/>
        <v>ПДКсс</v>
      </c>
      <c r="N97" s="108">
        <f t="shared" si="4"/>
        <v>0</v>
      </c>
    </row>
    <row r="98" spans="1:14" x14ac:dyDescent="0.25">
      <c r="E98">
        <v>0</v>
      </c>
      <c r="J98">
        <f t="shared" si="3"/>
        <v>616</v>
      </c>
      <c r="K98" t="str">
        <f>VLOOKUP(J98,quide!A:B,2,0)</f>
        <v>Диметилбензол (смесь о-, м-, п- изомеров) (Метилтолуол)</v>
      </c>
      <c r="L98">
        <f>VLOOKUP(J98,quide!A:G,7,0)</f>
        <v>3</v>
      </c>
      <c r="M98" t="str">
        <f t="shared" si="5"/>
        <v>ОБУВ</v>
      </c>
      <c r="N98" s="108">
        <f t="shared" si="4"/>
        <v>0</v>
      </c>
    </row>
    <row r="99" spans="1:14" x14ac:dyDescent="0.25">
      <c r="A99">
        <v>621</v>
      </c>
      <c r="J99">
        <f t="shared" si="3"/>
        <v>621</v>
      </c>
      <c r="K99" t="str">
        <f>VLOOKUP(J99,quide!A:B,2,0)</f>
        <v>Метилбензол (Фенилметан)</v>
      </c>
      <c r="L99">
        <f>VLOOKUP(J99,quide!A:G,7,0)</f>
        <v>3</v>
      </c>
      <c r="M99" t="b">
        <f t="shared" si="5"/>
        <v>0</v>
      </c>
      <c r="N99" s="108" t="b">
        <f t="shared" si="4"/>
        <v>0</v>
      </c>
    </row>
    <row r="100" spans="1:14" x14ac:dyDescent="0.25">
      <c r="B100">
        <v>0.6</v>
      </c>
      <c r="J100">
        <f t="shared" si="3"/>
        <v>621</v>
      </c>
      <c r="K100" t="str">
        <f>VLOOKUP(J100,quide!A:B,2,0)</f>
        <v>Метилбензол (Фенилметан)</v>
      </c>
      <c r="L100">
        <f>VLOOKUP(J100,quide!A:G,7,0)</f>
        <v>3</v>
      </c>
      <c r="M100" t="str">
        <f t="shared" si="5"/>
        <v>ПДКмр</v>
      </c>
      <c r="N100" s="108">
        <f t="shared" si="4"/>
        <v>0.6</v>
      </c>
    </row>
    <row r="101" spans="1:14" x14ac:dyDescent="0.25">
      <c r="C101">
        <v>0.4</v>
      </c>
      <c r="J101">
        <f t="shared" si="3"/>
        <v>621</v>
      </c>
      <c r="K101" t="str">
        <f>VLOOKUP(J101,quide!A:B,2,0)</f>
        <v>Метилбензол (Фенилметан)</v>
      </c>
      <c r="L101">
        <f>VLOOKUP(J101,quide!A:G,7,0)</f>
        <v>3</v>
      </c>
      <c r="M101" t="str">
        <f t="shared" si="5"/>
        <v>ПДК сг</v>
      </c>
      <c r="N101" s="108">
        <f t="shared" si="4"/>
        <v>0.4</v>
      </c>
    </row>
    <row r="102" spans="1:14" x14ac:dyDescent="0.25">
      <c r="D102">
        <v>0</v>
      </c>
      <c r="J102">
        <f t="shared" si="3"/>
        <v>621</v>
      </c>
      <c r="K102" t="str">
        <f>VLOOKUP(J102,quide!A:B,2,0)</f>
        <v>Метилбензол (Фенилметан)</v>
      </c>
      <c r="L102">
        <f>VLOOKUP(J102,quide!A:G,7,0)</f>
        <v>3</v>
      </c>
      <c r="M102" t="str">
        <f t="shared" si="5"/>
        <v>ПДКсс</v>
      </c>
      <c r="N102" s="108">
        <f t="shared" si="4"/>
        <v>0</v>
      </c>
    </row>
    <row r="103" spans="1:14" x14ac:dyDescent="0.25">
      <c r="E103">
        <v>0</v>
      </c>
      <c r="J103">
        <f t="shared" si="3"/>
        <v>621</v>
      </c>
      <c r="K103" t="str">
        <f>VLOOKUP(J103,quide!A:B,2,0)</f>
        <v>Метилбензол (Фенилметан)</v>
      </c>
      <c r="L103">
        <f>VLOOKUP(J103,quide!A:G,7,0)</f>
        <v>3</v>
      </c>
      <c r="M103" t="str">
        <f t="shared" si="5"/>
        <v>ОБУВ</v>
      </c>
      <c r="N103" s="108">
        <f t="shared" si="4"/>
        <v>0</v>
      </c>
    </row>
    <row r="104" spans="1:14" x14ac:dyDescent="0.25">
      <c r="A104">
        <v>627</v>
      </c>
      <c r="J104">
        <f t="shared" si="3"/>
        <v>627</v>
      </c>
      <c r="K104" t="str">
        <f>VLOOKUP(J104,quide!A:B,2,0)</f>
        <v>Этилбензол (Фенилэтан)</v>
      </c>
      <c r="L104">
        <f>VLOOKUP(J104,quide!A:G,7,0)</f>
        <v>3</v>
      </c>
      <c r="M104" t="b">
        <f t="shared" si="5"/>
        <v>0</v>
      </c>
      <c r="N104" s="108" t="b">
        <f t="shared" si="4"/>
        <v>0</v>
      </c>
    </row>
    <row r="105" spans="1:14" x14ac:dyDescent="0.25">
      <c r="B105">
        <v>0.02</v>
      </c>
      <c r="J105">
        <f t="shared" si="3"/>
        <v>627</v>
      </c>
      <c r="K105" t="str">
        <f>VLOOKUP(J105,quide!A:B,2,0)</f>
        <v>Этилбензол (Фенилэтан)</v>
      </c>
      <c r="L105">
        <f>VLOOKUP(J105,quide!A:G,7,0)</f>
        <v>3</v>
      </c>
      <c r="M105" t="str">
        <f t="shared" si="5"/>
        <v>ПДКмр</v>
      </c>
      <c r="N105" s="108">
        <f t="shared" si="4"/>
        <v>0.02</v>
      </c>
    </row>
    <row r="106" spans="1:14" x14ac:dyDescent="0.25">
      <c r="C106">
        <v>0.04</v>
      </c>
      <c r="J106">
        <f t="shared" si="3"/>
        <v>627</v>
      </c>
      <c r="K106" t="str">
        <f>VLOOKUP(J106,quide!A:B,2,0)</f>
        <v>Этилбензол (Фенилэтан)</v>
      </c>
      <c r="L106">
        <f>VLOOKUP(J106,quide!A:G,7,0)</f>
        <v>3</v>
      </c>
      <c r="M106" t="str">
        <f t="shared" si="5"/>
        <v>ПДК сг</v>
      </c>
      <c r="N106" s="108">
        <f t="shared" si="4"/>
        <v>0.04</v>
      </c>
    </row>
    <row r="107" spans="1:14" x14ac:dyDescent="0.25">
      <c r="D107">
        <v>0</v>
      </c>
      <c r="J107">
        <f t="shared" si="3"/>
        <v>627</v>
      </c>
      <c r="K107" t="str">
        <f>VLOOKUP(J107,quide!A:B,2,0)</f>
        <v>Этилбензол (Фенилэтан)</v>
      </c>
      <c r="L107">
        <f>VLOOKUP(J107,quide!A:G,7,0)</f>
        <v>3</v>
      </c>
      <c r="M107" t="str">
        <f t="shared" si="5"/>
        <v>ПДКсс</v>
      </c>
      <c r="N107" s="108">
        <f t="shared" si="4"/>
        <v>0</v>
      </c>
    </row>
    <row r="108" spans="1:14" x14ac:dyDescent="0.25">
      <c r="E108">
        <v>0</v>
      </c>
      <c r="J108">
        <f t="shared" si="3"/>
        <v>627</v>
      </c>
      <c r="K108" t="str">
        <f>VLOOKUP(J108,quide!A:B,2,0)</f>
        <v>Этилбензол (Фенилэтан)</v>
      </c>
      <c r="L108">
        <f>VLOOKUP(J108,quide!A:G,7,0)</f>
        <v>3</v>
      </c>
      <c r="M108" t="str">
        <f t="shared" si="5"/>
        <v>ОБУВ</v>
      </c>
      <c r="N108" s="108">
        <f t="shared" si="4"/>
        <v>0</v>
      </c>
    </row>
    <row r="109" spans="1:14" x14ac:dyDescent="0.25">
      <c r="A109">
        <v>703</v>
      </c>
      <c r="J109">
        <f t="shared" si="3"/>
        <v>703</v>
      </c>
      <c r="K109" t="str">
        <f>VLOOKUP(J109,quide!A:B,2,0)</f>
        <v>Бенз/а/пирен</v>
      </c>
      <c r="L109">
        <f>VLOOKUP(J109,quide!A:G,7,0)</f>
        <v>1</v>
      </c>
      <c r="M109" t="b">
        <f t="shared" si="5"/>
        <v>0</v>
      </c>
      <c r="N109" s="108" t="b">
        <f t="shared" si="4"/>
        <v>0</v>
      </c>
    </row>
    <row r="110" spans="1:14" x14ac:dyDescent="0.25">
      <c r="B110">
        <v>0</v>
      </c>
      <c r="J110">
        <f t="shared" si="3"/>
        <v>703</v>
      </c>
      <c r="K110" t="str">
        <f>VLOOKUP(J110,quide!A:B,2,0)</f>
        <v>Бенз/а/пирен</v>
      </c>
      <c r="L110">
        <f>VLOOKUP(J110,quide!A:G,7,0)</f>
        <v>1</v>
      </c>
      <c r="M110" t="str">
        <f t="shared" si="5"/>
        <v>ПДКмр</v>
      </c>
      <c r="N110" s="108">
        <f t="shared" si="4"/>
        <v>0</v>
      </c>
    </row>
    <row r="111" spans="1:14" x14ac:dyDescent="0.25">
      <c r="C111">
        <v>9.9999999999999995E-7</v>
      </c>
      <c r="J111">
        <f t="shared" si="3"/>
        <v>703</v>
      </c>
      <c r="K111" t="str">
        <f>VLOOKUP(J111,quide!A:B,2,0)</f>
        <v>Бенз/а/пирен</v>
      </c>
      <c r="L111">
        <f>VLOOKUP(J111,quide!A:G,7,0)</f>
        <v>1</v>
      </c>
      <c r="M111" t="str">
        <f t="shared" si="5"/>
        <v>ПДК сг</v>
      </c>
      <c r="N111" s="108">
        <f t="shared" si="4"/>
        <v>9.9999999999999995E-7</v>
      </c>
    </row>
    <row r="112" spans="1:14" x14ac:dyDescent="0.25">
      <c r="D112">
        <v>9.9999999999999995E-7</v>
      </c>
      <c r="J112">
        <f t="shared" si="3"/>
        <v>703</v>
      </c>
      <c r="K112" t="str">
        <f>VLOOKUP(J112,quide!A:B,2,0)</f>
        <v>Бенз/а/пирен</v>
      </c>
      <c r="L112">
        <f>VLOOKUP(J112,quide!A:G,7,0)</f>
        <v>1</v>
      </c>
      <c r="M112" t="str">
        <f t="shared" si="5"/>
        <v>ПДКсс</v>
      </c>
      <c r="N112" s="108">
        <f t="shared" si="4"/>
        <v>9.9999999999999995E-7</v>
      </c>
    </row>
    <row r="113" spans="1:14" x14ac:dyDescent="0.25">
      <c r="E113">
        <v>0</v>
      </c>
      <c r="J113">
        <f t="shared" si="3"/>
        <v>703</v>
      </c>
      <c r="K113" t="str">
        <f>VLOOKUP(J113,quide!A:B,2,0)</f>
        <v>Бенз/а/пирен</v>
      </c>
      <c r="L113">
        <f>VLOOKUP(J113,quide!A:G,7,0)</f>
        <v>1</v>
      </c>
      <c r="M113" t="str">
        <f t="shared" si="5"/>
        <v>ОБУВ</v>
      </c>
      <c r="N113" s="108">
        <f t="shared" si="4"/>
        <v>0</v>
      </c>
    </row>
    <row r="114" spans="1:14" x14ac:dyDescent="0.25">
      <c r="A114">
        <v>1034</v>
      </c>
      <c r="J114">
        <f t="shared" si="3"/>
        <v>1034</v>
      </c>
      <c r="K114" t="str">
        <f>VLOOKUP(J114,quide!A:B,2,0)</f>
        <v>Пропиленгликоль</v>
      </c>
      <c r="L114">
        <f>VLOOKUP(J114,quide!A:G,7,0)</f>
        <v>0</v>
      </c>
      <c r="M114" t="b">
        <f t="shared" si="5"/>
        <v>0</v>
      </c>
      <c r="N114" s="108" t="b">
        <f t="shared" si="4"/>
        <v>0</v>
      </c>
    </row>
    <row r="115" spans="1:14" x14ac:dyDescent="0.25">
      <c r="B115">
        <v>0</v>
      </c>
      <c r="J115">
        <f t="shared" si="3"/>
        <v>1034</v>
      </c>
      <c r="K115" t="str">
        <f>VLOOKUP(J115,quide!A:B,2,0)</f>
        <v>Пропиленгликоль</v>
      </c>
      <c r="L115">
        <f>VLOOKUP(J115,quide!A:G,7,0)</f>
        <v>0</v>
      </c>
      <c r="M115" t="str">
        <f t="shared" si="5"/>
        <v>ПДКмр</v>
      </c>
      <c r="N115" s="108">
        <f t="shared" si="4"/>
        <v>0</v>
      </c>
    </row>
    <row r="116" spans="1:14" x14ac:dyDescent="0.25">
      <c r="C116" t="s">
        <v>275</v>
      </c>
      <c r="J116">
        <f t="shared" si="3"/>
        <v>1034</v>
      </c>
      <c r="K116" t="str">
        <f>VLOOKUP(J116,quide!A:B,2,0)</f>
        <v>Пропиленгликоль</v>
      </c>
      <c r="L116">
        <f>VLOOKUP(J116,quide!A:G,7,0)</f>
        <v>0</v>
      </c>
      <c r="M116" t="str">
        <f t="shared" si="5"/>
        <v>ПДК сг</v>
      </c>
      <c r="N116" s="108" t="str">
        <f t="shared" si="4"/>
        <v>(пусто)</v>
      </c>
    </row>
    <row r="117" spans="1:14" x14ac:dyDescent="0.25">
      <c r="D117">
        <v>0</v>
      </c>
      <c r="J117">
        <f t="shared" si="3"/>
        <v>1034</v>
      </c>
      <c r="K117" t="str">
        <f>VLOOKUP(J117,quide!A:B,2,0)</f>
        <v>Пропиленгликоль</v>
      </c>
      <c r="L117">
        <f>VLOOKUP(J117,quide!A:G,7,0)</f>
        <v>0</v>
      </c>
      <c r="M117" t="str">
        <f t="shared" si="5"/>
        <v>ПДКсс</v>
      </c>
      <c r="N117" s="108">
        <f t="shared" si="4"/>
        <v>0</v>
      </c>
    </row>
    <row r="118" spans="1:14" x14ac:dyDescent="0.25">
      <c r="E118">
        <v>3.0000000000000001E-3</v>
      </c>
      <c r="J118">
        <f t="shared" si="3"/>
        <v>1034</v>
      </c>
      <c r="K118" t="str">
        <f>VLOOKUP(J118,quide!A:B,2,0)</f>
        <v>Пропиленгликоль</v>
      </c>
      <c r="L118">
        <f>VLOOKUP(J118,quide!A:G,7,0)</f>
        <v>0</v>
      </c>
      <c r="M118" t="str">
        <f t="shared" si="5"/>
        <v>ОБУВ</v>
      </c>
      <c r="N118" s="108">
        <f t="shared" si="4"/>
        <v>3.0000000000000001E-3</v>
      </c>
    </row>
    <row r="119" spans="1:14" x14ac:dyDescent="0.25">
      <c r="A119">
        <v>1042</v>
      </c>
      <c r="J119">
        <f t="shared" si="3"/>
        <v>1042</v>
      </c>
      <c r="K119" t="str">
        <f>VLOOKUP(J119,quide!A:B,2,0)</f>
        <v xml:space="preserve"> 
Бутан-1-ол (Бутиловый спирт)</v>
      </c>
      <c r="L119">
        <f>VLOOKUP(J119,quide!A:G,7,0)</f>
        <v>3</v>
      </c>
      <c r="M119" t="b">
        <f t="shared" si="5"/>
        <v>0</v>
      </c>
      <c r="N119" s="108" t="b">
        <f t="shared" si="4"/>
        <v>0</v>
      </c>
    </row>
    <row r="120" spans="1:14" x14ac:dyDescent="0.25">
      <c r="B120">
        <v>0.1</v>
      </c>
      <c r="J120">
        <f t="shared" si="3"/>
        <v>1042</v>
      </c>
      <c r="K120" t="str">
        <f>VLOOKUP(J120,quide!A:B,2,0)</f>
        <v xml:space="preserve"> 
Бутан-1-ол (Бутиловый спирт)</v>
      </c>
      <c r="L120">
        <f>VLOOKUP(J120,quide!A:G,7,0)</f>
        <v>3</v>
      </c>
      <c r="M120" t="str">
        <f t="shared" si="5"/>
        <v>ПДКмр</v>
      </c>
      <c r="N120" s="108">
        <f t="shared" si="4"/>
        <v>0.1</v>
      </c>
    </row>
    <row r="121" spans="1:14" x14ac:dyDescent="0.25">
      <c r="C121">
        <v>0</v>
      </c>
      <c r="J121">
        <f t="shared" si="3"/>
        <v>1042</v>
      </c>
      <c r="K121" t="str">
        <f>VLOOKUP(J121,quide!A:B,2,0)</f>
        <v xml:space="preserve"> 
Бутан-1-ол (Бутиловый спирт)</v>
      </c>
      <c r="L121">
        <f>VLOOKUP(J121,quide!A:G,7,0)</f>
        <v>3</v>
      </c>
      <c r="M121" t="str">
        <f t="shared" si="5"/>
        <v>ПДК сг</v>
      </c>
      <c r="N121" s="108">
        <f t="shared" si="4"/>
        <v>0</v>
      </c>
    </row>
    <row r="122" spans="1:14" x14ac:dyDescent="0.25">
      <c r="D122">
        <v>0</v>
      </c>
      <c r="J122">
        <f t="shared" si="3"/>
        <v>1042</v>
      </c>
      <c r="K122" t="str">
        <f>VLOOKUP(J122,quide!A:B,2,0)</f>
        <v xml:space="preserve"> 
Бутан-1-ол (Бутиловый спирт)</v>
      </c>
      <c r="L122">
        <f>VLOOKUP(J122,quide!A:G,7,0)</f>
        <v>3</v>
      </c>
      <c r="M122" t="str">
        <f t="shared" si="5"/>
        <v>ПДКсс</v>
      </c>
      <c r="N122" s="108">
        <f t="shared" si="4"/>
        <v>0</v>
      </c>
    </row>
    <row r="123" spans="1:14" x14ac:dyDescent="0.25">
      <c r="E123">
        <v>0</v>
      </c>
      <c r="J123">
        <f t="shared" si="3"/>
        <v>1042</v>
      </c>
      <c r="K123" t="str">
        <f>VLOOKUP(J123,quide!A:B,2,0)</f>
        <v xml:space="preserve"> 
Бутан-1-ол (Бутиловый спирт)</v>
      </c>
      <c r="L123">
        <f>VLOOKUP(J123,quide!A:G,7,0)</f>
        <v>3</v>
      </c>
      <c r="M123" t="str">
        <f t="shared" si="5"/>
        <v>ОБУВ</v>
      </c>
      <c r="N123" s="108">
        <f t="shared" si="4"/>
        <v>0</v>
      </c>
    </row>
    <row r="124" spans="1:14" x14ac:dyDescent="0.25">
      <c r="A124">
        <v>1052</v>
      </c>
      <c r="J124">
        <f t="shared" si="3"/>
        <v>1052</v>
      </c>
      <c r="K124" t="str">
        <f>VLOOKUP(J124,quide!A:B,2,0)</f>
        <v>Метанол (Карбинол; метиловый спирт; метилгидроксид; моногидроксиметан)</v>
      </c>
      <c r="L124">
        <f>VLOOKUP(J124,quide!A:G,7,0)</f>
        <v>3</v>
      </c>
      <c r="M124" t="b">
        <f t="shared" si="5"/>
        <v>0</v>
      </c>
      <c r="N124" s="108" t="b">
        <f t="shared" si="4"/>
        <v>0</v>
      </c>
    </row>
    <row r="125" spans="1:14" x14ac:dyDescent="0.25">
      <c r="B125">
        <v>1</v>
      </c>
      <c r="J125">
        <f t="shared" si="3"/>
        <v>1052</v>
      </c>
      <c r="K125" t="str">
        <f>VLOOKUP(J125,quide!A:B,2,0)</f>
        <v>Метанол (Карбинол; метиловый спирт; метилгидроксид; моногидроксиметан)</v>
      </c>
      <c r="L125">
        <f>VLOOKUP(J125,quide!A:G,7,0)</f>
        <v>3</v>
      </c>
      <c r="M125" t="str">
        <f t="shared" si="5"/>
        <v>ПДКмр</v>
      </c>
      <c r="N125" s="108">
        <f t="shared" si="4"/>
        <v>1</v>
      </c>
    </row>
    <row r="126" spans="1:14" x14ac:dyDescent="0.25">
      <c r="C126">
        <v>0.2</v>
      </c>
      <c r="J126">
        <f t="shared" si="3"/>
        <v>1052</v>
      </c>
      <c r="K126" t="str">
        <f>VLOOKUP(J126,quide!A:B,2,0)</f>
        <v>Метанол (Карбинол; метиловый спирт; метилгидроксид; моногидроксиметан)</v>
      </c>
      <c r="L126">
        <f>VLOOKUP(J126,quide!A:G,7,0)</f>
        <v>3</v>
      </c>
      <c r="M126" t="str">
        <f t="shared" si="5"/>
        <v>ПДК сг</v>
      </c>
      <c r="N126" s="108">
        <f t="shared" si="4"/>
        <v>0.2</v>
      </c>
    </row>
    <row r="127" spans="1:14" x14ac:dyDescent="0.25">
      <c r="D127">
        <v>0.5</v>
      </c>
      <c r="J127">
        <f t="shared" si="3"/>
        <v>1052</v>
      </c>
      <c r="K127" t="str">
        <f>VLOOKUP(J127,quide!A:B,2,0)</f>
        <v>Метанол (Карбинол; метиловый спирт; метилгидроксид; моногидроксиметан)</v>
      </c>
      <c r="L127">
        <f>VLOOKUP(J127,quide!A:G,7,0)</f>
        <v>3</v>
      </c>
      <c r="M127" t="str">
        <f t="shared" si="5"/>
        <v>ПДКсс</v>
      </c>
      <c r="N127" s="108">
        <f t="shared" si="4"/>
        <v>0.5</v>
      </c>
    </row>
    <row r="128" spans="1:14" x14ac:dyDescent="0.25">
      <c r="E128">
        <v>0</v>
      </c>
      <c r="J128">
        <f t="shared" si="3"/>
        <v>1052</v>
      </c>
      <c r="K128" t="str">
        <f>VLOOKUP(J128,quide!A:B,2,0)</f>
        <v>Метанол (Карбинол; метиловый спирт; метилгидроксид; моногидроксиметан)</v>
      </c>
      <c r="L128">
        <f>VLOOKUP(J128,quide!A:G,7,0)</f>
        <v>3</v>
      </c>
      <c r="M128" t="str">
        <f t="shared" si="5"/>
        <v>ОБУВ</v>
      </c>
      <c r="N128" s="108">
        <f t="shared" si="4"/>
        <v>0</v>
      </c>
    </row>
    <row r="129" spans="1:14" x14ac:dyDescent="0.25">
      <c r="A129">
        <v>1069</v>
      </c>
      <c r="J129">
        <f t="shared" si="3"/>
        <v>1069</v>
      </c>
      <c r="K129" t="str">
        <f>VLOOKUP(J129,quide!A:B,2,0)</f>
        <v>Гидроксиметилбензол (смесь изомеров о-, м-, п-) (Метилфенол (смесь изомеров); гидрокситолуол (смесь изомеров)</v>
      </c>
      <c r="L129">
        <f>VLOOKUP(J129,quide!A:G,7,0)</f>
        <v>2</v>
      </c>
      <c r="M129" t="b">
        <f t="shared" si="5"/>
        <v>0</v>
      </c>
      <c r="N129" s="108" t="b">
        <f t="shared" si="4"/>
        <v>0</v>
      </c>
    </row>
    <row r="130" spans="1:14" x14ac:dyDescent="0.25">
      <c r="B130">
        <v>5.0000000000000001E-3</v>
      </c>
      <c r="J130">
        <f t="shared" si="3"/>
        <v>1069</v>
      </c>
      <c r="K130" t="str">
        <f>VLOOKUP(J130,quide!A:B,2,0)</f>
        <v>Гидроксиметилбензол (смесь изомеров о-, м-, п-) (Метилфенол (смесь изомеров); гидрокситолуол (смесь изомеров)</v>
      </c>
      <c r="L130">
        <f>VLOOKUP(J130,quide!A:G,7,0)</f>
        <v>2</v>
      </c>
      <c r="M130" t="str">
        <f t="shared" si="5"/>
        <v>ПДКмр</v>
      </c>
      <c r="N130" s="108">
        <f t="shared" si="4"/>
        <v>5.0000000000000001E-3</v>
      </c>
    </row>
    <row r="131" spans="1:14" x14ac:dyDescent="0.25">
      <c r="C131">
        <v>0</v>
      </c>
      <c r="J131">
        <f t="shared" si="3"/>
        <v>1069</v>
      </c>
      <c r="K131" t="str">
        <f>VLOOKUP(J131,quide!A:B,2,0)</f>
        <v>Гидроксиметилбензол (смесь изомеров о-, м-, п-) (Метилфенол (смесь изомеров); гидрокситолуол (смесь изомеров)</v>
      </c>
      <c r="L131">
        <f>VLOOKUP(J131,quide!A:G,7,0)</f>
        <v>2</v>
      </c>
      <c r="M131" t="str">
        <f t="shared" si="5"/>
        <v>ПДК сг</v>
      </c>
      <c r="N131" s="108">
        <f t="shared" si="4"/>
        <v>0</v>
      </c>
    </row>
    <row r="132" spans="1:14" x14ac:dyDescent="0.25">
      <c r="D132">
        <v>0</v>
      </c>
      <c r="J132">
        <f t="shared" si="3"/>
        <v>1069</v>
      </c>
      <c r="K132" t="str">
        <f>VLOOKUP(J132,quide!A:B,2,0)</f>
        <v>Гидроксиметилбензол (смесь изомеров о-, м-, п-) (Метилфенол (смесь изомеров); гидрокситолуол (смесь изомеров)</v>
      </c>
      <c r="L132">
        <f>VLOOKUP(J132,quide!A:G,7,0)</f>
        <v>2</v>
      </c>
      <c r="M132" t="str">
        <f t="shared" si="5"/>
        <v>ПДКсс</v>
      </c>
      <c r="N132" s="108">
        <f t="shared" si="4"/>
        <v>0</v>
      </c>
    </row>
    <row r="133" spans="1:14" x14ac:dyDescent="0.25">
      <c r="E133">
        <v>0</v>
      </c>
      <c r="J133">
        <f t="shared" ref="J133:J196" si="6">IF(ISBLANK(A133)=FALSE,A133,J132)</f>
        <v>1069</v>
      </c>
      <c r="K133" t="str">
        <f>VLOOKUP(J133,quide!A:B,2,0)</f>
        <v>Гидроксиметилбензол (смесь изомеров о-, м-, п-) (Метилфенол (смесь изомеров); гидрокситолуол (смесь изомеров)</v>
      </c>
      <c r="L133">
        <f>VLOOKUP(J133,quide!A:G,7,0)</f>
        <v>2</v>
      </c>
      <c r="M133" t="str">
        <f t="shared" si="5"/>
        <v>ОБУВ</v>
      </c>
      <c r="N133" s="108">
        <f t="shared" ref="N133:N196" si="7">IF(ISBLANK(B133)=FALSE,B133,IF(ISBLANK(C133)=FALSE,C133,IF(ISBLANK(D133)=FALSE,D133,IF(ISBLANK(E133)=FALSE,E133))))</f>
        <v>0</v>
      </c>
    </row>
    <row r="134" spans="1:14" x14ac:dyDescent="0.25">
      <c r="A134">
        <v>1071</v>
      </c>
      <c r="J134">
        <f t="shared" si="6"/>
        <v>1071</v>
      </c>
      <c r="K134" t="str">
        <f>VLOOKUP(J134,quide!A:B,2,0)</f>
        <v>Гидроксибензол (фенол) (Оксибензол; фенилгидроксид; фениловый спирт; моногидроксибензол)</v>
      </c>
      <c r="L134">
        <f>VLOOKUP(J134,quide!A:G,7,0)</f>
        <v>2</v>
      </c>
      <c r="M134" t="b">
        <f t="shared" si="5"/>
        <v>0</v>
      </c>
      <c r="N134" s="108" t="b">
        <f t="shared" si="7"/>
        <v>0</v>
      </c>
    </row>
    <row r="135" spans="1:14" x14ac:dyDescent="0.25">
      <c r="B135">
        <v>0.01</v>
      </c>
      <c r="J135">
        <f t="shared" si="6"/>
        <v>1071</v>
      </c>
      <c r="K135" t="str">
        <f>VLOOKUP(J135,quide!A:B,2,0)</f>
        <v>Гидроксибензол (фенол) (Оксибензол; фенилгидроксид; фениловый спирт; моногидроксибензол)</v>
      </c>
      <c r="L135">
        <f>VLOOKUP(J135,quide!A:G,7,0)</f>
        <v>2</v>
      </c>
      <c r="M135" t="str">
        <f t="shared" si="5"/>
        <v>ПДКмр</v>
      </c>
      <c r="N135" s="108">
        <f t="shared" si="7"/>
        <v>0.01</v>
      </c>
    </row>
    <row r="136" spans="1:14" x14ac:dyDescent="0.25">
      <c r="C136">
        <v>3.0000000000000001E-3</v>
      </c>
      <c r="J136">
        <f t="shared" si="6"/>
        <v>1071</v>
      </c>
      <c r="K136" t="str">
        <f>VLOOKUP(J136,quide!A:B,2,0)</f>
        <v>Гидроксибензол (фенол) (Оксибензол; фенилгидроксид; фениловый спирт; моногидроксибензол)</v>
      </c>
      <c r="L136">
        <f>VLOOKUP(J136,quide!A:G,7,0)</f>
        <v>2</v>
      </c>
      <c r="M136" t="str">
        <f t="shared" si="5"/>
        <v>ПДК сг</v>
      </c>
      <c r="N136" s="108">
        <f t="shared" si="7"/>
        <v>3.0000000000000001E-3</v>
      </c>
    </row>
    <row r="137" spans="1:14" x14ac:dyDescent="0.25">
      <c r="D137">
        <v>6.0000000000000001E-3</v>
      </c>
      <c r="J137">
        <f t="shared" si="6"/>
        <v>1071</v>
      </c>
      <c r="K137" t="str">
        <f>VLOOKUP(J137,quide!A:B,2,0)</f>
        <v>Гидроксибензол (фенол) (Оксибензол; фенилгидроксид; фениловый спирт; моногидроксибензол)</v>
      </c>
      <c r="L137">
        <f>VLOOKUP(J137,quide!A:G,7,0)</f>
        <v>2</v>
      </c>
      <c r="M137" t="str">
        <f t="shared" ref="M137:M200" si="8">IF(ISBLANK(B137)=FALSE,$B$3,IF(ISBLANK(C137)=FALSE,$C$3,IF(ISBLANK(D137)=FALSE,$D$3,IF(ISBLANK(E137)=FALSE,$E$3))))</f>
        <v>ПДКсс</v>
      </c>
      <c r="N137" s="108">
        <f t="shared" si="7"/>
        <v>6.0000000000000001E-3</v>
      </c>
    </row>
    <row r="138" spans="1:14" x14ac:dyDescent="0.25">
      <c r="E138">
        <v>0</v>
      </c>
      <c r="J138">
        <f t="shared" si="6"/>
        <v>1071</v>
      </c>
      <c r="K138" t="str">
        <f>VLOOKUP(J138,quide!A:B,2,0)</f>
        <v>Гидроксибензол (фенол) (Оксибензол; фенилгидроксид; фениловый спирт; моногидроксибензол)</v>
      </c>
      <c r="L138">
        <f>VLOOKUP(J138,quide!A:G,7,0)</f>
        <v>2</v>
      </c>
      <c r="M138" t="str">
        <f t="shared" si="8"/>
        <v>ОБУВ</v>
      </c>
      <c r="N138" s="108">
        <f t="shared" si="7"/>
        <v>0</v>
      </c>
    </row>
    <row r="139" spans="1:14" x14ac:dyDescent="0.25">
      <c r="A139">
        <v>1210</v>
      </c>
      <c r="J139">
        <f t="shared" si="6"/>
        <v>1210</v>
      </c>
      <c r="K139" t="str">
        <f>VLOOKUP(J139,quide!A:B,2,0)</f>
        <v>Бутилацетат (Бутиловый эфир уксусной кислоты)</v>
      </c>
      <c r="L139">
        <f>VLOOKUP(J139,quide!A:G,7,0)</f>
        <v>4</v>
      </c>
      <c r="M139" t="b">
        <f t="shared" si="8"/>
        <v>0</v>
      </c>
      <c r="N139" s="108" t="b">
        <f t="shared" si="7"/>
        <v>0</v>
      </c>
    </row>
    <row r="140" spans="1:14" x14ac:dyDescent="0.25">
      <c r="B140">
        <v>0.1</v>
      </c>
      <c r="J140">
        <f t="shared" si="6"/>
        <v>1210</v>
      </c>
      <c r="K140" t="str">
        <f>VLOOKUP(J140,quide!A:B,2,0)</f>
        <v>Бутилацетат (Бутиловый эфир уксусной кислоты)</v>
      </c>
      <c r="L140">
        <f>VLOOKUP(J140,quide!A:G,7,0)</f>
        <v>4</v>
      </c>
      <c r="M140" t="str">
        <f t="shared" si="8"/>
        <v>ПДКмр</v>
      </c>
      <c r="N140" s="108">
        <f t="shared" si="7"/>
        <v>0.1</v>
      </c>
    </row>
    <row r="141" spans="1:14" x14ac:dyDescent="0.25">
      <c r="C141">
        <v>0</v>
      </c>
      <c r="J141">
        <f t="shared" si="6"/>
        <v>1210</v>
      </c>
      <c r="K141" t="str">
        <f>VLOOKUP(J141,quide!A:B,2,0)</f>
        <v>Бутилацетат (Бутиловый эфир уксусной кислоты)</v>
      </c>
      <c r="L141">
        <f>VLOOKUP(J141,quide!A:G,7,0)</f>
        <v>4</v>
      </c>
      <c r="M141" t="str">
        <f t="shared" si="8"/>
        <v>ПДК сг</v>
      </c>
      <c r="N141" s="108">
        <f t="shared" si="7"/>
        <v>0</v>
      </c>
    </row>
    <row r="142" spans="1:14" x14ac:dyDescent="0.25">
      <c r="D142">
        <v>0</v>
      </c>
      <c r="J142">
        <f t="shared" si="6"/>
        <v>1210</v>
      </c>
      <c r="K142" t="str">
        <f>VLOOKUP(J142,quide!A:B,2,0)</f>
        <v>Бутилацетат (Бутиловый эфир уксусной кислоты)</v>
      </c>
      <c r="L142">
        <f>VLOOKUP(J142,quide!A:G,7,0)</f>
        <v>4</v>
      </c>
      <c r="M142" t="str">
        <f t="shared" si="8"/>
        <v>ПДКсс</v>
      </c>
      <c r="N142" s="108">
        <f t="shared" si="7"/>
        <v>0</v>
      </c>
    </row>
    <row r="143" spans="1:14" x14ac:dyDescent="0.25">
      <c r="E143">
        <v>0</v>
      </c>
      <c r="J143">
        <f t="shared" si="6"/>
        <v>1210</v>
      </c>
      <c r="K143" t="str">
        <f>VLOOKUP(J143,quide!A:B,2,0)</f>
        <v>Бутилацетат (Бутиловый эфир уксусной кислоты)</v>
      </c>
      <c r="L143">
        <f>VLOOKUP(J143,quide!A:G,7,0)</f>
        <v>4</v>
      </c>
      <c r="M143" t="str">
        <f t="shared" si="8"/>
        <v>ОБУВ</v>
      </c>
      <c r="N143" s="108">
        <f t="shared" si="7"/>
        <v>0</v>
      </c>
    </row>
    <row r="144" spans="1:14" x14ac:dyDescent="0.25">
      <c r="A144">
        <v>1213</v>
      </c>
      <c r="J144">
        <f t="shared" si="6"/>
        <v>1213</v>
      </c>
      <c r="K144" t="str">
        <f>VLOOKUP(J144,quide!A:B,2,0)</f>
        <v>Этенилацетат (винилацетат)</v>
      </c>
      <c r="L144">
        <f>VLOOKUP(J144,quide!A:G,7,0)</f>
        <v>3</v>
      </c>
      <c r="M144" t="b">
        <f t="shared" si="8"/>
        <v>0</v>
      </c>
      <c r="N144" s="108" t="b">
        <f t="shared" si="7"/>
        <v>0</v>
      </c>
    </row>
    <row r="145" spans="1:14" x14ac:dyDescent="0.25">
      <c r="B145">
        <v>0.15</v>
      </c>
      <c r="J145">
        <f t="shared" si="6"/>
        <v>1213</v>
      </c>
      <c r="K145" t="str">
        <f>VLOOKUP(J145,quide!A:B,2,0)</f>
        <v>Этенилацетат (винилацетат)</v>
      </c>
      <c r="L145">
        <f>VLOOKUP(J145,quide!A:G,7,0)</f>
        <v>3</v>
      </c>
      <c r="M145" t="str">
        <f t="shared" si="8"/>
        <v>ПДКмр</v>
      </c>
      <c r="N145" s="108">
        <f t="shared" si="7"/>
        <v>0.15</v>
      </c>
    </row>
    <row r="146" spans="1:14" x14ac:dyDescent="0.25">
      <c r="C146">
        <v>0</v>
      </c>
      <c r="J146">
        <f t="shared" si="6"/>
        <v>1213</v>
      </c>
      <c r="K146" t="str">
        <f>VLOOKUP(J146,quide!A:B,2,0)</f>
        <v>Этенилацетат (винилацетат)</v>
      </c>
      <c r="L146">
        <f>VLOOKUP(J146,quide!A:G,7,0)</f>
        <v>3</v>
      </c>
      <c r="M146" t="str">
        <f t="shared" si="8"/>
        <v>ПДК сг</v>
      </c>
      <c r="N146" s="108">
        <f t="shared" si="7"/>
        <v>0</v>
      </c>
    </row>
    <row r="147" spans="1:14" x14ac:dyDescent="0.25">
      <c r="D147">
        <v>0</v>
      </c>
      <c r="J147">
        <f t="shared" si="6"/>
        <v>1213</v>
      </c>
      <c r="K147" t="str">
        <f>VLOOKUP(J147,quide!A:B,2,0)</f>
        <v>Этенилацетат (винилацетат)</v>
      </c>
      <c r="L147">
        <f>VLOOKUP(J147,quide!A:G,7,0)</f>
        <v>3</v>
      </c>
      <c r="M147" t="str">
        <f t="shared" si="8"/>
        <v>ПДКсс</v>
      </c>
      <c r="N147" s="108">
        <f t="shared" si="7"/>
        <v>0</v>
      </c>
    </row>
    <row r="148" spans="1:14" x14ac:dyDescent="0.25">
      <c r="E148">
        <v>0</v>
      </c>
      <c r="J148">
        <f t="shared" si="6"/>
        <v>1213</v>
      </c>
      <c r="K148" t="str">
        <f>VLOOKUP(J148,quide!A:B,2,0)</f>
        <v>Этенилацетат (винилацетат)</v>
      </c>
      <c r="L148">
        <f>VLOOKUP(J148,quide!A:G,7,0)</f>
        <v>3</v>
      </c>
      <c r="M148" t="str">
        <f t="shared" si="8"/>
        <v>ОБУВ</v>
      </c>
      <c r="N148" s="108">
        <f t="shared" si="7"/>
        <v>0</v>
      </c>
    </row>
    <row r="149" spans="1:14" x14ac:dyDescent="0.25">
      <c r="A149">
        <v>1317</v>
      </c>
      <c r="J149">
        <f t="shared" si="6"/>
        <v>1317</v>
      </c>
      <c r="K149" t="str">
        <f>VLOOKUP(J149,quide!A:B,2,0)</f>
        <v>Ацетальдегид (Уксусный альдегид)</v>
      </c>
      <c r="L149">
        <f>VLOOKUP(J149,quide!A:G,7,0)</f>
        <v>3</v>
      </c>
      <c r="M149" t="b">
        <f t="shared" si="8"/>
        <v>0</v>
      </c>
      <c r="N149" s="108" t="b">
        <f t="shared" si="7"/>
        <v>0</v>
      </c>
    </row>
    <row r="150" spans="1:14" x14ac:dyDescent="0.25">
      <c r="B150">
        <v>0.01</v>
      </c>
      <c r="J150">
        <f t="shared" si="6"/>
        <v>1317</v>
      </c>
      <c r="K150" t="str">
        <f>VLOOKUP(J150,quide!A:B,2,0)</f>
        <v>Ацетальдегид (Уксусный альдегид)</v>
      </c>
      <c r="L150">
        <f>VLOOKUP(J150,quide!A:G,7,0)</f>
        <v>3</v>
      </c>
      <c r="M150" t="str">
        <f t="shared" si="8"/>
        <v>ПДКмр</v>
      </c>
      <c r="N150" s="108">
        <f t="shared" si="7"/>
        <v>0.01</v>
      </c>
    </row>
    <row r="151" spans="1:14" x14ac:dyDescent="0.25">
      <c r="C151" t="s">
        <v>275</v>
      </c>
      <c r="J151">
        <f t="shared" si="6"/>
        <v>1317</v>
      </c>
      <c r="K151" t="str">
        <f>VLOOKUP(J151,quide!A:B,2,0)</f>
        <v>Ацетальдегид (Уксусный альдегид)</v>
      </c>
      <c r="L151">
        <f>VLOOKUP(J151,quide!A:G,7,0)</f>
        <v>3</v>
      </c>
      <c r="M151" t="str">
        <f t="shared" si="8"/>
        <v>ПДК сг</v>
      </c>
      <c r="N151" s="108" t="str">
        <f t="shared" si="7"/>
        <v>(пусто)</v>
      </c>
    </row>
    <row r="152" spans="1:14" x14ac:dyDescent="0.25">
      <c r="D152">
        <v>0</v>
      </c>
      <c r="J152">
        <f t="shared" si="6"/>
        <v>1317</v>
      </c>
      <c r="K152" t="str">
        <f>VLOOKUP(J152,quide!A:B,2,0)</f>
        <v>Ацетальдегид (Уксусный альдегид)</v>
      </c>
      <c r="L152">
        <f>VLOOKUP(J152,quide!A:G,7,0)</f>
        <v>3</v>
      </c>
      <c r="M152" t="str">
        <f t="shared" si="8"/>
        <v>ПДКсс</v>
      </c>
      <c r="N152" s="108">
        <f t="shared" si="7"/>
        <v>0</v>
      </c>
    </row>
    <row r="153" spans="1:14" x14ac:dyDescent="0.25">
      <c r="E153">
        <v>5.0000000000000001E-3</v>
      </c>
      <c r="J153">
        <f t="shared" si="6"/>
        <v>1317</v>
      </c>
      <c r="K153" t="str">
        <f>VLOOKUP(J153,quide!A:B,2,0)</f>
        <v>Ацетальдегид (Уксусный альдегид)</v>
      </c>
      <c r="L153">
        <f>VLOOKUP(J153,quide!A:G,7,0)</f>
        <v>3</v>
      </c>
      <c r="M153" t="str">
        <f t="shared" si="8"/>
        <v>ОБУВ</v>
      </c>
      <c r="N153" s="108">
        <f t="shared" si="7"/>
        <v>5.0000000000000001E-3</v>
      </c>
    </row>
    <row r="154" spans="1:14" x14ac:dyDescent="0.25">
      <c r="A154">
        <v>1325</v>
      </c>
      <c r="J154">
        <f t="shared" si="6"/>
        <v>1325</v>
      </c>
      <c r="K154" t="str">
        <f>VLOOKUP(J154,quide!A:B,2,0)</f>
        <v>Формальдегид (Муравьиный альдегид, оксометан, метиленоксид)</v>
      </c>
      <c r="L154">
        <f>VLOOKUP(J154,quide!A:G,7,0)</f>
        <v>2</v>
      </c>
      <c r="M154" t="b">
        <f t="shared" si="8"/>
        <v>0</v>
      </c>
      <c r="N154" s="108" t="b">
        <f t="shared" si="7"/>
        <v>0</v>
      </c>
    </row>
    <row r="155" spans="1:14" x14ac:dyDescent="0.25">
      <c r="B155">
        <v>0.05</v>
      </c>
      <c r="J155">
        <f t="shared" si="6"/>
        <v>1325</v>
      </c>
      <c r="K155" t="str">
        <f>VLOOKUP(J155,quide!A:B,2,0)</f>
        <v>Формальдегид (Муравьиный альдегид, оксометан, метиленоксид)</v>
      </c>
      <c r="L155">
        <f>VLOOKUP(J155,quide!A:G,7,0)</f>
        <v>2</v>
      </c>
      <c r="M155" t="str">
        <f t="shared" si="8"/>
        <v>ПДКмр</v>
      </c>
      <c r="N155" s="108">
        <f t="shared" si="7"/>
        <v>0.05</v>
      </c>
    </row>
    <row r="156" spans="1:14" x14ac:dyDescent="0.25">
      <c r="C156">
        <v>3.0000000000000001E-3</v>
      </c>
      <c r="J156">
        <f t="shared" si="6"/>
        <v>1325</v>
      </c>
      <c r="K156" t="str">
        <f>VLOOKUP(J156,quide!A:B,2,0)</f>
        <v>Формальдегид (Муравьиный альдегид, оксометан, метиленоксид)</v>
      </c>
      <c r="L156">
        <f>VLOOKUP(J156,quide!A:G,7,0)</f>
        <v>2</v>
      </c>
      <c r="M156" t="str">
        <f t="shared" si="8"/>
        <v>ПДК сг</v>
      </c>
      <c r="N156" s="108">
        <f t="shared" si="7"/>
        <v>3.0000000000000001E-3</v>
      </c>
    </row>
    <row r="157" spans="1:14" x14ac:dyDescent="0.25">
      <c r="D157">
        <v>0.01</v>
      </c>
      <c r="J157">
        <f t="shared" si="6"/>
        <v>1325</v>
      </c>
      <c r="K157" t="str">
        <f>VLOOKUP(J157,quide!A:B,2,0)</f>
        <v>Формальдегид (Муравьиный альдегид, оксометан, метиленоксид)</v>
      </c>
      <c r="L157">
        <f>VLOOKUP(J157,quide!A:G,7,0)</f>
        <v>2</v>
      </c>
      <c r="M157" t="str">
        <f t="shared" si="8"/>
        <v>ПДКсс</v>
      </c>
      <c r="N157" s="108">
        <f t="shared" si="7"/>
        <v>0.01</v>
      </c>
    </row>
    <row r="158" spans="1:14" x14ac:dyDescent="0.25">
      <c r="E158">
        <v>0</v>
      </c>
      <c r="J158">
        <f t="shared" si="6"/>
        <v>1325</v>
      </c>
      <c r="K158" t="str">
        <f>VLOOKUP(J158,quide!A:B,2,0)</f>
        <v>Формальдегид (Муравьиный альдегид, оксометан, метиленоксид)</v>
      </c>
      <c r="L158">
        <f>VLOOKUP(J158,quide!A:G,7,0)</f>
        <v>2</v>
      </c>
      <c r="M158" t="str">
        <f t="shared" si="8"/>
        <v>ОБУВ</v>
      </c>
      <c r="N158" s="108">
        <f t="shared" si="7"/>
        <v>0</v>
      </c>
    </row>
    <row r="159" spans="1:14" x14ac:dyDescent="0.25">
      <c r="A159">
        <v>1531</v>
      </c>
      <c r="J159">
        <f t="shared" si="6"/>
        <v>1531</v>
      </c>
      <c r="K159" t="str">
        <f>VLOOKUP(J159,quide!A:B,2,0)</f>
        <v>Гексановая кислота (Капроновая кислота)</v>
      </c>
      <c r="L159">
        <f>VLOOKUP(J159,quide!A:G,7,0)</f>
        <v>3</v>
      </c>
      <c r="M159" t="b">
        <f t="shared" si="8"/>
        <v>0</v>
      </c>
      <c r="N159" s="108" t="b">
        <f t="shared" si="7"/>
        <v>0</v>
      </c>
    </row>
    <row r="160" spans="1:14" x14ac:dyDescent="0.25">
      <c r="B160">
        <v>0.01</v>
      </c>
      <c r="J160">
        <f t="shared" si="6"/>
        <v>1531</v>
      </c>
      <c r="K160" t="str">
        <f>VLOOKUP(J160,quide!A:B,2,0)</f>
        <v>Гексановая кислота (Капроновая кислота)</v>
      </c>
      <c r="L160">
        <f>VLOOKUP(J160,quide!A:G,7,0)</f>
        <v>3</v>
      </c>
      <c r="M160" t="str">
        <f t="shared" si="8"/>
        <v>ПДКмр</v>
      </c>
      <c r="N160" s="108">
        <f t="shared" si="7"/>
        <v>0.01</v>
      </c>
    </row>
    <row r="161" spans="1:14" x14ac:dyDescent="0.25">
      <c r="C161">
        <v>0</v>
      </c>
      <c r="J161">
        <f t="shared" si="6"/>
        <v>1531</v>
      </c>
      <c r="K161" t="str">
        <f>VLOOKUP(J161,quide!A:B,2,0)</f>
        <v>Гексановая кислота (Капроновая кислота)</v>
      </c>
      <c r="L161">
        <f>VLOOKUP(J161,quide!A:G,7,0)</f>
        <v>3</v>
      </c>
      <c r="M161" t="str">
        <f t="shared" si="8"/>
        <v>ПДК сг</v>
      </c>
      <c r="N161" s="108">
        <f t="shared" si="7"/>
        <v>0</v>
      </c>
    </row>
    <row r="162" spans="1:14" x14ac:dyDescent="0.25">
      <c r="D162">
        <v>5.0000000000000001E-3</v>
      </c>
      <c r="J162">
        <f t="shared" si="6"/>
        <v>1531</v>
      </c>
      <c r="K162" t="str">
        <f>VLOOKUP(J162,quide!A:B,2,0)</f>
        <v>Гексановая кислота (Капроновая кислота)</v>
      </c>
      <c r="L162">
        <f>VLOOKUP(J162,quide!A:G,7,0)</f>
        <v>3</v>
      </c>
      <c r="M162" t="str">
        <f t="shared" si="8"/>
        <v>ПДКсс</v>
      </c>
      <c r="N162" s="108">
        <f t="shared" si="7"/>
        <v>5.0000000000000001E-3</v>
      </c>
    </row>
    <row r="163" spans="1:14" x14ac:dyDescent="0.25">
      <c r="E163">
        <v>0</v>
      </c>
      <c r="J163">
        <f t="shared" si="6"/>
        <v>1531</v>
      </c>
      <c r="K163" t="str">
        <f>VLOOKUP(J163,quide!A:B,2,0)</f>
        <v>Гексановая кислота (Капроновая кислота)</v>
      </c>
      <c r="L163">
        <f>VLOOKUP(J163,quide!A:G,7,0)</f>
        <v>3</v>
      </c>
      <c r="M163" t="str">
        <f t="shared" si="8"/>
        <v>ОБУВ</v>
      </c>
      <c r="N163" s="108">
        <f t="shared" si="7"/>
        <v>0</v>
      </c>
    </row>
    <row r="164" spans="1:14" x14ac:dyDescent="0.25">
      <c r="A164">
        <v>1535</v>
      </c>
      <c r="J164">
        <f t="shared" si="6"/>
        <v>1535</v>
      </c>
      <c r="K164" t="str">
        <f>VLOOKUP(J164,quide!A:B,2,0)</f>
        <v>2-Метилпроп-2-еновая кислота</v>
      </c>
      <c r="L164">
        <f>VLOOKUP(J164,quide!A:G,7,0)</f>
        <v>3</v>
      </c>
      <c r="M164" t="b">
        <f t="shared" si="8"/>
        <v>0</v>
      </c>
      <c r="N164" s="108" t="b">
        <f t="shared" si="7"/>
        <v>0</v>
      </c>
    </row>
    <row r="165" spans="1:14" x14ac:dyDescent="0.25">
      <c r="B165">
        <v>0</v>
      </c>
      <c r="J165">
        <f t="shared" si="6"/>
        <v>1535</v>
      </c>
      <c r="K165" t="str">
        <f>VLOOKUP(J165,quide!A:B,2,0)</f>
        <v>2-Метилпроп-2-еновая кислота</v>
      </c>
      <c r="L165">
        <f>VLOOKUP(J165,quide!A:G,7,0)</f>
        <v>3</v>
      </c>
      <c r="M165" t="str">
        <f t="shared" si="8"/>
        <v>ПДКмр</v>
      </c>
      <c r="N165" s="108">
        <f t="shared" si="7"/>
        <v>0</v>
      </c>
    </row>
    <row r="166" spans="1:14" x14ac:dyDescent="0.25">
      <c r="C166">
        <v>0</v>
      </c>
      <c r="J166">
        <f t="shared" si="6"/>
        <v>1535</v>
      </c>
      <c r="K166" t="str">
        <f>VLOOKUP(J166,quide!A:B,2,0)</f>
        <v>2-Метилпроп-2-еновая кислота</v>
      </c>
      <c r="L166">
        <f>VLOOKUP(J166,quide!A:G,7,0)</f>
        <v>3</v>
      </c>
      <c r="M166" t="str">
        <f t="shared" si="8"/>
        <v>ПДК сг</v>
      </c>
      <c r="N166" s="108">
        <f t="shared" si="7"/>
        <v>0</v>
      </c>
    </row>
    <row r="167" spans="1:14" x14ac:dyDescent="0.25">
      <c r="D167">
        <v>0.01</v>
      </c>
      <c r="J167">
        <f t="shared" si="6"/>
        <v>1535</v>
      </c>
      <c r="K167" t="str">
        <f>VLOOKUP(J167,quide!A:B,2,0)</f>
        <v>2-Метилпроп-2-еновая кислота</v>
      </c>
      <c r="L167">
        <f>VLOOKUP(J167,quide!A:G,7,0)</f>
        <v>3</v>
      </c>
      <c r="M167" t="str">
        <f t="shared" si="8"/>
        <v>ПДКсс</v>
      </c>
      <c r="N167" s="108">
        <f t="shared" si="7"/>
        <v>0.01</v>
      </c>
    </row>
    <row r="168" spans="1:14" x14ac:dyDescent="0.25">
      <c r="E168">
        <v>0</v>
      </c>
      <c r="J168">
        <f t="shared" si="6"/>
        <v>1535</v>
      </c>
      <c r="K168" t="str">
        <f>VLOOKUP(J168,quide!A:B,2,0)</f>
        <v>2-Метилпроп-2-еновая кислота</v>
      </c>
      <c r="L168">
        <f>VLOOKUP(J168,quide!A:G,7,0)</f>
        <v>3</v>
      </c>
      <c r="M168" t="str">
        <f t="shared" si="8"/>
        <v>ОБУВ</v>
      </c>
      <c r="N168" s="108">
        <f t="shared" si="7"/>
        <v>0</v>
      </c>
    </row>
    <row r="169" spans="1:14" x14ac:dyDescent="0.25">
      <c r="A169">
        <v>1707</v>
      </c>
      <c r="J169">
        <f t="shared" si="6"/>
        <v>1707</v>
      </c>
      <c r="K169" t="str">
        <f>VLOOKUP(J169,quide!A:B,2,0)</f>
        <v>Диметилсульфид</v>
      </c>
      <c r="L169">
        <f>VLOOKUP(J169,quide!A:G,7,0)</f>
        <v>4</v>
      </c>
      <c r="M169" t="b">
        <f t="shared" si="8"/>
        <v>0</v>
      </c>
      <c r="N169" s="108" t="b">
        <f t="shared" si="7"/>
        <v>0</v>
      </c>
    </row>
    <row r="170" spans="1:14" x14ac:dyDescent="0.25">
      <c r="B170">
        <v>0.08</v>
      </c>
      <c r="J170">
        <f t="shared" si="6"/>
        <v>1707</v>
      </c>
      <c r="K170" t="str">
        <f>VLOOKUP(J170,quide!A:B,2,0)</f>
        <v>Диметилсульфид</v>
      </c>
      <c r="L170">
        <f>VLOOKUP(J170,quide!A:G,7,0)</f>
        <v>4</v>
      </c>
      <c r="M170" t="str">
        <f t="shared" si="8"/>
        <v>ПДКмр</v>
      </c>
      <c r="N170" s="108">
        <f t="shared" si="7"/>
        <v>0.08</v>
      </c>
    </row>
    <row r="171" spans="1:14" x14ac:dyDescent="0.25">
      <c r="C171">
        <v>0</v>
      </c>
      <c r="J171">
        <f t="shared" si="6"/>
        <v>1707</v>
      </c>
      <c r="K171" t="str">
        <f>VLOOKUP(J171,quide!A:B,2,0)</f>
        <v>Диметилсульфид</v>
      </c>
      <c r="L171">
        <f>VLOOKUP(J171,quide!A:G,7,0)</f>
        <v>4</v>
      </c>
      <c r="M171" t="str">
        <f t="shared" si="8"/>
        <v>ПДК сг</v>
      </c>
      <c r="N171" s="108">
        <f t="shared" si="7"/>
        <v>0</v>
      </c>
    </row>
    <row r="172" spans="1:14" x14ac:dyDescent="0.25">
      <c r="D172">
        <v>0</v>
      </c>
      <c r="J172">
        <f t="shared" si="6"/>
        <v>1707</v>
      </c>
      <c r="K172" t="str">
        <f>VLOOKUP(J172,quide!A:B,2,0)</f>
        <v>Диметилсульфид</v>
      </c>
      <c r="L172">
        <f>VLOOKUP(J172,quide!A:G,7,0)</f>
        <v>4</v>
      </c>
      <c r="M172" t="str">
        <f t="shared" si="8"/>
        <v>ПДКсс</v>
      </c>
      <c r="N172" s="108">
        <f t="shared" si="7"/>
        <v>0</v>
      </c>
    </row>
    <row r="173" spans="1:14" x14ac:dyDescent="0.25">
      <c r="E173">
        <v>0</v>
      </c>
      <c r="J173">
        <f t="shared" si="6"/>
        <v>1707</v>
      </c>
      <c r="K173" t="str">
        <f>VLOOKUP(J173,quide!A:B,2,0)</f>
        <v>Диметилсульфид</v>
      </c>
      <c r="L173">
        <f>VLOOKUP(J173,quide!A:G,7,0)</f>
        <v>4</v>
      </c>
      <c r="M173" t="str">
        <f t="shared" si="8"/>
        <v>ОБУВ</v>
      </c>
      <c r="N173" s="108">
        <f t="shared" si="7"/>
        <v>0</v>
      </c>
    </row>
    <row r="174" spans="1:14" x14ac:dyDescent="0.25">
      <c r="A174">
        <v>1715</v>
      </c>
      <c r="J174">
        <f t="shared" si="6"/>
        <v>1715</v>
      </c>
      <c r="K174" t="str">
        <f>VLOOKUP(J174,quide!A:B,2,0)</f>
        <v>Метантиол (метилмеркаптан)</v>
      </c>
      <c r="L174">
        <f>VLOOKUP(J174,quide!A:G,7,0)</f>
        <v>4</v>
      </c>
      <c r="M174" t="b">
        <f t="shared" si="8"/>
        <v>0</v>
      </c>
      <c r="N174" s="108" t="b">
        <f t="shared" si="7"/>
        <v>0</v>
      </c>
    </row>
    <row r="175" spans="1:14" x14ac:dyDescent="0.25">
      <c r="B175">
        <v>6.0000000000000001E-3</v>
      </c>
      <c r="J175">
        <f t="shared" si="6"/>
        <v>1715</v>
      </c>
      <c r="K175" t="str">
        <f>VLOOKUP(J175,quide!A:B,2,0)</f>
        <v>Метантиол (метилмеркаптан)</v>
      </c>
      <c r="L175">
        <f>VLOOKUP(J175,quide!A:G,7,0)</f>
        <v>4</v>
      </c>
      <c r="M175" t="str">
        <f t="shared" si="8"/>
        <v>ПДКмр</v>
      </c>
      <c r="N175" s="108">
        <f t="shared" si="7"/>
        <v>6.0000000000000001E-3</v>
      </c>
    </row>
    <row r="176" spans="1:14" x14ac:dyDescent="0.25">
      <c r="C176">
        <v>0</v>
      </c>
      <c r="J176">
        <f t="shared" si="6"/>
        <v>1715</v>
      </c>
      <c r="K176" t="str">
        <f>VLOOKUP(J176,quide!A:B,2,0)</f>
        <v>Метантиол (метилмеркаптан)</v>
      </c>
      <c r="L176">
        <f>VLOOKUP(J176,quide!A:G,7,0)</f>
        <v>4</v>
      </c>
      <c r="M176" t="str">
        <f t="shared" si="8"/>
        <v>ПДК сг</v>
      </c>
      <c r="N176" s="108">
        <f t="shared" si="7"/>
        <v>0</v>
      </c>
    </row>
    <row r="177" spans="1:14" x14ac:dyDescent="0.25">
      <c r="D177">
        <v>0</v>
      </c>
      <c r="J177">
        <f t="shared" si="6"/>
        <v>1715</v>
      </c>
      <c r="K177" t="str">
        <f>VLOOKUP(J177,quide!A:B,2,0)</f>
        <v>Метантиол (метилмеркаптан)</v>
      </c>
      <c r="L177">
        <f>VLOOKUP(J177,quide!A:G,7,0)</f>
        <v>4</v>
      </c>
      <c r="M177" t="str">
        <f t="shared" si="8"/>
        <v>ПДКсс</v>
      </c>
      <c r="N177" s="108">
        <f t="shared" si="7"/>
        <v>0</v>
      </c>
    </row>
    <row r="178" spans="1:14" x14ac:dyDescent="0.25">
      <c r="E178">
        <v>0</v>
      </c>
      <c r="J178">
        <f t="shared" si="6"/>
        <v>1715</v>
      </c>
      <c r="K178" t="str">
        <f>VLOOKUP(J178,quide!A:B,2,0)</f>
        <v>Метантиол (метилмеркаптан)</v>
      </c>
      <c r="L178">
        <f>VLOOKUP(J178,quide!A:G,7,0)</f>
        <v>4</v>
      </c>
      <c r="M178" t="str">
        <f t="shared" si="8"/>
        <v>ОБУВ</v>
      </c>
      <c r="N178" s="108">
        <f t="shared" si="7"/>
        <v>0</v>
      </c>
    </row>
    <row r="179" spans="1:14" x14ac:dyDescent="0.25">
      <c r="A179">
        <v>1728</v>
      </c>
      <c r="J179">
        <f t="shared" si="6"/>
        <v>1728</v>
      </c>
      <c r="K179" t="str">
        <f>VLOOKUP(J179,quide!A:B,2,0)</f>
        <v>Этантиол (Меркаптоэтан; этилсульфгидрат; этилгидросульфид; тиоэтиловый спирт; тиоэтанол)</v>
      </c>
      <c r="L179">
        <f>VLOOKUP(J179,quide!A:G,7,0)</f>
        <v>4</v>
      </c>
      <c r="M179" t="b">
        <f t="shared" si="8"/>
        <v>0</v>
      </c>
      <c r="N179" s="108" t="b">
        <f t="shared" si="7"/>
        <v>0</v>
      </c>
    </row>
    <row r="180" spans="1:14" x14ac:dyDescent="0.25">
      <c r="B180">
        <v>5.0000000000000002E-5</v>
      </c>
      <c r="J180">
        <f t="shared" si="6"/>
        <v>1728</v>
      </c>
      <c r="K180" t="str">
        <f>VLOOKUP(J180,quide!A:B,2,0)</f>
        <v>Этантиол (Меркаптоэтан; этилсульфгидрат; этилгидросульфид; тиоэтиловый спирт; тиоэтанол)</v>
      </c>
      <c r="L180">
        <f>VLOOKUP(J180,quide!A:G,7,0)</f>
        <v>4</v>
      </c>
      <c r="M180" t="str">
        <f t="shared" si="8"/>
        <v>ПДКмр</v>
      </c>
      <c r="N180" s="108">
        <f t="shared" si="7"/>
        <v>5.0000000000000002E-5</v>
      </c>
    </row>
    <row r="181" spans="1:14" x14ac:dyDescent="0.25">
      <c r="C181">
        <v>0</v>
      </c>
      <c r="J181">
        <f t="shared" si="6"/>
        <v>1728</v>
      </c>
      <c r="K181" t="str">
        <f>VLOOKUP(J181,quide!A:B,2,0)</f>
        <v>Этантиол (Меркаптоэтан; этилсульфгидрат; этилгидросульфид; тиоэтиловый спирт; тиоэтанол)</v>
      </c>
      <c r="L181">
        <f>VLOOKUP(J181,quide!A:G,7,0)</f>
        <v>4</v>
      </c>
      <c r="M181" t="str">
        <f t="shared" si="8"/>
        <v>ПДК сг</v>
      </c>
      <c r="N181" s="108">
        <f t="shared" si="7"/>
        <v>0</v>
      </c>
    </row>
    <row r="182" spans="1:14" x14ac:dyDescent="0.25">
      <c r="D182">
        <v>0</v>
      </c>
      <c r="J182">
        <f t="shared" si="6"/>
        <v>1728</v>
      </c>
      <c r="K182" t="str">
        <f>VLOOKUP(J182,quide!A:B,2,0)</f>
        <v>Этантиол (Меркаптоэтан; этилсульфгидрат; этилгидросульфид; тиоэтиловый спирт; тиоэтанол)</v>
      </c>
      <c r="L182">
        <f>VLOOKUP(J182,quide!A:G,7,0)</f>
        <v>4</v>
      </c>
      <c r="M182" t="str">
        <f t="shared" si="8"/>
        <v>ПДКсс</v>
      </c>
      <c r="N182" s="108">
        <f t="shared" si="7"/>
        <v>0</v>
      </c>
    </row>
    <row r="183" spans="1:14" x14ac:dyDescent="0.25">
      <c r="E183">
        <v>0</v>
      </c>
      <c r="J183">
        <f t="shared" si="6"/>
        <v>1728</v>
      </c>
      <c r="K183" t="str">
        <f>VLOOKUP(J183,quide!A:B,2,0)</f>
        <v>Этантиол (Меркаптоэтан; этилсульфгидрат; этилгидросульфид; тиоэтиловый спирт; тиоэтанол)</v>
      </c>
      <c r="L183">
        <f>VLOOKUP(J183,quide!A:G,7,0)</f>
        <v>4</v>
      </c>
      <c r="M183" t="str">
        <f t="shared" si="8"/>
        <v>ОБУВ</v>
      </c>
      <c r="N183" s="108">
        <f t="shared" si="7"/>
        <v>0</v>
      </c>
    </row>
    <row r="184" spans="1:14" x14ac:dyDescent="0.25">
      <c r="A184">
        <v>1819</v>
      </c>
      <c r="J184">
        <f t="shared" si="6"/>
        <v>1819</v>
      </c>
      <c r="K184" t="str">
        <f>VLOOKUP(J184,quide!A:B,2,0)</f>
        <v xml:space="preserve"> 
Диметиламин</v>
      </c>
      <c r="L184">
        <f>VLOOKUP(J184,quide!A:G,7,0)</f>
        <v>2</v>
      </c>
      <c r="M184" t="b">
        <f t="shared" si="8"/>
        <v>0</v>
      </c>
      <c r="N184" s="108" t="b">
        <f t="shared" si="7"/>
        <v>0</v>
      </c>
    </row>
    <row r="185" spans="1:14" x14ac:dyDescent="0.25">
      <c r="B185">
        <v>5.0000000000000001E-3</v>
      </c>
      <c r="J185">
        <f t="shared" si="6"/>
        <v>1819</v>
      </c>
      <c r="K185" t="str">
        <f>VLOOKUP(J185,quide!A:B,2,0)</f>
        <v xml:space="preserve"> 
Диметиламин</v>
      </c>
      <c r="L185">
        <f>VLOOKUP(J185,quide!A:G,7,0)</f>
        <v>2</v>
      </c>
      <c r="M185" t="str">
        <f t="shared" si="8"/>
        <v>ПДКмр</v>
      </c>
      <c r="N185" s="108">
        <f t="shared" si="7"/>
        <v>5.0000000000000001E-3</v>
      </c>
    </row>
    <row r="186" spans="1:14" x14ac:dyDescent="0.25">
      <c r="C186">
        <v>2.0000000000000002E-5</v>
      </c>
      <c r="J186">
        <f t="shared" si="6"/>
        <v>1819</v>
      </c>
      <c r="K186" t="str">
        <f>VLOOKUP(J186,quide!A:B,2,0)</f>
        <v xml:space="preserve"> 
Диметиламин</v>
      </c>
      <c r="L186">
        <f>VLOOKUP(J186,quide!A:G,7,0)</f>
        <v>2</v>
      </c>
      <c r="M186" t="str">
        <f t="shared" si="8"/>
        <v>ПДК сг</v>
      </c>
      <c r="N186" s="108">
        <f t="shared" si="7"/>
        <v>2.0000000000000002E-5</v>
      </c>
    </row>
    <row r="187" spans="1:14" x14ac:dyDescent="0.25">
      <c r="D187">
        <v>2.5000000000000001E-3</v>
      </c>
      <c r="J187">
        <f t="shared" si="6"/>
        <v>1819</v>
      </c>
      <c r="K187" t="str">
        <f>VLOOKUP(J187,quide!A:B,2,0)</f>
        <v xml:space="preserve"> 
Диметиламин</v>
      </c>
      <c r="L187">
        <f>VLOOKUP(J187,quide!A:G,7,0)</f>
        <v>2</v>
      </c>
      <c r="M187" t="str">
        <f t="shared" si="8"/>
        <v>ПДКсс</v>
      </c>
      <c r="N187" s="108">
        <f t="shared" si="7"/>
        <v>2.5000000000000001E-3</v>
      </c>
    </row>
    <row r="188" spans="1:14" x14ac:dyDescent="0.25">
      <c r="E188">
        <v>0</v>
      </c>
      <c r="J188">
        <f t="shared" si="6"/>
        <v>1819</v>
      </c>
      <c r="K188" t="str">
        <f>VLOOKUP(J188,quide!A:B,2,0)</f>
        <v xml:space="preserve"> 
Диметиламин</v>
      </c>
      <c r="L188">
        <f>VLOOKUP(J188,quide!A:G,7,0)</f>
        <v>2</v>
      </c>
      <c r="M188" t="str">
        <f t="shared" si="8"/>
        <v>ОБУВ</v>
      </c>
      <c r="N188" s="108">
        <f t="shared" si="7"/>
        <v>0</v>
      </c>
    </row>
    <row r="189" spans="1:14" x14ac:dyDescent="0.25">
      <c r="A189">
        <v>1849</v>
      </c>
      <c r="J189">
        <f t="shared" si="6"/>
        <v>1849</v>
      </c>
      <c r="K189" t="str">
        <f>VLOOKUP(J189,quide!A:B,2,0)</f>
        <v>Метиламин (Аминометан; метанамин)</v>
      </c>
      <c r="L189">
        <f>VLOOKUP(J189,quide!A:G,7,0)</f>
        <v>2</v>
      </c>
      <c r="M189" t="b">
        <f t="shared" si="8"/>
        <v>0</v>
      </c>
      <c r="N189" s="108" t="b">
        <f t="shared" si="7"/>
        <v>0</v>
      </c>
    </row>
    <row r="190" spans="1:14" x14ac:dyDescent="0.25">
      <c r="B190">
        <v>4.0000000000000001E-3</v>
      </c>
      <c r="J190">
        <f t="shared" si="6"/>
        <v>1849</v>
      </c>
      <c r="K190" t="str">
        <f>VLOOKUP(J190,quide!A:B,2,0)</f>
        <v>Метиламин (Аминометан; метанамин)</v>
      </c>
      <c r="L190">
        <f>VLOOKUP(J190,quide!A:G,7,0)</f>
        <v>2</v>
      </c>
      <c r="M190" t="str">
        <f t="shared" si="8"/>
        <v>ПДКмр</v>
      </c>
      <c r="N190" s="108">
        <f t="shared" si="7"/>
        <v>4.0000000000000001E-3</v>
      </c>
    </row>
    <row r="191" spans="1:14" x14ac:dyDescent="0.25">
      <c r="C191">
        <v>0</v>
      </c>
      <c r="J191">
        <f t="shared" si="6"/>
        <v>1849</v>
      </c>
      <c r="K191" t="str">
        <f>VLOOKUP(J191,quide!A:B,2,0)</f>
        <v>Метиламин (Аминометан; метанамин)</v>
      </c>
      <c r="L191">
        <f>VLOOKUP(J191,quide!A:G,7,0)</f>
        <v>2</v>
      </c>
      <c r="M191" t="str">
        <f t="shared" si="8"/>
        <v>ПДК сг</v>
      </c>
      <c r="N191" s="108">
        <f t="shared" si="7"/>
        <v>0</v>
      </c>
    </row>
    <row r="192" spans="1:14" x14ac:dyDescent="0.25">
      <c r="D192">
        <v>1E-3</v>
      </c>
      <c r="J192">
        <f t="shared" si="6"/>
        <v>1849</v>
      </c>
      <c r="K192" t="str">
        <f>VLOOKUP(J192,quide!A:B,2,0)</f>
        <v>Метиламин (Аминометан; метанамин)</v>
      </c>
      <c r="L192">
        <f>VLOOKUP(J192,quide!A:G,7,0)</f>
        <v>2</v>
      </c>
      <c r="M192" t="str">
        <f t="shared" si="8"/>
        <v>ПДКсс</v>
      </c>
      <c r="N192" s="108">
        <f t="shared" si="7"/>
        <v>1E-3</v>
      </c>
    </row>
    <row r="193" spans="1:14" x14ac:dyDescent="0.25">
      <c r="E193">
        <v>0</v>
      </c>
      <c r="J193">
        <f t="shared" si="6"/>
        <v>1849</v>
      </c>
      <c r="K193" t="str">
        <f>VLOOKUP(J193,quide!A:B,2,0)</f>
        <v>Метиламин (Аминометан; метанамин)</v>
      </c>
      <c r="L193">
        <f>VLOOKUP(J193,quide!A:G,7,0)</f>
        <v>2</v>
      </c>
      <c r="M193" t="str">
        <f t="shared" si="8"/>
        <v>ОБУВ</v>
      </c>
      <c r="N193" s="108">
        <f t="shared" si="7"/>
        <v>0</v>
      </c>
    </row>
    <row r="194" spans="1:14" x14ac:dyDescent="0.25">
      <c r="A194">
        <v>2603</v>
      </c>
      <c r="J194">
        <f t="shared" si="6"/>
        <v>2603</v>
      </c>
      <c r="K194" t="str">
        <f>VLOOKUP(J194,quide!A:B,2,0)</f>
        <v>Микроорганизмы</v>
      </c>
      <c r="L194">
        <f>VLOOKUP(J194,quide!A:G,7,0)</f>
        <v>0</v>
      </c>
      <c r="M194" t="b">
        <f t="shared" si="8"/>
        <v>0</v>
      </c>
      <c r="N194" s="108" t="b">
        <f t="shared" si="7"/>
        <v>0</v>
      </c>
    </row>
    <row r="195" spans="1:14" x14ac:dyDescent="0.25">
      <c r="B195">
        <v>0</v>
      </c>
      <c r="J195">
        <f t="shared" si="6"/>
        <v>2603</v>
      </c>
      <c r="K195" t="str">
        <f>VLOOKUP(J195,quide!A:B,2,0)</f>
        <v>Микроорганизмы</v>
      </c>
      <c r="L195">
        <f>VLOOKUP(J195,quide!A:G,7,0)</f>
        <v>0</v>
      </c>
      <c r="M195" t="str">
        <f t="shared" si="8"/>
        <v>ПДКмр</v>
      </c>
      <c r="N195" s="108">
        <f t="shared" si="7"/>
        <v>0</v>
      </c>
    </row>
    <row r="196" spans="1:14" x14ac:dyDescent="0.25">
      <c r="C196" t="s">
        <v>275</v>
      </c>
      <c r="J196">
        <f t="shared" si="6"/>
        <v>2603</v>
      </c>
      <c r="K196" t="str">
        <f>VLOOKUP(J196,quide!A:B,2,0)</f>
        <v>Микроорганизмы</v>
      </c>
      <c r="L196">
        <f>VLOOKUP(J196,quide!A:G,7,0)</f>
        <v>0</v>
      </c>
      <c r="M196" t="str">
        <f t="shared" si="8"/>
        <v>ПДК сг</v>
      </c>
      <c r="N196" s="108" t="str">
        <f t="shared" si="7"/>
        <v>(пусто)</v>
      </c>
    </row>
    <row r="197" spans="1:14" x14ac:dyDescent="0.25">
      <c r="D197">
        <v>0</v>
      </c>
      <c r="J197">
        <f t="shared" ref="J197:J241" si="9">IF(ISBLANK(A197)=FALSE,A197,J196)</f>
        <v>2603</v>
      </c>
      <c r="K197" t="str">
        <f>VLOOKUP(J197,quide!A:B,2,0)</f>
        <v>Микроорганизмы</v>
      </c>
      <c r="L197">
        <f>VLOOKUP(J197,quide!A:G,7,0)</f>
        <v>0</v>
      </c>
      <c r="M197" t="str">
        <f t="shared" si="8"/>
        <v>ПДКсс</v>
      </c>
      <c r="N197" s="108">
        <f t="shared" ref="N197:N241" si="10">IF(ISBLANK(B197)=FALSE,B197,IF(ISBLANK(C197)=FALSE,C197,IF(ISBLANK(D197)=FALSE,D197,IF(ISBLANK(E197)=FALSE,E197))))</f>
        <v>0</v>
      </c>
    </row>
    <row r="198" spans="1:14" x14ac:dyDescent="0.25">
      <c r="E198">
        <v>5000</v>
      </c>
      <c r="J198">
        <f t="shared" si="9"/>
        <v>2603</v>
      </c>
      <c r="K198" t="str">
        <f>VLOOKUP(J198,quide!A:B,2,0)</f>
        <v>Микроорганизмы</v>
      </c>
      <c r="L198">
        <f>VLOOKUP(J198,quide!A:G,7,0)</f>
        <v>0</v>
      </c>
      <c r="M198" t="str">
        <f t="shared" si="8"/>
        <v>ОБУВ</v>
      </c>
      <c r="N198" s="108">
        <f t="shared" si="10"/>
        <v>5000</v>
      </c>
    </row>
    <row r="199" spans="1:14" x14ac:dyDescent="0.25">
      <c r="A199">
        <v>2704</v>
      </c>
      <c r="J199">
        <f t="shared" si="9"/>
        <v>2704</v>
      </c>
      <c r="K199" t="str">
        <f>VLOOKUP(J199,quide!A:B,2,0)</f>
        <v>Бензин (нефтяной, малосернистый) (в пересчете на углерод)</v>
      </c>
      <c r="L199">
        <f>VLOOKUP(J199,quide!A:G,7,0)</f>
        <v>4</v>
      </c>
      <c r="M199" t="b">
        <f t="shared" si="8"/>
        <v>0</v>
      </c>
      <c r="N199" s="108" t="b">
        <f t="shared" si="10"/>
        <v>0</v>
      </c>
    </row>
    <row r="200" spans="1:14" x14ac:dyDescent="0.25">
      <c r="B200">
        <v>5</v>
      </c>
      <c r="J200">
        <f t="shared" si="9"/>
        <v>2704</v>
      </c>
      <c r="K200" t="str">
        <f>VLOOKUP(J200,quide!A:B,2,0)</f>
        <v>Бензин (нефтяной, малосернистый) (в пересчете на углерод)</v>
      </c>
      <c r="L200">
        <f>VLOOKUP(J200,quide!A:G,7,0)</f>
        <v>4</v>
      </c>
      <c r="M200" t="str">
        <f t="shared" si="8"/>
        <v>ПДКмр</v>
      </c>
      <c r="N200" s="108">
        <f t="shared" si="10"/>
        <v>5</v>
      </c>
    </row>
    <row r="201" spans="1:14" x14ac:dyDescent="0.25">
      <c r="C201">
        <v>0</v>
      </c>
      <c r="J201">
        <f t="shared" si="9"/>
        <v>2704</v>
      </c>
      <c r="K201" t="str">
        <f>VLOOKUP(J201,quide!A:B,2,0)</f>
        <v>Бензин (нефтяной, малосернистый) (в пересчете на углерод)</v>
      </c>
      <c r="L201">
        <f>VLOOKUP(J201,quide!A:G,7,0)</f>
        <v>4</v>
      </c>
      <c r="M201" t="str">
        <f t="shared" ref="M201:M241" si="11">IF(ISBLANK(B201)=FALSE,$B$3,IF(ISBLANK(C201)=FALSE,$C$3,IF(ISBLANK(D201)=FALSE,$D$3,IF(ISBLANK(E201)=FALSE,$E$3))))</f>
        <v>ПДК сг</v>
      </c>
      <c r="N201" s="108">
        <f t="shared" si="10"/>
        <v>0</v>
      </c>
    </row>
    <row r="202" spans="1:14" x14ac:dyDescent="0.25">
      <c r="D202">
        <v>1.5</v>
      </c>
      <c r="J202">
        <f t="shared" si="9"/>
        <v>2704</v>
      </c>
      <c r="K202" t="str">
        <f>VLOOKUP(J202,quide!A:B,2,0)</f>
        <v>Бензин (нефтяной, малосернистый) (в пересчете на углерод)</v>
      </c>
      <c r="L202">
        <f>VLOOKUP(J202,quide!A:G,7,0)</f>
        <v>4</v>
      </c>
      <c r="M202" t="str">
        <f t="shared" si="11"/>
        <v>ПДКсс</v>
      </c>
      <c r="N202" s="108">
        <f t="shared" si="10"/>
        <v>1.5</v>
      </c>
    </row>
    <row r="203" spans="1:14" x14ac:dyDescent="0.25">
      <c r="E203">
        <v>0</v>
      </c>
      <c r="J203">
        <f t="shared" si="9"/>
        <v>2704</v>
      </c>
      <c r="K203" t="str">
        <f>VLOOKUP(J203,quide!A:B,2,0)</f>
        <v>Бензин (нефтяной, малосернистый) (в пересчете на углерод)</v>
      </c>
      <c r="L203">
        <f>VLOOKUP(J203,quide!A:G,7,0)</f>
        <v>4</v>
      </c>
      <c r="M203" t="str">
        <f t="shared" si="11"/>
        <v>ОБУВ</v>
      </c>
      <c r="N203" s="108">
        <f t="shared" si="10"/>
        <v>0</v>
      </c>
    </row>
    <row r="204" spans="1:14" x14ac:dyDescent="0.25">
      <c r="A204">
        <v>2754</v>
      </c>
      <c r="J204">
        <f t="shared" si="9"/>
        <v>2754</v>
      </c>
      <c r="K204" t="str">
        <f>VLOOKUP(J204,quide!A:B,2,0)</f>
        <v>Алканы C12-19 (в пересчете на С)</v>
      </c>
      <c r="L204">
        <f>VLOOKUP(J204,quide!A:G,7,0)</f>
        <v>4</v>
      </c>
      <c r="M204" t="b">
        <f t="shared" si="11"/>
        <v>0</v>
      </c>
      <c r="N204" s="108" t="b">
        <f t="shared" si="10"/>
        <v>0</v>
      </c>
    </row>
    <row r="205" spans="1:14" x14ac:dyDescent="0.25">
      <c r="B205">
        <v>1</v>
      </c>
      <c r="J205">
        <f t="shared" si="9"/>
        <v>2754</v>
      </c>
      <c r="K205" t="str">
        <f>VLOOKUP(J205,quide!A:B,2,0)</f>
        <v>Алканы C12-19 (в пересчете на С)</v>
      </c>
      <c r="L205">
        <f>VLOOKUP(J205,quide!A:G,7,0)</f>
        <v>4</v>
      </c>
      <c r="M205" t="str">
        <f t="shared" si="11"/>
        <v>ПДКмр</v>
      </c>
      <c r="N205" s="108">
        <f t="shared" si="10"/>
        <v>1</v>
      </c>
    </row>
    <row r="206" spans="1:14" x14ac:dyDescent="0.25">
      <c r="C206" t="s">
        <v>275</v>
      </c>
      <c r="J206">
        <f t="shared" si="9"/>
        <v>2754</v>
      </c>
      <c r="K206" t="str">
        <f>VLOOKUP(J206,quide!A:B,2,0)</f>
        <v>Алканы C12-19 (в пересчете на С)</v>
      </c>
      <c r="L206">
        <f>VLOOKUP(J206,quide!A:G,7,0)</f>
        <v>4</v>
      </c>
      <c r="M206" t="str">
        <f t="shared" si="11"/>
        <v>ПДК сг</v>
      </c>
      <c r="N206" s="108" t="str">
        <f t="shared" si="10"/>
        <v>(пусто)</v>
      </c>
    </row>
    <row r="207" spans="1:14" x14ac:dyDescent="0.25">
      <c r="D207">
        <v>0</v>
      </c>
      <c r="J207">
        <f t="shared" si="9"/>
        <v>2754</v>
      </c>
      <c r="K207" t="str">
        <f>VLOOKUP(J207,quide!A:B,2,0)</f>
        <v>Алканы C12-19 (в пересчете на С)</v>
      </c>
      <c r="L207">
        <f>VLOOKUP(J207,quide!A:G,7,0)</f>
        <v>4</v>
      </c>
      <c r="M207" t="str">
        <f t="shared" si="11"/>
        <v>ПДКсс</v>
      </c>
      <c r="N207" s="108">
        <f t="shared" si="10"/>
        <v>0</v>
      </c>
    </row>
    <row r="208" spans="1:14" x14ac:dyDescent="0.25">
      <c r="E208">
        <v>0</v>
      </c>
      <c r="J208">
        <f t="shared" si="9"/>
        <v>2754</v>
      </c>
      <c r="K208" t="str">
        <f>VLOOKUP(J208,quide!A:B,2,0)</f>
        <v>Алканы C12-19 (в пересчете на С)</v>
      </c>
      <c r="L208">
        <f>VLOOKUP(J208,quide!A:G,7,0)</f>
        <v>4</v>
      </c>
      <c r="M208" t="str">
        <f t="shared" si="11"/>
        <v>ОБУВ</v>
      </c>
      <c r="N208" s="108">
        <f t="shared" si="10"/>
        <v>0</v>
      </c>
    </row>
    <row r="209" spans="1:14" x14ac:dyDescent="0.25">
      <c r="A209">
        <v>2757</v>
      </c>
      <c r="J209">
        <f t="shared" si="9"/>
        <v>2757</v>
      </c>
      <c r="K209" t="str">
        <f>VLOOKUP(J209,quide!A:B,2,0)</f>
        <v>Уайт-спирит</v>
      </c>
      <c r="L209">
        <f>VLOOKUP(J209,quide!A:G,7,0)</f>
        <v>0</v>
      </c>
      <c r="M209" t="b">
        <f t="shared" si="11"/>
        <v>0</v>
      </c>
      <c r="N209" s="108" t="b">
        <f t="shared" si="10"/>
        <v>0</v>
      </c>
    </row>
    <row r="210" spans="1:14" x14ac:dyDescent="0.25">
      <c r="B210">
        <v>0</v>
      </c>
      <c r="J210">
        <f t="shared" si="9"/>
        <v>2757</v>
      </c>
      <c r="K210" t="str">
        <f>VLOOKUP(J210,quide!A:B,2,0)</f>
        <v>Уайт-спирит</v>
      </c>
      <c r="L210">
        <f>VLOOKUP(J210,quide!A:G,7,0)</f>
        <v>0</v>
      </c>
      <c r="M210" t="str">
        <f t="shared" si="11"/>
        <v>ПДКмр</v>
      </c>
      <c r="N210" s="108">
        <f t="shared" si="10"/>
        <v>0</v>
      </c>
    </row>
    <row r="211" spans="1:14" x14ac:dyDescent="0.25">
      <c r="C211" t="s">
        <v>275</v>
      </c>
      <c r="J211">
        <f t="shared" si="9"/>
        <v>2757</v>
      </c>
      <c r="K211" t="str">
        <f>VLOOKUP(J211,quide!A:B,2,0)</f>
        <v>Уайт-спирит</v>
      </c>
      <c r="L211">
        <f>VLOOKUP(J211,quide!A:G,7,0)</f>
        <v>0</v>
      </c>
      <c r="M211" t="str">
        <f t="shared" si="11"/>
        <v>ПДК сг</v>
      </c>
      <c r="N211" s="108" t="str">
        <f t="shared" si="10"/>
        <v>(пусто)</v>
      </c>
    </row>
    <row r="212" spans="1:14" x14ac:dyDescent="0.25">
      <c r="D212">
        <v>0</v>
      </c>
      <c r="J212">
        <f t="shared" si="9"/>
        <v>2757</v>
      </c>
      <c r="K212" t="str">
        <f>VLOOKUP(J212,quide!A:B,2,0)</f>
        <v>Уайт-спирит</v>
      </c>
      <c r="L212">
        <f>VLOOKUP(J212,quide!A:G,7,0)</f>
        <v>0</v>
      </c>
      <c r="M212" t="str">
        <f t="shared" si="11"/>
        <v>ПДКсс</v>
      </c>
      <c r="N212" s="108">
        <f t="shared" si="10"/>
        <v>0</v>
      </c>
    </row>
    <row r="213" spans="1:14" x14ac:dyDescent="0.25">
      <c r="E213">
        <v>1</v>
      </c>
      <c r="J213">
        <f t="shared" si="9"/>
        <v>2757</v>
      </c>
      <c r="K213" t="str">
        <f>VLOOKUP(J213,quide!A:B,2,0)</f>
        <v>Уайт-спирит</v>
      </c>
      <c r="L213">
        <f>VLOOKUP(J213,quide!A:G,7,0)</f>
        <v>0</v>
      </c>
      <c r="M213" t="str">
        <f t="shared" si="11"/>
        <v>ОБУВ</v>
      </c>
      <c r="N213" s="108">
        <f t="shared" si="10"/>
        <v>1</v>
      </c>
    </row>
    <row r="214" spans="1:14" x14ac:dyDescent="0.25">
      <c r="A214">
        <v>2902</v>
      </c>
      <c r="J214">
        <f t="shared" si="9"/>
        <v>2902</v>
      </c>
      <c r="K214" t="str">
        <f>VLOOKUP(J214,quide!A:B,2,0)</f>
        <v>Взвешенные вещества</v>
      </c>
      <c r="L214">
        <f>VLOOKUP(J214,quide!A:G,7,0)</f>
        <v>3</v>
      </c>
      <c r="M214" t="b">
        <f t="shared" si="11"/>
        <v>0</v>
      </c>
      <c r="N214" s="108" t="b">
        <f t="shared" si="10"/>
        <v>0</v>
      </c>
    </row>
    <row r="215" spans="1:14" x14ac:dyDescent="0.25">
      <c r="B215">
        <v>0.5</v>
      </c>
      <c r="J215">
        <f t="shared" si="9"/>
        <v>2902</v>
      </c>
      <c r="K215" t="str">
        <f>VLOOKUP(J215,quide!A:B,2,0)</f>
        <v>Взвешенные вещества</v>
      </c>
      <c r="L215">
        <f>VLOOKUP(J215,quide!A:G,7,0)</f>
        <v>3</v>
      </c>
      <c r="M215" t="str">
        <f t="shared" si="11"/>
        <v>ПДКмр</v>
      </c>
      <c r="N215" s="108">
        <f t="shared" si="10"/>
        <v>0.5</v>
      </c>
    </row>
    <row r="216" spans="1:14" x14ac:dyDescent="0.25">
      <c r="C216">
        <v>7.4999999999999997E-2</v>
      </c>
      <c r="J216">
        <f t="shared" si="9"/>
        <v>2902</v>
      </c>
      <c r="K216" t="str">
        <f>VLOOKUP(J216,quide!A:B,2,0)</f>
        <v>Взвешенные вещества</v>
      </c>
      <c r="L216">
        <f>VLOOKUP(J216,quide!A:G,7,0)</f>
        <v>3</v>
      </c>
      <c r="M216" t="str">
        <f t="shared" si="11"/>
        <v>ПДК сг</v>
      </c>
      <c r="N216" s="108">
        <f t="shared" si="10"/>
        <v>7.4999999999999997E-2</v>
      </c>
    </row>
    <row r="217" spans="1:14" x14ac:dyDescent="0.25">
      <c r="D217">
        <v>0.15</v>
      </c>
      <c r="J217">
        <f t="shared" si="9"/>
        <v>2902</v>
      </c>
      <c r="K217" t="str">
        <f>VLOOKUP(J217,quide!A:B,2,0)</f>
        <v>Взвешенные вещества</v>
      </c>
      <c r="L217">
        <f>VLOOKUP(J217,quide!A:G,7,0)</f>
        <v>3</v>
      </c>
      <c r="M217" t="str">
        <f t="shared" si="11"/>
        <v>ПДКсс</v>
      </c>
      <c r="N217" s="108">
        <f t="shared" si="10"/>
        <v>0.15</v>
      </c>
    </row>
    <row r="218" spans="1:14" x14ac:dyDescent="0.25">
      <c r="E218">
        <v>0</v>
      </c>
      <c r="J218">
        <f t="shared" si="9"/>
        <v>2902</v>
      </c>
      <c r="K218" t="str">
        <f>VLOOKUP(J218,quide!A:B,2,0)</f>
        <v>Взвешенные вещества</v>
      </c>
      <c r="L218">
        <f>VLOOKUP(J218,quide!A:G,7,0)</f>
        <v>3</v>
      </c>
      <c r="M218" t="str">
        <f t="shared" si="11"/>
        <v>ОБУВ</v>
      </c>
      <c r="N218" s="108">
        <f t="shared" si="10"/>
        <v>0</v>
      </c>
    </row>
    <row r="219" spans="1:14" x14ac:dyDescent="0.25">
      <c r="A219">
        <v>2908</v>
      </c>
      <c r="J219">
        <f t="shared" si="9"/>
        <v>2908</v>
      </c>
      <c r="K219" t="str">
        <f>VLOOKUP(J219,quide!A:B,2,0)</f>
        <v>Пыль неорганическая, содержащая двуокись кремния, в %: - 70-20</v>
      </c>
      <c r="L219">
        <f>VLOOKUP(J219,quide!A:G,7,0)</f>
        <v>3</v>
      </c>
      <c r="M219" t="b">
        <f t="shared" si="11"/>
        <v>0</v>
      </c>
      <c r="N219" s="108" t="b">
        <f t="shared" si="10"/>
        <v>0</v>
      </c>
    </row>
    <row r="220" spans="1:14" x14ac:dyDescent="0.25">
      <c r="B220">
        <v>0.3</v>
      </c>
      <c r="J220">
        <f t="shared" si="9"/>
        <v>2908</v>
      </c>
      <c r="K220" t="str">
        <f>VLOOKUP(J220,quide!A:B,2,0)</f>
        <v>Пыль неорганическая, содержащая двуокись кремния, в %: - 70-20</v>
      </c>
      <c r="L220">
        <f>VLOOKUP(J220,quide!A:G,7,0)</f>
        <v>3</v>
      </c>
      <c r="M220" t="str">
        <f t="shared" si="11"/>
        <v>ПДКмр</v>
      </c>
      <c r="N220" s="108">
        <f t="shared" si="10"/>
        <v>0.3</v>
      </c>
    </row>
    <row r="221" spans="1:14" x14ac:dyDescent="0.25">
      <c r="C221" t="s">
        <v>275</v>
      </c>
      <c r="J221">
        <f t="shared" si="9"/>
        <v>2908</v>
      </c>
      <c r="K221" t="str">
        <f>VLOOKUP(J221,quide!A:B,2,0)</f>
        <v>Пыль неорганическая, содержащая двуокись кремния, в %: - 70-20</v>
      </c>
      <c r="L221">
        <f>VLOOKUP(J221,quide!A:G,7,0)</f>
        <v>3</v>
      </c>
      <c r="M221" t="str">
        <f t="shared" si="11"/>
        <v>ПДК сг</v>
      </c>
      <c r="N221" s="108" t="str">
        <f t="shared" si="10"/>
        <v>(пусто)</v>
      </c>
    </row>
    <row r="222" spans="1:14" x14ac:dyDescent="0.25">
      <c r="D222">
        <v>0.1</v>
      </c>
      <c r="J222">
        <f t="shared" si="9"/>
        <v>2908</v>
      </c>
      <c r="K222" t="str">
        <f>VLOOKUP(J222,quide!A:B,2,0)</f>
        <v>Пыль неорганическая, содержащая двуокись кремния, в %: - 70-20</v>
      </c>
      <c r="L222">
        <f>VLOOKUP(J222,quide!A:G,7,0)</f>
        <v>3</v>
      </c>
      <c r="M222" t="str">
        <f t="shared" si="11"/>
        <v>ПДКсс</v>
      </c>
      <c r="N222" s="108">
        <f t="shared" si="10"/>
        <v>0.1</v>
      </c>
    </row>
    <row r="223" spans="1:14" x14ac:dyDescent="0.25">
      <c r="E223">
        <v>0</v>
      </c>
      <c r="J223">
        <f t="shared" si="9"/>
        <v>2908</v>
      </c>
      <c r="K223" t="str">
        <f>VLOOKUP(J223,quide!A:B,2,0)</f>
        <v>Пыль неорганическая, содержащая двуокись кремния, в %: - 70-20</v>
      </c>
      <c r="L223">
        <f>VLOOKUP(J223,quide!A:G,7,0)</f>
        <v>3</v>
      </c>
      <c r="M223" t="str">
        <f t="shared" si="11"/>
        <v>ОБУВ</v>
      </c>
      <c r="N223" s="108">
        <f t="shared" si="10"/>
        <v>0</v>
      </c>
    </row>
    <row r="224" spans="1:14" x14ac:dyDescent="0.25">
      <c r="A224">
        <v>2909</v>
      </c>
      <c r="J224">
        <f t="shared" si="9"/>
        <v>2909</v>
      </c>
      <c r="K224" t="str">
        <f>VLOOKUP(J224,quide!A:B,2,0)</f>
        <v>Пыль неорганическая, содержащая двуокись кремния, в %: - менее 20</v>
      </c>
      <c r="L224">
        <f>VLOOKUP(J224,quide!A:G,7,0)</f>
        <v>3</v>
      </c>
      <c r="M224" t="b">
        <f t="shared" si="11"/>
        <v>0</v>
      </c>
      <c r="N224" s="108" t="b">
        <f t="shared" si="10"/>
        <v>0</v>
      </c>
    </row>
    <row r="225" spans="1:14" x14ac:dyDescent="0.25">
      <c r="B225">
        <v>0.5</v>
      </c>
      <c r="J225">
        <f t="shared" si="9"/>
        <v>2909</v>
      </c>
      <c r="K225" t="str">
        <f>VLOOKUP(J225,quide!A:B,2,0)</f>
        <v>Пыль неорганическая, содержащая двуокись кремния, в %: - менее 20</v>
      </c>
      <c r="L225">
        <f>VLOOKUP(J225,quide!A:G,7,0)</f>
        <v>3</v>
      </c>
      <c r="M225" t="str">
        <f t="shared" si="11"/>
        <v>ПДКмр</v>
      </c>
      <c r="N225" s="108">
        <f t="shared" si="10"/>
        <v>0.5</v>
      </c>
    </row>
    <row r="226" spans="1:14" x14ac:dyDescent="0.25">
      <c r="C226" t="s">
        <v>275</v>
      </c>
      <c r="J226">
        <f t="shared" si="9"/>
        <v>2909</v>
      </c>
      <c r="K226" t="str">
        <f>VLOOKUP(J226,quide!A:B,2,0)</f>
        <v>Пыль неорганическая, содержащая двуокись кремния, в %: - менее 20</v>
      </c>
      <c r="L226">
        <f>VLOOKUP(J226,quide!A:G,7,0)</f>
        <v>3</v>
      </c>
      <c r="M226" t="str">
        <f t="shared" si="11"/>
        <v>ПДК сг</v>
      </c>
      <c r="N226" s="108" t="str">
        <f t="shared" si="10"/>
        <v>(пусто)</v>
      </c>
    </row>
    <row r="227" spans="1:14" x14ac:dyDescent="0.25">
      <c r="D227">
        <v>0.15</v>
      </c>
      <c r="J227">
        <f t="shared" si="9"/>
        <v>2909</v>
      </c>
      <c r="K227" t="str">
        <f>VLOOKUP(J227,quide!A:B,2,0)</f>
        <v>Пыль неорганическая, содержащая двуокись кремния, в %: - менее 20</v>
      </c>
      <c r="L227">
        <f>VLOOKUP(J227,quide!A:G,7,0)</f>
        <v>3</v>
      </c>
      <c r="M227" t="str">
        <f t="shared" si="11"/>
        <v>ПДКсс</v>
      </c>
      <c r="N227" s="108">
        <f t="shared" si="10"/>
        <v>0.15</v>
      </c>
    </row>
    <row r="228" spans="1:14" x14ac:dyDescent="0.25">
      <c r="E228">
        <v>0</v>
      </c>
      <c r="J228">
        <f t="shared" si="9"/>
        <v>2909</v>
      </c>
      <c r="K228" t="str">
        <f>VLOOKUP(J228,quide!A:B,2,0)</f>
        <v>Пыль неорганическая, содержащая двуокись кремния, в %: - менее 20</v>
      </c>
      <c r="L228">
        <f>VLOOKUP(J228,quide!A:G,7,0)</f>
        <v>3</v>
      </c>
      <c r="M228" t="str">
        <f t="shared" si="11"/>
        <v>ОБУВ</v>
      </c>
      <c r="N228" s="108">
        <f t="shared" si="10"/>
        <v>0</v>
      </c>
    </row>
    <row r="229" spans="1:14" x14ac:dyDescent="0.25">
      <c r="A229">
        <v>2920</v>
      </c>
      <c r="J229">
        <f t="shared" si="9"/>
        <v>2920</v>
      </c>
      <c r="K229" t="str">
        <f>VLOOKUP(J229,quide!A:B,2,0)</f>
        <v>Пыль меховая (шерстяная, пуховая)</v>
      </c>
      <c r="L229">
        <f>VLOOKUP(J229,quide!A:G,7,0)</f>
        <v>0</v>
      </c>
      <c r="M229" t="b">
        <f t="shared" si="11"/>
        <v>0</v>
      </c>
      <c r="N229" s="108" t="b">
        <f t="shared" si="10"/>
        <v>0</v>
      </c>
    </row>
    <row r="230" spans="1:14" x14ac:dyDescent="0.25">
      <c r="B230">
        <v>0</v>
      </c>
      <c r="J230">
        <f t="shared" si="9"/>
        <v>2920</v>
      </c>
      <c r="K230" t="str">
        <f>VLOOKUP(J230,quide!A:B,2,0)</f>
        <v>Пыль меховая (шерстяная, пуховая)</v>
      </c>
      <c r="L230">
        <f>VLOOKUP(J230,quide!A:G,7,0)</f>
        <v>0</v>
      </c>
      <c r="M230" t="str">
        <f t="shared" si="11"/>
        <v>ПДКмр</v>
      </c>
      <c r="N230" s="108">
        <f t="shared" si="10"/>
        <v>0</v>
      </c>
    </row>
    <row r="231" spans="1:14" x14ac:dyDescent="0.25">
      <c r="C231" t="s">
        <v>275</v>
      </c>
      <c r="J231">
        <f t="shared" si="9"/>
        <v>2920</v>
      </c>
      <c r="K231" t="str">
        <f>VLOOKUP(J231,quide!A:B,2,0)</f>
        <v>Пыль меховая (шерстяная, пуховая)</v>
      </c>
      <c r="L231">
        <f>VLOOKUP(J231,quide!A:G,7,0)</f>
        <v>0</v>
      </c>
      <c r="M231" t="str">
        <f t="shared" si="11"/>
        <v>ПДК сг</v>
      </c>
      <c r="N231" s="108" t="str">
        <f t="shared" si="10"/>
        <v>(пусто)</v>
      </c>
    </row>
    <row r="232" spans="1:14" x14ac:dyDescent="0.25">
      <c r="D232">
        <v>0</v>
      </c>
      <c r="J232">
        <f t="shared" si="9"/>
        <v>2920</v>
      </c>
      <c r="K232" t="str">
        <f>VLOOKUP(J232,quide!A:B,2,0)</f>
        <v>Пыль меховая (шерстяная, пуховая)</v>
      </c>
      <c r="L232">
        <f>VLOOKUP(J232,quide!A:G,7,0)</f>
        <v>0</v>
      </c>
      <c r="M232" t="str">
        <f t="shared" si="11"/>
        <v>ПДКсс</v>
      </c>
      <c r="N232" s="108">
        <f t="shared" si="10"/>
        <v>0</v>
      </c>
    </row>
    <row r="233" spans="1:14" x14ac:dyDescent="0.25">
      <c r="E233">
        <v>0.03</v>
      </c>
      <c r="J233">
        <f t="shared" si="9"/>
        <v>2920</v>
      </c>
      <c r="K233" t="str">
        <f>VLOOKUP(J233,quide!A:B,2,0)</f>
        <v>Пыль меховая (шерстяная, пуховая)</v>
      </c>
      <c r="L233">
        <f>VLOOKUP(J233,quide!A:G,7,0)</f>
        <v>0</v>
      </c>
      <c r="M233" t="str">
        <f t="shared" si="11"/>
        <v>ОБУВ</v>
      </c>
      <c r="N233" s="108">
        <f t="shared" si="10"/>
        <v>0.03</v>
      </c>
    </row>
    <row r="234" spans="1:14" x14ac:dyDescent="0.25">
      <c r="A234">
        <v>2930</v>
      </c>
      <c r="J234">
        <f t="shared" si="9"/>
        <v>2930</v>
      </c>
      <c r="K234" t="str">
        <f>VLOOKUP(J234,quide!A:B,2,0)</f>
        <v xml:space="preserve"> 
Пыль абразивная</v>
      </c>
      <c r="L234">
        <f>VLOOKUP(J234,quide!A:G,7,0)</f>
        <v>0</v>
      </c>
      <c r="M234" t="b">
        <f t="shared" si="11"/>
        <v>0</v>
      </c>
      <c r="N234" s="108" t="b">
        <f t="shared" si="10"/>
        <v>0</v>
      </c>
    </row>
    <row r="235" spans="1:14" x14ac:dyDescent="0.25">
      <c r="B235">
        <v>0</v>
      </c>
      <c r="J235">
        <f t="shared" si="9"/>
        <v>2930</v>
      </c>
      <c r="K235" t="str">
        <f>VLOOKUP(J235,quide!A:B,2,0)</f>
        <v xml:space="preserve"> 
Пыль абразивная</v>
      </c>
      <c r="L235">
        <f>VLOOKUP(J235,quide!A:G,7,0)</f>
        <v>0</v>
      </c>
      <c r="M235" t="str">
        <f t="shared" si="11"/>
        <v>ПДКмр</v>
      </c>
      <c r="N235" s="108">
        <f t="shared" si="10"/>
        <v>0</v>
      </c>
    </row>
    <row r="236" spans="1:14" x14ac:dyDescent="0.25">
      <c r="C236" t="s">
        <v>275</v>
      </c>
      <c r="J236">
        <f t="shared" si="9"/>
        <v>2930</v>
      </c>
      <c r="K236" t="str">
        <f>VLOOKUP(J236,quide!A:B,2,0)</f>
        <v xml:space="preserve"> 
Пыль абразивная</v>
      </c>
      <c r="L236">
        <f>VLOOKUP(J236,quide!A:G,7,0)</f>
        <v>0</v>
      </c>
      <c r="M236" t="str">
        <f t="shared" si="11"/>
        <v>ПДК сг</v>
      </c>
      <c r="N236" s="108" t="str">
        <f t="shared" si="10"/>
        <v>(пусто)</v>
      </c>
    </row>
    <row r="237" spans="1:14" x14ac:dyDescent="0.25">
      <c r="D237">
        <v>0</v>
      </c>
      <c r="J237">
        <f t="shared" si="9"/>
        <v>2930</v>
      </c>
      <c r="K237" t="str">
        <f>VLOOKUP(J237,quide!A:B,2,0)</f>
        <v xml:space="preserve"> 
Пыль абразивная</v>
      </c>
      <c r="L237">
        <f>VLOOKUP(J237,quide!A:G,7,0)</f>
        <v>0</v>
      </c>
      <c r="M237" t="str">
        <f t="shared" si="11"/>
        <v>ПДКсс</v>
      </c>
      <c r="N237" s="108">
        <f t="shared" si="10"/>
        <v>0</v>
      </c>
    </row>
    <row r="238" spans="1:14" x14ac:dyDescent="0.25">
      <c r="E238">
        <v>0.04</v>
      </c>
      <c r="J238">
        <f t="shared" si="9"/>
        <v>2930</v>
      </c>
      <c r="K238" t="str">
        <f>VLOOKUP(J238,quide!A:B,2,0)</f>
        <v xml:space="preserve"> 
Пыль абразивная</v>
      </c>
      <c r="L238">
        <f>VLOOKUP(J238,quide!A:G,7,0)</f>
        <v>0</v>
      </c>
      <c r="M238" t="str">
        <f t="shared" si="11"/>
        <v>ОБУВ</v>
      </c>
      <c r="N238" s="108">
        <f t="shared" si="10"/>
        <v>0.04</v>
      </c>
    </row>
    <row r="239" spans="1:14" x14ac:dyDescent="0.25">
      <c r="A239">
        <v>2937</v>
      </c>
      <c r="J239">
        <f t="shared" si="9"/>
        <v>2937</v>
      </c>
      <c r="K239" t="str">
        <f>VLOOKUP(J239,quide!A:B,2,0)</f>
        <v>Пыль зерновая (по массе)</v>
      </c>
      <c r="L239">
        <f>VLOOKUP(J239,quide!A:G,7,0)</f>
        <v>3</v>
      </c>
      <c r="M239" t="b">
        <f t="shared" si="11"/>
        <v>0</v>
      </c>
      <c r="N239" s="108" t="b">
        <f t="shared" si="10"/>
        <v>0</v>
      </c>
    </row>
    <row r="240" spans="1:14" x14ac:dyDescent="0.25">
      <c r="B240">
        <v>0.5</v>
      </c>
      <c r="J240">
        <f t="shared" si="9"/>
        <v>2937</v>
      </c>
      <c r="K240" t="str">
        <f>VLOOKUP(J240,quide!A:B,2,0)</f>
        <v>Пыль зерновая (по массе)</v>
      </c>
      <c r="L240">
        <f>VLOOKUP(J240,quide!A:G,7,0)</f>
        <v>3</v>
      </c>
      <c r="M240" t="str">
        <f t="shared" si="11"/>
        <v>ПДКмр</v>
      </c>
      <c r="N240" s="108">
        <f t="shared" si="10"/>
        <v>0.5</v>
      </c>
    </row>
    <row r="241" spans="1:14" x14ac:dyDescent="0.25">
      <c r="C241">
        <v>0</v>
      </c>
      <c r="J241">
        <f t="shared" si="9"/>
        <v>2937</v>
      </c>
      <c r="K241" t="str">
        <f>VLOOKUP(J241,quide!A:B,2,0)</f>
        <v>Пыль зерновая (по массе)</v>
      </c>
      <c r="L241">
        <f>VLOOKUP(J241,quide!A:G,7,0)</f>
        <v>3</v>
      </c>
      <c r="M241" t="str">
        <f t="shared" si="11"/>
        <v>ПДК сг</v>
      </c>
      <c r="N241" s="108">
        <f t="shared" si="10"/>
        <v>0</v>
      </c>
    </row>
    <row r="242" spans="1:14" x14ac:dyDescent="0.25">
      <c r="D242">
        <v>0.15</v>
      </c>
      <c r="J242">
        <f t="shared" ref="J242:J261" si="12">IF(ISBLANK(A242)=FALSE,A242,J241)</f>
        <v>2937</v>
      </c>
      <c r="K242" t="str">
        <f>VLOOKUP(J242,quide!A:B,2,0)</f>
        <v>Пыль зерновая (по массе)</v>
      </c>
      <c r="L242">
        <f>VLOOKUP(J242,quide!A:G,7,0)</f>
        <v>3</v>
      </c>
      <c r="M242" t="str">
        <f t="shared" ref="M242:M261" si="13">IF(ISBLANK(B242)=FALSE,$B$3,IF(ISBLANK(C242)=FALSE,$C$3,IF(ISBLANK(D242)=FALSE,$D$3,IF(ISBLANK(E242)=FALSE,$E$3))))</f>
        <v>ПДКсс</v>
      </c>
      <c r="N242" s="108">
        <f t="shared" ref="N242:N261" si="14">IF(ISBLANK(B242)=FALSE,B242,IF(ISBLANK(C242)=FALSE,C242,IF(ISBLANK(D242)=FALSE,D242,IF(ISBLANK(E242)=FALSE,E242))))</f>
        <v>0.15</v>
      </c>
    </row>
    <row r="243" spans="1:14" x14ac:dyDescent="0.25">
      <c r="E243">
        <v>0</v>
      </c>
      <c r="J243">
        <f t="shared" si="12"/>
        <v>2937</v>
      </c>
      <c r="K243" t="str">
        <f>VLOOKUP(J243,quide!A:B,2,0)</f>
        <v>Пыль зерновая (по массе)</v>
      </c>
      <c r="L243">
        <f>VLOOKUP(J243,quide!A:G,7,0)</f>
        <v>3</v>
      </c>
      <c r="M243" t="str">
        <f t="shared" si="13"/>
        <v>ОБУВ</v>
      </c>
      <c r="N243" s="108">
        <f t="shared" si="14"/>
        <v>0</v>
      </c>
    </row>
    <row r="244" spans="1:14" x14ac:dyDescent="0.25">
      <c r="A244">
        <v>110</v>
      </c>
      <c r="J244">
        <f t="shared" si="12"/>
        <v>110</v>
      </c>
      <c r="K244" t="str">
        <f>VLOOKUP(J244,quide!A:B,2,0)</f>
        <v>диВанадий пентоксид (пыль) (Ванадиевый ангидрид)</v>
      </c>
      <c r="L244">
        <f>VLOOKUP(J244,quide!A:G,7,0)</f>
        <v>1</v>
      </c>
      <c r="M244" t="b">
        <f t="shared" si="13"/>
        <v>0</v>
      </c>
      <c r="N244" s="108" t="b">
        <f t="shared" si="14"/>
        <v>0</v>
      </c>
    </row>
    <row r="245" spans="1:14" x14ac:dyDescent="0.25">
      <c r="B245">
        <v>0</v>
      </c>
      <c r="J245">
        <f t="shared" si="12"/>
        <v>110</v>
      </c>
      <c r="K245" t="str">
        <f>VLOOKUP(J245,quide!A:B,2,0)</f>
        <v>диВанадий пентоксид (пыль) (Ванадиевый ангидрид)</v>
      </c>
      <c r="L245">
        <f>VLOOKUP(J245,quide!A:G,7,0)</f>
        <v>1</v>
      </c>
      <c r="M245" t="str">
        <f t="shared" si="13"/>
        <v>ПДКмр</v>
      </c>
      <c r="N245" s="108">
        <f t="shared" si="14"/>
        <v>0</v>
      </c>
    </row>
    <row r="246" spans="1:14" x14ac:dyDescent="0.25">
      <c r="C246">
        <v>6.9999999999999994E-5</v>
      </c>
      <c r="J246">
        <f t="shared" si="12"/>
        <v>110</v>
      </c>
      <c r="K246" t="str">
        <f>VLOOKUP(J246,quide!A:B,2,0)</f>
        <v>диВанадий пентоксид (пыль) (Ванадиевый ангидрид)</v>
      </c>
      <c r="L246">
        <f>VLOOKUP(J246,quide!A:G,7,0)</f>
        <v>1</v>
      </c>
      <c r="M246" t="str">
        <f t="shared" si="13"/>
        <v>ПДК сг</v>
      </c>
      <c r="N246" s="108">
        <f t="shared" si="14"/>
        <v>6.9999999999999994E-5</v>
      </c>
    </row>
    <row r="247" spans="1:14" x14ac:dyDescent="0.25">
      <c r="D247">
        <v>2E-3</v>
      </c>
      <c r="J247">
        <f t="shared" si="12"/>
        <v>110</v>
      </c>
      <c r="K247" t="str">
        <f>VLOOKUP(J247,quide!A:B,2,0)</f>
        <v>диВанадий пентоксид (пыль) (Ванадиевый ангидрид)</v>
      </c>
      <c r="L247">
        <f>VLOOKUP(J247,quide!A:G,7,0)</f>
        <v>1</v>
      </c>
      <c r="M247" t="str">
        <f t="shared" si="13"/>
        <v>ПДКсс</v>
      </c>
      <c r="N247" s="108">
        <f t="shared" si="14"/>
        <v>2E-3</v>
      </c>
    </row>
    <row r="248" spans="1:14" x14ac:dyDescent="0.25">
      <c r="E248">
        <v>0</v>
      </c>
      <c r="J248">
        <f t="shared" si="12"/>
        <v>110</v>
      </c>
      <c r="K248" t="str">
        <f>VLOOKUP(J248,quide!A:B,2,0)</f>
        <v>диВанадий пентоксид (пыль) (Ванадиевый ангидрид)</v>
      </c>
      <c r="L248">
        <f>VLOOKUP(J248,quide!A:G,7,0)</f>
        <v>1</v>
      </c>
      <c r="M248" t="str">
        <f t="shared" si="13"/>
        <v>ОБУВ</v>
      </c>
      <c r="N248" s="108">
        <f t="shared" si="14"/>
        <v>0</v>
      </c>
    </row>
    <row r="249" spans="1:14" x14ac:dyDescent="0.25">
      <c r="A249">
        <v>316</v>
      </c>
      <c r="J249">
        <f t="shared" si="12"/>
        <v>316</v>
      </c>
      <c r="K249" t="str">
        <f>VLOOKUP(J249,quide!A:B,2,0)</f>
        <v>Гидрохлорид (по молекуле HCl) (Водород хлорид)</v>
      </c>
      <c r="L249">
        <f>VLOOKUP(J249,quide!A:G,7,0)</f>
        <v>2</v>
      </c>
      <c r="M249" t="b">
        <f t="shared" si="13"/>
        <v>0</v>
      </c>
      <c r="N249" s="108" t="b">
        <f t="shared" si="14"/>
        <v>0</v>
      </c>
    </row>
    <row r="250" spans="1:14" x14ac:dyDescent="0.25">
      <c r="B250">
        <v>0.2</v>
      </c>
      <c r="J250">
        <f t="shared" si="12"/>
        <v>316</v>
      </c>
      <c r="K250" t="str">
        <f>VLOOKUP(J250,quide!A:B,2,0)</f>
        <v>Гидрохлорид (по молекуле HCl) (Водород хлорид)</v>
      </c>
      <c r="L250">
        <f>VLOOKUP(J250,quide!A:G,7,0)</f>
        <v>2</v>
      </c>
      <c r="M250" t="str">
        <f t="shared" si="13"/>
        <v>ПДКмр</v>
      </c>
      <c r="N250" s="108">
        <f t="shared" si="14"/>
        <v>0.2</v>
      </c>
    </row>
    <row r="251" spans="1:14" x14ac:dyDescent="0.25">
      <c r="C251">
        <v>2E-3</v>
      </c>
      <c r="J251">
        <f t="shared" si="12"/>
        <v>316</v>
      </c>
      <c r="K251" t="str">
        <f>VLOOKUP(J251,quide!A:B,2,0)</f>
        <v>Гидрохлорид (по молекуле HCl) (Водород хлорид)</v>
      </c>
      <c r="L251">
        <f>VLOOKUP(J251,quide!A:G,7,0)</f>
        <v>2</v>
      </c>
      <c r="M251" t="str">
        <f t="shared" si="13"/>
        <v>ПДК сг</v>
      </c>
      <c r="N251" s="108">
        <f t="shared" si="14"/>
        <v>2E-3</v>
      </c>
    </row>
    <row r="252" spans="1:14" x14ac:dyDescent="0.25">
      <c r="D252">
        <v>0.1</v>
      </c>
      <c r="J252">
        <f t="shared" si="12"/>
        <v>316</v>
      </c>
      <c r="K252" t="str">
        <f>VLOOKUP(J252,quide!A:B,2,0)</f>
        <v>Гидрохлорид (по молекуле HCl) (Водород хлорид)</v>
      </c>
      <c r="L252">
        <f>VLOOKUP(J252,quide!A:G,7,0)</f>
        <v>2</v>
      </c>
      <c r="M252" t="str">
        <f t="shared" si="13"/>
        <v>ПДКсс</v>
      </c>
      <c r="N252" s="108">
        <f t="shared" si="14"/>
        <v>0.1</v>
      </c>
    </row>
    <row r="253" spans="1:14" x14ac:dyDescent="0.25">
      <c r="E253">
        <v>0</v>
      </c>
      <c r="J253">
        <f t="shared" si="12"/>
        <v>316</v>
      </c>
      <c r="K253" t="str">
        <f>VLOOKUP(J253,quide!A:B,2,0)</f>
        <v>Гидрохлорид (по молекуле HCl) (Водород хлорид)</v>
      </c>
      <c r="L253">
        <f>VLOOKUP(J253,quide!A:G,7,0)</f>
        <v>2</v>
      </c>
      <c r="M253" t="str">
        <f t="shared" si="13"/>
        <v>ОБУВ</v>
      </c>
      <c r="N253" s="108">
        <f t="shared" si="14"/>
        <v>0</v>
      </c>
    </row>
    <row r="254" spans="1:14" x14ac:dyDescent="0.25">
      <c r="A254">
        <v>349</v>
      </c>
      <c r="J254">
        <f t="shared" si="12"/>
        <v>349</v>
      </c>
      <c r="K254" t="str">
        <f>VLOOKUP(J254,quide!A:B,2,0)</f>
        <v>Хлор</v>
      </c>
      <c r="L254">
        <f>VLOOKUP(J254,quide!A:G,7,0)</f>
        <v>2</v>
      </c>
      <c r="M254" t="b">
        <f t="shared" si="13"/>
        <v>0</v>
      </c>
      <c r="N254" s="108" t="b">
        <f t="shared" si="14"/>
        <v>0</v>
      </c>
    </row>
    <row r="255" spans="1:14" x14ac:dyDescent="0.25">
      <c r="B255">
        <v>0.1</v>
      </c>
      <c r="J255">
        <f t="shared" si="12"/>
        <v>349</v>
      </c>
      <c r="K255" t="str">
        <f>VLOOKUP(J255,quide!A:B,2,0)</f>
        <v>Хлор</v>
      </c>
      <c r="L255">
        <f>VLOOKUP(J255,quide!A:G,7,0)</f>
        <v>2</v>
      </c>
      <c r="M255" t="str">
        <f t="shared" si="13"/>
        <v>ПДКмр</v>
      </c>
      <c r="N255" s="108">
        <f t="shared" si="14"/>
        <v>0.1</v>
      </c>
    </row>
    <row r="256" spans="1:14" x14ac:dyDescent="0.25">
      <c r="C256">
        <v>2.0000000000000001E-4</v>
      </c>
      <c r="J256">
        <f t="shared" si="12"/>
        <v>349</v>
      </c>
      <c r="K256" t="str">
        <f>VLOOKUP(J256,quide!A:B,2,0)</f>
        <v>Хлор</v>
      </c>
      <c r="L256">
        <f>VLOOKUP(J256,quide!A:G,7,0)</f>
        <v>2</v>
      </c>
      <c r="M256" t="str">
        <f t="shared" si="13"/>
        <v>ПДК сг</v>
      </c>
      <c r="N256" s="108">
        <f t="shared" si="14"/>
        <v>2.0000000000000001E-4</v>
      </c>
    </row>
    <row r="257" spans="1:14" x14ac:dyDescent="0.25">
      <c r="D257">
        <v>0.03</v>
      </c>
      <c r="J257">
        <f t="shared" si="12"/>
        <v>349</v>
      </c>
      <c r="K257" t="str">
        <f>VLOOKUP(J257,quide!A:B,2,0)</f>
        <v>Хлор</v>
      </c>
      <c r="L257">
        <f>VLOOKUP(J257,quide!A:G,7,0)</f>
        <v>2</v>
      </c>
      <c r="M257" t="str">
        <f t="shared" si="13"/>
        <v>ПДКсс</v>
      </c>
      <c r="N257" s="108">
        <f t="shared" si="14"/>
        <v>0.03</v>
      </c>
    </row>
    <row r="258" spans="1:14" x14ac:dyDescent="0.25">
      <c r="E258">
        <v>0</v>
      </c>
      <c r="J258">
        <f t="shared" si="12"/>
        <v>349</v>
      </c>
      <c r="K258" t="str">
        <f>VLOOKUP(J258,quide!A:B,2,0)</f>
        <v>Хлор</v>
      </c>
      <c r="L258">
        <f>VLOOKUP(J258,quide!A:G,7,0)</f>
        <v>2</v>
      </c>
      <c r="M258" t="str">
        <f t="shared" si="13"/>
        <v>ОБУВ</v>
      </c>
      <c r="N258" s="108">
        <f t="shared" si="14"/>
        <v>0</v>
      </c>
    </row>
    <row r="259" spans="1:14" x14ac:dyDescent="0.25">
      <c r="A259">
        <v>138</v>
      </c>
      <c r="J259">
        <f t="shared" si="12"/>
        <v>138</v>
      </c>
      <c r="K259" t="str">
        <f>VLOOKUP(J259,quide!A:B,2,0)</f>
        <v>Магний оксид (Окись магния)</v>
      </c>
      <c r="L259">
        <f>VLOOKUP(J259,quide!A:G,7,0)</f>
        <v>3</v>
      </c>
      <c r="M259" t="b">
        <f t="shared" si="13"/>
        <v>0</v>
      </c>
      <c r="N259" s="108" t="b">
        <f t="shared" si="14"/>
        <v>0</v>
      </c>
    </row>
    <row r="260" spans="1:14" x14ac:dyDescent="0.25">
      <c r="B260">
        <v>0.4</v>
      </c>
      <c r="J260">
        <f t="shared" si="12"/>
        <v>138</v>
      </c>
      <c r="K260" t="str">
        <f>VLOOKUP(J260,quide!A:B,2,0)</f>
        <v>Магний оксид (Окись магния)</v>
      </c>
      <c r="L260">
        <f>VLOOKUP(J260,quide!A:G,7,0)</f>
        <v>3</v>
      </c>
      <c r="M260" t="str">
        <f t="shared" si="13"/>
        <v>ПДКмр</v>
      </c>
      <c r="N260" s="108">
        <f t="shared" si="14"/>
        <v>0.4</v>
      </c>
    </row>
    <row r="261" spans="1:14" x14ac:dyDescent="0.25">
      <c r="C261">
        <v>0</v>
      </c>
      <c r="J261">
        <f t="shared" si="12"/>
        <v>138</v>
      </c>
      <c r="K261" t="str">
        <f>VLOOKUP(J261,quide!A:B,2,0)</f>
        <v>Магний оксид (Окись магния)</v>
      </c>
      <c r="L261">
        <f>VLOOKUP(J261,quide!A:G,7,0)</f>
        <v>3</v>
      </c>
      <c r="M261" t="str">
        <f t="shared" si="13"/>
        <v>ПДК сг</v>
      </c>
      <c r="N261" s="108">
        <f t="shared" si="14"/>
        <v>0</v>
      </c>
    </row>
    <row r="262" spans="1:14" x14ac:dyDescent="0.25">
      <c r="D262">
        <v>0.05</v>
      </c>
      <c r="J262">
        <f t="shared" ref="J262:J315" si="15">IF(ISBLANK(A262)=FALSE,A262,J261)</f>
        <v>138</v>
      </c>
      <c r="K262" t="str">
        <f>VLOOKUP(J262,quide!A:B,2,0)</f>
        <v>Магний оксид (Окись магния)</v>
      </c>
      <c r="L262">
        <f>VLOOKUP(J262,quide!A:G,7,0)</f>
        <v>3</v>
      </c>
      <c r="M262" t="str">
        <f t="shared" ref="M262:M315" si="16">IF(ISBLANK(B262)=FALSE,$B$3,IF(ISBLANK(C262)=FALSE,$C$3,IF(ISBLANK(D262)=FALSE,$D$3,IF(ISBLANK(E262)=FALSE,$E$3))))</f>
        <v>ПДКсс</v>
      </c>
      <c r="N262" s="108">
        <f t="shared" ref="N262:N315" si="17">IF(ISBLANK(B262)=FALSE,B262,IF(ISBLANK(C262)=FALSE,C262,IF(ISBLANK(D262)=FALSE,D262,IF(ISBLANK(E262)=FALSE,E262))))</f>
        <v>0.05</v>
      </c>
    </row>
    <row r="263" spans="1:14" x14ac:dyDescent="0.25">
      <c r="E263">
        <v>0</v>
      </c>
      <c r="J263">
        <f t="shared" si="15"/>
        <v>138</v>
      </c>
      <c r="K263" t="str">
        <f>VLOOKUP(J263,quide!A:B,2,0)</f>
        <v>Магний оксид (Окись магния)</v>
      </c>
      <c r="L263">
        <f>VLOOKUP(J263,quide!A:G,7,0)</f>
        <v>3</v>
      </c>
      <c r="M263" t="str">
        <f t="shared" si="16"/>
        <v>ОБУВ</v>
      </c>
      <c r="N263" s="108">
        <f t="shared" si="17"/>
        <v>0</v>
      </c>
    </row>
    <row r="264" spans="1:14" x14ac:dyDescent="0.25">
      <c r="A264">
        <v>146</v>
      </c>
      <c r="J264">
        <f t="shared" si="15"/>
        <v>146</v>
      </c>
      <c r="K264" t="str">
        <f>VLOOKUP(J264,quide!A:B,2,0)</f>
        <v>Медь оксид (в пересчете на медь) (Медь окись; тенорит)</v>
      </c>
      <c r="L264">
        <f>VLOOKUP(J264,quide!A:G,7,0)</f>
        <v>2</v>
      </c>
      <c r="M264" t="b">
        <f t="shared" si="16"/>
        <v>0</v>
      </c>
      <c r="N264" s="108" t="b">
        <f t="shared" si="17"/>
        <v>0</v>
      </c>
    </row>
    <row r="265" spans="1:14" x14ac:dyDescent="0.25">
      <c r="B265">
        <v>0</v>
      </c>
      <c r="J265">
        <f t="shared" si="15"/>
        <v>146</v>
      </c>
      <c r="K265" t="str">
        <f>VLOOKUP(J265,quide!A:B,2,0)</f>
        <v>Медь оксид (в пересчете на медь) (Медь окись; тенорит)</v>
      </c>
      <c r="L265">
        <f>VLOOKUP(J265,quide!A:G,7,0)</f>
        <v>2</v>
      </c>
      <c r="M265" t="str">
        <f t="shared" si="16"/>
        <v>ПДКмр</v>
      </c>
      <c r="N265" s="108">
        <f t="shared" si="17"/>
        <v>0</v>
      </c>
    </row>
    <row r="266" spans="1:14" x14ac:dyDescent="0.25">
      <c r="C266">
        <v>2.0000000000000002E-5</v>
      </c>
      <c r="J266">
        <f t="shared" si="15"/>
        <v>146</v>
      </c>
      <c r="K266" t="str">
        <f>VLOOKUP(J266,quide!A:B,2,0)</f>
        <v>Медь оксид (в пересчете на медь) (Медь окись; тенорит)</v>
      </c>
      <c r="L266">
        <f>VLOOKUP(J266,quide!A:G,7,0)</f>
        <v>2</v>
      </c>
      <c r="M266" t="str">
        <f t="shared" si="16"/>
        <v>ПДК сг</v>
      </c>
      <c r="N266" s="108">
        <f t="shared" si="17"/>
        <v>2.0000000000000002E-5</v>
      </c>
    </row>
    <row r="267" spans="1:14" x14ac:dyDescent="0.25">
      <c r="D267">
        <v>2E-3</v>
      </c>
      <c r="J267">
        <f t="shared" si="15"/>
        <v>146</v>
      </c>
      <c r="K267" t="str">
        <f>VLOOKUP(J267,quide!A:B,2,0)</f>
        <v>Медь оксид (в пересчете на медь) (Медь окись; тенорит)</v>
      </c>
      <c r="L267">
        <f>VLOOKUP(J267,quide!A:G,7,0)</f>
        <v>2</v>
      </c>
      <c r="M267" t="str">
        <f t="shared" si="16"/>
        <v>ПДКсс</v>
      </c>
      <c r="N267" s="108">
        <f t="shared" si="17"/>
        <v>2E-3</v>
      </c>
    </row>
    <row r="268" spans="1:14" x14ac:dyDescent="0.25">
      <c r="E268">
        <v>0</v>
      </c>
      <c r="J268">
        <f t="shared" si="15"/>
        <v>146</v>
      </c>
      <c r="K268" t="str">
        <f>VLOOKUP(J268,quide!A:B,2,0)</f>
        <v>Медь оксид (в пересчете на медь) (Медь окись; тенорит)</v>
      </c>
      <c r="L268">
        <f>VLOOKUP(J268,quide!A:G,7,0)</f>
        <v>2</v>
      </c>
      <c r="M268" t="str">
        <f t="shared" si="16"/>
        <v>ОБУВ</v>
      </c>
      <c r="N268" s="108">
        <f t="shared" si="17"/>
        <v>0</v>
      </c>
    </row>
    <row r="269" spans="1:14" x14ac:dyDescent="0.25">
      <c r="A269">
        <v>155</v>
      </c>
      <c r="J269">
        <f t="shared" si="15"/>
        <v>155</v>
      </c>
      <c r="K269" t="str">
        <f>VLOOKUP(J269,quide!A:B,2,0)</f>
        <v>диНатрий карбонат (Натрий углекислый; натриевая соль угольной кислоты)</v>
      </c>
      <c r="L269">
        <f>VLOOKUP(J269,quide!A:G,7,0)</f>
        <v>3</v>
      </c>
      <c r="M269" t="b">
        <f t="shared" si="16"/>
        <v>0</v>
      </c>
      <c r="N269" s="108" t="b">
        <f t="shared" si="17"/>
        <v>0</v>
      </c>
    </row>
    <row r="270" spans="1:14" x14ac:dyDescent="0.25">
      <c r="B270">
        <v>0.15</v>
      </c>
      <c r="J270">
        <f t="shared" si="15"/>
        <v>155</v>
      </c>
      <c r="K270" t="str">
        <f>VLOOKUP(J270,quide!A:B,2,0)</f>
        <v>диНатрий карбонат (Натрий углекислый; натриевая соль угольной кислоты)</v>
      </c>
      <c r="L270">
        <f>VLOOKUP(J270,quide!A:G,7,0)</f>
        <v>3</v>
      </c>
      <c r="M270" t="str">
        <f t="shared" si="16"/>
        <v>ПДКмр</v>
      </c>
      <c r="N270" s="108">
        <f t="shared" si="17"/>
        <v>0.15</v>
      </c>
    </row>
    <row r="271" spans="1:14" x14ac:dyDescent="0.25">
      <c r="C271">
        <v>0</v>
      </c>
      <c r="J271">
        <f t="shared" si="15"/>
        <v>155</v>
      </c>
      <c r="K271" t="str">
        <f>VLOOKUP(J271,quide!A:B,2,0)</f>
        <v>диНатрий карбонат (Натрий углекислый; натриевая соль угольной кислоты)</v>
      </c>
      <c r="L271">
        <f>VLOOKUP(J271,quide!A:G,7,0)</f>
        <v>3</v>
      </c>
      <c r="M271" t="str">
        <f t="shared" si="16"/>
        <v>ПДК сг</v>
      </c>
      <c r="N271" s="108">
        <f t="shared" si="17"/>
        <v>0</v>
      </c>
    </row>
    <row r="272" spans="1:14" x14ac:dyDescent="0.25">
      <c r="D272">
        <v>0.05</v>
      </c>
      <c r="J272">
        <f t="shared" si="15"/>
        <v>155</v>
      </c>
      <c r="K272" t="str">
        <f>VLOOKUP(J272,quide!A:B,2,0)</f>
        <v>диНатрий карбонат (Натрий углекислый; натриевая соль угольной кислоты)</v>
      </c>
      <c r="L272">
        <f>VLOOKUP(J272,quide!A:G,7,0)</f>
        <v>3</v>
      </c>
      <c r="M272" t="str">
        <f t="shared" si="16"/>
        <v>ПДКсс</v>
      </c>
      <c r="N272" s="108">
        <f t="shared" si="17"/>
        <v>0.05</v>
      </c>
    </row>
    <row r="273" spans="1:14" x14ac:dyDescent="0.25">
      <c r="E273">
        <v>0</v>
      </c>
      <c r="J273">
        <f t="shared" si="15"/>
        <v>155</v>
      </c>
      <c r="K273" t="str">
        <f>VLOOKUP(J273,quide!A:B,2,0)</f>
        <v>диНатрий карбонат (Натрий углекислый; натриевая соль угольной кислоты)</v>
      </c>
      <c r="L273">
        <f>VLOOKUP(J273,quide!A:G,7,0)</f>
        <v>3</v>
      </c>
      <c r="M273" t="str">
        <f t="shared" si="16"/>
        <v>ОБУВ</v>
      </c>
      <c r="N273" s="108">
        <f t="shared" si="17"/>
        <v>0</v>
      </c>
    </row>
    <row r="274" spans="1:14" x14ac:dyDescent="0.25">
      <c r="A274">
        <v>203</v>
      </c>
      <c r="J274">
        <f t="shared" si="15"/>
        <v>203</v>
      </c>
      <c r="K274" t="str">
        <f>VLOOKUP(J274,quide!A:B,2,0)</f>
        <v>Хром (в пересчете на хрома (VI) оксид)</v>
      </c>
      <c r="L274">
        <f>VLOOKUP(J274,quide!A:G,7,0)</f>
        <v>1</v>
      </c>
      <c r="M274" t="b">
        <f t="shared" si="16"/>
        <v>0</v>
      </c>
      <c r="N274" s="108" t="b">
        <f t="shared" si="17"/>
        <v>0</v>
      </c>
    </row>
    <row r="275" spans="1:14" x14ac:dyDescent="0.25">
      <c r="B275">
        <v>0</v>
      </c>
      <c r="J275">
        <f t="shared" si="15"/>
        <v>203</v>
      </c>
      <c r="K275" t="str">
        <f>VLOOKUP(J275,quide!A:B,2,0)</f>
        <v>Хром (в пересчете на хрома (VI) оксид)</v>
      </c>
      <c r="L275">
        <f>VLOOKUP(J275,quide!A:G,7,0)</f>
        <v>1</v>
      </c>
      <c r="M275" t="str">
        <f t="shared" si="16"/>
        <v>ПДКмр</v>
      </c>
      <c r="N275" s="108">
        <f t="shared" si="17"/>
        <v>0</v>
      </c>
    </row>
    <row r="276" spans="1:14" x14ac:dyDescent="0.25">
      <c r="C276">
        <v>7.9999999999999996E-6</v>
      </c>
      <c r="J276">
        <f t="shared" si="15"/>
        <v>203</v>
      </c>
      <c r="K276" t="str">
        <f>VLOOKUP(J276,quide!A:B,2,0)</f>
        <v>Хром (в пересчете на хрома (VI) оксид)</v>
      </c>
      <c r="L276">
        <f>VLOOKUP(J276,quide!A:G,7,0)</f>
        <v>1</v>
      </c>
      <c r="M276" t="str">
        <f t="shared" si="16"/>
        <v>ПДК сг</v>
      </c>
      <c r="N276" s="108">
        <f t="shared" si="17"/>
        <v>7.9999999999999996E-6</v>
      </c>
    </row>
    <row r="277" spans="1:14" x14ac:dyDescent="0.25">
      <c r="D277">
        <v>1.5E-3</v>
      </c>
      <c r="J277">
        <f t="shared" si="15"/>
        <v>203</v>
      </c>
      <c r="K277" t="str">
        <f>VLOOKUP(J277,quide!A:B,2,0)</f>
        <v>Хром (в пересчете на хрома (VI) оксид)</v>
      </c>
      <c r="L277">
        <f>VLOOKUP(J277,quide!A:G,7,0)</f>
        <v>1</v>
      </c>
      <c r="M277" t="str">
        <f t="shared" si="16"/>
        <v>ПДКсс</v>
      </c>
      <c r="N277" s="108">
        <f t="shared" si="17"/>
        <v>1.5E-3</v>
      </c>
    </row>
    <row r="278" spans="1:14" x14ac:dyDescent="0.25">
      <c r="E278">
        <v>0</v>
      </c>
      <c r="J278">
        <f t="shared" si="15"/>
        <v>203</v>
      </c>
      <c r="K278" t="str">
        <f>VLOOKUP(J278,quide!A:B,2,0)</f>
        <v>Хром (в пересчете на хрома (VI) оксид)</v>
      </c>
      <c r="L278">
        <f>VLOOKUP(J278,quide!A:G,7,0)</f>
        <v>1</v>
      </c>
      <c r="M278" t="str">
        <f t="shared" si="16"/>
        <v>ОБУВ</v>
      </c>
      <c r="N278" s="108">
        <f t="shared" si="17"/>
        <v>0</v>
      </c>
    </row>
    <row r="279" spans="1:14" x14ac:dyDescent="0.25">
      <c r="A279">
        <v>3721</v>
      </c>
      <c r="J279">
        <f t="shared" si="15"/>
        <v>3721</v>
      </c>
      <c r="K279" t="str">
        <f>VLOOKUP(J279,quide!A:B,2,0)</f>
        <v>Пыль мучная</v>
      </c>
      <c r="L279">
        <f>VLOOKUP(J279,quide!A:G,7,0)</f>
        <v>4</v>
      </c>
      <c r="M279" t="b">
        <f t="shared" si="16"/>
        <v>0</v>
      </c>
      <c r="N279" s="108" t="b">
        <f t="shared" si="17"/>
        <v>0</v>
      </c>
    </row>
    <row r="280" spans="1:14" x14ac:dyDescent="0.25">
      <c r="B280">
        <v>1</v>
      </c>
      <c r="J280">
        <f t="shared" si="15"/>
        <v>3721</v>
      </c>
      <c r="K280" t="str">
        <f>VLOOKUP(J280,quide!A:B,2,0)</f>
        <v>Пыль мучная</v>
      </c>
      <c r="L280">
        <f>VLOOKUP(J280,quide!A:G,7,0)</f>
        <v>4</v>
      </c>
      <c r="M280" t="str">
        <f t="shared" si="16"/>
        <v>ПДКмр</v>
      </c>
      <c r="N280" s="108">
        <f t="shared" si="17"/>
        <v>1</v>
      </c>
    </row>
    <row r="281" spans="1:14" x14ac:dyDescent="0.25">
      <c r="C281">
        <v>0</v>
      </c>
      <c r="J281">
        <f t="shared" si="15"/>
        <v>3721</v>
      </c>
      <c r="K281" t="str">
        <f>VLOOKUP(J281,quide!A:B,2,0)</f>
        <v>Пыль мучная</v>
      </c>
      <c r="L281">
        <f>VLOOKUP(J281,quide!A:G,7,0)</f>
        <v>4</v>
      </c>
      <c r="M281" t="str">
        <f t="shared" si="16"/>
        <v>ПДК сг</v>
      </c>
      <c r="N281" s="108">
        <f t="shared" si="17"/>
        <v>0</v>
      </c>
    </row>
    <row r="282" spans="1:14" x14ac:dyDescent="0.25">
      <c r="D282">
        <v>0.4</v>
      </c>
      <c r="J282">
        <f t="shared" si="15"/>
        <v>3721</v>
      </c>
      <c r="K282" t="str">
        <f>VLOOKUP(J282,quide!A:B,2,0)</f>
        <v>Пыль мучная</v>
      </c>
      <c r="L282">
        <f>VLOOKUP(J282,quide!A:G,7,0)</f>
        <v>4</v>
      </c>
      <c r="M282" t="str">
        <f t="shared" si="16"/>
        <v>ПДКсс</v>
      </c>
      <c r="N282" s="108">
        <f t="shared" si="17"/>
        <v>0.4</v>
      </c>
    </row>
    <row r="283" spans="1:14" x14ac:dyDescent="0.25">
      <c r="E283">
        <v>0</v>
      </c>
      <c r="J283">
        <f t="shared" si="15"/>
        <v>3721</v>
      </c>
      <c r="K283" t="str">
        <f>VLOOKUP(J283,quide!A:B,2,0)</f>
        <v>Пыль мучная</v>
      </c>
      <c r="L283">
        <f>VLOOKUP(J283,quide!A:G,7,0)</f>
        <v>4</v>
      </c>
      <c r="M283" t="str">
        <f t="shared" si="16"/>
        <v>ОБУВ</v>
      </c>
      <c r="N283" s="108">
        <f t="shared" si="17"/>
        <v>0</v>
      </c>
    </row>
    <row r="284" spans="1:14" x14ac:dyDescent="0.25">
      <c r="A284">
        <v>3706</v>
      </c>
      <c r="J284">
        <f t="shared" si="15"/>
        <v>3706</v>
      </c>
      <c r="K284" t="str">
        <f>VLOOKUP(J284,quide!A:B,2,0)</f>
        <v>Пыль пищевых продуктов растительного происхождения (шелухи какао-бобов, порошка какао, ядер обжаренных орехов)</v>
      </c>
      <c r="L284">
        <f>VLOOKUP(J284,quide!A:G,7,0)</f>
        <v>0</v>
      </c>
      <c r="M284" t="b">
        <f t="shared" si="16"/>
        <v>0</v>
      </c>
      <c r="N284" s="108" t="b">
        <f t="shared" si="17"/>
        <v>0</v>
      </c>
    </row>
    <row r="285" spans="1:14" x14ac:dyDescent="0.25">
      <c r="B285">
        <v>0</v>
      </c>
      <c r="J285">
        <f t="shared" si="15"/>
        <v>3706</v>
      </c>
      <c r="K285" t="str">
        <f>VLOOKUP(J285,quide!A:B,2,0)</f>
        <v>Пыль пищевых продуктов растительного происхождения (шелухи какао-бобов, порошка какао, ядер обжаренных орехов)</v>
      </c>
      <c r="L285">
        <f>VLOOKUP(J285,quide!A:G,7,0)</f>
        <v>0</v>
      </c>
      <c r="M285" t="str">
        <f t="shared" si="16"/>
        <v>ПДКмр</v>
      </c>
      <c r="N285" s="108">
        <f t="shared" si="17"/>
        <v>0</v>
      </c>
    </row>
    <row r="286" spans="1:14" x14ac:dyDescent="0.25">
      <c r="C286">
        <v>0</v>
      </c>
      <c r="J286">
        <f t="shared" si="15"/>
        <v>3706</v>
      </c>
      <c r="K286" t="str">
        <f>VLOOKUP(J286,quide!A:B,2,0)</f>
        <v>Пыль пищевых продуктов растительного происхождения (шелухи какао-бобов, порошка какао, ядер обжаренных орехов)</v>
      </c>
      <c r="L286">
        <f>VLOOKUP(J286,quide!A:G,7,0)</f>
        <v>0</v>
      </c>
      <c r="M286" t="str">
        <f t="shared" si="16"/>
        <v>ПДК сг</v>
      </c>
      <c r="N286" s="108">
        <f t="shared" si="17"/>
        <v>0</v>
      </c>
    </row>
    <row r="287" spans="1:14" x14ac:dyDescent="0.25">
      <c r="D287">
        <v>0</v>
      </c>
      <c r="J287">
        <f t="shared" si="15"/>
        <v>3706</v>
      </c>
      <c r="K287" t="str">
        <f>VLOOKUP(J287,quide!A:B,2,0)</f>
        <v>Пыль пищевых продуктов растительного происхождения (шелухи какао-бобов, порошка какао, ядер обжаренных орехов)</v>
      </c>
      <c r="L287">
        <f>VLOOKUP(J287,quide!A:G,7,0)</f>
        <v>0</v>
      </c>
      <c r="M287" t="str">
        <f t="shared" si="16"/>
        <v>ПДКсс</v>
      </c>
      <c r="N287" s="108">
        <f t="shared" si="17"/>
        <v>0</v>
      </c>
    </row>
    <row r="288" spans="1:14" x14ac:dyDescent="0.25">
      <c r="E288">
        <v>0.03</v>
      </c>
      <c r="J288">
        <f t="shared" si="15"/>
        <v>3706</v>
      </c>
      <c r="K288" t="str">
        <f>VLOOKUP(J288,quide!A:B,2,0)</f>
        <v>Пыль пищевых продуктов растительного происхождения (шелухи какао-бобов, порошка какао, ядер обжаренных орехов)</v>
      </c>
      <c r="L288">
        <f>VLOOKUP(J288,quide!A:G,7,0)</f>
        <v>0</v>
      </c>
      <c r="M288" t="str">
        <f t="shared" si="16"/>
        <v>ОБУВ</v>
      </c>
      <c r="N288" s="108">
        <f t="shared" si="17"/>
        <v>0.03</v>
      </c>
    </row>
    <row r="289" spans="1:14" x14ac:dyDescent="0.25">
      <c r="A289">
        <v>2868</v>
      </c>
      <c r="J289">
        <f t="shared" si="15"/>
        <v>2868</v>
      </c>
      <c r="K289" t="str">
        <f>VLOOKUP(J289,quide!A:B,2,0)</f>
        <v>Эмульсол (смесь: вода - 97,6%, нитрит натрия - 0,2%, сода кальцинированная - 0,2%, масло минеральное - 2%)</v>
      </c>
      <c r="L289">
        <f>VLOOKUP(J289,quide!A:G,7,0)</f>
        <v>0</v>
      </c>
      <c r="M289" t="b">
        <f t="shared" si="16"/>
        <v>0</v>
      </c>
      <c r="N289" s="108" t="b">
        <f t="shared" si="17"/>
        <v>0</v>
      </c>
    </row>
    <row r="290" spans="1:14" x14ac:dyDescent="0.25">
      <c r="B290">
        <v>0</v>
      </c>
      <c r="J290">
        <f t="shared" si="15"/>
        <v>2868</v>
      </c>
      <c r="K290" t="str">
        <f>VLOOKUP(J290,quide!A:B,2,0)</f>
        <v>Эмульсол (смесь: вода - 97,6%, нитрит натрия - 0,2%, сода кальцинированная - 0,2%, масло минеральное - 2%)</v>
      </c>
      <c r="L290">
        <f>VLOOKUP(J290,quide!A:G,7,0)</f>
        <v>0</v>
      </c>
      <c r="M290" t="str">
        <f t="shared" si="16"/>
        <v>ПДКмр</v>
      </c>
      <c r="N290" s="108">
        <f t="shared" si="17"/>
        <v>0</v>
      </c>
    </row>
    <row r="291" spans="1:14" x14ac:dyDescent="0.25">
      <c r="C291">
        <v>0</v>
      </c>
      <c r="J291">
        <f t="shared" si="15"/>
        <v>2868</v>
      </c>
      <c r="K291" t="str">
        <f>VLOOKUP(J291,quide!A:B,2,0)</f>
        <v>Эмульсол (смесь: вода - 97,6%, нитрит натрия - 0,2%, сода кальцинированная - 0,2%, масло минеральное - 2%)</v>
      </c>
      <c r="L291">
        <f>VLOOKUP(J291,quide!A:G,7,0)</f>
        <v>0</v>
      </c>
      <c r="M291" t="str">
        <f t="shared" si="16"/>
        <v>ПДК сг</v>
      </c>
      <c r="N291" s="108">
        <f t="shared" si="17"/>
        <v>0</v>
      </c>
    </row>
    <row r="292" spans="1:14" x14ac:dyDescent="0.25">
      <c r="D292">
        <v>0</v>
      </c>
      <c r="J292">
        <f t="shared" si="15"/>
        <v>2868</v>
      </c>
      <c r="K292" t="str">
        <f>VLOOKUP(J292,quide!A:B,2,0)</f>
        <v>Эмульсол (смесь: вода - 97,6%, нитрит натрия - 0,2%, сода кальцинированная - 0,2%, масло минеральное - 2%)</v>
      </c>
      <c r="L292">
        <f>VLOOKUP(J292,quide!A:G,7,0)</f>
        <v>0</v>
      </c>
      <c r="M292" t="str">
        <f t="shared" si="16"/>
        <v>ПДКсс</v>
      </c>
      <c r="N292" s="108">
        <f t="shared" si="17"/>
        <v>0</v>
      </c>
    </row>
    <row r="293" spans="1:14" x14ac:dyDescent="0.25">
      <c r="E293">
        <v>0.05</v>
      </c>
      <c r="J293">
        <f t="shared" si="15"/>
        <v>2868</v>
      </c>
      <c r="K293" t="str">
        <f>VLOOKUP(J293,quide!A:B,2,0)</f>
        <v>Эмульсол (смесь: вода - 97,6%, нитрит натрия - 0,2%, сода кальцинированная - 0,2%, масло минеральное - 2%)</v>
      </c>
      <c r="L293">
        <f>VLOOKUP(J293,quide!A:G,7,0)</f>
        <v>0</v>
      </c>
      <c r="M293" t="str">
        <f t="shared" si="16"/>
        <v>ОБУВ</v>
      </c>
      <c r="N293" s="108">
        <f t="shared" si="17"/>
        <v>0.05</v>
      </c>
    </row>
    <row r="294" spans="1:14" x14ac:dyDescent="0.25">
      <c r="A294">
        <v>2744</v>
      </c>
      <c r="J294">
        <f t="shared" si="15"/>
        <v>2744</v>
      </c>
      <c r="K294" t="str">
        <f>VLOOKUP(J294,quide!A:B,2,0)</f>
        <v>Синтетические моющие средства "Бриз", "Вихрь", "Лотос", "Лотос-автомат", "Юка", "Эра"</v>
      </c>
      <c r="L294">
        <f>VLOOKUP(J294,quide!A:G,7,0)</f>
        <v>0</v>
      </c>
      <c r="M294" t="b">
        <f t="shared" si="16"/>
        <v>0</v>
      </c>
      <c r="N294" s="108" t="b">
        <f t="shared" si="17"/>
        <v>0</v>
      </c>
    </row>
    <row r="295" spans="1:14" x14ac:dyDescent="0.25">
      <c r="B295">
        <v>0</v>
      </c>
      <c r="J295">
        <f t="shared" si="15"/>
        <v>2744</v>
      </c>
      <c r="K295" t="str">
        <f>VLOOKUP(J295,quide!A:B,2,0)</f>
        <v>Синтетические моющие средства "Бриз", "Вихрь", "Лотос", "Лотос-автомат", "Юка", "Эра"</v>
      </c>
      <c r="L295">
        <f>VLOOKUP(J295,quide!A:G,7,0)</f>
        <v>0</v>
      </c>
      <c r="M295" t="str">
        <f t="shared" si="16"/>
        <v>ПДКмр</v>
      </c>
      <c r="N295" s="108">
        <f t="shared" si="17"/>
        <v>0</v>
      </c>
    </row>
    <row r="296" spans="1:14" x14ac:dyDescent="0.25">
      <c r="C296">
        <v>0</v>
      </c>
      <c r="J296">
        <f t="shared" si="15"/>
        <v>2744</v>
      </c>
      <c r="K296" t="str">
        <f>VLOOKUP(J296,quide!A:B,2,0)</f>
        <v>Синтетические моющие средства "Бриз", "Вихрь", "Лотос", "Лотос-автомат", "Юка", "Эра"</v>
      </c>
      <c r="L296">
        <f>VLOOKUP(J296,quide!A:G,7,0)</f>
        <v>0</v>
      </c>
      <c r="M296" t="str">
        <f t="shared" si="16"/>
        <v>ПДК сг</v>
      </c>
      <c r="N296" s="108">
        <f t="shared" si="17"/>
        <v>0</v>
      </c>
    </row>
    <row r="297" spans="1:14" x14ac:dyDescent="0.25">
      <c r="D297">
        <v>0</v>
      </c>
      <c r="J297">
        <f t="shared" si="15"/>
        <v>2744</v>
      </c>
      <c r="K297" t="str">
        <f>VLOOKUP(J297,quide!A:B,2,0)</f>
        <v>Синтетические моющие средства "Бриз", "Вихрь", "Лотос", "Лотос-автомат", "Юка", "Эра"</v>
      </c>
      <c r="L297">
        <f>VLOOKUP(J297,quide!A:G,7,0)</f>
        <v>0</v>
      </c>
      <c r="M297" t="str">
        <f t="shared" si="16"/>
        <v>ПДКсс</v>
      </c>
      <c r="N297" s="108">
        <f t="shared" si="17"/>
        <v>0</v>
      </c>
    </row>
    <row r="298" spans="1:14" x14ac:dyDescent="0.25">
      <c r="E298">
        <v>0.03</v>
      </c>
      <c r="J298">
        <f t="shared" si="15"/>
        <v>2744</v>
      </c>
      <c r="K298" t="str">
        <f>VLOOKUP(J298,quide!A:B,2,0)</f>
        <v>Синтетические моющие средства "Бриз", "Вихрь", "Лотос", "Лотос-автомат", "Юка", "Эра"</v>
      </c>
      <c r="L298">
        <f>VLOOKUP(J298,quide!A:G,7,0)</f>
        <v>0</v>
      </c>
      <c r="M298" t="str">
        <f t="shared" si="16"/>
        <v>ОБУВ</v>
      </c>
      <c r="N298" s="108">
        <f t="shared" si="17"/>
        <v>0.03</v>
      </c>
    </row>
    <row r="299" spans="1:14" x14ac:dyDescent="0.25">
      <c r="A299">
        <v>2732</v>
      </c>
      <c r="J299">
        <f t="shared" si="15"/>
        <v>2732</v>
      </c>
      <c r="K299" t="str">
        <f>VLOOKUP(J299,quide!A:B,2,0)</f>
        <v>Керосин (Керосин прямой перегонки; керосин дезодорированный)</v>
      </c>
      <c r="L299">
        <f>VLOOKUP(J299,quide!A:G,7,0)</f>
        <v>0</v>
      </c>
      <c r="M299" t="b">
        <f t="shared" si="16"/>
        <v>0</v>
      </c>
      <c r="N299" s="108" t="b">
        <f t="shared" si="17"/>
        <v>0</v>
      </c>
    </row>
    <row r="300" spans="1:14" x14ac:dyDescent="0.25">
      <c r="B300">
        <v>0</v>
      </c>
      <c r="J300">
        <f t="shared" si="15"/>
        <v>2732</v>
      </c>
      <c r="K300" t="str">
        <f>VLOOKUP(J300,quide!A:B,2,0)</f>
        <v>Керосин (Керосин прямой перегонки; керосин дезодорированный)</v>
      </c>
      <c r="L300">
        <f>VLOOKUP(J300,quide!A:G,7,0)</f>
        <v>0</v>
      </c>
      <c r="M300" t="str">
        <f t="shared" si="16"/>
        <v>ПДКмр</v>
      </c>
      <c r="N300" s="108">
        <f t="shared" si="17"/>
        <v>0</v>
      </c>
    </row>
    <row r="301" spans="1:14" x14ac:dyDescent="0.25">
      <c r="C301">
        <v>0</v>
      </c>
      <c r="J301">
        <f t="shared" si="15"/>
        <v>2732</v>
      </c>
      <c r="K301" t="str">
        <f>VLOOKUP(J301,quide!A:B,2,0)</f>
        <v>Керосин (Керосин прямой перегонки; керосин дезодорированный)</v>
      </c>
      <c r="L301">
        <f>VLOOKUP(J301,quide!A:G,7,0)</f>
        <v>0</v>
      </c>
      <c r="M301" t="str">
        <f t="shared" si="16"/>
        <v>ПДК сг</v>
      </c>
      <c r="N301" s="108">
        <f t="shared" si="17"/>
        <v>0</v>
      </c>
    </row>
    <row r="302" spans="1:14" x14ac:dyDescent="0.25">
      <c r="D302">
        <v>0</v>
      </c>
      <c r="J302">
        <f t="shared" si="15"/>
        <v>2732</v>
      </c>
      <c r="K302" t="str">
        <f>VLOOKUP(J302,quide!A:B,2,0)</f>
        <v>Керосин (Керосин прямой перегонки; керосин дезодорированный)</v>
      </c>
      <c r="L302">
        <f>VLOOKUP(J302,quide!A:G,7,0)</f>
        <v>0</v>
      </c>
      <c r="M302" t="str">
        <f t="shared" si="16"/>
        <v>ПДКсс</v>
      </c>
      <c r="N302" s="108">
        <f t="shared" si="17"/>
        <v>0</v>
      </c>
    </row>
    <row r="303" spans="1:14" x14ac:dyDescent="0.25">
      <c r="E303">
        <v>1.2</v>
      </c>
      <c r="J303">
        <f t="shared" si="15"/>
        <v>2732</v>
      </c>
      <c r="K303" t="str">
        <f>VLOOKUP(J303,quide!A:B,2,0)</f>
        <v>Керосин (Керосин прямой перегонки; керосин дезодорированный)</v>
      </c>
      <c r="L303">
        <f>VLOOKUP(J303,quide!A:G,7,0)</f>
        <v>0</v>
      </c>
      <c r="M303" t="str">
        <f t="shared" si="16"/>
        <v>ОБУВ</v>
      </c>
      <c r="N303" s="108">
        <f t="shared" si="17"/>
        <v>1.2</v>
      </c>
    </row>
    <row r="304" spans="1:14" x14ac:dyDescent="0.25">
      <c r="A304">
        <v>1716</v>
      </c>
      <c r="J304">
        <f t="shared" si="15"/>
        <v>1716</v>
      </c>
      <c r="K304" t="str">
        <f>VLOOKUP(J304,quide!A:B,2,0)</f>
        <v>Одорант смесь природных меркаптанов с массовым содержанием этантиола 26 - 41%, изопропантиола 38 - 47%, вторбутантиола 7 - 13%</v>
      </c>
      <c r="L304">
        <f>VLOOKUP(J304,quide!A:G,7,0)</f>
        <v>4</v>
      </c>
      <c r="M304" t="b">
        <f t="shared" si="16"/>
        <v>0</v>
      </c>
      <c r="N304" s="108" t="b">
        <f t="shared" si="17"/>
        <v>0</v>
      </c>
    </row>
    <row r="305" spans="1:14" x14ac:dyDescent="0.25">
      <c r="B305">
        <v>1.2E-2</v>
      </c>
      <c r="J305">
        <f t="shared" si="15"/>
        <v>1716</v>
      </c>
      <c r="K305" t="str">
        <f>VLOOKUP(J305,quide!A:B,2,0)</f>
        <v>Одорант смесь природных меркаптанов с массовым содержанием этантиола 26 - 41%, изопропантиола 38 - 47%, вторбутантиола 7 - 13%</v>
      </c>
      <c r="L305">
        <f>VLOOKUP(J305,quide!A:G,7,0)</f>
        <v>4</v>
      </c>
      <c r="M305" t="str">
        <f t="shared" si="16"/>
        <v>ПДКмр</v>
      </c>
      <c r="N305" s="108">
        <f t="shared" si="17"/>
        <v>1.2E-2</v>
      </c>
    </row>
    <row r="306" spans="1:14" x14ac:dyDescent="0.25">
      <c r="C306">
        <v>0</v>
      </c>
      <c r="J306">
        <f t="shared" si="15"/>
        <v>1716</v>
      </c>
      <c r="K306" t="str">
        <f>VLOOKUP(J306,quide!A:B,2,0)</f>
        <v>Одорант смесь природных меркаптанов с массовым содержанием этантиола 26 - 41%, изопропантиола 38 - 47%, вторбутантиола 7 - 13%</v>
      </c>
      <c r="L306">
        <f>VLOOKUP(J306,quide!A:G,7,0)</f>
        <v>4</v>
      </c>
      <c r="M306" t="str">
        <f t="shared" si="16"/>
        <v>ПДК сг</v>
      </c>
      <c r="N306" s="108">
        <f t="shared" si="17"/>
        <v>0</v>
      </c>
    </row>
    <row r="307" spans="1:14" x14ac:dyDescent="0.25">
      <c r="D307">
        <v>0</v>
      </c>
      <c r="J307">
        <f t="shared" si="15"/>
        <v>1716</v>
      </c>
      <c r="K307" t="str">
        <f>VLOOKUP(J307,quide!A:B,2,0)</f>
        <v>Одорант смесь природных меркаптанов с массовым содержанием этантиола 26 - 41%, изопропантиола 38 - 47%, вторбутантиола 7 - 13%</v>
      </c>
      <c r="L307">
        <f>VLOOKUP(J307,quide!A:G,7,0)</f>
        <v>4</v>
      </c>
      <c r="M307" t="str">
        <f t="shared" si="16"/>
        <v>ПДКсс</v>
      </c>
      <c r="N307" s="108">
        <f t="shared" si="17"/>
        <v>0</v>
      </c>
    </row>
    <row r="308" spans="1:14" x14ac:dyDescent="0.25">
      <c r="E308">
        <v>0</v>
      </c>
      <c r="J308">
        <f t="shared" si="15"/>
        <v>1716</v>
      </c>
      <c r="K308" t="str">
        <f>VLOOKUP(J308,quide!A:B,2,0)</f>
        <v>Одорант смесь природных меркаптанов с массовым содержанием этантиола 26 - 41%, изопропантиола 38 - 47%, вторбутантиола 7 - 13%</v>
      </c>
      <c r="L308">
        <f>VLOOKUP(J308,quide!A:G,7,0)</f>
        <v>4</v>
      </c>
      <c r="M308" t="str">
        <f t="shared" si="16"/>
        <v>ОБУВ</v>
      </c>
      <c r="N308" s="108">
        <f t="shared" si="17"/>
        <v>0</v>
      </c>
    </row>
    <row r="309" spans="1:14" x14ac:dyDescent="0.25">
      <c r="A309">
        <v>1555</v>
      </c>
      <c r="J309">
        <f t="shared" si="15"/>
        <v>1555</v>
      </c>
      <c r="K309" t="str">
        <f>VLOOKUP(J309,quide!A:B,2,0)</f>
        <v>Этановая кислота (Метанкарбоновая кислота)</v>
      </c>
      <c r="L309">
        <f>VLOOKUP(J309,quide!A:G,7,0)</f>
        <v>3</v>
      </c>
      <c r="M309" t="b">
        <f t="shared" si="16"/>
        <v>0</v>
      </c>
      <c r="N309" s="108" t="b">
        <f t="shared" si="17"/>
        <v>0</v>
      </c>
    </row>
    <row r="310" spans="1:14" x14ac:dyDescent="0.25">
      <c r="B310">
        <v>0.2</v>
      </c>
      <c r="J310">
        <f t="shared" si="15"/>
        <v>1555</v>
      </c>
      <c r="K310" t="str">
        <f>VLOOKUP(J310,quide!A:B,2,0)</f>
        <v>Этановая кислота (Метанкарбоновая кислота)</v>
      </c>
      <c r="L310">
        <f>VLOOKUP(J310,quide!A:G,7,0)</f>
        <v>3</v>
      </c>
      <c r="M310" t="str">
        <f t="shared" si="16"/>
        <v>ПДКмр</v>
      </c>
      <c r="N310" s="108">
        <f t="shared" si="17"/>
        <v>0.2</v>
      </c>
    </row>
    <row r="311" spans="1:14" x14ac:dyDescent="0.25">
      <c r="C311">
        <v>0</v>
      </c>
      <c r="J311">
        <f t="shared" si="15"/>
        <v>1555</v>
      </c>
      <c r="K311" t="str">
        <f>VLOOKUP(J311,quide!A:B,2,0)</f>
        <v>Этановая кислота (Метанкарбоновая кислота)</v>
      </c>
      <c r="L311">
        <f>VLOOKUP(J311,quide!A:G,7,0)</f>
        <v>3</v>
      </c>
      <c r="M311" t="str">
        <f t="shared" si="16"/>
        <v>ПДК сг</v>
      </c>
      <c r="N311" s="108">
        <f t="shared" si="17"/>
        <v>0</v>
      </c>
    </row>
    <row r="312" spans="1:14" x14ac:dyDescent="0.25">
      <c r="D312">
        <v>0.06</v>
      </c>
      <c r="J312">
        <f t="shared" si="15"/>
        <v>1555</v>
      </c>
      <c r="K312" t="str">
        <f>VLOOKUP(J312,quide!A:B,2,0)</f>
        <v>Этановая кислота (Метанкарбоновая кислота)</v>
      </c>
      <c r="L312">
        <f>VLOOKUP(J312,quide!A:G,7,0)</f>
        <v>3</v>
      </c>
      <c r="M312" t="str">
        <f t="shared" si="16"/>
        <v>ПДКсс</v>
      </c>
      <c r="N312" s="108">
        <f t="shared" si="17"/>
        <v>0.06</v>
      </c>
    </row>
    <row r="313" spans="1:14" x14ac:dyDescent="0.25">
      <c r="E313">
        <v>0</v>
      </c>
      <c r="J313">
        <f t="shared" si="15"/>
        <v>1555</v>
      </c>
      <c r="K313" t="str">
        <f>VLOOKUP(J313,quide!A:B,2,0)</f>
        <v>Этановая кислота (Метанкарбоновая кислота)</v>
      </c>
      <c r="L313">
        <f>VLOOKUP(J313,quide!A:G,7,0)</f>
        <v>3</v>
      </c>
      <c r="M313" t="str">
        <f t="shared" si="16"/>
        <v>ОБУВ</v>
      </c>
      <c r="N313" s="108">
        <f t="shared" si="17"/>
        <v>0</v>
      </c>
    </row>
    <row r="314" spans="1:14" x14ac:dyDescent="0.25">
      <c r="A314">
        <v>1232</v>
      </c>
      <c r="J314">
        <f t="shared" si="15"/>
        <v>1232</v>
      </c>
      <c r="K314" t="str">
        <f>VLOOKUP(J314,quide!A:B,2,0)</f>
        <v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</v>
      </c>
      <c r="L314">
        <f>VLOOKUP(J314,quide!A:G,7,0)</f>
        <v>3</v>
      </c>
      <c r="M314" t="b">
        <f t="shared" si="16"/>
        <v>0</v>
      </c>
      <c r="N314" s="108" t="b">
        <f t="shared" si="17"/>
        <v>0</v>
      </c>
    </row>
    <row r="315" spans="1:14" x14ac:dyDescent="0.25">
      <c r="B315">
        <v>0.1</v>
      </c>
      <c r="J315">
        <f t="shared" si="15"/>
        <v>1232</v>
      </c>
      <c r="K315" t="str">
        <f>VLOOKUP(J315,quide!A:B,2,0)</f>
        <v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</v>
      </c>
      <c r="L315">
        <f>VLOOKUP(J315,quide!A:G,7,0)</f>
        <v>3</v>
      </c>
      <c r="M315" t="str">
        <f t="shared" si="16"/>
        <v>ПДКмр</v>
      </c>
      <c r="N315" s="108">
        <f t="shared" si="17"/>
        <v>0.1</v>
      </c>
    </row>
    <row r="316" spans="1:14" x14ac:dyDescent="0.25">
      <c r="C316">
        <v>0</v>
      </c>
      <c r="J316">
        <f t="shared" ref="J316:J379" si="18">IF(ISBLANK(A316)=FALSE,A316,J315)</f>
        <v>1232</v>
      </c>
      <c r="K316" t="str">
        <f>VLOOKUP(J316,quide!A:B,2,0)</f>
        <v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</v>
      </c>
      <c r="L316">
        <f>VLOOKUP(J316,quide!A:G,7,0)</f>
        <v>3</v>
      </c>
      <c r="M316" t="str">
        <f t="shared" ref="M316:M379" si="19">IF(ISBLANK(B316)=FALSE,$B$3,IF(ISBLANK(C316)=FALSE,$C$3,IF(ISBLANK(D316)=FALSE,$D$3,IF(ISBLANK(E316)=FALSE,$E$3))))</f>
        <v>ПДК сг</v>
      </c>
      <c r="N316" s="108">
        <f t="shared" ref="N316:N379" si="20">IF(ISBLANK(B316)=FALSE,B316,IF(ISBLANK(C316)=FALSE,C316,IF(ISBLANK(D316)=FALSE,D316,IF(ISBLANK(E316)=FALSE,E316))))</f>
        <v>0</v>
      </c>
    </row>
    <row r="317" spans="1:14" x14ac:dyDescent="0.25">
      <c r="D317">
        <v>0.01</v>
      </c>
      <c r="J317">
        <f t="shared" si="18"/>
        <v>1232</v>
      </c>
      <c r="K317" t="str">
        <f>VLOOKUP(J317,quide!A:B,2,0)</f>
        <v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</v>
      </c>
      <c r="L317">
        <f>VLOOKUP(J317,quide!A:G,7,0)</f>
        <v>3</v>
      </c>
      <c r="M317" t="str">
        <f t="shared" si="19"/>
        <v>ПДКсс</v>
      </c>
      <c r="N317" s="108">
        <f t="shared" si="20"/>
        <v>0.01</v>
      </c>
    </row>
    <row r="318" spans="1:14" x14ac:dyDescent="0.25">
      <c r="E318">
        <v>0</v>
      </c>
      <c r="J318">
        <f t="shared" si="18"/>
        <v>1232</v>
      </c>
      <c r="K318" t="str">
        <f>VLOOKUP(J318,quide!A:B,2,0)</f>
        <v>Метил-2-метилпроп-2-еноат (Метиловый эфир метакриловой кислоты; метиловый эфир 2-метилакриловой кислоты; 2-(метоксикарбонил)проп-1-ен; метил-альфа-метилакрилат; метилпропилен-2-карбоксилат)</v>
      </c>
      <c r="L318">
        <f>VLOOKUP(J318,quide!A:G,7,0)</f>
        <v>3</v>
      </c>
      <c r="M318" t="str">
        <f t="shared" si="19"/>
        <v>ОБУВ</v>
      </c>
      <c r="N318" s="108">
        <f t="shared" si="20"/>
        <v>0</v>
      </c>
    </row>
    <row r="319" spans="1:14" x14ac:dyDescent="0.25">
      <c r="A319">
        <v>2735</v>
      </c>
      <c r="J319">
        <f t="shared" si="18"/>
        <v>2735</v>
      </c>
      <c r="K319" t="str">
        <f>VLOOKUP(J319,quide!A:B,2,0)</f>
        <v>Масло минеральное нефтяное (веретенное, машинное, цилиндровое и др.)</v>
      </c>
      <c r="L319">
        <f>VLOOKUP(J319,quide!A:G,7,0)</f>
        <v>0</v>
      </c>
      <c r="M319" t="b">
        <f t="shared" si="19"/>
        <v>0</v>
      </c>
      <c r="N319" s="108" t="b">
        <f t="shared" si="20"/>
        <v>0</v>
      </c>
    </row>
    <row r="320" spans="1:14" x14ac:dyDescent="0.25">
      <c r="B320">
        <v>0</v>
      </c>
      <c r="J320">
        <f t="shared" si="18"/>
        <v>2735</v>
      </c>
      <c r="K320" t="str">
        <f>VLOOKUP(J320,quide!A:B,2,0)</f>
        <v>Масло минеральное нефтяное (веретенное, машинное, цилиндровое и др.)</v>
      </c>
      <c r="L320">
        <f>VLOOKUP(J320,quide!A:G,7,0)</f>
        <v>0</v>
      </c>
      <c r="M320" t="str">
        <f t="shared" si="19"/>
        <v>ПДКмр</v>
      </c>
      <c r="N320" s="108">
        <f t="shared" si="20"/>
        <v>0</v>
      </c>
    </row>
    <row r="321" spans="1:14" x14ac:dyDescent="0.25">
      <c r="C321">
        <v>0</v>
      </c>
      <c r="J321">
        <f t="shared" si="18"/>
        <v>2735</v>
      </c>
      <c r="K321" t="str">
        <f>VLOOKUP(J321,quide!A:B,2,0)</f>
        <v>Масло минеральное нефтяное (веретенное, машинное, цилиндровое и др.)</v>
      </c>
      <c r="L321">
        <f>VLOOKUP(J321,quide!A:G,7,0)</f>
        <v>0</v>
      </c>
      <c r="M321" t="str">
        <f t="shared" si="19"/>
        <v>ПДК сг</v>
      </c>
      <c r="N321" s="108">
        <f t="shared" si="20"/>
        <v>0</v>
      </c>
    </row>
    <row r="322" spans="1:14" x14ac:dyDescent="0.25">
      <c r="D322">
        <v>0</v>
      </c>
      <c r="J322">
        <f t="shared" si="18"/>
        <v>2735</v>
      </c>
      <c r="K322" t="str">
        <f>VLOOKUP(J322,quide!A:B,2,0)</f>
        <v>Масло минеральное нефтяное (веретенное, машинное, цилиндровое и др.)</v>
      </c>
      <c r="L322">
        <f>VLOOKUP(J322,quide!A:G,7,0)</f>
        <v>0</v>
      </c>
      <c r="M322" t="str">
        <f t="shared" si="19"/>
        <v>ПДКсс</v>
      </c>
      <c r="N322" s="108">
        <f t="shared" si="20"/>
        <v>0</v>
      </c>
    </row>
    <row r="323" spans="1:14" x14ac:dyDescent="0.25">
      <c r="E323">
        <v>0.05</v>
      </c>
      <c r="J323">
        <f t="shared" si="18"/>
        <v>2735</v>
      </c>
      <c r="K323" t="str">
        <f>VLOOKUP(J323,quide!A:B,2,0)</f>
        <v>Масло минеральное нефтяное (веретенное, машинное, цилиндровое и др.)</v>
      </c>
      <c r="L323">
        <f>VLOOKUP(J323,quide!A:G,7,0)</f>
        <v>0</v>
      </c>
      <c r="M323" t="str">
        <f t="shared" si="19"/>
        <v>ОБУВ</v>
      </c>
      <c r="N323" s="108">
        <f t="shared" si="20"/>
        <v>0.05</v>
      </c>
    </row>
    <row r="324" spans="1:14" x14ac:dyDescent="0.25">
      <c r="A324">
        <v>2907</v>
      </c>
      <c r="J324">
        <f t="shared" si="18"/>
        <v>2907</v>
      </c>
      <c r="K324" t="str">
        <f>VLOOKUP(J324,quide!A:B,2,0)</f>
        <v>Пыль неорганическая, содержащая двуокись кремния, в %: - более 70 (динас и др.)</v>
      </c>
      <c r="L324">
        <f>VLOOKUP(J324,quide!A:G,7,0)</f>
        <v>3</v>
      </c>
      <c r="M324" t="b">
        <f t="shared" si="19"/>
        <v>0</v>
      </c>
      <c r="N324" s="108" t="b">
        <f t="shared" si="20"/>
        <v>0</v>
      </c>
    </row>
    <row r="325" spans="1:14" x14ac:dyDescent="0.25">
      <c r="B325">
        <v>0.15</v>
      </c>
      <c r="J325">
        <f t="shared" si="18"/>
        <v>2907</v>
      </c>
      <c r="K325" t="str">
        <f>VLOOKUP(J325,quide!A:B,2,0)</f>
        <v>Пыль неорганическая, содержащая двуокись кремния, в %: - более 70 (динас и др.)</v>
      </c>
      <c r="L325">
        <f>VLOOKUP(J325,quide!A:G,7,0)</f>
        <v>3</v>
      </c>
      <c r="M325" t="str">
        <f t="shared" si="19"/>
        <v>ПДКмр</v>
      </c>
      <c r="N325" s="108">
        <f t="shared" si="20"/>
        <v>0.15</v>
      </c>
    </row>
    <row r="326" spans="1:14" x14ac:dyDescent="0.25">
      <c r="C326">
        <v>0</v>
      </c>
      <c r="J326">
        <f t="shared" si="18"/>
        <v>2907</v>
      </c>
      <c r="K326" t="str">
        <f>VLOOKUP(J326,quide!A:B,2,0)</f>
        <v>Пыль неорганическая, содержащая двуокись кремния, в %: - более 70 (динас и др.)</v>
      </c>
      <c r="L326">
        <f>VLOOKUP(J326,quide!A:G,7,0)</f>
        <v>3</v>
      </c>
      <c r="M326" t="str">
        <f t="shared" si="19"/>
        <v>ПДК сг</v>
      </c>
      <c r="N326" s="108">
        <f t="shared" si="20"/>
        <v>0</v>
      </c>
    </row>
    <row r="327" spans="1:14" x14ac:dyDescent="0.25">
      <c r="D327">
        <v>0.05</v>
      </c>
      <c r="J327">
        <f t="shared" si="18"/>
        <v>2907</v>
      </c>
      <c r="K327" t="str">
        <f>VLOOKUP(J327,quide!A:B,2,0)</f>
        <v>Пыль неорганическая, содержащая двуокись кремния, в %: - более 70 (динас и др.)</v>
      </c>
      <c r="L327">
        <f>VLOOKUP(J327,quide!A:G,7,0)</f>
        <v>3</v>
      </c>
      <c r="M327" t="str">
        <f t="shared" si="19"/>
        <v>ПДКсс</v>
      </c>
      <c r="N327" s="108">
        <f t="shared" si="20"/>
        <v>0.05</v>
      </c>
    </row>
    <row r="328" spans="1:14" x14ac:dyDescent="0.25">
      <c r="E328">
        <v>0</v>
      </c>
      <c r="J328">
        <f t="shared" si="18"/>
        <v>2907</v>
      </c>
      <c r="K328" t="str">
        <f>VLOOKUP(J328,quide!A:B,2,0)</f>
        <v>Пыль неорганическая, содержащая двуокись кремния, в %: - более 70 (динас и др.)</v>
      </c>
      <c r="L328">
        <f>VLOOKUP(J328,quide!A:G,7,0)</f>
        <v>3</v>
      </c>
      <c r="M328" t="str">
        <f t="shared" si="19"/>
        <v>ОБУВ</v>
      </c>
      <c r="N328" s="108">
        <f t="shared" si="20"/>
        <v>0</v>
      </c>
    </row>
    <row r="329" spans="1:14" x14ac:dyDescent="0.25">
      <c r="A329">
        <v>1246</v>
      </c>
      <c r="J329">
        <f t="shared" si="18"/>
        <v>1246</v>
      </c>
      <c r="K329" t="str">
        <f>VLOOKUP(J329,quide!A:B,2,0)</f>
        <v>Этилформиат (Муравьиноэтиловый эфир, этилметаноат)</v>
      </c>
      <c r="L329">
        <f>VLOOKUP(J329,quide!A:G,7,0)</f>
        <v>0</v>
      </c>
      <c r="M329" t="b">
        <f t="shared" si="19"/>
        <v>0</v>
      </c>
      <c r="N329" s="108" t="b">
        <f t="shared" si="20"/>
        <v>0</v>
      </c>
    </row>
    <row r="330" spans="1:14" x14ac:dyDescent="0.25">
      <c r="B330">
        <v>0</v>
      </c>
      <c r="J330">
        <f t="shared" si="18"/>
        <v>1246</v>
      </c>
      <c r="K330" t="str">
        <f>VLOOKUP(J330,quide!A:B,2,0)</f>
        <v>Этилформиат (Муравьиноэтиловый эфир, этилметаноат)</v>
      </c>
      <c r="L330">
        <f>VLOOKUP(J330,quide!A:G,7,0)</f>
        <v>0</v>
      </c>
      <c r="M330" t="str">
        <f t="shared" si="19"/>
        <v>ПДКмр</v>
      </c>
      <c r="N330" s="108">
        <f t="shared" si="20"/>
        <v>0</v>
      </c>
    </row>
    <row r="331" spans="1:14" x14ac:dyDescent="0.25">
      <c r="C331">
        <v>0</v>
      </c>
      <c r="J331">
        <f t="shared" si="18"/>
        <v>1246</v>
      </c>
      <c r="K331" t="str">
        <f>VLOOKUP(J331,quide!A:B,2,0)</f>
        <v>Этилформиат (Муравьиноэтиловый эфир, этилметаноат)</v>
      </c>
      <c r="L331">
        <f>VLOOKUP(J331,quide!A:G,7,0)</f>
        <v>0</v>
      </c>
      <c r="M331" t="str">
        <f t="shared" si="19"/>
        <v>ПДК сг</v>
      </c>
      <c r="N331" s="108">
        <f t="shared" si="20"/>
        <v>0</v>
      </c>
    </row>
    <row r="332" spans="1:14" x14ac:dyDescent="0.25">
      <c r="D332">
        <v>0</v>
      </c>
      <c r="J332">
        <f t="shared" si="18"/>
        <v>1246</v>
      </c>
      <c r="K332" t="str">
        <f>VLOOKUP(J332,quide!A:B,2,0)</f>
        <v>Этилформиат (Муравьиноэтиловый эфир, этилметаноат)</v>
      </c>
      <c r="L332">
        <f>VLOOKUP(J332,quide!A:G,7,0)</f>
        <v>0</v>
      </c>
      <c r="M332" t="str">
        <f t="shared" si="19"/>
        <v>ПДКсс</v>
      </c>
      <c r="N332" s="108">
        <f t="shared" si="20"/>
        <v>0</v>
      </c>
    </row>
    <row r="333" spans="1:14" x14ac:dyDescent="0.25">
      <c r="E333">
        <v>0.02</v>
      </c>
      <c r="J333">
        <f t="shared" si="18"/>
        <v>1246</v>
      </c>
      <c r="K333" t="str">
        <f>VLOOKUP(J333,quide!A:B,2,0)</f>
        <v>Этилформиат (Муравьиноэтиловый эфир, этилметаноат)</v>
      </c>
      <c r="L333">
        <f>VLOOKUP(J333,quide!A:G,7,0)</f>
        <v>0</v>
      </c>
      <c r="M333" t="str">
        <f t="shared" si="19"/>
        <v>ОБУВ</v>
      </c>
      <c r="N333" s="108">
        <f t="shared" si="20"/>
        <v>0.02</v>
      </c>
    </row>
    <row r="334" spans="1:14" x14ac:dyDescent="0.25">
      <c r="A334">
        <v>1314</v>
      </c>
      <c r="J334">
        <f t="shared" si="18"/>
        <v>1314</v>
      </c>
      <c r="K334" t="str">
        <f>VLOOKUP(J334,quide!A:B,2,0)</f>
        <v>Пропаналъ (Пропиональдегид, метилацетальдегид)</v>
      </c>
      <c r="L334">
        <f>VLOOKUP(J334,quide!A:G,7,0)</f>
        <v>3</v>
      </c>
      <c r="M334" t="b">
        <f t="shared" si="19"/>
        <v>0</v>
      </c>
      <c r="N334" s="108" t="b">
        <f t="shared" si="20"/>
        <v>0</v>
      </c>
    </row>
    <row r="335" spans="1:14" x14ac:dyDescent="0.25">
      <c r="B335">
        <v>0.01</v>
      </c>
      <c r="J335">
        <f t="shared" si="18"/>
        <v>1314</v>
      </c>
      <c r="K335" t="str">
        <f>VLOOKUP(J335,quide!A:B,2,0)</f>
        <v>Пропаналъ (Пропиональдегид, метилацетальдегид)</v>
      </c>
      <c r="L335">
        <f>VLOOKUP(J335,quide!A:G,7,0)</f>
        <v>3</v>
      </c>
      <c r="M335" t="str">
        <f t="shared" si="19"/>
        <v>ПДКмр</v>
      </c>
      <c r="N335" s="108">
        <f t="shared" si="20"/>
        <v>0.01</v>
      </c>
    </row>
    <row r="336" spans="1:14" x14ac:dyDescent="0.25">
      <c r="C336">
        <v>0</v>
      </c>
      <c r="J336">
        <f t="shared" si="18"/>
        <v>1314</v>
      </c>
      <c r="K336" t="str">
        <f>VLOOKUP(J336,quide!A:B,2,0)</f>
        <v>Пропаналъ (Пропиональдегид, метилацетальдегид)</v>
      </c>
      <c r="L336">
        <f>VLOOKUP(J336,quide!A:G,7,0)</f>
        <v>3</v>
      </c>
      <c r="M336" t="str">
        <f t="shared" si="19"/>
        <v>ПДК сг</v>
      </c>
      <c r="N336" s="108">
        <f t="shared" si="20"/>
        <v>0</v>
      </c>
    </row>
    <row r="337" spans="1:14" x14ac:dyDescent="0.25">
      <c r="D337">
        <v>0</v>
      </c>
      <c r="J337">
        <f t="shared" si="18"/>
        <v>1314</v>
      </c>
      <c r="K337" t="str">
        <f>VLOOKUP(J337,quide!A:B,2,0)</f>
        <v>Пропаналъ (Пропиональдегид, метилацетальдегид)</v>
      </c>
      <c r="L337">
        <f>VLOOKUP(J337,quide!A:G,7,0)</f>
        <v>3</v>
      </c>
      <c r="M337" t="str">
        <f t="shared" si="19"/>
        <v>ПДКсс</v>
      </c>
      <c r="N337" s="108">
        <f t="shared" si="20"/>
        <v>0</v>
      </c>
    </row>
    <row r="338" spans="1:14" x14ac:dyDescent="0.25">
      <c r="E338">
        <v>0</v>
      </c>
      <c r="J338">
        <f t="shared" si="18"/>
        <v>1314</v>
      </c>
      <c r="K338" t="str">
        <f>VLOOKUP(J338,quide!A:B,2,0)</f>
        <v>Пропаналъ (Пропиональдегид, метилацетальдегид)</v>
      </c>
      <c r="L338">
        <f>VLOOKUP(J338,quide!A:G,7,0)</f>
        <v>3</v>
      </c>
      <c r="M338" t="str">
        <f t="shared" si="19"/>
        <v>ОБУВ</v>
      </c>
      <c r="N338" s="108">
        <f t="shared" si="20"/>
        <v>0</v>
      </c>
    </row>
    <row r="339" spans="1:14" x14ac:dyDescent="0.25">
      <c r="A339" t="s">
        <v>275</v>
      </c>
      <c r="J339" t="str">
        <f t="shared" si="18"/>
        <v>(пусто)</v>
      </c>
      <c r="K339" t="e">
        <f>VLOOKUP(J339,quide!A:B,2,0)</f>
        <v>#N/A</v>
      </c>
      <c r="L339" t="e">
        <f>VLOOKUP(J339,quide!A:G,7,0)</f>
        <v>#N/A</v>
      </c>
      <c r="M339" t="b">
        <f t="shared" si="19"/>
        <v>0</v>
      </c>
      <c r="N339" s="108" t="b">
        <f t="shared" si="20"/>
        <v>0</v>
      </c>
    </row>
    <row r="340" spans="1:14" x14ac:dyDescent="0.25">
      <c r="B340" t="s">
        <v>275</v>
      </c>
      <c r="J340" t="str">
        <f t="shared" si="18"/>
        <v>(пусто)</v>
      </c>
      <c r="K340" t="e">
        <f>VLOOKUP(J340,quide!A:B,2,0)</f>
        <v>#N/A</v>
      </c>
      <c r="L340" t="e">
        <f>VLOOKUP(J340,quide!A:G,7,0)</f>
        <v>#N/A</v>
      </c>
      <c r="M340" t="str">
        <f t="shared" si="19"/>
        <v>ПДКмр</v>
      </c>
      <c r="N340" s="108" t="str">
        <f t="shared" si="20"/>
        <v>(пусто)</v>
      </c>
    </row>
    <row r="341" spans="1:14" x14ac:dyDescent="0.25">
      <c r="C341" t="s">
        <v>275</v>
      </c>
      <c r="J341" t="str">
        <f t="shared" si="18"/>
        <v>(пусто)</v>
      </c>
      <c r="K341" t="e">
        <f>VLOOKUP(J341,quide!A:B,2,0)</f>
        <v>#N/A</v>
      </c>
      <c r="L341" t="e">
        <f>VLOOKUP(J341,quide!A:G,7,0)</f>
        <v>#N/A</v>
      </c>
      <c r="M341" t="str">
        <f t="shared" si="19"/>
        <v>ПДК сг</v>
      </c>
      <c r="N341" s="108" t="str">
        <f t="shared" si="20"/>
        <v>(пусто)</v>
      </c>
    </row>
    <row r="342" spans="1:14" x14ac:dyDescent="0.25">
      <c r="D342" t="s">
        <v>275</v>
      </c>
      <c r="J342" t="str">
        <f t="shared" si="18"/>
        <v>(пусто)</v>
      </c>
      <c r="K342" t="e">
        <f>VLOOKUP(J342,quide!A:B,2,0)</f>
        <v>#N/A</v>
      </c>
      <c r="L342" t="e">
        <f>VLOOKUP(J342,quide!A:G,7,0)</f>
        <v>#N/A</v>
      </c>
      <c r="M342" t="str">
        <f t="shared" si="19"/>
        <v>ПДКсс</v>
      </c>
      <c r="N342" s="108" t="str">
        <f t="shared" si="20"/>
        <v>(пусто)</v>
      </c>
    </row>
    <row r="343" spans="1:14" x14ac:dyDescent="0.25">
      <c r="E343" t="s">
        <v>275</v>
      </c>
      <c r="J343" t="str">
        <f t="shared" si="18"/>
        <v>(пусто)</v>
      </c>
      <c r="K343" t="e">
        <f>VLOOKUP(J343,quide!A:B,2,0)</f>
        <v>#N/A</v>
      </c>
      <c r="L343" t="e">
        <f>VLOOKUP(J343,quide!A:G,7,0)</f>
        <v>#N/A</v>
      </c>
      <c r="M343" t="str">
        <f t="shared" si="19"/>
        <v>ОБУВ</v>
      </c>
      <c r="N343" s="108" t="str">
        <f t="shared" si="20"/>
        <v>(пусто)</v>
      </c>
    </row>
    <row r="344" spans="1:14" x14ac:dyDescent="0.25">
      <c r="A344">
        <v>6204</v>
      </c>
      <c r="J344">
        <f t="shared" si="18"/>
        <v>6204</v>
      </c>
      <c r="K344" t="str">
        <f>VLOOKUP(J344,quide!A:B,2,0)</f>
        <v>(2) 301  330</v>
      </c>
      <c r="L344">
        <f>VLOOKUP(J344,quide!A:G,7,0)</f>
        <v>3</v>
      </c>
      <c r="M344" t="b">
        <f t="shared" si="19"/>
        <v>0</v>
      </c>
      <c r="N344" s="108" t="b">
        <f t="shared" si="20"/>
        <v>0</v>
      </c>
    </row>
    <row r="345" spans="1:14" x14ac:dyDescent="0.25">
      <c r="B345">
        <v>1.6</v>
      </c>
      <c r="J345">
        <f t="shared" si="18"/>
        <v>6204</v>
      </c>
      <c r="K345" t="str">
        <f>VLOOKUP(J345,quide!A:B,2,0)</f>
        <v>(2) 301  330</v>
      </c>
      <c r="L345">
        <f>VLOOKUP(J345,quide!A:G,7,0)</f>
        <v>3</v>
      </c>
      <c r="M345" t="str">
        <f t="shared" si="19"/>
        <v>ПДКмр</v>
      </c>
      <c r="N345" s="108">
        <f t="shared" si="20"/>
        <v>1.6</v>
      </c>
    </row>
    <row r="346" spans="1:14" x14ac:dyDescent="0.25">
      <c r="C346">
        <v>0.16</v>
      </c>
      <c r="J346">
        <f t="shared" si="18"/>
        <v>6204</v>
      </c>
      <c r="K346" t="str">
        <f>VLOOKUP(J346,quide!A:B,2,0)</f>
        <v>(2) 301  330</v>
      </c>
      <c r="L346">
        <f>VLOOKUP(J346,quide!A:G,7,0)</f>
        <v>3</v>
      </c>
      <c r="M346" t="str">
        <f t="shared" si="19"/>
        <v>ПДК сг</v>
      </c>
      <c r="N346" s="108">
        <f t="shared" si="20"/>
        <v>0.16</v>
      </c>
    </row>
    <row r="347" spans="1:14" x14ac:dyDescent="0.25">
      <c r="D347">
        <v>0.16</v>
      </c>
      <c r="J347">
        <f t="shared" si="18"/>
        <v>6204</v>
      </c>
      <c r="K347" t="str">
        <f>VLOOKUP(J347,quide!A:B,2,0)</f>
        <v>(2) 301  330</v>
      </c>
      <c r="L347">
        <f>VLOOKUP(J347,quide!A:G,7,0)</f>
        <v>3</v>
      </c>
      <c r="M347" t="str">
        <f t="shared" si="19"/>
        <v>ПДКсс</v>
      </c>
      <c r="N347" s="108">
        <f t="shared" si="20"/>
        <v>0.16</v>
      </c>
    </row>
    <row r="348" spans="1:14" x14ac:dyDescent="0.25">
      <c r="E348">
        <v>0</v>
      </c>
      <c r="J348">
        <f t="shared" si="18"/>
        <v>6204</v>
      </c>
      <c r="K348" t="str">
        <f>VLOOKUP(J348,quide!A:B,2,0)</f>
        <v>(2) 301  330</v>
      </c>
      <c r="L348">
        <f>VLOOKUP(J348,quide!A:G,7,0)</f>
        <v>3</v>
      </c>
      <c r="M348" t="str">
        <f t="shared" si="19"/>
        <v>ОБУВ</v>
      </c>
      <c r="N348" s="108">
        <f t="shared" si="20"/>
        <v>0</v>
      </c>
    </row>
    <row r="349" spans="1:14" x14ac:dyDescent="0.25">
      <c r="A349">
        <v>6035</v>
      </c>
      <c r="J349">
        <f t="shared" si="18"/>
        <v>6035</v>
      </c>
      <c r="K349" t="str">
        <f>VLOOKUP(J349,quide!A:B,2,0)</f>
        <v>(2) 333  1325</v>
      </c>
      <c r="L349">
        <f>VLOOKUP(J349,quide!A:G,7,0)</f>
        <v>3</v>
      </c>
      <c r="M349" t="b">
        <f t="shared" si="19"/>
        <v>0</v>
      </c>
      <c r="N349" s="108" t="b">
        <f t="shared" si="20"/>
        <v>0</v>
      </c>
    </row>
    <row r="350" spans="1:14" x14ac:dyDescent="0.25">
      <c r="B350">
        <v>1</v>
      </c>
      <c r="J350">
        <f t="shared" si="18"/>
        <v>6035</v>
      </c>
      <c r="K350" t="str">
        <f>VLOOKUP(J350,quide!A:B,2,0)</f>
        <v>(2) 333  1325</v>
      </c>
      <c r="L350">
        <f>VLOOKUP(J350,quide!A:G,7,0)</f>
        <v>3</v>
      </c>
      <c r="M350" t="str">
        <f t="shared" si="19"/>
        <v>ПДКмр</v>
      </c>
      <c r="N350" s="108">
        <f t="shared" si="20"/>
        <v>1</v>
      </c>
    </row>
    <row r="351" spans="1:14" x14ac:dyDescent="0.25">
      <c r="C351">
        <v>0.1</v>
      </c>
      <c r="J351">
        <f t="shared" si="18"/>
        <v>6035</v>
      </c>
      <c r="K351" t="str">
        <f>VLOOKUP(J351,quide!A:B,2,0)</f>
        <v>(2) 333  1325</v>
      </c>
      <c r="L351">
        <f>VLOOKUP(J351,quide!A:G,7,0)</f>
        <v>3</v>
      </c>
      <c r="M351" t="str">
        <f t="shared" si="19"/>
        <v>ПДК сг</v>
      </c>
      <c r="N351" s="108">
        <f t="shared" si="20"/>
        <v>0.1</v>
      </c>
    </row>
    <row r="352" spans="1:14" x14ac:dyDescent="0.25">
      <c r="D352">
        <v>0.1</v>
      </c>
      <c r="J352">
        <f t="shared" si="18"/>
        <v>6035</v>
      </c>
      <c r="K352" t="str">
        <f>VLOOKUP(J352,quide!A:B,2,0)</f>
        <v>(2) 333  1325</v>
      </c>
      <c r="L352">
        <f>VLOOKUP(J352,quide!A:G,7,0)</f>
        <v>3</v>
      </c>
      <c r="M352" t="str">
        <f t="shared" si="19"/>
        <v>ПДКсс</v>
      </c>
      <c r="N352" s="108">
        <f t="shared" si="20"/>
        <v>0.1</v>
      </c>
    </row>
    <row r="353" spans="1:14" x14ac:dyDescent="0.25">
      <c r="E353">
        <v>0</v>
      </c>
      <c r="J353">
        <f t="shared" si="18"/>
        <v>6035</v>
      </c>
      <c r="K353" t="str">
        <f>VLOOKUP(J353,quide!A:B,2,0)</f>
        <v>(2) 333  1325</v>
      </c>
      <c r="L353">
        <f>VLOOKUP(J353,quide!A:G,7,0)</f>
        <v>3</v>
      </c>
      <c r="M353" t="str">
        <f t="shared" si="19"/>
        <v>ОБУВ</v>
      </c>
      <c r="N353" s="108">
        <f t="shared" si="20"/>
        <v>0</v>
      </c>
    </row>
    <row r="354" spans="1:14" x14ac:dyDescent="0.25">
      <c r="A354">
        <v>1401</v>
      </c>
      <c r="J354">
        <f t="shared" si="18"/>
        <v>1401</v>
      </c>
      <c r="K354" t="str">
        <f>VLOOKUP(J354,quide!A:B,2,0)</f>
        <v>Пропан-2-он (Диметилкетон; диметилформальдегид)</v>
      </c>
      <c r="L354">
        <f>VLOOKUP(J354,quide!A:G,7,0)</f>
        <v>4</v>
      </c>
      <c r="M354" t="b">
        <f t="shared" si="19"/>
        <v>0</v>
      </c>
      <c r="N354" s="108" t="b">
        <f t="shared" si="20"/>
        <v>0</v>
      </c>
    </row>
    <row r="355" spans="1:14" x14ac:dyDescent="0.25">
      <c r="B355">
        <v>0.35</v>
      </c>
      <c r="J355">
        <f t="shared" si="18"/>
        <v>1401</v>
      </c>
      <c r="K355" t="str">
        <f>VLOOKUP(J355,quide!A:B,2,0)</f>
        <v>Пропан-2-он (Диметилкетон; диметилформальдегид)</v>
      </c>
      <c r="L355">
        <f>VLOOKUP(J355,quide!A:G,7,0)</f>
        <v>4</v>
      </c>
      <c r="M355" t="str">
        <f t="shared" si="19"/>
        <v>ПДКмр</v>
      </c>
      <c r="N355" s="108">
        <f t="shared" si="20"/>
        <v>0.35</v>
      </c>
    </row>
    <row r="356" spans="1:14" x14ac:dyDescent="0.25">
      <c r="C356">
        <v>0</v>
      </c>
      <c r="J356">
        <f t="shared" si="18"/>
        <v>1401</v>
      </c>
      <c r="K356" t="str">
        <f>VLOOKUP(J356,quide!A:B,2,0)</f>
        <v>Пропан-2-он (Диметилкетон; диметилформальдегид)</v>
      </c>
      <c r="L356">
        <f>VLOOKUP(J356,quide!A:G,7,0)</f>
        <v>4</v>
      </c>
      <c r="M356" t="str">
        <f t="shared" si="19"/>
        <v>ПДК сг</v>
      </c>
      <c r="N356" s="108">
        <f t="shared" si="20"/>
        <v>0</v>
      </c>
    </row>
    <row r="357" spans="1:14" x14ac:dyDescent="0.25">
      <c r="D357">
        <v>0</v>
      </c>
      <c r="J357">
        <f t="shared" si="18"/>
        <v>1401</v>
      </c>
      <c r="K357" t="str">
        <f>VLOOKUP(J357,quide!A:B,2,0)</f>
        <v>Пропан-2-он (Диметилкетон; диметилформальдегид)</v>
      </c>
      <c r="L357">
        <f>VLOOKUP(J357,quide!A:G,7,0)</f>
        <v>4</v>
      </c>
      <c r="M357" t="str">
        <f t="shared" si="19"/>
        <v>ПДКсс</v>
      </c>
      <c r="N357" s="108">
        <f t="shared" si="20"/>
        <v>0</v>
      </c>
    </row>
    <row r="358" spans="1:14" x14ac:dyDescent="0.25">
      <c r="E358">
        <v>0</v>
      </c>
      <c r="J358">
        <f t="shared" si="18"/>
        <v>1401</v>
      </c>
      <c r="K358" t="str">
        <f>VLOOKUP(J358,quide!A:B,2,0)</f>
        <v>Пропан-2-он (Диметилкетон; диметилформальдегид)</v>
      </c>
      <c r="L358">
        <f>VLOOKUP(J358,quide!A:G,7,0)</f>
        <v>4</v>
      </c>
      <c r="M358" t="str">
        <f t="shared" si="19"/>
        <v>ОБУВ</v>
      </c>
      <c r="N358" s="108">
        <f t="shared" si="20"/>
        <v>0</v>
      </c>
    </row>
    <row r="359" spans="1:14" x14ac:dyDescent="0.25">
      <c r="A359">
        <v>1061</v>
      </c>
      <c r="J359">
        <f t="shared" si="18"/>
        <v>1061</v>
      </c>
      <c r="K359" t="str">
        <f>VLOOKUP(J359,quide!A:B,2,0)</f>
        <v>Этанол (Этиловый спирт; метилкарбинол)</v>
      </c>
      <c r="L359">
        <f>VLOOKUP(J359,quide!A:G,7,0)</f>
        <v>4</v>
      </c>
      <c r="M359" t="b">
        <f t="shared" si="19"/>
        <v>0</v>
      </c>
      <c r="N359" s="108" t="b">
        <f t="shared" si="20"/>
        <v>0</v>
      </c>
    </row>
    <row r="360" spans="1:14" x14ac:dyDescent="0.25">
      <c r="B360">
        <v>5</v>
      </c>
      <c r="J360">
        <f t="shared" si="18"/>
        <v>1061</v>
      </c>
      <c r="K360" t="str">
        <f>VLOOKUP(J360,quide!A:B,2,0)</f>
        <v>Этанол (Этиловый спирт; метилкарбинол)</v>
      </c>
      <c r="L360">
        <f>VLOOKUP(J360,quide!A:G,7,0)</f>
        <v>4</v>
      </c>
      <c r="M360" t="str">
        <f t="shared" si="19"/>
        <v>ПДКмр</v>
      </c>
      <c r="N360" s="108">
        <f t="shared" si="20"/>
        <v>5</v>
      </c>
    </row>
    <row r="361" spans="1:14" x14ac:dyDescent="0.25">
      <c r="C361">
        <v>0</v>
      </c>
      <c r="J361">
        <f t="shared" si="18"/>
        <v>1061</v>
      </c>
      <c r="K361" t="str">
        <f>VLOOKUP(J361,quide!A:B,2,0)</f>
        <v>Этанол (Этиловый спирт; метилкарбинол)</v>
      </c>
      <c r="L361">
        <f>VLOOKUP(J361,quide!A:G,7,0)</f>
        <v>4</v>
      </c>
      <c r="M361" t="str">
        <f t="shared" si="19"/>
        <v>ПДК сг</v>
      </c>
      <c r="N361" s="108">
        <f t="shared" si="20"/>
        <v>0</v>
      </c>
    </row>
    <row r="362" spans="1:14" x14ac:dyDescent="0.25">
      <c r="D362">
        <v>0</v>
      </c>
      <c r="J362">
        <f t="shared" si="18"/>
        <v>1061</v>
      </c>
      <c r="K362" t="str">
        <f>VLOOKUP(J362,quide!A:B,2,0)</f>
        <v>Этанол (Этиловый спирт; метилкарбинол)</v>
      </c>
      <c r="L362">
        <f>VLOOKUP(J362,quide!A:G,7,0)</f>
        <v>4</v>
      </c>
      <c r="M362" t="str">
        <f t="shared" si="19"/>
        <v>ПДКсс</v>
      </c>
      <c r="N362" s="108">
        <f t="shared" si="20"/>
        <v>0</v>
      </c>
    </row>
    <row r="363" spans="1:14" x14ac:dyDescent="0.25">
      <c r="E363">
        <v>0</v>
      </c>
      <c r="J363">
        <f t="shared" si="18"/>
        <v>1061</v>
      </c>
      <c r="K363" t="str">
        <f>VLOOKUP(J363,quide!A:B,2,0)</f>
        <v>Этанол (Этиловый спирт; метилкарбинол)</v>
      </c>
      <c r="L363">
        <f>VLOOKUP(J363,quide!A:G,7,0)</f>
        <v>4</v>
      </c>
      <c r="M363" t="str">
        <f t="shared" si="19"/>
        <v>ОБУВ</v>
      </c>
      <c r="N363" s="108">
        <f t="shared" si="20"/>
        <v>0</v>
      </c>
    </row>
    <row r="364" spans="1:14" x14ac:dyDescent="0.25">
      <c r="A364">
        <v>2936</v>
      </c>
      <c r="J364">
        <f t="shared" si="18"/>
        <v>2936</v>
      </c>
      <c r="K364" t="str">
        <f>VLOOKUP(J364,quide!A:B,2,0)</f>
        <v>Пыль древесная</v>
      </c>
      <c r="L364">
        <f>VLOOKUP(J364,quide!A:G,7,0)</f>
        <v>0</v>
      </c>
      <c r="M364" t="b">
        <f t="shared" si="19"/>
        <v>0</v>
      </c>
      <c r="N364" s="108" t="b">
        <f t="shared" si="20"/>
        <v>0</v>
      </c>
    </row>
    <row r="365" spans="1:14" x14ac:dyDescent="0.25">
      <c r="B365">
        <v>0</v>
      </c>
      <c r="J365">
        <f t="shared" si="18"/>
        <v>2936</v>
      </c>
      <c r="K365" t="str">
        <f>VLOOKUP(J365,quide!A:B,2,0)</f>
        <v>Пыль древесная</v>
      </c>
      <c r="L365">
        <f>VLOOKUP(J365,quide!A:G,7,0)</f>
        <v>0</v>
      </c>
      <c r="M365" t="str">
        <f t="shared" si="19"/>
        <v>ПДКмр</v>
      </c>
      <c r="N365" s="108">
        <f t="shared" si="20"/>
        <v>0</v>
      </c>
    </row>
    <row r="366" spans="1:14" x14ac:dyDescent="0.25">
      <c r="C366">
        <v>0</v>
      </c>
      <c r="J366">
        <f t="shared" si="18"/>
        <v>2936</v>
      </c>
      <c r="K366" t="str">
        <f>VLOOKUP(J366,quide!A:B,2,0)</f>
        <v>Пыль древесная</v>
      </c>
      <c r="L366">
        <f>VLOOKUP(J366,quide!A:G,7,0)</f>
        <v>0</v>
      </c>
      <c r="M366" t="str">
        <f t="shared" si="19"/>
        <v>ПДК сг</v>
      </c>
      <c r="N366" s="108">
        <f t="shared" si="20"/>
        <v>0</v>
      </c>
    </row>
    <row r="367" spans="1:14" x14ac:dyDescent="0.25">
      <c r="D367">
        <v>0</v>
      </c>
      <c r="J367">
        <f t="shared" si="18"/>
        <v>2936</v>
      </c>
      <c r="K367" t="str">
        <f>VLOOKUP(J367,quide!A:B,2,0)</f>
        <v>Пыль древесная</v>
      </c>
      <c r="L367">
        <f>VLOOKUP(J367,quide!A:G,7,0)</f>
        <v>0</v>
      </c>
      <c r="M367" t="str">
        <f t="shared" si="19"/>
        <v>ПДКсс</v>
      </c>
      <c r="N367" s="108">
        <f t="shared" si="20"/>
        <v>0</v>
      </c>
    </row>
    <row r="368" spans="1:14" x14ac:dyDescent="0.25">
      <c r="E368">
        <v>0.5</v>
      </c>
      <c r="J368">
        <f t="shared" si="18"/>
        <v>2936</v>
      </c>
      <c r="K368" t="str">
        <f>VLOOKUP(J368,quide!A:B,2,0)</f>
        <v>Пыль древесная</v>
      </c>
      <c r="L368">
        <f>VLOOKUP(J368,quide!A:G,7,0)</f>
        <v>0</v>
      </c>
      <c r="M368" t="str">
        <f t="shared" si="19"/>
        <v>ОБУВ</v>
      </c>
      <c r="N368" s="108">
        <f t="shared" si="20"/>
        <v>0.5</v>
      </c>
    </row>
    <row r="369" spans="1:14" x14ac:dyDescent="0.25">
      <c r="A369">
        <v>2752</v>
      </c>
      <c r="J369">
        <f t="shared" si="18"/>
        <v>2752</v>
      </c>
      <c r="K369" t="str">
        <f>VLOOKUP(J369,quide!A:B,2,0)</f>
        <v>Уайт-спирит</v>
      </c>
      <c r="L369">
        <f>VLOOKUP(J369,quide!A:G,7,0)</f>
        <v>0</v>
      </c>
      <c r="M369" t="b">
        <f t="shared" si="19"/>
        <v>0</v>
      </c>
      <c r="N369" s="108" t="b">
        <f t="shared" si="20"/>
        <v>0</v>
      </c>
    </row>
    <row r="370" spans="1:14" x14ac:dyDescent="0.25">
      <c r="B370">
        <v>0</v>
      </c>
      <c r="J370">
        <f t="shared" si="18"/>
        <v>2752</v>
      </c>
      <c r="K370" t="str">
        <f>VLOOKUP(J370,quide!A:B,2,0)</f>
        <v>Уайт-спирит</v>
      </c>
      <c r="L370">
        <f>VLOOKUP(J370,quide!A:G,7,0)</f>
        <v>0</v>
      </c>
      <c r="M370" t="str">
        <f t="shared" si="19"/>
        <v>ПДКмр</v>
      </c>
      <c r="N370" s="108">
        <f t="shared" si="20"/>
        <v>0</v>
      </c>
    </row>
    <row r="371" spans="1:14" x14ac:dyDescent="0.25">
      <c r="C371">
        <v>0</v>
      </c>
      <c r="J371">
        <f t="shared" si="18"/>
        <v>2752</v>
      </c>
      <c r="K371" t="str">
        <f>VLOOKUP(J371,quide!A:B,2,0)</f>
        <v>Уайт-спирит</v>
      </c>
      <c r="L371">
        <f>VLOOKUP(J371,quide!A:G,7,0)</f>
        <v>0</v>
      </c>
      <c r="M371" t="str">
        <f t="shared" si="19"/>
        <v>ПДК сг</v>
      </c>
      <c r="N371" s="108">
        <f t="shared" si="20"/>
        <v>0</v>
      </c>
    </row>
    <row r="372" spans="1:14" x14ac:dyDescent="0.25">
      <c r="D372">
        <v>0</v>
      </c>
      <c r="J372">
        <f t="shared" si="18"/>
        <v>2752</v>
      </c>
      <c r="K372" t="str">
        <f>VLOOKUP(J372,quide!A:B,2,0)</f>
        <v>Уайт-спирит</v>
      </c>
      <c r="L372">
        <f>VLOOKUP(J372,quide!A:G,7,0)</f>
        <v>0</v>
      </c>
      <c r="M372" t="str">
        <f t="shared" si="19"/>
        <v>ПДКсс</v>
      </c>
      <c r="N372" s="108">
        <f t="shared" si="20"/>
        <v>0</v>
      </c>
    </row>
    <row r="373" spans="1:14" x14ac:dyDescent="0.25">
      <c r="E373">
        <v>1</v>
      </c>
      <c r="J373">
        <f t="shared" si="18"/>
        <v>2752</v>
      </c>
      <c r="K373" t="str">
        <f>VLOOKUP(J373,quide!A:B,2,0)</f>
        <v>Уайт-спирит</v>
      </c>
      <c r="L373">
        <f>VLOOKUP(J373,quide!A:G,7,0)</f>
        <v>0</v>
      </c>
      <c r="M373" t="str">
        <f t="shared" si="19"/>
        <v>ОБУВ</v>
      </c>
      <c r="N373" s="108">
        <f t="shared" si="20"/>
        <v>1</v>
      </c>
    </row>
    <row r="374" spans="1:14" x14ac:dyDescent="0.25">
      <c r="A374">
        <v>1119</v>
      </c>
      <c r="J374">
        <f t="shared" si="18"/>
        <v>1119</v>
      </c>
      <c r="K374" t="str">
        <f>VLOOKUP(J374,quide!A:B,2,0)</f>
        <v>2-Этоксиэтанол</v>
      </c>
      <c r="L374">
        <f>VLOOKUP(J374,quide!A:G,7,0)</f>
        <v>0</v>
      </c>
      <c r="M374" t="b">
        <f t="shared" si="19"/>
        <v>0</v>
      </c>
      <c r="N374" s="108" t="b">
        <f t="shared" si="20"/>
        <v>0</v>
      </c>
    </row>
    <row r="375" spans="1:14" x14ac:dyDescent="0.25">
      <c r="B375">
        <v>0</v>
      </c>
      <c r="J375">
        <f t="shared" si="18"/>
        <v>1119</v>
      </c>
      <c r="K375" t="str">
        <f>VLOOKUP(J375,quide!A:B,2,0)</f>
        <v>2-Этоксиэтанол</v>
      </c>
      <c r="L375">
        <f>VLOOKUP(J375,quide!A:G,7,0)</f>
        <v>0</v>
      </c>
      <c r="M375" t="str">
        <f t="shared" si="19"/>
        <v>ПДКмр</v>
      </c>
      <c r="N375" s="108">
        <f t="shared" si="20"/>
        <v>0</v>
      </c>
    </row>
    <row r="376" spans="1:14" x14ac:dyDescent="0.25">
      <c r="C376">
        <v>0</v>
      </c>
      <c r="J376">
        <f t="shared" si="18"/>
        <v>1119</v>
      </c>
      <c r="K376" t="str">
        <f>VLOOKUP(J376,quide!A:B,2,0)</f>
        <v>2-Этоксиэтанол</v>
      </c>
      <c r="L376">
        <f>VLOOKUP(J376,quide!A:G,7,0)</f>
        <v>0</v>
      </c>
      <c r="M376" t="str">
        <f t="shared" si="19"/>
        <v>ПДК сг</v>
      </c>
      <c r="N376" s="108">
        <f t="shared" si="20"/>
        <v>0</v>
      </c>
    </row>
    <row r="377" spans="1:14" x14ac:dyDescent="0.25">
      <c r="D377">
        <v>0</v>
      </c>
      <c r="J377">
        <f t="shared" si="18"/>
        <v>1119</v>
      </c>
      <c r="K377" t="str">
        <f>VLOOKUP(J377,quide!A:B,2,0)</f>
        <v>2-Этоксиэтанол</v>
      </c>
      <c r="L377">
        <f>VLOOKUP(J377,quide!A:G,7,0)</f>
        <v>0</v>
      </c>
      <c r="M377" t="str">
        <f t="shared" si="19"/>
        <v>ПДКсс</v>
      </c>
      <c r="N377" s="108">
        <f t="shared" si="20"/>
        <v>0</v>
      </c>
    </row>
    <row r="378" spans="1:14" x14ac:dyDescent="0.25">
      <c r="E378">
        <v>0.7</v>
      </c>
      <c r="J378">
        <f t="shared" si="18"/>
        <v>1119</v>
      </c>
      <c r="K378" t="str">
        <f>VLOOKUP(J378,quide!A:B,2,0)</f>
        <v>2-Этоксиэтанол</v>
      </c>
      <c r="L378">
        <f>VLOOKUP(J378,quide!A:G,7,0)</f>
        <v>0</v>
      </c>
      <c r="M378" t="str">
        <f t="shared" si="19"/>
        <v>ОБУВ</v>
      </c>
      <c r="N378" s="108">
        <f t="shared" si="20"/>
        <v>0.7</v>
      </c>
    </row>
    <row r="379" spans="1:14" x14ac:dyDescent="0.25">
      <c r="A379">
        <v>6003</v>
      </c>
      <c r="J379">
        <f t="shared" si="18"/>
        <v>6003</v>
      </c>
      <c r="K379" t="str">
        <f>VLOOKUP(J379,quide!A:B,2,0)</f>
        <v>(2) 303  333</v>
      </c>
      <c r="L379">
        <f>VLOOKUP(J379,quide!A:G,7,0)</f>
        <v>2</v>
      </c>
      <c r="M379" t="b">
        <f t="shared" si="19"/>
        <v>0</v>
      </c>
      <c r="N379" s="108" t="b">
        <f t="shared" si="20"/>
        <v>0</v>
      </c>
    </row>
    <row r="380" spans="1:14" x14ac:dyDescent="0.25">
      <c r="B380">
        <v>1</v>
      </c>
      <c r="J380">
        <f t="shared" ref="J380:J443" si="21">IF(ISBLANK(A380)=FALSE,A380,J379)</f>
        <v>6003</v>
      </c>
      <c r="K380" t="str">
        <f>VLOOKUP(J380,quide!A:B,2,0)</f>
        <v>(2) 303  333</v>
      </c>
      <c r="L380">
        <f>VLOOKUP(J380,quide!A:G,7,0)</f>
        <v>2</v>
      </c>
      <c r="M380" t="str">
        <f t="shared" ref="M380:M443" si="22">IF(ISBLANK(B380)=FALSE,$B$3,IF(ISBLANK(C380)=FALSE,$C$3,IF(ISBLANK(D380)=FALSE,$D$3,IF(ISBLANK(E380)=FALSE,$E$3))))</f>
        <v>ПДКмр</v>
      </c>
      <c r="N380" s="108">
        <f t="shared" ref="N380:N443" si="23">IF(ISBLANK(B380)=FALSE,B380,IF(ISBLANK(C380)=FALSE,C380,IF(ISBLANK(D380)=FALSE,D380,IF(ISBLANK(E380)=FALSE,E380))))</f>
        <v>1</v>
      </c>
    </row>
    <row r="381" spans="1:14" x14ac:dyDescent="0.25">
      <c r="C381">
        <v>0.1</v>
      </c>
      <c r="J381">
        <f t="shared" si="21"/>
        <v>6003</v>
      </c>
      <c r="K381" t="str">
        <f>VLOOKUP(J381,quide!A:B,2,0)</f>
        <v>(2) 303  333</v>
      </c>
      <c r="L381">
        <f>VLOOKUP(J381,quide!A:G,7,0)</f>
        <v>2</v>
      </c>
      <c r="M381" t="str">
        <f t="shared" si="22"/>
        <v>ПДК сг</v>
      </c>
      <c r="N381" s="108">
        <f t="shared" si="23"/>
        <v>0.1</v>
      </c>
    </row>
    <row r="382" spans="1:14" x14ac:dyDescent="0.25">
      <c r="D382">
        <v>0.1</v>
      </c>
      <c r="J382">
        <f t="shared" si="21"/>
        <v>6003</v>
      </c>
      <c r="K382" t="str">
        <f>VLOOKUP(J382,quide!A:B,2,0)</f>
        <v>(2) 303  333</v>
      </c>
      <c r="L382">
        <f>VLOOKUP(J382,quide!A:G,7,0)</f>
        <v>2</v>
      </c>
      <c r="M382" t="str">
        <f t="shared" si="22"/>
        <v>ПДКсс</v>
      </c>
      <c r="N382" s="108">
        <f t="shared" si="23"/>
        <v>0.1</v>
      </c>
    </row>
    <row r="383" spans="1:14" x14ac:dyDescent="0.25">
      <c r="E383">
        <v>0</v>
      </c>
      <c r="J383">
        <f t="shared" si="21"/>
        <v>6003</v>
      </c>
      <c r="K383" t="str">
        <f>VLOOKUP(J383,quide!A:B,2,0)</f>
        <v>(2) 303  333</v>
      </c>
      <c r="L383">
        <f>VLOOKUP(J383,quide!A:G,7,0)</f>
        <v>2</v>
      </c>
      <c r="M383" t="str">
        <f t="shared" si="22"/>
        <v>ОБУВ</v>
      </c>
      <c r="N383" s="108">
        <f t="shared" si="23"/>
        <v>0</v>
      </c>
    </row>
    <row r="384" spans="1:14" x14ac:dyDescent="0.25">
      <c r="A384">
        <v>6004</v>
      </c>
      <c r="J384">
        <f t="shared" si="21"/>
        <v>6004</v>
      </c>
      <c r="K384" t="str">
        <f>VLOOKUP(J384,quide!A:B,2,0)</f>
        <v>(3) 303  333 1325</v>
      </c>
      <c r="L384">
        <f>VLOOKUP(J384,quide!A:G,7,0)</f>
        <v>2</v>
      </c>
      <c r="M384" t="b">
        <f t="shared" si="22"/>
        <v>0</v>
      </c>
      <c r="N384" s="108" t="b">
        <f t="shared" si="23"/>
        <v>0</v>
      </c>
    </row>
    <row r="385" spans="1:14" x14ac:dyDescent="0.25">
      <c r="B385">
        <v>1</v>
      </c>
      <c r="J385">
        <f t="shared" si="21"/>
        <v>6004</v>
      </c>
      <c r="K385" t="str">
        <f>VLOOKUP(J385,quide!A:B,2,0)</f>
        <v>(3) 303  333 1325</v>
      </c>
      <c r="L385">
        <f>VLOOKUP(J385,quide!A:G,7,0)</f>
        <v>2</v>
      </c>
      <c r="M385" t="str">
        <f t="shared" si="22"/>
        <v>ПДКмр</v>
      </c>
      <c r="N385" s="108">
        <f t="shared" si="23"/>
        <v>1</v>
      </c>
    </row>
    <row r="386" spans="1:14" x14ac:dyDescent="0.25">
      <c r="C386">
        <v>0.1</v>
      </c>
      <c r="J386">
        <f t="shared" si="21"/>
        <v>6004</v>
      </c>
      <c r="K386" t="str">
        <f>VLOOKUP(J386,quide!A:B,2,0)</f>
        <v>(3) 303  333 1325</v>
      </c>
      <c r="L386">
        <f>VLOOKUP(J386,quide!A:G,7,0)</f>
        <v>2</v>
      </c>
      <c r="M386" t="str">
        <f t="shared" si="22"/>
        <v>ПДК сг</v>
      </c>
      <c r="N386" s="108">
        <f t="shared" si="23"/>
        <v>0.1</v>
      </c>
    </row>
    <row r="387" spans="1:14" x14ac:dyDescent="0.25">
      <c r="D387">
        <v>0.1</v>
      </c>
      <c r="J387">
        <f t="shared" si="21"/>
        <v>6004</v>
      </c>
      <c r="K387" t="str">
        <f>VLOOKUP(J387,quide!A:B,2,0)</f>
        <v>(3) 303  333 1325</v>
      </c>
      <c r="L387">
        <f>VLOOKUP(J387,quide!A:G,7,0)</f>
        <v>2</v>
      </c>
      <c r="M387" t="str">
        <f t="shared" si="22"/>
        <v>ПДКсс</v>
      </c>
      <c r="N387" s="108">
        <f t="shared" si="23"/>
        <v>0.1</v>
      </c>
    </row>
    <row r="388" spans="1:14" x14ac:dyDescent="0.25">
      <c r="E388">
        <v>0</v>
      </c>
      <c r="J388">
        <f t="shared" si="21"/>
        <v>6004</v>
      </c>
      <c r="K388" t="str">
        <f>VLOOKUP(J388,quide!A:B,2,0)</f>
        <v>(3) 303  333 1325</v>
      </c>
      <c r="L388">
        <f>VLOOKUP(J388,quide!A:G,7,0)</f>
        <v>2</v>
      </c>
      <c r="M388" t="str">
        <f t="shared" si="22"/>
        <v>ОБУВ</v>
      </c>
      <c r="N388" s="108">
        <f t="shared" si="23"/>
        <v>0</v>
      </c>
    </row>
    <row r="389" spans="1:14" x14ac:dyDescent="0.25">
      <c r="A389">
        <v>6005</v>
      </c>
      <c r="J389">
        <f t="shared" si="21"/>
        <v>6005</v>
      </c>
      <c r="K389" t="str">
        <f>VLOOKUP(J389,quide!A:B,2,0)</f>
        <v>(2) 303  1325</v>
      </c>
      <c r="L389">
        <f>VLOOKUP(J389,quide!A:G,7,0)</f>
        <v>2</v>
      </c>
      <c r="M389" t="b">
        <f t="shared" si="22"/>
        <v>0</v>
      </c>
      <c r="N389" s="108" t="b">
        <f t="shared" si="23"/>
        <v>0</v>
      </c>
    </row>
    <row r="390" spans="1:14" x14ac:dyDescent="0.25">
      <c r="B390">
        <v>1</v>
      </c>
      <c r="J390">
        <f t="shared" si="21"/>
        <v>6005</v>
      </c>
      <c r="K390" t="str">
        <f>VLOOKUP(J390,quide!A:B,2,0)</f>
        <v>(2) 303  1325</v>
      </c>
      <c r="L390">
        <f>VLOOKUP(J390,quide!A:G,7,0)</f>
        <v>2</v>
      </c>
      <c r="M390" t="str">
        <f t="shared" si="22"/>
        <v>ПДКмр</v>
      </c>
      <c r="N390" s="108">
        <f t="shared" si="23"/>
        <v>1</v>
      </c>
    </row>
    <row r="391" spans="1:14" x14ac:dyDescent="0.25">
      <c r="C391">
        <v>0.1</v>
      </c>
      <c r="J391">
        <f t="shared" si="21"/>
        <v>6005</v>
      </c>
      <c r="K391" t="str">
        <f>VLOOKUP(J391,quide!A:B,2,0)</f>
        <v>(2) 303  1325</v>
      </c>
      <c r="L391">
        <f>VLOOKUP(J391,quide!A:G,7,0)</f>
        <v>2</v>
      </c>
      <c r="M391" t="str">
        <f t="shared" si="22"/>
        <v>ПДК сг</v>
      </c>
      <c r="N391" s="108">
        <f t="shared" si="23"/>
        <v>0.1</v>
      </c>
    </row>
    <row r="392" spans="1:14" x14ac:dyDescent="0.25">
      <c r="D392">
        <v>0.1</v>
      </c>
      <c r="J392">
        <f t="shared" si="21"/>
        <v>6005</v>
      </c>
      <c r="K392" t="str">
        <f>VLOOKUP(J392,quide!A:B,2,0)</f>
        <v>(2) 303  1325</v>
      </c>
      <c r="L392">
        <f>VLOOKUP(J392,quide!A:G,7,0)</f>
        <v>2</v>
      </c>
      <c r="M392" t="str">
        <f t="shared" si="22"/>
        <v>ПДКсс</v>
      </c>
      <c r="N392" s="108">
        <f t="shared" si="23"/>
        <v>0.1</v>
      </c>
    </row>
    <row r="393" spans="1:14" x14ac:dyDescent="0.25">
      <c r="E393">
        <v>0</v>
      </c>
      <c r="J393">
        <f t="shared" si="21"/>
        <v>6005</v>
      </c>
      <c r="K393" t="str">
        <f>VLOOKUP(J393,quide!A:B,2,0)</f>
        <v>(2) 303  1325</v>
      </c>
      <c r="L393">
        <f>VLOOKUP(J393,quide!A:G,7,0)</f>
        <v>2</v>
      </c>
      <c r="M393" t="str">
        <f t="shared" si="22"/>
        <v>ОБУВ</v>
      </c>
      <c r="N393" s="108">
        <f t="shared" si="23"/>
        <v>0</v>
      </c>
    </row>
    <row r="394" spans="1:14" x14ac:dyDescent="0.25">
      <c r="A394">
        <v>6205</v>
      </c>
      <c r="J394">
        <f t="shared" si="21"/>
        <v>6205</v>
      </c>
      <c r="K394" t="str">
        <f>VLOOKUP(J394,quide!A:B,2,0)</f>
        <v>(2) 330  342</v>
      </c>
      <c r="L394">
        <f>VLOOKUP(J394,quide!A:G,7,0)</f>
        <v>2</v>
      </c>
      <c r="M394" t="b">
        <f t="shared" si="22"/>
        <v>0</v>
      </c>
      <c r="N394" s="108" t="b">
        <f t="shared" si="23"/>
        <v>0</v>
      </c>
    </row>
    <row r="395" spans="1:14" x14ac:dyDescent="0.25">
      <c r="B395">
        <v>1</v>
      </c>
      <c r="J395">
        <f t="shared" si="21"/>
        <v>6205</v>
      </c>
      <c r="K395" t="str">
        <f>VLOOKUP(J395,quide!A:B,2,0)</f>
        <v>(2) 330  342</v>
      </c>
      <c r="L395">
        <f>VLOOKUP(J395,quide!A:G,7,0)</f>
        <v>2</v>
      </c>
      <c r="M395" t="str">
        <f t="shared" si="22"/>
        <v>ПДКмр</v>
      </c>
      <c r="N395" s="108">
        <f t="shared" si="23"/>
        <v>1</v>
      </c>
    </row>
    <row r="396" spans="1:14" x14ac:dyDescent="0.25">
      <c r="C396">
        <v>0.1</v>
      </c>
      <c r="J396">
        <f t="shared" si="21"/>
        <v>6205</v>
      </c>
      <c r="K396" t="str">
        <f>VLOOKUP(J396,quide!A:B,2,0)</f>
        <v>(2) 330  342</v>
      </c>
      <c r="L396">
        <f>VLOOKUP(J396,quide!A:G,7,0)</f>
        <v>2</v>
      </c>
      <c r="M396" t="str">
        <f t="shared" si="22"/>
        <v>ПДК сг</v>
      </c>
      <c r="N396" s="108">
        <f t="shared" si="23"/>
        <v>0.1</v>
      </c>
    </row>
    <row r="397" spans="1:14" x14ac:dyDescent="0.25">
      <c r="D397">
        <v>0.1</v>
      </c>
      <c r="J397">
        <f t="shared" si="21"/>
        <v>6205</v>
      </c>
      <c r="K397" t="str">
        <f>VLOOKUP(J397,quide!A:B,2,0)</f>
        <v>(2) 330  342</v>
      </c>
      <c r="L397">
        <f>VLOOKUP(J397,quide!A:G,7,0)</f>
        <v>2</v>
      </c>
      <c r="M397" t="str">
        <f t="shared" si="22"/>
        <v>ПДКсс</v>
      </c>
      <c r="N397" s="108">
        <f t="shared" si="23"/>
        <v>0.1</v>
      </c>
    </row>
    <row r="398" spans="1:14" x14ac:dyDescent="0.25">
      <c r="E398">
        <v>0</v>
      </c>
      <c r="J398">
        <f t="shared" si="21"/>
        <v>6205</v>
      </c>
      <c r="K398" t="str">
        <f>VLOOKUP(J398,quide!A:B,2,0)</f>
        <v>(2) 330  342</v>
      </c>
      <c r="L398">
        <f>VLOOKUP(J398,quide!A:G,7,0)</f>
        <v>2</v>
      </c>
      <c r="M398" t="str">
        <f t="shared" si="22"/>
        <v>ОБУВ</v>
      </c>
      <c r="N398" s="108">
        <f t="shared" si="23"/>
        <v>0</v>
      </c>
    </row>
    <row r="399" spans="1:14" x14ac:dyDescent="0.25">
      <c r="A399">
        <v>6043</v>
      </c>
      <c r="J399">
        <f t="shared" si="21"/>
        <v>6043</v>
      </c>
      <c r="K399" t="str">
        <f>VLOOKUP(J399,quide!A:B,2,0)</f>
        <v>(2) 330  333</v>
      </c>
      <c r="L399">
        <f>VLOOKUP(J399,quide!A:G,7,0)</f>
        <v>2</v>
      </c>
      <c r="M399" t="b">
        <f t="shared" si="22"/>
        <v>0</v>
      </c>
      <c r="N399" s="108" t="b">
        <f t="shared" si="23"/>
        <v>0</v>
      </c>
    </row>
    <row r="400" spans="1:14" x14ac:dyDescent="0.25">
      <c r="B400">
        <v>1</v>
      </c>
      <c r="J400">
        <f t="shared" si="21"/>
        <v>6043</v>
      </c>
      <c r="K400" t="str">
        <f>VLOOKUP(J400,quide!A:B,2,0)</f>
        <v>(2) 330  333</v>
      </c>
      <c r="L400">
        <f>VLOOKUP(J400,quide!A:G,7,0)</f>
        <v>2</v>
      </c>
      <c r="M400" t="str">
        <f t="shared" si="22"/>
        <v>ПДКмр</v>
      </c>
      <c r="N400" s="108">
        <f t="shared" si="23"/>
        <v>1</v>
      </c>
    </row>
    <row r="401" spans="1:14" x14ac:dyDescent="0.25">
      <c r="C401">
        <v>0.1</v>
      </c>
      <c r="J401">
        <f t="shared" si="21"/>
        <v>6043</v>
      </c>
      <c r="K401" t="str">
        <f>VLOOKUP(J401,quide!A:B,2,0)</f>
        <v>(2) 330  333</v>
      </c>
      <c r="L401">
        <f>VLOOKUP(J401,quide!A:G,7,0)</f>
        <v>2</v>
      </c>
      <c r="M401" t="str">
        <f t="shared" si="22"/>
        <v>ПДК сг</v>
      </c>
      <c r="N401" s="108">
        <f t="shared" si="23"/>
        <v>0.1</v>
      </c>
    </row>
    <row r="402" spans="1:14" x14ac:dyDescent="0.25">
      <c r="D402">
        <v>0.1</v>
      </c>
      <c r="J402">
        <f t="shared" si="21"/>
        <v>6043</v>
      </c>
      <c r="K402" t="str">
        <f>VLOOKUP(J402,quide!A:B,2,0)</f>
        <v>(2) 330  333</v>
      </c>
      <c r="L402">
        <f>VLOOKUP(J402,quide!A:G,7,0)</f>
        <v>2</v>
      </c>
      <c r="M402" t="str">
        <f t="shared" si="22"/>
        <v>ПДКсс</v>
      </c>
      <c r="N402" s="108">
        <f t="shared" si="23"/>
        <v>0.1</v>
      </c>
    </row>
    <row r="403" spans="1:14" x14ac:dyDescent="0.25">
      <c r="E403" t="s">
        <v>275</v>
      </c>
      <c r="J403">
        <f t="shared" si="21"/>
        <v>6043</v>
      </c>
      <c r="K403" t="str">
        <f>VLOOKUP(J403,quide!A:B,2,0)</f>
        <v>(2) 330  333</v>
      </c>
      <c r="L403">
        <f>VLOOKUP(J403,quide!A:G,7,0)</f>
        <v>2</v>
      </c>
      <c r="M403" t="str">
        <f t="shared" si="22"/>
        <v>ОБУВ</v>
      </c>
      <c r="N403" s="108" t="str">
        <f t="shared" si="23"/>
        <v>(пусто)</v>
      </c>
    </row>
    <row r="404" spans="1:14" x14ac:dyDescent="0.25">
      <c r="A404">
        <v>6046</v>
      </c>
      <c r="J404">
        <f t="shared" si="21"/>
        <v>6046</v>
      </c>
      <c r="K404" t="str">
        <f>VLOOKUP(J404,quide!A:B,2,0)</f>
        <v>(2) 337  2908</v>
      </c>
      <c r="L404">
        <f>VLOOKUP(J404,quide!A:G,7,0)</f>
        <v>3</v>
      </c>
      <c r="M404" t="b">
        <f t="shared" si="22"/>
        <v>0</v>
      </c>
      <c r="N404" s="108" t="b">
        <f t="shared" si="23"/>
        <v>0</v>
      </c>
    </row>
    <row r="405" spans="1:14" x14ac:dyDescent="0.25">
      <c r="B405">
        <v>1</v>
      </c>
      <c r="J405">
        <f t="shared" si="21"/>
        <v>6046</v>
      </c>
      <c r="K405" t="str">
        <f>VLOOKUP(J405,quide!A:B,2,0)</f>
        <v>(2) 337  2908</v>
      </c>
      <c r="L405">
        <f>VLOOKUP(J405,quide!A:G,7,0)</f>
        <v>3</v>
      </c>
      <c r="M405" t="str">
        <f t="shared" si="22"/>
        <v>ПДКмр</v>
      </c>
      <c r="N405" s="108">
        <f t="shared" si="23"/>
        <v>1</v>
      </c>
    </row>
    <row r="406" spans="1:14" x14ac:dyDescent="0.25">
      <c r="C406">
        <v>0.1</v>
      </c>
      <c r="J406">
        <f t="shared" si="21"/>
        <v>6046</v>
      </c>
      <c r="K406" t="str">
        <f>VLOOKUP(J406,quide!A:B,2,0)</f>
        <v>(2) 337  2908</v>
      </c>
      <c r="L406">
        <f>VLOOKUP(J406,quide!A:G,7,0)</f>
        <v>3</v>
      </c>
      <c r="M406" t="str">
        <f t="shared" si="22"/>
        <v>ПДК сг</v>
      </c>
      <c r="N406" s="108">
        <f t="shared" si="23"/>
        <v>0.1</v>
      </c>
    </row>
    <row r="407" spans="1:14" x14ac:dyDescent="0.25">
      <c r="D407">
        <v>0.1</v>
      </c>
      <c r="J407">
        <f t="shared" si="21"/>
        <v>6046</v>
      </c>
      <c r="K407" t="str">
        <f>VLOOKUP(J407,quide!A:B,2,0)</f>
        <v>(2) 337  2908</v>
      </c>
      <c r="L407">
        <f>VLOOKUP(J407,quide!A:G,7,0)</f>
        <v>3</v>
      </c>
      <c r="M407" t="str">
        <f t="shared" si="22"/>
        <v>ПДКсс</v>
      </c>
      <c r="N407" s="108">
        <f t="shared" si="23"/>
        <v>0.1</v>
      </c>
    </row>
    <row r="408" spans="1:14" x14ac:dyDescent="0.25">
      <c r="E408" t="s">
        <v>275</v>
      </c>
      <c r="J408">
        <f t="shared" si="21"/>
        <v>6046</v>
      </c>
      <c r="K408" t="str">
        <f>VLOOKUP(J408,quide!A:B,2,0)</f>
        <v>(2) 337  2908</v>
      </c>
      <c r="L408">
        <f>VLOOKUP(J408,quide!A:G,7,0)</f>
        <v>3</v>
      </c>
      <c r="M408" t="str">
        <f t="shared" si="22"/>
        <v>ОБУВ</v>
      </c>
      <c r="N408" s="108" t="str">
        <f t="shared" si="23"/>
        <v>(пусто)</v>
      </c>
    </row>
    <row r="409" spans="1:14" x14ac:dyDescent="0.25">
      <c r="A409">
        <v>6041</v>
      </c>
      <c r="J409">
        <f t="shared" si="21"/>
        <v>6041</v>
      </c>
      <c r="K409" t="str">
        <f>VLOOKUP(J409,quide!A:B,2,0)</f>
        <v>(2) 330 322</v>
      </c>
      <c r="L409">
        <f>VLOOKUP(J409,quide!A:G,7,0)</f>
        <v>2</v>
      </c>
      <c r="M409" t="b">
        <f t="shared" si="22"/>
        <v>0</v>
      </c>
      <c r="N409" s="108" t="b">
        <f t="shared" si="23"/>
        <v>0</v>
      </c>
    </row>
    <row r="410" spans="1:14" x14ac:dyDescent="0.25">
      <c r="B410">
        <v>1</v>
      </c>
      <c r="J410">
        <f t="shared" si="21"/>
        <v>6041</v>
      </c>
      <c r="K410" t="str">
        <f>VLOOKUP(J410,quide!A:B,2,0)</f>
        <v>(2) 330 322</v>
      </c>
      <c r="L410">
        <f>VLOOKUP(J410,quide!A:G,7,0)</f>
        <v>2</v>
      </c>
      <c r="M410" t="str">
        <f t="shared" si="22"/>
        <v>ПДКмр</v>
      </c>
      <c r="N410" s="108">
        <f t="shared" si="23"/>
        <v>1</v>
      </c>
    </row>
    <row r="411" spans="1:14" x14ac:dyDescent="0.25">
      <c r="C411" t="s">
        <v>275</v>
      </c>
      <c r="J411">
        <f t="shared" si="21"/>
        <v>6041</v>
      </c>
      <c r="K411" t="str">
        <f>VLOOKUP(J411,quide!A:B,2,0)</f>
        <v>(2) 330 322</v>
      </c>
      <c r="L411">
        <f>VLOOKUP(J411,quide!A:G,7,0)</f>
        <v>2</v>
      </c>
      <c r="M411" t="str">
        <f t="shared" si="22"/>
        <v>ПДК сг</v>
      </c>
      <c r="N411" s="108" t="str">
        <f t="shared" si="23"/>
        <v>(пусто)</v>
      </c>
    </row>
    <row r="412" spans="1:14" x14ac:dyDescent="0.25">
      <c r="D412">
        <v>0.1</v>
      </c>
      <c r="J412">
        <f t="shared" si="21"/>
        <v>6041</v>
      </c>
      <c r="K412" t="str">
        <f>VLOOKUP(J412,quide!A:B,2,0)</f>
        <v>(2) 330 322</v>
      </c>
      <c r="L412">
        <f>VLOOKUP(J412,quide!A:G,7,0)</f>
        <v>2</v>
      </c>
      <c r="M412" t="str">
        <f t="shared" si="22"/>
        <v>ПДКсс</v>
      </c>
      <c r="N412" s="108">
        <f t="shared" si="23"/>
        <v>0.1</v>
      </c>
    </row>
    <row r="413" spans="1:14" x14ac:dyDescent="0.25">
      <c r="E413" t="s">
        <v>275</v>
      </c>
      <c r="J413">
        <f t="shared" si="21"/>
        <v>6041</v>
      </c>
      <c r="K413" t="str">
        <f>VLOOKUP(J413,quide!A:B,2,0)</f>
        <v>(2) 330 322</v>
      </c>
      <c r="L413">
        <f>VLOOKUP(J413,quide!A:G,7,0)</f>
        <v>2</v>
      </c>
      <c r="M413" t="str">
        <f t="shared" si="22"/>
        <v>ОБУВ</v>
      </c>
      <c r="N413" s="108" t="str">
        <f t="shared" si="23"/>
        <v>(пусто)</v>
      </c>
    </row>
    <row r="414" spans="1:14" x14ac:dyDescent="0.25">
      <c r="J414">
        <f t="shared" si="21"/>
        <v>6041</v>
      </c>
      <c r="K414" t="str">
        <f>VLOOKUP(J414,quide!A:B,2,0)</f>
        <v>(2) 330 322</v>
      </c>
      <c r="L414">
        <f>VLOOKUP(J414,quide!A:G,7,0)</f>
        <v>2</v>
      </c>
      <c r="M414" t="b">
        <f t="shared" si="22"/>
        <v>0</v>
      </c>
      <c r="N414" s="108" t="b">
        <f t="shared" si="23"/>
        <v>0</v>
      </c>
    </row>
    <row r="415" spans="1:14" x14ac:dyDescent="0.25">
      <c r="J415">
        <f t="shared" si="21"/>
        <v>6041</v>
      </c>
      <c r="K415" t="str">
        <f>VLOOKUP(J415,quide!A:B,2,0)</f>
        <v>(2) 330 322</v>
      </c>
      <c r="L415">
        <f>VLOOKUP(J415,quide!A:G,7,0)</f>
        <v>2</v>
      </c>
      <c r="M415" t="b">
        <f t="shared" si="22"/>
        <v>0</v>
      </c>
      <c r="N415" s="108" t="b">
        <f t="shared" si="23"/>
        <v>0</v>
      </c>
    </row>
    <row r="416" spans="1:14" x14ac:dyDescent="0.25">
      <c r="J416">
        <f t="shared" si="21"/>
        <v>6041</v>
      </c>
      <c r="K416" t="str">
        <f>VLOOKUP(J416,quide!A:B,2,0)</f>
        <v>(2) 330 322</v>
      </c>
      <c r="L416">
        <f>VLOOKUP(J416,quide!A:G,7,0)</f>
        <v>2</v>
      </c>
      <c r="M416" t="b">
        <f t="shared" si="22"/>
        <v>0</v>
      </c>
      <c r="N416" s="108" t="b">
        <f t="shared" si="23"/>
        <v>0</v>
      </c>
    </row>
    <row r="417" spans="10:14" x14ac:dyDescent="0.25">
      <c r="J417">
        <f t="shared" si="21"/>
        <v>6041</v>
      </c>
      <c r="K417" t="str">
        <f>VLOOKUP(J417,quide!A:B,2,0)</f>
        <v>(2) 330 322</v>
      </c>
      <c r="L417">
        <f>VLOOKUP(J417,quide!A:G,7,0)</f>
        <v>2</v>
      </c>
      <c r="M417" t="b">
        <f t="shared" si="22"/>
        <v>0</v>
      </c>
      <c r="N417" s="108" t="b">
        <f t="shared" si="23"/>
        <v>0</v>
      </c>
    </row>
    <row r="418" spans="10:14" x14ac:dyDescent="0.25">
      <c r="J418">
        <f t="shared" si="21"/>
        <v>6041</v>
      </c>
      <c r="K418" t="str">
        <f>VLOOKUP(J418,quide!A:B,2,0)</f>
        <v>(2) 330 322</v>
      </c>
      <c r="L418">
        <f>VLOOKUP(J418,quide!A:G,7,0)</f>
        <v>2</v>
      </c>
      <c r="M418" t="b">
        <f t="shared" si="22"/>
        <v>0</v>
      </c>
      <c r="N418" s="108" t="b">
        <f t="shared" si="23"/>
        <v>0</v>
      </c>
    </row>
    <row r="419" spans="10:14" x14ac:dyDescent="0.25">
      <c r="J419">
        <f t="shared" si="21"/>
        <v>6041</v>
      </c>
      <c r="K419" t="str">
        <f>VLOOKUP(J419,quide!A:B,2,0)</f>
        <v>(2) 330 322</v>
      </c>
      <c r="L419">
        <f>VLOOKUP(J419,quide!A:G,7,0)</f>
        <v>2</v>
      </c>
      <c r="M419" t="b">
        <f t="shared" si="22"/>
        <v>0</v>
      </c>
      <c r="N419" s="108" t="b">
        <f t="shared" si="23"/>
        <v>0</v>
      </c>
    </row>
    <row r="420" spans="10:14" x14ac:dyDescent="0.25">
      <c r="J420">
        <f t="shared" si="21"/>
        <v>6041</v>
      </c>
      <c r="K420" t="str">
        <f>VLOOKUP(J420,quide!A:B,2,0)</f>
        <v>(2) 330 322</v>
      </c>
      <c r="L420">
        <f>VLOOKUP(J420,quide!A:G,7,0)</f>
        <v>2</v>
      </c>
      <c r="M420" t="b">
        <f t="shared" si="22"/>
        <v>0</v>
      </c>
      <c r="N420" s="108" t="b">
        <f t="shared" si="23"/>
        <v>0</v>
      </c>
    </row>
    <row r="421" spans="10:14" x14ac:dyDescent="0.25">
      <c r="J421">
        <f t="shared" si="21"/>
        <v>6041</v>
      </c>
      <c r="K421" t="str">
        <f>VLOOKUP(J421,quide!A:B,2,0)</f>
        <v>(2) 330 322</v>
      </c>
      <c r="L421">
        <f>VLOOKUP(J421,quide!A:G,7,0)</f>
        <v>2</v>
      </c>
      <c r="M421" t="b">
        <f t="shared" si="22"/>
        <v>0</v>
      </c>
      <c r="N421" s="108" t="b">
        <f t="shared" si="23"/>
        <v>0</v>
      </c>
    </row>
    <row r="422" spans="10:14" x14ac:dyDescent="0.25">
      <c r="J422">
        <f t="shared" si="21"/>
        <v>6041</v>
      </c>
      <c r="K422" t="str">
        <f>VLOOKUP(J422,quide!A:B,2,0)</f>
        <v>(2) 330 322</v>
      </c>
      <c r="L422">
        <f>VLOOKUP(J422,quide!A:G,7,0)</f>
        <v>2</v>
      </c>
      <c r="M422" t="b">
        <f t="shared" si="22"/>
        <v>0</v>
      </c>
      <c r="N422" s="108" t="b">
        <f t="shared" si="23"/>
        <v>0</v>
      </c>
    </row>
    <row r="423" spans="10:14" x14ac:dyDescent="0.25">
      <c r="J423">
        <f t="shared" si="21"/>
        <v>6041</v>
      </c>
      <c r="K423" t="str">
        <f>VLOOKUP(J423,quide!A:B,2,0)</f>
        <v>(2) 330 322</v>
      </c>
      <c r="L423">
        <f>VLOOKUP(J423,quide!A:G,7,0)</f>
        <v>2</v>
      </c>
      <c r="M423" t="b">
        <f t="shared" si="22"/>
        <v>0</v>
      </c>
      <c r="N423" s="108" t="b">
        <f t="shared" si="23"/>
        <v>0</v>
      </c>
    </row>
    <row r="424" spans="10:14" x14ac:dyDescent="0.25">
      <c r="J424">
        <f t="shared" si="21"/>
        <v>6041</v>
      </c>
      <c r="K424" t="str">
        <f>VLOOKUP(J424,quide!A:B,2,0)</f>
        <v>(2) 330 322</v>
      </c>
      <c r="L424">
        <f>VLOOKUP(J424,quide!A:G,7,0)</f>
        <v>2</v>
      </c>
      <c r="M424" t="b">
        <f t="shared" si="22"/>
        <v>0</v>
      </c>
      <c r="N424" s="108" t="b">
        <f t="shared" si="23"/>
        <v>0</v>
      </c>
    </row>
    <row r="425" spans="10:14" x14ac:dyDescent="0.25">
      <c r="J425">
        <f t="shared" si="21"/>
        <v>6041</v>
      </c>
      <c r="K425" t="str">
        <f>VLOOKUP(J425,quide!A:B,2,0)</f>
        <v>(2) 330 322</v>
      </c>
      <c r="L425">
        <f>VLOOKUP(J425,quide!A:G,7,0)</f>
        <v>2</v>
      </c>
      <c r="M425" t="b">
        <f t="shared" si="22"/>
        <v>0</v>
      </c>
      <c r="N425" s="108" t="b">
        <f t="shared" si="23"/>
        <v>0</v>
      </c>
    </row>
    <row r="426" spans="10:14" x14ac:dyDescent="0.25">
      <c r="J426">
        <f t="shared" si="21"/>
        <v>6041</v>
      </c>
      <c r="K426" t="str">
        <f>VLOOKUP(J426,quide!A:B,2,0)</f>
        <v>(2) 330 322</v>
      </c>
      <c r="L426">
        <f>VLOOKUP(J426,quide!A:G,7,0)</f>
        <v>2</v>
      </c>
      <c r="M426" t="b">
        <f t="shared" si="22"/>
        <v>0</v>
      </c>
      <c r="N426" s="108" t="b">
        <f t="shared" si="23"/>
        <v>0</v>
      </c>
    </row>
    <row r="427" spans="10:14" x14ac:dyDescent="0.25">
      <c r="J427">
        <f t="shared" si="21"/>
        <v>6041</v>
      </c>
      <c r="K427" t="str">
        <f>VLOOKUP(J427,quide!A:B,2,0)</f>
        <v>(2) 330 322</v>
      </c>
      <c r="L427">
        <f>VLOOKUP(J427,quide!A:G,7,0)</f>
        <v>2</v>
      </c>
      <c r="M427" t="b">
        <f t="shared" si="22"/>
        <v>0</v>
      </c>
      <c r="N427" s="108" t="b">
        <f t="shared" si="23"/>
        <v>0</v>
      </c>
    </row>
    <row r="428" spans="10:14" x14ac:dyDescent="0.25">
      <c r="J428">
        <f t="shared" si="21"/>
        <v>6041</v>
      </c>
      <c r="K428" t="str">
        <f>VLOOKUP(J428,quide!A:B,2,0)</f>
        <v>(2) 330 322</v>
      </c>
      <c r="L428">
        <f>VLOOKUP(J428,quide!A:G,7,0)</f>
        <v>2</v>
      </c>
      <c r="M428" t="b">
        <f t="shared" si="22"/>
        <v>0</v>
      </c>
      <c r="N428" s="108" t="b">
        <f t="shared" si="23"/>
        <v>0</v>
      </c>
    </row>
    <row r="429" spans="10:14" x14ac:dyDescent="0.25">
      <c r="J429">
        <f t="shared" si="21"/>
        <v>6041</v>
      </c>
      <c r="K429" t="str">
        <f>VLOOKUP(J429,quide!A:B,2,0)</f>
        <v>(2) 330 322</v>
      </c>
      <c r="L429">
        <f>VLOOKUP(J429,quide!A:G,7,0)</f>
        <v>2</v>
      </c>
      <c r="M429" t="b">
        <f t="shared" si="22"/>
        <v>0</v>
      </c>
      <c r="N429" s="108" t="b">
        <f t="shared" si="23"/>
        <v>0</v>
      </c>
    </row>
    <row r="430" spans="10:14" x14ac:dyDescent="0.25">
      <c r="J430">
        <f t="shared" si="21"/>
        <v>6041</v>
      </c>
      <c r="K430" t="str">
        <f>VLOOKUP(J430,quide!A:B,2,0)</f>
        <v>(2) 330 322</v>
      </c>
      <c r="L430">
        <f>VLOOKUP(J430,quide!A:G,7,0)</f>
        <v>2</v>
      </c>
      <c r="M430" t="b">
        <f t="shared" si="22"/>
        <v>0</v>
      </c>
      <c r="N430" s="108" t="b">
        <f t="shared" si="23"/>
        <v>0</v>
      </c>
    </row>
    <row r="431" spans="10:14" x14ac:dyDescent="0.25">
      <c r="J431">
        <f t="shared" si="21"/>
        <v>6041</v>
      </c>
      <c r="K431" t="str">
        <f>VLOOKUP(J431,quide!A:B,2,0)</f>
        <v>(2) 330 322</v>
      </c>
      <c r="L431">
        <f>VLOOKUP(J431,quide!A:G,7,0)</f>
        <v>2</v>
      </c>
      <c r="M431" t="b">
        <f t="shared" si="22"/>
        <v>0</v>
      </c>
      <c r="N431" s="108" t="b">
        <f t="shared" si="23"/>
        <v>0</v>
      </c>
    </row>
    <row r="432" spans="10:14" x14ac:dyDescent="0.25">
      <c r="J432">
        <f t="shared" si="21"/>
        <v>6041</v>
      </c>
      <c r="K432" t="str">
        <f>VLOOKUP(J432,quide!A:B,2,0)</f>
        <v>(2) 330 322</v>
      </c>
      <c r="L432">
        <f>VLOOKUP(J432,quide!A:G,7,0)</f>
        <v>2</v>
      </c>
      <c r="M432" t="b">
        <f t="shared" si="22"/>
        <v>0</v>
      </c>
      <c r="N432" s="108" t="b">
        <f t="shared" si="23"/>
        <v>0</v>
      </c>
    </row>
    <row r="433" spans="10:14" x14ac:dyDescent="0.25">
      <c r="J433">
        <f t="shared" si="21"/>
        <v>6041</v>
      </c>
      <c r="K433" t="str">
        <f>VLOOKUP(J433,quide!A:B,2,0)</f>
        <v>(2) 330 322</v>
      </c>
      <c r="L433">
        <f>VLOOKUP(J433,quide!A:G,7,0)</f>
        <v>2</v>
      </c>
      <c r="M433" t="b">
        <f t="shared" si="22"/>
        <v>0</v>
      </c>
      <c r="N433" s="108" t="b">
        <f t="shared" si="23"/>
        <v>0</v>
      </c>
    </row>
    <row r="434" spans="10:14" x14ac:dyDescent="0.25">
      <c r="J434">
        <f t="shared" si="21"/>
        <v>6041</v>
      </c>
      <c r="K434" t="str">
        <f>VLOOKUP(J434,quide!A:B,2,0)</f>
        <v>(2) 330 322</v>
      </c>
      <c r="L434">
        <f>VLOOKUP(J434,quide!A:G,7,0)</f>
        <v>2</v>
      </c>
      <c r="M434" t="b">
        <f t="shared" si="22"/>
        <v>0</v>
      </c>
      <c r="N434" s="108" t="b">
        <f t="shared" si="23"/>
        <v>0</v>
      </c>
    </row>
    <row r="435" spans="10:14" x14ac:dyDescent="0.25">
      <c r="J435">
        <f t="shared" si="21"/>
        <v>6041</v>
      </c>
      <c r="K435" t="str">
        <f>VLOOKUP(J435,quide!A:B,2,0)</f>
        <v>(2) 330 322</v>
      </c>
      <c r="L435">
        <f>VLOOKUP(J435,quide!A:G,7,0)</f>
        <v>2</v>
      </c>
      <c r="M435" t="b">
        <f t="shared" si="22"/>
        <v>0</v>
      </c>
      <c r="N435" s="108" t="b">
        <f t="shared" si="23"/>
        <v>0</v>
      </c>
    </row>
    <row r="436" spans="10:14" x14ac:dyDescent="0.25">
      <c r="J436">
        <f t="shared" si="21"/>
        <v>6041</v>
      </c>
      <c r="K436" t="str">
        <f>VLOOKUP(J436,quide!A:B,2,0)</f>
        <v>(2) 330 322</v>
      </c>
      <c r="L436">
        <f>VLOOKUP(J436,quide!A:G,7,0)</f>
        <v>2</v>
      </c>
      <c r="M436" t="b">
        <f t="shared" si="22"/>
        <v>0</v>
      </c>
      <c r="N436" s="108" t="b">
        <f t="shared" si="23"/>
        <v>0</v>
      </c>
    </row>
    <row r="437" spans="10:14" x14ac:dyDescent="0.25">
      <c r="J437">
        <f t="shared" si="21"/>
        <v>6041</v>
      </c>
      <c r="K437" t="str">
        <f>VLOOKUP(J437,quide!A:B,2,0)</f>
        <v>(2) 330 322</v>
      </c>
      <c r="L437">
        <f>VLOOKUP(J437,quide!A:G,7,0)</f>
        <v>2</v>
      </c>
      <c r="M437" t="b">
        <f t="shared" si="22"/>
        <v>0</v>
      </c>
      <c r="N437" s="108" t="b">
        <f t="shared" si="23"/>
        <v>0</v>
      </c>
    </row>
    <row r="438" spans="10:14" x14ac:dyDescent="0.25">
      <c r="J438">
        <f t="shared" si="21"/>
        <v>6041</v>
      </c>
      <c r="K438" t="str">
        <f>VLOOKUP(J438,quide!A:B,2,0)</f>
        <v>(2) 330 322</v>
      </c>
      <c r="L438">
        <f>VLOOKUP(J438,quide!A:G,7,0)</f>
        <v>2</v>
      </c>
      <c r="M438" t="b">
        <f t="shared" si="22"/>
        <v>0</v>
      </c>
      <c r="N438" s="108" t="b">
        <f t="shared" si="23"/>
        <v>0</v>
      </c>
    </row>
    <row r="439" spans="10:14" x14ac:dyDescent="0.25">
      <c r="J439">
        <f t="shared" si="21"/>
        <v>6041</v>
      </c>
      <c r="K439" t="str">
        <f>VLOOKUP(J439,quide!A:B,2,0)</f>
        <v>(2) 330 322</v>
      </c>
      <c r="L439">
        <f>VLOOKUP(J439,quide!A:G,7,0)</f>
        <v>2</v>
      </c>
      <c r="M439" t="b">
        <f t="shared" si="22"/>
        <v>0</v>
      </c>
      <c r="N439" s="108" t="b">
        <f t="shared" si="23"/>
        <v>0</v>
      </c>
    </row>
    <row r="440" spans="10:14" x14ac:dyDescent="0.25">
      <c r="J440">
        <f t="shared" si="21"/>
        <v>6041</v>
      </c>
      <c r="K440" t="str">
        <f>VLOOKUP(J440,quide!A:B,2,0)</f>
        <v>(2) 330 322</v>
      </c>
      <c r="L440">
        <f>VLOOKUP(J440,quide!A:G,7,0)</f>
        <v>2</v>
      </c>
      <c r="M440" t="b">
        <f t="shared" si="22"/>
        <v>0</v>
      </c>
      <c r="N440" s="108" t="b">
        <f t="shared" si="23"/>
        <v>0</v>
      </c>
    </row>
    <row r="441" spans="10:14" x14ac:dyDescent="0.25">
      <c r="J441">
        <f t="shared" si="21"/>
        <v>6041</v>
      </c>
      <c r="K441" t="str">
        <f>VLOOKUP(J441,quide!A:B,2,0)</f>
        <v>(2) 330 322</v>
      </c>
      <c r="L441">
        <f>VLOOKUP(J441,quide!A:G,7,0)</f>
        <v>2</v>
      </c>
      <c r="M441" t="b">
        <f t="shared" si="22"/>
        <v>0</v>
      </c>
      <c r="N441" s="108" t="b">
        <f t="shared" si="23"/>
        <v>0</v>
      </c>
    </row>
    <row r="442" spans="10:14" x14ac:dyDescent="0.25">
      <c r="J442">
        <f t="shared" si="21"/>
        <v>6041</v>
      </c>
      <c r="K442" t="str">
        <f>VLOOKUP(J442,quide!A:B,2,0)</f>
        <v>(2) 330 322</v>
      </c>
      <c r="L442">
        <f>VLOOKUP(J442,quide!A:G,7,0)</f>
        <v>2</v>
      </c>
      <c r="M442" t="b">
        <f t="shared" si="22"/>
        <v>0</v>
      </c>
      <c r="N442" s="108" t="b">
        <f t="shared" si="23"/>
        <v>0</v>
      </c>
    </row>
    <row r="443" spans="10:14" x14ac:dyDescent="0.25">
      <c r="J443">
        <f t="shared" si="21"/>
        <v>6041</v>
      </c>
      <c r="K443" t="str">
        <f>VLOOKUP(J443,quide!A:B,2,0)</f>
        <v>(2) 330 322</v>
      </c>
      <c r="L443">
        <f>VLOOKUP(J443,quide!A:G,7,0)</f>
        <v>2</v>
      </c>
      <c r="M443" t="b">
        <f t="shared" si="22"/>
        <v>0</v>
      </c>
      <c r="N443" s="108" t="b">
        <f t="shared" si="23"/>
        <v>0</v>
      </c>
    </row>
    <row r="444" spans="10:14" x14ac:dyDescent="0.25">
      <c r="J444">
        <f t="shared" ref="J444:J507" si="24">IF(ISBLANK(A444)=FALSE,A444,J443)</f>
        <v>6041</v>
      </c>
      <c r="K444" t="str">
        <f>VLOOKUP(J444,quide!A:B,2,0)</f>
        <v>(2) 330 322</v>
      </c>
      <c r="L444">
        <f>VLOOKUP(J444,quide!A:G,7,0)</f>
        <v>2</v>
      </c>
      <c r="M444" t="b">
        <f t="shared" ref="M444:M507" si="25">IF(ISBLANK(B444)=FALSE,$B$3,IF(ISBLANK(C444)=FALSE,$C$3,IF(ISBLANK(D444)=FALSE,$D$3,IF(ISBLANK(E444)=FALSE,$E$3))))</f>
        <v>0</v>
      </c>
      <c r="N444" s="108" t="b">
        <f t="shared" ref="N444:N507" si="26">IF(ISBLANK(B444)=FALSE,B444,IF(ISBLANK(C444)=FALSE,C444,IF(ISBLANK(D444)=FALSE,D444,IF(ISBLANK(E444)=FALSE,E444))))</f>
        <v>0</v>
      </c>
    </row>
    <row r="445" spans="10:14" x14ac:dyDescent="0.25">
      <c r="J445">
        <f t="shared" si="24"/>
        <v>6041</v>
      </c>
      <c r="K445" t="str">
        <f>VLOOKUP(J445,quide!A:B,2,0)</f>
        <v>(2) 330 322</v>
      </c>
      <c r="L445">
        <f>VLOOKUP(J445,quide!A:G,7,0)</f>
        <v>2</v>
      </c>
      <c r="M445" t="b">
        <f t="shared" si="25"/>
        <v>0</v>
      </c>
      <c r="N445" s="108" t="b">
        <f t="shared" si="26"/>
        <v>0</v>
      </c>
    </row>
    <row r="446" spans="10:14" x14ac:dyDescent="0.25">
      <c r="J446">
        <f t="shared" si="24"/>
        <v>6041</v>
      </c>
      <c r="K446" t="str">
        <f>VLOOKUP(J446,quide!A:B,2,0)</f>
        <v>(2) 330 322</v>
      </c>
      <c r="L446">
        <f>VLOOKUP(J446,quide!A:G,7,0)</f>
        <v>2</v>
      </c>
      <c r="M446" t="b">
        <f t="shared" si="25"/>
        <v>0</v>
      </c>
      <c r="N446" s="108" t="b">
        <f t="shared" si="26"/>
        <v>0</v>
      </c>
    </row>
    <row r="447" spans="10:14" x14ac:dyDescent="0.25">
      <c r="J447">
        <f t="shared" si="24"/>
        <v>6041</v>
      </c>
      <c r="K447" t="str">
        <f>VLOOKUP(J447,quide!A:B,2,0)</f>
        <v>(2) 330 322</v>
      </c>
      <c r="L447">
        <f>VLOOKUP(J447,quide!A:G,7,0)</f>
        <v>2</v>
      </c>
      <c r="M447" t="b">
        <f t="shared" si="25"/>
        <v>0</v>
      </c>
      <c r="N447" s="108" t="b">
        <f t="shared" si="26"/>
        <v>0</v>
      </c>
    </row>
    <row r="448" spans="10:14" x14ac:dyDescent="0.25">
      <c r="J448">
        <f t="shared" si="24"/>
        <v>6041</v>
      </c>
      <c r="K448" t="str">
        <f>VLOOKUP(J448,quide!A:B,2,0)</f>
        <v>(2) 330 322</v>
      </c>
      <c r="L448">
        <f>VLOOKUP(J448,quide!A:G,7,0)</f>
        <v>2</v>
      </c>
      <c r="M448" t="b">
        <f t="shared" si="25"/>
        <v>0</v>
      </c>
      <c r="N448" s="108" t="b">
        <f t="shared" si="26"/>
        <v>0</v>
      </c>
    </row>
    <row r="449" spans="10:14" x14ac:dyDescent="0.25">
      <c r="J449">
        <f t="shared" si="24"/>
        <v>6041</v>
      </c>
      <c r="K449" t="str">
        <f>VLOOKUP(J449,quide!A:B,2,0)</f>
        <v>(2) 330 322</v>
      </c>
      <c r="L449">
        <f>VLOOKUP(J449,quide!A:G,7,0)</f>
        <v>2</v>
      </c>
      <c r="M449" t="b">
        <f t="shared" si="25"/>
        <v>0</v>
      </c>
      <c r="N449" s="108" t="b">
        <f t="shared" si="26"/>
        <v>0</v>
      </c>
    </row>
    <row r="450" spans="10:14" x14ac:dyDescent="0.25">
      <c r="J450">
        <f t="shared" si="24"/>
        <v>6041</v>
      </c>
      <c r="K450" t="str">
        <f>VLOOKUP(J450,quide!A:B,2,0)</f>
        <v>(2) 330 322</v>
      </c>
      <c r="L450">
        <f>VLOOKUP(J450,quide!A:G,7,0)</f>
        <v>2</v>
      </c>
      <c r="M450" t="b">
        <f t="shared" si="25"/>
        <v>0</v>
      </c>
      <c r="N450" s="108" t="b">
        <f t="shared" si="26"/>
        <v>0</v>
      </c>
    </row>
    <row r="451" spans="10:14" x14ac:dyDescent="0.25">
      <c r="J451">
        <f t="shared" si="24"/>
        <v>6041</v>
      </c>
      <c r="K451" t="str">
        <f>VLOOKUP(J451,quide!A:B,2,0)</f>
        <v>(2) 330 322</v>
      </c>
      <c r="L451">
        <f>VLOOKUP(J451,quide!A:G,7,0)</f>
        <v>2</v>
      </c>
      <c r="M451" t="b">
        <f t="shared" si="25"/>
        <v>0</v>
      </c>
      <c r="N451" s="108" t="b">
        <f t="shared" si="26"/>
        <v>0</v>
      </c>
    </row>
    <row r="452" spans="10:14" x14ac:dyDescent="0.25">
      <c r="J452">
        <f t="shared" si="24"/>
        <v>6041</v>
      </c>
      <c r="K452" t="str">
        <f>VLOOKUP(J452,quide!A:B,2,0)</f>
        <v>(2) 330 322</v>
      </c>
      <c r="L452">
        <f>VLOOKUP(J452,quide!A:G,7,0)</f>
        <v>2</v>
      </c>
      <c r="M452" t="b">
        <f t="shared" si="25"/>
        <v>0</v>
      </c>
      <c r="N452" s="108" t="b">
        <f t="shared" si="26"/>
        <v>0</v>
      </c>
    </row>
    <row r="453" spans="10:14" x14ac:dyDescent="0.25">
      <c r="J453">
        <f t="shared" si="24"/>
        <v>6041</v>
      </c>
      <c r="K453" t="str">
        <f>VLOOKUP(J453,quide!A:B,2,0)</f>
        <v>(2) 330 322</v>
      </c>
      <c r="L453">
        <f>VLOOKUP(J453,quide!A:G,7,0)</f>
        <v>2</v>
      </c>
      <c r="M453" t="b">
        <f t="shared" si="25"/>
        <v>0</v>
      </c>
      <c r="N453" s="108" t="b">
        <f t="shared" si="26"/>
        <v>0</v>
      </c>
    </row>
    <row r="454" spans="10:14" x14ac:dyDescent="0.25">
      <c r="J454">
        <f t="shared" si="24"/>
        <v>6041</v>
      </c>
      <c r="K454" t="str">
        <f>VLOOKUP(J454,quide!A:B,2,0)</f>
        <v>(2) 330 322</v>
      </c>
      <c r="L454">
        <f>VLOOKUP(J454,quide!A:G,7,0)</f>
        <v>2</v>
      </c>
      <c r="M454" t="b">
        <f t="shared" si="25"/>
        <v>0</v>
      </c>
      <c r="N454" s="108" t="b">
        <f t="shared" si="26"/>
        <v>0</v>
      </c>
    </row>
    <row r="455" spans="10:14" x14ac:dyDescent="0.25">
      <c r="J455">
        <f t="shared" si="24"/>
        <v>6041</v>
      </c>
      <c r="K455" t="str">
        <f>VLOOKUP(J455,quide!A:B,2,0)</f>
        <v>(2) 330 322</v>
      </c>
      <c r="L455">
        <f>VLOOKUP(J455,quide!A:G,7,0)</f>
        <v>2</v>
      </c>
      <c r="M455" t="b">
        <f t="shared" si="25"/>
        <v>0</v>
      </c>
      <c r="N455" s="108" t="b">
        <f t="shared" si="26"/>
        <v>0</v>
      </c>
    </row>
    <row r="456" spans="10:14" x14ac:dyDescent="0.25">
      <c r="J456">
        <f t="shared" si="24"/>
        <v>6041</v>
      </c>
      <c r="K456" t="str">
        <f>VLOOKUP(J456,quide!A:B,2,0)</f>
        <v>(2) 330 322</v>
      </c>
      <c r="L456">
        <f>VLOOKUP(J456,quide!A:G,7,0)</f>
        <v>2</v>
      </c>
      <c r="M456" t="b">
        <f t="shared" si="25"/>
        <v>0</v>
      </c>
      <c r="N456" s="108" t="b">
        <f t="shared" si="26"/>
        <v>0</v>
      </c>
    </row>
    <row r="457" spans="10:14" x14ac:dyDescent="0.25">
      <c r="J457">
        <f t="shared" si="24"/>
        <v>6041</v>
      </c>
      <c r="K457" t="str">
        <f>VLOOKUP(J457,quide!A:B,2,0)</f>
        <v>(2) 330 322</v>
      </c>
      <c r="L457">
        <f>VLOOKUP(J457,quide!A:G,7,0)</f>
        <v>2</v>
      </c>
      <c r="M457" t="b">
        <f t="shared" si="25"/>
        <v>0</v>
      </c>
      <c r="N457" s="108" t="b">
        <f t="shared" si="26"/>
        <v>0</v>
      </c>
    </row>
    <row r="458" spans="10:14" x14ac:dyDescent="0.25">
      <c r="J458">
        <f t="shared" si="24"/>
        <v>6041</v>
      </c>
      <c r="K458" t="str">
        <f>VLOOKUP(J458,quide!A:B,2,0)</f>
        <v>(2) 330 322</v>
      </c>
      <c r="L458">
        <f>VLOOKUP(J458,quide!A:G,7,0)</f>
        <v>2</v>
      </c>
      <c r="M458" t="b">
        <f t="shared" si="25"/>
        <v>0</v>
      </c>
      <c r="N458" s="108" t="b">
        <f t="shared" si="26"/>
        <v>0</v>
      </c>
    </row>
    <row r="459" spans="10:14" x14ac:dyDescent="0.25">
      <c r="J459">
        <f t="shared" si="24"/>
        <v>6041</v>
      </c>
      <c r="K459" t="str">
        <f>VLOOKUP(J459,quide!A:B,2,0)</f>
        <v>(2) 330 322</v>
      </c>
      <c r="L459">
        <f>VLOOKUP(J459,quide!A:G,7,0)</f>
        <v>2</v>
      </c>
      <c r="M459" t="b">
        <f t="shared" si="25"/>
        <v>0</v>
      </c>
      <c r="N459" s="108" t="b">
        <f t="shared" si="26"/>
        <v>0</v>
      </c>
    </row>
    <row r="460" spans="10:14" x14ac:dyDescent="0.25">
      <c r="J460">
        <f t="shared" si="24"/>
        <v>6041</v>
      </c>
      <c r="K460" t="str">
        <f>VLOOKUP(J460,quide!A:B,2,0)</f>
        <v>(2) 330 322</v>
      </c>
      <c r="L460">
        <f>VLOOKUP(J460,quide!A:G,7,0)</f>
        <v>2</v>
      </c>
      <c r="M460" t="b">
        <f t="shared" si="25"/>
        <v>0</v>
      </c>
      <c r="N460" s="108" t="b">
        <f t="shared" si="26"/>
        <v>0</v>
      </c>
    </row>
    <row r="461" spans="10:14" x14ac:dyDescent="0.25">
      <c r="J461">
        <f t="shared" si="24"/>
        <v>6041</v>
      </c>
      <c r="K461" t="str">
        <f>VLOOKUP(J461,quide!A:B,2,0)</f>
        <v>(2) 330 322</v>
      </c>
      <c r="L461">
        <f>VLOOKUP(J461,quide!A:G,7,0)</f>
        <v>2</v>
      </c>
      <c r="M461" t="b">
        <f t="shared" si="25"/>
        <v>0</v>
      </c>
      <c r="N461" s="108" t="b">
        <f t="shared" si="26"/>
        <v>0</v>
      </c>
    </row>
    <row r="462" spans="10:14" x14ac:dyDescent="0.25">
      <c r="J462">
        <f t="shared" si="24"/>
        <v>6041</v>
      </c>
      <c r="K462" t="str">
        <f>VLOOKUP(J462,quide!A:B,2,0)</f>
        <v>(2) 330 322</v>
      </c>
      <c r="L462">
        <f>VLOOKUP(J462,quide!A:G,7,0)</f>
        <v>2</v>
      </c>
      <c r="M462" t="b">
        <f t="shared" si="25"/>
        <v>0</v>
      </c>
      <c r="N462" s="108" t="b">
        <f t="shared" si="26"/>
        <v>0</v>
      </c>
    </row>
    <row r="463" spans="10:14" x14ac:dyDescent="0.25">
      <c r="J463">
        <f t="shared" si="24"/>
        <v>6041</v>
      </c>
      <c r="K463" t="str">
        <f>VLOOKUP(J463,quide!A:B,2,0)</f>
        <v>(2) 330 322</v>
      </c>
      <c r="L463">
        <f>VLOOKUP(J463,quide!A:G,7,0)</f>
        <v>2</v>
      </c>
      <c r="M463" t="b">
        <f t="shared" si="25"/>
        <v>0</v>
      </c>
      <c r="N463" s="108" t="b">
        <f t="shared" si="26"/>
        <v>0</v>
      </c>
    </row>
    <row r="464" spans="10:14" x14ac:dyDescent="0.25">
      <c r="J464">
        <f t="shared" si="24"/>
        <v>6041</v>
      </c>
      <c r="K464" t="str">
        <f>VLOOKUP(J464,quide!A:B,2,0)</f>
        <v>(2) 330 322</v>
      </c>
      <c r="L464">
        <f>VLOOKUP(J464,quide!A:G,7,0)</f>
        <v>2</v>
      </c>
      <c r="M464" t="b">
        <f t="shared" si="25"/>
        <v>0</v>
      </c>
      <c r="N464" s="108" t="b">
        <f t="shared" si="26"/>
        <v>0</v>
      </c>
    </row>
    <row r="465" spans="10:14" x14ac:dyDescent="0.25">
      <c r="J465">
        <f t="shared" si="24"/>
        <v>6041</v>
      </c>
      <c r="K465" t="str">
        <f>VLOOKUP(J465,quide!A:B,2,0)</f>
        <v>(2) 330 322</v>
      </c>
      <c r="L465">
        <f>VLOOKUP(J465,quide!A:G,7,0)</f>
        <v>2</v>
      </c>
      <c r="M465" t="b">
        <f t="shared" si="25"/>
        <v>0</v>
      </c>
      <c r="N465" s="108" t="b">
        <f t="shared" si="26"/>
        <v>0</v>
      </c>
    </row>
    <row r="466" spans="10:14" x14ac:dyDescent="0.25">
      <c r="J466">
        <f t="shared" si="24"/>
        <v>6041</v>
      </c>
      <c r="K466" t="str">
        <f>VLOOKUP(J466,quide!A:B,2,0)</f>
        <v>(2) 330 322</v>
      </c>
      <c r="L466">
        <f>VLOOKUP(J466,quide!A:G,7,0)</f>
        <v>2</v>
      </c>
      <c r="M466" t="b">
        <f t="shared" si="25"/>
        <v>0</v>
      </c>
      <c r="N466" s="108" t="b">
        <f t="shared" si="26"/>
        <v>0</v>
      </c>
    </row>
    <row r="467" spans="10:14" x14ac:dyDescent="0.25">
      <c r="J467">
        <f t="shared" si="24"/>
        <v>6041</v>
      </c>
      <c r="K467" t="str">
        <f>VLOOKUP(J467,quide!A:B,2,0)</f>
        <v>(2) 330 322</v>
      </c>
      <c r="L467">
        <f>VLOOKUP(J467,quide!A:G,7,0)</f>
        <v>2</v>
      </c>
      <c r="M467" t="b">
        <f t="shared" si="25"/>
        <v>0</v>
      </c>
      <c r="N467" s="108" t="b">
        <f t="shared" si="26"/>
        <v>0</v>
      </c>
    </row>
    <row r="468" spans="10:14" x14ac:dyDescent="0.25">
      <c r="J468">
        <f t="shared" si="24"/>
        <v>6041</v>
      </c>
      <c r="K468" t="str">
        <f>VLOOKUP(J468,quide!A:B,2,0)</f>
        <v>(2) 330 322</v>
      </c>
      <c r="L468">
        <f>VLOOKUP(J468,quide!A:G,7,0)</f>
        <v>2</v>
      </c>
      <c r="M468" t="b">
        <f t="shared" si="25"/>
        <v>0</v>
      </c>
      <c r="N468" s="108" t="b">
        <f t="shared" si="26"/>
        <v>0</v>
      </c>
    </row>
    <row r="469" spans="10:14" x14ac:dyDescent="0.25">
      <c r="J469">
        <f t="shared" si="24"/>
        <v>6041</v>
      </c>
      <c r="K469" t="str">
        <f>VLOOKUP(J469,quide!A:B,2,0)</f>
        <v>(2) 330 322</v>
      </c>
      <c r="L469">
        <f>VLOOKUP(J469,quide!A:G,7,0)</f>
        <v>2</v>
      </c>
      <c r="M469" t="b">
        <f t="shared" si="25"/>
        <v>0</v>
      </c>
      <c r="N469" s="108" t="b">
        <f t="shared" si="26"/>
        <v>0</v>
      </c>
    </row>
    <row r="470" spans="10:14" x14ac:dyDescent="0.25">
      <c r="J470">
        <f t="shared" si="24"/>
        <v>6041</v>
      </c>
      <c r="K470" t="str">
        <f>VLOOKUP(J470,quide!A:B,2,0)</f>
        <v>(2) 330 322</v>
      </c>
      <c r="L470">
        <f>VLOOKUP(J470,quide!A:G,7,0)</f>
        <v>2</v>
      </c>
      <c r="M470" t="b">
        <f t="shared" si="25"/>
        <v>0</v>
      </c>
      <c r="N470" s="108" t="b">
        <f t="shared" si="26"/>
        <v>0</v>
      </c>
    </row>
    <row r="471" spans="10:14" x14ac:dyDescent="0.25">
      <c r="J471">
        <f t="shared" si="24"/>
        <v>6041</v>
      </c>
      <c r="K471" t="str">
        <f>VLOOKUP(J471,quide!A:B,2,0)</f>
        <v>(2) 330 322</v>
      </c>
      <c r="L471">
        <f>VLOOKUP(J471,quide!A:G,7,0)</f>
        <v>2</v>
      </c>
      <c r="M471" t="b">
        <f t="shared" si="25"/>
        <v>0</v>
      </c>
      <c r="N471" s="108" t="b">
        <f t="shared" si="26"/>
        <v>0</v>
      </c>
    </row>
    <row r="472" spans="10:14" x14ac:dyDescent="0.25">
      <c r="J472">
        <f t="shared" si="24"/>
        <v>6041</v>
      </c>
      <c r="K472" t="str">
        <f>VLOOKUP(J472,quide!A:B,2,0)</f>
        <v>(2) 330 322</v>
      </c>
      <c r="L472">
        <f>VLOOKUP(J472,quide!A:G,7,0)</f>
        <v>2</v>
      </c>
      <c r="M472" t="b">
        <f t="shared" si="25"/>
        <v>0</v>
      </c>
      <c r="N472" s="108" t="b">
        <f t="shared" si="26"/>
        <v>0</v>
      </c>
    </row>
    <row r="473" spans="10:14" x14ac:dyDescent="0.25">
      <c r="J473">
        <f t="shared" si="24"/>
        <v>6041</v>
      </c>
      <c r="K473" t="str">
        <f>VLOOKUP(J473,quide!A:B,2,0)</f>
        <v>(2) 330 322</v>
      </c>
      <c r="L473">
        <f>VLOOKUP(J473,quide!A:G,7,0)</f>
        <v>2</v>
      </c>
      <c r="M473" t="b">
        <f t="shared" si="25"/>
        <v>0</v>
      </c>
      <c r="N473" s="108" t="b">
        <f t="shared" si="26"/>
        <v>0</v>
      </c>
    </row>
    <row r="474" spans="10:14" x14ac:dyDescent="0.25">
      <c r="J474">
        <f t="shared" si="24"/>
        <v>6041</v>
      </c>
      <c r="K474" t="str">
        <f>VLOOKUP(J474,quide!A:B,2,0)</f>
        <v>(2) 330 322</v>
      </c>
      <c r="L474">
        <f>VLOOKUP(J474,quide!A:G,7,0)</f>
        <v>2</v>
      </c>
      <c r="M474" t="b">
        <f t="shared" si="25"/>
        <v>0</v>
      </c>
      <c r="N474" s="108" t="b">
        <f t="shared" si="26"/>
        <v>0</v>
      </c>
    </row>
    <row r="475" spans="10:14" x14ac:dyDescent="0.25">
      <c r="J475">
        <f t="shared" si="24"/>
        <v>6041</v>
      </c>
      <c r="K475" t="str">
        <f>VLOOKUP(J475,quide!A:B,2,0)</f>
        <v>(2) 330 322</v>
      </c>
      <c r="L475">
        <f>VLOOKUP(J475,quide!A:G,7,0)</f>
        <v>2</v>
      </c>
      <c r="M475" t="b">
        <f t="shared" si="25"/>
        <v>0</v>
      </c>
      <c r="N475" s="108" t="b">
        <f t="shared" si="26"/>
        <v>0</v>
      </c>
    </row>
    <row r="476" spans="10:14" x14ac:dyDescent="0.25">
      <c r="J476">
        <f t="shared" si="24"/>
        <v>6041</v>
      </c>
      <c r="K476" t="str">
        <f>VLOOKUP(J476,quide!A:B,2,0)</f>
        <v>(2) 330 322</v>
      </c>
      <c r="L476">
        <f>VLOOKUP(J476,quide!A:G,7,0)</f>
        <v>2</v>
      </c>
      <c r="M476" t="b">
        <f t="shared" si="25"/>
        <v>0</v>
      </c>
      <c r="N476" s="108" t="b">
        <f t="shared" si="26"/>
        <v>0</v>
      </c>
    </row>
    <row r="477" spans="10:14" x14ac:dyDescent="0.25">
      <c r="J477">
        <f t="shared" si="24"/>
        <v>6041</v>
      </c>
      <c r="K477" t="str">
        <f>VLOOKUP(J477,quide!A:B,2,0)</f>
        <v>(2) 330 322</v>
      </c>
      <c r="L477">
        <f>VLOOKUP(J477,quide!A:G,7,0)</f>
        <v>2</v>
      </c>
      <c r="M477" t="b">
        <f t="shared" si="25"/>
        <v>0</v>
      </c>
      <c r="N477" s="108" t="b">
        <f t="shared" si="26"/>
        <v>0</v>
      </c>
    </row>
    <row r="478" spans="10:14" x14ac:dyDescent="0.25">
      <c r="J478">
        <f t="shared" si="24"/>
        <v>6041</v>
      </c>
      <c r="K478" t="str">
        <f>VLOOKUP(J478,quide!A:B,2,0)</f>
        <v>(2) 330 322</v>
      </c>
      <c r="L478">
        <f>VLOOKUP(J478,quide!A:G,7,0)</f>
        <v>2</v>
      </c>
      <c r="M478" t="b">
        <f t="shared" si="25"/>
        <v>0</v>
      </c>
      <c r="N478" s="108" t="b">
        <f t="shared" si="26"/>
        <v>0</v>
      </c>
    </row>
    <row r="479" spans="10:14" x14ac:dyDescent="0.25">
      <c r="J479">
        <f t="shared" si="24"/>
        <v>6041</v>
      </c>
      <c r="K479" t="str">
        <f>VLOOKUP(J479,quide!A:B,2,0)</f>
        <v>(2) 330 322</v>
      </c>
      <c r="L479">
        <f>VLOOKUP(J479,quide!A:G,7,0)</f>
        <v>2</v>
      </c>
      <c r="M479" t="b">
        <f t="shared" si="25"/>
        <v>0</v>
      </c>
      <c r="N479" s="108" t="b">
        <f t="shared" si="26"/>
        <v>0</v>
      </c>
    </row>
    <row r="480" spans="10:14" x14ac:dyDescent="0.25">
      <c r="J480">
        <f t="shared" si="24"/>
        <v>6041</v>
      </c>
      <c r="K480" t="str">
        <f>VLOOKUP(J480,quide!A:B,2,0)</f>
        <v>(2) 330 322</v>
      </c>
      <c r="L480">
        <f>VLOOKUP(J480,quide!A:G,7,0)</f>
        <v>2</v>
      </c>
      <c r="M480" t="b">
        <f t="shared" si="25"/>
        <v>0</v>
      </c>
      <c r="N480" s="108" t="b">
        <f t="shared" si="26"/>
        <v>0</v>
      </c>
    </row>
    <row r="481" spans="10:14" x14ac:dyDescent="0.25">
      <c r="J481">
        <f t="shared" si="24"/>
        <v>6041</v>
      </c>
      <c r="K481" t="str">
        <f>VLOOKUP(J481,quide!A:B,2,0)</f>
        <v>(2) 330 322</v>
      </c>
      <c r="L481">
        <f>VLOOKUP(J481,quide!A:G,7,0)</f>
        <v>2</v>
      </c>
      <c r="M481" t="b">
        <f t="shared" si="25"/>
        <v>0</v>
      </c>
      <c r="N481" s="108" t="b">
        <f t="shared" si="26"/>
        <v>0</v>
      </c>
    </row>
    <row r="482" spans="10:14" x14ac:dyDescent="0.25">
      <c r="J482">
        <f t="shared" si="24"/>
        <v>6041</v>
      </c>
      <c r="K482" t="str">
        <f>VLOOKUP(J482,quide!A:B,2,0)</f>
        <v>(2) 330 322</v>
      </c>
      <c r="L482">
        <f>VLOOKUP(J482,quide!A:G,7,0)</f>
        <v>2</v>
      </c>
      <c r="M482" t="b">
        <f t="shared" si="25"/>
        <v>0</v>
      </c>
      <c r="N482" s="108" t="b">
        <f t="shared" si="26"/>
        <v>0</v>
      </c>
    </row>
    <row r="483" spans="10:14" x14ac:dyDescent="0.25">
      <c r="J483">
        <f t="shared" si="24"/>
        <v>6041</v>
      </c>
      <c r="K483" t="str">
        <f>VLOOKUP(J483,quide!A:B,2,0)</f>
        <v>(2) 330 322</v>
      </c>
      <c r="L483">
        <f>VLOOKUP(J483,quide!A:G,7,0)</f>
        <v>2</v>
      </c>
      <c r="M483" t="b">
        <f t="shared" si="25"/>
        <v>0</v>
      </c>
      <c r="N483" s="108" t="b">
        <f t="shared" si="26"/>
        <v>0</v>
      </c>
    </row>
    <row r="484" spans="10:14" x14ac:dyDescent="0.25">
      <c r="J484">
        <f t="shared" si="24"/>
        <v>6041</v>
      </c>
      <c r="K484" t="str">
        <f>VLOOKUP(J484,quide!A:B,2,0)</f>
        <v>(2) 330 322</v>
      </c>
      <c r="L484">
        <f>VLOOKUP(J484,quide!A:G,7,0)</f>
        <v>2</v>
      </c>
      <c r="M484" t="b">
        <f t="shared" si="25"/>
        <v>0</v>
      </c>
      <c r="N484" s="108" t="b">
        <f t="shared" si="26"/>
        <v>0</v>
      </c>
    </row>
    <row r="485" spans="10:14" x14ac:dyDescent="0.25">
      <c r="J485">
        <f t="shared" si="24"/>
        <v>6041</v>
      </c>
      <c r="K485" t="str">
        <f>VLOOKUP(J485,quide!A:B,2,0)</f>
        <v>(2) 330 322</v>
      </c>
      <c r="L485">
        <f>VLOOKUP(J485,quide!A:G,7,0)</f>
        <v>2</v>
      </c>
      <c r="M485" t="b">
        <f t="shared" si="25"/>
        <v>0</v>
      </c>
      <c r="N485" s="108" t="b">
        <f t="shared" si="26"/>
        <v>0</v>
      </c>
    </row>
    <row r="486" spans="10:14" x14ac:dyDescent="0.25">
      <c r="J486">
        <f t="shared" si="24"/>
        <v>6041</v>
      </c>
      <c r="K486" t="str">
        <f>VLOOKUP(J486,quide!A:B,2,0)</f>
        <v>(2) 330 322</v>
      </c>
      <c r="L486">
        <f>VLOOKUP(J486,quide!A:G,7,0)</f>
        <v>2</v>
      </c>
      <c r="M486" t="b">
        <f t="shared" si="25"/>
        <v>0</v>
      </c>
      <c r="N486" s="108" t="b">
        <f t="shared" si="26"/>
        <v>0</v>
      </c>
    </row>
    <row r="487" spans="10:14" x14ac:dyDescent="0.25">
      <c r="J487">
        <f t="shared" si="24"/>
        <v>6041</v>
      </c>
      <c r="K487" t="str">
        <f>VLOOKUP(J487,quide!A:B,2,0)</f>
        <v>(2) 330 322</v>
      </c>
      <c r="L487">
        <f>VLOOKUP(J487,quide!A:G,7,0)</f>
        <v>2</v>
      </c>
      <c r="M487" t="b">
        <f t="shared" si="25"/>
        <v>0</v>
      </c>
      <c r="N487" s="108" t="b">
        <f t="shared" si="26"/>
        <v>0</v>
      </c>
    </row>
    <row r="488" spans="10:14" x14ac:dyDescent="0.25">
      <c r="J488">
        <f t="shared" si="24"/>
        <v>6041</v>
      </c>
      <c r="K488" t="str">
        <f>VLOOKUP(J488,quide!A:B,2,0)</f>
        <v>(2) 330 322</v>
      </c>
      <c r="L488">
        <f>VLOOKUP(J488,quide!A:G,7,0)</f>
        <v>2</v>
      </c>
      <c r="M488" t="b">
        <f t="shared" si="25"/>
        <v>0</v>
      </c>
      <c r="N488" s="108" t="b">
        <f t="shared" si="26"/>
        <v>0</v>
      </c>
    </row>
    <row r="489" spans="10:14" x14ac:dyDescent="0.25">
      <c r="J489">
        <f t="shared" si="24"/>
        <v>6041</v>
      </c>
      <c r="K489" t="str">
        <f>VLOOKUP(J489,quide!A:B,2,0)</f>
        <v>(2) 330 322</v>
      </c>
      <c r="L489">
        <f>VLOOKUP(J489,quide!A:G,7,0)</f>
        <v>2</v>
      </c>
      <c r="M489" t="b">
        <f t="shared" si="25"/>
        <v>0</v>
      </c>
      <c r="N489" s="108" t="b">
        <f t="shared" si="26"/>
        <v>0</v>
      </c>
    </row>
    <row r="490" spans="10:14" x14ac:dyDescent="0.25">
      <c r="J490">
        <f t="shared" si="24"/>
        <v>6041</v>
      </c>
      <c r="K490" t="str">
        <f>VLOOKUP(J490,quide!A:B,2,0)</f>
        <v>(2) 330 322</v>
      </c>
      <c r="L490">
        <f>VLOOKUP(J490,quide!A:G,7,0)</f>
        <v>2</v>
      </c>
      <c r="M490" t="b">
        <f t="shared" si="25"/>
        <v>0</v>
      </c>
      <c r="N490" s="108" t="b">
        <f t="shared" si="26"/>
        <v>0</v>
      </c>
    </row>
    <row r="491" spans="10:14" x14ac:dyDescent="0.25">
      <c r="J491">
        <f t="shared" si="24"/>
        <v>6041</v>
      </c>
      <c r="K491" t="str">
        <f>VLOOKUP(J491,quide!A:B,2,0)</f>
        <v>(2) 330 322</v>
      </c>
      <c r="L491">
        <f>VLOOKUP(J491,quide!A:G,7,0)</f>
        <v>2</v>
      </c>
      <c r="M491" t="b">
        <f t="shared" si="25"/>
        <v>0</v>
      </c>
      <c r="N491" s="108" t="b">
        <f t="shared" si="26"/>
        <v>0</v>
      </c>
    </row>
    <row r="492" spans="10:14" x14ac:dyDescent="0.25">
      <c r="J492">
        <f t="shared" si="24"/>
        <v>6041</v>
      </c>
      <c r="K492" t="str">
        <f>VLOOKUP(J492,quide!A:B,2,0)</f>
        <v>(2) 330 322</v>
      </c>
      <c r="L492">
        <f>VLOOKUP(J492,quide!A:G,7,0)</f>
        <v>2</v>
      </c>
      <c r="M492" t="b">
        <f t="shared" si="25"/>
        <v>0</v>
      </c>
      <c r="N492" s="108" t="b">
        <f t="shared" si="26"/>
        <v>0</v>
      </c>
    </row>
    <row r="493" spans="10:14" x14ac:dyDescent="0.25">
      <c r="J493">
        <f t="shared" si="24"/>
        <v>6041</v>
      </c>
      <c r="K493" t="str">
        <f>VLOOKUP(J493,quide!A:B,2,0)</f>
        <v>(2) 330 322</v>
      </c>
      <c r="L493">
        <f>VLOOKUP(J493,quide!A:G,7,0)</f>
        <v>2</v>
      </c>
      <c r="M493" t="b">
        <f t="shared" si="25"/>
        <v>0</v>
      </c>
      <c r="N493" s="108" t="b">
        <f t="shared" si="26"/>
        <v>0</v>
      </c>
    </row>
    <row r="494" spans="10:14" x14ac:dyDescent="0.25">
      <c r="J494">
        <f t="shared" si="24"/>
        <v>6041</v>
      </c>
      <c r="K494" t="str">
        <f>VLOOKUP(J494,quide!A:B,2,0)</f>
        <v>(2) 330 322</v>
      </c>
      <c r="L494">
        <f>VLOOKUP(J494,quide!A:G,7,0)</f>
        <v>2</v>
      </c>
      <c r="M494" t="b">
        <f t="shared" si="25"/>
        <v>0</v>
      </c>
      <c r="N494" s="108" t="b">
        <f t="shared" si="26"/>
        <v>0</v>
      </c>
    </row>
    <row r="495" spans="10:14" x14ac:dyDescent="0.25">
      <c r="J495">
        <f t="shared" si="24"/>
        <v>6041</v>
      </c>
      <c r="K495" t="str">
        <f>VLOOKUP(J495,quide!A:B,2,0)</f>
        <v>(2) 330 322</v>
      </c>
      <c r="L495">
        <f>VLOOKUP(J495,quide!A:G,7,0)</f>
        <v>2</v>
      </c>
      <c r="M495" t="b">
        <f t="shared" si="25"/>
        <v>0</v>
      </c>
      <c r="N495" s="108" t="b">
        <f t="shared" si="26"/>
        <v>0</v>
      </c>
    </row>
    <row r="496" spans="10:14" x14ac:dyDescent="0.25">
      <c r="J496">
        <f t="shared" si="24"/>
        <v>6041</v>
      </c>
      <c r="K496" t="str">
        <f>VLOOKUP(J496,quide!A:B,2,0)</f>
        <v>(2) 330 322</v>
      </c>
      <c r="L496">
        <f>VLOOKUP(J496,quide!A:G,7,0)</f>
        <v>2</v>
      </c>
      <c r="M496" t="b">
        <f t="shared" si="25"/>
        <v>0</v>
      </c>
      <c r="N496" s="108" t="b">
        <f t="shared" si="26"/>
        <v>0</v>
      </c>
    </row>
    <row r="497" spans="10:14" x14ac:dyDescent="0.25">
      <c r="J497">
        <f t="shared" si="24"/>
        <v>6041</v>
      </c>
      <c r="K497" t="str">
        <f>VLOOKUP(J497,quide!A:B,2,0)</f>
        <v>(2) 330 322</v>
      </c>
      <c r="L497">
        <f>VLOOKUP(J497,quide!A:G,7,0)</f>
        <v>2</v>
      </c>
      <c r="M497" t="b">
        <f t="shared" si="25"/>
        <v>0</v>
      </c>
      <c r="N497" s="108" t="b">
        <f t="shared" si="26"/>
        <v>0</v>
      </c>
    </row>
    <row r="498" spans="10:14" x14ac:dyDescent="0.25">
      <c r="J498">
        <f t="shared" si="24"/>
        <v>6041</v>
      </c>
      <c r="K498" t="str">
        <f>VLOOKUP(J498,quide!A:B,2,0)</f>
        <v>(2) 330 322</v>
      </c>
      <c r="L498">
        <f>VLOOKUP(J498,quide!A:G,7,0)</f>
        <v>2</v>
      </c>
      <c r="M498" t="b">
        <f t="shared" si="25"/>
        <v>0</v>
      </c>
      <c r="N498" s="108" t="b">
        <f t="shared" si="26"/>
        <v>0</v>
      </c>
    </row>
    <row r="499" spans="10:14" x14ac:dyDescent="0.25">
      <c r="J499">
        <f t="shared" si="24"/>
        <v>6041</v>
      </c>
      <c r="K499" t="str">
        <f>VLOOKUP(J499,quide!A:B,2,0)</f>
        <v>(2) 330 322</v>
      </c>
      <c r="L499">
        <f>VLOOKUP(J499,quide!A:G,7,0)</f>
        <v>2</v>
      </c>
      <c r="M499" t="b">
        <f t="shared" si="25"/>
        <v>0</v>
      </c>
      <c r="N499" s="108" t="b">
        <f t="shared" si="26"/>
        <v>0</v>
      </c>
    </row>
    <row r="500" spans="10:14" x14ac:dyDescent="0.25">
      <c r="J500">
        <f t="shared" si="24"/>
        <v>6041</v>
      </c>
      <c r="K500" t="str">
        <f>VLOOKUP(J500,quide!A:B,2,0)</f>
        <v>(2) 330 322</v>
      </c>
      <c r="L500">
        <f>VLOOKUP(J500,quide!A:G,7,0)</f>
        <v>2</v>
      </c>
      <c r="M500" t="b">
        <f t="shared" si="25"/>
        <v>0</v>
      </c>
      <c r="N500" s="108" t="b">
        <f t="shared" si="26"/>
        <v>0</v>
      </c>
    </row>
    <row r="501" spans="10:14" x14ac:dyDescent="0.25">
      <c r="J501">
        <f t="shared" si="24"/>
        <v>6041</v>
      </c>
      <c r="K501" t="str">
        <f>VLOOKUP(J501,quide!A:B,2,0)</f>
        <v>(2) 330 322</v>
      </c>
      <c r="L501">
        <f>VLOOKUP(J501,quide!A:G,7,0)</f>
        <v>2</v>
      </c>
      <c r="M501" t="b">
        <f t="shared" si="25"/>
        <v>0</v>
      </c>
      <c r="N501" s="108" t="b">
        <f t="shared" si="26"/>
        <v>0</v>
      </c>
    </row>
    <row r="502" spans="10:14" x14ac:dyDescent="0.25">
      <c r="J502">
        <f t="shared" si="24"/>
        <v>6041</v>
      </c>
      <c r="K502" t="str">
        <f>VLOOKUP(J502,quide!A:B,2,0)</f>
        <v>(2) 330 322</v>
      </c>
      <c r="L502">
        <f>VLOOKUP(J502,quide!A:G,7,0)</f>
        <v>2</v>
      </c>
      <c r="M502" t="b">
        <f t="shared" si="25"/>
        <v>0</v>
      </c>
      <c r="N502" s="108" t="b">
        <f t="shared" si="26"/>
        <v>0</v>
      </c>
    </row>
    <row r="503" spans="10:14" x14ac:dyDescent="0.25">
      <c r="J503">
        <f t="shared" si="24"/>
        <v>6041</v>
      </c>
      <c r="K503" t="str">
        <f>VLOOKUP(J503,quide!A:B,2,0)</f>
        <v>(2) 330 322</v>
      </c>
      <c r="L503">
        <f>VLOOKUP(J503,quide!A:G,7,0)</f>
        <v>2</v>
      </c>
      <c r="M503" t="b">
        <f t="shared" si="25"/>
        <v>0</v>
      </c>
      <c r="N503" s="108" t="b">
        <f t="shared" si="26"/>
        <v>0</v>
      </c>
    </row>
    <row r="504" spans="10:14" x14ac:dyDescent="0.25">
      <c r="J504">
        <f t="shared" si="24"/>
        <v>6041</v>
      </c>
      <c r="K504" t="str">
        <f>VLOOKUP(J504,quide!A:B,2,0)</f>
        <v>(2) 330 322</v>
      </c>
      <c r="L504">
        <f>VLOOKUP(J504,quide!A:G,7,0)</f>
        <v>2</v>
      </c>
      <c r="M504" t="b">
        <f t="shared" si="25"/>
        <v>0</v>
      </c>
      <c r="N504" s="108" t="b">
        <f t="shared" si="26"/>
        <v>0</v>
      </c>
    </row>
    <row r="505" spans="10:14" x14ac:dyDescent="0.25">
      <c r="J505">
        <f t="shared" si="24"/>
        <v>6041</v>
      </c>
      <c r="K505" t="str">
        <f>VLOOKUP(J505,quide!A:B,2,0)</f>
        <v>(2) 330 322</v>
      </c>
      <c r="L505">
        <f>VLOOKUP(J505,quide!A:G,7,0)</f>
        <v>2</v>
      </c>
      <c r="M505" t="b">
        <f t="shared" si="25"/>
        <v>0</v>
      </c>
      <c r="N505" s="108" t="b">
        <f t="shared" si="26"/>
        <v>0</v>
      </c>
    </row>
    <row r="506" spans="10:14" x14ac:dyDescent="0.25">
      <c r="J506">
        <f t="shared" si="24"/>
        <v>6041</v>
      </c>
      <c r="K506" t="str">
        <f>VLOOKUP(J506,quide!A:B,2,0)</f>
        <v>(2) 330 322</v>
      </c>
      <c r="L506">
        <f>VLOOKUP(J506,quide!A:G,7,0)</f>
        <v>2</v>
      </c>
      <c r="M506" t="b">
        <f t="shared" si="25"/>
        <v>0</v>
      </c>
      <c r="N506" s="108" t="b">
        <f t="shared" si="26"/>
        <v>0</v>
      </c>
    </row>
    <row r="507" spans="10:14" x14ac:dyDescent="0.25">
      <c r="J507">
        <f t="shared" si="24"/>
        <v>6041</v>
      </c>
      <c r="K507" t="str">
        <f>VLOOKUP(J507,quide!A:B,2,0)</f>
        <v>(2) 330 322</v>
      </c>
      <c r="L507">
        <f>VLOOKUP(J507,quide!A:G,7,0)</f>
        <v>2</v>
      </c>
      <c r="M507" t="b">
        <f t="shared" si="25"/>
        <v>0</v>
      </c>
      <c r="N507" s="108" t="b">
        <f t="shared" si="26"/>
        <v>0</v>
      </c>
    </row>
    <row r="508" spans="10:14" x14ac:dyDescent="0.25">
      <c r="J508">
        <f t="shared" ref="J508:J571" si="27">IF(ISBLANK(A508)=FALSE,A508,J507)</f>
        <v>6041</v>
      </c>
      <c r="K508" t="str">
        <f>VLOOKUP(J508,quide!A:B,2,0)</f>
        <v>(2) 330 322</v>
      </c>
      <c r="L508">
        <f>VLOOKUP(J508,quide!A:G,7,0)</f>
        <v>2</v>
      </c>
      <c r="M508" t="b">
        <f t="shared" ref="M508:M571" si="28">IF(ISBLANK(B508)=FALSE,$B$3,IF(ISBLANK(C508)=FALSE,$C$3,IF(ISBLANK(D508)=FALSE,$D$3,IF(ISBLANK(E508)=FALSE,$E$3))))</f>
        <v>0</v>
      </c>
      <c r="N508" s="108" t="b">
        <f t="shared" ref="N508:N571" si="29">IF(ISBLANK(B508)=FALSE,B508,IF(ISBLANK(C508)=FALSE,C508,IF(ISBLANK(D508)=FALSE,D508,IF(ISBLANK(E508)=FALSE,E508))))</f>
        <v>0</v>
      </c>
    </row>
    <row r="509" spans="10:14" x14ac:dyDescent="0.25">
      <c r="J509">
        <f t="shared" si="27"/>
        <v>6041</v>
      </c>
      <c r="K509" t="str">
        <f>VLOOKUP(J509,quide!A:B,2,0)</f>
        <v>(2) 330 322</v>
      </c>
      <c r="L509">
        <f>VLOOKUP(J509,quide!A:G,7,0)</f>
        <v>2</v>
      </c>
      <c r="M509" t="b">
        <f t="shared" si="28"/>
        <v>0</v>
      </c>
      <c r="N509" s="108" t="b">
        <f t="shared" si="29"/>
        <v>0</v>
      </c>
    </row>
    <row r="510" spans="10:14" x14ac:dyDescent="0.25">
      <c r="J510">
        <f t="shared" si="27"/>
        <v>6041</v>
      </c>
      <c r="K510" t="str">
        <f>VLOOKUP(J510,quide!A:B,2,0)</f>
        <v>(2) 330 322</v>
      </c>
      <c r="L510">
        <f>VLOOKUP(J510,quide!A:G,7,0)</f>
        <v>2</v>
      </c>
      <c r="M510" t="b">
        <f t="shared" si="28"/>
        <v>0</v>
      </c>
      <c r="N510" s="108" t="b">
        <f t="shared" si="29"/>
        <v>0</v>
      </c>
    </row>
    <row r="511" spans="10:14" x14ac:dyDescent="0.25">
      <c r="J511">
        <f t="shared" si="27"/>
        <v>6041</v>
      </c>
      <c r="K511" t="str">
        <f>VLOOKUP(J511,quide!A:B,2,0)</f>
        <v>(2) 330 322</v>
      </c>
      <c r="L511">
        <f>VLOOKUP(J511,quide!A:G,7,0)</f>
        <v>2</v>
      </c>
      <c r="M511" t="b">
        <f t="shared" si="28"/>
        <v>0</v>
      </c>
      <c r="N511" s="108" t="b">
        <f t="shared" si="29"/>
        <v>0</v>
      </c>
    </row>
    <row r="512" spans="10:14" x14ac:dyDescent="0.25">
      <c r="J512">
        <f t="shared" si="27"/>
        <v>6041</v>
      </c>
      <c r="K512" t="str">
        <f>VLOOKUP(J512,quide!A:B,2,0)</f>
        <v>(2) 330 322</v>
      </c>
      <c r="L512">
        <f>VLOOKUP(J512,quide!A:G,7,0)</f>
        <v>2</v>
      </c>
      <c r="M512" t="b">
        <f t="shared" si="28"/>
        <v>0</v>
      </c>
      <c r="N512" s="108" t="b">
        <f t="shared" si="29"/>
        <v>0</v>
      </c>
    </row>
    <row r="513" spans="10:14" x14ac:dyDescent="0.25">
      <c r="J513">
        <f t="shared" si="27"/>
        <v>6041</v>
      </c>
      <c r="K513" t="str">
        <f>VLOOKUP(J513,quide!A:B,2,0)</f>
        <v>(2) 330 322</v>
      </c>
      <c r="L513">
        <f>VLOOKUP(J513,quide!A:G,7,0)</f>
        <v>2</v>
      </c>
      <c r="M513" t="b">
        <f t="shared" si="28"/>
        <v>0</v>
      </c>
      <c r="N513" s="108" t="b">
        <f t="shared" si="29"/>
        <v>0</v>
      </c>
    </row>
    <row r="514" spans="10:14" x14ac:dyDescent="0.25">
      <c r="J514">
        <f t="shared" si="27"/>
        <v>6041</v>
      </c>
      <c r="K514" t="str">
        <f>VLOOKUP(J514,quide!A:B,2,0)</f>
        <v>(2) 330 322</v>
      </c>
      <c r="L514">
        <f>VLOOKUP(J514,quide!A:G,7,0)</f>
        <v>2</v>
      </c>
      <c r="M514" t="b">
        <f t="shared" si="28"/>
        <v>0</v>
      </c>
      <c r="N514" s="108" t="b">
        <f t="shared" si="29"/>
        <v>0</v>
      </c>
    </row>
    <row r="515" spans="10:14" x14ac:dyDescent="0.25">
      <c r="J515">
        <f t="shared" si="27"/>
        <v>6041</v>
      </c>
      <c r="K515" t="str">
        <f>VLOOKUP(J515,quide!A:B,2,0)</f>
        <v>(2) 330 322</v>
      </c>
      <c r="L515">
        <f>VLOOKUP(J515,quide!A:G,7,0)</f>
        <v>2</v>
      </c>
      <c r="M515" t="b">
        <f t="shared" si="28"/>
        <v>0</v>
      </c>
      <c r="N515" s="108" t="b">
        <f t="shared" si="29"/>
        <v>0</v>
      </c>
    </row>
    <row r="516" spans="10:14" x14ac:dyDescent="0.25">
      <c r="J516">
        <f t="shared" si="27"/>
        <v>6041</v>
      </c>
      <c r="K516" t="str">
        <f>VLOOKUP(J516,quide!A:B,2,0)</f>
        <v>(2) 330 322</v>
      </c>
      <c r="L516">
        <f>VLOOKUP(J516,quide!A:G,7,0)</f>
        <v>2</v>
      </c>
      <c r="M516" t="b">
        <f t="shared" si="28"/>
        <v>0</v>
      </c>
      <c r="N516" s="108" t="b">
        <f t="shared" si="29"/>
        <v>0</v>
      </c>
    </row>
    <row r="517" spans="10:14" x14ac:dyDescent="0.25">
      <c r="J517">
        <f t="shared" si="27"/>
        <v>6041</v>
      </c>
      <c r="K517" t="str">
        <f>VLOOKUP(J517,quide!A:B,2,0)</f>
        <v>(2) 330 322</v>
      </c>
      <c r="L517">
        <f>VLOOKUP(J517,quide!A:G,7,0)</f>
        <v>2</v>
      </c>
      <c r="M517" t="b">
        <f t="shared" si="28"/>
        <v>0</v>
      </c>
      <c r="N517" s="108" t="b">
        <f t="shared" si="29"/>
        <v>0</v>
      </c>
    </row>
    <row r="518" spans="10:14" x14ac:dyDescent="0.25">
      <c r="J518">
        <f t="shared" si="27"/>
        <v>6041</v>
      </c>
      <c r="K518" t="str">
        <f>VLOOKUP(J518,quide!A:B,2,0)</f>
        <v>(2) 330 322</v>
      </c>
      <c r="L518">
        <f>VLOOKUP(J518,quide!A:G,7,0)</f>
        <v>2</v>
      </c>
      <c r="M518" t="b">
        <f t="shared" si="28"/>
        <v>0</v>
      </c>
      <c r="N518" s="108" t="b">
        <f t="shared" si="29"/>
        <v>0</v>
      </c>
    </row>
    <row r="519" spans="10:14" x14ac:dyDescent="0.25">
      <c r="J519">
        <f t="shared" si="27"/>
        <v>6041</v>
      </c>
      <c r="K519" t="str">
        <f>VLOOKUP(J519,quide!A:B,2,0)</f>
        <v>(2) 330 322</v>
      </c>
      <c r="L519">
        <f>VLOOKUP(J519,quide!A:G,7,0)</f>
        <v>2</v>
      </c>
      <c r="M519" t="b">
        <f t="shared" si="28"/>
        <v>0</v>
      </c>
      <c r="N519" s="108" t="b">
        <f t="shared" si="29"/>
        <v>0</v>
      </c>
    </row>
    <row r="520" spans="10:14" x14ac:dyDescent="0.25">
      <c r="J520">
        <f t="shared" si="27"/>
        <v>6041</v>
      </c>
      <c r="K520" t="str">
        <f>VLOOKUP(J520,quide!A:B,2,0)</f>
        <v>(2) 330 322</v>
      </c>
      <c r="L520">
        <f>VLOOKUP(J520,quide!A:G,7,0)</f>
        <v>2</v>
      </c>
      <c r="M520" t="b">
        <f t="shared" si="28"/>
        <v>0</v>
      </c>
      <c r="N520" s="108" t="b">
        <f t="shared" si="29"/>
        <v>0</v>
      </c>
    </row>
    <row r="521" spans="10:14" x14ac:dyDescent="0.25">
      <c r="J521">
        <f t="shared" si="27"/>
        <v>6041</v>
      </c>
      <c r="K521" t="str">
        <f>VLOOKUP(J521,quide!A:B,2,0)</f>
        <v>(2) 330 322</v>
      </c>
      <c r="L521">
        <f>VLOOKUP(J521,quide!A:G,7,0)</f>
        <v>2</v>
      </c>
      <c r="M521" t="b">
        <f t="shared" si="28"/>
        <v>0</v>
      </c>
      <c r="N521" s="108" t="b">
        <f t="shared" si="29"/>
        <v>0</v>
      </c>
    </row>
    <row r="522" spans="10:14" x14ac:dyDescent="0.25">
      <c r="J522">
        <f t="shared" si="27"/>
        <v>6041</v>
      </c>
      <c r="K522" t="str">
        <f>VLOOKUP(J522,quide!A:B,2,0)</f>
        <v>(2) 330 322</v>
      </c>
      <c r="L522">
        <f>VLOOKUP(J522,quide!A:G,7,0)</f>
        <v>2</v>
      </c>
      <c r="M522" t="b">
        <f t="shared" si="28"/>
        <v>0</v>
      </c>
      <c r="N522" s="108" t="b">
        <f t="shared" si="29"/>
        <v>0</v>
      </c>
    </row>
    <row r="523" spans="10:14" x14ac:dyDescent="0.25">
      <c r="J523">
        <f t="shared" si="27"/>
        <v>6041</v>
      </c>
      <c r="K523" t="str">
        <f>VLOOKUP(J523,quide!A:B,2,0)</f>
        <v>(2) 330 322</v>
      </c>
      <c r="L523">
        <f>VLOOKUP(J523,quide!A:G,7,0)</f>
        <v>2</v>
      </c>
      <c r="M523" t="b">
        <f t="shared" si="28"/>
        <v>0</v>
      </c>
      <c r="N523" s="108" t="b">
        <f t="shared" si="29"/>
        <v>0</v>
      </c>
    </row>
    <row r="524" spans="10:14" x14ac:dyDescent="0.25">
      <c r="J524">
        <f t="shared" si="27"/>
        <v>6041</v>
      </c>
      <c r="K524" t="str">
        <f>VLOOKUP(J524,quide!A:B,2,0)</f>
        <v>(2) 330 322</v>
      </c>
      <c r="L524">
        <f>VLOOKUP(J524,quide!A:G,7,0)</f>
        <v>2</v>
      </c>
      <c r="M524" t="b">
        <f t="shared" si="28"/>
        <v>0</v>
      </c>
      <c r="N524" s="108" t="b">
        <f t="shared" si="29"/>
        <v>0</v>
      </c>
    </row>
    <row r="525" spans="10:14" x14ac:dyDescent="0.25">
      <c r="J525">
        <f t="shared" si="27"/>
        <v>6041</v>
      </c>
      <c r="K525" t="str">
        <f>VLOOKUP(J525,quide!A:B,2,0)</f>
        <v>(2) 330 322</v>
      </c>
      <c r="L525">
        <f>VLOOKUP(J525,quide!A:G,7,0)</f>
        <v>2</v>
      </c>
      <c r="M525" t="b">
        <f t="shared" si="28"/>
        <v>0</v>
      </c>
      <c r="N525" s="108" t="b">
        <f t="shared" si="29"/>
        <v>0</v>
      </c>
    </row>
    <row r="526" spans="10:14" x14ac:dyDescent="0.25">
      <c r="J526">
        <f t="shared" si="27"/>
        <v>6041</v>
      </c>
      <c r="K526" t="str">
        <f>VLOOKUP(J526,quide!A:B,2,0)</f>
        <v>(2) 330 322</v>
      </c>
      <c r="L526">
        <f>VLOOKUP(J526,quide!A:G,7,0)</f>
        <v>2</v>
      </c>
      <c r="M526" t="b">
        <f t="shared" si="28"/>
        <v>0</v>
      </c>
      <c r="N526" s="108" t="b">
        <f t="shared" si="29"/>
        <v>0</v>
      </c>
    </row>
    <row r="527" spans="10:14" x14ac:dyDescent="0.25">
      <c r="J527">
        <f t="shared" si="27"/>
        <v>6041</v>
      </c>
      <c r="K527" t="str">
        <f>VLOOKUP(J527,quide!A:B,2,0)</f>
        <v>(2) 330 322</v>
      </c>
      <c r="L527">
        <f>VLOOKUP(J527,quide!A:G,7,0)</f>
        <v>2</v>
      </c>
      <c r="M527" t="b">
        <f t="shared" si="28"/>
        <v>0</v>
      </c>
      <c r="N527" s="108" t="b">
        <f t="shared" si="29"/>
        <v>0</v>
      </c>
    </row>
    <row r="528" spans="10:14" x14ac:dyDescent="0.25">
      <c r="J528">
        <f t="shared" si="27"/>
        <v>6041</v>
      </c>
      <c r="K528" t="str">
        <f>VLOOKUP(J528,quide!A:B,2,0)</f>
        <v>(2) 330 322</v>
      </c>
      <c r="L528">
        <f>VLOOKUP(J528,quide!A:G,7,0)</f>
        <v>2</v>
      </c>
      <c r="M528" t="b">
        <f t="shared" si="28"/>
        <v>0</v>
      </c>
      <c r="N528" s="108" t="b">
        <f t="shared" si="29"/>
        <v>0</v>
      </c>
    </row>
    <row r="529" spans="10:14" x14ac:dyDescent="0.25">
      <c r="J529">
        <f t="shared" si="27"/>
        <v>6041</v>
      </c>
      <c r="K529" t="str">
        <f>VLOOKUP(J529,quide!A:B,2,0)</f>
        <v>(2) 330 322</v>
      </c>
      <c r="L529">
        <f>VLOOKUP(J529,quide!A:G,7,0)</f>
        <v>2</v>
      </c>
      <c r="M529" t="b">
        <f t="shared" si="28"/>
        <v>0</v>
      </c>
      <c r="N529" s="108" t="b">
        <f t="shared" si="29"/>
        <v>0</v>
      </c>
    </row>
    <row r="530" spans="10:14" x14ac:dyDescent="0.25">
      <c r="J530">
        <f t="shared" si="27"/>
        <v>6041</v>
      </c>
      <c r="K530" t="str">
        <f>VLOOKUP(J530,quide!A:B,2,0)</f>
        <v>(2) 330 322</v>
      </c>
      <c r="L530">
        <f>VLOOKUP(J530,quide!A:G,7,0)</f>
        <v>2</v>
      </c>
      <c r="M530" t="b">
        <f t="shared" si="28"/>
        <v>0</v>
      </c>
      <c r="N530" s="108" t="b">
        <f t="shared" si="29"/>
        <v>0</v>
      </c>
    </row>
    <row r="531" spans="10:14" x14ac:dyDescent="0.25">
      <c r="J531">
        <f t="shared" si="27"/>
        <v>6041</v>
      </c>
      <c r="K531" t="str">
        <f>VLOOKUP(J531,quide!A:B,2,0)</f>
        <v>(2) 330 322</v>
      </c>
      <c r="L531">
        <f>VLOOKUP(J531,quide!A:G,7,0)</f>
        <v>2</v>
      </c>
      <c r="M531" t="b">
        <f t="shared" si="28"/>
        <v>0</v>
      </c>
      <c r="N531" s="108" t="b">
        <f t="shared" si="29"/>
        <v>0</v>
      </c>
    </row>
    <row r="532" spans="10:14" x14ac:dyDescent="0.25">
      <c r="J532">
        <f t="shared" si="27"/>
        <v>6041</v>
      </c>
      <c r="K532" t="str">
        <f>VLOOKUP(J532,quide!A:B,2,0)</f>
        <v>(2) 330 322</v>
      </c>
      <c r="L532">
        <f>VLOOKUP(J532,quide!A:G,7,0)</f>
        <v>2</v>
      </c>
      <c r="M532" t="b">
        <f t="shared" si="28"/>
        <v>0</v>
      </c>
      <c r="N532" s="108" t="b">
        <f t="shared" si="29"/>
        <v>0</v>
      </c>
    </row>
    <row r="533" spans="10:14" x14ac:dyDescent="0.25">
      <c r="J533">
        <f t="shared" si="27"/>
        <v>6041</v>
      </c>
      <c r="K533" t="str">
        <f>VLOOKUP(J533,quide!A:B,2,0)</f>
        <v>(2) 330 322</v>
      </c>
      <c r="L533">
        <f>VLOOKUP(J533,quide!A:G,7,0)</f>
        <v>2</v>
      </c>
      <c r="M533" t="b">
        <f t="shared" si="28"/>
        <v>0</v>
      </c>
      <c r="N533" s="108" t="b">
        <f t="shared" si="29"/>
        <v>0</v>
      </c>
    </row>
    <row r="534" spans="10:14" x14ac:dyDescent="0.25">
      <c r="J534">
        <f t="shared" si="27"/>
        <v>6041</v>
      </c>
      <c r="K534" t="str">
        <f>VLOOKUP(J534,quide!A:B,2,0)</f>
        <v>(2) 330 322</v>
      </c>
      <c r="L534">
        <f>VLOOKUP(J534,quide!A:G,7,0)</f>
        <v>2</v>
      </c>
      <c r="M534" t="b">
        <f t="shared" si="28"/>
        <v>0</v>
      </c>
      <c r="N534" s="108" t="b">
        <f t="shared" si="29"/>
        <v>0</v>
      </c>
    </row>
    <row r="535" spans="10:14" x14ac:dyDescent="0.25">
      <c r="J535">
        <f t="shared" si="27"/>
        <v>6041</v>
      </c>
      <c r="K535" t="str">
        <f>VLOOKUP(J535,quide!A:B,2,0)</f>
        <v>(2) 330 322</v>
      </c>
      <c r="L535">
        <f>VLOOKUP(J535,quide!A:G,7,0)</f>
        <v>2</v>
      </c>
      <c r="M535" t="b">
        <f t="shared" si="28"/>
        <v>0</v>
      </c>
      <c r="N535" s="108" t="b">
        <f t="shared" si="29"/>
        <v>0</v>
      </c>
    </row>
    <row r="536" spans="10:14" x14ac:dyDescent="0.25">
      <c r="J536">
        <f t="shared" si="27"/>
        <v>6041</v>
      </c>
      <c r="K536" t="str">
        <f>VLOOKUP(J536,quide!A:B,2,0)</f>
        <v>(2) 330 322</v>
      </c>
      <c r="L536">
        <f>VLOOKUP(J536,quide!A:G,7,0)</f>
        <v>2</v>
      </c>
      <c r="M536" t="b">
        <f t="shared" si="28"/>
        <v>0</v>
      </c>
      <c r="N536" s="108" t="b">
        <f t="shared" si="29"/>
        <v>0</v>
      </c>
    </row>
    <row r="537" spans="10:14" x14ac:dyDescent="0.25">
      <c r="J537">
        <f t="shared" si="27"/>
        <v>6041</v>
      </c>
      <c r="K537" t="str">
        <f>VLOOKUP(J537,quide!A:B,2,0)</f>
        <v>(2) 330 322</v>
      </c>
      <c r="L537">
        <f>VLOOKUP(J537,quide!A:G,7,0)</f>
        <v>2</v>
      </c>
      <c r="M537" t="b">
        <f t="shared" si="28"/>
        <v>0</v>
      </c>
      <c r="N537" s="108" t="b">
        <f t="shared" si="29"/>
        <v>0</v>
      </c>
    </row>
    <row r="538" spans="10:14" x14ac:dyDescent="0.25">
      <c r="J538">
        <f t="shared" si="27"/>
        <v>6041</v>
      </c>
      <c r="K538" t="str">
        <f>VLOOKUP(J538,quide!A:B,2,0)</f>
        <v>(2) 330 322</v>
      </c>
      <c r="L538">
        <f>VLOOKUP(J538,quide!A:G,7,0)</f>
        <v>2</v>
      </c>
      <c r="M538" t="b">
        <f t="shared" si="28"/>
        <v>0</v>
      </c>
      <c r="N538" s="108" t="b">
        <f t="shared" si="29"/>
        <v>0</v>
      </c>
    </row>
    <row r="539" spans="10:14" x14ac:dyDescent="0.25">
      <c r="J539">
        <f t="shared" si="27"/>
        <v>6041</v>
      </c>
      <c r="K539" t="str">
        <f>VLOOKUP(J539,quide!A:B,2,0)</f>
        <v>(2) 330 322</v>
      </c>
      <c r="L539">
        <f>VLOOKUP(J539,quide!A:G,7,0)</f>
        <v>2</v>
      </c>
      <c r="M539" t="b">
        <f t="shared" si="28"/>
        <v>0</v>
      </c>
      <c r="N539" s="108" t="b">
        <f t="shared" si="29"/>
        <v>0</v>
      </c>
    </row>
    <row r="540" spans="10:14" x14ac:dyDescent="0.25">
      <c r="J540">
        <f t="shared" si="27"/>
        <v>6041</v>
      </c>
      <c r="K540" t="str">
        <f>VLOOKUP(J540,quide!A:B,2,0)</f>
        <v>(2) 330 322</v>
      </c>
      <c r="L540">
        <f>VLOOKUP(J540,quide!A:G,7,0)</f>
        <v>2</v>
      </c>
      <c r="M540" t="b">
        <f t="shared" si="28"/>
        <v>0</v>
      </c>
      <c r="N540" s="108" t="b">
        <f t="shared" si="29"/>
        <v>0</v>
      </c>
    </row>
    <row r="541" spans="10:14" x14ac:dyDescent="0.25">
      <c r="J541">
        <f t="shared" si="27"/>
        <v>6041</v>
      </c>
      <c r="K541" t="str">
        <f>VLOOKUP(J541,quide!A:B,2,0)</f>
        <v>(2) 330 322</v>
      </c>
      <c r="L541">
        <f>VLOOKUP(J541,quide!A:G,7,0)</f>
        <v>2</v>
      </c>
      <c r="M541" t="b">
        <f t="shared" si="28"/>
        <v>0</v>
      </c>
      <c r="N541" s="108" t="b">
        <f t="shared" si="29"/>
        <v>0</v>
      </c>
    </row>
    <row r="542" spans="10:14" x14ac:dyDescent="0.25">
      <c r="J542">
        <f t="shared" si="27"/>
        <v>6041</v>
      </c>
      <c r="K542" t="str">
        <f>VLOOKUP(J542,quide!A:B,2,0)</f>
        <v>(2) 330 322</v>
      </c>
      <c r="L542">
        <f>VLOOKUP(J542,quide!A:G,7,0)</f>
        <v>2</v>
      </c>
      <c r="M542" t="b">
        <f t="shared" si="28"/>
        <v>0</v>
      </c>
      <c r="N542" s="108" t="b">
        <f t="shared" si="29"/>
        <v>0</v>
      </c>
    </row>
    <row r="543" spans="10:14" x14ac:dyDescent="0.25">
      <c r="J543">
        <f t="shared" si="27"/>
        <v>6041</v>
      </c>
      <c r="K543" t="str">
        <f>VLOOKUP(J543,quide!A:B,2,0)</f>
        <v>(2) 330 322</v>
      </c>
      <c r="L543">
        <f>VLOOKUP(J543,quide!A:G,7,0)</f>
        <v>2</v>
      </c>
      <c r="M543" t="b">
        <f t="shared" si="28"/>
        <v>0</v>
      </c>
      <c r="N543" s="108" t="b">
        <f t="shared" si="29"/>
        <v>0</v>
      </c>
    </row>
    <row r="544" spans="10:14" x14ac:dyDescent="0.25">
      <c r="J544">
        <f t="shared" si="27"/>
        <v>6041</v>
      </c>
      <c r="K544" t="str">
        <f>VLOOKUP(J544,quide!A:B,2,0)</f>
        <v>(2) 330 322</v>
      </c>
      <c r="L544">
        <f>VLOOKUP(J544,quide!A:G,7,0)</f>
        <v>2</v>
      </c>
      <c r="M544" t="b">
        <f t="shared" si="28"/>
        <v>0</v>
      </c>
      <c r="N544" s="108" t="b">
        <f t="shared" si="29"/>
        <v>0</v>
      </c>
    </row>
    <row r="545" spans="10:14" x14ac:dyDescent="0.25">
      <c r="J545">
        <f t="shared" si="27"/>
        <v>6041</v>
      </c>
      <c r="K545" t="str">
        <f>VLOOKUP(J545,quide!A:B,2,0)</f>
        <v>(2) 330 322</v>
      </c>
      <c r="L545">
        <f>VLOOKUP(J545,quide!A:G,7,0)</f>
        <v>2</v>
      </c>
      <c r="M545" t="b">
        <f t="shared" si="28"/>
        <v>0</v>
      </c>
      <c r="N545" s="108" t="b">
        <f t="shared" si="29"/>
        <v>0</v>
      </c>
    </row>
    <row r="546" spans="10:14" x14ac:dyDescent="0.25">
      <c r="J546">
        <f t="shared" si="27"/>
        <v>6041</v>
      </c>
      <c r="K546" t="str">
        <f>VLOOKUP(J546,quide!A:B,2,0)</f>
        <v>(2) 330 322</v>
      </c>
      <c r="L546">
        <f>VLOOKUP(J546,quide!A:G,7,0)</f>
        <v>2</v>
      </c>
      <c r="M546" t="b">
        <f t="shared" si="28"/>
        <v>0</v>
      </c>
      <c r="N546" s="108" t="b">
        <f t="shared" si="29"/>
        <v>0</v>
      </c>
    </row>
    <row r="547" spans="10:14" x14ac:dyDescent="0.25">
      <c r="J547">
        <f t="shared" si="27"/>
        <v>6041</v>
      </c>
      <c r="K547" t="str">
        <f>VLOOKUP(J547,quide!A:B,2,0)</f>
        <v>(2) 330 322</v>
      </c>
      <c r="L547">
        <f>VLOOKUP(J547,quide!A:G,7,0)</f>
        <v>2</v>
      </c>
      <c r="M547" t="b">
        <f t="shared" si="28"/>
        <v>0</v>
      </c>
      <c r="N547" s="108" t="b">
        <f t="shared" si="29"/>
        <v>0</v>
      </c>
    </row>
    <row r="548" spans="10:14" x14ac:dyDescent="0.25">
      <c r="J548">
        <f t="shared" si="27"/>
        <v>6041</v>
      </c>
      <c r="K548" t="str">
        <f>VLOOKUP(J548,quide!A:B,2,0)</f>
        <v>(2) 330 322</v>
      </c>
      <c r="L548">
        <f>VLOOKUP(J548,quide!A:G,7,0)</f>
        <v>2</v>
      </c>
      <c r="M548" t="b">
        <f t="shared" si="28"/>
        <v>0</v>
      </c>
      <c r="N548" s="108" t="b">
        <f t="shared" si="29"/>
        <v>0</v>
      </c>
    </row>
    <row r="549" spans="10:14" x14ac:dyDescent="0.25">
      <c r="J549">
        <f t="shared" si="27"/>
        <v>6041</v>
      </c>
      <c r="K549" t="str">
        <f>VLOOKUP(J549,quide!A:B,2,0)</f>
        <v>(2) 330 322</v>
      </c>
      <c r="L549">
        <f>VLOOKUP(J549,quide!A:G,7,0)</f>
        <v>2</v>
      </c>
      <c r="M549" t="b">
        <f t="shared" si="28"/>
        <v>0</v>
      </c>
      <c r="N549" s="108" t="b">
        <f t="shared" si="29"/>
        <v>0</v>
      </c>
    </row>
    <row r="550" spans="10:14" x14ac:dyDescent="0.25">
      <c r="J550">
        <f t="shared" si="27"/>
        <v>6041</v>
      </c>
      <c r="K550" t="str">
        <f>VLOOKUP(J550,quide!A:B,2,0)</f>
        <v>(2) 330 322</v>
      </c>
      <c r="L550">
        <f>VLOOKUP(J550,quide!A:G,7,0)</f>
        <v>2</v>
      </c>
      <c r="M550" t="b">
        <f t="shared" si="28"/>
        <v>0</v>
      </c>
      <c r="N550" s="108" t="b">
        <f t="shared" si="29"/>
        <v>0</v>
      </c>
    </row>
    <row r="551" spans="10:14" x14ac:dyDescent="0.25">
      <c r="J551">
        <f t="shared" si="27"/>
        <v>6041</v>
      </c>
      <c r="K551" t="str">
        <f>VLOOKUP(J551,quide!A:B,2,0)</f>
        <v>(2) 330 322</v>
      </c>
      <c r="L551">
        <f>VLOOKUP(J551,quide!A:G,7,0)</f>
        <v>2</v>
      </c>
      <c r="M551" t="b">
        <f t="shared" si="28"/>
        <v>0</v>
      </c>
      <c r="N551" s="108" t="b">
        <f t="shared" si="29"/>
        <v>0</v>
      </c>
    </row>
    <row r="552" spans="10:14" x14ac:dyDescent="0.25">
      <c r="J552">
        <f t="shared" si="27"/>
        <v>6041</v>
      </c>
      <c r="K552" t="str">
        <f>VLOOKUP(J552,quide!A:B,2,0)</f>
        <v>(2) 330 322</v>
      </c>
      <c r="L552">
        <f>VLOOKUP(J552,quide!A:G,7,0)</f>
        <v>2</v>
      </c>
      <c r="M552" t="b">
        <f t="shared" si="28"/>
        <v>0</v>
      </c>
      <c r="N552" s="108" t="b">
        <f t="shared" si="29"/>
        <v>0</v>
      </c>
    </row>
    <row r="553" spans="10:14" x14ac:dyDescent="0.25">
      <c r="J553">
        <f t="shared" si="27"/>
        <v>6041</v>
      </c>
      <c r="K553" t="str">
        <f>VLOOKUP(J553,quide!A:B,2,0)</f>
        <v>(2) 330 322</v>
      </c>
      <c r="L553">
        <f>VLOOKUP(J553,quide!A:G,7,0)</f>
        <v>2</v>
      </c>
      <c r="M553" t="b">
        <f t="shared" si="28"/>
        <v>0</v>
      </c>
      <c r="N553" s="108" t="b">
        <f t="shared" si="29"/>
        <v>0</v>
      </c>
    </row>
    <row r="554" spans="10:14" x14ac:dyDescent="0.25">
      <c r="J554">
        <f t="shared" si="27"/>
        <v>6041</v>
      </c>
      <c r="K554" t="str">
        <f>VLOOKUP(J554,quide!A:B,2,0)</f>
        <v>(2) 330 322</v>
      </c>
      <c r="L554">
        <f>VLOOKUP(J554,quide!A:G,7,0)</f>
        <v>2</v>
      </c>
      <c r="M554" t="b">
        <f t="shared" si="28"/>
        <v>0</v>
      </c>
      <c r="N554" s="108" t="b">
        <f t="shared" si="29"/>
        <v>0</v>
      </c>
    </row>
    <row r="555" spans="10:14" x14ac:dyDescent="0.25">
      <c r="J555">
        <f t="shared" si="27"/>
        <v>6041</v>
      </c>
      <c r="K555" t="str">
        <f>VLOOKUP(J555,quide!A:B,2,0)</f>
        <v>(2) 330 322</v>
      </c>
      <c r="L555">
        <f>VLOOKUP(J555,quide!A:G,7,0)</f>
        <v>2</v>
      </c>
      <c r="M555" t="b">
        <f t="shared" si="28"/>
        <v>0</v>
      </c>
      <c r="N555" s="108" t="b">
        <f t="shared" si="29"/>
        <v>0</v>
      </c>
    </row>
    <row r="556" spans="10:14" x14ac:dyDescent="0.25">
      <c r="J556">
        <f t="shared" si="27"/>
        <v>6041</v>
      </c>
      <c r="K556" t="str">
        <f>VLOOKUP(J556,quide!A:B,2,0)</f>
        <v>(2) 330 322</v>
      </c>
      <c r="L556">
        <f>VLOOKUP(J556,quide!A:G,7,0)</f>
        <v>2</v>
      </c>
      <c r="M556" t="b">
        <f t="shared" si="28"/>
        <v>0</v>
      </c>
      <c r="N556" s="108" t="b">
        <f t="shared" si="29"/>
        <v>0</v>
      </c>
    </row>
    <row r="557" spans="10:14" x14ac:dyDescent="0.25">
      <c r="J557">
        <f t="shared" si="27"/>
        <v>6041</v>
      </c>
      <c r="K557" t="str">
        <f>VLOOKUP(J557,quide!A:B,2,0)</f>
        <v>(2) 330 322</v>
      </c>
      <c r="L557">
        <f>VLOOKUP(J557,quide!A:G,7,0)</f>
        <v>2</v>
      </c>
      <c r="M557" t="b">
        <f t="shared" si="28"/>
        <v>0</v>
      </c>
      <c r="N557" s="108" t="b">
        <f t="shared" si="29"/>
        <v>0</v>
      </c>
    </row>
    <row r="558" spans="10:14" x14ac:dyDescent="0.25">
      <c r="J558">
        <f t="shared" si="27"/>
        <v>6041</v>
      </c>
      <c r="K558" t="str">
        <f>VLOOKUP(J558,quide!A:B,2,0)</f>
        <v>(2) 330 322</v>
      </c>
      <c r="L558">
        <f>VLOOKUP(J558,quide!A:G,7,0)</f>
        <v>2</v>
      </c>
      <c r="M558" t="b">
        <f t="shared" si="28"/>
        <v>0</v>
      </c>
      <c r="N558" s="108" t="b">
        <f t="shared" si="29"/>
        <v>0</v>
      </c>
    </row>
    <row r="559" spans="10:14" x14ac:dyDescent="0.25">
      <c r="J559">
        <f t="shared" si="27"/>
        <v>6041</v>
      </c>
      <c r="K559" t="str">
        <f>VLOOKUP(J559,quide!A:B,2,0)</f>
        <v>(2) 330 322</v>
      </c>
      <c r="L559">
        <f>VLOOKUP(J559,quide!A:G,7,0)</f>
        <v>2</v>
      </c>
      <c r="M559" t="b">
        <f t="shared" si="28"/>
        <v>0</v>
      </c>
      <c r="N559" s="108" t="b">
        <f t="shared" si="29"/>
        <v>0</v>
      </c>
    </row>
    <row r="560" spans="10:14" x14ac:dyDescent="0.25">
      <c r="J560">
        <f t="shared" si="27"/>
        <v>6041</v>
      </c>
      <c r="K560" t="str">
        <f>VLOOKUP(J560,quide!A:B,2,0)</f>
        <v>(2) 330 322</v>
      </c>
      <c r="L560">
        <f>VLOOKUP(J560,quide!A:G,7,0)</f>
        <v>2</v>
      </c>
      <c r="M560" t="b">
        <f t="shared" si="28"/>
        <v>0</v>
      </c>
      <c r="N560" s="108" t="b">
        <f t="shared" si="29"/>
        <v>0</v>
      </c>
    </row>
    <row r="561" spans="10:14" x14ac:dyDescent="0.25">
      <c r="J561">
        <f t="shared" si="27"/>
        <v>6041</v>
      </c>
      <c r="K561" t="str">
        <f>VLOOKUP(J561,quide!A:B,2,0)</f>
        <v>(2) 330 322</v>
      </c>
      <c r="L561">
        <f>VLOOKUP(J561,quide!A:G,7,0)</f>
        <v>2</v>
      </c>
      <c r="M561" t="b">
        <f t="shared" si="28"/>
        <v>0</v>
      </c>
      <c r="N561" s="108" t="b">
        <f t="shared" si="29"/>
        <v>0</v>
      </c>
    </row>
    <row r="562" spans="10:14" x14ac:dyDescent="0.25">
      <c r="J562">
        <f t="shared" si="27"/>
        <v>6041</v>
      </c>
      <c r="K562" t="str">
        <f>VLOOKUP(J562,quide!A:B,2,0)</f>
        <v>(2) 330 322</v>
      </c>
      <c r="L562">
        <f>VLOOKUP(J562,quide!A:G,7,0)</f>
        <v>2</v>
      </c>
      <c r="M562" t="b">
        <f t="shared" si="28"/>
        <v>0</v>
      </c>
      <c r="N562" s="108" t="b">
        <f t="shared" si="29"/>
        <v>0</v>
      </c>
    </row>
    <row r="563" spans="10:14" x14ac:dyDescent="0.25">
      <c r="J563">
        <f t="shared" si="27"/>
        <v>6041</v>
      </c>
      <c r="K563" t="str">
        <f>VLOOKUP(J563,quide!A:B,2,0)</f>
        <v>(2) 330 322</v>
      </c>
      <c r="L563">
        <f>VLOOKUP(J563,quide!A:G,7,0)</f>
        <v>2</v>
      </c>
      <c r="M563" t="b">
        <f t="shared" si="28"/>
        <v>0</v>
      </c>
      <c r="N563" s="108" t="b">
        <f t="shared" si="29"/>
        <v>0</v>
      </c>
    </row>
    <row r="564" spans="10:14" x14ac:dyDescent="0.25">
      <c r="J564">
        <f t="shared" si="27"/>
        <v>6041</v>
      </c>
      <c r="K564" t="str">
        <f>VLOOKUP(J564,quide!A:B,2,0)</f>
        <v>(2) 330 322</v>
      </c>
      <c r="L564">
        <f>VLOOKUP(J564,quide!A:G,7,0)</f>
        <v>2</v>
      </c>
      <c r="M564" t="b">
        <f t="shared" si="28"/>
        <v>0</v>
      </c>
      <c r="N564" s="108" t="b">
        <f t="shared" si="29"/>
        <v>0</v>
      </c>
    </row>
    <row r="565" spans="10:14" x14ac:dyDescent="0.25">
      <c r="J565">
        <f t="shared" si="27"/>
        <v>6041</v>
      </c>
      <c r="K565" t="str">
        <f>VLOOKUP(J565,quide!A:B,2,0)</f>
        <v>(2) 330 322</v>
      </c>
      <c r="L565">
        <f>VLOOKUP(J565,quide!A:G,7,0)</f>
        <v>2</v>
      </c>
      <c r="M565" t="b">
        <f t="shared" si="28"/>
        <v>0</v>
      </c>
      <c r="N565" s="108" t="b">
        <f t="shared" si="29"/>
        <v>0</v>
      </c>
    </row>
    <row r="566" spans="10:14" x14ac:dyDescent="0.25">
      <c r="J566">
        <f t="shared" si="27"/>
        <v>6041</v>
      </c>
      <c r="K566" t="str">
        <f>VLOOKUP(J566,quide!A:B,2,0)</f>
        <v>(2) 330 322</v>
      </c>
      <c r="L566">
        <f>VLOOKUP(J566,quide!A:G,7,0)</f>
        <v>2</v>
      </c>
      <c r="M566" t="b">
        <f t="shared" si="28"/>
        <v>0</v>
      </c>
      <c r="N566" s="108" t="b">
        <f t="shared" si="29"/>
        <v>0</v>
      </c>
    </row>
    <row r="567" spans="10:14" x14ac:dyDescent="0.25">
      <c r="J567">
        <f t="shared" si="27"/>
        <v>6041</v>
      </c>
      <c r="K567" t="str">
        <f>VLOOKUP(J567,quide!A:B,2,0)</f>
        <v>(2) 330 322</v>
      </c>
      <c r="L567">
        <f>VLOOKUP(J567,quide!A:G,7,0)</f>
        <v>2</v>
      </c>
      <c r="M567" t="b">
        <f t="shared" si="28"/>
        <v>0</v>
      </c>
      <c r="N567" s="108" t="b">
        <f t="shared" si="29"/>
        <v>0</v>
      </c>
    </row>
    <row r="568" spans="10:14" x14ac:dyDescent="0.25">
      <c r="J568">
        <f t="shared" si="27"/>
        <v>6041</v>
      </c>
      <c r="K568" t="str">
        <f>VLOOKUP(J568,quide!A:B,2,0)</f>
        <v>(2) 330 322</v>
      </c>
      <c r="L568">
        <f>VLOOKUP(J568,quide!A:G,7,0)</f>
        <v>2</v>
      </c>
      <c r="M568" t="b">
        <f t="shared" si="28"/>
        <v>0</v>
      </c>
      <c r="N568" s="108" t="b">
        <f t="shared" si="29"/>
        <v>0</v>
      </c>
    </row>
    <row r="569" spans="10:14" x14ac:dyDescent="0.25">
      <c r="J569">
        <f t="shared" si="27"/>
        <v>6041</v>
      </c>
      <c r="K569" t="str">
        <f>VLOOKUP(J569,quide!A:B,2,0)</f>
        <v>(2) 330 322</v>
      </c>
      <c r="L569">
        <f>VLOOKUP(J569,quide!A:G,7,0)</f>
        <v>2</v>
      </c>
      <c r="M569" t="b">
        <f t="shared" si="28"/>
        <v>0</v>
      </c>
      <c r="N569" s="108" t="b">
        <f t="shared" si="29"/>
        <v>0</v>
      </c>
    </row>
    <row r="570" spans="10:14" x14ac:dyDescent="0.25">
      <c r="J570">
        <f t="shared" si="27"/>
        <v>6041</v>
      </c>
      <c r="K570" t="str">
        <f>VLOOKUP(J570,quide!A:B,2,0)</f>
        <v>(2) 330 322</v>
      </c>
      <c r="L570">
        <f>VLOOKUP(J570,quide!A:G,7,0)</f>
        <v>2</v>
      </c>
      <c r="M570" t="b">
        <f t="shared" si="28"/>
        <v>0</v>
      </c>
      <c r="N570" s="108" t="b">
        <f t="shared" si="29"/>
        <v>0</v>
      </c>
    </row>
    <row r="571" spans="10:14" x14ac:dyDescent="0.25">
      <c r="J571">
        <f t="shared" si="27"/>
        <v>6041</v>
      </c>
      <c r="K571" t="str">
        <f>VLOOKUP(J571,quide!A:B,2,0)</f>
        <v>(2) 330 322</v>
      </c>
      <c r="L571">
        <f>VLOOKUP(J571,quide!A:G,7,0)</f>
        <v>2</v>
      </c>
      <c r="M571" t="b">
        <f t="shared" si="28"/>
        <v>0</v>
      </c>
      <c r="N571" s="108" t="b">
        <f t="shared" si="29"/>
        <v>0</v>
      </c>
    </row>
    <row r="572" spans="10:14" x14ac:dyDescent="0.25">
      <c r="J572">
        <f t="shared" ref="J572:J635" si="30">IF(ISBLANK(A572)=FALSE,A572,J571)</f>
        <v>6041</v>
      </c>
      <c r="K572" t="str">
        <f>VLOOKUP(J572,quide!A:B,2,0)</f>
        <v>(2) 330 322</v>
      </c>
      <c r="L572">
        <f>VLOOKUP(J572,quide!A:G,7,0)</f>
        <v>2</v>
      </c>
      <c r="M572" t="b">
        <f t="shared" ref="M572:M635" si="31">IF(ISBLANK(B572)=FALSE,$B$3,IF(ISBLANK(C572)=FALSE,$C$3,IF(ISBLANK(D572)=FALSE,$D$3,IF(ISBLANK(E572)=FALSE,$E$3))))</f>
        <v>0</v>
      </c>
      <c r="N572" s="108" t="b">
        <f t="shared" ref="N572:N635" si="32">IF(ISBLANK(B572)=FALSE,B572,IF(ISBLANK(C572)=FALSE,C572,IF(ISBLANK(D572)=FALSE,D572,IF(ISBLANK(E572)=FALSE,E572))))</f>
        <v>0</v>
      </c>
    </row>
    <row r="573" spans="10:14" x14ac:dyDescent="0.25">
      <c r="J573">
        <f t="shared" si="30"/>
        <v>6041</v>
      </c>
      <c r="K573" t="str">
        <f>VLOOKUP(J573,quide!A:B,2,0)</f>
        <v>(2) 330 322</v>
      </c>
      <c r="L573">
        <f>VLOOKUP(J573,quide!A:G,7,0)</f>
        <v>2</v>
      </c>
      <c r="M573" t="b">
        <f t="shared" si="31"/>
        <v>0</v>
      </c>
      <c r="N573" s="108" t="b">
        <f t="shared" si="32"/>
        <v>0</v>
      </c>
    </row>
    <row r="574" spans="10:14" x14ac:dyDescent="0.25">
      <c r="J574">
        <f t="shared" si="30"/>
        <v>6041</v>
      </c>
      <c r="K574" t="str">
        <f>VLOOKUP(J574,quide!A:B,2,0)</f>
        <v>(2) 330 322</v>
      </c>
      <c r="L574">
        <f>VLOOKUP(J574,quide!A:G,7,0)</f>
        <v>2</v>
      </c>
      <c r="M574" t="b">
        <f t="shared" si="31"/>
        <v>0</v>
      </c>
      <c r="N574" s="108" t="b">
        <f t="shared" si="32"/>
        <v>0</v>
      </c>
    </row>
    <row r="575" spans="10:14" x14ac:dyDescent="0.25">
      <c r="J575">
        <f t="shared" si="30"/>
        <v>6041</v>
      </c>
      <c r="K575" t="str">
        <f>VLOOKUP(J575,quide!A:B,2,0)</f>
        <v>(2) 330 322</v>
      </c>
      <c r="L575">
        <f>VLOOKUP(J575,quide!A:G,7,0)</f>
        <v>2</v>
      </c>
      <c r="M575" t="b">
        <f t="shared" si="31"/>
        <v>0</v>
      </c>
      <c r="N575" s="108" t="b">
        <f t="shared" si="32"/>
        <v>0</v>
      </c>
    </row>
    <row r="576" spans="10:14" x14ac:dyDescent="0.25">
      <c r="J576">
        <f t="shared" si="30"/>
        <v>6041</v>
      </c>
      <c r="K576" t="str">
        <f>VLOOKUP(J576,quide!A:B,2,0)</f>
        <v>(2) 330 322</v>
      </c>
      <c r="L576">
        <f>VLOOKUP(J576,quide!A:G,7,0)</f>
        <v>2</v>
      </c>
      <c r="M576" t="b">
        <f t="shared" si="31"/>
        <v>0</v>
      </c>
      <c r="N576" s="108" t="b">
        <f t="shared" si="32"/>
        <v>0</v>
      </c>
    </row>
    <row r="577" spans="10:14" x14ac:dyDescent="0.25">
      <c r="J577">
        <f t="shared" si="30"/>
        <v>6041</v>
      </c>
      <c r="K577" t="str">
        <f>VLOOKUP(J577,quide!A:B,2,0)</f>
        <v>(2) 330 322</v>
      </c>
      <c r="L577">
        <f>VLOOKUP(J577,quide!A:G,7,0)</f>
        <v>2</v>
      </c>
      <c r="M577" t="b">
        <f t="shared" si="31"/>
        <v>0</v>
      </c>
      <c r="N577" s="108" t="b">
        <f t="shared" si="32"/>
        <v>0</v>
      </c>
    </row>
    <row r="578" spans="10:14" x14ac:dyDescent="0.25">
      <c r="J578">
        <f t="shared" si="30"/>
        <v>6041</v>
      </c>
      <c r="K578" t="str">
        <f>VLOOKUP(J578,quide!A:B,2,0)</f>
        <v>(2) 330 322</v>
      </c>
      <c r="L578">
        <f>VLOOKUP(J578,quide!A:G,7,0)</f>
        <v>2</v>
      </c>
      <c r="M578" t="b">
        <f t="shared" si="31"/>
        <v>0</v>
      </c>
      <c r="N578" s="108" t="b">
        <f t="shared" si="32"/>
        <v>0</v>
      </c>
    </row>
    <row r="579" spans="10:14" x14ac:dyDescent="0.25">
      <c r="J579">
        <f t="shared" si="30"/>
        <v>6041</v>
      </c>
      <c r="K579" t="str">
        <f>VLOOKUP(J579,quide!A:B,2,0)</f>
        <v>(2) 330 322</v>
      </c>
      <c r="L579">
        <f>VLOOKUP(J579,quide!A:G,7,0)</f>
        <v>2</v>
      </c>
      <c r="M579" t="b">
        <f t="shared" si="31"/>
        <v>0</v>
      </c>
      <c r="N579" s="108" t="b">
        <f t="shared" si="32"/>
        <v>0</v>
      </c>
    </row>
    <row r="580" spans="10:14" x14ac:dyDescent="0.25">
      <c r="J580">
        <f t="shared" si="30"/>
        <v>6041</v>
      </c>
      <c r="K580" t="str">
        <f>VLOOKUP(J580,quide!A:B,2,0)</f>
        <v>(2) 330 322</v>
      </c>
      <c r="L580">
        <f>VLOOKUP(J580,quide!A:G,7,0)</f>
        <v>2</v>
      </c>
      <c r="M580" t="b">
        <f t="shared" si="31"/>
        <v>0</v>
      </c>
      <c r="N580" s="108" t="b">
        <f t="shared" si="32"/>
        <v>0</v>
      </c>
    </row>
    <row r="581" spans="10:14" x14ac:dyDescent="0.25">
      <c r="J581">
        <f t="shared" si="30"/>
        <v>6041</v>
      </c>
      <c r="K581" t="str">
        <f>VLOOKUP(J581,quide!A:B,2,0)</f>
        <v>(2) 330 322</v>
      </c>
      <c r="L581">
        <f>VLOOKUP(J581,quide!A:G,7,0)</f>
        <v>2</v>
      </c>
      <c r="M581" t="b">
        <f t="shared" si="31"/>
        <v>0</v>
      </c>
      <c r="N581" s="108" t="b">
        <f t="shared" si="32"/>
        <v>0</v>
      </c>
    </row>
    <row r="582" spans="10:14" x14ac:dyDescent="0.25">
      <c r="J582">
        <f t="shared" si="30"/>
        <v>6041</v>
      </c>
      <c r="K582" t="str">
        <f>VLOOKUP(J582,quide!A:B,2,0)</f>
        <v>(2) 330 322</v>
      </c>
      <c r="L582">
        <f>VLOOKUP(J582,quide!A:G,7,0)</f>
        <v>2</v>
      </c>
      <c r="M582" t="b">
        <f t="shared" si="31"/>
        <v>0</v>
      </c>
      <c r="N582" s="108" t="b">
        <f t="shared" si="32"/>
        <v>0</v>
      </c>
    </row>
    <row r="583" spans="10:14" x14ac:dyDescent="0.25">
      <c r="J583">
        <f t="shared" si="30"/>
        <v>6041</v>
      </c>
      <c r="K583" t="str">
        <f>VLOOKUP(J583,quide!A:B,2,0)</f>
        <v>(2) 330 322</v>
      </c>
      <c r="L583">
        <f>VLOOKUP(J583,quide!A:G,7,0)</f>
        <v>2</v>
      </c>
      <c r="M583" t="b">
        <f t="shared" si="31"/>
        <v>0</v>
      </c>
      <c r="N583" s="108" t="b">
        <f t="shared" si="32"/>
        <v>0</v>
      </c>
    </row>
    <row r="584" spans="10:14" x14ac:dyDescent="0.25">
      <c r="J584">
        <f t="shared" si="30"/>
        <v>6041</v>
      </c>
      <c r="K584" t="str">
        <f>VLOOKUP(J584,quide!A:B,2,0)</f>
        <v>(2) 330 322</v>
      </c>
      <c r="L584">
        <f>VLOOKUP(J584,quide!A:G,7,0)</f>
        <v>2</v>
      </c>
      <c r="M584" t="b">
        <f t="shared" si="31"/>
        <v>0</v>
      </c>
      <c r="N584" s="108" t="b">
        <f t="shared" si="32"/>
        <v>0</v>
      </c>
    </row>
    <row r="585" spans="10:14" x14ac:dyDescent="0.25">
      <c r="J585">
        <f t="shared" si="30"/>
        <v>6041</v>
      </c>
      <c r="K585" t="str">
        <f>VLOOKUP(J585,quide!A:B,2,0)</f>
        <v>(2) 330 322</v>
      </c>
      <c r="L585">
        <f>VLOOKUP(J585,quide!A:G,7,0)</f>
        <v>2</v>
      </c>
      <c r="M585" t="b">
        <f t="shared" si="31"/>
        <v>0</v>
      </c>
      <c r="N585" s="108" t="b">
        <f t="shared" si="32"/>
        <v>0</v>
      </c>
    </row>
    <row r="586" spans="10:14" x14ac:dyDescent="0.25">
      <c r="J586">
        <f t="shared" si="30"/>
        <v>6041</v>
      </c>
      <c r="K586" t="str">
        <f>VLOOKUP(J586,quide!A:B,2,0)</f>
        <v>(2) 330 322</v>
      </c>
      <c r="L586">
        <f>VLOOKUP(J586,quide!A:G,7,0)</f>
        <v>2</v>
      </c>
      <c r="M586" t="b">
        <f t="shared" si="31"/>
        <v>0</v>
      </c>
      <c r="N586" s="108" t="b">
        <f t="shared" si="32"/>
        <v>0</v>
      </c>
    </row>
    <row r="587" spans="10:14" x14ac:dyDescent="0.25">
      <c r="J587">
        <f t="shared" si="30"/>
        <v>6041</v>
      </c>
      <c r="K587" t="str">
        <f>VLOOKUP(J587,quide!A:B,2,0)</f>
        <v>(2) 330 322</v>
      </c>
      <c r="L587">
        <f>VLOOKUP(J587,quide!A:G,7,0)</f>
        <v>2</v>
      </c>
      <c r="M587" t="b">
        <f t="shared" si="31"/>
        <v>0</v>
      </c>
      <c r="N587" s="108" t="b">
        <f t="shared" si="32"/>
        <v>0</v>
      </c>
    </row>
    <row r="588" spans="10:14" x14ac:dyDescent="0.25">
      <c r="J588">
        <f t="shared" si="30"/>
        <v>6041</v>
      </c>
      <c r="K588" t="str">
        <f>VLOOKUP(J588,quide!A:B,2,0)</f>
        <v>(2) 330 322</v>
      </c>
      <c r="L588">
        <f>VLOOKUP(J588,quide!A:G,7,0)</f>
        <v>2</v>
      </c>
      <c r="M588" t="b">
        <f t="shared" si="31"/>
        <v>0</v>
      </c>
      <c r="N588" s="108" t="b">
        <f t="shared" si="32"/>
        <v>0</v>
      </c>
    </row>
    <row r="589" spans="10:14" x14ac:dyDescent="0.25">
      <c r="J589">
        <f t="shared" si="30"/>
        <v>6041</v>
      </c>
      <c r="K589" t="str">
        <f>VLOOKUP(J589,quide!A:B,2,0)</f>
        <v>(2) 330 322</v>
      </c>
      <c r="L589">
        <f>VLOOKUP(J589,quide!A:G,7,0)</f>
        <v>2</v>
      </c>
      <c r="M589" t="b">
        <f t="shared" si="31"/>
        <v>0</v>
      </c>
      <c r="N589" s="108" t="b">
        <f t="shared" si="32"/>
        <v>0</v>
      </c>
    </row>
    <row r="590" spans="10:14" x14ac:dyDescent="0.25">
      <c r="J590">
        <f t="shared" si="30"/>
        <v>6041</v>
      </c>
      <c r="K590" t="str">
        <f>VLOOKUP(J590,quide!A:B,2,0)</f>
        <v>(2) 330 322</v>
      </c>
      <c r="L590">
        <f>VLOOKUP(J590,quide!A:G,7,0)</f>
        <v>2</v>
      </c>
      <c r="M590" t="b">
        <f t="shared" si="31"/>
        <v>0</v>
      </c>
      <c r="N590" s="108" t="b">
        <f t="shared" si="32"/>
        <v>0</v>
      </c>
    </row>
    <row r="591" spans="10:14" x14ac:dyDescent="0.25">
      <c r="J591">
        <f t="shared" si="30"/>
        <v>6041</v>
      </c>
      <c r="K591" t="str">
        <f>VLOOKUP(J591,quide!A:B,2,0)</f>
        <v>(2) 330 322</v>
      </c>
      <c r="L591">
        <f>VLOOKUP(J591,quide!A:G,7,0)</f>
        <v>2</v>
      </c>
      <c r="M591" t="b">
        <f t="shared" si="31"/>
        <v>0</v>
      </c>
      <c r="N591" s="108" t="b">
        <f t="shared" si="32"/>
        <v>0</v>
      </c>
    </row>
    <row r="592" spans="10:14" x14ac:dyDescent="0.25">
      <c r="J592">
        <f t="shared" si="30"/>
        <v>6041</v>
      </c>
      <c r="K592" t="str">
        <f>VLOOKUP(J592,quide!A:B,2,0)</f>
        <v>(2) 330 322</v>
      </c>
      <c r="L592">
        <f>VLOOKUP(J592,quide!A:G,7,0)</f>
        <v>2</v>
      </c>
      <c r="M592" t="b">
        <f t="shared" si="31"/>
        <v>0</v>
      </c>
      <c r="N592" s="108" t="b">
        <f t="shared" si="32"/>
        <v>0</v>
      </c>
    </row>
    <row r="593" spans="10:14" x14ac:dyDescent="0.25">
      <c r="J593">
        <f t="shared" si="30"/>
        <v>6041</v>
      </c>
      <c r="K593" t="str">
        <f>VLOOKUP(J593,quide!A:B,2,0)</f>
        <v>(2) 330 322</v>
      </c>
      <c r="L593">
        <f>VLOOKUP(J593,quide!A:G,7,0)</f>
        <v>2</v>
      </c>
      <c r="M593" t="b">
        <f t="shared" si="31"/>
        <v>0</v>
      </c>
      <c r="N593" s="108" t="b">
        <f t="shared" si="32"/>
        <v>0</v>
      </c>
    </row>
    <row r="594" spans="10:14" x14ac:dyDescent="0.25">
      <c r="J594">
        <f t="shared" si="30"/>
        <v>6041</v>
      </c>
      <c r="K594" t="str">
        <f>VLOOKUP(J594,quide!A:B,2,0)</f>
        <v>(2) 330 322</v>
      </c>
      <c r="L594">
        <f>VLOOKUP(J594,quide!A:G,7,0)</f>
        <v>2</v>
      </c>
      <c r="M594" t="b">
        <f t="shared" si="31"/>
        <v>0</v>
      </c>
      <c r="N594" s="108" t="b">
        <f t="shared" si="32"/>
        <v>0</v>
      </c>
    </row>
    <row r="595" spans="10:14" x14ac:dyDescent="0.25">
      <c r="J595">
        <f t="shared" si="30"/>
        <v>6041</v>
      </c>
      <c r="K595" t="str">
        <f>VLOOKUP(J595,quide!A:B,2,0)</f>
        <v>(2) 330 322</v>
      </c>
      <c r="L595">
        <f>VLOOKUP(J595,quide!A:G,7,0)</f>
        <v>2</v>
      </c>
      <c r="M595" t="b">
        <f t="shared" si="31"/>
        <v>0</v>
      </c>
      <c r="N595" s="108" t="b">
        <f t="shared" si="32"/>
        <v>0</v>
      </c>
    </row>
    <row r="596" spans="10:14" x14ac:dyDescent="0.25">
      <c r="J596">
        <f t="shared" si="30"/>
        <v>6041</v>
      </c>
      <c r="K596" t="str">
        <f>VLOOKUP(J596,quide!A:B,2,0)</f>
        <v>(2) 330 322</v>
      </c>
      <c r="L596">
        <f>VLOOKUP(J596,quide!A:G,7,0)</f>
        <v>2</v>
      </c>
      <c r="M596" t="b">
        <f t="shared" si="31"/>
        <v>0</v>
      </c>
      <c r="N596" s="108" t="b">
        <f t="shared" si="32"/>
        <v>0</v>
      </c>
    </row>
    <row r="597" spans="10:14" x14ac:dyDescent="0.25">
      <c r="J597">
        <f t="shared" si="30"/>
        <v>6041</v>
      </c>
      <c r="K597" t="str">
        <f>VLOOKUP(J597,quide!A:B,2,0)</f>
        <v>(2) 330 322</v>
      </c>
      <c r="L597">
        <f>VLOOKUP(J597,quide!A:G,7,0)</f>
        <v>2</v>
      </c>
      <c r="M597" t="b">
        <f t="shared" si="31"/>
        <v>0</v>
      </c>
      <c r="N597" s="108" t="b">
        <f t="shared" si="32"/>
        <v>0</v>
      </c>
    </row>
    <row r="598" spans="10:14" x14ac:dyDescent="0.25">
      <c r="J598">
        <f t="shared" si="30"/>
        <v>6041</v>
      </c>
      <c r="K598" t="str">
        <f>VLOOKUP(J598,quide!A:B,2,0)</f>
        <v>(2) 330 322</v>
      </c>
      <c r="L598">
        <f>VLOOKUP(J598,quide!A:G,7,0)</f>
        <v>2</v>
      </c>
      <c r="M598" t="b">
        <f t="shared" si="31"/>
        <v>0</v>
      </c>
      <c r="N598" s="108" t="b">
        <f t="shared" si="32"/>
        <v>0</v>
      </c>
    </row>
    <row r="599" spans="10:14" x14ac:dyDescent="0.25">
      <c r="J599">
        <f t="shared" si="30"/>
        <v>6041</v>
      </c>
      <c r="K599" t="str">
        <f>VLOOKUP(J599,quide!A:B,2,0)</f>
        <v>(2) 330 322</v>
      </c>
      <c r="L599">
        <f>VLOOKUP(J599,quide!A:G,7,0)</f>
        <v>2</v>
      </c>
      <c r="M599" t="b">
        <f t="shared" si="31"/>
        <v>0</v>
      </c>
      <c r="N599" s="108" t="b">
        <f t="shared" si="32"/>
        <v>0</v>
      </c>
    </row>
    <row r="600" spans="10:14" x14ac:dyDescent="0.25">
      <c r="J600">
        <f t="shared" si="30"/>
        <v>6041</v>
      </c>
      <c r="K600" t="str">
        <f>VLOOKUP(J600,quide!A:B,2,0)</f>
        <v>(2) 330 322</v>
      </c>
      <c r="L600">
        <f>VLOOKUP(J600,quide!A:G,7,0)</f>
        <v>2</v>
      </c>
      <c r="M600" t="b">
        <f t="shared" si="31"/>
        <v>0</v>
      </c>
      <c r="N600" s="108" t="b">
        <f t="shared" si="32"/>
        <v>0</v>
      </c>
    </row>
    <row r="601" spans="10:14" x14ac:dyDescent="0.25">
      <c r="J601">
        <f t="shared" si="30"/>
        <v>6041</v>
      </c>
      <c r="K601" t="str">
        <f>VLOOKUP(J601,quide!A:B,2,0)</f>
        <v>(2) 330 322</v>
      </c>
      <c r="L601">
        <f>VLOOKUP(J601,quide!A:G,7,0)</f>
        <v>2</v>
      </c>
      <c r="M601" t="b">
        <f t="shared" si="31"/>
        <v>0</v>
      </c>
      <c r="N601" s="108" t="b">
        <f t="shared" si="32"/>
        <v>0</v>
      </c>
    </row>
    <row r="602" spans="10:14" x14ac:dyDescent="0.25">
      <c r="J602">
        <f t="shared" si="30"/>
        <v>6041</v>
      </c>
      <c r="K602" t="str">
        <f>VLOOKUP(J602,quide!A:B,2,0)</f>
        <v>(2) 330 322</v>
      </c>
      <c r="L602">
        <f>VLOOKUP(J602,quide!A:G,7,0)</f>
        <v>2</v>
      </c>
      <c r="M602" t="b">
        <f t="shared" si="31"/>
        <v>0</v>
      </c>
      <c r="N602" s="108" t="b">
        <f t="shared" si="32"/>
        <v>0</v>
      </c>
    </row>
    <row r="603" spans="10:14" x14ac:dyDescent="0.25">
      <c r="J603">
        <f t="shared" si="30"/>
        <v>6041</v>
      </c>
      <c r="K603" t="str">
        <f>VLOOKUP(J603,quide!A:B,2,0)</f>
        <v>(2) 330 322</v>
      </c>
      <c r="L603">
        <f>VLOOKUP(J603,quide!A:G,7,0)</f>
        <v>2</v>
      </c>
      <c r="M603" t="b">
        <f t="shared" si="31"/>
        <v>0</v>
      </c>
      <c r="N603" s="108" t="b">
        <f t="shared" si="32"/>
        <v>0</v>
      </c>
    </row>
    <row r="604" spans="10:14" x14ac:dyDescent="0.25">
      <c r="J604">
        <f t="shared" si="30"/>
        <v>6041</v>
      </c>
      <c r="K604" t="str">
        <f>VLOOKUP(J604,quide!A:B,2,0)</f>
        <v>(2) 330 322</v>
      </c>
      <c r="L604">
        <f>VLOOKUP(J604,quide!A:G,7,0)</f>
        <v>2</v>
      </c>
      <c r="M604" t="b">
        <f t="shared" si="31"/>
        <v>0</v>
      </c>
      <c r="N604" s="108" t="b">
        <f t="shared" si="32"/>
        <v>0</v>
      </c>
    </row>
    <row r="605" spans="10:14" x14ac:dyDescent="0.25">
      <c r="J605">
        <f t="shared" si="30"/>
        <v>6041</v>
      </c>
      <c r="K605" t="str">
        <f>VLOOKUP(J605,quide!A:B,2,0)</f>
        <v>(2) 330 322</v>
      </c>
      <c r="L605">
        <f>VLOOKUP(J605,quide!A:G,7,0)</f>
        <v>2</v>
      </c>
      <c r="M605" t="b">
        <f t="shared" si="31"/>
        <v>0</v>
      </c>
      <c r="N605" s="108" t="b">
        <f t="shared" si="32"/>
        <v>0</v>
      </c>
    </row>
    <row r="606" spans="10:14" x14ac:dyDescent="0.25">
      <c r="J606">
        <f t="shared" si="30"/>
        <v>6041</v>
      </c>
      <c r="K606" t="str">
        <f>VLOOKUP(J606,quide!A:B,2,0)</f>
        <v>(2) 330 322</v>
      </c>
      <c r="L606">
        <f>VLOOKUP(J606,quide!A:G,7,0)</f>
        <v>2</v>
      </c>
      <c r="M606" t="b">
        <f t="shared" si="31"/>
        <v>0</v>
      </c>
      <c r="N606" s="108" t="b">
        <f t="shared" si="32"/>
        <v>0</v>
      </c>
    </row>
    <row r="607" spans="10:14" x14ac:dyDescent="0.25">
      <c r="J607">
        <f t="shared" si="30"/>
        <v>6041</v>
      </c>
      <c r="K607" t="str">
        <f>VLOOKUP(J607,quide!A:B,2,0)</f>
        <v>(2) 330 322</v>
      </c>
      <c r="L607">
        <f>VLOOKUP(J607,quide!A:G,7,0)</f>
        <v>2</v>
      </c>
      <c r="M607" t="b">
        <f t="shared" si="31"/>
        <v>0</v>
      </c>
      <c r="N607" s="108" t="b">
        <f t="shared" si="32"/>
        <v>0</v>
      </c>
    </row>
    <row r="608" spans="10:14" x14ac:dyDescent="0.25">
      <c r="J608">
        <f t="shared" si="30"/>
        <v>6041</v>
      </c>
      <c r="K608" t="str">
        <f>VLOOKUP(J608,quide!A:B,2,0)</f>
        <v>(2) 330 322</v>
      </c>
      <c r="L608">
        <f>VLOOKUP(J608,quide!A:G,7,0)</f>
        <v>2</v>
      </c>
      <c r="M608" t="b">
        <f t="shared" si="31"/>
        <v>0</v>
      </c>
      <c r="N608" s="108" t="b">
        <f t="shared" si="32"/>
        <v>0</v>
      </c>
    </row>
    <row r="609" spans="10:14" x14ac:dyDescent="0.25">
      <c r="J609">
        <f t="shared" si="30"/>
        <v>6041</v>
      </c>
      <c r="K609" t="str">
        <f>VLOOKUP(J609,quide!A:B,2,0)</f>
        <v>(2) 330 322</v>
      </c>
      <c r="L609">
        <f>VLOOKUP(J609,quide!A:G,7,0)</f>
        <v>2</v>
      </c>
      <c r="M609" t="b">
        <f t="shared" si="31"/>
        <v>0</v>
      </c>
      <c r="N609" s="108" t="b">
        <f t="shared" si="32"/>
        <v>0</v>
      </c>
    </row>
    <row r="610" spans="10:14" x14ac:dyDescent="0.25">
      <c r="J610">
        <f t="shared" si="30"/>
        <v>6041</v>
      </c>
      <c r="K610" t="str">
        <f>VLOOKUP(J610,quide!A:B,2,0)</f>
        <v>(2) 330 322</v>
      </c>
      <c r="L610">
        <f>VLOOKUP(J610,quide!A:G,7,0)</f>
        <v>2</v>
      </c>
      <c r="M610" t="b">
        <f t="shared" si="31"/>
        <v>0</v>
      </c>
      <c r="N610" s="108" t="b">
        <f t="shared" si="32"/>
        <v>0</v>
      </c>
    </row>
    <row r="611" spans="10:14" x14ac:dyDescent="0.25">
      <c r="J611">
        <f t="shared" si="30"/>
        <v>6041</v>
      </c>
      <c r="K611" t="str">
        <f>VLOOKUP(J611,quide!A:B,2,0)</f>
        <v>(2) 330 322</v>
      </c>
      <c r="L611">
        <f>VLOOKUP(J611,quide!A:G,7,0)</f>
        <v>2</v>
      </c>
      <c r="M611" t="b">
        <f t="shared" si="31"/>
        <v>0</v>
      </c>
      <c r="N611" s="108" t="b">
        <f t="shared" si="32"/>
        <v>0</v>
      </c>
    </row>
    <row r="612" spans="10:14" x14ac:dyDescent="0.25">
      <c r="J612">
        <f t="shared" si="30"/>
        <v>6041</v>
      </c>
      <c r="K612" t="str">
        <f>VLOOKUP(J612,quide!A:B,2,0)</f>
        <v>(2) 330 322</v>
      </c>
      <c r="L612">
        <f>VLOOKUP(J612,quide!A:G,7,0)</f>
        <v>2</v>
      </c>
      <c r="M612" t="b">
        <f t="shared" si="31"/>
        <v>0</v>
      </c>
      <c r="N612" s="108" t="b">
        <f t="shared" si="32"/>
        <v>0</v>
      </c>
    </row>
    <row r="613" spans="10:14" x14ac:dyDescent="0.25">
      <c r="J613">
        <f t="shared" si="30"/>
        <v>6041</v>
      </c>
      <c r="K613" t="str">
        <f>VLOOKUP(J613,quide!A:B,2,0)</f>
        <v>(2) 330 322</v>
      </c>
      <c r="L613">
        <f>VLOOKUP(J613,quide!A:G,7,0)</f>
        <v>2</v>
      </c>
      <c r="M613" t="b">
        <f t="shared" si="31"/>
        <v>0</v>
      </c>
      <c r="N613" s="108" t="b">
        <f t="shared" si="32"/>
        <v>0</v>
      </c>
    </row>
    <row r="614" spans="10:14" x14ac:dyDescent="0.25">
      <c r="J614">
        <f t="shared" si="30"/>
        <v>6041</v>
      </c>
      <c r="K614" t="str">
        <f>VLOOKUP(J614,quide!A:B,2,0)</f>
        <v>(2) 330 322</v>
      </c>
      <c r="L614">
        <f>VLOOKUP(J614,quide!A:G,7,0)</f>
        <v>2</v>
      </c>
      <c r="M614" t="b">
        <f t="shared" si="31"/>
        <v>0</v>
      </c>
      <c r="N614" s="108" t="b">
        <f t="shared" si="32"/>
        <v>0</v>
      </c>
    </row>
    <row r="615" spans="10:14" x14ac:dyDescent="0.25">
      <c r="J615">
        <f t="shared" si="30"/>
        <v>6041</v>
      </c>
      <c r="K615" t="str">
        <f>VLOOKUP(J615,quide!A:B,2,0)</f>
        <v>(2) 330 322</v>
      </c>
      <c r="L615">
        <f>VLOOKUP(J615,quide!A:G,7,0)</f>
        <v>2</v>
      </c>
      <c r="M615" t="b">
        <f t="shared" si="31"/>
        <v>0</v>
      </c>
      <c r="N615" s="108" t="b">
        <f t="shared" si="32"/>
        <v>0</v>
      </c>
    </row>
    <row r="616" spans="10:14" x14ac:dyDescent="0.25">
      <c r="J616">
        <f t="shared" si="30"/>
        <v>6041</v>
      </c>
      <c r="K616" t="str">
        <f>VLOOKUP(J616,quide!A:B,2,0)</f>
        <v>(2) 330 322</v>
      </c>
      <c r="L616">
        <f>VLOOKUP(J616,quide!A:G,7,0)</f>
        <v>2</v>
      </c>
      <c r="M616" t="b">
        <f t="shared" si="31"/>
        <v>0</v>
      </c>
      <c r="N616" s="108" t="b">
        <f t="shared" si="32"/>
        <v>0</v>
      </c>
    </row>
    <row r="617" spans="10:14" x14ac:dyDescent="0.25">
      <c r="J617">
        <f t="shared" si="30"/>
        <v>6041</v>
      </c>
      <c r="K617" t="str">
        <f>VLOOKUP(J617,quide!A:B,2,0)</f>
        <v>(2) 330 322</v>
      </c>
      <c r="L617">
        <f>VLOOKUP(J617,quide!A:G,7,0)</f>
        <v>2</v>
      </c>
      <c r="M617" t="b">
        <f t="shared" si="31"/>
        <v>0</v>
      </c>
      <c r="N617" s="108" t="b">
        <f t="shared" si="32"/>
        <v>0</v>
      </c>
    </row>
    <row r="618" spans="10:14" x14ac:dyDescent="0.25">
      <c r="J618">
        <f t="shared" si="30"/>
        <v>6041</v>
      </c>
      <c r="K618" t="str">
        <f>VLOOKUP(J618,quide!A:B,2,0)</f>
        <v>(2) 330 322</v>
      </c>
      <c r="L618">
        <f>VLOOKUP(J618,quide!A:G,7,0)</f>
        <v>2</v>
      </c>
      <c r="M618" t="b">
        <f t="shared" si="31"/>
        <v>0</v>
      </c>
      <c r="N618" s="108" t="b">
        <f t="shared" si="32"/>
        <v>0</v>
      </c>
    </row>
    <row r="619" spans="10:14" x14ac:dyDescent="0.25">
      <c r="J619">
        <f t="shared" si="30"/>
        <v>6041</v>
      </c>
      <c r="K619" t="str">
        <f>VLOOKUP(J619,quide!A:B,2,0)</f>
        <v>(2) 330 322</v>
      </c>
      <c r="L619">
        <f>VLOOKUP(J619,quide!A:G,7,0)</f>
        <v>2</v>
      </c>
      <c r="M619" t="b">
        <f t="shared" si="31"/>
        <v>0</v>
      </c>
      <c r="N619" s="108" t="b">
        <f t="shared" si="32"/>
        <v>0</v>
      </c>
    </row>
    <row r="620" spans="10:14" x14ac:dyDescent="0.25">
      <c r="J620">
        <f t="shared" si="30"/>
        <v>6041</v>
      </c>
      <c r="K620" t="str">
        <f>VLOOKUP(J620,quide!A:B,2,0)</f>
        <v>(2) 330 322</v>
      </c>
      <c r="L620">
        <f>VLOOKUP(J620,quide!A:G,7,0)</f>
        <v>2</v>
      </c>
      <c r="M620" t="b">
        <f t="shared" si="31"/>
        <v>0</v>
      </c>
      <c r="N620" s="108" t="b">
        <f t="shared" si="32"/>
        <v>0</v>
      </c>
    </row>
    <row r="621" spans="10:14" x14ac:dyDescent="0.25">
      <c r="J621">
        <f t="shared" si="30"/>
        <v>6041</v>
      </c>
      <c r="K621" t="str">
        <f>VLOOKUP(J621,quide!A:B,2,0)</f>
        <v>(2) 330 322</v>
      </c>
      <c r="L621">
        <f>VLOOKUP(J621,quide!A:G,7,0)</f>
        <v>2</v>
      </c>
      <c r="M621" t="b">
        <f t="shared" si="31"/>
        <v>0</v>
      </c>
      <c r="N621" s="108" t="b">
        <f t="shared" si="32"/>
        <v>0</v>
      </c>
    </row>
    <row r="622" spans="10:14" x14ac:dyDescent="0.25">
      <c r="J622">
        <f t="shared" si="30"/>
        <v>6041</v>
      </c>
      <c r="K622" t="str">
        <f>VLOOKUP(J622,quide!A:B,2,0)</f>
        <v>(2) 330 322</v>
      </c>
      <c r="L622">
        <f>VLOOKUP(J622,quide!A:G,7,0)</f>
        <v>2</v>
      </c>
      <c r="M622" t="b">
        <f t="shared" si="31"/>
        <v>0</v>
      </c>
      <c r="N622" s="108" t="b">
        <f t="shared" si="32"/>
        <v>0</v>
      </c>
    </row>
    <row r="623" spans="10:14" x14ac:dyDescent="0.25">
      <c r="J623">
        <f t="shared" si="30"/>
        <v>6041</v>
      </c>
      <c r="K623" t="str">
        <f>VLOOKUP(J623,quide!A:B,2,0)</f>
        <v>(2) 330 322</v>
      </c>
      <c r="L623">
        <f>VLOOKUP(J623,quide!A:G,7,0)</f>
        <v>2</v>
      </c>
      <c r="M623" t="b">
        <f t="shared" si="31"/>
        <v>0</v>
      </c>
      <c r="N623" s="108" t="b">
        <f t="shared" si="32"/>
        <v>0</v>
      </c>
    </row>
    <row r="624" spans="10:14" x14ac:dyDescent="0.25">
      <c r="J624">
        <f t="shared" si="30"/>
        <v>6041</v>
      </c>
      <c r="K624" t="str">
        <f>VLOOKUP(J624,quide!A:B,2,0)</f>
        <v>(2) 330 322</v>
      </c>
      <c r="L624">
        <f>VLOOKUP(J624,quide!A:G,7,0)</f>
        <v>2</v>
      </c>
      <c r="M624" t="b">
        <f t="shared" si="31"/>
        <v>0</v>
      </c>
      <c r="N624" s="108" t="b">
        <f t="shared" si="32"/>
        <v>0</v>
      </c>
    </row>
    <row r="625" spans="10:14" x14ac:dyDescent="0.25">
      <c r="J625">
        <f t="shared" si="30"/>
        <v>6041</v>
      </c>
      <c r="K625" t="str">
        <f>VLOOKUP(J625,quide!A:B,2,0)</f>
        <v>(2) 330 322</v>
      </c>
      <c r="L625">
        <f>VLOOKUP(J625,quide!A:G,7,0)</f>
        <v>2</v>
      </c>
      <c r="M625" t="b">
        <f t="shared" si="31"/>
        <v>0</v>
      </c>
      <c r="N625" s="108" t="b">
        <f t="shared" si="32"/>
        <v>0</v>
      </c>
    </row>
    <row r="626" spans="10:14" x14ac:dyDescent="0.25">
      <c r="J626">
        <f t="shared" si="30"/>
        <v>6041</v>
      </c>
      <c r="K626" t="str">
        <f>VLOOKUP(J626,quide!A:B,2,0)</f>
        <v>(2) 330 322</v>
      </c>
      <c r="L626">
        <f>VLOOKUP(J626,quide!A:G,7,0)</f>
        <v>2</v>
      </c>
      <c r="M626" t="b">
        <f t="shared" si="31"/>
        <v>0</v>
      </c>
      <c r="N626" s="108" t="b">
        <f t="shared" si="32"/>
        <v>0</v>
      </c>
    </row>
    <row r="627" spans="10:14" x14ac:dyDescent="0.25">
      <c r="J627">
        <f t="shared" si="30"/>
        <v>6041</v>
      </c>
      <c r="K627" t="str">
        <f>VLOOKUP(J627,quide!A:B,2,0)</f>
        <v>(2) 330 322</v>
      </c>
      <c r="L627">
        <f>VLOOKUP(J627,quide!A:G,7,0)</f>
        <v>2</v>
      </c>
      <c r="M627" t="b">
        <f t="shared" si="31"/>
        <v>0</v>
      </c>
      <c r="N627" s="108" t="b">
        <f t="shared" si="32"/>
        <v>0</v>
      </c>
    </row>
    <row r="628" spans="10:14" x14ac:dyDescent="0.25">
      <c r="J628">
        <f t="shared" si="30"/>
        <v>6041</v>
      </c>
      <c r="K628" t="str">
        <f>VLOOKUP(J628,quide!A:B,2,0)</f>
        <v>(2) 330 322</v>
      </c>
      <c r="L628">
        <f>VLOOKUP(J628,quide!A:G,7,0)</f>
        <v>2</v>
      </c>
      <c r="M628" t="b">
        <f t="shared" si="31"/>
        <v>0</v>
      </c>
      <c r="N628" s="108" t="b">
        <f t="shared" si="32"/>
        <v>0</v>
      </c>
    </row>
    <row r="629" spans="10:14" x14ac:dyDescent="0.25">
      <c r="J629">
        <f t="shared" si="30"/>
        <v>6041</v>
      </c>
      <c r="K629" t="str">
        <f>VLOOKUP(J629,quide!A:B,2,0)</f>
        <v>(2) 330 322</v>
      </c>
      <c r="L629">
        <f>VLOOKUP(J629,quide!A:G,7,0)</f>
        <v>2</v>
      </c>
      <c r="M629" t="b">
        <f t="shared" si="31"/>
        <v>0</v>
      </c>
      <c r="N629" s="108" t="b">
        <f t="shared" si="32"/>
        <v>0</v>
      </c>
    </row>
    <row r="630" spans="10:14" x14ac:dyDescent="0.25">
      <c r="J630">
        <f t="shared" si="30"/>
        <v>6041</v>
      </c>
      <c r="K630" t="str">
        <f>VLOOKUP(J630,quide!A:B,2,0)</f>
        <v>(2) 330 322</v>
      </c>
      <c r="L630">
        <f>VLOOKUP(J630,quide!A:G,7,0)</f>
        <v>2</v>
      </c>
      <c r="M630" t="b">
        <f t="shared" si="31"/>
        <v>0</v>
      </c>
      <c r="N630" s="108" t="b">
        <f t="shared" si="32"/>
        <v>0</v>
      </c>
    </row>
    <row r="631" spans="10:14" x14ac:dyDescent="0.25">
      <c r="J631">
        <f t="shared" si="30"/>
        <v>6041</v>
      </c>
      <c r="K631" t="str">
        <f>VLOOKUP(J631,quide!A:B,2,0)</f>
        <v>(2) 330 322</v>
      </c>
      <c r="L631">
        <f>VLOOKUP(J631,quide!A:G,7,0)</f>
        <v>2</v>
      </c>
      <c r="M631" t="b">
        <f t="shared" si="31"/>
        <v>0</v>
      </c>
      <c r="N631" s="108" t="b">
        <f t="shared" si="32"/>
        <v>0</v>
      </c>
    </row>
    <row r="632" spans="10:14" x14ac:dyDescent="0.25">
      <c r="J632">
        <f t="shared" si="30"/>
        <v>6041</v>
      </c>
      <c r="K632" t="str">
        <f>VLOOKUP(J632,quide!A:B,2,0)</f>
        <v>(2) 330 322</v>
      </c>
      <c r="L632">
        <f>VLOOKUP(J632,quide!A:G,7,0)</f>
        <v>2</v>
      </c>
      <c r="M632" t="b">
        <f t="shared" si="31"/>
        <v>0</v>
      </c>
      <c r="N632" s="108" t="b">
        <f t="shared" si="32"/>
        <v>0</v>
      </c>
    </row>
    <row r="633" spans="10:14" x14ac:dyDescent="0.25">
      <c r="J633">
        <f t="shared" si="30"/>
        <v>6041</v>
      </c>
      <c r="K633" t="str">
        <f>VLOOKUP(J633,quide!A:B,2,0)</f>
        <v>(2) 330 322</v>
      </c>
      <c r="L633">
        <f>VLOOKUP(J633,quide!A:G,7,0)</f>
        <v>2</v>
      </c>
      <c r="M633" t="b">
        <f t="shared" si="31"/>
        <v>0</v>
      </c>
      <c r="N633" s="108" t="b">
        <f t="shared" si="32"/>
        <v>0</v>
      </c>
    </row>
    <row r="634" spans="10:14" x14ac:dyDescent="0.25">
      <c r="J634">
        <f t="shared" si="30"/>
        <v>6041</v>
      </c>
      <c r="K634" t="str">
        <f>VLOOKUP(J634,quide!A:B,2,0)</f>
        <v>(2) 330 322</v>
      </c>
      <c r="L634">
        <f>VLOOKUP(J634,quide!A:G,7,0)</f>
        <v>2</v>
      </c>
      <c r="M634" t="b">
        <f t="shared" si="31"/>
        <v>0</v>
      </c>
      <c r="N634" s="108" t="b">
        <f t="shared" si="32"/>
        <v>0</v>
      </c>
    </row>
    <row r="635" spans="10:14" x14ac:dyDescent="0.25">
      <c r="J635">
        <f t="shared" si="30"/>
        <v>6041</v>
      </c>
      <c r="K635" t="str">
        <f>VLOOKUP(J635,quide!A:B,2,0)</f>
        <v>(2) 330 322</v>
      </c>
      <c r="L635">
        <f>VLOOKUP(J635,quide!A:G,7,0)</f>
        <v>2</v>
      </c>
      <c r="M635" t="b">
        <f t="shared" si="31"/>
        <v>0</v>
      </c>
      <c r="N635" s="108" t="b">
        <f t="shared" si="32"/>
        <v>0</v>
      </c>
    </row>
    <row r="636" spans="10:14" x14ac:dyDescent="0.25">
      <c r="J636">
        <f t="shared" ref="J636:J699" si="33">IF(ISBLANK(A636)=FALSE,A636,J635)</f>
        <v>6041</v>
      </c>
      <c r="K636" t="str">
        <f>VLOOKUP(J636,quide!A:B,2,0)</f>
        <v>(2) 330 322</v>
      </c>
      <c r="L636">
        <f>VLOOKUP(J636,quide!A:G,7,0)</f>
        <v>2</v>
      </c>
      <c r="M636" t="b">
        <f t="shared" ref="M636:M699" si="34">IF(ISBLANK(B636)=FALSE,$B$3,IF(ISBLANK(C636)=FALSE,$C$3,IF(ISBLANK(D636)=FALSE,$D$3,IF(ISBLANK(E636)=FALSE,$E$3))))</f>
        <v>0</v>
      </c>
      <c r="N636" s="108" t="b">
        <f t="shared" ref="N636:N699" si="35">IF(ISBLANK(B636)=FALSE,B636,IF(ISBLANK(C636)=FALSE,C636,IF(ISBLANK(D636)=FALSE,D636,IF(ISBLANK(E636)=FALSE,E636))))</f>
        <v>0</v>
      </c>
    </row>
    <row r="637" spans="10:14" x14ac:dyDescent="0.25">
      <c r="J637">
        <f t="shared" si="33"/>
        <v>6041</v>
      </c>
      <c r="K637" t="str">
        <f>VLOOKUP(J637,quide!A:B,2,0)</f>
        <v>(2) 330 322</v>
      </c>
      <c r="L637">
        <f>VLOOKUP(J637,quide!A:G,7,0)</f>
        <v>2</v>
      </c>
      <c r="M637" t="b">
        <f t="shared" si="34"/>
        <v>0</v>
      </c>
      <c r="N637" s="108" t="b">
        <f t="shared" si="35"/>
        <v>0</v>
      </c>
    </row>
    <row r="638" spans="10:14" x14ac:dyDescent="0.25">
      <c r="J638">
        <f t="shared" si="33"/>
        <v>6041</v>
      </c>
      <c r="K638" t="str">
        <f>VLOOKUP(J638,quide!A:B,2,0)</f>
        <v>(2) 330 322</v>
      </c>
      <c r="L638">
        <f>VLOOKUP(J638,quide!A:G,7,0)</f>
        <v>2</v>
      </c>
      <c r="M638" t="b">
        <f t="shared" si="34"/>
        <v>0</v>
      </c>
      <c r="N638" s="108" t="b">
        <f t="shared" si="35"/>
        <v>0</v>
      </c>
    </row>
    <row r="639" spans="10:14" x14ac:dyDescent="0.25">
      <c r="J639">
        <f t="shared" si="33"/>
        <v>6041</v>
      </c>
      <c r="K639" t="str">
        <f>VLOOKUP(J639,quide!A:B,2,0)</f>
        <v>(2) 330 322</v>
      </c>
      <c r="L639">
        <f>VLOOKUP(J639,quide!A:G,7,0)</f>
        <v>2</v>
      </c>
      <c r="M639" t="b">
        <f t="shared" si="34"/>
        <v>0</v>
      </c>
      <c r="N639" s="108" t="b">
        <f t="shared" si="35"/>
        <v>0</v>
      </c>
    </row>
    <row r="640" spans="10:14" x14ac:dyDescent="0.25">
      <c r="J640">
        <f t="shared" si="33"/>
        <v>6041</v>
      </c>
      <c r="K640" t="str">
        <f>VLOOKUP(J640,quide!A:B,2,0)</f>
        <v>(2) 330 322</v>
      </c>
      <c r="L640">
        <f>VLOOKUP(J640,quide!A:G,7,0)</f>
        <v>2</v>
      </c>
      <c r="M640" t="b">
        <f t="shared" si="34"/>
        <v>0</v>
      </c>
      <c r="N640" s="108" t="b">
        <f t="shared" si="35"/>
        <v>0</v>
      </c>
    </row>
    <row r="641" spans="10:14" x14ac:dyDescent="0.25">
      <c r="J641">
        <f t="shared" si="33"/>
        <v>6041</v>
      </c>
      <c r="K641" t="str">
        <f>VLOOKUP(J641,quide!A:B,2,0)</f>
        <v>(2) 330 322</v>
      </c>
      <c r="L641">
        <f>VLOOKUP(J641,quide!A:G,7,0)</f>
        <v>2</v>
      </c>
      <c r="M641" t="b">
        <f t="shared" si="34"/>
        <v>0</v>
      </c>
      <c r="N641" s="108" t="b">
        <f t="shared" si="35"/>
        <v>0</v>
      </c>
    </row>
    <row r="642" spans="10:14" x14ac:dyDescent="0.25">
      <c r="J642">
        <f t="shared" si="33"/>
        <v>6041</v>
      </c>
      <c r="K642" t="str">
        <f>VLOOKUP(J642,quide!A:B,2,0)</f>
        <v>(2) 330 322</v>
      </c>
      <c r="L642">
        <f>VLOOKUP(J642,quide!A:G,7,0)</f>
        <v>2</v>
      </c>
      <c r="M642" t="b">
        <f t="shared" si="34"/>
        <v>0</v>
      </c>
      <c r="N642" s="108" t="b">
        <f t="shared" si="35"/>
        <v>0</v>
      </c>
    </row>
    <row r="643" spans="10:14" x14ac:dyDescent="0.25">
      <c r="J643">
        <f t="shared" si="33"/>
        <v>6041</v>
      </c>
      <c r="K643" t="str">
        <f>VLOOKUP(J643,quide!A:B,2,0)</f>
        <v>(2) 330 322</v>
      </c>
      <c r="L643">
        <f>VLOOKUP(J643,quide!A:G,7,0)</f>
        <v>2</v>
      </c>
      <c r="M643" t="b">
        <f t="shared" si="34"/>
        <v>0</v>
      </c>
      <c r="N643" s="108" t="b">
        <f t="shared" si="35"/>
        <v>0</v>
      </c>
    </row>
    <row r="644" spans="10:14" x14ac:dyDescent="0.25">
      <c r="J644">
        <f t="shared" si="33"/>
        <v>6041</v>
      </c>
      <c r="K644" t="str">
        <f>VLOOKUP(J644,quide!A:B,2,0)</f>
        <v>(2) 330 322</v>
      </c>
      <c r="L644">
        <f>VLOOKUP(J644,quide!A:G,7,0)</f>
        <v>2</v>
      </c>
      <c r="M644" t="b">
        <f t="shared" si="34"/>
        <v>0</v>
      </c>
      <c r="N644" s="108" t="b">
        <f t="shared" si="35"/>
        <v>0</v>
      </c>
    </row>
    <row r="645" spans="10:14" x14ac:dyDescent="0.25">
      <c r="J645">
        <f t="shared" si="33"/>
        <v>6041</v>
      </c>
      <c r="K645" t="str">
        <f>VLOOKUP(J645,quide!A:B,2,0)</f>
        <v>(2) 330 322</v>
      </c>
      <c r="L645">
        <f>VLOOKUP(J645,quide!A:G,7,0)</f>
        <v>2</v>
      </c>
      <c r="M645" t="b">
        <f t="shared" si="34"/>
        <v>0</v>
      </c>
      <c r="N645" s="108" t="b">
        <f t="shared" si="35"/>
        <v>0</v>
      </c>
    </row>
    <row r="646" spans="10:14" x14ac:dyDescent="0.25">
      <c r="J646">
        <f t="shared" si="33"/>
        <v>6041</v>
      </c>
      <c r="K646" t="str">
        <f>VLOOKUP(J646,quide!A:B,2,0)</f>
        <v>(2) 330 322</v>
      </c>
      <c r="L646">
        <f>VLOOKUP(J646,quide!A:G,7,0)</f>
        <v>2</v>
      </c>
      <c r="M646" t="b">
        <f t="shared" si="34"/>
        <v>0</v>
      </c>
      <c r="N646" s="108" t="b">
        <f t="shared" si="35"/>
        <v>0</v>
      </c>
    </row>
    <row r="647" spans="10:14" x14ac:dyDescent="0.25">
      <c r="J647">
        <f t="shared" si="33"/>
        <v>6041</v>
      </c>
      <c r="K647" t="str">
        <f>VLOOKUP(J647,quide!A:B,2,0)</f>
        <v>(2) 330 322</v>
      </c>
      <c r="L647">
        <f>VLOOKUP(J647,quide!A:G,7,0)</f>
        <v>2</v>
      </c>
      <c r="M647" t="b">
        <f t="shared" si="34"/>
        <v>0</v>
      </c>
      <c r="N647" s="108" t="b">
        <f t="shared" si="35"/>
        <v>0</v>
      </c>
    </row>
    <row r="648" spans="10:14" x14ac:dyDescent="0.25">
      <c r="J648">
        <f t="shared" si="33"/>
        <v>6041</v>
      </c>
      <c r="K648" t="str">
        <f>VLOOKUP(J648,quide!A:B,2,0)</f>
        <v>(2) 330 322</v>
      </c>
      <c r="L648">
        <f>VLOOKUP(J648,quide!A:G,7,0)</f>
        <v>2</v>
      </c>
      <c r="M648" t="b">
        <f t="shared" si="34"/>
        <v>0</v>
      </c>
      <c r="N648" s="108" t="b">
        <f t="shared" si="35"/>
        <v>0</v>
      </c>
    </row>
    <row r="649" spans="10:14" x14ac:dyDescent="0.25">
      <c r="J649">
        <f t="shared" si="33"/>
        <v>6041</v>
      </c>
      <c r="K649" t="str">
        <f>VLOOKUP(J649,quide!A:B,2,0)</f>
        <v>(2) 330 322</v>
      </c>
      <c r="L649">
        <f>VLOOKUP(J649,quide!A:G,7,0)</f>
        <v>2</v>
      </c>
      <c r="M649" t="b">
        <f t="shared" si="34"/>
        <v>0</v>
      </c>
      <c r="N649" s="108" t="b">
        <f t="shared" si="35"/>
        <v>0</v>
      </c>
    </row>
    <row r="650" spans="10:14" x14ac:dyDescent="0.25">
      <c r="J650">
        <f t="shared" si="33"/>
        <v>6041</v>
      </c>
      <c r="K650" t="str">
        <f>VLOOKUP(J650,quide!A:B,2,0)</f>
        <v>(2) 330 322</v>
      </c>
      <c r="L650">
        <f>VLOOKUP(J650,quide!A:G,7,0)</f>
        <v>2</v>
      </c>
      <c r="M650" t="b">
        <f t="shared" si="34"/>
        <v>0</v>
      </c>
      <c r="N650" s="108" t="b">
        <f t="shared" si="35"/>
        <v>0</v>
      </c>
    </row>
    <row r="651" spans="10:14" x14ac:dyDescent="0.25">
      <c r="J651">
        <f t="shared" si="33"/>
        <v>6041</v>
      </c>
      <c r="K651" t="str">
        <f>VLOOKUP(J651,quide!A:B,2,0)</f>
        <v>(2) 330 322</v>
      </c>
      <c r="L651">
        <f>VLOOKUP(J651,quide!A:G,7,0)</f>
        <v>2</v>
      </c>
      <c r="M651" t="b">
        <f t="shared" si="34"/>
        <v>0</v>
      </c>
      <c r="N651" s="108" t="b">
        <f t="shared" si="35"/>
        <v>0</v>
      </c>
    </row>
    <row r="652" spans="10:14" x14ac:dyDescent="0.25">
      <c r="J652">
        <f t="shared" si="33"/>
        <v>6041</v>
      </c>
      <c r="K652" t="str">
        <f>VLOOKUP(J652,quide!A:B,2,0)</f>
        <v>(2) 330 322</v>
      </c>
      <c r="L652">
        <f>VLOOKUP(J652,quide!A:G,7,0)</f>
        <v>2</v>
      </c>
      <c r="M652" t="b">
        <f t="shared" si="34"/>
        <v>0</v>
      </c>
      <c r="N652" s="108" t="b">
        <f t="shared" si="35"/>
        <v>0</v>
      </c>
    </row>
    <row r="653" spans="10:14" x14ac:dyDescent="0.25">
      <c r="J653">
        <f t="shared" si="33"/>
        <v>6041</v>
      </c>
      <c r="K653" t="str">
        <f>VLOOKUP(J653,quide!A:B,2,0)</f>
        <v>(2) 330 322</v>
      </c>
      <c r="L653">
        <f>VLOOKUP(J653,quide!A:G,7,0)</f>
        <v>2</v>
      </c>
      <c r="M653" t="b">
        <f t="shared" si="34"/>
        <v>0</v>
      </c>
      <c r="N653" s="108" t="b">
        <f t="shared" si="35"/>
        <v>0</v>
      </c>
    </row>
    <row r="654" spans="10:14" x14ac:dyDescent="0.25">
      <c r="J654">
        <f t="shared" si="33"/>
        <v>6041</v>
      </c>
      <c r="K654" t="str">
        <f>VLOOKUP(J654,quide!A:B,2,0)</f>
        <v>(2) 330 322</v>
      </c>
      <c r="L654">
        <f>VLOOKUP(J654,quide!A:G,7,0)</f>
        <v>2</v>
      </c>
      <c r="M654" t="b">
        <f t="shared" si="34"/>
        <v>0</v>
      </c>
      <c r="N654" s="108" t="b">
        <f t="shared" si="35"/>
        <v>0</v>
      </c>
    </row>
    <row r="655" spans="10:14" x14ac:dyDescent="0.25">
      <c r="J655">
        <f t="shared" si="33"/>
        <v>6041</v>
      </c>
      <c r="K655" t="str">
        <f>VLOOKUP(J655,quide!A:B,2,0)</f>
        <v>(2) 330 322</v>
      </c>
      <c r="L655">
        <f>VLOOKUP(J655,quide!A:G,7,0)</f>
        <v>2</v>
      </c>
      <c r="M655" t="b">
        <f t="shared" si="34"/>
        <v>0</v>
      </c>
      <c r="N655" s="108" t="b">
        <f t="shared" si="35"/>
        <v>0</v>
      </c>
    </row>
    <row r="656" spans="10:14" x14ac:dyDescent="0.25">
      <c r="J656">
        <f t="shared" si="33"/>
        <v>6041</v>
      </c>
      <c r="K656" t="str">
        <f>VLOOKUP(J656,quide!A:B,2,0)</f>
        <v>(2) 330 322</v>
      </c>
      <c r="L656">
        <f>VLOOKUP(J656,quide!A:G,7,0)</f>
        <v>2</v>
      </c>
      <c r="M656" t="b">
        <f t="shared" si="34"/>
        <v>0</v>
      </c>
      <c r="N656" s="108" t="b">
        <f t="shared" si="35"/>
        <v>0</v>
      </c>
    </row>
    <row r="657" spans="10:14" x14ac:dyDescent="0.25">
      <c r="J657">
        <f t="shared" si="33"/>
        <v>6041</v>
      </c>
      <c r="K657" t="str">
        <f>VLOOKUP(J657,quide!A:B,2,0)</f>
        <v>(2) 330 322</v>
      </c>
      <c r="L657">
        <f>VLOOKUP(J657,quide!A:G,7,0)</f>
        <v>2</v>
      </c>
      <c r="M657" t="b">
        <f t="shared" si="34"/>
        <v>0</v>
      </c>
      <c r="N657" s="108" t="b">
        <f t="shared" si="35"/>
        <v>0</v>
      </c>
    </row>
    <row r="658" spans="10:14" x14ac:dyDescent="0.25">
      <c r="J658">
        <f t="shared" si="33"/>
        <v>6041</v>
      </c>
      <c r="K658" t="str">
        <f>VLOOKUP(J658,quide!A:B,2,0)</f>
        <v>(2) 330 322</v>
      </c>
      <c r="L658">
        <f>VLOOKUP(J658,quide!A:G,7,0)</f>
        <v>2</v>
      </c>
      <c r="M658" t="b">
        <f t="shared" si="34"/>
        <v>0</v>
      </c>
      <c r="N658" s="108" t="b">
        <f t="shared" si="35"/>
        <v>0</v>
      </c>
    </row>
    <row r="659" spans="10:14" x14ac:dyDescent="0.25">
      <c r="J659">
        <f t="shared" si="33"/>
        <v>6041</v>
      </c>
      <c r="K659" t="str">
        <f>VLOOKUP(J659,quide!A:B,2,0)</f>
        <v>(2) 330 322</v>
      </c>
      <c r="L659">
        <f>VLOOKUP(J659,quide!A:G,7,0)</f>
        <v>2</v>
      </c>
      <c r="M659" t="b">
        <f t="shared" si="34"/>
        <v>0</v>
      </c>
      <c r="N659" s="108" t="b">
        <f t="shared" si="35"/>
        <v>0</v>
      </c>
    </row>
    <row r="660" spans="10:14" x14ac:dyDescent="0.25">
      <c r="J660">
        <f t="shared" si="33"/>
        <v>6041</v>
      </c>
      <c r="K660" t="str">
        <f>VLOOKUP(J660,quide!A:B,2,0)</f>
        <v>(2) 330 322</v>
      </c>
      <c r="L660">
        <f>VLOOKUP(J660,quide!A:G,7,0)</f>
        <v>2</v>
      </c>
      <c r="M660" t="b">
        <f t="shared" si="34"/>
        <v>0</v>
      </c>
      <c r="N660" s="108" t="b">
        <f t="shared" si="35"/>
        <v>0</v>
      </c>
    </row>
    <row r="661" spans="10:14" x14ac:dyDescent="0.25">
      <c r="J661">
        <f t="shared" si="33"/>
        <v>6041</v>
      </c>
      <c r="K661" t="str">
        <f>VLOOKUP(J661,quide!A:B,2,0)</f>
        <v>(2) 330 322</v>
      </c>
      <c r="L661">
        <f>VLOOKUP(J661,quide!A:G,7,0)</f>
        <v>2</v>
      </c>
      <c r="M661" t="b">
        <f t="shared" si="34"/>
        <v>0</v>
      </c>
      <c r="N661" s="108" t="b">
        <f t="shared" si="35"/>
        <v>0</v>
      </c>
    </row>
    <row r="662" spans="10:14" x14ac:dyDescent="0.25">
      <c r="J662">
        <f t="shared" si="33"/>
        <v>6041</v>
      </c>
      <c r="K662" t="str">
        <f>VLOOKUP(J662,quide!A:B,2,0)</f>
        <v>(2) 330 322</v>
      </c>
      <c r="L662">
        <f>VLOOKUP(J662,quide!A:G,7,0)</f>
        <v>2</v>
      </c>
      <c r="M662" t="b">
        <f t="shared" si="34"/>
        <v>0</v>
      </c>
      <c r="N662" s="108" t="b">
        <f t="shared" si="35"/>
        <v>0</v>
      </c>
    </row>
    <row r="663" spans="10:14" x14ac:dyDescent="0.25">
      <c r="J663">
        <f t="shared" si="33"/>
        <v>6041</v>
      </c>
      <c r="K663" t="str">
        <f>VLOOKUP(J663,quide!A:B,2,0)</f>
        <v>(2) 330 322</v>
      </c>
      <c r="L663">
        <f>VLOOKUP(J663,quide!A:G,7,0)</f>
        <v>2</v>
      </c>
      <c r="M663" t="b">
        <f t="shared" si="34"/>
        <v>0</v>
      </c>
      <c r="N663" s="108" t="b">
        <f t="shared" si="35"/>
        <v>0</v>
      </c>
    </row>
    <row r="664" spans="10:14" x14ac:dyDescent="0.25">
      <c r="J664">
        <f t="shared" si="33"/>
        <v>6041</v>
      </c>
      <c r="K664" t="str">
        <f>VLOOKUP(J664,quide!A:B,2,0)</f>
        <v>(2) 330 322</v>
      </c>
      <c r="L664">
        <f>VLOOKUP(J664,quide!A:G,7,0)</f>
        <v>2</v>
      </c>
      <c r="M664" t="b">
        <f t="shared" si="34"/>
        <v>0</v>
      </c>
      <c r="N664" s="108" t="b">
        <f t="shared" si="35"/>
        <v>0</v>
      </c>
    </row>
    <row r="665" spans="10:14" x14ac:dyDescent="0.25">
      <c r="J665">
        <f t="shared" si="33"/>
        <v>6041</v>
      </c>
      <c r="K665" t="str">
        <f>VLOOKUP(J665,quide!A:B,2,0)</f>
        <v>(2) 330 322</v>
      </c>
      <c r="L665">
        <f>VLOOKUP(J665,quide!A:G,7,0)</f>
        <v>2</v>
      </c>
      <c r="M665" t="b">
        <f t="shared" si="34"/>
        <v>0</v>
      </c>
      <c r="N665" s="108" t="b">
        <f t="shared" si="35"/>
        <v>0</v>
      </c>
    </row>
    <row r="666" spans="10:14" x14ac:dyDescent="0.25">
      <c r="J666">
        <f t="shared" si="33"/>
        <v>6041</v>
      </c>
      <c r="K666" t="str">
        <f>VLOOKUP(J666,quide!A:B,2,0)</f>
        <v>(2) 330 322</v>
      </c>
      <c r="L666">
        <f>VLOOKUP(J666,quide!A:G,7,0)</f>
        <v>2</v>
      </c>
      <c r="M666" t="b">
        <f t="shared" si="34"/>
        <v>0</v>
      </c>
      <c r="N666" s="108" t="b">
        <f t="shared" si="35"/>
        <v>0</v>
      </c>
    </row>
    <row r="667" spans="10:14" x14ac:dyDescent="0.25">
      <c r="J667">
        <f t="shared" si="33"/>
        <v>6041</v>
      </c>
      <c r="K667" t="str">
        <f>VLOOKUP(J667,quide!A:B,2,0)</f>
        <v>(2) 330 322</v>
      </c>
      <c r="L667">
        <f>VLOOKUP(J667,quide!A:G,7,0)</f>
        <v>2</v>
      </c>
      <c r="M667" t="b">
        <f t="shared" si="34"/>
        <v>0</v>
      </c>
      <c r="N667" s="108" t="b">
        <f t="shared" si="35"/>
        <v>0</v>
      </c>
    </row>
    <row r="668" spans="10:14" x14ac:dyDescent="0.25">
      <c r="J668">
        <f t="shared" si="33"/>
        <v>6041</v>
      </c>
      <c r="K668" t="str">
        <f>VLOOKUP(J668,quide!A:B,2,0)</f>
        <v>(2) 330 322</v>
      </c>
      <c r="L668">
        <f>VLOOKUP(J668,quide!A:G,7,0)</f>
        <v>2</v>
      </c>
      <c r="M668" t="b">
        <f t="shared" si="34"/>
        <v>0</v>
      </c>
      <c r="N668" s="108" t="b">
        <f t="shared" si="35"/>
        <v>0</v>
      </c>
    </row>
    <row r="669" spans="10:14" x14ac:dyDescent="0.25">
      <c r="J669">
        <f t="shared" si="33"/>
        <v>6041</v>
      </c>
      <c r="K669" t="str">
        <f>VLOOKUP(J669,quide!A:B,2,0)</f>
        <v>(2) 330 322</v>
      </c>
      <c r="L669">
        <f>VLOOKUP(J669,quide!A:G,7,0)</f>
        <v>2</v>
      </c>
      <c r="M669" t="b">
        <f t="shared" si="34"/>
        <v>0</v>
      </c>
      <c r="N669" s="108" t="b">
        <f t="shared" si="35"/>
        <v>0</v>
      </c>
    </row>
    <row r="670" spans="10:14" x14ac:dyDescent="0.25">
      <c r="J670">
        <f t="shared" si="33"/>
        <v>6041</v>
      </c>
      <c r="K670" t="str">
        <f>VLOOKUP(J670,quide!A:B,2,0)</f>
        <v>(2) 330 322</v>
      </c>
      <c r="L670">
        <f>VLOOKUP(J670,quide!A:G,7,0)</f>
        <v>2</v>
      </c>
      <c r="M670" t="b">
        <f t="shared" si="34"/>
        <v>0</v>
      </c>
      <c r="N670" s="108" t="b">
        <f t="shared" si="35"/>
        <v>0</v>
      </c>
    </row>
    <row r="671" spans="10:14" x14ac:dyDescent="0.25">
      <c r="J671">
        <f t="shared" si="33"/>
        <v>6041</v>
      </c>
      <c r="K671" t="str">
        <f>VLOOKUP(J671,quide!A:B,2,0)</f>
        <v>(2) 330 322</v>
      </c>
      <c r="L671">
        <f>VLOOKUP(J671,quide!A:G,7,0)</f>
        <v>2</v>
      </c>
      <c r="M671" t="b">
        <f t="shared" si="34"/>
        <v>0</v>
      </c>
      <c r="N671" s="108" t="b">
        <f t="shared" si="35"/>
        <v>0</v>
      </c>
    </row>
    <row r="672" spans="10:14" x14ac:dyDescent="0.25">
      <c r="J672">
        <f t="shared" si="33"/>
        <v>6041</v>
      </c>
      <c r="K672" t="str">
        <f>VLOOKUP(J672,quide!A:B,2,0)</f>
        <v>(2) 330 322</v>
      </c>
      <c r="L672">
        <f>VLOOKUP(J672,quide!A:G,7,0)</f>
        <v>2</v>
      </c>
      <c r="M672" t="b">
        <f t="shared" si="34"/>
        <v>0</v>
      </c>
      <c r="N672" s="108" t="b">
        <f t="shared" si="35"/>
        <v>0</v>
      </c>
    </row>
    <row r="673" spans="10:14" x14ac:dyDescent="0.25">
      <c r="J673">
        <f t="shared" si="33"/>
        <v>6041</v>
      </c>
      <c r="K673" t="str">
        <f>VLOOKUP(J673,quide!A:B,2,0)</f>
        <v>(2) 330 322</v>
      </c>
      <c r="L673">
        <f>VLOOKUP(J673,quide!A:G,7,0)</f>
        <v>2</v>
      </c>
      <c r="M673" t="b">
        <f t="shared" si="34"/>
        <v>0</v>
      </c>
      <c r="N673" s="108" t="b">
        <f t="shared" si="35"/>
        <v>0</v>
      </c>
    </row>
    <row r="674" spans="10:14" x14ac:dyDescent="0.25">
      <c r="J674">
        <f t="shared" si="33"/>
        <v>6041</v>
      </c>
      <c r="K674" t="str">
        <f>VLOOKUP(J674,quide!A:B,2,0)</f>
        <v>(2) 330 322</v>
      </c>
      <c r="L674">
        <f>VLOOKUP(J674,quide!A:G,7,0)</f>
        <v>2</v>
      </c>
      <c r="M674" t="b">
        <f t="shared" si="34"/>
        <v>0</v>
      </c>
      <c r="N674" s="108" t="b">
        <f t="shared" si="35"/>
        <v>0</v>
      </c>
    </row>
    <row r="675" spans="10:14" x14ac:dyDescent="0.25">
      <c r="J675">
        <f t="shared" si="33"/>
        <v>6041</v>
      </c>
      <c r="K675" t="str">
        <f>VLOOKUP(J675,quide!A:B,2,0)</f>
        <v>(2) 330 322</v>
      </c>
      <c r="L675">
        <f>VLOOKUP(J675,quide!A:G,7,0)</f>
        <v>2</v>
      </c>
      <c r="M675" t="b">
        <f t="shared" si="34"/>
        <v>0</v>
      </c>
      <c r="N675" s="108" t="b">
        <f t="shared" si="35"/>
        <v>0</v>
      </c>
    </row>
    <row r="676" spans="10:14" x14ac:dyDescent="0.25">
      <c r="J676">
        <f t="shared" si="33"/>
        <v>6041</v>
      </c>
      <c r="K676" t="str">
        <f>VLOOKUP(J676,quide!A:B,2,0)</f>
        <v>(2) 330 322</v>
      </c>
      <c r="L676">
        <f>VLOOKUP(J676,quide!A:G,7,0)</f>
        <v>2</v>
      </c>
      <c r="M676" t="b">
        <f t="shared" si="34"/>
        <v>0</v>
      </c>
      <c r="N676" s="108" t="b">
        <f t="shared" si="35"/>
        <v>0</v>
      </c>
    </row>
    <row r="677" spans="10:14" x14ac:dyDescent="0.25">
      <c r="J677">
        <f t="shared" si="33"/>
        <v>6041</v>
      </c>
      <c r="K677" t="str">
        <f>VLOOKUP(J677,quide!A:B,2,0)</f>
        <v>(2) 330 322</v>
      </c>
      <c r="L677">
        <f>VLOOKUP(J677,quide!A:G,7,0)</f>
        <v>2</v>
      </c>
      <c r="M677" t="b">
        <f t="shared" si="34"/>
        <v>0</v>
      </c>
      <c r="N677" s="108" t="b">
        <f t="shared" si="35"/>
        <v>0</v>
      </c>
    </row>
    <row r="678" spans="10:14" x14ac:dyDescent="0.25">
      <c r="J678">
        <f t="shared" si="33"/>
        <v>6041</v>
      </c>
      <c r="K678" t="str">
        <f>VLOOKUP(J678,quide!A:B,2,0)</f>
        <v>(2) 330 322</v>
      </c>
      <c r="L678">
        <f>VLOOKUP(J678,quide!A:G,7,0)</f>
        <v>2</v>
      </c>
      <c r="M678" t="b">
        <f t="shared" si="34"/>
        <v>0</v>
      </c>
      <c r="N678" s="108" t="b">
        <f t="shared" si="35"/>
        <v>0</v>
      </c>
    </row>
    <row r="679" spans="10:14" x14ac:dyDescent="0.25">
      <c r="J679">
        <f t="shared" si="33"/>
        <v>6041</v>
      </c>
      <c r="K679" t="str">
        <f>VLOOKUP(J679,quide!A:B,2,0)</f>
        <v>(2) 330 322</v>
      </c>
      <c r="L679">
        <f>VLOOKUP(J679,quide!A:G,7,0)</f>
        <v>2</v>
      </c>
      <c r="M679" t="b">
        <f t="shared" si="34"/>
        <v>0</v>
      </c>
      <c r="N679" s="108" t="b">
        <f t="shared" si="35"/>
        <v>0</v>
      </c>
    </row>
    <row r="680" spans="10:14" x14ac:dyDescent="0.25">
      <c r="J680">
        <f t="shared" si="33"/>
        <v>6041</v>
      </c>
      <c r="K680" t="str">
        <f>VLOOKUP(J680,quide!A:B,2,0)</f>
        <v>(2) 330 322</v>
      </c>
      <c r="L680">
        <f>VLOOKUP(J680,quide!A:G,7,0)</f>
        <v>2</v>
      </c>
      <c r="M680" t="b">
        <f t="shared" si="34"/>
        <v>0</v>
      </c>
      <c r="N680" s="108" t="b">
        <f t="shared" si="35"/>
        <v>0</v>
      </c>
    </row>
    <row r="681" spans="10:14" x14ac:dyDescent="0.25">
      <c r="J681">
        <f t="shared" si="33"/>
        <v>6041</v>
      </c>
      <c r="K681" t="str">
        <f>VLOOKUP(J681,quide!A:B,2,0)</f>
        <v>(2) 330 322</v>
      </c>
      <c r="L681">
        <f>VLOOKUP(J681,quide!A:G,7,0)</f>
        <v>2</v>
      </c>
      <c r="M681" t="b">
        <f t="shared" si="34"/>
        <v>0</v>
      </c>
      <c r="N681" s="108" t="b">
        <f t="shared" si="35"/>
        <v>0</v>
      </c>
    </row>
    <row r="682" spans="10:14" x14ac:dyDescent="0.25">
      <c r="J682">
        <f t="shared" si="33"/>
        <v>6041</v>
      </c>
      <c r="K682" t="str">
        <f>VLOOKUP(J682,quide!A:B,2,0)</f>
        <v>(2) 330 322</v>
      </c>
      <c r="L682">
        <f>VLOOKUP(J682,quide!A:G,7,0)</f>
        <v>2</v>
      </c>
      <c r="M682" t="b">
        <f t="shared" si="34"/>
        <v>0</v>
      </c>
      <c r="N682" s="108" t="b">
        <f t="shared" si="35"/>
        <v>0</v>
      </c>
    </row>
    <row r="683" spans="10:14" x14ac:dyDescent="0.25">
      <c r="J683">
        <f t="shared" si="33"/>
        <v>6041</v>
      </c>
      <c r="K683" t="str">
        <f>VLOOKUP(J683,quide!A:B,2,0)</f>
        <v>(2) 330 322</v>
      </c>
      <c r="L683">
        <f>VLOOKUP(J683,quide!A:G,7,0)</f>
        <v>2</v>
      </c>
      <c r="M683" t="b">
        <f t="shared" si="34"/>
        <v>0</v>
      </c>
      <c r="N683" s="108" t="b">
        <f t="shared" si="35"/>
        <v>0</v>
      </c>
    </row>
    <row r="684" spans="10:14" x14ac:dyDescent="0.25">
      <c r="J684">
        <f t="shared" si="33"/>
        <v>6041</v>
      </c>
      <c r="K684" t="str">
        <f>VLOOKUP(J684,quide!A:B,2,0)</f>
        <v>(2) 330 322</v>
      </c>
      <c r="L684">
        <f>VLOOKUP(J684,quide!A:G,7,0)</f>
        <v>2</v>
      </c>
      <c r="M684" t="b">
        <f t="shared" si="34"/>
        <v>0</v>
      </c>
      <c r="N684" s="108" t="b">
        <f t="shared" si="35"/>
        <v>0</v>
      </c>
    </row>
    <row r="685" spans="10:14" x14ac:dyDescent="0.25">
      <c r="J685">
        <f t="shared" si="33"/>
        <v>6041</v>
      </c>
      <c r="K685" t="str">
        <f>VLOOKUP(J685,quide!A:B,2,0)</f>
        <v>(2) 330 322</v>
      </c>
      <c r="L685">
        <f>VLOOKUP(J685,quide!A:G,7,0)</f>
        <v>2</v>
      </c>
      <c r="M685" t="b">
        <f t="shared" si="34"/>
        <v>0</v>
      </c>
      <c r="N685" s="108" t="b">
        <f t="shared" si="35"/>
        <v>0</v>
      </c>
    </row>
    <row r="686" spans="10:14" x14ac:dyDescent="0.25">
      <c r="J686">
        <f t="shared" si="33"/>
        <v>6041</v>
      </c>
      <c r="K686" t="str">
        <f>VLOOKUP(J686,quide!A:B,2,0)</f>
        <v>(2) 330 322</v>
      </c>
      <c r="L686">
        <f>VLOOKUP(J686,quide!A:G,7,0)</f>
        <v>2</v>
      </c>
      <c r="M686" t="b">
        <f t="shared" si="34"/>
        <v>0</v>
      </c>
      <c r="N686" s="108" t="b">
        <f t="shared" si="35"/>
        <v>0</v>
      </c>
    </row>
    <row r="687" spans="10:14" x14ac:dyDescent="0.25">
      <c r="J687">
        <f t="shared" si="33"/>
        <v>6041</v>
      </c>
      <c r="K687" t="str">
        <f>VLOOKUP(J687,quide!A:B,2,0)</f>
        <v>(2) 330 322</v>
      </c>
      <c r="L687">
        <f>VLOOKUP(J687,quide!A:G,7,0)</f>
        <v>2</v>
      </c>
      <c r="M687" t="b">
        <f t="shared" si="34"/>
        <v>0</v>
      </c>
      <c r="N687" s="108" t="b">
        <f t="shared" si="35"/>
        <v>0</v>
      </c>
    </row>
    <row r="688" spans="10:14" x14ac:dyDescent="0.25">
      <c r="J688">
        <f t="shared" si="33"/>
        <v>6041</v>
      </c>
      <c r="K688" t="str">
        <f>VLOOKUP(J688,quide!A:B,2,0)</f>
        <v>(2) 330 322</v>
      </c>
      <c r="L688">
        <f>VLOOKUP(J688,quide!A:G,7,0)</f>
        <v>2</v>
      </c>
      <c r="M688" t="b">
        <f t="shared" si="34"/>
        <v>0</v>
      </c>
      <c r="N688" s="108" t="b">
        <f t="shared" si="35"/>
        <v>0</v>
      </c>
    </row>
    <row r="689" spans="10:14" x14ac:dyDescent="0.25">
      <c r="J689">
        <f t="shared" si="33"/>
        <v>6041</v>
      </c>
      <c r="K689" t="str">
        <f>VLOOKUP(J689,quide!A:B,2,0)</f>
        <v>(2) 330 322</v>
      </c>
      <c r="L689">
        <f>VLOOKUP(J689,quide!A:G,7,0)</f>
        <v>2</v>
      </c>
      <c r="M689" t="b">
        <f t="shared" si="34"/>
        <v>0</v>
      </c>
      <c r="N689" s="108" t="b">
        <f t="shared" si="35"/>
        <v>0</v>
      </c>
    </row>
    <row r="690" spans="10:14" x14ac:dyDescent="0.25">
      <c r="J690">
        <f t="shared" si="33"/>
        <v>6041</v>
      </c>
      <c r="K690" t="str">
        <f>VLOOKUP(J690,quide!A:B,2,0)</f>
        <v>(2) 330 322</v>
      </c>
      <c r="L690">
        <f>VLOOKUP(J690,quide!A:G,7,0)</f>
        <v>2</v>
      </c>
      <c r="M690" t="b">
        <f t="shared" si="34"/>
        <v>0</v>
      </c>
      <c r="N690" s="108" t="b">
        <f t="shared" si="35"/>
        <v>0</v>
      </c>
    </row>
    <row r="691" spans="10:14" x14ac:dyDescent="0.25">
      <c r="J691">
        <f t="shared" si="33"/>
        <v>6041</v>
      </c>
      <c r="K691" t="str">
        <f>VLOOKUP(J691,quide!A:B,2,0)</f>
        <v>(2) 330 322</v>
      </c>
      <c r="L691">
        <f>VLOOKUP(J691,quide!A:G,7,0)</f>
        <v>2</v>
      </c>
      <c r="M691" t="b">
        <f t="shared" si="34"/>
        <v>0</v>
      </c>
      <c r="N691" s="108" t="b">
        <f t="shared" si="35"/>
        <v>0</v>
      </c>
    </row>
    <row r="692" spans="10:14" x14ac:dyDescent="0.25">
      <c r="J692">
        <f t="shared" si="33"/>
        <v>6041</v>
      </c>
      <c r="K692" t="str">
        <f>VLOOKUP(J692,quide!A:B,2,0)</f>
        <v>(2) 330 322</v>
      </c>
      <c r="L692">
        <f>VLOOKUP(J692,quide!A:G,7,0)</f>
        <v>2</v>
      </c>
      <c r="M692" t="b">
        <f t="shared" si="34"/>
        <v>0</v>
      </c>
      <c r="N692" s="108" t="b">
        <f t="shared" si="35"/>
        <v>0</v>
      </c>
    </row>
    <row r="693" spans="10:14" x14ac:dyDescent="0.25">
      <c r="J693">
        <f t="shared" si="33"/>
        <v>6041</v>
      </c>
      <c r="K693" t="str">
        <f>VLOOKUP(J693,quide!A:B,2,0)</f>
        <v>(2) 330 322</v>
      </c>
      <c r="L693">
        <f>VLOOKUP(J693,quide!A:G,7,0)</f>
        <v>2</v>
      </c>
      <c r="M693" t="b">
        <f t="shared" si="34"/>
        <v>0</v>
      </c>
      <c r="N693" s="108" t="b">
        <f t="shared" si="35"/>
        <v>0</v>
      </c>
    </row>
    <row r="694" spans="10:14" x14ac:dyDescent="0.25">
      <c r="J694">
        <f t="shared" si="33"/>
        <v>6041</v>
      </c>
      <c r="K694" t="str">
        <f>VLOOKUP(J694,quide!A:B,2,0)</f>
        <v>(2) 330 322</v>
      </c>
      <c r="L694">
        <f>VLOOKUP(J694,quide!A:G,7,0)</f>
        <v>2</v>
      </c>
      <c r="M694" t="b">
        <f t="shared" si="34"/>
        <v>0</v>
      </c>
      <c r="N694" s="108" t="b">
        <f t="shared" si="35"/>
        <v>0</v>
      </c>
    </row>
    <row r="695" spans="10:14" x14ac:dyDescent="0.25">
      <c r="J695">
        <f t="shared" si="33"/>
        <v>6041</v>
      </c>
      <c r="K695" t="str">
        <f>VLOOKUP(J695,quide!A:B,2,0)</f>
        <v>(2) 330 322</v>
      </c>
      <c r="L695">
        <f>VLOOKUP(J695,quide!A:G,7,0)</f>
        <v>2</v>
      </c>
      <c r="M695" t="b">
        <f t="shared" si="34"/>
        <v>0</v>
      </c>
      <c r="N695" s="108" t="b">
        <f t="shared" si="35"/>
        <v>0</v>
      </c>
    </row>
    <row r="696" spans="10:14" x14ac:dyDescent="0.25">
      <c r="J696">
        <f t="shared" si="33"/>
        <v>6041</v>
      </c>
      <c r="K696" t="str">
        <f>VLOOKUP(J696,quide!A:B,2,0)</f>
        <v>(2) 330 322</v>
      </c>
      <c r="L696">
        <f>VLOOKUP(J696,quide!A:G,7,0)</f>
        <v>2</v>
      </c>
      <c r="M696" t="b">
        <f t="shared" si="34"/>
        <v>0</v>
      </c>
      <c r="N696" s="108" t="b">
        <f t="shared" si="35"/>
        <v>0</v>
      </c>
    </row>
    <row r="697" spans="10:14" x14ac:dyDescent="0.25">
      <c r="J697">
        <f t="shared" si="33"/>
        <v>6041</v>
      </c>
      <c r="K697" t="str">
        <f>VLOOKUP(J697,quide!A:B,2,0)</f>
        <v>(2) 330 322</v>
      </c>
      <c r="L697">
        <f>VLOOKUP(J697,quide!A:G,7,0)</f>
        <v>2</v>
      </c>
      <c r="M697" t="b">
        <f t="shared" si="34"/>
        <v>0</v>
      </c>
      <c r="N697" s="108" t="b">
        <f t="shared" si="35"/>
        <v>0</v>
      </c>
    </row>
    <row r="698" spans="10:14" x14ac:dyDescent="0.25">
      <c r="J698">
        <f t="shared" si="33"/>
        <v>6041</v>
      </c>
      <c r="K698" t="str">
        <f>VLOOKUP(J698,quide!A:B,2,0)</f>
        <v>(2) 330 322</v>
      </c>
      <c r="L698">
        <f>VLOOKUP(J698,quide!A:G,7,0)</f>
        <v>2</v>
      </c>
      <c r="M698" t="b">
        <f t="shared" si="34"/>
        <v>0</v>
      </c>
      <c r="N698" s="108" t="b">
        <f t="shared" si="35"/>
        <v>0</v>
      </c>
    </row>
    <row r="699" spans="10:14" x14ac:dyDescent="0.25">
      <c r="J699">
        <f t="shared" si="33"/>
        <v>6041</v>
      </c>
      <c r="K699" t="str">
        <f>VLOOKUP(J699,quide!A:B,2,0)</f>
        <v>(2) 330 322</v>
      </c>
      <c r="L699">
        <f>VLOOKUP(J699,quide!A:G,7,0)</f>
        <v>2</v>
      </c>
      <c r="M699" t="b">
        <f t="shared" si="34"/>
        <v>0</v>
      </c>
      <c r="N699" s="108" t="b">
        <f t="shared" si="35"/>
        <v>0</v>
      </c>
    </row>
    <row r="700" spans="10:14" x14ac:dyDescent="0.25">
      <c r="J700">
        <f t="shared" ref="J700:J763" si="36">IF(ISBLANK(A700)=FALSE,A700,J699)</f>
        <v>6041</v>
      </c>
      <c r="K700" t="str">
        <f>VLOOKUP(J700,quide!A:B,2,0)</f>
        <v>(2) 330 322</v>
      </c>
      <c r="L700">
        <f>VLOOKUP(J700,quide!A:G,7,0)</f>
        <v>2</v>
      </c>
      <c r="M700" t="b">
        <f t="shared" ref="M700:M763" si="37">IF(ISBLANK(B700)=FALSE,$B$3,IF(ISBLANK(C700)=FALSE,$C$3,IF(ISBLANK(D700)=FALSE,$D$3,IF(ISBLANK(E700)=FALSE,$E$3))))</f>
        <v>0</v>
      </c>
      <c r="N700" s="108" t="b">
        <f t="shared" ref="N700:N763" si="38">IF(ISBLANK(B700)=FALSE,B700,IF(ISBLANK(C700)=FALSE,C700,IF(ISBLANK(D700)=FALSE,D700,IF(ISBLANK(E700)=FALSE,E700))))</f>
        <v>0</v>
      </c>
    </row>
    <row r="701" spans="10:14" x14ac:dyDescent="0.25">
      <c r="J701">
        <f t="shared" si="36"/>
        <v>6041</v>
      </c>
      <c r="K701" t="str">
        <f>VLOOKUP(J701,quide!A:B,2,0)</f>
        <v>(2) 330 322</v>
      </c>
      <c r="L701">
        <f>VLOOKUP(J701,quide!A:G,7,0)</f>
        <v>2</v>
      </c>
      <c r="M701" t="b">
        <f t="shared" si="37"/>
        <v>0</v>
      </c>
      <c r="N701" s="108" t="b">
        <f t="shared" si="38"/>
        <v>0</v>
      </c>
    </row>
    <row r="702" spans="10:14" x14ac:dyDescent="0.25">
      <c r="J702">
        <f t="shared" si="36"/>
        <v>6041</v>
      </c>
      <c r="K702" t="str">
        <f>VLOOKUP(J702,quide!A:B,2,0)</f>
        <v>(2) 330 322</v>
      </c>
      <c r="L702">
        <f>VLOOKUP(J702,quide!A:G,7,0)</f>
        <v>2</v>
      </c>
      <c r="M702" t="b">
        <f t="shared" si="37"/>
        <v>0</v>
      </c>
      <c r="N702" s="108" t="b">
        <f t="shared" si="38"/>
        <v>0</v>
      </c>
    </row>
    <row r="703" spans="10:14" x14ac:dyDescent="0.25">
      <c r="J703">
        <f t="shared" si="36"/>
        <v>6041</v>
      </c>
      <c r="K703" t="str">
        <f>VLOOKUP(J703,quide!A:B,2,0)</f>
        <v>(2) 330 322</v>
      </c>
      <c r="L703">
        <f>VLOOKUP(J703,quide!A:G,7,0)</f>
        <v>2</v>
      </c>
      <c r="M703" t="b">
        <f t="shared" si="37"/>
        <v>0</v>
      </c>
      <c r="N703" s="108" t="b">
        <f t="shared" si="38"/>
        <v>0</v>
      </c>
    </row>
    <row r="704" spans="10:14" x14ac:dyDescent="0.25">
      <c r="J704">
        <f t="shared" si="36"/>
        <v>6041</v>
      </c>
      <c r="K704" t="str">
        <f>VLOOKUP(J704,quide!A:B,2,0)</f>
        <v>(2) 330 322</v>
      </c>
      <c r="L704">
        <f>VLOOKUP(J704,quide!A:G,7,0)</f>
        <v>2</v>
      </c>
      <c r="M704" t="b">
        <f t="shared" si="37"/>
        <v>0</v>
      </c>
      <c r="N704" s="108" t="b">
        <f t="shared" si="38"/>
        <v>0</v>
      </c>
    </row>
    <row r="705" spans="10:14" x14ac:dyDescent="0.25">
      <c r="J705">
        <f t="shared" si="36"/>
        <v>6041</v>
      </c>
      <c r="K705" t="str">
        <f>VLOOKUP(J705,quide!A:B,2,0)</f>
        <v>(2) 330 322</v>
      </c>
      <c r="L705">
        <f>VLOOKUP(J705,quide!A:G,7,0)</f>
        <v>2</v>
      </c>
      <c r="M705" t="b">
        <f t="shared" si="37"/>
        <v>0</v>
      </c>
      <c r="N705" s="108" t="b">
        <f t="shared" si="38"/>
        <v>0</v>
      </c>
    </row>
    <row r="706" spans="10:14" x14ac:dyDescent="0.25">
      <c r="J706">
        <f t="shared" si="36"/>
        <v>6041</v>
      </c>
      <c r="K706" t="str">
        <f>VLOOKUP(J706,quide!A:B,2,0)</f>
        <v>(2) 330 322</v>
      </c>
      <c r="L706">
        <f>VLOOKUP(J706,quide!A:G,7,0)</f>
        <v>2</v>
      </c>
      <c r="M706" t="b">
        <f t="shared" si="37"/>
        <v>0</v>
      </c>
      <c r="N706" s="108" t="b">
        <f t="shared" si="38"/>
        <v>0</v>
      </c>
    </row>
    <row r="707" spans="10:14" x14ac:dyDescent="0.25">
      <c r="J707">
        <f t="shared" si="36"/>
        <v>6041</v>
      </c>
      <c r="K707" t="str">
        <f>VLOOKUP(J707,quide!A:B,2,0)</f>
        <v>(2) 330 322</v>
      </c>
      <c r="L707">
        <f>VLOOKUP(J707,quide!A:G,7,0)</f>
        <v>2</v>
      </c>
      <c r="M707" t="b">
        <f t="shared" si="37"/>
        <v>0</v>
      </c>
      <c r="N707" s="108" t="b">
        <f t="shared" si="38"/>
        <v>0</v>
      </c>
    </row>
    <row r="708" spans="10:14" x14ac:dyDescent="0.25">
      <c r="J708">
        <f t="shared" si="36"/>
        <v>6041</v>
      </c>
      <c r="K708" t="str">
        <f>VLOOKUP(J708,quide!A:B,2,0)</f>
        <v>(2) 330 322</v>
      </c>
      <c r="L708">
        <f>VLOOKUP(J708,quide!A:G,7,0)</f>
        <v>2</v>
      </c>
      <c r="M708" t="b">
        <f t="shared" si="37"/>
        <v>0</v>
      </c>
      <c r="N708" s="108" t="b">
        <f t="shared" si="38"/>
        <v>0</v>
      </c>
    </row>
    <row r="709" spans="10:14" x14ac:dyDescent="0.25">
      <c r="J709">
        <f t="shared" si="36"/>
        <v>6041</v>
      </c>
      <c r="K709" t="str">
        <f>VLOOKUP(J709,quide!A:B,2,0)</f>
        <v>(2) 330 322</v>
      </c>
      <c r="L709">
        <f>VLOOKUP(J709,quide!A:G,7,0)</f>
        <v>2</v>
      </c>
      <c r="M709" t="b">
        <f t="shared" si="37"/>
        <v>0</v>
      </c>
      <c r="N709" s="108" t="b">
        <f t="shared" si="38"/>
        <v>0</v>
      </c>
    </row>
    <row r="710" spans="10:14" x14ac:dyDescent="0.25">
      <c r="J710">
        <f t="shared" si="36"/>
        <v>6041</v>
      </c>
      <c r="K710" t="str">
        <f>VLOOKUP(J710,quide!A:B,2,0)</f>
        <v>(2) 330 322</v>
      </c>
      <c r="L710">
        <f>VLOOKUP(J710,quide!A:G,7,0)</f>
        <v>2</v>
      </c>
      <c r="M710" t="b">
        <f t="shared" si="37"/>
        <v>0</v>
      </c>
      <c r="N710" s="108" t="b">
        <f t="shared" si="38"/>
        <v>0</v>
      </c>
    </row>
    <row r="711" spans="10:14" x14ac:dyDescent="0.25">
      <c r="J711">
        <f t="shared" si="36"/>
        <v>6041</v>
      </c>
      <c r="K711" t="str">
        <f>VLOOKUP(J711,quide!A:B,2,0)</f>
        <v>(2) 330 322</v>
      </c>
      <c r="L711">
        <f>VLOOKUP(J711,quide!A:G,7,0)</f>
        <v>2</v>
      </c>
      <c r="M711" t="b">
        <f t="shared" si="37"/>
        <v>0</v>
      </c>
      <c r="N711" s="108" t="b">
        <f t="shared" si="38"/>
        <v>0</v>
      </c>
    </row>
    <row r="712" spans="10:14" x14ac:dyDescent="0.25">
      <c r="J712">
        <f t="shared" si="36"/>
        <v>6041</v>
      </c>
      <c r="K712" t="str">
        <f>VLOOKUP(J712,quide!A:B,2,0)</f>
        <v>(2) 330 322</v>
      </c>
      <c r="L712">
        <f>VLOOKUP(J712,quide!A:G,7,0)</f>
        <v>2</v>
      </c>
      <c r="M712" t="b">
        <f t="shared" si="37"/>
        <v>0</v>
      </c>
      <c r="N712" s="108" t="b">
        <f t="shared" si="38"/>
        <v>0</v>
      </c>
    </row>
    <row r="713" spans="10:14" x14ac:dyDescent="0.25">
      <c r="J713">
        <f t="shared" si="36"/>
        <v>6041</v>
      </c>
      <c r="K713" t="str">
        <f>VLOOKUP(J713,quide!A:B,2,0)</f>
        <v>(2) 330 322</v>
      </c>
      <c r="L713">
        <f>VLOOKUP(J713,quide!A:G,7,0)</f>
        <v>2</v>
      </c>
      <c r="M713" t="b">
        <f t="shared" si="37"/>
        <v>0</v>
      </c>
      <c r="N713" s="108" t="b">
        <f t="shared" si="38"/>
        <v>0</v>
      </c>
    </row>
    <row r="714" spans="10:14" x14ac:dyDescent="0.25">
      <c r="J714">
        <f t="shared" si="36"/>
        <v>6041</v>
      </c>
      <c r="K714" t="str">
        <f>VLOOKUP(J714,quide!A:B,2,0)</f>
        <v>(2) 330 322</v>
      </c>
      <c r="L714">
        <f>VLOOKUP(J714,quide!A:G,7,0)</f>
        <v>2</v>
      </c>
      <c r="M714" t="b">
        <f t="shared" si="37"/>
        <v>0</v>
      </c>
      <c r="N714" s="108" t="b">
        <f t="shared" si="38"/>
        <v>0</v>
      </c>
    </row>
    <row r="715" spans="10:14" x14ac:dyDescent="0.25">
      <c r="J715">
        <f t="shared" si="36"/>
        <v>6041</v>
      </c>
      <c r="K715" t="str">
        <f>VLOOKUP(J715,quide!A:B,2,0)</f>
        <v>(2) 330 322</v>
      </c>
      <c r="L715">
        <f>VLOOKUP(J715,quide!A:G,7,0)</f>
        <v>2</v>
      </c>
      <c r="M715" t="b">
        <f t="shared" si="37"/>
        <v>0</v>
      </c>
      <c r="N715" s="108" t="b">
        <f t="shared" si="38"/>
        <v>0</v>
      </c>
    </row>
    <row r="716" spans="10:14" x14ac:dyDescent="0.25">
      <c r="J716">
        <f t="shared" si="36"/>
        <v>6041</v>
      </c>
      <c r="K716" t="str">
        <f>VLOOKUP(J716,quide!A:B,2,0)</f>
        <v>(2) 330 322</v>
      </c>
      <c r="L716">
        <f>VLOOKUP(J716,quide!A:G,7,0)</f>
        <v>2</v>
      </c>
      <c r="M716" t="b">
        <f t="shared" si="37"/>
        <v>0</v>
      </c>
      <c r="N716" s="108" t="b">
        <f t="shared" si="38"/>
        <v>0</v>
      </c>
    </row>
    <row r="717" spans="10:14" x14ac:dyDescent="0.25">
      <c r="J717">
        <f t="shared" si="36"/>
        <v>6041</v>
      </c>
      <c r="K717" t="str">
        <f>VLOOKUP(J717,quide!A:B,2,0)</f>
        <v>(2) 330 322</v>
      </c>
      <c r="L717">
        <f>VLOOKUP(J717,quide!A:G,7,0)</f>
        <v>2</v>
      </c>
      <c r="M717" t="b">
        <f t="shared" si="37"/>
        <v>0</v>
      </c>
      <c r="N717" s="108" t="b">
        <f t="shared" si="38"/>
        <v>0</v>
      </c>
    </row>
    <row r="718" spans="10:14" x14ac:dyDescent="0.25">
      <c r="J718">
        <f t="shared" si="36"/>
        <v>6041</v>
      </c>
      <c r="K718" t="str">
        <f>VLOOKUP(J718,quide!A:B,2,0)</f>
        <v>(2) 330 322</v>
      </c>
      <c r="L718">
        <f>VLOOKUP(J718,quide!A:G,7,0)</f>
        <v>2</v>
      </c>
      <c r="M718" t="b">
        <f t="shared" si="37"/>
        <v>0</v>
      </c>
      <c r="N718" s="108" t="b">
        <f t="shared" si="38"/>
        <v>0</v>
      </c>
    </row>
    <row r="719" spans="10:14" x14ac:dyDescent="0.25">
      <c r="J719">
        <f t="shared" si="36"/>
        <v>6041</v>
      </c>
      <c r="K719" t="str">
        <f>VLOOKUP(J719,quide!A:B,2,0)</f>
        <v>(2) 330 322</v>
      </c>
      <c r="L719">
        <f>VLOOKUP(J719,quide!A:G,7,0)</f>
        <v>2</v>
      </c>
      <c r="M719" t="b">
        <f t="shared" si="37"/>
        <v>0</v>
      </c>
      <c r="N719" s="108" t="b">
        <f t="shared" si="38"/>
        <v>0</v>
      </c>
    </row>
    <row r="720" spans="10:14" x14ac:dyDescent="0.25">
      <c r="J720">
        <f t="shared" si="36"/>
        <v>6041</v>
      </c>
      <c r="K720" t="str">
        <f>VLOOKUP(J720,quide!A:B,2,0)</f>
        <v>(2) 330 322</v>
      </c>
      <c r="L720">
        <f>VLOOKUP(J720,quide!A:G,7,0)</f>
        <v>2</v>
      </c>
      <c r="M720" t="b">
        <f t="shared" si="37"/>
        <v>0</v>
      </c>
      <c r="N720" s="108" t="b">
        <f t="shared" si="38"/>
        <v>0</v>
      </c>
    </row>
    <row r="721" spans="10:14" x14ac:dyDescent="0.25">
      <c r="J721">
        <f t="shared" si="36"/>
        <v>6041</v>
      </c>
      <c r="K721" t="str">
        <f>VLOOKUP(J721,quide!A:B,2,0)</f>
        <v>(2) 330 322</v>
      </c>
      <c r="L721">
        <f>VLOOKUP(J721,quide!A:G,7,0)</f>
        <v>2</v>
      </c>
      <c r="M721" t="b">
        <f t="shared" si="37"/>
        <v>0</v>
      </c>
      <c r="N721" s="108" t="b">
        <f t="shared" si="38"/>
        <v>0</v>
      </c>
    </row>
    <row r="722" spans="10:14" x14ac:dyDescent="0.25">
      <c r="J722">
        <f t="shared" si="36"/>
        <v>6041</v>
      </c>
      <c r="K722" t="str">
        <f>VLOOKUP(J722,quide!A:B,2,0)</f>
        <v>(2) 330 322</v>
      </c>
      <c r="L722">
        <f>VLOOKUP(J722,quide!A:G,7,0)</f>
        <v>2</v>
      </c>
      <c r="M722" t="b">
        <f t="shared" si="37"/>
        <v>0</v>
      </c>
      <c r="N722" s="108" t="b">
        <f t="shared" si="38"/>
        <v>0</v>
      </c>
    </row>
    <row r="723" spans="10:14" x14ac:dyDescent="0.25">
      <c r="J723">
        <f t="shared" si="36"/>
        <v>6041</v>
      </c>
      <c r="K723" t="str">
        <f>VLOOKUP(J723,quide!A:B,2,0)</f>
        <v>(2) 330 322</v>
      </c>
      <c r="L723">
        <f>VLOOKUP(J723,quide!A:G,7,0)</f>
        <v>2</v>
      </c>
      <c r="M723" t="b">
        <f t="shared" si="37"/>
        <v>0</v>
      </c>
      <c r="N723" s="108" t="b">
        <f t="shared" si="38"/>
        <v>0</v>
      </c>
    </row>
    <row r="724" spans="10:14" x14ac:dyDescent="0.25">
      <c r="J724">
        <f t="shared" si="36"/>
        <v>6041</v>
      </c>
      <c r="K724" t="str">
        <f>VLOOKUP(J724,quide!A:B,2,0)</f>
        <v>(2) 330 322</v>
      </c>
      <c r="L724">
        <f>VLOOKUP(J724,quide!A:G,7,0)</f>
        <v>2</v>
      </c>
      <c r="M724" t="b">
        <f t="shared" si="37"/>
        <v>0</v>
      </c>
      <c r="N724" s="108" t="b">
        <f t="shared" si="38"/>
        <v>0</v>
      </c>
    </row>
    <row r="725" spans="10:14" x14ac:dyDescent="0.25">
      <c r="J725">
        <f t="shared" si="36"/>
        <v>6041</v>
      </c>
      <c r="K725" t="str">
        <f>VLOOKUP(J725,quide!A:B,2,0)</f>
        <v>(2) 330 322</v>
      </c>
      <c r="L725">
        <f>VLOOKUP(J725,quide!A:G,7,0)</f>
        <v>2</v>
      </c>
      <c r="M725" t="b">
        <f t="shared" si="37"/>
        <v>0</v>
      </c>
      <c r="N725" s="108" t="b">
        <f t="shared" si="38"/>
        <v>0</v>
      </c>
    </row>
    <row r="726" spans="10:14" x14ac:dyDescent="0.25">
      <c r="J726">
        <f t="shared" si="36"/>
        <v>6041</v>
      </c>
      <c r="K726" t="str">
        <f>VLOOKUP(J726,quide!A:B,2,0)</f>
        <v>(2) 330 322</v>
      </c>
      <c r="L726">
        <f>VLOOKUP(J726,quide!A:G,7,0)</f>
        <v>2</v>
      </c>
      <c r="M726" t="b">
        <f t="shared" si="37"/>
        <v>0</v>
      </c>
      <c r="N726" s="108" t="b">
        <f t="shared" si="38"/>
        <v>0</v>
      </c>
    </row>
    <row r="727" spans="10:14" x14ac:dyDescent="0.25">
      <c r="J727">
        <f t="shared" si="36"/>
        <v>6041</v>
      </c>
      <c r="K727" t="str">
        <f>VLOOKUP(J727,quide!A:B,2,0)</f>
        <v>(2) 330 322</v>
      </c>
      <c r="L727">
        <f>VLOOKUP(J727,quide!A:G,7,0)</f>
        <v>2</v>
      </c>
      <c r="M727" t="b">
        <f t="shared" si="37"/>
        <v>0</v>
      </c>
      <c r="N727" s="108" t="b">
        <f t="shared" si="38"/>
        <v>0</v>
      </c>
    </row>
    <row r="728" spans="10:14" x14ac:dyDescent="0.25">
      <c r="J728">
        <f t="shared" si="36"/>
        <v>6041</v>
      </c>
      <c r="K728" t="str">
        <f>VLOOKUP(J728,quide!A:B,2,0)</f>
        <v>(2) 330 322</v>
      </c>
      <c r="L728">
        <f>VLOOKUP(J728,quide!A:G,7,0)</f>
        <v>2</v>
      </c>
      <c r="M728" t="b">
        <f t="shared" si="37"/>
        <v>0</v>
      </c>
      <c r="N728" s="108" t="b">
        <f t="shared" si="38"/>
        <v>0</v>
      </c>
    </row>
    <row r="729" spans="10:14" x14ac:dyDescent="0.25">
      <c r="J729">
        <f t="shared" si="36"/>
        <v>6041</v>
      </c>
      <c r="K729" t="str">
        <f>VLOOKUP(J729,quide!A:B,2,0)</f>
        <v>(2) 330 322</v>
      </c>
      <c r="L729">
        <f>VLOOKUP(J729,quide!A:G,7,0)</f>
        <v>2</v>
      </c>
      <c r="M729" t="b">
        <f t="shared" si="37"/>
        <v>0</v>
      </c>
      <c r="N729" s="108" t="b">
        <f t="shared" si="38"/>
        <v>0</v>
      </c>
    </row>
    <row r="730" spans="10:14" x14ac:dyDescent="0.25">
      <c r="J730">
        <f t="shared" si="36"/>
        <v>6041</v>
      </c>
      <c r="K730" t="str">
        <f>VLOOKUP(J730,quide!A:B,2,0)</f>
        <v>(2) 330 322</v>
      </c>
      <c r="L730">
        <f>VLOOKUP(J730,quide!A:G,7,0)</f>
        <v>2</v>
      </c>
      <c r="M730" t="b">
        <f t="shared" si="37"/>
        <v>0</v>
      </c>
      <c r="N730" s="108" t="b">
        <f t="shared" si="38"/>
        <v>0</v>
      </c>
    </row>
    <row r="731" spans="10:14" x14ac:dyDescent="0.25">
      <c r="J731">
        <f t="shared" si="36"/>
        <v>6041</v>
      </c>
      <c r="K731" t="str">
        <f>VLOOKUP(J731,quide!A:B,2,0)</f>
        <v>(2) 330 322</v>
      </c>
      <c r="L731">
        <f>VLOOKUP(J731,quide!A:G,7,0)</f>
        <v>2</v>
      </c>
      <c r="M731" t="b">
        <f t="shared" si="37"/>
        <v>0</v>
      </c>
      <c r="N731" s="108" t="b">
        <f t="shared" si="38"/>
        <v>0</v>
      </c>
    </row>
    <row r="732" spans="10:14" x14ac:dyDescent="0.25">
      <c r="J732">
        <f t="shared" si="36"/>
        <v>6041</v>
      </c>
      <c r="K732" t="str">
        <f>VLOOKUP(J732,quide!A:B,2,0)</f>
        <v>(2) 330 322</v>
      </c>
      <c r="L732">
        <f>VLOOKUP(J732,quide!A:G,7,0)</f>
        <v>2</v>
      </c>
      <c r="M732" t="b">
        <f t="shared" si="37"/>
        <v>0</v>
      </c>
      <c r="N732" s="108" t="b">
        <f t="shared" si="38"/>
        <v>0</v>
      </c>
    </row>
    <row r="733" spans="10:14" x14ac:dyDescent="0.25">
      <c r="J733">
        <f t="shared" si="36"/>
        <v>6041</v>
      </c>
      <c r="K733" t="str">
        <f>VLOOKUP(J733,quide!A:B,2,0)</f>
        <v>(2) 330 322</v>
      </c>
      <c r="L733">
        <f>VLOOKUP(J733,quide!A:G,7,0)</f>
        <v>2</v>
      </c>
      <c r="M733" t="b">
        <f t="shared" si="37"/>
        <v>0</v>
      </c>
      <c r="N733" s="108" t="b">
        <f t="shared" si="38"/>
        <v>0</v>
      </c>
    </row>
    <row r="734" spans="10:14" x14ac:dyDescent="0.25">
      <c r="J734">
        <f t="shared" si="36"/>
        <v>6041</v>
      </c>
      <c r="K734" t="str">
        <f>VLOOKUP(J734,quide!A:B,2,0)</f>
        <v>(2) 330 322</v>
      </c>
      <c r="L734">
        <f>VLOOKUP(J734,quide!A:G,7,0)</f>
        <v>2</v>
      </c>
      <c r="M734" t="b">
        <f t="shared" si="37"/>
        <v>0</v>
      </c>
      <c r="N734" s="108" t="b">
        <f t="shared" si="38"/>
        <v>0</v>
      </c>
    </row>
    <row r="735" spans="10:14" x14ac:dyDescent="0.25">
      <c r="J735">
        <f t="shared" si="36"/>
        <v>6041</v>
      </c>
      <c r="K735" t="str">
        <f>VLOOKUP(J735,quide!A:B,2,0)</f>
        <v>(2) 330 322</v>
      </c>
      <c r="L735">
        <f>VLOOKUP(J735,quide!A:G,7,0)</f>
        <v>2</v>
      </c>
      <c r="M735" t="b">
        <f t="shared" si="37"/>
        <v>0</v>
      </c>
      <c r="N735" s="108" t="b">
        <f t="shared" si="38"/>
        <v>0</v>
      </c>
    </row>
    <row r="736" spans="10:14" x14ac:dyDescent="0.25">
      <c r="J736">
        <f t="shared" si="36"/>
        <v>6041</v>
      </c>
      <c r="K736" t="str">
        <f>VLOOKUP(J736,quide!A:B,2,0)</f>
        <v>(2) 330 322</v>
      </c>
      <c r="L736">
        <f>VLOOKUP(J736,quide!A:G,7,0)</f>
        <v>2</v>
      </c>
      <c r="M736" t="b">
        <f t="shared" si="37"/>
        <v>0</v>
      </c>
      <c r="N736" s="108" t="b">
        <f t="shared" si="38"/>
        <v>0</v>
      </c>
    </row>
    <row r="737" spans="10:14" x14ac:dyDescent="0.25">
      <c r="J737">
        <f t="shared" si="36"/>
        <v>6041</v>
      </c>
      <c r="K737" t="str">
        <f>VLOOKUP(J737,quide!A:B,2,0)</f>
        <v>(2) 330 322</v>
      </c>
      <c r="L737">
        <f>VLOOKUP(J737,quide!A:G,7,0)</f>
        <v>2</v>
      </c>
      <c r="M737" t="b">
        <f t="shared" si="37"/>
        <v>0</v>
      </c>
      <c r="N737" s="108" t="b">
        <f t="shared" si="38"/>
        <v>0</v>
      </c>
    </row>
    <row r="738" spans="10:14" x14ac:dyDescent="0.25">
      <c r="J738">
        <f t="shared" si="36"/>
        <v>6041</v>
      </c>
      <c r="K738" t="str">
        <f>VLOOKUP(J738,quide!A:B,2,0)</f>
        <v>(2) 330 322</v>
      </c>
      <c r="L738">
        <f>VLOOKUP(J738,quide!A:G,7,0)</f>
        <v>2</v>
      </c>
      <c r="M738" t="b">
        <f t="shared" si="37"/>
        <v>0</v>
      </c>
      <c r="N738" s="108" t="b">
        <f t="shared" si="38"/>
        <v>0</v>
      </c>
    </row>
    <row r="739" spans="10:14" x14ac:dyDescent="0.25">
      <c r="J739">
        <f t="shared" si="36"/>
        <v>6041</v>
      </c>
      <c r="K739" t="str">
        <f>VLOOKUP(J739,quide!A:B,2,0)</f>
        <v>(2) 330 322</v>
      </c>
      <c r="L739">
        <f>VLOOKUP(J739,quide!A:G,7,0)</f>
        <v>2</v>
      </c>
      <c r="M739" t="b">
        <f t="shared" si="37"/>
        <v>0</v>
      </c>
      <c r="N739" s="108" t="b">
        <f t="shared" si="38"/>
        <v>0</v>
      </c>
    </row>
    <row r="740" spans="10:14" x14ac:dyDescent="0.25">
      <c r="J740">
        <f t="shared" si="36"/>
        <v>6041</v>
      </c>
      <c r="K740" t="str">
        <f>VLOOKUP(J740,quide!A:B,2,0)</f>
        <v>(2) 330 322</v>
      </c>
      <c r="L740">
        <f>VLOOKUP(J740,quide!A:G,7,0)</f>
        <v>2</v>
      </c>
      <c r="M740" t="b">
        <f t="shared" si="37"/>
        <v>0</v>
      </c>
      <c r="N740" s="108" t="b">
        <f t="shared" si="38"/>
        <v>0</v>
      </c>
    </row>
    <row r="741" spans="10:14" x14ac:dyDescent="0.25">
      <c r="J741">
        <f t="shared" si="36"/>
        <v>6041</v>
      </c>
      <c r="K741" t="str">
        <f>VLOOKUP(J741,quide!A:B,2,0)</f>
        <v>(2) 330 322</v>
      </c>
      <c r="L741">
        <f>VLOOKUP(J741,quide!A:G,7,0)</f>
        <v>2</v>
      </c>
      <c r="M741" t="b">
        <f t="shared" si="37"/>
        <v>0</v>
      </c>
      <c r="N741" s="108" t="b">
        <f t="shared" si="38"/>
        <v>0</v>
      </c>
    </row>
    <row r="742" spans="10:14" x14ac:dyDescent="0.25">
      <c r="J742">
        <f t="shared" si="36"/>
        <v>6041</v>
      </c>
      <c r="K742" t="str">
        <f>VLOOKUP(J742,quide!A:B,2,0)</f>
        <v>(2) 330 322</v>
      </c>
      <c r="L742">
        <f>VLOOKUP(J742,quide!A:G,7,0)</f>
        <v>2</v>
      </c>
      <c r="M742" t="b">
        <f t="shared" si="37"/>
        <v>0</v>
      </c>
      <c r="N742" s="108" t="b">
        <f t="shared" si="38"/>
        <v>0</v>
      </c>
    </row>
    <row r="743" spans="10:14" x14ac:dyDescent="0.25">
      <c r="J743">
        <f t="shared" si="36"/>
        <v>6041</v>
      </c>
      <c r="K743" t="str">
        <f>VLOOKUP(J743,quide!A:B,2,0)</f>
        <v>(2) 330 322</v>
      </c>
      <c r="L743">
        <f>VLOOKUP(J743,quide!A:G,7,0)</f>
        <v>2</v>
      </c>
      <c r="M743" t="b">
        <f t="shared" si="37"/>
        <v>0</v>
      </c>
      <c r="N743" s="108" t="b">
        <f t="shared" si="38"/>
        <v>0</v>
      </c>
    </row>
    <row r="744" spans="10:14" x14ac:dyDescent="0.25">
      <c r="J744">
        <f t="shared" si="36"/>
        <v>6041</v>
      </c>
      <c r="K744" t="str">
        <f>VLOOKUP(J744,quide!A:B,2,0)</f>
        <v>(2) 330 322</v>
      </c>
      <c r="L744">
        <f>VLOOKUP(J744,quide!A:G,7,0)</f>
        <v>2</v>
      </c>
      <c r="M744" t="b">
        <f t="shared" si="37"/>
        <v>0</v>
      </c>
      <c r="N744" s="108" t="b">
        <f t="shared" si="38"/>
        <v>0</v>
      </c>
    </row>
    <row r="745" spans="10:14" x14ac:dyDescent="0.25">
      <c r="J745">
        <f t="shared" si="36"/>
        <v>6041</v>
      </c>
      <c r="K745" t="str">
        <f>VLOOKUP(J745,quide!A:B,2,0)</f>
        <v>(2) 330 322</v>
      </c>
      <c r="L745">
        <f>VLOOKUP(J745,quide!A:G,7,0)</f>
        <v>2</v>
      </c>
      <c r="M745" t="b">
        <f t="shared" si="37"/>
        <v>0</v>
      </c>
      <c r="N745" s="108" t="b">
        <f t="shared" si="38"/>
        <v>0</v>
      </c>
    </row>
    <row r="746" spans="10:14" x14ac:dyDescent="0.25">
      <c r="J746">
        <f t="shared" si="36"/>
        <v>6041</v>
      </c>
      <c r="K746" t="str">
        <f>VLOOKUP(J746,quide!A:B,2,0)</f>
        <v>(2) 330 322</v>
      </c>
      <c r="L746">
        <f>VLOOKUP(J746,quide!A:G,7,0)</f>
        <v>2</v>
      </c>
      <c r="M746" t="b">
        <f t="shared" si="37"/>
        <v>0</v>
      </c>
      <c r="N746" s="108" t="b">
        <f t="shared" si="38"/>
        <v>0</v>
      </c>
    </row>
    <row r="747" spans="10:14" x14ac:dyDescent="0.25">
      <c r="J747">
        <f t="shared" si="36"/>
        <v>6041</v>
      </c>
      <c r="K747" t="str">
        <f>VLOOKUP(J747,quide!A:B,2,0)</f>
        <v>(2) 330 322</v>
      </c>
      <c r="L747">
        <f>VLOOKUP(J747,quide!A:G,7,0)</f>
        <v>2</v>
      </c>
      <c r="M747" t="b">
        <f t="shared" si="37"/>
        <v>0</v>
      </c>
      <c r="N747" s="108" t="b">
        <f t="shared" si="38"/>
        <v>0</v>
      </c>
    </row>
    <row r="748" spans="10:14" x14ac:dyDescent="0.25">
      <c r="J748">
        <f t="shared" si="36"/>
        <v>6041</v>
      </c>
      <c r="K748" t="str">
        <f>VLOOKUP(J748,quide!A:B,2,0)</f>
        <v>(2) 330 322</v>
      </c>
      <c r="L748">
        <f>VLOOKUP(J748,quide!A:G,7,0)</f>
        <v>2</v>
      </c>
      <c r="M748" t="b">
        <f t="shared" si="37"/>
        <v>0</v>
      </c>
      <c r="N748" s="108" t="b">
        <f t="shared" si="38"/>
        <v>0</v>
      </c>
    </row>
    <row r="749" spans="10:14" x14ac:dyDescent="0.25">
      <c r="J749">
        <f t="shared" si="36"/>
        <v>6041</v>
      </c>
      <c r="K749" t="str">
        <f>VLOOKUP(J749,quide!A:B,2,0)</f>
        <v>(2) 330 322</v>
      </c>
      <c r="L749">
        <f>VLOOKUP(J749,quide!A:G,7,0)</f>
        <v>2</v>
      </c>
      <c r="M749" t="b">
        <f t="shared" si="37"/>
        <v>0</v>
      </c>
      <c r="N749" s="108" t="b">
        <f t="shared" si="38"/>
        <v>0</v>
      </c>
    </row>
    <row r="750" spans="10:14" x14ac:dyDescent="0.25">
      <c r="J750">
        <f t="shared" si="36"/>
        <v>6041</v>
      </c>
      <c r="K750" t="str">
        <f>VLOOKUP(J750,quide!A:B,2,0)</f>
        <v>(2) 330 322</v>
      </c>
      <c r="L750">
        <f>VLOOKUP(J750,quide!A:G,7,0)</f>
        <v>2</v>
      </c>
      <c r="M750" t="b">
        <f t="shared" si="37"/>
        <v>0</v>
      </c>
      <c r="N750" s="108" t="b">
        <f t="shared" si="38"/>
        <v>0</v>
      </c>
    </row>
    <row r="751" spans="10:14" x14ac:dyDescent="0.25">
      <c r="J751">
        <f t="shared" si="36"/>
        <v>6041</v>
      </c>
      <c r="K751" t="str">
        <f>VLOOKUP(J751,quide!A:B,2,0)</f>
        <v>(2) 330 322</v>
      </c>
      <c r="L751">
        <f>VLOOKUP(J751,quide!A:G,7,0)</f>
        <v>2</v>
      </c>
      <c r="M751" t="b">
        <f t="shared" si="37"/>
        <v>0</v>
      </c>
      <c r="N751" s="108" t="b">
        <f t="shared" si="38"/>
        <v>0</v>
      </c>
    </row>
    <row r="752" spans="10:14" x14ac:dyDescent="0.25">
      <c r="J752">
        <f t="shared" si="36"/>
        <v>6041</v>
      </c>
      <c r="K752" t="str">
        <f>VLOOKUP(J752,quide!A:B,2,0)</f>
        <v>(2) 330 322</v>
      </c>
      <c r="L752">
        <f>VLOOKUP(J752,quide!A:G,7,0)</f>
        <v>2</v>
      </c>
      <c r="M752" t="b">
        <f t="shared" si="37"/>
        <v>0</v>
      </c>
      <c r="N752" s="108" t="b">
        <f t="shared" si="38"/>
        <v>0</v>
      </c>
    </row>
    <row r="753" spans="10:14" x14ac:dyDescent="0.25">
      <c r="J753">
        <f t="shared" si="36"/>
        <v>6041</v>
      </c>
      <c r="K753" t="str">
        <f>VLOOKUP(J753,quide!A:B,2,0)</f>
        <v>(2) 330 322</v>
      </c>
      <c r="L753">
        <f>VLOOKUP(J753,quide!A:G,7,0)</f>
        <v>2</v>
      </c>
      <c r="M753" t="b">
        <f t="shared" si="37"/>
        <v>0</v>
      </c>
      <c r="N753" s="108" t="b">
        <f t="shared" si="38"/>
        <v>0</v>
      </c>
    </row>
    <row r="754" spans="10:14" x14ac:dyDescent="0.25">
      <c r="J754">
        <f t="shared" si="36"/>
        <v>6041</v>
      </c>
      <c r="K754" t="str">
        <f>VLOOKUP(J754,quide!A:B,2,0)</f>
        <v>(2) 330 322</v>
      </c>
      <c r="L754">
        <f>VLOOKUP(J754,quide!A:G,7,0)</f>
        <v>2</v>
      </c>
      <c r="M754" t="b">
        <f t="shared" si="37"/>
        <v>0</v>
      </c>
      <c r="N754" s="108" t="b">
        <f t="shared" si="38"/>
        <v>0</v>
      </c>
    </row>
    <row r="755" spans="10:14" x14ac:dyDescent="0.25">
      <c r="J755">
        <f t="shared" si="36"/>
        <v>6041</v>
      </c>
      <c r="K755" t="str">
        <f>VLOOKUP(J755,quide!A:B,2,0)</f>
        <v>(2) 330 322</v>
      </c>
      <c r="L755">
        <f>VLOOKUP(J755,quide!A:G,7,0)</f>
        <v>2</v>
      </c>
      <c r="M755" t="b">
        <f t="shared" si="37"/>
        <v>0</v>
      </c>
      <c r="N755" s="108" t="b">
        <f t="shared" si="38"/>
        <v>0</v>
      </c>
    </row>
    <row r="756" spans="10:14" x14ac:dyDescent="0.25">
      <c r="J756">
        <f t="shared" si="36"/>
        <v>6041</v>
      </c>
      <c r="K756" t="str">
        <f>VLOOKUP(J756,quide!A:B,2,0)</f>
        <v>(2) 330 322</v>
      </c>
      <c r="L756">
        <f>VLOOKUP(J756,quide!A:G,7,0)</f>
        <v>2</v>
      </c>
      <c r="M756" t="b">
        <f t="shared" si="37"/>
        <v>0</v>
      </c>
      <c r="N756" s="108" t="b">
        <f t="shared" si="38"/>
        <v>0</v>
      </c>
    </row>
    <row r="757" spans="10:14" x14ac:dyDescent="0.25">
      <c r="J757">
        <f t="shared" si="36"/>
        <v>6041</v>
      </c>
      <c r="K757" t="str">
        <f>VLOOKUP(J757,quide!A:B,2,0)</f>
        <v>(2) 330 322</v>
      </c>
      <c r="L757">
        <f>VLOOKUP(J757,quide!A:G,7,0)</f>
        <v>2</v>
      </c>
      <c r="M757" t="b">
        <f t="shared" si="37"/>
        <v>0</v>
      </c>
      <c r="N757" s="108" t="b">
        <f t="shared" si="38"/>
        <v>0</v>
      </c>
    </row>
    <row r="758" spans="10:14" x14ac:dyDescent="0.25">
      <c r="J758">
        <f t="shared" si="36"/>
        <v>6041</v>
      </c>
      <c r="K758" t="str">
        <f>VLOOKUP(J758,quide!A:B,2,0)</f>
        <v>(2) 330 322</v>
      </c>
      <c r="L758">
        <f>VLOOKUP(J758,quide!A:G,7,0)</f>
        <v>2</v>
      </c>
      <c r="M758" t="b">
        <f t="shared" si="37"/>
        <v>0</v>
      </c>
      <c r="N758" s="108" t="b">
        <f t="shared" si="38"/>
        <v>0</v>
      </c>
    </row>
    <row r="759" spans="10:14" x14ac:dyDescent="0.25">
      <c r="J759">
        <f t="shared" si="36"/>
        <v>6041</v>
      </c>
      <c r="K759" t="str">
        <f>VLOOKUP(J759,quide!A:B,2,0)</f>
        <v>(2) 330 322</v>
      </c>
      <c r="L759">
        <f>VLOOKUP(J759,quide!A:G,7,0)</f>
        <v>2</v>
      </c>
      <c r="M759" t="b">
        <f t="shared" si="37"/>
        <v>0</v>
      </c>
      <c r="N759" s="108" t="b">
        <f t="shared" si="38"/>
        <v>0</v>
      </c>
    </row>
    <row r="760" spans="10:14" x14ac:dyDescent="0.25">
      <c r="J760">
        <f t="shared" si="36"/>
        <v>6041</v>
      </c>
      <c r="K760" t="str">
        <f>VLOOKUP(J760,quide!A:B,2,0)</f>
        <v>(2) 330 322</v>
      </c>
      <c r="L760">
        <f>VLOOKUP(J760,quide!A:G,7,0)</f>
        <v>2</v>
      </c>
      <c r="M760" t="b">
        <f t="shared" si="37"/>
        <v>0</v>
      </c>
      <c r="N760" s="108" t="b">
        <f t="shared" si="38"/>
        <v>0</v>
      </c>
    </row>
    <row r="761" spans="10:14" x14ac:dyDescent="0.25">
      <c r="J761">
        <f t="shared" si="36"/>
        <v>6041</v>
      </c>
      <c r="K761" t="str">
        <f>VLOOKUP(J761,quide!A:B,2,0)</f>
        <v>(2) 330 322</v>
      </c>
      <c r="L761">
        <f>VLOOKUP(J761,quide!A:G,7,0)</f>
        <v>2</v>
      </c>
      <c r="M761" t="b">
        <f t="shared" si="37"/>
        <v>0</v>
      </c>
      <c r="N761" s="108" t="b">
        <f t="shared" si="38"/>
        <v>0</v>
      </c>
    </row>
    <row r="762" spans="10:14" x14ac:dyDescent="0.25">
      <c r="J762">
        <f t="shared" si="36"/>
        <v>6041</v>
      </c>
      <c r="K762" t="str">
        <f>VLOOKUP(J762,quide!A:B,2,0)</f>
        <v>(2) 330 322</v>
      </c>
      <c r="L762">
        <f>VLOOKUP(J762,quide!A:G,7,0)</f>
        <v>2</v>
      </c>
      <c r="M762" t="b">
        <f t="shared" si="37"/>
        <v>0</v>
      </c>
      <c r="N762" s="108" t="b">
        <f t="shared" si="38"/>
        <v>0</v>
      </c>
    </row>
    <row r="763" spans="10:14" x14ac:dyDescent="0.25">
      <c r="J763">
        <f t="shared" si="36"/>
        <v>6041</v>
      </c>
      <c r="K763" t="str">
        <f>VLOOKUP(J763,quide!A:B,2,0)</f>
        <v>(2) 330 322</v>
      </c>
      <c r="L763">
        <f>VLOOKUP(J763,quide!A:G,7,0)</f>
        <v>2</v>
      </c>
      <c r="M763" t="b">
        <f t="shared" si="37"/>
        <v>0</v>
      </c>
      <c r="N763" s="108" t="b">
        <f t="shared" si="38"/>
        <v>0</v>
      </c>
    </row>
    <row r="764" spans="10:14" x14ac:dyDescent="0.25">
      <c r="J764">
        <f t="shared" ref="J764:J827" si="39">IF(ISBLANK(A764)=FALSE,A764,J763)</f>
        <v>6041</v>
      </c>
      <c r="K764" t="str">
        <f>VLOOKUP(J764,quide!A:B,2,0)</f>
        <v>(2) 330 322</v>
      </c>
      <c r="L764">
        <f>VLOOKUP(J764,quide!A:G,7,0)</f>
        <v>2</v>
      </c>
      <c r="M764" t="b">
        <f t="shared" ref="M764:M827" si="40">IF(ISBLANK(B764)=FALSE,$B$3,IF(ISBLANK(C764)=FALSE,$C$3,IF(ISBLANK(D764)=FALSE,$D$3,IF(ISBLANK(E764)=FALSE,$E$3))))</f>
        <v>0</v>
      </c>
      <c r="N764" s="108" t="b">
        <f t="shared" ref="N764:N827" si="41">IF(ISBLANK(B764)=FALSE,B764,IF(ISBLANK(C764)=FALSE,C764,IF(ISBLANK(D764)=FALSE,D764,IF(ISBLANK(E764)=FALSE,E764))))</f>
        <v>0</v>
      </c>
    </row>
    <row r="765" spans="10:14" x14ac:dyDescent="0.25">
      <c r="J765">
        <f t="shared" si="39"/>
        <v>6041</v>
      </c>
      <c r="K765" t="str">
        <f>VLOOKUP(J765,quide!A:B,2,0)</f>
        <v>(2) 330 322</v>
      </c>
      <c r="L765">
        <f>VLOOKUP(J765,quide!A:G,7,0)</f>
        <v>2</v>
      </c>
      <c r="M765" t="b">
        <f t="shared" si="40"/>
        <v>0</v>
      </c>
      <c r="N765" s="108" t="b">
        <f t="shared" si="41"/>
        <v>0</v>
      </c>
    </row>
    <row r="766" spans="10:14" x14ac:dyDescent="0.25">
      <c r="J766">
        <f t="shared" si="39"/>
        <v>6041</v>
      </c>
      <c r="K766" t="str">
        <f>VLOOKUP(J766,quide!A:B,2,0)</f>
        <v>(2) 330 322</v>
      </c>
      <c r="L766">
        <f>VLOOKUP(J766,quide!A:G,7,0)</f>
        <v>2</v>
      </c>
      <c r="M766" t="b">
        <f t="shared" si="40"/>
        <v>0</v>
      </c>
      <c r="N766" s="108" t="b">
        <f t="shared" si="41"/>
        <v>0</v>
      </c>
    </row>
    <row r="767" spans="10:14" x14ac:dyDescent="0.25">
      <c r="J767">
        <f t="shared" si="39"/>
        <v>6041</v>
      </c>
      <c r="K767" t="str">
        <f>VLOOKUP(J767,quide!A:B,2,0)</f>
        <v>(2) 330 322</v>
      </c>
      <c r="L767">
        <f>VLOOKUP(J767,quide!A:G,7,0)</f>
        <v>2</v>
      </c>
      <c r="M767" t="b">
        <f t="shared" si="40"/>
        <v>0</v>
      </c>
      <c r="N767" s="108" t="b">
        <f t="shared" si="41"/>
        <v>0</v>
      </c>
    </row>
    <row r="768" spans="10:14" x14ac:dyDescent="0.25">
      <c r="J768">
        <f t="shared" si="39"/>
        <v>6041</v>
      </c>
      <c r="K768" t="str">
        <f>VLOOKUP(J768,quide!A:B,2,0)</f>
        <v>(2) 330 322</v>
      </c>
      <c r="L768">
        <f>VLOOKUP(J768,quide!A:G,7,0)</f>
        <v>2</v>
      </c>
      <c r="M768" t="b">
        <f t="shared" si="40"/>
        <v>0</v>
      </c>
      <c r="N768" s="108" t="b">
        <f t="shared" si="41"/>
        <v>0</v>
      </c>
    </row>
    <row r="769" spans="10:14" x14ac:dyDescent="0.25">
      <c r="J769">
        <f t="shared" si="39"/>
        <v>6041</v>
      </c>
      <c r="K769" t="str">
        <f>VLOOKUP(J769,quide!A:B,2,0)</f>
        <v>(2) 330 322</v>
      </c>
      <c r="L769">
        <f>VLOOKUP(J769,quide!A:G,7,0)</f>
        <v>2</v>
      </c>
      <c r="M769" t="b">
        <f t="shared" si="40"/>
        <v>0</v>
      </c>
      <c r="N769" s="108" t="b">
        <f t="shared" si="41"/>
        <v>0</v>
      </c>
    </row>
    <row r="770" spans="10:14" x14ac:dyDescent="0.25">
      <c r="J770">
        <f t="shared" si="39"/>
        <v>6041</v>
      </c>
      <c r="K770" t="str">
        <f>VLOOKUP(J770,quide!A:B,2,0)</f>
        <v>(2) 330 322</v>
      </c>
      <c r="L770">
        <f>VLOOKUP(J770,quide!A:G,7,0)</f>
        <v>2</v>
      </c>
      <c r="M770" t="b">
        <f t="shared" si="40"/>
        <v>0</v>
      </c>
      <c r="N770" s="108" t="b">
        <f t="shared" si="41"/>
        <v>0</v>
      </c>
    </row>
    <row r="771" spans="10:14" x14ac:dyDescent="0.25">
      <c r="J771">
        <f t="shared" si="39"/>
        <v>6041</v>
      </c>
      <c r="K771" t="str">
        <f>VLOOKUP(J771,quide!A:B,2,0)</f>
        <v>(2) 330 322</v>
      </c>
      <c r="L771">
        <f>VLOOKUP(J771,quide!A:G,7,0)</f>
        <v>2</v>
      </c>
      <c r="M771" t="b">
        <f t="shared" si="40"/>
        <v>0</v>
      </c>
      <c r="N771" s="108" t="b">
        <f t="shared" si="41"/>
        <v>0</v>
      </c>
    </row>
    <row r="772" spans="10:14" x14ac:dyDescent="0.25">
      <c r="J772">
        <f t="shared" si="39"/>
        <v>6041</v>
      </c>
      <c r="K772" t="str">
        <f>VLOOKUP(J772,quide!A:B,2,0)</f>
        <v>(2) 330 322</v>
      </c>
      <c r="L772">
        <f>VLOOKUP(J772,quide!A:G,7,0)</f>
        <v>2</v>
      </c>
      <c r="M772" t="b">
        <f t="shared" si="40"/>
        <v>0</v>
      </c>
      <c r="N772" s="108" t="b">
        <f t="shared" si="41"/>
        <v>0</v>
      </c>
    </row>
    <row r="773" spans="10:14" x14ac:dyDescent="0.25">
      <c r="J773">
        <f t="shared" si="39"/>
        <v>6041</v>
      </c>
      <c r="K773" t="str">
        <f>VLOOKUP(J773,quide!A:B,2,0)</f>
        <v>(2) 330 322</v>
      </c>
      <c r="L773">
        <f>VLOOKUP(J773,quide!A:G,7,0)</f>
        <v>2</v>
      </c>
      <c r="M773" t="b">
        <f t="shared" si="40"/>
        <v>0</v>
      </c>
      <c r="N773" s="108" t="b">
        <f t="shared" si="41"/>
        <v>0</v>
      </c>
    </row>
    <row r="774" spans="10:14" x14ac:dyDescent="0.25">
      <c r="J774">
        <f t="shared" si="39"/>
        <v>6041</v>
      </c>
      <c r="K774" t="str">
        <f>VLOOKUP(J774,quide!A:B,2,0)</f>
        <v>(2) 330 322</v>
      </c>
      <c r="L774">
        <f>VLOOKUP(J774,quide!A:G,7,0)</f>
        <v>2</v>
      </c>
      <c r="M774" t="b">
        <f t="shared" si="40"/>
        <v>0</v>
      </c>
      <c r="N774" s="108" t="b">
        <f t="shared" si="41"/>
        <v>0</v>
      </c>
    </row>
    <row r="775" spans="10:14" x14ac:dyDescent="0.25">
      <c r="J775">
        <f t="shared" si="39"/>
        <v>6041</v>
      </c>
      <c r="K775" t="str">
        <f>VLOOKUP(J775,quide!A:B,2,0)</f>
        <v>(2) 330 322</v>
      </c>
      <c r="L775">
        <f>VLOOKUP(J775,quide!A:G,7,0)</f>
        <v>2</v>
      </c>
      <c r="M775" t="b">
        <f t="shared" si="40"/>
        <v>0</v>
      </c>
      <c r="N775" s="108" t="b">
        <f t="shared" si="41"/>
        <v>0</v>
      </c>
    </row>
    <row r="776" spans="10:14" x14ac:dyDescent="0.25">
      <c r="J776">
        <f t="shared" si="39"/>
        <v>6041</v>
      </c>
      <c r="K776" t="str">
        <f>VLOOKUP(J776,quide!A:B,2,0)</f>
        <v>(2) 330 322</v>
      </c>
      <c r="L776">
        <f>VLOOKUP(J776,quide!A:G,7,0)</f>
        <v>2</v>
      </c>
      <c r="M776" t="b">
        <f t="shared" si="40"/>
        <v>0</v>
      </c>
      <c r="N776" s="108" t="b">
        <f t="shared" si="41"/>
        <v>0</v>
      </c>
    </row>
    <row r="777" spans="10:14" x14ac:dyDescent="0.25">
      <c r="J777">
        <f t="shared" si="39"/>
        <v>6041</v>
      </c>
      <c r="K777" t="str">
        <f>VLOOKUP(J777,quide!A:B,2,0)</f>
        <v>(2) 330 322</v>
      </c>
      <c r="L777">
        <f>VLOOKUP(J777,quide!A:G,7,0)</f>
        <v>2</v>
      </c>
      <c r="M777" t="b">
        <f t="shared" si="40"/>
        <v>0</v>
      </c>
      <c r="N777" s="108" t="b">
        <f t="shared" si="41"/>
        <v>0</v>
      </c>
    </row>
    <row r="778" spans="10:14" x14ac:dyDescent="0.25">
      <c r="J778">
        <f t="shared" si="39"/>
        <v>6041</v>
      </c>
      <c r="K778" t="str">
        <f>VLOOKUP(J778,quide!A:B,2,0)</f>
        <v>(2) 330 322</v>
      </c>
      <c r="L778">
        <f>VLOOKUP(J778,quide!A:G,7,0)</f>
        <v>2</v>
      </c>
      <c r="M778" t="b">
        <f t="shared" si="40"/>
        <v>0</v>
      </c>
      <c r="N778" s="108" t="b">
        <f t="shared" si="41"/>
        <v>0</v>
      </c>
    </row>
    <row r="779" spans="10:14" x14ac:dyDescent="0.25">
      <c r="J779">
        <f t="shared" si="39"/>
        <v>6041</v>
      </c>
      <c r="K779" t="str">
        <f>VLOOKUP(J779,quide!A:B,2,0)</f>
        <v>(2) 330 322</v>
      </c>
      <c r="L779">
        <f>VLOOKUP(J779,quide!A:G,7,0)</f>
        <v>2</v>
      </c>
      <c r="M779" t="b">
        <f t="shared" si="40"/>
        <v>0</v>
      </c>
      <c r="N779" s="108" t="b">
        <f t="shared" si="41"/>
        <v>0</v>
      </c>
    </row>
    <row r="780" spans="10:14" x14ac:dyDescent="0.25">
      <c r="J780">
        <f t="shared" si="39"/>
        <v>6041</v>
      </c>
      <c r="K780" t="str">
        <f>VLOOKUP(J780,quide!A:B,2,0)</f>
        <v>(2) 330 322</v>
      </c>
      <c r="L780">
        <f>VLOOKUP(J780,quide!A:G,7,0)</f>
        <v>2</v>
      </c>
      <c r="M780" t="b">
        <f t="shared" si="40"/>
        <v>0</v>
      </c>
      <c r="N780" s="108" t="b">
        <f t="shared" si="41"/>
        <v>0</v>
      </c>
    </row>
    <row r="781" spans="10:14" x14ac:dyDescent="0.25">
      <c r="J781">
        <f t="shared" si="39"/>
        <v>6041</v>
      </c>
      <c r="K781" t="str">
        <f>VLOOKUP(J781,quide!A:B,2,0)</f>
        <v>(2) 330 322</v>
      </c>
      <c r="L781">
        <f>VLOOKUP(J781,quide!A:G,7,0)</f>
        <v>2</v>
      </c>
      <c r="M781" t="b">
        <f t="shared" si="40"/>
        <v>0</v>
      </c>
      <c r="N781" s="108" t="b">
        <f t="shared" si="41"/>
        <v>0</v>
      </c>
    </row>
    <row r="782" spans="10:14" x14ac:dyDescent="0.25">
      <c r="J782">
        <f t="shared" si="39"/>
        <v>6041</v>
      </c>
      <c r="K782" t="str">
        <f>VLOOKUP(J782,quide!A:B,2,0)</f>
        <v>(2) 330 322</v>
      </c>
      <c r="L782">
        <f>VLOOKUP(J782,quide!A:G,7,0)</f>
        <v>2</v>
      </c>
      <c r="M782" t="b">
        <f t="shared" si="40"/>
        <v>0</v>
      </c>
      <c r="N782" s="108" t="b">
        <f t="shared" si="41"/>
        <v>0</v>
      </c>
    </row>
    <row r="783" spans="10:14" x14ac:dyDescent="0.25">
      <c r="J783">
        <f t="shared" si="39"/>
        <v>6041</v>
      </c>
      <c r="K783" t="str">
        <f>VLOOKUP(J783,quide!A:B,2,0)</f>
        <v>(2) 330 322</v>
      </c>
      <c r="L783">
        <f>VLOOKUP(J783,quide!A:G,7,0)</f>
        <v>2</v>
      </c>
      <c r="M783" t="b">
        <f t="shared" si="40"/>
        <v>0</v>
      </c>
      <c r="N783" s="108" t="b">
        <f t="shared" si="41"/>
        <v>0</v>
      </c>
    </row>
    <row r="784" spans="10:14" x14ac:dyDescent="0.25">
      <c r="J784">
        <f t="shared" si="39"/>
        <v>6041</v>
      </c>
      <c r="K784" t="str">
        <f>VLOOKUP(J784,quide!A:B,2,0)</f>
        <v>(2) 330 322</v>
      </c>
      <c r="L784">
        <f>VLOOKUP(J784,quide!A:G,7,0)</f>
        <v>2</v>
      </c>
      <c r="M784" t="b">
        <f t="shared" si="40"/>
        <v>0</v>
      </c>
      <c r="N784" s="108" t="b">
        <f t="shared" si="41"/>
        <v>0</v>
      </c>
    </row>
    <row r="785" spans="10:14" x14ac:dyDescent="0.25">
      <c r="J785">
        <f t="shared" si="39"/>
        <v>6041</v>
      </c>
      <c r="K785" t="str">
        <f>VLOOKUP(J785,quide!A:B,2,0)</f>
        <v>(2) 330 322</v>
      </c>
      <c r="L785">
        <f>VLOOKUP(J785,quide!A:G,7,0)</f>
        <v>2</v>
      </c>
      <c r="M785" t="b">
        <f t="shared" si="40"/>
        <v>0</v>
      </c>
      <c r="N785" s="108" t="b">
        <f t="shared" si="41"/>
        <v>0</v>
      </c>
    </row>
    <row r="786" spans="10:14" x14ac:dyDescent="0.25">
      <c r="J786">
        <f t="shared" si="39"/>
        <v>6041</v>
      </c>
      <c r="K786" t="str">
        <f>VLOOKUP(J786,quide!A:B,2,0)</f>
        <v>(2) 330 322</v>
      </c>
      <c r="L786">
        <f>VLOOKUP(J786,quide!A:G,7,0)</f>
        <v>2</v>
      </c>
      <c r="M786" t="b">
        <f t="shared" si="40"/>
        <v>0</v>
      </c>
      <c r="N786" s="108" t="b">
        <f t="shared" si="41"/>
        <v>0</v>
      </c>
    </row>
    <row r="787" spans="10:14" x14ac:dyDescent="0.25">
      <c r="J787">
        <f t="shared" si="39"/>
        <v>6041</v>
      </c>
      <c r="K787" t="str">
        <f>VLOOKUP(J787,quide!A:B,2,0)</f>
        <v>(2) 330 322</v>
      </c>
      <c r="L787">
        <f>VLOOKUP(J787,quide!A:G,7,0)</f>
        <v>2</v>
      </c>
      <c r="M787" t="b">
        <f t="shared" si="40"/>
        <v>0</v>
      </c>
      <c r="N787" s="108" t="b">
        <f t="shared" si="41"/>
        <v>0</v>
      </c>
    </row>
    <row r="788" spans="10:14" x14ac:dyDescent="0.25">
      <c r="J788">
        <f t="shared" si="39"/>
        <v>6041</v>
      </c>
      <c r="K788" t="str">
        <f>VLOOKUP(J788,quide!A:B,2,0)</f>
        <v>(2) 330 322</v>
      </c>
      <c r="L788">
        <f>VLOOKUP(J788,quide!A:G,7,0)</f>
        <v>2</v>
      </c>
      <c r="M788" t="b">
        <f t="shared" si="40"/>
        <v>0</v>
      </c>
      <c r="N788" s="108" t="b">
        <f t="shared" si="41"/>
        <v>0</v>
      </c>
    </row>
    <row r="789" spans="10:14" x14ac:dyDescent="0.25">
      <c r="J789">
        <f t="shared" si="39"/>
        <v>6041</v>
      </c>
      <c r="K789" t="str">
        <f>VLOOKUP(J789,quide!A:B,2,0)</f>
        <v>(2) 330 322</v>
      </c>
      <c r="L789">
        <f>VLOOKUP(J789,quide!A:G,7,0)</f>
        <v>2</v>
      </c>
      <c r="M789" t="b">
        <f t="shared" si="40"/>
        <v>0</v>
      </c>
      <c r="N789" s="108" t="b">
        <f t="shared" si="41"/>
        <v>0</v>
      </c>
    </row>
    <row r="790" spans="10:14" x14ac:dyDescent="0.25">
      <c r="J790">
        <f t="shared" si="39"/>
        <v>6041</v>
      </c>
      <c r="K790" t="str">
        <f>VLOOKUP(J790,quide!A:B,2,0)</f>
        <v>(2) 330 322</v>
      </c>
      <c r="L790">
        <f>VLOOKUP(J790,quide!A:G,7,0)</f>
        <v>2</v>
      </c>
      <c r="M790" t="b">
        <f t="shared" si="40"/>
        <v>0</v>
      </c>
      <c r="N790" s="108" t="b">
        <f t="shared" si="41"/>
        <v>0</v>
      </c>
    </row>
    <row r="791" spans="10:14" x14ac:dyDescent="0.25">
      <c r="J791">
        <f t="shared" si="39"/>
        <v>6041</v>
      </c>
      <c r="K791" t="str">
        <f>VLOOKUP(J791,quide!A:B,2,0)</f>
        <v>(2) 330 322</v>
      </c>
      <c r="L791">
        <f>VLOOKUP(J791,quide!A:G,7,0)</f>
        <v>2</v>
      </c>
      <c r="M791" t="b">
        <f t="shared" si="40"/>
        <v>0</v>
      </c>
      <c r="N791" s="108" t="b">
        <f t="shared" si="41"/>
        <v>0</v>
      </c>
    </row>
    <row r="792" spans="10:14" x14ac:dyDescent="0.25">
      <c r="J792">
        <f t="shared" si="39"/>
        <v>6041</v>
      </c>
      <c r="K792" t="str">
        <f>VLOOKUP(J792,quide!A:B,2,0)</f>
        <v>(2) 330 322</v>
      </c>
      <c r="L792">
        <f>VLOOKUP(J792,quide!A:G,7,0)</f>
        <v>2</v>
      </c>
      <c r="M792" t="b">
        <f t="shared" si="40"/>
        <v>0</v>
      </c>
      <c r="N792" s="108" t="b">
        <f t="shared" si="41"/>
        <v>0</v>
      </c>
    </row>
    <row r="793" spans="10:14" x14ac:dyDescent="0.25">
      <c r="J793">
        <f t="shared" si="39"/>
        <v>6041</v>
      </c>
      <c r="K793" t="str">
        <f>VLOOKUP(J793,quide!A:B,2,0)</f>
        <v>(2) 330 322</v>
      </c>
      <c r="L793">
        <f>VLOOKUP(J793,quide!A:G,7,0)</f>
        <v>2</v>
      </c>
      <c r="M793" t="b">
        <f t="shared" si="40"/>
        <v>0</v>
      </c>
      <c r="N793" s="108" t="b">
        <f t="shared" si="41"/>
        <v>0</v>
      </c>
    </row>
    <row r="794" spans="10:14" x14ac:dyDescent="0.25">
      <c r="J794">
        <f t="shared" si="39"/>
        <v>6041</v>
      </c>
      <c r="K794" t="str">
        <f>VLOOKUP(J794,quide!A:B,2,0)</f>
        <v>(2) 330 322</v>
      </c>
      <c r="L794">
        <f>VLOOKUP(J794,quide!A:G,7,0)</f>
        <v>2</v>
      </c>
      <c r="M794" t="b">
        <f t="shared" si="40"/>
        <v>0</v>
      </c>
      <c r="N794" s="108" t="b">
        <f t="shared" si="41"/>
        <v>0</v>
      </c>
    </row>
    <row r="795" spans="10:14" x14ac:dyDescent="0.25">
      <c r="J795">
        <f t="shared" si="39"/>
        <v>6041</v>
      </c>
      <c r="K795" t="str">
        <f>VLOOKUP(J795,quide!A:B,2,0)</f>
        <v>(2) 330 322</v>
      </c>
      <c r="L795">
        <f>VLOOKUP(J795,quide!A:G,7,0)</f>
        <v>2</v>
      </c>
      <c r="M795" t="b">
        <f t="shared" si="40"/>
        <v>0</v>
      </c>
      <c r="N795" s="108" t="b">
        <f t="shared" si="41"/>
        <v>0</v>
      </c>
    </row>
    <row r="796" spans="10:14" x14ac:dyDescent="0.25">
      <c r="J796">
        <f t="shared" si="39"/>
        <v>6041</v>
      </c>
      <c r="K796" t="str">
        <f>VLOOKUP(J796,quide!A:B,2,0)</f>
        <v>(2) 330 322</v>
      </c>
      <c r="L796">
        <f>VLOOKUP(J796,quide!A:G,7,0)</f>
        <v>2</v>
      </c>
      <c r="M796" t="b">
        <f t="shared" si="40"/>
        <v>0</v>
      </c>
      <c r="N796" s="108" t="b">
        <f t="shared" si="41"/>
        <v>0</v>
      </c>
    </row>
    <row r="797" spans="10:14" x14ac:dyDescent="0.25">
      <c r="J797">
        <f t="shared" si="39"/>
        <v>6041</v>
      </c>
      <c r="K797" t="str">
        <f>VLOOKUP(J797,quide!A:B,2,0)</f>
        <v>(2) 330 322</v>
      </c>
      <c r="L797">
        <f>VLOOKUP(J797,quide!A:G,7,0)</f>
        <v>2</v>
      </c>
      <c r="M797" t="b">
        <f t="shared" si="40"/>
        <v>0</v>
      </c>
      <c r="N797" s="108" t="b">
        <f t="shared" si="41"/>
        <v>0</v>
      </c>
    </row>
    <row r="798" spans="10:14" x14ac:dyDescent="0.25">
      <c r="J798">
        <f t="shared" si="39"/>
        <v>6041</v>
      </c>
      <c r="K798" t="str">
        <f>VLOOKUP(J798,quide!A:B,2,0)</f>
        <v>(2) 330 322</v>
      </c>
      <c r="L798">
        <f>VLOOKUP(J798,quide!A:G,7,0)</f>
        <v>2</v>
      </c>
      <c r="M798" t="b">
        <f t="shared" si="40"/>
        <v>0</v>
      </c>
      <c r="N798" s="108" t="b">
        <f t="shared" si="41"/>
        <v>0</v>
      </c>
    </row>
    <row r="799" spans="10:14" x14ac:dyDescent="0.25">
      <c r="J799">
        <f t="shared" si="39"/>
        <v>6041</v>
      </c>
      <c r="K799" t="str">
        <f>VLOOKUP(J799,quide!A:B,2,0)</f>
        <v>(2) 330 322</v>
      </c>
      <c r="L799">
        <f>VLOOKUP(J799,quide!A:G,7,0)</f>
        <v>2</v>
      </c>
      <c r="M799" t="b">
        <f t="shared" si="40"/>
        <v>0</v>
      </c>
      <c r="N799" s="108" t="b">
        <f t="shared" si="41"/>
        <v>0</v>
      </c>
    </row>
    <row r="800" spans="10:14" x14ac:dyDescent="0.25">
      <c r="J800">
        <f t="shared" si="39"/>
        <v>6041</v>
      </c>
      <c r="K800" t="str">
        <f>VLOOKUP(J800,quide!A:B,2,0)</f>
        <v>(2) 330 322</v>
      </c>
      <c r="L800">
        <f>VLOOKUP(J800,quide!A:G,7,0)</f>
        <v>2</v>
      </c>
      <c r="M800" t="b">
        <f t="shared" si="40"/>
        <v>0</v>
      </c>
      <c r="N800" s="108" t="b">
        <f t="shared" si="41"/>
        <v>0</v>
      </c>
    </row>
    <row r="801" spans="10:14" x14ac:dyDescent="0.25">
      <c r="J801">
        <f t="shared" si="39"/>
        <v>6041</v>
      </c>
      <c r="K801" t="str">
        <f>VLOOKUP(J801,quide!A:B,2,0)</f>
        <v>(2) 330 322</v>
      </c>
      <c r="L801">
        <f>VLOOKUP(J801,quide!A:G,7,0)</f>
        <v>2</v>
      </c>
      <c r="M801" t="b">
        <f t="shared" si="40"/>
        <v>0</v>
      </c>
      <c r="N801" s="108" t="b">
        <f t="shared" si="41"/>
        <v>0</v>
      </c>
    </row>
    <row r="802" spans="10:14" x14ac:dyDescent="0.25">
      <c r="J802">
        <f t="shared" si="39"/>
        <v>6041</v>
      </c>
      <c r="K802" t="str">
        <f>VLOOKUP(J802,quide!A:B,2,0)</f>
        <v>(2) 330 322</v>
      </c>
      <c r="L802">
        <f>VLOOKUP(J802,quide!A:G,7,0)</f>
        <v>2</v>
      </c>
      <c r="M802" t="b">
        <f t="shared" si="40"/>
        <v>0</v>
      </c>
      <c r="N802" s="108" t="b">
        <f t="shared" si="41"/>
        <v>0</v>
      </c>
    </row>
    <row r="803" spans="10:14" x14ac:dyDescent="0.25">
      <c r="J803">
        <f t="shared" si="39"/>
        <v>6041</v>
      </c>
      <c r="K803" t="str">
        <f>VLOOKUP(J803,quide!A:B,2,0)</f>
        <v>(2) 330 322</v>
      </c>
      <c r="L803">
        <f>VLOOKUP(J803,quide!A:G,7,0)</f>
        <v>2</v>
      </c>
      <c r="M803" t="b">
        <f t="shared" si="40"/>
        <v>0</v>
      </c>
      <c r="N803" s="108" t="b">
        <f t="shared" si="41"/>
        <v>0</v>
      </c>
    </row>
    <row r="804" spans="10:14" x14ac:dyDescent="0.25">
      <c r="J804">
        <f t="shared" si="39"/>
        <v>6041</v>
      </c>
      <c r="K804" t="str">
        <f>VLOOKUP(J804,quide!A:B,2,0)</f>
        <v>(2) 330 322</v>
      </c>
      <c r="L804">
        <f>VLOOKUP(J804,quide!A:G,7,0)</f>
        <v>2</v>
      </c>
      <c r="M804" t="b">
        <f t="shared" si="40"/>
        <v>0</v>
      </c>
      <c r="N804" s="108" t="b">
        <f t="shared" si="41"/>
        <v>0</v>
      </c>
    </row>
    <row r="805" spans="10:14" x14ac:dyDescent="0.25">
      <c r="J805">
        <f t="shared" si="39"/>
        <v>6041</v>
      </c>
      <c r="K805" t="str">
        <f>VLOOKUP(J805,quide!A:B,2,0)</f>
        <v>(2) 330 322</v>
      </c>
      <c r="L805">
        <f>VLOOKUP(J805,quide!A:G,7,0)</f>
        <v>2</v>
      </c>
      <c r="M805" t="b">
        <f t="shared" si="40"/>
        <v>0</v>
      </c>
      <c r="N805" s="108" t="b">
        <f t="shared" si="41"/>
        <v>0</v>
      </c>
    </row>
    <row r="806" spans="10:14" x14ac:dyDescent="0.25">
      <c r="J806">
        <f t="shared" si="39"/>
        <v>6041</v>
      </c>
      <c r="K806" t="str">
        <f>VLOOKUP(J806,quide!A:B,2,0)</f>
        <v>(2) 330 322</v>
      </c>
      <c r="L806">
        <f>VLOOKUP(J806,quide!A:G,7,0)</f>
        <v>2</v>
      </c>
      <c r="M806" t="b">
        <f t="shared" si="40"/>
        <v>0</v>
      </c>
      <c r="N806" s="108" t="b">
        <f t="shared" si="41"/>
        <v>0</v>
      </c>
    </row>
    <row r="807" spans="10:14" x14ac:dyDescent="0.25">
      <c r="J807">
        <f t="shared" si="39"/>
        <v>6041</v>
      </c>
      <c r="K807" t="str">
        <f>VLOOKUP(J807,quide!A:B,2,0)</f>
        <v>(2) 330 322</v>
      </c>
      <c r="L807">
        <f>VLOOKUP(J807,quide!A:G,7,0)</f>
        <v>2</v>
      </c>
      <c r="M807" t="b">
        <f t="shared" si="40"/>
        <v>0</v>
      </c>
      <c r="N807" s="108" t="b">
        <f t="shared" si="41"/>
        <v>0</v>
      </c>
    </row>
    <row r="808" spans="10:14" x14ac:dyDescent="0.25">
      <c r="J808">
        <f t="shared" si="39"/>
        <v>6041</v>
      </c>
      <c r="K808" t="str">
        <f>VLOOKUP(J808,quide!A:B,2,0)</f>
        <v>(2) 330 322</v>
      </c>
      <c r="L808">
        <f>VLOOKUP(J808,quide!A:G,7,0)</f>
        <v>2</v>
      </c>
      <c r="M808" t="b">
        <f t="shared" si="40"/>
        <v>0</v>
      </c>
      <c r="N808" s="108" t="b">
        <f t="shared" si="41"/>
        <v>0</v>
      </c>
    </row>
    <row r="809" spans="10:14" x14ac:dyDescent="0.25">
      <c r="J809">
        <f t="shared" si="39"/>
        <v>6041</v>
      </c>
      <c r="K809" t="str">
        <f>VLOOKUP(J809,quide!A:B,2,0)</f>
        <v>(2) 330 322</v>
      </c>
      <c r="L809">
        <f>VLOOKUP(J809,quide!A:G,7,0)</f>
        <v>2</v>
      </c>
      <c r="M809" t="b">
        <f t="shared" si="40"/>
        <v>0</v>
      </c>
      <c r="N809" s="108" t="b">
        <f t="shared" si="41"/>
        <v>0</v>
      </c>
    </row>
    <row r="810" spans="10:14" x14ac:dyDescent="0.25">
      <c r="J810">
        <f t="shared" si="39"/>
        <v>6041</v>
      </c>
      <c r="K810" t="str">
        <f>VLOOKUP(J810,quide!A:B,2,0)</f>
        <v>(2) 330 322</v>
      </c>
      <c r="L810">
        <f>VLOOKUP(J810,quide!A:G,7,0)</f>
        <v>2</v>
      </c>
      <c r="M810" t="b">
        <f t="shared" si="40"/>
        <v>0</v>
      </c>
      <c r="N810" s="108" t="b">
        <f t="shared" si="41"/>
        <v>0</v>
      </c>
    </row>
    <row r="811" spans="10:14" x14ac:dyDescent="0.25">
      <c r="J811">
        <f t="shared" si="39"/>
        <v>6041</v>
      </c>
      <c r="K811" t="str">
        <f>VLOOKUP(J811,quide!A:B,2,0)</f>
        <v>(2) 330 322</v>
      </c>
      <c r="L811">
        <f>VLOOKUP(J811,quide!A:G,7,0)</f>
        <v>2</v>
      </c>
      <c r="M811" t="b">
        <f t="shared" si="40"/>
        <v>0</v>
      </c>
      <c r="N811" s="108" t="b">
        <f t="shared" si="41"/>
        <v>0</v>
      </c>
    </row>
    <row r="812" spans="10:14" x14ac:dyDescent="0.25">
      <c r="J812">
        <f t="shared" si="39"/>
        <v>6041</v>
      </c>
      <c r="K812" t="str">
        <f>VLOOKUP(J812,quide!A:B,2,0)</f>
        <v>(2) 330 322</v>
      </c>
      <c r="L812">
        <f>VLOOKUP(J812,quide!A:G,7,0)</f>
        <v>2</v>
      </c>
      <c r="M812" t="b">
        <f t="shared" si="40"/>
        <v>0</v>
      </c>
      <c r="N812" s="108" t="b">
        <f t="shared" si="41"/>
        <v>0</v>
      </c>
    </row>
    <row r="813" spans="10:14" x14ac:dyDescent="0.25">
      <c r="J813">
        <f t="shared" si="39"/>
        <v>6041</v>
      </c>
      <c r="K813" t="str">
        <f>VLOOKUP(J813,quide!A:B,2,0)</f>
        <v>(2) 330 322</v>
      </c>
      <c r="L813">
        <f>VLOOKUP(J813,quide!A:G,7,0)</f>
        <v>2</v>
      </c>
      <c r="M813" t="b">
        <f t="shared" si="40"/>
        <v>0</v>
      </c>
      <c r="N813" s="108" t="b">
        <f t="shared" si="41"/>
        <v>0</v>
      </c>
    </row>
    <row r="814" spans="10:14" x14ac:dyDescent="0.25">
      <c r="J814">
        <f t="shared" si="39"/>
        <v>6041</v>
      </c>
      <c r="K814" t="str">
        <f>VLOOKUP(J814,quide!A:B,2,0)</f>
        <v>(2) 330 322</v>
      </c>
      <c r="L814">
        <f>VLOOKUP(J814,quide!A:G,7,0)</f>
        <v>2</v>
      </c>
      <c r="M814" t="b">
        <f t="shared" si="40"/>
        <v>0</v>
      </c>
      <c r="N814" s="108" t="b">
        <f t="shared" si="41"/>
        <v>0</v>
      </c>
    </row>
    <row r="815" spans="10:14" x14ac:dyDescent="0.25">
      <c r="J815">
        <f t="shared" si="39"/>
        <v>6041</v>
      </c>
      <c r="K815" t="str">
        <f>VLOOKUP(J815,quide!A:B,2,0)</f>
        <v>(2) 330 322</v>
      </c>
      <c r="L815">
        <f>VLOOKUP(J815,quide!A:G,7,0)</f>
        <v>2</v>
      </c>
      <c r="M815" t="b">
        <f t="shared" si="40"/>
        <v>0</v>
      </c>
      <c r="N815" s="108" t="b">
        <f t="shared" si="41"/>
        <v>0</v>
      </c>
    </row>
    <row r="816" spans="10:14" x14ac:dyDescent="0.25">
      <c r="J816">
        <f t="shared" si="39"/>
        <v>6041</v>
      </c>
      <c r="K816" t="str">
        <f>VLOOKUP(J816,quide!A:B,2,0)</f>
        <v>(2) 330 322</v>
      </c>
      <c r="L816">
        <f>VLOOKUP(J816,quide!A:G,7,0)</f>
        <v>2</v>
      </c>
      <c r="M816" t="b">
        <f t="shared" si="40"/>
        <v>0</v>
      </c>
      <c r="N816" s="108" t="b">
        <f t="shared" si="41"/>
        <v>0</v>
      </c>
    </row>
    <row r="817" spans="10:14" x14ac:dyDescent="0.25">
      <c r="J817">
        <f t="shared" si="39"/>
        <v>6041</v>
      </c>
      <c r="K817" t="str">
        <f>VLOOKUP(J817,quide!A:B,2,0)</f>
        <v>(2) 330 322</v>
      </c>
      <c r="L817">
        <f>VLOOKUP(J817,quide!A:G,7,0)</f>
        <v>2</v>
      </c>
      <c r="M817" t="b">
        <f t="shared" si="40"/>
        <v>0</v>
      </c>
      <c r="N817" s="108" t="b">
        <f t="shared" si="41"/>
        <v>0</v>
      </c>
    </row>
    <row r="818" spans="10:14" x14ac:dyDescent="0.25">
      <c r="J818">
        <f t="shared" si="39"/>
        <v>6041</v>
      </c>
      <c r="K818" t="str">
        <f>VLOOKUP(J818,quide!A:B,2,0)</f>
        <v>(2) 330 322</v>
      </c>
      <c r="L818">
        <f>VLOOKUP(J818,quide!A:G,7,0)</f>
        <v>2</v>
      </c>
      <c r="M818" t="b">
        <f t="shared" si="40"/>
        <v>0</v>
      </c>
      <c r="N818" s="108" t="b">
        <f t="shared" si="41"/>
        <v>0</v>
      </c>
    </row>
    <row r="819" spans="10:14" x14ac:dyDescent="0.25">
      <c r="J819">
        <f t="shared" si="39"/>
        <v>6041</v>
      </c>
      <c r="K819" t="str">
        <f>VLOOKUP(J819,quide!A:B,2,0)</f>
        <v>(2) 330 322</v>
      </c>
      <c r="L819">
        <f>VLOOKUP(J819,quide!A:G,7,0)</f>
        <v>2</v>
      </c>
      <c r="M819" t="b">
        <f t="shared" si="40"/>
        <v>0</v>
      </c>
      <c r="N819" s="108" t="b">
        <f t="shared" si="41"/>
        <v>0</v>
      </c>
    </row>
    <row r="820" spans="10:14" x14ac:dyDescent="0.25">
      <c r="J820">
        <f t="shared" si="39"/>
        <v>6041</v>
      </c>
      <c r="K820" t="str">
        <f>VLOOKUP(J820,quide!A:B,2,0)</f>
        <v>(2) 330 322</v>
      </c>
      <c r="L820">
        <f>VLOOKUP(J820,quide!A:G,7,0)</f>
        <v>2</v>
      </c>
      <c r="M820" t="b">
        <f t="shared" si="40"/>
        <v>0</v>
      </c>
      <c r="N820" s="108" t="b">
        <f t="shared" si="41"/>
        <v>0</v>
      </c>
    </row>
    <row r="821" spans="10:14" x14ac:dyDescent="0.25">
      <c r="J821">
        <f t="shared" si="39"/>
        <v>6041</v>
      </c>
      <c r="K821" t="str">
        <f>VLOOKUP(J821,quide!A:B,2,0)</f>
        <v>(2) 330 322</v>
      </c>
      <c r="L821">
        <f>VLOOKUP(J821,quide!A:G,7,0)</f>
        <v>2</v>
      </c>
      <c r="M821" t="b">
        <f t="shared" si="40"/>
        <v>0</v>
      </c>
      <c r="N821" s="108" t="b">
        <f t="shared" si="41"/>
        <v>0</v>
      </c>
    </row>
    <row r="822" spans="10:14" x14ac:dyDescent="0.25">
      <c r="J822">
        <f t="shared" si="39"/>
        <v>6041</v>
      </c>
      <c r="K822" t="str">
        <f>VLOOKUP(J822,quide!A:B,2,0)</f>
        <v>(2) 330 322</v>
      </c>
      <c r="L822">
        <f>VLOOKUP(J822,quide!A:G,7,0)</f>
        <v>2</v>
      </c>
      <c r="M822" t="b">
        <f t="shared" si="40"/>
        <v>0</v>
      </c>
      <c r="N822" s="108" t="b">
        <f t="shared" si="41"/>
        <v>0</v>
      </c>
    </row>
    <row r="823" spans="10:14" x14ac:dyDescent="0.25">
      <c r="J823">
        <f t="shared" si="39"/>
        <v>6041</v>
      </c>
      <c r="K823" t="str">
        <f>VLOOKUP(J823,quide!A:B,2,0)</f>
        <v>(2) 330 322</v>
      </c>
      <c r="L823">
        <f>VLOOKUP(J823,quide!A:G,7,0)</f>
        <v>2</v>
      </c>
      <c r="M823" t="b">
        <f t="shared" si="40"/>
        <v>0</v>
      </c>
      <c r="N823" s="108" t="b">
        <f t="shared" si="41"/>
        <v>0</v>
      </c>
    </row>
    <row r="824" spans="10:14" x14ac:dyDescent="0.25">
      <c r="J824">
        <f t="shared" si="39"/>
        <v>6041</v>
      </c>
      <c r="K824" t="str">
        <f>VLOOKUP(J824,quide!A:B,2,0)</f>
        <v>(2) 330 322</v>
      </c>
      <c r="L824">
        <f>VLOOKUP(J824,quide!A:G,7,0)</f>
        <v>2</v>
      </c>
      <c r="M824" t="b">
        <f t="shared" si="40"/>
        <v>0</v>
      </c>
      <c r="N824" s="108" t="b">
        <f t="shared" si="41"/>
        <v>0</v>
      </c>
    </row>
    <row r="825" spans="10:14" x14ac:dyDescent="0.25">
      <c r="J825">
        <f t="shared" si="39"/>
        <v>6041</v>
      </c>
      <c r="K825" t="str">
        <f>VLOOKUP(J825,quide!A:B,2,0)</f>
        <v>(2) 330 322</v>
      </c>
      <c r="L825">
        <f>VLOOKUP(J825,quide!A:G,7,0)</f>
        <v>2</v>
      </c>
      <c r="M825" t="b">
        <f t="shared" si="40"/>
        <v>0</v>
      </c>
      <c r="N825" s="108" t="b">
        <f t="shared" si="41"/>
        <v>0</v>
      </c>
    </row>
    <row r="826" spans="10:14" x14ac:dyDescent="0.25">
      <c r="J826">
        <f t="shared" si="39"/>
        <v>6041</v>
      </c>
      <c r="K826" t="str">
        <f>VLOOKUP(J826,quide!A:B,2,0)</f>
        <v>(2) 330 322</v>
      </c>
      <c r="L826">
        <f>VLOOKUP(J826,quide!A:G,7,0)</f>
        <v>2</v>
      </c>
      <c r="M826" t="b">
        <f t="shared" si="40"/>
        <v>0</v>
      </c>
      <c r="N826" s="108" t="b">
        <f t="shared" si="41"/>
        <v>0</v>
      </c>
    </row>
    <row r="827" spans="10:14" x14ac:dyDescent="0.25">
      <c r="J827">
        <f t="shared" si="39"/>
        <v>6041</v>
      </c>
      <c r="K827" t="str">
        <f>VLOOKUP(J827,quide!A:B,2,0)</f>
        <v>(2) 330 322</v>
      </c>
      <c r="L827">
        <f>VLOOKUP(J827,quide!A:G,7,0)</f>
        <v>2</v>
      </c>
      <c r="M827" t="b">
        <f t="shared" si="40"/>
        <v>0</v>
      </c>
      <c r="N827" s="108" t="b">
        <f t="shared" si="41"/>
        <v>0</v>
      </c>
    </row>
    <row r="828" spans="10:14" x14ac:dyDescent="0.25">
      <c r="J828">
        <f t="shared" ref="J828:J891" si="42">IF(ISBLANK(A828)=FALSE,A828,J827)</f>
        <v>6041</v>
      </c>
      <c r="K828" t="str">
        <f>VLOOKUP(J828,quide!A:B,2,0)</f>
        <v>(2) 330 322</v>
      </c>
      <c r="L828">
        <f>VLOOKUP(J828,quide!A:G,7,0)</f>
        <v>2</v>
      </c>
      <c r="M828" t="b">
        <f t="shared" ref="M828:M891" si="43">IF(ISBLANK(B828)=FALSE,$B$3,IF(ISBLANK(C828)=FALSE,$C$3,IF(ISBLANK(D828)=FALSE,$D$3,IF(ISBLANK(E828)=FALSE,$E$3))))</f>
        <v>0</v>
      </c>
      <c r="N828" s="108" t="b">
        <f t="shared" ref="N828:N891" si="44">IF(ISBLANK(B828)=FALSE,B828,IF(ISBLANK(C828)=FALSE,C828,IF(ISBLANK(D828)=FALSE,D828,IF(ISBLANK(E828)=FALSE,E828))))</f>
        <v>0</v>
      </c>
    </row>
    <row r="829" spans="10:14" x14ac:dyDescent="0.25">
      <c r="J829">
        <f t="shared" si="42"/>
        <v>6041</v>
      </c>
      <c r="K829" t="str">
        <f>VLOOKUP(J829,quide!A:B,2,0)</f>
        <v>(2) 330 322</v>
      </c>
      <c r="L829">
        <f>VLOOKUP(J829,quide!A:G,7,0)</f>
        <v>2</v>
      </c>
      <c r="M829" t="b">
        <f t="shared" si="43"/>
        <v>0</v>
      </c>
      <c r="N829" s="108" t="b">
        <f t="shared" si="44"/>
        <v>0</v>
      </c>
    </row>
    <row r="830" spans="10:14" x14ac:dyDescent="0.25">
      <c r="J830">
        <f t="shared" si="42"/>
        <v>6041</v>
      </c>
      <c r="K830" t="str">
        <f>VLOOKUP(J830,quide!A:B,2,0)</f>
        <v>(2) 330 322</v>
      </c>
      <c r="L830">
        <f>VLOOKUP(J830,quide!A:G,7,0)</f>
        <v>2</v>
      </c>
      <c r="M830" t="b">
        <f t="shared" si="43"/>
        <v>0</v>
      </c>
      <c r="N830" s="108" t="b">
        <f t="shared" si="44"/>
        <v>0</v>
      </c>
    </row>
    <row r="831" spans="10:14" x14ac:dyDescent="0.25">
      <c r="J831">
        <f t="shared" si="42"/>
        <v>6041</v>
      </c>
      <c r="K831" t="str">
        <f>VLOOKUP(J831,quide!A:B,2,0)</f>
        <v>(2) 330 322</v>
      </c>
      <c r="L831">
        <f>VLOOKUP(J831,quide!A:G,7,0)</f>
        <v>2</v>
      </c>
      <c r="M831" t="b">
        <f t="shared" si="43"/>
        <v>0</v>
      </c>
      <c r="N831" s="108" t="b">
        <f t="shared" si="44"/>
        <v>0</v>
      </c>
    </row>
    <row r="832" spans="10:14" x14ac:dyDescent="0.25">
      <c r="J832">
        <f t="shared" si="42"/>
        <v>6041</v>
      </c>
      <c r="K832" t="str">
        <f>VLOOKUP(J832,quide!A:B,2,0)</f>
        <v>(2) 330 322</v>
      </c>
      <c r="L832">
        <f>VLOOKUP(J832,quide!A:G,7,0)</f>
        <v>2</v>
      </c>
      <c r="M832" t="b">
        <f t="shared" si="43"/>
        <v>0</v>
      </c>
      <c r="N832" s="108" t="b">
        <f t="shared" si="44"/>
        <v>0</v>
      </c>
    </row>
    <row r="833" spans="10:14" x14ac:dyDescent="0.25">
      <c r="J833">
        <f t="shared" si="42"/>
        <v>6041</v>
      </c>
      <c r="K833" t="str">
        <f>VLOOKUP(J833,quide!A:B,2,0)</f>
        <v>(2) 330 322</v>
      </c>
      <c r="L833">
        <f>VLOOKUP(J833,quide!A:G,7,0)</f>
        <v>2</v>
      </c>
      <c r="M833" t="b">
        <f t="shared" si="43"/>
        <v>0</v>
      </c>
      <c r="N833" s="108" t="b">
        <f t="shared" si="44"/>
        <v>0</v>
      </c>
    </row>
    <row r="834" spans="10:14" x14ac:dyDescent="0.25">
      <c r="J834">
        <f t="shared" si="42"/>
        <v>6041</v>
      </c>
      <c r="K834" t="str">
        <f>VLOOKUP(J834,quide!A:B,2,0)</f>
        <v>(2) 330 322</v>
      </c>
      <c r="L834">
        <f>VLOOKUP(J834,quide!A:G,7,0)</f>
        <v>2</v>
      </c>
      <c r="M834" t="b">
        <f t="shared" si="43"/>
        <v>0</v>
      </c>
      <c r="N834" s="108" t="b">
        <f t="shared" si="44"/>
        <v>0</v>
      </c>
    </row>
    <row r="835" spans="10:14" x14ac:dyDescent="0.25">
      <c r="J835">
        <f t="shared" si="42"/>
        <v>6041</v>
      </c>
      <c r="K835" t="str">
        <f>VLOOKUP(J835,quide!A:B,2,0)</f>
        <v>(2) 330 322</v>
      </c>
      <c r="L835">
        <f>VLOOKUP(J835,quide!A:G,7,0)</f>
        <v>2</v>
      </c>
      <c r="M835" t="b">
        <f t="shared" si="43"/>
        <v>0</v>
      </c>
      <c r="N835" s="108" t="b">
        <f t="shared" si="44"/>
        <v>0</v>
      </c>
    </row>
    <row r="836" spans="10:14" x14ac:dyDescent="0.25">
      <c r="J836">
        <f t="shared" si="42"/>
        <v>6041</v>
      </c>
      <c r="K836" t="str">
        <f>VLOOKUP(J836,quide!A:B,2,0)</f>
        <v>(2) 330 322</v>
      </c>
      <c r="L836">
        <f>VLOOKUP(J836,quide!A:G,7,0)</f>
        <v>2</v>
      </c>
      <c r="M836" t="b">
        <f t="shared" si="43"/>
        <v>0</v>
      </c>
      <c r="N836" s="108" t="b">
        <f t="shared" si="44"/>
        <v>0</v>
      </c>
    </row>
    <row r="837" spans="10:14" x14ac:dyDescent="0.25">
      <c r="J837">
        <f t="shared" si="42"/>
        <v>6041</v>
      </c>
      <c r="K837" t="str">
        <f>VLOOKUP(J837,quide!A:B,2,0)</f>
        <v>(2) 330 322</v>
      </c>
      <c r="L837">
        <f>VLOOKUP(J837,quide!A:G,7,0)</f>
        <v>2</v>
      </c>
      <c r="M837" t="b">
        <f t="shared" si="43"/>
        <v>0</v>
      </c>
      <c r="N837" s="108" t="b">
        <f t="shared" si="44"/>
        <v>0</v>
      </c>
    </row>
    <row r="838" spans="10:14" x14ac:dyDescent="0.25">
      <c r="J838">
        <f t="shared" si="42"/>
        <v>6041</v>
      </c>
      <c r="K838" t="str">
        <f>VLOOKUP(J838,quide!A:B,2,0)</f>
        <v>(2) 330 322</v>
      </c>
      <c r="L838">
        <f>VLOOKUP(J838,quide!A:G,7,0)</f>
        <v>2</v>
      </c>
      <c r="M838" t="b">
        <f t="shared" si="43"/>
        <v>0</v>
      </c>
      <c r="N838" s="108" t="b">
        <f t="shared" si="44"/>
        <v>0</v>
      </c>
    </row>
    <row r="839" spans="10:14" x14ac:dyDescent="0.25">
      <c r="J839">
        <f t="shared" si="42"/>
        <v>6041</v>
      </c>
      <c r="K839" t="str">
        <f>VLOOKUP(J839,quide!A:B,2,0)</f>
        <v>(2) 330 322</v>
      </c>
      <c r="L839">
        <f>VLOOKUP(J839,quide!A:G,7,0)</f>
        <v>2</v>
      </c>
      <c r="M839" t="b">
        <f t="shared" si="43"/>
        <v>0</v>
      </c>
      <c r="N839" s="108" t="b">
        <f t="shared" si="44"/>
        <v>0</v>
      </c>
    </row>
    <row r="840" spans="10:14" x14ac:dyDescent="0.25">
      <c r="J840">
        <f t="shared" si="42"/>
        <v>6041</v>
      </c>
      <c r="K840" t="str">
        <f>VLOOKUP(J840,quide!A:B,2,0)</f>
        <v>(2) 330 322</v>
      </c>
      <c r="L840">
        <f>VLOOKUP(J840,quide!A:G,7,0)</f>
        <v>2</v>
      </c>
      <c r="M840" t="b">
        <f t="shared" si="43"/>
        <v>0</v>
      </c>
      <c r="N840" s="108" t="b">
        <f t="shared" si="44"/>
        <v>0</v>
      </c>
    </row>
    <row r="841" spans="10:14" x14ac:dyDescent="0.25">
      <c r="J841">
        <f t="shared" si="42"/>
        <v>6041</v>
      </c>
      <c r="K841" t="str">
        <f>VLOOKUP(J841,quide!A:B,2,0)</f>
        <v>(2) 330 322</v>
      </c>
      <c r="L841">
        <f>VLOOKUP(J841,quide!A:G,7,0)</f>
        <v>2</v>
      </c>
      <c r="M841" t="b">
        <f t="shared" si="43"/>
        <v>0</v>
      </c>
      <c r="N841" s="108" t="b">
        <f t="shared" si="44"/>
        <v>0</v>
      </c>
    </row>
    <row r="842" spans="10:14" x14ac:dyDescent="0.25">
      <c r="J842">
        <f t="shared" si="42"/>
        <v>6041</v>
      </c>
      <c r="K842" t="str">
        <f>VLOOKUP(J842,quide!A:B,2,0)</f>
        <v>(2) 330 322</v>
      </c>
      <c r="L842">
        <f>VLOOKUP(J842,quide!A:G,7,0)</f>
        <v>2</v>
      </c>
      <c r="M842" t="b">
        <f t="shared" si="43"/>
        <v>0</v>
      </c>
      <c r="N842" s="108" t="b">
        <f t="shared" si="44"/>
        <v>0</v>
      </c>
    </row>
    <row r="843" spans="10:14" x14ac:dyDescent="0.25">
      <c r="J843">
        <f t="shared" si="42"/>
        <v>6041</v>
      </c>
      <c r="K843" t="str">
        <f>VLOOKUP(J843,quide!A:B,2,0)</f>
        <v>(2) 330 322</v>
      </c>
      <c r="L843">
        <f>VLOOKUP(J843,quide!A:G,7,0)</f>
        <v>2</v>
      </c>
      <c r="M843" t="b">
        <f t="shared" si="43"/>
        <v>0</v>
      </c>
      <c r="N843" s="108" t="b">
        <f t="shared" si="44"/>
        <v>0</v>
      </c>
    </row>
    <row r="844" spans="10:14" x14ac:dyDescent="0.25">
      <c r="J844">
        <f t="shared" si="42"/>
        <v>6041</v>
      </c>
      <c r="K844" t="str">
        <f>VLOOKUP(J844,quide!A:B,2,0)</f>
        <v>(2) 330 322</v>
      </c>
      <c r="L844">
        <f>VLOOKUP(J844,quide!A:G,7,0)</f>
        <v>2</v>
      </c>
      <c r="M844" t="b">
        <f t="shared" si="43"/>
        <v>0</v>
      </c>
      <c r="N844" s="108" t="b">
        <f t="shared" si="44"/>
        <v>0</v>
      </c>
    </row>
    <row r="845" spans="10:14" x14ac:dyDescent="0.25">
      <c r="J845">
        <f t="shared" si="42"/>
        <v>6041</v>
      </c>
      <c r="K845" t="str">
        <f>VLOOKUP(J845,quide!A:B,2,0)</f>
        <v>(2) 330 322</v>
      </c>
      <c r="L845">
        <f>VLOOKUP(J845,quide!A:G,7,0)</f>
        <v>2</v>
      </c>
      <c r="M845" t="b">
        <f t="shared" si="43"/>
        <v>0</v>
      </c>
      <c r="N845" s="108" t="b">
        <f t="shared" si="44"/>
        <v>0</v>
      </c>
    </row>
    <row r="846" spans="10:14" x14ac:dyDescent="0.25">
      <c r="J846">
        <f t="shared" si="42"/>
        <v>6041</v>
      </c>
      <c r="K846" t="str">
        <f>VLOOKUP(J846,quide!A:B,2,0)</f>
        <v>(2) 330 322</v>
      </c>
      <c r="L846">
        <f>VLOOKUP(J846,quide!A:G,7,0)</f>
        <v>2</v>
      </c>
      <c r="M846" t="b">
        <f t="shared" si="43"/>
        <v>0</v>
      </c>
      <c r="N846" s="108" t="b">
        <f t="shared" si="44"/>
        <v>0</v>
      </c>
    </row>
    <row r="847" spans="10:14" x14ac:dyDescent="0.25">
      <c r="J847">
        <f t="shared" si="42"/>
        <v>6041</v>
      </c>
      <c r="K847" t="str">
        <f>VLOOKUP(J847,quide!A:B,2,0)</f>
        <v>(2) 330 322</v>
      </c>
      <c r="L847">
        <f>VLOOKUP(J847,quide!A:G,7,0)</f>
        <v>2</v>
      </c>
      <c r="M847" t="b">
        <f t="shared" si="43"/>
        <v>0</v>
      </c>
      <c r="N847" s="108" t="b">
        <f t="shared" si="44"/>
        <v>0</v>
      </c>
    </row>
    <row r="848" spans="10:14" x14ac:dyDescent="0.25">
      <c r="J848">
        <f t="shared" si="42"/>
        <v>6041</v>
      </c>
      <c r="K848" t="str">
        <f>VLOOKUP(J848,quide!A:B,2,0)</f>
        <v>(2) 330 322</v>
      </c>
      <c r="L848">
        <f>VLOOKUP(J848,quide!A:G,7,0)</f>
        <v>2</v>
      </c>
      <c r="M848" t="b">
        <f t="shared" si="43"/>
        <v>0</v>
      </c>
      <c r="N848" s="108" t="b">
        <f t="shared" si="44"/>
        <v>0</v>
      </c>
    </row>
    <row r="849" spans="10:14" x14ac:dyDescent="0.25">
      <c r="J849">
        <f t="shared" si="42"/>
        <v>6041</v>
      </c>
      <c r="K849" t="str">
        <f>VLOOKUP(J849,quide!A:B,2,0)</f>
        <v>(2) 330 322</v>
      </c>
      <c r="L849">
        <f>VLOOKUP(J849,quide!A:G,7,0)</f>
        <v>2</v>
      </c>
      <c r="M849" t="b">
        <f t="shared" si="43"/>
        <v>0</v>
      </c>
      <c r="N849" s="108" t="b">
        <f t="shared" si="44"/>
        <v>0</v>
      </c>
    </row>
    <row r="850" spans="10:14" x14ac:dyDescent="0.25">
      <c r="J850">
        <f t="shared" si="42"/>
        <v>6041</v>
      </c>
      <c r="K850" t="str">
        <f>VLOOKUP(J850,quide!A:B,2,0)</f>
        <v>(2) 330 322</v>
      </c>
      <c r="L850">
        <f>VLOOKUP(J850,quide!A:G,7,0)</f>
        <v>2</v>
      </c>
      <c r="M850" t="b">
        <f t="shared" si="43"/>
        <v>0</v>
      </c>
      <c r="N850" s="108" t="b">
        <f t="shared" si="44"/>
        <v>0</v>
      </c>
    </row>
    <row r="851" spans="10:14" x14ac:dyDescent="0.25">
      <c r="J851">
        <f t="shared" si="42"/>
        <v>6041</v>
      </c>
      <c r="K851" t="str">
        <f>VLOOKUP(J851,quide!A:B,2,0)</f>
        <v>(2) 330 322</v>
      </c>
      <c r="L851">
        <f>VLOOKUP(J851,quide!A:G,7,0)</f>
        <v>2</v>
      </c>
      <c r="M851" t="b">
        <f t="shared" si="43"/>
        <v>0</v>
      </c>
      <c r="N851" s="108" t="b">
        <f t="shared" si="44"/>
        <v>0</v>
      </c>
    </row>
    <row r="852" spans="10:14" x14ac:dyDescent="0.25">
      <c r="J852">
        <f t="shared" si="42"/>
        <v>6041</v>
      </c>
      <c r="K852" t="str">
        <f>VLOOKUP(J852,quide!A:B,2,0)</f>
        <v>(2) 330 322</v>
      </c>
      <c r="L852">
        <f>VLOOKUP(J852,quide!A:G,7,0)</f>
        <v>2</v>
      </c>
      <c r="M852" t="b">
        <f t="shared" si="43"/>
        <v>0</v>
      </c>
      <c r="N852" s="108" t="b">
        <f t="shared" si="44"/>
        <v>0</v>
      </c>
    </row>
    <row r="853" spans="10:14" x14ac:dyDescent="0.25">
      <c r="J853">
        <f t="shared" si="42"/>
        <v>6041</v>
      </c>
      <c r="K853" t="str">
        <f>VLOOKUP(J853,quide!A:B,2,0)</f>
        <v>(2) 330 322</v>
      </c>
      <c r="L853">
        <f>VLOOKUP(J853,quide!A:G,7,0)</f>
        <v>2</v>
      </c>
      <c r="M853" t="b">
        <f t="shared" si="43"/>
        <v>0</v>
      </c>
      <c r="N853" s="108" t="b">
        <f t="shared" si="44"/>
        <v>0</v>
      </c>
    </row>
    <row r="854" spans="10:14" x14ac:dyDescent="0.25">
      <c r="J854">
        <f t="shared" si="42"/>
        <v>6041</v>
      </c>
      <c r="K854" t="str">
        <f>VLOOKUP(J854,quide!A:B,2,0)</f>
        <v>(2) 330 322</v>
      </c>
      <c r="L854">
        <f>VLOOKUP(J854,quide!A:G,7,0)</f>
        <v>2</v>
      </c>
      <c r="M854" t="b">
        <f t="shared" si="43"/>
        <v>0</v>
      </c>
      <c r="N854" s="108" t="b">
        <f t="shared" si="44"/>
        <v>0</v>
      </c>
    </row>
    <row r="855" spans="10:14" x14ac:dyDescent="0.25">
      <c r="J855">
        <f t="shared" si="42"/>
        <v>6041</v>
      </c>
      <c r="K855" t="str">
        <f>VLOOKUP(J855,quide!A:B,2,0)</f>
        <v>(2) 330 322</v>
      </c>
      <c r="L855">
        <f>VLOOKUP(J855,quide!A:G,7,0)</f>
        <v>2</v>
      </c>
      <c r="M855" t="b">
        <f t="shared" si="43"/>
        <v>0</v>
      </c>
      <c r="N855" s="108" t="b">
        <f t="shared" si="44"/>
        <v>0</v>
      </c>
    </row>
    <row r="856" spans="10:14" x14ac:dyDescent="0.25">
      <c r="J856">
        <f t="shared" si="42"/>
        <v>6041</v>
      </c>
      <c r="K856" t="str">
        <f>VLOOKUP(J856,quide!A:B,2,0)</f>
        <v>(2) 330 322</v>
      </c>
      <c r="L856">
        <f>VLOOKUP(J856,quide!A:G,7,0)</f>
        <v>2</v>
      </c>
      <c r="M856" t="b">
        <f t="shared" si="43"/>
        <v>0</v>
      </c>
      <c r="N856" s="108" t="b">
        <f t="shared" si="44"/>
        <v>0</v>
      </c>
    </row>
    <row r="857" spans="10:14" x14ac:dyDescent="0.25">
      <c r="J857">
        <f t="shared" si="42"/>
        <v>6041</v>
      </c>
      <c r="K857" t="str">
        <f>VLOOKUP(J857,quide!A:B,2,0)</f>
        <v>(2) 330 322</v>
      </c>
      <c r="L857">
        <f>VLOOKUP(J857,quide!A:G,7,0)</f>
        <v>2</v>
      </c>
      <c r="M857" t="b">
        <f t="shared" si="43"/>
        <v>0</v>
      </c>
      <c r="N857" s="108" t="b">
        <f t="shared" si="44"/>
        <v>0</v>
      </c>
    </row>
    <row r="858" spans="10:14" x14ac:dyDescent="0.25">
      <c r="J858">
        <f t="shared" si="42"/>
        <v>6041</v>
      </c>
      <c r="K858" t="str">
        <f>VLOOKUP(J858,quide!A:B,2,0)</f>
        <v>(2) 330 322</v>
      </c>
      <c r="L858">
        <f>VLOOKUP(J858,quide!A:G,7,0)</f>
        <v>2</v>
      </c>
      <c r="M858" t="b">
        <f t="shared" si="43"/>
        <v>0</v>
      </c>
      <c r="N858" s="108" t="b">
        <f t="shared" si="44"/>
        <v>0</v>
      </c>
    </row>
    <row r="859" spans="10:14" x14ac:dyDescent="0.25">
      <c r="J859">
        <f t="shared" si="42"/>
        <v>6041</v>
      </c>
      <c r="K859" t="str">
        <f>VLOOKUP(J859,quide!A:B,2,0)</f>
        <v>(2) 330 322</v>
      </c>
      <c r="L859">
        <f>VLOOKUP(J859,quide!A:G,7,0)</f>
        <v>2</v>
      </c>
      <c r="M859" t="b">
        <f t="shared" si="43"/>
        <v>0</v>
      </c>
      <c r="N859" s="108" t="b">
        <f t="shared" si="44"/>
        <v>0</v>
      </c>
    </row>
    <row r="860" spans="10:14" x14ac:dyDescent="0.25">
      <c r="J860">
        <f t="shared" si="42"/>
        <v>6041</v>
      </c>
      <c r="K860" t="str">
        <f>VLOOKUP(J860,quide!A:B,2,0)</f>
        <v>(2) 330 322</v>
      </c>
      <c r="L860">
        <f>VLOOKUP(J860,quide!A:G,7,0)</f>
        <v>2</v>
      </c>
      <c r="M860" t="b">
        <f t="shared" si="43"/>
        <v>0</v>
      </c>
      <c r="N860" s="108" t="b">
        <f t="shared" si="44"/>
        <v>0</v>
      </c>
    </row>
    <row r="861" spans="10:14" x14ac:dyDescent="0.25">
      <c r="J861">
        <f t="shared" si="42"/>
        <v>6041</v>
      </c>
      <c r="K861" t="str">
        <f>VLOOKUP(J861,quide!A:B,2,0)</f>
        <v>(2) 330 322</v>
      </c>
      <c r="L861">
        <f>VLOOKUP(J861,quide!A:G,7,0)</f>
        <v>2</v>
      </c>
      <c r="M861" t="b">
        <f t="shared" si="43"/>
        <v>0</v>
      </c>
      <c r="N861" s="108" t="b">
        <f t="shared" si="44"/>
        <v>0</v>
      </c>
    </row>
    <row r="862" spans="10:14" x14ac:dyDescent="0.25">
      <c r="J862">
        <f t="shared" si="42"/>
        <v>6041</v>
      </c>
      <c r="K862" t="str">
        <f>VLOOKUP(J862,quide!A:B,2,0)</f>
        <v>(2) 330 322</v>
      </c>
      <c r="L862">
        <f>VLOOKUP(J862,quide!A:G,7,0)</f>
        <v>2</v>
      </c>
      <c r="M862" t="b">
        <f t="shared" si="43"/>
        <v>0</v>
      </c>
      <c r="N862" s="108" t="b">
        <f t="shared" si="44"/>
        <v>0</v>
      </c>
    </row>
    <row r="863" spans="10:14" x14ac:dyDescent="0.25">
      <c r="J863">
        <f t="shared" si="42"/>
        <v>6041</v>
      </c>
      <c r="K863" t="str">
        <f>VLOOKUP(J863,quide!A:B,2,0)</f>
        <v>(2) 330 322</v>
      </c>
      <c r="L863">
        <f>VLOOKUP(J863,quide!A:G,7,0)</f>
        <v>2</v>
      </c>
      <c r="M863" t="b">
        <f t="shared" si="43"/>
        <v>0</v>
      </c>
      <c r="N863" s="108" t="b">
        <f t="shared" si="44"/>
        <v>0</v>
      </c>
    </row>
    <row r="864" spans="10:14" x14ac:dyDescent="0.25">
      <c r="J864">
        <f t="shared" si="42"/>
        <v>6041</v>
      </c>
      <c r="K864" t="str">
        <f>VLOOKUP(J864,quide!A:B,2,0)</f>
        <v>(2) 330 322</v>
      </c>
      <c r="L864">
        <f>VLOOKUP(J864,quide!A:G,7,0)</f>
        <v>2</v>
      </c>
      <c r="M864" t="b">
        <f t="shared" si="43"/>
        <v>0</v>
      </c>
      <c r="N864" s="108" t="b">
        <f t="shared" si="44"/>
        <v>0</v>
      </c>
    </row>
    <row r="865" spans="10:14" x14ac:dyDescent="0.25">
      <c r="J865">
        <f t="shared" si="42"/>
        <v>6041</v>
      </c>
      <c r="K865" t="str">
        <f>VLOOKUP(J865,quide!A:B,2,0)</f>
        <v>(2) 330 322</v>
      </c>
      <c r="L865">
        <f>VLOOKUP(J865,quide!A:G,7,0)</f>
        <v>2</v>
      </c>
      <c r="M865" t="b">
        <f t="shared" si="43"/>
        <v>0</v>
      </c>
      <c r="N865" s="108" t="b">
        <f t="shared" si="44"/>
        <v>0</v>
      </c>
    </row>
    <row r="866" spans="10:14" x14ac:dyDescent="0.25">
      <c r="J866">
        <f t="shared" si="42"/>
        <v>6041</v>
      </c>
      <c r="K866" t="str">
        <f>VLOOKUP(J866,quide!A:B,2,0)</f>
        <v>(2) 330 322</v>
      </c>
      <c r="L866">
        <f>VLOOKUP(J866,quide!A:G,7,0)</f>
        <v>2</v>
      </c>
      <c r="M866" t="b">
        <f t="shared" si="43"/>
        <v>0</v>
      </c>
      <c r="N866" s="108" t="b">
        <f t="shared" si="44"/>
        <v>0</v>
      </c>
    </row>
    <row r="867" spans="10:14" x14ac:dyDescent="0.25">
      <c r="J867">
        <f t="shared" si="42"/>
        <v>6041</v>
      </c>
      <c r="K867" t="str">
        <f>VLOOKUP(J867,quide!A:B,2,0)</f>
        <v>(2) 330 322</v>
      </c>
      <c r="L867">
        <f>VLOOKUP(J867,quide!A:G,7,0)</f>
        <v>2</v>
      </c>
      <c r="M867" t="b">
        <f t="shared" si="43"/>
        <v>0</v>
      </c>
      <c r="N867" s="108" t="b">
        <f t="shared" si="44"/>
        <v>0</v>
      </c>
    </row>
    <row r="868" spans="10:14" x14ac:dyDescent="0.25">
      <c r="J868">
        <f t="shared" si="42"/>
        <v>6041</v>
      </c>
      <c r="K868" t="str">
        <f>VLOOKUP(J868,quide!A:B,2,0)</f>
        <v>(2) 330 322</v>
      </c>
      <c r="L868">
        <f>VLOOKUP(J868,quide!A:G,7,0)</f>
        <v>2</v>
      </c>
      <c r="M868" t="b">
        <f t="shared" si="43"/>
        <v>0</v>
      </c>
      <c r="N868" s="108" t="b">
        <f t="shared" si="44"/>
        <v>0</v>
      </c>
    </row>
    <row r="869" spans="10:14" x14ac:dyDescent="0.25">
      <c r="J869">
        <f t="shared" si="42"/>
        <v>6041</v>
      </c>
      <c r="K869" t="str">
        <f>VLOOKUP(J869,quide!A:B,2,0)</f>
        <v>(2) 330 322</v>
      </c>
      <c r="L869">
        <f>VLOOKUP(J869,quide!A:G,7,0)</f>
        <v>2</v>
      </c>
      <c r="M869" t="b">
        <f t="shared" si="43"/>
        <v>0</v>
      </c>
      <c r="N869" s="108" t="b">
        <f t="shared" si="44"/>
        <v>0</v>
      </c>
    </row>
    <row r="870" spans="10:14" x14ac:dyDescent="0.25">
      <c r="J870">
        <f t="shared" si="42"/>
        <v>6041</v>
      </c>
      <c r="K870" t="str">
        <f>VLOOKUP(J870,quide!A:B,2,0)</f>
        <v>(2) 330 322</v>
      </c>
      <c r="L870">
        <f>VLOOKUP(J870,quide!A:G,7,0)</f>
        <v>2</v>
      </c>
      <c r="M870" t="b">
        <f t="shared" si="43"/>
        <v>0</v>
      </c>
      <c r="N870" s="108" t="b">
        <f t="shared" si="44"/>
        <v>0</v>
      </c>
    </row>
    <row r="871" spans="10:14" x14ac:dyDescent="0.25">
      <c r="J871">
        <f t="shared" si="42"/>
        <v>6041</v>
      </c>
      <c r="K871" t="str">
        <f>VLOOKUP(J871,quide!A:B,2,0)</f>
        <v>(2) 330 322</v>
      </c>
      <c r="L871">
        <f>VLOOKUP(J871,quide!A:G,7,0)</f>
        <v>2</v>
      </c>
      <c r="M871" t="b">
        <f t="shared" si="43"/>
        <v>0</v>
      </c>
      <c r="N871" s="108" t="b">
        <f t="shared" si="44"/>
        <v>0</v>
      </c>
    </row>
    <row r="872" spans="10:14" x14ac:dyDescent="0.25">
      <c r="J872">
        <f t="shared" si="42"/>
        <v>6041</v>
      </c>
      <c r="K872" t="str">
        <f>VLOOKUP(J872,quide!A:B,2,0)</f>
        <v>(2) 330 322</v>
      </c>
      <c r="L872">
        <f>VLOOKUP(J872,quide!A:G,7,0)</f>
        <v>2</v>
      </c>
      <c r="M872" t="b">
        <f t="shared" si="43"/>
        <v>0</v>
      </c>
      <c r="N872" s="108" t="b">
        <f t="shared" si="44"/>
        <v>0</v>
      </c>
    </row>
    <row r="873" spans="10:14" x14ac:dyDescent="0.25">
      <c r="J873">
        <f t="shared" si="42"/>
        <v>6041</v>
      </c>
      <c r="K873" t="str">
        <f>VLOOKUP(J873,quide!A:B,2,0)</f>
        <v>(2) 330 322</v>
      </c>
      <c r="L873">
        <f>VLOOKUP(J873,quide!A:G,7,0)</f>
        <v>2</v>
      </c>
      <c r="M873" t="b">
        <f t="shared" si="43"/>
        <v>0</v>
      </c>
      <c r="N873" s="108" t="b">
        <f t="shared" si="44"/>
        <v>0</v>
      </c>
    </row>
    <row r="874" spans="10:14" x14ac:dyDescent="0.25">
      <c r="J874">
        <f t="shared" si="42"/>
        <v>6041</v>
      </c>
      <c r="K874" t="str">
        <f>VLOOKUP(J874,quide!A:B,2,0)</f>
        <v>(2) 330 322</v>
      </c>
      <c r="L874">
        <f>VLOOKUP(J874,quide!A:G,7,0)</f>
        <v>2</v>
      </c>
      <c r="M874" t="b">
        <f t="shared" si="43"/>
        <v>0</v>
      </c>
      <c r="N874" s="108" t="b">
        <f t="shared" si="44"/>
        <v>0</v>
      </c>
    </row>
    <row r="875" spans="10:14" x14ac:dyDescent="0.25">
      <c r="J875">
        <f t="shared" si="42"/>
        <v>6041</v>
      </c>
      <c r="K875" t="str">
        <f>VLOOKUP(J875,quide!A:B,2,0)</f>
        <v>(2) 330 322</v>
      </c>
      <c r="L875">
        <f>VLOOKUP(J875,quide!A:G,7,0)</f>
        <v>2</v>
      </c>
      <c r="M875" t="b">
        <f t="shared" si="43"/>
        <v>0</v>
      </c>
      <c r="N875" s="108" t="b">
        <f t="shared" si="44"/>
        <v>0</v>
      </c>
    </row>
    <row r="876" spans="10:14" x14ac:dyDescent="0.25">
      <c r="J876">
        <f t="shared" si="42"/>
        <v>6041</v>
      </c>
      <c r="K876" t="str">
        <f>VLOOKUP(J876,quide!A:B,2,0)</f>
        <v>(2) 330 322</v>
      </c>
      <c r="L876">
        <f>VLOOKUP(J876,quide!A:G,7,0)</f>
        <v>2</v>
      </c>
      <c r="M876" t="b">
        <f t="shared" si="43"/>
        <v>0</v>
      </c>
      <c r="N876" s="108" t="b">
        <f t="shared" si="44"/>
        <v>0</v>
      </c>
    </row>
    <row r="877" spans="10:14" x14ac:dyDescent="0.25">
      <c r="J877">
        <f t="shared" si="42"/>
        <v>6041</v>
      </c>
      <c r="K877" t="str">
        <f>VLOOKUP(J877,quide!A:B,2,0)</f>
        <v>(2) 330 322</v>
      </c>
      <c r="L877">
        <f>VLOOKUP(J877,quide!A:G,7,0)</f>
        <v>2</v>
      </c>
      <c r="M877" t="b">
        <f t="shared" si="43"/>
        <v>0</v>
      </c>
      <c r="N877" s="108" t="b">
        <f t="shared" si="44"/>
        <v>0</v>
      </c>
    </row>
    <row r="878" spans="10:14" x14ac:dyDescent="0.25">
      <c r="J878">
        <f t="shared" si="42"/>
        <v>6041</v>
      </c>
      <c r="K878" t="str">
        <f>VLOOKUP(J878,quide!A:B,2,0)</f>
        <v>(2) 330 322</v>
      </c>
      <c r="L878">
        <f>VLOOKUP(J878,quide!A:G,7,0)</f>
        <v>2</v>
      </c>
      <c r="M878" t="b">
        <f t="shared" si="43"/>
        <v>0</v>
      </c>
      <c r="N878" s="108" t="b">
        <f t="shared" si="44"/>
        <v>0</v>
      </c>
    </row>
    <row r="879" spans="10:14" x14ac:dyDescent="0.25">
      <c r="J879">
        <f t="shared" si="42"/>
        <v>6041</v>
      </c>
      <c r="K879" t="str">
        <f>VLOOKUP(J879,quide!A:B,2,0)</f>
        <v>(2) 330 322</v>
      </c>
      <c r="L879">
        <f>VLOOKUP(J879,quide!A:G,7,0)</f>
        <v>2</v>
      </c>
      <c r="M879" t="b">
        <f t="shared" si="43"/>
        <v>0</v>
      </c>
      <c r="N879" s="108" t="b">
        <f t="shared" si="44"/>
        <v>0</v>
      </c>
    </row>
    <row r="880" spans="10:14" x14ac:dyDescent="0.25">
      <c r="J880">
        <f t="shared" si="42"/>
        <v>6041</v>
      </c>
      <c r="K880" t="str">
        <f>VLOOKUP(J880,quide!A:B,2,0)</f>
        <v>(2) 330 322</v>
      </c>
      <c r="L880">
        <f>VLOOKUP(J880,quide!A:G,7,0)</f>
        <v>2</v>
      </c>
      <c r="M880" t="b">
        <f t="shared" si="43"/>
        <v>0</v>
      </c>
      <c r="N880" s="108" t="b">
        <f t="shared" si="44"/>
        <v>0</v>
      </c>
    </row>
    <row r="881" spans="10:14" x14ac:dyDescent="0.25">
      <c r="J881">
        <f t="shared" si="42"/>
        <v>6041</v>
      </c>
      <c r="K881" t="str">
        <f>VLOOKUP(J881,quide!A:B,2,0)</f>
        <v>(2) 330 322</v>
      </c>
      <c r="L881">
        <f>VLOOKUP(J881,quide!A:G,7,0)</f>
        <v>2</v>
      </c>
      <c r="M881" t="b">
        <f t="shared" si="43"/>
        <v>0</v>
      </c>
      <c r="N881" s="108" t="b">
        <f t="shared" si="44"/>
        <v>0</v>
      </c>
    </row>
    <row r="882" spans="10:14" x14ac:dyDescent="0.25">
      <c r="J882">
        <f t="shared" si="42"/>
        <v>6041</v>
      </c>
      <c r="K882" t="str">
        <f>VLOOKUP(J882,quide!A:B,2,0)</f>
        <v>(2) 330 322</v>
      </c>
      <c r="L882">
        <f>VLOOKUP(J882,quide!A:G,7,0)</f>
        <v>2</v>
      </c>
      <c r="M882" t="b">
        <f t="shared" si="43"/>
        <v>0</v>
      </c>
      <c r="N882" s="108" t="b">
        <f t="shared" si="44"/>
        <v>0</v>
      </c>
    </row>
    <row r="883" spans="10:14" x14ac:dyDescent="0.25">
      <c r="J883">
        <f t="shared" si="42"/>
        <v>6041</v>
      </c>
      <c r="K883" t="str">
        <f>VLOOKUP(J883,quide!A:B,2,0)</f>
        <v>(2) 330 322</v>
      </c>
      <c r="L883">
        <f>VLOOKUP(J883,quide!A:G,7,0)</f>
        <v>2</v>
      </c>
      <c r="M883" t="b">
        <f t="shared" si="43"/>
        <v>0</v>
      </c>
      <c r="N883" s="108" t="b">
        <f t="shared" si="44"/>
        <v>0</v>
      </c>
    </row>
    <row r="884" spans="10:14" x14ac:dyDescent="0.25">
      <c r="J884">
        <f t="shared" si="42"/>
        <v>6041</v>
      </c>
      <c r="K884" t="str">
        <f>VLOOKUP(J884,quide!A:B,2,0)</f>
        <v>(2) 330 322</v>
      </c>
      <c r="L884">
        <f>VLOOKUP(J884,quide!A:G,7,0)</f>
        <v>2</v>
      </c>
      <c r="M884" t="b">
        <f t="shared" si="43"/>
        <v>0</v>
      </c>
      <c r="N884" s="108" t="b">
        <f t="shared" si="44"/>
        <v>0</v>
      </c>
    </row>
    <row r="885" spans="10:14" x14ac:dyDescent="0.25">
      <c r="J885">
        <f t="shared" si="42"/>
        <v>6041</v>
      </c>
      <c r="K885" t="str">
        <f>VLOOKUP(J885,quide!A:B,2,0)</f>
        <v>(2) 330 322</v>
      </c>
      <c r="L885">
        <f>VLOOKUP(J885,quide!A:G,7,0)</f>
        <v>2</v>
      </c>
      <c r="M885" t="b">
        <f t="shared" si="43"/>
        <v>0</v>
      </c>
      <c r="N885" s="108" t="b">
        <f t="shared" si="44"/>
        <v>0</v>
      </c>
    </row>
    <row r="886" spans="10:14" x14ac:dyDescent="0.25">
      <c r="J886">
        <f t="shared" si="42"/>
        <v>6041</v>
      </c>
      <c r="K886" t="str">
        <f>VLOOKUP(J886,quide!A:B,2,0)</f>
        <v>(2) 330 322</v>
      </c>
      <c r="L886">
        <f>VLOOKUP(J886,quide!A:G,7,0)</f>
        <v>2</v>
      </c>
      <c r="M886" t="b">
        <f t="shared" si="43"/>
        <v>0</v>
      </c>
      <c r="N886" s="108" t="b">
        <f t="shared" si="44"/>
        <v>0</v>
      </c>
    </row>
    <row r="887" spans="10:14" x14ac:dyDescent="0.25">
      <c r="J887">
        <f t="shared" si="42"/>
        <v>6041</v>
      </c>
      <c r="K887" t="str">
        <f>VLOOKUP(J887,quide!A:B,2,0)</f>
        <v>(2) 330 322</v>
      </c>
      <c r="L887">
        <f>VLOOKUP(J887,quide!A:G,7,0)</f>
        <v>2</v>
      </c>
      <c r="M887" t="b">
        <f t="shared" si="43"/>
        <v>0</v>
      </c>
      <c r="N887" s="108" t="b">
        <f t="shared" si="44"/>
        <v>0</v>
      </c>
    </row>
    <row r="888" spans="10:14" x14ac:dyDescent="0.25">
      <c r="J888">
        <f t="shared" si="42"/>
        <v>6041</v>
      </c>
      <c r="K888" t="str">
        <f>VLOOKUP(J888,quide!A:B,2,0)</f>
        <v>(2) 330 322</v>
      </c>
      <c r="L888">
        <f>VLOOKUP(J888,quide!A:G,7,0)</f>
        <v>2</v>
      </c>
      <c r="M888" t="b">
        <f t="shared" si="43"/>
        <v>0</v>
      </c>
      <c r="N888" s="108" t="b">
        <f t="shared" si="44"/>
        <v>0</v>
      </c>
    </row>
    <row r="889" spans="10:14" x14ac:dyDescent="0.25">
      <c r="J889">
        <f t="shared" si="42"/>
        <v>6041</v>
      </c>
      <c r="K889" t="str">
        <f>VLOOKUP(J889,quide!A:B,2,0)</f>
        <v>(2) 330 322</v>
      </c>
      <c r="L889">
        <f>VLOOKUP(J889,quide!A:G,7,0)</f>
        <v>2</v>
      </c>
      <c r="M889" t="b">
        <f t="shared" si="43"/>
        <v>0</v>
      </c>
      <c r="N889" s="108" t="b">
        <f t="shared" si="44"/>
        <v>0</v>
      </c>
    </row>
    <row r="890" spans="10:14" x14ac:dyDescent="0.25">
      <c r="J890">
        <f t="shared" si="42"/>
        <v>6041</v>
      </c>
      <c r="K890" t="str">
        <f>VLOOKUP(J890,quide!A:B,2,0)</f>
        <v>(2) 330 322</v>
      </c>
      <c r="L890">
        <f>VLOOKUP(J890,quide!A:G,7,0)</f>
        <v>2</v>
      </c>
      <c r="M890" t="b">
        <f t="shared" si="43"/>
        <v>0</v>
      </c>
      <c r="N890" s="108" t="b">
        <f t="shared" si="44"/>
        <v>0</v>
      </c>
    </row>
    <row r="891" spans="10:14" x14ac:dyDescent="0.25">
      <c r="J891">
        <f t="shared" si="42"/>
        <v>6041</v>
      </c>
      <c r="K891" t="str">
        <f>VLOOKUP(J891,quide!A:B,2,0)</f>
        <v>(2) 330 322</v>
      </c>
      <c r="L891">
        <f>VLOOKUP(J891,quide!A:G,7,0)</f>
        <v>2</v>
      </c>
      <c r="M891" t="b">
        <f t="shared" si="43"/>
        <v>0</v>
      </c>
      <c r="N891" s="108" t="b">
        <f t="shared" si="44"/>
        <v>0</v>
      </c>
    </row>
    <row r="892" spans="10:14" x14ac:dyDescent="0.25">
      <c r="J892">
        <f t="shared" ref="J892:J955" si="45">IF(ISBLANK(A892)=FALSE,A892,J891)</f>
        <v>6041</v>
      </c>
      <c r="K892" t="str">
        <f>VLOOKUP(J892,quide!A:B,2,0)</f>
        <v>(2) 330 322</v>
      </c>
      <c r="L892">
        <f>VLOOKUP(J892,quide!A:G,7,0)</f>
        <v>2</v>
      </c>
      <c r="M892" t="b">
        <f t="shared" ref="M892:M955" si="46">IF(ISBLANK(B892)=FALSE,$B$3,IF(ISBLANK(C892)=FALSE,$C$3,IF(ISBLANK(D892)=FALSE,$D$3,IF(ISBLANK(E892)=FALSE,$E$3))))</f>
        <v>0</v>
      </c>
      <c r="N892" s="108" t="b">
        <f t="shared" ref="N892:N955" si="47">IF(ISBLANK(B892)=FALSE,B892,IF(ISBLANK(C892)=FALSE,C892,IF(ISBLANK(D892)=FALSE,D892,IF(ISBLANK(E892)=FALSE,E892))))</f>
        <v>0</v>
      </c>
    </row>
    <row r="893" spans="10:14" x14ac:dyDescent="0.25">
      <c r="J893">
        <f t="shared" si="45"/>
        <v>6041</v>
      </c>
      <c r="K893" t="str">
        <f>VLOOKUP(J893,quide!A:B,2,0)</f>
        <v>(2) 330 322</v>
      </c>
      <c r="L893">
        <f>VLOOKUP(J893,quide!A:G,7,0)</f>
        <v>2</v>
      </c>
      <c r="M893" t="b">
        <f t="shared" si="46"/>
        <v>0</v>
      </c>
      <c r="N893" s="108" t="b">
        <f t="shared" si="47"/>
        <v>0</v>
      </c>
    </row>
    <row r="894" spans="10:14" x14ac:dyDescent="0.25">
      <c r="J894">
        <f t="shared" si="45"/>
        <v>6041</v>
      </c>
      <c r="K894" t="str">
        <f>VLOOKUP(J894,quide!A:B,2,0)</f>
        <v>(2) 330 322</v>
      </c>
      <c r="L894">
        <f>VLOOKUP(J894,quide!A:G,7,0)</f>
        <v>2</v>
      </c>
      <c r="M894" t="b">
        <f t="shared" si="46"/>
        <v>0</v>
      </c>
      <c r="N894" s="108" t="b">
        <f t="shared" si="47"/>
        <v>0</v>
      </c>
    </row>
    <row r="895" spans="10:14" x14ac:dyDescent="0.25">
      <c r="J895">
        <f t="shared" si="45"/>
        <v>6041</v>
      </c>
      <c r="K895" t="str">
        <f>VLOOKUP(J895,quide!A:B,2,0)</f>
        <v>(2) 330 322</v>
      </c>
      <c r="L895">
        <f>VLOOKUP(J895,quide!A:G,7,0)</f>
        <v>2</v>
      </c>
      <c r="M895" t="b">
        <f t="shared" si="46"/>
        <v>0</v>
      </c>
      <c r="N895" s="108" t="b">
        <f t="shared" si="47"/>
        <v>0</v>
      </c>
    </row>
    <row r="896" spans="10:14" x14ac:dyDescent="0.25">
      <c r="J896">
        <f t="shared" si="45"/>
        <v>6041</v>
      </c>
      <c r="K896" t="str">
        <f>VLOOKUP(J896,quide!A:B,2,0)</f>
        <v>(2) 330 322</v>
      </c>
      <c r="L896">
        <f>VLOOKUP(J896,quide!A:G,7,0)</f>
        <v>2</v>
      </c>
      <c r="M896" t="b">
        <f t="shared" si="46"/>
        <v>0</v>
      </c>
      <c r="N896" s="108" t="b">
        <f t="shared" si="47"/>
        <v>0</v>
      </c>
    </row>
    <row r="897" spans="10:14" x14ac:dyDescent="0.25">
      <c r="J897">
        <f t="shared" si="45"/>
        <v>6041</v>
      </c>
      <c r="K897" t="str">
        <f>VLOOKUP(J897,quide!A:B,2,0)</f>
        <v>(2) 330 322</v>
      </c>
      <c r="L897">
        <f>VLOOKUP(J897,quide!A:G,7,0)</f>
        <v>2</v>
      </c>
      <c r="M897" t="b">
        <f t="shared" si="46"/>
        <v>0</v>
      </c>
      <c r="N897" s="108" t="b">
        <f t="shared" si="47"/>
        <v>0</v>
      </c>
    </row>
    <row r="898" spans="10:14" x14ac:dyDescent="0.25">
      <c r="J898">
        <f t="shared" si="45"/>
        <v>6041</v>
      </c>
      <c r="K898" t="str">
        <f>VLOOKUP(J898,quide!A:B,2,0)</f>
        <v>(2) 330 322</v>
      </c>
      <c r="L898">
        <f>VLOOKUP(J898,quide!A:G,7,0)</f>
        <v>2</v>
      </c>
      <c r="M898" t="b">
        <f t="shared" si="46"/>
        <v>0</v>
      </c>
      <c r="N898" s="108" t="b">
        <f t="shared" si="47"/>
        <v>0</v>
      </c>
    </row>
    <row r="899" spans="10:14" x14ac:dyDescent="0.25">
      <c r="J899">
        <f t="shared" si="45"/>
        <v>6041</v>
      </c>
      <c r="K899" t="str">
        <f>VLOOKUP(J899,quide!A:B,2,0)</f>
        <v>(2) 330 322</v>
      </c>
      <c r="L899">
        <f>VLOOKUP(J899,quide!A:G,7,0)</f>
        <v>2</v>
      </c>
      <c r="M899" t="b">
        <f t="shared" si="46"/>
        <v>0</v>
      </c>
      <c r="N899" s="108" t="b">
        <f t="shared" si="47"/>
        <v>0</v>
      </c>
    </row>
    <row r="900" spans="10:14" x14ac:dyDescent="0.25">
      <c r="J900">
        <f t="shared" si="45"/>
        <v>6041</v>
      </c>
      <c r="K900" t="str">
        <f>VLOOKUP(J900,quide!A:B,2,0)</f>
        <v>(2) 330 322</v>
      </c>
      <c r="L900">
        <f>VLOOKUP(J900,quide!A:G,7,0)</f>
        <v>2</v>
      </c>
      <c r="M900" t="b">
        <f t="shared" si="46"/>
        <v>0</v>
      </c>
      <c r="N900" s="108" t="b">
        <f t="shared" si="47"/>
        <v>0</v>
      </c>
    </row>
    <row r="901" spans="10:14" x14ac:dyDescent="0.25">
      <c r="J901">
        <f t="shared" si="45"/>
        <v>6041</v>
      </c>
      <c r="K901" t="str">
        <f>VLOOKUP(J901,quide!A:B,2,0)</f>
        <v>(2) 330 322</v>
      </c>
      <c r="L901">
        <f>VLOOKUP(J901,quide!A:G,7,0)</f>
        <v>2</v>
      </c>
      <c r="M901" t="b">
        <f t="shared" si="46"/>
        <v>0</v>
      </c>
      <c r="N901" s="108" t="b">
        <f t="shared" si="47"/>
        <v>0</v>
      </c>
    </row>
    <row r="902" spans="10:14" x14ac:dyDescent="0.25">
      <c r="J902">
        <f t="shared" si="45"/>
        <v>6041</v>
      </c>
      <c r="K902" t="str">
        <f>VLOOKUP(J902,quide!A:B,2,0)</f>
        <v>(2) 330 322</v>
      </c>
      <c r="L902">
        <f>VLOOKUP(J902,quide!A:G,7,0)</f>
        <v>2</v>
      </c>
      <c r="M902" t="b">
        <f t="shared" si="46"/>
        <v>0</v>
      </c>
      <c r="N902" s="108" t="b">
        <f t="shared" si="47"/>
        <v>0</v>
      </c>
    </row>
    <row r="903" spans="10:14" x14ac:dyDescent="0.25">
      <c r="J903">
        <f t="shared" si="45"/>
        <v>6041</v>
      </c>
      <c r="K903" t="str">
        <f>VLOOKUP(J903,quide!A:B,2,0)</f>
        <v>(2) 330 322</v>
      </c>
      <c r="L903">
        <f>VLOOKUP(J903,quide!A:G,7,0)</f>
        <v>2</v>
      </c>
      <c r="M903" t="b">
        <f t="shared" si="46"/>
        <v>0</v>
      </c>
      <c r="N903" s="108" t="b">
        <f t="shared" si="47"/>
        <v>0</v>
      </c>
    </row>
    <row r="904" spans="10:14" x14ac:dyDescent="0.25">
      <c r="J904">
        <f t="shared" si="45"/>
        <v>6041</v>
      </c>
      <c r="K904" t="str">
        <f>VLOOKUP(J904,quide!A:B,2,0)</f>
        <v>(2) 330 322</v>
      </c>
      <c r="L904">
        <f>VLOOKUP(J904,quide!A:G,7,0)</f>
        <v>2</v>
      </c>
      <c r="M904" t="b">
        <f t="shared" si="46"/>
        <v>0</v>
      </c>
      <c r="N904" s="108" t="b">
        <f t="shared" si="47"/>
        <v>0</v>
      </c>
    </row>
    <row r="905" spans="10:14" x14ac:dyDescent="0.25">
      <c r="J905">
        <f t="shared" si="45"/>
        <v>6041</v>
      </c>
      <c r="K905" t="str">
        <f>VLOOKUP(J905,quide!A:B,2,0)</f>
        <v>(2) 330 322</v>
      </c>
      <c r="L905">
        <f>VLOOKUP(J905,quide!A:G,7,0)</f>
        <v>2</v>
      </c>
      <c r="M905" t="b">
        <f t="shared" si="46"/>
        <v>0</v>
      </c>
      <c r="N905" s="108" t="b">
        <f t="shared" si="47"/>
        <v>0</v>
      </c>
    </row>
    <row r="906" spans="10:14" x14ac:dyDescent="0.25">
      <c r="J906">
        <f t="shared" si="45"/>
        <v>6041</v>
      </c>
      <c r="K906" t="str">
        <f>VLOOKUP(J906,quide!A:B,2,0)</f>
        <v>(2) 330 322</v>
      </c>
      <c r="L906">
        <f>VLOOKUP(J906,quide!A:G,7,0)</f>
        <v>2</v>
      </c>
      <c r="M906" t="b">
        <f t="shared" si="46"/>
        <v>0</v>
      </c>
      <c r="N906" s="108" t="b">
        <f t="shared" si="47"/>
        <v>0</v>
      </c>
    </row>
    <row r="907" spans="10:14" x14ac:dyDescent="0.25">
      <c r="J907">
        <f t="shared" si="45"/>
        <v>6041</v>
      </c>
      <c r="K907" t="str">
        <f>VLOOKUP(J907,quide!A:B,2,0)</f>
        <v>(2) 330 322</v>
      </c>
      <c r="L907">
        <f>VLOOKUP(J907,quide!A:G,7,0)</f>
        <v>2</v>
      </c>
      <c r="M907" t="b">
        <f t="shared" si="46"/>
        <v>0</v>
      </c>
      <c r="N907" s="108" t="b">
        <f t="shared" si="47"/>
        <v>0</v>
      </c>
    </row>
    <row r="908" spans="10:14" x14ac:dyDescent="0.25">
      <c r="J908">
        <f t="shared" si="45"/>
        <v>6041</v>
      </c>
      <c r="K908" t="str">
        <f>VLOOKUP(J908,quide!A:B,2,0)</f>
        <v>(2) 330 322</v>
      </c>
      <c r="L908">
        <f>VLOOKUP(J908,quide!A:G,7,0)</f>
        <v>2</v>
      </c>
      <c r="M908" t="b">
        <f t="shared" si="46"/>
        <v>0</v>
      </c>
      <c r="N908" s="108" t="b">
        <f t="shared" si="47"/>
        <v>0</v>
      </c>
    </row>
    <row r="909" spans="10:14" x14ac:dyDescent="0.25">
      <c r="J909">
        <f t="shared" si="45"/>
        <v>6041</v>
      </c>
      <c r="K909" t="str">
        <f>VLOOKUP(J909,quide!A:B,2,0)</f>
        <v>(2) 330 322</v>
      </c>
      <c r="L909">
        <f>VLOOKUP(J909,quide!A:G,7,0)</f>
        <v>2</v>
      </c>
      <c r="M909" t="b">
        <f t="shared" si="46"/>
        <v>0</v>
      </c>
      <c r="N909" s="108" t="b">
        <f t="shared" si="47"/>
        <v>0</v>
      </c>
    </row>
    <row r="910" spans="10:14" x14ac:dyDescent="0.25">
      <c r="J910">
        <f t="shared" si="45"/>
        <v>6041</v>
      </c>
      <c r="K910" t="str">
        <f>VLOOKUP(J910,quide!A:B,2,0)</f>
        <v>(2) 330 322</v>
      </c>
      <c r="L910">
        <f>VLOOKUP(J910,quide!A:G,7,0)</f>
        <v>2</v>
      </c>
      <c r="M910" t="b">
        <f t="shared" si="46"/>
        <v>0</v>
      </c>
      <c r="N910" s="108" t="b">
        <f t="shared" si="47"/>
        <v>0</v>
      </c>
    </row>
    <row r="911" spans="10:14" x14ac:dyDescent="0.25">
      <c r="J911">
        <f t="shared" si="45"/>
        <v>6041</v>
      </c>
      <c r="K911" t="str">
        <f>VLOOKUP(J911,quide!A:B,2,0)</f>
        <v>(2) 330 322</v>
      </c>
      <c r="L911">
        <f>VLOOKUP(J911,quide!A:G,7,0)</f>
        <v>2</v>
      </c>
      <c r="M911" t="b">
        <f t="shared" si="46"/>
        <v>0</v>
      </c>
      <c r="N911" s="108" t="b">
        <f t="shared" si="47"/>
        <v>0</v>
      </c>
    </row>
    <row r="912" spans="10:14" x14ac:dyDescent="0.25">
      <c r="J912">
        <f t="shared" si="45"/>
        <v>6041</v>
      </c>
      <c r="K912" t="str">
        <f>VLOOKUP(J912,quide!A:B,2,0)</f>
        <v>(2) 330 322</v>
      </c>
      <c r="L912">
        <f>VLOOKUP(J912,quide!A:G,7,0)</f>
        <v>2</v>
      </c>
      <c r="M912" t="b">
        <f t="shared" si="46"/>
        <v>0</v>
      </c>
      <c r="N912" s="108" t="b">
        <f t="shared" si="47"/>
        <v>0</v>
      </c>
    </row>
    <row r="913" spans="10:14" x14ac:dyDescent="0.25">
      <c r="J913">
        <f t="shared" si="45"/>
        <v>6041</v>
      </c>
      <c r="K913" t="str">
        <f>VLOOKUP(J913,quide!A:B,2,0)</f>
        <v>(2) 330 322</v>
      </c>
      <c r="L913">
        <f>VLOOKUP(J913,quide!A:G,7,0)</f>
        <v>2</v>
      </c>
      <c r="M913" t="b">
        <f t="shared" si="46"/>
        <v>0</v>
      </c>
      <c r="N913" s="108" t="b">
        <f t="shared" si="47"/>
        <v>0</v>
      </c>
    </row>
    <row r="914" spans="10:14" x14ac:dyDescent="0.25">
      <c r="J914">
        <f t="shared" si="45"/>
        <v>6041</v>
      </c>
      <c r="K914" t="str">
        <f>VLOOKUP(J914,quide!A:B,2,0)</f>
        <v>(2) 330 322</v>
      </c>
      <c r="L914">
        <f>VLOOKUP(J914,quide!A:G,7,0)</f>
        <v>2</v>
      </c>
      <c r="M914" t="b">
        <f t="shared" si="46"/>
        <v>0</v>
      </c>
      <c r="N914" s="108" t="b">
        <f t="shared" si="47"/>
        <v>0</v>
      </c>
    </row>
    <row r="915" spans="10:14" x14ac:dyDescent="0.25">
      <c r="J915">
        <f t="shared" si="45"/>
        <v>6041</v>
      </c>
      <c r="K915" t="str">
        <f>VLOOKUP(J915,quide!A:B,2,0)</f>
        <v>(2) 330 322</v>
      </c>
      <c r="L915">
        <f>VLOOKUP(J915,quide!A:G,7,0)</f>
        <v>2</v>
      </c>
      <c r="M915" t="b">
        <f t="shared" si="46"/>
        <v>0</v>
      </c>
      <c r="N915" s="108" t="b">
        <f t="shared" si="47"/>
        <v>0</v>
      </c>
    </row>
    <row r="916" spans="10:14" x14ac:dyDescent="0.25">
      <c r="J916">
        <f t="shared" si="45"/>
        <v>6041</v>
      </c>
      <c r="K916" t="str">
        <f>VLOOKUP(J916,quide!A:B,2,0)</f>
        <v>(2) 330 322</v>
      </c>
      <c r="L916">
        <f>VLOOKUP(J916,quide!A:G,7,0)</f>
        <v>2</v>
      </c>
      <c r="M916" t="b">
        <f t="shared" si="46"/>
        <v>0</v>
      </c>
      <c r="N916" s="108" t="b">
        <f t="shared" si="47"/>
        <v>0</v>
      </c>
    </row>
    <row r="917" spans="10:14" x14ac:dyDescent="0.25">
      <c r="J917">
        <f t="shared" si="45"/>
        <v>6041</v>
      </c>
      <c r="K917" t="str">
        <f>VLOOKUP(J917,quide!A:B,2,0)</f>
        <v>(2) 330 322</v>
      </c>
      <c r="L917">
        <f>VLOOKUP(J917,quide!A:G,7,0)</f>
        <v>2</v>
      </c>
      <c r="M917" t="b">
        <f t="shared" si="46"/>
        <v>0</v>
      </c>
      <c r="N917" s="108" t="b">
        <f t="shared" si="47"/>
        <v>0</v>
      </c>
    </row>
    <row r="918" spans="10:14" x14ac:dyDescent="0.25">
      <c r="J918">
        <f t="shared" si="45"/>
        <v>6041</v>
      </c>
      <c r="K918" t="str">
        <f>VLOOKUP(J918,quide!A:B,2,0)</f>
        <v>(2) 330 322</v>
      </c>
      <c r="L918">
        <f>VLOOKUP(J918,quide!A:G,7,0)</f>
        <v>2</v>
      </c>
      <c r="M918" t="b">
        <f t="shared" si="46"/>
        <v>0</v>
      </c>
      <c r="N918" s="108" t="b">
        <f t="shared" si="47"/>
        <v>0</v>
      </c>
    </row>
    <row r="919" spans="10:14" x14ac:dyDescent="0.25">
      <c r="J919">
        <f t="shared" si="45"/>
        <v>6041</v>
      </c>
      <c r="K919" t="str">
        <f>VLOOKUP(J919,quide!A:B,2,0)</f>
        <v>(2) 330 322</v>
      </c>
      <c r="L919">
        <f>VLOOKUP(J919,quide!A:G,7,0)</f>
        <v>2</v>
      </c>
      <c r="M919" t="b">
        <f t="shared" si="46"/>
        <v>0</v>
      </c>
      <c r="N919" s="108" t="b">
        <f t="shared" si="47"/>
        <v>0</v>
      </c>
    </row>
    <row r="920" spans="10:14" x14ac:dyDescent="0.25">
      <c r="J920">
        <f t="shared" si="45"/>
        <v>6041</v>
      </c>
      <c r="K920" t="str">
        <f>VLOOKUP(J920,quide!A:B,2,0)</f>
        <v>(2) 330 322</v>
      </c>
      <c r="L920">
        <f>VLOOKUP(J920,quide!A:G,7,0)</f>
        <v>2</v>
      </c>
      <c r="M920" t="b">
        <f t="shared" si="46"/>
        <v>0</v>
      </c>
      <c r="N920" s="108" t="b">
        <f t="shared" si="47"/>
        <v>0</v>
      </c>
    </row>
    <row r="921" spans="10:14" x14ac:dyDescent="0.25">
      <c r="J921">
        <f t="shared" si="45"/>
        <v>6041</v>
      </c>
      <c r="K921" t="str">
        <f>VLOOKUP(J921,quide!A:B,2,0)</f>
        <v>(2) 330 322</v>
      </c>
      <c r="L921">
        <f>VLOOKUP(J921,quide!A:G,7,0)</f>
        <v>2</v>
      </c>
      <c r="M921" t="b">
        <f t="shared" si="46"/>
        <v>0</v>
      </c>
      <c r="N921" s="108" t="b">
        <f t="shared" si="47"/>
        <v>0</v>
      </c>
    </row>
    <row r="922" spans="10:14" x14ac:dyDescent="0.25">
      <c r="J922">
        <f t="shared" si="45"/>
        <v>6041</v>
      </c>
      <c r="K922" t="str">
        <f>VLOOKUP(J922,quide!A:B,2,0)</f>
        <v>(2) 330 322</v>
      </c>
      <c r="L922">
        <f>VLOOKUP(J922,quide!A:G,7,0)</f>
        <v>2</v>
      </c>
      <c r="M922" t="b">
        <f t="shared" si="46"/>
        <v>0</v>
      </c>
      <c r="N922" s="108" t="b">
        <f t="shared" si="47"/>
        <v>0</v>
      </c>
    </row>
    <row r="923" spans="10:14" x14ac:dyDescent="0.25">
      <c r="J923">
        <f t="shared" si="45"/>
        <v>6041</v>
      </c>
      <c r="K923" t="str">
        <f>VLOOKUP(J923,quide!A:B,2,0)</f>
        <v>(2) 330 322</v>
      </c>
      <c r="L923">
        <f>VLOOKUP(J923,quide!A:G,7,0)</f>
        <v>2</v>
      </c>
      <c r="M923" t="b">
        <f t="shared" si="46"/>
        <v>0</v>
      </c>
      <c r="N923" s="108" t="b">
        <f t="shared" si="47"/>
        <v>0</v>
      </c>
    </row>
    <row r="924" spans="10:14" x14ac:dyDescent="0.25">
      <c r="J924">
        <f t="shared" si="45"/>
        <v>6041</v>
      </c>
      <c r="K924" t="str">
        <f>VLOOKUP(J924,quide!A:B,2,0)</f>
        <v>(2) 330 322</v>
      </c>
      <c r="L924">
        <f>VLOOKUP(J924,quide!A:G,7,0)</f>
        <v>2</v>
      </c>
      <c r="M924" t="b">
        <f t="shared" si="46"/>
        <v>0</v>
      </c>
      <c r="N924" s="108" t="b">
        <f t="shared" si="47"/>
        <v>0</v>
      </c>
    </row>
    <row r="925" spans="10:14" x14ac:dyDescent="0.25">
      <c r="J925">
        <f t="shared" si="45"/>
        <v>6041</v>
      </c>
      <c r="K925" t="str">
        <f>VLOOKUP(J925,quide!A:B,2,0)</f>
        <v>(2) 330 322</v>
      </c>
      <c r="L925">
        <f>VLOOKUP(J925,quide!A:G,7,0)</f>
        <v>2</v>
      </c>
      <c r="M925" t="b">
        <f t="shared" si="46"/>
        <v>0</v>
      </c>
      <c r="N925" s="108" t="b">
        <f t="shared" si="47"/>
        <v>0</v>
      </c>
    </row>
    <row r="926" spans="10:14" x14ac:dyDescent="0.25">
      <c r="J926">
        <f t="shared" si="45"/>
        <v>6041</v>
      </c>
      <c r="K926" t="str">
        <f>VLOOKUP(J926,quide!A:B,2,0)</f>
        <v>(2) 330 322</v>
      </c>
      <c r="L926">
        <f>VLOOKUP(J926,quide!A:G,7,0)</f>
        <v>2</v>
      </c>
      <c r="M926" t="b">
        <f t="shared" si="46"/>
        <v>0</v>
      </c>
      <c r="N926" s="108" t="b">
        <f t="shared" si="47"/>
        <v>0</v>
      </c>
    </row>
    <row r="927" spans="10:14" x14ac:dyDescent="0.25">
      <c r="J927">
        <f t="shared" si="45"/>
        <v>6041</v>
      </c>
      <c r="K927" t="str">
        <f>VLOOKUP(J927,quide!A:B,2,0)</f>
        <v>(2) 330 322</v>
      </c>
      <c r="L927">
        <f>VLOOKUP(J927,quide!A:G,7,0)</f>
        <v>2</v>
      </c>
      <c r="M927" t="b">
        <f t="shared" si="46"/>
        <v>0</v>
      </c>
      <c r="N927" s="108" t="b">
        <f t="shared" si="47"/>
        <v>0</v>
      </c>
    </row>
    <row r="928" spans="10:14" x14ac:dyDescent="0.25">
      <c r="J928">
        <f t="shared" si="45"/>
        <v>6041</v>
      </c>
      <c r="K928" t="str">
        <f>VLOOKUP(J928,quide!A:B,2,0)</f>
        <v>(2) 330 322</v>
      </c>
      <c r="L928">
        <f>VLOOKUP(J928,quide!A:G,7,0)</f>
        <v>2</v>
      </c>
      <c r="M928" t="b">
        <f t="shared" si="46"/>
        <v>0</v>
      </c>
      <c r="N928" s="108" t="b">
        <f t="shared" si="47"/>
        <v>0</v>
      </c>
    </row>
    <row r="929" spans="10:14" x14ac:dyDescent="0.25">
      <c r="J929">
        <f t="shared" si="45"/>
        <v>6041</v>
      </c>
      <c r="K929" t="str">
        <f>VLOOKUP(J929,quide!A:B,2,0)</f>
        <v>(2) 330 322</v>
      </c>
      <c r="L929">
        <f>VLOOKUP(J929,quide!A:G,7,0)</f>
        <v>2</v>
      </c>
      <c r="M929" t="b">
        <f t="shared" si="46"/>
        <v>0</v>
      </c>
      <c r="N929" s="108" t="b">
        <f t="shared" si="47"/>
        <v>0</v>
      </c>
    </row>
    <row r="930" spans="10:14" x14ac:dyDescent="0.25">
      <c r="J930">
        <f t="shared" si="45"/>
        <v>6041</v>
      </c>
      <c r="K930" t="str">
        <f>VLOOKUP(J930,quide!A:B,2,0)</f>
        <v>(2) 330 322</v>
      </c>
      <c r="L930">
        <f>VLOOKUP(J930,quide!A:G,7,0)</f>
        <v>2</v>
      </c>
      <c r="M930" t="b">
        <f t="shared" si="46"/>
        <v>0</v>
      </c>
      <c r="N930" s="108" t="b">
        <f t="shared" si="47"/>
        <v>0</v>
      </c>
    </row>
    <row r="931" spans="10:14" x14ac:dyDescent="0.25">
      <c r="J931">
        <f t="shared" si="45"/>
        <v>6041</v>
      </c>
      <c r="K931" t="str">
        <f>VLOOKUP(J931,quide!A:B,2,0)</f>
        <v>(2) 330 322</v>
      </c>
      <c r="L931">
        <f>VLOOKUP(J931,quide!A:G,7,0)</f>
        <v>2</v>
      </c>
      <c r="M931" t="b">
        <f t="shared" si="46"/>
        <v>0</v>
      </c>
      <c r="N931" s="108" t="b">
        <f t="shared" si="47"/>
        <v>0</v>
      </c>
    </row>
    <row r="932" spans="10:14" x14ac:dyDescent="0.25">
      <c r="J932">
        <f t="shared" si="45"/>
        <v>6041</v>
      </c>
      <c r="K932" t="str">
        <f>VLOOKUP(J932,quide!A:B,2,0)</f>
        <v>(2) 330 322</v>
      </c>
      <c r="L932">
        <f>VLOOKUP(J932,quide!A:G,7,0)</f>
        <v>2</v>
      </c>
      <c r="M932" t="b">
        <f t="shared" si="46"/>
        <v>0</v>
      </c>
      <c r="N932" s="108" t="b">
        <f t="shared" si="47"/>
        <v>0</v>
      </c>
    </row>
    <row r="933" spans="10:14" x14ac:dyDescent="0.25">
      <c r="J933">
        <f t="shared" si="45"/>
        <v>6041</v>
      </c>
      <c r="K933" t="str">
        <f>VLOOKUP(J933,quide!A:B,2,0)</f>
        <v>(2) 330 322</v>
      </c>
      <c r="L933">
        <f>VLOOKUP(J933,quide!A:G,7,0)</f>
        <v>2</v>
      </c>
      <c r="M933" t="b">
        <f t="shared" si="46"/>
        <v>0</v>
      </c>
      <c r="N933" s="108" t="b">
        <f t="shared" si="47"/>
        <v>0</v>
      </c>
    </row>
    <row r="934" spans="10:14" x14ac:dyDescent="0.25">
      <c r="J934">
        <f t="shared" si="45"/>
        <v>6041</v>
      </c>
      <c r="K934" t="str">
        <f>VLOOKUP(J934,quide!A:B,2,0)</f>
        <v>(2) 330 322</v>
      </c>
      <c r="L934">
        <f>VLOOKUP(J934,quide!A:G,7,0)</f>
        <v>2</v>
      </c>
      <c r="M934" t="b">
        <f t="shared" si="46"/>
        <v>0</v>
      </c>
      <c r="N934" s="108" t="b">
        <f t="shared" si="47"/>
        <v>0</v>
      </c>
    </row>
    <row r="935" spans="10:14" x14ac:dyDescent="0.25">
      <c r="J935">
        <f t="shared" si="45"/>
        <v>6041</v>
      </c>
      <c r="K935" t="str">
        <f>VLOOKUP(J935,quide!A:B,2,0)</f>
        <v>(2) 330 322</v>
      </c>
      <c r="L935">
        <f>VLOOKUP(J935,quide!A:G,7,0)</f>
        <v>2</v>
      </c>
      <c r="M935" t="b">
        <f t="shared" si="46"/>
        <v>0</v>
      </c>
      <c r="N935" s="108" t="b">
        <f t="shared" si="47"/>
        <v>0</v>
      </c>
    </row>
    <row r="936" spans="10:14" x14ac:dyDescent="0.25">
      <c r="J936">
        <f t="shared" si="45"/>
        <v>6041</v>
      </c>
      <c r="K936" t="str">
        <f>VLOOKUP(J936,quide!A:B,2,0)</f>
        <v>(2) 330 322</v>
      </c>
      <c r="L936">
        <f>VLOOKUP(J936,quide!A:G,7,0)</f>
        <v>2</v>
      </c>
      <c r="M936" t="b">
        <f t="shared" si="46"/>
        <v>0</v>
      </c>
      <c r="N936" s="108" t="b">
        <f t="shared" si="47"/>
        <v>0</v>
      </c>
    </row>
    <row r="937" spans="10:14" x14ac:dyDescent="0.25">
      <c r="J937">
        <f t="shared" si="45"/>
        <v>6041</v>
      </c>
      <c r="K937" t="str">
        <f>VLOOKUP(J937,quide!A:B,2,0)</f>
        <v>(2) 330 322</v>
      </c>
      <c r="L937">
        <f>VLOOKUP(J937,quide!A:G,7,0)</f>
        <v>2</v>
      </c>
      <c r="M937" t="b">
        <f t="shared" si="46"/>
        <v>0</v>
      </c>
      <c r="N937" s="108" t="b">
        <f t="shared" si="47"/>
        <v>0</v>
      </c>
    </row>
    <row r="938" spans="10:14" x14ac:dyDescent="0.25">
      <c r="J938">
        <f t="shared" si="45"/>
        <v>6041</v>
      </c>
      <c r="K938" t="str">
        <f>VLOOKUP(J938,quide!A:B,2,0)</f>
        <v>(2) 330 322</v>
      </c>
      <c r="L938">
        <f>VLOOKUP(J938,quide!A:G,7,0)</f>
        <v>2</v>
      </c>
      <c r="M938" t="b">
        <f t="shared" si="46"/>
        <v>0</v>
      </c>
      <c r="N938" s="108" t="b">
        <f t="shared" si="47"/>
        <v>0</v>
      </c>
    </row>
    <row r="939" spans="10:14" x14ac:dyDescent="0.25">
      <c r="J939">
        <f t="shared" si="45"/>
        <v>6041</v>
      </c>
      <c r="K939" t="str">
        <f>VLOOKUP(J939,quide!A:B,2,0)</f>
        <v>(2) 330 322</v>
      </c>
      <c r="L939">
        <f>VLOOKUP(J939,quide!A:G,7,0)</f>
        <v>2</v>
      </c>
      <c r="M939" t="b">
        <f t="shared" si="46"/>
        <v>0</v>
      </c>
      <c r="N939" s="108" t="b">
        <f t="shared" si="47"/>
        <v>0</v>
      </c>
    </row>
    <row r="940" spans="10:14" x14ac:dyDescent="0.25">
      <c r="J940">
        <f t="shared" si="45"/>
        <v>6041</v>
      </c>
      <c r="K940" t="str">
        <f>VLOOKUP(J940,quide!A:B,2,0)</f>
        <v>(2) 330 322</v>
      </c>
      <c r="L940">
        <f>VLOOKUP(J940,quide!A:G,7,0)</f>
        <v>2</v>
      </c>
      <c r="M940" t="b">
        <f t="shared" si="46"/>
        <v>0</v>
      </c>
      <c r="N940" s="108" t="b">
        <f t="shared" si="47"/>
        <v>0</v>
      </c>
    </row>
    <row r="941" spans="10:14" x14ac:dyDescent="0.25">
      <c r="J941">
        <f t="shared" si="45"/>
        <v>6041</v>
      </c>
      <c r="K941" t="str">
        <f>VLOOKUP(J941,quide!A:B,2,0)</f>
        <v>(2) 330 322</v>
      </c>
      <c r="L941">
        <f>VLOOKUP(J941,quide!A:G,7,0)</f>
        <v>2</v>
      </c>
      <c r="M941" t="b">
        <f t="shared" si="46"/>
        <v>0</v>
      </c>
      <c r="N941" s="108" t="b">
        <f t="shared" si="47"/>
        <v>0</v>
      </c>
    </row>
    <row r="942" spans="10:14" x14ac:dyDescent="0.25">
      <c r="J942">
        <f t="shared" si="45"/>
        <v>6041</v>
      </c>
      <c r="K942" t="str">
        <f>VLOOKUP(J942,quide!A:B,2,0)</f>
        <v>(2) 330 322</v>
      </c>
      <c r="L942">
        <f>VLOOKUP(J942,quide!A:G,7,0)</f>
        <v>2</v>
      </c>
      <c r="M942" t="b">
        <f t="shared" si="46"/>
        <v>0</v>
      </c>
      <c r="N942" s="108" t="b">
        <f t="shared" si="47"/>
        <v>0</v>
      </c>
    </row>
    <row r="943" spans="10:14" x14ac:dyDescent="0.25">
      <c r="J943">
        <f t="shared" si="45"/>
        <v>6041</v>
      </c>
      <c r="K943" t="str">
        <f>VLOOKUP(J943,quide!A:B,2,0)</f>
        <v>(2) 330 322</v>
      </c>
      <c r="L943">
        <f>VLOOKUP(J943,quide!A:G,7,0)</f>
        <v>2</v>
      </c>
      <c r="M943" t="b">
        <f t="shared" si="46"/>
        <v>0</v>
      </c>
      <c r="N943" s="108" t="b">
        <f t="shared" si="47"/>
        <v>0</v>
      </c>
    </row>
    <row r="944" spans="10:14" x14ac:dyDescent="0.25">
      <c r="J944">
        <f t="shared" si="45"/>
        <v>6041</v>
      </c>
      <c r="K944" t="str">
        <f>VLOOKUP(J944,quide!A:B,2,0)</f>
        <v>(2) 330 322</v>
      </c>
      <c r="L944">
        <f>VLOOKUP(J944,quide!A:G,7,0)</f>
        <v>2</v>
      </c>
      <c r="M944" t="b">
        <f t="shared" si="46"/>
        <v>0</v>
      </c>
      <c r="N944" s="108" t="b">
        <f t="shared" si="47"/>
        <v>0</v>
      </c>
    </row>
    <row r="945" spans="10:14" x14ac:dyDescent="0.25">
      <c r="J945">
        <f t="shared" si="45"/>
        <v>6041</v>
      </c>
      <c r="K945" t="str">
        <f>VLOOKUP(J945,quide!A:B,2,0)</f>
        <v>(2) 330 322</v>
      </c>
      <c r="L945">
        <f>VLOOKUP(J945,quide!A:G,7,0)</f>
        <v>2</v>
      </c>
      <c r="M945" t="b">
        <f t="shared" si="46"/>
        <v>0</v>
      </c>
      <c r="N945" s="108" t="b">
        <f t="shared" si="47"/>
        <v>0</v>
      </c>
    </row>
    <row r="946" spans="10:14" x14ac:dyDescent="0.25">
      <c r="J946">
        <f t="shared" si="45"/>
        <v>6041</v>
      </c>
      <c r="K946" t="str">
        <f>VLOOKUP(J946,quide!A:B,2,0)</f>
        <v>(2) 330 322</v>
      </c>
      <c r="L946">
        <f>VLOOKUP(J946,quide!A:G,7,0)</f>
        <v>2</v>
      </c>
      <c r="M946" t="b">
        <f t="shared" si="46"/>
        <v>0</v>
      </c>
      <c r="N946" s="108" t="b">
        <f t="shared" si="47"/>
        <v>0</v>
      </c>
    </row>
    <row r="947" spans="10:14" x14ac:dyDescent="0.25">
      <c r="J947">
        <f t="shared" si="45"/>
        <v>6041</v>
      </c>
      <c r="K947" t="str">
        <f>VLOOKUP(J947,quide!A:B,2,0)</f>
        <v>(2) 330 322</v>
      </c>
      <c r="L947">
        <f>VLOOKUP(J947,quide!A:G,7,0)</f>
        <v>2</v>
      </c>
      <c r="M947" t="b">
        <f t="shared" si="46"/>
        <v>0</v>
      </c>
      <c r="N947" s="108" t="b">
        <f t="shared" si="47"/>
        <v>0</v>
      </c>
    </row>
    <row r="948" spans="10:14" x14ac:dyDescent="0.25">
      <c r="J948">
        <f t="shared" si="45"/>
        <v>6041</v>
      </c>
      <c r="K948" t="str">
        <f>VLOOKUP(J948,quide!A:B,2,0)</f>
        <v>(2) 330 322</v>
      </c>
      <c r="L948">
        <f>VLOOKUP(J948,quide!A:G,7,0)</f>
        <v>2</v>
      </c>
      <c r="M948" t="b">
        <f t="shared" si="46"/>
        <v>0</v>
      </c>
      <c r="N948" s="108" t="b">
        <f t="shared" si="47"/>
        <v>0</v>
      </c>
    </row>
    <row r="949" spans="10:14" x14ac:dyDescent="0.25">
      <c r="J949">
        <f t="shared" si="45"/>
        <v>6041</v>
      </c>
      <c r="K949" t="str">
        <f>VLOOKUP(J949,quide!A:B,2,0)</f>
        <v>(2) 330 322</v>
      </c>
      <c r="L949">
        <f>VLOOKUP(J949,quide!A:G,7,0)</f>
        <v>2</v>
      </c>
      <c r="M949" t="b">
        <f t="shared" si="46"/>
        <v>0</v>
      </c>
      <c r="N949" s="108" t="b">
        <f t="shared" si="47"/>
        <v>0</v>
      </c>
    </row>
    <row r="950" spans="10:14" x14ac:dyDescent="0.25">
      <c r="J950">
        <f t="shared" si="45"/>
        <v>6041</v>
      </c>
      <c r="K950" t="str">
        <f>VLOOKUP(J950,quide!A:B,2,0)</f>
        <v>(2) 330 322</v>
      </c>
      <c r="L950">
        <f>VLOOKUP(J950,quide!A:G,7,0)</f>
        <v>2</v>
      </c>
      <c r="M950" t="b">
        <f t="shared" si="46"/>
        <v>0</v>
      </c>
      <c r="N950" s="108" t="b">
        <f t="shared" si="47"/>
        <v>0</v>
      </c>
    </row>
    <row r="951" spans="10:14" x14ac:dyDescent="0.25">
      <c r="J951">
        <f t="shared" si="45"/>
        <v>6041</v>
      </c>
      <c r="K951" t="str">
        <f>VLOOKUP(J951,quide!A:B,2,0)</f>
        <v>(2) 330 322</v>
      </c>
      <c r="L951">
        <f>VLOOKUP(J951,quide!A:G,7,0)</f>
        <v>2</v>
      </c>
      <c r="M951" t="b">
        <f t="shared" si="46"/>
        <v>0</v>
      </c>
      <c r="N951" s="108" t="b">
        <f t="shared" si="47"/>
        <v>0</v>
      </c>
    </row>
    <row r="952" spans="10:14" x14ac:dyDescent="0.25">
      <c r="J952">
        <f t="shared" si="45"/>
        <v>6041</v>
      </c>
      <c r="K952" t="str">
        <f>VLOOKUP(J952,quide!A:B,2,0)</f>
        <v>(2) 330 322</v>
      </c>
      <c r="L952">
        <f>VLOOKUP(J952,quide!A:G,7,0)</f>
        <v>2</v>
      </c>
      <c r="M952" t="b">
        <f t="shared" si="46"/>
        <v>0</v>
      </c>
      <c r="N952" s="108" t="b">
        <f t="shared" si="47"/>
        <v>0</v>
      </c>
    </row>
    <row r="953" spans="10:14" x14ac:dyDescent="0.25">
      <c r="J953">
        <f t="shared" si="45"/>
        <v>6041</v>
      </c>
      <c r="K953" t="str">
        <f>VLOOKUP(J953,quide!A:B,2,0)</f>
        <v>(2) 330 322</v>
      </c>
      <c r="L953">
        <f>VLOOKUP(J953,quide!A:G,7,0)</f>
        <v>2</v>
      </c>
      <c r="M953" t="b">
        <f t="shared" si="46"/>
        <v>0</v>
      </c>
      <c r="N953" s="108" t="b">
        <f t="shared" si="47"/>
        <v>0</v>
      </c>
    </row>
    <row r="954" spans="10:14" x14ac:dyDescent="0.25">
      <c r="J954">
        <f t="shared" si="45"/>
        <v>6041</v>
      </c>
      <c r="K954" t="str">
        <f>VLOOKUP(J954,quide!A:B,2,0)</f>
        <v>(2) 330 322</v>
      </c>
      <c r="L954">
        <f>VLOOKUP(J954,quide!A:G,7,0)</f>
        <v>2</v>
      </c>
      <c r="M954" t="b">
        <f t="shared" si="46"/>
        <v>0</v>
      </c>
      <c r="N954" s="108" t="b">
        <f t="shared" si="47"/>
        <v>0</v>
      </c>
    </row>
    <row r="955" spans="10:14" x14ac:dyDescent="0.25">
      <c r="J955">
        <f t="shared" si="45"/>
        <v>6041</v>
      </c>
      <c r="K955" t="str">
        <f>VLOOKUP(J955,quide!A:B,2,0)</f>
        <v>(2) 330 322</v>
      </c>
      <c r="L955">
        <f>VLOOKUP(J955,quide!A:G,7,0)</f>
        <v>2</v>
      </c>
      <c r="M955" t="b">
        <f t="shared" si="46"/>
        <v>0</v>
      </c>
      <c r="N955" s="108" t="b">
        <f t="shared" si="47"/>
        <v>0</v>
      </c>
    </row>
    <row r="956" spans="10:14" x14ac:dyDescent="0.25">
      <c r="J956">
        <f t="shared" ref="J956:J993" si="48">IF(ISBLANK(A956)=FALSE,A956,J955)</f>
        <v>6041</v>
      </c>
      <c r="K956" t="str">
        <f>VLOOKUP(J956,quide!A:B,2,0)</f>
        <v>(2) 330 322</v>
      </c>
      <c r="L956">
        <f>VLOOKUP(J956,quide!A:G,7,0)</f>
        <v>2</v>
      </c>
      <c r="M956" t="b">
        <f t="shared" ref="M956:M993" si="49">IF(ISBLANK(B956)=FALSE,$B$3,IF(ISBLANK(C956)=FALSE,$C$3,IF(ISBLANK(D956)=FALSE,$D$3,IF(ISBLANK(E956)=FALSE,$E$3))))</f>
        <v>0</v>
      </c>
      <c r="N956" s="108" t="b">
        <f t="shared" ref="N956:N993" si="50">IF(ISBLANK(B956)=FALSE,B956,IF(ISBLANK(C956)=FALSE,C956,IF(ISBLANK(D956)=FALSE,D956,IF(ISBLANK(E956)=FALSE,E956))))</f>
        <v>0</v>
      </c>
    </row>
    <row r="957" spans="10:14" x14ac:dyDescent="0.25">
      <c r="J957">
        <f t="shared" si="48"/>
        <v>6041</v>
      </c>
      <c r="K957" t="str">
        <f>VLOOKUP(J957,quide!A:B,2,0)</f>
        <v>(2) 330 322</v>
      </c>
      <c r="L957">
        <f>VLOOKUP(J957,quide!A:G,7,0)</f>
        <v>2</v>
      </c>
      <c r="M957" t="b">
        <f t="shared" si="49"/>
        <v>0</v>
      </c>
      <c r="N957" s="108" t="b">
        <f t="shared" si="50"/>
        <v>0</v>
      </c>
    </row>
    <row r="958" spans="10:14" x14ac:dyDescent="0.25">
      <c r="J958">
        <f t="shared" si="48"/>
        <v>6041</v>
      </c>
      <c r="K958" t="str">
        <f>VLOOKUP(J958,quide!A:B,2,0)</f>
        <v>(2) 330 322</v>
      </c>
      <c r="L958">
        <f>VLOOKUP(J958,quide!A:G,7,0)</f>
        <v>2</v>
      </c>
      <c r="M958" t="b">
        <f t="shared" si="49"/>
        <v>0</v>
      </c>
      <c r="N958" s="108" t="b">
        <f t="shared" si="50"/>
        <v>0</v>
      </c>
    </row>
    <row r="959" spans="10:14" x14ac:dyDescent="0.25">
      <c r="J959">
        <f t="shared" si="48"/>
        <v>6041</v>
      </c>
      <c r="K959" t="str">
        <f>VLOOKUP(J959,quide!A:B,2,0)</f>
        <v>(2) 330 322</v>
      </c>
      <c r="L959">
        <f>VLOOKUP(J959,quide!A:G,7,0)</f>
        <v>2</v>
      </c>
      <c r="M959" t="b">
        <f t="shared" si="49"/>
        <v>0</v>
      </c>
      <c r="N959" s="108" t="b">
        <f t="shared" si="50"/>
        <v>0</v>
      </c>
    </row>
    <row r="960" spans="10:14" x14ac:dyDescent="0.25">
      <c r="J960">
        <f t="shared" si="48"/>
        <v>6041</v>
      </c>
      <c r="K960" t="str">
        <f>VLOOKUP(J960,quide!A:B,2,0)</f>
        <v>(2) 330 322</v>
      </c>
      <c r="L960">
        <f>VLOOKUP(J960,quide!A:G,7,0)</f>
        <v>2</v>
      </c>
      <c r="M960" t="b">
        <f t="shared" si="49"/>
        <v>0</v>
      </c>
      <c r="N960" s="108" t="b">
        <f t="shared" si="50"/>
        <v>0</v>
      </c>
    </row>
    <row r="961" spans="10:14" x14ac:dyDescent="0.25">
      <c r="J961">
        <f t="shared" si="48"/>
        <v>6041</v>
      </c>
      <c r="K961" t="str">
        <f>VLOOKUP(J961,quide!A:B,2,0)</f>
        <v>(2) 330 322</v>
      </c>
      <c r="L961">
        <f>VLOOKUP(J961,quide!A:G,7,0)</f>
        <v>2</v>
      </c>
      <c r="M961" t="b">
        <f t="shared" si="49"/>
        <v>0</v>
      </c>
      <c r="N961" s="108" t="b">
        <f t="shared" si="50"/>
        <v>0</v>
      </c>
    </row>
    <row r="962" spans="10:14" x14ac:dyDescent="0.25">
      <c r="J962">
        <f t="shared" si="48"/>
        <v>6041</v>
      </c>
      <c r="K962" t="str">
        <f>VLOOKUP(J962,quide!A:B,2,0)</f>
        <v>(2) 330 322</v>
      </c>
      <c r="L962">
        <f>VLOOKUP(J962,quide!A:G,7,0)</f>
        <v>2</v>
      </c>
      <c r="M962" t="b">
        <f t="shared" si="49"/>
        <v>0</v>
      </c>
      <c r="N962" s="108" t="b">
        <f t="shared" si="50"/>
        <v>0</v>
      </c>
    </row>
    <row r="963" spans="10:14" x14ac:dyDescent="0.25">
      <c r="J963">
        <f t="shared" si="48"/>
        <v>6041</v>
      </c>
      <c r="K963" t="str">
        <f>VLOOKUP(J963,quide!A:B,2,0)</f>
        <v>(2) 330 322</v>
      </c>
      <c r="L963">
        <f>VLOOKUP(J963,quide!A:G,7,0)</f>
        <v>2</v>
      </c>
      <c r="M963" t="b">
        <f t="shared" si="49"/>
        <v>0</v>
      </c>
      <c r="N963" s="108" t="b">
        <f t="shared" si="50"/>
        <v>0</v>
      </c>
    </row>
    <row r="964" spans="10:14" x14ac:dyDescent="0.25">
      <c r="J964">
        <f t="shared" si="48"/>
        <v>6041</v>
      </c>
      <c r="K964" t="str">
        <f>VLOOKUP(J964,quide!A:B,2,0)</f>
        <v>(2) 330 322</v>
      </c>
      <c r="L964">
        <f>VLOOKUP(J964,quide!A:G,7,0)</f>
        <v>2</v>
      </c>
      <c r="M964" t="b">
        <f t="shared" si="49"/>
        <v>0</v>
      </c>
      <c r="N964" s="108" t="b">
        <f t="shared" si="50"/>
        <v>0</v>
      </c>
    </row>
    <row r="965" spans="10:14" x14ac:dyDescent="0.25">
      <c r="J965">
        <f t="shared" si="48"/>
        <v>6041</v>
      </c>
      <c r="K965" t="str">
        <f>VLOOKUP(J965,quide!A:B,2,0)</f>
        <v>(2) 330 322</v>
      </c>
      <c r="L965">
        <f>VLOOKUP(J965,quide!A:G,7,0)</f>
        <v>2</v>
      </c>
      <c r="M965" t="b">
        <f t="shared" si="49"/>
        <v>0</v>
      </c>
      <c r="N965" s="108" t="b">
        <f t="shared" si="50"/>
        <v>0</v>
      </c>
    </row>
    <row r="966" spans="10:14" x14ac:dyDescent="0.25">
      <c r="J966">
        <f t="shared" si="48"/>
        <v>6041</v>
      </c>
      <c r="K966" t="str">
        <f>VLOOKUP(J966,quide!A:B,2,0)</f>
        <v>(2) 330 322</v>
      </c>
      <c r="L966">
        <f>VLOOKUP(J966,quide!A:G,7,0)</f>
        <v>2</v>
      </c>
      <c r="M966" t="b">
        <f t="shared" si="49"/>
        <v>0</v>
      </c>
      <c r="N966" s="108" t="b">
        <f t="shared" si="50"/>
        <v>0</v>
      </c>
    </row>
    <row r="967" spans="10:14" x14ac:dyDescent="0.25">
      <c r="J967">
        <f t="shared" si="48"/>
        <v>6041</v>
      </c>
      <c r="K967" t="str">
        <f>VLOOKUP(J967,quide!A:B,2,0)</f>
        <v>(2) 330 322</v>
      </c>
      <c r="L967">
        <f>VLOOKUP(J967,quide!A:G,7,0)</f>
        <v>2</v>
      </c>
      <c r="M967" t="b">
        <f t="shared" si="49"/>
        <v>0</v>
      </c>
      <c r="N967" s="108" t="b">
        <f t="shared" si="50"/>
        <v>0</v>
      </c>
    </row>
    <row r="968" spans="10:14" x14ac:dyDescent="0.25">
      <c r="J968">
        <f t="shared" si="48"/>
        <v>6041</v>
      </c>
      <c r="K968" t="str">
        <f>VLOOKUP(J968,quide!A:B,2,0)</f>
        <v>(2) 330 322</v>
      </c>
      <c r="L968">
        <f>VLOOKUP(J968,quide!A:G,7,0)</f>
        <v>2</v>
      </c>
      <c r="M968" t="b">
        <f t="shared" si="49"/>
        <v>0</v>
      </c>
      <c r="N968" s="108" t="b">
        <f t="shared" si="50"/>
        <v>0</v>
      </c>
    </row>
    <row r="969" spans="10:14" x14ac:dyDescent="0.25">
      <c r="J969">
        <f t="shared" si="48"/>
        <v>6041</v>
      </c>
      <c r="K969" t="str">
        <f>VLOOKUP(J969,quide!A:B,2,0)</f>
        <v>(2) 330 322</v>
      </c>
      <c r="L969">
        <f>VLOOKUP(J969,quide!A:G,7,0)</f>
        <v>2</v>
      </c>
      <c r="M969" t="b">
        <f t="shared" si="49"/>
        <v>0</v>
      </c>
      <c r="N969" s="108" t="b">
        <f t="shared" si="50"/>
        <v>0</v>
      </c>
    </row>
    <row r="970" spans="10:14" x14ac:dyDescent="0.25">
      <c r="J970">
        <f t="shared" si="48"/>
        <v>6041</v>
      </c>
      <c r="K970" t="str">
        <f>VLOOKUP(J970,quide!A:B,2,0)</f>
        <v>(2) 330 322</v>
      </c>
      <c r="L970">
        <f>VLOOKUP(J970,quide!A:G,7,0)</f>
        <v>2</v>
      </c>
      <c r="M970" t="b">
        <f t="shared" si="49"/>
        <v>0</v>
      </c>
      <c r="N970" s="108" t="b">
        <f t="shared" si="50"/>
        <v>0</v>
      </c>
    </row>
    <row r="971" spans="10:14" x14ac:dyDescent="0.25">
      <c r="J971">
        <f t="shared" si="48"/>
        <v>6041</v>
      </c>
      <c r="K971" t="str">
        <f>VLOOKUP(J971,quide!A:B,2,0)</f>
        <v>(2) 330 322</v>
      </c>
      <c r="L971">
        <f>VLOOKUP(J971,quide!A:G,7,0)</f>
        <v>2</v>
      </c>
      <c r="M971" t="b">
        <f t="shared" si="49"/>
        <v>0</v>
      </c>
      <c r="N971" s="108" t="b">
        <f t="shared" si="50"/>
        <v>0</v>
      </c>
    </row>
    <row r="972" spans="10:14" x14ac:dyDescent="0.25">
      <c r="J972">
        <f t="shared" si="48"/>
        <v>6041</v>
      </c>
      <c r="K972" t="str">
        <f>VLOOKUP(J972,quide!A:B,2,0)</f>
        <v>(2) 330 322</v>
      </c>
      <c r="L972">
        <f>VLOOKUP(J972,quide!A:G,7,0)</f>
        <v>2</v>
      </c>
      <c r="M972" t="b">
        <f t="shared" si="49"/>
        <v>0</v>
      </c>
      <c r="N972" s="108" t="b">
        <f t="shared" si="50"/>
        <v>0</v>
      </c>
    </row>
    <row r="973" spans="10:14" x14ac:dyDescent="0.25">
      <c r="J973">
        <f t="shared" si="48"/>
        <v>6041</v>
      </c>
      <c r="K973" t="str">
        <f>VLOOKUP(J973,quide!A:B,2,0)</f>
        <v>(2) 330 322</v>
      </c>
      <c r="L973">
        <f>VLOOKUP(J973,quide!A:G,7,0)</f>
        <v>2</v>
      </c>
      <c r="M973" t="b">
        <f t="shared" si="49"/>
        <v>0</v>
      </c>
      <c r="N973" s="108" t="b">
        <f t="shared" si="50"/>
        <v>0</v>
      </c>
    </row>
    <row r="974" spans="10:14" x14ac:dyDescent="0.25">
      <c r="J974">
        <f t="shared" si="48"/>
        <v>6041</v>
      </c>
      <c r="K974" t="str">
        <f>VLOOKUP(J974,quide!A:B,2,0)</f>
        <v>(2) 330 322</v>
      </c>
      <c r="L974">
        <f>VLOOKUP(J974,quide!A:G,7,0)</f>
        <v>2</v>
      </c>
      <c r="M974" t="b">
        <f t="shared" si="49"/>
        <v>0</v>
      </c>
      <c r="N974" s="108" t="b">
        <f t="shared" si="50"/>
        <v>0</v>
      </c>
    </row>
    <row r="975" spans="10:14" x14ac:dyDescent="0.25">
      <c r="J975">
        <f t="shared" si="48"/>
        <v>6041</v>
      </c>
      <c r="K975" t="str">
        <f>VLOOKUP(J975,quide!A:B,2,0)</f>
        <v>(2) 330 322</v>
      </c>
      <c r="L975">
        <f>VLOOKUP(J975,quide!A:G,7,0)</f>
        <v>2</v>
      </c>
      <c r="M975" t="b">
        <f t="shared" si="49"/>
        <v>0</v>
      </c>
      <c r="N975" s="108" t="b">
        <f t="shared" si="50"/>
        <v>0</v>
      </c>
    </row>
    <row r="976" spans="10:14" x14ac:dyDescent="0.25">
      <c r="J976">
        <f t="shared" si="48"/>
        <v>6041</v>
      </c>
      <c r="K976" t="str">
        <f>VLOOKUP(J976,quide!A:B,2,0)</f>
        <v>(2) 330 322</v>
      </c>
      <c r="L976">
        <f>VLOOKUP(J976,quide!A:G,7,0)</f>
        <v>2</v>
      </c>
      <c r="M976" t="b">
        <f t="shared" si="49"/>
        <v>0</v>
      </c>
      <c r="N976" s="108" t="b">
        <f t="shared" si="50"/>
        <v>0</v>
      </c>
    </row>
    <row r="977" spans="10:14" x14ac:dyDescent="0.25">
      <c r="J977">
        <f t="shared" si="48"/>
        <v>6041</v>
      </c>
      <c r="K977" t="str">
        <f>VLOOKUP(J977,quide!A:B,2,0)</f>
        <v>(2) 330 322</v>
      </c>
      <c r="L977">
        <f>VLOOKUP(J977,quide!A:G,7,0)</f>
        <v>2</v>
      </c>
      <c r="M977" t="b">
        <f t="shared" si="49"/>
        <v>0</v>
      </c>
      <c r="N977" s="108" t="b">
        <f t="shared" si="50"/>
        <v>0</v>
      </c>
    </row>
    <row r="978" spans="10:14" x14ac:dyDescent="0.25">
      <c r="J978">
        <f t="shared" si="48"/>
        <v>6041</v>
      </c>
      <c r="K978" t="str">
        <f>VLOOKUP(J978,quide!A:B,2,0)</f>
        <v>(2) 330 322</v>
      </c>
      <c r="L978">
        <f>VLOOKUP(J978,quide!A:G,7,0)</f>
        <v>2</v>
      </c>
      <c r="M978" t="b">
        <f t="shared" si="49"/>
        <v>0</v>
      </c>
      <c r="N978" s="108" t="b">
        <f t="shared" si="50"/>
        <v>0</v>
      </c>
    </row>
    <row r="979" spans="10:14" x14ac:dyDescent="0.25">
      <c r="J979">
        <f t="shared" si="48"/>
        <v>6041</v>
      </c>
      <c r="K979" t="str">
        <f>VLOOKUP(J979,quide!A:B,2,0)</f>
        <v>(2) 330 322</v>
      </c>
      <c r="L979">
        <f>VLOOKUP(J979,quide!A:G,7,0)</f>
        <v>2</v>
      </c>
      <c r="M979" t="b">
        <f t="shared" si="49"/>
        <v>0</v>
      </c>
      <c r="N979" s="108" t="b">
        <f t="shared" si="50"/>
        <v>0</v>
      </c>
    </row>
    <row r="980" spans="10:14" x14ac:dyDescent="0.25">
      <c r="J980">
        <f t="shared" si="48"/>
        <v>6041</v>
      </c>
      <c r="K980" t="str">
        <f>VLOOKUP(J980,quide!A:B,2,0)</f>
        <v>(2) 330 322</v>
      </c>
      <c r="L980">
        <f>VLOOKUP(J980,quide!A:G,7,0)</f>
        <v>2</v>
      </c>
      <c r="M980" t="b">
        <f t="shared" si="49"/>
        <v>0</v>
      </c>
      <c r="N980" s="108" t="b">
        <f t="shared" si="50"/>
        <v>0</v>
      </c>
    </row>
    <row r="981" spans="10:14" x14ac:dyDescent="0.25">
      <c r="J981">
        <f t="shared" si="48"/>
        <v>6041</v>
      </c>
      <c r="K981" t="str">
        <f>VLOOKUP(J981,quide!A:B,2,0)</f>
        <v>(2) 330 322</v>
      </c>
      <c r="L981">
        <f>VLOOKUP(J981,quide!A:G,7,0)</f>
        <v>2</v>
      </c>
      <c r="M981" t="b">
        <f t="shared" si="49"/>
        <v>0</v>
      </c>
      <c r="N981" s="108" t="b">
        <f t="shared" si="50"/>
        <v>0</v>
      </c>
    </row>
    <row r="982" spans="10:14" x14ac:dyDescent="0.25">
      <c r="J982">
        <f t="shared" si="48"/>
        <v>6041</v>
      </c>
      <c r="K982" t="str">
        <f>VLOOKUP(J982,quide!A:B,2,0)</f>
        <v>(2) 330 322</v>
      </c>
      <c r="L982">
        <f>VLOOKUP(J982,quide!A:G,7,0)</f>
        <v>2</v>
      </c>
      <c r="M982" t="b">
        <f t="shared" si="49"/>
        <v>0</v>
      </c>
      <c r="N982" s="108" t="b">
        <f t="shared" si="50"/>
        <v>0</v>
      </c>
    </row>
    <row r="983" spans="10:14" x14ac:dyDescent="0.25">
      <c r="J983">
        <f t="shared" si="48"/>
        <v>6041</v>
      </c>
      <c r="K983" t="str">
        <f>VLOOKUP(J983,quide!A:B,2,0)</f>
        <v>(2) 330 322</v>
      </c>
      <c r="L983">
        <f>VLOOKUP(J983,quide!A:G,7,0)</f>
        <v>2</v>
      </c>
      <c r="M983" t="b">
        <f t="shared" si="49"/>
        <v>0</v>
      </c>
      <c r="N983" s="108" t="b">
        <f t="shared" si="50"/>
        <v>0</v>
      </c>
    </row>
    <row r="984" spans="10:14" x14ac:dyDescent="0.25">
      <c r="J984">
        <f t="shared" si="48"/>
        <v>6041</v>
      </c>
      <c r="K984" t="str">
        <f>VLOOKUP(J984,quide!A:B,2,0)</f>
        <v>(2) 330 322</v>
      </c>
      <c r="L984">
        <f>VLOOKUP(J984,quide!A:G,7,0)</f>
        <v>2</v>
      </c>
      <c r="M984" t="b">
        <f t="shared" si="49"/>
        <v>0</v>
      </c>
      <c r="N984" s="108" t="b">
        <f t="shared" si="50"/>
        <v>0</v>
      </c>
    </row>
    <row r="985" spans="10:14" x14ac:dyDescent="0.25">
      <c r="J985">
        <f t="shared" si="48"/>
        <v>6041</v>
      </c>
      <c r="K985" t="str">
        <f>VLOOKUP(J985,quide!A:B,2,0)</f>
        <v>(2) 330 322</v>
      </c>
      <c r="L985">
        <f>VLOOKUP(J985,quide!A:G,7,0)</f>
        <v>2</v>
      </c>
      <c r="M985" t="b">
        <f t="shared" si="49"/>
        <v>0</v>
      </c>
      <c r="N985" s="108" t="b">
        <f t="shared" si="50"/>
        <v>0</v>
      </c>
    </row>
    <row r="986" spans="10:14" x14ac:dyDescent="0.25">
      <c r="J986">
        <f t="shared" si="48"/>
        <v>6041</v>
      </c>
      <c r="K986" t="str">
        <f>VLOOKUP(J986,quide!A:B,2,0)</f>
        <v>(2) 330 322</v>
      </c>
      <c r="L986">
        <f>VLOOKUP(J986,quide!A:G,7,0)</f>
        <v>2</v>
      </c>
      <c r="M986" t="b">
        <f t="shared" si="49"/>
        <v>0</v>
      </c>
      <c r="N986" s="108" t="b">
        <f t="shared" si="50"/>
        <v>0</v>
      </c>
    </row>
    <row r="987" spans="10:14" x14ac:dyDescent="0.25">
      <c r="J987">
        <f t="shared" si="48"/>
        <v>6041</v>
      </c>
      <c r="K987" t="str">
        <f>VLOOKUP(J987,quide!A:B,2,0)</f>
        <v>(2) 330 322</v>
      </c>
      <c r="L987">
        <f>VLOOKUP(J987,quide!A:G,7,0)</f>
        <v>2</v>
      </c>
      <c r="M987" t="b">
        <f t="shared" si="49"/>
        <v>0</v>
      </c>
      <c r="N987" s="108" t="b">
        <f t="shared" si="50"/>
        <v>0</v>
      </c>
    </row>
    <row r="988" spans="10:14" x14ac:dyDescent="0.25">
      <c r="J988">
        <f t="shared" si="48"/>
        <v>6041</v>
      </c>
      <c r="K988" t="str">
        <f>VLOOKUP(J988,quide!A:B,2,0)</f>
        <v>(2) 330 322</v>
      </c>
      <c r="L988">
        <f>VLOOKUP(J988,quide!A:G,7,0)</f>
        <v>2</v>
      </c>
      <c r="M988" t="b">
        <f t="shared" si="49"/>
        <v>0</v>
      </c>
      <c r="N988" s="108" t="b">
        <f t="shared" si="50"/>
        <v>0</v>
      </c>
    </row>
    <row r="989" spans="10:14" x14ac:dyDescent="0.25">
      <c r="J989">
        <f t="shared" si="48"/>
        <v>6041</v>
      </c>
      <c r="K989" t="str">
        <f>VLOOKUP(J989,quide!A:B,2,0)</f>
        <v>(2) 330 322</v>
      </c>
      <c r="L989">
        <f>VLOOKUP(J989,quide!A:G,7,0)</f>
        <v>2</v>
      </c>
      <c r="M989" t="b">
        <f t="shared" si="49"/>
        <v>0</v>
      </c>
      <c r="N989" s="108" t="b">
        <f t="shared" si="50"/>
        <v>0</v>
      </c>
    </row>
    <row r="990" spans="10:14" x14ac:dyDescent="0.25">
      <c r="J990">
        <f t="shared" si="48"/>
        <v>6041</v>
      </c>
      <c r="K990" t="str">
        <f>VLOOKUP(J990,quide!A:B,2,0)</f>
        <v>(2) 330 322</v>
      </c>
      <c r="L990">
        <f>VLOOKUP(J990,quide!A:G,7,0)</f>
        <v>2</v>
      </c>
      <c r="M990" t="b">
        <f t="shared" si="49"/>
        <v>0</v>
      </c>
      <c r="N990" s="108" t="b">
        <f t="shared" si="50"/>
        <v>0</v>
      </c>
    </row>
    <row r="991" spans="10:14" x14ac:dyDescent="0.25">
      <c r="J991">
        <f t="shared" si="48"/>
        <v>6041</v>
      </c>
      <c r="K991" t="str">
        <f>VLOOKUP(J991,quide!A:B,2,0)</f>
        <v>(2) 330 322</v>
      </c>
      <c r="L991">
        <f>VLOOKUP(J991,quide!A:G,7,0)</f>
        <v>2</v>
      </c>
      <c r="M991" t="b">
        <f t="shared" si="49"/>
        <v>0</v>
      </c>
      <c r="N991" s="108" t="b">
        <f t="shared" si="50"/>
        <v>0</v>
      </c>
    </row>
    <row r="992" spans="10:14" x14ac:dyDescent="0.25">
      <c r="J992">
        <f t="shared" si="48"/>
        <v>6041</v>
      </c>
      <c r="K992" t="str">
        <f>VLOOKUP(J992,quide!A:B,2,0)</f>
        <v>(2) 330 322</v>
      </c>
      <c r="L992">
        <f>VLOOKUP(J992,quide!A:G,7,0)</f>
        <v>2</v>
      </c>
      <c r="M992" t="b">
        <f t="shared" si="49"/>
        <v>0</v>
      </c>
      <c r="N992" s="108" t="b">
        <f t="shared" si="50"/>
        <v>0</v>
      </c>
    </row>
    <row r="993" spans="10:14" x14ac:dyDescent="0.25">
      <c r="J993">
        <f t="shared" si="48"/>
        <v>6041</v>
      </c>
      <c r="K993" t="str">
        <f>VLOOKUP(J993,quide!A:B,2,0)</f>
        <v>(2) 330 322</v>
      </c>
      <c r="L993">
        <f>VLOOKUP(J993,quide!A:G,7,0)</f>
        <v>2</v>
      </c>
      <c r="M993" t="b">
        <f t="shared" si="49"/>
        <v>0</v>
      </c>
      <c r="N993" s="108" t="b">
        <f t="shared" si="50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71F9-B3FD-4127-8207-6464DCF18FE8}">
  <sheetPr codeName="Sheet5"/>
  <dimension ref="A3:K404"/>
  <sheetViews>
    <sheetView workbookViewId="0">
      <selection activeCell="F34" sqref="F34"/>
    </sheetView>
  </sheetViews>
  <sheetFormatPr defaultRowHeight="15" x14ac:dyDescent="0.25"/>
  <cols>
    <col min="2" max="2" width="35.85546875" bestFit="1" customWidth="1"/>
    <col min="3" max="3" width="7.42578125" bestFit="1" customWidth="1"/>
    <col min="4" max="4" width="12" bestFit="1" customWidth="1"/>
    <col min="5" max="7" width="12.42578125" bestFit="1" customWidth="1"/>
    <col min="8" max="8" width="64.7109375" customWidth="1"/>
    <col min="9" max="9" width="17.5703125" bestFit="1" customWidth="1"/>
    <col min="11" max="12" width="10" bestFit="1" customWidth="1"/>
  </cols>
  <sheetData>
    <row r="3" spans="1:10" x14ac:dyDescent="0.25">
      <c r="A3" s="103" t="s">
        <v>210</v>
      </c>
      <c r="B3" s="107" t="s">
        <v>135</v>
      </c>
      <c r="C3" s="107" t="s">
        <v>210</v>
      </c>
      <c r="D3" t="s">
        <v>216</v>
      </c>
      <c r="E3" t="s">
        <v>217</v>
      </c>
      <c r="H3" t="str">
        <f>"Наименование загрязняющего вещества:"&amp;B4&amp;"/"&amp;VLOOKUP(B4,quide!A:B,2,0)</f>
        <v>Наименование загрязняющего вещества:301/Азота диоксид (Двуокись азота; пероксид азота)</v>
      </c>
    </row>
    <row r="4" spans="1:10" x14ac:dyDescent="0.25">
      <c r="A4" s="103">
        <v>1</v>
      </c>
      <c r="B4">
        <v>301</v>
      </c>
      <c r="C4">
        <v>25</v>
      </c>
      <c r="D4" s="122">
        <v>8.5925777777777781E-2</v>
      </c>
      <c r="E4" s="122">
        <v>1.3026527209600003</v>
      </c>
      <c r="H4" t="str">
        <f>IF(ISBLANK(B4),"Наименование загрязняющего вещества: "&amp;B5&amp;"/"&amp;VLOOKUP(B5,quide!A:B,2,0),IF(ISERROR(FIND("Итог",B4))=TRUE,VLOOKUP(C4,ishod_substance!A:P,16,0),"всего по ЗВ:"))</f>
        <v>линия перегрузки ТКО</v>
      </c>
      <c r="I4">
        <f>IF(ISBLANK(B4),"",IF(ISERROR(FIND("Итог",B4))=TRUE,VLOOKUP(C4,ishod_substance!A:E,5,0),""))</f>
        <v>4</v>
      </c>
      <c r="J4" t="str">
        <f>IF(ISBLANK(B4),"",IF(ISERROR(FIND("Итог",B4))=TRUE,"ПДВ",""))</f>
        <v>ПДВ</v>
      </c>
    </row>
    <row r="5" spans="1:10" x14ac:dyDescent="0.25">
      <c r="A5" s="103">
        <v>2</v>
      </c>
      <c r="B5">
        <v>301</v>
      </c>
      <c r="C5">
        <v>32</v>
      </c>
      <c r="D5" s="122">
        <v>3.0192000000000001E-3</v>
      </c>
      <c r="E5" s="122">
        <v>3.9224000000000004E-3</v>
      </c>
      <c r="H5" t="str">
        <f>IF(ISBLANK(B5),"Наименование загрязняющего вещества: "&amp;B6&amp;"/"&amp;VLOOKUP(B6,quide!A:B,2,0),IF(ISERROR(FIND("Итог",B5))=TRUE,VLOOKUP(C5,ishod_substance!A:P,16,0),"всего по ЗВ:"))</f>
        <v>котельная</v>
      </c>
      <c r="I5">
        <f>IF(ISBLANK(B5),"",IF(ISERROR(FIND("Итог",B5))=TRUE,VLOOKUP(C5,ishod_substance!A:E,5,0),""))</f>
        <v>5</v>
      </c>
      <c r="J5" t="str">
        <f t="shared" ref="J5:J68" si="0">IF(ISBLANK(B5),"",IF(ISERROR(FIND("Итог",B5))=TRUE,"ПДВ",""))</f>
        <v>ПДВ</v>
      </c>
    </row>
    <row r="6" spans="1:10" x14ac:dyDescent="0.25">
      <c r="A6" s="103">
        <v>3</v>
      </c>
      <c r="B6">
        <v>301</v>
      </c>
      <c r="C6">
        <v>36</v>
      </c>
      <c r="D6" s="122">
        <v>3.0192000000000001E-3</v>
      </c>
      <c r="E6" s="122">
        <v>3.9224000000000004E-3</v>
      </c>
      <c r="H6" t="str">
        <f>IF(ISBLANK(B6),"Наименование загрязняющего вещества: "&amp;B7&amp;"/"&amp;VLOOKUP(B7,quide!A:B,2,0),IF(ISERROR(FIND("Итог",B6))=TRUE,VLOOKUP(C6,ishod_substance!A:P,16,0),"всего по ЗВ:"))</f>
        <v>котельная</v>
      </c>
      <c r="I6">
        <f>IF(ISBLANK(B6),"",IF(ISERROR(FIND("Итог",B6))=TRUE,VLOOKUP(C6,ishod_substance!A:E,5,0),""))</f>
        <v>6</v>
      </c>
      <c r="J6" t="str">
        <f t="shared" si="0"/>
        <v>ПДВ</v>
      </c>
    </row>
    <row r="7" spans="1:10" x14ac:dyDescent="0.25">
      <c r="A7" s="103">
        <v>4</v>
      </c>
      <c r="B7">
        <v>301</v>
      </c>
      <c r="C7">
        <v>40</v>
      </c>
      <c r="D7" s="122">
        <v>6.2584000000000001E-2</v>
      </c>
      <c r="E7" s="122">
        <v>9.8887200000000008E-2</v>
      </c>
      <c r="H7" t="str">
        <f>IF(ISBLANK(B7),"Наименование загрязняющего вещества: "&amp;B8&amp;"/"&amp;VLOOKUP(B8,quide!A:B,2,0),IF(ISERROR(FIND("Итог",B7))=TRUE,VLOOKUP(C7,ishod_substance!A:P,16,0),"всего по ЗВ:"))</f>
        <v>котельная</v>
      </c>
      <c r="I7">
        <f>IF(ISBLANK(B7),"",IF(ISERROR(FIND("Итог",B7))=TRUE,VLOOKUP(C7,ishod_substance!A:E,5,0),""))</f>
        <v>7</v>
      </c>
      <c r="J7" t="str">
        <f t="shared" si="0"/>
        <v>ПДВ</v>
      </c>
    </row>
    <row r="8" spans="1:10" x14ac:dyDescent="0.25">
      <c r="A8" s="103">
        <v>5</v>
      </c>
      <c r="B8">
        <v>301</v>
      </c>
      <c r="C8">
        <v>46</v>
      </c>
      <c r="D8" s="122">
        <v>2.79288E-2</v>
      </c>
      <c r="E8" s="122">
        <v>1.392E-4</v>
      </c>
      <c r="H8" t="str">
        <f>IF(ISBLANK(B8),"Наименование загрязняющего вещества: "&amp;B9&amp;"/"&amp;VLOOKUP(B9,quide!A:B,2,0),IF(ISERROR(FIND("Итог",B8))=TRUE,VLOOKUP(C8,ishod_substance!A:P,16,0),"всего по ЗВ:"))</f>
        <v>котельная</v>
      </c>
      <c r="I8">
        <f>IF(ISBLANK(B8),"",IF(ISERROR(FIND("Итог",B8))=TRUE,VLOOKUP(C8,ishod_substance!A:E,5,0),""))</f>
        <v>8</v>
      </c>
      <c r="J8" t="str">
        <f t="shared" si="0"/>
        <v>ПДВ</v>
      </c>
    </row>
    <row r="9" spans="1:10" x14ac:dyDescent="0.25">
      <c r="A9" s="103">
        <v>6</v>
      </c>
      <c r="B9">
        <v>301</v>
      </c>
      <c r="C9">
        <v>60</v>
      </c>
      <c r="D9" s="122">
        <v>3.279244444444445E-2</v>
      </c>
      <c r="E9" s="122">
        <v>0.49768297696000002</v>
      </c>
      <c r="H9" t="str">
        <f>IF(ISBLANK(B9),"Наименование загрязняющего вещества: "&amp;B10&amp;"/"&amp;VLOOKUP(B10,quide!A:B,2,0),IF(ISERROR(FIND("Итог",B9))=TRUE,VLOOKUP(C9,ishod_substance!A:P,16,0),"всего по ЗВ:"))</f>
        <v>Участок приемки и выгрузки ТКО</v>
      </c>
      <c r="I9">
        <f>IF(ISBLANK(B9),"",IF(ISERROR(FIND("Итог",B9))=TRUE,VLOOKUP(C9,ishod_substance!A:E,5,0),""))</f>
        <v>6001</v>
      </c>
      <c r="J9" t="str">
        <f t="shared" si="0"/>
        <v>ПДВ</v>
      </c>
    </row>
    <row r="10" spans="1:10" x14ac:dyDescent="0.25">
      <c r="A10" s="103">
        <v>7</v>
      </c>
      <c r="B10">
        <v>301</v>
      </c>
      <c r="C10">
        <v>66</v>
      </c>
      <c r="D10" s="122">
        <v>3.600000000000001E-7</v>
      </c>
      <c r="E10" s="122">
        <v>1.9480128E-4</v>
      </c>
      <c r="H10" t="str">
        <f>IF(ISBLANK(B10),"Наименование загрязняющего вещества: "&amp;B11&amp;"/"&amp;VLOOKUP(B11,quide!A:B,2,0),IF(ISERROR(FIND("Итог",B10))=TRUE,VLOOKUP(C10,ishod_substance!A:P,16,0),"всего по ЗВ:"))</f>
        <v xml:space="preserve">Участок компактирования ТКО </v>
      </c>
      <c r="I10">
        <f>IF(ISBLANK(B10),"",IF(ISERROR(FIND("Итог",B10))=TRUE,VLOOKUP(C10,ishod_substance!A:E,5,0),""))</f>
        <v>6002</v>
      </c>
      <c r="J10" t="str">
        <f t="shared" si="0"/>
        <v>ПДВ</v>
      </c>
    </row>
    <row r="11" spans="1:10" x14ac:dyDescent="0.25">
      <c r="A11" s="103">
        <v>8</v>
      </c>
      <c r="B11">
        <v>301</v>
      </c>
      <c r="C11">
        <v>72</v>
      </c>
      <c r="D11" s="122">
        <v>3.0960000000000002E-7</v>
      </c>
      <c r="E11" s="122">
        <v>7.635456000000002E-5</v>
      </c>
      <c r="H11" t="str">
        <f>IF(ISBLANK(B11),"Наименование загрязняющего вещества: "&amp;B12&amp;"/"&amp;VLOOKUP(B12,quide!A:B,2,0),IF(ISERROR(FIND("Итог",B11))=TRUE,VLOOKUP(C11,ishod_substance!A:P,16,0),"всего по ЗВ:"))</f>
        <v xml:space="preserve">Участок компактирования ТКО </v>
      </c>
      <c r="I11">
        <f>IF(ISBLANK(B11),"",IF(ISERROR(FIND("Итог",B11))=TRUE,VLOOKUP(C11,ishod_substance!A:E,5,0),""))</f>
        <v>6002</v>
      </c>
      <c r="J11" t="str">
        <f t="shared" si="0"/>
        <v>ПДВ</v>
      </c>
    </row>
    <row r="12" spans="1:10" x14ac:dyDescent="0.25">
      <c r="A12" s="103">
        <v>9</v>
      </c>
      <c r="B12">
        <v>301</v>
      </c>
      <c r="C12">
        <v>78</v>
      </c>
      <c r="D12" s="122">
        <v>3.1679999999999998E-7</v>
      </c>
      <c r="E12" s="122">
        <v>1.5629824000000002E-4</v>
      </c>
      <c r="H12" t="str">
        <f>IF(ISBLANK(B12),"Наименование загрязняющего вещества: "&amp;B13&amp;"/"&amp;VLOOKUP(B13,quide!A:B,2,0),IF(ISERROR(FIND("Итог",B12))=TRUE,VLOOKUP(C12,ishod_substance!A:P,16,0),"всего по ЗВ:"))</f>
        <v xml:space="preserve">Участок компактирования ТКО </v>
      </c>
      <c r="I12">
        <f>IF(ISBLANK(B12),"",IF(ISERROR(FIND("Итог",B12))=TRUE,VLOOKUP(C12,ishod_substance!A:E,5,0),""))</f>
        <v>6002</v>
      </c>
      <c r="J12" t="str">
        <f t="shared" si="0"/>
        <v>ПДВ</v>
      </c>
    </row>
    <row r="13" spans="1:10" x14ac:dyDescent="0.25">
      <c r="A13" s="103">
        <v>10</v>
      </c>
      <c r="B13">
        <v>301</v>
      </c>
      <c r="C13">
        <v>84</v>
      </c>
      <c r="D13" s="122">
        <v>2.7360000000000001E-7</v>
      </c>
      <c r="E13" s="122">
        <v>6.2486719999999994E-5</v>
      </c>
      <c r="H13" t="str">
        <f>IF(ISBLANK(B13),"Наименование загрязняющего вещества: "&amp;B14&amp;"/"&amp;VLOOKUP(B14,quide!A:B,2,0),IF(ISERROR(FIND("Итог",B13))=TRUE,VLOOKUP(C13,ishod_substance!A:P,16,0),"всего по ЗВ:"))</f>
        <v xml:space="preserve">Участок компактирования ТКО </v>
      </c>
      <c r="I13">
        <f>IF(ISBLANK(B13),"",IF(ISERROR(FIND("Итог",B13))=TRUE,VLOOKUP(C13,ishod_substance!A:E,5,0),""))</f>
        <v>6002</v>
      </c>
      <c r="J13" t="str">
        <f t="shared" si="0"/>
        <v>ПДВ</v>
      </c>
    </row>
    <row r="14" spans="1:10" x14ac:dyDescent="0.25">
      <c r="A14" s="103">
        <v>11</v>
      </c>
      <c r="B14">
        <v>301</v>
      </c>
      <c r="C14">
        <v>92</v>
      </c>
      <c r="D14" s="122">
        <v>1.2252933333333334E-2</v>
      </c>
      <c r="E14" s="122">
        <v>1.0163041919999997E-2</v>
      </c>
      <c r="H14" t="str">
        <f>IF(ISBLANK(B14),"Наименование загрязняющего вещества: "&amp;B15&amp;"/"&amp;VLOOKUP(B15,quide!A:B,2,0),IF(ISERROR(FIND("Итог",B14))=TRUE,VLOOKUP(C14,ishod_substance!A:P,16,0),"всего по ЗВ:"))</f>
        <v>открытая стоянка</v>
      </c>
      <c r="I14">
        <f>IF(ISBLANK(B14),"",IF(ISERROR(FIND("Итог",B14))=TRUE,VLOOKUP(C14,ishod_substance!A:E,5,0),""))</f>
        <v>6005</v>
      </c>
      <c r="J14" t="str">
        <f t="shared" si="0"/>
        <v>ПДВ</v>
      </c>
    </row>
    <row r="15" spans="1:10" x14ac:dyDescent="0.25">
      <c r="A15" s="103">
        <v>12</v>
      </c>
      <c r="B15">
        <v>301</v>
      </c>
      <c r="C15">
        <v>98</v>
      </c>
      <c r="D15" s="122">
        <v>4.6196000000000006E-3</v>
      </c>
      <c r="E15" s="122">
        <v>1.9591369600000003E-3</v>
      </c>
      <c r="H15" t="str">
        <f>IF(ISBLANK(B15),"Наименование загрязняющего вещества: "&amp;B16&amp;"/"&amp;VLOOKUP(B16,quide!A:B,2,0),IF(ISERROR(FIND("Итог",B15))=TRUE,VLOOKUP(C15,ishod_substance!A:P,16,0),"всего по ЗВ:"))</f>
        <v>открытая стоянка</v>
      </c>
      <c r="I15">
        <f>IF(ISBLANK(B15),"",IF(ISERROR(FIND("Итог",B15))=TRUE,VLOOKUP(C15,ishod_substance!A:E,5,0),""))</f>
        <v>6005</v>
      </c>
      <c r="J15" t="str">
        <f t="shared" si="0"/>
        <v>ПДВ</v>
      </c>
    </row>
    <row r="16" spans="1:10" x14ac:dyDescent="0.25">
      <c r="A16" s="103">
        <v>13</v>
      </c>
      <c r="B16">
        <v>301</v>
      </c>
      <c r="C16">
        <v>104</v>
      </c>
      <c r="D16" s="122">
        <v>4.6196000000000006E-3</v>
      </c>
      <c r="E16" s="122">
        <v>3.9182739200000006E-3</v>
      </c>
      <c r="H16" t="str">
        <f>IF(ISBLANK(B16),"Наименование загрязняющего вещества: "&amp;B17&amp;"/"&amp;VLOOKUP(B17,quide!A:B,2,0),IF(ISERROR(FIND("Итог",B16))=TRUE,VLOOKUP(C16,ishod_substance!A:P,16,0),"всего по ЗВ:"))</f>
        <v>открытая стоянка</v>
      </c>
      <c r="I16">
        <f>IF(ISBLANK(B16),"",IF(ISERROR(FIND("Итог",B16))=TRUE,VLOOKUP(C16,ishod_substance!A:E,5,0),""))</f>
        <v>6005</v>
      </c>
      <c r="J16" t="str">
        <f t="shared" si="0"/>
        <v>ПДВ</v>
      </c>
    </row>
    <row r="17" spans="1:10" x14ac:dyDescent="0.25">
      <c r="A17" s="103">
        <v>14</v>
      </c>
      <c r="B17">
        <v>301</v>
      </c>
      <c r="C17">
        <v>110</v>
      </c>
      <c r="D17" s="122">
        <v>9.1261111111111109E-3</v>
      </c>
      <c r="E17" s="122">
        <v>5.0987280000000012E-3</v>
      </c>
      <c r="H17" t="str">
        <f>IF(ISBLANK(B17),"Наименование загрязняющего вещества: "&amp;B18&amp;"/"&amp;VLOOKUP(B18,quide!A:B,2,0),IF(ISERROR(FIND("Итог",B17))=TRUE,VLOOKUP(C17,ishod_substance!A:P,16,0),"всего по ЗВ:"))</f>
        <v>открытая стоянка</v>
      </c>
      <c r="I17">
        <f>IF(ISBLANK(B17),"",IF(ISERROR(FIND("Итог",B17))=TRUE,VLOOKUP(C17,ishod_substance!A:E,5,0),""))</f>
        <v>6005</v>
      </c>
      <c r="J17" t="str">
        <f t="shared" si="0"/>
        <v>ПДВ</v>
      </c>
    </row>
    <row r="18" spans="1:10" x14ac:dyDescent="0.25">
      <c r="A18" s="103">
        <v>15</v>
      </c>
      <c r="B18">
        <v>301</v>
      </c>
      <c r="C18">
        <v>116</v>
      </c>
      <c r="D18" s="122">
        <v>9.1244444444444454E-3</v>
      </c>
      <c r="E18" s="122">
        <v>1.5283007999999999E-2</v>
      </c>
      <c r="H18" t="str">
        <f>IF(ISBLANK(B18),"Наименование загрязняющего вещества: "&amp;B19&amp;"/"&amp;VLOOKUP(B19,quide!A:B,2,0),IF(ISERROR(FIND("Итог",B18))=TRUE,VLOOKUP(C18,ishod_substance!A:P,16,0),"всего по ЗВ:"))</f>
        <v>открытая стоянка</v>
      </c>
      <c r="I18">
        <f>IF(ISBLANK(B18),"",IF(ISERROR(FIND("Итог",B18))=TRUE,VLOOKUP(C18,ishod_substance!A:E,5,0),""))</f>
        <v>6005</v>
      </c>
      <c r="J18" t="str">
        <f t="shared" si="0"/>
        <v>ПДВ</v>
      </c>
    </row>
    <row r="19" spans="1:10" x14ac:dyDescent="0.25">
      <c r="A19" s="103">
        <v>16</v>
      </c>
      <c r="B19">
        <v>301</v>
      </c>
      <c r="C19">
        <v>122</v>
      </c>
      <c r="D19" s="122">
        <v>4.2707777777777779E-3</v>
      </c>
      <c r="E19" s="122">
        <v>5.0366112000000008E-3</v>
      </c>
      <c r="H19" t="str">
        <f>IF(ISBLANK(B19),"Наименование загрязняющего вещества: "&amp;B20&amp;"/"&amp;VLOOKUP(B20,quide!A:B,2,0),IF(ISERROR(FIND("Итог",B19))=TRUE,VLOOKUP(C19,ishod_substance!A:P,16,0),"всего по ЗВ:"))</f>
        <v>открытая стоянка</v>
      </c>
      <c r="I19">
        <f>IF(ISBLANK(B19),"",IF(ISERROR(FIND("Итог",B19))=TRUE,VLOOKUP(C19,ishod_substance!A:E,5,0),""))</f>
        <v>6005</v>
      </c>
      <c r="J19" t="str">
        <f t="shared" si="0"/>
        <v>ПДВ</v>
      </c>
    </row>
    <row r="20" spans="1:10" x14ac:dyDescent="0.25">
      <c r="A20" s="103">
        <v>17</v>
      </c>
      <c r="B20">
        <v>301</v>
      </c>
      <c r="C20">
        <v>128</v>
      </c>
      <c r="D20" s="122">
        <v>4.2707777777777779E-3</v>
      </c>
      <c r="E20" s="122">
        <v>1.0073222400000002E-2</v>
      </c>
      <c r="H20" t="str">
        <f>IF(ISBLANK(B20),"Наименование загрязняющего вещества: "&amp;B21&amp;"/"&amp;VLOOKUP(B21,quide!A:B,2,0),IF(ISERROR(FIND("Итог",B20))=TRUE,VLOOKUP(C20,ishod_substance!A:P,16,0),"всего по ЗВ:"))</f>
        <v>открытая стоянка</v>
      </c>
      <c r="I20">
        <f>IF(ISBLANK(B20),"",IF(ISERROR(FIND("Итог",B20))=TRUE,VLOOKUP(C20,ishod_substance!A:E,5,0),""))</f>
        <v>6005</v>
      </c>
      <c r="J20" t="str">
        <f t="shared" si="0"/>
        <v>ПДВ</v>
      </c>
    </row>
    <row r="21" spans="1:10" x14ac:dyDescent="0.25">
      <c r="A21" s="103">
        <v>18</v>
      </c>
      <c r="B21">
        <v>301</v>
      </c>
      <c r="C21">
        <v>134</v>
      </c>
      <c r="D21" s="122">
        <v>3.5357777777777783E-3</v>
      </c>
      <c r="E21" s="122">
        <v>2.0827776000000003E-3</v>
      </c>
      <c r="H21" t="str">
        <f>IF(ISBLANK(B21),"Наименование загрязняющего вещества: "&amp;B22&amp;"/"&amp;VLOOKUP(B22,quide!A:B,2,0),IF(ISERROR(FIND("Итог",B21))=TRUE,VLOOKUP(C21,ishod_substance!A:P,16,0),"всего по ЗВ:"))</f>
        <v>открытая стоянка</v>
      </c>
      <c r="I21">
        <f>IF(ISBLANK(B21),"",IF(ISERROR(FIND("Итог",B21))=TRUE,VLOOKUP(C21,ishod_substance!A:E,5,0),""))</f>
        <v>6005</v>
      </c>
      <c r="J21" t="str">
        <f t="shared" si="0"/>
        <v>ПДВ</v>
      </c>
    </row>
    <row r="22" spans="1:10" x14ac:dyDescent="0.25">
      <c r="A22" s="103">
        <v>19</v>
      </c>
      <c r="B22">
        <v>301</v>
      </c>
      <c r="C22">
        <v>140</v>
      </c>
      <c r="D22" s="122">
        <v>1.1274666666666668E-4</v>
      </c>
      <c r="E22" s="122">
        <v>1.8266304000000001E-4</v>
      </c>
      <c r="H22" t="str">
        <f>IF(ISBLANK(B22),"Наименование загрязняющего вещества: "&amp;B23&amp;"/"&amp;VLOOKUP(B23,quide!A:B,2,0),IF(ISERROR(FIND("Итог",B22))=TRUE,VLOOKUP(C22,ishod_substance!A:P,16,0),"всего по ЗВ:"))</f>
        <v>открытая стоянка</v>
      </c>
      <c r="I22">
        <f>IF(ISBLANK(B22),"",IF(ISERROR(FIND("Итог",B22))=TRUE,VLOOKUP(C22,ishod_substance!A:E,5,0),""))</f>
        <v>6005</v>
      </c>
      <c r="J22" t="str">
        <f t="shared" si="0"/>
        <v>ПДВ</v>
      </c>
    </row>
    <row r="23" spans="1:10" x14ac:dyDescent="0.25">
      <c r="A23" s="103">
        <v>20</v>
      </c>
      <c r="B23">
        <v>301</v>
      </c>
      <c r="C23">
        <v>145</v>
      </c>
      <c r="D23" s="122">
        <v>1.3804444444444446E-3</v>
      </c>
      <c r="E23" s="122">
        <v>8.1966720000000012E-4</v>
      </c>
      <c r="H23" t="str">
        <f>IF(ISBLANK(B23),"Наименование загрязняющего вещества: "&amp;B24&amp;"/"&amp;VLOOKUP(B24,quide!A:B,2,0),IF(ISERROR(FIND("Итог",B23))=TRUE,VLOOKUP(C23,ishod_substance!A:P,16,0),"всего по ЗВ:"))</f>
        <v>открытая стоянка</v>
      </c>
      <c r="I23">
        <f>IF(ISBLANK(B23),"",IF(ISERROR(FIND("Итог",B23))=TRUE,VLOOKUP(C23,ishod_substance!A:E,5,0),""))</f>
        <v>6005</v>
      </c>
      <c r="J23" t="str">
        <f t="shared" si="0"/>
        <v>ПДВ</v>
      </c>
    </row>
    <row r="24" spans="1:10" x14ac:dyDescent="0.25">
      <c r="A24" s="103">
        <v>21</v>
      </c>
      <c r="B24">
        <v>301</v>
      </c>
      <c r="C24">
        <v>150</v>
      </c>
      <c r="D24" s="122">
        <v>3.2422222222222227E-4</v>
      </c>
      <c r="E24" s="122">
        <v>1.9847040000000004E-4</v>
      </c>
      <c r="H24" t="str">
        <f>IF(ISBLANK(B24),"Наименование загрязняющего вещества: "&amp;B25&amp;"/"&amp;VLOOKUP(B25,quide!A:B,2,0),IF(ISERROR(FIND("Итог",B24))=TRUE,VLOOKUP(C24,ishod_substance!A:P,16,0),"всего по ЗВ:"))</f>
        <v>открытая стоянка</v>
      </c>
      <c r="I24">
        <f>IF(ISBLANK(B24),"",IF(ISERROR(FIND("Итог",B24))=TRUE,VLOOKUP(C24,ishod_substance!A:E,5,0),""))</f>
        <v>6005</v>
      </c>
      <c r="J24" t="str">
        <f t="shared" si="0"/>
        <v>ПДВ</v>
      </c>
    </row>
    <row r="25" spans="1:10" x14ac:dyDescent="0.25">
      <c r="A25" s="103">
        <v>22</v>
      </c>
      <c r="B25">
        <v>301</v>
      </c>
      <c r="C25">
        <v>155</v>
      </c>
      <c r="D25" s="122">
        <v>6.8040000000000013E-6</v>
      </c>
      <c r="E25" s="122">
        <v>6.2486720000000005E-4</v>
      </c>
      <c r="H25" t="str">
        <f>IF(ISBLANK(B25),"Наименование загрязняющего вещества: "&amp;B26&amp;"/"&amp;VLOOKUP(B26,quide!A:B,2,0),IF(ISERROR(FIND("Итог",B25))=TRUE,VLOOKUP(C25,ishod_substance!A:P,16,0),"всего по ЗВ:"))</f>
        <v>внутренний проезд</v>
      </c>
      <c r="I25">
        <f>IF(ISBLANK(B25),"",IF(ISERROR(FIND("Итог",B25))=TRUE,VLOOKUP(C25,ishod_substance!A:E,5,0),""))</f>
        <v>6006</v>
      </c>
      <c r="J25" t="str">
        <f t="shared" si="0"/>
        <v>ПДВ</v>
      </c>
    </row>
    <row r="26" spans="1:10" x14ac:dyDescent="0.25">
      <c r="A26" s="103">
        <v>23</v>
      </c>
      <c r="B26">
        <v>301</v>
      </c>
      <c r="C26">
        <v>161</v>
      </c>
      <c r="D26" s="122">
        <v>6.0000000000000002E-6</v>
      </c>
      <c r="E26" s="122">
        <v>9.7400640000000005E-4</v>
      </c>
      <c r="H26" t="str">
        <f>IF(ISBLANK(B26),"Наименование загрязняющего вещества: "&amp;B27&amp;"/"&amp;VLOOKUP(B27,quide!A:B,2,0),IF(ISERROR(FIND("Итог",B26))=TRUE,VLOOKUP(C26,ishod_substance!A:P,16,0),"всего по ЗВ:"))</f>
        <v>внутренний проезд</v>
      </c>
      <c r="I26">
        <f>IF(ISBLANK(B26),"",IF(ISERROR(FIND("Итог",B26))=TRUE,VLOOKUP(C26,ishod_substance!A:E,5,0),""))</f>
        <v>6006</v>
      </c>
      <c r="J26" t="str">
        <f t="shared" si="0"/>
        <v>ПДВ</v>
      </c>
    </row>
    <row r="27" spans="1:10" x14ac:dyDescent="0.25">
      <c r="A27" s="103">
        <v>24</v>
      </c>
      <c r="B27">
        <v>301</v>
      </c>
      <c r="C27">
        <v>167</v>
      </c>
      <c r="D27" s="122">
        <v>7.8119999999999991E-6</v>
      </c>
      <c r="E27" s="122">
        <v>7.6354560000000012E-4</v>
      </c>
      <c r="H27" t="str">
        <f>IF(ISBLANK(B27),"Наименование загрязняющего вещества: "&amp;B28&amp;"/"&amp;VLOOKUP(B28,quide!A:B,2,0),IF(ISERROR(FIND("Итог",B27))=TRUE,VLOOKUP(C27,ishod_substance!A:P,16,0),"всего по ЗВ:"))</f>
        <v>внутренний проезд</v>
      </c>
      <c r="I27">
        <f>IF(ISBLANK(B27),"",IF(ISERROR(FIND("Итог",B27))=TRUE,VLOOKUP(C27,ishod_substance!A:E,5,0),""))</f>
        <v>6006</v>
      </c>
      <c r="J27" t="str">
        <f t="shared" si="0"/>
        <v>ПДВ</v>
      </c>
    </row>
    <row r="28" spans="1:10" x14ac:dyDescent="0.25">
      <c r="A28" s="103">
        <v>25</v>
      </c>
      <c r="B28">
        <v>301</v>
      </c>
      <c r="C28">
        <v>173</v>
      </c>
      <c r="D28" s="122">
        <v>7.991999999999999E-6</v>
      </c>
      <c r="E28" s="122">
        <v>2.3444736000000003E-3</v>
      </c>
      <c r="H28" t="str">
        <f>IF(ISBLANK(B28),"Наименование загрязняющего вещества: "&amp;B29&amp;"/"&amp;VLOOKUP(B29,quide!A:B,2,0),IF(ISERROR(FIND("Итог",B28))=TRUE,VLOOKUP(C28,ishod_substance!A:P,16,0),"всего по ЗВ:"))</f>
        <v>внутренний проезд</v>
      </c>
      <c r="I28">
        <f>IF(ISBLANK(B28),"",IF(ISERROR(FIND("Итог",B28))=TRUE,VLOOKUP(C28,ishod_substance!A:E,5,0),""))</f>
        <v>6006</v>
      </c>
      <c r="J28" t="str">
        <f t="shared" si="0"/>
        <v>ПДВ</v>
      </c>
    </row>
    <row r="29" spans="1:10" x14ac:dyDescent="0.25">
      <c r="A29" s="103">
        <v>26</v>
      </c>
      <c r="B29">
        <v>301</v>
      </c>
      <c r="C29">
        <v>179</v>
      </c>
      <c r="D29" s="122">
        <v>7.8119999999999991E-6</v>
      </c>
      <c r="E29" s="122">
        <v>1.5270912000000002E-3</v>
      </c>
      <c r="H29" t="str">
        <f>IF(ISBLANK(B29),"Наименование загрязняющего вещества: "&amp;B30&amp;"/"&amp;VLOOKUP(B30,quide!A:B,2,0),IF(ISERROR(FIND("Итог",B29))=TRUE,VLOOKUP(C29,ishod_substance!A:P,16,0),"всего по ЗВ:"))</f>
        <v>внутренний проезд</v>
      </c>
      <c r="I29">
        <f>IF(ISBLANK(B29),"",IF(ISERROR(FIND("Итог",B29))=TRUE,VLOOKUP(C29,ishod_substance!A:E,5,0),""))</f>
        <v>6006</v>
      </c>
      <c r="J29" t="str">
        <f t="shared" si="0"/>
        <v>ПДВ</v>
      </c>
    </row>
    <row r="30" spans="1:10" x14ac:dyDescent="0.25">
      <c r="A30" s="103">
        <v>27</v>
      </c>
      <c r="B30">
        <v>301</v>
      </c>
      <c r="C30">
        <v>190</v>
      </c>
      <c r="D30" s="122">
        <v>1.3780000000000002E-5</v>
      </c>
      <c r="E30" s="122">
        <v>3.9505439999999999E-5</v>
      </c>
      <c r="H30" t="str">
        <f>IF(ISBLANK(B30),"Наименование загрязняющего вещества: "&amp;B31&amp;"/"&amp;VLOOKUP(B31,quide!A:B,2,0),IF(ISERROR(FIND("Итог",B30))=TRUE,VLOOKUP(C30,ishod_substance!A:P,16,0),"всего по ЗВ:"))</f>
        <v>пост ТО и ТР</v>
      </c>
      <c r="I30">
        <f>IF(ISBLANK(B30),"",IF(ISERROR(FIND("Итог",B30))=TRUE,VLOOKUP(C30,ishod_substance!A:E,5,0),""))</f>
        <v>6017</v>
      </c>
      <c r="J30" t="str">
        <f t="shared" si="0"/>
        <v>ПДВ</v>
      </c>
    </row>
    <row r="31" spans="1:10" x14ac:dyDescent="0.25">
      <c r="A31" s="103">
        <v>28</v>
      </c>
      <c r="B31">
        <v>301</v>
      </c>
      <c r="C31">
        <v>197</v>
      </c>
      <c r="D31" s="122">
        <v>6.7395000000000001E-5</v>
      </c>
      <c r="E31" s="122">
        <v>9.6384000000000018E-5</v>
      </c>
      <c r="H31" t="str">
        <f>IF(ISBLANK(B31),"Наименование загрязняющего вещества: "&amp;B32&amp;"/"&amp;VLOOKUP(B32,quide!A:B,2,0),IF(ISERROR(FIND("Итог",B31))=TRUE,VLOOKUP(C31,ishod_substance!A:P,16,0),"всего по ЗВ:"))</f>
        <v>пост ТО и ТР</v>
      </c>
      <c r="I31">
        <f>IF(ISBLANK(B31),"",IF(ISERROR(FIND("Итог",B31))=TRUE,VLOOKUP(C31,ishod_substance!A:E,5,0),""))</f>
        <v>6017</v>
      </c>
      <c r="J31" t="str">
        <f t="shared" si="0"/>
        <v>ПДВ</v>
      </c>
    </row>
    <row r="32" spans="1:10" x14ac:dyDescent="0.25">
      <c r="A32" s="103">
        <v>29</v>
      </c>
      <c r="B32">
        <v>301</v>
      </c>
      <c r="C32">
        <v>203</v>
      </c>
      <c r="D32" s="122">
        <v>3.279244444444445E-2</v>
      </c>
      <c r="E32" s="122">
        <v>4.8439351360000014E-2</v>
      </c>
      <c r="H32" t="str">
        <f>IF(ISBLANK(B32),"Наименование загрязняющего вещества: "&amp;B33&amp;"/"&amp;VLOOKUP(B33,quide!A:B,2,0),IF(ISERROR(FIND("Итог",B32))=TRUE,VLOOKUP(C32,ishod_substance!A:P,16,0),"всего по ЗВ:"))</f>
        <v>открытый склад вторсырья</v>
      </c>
      <c r="I32">
        <f>IF(ISBLANK(B32),"",IF(ISERROR(FIND("Итог",B32))=TRUE,VLOOKUP(C32,ishod_substance!A:E,5,0),""))</f>
        <v>6018</v>
      </c>
      <c r="J32" t="str">
        <f t="shared" si="0"/>
        <v>ПДВ</v>
      </c>
    </row>
    <row r="33" spans="1:10" x14ac:dyDescent="0.25">
      <c r="A33" s="103">
        <v>30</v>
      </c>
      <c r="B33" t="s">
        <v>277</v>
      </c>
      <c r="D33" s="122">
        <v>0.30181815722222244</v>
      </c>
      <c r="E33" s="122">
        <v>2.0173216641600002</v>
      </c>
      <c r="H33" t="str">
        <f>IF(ISBLANK(B33),"Наименование загрязняющего вещества: "&amp;B34&amp;"/"&amp;VLOOKUP(B34,quide!A:B,2,0),IF(ISERROR(FIND("Итог",B33))=TRUE,VLOOKUP(C33,ishod_substance!A:P,16,0),"всего по ЗВ:"))</f>
        <v>всего по ЗВ:</v>
      </c>
      <c r="I33" t="str">
        <f>IF(ISBLANK(B33),"",IF(ISERROR(FIND("Итог",B33))=TRUE,VLOOKUP(C33,ishod_substance!A:E,5,0),""))</f>
        <v/>
      </c>
      <c r="J33" t="str">
        <f t="shared" si="0"/>
        <v/>
      </c>
    </row>
    <row r="34" spans="1:10" x14ac:dyDescent="0.25">
      <c r="A34" s="103">
        <v>31</v>
      </c>
      <c r="D34" s="122"/>
      <c r="E34" s="122"/>
      <c r="H34" t="str">
        <f>IF(ISBLANK(B34),"Наименование загрязняющего вещества: "&amp;B35&amp;"/"&amp;VLOOKUP(B35,quide!A:B,2,0),IF(ISERROR(FIND("Итог",B34))=TRUE,VLOOKUP(C34,ishod_substance!A:P,16,0),"всего по ЗВ:"))</f>
        <v>Наименование загрязняющего вещества: 304/Азот (II) оксид (Азот монооксид)</v>
      </c>
      <c r="I34" t="str">
        <f>IF(ISBLANK(B34),"",IF(ISERROR(FIND("Итог",B34))=TRUE,VLOOKUP(C34,ishod_substance!A:E,5,0),""))</f>
        <v/>
      </c>
      <c r="J34" t="str">
        <f t="shared" si="0"/>
        <v/>
      </c>
    </row>
    <row r="35" spans="1:10" x14ac:dyDescent="0.25">
      <c r="A35" s="103">
        <v>32</v>
      </c>
      <c r="B35">
        <v>304</v>
      </c>
      <c r="C35">
        <v>26</v>
      </c>
      <c r="D35" s="122">
        <v>1.3962938888888889E-2</v>
      </c>
      <c r="E35" s="122">
        <v>0.21168106715600002</v>
      </c>
      <c r="H35" t="str">
        <f>IF(ISBLANK(B35),"Наименование загрязняющего вещества: "&amp;B36&amp;"/"&amp;VLOOKUP(B36,quide!A:B,2,0),IF(ISERROR(FIND("Итог",B35))=TRUE,VLOOKUP(C35,ishod_substance!A:P,16,0),"всего по ЗВ:"))</f>
        <v>линия перегрузки ТКО</v>
      </c>
      <c r="I35">
        <f>IF(ISBLANK(B35),"",IF(ISERROR(FIND("Итог",B35))=TRUE,VLOOKUP(C35,ishod_substance!A:E,5,0),""))</f>
        <v>4</v>
      </c>
      <c r="J35" t="str">
        <f t="shared" si="0"/>
        <v>ПДВ</v>
      </c>
    </row>
    <row r="36" spans="1:10" x14ac:dyDescent="0.25">
      <c r="A36" s="103">
        <v>33</v>
      </c>
      <c r="B36">
        <v>304</v>
      </c>
      <c r="C36">
        <v>33</v>
      </c>
      <c r="D36" s="122">
        <v>4.9061999999999999E-4</v>
      </c>
      <c r="E36" s="122">
        <v>6.3739000000000005E-4</v>
      </c>
      <c r="H36" t="str">
        <f>IF(ISBLANK(B36),"Наименование загрязняющего вещества: "&amp;B37&amp;"/"&amp;VLOOKUP(B37,quide!A:B,2,0),IF(ISERROR(FIND("Итог",B36))=TRUE,VLOOKUP(C36,ishod_substance!A:P,16,0),"всего по ЗВ:"))</f>
        <v>котельная</v>
      </c>
      <c r="I36">
        <f>IF(ISBLANK(B36),"",IF(ISERROR(FIND("Итог",B36))=TRUE,VLOOKUP(C36,ishod_substance!A:E,5,0),""))</f>
        <v>5</v>
      </c>
      <c r="J36" t="str">
        <f t="shared" si="0"/>
        <v>ПДВ</v>
      </c>
    </row>
    <row r="37" spans="1:10" x14ac:dyDescent="0.25">
      <c r="A37" s="103">
        <v>34</v>
      </c>
      <c r="B37">
        <v>304</v>
      </c>
      <c r="C37">
        <v>37</v>
      </c>
      <c r="D37" s="122">
        <v>4.9061999999999999E-4</v>
      </c>
      <c r="E37" s="122">
        <v>6.3739000000000005E-4</v>
      </c>
      <c r="H37" t="str">
        <f>IF(ISBLANK(B37),"Наименование загрязняющего вещества: "&amp;B38&amp;"/"&amp;VLOOKUP(B38,quide!A:B,2,0),IF(ISERROR(FIND("Итог",B37))=TRUE,VLOOKUP(C37,ishod_substance!A:P,16,0),"всего по ЗВ:"))</f>
        <v>котельная</v>
      </c>
      <c r="I37">
        <f>IF(ISBLANK(B37),"",IF(ISERROR(FIND("Итог",B37))=TRUE,VLOOKUP(C37,ishod_substance!A:E,5,0),""))</f>
        <v>6</v>
      </c>
      <c r="J37" t="str">
        <f t="shared" si="0"/>
        <v>ПДВ</v>
      </c>
    </row>
    <row r="38" spans="1:10" x14ac:dyDescent="0.25">
      <c r="A38" s="103">
        <v>35</v>
      </c>
      <c r="B38">
        <v>304</v>
      </c>
      <c r="C38">
        <v>41</v>
      </c>
      <c r="D38" s="122">
        <v>1.0169899999999999E-2</v>
      </c>
      <c r="E38" s="122">
        <v>1.6069170000000001E-2</v>
      </c>
      <c r="H38" t="str">
        <f>IF(ISBLANK(B38),"Наименование загрязняющего вещества: "&amp;B39&amp;"/"&amp;VLOOKUP(B39,quide!A:B,2,0),IF(ISERROR(FIND("Итог",B38))=TRUE,VLOOKUP(C38,ishod_substance!A:P,16,0),"всего по ЗВ:"))</f>
        <v>котельная</v>
      </c>
      <c r="I38">
        <f>IF(ISBLANK(B38),"",IF(ISERROR(FIND("Итог",B38))=TRUE,VLOOKUP(C38,ishod_substance!A:E,5,0),""))</f>
        <v>7</v>
      </c>
      <c r="J38" t="str">
        <f t="shared" si="0"/>
        <v>ПДВ</v>
      </c>
    </row>
    <row r="39" spans="1:10" x14ac:dyDescent="0.25">
      <c r="A39" s="103">
        <v>36</v>
      </c>
      <c r="B39">
        <v>304</v>
      </c>
      <c r="C39">
        <v>47</v>
      </c>
      <c r="D39" s="122">
        <v>4.5384299999999995E-3</v>
      </c>
      <c r="E39" s="122">
        <v>2.262E-5</v>
      </c>
      <c r="H39" t="str">
        <f>IF(ISBLANK(B39),"Наименование загрязняющего вещества: "&amp;B40&amp;"/"&amp;VLOOKUP(B40,quide!A:B,2,0),IF(ISERROR(FIND("Итог",B39))=TRUE,VLOOKUP(C39,ishod_substance!A:P,16,0),"всего по ЗВ:"))</f>
        <v>котельная</v>
      </c>
      <c r="I39">
        <f>IF(ISBLANK(B39),"",IF(ISERROR(FIND("Итог",B39))=TRUE,VLOOKUP(C39,ishod_substance!A:E,5,0),""))</f>
        <v>8</v>
      </c>
      <c r="J39" t="str">
        <f t="shared" si="0"/>
        <v>ПДВ</v>
      </c>
    </row>
    <row r="40" spans="1:10" x14ac:dyDescent="0.25">
      <c r="A40" s="103">
        <v>37</v>
      </c>
      <c r="B40">
        <v>304</v>
      </c>
      <c r="C40">
        <v>61</v>
      </c>
      <c r="D40" s="122">
        <v>5.328772222222224E-3</v>
      </c>
      <c r="E40" s="122">
        <v>8.0873483756000009E-2</v>
      </c>
      <c r="H40" t="str">
        <f>IF(ISBLANK(B40),"Наименование загрязняющего вещества: "&amp;B41&amp;"/"&amp;VLOOKUP(B41,quide!A:B,2,0),IF(ISERROR(FIND("Итог",B40))=TRUE,VLOOKUP(C40,ishod_substance!A:P,16,0),"всего по ЗВ:"))</f>
        <v>Участок приемки и выгрузки ТКО</v>
      </c>
      <c r="I40">
        <f>IF(ISBLANK(B40),"",IF(ISERROR(FIND("Итог",B40))=TRUE,VLOOKUP(C40,ishod_substance!A:E,5,0),""))</f>
        <v>6001</v>
      </c>
      <c r="J40" t="str">
        <f t="shared" si="0"/>
        <v>ПДВ</v>
      </c>
    </row>
    <row r="41" spans="1:10" x14ac:dyDescent="0.25">
      <c r="A41" s="103">
        <v>38</v>
      </c>
      <c r="B41">
        <v>304</v>
      </c>
      <c r="C41">
        <v>67</v>
      </c>
      <c r="D41" s="122">
        <v>5.8500000000000014E-8</v>
      </c>
      <c r="E41" s="122">
        <v>3.1655207999999997E-5</v>
      </c>
      <c r="H41" t="str">
        <f>IF(ISBLANK(B41),"Наименование загрязняющего вещества: "&amp;B42&amp;"/"&amp;VLOOKUP(B42,quide!A:B,2,0),IF(ISERROR(FIND("Итог",B41))=TRUE,VLOOKUP(C41,ishod_substance!A:P,16,0),"всего по ЗВ:"))</f>
        <v xml:space="preserve">Участок компактирования ТКО </v>
      </c>
      <c r="I41">
        <f>IF(ISBLANK(B41),"",IF(ISERROR(FIND("Итог",B41))=TRUE,VLOOKUP(C41,ishod_substance!A:E,5,0),""))</f>
        <v>6002</v>
      </c>
      <c r="J41" t="str">
        <f t="shared" si="0"/>
        <v>ПДВ</v>
      </c>
    </row>
    <row r="42" spans="1:10" x14ac:dyDescent="0.25">
      <c r="A42" s="103">
        <v>39</v>
      </c>
      <c r="B42">
        <v>304</v>
      </c>
      <c r="C42">
        <v>73</v>
      </c>
      <c r="D42" s="122">
        <v>5.0310000000000012E-8</v>
      </c>
      <c r="E42" s="122">
        <v>1.2407616000000002E-5</v>
      </c>
      <c r="H42" t="str">
        <f>IF(ISBLANK(B42),"Наименование загрязняющего вещества: "&amp;B43&amp;"/"&amp;VLOOKUP(B43,quide!A:B,2,0),IF(ISERROR(FIND("Итог",B42))=TRUE,VLOOKUP(C42,ishod_substance!A:P,16,0),"всего по ЗВ:"))</f>
        <v xml:space="preserve">Участок компактирования ТКО </v>
      </c>
      <c r="I42">
        <f>IF(ISBLANK(B42),"",IF(ISERROR(FIND("Итог",B42))=TRUE,VLOOKUP(C42,ishod_substance!A:E,5,0),""))</f>
        <v>6002</v>
      </c>
      <c r="J42" t="str">
        <f t="shared" si="0"/>
        <v>ПДВ</v>
      </c>
    </row>
    <row r="43" spans="1:10" x14ac:dyDescent="0.25">
      <c r="A43" s="103">
        <v>40</v>
      </c>
      <c r="B43">
        <v>304</v>
      </c>
      <c r="C43">
        <v>79</v>
      </c>
      <c r="D43" s="122">
        <v>5.1480000000000008E-8</v>
      </c>
      <c r="E43" s="122">
        <v>2.5398464000000002E-5</v>
      </c>
      <c r="H43" t="str">
        <f>IF(ISBLANK(B43),"Наименование загрязняющего вещества: "&amp;B44&amp;"/"&amp;VLOOKUP(B44,quide!A:B,2,0),IF(ISERROR(FIND("Итог",B43))=TRUE,VLOOKUP(C43,ishod_substance!A:P,16,0),"всего по ЗВ:"))</f>
        <v xml:space="preserve">Участок компактирования ТКО </v>
      </c>
      <c r="I43">
        <f>IF(ISBLANK(B43),"",IF(ISERROR(FIND("Итог",B43))=TRUE,VLOOKUP(C43,ishod_substance!A:E,5,0),""))</f>
        <v>6002</v>
      </c>
      <c r="J43" t="str">
        <f t="shared" si="0"/>
        <v>ПДВ</v>
      </c>
    </row>
    <row r="44" spans="1:10" x14ac:dyDescent="0.25">
      <c r="A44" s="103">
        <v>41</v>
      </c>
      <c r="B44">
        <v>304</v>
      </c>
      <c r="C44">
        <v>85</v>
      </c>
      <c r="D44" s="122">
        <v>4.4460000000000009E-8</v>
      </c>
      <c r="E44" s="122">
        <v>1.0154092E-5</v>
      </c>
      <c r="H44" t="str">
        <f>IF(ISBLANK(B44),"Наименование загрязняющего вещества: "&amp;B45&amp;"/"&amp;VLOOKUP(B45,quide!A:B,2,0),IF(ISERROR(FIND("Итог",B44))=TRUE,VLOOKUP(C44,ishod_substance!A:P,16,0),"всего по ЗВ:"))</f>
        <v xml:space="preserve">Участок компактирования ТКО </v>
      </c>
      <c r="I44">
        <f>IF(ISBLANK(B44),"",IF(ISERROR(FIND("Итог",B44))=TRUE,VLOOKUP(C44,ishod_substance!A:E,5,0),""))</f>
        <v>6002</v>
      </c>
      <c r="J44" t="str">
        <f t="shared" si="0"/>
        <v>ПДВ</v>
      </c>
    </row>
    <row r="45" spans="1:10" x14ac:dyDescent="0.25">
      <c r="A45" s="103">
        <v>42</v>
      </c>
      <c r="B45">
        <v>304</v>
      </c>
      <c r="C45">
        <v>93</v>
      </c>
      <c r="D45" s="122">
        <v>1.9911016666666666E-3</v>
      </c>
      <c r="E45" s="122">
        <v>1.6514943120000004E-3</v>
      </c>
      <c r="H45" t="str">
        <f>IF(ISBLANK(B45),"Наименование загрязняющего вещества: "&amp;B46&amp;"/"&amp;VLOOKUP(B46,quide!A:B,2,0),IF(ISERROR(FIND("Итог",B45))=TRUE,VLOOKUP(C45,ishod_substance!A:P,16,0),"всего по ЗВ:"))</f>
        <v>открытая стоянка</v>
      </c>
      <c r="I45">
        <f>IF(ISBLANK(B45),"",IF(ISERROR(FIND("Итог",B45))=TRUE,VLOOKUP(C45,ishod_substance!A:E,5,0),""))</f>
        <v>6005</v>
      </c>
      <c r="J45" t="str">
        <f t="shared" si="0"/>
        <v>ПДВ</v>
      </c>
    </row>
    <row r="46" spans="1:10" x14ac:dyDescent="0.25">
      <c r="A46" s="103">
        <v>43</v>
      </c>
      <c r="B46">
        <v>304</v>
      </c>
      <c r="C46">
        <v>99</v>
      </c>
      <c r="D46" s="122">
        <v>7.5068500000000007E-4</v>
      </c>
      <c r="E46" s="122">
        <v>3.1835975600000001E-4</v>
      </c>
      <c r="H46" t="str">
        <f>IF(ISBLANK(B46),"Наименование загрязняющего вещества: "&amp;B47&amp;"/"&amp;VLOOKUP(B47,quide!A:B,2,0),IF(ISERROR(FIND("Итог",B46))=TRUE,VLOOKUP(C46,ishod_substance!A:P,16,0),"всего по ЗВ:"))</f>
        <v>открытая стоянка</v>
      </c>
      <c r="I46">
        <f>IF(ISBLANK(B46),"",IF(ISERROR(FIND("Итог",B46))=TRUE,VLOOKUP(C46,ishod_substance!A:E,5,0),""))</f>
        <v>6005</v>
      </c>
      <c r="J46" t="str">
        <f t="shared" si="0"/>
        <v>ПДВ</v>
      </c>
    </row>
    <row r="47" spans="1:10" x14ac:dyDescent="0.25">
      <c r="A47" s="103">
        <v>44</v>
      </c>
      <c r="B47">
        <v>304</v>
      </c>
      <c r="C47">
        <v>105</v>
      </c>
      <c r="D47" s="122">
        <v>7.5068500000000007E-4</v>
      </c>
      <c r="E47" s="122">
        <v>6.3671951200000001E-4</v>
      </c>
      <c r="H47" t="str">
        <f>IF(ISBLANK(B47),"Наименование загрязняющего вещества: "&amp;B48&amp;"/"&amp;VLOOKUP(B48,quide!A:B,2,0),IF(ISERROR(FIND("Итог",B47))=TRUE,VLOOKUP(C47,ishod_substance!A:P,16,0),"всего по ЗВ:"))</f>
        <v>открытая стоянка</v>
      </c>
      <c r="I47">
        <f>IF(ISBLANK(B47),"",IF(ISERROR(FIND("Итог",B47))=TRUE,VLOOKUP(C47,ishod_substance!A:E,5,0),""))</f>
        <v>6005</v>
      </c>
      <c r="J47" t="str">
        <f t="shared" si="0"/>
        <v>ПДВ</v>
      </c>
    </row>
    <row r="48" spans="1:10" x14ac:dyDescent="0.25">
      <c r="A48" s="103">
        <v>45</v>
      </c>
      <c r="B48">
        <v>304</v>
      </c>
      <c r="C48">
        <v>111</v>
      </c>
      <c r="D48" s="122">
        <v>1.4829930555555555E-3</v>
      </c>
      <c r="E48" s="122">
        <v>8.2854329999999994E-4</v>
      </c>
      <c r="H48" t="str">
        <f>IF(ISBLANK(B48),"Наименование загрязняющего вещества: "&amp;B49&amp;"/"&amp;VLOOKUP(B49,quide!A:B,2,0),IF(ISERROR(FIND("Итог",B48))=TRUE,VLOOKUP(C48,ishod_substance!A:P,16,0),"всего по ЗВ:"))</f>
        <v>открытая стоянка</v>
      </c>
      <c r="I48">
        <f>IF(ISBLANK(B48),"",IF(ISERROR(FIND("Итог",B48))=TRUE,VLOOKUP(C48,ishod_substance!A:E,5,0),""))</f>
        <v>6005</v>
      </c>
      <c r="J48" t="str">
        <f t="shared" si="0"/>
        <v>ПДВ</v>
      </c>
    </row>
    <row r="49" spans="1:10" x14ac:dyDescent="0.25">
      <c r="A49" s="103">
        <v>46</v>
      </c>
      <c r="B49">
        <v>304</v>
      </c>
      <c r="C49">
        <v>117</v>
      </c>
      <c r="D49" s="122">
        <v>1.4827222222222223E-3</v>
      </c>
      <c r="E49" s="122">
        <v>2.4834888000000005E-3</v>
      </c>
      <c r="H49" t="str">
        <f>IF(ISBLANK(B49),"Наименование загрязняющего вещества: "&amp;B50&amp;"/"&amp;VLOOKUP(B50,quide!A:B,2,0),IF(ISERROR(FIND("Итог",B49))=TRUE,VLOOKUP(C49,ishod_substance!A:P,16,0),"всего по ЗВ:"))</f>
        <v>открытая стоянка</v>
      </c>
      <c r="I49">
        <f>IF(ISBLANK(B49),"",IF(ISERROR(FIND("Итог",B49))=TRUE,VLOOKUP(C49,ishod_substance!A:E,5,0),""))</f>
        <v>6005</v>
      </c>
      <c r="J49" t="str">
        <f t="shared" si="0"/>
        <v>ПДВ</v>
      </c>
    </row>
    <row r="50" spans="1:10" x14ac:dyDescent="0.25">
      <c r="A50" s="103">
        <v>47</v>
      </c>
      <c r="B50">
        <v>304</v>
      </c>
      <c r="C50">
        <v>123</v>
      </c>
      <c r="D50" s="122">
        <v>6.9400138888888884E-4</v>
      </c>
      <c r="E50" s="122">
        <v>8.1844932000000009E-4</v>
      </c>
      <c r="H50" t="str">
        <f>IF(ISBLANK(B50),"Наименование загрязняющего вещества: "&amp;B51&amp;"/"&amp;VLOOKUP(B51,quide!A:B,2,0),IF(ISERROR(FIND("Итог",B50))=TRUE,VLOOKUP(C50,ishod_substance!A:P,16,0),"всего по ЗВ:"))</f>
        <v>открытая стоянка</v>
      </c>
      <c r="I50">
        <f>IF(ISBLANK(B50),"",IF(ISERROR(FIND("Итог",B50))=TRUE,VLOOKUP(C50,ishod_substance!A:E,5,0),""))</f>
        <v>6005</v>
      </c>
      <c r="J50" t="str">
        <f t="shared" si="0"/>
        <v>ПДВ</v>
      </c>
    </row>
    <row r="51" spans="1:10" x14ac:dyDescent="0.25">
      <c r="A51" s="103">
        <v>48</v>
      </c>
      <c r="B51">
        <v>304</v>
      </c>
      <c r="C51">
        <v>129</v>
      </c>
      <c r="D51" s="122">
        <v>6.9400138888888884E-4</v>
      </c>
      <c r="E51" s="122">
        <v>1.6368986400000002E-3</v>
      </c>
      <c r="H51" t="str">
        <f>IF(ISBLANK(B51),"Наименование загрязняющего вещества: "&amp;B52&amp;"/"&amp;VLOOKUP(B52,quide!A:B,2,0),IF(ISERROR(FIND("Итог",B51))=TRUE,VLOOKUP(C51,ishod_substance!A:P,16,0),"всего по ЗВ:"))</f>
        <v>открытая стоянка</v>
      </c>
      <c r="I51">
        <f>IF(ISBLANK(B51),"",IF(ISERROR(FIND("Итог",B51))=TRUE,VLOOKUP(C51,ishod_substance!A:E,5,0),""))</f>
        <v>6005</v>
      </c>
      <c r="J51" t="str">
        <f t="shared" si="0"/>
        <v>ПДВ</v>
      </c>
    </row>
    <row r="52" spans="1:10" x14ac:dyDescent="0.25">
      <c r="A52" s="103">
        <v>49</v>
      </c>
      <c r="B52">
        <v>304</v>
      </c>
      <c r="C52">
        <v>135</v>
      </c>
      <c r="D52" s="122">
        <v>5.7456388888888898E-4</v>
      </c>
      <c r="E52" s="122">
        <v>3.3845136E-4</v>
      </c>
      <c r="H52" t="str">
        <f>IF(ISBLANK(B52),"Наименование загрязняющего вещества: "&amp;B53&amp;"/"&amp;VLOOKUP(B53,quide!A:B,2,0),IF(ISERROR(FIND("Итог",B52))=TRUE,VLOOKUP(C52,ishod_substance!A:P,16,0),"всего по ЗВ:"))</f>
        <v>открытая стоянка</v>
      </c>
      <c r="I52">
        <f>IF(ISBLANK(B52),"",IF(ISERROR(FIND("Итог",B52))=TRUE,VLOOKUP(C52,ishod_substance!A:E,5,0),""))</f>
        <v>6005</v>
      </c>
      <c r="J52" t="str">
        <f t="shared" si="0"/>
        <v>ПДВ</v>
      </c>
    </row>
    <row r="53" spans="1:10" x14ac:dyDescent="0.25">
      <c r="A53" s="103">
        <v>50</v>
      </c>
      <c r="B53">
        <v>304</v>
      </c>
      <c r="C53">
        <v>141</v>
      </c>
      <c r="D53" s="122">
        <v>1.8321333333333334E-5</v>
      </c>
      <c r="E53" s="122">
        <v>2.9682744E-5</v>
      </c>
      <c r="H53" t="str">
        <f>IF(ISBLANK(B53),"Наименование загрязняющего вещества: "&amp;B54&amp;"/"&amp;VLOOKUP(B54,quide!A:B,2,0),IF(ISERROR(FIND("Итог",B53))=TRUE,VLOOKUP(C53,ishod_substance!A:P,16,0),"всего по ЗВ:"))</f>
        <v>открытая стоянка</v>
      </c>
      <c r="I53">
        <f>IF(ISBLANK(B53),"",IF(ISERROR(FIND("Итог",B53))=TRUE,VLOOKUP(C53,ishod_substance!A:E,5,0),""))</f>
        <v>6005</v>
      </c>
      <c r="J53" t="str">
        <f t="shared" si="0"/>
        <v>ПДВ</v>
      </c>
    </row>
    <row r="54" spans="1:10" x14ac:dyDescent="0.25">
      <c r="A54" s="103">
        <v>51</v>
      </c>
      <c r="B54">
        <v>304</v>
      </c>
      <c r="C54">
        <v>146</v>
      </c>
      <c r="D54" s="122">
        <v>2.2432222222222223E-4</v>
      </c>
      <c r="E54" s="122">
        <v>1.3319592E-4</v>
      </c>
      <c r="H54" t="str">
        <f>IF(ISBLANK(B54),"Наименование загрязняющего вещества: "&amp;B55&amp;"/"&amp;VLOOKUP(B55,quide!A:B,2,0),IF(ISERROR(FIND("Итог",B54))=TRUE,VLOOKUP(C54,ishod_substance!A:P,16,0),"всего по ЗВ:"))</f>
        <v>открытая стоянка</v>
      </c>
      <c r="I54">
        <f>IF(ISBLANK(B54),"",IF(ISERROR(FIND("Итог",B54))=TRUE,VLOOKUP(C54,ishod_substance!A:E,5,0),""))</f>
        <v>6005</v>
      </c>
      <c r="J54" t="str">
        <f t="shared" si="0"/>
        <v>ПДВ</v>
      </c>
    </row>
    <row r="55" spans="1:10" x14ac:dyDescent="0.25">
      <c r="A55" s="103">
        <v>52</v>
      </c>
      <c r="B55">
        <v>304</v>
      </c>
      <c r="C55">
        <v>151</v>
      </c>
      <c r="D55" s="122">
        <v>5.2686111111111113E-5</v>
      </c>
      <c r="E55" s="122">
        <v>3.2251440000000004E-5</v>
      </c>
      <c r="H55" t="str">
        <f>IF(ISBLANK(B55),"Наименование загрязняющего вещества: "&amp;B56&amp;"/"&amp;VLOOKUP(B56,quide!A:B,2,0),IF(ISERROR(FIND("Итог",B55))=TRUE,VLOOKUP(C55,ishod_substance!A:P,16,0),"всего по ЗВ:"))</f>
        <v>открытая стоянка</v>
      </c>
      <c r="I55">
        <f>IF(ISBLANK(B55),"",IF(ISERROR(FIND("Итог",B55))=TRUE,VLOOKUP(C55,ishod_substance!A:E,5,0),""))</f>
        <v>6005</v>
      </c>
      <c r="J55" t="str">
        <f t="shared" si="0"/>
        <v>ПДВ</v>
      </c>
    </row>
    <row r="56" spans="1:10" x14ac:dyDescent="0.25">
      <c r="A56" s="103">
        <v>53</v>
      </c>
      <c r="B56">
        <v>304</v>
      </c>
      <c r="C56">
        <v>156</v>
      </c>
      <c r="D56" s="122">
        <v>1.1056500000000002E-6</v>
      </c>
      <c r="E56" s="122">
        <v>1.0154092E-4</v>
      </c>
      <c r="H56" t="str">
        <f>IF(ISBLANK(B56),"Наименование загрязняющего вещества: "&amp;B57&amp;"/"&amp;VLOOKUP(B57,quide!A:B,2,0),IF(ISERROR(FIND("Итог",B56))=TRUE,VLOOKUP(C56,ishod_substance!A:P,16,0),"всего по ЗВ:"))</f>
        <v>внутренний проезд</v>
      </c>
      <c r="I56">
        <f>IF(ISBLANK(B56),"",IF(ISERROR(FIND("Итог",B56))=TRUE,VLOOKUP(C56,ishod_substance!A:E,5,0),""))</f>
        <v>6006</v>
      </c>
      <c r="J56" t="str">
        <f t="shared" si="0"/>
        <v>ПДВ</v>
      </c>
    </row>
    <row r="57" spans="1:10" x14ac:dyDescent="0.25">
      <c r="A57" s="103">
        <v>54</v>
      </c>
      <c r="B57">
        <v>304</v>
      </c>
      <c r="C57">
        <v>162</v>
      </c>
      <c r="D57" s="122">
        <v>9.7499999999999998E-7</v>
      </c>
      <c r="E57" s="122">
        <v>1.5827604E-4</v>
      </c>
      <c r="H57" t="str">
        <f>IF(ISBLANK(B57),"Наименование загрязняющего вещества: "&amp;B58&amp;"/"&amp;VLOOKUP(B58,quide!A:B,2,0),IF(ISERROR(FIND("Итог",B57))=TRUE,VLOOKUP(C57,ishod_substance!A:P,16,0),"всего по ЗВ:"))</f>
        <v>внутренний проезд</v>
      </c>
      <c r="I57">
        <f>IF(ISBLANK(B57),"",IF(ISERROR(FIND("Итог",B57))=TRUE,VLOOKUP(C57,ishod_substance!A:E,5,0),""))</f>
        <v>6006</v>
      </c>
      <c r="J57" t="str">
        <f t="shared" si="0"/>
        <v>ПДВ</v>
      </c>
    </row>
    <row r="58" spans="1:10" x14ac:dyDescent="0.25">
      <c r="A58" s="103">
        <v>55</v>
      </c>
      <c r="B58">
        <v>304</v>
      </c>
      <c r="C58">
        <v>168</v>
      </c>
      <c r="D58" s="122">
        <v>1.26945E-6</v>
      </c>
      <c r="E58" s="122">
        <v>1.2407616000000002E-4</v>
      </c>
      <c r="H58" t="str">
        <f>IF(ISBLANK(B58),"Наименование загрязняющего вещества: "&amp;B59&amp;"/"&amp;VLOOKUP(B59,quide!A:B,2,0),IF(ISERROR(FIND("Итог",B58))=TRUE,VLOOKUP(C58,ishod_substance!A:P,16,0),"всего по ЗВ:"))</f>
        <v>внутренний проезд</v>
      </c>
      <c r="I58">
        <f>IF(ISBLANK(B58),"",IF(ISERROR(FIND("Итог",B58))=TRUE,VLOOKUP(C58,ishod_substance!A:E,5,0),""))</f>
        <v>6006</v>
      </c>
      <c r="J58" t="str">
        <f t="shared" si="0"/>
        <v>ПДВ</v>
      </c>
    </row>
    <row r="59" spans="1:10" x14ac:dyDescent="0.25">
      <c r="A59" s="103">
        <v>56</v>
      </c>
      <c r="B59">
        <v>304</v>
      </c>
      <c r="C59">
        <v>174</v>
      </c>
      <c r="D59" s="122">
        <v>1.2986999999999999E-6</v>
      </c>
      <c r="E59" s="122">
        <v>3.8097696000000001E-4</v>
      </c>
      <c r="H59" t="str">
        <f>IF(ISBLANK(B59),"Наименование загрязняющего вещества: "&amp;B60&amp;"/"&amp;VLOOKUP(B60,quide!A:B,2,0),IF(ISERROR(FIND("Итог",B59))=TRUE,VLOOKUP(C59,ishod_substance!A:P,16,0),"всего по ЗВ:"))</f>
        <v>внутренний проезд</v>
      </c>
      <c r="I59">
        <f>IF(ISBLANK(B59),"",IF(ISERROR(FIND("Итог",B59))=TRUE,VLOOKUP(C59,ishod_substance!A:E,5,0),""))</f>
        <v>6006</v>
      </c>
      <c r="J59" t="str">
        <f t="shared" si="0"/>
        <v>ПДВ</v>
      </c>
    </row>
    <row r="60" spans="1:10" x14ac:dyDescent="0.25">
      <c r="A60" s="103">
        <v>57</v>
      </c>
      <c r="B60">
        <v>304</v>
      </c>
      <c r="C60">
        <v>180</v>
      </c>
      <c r="D60" s="122">
        <v>1.26945E-6</v>
      </c>
      <c r="E60" s="122">
        <v>2.4815232000000004E-4</v>
      </c>
      <c r="H60" t="str">
        <f>IF(ISBLANK(B60),"Наименование загрязняющего вещества: "&amp;B61&amp;"/"&amp;VLOOKUP(B61,quide!A:B,2,0),IF(ISERROR(FIND("Итог",B60))=TRUE,VLOOKUP(C60,ishod_substance!A:P,16,0),"всего по ЗВ:"))</f>
        <v>внутренний проезд</v>
      </c>
      <c r="I60">
        <f>IF(ISBLANK(B60),"",IF(ISERROR(FIND("Итог",B60))=TRUE,VLOOKUP(C60,ishod_substance!A:E,5,0),""))</f>
        <v>6006</v>
      </c>
      <c r="J60" t="str">
        <f t="shared" si="0"/>
        <v>ПДВ</v>
      </c>
    </row>
    <row r="61" spans="1:10" x14ac:dyDescent="0.25">
      <c r="A61" s="103">
        <v>58</v>
      </c>
      <c r="B61">
        <v>304</v>
      </c>
      <c r="C61">
        <v>191</v>
      </c>
      <c r="D61" s="122">
        <v>2.2392500000000002E-6</v>
      </c>
      <c r="E61" s="122">
        <v>6.4196340000000009E-6</v>
      </c>
      <c r="H61" t="str">
        <f>IF(ISBLANK(B61),"Наименование загрязняющего вещества: "&amp;B62&amp;"/"&amp;VLOOKUP(B62,quide!A:B,2,0),IF(ISERROR(FIND("Итог",B61))=TRUE,VLOOKUP(C61,ishod_substance!A:P,16,0),"всего по ЗВ:"))</f>
        <v>пост ТО и ТР</v>
      </c>
      <c r="I61">
        <f>IF(ISBLANK(B61),"",IF(ISERROR(FIND("Итог",B61))=TRUE,VLOOKUP(C61,ishod_substance!A:E,5,0),""))</f>
        <v>6017</v>
      </c>
      <c r="J61" t="str">
        <f t="shared" si="0"/>
        <v>ПДВ</v>
      </c>
    </row>
    <row r="62" spans="1:10" x14ac:dyDescent="0.25">
      <c r="A62" s="103">
        <v>59</v>
      </c>
      <c r="B62">
        <v>304</v>
      </c>
      <c r="C62">
        <v>198</v>
      </c>
      <c r="D62" s="122">
        <v>1.09516875E-5</v>
      </c>
      <c r="E62" s="122">
        <v>1.5662400000000001E-5</v>
      </c>
      <c r="H62" t="str">
        <f>IF(ISBLANK(B62),"Наименование загрязняющего вещества: "&amp;B63&amp;"/"&amp;VLOOKUP(B63,quide!A:B,2,0),IF(ISERROR(FIND("Итог",B62))=TRUE,VLOOKUP(C62,ishod_substance!A:P,16,0),"всего по ЗВ:"))</f>
        <v>пост ТО и ТР</v>
      </c>
      <c r="I62">
        <f>IF(ISBLANK(B62),"",IF(ISERROR(FIND("Итог",B62))=TRUE,VLOOKUP(C62,ishod_substance!A:E,5,0),""))</f>
        <v>6017</v>
      </c>
      <c r="J62" t="str">
        <f t="shared" si="0"/>
        <v>ПДВ</v>
      </c>
    </row>
    <row r="63" spans="1:10" x14ac:dyDescent="0.25">
      <c r="A63" s="103">
        <v>60</v>
      </c>
      <c r="B63">
        <v>304</v>
      </c>
      <c r="C63">
        <v>204</v>
      </c>
      <c r="D63" s="122">
        <v>5.328772222222224E-3</v>
      </c>
      <c r="E63" s="122">
        <v>7.8713945960000014E-3</v>
      </c>
      <c r="H63" t="str">
        <f>IF(ISBLANK(B63),"Наименование загрязняющего вещества: "&amp;B64&amp;"/"&amp;VLOOKUP(B64,quide!A:B,2,0),IF(ISERROR(FIND("Итог",B63))=TRUE,VLOOKUP(C63,ishod_substance!A:P,16,0),"всего по ЗВ:"))</f>
        <v>открытый склад вторсырья</v>
      </c>
      <c r="I63">
        <f>IF(ISBLANK(B63),"",IF(ISERROR(FIND("Итог",B63))=TRUE,VLOOKUP(C63,ishod_substance!A:E,5,0),""))</f>
        <v>6018</v>
      </c>
      <c r="J63" t="str">
        <f t="shared" si="0"/>
        <v>ПДВ</v>
      </c>
    </row>
    <row r="64" spans="1:10" x14ac:dyDescent="0.25">
      <c r="A64" s="103">
        <v>61</v>
      </c>
      <c r="B64" t="s">
        <v>278</v>
      </c>
      <c r="D64" s="122">
        <v>4.9045450548611105E-2</v>
      </c>
      <c r="E64" s="122">
        <v>0.32781477042599999</v>
      </c>
      <c r="H64" t="str">
        <f>IF(ISBLANK(B64),"Наименование загрязняющего вещества: "&amp;B65&amp;"/"&amp;VLOOKUP(B65,quide!A:B,2,0),IF(ISERROR(FIND("Итог",B64))=TRUE,VLOOKUP(C64,ishod_substance!A:P,16,0),"всего по ЗВ:"))</f>
        <v>всего по ЗВ:</v>
      </c>
      <c r="I64" t="str">
        <f>IF(ISBLANK(B64),"",IF(ISERROR(FIND("Итог",B64))=TRUE,VLOOKUP(C64,ishod_substance!A:E,5,0),""))</f>
        <v/>
      </c>
      <c r="J64" t="str">
        <f t="shared" si="0"/>
        <v/>
      </c>
    </row>
    <row r="65" spans="1:10" x14ac:dyDescent="0.25">
      <c r="A65" s="103">
        <v>62</v>
      </c>
      <c r="D65" s="122"/>
      <c r="E65" s="122"/>
      <c r="H65" t="str">
        <f>IF(ISBLANK(B65),"Наименование загрязняющего вещества: "&amp;B66&amp;"/"&amp;VLOOKUP(B66,quide!A:B,2,0),IF(ISERROR(FIND("Итог",B65))=TRUE,VLOOKUP(C65,ishod_substance!A:P,16,0),"всего по ЗВ:"))</f>
        <v>Наименование загрязняющего вещества: 328/Углерод (Пигмент черный)</v>
      </c>
      <c r="I65" t="str">
        <f>IF(ISBLANK(B65),"",IF(ISERROR(FIND("Итог",B65))=TRUE,VLOOKUP(C65,ishod_substance!A:E,5,0),""))</f>
        <v/>
      </c>
      <c r="J65" t="str">
        <f t="shared" si="0"/>
        <v/>
      </c>
    </row>
    <row r="66" spans="1:10" x14ac:dyDescent="0.25">
      <c r="A66" s="103">
        <v>63</v>
      </c>
      <c r="B66">
        <v>328</v>
      </c>
      <c r="C66">
        <v>27</v>
      </c>
      <c r="D66" s="122">
        <v>1.2032222222222224E-2</v>
      </c>
      <c r="E66" s="122">
        <v>0.18215473999999998</v>
      </c>
      <c r="H66" t="str">
        <f>IF(ISBLANK(B66),"Наименование загрязняющего вещества: "&amp;B67&amp;"/"&amp;VLOOKUP(B67,quide!A:B,2,0),IF(ISERROR(FIND("Итог",B66))=TRUE,VLOOKUP(C66,ishod_substance!A:P,16,0),"всего по ЗВ:"))</f>
        <v>линия перегрузки ТКО</v>
      </c>
      <c r="I66">
        <f>IF(ISBLANK(B66),"",IF(ISERROR(FIND("Итог",B66))=TRUE,VLOOKUP(C66,ishod_substance!A:E,5,0),""))</f>
        <v>4</v>
      </c>
      <c r="J66" t="str">
        <f t="shared" si="0"/>
        <v>ПДВ</v>
      </c>
    </row>
    <row r="67" spans="1:10" x14ac:dyDescent="0.25">
      <c r="A67" s="103">
        <v>64</v>
      </c>
      <c r="B67">
        <v>328</v>
      </c>
      <c r="C67">
        <v>45</v>
      </c>
      <c r="D67" s="122">
        <v>8.1892659999999992E-2</v>
      </c>
      <c r="E67" s="122">
        <v>0.21224000000000001</v>
      </c>
      <c r="H67" t="str">
        <f>IF(ISBLANK(B67),"Наименование загрязняющего вещества: "&amp;B68&amp;"/"&amp;VLOOKUP(B68,quide!A:B,2,0),IF(ISERROR(FIND("Итог",B67))=TRUE,VLOOKUP(C67,ishod_substance!A:P,16,0),"всего по ЗВ:"))</f>
        <v>котельная</v>
      </c>
      <c r="I67">
        <f>IF(ISBLANK(B67),"",IF(ISERROR(FIND("Итог",B67))=TRUE,VLOOKUP(C67,ishod_substance!A:E,5,0),""))</f>
        <v>7</v>
      </c>
      <c r="J67" t="str">
        <f t="shared" si="0"/>
        <v>ПДВ</v>
      </c>
    </row>
    <row r="68" spans="1:10" x14ac:dyDescent="0.25">
      <c r="A68" s="103">
        <v>65</v>
      </c>
      <c r="B68">
        <v>328</v>
      </c>
      <c r="C68">
        <v>51</v>
      </c>
      <c r="D68" s="122">
        <v>2.3789399999999999E-2</v>
      </c>
      <c r="E68" s="122">
        <v>6.2399999999999999E-4</v>
      </c>
      <c r="H68" t="str">
        <f>IF(ISBLANK(B68),"Наименование загрязняющего вещества: "&amp;B69&amp;"/"&amp;VLOOKUP(B69,quide!A:B,2,0),IF(ISERROR(FIND("Итог",B68))=TRUE,VLOOKUP(C68,ishod_substance!A:P,16,0),"всего по ЗВ:"))</f>
        <v>котельная</v>
      </c>
      <c r="I68">
        <f>IF(ISBLANK(B68),"",IF(ISERROR(FIND("Итог",B68))=TRUE,VLOOKUP(C68,ishod_substance!A:E,5,0),""))</f>
        <v>8</v>
      </c>
      <c r="J68" t="str">
        <f t="shared" si="0"/>
        <v>ПДВ</v>
      </c>
    </row>
    <row r="69" spans="1:10" x14ac:dyDescent="0.25">
      <c r="A69" s="103">
        <v>66</v>
      </c>
      <c r="B69">
        <v>328</v>
      </c>
      <c r="C69">
        <v>62</v>
      </c>
      <c r="D69" s="122">
        <v>6.7494444444444451E-3</v>
      </c>
      <c r="E69" s="122">
        <v>8.6357965940000017E-2</v>
      </c>
      <c r="H69" t="str">
        <f>IF(ISBLANK(B69),"Наименование загрязняющего вещества: "&amp;B70&amp;"/"&amp;VLOOKUP(B70,quide!A:B,2,0),IF(ISERROR(FIND("Итог",B69))=TRUE,VLOOKUP(C69,ishod_substance!A:P,16,0),"всего по ЗВ:"))</f>
        <v>Участок приемки и выгрузки ТКО</v>
      </c>
      <c r="I69">
        <f>IF(ISBLANK(B69),"",IF(ISERROR(FIND("Итог",B69))=TRUE,VLOOKUP(C69,ishod_substance!A:E,5,0),""))</f>
        <v>6001</v>
      </c>
      <c r="J69" t="str">
        <f t="shared" ref="J69:J132" si="1">IF(ISBLANK(B69),"",IF(ISERROR(FIND("Итог",B69))=TRUE,"ПДВ",""))</f>
        <v>ПДВ</v>
      </c>
    </row>
    <row r="70" spans="1:10" x14ac:dyDescent="0.25">
      <c r="A70" s="103">
        <v>67</v>
      </c>
      <c r="B70">
        <v>328</v>
      </c>
      <c r="C70">
        <v>68</v>
      </c>
      <c r="D70" s="122">
        <v>5.0400000000000001E-8</v>
      </c>
      <c r="E70" s="122">
        <v>1.3052E-5</v>
      </c>
      <c r="H70" t="str">
        <f>IF(ISBLANK(B70),"Наименование загрязняющего вещества: "&amp;B71&amp;"/"&amp;VLOOKUP(B71,quide!A:B,2,0),IF(ISERROR(FIND("Итог",B70))=TRUE,VLOOKUP(C70,ishod_substance!A:P,16,0),"всего по ЗВ:"))</f>
        <v xml:space="preserve">Участок компактирования ТКО </v>
      </c>
      <c r="I70">
        <f>IF(ISBLANK(B70),"",IF(ISERROR(FIND("Итог",B70))=TRUE,VLOOKUP(C70,ishod_substance!A:E,5,0),""))</f>
        <v>6002</v>
      </c>
      <c r="J70" t="str">
        <f t="shared" si="1"/>
        <v>ПДВ</v>
      </c>
    </row>
    <row r="71" spans="1:10" x14ac:dyDescent="0.25">
      <c r="A71" s="103">
        <v>68</v>
      </c>
      <c r="B71">
        <v>328</v>
      </c>
      <c r="C71">
        <v>74</v>
      </c>
      <c r="D71" s="122">
        <v>4.5000000000000006E-8</v>
      </c>
      <c r="E71" s="122">
        <v>5.5062000000000007E-6</v>
      </c>
      <c r="H71" t="str">
        <f>IF(ISBLANK(B71),"Наименование загрязняющего вещества: "&amp;B72&amp;"/"&amp;VLOOKUP(B72,quide!A:B,2,0),IF(ISERROR(FIND("Итог",B71))=TRUE,VLOOKUP(C71,ishod_substance!A:P,16,0),"всего по ЗВ:"))</f>
        <v xml:space="preserve">Участок компактирования ТКО </v>
      </c>
      <c r="I71">
        <f>IF(ISBLANK(B71),"",IF(ISERROR(FIND("Итог",B71))=TRUE,VLOOKUP(C71,ishod_substance!A:E,5,0),""))</f>
        <v>6002</v>
      </c>
      <c r="J71" t="str">
        <f t="shared" si="1"/>
        <v>ПДВ</v>
      </c>
    </row>
    <row r="72" spans="1:10" x14ac:dyDescent="0.25">
      <c r="A72" s="103">
        <v>69</v>
      </c>
      <c r="B72">
        <v>328</v>
      </c>
      <c r="C72">
        <v>80</v>
      </c>
      <c r="D72" s="122">
        <v>3.9600000000000004E-8</v>
      </c>
      <c r="E72" s="122">
        <v>1.01968E-5</v>
      </c>
      <c r="H72" t="str">
        <f>IF(ISBLANK(B72),"Наименование загрязняющего вещества: "&amp;B73&amp;"/"&amp;VLOOKUP(B73,quide!A:B,2,0),IF(ISERROR(FIND("Итог",B72))=TRUE,VLOOKUP(C72,ishod_substance!A:P,16,0),"всего по ЗВ:"))</f>
        <v xml:space="preserve">Участок компактирования ТКО </v>
      </c>
      <c r="I72">
        <f>IF(ISBLANK(B72),"",IF(ISERROR(FIND("Итог",B72))=TRUE,VLOOKUP(C72,ishod_substance!A:E,5,0),""))</f>
        <v>6002</v>
      </c>
      <c r="J72" t="str">
        <f t="shared" si="1"/>
        <v>ПДВ</v>
      </c>
    </row>
    <row r="73" spans="1:10" x14ac:dyDescent="0.25">
      <c r="A73" s="103">
        <v>70</v>
      </c>
      <c r="B73">
        <v>328</v>
      </c>
      <c r="C73">
        <v>86</v>
      </c>
      <c r="D73" s="122">
        <v>2.9700000000000005E-8</v>
      </c>
      <c r="E73" s="122">
        <v>3.6708000000000001E-6</v>
      </c>
      <c r="H73" t="str">
        <f>IF(ISBLANK(B73),"Наименование загрязняющего вещества: "&amp;B74&amp;"/"&amp;VLOOKUP(B74,quide!A:B,2,0),IF(ISERROR(FIND("Итог",B73))=TRUE,VLOOKUP(C73,ishod_substance!A:P,16,0),"всего по ЗВ:"))</f>
        <v xml:space="preserve">Участок компактирования ТКО </v>
      </c>
      <c r="I73">
        <f>IF(ISBLANK(B73),"",IF(ISERROR(FIND("Итог",B73))=TRUE,VLOOKUP(C73,ishod_substance!A:E,5,0),""))</f>
        <v>6002</v>
      </c>
      <c r="J73" t="str">
        <f t="shared" si="1"/>
        <v>ПДВ</v>
      </c>
    </row>
    <row r="74" spans="1:10" x14ac:dyDescent="0.25">
      <c r="A74" s="103">
        <v>71</v>
      </c>
      <c r="B74">
        <v>328</v>
      </c>
      <c r="C74">
        <v>94</v>
      </c>
      <c r="D74" s="122">
        <v>7.9985555555555574E-3</v>
      </c>
      <c r="E74" s="122">
        <v>5.40621104E-3</v>
      </c>
      <c r="H74" t="str">
        <f>IF(ISBLANK(B74),"Наименование загрязняющего вещества: "&amp;B75&amp;"/"&amp;VLOOKUP(B75,quide!A:B,2,0),IF(ISERROR(FIND("Итог",B74))=TRUE,VLOOKUP(C74,ishod_substance!A:P,16,0),"всего по ЗВ:"))</f>
        <v>открытая стоянка</v>
      </c>
      <c r="I74">
        <f>IF(ISBLANK(B74),"",IF(ISERROR(FIND("Итог",B74))=TRUE,VLOOKUP(C74,ishod_substance!A:E,5,0),""))</f>
        <v>6005</v>
      </c>
      <c r="J74" t="str">
        <f t="shared" si="1"/>
        <v>ПДВ</v>
      </c>
    </row>
    <row r="75" spans="1:10" x14ac:dyDescent="0.25">
      <c r="A75" s="103">
        <v>72</v>
      </c>
      <c r="B75">
        <v>328</v>
      </c>
      <c r="C75">
        <v>100</v>
      </c>
      <c r="D75" s="122">
        <v>2.8235000000000001E-3</v>
      </c>
      <c r="E75" s="122">
        <v>9.524359400000001E-4</v>
      </c>
      <c r="H75" t="str">
        <f>IF(ISBLANK(B75),"Наименование загрязняющего вещества: "&amp;B76&amp;"/"&amp;VLOOKUP(B76,quide!A:B,2,0),IF(ISERROR(FIND("Итог",B75))=TRUE,VLOOKUP(C75,ishod_substance!A:P,16,0),"всего по ЗВ:"))</f>
        <v>открытая стоянка</v>
      </c>
      <c r="I75">
        <f>IF(ISBLANK(B75),"",IF(ISERROR(FIND("Итог",B75))=TRUE,VLOOKUP(C75,ishod_substance!A:E,5,0),""))</f>
        <v>6005</v>
      </c>
      <c r="J75" t="str">
        <f t="shared" si="1"/>
        <v>ПДВ</v>
      </c>
    </row>
    <row r="76" spans="1:10" x14ac:dyDescent="0.25">
      <c r="A76" s="103">
        <v>73</v>
      </c>
      <c r="B76">
        <v>328</v>
      </c>
      <c r="C76">
        <v>106</v>
      </c>
      <c r="D76" s="122">
        <v>2.8235000000000001E-3</v>
      </c>
      <c r="E76" s="122">
        <v>1.9048718800000002E-3</v>
      </c>
      <c r="H76" t="str">
        <f>IF(ISBLANK(B76),"Наименование загрязняющего вещества: "&amp;B77&amp;"/"&amp;VLOOKUP(B77,quide!A:B,2,0),IF(ISERROR(FIND("Итог",B76))=TRUE,VLOOKUP(C76,ishod_substance!A:P,16,0),"всего по ЗВ:"))</f>
        <v>открытая стоянка</v>
      </c>
      <c r="I76">
        <f>IF(ISBLANK(B76),"",IF(ISERROR(FIND("Итог",B76))=TRUE,VLOOKUP(C76,ishod_substance!A:E,5,0),""))</f>
        <v>6005</v>
      </c>
      <c r="J76" t="str">
        <f t="shared" si="1"/>
        <v>ПДВ</v>
      </c>
    </row>
    <row r="77" spans="1:10" x14ac:dyDescent="0.25">
      <c r="A77" s="103">
        <v>74</v>
      </c>
      <c r="B77">
        <v>328</v>
      </c>
      <c r="C77">
        <v>112</v>
      </c>
      <c r="D77" s="122">
        <v>9.020833333333333E-4</v>
      </c>
      <c r="E77" s="122">
        <v>4.4806725000000005E-4</v>
      </c>
      <c r="H77" t="str">
        <f>IF(ISBLANK(B77),"Наименование загрязняющего вещества: "&amp;B78&amp;"/"&amp;VLOOKUP(B78,quide!A:B,2,0),IF(ISERROR(FIND("Итог",B77))=TRUE,VLOOKUP(C77,ishod_substance!A:P,16,0),"всего по ЗВ:"))</f>
        <v>открытая стоянка</v>
      </c>
      <c r="I77">
        <f>IF(ISBLANK(B77),"",IF(ISERROR(FIND("Итог",B77))=TRUE,VLOOKUP(C77,ishod_substance!A:E,5,0),""))</f>
        <v>6005</v>
      </c>
      <c r="J77" t="str">
        <f t="shared" si="1"/>
        <v>ПДВ</v>
      </c>
    </row>
    <row r="78" spans="1:10" x14ac:dyDescent="0.25">
      <c r="A78" s="103">
        <v>75</v>
      </c>
      <c r="B78">
        <v>328</v>
      </c>
      <c r="C78">
        <v>118</v>
      </c>
      <c r="D78" s="122">
        <v>9.0166666666666672E-4</v>
      </c>
      <c r="E78" s="122">
        <v>1.3409487E-3</v>
      </c>
      <c r="H78" t="str">
        <f>IF(ISBLANK(B78),"Наименование загрязняющего вещества: "&amp;B79&amp;"/"&amp;VLOOKUP(B79,quide!A:B,2,0),IF(ISERROR(FIND("Итог",B78))=TRUE,VLOOKUP(C78,ishod_substance!A:P,16,0),"всего по ЗВ:"))</f>
        <v>открытая стоянка</v>
      </c>
      <c r="I78">
        <f>IF(ISBLANK(B78),"",IF(ISERROR(FIND("Итог",B78))=TRUE,VLOOKUP(C78,ishod_substance!A:E,5,0),""))</f>
        <v>6005</v>
      </c>
      <c r="J78" t="str">
        <f t="shared" si="1"/>
        <v>ПДВ</v>
      </c>
    </row>
    <row r="79" spans="1:10" x14ac:dyDescent="0.25">
      <c r="A79" s="103">
        <v>76</v>
      </c>
      <c r="B79">
        <v>328</v>
      </c>
      <c r="C79">
        <v>124</v>
      </c>
      <c r="D79" s="122">
        <v>2.6381944444444445E-4</v>
      </c>
      <c r="E79" s="122">
        <v>2.9330445000000008E-4</v>
      </c>
      <c r="H79" t="str">
        <f>IF(ISBLANK(B79),"Наименование загрязняющего вещества: "&amp;B80&amp;"/"&amp;VLOOKUP(B80,quide!A:B,2,0),IF(ISERROR(FIND("Итог",B79))=TRUE,VLOOKUP(C79,ishod_substance!A:P,16,0),"всего по ЗВ:"))</f>
        <v>открытая стоянка</v>
      </c>
      <c r="I79">
        <f>IF(ISBLANK(B79),"",IF(ISERROR(FIND("Итог",B79))=TRUE,VLOOKUP(C79,ishod_substance!A:E,5,0),""))</f>
        <v>6005</v>
      </c>
      <c r="J79" t="str">
        <f t="shared" si="1"/>
        <v>ПДВ</v>
      </c>
    </row>
    <row r="80" spans="1:10" x14ac:dyDescent="0.25">
      <c r="A80" s="103">
        <v>77</v>
      </c>
      <c r="B80">
        <v>328</v>
      </c>
      <c r="C80">
        <v>130</v>
      </c>
      <c r="D80" s="122">
        <v>2.6381944444444445E-4</v>
      </c>
      <c r="E80" s="122">
        <v>5.8660890000000016E-4</v>
      </c>
      <c r="H80" t="str">
        <f>IF(ISBLANK(B80),"Наименование загрязняющего вещества: "&amp;B81&amp;"/"&amp;VLOOKUP(B81,quide!A:B,2,0),IF(ISERROR(FIND("Итог",B80))=TRUE,VLOOKUP(C80,ishod_substance!A:P,16,0),"всего по ЗВ:"))</f>
        <v>открытая стоянка</v>
      </c>
      <c r="I80">
        <f>IF(ISBLANK(B80),"",IF(ISERROR(FIND("Итог",B80))=TRUE,VLOOKUP(C80,ishod_substance!A:E,5,0),""))</f>
        <v>6005</v>
      </c>
      <c r="J80" t="str">
        <f t="shared" si="1"/>
        <v>ПДВ</v>
      </c>
    </row>
    <row r="81" spans="1:10" x14ac:dyDescent="0.25">
      <c r="A81" s="103">
        <v>78</v>
      </c>
      <c r="B81">
        <v>328</v>
      </c>
      <c r="C81">
        <v>136</v>
      </c>
      <c r="D81" s="122">
        <v>2.1763888888888888E-4</v>
      </c>
      <c r="E81" s="122">
        <v>1.2055575000000001E-4</v>
      </c>
      <c r="H81" t="str">
        <f>IF(ISBLANK(B81),"Наименование загрязняющего вещества: "&amp;B82&amp;"/"&amp;VLOOKUP(B82,quide!A:B,2,0),IF(ISERROR(FIND("Итог",B81))=TRUE,VLOOKUP(C81,ishod_substance!A:P,16,0),"всего по ЗВ:"))</f>
        <v>открытая стоянка</v>
      </c>
      <c r="I81">
        <f>IF(ISBLANK(B81),"",IF(ISERROR(FIND("Итог",B81))=TRUE,VLOOKUP(C81,ishod_substance!A:E,5,0),""))</f>
        <v>6005</v>
      </c>
      <c r="J81" t="str">
        <f t="shared" si="1"/>
        <v>ПДВ</v>
      </c>
    </row>
    <row r="82" spans="1:10" x14ac:dyDescent="0.25">
      <c r="A82" s="103">
        <v>79</v>
      </c>
      <c r="B82">
        <v>328</v>
      </c>
      <c r="C82">
        <v>157</v>
      </c>
      <c r="D82" s="122">
        <v>7.5149999999999992E-7</v>
      </c>
      <c r="E82" s="122">
        <v>3.6708000000000008E-5</v>
      </c>
      <c r="H82" t="str">
        <f>IF(ISBLANK(B82),"Наименование загрязняющего вещества: "&amp;B83&amp;"/"&amp;VLOOKUP(B83,quide!A:B,2,0),IF(ISERROR(FIND("Итог",B82))=TRUE,VLOOKUP(C82,ishod_substance!A:P,16,0),"всего по ЗВ:"))</f>
        <v>внутренний проезд</v>
      </c>
      <c r="I82">
        <f>IF(ISBLANK(B82),"",IF(ISERROR(FIND("Итог",B82))=TRUE,VLOOKUP(C82,ishod_substance!A:E,5,0),""))</f>
        <v>6006</v>
      </c>
      <c r="J82" t="str">
        <f t="shared" si="1"/>
        <v>ПДВ</v>
      </c>
    </row>
    <row r="83" spans="1:10" x14ac:dyDescent="0.25">
      <c r="A83" s="103">
        <v>80</v>
      </c>
      <c r="B83">
        <v>328</v>
      </c>
      <c r="C83">
        <v>163</v>
      </c>
      <c r="D83" s="122">
        <v>8.3399999999999998E-7</v>
      </c>
      <c r="E83" s="122">
        <v>6.5259999999999995E-5</v>
      </c>
      <c r="H83" t="str">
        <f>IF(ISBLANK(B83),"Наименование загрязняющего вещества: "&amp;B84&amp;"/"&amp;VLOOKUP(B84,quide!A:B,2,0),IF(ISERROR(FIND("Итог",B83))=TRUE,VLOOKUP(C83,ishod_substance!A:P,16,0),"всего по ЗВ:"))</f>
        <v>внутренний проезд</v>
      </c>
      <c r="I83">
        <f>IF(ISBLANK(B83),"",IF(ISERROR(FIND("Итог",B83))=TRUE,VLOOKUP(C83,ishod_substance!A:E,5,0),""))</f>
        <v>6006</v>
      </c>
      <c r="J83" t="str">
        <f t="shared" si="1"/>
        <v>ПДВ</v>
      </c>
    </row>
    <row r="84" spans="1:10" x14ac:dyDescent="0.25">
      <c r="A84" s="103">
        <v>81</v>
      </c>
      <c r="B84">
        <v>328</v>
      </c>
      <c r="C84">
        <v>169</v>
      </c>
      <c r="D84" s="122">
        <v>1.125E-6</v>
      </c>
      <c r="E84" s="122">
        <v>5.5061999999999996E-5</v>
      </c>
      <c r="H84" t="str">
        <f>IF(ISBLANK(B84),"Наименование загрязняющего вещества: "&amp;B85&amp;"/"&amp;VLOOKUP(B85,quide!A:B,2,0),IF(ISERROR(FIND("Итог",B84))=TRUE,VLOOKUP(C84,ishod_substance!A:P,16,0),"всего по ЗВ:"))</f>
        <v>внутренний проезд</v>
      </c>
      <c r="I84">
        <f>IF(ISBLANK(B84),"",IF(ISERROR(FIND("Итог",B84))=TRUE,VLOOKUP(C84,ishod_substance!A:E,5,0),""))</f>
        <v>6006</v>
      </c>
      <c r="J84" t="str">
        <f t="shared" si="1"/>
        <v>ПДВ</v>
      </c>
    </row>
    <row r="85" spans="1:10" x14ac:dyDescent="0.25">
      <c r="A85" s="103">
        <v>82</v>
      </c>
      <c r="B85">
        <v>328</v>
      </c>
      <c r="C85">
        <v>175</v>
      </c>
      <c r="D85" s="122">
        <v>9.9900000000000009E-7</v>
      </c>
      <c r="E85" s="122">
        <v>1.5295200000000001E-4</v>
      </c>
      <c r="H85" t="str">
        <f>IF(ISBLANK(B85),"Наименование загрязняющего вещества: "&amp;B86&amp;"/"&amp;VLOOKUP(B86,quide!A:B,2,0),IF(ISERROR(FIND("Итог",B85))=TRUE,VLOOKUP(C85,ishod_substance!A:P,16,0),"всего по ЗВ:"))</f>
        <v>внутренний проезд</v>
      </c>
      <c r="I85">
        <f>IF(ISBLANK(B85),"",IF(ISERROR(FIND("Итог",B85))=TRUE,VLOOKUP(C85,ishod_substance!A:E,5,0),""))</f>
        <v>6006</v>
      </c>
      <c r="J85" t="str">
        <f t="shared" si="1"/>
        <v>ПДВ</v>
      </c>
    </row>
    <row r="86" spans="1:10" x14ac:dyDescent="0.25">
      <c r="A86" s="103">
        <v>83</v>
      </c>
      <c r="B86">
        <v>328</v>
      </c>
      <c r="C86">
        <v>181</v>
      </c>
      <c r="D86" s="122">
        <v>1.125E-6</v>
      </c>
      <c r="E86" s="122">
        <v>1.1012399999999999E-4</v>
      </c>
      <c r="H86" t="str">
        <f>IF(ISBLANK(B86),"Наименование загрязняющего вещества: "&amp;B87&amp;"/"&amp;VLOOKUP(B87,quide!A:B,2,0),IF(ISERROR(FIND("Итог",B86))=TRUE,VLOOKUP(C86,ishod_substance!A:P,16,0),"всего по ЗВ:"))</f>
        <v>внутренний проезд</v>
      </c>
      <c r="I86">
        <f>IF(ISBLANK(B86),"",IF(ISERROR(FIND("Итог",B86))=TRUE,VLOOKUP(C86,ishod_substance!A:E,5,0),""))</f>
        <v>6006</v>
      </c>
      <c r="J86" t="str">
        <f t="shared" si="1"/>
        <v>ПДВ</v>
      </c>
    </row>
    <row r="87" spans="1:10" x14ac:dyDescent="0.25">
      <c r="A87" s="103">
        <v>84</v>
      </c>
      <c r="B87">
        <v>328</v>
      </c>
      <c r="C87">
        <v>192</v>
      </c>
      <c r="D87" s="122">
        <v>7.3666666666666667E-7</v>
      </c>
      <c r="E87" s="122">
        <v>1.9760000000000002E-6</v>
      </c>
      <c r="H87" t="str">
        <f>IF(ISBLANK(B87),"Наименование загрязняющего вещества: "&amp;B88&amp;"/"&amp;VLOOKUP(B88,quide!A:B,2,0),IF(ISERROR(FIND("Итог",B87))=TRUE,VLOOKUP(C87,ishod_substance!A:P,16,0),"всего по ЗВ:"))</f>
        <v>пост ТО и ТР</v>
      </c>
      <c r="I87">
        <f>IF(ISBLANK(B87),"",IF(ISERROR(FIND("Итог",B87))=TRUE,VLOOKUP(C87,ishod_substance!A:E,5,0),""))</f>
        <v>6017</v>
      </c>
      <c r="J87" t="str">
        <f t="shared" si="1"/>
        <v>ПДВ</v>
      </c>
    </row>
    <row r="88" spans="1:10" x14ac:dyDescent="0.25">
      <c r="A88" s="103">
        <v>85</v>
      </c>
      <c r="B88">
        <v>328</v>
      </c>
      <c r="C88">
        <v>199</v>
      </c>
      <c r="D88" s="122">
        <v>1.0181249999999998E-5</v>
      </c>
      <c r="E88" s="122">
        <v>1.4760000000000001E-5</v>
      </c>
      <c r="H88" t="str">
        <f>IF(ISBLANK(B88),"Наименование загрязняющего вещества: "&amp;B89&amp;"/"&amp;VLOOKUP(B89,quide!A:B,2,0),IF(ISERROR(FIND("Итог",B88))=TRUE,VLOOKUP(C88,ishod_substance!A:P,16,0),"всего по ЗВ:"))</f>
        <v>пост ТО и ТР</v>
      </c>
      <c r="I88">
        <f>IF(ISBLANK(B88),"",IF(ISERROR(FIND("Итог",B88))=TRUE,VLOOKUP(C88,ishod_substance!A:E,5,0),""))</f>
        <v>6017</v>
      </c>
      <c r="J88" t="str">
        <f t="shared" si="1"/>
        <v>ПДВ</v>
      </c>
    </row>
    <row r="89" spans="1:10" x14ac:dyDescent="0.25">
      <c r="A89" s="103">
        <v>86</v>
      </c>
      <c r="B89">
        <v>328</v>
      </c>
      <c r="C89">
        <v>205</v>
      </c>
      <c r="D89" s="122">
        <v>6.7494444444444451E-3</v>
      </c>
      <c r="E89" s="122">
        <v>8.94116654E-3</v>
      </c>
      <c r="H89" t="str">
        <f>IF(ISBLANK(B89),"Наименование загрязняющего вещества: "&amp;B90&amp;"/"&amp;VLOOKUP(B90,quide!A:B,2,0),IF(ISERROR(FIND("Итог",B89))=TRUE,VLOOKUP(C89,ishod_substance!A:P,16,0),"всего по ЗВ:"))</f>
        <v>открытый склад вторсырья</v>
      </c>
      <c r="I89">
        <f>IF(ISBLANK(B89),"",IF(ISERROR(FIND("Итог",B89))=TRUE,VLOOKUP(C89,ishod_substance!A:E,5,0),""))</f>
        <v>6018</v>
      </c>
      <c r="J89" t="str">
        <f t="shared" si="1"/>
        <v>ПДВ</v>
      </c>
    </row>
    <row r="90" spans="1:10" x14ac:dyDescent="0.25">
      <c r="A90" s="103">
        <v>87</v>
      </c>
      <c r="B90" t="s">
        <v>284</v>
      </c>
      <c r="D90" s="122">
        <v>0.14742367156111114</v>
      </c>
      <c r="E90" s="122">
        <v>0.50184014419</v>
      </c>
      <c r="H90" t="str">
        <f>IF(ISBLANK(B90),"Наименование загрязняющего вещества: "&amp;B91&amp;"/"&amp;VLOOKUP(B91,quide!A:B,2,0),IF(ISERROR(FIND("Итог",B90))=TRUE,VLOOKUP(C90,ishod_substance!A:P,16,0),"всего по ЗВ:"))</f>
        <v>всего по ЗВ:</v>
      </c>
      <c r="I90" t="str">
        <f>IF(ISBLANK(B90),"",IF(ISERROR(FIND("Итог",B90))=TRUE,VLOOKUP(C90,ishod_substance!A:E,5,0),""))</f>
        <v/>
      </c>
      <c r="J90" t="str">
        <f t="shared" si="1"/>
        <v/>
      </c>
    </row>
    <row r="91" spans="1:10" x14ac:dyDescent="0.25">
      <c r="A91" s="103">
        <v>88</v>
      </c>
      <c r="D91" s="122"/>
      <c r="E91" s="122"/>
      <c r="H91" t="str">
        <f>IF(ISBLANK(B91),"Наименование загрязняющего вещества: "&amp;B92&amp;"/"&amp;VLOOKUP(B92,quide!A:B,2,0),IF(ISERROR(FIND("Итог",B91))=TRUE,VLOOKUP(C91,ishod_substance!A:P,16,0),"всего по ЗВ:"))</f>
        <v>Наименование загрязняющего вещества: 337/Углерода оксид (Углерод окись; углерод моноокись; угарный газ)</v>
      </c>
      <c r="I91" t="str">
        <f>IF(ISBLANK(B91),"",IF(ISERROR(FIND("Итог",B91))=TRUE,VLOOKUP(C91,ishod_substance!A:E,5,0),""))</f>
        <v/>
      </c>
      <c r="J91" t="str">
        <f t="shared" si="1"/>
        <v/>
      </c>
    </row>
    <row r="92" spans="1:10" x14ac:dyDescent="0.25">
      <c r="A92" s="103">
        <v>89</v>
      </c>
      <c r="B92">
        <v>337</v>
      </c>
      <c r="C92">
        <v>5</v>
      </c>
      <c r="D92" s="122">
        <v>3.8822348754448405E-4</v>
      </c>
      <c r="E92" s="122">
        <v>6.1215079516014244E-3</v>
      </c>
      <c r="H92" t="str">
        <f>IF(ISBLANK(B92),"Наименование загрязняющего вещества: "&amp;B93&amp;"/"&amp;VLOOKUP(B93,quide!A:B,2,0),IF(ISERROR(FIND("Итог",B92))=TRUE,VLOOKUP(C92,ishod_substance!A:P,16,0),"всего по ЗВ:"))</f>
        <v>предварительная сортировка</v>
      </c>
      <c r="I92">
        <f>IF(ISBLANK(B92),"",IF(ISERROR(FIND("Итог",B92))=TRUE,VLOOKUP(C92,ishod_substance!A:E,5,0),""))</f>
        <v>1</v>
      </c>
      <c r="J92" t="str">
        <f t="shared" si="1"/>
        <v>ПДВ</v>
      </c>
    </row>
    <row r="93" spans="1:10" x14ac:dyDescent="0.25">
      <c r="A93" s="103">
        <v>90</v>
      </c>
      <c r="B93">
        <v>337</v>
      </c>
      <c r="C93">
        <v>11</v>
      </c>
      <c r="D93" s="122">
        <v>4.1676063829787236E-4</v>
      </c>
      <c r="E93" s="122">
        <v>6.5714817446808514E-3</v>
      </c>
      <c r="H93" t="str">
        <f>IF(ISBLANK(B93),"Наименование загрязняющего вещества: "&amp;B94&amp;"/"&amp;VLOOKUP(B94,quide!A:B,2,0),IF(ISERROR(FIND("Итог",B93))=TRUE,VLOOKUP(C93,ishod_substance!A:P,16,0),"всего по ЗВ:"))</f>
        <v>основная сортировка:линия А</v>
      </c>
      <c r="I93">
        <f>IF(ISBLANK(B93),"",IF(ISERROR(FIND("Итог",B93))=TRUE,VLOOKUP(C93,ishod_substance!A:E,5,0),""))</f>
        <v>2</v>
      </c>
      <c r="J93" t="str">
        <f t="shared" si="1"/>
        <v>ПДВ</v>
      </c>
    </row>
    <row r="94" spans="1:10" x14ac:dyDescent="0.25">
      <c r="A94" s="103">
        <v>91</v>
      </c>
      <c r="B94">
        <v>337</v>
      </c>
      <c r="C94">
        <v>17</v>
      </c>
      <c r="D94" s="122">
        <v>3.8626595744680847E-4</v>
      </c>
      <c r="E94" s="122">
        <v>6.090641617021276E-3</v>
      </c>
      <c r="H94" t="str">
        <f>IF(ISBLANK(B94),"Наименование загрязняющего вещества: "&amp;B95&amp;"/"&amp;VLOOKUP(B95,quide!A:B,2,0),IF(ISERROR(FIND("Итог",B94))=TRUE,VLOOKUP(C94,ishod_substance!A:P,16,0),"всего по ЗВ:"))</f>
        <v>основная сортировка:линия Б</v>
      </c>
      <c r="I94">
        <f>IF(ISBLANK(B94),"",IF(ISERROR(FIND("Итог",B94))=TRUE,VLOOKUP(C94,ishod_substance!A:E,5,0),""))</f>
        <v>3</v>
      </c>
      <c r="J94" t="str">
        <f t="shared" si="1"/>
        <v>ПДВ</v>
      </c>
    </row>
    <row r="95" spans="1:10" x14ac:dyDescent="0.25">
      <c r="A95" s="103">
        <v>92</v>
      </c>
      <c r="B95">
        <v>337</v>
      </c>
      <c r="C95">
        <v>23</v>
      </c>
      <c r="D95" s="122">
        <v>5.2248148409893991E-3</v>
      </c>
      <c r="E95" s="122">
        <v>8.2384880412720851E-2</v>
      </c>
      <c r="H95" t="str">
        <f>IF(ISBLANK(B95),"Наименование загрязняющего вещества: "&amp;B96&amp;"/"&amp;VLOOKUP(B96,quide!A:B,2,0),IF(ISERROR(FIND("Итог",B95))=TRUE,VLOOKUP(C95,ishod_substance!A:P,16,0),"всего по ЗВ:"))</f>
        <v>линия перегрузки ТКО</v>
      </c>
      <c r="I95">
        <f>IF(ISBLANK(B95),"",IF(ISERROR(FIND("Итог",B95))=TRUE,VLOOKUP(C95,ishod_substance!A:E,5,0),""))</f>
        <v>4</v>
      </c>
      <c r="J95" t="str">
        <f t="shared" si="1"/>
        <v>ПДВ</v>
      </c>
    </row>
    <row r="96" spans="1:10" x14ac:dyDescent="0.25">
      <c r="A96" s="103">
        <v>93</v>
      </c>
      <c r="B96">
        <v>337</v>
      </c>
      <c r="C96">
        <v>29</v>
      </c>
      <c r="D96" s="122">
        <v>7.1635000000000004E-2</v>
      </c>
      <c r="E96" s="122">
        <v>1.0327316652</v>
      </c>
      <c r="H96" t="str">
        <f>IF(ISBLANK(B96),"Наименование загрязняющего вещества: "&amp;B97&amp;"/"&amp;VLOOKUP(B97,quide!A:B,2,0),IF(ISERROR(FIND("Итог",B96))=TRUE,VLOOKUP(C96,ishod_substance!A:P,16,0),"всего по ЗВ:"))</f>
        <v>линия перегрузки ТКО</v>
      </c>
      <c r="I96">
        <f>IF(ISBLANK(B96),"",IF(ISERROR(FIND("Итог",B96))=TRUE,VLOOKUP(C96,ishod_substance!A:E,5,0),""))</f>
        <v>4</v>
      </c>
      <c r="J96" t="str">
        <f t="shared" si="1"/>
        <v>ПДВ</v>
      </c>
    </row>
    <row r="97" spans="1:10" x14ac:dyDescent="0.25">
      <c r="A97" s="103">
        <v>94</v>
      </c>
      <c r="B97">
        <v>337</v>
      </c>
      <c r="C97">
        <v>34</v>
      </c>
      <c r="D97" s="122">
        <v>9.2151000000000021E-3</v>
      </c>
      <c r="E97" s="122">
        <v>1.2969400000000001E-2</v>
      </c>
      <c r="H97" t="str">
        <f>IF(ISBLANK(B97),"Наименование загрязняющего вещества: "&amp;B98&amp;"/"&amp;VLOOKUP(B98,quide!A:B,2,0),IF(ISERROR(FIND("Итог",B97))=TRUE,VLOOKUP(C97,ishod_substance!A:P,16,0),"всего по ЗВ:"))</f>
        <v>котельная</v>
      </c>
      <c r="I97">
        <f>IF(ISBLANK(B97),"",IF(ISERROR(FIND("Итог",B97))=TRUE,VLOOKUP(C97,ishod_substance!A:E,5,0),""))</f>
        <v>5</v>
      </c>
      <c r="J97" t="str">
        <f t="shared" si="1"/>
        <v>ПДВ</v>
      </c>
    </row>
    <row r="98" spans="1:10" x14ac:dyDescent="0.25">
      <c r="A98" s="103">
        <v>95</v>
      </c>
      <c r="B98">
        <v>337</v>
      </c>
      <c r="C98">
        <v>38</v>
      </c>
      <c r="D98" s="122">
        <v>9.2151000000000021E-3</v>
      </c>
      <c r="E98" s="122">
        <v>1.2969400000000001E-2</v>
      </c>
      <c r="H98" t="str">
        <f>IF(ISBLANK(B98),"Наименование загрязняющего вещества: "&amp;B99&amp;"/"&amp;VLOOKUP(B99,quide!A:B,2,0),IF(ISERROR(FIND("Итог",B98))=TRUE,VLOOKUP(C98,ishod_substance!A:P,16,0),"всего по ЗВ:"))</f>
        <v>котельная</v>
      </c>
      <c r="I98">
        <f>IF(ISBLANK(B98),"",IF(ISERROR(FIND("Итог",B98))=TRUE,VLOOKUP(C98,ishod_substance!A:E,5,0),""))</f>
        <v>6</v>
      </c>
      <c r="J98" t="str">
        <f t="shared" si="1"/>
        <v>ПДВ</v>
      </c>
    </row>
    <row r="99" spans="1:10" x14ac:dyDescent="0.25">
      <c r="A99" s="103">
        <v>96</v>
      </c>
      <c r="B99">
        <v>337</v>
      </c>
      <c r="C99">
        <v>42</v>
      </c>
      <c r="D99" s="122">
        <v>1.54278264</v>
      </c>
      <c r="E99" s="122">
        <v>3.9984000000000002</v>
      </c>
      <c r="H99" t="str">
        <f>IF(ISBLANK(B99),"Наименование загрязняющего вещества: "&amp;B100&amp;"/"&amp;VLOOKUP(B100,quide!A:B,2,0),IF(ISERROR(FIND("Итог",B99))=TRUE,VLOOKUP(C99,ishod_substance!A:P,16,0),"всего по ЗВ:"))</f>
        <v>котельная</v>
      </c>
      <c r="I99">
        <f>IF(ISBLANK(B99),"",IF(ISERROR(FIND("Итог",B99))=TRUE,VLOOKUP(C99,ishod_substance!A:E,5,0),""))</f>
        <v>7</v>
      </c>
      <c r="J99" t="str">
        <f t="shared" si="1"/>
        <v>ПДВ</v>
      </c>
    </row>
    <row r="100" spans="1:10" x14ac:dyDescent="0.25">
      <c r="A100" s="103">
        <v>97</v>
      </c>
      <c r="B100">
        <v>337</v>
      </c>
      <c r="C100">
        <v>48</v>
      </c>
      <c r="D100" s="122">
        <v>0.76189511999999993</v>
      </c>
      <c r="E100" s="122">
        <v>1.9991999999999999E-2</v>
      </c>
      <c r="H100" t="str">
        <f>IF(ISBLANK(B100),"Наименование загрязняющего вещества: "&amp;B101&amp;"/"&amp;VLOOKUP(B101,quide!A:B,2,0),IF(ISERROR(FIND("Итог",B100))=TRUE,VLOOKUP(C100,ishod_substance!A:P,16,0),"всего по ЗВ:"))</f>
        <v>котельная</v>
      </c>
      <c r="I100">
        <f>IF(ISBLANK(B100),"",IF(ISERROR(FIND("Итог",B100))=TRUE,VLOOKUP(C100,ishod_substance!A:E,5,0),""))</f>
        <v>8</v>
      </c>
      <c r="J100" t="str">
        <f t="shared" si="1"/>
        <v>ПДВ</v>
      </c>
    </row>
    <row r="101" spans="1:10" x14ac:dyDescent="0.25">
      <c r="A101" s="103">
        <v>98</v>
      </c>
      <c r="B101">
        <v>337</v>
      </c>
      <c r="C101">
        <v>59</v>
      </c>
      <c r="D101" s="122">
        <v>6.0219999999999996E-3</v>
      </c>
      <c r="E101" s="122">
        <v>9.4954895999999983E-2</v>
      </c>
      <c r="H101" t="str">
        <f>IF(ISBLANK(B101),"Наименование загрязняющего вещества: "&amp;B102&amp;"/"&amp;VLOOKUP(B102,quide!A:B,2,0),IF(ISERROR(FIND("Итог",B101))=TRUE,VLOOKUP(C101,ishod_substance!A:P,16,0),"всего по ЗВ:"))</f>
        <v>Участок приемки и выгрузки ТКО</v>
      </c>
      <c r="I101">
        <f>IF(ISBLANK(B101),"",IF(ISERROR(FIND("Итог",B101))=TRUE,VLOOKUP(C101,ishod_substance!A:E,5,0),""))</f>
        <v>6001</v>
      </c>
      <c r="J101" t="str">
        <f t="shared" si="1"/>
        <v>ПДВ</v>
      </c>
    </row>
    <row r="102" spans="1:10" x14ac:dyDescent="0.25">
      <c r="A102" s="103">
        <v>99</v>
      </c>
      <c r="B102">
        <v>337</v>
      </c>
      <c r="C102">
        <v>64</v>
      </c>
      <c r="D102" s="122">
        <v>3.1873888888888889E-2</v>
      </c>
      <c r="E102" s="122">
        <v>0.43059375958000001</v>
      </c>
      <c r="H102" t="str">
        <f>IF(ISBLANK(B102),"Наименование загрязняющего вещества: "&amp;B103&amp;"/"&amp;VLOOKUP(B103,quide!A:B,2,0),IF(ISERROR(FIND("Итог",B102))=TRUE,VLOOKUP(C102,ishod_substance!A:P,16,0),"всего по ЗВ:"))</f>
        <v>Участок приемки и выгрузки ТКО</v>
      </c>
      <c r="I102">
        <f>IF(ISBLANK(B102),"",IF(ISERROR(FIND("Итог",B102))=TRUE,VLOOKUP(C102,ishod_substance!A:E,5,0),""))</f>
        <v>6001</v>
      </c>
      <c r="J102" t="str">
        <f t="shared" si="1"/>
        <v>ПДВ</v>
      </c>
    </row>
    <row r="103" spans="1:10" x14ac:dyDescent="0.25">
      <c r="A103" s="103">
        <v>100</v>
      </c>
      <c r="B103">
        <v>337</v>
      </c>
      <c r="C103">
        <v>70</v>
      </c>
      <c r="D103" s="122">
        <v>9.2970000000000018E-7</v>
      </c>
      <c r="E103" s="122">
        <v>2.4350159999999999E-4</v>
      </c>
      <c r="H103" t="str">
        <f>IF(ISBLANK(B103),"Наименование загрязняющего вещества: "&amp;B104&amp;"/"&amp;VLOOKUP(B104,quide!A:B,2,0),IF(ISERROR(FIND("Итог",B103))=TRUE,VLOOKUP(C103,ishod_substance!A:P,16,0),"всего по ЗВ:"))</f>
        <v xml:space="preserve">Участок компактирования ТКО </v>
      </c>
      <c r="I103">
        <f>IF(ISBLANK(B103),"",IF(ISERROR(FIND("Итог",B103))=TRUE,VLOOKUP(C103,ishod_substance!A:E,5,0),""))</f>
        <v>6002</v>
      </c>
      <c r="J103" t="str">
        <f t="shared" si="1"/>
        <v>ПДВ</v>
      </c>
    </row>
    <row r="104" spans="1:10" x14ac:dyDescent="0.25">
      <c r="A104" s="103">
        <v>101</v>
      </c>
      <c r="B104">
        <v>337</v>
      </c>
      <c r="C104">
        <v>76</v>
      </c>
      <c r="D104" s="122">
        <v>7.2000000000000009E-7</v>
      </c>
      <c r="E104" s="122">
        <v>9.5443200000000015E-5</v>
      </c>
      <c r="H104" t="str">
        <f>IF(ISBLANK(B104),"Наименование загрязняющего вещества: "&amp;B105&amp;"/"&amp;VLOOKUP(B105,quide!A:B,2,0),IF(ISERROR(FIND("Итог",B104))=TRUE,VLOOKUP(C104,ishod_substance!A:P,16,0),"всего по ЗВ:"))</f>
        <v xml:space="preserve">Участок компактирования ТКО </v>
      </c>
      <c r="I104">
        <f>IF(ISBLANK(B104),"",IF(ISERROR(FIND("Итог",B104))=TRUE,VLOOKUP(C104,ishod_substance!A:E,5,0),""))</f>
        <v>6002</v>
      </c>
      <c r="J104" t="str">
        <f t="shared" si="1"/>
        <v>ПДВ</v>
      </c>
    </row>
    <row r="105" spans="1:10" x14ac:dyDescent="0.25">
      <c r="A105" s="103">
        <v>102</v>
      </c>
      <c r="B105">
        <v>337</v>
      </c>
      <c r="C105">
        <v>82</v>
      </c>
      <c r="D105" s="122">
        <v>7.398000000000001E-7</v>
      </c>
      <c r="E105" s="122">
        <v>1.953728E-4</v>
      </c>
      <c r="H105" t="str">
        <f>IF(ISBLANK(B105),"Наименование загрязняющего вещества: "&amp;B106&amp;"/"&amp;VLOOKUP(B106,quide!A:B,2,0),IF(ISERROR(FIND("Итог",B105))=TRUE,VLOOKUP(C105,ishod_substance!A:P,16,0),"всего по ЗВ:"))</f>
        <v xml:space="preserve">Участок компактирования ТКО </v>
      </c>
      <c r="I105">
        <f>IF(ISBLANK(B105),"",IF(ISERROR(FIND("Итог",B105))=TRUE,VLOOKUP(C105,ishod_substance!A:E,5,0),""))</f>
        <v>6002</v>
      </c>
      <c r="J105" t="str">
        <f t="shared" si="1"/>
        <v>ПДВ</v>
      </c>
    </row>
    <row r="106" spans="1:10" x14ac:dyDescent="0.25">
      <c r="A106" s="103">
        <v>103</v>
      </c>
      <c r="B106">
        <v>337</v>
      </c>
      <c r="C106">
        <v>88</v>
      </c>
      <c r="D106" s="122">
        <v>5.9039999999999999E-7</v>
      </c>
      <c r="E106" s="122">
        <v>7.8108399999999992E-5</v>
      </c>
      <c r="H106" t="str">
        <f>IF(ISBLANK(B106),"Наименование загрязняющего вещества: "&amp;B107&amp;"/"&amp;VLOOKUP(B107,quide!A:B,2,0),IF(ISERROR(FIND("Итог",B106))=TRUE,VLOOKUP(C106,ishod_substance!A:P,16,0),"всего по ЗВ:"))</f>
        <v xml:space="preserve">Участок компактирования ТКО </v>
      </c>
      <c r="I106">
        <f>IF(ISBLANK(B106),"",IF(ISERROR(FIND("Итог",B106))=TRUE,VLOOKUP(C106,ishod_substance!A:E,5,0),""))</f>
        <v>6002</v>
      </c>
      <c r="J106" t="str">
        <f t="shared" si="1"/>
        <v>ПДВ</v>
      </c>
    </row>
    <row r="107" spans="1:10" x14ac:dyDescent="0.25">
      <c r="A107" s="103">
        <v>104</v>
      </c>
      <c r="B107">
        <v>337</v>
      </c>
      <c r="C107">
        <v>96</v>
      </c>
      <c r="D107" s="122">
        <v>9.9821277777777787E-2</v>
      </c>
      <c r="E107" s="122">
        <v>7.4917356680000019E-2</v>
      </c>
      <c r="H107" t="str">
        <f>IF(ISBLANK(B107),"Наименование загрязняющего вещества: "&amp;B108&amp;"/"&amp;VLOOKUP(B108,quide!A:B,2,0),IF(ISERROR(FIND("Итог",B107))=TRUE,VLOOKUP(C107,ishod_substance!A:P,16,0),"всего по ЗВ:"))</f>
        <v>открытая стоянка</v>
      </c>
      <c r="I107">
        <f>IF(ISBLANK(B107),"",IF(ISERROR(FIND("Итог",B107))=TRUE,VLOOKUP(C107,ishod_substance!A:E,5,0),""))</f>
        <v>6005</v>
      </c>
      <c r="J107" t="str">
        <f t="shared" si="1"/>
        <v>ПДВ</v>
      </c>
    </row>
    <row r="108" spans="1:10" x14ac:dyDescent="0.25">
      <c r="A108" s="103">
        <v>105</v>
      </c>
      <c r="B108">
        <v>337</v>
      </c>
      <c r="C108">
        <v>102</v>
      </c>
      <c r="D108" s="122">
        <v>3.8026166666666673E-2</v>
      </c>
      <c r="E108" s="122">
        <v>1.4128449579999999E-2</v>
      </c>
      <c r="H108" t="str">
        <f>IF(ISBLANK(B108),"Наименование загрязняющего вещества: "&amp;B109&amp;"/"&amp;VLOOKUP(B109,quide!A:B,2,0),IF(ISERROR(FIND("Итог",B108))=TRUE,VLOOKUP(C108,ishod_substance!A:P,16,0),"всего по ЗВ:"))</f>
        <v>открытая стоянка</v>
      </c>
      <c r="I108">
        <f>IF(ISBLANK(B108),"",IF(ISERROR(FIND("Итог",B108))=TRUE,VLOOKUP(C108,ishod_substance!A:E,5,0),""))</f>
        <v>6005</v>
      </c>
      <c r="J108" t="str">
        <f t="shared" si="1"/>
        <v>ПДВ</v>
      </c>
    </row>
    <row r="109" spans="1:10" x14ac:dyDescent="0.25">
      <c r="A109" s="103">
        <v>106</v>
      </c>
      <c r="B109">
        <v>337</v>
      </c>
      <c r="C109">
        <v>108</v>
      </c>
      <c r="D109" s="122">
        <v>3.8026166666666673E-2</v>
      </c>
      <c r="E109" s="122">
        <v>2.8256899159999998E-2</v>
      </c>
      <c r="H109" t="str">
        <f>IF(ISBLANK(B109),"Наименование загрязняющего вещества: "&amp;B110&amp;"/"&amp;VLOOKUP(B110,quide!A:B,2,0),IF(ISERROR(FIND("Итог",B109))=TRUE,VLOOKUP(C109,ishod_substance!A:P,16,0),"всего по ЗВ:"))</f>
        <v>открытая стоянка</v>
      </c>
      <c r="I109">
        <f>IF(ISBLANK(B109),"",IF(ISERROR(FIND("Итог",B109))=TRUE,VLOOKUP(C109,ishod_substance!A:E,5,0),""))</f>
        <v>6005</v>
      </c>
      <c r="J109" t="str">
        <f t="shared" si="1"/>
        <v>ПДВ</v>
      </c>
    </row>
    <row r="110" spans="1:10" x14ac:dyDescent="0.25">
      <c r="A110" s="103">
        <v>107</v>
      </c>
      <c r="B110">
        <v>337</v>
      </c>
      <c r="C110">
        <v>114</v>
      </c>
      <c r="D110" s="122">
        <v>4.6399861111111114E-2</v>
      </c>
      <c r="E110" s="122">
        <v>1.996313E-3</v>
      </c>
      <c r="H110" t="str">
        <f>IF(ISBLANK(B110),"Наименование загрязняющего вещества: "&amp;B111&amp;"/"&amp;VLOOKUP(B111,quide!A:B,2,0),IF(ISERROR(FIND("Итог",B110))=TRUE,VLOOKUP(C110,ishod_substance!A:P,16,0),"всего по ЗВ:"))</f>
        <v>открытая стоянка</v>
      </c>
      <c r="I110">
        <f>IF(ISBLANK(B110),"",IF(ISERROR(FIND("Итог",B110))=TRUE,VLOOKUP(C110,ishod_substance!A:E,5,0),""))</f>
        <v>6005</v>
      </c>
      <c r="J110" t="str">
        <f t="shared" si="1"/>
        <v>ПДВ</v>
      </c>
    </row>
    <row r="111" spans="1:10" x14ac:dyDescent="0.25">
      <c r="A111" s="103">
        <v>108</v>
      </c>
      <c r="B111">
        <v>337</v>
      </c>
      <c r="C111">
        <v>120</v>
      </c>
      <c r="D111" s="122">
        <v>4.6391944444444444E-2</v>
      </c>
      <c r="E111" s="122">
        <v>1.996313E-3</v>
      </c>
      <c r="H111" t="str">
        <f>IF(ISBLANK(B111),"Наименование загрязняющего вещества: "&amp;B112&amp;"/"&amp;VLOOKUP(B112,quide!A:B,2,0),IF(ISERROR(FIND("Итог",B111))=TRUE,VLOOKUP(C111,ishod_substance!A:P,16,0),"всего по ЗВ:"))</f>
        <v>открытая стоянка</v>
      </c>
      <c r="I111">
        <f>IF(ISBLANK(B111),"",IF(ISERROR(FIND("Итог",B111))=TRUE,VLOOKUP(C111,ishod_substance!A:E,5,0),""))</f>
        <v>6005</v>
      </c>
      <c r="J111" t="str">
        <f t="shared" si="1"/>
        <v>ПДВ</v>
      </c>
    </row>
    <row r="112" spans="1:10" x14ac:dyDescent="0.25">
      <c r="A112" s="103">
        <v>109</v>
      </c>
      <c r="B112">
        <v>337</v>
      </c>
      <c r="C112">
        <v>126</v>
      </c>
      <c r="D112" s="122">
        <v>1.4204999999999999E-2</v>
      </c>
      <c r="E112" s="122">
        <v>1.996313E-3</v>
      </c>
      <c r="H112" t="str">
        <f>IF(ISBLANK(B112),"Наименование загрязняющего вещества: "&amp;B113&amp;"/"&amp;VLOOKUP(B113,quide!A:B,2,0),IF(ISERROR(FIND("Итог",B112))=TRUE,VLOOKUP(C112,ishod_substance!A:P,16,0),"всего по ЗВ:"))</f>
        <v>открытая стоянка</v>
      </c>
      <c r="I112">
        <f>IF(ISBLANK(B112),"",IF(ISERROR(FIND("Итог",B112))=TRUE,VLOOKUP(C112,ishod_substance!A:E,5,0),""))</f>
        <v>6005</v>
      </c>
      <c r="J112" t="str">
        <f t="shared" si="1"/>
        <v>ПДВ</v>
      </c>
    </row>
    <row r="113" spans="1:10" x14ac:dyDescent="0.25">
      <c r="A113" s="103">
        <v>110</v>
      </c>
      <c r="B113">
        <v>337</v>
      </c>
      <c r="C113">
        <v>132</v>
      </c>
      <c r="D113" s="122">
        <v>1.4204999999999999E-2</v>
      </c>
      <c r="E113" s="122">
        <v>1.996313E-3</v>
      </c>
      <c r="H113" t="str">
        <f>IF(ISBLANK(B113),"Наименование загрязняющего вещества: "&amp;B114&amp;"/"&amp;VLOOKUP(B114,quide!A:B,2,0),IF(ISERROR(FIND("Итог",B113))=TRUE,VLOOKUP(C113,ishod_substance!A:P,16,0),"всего по ЗВ:"))</f>
        <v>открытая стоянка</v>
      </c>
      <c r="I113">
        <f>IF(ISBLANK(B113),"",IF(ISERROR(FIND("Итог",B113))=TRUE,VLOOKUP(C113,ishod_substance!A:E,5,0),""))</f>
        <v>6005</v>
      </c>
      <c r="J113" t="str">
        <f t="shared" si="1"/>
        <v>ПДВ</v>
      </c>
    </row>
    <row r="114" spans="1:10" x14ac:dyDescent="0.25">
      <c r="A114" s="103">
        <v>111</v>
      </c>
      <c r="B114">
        <v>337</v>
      </c>
      <c r="C114">
        <v>138</v>
      </c>
      <c r="D114" s="122">
        <v>1.136902777777778E-2</v>
      </c>
      <c r="E114" s="122">
        <v>1.996313E-3</v>
      </c>
      <c r="H114" t="str">
        <f>IF(ISBLANK(B114),"Наименование загрязняющего вещества: "&amp;B115&amp;"/"&amp;VLOOKUP(B115,quide!A:B,2,0),IF(ISERROR(FIND("Итог",B114))=TRUE,VLOOKUP(C114,ishod_substance!A:P,16,0),"всего по ЗВ:"))</f>
        <v>открытая стоянка</v>
      </c>
      <c r="I114">
        <f>IF(ISBLANK(B114),"",IF(ISERROR(FIND("Итог",B114))=TRUE,VLOOKUP(C114,ishod_substance!A:E,5,0),""))</f>
        <v>6005</v>
      </c>
      <c r="J114" t="str">
        <f t="shared" si="1"/>
        <v>ПДВ</v>
      </c>
    </row>
    <row r="115" spans="1:10" x14ac:dyDescent="0.25">
      <c r="A115" s="103">
        <v>112</v>
      </c>
      <c r="B115">
        <v>337</v>
      </c>
      <c r="C115">
        <v>143</v>
      </c>
      <c r="D115" s="122">
        <v>2.4510444444444446E-2</v>
      </c>
      <c r="E115" s="122">
        <v>1.996313E-3</v>
      </c>
      <c r="H115" t="str">
        <f>IF(ISBLANK(B115),"Наименование загрязняющего вещества: "&amp;B116&amp;"/"&amp;VLOOKUP(B116,quide!A:B,2,0),IF(ISERROR(FIND("Итог",B115))=TRUE,VLOOKUP(C115,ishod_substance!A:P,16,0),"всего по ЗВ:"))</f>
        <v>открытая стоянка</v>
      </c>
      <c r="I115">
        <f>IF(ISBLANK(B115),"",IF(ISERROR(FIND("Итог",B115))=TRUE,VLOOKUP(C115,ishod_substance!A:E,5,0),""))</f>
        <v>6005</v>
      </c>
      <c r="J115" t="str">
        <f t="shared" si="1"/>
        <v>ПДВ</v>
      </c>
    </row>
    <row r="116" spans="1:10" x14ac:dyDescent="0.25">
      <c r="A116" s="103">
        <v>113</v>
      </c>
      <c r="B116">
        <v>337</v>
      </c>
      <c r="C116">
        <v>148</v>
      </c>
      <c r="D116" s="122">
        <v>0.1590998611111111</v>
      </c>
      <c r="E116" s="122">
        <v>1.996313E-3</v>
      </c>
      <c r="H116" t="str">
        <f>IF(ISBLANK(B116),"Наименование загрязняющего вещества: "&amp;B117&amp;"/"&amp;VLOOKUP(B117,quide!A:B,2,0),IF(ISERROR(FIND("Итог",B116))=TRUE,VLOOKUP(C116,ishod_substance!A:P,16,0),"всего по ЗВ:"))</f>
        <v>открытая стоянка</v>
      </c>
      <c r="I116">
        <f>IF(ISBLANK(B116),"",IF(ISERROR(FIND("Итог",B116))=TRUE,VLOOKUP(C116,ishod_substance!A:E,5,0),""))</f>
        <v>6005</v>
      </c>
      <c r="J116" t="str">
        <f t="shared" si="1"/>
        <v>ПДВ</v>
      </c>
    </row>
    <row r="117" spans="1:10" x14ac:dyDescent="0.25">
      <c r="A117" s="103">
        <v>114</v>
      </c>
      <c r="B117">
        <v>337</v>
      </c>
      <c r="C117">
        <v>153</v>
      </c>
      <c r="D117" s="122">
        <v>5.1924305555555557E-2</v>
      </c>
      <c r="E117" s="122">
        <v>1.996313E-3</v>
      </c>
      <c r="H117" t="str">
        <f>IF(ISBLANK(B117),"Наименование загрязняющего вещества: "&amp;B118&amp;"/"&amp;VLOOKUP(B118,quide!A:B,2,0),IF(ISERROR(FIND("Итог",B117))=TRUE,VLOOKUP(C117,ishod_substance!A:P,16,0),"всего по ЗВ:"))</f>
        <v>открытая стоянка</v>
      </c>
      <c r="I117">
        <f>IF(ISBLANK(B117),"",IF(ISERROR(FIND("Итог",B117))=TRUE,VLOOKUP(C117,ishod_substance!A:E,5,0),""))</f>
        <v>6005</v>
      </c>
      <c r="J117" t="str">
        <f t="shared" si="1"/>
        <v>ПДВ</v>
      </c>
    </row>
    <row r="118" spans="1:10" x14ac:dyDescent="0.25">
      <c r="A118" s="103">
        <v>115</v>
      </c>
      <c r="B118">
        <v>337</v>
      </c>
      <c r="C118">
        <v>159</v>
      </c>
      <c r="D118" s="122">
        <v>1.4751E-5</v>
      </c>
      <c r="E118" s="122">
        <v>7.8108400000000003E-4</v>
      </c>
      <c r="H118" t="str">
        <f>IF(ISBLANK(B118),"Наименование загрязняющего вещества: "&amp;B119&amp;"/"&amp;VLOOKUP(B119,quide!A:B,2,0),IF(ISERROR(FIND("Итог",B118))=TRUE,VLOOKUP(C118,ishod_substance!A:P,16,0),"всего по ЗВ:"))</f>
        <v>внутренний проезд</v>
      </c>
      <c r="I118">
        <f>IF(ISBLANK(B118),"",IF(ISERROR(FIND("Итог",B118))=TRUE,VLOOKUP(C118,ishod_substance!A:E,5,0),""))</f>
        <v>6006</v>
      </c>
      <c r="J118" t="str">
        <f t="shared" si="1"/>
        <v>ПДВ</v>
      </c>
    </row>
    <row r="119" spans="1:10" x14ac:dyDescent="0.25">
      <c r="A119" s="103">
        <v>116</v>
      </c>
      <c r="B119">
        <v>337</v>
      </c>
      <c r="C119">
        <v>165</v>
      </c>
      <c r="D119" s="122">
        <v>1.5500999999999999E-5</v>
      </c>
      <c r="E119" s="122">
        <v>1.217508E-3</v>
      </c>
      <c r="H119" t="str">
        <f>IF(ISBLANK(B119),"Наименование загрязняющего вещества: "&amp;B120&amp;"/"&amp;VLOOKUP(B120,quide!A:B,2,0),IF(ISERROR(FIND("Итог",B119))=TRUE,VLOOKUP(C119,ishod_substance!A:P,16,0),"всего по ЗВ:"))</f>
        <v>внутренний проезд</v>
      </c>
      <c r="I119">
        <f>IF(ISBLANK(B119),"",IF(ISERROR(FIND("Итог",B119))=TRUE,VLOOKUP(C119,ishod_substance!A:E,5,0),""))</f>
        <v>6006</v>
      </c>
      <c r="J119" t="str">
        <f t="shared" si="1"/>
        <v>ПДВ</v>
      </c>
    </row>
    <row r="120" spans="1:10" x14ac:dyDescent="0.25">
      <c r="A120" s="103">
        <v>117</v>
      </c>
      <c r="B120">
        <v>337</v>
      </c>
      <c r="C120">
        <v>171</v>
      </c>
      <c r="D120" s="122">
        <v>1.8E-5</v>
      </c>
      <c r="E120" s="122">
        <v>9.5443200000000007E-4</v>
      </c>
      <c r="H120" t="str">
        <f>IF(ISBLANK(B120),"Наименование загрязняющего вещества: "&amp;B121&amp;"/"&amp;VLOOKUP(B121,quide!A:B,2,0),IF(ISERROR(FIND("Итог",B120))=TRUE,VLOOKUP(C120,ishod_substance!A:P,16,0),"всего по ЗВ:"))</f>
        <v>внутренний проезд</v>
      </c>
      <c r="I120">
        <f>IF(ISBLANK(B120),"",IF(ISERROR(FIND("Итог",B120))=TRUE,VLOOKUP(C120,ishod_substance!A:E,5,0),""))</f>
        <v>6006</v>
      </c>
      <c r="J120" t="str">
        <f t="shared" si="1"/>
        <v>ПДВ</v>
      </c>
    </row>
    <row r="121" spans="1:10" x14ac:dyDescent="0.25">
      <c r="A121" s="103">
        <v>118</v>
      </c>
      <c r="B121">
        <v>337</v>
      </c>
      <c r="C121">
        <v>177</v>
      </c>
      <c r="D121" s="122">
        <v>1.8499500000000001E-5</v>
      </c>
      <c r="E121" s="122">
        <v>2.9305920000000001E-3</v>
      </c>
      <c r="H121" t="str">
        <f>IF(ISBLANK(B121),"Наименование загрязняющего вещества: "&amp;B122&amp;"/"&amp;VLOOKUP(B122,quide!A:B,2,0),IF(ISERROR(FIND("Итог",B121))=TRUE,VLOOKUP(C121,ishod_substance!A:P,16,0),"всего по ЗВ:"))</f>
        <v>внутренний проезд</v>
      </c>
      <c r="I121">
        <f>IF(ISBLANK(B121),"",IF(ISERROR(FIND("Итог",B121))=TRUE,VLOOKUP(C121,ishod_substance!A:E,5,0),""))</f>
        <v>6006</v>
      </c>
      <c r="J121" t="str">
        <f t="shared" si="1"/>
        <v>ПДВ</v>
      </c>
    </row>
    <row r="122" spans="1:10" x14ac:dyDescent="0.25">
      <c r="A122" s="103">
        <v>119</v>
      </c>
      <c r="B122">
        <v>337</v>
      </c>
      <c r="C122">
        <v>183</v>
      </c>
      <c r="D122" s="122">
        <v>1.8E-5</v>
      </c>
      <c r="E122" s="122">
        <v>1.9088640000000001E-3</v>
      </c>
      <c r="H122" t="str">
        <f>IF(ISBLANK(B122),"Наименование загрязняющего вещества: "&amp;B123&amp;"/"&amp;VLOOKUP(B123,quide!A:B,2,0),IF(ISERROR(FIND("Итог",B122))=TRUE,VLOOKUP(C122,ishod_substance!A:P,16,0),"всего по ЗВ:"))</f>
        <v>внутренний проезд</v>
      </c>
      <c r="I122">
        <f>IF(ISBLANK(B122),"",IF(ISERROR(FIND("Итог",B122))=TRUE,VLOOKUP(C122,ishod_substance!A:E,5,0),""))</f>
        <v>6006</v>
      </c>
      <c r="J122" t="str">
        <f t="shared" si="1"/>
        <v>ПДВ</v>
      </c>
    </row>
    <row r="123" spans="1:10" x14ac:dyDescent="0.25">
      <c r="A123" s="103">
        <v>120</v>
      </c>
      <c r="B123">
        <v>337</v>
      </c>
      <c r="C123">
        <v>194</v>
      </c>
      <c r="D123" s="122">
        <v>2.5018500000000004E-4</v>
      </c>
      <c r="E123" s="122">
        <v>2.7774400000000002E-4</v>
      </c>
      <c r="H123" t="str">
        <f>IF(ISBLANK(B123),"Наименование загрязняющего вещества: "&amp;B124&amp;"/"&amp;VLOOKUP(B124,quide!A:B,2,0),IF(ISERROR(FIND("Итог",B123))=TRUE,VLOOKUP(C123,ishod_substance!A:P,16,0),"всего по ЗВ:"))</f>
        <v>пост ТО и ТР</v>
      </c>
      <c r="I123">
        <f>IF(ISBLANK(B123),"",IF(ISERROR(FIND("Итог",B123))=TRUE,VLOOKUP(C123,ishod_substance!A:E,5,0),""))</f>
        <v>6017</v>
      </c>
      <c r="J123" t="str">
        <f t="shared" si="1"/>
        <v>ПДВ</v>
      </c>
    </row>
    <row r="124" spans="1:10" x14ac:dyDescent="0.25">
      <c r="A124" s="103">
        <v>121</v>
      </c>
      <c r="B124">
        <v>337</v>
      </c>
      <c r="C124">
        <v>201</v>
      </c>
      <c r="D124" s="122">
        <v>2.0246249999999997E-4</v>
      </c>
      <c r="E124" s="122">
        <v>3.8186399999999999E-4</v>
      </c>
      <c r="H124" t="str">
        <f>IF(ISBLANK(B124),"Наименование загрязняющего вещества: "&amp;B125&amp;"/"&amp;VLOOKUP(B125,quide!A:B,2,0),IF(ISERROR(FIND("Итог",B124))=TRUE,VLOOKUP(C124,ishod_substance!A:P,16,0),"всего по ЗВ:"))</f>
        <v>пост ТО и ТР</v>
      </c>
      <c r="I124">
        <f>IF(ISBLANK(B124),"",IF(ISERROR(FIND("Итог",B124))=TRUE,VLOOKUP(C124,ishod_substance!A:E,5,0),""))</f>
        <v>6017</v>
      </c>
      <c r="J124" t="str">
        <f t="shared" si="1"/>
        <v>ПДВ</v>
      </c>
    </row>
    <row r="125" spans="1:10" x14ac:dyDescent="0.25">
      <c r="A125" s="103">
        <v>122</v>
      </c>
      <c r="B125">
        <v>337</v>
      </c>
      <c r="C125">
        <v>207</v>
      </c>
      <c r="D125" s="122">
        <v>3.1873888888888889E-2</v>
      </c>
      <c r="E125" s="122">
        <v>5.0802505780000007E-2</v>
      </c>
      <c r="H125" t="str">
        <f>IF(ISBLANK(B125),"Наименование загрязняющего вещества: "&amp;B126&amp;"/"&amp;VLOOKUP(B126,quide!A:B,2,0),IF(ISERROR(FIND("Итог",B125))=TRUE,VLOOKUP(C125,ishod_substance!A:P,16,0),"всего по ЗВ:"))</f>
        <v>открытый склад вторсырья</v>
      </c>
      <c r="I125">
        <f>IF(ISBLANK(B125),"",IF(ISERROR(FIND("Итог",B125))=TRUE,VLOOKUP(C125,ishod_substance!A:E,5,0),""))</f>
        <v>6018</v>
      </c>
      <c r="J125" t="str">
        <f t="shared" si="1"/>
        <v>ПДВ</v>
      </c>
    </row>
    <row r="126" spans="1:10" x14ac:dyDescent="0.25">
      <c r="A126" s="103">
        <v>123</v>
      </c>
      <c r="B126" t="s">
        <v>279</v>
      </c>
      <c r="D126" s="122">
        <v>3.015448237157611</v>
      </c>
      <c r="E126" s="122">
        <v>5.8969198617060279</v>
      </c>
      <c r="H126" t="str">
        <f>IF(ISBLANK(B126),"Наименование загрязняющего вещества: "&amp;B127&amp;"/"&amp;VLOOKUP(B127,quide!A:B,2,0),IF(ISERROR(FIND("Итог",B126))=TRUE,VLOOKUP(C126,ishod_substance!A:P,16,0),"всего по ЗВ:"))</f>
        <v>всего по ЗВ:</v>
      </c>
      <c r="I126" t="str">
        <f>IF(ISBLANK(B126),"",IF(ISERROR(FIND("Итог",B126))=TRUE,VLOOKUP(C126,ishod_substance!A:E,5,0),""))</f>
        <v/>
      </c>
      <c r="J126" t="str">
        <f t="shared" si="1"/>
        <v/>
      </c>
    </row>
    <row r="127" spans="1:10" x14ac:dyDescent="0.25">
      <c r="A127" s="103">
        <v>124</v>
      </c>
      <c r="D127" s="122"/>
      <c r="E127" s="122"/>
      <c r="H127" t="str">
        <f>IF(ISBLANK(B127),"Наименование загрязняющего вещества: "&amp;B128&amp;"/"&amp;VLOOKUP(B128,quide!A:B,2,0),IF(ISERROR(FIND("Итог",B127))=TRUE,VLOOKUP(C127,ishod_substance!A:P,16,0),"всего по ЗВ:"))</f>
        <v>Наименование загрязняющего вещества: 703/Бенз/а/пирен</v>
      </c>
      <c r="I127" t="str">
        <f>IF(ISBLANK(B127),"",IF(ISERROR(FIND("Итог",B127))=TRUE,VLOOKUP(C127,ishod_substance!A:E,5,0),""))</f>
        <v/>
      </c>
      <c r="J127" t="str">
        <f t="shared" si="1"/>
        <v/>
      </c>
    </row>
    <row r="128" spans="1:10" x14ac:dyDescent="0.25">
      <c r="A128" s="103">
        <v>125</v>
      </c>
      <c r="B128">
        <v>703</v>
      </c>
      <c r="C128">
        <v>35</v>
      </c>
      <c r="D128" s="122">
        <v>9.427604626285714E-11</v>
      </c>
      <c r="E128" s="122">
        <v>1.3257874285714286E-10</v>
      </c>
      <c r="H128" t="str">
        <f>IF(ISBLANK(B128),"Наименование загрязняющего вещества: "&amp;B129&amp;"/"&amp;VLOOKUP(B129,quide!A:B,2,0),IF(ISERROR(FIND("Итог",B128))=TRUE,VLOOKUP(C128,ishod_substance!A:P,16,0),"всего по ЗВ:"))</f>
        <v>котельная</v>
      </c>
      <c r="I128">
        <f>IF(ISBLANK(B128),"",IF(ISERROR(FIND("Итог",B128))=TRUE,VLOOKUP(C128,ishod_substance!A:E,5,0),""))</f>
        <v>5</v>
      </c>
      <c r="J128" t="str">
        <f t="shared" si="1"/>
        <v>ПДВ</v>
      </c>
    </row>
    <row r="129" spans="1:10" x14ac:dyDescent="0.25">
      <c r="A129" s="103">
        <v>126</v>
      </c>
      <c r="B129">
        <v>703</v>
      </c>
      <c r="C129">
        <v>39</v>
      </c>
      <c r="D129" s="122">
        <v>9.427604626285714E-11</v>
      </c>
      <c r="E129" s="122">
        <v>1.3257874285714286E-10</v>
      </c>
      <c r="H129" t="str">
        <f>IF(ISBLANK(B129),"Наименование загрязняющего вещества: "&amp;B130&amp;"/"&amp;VLOOKUP(B130,quide!A:B,2,0),IF(ISERROR(FIND("Итог",B129))=TRUE,VLOOKUP(C129,ishod_substance!A:P,16,0),"всего по ЗВ:"))</f>
        <v>котельная</v>
      </c>
      <c r="I129">
        <f>IF(ISBLANK(B129),"",IF(ISERROR(FIND("Итог",B129))=TRUE,VLOOKUP(C129,ishod_substance!A:E,5,0),""))</f>
        <v>6</v>
      </c>
      <c r="J129" t="str">
        <f t="shared" si="1"/>
        <v>ПДВ</v>
      </c>
    </row>
    <row r="130" spans="1:10" x14ac:dyDescent="0.25">
      <c r="A130" s="103">
        <v>127</v>
      </c>
      <c r="B130">
        <v>703</v>
      </c>
      <c r="C130">
        <v>43</v>
      </c>
      <c r="D130" s="122">
        <v>5.7043202208300011E-7</v>
      </c>
      <c r="E130" s="122">
        <v>1.4771295000000003E-6</v>
      </c>
      <c r="H130" t="str">
        <f>IF(ISBLANK(B130),"Наименование загрязняющего вещества: "&amp;B131&amp;"/"&amp;VLOOKUP(B131,quide!A:B,2,0),IF(ISERROR(FIND("Итог",B130))=TRUE,VLOOKUP(C130,ishod_substance!A:P,16,0),"всего по ЗВ:"))</f>
        <v>котельная</v>
      </c>
      <c r="I130">
        <f>IF(ISBLANK(B130),"",IF(ISERROR(FIND("Итог",B130))=TRUE,VLOOKUP(C130,ishod_substance!A:E,5,0),""))</f>
        <v>7</v>
      </c>
      <c r="J130" t="str">
        <f t="shared" si="1"/>
        <v>ПДВ</v>
      </c>
    </row>
    <row r="131" spans="1:10" x14ac:dyDescent="0.25">
      <c r="A131" s="103">
        <v>128</v>
      </c>
      <c r="B131">
        <v>703</v>
      </c>
      <c r="C131">
        <v>49</v>
      </c>
      <c r="D131" s="122">
        <v>2.4878179134E-7</v>
      </c>
      <c r="E131" s="122">
        <v>6.5223899999999998E-9</v>
      </c>
      <c r="H131" t="str">
        <f>IF(ISBLANK(B131),"Наименование загрязняющего вещества: "&amp;B132&amp;"/"&amp;VLOOKUP(B132,quide!A:B,2,0),IF(ISERROR(FIND("Итог",B131))=TRUE,VLOOKUP(C131,ishod_substance!A:P,16,0),"всего по ЗВ:"))</f>
        <v>котельная</v>
      </c>
      <c r="I131">
        <f>IF(ISBLANK(B131),"",IF(ISERROR(FIND("Итог",B131))=TRUE,VLOOKUP(C131,ishod_substance!A:E,5,0),""))</f>
        <v>8</v>
      </c>
      <c r="J131" t="str">
        <f t="shared" si="1"/>
        <v>ПДВ</v>
      </c>
    </row>
    <row r="132" spans="1:10" x14ac:dyDescent="0.25">
      <c r="A132" s="103">
        <v>129</v>
      </c>
      <c r="B132" t="s">
        <v>304</v>
      </c>
      <c r="D132" s="122">
        <v>8.1940236551552579E-7</v>
      </c>
      <c r="E132" s="122">
        <v>1.4839170474857145E-6</v>
      </c>
      <c r="H132" t="str">
        <f>IF(ISBLANK(B132),"Наименование загрязняющего вещества: "&amp;B133&amp;"/"&amp;VLOOKUP(B133,quide!A:B,2,0),IF(ISERROR(FIND("Итог",B132))=TRUE,VLOOKUP(C132,ishod_substance!A:P,16,0),"всего по ЗВ:"))</f>
        <v>всего по ЗВ:</v>
      </c>
      <c r="I132" t="str">
        <f>IF(ISBLANK(B132),"",IF(ISERROR(FIND("Итог",B132))=TRUE,VLOOKUP(C132,ishod_substance!A:E,5,0),""))</f>
        <v/>
      </c>
      <c r="J132" t="str">
        <f t="shared" si="1"/>
        <v/>
      </c>
    </row>
    <row r="133" spans="1:10" x14ac:dyDescent="0.25">
      <c r="A133" s="103">
        <v>130</v>
      </c>
      <c r="D133" s="122"/>
      <c r="E133" s="122"/>
      <c r="H133" t="str">
        <f>IF(ISBLANK(B133),"Наименование загрязняющего вещества: "&amp;B134&amp;"/"&amp;VLOOKUP(B134,quide!A:B,2,0),IF(ISERROR(FIND("Итог",B133))=TRUE,VLOOKUP(C133,ishod_substance!A:P,16,0),"всего по ЗВ:"))</f>
        <v>Наименование загрязняющего вещества: 303/Аммиак (Азота гидрид)</v>
      </c>
      <c r="I133" t="str">
        <f>IF(ISBLANK(B133),"",IF(ISERROR(FIND("Итог",B133))=TRUE,VLOOKUP(C133,ishod_substance!A:E,5,0),""))</f>
        <v/>
      </c>
      <c r="J133" t="str">
        <f t="shared" ref="J133:J196" si="2">IF(ISBLANK(B133),"",IF(ISERROR(FIND("Итог",B133))=TRUE,"ПДВ",""))</f>
        <v/>
      </c>
    </row>
    <row r="134" spans="1:10" x14ac:dyDescent="0.25">
      <c r="A134" s="103">
        <v>131</v>
      </c>
      <c r="B134">
        <v>303</v>
      </c>
      <c r="C134">
        <v>1</v>
      </c>
      <c r="D134" s="122">
        <v>8.2750173010380631E-4</v>
      </c>
      <c r="E134" s="122">
        <v>1.2601196346020761E-2</v>
      </c>
      <c r="H134">
        <f>IF(ISBLANK(B134),"Наименование загрязняющего вещества: "&amp;B135&amp;"/"&amp;VLOOKUP(B135,quide!A:B,2,0),IF(ISERROR(FIND("Итог",B134))=TRUE,VLOOKUP(C134,ishod_substance!A:P,16,0),"всего по ЗВ:"))</f>
        <v>16</v>
      </c>
      <c r="I134">
        <f>IF(ISBLANK(B134),"",IF(ISERROR(FIND("Итог",B134))=TRUE,VLOOKUP(C134,ishod_substance!A:E,5,0),""))</f>
        <v>5</v>
      </c>
      <c r="J134" t="str">
        <f t="shared" si="2"/>
        <v>ПДВ</v>
      </c>
    </row>
    <row r="135" spans="1:10" x14ac:dyDescent="0.25">
      <c r="A135" s="103">
        <v>132</v>
      </c>
      <c r="B135">
        <v>303</v>
      </c>
      <c r="C135">
        <v>7</v>
      </c>
      <c r="D135" s="122">
        <v>3.252765957446809E-4</v>
      </c>
      <c r="E135" s="122">
        <v>5.1289613617021288E-3</v>
      </c>
      <c r="H135" t="str">
        <f>IF(ISBLANK(B135),"Наименование загрязняющего вещества: "&amp;B136&amp;"/"&amp;VLOOKUP(B136,quide!A:B,2,0),IF(ISERROR(FIND("Итог",B135))=TRUE,VLOOKUP(C135,ishod_substance!A:P,16,0),"всего по ЗВ:"))</f>
        <v>основная сортировка:линия А</v>
      </c>
      <c r="I135">
        <f>IF(ISBLANK(B135),"",IF(ISERROR(FIND("Итог",B135))=TRUE,VLOOKUP(C135,ishod_substance!A:E,5,0),""))</f>
        <v>2</v>
      </c>
      <c r="J135" t="str">
        <f t="shared" si="2"/>
        <v>ПДВ</v>
      </c>
    </row>
    <row r="136" spans="1:10" x14ac:dyDescent="0.25">
      <c r="A136" s="103">
        <v>133</v>
      </c>
      <c r="B136">
        <v>303</v>
      </c>
      <c r="C136">
        <v>13</v>
      </c>
      <c r="D136" s="122">
        <v>9.2395647668393774E-4</v>
      </c>
      <c r="E136" s="122">
        <v>1.4357801583419691E-2</v>
      </c>
      <c r="H136" t="str">
        <f>IF(ISBLANK(B136),"Наименование загрязняющего вещества: "&amp;B137&amp;"/"&amp;VLOOKUP(B137,quide!A:B,2,0),IF(ISERROR(FIND("Итог",B136))=TRUE,VLOOKUP(C136,ishod_substance!A:P,16,0),"всего по ЗВ:"))</f>
        <v>основная сортировка:линия Б</v>
      </c>
      <c r="I136">
        <f>IF(ISBLANK(B136),"",IF(ISERROR(FIND("Итог",B136))=TRUE,VLOOKUP(C136,ishod_substance!A:E,5,0),""))</f>
        <v>3</v>
      </c>
      <c r="J136" t="str">
        <f t="shared" si="2"/>
        <v>ПДВ</v>
      </c>
    </row>
    <row r="137" spans="1:10" x14ac:dyDescent="0.25">
      <c r="A137" s="103">
        <v>134</v>
      </c>
      <c r="B137">
        <v>303</v>
      </c>
      <c r="C137">
        <v>19</v>
      </c>
      <c r="D137" s="122">
        <v>2.3933627586206901E-3</v>
      </c>
      <c r="E137" s="122">
        <v>3.5042933693793112E-2</v>
      </c>
      <c r="H137" t="str">
        <f>IF(ISBLANK(B137),"Наименование загрязняющего вещества: "&amp;B138&amp;"/"&amp;VLOOKUP(B138,quide!A:B,2,0),IF(ISERROR(FIND("Итог",B137))=TRUE,VLOOKUP(C137,ishod_substance!A:P,16,0),"всего по ЗВ:"))</f>
        <v>линия перегрузки ТКО</v>
      </c>
      <c r="I137">
        <f>IF(ISBLANK(B137),"",IF(ISERROR(FIND("Итог",B137))=TRUE,VLOOKUP(C137,ishod_substance!A:E,5,0),""))</f>
        <v>4</v>
      </c>
      <c r="J137" t="str">
        <f t="shared" si="2"/>
        <v>ПДВ</v>
      </c>
    </row>
    <row r="138" spans="1:10" x14ac:dyDescent="0.25">
      <c r="A138" s="103">
        <v>135</v>
      </c>
      <c r="B138">
        <v>303</v>
      </c>
      <c r="C138">
        <v>55</v>
      </c>
      <c r="D138" s="122">
        <v>4.17E-4</v>
      </c>
      <c r="E138" s="122">
        <v>6.5752560000000007E-3</v>
      </c>
      <c r="H138" t="str">
        <f>IF(ISBLANK(B138),"Наименование загрязняющего вещества: "&amp;B139&amp;"/"&amp;VLOOKUP(B139,quide!A:B,2,0),IF(ISERROR(FIND("Итог",B138))=TRUE,VLOOKUP(C138,ishod_substance!A:P,16,0),"всего по ЗВ:"))</f>
        <v>Участок приемки и выгрузки ТКО</v>
      </c>
      <c r="I138">
        <f>IF(ISBLANK(B138),"",IF(ISERROR(FIND("Итог",B138))=TRUE,VLOOKUP(C138,ishod_substance!A:E,5,0),""))</f>
        <v>6001</v>
      </c>
      <c r="J138" t="str">
        <f t="shared" si="2"/>
        <v>ПДВ</v>
      </c>
    </row>
    <row r="139" spans="1:10" x14ac:dyDescent="0.25">
      <c r="A139" s="103">
        <v>136</v>
      </c>
      <c r="B139" t="s">
        <v>280</v>
      </c>
      <c r="D139" s="122">
        <v>4.8870975611531144E-3</v>
      </c>
      <c r="E139" s="122">
        <v>7.3706148984935688E-2</v>
      </c>
      <c r="H139" t="str">
        <f>IF(ISBLANK(B139),"Наименование загрязняющего вещества: "&amp;B140&amp;"/"&amp;VLOOKUP(B140,quide!A:B,2,0),IF(ISERROR(FIND("Итог",B139))=TRUE,VLOOKUP(C139,ishod_substance!A:P,16,0),"всего по ЗВ:"))</f>
        <v>всего по ЗВ:</v>
      </c>
      <c r="I139" t="str">
        <f>IF(ISBLANK(B139),"",IF(ISERROR(FIND("Итог",B139))=TRUE,VLOOKUP(C139,ishod_substance!A:E,5,0),""))</f>
        <v/>
      </c>
      <c r="J139" t="str">
        <f t="shared" si="2"/>
        <v/>
      </c>
    </row>
    <row r="140" spans="1:10" x14ac:dyDescent="0.25">
      <c r="A140" s="103">
        <v>137</v>
      </c>
      <c r="D140" s="122"/>
      <c r="E140" s="122"/>
      <c r="H140" t="str">
        <f>IF(ISBLANK(B140),"Наименование загрязняющего вещества: "&amp;B141&amp;"/"&amp;VLOOKUP(B141,quide!A:B,2,0),IF(ISERROR(FIND("Итог",B140))=TRUE,VLOOKUP(C140,ishod_substance!A:P,16,0),"всего по ЗВ:"))</f>
        <v>Наименование загрязняющего вещества: 330/Сера диоксид (ангидрид сернистый)</v>
      </c>
      <c r="I140" t="str">
        <f>IF(ISBLANK(B140),"",IF(ISERROR(FIND("Итог",B140))=TRUE,VLOOKUP(C140,ishod_substance!A:E,5,0),""))</f>
        <v/>
      </c>
      <c r="J140" t="str">
        <f t="shared" si="2"/>
        <v/>
      </c>
    </row>
    <row r="141" spans="1:10" x14ac:dyDescent="0.25">
      <c r="A141" s="103">
        <v>138</v>
      </c>
      <c r="B141">
        <v>330</v>
      </c>
      <c r="C141">
        <v>28</v>
      </c>
      <c r="D141" s="122">
        <v>8.8827777777777776E-3</v>
      </c>
      <c r="E141" s="122">
        <v>0.13326269960000003</v>
      </c>
      <c r="H141" t="str">
        <f>IF(ISBLANK(B141),"Наименование загрязняющего вещества: "&amp;B142&amp;"/"&amp;VLOOKUP(B142,quide!A:B,2,0),IF(ISERROR(FIND("Итог",B141))=TRUE,VLOOKUP(C141,ishod_substance!A:P,16,0),"всего по ЗВ:"))</f>
        <v>линия перегрузки ТКО</v>
      </c>
      <c r="I141">
        <f>IF(ISBLANK(B141),"",IF(ISERROR(FIND("Итог",B141))=TRUE,VLOOKUP(C141,ishod_substance!A:E,5,0),""))</f>
        <v>4</v>
      </c>
      <c r="J141" t="str">
        <f t="shared" si="2"/>
        <v>ПДВ</v>
      </c>
    </row>
    <row r="142" spans="1:10" x14ac:dyDescent="0.25">
      <c r="A142" s="103">
        <v>139</v>
      </c>
      <c r="B142">
        <v>330</v>
      </c>
      <c r="C142">
        <v>63</v>
      </c>
      <c r="D142" s="122">
        <v>3.9622222222222229E-3</v>
      </c>
      <c r="E142" s="122">
        <v>5.4130510020000008E-2</v>
      </c>
      <c r="H142" t="str">
        <f>IF(ISBLANK(B142),"Наименование загрязняющего вещества: "&amp;B143&amp;"/"&amp;VLOOKUP(B143,quide!A:B,2,0),IF(ISERROR(FIND("Итог",B142))=TRUE,VLOOKUP(C142,ishod_substance!A:P,16,0),"всего по ЗВ:"))</f>
        <v>Участок приемки и выгрузки ТКО</v>
      </c>
      <c r="I142">
        <f>IF(ISBLANK(B142),"",IF(ISERROR(FIND("Итог",B142))=TRUE,VLOOKUP(C142,ishod_substance!A:E,5,0),""))</f>
        <v>6001</v>
      </c>
      <c r="J142" t="str">
        <f t="shared" si="2"/>
        <v>ПДВ</v>
      </c>
    </row>
    <row r="143" spans="1:10" x14ac:dyDescent="0.25">
      <c r="A143" s="103">
        <v>140</v>
      </c>
      <c r="B143">
        <v>330</v>
      </c>
      <c r="C143">
        <v>69</v>
      </c>
      <c r="D143" s="122">
        <v>9.9000000000000013E-8</v>
      </c>
      <c r="E143" s="122">
        <v>2.5369840000000002E-5</v>
      </c>
      <c r="H143" t="str">
        <f>IF(ISBLANK(B143),"Наименование загрязняющего вещества: "&amp;B144&amp;"/"&amp;VLOOKUP(B144,quide!A:B,2,0),IF(ISERROR(FIND("Итог",B143))=TRUE,VLOOKUP(C143,ishod_substance!A:P,16,0),"всего по ЗВ:"))</f>
        <v xml:space="preserve">Участок компактирования ТКО </v>
      </c>
      <c r="I143">
        <f>IF(ISBLANK(B143),"",IF(ISERROR(FIND("Итог",B143))=TRUE,VLOOKUP(C143,ishod_substance!A:E,5,0),""))</f>
        <v>6002</v>
      </c>
      <c r="J143" t="str">
        <f t="shared" si="2"/>
        <v>ПДВ</v>
      </c>
    </row>
    <row r="144" spans="1:10" x14ac:dyDescent="0.25">
      <c r="A144" s="103">
        <v>141</v>
      </c>
      <c r="B144">
        <v>330</v>
      </c>
      <c r="C144">
        <v>75</v>
      </c>
      <c r="D144" s="122">
        <v>9.0000000000000012E-8</v>
      </c>
      <c r="E144" s="122">
        <v>1.123696E-5</v>
      </c>
      <c r="H144" t="str">
        <f>IF(ISBLANK(B144),"Наименование загрязняющего вещества: "&amp;B145&amp;"/"&amp;VLOOKUP(B145,quide!A:B,2,0),IF(ISERROR(FIND("Итог",B144))=TRUE,VLOOKUP(C144,ishod_substance!A:P,16,0),"всего по ЗВ:"))</f>
        <v xml:space="preserve">Участок компактирования ТКО </v>
      </c>
      <c r="I144">
        <f>IF(ISBLANK(B144),"",IF(ISERROR(FIND("Итог",B144))=TRUE,VLOOKUP(C144,ishod_substance!A:E,5,0),""))</f>
        <v>6002</v>
      </c>
      <c r="J144" t="str">
        <f t="shared" si="2"/>
        <v>ПДВ</v>
      </c>
    </row>
    <row r="145" spans="1:10" x14ac:dyDescent="0.25">
      <c r="A145" s="103">
        <v>142</v>
      </c>
      <c r="B145">
        <v>330</v>
      </c>
      <c r="C145">
        <v>81</v>
      </c>
      <c r="D145" s="122">
        <v>6.3000000000000008E-8</v>
      </c>
      <c r="E145" s="122">
        <v>1.7538640000000008E-5</v>
      </c>
      <c r="H145" t="str">
        <f>IF(ISBLANK(B145),"Наименование загрязняющего вещества: "&amp;B146&amp;"/"&amp;VLOOKUP(B146,quide!A:B,2,0),IF(ISERROR(FIND("Итог",B145))=TRUE,VLOOKUP(C145,ishod_substance!A:P,16,0),"всего по ЗВ:"))</f>
        <v xml:space="preserve">Участок компактирования ТКО </v>
      </c>
      <c r="I145">
        <f>IF(ISBLANK(B145),"",IF(ISERROR(FIND("Итог",B145))=TRUE,VLOOKUP(C145,ishod_substance!A:E,5,0),""))</f>
        <v>6002</v>
      </c>
      <c r="J145" t="str">
        <f t="shared" si="2"/>
        <v>ПДВ</v>
      </c>
    </row>
    <row r="146" spans="1:10" x14ac:dyDescent="0.25">
      <c r="A146" s="103">
        <v>143</v>
      </c>
      <c r="B146">
        <v>330</v>
      </c>
      <c r="C146">
        <v>87</v>
      </c>
      <c r="D146" s="122">
        <v>6.3000000000000008E-8</v>
      </c>
      <c r="E146" s="122">
        <v>7.7190399999999995E-6</v>
      </c>
      <c r="H146" t="str">
        <f>IF(ISBLANK(B146),"Наименование загрязняющего вещества: "&amp;B147&amp;"/"&amp;VLOOKUP(B147,quide!A:B,2,0),IF(ISERROR(FIND("Итог",B146))=TRUE,VLOOKUP(C146,ishod_substance!A:P,16,0),"всего по ЗВ:"))</f>
        <v xml:space="preserve">Участок компактирования ТКО </v>
      </c>
      <c r="I146">
        <f>IF(ISBLANK(B146),"",IF(ISERROR(FIND("Итог",B146))=TRUE,VLOOKUP(C146,ishod_substance!A:E,5,0),""))</f>
        <v>6002</v>
      </c>
      <c r="J146" t="str">
        <f t="shared" si="2"/>
        <v>ПДВ</v>
      </c>
    </row>
    <row r="147" spans="1:10" x14ac:dyDescent="0.25">
      <c r="A147" s="103">
        <v>144</v>
      </c>
      <c r="B147">
        <v>330</v>
      </c>
      <c r="C147">
        <v>95</v>
      </c>
      <c r="D147" s="122">
        <v>2.4910555555555558E-3</v>
      </c>
      <c r="E147" s="122">
        <v>2.0925784399999994E-3</v>
      </c>
      <c r="H147" t="str">
        <f>IF(ISBLANK(B147),"Наименование загрязняющего вещества: "&amp;B148&amp;"/"&amp;VLOOKUP(B148,quide!A:B,2,0),IF(ISERROR(FIND("Итог",B147))=TRUE,VLOOKUP(C147,ishod_substance!A:P,16,0),"всего по ЗВ:"))</f>
        <v>открытая стоянка</v>
      </c>
      <c r="I147">
        <f>IF(ISBLANK(B147),"",IF(ISERROR(FIND("Итог",B147))=TRUE,VLOOKUP(C147,ishod_substance!A:E,5,0),""))</f>
        <v>6005</v>
      </c>
      <c r="J147" t="str">
        <f t="shared" si="2"/>
        <v>ПДВ</v>
      </c>
    </row>
    <row r="148" spans="1:10" x14ac:dyDescent="0.25">
      <c r="A148" s="103">
        <v>145</v>
      </c>
      <c r="B148">
        <v>330</v>
      </c>
      <c r="C148">
        <v>101</v>
      </c>
      <c r="D148" s="122">
        <v>9.6411111111111101E-4</v>
      </c>
      <c r="E148" s="122">
        <v>4.0796001999999988E-4</v>
      </c>
      <c r="H148" t="str">
        <f>IF(ISBLANK(B148),"Наименование загрязняющего вещества: "&amp;B149&amp;"/"&amp;VLOOKUP(B149,quide!A:B,2,0),IF(ISERROR(FIND("Итог",B148))=TRUE,VLOOKUP(C148,ishod_substance!A:P,16,0),"всего по ЗВ:"))</f>
        <v>открытая стоянка</v>
      </c>
      <c r="I148">
        <f>IF(ISBLANK(B148),"",IF(ISERROR(FIND("Итог",B148))=TRUE,VLOOKUP(C148,ishod_substance!A:E,5,0),""))</f>
        <v>6005</v>
      </c>
      <c r="J148" t="str">
        <f t="shared" si="2"/>
        <v>ПДВ</v>
      </c>
    </row>
    <row r="149" spans="1:10" x14ac:dyDescent="0.25">
      <c r="A149" s="103">
        <v>146</v>
      </c>
      <c r="B149">
        <v>330</v>
      </c>
      <c r="C149">
        <v>107</v>
      </c>
      <c r="D149" s="122">
        <v>9.6411111111111101E-4</v>
      </c>
      <c r="E149" s="122">
        <v>8.1592003999999977E-4</v>
      </c>
      <c r="H149" t="str">
        <f>IF(ISBLANK(B149),"Наименование загрязняющего вещества: "&amp;B150&amp;"/"&amp;VLOOKUP(B150,quide!A:B,2,0),IF(ISERROR(FIND("Итог",B149))=TRUE,VLOOKUP(C149,ishod_substance!A:P,16,0),"всего по ЗВ:"))</f>
        <v>открытая стоянка</v>
      </c>
      <c r="I149">
        <f>IF(ISBLANK(B149),"",IF(ISERROR(FIND("Итог",B149))=TRUE,VLOOKUP(C149,ishod_substance!A:E,5,0),""))</f>
        <v>6005</v>
      </c>
      <c r="J149" t="str">
        <f t="shared" si="2"/>
        <v>ПДВ</v>
      </c>
    </row>
    <row r="150" spans="1:10" x14ac:dyDescent="0.25">
      <c r="A150" s="103">
        <v>147</v>
      </c>
      <c r="B150">
        <v>330</v>
      </c>
      <c r="C150">
        <v>113</v>
      </c>
      <c r="D150" s="122">
        <v>7.8737499999999999E-4</v>
      </c>
      <c r="E150" s="122">
        <v>4.8260944499999996E-4</v>
      </c>
      <c r="H150" t="str">
        <f>IF(ISBLANK(B150),"Наименование загрязняющего вещества: "&amp;B151&amp;"/"&amp;VLOOKUP(B151,quide!A:B,2,0),IF(ISERROR(FIND("Итог",B150))=TRUE,VLOOKUP(C150,ishod_substance!A:P,16,0),"всего по ЗВ:"))</f>
        <v>открытая стоянка</v>
      </c>
      <c r="I150">
        <f>IF(ISBLANK(B150),"",IF(ISERROR(FIND("Итог",B150))=TRUE,VLOOKUP(C150,ishod_substance!A:E,5,0),""))</f>
        <v>6005</v>
      </c>
      <c r="J150" t="str">
        <f t="shared" si="2"/>
        <v>ПДВ</v>
      </c>
    </row>
    <row r="151" spans="1:10" x14ac:dyDescent="0.25">
      <c r="A151" s="103">
        <v>148</v>
      </c>
      <c r="B151">
        <v>330</v>
      </c>
      <c r="C151">
        <v>119</v>
      </c>
      <c r="D151" s="122">
        <v>7.8612500000000015E-4</v>
      </c>
      <c r="E151" s="122">
        <v>1.439470485E-3</v>
      </c>
      <c r="H151" t="str">
        <f>IF(ISBLANK(B151),"Наименование загрязняющего вещества: "&amp;B152&amp;"/"&amp;VLOOKUP(B152,quide!A:B,2,0),IF(ISERROR(FIND("Итог",B151))=TRUE,VLOOKUP(C151,ishod_substance!A:P,16,0),"всего по ЗВ:"))</f>
        <v>открытая стоянка</v>
      </c>
      <c r="I151">
        <f>IF(ISBLANK(B151),"",IF(ISERROR(FIND("Итог",B151))=TRUE,VLOOKUP(C151,ishod_substance!A:E,5,0),""))</f>
        <v>6005</v>
      </c>
      <c r="J151" t="str">
        <f t="shared" si="2"/>
        <v>ПДВ</v>
      </c>
    </row>
    <row r="152" spans="1:10" x14ac:dyDescent="0.25">
      <c r="A152" s="103">
        <v>149</v>
      </c>
      <c r="B152">
        <v>330</v>
      </c>
      <c r="C152">
        <v>125</v>
      </c>
      <c r="D152" s="122">
        <v>7.79138888888889E-4</v>
      </c>
      <c r="E152" s="122">
        <v>9.6974712000000014E-4</v>
      </c>
      <c r="H152" t="str">
        <f>IF(ISBLANK(B152),"Наименование загрязняющего вещества: "&amp;B153&amp;"/"&amp;VLOOKUP(B153,quide!A:B,2,0),IF(ISERROR(FIND("Итог",B152))=TRUE,VLOOKUP(C152,ishod_substance!A:P,16,0),"всего по ЗВ:"))</f>
        <v>открытая стоянка</v>
      </c>
      <c r="I152">
        <f>IF(ISBLANK(B152),"",IF(ISERROR(FIND("Итог",B152))=TRUE,VLOOKUP(C152,ishod_substance!A:E,5,0),""))</f>
        <v>6005</v>
      </c>
      <c r="J152" t="str">
        <f t="shared" si="2"/>
        <v>ПДВ</v>
      </c>
    </row>
    <row r="153" spans="1:10" x14ac:dyDescent="0.25">
      <c r="A153" s="103">
        <v>150</v>
      </c>
      <c r="B153">
        <v>330</v>
      </c>
      <c r="C153">
        <v>131</v>
      </c>
      <c r="D153" s="122">
        <v>7.79138888888889E-4</v>
      </c>
      <c r="E153" s="122">
        <v>1.9394942400000003E-3</v>
      </c>
      <c r="H153" t="str">
        <f>IF(ISBLANK(B153),"Наименование загрязняющего вещества: "&amp;B154&amp;"/"&amp;VLOOKUP(B154,quide!A:B,2,0),IF(ISERROR(FIND("Итог",B153))=TRUE,VLOOKUP(C153,ishod_substance!A:P,16,0),"всего по ЗВ:"))</f>
        <v>открытая стоянка</v>
      </c>
      <c r="I153">
        <f>IF(ISBLANK(B153),"",IF(ISERROR(FIND("Итог",B153))=TRUE,VLOOKUP(C153,ishod_substance!A:E,5,0),""))</f>
        <v>6005</v>
      </c>
      <c r="J153" t="str">
        <f t="shared" si="2"/>
        <v>ПДВ</v>
      </c>
    </row>
    <row r="154" spans="1:10" x14ac:dyDescent="0.25">
      <c r="A154" s="103">
        <v>151</v>
      </c>
      <c r="B154">
        <v>330</v>
      </c>
      <c r="C154">
        <v>137</v>
      </c>
      <c r="D154" s="122">
        <v>6.9690277777777773E-4</v>
      </c>
      <c r="E154" s="122">
        <v>4.3215039000000003E-4</v>
      </c>
      <c r="H154" t="str">
        <f>IF(ISBLANK(B154),"Наименование загрязняющего вещества: "&amp;B155&amp;"/"&amp;VLOOKUP(B155,quide!A:B,2,0),IF(ISERROR(FIND("Итог",B154))=TRUE,VLOOKUP(C154,ishod_substance!A:P,16,0),"всего по ЗВ:"))</f>
        <v>открытая стоянка</v>
      </c>
      <c r="I154">
        <f>IF(ISBLANK(B154),"",IF(ISERROR(FIND("Итог",B154))=TRUE,VLOOKUP(C154,ishod_substance!A:E,5,0),""))</f>
        <v>6005</v>
      </c>
      <c r="J154" t="str">
        <f t="shared" si="2"/>
        <v>ПДВ</v>
      </c>
    </row>
    <row r="155" spans="1:10" x14ac:dyDescent="0.25">
      <c r="A155" s="103">
        <v>152</v>
      </c>
      <c r="B155">
        <v>330</v>
      </c>
      <c r="C155">
        <v>142</v>
      </c>
      <c r="D155" s="122">
        <v>4.5788888888888889E-5</v>
      </c>
      <c r="E155" s="122">
        <v>7.3219989999999993E-5</v>
      </c>
      <c r="H155" t="str">
        <f>IF(ISBLANK(B155),"Наименование загрязняющего вещества: "&amp;B156&amp;"/"&amp;VLOOKUP(B156,quide!A:B,2,0),IF(ISERROR(FIND("Итог",B155))=TRUE,VLOOKUP(C155,ishod_substance!A:P,16,0),"всего по ЗВ:"))</f>
        <v>открытая стоянка</v>
      </c>
      <c r="I155">
        <f>IF(ISBLANK(B155),"",IF(ISERROR(FIND("Итог",B155))=TRUE,VLOOKUP(C155,ishod_substance!A:E,5,0),""))</f>
        <v>6005</v>
      </c>
      <c r="J155" t="str">
        <f t="shared" si="2"/>
        <v>ПДВ</v>
      </c>
    </row>
    <row r="156" spans="1:10" x14ac:dyDescent="0.25">
      <c r="A156" s="103">
        <v>153</v>
      </c>
      <c r="B156">
        <v>330</v>
      </c>
      <c r="C156">
        <v>147</v>
      </c>
      <c r="D156" s="122">
        <v>1.464861111111111E-4</v>
      </c>
      <c r="E156" s="122">
        <v>2.0245981500000007E-4</v>
      </c>
      <c r="H156" t="str">
        <f>IF(ISBLANK(B156),"Наименование загрязняющего вещества: "&amp;B157&amp;"/"&amp;VLOOKUP(B157,quide!A:B,2,0),IF(ISERROR(FIND("Итог",B156))=TRUE,VLOOKUP(C156,ishod_substance!A:P,16,0),"всего по ЗВ:"))</f>
        <v>открытая стоянка</v>
      </c>
      <c r="I156">
        <f>IF(ISBLANK(B156),"",IF(ISERROR(FIND("Итог",B156))=TRUE,VLOOKUP(C156,ishod_substance!A:E,5,0),""))</f>
        <v>6005</v>
      </c>
      <c r="J156" t="str">
        <f t="shared" si="2"/>
        <v>ПДВ</v>
      </c>
    </row>
    <row r="157" spans="1:10" x14ac:dyDescent="0.25">
      <c r="A157" s="103">
        <v>154</v>
      </c>
      <c r="B157">
        <v>330</v>
      </c>
      <c r="C157">
        <v>152</v>
      </c>
      <c r="D157" s="122">
        <v>9.2680555555555553E-5</v>
      </c>
      <c r="E157" s="122">
        <v>5.6743485000000002E-5</v>
      </c>
      <c r="H157" t="str">
        <f>IF(ISBLANK(B157),"Наименование загрязняющего вещества: "&amp;B158&amp;"/"&amp;VLOOKUP(B158,quide!A:B,2,0),IF(ISERROR(FIND("Итог",B157))=TRUE,VLOOKUP(C157,ishod_substance!A:P,16,0),"всего по ЗВ:"))</f>
        <v>открытая стоянка</v>
      </c>
      <c r="I157">
        <f>IF(ISBLANK(B157),"",IF(ISERROR(FIND("Итог",B157))=TRUE,VLOOKUP(C157,ishod_substance!A:E,5,0),""))</f>
        <v>6005</v>
      </c>
      <c r="J157" t="str">
        <f t="shared" si="2"/>
        <v>ПДВ</v>
      </c>
    </row>
    <row r="158" spans="1:10" x14ac:dyDescent="0.25">
      <c r="A158" s="103">
        <v>155</v>
      </c>
      <c r="B158">
        <v>330</v>
      </c>
      <c r="C158">
        <v>158</v>
      </c>
      <c r="D158" s="122">
        <v>1.485E-6</v>
      </c>
      <c r="E158" s="122">
        <v>7.7190399999999999E-5</v>
      </c>
      <c r="H158" t="str">
        <f>IF(ISBLANK(B158),"Наименование загрязняющего вещества: "&amp;B159&amp;"/"&amp;VLOOKUP(B159,quide!A:B,2,0),IF(ISERROR(FIND("Итог",B158))=TRUE,VLOOKUP(C158,ishod_substance!A:P,16,0),"всего по ЗВ:"))</f>
        <v>внутренний проезд</v>
      </c>
      <c r="I158">
        <f>IF(ISBLANK(B158),"",IF(ISERROR(FIND("Итог",B158))=TRUE,VLOOKUP(C158,ishod_substance!A:E,5,0),""))</f>
        <v>6006</v>
      </c>
      <c r="J158" t="str">
        <f t="shared" si="2"/>
        <v>ПДВ</v>
      </c>
    </row>
    <row r="159" spans="1:10" x14ac:dyDescent="0.25">
      <c r="A159" s="103">
        <v>156</v>
      </c>
      <c r="B159">
        <v>330</v>
      </c>
      <c r="C159">
        <v>164</v>
      </c>
      <c r="D159" s="122">
        <v>1.6199999999999999E-6</v>
      </c>
      <c r="E159" s="122">
        <v>1.2684920000000002E-4</v>
      </c>
      <c r="H159" t="str">
        <f>IF(ISBLANK(B159),"Наименование загрязняющего вещества: "&amp;B160&amp;"/"&amp;VLOOKUP(B160,quide!A:B,2,0),IF(ISERROR(FIND("Итог",B159))=TRUE,VLOOKUP(C159,ishod_substance!A:P,16,0),"всего по ЗВ:"))</f>
        <v>внутренний проезд</v>
      </c>
      <c r="I159">
        <f>IF(ISBLANK(B159),"",IF(ISERROR(FIND("Итог",B159))=TRUE,VLOOKUP(C159,ishod_substance!A:E,5,0),""))</f>
        <v>6006</v>
      </c>
      <c r="J159" t="str">
        <f t="shared" si="2"/>
        <v>ПДВ</v>
      </c>
    </row>
    <row r="160" spans="1:10" x14ac:dyDescent="0.25">
      <c r="A160" s="103">
        <v>157</v>
      </c>
      <c r="B160">
        <v>330</v>
      </c>
      <c r="C160">
        <v>170</v>
      </c>
      <c r="D160" s="122">
        <v>2.1600000000000001E-6</v>
      </c>
      <c r="E160" s="122">
        <v>1.1236960000000001E-4</v>
      </c>
      <c r="H160" t="str">
        <f>IF(ISBLANK(B160),"Наименование загрязняющего вещества: "&amp;B161&amp;"/"&amp;VLOOKUP(B161,quide!A:B,2,0),IF(ISERROR(FIND("Итог",B160))=TRUE,VLOOKUP(C160,ishod_substance!A:P,16,0),"всего по ЗВ:"))</f>
        <v>внутренний проезд</v>
      </c>
      <c r="I160">
        <f>IF(ISBLANK(B160),"",IF(ISERROR(FIND("Итог",B160))=TRUE,VLOOKUP(C160,ishod_substance!A:E,5,0),""))</f>
        <v>6006</v>
      </c>
      <c r="J160" t="str">
        <f t="shared" si="2"/>
        <v>ПДВ</v>
      </c>
    </row>
    <row r="161" spans="1:10" x14ac:dyDescent="0.25">
      <c r="A161" s="103">
        <v>158</v>
      </c>
      <c r="B161">
        <v>330</v>
      </c>
      <c r="C161">
        <v>176</v>
      </c>
      <c r="D161" s="122">
        <v>1.6649999999999999E-6</v>
      </c>
      <c r="E161" s="122">
        <v>2.6307960000000003E-4</v>
      </c>
      <c r="H161" t="str">
        <f>IF(ISBLANK(B161),"Наименование загрязняющего вещества: "&amp;B162&amp;"/"&amp;VLOOKUP(B162,quide!A:B,2,0),IF(ISERROR(FIND("Итог",B161))=TRUE,VLOOKUP(C161,ishod_substance!A:P,16,0),"всего по ЗВ:"))</f>
        <v>внутренний проезд</v>
      </c>
      <c r="I161">
        <f>IF(ISBLANK(B161),"",IF(ISERROR(FIND("Итог",B161))=TRUE,VLOOKUP(C161,ishod_substance!A:E,5,0),""))</f>
        <v>6006</v>
      </c>
      <c r="J161" t="str">
        <f t="shared" si="2"/>
        <v>ПДВ</v>
      </c>
    </row>
    <row r="162" spans="1:10" x14ac:dyDescent="0.25">
      <c r="A162" s="103">
        <v>159</v>
      </c>
      <c r="B162">
        <v>330</v>
      </c>
      <c r="C162">
        <v>182</v>
      </c>
      <c r="D162" s="122">
        <v>2.1600000000000001E-6</v>
      </c>
      <c r="E162" s="122">
        <v>2.2473920000000002E-4</v>
      </c>
      <c r="H162" t="str">
        <f>IF(ISBLANK(B162),"Наименование загрязняющего вещества: "&amp;B163&amp;"/"&amp;VLOOKUP(B163,quide!A:B,2,0),IF(ISERROR(FIND("Итог",B162))=TRUE,VLOOKUP(C162,ishod_substance!A:P,16,0),"всего по ЗВ:"))</f>
        <v>внутренний проезд</v>
      </c>
      <c r="I162">
        <f>IF(ISBLANK(B162),"",IF(ISERROR(FIND("Итог",B162))=TRUE,VLOOKUP(C162,ishod_substance!A:E,5,0),""))</f>
        <v>6006</v>
      </c>
      <c r="J162" t="str">
        <f t="shared" si="2"/>
        <v>ПДВ</v>
      </c>
    </row>
    <row r="163" spans="1:10" x14ac:dyDescent="0.25">
      <c r="A163" s="103">
        <v>160</v>
      </c>
      <c r="B163">
        <v>330</v>
      </c>
      <c r="C163">
        <v>193</v>
      </c>
      <c r="D163" s="122">
        <v>2.0052500000000004E-6</v>
      </c>
      <c r="E163" s="122">
        <v>6.8301000000000009E-6</v>
      </c>
      <c r="H163" t="str">
        <f>IF(ISBLANK(B163),"Наименование загрязняющего вещества: "&amp;B164&amp;"/"&amp;VLOOKUP(B164,quide!A:B,2,0),IF(ISERROR(FIND("Итог",B163))=TRUE,VLOOKUP(C163,ishod_substance!A:P,16,0),"всего по ЗВ:"))</f>
        <v>пост ТО и ТР</v>
      </c>
      <c r="I163">
        <f>IF(ISBLANK(B163),"",IF(ISERROR(FIND("Итог",B163))=TRUE,VLOOKUP(C163,ishod_substance!A:E,5,0),""))</f>
        <v>6017</v>
      </c>
      <c r="J163" t="str">
        <f t="shared" si="2"/>
        <v>ПДВ</v>
      </c>
    </row>
    <row r="164" spans="1:10" x14ac:dyDescent="0.25">
      <c r="A164" s="103">
        <v>161</v>
      </c>
      <c r="B164">
        <v>330</v>
      </c>
      <c r="C164">
        <v>200</v>
      </c>
      <c r="D164" s="122">
        <v>1.0856250000000001E-5</v>
      </c>
      <c r="E164" s="122">
        <v>1.8054E-5</v>
      </c>
      <c r="H164" t="str">
        <f>IF(ISBLANK(B164),"Наименование загрязняющего вещества: "&amp;B165&amp;"/"&amp;VLOOKUP(B165,quide!A:B,2,0),IF(ISERROR(FIND("Итог",B164))=TRUE,VLOOKUP(C164,ishod_substance!A:P,16,0),"всего по ЗВ:"))</f>
        <v>пост ТО и ТР</v>
      </c>
      <c r="I164">
        <f>IF(ISBLANK(B164),"",IF(ISERROR(FIND("Итог",B164))=TRUE,VLOOKUP(C164,ishod_substance!A:E,5,0),""))</f>
        <v>6017</v>
      </c>
      <c r="J164" t="str">
        <f t="shared" si="2"/>
        <v>ПДВ</v>
      </c>
    </row>
    <row r="165" spans="1:10" x14ac:dyDescent="0.25">
      <c r="A165" s="103">
        <v>162</v>
      </c>
      <c r="B165">
        <v>330</v>
      </c>
      <c r="C165">
        <v>206</v>
      </c>
      <c r="D165" s="122">
        <v>3.9622222222222229E-3</v>
      </c>
      <c r="E165" s="122">
        <v>5.3862778200000003E-3</v>
      </c>
      <c r="H165" t="str">
        <f>IF(ISBLANK(B165),"Наименование загрязняющего вещества: "&amp;B166&amp;"/"&amp;VLOOKUP(B166,quide!A:B,2,0),IF(ISERROR(FIND("Итог",B165))=TRUE,VLOOKUP(C165,ishod_substance!A:P,16,0),"всего по ЗВ:"))</f>
        <v>открытый склад вторсырья</v>
      </c>
      <c r="I165">
        <f>IF(ISBLANK(B165),"",IF(ISERROR(FIND("Итог",B165))=TRUE,VLOOKUP(C165,ishod_substance!A:E,5,0),""))</f>
        <v>6018</v>
      </c>
      <c r="J165" t="str">
        <f t="shared" si="2"/>
        <v>ПДВ</v>
      </c>
    </row>
    <row r="166" spans="1:10" x14ac:dyDescent="0.25">
      <c r="A166" s="103">
        <v>163</v>
      </c>
      <c r="B166" t="s">
        <v>281</v>
      </c>
      <c r="D166" s="122">
        <v>2.5362402611111105E-2</v>
      </c>
      <c r="E166" s="122">
        <v>0.20258281749000007</v>
      </c>
      <c r="H166" t="str">
        <f>IF(ISBLANK(B166),"Наименование загрязняющего вещества: "&amp;B167&amp;"/"&amp;VLOOKUP(B167,quide!A:B,2,0),IF(ISERROR(FIND("Итог",B166))=TRUE,VLOOKUP(C166,ishod_substance!A:P,16,0),"всего по ЗВ:"))</f>
        <v>всего по ЗВ:</v>
      </c>
      <c r="I166" t="str">
        <f>IF(ISBLANK(B166),"",IF(ISERROR(FIND("Итог",B166))=TRUE,VLOOKUP(C166,ishod_substance!A:E,5,0),""))</f>
        <v/>
      </c>
      <c r="J166" t="str">
        <f t="shared" si="2"/>
        <v/>
      </c>
    </row>
    <row r="167" spans="1:10" x14ac:dyDescent="0.25">
      <c r="A167" s="103">
        <v>164</v>
      </c>
      <c r="D167" s="122"/>
      <c r="E167" s="122"/>
      <c r="H167" t="str">
        <f>IF(ISBLANK(B167),"Наименование загрязняющего вещества: "&amp;B168&amp;"/"&amp;VLOOKUP(B168,quide!A:B,2,0),IF(ISERROR(FIND("Итог",B167))=TRUE,VLOOKUP(C167,ishod_substance!A:P,16,0),"всего по ЗВ:"))</f>
        <v>Наименование загрязняющего вещества: 123/диЖелезо триоксид, (железа окcид) (в пересчете на железо) (Железо сесквиоксид)</v>
      </c>
      <c r="I167" t="str">
        <f>IF(ISBLANK(B167),"",IF(ISERROR(FIND("Итог",B167))=TRUE,VLOOKUP(C167,ishod_substance!A:E,5,0),""))</f>
        <v/>
      </c>
      <c r="J167" t="str">
        <f t="shared" si="2"/>
        <v/>
      </c>
    </row>
    <row r="168" spans="1:10" x14ac:dyDescent="0.25">
      <c r="A168" s="103">
        <v>165</v>
      </c>
      <c r="B168">
        <v>123</v>
      </c>
      <c r="C168">
        <v>52</v>
      </c>
      <c r="D168" s="122">
        <v>6.8700000000000003E-5</v>
      </c>
      <c r="E168" s="122">
        <v>1.4674320000000001E-3</v>
      </c>
      <c r="H168" t="str">
        <f>IF(ISBLANK(B168),"Наименование загрязняющего вещества: "&amp;B169&amp;"/"&amp;VLOOKUP(B169,quide!A:B,2,0),IF(ISERROR(FIND("Итог",B168))=TRUE,VLOOKUP(C168,ishod_substance!A:P,16,0),"всего по ЗВ:"))</f>
        <v>сварочный пост</v>
      </c>
      <c r="I168">
        <f>IF(ISBLANK(B168),"",IF(ISERROR(FIND("Итог",B168))=TRUE,VLOOKUP(C168,ishod_substance!A:E,5,0),""))</f>
        <v>14</v>
      </c>
      <c r="J168" t="str">
        <f t="shared" si="2"/>
        <v>ПДВ</v>
      </c>
    </row>
    <row r="169" spans="1:10" x14ac:dyDescent="0.25">
      <c r="A169" s="103">
        <v>166</v>
      </c>
      <c r="B169">
        <v>123</v>
      </c>
      <c r="C169">
        <v>185</v>
      </c>
      <c r="D169" s="122">
        <v>6.8700000000000003E-5</v>
      </c>
      <c r="E169" s="122">
        <v>1.4674320000000001E-3</v>
      </c>
      <c r="H169" t="str">
        <f>IF(ISBLANK(B169),"Наименование загрязняющего вещества: "&amp;B170&amp;"/"&amp;VLOOKUP(B170,quide!A:B,2,0),IF(ISERROR(FIND("Итог",B169))=TRUE,VLOOKUP(C169,ishod_substance!A:P,16,0),"всего по ЗВ:"))</f>
        <v>сварочный пост</v>
      </c>
      <c r="I169">
        <f>IF(ISBLANK(B169),"",IF(ISERROR(FIND("Итог",B169))=TRUE,VLOOKUP(C169,ishod_substance!A:E,5,0),""))</f>
        <v>6015</v>
      </c>
      <c r="J169" t="str">
        <f t="shared" si="2"/>
        <v>ПДВ</v>
      </c>
    </row>
    <row r="170" spans="1:10" x14ac:dyDescent="0.25">
      <c r="A170" s="103">
        <v>167</v>
      </c>
      <c r="B170" t="s">
        <v>305</v>
      </c>
      <c r="D170" s="122">
        <v>1.3740000000000001E-4</v>
      </c>
      <c r="E170" s="122">
        <v>2.9348640000000001E-3</v>
      </c>
      <c r="H170" t="str">
        <f>IF(ISBLANK(B170),"Наименование загрязняющего вещества: "&amp;B171&amp;"/"&amp;VLOOKUP(B171,quide!A:B,2,0),IF(ISERROR(FIND("Итог",B170))=TRUE,VLOOKUP(C170,ishod_substance!A:P,16,0),"всего по ЗВ:"))</f>
        <v>всего по ЗВ:</v>
      </c>
      <c r="I170" t="str">
        <f>IF(ISBLANK(B170),"",IF(ISERROR(FIND("Итог",B170))=TRUE,VLOOKUP(C170,ishod_substance!A:E,5,0),""))</f>
        <v/>
      </c>
      <c r="J170" t="str">
        <f t="shared" si="2"/>
        <v/>
      </c>
    </row>
    <row r="171" spans="1:10" x14ac:dyDescent="0.25">
      <c r="A171" s="103">
        <v>168</v>
      </c>
      <c r="D171" s="122"/>
      <c r="E171" s="122"/>
      <c r="H171" t="str">
        <f>IF(ISBLANK(B171),"Наименование загрязняющего вещества: "&amp;B172&amp;"/"&amp;VLOOKUP(B172,quide!A:B,2,0),IF(ISERROR(FIND("Итог",B171))=TRUE,VLOOKUP(C171,ishod_substance!A:P,16,0),"всего по ЗВ:"))</f>
        <v>Наименование загрязняющего вещества: 143/Марганец и его соединения/в пересчете на марганец (IV) оксид/</v>
      </c>
      <c r="I171" t="str">
        <f>IF(ISBLANK(B171),"",IF(ISERROR(FIND("Итог",B171))=TRUE,VLOOKUP(C171,ishod_substance!A:E,5,0),""))</f>
        <v/>
      </c>
      <c r="J171" t="str">
        <f t="shared" si="2"/>
        <v/>
      </c>
    </row>
    <row r="172" spans="1:10" x14ac:dyDescent="0.25">
      <c r="A172" s="103">
        <v>169</v>
      </c>
      <c r="B172">
        <v>143</v>
      </c>
      <c r="C172">
        <v>53</v>
      </c>
      <c r="D172" s="122">
        <v>1.2299999999999999E-5</v>
      </c>
      <c r="E172" s="122">
        <v>2.62728E-4</v>
      </c>
      <c r="H172" t="str">
        <f>IF(ISBLANK(B172),"Наименование загрязняющего вещества: "&amp;B173&amp;"/"&amp;VLOOKUP(B173,quide!A:B,2,0),IF(ISERROR(FIND("Итог",B172))=TRUE,VLOOKUP(C172,ishod_substance!A:P,16,0),"всего по ЗВ:"))</f>
        <v>сварочный пост</v>
      </c>
      <c r="I172">
        <f>IF(ISBLANK(B172),"",IF(ISERROR(FIND("Итог",B172))=TRUE,VLOOKUP(C172,ishod_substance!A:E,5,0),""))</f>
        <v>14</v>
      </c>
      <c r="J172" t="str">
        <f t="shared" si="2"/>
        <v>ПДВ</v>
      </c>
    </row>
    <row r="173" spans="1:10" x14ac:dyDescent="0.25">
      <c r="A173" s="103">
        <v>170</v>
      </c>
      <c r="B173">
        <v>143</v>
      </c>
      <c r="C173">
        <v>186</v>
      </c>
      <c r="D173" s="122">
        <v>1.2299999999999999E-5</v>
      </c>
      <c r="E173" s="122">
        <v>2.62728E-4</v>
      </c>
      <c r="H173" t="str">
        <f>IF(ISBLANK(B173),"Наименование загрязняющего вещества: "&amp;B174&amp;"/"&amp;VLOOKUP(B174,quide!A:B,2,0),IF(ISERROR(FIND("Итог",B173))=TRUE,VLOOKUP(C173,ishod_substance!A:P,16,0),"всего по ЗВ:"))</f>
        <v>сварочный пост</v>
      </c>
      <c r="I173">
        <f>IF(ISBLANK(B173),"",IF(ISERROR(FIND("Итог",B173))=TRUE,VLOOKUP(C173,ishod_substance!A:E,5,0),""))</f>
        <v>6015</v>
      </c>
      <c r="J173" t="str">
        <f t="shared" si="2"/>
        <v>ПДВ</v>
      </c>
    </row>
    <row r="174" spans="1:10" x14ac:dyDescent="0.25">
      <c r="A174" s="103">
        <v>171</v>
      </c>
      <c r="B174" t="s">
        <v>306</v>
      </c>
      <c r="D174" s="122">
        <v>2.4599999999999998E-5</v>
      </c>
      <c r="E174" s="122">
        <v>5.2545599999999999E-4</v>
      </c>
      <c r="H174" t="str">
        <f>IF(ISBLANK(B174),"Наименование загрязняющего вещества: "&amp;B175&amp;"/"&amp;VLOOKUP(B175,quide!A:B,2,0),IF(ISERROR(FIND("Итог",B174))=TRUE,VLOOKUP(C174,ishod_substance!A:P,16,0),"всего по ЗВ:"))</f>
        <v>всего по ЗВ:</v>
      </c>
      <c r="I174" t="str">
        <f>IF(ISBLANK(B174),"",IF(ISERROR(FIND("Итог",B174))=TRUE,VLOOKUP(C174,ishod_substance!A:E,5,0),""))</f>
        <v/>
      </c>
      <c r="J174" t="str">
        <f t="shared" si="2"/>
        <v/>
      </c>
    </row>
    <row r="175" spans="1:10" x14ac:dyDescent="0.25">
      <c r="A175" s="103">
        <v>172</v>
      </c>
      <c r="D175" s="122"/>
      <c r="E175" s="122"/>
      <c r="H175" t="str">
        <f>IF(ISBLANK(B175),"Наименование загрязняющего вещества: "&amp;B176&amp;"/"&amp;VLOOKUP(B176,quide!A:B,2,0),IF(ISERROR(FIND("Итог",B175))=TRUE,VLOOKUP(C175,ishod_substance!A:P,16,0),"всего по ЗВ:"))</f>
        <v xml:space="preserve">Наименование загрязняющего вещества: 342/Фтористые газообразные соединения (в пересчете на фтор): - Гидрофторид (Водород фторид; фтороводород)
</v>
      </c>
      <c r="I175" t="str">
        <f>IF(ISBLANK(B175),"",IF(ISERROR(FIND("Итог",B175))=TRUE,VLOOKUP(C175,ishod_substance!A:E,5,0),""))</f>
        <v/>
      </c>
      <c r="J175" t="str">
        <f t="shared" si="2"/>
        <v/>
      </c>
    </row>
    <row r="176" spans="1:10" x14ac:dyDescent="0.25">
      <c r="A176" s="103">
        <v>173</v>
      </c>
      <c r="B176">
        <v>342</v>
      </c>
      <c r="C176">
        <v>54</v>
      </c>
      <c r="D176" s="122">
        <v>1.1999999999999999E-6</v>
      </c>
      <c r="E176" s="122">
        <v>2.5631999999999998E-5</v>
      </c>
      <c r="H176" t="str">
        <f>IF(ISBLANK(B176),"Наименование загрязняющего вещества: "&amp;B177&amp;"/"&amp;VLOOKUP(B177,quide!A:B,2,0),IF(ISERROR(FIND("Итог",B176))=TRUE,VLOOKUP(C176,ishod_substance!A:P,16,0),"всего по ЗВ:"))</f>
        <v>сварочный пост</v>
      </c>
      <c r="I176">
        <f>IF(ISBLANK(B176),"",IF(ISERROR(FIND("Итог",B176))=TRUE,VLOOKUP(C176,ishod_substance!A:E,5,0),""))</f>
        <v>14</v>
      </c>
      <c r="J176" t="str">
        <f t="shared" si="2"/>
        <v>ПДВ</v>
      </c>
    </row>
    <row r="177" spans="1:10" x14ac:dyDescent="0.25">
      <c r="A177" s="103">
        <v>174</v>
      </c>
      <c r="B177">
        <v>342</v>
      </c>
      <c r="C177">
        <v>187</v>
      </c>
      <c r="D177" s="122">
        <v>1.1999999999999999E-6</v>
      </c>
      <c r="E177" s="122">
        <v>2.5631999999999998E-5</v>
      </c>
      <c r="H177" t="str">
        <f>IF(ISBLANK(B177),"Наименование загрязняющего вещества: "&amp;B178&amp;"/"&amp;VLOOKUP(B178,quide!A:B,2,0),IF(ISERROR(FIND("Итог",B177))=TRUE,VLOOKUP(C177,ishod_substance!A:P,16,0),"всего по ЗВ:"))</f>
        <v>сварочный пост</v>
      </c>
      <c r="I177">
        <f>IF(ISBLANK(B177),"",IF(ISERROR(FIND("Итог",B177))=TRUE,VLOOKUP(C177,ishod_substance!A:E,5,0),""))</f>
        <v>6015</v>
      </c>
      <c r="J177" t="str">
        <f t="shared" si="2"/>
        <v>ПДВ</v>
      </c>
    </row>
    <row r="178" spans="1:10" x14ac:dyDescent="0.25">
      <c r="A178" s="103">
        <v>175</v>
      </c>
      <c r="B178" t="s">
        <v>307</v>
      </c>
      <c r="D178" s="122">
        <v>2.3999999999999999E-6</v>
      </c>
      <c r="E178" s="122">
        <v>5.1263999999999996E-5</v>
      </c>
      <c r="H178" t="str">
        <f>IF(ISBLANK(B178),"Наименование загрязняющего вещества: "&amp;B179&amp;"/"&amp;VLOOKUP(B179,quide!A:B,2,0),IF(ISERROR(FIND("Итог",B178))=TRUE,VLOOKUP(C178,ishod_substance!A:P,16,0),"всего по ЗВ:"))</f>
        <v>всего по ЗВ:</v>
      </c>
      <c r="I178" t="str">
        <f>IF(ISBLANK(B178),"",IF(ISERROR(FIND("Итог",B178))=TRUE,VLOOKUP(C178,ishod_substance!A:E,5,0),""))</f>
        <v/>
      </c>
      <c r="J178" t="str">
        <f t="shared" si="2"/>
        <v/>
      </c>
    </row>
    <row r="179" spans="1:10" x14ac:dyDescent="0.25">
      <c r="A179" s="103">
        <v>176</v>
      </c>
      <c r="D179" s="122"/>
      <c r="E179" s="122"/>
      <c r="H179" t="str">
        <f>IF(ISBLANK(B179),"Наименование загрязняющего вещества: "&amp;B180&amp;"/"&amp;VLOOKUP(B180,quide!A:B,2,0),IF(ISERROR(FIND("Итог",B179))=TRUE,VLOOKUP(C179,ishod_substance!A:P,16,0),"всего по ЗВ:"))</f>
        <v>Наименование загрязняющего вещества: 410/Метан</v>
      </c>
      <c r="I179" t="str">
        <f>IF(ISBLANK(B179),"",IF(ISERROR(FIND("Итог",B179))=TRUE,VLOOKUP(C179,ishod_substance!A:E,5,0),""))</f>
        <v/>
      </c>
      <c r="J179" t="str">
        <f t="shared" si="2"/>
        <v/>
      </c>
    </row>
    <row r="180" spans="1:10" x14ac:dyDescent="0.25">
      <c r="A180" s="103">
        <v>177</v>
      </c>
      <c r="B180">
        <v>410</v>
      </c>
      <c r="C180">
        <v>2</v>
      </c>
      <c r="D180" s="122">
        <v>2.853967259786477E-2</v>
      </c>
      <c r="E180" s="122">
        <v>0.45001355752313171</v>
      </c>
      <c r="H180" t="str">
        <f>IF(ISBLANK(B180),"Наименование загрязняющего вещества: "&amp;B181&amp;"/"&amp;VLOOKUP(B181,quide!A:B,2,0),IF(ISERROR(FIND("Итог",B180))=TRUE,VLOOKUP(C180,ishod_substance!A:P,16,0),"всего по ЗВ:"))</f>
        <v>предварительная сортировка</v>
      </c>
      <c r="I180">
        <f>IF(ISBLANK(B180),"",IF(ISERROR(FIND("Итог",B180))=TRUE,VLOOKUP(C180,ishod_substance!A:E,5,0),""))</f>
        <v>1</v>
      </c>
      <c r="J180" t="str">
        <f t="shared" si="2"/>
        <v>ПДВ</v>
      </c>
    </row>
    <row r="181" spans="1:10" x14ac:dyDescent="0.25">
      <c r="A181" s="103">
        <v>178</v>
      </c>
      <c r="B181">
        <v>410</v>
      </c>
      <c r="C181">
        <v>8</v>
      </c>
      <c r="D181" s="122">
        <v>2.7038617021276599E-2</v>
      </c>
      <c r="E181" s="122">
        <v>0.42634491319148948</v>
      </c>
      <c r="H181" t="str">
        <f>IF(ISBLANK(B181),"Наименование загрязняющего вещества: "&amp;B182&amp;"/"&amp;VLOOKUP(B182,quide!A:B,2,0),IF(ISERROR(FIND("Итог",B181))=TRUE,VLOOKUP(C181,ishod_substance!A:P,16,0),"всего по ЗВ:"))</f>
        <v>основная сортировка:линия А</v>
      </c>
      <c r="I181">
        <f>IF(ISBLANK(B181),"",IF(ISERROR(FIND("Итог",B181))=TRUE,VLOOKUP(C181,ishod_substance!A:E,5,0),""))</f>
        <v>2</v>
      </c>
      <c r="J181" t="str">
        <f t="shared" si="2"/>
        <v>ПДВ</v>
      </c>
    </row>
    <row r="182" spans="1:10" x14ac:dyDescent="0.25">
      <c r="A182" s="103">
        <v>179</v>
      </c>
      <c r="B182">
        <v>410</v>
      </c>
      <c r="C182">
        <v>14</v>
      </c>
      <c r="D182" s="122">
        <v>2.5383191489361703E-2</v>
      </c>
      <c r="E182" s="122">
        <v>0.40024216340425528</v>
      </c>
      <c r="H182" t="str">
        <f>IF(ISBLANK(B182),"Наименование загрязняющего вещества: "&amp;B183&amp;"/"&amp;VLOOKUP(B183,quide!A:B,2,0),IF(ISERROR(FIND("Итог",B182))=TRUE,VLOOKUP(C182,ishod_substance!A:P,16,0),"всего по ЗВ:"))</f>
        <v>основная сортировка:линия Б</v>
      </c>
      <c r="I182">
        <f>IF(ISBLANK(B182),"",IF(ISERROR(FIND("Итог",B182))=TRUE,VLOOKUP(C182,ishod_substance!A:E,5,0),""))</f>
        <v>3</v>
      </c>
      <c r="J182" t="str">
        <f t="shared" si="2"/>
        <v>ПДВ</v>
      </c>
    </row>
    <row r="183" spans="1:10" x14ac:dyDescent="0.25">
      <c r="A183" s="103">
        <v>180</v>
      </c>
      <c r="B183">
        <v>410</v>
      </c>
      <c r="C183">
        <v>20</v>
      </c>
      <c r="D183" s="122">
        <v>0.1974802897526502</v>
      </c>
      <c r="E183" s="122">
        <v>3.1138692088197888</v>
      </c>
      <c r="H183" t="str">
        <f>IF(ISBLANK(B183),"Наименование загрязняющего вещества: "&amp;B184&amp;"/"&amp;VLOOKUP(B184,quide!A:B,2,0),IF(ISERROR(FIND("Итог",B183))=TRUE,VLOOKUP(C183,ishod_substance!A:P,16,0),"всего по ЗВ:"))</f>
        <v>линия перегрузки ТКО</v>
      </c>
      <c r="I183">
        <f>IF(ISBLANK(B183),"",IF(ISERROR(FIND("Итог",B183))=TRUE,VLOOKUP(C183,ishod_substance!A:E,5,0),""))</f>
        <v>4</v>
      </c>
      <c r="J183" t="str">
        <f t="shared" si="2"/>
        <v>ПДВ</v>
      </c>
    </row>
    <row r="184" spans="1:10" x14ac:dyDescent="0.25">
      <c r="A184" s="103">
        <v>181</v>
      </c>
      <c r="B184" t="s">
        <v>285</v>
      </c>
      <c r="D184" s="122">
        <v>0.27844177086115329</v>
      </c>
      <c r="E184" s="122">
        <v>4.390469842938665</v>
      </c>
      <c r="H184" t="str">
        <f>IF(ISBLANK(B184),"Наименование загрязняющего вещества: "&amp;B185&amp;"/"&amp;VLOOKUP(B185,quide!A:B,2,0),IF(ISERROR(FIND("Итог",B184))=TRUE,VLOOKUP(C184,ishod_substance!A:P,16,0),"всего по ЗВ:"))</f>
        <v>всего по ЗВ:</v>
      </c>
      <c r="I184" t="str">
        <f>IF(ISBLANK(B184),"",IF(ISERROR(FIND("Итог",B184))=TRUE,VLOOKUP(C184,ishod_substance!A:E,5,0),""))</f>
        <v/>
      </c>
      <c r="J184" t="str">
        <f t="shared" si="2"/>
        <v/>
      </c>
    </row>
    <row r="185" spans="1:10" x14ac:dyDescent="0.25">
      <c r="A185" s="103">
        <v>182</v>
      </c>
      <c r="D185" s="122"/>
      <c r="E185" s="122"/>
      <c r="H185" t="str">
        <f>IF(ISBLANK(B185),"Наименование загрязняющего вещества: "&amp;B186&amp;"/"&amp;VLOOKUP(B186,quide!A:B,2,0),IF(ISERROR(FIND("Итог",B185))=TRUE,VLOOKUP(C185,ishod_substance!A:P,16,0),"всего по ЗВ:"))</f>
        <v>Наименование загрязняющего вещества: 333/ 
Дигидросульфид (Водород сернистый, дигидросульфид, гидросульфид)</v>
      </c>
      <c r="I185" t="str">
        <f>IF(ISBLANK(B185),"",IF(ISERROR(FIND("Итог",B185))=TRUE,VLOOKUP(C185,ishod_substance!A:E,5,0),""))</f>
        <v/>
      </c>
      <c r="J185" t="str">
        <f t="shared" si="2"/>
        <v/>
      </c>
    </row>
    <row r="186" spans="1:10" x14ac:dyDescent="0.25">
      <c r="A186" s="103">
        <v>183</v>
      </c>
      <c r="B186">
        <v>333</v>
      </c>
      <c r="C186">
        <v>3</v>
      </c>
      <c r="D186" s="122">
        <v>2.6231316725978652E-5</v>
      </c>
      <c r="E186" s="122">
        <v>4.1361540213523141E-4</v>
      </c>
      <c r="H186" t="str">
        <f>IF(ISBLANK(B186),"Наименование загрязняющего вещества: "&amp;B187&amp;"/"&amp;VLOOKUP(B187,quide!A:B,2,0),IF(ISERROR(FIND("Итог",B186))=TRUE,VLOOKUP(C186,ishod_substance!A:P,16,0),"всего по ЗВ:"))</f>
        <v>предварительная сортировка</v>
      </c>
      <c r="I186">
        <f>IF(ISBLANK(B186),"",IF(ISERROR(FIND("Итог",B186))=TRUE,VLOOKUP(C186,ishod_substance!A:E,5,0),""))</f>
        <v>1</v>
      </c>
      <c r="J186" t="str">
        <f t="shared" si="2"/>
        <v>ПДВ</v>
      </c>
    </row>
    <row r="187" spans="1:10" x14ac:dyDescent="0.25">
      <c r="A187" s="103">
        <v>184</v>
      </c>
      <c r="B187">
        <v>333</v>
      </c>
      <c r="C187">
        <v>9</v>
      </c>
      <c r="D187" s="122">
        <v>2.5412234042553197E-5</v>
      </c>
      <c r="E187" s="122">
        <v>4.007001063829788E-4</v>
      </c>
      <c r="H187" t="str">
        <f>IF(ISBLANK(B187),"Наименование загрязняющего вещества: "&amp;B188&amp;"/"&amp;VLOOKUP(B188,quide!A:B,2,0),IF(ISERROR(FIND("Итог",B187))=TRUE,VLOOKUP(C187,ishod_substance!A:P,16,0),"всего по ЗВ:"))</f>
        <v>основная сортировка:линия А</v>
      </c>
      <c r="I187">
        <f>IF(ISBLANK(B187),"",IF(ISERROR(FIND("Итог",B187))=TRUE,VLOOKUP(C187,ishod_substance!A:E,5,0),""))</f>
        <v>2</v>
      </c>
      <c r="J187" t="str">
        <f t="shared" si="2"/>
        <v>ПДВ</v>
      </c>
    </row>
    <row r="188" spans="1:10" x14ac:dyDescent="0.25">
      <c r="A188" s="103">
        <v>185</v>
      </c>
      <c r="B188">
        <v>333</v>
      </c>
      <c r="C188">
        <v>15</v>
      </c>
      <c r="D188" s="122">
        <v>2.7590425531914893E-5</v>
      </c>
      <c r="E188" s="122">
        <v>4.350458297872341E-4</v>
      </c>
      <c r="H188" t="str">
        <f>IF(ISBLANK(B188),"Наименование загрязняющего вещества: "&amp;B189&amp;"/"&amp;VLOOKUP(B189,quide!A:B,2,0),IF(ISERROR(FIND("Итог",B188))=TRUE,VLOOKUP(C188,ishod_substance!A:P,16,0),"всего по ЗВ:"))</f>
        <v>основная сортировка:линия Б</v>
      </c>
      <c r="I188">
        <f>IF(ISBLANK(B188),"",IF(ISERROR(FIND("Итог",B188))=TRUE,VLOOKUP(C188,ishod_substance!A:E,5,0),""))</f>
        <v>3</v>
      </c>
      <c r="J188" t="str">
        <f t="shared" si="2"/>
        <v>ПДВ</v>
      </c>
    </row>
    <row r="189" spans="1:10" x14ac:dyDescent="0.25">
      <c r="A189" s="103">
        <v>186</v>
      </c>
      <c r="B189">
        <v>333</v>
      </c>
      <c r="C189">
        <v>21</v>
      </c>
      <c r="D189" s="122">
        <v>2.2139045936395759E-4</v>
      </c>
      <c r="E189" s="122">
        <v>3.490884763250884E-3</v>
      </c>
      <c r="H189" t="str">
        <f>IF(ISBLANK(B189),"Наименование загрязняющего вещества: "&amp;B190&amp;"/"&amp;VLOOKUP(B190,quide!A:B,2,0),IF(ISERROR(FIND("Итог",B189))=TRUE,VLOOKUP(C189,ishod_substance!A:P,16,0),"всего по ЗВ:"))</f>
        <v>линия перегрузки ТКО</v>
      </c>
      <c r="I189">
        <f>IF(ISBLANK(B189),"",IF(ISERROR(FIND("Итог",B189))=TRUE,VLOOKUP(C189,ishod_substance!A:E,5,0),""))</f>
        <v>4</v>
      </c>
      <c r="J189" t="str">
        <f t="shared" si="2"/>
        <v>ПДВ</v>
      </c>
    </row>
    <row r="190" spans="1:10" x14ac:dyDescent="0.25">
      <c r="A190" s="103">
        <v>187</v>
      </c>
      <c r="B190">
        <v>333</v>
      </c>
      <c r="C190">
        <v>56</v>
      </c>
      <c r="D190" s="122">
        <v>2.3E-5</v>
      </c>
      <c r="E190" s="122">
        <v>3.6266400000000001E-4</v>
      </c>
      <c r="H190" t="str">
        <f>IF(ISBLANK(B190),"Наименование загрязняющего вещества: "&amp;B191&amp;"/"&amp;VLOOKUP(B191,quide!A:B,2,0),IF(ISERROR(FIND("Итог",B190))=TRUE,VLOOKUP(C190,ishod_substance!A:P,16,0),"всего по ЗВ:"))</f>
        <v>Участок приемки и выгрузки ТКО</v>
      </c>
      <c r="I190">
        <f>IF(ISBLANK(B190),"",IF(ISERROR(FIND("Итог",B190))=TRUE,VLOOKUP(C190,ishod_substance!A:E,5,0),""))</f>
        <v>6001</v>
      </c>
      <c r="J190" t="str">
        <f t="shared" si="2"/>
        <v>ПДВ</v>
      </c>
    </row>
    <row r="191" spans="1:10" x14ac:dyDescent="0.25">
      <c r="A191" s="103">
        <v>188</v>
      </c>
      <c r="B191">
        <v>333</v>
      </c>
      <c r="C191">
        <v>188</v>
      </c>
      <c r="D191" s="122">
        <v>2.6040000000000005E-5</v>
      </c>
      <c r="E191" s="122">
        <v>4.80448416E-5</v>
      </c>
      <c r="H191" t="str">
        <f>IF(ISBLANK(B191),"Наименование загрязняющего вещества: "&amp;B192&amp;"/"&amp;VLOOKUP(B192,quide!A:B,2,0),IF(ISERROR(FIND("Итог",B191))=TRUE,VLOOKUP(C191,ishod_substance!A:P,16,0),"всего по ЗВ:"))</f>
        <v>сварочный пост</v>
      </c>
      <c r="I191">
        <f>IF(ISBLANK(B191),"",IF(ISERROR(FIND("Итог",B191))=TRUE,VLOOKUP(C191,ishod_substance!A:E,5,0),""))</f>
        <v>6016</v>
      </c>
      <c r="J191" t="str">
        <f t="shared" si="2"/>
        <v>ПДВ</v>
      </c>
    </row>
    <row r="192" spans="1:10" x14ac:dyDescent="0.25">
      <c r="A192" s="103">
        <v>189</v>
      </c>
      <c r="B192" t="s">
        <v>286</v>
      </c>
      <c r="D192" s="122">
        <v>3.4966443566440436E-4</v>
      </c>
      <c r="E192" s="122">
        <v>5.1509549431563292E-3</v>
      </c>
      <c r="H192" t="str">
        <f>IF(ISBLANK(B192),"Наименование загрязняющего вещества: "&amp;B193&amp;"/"&amp;VLOOKUP(B193,quide!A:B,2,0),IF(ISERROR(FIND("Итог",B192))=TRUE,VLOOKUP(C192,ishod_substance!A:P,16,0),"всего по ЗВ:"))</f>
        <v>всего по ЗВ:</v>
      </c>
      <c r="I192" t="str">
        <f>IF(ISBLANK(B192),"",IF(ISERROR(FIND("Итог",B192))=TRUE,VLOOKUP(C192,ishod_substance!A:E,5,0),""))</f>
        <v/>
      </c>
      <c r="J192" t="str">
        <f t="shared" si="2"/>
        <v/>
      </c>
    </row>
    <row r="193" spans="1:10" x14ac:dyDescent="0.25">
      <c r="A193" s="103">
        <v>190</v>
      </c>
      <c r="D193" s="122"/>
      <c r="E193" s="122"/>
      <c r="H193" t="str">
        <f>IF(ISBLANK(B193),"Наименование загрязняющего вещества: "&amp;B194&amp;"/"&amp;VLOOKUP(B194,quide!A:B,2,0),IF(ISERROR(FIND("Итог",B193))=TRUE,VLOOKUP(C193,ishod_substance!A:P,16,0),"всего по ЗВ:"))</f>
        <v>Наименование загрязняющего вещества: 2732/Керосин (Керосин прямой перегонки; керосин дезодорированный)</v>
      </c>
      <c r="I193" t="str">
        <f>IF(ISBLANK(B193),"",IF(ISERROR(FIND("Итог",B193))=TRUE,VLOOKUP(C193,ishod_substance!A:E,5,0),""))</f>
        <v/>
      </c>
      <c r="J193" t="str">
        <f t="shared" si="2"/>
        <v/>
      </c>
    </row>
    <row r="194" spans="1:10" x14ac:dyDescent="0.25">
      <c r="A194" s="103">
        <v>191</v>
      </c>
      <c r="B194">
        <v>2732</v>
      </c>
      <c r="C194">
        <v>30</v>
      </c>
      <c r="D194" s="122">
        <v>2.0497999999999999E-2</v>
      </c>
      <c r="E194" s="122">
        <v>0.27939000000000003</v>
      </c>
      <c r="H194" t="str">
        <f>IF(ISBLANK(B194),"Наименование загрязняющего вещества: "&amp;B195&amp;"/"&amp;VLOOKUP(B195,quide!A:B,2,0),IF(ISERROR(FIND("Итог",B194))=TRUE,VLOOKUP(C194,ishod_substance!A:P,16,0),"всего по ЗВ:"))</f>
        <v>линия перегрузки ТКО</v>
      </c>
      <c r="I194">
        <f>IF(ISBLANK(B194),"",IF(ISERROR(FIND("Итог",B194))=TRUE,VLOOKUP(C194,ishod_substance!A:E,5,0),""))</f>
        <v>4</v>
      </c>
      <c r="J194" t="str">
        <f t="shared" si="2"/>
        <v>ПДВ</v>
      </c>
    </row>
    <row r="195" spans="1:10" x14ac:dyDescent="0.25">
      <c r="A195" s="103">
        <v>192</v>
      </c>
      <c r="B195">
        <v>2732</v>
      </c>
      <c r="C195">
        <v>65</v>
      </c>
      <c r="D195" s="122">
        <v>9.0216666666666674E-3</v>
      </c>
      <c r="E195" s="122">
        <v>0.113095</v>
      </c>
      <c r="H195" t="str">
        <f>IF(ISBLANK(B195),"Наименование загрязняющего вещества: "&amp;B196&amp;"/"&amp;VLOOKUP(B196,quide!A:B,2,0),IF(ISERROR(FIND("Итог",B195))=TRUE,VLOOKUP(C195,ishod_substance!A:P,16,0),"всего по ЗВ:"))</f>
        <v>Участок приемки и выгрузки ТКО</v>
      </c>
      <c r="I195">
        <f>IF(ISBLANK(B195),"",IF(ISERROR(FIND("Итог",B195))=TRUE,VLOOKUP(C195,ishod_substance!A:E,5,0),""))</f>
        <v>6001</v>
      </c>
      <c r="J195" t="str">
        <f t="shared" si="2"/>
        <v>ПДВ</v>
      </c>
    </row>
    <row r="196" spans="1:10" x14ac:dyDescent="0.25">
      <c r="A196" s="103">
        <v>193</v>
      </c>
      <c r="B196">
        <v>2732</v>
      </c>
      <c r="C196">
        <v>71</v>
      </c>
      <c r="D196" s="122">
        <v>1.2960000000000002E-7</v>
      </c>
      <c r="E196" s="122">
        <v>3.4669600000000004E-5</v>
      </c>
      <c r="H196" t="str">
        <f>IF(ISBLANK(B196),"Наименование загрязняющего вещества: "&amp;B197&amp;"/"&amp;VLOOKUP(B197,quide!A:B,2,0),IF(ISERROR(FIND("Итог",B196))=TRUE,VLOOKUP(C196,ishod_substance!A:P,16,0),"всего по ЗВ:"))</f>
        <v xml:space="preserve">Участок компактирования ТКО </v>
      </c>
      <c r="I196">
        <f>IF(ISBLANK(B196),"",IF(ISERROR(FIND("Итог",B196))=TRUE,VLOOKUP(C196,ishod_substance!A:E,5,0),""))</f>
        <v>6002</v>
      </c>
      <c r="J196" t="str">
        <f t="shared" si="2"/>
        <v>ПДВ</v>
      </c>
    </row>
    <row r="197" spans="1:10" x14ac:dyDescent="0.25">
      <c r="A197" s="103">
        <v>194</v>
      </c>
      <c r="B197">
        <v>2732</v>
      </c>
      <c r="C197">
        <v>77</v>
      </c>
      <c r="D197" s="122">
        <v>9.9900000000000014E-8</v>
      </c>
      <c r="E197" s="122">
        <v>1.3052E-5</v>
      </c>
      <c r="H197" t="str">
        <f>IF(ISBLANK(B197),"Наименование загрязняющего вещества: "&amp;B198&amp;"/"&amp;VLOOKUP(B198,quide!A:B,2,0),IF(ISERROR(FIND("Итог",B197))=TRUE,VLOOKUP(C197,ishod_substance!A:P,16,0),"всего по ЗВ:"))</f>
        <v xml:space="preserve">Участок компактирования ТКО </v>
      </c>
      <c r="I197">
        <f>IF(ISBLANK(B197),"",IF(ISERROR(FIND("Итог",B197))=TRUE,VLOOKUP(C197,ishod_substance!A:E,5,0),""))</f>
        <v>6002</v>
      </c>
      <c r="J197" t="str">
        <f t="shared" ref="J197:J260" si="3">IF(ISBLANK(B197),"",IF(ISERROR(FIND("Итог",B197))=TRUE,"ПДВ",""))</f>
        <v>ПДВ</v>
      </c>
    </row>
    <row r="198" spans="1:10" x14ac:dyDescent="0.25">
      <c r="A198" s="103">
        <v>195</v>
      </c>
      <c r="B198">
        <v>2732</v>
      </c>
      <c r="C198">
        <v>83</v>
      </c>
      <c r="D198" s="122">
        <v>1.1970000000000002E-7</v>
      </c>
      <c r="E198" s="122">
        <v>3.1814399999999998E-5</v>
      </c>
      <c r="H198" t="str">
        <f>IF(ISBLANK(B198),"Наименование загрязняющего вещества: "&amp;B199&amp;"/"&amp;VLOOKUP(B199,quide!A:B,2,0),IF(ISERROR(FIND("Итог",B198))=TRUE,VLOOKUP(C198,ishod_substance!A:P,16,0),"всего по ЗВ:"))</f>
        <v xml:space="preserve">Участок компактирования ТКО </v>
      </c>
      <c r="I198">
        <f>IF(ISBLANK(B198),"",IF(ISERROR(FIND("Итог",B198))=TRUE,VLOOKUP(C198,ishod_substance!A:E,5,0),""))</f>
        <v>6002</v>
      </c>
      <c r="J198" t="str">
        <f t="shared" si="3"/>
        <v>ПДВ</v>
      </c>
    </row>
    <row r="199" spans="1:10" x14ac:dyDescent="0.25">
      <c r="A199" s="103">
        <v>196</v>
      </c>
      <c r="B199">
        <v>2732</v>
      </c>
      <c r="C199">
        <v>89</v>
      </c>
      <c r="D199" s="122">
        <v>8.0100000000000009E-8</v>
      </c>
      <c r="E199" s="122">
        <v>1.0808800000000001E-5</v>
      </c>
      <c r="H199" t="str">
        <f>IF(ISBLANK(B199),"Наименование загрязняющего вещества: "&amp;B200&amp;"/"&amp;VLOOKUP(B200,quide!A:B,2,0),IF(ISERROR(FIND("Итог",B199))=TRUE,VLOOKUP(C199,ishod_substance!A:P,16,0),"всего по ЗВ:"))</f>
        <v xml:space="preserve">Участок компактирования ТКО </v>
      </c>
      <c r="I199">
        <f>IF(ISBLANK(B199),"",IF(ISERROR(FIND("Итог",B199))=TRUE,VLOOKUP(C199,ishod_substance!A:E,5,0),""))</f>
        <v>6002</v>
      </c>
      <c r="J199" t="str">
        <f t="shared" si="3"/>
        <v>ПДВ</v>
      </c>
    </row>
    <row r="200" spans="1:10" x14ac:dyDescent="0.25">
      <c r="A200" s="103">
        <v>197</v>
      </c>
      <c r="B200">
        <v>2732</v>
      </c>
      <c r="C200">
        <v>97</v>
      </c>
      <c r="D200" s="122">
        <v>1.618672222222222E-2</v>
      </c>
      <c r="E200" s="122">
        <v>1.1568731560000002E-2</v>
      </c>
      <c r="H200" t="str">
        <f>IF(ISBLANK(B200),"Наименование загрязняющего вещества: "&amp;B201&amp;"/"&amp;VLOOKUP(B201,quide!A:B,2,0),IF(ISERROR(FIND("Итог",B200))=TRUE,VLOOKUP(C200,ishod_substance!A:P,16,0),"всего по ЗВ:"))</f>
        <v>открытая стоянка</v>
      </c>
      <c r="I200">
        <f>IF(ISBLANK(B200),"",IF(ISERROR(FIND("Итог",B200))=TRUE,VLOOKUP(C200,ishod_substance!A:E,5,0),""))</f>
        <v>6005</v>
      </c>
      <c r="J200" t="str">
        <f t="shared" si="3"/>
        <v>ПДВ</v>
      </c>
    </row>
    <row r="201" spans="1:10" x14ac:dyDescent="0.25">
      <c r="A201" s="103">
        <v>198</v>
      </c>
      <c r="B201">
        <v>2732</v>
      </c>
      <c r="C201">
        <v>103</v>
      </c>
      <c r="D201" s="122">
        <v>6.1584999999999999E-3</v>
      </c>
      <c r="E201" s="122">
        <v>2.3079867400000002E-3</v>
      </c>
      <c r="H201" t="str">
        <f>IF(ISBLANK(B201),"Наименование загрязняющего вещества: "&amp;B202&amp;"/"&amp;VLOOKUP(B202,quide!A:B,2,0),IF(ISERROR(FIND("Итог",B201))=TRUE,VLOOKUP(C201,ishod_substance!A:P,16,0),"всего по ЗВ:"))</f>
        <v>открытая стоянка</v>
      </c>
      <c r="I201">
        <f>IF(ISBLANK(B201),"",IF(ISERROR(FIND("Итог",B201))=TRUE,VLOOKUP(C201,ishod_substance!A:E,5,0),""))</f>
        <v>6005</v>
      </c>
      <c r="J201" t="str">
        <f t="shared" si="3"/>
        <v>ПДВ</v>
      </c>
    </row>
    <row r="202" spans="1:10" x14ac:dyDescent="0.25">
      <c r="A202" s="103">
        <v>199</v>
      </c>
      <c r="B202">
        <v>2732</v>
      </c>
      <c r="C202">
        <v>109</v>
      </c>
      <c r="D202" s="122">
        <v>6.1584999999999999E-3</v>
      </c>
      <c r="E202" s="122">
        <v>4.6159734800000005E-3</v>
      </c>
      <c r="H202" t="str">
        <f>IF(ISBLANK(B202),"Наименование загрязняющего вещества: "&amp;B203&amp;"/"&amp;VLOOKUP(B203,quide!A:B,2,0),IF(ISERROR(FIND("Итог",B202))=TRUE,VLOOKUP(C202,ishod_substance!A:P,16,0),"всего по ЗВ:"))</f>
        <v>открытая стоянка</v>
      </c>
      <c r="I202">
        <f>IF(ISBLANK(B202),"",IF(ISERROR(FIND("Итог",B202))=TRUE,VLOOKUP(C202,ishod_substance!A:E,5,0),""))</f>
        <v>6005</v>
      </c>
      <c r="J202" t="str">
        <f t="shared" si="3"/>
        <v>ПДВ</v>
      </c>
    </row>
    <row r="203" spans="1:10" x14ac:dyDescent="0.25">
      <c r="A203" s="103">
        <v>200</v>
      </c>
      <c r="B203">
        <v>2732</v>
      </c>
      <c r="C203">
        <v>115</v>
      </c>
      <c r="D203" s="122">
        <v>6.2415277777777781E-3</v>
      </c>
      <c r="E203" s="122">
        <v>3.2656795500000005E-3</v>
      </c>
      <c r="H203" t="str">
        <f>IF(ISBLANK(B203),"Наименование загрязняющего вещества: "&amp;B204&amp;"/"&amp;VLOOKUP(B204,quide!A:B,2,0),IF(ISERROR(FIND("Итог",B203))=TRUE,VLOOKUP(C203,ishod_substance!A:P,16,0),"всего по ЗВ:"))</f>
        <v>открытая стоянка</v>
      </c>
      <c r="I203">
        <f>IF(ISBLANK(B203),"",IF(ISERROR(FIND("Итог",B203))=TRUE,VLOOKUP(C203,ishod_substance!A:E,5,0),""))</f>
        <v>6005</v>
      </c>
      <c r="J203" t="str">
        <f t="shared" si="3"/>
        <v>ПДВ</v>
      </c>
    </row>
    <row r="204" spans="1:10" x14ac:dyDescent="0.25">
      <c r="A204" s="103">
        <v>201</v>
      </c>
      <c r="B204">
        <v>2732</v>
      </c>
      <c r="C204">
        <v>121</v>
      </c>
      <c r="D204" s="122">
        <v>6.2411111111111113E-3</v>
      </c>
      <c r="E204" s="122">
        <v>9.7937856000000004E-3</v>
      </c>
      <c r="H204" t="str">
        <f>IF(ISBLANK(B204),"Наименование загрязняющего вещества: "&amp;B205&amp;"/"&amp;VLOOKUP(B205,quide!A:B,2,0),IF(ISERROR(FIND("Итог",B204))=TRUE,VLOOKUP(C204,ishod_substance!A:P,16,0),"всего по ЗВ:"))</f>
        <v>открытая стоянка</v>
      </c>
      <c r="I204">
        <f>IF(ISBLANK(B204),"",IF(ISERROR(FIND("Итог",B204))=TRUE,VLOOKUP(C204,ishod_substance!A:E,5,0),""))</f>
        <v>6005</v>
      </c>
      <c r="J204" t="str">
        <f t="shared" si="3"/>
        <v>ПДВ</v>
      </c>
    </row>
    <row r="205" spans="1:10" x14ac:dyDescent="0.25">
      <c r="A205" s="103">
        <v>202</v>
      </c>
      <c r="B205">
        <v>2732</v>
      </c>
      <c r="C205">
        <v>127</v>
      </c>
      <c r="D205" s="122">
        <v>5.4958333333333335E-3</v>
      </c>
      <c r="E205" s="122">
        <v>6.5082209999999998E-3</v>
      </c>
      <c r="H205" t="str">
        <f>IF(ISBLANK(B205),"Наименование загрязняющего вещества: "&amp;B206&amp;"/"&amp;VLOOKUP(B206,quide!A:B,2,0),IF(ISERROR(FIND("Итог",B205))=TRUE,VLOOKUP(C205,ishod_substance!A:P,16,0),"всего по ЗВ:"))</f>
        <v>открытая стоянка</v>
      </c>
      <c r="I205">
        <f>IF(ISBLANK(B205),"",IF(ISERROR(FIND("Итог",B205))=TRUE,VLOOKUP(C205,ishod_substance!A:E,5,0),""))</f>
        <v>6005</v>
      </c>
      <c r="J205" t="str">
        <f t="shared" si="3"/>
        <v>ПДВ</v>
      </c>
    </row>
    <row r="206" spans="1:10" x14ac:dyDescent="0.25">
      <c r="A206" s="103">
        <v>203</v>
      </c>
      <c r="B206">
        <v>2732</v>
      </c>
      <c r="C206">
        <v>133</v>
      </c>
      <c r="D206" s="122">
        <v>5.4958333333333335E-3</v>
      </c>
      <c r="E206" s="122">
        <v>1.3016442E-2</v>
      </c>
      <c r="H206" t="str">
        <f>IF(ISBLANK(B206),"Наименование загрязняющего вещества: "&amp;B207&amp;"/"&amp;VLOOKUP(B207,quide!A:B,2,0),IF(ISERROR(FIND("Итог",B206))=TRUE,VLOOKUP(C206,ishod_substance!A:P,16,0),"всего по ЗВ:"))</f>
        <v>открытая стоянка</v>
      </c>
      <c r="I206">
        <f>IF(ISBLANK(B206),"",IF(ISERROR(FIND("Итог",B206))=TRUE,VLOOKUP(C206,ishod_substance!A:E,5,0),""))</f>
        <v>6005</v>
      </c>
      <c r="J206" t="str">
        <f t="shared" si="3"/>
        <v>ПДВ</v>
      </c>
    </row>
    <row r="207" spans="1:10" x14ac:dyDescent="0.25">
      <c r="A207" s="103">
        <v>204</v>
      </c>
      <c r="B207">
        <v>2732</v>
      </c>
      <c r="C207">
        <v>139</v>
      </c>
      <c r="D207" s="122">
        <v>4.0644444444444443E-3</v>
      </c>
      <c r="E207" s="122">
        <v>2.4055503000000003E-3</v>
      </c>
      <c r="H207" t="str">
        <f>IF(ISBLANK(B207),"Наименование загрязняющего вещества: "&amp;B208&amp;"/"&amp;VLOOKUP(B208,quide!A:B,2,0),IF(ISERROR(FIND("Итог",B207))=TRUE,VLOOKUP(C207,ishod_substance!A:P,16,0),"всего по ЗВ:"))</f>
        <v>открытая стоянка</v>
      </c>
      <c r="I207">
        <f>IF(ISBLANK(B207),"",IF(ISERROR(FIND("Итог",B207))=TRUE,VLOOKUP(C207,ishod_substance!A:E,5,0),""))</f>
        <v>6005</v>
      </c>
      <c r="J207" t="str">
        <f t="shared" si="3"/>
        <v>ПДВ</v>
      </c>
    </row>
    <row r="208" spans="1:10" x14ac:dyDescent="0.25">
      <c r="A208" s="103">
        <v>205</v>
      </c>
      <c r="B208">
        <v>2732</v>
      </c>
      <c r="C208">
        <v>160</v>
      </c>
      <c r="D208" s="122">
        <v>1.9980000000000002E-6</v>
      </c>
      <c r="E208" s="122">
        <v>1.0808800000000001E-4</v>
      </c>
      <c r="H208" t="str">
        <f>IF(ISBLANK(B208),"Наименование загрязняющего вещества: "&amp;B209&amp;"/"&amp;VLOOKUP(B209,quide!A:B,2,0),IF(ISERROR(FIND("Итог",B208))=TRUE,VLOOKUP(C208,ishod_substance!A:P,16,0),"всего по ЗВ:"))</f>
        <v>внутренний проезд</v>
      </c>
      <c r="I208">
        <f>IF(ISBLANK(B208),"",IF(ISERROR(FIND("Итог",B208))=TRUE,VLOOKUP(C208,ishod_substance!A:E,5,0),""))</f>
        <v>6006</v>
      </c>
      <c r="J208" t="str">
        <f t="shared" si="3"/>
        <v>ПДВ</v>
      </c>
    </row>
    <row r="209" spans="1:10" x14ac:dyDescent="0.25">
      <c r="A209" s="103">
        <v>206</v>
      </c>
      <c r="B209">
        <v>2732</v>
      </c>
      <c r="C209">
        <v>166</v>
      </c>
      <c r="D209" s="122">
        <v>2.1660000000000001E-6</v>
      </c>
      <c r="E209" s="122">
        <v>1.7334799999999998E-4</v>
      </c>
      <c r="H209" t="str">
        <f>IF(ISBLANK(B209),"Наименование загрязняющего вещества: "&amp;B210&amp;"/"&amp;VLOOKUP(B210,quide!A:B,2,0),IF(ISERROR(FIND("Итог",B209))=TRUE,VLOOKUP(C209,ishod_substance!A:P,16,0),"всего по ЗВ:"))</f>
        <v>внутренний проезд</v>
      </c>
      <c r="I209">
        <f>IF(ISBLANK(B209),"",IF(ISERROR(FIND("Итог",B209))=TRUE,VLOOKUP(C209,ishod_substance!A:E,5,0),""))</f>
        <v>6006</v>
      </c>
      <c r="J209" t="str">
        <f t="shared" si="3"/>
        <v>ПДВ</v>
      </c>
    </row>
    <row r="210" spans="1:10" x14ac:dyDescent="0.25">
      <c r="A210" s="103">
        <v>207</v>
      </c>
      <c r="B210">
        <v>2732</v>
      </c>
      <c r="C210">
        <v>172</v>
      </c>
      <c r="D210" s="122">
        <v>2.5019999999999999E-6</v>
      </c>
      <c r="E210" s="122">
        <v>1.3051999999999999E-4</v>
      </c>
      <c r="H210" t="str">
        <f>IF(ISBLANK(B210),"Наименование загрязняющего вещества: "&amp;B211&amp;"/"&amp;VLOOKUP(B211,quide!A:B,2,0),IF(ISERROR(FIND("Итог",B210))=TRUE,VLOOKUP(C210,ishod_substance!A:P,16,0),"всего по ЗВ:"))</f>
        <v>внутренний проезд</v>
      </c>
      <c r="I210">
        <f>IF(ISBLANK(B210),"",IF(ISERROR(FIND("Итог",B210))=TRUE,VLOOKUP(C210,ishod_substance!A:E,5,0),""))</f>
        <v>6006</v>
      </c>
      <c r="J210" t="str">
        <f t="shared" si="3"/>
        <v>ПДВ</v>
      </c>
    </row>
    <row r="211" spans="1:10" x14ac:dyDescent="0.25">
      <c r="A211" s="103">
        <v>208</v>
      </c>
      <c r="B211">
        <v>2732</v>
      </c>
      <c r="C211">
        <v>178</v>
      </c>
      <c r="D211" s="122">
        <v>3.0014999999999996E-6</v>
      </c>
      <c r="E211" s="122">
        <v>4.7721600000000003E-4</v>
      </c>
      <c r="H211" t="str">
        <f>IF(ISBLANK(B211),"Наименование загрязняющего вещества: "&amp;B212&amp;"/"&amp;VLOOKUP(B212,quide!A:B,2,0),IF(ISERROR(FIND("Итог",B211))=TRUE,VLOOKUP(C211,ishod_substance!A:P,16,0),"всего по ЗВ:"))</f>
        <v>внутренний проезд</v>
      </c>
      <c r="I211">
        <f>IF(ISBLANK(B211),"",IF(ISERROR(FIND("Итог",B211))=TRUE,VLOOKUP(C211,ishod_substance!A:E,5,0),""))</f>
        <v>6006</v>
      </c>
      <c r="J211" t="str">
        <f t="shared" si="3"/>
        <v>ПДВ</v>
      </c>
    </row>
    <row r="212" spans="1:10" x14ac:dyDescent="0.25">
      <c r="A212" s="103">
        <v>209</v>
      </c>
      <c r="B212">
        <v>2732</v>
      </c>
      <c r="C212">
        <v>184</v>
      </c>
      <c r="D212" s="122">
        <v>2.5019999999999999E-6</v>
      </c>
      <c r="E212" s="122">
        <v>2.6103999999999998E-4</v>
      </c>
      <c r="H212" t="str">
        <f>IF(ISBLANK(B212),"Наименование загрязняющего вещества: "&amp;B213&amp;"/"&amp;VLOOKUP(B213,quide!A:B,2,0),IF(ISERROR(FIND("Итог",B212))=TRUE,VLOOKUP(C212,ishod_substance!A:P,16,0),"всего по ЗВ:"))</f>
        <v>внутренний проезд</v>
      </c>
      <c r="I212">
        <f>IF(ISBLANK(B212),"",IF(ISERROR(FIND("Итог",B212))=TRUE,VLOOKUP(C212,ishod_substance!A:E,5,0),""))</f>
        <v>6006</v>
      </c>
      <c r="J212" t="str">
        <f t="shared" si="3"/>
        <v>ПДВ</v>
      </c>
    </row>
    <row r="213" spans="1:10" x14ac:dyDescent="0.25">
      <c r="A213" s="103">
        <v>210</v>
      </c>
      <c r="B213">
        <v>2732</v>
      </c>
      <c r="C213">
        <v>195</v>
      </c>
      <c r="D213" s="122">
        <v>1.3173333333333335E-5</v>
      </c>
      <c r="E213" s="122">
        <v>3.1864000000000005E-5</v>
      </c>
      <c r="H213" t="str">
        <f>IF(ISBLANK(B213),"Наименование загрязняющего вещества: "&amp;B214&amp;"/"&amp;VLOOKUP(B214,quide!A:B,2,0),IF(ISERROR(FIND("Итог",B213))=TRUE,VLOOKUP(C213,ishod_substance!A:P,16,0),"всего по ЗВ:"))</f>
        <v>пост ТО и ТР</v>
      </c>
      <c r="I213">
        <f>IF(ISBLANK(B213),"",IF(ISERROR(FIND("Итог",B213))=TRUE,VLOOKUP(C213,ishod_substance!A:E,5,0),""))</f>
        <v>6017</v>
      </c>
      <c r="J213" t="str">
        <f t="shared" si="3"/>
        <v>ПДВ</v>
      </c>
    </row>
    <row r="214" spans="1:10" x14ac:dyDescent="0.25">
      <c r="A214" s="103">
        <v>211</v>
      </c>
      <c r="B214">
        <v>2732</v>
      </c>
      <c r="C214">
        <v>202</v>
      </c>
      <c r="D214" s="122">
        <v>3.0768749999999999E-5</v>
      </c>
      <c r="E214" s="122">
        <v>5.3207999999999989E-5</v>
      </c>
      <c r="H214" t="str">
        <f>IF(ISBLANK(B214),"Наименование загрязняющего вещества: "&amp;B215&amp;"/"&amp;VLOOKUP(B215,quide!A:B,2,0),IF(ISERROR(FIND("Итог",B214))=TRUE,VLOOKUP(C214,ishod_substance!A:P,16,0),"всего по ЗВ:"))</f>
        <v>пост ТО и ТР</v>
      </c>
      <c r="I214">
        <f>IF(ISBLANK(B214),"",IF(ISERROR(FIND("Итог",B214))=TRUE,VLOOKUP(C214,ishod_substance!A:E,5,0),""))</f>
        <v>6017</v>
      </c>
      <c r="J214" t="str">
        <f t="shared" si="3"/>
        <v>ПДВ</v>
      </c>
    </row>
    <row r="215" spans="1:10" x14ac:dyDescent="0.25">
      <c r="A215" s="103">
        <v>212</v>
      </c>
      <c r="B215">
        <v>2732</v>
      </c>
      <c r="C215">
        <v>208</v>
      </c>
      <c r="D215" s="122">
        <v>9.0216666666666674E-3</v>
      </c>
      <c r="E215" s="122">
        <v>1.2160999999999998E-2</v>
      </c>
      <c r="H215" t="str">
        <f>IF(ISBLANK(B215),"Наименование загрязняющего вещества: "&amp;B216&amp;"/"&amp;VLOOKUP(B216,quide!A:B,2,0),IF(ISERROR(FIND("Итог",B215))=TRUE,VLOOKUP(C215,ishod_substance!A:P,16,0),"всего по ЗВ:"))</f>
        <v>открытый склад вторсырья</v>
      </c>
      <c r="I215">
        <f>IF(ISBLANK(B215),"",IF(ISERROR(FIND("Итог",B215))=TRUE,VLOOKUP(C215,ishod_substance!A:E,5,0),""))</f>
        <v>6018</v>
      </c>
      <c r="J215" t="str">
        <f t="shared" si="3"/>
        <v>ПДВ</v>
      </c>
    </row>
    <row r="216" spans="1:10" x14ac:dyDescent="0.25">
      <c r="A216" s="103">
        <v>213</v>
      </c>
      <c r="B216" t="s">
        <v>287</v>
      </c>
      <c r="D216" s="122">
        <v>9.4640346438888898E-2</v>
      </c>
      <c r="E216" s="122">
        <v>0.45945399903</v>
      </c>
      <c r="H216" t="str">
        <f>IF(ISBLANK(B216),"Наименование загрязняющего вещества: "&amp;B217&amp;"/"&amp;VLOOKUP(B217,quide!A:B,2,0),IF(ISERROR(FIND("Итог",B216))=TRUE,VLOOKUP(C216,ishod_substance!A:P,16,0),"всего по ЗВ:"))</f>
        <v>всего по ЗВ:</v>
      </c>
      <c r="I216" t="str">
        <f>IF(ISBLANK(B216),"",IF(ISERROR(FIND("Итог",B216))=TRUE,VLOOKUP(C216,ishod_substance!A:E,5,0),""))</f>
        <v/>
      </c>
      <c r="J216" t="str">
        <f t="shared" si="3"/>
        <v/>
      </c>
    </row>
    <row r="217" spans="1:10" x14ac:dyDescent="0.25">
      <c r="A217" s="103">
        <v>214</v>
      </c>
      <c r="D217" s="122"/>
      <c r="E217" s="122"/>
      <c r="H217" t="str">
        <f>IF(ISBLANK(B217),"Наименование загрязняющего вещества: "&amp;B218&amp;"/"&amp;VLOOKUP(B218,quide!A:B,2,0),IF(ISERROR(FIND("Итог",B217))=TRUE,VLOOKUP(C217,ishod_substance!A:P,16,0),"всего по ЗВ:"))</f>
        <v>Наименование загрязняющего вещества: 2704/Бензин (нефтяной, малосернистый) (в пересчете на углерод)</v>
      </c>
      <c r="I217" t="str">
        <f>IF(ISBLANK(B217),"",IF(ISERROR(FIND("Итог",B217))=TRUE,VLOOKUP(C217,ishod_substance!A:E,5,0),""))</f>
        <v/>
      </c>
      <c r="J217" t="str">
        <f t="shared" si="3"/>
        <v/>
      </c>
    </row>
    <row r="218" spans="1:10" x14ac:dyDescent="0.25">
      <c r="A218" s="103">
        <v>215</v>
      </c>
      <c r="B218">
        <v>2704</v>
      </c>
      <c r="C218">
        <v>144</v>
      </c>
      <c r="D218" s="122">
        <v>2.0743333333333334E-3</v>
      </c>
      <c r="E218" s="122">
        <v>3.0441410999999998E-3</v>
      </c>
      <c r="H218" t="str">
        <f>IF(ISBLANK(B218),"Наименование загрязняющего вещества: "&amp;B219&amp;"/"&amp;VLOOKUP(B219,quide!A:B,2,0),IF(ISERROR(FIND("Итог",B218))=TRUE,VLOOKUP(C218,ishod_substance!A:P,16,0),"всего по ЗВ:"))</f>
        <v>открытая стоянка</v>
      </c>
      <c r="I218">
        <f>IF(ISBLANK(B218),"",IF(ISERROR(FIND("Итог",B218))=TRUE,VLOOKUP(C218,ishod_substance!A:E,5,0),""))</f>
        <v>6005</v>
      </c>
      <c r="J218" t="str">
        <f t="shared" si="3"/>
        <v>ПДВ</v>
      </c>
    </row>
    <row r="219" spans="1:10" x14ac:dyDescent="0.25">
      <c r="A219" s="103">
        <v>216</v>
      </c>
      <c r="B219">
        <v>2704</v>
      </c>
      <c r="C219">
        <v>149</v>
      </c>
      <c r="D219" s="122">
        <v>2.1612083333333334E-2</v>
      </c>
      <c r="E219" s="122">
        <v>1.1480841150000002E-2</v>
      </c>
      <c r="H219" t="str">
        <f>IF(ISBLANK(B219),"Наименование загрязняющего вещества: "&amp;B220&amp;"/"&amp;VLOOKUP(B220,quide!A:B,2,0),IF(ISERROR(FIND("Итог",B219))=TRUE,VLOOKUP(C219,ishod_substance!A:P,16,0),"всего по ЗВ:"))</f>
        <v>открытая стоянка</v>
      </c>
      <c r="I219">
        <f>IF(ISBLANK(B219),"",IF(ISERROR(FIND("Итог",B219))=TRUE,VLOOKUP(C219,ishod_substance!A:E,5,0),""))</f>
        <v>6005</v>
      </c>
      <c r="J219" t="str">
        <f t="shared" si="3"/>
        <v>ПДВ</v>
      </c>
    </row>
    <row r="220" spans="1:10" x14ac:dyDescent="0.25">
      <c r="A220" s="103">
        <v>217</v>
      </c>
      <c r="B220">
        <v>2704</v>
      </c>
      <c r="C220">
        <v>154</v>
      </c>
      <c r="D220" s="122">
        <v>5.6812499999999988E-3</v>
      </c>
      <c r="E220" s="122">
        <v>3.1585027500000001E-3</v>
      </c>
      <c r="H220" t="str">
        <f>IF(ISBLANK(B220),"Наименование загрязняющего вещества: "&amp;B221&amp;"/"&amp;VLOOKUP(B221,quide!A:B,2,0),IF(ISERROR(FIND("Итог",B220))=TRUE,VLOOKUP(C220,ishod_substance!A:P,16,0),"всего по ЗВ:"))</f>
        <v>открытая стоянка</v>
      </c>
      <c r="I220">
        <f>IF(ISBLANK(B220),"",IF(ISERROR(FIND("Итог",B220))=TRUE,VLOOKUP(C220,ishod_substance!A:E,5,0),""))</f>
        <v>6005</v>
      </c>
      <c r="J220" t="str">
        <f t="shared" si="3"/>
        <v>ПДВ</v>
      </c>
    </row>
    <row r="221" spans="1:10" x14ac:dyDescent="0.25">
      <c r="A221" s="103">
        <v>218</v>
      </c>
      <c r="B221">
        <v>2704</v>
      </c>
      <c r="C221">
        <v>196</v>
      </c>
      <c r="D221" s="122">
        <v>2.5566666666666664E-5</v>
      </c>
      <c r="E221" s="122">
        <v>1.4989000000000002E-5</v>
      </c>
      <c r="H221" t="str">
        <f>IF(ISBLANK(B221),"Наименование загрязняющего вещества: "&amp;B222&amp;"/"&amp;VLOOKUP(B222,quide!A:B,2,0),IF(ISERROR(FIND("Итог",B221))=TRUE,VLOOKUP(C221,ishod_substance!A:P,16,0),"всего по ЗВ:"))</f>
        <v>пост ТО и ТР</v>
      </c>
      <c r="I221">
        <f>IF(ISBLANK(B221),"",IF(ISERROR(FIND("Итог",B221))=TRUE,VLOOKUP(C221,ishod_substance!A:E,5,0),""))</f>
        <v>6017</v>
      </c>
      <c r="J221" t="str">
        <f t="shared" si="3"/>
        <v>ПДВ</v>
      </c>
    </row>
    <row r="222" spans="1:10" x14ac:dyDescent="0.25">
      <c r="A222" s="103">
        <v>219</v>
      </c>
      <c r="B222" t="s">
        <v>288</v>
      </c>
      <c r="D222" s="122">
        <v>2.9393233333333334E-2</v>
      </c>
      <c r="E222" s="122">
        <v>1.7698474000000002E-2</v>
      </c>
      <c r="H222" t="str">
        <f>IF(ISBLANK(B222),"Наименование загрязняющего вещества: "&amp;B223&amp;"/"&amp;VLOOKUP(B223,quide!A:B,2,0),IF(ISERROR(FIND("Итог",B222))=TRUE,VLOOKUP(C222,ishod_substance!A:P,16,0),"всего по ЗВ:"))</f>
        <v>всего по ЗВ:</v>
      </c>
      <c r="I222" t="str">
        <f>IF(ISBLANK(B222),"",IF(ISERROR(FIND("Итог",B222))=TRUE,VLOOKUP(C222,ishod_substance!A:E,5,0),""))</f>
        <v/>
      </c>
      <c r="J222" t="str">
        <f t="shared" si="3"/>
        <v/>
      </c>
    </row>
    <row r="223" spans="1:10" x14ac:dyDescent="0.25">
      <c r="A223" s="103">
        <v>220</v>
      </c>
      <c r="D223" s="122"/>
      <c r="E223" s="122"/>
      <c r="H223" t="e">
        <f>IF(ISBLANK(B223),"Наименование загрязняющего вещества: "&amp;B224&amp;"/"&amp;VLOOKUP(B224,quide!A:B,2,0),IF(ISERROR(FIND("Итог",B223))=TRUE,VLOOKUP(C223,ishod_substance!A:P,16,0),"всего по ЗВ:"))</f>
        <v>#N/A</v>
      </c>
      <c r="I223" t="str">
        <f>IF(ISBLANK(B223),"",IF(ISERROR(FIND("Итог",B223))=TRUE,VLOOKUP(C223,ishod_substance!A:E,5,0),""))</f>
        <v/>
      </c>
      <c r="J223" t="str">
        <f t="shared" si="3"/>
        <v/>
      </c>
    </row>
    <row r="224" spans="1:10" x14ac:dyDescent="0.25">
      <c r="A224" s="103">
        <v>221</v>
      </c>
      <c r="B224" t="s">
        <v>275</v>
      </c>
      <c r="C224" t="s">
        <v>275</v>
      </c>
      <c r="D224" s="122"/>
      <c r="E224" s="122"/>
      <c r="H224" t="e">
        <f>IF(ISBLANK(B224),"Наименование загрязняющего вещества: "&amp;B225&amp;"/"&amp;VLOOKUP(B225,quide!A:B,2,0),IF(ISERROR(FIND("Итог",B224))=TRUE,VLOOKUP(C224,ishod_substance!A:P,16,0),"всего по ЗВ:"))</f>
        <v>#N/A</v>
      </c>
      <c r="I224" t="e">
        <f>IF(ISBLANK(B224),"",IF(ISERROR(FIND("Итог",B224))=TRUE,VLOOKUP(C224,ishod_substance!A:E,5,0),""))</f>
        <v>#N/A</v>
      </c>
      <c r="J224" t="str">
        <f t="shared" si="3"/>
        <v>ПДВ</v>
      </c>
    </row>
    <row r="225" spans="1:10" x14ac:dyDescent="0.25">
      <c r="A225" s="103">
        <v>222</v>
      </c>
      <c r="B225" t="s">
        <v>275</v>
      </c>
      <c r="C225">
        <v>308</v>
      </c>
      <c r="D225" s="122"/>
      <c r="E225" s="122"/>
      <c r="H225">
        <f>IF(ISBLANK(B225),"Наименование загрязняющего вещества: "&amp;B226&amp;"/"&amp;VLOOKUP(B226,quide!A:B,2,0),IF(ISERROR(FIND("Итог",B225))=TRUE,VLOOKUP(C225,ishod_substance!A:P,16,0),"всего по ЗВ:"))</f>
        <v>0</v>
      </c>
      <c r="I225">
        <f>IF(ISBLANK(B225),"",IF(ISERROR(FIND("Итог",B225))=TRUE,VLOOKUP(C225,ishod_substance!A:E,5,0),""))</f>
        <v>0</v>
      </c>
      <c r="J225" t="str">
        <f t="shared" si="3"/>
        <v>ПДВ</v>
      </c>
    </row>
    <row r="226" spans="1:10" x14ac:dyDescent="0.25">
      <c r="A226" s="103">
        <v>223</v>
      </c>
      <c r="B226" t="s">
        <v>275</v>
      </c>
      <c r="C226">
        <v>309</v>
      </c>
      <c r="D226" s="122"/>
      <c r="E226" s="122"/>
      <c r="H226">
        <f>IF(ISBLANK(B226),"Наименование загрязняющего вещества: "&amp;B227&amp;"/"&amp;VLOOKUP(B227,quide!A:B,2,0),IF(ISERROR(FIND("Итог",B226))=TRUE,VLOOKUP(C226,ishod_substance!A:P,16,0),"всего по ЗВ:"))</f>
        <v>0</v>
      </c>
      <c r="I226">
        <f>IF(ISBLANK(B226),"",IF(ISERROR(FIND("Итог",B226))=TRUE,VLOOKUP(C226,ishod_substance!A:E,5,0),""))</f>
        <v>0</v>
      </c>
      <c r="J226" t="str">
        <f t="shared" si="3"/>
        <v>ПДВ</v>
      </c>
    </row>
    <row r="227" spans="1:10" x14ac:dyDescent="0.25">
      <c r="A227" s="103">
        <v>224</v>
      </c>
      <c r="B227" t="s">
        <v>275</v>
      </c>
      <c r="C227">
        <v>310</v>
      </c>
      <c r="D227" s="122"/>
      <c r="E227" s="122"/>
      <c r="H227">
        <f>IF(ISBLANK(B227),"Наименование загрязняющего вещества: "&amp;B228&amp;"/"&amp;VLOOKUP(B228,quide!A:B,2,0),IF(ISERROR(FIND("Итог",B227))=TRUE,VLOOKUP(C227,ishod_substance!A:P,16,0),"всего по ЗВ:"))</f>
        <v>0</v>
      </c>
      <c r="I227">
        <f>IF(ISBLANK(B227),"",IF(ISERROR(FIND("Итог",B227))=TRUE,VLOOKUP(C227,ishod_substance!A:E,5,0),""))</f>
        <v>0</v>
      </c>
      <c r="J227" t="str">
        <f t="shared" si="3"/>
        <v>ПДВ</v>
      </c>
    </row>
    <row r="228" spans="1:10" x14ac:dyDescent="0.25">
      <c r="A228" s="103">
        <v>225</v>
      </c>
      <c r="B228" t="s">
        <v>275</v>
      </c>
      <c r="C228">
        <v>311</v>
      </c>
      <c r="D228" s="122"/>
      <c r="E228" s="122"/>
      <c r="H228">
        <f>IF(ISBLANK(B228),"Наименование загрязняющего вещества: "&amp;B229&amp;"/"&amp;VLOOKUP(B229,quide!A:B,2,0),IF(ISERROR(FIND("Итог",B228))=TRUE,VLOOKUP(C228,ishod_substance!A:P,16,0),"всего по ЗВ:"))</f>
        <v>0</v>
      </c>
      <c r="I228">
        <f>IF(ISBLANK(B228),"",IF(ISERROR(FIND("Итог",B228))=TRUE,VLOOKUP(C228,ishod_substance!A:E,5,0),""))</f>
        <v>0</v>
      </c>
      <c r="J228" t="str">
        <f t="shared" si="3"/>
        <v>ПДВ</v>
      </c>
    </row>
    <row r="229" spans="1:10" x14ac:dyDescent="0.25">
      <c r="A229" s="103">
        <v>226</v>
      </c>
      <c r="B229" t="s">
        <v>275</v>
      </c>
      <c r="C229">
        <v>312</v>
      </c>
      <c r="D229" s="122"/>
      <c r="E229" s="122"/>
      <c r="H229">
        <f>IF(ISBLANK(B229),"Наименование загрязняющего вещества: "&amp;B230&amp;"/"&amp;VLOOKUP(B230,quide!A:B,2,0),IF(ISERROR(FIND("Итог",B229))=TRUE,VLOOKUP(C229,ishod_substance!A:P,16,0),"всего по ЗВ:"))</f>
        <v>0</v>
      </c>
      <c r="I229">
        <f>IF(ISBLANK(B229),"",IF(ISERROR(FIND("Итог",B229))=TRUE,VLOOKUP(C229,ishod_substance!A:E,5,0),""))</f>
        <v>0</v>
      </c>
      <c r="J229" t="str">
        <f t="shared" si="3"/>
        <v>ПДВ</v>
      </c>
    </row>
    <row r="230" spans="1:10" x14ac:dyDescent="0.25">
      <c r="A230" s="103">
        <v>227</v>
      </c>
      <c r="B230" t="s">
        <v>275</v>
      </c>
      <c r="C230">
        <v>313</v>
      </c>
      <c r="D230" s="122"/>
      <c r="E230" s="122"/>
      <c r="H230">
        <f>IF(ISBLANK(B230),"Наименование загрязняющего вещества: "&amp;B231&amp;"/"&amp;VLOOKUP(B231,quide!A:B,2,0),IF(ISERROR(FIND("Итог",B230))=TRUE,VLOOKUP(C230,ishod_substance!A:P,16,0),"всего по ЗВ:"))</f>
        <v>0</v>
      </c>
      <c r="I230">
        <f>IF(ISBLANK(B230),"",IF(ISERROR(FIND("Итог",B230))=TRUE,VLOOKUP(C230,ishod_substance!A:E,5,0),""))</f>
        <v>0</v>
      </c>
      <c r="J230" t="str">
        <f t="shared" si="3"/>
        <v>ПДВ</v>
      </c>
    </row>
    <row r="231" spans="1:10" x14ac:dyDescent="0.25">
      <c r="A231" s="103">
        <v>228</v>
      </c>
      <c r="B231" t="s">
        <v>275</v>
      </c>
      <c r="C231">
        <v>314</v>
      </c>
      <c r="D231" s="122"/>
      <c r="E231" s="122"/>
      <c r="H231">
        <f>IF(ISBLANK(B231),"Наименование загрязняющего вещества: "&amp;B232&amp;"/"&amp;VLOOKUP(B232,quide!A:B,2,0),IF(ISERROR(FIND("Итог",B231))=TRUE,VLOOKUP(C231,ishod_substance!A:P,16,0),"всего по ЗВ:"))</f>
        <v>0</v>
      </c>
      <c r="I231">
        <f>IF(ISBLANK(B231),"",IF(ISERROR(FIND("Итог",B231))=TRUE,VLOOKUP(C231,ishod_substance!A:E,5,0),""))</f>
        <v>0</v>
      </c>
      <c r="J231" t="str">
        <f t="shared" si="3"/>
        <v>ПДВ</v>
      </c>
    </row>
    <row r="232" spans="1:10" x14ac:dyDescent="0.25">
      <c r="A232" s="103">
        <v>229</v>
      </c>
      <c r="B232" t="s">
        <v>275</v>
      </c>
      <c r="C232">
        <v>315</v>
      </c>
      <c r="D232" s="122"/>
      <c r="E232" s="122"/>
      <c r="H232">
        <f>IF(ISBLANK(B232),"Наименование загрязняющего вещества: "&amp;B233&amp;"/"&amp;VLOOKUP(B233,quide!A:B,2,0),IF(ISERROR(FIND("Итог",B232))=TRUE,VLOOKUP(C232,ishod_substance!A:P,16,0),"всего по ЗВ:"))</f>
        <v>0</v>
      </c>
      <c r="I232">
        <f>IF(ISBLANK(B232),"",IF(ISERROR(FIND("Итог",B232))=TRUE,VLOOKUP(C232,ishod_substance!A:E,5,0),""))</f>
        <v>0</v>
      </c>
      <c r="J232" t="str">
        <f t="shared" si="3"/>
        <v>ПДВ</v>
      </c>
    </row>
    <row r="233" spans="1:10" x14ac:dyDescent="0.25">
      <c r="A233" s="103">
        <v>230</v>
      </c>
      <c r="B233" t="s">
        <v>275</v>
      </c>
      <c r="C233">
        <v>316</v>
      </c>
      <c r="D233" s="122"/>
      <c r="E233" s="122"/>
      <c r="H233">
        <f>IF(ISBLANK(B233),"Наименование загрязняющего вещества: "&amp;B234&amp;"/"&amp;VLOOKUP(B234,quide!A:B,2,0),IF(ISERROR(FIND("Итог",B233))=TRUE,VLOOKUP(C233,ishod_substance!A:P,16,0),"всего по ЗВ:"))</f>
        <v>0</v>
      </c>
      <c r="I233">
        <f>IF(ISBLANK(B233),"",IF(ISERROR(FIND("Итог",B233))=TRUE,VLOOKUP(C233,ishod_substance!A:E,5,0),""))</f>
        <v>0</v>
      </c>
      <c r="J233" t="str">
        <f t="shared" si="3"/>
        <v>ПДВ</v>
      </c>
    </row>
    <row r="234" spans="1:10" x14ac:dyDescent="0.25">
      <c r="A234" s="103">
        <v>231</v>
      </c>
      <c r="B234" t="s">
        <v>275</v>
      </c>
      <c r="C234">
        <v>317</v>
      </c>
      <c r="D234" s="122"/>
      <c r="E234" s="122"/>
      <c r="H234">
        <f>IF(ISBLANK(B234),"Наименование загрязняющего вещества: "&amp;B235&amp;"/"&amp;VLOOKUP(B235,quide!A:B,2,0),IF(ISERROR(FIND("Итог",B234))=TRUE,VLOOKUP(C234,ishod_substance!A:P,16,0),"всего по ЗВ:"))</f>
        <v>0</v>
      </c>
      <c r="I234">
        <f>IF(ISBLANK(B234),"",IF(ISERROR(FIND("Итог",B234))=TRUE,VLOOKUP(C234,ishod_substance!A:E,5,0),""))</f>
        <v>0</v>
      </c>
      <c r="J234" t="str">
        <f t="shared" si="3"/>
        <v>ПДВ</v>
      </c>
    </row>
    <row r="235" spans="1:10" x14ac:dyDescent="0.25">
      <c r="A235" s="103">
        <v>232</v>
      </c>
      <c r="B235" t="s">
        <v>275</v>
      </c>
      <c r="C235">
        <v>318</v>
      </c>
      <c r="D235" s="122"/>
      <c r="E235" s="122"/>
      <c r="H235">
        <f>IF(ISBLANK(B235),"Наименование загрязняющего вещества: "&amp;B236&amp;"/"&amp;VLOOKUP(B236,quide!A:B,2,0),IF(ISERROR(FIND("Итог",B235))=TRUE,VLOOKUP(C235,ishod_substance!A:P,16,0),"всего по ЗВ:"))</f>
        <v>0</v>
      </c>
      <c r="I235">
        <f>IF(ISBLANK(B235),"",IF(ISERROR(FIND("Итог",B235))=TRUE,VLOOKUP(C235,ishod_substance!A:E,5,0),""))</f>
        <v>0</v>
      </c>
      <c r="J235" t="str">
        <f t="shared" si="3"/>
        <v>ПДВ</v>
      </c>
    </row>
    <row r="236" spans="1:10" x14ac:dyDescent="0.25">
      <c r="A236" s="103">
        <v>233</v>
      </c>
      <c r="B236" t="s">
        <v>275</v>
      </c>
      <c r="C236">
        <v>319</v>
      </c>
      <c r="D236" s="122"/>
      <c r="E236" s="122"/>
      <c r="H236">
        <f>IF(ISBLANK(B236),"Наименование загрязняющего вещества: "&amp;B237&amp;"/"&amp;VLOOKUP(B237,quide!A:B,2,0),IF(ISERROR(FIND("Итог",B236))=TRUE,VLOOKUP(C236,ishod_substance!A:P,16,0),"всего по ЗВ:"))</f>
        <v>0</v>
      </c>
      <c r="I236">
        <f>IF(ISBLANK(B236),"",IF(ISERROR(FIND("Итог",B236))=TRUE,VLOOKUP(C236,ishod_substance!A:E,5,0),""))</f>
        <v>0</v>
      </c>
      <c r="J236" t="str">
        <f t="shared" si="3"/>
        <v>ПДВ</v>
      </c>
    </row>
    <row r="237" spans="1:10" x14ac:dyDescent="0.25">
      <c r="A237" s="103">
        <v>234</v>
      </c>
      <c r="B237" t="s">
        <v>275</v>
      </c>
      <c r="C237">
        <v>320</v>
      </c>
      <c r="D237" s="122"/>
      <c r="E237" s="122"/>
      <c r="H237">
        <f>IF(ISBLANK(B237),"Наименование загрязняющего вещества: "&amp;B238&amp;"/"&amp;VLOOKUP(B238,quide!A:B,2,0),IF(ISERROR(FIND("Итог",B237))=TRUE,VLOOKUP(C237,ishod_substance!A:P,16,0),"всего по ЗВ:"))</f>
        <v>0</v>
      </c>
      <c r="I237">
        <f>IF(ISBLANK(B237),"",IF(ISERROR(FIND("Итог",B237))=TRUE,VLOOKUP(C237,ishod_substance!A:E,5,0),""))</f>
        <v>0</v>
      </c>
      <c r="J237" t="str">
        <f t="shared" si="3"/>
        <v>ПДВ</v>
      </c>
    </row>
    <row r="238" spans="1:10" x14ac:dyDescent="0.25">
      <c r="A238" s="103">
        <v>235</v>
      </c>
      <c r="B238" t="s">
        <v>275</v>
      </c>
      <c r="C238">
        <v>321</v>
      </c>
      <c r="D238" s="122"/>
      <c r="E238" s="122"/>
      <c r="H238">
        <f>IF(ISBLANK(B238),"Наименование загрязняющего вещества: "&amp;B239&amp;"/"&amp;VLOOKUP(B239,quide!A:B,2,0),IF(ISERROR(FIND("Итог",B238))=TRUE,VLOOKUP(C238,ishod_substance!A:P,16,0),"всего по ЗВ:"))</f>
        <v>0</v>
      </c>
      <c r="I238">
        <f>IF(ISBLANK(B238),"",IF(ISERROR(FIND("Итог",B238))=TRUE,VLOOKUP(C238,ishod_substance!A:E,5,0),""))</f>
        <v>0</v>
      </c>
      <c r="J238" t="str">
        <f t="shared" si="3"/>
        <v>ПДВ</v>
      </c>
    </row>
    <row r="239" spans="1:10" x14ac:dyDescent="0.25">
      <c r="A239" s="103">
        <v>236</v>
      </c>
      <c r="B239" t="s">
        <v>275</v>
      </c>
      <c r="C239">
        <v>322</v>
      </c>
      <c r="D239" s="122"/>
      <c r="E239" s="122"/>
      <c r="H239">
        <f>IF(ISBLANK(B239),"Наименование загрязняющего вещества: "&amp;B240&amp;"/"&amp;VLOOKUP(B240,quide!A:B,2,0),IF(ISERROR(FIND("Итог",B239))=TRUE,VLOOKUP(C239,ishod_substance!A:P,16,0),"всего по ЗВ:"))</f>
        <v>0</v>
      </c>
      <c r="I239">
        <f>IF(ISBLANK(B239),"",IF(ISERROR(FIND("Итог",B239))=TRUE,VLOOKUP(C239,ishod_substance!A:E,5,0),""))</f>
        <v>0</v>
      </c>
      <c r="J239" t="str">
        <f t="shared" si="3"/>
        <v>ПДВ</v>
      </c>
    </row>
    <row r="240" spans="1:10" x14ac:dyDescent="0.25">
      <c r="A240" s="103">
        <v>237</v>
      </c>
      <c r="B240" t="s">
        <v>275</v>
      </c>
      <c r="C240">
        <v>323</v>
      </c>
      <c r="D240" s="122"/>
      <c r="E240" s="122"/>
      <c r="H240">
        <f>IF(ISBLANK(B240),"Наименование загрязняющего вещества: "&amp;B241&amp;"/"&amp;VLOOKUP(B241,quide!A:B,2,0),IF(ISERROR(FIND("Итог",B240))=TRUE,VLOOKUP(C240,ishod_substance!A:P,16,0),"всего по ЗВ:"))</f>
        <v>0</v>
      </c>
      <c r="I240">
        <f>IF(ISBLANK(B240),"",IF(ISERROR(FIND("Итог",B240))=TRUE,VLOOKUP(C240,ishod_substance!A:E,5,0),""))</f>
        <v>0</v>
      </c>
      <c r="J240" t="str">
        <f t="shared" si="3"/>
        <v>ПДВ</v>
      </c>
    </row>
    <row r="241" spans="1:10" x14ac:dyDescent="0.25">
      <c r="A241" s="103">
        <v>238</v>
      </c>
      <c r="B241" t="s">
        <v>275</v>
      </c>
      <c r="C241">
        <v>324</v>
      </c>
      <c r="D241" s="122"/>
      <c r="E241" s="122"/>
      <c r="H241">
        <f>IF(ISBLANK(B241),"Наименование загрязняющего вещества: "&amp;B242&amp;"/"&amp;VLOOKUP(B242,quide!A:B,2,0),IF(ISERROR(FIND("Итог",B241))=TRUE,VLOOKUP(C241,ishod_substance!A:P,16,0),"всего по ЗВ:"))</f>
        <v>0</v>
      </c>
      <c r="I241">
        <f>IF(ISBLANK(B241),"",IF(ISERROR(FIND("Итог",B241))=TRUE,VLOOKUP(C241,ishod_substance!A:E,5,0),""))</f>
        <v>0</v>
      </c>
      <c r="J241" t="str">
        <f t="shared" si="3"/>
        <v>ПДВ</v>
      </c>
    </row>
    <row r="242" spans="1:10" x14ac:dyDescent="0.25">
      <c r="A242" s="103">
        <v>239</v>
      </c>
      <c r="B242" t="s">
        <v>275</v>
      </c>
      <c r="C242">
        <v>325</v>
      </c>
      <c r="D242" s="122"/>
      <c r="E242" s="122"/>
      <c r="H242">
        <f>IF(ISBLANK(B242),"Наименование загрязняющего вещества: "&amp;B243&amp;"/"&amp;VLOOKUP(B243,quide!A:B,2,0),IF(ISERROR(FIND("Итог",B242))=TRUE,VLOOKUP(C242,ishod_substance!A:P,16,0),"всего по ЗВ:"))</f>
        <v>0</v>
      </c>
      <c r="I242">
        <f>IF(ISBLANK(B242),"",IF(ISERROR(FIND("Итог",B242))=TRUE,VLOOKUP(C242,ishod_substance!A:E,5,0),""))</f>
        <v>0</v>
      </c>
      <c r="J242" t="str">
        <f t="shared" si="3"/>
        <v>ПДВ</v>
      </c>
    </row>
    <row r="243" spans="1:10" x14ac:dyDescent="0.25">
      <c r="A243" s="103">
        <v>240</v>
      </c>
      <c r="B243" t="s">
        <v>275</v>
      </c>
      <c r="C243">
        <v>326</v>
      </c>
      <c r="D243" s="122"/>
      <c r="E243" s="122"/>
      <c r="H243">
        <f>IF(ISBLANK(B243),"Наименование загрязняющего вещества: "&amp;B244&amp;"/"&amp;VLOOKUP(B244,quide!A:B,2,0),IF(ISERROR(FIND("Итог",B243))=TRUE,VLOOKUP(C243,ishod_substance!A:P,16,0),"всего по ЗВ:"))</f>
        <v>0</v>
      </c>
      <c r="I243">
        <f>IF(ISBLANK(B243),"",IF(ISERROR(FIND("Итог",B243))=TRUE,VLOOKUP(C243,ishod_substance!A:E,5,0),""))</f>
        <v>0</v>
      </c>
      <c r="J243" t="str">
        <f t="shared" si="3"/>
        <v>ПДВ</v>
      </c>
    </row>
    <row r="244" spans="1:10" x14ac:dyDescent="0.25">
      <c r="A244" s="103">
        <v>241</v>
      </c>
      <c r="B244" t="s">
        <v>275</v>
      </c>
      <c r="C244">
        <v>327</v>
      </c>
      <c r="D244" s="122"/>
      <c r="E244" s="122"/>
      <c r="H244">
        <f>IF(ISBLANK(B244),"Наименование загрязняющего вещества: "&amp;B245&amp;"/"&amp;VLOOKUP(B245,quide!A:B,2,0),IF(ISERROR(FIND("Итог",B244))=TRUE,VLOOKUP(C244,ishod_substance!A:P,16,0),"всего по ЗВ:"))</f>
        <v>0</v>
      </c>
      <c r="I244">
        <f>IF(ISBLANK(B244),"",IF(ISERROR(FIND("Итог",B244))=TRUE,VLOOKUP(C244,ishod_substance!A:E,5,0),""))</f>
        <v>0</v>
      </c>
      <c r="J244" t="str">
        <f t="shared" si="3"/>
        <v>ПДВ</v>
      </c>
    </row>
    <row r="245" spans="1:10" x14ac:dyDescent="0.25">
      <c r="A245" s="103">
        <v>242</v>
      </c>
      <c r="B245" t="s">
        <v>275</v>
      </c>
      <c r="C245">
        <v>328</v>
      </c>
      <c r="D245" s="122"/>
      <c r="E245" s="122"/>
      <c r="H245">
        <f>IF(ISBLANK(B245),"Наименование загрязняющего вещества: "&amp;B246&amp;"/"&amp;VLOOKUP(B246,quide!A:B,2,0),IF(ISERROR(FIND("Итог",B245))=TRUE,VLOOKUP(C245,ishod_substance!A:P,16,0),"всего по ЗВ:"))</f>
        <v>0</v>
      </c>
      <c r="I245">
        <f>IF(ISBLANK(B245),"",IF(ISERROR(FIND("Итог",B245))=TRUE,VLOOKUP(C245,ishod_substance!A:E,5,0),""))</f>
        <v>0</v>
      </c>
      <c r="J245" t="str">
        <f t="shared" si="3"/>
        <v>ПДВ</v>
      </c>
    </row>
    <row r="246" spans="1:10" x14ac:dyDescent="0.25">
      <c r="A246" s="103">
        <v>243</v>
      </c>
      <c r="B246" t="s">
        <v>275</v>
      </c>
      <c r="C246">
        <v>329</v>
      </c>
      <c r="D246" s="122"/>
      <c r="E246" s="122"/>
      <c r="H246">
        <f>IF(ISBLANK(B246),"Наименование загрязняющего вещества: "&amp;B247&amp;"/"&amp;VLOOKUP(B247,quide!A:B,2,0),IF(ISERROR(FIND("Итог",B246))=TRUE,VLOOKUP(C246,ishod_substance!A:P,16,0),"всего по ЗВ:"))</f>
        <v>0</v>
      </c>
      <c r="I246">
        <f>IF(ISBLANK(B246),"",IF(ISERROR(FIND("Итог",B246))=TRUE,VLOOKUP(C246,ishod_substance!A:E,5,0),""))</f>
        <v>0</v>
      </c>
      <c r="J246" t="str">
        <f t="shared" si="3"/>
        <v>ПДВ</v>
      </c>
    </row>
    <row r="247" spans="1:10" x14ac:dyDescent="0.25">
      <c r="A247" s="103">
        <v>244</v>
      </c>
      <c r="B247" t="s">
        <v>275</v>
      </c>
      <c r="C247">
        <v>330</v>
      </c>
      <c r="D247" s="122"/>
      <c r="E247" s="122"/>
      <c r="H247">
        <f>IF(ISBLANK(B247),"Наименование загрязняющего вещества: "&amp;B248&amp;"/"&amp;VLOOKUP(B248,quide!A:B,2,0),IF(ISERROR(FIND("Итог",B247))=TRUE,VLOOKUP(C247,ishod_substance!A:P,16,0),"всего по ЗВ:"))</f>
        <v>0</v>
      </c>
      <c r="I247">
        <f>IF(ISBLANK(B247),"",IF(ISERROR(FIND("Итог",B247))=TRUE,VLOOKUP(C247,ishod_substance!A:E,5,0),""))</f>
        <v>0</v>
      </c>
      <c r="J247" t="str">
        <f t="shared" si="3"/>
        <v>ПДВ</v>
      </c>
    </row>
    <row r="248" spans="1:10" x14ac:dyDescent="0.25">
      <c r="A248" s="103">
        <v>245</v>
      </c>
      <c r="B248" t="s">
        <v>275</v>
      </c>
      <c r="C248">
        <v>331</v>
      </c>
      <c r="D248" s="122"/>
      <c r="E248" s="122"/>
      <c r="H248">
        <f>IF(ISBLANK(B248),"Наименование загрязняющего вещества: "&amp;B249&amp;"/"&amp;VLOOKUP(B249,quide!A:B,2,0),IF(ISERROR(FIND("Итог",B248))=TRUE,VLOOKUP(C248,ishod_substance!A:P,16,0),"всего по ЗВ:"))</f>
        <v>0</v>
      </c>
      <c r="I248">
        <f>IF(ISBLANK(B248),"",IF(ISERROR(FIND("Итог",B248))=TRUE,VLOOKUP(C248,ishod_substance!A:E,5,0),""))</f>
        <v>0</v>
      </c>
      <c r="J248" t="str">
        <f t="shared" si="3"/>
        <v>ПДВ</v>
      </c>
    </row>
    <row r="249" spans="1:10" x14ac:dyDescent="0.25">
      <c r="A249" s="103">
        <v>246</v>
      </c>
      <c r="B249" t="s">
        <v>275</v>
      </c>
      <c r="C249">
        <v>332</v>
      </c>
      <c r="D249" s="122"/>
      <c r="E249" s="122"/>
      <c r="H249">
        <f>IF(ISBLANK(B249),"Наименование загрязняющего вещества: "&amp;B250&amp;"/"&amp;VLOOKUP(B250,quide!A:B,2,0),IF(ISERROR(FIND("Итог",B249))=TRUE,VLOOKUP(C249,ishod_substance!A:P,16,0),"всего по ЗВ:"))</f>
        <v>0</v>
      </c>
      <c r="I249">
        <f>IF(ISBLANK(B249),"",IF(ISERROR(FIND("Итог",B249))=TRUE,VLOOKUP(C249,ishod_substance!A:E,5,0),""))</f>
        <v>0</v>
      </c>
      <c r="J249" t="str">
        <f t="shared" si="3"/>
        <v>ПДВ</v>
      </c>
    </row>
    <row r="250" spans="1:10" x14ac:dyDescent="0.25">
      <c r="A250" s="103">
        <v>247</v>
      </c>
      <c r="B250" t="s">
        <v>275</v>
      </c>
      <c r="C250">
        <v>333</v>
      </c>
      <c r="D250" s="122"/>
      <c r="E250" s="122"/>
      <c r="H250">
        <f>IF(ISBLANK(B250),"Наименование загрязняющего вещества: "&amp;B251&amp;"/"&amp;VLOOKUP(B251,quide!A:B,2,0),IF(ISERROR(FIND("Итог",B250))=TRUE,VLOOKUP(C250,ishod_substance!A:P,16,0),"всего по ЗВ:"))</f>
        <v>0</v>
      </c>
      <c r="I250">
        <f>IF(ISBLANK(B250),"",IF(ISERROR(FIND("Итог",B250))=TRUE,VLOOKUP(C250,ishod_substance!A:E,5,0),""))</f>
        <v>0</v>
      </c>
      <c r="J250" t="str">
        <f t="shared" si="3"/>
        <v>ПДВ</v>
      </c>
    </row>
    <row r="251" spans="1:10" x14ac:dyDescent="0.25">
      <c r="A251" s="103">
        <v>248</v>
      </c>
      <c r="B251" t="s">
        <v>275</v>
      </c>
      <c r="C251">
        <v>334</v>
      </c>
      <c r="D251" s="122"/>
      <c r="E251" s="122"/>
      <c r="H251">
        <f>IF(ISBLANK(B251),"Наименование загрязняющего вещества: "&amp;B252&amp;"/"&amp;VLOOKUP(B252,quide!A:B,2,0),IF(ISERROR(FIND("Итог",B251))=TRUE,VLOOKUP(C251,ishod_substance!A:P,16,0),"всего по ЗВ:"))</f>
        <v>0</v>
      </c>
      <c r="I251">
        <f>IF(ISBLANK(B251),"",IF(ISERROR(FIND("Итог",B251))=TRUE,VLOOKUP(C251,ishod_substance!A:E,5,0),""))</f>
        <v>0</v>
      </c>
      <c r="J251" t="str">
        <f t="shared" si="3"/>
        <v>ПДВ</v>
      </c>
    </row>
    <row r="252" spans="1:10" x14ac:dyDescent="0.25">
      <c r="A252" s="103">
        <v>249</v>
      </c>
      <c r="B252" t="s">
        <v>275</v>
      </c>
      <c r="C252">
        <v>335</v>
      </c>
      <c r="D252" s="122"/>
      <c r="E252" s="122"/>
      <c r="H252">
        <f>IF(ISBLANK(B252),"Наименование загрязняющего вещества: "&amp;B253&amp;"/"&amp;VLOOKUP(B253,quide!A:B,2,0),IF(ISERROR(FIND("Итог",B252))=TRUE,VLOOKUP(C252,ishod_substance!A:P,16,0),"всего по ЗВ:"))</f>
        <v>0</v>
      </c>
      <c r="I252">
        <f>IF(ISBLANK(B252),"",IF(ISERROR(FIND("Итог",B252))=TRUE,VLOOKUP(C252,ishod_substance!A:E,5,0),""))</f>
        <v>0</v>
      </c>
      <c r="J252" t="str">
        <f t="shared" si="3"/>
        <v>ПДВ</v>
      </c>
    </row>
    <row r="253" spans="1:10" x14ac:dyDescent="0.25">
      <c r="A253" s="103">
        <v>250</v>
      </c>
      <c r="B253" t="s">
        <v>275</v>
      </c>
      <c r="C253">
        <v>336</v>
      </c>
      <c r="D253" s="122"/>
      <c r="E253" s="122"/>
      <c r="H253">
        <f>IF(ISBLANK(B253),"Наименование загрязняющего вещества: "&amp;B254&amp;"/"&amp;VLOOKUP(B254,quide!A:B,2,0),IF(ISERROR(FIND("Итог",B253))=TRUE,VLOOKUP(C253,ishod_substance!A:P,16,0),"всего по ЗВ:"))</f>
        <v>0</v>
      </c>
      <c r="I253">
        <f>IF(ISBLANK(B253),"",IF(ISERROR(FIND("Итог",B253))=TRUE,VLOOKUP(C253,ishod_substance!A:E,5,0),""))</f>
        <v>0</v>
      </c>
      <c r="J253" t="str">
        <f t="shared" si="3"/>
        <v>ПДВ</v>
      </c>
    </row>
    <row r="254" spans="1:10" x14ac:dyDescent="0.25">
      <c r="A254" s="103">
        <v>251</v>
      </c>
      <c r="B254" t="s">
        <v>275</v>
      </c>
      <c r="C254">
        <v>337</v>
      </c>
      <c r="D254" s="122"/>
      <c r="E254" s="122"/>
      <c r="H254">
        <f>IF(ISBLANK(B254),"Наименование загрязняющего вещества: "&amp;B255&amp;"/"&amp;VLOOKUP(B255,quide!A:B,2,0),IF(ISERROR(FIND("Итог",B254))=TRUE,VLOOKUP(C254,ishod_substance!A:P,16,0),"всего по ЗВ:"))</f>
        <v>0</v>
      </c>
      <c r="I254">
        <f>IF(ISBLANK(B254),"",IF(ISERROR(FIND("Итог",B254))=TRUE,VLOOKUP(C254,ishod_substance!A:E,5,0),""))</f>
        <v>0</v>
      </c>
      <c r="J254" t="str">
        <f t="shared" si="3"/>
        <v>ПДВ</v>
      </c>
    </row>
    <row r="255" spans="1:10" x14ac:dyDescent="0.25">
      <c r="A255" s="103">
        <v>252</v>
      </c>
      <c r="B255" t="s">
        <v>275</v>
      </c>
      <c r="C255">
        <v>338</v>
      </c>
      <c r="D255" s="122"/>
      <c r="E255" s="122"/>
      <c r="H255">
        <f>IF(ISBLANK(B255),"Наименование загрязняющего вещества: "&amp;B256&amp;"/"&amp;VLOOKUP(B256,quide!A:B,2,0),IF(ISERROR(FIND("Итог",B255))=TRUE,VLOOKUP(C255,ishod_substance!A:P,16,0),"всего по ЗВ:"))</f>
        <v>0</v>
      </c>
      <c r="I255">
        <f>IF(ISBLANK(B255),"",IF(ISERROR(FIND("Итог",B255))=TRUE,VLOOKUP(C255,ishod_substance!A:E,5,0),""))</f>
        <v>0</v>
      </c>
      <c r="J255" t="str">
        <f t="shared" si="3"/>
        <v>ПДВ</v>
      </c>
    </row>
    <row r="256" spans="1:10" x14ac:dyDescent="0.25">
      <c r="A256" s="103">
        <v>253</v>
      </c>
      <c r="B256" t="s">
        <v>275</v>
      </c>
      <c r="C256">
        <v>339</v>
      </c>
      <c r="D256" s="122"/>
      <c r="E256" s="122"/>
      <c r="H256">
        <f>IF(ISBLANK(B256),"Наименование загрязняющего вещества: "&amp;B257&amp;"/"&amp;VLOOKUP(B257,quide!A:B,2,0),IF(ISERROR(FIND("Итог",B256))=TRUE,VLOOKUP(C256,ishod_substance!A:P,16,0),"всего по ЗВ:"))</f>
        <v>0</v>
      </c>
      <c r="I256">
        <f>IF(ISBLANK(B256),"",IF(ISERROR(FIND("Итог",B256))=TRUE,VLOOKUP(C256,ishod_substance!A:E,5,0),""))</f>
        <v>0</v>
      </c>
      <c r="J256" t="str">
        <f t="shared" si="3"/>
        <v>ПДВ</v>
      </c>
    </row>
    <row r="257" spans="1:10" x14ac:dyDescent="0.25">
      <c r="A257" s="103">
        <v>254</v>
      </c>
      <c r="B257" t="s">
        <v>275</v>
      </c>
      <c r="C257">
        <v>340</v>
      </c>
      <c r="D257" s="122"/>
      <c r="E257" s="122"/>
      <c r="H257">
        <f>IF(ISBLANK(B257),"Наименование загрязняющего вещества: "&amp;B258&amp;"/"&amp;VLOOKUP(B258,quide!A:B,2,0),IF(ISERROR(FIND("Итог",B257))=TRUE,VLOOKUP(C257,ishod_substance!A:P,16,0),"всего по ЗВ:"))</f>
        <v>0</v>
      </c>
      <c r="I257">
        <f>IF(ISBLANK(B257),"",IF(ISERROR(FIND("Итог",B257))=TRUE,VLOOKUP(C257,ishod_substance!A:E,5,0),""))</f>
        <v>0</v>
      </c>
      <c r="J257" t="str">
        <f t="shared" si="3"/>
        <v>ПДВ</v>
      </c>
    </row>
    <row r="258" spans="1:10" x14ac:dyDescent="0.25">
      <c r="A258" s="103">
        <v>255</v>
      </c>
      <c r="B258" t="s">
        <v>275</v>
      </c>
      <c r="C258">
        <v>341</v>
      </c>
      <c r="D258" s="122"/>
      <c r="E258" s="122"/>
      <c r="H258">
        <f>IF(ISBLANK(B258),"Наименование загрязняющего вещества: "&amp;B259&amp;"/"&amp;VLOOKUP(B259,quide!A:B,2,0),IF(ISERROR(FIND("Итог",B258))=TRUE,VLOOKUP(C258,ishod_substance!A:P,16,0),"всего по ЗВ:"))</f>
        <v>0</v>
      </c>
      <c r="I258">
        <f>IF(ISBLANK(B258),"",IF(ISERROR(FIND("Итог",B258))=TRUE,VLOOKUP(C258,ishod_substance!A:E,5,0),""))</f>
        <v>0</v>
      </c>
      <c r="J258" t="str">
        <f t="shared" si="3"/>
        <v>ПДВ</v>
      </c>
    </row>
    <row r="259" spans="1:10" x14ac:dyDescent="0.25">
      <c r="A259" s="103">
        <v>256</v>
      </c>
      <c r="B259" t="s">
        <v>275</v>
      </c>
      <c r="C259">
        <v>342</v>
      </c>
      <c r="D259" s="122"/>
      <c r="E259" s="122"/>
      <c r="H259">
        <f>IF(ISBLANK(B259),"Наименование загрязняющего вещества: "&amp;B260&amp;"/"&amp;VLOOKUP(B260,quide!A:B,2,0),IF(ISERROR(FIND("Итог",B259))=TRUE,VLOOKUP(C259,ishod_substance!A:P,16,0),"всего по ЗВ:"))</f>
        <v>0</v>
      </c>
      <c r="I259">
        <f>IF(ISBLANK(B259),"",IF(ISERROR(FIND("Итог",B259))=TRUE,VLOOKUP(C259,ishod_substance!A:E,5,0),""))</f>
        <v>0</v>
      </c>
      <c r="J259" t="str">
        <f t="shared" si="3"/>
        <v>ПДВ</v>
      </c>
    </row>
    <row r="260" spans="1:10" x14ac:dyDescent="0.25">
      <c r="A260" s="103">
        <v>257</v>
      </c>
      <c r="B260" t="s">
        <v>275</v>
      </c>
      <c r="C260">
        <v>343</v>
      </c>
      <c r="D260" s="122"/>
      <c r="E260" s="122"/>
      <c r="H260">
        <f>IF(ISBLANK(B260),"Наименование загрязняющего вещества: "&amp;B261&amp;"/"&amp;VLOOKUP(B261,quide!A:B,2,0),IF(ISERROR(FIND("Итог",B260))=TRUE,VLOOKUP(C260,ishod_substance!A:P,16,0),"всего по ЗВ:"))</f>
        <v>0</v>
      </c>
      <c r="I260">
        <f>IF(ISBLANK(B260),"",IF(ISERROR(FIND("Итог",B260))=TRUE,VLOOKUP(C260,ishod_substance!A:E,5,0),""))</f>
        <v>0</v>
      </c>
      <c r="J260" t="str">
        <f t="shared" si="3"/>
        <v>ПДВ</v>
      </c>
    </row>
    <row r="261" spans="1:10" x14ac:dyDescent="0.25">
      <c r="A261" s="103">
        <v>258</v>
      </c>
      <c r="B261" t="s">
        <v>275</v>
      </c>
      <c r="C261">
        <v>344</v>
      </c>
      <c r="D261" s="122"/>
      <c r="E261" s="122"/>
      <c r="H261">
        <f>IF(ISBLANK(B261),"Наименование загрязняющего вещества: "&amp;B262&amp;"/"&amp;VLOOKUP(B262,quide!A:B,2,0),IF(ISERROR(FIND("Итог",B261))=TRUE,VLOOKUP(C261,ishod_substance!A:P,16,0),"всего по ЗВ:"))</f>
        <v>0</v>
      </c>
      <c r="I261">
        <f>IF(ISBLANK(B261),"",IF(ISERROR(FIND("Итог",B261))=TRUE,VLOOKUP(C261,ishod_substance!A:E,5,0),""))</f>
        <v>0</v>
      </c>
      <c r="J261" t="str">
        <f t="shared" ref="J261:J324" si="4">IF(ISBLANK(B261),"",IF(ISERROR(FIND("Итог",B261))=TRUE,"ПДВ",""))</f>
        <v>ПДВ</v>
      </c>
    </row>
    <row r="262" spans="1:10" x14ac:dyDescent="0.25">
      <c r="A262" s="103">
        <v>259</v>
      </c>
      <c r="B262" t="s">
        <v>275</v>
      </c>
      <c r="C262">
        <v>345</v>
      </c>
      <c r="D262" s="122"/>
      <c r="E262" s="122"/>
      <c r="H262">
        <f>IF(ISBLANK(B262),"Наименование загрязняющего вещества: "&amp;B263&amp;"/"&amp;VLOOKUP(B263,quide!A:B,2,0),IF(ISERROR(FIND("Итог",B262))=TRUE,VLOOKUP(C262,ishod_substance!A:P,16,0),"всего по ЗВ:"))</f>
        <v>0</v>
      </c>
      <c r="I262">
        <f>IF(ISBLANK(B262),"",IF(ISERROR(FIND("Итог",B262))=TRUE,VLOOKUP(C262,ishod_substance!A:E,5,0),""))</f>
        <v>0</v>
      </c>
      <c r="J262" t="str">
        <f t="shared" si="4"/>
        <v>ПДВ</v>
      </c>
    </row>
    <row r="263" spans="1:10" x14ac:dyDescent="0.25">
      <c r="A263" s="103">
        <v>260</v>
      </c>
      <c r="B263" t="s">
        <v>275</v>
      </c>
      <c r="C263">
        <v>346</v>
      </c>
      <c r="D263" s="122"/>
      <c r="E263" s="122"/>
      <c r="H263">
        <f>IF(ISBLANK(B263),"Наименование загрязняющего вещества: "&amp;B264&amp;"/"&amp;VLOOKUP(B264,quide!A:B,2,0),IF(ISERROR(FIND("Итог",B263))=TRUE,VLOOKUP(C263,ishod_substance!A:P,16,0),"всего по ЗВ:"))</f>
        <v>0</v>
      </c>
      <c r="I263">
        <f>IF(ISBLANK(B263),"",IF(ISERROR(FIND("Итог",B263))=TRUE,VLOOKUP(C263,ishod_substance!A:E,5,0),""))</f>
        <v>0</v>
      </c>
      <c r="J263" t="str">
        <f t="shared" si="4"/>
        <v>ПДВ</v>
      </c>
    </row>
    <row r="264" spans="1:10" x14ac:dyDescent="0.25">
      <c r="A264" s="103">
        <v>261</v>
      </c>
      <c r="B264" t="s">
        <v>275</v>
      </c>
      <c r="C264">
        <v>347</v>
      </c>
      <c r="D264" s="122"/>
      <c r="E264" s="122"/>
      <c r="H264">
        <f>IF(ISBLANK(B264),"Наименование загрязняющего вещества: "&amp;B265&amp;"/"&amp;VLOOKUP(B265,quide!A:B,2,0),IF(ISERROR(FIND("Итог",B264))=TRUE,VLOOKUP(C264,ishod_substance!A:P,16,0),"всего по ЗВ:"))</f>
        <v>0</v>
      </c>
      <c r="I264">
        <f>IF(ISBLANK(B264),"",IF(ISERROR(FIND("Итог",B264))=TRUE,VLOOKUP(C264,ishod_substance!A:E,5,0),""))</f>
        <v>0</v>
      </c>
      <c r="J264" t="str">
        <f t="shared" si="4"/>
        <v>ПДВ</v>
      </c>
    </row>
    <row r="265" spans="1:10" x14ac:dyDescent="0.25">
      <c r="A265" s="103">
        <v>262</v>
      </c>
      <c r="B265" t="s">
        <v>275</v>
      </c>
      <c r="C265">
        <v>348</v>
      </c>
      <c r="D265" s="122"/>
      <c r="E265" s="122"/>
      <c r="H265">
        <f>IF(ISBLANK(B265),"Наименование загрязняющего вещества: "&amp;B266&amp;"/"&amp;VLOOKUP(B266,quide!A:B,2,0),IF(ISERROR(FIND("Итог",B265))=TRUE,VLOOKUP(C265,ishod_substance!A:P,16,0),"всего по ЗВ:"))</f>
        <v>0</v>
      </c>
      <c r="I265">
        <f>IF(ISBLANK(B265),"",IF(ISERROR(FIND("Итог",B265))=TRUE,VLOOKUP(C265,ishod_substance!A:E,5,0),""))</f>
        <v>0</v>
      </c>
      <c r="J265" t="str">
        <f t="shared" si="4"/>
        <v>ПДВ</v>
      </c>
    </row>
    <row r="266" spans="1:10" x14ac:dyDescent="0.25">
      <c r="A266" s="103">
        <v>263</v>
      </c>
      <c r="B266" t="s">
        <v>275</v>
      </c>
      <c r="C266">
        <v>349</v>
      </c>
      <c r="D266" s="122"/>
      <c r="E266" s="122"/>
      <c r="H266">
        <f>IF(ISBLANK(B266),"Наименование загрязняющего вещества: "&amp;B267&amp;"/"&amp;VLOOKUP(B267,quide!A:B,2,0),IF(ISERROR(FIND("Итог",B266))=TRUE,VLOOKUP(C266,ishod_substance!A:P,16,0),"всего по ЗВ:"))</f>
        <v>0</v>
      </c>
      <c r="I266">
        <f>IF(ISBLANK(B266),"",IF(ISERROR(FIND("Итог",B266))=TRUE,VLOOKUP(C266,ishod_substance!A:E,5,0),""))</f>
        <v>0</v>
      </c>
      <c r="J266" t="str">
        <f t="shared" si="4"/>
        <v>ПДВ</v>
      </c>
    </row>
    <row r="267" spans="1:10" x14ac:dyDescent="0.25">
      <c r="A267" s="103">
        <v>264</v>
      </c>
      <c r="B267" t="s">
        <v>275</v>
      </c>
      <c r="C267">
        <v>350</v>
      </c>
      <c r="D267" s="122"/>
      <c r="E267" s="122"/>
      <c r="H267">
        <f>IF(ISBLANK(B267),"Наименование загрязняющего вещества: "&amp;B268&amp;"/"&amp;VLOOKUP(B268,quide!A:B,2,0),IF(ISERROR(FIND("Итог",B267))=TRUE,VLOOKUP(C267,ishod_substance!A:P,16,0),"всего по ЗВ:"))</f>
        <v>0</v>
      </c>
      <c r="I267">
        <f>IF(ISBLANK(B267),"",IF(ISERROR(FIND("Итог",B267))=TRUE,VLOOKUP(C267,ishod_substance!A:E,5,0),""))</f>
        <v>0</v>
      </c>
      <c r="J267" t="str">
        <f t="shared" si="4"/>
        <v>ПДВ</v>
      </c>
    </row>
    <row r="268" spans="1:10" x14ac:dyDescent="0.25">
      <c r="A268" s="103">
        <v>265</v>
      </c>
      <c r="B268" t="s">
        <v>275</v>
      </c>
      <c r="C268">
        <v>351</v>
      </c>
      <c r="D268" s="122"/>
      <c r="E268" s="122"/>
      <c r="H268">
        <f>IF(ISBLANK(B268),"Наименование загрязняющего вещества: "&amp;B269&amp;"/"&amp;VLOOKUP(B269,quide!A:B,2,0),IF(ISERROR(FIND("Итог",B268))=TRUE,VLOOKUP(C268,ishod_substance!A:P,16,0),"всего по ЗВ:"))</f>
        <v>0</v>
      </c>
      <c r="I268">
        <f>IF(ISBLANK(B268),"",IF(ISERROR(FIND("Итог",B268))=TRUE,VLOOKUP(C268,ishod_substance!A:E,5,0),""))</f>
        <v>0</v>
      </c>
      <c r="J268" t="str">
        <f t="shared" si="4"/>
        <v>ПДВ</v>
      </c>
    </row>
    <row r="269" spans="1:10" x14ac:dyDescent="0.25">
      <c r="A269" s="103">
        <v>266</v>
      </c>
      <c r="B269" t="s">
        <v>275</v>
      </c>
      <c r="C269">
        <v>352</v>
      </c>
      <c r="D269" s="122"/>
      <c r="E269" s="122"/>
      <c r="H269">
        <f>IF(ISBLANK(B269),"Наименование загрязняющего вещества: "&amp;B270&amp;"/"&amp;VLOOKUP(B270,quide!A:B,2,0),IF(ISERROR(FIND("Итог",B269))=TRUE,VLOOKUP(C269,ishod_substance!A:P,16,0),"всего по ЗВ:"))</f>
        <v>0</v>
      </c>
      <c r="I269">
        <f>IF(ISBLANK(B269),"",IF(ISERROR(FIND("Итог",B269))=TRUE,VLOOKUP(C269,ishod_substance!A:E,5,0),""))</f>
        <v>0</v>
      </c>
      <c r="J269" t="str">
        <f t="shared" si="4"/>
        <v>ПДВ</v>
      </c>
    </row>
    <row r="270" spans="1:10" x14ac:dyDescent="0.25">
      <c r="A270" s="103">
        <v>267</v>
      </c>
      <c r="B270" t="s">
        <v>275</v>
      </c>
      <c r="C270">
        <v>353</v>
      </c>
      <c r="D270" s="122"/>
      <c r="E270" s="122"/>
      <c r="H270">
        <f>IF(ISBLANK(B270),"Наименование загрязняющего вещества: "&amp;B271&amp;"/"&amp;VLOOKUP(B271,quide!A:B,2,0),IF(ISERROR(FIND("Итог",B270))=TRUE,VLOOKUP(C270,ishod_substance!A:P,16,0),"всего по ЗВ:"))</f>
        <v>0</v>
      </c>
      <c r="I270">
        <f>IF(ISBLANK(B270),"",IF(ISERROR(FIND("Итог",B270))=TRUE,VLOOKUP(C270,ishod_substance!A:E,5,0),""))</f>
        <v>0</v>
      </c>
      <c r="J270" t="str">
        <f t="shared" si="4"/>
        <v>ПДВ</v>
      </c>
    </row>
    <row r="271" spans="1:10" x14ac:dyDescent="0.25">
      <c r="A271" s="103">
        <v>268</v>
      </c>
      <c r="B271" t="s">
        <v>275</v>
      </c>
      <c r="C271">
        <v>354</v>
      </c>
      <c r="D271" s="122"/>
      <c r="E271" s="122"/>
      <c r="H271">
        <f>IF(ISBLANK(B271),"Наименование загрязняющего вещества: "&amp;B272&amp;"/"&amp;VLOOKUP(B272,quide!A:B,2,0),IF(ISERROR(FIND("Итог",B271))=TRUE,VLOOKUP(C271,ishod_substance!A:P,16,0),"всего по ЗВ:"))</f>
        <v>0</v>
      </c>
      <c r="I271">
        <f>IF(ISBLANK(B271),"",IF(ISERROR(FIND("Итог",B271))=TRUE,VLOOKUP(C271,ishod_substance!A:E,5,0),""))</f>
        <v>0</v>
      </c>
      <c r="J271" t="str">
        <f t="shared" si="4"/>
        <v>ПДВ</v>
      </c>
    </row>
    <row r="272" spans="1:10" x14ac:dyDescent="0.25">
      <c r="A272" s="103">
        <v>269</v>
      </c>
      <c r="B272" t="s">
        <v>275</v>
      </c>
      <c r="C272">
        <v>355</v>
      </c>
      <c r="D272" s="122"/>
      <c r="E272" s="122"/>
      <c r="H272">
        <f>IF(ISBLANK(B272),"Наименование загрязняющего вещества: "&amp;B273&amp;"/"&amp;VLOOKUP(B273,quide!A:B,2,0),IF(ISERROR(FIND("Итог",B272))=TRUE,VLOOKUP(C272,ishod_substance!A:P,16,0),"всего по ЗВ:"))</f>
        <v>0</v>
      </c>
      <c r="I272">
        <f>IF(ISBLANK(B272),"",IF(ISERROR(FIND("Итог",B272))=TRUE,VLOOKUP(C272,ishod_substance!A:E,5,0),""))</f>
        <v>0</v>
      </c>
      <c r="J272" t="str">
        <f t="shared" si="4"/>
        <v>ПДВ</v>
      </c>
    </row>
    <row r="273" spans="1:10" x14ac:dyDescent="0.25">
      <c r="A273" s="103">
        <v>270</v>
      </c>
      <c r="B273" t="s">
        <v>275</v>
      </c>
      <c r="C273">
        <v>356</v>
      </c>
      <c r="D273" s="122"/>
      <c r="E273" s="122"/>
      <c r="H273">
        <f>IF(ISBLANK(B273),"Наименование загрязняющего вещества: "&amp;B274&amp;"/"&amp;VLOOKUP(B274,quide!A:B,2,0),IF(ISERROR(FIND("Итог",B273))=TRUE,VLOOKUP(C273,ishod_substance!A:P,16,0),"всего по ЗВ:"))</f>
        <v>0</v>
      </c>
      <c r="I273">
        <f>IF(ISBLANK(B273),"",IF(ISERROR(FIND("Итог",B273))=TRUE,VLOOKUP(C273,ishod_substance!A:E,5,0),""))</f>
        <v>0</v>
      </c>
      <c r="J273" t="str">
        <f t="shared" si="4"/>
        <v>ПДВ</v>
      </c>
    </row>
    <row r="274" spans="1:10" x14ac:dyDescent="0.25">
      <c r="A274" s="103">
        <v>271</v>
      </c>
      <c r="B274" t="s">
        <v>275</v>
      </c>
      <c r="C274">
        <v>357</v>
      </c>
      <c r="D274" s="122"/>
      <c r="E274" s="122"/>
      <c r="H274">
        <f>IF(ISBLANK(B274),"Наименование загрязняющего вещества: "&amp;B275&amp;"/"&amp;VLOOKUP(B275,quide!A:B,2,0),IF(ISERROR(FIND("Итог",B274))=TRUE,VLOOKUP(C274,ishod_substance!A:P,16,0),"всего по ЗВ:"))</f>
        <v>0</v>
      </c>
      <c r="I274">
        <f>IF(ISBLANK(B274),"",IF(ISERROR(FIND("Итог",B274))=TRUE,VLOOKUP(C274,ishod_substance!A:E,5,0),""))</f>
        <v>0</v>
      </c>
      <c r="J274" t="str">
        <f t="shared" si="4"/>
        <v>ПДВ</v>
      </c>
    </row>
    <row r="275" spans="1:10" x14ac:dyDescent="0.25">
      <c r="A275" s="103">
        <v>272</v>
      </c>
      <c r="B275" t="s">
        <v>275</v>
      </c>
      <c r="C275">
        <v>358</v>
      </c>
      <c r="D275" s="122"/>
      <c r="E275" s="122"/>
      <c r="H275">
        <f>IF(ISBLANK(B275),"Наименование загрязняющего вещества: "&amp;B276&amp;"/"&amp;VLOOKUP(B276,quide!A:B,2,0),IF(ISERROR(FIND("Итог",B275))=TRUE,VLOOKUP(C275,ishod_substance!A:P,16,0),"всего по ЗВ:"))</f>
        <v>0</v>
      </c>
      <c r="I275">
        <f>IF(ISBLANK(B275),"",IF(ISERROR(FIND("Итог",B275))=TRUE,VLOOKUP(C275,ishod_substance!A:E,5,0),""))</f>
        <v>0</v>
      </c>
      <c r="J275" t="str">
        <f t="shared" si="4"/>
        <v>ПДВ</v>
      </c>
    </row>
    <row r="276" spans="1:10" x14ac:dyDescent="0.25">
      <c r="A276" s="103">
        <v>273</v>
      </c>
      <c r="B276" t="s">
        <v>275</v>
      </c>
      <c r="C276">
        <v>359</v>
      </c>
      <c r="D276" s="122"/>
      <c r="E276" s="122"/>
      <c r="H276">
        <f>IF(ISBLANK(B276),"Наименование загрязняющего вещества: "&amp;B277&amp;"/"&amp;VLOOKUP(B277,quide!A:B,2,0),IF(ISERROR(FIND("Итог",B276))=TRUE,VLOOKUP(C276,ishod_substance!A:P,16,0),"всего по ЗВ:"))</f>
        <v>0</v>
      </c>
      <c r="I276">
        <f>IF(ISBLANK(B276),"",IF(ISERROR(FIND("Итог",B276))=TRUE,VLOOKUP(C276,ishod_substance!A:E,5,0),""))</f>
        <v>0</v>
      </c>
      <c r="J276" t="str">
        <f t="shared" si="4"/>
        <v>ПДВ</v>
      </c>
    </row>
    <row r="277" spans="1:10" x14ac:dyDescent="0.25">
      <c r="A277" s="103">
        <v>274</v>
      </c>
      <c r="B277" t="s">
        <v>275</v>
      </c>
      <c r="C277">
        <v>360</v>
      </c>
      <c r="D277" s="122"/>
      <c r="E277" s="122"/>
      <c r="H277">
        <f>IF(ISBLANK(B277),"Наименование загрязняющего вещества: "&amp;B278&amp;"/"&amp;VLOOKUP(B278,quide!A:B,2,0),IF(ISERROR(FIND("Итог",B277))=TRUE,VLOOKUP(C277,ishod_substance!A:P,16,0),"всего по ЗВ:"))</f>
        <v>0</v>
      </c>
      <c r="I277">
        <f>IF(ISBLANK(B277),"",IF(ISERROR(FIND("Итог",B277))=TRUE,VLOOKUP(C277,ishod_substance!A:E,5,0),""))</f>
        <v>0</v>
      </c>
      <c r="J277" t="str">
        <f t="shared" si="4"/>
        <v>ПДВ</v>
      </c>
    </row>
    <row r="278" spans="1:10" x14ac:dyDescent="0.25">
      <c r="A278" s="103">
        <v>275</v>
      </c>
      <c r="B278" t="s">
        <v>275</v>
      </c>
      <c r="C278">
        <v>361</v>
      </c>
      <c r="D278" s="122"/>
      <c r="E278" s="122"/>
      <c r="H278">
        <f>IF(ISBLANK(B278),"Наименование загрязняющего вещества: "&amp;B279&amp;"/"&amp;VLOOKUP(B279,quide!A:B,2,0),IF(ISERROR(FIND("Итог",B278))=TRUE,VLOOKUP(C278,ishod_substance!A:P,16,0),"всего по ЗВ:"))</f>
        <v>0</v>
      </c>
      <c r="I278">
        <f>IF(ISBLANK(B278),"",IF(ISERROR(FIND("Итог",B278))=TRUE,VLOOKUP(C278,ishod_substance!A:E,5,0),""))</f>
        <v>0</v>
      </c>
      <c r="J278" t="str">
        <f t="shared" si="4"/>
        <v>ПДВ</v>
      </c>
    </row>
    <row r="279" spans="1:10" x14ac:dyDescent="0.25">
      <c r="A279" s="103">
        <v>276</v>
      </c>
      <c r="B279" t="s">
        <v>275</v>
      </c>
      <c r="C279">
        <v>362</v>
      </c>
      <c r="D279" s="122"/>
      <c r="E279" s="122"/>
      <c r="H279">
        <f>IF(ISBLANK(B279),"Наименование загрязняющего вещества: "&amp;B280&amp;"/"&amp;VLOOKUP(B280,quide!A:B,2,0),IF(ISERROR(FIND("Итог",B279))=TRUE,VLOOKUP(C279,ishod_substance!A:P,16,0),"всего по ЗВ:"))</f>
        <v>0</v>
      </c>
      <c r="I279">
        <f>IF(ISBLANK(B279),"",IF(ISERROR(FIND("Итог",B279))=TRUE,VLOOKUP(C279,ishod_substance!A:E,5,0),""))</f>
        <v>0</v>
      </c>
      <c r="J279" t="str">
        <f t="shared" si="4"/>
        <v>ПДВ</v>
      </c>
    </row>
    <row r="280" spans="1:10" x14ac:dyDescent="0.25">
      <c r="A280" s="103">
        <v>277</v>
      </c>
      <c r="B280" t="s">
        <v>275</v>
      </c>
      <c r="C280">
        <v>363</v>
      </c>
      <c r="D280" s="122"/>
      <c r="E280" s="122"/>
      <c r="H280">
        <f>IF(ISBLANK(B280),"Наименование загрязняющего вещества: "&amp;B281&amp;"/"&amp;VLOOKUP(B281,quide!A:B,2,0),IF(ISERROR(FIND("Итог",B280))=TRUE,VLOOKUP(C280,ishod_substance!A:P,16,0),"всего по ЗВ:"))</f>
        <v>0</v>
      </c>
      <c r="I280">
        <f>IF(ISBLANK(B280),"",IF(ISERROR(FIND("Итог",B280))=TRUE,VLOOKUP(C280,ishod_substance!A:E,5,0),""))</f>
        <v>0</v>
      </c>
      <c r="J280" t="str">
        <f t="shared" si="4"/>
        <v>ПДВ</v>
      </c>
    </row>
    <row r="281" spans="1:10" x14ac:dyDescent="0.25">
      <c r="A281" s="103">
        <v>278</v>
      </c>
      <c r="B281" t="s">
        <v>275</v>
      </c>
      <c r="C281">
        <v>364</v>
      </c>
      <c r="D281" s="122"/>
      <c r="E281" s="122"/>
      <c r="H281">
        <f>IF(ISBLANK(B281),"Наименование загрязняющего вещества: "&amp;B282&amp;"/"&amp;VLOOKUP(B282,quide!A:B,2,0),IF(ISERROR(FIND("Итог",B281))=TRUE,VLOOKUP(C281,ishod_substance!A:P,16,0),"всего по ЗВ:"))</f>
        <v>0</v>
      </c>
      <c r="I281">
        <f>IF(ISBLANK(B281),"",IF(ISERROR(FIND("Итог",B281))=TRUE,VLOOKUP(C281,ishod_substance!A:E,5,0),""))</f>
        <v>0</v>
      </c>
      <c r="J281" t="str">
        <f t="shared" si="4"/>
        <v>ПДВ</v>
      </c>
    </row>
    <row r="282" spans="1:10" x14ac:dyDescent="0.25">
      <c r="A282" s="103">
        <v>279</v>
      </c>
      <c r="B282" t="s">
        <v>275</v>
      </c>
      <c r="C282">
        <v>365</v>
      </c>
      <c r="D282" s="122"/>
      <c r="E282" s="122"/>
      <c r="H282">
        <f>IF(ISBLANK(B282),"Наименование загрязняющего вещества: "&amp;B283&amp;"/"&amp;VLOOKUP(B283,quide!A:B,2,0),IF(ISERROR(FIND("Итог",B282))=TRUE,VLOOKUP(C282,ishod_substance!A:P,16,0),"всего по ЗВ:"))</f>
        <v>0</v>
      </c>
      <c r="I282">
        <f>IF(ISBLANK(B282),"",IF(ISERROR(FIND("Итог",B282))=TRUE,VLOOKUP(C282,ishod_substance!A:E,5,0),""))</f>
        <v>0</v>
      </c>
      <c r="J282" t="str">
        <f t="shared" si="4"/>
        <v>ПДВ</v>
      </c>
    </row>
    <row r="283" spans="1:10" x14ac:dyDescent="0.25">
      <c r="A283" s="103">
        <v>280</v>
      </c>
      <c r="B283" t="s">
        <v>275</v>
      </c>
      <c r="C283">
        <v>366</v>
      </c>
      <c r="D283" s="122"/>
      <c r="E283" s="122"/>
      <c r="H283">
        <f>IF(ISBLANK(B283),"Наименование загрязняющего вещества: "&amp;B284&amp;"/"&amp;VLOOKUP(B284,quide!A:B,2,0),IF(ISERROR(FIND("Итог",B283))=TRUE,VLOOKUP(C283,ishod_substance!A:P,16,0),"всего по ЗВ:"))</f>
        <v>0</v>
      </c>
      <c r="I283">
        <f>IF(ISBLANK(B283),"",IF(ISERROR(FIND("Итог",B283))=TRUE,VLOOKUP(C283,ishod_substance!A:E,5,0),""))</f>
        <v>0</v>
      </c>
      <c r="J283" t="str">
        <f t="shared" si="4"/>
        <v>ПДВ</v>
      </c>
    </row>
    <row r="284" spans="1:10" x14ac:dyDescent="0.25">
      <c r="A284" s="103">
        <v>281</v>
      </c>
      <c r="B284" t="s">
        <v>275</v>
      </c>
      <c r="C284">
        <v>367</v>
      </c>
      <c r="D284" s="122"/>
      <c r="E284" s="122"/>
      <c r="H284">
        <f>IF(ISBLANK(B284),"Наименование загрязняющего вещества: "&amp;B285&amp;"/"&amp;VLOOKUP(B285,quide!A:B,2,0),IF(ISERROR(FIND("Итог",B284))=TRUE,VLOOKUP(C284,ishod_substance!A:P,16,0),"всего по ЗВ:"))</f>
        <v>0</v>
      </c>
      <c r="I284">
        <f>IF(ISBLANK(B284),"",IF(ISERROR(FIND("Итог",B284))=TRUE,VLOOKUP(C284,ishod_substance!A:E,5,0),""))</f>
        <v>0</v>
      </c>
      <c r="J284" t="str">
        <f t="shared" si="4"/>
        <v>ПДВ</v>
      </c>
    </row>
    <row r="285" spans="1:10" x14ac:dyDescent="0.25">
      <c r="A285" s="103">
        <v>282</v>
      </c>
      <c r="B285" t="s">
        <v>275</v>
      </c>
      <c r="C285">
        <v>368</v>
      </c>
      <c r="D285" s="122"/>
      <c r="E285" s="122"/>
      <c r="H285">
        <f>IF(ISBLANK(B285),"Наименование загрязняющего вещества: "&amp;B286&amp;"/"&amp;VLOOKUP(B286,quide!A:B,2,0),IF(ISERROR(FIND("Итог",B285))=TRUE,VLOOKUP(C285,ishod_substance!A:P,16,0),"всего по ЗВ:"))</f>
        <v>0</v>
      </c>
      <c r="I285">
        <f>IF(ISBLANK(B285),"",IF(ISERROR(FIND("Итог",B285))=TRUE,VLOOKUP(C285,ishod_substance!A:E,5,0),""))</f>
        <v>0</v>
      </c>
      <c r="J285" t="str">
        <f t="shared" si="4"/>
        <v>ПДВ</v>
      </c>
    </row>
    <row r="286" spans="1:10" x14ac:dyDescent="0.25">
      <c r="A286" s="103">
        <v>283</v>
      </c>
      <c r="B286" t="s">
        <v>275</v>
      </c>
      <c r="C286">
        <v>369</v>
      </c>
      <c r="D286" s="122"/>
      <c r="E286" s="122"/>
      <c r="H286">
        <f>IF(ISBLANK(B286),"Наименование загрязняющего вещества: "&amp;B287&amp;"/"&amp;VLOOKUP(B287,quide!A:B,2,0),IF(ISERROR(FIND("Итог",B286))=TRUE,VLOOKUP(C286,ishod_substance!A:P,16,0),"всего по ЗВ:"))</f>
        <v>0</v>
      </c>
      <c r="I286">
        <f>IF(ISBLANK(B286),"",IF(ISERROR(FIND("Итог",B286))=TRUE,VLOOKUP(C286,ishod_substance!A:E,5,0),""))</f>
        <v>0</v>
      </c>
      <c r="J286" t="str">
        <f t="shared" si="4"/>
        <v>ПДВ</v>
      </c>
    </row>
    <row r="287" spans="1:10" x14ac:dyDescent="0.25">
      <c r="A287" s="103">
        <v>284</v>
      </c>
      <c r="B287" t="s">
        <v>275</v>
      </c>
      <c r="C287">
        <v>370</v>
      </c>
      <c r="D287" s="122"/>
      <c r="E287" s="122"/>
      <c r="H287">
        <f>IF(ISBLANK(B287),"Наименование загрязняющего вещества: "&amp;B288&amp;"/"&amp;VLOOKUP(B288,quide!A:B,2,0),IF(ISERROR(FIND("Итог",B287))=TRUE,VLOOKUP(C287,ishod_substance!A:P,16,0),"всего по ЗВ:"))</f>
        <v>0</v>
      </c>
      <c r="I287">
        <f>IF(ISBLANK(B287),"",IF(ISERROR(FIND("Итог",B287))=TRUE,VLOOKUP(C287,ishod_substance!A:E,5,0),""))</f>
        <v>0</v>
      </c>
      <c r="J287" t="str">
        <f t="shared" si="4"/>
        <v>ПДВ</v>
      </c>
    </row>
    <row r="288" spans="1:10" x14ac:dyDescent="0.25">
      <c r="A288" s="103">
        <v>285</v>
      </c>
      <c r="B288" t="s">
        <v>275</v>
      </c>
      <c r="C288">
        <v>371</v>
      </c>
      <c r="D288" s="122"/>
      <c r="E288" s="122"/>
      <c r="H288">
        <f>IF(ISBLANK(B288),"Наименование загрязняющего вещества: "&amp;B289&amp;"/"&amp;VLOOKUP(B289,quide!A:B,2,0),IF(ISERROR(FIND("Итог",B288))=TRUE,VLOOKUP(C288,ishod_substance!A:P,16,0),"всего по ЗВ:"))</f>
        <v>0</v>
      </c>
      <c r="I288">
        <f>IF(ISBLANK(B288),"",IF(ISERROR(FIND("Итог",B288))=TRUE,VLOOKUP(C288,ishod_substance!A:E,5,0),""))</f>
        <v>0</v>
      </c>
      <c r="J288" t="str">
        <f t="shared" si="4"/>
        <v>ПДВ</v>
      </c>
    </row>
    <row r="289" spans="1:10" x14ac:dyDescent="0.25">
      <c r="A289" s="103">
        <v>286</v>
      </c>
      <c r="B289" t="s">
        <v>275</v>
      </c>
      <c r="C289">
        <v>372</v>
      </c>
      <c r="D289" s="122"/>
      <c r="E289" s="122"/>
      <c r="H289">
        <f>IF(ISBLANK(B289),"Наименование загрязняющего вещества: "&amp;B290&amp;"/"&amp;VLOOKUP(B290,quide!A:B,2,0),IF(ISERROR(FIND("Итог",B289))=TRUE,VLOOKUP(C289,ishod_substance!A:P,16,0),"всего по ЗВ:"))</f>
        <v>0</v>
      </c>
      <c r="I289">
        <f>IF(ISBLANK(B289),"",IF(ISERROR(FIND("Итог",B289))=TRUE,VLOOKUP(C289,ishod_substance!A:E,5,0),""))</f>
        <v>0</v>
      </c>
      <c r="J289" t="str">
        <f t="shared" si="4"/>
        <v>ПДВ</v>
      </c>
    </row>
    <row r="290" spans="1:10" x14ac:dyDescent="0.25">
      <c r="A290" s="103">
        <v>287</v>
      </c>
      <c r="B290" t="s">
        <v>275</v>
      </c>
      <c r="C290">
        <v>373</v>
      </c>
      <c r="D290" s="122"/>
      <c r="E290" s="122"/>
      <c r="H290">
        <f>IF(ISBLANK(B290),"Наименование загрязняющего вещества: "&amp;B291&amp;"/"&amp;VLOOKUP(B291,quide!A:B,2,0),IF(ISERROR(FIND("Итог",B290))=TRUE,VLOOKUP(C290,ishod_substance!A:P,16,0),"всего по ЗВ:"))</f>
        <v>0</v>
      </c>
      <c r="I290">
        <f>IF(ISBLANK(B290),"",IF(ISERROR(FIND("Итог",B290))=TRUE,VLOOKUP(C290,ishod_substance!A:E,5,0),""))</f>
        <v>0</v>
      </c>
      <c r="J290" t="str">
        <f t="shared" si="4"/>
        <v>ПДВ</v>
      </c>
    </row>
    <row r="291" spans="1:10" x14ac:dyDescent="0.25">
      <c r="A291" s="103">
        <v>288</v>
      </c>
      <c r="B291" t="s">
        <v>275</v>
      </c>
      <c r="C291">
        <v>374</v>
      </c>
      <c r="D291" s="122"/>
      <c r="E291" s="122"/>
      <c r="H291">
        <f>IF(ISBLANK(B291),"Наименование загрязняющего вещества: "&amp;B292&amp;"/"&amp;VLOOKUP(B292,quide!A:B,2,0),IF(ISERROR(FIND("Итог",B291))=TRUE,VLOOKUP(C291,ishod_substance!A:P,16,0),"всего по ЗВ:"))</f>
        <v>0</v>
      </c>
      <c r="I291">
        <f>IF(ISBLANK(B291),"",IF(ISERROR(FIND("Итог",B291))=TRUE,VLOOKUP(C291,ishod_substance!A:E,5,0),""))</f>
        <v>0</v>
      </c>
      <c r="J291" t="str">
        <f t="shared" si="4"/>
        <v>ПДВ</v>
      </c>
    </row>
    <row r="292" spans="1:10" x14ac:dyDescent="0.25">
      <c r="A292" s="103">
        <v>289</v>
      </c>
      <c r="B292" t="s">
        <v>275</v>
      </c>
      <c r="C292">
        <v>375</v>
      </c>
      <c r="D292" s="122"/>
      <c r="E292" s="122"/>
      <c r="H292">
        <f>IF(ISBLANK(B292),"Наименование загрязняющего вещества: "&amp;B293&amp;"/"&amp;VLOOKUP(B293,quide!A:B,2,0),IF(ISERROR(FIND("Итог",B292))=TRUE,VLOOKUP(C292,ishod_substance!A:P,16,0),"всего по ЗВ:"))</f>
        <v>0</v>
      </c>
      <c r="I292">
        <f>IF(ISBLANK(B292),"",IF(ISERROR(FIND("Итог",B292))=TRUE,VLOOKUP(C292,ishod_substance!A:E,5,0),""))</f>
        <v>0</v>
      </c>
      <c r="J292" t="str">
        <f t="shared" si="4"/>
        <v>ПДВ</v>
      </c>
    </row>
    <row r="293" spans="1:10" x14ac:dyDescent="0.25">
      <c r="A293" s="103">
        <v>290</v>
      </c>
      <c r="B293" t="s">
        <v>275</v>
      </c>
      <c r="C293">
        <v>376</v>
      </c>
      <c r="D293" s="122"/>
      <c r="E293" s="122"/>
      <c r="H293">
        <f>IF(ISBLANK(B293),"Наименование загрязняющего вещества: "&amp;B294&amp;"/"&amp;VLOOKUP(B294,quide!A:B,2,0),IF(ISERROR(FIND("Итог",B293))=TRUE,VLOOKUP(C293,ishod_substance!A:P,16,0),"всего по ЗВ:"))</f>
        <v>0</v>
      </c>
      <c r="I293">
        <f>IF(ISBLANK(B293),"",IF(ISERROR(FIND("Итог",B293))=TRUE,VLOOKUP(C293,ishod_substance!A:E,5,0),""))</f>
        <v>0</v>
      </c>
      <c r="J293" t="str">
        <f t="shared" si="4"/>
        <v>ПДВ</v>
      </c>
    </row>
    <row r="294" spans="1:10" x14ac:dyDescent="0.25">
      <c r="A294" s="103">
        <v>291</v>
      </c>
      <c r="B294" t="s">
        <v>275</v>
      </c>
      <c r="C294">
        <v>377</v>
      </c>
      <c r="D294" s="122"/>
      <c r="E294" s="122"/>
      <c r="H294">
        <f>IF(ISBLANK(B294),"Наименование загрязняющего вещества: "&amp;B295&amp;"/"&amp;VLOOKUP(B295,quide!A:B,2,0),IF(ISERROR(FIND("Итог",B294))=TRUE,VLOOKUP(C294,ishod_substance!A:P,16,0),"всего по ЗВ:"))</f>
        <v>0</v>
      </c>
      <c r="I294">
        <f>IF(ISBLANK(B294),"",IF(ISERROR(FIND("Итог",B294))=TRUE,VLOOKUP(C294,ishod_substance!A:E,5,0),""))</f>
        <v>0</v>
      </c>
      <c r="J294" t="str">
        <f t="shared" si="4"/>
        <v>ПДВ</v>
      </c>
    </row>
    <row r="295" spans="1:10" x14ac:dyDescent="0.25">
      <c r="A295" s="103">
        <v>292</v>
      </c>
      <c r="B295" t="s">
        <v>275</v>
      </c>
      <c r="C295">
        <v>378</v>
      </c>
      <c r="D295" s="122"/>
      <c r="E295" s="122"/>
      <c r="H295">
        <f>IF(ISBLANK(B295),"Наименование загрязняющего вещества: "&amp;B296&amp;"/"&amp;VLOOKUP(B296,quide!A:B,2,0),IF(ISERROR(FIND("Итог",B295))=TRUE,VLOOKUP(C295,ishod_substance!A:P,16,0),"всего по ЗВ:"))</f>
        <v>0</v>
      </c>
      <c r="I295">
        <f>IF(ISBLANK(B295),"",IF(ISERROR(FIND("Итог",B295))=TRUE,VLOOKUP(C295,ishod_substance!A:E,5,0),""))</f>
        <v>0</v>
      </c>
      <c r="J295" t="str">
        <f t="shared" si="4"/>
        <v>ПДВ</v>
      </c>
    </row>
    <row r="296" spans="1:10" x14ac:dyDescent="0.25">
      <c r="A296" s="103">
        <v>293</v>
      </c>
      <c r="B296" t="s">
        <v>275</v>
      </c>
      <c r="C296">
        <v>379</v>
      </c>
      <c r="D296" s="122"/>
      <c r="E296" s="122"/>
      <c r="H296">
        <f>IF(ISBLANK(B296),"Наименование загрязняющего вещества: "&amp;B297&amp;"/"&amp;VLOOKUP(B297,quide!A:B,2,0),IF(ISERROR(FIND("Итог",B296))=TRUE,VLOOKUP(C296,ishod_substance!A:P,16,0),"всего по ЗВ:"))</f>
        <v>0</v>
      </c>
      <c r="I296">
        <f>IF(ISBLANK(B296),"",IF(ISERROR(FIND("Итог",B296))=TRUE,VLOOKUP(C296,ishod_substance!A:E,5,0),""))</f>
        <v>0</v>
      </c>
      <c r="J296" t="str">
        <f t="shared" si="4"/>
        <v>ПДВ</v>
      </c>
    </row>
    <row r="297" spans="1:10" x14ac:dyDescent="0.25">
      <c r="A297" s="103">
        <v>294</v>
      </c>
      <c r="B297" t="s">
        <v>275</v>
      </c>
      <c r="C297">
        <v>380</v>
      </c>
      <c r="D297" s="122"/>
      <c r="E297" s="122"/>
      <c r="H297">
        <f>IF(ISBLANK(B297),"Наименование загрязняющего вещества: "&amp;B298&amp;"/"&amp;VLOOKUP(B298,quide!A:B,2,0),IF(ISERROR(FIND("Итог",B297))=TRUE,VLOOKUP(C297,ishod_substance!A:P,16,0),"всего по ЗВ:"))</f>
        <v>0</v>
      </c>
      <c r="I297">
        <f>IF(ISBLANK(B297),"",IF(ISERROR(FIND("Итог",B297))=TRUE,VLOOKUP(C297,ishod_substance!A:E,5,0),""))</f>
        <v>0</v>
      </c>
      <c r="J297" t="str">
        <f t="shared" si="4"/>
        <v>ПДВ</v>
      </c>
    </row>
    <row r="298" spans="1:10" x14ac:dyDescent="0.25">
      <c r="A298" s="103">
        <v>295</v>
      </c>
      <c r="B298" t="s">
        <v>275</v>
      </c>
      <c r="C298">
        <v>381</v>
      </c>
      <c r="D298" s="122"/>
      <c r="E298" s="122"/>
      <c r="H298">
        <f>IF(ISBLANK(B298),"Наименование загрязняющего вещества: "&amp;B299&amp;"/"&amp;VLOOKUP(B299,quide!A:B,2,0),IF(ISERROR(FIND("Итог",B298))=TRUE,VLOOKUP(C298,ishod_substance!A:P,16,0),"всего по ЗВ:"))</f>
        <v>0</v>
      </c>
      <c r="I298">
        <f>IF(ISBLANK(B298),"",IF(ISERROR(FIND("Итог",B298))=TRUE,VLOOKUP(C298,ishod_substance!A:E,5,0),""))</f>
        <v>0</v>
      </c>
      <c r="J298" t="str">
        <f t="shared" si="4"/>
        <v>ПДВ</v>
      </c>
    </row>
    <row r="299" spans="1:10" x14ac:dyDescent="0.25">
      <c r="A299" s="103">
        <v>296</v>
      </c>
      <c r="B299" t="s">
        <v>275</v>
      </c>
      <c r="C299">
        <v>382</v>
      </c>
      <c r="D299" s="122"/>
      <c r="E299" s="122"/>
      <c r="H299">
        <f>IF(ISBLANK(B299),"Наименование загрязняющего вещества: "&amp;B300&amp;"/"&amp;VLOOKUP(B300,quide!A:B,2,0),IF(ISERROR(FIND("Итог",B299))=TRUE,VLOOKUP(C299,ishod_substance!A:P,16,0),"всего по ЗВ:"))</f>
        <v>0</v>
      </c>
      <c r="I299">
        <f>IF(ISBLANK(B299),"",IF(ISERROR(FIND("Итог",B299))=TRUE,VLOOKUP(C299,ishod_substance!A:E,5,0),""))</f>
        <v>0</v>
      </c>
      <c r="J299" t="str">
        <f t="shared" si="4"/>
        <v>ПДВ</v>
      </c>
    </row>
    <row r="300" spans="1:10" x14ac:dyDescent="0.25">
      <c r="A300" s="103">
        <v>297</v>
      </c>
      <c r="B300" t="s">
        <v>275</v>
      </c>
      <c r="C300">
        <v>383</v>
      </c>
      <c r="D300" s="122"/>
      <c r="E300" s="122"/>
      <c r="H300">
        <f>IF(ISBLANK(B300),"Наименование загрязняющего вещества: "&amp;B301&amp;"/"&amp;VLOOKUP(B301,quide!A:B,2,0),IF(ISERROR(FIND("Итог",B300))=TRUE,VLOOKUP(C300,ishod_substance!A:P,16,0),"всего по ЗВ:"))</f>
        <v>0</v>
      </c>
      <c r="I300">
        <f>IF(ISBLANK(B300),"",IF(ISERROR(FIND("Итог",B300))=TRUE,VLOOKUP(C300,ishod_substance!A:E,5,0),""))</f>
        <v>0</v>
      </c>
      <c r="J300" t="str">
        <f t="shared" si="4"/>
        <v>ПДВ</v>
      </c>
    </row>
    <row r="301" spans="1:10" x14ac:dyDescent="0.25">
      <c r="A301" s="103">
        <v>298</v>
      </c>
      <c r="B301" t="s">
        <v>275</v>
      </c>
      <c r="C301">
        <v>384</v>
      </c>
      <c r="D301" s="122"/>
      <c r="E301" s="122"/>
      <c r="H301">
        <f>IF(ISBLANK(B301),"Наименование загрязняющего вещества: "&amp;B302&amp;"/"&amp;VLOOKUP(B302,quide!A:B,2,0),IF(ISERROR(FIND("Итог",B301))=TRUE,VLOOKUP(C301,ishod_substance!A:P,16,0),"всего по ЗВ:"))</f>
        <v>0</v>
      </c>
      <c r="I301">
        <f>IF(ISBLANK(B301),"",IF(ISERROR(FIND("Итог",B301))=TRUE,VLOOKUP(C301,ishod_substance!A:E,5,0),""))</f>
        <v>0</v>
      </c>
      <c r="J301" t="str">
        <f t="shared" si="4"/>
        <v>ПДВ</v>
      </c>
    </row>
    <row r="302" spans="1:10" x14ac:dyDescent="0.25">
      <c r="A302" s="103">
        <v>299</v>
      </c>
      <c r="B302" t="s">
        <v>275</v>
      </c>
      <c r="C302">
        <v>385</v>
      </c>
      <c r="D302" s="122"/>
      <c r="E302" s="122"/>
      <c r="H302">
        <f>IF(ISBLANK(B302),"Наименование загрязняющего вещества: "&amp;B303&amp;"/"&amp;VLOOKUP(B303,quide!A:B,2,0),IF(ISERROR(FIND("Итог",B302))=TRUE,VLOOKUP(C302,ishod_substance!A:P,16,0),"всего по ЗВ:"))</f>
        <v>0</v>
      </c>
      <c r="I302">
        <f>IF(ISBLANK(B302),"",IF(ISERROR(FIND("Итог",B302))=TRUE,VLOOKUP(C302,ishod_substance!A:E,5,0),""))</f>
        <v>0</v>
      </c>
      <c r="J302" t="str">
        <f t="shared" si="4"/>
        <v>ПДВ</v>
      </c>
    </row>
    <row r="303" spans="1:10" x14ac:dyDescent="0.25">
      <c r="A303" s="103">
        <v>300</v>
      </c>
      <c r="B303" t="s">
        <v>275</v>
      </c>
      <c r="C303">
        <v>386</v>
      </c>
      <c r="D303" s="122"/>
      <c r="E303" s="122"/>
      <c r="H303">
        <f>IF(ISBLANK(B303),"Наименование загрязняющего вещества: "&amp;B304&amp;"/"&amp;VLOOKUP(B304,quide!A:B,2,0),IF(ISERROR(FIND("Итог",B303))=TRUE,VLOOKUP(C303,ishod_substance!A:P,16,0),"всего по ЗВ:"))</f>
        <v>0</v>
      </c>
      <c r="I303">
        <f>IF(ISBLANK(B303),"",IF(ISERROR(FIND("Итог",B303))=TRUE,VLOOKUP(C303,ishod_substance!A:E,5,0),""))</f>
        <v>0</v>
      </c>
      <c r="J303" t="str">
        <f t="shared" si="4"/>
        <v>ПДВ</v>
      </c>
    </row>
    <row r="304" spans="1:10" x14ac:dyDescent="0.25">
      <c r="A304" s="103">
        <v>301</v>
      </c>
      <c r="B304" t="s">
        <v>275</v>
      </c>
      <c r="C304">
        <v>387</v>
      </c>
      <c r="D304" s="122"/>
      <c r="E304" s="122"/>
      <c r="H304">
        <f>IF(ISBLANK(B304),"Наименование загрязняющего вещества: "&amp;B305&amp;"/"&amp;VLOOKUP(B305,quide!A:B,2,0),IF(ISERROR(FIND("Итог",B304))=TRUE,VLOOKUP(C304,ishod_substance!A:P,16,0),"всего по ЗВ:"))</f>
        <v>0</v>
      </c>
      <c r="I304">
        <f>IF(ISBLANK(B304),"",IF(ISERROR(FIND("Итог",B304))=TRUE,VLOOKUP(C304,ishod_substance!A:E,5,0),""))</f>
        <v>0</v>
      </c>
      <c r="J304" t="str">
        <f t="shared" si="4"/>
        <v>ПДВ</v>
      </c>
    </row>
    <row r="305" spans="1:10" x14ac:dyDescent="0.25">
      <c r="A305" s="103">
        <v>302</v>
      </c>
      <c r="B305" t="s">
        <v>275</v>
      </c>
      <c r="C305">
        <v>388</v>
      </c>
      <c r="D305" s="122"/>
      <c r="E305" s="122"/>
      <c r="H305">
        <f>IF(ISBLANK(B305),"Наименование загрязняющего вещества: "&amp;B306&amp;"/"&amp;VLOOKUP(B306,quide!A:B,2,0),IF(ISERROR(FIND("Итог",B305))=TRUE,VLOOKUP(C305,ishod_substance!A:P,16,0),"всего по ЗВ:"))</f>
        <v>0</v>
      </c>
      <c r="I305">
        <f>IF(ISBLANK(B305),"",IF(ISERROR(FIND("Итог",B305))=TRUE,VLOOKUP(C305,ishod_substance!A:E,5,0),""))</f>
        <v>0</v>
      </c>
      <c r="J305" t="str">
        <f t="shared" si="4"/>
        <v>ПДВ</v>
      </c>
    </row>
    <row r="306" spans="1:10" x14ac:dyDescent="0.25">
      <c r="A306" s="103">
        <v>303</v>
      </c>
      <c r="B306" t="s">
        <v>275</v>
      </c>
      <c r="C306">
        <v>389</v>
      </c>
      <c r="D306" s="122"/>
      <c r="E306" s="122"/>
      <c r="H306">
        <f>IF(ISBLANK(B306),"Наименование загрязняющего вещества: "&amp;B307&amp;"/"&amp;VLOOKUP(B307,quide!A:B,2,0),IF(ISERROR(FIND("Итог",B306))=TRUE,VLOOKUP(C306,ishod_substance!A:P,16,0),"всего по ЗВ:"))</f>
        <v>0</v>
      </c>
      <c r="I306">
        <f>IF(ISBLANK(B306),"",IF(ISERROR(FIND("Итог",B306))=TRUE,VLOOKUP(C306,ishod_substance!A:E,5,0),""))</f>
        <v>0</v>
      </c>
      <c r="J306" t="str">
        <f t="shared" si="4"/>
        <v>ПДВ</v>
      </c>
    </row>
    <row r="307" spans="1:10" x14ac:dyDescent="0.25">
      <c r="A307" s="103">
        <v>304</v>
      </c>
      <c r="B307" t="s">
        <v>275</v>
      </c>
      <c r="C307">
        <v>390</v>
      </c>
      <c r="D307" s="122"/>
      <c r="E307" s="122"/>
      <c r="H307">
        <f>IF(ISBLANK(B307),"Наименование загрязняющего вещества: "&amp;B308&amp;"/"&amp;VLOOKUP(B308,quide!A:B,2,0),IF(ISERROR(FIND("Итог",B307))=TRUE,VLOOKUP(C307,ishod_substance!A:P,16,0),"всего по ЗВ:"))</f>
        <v>0</v>
      </c>
      <c r="I307">
        <f>IF(ISBLANK(B307),"",IF(ISERROR(FIND("Итог",B307))=TRUE,VLOOKUP(C307,ishod_substance!A:E,5,0),""))</f>
        <v>0</v>
      </c>
      <c r="J307" t="str">
        <f t="shared" si="4"/>
        <v>ПДВ</v>
      </c>
    </row>
    <row r="308" spans="1:10" x14ac:dyDescent="0.25">
      <c r="A308" s="103">
        <v>305</v>
      </c>
      <c r="B308" t="s">
        <v>275</v>
      </c>
      <c r="C308">
        <v>391</v>
      </c>
      <c r="D308" s="122"/>
      <c r="E308" s="122"/>
      <c r="H308">
        <f>IF(ISBLANK(B308),"Наименование загрязняющего вещества: "&amp;B309&amp;"/"&amp;VLOOKUP(B309,quide!A:B,2,0),IF(ISERROR(FIND("Итог",B308))=TRUE,VLOOKUP(C308,ishod_substance!A:P,16,0),"всего по ЗВ:"))</f>
        <v>0</v>
      </c>
      <c r="I308">
        <f>IF(ISBLANK(B308),"",IF(ISERROR(FIND("Итог",B308))=TRUE,VLOOKUP(C308,ishod_substance!A:E,5,0),""))</f>
        <v>0</v>
      </c>
      <c r="J308" t="str">
        <f t="shared" si="4"/>
        <v>ПДВ</v>
      </c>
    </row>
    <row r="309" spans="1:10" x14ac:dyDescent="0.25">
      <c r="A309" s="103">
        <v>306</v>
      </c>
      <c r="B309" t="s">
        <v>275</v>
      </c>
      <c r="C309">
        <v>392</v>
      </c>
      <c r="D309" s="122"/>
      <c r="E309" s="122"/>
      <c r="H309">
        <f>IF(ISBLANK(B309),"Наименование загрязняющего вещества: "&amp;B310&amp;"/"&amp;VLOOKUP(B310,quide!A:B,2,0),IF(ISERROR(FIND("Итог",B309))=TRUE,VLOOKUP(C309,ishod_substance!A:P,16,0),"всего по ЗВ:"))</f>
        <v>0</v>
      </c>
      <c r="I309">
        <f>IF(ISBLANK(B309),"",IF(ISERROR(FIND("Итог",B309))=TRUE,VLOOKUP(C309,ishod_substance!A:E,5,0),""))</f>
        <v>0</v>
      </c>
      <c r="J309" t="str">
        <f t="shared" si="4"/>
        <v>ПДВ</v>
      </c>
    </row>
    <row r="310" spans="1:10" x14ac:dyDescent="0.25">
      <c r="A310" s="103">
        <v>307</v>
      </c>
      <c r="B310" t="s">
        <v>275</v>
      </c>
      <c r="C310">
        <v>393</v>
      </c>
      <c r="D310" s="122"/>
      <c r="E310" s="122"/>
      <c r="H310">
        <f>IF(ISBLANK(B310),"Наименование загрязняющего вещества: "&amp;B311&amp;"/"&amp;VLOOKUP(B311,quide!A:B,2,0),IF(ISERROR(FIND("Итог",B310))=TRUE,VLOOKUP(C310,ishod_substance!A:P,16,0),"всего по ЗВ:"))</f>
        <v>0</v>
      </c>
      <c r="I310">
        <f>IF(ISBLANK(B310),"",IF(ISERROR(FIND("Итог",B310))=TRUE,VLOOKUP(C310,ishod_substance!A:E,5,0),""))</f>
        <v>0</v>
      </c>
      <c r="J310" t="str">
        <f t="shared" si="4"/>
        <v>ПДВ</v>
      </c>
    </row>
    <row r="311" spans="1:10" x14ac:dyDescent="0.25">
      <c r="A311" s="103">
        <v>308</v>
      </c>
      <c r="B311" t="s">
        <v>275</v>
      </c>
      <c r="C311">
        <v>394</v>
      </c>
      <c r="D311" s="122"/>
      <c r="E311" s="122"/>
      <c r="H311">
        <f>IF(ISBLANK(B311),"Наименование загрязняющего вещества: "&amp;B312&amp;"/"&amp;VLOOKUP(B312,quide!A:B,2,0),IF(ISERROR(FIND("Итог",B311))=TRUE,VLOOKUP(C311,ishod_substance!A:P,16,0),"всего по ЗВ:"))</f>
        <v>0</v>
      </c>
      <c r="I311">
        <f>IF(ISBLANK(B311),"",IF(ISERROR(FIND("Итог",B311))=TRUE,VLOOKUP(C311,ishod_substance!A:E,5,0),""))</f>
        <v>0</v>
      </c>
      <c r="J311" t="str">
        <f t="shared" si="4"/>
        <v>ПДВ</v>
      </c>
    </row>
    <row r="312" spans="1:10" x14ac:dyDescent="0.25">
      <c r="A312" s="103">
        <v>309</v>
      </c>
      <c r="B312" t="s">
        <v>275</v>
      </c>
      <c r="C312">
        <v>395</v>
      </c>
      <c r="D312" s="122"/>
      <c r="E312" s="122"/>
      <c r="H312">
        <f>IF(ISBLANK(B312),"Наименование загрязняющего вещества: "&amp;B313&amp;"/"&amp;VLOOKUP(B313,quide!A:B,2,0),IF(ISERROR(FIND("Итог",B312))=TRUE,VLOOKUP(C312,ishod_substance!A:P,16,0),"всего по ЗВ:"))</f>
        <v>0</v>
      </c>
      <c r="I312">
        <f>IF(ISBLANK(B312),"",IF(ISERROR(FIND("Итог",B312))=TRUE,VLOOKUP(C312,ishod_substance!A:E,5,0),""))</f>
        <v>0</v>
      </c>
      <c r="J312" t="str">
        <f t="shared" si="4"/>
        <v>ПДВ</v>
      </c>
    </row>
    <row r="313" spans="1:10" x14ac:dyDescent="0.25">
      <c r="A313" s="103">
        <v>310</v>
      </c>
      <c r="B313" t="s">
        <v>275</v>
      </c>
      <c r="C313">
        <v>396</v>
      </c>
      <c r="D313" s="122"/>
      <c r="E313" s="122"/>
      <c r="H313">
        <f>IF(ISBLANK(B313),"Наименование загрязняющего вещества: "&amp;B314&amp;"/"&amp;VLOOKUP(B314,quide!A:B,2,0),IF(ISERROR(FIND("Итог",B313))=TRUE,VLOOKUP(C313,ishod_substance!A:P,16,0),"всего по ЗВ:"))</f>
        <v>0</v>
      </c>
      <c r="I313">
        <f>IF(ISBLANK(B313),"",IF(ISERROR(FIND("Итог",B313))=TRUE,VLOOKUP(C313,ishod_substance!A:E,5,0),""))</f>
        <v>0</v>
      </c>
      <c r="J313" t="str">
        <f t="shared" si="4"/>
        <v>ПДВ</v>
      </c>
    </row>
    <row r="314" spans="1:10" x14ac:dyDescent="0.25">
      <c r="A314" s="103">
        <v>311</v>
      </c>
      <c r="B314" t="s">
        <v>275</v>
      </c>
      <c r="C314">
        <v>397</v>
      </c>
      <c r="D314" s="122"/>
      <c r="E314" s="122"/>
      <c r="H314">
        <f>IF(ISBLANK(B314),"Наименование загрязняющего вещества: "&amp;B315&amp;"/"&amp;VLOOKUP(B315,quide!A:B,2,0),IF(ISERROR(FIND("Итог",B314))=TRUE,VLOOKUP(C314,ishod_substance!A:P,16,0),"всего по ЗВ:"))</f>
        <v>0</v>
      </c>
      <c r="I314">
        <f>IF(ISBLANK(B314),"",IF(ISERROR(FIND("Итог",B314))=TRUE,VLOOKUP(C314,ishod_substance!A:E,5,0),""))</f>
        <v>0</v>
      </c>
      <c r="J314" t="str">
        <f t="shared" si="4"/>
        <v>ПДВ</v>
      </c>
    </row>
    <row r="315" spans="1:10" x14ac:dyDescent="0.25">
      <c r="A315" s="103">
        <v>312</v>
      </c>
      <c r="B315" t="s">
        <v>275</v>
      </c>
      <c r="C315">
        <v>398</v>
      </c>
      <c r="D315" s="122"/>
      <c r="E315" s="122"/>
      <c r="H315">
        <f>IF(ISBLANK(B315),"Наименование загрязняющего вещества: "&amp;B316&amp;"/"&amp;VLOOKUP(B316,quide!A:B,2,0),IF(ISERROR(FIND("Итог",B315))=TRUE,VLOOKUP(C315,ishod_substance!A:P,16,0),"всего по ЗВ:"))</f>
        <v>0</v>
      </c>
      <c r="I315">
        <f>IF(ISBLANK(B315),"",IF(ISERROR(FIND("Итог",B315))=TRUE,VLOOKUP(C315,ishod_substance!A:E,5,0),""))</f>
        <v>0</v>
      </c>
      <c r="J315" t="str">
        <f t="shared" si="4"/>
        <v>ПДВ</v>
      </c>
    </row>
    <row r="316" spans="1:10" x14ac:dyDescent="0.25">
      <c r="A316" s="103">
        <v>313</v>
      </c>
      <c r="B316" t="s">
        <v>275</v>
      </c>
      <c r="C316">
        <v>399</v>
      </c>
      <c r="D316" s="122"/>
      <c r="E316" s="122"/>
      <c r="H316">
        <f>IF(ISBLANK(B316),"Наименование загрязняющего вещества: "&amp;B317&amp;"/"&amp;VLOOKUP(B317,quide!A:B,2,0),IF(ISERROR(FIND("Итог",B316))=TRUE,VLOOKUP(C316,ishod_substance!A:P,16,0),"всего по ЗВ:"))</f>
        <v>0</v>
      </c>
      <c r="I316">
        <f>IF(ISBLANK(B316),"",IF(ISERROR(FIND("Итог",B316))=TRUE,VLOOKUP(C316,ishod_substance!A:E,5,0),""))</f>
        <v>0</v>
      </c>
      <c r="J316" t="str">
        <f t="shared" si="4"/>
        <v>ПДВ</v>
      </c>
    </row>
    <row r="317" spans="1:10" x14ac:dyDescent="0.25">
      <c r="A317" s="103">
        <v>314</v>
      </c>
      <c r="B317" t="s">
        <v>275</v>
      </c>
      <c r="C317">
        <v>400</v>
      </c>
      <c r="D317" s="122"/>
      <c r="E317" s="122"/>
      <c r="H317">
        <f>IF(ISBLANK(B317),"Наименование загрязняющего вещества: "&amp;B318&amp;"/"&amp;VLOOKUP(B318,quide!A:B,2,0),IF(ISERROR(FIND("Итог",B317))=TRUE,VLOOKUP(C317,ishod_substance!A:P,16,0),"всего по ЗВ:"))</f>
        <v>0</v>
      </c>
      <c r="I317">
        <f>IF(ISBLANK(B317),"",IF(ISERROR(FIND("Итог",B317))=TRUE,VLOOKUP(C317,ishod_substance!A:E,5,0),""))</f>
        <v>0</v>
      </c>
      <c r="J317" t="str">
        <f t="shared" si="4"/>
        <v>ПДВ</v>
      </c>
    </row>
    <row r="318" spans="1:10" x14ac:dyDescent="0.25">
      <c r="A318" s="103">
        <v>315</v>
      </c>
      <c r="B318" t="s">
        <v>275</v>
      </c>
      <c r="C318">
        <v>401</v>
      </c>
      <c r="D318" s="122"/>
      <c r="E318" s="122"/>
      <c r="H318">
        <f>IF(ISBLANK(B318),"Наименование загрязняющего вещества: "&amp;B319&amp;"/"&amp;VLOOKUP(B319,quide!A:B,2,0),IF(ISERROR(FIND("Итог",B318))=TRUE,VLOOKUP(C318,ishod_substance!A:P,16,0),"всего по ЗВ:"))</f>
        <v>0</v>
      </c>
      <c r="I318">
        <f>IF(ISBLANK(B318),"",IF(ISERROR(FIND("Итог",B318))=TRUE,VLOOKUP(C318,ishod_substance!A:E,5,0),""))</f>
        <v>0</v>
      </c>
      <c r="J318" t="str">
        <f t="shared" si="4"/>
        <v>ПДВ</v>
      </c>
    </row>
    <row r="319" spans="1:10" x14ac:dyDescent="0.25">
      <c r="A319" s="103">
        <v>316</v>
      </c>
      <c r="B319" t="s">
        <v>275</v>
      </c>
      <c r="C319">
        <v>402</v>
      </c>
      <c r="D319" s="122"/>
      <c r="E319" s="122"/>
      <c r="H319">
        <f>IF(ISBLANK(B319),"Наименование загрязняющего вещества: "&amp;B320&amp;"/"&amp;VLOOKUP(B320,quide!A:B,2,0),IF(ISERROR(FIND("Итог",B319))=TRUE,VLOOKUP(C319,ishod_substance!A:P,16,0),"всего по ЗВ:"))</f>
        <v>0</v>
      </c>
      <c r="I319">
        <f>IF(ISBLANK(B319),"",IF(ISERROR(FIND("Итог",B319))=TRUE,VLOOKUP(C319,ishod_substance!A:E,5,0),""))</f>
        <v>0</v>
      </c>
      <c r="J319" t="str">
        <f t="shared" si="4"/>
        <v>ПДВ</v>
      </c>
    </row>
    <row r="320" spans="1:10" x14ac:dyDescent="0.25">
      <c r="A320" s="103">
        <v>317</v>
      </c>
      <c r="B320" t="s">
        <v>275</v>
      </c>
      <c r="C320">
        <v>403</v>
      </c>
      <c r="D320" s="122"/>
      <c r="E320" s="122"/>
      <c r="H320">
        <f>IF(ISBLANK(B320),"Наименование загрязняющего вещества: "&amp;B321&amp;"/"&amp;VLOOKUP(B321,quide!A:B,2,0),IF(ISERROR(FIND("Итог",B320))=TRUE,VLOOKUP(C320,ishod_substance!A:P,16,0),"всего по ЗВ:"))</f>
        <v>0</v>
      </c>
      <c r="I320">
        <f>IF(ISBLANK(B320),"",IF(ISERROR(FIND("Итог",B320))=TRUE,VLOOKUP(C320,ishod_substance!A:E,5,0),""))</f>
        <v>0</v>
      </c>
      <c r="J320" t="str">
        <f t="shared" si="4"/>
        <v>ПДВ</v>
      </c>
    </row>
    <row r="321" spans="1:10" x14ac:dyDescent="0.25">
      <c r="A321" s="103">
        <v>318</v>
      </c>
      <c r="B321" t="s">
        <v>275</v>
      </c>
      <c r="C321">
        <v>404</v>
      </c>
      <c r="D321" s="122"/>
      <c r="E321" s="122"/>
      <c r="H321">
        <f>IF(ISBLANK(B321),"Наименование загрязняющего вещества: "&amp;B322&amp;"/"&amp;VLOOKUP(B322,quide!A:B,2,0),IF(ISERROR(FIND("Итог",B321))=TRUE,VLOOKUP(C321,ishod_substance!A:P,16,0),"всего по ЗВ:"))</f>
        <v>0</v>
      </c>
      <c r="I321">
        <f>IF(ISBLANK(B321),"",IF(ISERROR(FIND("Итог",B321))=TRUE,VLOOKUP(C321,ishod_substance!A:E,5,0),""))</f>
        <v>0</v>
      </c>
      <c r="J321" t="str">
        <f t="shared" si="4"/>
        <v>ПДВ</v>
      </c>
    </row>
    <row r="322" spans="1:10" x14ac:dyDescent="0.25">
      <c r="A322" s="103">
        <v>319</v>
      </c>
      <c r="B322" t="s">
        <v>275</v>
      </c>
      <c r="C322">
        <v>405</v>
      </c>
      <c r="D322" s="122"/>
      <c r="E322" s="122"/>
      <c r="H322">
        <f>IF(ISBLANK(B322),"Наименование загрязняющего вещества: "&amp;B323&amp;"/"&amp;VLOOKUP(B323,quide!A:B,2,0),IF(ISERROR(FIND("Итог",B322))=TRUE,VLOOKUP(C322,ishod_substance!A:P,16,0),"всего по ЗВ:"))</f>
        <v>0</v>
      </c>
      <c r="I322">
        <f>IF(ISBLANK(B322),"",IF(ISERROR(FIND("Итог",B322))=TRUE,VLOOKUP(C322,ishod_substance!A:E,5,0),""))</f>
        <v>0</v>
      </c>
      <c r="J322" t="str">
        <f t="shared" si="4"/>
        <v>ПДВ</v>
      </c>
    </row>
    <row r="323" spans="1:10" x14ac:dyDescent="0.25">
      <c r="A323" s="103">
        <v>320</v>
      </c>
      <c r="B323" t="s">
        <v>275</v>
      </c>
      <c r="C323">
        <v>406</v>
      </c>
      <c r="D323" s="122"/>
      <c r="E323" s="122"/>
      <c r="H323">
        <f>IF(ISBLANK(B323),"Наименование загрязняющего вещества: "&amp;B324&amp;"/"&amp;VLOOKUP(B324,quide!A:B,2,0),IF(ISERROR(FIND("Итог",B323))=TRUE,VLOOKUP(C323,ishod_substance!A:P,16,0),"всего по ЗВ:"))</f>
        <v>0</v>
      </c>
      <c r="I323">
        <f>IF(ISBLANK(B323),"",IF(ISERROR(FIND("Итог",B323))=TRUE,VLOOKUP(C323,ishod_substance!A:E,5,0),""))</f>
        <v>0</v>
      </c>
      <c r="J323" t="str">
        <f t="shared" si="4"/>
        <v>ПДВ</v>
      </c>
    </row>
    <row r="324" spans="1:10" x14ac:dyDescent="0.25">
      <c r="A324" s="103">
        <v>321</v>
      </c>
      <c r="B324" t="s">
        <v>275</v>
      </c>
      <c r="C324">
        <v>407</v>
      </c>
      <c r="D324" s="122"/>
      <c r="E324" s="122"/>
      <c r="H324">
        <f>IF(ISBLANK(B324),"Наименование загрязняющего вещества: "&amp;B325&amp;"/"&amp;VLOOKUP(B325,quide!A:B,2,0),IF(ISERROR(FIND("Итог",B324))=TRUE,VLOOKUP(C324,ishod_substance!A:P,16,0),"всего по ЗВ:"))</f>
        <v>0</v>
      </c>
      <c r="I324">
        <f>IF(ISBLANK(B324),"",IF(ISERROR(FIND("Итог",B324))=TRUE,VLOOKUP(C324,ishod_substance!A:E,5,0),""))</f>
        <v>0</v>
      </c>
      <c r="J324" t="str">
        <f t="shared" si="4"/>
        <v>ПДВ</v>
      </c>
    </row>
    <row r="325" spans="1:10" x14ac:dyDescent="0.25">
      <c r="A325" s="103">
        <v>322</v>
      </c>
      <c r="B325" t="s">
        <v>275</v>
      </c>
      <c r="C325">
        <v>408</v>
      </c>
      <c r="D325" s="122"/>
      <c r="E325" s="122"/>
      <c r="H325">
        <f>IF(ISBLANK(B325),"Наименование загрязняющего вещества: "&amp;B326&amp;"/"&amp;VLOOKUP(B326,quide!A:B,2,0),IF(ISERROR(FIND("Итог",B325))=TRUE,VLOOKUP(C325,ishod_substance!A:P,16,0),"всего по ЗВ:"))</f>
        <v>0</v>
      </c>
      <c r="I325">
        <f>IF(ISBLANK(B325),"",IF(ISERROR(FIND("Итог",B325))=TRUE,VLOOKUP(C325,ishod_substance!A:E,5,0),""))</f>
        <v>0</v>
      </c>
      <c r="J325" t="str">
        <f t="shared" ref="J325:J388" si="5">IF(ISBLANK(B325),"",IF(ISERROR(FIND("Итог",B325))=TRUE,"ПДВ",""))</f>
        <v>ПДВ</v>
      </c>
    </row>
    <row r="326" spans="1:10" x14ac:dyDescent="0.25">
      <c r="A326" s="103">
        <v>323</v>
      </c>
      <c r="B326" t="s">
        <v>275</v>
      </c>
      <c r="C326">
        <v>409</v>
      </c>
      <c r="D326" s="122"/>
      <c r="E326" s="122"/>
      <c r="H326">
        <f>IF(ISBLANK(B326),"Наименование загрязняющего вещества: "&amp;B327&amp;"/"&amp;VLOOKUP(B327,quide!A:B,2,0),IF(ISERROR(FIND("Итог",B326))=TRUE,VLOOKUP(C326,ishod_substance!A:P,16,0),"всего по ЗВ:"))</f>
        <v>0</v>
      </c>
      <c r="I326">
        <f>IF(ISBLANK(B326),"",IF(ISERROR(FIND("Итог",B326))=TRUE,VLOOKUP(C326,ishod_substance!A:E,5,0),""))</f>
        <v>0</v>
      </c>
      <c r="J326" t="str">
        <f t="shared" si="5"/>
        <v>ПДВ</v>
      </c>
    </row>
    <row r="327" spans="1:10" x14ac:dyDescent="0.25">
      <c r="A327" s="103">
        <v>324</v>
      </c>
      <c r="B327" t="s">
        <v>275</v>
      </c>
      <c r="C327">
        <v>410</v>
      </c>
      <c r="D327" s="122"/>
      <c r="E327" s="122"/>
      <c r="H327">
        <f>IF(ISBLANK(B327),"Наименование загрязняющего вещества: "&amp;B328&amp;"/"&amp;VLOOKUP(B328,quide!A:B,2,0),IF(ISERROR(FIND("Итог",B327))=TRUE,VLOOKUP(C327,ishod_substance!A:P,16,0),"всего по ЗВ:"))</f>
        <v>0</v>
      </c>
      <c r="I327">
        <f>IF(ISBLANK(B327),"",IF(ISERROR(FIND("Итог",B327))=TRUE,VLOOKUP(C327,ishod_substance!A:E,5,0),""))</f>
        <v>0</v>
      </c>
      <c r="J327" t="str">
        <f t="shared" si="5"/>
        <v>ПДВ</v>
      </c>
    </row>
    <row r="328" spans="1:10" x14ac:dyDescent="0.25">
      <c r="A328" s="103">
        <v>325</v>
      </c>
      <c r="B328" t="s">
        <v>275</v>
      </c>
      <c r="C328">
        <v>411</v>
      </c>
      <c r="D328" s="122"/>
      <c r="E328" s="122"/>
      <c r="H328">
        <f>IF(ISBLANK(B328),"Наименование загрязняющего вещества: "&amp;B329&amp;"/"&amp;VLOOKUP(B329,quide!A:B,2,0),IF(ISERROR(FIND("Итог",B328))=TRUE,VLOOKUP(C328,ishod_substance!A:P,16,0),"всего по ЗВ:"))</f>
        <v>0</v>
      </c>
      <c r="I328">
        <f>IF(ISBLANK(B328),"",IF(ISERROR(FIND("Итог",B328))=TRUE,VLOOKUP(C328,ishod_substance!A:E,5,0),""))</f>
        <v>0</v>
      </c>
      <c r="J328" t="str">
        <f t="shared" si="5"/>
        <v>ПДВ</v>
      </c>
    </row>
    <row r="329" spans="1:10" x14ac:dyDescent="0.25">
      <c r="A329" s="103">
        <v>326</v>
      </c>
      <c r="B329" t="s">
        <v>275</v>
      </c>
      <c r="C329">
        <v>412</v>
      </c>
      <c r="D329" s="122"/>
      <c r="E329" s="122"/>
      <c r="H329">
        <f>IF(ISBLANK(B329),"Наименование загрязняющего вещества: "&amp;B330&amp;"/"&amp;VLOOKUP(B330,quide!A:B,2,0),IF(ISERROR(FIND("Итог",B329))=TRUE,VLOOKUP(C329,ishod_substance!A:P,16,0),"всего по ЗВ:"))</f>
        <v>0</v>
      </c>
      <c r="I329">
        <f>IF(ISBLANK(B329),"",IF(ISERROR(FIND("Итог",B329))=TRUE,VLOOKUP(C329,ishod_substance!A:E,5,0),""))</f>
        <v>0</v>
      </c>
      <c r="J329" t="str">
        <f t="shared" si="5"/>
        <v>ПДВ</v>
      </c>
    </row>
    <row r="330" spans="1:10" x14ac:dyDescent="0.25">
      <c r="A330" s="103">
        <v>327</v>
      </c>
      <c r="B330" t="s">
        <v>275</v>
      </c>
      <c r="C330">
        <v>413</v>
      </c>
      <c r="D330" s="122"/>
      <c r="E330" s="122"/>
      <c r="H330">
        <f>IF(ISBLANK(B330),"Наименование загрязняющего вещества: "&amp;B331&amp;"/"&amp;VLOOKUP(B331,quide!A:B,2,0),IF(ISERROR(FIND("Итог",B330))=TRUE,VLOOKUP(C330,ishod_substance!A:P,16,0),"всего по ЗВ:"))</f>
        <v>0</v>
      </c>
      <c r="I330">
        <f>IF(ISBLANK(B330),"",IF(ISERROR(FIND("Итог",B330))=TRUE,VLOOKUP(C330,ishod_substance!A:E,5,0),""))</f>
        <v>0</v>
      </c>
      <c r="J330" t="str">
        <f t="shared" si="5"/>
        <v>ПДВ</v>
      </c>
    </row>
    <row r="331" spans="1:10" x14ac:dyDescent="0.25">
      <c r="A331" s="103">
        <v>328</v>
      </c>
      <c r="B331" t="s">
        <v>275</v>
      </c>
      <c r="C331">
        <v>414</v>
      </c>
      <c r="D331" s="122"/>
      <c r="E331" s="122"/>
      <c r="H331">
        <f>IF(ISBLANK(B331),"Наименование загрязняющего вещества: "&amp;B332&amp;"/"&amp;VLOOKUP(B332,quide!A:B,2,0),IF(ISERROR(FIND("Итог",B331))=TRUE,VLOOKUP(C331,ishod_substance!A:P,16,0),"всего по ЗВ:"))</f>
        <v>0</v>
      </c>
      <c r="I331">
        <f>IF(ISBLANK(B331),"",IF(ISERROR(FIND("Итог",B331))=TRUE,VLOOKUP(C331,ishod_substance!A:E,5,0),""))</f>
        <v>0</v>
      </c>
      <c r="J331" t="str">
        <f t="shared" si="5"/>
        <v>ПДВ</v>
      </c>
    </row>
    <row r="332" spans="1:10" x14ac:dyDescent="0.25">
      <c r="A332" s="103">
        <v>329</v>
      </c>
      <c r="B332" t="s">
        <v>275</v>
      </c>
      <c r="C332">
        <v>415</v>
      </c>
      <c r="D332" s="122"/>
      <c r="E332" s="122"/>
      <c r="H332">
        <f>IF(ISBLANK(B332),"Наименование загрязняющего вещества: "&amp;B333&amp;"/"&amp;VLOOKUP(B333,quide!A:B,2,0),IF(ISERROR(FIND("Итог",B332))=TRUE,VLOOKUP(C332,ishod_substance!A:P,16,0),"всего по ЗВ:"))</f>
        <v>0</v>
      </c>
      <c r="I332">
        <f>IF(ISBLANK(B332),"",IF(ISERROR(FIND("Итог",B332))=TRUE,VLOOKUP(C332,ishod_substance!A:E,5,0),""))</f>
        <v>0</v>
      </c>
      <c r="J332" t="str">
        <f t="shared" si="5"/>
        <v>ПДВ</v>
      </c>
    </row>
    <row r="333" spans="1:10" x14ac:dyDescent="0.25">
      <c r="A333" s="103">
        <v>330</v>
      </c>
      <c r="B333" t="s">
        <v>275</v>
      </c>
      <c r="C333">
        <v>416</v>
      </c>
      <c r="D333" s="122"/>
      <c r="E333" s="122"/>
      <c r="H333">
        <f>IF(ISBLANK(B333),"Наименование загрязняющего вещества: "&amp;B334&amp;"/"&amp;VLOOKUP(B334,quide!A:B,2,0),IF(ISERROR(FIND("Итог",B333))=TRUE,VLOOKUP(C333,ishod_substance!A:P,16,0),"всего по ЗВ:"))</f>
        <v>0</v>
      </c>
      <c r="I333">
        <f>IF(ISBLANK(B333),"",IF(ISERROR(FIND("Итог",B333))=TRUE,VLOOKUP(C333,ishod_substance!A:E,5,0),""))</f>
        <v>0</v>
      </c>
      <c r="J333" t="str">
        <f t="shared" si="5"/>
        <v>ПДВ</v>
      </c>
    </row>
    <row r="334" spans="1:10" x14ac:dyDescent="0.25">
      <c r="A334" s="103">
        <v>331</v>
      </c>
      <c r="B334" t="s">
        <v>275</v>
      </c>
      <c r="C334">
        <v>417</v>
      </c>
      <c r="D334" s="122"/>
      <c r="E334" s="122"/>
      <c r="H334">
        <f>IF(ISBLANK(B334),"Наименование загрязняющего вещества: "&amp;B335&amp;"/"&amp;VLOOKUP(B335,quide!A:B,2,0),IF(ISERROR(FIND("Итог",B334))=TRUE,VLOOKUP(C334,ishod_substance!A:P,16,0),"всего по ЗВ:"))</f>
        <v>0</v>
      </c>
      <c r="I334">
        <f>IF(ISBLANK(B334),"",IF(ISERROR(FIND("Итог",B334))=TRUE,VLOOKUP(C334,ishod_substance!A:E,5,0),""))</f>
        <v>0</v>
      </c>
      <c r="J334" t="str">
        <f t="shared" si="5"/>
        <v>ПДВ</v>
      </c>
    </row>
    <row r="335" spans="1:10" x14ac:dyDescent="0.25">
      <c r="A335" s="103">
        <v>332</v>
      </c>
      <c r="B335" t="s">
        <v>275</v>
      </c>
      <c r="C335">
        <v>418</v>
      </c>
      <c r="D335" s="122"/>
      <c r="E335" s="122"/>
      <c r="H335">
        <f>IF(ISBLANK(B335),"Наименование загрязняющего вещества: "&amp;B336&amp;"/"&amp;VLOOKUP(B336,quide!A:B,2,0),IF(ISERROR(FIND("Итог",B335))=TRUE,VLOOKUP(C335,ishod_substance!A:P,16,0),"всего по ЗВ:"))</f>
        <v>0</v>
      </c>
      <c r="I335">
        <f>IF(ISBLANK(B335),"",IF(ISERROR(FIND("Итог",B335))=TRUE,VLOOKUP(C335,ishod_substance!A:E,5,0),""))</f>
        <v>0</v>
      </c>
      <c r="J335" t="str">
        <f t="shared" si="5"/>
        <v>ПДВ</v>
      </c>
    </row>
    <row r="336" spans="1:10" x14ac:dyDescent="0.25">
      <c r="A336" s="103">
        <v>333</v>
      </c>
      <c r="B336" t="s">
        <v>275</v>
      </c>
      <c r="C336">
        <v>419</v>
      </c>
      <c r="D336" s="122"/>
      <c r="E336" s="122"/>
      <c r="H336">
        <f>IF(ISBLANK(B336),"Наименование загрязняющего вещества: "&amp;B337&amp;"/"&amp;VLOOKUP(B337,quide!A:B,2,0),IF(ISERROR(FIND("Итог",B336))=TRUE,VLOOKUP(C336,ishod_substance!A:P,16,0),"всего по ЗВ:"))</f>
        <v>0</v>
      </c>
      <c r="I336">
        <f>IF(ISBLANK(B336),"",IF(ISERROR(FIND("Итог",B336))=TRUE,VLOOKUP(C336,ishod_substance!A:E,5,0),""))</f>
        <v>0</v>
      </c>
      <c r="J336" t="str">
        <f t="shared" si="5"/>
        <v>ПДВ</v>
      </c>
    </row>
    <row r="337" spans="1:11" x14ac:dyDescent="0.25">
      <c r="A337" s="103">
        <v>334</v>
      </c>
      <c r="B337" t="s">
        <v>275</v>
      </c>
      <c r="C337">
        <v>420</v>
      </c>
      <c r="D337" s="122"/>
      <c r="E337" s="122"/>
      <c r="H337">
        <f>IF(ISBLANK(B337),"Наименование загрязняющего вещества: "&amp;B338&amp;"/"&amp;VLOOKUP(B338,quide!A:B,2,0),IF(ISERROR(FIND("Итог",B337))=TRUE,VLOOKUP(C337,ishod_substance!A:P,16,0),"всего по ЗВ:"))</f>
        <v>0</v>
      </c>
      <c r="I337">
        <f>IF(ISBLANK(B337),"",IF(ISERROR(FIND("Итог",B337))=TRUE,VLOOKUP(C337,ishod_substance!A:E,5,0),""))</f>
        <v>0</v>
      </c>
      <c r="J337" t="str">
        <f t="shared" si="5"/>
        <v>ПДВ</v>
      </c>
    </row>
    <row r="338" spans="1:11" x14ac:dyDescent="0.25">
      <c r="A338" s="103">
        <v>335</v>
      </c>
      <c r="B338" t="s">
        <v>275</v>
      </c>
      <c r="C338">
        <v>421</v>
      </c>
      <c r="D338" s="122"/>
      <c r="E338" s="122"/>
      <c r="H338">
        <f>IF(ISBLANK(B338),"Наименование загрязняющего вещества: "&amp;B339&amp;"/"&amp;VLOOKUP(B339,quide!A:B,2,0),IF(ISERROR(FIND("Итог",B338))=TRUE,VLOOKUP(C338,ishod_substance!A:P,16,0),"всего по ЗВ:"))</f>
        <v>0</v>
      </c>
      <c r="I338">
        <f>IF(ISBLANK(B338),"",IF(ISERROR(FIND("Итог",B338))=TRUE,VLOOKUP(C338,ishod_substance!A:E,5,0),""))</f>
        <v>0</v>
      </c>
      <c r="J338" t="str">
        <f t="shared" si="5"/>
        <v>ПДВ</v>
      </c>
    </row>
    <row r="339" spans="1:11" x14ac:dyDescent="0.25">
      <c r="A339" s="103">
        <v>336</v>
      </c>
      <c r="B339" t="s">
        <v>275</v>
      </c>
      <c r="C339">
        <v>422</v>
      </c>
      <c r="D339" s="122"/>
      <c r="E339" s="122"/>
      <c r="H339">
        <f>IF(ISBLANK(B339),"Наименование загрязняющего вещества: "&amp;B340&amp;"/"&amp;VLOOKUP(B340,quide!A:B,2,0),IF(ISERROR(FIND("Итог",B339))=TRUE,VLOOKUP(C339,ishod_substance!A:P,16,0),"всего по ЗВ:"))</f>
        <v>0</v>
      </c>
      <c r="I339">
        <f>IF(ISBLANK(B339),"",IF(ISERROR(FIND("Итог",B339))=TRUE,VLOOKUP(C339,ishod_substance!A:E,5,0),""))</f>
        <v>0</v>
      </c>
      <c r="J339" t="str">
        <f t="shared" si="5"/>
        <v>ПДВ</v>
      </c>
      <c r="K339">
        <v>6.9999999999999997E-7</v>
      </c>
    </row>
    <row r="340" spans="1:11" x14ac:dyDescent="0.25">
      <c r="A340" s="103">
        <v>337</v>
      </c>
      <c r="B340" t="s">
        <v>275</v>
      </c>
      <c r="C340">
        <v>423</v>
      </c>
      <c r="D340" s="122"/>
      <c r="E340" s="122"/>
      <c r="H340">
        <f>IF(ISBLANK(B340),"Наименование загрязняющего вещества: "&amp;B341&amp;"/"&amp;VLOOKUP(B341,quide!A:B,2,0),IF(ISERROR(FIND("Итог",B340))=TRUE,VLOOKUP(C340,ishod_substance!A:P,16,0),"всего по ЗВ:"))</f>
        <v>0</v>
      </c>
      <c r="I340">
        <f>IF(ISBLANK(B340),"",IF(ISERROR(FIND("Итог",B340))=TRUE,VLOOKUP(C340,ishod_substance!A:E,5,0),""))</f>
        <v>0</v>
      </c>
      <c r="J340" t="str">
        <f t="shared" si="5"/>
        <v>ПДВ</v>
      </c>
      <c r="K340">
        <v>2.2185999999999998E-3</v>
      </c>
    </row>
    <row r="341" spans="1:11" x14ac:dyDescent="0.25">
      <c r="A341" s="103">
        <v>338</v>
      </c>
      <c r="B341" t="s">
        <v>275</v>
      </c>
      <c r="C341">
        <v>424</v>
      </c>
      <c r="D341" s="122"/>
      <c r="E341" s="122"/>
      <c r="H341">
        <f>IF(ISBLANK(B341),"Наименование загрязняющего вещества: "&amp;B342&amp;"/"&amp;VLOOKUP(B342,quide!A:B,2,0),IF(ISERROR(FIND("Итог",B341))=TRUE,VLOOKUP(C341,ishod_substance!A:P,16,0),"всего по ЗВ:"))</f>
        <v>0</v>
      </c>
      <c r="I341">
        <f>IF(ISBLANK(B341),"",IF(ISERROR(FIND("Итог",B341))=TRUE,VLOOKUP(C341,ishod_substance!A:E,5,0),""))</f>
        <v>0</v>
      </c>
      <c r="J341" t="str">
        <f t="shared" si="5"/>
        <v>ПДВ</v>
      </c>
      <c r="K341">
        <v>1.3196972</v>
      </c>
    </row>
    <row r="342" spans="1:11" x14ac:dyDescent="0.25">
      <c r="A342" s="103">
        <v>339</v>
      </c>
      <c r="B342" t="s">
        <v>275</v>
      </c>
      <c r="C342">
        <v>425</v>
      </c>
      <c r="D342" s="122"/>
      <c r="E342" s="122"/>
      <c r="H342">
        <f>IF(ISBLANK(B342),"Наименование загрязняющего вещества: "&amp;B343&amp;"/"&amp;VLOOKUP(B343,quide!A:B,2,0),IF(ISERROR(FIND("Итог",B342))=TRUE,VLOOKUP(C342,ishod_substance!A:P,16,0),"всего по ЗВ:"))</f>
        <v>0</v>
      </c>
      <c r="I342">
        <f>IF(ISBLANK(B342),"",IF(ISERROR(FIND("Итог",B342))=TRUE,VLOOKUP(C342,ishod_substance!A:E,5,0),""))</f>
        <v>0</v>
      </c>
      <c r="J342" t="str">
        <f t="shared" si="5"/>
        <v>ПДВ</v>
      </c>
      <c r="K342">
        <v>6.9999999999999997E-7</v>
      </c>
    </row>
    <row r="343" spans="1:11" x14ac:dyDescent="0.25">
      <c r="A343" s="103">
        <v>340</v>
      </c>
      <c r="B343" t="s">
        <v>275</v>
      </c>
      <c r="C343">
        <v>426</v>
      </c>
      <c r="D343" s="122"/>
      <c r="E343" s="122"/>
      <c r="H343">
        <f>IF(ISBLANK(B343),"Наименование загрязняющего вещества: "&amp;B344&amp;"/"&amp;VLOOKUP(B344,quide!A:B,2,0),IF(ISERROR(FIND("Итог",B343))=TRUE,VLOOKUP(C343,ishod_substance!A:P,16,0),"всего по ЗВ:"))</f>
        <v>0</v>
      </c>
      <c r="I343">
        <f>IF(ISBLANK(B343),"",IF(ISERROR(FIND("Итог",B343))=TRUE,VLOOKUP(C343,ishod_substance!A:E,5,0),""))</f>
        <v>0</v>
      </c>
      <c r="J343" t="str">
        <f t="shared" si="5"/>
        <v>ПДВ</v>
      </c>
      <c r="K343">
        <v>2.2185999999999998E-3</v>
      </c>
    </row>
    <row r="344" spans="1:11" x14ac:dyDescent="0.25">
      <c r="A344" s="103">
        <v>341</v>
      </c>
      <c r="B344" t="s">
        <v>275</v>
      </c>
      <c r="C344">
        <v>427</v>
      </c>
      <c r="D344" s="122"/>
      <c r="E344" s="122"/>
      <c r="H344">
        <f>IF(ISBLANK(B344),"Наименование загрязняющего вещества: "&amp;B345&amp;"/"&amp;VLOOKUP(B345,quide!A:B,2,0),IF(ISERROR(FIND("Итог",B344))=TRUE,VLOOKUP(C344,ishod_substance!A:P,16,0),"всего по ЗВ:"))</f>
        <v>0</v>
      </c>
      <c r="I344">
        <f>IF(ISBLANK(B344),"",IF(ISERROR(FIND("Итог",B344))=TRUE,VLOOKUP(C344,ishod_substance!A:E,5,0),""))</f>
        <v>0</v>
      </c>
      <c r="J344" t="str">
        <f t="shared" si="5"/>
        <v>ПДВ</v>
      </c>
      <c r="K344">
        <v>1.3196972</v>
      </c>
    </row>
    <row r="345" spans="1:11" x14ac:dyDescent="0.25">
      <c r="A345" s="103">
        <v>342</v>
      </c>
      <c r="B345" t="s">
        <v>275</v>
      </c>
      <c r="C345">
        <v>428</v>
      </c>
      <c r="D345" s="122"/>
      <c r="E345" s="122"/>
      <c r="H345">
        <f>IF(ISBLANK(B345),"Наименование загрязняющего вещества: "&amp;B346&amp;"/"&amp;VLOOKUP(B346,quide!A:B,2,0),IF(ISERROR(FIND("Итог",B345))=TRUE,VLOOKUP(C345,ishod_substance!A:P,16,0),"всего по ЗВ:"))</f>
        <v>0</v>
      </c>
      <c r="I345">
        <f>IF(ISBLANK(B345),"",IF(ISERROR(FIND("Итог",B345))=TRUE,VLOOKUP(C345,ishod_substance!A:E,5,0),""))</f>
        <v>0</v>
      </c>
      <c r="J345" t="str">
        <f t="shared" si="5"/>
        <v>ПДВ</v>
      </c>
      <c r="K345">
        <v>6.9999999999999997E-7</v>
      </c>
    </row>
    <row r="346" spans="1:11" x14ac:dyDescent="0.25">
      <c r="A346" s="103">
        <v>343</v>
      </c>
      <c r="B346" t="s">
        <v>275</v>
      </c>
      <c r="C346">
        <v>429</v>
      </c>
      <c r="D346" s="122"/>
      <c r="E346" s="122"/>
      <c r="H346">
        <f>IF(ISBLANK(B346),"Наименование загрязняющего вещества: "&amp;B347&amp;"/"&amp;VLOOKUP(B347,quide!A:B,2,0),IF(ISERROR(FIND("Итог",B346))=TRUE,VLOOKUP(C346,ishod_substance!A:P,16,0),"всего по ЗВ:"))</f>
        <v>0</v>
      </c>
      <c r="I346">
        <f>IF(ISBLANK(B346),"",IF(ISERROR(FIND("Итог",B346))=TRUE,VLOOKUP(C346,ishod_substance!A:E,5,0),""))</f>
        <v>0</v>
      </c>
      <c r="J346" t="str">
        <f t="shared" si="5"/>
        <v>ПДВ</v>
      </c>
      <c r="K346">
        <v>2.2185999999999998E-3</v>
      </c>
    </row>
    <row r="347" spans="1:11" x14ac:dyDescent="0.25">
      <c r="A347" s="103">
        <v>344</v>
      </c>
      <c r="B347" t="s">
        <v>275</v>
      </c>
      <c r="C347">
        <v>430</v>
      </c>
      <c r="D347" s="122"/>
      <c r="E347" s="122"/>
      <c r="H347">
        <f>IF(ISBLANK(B347),"Наименование загрязняющего вещества: "&amp;B348&amp;"/"&amp;VLOOKUP(B348,quide!A:B,2,0),IF(ISERROR(FIND("Итог",B347))=TRUE,VLOOKUP(C347,ishod_substance!A:P,16,0),"всего по ЗВ:"))</f>
        <v>0</v>
      </c>
      <c r="I347">
        <f>IF(ISBLANK(B347),"",IF(ISERROR(FIND("Итог",B347))=TRUE,VLOOKUP(C347,ishod_substance!A:E,5,0),""))</f>
        <v>0</v>
      </c>
      <c r="J347" t="str">
        <f t="shared" si="5"/>
        <v>ПДВ</v>
      </c>
      <c r="K347">
        <v>1.3196972</v>
      </c>
    </row>
    <row r="348" spans="1:11" x14ac:dyDescent="0.25">
      <c r="A348" s="103">
        <v>345</v>
      </c>
      <c r="B348" t="s">
        <v>275</v>
      </c>
      <c r="C348">
        <v>431</v>
      </c>
      <c r="D348" s="122"/>
      <c r="E348" s="122"/>
      <c r="H348">
        <f>IF(ISBLANK(B348),"Наименование загрязняющего вещества: "&amp;B349&amp;"/"&amp;VLOOKUP(B349,quide!A:B,2,0),IF(ISERROR(FIND("Итог",B348))=TRUE,VLOOKUP(C348,ishod_substance!A:P,16,0),"всего по ЗВ:"))</f>
        <v>0</v>
      </c>
      <c r="I348">
        <f>IF(ISBLANK(B348),"",IF(ISERROR(FIND("Итог",B348))=TRUE,VLOOKUP(C348,ishod_substance!A:E,5,0),""))</f>
        <v>0</v>
      </c>
      <c r="J348" t="str">
        <f t="shared" si="5"/>
        <v>ПДВ</v>
      </c>
      <c r="K348">
        <v>6.9999999999999997E-7</v>
      </c>
    </row>
    <row r="349" spans="1:11" x14ac:dyDescent="0.25">
      <c r="A349" s="103">
        <v>346</v>
      </c>
      <c r="B349" t="s">
        <v>275</v>
      </c>
      <c r="C349">
        <v>432</v>
      </c>
      <c r="D349" s="122"/>
      <c r="E349" s="122"/>
      <c r="H349">
        <f>IF(ISBLANK(B349),"Наименование загрязняющего вещества: "&amp;B350&amp;"/"&amp;VLOOKUP(B350,quide!A:B,2,0),IF(ISERROR(FIND("Итог",B349))=TRUE,VLOOKUP(C349,ishod_substance!A:P,16,0),"всего по ЗВ:"))</f>
        <v>0</v>
      </c>
      <c r="I349">
        <f>IF(ISBLANK(B349),"",IF(ISERROR(FIND("Итог",B349))=TRUE,VLOOKUP(C349,ishod_substance!A:E,5,0),""))</f>
        <v>0</v>
      </c>
      <c r="J349" t="str">
        <f t="shared" si="5"/>
        <v>ПДВ</v>
      </c>
      <c r="K349">
        <v>2.2185999999999998E-3</v>
      </c>
    </row>
    <row r="350" spans="1:11" x14ac:dyDescent="0.25">
      <c r="A350" s="103">
        <v>347</v>
      </c>
      <c r="B350" t="s">
        <v>275</v>
      </c>
      <c r="C350">
        <v>433</v>
      </c>
      <c r="D350" s="122"/>
      <c r="E350" s="122"/>
      <c r="H350">
        <f>IF(ISBLANK(B350),"Наименование загрязняющего вещества: "&amp;B351&amp;"/"&amp;VLOOKUP(B351,quide!A:B,2,0),IF(ISERROR(FIND("Итог",B350))=TRUE,VLOOKUP(C350,ishod_substance!A:P,16,0),"всего по ЗВ:"))</f>
        <v>0</v>
      </c>
      <c r="I350">
        <f>IF(ISBLANK(B350),"",IF(ISERROR(FIND("Итог",B350))=TRUE,VLOOKUP(C350,ishod_substance!A:E,5,0),""))</f>
        <v>0</v>
      </c>
      <c r="J350" t="str">
        <f t="shared" si="5"/>
        <v>ПДВ</v>
      </c>
      <c r="K350">
        <v>1.3196972</v>
      </c>
    </row>
    <row r="351" spans="1:11" x14ac:dyDescent="0.25">
      <c r="A351" s="103">
        <v>348</v>
      </c>
      <c r="B351" t="s">
        <v>289</v>
      </c>
      <c r="D351" s="122"/>
      <c r="E351" s="122"/>
      <c r="H351" t="str">
        <f>IF(ISBLANK(B351),"Наименование загрязняющего вещества: "&amp;B352&amp;"/"&amp;VLOOKUP(B352,quide!A:B,2,0),IF(ISERROR(FIND("Итог",B351))=TRUE,VLOOKUP(C351,ishod_substance!A:P,16,0),"всего по ЗВ:"))</f>
        <v>всего по ЗВ:</v>
      </c>
      <c r="I351" t="str">
        <f>IF(ISBLANK(B351),"",IF(ISERROR(FIND("Итог",B351))=TRUE,VLOOKUP(C351,ishod_substance!A:E,5,0),""))</f>
        <v/>
      </c>
      <c r="J351" t="str">
        <f t="shared" si="5"/>
        <v/>
      </c>
      <c r="K351">
        <v>0.243393</v>
      </c>
    </row>
    <row r="352" spans="1:11" x14ac:dyDescent="0.25">
      <c r="A352" s="103">
        <v>349</v>
      </c>
      <c r="D352" s="122"/>
      <c r="E352" s="122"/>
      <c r="H352" t="str">
        <f>IF(ISBLANK(B352),"Наименование загрязняющего вещества: "&amp;B353&amp;"/"&amp;VLOOKUP(B353,quide!A:B,2,0),IF(ISERROR(FIND("Итог",B352))=TRUE,VLOOKUP(C352,ishod_substance!A:P,16,0),"всего по ЗВ:"))</f>
        <v>Наименование загрязняющего вещества: 602/Бензол (Циклогексатриен; фенилгидрид)</v>
      </c>
      <c r="I352" t="str">
        <f>IF(ISBLANK(B352),"",IF(ISERROR(FIND("Итог",B352))=TRUE,VLOOKUP(C352,ishod_substance!A:E,5,0),""))</f>
        <v/>
      </c>
      <c r="J352" t="str">
        <f t="shared" si="5"/>
        <v/>
      </c>
      <c r="K352">
        <f>K339+K340+K341+K342+K343+K344+K345+K346+K347+K348+K349+K350+K351</f>
        <v>5.5310590000000008</v>
      </c>
    </row>
    <row r="353" spans="1:10" x14ac:dyDescent="0.25">
      <c r="A353" s="103">
        <v>350</v>
      </c>
      <c r="B353">
        <v>602</v>
      </c>
      <c r="C353">
        <v>4</v>
      </c>
      <c r="D353" s="122">
        <v>2.8329822064056941E-3</v>
      </c>
      <c r="E353" s="122">
        <v>4.467046343060499E-2</v>
      </c>
      <c r="H353" t="str">
        <f>IF(ISBLANK(B353),"Наименование загрязняющего вещества: "&amp;B354&amp;"/"&amp;VLOOKUP(B354,quide!A:B,2,0),IF(ISERROR(FIND("Итог",B353))=TRUE,VLOOKUP(C353,ishod_substance!A:P,16,0),"всего по ЗВ:"))</f>
        <v>предварительная сортировка</v>
      </c>
      <c r="I353">
        <f>IF(ISBLANK(B353),"",IF(ISERROR(FIND("Итог",B353))=TRUE,VLOOKUP(C353,ishod_substance!A:E,5,0),""))</f>
        <v>1</v>
      </c>
      <c r="J353" t="str">
        <f t="shared" si="5"/>
        <v>ПДВ</v>
      </c>
    </row>
    <row r="354" spans="1:10" x14ac:dyDescent="0.25">
      <c r="A354" s="103">
        <v>351</v>
      </c>
      <c r="B354">
        <v>602</v>
      </c>
      <c r="C354">
        <v>10</v>
      </c>
      <c r="D354" s="122">
        <v>8.7822072538860105E-4</v>
      </c>
      <c r="E354" s="122">
        <v>1.1855297434196893E-2</v>
      </c>
      <c r="H354" t="str">
        <f>IF(ISBLANK(B354),"Наименование загрязняющего вещества: "&amp;B355&amp;"/"&amp;VLOOKUP(B355,quide!A:B,2,0),IF(ISERROR(FIND("Итог",B354))=TRUE,VLOOKUP(C354,ishod_substance!A:P,16,0),"всего по ЗВ:"))</f>
        <v>основная сортировка:линия А</v>
      </c>
      <c r="I354">
        <f>IF(ISBLANK(B354),"",IF(ISERROR(FIND("Итог",B354))=TRUE,VLOOKUP(C354,ishod_substance!A:E,5,0),""))</f>
        <v>2</v>
      </c>
      <c r="J354" t="str">
        <f t="shared" si="5"/>
        <v>ПДВ</v>
      </c>
    </row>
    <row r="355" spans="1:10" x14ac:dyDescent="0.25">
      <c r="A355" s="103">
        <v>352</v>
      </c>
      <c r="B355">
        <v>602</v>
      </c>
      <c r="C355">
        <v>16</v>
      </c>
      <c r="D355" s="122">
        <v>1.4347021276595745E-3</v>
      </c>
      <c r="E355" s="122">
        <v>2.2622383148936168E-2</v>
      </c>
      <c r="H355" t="str">
        <f>IF(ISBLANK(B355),"Наименование загрязняющего вещества: "&amp;B356&amp;"/"&amp;VLOOKUP(B356,quide!A:B,2,0),IF(ISERROR(FIND("Итог",B355))=TRUE,VLOOKUP(C355,ishod_substance!A:P,16,0),"всего по ЗВ:"))</f>
        <v>основная сортировка:линия Б</v>
      </c>
      <c r="I355">
        <f>IF(ISBLANK(B355),"",IF(ISERROR(FIND("Итог",B355))=TRUE,VLOOKUP(C355,ishod_substance!A:E,5,0),""))</f>
        <v>3</v>
      </c>
      <c r="J355" t="str">
        <f t="shared" si="5"/>
        <v>ПДВ</v>
      </c>
    </row>
    <row r="356" spans="1:10" x14ac:dyDescent="0.25">
      <c r="A356" s="103">
        <v>353</v>
      </c>
      <c r="B356">
        <v>602</v>
      </c>
      <c r="C356">
        <v>22</v>
      </c>
      <c r="D356" s="122">
        <v>8.8556183745583036E-4</v>
      </c>
      <c r="E356" s="122">
        <v>1.3963539053003536E-2</v>
      </c>
      <c r="H356" t="str">
        <f>IF(ISBLANK(B356),"Наименование загрязняющего вещества: "&amp;B357&amp;"/"&amp;VLOOKUP(B357,quide!A:B,2,0),IF(ISERROR(FIND("Итог",B356))=TRUE,VLOOKUP(C356,ishod_substance!A:P,16,0),"всего по ЗВ:"))</f>
        <v>линия перегрузки ТКО</v>
      </c>
      <c r="I356">
        <f>IF(ISBLANK(B356),"",IF(ISERROR(FIND("Итог",B356))=TRUE,VLOOKUP(C356,ishod_substance!A:E,5,0),""))</f>
        <v>4</v>
      </c>
      <c r="J356" t="str">
        <f t="shared" si="5"/>
        <v>ПДВ</v>
      </c>
    </row>
    <row r="357" spans="1:10" x14ac:dyDescent="0.25">
      <c r="A357" s="103">
        <v>354</v>
      </c>
      <c r="B357">
        <v>602</v>
      </c>
      <c r="C357">
        <v>58</v>
      </c>
      <c r="D357" s="122">
        <v>3.5E-4</v>
      </c>
      <c r="E357" s="122">
        <v>5.5187999999999999E-3</v>
      </c>
      <c r="H357" t="str">
        <f>IF(ISBLANK(B357),"Наименование загрязняющего вещества: "&amp;B358&amp;"/"&amp;VLOOKUP(B358,quide!A:B,2,0),IF(ISERROR(FIND("Итог",B357))=TRUE,VLOOKUP(C357,ishod_substance!A:P,16,0),"всего по ЗВ:"))</f>
        <v>Участок приемки и выгрузки ТКО</v>
      </c>
      <c r="I357">
        <f>IF(ISBLANK(B357),"",IF(ISERROR(FIND("Итог",B357))=TRUE,VLOOKUP(C357,ishod_substance!A:E,5,0),""))</f>
        <v>6001</v>
      </c>
      <c r="J357" t="str">
        <f t="shared" si="5"/>
        <v>ПДВ</v>
      </c>
    </row>
    <row r="358" spans="1:10" x14ac:dyDescent="0.25">
      <c r="A358" s="103">
        <v>355</v>
      </c>
      <c r="B358" t="s">
        <v>330</v>
      </c>
      <c r="D358" s="122">
        <v>6.3814668969096999E-3</v>
      </c>
      <c r="E358" s="122">
        <v>9.8630483066741589E-2</v>
      </c>
      <c r="H358" t="str">
        <f>IF(ISBLANK(B358),"Наименование загрязняющего вещества: "&amp;B359&amp;"/"&amp;VLOOKUP(B359,quide!A:B,2,0),IF(ISERROR(FIND("Итог",B358))=TRUE,VLOOKUP(C358,ishod_substance!A:P,16,0),"всего по ЗВ:"))</f>
        <v>всего по ЗВ:</v>
      </c>
      <c r="I358" t="str">
        <f>IF(ISBLANK(B358),"",IF(ISERROR(FIND("Итог",B358))=TRUE,VLOOKUP(C358,ishod_substance!A:E,5,0),""))</f>
        <v/>
      </c>
      <c r="J358" t="str">
        <f t="shared" si="5"/>
        <v/>
      </c>
    </row>
    <row r="359" spans="1:10" x14ac:dyDescent="0.25">
      <c r="A359" s="103">
        <v>356</v>
      </c>
      <c r="D359" s="122"/>
      <c r="E359" s="122"/>
      <c r="H359" t="str">
        <f>IF(ISBLANK(B359),"Наименование загрязняющего вещества: "&amp;B360&amp;"/"&amp;VLOOKUP(B360,quide!A:B,2,0),IF(ISERROR(FIND("Итог",B359))=TRUE,VLOOKUP(C359,ishod_substance!A:P,16,0),"всего по ЗВ:"))</f>
        <v>Наименование загрязняющего вещества: 2902/Взвешенные вещества</v>
      </c>
      <c r="I359" t="str">
        <f>IF(ISBLANK(B359),"",IF(ISERROR(FIND("Итог",B359))=TRUE,VLOOKUP(C359,ishod_substance!A:E,5,0),""))</f>
        <v/>
      </c>
      <c r="J359" t="str">
        <f t="shared" si="5"/>
        <v/>
      </c>
    </row>
    <row r="360" spans="1:10" x14ac:dyDescent="0.25">
      <c r="A360" s="103">
        <v>357</v>
      </c>
      <c r="B360">
        <v>2902</v>
      </c>
      <c r="C360">
        <v>6</v>
      </c>
      <c r="D360" s="122">
        <v>2.6231316725978649E-3</v>
      </c>
      <c r="E360" s="122">
        <v>4.1361540213523146E-2</v>
      </c>
      <c r="H360" t="str">
        <f>IF(ISBLANK(B360),"Наименование загрязняющего вещества: "&amp;B361&amp;"/"&amp;VLOOKUP(B361,quide!A:B,2,0),IF(ISERROR(FIND("Итог",B360))=TRUE,VLOOKUP(C360,ishod_substance!A:P,16,0),"всего по ЗВ:"))</f>
        <v>предварительная сортировка</v>
      </c>
      <c r="I360">
        <f>IF(ISBLANK(B360),"",IF(ISERROR(FIND("Итог",B360))=TRUE,VLOOKUP(C360,ishod_substance!A:E,5,0),""))</f>
        <v>1</v>
      </c>
      <c r="J360" t="str">
        <f t="shared" si="5"/>
        <v>ПДВ</v>
      </c>
    </row>
    <row r="361" spans="1:10" x14ac:dyDescent="0.25">
      <c r="A361" s="103">
        <v>358</v>
      </c>
      <c r="B361">
        <v>2902</v>
      </c>
      <c r="C361">
        <v>12</v>
      </c>
      <c r="D361" s="122">
        <v>2.8461702127659575E-3</v>
      </c>
      <c r="E361" s="122">
        <v>4.4878411914893619E-2</v>
      </c>
      <c r="H361" t="str">
        <f>IF(ISBLANK(B361),"Наименование загрязняющего вещества: "&amp;B362&amp;"/"&amp;VLOOKUP(B362,quide!A:B,2,0),IF(ISERROR(FIND("Итог",B361))=TRUE,VLOOKUP(C361,ishod_substance!A:P,16,0),"всего по ЗВ:"))</f>
        <v>основная сортировка:линия А</v>
      </c>
      <c r="I361">
        <f>IF(ISBLANK(B361),"",IF(ISERROR(FIND("Итог",B361))=TRUE,VLOOKUP(C361,ishod_substance!A:E,5,0),""))</f>
        <v>2</v>
      </c>
      <c r="J361" t="str">
        <f t="shared" si="5"/>
        <v>ПДВ</v>
      </c>
    </row>
    <row r="362" spans="1:10" x14ac:dyDescent="0.25">
      <c r="A362" s="103">
        <v>359</v>
      </c>
      <c r="B362">
        <v>2902</v>
      </c>
      <c r="C362">
        <v>18</v>
      </c>
      <c r="D362" s="122">
        <v>2.4279574468085109E-3</v>
      </c>
      <c r="E362" s="122">
        <v>3.8284033021276601E-2</v>
      </c>
      <c r="H362" t="str">
        <f>IF(ISBLANK(B362),"Наименование загрязняющего вещества: "&amp;B363&amp;"/"&amp;VLOOKUP(B363,quide!A:B,2,0),IF(ISERROR(FIND("Итог",B362))=TRUE,VLOOKUP(C362,ishod_substance!A:P,16,0),"всего по ЗВ:"))</f>
        <v>основная сортировка:линия Б</v>
      </c>
      <c r="I362">
        <f>IF(ISBLANK(B362),"",IF(ISERROR(FIND("Итог",B362))=TRUE,VLOOKUP(C362,ishod_substance!A:E,5,0),""))</f>
        <v>3</v>
      </c>
      <c r="J362" t="str">
        <f t="shared" si="5"/>
        <v>ПДВ</v>
      </c>
    </row>
    <row r="363" spans="1:10" x14ac:dyDescent="0.25">
      <c r="A363" s="103">
        <v>360</v>
      </c>
      <c r="B363">
        <v>2902</v>
      </c>
      <c r="C363">
        <v>24</v>
      </c>
      <c r="D363" s="122">
        <v>1.3283427561837457E-2</v>
      </c>
      <c r="E363" s="122">
        <v>0.20945308579505303</v>
      </c>
      <c r="H363" t="str">
        <f>IF(ISBLANK(B363),"Наименование загрязняющего вещества: "&amp;B364&amp;"/"&amp;VLOOKUP(B364,quide!A:B,2,0),IF(ISERROR(FIND("Итог",B363))=TRUE,VLOOKUP(C363,ishod_substance!A:P,16,0),"всего по ЗВ:"))</f>
        <v>линия перегрузки ТКО</v>
      </c>
      <c r="I363">
        <f>IF(ISBLANK(B363),"",IF(ISERROR(FIND("Итог",B363))=TRUE,VLOOKUP(C363,ishod_substance!A:E,5,0),""))</f>
        <v>4</v>
      </c>
      <c r="J363" t="str">
        <f t="shared" si="5"/>
        <v>ПДВ</v>
      </c>
    </row>
    <row r="364" spans="1:10" x14ac:dyDescent="0.25">
      <c r="A364" s="103">
        <v>361</v>
      </c>
      <c r="B364">
        <v>2902</v>
      </c>
      <c r="C364">
        <v>44</v>
      </c>
      <c r="D364" s="122">
        <v>7.8713400000000027E-3</v>
      </c>
      <c r="E364" s="122">
        <v>2.0400000000000005E-2</v>
      </c>
      <c r="H364" t="str">
        <f>IF(ISBLANK(B364),"Наименование загрязняющего вещества: "&amp;B365&amp;"/"&amp;VLOOKUP(B365,quide!A:B,2,0),IF(ISERROR(FIND("Итог",B364))=TRUE,VLOOKUP(C364,ishod_substance!A:P,16,0),"всего по ЗВ:"))</f>
        <v>котельная</v>
      </c>
      <c r="I364">
        <f>IF(ISBLANK(B364),"",IF(ISERROR(FIND("Итог",B364))=TRUE,VLOOKUP(C364,ishod_substance!A:E,5,0),""))</f>
        <v>7</v>
      </c>
      <c r="J364" t="str">
        <f t="shared" si="5"/>
        <v>ПДВ</v>
      </c>
    </row>
    <row r="365" spans="1:10" x14ac:dyDescent="0.25">
      <c r="A365" s="103">
        <v>362</v>
      </c>
      <c r="B365">
        <v>2902</v>
      </c>
      <c r="C365">
        <v>50</v>
      </c>
      <c r="D365" s="122">
        <v>2.2865999999999993E-3</v>
      </c>
      <c r="E365" s="122">
        <v>5.9999999999999995E-5</v>
      </c>
      <c r="H365" t="str">
        <f>IF(ISBLANK(B365),"Наименование загрязняющего вещества: "&amp;B366&amp;"/"&amp;VLOOKUP(B366,quide!A:B,2,0),IF(ISERROR(FIND("Итог",B365))=TRUE,VLOOKUP(C365,ishod_substance!A:P,16,0),"всего по ЗВ:"))</f>
        <v>котельная</v>
      </c>
      <c r="I365">
        <f>IF(ISBLANK(B365),"",IF(ISERROR(FIND("Итог",B365))=TRUE,VLOOKUP(C365,ishod_substance!A:E,5,0),""))</f>
        <v>8</v>
      </c>
      <c r="J365" t="str">
        <f t="shared" si="5"/>
        <v>ПДВ</v>
      </c>
    </row>
    <row r="366" spans="1:10" x14ac:dyDescent="0.25">
      <c r="A366" s="103">
        <v>363</v>
      </c>
      <c r="B366">
        <v>2902</v>
      </c>
      <c r="C366">
        <v>57</v>
      </c>
      <c r="D366" s="122">
        <v>1.2557077625570777E-2</v>
      </c>
      <c r="E366" s="122">
        <v>0.19800000000000001</v>
      </c>
      <c r="H366" t="str">
        <f>IF(ISBLANK(B366),"Наименование загрязняющего вещества: "&amp;B367&amp;"/"&amp;VLOOKUP(B367,quide!A:B,2,0),IF(ISERROR(FIND("Итог",B366))=TRUE,VLOOKUP(C366,ishod_substance!A:P,16,0),"всего по ЗВ:"))</f>
        <v>Участок приемки и выгрузки ТКО</v>
      </c>
      <c r="I366">
        <f>IF(ISBLANK(B366),"",IF(ISERROR(FIND("Итог",B366))=TRUE,VLOOKUP(C366,ishod_substance!A:E,5,0),""))</f>
        <v>6001</v>
      </c>
      <c r="J366" t="str">
        <f t="shared" si="5"/>
        <v>ПДВ</v>
      </c>
    </row>
    <row r="367" spans="1:10" x14ac:dyDescent="0.25">
      <c r="A367" s="103">
        <v>364</v>
      </c>
      <c r="B367" t="s">
        <v>331</v>
      </c>
      <c r="D367" s="122">
        <v>4.3895704519580567E-2</v>
      </c>
      <c r="E367" s="122">
        <v>0.55243707094474637</v>
      </c>
      <c r="H367" t="str">
        <f>IF(ISBLANK(B367),"Наименование загрязняющего вещества: "&amp;B368&amp;"/"&amp;VLOOKUP(B368,quide!A:B,2,0),IF(ISERROR(FIND("Итог",B367))=TRUE,VLOOKUP(C367,ishod_substance!A:P,16,0),"всего по ЗВ:"))</f>
        <v>всего по ЗВ:</v>
      </c>
      <c r="I367" t="str">
        <f>IF(ISBLANK(B367),"",IF(ISERROR(FIND("Итог",B367))=TRUE,VLOOKUP(C367,ishod_substance!A:E,5,0),""))</f>
        <v/>
      </c>
      <c r="J367" t="str">
        <f t="shared" si="5"/>
        <v/>
      </c>
    </row>
    <row r="368" spans="1:10" x14ac:dyDescent="0.25">
      <c r="A368" s="103">
        <v>365</v>
      </c>
      <c r="D368" s="122"/>
      <c r="E368" s="122"/>
      <c r="H368" t="str">
        <f>IF(ISBLANK(B368),"Наименование загрязняющего вещества: "&amp;B369&amp;"/"&amp;VLOOKUP(B369,quide!A:B,2,0),IF(ISERROR(FIND("Итог",B368))=TRUE,VLOOKUP(C368,ishod_substance!A:P,16,0),"всего по ЗВ:"))</f>
        <v>Наименование загрязняющего вещества: 2735/Масло минеральное нефтяное (веретенное, машинное, цилиндровое и др.)</v>
      </c>
      <c r="I368" t="str">
        <f>IF(ISBLANK(B368),"",IF(ISERROR(FIND("Итог",B368))=TRUE,VLOOKUP(C368,ishod_substance!A:E,5,0),""))</f>
        <v/>
      </c>
      <c r="J368" t="str">
        <f t="shared" si="5"/>
        <v/>
      </c>
    </row>
    <row r="369" spans="1:10" x14ac:dyDescent="0.25">
      <c r="A369" s="103">
        <v>366</v>
      </c>
      <c r="B369">
        <v>2735</v>
      </c>
      <c r="C369">
        <v>31</v>
      </c>
      <c r="D369" s="122">
        <v>6.1103766784452295E-3</v>
      </c>
      <c r="E369" s="122">
        <v>9.634841946572438E-2</v>
      </c>
      <c r="H369" t="str">
        <f>IF(ISBLANK(B369),"Наименование загрязняющего вещества: "&amp;B370&amp;"/"&amp;VLOOKUP(B370,quide!A:B,2,0),IF(ISERROR(FIND("Итог",B369))=TRUE,VLOOKUP(C369,ishod_substance!A:P,16,0),"всего по ЗВ:"))</f>
        <v>линия перегрузки ТКО</v>
      </c>
      <c r="I369">
        <f>IF(ISBLANK(B369),"",IF(ISERROR(FIND("Итог",B369))=TRUE,VLOOKUP(C369,ishod_substance!A:E,5,0),""))</f>
        <v>4</v>
      </c>
      <c r="J369" t="str">
        <f t="shared" si="5"/>
        <v>ПДВ</v>
      </c>
    </row>
    <row r="370" spans="1:10" x14ac:dyDescent="0.25">
      <c r="A370" s="103">
        <v>367</v>
      </c>
      <c r="B370" t="s">
        <v>332</v>
      </c>
      <c r="D370" s="122">
        <v>6.1103766784452295E-3</v>
      </c>
      <c r="E370" s="122">
        <v>9.634841946572438E-2</v>
      </c>
      <c r="H370" t="str">
        <f>IF(ISBLANK(B370),"Наименование загрязняющего вещества: "&amp;B371&amp;"/"&amp;VLOOKUP(B371,quide!A:B,2,0),IF(ISERROR(FIND("Итог",B370))=TRUE,VLOOKUP(C370,ishod_substance!A:P,16,0),"всего по ЗВ:"))</f>
        <v>всего по ЗВ:</v>
      </c>
      <c r="I370" t="str">
        <f>IF(ISBLANK(B370),"",IF(ISERROR(FIND("Итог",B370))=TRUE,VLOOKUP(C370,ishod_substance!A:E,5,0),""))</f>
        <v/>
      </c>
      <c r="J370" t="str">
        <f t="shared" si="5"/>
        <v/>
      </c>
    </row>
    <row r="371" spans="1:10" x14ac:dyDescent="0.25">
      <c r="A371" s="103">
        <v>368</v>
      </c>
      <c r="D371" s="122"/>
      <c r="E371" s="122"/>
      <c r="H371" t="str">
        <f>IF(ISBLANK(B371),"Наименование загрязняющего вещества: "&amp;B372&amp;"/"&amp;VLOOKUP(B372,quide!A:B,2,0),IF(ISERROR(FIND("Итог",B371))=TRUE,VLOOKUP(C371,ishod_substance!A:P,16,0),"всего по ЗВ:"))</f>
        <v>Наименование загрязняющего вещества: 349/Хлор</v>
      </c>
      <c r="I371" t="str">
        <f>IF(ISBLANK(B371),"",IF(ISERROR(FIND("Итог",B371))=TRUE,VLOOKUP(C371,ishod_substance!A:E,5,0),""))</f>
        <v/>
      </c>
      <c r="J371" t="str">
        <f t="shared" si="5"/>
        <v/>
      </c>
    </row>
    <row r="372" spans="1:10" x14ac:dyDescent="0.25">
      <c r="A372" s="103">
        <v>369</v>
      </c>
      <c r="B372">
        <v>349</v>
      </c>
      <c r="C372">
        <v>90</v>
      </c>
      <c r="D372" s="122">
        <v>1.8834444444444446E-5</v>
      </c>
      <c r="E372" s="122">
        <v>1.6272960000000001E-4</v>
      </c>
      <c r="H372" t="str">
        <f>IF(ISBLANK(B372),"Наименование загрязняющего вещества: "&amp;B373&amp;"/"&amp;VLOOKUP(B373,quide!A:B,2,0),IF(ISERROR(FIND("Итог",B372))=TRUE,VLOOKUP(C372,ishod_substance!A:P,16,0),"всего по ЗВ:"))</f>
        <v>дезбарьер</v>
      </c>
      <c r="I372">
        <f>IF(ISBLANK(B372),"",IF(ISERROR(FIND("Итог",B372))=TRUE,VLOOKUP(C372,ishod_substance!A:E,5,0),""))</f>
        <v>6003</v>
      </c>
      <c r="J372" t="str">
        <f t="shared" si="5"/>
        <v>ПДВ</v>
      </c>
    </row>
    <row r="373" spans="1:10" x14ac:dyDescent="0.25">
      <c r="A373" s="103">
        <v>370</v>
      </c>
      <c r="B373" t="s">
        <v>333</v>
      </c>
      <c r="D373" s="122">
        <v>1.8834444444444446E-5</v>
      </c>
      <c r="E373" s="122">
        <v>1.6272960000000001E-4</v>
      </c>
      <c r="H373" t="str">
        <f>IF(ISBLANK(B373),"Наименование загрязняющего вещества: "&amp;B374&amp;"/"&amp;VLOOKUP(B374,quide!A:B,2,0),IF(ISERROR(FIND("Итог",B373))=TRUE,VLOOKUP(C373,ishod_substance!A:P,16,0),"всего по ЗВ:"))</f>
        <v>всего по ЗВ:</v>
      </c>
      <c r="I373" t="str">
        <f>IF(ISBLANK(B373),"",IF(ISERROR(FIND("Итог",B373))=TRUE,VLOOKUP(C373,ishod_substance!A:E,5,0),""))</f>
        <v/>
      </c>
      <c r="J373" t="str">
        <f t="shared" si="5"/>
        <v/>
      </c>
    </row>
    <row r="374" spans="1:10" x14ac:dyDescent="0.25">
      <c r="A374" s="103">
        <v>371</v>
      </c>
      <c r="D374" s="122"/>
      <c r="E374" s="122"/>
      <c r="H374" t="str">
        <f>IF(ISBLANK(B374),"Наименование загрязняющего вещества: "&amp;B375&amp;"/"&amp;VLOOKUP(B375,quide!A:B,2,0),IF(ISERROR(FIND("Итог",B374))=TRUE,VLOOKUP(C374,ishod_substance!A:P,16,0),"всего по ЗВ:"))</f>
        <v>Наименование загрязняющего вещества: 316/Гидрохлорид (по молекуле HCl) (Водород хлорид)</v>
      </c>
      <c r="I374" t="str">
        <f>IF(ISBLANK(B374),"",IF(ISERROR(FIND("Итог",B374))=TRUE,VLOOKUP(C374,ishod_substance!A:E,5,0),""))</f>
        <v/>
      </c>
      <c r="J374" t="str">
        <f t="shared" si="5"/>
        <v/>
      </c>
    </row>
    <row r="375" spans="1:10" x14ac:dyDescent="0.25">
      <c r="A375" s="103">
        <v>372</v>
      </c>
      <c r="B375">
        <v>316</v>
      </c>
      <c r="C375">
        <v>91</v>
      </c>
      <c r="D375" s="122">
        <v>3.4741666666666667E-6</v>
      </c>
      <c r="E375" s="122">
        <v>3.0016800000000004E-5</v>
      </c>
      <c r="H375" t="str">
        <f>IF(ISBLANK(B375),"Наименование загрязняющего вещества: "&amp;B376&amp;"/"&amp;VLOOKUP(B376,quide!A:B,2,0),IF(ISERROR(FIND("Итог",B375))=TRUE,VLOOKUP(C375,ishod_substance!A:P,16,0),"всего по ЗВ:"))</f>
        <v>дезбарьер</v>
      </c>
      <c r="I375">
        <f>IF(ISBLANK(B375),"",IF(ISERROR(FIND("Итог",B375))=TRUE,VLOOKUP(C375,ishod_substance!A:E,5,0),""))</f>
        <v>6003</v>
      </c>
      <c r="J375" t="str">
        <f t="shared" si="5"/>
        <v>ПДВ</v>
      </c>
    </row>
    <row r="376" spans="1:10" x14ac:dyDescent="0.25">
      <c r="A376" s="103">
        <v>373</v>
      </c>
      <c r="B376" t="s">
        <v>334</v>
      </c>
      <c r="D376" s="122">
        <v>3.4741666666666667E-6</v>
      </c>
      <c r="E376" s="122">
        <v>3.0016800000000004E-5</v>
      </c>
      <c r="H376" t="str">
        <f>IF(ISBLANK(B376),"Наименование загрязняющего вещества: "&amp;B377&amp;"/"&amp;VLOOKUP(B377,quide!A:B,2,0),IF(ISERROR(FIND("Итог",B376))=TRUE,VLOOKUP(C376,ishod_substance!A:P,16,0),"всего по ЗВ:"))</f>
        <v>всего по ЗВ:</v>
      </c>
      <c r="I376" t="str">
        <f>IF(ISBLANK(B376),"",IF(ISERROR(FIND("Итог",B376))=TRUE,VLOOKUP(C376,ishod_substance!A:E,5,0),""))</f>
        <v/>
      </c>
      <c r="J376" t="str">
        <f t="shared" si="5"/>
        <v/>
      </c>
    </row>
    <row r="377" spans="1:10" x14ac:dyDescent="0.25">
      <c r="A377" s="103">
        <v>374</v>
      </c>
      <c r="D377" s="122"/>
      <c r="E377" s="122"/>
      <c r="H377" t="str">
        <f>IF(ISBLANK(B377),"Наименование загрязняющего вещества: "&amp;B378&amp;"/"&amp;VLOOKUP(B378,quide!A:B,2,0),IF(ISERROR(FIND("Итог",B377))=TRUE,VLOOKUP(C377,ishod_substance!A:P,16,0),"всего по ЗВ:"))</f>
        <v>Наименование загрязняющего вещества: 2754/Алканы C12-19 (в пересчете на С)</v>
      </c>
      <c r="I377" t="str">
        <f>IF(ISBLANK(B377),"",IF(ISERROR(FIND("Итог",B377))=TRUE,VLOOKUP(C377,ishod_substance!A:E,5,0),""))</f>
        <v/>
      </c>
      <c r="J377" t="str">
        <f t="shared" si="5"/>
        <v/>
      </c>
    </row>
    <row r="378" spans="1:10" x14ac:dyDescent="0.25">
      <c r="A378" s="103">
        <v>375</v>
      </c>
      <c r="B378">
        <v>2754</v>
      </c>
      <c r="C378">
        <v>189</v>
      </c>
      <c r="D378" s="122">
        <v>9.2739600000000012E-3</v>
      </c>
      <c r="E378" s="122">
        <v>1.71108271584E-2</v>
      </c>
      <c r="H378" t="str">
        <f>IF(ISBLANK(B378),"Наименование загрязняющего вещества: "&amp;B379&amp;"/"&amp;VLOOKUP(B379,quide!A:B,2,0),IF(ISERROR(FIND("Итог",B378))=TRUE,VLOOKUP(C378,ishod_substance!A:P,16,0),"всего по ЗВ:"))</f>
        <v>сварочный пост</v>
      </c>
      <c r="I378">
        <f>IF(ISBLANK(B378),"",IF(ISERROR(FIND("Итог",B378))=TRUE,VLOOKUP(C378,ishod_substance!A:E,5,0),""))</f>
        <v>6016</v>
      </c>
      <c r="J378" t="str">
        <f t="shared" si="5"/>
        <v>ПДВ</v>
      </c>
    </row>
    <row r="379" spans="1:10" x14ac:dyDescent="0.25">
      <c r="A379" s="103">
        <v>376</v>
      </c>
      <c r="B379" t="s">
        <v>335</v>
      </c>
      <c r="D379" s="122">
        <v>9.2739600000000012E-3</v>
      </c>
      <c r="E379" s="122">
        <v>1.71108271584E-2</v>
      </c>
      <c r="H379" t="str">
        <f>IF(ISBLANK(B379),"Наименование загрязняющего вещества: "&amp;B380&amp;"/"&amp;VLOOKUP(B380,quide!A:B,2,0),IF(ISERROR(FIND("Итог",B379))=TRUE,VLOOKUP(C379,ishod_substance!A:P,16,0),"всего по ЗВ:"))</f>
        <v>всего по ЗВ:</v>
      </c>
      <c r="I379" t="str">
        <f>IF(ISBLANK(B379),"",IF(ISERROR(FIND("Итог",B379))=TRUE,VLOOKUP(C379,ishod_substance!A:E,5,0),""))</f>
        <v/>
      </c>
      <c r="J379" t="str">
        <f t="shared" si="5"/>
        <v/>
      </c>
    </row>
    <row r="380" spans="1:10" x14ac:dyDescent="0.25">
      <c r="A380" s="103">
        <v>377</v>
      </c>
      <c r="D380" s="122"/>
      <c r="E380" s="122"/>
      <c r="H380" t="e">
        <f>IF(ISBLANK(B380),"Наименование загрязняющего вещества: "&amp;B381&amp;"/"&amp;VLOOKUP(B381,quide!A:B,2,0),IF(ISERROR(FIND("Итог",B380))=TRUE,VLOOKUP(C380,ishod_substance!A:P,16,0),"всего по ЗВ:"))</f>
        <v>#N/A</v>
      </c>
      <c r="I380" t="str">
        <f>IF(ISBLANK(B380),"",IF(ISERROR(FIND("Итог",B380))=TRUE,VLOOKUP(C380,ishod_substance!A:E,5,0),""))</f>
        <v/>
      </c>
      <c r="J380" t="str">
        <f t="shared" si="5"/>
        <v/>
      </c>
    </row>
    <row r="381" spans="1:10" x14ac:dyDescent="0.25">
      <c r="A381" s="103">
        <v>378</v>
      </c>
      <c r="H381" t="e">
        <f>IF(ISBLANK(B381),"Наименование загрязняющего вещества: "&amp;B382&amp;"/"&amp;VLOOKUP(B382,quide!A:B,2,0),IF(ISERROR(FIND("Итог",B381))=TRUE,VLOOKUP(C381,ishod_substance!A:P,16,0),"всего по ЗВ:"))</f>
        <v>#N/A</v>
      </c>
      <c r="I381" t="str">
        <f>IF(ISBLANK(B381),"",IF(ISERROR(FIND("Итог",B381))=TRUE,VLOOKUP(C381,ishod_substance!A:E,5,0),""))</f>
        <v/>
      </c>
      <c r="J381" t="str">
        <f t="shared" si="5"/>
        <v/>
      </c>
    </row>
    <row r="382" spans="1:10" x14ac:dyDescent="0.25">
      <c r="A382" s="103">
        <v>379</v>
      </c>
      <c r="H382" t="e">
        <f>IF(ISBLANK(B382),"Наименование загрязняющего вещества: "&amp;B383&amp;"/"&amp;VLOOKUP(B383,quide!A:B,2,0),IF(ISERROR(FIND("Итог",B382))=TRUE,VLOOKUP(C382,ishod_substance!A:P,16,0),"всего по ЗВ:"))</f>
        <v>#N/A</v>
      </c>
      <c r="I382" t="str">
        <f>IF(ISBLANK(B382),"",IF(ISERROR(FIND("Итог",B382))=TRUE,VLOOKUP(C382,ishod_substance!A:E,5,0),""))</f>
        <v/>
      </c>
      <c r="J382" t="str">
        <f t="shared" si="5"/>
        <v/>
      </c>
    </row>
    <row r="383" spans="1:10" x14ac:dyDescent="0.25">
      <c r="A383" s="103">
        <v>380</v>
      </c>
      <c r="H383" t="e">
        <f>IF(ISBLANK(B383),"Наименование загрязняющего вещества: "&amp;B384&amp;"/"&amp;VLOOKUP(B384,quide!A:B,2,0),IF(ISERROR(FIND("Итог",B383))=TRUE,VLOOKUP(C383,ishod_substance!A:P,16,0),"всего по ЗВ:"))</f>
        <v>#N/A</v>
      </c>
      <c r="I383" t="str">
        <f>IF(ISBLANK(B383),"",IF(ISERROR(FIND("Итог",B383))=TRUE,VLOOKUP(C383,ishod_substance!A:E,5,0),""))</f>
        <v/>
      </c>
      <c r="J383" t="str">
        <f t="shared" si="5"/>
        <v/>
      </c>
    </row>
    <row r="384" spans="1:10" x14ac:dyDescent="0.25">
      <c r="A384" s="103">
        <v>381</v>
      </c>
      <c r="H384" t="e">
        <f>IF(ISBLANK(B384),"Наименование загрязняющего вещества: "&amp;B385&amp;"/"&amp;VLOOKUP(B385,quide!A:B,2,0),IF(ISERROR(FIND("Итог",B384))=TRUE,VLOOKUP(C384,ishod_substance!A:P,16,0),"всего по ЗВ:"))</f>
        <v>#N/A</v>
      </c>
      <c r="I384" t="str">
        <f>IF(ISBLANK(B384),"",IF(ISERROR(FIND("Итог",B384))=TRUE,VLOOKUP(C384,ishod_substance!A:E,5,0),""))</f>
        <v/>
      </c>
      <c r="J384" t="str">
        <f t="shared" si="5"/>
        <v/>
      </c>
    </row>
    <row r="385" spans="1:10" x14ac:dyDescent="0.25">
      <c r="A385" s="103">
        <v>382</v>
      </c>
      <c r="H385" t="e">
        <f>IF(ISBLANK(B385),"Наименование загрязняющего вещества: "&amp;B386&amp;"/"&amp;VLOOKUP(B386,quide!A:B,2,0),IF(ISERROR(FIND("Итог",B385))=TRUE,VLOOKUP(C385,ishod_substance!A:P,16,0),"всего по ЗВ:"))</f>
        <v>#N/A</v>
      </c>
      <c r="I385" t="str">
        <f>IF(ISBLANK(B385),"",IF(ISERROR(FIND("Итог",B385))=TRUE,VLOOKUP(C385,ishod_substance!A:E,5,0),""))</f>
        <v/>
      </c>
      <c r="J385" t="str">
        <f t="shared" si="5"/>
        <v/>
      </c>
    </row>
    <row r="386" spans="1:10" x14ac:dyDescent="0.25">
      <c r="A386" s="103">
        <v>383</v>
      </c>
      <c r="H386" t="e">
        <f>IF(ISBLANK(B386),"Наименование загрязняющего вещества: "&amp;B387&amp;"/"&amp;VLOOKUP(B387,quide!A:B,2,0),IF(ISERROR(FIND("Итог",B386))=TRUE,VLOOKUP(C386,ishod_substance!A:P,16,0),"всего по ЗВ:"))</f>
        <v>#N/A</v>
      </c>
      <c r="I386" t="str">
        <f>IF(ISBLANK(B386),"",IF(ISERROR(FIND("Итог",B386))=TRUE,VLOOKUP(C386,ishod_substance!A:E,5,0),""))</f>
        <v/>
      </c>
      <c r="J386" t="str">
        <f t="shared" si="5"/>
        <v/>
      </c>
    </row>
    <row r="387" spans="1:10" x14ac:dyDescent="0.25">
      <c r="A387" s="103">
        <v>384</v>
      </c>
      <c r="H387" t="e">
        <f>IF(ISBLANK(B387),"Наименование загрязняющего вещества: "&amp;B388&amp;"/"&amp;VLOOKUP(B388,quide!A:B,2,0),IF(ISERROR(FIND("Итог",B387))=TRUE,VLOOKUP(C387,ishod_substance!A:P,16,0),"всего по ЗВ:"))</f>
        <v>#N/A</v>
      </c>
      <c r="I387" t="str">
        <f>IF(ISBLANK(B387),"",IF(ISERROR(FIND("Итог",B387))=TRUE,VLOOKUP(C387,ishod_substance!A:E,5,0),""))</f>
        <v/>
      </c>
      <c r="J387" t="str">
        <f t="shared" si="5"/>
        <v/>
      </c>
    </row>
    <row r="388" spans="1:10" x14ac:dyDescent="0.25">
      <c r="A388" s="103">
        <v>385</v>
      </c>
      <c r="H388" t="e">
        <f>IF(ISBLANK(B388),"Наименование загрязняющего вещества: "&amp;B389&amp;"/"&amp;VLOOKUP(B389,quide!A:B,2,0),IF(ISERROR(FIND("Итог",B388))=TRUE,VLOOKUP(C388,ishod_substance!A:P,16,0),"всего по ЗВ:"))</f>
        <v>#N/A</v>
      </c>
      <c r="I388" t="str">
        <f>IF(ISBLANK(B388),"",IF(ISERROR(FIND("Итог",B388))=TRUE,VLOOKUP(C388,ishod_substance!A:E,5,0),""))</f>
        <v/>
      </c>
      <c r="J388" t="str">
        <f t="shared" si="5"/>
        <v/>
      </c>
    </row>
    <row r="389" spans="1:10" x14ac:dyDescent="0.25">
      <c r="A389" s="103">
        <v>386</v>
      </c>
      <c r="H389" t="e">
        <f>IF(ISBLANK(B389),"Наименование загрязняющего вещества: "&amp;B390&amp;"/"&amp;VLOOKUP(B390,quide!A:B,2,0),IF(ISERROR(FIND("Итог",B389))=TRUE,VLOOKUP(C389,ishod_substance!A:P,16,0),"всего по ЗВ:"))</f>
        <v>#N/A</v>
      </c>
      <c r="I389" t="str">
        <f>IF(ISBLANK(B389),"",IF(ISERROR(FIND("Итог",B389))=TRUE,VLOOKUP(C389,ishod_substance!A:E,5,0),""))</f>
        <v/>
      </c>
      <c r="J389" t="str">
        <f t="shared" ref="J389:J404" si="6">IF(ISBLANK(B389),"",IF(ISERROR(FIND("Итог",B389))=TRUE,"ПДВ",""))</f>
        <v/>
      </c>
    </row>
    <row r="390" spans="1:10" x14ac:dyDescent="0.25">
      <c r="A390" s="103">
        <v>387</v>
      </c>
      <c r="H390" t="e">
        <f>IF(ISBLANK(B390),"Наименование загрязняющего вещества: "&amp;B391&amp;"/"&amp;VLOOKUP(B391,quide!A:B,2,0),IF(ISERROR(FIND("Итог",B390))=TRUE,VLOOKUP(C390,ishod_substance!A:P,16,0),"всего по ЗВ:"))</f>
        <v>#N/A</v>
      </c>
      <c r="I390" t="str">
        <f>IF(ISBLANK(B390),"",IF(ISERROR(FIND("Итог",B390))=TRUE,VLOOKUP(C390,ishod_substance!A:E,5,0),""))</f>
        <v/>
      </c>
      <c r="J390" t="str">
        <f t="shared" si="6"/>
        <v/>
      </c>
    </row>
    <row r="391" spans="1:10" x14ac:dyDescent="0.25">
      <c r="A391" s="103">
        <v>388</v>
      </c>
      <c r="H391" t="e">
        <f>IF(ISBLANK(B391),"Наименование загрязняющего вещества: "&amp;B392&amp;"/"&amp;VLOOKUP(B392,quide!A:B,2,0),IF(ISERROR(FIND("Итог",B391))=TRUE,VLOOKUP(C391,ishod_substance!A:P,16,0),"всего по ЗВ:"))</f>
        <v>#N/A</v>
      </c>
      <c r="I391" t="str">
        <f>IF(ISBLANK(B391),"",IF(ISERROR(FIND("Итог",B391))=TRUE,VLOOKUP(C391,ishod_substance!A:E,5,0),""))</f>
        <v/>
      </c>
      <c r="J391" t="str">
        <f t="shared" si="6"/>
        <v/>
      </c>
    </row>
    <row r="392" spans="1:10" x14ac:dyDescent="0.25">
      <c r="A392" s="103">
        <v>389</v>
      </c>
      <c r="H392" t="e">
        <f>IF(ISBLANK(B392),"Наименование загрязняющего вещества: "&amp;B393&amp;"/"&amp;VLOOKUP(B393,quide!A:B,2,0),IF(ISERROR(FIND("Итог",B392))=TRUE,VLOOKUP(C392,ishod_substance!A:P,16,0),"всего по ЗВ:"))</f>
        <v>#N/A</v>
      </c>
      <c r="I392" t="str">
        <f>IF(ISBLANK(B392),"",IF(ISERROR(FIND("Итог",B392))=TRUE,VLOOKUP(C392,ishod_substance!A:E,5,0),""))</f>
        <v/>
      </c>
      <c r="J392" t="str">
        <f t="shared" si="6"/>
        <v/>
      </c>
    </row>
    <row r="393" spans="1:10" x14ac:dyDescent="0.25">
      <c r="A393" s="103">
        <v>390</v>
      </c>
      <c r="H393" t="e">
        <f>IF(ISBLANK(B393),"Наименование загрязняющего вещества: "&amp;B394&amp;"/"&amp;VLOOKUP(B394,quide!A:B,2,0),IF(ISERROR(FIND("Итог",B393))=TRUE,VLOOKUP(C393,ishod_substance!A:P,16,0),"всего по ЗВ:"))</f>
        <v>#N/A</v>
      </c>
      <c r="I393" t="str">
        <f>IF(ISBLANK(B393),"",IF(ISERROR(FIND("Итог",B393))=TRUE,VLOOKUP(C393,ishod_substance!A:E,5,0),""))</f>
        <v/>
      </c>
      <c r="J393" t="str">
        <f t="shared" si="6"/>
        <v/>
      </c>
    </row>
    <row r="394" spans="1:10" x14ac:dyDescent="0.25">
      <c r="A394" s="103">
        <v>391</v>
      </c>
      <c r="H394" t="e">
        <f>IF(ISBLANK(B394),"Наименование загрязняющего вещества: "&amp;B395&amp;"/"&amp;VLOOKUP(B395,quide!A:B,2,0),IF(ISERROR(FIND("Итог",B394))=TRUE,VLOOKUP(C394,ishod_substance!A:P,16,0),"всего по ЗВ:"))</f>
        <v>#N/A</v>
      </c>
      <c r="I394" t="str">
        <f>IF(ISBLANK(B394),"",IF(ISERROR(FIND("Итог",B394))=TRUE,VLOOKUP(C394,ishod_substance!A:E,5,0),""))</f>
        <v/>
      </c>
      <c r="J394" t="str">
        <f t="shared" si="6"/>
        <v/>
      </c>
    </row>
    <row r="395" spans="1:10" x14ac:dyDescent="0.25">
      <c r="A395" s="103">
        <v>392</v>
      </c>
      <c r="H395" t="e">
        <f>IF(ISBLANK(B395),"Наименование загрязняющего вещества: "&amp;B396&amp;"/"&amp;VLOOKUP(B396,quide!A:B,2,0),IF(ISERROR(FIND("Итог",B395))=TRUE,VLOOKUP(C395,ishod_substance!A:P,16,0),"всего по ЗВ:"))</f>
        <v>#N/A</v>
      </c>
      <c r="I395" t="str">
        <f>IF(ISBLANK(B395),"",IF(ISERROR(FIND("Итог",B395))=TRUE,VLOOKUP(C395,ishod_substance!A:E,5,0),""))</f>
        <v/>
      </c>
      <c r="J395" t="str">
        <f t="shared" si="6"/>
        <v/>
      </c>
    </row>
    <row r="396" spans="1:10" x14ac:dyDescent="0.25">
      <c r="A396" s="103">
        <v>393</v>
      </c>
      <c r="H396" t="e">
        <f>IF(ISBLANK(B396),"Наименование загрязняющего вещества: "&amp;B397&amp;"/"&amp;VLOOKUP(B397,quide!A:B,2,0),IF(ISERROR(FIND("Итог",B396))=TRUE,VLOOKUP(C396,ishod_substance!A:P,16,0),"всего по ЗВ:"))</f>
        <v>#N/A</v>
      </c>
      <c r="I396" t="str">
        <f>IF(ISBLANK(B396),"",IF(ISERROR(FIND("Итог",B396))=TRUE,VLOOKUP(C396,ishod_substance!A:E,5,0),""))</f>
        <v/>
      </c>
      <c r="J396" t="str">
        <f t="shared" si="6"/>
        <v/>
      </c>
    </row>
    <row r="397" spans="1:10" x14ac:dyDescent="0.25">
      <c r="A397" s="103">
        <v>394</v>
      </c>
      <c r="H397" t="e">
        <f>IF(ISBLANK(B397),"Наименование загрязняющего вещества: "&amp;B398&amp;"/"&amp;VLOOKUP(B398,quide!A:B,2,0),IF(ISERROR(FIND("Итог",B397))=TRUE,VLOOKUP(C397,ishod_substance!A:P,16,0),"всего по ЗВ:"))</f>
        <v>#N/A</v>
      </c>
      <c r="I397" t="str">
        <f>IF(ISBLANK(B397),"",IF(ISERROR(FIND("Итог",B397))=TRUE,VLOOKUP(C397,ishod_substance!A:E,5,0),""))</f>
        <v/>
      </c>
      <c r="J397" t="str">
        <f t="shared" si="6"/>
        <v/>
      </c>
    </row>
    <row r="398" spans="1:10" x14ac:dyDescent="0.25">
      <c r="A398" s="103">
        <v>395</v>
      </c>
      <c r="H398" t="e">
        <f>IF(ISBLANK(B398),"Наименование загрязняющего вещества: "&amp;B399&amp;"/"&amp;VLOOKUP(B399,quide!A:B,2,0),IF(ISERROR(FIND("Итог",B398))=TRUE,VLOOKUP(C398,ishod_substance!A:P,16,0),"всего по ЗВ:"))</f>
        <v>#N/A</v>
      </c>
      <c r="I398" t="str">
        <f>IF(ISBLANK(B398),"",IF(ISERROR(FIND("Итог",B398))=TRUE,VLOOKUP(C398,ishod_substance!A:E,5,0),""))</f>
        <v/>
      </c>
      <c r="J398" t="str">
        <f t="shared" si="6"/>
        <v/>
      </c>
    </row>
    <row r="399" spans="1:10" x14ac:dyDescent="0.25">
      <c r="A399" s="103">
        <v>396</v>
      </c>
      <c r="H399" t="e">
        <f>IF(ISBLANK(B399),"Наименование загрязняющего вещества: "&amp;B400&amp;"/"&amp;VLOOKUP(B400,quide!A:B,2,0),IF(ISERROR(FIND("Итог",B399))=TRUE,VLOOKUP(C399,ishod_substance!A:P,16,0),"всего по ЗВ:"))</f>
        <v>#N/A</v>
      </c>
      <c r="I399" t="str">
        <f>IF(ISBLANK(B399),"",IF(ISERROR(FIND("Итог",B399))=TRUE,VLOOKUP(C399,ishod_substance!A:E,5,0),""))</f>
        <v/>
      </c>
      <c r="J399" t="str">
        <f t="shared" si="6"/>
        <v/>
      </c>
    </row>
    <row r="400" spans="1:10" x14ac:dyDescent="0.25">
      <c r="A400" s="103">
        <v>397</v>
      </c>
      <c r="H400" t="e">
        <f>IF(ISBLANK(B400),"Наименование загрязняющего вещества: "&amp;B401&amp;"/"&amp;VLOOKUP(B401,quide!A:B,2,0),IF(ISERROR(FIND("Итог",B400))=TRUE,VLOOKUP(C400,ishod_substance!A:P,16,0),"всего по ЗВ:"))</f>
        <v>#N/A</v>
      </c>
      <c r="I400" t="str">
        <f>IF(ISBLANK(B400),"",IF(ISERROR(FIND("Итог",B400))=TRUE,VLOOKUP(C400,ishod_substance!A:E,5,0),""))</f>
        <v/>
      </c>
      <c r="J400" t="str">
        <f t="shared" si="6"/>
        <v/>
      </c>
    </row>
    <row r="401" spans="1:10" x14ac:dyDescent="0.25">
      <c r="A401" s="103">
        <v>398</v>
      </c>
      <c r="H401" t="e">
        <f>IF(ISBLANK(B401),"Наименование загрязняющего вещества: "&amp;B402&amp;"/"&amp;VLOOKUP(B402,quide!A:B,2,0),IF(ISERROR(FIND("Итог",B401))=TRUE,VLOOKUP(C401,ishod_substance!A:P,16,0),"всего по ЗВ:"))</f>
        <v>#N/A</v>
      </c>
      <c r="I401" t="str">
        <f>IF(ISBLANK(B401),"",IF(ISERROR(FIND("Итог",B401))=TRUE,VLOOKUP(C401,ishod_substance!A:E,5,0),""))</f>
        <v/>
      </c>
      <c r="J401" t="str">
        <f t="shared" si="6"/>
        <v/>
      </c>
    </row>
    <row r="402" spans="1:10" x14ac:dyDescent="0.25">
      <c r="A402" s="103">
        <v>399</v>
      </c>
      <c r="H402" t="e">
        <f>IF(ISBLANK(B402),"Наименование загрязняющего вещества: "&amp;B403&amp;"/"&amp;VLOOKUP(B403,quide!A:B,2,0),IF(ISERROR(FIND("Итог",B402))=TRUE,VLOOKUP(C402,ishod_substance!A:P,16,0),"всего по ЗВ:"))</f>
        <v>#N/A</v>
      </c>
      <c r="I402" t="str">
        <f>IF(ISBLANK(B402),"",IF(ISERROR(FIND("Итог",B402))=TRUE,VLOOKUP(C402,ishod_substance!A:E,5,0),""))</f>
        <v/>
      </c>
      <c r="J402" t="str">
        <f t="shared" si="6"/>
        <v/>
      </c>
    </row>
    <row r="403" spans="1:10" x14ac:dyDescent="0.25">
      <c r="A403" s="103">
        <v>400</v>
      </c>
      <c r="H403" t="e">
        <f>IF(ISBLANK(B403),"Наименование загрязняющего вещества: "&amp;B404&amp;"/"&amp;VLOOKUP(B404,quide!A:B,2,0),IF(ISERROR(FIND("Итог",B403))=TRUE,VLOOKUP(C403,ishod_substance!A:P,16,0),"всего по ЗВ:"))</f>
        <v>#N/A</v>
      </c>
      <c r="I403" t="str">
        <f>IF(ISBLANK(B403),"",IF(ISERROR(FIND("Итог",B403))=TRUE,VLOOKUP(C403,ishod_substance!A:E,5,0),""))</f>
        <v/>
      </c>
      <c r="J403" t="str">
        <f t="shared" si="6"/>
        <v/>
      </c>
    </row>
    <row r="404" spans="1:10" x14ac:dyDescent="0.25">
      <c r="A404" s="103">
        <v>401</v>
      </c>
      <c r="H404" t="e">
        <f>IF(ISBLANK(B404),"Наименование загрязняющего вещества: "&amp;B405&amp;"/"&amp;VLOOKUP(B405,quide!A:B,2,0),IF(ISERROR(FIND("Итог",B404))=TRUE,VLOOKUP(C404,ishod_substance!A:P,16,0),"всего по ЗВ:"))</f>
        <v>#N/A</v>
      </c>
      <c r="I404" t="str">
        <f>IF(ISBLANK(B404),"",IF(ISERROR(FIND("Итог",B404))=TRUE,VLOOKUP(C404,ishod_substance!A:E,5,0),""))</f>
        <v/>
      </c>
      <c r="J404" t="str">
        <f t="shared" si="6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7696-0464-403D-8A1B-44002E7E2012}">
  <sheetPr codeName="Sheet6"/>
  <dimension ref="A1:AO885"/>
  <sheetViews>
    <sheetView zoomScaleNormal="100" workbookViewId="0">
      <selection activeCell="AF9" sqref="AF9"/>
    </sheetView>
  </sheetViews>
  <sheetFormatPr defaultRowHeight="15" x14ac:dyDescent="0.25"/>
  <cols>
    <col min="1" max="2" width="6.85546875" customWidth="1"/>
    <col min="3" max="3" width="5.7109375" customWidth="1"/>
    <col min="4" max="4" width="9.140625" customWidth="1"/>
    <col min="6" max="6" width="5.85546875" customWidth="1"/>
    <col min="7" max="7" width="8.5703125" customWidth="1"/>
    <col min="8" max="8" width="10.28515625" customWidth="1"/>
    <col min="9" max="9" width="5.7109375" customWidth="1"/>
    <col min="10" max="10" width="5.5703125" customWidth="1"/>
    <col min="11" max="11" width="5.85546875" customWidth="1"/>
    <col min="12" max="12" width="7" customWidth="1"/>
    <col min="13" max="13" width="8.140625" customWidth="1"/>
    <col min="14" max="14" width="5.85546875" customWidth="1"/>
    <col min="15" max="15" width="6.7109375" customWidth="1"/>
    <col min="16" max="16" width="7.42578125" customWidth="1"/>
    <col min="17" max="17" width="8.85546875" customWidth="1"/>
    <col min="18" max="19" width="8.42578125" customWidth="1"/>
    <col min="20" max="20" width="7.7109375" customWidth="1"/>
    <col min="23" max="23" width="8" customWidth="1"/>
    <col min="24" max="24" width="7.7109375" customWidth="1"/>
    <col min="25" max="25" width="8" customWidth="1"/>
    <col min="26" max="26" width="17.28515625" customWidth="1"/>
    <col min="28" max="28" width="13.42578125" customWidth="1"/>
    <col min="29" max="29" width="11.7109375" customWidth="1"/>
    <col min="30" max="30" width="13" customWidth="1"/>
    <col min="31" max="31" width="14.140625" customWidth="1"/>
  </cols>
  <sheetData>
    <row r="1" spans="1:32" ht="15.75" x14ac:dyDescent="0.25">
      <c r="C1" s="45" t="s">
        <v>189</v>
      </c>
      <c r="D1" s="45"/>
      <c r="E1" s="45"/>
      <c r="F1" s="51"/>
      <c r="G1" s="51"/>
      <c r="H1" s="51"/>
      <c r="I1" s="51"/>
      <c r="J1" s="51"/>
      <c r="K1" s="51"/>
      <c r="L1" s="51"/>
      <c r="M1" s="51"/>
      <c r="N1" s="51"/>
      <c r="O1" s="45"/>
      <c r="P1" s="51"/>
      <c r="Q1" s="45"/>
      <c r="AE1" s="305"/>
      <c r="AF1" s="305"/>
    </row>
    <row r="2" spans="1:32" ht="15.75" x14ac:dyDescent="0.25"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</row>
    <row r="4" spans="1:32" ht="15.75" x14ac:dyDescent="0.25">
      <c r="C4" s="30" t="s">
        <v>296</v>
      </c>
      <c r="G4" s="159">
        <v>44481</v>
      </c>
      <c r="P4" s="45" t="s">
        <v>193</v>
      </c>
      <c r="Q4" s="45"/>
      <c r="R4" s="45"/>
      <c r="S4" s="45"/>
      <c r="T4" s="45"/>
      <c r="U4" s="45" t="s">
        <v>194</v>
      </c>
      <c r="V4" s="45"/>
      <c r="W4" s="45"/>
    </row>
    <row r="5" spans="1:32" ht="37.5" customHeight="1" x14ac:dyDescent="0.25">
      <c r="C5" s="307" t="s">
        <v>75</v>
      </c>
      <c r="D5" s="307"/>
      <c r="E5" s="308" t="s">
        <v>77</v>
      </c>
      <c r="F5" s="309"/>
      <c r="G5" s="309"/>
      <c r="H5" s="310" t="s">
        <v>80</v>
      </c>
      <c r="I5" s="306" t="s">
        <v>81</v>
      </c>
      <c r="J5" s="312" t="s">
        <v>82</v>
      </c>
      <c r="K5" s="306" t="s">
        <v>21</v>
      </c>
      <c r="L5" s="312" t="s">
        <v>83</v>
      </c>
      <c r="M5" s="312" t="s">
        <v>84</v>
      </c>
      <c r="N5" s="308" t="s">
        <v>86</v>
      </c>
      <c r="O5" s="314"/>
      <c r="P5" s="315"/>
      <c r="Q5" s="308" t="s">
        <v>89</v>
      </c>
      <c r="R5" s="314"/>
      <c r="S5" s="314"/>
      <c r="T5" s="315"/>
      <c r="U5" s="298" t="s">
        <v>92</v>
      </c>
      <c r="V5" s="298" t="s">
        <v>93</v>
      </c>
      <c r="W5" s="298" t="s">
        <v>94</v>
      </c>
      <c r="X5" s="298" t="s">
        <v>95</v>
      </c>
      <c r="Y5" s="300" t="s">
        <v>26</v>
      </c>
      <c r="Z5" s="301"/>
      <c r="AA5" s="301"/>
      <c r="AB5" s="316" t="s">
        <v>98</v>
      </c>
      <c r="AC5" s="301"/>
      <c r="AD5" s="301"/>
      <c r="AE5" s="306" t="s">
        <v>97</v>
      </c>
      <c r="AF5" s="306" t="s">
        <v>22</v>
      </c>
    </row>
    <row r="6" spans="1:32" ht="152.25" customHeight="1" x14ac:dyDescent="0.25">
      <c r="C6" s="23" t="s">
        <v>76</v>
      </c>
      <c r="D6" s="23" t="s">
        <v>27</v>
      </c>
      <c r="E6" s="21" t="s">
        <v>27</v>
      </c>
      <c r="F6" s="21" t="s">
        <v>78</v>
      </c>
      <c r="G6" s="21" t="s">
        <v>79</v>
      </c>
      <c r="H6" s="311"/>
      <c r="I6" s="306"/>
      <c r="J6" s="313"/>
      <c r="K6" s="306"/>
      <c r="L6" s="313"/>
      <c r="M6" s="313"/>
      <c r="N6" s="22" t="s">
        <v>85</v>
      </c>
      <c r="O6" s="22" t="s">
        <v>87</v>
      </c>
      <c r="P6" s="22" t="s">
        <v>88</v>
      </c>
      <c r="Q6" s="25" t="s">
        <v>90</v>
      </c>
      <c r="R6" s="25" t="s">
        <v>91</v>
      </c>
      <c r="S6" s="25" t="s">
        <v>23</v>
      </c>
      <c r="T6" s="25" t="s">
        <v>24</v>
      </c>
      <c r="U6" s="299"/>
      <c r="V6" s="299"/>
      <c r="W6" s="299"/>
      <c r="X6" s="299"/>
      <c r="Y6" s="24" t="s">
        <v>0</v>
      </c>
      <c r="Z6" s="24" t="s">
        <v>27</v>
      </c>
      <c r="AA6" s="25" t="s">
        <v>96</v>
      </c>
      <c r="AB6" s="25" t="s">
        <v>63</v>
      </c>
      <c r="AC6" s="25" t="s">
        <v>99</v>
      </c>
      <c r="AD6" s="25" t="s">
        <v>100</v>
      </c>
      <c r="AE6" s="306"/>
      <c r="AF6" s="306"/>
    </row>
    <row r="7" spans="1:32" x14ac:dyDescent="0.25">
      <c r="A7" t="s">
        <v>210</v>
      </c>
      <c r="B7" t="s">
        <v>211</v>
      </c>
      <c r="C7" s="19">
        <v>1</v>
      </c>
      <c r="D7" s="19">
        <v>2</v>
      </c>
      <c r="E7" s="19">
        <v>3</v>
      </c>
      <c r="F7" s="19">
        <v>4</v>
      </c>
      <c r="G7" s="19">
        <v>5</v>
      </c>
      <c r="H7" s="19">
        <v>6</v>
      </c>
      <c r="I7" s="19">
        <v>7</v>
      </c>
      <c r="J7" s="19">
        <v>8</v>
      </c>
      <c r="K7" s="19">
        <v>9</v>
      </c>
      <c r="L7" s="19">
        <v>10</v>
      </c>
      <c r="M7" s="19">
        <v>11</v>
      </c>
      <c r="N7" s="19">
        <v>12</v>
      </c>
      <c r="O7" s="19">
        <v>13</v>
      </c>
      <c r="P7" s="25">
        <v>14</v>
      </c>
      <c r="Q7" s="19">
        <v>15</v>
      </c>
      <c r="R7" s="19">
        <v>16</v>
      </c>
      <c r="S7" s="19">
        <v>17</v>
      </c>
      <c r="T7" s="19">
        <v>18</v>
      </c>
      <c r="U7" s="19">
        <v>19</v>
      </c>
      <c r="V7" s="19">
        <v>20</v>
      </c>
      <c r="W7" s="19">
        <v>21</v>
      </c>
      <c r="X7" s="19">
        <v>22</v>
      </c>
      <c r="Y7" s="19">
        <v>23</v>
      </c>
      <c r="Z7" s="19">
        <v>24</v>
      </c>
      <c r="AA7" s="19">
        <v>25</v>
      </c>
      <c r="AB7" s="4">
        <v>26</v>
      </c>
      <c r="AC7" s="4">
        <v>27</v>
      </c>
      <c r="AD7" s="4">
        <v>28</v>
      </c>
      <c r="AE7" s="4">
        <v>29</v>
      </c>
      <c r="AF7" s="4">
        <v>30</v>
      </c>
    </row>
    <row r="8" spans="1:32" x14ac:dyDescent="0.25">
      <c r="C8" s="128"/>
      <c r="D8" s="93"/>
      <c r="E8" s="128" t="str">
        <f>ishod_substance!C1</f>
        <v>Мусороперегрузочная станция с элементами сортировки (ОНВ: 97-0121-000442-П)</v>
      </c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4"/>
      <c r="T8" s="302" t="str">
        <f>ishod_substance!C1</f>
        <v>Мусороперегрузочная станция с элементами сортировки (ОНВ: 97-0121-000442-П)</v>
      </c>
      <c r="U8" s="303"/>
      <c r="V8" s="303"/>
      <c r="W8" s="303"/>
      <c r="X8" s="303"/>
      <c r="Y8" s="303"/>
      <c r="Z8" s="303"/>
      <c r="AA8" s="303"/>
      <c r="AB8" s="303"/>
      <c r="AC8" s="303"/>
      <c r="AD8" s="303"/>
      <c r="AE8" s="303"/>
      <c r="AF8" s="304"/>
    </row>
    <row r="9" spans="1:32" ht="51" x14ac:dyDescent="0.25">
      <c r="A9">
        <v>1</v>
      </c>
      <c r="C9" s="160">
        <f>VLOOKUP(tbl2_2!A9,ishod_substance!A:P,2,0)</f>
        <v>2</v>
      </c>
      <c r="D9" s="161">
        <f>VLOOKUP(tbl2_2!A9,ishod_substance!A:P,3,0)</f>
        <v>3</v>
      </c>
      <c r="E9" s="160">
        <f>VLOOKUP(tbl2_2!A9,ishod_substance!A:P,11,0)</f>
        <v>11</v>
      </c>
      <c r="F9" s="162">
        <f>VLOOKUP(tbl2_2!A9,ishod_substance!A:P,15,0)</f>
        <v>15</v>
      </c>
      <c r="G9" s="162" t="str">
        <f>VLOOKUP(tbl2_2!A9,ishod_substance!A:P,12,0)&amp;"/"&amp;VLOOKUP(tbl2_2!A9,ishod_substance!A:P,14,0)</f>
        <v>12/14</v>
      </c>
      <c r="H9" s="163">
        <f>VLOOKUP(tbl2_2!A9,ishod_substance!A:P,6,0)</f>
        <v>6</v>
      </c>
      <c r="I9" s="164">
        <f>VLOOKUP(tbl2_2!A9,ishod_substance!A:T,19,0)</f>
        <v>19</v>
      </c>
      <c r="J9" s="164">
        <f>VLOOKUP(tbl2_2!A9,ishod_substance!A:P,5,0)</f>
        <v>5</v>
      </c>
      <c r="K9" s="165">
        <f>VLOOKUP(tbl2_2!A9,ishod_substance!A:Q,17,0)</f>
        <v>17</v>
      </c>
      <c r="L9" s="165">
        <f>VLOOKUP(tbl2_2!A9,ishod_substance!A:R,18,0)</f>
        <v>18</v>
      </c>
      <c r="M9" s="165">
        <f>VLOOKUP(tbl2_2!A9,ishod_substance!A:AD,28,0)</f>
        <v>28</v>
      </c>
      <c r="N9" s="166">
        <f>VLOOKUP(tbl2_2!A9,ishod_substance!A:AD,20,0)</f>
        <v>20</v>
      </c>
      <c r="O9" s="166">
        <f>VLOOKUP(tbl2_2!A9,ishod_substance!A:AD,21,0)</f>
        <v>21</v>
      </c>
      <c r="P9" s="166">
        <f>VLOOKUP(tbl2_2!A9,ishod_substance!A:AD,22,0)</f>
        <v>22</v>
      </c>
      <c r="Q9" s="164">
        <f>VLOOKUP(tbl2_2!A9,ishod_substance!A:AD,23,0)</f>
        <v>23</v>
      </c>
      <c r="R9" s="164">
        <f>VLOOKUP(tbl2_2!A9,ishod_substance!A:AD,24,0)</f>
        <v>24</v>
      </c>
      <c r="S9" s="164">
        <f>VLOOKUP(tbl2_2!A9,ishod_substance!A:AD,25,0)</f>
        <v>25</v>
      </c>
      <c r="T9" s="164">
        <f>VLOOKUP(tbl2_2!A9,ishod_substance!A:AD,26,0)</f>
        <v>26</v>
      </c>
      <c r="U9" s="166">
        <f>VLOOKUP(tbl2_2!A9,ishod_substance!A:AD,27,0)</f>
        <v>27</v>
      </c>
      <c r="V9" s="166">
        <f>VLOOKUP(tbl2_2!A9,ishod_substance!A:AD,29,0)</f>
        <v>29</v>
      </c>
      <c r="W9" s="166">
        <f>VLOOKUP(tbl2_2!A9,ishod_substance!A:AD,30,0)</f>
        <v>30</v>
      </c>
      <c r="X9" s="166">
        <f>VLOOKUP(tbl2_2!A9,ishod_substance!A:AE,31,0)</f>
        <v>31</v>
      </c>
      <c r="Y9" s="164">
        <f>VLOOKUP(tbl2_2!A9,ishod_substance!A:AD,7,0)</f>
        <v>7</v>
      </c>
      <c r="Z9" s="167" t="e">
        <f>VLOOKUP(Y9,quide!$A$2:$B$1006,2,0)</f>
        <v>#N/A</v>
      </c>
      <c r="AA9" s="166" t="e">
        <f>VLOOKUP(Y9,quide!$A$2:$J$1006,10,0)</f>
        <v>#N/A</v>
      </c>
      <c r="AB9" s="169">
        <f>VLOOKUP(tbl2_2!A9,ishod_substance!A:AD,8,0)</f>
        <v>8</v>
      </c>
      <c r="AC9" s="171">
        <f t="shared" ref="AC9:AC72" si="0">IF(O9=0,0,AB9*1000/O9)</f>
        <v>380.95238095238096</v>
      </c>
      <c r="AD9" s="168">
        <f>VLOOKUP(tbl2_2!A9,ishod_substance!A:AD,9,0)</f>
        <v>9</v>
      </c>
      <c r="AE9" s="169">
        <f>VLOOKUP(tbl2_2!A9,ishod_substance!A:AD,9,0)</f>
        <v>9</v>
      </c>
      <c r="AF9" s="160"/>
    </row>
    <row r="10" spans="1:32" ht="51" x14ac:dyDescent="0.25">
      <c r="A10">
        <v>2</v>
      </c>
      <c r="C10" s="160">
        <f>VLOOKUP(tbl2_2!A10,ishod_substance!A:P,2,0)</f>
        <v>1</v>
      </c>
      <c r="D10" s="161" t="str">
        <f>VLOOKUP(tbl2_2!A10,ishod_substance!A:P,3,0)</f>
        <v>основное производственное здание</v>
      </c>
      <c r="E10" s="160" t="str">
        <f>VLOOKUP(tbl2_2!A10,ishod_substance!A:P,11,0)</f>
        <v>первичная сортировка</v>
      </c>
      <c r="F10" s="162">
        <f>VLOOKUP(tbl2_2!A10,ishod_substance!A:P,15,0)</f>
        <v>1</v>
      </c>
      <c r="G10" s="162" t="str">
        <f>VLOOKUP(tbl2_2!A10,ishod_substance!A:P,12,0)&amp;"/"&amp;VLOOKUP(tbl2_2!A10,ishod_substance!A:P,14,0)</f>
        <v>12/4380</v>
      </c>
      <c r="H10" s="163">
        <f>VLOOKUP(tbl2_2!A10,ishod_substance!A:P,6,0)</f>
        <v>2</v>
      </c>
      <c r="I10" s="164">
        <f>VLOOKUP(tbl2_2!A10,ishod_substance!A:T,19,0)</f>
        <v>1</v>
      </c>
      <c r="J10" s="164">
        <f>VLOOKUP(tbl2_2!A10,ishod_substance!A:P,5,0)</f>
        <v>1</v>
      </c>
      <c r="K10" s="165">
        <f>VLOOKUP(tbl2_2!A10,ishod_substance!A:Q,17,0)</f>
        <v>1</v>
      </c>
      <c r="L10" s="165">
        <f>VLOOKUP(tbl2_2!A10,ishod_substance!A:R,18,0)</f>
        <v>13</v>
      </c>
      <c r="M10" s="165">
        <f>VLOOKUP(tbl2_2!A10,ishod_substance!A:AD,28,0)</f>
        <v>14</v>
      </c>
      <c r="N10" s="166">
        <f>VLOOKUP(tbl2_2!A10,ishod_substance!A:AD,20,0)</f>
        <v>10</v>
      </c>
      <c r="O10" s="166">
        <f>VLOOKUP(tbl2_2!A10,ishod_substance!A:AD,21,0)</f>
        <v>9</v>
      </c>
      <c r="P10" s="166">
        <f>VLOOKUP(tbl2_2!A10,ishod_substance!A:AD,22,0)</f>
        <v>12</v>
      </c>
      <c r="Q10" s="164">
        <f>VLOOKUP(tbl2_2!A10,ishod_substance!A:AD,23,0)</f>
        <v>17</v>
      </c>
      <c r="R10" s="164">
        <f>VLOOKUP(tbl2_2!A10,ishod_substance!A:AD,24,0)</f>
        <v>18</v>
      </c>
      <c r="S10" s="164">
        <f>VLOOKUP(tbl2_2!A10,ishod_substance!A:AD,25,0)</f>
        <v>19</v>
      </c>
      <c r="T10" s="164">
        <f>VLOOKUP(tbl2_2!A10,ishod_substance!A:AD,26,0)</f>
        <v>20</v>
      </c>
      <c r="U10" s="166">
        <f>VLOOKUP(tbl2_2!A10,ishod_substance!A:AD,27,0)</f>
        <v>11</v>
      </c>
      <c r="V10" s="166">
        <f>VLOOKUP(tbl2_2!A10,ishod_substance!A:AD,29,0)</f>
        <v>0</v>
      </c>
      <c r="W10" s="166">
        <f>VLOOKUP(tbl2_2!A10,ishod_substance!A:AD,30,0)</f>
        <v>0</v>
      </c>
      <c r="X10" s="166">
        <f>VLOOKUP(tbl2_2!A10,ishod_substance!A:AE,31,0)</f>
        <v>0</v>
      </c>
      <c r="Y10" s="164">
        <f>VLOOKUP(tbl2_2!A10,ishod_substance!A:AD,7,0)</f>
        <v>410</v>
      </c>
      <c r="Z10" s="167" t="str">
        <f>VLOOKUP(Y10,quide!$A$2:$B$1006,2,0)</f>
        <v>Метан</v>
      </c>
      <c r="AA10" s="166">
        <f>VLOOKUP(Y10,quide!$A$2:$J$1006,10,0)</f>
        <v>1</v>
      </c>
      <c r="AB10" s="169">
        <f>VLOOKUP(tbl2_2!A10,ishod_substance!A:AD,8,0)</f>
        <v>2.853967259786477E-2</v>
      </c>
      <c r="AC10" s="171">
        <f t="shared" si="0"/>
        <v>3.1710747330960856</v>
      </c>
      <c r="AD10" s="168">
        <f>VLOOKUP(tbl2_2!A10,ishod_substance!A:AD,9,0)</f>
        <v>0.45001355752313171</v>
      </c>
      <c r="AE10" s="169">
        <f>VLOOKUP(tbl2_2!A10,ishod_substance!A:AD,9,0)</f>
        <v>0.45001355752313171</v>
      </c>
      <c r="AF10" s="160"/>
    </row>
    <row r="11" spans="1:32" ht="76.5" x14ac:dyDescent="0.25">
      <c r="A11">
        <v>3</v>
      </c>
      <c r="C11" s="160">
        <f>VLOOKUP(tbl2_2!A11,ishod_substance!A:P,2,0)</f>
        <v>1</v>
      </c>
      <c r="D11" s="161" t="str">
        <f>VLOOKUP(tbl2_2!A11,ishod_substance!A:P,3,0)</f>
        <v>основное производственное здание</v>
      </c>
      <c r="E11" s="160" t="str">
        <f>VLOOKUP(tbl2_2!A11,ishod_substance!A:P,11,0)</f>
        <v>первичная сортировка</v>
      </c>
      <c r="F11" s="162">
        <f>VLOOKUP(tbl2_2!A11,ishod_substance!A:P,15,0)</f>
        <v>1</v>
      </c>
      <c r="G11" s="162" t="str">
        <f>VLOOKUP(tbl2_2!A11,ishod_substance!A:P,12,0)&amp;"/"&amp;VLOOKUP(tbl2_2!A11,ishod_substance!A:P,14,0)</f>
        <v>12/4380</v>
      </c>
      <c r="H11" s="163">
        <f>VLOOKUP(tbl2_2!A11,ishod_substance!A:P,6,0)</f>
        <v>2</v>
      </c>
      <c r="I11" s="164">
        <f>VLOOKUP(tbl2_2!A11,ishod_substance!A:T,19,0)</f>
        <v>1</v>
      </c>
      <c r="J11" s="164">
        <f>VLOOKUP(tbl2_2!A11,ishod_substance!A:P,5,0)</f>
        <v>1</v>
      </c>
      <c r="K11" s="165">
        <f>VLOOKUP(tbl2_2!A11,ishod_substance!A:Q,17,0)</f>
        <v>1</v>
      </c>
      <c r="L11" s="165">
        <f>VLOOKUP(tbl2_2!A11,ishod_substance!A:R,18,0)</f>
        <v>13</v>
      </c>
      <c r="M11" s="165">
        <f>VLOOKUP(tbl2_2!A11,ishod_substance!A:AD,28,0)</f>
        <v>14</v>
      </c>
      <c r="N11" s="166">
        <f>VLOOKUP(tbl2_2!A11,ishod_substance!A:AD,20,0)</f>
        <v>10</v>
      </c>
      <c r="O11" s="166">
        <f>VLOOKUP(tbl2_2!A11,ishod_substance!A:AD,21,0)</f>
        <v>9</v>
      </c>
      <c r="P11" s="166">
        <f>VLOOKUP(tbl2_2!A11,ishod_substance!A:AD,22,0)</f>
        <v>12</v>
      </c>
      <c r="Q11" s="164">
        <f>VLOOKUP(tbl2_2!A11,ishod_substance!A:AD,23,0)</f>
        <v>17</v>
      </c>
      <c r="R11" s="164">
        <f>VLOOKUP(tbl2_2!A11,ishod_substance!A:AD,24,0)</f>
        <v>18</v>
      </c>
      <c r="S11" s="164">
        <f>VLOOKUP(tbl2_2!A11,ishod_substance!A:AD,25,0)</f>
        <v>19</v>
      </c>
      <c r="T11" s="164">
        <f>VLOOKUP(tbl2_2!A11,ishod_substance!A:AD,26,0)</f>
        <v>20</v>
      </c>
      <c r="U11" s="166">
        <f>VLOOKUP(tbl2_2!A11,ishod_substance!A:AD,27,0)</f>
        <v>11</v>
      </c>
      <c r="V11" s="166">
        <f>VLOOKUP(tbl2_2!A11,ishod_substance!A:AD,29,0)</f>
        <v>0</v>
      </c>
      <c r="W11" s="166">
        <f>VLOOKUP(tbl2_2!A11,ishod_substance!A:AD,30,0)</f>
        <v>0</v>
      </c>
      <c r="X11" s="166">
        <f>VLOOKUP(tbl2_2!A11,ishod_substance!A:AE,31,0)</f>
        <v>0</v>
      </c>
      <c r="Y11" s="164">
        <f>VLOOKUP(tbl2_2!A11,ishod_substance!A:AD,7,0)</f>
        <v>333</v>
      </c>
      <c r="Z11" s="167" t="str">
        <f>VLOOKUP(Y11,quide!$A$2:$B$1006,2,0)</f>
        <v xml:space="preserve"> 
Дигидросульфид (Водород сернистый, дигидросульфид, гидросульфид)</v>
      </c>
      <c r="AA11" s="166">
        <f>VLOOKUP(Y11,quide!$A$2:$J$1006,10,0)</f>
        <v>1</v>
      </c>
      <c r="AB11" s="169">
        <f>VLOOKUP(tbl2_2!A11,ishod_substance!A:AD,8,0)</f>
        <v>2.6231316725978652E-5</v>
      </c>
      <c r="AC11" s="171">
        <f t="shared" si="0"/>
        <v>2.9145907473309613E-3</v>
      </c>
      <c r="AD11" s="168">
        <f>VLOOKUP(tbl2_2!A11,ishod_substance!A:AD,9,0)</f>
        <v>4.1361540213523141E-4</v>
      </c>
      <c r="AE11" s="169">
        <f>VLOOKUP(tbl2_2!A11,ishod_substance!A:AD,9,0)</f>
        <v>4.1361540213523141E-4</v>
      </c>
      <c r="AF11" s="172"/>
    </row>
    <row r="12" spans="1:32" ht="51" x14ac:dyDescent="0.25">
      <c r="A12">
        <v>4</v>
      </c>
      <c r="C12" s="160">
        <f>VLOOKUP(tbl2_2!A12,ishod_substance!A:P,2,0)</f>
        <v>1</v>
      </c>
      <c r="D12" s="161" t="str">
        <f>VLOOKUP(tbl2_2!A12,ishod_substance!A:P,3,0)</f>
        <v>основное производственное здание</v>
      </c>
      <c r="E12" s="160" t="str">
        <f>VLOOKUP(tbl2_2!A12,ishod_substance!A:P,11,0)</f>
        <v>первичная сортировка</v>
      </c>
      <c r="F12" s="162">
        <f>VLOOKUP(tbl2_2!A12,ishod_substance!A:P,15,0)</f>
        <v>1</v>
      </c>
      <c r="G12" s="162" t="str">
        <f>VLOOKUP(tbl2_2!A12,ishod_substance!A:P,12,0)&amp;"/"&amp;VLOOKUP(tbl2_2!A12,ishod_substance!A:P,14,0)</f>
        <v>12/4380</v>
      </c>
      <c r="H12" s="163">
        <f>VLOOKUP(tbl2_2!A12,ishod_substance!A:P,6,0)</f>
        <v>2</v>
      </c>
      <c r="I12" s="164">
        <f>VLOOKUP(tbl2_2!A12,ishod_substance!A:T,19,0)</f>
        <v>1</v>
      </c>
      <c r="J12" s="164">
        <f>VLOOKUP(tbl2_2!A12,ishod_substance!A:P,5,0)</f>
        <v>1</v>
      </c>
      <c r="K12" s="165">
        <f>VLOOKUP(tbl2_2!A12,ishod_substance!A:Q,17,0)</f>
        <v>1</v>
      </c>
      <c r="L12" s="165">
        <f>VLOOKUP(tbl2_2!A12,ishod_substance!A:R,18,0)</f>
        <v>13</v>
      </c>
      <c r="M12" s="165">
        <f>VLOOKUP(tbl2_2!A12,ishod_substance!A:AD,28,0)</f>
        <v>14</v>
      </c>
      <c r="N12" s="166">
        <f>VLOOKUP(tbl2_2!A12,ishod_substance!A:AD,20,0)</f>
        <v>10</v>
      </c>
      <c r="O12" s="166">
        <f>VLOOKUP(tbl2_2!A12,ishod_substance!A:AD,21,0)</f>
        <v>9</v>
      </c>
      <c r="P12" s="166">
        <f>VLOOKUP(tbl2_2!A12,ishod_substance!A:AD,22,0)</f>
        <v>12</v>
      </c>
      <c r="Q12" s="164">
        <f>VLOOKUP(tbl2_2!A12,ishod_substance!A:AD,23,0)</f>
        <v>17</v>
      </c>
      <c r="R12" s="164">
        <f>VLOOKUP(tbl2_2!A12,ishod_substance!A:AD,24,0)</f>
        <v>18</v>
      </c>
      <c r="S12" s="164">
        <f>VLOOKUP(tbl2_2!A12,ishod_substance!A:AD,25,0)</f>
        <v>19</v>
      </c>
      <c r="T12" s="164">
        <f>VLOOKUP(tbl2_2!A12,ishod_substance!A:AD,26,0)</f>
        <v>20</v>
      </c>
      <c r="U12" s="166">
        <f>VLOOKUP(tbl2_2!A12,ishod_substance!A:AD,27,0)</f>
        <v>11</v>
      </c>
      <c r="V12" s="166">
        <f>VLOOKUP(tbl2_2!A12,ishod_substance!A:AD,29,0)</f>
        <v>0</v>
      </c>
      <c r="W12" s="166">
        <f>VLOOKUP(tbl2_2!A12,ishod_substance!A:AD,30,0)</f>
        <v>0</v>
      </c>
      <c r="X12" s="166">
        <f>VLOOKUP(tbl2_2!A12,ishod_substance!A:AE,31,0)</f>
        <v>0</v>
      </c>
      <c r="Y12" s="164">
        <f>VLOOKUP(tbl2_2!A12,ishod_substance!A:AD,7,0)</f>
        <v>602</v>
      </c>
      <c r="Z12" s="167" t="str">
        <f>VLOOKUP(Y12,quide!$A$2:$B$1006,2,0)</f>
        <v>Бензол (Циклогексатриен; фенилгидрид)</v>
      </c>
      <c r="AA12" s="166">
        <f>VLOOKUP(Y12,quide!$A$2:$J$1006,10,0)</f>
        <v>1</v>
      </c>
      <c r="AB12" s="169">
        <f>VLOOKUP(tbl2_2!A12,ishod_substance!A:AD,8,0)</f>
        <v>2.8329822064056941E-3</v>
      </c>
      <c r="AC12" s="171">
        <f t="shared" si="0"/>
        <v>0.31477580071174383</v>
      </c>
      <c r="AD12" s="168">
        <f>VLOOKUP(tbl2_2!A12,ishod_substance!A:AD,9,0)</f>
        <v>4.467046343060499E-2</v>
      </c>
      <c r="AE12" s="169">
        <f>VLOOKUP(tbl2_2!A12,ishod_substance!A:AD,9,0)</f>
        <v>4.467046343060499E-2</v>
      </c>
      <c r="AF12" s="172"/>
    </row>
    <row r="13" spans="1:32" ht="63.75" x14ac:dyDescent="0.25">
      <c r="A13">
        <v>5</v>
      </c>
      <c r="C13" s="160">
        <f>VLOOKUP(tbl2_2!A13,ishod_substance!A:P,2,0)</f>
        <v>1</v>
      </c>
      <c r="D13" s="161" t="str">
        <f>VLOOKUP(tbl2_2!A13,ishod_substance!A:P,3,0)</f>
        <v>основное производственное здание</v>
      </c>
      <c r="E13" s="160" t="str">
        <f>VLOOKUP(tbl2_2!A13,ishod_substance!A:P,11,0)</f>
        <v>первичная сортировка</v>
      </c>
      <c r="F13" s="162">
        <f>VLOOKUP(tbl2_2!A13,ishod_substance!A:P,15,0)</f>
        <v>1</v>
      </c>
      <c r="G13" s="162" t="str">
        <f>VLOOKUP(tbl2_2!A13,ishod_substance!A:P,12,0)&amp;"/"&amp;VLOOKUP(tbl2_2!A13,ishod_substance!A:P,14,0)</f>
        <v>12/4380</v>
      </c>
      <c r="H13" s="163">
        <f>VLOOKUP(tbl2_2!A13,ishod_substance!A:P,6,0)</f>
        <v>2</v>
      </c>
      <c r="I13" s="164">
        <f>VLOOKUP(tbl2_2!A13,ishod_substance!A:T,19,0)</f>
        <v>1</v>
      </c>
      <c r="J13" s="164">
        <f>VLOOKUP(tbl2_2!A13,ishod_substance!A:P,5,0)</f>
        <v>1</v>
      </c>
      <c r="K13" s="165">
        <f>VLOOKUP(tbl2_2!A13,ishod_substance!A:Q,17,0)</f>
        <v>1</v>
      </c>
      <c r="L13" s="165">
        <f>VLOOKUP(tbl2_2!A13,ishod_substance!A:R,18,0)</f>
        <v>13</v>
      </c>
      <c r="M13" s="165">
        <f>VLOOKUP(tbl2_2!A13,ishod_substance!A:AD,28,0)</f>
        <v>14</v>
      </c>
      <c r="N13" s="166">
        <f>VLOOKUP(tbl2_2!A13,ishod_substance!A:AD,20,0)</f>
        <v>10</v>
      </c>
      <c r="O13" s="166">
        <f>VLOOKUP(tbl2_2!A13,ishod_substance!A:AD,21,0)</f>
        <v>9</v>
      </c>
      <c r="P13" s="166">
        <f>VLOOKUP(tbl2_2!A13,ishod_substance!A:AD,22,0)</f>
        <v>12</v>
      </c>
      <c r="Q13" s="164">
        <f>VLOOKUP(tbl2_2!A13,ishod_substance!A:AD,23,0)</f>
        <v>17</v>
      </c>
      <c r="R13" s="164">
        <f>VLOOKUP(tbl2_2!A13,ishod_substance!A:AD,24,0)</f>
        <v>18</v>
      </c>
      <c r="S13" s="164">
        <f>VLOOKUP(tbl2_2!A13,ishod_substance!A:AD,25,0)</f>
        <v>19</v>
      </c>
      <c r="T13" s="164">
        <f>VLOOKUP(tbl2_2!A13,ishod_substance!A:AD,26,0)</f>
        <v>20</v>
      </c>
      <c r="U13" s="166">
        <f>VLOOKUP(tbl2_2!A13,ishod_substance!A:AD,27,0)</f>
        <v>11</v>
      </c>
      <c r="V13" s="166">
        <f>VLOOKUP(tbl2_2!A13,ishod_substance!A:AD,29,0)</f>
        <v>0</v>
      </c>
      <c r="W13" s="166">
        <f>VLOOKUP(tbl2_2!A13,ishod_substance!A:AD,30,0)</f>
        <v>0</v>
      </c>
      <c r="X13" s="166">
        <f>VLOOKUP(tbl2_2!A13,ishod_substance!A:AE,31,0)</f>
        <v>0</v>
      </c>
      <c r="Y13" s="164">
        <f>VLOOKUP(tbl2_2!A13,ishod_substance!A:AD,7,0)</f>
        <v>337</v>
      </c>
      <c r="Z13" s="167" t="str">
        <f>VLOOKUP(Y13,quide!$A$2:$B$1006,2,0)</f>
        <v>Углерода оксид (Углерод окись; углерод моноокись; угарный газ)</v>
      </c>
      <c r="AA13" s="166">
        <f>VLOOKUP(Y13,quide!$A$2:$J$1006,10,0)</f>
        <v>1</v>
      </c>
      <c r="AB13" s="169">
        <f>VLOOKUP(tbl2_2!A13,ishod_substance!A:AD,8,0)</f>
        <v>3.8822348754448405E-4</v>
      </c>
      <c r="AC13" s="171">
        <f t="shared" si="0"/>
        <v>4.3135943060498227E-2</v>
      </c>
      <c r="AD13" s="168">
        <f>VLOOKUP(tbl2_2!A13,ishod_substance!A:AD,9,0)</f>
        <v>6.1215079516014244E-3</v>
      </c>
      <c r="AE13" s="169">
        <f>VLOOKUP(tbl2_2!A13,ishod_substance!A:AD,9,0)</f>
        <v>6.1215079516014244E-3</v>
      </c>
      <c r="AF13" s="172"/>
    </row>
    <row r="14" spans="1:32" ht="51" x14ac:dyDescent="0.25">
      <c r="A14">
        <v>6</v>
      </c>
      <c r="C14" s="160">
        <f>VLOOKUP(tbl2_2!A14,ishod_substance!A:P,2,0)</f>
        <v>1</v>
      </c>
      <c r="D14" s="161" t="str">
        <f>VLOOKUP(tbl2_2!A14,ishod_substance!A:P,3,0)</f>
        <v>основное производственное здание</v>
      </c>
      <c r="E14" s="160" t="str">
        <f>VLOOKUP(tbl2_2!A14,ishod_substance!A:P,11,0)</f>
        <v>первичная сортировка</v>
      </c>
      <c r="F14" s="162">
        <f>VLOOKUP(tbl2_2!A14,ishod_substance!A:P,15,0)</f>
        <v>1</v>
      </c>
      <c r="G14" s="162" t="str">
        <f>VLOOKUP(tbl2_2!A14,ishod_substance!A:P,12,0)&amp;"/"&amp;VLOOKUP(tbl2_2!A14,ishod_substance!A:P,14,0)</f>
        <v>12/4380</v>
      </c>
      <c r="H14" s="163">
        <f>VLOOKUP(tbl2_2!A14,ishod_substance!A:P,6,0)</f>
        <v>2</v>
      </c>
      <c r="I14" s="164">
        <f>VLOOKUP(tbl2_2!A14,ishod_substance!A:T,19,0)</f>
        <v>1</v>
      </c>
      <c r="J14" s="164">
        <f>VLOOKUP(tbl2_2!A14,ishod_substance!A:P,5,0)</f>
        <v>1</v>
      </c>
      <c r="K14" s="165">
        <f>VLOOKUP(tbl2_2!A14,ishod_substance!A:Q,17,0)</f>
        <v>1</v>
      </c>
      <c r="L14" s="165">
        <f>VLOOKUP(tbl2_2!A14,ishod_substance!A:R,18,0)</f>
        <v>13</v>
      </c>
      <c r="M14" s="165">
        <f>VLOOKUP(tbl2_2!A14,ishod_substance!A:AD,28,0)</f>
        <v>14</v>
      </c>
      <c r="N14" s="166">
        <f>VLOOKUP(tbl2_2!A14,ishod_substance!A:AD,20,0)</f>
        <v>10</v>
      </c>
      <c r="O14" s="166">
        <f>VLOOKUP(tbl2_2!A14,ishod_substance!A:AD,21,0)</f>
        <v>9</v>
      </c>
      <c r="P14" s="166">
        <f>VLOOKUP(tbl2_2!A14,ishod_substance!A:AD,22,0)</f>
        <v>12</v>
      </c>
      <c r="Q14" s="164">
        <f>VLOOKUP(tbl2_2!A14,ishod_substance!A:AD,23,0)</f>
        <v>17</v>
      </c>
      <c r="R14" s="164">
        <f>VLOOKUP(tbl2_2!A14,ishod_substance!A:AD,24,0)</f>
        <v>18</v>
      </c>
      <c r="S14" s="164">
        <f>VLOOKUP(tbl2_2!A14,ishod_substance!A:AD,25,0)</f>
        <v>19</v>
      </c>
      <c r="T14" s="164">
        <f>VLOOKUP(tbl2_2!A14,ishod_substance!A:AD,26,0)</f>
        <v>20</v>
      </c>
      <c r="U14" s="166">
        <f>VLOOKUP(tbl2_2!A14,ishod_substance!A:AD,27,0)</f>
        <v>11</v>
      </c>
      <c r="V14" s="166">
        <f>VLOOKUP(tbl2_2!A14,ishod_substance!A:AD,29,0)</f>
        <v>0</v>
      </c>
      <c r="W14" s="166">
        <f>VLOOKUP(tbl2_2!A14,ishod_substance!A:AD,30,0)</f>
        <v>0</v>
      </c>
      <c r="X14" s="166">
        <f>VLOOKUP(tbl2_2!A14,ishod_substance!A:AE,31,0)</f>
        <v>0</v>
      </c>
      <c r="Y14" s="164">
        <f>VLOOKUP(tbl2_2!A14,ishod_substance!A:AD,7,0)</f>
        <v>2902</v>
      </c>
      <c r="Z14" s="167" t="str">
        <f>VLOOKUP(Y14,quide!$A$2:$B$1006,2,0)</f>
        <v>Взвешенные вещества</v>
      </c>
      <c r="AA14" s="166">
        <f>VLOOKUP(Y14,quide!$A$2:$J$1006,10,0)</f>
        <v>3</v>
      </c>
      <c r="AB14" s="205">
        <f>VLOOKUP(tbl2_2!A14,ishod_substance!A:AD,8,0)</f>
        <v>2.6231316725978649E-3</v>
      </c>
      <c r="AC14" s="208">
        <f t="shared" si="0"/>
        <v>0.29145907473309607</v>
      </c>
      <c r="AD14" s="215">
        <f>VLOOKUP(tbl2_2!A14,ishod_substance!A:AD,9,0)</f>
        <v>4.1361540213523146E-2</v>
      </c>
      <c r="AE14" s="213">
        <f>VLOOKUP(tbl2_2!A14,ishod_substance!A:AD,9,0)</f>
        <v>4.1361540213523146E-2</v>
      </c>
      <c r="AF14" s="172"/>
    </row>
    <row r="15" spans="1:32" ht="51" x14ac:dyDescent="0.25">
      <c r="A15">
        <v>7</v>
      </c>
      <c r="C15" s="160">
        <f>VLOOKUP(tbl2_2!A15,ishod_substance!A:P,2,0)</f>
        <v>1</v>
      </c>
      <c r="D15" s="161" t="str">
        <f>VLOOKUP(tbl2_2!A15,ishod_substance!A:P,3,0)</f>
        <v>основное производственное здание</v>
      </c>
      <c r="E15" s="160" t="str">
        <f>VLOOKUP(tbl2_2!A15,ishod_substance!A:P,11,0)</f>
        <v>основная сортировка: линия А</v>
      </c>
      <c r="F15" s="162">
        <f>VLOOKUP(tbl2_2!A15,ishod_substance!A:P,15,0)</f>
        <v>1</v>
      </c>
      <c r="G15" s="162" t="str">
        <f>VLOOKUP(tbl2_2!A15,ishod_substance!A:P,12,0)&amp;"/"&amp;VLOOKUP(tbl2_2!A15,ishod_substance!A:P,14,0)</f>
        <v>12/4380</v>
      </c>
      <c r="H15" s="163" t="str">
        <f>VLOOKUP(tbl2_2!A15,ishod_substance!A:P,6,0)</f>
        <v>труба</v>
      </c>
      <c r="I15" s="164">
        <f>VLOOKUP(tbl2_2!A15,ishod_substance!A:T,19,0)</f>
        <v>1</v>
      </c>
      <c r="J15" s="164">
        <f>VLOOKUP(tbl2_2!A15,ishod_substance!A:P,5,0)</f>
        <v>2</v>
      </c>
      <c r="K15" s="165">
        <f>VLOOKUP(tbl2_2!A15,ishod_substance!A:Q,17,0)</f>
        <v>1</v>
      </c>
      <c r="L15" s="165">
        <f>VLOOKUP(tbl2_2!A15,ishod_substance!A:R,18,0)</f>
        <v>2</v>
      </c>
      <c r="M15" s="165" t="str">
        <f>VLOOKUP(tbl2_2!A15,ishod_substance!A:AD,28,0)</f>
        <v>0,32*0,82</v>
      </c>
      <c r="N15" s="166">
        <f>VLOOKUP(tbl2_2!A15,ishod_substance!A:AD,20,0)</f>
        <v>4.55</v>
      </c>
      <c r="O15" s="166">
        <f>VLOOKUP(tbl2_2!A15,ishod_substance!A:AD,21,0)</f>
        <v>1.08</v>
      </c>
      <c r="P15" s="166">
        <f>VLOOKUP(tbl2_2!A15,ishod_substance!A:AD,22,0)</f>
        <v>16</v>
      </c>
      <c r="Q15" s="164">
        <f>VLOOKUP(tbl2_2!A15,ishod_substance!A:AD,23,0)</f>
        <v>1236187</v>
      </c>
      <c r="R15" s="164">
        <f>VLOOKUP(tbl2_2!A15,ishod_substance!A:AD,24,0)</f>
        <v>407912</v>
      </c>
      <c r="S15" s="164">
        <f>VLOOKUP(tbl2_2!A15,ishod_substance!A:AD,25,0)</f>
        <v>0</v>
      </c>
      <c r="T15" s="164">
        <f>VLOOKUP(tbl2_2!A15,ishod_substance!A:AD,26,0)</f>
        <v>0</v>
      </c>
      <c r="U15" s="166">
        <f>VLOOKUP(tbl2_2!A15,ishod_substance!A:AD,27,0)</f>
        <v>0</v>
      </c>
      <c r="V15" s="166">
        <f>VLOOKUP(tbl2_2!A15,ishod_substance!A:AD,29,0)</f>
        <v>0</v>
      </c>
      <c r="W15" s="166">
        <f>VLOOKUP(tbl2_2!A15,ishod_substance!A:AD,30,0)</f>
        <v>0</v>
      </c>
      <c r="X15" s="166">
        <f>VLOOKUP(tbl2_2!A15,ishod_substance!A:AE,31,0)</f>
        <v>0</v>
      </c>
      <c r="Y15" s="164">
        <f>VLOOKUP(tbl2_2!A15,ishod_substance!A:AD,7,0)</f>
        <v>303</v>
      </c>
      <c r="Z15" s="167" t="str">
        <f>VLOOKUP(Y15,quide!$A$2:$B$1006,2,0)</f>
        <v>Аммиак (Азота гидрид)</v>
      </c>
      <c r="AA15" s="166">
        <f>VLOOKUP(Y15,quide!$A$2:$J$1006,10,0)</f>
        <v>1</v>
      </c>
      <c r="AB15" s="169">
        <f>VLOOKUP(tbl2_2!A15,ishod_substance!A:AD,8,0)</f>
        <v>3.252765957446809E-4</v>
      </c>
      <c r="AC15" s="171">
        <f t="shared" si="0"/>
        <v>0.30118203309692676</v>
      </c>
      <c r="AD15" s="168">
        <f>VLOOKUP(tbl2_2!A15,ishod_substance!A:AD,9,0)</f>
        <v>5.1289613617021288E-3</v>
      </c>
      <c r="AE15" s="169">
        <f>VLOOKUP(tbl2_2!A15,ishod_substance!A:AD,9,0)</f>
        <v>5.1289613617021288E-3</v>
      </c>
      <c r="AF15" s="172"/>
    </row>
    <row r="16" spans="1:32" ht="51" x14ac:dyDescent="0.25">
      <c r="A16">
        <v>8</v>
      </c>
      <c r="C16" s="160">
        <f>VLOOKUP(tbl2_2!A16,ishod_substance!A:P,2,0)</f>
        <v>1</v>
      </c>
      <c r="D16" s="161" t="str">
        <f>VLOOKUP(tbl2_2!A16,ishod_substance!A:P,3,0)</f>
        <v>основное производственное здание</v>
      </c>
      <c r="E16" s="160" t="str">
        <f>VLOOKUP(tbl2_2!A16,ishod_substance!A:P,11,0)</f>
        <v>основная сортировка: линия А</v>
      </c>
      <c r="F16" s="162">
        <f>VLOOKUP(tbl2_2!A16,ishod_substance!A:P,15,0)</f>
        <v>1</v>
      </c>
      <c r="G16" s="162" t="str">
        <f>VLOOKUP(tbl2_2!A16,ishod_substance!A:P,12,0)&amp;"/"&amp;VLOOKUP(tbl2_2!A16,ishod_substance!A:P,14,0)</f>
        <v>12/4380</v>
      </c>
      <c r="H16" s="163" t="str">
        <f>VLOOKUP(tbl2_2!A16,ishod_substance!A:P,6,0)</f>
        <v>труба</v>
      </c>
      <c r="I16" s="164">
        <f>VLOOKUP(tbl2_2!A16,ishod_substance!A:T,19,0)</f>
        <v>1</v>
      </c>
      <c r="J16" s="164">
        <f>VLOOKUP(tbl2_2!A16,ishod_substance!A:P,5,0)</f>
        <v>2</v>
      </c>
      <c r="K16" s="165">
        <f>VLOOKUP(tbl2_2!A16,ishod_substance!A:Q,17,0)</f>
        <v>1</v>
      </c>
      <c r="L16" s="165">
        <f>VLOOKUP(tbl2_2!A16,ishod_substance!A:R,18,0)</f>
        <v>2</v>
      </c>
      <c r="M16" s="165" t="str">
        <f>VLOOKUP(tbl2_2!A16,ishod_substance!A:AD,28,0)</f>
        <v>0,32*0,82</v>
      </c>
      <c r="N16" s="166">
        <f>VLOOKUP(tbl2_2!A16,ishod_substance!A:AD,20,0)</f>
        <v>4.55</v>
      </c>
      <c r="O16" s="166">
        <f>VLOOKUP(tbl2_2!A16,ishod_substance!A:AD,21,0)</f>
        <v>1.08</v>
      </c>
      <c r="P16" s="166">
        <f>VLOOKUP(tbl2_2!A16,ishod_substance!A:AD,22,0)</f>
        <v>16</v>
      </c>
      <c r="Q16" s="164">
        <f>VLOOKUP(tbl2_2!A16,ishod_substance!A:AD,23,0)</f>
        <v>1236187</v>
      </c>
      <c r="R16" s="164">
        <f>VLOOKUP(tbl2_2!A16,ishod_substance!A:AD,24,0)</f>
        <v>407912</v>
      </c>
      <c r="S16" s="164">
        <f>VLOOKUP(tbl2_2!A16,ishod_substance!A:AD,25,0)</f>
        <v>0</v>
      </c>
      <c r="T16" s="164">
        <f>VLOOKUP(tbl2_2!A16,ishod_substance!A:AD,26,0)</f>
        <v>0</v>
      </c>
      <c r="U16" s="166">
        <f>VLOOKUP(tbl2_2!A16,ishod_substance!A:AD,27,0)</f>
        <v>0</v>
      </c>
      <c r="V16" s="166">
        <f>VLOOKUP(tbl2_2!A16,ishod_substance!A:AD,29,0)</f>
        <v>0</v>
      </c>
      <c r="W16" s="166">
        <f>VLOOKUP(tbl2_2!A16,ishod_substance!A:AD,30,0)</f>
        <v>0</v>
      </c>
      <c r="X16" s="166">
        <f>VLOOKUP(tbl2_2!A16,ishod_substance!A:AE,31,0)</f>
        <v>0</v>
      </c>
      <c r="Y16" s="164">
        <f>VLOOKUP(tbl2_2!A16,ishod_substance!A:AD,7,0)</f>
        <v>410</v>
      </c>
      <c r="Z16" s="167" t="str">
        <f>VLOOKUP(Y16,quide!$A$2:$B$1006,2,0)</f>
        <v>Метан</v>
      </c>
      <c r="AA16" s="166">
        <f>VLOOKUP(Y16,quide!$A$2:$J$1006,10,0)</f>
        <v>1</v>
      </c>
      <c r="AB16" s="169">
        <f>VLOOKUP(tbl2_2!A16,ishod_substance!A:AD,8,0)</f>
        <v>2.7038617021276599E-2</v>
      </c>
      <c r="AC16" s="171">
        <f t="shared" si="0"/>
        <v>25.035756501182036</v>
      </c>
      <c r="AD16" s="168">
        <f>VLOOKUP(tbl2_2!A16,ishod_substance!A:AD,9,0)</f>
        <v>0.42634491319148948</v>
      </c>
      <c r="AE16" s="169">
        <f>VLOOKUP(tbl2_2!A16,ishod_substance!A:AD,9,0)</f>
        <v>0.42634491319148948</v>
      </c>
      <c r="AF16" s="172"/>
    </row>
    <row r="17" spans="1:32" ht="76.5" x14ac:dyDescent="0.25">
      <c r="A17">
        <v>9</v>
      </c>
      <c r="C17" s="160">
        <f>VLOOKUP(tbl2_2!A17,ishod_substance!A:P,2,0)</f>
        <v>1</v>
      </c>
      <c r="D17" s="161" t="str">
        <f>VLOOKUP(tbl2_2!A17,ishod_substance!A:P,3,0)</f>
        <v>основное производственное здание</v>
      </c>
      <c r="E17" s="160" t="str">
        <f>VLOOKUP(tbl2_2!A17,ishod_substance!A:P,11,0)</f>
        <v>основная сортировка: линия А</v>
      </c>
      <c r="F17" s="162">
        <f>VLOOKUP(tbl2_2!A17,ishod_substance!A:P,15,0)</f>
        <v>1</v>
      </c>
      <c r="G17" s="162" t="str">
        <f>VLOOKUP(tbl2_2!A17,ishod_substance!A:P,12,0)&amp;"/"&amp;VLOOKUP(tbl2_2!A17,ishod_substance!A:P,14,0)</f>
        <v>12/4380</v>
      </c>
      <c r="H17" s="163" t="str">
        <f>VLOOKUP(tbl2_2!A17,ishod_substance!A:P,6,0)</f>
        <v>труба</v>
      </c>
      <c r="I17" s="164">
        <f>VLOOKUP(tbl2_2!A17,ishod_substance!A:T,19,0)</f>
        <v>1</v>
      </c>
      <c r="J17" s="164">
        <f>VLOOKUP(tbl2_2!A17,ishod_substance!A:P,5,0)</f>
        <v>2</v>
      </c>
      <c r="K17" s="165">
        <f>VLOOKUP(tbl2_2!A17,ishod_substance!A:Q,17,0)</f>
        <v>1</v>
      </c>
      <c r="L17" s="165">
        <f>VLOOKUP(tbl2_2!A17,ishod_substance!A:R,18,0)</f>
        <v>2</v>
      </c>
      <c r="M17" s="165" t="str">
        <f>VLOOKUP(tbl2_2!A17,ishod_substance!A:AD,28,0)</f>
        <v>0,32*0,82</v>
      </c>
      <c r="N17" s="166">
        <f>VLOOKUP(tbl2_2!A17,ishod_substance!A:AD,20,0)</f>
        <v>4.55</v>
      </c>
      <c r="O17" s="166">
        <f>VLOOKUP(tbl2_2!A17,ishod_substance!A:AD,21,0)</f>
        <v>1.08</v>
      </c>
      <c r="P17" s="166">
        <f>VLOOKUP(tbl2_2!A17,ishod_substance!A:AD,22,0)</f>
        <v>16</v>
      </c>
      <c r="Q17" s="164">
        <f>VLOOKUP(tbl2_2!A17,ishod_substance!A:AD,23,0)</f>
        <v>1236187</v>
      </c>
      <c r="R17" s="164">
        <f>VLOOKUP(tbl2_2!A17,ishod_substance!A:AD,24,0)</f>
        <v>407912</v>
      </c>
      <c r="S17" s="164">
        <f>VLOOKUP(tbl2_2!A17,ishod_substance!A:AD,25,0)</f>
        <v>0</v>
      </c>
      <c r="T17" s="164">
        <f>VLOOKUP(tbl2_2!A17,ishod_substance!A:AD,26,0)</f>
        <v>0</v>
      </c>
      <c r="U17" s="166">
        <f>VLOOKUP(tbl2_2!A17,ishod_substance!A:AD,27,0)</f>
        <v>0</v>
      </c>
      <c r="V17" s="166">
        <f>VLOOKUP(tbl2_2!A17,ishod_substance!A:AD,29,0)</f>
        <v>0</v>
      </c>
      <c r="W17" s="166">
        <f>VLOOKUP(tbl2_2!A17,ishod_substance!A:AD,30,0)</f>
        <v>0</v>
      </c>
      <c r="X17" s="166">
        <f>VLOOKUP(tbl2_2!A17,ishod_substance!A:AE,31,0)</f>
        <v>0</v>
      </c>
      <c r="Y17" s="164">
        <f>VLOOKUP(tbl2_2!A17,ishod_substance!A:AD,7,0)</f>
        <v>333</v>
      </c>
      <c r="Z17" s="167" t="str">
        <f>VLOOKUP(Y17,quide!$A$2:$B$1006,2,0)</f>
        <v xml:space="preserve"> 
Дигидросульфид (Водород сернистый, дигидросульфид, гидросульфид)</v>
      </c>
      <c r="AA17" s="166">
        <f>VLOOKUP(Y17,quide!$A$2:$J$1006,10,0)</f>
        <v>1</v>
      </c>
      <c r="AB17" s="169">
        <f>VLOOKUP(tbl2_2!A17,ishod_substance!A:AD,8,0)</f>
        <v>2.5412234042553197E-5</v>
      </c>
      <c r="AC17" s="171">
        <f t="shared" si="0"/>
        <v>2.3529846335697401E-2</v>
      </c>
      <c r="AD17" s="168">
        <f>VLOOKUP(tbl2_2!A17,ishod_substance!A:AD,9,0)</f>
        <v>4.007001063829788E-4</v>
      </c>
      <c r="AE17" s="169">
        <f>VLOOKUP(tbl2_2!A17,ishod_substance!A:AD,9,0)</f>
        <v>4.007001063829788E-4</v>
      </c>
      <c r="AF17" s="172"/>
    </row>
    <row r="18" spans="1:32" ht="51" x14ac:dyDescent="0.25">
      <c r="A18">
        <v>10</v>
      </c>
      <c r="C18" s="160">
        <f>VLOOKUP(tbl2_2!A18,ishod_substance!A:P,2,0)</f>
        <v>1</v>
      </c>
      <c r="D18" s="161" t="str">
        <f>VLOOKUP(tbl2_2!A18,ishod_substance!A:P,3,0)</f>
        <v>основное производственное здание</v>
      </c>
      <c r="E18" s="160" t="str">
        <f>VLOOKUP(tbl2_2!A18,ishod_substance!A:P,11,0)</f>
        <v>основная сортировка: линия А</v>
      </c>
      <c r="F18" s="162">
        <f>VLOOKUP(tbl2_2!A18,ishod_substance!A:P,15,0)</f>
        <v>1</v>
      </c>
      <c r="G18" s="162" t="str">
        <f>VLOOKUP(tbl2_2!A18,ishod_substance!A:P,12,0)&amp;"/"&amp;VLOOKUP(tbl2_2!A18,ishod_substance!A:P,14,0)</f>
        <v>12/4380</v>
      </c>
      <c r="H18" s="163" t="str">
        <f>VLOOKUP(tbl2_2!A18,ishod_substance!A:P,6,0)</f>
        <v>труба</v>
      </c>
      <c r="I18" s="164">
        <f>VLOOKUP(tbl2_2!A18,ishod_substance!A:T,19,0)</f>
        <v>1</v>
      </c>
      <c r="J18" s="164">
        <f>VLOOKUP(tbl2_2!A18,ishod_substance!A:P,5,0)</f>
        <v>2</v>
      </c>
      <c r="K18" s="165">
        <f>VLOOKUP(tbl2_2!A18,ishod_substance!A:Q,17,0)</f>
        <v>1</v>
      </c>
      <c r="L18" s="165">
        <f>VLOOKUP(tbl2_2!A18,ishod_substance!A:R,18,0)</f>
        <v>2</v>
      </c>
      <c r="M18" s="165" t="str">
        <f>VLOOKUP(tbl2_2!A18,ishod_substance!A:AD,28,0)</f>
        <v>0,32*0,82</v>
      </c>
      <c r="N18" s="166">
        <f>VLOOKUP(tbl2_2!A18,ishod_substance!A:AD,20,0)</f>
        <v>4.55</v>
      </c>
      <c r="O18" s="166">
        <f>VLOOKUP(tbl2_2!A18,ishod_substance!A:AD,21,0)</f>
        <v>1.08</v>
      </c>
      <c r="P18" s="166">
        <f>VLOOKUP(tbl2_2!A18,ishod_substance!A:AD,22,0)</f>
        <v>16</v>
      </c>
      <c r="Q18" s="164">
        <f>VLOOKUP(tbl2_2!A18,ishod_substance!A:AD,23,0)</f>
        <v>1236187</v>
      </c>
      <c r="R18" s="164">
        <f>VLOOKUP(tbl2_2!A18,ishod_substance!A:AD,24,0)</f>
        <v>407912</v>
      </c>
      <c r="S18" s="164">
        <f>VLOOKUP(tbl2_2!A18,ishod_substance!A:AD,25,0)</f>
        <v>0</v>
      </c>
      <c r="T18" s="164">
        <f>VLOOKUP(tbl2_2!A18,ishod_substance!A:AD,26,0)</f>
        <v>0</v>
      </c>
      <c r="U18" s="166">
        <f>VLOOKUP(tbl2_2!A18,ishod_substance!A:AD,27,0)</f>
        <v>0</v>
      </c>
      <c r="V18" s="166">
        <f>VLOOKUP(tbl2_2!A18,ishod_substance!A:AD,29,0)</f>
        <v>0</v>
      </c>
      <c r="W18" s="166">
        <f>VLOOKUP(tbl2_2!A18,ishod_substance!A:AD,30,0)</f>
        <v>0</v>
      </c>
      <c r="X18" s="166">
        <f>VLOOKUP(tbl2_2!A18,ishod_substance!A:AE,31,0)</f>
        <v>0</v>
      </c>
      <c r="Y18" s="164">
        <f>VLOOKUP(tbl2_2!A18,ishod_substance!A:AD,7,0)</f>
        <v>602</v>
      </c>
      <c r="Z18" s="167" t="str">
        <f>VLOOKUP(Y18,quide!$A$2:$B$1006,2,0)</f>
        <v>Бензол (Циклогексатриен; фенилгидрид)</v>
      </c>
      <c r="AA18" s="166">
        <f>VLOOKUP(Y18,quide!$A$2:$J$1006,10,0)</f>
        <v>1</v>
      </c>
      <c r="AB18" s="169">
        <f>VLOOKUP(tbl2_2!A18,ishod_substance!A:AD,8,0)</f>
        <v>8.7822072538860105E-4</v>
      </c>
      <c r="AC18" s="171">
        <f t="shared" si="0"/>
        <v>0.81316733832277877</v>
      </c>
      <c r="AD18" s="168">
        <f>VLOOKUP(tbl2_2!A18,ishod_substance!A:AD,9,0)</f>
        <v>1.1855297434196893E-2</v>
      </c>
      <c r="AE18" s="169">
        <f>VLOOKUP(tbl2_2!A18,ishod_substance!A:AD,9,0)</f>
        <v>1.1855297434196893E-2</v>
      </c>
      <c r="AF18" s="172"/>
    </row>
    <row r="19" spans="1:32" ht="63.75" x14ac:dyDescent="0.25">
      <c r="A19">
        <v>11</v>
      </c>
      <c r="C19" s="160">
        <f>VLOOKUP(tbl2_2!A19,ishod_substance!A:P,2,0)</f>
        <v>1</v>
      </c>
      <c r="D19" s="161" t="str">
        <f>VLOOKUP(tbl2_2!A19,ishod_substance!A:P,3,0)</f>
        <v>основное производственное здание</v>
      </c>
      <c r="E19" s="160" t="str">
        <f>VLOOKUP(tbl2_2!A19,ishod_substance!A:P,11,0)</f>
        <v>основная сортировка: линия А</v>
      </c>
      <c r="F19" s="162">
        <f>VLOOKUP(tbl2_2!A19,ishod_substance!A:P,15,0)</f>
        <v>1</v>
      </c>
      <c r="G19" s="162" t="str">
        <f>VLOOKUP(tbl2_2!A19,ishod_substance!A:P,12,0)&amp;"/"&amp;VLOOKUP(tbl2_2!A19,ishod_substance!A:P,14,0)</f>
        <v>12/4380</v>
      </c>
      <c r="H19" s="163" t="str">
        <f>VLOOKUP(tbl2_2!A19,ishod_substance!A:P,6,0)</f>
        <v>труба</v>
      </c>
      <c r="I19" s="164">
        <f>VLOOKUP(tbl2_2!A19,ishod_substance!A:T,19,0)</f>
        <v>1</v>
      </c>
      <c r="J19" s="164">
        <f>VLOOKUP(tbl2_2!A19,ishod_substance!A:P,5,0)</f>
        <v>2</v>
      </c>
      <c r="K19" s="165">
        <f>VLOOKUP(tbl2_2!A19,ishod_substance!A:Q,17,0)</f>
        <v>1</v>
      </c>
      <c r="L19" s="165">
        <f>VLOOKUP(tbl2_2!A19,ishod_substance!A:R,18,0)</f>
        <v>2</v>
      </c>
      <c r="M19" s="165" t="str">
        <f>VLOOKUP(tbl2_2!A19,ishod_substance!A:AD,28,0)</f>
        <v>0,32*0,82</v>
      </c>
      <c r="N19" s="166">
        <f>VLOOKUP(tbl2_2!A19,ishod_substance!A:AD,20,0)</f>
        <v>4.55</v>
      </c>
      <c r="O19" s="166">
        <f>VLOOKUP(tbl2_2!A19,ishod_substance!A:AD,21,0)</f>
        <v>1.08</v>
      </c>
      <c r="P19" s="166">
        <f>VLOOKUP(tbl2_2!A19,ishod_substance!A:AD,22,0)</f>
        <v>16</v>
      </c>
      <c r="Q19" s="164">
        <f>VLOOKUP(tbl2_2!A19,ishod_substance!A:AD,23,0)</f>
        <v>1236187</v>
      </c>
      <c r="R19" s="164">
        <f>VLOOKUP(tbl2_2!A19,ishod_substance!A:AD,24,0)</f>
        <v>407912</v>
      </c>
      <c r="S19" s="164">
        <f>VLOOKUP(tbl2_2!A19,ishod_substance!A:AD,25,0)</f>
        <v>0</v>
      </c>
      <c r="T19" s="164">
        <f>VLOOKUP(tbl2_2!A19,ishod_substance!A:AD,26,0)</f>
        <v>0</v>
      </c>
      <c r="U19" s="166">
        <f>VLOOKUP(tbl2_2!A19,ishod_substance!A:AD,27,0)</f>
        <v>0</v>
      </c>
      <c r="V19" s="166">
        <f>VLOOKUP(tbl2_2!A19,ishod_substance!A:AD,29,0)</f>
        <v>0</v>
      </c>
      <c r="W19" s="166">
        <f>VLOOKUP(tbl2_2!A19,ishod_substance!A:AD,30,0)</f>
        <v>0</v>
      </c>
      <c r="X19" s="166">
        <f>VLOOKUP(tbl2_2!A19,ishod_substance!A:AE,31,0)</f>
        <v>0</v>
      </c>
      <c r="Y19" s="164">
        <f>VLOOKUP(tbl2_2!A19,ishod_substance!A:AD,7,0)</f>
        <v>337</v>
      </c>
      <c r="Z19" s="167" t="str">
        <f>VLOOKUP(Y19,quide!$A$2:$B$1006,2,0)</f>
        <v>Углерода оксид (Углерод окись; углерод моноокись; угарный газ)</v>
      </c>
      <c r="AA19" s="166">
        <f>VLOOKUP(Y19,quide!$A$2:$J$1006,10,0)</f>
        <v>1</v>
      </c>
      <c r="AB19" s="206">
        <f>VLOOKUP(tbl2_2!A19,ishod_substance!A:AD,8,0)</f>
        <v>4.1676063829787236E-4</v>
      </c>
      <c r="AC19" s="208">
        <f t="shared" si="0"/>
        <v>0.38588947990543732</v>
      </c>
      <c r="AD19" s="208">
        <f>VLOOKUP(tbl2_2!A19,ishod_substance!A:AD,9,0)</f>
        <v>6.5714817446808514E-3</v>
      </c>
      <c r="AE19" s="208">
        <f>VLOOKUP(tbl2_2!A19,ishod_substance!A:AD,9,0)</f>
        <v>6.5714817446808514E-3</v>
      </c>
      <c r="AF19" s="172"/>
    </row>
    <row r="20" spans="1:32" ht="51" x14ac:dyDescent="0.25">
      <c r="A20">
        <v>12</v>
      </c>
      <c r="C20" s="160">
        <f>VLOOKUP(tbl2_2!A20,ishod_substance!A:P,2,0)</f>
        <v>1</v>
      </c>
      <c r="D20" s="161" t="str">
        <f>VLOOKUP(tbl2_2!A20,ishod_substance!A:P,3,0)</f>
        <v>основное производственное здание</v>
      </c>
      <c r="E20" s="160" t="str">
        <f>VLOOKUP(tbl2_2!A20,ishod_substance!A:P,11,0)</f>
        <v>основная сортировка: линия А</v>
      </c>
      <c r="F20" s="162">
        <f>VLOOKUP(tbl2_2!A20,ishod_substance!A:P,15,0)</f>
        <v>1</v>
      </c>
      <c r="G20" s="162" t="str">
        <f>VLOOKUP(tbl2_2!A20,ishod_substance!A:P,12,0)&amp;"/"&amp;VLOOKUP(tbl2_2!A20,ishod_substance!A:P,14,0)</f>
        <v>12/4380</v>
      </c>
      <c r="H20" s="163" t="str">
        <f>VLOOKUP(tbl2_2!A20,ishod_substance!A:P,6,0)</f>
        <v>труба</v>
      </c>
      <c r="I20" s="164">
        <f>VLOOKUP(tbl2_2!A20,ishod_substance!A:T,19,0)</f>
        <v>1</v>
      </c>
      <c r="J20" s="164">
        <f>VLOOKUP(tbl2_2!A20,ishod_substance!A:P,5,0)</f>
        <v>2</v>
      </c>
      <c r="K20" s="165">
        <f>VLOOKUP(tbl2_2!A20,ishod_substance!A:Q,17,0)</f>
        <v>1</v>
      </c>
      <c r="L20" s="165">
        <f>VLOOKUP(tbl2_2!A20,ishod_substance!A:R,18,0)</f>
        <v>2</v>
      </c>
      <c r="M20" s="165" t="str">
        <f>VLOOKUP(tbl2_2!A20,ishod_substance!A:AD,28,0)</f>
        <v>0,32*0,82</v>
      </c>
      <c r="N20" s="166">
        <f>VLOOKUP(tbl2_2!A20,ishod_substance!A:AD,20,0)</f>
        <v>4.55</v>
      </c>
      <c r="O20" s="166">
        <f>VLOOKUP(tbl2_2!A20,ishod_substance!A:AD,21,0)</f>
        <v>1.08</v>
      </c>
      <c r="P20" s="166">
        <f>VLOOKUP(tbl2_2!A20,ishod_substance!A:AD,22,0)</f>
        <v>16</v>
      </c>
      <c r="Q20" s="164">
        <f>VLOOKUP(tbl2_2!A20,ishod_substance!A:AD,23,0)</f>
        <v>1236187</v>
      </c>
      <c r="R20" s="164">
        <f>VLOOKUP(tbl2_2!A20,ishod_substance!A:AD,24,0)</f>
        <v>407912</v>
      </c>
      <c r="S20" s="164">
        <f>VLOOKUP(tbl2_2!A20,ishod_substance!A:AD,25,0)</f>
        <v>0</v>
      </c>
      <c r="T20" s="164">
        <f>VLOOKUP(tbl2_2!A20,ishod_substance!A:AD,26,0)</f>
        <v>0</v>
      </c>
      <c r="U20" s="166">
        <f>VLOOKUP(tbl2_2!A20,ishod_substance!A:AD,27,0)</f>
        <v>0</v>
      </c>
      <c r="V20" s="166">
        <f>VLOOKUP(tbl2_2!A20,ishod_substance!A:AD,29,0)</f>
        <v>0</v>
      </c>
      <c r="W20" s="166">
        <f>VLOOKUP(tbl2_2!A20,ishod_substance!A:AD,30,0)</f>
        <v>0</v>
      </c>
      <c r="X20" s="166">
        <f>VLOOKUP(tbl2_2!A20,ishod_substance!A:AE,31,0)</f>
        <v>0</v>
      </c>
      <c r="Y20" s="164">
        <f>VLOOKUP(tbl2_2!A20,ishod_substance!A:AD,7,0)</f>
        <v>2902</v>
      </c>
      <c r="Z20" s="167" t="str">
        <f>VLOOKUP(Y20,quide!$A$2:$B$1006,2,0)</f>
        <v>Взвешенные вещества</v>
      </c>
      <c r="AA20" s="166">
        <f>VLOOKUP(Y20,quide!$A$2:$J$1006,10,0)</f>
        <v>3</v>
      </c>
      <c r="AB20" s="169">
        <f>VLOOKUP(tbl2_2!A20,ishod_substance!A:AD,8,0)</f>
        <v>2.8461702127659575E-3</v>
      </c>
      <c r="AC20" s="171">
        <f t="shared" si="0"/>
        <v>2.6353427895981087</v>
      </c>
      <c r="AD20" s="168">
        <f>VLOOKUP(tbl2_2!A20,ishod_substance!A:AD,9,0)</f>
        <v>4.4878411914893619E-2</v>
      </c>
      <c r="AE20" s="169">
        <f>VLOOKUP(tbl2_2!A20,ishod_substance!A:AD,9,0)</f>
        <v>4.4878411914893619E-2</v>
      </c>
      <c r="AF20" s="172"/>
    </row>
    <row r="21" spans="1:32" ht="51" x14ac:dyDescent="0.25">
      <c r="A21">
        <v>13</v>
      </c>
      <c r="C21" s="160">
        <f>VLOOKUP(tbl2_2!A21,ishod_substance!A:P,2,0)</f>
        <v>1</v>
      </c>
      <c r="D21" s="161" t="str">
        <f>VLOOKUP(tbl2_2!A21,ishod_substance!A:P,3,0)</f>
        <v>основное производственное здание</v>
      </c>
      <c r="E21" s="160" t="str">
        <f>VLOOKUP(tbl2_2!A21,ishod_substance!A:P,11,0)</f>
        <v>основная сортировка: линия Б</v>
      </c>
      <c r="F21" s="162">
        <f>VLOOKUP(tbl2_2!A21,ishod_substance!A:P,15,0)</f>
        <v>1</v>
      </c>
      <c r="G21" s="162" t="str">
        <f>VLOOKUP(tbl2_2!A21,ishod_substance!A:P,12,0)&amp;"/"&amp;VLOOKUP(tbl2_2!A21,ishod_substance!A:P,14,0)</f>
        <v>12/4380</v>
      </c>
      <c r="H21" s="163" t="str">
        <f>VLOOKUP(tbl2_2!A21,ishod_substance!A:P,6,0)</f>
        <v>труба</v>
      </c>
      <c r="I21" s="164">
        <f>VLOOKUP(tbl2_2!A21,ishod_substance!A:T,19,0)</f>
        <v>1</v>
      </c>
      <c r="J21" s="164">
        <f>VLOOKUP(tbl2_2!A21,ishod_substance!A:P,5,0)</f>
        <v>3</v>
      </c>
      <c r="K21" s="165">
        <f>VLOOKUP(tbl2_2!A21,ishod_substance!A:Q,17,0)</f>
        <v>1</v>
      </c>
      <c r="L21" s="165">
        <f>VLOOKUP(tbl2_2!A21,ishod_substance!A:R,18,0)</f>
        <v>2</v>
      </c>
      <c r="M21" s="165" t="str">
        <f>VLOOKUP(tbl2_2!A21,ishod_substance!A:AD,28,0)</f>
        <v>0,32*0,82</v>
      </c>
      <c r="N21" s="166">
        <f>VLOOKUP(tbl2_2!A21,ishod_substance!A:AD,20,0)</f>
        <v>4.88</v>
      </c>
      <c r="O21" s="166">
        <f>VLOOKUP(tbl2_2!A21,ishod_substance!A:AD,21,0)</f>
        <v>1.1599999999999999</v>
      </c>
      <c r="P21" s="166">
        <f>VLOOKUP(tbl2_2!A21,ishod_substance!A:AD,22,0)</f>
        <v>16</v>
      </c>
      <c r="Q21" s="164">
        <f>VLOOKUP(tbl2_2!A21,ishod_substance!A:AD,23,0)</f>
        <v>1236186</v>
      </c>
      <c r="R21" s="164">
        <f>VLOOKUP(tbl2_2!A21,ishod_substance!A:AD,24,0)</f>
        <v>407913</v>
      </c>
      <c r="S21" s="164">
        <f>VLOOKUP(tbl2_2!A21,ishod_substance!A:AD,25,0)</f>
        <v>0</v>
      </c>
      <c r="T21" s="164">
        <f>VLOOKUP(tbl2_2!A21,ishod_substance!A:AD,26,0)</f>
        <v>0</v>
      </c>
      <c r="U21" s="166">
        <f>VLOOKUP(tbl2_2!A21,ishod_substance!A:AD,27,0)</f>
        <v>0</v>
      </c>
      <c r="V21" s="166">
        <f>VLOOKUP(tbl2_2!A21,ishod_substance!A:AD,29,0)</f>
        <v>0</v>
      </c>
      <c r="W21" s="166">
        <f>VLOOKUP(tbl2_2!A21,ishod_substance!A:AD,30,0)</f>
        <v>0</v>
      </c>
      <c r="X21" s="166">
        <f>VLOOKUP(tbl2_2!A21,ishod_substance!A:AE,31,0)</f>
        <v>0</v>
      </c>
      <c r="Y21" s="164">
        <f>VLOOKUP(tbl2_2!A21,ishod_substance!A:AD,7,0)</f>
        <v>303</v>
      </c>
      <c r="Z21" s="167" t="str">
        <f>VLOOKUP(Y21,quide!$A$2:$B$1006,2,0)</f>
        <v>Аммиак (Азота гидрид)</v>
      </c>
      <c r="AA21" s="166">
        <f>VLOOKUP(Y21,quide!$A$2:$J$1006,10,0)</f>
        <v>1</v>
      </c>
      <c r="AB21" s="169">
        <f>VLOOKUP(tbl2_2!A21,ishod_substance!A:AD,8,0)</f>
        <v>9.2395647668393774E-4</v>
      </c>
      <c r="AC21" s="171">
        <f t="shared" si="0"/>
        <v>0.79651420403787743</v>
      </c>
      <c r="AD21" s="168">
        <f>VLOOKUP(tbl2_2!A21,ishod_substance!A:AD,9,0)</f>
        <v>1.4357801583419691E-2</v>
      </c>
      <c r="AE21" s="169">
        <f>VLOOKUP(tbl2_2!A21,ishod_substance!A:AD,9,0)</f>
        <v>1.4357801583419691E-2</v>
      </c>
      <c r="AF21" s="172"/>
    </row>
    <row r="22" spans="1:32" ht="51" x14ac:dyDescent="0.25">
      <c r="A22">
        <v>14</v>
      </c>
      <c r="C22" s="160">
        <f>VLOOKUP(tbl2_2!A22,ishod_substance!A:P,2,0)</f>
        <v>1</v>
      </c>
      <c r="D22" s="161" t="str">
        <f>VLOOKUP(tbl2_2!A22,ishod_substance!A:P,3,0)</f>
        <v>основное производственное здание</v>
      </c>
      <c r="E22" s="160" t="str">
        <f>VLOOKUP(tbl2_2!A22,ishod_substance!A:P,11,0)</f>
        <v>основная сортировка: линия Б</v>
      </c>
      <c r="F22" s="162">
        <f>VLOOKUP(tbl2_2!A22,ishod_substance!A:P,15,0)</f>
        <v>1</v>
      </c>
      <c r="G22" s="162" t="str">
        <f>VLOOKUP(tbl2_2!A22,ishod_substance!A:P,12,0)&amp;"/"&amp;VLOOKUP(tbl2_2!A22,ishod_substance!A:P,14,0)</f>
        <v>12/4380</v>
      </c>
      <c r="H22" s="163" t="str">
        <f>VLOOKUP(tbl2_2!A22,ishod_substance!A:P,6,0)</f>
        <v>труба</v>
      </c>
      <c r="I22" s="164">
        <f>VLOOKUP(tbl2_2!A22,ishod_substance!A:T,19,0)</f>
        <v>1</v>
      </c>
      <c r="J22" s="164">
        <f>VLOOKUP(tbl2_2!A22,ishod_substance!A:P,5,0)</f>
        <v>3</v>
      </c>
      <c r="K22" s="165">
        <f>VLOOKUP(tbl2_2!A22,ishod_substance!A:Q,17,0)</f>
        <v>1</v>
      </c>
      <c r="L22" s="165">
        <f>VLOOKUP(tbl2_2!A22,ishod_substance!A:R,18,0)</f>
        <v>2</v>
      </c>
      <c r="M22" s="165" t="str">
        <f>VLOOKUP(tbl2_2!A22,ishod_substance!A:AD,28,0)</f>
        <v>0,32*0,82</v>
      </c>
      <c r="N22" s="166">
        <f>VLOOKUP(tbl2_2!A22,ishod_substance!A:AD,20,0)</f>
        <v>4.88</v>
      </c>
      <c r="O22" s="166">
        <f>VLOOKUP(tbl2_2!A22,ishod_substance!A:AD,21,0)</f>
        <v>1.1599999999999999</v>
      </c>
      <c r="P22" s="166">
        <f>VLOOKUP(tbl2_2!A22,ishod_substance!A:AD,22,0)</f>
        <v>16</v>
      </c>
      <c r="Q22" s="164">
        <f>VLOOKUP(tbl2_2!A22,ishod_substance!A:AD,23,0)</f>
        <v>1236186</v>
      </c>
      <c r="R22" s="164">
        <f>VLOOKUP(tbl2_2!A22,ishod_substance!A:AD,24,0)</f>
        <v>407913</v>
      </c>
      <c r="S22" s="164">
        <f>VLOOKUP(tbl2_2!A22,ishod_substance!A:AD,25,0)</f>
        <v>0</v>
      </c>
      <c r="T22" s="164">
        <f>VLOOKUP(tbl2_2!A22,ishod_substance!A:AD,26,0)</f>
        <v>0</v>
      </c>
      <c r="U22" s="166">
        <f>VLOOKUP(tbl2_2!A22,ishod_substance!A:AD,27,0)</f>
        <v>0</v>
      </c>
      <c r="V22" s="166">
        <f>VLOOKUP(tbl2_2!A22,ishod_substance!A:AD,29,0)</f>
        <v>0</v>
      </c>
      <c r="W22" s="166">
        <f>VLOOKUP(tbl2_2!A22,ishod_substance!A:AD,30,0)</f>
        <v>0</v>
      </c>
      <c r="X22" s="166">
        <f>VLOOKUP(tbl2_2!A22,ishod_substance!A:AE,31,0)</f>
        <v>0</v>
      </c>
      <c r="Y22" s="164">
        <f>VLOOKUP(tbl2_2!A22,ishod_substance!A:AD,7,0)</f>
        <v>410</v>
      </c>
      <c r="Z22" s="167" t="str">
        <f>VLOOKUP(Y22,quide!$A$2:$B$1006,2,0)</f>
        <v>Метан</v>
      </c>
      <c r="AA22" s="166">
        <f>VLOOKUP(Y22,quide!$A$2:$J$1006,10,0)</f>
        <v>1</v>
      </c>
      <c r="AB22" s="169">
        <f>VLOOKUP(tbl2_2!A22,ishod_substance!A:AD,8,0)</f>
        <v>2.5383191489361703E-2</v>
      </c>
      <c r="AC22" s="171">
        <f t="shared" si="0"/>
        <v>21.882061628760091</v>
      </c>
      <c r="AD22" s="168">
        <f>VLOOKUP(tbl2_2!A22,ishod_substance!A:AD,9,0)</f>
        <v>0.40024216340425528</v>
      </c>
      <c r="AE22" s="169">
        <f>VLOOKUP(tbl2_2!A22,ishod_substance!A:AD,9,0)</f>
        <v>0.40024216340425528</v>
      </c>
      <c r="AF22" s="172"/>
    </row>
    <row r="23" spans="1:32" ht="76.5" x14ac:dyDescent="0.25">
      <c r="A23">
        <v>15</v>
      </c>
      <c r="C23" s="160">
        <f>VLOOKUP(tbl2_2!A23,ishod_substance!A:P,2,0)</f>
        <v>1</v>
      </c>
      <c r="D23" s="161" t="str">
        <f>VLOOKUP(tbl2_2!A23,ishod_substance!A:P,3,0)</f>
        <v>основное производственное здание</v>
      </c>
      <c r="E23" s="160" t="str">
        <f>VLOOKUP(tbl2_2!A23,ishod_substance!A:P,11,0)</f>
        <v>основная сортировка: линия Б</v>
      </c>
      <c r="F23" s="162">
        <f>VLOOKUP(tbl2_2!A23,ishod_substance!A:P,15,0)</f>
        <v>1</v>
      </c>
      <c r="G23" s="162" t="str">
        <f>VLOOKUP(tbl2_2!A23,ishod_substance!A:P,12,0)&amp;"/"&amp;VLOOKUP(tbl2_2!A23,ishod_substance!A:P,14,0)</f>
        <v>12/4380</v>
      </c>
      <c r="H23" s="163" t="str">
        <f>VLOOKUP(tbl2_2!A23,ishod_substance!A:P,6,0)</f>
        <v>труба</v>
      </c>
      <c r="I23" s="164">
        <f>VLOOKUP(tbl2_2!A23,ishod_substance!A:T,19,0)</f>
        <v>1</v>
      </c>
      <c r="J23" s="164">
        <f>VLOOKUP(tbl2_2!A23,ishod_substance!A:P,5,0)</f>
        <v>3</v>
      </c>
      <c r="K23" s="165">
        <f>VLOOKUP(tbl2_2!A23,ishod_substance!A:Q,17,0)</f>
        <v>1</v>
      </c>
      <c r="L23" s="165">
        <f>VLOOKUP(tbl2_2!A23,ishod_substance!A:R,18,0)</f>
        <v>2</v>
      </c>
      <c r="M23" s="165" t="str">
        <f>VLOOKUP(tbl2_2!A23,ishod_substance!A:AD,28,0)</f>
        <v>0,32*0,82</v>
      </c>
      <c r="N23" s="166">
        <f>VLOOKUP(tbl2_2!A23,ishod_substance!A:AD,20,0)</f>
        <v>4.88</v>
      </c>
      <c r="O23" s="166">
        <f>VLOOKUP(tbl2_2!A23,ishod_substance!A:AD,21,0)</f>
        <v>1.1599999999999999</v>
      </c>
      <c r="P23" s="166">
        <f>VLOOKUP(tbl2_2!A23,ishod_substance!A:AD,22,0)</f>
        <v>16</v>
      </c>
      <c r="Q23" s="164">
        <f>VLOOKUP(tbl2_2!A23,ishod_substance!A:AD,23,0)</f>
        <v>1236186</v>
      </c>
      <c r="R23" s="164">
        <f>VLOOKUP(tbl2_2!A23,ishod_substance!A:AD,24,0)</f>
        <v>407913</v>
      </c>
      <c r="S23" s="164">
        <f>VLOOKUP(tbl2_2!A23,ishod_substance!A:AD,25,0)</f>
        <v>0</v>
      </c>
      <c r="T23" s="164">
        <f>VLOOKUP(tbl2_2!A23,ishod_substance!A:AD,26,0)</f>
        <v>0</v>
      </c>
      <c r="U23" s="166">
        <f>VLOOKUP(tbl2_2!A23,ishod_substance!A:AD,27,0)</f>
        <v>0</v>
      </c>
      <c r="V23" s="166">
        <f>VLOOKUP(tbl2_2!A23,ishod_substance!A:AD,29,0)</f>
        <v>0</v>
      </c>
      <c r="W23" s="166">
        <f>VLOOKUP(tbl2_2!A23,ishod_substance!A:AD,30,0)</f>
        <v>0</v>
      </c>
      <c r="X23" s="166">
        <f>VLOOKUP(tbl2_2!A23,ishod_substance!A:AE,31,0)</f>
        <v>0</v>
      </c>
      <c r="Y23" s="164">
        <f>VLOOKUP(tbl2_2!A23,ishod_substance!A:AD,7,0)</f>
        <v>333</v>
      </c>
      <c r="Z23" s="167" t="str">
        <f>VLOOKUP(Y23,quide!$A$2:$B$1006,2,0)</f>
        <v xml:space="preserve"> 
Дигидросульфид (Водород сернистый, дигидросульфид, гидросульфид)</v>
      </c>
      <c r="AA23" s="166">
        <f>VLOOKUP(Y23,quide!$A$2:$J$1006,10,0)</f>
        <v>1</v>
      </c>
      <c r="AB23" s="169">
        <f>VLOOKUP(tbl2_2!A23,ishod_substance!A:AD,8,0)</f>
        <v>2.7590425531914893E-5</v>
      </c>
      <c r="AC23" s="171">
        <f t="shared" si="0"/>
        <v>2.3784849596478357E-2</v>
      </c>
      <c r="AD23" s="168">
        <f>VLOOKUP(tbl2_2!A23,ishod_substance!A:AD,9,0)</f>
        <v>4.350458297872341E-4</v>
      </c>
      <c r="AE23" s="169">
        <f>VLOOKUP(tbl2_2!A23,ishod_substance!A:AD,9,0)</f>
        <v>4.350458297872341E-4</v>
      </c>
      <c r="AF23" s="172"/>
    </row>
    <row r="24" spans="1:32" ht="51" x14ac:dyDescent="0.25">
      <c r="A24">
        <v>16</v>
      </c>
      <c r="C24" s="160">
        <f>VLOOKUP(tbl2_2!A24,ishod_substance!A:P,2,0)</f>
        <v>1</v>
      </c>
      <c r="D24" s="161" t="str">
        <f>VLOOKUP(tbl2_2!A24,ishod_substance!A:P,3,0)</f>
        <v>основное производственное здание</v>
      </c>
      <c r="E24" s="160" t="str">
        <f>VLOOKUP(tbl2_2!A24,ishod_substance!A:P,11,0)</f>
        <v>основная сортировка: линия Б</v>
      </c>
      <c r="F24" s="162">
        <f>VLOOKUP(tbl2_2!A24,ishod_substance!A:P,15,0)</f>
        <v>1</v>
      </c>
      <c r="G24" s="162" t="str">
        <f>VLOOKUP(tbl2_2!A24,ishod_substance!A:P,12,0)&amp;"/"&amp;VLOOKUP(tbl2_2!A24,ishod_substance!A:P,14,0)</f>
        <v>12/4380</v>
      </c>
      <c r="H24" s="163" t="str">
        <f>VLOOKUP(tbl2_2!A24,ishod_substance!A:P,6,0)</f>
        <v>труба</v>
      </c>
      <c r="I24" s="164">
        <f>VLOOKUP(tbl2_2!A24,ishod_substance!A:T,19,0)</f>
        <v>1</v>
      </c>
      <c r="J24" s="164">
        <f>VLOOKUP(tbl2_2!A24,ishod_substance!A:P,5,0)</f>
        <v>3</v>
      </c>
      <c r="K24" s="165">
        <f>VLOOKUP(tbl2_2!A24,ishod_substance!A:Q,17,0)</f>
        <v>1</v>
      </c>
      <c r="L24" s="165">
        <f>VLOOKUP(tbl2_2!A24,ishod_substance!A:R,18,0)</f>
        <v>2</v>
      </c>
      <c r="M24" s="165" t="str">
        <f>VLOOKUP(tbl2_2!A24,ishod_substance!A:AD,28,0)</f>
        <v>0,32*0,82</v>
      </c>
      <c r="N24" s="166">
        <f>VLOOKUP(tbl2_2!A24,ishod_substance!A:AD,20,0)</f>
        <v>4.88</v>
      </c>
      <c r="O24" s="166">
        <f>VLOOKUP(tbl2_2!A24,ishod_substance!A:AD,21,0)</f>
        <v>1.1599999999999999</v>
      </c>
      <c r="P24" s="166">
        <f>VLOOKUP(tbl2_2!A24,ishod_substance!A:AD,22,0)</f>
        <v>16</v>
      </c>
      <c r="Q24" s="164">
        <f>VLOOKUP(tbl2_2!A24,ishod_substance!A:AD,23,0)</f>
        <v>1236186</v>
      </c>
      <c r="R24" s="164">
        <f>VLOOKUP(tbl2_2!A24,ishod_substance!A:AD,24,0)</f>
        <v>407913</v>
      </c>
      <c r="S24" s="164">
        <f>VLOOKUP(tbl2_2!A24,ishod_substance!A:AD,25,0)</f>
        <v>0</v>
      </c>
      <c r="T24" s="164">
        <f>VLOOKUP(tbl2_2!A24,ishod_substance!A:AD,26,0)</f>
        <v>0</v>
      </c>
      <c r="U24" s="166">
        <f>VLOOKUP(tbl2_2!A24,ishod_substance!A:AD,27,0)</f>
        <v>0</v>
      </c>
      <c r="V24" s="166">
        <f>VLOOKUP(tbl2_2!A24,ishod_substance!A:AD,29,0)</f>
        <v>0</v>
      </c>
      <c r="W24" s="166">
        <f>VLOOKUP(tbl2_2!A24,ishod_substance!A:AD,30,0)</f>
        <v>0</v>
      </c>
      <c r="X24" s="166">
        <f>VLOOKUP(tbl2_2!A24,ishod_substance!A:AE,31,0)</f>
        <v>0</v>
      </c>
      <c r="Y24" s="164">
        <f>VLOOKUP(tbl2_2!A24,ishod_substance!A:AD,7,0)</f>
        <v>602</v>
      </c>
      <c r="Z24" s="167" t="str">
        <f>VLOOKUP(Y24,quide!$A$2:$B$1006,2,0)</f>
        <v>Бензол (Циклогексатриен; фенилгидрид)</v>
      </c>
      <c r="AA24" s="166">
        <f>VLOOKUP(Y24,quide!$A$2:$J$1006,10,0)</f>
        <v>1</v>
      </c>
      <c r="AB24" s="206">
        <f>VLOOKUP(tbl2_2!A24,ishod_substance!A:AD,8,0)</f>
        <v>1.4347021276595745E-3</v>
      </c>
      <c r="AC24" s="208">
        <f t="shared" si="0"/>
        <v>1.2368121790168745</v>
      </c>
      <c r="AD24" s="208">
        <f>VLOOKUP(tbl2_2!A24,ishod_substance!A:AD,9,0)</f>
        <v>2.2622383148936168E-2</v>
      </c>
      <c r="AE24" s="208">
        <f>VLOOKUP(tbl2_2!A24,ishod_substance!A:AD,9,0)</f>
        <v>2.2622383148936168E-2</v>
      </c>
      <c r="AF24" s="172"/>
    </row>
    <row r="25" spans="1:32" ht="63.75" x14ac:dyDescent="0.25">
      <c r="A25">
        <v>17</v>
      </c>
      <c r="C25" s="160">
        <f>VLOOKUP(tbl2_2!A25,ishod_substance!A:P,2,0)</f>
        <v>1</v>
      </c>
      <c r="D25" s="161" t="str">
        <f>VLOOKUP(tbl2_2!A25,ishod_substance!A:P,3,0)</f>
        <v>основное производственное здание</v>
      </c>
      <c r="E25" s="160" t="str">
        <f>VLOOKUP(tbl2_2!A25,ishod_substance!A:P,11,0)</f>
        <v>основная сортировка: линия Б</v>
      </c>
      <c r="F25" s="162">
        <f>VLOOKUP(tbl2_2!A25,ishod_substance!A:P,15,0)</f>
        <v>1</v>
      </c>
      <c r="G25" s="162" t="str">
        <f>VLOOKUP(tbl2_2!A25,ishod_substance!A:P,12,0)&amp;"/"&amp;VLOOKUP(tbl2_2!A25,ishod_substance!A:P,14,0)</f>
        <v>12/4380</v>
      </c>
      <c r="H25" s="163" t="str">
        <f>VLOOKUP(tbl2_2!A25,ishod_substance!A:P,6,0)</f>
        <v>труба</v>
      </c>
      <c r="I25" s="164">
        <f>VLOOKUP(tbl2_2!A25,ishod_substance!A:T,19,0)</f>
        <v>1</v>
      </c>
      <c r="J25" s="164">
        <f>VLOOKUP(tbl2_2!A25,ishod_substance!A:P,5,0)</f>
        <v>3</v>
      </c>
      <c r="K25" s="165">
        <f>VLOOKUP(tbl2_2!A25,ishod_substance!A:Q,17,0)</f>
        <v>1</v>
      </c>
      <c r="L25" s="165">
        <f>VLOOKUP(tbl2_2!A25,ishod_substance!A:R,18,0)</f>
        <v>2</v>
      </c>
      <c r="M25" s="165" t="str">
        <f>VLOOKUP(tbl2_2!A25,ishod_substance!A:AD,28,0)</f>
        <v>0,32*0,82</v>
      </c>
      <c r="N25" s="166">
        <f>VLOOKUP(tbl2_2!A25,ishod_substance!A:AD,20,0)</f>
        <v>4.88</v>
      </c>
      <c r="O25" s="166">
        <f>VLOOKUP(tbl2_2!A25,ishod_substance!A:AD,21,0)</f>
        <v>1.1599999999999999</v>
      </c>
      <c r="P25" s="166">
        <f>VLOOKUP(tbl2_2!A25,ishod_substance!A:AD,22,0)</f>
        <v>16</v>
      </c>
      <c r="Q25" s="164">
        <f>VLOOKUP(tbl2_2!A25,ishod_substance!A:AD,23,0)</f>
        <v>1236186</v>
      </c>
      <c r="R25" s="164">
        <f>VLOOKUP(tbl2_2!A25,ishod_substance!A:AD,24,0)</f>
        <v>407913</v>
      </c>
      <c r="S25" s="164">
        <f>VLOOKUP(tbl2_2!A25,ishod_substance!A:AD,25,0)</f>
        <v>0</v>
      </c>
      <c r="T25" s="164">
        <f>VLOOKUP(tbl2_2!A25,ishod_substance!A:AD,26,0)</f>
        <v>0</v>
      </c>
      <c r="U25" s="166">
        <f>VLOOKUP(tbl2_2!A25,ishod_substance!A:AD,27,0)</f>
        <v>0</v>
      </c>
      <c r="V25" s="166">
        <f>VLOOKUP(tbl2_2!A25,ishod_substance!A:AD,29,0)</f>
        <v>0</v>
      </c>
      <c r="W25" s="166">
        <f>VLOOKUP(tbl2_2!A25,ishod_substance!A:AD,30,0)</f>
        <v>0</v>
      </c>
      <c r="X25" s="166">
        <f>VLOOKUP(tbl2_2!A25,ishod_substance!A:AE,31,0)</f>
        <v>0</v>
      </c>
      <c r="Y25" s="164">
        <f>VLOOKUP(tbl2_2!A25,ishod_substance!A:AD,7,0)</f>
        <v>337</v>
      </c>
      <c r="Z25" s="167" t="str">
        <f>VLOOKUP(Y25,quide!$A$2:$B$1006,2,0)</f>
        <v>Углерода оксид (Углерод окись; углерод моноокись; угарный газ)</v>
      </c>
      <c r="AA25" s="166">
        <f>VLOOKUP(Y25,quide!$A$2:$J$1006,10,0)</f>
        <v>1</v>
      </c>
      <c r="AB25" s="169">
        <f>VLOOKUP(tbl2_2!A25,ishod_substance!A:AD,8,0)</f>
        <v>3.8626595744680847E-4</v>
      </c>
      <c r="AC25" s="171">
        <f t="shared" si="0"/>
        <v>0.33298789435069698</v>
      </c>
      <c r="AD25" s="168">
        <f>VLOOKUP(tbl2_2!A25,ishod_substance!A:AD,9,0)</f>
        <v>6.090641617021276E-3</v>
      </c>
      <c r="AE25" s="169">
        <f>VLOOKUP(tbl2_2!A25,ishod_substance!A:AD,9,0)</f>
        <v>6.090641617021276E-3</v>
      </c>
      <c r="AF25" s="172"/>
    </row>
    <row r="26" spans="1:32" ht="51" x14ac:dyDescent="0.25">
      <c r="A26">
        <v>18</v>
      </c>
      <c r="C26" s="160">
        <f>VLOOKUP(tbl2_2!A26,ishod_substance!A:P,2,0)</f>
        <v>1</v>
      </c>
      <c r="D26" s="161" t="str">
        <f>VLOOKUP(tbl2_2!A26,ishod_substance!A:P,3,0)</f>
        <v>основное производственное здание</v>
      </c>
      <c r="E26" s="160" t="str">
        <f>VLOOKUP(tbl2_2!A26,ishod_substance!A:P,11,0)</f>
        <v>основная сортировка: линия Б</v>
      </c>
      <c r="F26" s="162">
        <f>VLOOKUP(tbl2_2!A26,ishod_substance!A:P,15,0)</f>
        <v>1</v>
      </c>
      <c r="G26" s="162" t="str">
        <f>VLOOKUP(tbl2_2!A26,ishod_substance!A:P,12,0)&amp;"/"&amp;VLOOKUP(tbl2_2!A26,ishod_substance!A:P,14,0)</f>
        <v>12/4380</v>
      </c>
      <c r="H26" s="163" t="str">
        <f>VLOOKUP(tbl2_2!A26,ishod_substance!A:P,6,0)</f>
        <v>труба</v>
      </c>
      <c r="I26" s="164">
        <f>VLOOKUP(tbl2_2!A26,ishod_substance!A:T,19,0)</f>
        <v>1</v>
      </c>
      <c r="J26" s="164">
        <f>VLOOKUP(tbl2_2!A26,ishod_substance!A:P,5,0)</f>
        <v>3</v>
      </c>
      <c r="K26" s="165">
        <f>VLOOKUP(tbl2_2!A26,ishod_substance!A:Q,17,0)</f>
        <v>1</v>
      </c>
      <c r="L26" s="165">
        <f>VLOOKUP(tbl2_2!A26,ishod_substance!A:R,18,0)</f>
        <v>2</v>
      </c>
      <c r="M26" s="165" t="str">
        <f>VLOOKUP(tbl2_2!A26,ishod_substance!A:AD,28,0)</f>
        <v>0,32*0,82</v>
      </c>
      <c r="N26" s="166">
        <f>VLOOKUP(tbl2_2!A26,ishod_substance!A:AD,20,0)</f>
        <v>4.88</v>
      </c>
      <c r="O26" s="166">
        <f>VLOOKUP(tbl2_2!A26,ishod_substance!A:AD,21,0)</f>
        <v>1.1599999999999999</v>
      </c>
      <c r="P26" s="166">
        <f>VLOOKUP(tbl2_2!A26,ishod_substance!A:AD,22,0)</f>
        <v>16</v>
      </c>
      <c r="Q26" s="164">
        <f>VLOOKUP(tbl2_2!A26,ishod_substance!A:AD,23,0)</f>
        <v>1236186</v>
      </c>
      <c r="R26" s="164">
        <f>VLOOKUP(tbl2_2!A26,ishod_substance!A:AD,24,0)</f>
        <v>407913</v>
      </c>
      <c r="S26" s="164">
        <f>VLOOKUP(tbl2_2!A26,ishod_substance!A:AD,25,0)</f>
        <v>0</v>
      </c>
      <c r="T26" s="164">
        <f>VLOOKUP(tbl2_2!A26,ishod_substance!A:AD,26,0)</f>
        <v>0</v>
      </c>
      <c r="U26" s="166">
        <f>VLOOKUP(tbl2_2!A26,ishod_substance!A:AD,27,0)</f>
        <v>0</v>
      </c>
      <c r="V26" s="166">
        <f>VLOOKUP(tbl2_2!A26,ishod_substance!A:AD,29,0)</f>
        <v>0</v>
      </c>
      <c r="W26" s="166">
        <f>VLOOKUP(tbl2_2!A26,ishod_substance!A:AD,30,0)</f>
        <v>0</v>
      </c>
      <c r="X26" s="166">
        <f>VLOOKUP(tbl2_2!A26,ishod_substance!A:AE,31,0)</f>
        <v>0</v>
      </c>
      <c r="Y26" s="164">
        <f>VLOOKUP(tbl2_2!A26,ishod_substance!A:AD,7,0)</f>
        <v>2902</v>
      </c>
      <c r="Z26" s="167" t="str">
        <f>VLOOKUP(Y26,quide!$A$2:$B$1006,2,0)</f>
        <v>Взвешенные вещества</v>
      </c>
      <c r="AA26" s="166">
        <f>VLOOKUP(Y26,quide!$A$2:$J$1006,10,0)</f>
        <v>3</v>
      </c>
      <c r="AB26" s="169">
        <f>VLOOKUP(tbl2_2!A26,ishod_substance!A:AD,8,0)</f>
        <v>2.4279574468085109E-3</v>
      </c>
      <c r="AC26" s="171">
        <f t="shared" si="0"/>
        <v>2.0930667644900955</v>
      </c>
      <c r="AD26" s="168">
        <f>VLOOKUP(tbl2_2!A26,ishod_substance!A:AD,9,0)</f>
        <v>3.8284033021276601E-2</v>
      </c>
      <c r="AE26" s="169">
        <f>VLOOKUP(tbl2_2!A26,ishod_substance!A:AD,9,0)</f>
        <v>3.8284033021276601E-2</v>
      </c>
      <c r="AF26" s="172"/>
    </row>
    <row r="27" spans="1:32" ht="51" x14ac:dyDescent="0.25">
      <c r="A27">
        <v>19</v>
      </c>
      <c r="C27" s="160">
        <f>VLOOKUP(tbl2_2!A27,ishod_substance!A:P,2,0)</f>
        <v>1</v>
      </c>
      <c r="D27" s="161" t="str">
        <f>VLOOKUP(tbl2_2!A27,ishod_substance!A:P,3,0)</f>
        <v>основное производственное здание</v>
      </c>
      <c r="E27" s="160" t="str">
        <f>VLOOKUP(tbl2_2!A27,ishod_substance!A:P,11,0)</f>
        <v>линия перегрузки</v>
      </c>
      <c r="F27" s="162">
        <f>VLOOKUP(tbl2_2!A27,ishod_substance!A:P,15,0)</f>
        <v>1</v>
      </c>
      <c r="G27" s="162" t="str">
        <f>VLOOKUP(tbl2_2!A27,ishod_substance!A:P,12,0)&amp;"/"&amp;VLOOKUP(tbl2_2!A27,ishod_substance!A:P,14,0)</f>
        <v>12/4380</v>
      </c>
      <c r="H27" s="163" t="str">
        <f>VLOOKUP(tbl2_2!A27,ishod_substance!A:P,6,0)</f>
        <v>труба</v>
      </c>
      <c r="I27" s="164">
        <f>VLOOKUP(tbl2_2!A27,ishod_substance!A:T,19,0)</f>
        <v>1</v>
      </c>
      <c r="J27" s="164">
        <f>VLOOKUP(tbl2_2!A27,ishod_substance!A:P,5,0)</f>
        <v>4</v>
      </c>
      <c r="K27" s="165">
        <f>VLOOKUP(tbl2_2!A27,ishod_substance!A:Q,17,0)</f>
        <v>1</v>
      </c>
      <c r="L27" s="165">
        <f>VLOOKUP(tbl2_2!A27,ishod_substance!A:R,18,0)</f>
        <v>2</v>
      </c>
      <c r="M27" s="165" t="str">
        <f>VLOOKUP(tbl2_2!A27,ishod_substance!A:AD,28,0)</f>
        <v>0,94*1,95</v>
      </c>
      <c r="N27" s="166">
        <f>VLOOKUP(tbl2_2!A27,ishod_substance!A:AD,20,0)</f>
        <v>5.6</v>
      </c>
      <c r="O27" s="166">
        <f>VLOOKUP(tbl2_2!A27,ishod_substance!A:AD,21,0)</f>
        <v>9.3699999999999992</v>
      </c>
      <c r="P27" s="166">
        <f>VLOOKUP(tbl2_2!A27,ishod_substance!A:AD,22,0)</f>
        <v>16</v>
      </c>
      <c r="Q27" s="164">
        <f>VLOOKUP(tbl2_2!A27,ishod_substance!A:AD,23,0)</f>
        <v>1236163</v>
      </c>
      <c r="R27" s="164">
        <f>VLOOKUP(tbl2_2!A27,ishod_substance!A:AD,24,0)</f>
        <v>407912</v>
      </c>
      <c r="S27" s="164">
        <f>VLOOKUP(tbl2_2!A27,ishod_substance!A:AD,25,0)</f>
        <v>0</v>
      </c>
      <c r="T27" s="164">
        <f>VLOOKUP(tbl2_2!A27,ishod_substance!A:AD,26,0)</f>
        <v>0</v>
      </c>
      <c r="U27" s="166">
        <f>VLOOKUP(tbl2_2!A27,ishod_substance!A:AD,27,0)</f>
        <v>0</v>
      </c>
      <c r="V27" s="166">
        <f>VLOOKUP(tbl2_2!A27,ishod_substance!A:AD,29,0)</f>
        <v>0</v>
      </c>
      <c r="W27" s="166">
        <f>VLOOKUP(tbl2_2!A27,ishod_substance!A:AD,30,0)</f>
        <v>0</v>
      </c>
      <c r="X27" s="166">
        <f>VLOOKUP(tbl2_2!A27,ishod_substance!A:AE,31,0)</f>
        <v>0</v>
      </c>
      <c r="Y27" s="164">
        <f>VLOOKUP(tbl2_2!A27,ishod_substance!A:AD,7,0)</f>
        <v>303</v>
      </c>
      <c r="Z27" s="167" t="str">
        <f>VLOOKUP(Y27,quide!$A$2:$B$1006,2,0)</f>
        <v>Аммиак (Азота гидрид)</v>
      </c>
      <c r="AA27" s="166">
        <f>VLOOKUP(Y27,quide!$A$2:$J$1006,10,0)</f>
        <v>1</v>
      </c>
      <c r="AB27" s="169">
        <f>VLOOKUP(tbl2_2!A27,ishod_substance!A:AD,8,0)</f>
        <v>2.3933627586206901E-3</v>
      </c>
      <c r="AC27" s="171">
        <f t="shared" si="0"/>
        <v>0.25542825598940133</v>
      </c>
      <c r="AD27" s="168">
        <f>VLOOKUP(tbl2_2!A27,ishod_substance!A:AD,9,0)</f>
        <v>3.5042933693793112E-2</v>
      </c>
      <c r="AE27" s="169">
        <f>VLOOKUP(tbl2_2!A27,ishod_substance!A:AD,9,0)</f>
        <v>3.5042933693793112E-2</v>
      </c>
      <c r="AF27" s="172"/>
    </row>
    <row r="28" spans="1:32" ht="51" x14ac:dyDescent="0.25">
      <c r="A28">
        <v>20</v>
      </c>
      <c r="C28" s="160">
        <f>VLOOKUP(tbl2_2!A28,ishod_substance!A:P,2,0)</f>
        <v>1</v>
      </c>
      <c r="D28" s="161" t="str">
        <f>VLOOKUP(tbl2_2!A28,ishod_substance!A:P,3,0)</f>
        <v>основное производственное здание</v>
      </c>
      <c r="E28" s="160" t="str">
        <f>VLOOKUP(tbl2_2!A28,ishod_substance!A:P,11,0)</f>
        <v>линия перегрузки</v>
      </c>
      <c r="F28" s="162">
        <f>VLOOKUP(tbl2_2!A28,ishod_substance!A:P,15,0)</f>
        <v>1</v>
      </c>
      <c r="G28" s="162" t="str">
        <f>VLOOKUP(tbl2_2!A28,ishod_substance!A:P,12,0)&amp;"/"&amp;VLOOKUP(tbl2_2!A28,ishod_substance!A:P,14,0)</f>
        <v>12/4380</v>
      </c>
      <c r="H28" s="163" t="str">
        <f>VLOOKUP(tbl2_2!A28,ishod_substance!A:P,6,0)</f>
        <v>труба</v>
      </c>
      <c r="I28" s="164">
        <f>VLOOKUP(tbl2_2!A28,ishod_substance!A:T,19,0)</f>
        <v>1</v>
      </c>
      <c r="J28" s="164">
        <f>VLOOKUP(tbl2_2!A28,ishod_substance!A:P,5,0)</f>
        <v>4</v>
      </c>
      <c r="K28" s="165">
        <f>VLOOKUP(tbl2_2!A28,ishod_substance!A:Q,17,0)</f>
        <v>1</v>
      </c>
      <c r="L28" s="165">
        <f>VLOOKUP(tbl2_2!A28,ishod_substance!A:R,18,0)</f>
        <v>2</v>
      </c>
      <c r="M28" s="165" t="str">
        <f>VLOOKUP(tbl2_2!A28,ishod_substance!A:AD,28,0)</f>
        <v>0,94*1,95</v>
      </c>
      <c r="N28" s="166">
        <f>VLOOKUP(tbl2_2!A28,ishod_substance!A:AD,20,0)</f>
        <v>5.6</v>
      </c>
      <c r="O28" s="166">
        <f>VLOOKUP(tbl2_2!A28,ishod_substance!A:AD,21,0)</f>
        <v>9.3699999999999992</v>
      </c>
      <c r="P28" s="166">
        <f>VLOOKUP(tbl2_2!A28,ishod_substance!A:AD,22,0)</f>
        <v>16</v>
      </c>
      <c r="Q28" s="164">
        <f>VLOOKUP(tbl2_2!A28,ishod_substance!A:AD,23,0)</f>
        <v>1236163</v>
      </c>
      <c r="R28" s="164">
        <f>VLOOKUP(tbl2_2!A28,ishod_substance!A:AD,24,0)</f>
        <v>407912</v>
      </c>
      <c r="S28" s="164">
        <f>VLOOKUP(tbl2_2!A28,ishod_substance!A:AD,25,0)</f>
        <v>0</v>
      </c>
      <c r="T28" s="164">
        <f>VLOOKUP(tbl2_2!A28,ishod_substance!A:AD,26,0)</f>
        <v>0</v>
      </c>
      <c r="U28" s="166">
        <f>VLOOKUP(tbl2_2!A28,ishod_substance!A:AD,27,0)</f>
        <v>0</v>
      </c>
      <c r="V28" s="166">
        <f>VLOOKUP(tbl2_2!A28,ishod_substance!A:AD,29,0)</f>
        <v>0</v>
      </c>
      <c r="W28" s="166">
        <f>VLOOKUP(tbl2_2!A28,ishod_substance!A:AD,30,0)</f>
        <v>0</v>
      </c>
      <c r="X28" s="166">
        <f>VLOOKUP(tbl2_2!A28,ishod_substance!A:AE,31,0)</f>
        <v>0</v>
      </c>
      <c r="Y28" s="164">
        <f>VLOOKUP(tbl2_2!A28,ishod_substance!A:AD,7,0)</f>
        <v>410</v>
      </c>
      <c r="Z28" s="167" t="str">
        <f>VLOOKUP(Y28,quide!$A$2:$B$1006,2,0)</f>
        <v>Метан</v>
      </c>
      <c r="AA28" s="166">
        <f>VLOOKUP(Y28,quide!$A$2:$J$1006,10,0)</f>
        <v>1</v>
      </c>
      <c r="AB28" s="169">
        <f>VLOOKUP(tbl2_2!A28,ishod_substance!A:AD,8,0)</f>
        <v>0.1974802897526502</v>
      </c>
      <c r="AC28" s="171">
        <f t="shared" si="0"/>
        <v>21.075804669439727</v>
      </c>
      <c r="AD28" s="168">
        <f>VLOOKUP(tbl2_2!A28,ishod_substance!A:AD,9,0)</f>
        <v>3.1138692088197888</v>
      </c>
      <c r="AE28" s="169">
        <f>VLOOKUP(tbl2_2!A28,ishod_substance!A:AD,9,0)</f>
        <v>3.1138692088197888</v>
      </c>
      <c r="AF28" s="172"/>
    </row>
    <row r="29" spans="1:32" ht="76.5" x14ac:dyDescent="0.25">
      <c r="A29">
        <v>21</v>
      </c>
      <c r="C29" s="160">
        <f>VLOOKUP(tbl2_2!A29,ishod_substance!A:P,2,0)</f>
        <v>1</v>
      </c>
      <c r="D29" s="161" t="str">
        <f>VLOOKUP(tbl2_2!A29,ishod_substance!A:P,3,0)</f>
        <v>основное производственное здание</v>
      </c>
      <c r="E29" s="160" t="str">
        <f>VLOOKUP(tbl2_2!A29,ishod_substance!A:P,11,0)</f>
        <v>линия перегрузки</v>
      </c>
      <c r="F29" s="162">
        <f>VLOOKUP(tbl2_2!A29,ishod_substance!A:P,15,0)</f>
        <v>1</v>
      </c>
      <c r="G29" s="162" t="str">
        <f>VLOOKUP(tbl2_2!A29,ishod_substance!A:P,12,0)&amp;"/"&amp;VLOOKUP(tbl2_2!A29,ishod_substance!A:P,14,0)</f>
        <v>12/4380</v>
      </c>
      <c r="H29" s="163" t="str">
        <f>VLOOKUP(tbl2_2!A29,ishod_substance!A:P,6,0)</f>
        <v>труба</v>
      </c>
      <c r="I29" s="164">
        <f>VLOOKUP(tbl2_2!A29,ishod_substance!A:T,19,0)</f>
        <v>1</v>
      </c>
      <c r="J29" s="164">
        <f>VLOOKUP(tbl2_2!A29,ishod_substance!A:P,5,0)</f>
        <v>4</v>
      </c>
      <c r="K29" s="165">
        <f>VLOOKUP(tbl2_2!A29,ishod_substance!A:Q,17,0)</f>
        <v>1</v>
      </c>
      <c r="L29" s="165">
        <f>VLOOKUP(tbl2_2!A29,ishod_substance!A:R,18,0)</f>
        <v>2</v>
      </c>
      <c r="M29" s="165" t="str">
        <f>VLOOKUP(tbl2_2!A29,ishod_substance!A:AD,28,0)</f>
        <v>0,94*1,95</v>
      </c>
      <c r="N29" s="166">
        <f>VLOOKUP(tbl2_2!A29,ishod_substance!A:AD,20,0)</f>
        <v>5.6</v>
      </c>
      <c r="O29" s="166">
        <f>VLOOKUP(tbl2_2!A29,ishod_substance!A:AD,21,0)</f>
        <v>9.3699999999999992</v>
      </c>
      <c r="P29" s="166">
        <f>VLOOKUP(tbl2_2!A29,ishod_substance!A:AD,22,0)</f>
        <v>16</v>
      </c>
      <c r="Q29" s="164">
        <f>VLOOKUP(tbl2_2!A29,ishod_substance!A:AD,23,0)</f>
        <v>1236163</v>
      </c>
      <c r="R29" s="164">
        <f>VLOOKUP(tbl2_2!A29,ishod_substance!A:AD,24,0)</f>
        <v>407912</v>
      </c>
      <c r="S29" s="164">
        <f>VLOOKUP(tbl2_2!A29,ishod_substance!A:AD,25,0)</f>
        <v>0</v>
      </c>
      <c r="T29" s="164">
        <f>VLOOKUP(tbl2_2!A29,ishod_substance!A:AD,26,0)</f>
        <v>0</v>
      </c>
      <c r="U29" s="166">
        <f>VLOOKUP(tbl2_2!A29,ishod_substance!A:AD,27,0)</f>
        <v>0</v>
      </c>
      <c r="V29" s="166">
        <f>VLOOKUP(tbl2_2!A29,ishod_substance!A:AD,29,0)</f>
        <v>0</v>
      </c>
      <c r="W29" s="166">
        <f>VLOOKUP(tbl2_2!A29,ishod_substance!A:AD,30,0)</f>
        <v>0</v>
      </c>
      <c r="X29" s="166">
        <f>VLOOKUP(tbl2_2!A29,ishod_substance!A:AE,31,0)</f>
        <v>0</v>
      </c>
      <c r="Y29" s="164">
        <f>VLOOKUP(tbl2_2!A29,ishod_substance!A:AD,7,0)</f>
        <v>333</v>
      </c>
      <c r="Z29" s="167" t="str">
        <f>VLOOKUP(Y29,quide!$A$2:$B$1006,2,0)</f>
        <v xml:space="preserve"> 
Дигидросульфид (Водород сернистый, дигидросульфид, гидросульфид)</v>
      </c>
      <c r="AA29" s="166">
        <f>VLOOKUP(Y29,quide!$A$2:$J$1006,10,0)</f>
        <v>1</v>
      </c>
      <c r="AB29" s="205">
        <f>VLOOKUP(tbl2_2!A29,ishod_substance!A:AD,8,0)</f>
        <v>2.2139045936395759E-4</v>
      </c>
      <c r="AC29" s="208">
        <f t="shared" si="0"/>
        <v>2.3627583710134216E-2</v>
      </c>
      <c r="AD29" s="208">
        <f>VLOOKUP(tbl2_2!A29,ishod_substance!A:AD,9,0)</f>
        <v>3.490884763250884E-3</v>
      </c>
      <c r="AE29" s="208">
        <f>VLOOKUP(tbl2_2!A29,ishod_substance!A:AD,9,0)</f>
        <v>3.490884763250884E-3</v>
      </c>
      <c r="AF29" s="172"/>
    </row>
    <row r="30" spans="1:32" ht="51" x14ac:dyDescent="0.25">
      <c r="A30">
        <v>22</v>
      </c>
      <c r="C30" s="160">
        <f>VLOOKUP(tbl2_2!A30,ishod_substance!A:P,2,0)</f>
        <v>1</v>
      </c>
      <c r="D30" s="161" t="str">
        <f>VLOOKUP(tbl2_2!A30,ishod_substance!A:P,3,0)</f>
        <v>основное производственное здание</v>
      </c>
      <c r="E30" s="160" t="str">
        <f>VLOOKUP(tbl2_2!A30,ishod_substance!A:P,11,0)</f>
        <v>линия перегрузки</v>
      </c>
      <c r="F30" s="162">
        <f>VLOOKUP(tbl2_2!A30,ishod_substance!A:P,15,0)</f>
        <v>1</v>
      </c>
      <c r="G30" s="162" t="str">
        <f>VLOOKUP(tbl2_2!A30,ishod_substance!A:P,12,0)&amp;"/"&amp;VLOOKUP(tbl2_2!A30,ishod_substance!A:P,14,0)</f>
        <v>12/4380</v>
      </c>
      <c r="H30" s="163" t="str">
        <f>VLOOKUP(tbl2_2!A30,ishod_substance!A:P,6,0)</f>
        <v>труба</v>
      </c>
      <c r="I30" s="164">
        <f>VLOOKUP(tbl2_2!A30,ishod_substance!A:T,19,0)</f>
        <v>1</v>
      </c>
      <c r="J30" s="164">
        <f>VLOOKUP(tbl2_2!A30,ishod_substance!A:P,5,0)</f>
        <v>4</v>
      </c>
      <c r="K30" s="165">
        <f>VLOOKUP(tbl2_2!A30,ishod_substance!A:Q,17,0)</f>
        <v>1</v>
      </c>
      <c r="L30" s="165">
        <f>VLOOKUP(tbl2_2!A30,ishod_substance!A:R,18,0)</f>
        <v>2</v>
      </c>
      <c r="M30" s="165" t="str">
        <f>VLOOKUP(tbl2_2!A30,ishod_substance!A:AD,28,0)</f>
        <v>0,94*1,95</v>
      </c>
      <c r="N30" s="166">
        <f>VLOOKUP(tbl2_2!A30,ishod_substance!A:AD,20,0)</f>
        <v>5.6</v>
      </c>
      <c r="O30" s="166">
        <f>VLOOKUP(tbl2_2!A30,ishod_substance!A:AD,21,0)</f>
        <v>9.3699999999999992</v>
      </c>
      <c r="P30" s="166">
        <f>VLOOKUP(tbl2_2!A30,ishod_substance!A:AD,22,0)</f>
        <v>16</v>
      </c>
      <c r="Q30" s="164">
        <f>VLOOKUP(tbl2_2!A30,ishod_substance!A:AD,23,0)</f>
        <v>1236163</v>
      </c>
      <c r="R30" s="164">
        <f>VLOOKUP(tbl2_2!A30,ishod_substance!A:AD,24,0)</f>
        <v>407912</v>
      </c>
      <c r="S30" s="164">
        <f>VLOOKUP(tbl2_2!A30,ishod_substance!A:AD,25,0)</f>
        <v>0</v>
      </c>
      <c r="T30" s="164">
        <f>VLOOKUP(tbl2_2!A30,ishod_substance!A:AD,26,0)</f>
        <v>0</v>
      </c>
      <c r="U30" s="166">
        <f>VLOOKUP(tbl2_2!A30,ishod_substance!A:AD,27,0)</f>
        <v>0</v>
      </c>
      <c r="V30" s="166">
        <f>VLOOKUP(tbl2_2!A30,ishod_substance!A:AD,29,0)</f>
        <v>0</v>
      </c>
      <c r="W30" s="166">
        <f>VLOOKUP(tbl2_2!A30,ishod_substance!A:AD,30,0)</f>
        <v>0</v>
      </c>
      <c r="X30" s="166">
        <f>VLOOKUP(tbl2_2!A30,ishod_substance!A:AE,31,0)</f>
        <v>0</v>
      </c>
      <c r="Y30" s="164">
        <f>VLOOKUP(tbl2_2!A30,ishod_substance!A:AD,7,0)</f>
        <v>602</v>
      </c>
      <c r="Z30" s="167" t="str">
        <f>VLOOKUP(Y30,quide!$A$2:$B$1006,2,0)</f>
        <v>Бензол (Циклогексатриен; фенилгидрид)</v>
      </c>
      <c r="AA30" s="166">
        <f>VLOOKUP(Y30,quide!$A$2:$J$1006,10,0)</f>
        <v>1</v>
      </c>
      <c r="AB30" s="169">
        <f>VLOOKUP(tbl2_2!A30,ishod_substance!A:AD,8,0)</f>
        <v>8.8556183745583036E-4</v>
      </c>
      <c r="AC30" s="171">
        <f t="shared" si="0"/>
        <v>9.4510334840536864E-2</v>
      </c>
      <c r="AD30" s="168">
        <f>VLOOKUP(tbl2_2!A30,ishod_substance!A:AD,9,0)</f>
        <v>1.3963539053003536E-2</v>
      </c>
      <c r="AE30" s="169">
        <f>VLOOKUP(tbl2_2!A30,ishod_substance!A:AD,9,0)</f>
        <v>1.3963539053003536E-2</v>
      </c>
      <c r="AF30" s="172"/>
    </row>
    <row r="31" spans="1:32" ht="63.75" x14ac:dyDescent="0.25">
      <c r="A31">
        <v>23</v>
      </c>
      <c r="C31" s="160">
        <f>VLOOKUP(tbl2_2!A31,ishod_substance!A:P,2,0)</f>
        <v>1</v>
      </c>
      <c r="D31" s="161" t="str">
        <f>VLOOKUP(tbl2_2!A31,ishod_substance!A:P,3,0)</f>
        <v>основное производственное здание</v>
      </c>
      <c r="E31" s="160" t="str">
        <f>VLOOKUP(tbl2_2!A31,ishod_substance!A:P,11,0)</f>
        <v>линия перегрузки</v>
      </c>
      <c r="F31" s="162">
        <f>VLOOKUP(tbl2_2!A31,ishod_substance!A:P,15,0)</f>
        <v>1</v>
      </c>
      <c r="G31" s="162" t="str">
        <f>VLOOKUP(tbl2_2!A31,ishod_substance!A:P,12,0)&amp;"/"&amp;VLOOKUP(tbl2_2!A31,ishod_substance!A:P,14,0)</f>
        <v>12/4380</v>
      </c>
      <c r="H31" s="163" t="str">
        <f>VLOOKUP(tbl2_2!A31,ishod_substance!A:P,6,0)</f>
        <v>труба</v>
      </c>
      <c r="I31" s="164">
        <f>VLOOKUP(tbl2_2!A31,ishod_substance!A:T,19,0)</f>
        <v>1</v>
      </c>
      <c r="J31" s="164">
        <f>VLOOKUP(tbl2_2!A31,ishod_substance!A:P,5,0)</f>
        <v>4</v>
      </c>
      <c r="K31" s="165">
        <f>VLOOKUP(tbl2_2!A31,ishod_substance!A:Q,17,0)</f>
        <v>1</v>
      </c>
      <c r="L31" s="165">
        <f>VLOOKUP(tbl2_2!A31,ishod_substance!A:R,18,0)</f>
        <v>2</v>
      </c>
      <c r="M31" s="165" t="str">
        <f>VLOOKUP(tbl2_2!A31,ishod_substance!A:AD,28,0)</f>
        <v>0,94*1,95</v>
      </c>
      <c r="N31" s="166">
        <f>VLOOKUP(tbl2_2!A31,ishod_substance!A:AD,20,0)</f>
        <v>5.6</v>
      </c>
      <c r="O31" s="166">
        <f>VLOOKUP(tbl2_2!A31,ishod_substance!A:AD,21,0)</f>
        <v>9.3699999999999992</v>
      </c>
      <c r="P31" s="166">
        <f>VLOOKUP(tbl2_2!A31,ishod_substance!A:AD,22,0)</f>
        <v>16</v>
      </c>
      <c r="Q31" s="164">
        <f>VLOOKUP(tbl2_2!A31,ishod_substance!A:AD,23,0)</f>
        <v>1236163</v>
      </c>
      <c r="R31" s="164">
        <f>VLOOKUP(tbl2_2!A31,ishod_substance!A:AD,24,0)</f>
        <v>407912</v>
      </c>
      <c r="S31" s="164">
        <f>VLOOKUP(tbl2_2!A31,ishod_substance!A:AD,25,0)</f>
        <v>0</v>
      </c>
      <c r="T31" s="164">
        <f>VLOOKUP(tbl2_2!A31,ishod_substance!A:AD,26,0)</f>
        <v>0</v>
      </c>
      <c r="U31" s="166">
        <f>VLOOKUP(tbl2_2!A31,ishod_substance!A:AD,27,0)</f>
        <v>0</v>
      </c>
      <c r="V31" s="166">
        <f>VLOOKUP(tbl2_2!A31,ishod_substance!A:AD,29,0)</f>
        <v>0</v>
      </c>
      <c r="W31" s="166">
        <f>VLOOKUP(tbl2_2!A31,ishod_substance!A:AD,30,0)</f>
        <v>0</v>
      </c>
      <c r="X31" s="166">
        <f>VLOOKUP(tbl2_2!A31,ishod_substance!A:AE,31,0)</f>
        <v>0</v>
      </c>
      <c r="Y31" s="164">
        <f>VLOOKUP(tbl2_2!A31,ishod_substance!A:AD,7,0)</f>
        <v>337</v>
      </c>
      <c r="Z31" s="167" t="str">
        <f>VLOOKUP(Y31,quide!$A$2:$B$1006,2,0)</f>
        <v>Углерода оксид (Углерод окись; углерод моноокись; угарный газ)</v>
      </c>
      <c r="AA31" s="166">
        <f>VLOOKUP(Y31,quide!$A$2:$J$1006,10,0)</f>
        <v>1</v>
      </c>
      <c r="AB31" s="169">
        <f>VLOOKUP(tbl2_2!A31,ishod_substance!A:AD,8,0)</f>
        <v>5.2248148409893991E-3</v>
      </c>
      <c r="AC31" s="171">
        <f t="shared" si="0"/>
        <v>0.5576109755591675</v>
      </c>
      <c r="AD31" s="168">
        <f>VLOOKUP(tbl2_2!A31,ishod_substance!A:AD,9,0)</f>
        <v>8.2384880412720851E-2</v>
      </c>
      <c r="AE31" s="169">
        <f>VLOOKUP(tbl2_2!A31,ishod_substance!A:AD,9,0)</f>
        <v>8.2384880412720851E-2</v>
      </c>
      <c r="AF31" s="172"/>
    </row>
    <row r="32" spans="1:32" ht="51" x14ac:dyDescent="0.25">
      <c r="A32">
        <v>24</v>
      </c>
      <c r="C32" s="160">
        <f>VLOOKUP(tbl2_2!A32,ishod_substance!A:P,2,0)</f>
        <v>1</v>
      </c>
      <c r="D32" s="161" t="str">
        <f>VLOOKUP(tbl2_2!A32,ishod_substance!A:P,3,0)</f>
        <v>основное производственное здание</v>
      </c>
      <c r="E32" s="160" t="str">
        <f>VLOOKUP(tbl2_2!A32,ishod_substance!A:P,11,0)</f>
        <v>линия перегрузки</v>
      </c>
      <c r="F32" s="162">
        <f>VLOOKUP(tbl2_2!A32,ishod_substance!A:P,15,0)</f>
        <v>1</v>
      </c>
      <c r="G32" s="162" t="str">
        <f>VLOOKUP(tbl2_2!A32,ishod_substance!A:P,12,0)&amp;"/"&amp;VLOOKUP(tbl2_2!A32,ishod_substance!A:P,14,0)</f>
        <v>12/4380</v>
      </c>
      <c r="H32" s="163" t="str">
        <f>VLOOKUP(tbl2_2!A32,ishod_substance!A:P,6,0)</f>
        <v>труба</v>
      </c>
      <c r="I32" s="164">
        <f>VLOOKUP(tbl2_2!A32,ishod_substance!A:T,19,0)</f>
        <v>1</v>
      </c>
      <c r="J32" s="164">
        <f>VLOOKUP(tbl2_2!A32,ishod_substance!A:P,5,0)</f>
        <v>4</v>
      </c>
      <c r="K32" s="165">
        <f>VLOOKUP(tbl2_2!A32,ishod_substance!A:Q,17,0)</f>
        <v>1</v>
      </c>
      <c r="L32" s="165">
        <f>VLOOKUP(tbl2_2!A32,ishod_substance!A:R,18,0)</f>
        <v>2</v>
      </c>
      <c r="M32" s="165" t="str">
        <f>VLOOKUP(tbl2_2!A32,ishod_substance!A:AD,28,0)</f>
        <v>0,94*1,95</v>
      </c>
      <c r="N32" s="166">
        <f>VLOOKUP(tbl2_2!A32,ishod_substance!A:AD,20,0)</f>
        <v>5.6</v>
      </c>
      <c r="O32" s="166">
        <f>VLOOKUP(tbl2_2!A32,ishod_substance!A:AD,21,0)</f>
        <v>9.3699999999999992</v>
      </c>
      <c r="P32" s="166">
        <f>VLOOKUP(tbl2_2!A32,ishod_substance!A:AD,22,0)</f>
        <v>16</v>
      </c>
      <c r="Q32" s="164">
        <f>VLOOKUP(tbl2_2!A32,ishod_substance!A:AD,23,0)</f>
        <v>1236163</v>
      </c>
      <c r="R32" s="164">
        <f>VLOOKUP(tbl2_2!A32,ishod_substance!A:AD,24,0)</f>
        <v>407912</v>
      </c>
      <c r="S32" s="164">
        <f>VLOOKUP(tbl2_2!A32,ishod_substance!A:AD,25,0)</f>
        <v>0</v>
      </c>
      <c r="T32" s="164">
        <f>VLOOKUP(tbl2_2!A32,ishod_substance!A:AD,26,0)</f>
        <v>0</v>
      </c>
      <c r="U32" s="166">
        <f>VLOOKUP(tbl2_2!A32,ishod_substance!A:AD,27,0)</f>
        <v>0</v>
      </c>
      <c r="V32" s="166">
        <f>VLOOKUP(tbl2_2!A32,ishod_substance!A:AD,29,0)</f>
        <v>0</v>
      </c>
      <c r="W32" s="166">
        <f>VLOOKUP(tbl2_2!A32,ishod_substance!A:AD,30,0)</f>
        <v>0</v>
      </c>
      <c r="X32" s="166">
        <f>VLOOKUP(tbl2_2!A32,ishod_substance!A:AE,31,0)</f>
        <v>0</v>
      </c>
      <c r="Y32" s="164">
        <f>VLOOKUP(tbl2_2!A32,ishod_substance!A:AD,7,0)</f>
        <v>2902</v>
      </c>
      <c r="Z32" s="167" t="str">
        <f>VLOOKUP(Y32,quide!$A$2:$B$1006,2,0)</f>
        <v>Взвешенные вещества</v>
      </c>
      <c r="AA32" s="166">
        <f>VLOOKUP(Y32,quide!$A$2:$J$1006,10,0)</f>
        <v>3</v>
      </c>
      <c r="AB32" s="169">
        <f>VLOOKUP(tbl2_2!A32,ishod_substance!A:AD,8,0)</f>
        <v>1.3283427561837457E-2</v>
      </c>
      <c r="AC32" s="171">
        <f t="shared" si="0"/>
        <v>1.4176550226080533</v>
      </c>
      <c r="AD32" s="168">
        <f>VLOOKUP(tbl2_2!A32,ishod_substance!A:AD,9,0)</f>
        <v>0.20945308579505303</v>
      </c>
      <c r="AE32" s="169">
        <f>VLOOKUP(tbl2_2!A32,ishod_substance!A:AD,9,0)</f>
        <v>0.20945308579505303</v>
      </c>
      <c r="AF32" s="172"/>
    </row>
    <row r="33" spans="1:37" ht="51" x14ac:dyDescent="0.25">
      <c r="A33">
        <v>25</v>
      </c>
      <c r="C33" s="160">
        <f>VLOOKUP(tbl2_2!A33,ishod_substance!A:P,2,0)</f>
        <v>1</v>
      </c>
      <c r="D33" s="161" t="str">
        <f>VLOOKUP(tbl2_2!A33,ishod_substance!A:P,3,0)</f>
        <v>основное производственное здание</v>
      </c>
      <c r="E33" s="160" t="str">
        <f>VLOOKUP(tbl2_2!A33,ishod_substance!A:P,11,0)</f>
        <v>погрузчик Hyundai HSD SL-763S</v>
      </c>
      <c r="F33" s="162">
        <f>VLOOKUP(tbl2_2!A33,ishod_substance!A:P,15,0)</f>
        <v>1</v>
      </c>
      <c r="G33" s="162" t="str">
        <f>VLOOKUP(tbl2_2!A33,ishod_substance!A:P,12,0)&amp;"/"&amp;VLOOKUP(tbl2_2!A33,ishod_substance!A:P,14,0)</f>
        <v>12/4380</v>
      </c>
      <c r="H33" s="163" t="str">
        <f>VLOOKUP(tbl2_2!A33,ishod_substance!A:P,6,0)</f>
        <v>труба</v>
      </c>
      <c r="I33" s="164">
        <f>VLOOKUP(tbl2_2!A33,ishod_substance!A:T,19,0)</f>
        <v>1</v>
      </c>
      <c r="J33" s="164">
        <f>VLOOKUP(tbl2_2!A33,ishod_substance!A:P,5,0)</f>
        <v>4</v>
      </c>
      <c r="K33" s="165">
        <f>VLOOKUP(tbl2_2!A33,ishod_substance!A:Q,17,0)</f>
        <v>1</v>
      </c>
      <c r="L33" s="165">
        <f>VLOOKUP(tbl2_2!A33,ishod_substance!A:R,18,0)</f>
        <v>2</v>
      </c>
      <c r="M33" s="165" t="str">
        <f>VLOOKUP(tbl2_2!A33,ishod_substance!A:AD,28,0)</f>
        <v>0,94*1,95</v>
      </c>
      <c r="N33" s="166">
        <f>VLOOKUP(tbl2_2!A33,ishod_substance!A:AD,20,0)</f>
        <v>5.6</v>
      </c>
      <c r="O33" s="166">
        <f>VLOOKUP(tbl2_2!A33,ishod_substance!A:AD,21,0)</f>
        <v>9.3699999999999992</v>
      </c>
      <c r="P33" s="166">
        <f>VLOOKUP(tbl2_2!A33,ishod_substance!A:AD,22,0)</f>
        <v>16</v>
      </c>
      <c r="Q33" s="164">
        <f>VLOOKUP(tbl2_2!A33,ishod_substance!A:AD,23,0)</f>
        <v>1236163</v>
      </c>
      <c r="R33" s="164">
        <f>VLOOKUP(tbl2_2!A33,ishod_substance!A:AD,24,0)</f>
        <v>407912</v>
      </c>
      <c r="S33" s="164">
        <f>VLOOKUP(tbl2_2!A33,ishod_substance!A:AD,25,0)</f>
        <v>0</v>
      </c>
      <c r="T33" s="164">
        <f>VLOOKUP(tbl2_2!A33,ishod_substance!A:AD,26,0)</f>
        <v>0</v>
      </c>
      <c r="U33" s="166">
        <f>VLOOKUP(tbl2_2!A33,ishod_substance!A:AD,27,0)</f>
        <v>0</v>
      </c>
      <c r="V33" s="166">
        <f>VLOOKUP(tbl2_2!A33,ishod_substance!A:AD,29,0)</f>
        <v>0</v>
      </c>
      <c r="W33" s="166">
        <f>VLOOKUP(tbl2_2!A33,ishod_substance!A:AD,30,0)</f>
        <v>0</v>
      </c>
      <c r="X33" s="166">
        <f>VLOOKUP(tbl2_2!A33,ishod_substance!A:AE,31,0)</f>
        <v>0</v>
      </c>
      <c r="Y33" s="164">
        <f>VLOOKUP(tbl2_2!A33,ishod_substance!A:AD,7,0)</f>
        <v>301</v>
      </c>
      <c r="Z33" s="167" t="str">
        <f>VLOOKUP(Y33,quide!$A$2:$B$1006,2,0)</f>
        <v>Азота диоксид (Двуокись азота; пероксид азота)</v>
      </c>
      <c r="AA33" s="166">
        <f>VLOOKUP(Y33,quide!$A$2:$J$1006,10,0)</f>
        <v>1</v>
      </c>
      <c r="AB33" s="169">
        <f>VLOOKUP(tbl2_2!A33,ishod_substance!A:AD,8,0)</f>
        <v>8.5925777777777781E-2</v>
      </c>
      <c r="AC33" s="171">
        <f t="shared" si="0"/>
        <v>9.1703071267639054</v>
      </c>
      <c r="AD33" s="168">
        <f>VLOOKUP(tbl2_2!A33,ishod_substance!A:AD,9,0)</f>
        <v>1.3026527209600003</v>
      </c>
      <c r="AE33" s="169">
        <f>VLOOKUP(tbl2_2!A33,ishod_substance!A:AD,9,0)</f>
        <v>1.3026527209600003</v>
      </c>
      <c r="AF33" s="172"/>
    </row>
    <row r="34" spans="1:37" ht="51" x14ac:dyDescent="0.25">
      <c r="A34">
        <v>26</v>
      </c>
      <c r="C34" s="160">
        <f>VLOOKUP(tbl2_2!A34,ishod_substance!A:P,2,0)</f>
        <v>1</v>
      </c>
      <c r="D34" s="161" t="str">
        <f>VLOOKUP(tbl2_2!A34,ishod_substance!A:P,3,0)</f>
        <v>основное производственное здание</v>
      </c>
      <c r="E34" s="160" t="str">
        <f>VLOOKUP(tbl2_2!A34,ishod_substance!A:P,11,0)</f>
        <v>погрузчик Hyundai HSD SL-763S</v>
      </c>
      <c r="F34" s="162">
        <f>VLOOKUP(tbl2_2!A34,ishod_substance!A:P,15,0)</f>
        <v>1</v>
      </c>
      <c r="G34" s="162" t="str">
        <f>VLOOKUP(tbl2_2!A34,ishod_substance!A:P,12,0)&amp;"/"&amp;VLOOKUP(tbl2_2!A34,ishod_substance!A:P,14,0)</f>
        <v>12/4380</v>
      </c>
      <c r="H34" s="163" t="str">
        <f>VLOOKUP(tbl2_2!A34,ishod_substance!A:P,6,0)</f>
        <v>труба</v>
      </c>
      <c r="I34" s="164">
        <f>VLOOKUP(tbl2_2!A34,ishod_substance!A:T,19,0)</f>
        <v>1</v>
      </c>
      <c r="J34" s="164">
        <f>VLOOKUP(tbl2_2!A34,ishod_substance!A:P,5,0)</f>
        <v>4</v>
      </c>
      <c r="K34" s="165">
        <f>VLOOKUP(tbl2_2!A34,ishod_substance!A:Q,17,0)</f>
        <v>1</v>
      </c>
      <c r="L34" s="165">
        <f>VLOOKUP(tbl2_2!A34,ishod_substance!A:R,18,0)</f>
        <v>2</v>
      </c>
      <c r="M34" s="165" t="str">
        <f>VLOOKUP(tbl2_2!A34,ishod_substance!A:AD,28,0)</f>
        <v>0,94*1,95</v>
      </c>
      <c r="N34" s="166">
        <f>VLOOKUP(tbl2_2!A34,ishod_substance!A:AD,20,0)</f>
        <v>5.6</v>
      </c>
      <c r="O34" s="166">
        <f>VLOOKUP(tbl2_2!A34,ishod_substance!A:AD,21,0)</f>
        <v>9.3699999999999992</v>
      </c>
      <c r="P34" s="166">
        <f>VLOOKUP(tbl2_2!A34,ishod_substance!A:AD,22,0)</f>
        <v>16</v>
      </c>
      <c r="Q34" s="164">
        <f>VLOOKUP(tbl2_2!A34,ishod_substance!A:AD,23,0)</f>
        <v>1236163</v>
      </c>
      <c r="R34" s="164">
        <f>VLOOKUP(tbl2_2!A34,ishod_substance!A:AD,24,0)</f>
        <v>407912</v>
      </c>
      <c r="S34" s="164">
        <f>VLOOKUP(tbl2_2!A34,ishod_substance!A:AD,25,0)</f>
        <v>0</v>
      </c>
      <c r="T34" s="164">
        <f>VLOOKUP(tbl2_2!A34,ishod_substance!A:AD,26,0)</f>
        <v>0</v>
      </c>
      <c r="U34" s="166">
        <f>VLOOKUP(tbl2_2!A34,ishod_substance!A:AD,27,0)</f>
        <v>0</v>
      </c>
      <c r="V34" s="166">
        <f>VLOOKUP(tbl2_2!A34,ishod_substance!A:AD,29,0)</f>
        <v>0</v>
      </c>
      <c r="W34" s="166">
        <f>VLOOKUP(tbl2_2!A34,ishod_substance!A:AD,30,0)</f>
        <v>0</v>
      </c>
      <c r="X34" s="166">
        <f>VLOOKUP(tbl2_2!A34,ishod_substance!A:AE,31,0)</f>
        <v>0</v>
      </c>
      <c r="Y34" s="164">
        <f>VLOOKUP(tbl2_2!A34,ishod_substance!A:AD,7,0)</f>
        <v>304</v>
      </c>
      <c r="Z34" s="167" t="str">
        <f>VLOOKUP(Y34,quide!$A$2:$B$1006,2,0)</f>
        <v>Азот (II) оксид (Азот монооксид)</v>
      </c>
      <c r="AA34" s="166">
        <f>VLOOKUP(Y34,quide!$A$2:$J$1006,10,0)</f>
        <v>1</v>
      </c>
      <c r="AB34" s="206">
        <f>VLOOKUP(tbl2_2!A34,ishod_substance!A:AD,8,0)</f>
        <v>1.3962938888888889E-2</v>
      </c>
      <c r="AC34" s="207">
        <f t="shared" si="0"/>
        <v>1.4901749080991344</v>
      </c>
      <c r="AD34" s="207">
        <f>VLOOKUP(tbl2_2!A34,ishod_substance!A:AD,9,0)</f>
        <v>0.21168106715600002</v>
      </c>
      <c r="AE34" s="207">
        <f>VLOOKUP(tbl2_2!A34,ishod_substance!A:AD,9,0)</f>
        <v>0.21168106715600002</v>
      </c>
      <c r="AF34" s="172"/>
    </row>
    <row r="35" spans="1:37" ht="51" customHeight="1" x14ac:dyDescent="0.25">
      <c r="A35">
        <v>27</v>
      </c>
      <c r="C35" s="160">
        <f>VLOOKUP(tbl2_2!A35,ishod_substance!A:P,2,0)</f>
        <v>1</v>
      </c>
      <c r="D35" s="161" t="str">
        <f>VLOOKUP(tbl2_2!A35,ishod_substance!A:P,3,0)</f>
        <v>основное производственное здание</v>
      </c>
      <c r="E35" s="160" t="str">
        <f>VLOOKUP(tbl2_2!A35,ishod_substance!A:P,11,0)</f>
        <v>погрузчик Hyundai HSD SL-763S</v>
      </c>
      <c r="F35" s="162">
        <f>VLOOKUP(tbl2_2!A35,ishod_substance!A:P,15,0)</f>
        <v>1</v>
      </c>
      <c r="G35" s="162" t="str">
        <f>VLOOKUP(tbl2_2!A35,ishod_substance!A:P,12,0)&amp;"/"&amp;VLOOKUP(tbl2_2!A35,ishod_substance!A:P,14,0)</f>
        <v>12/4380</v>
      </c>
      <c r="H35" s="163" t="str">
        <f>VLOOKUP(tbl2_2!A35,ishod_substance!A:P,6,0)</f>
        <v>труба</v>
      </c>
      <c r="I35" s="164">
        <f>VLOOKUP(tbl2_2!A35,ishod_substance!A:T,19,0)</f>
        <v>1</v>
      </c>
      <c r="J35" s="164">
        <f>VLOOKUP(tbl2_2!A35,ishod_substance!A:P,5,0)</f>
        <v>4</v>
      </c>
      <c r="K35" s="165">
        <f>VLOOKUP(tbl2_2!A35,ishod_substance!A:Q,17,0)</f>
        <v>1</v>
      </c>
      <c r="L35" s="165">
        <f>VLOOKUP(tbl2_2!A35,ishod_substance!A:R,18,0)</f>
        <v>2</v>
      </c>
      <c r="M35" s="165" t="str">
        <f>VLOOKUP(tbl2_2!A35,ishod_substance!A:AD,28,0)</f>
        <v>0,94*1,95</v>
      </c>
      <c r="N35" s="166">
        <f>VLOOKUP(tbl2_2!A35,ishod_substance!A:AD,20,0)</f>
        <v>5.6</v>
      </c>
      <c r="O35" s="166">
        <f>VLOOKUP(tbl2_2!A35,ishod_substance!A:AD,21,0)</f>
        <v>9.3699999999999992</v>
      </c>
      <c r="P35" s="166">
        <f>VLOOKUP(tbl2_2!A35,ishod_substance!A:AD,22,0)</f>
        <v>16</v>
      </c>
      <c r="Q35" s="164">
        <f>VLOOKUP(tbl2_2!A35,ishod_substance!A:AD,23,0)</f>
        <v>1236163</v>
      </c>
      <c r="R35" s="164">
        <f>VLOOKUP(tbl2_2!A35,ishod_substance!A:AD,24,0)</f>
        <v>407912</v>
      </c>
      <c r="S35" s="164">
        <f>VLOOKUP(tbl2_2!A35,ishod_substance!A:AD,25,0)</f>
        <v>0</v>
      </c>
      <c r="T35" s="164">
        <f>VLOOKUP(tbl2_2!A35,ishod_substance!A:AD,26,0)</f>
        <v>0</v>
      </c>
      <c r="U35" s="166">
        <f>VLOOKUP(tbl2_2!A35,ishod_substance!A:AD,27,0)</f>
        <v>0</v>
      </c>
      <c r="V35" s="166">
        <f>VLOOKUP(tbl2_2!A35,ishod_substance!A:AD,29,0)</f>
        <v>0</v>
      </c>
      <c r="W35" s="166">
        <f>VLOOKUP(tbl2_2!A35,ishod_substance!A:AD,30,0)</f>
        <v>0</v>
      </c>
      <c r="X35" s="166">
        <f>VLOOKUP(tbl2_2!A35,ishod_substance!A:AE,31,0)</f>
        <v>0</v>
      </c>
      <c r="Y35" s="164">
        <f>VLOOKUP(tbl2_2!A35,ishod_substance!A:AD,7,0)</f>
        <v>328</v>
      </c>
      <c r="Z35" s="167" t="str">
        <f>VLOOKUP(Y35,quide!$A$2:$B$1006,2,0)</f>
        <v>Углерод (Пигмент черный)</v>
      </c>
      <c r="AA35" s="166">
        <f>VLOOKUP(Y35,quide!$A$2:$J$1006,10,0)</f>
        <v>1</v>
      </c>
      <c r="AB35" s="169">
        <f>VLOOKUP(tbl2_2!A35,ishod_substance!A:AD,8,0)</f>
        <v>1.2032222222222224E-2</v>
      </c>
      <c r="AC35" s="171">
        <f t="shared" si="0"/>
        <v>1.2841219020514647</v>
      </c>
      <c r="AD35" s="168">
        <f>VLOOKUP(tbl2_2!A35,ishod_substance!A:AD,9,0)</f>
        <v>0.18215473999999998</v>
      </c>
      <c r="AE35" s="169">
        <f>VLOOKUP(tbl2_2!A35,ishod_substance!A:AD,9,0)</f>
        <v>0.18215473999999998</v>
      </c>
      <c r="AF35" s="172"/>
    </row>
    <row r="36" spans="1:37" ht="51" x14ac:dyDescent="0.25">
      <c r="A36">
        <v>28</v>
      </c>
      <c r="C36" s="160">
        <f>VLOOKUP(tbl2_2!A36,ishod_substance!A:P,2,0)</f>
        <v>1</v>
      </c>
      <c r="D36" s="161" t="str">
        <f>VLOOKUP(tbl2_2!A36,ishod_substance!A:P,3,0)</f>
        <v>основное производственное здание</v>
      </c>
      <c r="E36" s="160" t="str">
        <f>VLOOKUP(tbl2_2!A36,ishod_substance!A:P,11,0)</f>
        <v>погрузчик Hyundai HSD SL-763S</v>
      </c>
      <c r="F36" s="162">
        <f>VLOOKUP(tbl2_2!A36,ishod_substance!A:P,15,0)</f>
        <v>1</v>
      </c>
      <c r="G36" s="162" t="str">
        <f>VLOOKUP(tbl2_2!A36,ishod_substance!A:P,12,0)&amp;"/"&amp;VLOOKUP(tbl2_2!A36,ishod_substance!A:P,14,0)</f>
        <v>12/4380</v>
      </c>
      <c r="H36" s="163" t="str">
        <f>VLOOKUP(tbl2_2!A36,ishod_substance!A:P,6,0)</f>
        <v>труба</v>
      </c>
      <c r="I36" s="164">
        <f>VLOOKUP(tbl2_2!A36,ishod_substance!A:T,19,0)</f>
        <v>1</v>
      </c>
      <c r="J36" s="164">
        <f>VLOOKUP(tbl2_2!A36,ishod_substance!A:P,5,0)</f>
        <v>4</v>
      </c>
      <c r="K36" s="165">
        <f>VLOOKUP(tbl2_2!A36,ishod_substance!A:Q,17,0)</f>
        <v>1</v>
      </c>
      <c r="L36" s="165">
        <f>VLOOKUP(tbl2_2!A36,ishod_substance!A:R,18,0)</f>
        <v>2</v>
      </c>
      <c r="M36" s="165" t="str">
        <f>VLOOKUP(tbl2_2!A36,ishod_substance!A:AD,28,0)</f>
        <v>0,94*1,95</v>
      </c>
      <c r="N36" s="166">
        <f>VLOOKUP(tbl2_2!A36,ishod_substance!A:AD,20,0)</f>
        <v>5.6</v>
      </c>
      <c r="O36" s="166">
        <f>VLOOKUP(tbl2_2!A36,ishod_substance!A:AD,21,0)</f>
        <v>9.3699999999999992</v>
      </c>
      <c r="P36" s="166">
        <f>VLOOKUP(tbl2_2!A36,ishod_substance!A:AD,22,0)</f>
        <v>16</v>
      </c>
      <c r="Q36" s="164">
        <f>VLOOKUP(tbl2_2!A36,ishod_substance!A:AD,23,0)</f>
        <v>1236163</v>
      </c>
      <c r="R36" s="164">
        <f>VLOOKUP(tbl2_2!A36,ishod_substance!A:AD,24,0)</f>
        <v>407912</v>
      </c>
      <c r="S36" s="164">
        <f>VLOOKUP(tbl2_2!A36,ishod_substance!A:AD,25,0)</f>
        <v>0</v>
      </c>
      <c r="T36" s="164">
        <f>VLOOKUP(tbl2_2!A36,ishod_substance!A:AD,26,0)</f>
        <v>0</v>
      </c>
      <c r="U36" s="166">
        <f>VLOOKUP(tbl2_2!A36,ishod_substance!A:AD,27,0)</f>
        <v>0</v>
      </c>
      <c r="V36" s="166">
        <f>VLOOKUP(tbl2_2!A36,ishod_substance!A:AD,29,0)</f>
        <v>0</v>
      </c>
      <c r="W36" s="166">
        <f>VLOOKUP(tbl2_2!A36,ishod_substance!A:AD,30,0)</f>
        <v>0</v>
      </c>
      <c r="X36" s="166">
        <f>VLOOKUP(tbl2_2!A36,ishod_substance!A:AE,31,0)</f>
        <v>0</v>
      </c>
      <c r="Y36" s="164">
        <f>VLOOKUP(tbl2_2!A36,ishod_substance!A:AD,7,0)</f>
        <v>330</v>
      </c>
      <c r="Z36" s="167" t="str">
        <f>VLOOKUP(Y36,quide!$A$2:$B$1006,2,0)</f>
        <v>Сера диоксид (ангидрид сернистый)</v>
      </c>
      <c r="AA36" s="166">
        <f>VLOOKUP(Y36,quide!$A$2:$J$1006,10,0)</f>
        <v>1</v>
      </c>
      <c r="AB36" s="169">
        <f>VLOOKUP(tbl2_2!A36,ishod_substance!A:AD,8,0)</f>
        <v>8.8827777777777776E-3</v>
      </c>
      <c r="AC36" s="171">
        <f t="shared" si="0"/>
        <v>0.94800189730819406</v>
      </c>
      <c r="AD36" s="168">
        <f>VLOOKUP(tbl2_2!A36,ishod_substance!A:AD,9,0)</f>
        <v>0.13326269960000003</v>
      </c>
      <c r="AE36" s="169">
        <f>VLOOKUP(tbl2_2!A36,ishod_substance!A:AD,9,0)</f>
        <v>0.13326269960000003</v>
      </c>
      <c r="AF36" s="172"/>
    </row>
    <row r="37" spans="1:37" ht="63.75" x14ac:dyDescent="0.25">
      <c r="A37">
        <v>29</v>
      </c>
      <c r="C37" s="160">
        <f>VLOOKUP(tbl2_2!A37,ishod_substance!A:P,2,0)</f>
        <v>1</v>
      </c>
      <c r="D37" s="161" t="str">
        <f>VLOOKUP(tbl2_2!A37,ishod_substance!A:P,3,0)</f>
        <v>основное производственное здание</v>
      </c>
      <c r="E37" s="160" t="str">
        <f>VLOOKUP(tbl2_2!A37,ishod_substance!A:P,11,0)</f>
        <v>погрузчик Hyundai HSD SL-763S</v>
      </c>
      <c r="F37" s="162">
        <f>VLOOKUP(tbl2_2!A37,ishod_substance!A:P,15,0)</f>
        <v>1</v>
      </c>
      <c r="G37" s="162" t="str">
        <f>VLOOKUP(tbl2_2!A37,ishod_substance!A:P,12,0)&amp;"/"&amp;VLOOKUP(tbl2_2!A37,ishod_substance!A:P,14,0)</f>
        <v>12/4380</v>
      </c>
      <c r="H37" s="163" t="str">
        <f>VLOOKUP(tbl2_2!A37,ishod_substance!A:P,6,0)</f>
        <v>труба</v>
      </c>
      <c r="I37" s="164">
        <f>VLOOKUP(tbl2_2!A37,ishod_substance!A:T,19,0)</f>
        <v>1</v>
      </c>
      <c r="J37" s="164">
        <f>VLOOKUP(tbl2_2!A37,ishod_substance!A:P,5,0)</f>
        <v>4</v>
      </c>
      <c r="K37" s="165">
        <f>VLOOKUP(tbl2_2!A37,ishod_substance!A:Q,17,0)</f>
        <v>1</v>
      </c>
      <c r="L37" s="165">
        <f>VLOOKUP(tbl2_2!A37,ishod_substance!A:R,18,0)</f>
        <v>2</v>
      </c>
      <c r="M37" s="165" t="str">
        <f>VLOOKUP(tbl2_2!A37,ishod_substance!A:AD,28,0)</f>
        <v>0,94*1,95</v>
      </c>
      <c r="N37" s="166">
        <f>VLOOKUP(tbl2_2!A37,ishod_substance!A:AD,20,0)</f>
        <v>5.6</v>
      </c>
      <c r="O37" s="166">
        <f>VLOOKUP(tbl2_2!A37,ishod_substance!A:AD,21,0)</f>
        <v>9.3699999999999992</v>
      </c>
      <c r="P37" s="166">
        <f>VLOOKUP(tbl2_2!A37,ishod_substance!A:AD,22,0)</f>
        <v>16</v>
      </c>
      <c r="Q37" s="164">
        <f>VLOOKUP(tbl2_2!A37,ishod_substance!A:AD,23,0)</f>
        <v>1236163</v>
      </c>
      <c r="R37" s="164">
        <f>VLOOKUP(tbl2_2!A37,ishod_substance!A:AD,24,0)</f>
        <v>407912</v>
      </c>
      <c r="S37" s="164">
        <f>VLOOKUP(tbl2_2!A37,ishod_substance!A:AD,25,0)</f>
        <v>0</v>
      </c>
      <c r="T37" s="164">
        <f>VLOOKUP(tbl2_2!A37,ishod_substance!A:AD,26,0)</f>
        <v>0</v>
      </c>
      <c r="U37" s="166">
        <f>VLOOKUP(tbl2_2!A37,ishod_substance!A:AD,27,0)</f>
        <v>0</v>
      </c>
      <c r="V37" s="166">
        <f>VLOOKUP(tbl2_2!A37,ishod_substance!A:AD,29,0)</f>
        <v>0</v>
      </c>
      <c r="W37" s="166">
        <f>VLOOKUP(tbl2_2!A37,ishod_substance!A:AD,30,0)</f>
        <v>0</v>
      </c>
      <c r="X37" s="166">
        <f>VLOOKUP(tbl2_2!A37,ishod_substance!A:AE,31,0)</f>
        <v>0</v>
      </c>
      <c r="Y37" s="164">
        <f>VLOOKUP(tbl2_2!A37,ishod_substance!A:AD,7,0)</f>
        <v>337</v>
      </c>
      <c r="Z37" s="167" t="str">
        <f>VLOOKUP(Y37,quide!$A$2:$B$1006,2,0)</f>
        <v>Углерода оксид (Углерод окись; углерод моноокись; угарный газ)</v>
      </c>
      <c r="AA37" s="166">
        <f>VLOOKUP(Y37,quide!$A$2:$J$1006,10,0)</f>
        <v>1</v>
      </c>
      <c r="AB37" s="169">
        <f>VLOOKUP(tbl2_2!A37,ishod_substance!A:AD,8,0)</f>
        <v>7.1635000000000004E-2</v>
      </c>
      <c r="AC37" s="171">
        <f t="shared" si="0"/>
        <v>7.6451440768409826</v>
      </c>
      <c r="AD37" s="168">
        <f>VLOOKUP(tbl2_2!A37,ishod_substance!A:AD,9,0)</f>
        <v>1.0327316652</v>
      </c>
      <c r="AE37" s="169">
        <f>VLOOKUP(tbl2_2!A37,ishod_substance!A:AD,9,0)</f>
        <v>1.0327316652</v>
      </c>
      <c r="AF37" s="172"/>
    </row>
    <row r="38" spans="1:37" ht="51" x14ac:dyDescent="0.25">
      <c r="A38">
        <v>30</v>
      </c>
      <c r="C38" s="160">
        <f>VLOOKUP(tbl2_2!A38,ishod_substance!A:P,2,0)</f>
        <v>1</v>
      </c>
      <c r="D38" s="161" t="str">
        <f>VLOOKUP(tbl2_2!A38,ishod_substance!A:P,3,0)</f>
        <v>основное производственное здание</v>
      </c>
      <c r="E38" s="160" t="str">
        <f>VLOOKUP(tbl2_2!A38,ishod_substance!A:P,11,0)</f>
        <v>погрузчик Hyundai HSD SL-763S</v>
      </c>
      <c r="F38" s="162">
        <f>VLOOKUP(tbl2_2!A38,ishod_substance!A:P,15,0)</f>
        <v>1</v>
      </c>
      <c r="G38" s="162" t="str">
        <f>VLOOKUP(tbl2_2!A38,ishod_substance!A:P,12,0)&amp;"/"&amp;VLOOKUP(tbl2_2!A38,ishod_substance!A:P,14,0)</f>
        <v>12/4380</v>
      </c>
      <c r="H38" s="163" t="str">
        <f>VLOOKUP(tbl2_2!A38,ishod_substance!A:P,6,0)</f>
        <v>труба</v>
      </c>
      <c r="I38" s="164">
        <f>VLOOKUP(tbl2_2!A38,ishod_substance!A:T,19,0)</f>
        <v>1</v>
      </c>
      <c r="J38" s="164">
        <f>VLOOKUP(tbl2_2!A38,ishod_substance!A:P,5,0)</f>
        <v>4</v>
      </c>
      <c r="K38" s="165">
        <f>VLOOKUP(tbl2_2!A38,ishod_substance!A:Q,17,0)</f>
        <v>1</v>
      </c>
      <c r="L38" s="165">
        <f>VLOOKUP(tbl2_2!A38,ishod_substance!A:R,18,0)</f>
        <v>2</v>
      </c>
      <c r="M38" s="165" t="str">
        <f>VLOOKUP(tbl2_2!A38,ishod_substance!A:AD,28,0)</f>
        <v>0,94*1,95</v>
      </c>
      <c r="N38" s="166">
        <f>VLOOKUP(tbl2_2!A38,ishod_substance!A:AD,20,0)</f>
        <v>5.6</v>
      </c>
      <c r="O38" s="166">
        <f>VLOOKUP(tbl2_2!A38,ishod_substance!A:AD,21,0)</f>
        <v>9.3699999999999992</v>
      </c>
      <c r="P38" s="166">
        <f>VLOOKUP(tbl2_2!A38,ishod_substance!A:AD,22,0)</f>
        <v>16</v>
      </c>
      <c r="Q38" s="164">
        <f>VLOOKUP(tbl2_2!A38,ishod_substance!A:AD,23,0)</f>
        <v>1236163</v>
      </c>
      <c r="R38" s="164">
        <f>VLOOKUP(tbl2_2!A38,ishod_substance!A:AD,24,0)</f>
        <v>407912</v>
      </c>
      <c r="S38" s="164">
        <f>VLOOKUP(tbl2_2!A38,ishod_substance!A:AD,25,0)</f>
        <v>0</v>
      </c>
      <c r="T38" s="164">
        <f>VLOOKUP(tbl2_2!A38,ishod_substance!A:AD,26,0)</f>
        <v>0</v>
      </c>
      <c r="U38" s="166">
        <f>VLOOKUP(tbl2_2!A38,ishod_substance!A:AD,27,0)</f>
        <v>0</v>
      </c>
      <c r="V38" s="166">
        <f>VLOOKUP(tbl2_2!A38,ishod_substance!A:AD,29,0)</f>
        <v>0</v>
      </c>
      <c r="W38" s="166">
        <f>VLOOKUP(tbl2_2!A38,ishod_substance!A:AD,30,0)</f>
        <v>0</v>
      </c>
      <c r="X38" s="166">
        <f>VLOOKUP(tbl2_2!A38,ishod_substance!A:AE,31,0)</f>
        <v>0</v>
      </c>
      <c r="Y38" s="164">
        <f>VLOOKUP(tbl2_2!A38,ishod_substance!A:AD,7,0)</f>
        <v>2732</v>
      </c>
      <c r="Z38" s="167" t="str">
        <f>VLOOKUP(Y38,quide!$A$2:$B$1006,2,0)</f>
        <v>Керосин (Керосин прямой перегонки; керосин дезодорированный)</v>
      </c>
      <c r="AA38" s="166">
        <f>VLOOKUP(Y38,quide!$A$2:$J$1006,10,0)</f>
        <v>1</v>
      </c>
      <c r="AB38" s="169">
        <f>VLOOKUP(tbl2_2!A38,ishod_substance!A:AD,8,0)</f>
        <v>2.0497999999999999E-2</v>
      </c>
      <c r="AC38" s="171">
        <f t="shared" si="0"/>
        <v>2.1876200640341517</v>
      </c>
      <c r="AD38" s="168">
        <f>VLOOKUP(tbl2_2!A38,ishod_substance!A:AD,9,0)</f>
        <v>0.27939000000000003</v>
      </c>
      <c r="AE38" s="169">
        <f>VLOOKUP(tbl2_2!A38,ishod_substance!A:AD,9,0)</f>
        <v>0.27939000000000003</v>
      </c>
      <c r="AF38" s="172"/>
      <c r="AK38" s="216"/>
    </row>
    <row r="39" spans="1:37" ht="76.5" x14ac:dyDescent="0.25">
      <c r="A39">
        <v>31</v>
      </c>
      <c r="C39" s="160">
        <f>VLOOKUP(tbl2_2!A39,ishod_substance!A:P,2,0)</f>
        <v>1</v>
      </c>
      <c r="D39" s="161" t="str">
        <f>VLOOKUP(tbl2_2!A39,ishod_substance!A:P,3,0)</f>
        <v>основное производственное здание</v>
      </c>
      <c r="E39" s="160" t="str">
        <f>VLOOKUP(tbl2_2!A39,ishod_substance!A:P,11,0)</f>
        <v>замена масла</v>
      </c>
      <c r="F39" s="162">
        <f>VLOOKUP(tbl2_2!A39,ishod_substance!A:P,15,0)</f>
        <v>1</v>
      </c>
      <c r="G39" s="162" t="str">
        <f>VLOOKUP(tbl2_2!A39,ishod_substance!A:P,12,0)&amp;"/"&amp;VLOOKUP(tbl2_2!A39,ishod_substance!A:P,14,0)</f>
        <v>12/4380</v>
      </c>
      <c r="H39" s="163" t="str">
        <f>VLOOKUP(tbl2_2!A39,ishod_substance!A:P,6,0)</f>
        <v>труба</v>
      </c>
      <c r="I39" s="164">
        <f>VLOOKUP(tbl2_2!A39,ishod_substance!A:T,19,0)</f>
        <v>1</v>
      </c>
      <c r="J39" s="164">
        <f>VLOOKUP(tbl2_2!A39,ishod_substance!A:P,5,0)</f>
        <v>4</v>
      </c>
      <c r="K39" s="165">
        <f>VLOOKUP(tbl2_2!A39,ishod_substance!A:Q,17,0)</f>
        <v>1</v>
      </c>
      <c r="L39" s="165">
        <f>VLOOKUP(tbl2_2!A39,ishod_substance!A:R,18,0)</f>
        <v>2</v>
      </c>
      <c r="M39" s="165" t="str">
        <f>VLOOKUP(tbl2_2!A39,ishod_substance!A:AD,28,0)</f>
        <v>0,94*1,95</v>
      </c>
      <c r="N39" s="166">
        <f>VLOOKUP(tbl2_2!A39,ishod_substance!A:AD,20,0)</f>
        <v>5.6</v>
      </c>
      <c r="O39" s="166">
        <f>VLOOKUP(tbl2_2!A39,ishod_substance!A:AD,21,0)</f>
        <v>9.3699999999999992</v>
      </c>
      <c r="P39" s="166">
        <f>VLOOKUP(tbl2_2!A39,ishod_substance!A:AD,22,0)</f>
        <v>16</v>
      </c>
      <c r="Q39" s="164">
        <f>VLOOKUP(tbl2_2!A39,ishod_substance!A:AD,23,0)</f>
        <v>1236163</v>
      </c>
      <c r="R39" s="164">
        <f>VLOOKUP(tbl2_2!A39,ishod_substance!A:AD,24,0)</f>
        <v>407912</v>
      </c>
      <c r="S39" s="164">
        <f>VLOOKUP(tbl2_2!A39,ishod_substance!A:AD,25,0)</f>
        <v>0</v>
      </c>
      <c r="T39" s="164">
        <f>VLOOKUP(tbl2_2!A39,ishod_substance!A:AD,26,0)</f>
        <v>0</v>
      </c>
      <c r="U39" s="166">
        <f>VLOOKUP(tbl2_2!A39,ishod_substance!A:AD,27,0)</f>
        <v>0</v>
      </c>
      <c r="V39" s="166">
        <f>VLOOKUP(tbl2_2!A39,ishod_substance!A:AD,29,0)</f>
        <v>0</v>
      </c>
      <c r="W39" s="166">
        <f>VLOOKUP(tbl2_2!A39,ishod_substance!A:AD,30,0)</f>
        <v>0</v>
      </c>
      <c r="X39" s="166">
        <f>VLOOKUP(tbl2_2!A39,ishod_substance!A:AE,31,0)</f>
        <v>0</v>
      </c>
      <c r="Y39" s="164">
        <f>VLOOKUP(tbl2_2!A39,ishod_substance!A:AD,7,0)</f>
        <v>2735</v>
      </c>
      <c r="Z39" s="167" t="str">
        <f>VLOOKUP(Y39,quide!$A$2:$B$1006,2,0)</f>
        <v>Масло минеральное нефтяное (веретенное, машинное, цилиндровое и др.)</v>
      </c>
      <c r="AA39" s="166">
        <f>VLOOKUP(Y39,quide!$A$2:$J$1006,10,0)</f>
        <v>1</v>
      </c>
      <c r="AB39" s="206">
        <f>VLOOKUP(tbl2_2!A39,ishod_substance!A:AD,8,0)</f>
        <v>6.1103766784452295E-3</v>
      </c>
      <c r="AC39" s="207">
        <f t="shared" si="0"/>
        <v>0.65212131039970433</v>
      </c>
      <c r="AD39" s="207">
        <f>VLOOKUP(tbl2_2!A39,ishod_substance!A:AD,9,0)</f>
        <v>9.634841946572438E-2</v>
      </c>
      <c r="AE39" s="207">
        <f>VLOOKUP(tbl2_2!A39,ishod_substance!A:AD,9,0)</f>
        <v>9.634841946572438E-2</v>
      </c>
      <c r="AF39" s="172"/>
    </row>
    <row r="40" spans="1:37" ht="51" x14ac:dyDescent="0.25">
      <c r="A40">
        <v>32</v>
      </c>
      <c r="C40" s="160">
        <f>VLOOKUP(tbl2_2!A40,ishod_substance!A:P,2,0)</f>
        <v>2</v>
      </c>
      <c r="D40" s="161" t="str">
        <f>VLOOKUP(tbl2_2!A40,ishod_substance!A:P,3,0)</f>
        <v>котельная административного корпуса</v>
      </c>
      <c r="E40" s="160" t="str">
        <f>VLOOKUP(tbl2_2!A40,ishod_substance!A:P,11,0)</f>
        <v>котел Luna HT 1.850</v>
      </c>
      <c r="F40" s="162">
        <f>VLOOKUP(tbl2_2!A40,ishod_substance!A:P,15,0)</f>
        <v>1</v>
      </c>
      <c r="G40" s="162" t="str">
        <f>VLOOKUP(tbl2_2!A40,ishod_substance!A:P,12,0)&amp;"/"&amp;VLOOKUP(tbl2_2!A40,ishod_substance!A:P,14,0)</f>
        <v>24/5208</v>
      </c>
      <c r="H40" s="163" t="str">
        <f>VLOOKUP(tbl2_2!A40,ishod_substance!A:P,6,0)</f>
        <v>дымовая труба</v>
      </c>
      <c r="I40" s="164">
        <f>VLOOKUP(tbl2_2!A40,ishod_substance!A:T,19,0)</f>
        <v>1</v>
      </c>
      <c r="J40" s="164">
        <f>VLOOKUP(tbl2_2!A40,ishod_substance!A:P,5,0)</f>
        <v>5</v>
      </c>
      <c r="K40" s="165">
        <f>VLOOKUP(tbl2_2!A40,ishod_substance!A:Q,17,0)</f>
        <v>1</v>
      </c>
      <c r="L40" s="165">
        <f>VLOOKUP(tbl2_2!A40,ishod_substance!A:R,18,0)</f>
        <v>9</v>
      </c>
      <c r="M40" s="165">
        <f>VLOOKUP(tbl2_2!A40,ishod_substance!A:AD,28,0)</f>
        <v>0.15</v>
      </c>
      <c r="N40" s="166">
        <f>VLOOKUP(tbl2_2!A40,ishod_substance!A:AD,20,0)</f>
        <v>19.239999999999998</v>
      </c>
      <c r="O40" s="166">
        <f>VLOOKUP(tbl2_2!A40,ishod_substance!A:AD,21,0)</f>
        <v>0.05</v>
      </c>
      <c r="P40" s="166">
        <f>VLOOKUP(tbl2_2!A40,ishod_substance!A:AD,22,0)</f>
        <v>74</v>
      </c>
      <c r="Q40" s="164">
        <f>VLOOKUP(tbl2_2!A40,ishod_substance!A:AD,23,0)</f>
        <v>1236243</v>
      </c>
      <c r="R40" s="164">
        <f>VLOOKUP(tbl2_2!A40,ishod_substance!A:AD,24,0)</f>
        <v>407916</v>
      </c>
      <c r="S40" s="164">
        <f>VLOOKUP(tbl2_2!A40,ishod_substance!A:AD,25,0)</f>
        <v>0</v>
      </c>
      <c r="T40" s="164">
        <f>VLOOKUP(tbl2_2!A40,ishod_substance!A:AD,26,0)</f>
        <v>0</v>
      </c>
      <c r="U40" s="166">
        <f>VLOOKUP(tbl2_2!A40,ishod_substance!A:AD,27,0)</f>
        <v>0</v>
      </c>
      <c r="V40" s="166">
        <f>VLOOKUP(tbl2_2!A40,ishod_substance!A:AD,29,0)</f>
        <v>0</v>
      </c>
      <c r="W40" s="166">
        <f>VLOOKUP(tbl2_2!A40,ishod_substance!A:AD,30,0)</f>
        <v>0</v>
      </c>
      <c r="X40" s="166">
        <f>VLOOKUP(tbl2_2!A40,ishod_substance!A:AE,31,0)</f>
        <v>0</v>
      </c>
      <c r="Y40" s="164">
        <f>VLOOKUP(tbl2_2!A40,ishod_substance!A:AD,7,0)</f>
        <v>301</v>
      </c>
      <c r="Z40" s="167" t="str">
        <f>VLOOKUP(Y40,quide!$A$2:$B$1006,2,0)</f>
        <v>Азота диоксид (Двуокись азота; пероксид азота)</v>
      </c>
      <c r="AA40" s="166">
        <f>VLOOKUP(Y40,quide!$A$2:$J$1006,10,0)</f>
        <v>1</v>
      </c>
      <c r="AB40" s="169">
        <f>VLOOKUP(tbl2_2!A40,ishod_substance!A:AD,8,0)</f>
        <v>3.0192000000000001E-3</v>
      </c>
      <c r="AC40" s="171">
        <f t="shared" si="0"/>
        <v>60.384</v>
      </c>
      <c r="AD40" s="168">
        <f>VLOOKUP(tbl2_2!A40,ishod_substance!A:AD,9,0)</f>
        <v>3.9224000000000004E-3</v>
      </c>
      <c r="AE40" s="169">
        <f>VLOOKUP(tbl2_2!A40,ishod_substance!A:AD,9,0)</f>
        <v>3.9224000000000004E-3</v>
      </c>
      <c r="AF40" s="172"/>
    </row>
    <row r="41" spans="1:37" ht="51" x14ac:dyDescent="0.25">
      <c r="A41">
        <v>33</v>
      </c>
      <c r="C41" s="160">
        <f>VLOOKUP(tbl2_2!A41,ishod_substance!A:P,2,0)</f>
        <v>2</v>
      </c>
      <c r="D41" s="161" t="str">
        <f>VLOOKUP(tbl2_2!A41,ishod_substance!A:P,3,0)</f>
        <v>котельная административного корпуса</v>
      </c>
      <c r="E41" s="160" t="str">
        <f>VLOOKUP(tbl2_2!A41,ishod_substance!A:P,11,0)</f>
        <v>котел Luna HT 1.850</v>
      </c>
      <c r="F41" s="162">
        <f>VLOOKUP(tbl2_2!A41,ishod_substance!A:P,15,0)</f>
        <v>1</v>
      </c>
      <c r="G41" s="162" t="str">
        <f>VLOOKUP(tbl2_2!A41,ishod_substance!A:P,12,0)&amp;"/"&amp;VLOOKUP(tbl2_2!A41,ishod_substance!A:P,14,0)</f>
        <v>24/5208</v>
      </c>
      <c r="H41" s="163" t="str">
        <f>VLOOKUP(tbl2_2!A41,ishod_substance!A:P,6,0)</f>
        <v>дымовая труба</v>
      </c>
      <c r="I41" s="164">
        <f>VLOOKUP(tbl2_2!A41,ishod_substance!A:T,19,0)</f>
        <v>1</v>
      </c>
      <c r="J41" s="164">
        <f>VLOOKUP(tbl2_2!A41,ishod_substance!A:P,5,0)</f>
        <v>5</v>
      </c>
      <c r="K41" s="165">
        <f>VLOOKUP(tbl2_2!A41,ishod_substance!A:Q,17,0)</f>
        <v>1</v>
      </c>
      <c r="L41" s="165">
        <f>VLOOKUP(tbl2_2!A41,ishod_substance!A:R,18,0)</f>
        <v>9</v>
      </c>
      <c r="M41" s="165">
        <f>VLOOKUP(tbl2_2!A41,ishod_substance!A:AD,28,0)</f>
        <v>0.15</v>
      </c>
      <c r="N41" s="166">
        <f>VLOOKUP(tbl2_2!A41,ishod_substance!A:AD,20,0)</f>
        <v>19.239999999999998</v>
      </c>
      <c r="O41" s="166">
        <f>VLOOKUP(tbl2_2!A41,ishod_substance!A:AD,21,0)</f>
        <v>0.05</v>
      </c>
      <c r="P41" s="166">
        <f>VLOOKUP(tbl2_2!A41,ishod_substance!A:AD,22,0)</f>
        <v>74</v>
      </c>
      <c r="Q41" s="164">
        <f>VLOOKUP(tbl2_2!A41,ishod_substance!A:AD,23,0)</f>
        <v>1236243</v>
      </c>
      <c r="R41" s="164">
        <f>VLOOKUP(tbl2_2!A41,ishod_substance!A:AD,24,0)</f>
        <v>407916</v>
      </c>
      <c r="S41" s="164">
        <f>VLOOKUP(tbl2_2!A41,ishod_substance!A:AD,25,0)</f>
        <v>0</v>
      </c>
      <c r="T41" s="164">
        <f>VLOOKUP(tbl2_2!A41,ishod_substance!A:AD,26,0)</f>
        <v>0</v>
      </c>
      <c r="U41" s="166">
        <f>VLOOKUP(tbl2_2!A41,ishod_substance!A:AD,27,0)</f>
        <v>0</v>
      </c>
      <c r="V41" s="166">
        <f>VLOOKUP(tbl2_2!A41,ishod_substance!A:AD,29,0)</f>
        <v>0</v>
      </c>
      <c r="W41" s="166">
        <f>VLOOKUP(tbl2_2!A41,ishod_substance!A:AD,30,0)</f>
        <v>0</v>
      </c>
      <c r="X41" s="166">
        <f>VLOOKUP(tbl2_2!A41,ishod_substance!A:AE,31,0)</f>
        <v>0</v>
      </c>
      <c r="Y41" s="164">
        <f>VLOOKUP(tbl2_2!A41,ishod_substance!A:AD,7,0)</f>
        <v>304</v>
      </c>
      <c r="Z41" s="167" t="str">
        <f>VLOOKUP(Y41,quide!$A$2:$B$1006,2,0)</f>
        <v>Азот (II) оксид (Азот монооксид)</v>
      </c>
      <c r="AA41" s="166">
        <f>VLOOKUP(Y41,quide!$A$2:$J$1006,10,0)</f>
        <v>1</v>
      </c>
      <c r="AB41" s="169">
        <f>VLOOKUP(tbl2_2!A41,ishod_substance!A:AD,8,0)</f>
        <v>4.9061999999999999E-4</v>
      </c>
      <c r="AC41" s="171">
        <f t="shared" si="0"/>
        <v>9.8124000000000002</v>
      </c>
      <c r="AD41" s="168">
        <f>VLOOKUP(tbl2_2!A41,ishod_substance!A:AD,9,0)</f>
        <v>6.3739000000000005E-4</v>
      </c>
      <c r="AE41" s="169">
        <f>VLOOKUP(tbl2_2!A41,ishod_substance!A:AD,9,0)</f>
        <v>6.3739000000000005E-4</v>
      </c>
      <c r="AF41" s="172"/>
    </row>
    <row r="42" spans="1:37" ht="63.75" x14ac:dyDescent="0.25">
      <c r="A42">
        <v>34</v>
      </c>
      <c r="C42" s="160">
        <f>VLOOKUP(tbl2_2!A42,ishod_substance!A:P,2,0)</f>
        <v>2</v>
      </c>
      <c r="D42" s="161" t="str">
        <f>VLOOKUP(tbl2_2!A42,ishod_substance!A:P,3,0)</f>
        <v>котельная административного корпуса</v>
      </c>
      <c r="E42" s="160" t="str">
        <f>VLOOKUP(tbl2_2!A42,ishod_substance!A:P,11,0)</f>
        <v>котел Luna HT 1.850</v>
      </c>
      <c r="F42" s="162">
        <f>VLOOKUP(tbl2_2!A42,ishod_substance!A:P,15,0)</f>
        <v>1</v>
      </c>
      <c r="G42" s="162" t="str">
        <f>VLOOKUP(tbl2_2!A42,ishod_substance!A:P,12,0)&amp;"/"&amp;VLOOKUP(tbl2_2!A42,ishod_substance!A:P,14,0)</f>
        <v>24/5208</v>
      </c>
      <c r="H42" s="163" t="str">
        <f>VLOOKUP(tbl2_2!A42,ishod_substance!A:P,6,0)</f>
        <v>дымовая труба</v>
      </c>
      <c r="I42" s="164">
        <f>VLOOKUP(tbl2_2!A42,ishod_substance!A:T,19,0)</f>
        <v>1</v>
      </c>
      <c r="J42" s="164">
        <f>VLOOKUP(tbl2_2!A42,ishod_substance!A:P,5,0)</f>
        <v>5</v>
      </c>
      <c r="K42" s="165">
        <f>VLOOKUP(tbl2_2!A42,ishod_substance!A:Q,17,0)</f>
        <v>1</v>
      </c>
      <c r="L42" s="165">
        <f>VLOOKUP(tbl2_2!A42,ishod_substance!A:R,18,0)</f>
        <v>9</v>
      </c>
      <c r="M42" s="165">
        <f>VLOOKUP(tbl2_2!A42,ishod_substance!A:AD,28,0)</f>
        <v>0.15</v>
      </c>
      <c r="N42" s="166">
        <f>VLOOKUP(tbl2_2!A42,ishod_substance!A:AD,20,0)</f>
        <v>19.239999999999998</v>
      </c>
      <c r="O42" s="166">
        <f>VLOOKUP(tbl2_2!A42,ishod_substance!A:AD,21,0)</f>
        <v>0.05</v>
      </c>
      <c r="P42" s="166">
        <f>VLOOKUP(tbl2_2!A42,ishod_substance!A:AD,22,0)</f>
        <v>74</v>
      </c>
      <c r="Q42" s="164">
        <f>VLOOKUP(tbl2_2!A42,ishod_substance!A:AD,23,0)</f>
        <v>1236243</v>
      </c>
      <c r="R42" s="164">
        <f>VLOOKUP(tbl2_2!A42,ishod_substance!A:AD,24,0)</f>
        <v>407916</v>
      </c>
      <c r="S42" s="164">
        <f>VLOOKUP(tbl2_2!A42,ishod_substance!A:AD,25,0)</f>
        <v>0</v>
      </c>
      <c r="T42" s="164">
        <f>VLOOKUP(tbl2_2!A42,ishod_substance!A:AD,26,0)</f>
        <v>0</v>
      </c>
      <c r="U42" s="166">
        <f>VLOOKUP(tbl2_2!A42,ishod_substance!A:AD,27,0)</f>
        <v>0</v>
      </c>
      <c r="V42" s="166">
        <f>VLOOKUP(tbl2_2!A42,ishod_substance!A:AD,29,0)</f>
        <v>0</v>
      </c>
      <c r="W42" s="166">
        <f>VLOOKUP(tbl2_2!A42,ishod_substance!A:AD,30,0)</f>
        <v>0</v>
      </c>
      <c r="X42" s="166">
        <f>VLOOKUP(tbl2_2!A42,ishod_substance!A:AE,31,0)</f>
        <v>0</v>
      </c>
      <c r="Y42" s="164">
        <f>VLOOKUP(tbl2_2!A42,ishod_substance!A:AD,7,0)</f>
        <v>337</v>
      </c>
      <c r="Z42" s="167" t="str">
        <f>VLOOKUP(Y42,quide!$A$2:$B$1006,2,0)</f>
        <v>Углерода оксид (Углерод окись; углерод моноокись; угарный газ)</v>
      </c>
      <c r="AA42" s="166">
        <f>VLOOKUP(Y42,quide!$A$2:$J$1006,10,0)</f>
        <v>1</v>
      </c>
      <c r="AB42" s="169">
        <f>VLOOKUP(tbl2_2!A42,ishod_substance!A:AD,8,0)</f>
        <v>9.2151000000000021E-3</v>
      </c>
      <c r="AC42" s="171">
        <f t="shared" si="0"/>
        <v>184.30200000000002</v>
      </c>
      <c r="AD42" s="168">
        <f>VLOOKUP(tbl2_2!A42,ishod_substance!A:AD,9,0)</f>
        <v>1.2969400000000001E-2</v>
      </c>
      <c r="AE42" s="169">
        <f>VLOOKUP(tbl2_2!A42,ishod_substance!A:AD,9,0)</f>
        <v>1.2969400000000001E-2</v>
      </c>
      <c r="AF42" s="172"/>
      <c r="AJ42" s="206"/>
    </row>
    <row r="43" spans="1:37" ht="51" x14ac:dyDescent="0.25">
      <c r="A43">
        <v>35</v>
      </c>
      <c r="C43" s="160">
        <f>VLOOKUP(tbl2_2!A43,ishod_substance!A:P,2,0)</f>
        <v>2</v>
      </c>
      <c r="D43" s="161" t="str">
        <f>VLOOKUP(tbl2_2!A43,ishod_substance!A:P,3,0)</f>
        <v>котельная административного корпуса</v>
      </c>
      <c r="E43" s="160" t="str">
        <f>VLOOKUP(tbl2_2!A43,ishod_substance!A:P,11,0)</f>
        <v>котел Luna HT 1.850</v>
      </c>
      <c r="F43" s="162">
        <f>VLOOKUP(tbl2_2!A43,ishod_substance!A:P,15,0)</f>
        <v>1</v>
      </c>
      <c r="G43" s="162" t="str">
        <f>VLOOKUP(tbl2_2!A43,ishod_substance!A:P,12,0)&amp;"/"&amp;VLOOKUP(tbl2_2!A43,ishod_substance!A:P,14,0)</f>
        <v>24/5208</v>
      </c>
      <c r="H43" s="163" t="str">
        <f>VLOOKUP(tbl2_2!A43,ishod_substance!A:P,6,0)</f>
        <v>дымовая труба</v>
      </c>
      <c r="I43" s="164">
        <f>VLOOKUP(tbl2_2!A43,ishod_substance!A:T,19,0)</f>
        <v>1</v>
      </c>
      <c r="J43" s="164">
        <f>VLOOKUP(tbl2_2!A43,ishod_substance!A:P,5,0)</f>
        <v>5</v>
      </c>
      <c r="K43" s="165">
        <f>VLOOKUP(tbl2_2!A43,ishod_substance!A:Q,17,0)</f>
        <v>1</v>
      </c>
      <c r="L43" s="165">
        <f>VLOOKUP(tbl2_2!A43,ishod_substance!A:R,18,0)</f>
        <v>9</v>
      </c>
      <c r="M43" s="165">
        <f>VLOOKUP(tbl2_2!A43,ishod_substance!A:AD,28,0)</f>
        <v>0.15</v>
      </c>
      <c r="N43" s="166">
        <f>VLOOKUP(tbl2_2!A43,ishod_substance!A:AD,20,0)</f>
        <v>19.239999999999998</v>
      </c>
      <c r="O43" s="166">
        <f>VLOOKUP(tbl2_2!A43,ishod_substance!A:AD,21,0)</f>
        <v>0.05</v>
      </c>
      <c r="P43" s="166">
        <f>VLOOKUP(tbl2_2!A43,ishod_substance!A:AD,22,0)</f>
        <v>74</v>
      </c>
      <c r="Q43" s="164">
        <f>VLOOKUP(tbl2_2!A43,ishod_substance!A:AD,23,0)</f>
        <v>1236243</v>
      </c>
      <c r="R43" s="164">
        <f>VLOOKUP(tbl2_2!A43,ishod_substance!A:AD,24,0)</f>
        <v>407916</v>
      </c>
      <c r="S43" s="164">
        <f>VLOOKUP(tbl2_2!A43,ishod_substance!A:AD,25,0)</f>
        <v>0</v>
      </c>
      <c r="T43" s="164">
        <f>VLOOKUP(tbl2_2!A43,ishod_substance!A:AD,26,0)</f>
        <v>0</v>
      </c>
      <c r="U43" s="166">
        <f>VLOOKUP(tbl2_2!A43,ishod_substance!A:AD,27,0)</f>
        <v>0</v>
      </c>
      <c r="V43" s="166">
        <f>VLOOKUP(tbl2_2!A43,ishod_substance!A:AD,29,0)</f>
        <v>0</v>
      </c>
      <c r="W43" s="166">
        <f>VLOOKUP(tbl2_2!A43,ishod_substance!A:AD,30,0)</f>
        <v>0</v>
      </c>
      <c r="X43" s="166">
        <f>VLOOKUP(tbl2_2!A43,ishod_substance!A:AE,31,0)</f>
        <v>0</v>
      </c>
      <c r="Y43" s="164">
        <f>VLOOKUP(tbl2_2!A43,ishod_substance!A:AD,7,0)</f>
        <v>703</v>
      </c>
      <c r="Z43" s="167" t="str">
        <f>VLOOKUP(Y43,quide!$A$2:$B$1006,2,0)</f>
        <v>Бенз/а/пирен</v>
      </c>
      <c r="AA43" s="166">
        <f>VLOOKUP(Y43,quide!$A$2:$J$1006,10,0)</f>
        <v>1</v>
      </c>
      <c r="AB43" s="169">
        <f>VLOOKUP(tbl2_2!A43,ishod_substance!A:AD,8,0)</f>
        <v>9.427604626285714E-11</v>
      </c>
      <c r="AC43" s="171">
        <f t="shared" si="0"/>
        <v>1.8855209252571427E-6</v>
      </c>
      <c r="AD43" s="168">
        <f>VLOOKUP(tbl2_2!A43,ishod_substance!A:AD,9,0)</f>
        <v>1.3257874285714286E-10</v>
      </c>
      <c r="AE43" s="169">
        <f>VLOOKUP(tbl2_2!A43,ishod_substance!A:AD,9,0)</f>
        <v>1.3257874285714286E-10</v>
      </c>
      <c r="AF43" s="172"/>
    </row>
    <row r="44" spans="1:37" ht="51" x14ac:dyDescent="0.25">
      <c r="A44">
        <v>36</v>
      </c>
      <c r="C44" s="160">
        <f>VLOOKUP(tbl2_2!A44,ishod_substance!A:P,2,0)</f>
        <v>2</v>
      </c>
      <c r="D44" s="161" t="str">
        <f>VLOOKUP(tbl2_2!A44,ishod_substance!A:P,3,0)</f>
        <v>котельная административного корпуса</v>
      </c>
      <c r="E44" s="160" t="str">
        <f>VLOOKUP(tbl2_2!A44,ishod_substance!A:P,11,0)</f>
        <v>котел Luna HT 1.850</v>
      </c>
      <c r="F44" s="162">
        <f>VLOOKUP(tbl2_2!A44,ishod_substance!A:P,15,0)</f>
        <v>1</v>
      </c>
      <c r="G44" s="162" t="str">
        <f>VLOOKUP(tbl2_2!A44,ishod_substance!A:P,12,0)&amp;"/"&amp;VLOOKUP(tbl2_2!A44,ishod_substance!A:P,14,0)</f>
        <v>24/5208</v>
      </c>
      <c r="H44" s="163" t="str">
        <f>VLOOKUP(tbl2_2!A44,ishod_substance!A:P,6,0)</f>
        <v>дымовая труба</v>
      </c>
      <c r="I44" s="164">
        <f>VLOOKUP(tbl2_2!A44,ishod_substance!A:T,19,0)</f>
        <v>1</v>
      </c>
      <c r="J44" s="164">
        <f>VLOOKUP(tbl2_2!A44,ishod_substance!A:P,5,0)</f>
        <v>6</v>
      </c>
      <c r="K44" s="165">
        <f>VLOOKUP(tbl2_2!A44,ishod_substance!A:Q,17,0)</f>
        <v>1</v>
      </c>
      <c r="L44" s="165">
        <f>VLOOKUP(tbl2_2!A44,ishod_substance!A:R,18,0)</f>
        <v>9</v>
      </c>
      <c r="M44" s="165">
        <f>VLOOKUP(tbl2_2!A44,ishod_substance!A:AD,28,0)</f>
        <v>0.15</v>
      </c>
      <c r="N44" s="166">
        <f>VLOOKUP(tbl2_2!A44,ishod_substance!A:AD,20,0)</f>
        <v>19.809999999999999</v>
      </c>
      <c r="O44" s="166">
        <f>VLOOKUP(tbl2_2!A44,ishod_substance!A:AD,21,0)</f>
        <v>0.05</v>
      </c>
      <c r="P44" s="166">
        <f>VLOOKUP(tbl2_2!A44,ishod_substance!A:AD,22,0)</f>
        <v>74</v>
      </c>
      <c r="Q44" s="164">
        <f>VLOOKUP(tbl2_2!A44,ishod_substance!A:AD,23,0)</f>
        <v>1236244</v>
      </c>
      <c r="R44" s="164">
        <f>VLOOKUP(tbl2_2!A44,ishod_substance!A:AD,24,0)</f>
        <v>407909</v>
      </c>
      <c r="S44" s="164">
        <f>VLOOKUP(tbl2_2!A44,ishod_substance!A:AD,25,0)</f>
        <v>0</v>
      </c>
      <c r="T44" s="164">
        <f>VLOOKUP(tbl2_2!A44,ishod_substance!A:AD,26,0)</f>
        <v>0</v>
      </c>
      <c r="U44" s="166">
        <f>VLOOKUP(tbl2_2!A44,ishod_substance!A:AD,27,0)</f>
        <v>0</v>
      </c>
      <c r="V44" s="166">
        <f>VLOOKUP(tbl2_2!A44,ishod_substance!A:AD,29,0)</f>
        <v>0</v>
      </c>
      <c r="W44" s="166">
        <f>VLOOKUP(tbl2_2!A44,ishod_substance!A:AD,30,0)</f>
        <v>0</v>
      </c>
      <c r="X44" s="166">
        <f>VLOOKUP(tbl2_2!A44,ishod_substance!A:AE,31,0)</f>
        <v>0</v>
      </c>
      <c r="Y44" s="164">
        <f>VLOOKUP(tbl2_2!A44,ishod_substance!A:AD,7,0)</f>
        <v>301</v>
      </c>
      <c r="Z44" s="167" t="str">
        <f>VLOOKUP(Y44,quide!$A$2:$B$1006,2,0)</f>
        <v>Азота диоксид (Двуокись азота; пероксид азота)</v>
      </c>
      <c r="AA44" s="166">
        <f>VLOOKUP(Y44,quide!$A$2:$J$1006,10,0)</f>
        <v>1</v>
      </c>
      <c r="AB44" s="206">
        <f>VLOOKUP(tbl2_2!A44,ishod_substance!A:AD,8,0)</f>
        <v>3.0192000000000001E-3</v>
      </c>
      <c r="AC44" s="207">
        <f t="shared" si="0"/>
        <v>60.384</v>
      </c>
      <c r="AD44" s="207">
        <f>VLOOKUP(tbl2_2!A44,ishod_substance!A:AD,9,0)</f>
        <v>3.9224000000000004E-3</v>
      </c>
      <c r="AE44" s="207">
        <f>VLOOKUP(tbl2_2!A44,ishod_substance!A:AD,9,0)</f>
        <v>3.9224000000000004E-3</v>
      </c>
      <c r="AF44" s="172"/>
    </row>
    <row r="45" spans="1:37" ht="51" x14ac:dyDescent="0.25">
      <c r="A45">
        <v>37</v>
      </c>
      <c r="C45" s="160">
        <f>VLOOKUP(tbl2_2!A45,ishod_substance!A:P,2,0)</f>
        <v>2</v>
      </c>
      <c r="D45" s="161" t="str">
        <f>VLOOKUP(tbl2_2!A45,ishod_substance!A:P,3,0)</f>
        <v>котельная административного корпуса</v>
      </c>
      <c r="E45" s="160" t="str">
        <f>VLOOKUP(tbl2_2!A45,ishod_substance!A:P,11,0)</f>
        <v>котел Luna HT 1.850</v>
      </c>
      <c r="F45" s="162">
        <f>VLOOKUP(tbl2_2!A45,ishod_substance!A:P,15,0)</f>
        <v>1</v>
      </c>
      <c r="G45" s="162" t="str">
        <f>VLOOKUP(tbl2_2!A45,ishod_substance!A:P,12,0)&amp;"/"&amp;VLOOKUP(tbl2_2!A45,ishod_substance!A:P,14,0)</f>
        <v>24/5208</v>
      </c>
      <c r="H45" s="163" t="str">
        <f>VLOOKUP(tbl2_2!A45,ishod_substance!A:P,6,0)</f>
        <v>дымовая труба</v>
      </c>
      <c r="I45" s="164">
        <f>VLOOKUP(tbl2_2!A45,ishod_substance!A:T,19,0)</f>
        <v>1</v>
      </c>
      <c r="J45" s="164">
        <f>VLOOKUP(tbl2_2!A45,ishod_substance!A:P,5,0)</f>
        <v>6</v>
      </c>
      <c r="K45" s="165">
        <f>VLOOKUP(tbl2_2!A45,ishod_substance!A:Q,17,0)</f>
        <v>1</v>
      </c>
      <c r="L45" s="165">
        <f>VLOOKUP(tbl2_2!A45,ishod_substance!A:R,18,0)</f>
        <v>9</v>
      </c>
      <c r="M45" s="165">
        <f>VLOOKUP(tbl2_2!A45,ishod_substance!A:AD,28,0)</f>
        <v>0.15</v>
      </c>
      <c r="N45" s="166">
        <f>VLOOKUP(tbl2_2!A45,ishod_substance!A:AD,20,0)</f>
        <v>19.809999999999999</v>
      </c>
      <c r="O45" s="166">
        <f>VLOOKUP(tbl2_2!A45,ishod_substance!A:AD,21,0)</f>
        <v>0.05</v>
      </c>
      <c r="P45" s="166">
        <f>VLOOKUP(tbl2_2!A45,ishod_substance!A:AD,22,0)</f>
        <v>74</v>
      </c>
      <c r="Q45" s="164">
        <f>VLOOKUP(tbl2_2!A45,ishod_substance!A:AD,23,0)</f>
        <v>1236244</v>
      </c>
      <c r="R45" s="164">
        <f>VLOOKUP(tbl2_2!A45,ishod_substance!A:AD,24,0)</f>
        <v>407909</v>
      </c>
      <c r="S45" s="164">
        <f>VLOOKUP(tbl2_2!A45,ishod_substance!A:AD,25,0)</f>
        <v>0</v>
      </c>
      <c r="T45" s="164">
        <f>VLOOKUP(tbl2_2!A45,ishod_substance!A:AD,26,0)</f>
        <v>0</v>
      </c>
      <c r="U45" s="166">
        <f>VLOOKUP(tbl2_2!A45,ishod_substance!A:AD,27,0)</f>
        <v>0</v>
      </c>
      <c r="V45" s="166">
        <f>VLOOKUP(tbl2_2!A45,ishod_substance!A:AD,29,0)</f>
        <v>0</v>
      </c>
      <c r="W45" s="166">
        <f>VLOOKUP(tbl2_2!A45,ishod_substance!A:AD,30,0)</f>
        <v>0</v>
      </c>
      <c r="X45" s="166">
        <f>VLOOKUP(tbl2_2!A45,ishod_substance!A:AE,31,0)</f>
        <v>0</v>
      </c>
      <c r="Y45" s="164">
        <f>VLOOKUP(tbl2_2!A45,ishod_substance!A:AD,7,0)</f>
        <v>304</v>
      </c>
      <c r="Z45" s="167" t="str">
        <f>VLOOKUP(Y45,quide!$A$2:$B$1006,2,0)</f>
        <v>Азот (II) оксид (Азот монооксид)</v>
      </c>
      <c r="AA45" s="166">
        <f>VLOOKUP(Y45,quide!$A$2:$J$1006,10,0)</f>
        <v>1</v>
      </c>
      <c r="AB45" s="169">
        <f>VLOOKUP(tbl2_2!A45,ishod_substance!A:AD,8,0)</f>
        <v>4.9061999999999999E-4</v>
      </c>
      <c r="AC45" s="171">
        <f t="shared" si="0"/>
        <v>9.8124000000000002</v>
      </c>
      <c r="AD45" s="168">
        <f>VLOOKUP(tbl2_2!A45,ishod_substance!A:AD,9,0)</f>
        <v>6.3739000000000005E-4</v>
      </c>
      <c r="AE45" s="169">
        <f>VLOOKUP(tbl2_2!A45,ishod_substance!A:AD,9,0)</f>
        <v>6.3739000000000005E-4</v>
      </c>
      <c r="AF45" s="172"/>
    </row>
    <row r="46" spans="1:37" ht="63.75" x14ac:dyDescent="0.25">
      <c r="A46">
        <v>38</v>
      </c>
      <c r="C46" s="160">
        <f>VLOOKUP(tbl2_2!A46,ishod_substance!A:P,2,0)</f>
        <v>2</v>
      </c>
      <c r="D46" s="161" t="str">
        <f>VLOOKUP(tbl2_2!A46,ishod_substance!A:P,3,0)</f>
        <v>котельная административного корпуса</v>
      </c>
      <c r="E46" s="160" t="str">
        <f>VLOOKUP(tbl2_2!A46,ishod_substance!A:P,11,0)</f>
        <v>котел Luna HT 1.850</v>
      </c>
      <c r="F46" s="162">
        <f>VLOOKUP(tbl2_2!A46,ishod_substance!A:P,15,0)</f>
        <v>1</v>
      </c>
      <c r="G46" s="162" t="str">
        <f>VLOOKUP(tbl2_2!A46,ishod_substance!A:P,12,0)&amp;"/"&amp;VLOOKUP(tbl2_2!A46,ishod_substance!A:P,14,0)</f>
        <v>24/5208</v>
      </c>
      <c r="H46" s="163" t="str">
        <f>VLOOKUP(tbl2_2!A46,ishod_substance!A:P,6,0)</f>
        <v>дымовая труба</v>
      </c>
      <c r="I46" s="164">
        <f>VLOOKUP(tbl2_2!A46,ishod_substance!A:T,19,0)</f>
        <v>1</v>
      </c>
      <c r="J46" s="164">
        <f>VLOOKUP(tbl2_2!A46,ishod_substance!A:P,5,0)</f>
        <v>6</v>
      </c>
      <c r="K46" s="165">
        <f>VLOOKUP(tbl2_2!A46,ishod_substance!A:Q,17,0)</f>
        <v>1</v>
      </c>
      <c r="L46" s="165">
        <f>VLOOKUP(tbl2_2!A46,ishod_substance!A:R,18,0)</f>
        <v>9</v>
      </c>
      <c r="M46" s="165">
        <f>VLOOKUP(tbl2_2!A46,ishod_substance!A:AD,28,0)</f>
        <v>0.15</v>
      </c>
      <c r="N46" s="166">
        <f>VLOOKUP(tbl2_2!A46,ishod_substance!A:AD,20,0)</f>
        <v>19.809999999999999</v>
      </c>
      <c r="O46" s="166">
        <f>VLOOKUP(tbl2_2!A46,ishod_substance!A:AD,21,0)</f>
        <v>0.05</v>
      </c>
      <c r="P46" s="166">
        <f>VLOOKUP(tbl2_2!A46,ishod_substance!A:AD,22,0)</f>
        <v>74</v>
      </c>
      <c r="Q46" s="164">
        <f>VLOOKUP(tbl2_2!A46,ishod_substance!A:AD,23,0)</f>
        <v>1236244</v>
      </c>
      <c r="R46" s="164">
        <f>VLOOKUP(tbl2_2!A46,ishod_substance!A:AD,24,0)</f>
        <v>407909</v>
      </c>
      <c r="S46" s="164">
        <f>VLOOKUP(tbl2_2!A46,ishod_substance!A:AD,25,0)</f>
        <v>0</v>
      </c>
      <c r="T46" s="164">
        <f>VLOOKUP(tbl2_2!A46,ishod_substance!A:AD,26,0)</f>
        <v>0</v>
      </c>
      <c r="U46" s="166">
        <f>VLOOKUP(tbl2_2!A46,ishod_substance!A:AD,27,0)</f>
        <v>0</v>
      </c>
      <c r="V46" s="166">
        <f>VLOOKUP(tbl2_2!A46,ishod_substance!A:AD,29,0)</f>
        <v>0</v>
      </c>
      <c r="W46" s="166">
        <f>VLOOKUP(tbl2_2!A46,ishod_substance!A:AD,30,0)</f>
        <v>0</v>
      </c>
      <c r="X46" s="166">
        <f>VLOOKUP(tbl2_2!A46,ishod_substance!A:AE,31,0)</f>
        <v>0</v>
      </c>
      <c r="Y46" s="164">
        <f>VLOOKUP(tbl2_2!A46,ishod_substance!A:AD,7,0)</f>
        <v>337</v>
      </c>
      <c r="Z46" s="167" t="str">
        <f>VLOOKUP(Y46,quide!$A$2:$B$1006,2,0)</f>
        <v>Углерода оксид (Углерод окись; углерод моноокись; угарный газ)</v>
      </c>
      <c r="AA46" s="166">
        <f>VLOOKUP(Y46,quide!$A$2:$J$1006,10,0)</f>
        <v>1</v>
      </c>
      <c r="AB46" s="169">
        <f>VLOOKUP(tbl2_2!A46,ishod_substance!A:AD,8,0)</f>
        <v>9.2151000000000021E-3</v>
      </c>
      <c r="AC46" s="171">
        <f t="shared" si="0"/>
        <v>184.30200000000002</v>
      </c>
      <c r="AD46" s="168">
        <f>VLOOKUP(tbl2_2!A46,ishod_substance!A:AD,9,0)</f>
        <v>1.2969400000000001E-2</v>
      </c>
      <c r="AE46" s="169">
        <f>VLOOKUP(tbl2_2!A46,ishod_substance!A:AD,9,0)</f>
        <v>1.2969400000000001E-2</v>
      </c>
      <c r="AF46" s="172"/>
    </row>
    <row r="47" spans="1:37" ht="51" x14ac:dyDescent="0.25">
      <c r="A47">
        <v>39</v>
      </c>
      <c r="C47" s="160">
        <f>VLOOKUP(tbl2_2!A47,ishod_substance!A:P,2,0)</f>
        <v>2</v>
      </c>
      <c r="D47" s="161" t="str">
        <f>VLOOKUP(tbl2_2!A47,ishod_substance!A:P,3,0)</f>
        <v>котельная административного корпуса</v>
      </c>
      <c r="E47" s="160" t="str">
        <f>VLOOKUP(tbl2_2!A47,ishod_substance!A:P,11,0)</f>
        <v>котел Luna HT 1.850</v>
      </c>
      <c r="F47" s="162">
        <f>VLOOKUP(tbl2_2!A47,ishod_substance!A:P,15,0)</f>
        <v>1</v>
      </c>
      <c r="G47" s="162" t="str">
        <f>VLOOKUP(tbl2_2!A47,ishod_substance!A:P,12,0)&amp;"/"&amp;VLOOKUP(tbl2_2!A47,ishod_substance!A:P,14,0)</f>
        <v>24/5208</v>
      </c>
      <c r="H47" s="163" t="str">
        <f>VLOOKUP(tbl2_2!A47,ishod_substance!A:P,6,0)</f>
        <v>дымовая труба</v>
      </c>
      <c r="I47" s="164">
        <f>VLOOKUP(tbl2_2!A47,ishod_substance!A:T,19,0)</f>
        <v>1</v>
      </c>
      <c r="J47" s="164">
        <f>VLOOKUP(tbl2_2!A47,ishod_substance!A:P,5,0)</f>
        <v>6</v>
      </c>
      <c r="K47" s="165">
        <f>VLOOKUP(tbl2_2!A47,ishod_substance!A:Q,17,0)</f>
        <v>1</v>
      </c>
      <c r="L47" s="165">
        <f>VLOOKUP(tbl2_2!A47,ishod_substance!A:R,18,0)</f>
        <v>9</v>
      </c>
      <c r="M47" s="165">
        <f>VLOOKUP(tbl2_2!A47,ishod_substance!A:AD,28,0)</f>
        <v>0.15</v>
      </c>
      <c r="N47" s="166">
        <f>VLOOKUP(tbl2_2!A47,ishod_substance!A:AD,20,0)</f>
        <v>19.809999999999999</v>
      </c>
      <c r="O47" s="166">
        <f>VLOOKUP(tbl2_2!A47,ishod_substance!A:AD,21,0)</f>
        <v>0.05</v>
      </c>
      <c r="P47" s="166">
        <f>VLOOKUP(tbl2_2!A47,ishod_substance!A:AD,22,0)</f>
        <v>74</v>
      </c>
      <c r="Q47" s="164">
        <f>VLOOKUP(tbl2_2!A47,ishod_substance!A:AD,23,0)</f>
        <v>1236244</v>
      </c>
      <c r="R47" s="164">
        <f>VLOOKUP(tbl2_2!A47,ishod_substance!A:AD,24,0)</f>
        <v>407909</v>
      </c>
      <c r="S47" s="164">
        <f>VLOOKUP(tbl2_2!A47,ishod_substance!A:AD,25,0)</f>
        <v>0</v>
      </c>
      <c r="T47" s="164">
        <f>VLOOKUP(tbl2_2!A47,ishod_substance!A:AD,26,0)</f>
        <v>0</v>
      </c>
      <c r="U47" s="166">
        <f>VLOOKUP(tbl2_2!A47,ishod_substance!A:AD,27,0)</f>
        <v>0</v>
      </c>
      <c r="V47" s="166">
        <f>VLOOKUP(tbl2_2!A47,ishod_substance!A:AD,29,0)</f>
        <v>0</v>
      </c>
      <c r="W47" s="166">
        <f>VLOOKUP(tbl2_2!A47,ishod_substance!A:AD,30,0)</f>
        <v>0</v>
      </c>
      <c r="X47" s="166">
        <f>VLOOKUP(tbl2_2!A47,ishod_substance!A:AE,31,0)</f>
        <v>0</v>
      </c>
      <c r="Y47" s="164">
        <f>VLOOKUP(tbl2_2!A47,ishod_substance!A:AD,7,0)</f>
        <v>703</v>
      </c>
      <c r="Z47" s="167" t="str">
        <f>VLOOKUP(Y47,quide!$A$2:$B$1006,2,0)</f>
        <v>Бенз/а/пирен</v>
      </c>
      <c r="AA47" s="166">
        <f>VLOOKUP(Y47,quide!$A$2:$J$1006,10,0)</f>
        <v>1</v>
      </c>
      <c r="AB47" s="169">
        <f>VLOOKUP(tbl2_2!A47,ishod_substance!A:AD,8,0)</f>
        <v>9.427604626285714E-11</v>
      </c>
      <c r="AC47" s="171">
        <f t="shared" si="0"/>
        <v>1.8855209252571427E-6</v>
      </c>
      <c r="AD47" s="208">
        <f>VLOOKUP(tbl2_2!A47,ishod_substance!A:AD,9,0)</f>
        <v>1.3257874285714286E-10</v>
      </c>
      <c r="AE47" s="169">
        <f>VLOOKUP(tbl2_2!A47,ishod_substance!A:AD,9,0)</f>
        <v>1.3257874285714286E-10</v>
      </c>
      <c r="AF47" s="172"/>
    </row>
    <row r="48" spans="1:37" ht="51" x14ac:dyDescent="0.25">
      <c r="A48">
        <v>40</v>
      </c>
      <c r="C48" s="160">
        <f>VLOOKUP(tbl2_2!A48,ishod_substance!A:P,2,0)</f>
        <v>3</v>
      </c>
      <c r="D48" s="161" t="str">
        <f>VLOOKUP(tbl2_2!A48,ishod_substance!A:P,3,0)</f>
        <v>котельная производственных корпусов</v>
      </c>
      <c r="E48" s="160" t="str">
        <f>VLOOKUP(tbl2_2!A48,ishod_substance!A:P,11,0)</f>
        <v>котел КВт(м)-0,6</v>
      </c>
      <c r="F48" s="162">
        <f>VLOOKUP(tbl2_2!A48,ishod_substance!A:P,15,0)</f>
        <v>1</v>
      </c>
      <c r="G48" s="162" t="str">
        <f>VLOOKUP(tbl2_2!A48,ishod_substance!A:P,12,0)&amp;"/"&amp;VLOOKUP(tbl2_2!A48,ishod_substance!A:P,14,0)</f>
        <v>24/5208</v>
      </c>
      <c r="H48" s="163" t="str">
        <f>VLOOKUP(tbl2_2!A48,ishod_substance!A:P,6,0)</f>
        <v>труба</v>
      </c>
      <c r="I48" s="164">
        <f>VLOOKUP(tbl2_2!A48,ishod_substance!A:T,19,0)</f>
        <v>1</v>
      </c>
      <c r="J48" s="164">
        <f>VLOOKUP(tbl2_2!A48,ishod_substance!A:P,5,0)</f>
        <v>7</v>
      </c>
      <c r="K48" s="165">
        <f>VLOOKUP(tbl2_2!A48,ishod_substance!A:Q,17,0)</f>
        <v>1</v>
      </c>
      <c r="L48" s="165">
        <f>VLOOKUP(tbl2_2!A48,ishod_substance!A:R,18,0)</f>
        <v>10</v>
      </c>
      <c r="M48" s="165">
        <f>VLOOKUP(tbl2_2!A48,ishod_substance!A:AD,28,0)</f>
        <v>0.3</v>
      </c>
      <c r="N48" s="166">
        <f>VLOOKUP(tbl2_2!A48,ishod_substance!A:AD,20,0)</f>
        <v>7.22</v>
      </c>
      <c r="O48" s="166">
        <f>VLOOKUP(tbl2_2!A48,ishod_substance!A:AD,21,0)</f>
        <v>0.51</v>
      </c>
      <c r="P48" s="166">
        <f>VLOOKUP(tbl2_2!A48,ishod_substance!A:AD,22,0)</f>
        <v>140</v>
      </c>
      <c r="Q48" s="164">
        <f>VLOOKUP(tbl2_2!A48,ishod_substance!A:AD,23,0)</f>
        <v>1236125</v>
      </c>
      <c r="R48" s="164">
        <f>VLOOKUP(tbl2_2!A48,ishod_substance!A:AD,24,0)</f>
        <v>407832</v>
      </c>
      <c r="S48" s="164">
        <f>VLOOKUP(tbl2_2!A48,ishod_substance!A:AD,25,0)</f>
        <v>0</v>
      </c>
      <c r="T48" s="164">
        <f>VLOOKUP(tbl2_2!A48,ishod_substance!A:AD,26,0)</f>
        <v>0</v>
      </c>
      <c r="U48" s="166">
        <f>VLOOKUP(tbl2_2!A48,ishod_substance!A:AD,27,0)</f>
        <v>0</v>
      </c>
      <c r="V48" s="166">
        <f>VLOOKUP(tbl2_2!A48,ishod_substance!A:AD,29,0)</f>
        <v>0</v>
      </c>
      <c r="W48" s="166">
        <f>VLOOKUP(tbl2_2!A48,ishod_substance!A:AD,30,0)</f>
        <v>0</v>
      </c>
      <c r="X48" s="166">
        <f>VLOOKUP(tbl2_2!A48,ishod_substance!A:AE,31,0)</f>
        <v>0</v>
      </c>
      <c r="Y48" s="164">
        <f>VLOOKUP(tbl2_2!A48,ishod_substance!A:AD,7,0)</f>
        <v>301</v>
      </c>
      <c r="Z48" s="167" t="str">
        <f>VLOOKUP(Y48,quide!$A$2:$B$1006,2,0)</f>
        <v>Азота диоксид (Двуокись азота; пероксид азота)</v>
      </c>
      <c r="AA48" s="166">
        <f>VLOOKUP(Y48,quide!$A$2:$J$1006,10,0)</f>
        <v>1</v>
      </c>
      <c r="AB48" s="169">
        <f>VLOOKUP(tbl2_2!A48,ishod_substance!A:AD,8,0)</f>
        <v>6.2584000000000001E-2</v>
      </c>
      <c r="AC48" s="171">
        <f t="shared" si="0"/>
        <v>122.71372549019608</v>
      </c>
      <c r="AD48" s="168">
        <f>VLOOKUP(tbl2_2!A48,ishod_substance!A:AD,9,0)</f>
        <v>9.8887200000000008E-2</v>
      </c>
      <c r="AE48" s="169">
        <f>VLOOKUP(tbl2_2!A48,ishod_substance!A:AD,9,0)</f>
        <v>9.8887200000000008E-2</v>
      </c>
      <c r="AF48" s="172"/>
    </row>
    <row r="49" spans="1:32" ht="51" x14ac:dyDescent="0.25">
      <c r="A49">
        <v>41</v>
      </c>
      <c r="C49" s="160">
        <f>VLOOKUP(tbl2_2!A49,ishod_substance!A:P,2,0)</f>
        <v>3</v>
      </c>
      <c r="D49" s="161" t="str">
        <f>VLOOKUP(tbl2_2!A49,ishod_substance!A:P,3,0)</f>
        <v>котельная производственных корпусов</v>
      </c>
      <c r="E49" s="160" t="str">
        <f>VLOOKUP(tbl2_2!A49,ishod_substance!A:P,11,0)</f>
        <v>котел КВт(м)-0,6</v>
      </c>
      <c r="F49" s="162">
        <f>VLOOKUP(tbl2_2!A49,ishod_substance!A:P,15,0)</f>
        <v>1</v>
      </c>
      <c r="G49" s="162" t="str">
        <f>VLOOKUP(tbl2_2!A49,ishod_substance!A:P,12,0)&amp;"/"&amp;VLOOKUP(tbl2_2!A49,ishod_substance!A:P,14,0)</f>
        <v>24/5208</v>
      </c>
      <c r="H49" s="163" t="str">
        <f>VLOOKUP(tbl2_2!A49,ishod_substance!A:P,6,0)</f>
        <v>труба</v>
      </c>
      <c r="I49" s="164">
        <f>VLOOKUP(tbl2_2!A49,ishod_substance!A:T,19,0)</f>
        <v>1</v>
      </c>
      <c r="J49" s="164">
        <f>VLOOKUP(tbl2_2!A49,ishod_substance!A:P,5,0)</f>
        <v>7</v>
      </c>
      <c r="K49" s="165">
        <f>VLOOKUP(tbl2_2!A49,ishod_substance!A:Q,17,0)</f>
        <v>1</v>
      </c>
      <c r="L49" s="165">
        <f>VLOOKUP(tbl2_2!A49,ishod_substance!A:R,18,0)</f>
        <v>10</v>
      </c>
      <c r="M49" s="165">
        <f>VLOOKUP(tbl2_2!A49,ishod_substance!A:AD,28,0)</f>
        <v>0.3</v>
      </c>
      <c r="N49" s="166">
        <f>VLOOKUP(tbl2_2!A49,ishod_substance!A:AD,20,0)</f>
        <v>7.22</v>
      </c>
      <c r="O49" s="166">
        <f>VLOOKUP(tbl2_2!A49,ishod_substance!A:AD,21,0)</f>
        <v>0.51</v>
      </c>
      <c r="P49" s="166">
        <f>VLOOKUP(tbl2_2!A49,ishod_substance!A:AD,22,0)</f>
        <v>140</v>
      </c>
      <c r="Q49" s="164">
        <f>VLOOKUP(tbl2_2!A49,ishod_substance!A:AD,23,0)</f>
        <v>1236125</v>
      </c>
      <c r="R49" s="164">
        <f>VLOOKUP(tbl2_2!A49,ishod_substance!A:AD,24,0)</f>
        <v>407832</v>
      </c>
      <c r="S49" s="164">
        <f>VLOOKUP(tbl2_2!A49,ishod_substance!A:AD,25,0)</f>
        <v>0</v>
      </c>
      <c r="T49" s="164">
        <f>VLOOKUP(tbl2_2!A49,ishod_substance!A:AD,26,0)</f>
        <v>0</v>
      </c>
      <c r="U49" s="166">
        <f>VLOOKUP(tbl2_2!A49,ishod_substance!A:AD,27,0)</f>
        <v>0</v>
      </c>
      <c r="V49" s="166">
        <f>VLOOKUP(tbl2_2!A49,ishod_substance!A:AD,29,0)</f>
        <v>0</v>
      </c>
      <c r="W49" s="166">
        <f>VLOOKUP(tbl2_2!A49,ishod_substance!A:AD,30,0)</f>
        <v>0</v>
      </c>
      <c r="X49" s="166">
        <f>VLOOKUP(tbl2_2!A49,ishod_substance!A:AE,31,0)</f>
        <v>0</v>
      </c>
      <c r="Y49" s="164">
        <f>VLOOKUP(tbl2_2!A49,ishod_substance!A:AD,7,0)</f>
        <v>304</v>
      </c>
      <c r="Z49" s="167" t="str">
        <f>VLOOKUP(Y49,quide!$A$2:$B$1006,2,0)</f>
        <v>Азот (II) оксид (Азот монооксид)</v>
      </c>
      <c r="AA49" s="166">
        <f>VLOOKUP(Y49,quide!$A$2:$J$1006,10,0)</f>
        <v>1</v>
      </c>
      <c r="AB49" s="216">
        <f>VLOOKUP(tbl2_2!A49,ishod_substance!A:AD,8,0)</f>
        <v>1.0169899999999999E-2</v>
      </c>
      <c r="AC49" s="208">
        <f t="shared" si="0"/>
        <v>19.94098039215686</v>
      </c>
      <c r="AD49" s="208">
        <f>VLOOKUP(tbl2_2!A49,ishod_substance!A:AD,9,0)</f>
        <v>1.6069170000000001E-2</v>
      </c>
      <c r="AE49" s="208">
        <f>VLOOKUP(tbl2_2!A49,ishod_substance!A:AD,9,0)</f>
        <v>1.6069170000000001E-2</v>
      </c>
      <c r="AF49" s="172"/>
    </row>
    <row r="50" spans="1:32" ht="63.75" x14ac:dyDescent="0.25">
      <c r="A50">
        <v>42</v>
      </c>
      <c r="C50" s="160">
        <f>VLOOKUP(tbl2_2!A50,ishod_substance!A:P,2,0)</f>
        <v>3</v>
      </c>
      <c r="D50" s="161" t="str">
        <f>VLOOKUP(tbl2_2!A50,ishod_substance!A:P,3,0)</f>
        <v>котельная производственных корпусов</v>
      </c>
      <c r="E50" s="160" t="str">
        <f>VLOOKUP(tbl2_2!A50,ishod_substance!A:P,11,0)</f>
        <v>котел КВт(м)-0,6</v>
      </c>
      <c r="F50" s="162">
        <f>VLOOKUP(tbl2_2!A50,ishod_substance!A:P,15,0)</f>
        <v>1</v>
      </c>
      <c r="G50" s="162" t="str">
        <f>VLOOKUP(tbl2_2!A50,ishod_substance!A:P,12,0)&amp;"/"&amp;VLOOKUP(tbl2_2!A50,ishod_substance!A:P,14,0)</f>
        <v>24/5208</v>
      </c>
      <c r="H50" s="163" t="str">
        <f>VLOOKUP(tbl2_2!A50,ishod_substance!A:P,6,0)</f>
        <v>труба</v>
      </c>
      <c r="I50" s="164">
        <f>VLOOKUP(tbl2_2!A50,ishod_substance!A:T,19,0)</f>
        <v>1</v>
      </c>
      <c r="J50" s="164">
        <f>VLOOKUP(tbl2_2!A50,ishod_substance!A:P,5,0)</f>
        <v>7</v>
      </c>
      <c r="K50" s="165">
        <f>VLOOKUP(tbl2_2!A50,ishod_substance!A:Q,17,0)</f>
        <v>1</v>
      </c>
      <c r="L50" s="165">
        <f>VLOOKUP(tbl2_2!A50,ishod_substance!A:R,18,0)</f>
        <v>10</v>
      </c>
      <c r="M50" s="165">
        <f>VLOOKUP(tbl2_2!A50,ishod_substance!A:AD,28,0)</f>
        <v>0.3</v>
      </c>
      <c r="N50" s="166">
        <f>VLOOKUP(tbl2_2!A50,ishod_substance!A:AD,20,0)</f>
        <v>7.22</v>
      </c>
      <c r="O50" s="166">
        <f>VLOOKUP(tbl2_2!A50,ishod_substance!A:AD,21,0)</f>
        <v>0.51</v>
      </c>
      <c r="P50" s="166">
        <f>VLOOKUP(tbl2_2!A50,ishod_substance!A:AD,22,0)</f>
        <v>140</v>
      </c>
      <c r="Q50" s="164">
        <f>VLOOKUP(tbl2_2!A50,ishod_substance!A:AD,23,0)</f>
        <v>1236125</v>
      </c>
      <c r="R50" s="164">
        <f>VLOOKUP(tbl2_2!A50,ishod_substance!A:AD,24,0)</f>
        <v>407832</v>
      </c>
      <c r="S50" s="164">
        <f>VLOOKUP(tbl2_2!A50,ishod_substance!A:AD,25,0)</f>
        <v>0</v>
      </c>
      <c r="T50" s="164">
        <f>VLOOKUP(tbl2_2!A50,ishod_substance!A:AD,26,0)</f>
        <v>0</v>
      </c>
      <c r="U50" s="166">
        <f>VLOOKUP(tbl2_2!A50,ishod_substance!A:AD,27,0)</f>
        <v>0</v>
      </c>
      <c r="V50" s="166">
        <f>VLOOKUP(tbl2_2!A50,ishod_substance!A:AD,29,0)</f>
        <v>0</v>
      </c>
      <c r="W50" s="166">
        <f>VLOOKUP(tbl2_2!A50,ishod_substance!A:AD,30,0)</f>
        <v>0</v>
      </c>
      <c r="X50" s="166">
        <f>VLOOKUP(tbl2_2!A50,ishod_substance!A:AE,31,0)</f>
        <v>0</v>
      </c>
      <c r="Y50" s="164">
        <f>VLOOKUP(tbl2_2!A50,ishod_substance!A:AD,7,0)</f>
        <v>337</v>
      </c>
      <c r="Z50" s="167" t="str">
        <f>VLOOKUP(Y50,quide!$A$2:$B$1006,2,0)</f>
        <v>Углерода оксид (Углерод окись; углерод моноокись; угарный газ)</v>
      </c>
      <c r="AA50" s="166">
        <f>VLOOKUP(Y50,quide!$A$2:$J$1006,10,0)</f>
        <v>1</v>
      </c>
      <c r="AB50" s="169">
        <f>VLOOKUP(tbl2_2!A50,ishod_substance!A:AD,8,0)</f>
        <v>1.54278264</v>
      </c>
      <c r="AC50" s="171">
        <f t="shared" si="0"/>
        <v>3025.0639999999999</v>
      </c>
      <c r="AD50" s="168">
        <f>VLOOKUP(tbl2_2!A50,ishod_substance!A:AD,9,0)</f>
        <v>3.9984000000000002</v>
      </c>
      <c r="AE50" s="169">
        <f>VLOOKUP(tbl2_2!A50,ishod_substance!A:AD,9,0)</f>
        <v>3.9984000000000002</v>
      </c>
      <c r="AF50" s="172"/>
    </row>
    <row r="51" spans="1:32" ht="51" x14ac:dyDescent="0.25">
      <c r="A51">
        <v>43</v>
      </c>
      <c r="C51" s="160">
        <f>VLOOKUP(tbl2_2!A51,ishod_substance!A:P,2,0)</f>
        <v>3</v>
      </c>
      <c r="D51" s="161" t="str">
        <f>VLOOKUP(tbl2_2!A51,ishod_substance!A:P,3,0)</f>
        <v>котельная производственных корпусов</v>
      </c>
      <c r="E51" s="160" t="str">
        <f>VLOOKUP(tbl2_2!A51,ishod_substance!A:P,11,0)</f>
        <v>котел КВт(м)-0,6</v>
      </c>
      <c r="F51" s="162">
        <f>VLOOKUP(tbl2_2!A51,ishod_substance!A:P,15,0)</f>
        <v>1</v>
      </c>
      <c r="G51" s="162" t="str">
        <f>VLOOKUP(tbl2_2!A51,ishod_substance!A:P,12,0)&amp;"/"&amp;VLOOKUP(tbl2_2!A51,ishod_substance!A:P,14,0)</f>
        <v>24/5208</v>
      </c>
      <c r="H51" s="163" t="str">
        <f>VLOOKUP(tbl2_2!A51,ishod_substance!A:P,6,0)</f>
        <v>труба</v>
      </c>
      <c r="I51" s="164">
        <f>VLOOKUP(tbl2_2!A51,ishod_substance!A:T,19,0)</f>
        <v>1</v>
      </c>
      <c r="J51" s="164">
        <f>VLOOKUP(tbl2_2!A51,ishod_substance!A:P,5,0)</f>
        <v>7</v>
      </c>
      <c r="K51" s="165">
        <f>VLOOKUP(tbl2_2!A51,ishod_substance!A:Q,17,0)</f>
        <v>1</v>
      </c>
      <c r="L51" s="165">
        <f>VLOOKUP(tbl2_2!A51,ishod_substance!A:R,18,0)</f>
        <v>10</v>
      </c>
      <c r="M51" s="165">
        <f>VLOOKUP(tbl2_2!A51,ishod_substance!A:AD,28,0)</f>
        <v>0.3</v>
      </c>
      <c r="N51" s="166">
        <f>VLOOKUP(tbl2_2!A51,ishod_substance!A:AD,20,0)</f>
        <v>7.22</v>
      </c>
      <c r="O51" s="166">
        <f>VLOOKUP(tbl2_2!A51,ishod_substance!A:AD,21,0)</f>
        <v>0.51</v>
      </c>
      <c r="P51" s="166">
        <f>VLOOKUP(tbl2_2!A51,ishod_substance!A:AD,22,0)</f>
        <v>140</v>
      </c>
      <c r="Q51" s="164">
        <f>VLOOKUP(tbl2_2!A51,ishod_substance!A:AD,23,0)</f>
        <v>1236125</v>
      </c>
      <c r="R51" s="164">
        <f>VLOOKUP(tbl2_2!A51,ishod_substance!A:AD,24,0)</f>
        <v>407832</v>
      </c>
      <c r="S51" s="164">
        <f>VLOOKUP(tbl2_2!A51,ishod_substance!A:AD,25,0)</f>
        <v>0</v>
      </c>
      <c r="T51" s="164">
        <f>VLOOKUP(tbl2_2!A51,ishod_substance!A:AD,26,0)</f>
        <v>0</v>
      </c>
      <c r="U51" s="166">
        <f>VLOOKUP(tbl2_2!A51,ishod_substance!A:AD,27,0)</f>
        <v>0</v>
      </c>
      <c r="V51" s="166">
        <f>VLOOKUP(tbl2_2!A51,ishod_substance!A:AD,29,0)</f>
        <v>0</v>
      </c>
      <c r="W51" s="166">
        <f>VLOOKUP(tbl2_2!A51,ishod_substance!A:AD,30,0)</f>
        <v>0</v>
      </c>
      <c r="X51" s="166">
        <f>VLOOKUP(tbl2_2!A51,ishod_substance!A:AE,31,0)</f>
        <v>0</v>
      </c>
      <c r="Y51" s="164">
        <f>VLOOKUP(tbl2_2!A51,ishod_substance!A:AD,7,0)</f>
        <v>703</v>
      </c>
      <c r="Z51" s="167" t="str">
        <f>VLOOKUP(Y51,quide!$A$2:$B$1006,2,0)</f>
        <v>Бенз/а/пирен</v>
      </c>
      <c r="AA51" s="166">
        <f>VLOOKUP(Y51,quide!$A$2:$J$1006,10,0)</f>
        <v>1</v>
      </c>
      <c r="AB51" s="169">
        <f>VLOOKUP(tbl2_2!A51,ishod_substance!A:AD,8,0)</f>
        <v>5.7043202208300011E-7</v>
      </c>
      <c r="AC51" s="171">
        <f t="shared" si="0"/>
        <v>1.1184941609470589E-3</v>
      </c>
      <c r="AD51" s="168">
        <f>VLOOKUP(tbl2_2!A51,ishod_substance!A:AD,9,0)</f>
        <v>1.4771295000000003E-6</v>
      </c>
      <c r="AE51" s="169">
        <f>VLOOKUP(tbl2_2!A51,ishod_substance!A:AD,9,0)</f>
        <v>1.4771295000000003E-6</v>
      </c>
      <c r="AF51" s="172"/>
    </row>
    <row r="52" spans="1:32" ht="51" x14ac:dyDescent="0.25">
      <c r="A52">
        <v>44</v>
      </c>
      <c r="C52" s="160">
        <f>VLOOKUP(tbl2_2!A52,ishod_substance!A:P,2,0)</f>
        <v>3</v>
      </c>
      <c r="D52" s="161" t="str">
        <f>VLOOKUP(tbl2_2!A52,ishod_substance!A:P,3,0)</f>
        <v>котельная производственных корпусов</v>
      </c>
      <c r="E52" s="160" t="str">
        <f>VLOOKUP(tbl2_2!A52,ishod_substance!A:P,11,0)</f>
        <v>котел КВт(м)-0,6</v>
      </c>
      <c r="F52" s="162">
        <f>VLOOKUP(tbl2_2!A52,ishod_substance!A:P,15,0)</f>
        <v>1</v>
      </c>
      <c r="G52" s="162" t="str">
        <f>VLOOKUP(tbl2_2!A52,ishod_substance!A:P,12,0)&amp;"/"&amp;VLOOKUP(tbl2_2!A52,ishod_substance!A:P,14,0)</f>
        <v>24/5208</v>
      </c>
      <c r="H52" s="163" t="str">
        <f>VLOOKUP(tbl2_2!A52,ishod_substance!A:P,6,0)</f>
        <v>труба</v>
      </c>
      <c r="I52" s="164">
        <f>VLOOKUP(tbl2_2!A52,ishod_substance!A:T,19,0)</f>
        <v>1</v>
      </c>
      <c r="J52" s="164">
        <f>VLOOKUP(tbl2_2!A52,ishod_substance!A:P,5,0)</f>
        <v>7</v>
      </c>
      <c r="K52" s="165">
        <f>VLOOKUP(tbl2_2!A52,ishod_substance!A:Q,17,0)</f>
        <v>1</v>
      </c>
      <c r="L52" s="165">
        <f>VLOOKUP(tbl2_2!A52,ishod_substance!A:R,18,0)</f>
        <v>10</v>
      </c>
      <c r="M52" s="165">
        <f>VLOOKUP(tbl2_2!A52,ishod_substance!A:AD,28,0)</f>
        <v>0.3</v>
      </c>
      <c r="N52" s="166">
        <f>VLOOKUP(tbl2_2!A52,ishod_substance!A:AD,20,0)</f>
        <v>7.22</v>
      </c>
      <c r="O52" s="166">
        <f>VLOOKUP(tbl2_2!A52,ishod_substance!A:AD,21,0)</f>
        <v>0.51</v>
      </c>
      <c r="P52" s="166">
        <f>VLOOKUP(tbl2_2!A52,ishod_substance!A:AD,22,0)</f>
        <v>140</v>
      </c>
      <c r="Q52" s="164">
        <f>VLOOKUP(tbl2_2!A52,ishod_substance!A:AD,23,0)</f>
        <v>1236125</v>
      </c>
      <c r="R52" s="164">
        <f>VLOOKUP(tbl2_2!A52,ishod_substance!A:AD,24,0)</f>
        <v>407832</v>
      </c>
      <c r="S52" s="164">
        <f>VLOOKUP(tbl2_2!A52,ishod_substance!A:AD,25,0)</f>
        <v>0</v>
      </c>
      <c r="T52" s="164">
        <f>VLOOKUP(tbl2_2!A52,ishod_substance!A:AD,26,0)</f>
        <v>0</v>
      </c>
      <c r="U52" s="166">
        <f>VLOOKUP(tbl2_2!A52,ishod_substance!A:AD,27,0)</f>
        <v>0</v>
      </c>
      <c r="V52" s="166" t="str">
        <f>VLOOKUP(tbl2_2!A52,ishod_substance!A:AD,29,0)</f>
        <v>1ЦН15-600</v>
      </c>
      <c r="W52" s="166">
        <f>VLOOKUP(tbl2_2!A52,ishod_substance!A:AD,30,0)</f>
        <v>100</v>
      </c>
      <c r="X52" s="166">
        <f>VLOOKUP(tbl2_2!A52,ishod_substance!A:AE,31,0)</f>
        <v>96.2</v>
      </c>
      <c r="Y52" s="164">
        <f>VLOOKUP(tbl2_2!A52,ishod_substance!A:AD,7,0)</f>
        <v>2902</v>
      </c>
      <c r="Z52" s="167" t="str">
        <f>VLOOKUP(Y52,quide!$A$2:$B$1006,2,0)</f>
        <v>Взвешенные вещества</v>
      </c>
      <c r="AA52" s="166">
        <f>VLOOKUP(Y52,quide!$A$2:$J$1006,10,0)</f>
        <v>3</v>
      </c>
      <c r="AB52" s="169">
        <f>VLOOKUP(tbl2_2!A52,ishod_substance!A:AD,8,0)</f>
        <v>7.8713400000000027E-3</v>
      </c>
      <c r="AC52" s="171">
        <f t="shared" si="0"/>
        <v>15.434000000000005</v>
      </c>
      <c r="AD52" s="168">
        <f>VLOOKUP(tbl2_2!A52,ishod_substance!A:AD,9,0)</f>
        <v>2.0400000000000005E-2</v>
      </c>
      <c r="AE52" s="169">
        <f>VLOOKUP(tbl2_2!A52,ishod_substance!A:AD,9,0)</f>
        <v>2.0400000000000005E-2</v>
      </c>
      <c r="AF52" s="172"/>
    </row>
    <row r="53" spans="1:32" ht="51" x14ac:dyDescent="0.25">
      <c r="A53">
        <v>45</v>
      </c>
      <c r="C53" s="160">
        <f>VLOOKUP(tbl2_2!A53,ishod_substance!A:P,2,0)</f>
        <v>3</v>
      </c>
      <c r="D53" s="161" t="str">
        <f>VLOOKUP(tbl2_2!A53,ishod_substance!A:P,3,0)</f>
        <v>котельная производственных корпусов</v>
      </c>
      <c r="E53" s="160" t="str">
        <f>VLOOKUP(tbl2_2!A53,ishod_substance!A:P,11,0)</f>
        <v>котел КВт(м)-0,6</v>
      </c>
      <c r="F53" s="162">
        <f>VLOOKUP(tbl2_2!A53,ishod_substance!A:P,15,0)</f>
        <v>1</v>
      </c>
      <c r="G53" s="162" t="str">
        <f>VLOOKUP(tbl2_2!A53,ishod_substance!A:P,12,0)&amp;"/"&amp;VLOOKUP(tbl2_2!A53,ishod_substance!A:P,14,0)</f>
        <v>24/5208</v>
      </c>
      <c r="H53" s="163" t="str">
        <f>VLOOKUP(tbl2_2!A53,ishod_substance!A:P,6,0)</f>
        <v>труба</v>
      </c>
      <c r="I53" s="164">
        <f>VLOOKUP(tbl2_2!A53,ishod_substance!A:T,19,0)</f>
        <v>1</v>
      </c>
      <c r="J53" s="164">
        <f>VLOOKUP(tbl2_2!A53,ishod_substance!A:P,5,0)</f>
        <v>7</v>
      </c>
      <c r="K53" s="165">
        <f>VLOOKUP(tbl2_2!A53,ishod_substance!A:Q,17,0)</f>
        <v>1</v>
      </c>
      <c r="L53" s="165">
        <f>VLOOKUP(tbl2_2!A53,ishod_substance!A:R,18,0)</f>
        <v>10</v>
      </c>
      <c r="M53" s="165">
        <f>VLOOKUP(tbl2_2!A53,ishod_substance!A:AD,28,0)</f>
        <v>0.3</v>
      </c>
      <c r="N53" s="166">
        <f>VLOOKUP(tbl2_2!A53,ishod_substance!A:AD,20,0)</f>
        <v>7.22</v>
      </c>
      <c r="O53" s="166">
        <f>VLOOKUP(tbl2_2!A53,ishod_substance!A:AD,21,0)</f>
        <v>0.51</v>
      </c>
      <c r="P53" s="166">
        <f>VLOOKUP(tbl2_2!A53,ishod_substance!A:AD,22,0)</f>
        <v>140</v>
      </c>
      <c r="Q53" s="164">
        <f>VLOOKUP(tbl2_2!A53,ishod_substance!A:AD,23,0)</f>
        <v>1236125</v>
      </c>
      <c r="R53" s="164">
        <f>VLOOKUP(tbl2_2!A53,ishod_substance!A:AD,24,0)</f>
        <v>407832</v>
      </c>
      <c r="S53" s="164">
        <f>VLOOKUP(tbl2_2!A53,ishod_substance!A:AD,25,0)</f>
        <v>0</v>
      </c>
      <c r="T53" s="164">
        <f>VLOOKUP(tbl2_2!A53,ishod_substance!A:AD,26,0)</f>
        <v>0</v>
      </c>
      <c r="U53" s="166">
        <f>VLOOKUP(tbl2_2!A53,ishod_substance!A:AD,27,0)</f>
        <v>0</v>
      </c>
      <c r="V53" s="166" t="str">
        <f>VLOOKUP(tbl2_2!A53,ishod_substance!A:AD,29,0)</f>
        <v>1ЦН15-600</v>
      </c>
      <c r="W53" s="166">
        <f>VLOOKUP(tbl2_2!A53,ishod_substance!A:AD,30,0)</f>
        <v>100</v>
      </c>
      <c r="X53" s="166">
        <f>VLOOKUP(tbl2_2!A53,ishod_substance!A:AE,31,0)</f>
        <v>82.5</v>
      </c>
      <c r="Y53" s="164">
        <f>VLOOKUP(tbl2_2!A53,ishod_substance!A:AD,7,0)</f>
        <v>328</v>
      </c>
      <c r="Z53" s="167" t="str">
        <f>VLOOKUP(Y53,quide!$A$2:$B$1006,2,0)</f>
        <v>Углерод (Пигмент черный)</v>
      </c>
      <c r="AA53" s="166">
        <f>VLOOKUP(Y53,quide!$A$2:$J$1006,10,0)</f>
        <v>1</v>
      </c>
      <c r="AB53" s="169">
        <f>VLOOKUP(tbl2_2!A53,ishod_substance!A:AD,8,0)</f>
        <v>8.1892659999999992E-2</v>
      </c>
      <c r="AC53" s="171">
        <f t="shared" si="0"/>
        <v>160.5738431372549</v>
      </c>
      <c r="AD53" s="168">
        <f>VLOOKUP(tbl2_2!A53,ishod_substance!A:AD,9,0)</f>
        <v>0.21224000000000001</v>
      </c>
      <c r="AE53" s="169">
        <f>VLOOKUP(tbl2_2!A53,ishod_substance!A:AD,9,0)</f>
        <v>0.21224000000000001</v>
      </c>
      <c r="AF53" s="172"/>
    </row>
    <row r="54" spans="1:32" ht="51" x14ac:dyDescent="0.25">
      <c r="A54">
        <v>46</v>
      </c>
      <c r="C54" s="160">
        <f>VLOOKUP(tbl2_2!A54,ishod_substance!A:P,2,0)</f>
        <v>3</v>
      </c>
      <c r="D54" s="161" t="str">
        <f>VLOOKUP(tbl2_2!A54,ishod_substance!A:P,3,0)</f>
        <v>котельная производственных корпусов</v>
      </c>
      <c r="E54" s="160" t="str">
        <f>VLOOKUP(tbl2_2!A54,ishod_substance!A:P,11,0)</f>
        <v>котел КВт(м)-0,35</v>
      </c>
      <c r="F54" s="162">
        <f>VLOOKUP(tbl2_2!A54,ishod_substance!A:P,15,0)</f>
        <v>1</v>
      </c>
      <c r="G54" s="162" t="str">
        <f>VLOOKUP(tbl2_2!A54,ishod_substance!A:P,12,0)&amp;"/"&amp;VLOOKUP(tbl2_2!A54,ishod_substance!A:P,14,0)</f>
        <v>1/217</v>
      </c>
      <c r="H54" s="163" t="str">
        <f>VLOOKUP(tbl2_2!A54,ishod_substance!A:P,6,0)</f>
        <v>труба</v>
      </c>
      <c r="I54" s="164">
        <f>VLOOKUP(tbl2_2!A54,ishod_substance!A:T,19,0)</f>
        <v>1</v>
      </c>
      <c r="J54" s="164">
        <f>VLOOKUP(tbl2_2!A54,ishod_substance!A:P,5,0)</f>
        <v>8</v>
      </c>
      <c r="K54" s="165">
        <f>VLOOKUP(tbl2_2!A54,ishod_substance!A:Q,17,0)</f>
        <v>1</v>
      </c>
      <c r="L54" s="165">
        <f>VLOOKUP(tbl2_2!A54,ishod_substance!A:R,18,0)</f>
        <v>10</v>
      </c>
      <c r="M54" s="165">
        <f>VLOOKUP(tbl2_2!A54,ishod_substance!A:AD,28,0)</f>
        <v>0.3</v>
      </c>
      <c r="N54" s="166">
        <f>VLOOKUP(tbl2_2!A54,ishod_substance!A:AD,20,0)</f>
        <v>7.5</v>
      </c>
      <c r="O54" s="166">
        <f>VLOOKUP(tbl2_2!A54,ishod_substance!A:AD,21,0)</f>
        <v>0.53</v>
      </c>
      <c r="P54" s="166">
        <f>VLOOKUP(tbl2_2!A54,ishod_substance!A:AD,22,0)</f>
        <v>140</v>
      </c>
      <c r="Q54" s="164">
        <f>VLOOKUP(tbl2_2!A54,ishod_substance!A:AD,23,0)</f>
        <v>1236126</v>
      </c>
      <c r="R54" s="164">
        <f>VLOOKUP(tbl2_2!A54,ishod_substance!A:AD,24,0)</f>
        <v>407832</v>
      </c>
      <c r="S54" s="164">
        <f>VLOOKUP(tbl2_2!A54,ishod_substance!A:AD,25,0)</f>
        <v>0</v>
      </c>
      <c r="T54" s="164">
        <f>VLOOKUP(tbl2_2!A54,ishod_substance!A:AD,26,0)</f>
        <v>0</v>
      </c>
      <c r="U54" s="166">
        <f>VLOOKUP(tbl2_2!A54,ishod_substance!A:AD,27,0)</f>
        <v>0</v>
      </c>
      <c r="V54" s="166">
        <f>VLOOKUP(tbl2_2!A54,ishod_substance!A:AD,29,0)</f>
        <v>0</v>
      </c>
      <c r="W54" s="166">
        <f>VLOOKUP(tbl2_2!A54,ishod_substance!A:AD,30,0)</f>
        <v>0</v>
      </c>
      <c r="X54" s="166">
        <f>VLOOKUP(tbl2_2!A54,ishod_substance!A:AE,31,0)</f>
        <v>0</v>
      </c>
      <c r="Y54" s="164">
        <f>VLOOKUP(tbl2_2!A54,ishod_substance!A:AD,7,0)</f>
        <v>301</v>
      </c>
      <c r="Z54" s="167" t="str">
        <f>VLOOKUP(Y54,quide!$A$2:$B$1006,2,0)</f>
        <v>Азота диоксид (Двуокись азота; пероксид азота)</v>
      </c>
      <c r="AA54" s="166">
        <f>VLOOKUP(Y54,quide!$A$2:$J$1006,10,0)</f>
        <v>1</v>
      </c>
      <c r="AB54" s="169">
        <f>VLOOKUP(tbl2_2!A54,ishod_substance!A:AD,8,0)</f>
        <v>2.79288E-2</v>
      </c>
      <c r="AC54" s="171">
        <f t="shared" si="0"/>
        <v>52.69584905660377</v>
      </c>
      <c r="AD54" s="168">
        <f>VLOOKUP(tbl2_2!A54,ishod_substance!A:AD,9,0)</f>
        <v>1.392E-4</v>
      </c>
      <c r="AE54" s="169">
        <f>VLOOKUP(tbl2_2!A54,ishod_substance!A:AD,9,0)</f>
        <v>1.392E-4</v>
      </c>
      <c r="AF54" s="172"/>
    </row>
    <row r="55" spans="1:32" ht="51" x14ac:dyDescent="0.25">
      <c r="A55">
        <v>47</v>
      </c>
      <c r="C55" s="160">
        <f>VLOOKUP(tbl2_2!A55,ishod_substance!A:P,2,0)</f>
        <v>3</v>
      </c>
      <c r="D55" s="161" t="str">
        <f>VLOOKUP(tbl2_2!A55,ishod_substance!A:P,3,0)</f>
        <v>котельная производственных корпусов</v>
      </c>
      <c r="E55" s="160" t="str">
        <f>VLOOKUP(tbl2_2!A55,ishod_substance!A:P,11,0)</f>
        <v>котел КВт(м)-0,35</v>
      </c>
      <c r="F55" s="162">
        <f>VLOOKUP(tbl2_2!A55,ishod_substance!A:P,15,0)</f>
        <v>1</v>
      </c>
      <c r="G55" s="162" t="str">
        <f>VLOOKUP(tbl2_2!A55,ishod_substance!A:P,12,0)&amp;"/"&amp;VLOOKUP(tbl2_2!A55,ishod_substance!A:P,14,0)</f>
        <v>1/217</v>
      </c>
      <c r="H55" s="163" t="str">
        <f>VLOOKUP(tbl2_2!A55,ishod_substance!A:P,6,0)</f>
        <v>труба</v>
      </c>
      <c r="I55" s="164">
        <f>VLOOKUP(tbl2_2!A55,ishod_substance!A:T,19,0)</f>
        <v>1</v>
      </c>
      <c r="J55" s="164">
        <f>VLOOKUP(tbl2_2!A55,ishod_substance!A:P,5,0)</f>
        <v>8</v>
      </c>
      <c r="K55" s="165">
        <f>VLOOKUP(tbl2_2!A55,ishod_substance!A:Q,17,0)</f>
        <v>1</v>
      </c>
      <c r="L55" s="165">
        <f>VLOOKUP(tbl2_2!A55,ishod_substance!A:R,18,0)</f>
        <v>10</v>
      </c>
      <c r="M55" s="165">
        <f>VLOOKUP(tbl2_2!A55,ishod_substance!A:AD,28,0)</f>
        <v>0.3</v>
      </c>
      <c r="N55" s="166">
        <f>VLOOKUP(tbl2_2!A55,ishod_substance!A:AD,20,0)</f>
        <v>7.5</v>
      </c>
      <c r="O55" s="166">
        <f>VLOOKUP(tbl2_2!A55,ishod_substance!A:AD,21,0)</f>
        <v>0.53</v>
      </c>
      <c r="P55" s="166">
        <f>VLOOKUP(tbl2_2!A55,ishod_substance!A:AD,22,0)</f>
        <v>140</v>
      </c>
      <c r="Q55" s="164">
        <f>VLOOKUP(tbl2_2!A55,ishod_substance!A:AD,23,0)</f>
        <v>1236126</v>
      </c>
      <c r="R55" s="164">
        <f>VLOOKUP(tbl2_2!A55,ishod_substance!A:AD,24,0)</f>
        <v>407832</v>
      </c>
      <c r="S55" s="164">
        <f>VLOOKUP(tbl2_2!A55,ishod_substance!A:AD,25,0)</f>
        <v>0</v>
      </c>
      <c r="T55" s="164">
        <f>VLOOKUP(tbl2_2!A55,ishod_substance!A:AD,26,0)</f>
        <v>0</v>
      </c>
      <c r="U55" s="166">
        <f>VLOOKUP(tbl2_2!A55,ishod_substance!A:AD,27,0)</f>
        <v>0</v>
      </c>
      <c r="V55" s="166">
        <f>VLOOKUP(tbl2_2!A55,ishod_substance!A:AD,29,0)</f>
        <v>0</v>
      </c>
      <c r="W55" s="166">
        <f>VLOOKUP(tbl2_2!A55,ishod_substance!A:AD,30,0)</f>
        <v>0</v>
      </c>
      <c r="X55" s="166">
        <f>VLOOKUP(tbl2_2!A55,ishod_substance!A:AE,31,0)</f>
        <v>0</v>
      </c>
      <c r="Y55" s="164">
        <f>VLOOKUP(tbl2_2!A55,ishod_substance!A:AD,7,0)</f>
        <v>304</v>
      </c>
      <c r="Z55" s="167" t="str">
        <f>VLOOKUP(Y55,quide!$A$2:$B$1006,2,0)</f>
        <v>Азот (II) оксид (Азот монооксид)</v>
      </c>
      <c r="AA55" s="166">
        <f>VLOOKUP(Y55,quide!$A$2:$J$1006,10,0)</f>
        <v>1</v>
      </c>
      <c r="AB55" s="169">
        <f>VLOOKUP(tbl2_2!A55,ishod_substance!A:AD,8,0)</f>
        <v>4.5384299999999995E-3</v>
      </c>
      <c r="AC55" s="171">
        <f t="shared" si="0"/>
        <v>8.563075471698113</v>
      </c>
      <c r="AD55" s="168">
        <f>VLOOKUP(tbl2_2!A55,ishod_substance!A:AD,9,0)</f>
        <v>2.262E-5</v>
      </c>
      <c r="AE55" s="169">
        <f>VLOOKUP(tbl2_2!A55,ishod_substance!A:AD,9,0)</f>
        <v>2.262E-5</v>
      </c>
      <c r="AF55" s="172"/>
    </row>
    <row r="56" spans="1:32" ht="63.75" x14ac:dyDescent="0.25">
      <c r="A56">
        <v>48</v>
      </c>
      <c r="C56" s="160">
        <f>VLOOKUP(tbl2_2!A56,ishod_substance!A:P,2,0)</f>
        <v>3</v>
      </c>
      <c r="D56" s="161" t="str">
        <f>VLOOKUP(tbl2_2!A56,ishod_substance!A:P,3,0)</f>
        <v>котельная производственных корпусов</v>
      </c>
      <c r="E56" s="160" t="str">
        <f>VLOOKUP(tbl2_2!A56,ishod_substance!A:P,11,0)</f>
        <v>котел КВт(м)-0,35</v>
      </c>
      <c r="F56" s="162">
        <f>VLOOKUP(tbl2_2!A56,ishod_substance!A:P,15,0)</f>
        <v>1</v>
      </c>
      <c r="G56" s="162" t="str">
        <f>VLOOKUP(tbl2_2!A56,ishod_substance!A:P,12,0)&amp;"/"&amp;VLOOKUP(tbl2_2!A56,ishod_substance!A:P,14,0)</f>
        <v>1/217</v>
      </c>
      <c r="H56" s="163" t="str">
        <f>VLOOKUP(tbl2_2!A56,ishod_substance!A:P,6,0)</f>
        <v>труба</v>
      </c>
      <c r="I56" s="164">
        <f>VLOOKUP(tbl2_2!A56,ishod_substance!A:T,19,0)</f>
        <v>1</v>
      </c>
      <c r="J56" s="164">
        <f>VLOOKUP(tbl2_2!A56,ishod_substance!A:P,5,0)</f>
        <v>8</v>
      </c>
      <c r="K56" s="165">
        <f>VLOOKUP(tbl2_2!A56,ishod_substance!A:Q,17,0)</f>
        <v>1</v>
      </c>
      <c r="L56" s="165">
        <f>VLOOKUP(tbl2_2!A56,ishod_substance!A:R,18,0)</f>
        <v>10</v>
      </c>
      <c r="M56" s="165">
        <f>VLOOKUP(tbl2_2!A56,ishod_substance!A:AD,28,0)</f>
        <v>0.3</v>
      </c>
      <c r="N56" s="166">
        <f>VLOOKUP(tbl2_2!A56,ishod_substance!A:AD,20,0)</f>
        <v>7.5</v>
      </c>
      <c r="O56" s="166">
        <f>VLOOKUP(tbl2_2!A56,ishod_substance!A:AD,21,0)</f>
        <v>0.53</v>
      </c>
      <c r="P56" s="166">
        <f>VLOOKUP(tbl2_2!A56,ishod_substance!A:AD,22,0)</f>
        <v>140</v>
      </c>
      <c r="Q56" s="164">
        <f>VLOOKUP(tbl2_2!A56,ishod_substance!A:AD,23,0)</f>
        <v>1236126</v>
      </c>
      <c r="R56" s="164">
        <f>VLOOKUP(tbl2_2!A56,ishod_substance!A:AD,24,0)</f>
        <v>407832</v>
      </c>
      <c r="S56" s="164">
        <f>VLOOKUP(tbl2_2!A56,ishod_substance!A:AD,25,0)</f>
        <v>0</v>
      </c>
      <c r="T56" s="164">
        <f>VLOOKUP(tbl2_2!A56,ishod_substance!A:AD,26,0)</f>
        <v>0</v>
      </c>
      <c r="U56" s="166">
        <f>VLOOKUP(tbl2_2!A56,ishod_substance!A:AD,27,0)</f>
        <v>0</v>
      </c>
      <c r="V56" s="166">
        <f>VLOOKUP(tbl2_2!A56,ishod_substance!A:AD,29,0)</f>
        <v>0</v>
      </c>
      <c r="W56" s="166">
        <f>VLOOKUP(tbl2_2!A56,ishod_substance!A:AD,30,0)</f>
        <v>0</v>
      </c>
      <c r="X56" s="166">
        <f>VLOOKUP(tbl2_2!A56,ishod_substance!A:AE,31,0)</f>
        <v>0</v>
      </c>
      <c r="Y56" s="164">
        <f>VLOOKUP(tbl2_2!A56,ishod_substance!A:AD,7,0)</f>
        <v>337</v>
      </c>
      <c r="Z56" s="167" t="str">
        <f>VLOOKUP(Y56,quide!$A$2:$B$1006,2,0)</f>
        <v>Углерода оксид (Углерод окись; углерод моноокись; угарный газ)</v>
      </c>
      <c r="AA56" s="166">
        <f>VLOOKUP(Y56,quide!$A$2:$J$1006,10,0)</f>
        <v>1</v>
      </c>
      <c r="AB56" s="169">
        <f>VLOOKUP(tbl2_2!A56,ishod_substance!A:AD,8,0)</f>
        <v>0.76189511999999993</v>
      </c>
      <c r="AC56" s="171">
        <f t="shared" si="0"/>
        <v>1437.5379622641508</v>
      </c>
      <c r="AD56" s="168">
        <f>VLOOKUP(tbl2_2!A56,ishod_substance!A:AD,9,0)</f>
        <v>1.9991999999999999E-2</v>
      </c>
      <c r="AE56" s="169">
        <f>VLOOKUP(tbl2_2!A56,ishod_substance!A:AD,9,0)</f>
        <v>1.9991999999999999E-2</v>
      </c>
      <c r="AF56" s="172"/>
    </row>
    <row r="57" spans="1:32" ht="51" x14ac:dyDescent="0.25">
      <c r="A57">
        <v>49</v>
      </c>
      <c r="C57" s="160">
        <f>VLOOKUP(tbl2_2!A57,ishod_substance!A:P,2,0)</f>
        <v>3</v>
      </c>
      <c r="D57" s="161" t="str">
        <f>VLOOKUP(tbl2_2!A57,ishod_substance!A:P,3,0)</f>
        <v>котельная производственных корпусов</v>
      </c>
      <c r="E57" s="160" t="str">
        <f>VLOOKUP(tbl2_2!A57,ishod_substance!A:P,11,0)</f>
        <v>котел КВт(м)-0,35</v>
      </c>
      <c r="F57" s="162">
        <f>VLOOKUP(tbl2_2!A57,ishod_substance!A:P,15,0)</f>
        <v>1</v>
      </c>
      <c r="G57" s="162" t="str">
        <f>VLOOKUP(tbl2_2!A57,ishod_substance!A:P,12,0)&amp;"/"&amp;VLOOKUP(tbl2_2!A57,ishod_substance!A:P,14,0)</f>
        <v>1/217</v>
      </c>
      <c r="H57" s="163" t="str">
        <f>VLOOKUP(tbl2_2!A57,ishod_substance!A:P,6,0)</f>
        <v>труба</v>
      </c>
      <c r="I57" s="164">
        <f>VLOOKUP(tbl2_2!A57,ishod_substance!A:T,19,0)</f>
        <v>1</v>
      </c>
      <c r="J57" s="164">
        <f>VLOOKUP(tbl2_2!A57,ishod_substance!A:P,5,0)</f>
        <v>8</v>
      </c>
      <c r="K57" s="165">
        <f>VLOOKUP(tbl2_2!A57,ishod_substance!A:Q,17,0)</f>
        <v>1</v>
      </c>
      <c r="L57" s="165">
        <f>VLOOKUP(tbl2_2!A57,ishod_substance!A:R,18,0)</f>
        <v>10</v>
      </c>
      <c r="M57" s="165">
        <f>VLOOKUP(tbl2_2!A57,ishod_substance!A:AD,28,0)</f>
        <v>0.3</v>
      </c>
      <c r="N57" s="166">
        <f>VLOOKUP(tbl2_2!A57,ishod_substance!A:AD,20,0)</f>
        <v>7.5</v>
      </c>
      <c r="O57" s="166">
        <f>VLOOKUP(tbl2_2!A57,ishod_substance!A:AD,21,0)</f>
        <v>0.53</v>
      </c>
      <c r="P57" s="166">
        <f>VLOOKUP(tbl2_2!A57,ishod_substance!A:AD,22,0)</f>
        <v>140</v>
      </c>
      <c r="Q57" s="164">
        <f>VLOOKUP(tbl2_2!A57,ishod_substance!A:AD,23,0)</f>
        <v>1236126</v>
      </c>
      <c r="R57" s="164">
        <f>VLOOKUP(tbl2_2!A57,ishod_substance!A:AD,24,0)</f>
        <v>407832</v>
      </c>
      <c r="S57" s="164">
        <f>VLOOKUP(tbl2_2!A57,ishod_substance!A:AD,25,0)</f>
        <v>0</v>
      </c>
      <c r="T57" s="164">
        <f>VLOOKUP(tbl2_2!A57,ishod_substance!A:AD,26,0)</f>
        <v>0</v>
      </c>
      <c r="U57" s="166">
        <f>VLOOKUP(tbl2_2!A57,ishod_substance!A:AD,27,0)</f>
        <v>0</v>
      </c>
      <c r="V57" s="166">
        <f>VLOOKUP(tbl2_2!A57,ishod_substance!A:AD,29,0)</f>
        <v>0</v>
      </c>
      <c r="W57" s="166">
        <f>VLOOKUP(tbl2_2!A57,ishod_substance!A:AD,30,0)</f>
        <v>0</v>
      </c>
      <c r="X57" s="166">
        <f>VLOOKUP(tbl2_2!A57,ishod_substance!A:AE,31,0)</f>
        <v>0</v>
      </c>
      <c r="Y57" s="164">
        <f>VLOOKUP(tbl2_2!A57,ishod_substance!A:AD,7,0)</f>
        <v>703</v>
      </c>
      <c r="Z57" s="167" t="str">
        <f>VLOOKUP(Y57,quide!$A$2:$B$1006,2,0)</f>
        <v>Бенз/а/пирен</v>
      </c>
      <c r="AA57" s="166">
        <f>VLOOKUP(Y57,quide!$A$2:$J$1006,10,0)</f>
        <v>1</v>
      </c>
      <c r="AB57" s="213">
        <f>VLOOKUP(tbl2_2!A57,ishod_substance!A:AD,8,0)</f>
        <v>2.4878179134E-7</v>
      </c>
      <c r="AC57" s="217">
        <f t="shared" si="0"/>
        <v>4.6939960630188674E-4</v>
      </c>
      <c r="AD57" s="168">
        <f>VLOOKUP(tbl2_2!A57,ishod_substance!A:AD,9,0)</f>
        <v>6.5223899999999998E-9</v>
      </c>
      <c r="AE57" s="169">
        <f>VLOOKUP(tbl2_2!A57,ishod_substance!A:AD,9,0)</f>
        <v>6.5223899999999998E-9</v>
      </c>
      <c r="AF57" s="172"/>
    </row>
    <row r="58" spans="1:32" ht="51" x14ac:dyDescent="0.25">
      <c r="A58">
        <v>50</v>
      </c>
      <c r="C58" s="160">
        <f>VLOOKUP(tbl2_2!A58,ishod_substance!A:P,2,0)</f>
        <v>3</v>
      </c>
      <c r="D58" s="161" t="str">
        <f>VLOOKUP(tbl2_2!A58,ishod_substance!A:P,3,0)</f>
        <v>котельная производственных корпусов</v>
      </c>
      <c r="E58" s="160" t="str">
        <f>VLOOKUP(tbl2_2!A58,ishod_substance!A:P,11,0)</f>
        <v>котел КВт(м)-0,35</v>
      </c>
      <c r="F58" s="162">
        <f>VLOOKUP(tbl2_2!A58,ishod_substance!A:P,15,0)</f>
        <v>1</v>
      </c>
      <c r="G58" s="162" t="str">
        <f>VLOOKUP(tbl2_2!A58,ishod_substance!A:P,12,0)&amp;"/"&amp;VLOOKUP(tbl2_2!A58,ishod_substance!A:P,14,0)</f>
        <v>1/217</v>
      </c>
      <c r="H58" s="163" t="str">
        <f>VLOOKUP(tbl2_2!A58,ishod_substance!A:P,6,0)</f>
        <v>труба</v>
      </c>
      <c r="I58" s="164">
        <f>VLOOKUP(tbl2_2!A58,ishod_substance!A:T,19,0)</f>
        <v>1</v>
      </c>
      <c r="J58" s="164">
        <f>VLOOKUP(tbl2_2!A58,ishod_substance!A:P,5,0)</f>
        <v>8</v>
      </c>
      <c r="K58" s="165">
        <f>VLOOKUP(tbl2_2!A58,ishod_substance!A:Q,17,0)</f>
        <v>1</v>
      </c>
      <c r="L58" s="165">
        <f>VLOOKUP(tbl2_2!A58,ishod_substance!A:R,18,0)</f>
        <v>10</v>
      </c>
      <c r="M58" s="165">
        <f>VLOOKUP(tbl2_2!A58,ishod_substance!A:AD,28,0)</f>
        <v>0.3</v>
      </c>
      <c r="N58" s="166">
        <f>VLOOKUP(tbl2_2!A58,ishod_substance!A:AD,20,0)</f>
        <v>7.5</v>
      </c>
      <c r="O58" s="166">
        <f>VLOOKUP(tbl2_2!A58,ishod_substance!A:AD,21,0)</f>
        <v>0.53</v>
      </c>
      <c r="P58" s="166">
        <f>VLOOKUP(tbl2_2!A58,ishod_substance!A:AD,22,0)</f>
        <v>140</v>
      </c>
      <c r="Q58" s="164">
        <f>VLOOKUP(tbl2_2!A58,ishod_substance!A:AD,23,0)</f>
        <v>1236126</v>
      </c>
      <c r="R58" s="164">
        <f>VLOOKUP(tbl2_2!A58,ishod_substance!A:AD,24,0)</f>
        <v>407832</v>
      </c>
      <c r="S58" s="164">
        <f>VLOOKUP(tbl2_2!A58,ishod_substance!A:AD,25,0)</f>
        <v>0</v>
      </c>
      <c r="T58" s="164">
        <f>VLOOKUP(tbl2_2!A58,ishod_substance!A:AD,26,0)</f>
        <v>0</v>
      </c>
      <c r="U58" s="166">
        <f>VLOOKUP(tbl2_2!A58,ishod_substance!A:AD,27,0)</f>
        <v>0</v>
      </c>
      <c r="V58" s="166" t="str">
        <f>VLOOKUP(tbl2_2!A58,ishod_substance!A:AD,29,0)</f>
        <v>1ЦН15-400</v>
      </c>
      <c r="W58" s="166">
        <f>VLOOKUP(tbl2_2!A58,ishod_substance!A:AD,30,0)</f>
        <v>100</v>
      </c>
      <c r="X58" s="166">
        <f>VLOOKUP(tbl2_2!A58,ishod_substance!A:AE,31,0)</f>
        <v>95.1</v>
      </c>
      <c r="Y58" s="164">
        <f>VLOOKUP(tbl2_2!A58,ishod_substance!A:AD,7,0)</f>
        <v>2902</v>
      </c>
      <c r="Z58" s="167" t="str">
        <f>VLOOKUP(Y58,quide!$A$2:$B$1006,2,0)</f>
        <v>Взвешенные вещества</v>
      </c>
      <c r="AA58" s="166">
        <f>VLOOKUP(Y58,quide!$A$2:$J$1006,10,0)</f>
        <v>3</v>
      </c>
      <c r="AB58" s="169">
        <f>VLOOKUP(tbl2_2!A58,ishod_substance!A:AD,8,0)</f>
        <v>2.2865999999999993E-3</v>
      </c>
      <c r="AC58" s="171">
        <f t="shared" si="0"/>
        <v>4.3143396226415085</v>
      </c>
      <c r="AD58" s="168">
        <f>VLOOKUP(tbl2_2!A58,ishod_substance!A:AD,9,0)</f>
        <v>5.9999999999999995E-5</v>
      </c>
      <c r="AE58" s="169">
        <f>VLOOKUP(tbl2_2!A58,ishod_substance!A:AD,9,0)</f>
        <v>5.9999999999999995E-5</v>
      </c>
      <c r="AF58" s="172"/>
    </row>
    <row r="59" spans="1:32" ht="51" x14ac:dyDescent="0.25">
      <c r="A59">
        <v>51</v>
      </c>
      <c r="C59" s="160">
        <f>VLOOKUP(tbl2_2!A59,ishod_substance!A:P,2,0)</f>
        <v>3</v>
      </c>
      <c r="D59" s="161" t="str">
        <f>VLOOKUP(tbl2_2!A59,ishod_substance!A:P,3,0)</f>
        <v>котельная производственных корпусов</v>
      </c>
      <c r="E59" s="160" t="str">
        <f>VLOOKUP(tbl2_2!A59,ishod_substance!A:P,11,0)</f>
        <v>котел КВт(м)-0,35</v>
      </c>
      <c r="F59" s="162">
        <f>VLOOKUP(tbl2_2!A59,ishod_substance!A:P,15,0)</f>
        <v>1</v>
      </c>
      <c r="G59" s="162" t="str">
        <f>VLOOKUP(tbl2_2!A59,ishod_substance!A:P,12,0)&amp;"/"&amp;VLOOKUP(tbl2_2!A59,ishod_substance!A:P,14,0)</f>
        <v>1/217</v>
      </c>
      <c r="H59" s="163" t="str">
        <f>VLOOKUP(tbl2_2!A59,ishod_substance!A:P,6,0)</f>
        <v>труба</v>
      </c>
      <c r="I59" s="164">
        <f>VLOOKUP(tbl2_2!A59,ishod_substance!A:T,19,0)</f>
        <v>1</v>
      </c>
      <c r="J59" s="164">
        <f>VLOOKUP(tbl2_2!A59,ishod_substance!A:P,5,0)</f>
        <v>8</v>
      </c>
      <c r="K59" s="165">
        <f>VLOOKUP(tbl2_2!A59,ishod_substance!A:Q,17,0)</f>
        <v>1</v>
      </c>
      <c r="L59" s="165">
        <f>VLOOKUP(tbl2_2!A59,ishod_substance!A:R,18,0)</f>
        <v>10</v>
      </c>
      <c r="M59" s="165">
        <f>VLOOKUP(tbl2_2!A59,ishod_substance!A:AD,28,0)</f>
        <v>0.3</v>
      </c>
      <c r="N59" s="166">
        <f>VLOOKUP(tbl2_2!A59,ishod_substance!A:AD,20,0)</f>
        <v>7.5</v>
      </c>
      <c r="O59" s="166">
        <f>VLOOKUP(tbl2_2!A59,ishod_substance!A:AD,21,0)</f>
        <v>0.53</v>
      </c>
      <c r="P59" s="166">
        <f>VLOOKUP(tbl2_2!A59,ishod_substance!A:AD,22,0)</f>
        <v>140</v>
      </c>
      <c r="Q59" s="164">
        <f>VLOOKUP(tbl2_2!A59,ishod_substance!A:AD,23,0)</f>
        <v>1236126</v>
      </c>
      <c r="R59" s="164">
        <f>VLOOKUP(tbl2_2!A59,ishod_substance!A:AD,24,0)</f>
        <v>407832</v>
      </c>
      <c r="S59" s="164">
        <f>VLOOKUP(tbl2_2!A59,ishod_substance!A:AD,25,0)</f>
        <v>0</v>
      </c>
      <c r="T59" s="164">
        <f>VLOOKUP(tbl2_2!A59,ishod_substance!A:AD,26,0)</f>
        <v>0</v>
      </c>
      <c r="U59" s="166">
        <f>VLOOKUP(tbl2_2!A59,ishod_substance!A:AD,27,0)</f>
        <v>0</v>
      </c>
      <c r="V59" s="166" t="str">
        <f>VLOOKUP(tbl2_2!A59,ishod_substance!A:AD,29,0)</f>
        <v>1ЦН15-400</v>
      </c>
      <c r="W59" s="166">
        <f>VLOOKUP(tbl2_2!A59,ishod_substance!A:AD,30,0)</f>
        <v>100</v>
      </c>
      <c r="X59" s="166">
        <f>VLOOKUP(tbl2_2!A59,ishod_substance!A:AE,31,0)</f>
        <v>95.1</v>
      </c>
      <c r="Y59" s="164">
        <f>VLOOKUP(tbl2_2!A59,ishod_substance!A:AD,7,0)</f>
        <v>328</v>
      </c>
      <c r="Z59" s="167" t="str">
        <f>VLOOKUP(Y59,quide!$A$2:$B$1006,2,0)</f>
        <v>Углерод (Пигмент черный)</v>
      </c>
      <c r="AA59" s="166">
        <f>VLOOKUP(Y59,quide!$A$2:$J$1006,10,0)</f>
        <v>1</v>
      </c>
      <c r="AB59" s="169">
        <f>VLOOKUP(tbl2_2!A59,ishod_substance!A:AD,8,0)</f>
        <v>2.3789399999999999E-2</v>
      </c>
      <c r="AC59" s="171">
        <f t="shared" si="0"/>
        <v>44.885660377358484</v>
      </c>
      <c r="AD59" s="168">
        <f>VLOOKUP(tbl2_2!A59,ishod_substance!A:AD,9,0)</f>
        <v>6.2399999999999999E-4</v>
      </c>
      <c r="AE59" s="169">
        <f>VLOOKUP(tbl2_2!A59,ishod_substance!A:AD,9,0)</f>
        <v>6.2399999999999999E-4</v>
      </c>
      <c r="AF59" s="172"/>
    </row>
    <row r="60" spans="1:32" ht="63.75" x14ac:dyDescent="0.25">
      <c r="A60">
        <v>52</v>
      </c>
      <c r="C60" s="160">
        <f>VLOOKUP(tbl2_2!A60,ishod_substance!A:P,2,0)</f>
        <v>4</v>
      </c>
      <c r="D60" s="161" t="str">
        <f>VLOOKUP(tbl2_2!A60,ishod_substance!A:P,3,0)</f>
        <v>гараж</v>
      </c>
      <c r="E60" s="160" t="str">
        <f>VLOOKUP(tbl2_2!A60,ishod_substance!A:P,11,0)</f>
        <v>сварочный пост</v>
      </c>
      <c r="F60" s="162">
        <f>VLOOKUP(tbl2_2!A60,ishod_substance!A:P,15,0)</f>
        <v>1</v>
      </c>
      <c r="G60" s="162" t="str">
        <f>VLOOKUP(tbl2_2!A60,ishod_substance!A:P,12,0)&amp;"/"&amp;VLOOKUP(tbl2_2!A60,ishod_substance!A:P,14,0)</f>
        <v>8/2008</v>
      </c>
      <c r="H60" s="163" t="str">
        <f>VLOOKUP(tbl2_2!A60,ishod_substance!A:P,6,0)</f>
        <v>вентиляционная труба</v>
      </c>
      <c r="I60" s="164">
        <f>VLOOKUP(tbl2_2!A60,ishod_substance!A:T,19,0)</f>
        <v>1</v>
      </c>
      <c r="J60" s="164">
        <f>VLOOKUP(tbl2_2!A60,ishod_substance!A:P,5,0)</f>
        <v>14</v>
      </c>
      <c r="K60" s="165">
        <f>VLOOKUP(tbl2_2!A60,ishod_substance!A:Q,17,0)</f>
        <v>1</v>
      </c>
      <c r="L60" s="165">
        <f>VLOOKUP(tbl2_2!A60,ishod_substance!A:R,18,0)</f>
        <v>6</v>
      </c>
      <c r="M60" s="165">
        <f>VLOOKUP(tbl2_2!A60,ishod_substance!A:AD,28,0)</f>
        <v>0.25</v>
      </c>
      <c r="N60" s="166">
        <f>VLOOKUP(tbl2_2!A60,ishod_substance!A:AD,20,0)</f>
        <v>6.11</v>
      </c>
      <c r="O60" s="166">
        <f>VLOOKUP(tbl2_2!A60,ishod_substance!A:AD,21,0)</f>
        <v>0.3</v>
      </c>
      <c r="P60" s="166">
        <f>VLOOKUP(tbl2_2!A60,ishod_substance!A:AD,22,0)</f>
        <v>18</v>
      </c>
      <c r="Q60" s="164">
        <f>VLOOKUP(tbl2_2!A60,ishod_substance!A:AD,23,0)</f>
        <v>1236162</v>
      </c>
      <c r="R60" s="164">
        <f>VLOOKUP(tbl2_2!A60,ishod_substance!A:AD,24,0)</f>
        <v>407836</v>
      </c>
      <c r="S60" s="164">
        <f>VLOOKUP(tbl2_2!A60,ishod_substance!A:AD,25,0)</f>
        <v>0</v>
      </c>
      <c r="T60" s="164">
        <f>VLOOKUP(tbl2_2!A60,ishod_substance!A:AD,26,0)</f>
        <v>0</v>
      </c>
      <c r="U60" s="166">
        <f>VLOOKUP(tbl2_2!A60,ishod_substance!A:AD,27,0)</f>
        <v>0</v>
      </c>
      <c r="V60" s="166">
        <f>VLOOKUP(tbl2_2!A60,ishod_substance!A:AD,29,0)</f>
        <v>0</v>
      </c>
      <c r="W60" s="166">
        <f>VLOOKUP(tbl2_2!A60,ishod_substance!A:AD,30,0)</f>
        <v>0</v>
      </c>
      <c r="X60" s="166">
        <f>VLOOKUP(tbl2_2!A60,ishod_substance!A:AE,31,0)</f>
        <v>0</v>
      </c>
      <c r="Y60" s="164">
        <f>VLOOKUP(tbl2_2!A60,ishod_substance!A:AD,7,0)</f>
        <v>123</v>
      </c>
      <c r="Z60" s="167" t="str">
        <f>VLOOKUP(Y60,quide!$A$2:$B$1006,2,0)</f>
        <v>диЖелезо триоксид, (железа окcид) (в пересчете на железо) (Железо сесквиоксид)</v>
      </c>
      <c r="AA60" s="166">
        <f>VLOOKUP(Y60,quide!$A$2:$J$1006,10,0)</f>
        <v>1</v>
      </c>
      <c r="AB60" s="169">
        <f>VLOOKUP(tbl2_2!A60,ishod_substance!A:AD,8,0)</f>
        <v>6.8700000000000003E-5</v>
      </c>
      <c r="AC60" s="171">
        <f t="shared" si="0"/>
        <v>0.22900000000000001</v>
      </c>
      <c r="AD60" s="168">
        <f>VLOOKUP(tbl2_2!A60,ishod_substance!A:AD,9,0)</f>
        <v>1.4674320000000001E-3</v>
      </c>
      <c r="AE60" s="169">
        <f>VLOOKUP(tbl2_2!A60,ishod_substance!A:AD,9,0)</f>
        <v>1.4674320000000001E-3</v>
      </c>
      <c r="AF60" s="172"/>
    </row>
    <row r="61" spans="1:32" ht="63.75" x14ac:dyDescent="0.25">
      <c r="A61">
        <v>53</v>
      </c>
      <c r="C61" s="160">
        <f>VLOOKUP(tbl2_2!A61,ishod_substance!A:P,2,0)</f>
        <v>4</v>
      </c>
      <c r="D61" s="161" t="str">
        <f>VLOOKUP(tbl2_2!A61,ishod_substance!A:P,3,0)</f>
        <v>гараж</v>
      </c>
      <c r="E61" s="160" t="str">
        <f>VLOOKUP(tbl2_2!A61,ishod_substance!A:P,11,0)</f>
        <v>сварочный пост</v>
      </c>
      <c r="F61" s="162">
        <f>VLOOKUP(tbl2_2!A61,ishod_substance!A:P,15,0)</f>
        <v>1</v>
      </c>
      <c r="G61" s="162" t="str">
        <f>VLOOKUP(tbl2_2!A61,ishod_substance!A:P,12,0)&amp;"/"&amp;VLOOKUP(tbl2_2!A61,ishod_substance!A:P,14,0)</f>
        <v>8/2008</v>
      </c>
      <c r="H61" s="163" t="str">
        <f>VLOOKUP(tbl2_2!A61,ishod_substance!A:P,6,0)</f>
        <v>вентиляционная труба</v>
      </c>
      <c r="I61" s="164">
        <f>VLOOKUP(tbl2_2!A61,ishod_substance!A:T,19,0)</f>
        <v>1</v>
      </c>
      <c r="J61" s="164">
        <f>VLOOKUP(tbl2_2!A61,ishod_substance!A:P,5,0)</f>
        <v>14</v>
      </c>
      <c r="K61" s="165">
        <f>VLOOKUP(tbl2_2!A61,ishod_substance!A:Q,17,0)</f>
        <v>1</v>
      </c>
      <c r="L61" s="165">
        <f>VLOOKUP(tbl2_2!A61,ishod_substance!A:R,18,0)</f>
        <v>6</v>
      </c>
      <c r="M61" s="165">
        <f>VLOOKUP(tbl2_2!A61,ishod_substance!A:AD,28,0)</f>
        <v>0.25</v>
      </c>
      <c r="N61" s="166">
        <f>VLOOKUP(tbl2_2!A61,ishod_substance!A:AD,20,0)</f>
        <v>6.11</v>
      </c>
      <c r="O61" s="166">
        <f>VLOOKUP(tbl2_2!A61,ishod_substance!A:AD,21,0)</f>
        <v>0.3</v>
      </c>
      <c r="P61" s="166">
        <f>VLOOKUP(tbl2_2!A61,ishod_substance!A:AD,22,0)</f>
        <v>18</v>
      </c>
      <c r="Q61" s="164">
        <f>VLOOKUP(tbl2_2!A61,ishod_substance!A:AD,23,0)</f>
        <v>1236162</v>
      </c>
      <c r="R61" s="164">
        <f>VLOOKUP(tbl2_2!A61,ishod_substance!A:AD,24,0)</f>
        <v>407836</v>
      </c>
      <c r="S61" s="164">
        <f>VLOOKUP(tbl2_2!A61,ishod_substance!A:AD,25,0)</f>
        <v>0</v>
      </c>
      <c r="T61" s="164">
        <f>VLOOKUP(tbl2_2!A61,ishod_substance!A:AD,26,0)</f>
        <v>0</v>
      </c>
      <c r="U61" s="166">
        <f>VLOOKUP(tbl2_2!A61,ishod_substance!A:AD,27,0)</f>
        <v>0</v>
      </c>
      <c r="V61" s="166">
        <f>VLOOKUP(tbl2_2!A61,ishod_substance!A:AD,29,0)</f>
        <v>0</v>
      </c>
      <c r="W61" s="166">
        <f>VLOOKUP(tbl2_2!A61,ishod_substance!A:AD,30,0)</f>
        <v>0</v>
      </c>
      <c r="X61" s="166">
        <f>VLOOKUP(tbl2_2!A61,ishod_substance!A:AE,31,0)</f>
        <v>0</v>
      </c>
      <c r="Y61" s="164">
        <f>VLOOKUP(tbl2_2!A61,ishod_substance!A:AD,7,0)</f>
        <v>143</v>
      </c>
      <c r="Z61" s="167" t="str">
        <f>VLOOKUP(Y61,quide!$A$2:$B$1006,2,0)</f>
        <v>Марганец и его соединения/в пересчете на марганец (IV) оксид/</v>
      </c>
      <c r="AA61" s="166">
        <f>VLOOKUP(Y61,quide!$A$2:$J$1006,10,0)</f>
        <v>1</v>
      </c>
      <c r="AB61" s="169">
        <f>VLOOKUP(tbl2_2!A61,ishod_substance!A:AD,8,0)</f>
        <v>1.2299999999999999E-5</v>
      </c>
      <c r="AC61" s="171">
        <f t="shared" si="0"/>
        <v>4.0999999999999995E-2</v>
      </c>
      <c r="AD61" s="168">
        <f>VLOOKUP(tbl2_2!A61,ishod_substance!A:AD,9,0)</f>
        <v>2.62728E-4</v>
      </c>
      <c r="AE61" s="169">
        <f>VLOOKUP(tbl2_2!A61,ishod_substance!A:AD,9,0)</f>
        <v>2.62728E-4</v>
      </c>
      <c r="AF61" s="172"/>
    </row>
    <row r="62" spans="1:32" ht="102" x14ac:dyDescent="0.25">
      <c r="A62">
        <v>54</v>
      </c>
      <c r="C62" s="160">
        <f>VLOOKUP(tbl2_2!A62,ishod_substance!A:P,2,0)</f>
        <v>4</v>
      </c>
      <c r="D62" s="161" t="str">
        <f>VLOOKUP(tbl2_2!A62,ishod_substance!A:P,3,0)</f>
        <v>гараж</v>
      </c>
      <c r="E62" s="160" t="str">
        <f>VLOOKUP(tbl2_2!A62,ishod_substance!A:P,11,0)</f>
        <v>сварочный пост</v>
      </c>
      <c r="F62" s="162">
        <f>VLOOKUP(tbl2_2!A62,ishod_substance!A:P,15,0)</f>
        <v>1</v>
      </c>
      <c r="G62" s="162" t="str">
        <f>VLOOKUP(tbl2_2!A62,ishod_substance!A:P,12,0)&amp;"/"&amp;VLOOKUP(tbl2_2!A62,ishod_substance!A:P,14,0)</f>
        <v>8/2008</v>
      </c>
      <c r="H62" s="163" t="str">
        <f>VLOOKUP(tbl2_2!A62,ishod_substance!A:P,6,0)</f>
        <v>вентиляционная труба</v>
      </c>
      <c r="I62" s="164">
        <f>VLOOKUP(tbl2_2!A62,ishod_substance!A:T,19,0)</f>
        <v>1</v>
      </c>
      <c r="J62" s="164">
        <f>VLOOKUP(tbl2_2!A62,ishod_substance!A:P,5,0)</f>
        <v>14</v>
      </c>
      <c r="K62" s="165">
        <f>VLOOKUP(tbl2_2!A62,ishod_substance!A:Q,17,0)</f>
        <v>1</v>
      </c>
      <c r="L62" s="165">
        <f>VLOOKUP(tbl2_2!A62,ishod_substance!A:R,18,0)</f>
        <v>6</v>
      </c>
      <c r="M62" s="165">
        <f>VLOOKUP(tbl2_2!A62,ishod_substance!A:AD,28,0)</f>
        <v>0.25</v>
      </c>
      <c r="N62" s="166">
        <f>VLOOKUP(tbl2_2!A62,ishod_substance!A:AD,20,0)</f>
        <v>6.11</v>
      </c>
      <c r="O62" s="166">
        <f>VLOOKUP(tbl2_2!A62,ishod_substance!A:AD,21,0)</f>
        <v>0.3</v>
      </c>
      <c r="P62" s="166">
        <f>VLOOKUP(tbl2_2!A62,ishod_substance!A:AD,22,0)</f>
        <v>18</v>
      </c>
      <c r="Q62" s="164">
        <f>VLOOKUP(tbl2_2!A62,ishod_substance!A:AD,23,0)</f>
        <v>1236162</v>
      </c>
      <c r="R62" s="164">
        <f>VLOOKUP(tbl2_2!A62,ishod_substance!A:AD,24,0)</f>
        <v>407836</v>
      </c>
      <c r="S62" s="164">
        <f>VLOOKUP(tbl2_2!A62,ishod_substance!A:AD,25,0)</f>
        <v>0</v>
      </c>
      <c r="T62" s="164">
        <f>VLOOKUP(tbl2_2!A62,ishod_substance!A:AD,26,0)</f>
        <v>0</v>
      </c>
      <c r="U62" s="166">
        <f>VLOOKUP(tbl2_2!A62,ishod_substance!A:AD,27,0)</f>
        <v>0</v>
      </c>
      <c r="V62" s="166">
        <f>VLOOKUP(tbl2_2!A62,ishod_substance!A:AD,29,0)</f>
        <v>0</v>
      </c>
      <c r="W62" s="166">
        <f>VLOOKUP(tbl2_2!A62,ishod_substance!A:AD,30,0)</f>
        <v>0</v>
      </c>
      <c r="X62" s="166">
        <f>VLOOKUP(tbl2_2!A62,ishod_substance!A:AE,31,0)</f>
        <v>0</v>
      </c>
      <c r="Y62" s="164">
        <f>VLOOKUP(tbl2_2!A62,ishod_substance!A:AD,7,0)</f>
        <v>342</v>
      </c>
      <c r="Z62" s="167" t="str">
        <f>VLOOKUP(Y62,quide!$A$2:$B$1006,2,0)</f>
        <v xml:space="preserve">Фтористые газообразные соединения (в пересчете на фтор): - Гидрофторид (Водород фторид; фтороводород)
</v>
      </c>
      <c r="AA62" s="166">
        <f>VLOOKUP(Y62,quide!$A$2:$J$1006,10,0)</f>
        <v>1</v>
      </c>
      <c r="AB62" s="208">
        <f>VLOOKUP(tbl2_2!A62,ishod_substance!A:AD,8,0)</f>
        <v>1.1999999999999999E-6</v>
      </c>
      <c r="AC62" s="217">
        <f t="shared" si="0"/>
        <v>4.0000000000000001E-3</v>
      </c>
      <c r="AD62" s="168">
        <f>VLOOKUP(tbl2_2!A62,ishod_substance!A:AD,9,0)</f>
        <v>2.5631999999999998E-5</v>
      </c>
      <c r="AE62" s="169">
        <f>VLOOKUP(tbl2_2!A62,ishod_substance!A:AD,9,0)</f>
        <v>2.5631999999999998E-5</v>
      </c>
      <c r="AF62" s="172"/>
    </row>
    <row r="63" spans="1:32" ht="51" x14ac:dyDescent="0.25">
      <c r="A63">
        <v>55</v>
      </c>
      <c r="C63" s="160">
        <f>VLOOKUP(tbl2_2!A63,ishod_substance!A:P,2,0)</f>
        <v>1</v>
      </c>
      <c r="D63" s="161" t="str">
        <f>VLOOKUP(tbl2_2!A63,ishod_substance!A:P,3,0)</f>
        <v>основное производственное здание</v>
      </c>
      <c r="E63" s="160" t="str">
        <f>VLOOKUP(tbl2_2!A63,ishod_substance!A:P,11,0)</f>
        <v>выгрузка ТКО</v>
      </c>
      <c r="F63" s="162">
        <f>VLOOKUP(tbl2_2!A63,ishod_substance!A:P,15,0)</f>
        <v>1</v>
      </c>
      <c r="G63" s="162" t="str">
        <f>VLOOKUP(tbl2_2!A63,ishod_substance!A:P,12,0)&amp;"/"&amp;VLOOKUP(tbl2_2!A63,ishod_substance!A:P,14,0)</f>
        <v>12/4380</v>
      </c>
      <c r="H63" s="163" t="str">
        <f>VLOOKUP(tbl2_2!A63,ishod_substance!A:P,6,0)</f>
        <v>неорганизованный</v>
      </c>
      <c r="I63" s="164">
        <f>VLOOKUP(tbl2_2!A63,ishod_substance!A:T,19,0)</f>
        <v>1</v>
      </c>
      <c r="J63" s="164">
        <f>VLOOKUP(tbl2_2!A63,ishod_substance!A:P,5,0)</f>
        <v>6001</v>
      </c>
      <c r="K63" s="165">
        <f>VLOOKUP(tbl2_2!A63,ishod_substance!A:Q,17,0)</f>
        <v>1</v>
      </c>
      <c r="L63" s="165">
        <f>VLOOKUP(tbl2_2!A63,ishod_substance!A:R,18,0)</f>
        <v>5</v>
      </c>
      <c r="M63" s="165">
        <f>VLOOKUP(tbl2_2!A63,ishod_substance!A:AD,28,0)</f>
        <v>0</v>
      </c>
      <c r="N63" s="166">
        <f>VLOOKUP(tbl2_2!A63,ishod_substance!A:AD,20,0)</f>
        <v>0</v>
      </c>
      <c r="O63" s="166">
        <f>VLOOKUP(tbl2_2!A63,ishod_substance!A:AD,21,0)</f>
        <v>0</v>
      </c>
      <c r="P63" s="166">
        <f>VLOOKUP(tbl2_2!A63,ishod_substance!A:AD,22,0)</f>
        <v>0</v>
      </c>
      <c r="Q63" s="164">
        <f>VLOOKUP(tbl2_2!A63,ishod_substance!A:AD,23,0)</f>
        <v>1236135</v>
      </c>
      <c r="R63" s="164">
        <f>VLOOKUP(tbl2_2!A63,ishod_substance!A:AD,24,0)</f>
        <v>407903</v>
      </c>
      <c r="S63" s="164">
        <f>VLOOKUP(tbl2_2!A63,ishod_substance!A:AD,25,0)</f>
        <v>1236141</v>
      </c>
      <c r="T63" s="164">
        <f>VLOOKUP(tbl2_2!A63,ishod_substance!A:AD,26,0)</f>
        <v>407867</v>
      </c>
      <c r="U63" s="166">
        <f>VLOOKUP(tbl2_2!A63,ishod_substance!A:AD,27,0)</f>
        <v>7</v>
      </c>
      <c r="V63" s="166">
        <f>VLOOKUP(tbl2_2!A63,ishod_substance!A:AD,29,0)</f>
        <v>0</v>
      </c>
      <c r="W63" s="166">
        <f>VLOOKUP(tbl2_2!A63,ishod_substance!A:AD,30,0)</f>
        <v>0</v>
      </c>
      <c r="X63" s="166">
        <f>VLOOKUP(tbl2_2!A63,ishod_substance!A:AE,31,0)</f>
        <v>0</v>
      </c>
      <c r="Y63" s="164">
        <f>VLOOKUP(tbl2_2!A63,ishod_substance!A:AD,7,0)</f>
        <v>303</v>
      </c>
      <c r="Z63" s="167" t="str">
        <f>VLOOKUP(Y63,quide!$A$2:$B$1006,2,0)</f>
        <v>Аммиак (Азота гидрид)</v>
      </c>
      <c r="AA63" s="166">
        <f>VLOOKUP(Y63,quide!$A$2:$J$1006,10,0)</f>
        <v>1</v>
      </c>
      <c r="AB63" s="169">
        <f>VLOOKUP(tbl2_2!A63,ishod_substance!A:AD,8,0)</f>
        <v>4.17E-4</v>
      </c>
      <c r="AC63" s="171">
        <f t="shared" si="0"/>
        <v>0</v>
      </c>
      <c r="AD63" s="168">
        <f>VLOOKUP(tbl2_2!A63,ishod_substance!A:AD,9,0)</f>
        <v>6.5752560000000007E-3</v>
      </c>
      <c r="AE63" s="169">
        <f>VLOOKUP(tbl2_2!A63,ishod_substance!A:AD,9,0)</f>
        <v>6.5752560000000007E-3</v>
      </c>
      <c r="AF63" s="172"/>
    </row>
    <row r="64" spans="1:32" ht="76.5" x14ac:dyDescent="0.25">
      <c r="A64">
        <v>56</v>
      </c>
      <c r="C64" s="160">
        <f>VLOOKUP(tbl2_2!A64,ishod_substance!A:P,2,0)</f>
        <v>1</v>
      </c>
      <c r="D64" s="161" t="str">
        <f>VLOOKUP(tbl2_2!A64,ishod_substance!A:P,3,0)</f>
        <v>основное производственное здание</v>
      </c>
      <c r="E64" s="160" t="str">
        <f>VLOOKUP(tbl2_2!A64,ishod_substance!A:P,11,0)</f>
        <v>выгрузка ТКО</v>
      </c>
      <c r="F64" s="162">
        <f>VLOOKUP(tbl2_2!A64,ishod_substance!A:P,15,0)</f>
        <v>1</v>
      </c>
      <c r="G64" s="162" t="str">
        <f>VLOOKUP(tbl2_2!A64,ishod_substance!A:P,12,0)&amp;"/"&amp;VLOOKUP(tbl2_2!A64,ishod_substance!A:P,14,0)</f>
        <v>12/4380</v>
      </c>
      <c r="H64" s="163" t="str">
        <f>VLOOKUP(tbl2_2!A64,ishod_substance!A:P,6,0)</f>
        <v>неорганизованный</v>
      </c>
      <c r="I64" s="164">
        <f>VLOOKUP(tbl2_2!A64,ishod_substance!A:T,19,0)</f>
        <v>1</v>
      </c>
      <c r="J64" s="164">
        <f>VLOOKUP(tbl2_2!A64,ishod_substance!A:P,5,0)</f>
        <v>6001</v>
      </c>
      <c r="K64" s="165">
        <f>VLOOKUP(tbl2_2!A64,ishod_substance!A:Q,17,0)</f>
        <v>1</v>
      </c>
      <c r="L64" s="165">
        <f>VLOOKUP(tbl2_2!A64,ishod_substance!A:R,18,0)</f>
        <v>5</v>
      </c>
      <c r="M64" s="165">
        <f>VLOOKUP(tbl2_2!A64,ishod_substance!A:AD,28,0)</f>
        <v>0</v>
      </c>
      <c r="N64" s="166">
        <f>VLOOKUP(tbl2_2!A64,ishod_substance!A:AD,20,0)</f>
        <v>0</v>
      </c>
      <c r="O64" s="166">
        <f>VLOOKUP(tbl2_2!A64,ishod_substance!A:AD,21,0)</f>
        <v>0</v>
      </c>
      <c r="P64" s="166">
        <f>VLOOKUP(tbl2_2!A64,ishod_substance!A:AD,22,0)</f>
        <v>0</v>
      </c>
      <c r="Q64" s="164">
        <f>VLOOKUP(tbl2_2!A64,ishod_substance!A:AD,23,0)</f>
        <v>1236135</v>
      </c>
      <c r="R64" s="164">
        <f>VLOOKUP(tbl2_2!A64,ishod_substance!A:AD,24,0)</f>
        <v>407903</v>
      </c>
      <c r="S64" s="164">
        <f>VLOOKUP(tbl2_2!A64,ishod_substance!A:AD,25,0)</f>
        <v>1236141</v>
      </c>
      <c r="T64" s="164">
        <f>VLOOKUP(tbl2_2!A64,ishod_substance!A:AD,26,0)</f>
        <v>407867</v>
      </c>
      <c r="U64" s="166">
        <f>VLOOKUP(tbl2_2!A64,ishod_substance!A:AD,27,0)</f>
        <v>7</v>
      </c>
      <c r="V64" s="166">
        <f>VLOOKUP(tbl2_2!A64,ishod_substance!A:AD,29,0)</f>
        <v>0</v>
      </c>
      <c r="W64" s="166">
        <f>VLOOKUP(tbl2_2!A64,ishod_substance!A:AD,30,0)</f>
        <v>0</v>
      </c>
      <c r="X64" s="166">
        <f>VLOOKUP(tbl2_2!A64,ishod_substance!A:AE,31,0)</f>
        <v>0</v>
      </c>
      <c r="Y64" s="164">
        <f>VLOOKUP(tbl2_2!A64,ishod_substance!A:AD,7,0)</f>
        <v>333</v>
      </c>
      <c r="Z64" s="167" t="str">
        <f>VLOOKUP(Y64,quide!$A$2:$B$1006,2,0)</f>
        <v xml:space="preserve"> 
Дигидросульфид (Водород сернистый, дигидросульфид, гидросульфид)</v>
      </c>
      <c r="AA64" s="166">
        <f>VLOOKUP(Y64,quide!$A$2:$J$1006,10,0)</f>
        <v>1</v>
      </c>
      <c r="AB64" s="169">
        <f>VLOOKUP(tbl2_2!A64,ishod_substance!A:AD,8,0)</f>
        <v>2.3E-5</v>
      </c>
      <c r="AC64" s="171">
        <f t="shared" si="0"/>
        <v>0</v>
      </c>
      <c r="AD64" s="168">
        <f>VLOOKUP(tbl2_2!A64,ishod_substance!A:AD,9,0)</f>
        <v>3.6266400000000001E-4</v>
      </c>
      <c r="AE64" s="169">
        <f>VLOOKUP(tbl2_2!A64,ishod_substance!A:AD,9,0)</f>
        <v>3.6266400000000001E-4</v>
      </c>
      <c r="AF64" s="172"/>
    </row>
    <row r="65" spans="1:32" ht="51" x14ac:dyDescent="0.25">
      <c r="A65">
        <v>57</v>
      </c>
      <c r="C65" s="160">
        <f>VLOOKUP(tbl2_2!A65,ishod_substance!A:P,2,0)</f>
        <v>1</v>
      </c>
      <c r="D65" s="161" t="str">
        <f>VLOOKUP(tbl2_2!A65,ishod_substance!A:P,3,0)</f>
        <v>основное производственное здание</v>
      </c>
      <c r="E65" s="160" t="str">
        <f>VLOOKUP(tbl2_2!A65,ishod_substance!A:P,11,0)</f>
        <v>выгрузка ТКО</v>
      </c>
      <c r="F65" s="162">
        <f>VLOOKUP(tbl2_2!A65,ishod_substance!A:P,15,0)</f>
        <v>1</v>
      </c>
      <c r="G65" s="162" t="str">
        <f>VLOOKUP(tbl2_2!A65,ishod_substance!A:P,12,0)&amp;"/"&amp;VLOOKUP(tbl2_2!A65,ishod_substance!A:P,14,0)</f>
        <v>12/4380</v>
      </c>
      <c r="H65" s="163" t="str">
        <f>VLOOKUP(tbl2_2!A65,ishod_substance!A:P,6,0)</f>
        <v>неорганизованный</v>
      </c>
      <c r="I65" s="164">
        <f>VLOOKUP(tbl2_2!A65,ishod_substance!A:T,19,0)</f>
        <v>1</v>
      </c>
      <c r="J65" s="164">
        <f>VLOOKUP(tbl2_2!A65,ishod_substance!A:P,5,0)</f>
        <v>6001</v>
      </c>
      <c r="K65" s="165">
        <f>VLOOKUP(tbl2_2!A65,ishod_substance!A:Q,17,0)</f>
        <v>1</v>
      </c>
      <c r="L65" s="165">
        <f>VLOOKUP(tbl2_2!A65,ishod_substance!A:R,18,0)</f>
        <v>5</v>
      </c>
      <c r="M65" s="165">
        <f>VLOOKUP(tbl2_2!A65,ishod_substance!A:AD,28,0)</f>
        <v>0</v>
      </c>
      <c r="N65" s="166">
        <f>VLOOKUP(tbl2_2!A65,ishod_substance!A:AD,20,0)</f>
        <v>0</v>
      </c>
      <c r="O65" s="166">
        <f>VLOOKUP(tbl2_2!A65,ishod_substance!A:AD,21,0)</f>
        <v>0</v>
      </c>
      <c r="P65" s="166">
        <f>VLOOKUP(tbl2_2!A65,ishod_substance!A:AD,22,0)</f>
        <v>0</v>
      </c>
      <c r="Q65" s="164">
        <f>VLOOKUP(tbl2_2!A65,ishod_substance!A:AD,23,0)</f>
        <v>1236135</v>
      </c>
      <c r="R65" s="164">
        <f>VLOOKUP(tbl2_2!A65,ishod_substance!A:AD,24,0)</f>
        <v>407903</v>
      </c>
      <c r="S65" s="164">
        <f>VLOOKUP(tbl2_2!A65,ishod_substance!A:AD,25,0)</f>
        <v>1236141</v>
      </c>
      <c r="T65" s="164">
        <f>VLOOKUP(tbl2_2!A65,ishod_substance!A:AD,26,0)</f>
        <v>407867</v>
      </c>
      <c r="U65" s="166">
        <f>VLOOKUP(tbl2_2!A65,ishod_substance!A:AD,27,0)</f>
        <v>7</v>
      </c>
      <c r="V65" s="166">
        <f>VLOOKUP(tbl2_2!A65,ishod_substance!A:AD,29,0)</f>
        <v>0</v>
      </c>
      <c r="W65" s="166">
        <f>VLOOKUP(tbl2_2!A65,ishod_substance!A:AD,30,0)</f>
        <v>0</v>
      </c>
      <c r="X65" s="166">
        <f>VLOOKUP(tbl2_2!A65,ishod_substance!A:AE,31,0)</f>
        <v>0</v>
      </c>
      <c r="Y65" s="164">
        <f>VLOOKUP(tbl2_2!A65,ishod_substance!A:AD,7,0)</f>
        <v>2902</v>
      </c>
      <c r="Z65" s="167" t="str">
        <f>VLOOKUP(Y65,quide!$A$2:$B$1006,2,0)</f>
        <v>Взвешенные вещества</v>
      </c>
      <c r="AA65" s="166">
        <f>VLOOKUP(Y65,quide!$A$2:$J$1006,10,0)</f>
        <v>3</v>
      </c>
      <c r="AB65" s="169">
        <f>VLOOKUP(tbl2_2!A65,ishod_substance!A:AD,8,0)</f>
        <v>1.2557077625570777E-2</v>
      </c>
      <c r="AC65" s="171">
        <f t="shared" si="0"/>
        <v>0</v>
      </c>
      <c r="AD65" s="168">
        <f>VLOOKUP(tbl2_2!A65,ishod_substance!A:AD,9,0)</f>
        <v>0.19800000000000001</v>
      </c>
      <c r="AE65" s="169">
        <f>VLOOKUP(tbl2_2!A65,ishod_substance!A:AD,9,0)</f>
        <v>0.19800000000000001</v>
      </c>
      <c r="AF65" s="172"/>
    </row>
    <row r="66" spans="1:32" ht="51" x14ac:dyDescent="0.25">
      <c r="A66">
        <v>58</v>
      </c>
      <c r="C66" s="160">
        <f>VLOOKUP(tbl2_2!A66,ishod_substance!A:P,2,0)</f>
        <v>1</v>
      </c>
      <c r="D66" s="161" t="str">
        <f>VLOOKUP(tbl2_2!A66,ishod_substance!A:P,3,0)</f>
        <v>основное производственное здание</v>
      </c>
      <c r="E66" s="160" t="str">
        <f>VLOOKUP(tbl2_2!A66,ishod_substance!A:P,11,0)</f>
        <v>выгрузка ТКО</v>
      </c>
      <c r="F66" s="162">
        <f>VLOOKUP(tbl2_2!A66,ishod_substance!A:P,15,0)</f>
        <v>1</v>
      </c>
      <c r="G66" s="162" t="str">
        <f>VLOOKUP(tbl2_2!A66,ishod_substance!A:P,12,0)&amp;"/"&amp;VLOOKUP(tbl2_2!A66,ishod_substance!A:P,14,0)</f>
        <v>12/4380</v>
      </c>
      <c r="H66" s="163" t="str">
        <f>VLOOKUP(tbl2_2!A66,ishod_substance!A:P,6,0)</f>
        <v>неорганизованный</v>
      </c>
      <c r="I66" s="164">
        <f>VLOOKUP(tbl2_2!A66,ishod_substance!A:T,19,0)</f>
        <v>1</v>
      </c>
      <c r="J66" s="164">
        <f>VLOOKUP(tbl2_2!A66,ishod_substance!A:P,5,0)</f>
        <v>6001</v>
      </c>
      <c r="K66" s="165">
        <f>VLOOKUP(tbl2_2!A66,ishod_substance!A:Q,17,0)</f>
        <v>1</v>
      </c>
      <c r="L66" s="165">
        <f>VLOOKUP(tbl2_2!A66,ishod_substance!A:R,18,0)</f>
        <v>5</v>
      </c>
      <c r="M66" s="165">
        <f>VLOOKUP(tbl2_2!A66,ishod_substance!A:AD,28,0)</f>
        <v>0</v>
      </c>
      <c r="N66" s="166">
        <f>VLOOKUP(tbl2_2!A66,ishod_substance!A:AD,20,0)</f>
        <v>0</v>
      </c>
      <c r="O66" s="166">
        <f>VLOOKUP(tbl2_2!A66,ishod_substance!A:AD,21,0)</f>
        <v>0</v>
      </c>
      <c r="P66" s="166">
        <f>VLOOKUP(tbl2_2!A66,ishod_substance!A:AD,22,0)</f>
        <v>0</v>
      </c>
      <c r="Q66" s="164">
        <f>VLOOKUP(tbl2_2!A66,ishod_substance!A:AD,23,0)</f>
        <v>1236135</v>
      </c>
      <c r="R66" s="164">
        <f>VLOOKUP(tbl2_2!A66,ishod_substance!A:AD,24,0)</f>
        <v>407903</v>
      </c>
      <c r="S66" s="164">
        <f>VLOOKUP(tbl2_2!A66,ishod_substance!A:AD,25,0)</f>
        <v>1236141</v>
      </c>
      <c r="T66" s="164">
        <f>VLOOKUP(tbl2_2!A66,ishod_substance!A:AD,26,0)</f>
        <v>407867</v>
      </c>
      <c r="U66" s="166">
        <f>VLOOKUP(tbl2_2!A66,ishod_substance!A:AD,27,0)</f>
        <v>7</v>
      </c>
      <c r="V66" s="166">
        <f>VLOOKUP(tbl2_2!A66,ishod_substance!A:AD,29,0)</f>
        <v>0</v>
      </c>
      <c r="W66" s="166">
        <f>VLOOKUP(tbl2_2!A66,ishod_substance!A:AD,30,0)</f>
        <v>0</v>
      </c>
      <c r="X66" s="166">
        <f>VLOOKUP(tbl2_2!A66,ishod_substance!A:AE,31,0)</f>
        <v>0</v>
      </c>
      <c r="Y66" s="164">
        <f>VLOOKUP(tbl2_2!A66,ishod_substance!A:AD,7,0)</f>
        <v>602</v>
      </c>
      <c r="Z66" s="167" t="str">
        <f>VLOOKUP(Y66,quide!$A$2:$B$1006,2,0)</f>
        <v>Бензол (Циклогексатриен; фенилгидрид)</v>
      </c>
      <c r="AA66" s="166">
        <f>VLOOKUP(Y66,quide!$A$2:$J$1006,10,0)</f>
        <v>1</v>
      </c>
      <c r="AB66" s="169">
        <f>VLOOKUP(tbl2_2!A66,ishod_substance!A:AD,8,0)</f>
        <v>3.5E-4</v>
      </c>
      <c r="AC66" s="171">
        <f t="shared" si="0"/>
        <v>0</v>
      </c>
      <c r="AD66" s="168">
        <f>VLOOKUP(tbl2_2!A66,ishod_substance!A:AD,9,0)</f>
        <v>5.5187999999999999E-3</v>
      </c>
      <c r="AE66" s="169">
        <f>VLOOKUP(tbl2_2!A66,ishod_substance!A:AD,9,0)</f>
        <v>5.5187999999999999E-3</v>
      </c>
      <c r="AF66" s="172"/>
    </row>
    <row r="67" spans="1:32" ht="63.75" x14ac:dyDescent="0.25">
      <c r="A67">
        <v>59</v>
      </c>
      <c r="C67" s="160">
        <f>VLOOKUP(tbl2_2!A67,ishod_substance!A:P,2,0)</f>
        <v>1</v>
      </c>
      <c r="D67" s="161" t="str">
        <f>VLOOKUP(tbl2_2!A67,ishod_substance!A:P,3,0)</f>
        <v>основное производственное здание</v>
      </c>
      <c r="E67" s="160" t="str">
        <f>VLOOKUP(tbl2_2!A67,ishod_substance!A:P,11,0)</f>
        <v>выгрузка ТКО</v>
      </c>
      <c r="F67" s="162">
        <f>VLOOKUP(tbl2_2!A67,ishod_substance!A:P,15,0)</f>
        <v>1</v>
      </c>
      <c r="G67" s="162" t="str">
        <f>VLOOKUP(tbl2_2!A67,ishod_substance!A:P,12,0)&amp;"/"&amp;VLOOKUP(tbl2_2!A67,ishod_substance!A:P,14,0)</f>
        <v>12/4380</v>
      </c>
      <c r="H67" s="163" t="str">
        <f>VLOOKUP(tbl2_2!A67,ishod_substance!A:P,6,0)</f>
        <v>неорганизованный</v>
      </c>
      <c r="I67" s="164">
        <f>VLOOKUP(tbl2_2!A67,ishod_substance!A:T,19,0)</f>
        <v>1</v>
      </c>
      <c r="J67" s="164">
        <f>VLOOKUP(tbl2_2!A67,ishod_substance!A:P,5,0)</f>
        <v>6001</v>
      </c>
      <c r="K67" s="165">
        <f>VLOOKUP(tbl2_2!A67,ishod_substance!A:Q,17,0)</f>
        <v>1</v>
      </c>
      <c r="L67" s="165">
        <f>VLOOKUP(tbl2_2!A67,ishod_substance!A:R,18,0)</f>
        <v>5</v>
      </c>
      <c r="M67" s="165">
        <f>VLOOKUP(tbl2_2!A67,ishod_substance!A:AD,28,0)</f>
        <v>0</v>
      </c>
      <c r="N67" s="166">
        <f>VLOOKUP(tbl2_2!A67,ishod_substance!A:AD,20,0)</f>
        <v>0</v>
      </c>
      <c r="O67" s="166">
        <f>VLOOKUP(tbl2_2!A67,ishod_substance!A:AD,21,0)</f>
        <v>0</v>
      </c>
      <c r="P67" s="166">
        <f>VLOOKUP(tbl2_2!A67,ishod_substance!A:AD,22,0)</f>
        <v>0</v>
      </c>
      <c r="Q67" s="164">
        <f>VLOOKUP(tbl2_2!A67,ishod_substance!A:AD,23,0)</f>
        <v>1236135</v>
      </c>
      <c r="R67" s="164">
        <f>VLOOKUP(tbl2_2!A67,ishod_substance!A:AD,24,0)</f>
        <v>407903</v>
      </c>
      <c r="S67" s="164">
        <f>VLOOKUP(tbl2_2!A67,ishod_substance!A:AD,25,0)</f>
        <v>1236141</v>
      </c>
      <c r="T67" s="164">
        <f>VLOOKUP(tbl2_2!A67,ishod_substance!A:AD,26,0)</f>
        <v>407867</v>
      </c>
      <c r="U67" s="166">
        <f>VLOOKUP(tbl2_2!A67,ishod_substance!A:AD,27,0)</f>
        <v>7</v>
      </c>
      <c r="V67" s="166">
        <f>VLOOKUP(tbl2_2!A67,ishod_substance!A:AD,29,0)</f>
        <v>0</v>
      </c>
      <c r="W67" s="166">
        <f>VLOOKUP(tbl2_2!A67,ishod_substance!A:AD,30,0)</f>
        <v>0</v>
      </c>
      <c r="X67" s="166">
        <f>VLOOKUP(tbl2_2!A67,ishod_substance!A:AE,31,0)</f>
        <v>0</v>
      </c>
      <c r="Y67" s="164">
        <f>VLOOKUP(tbl2_2!A67,ishod_substance!A:AD,7,0)</f>
        <v>337</v>
      </c>
      <c r="Z67" s="167" t="str">
        <f>VLOOKUP(Y67,quide!$A$2:$B$1006,2,0)</f>
        <v>Углерода оксид (Углерод окись; углерод моноокись; угарный газ)</v>
      </c>
      <c r="AA67" s="166">
        <f>VLOOKUP(Y67,quide!$A$2:$J$1006,10,0)</f>
        <v>1</v>
      </c>
      <c r="AB67" s="213">
        <f>VLOOKUP(tbl2_2!A67,ishod_substance!A:AD,8,0)</f>
        <v>6.0219999999999996E-3</v>
      </c>
      <c r="AC67" s="217">
        <f t="shared" si="0"/>
        <v>0</v>
      </c>
      <c r="AD67" s="168">
        <f>VLOOKUP(tbl2_2!A67,ishod_substance!A:AD,9,0)</f>
        <v>9.4954895999999983E-2</v>
      </c>
      <c r="AE67" s="169">
        <f>VLOOKUP(tbl2_2!A67,ishod_substance!A:AD,9,0)</f>
        <v>9.4954895999999983E-2</v>
      </c>
      <c r="AF67" s="172"/>
    </row>
    <row r="68" spans="1:32" ht="51" x14ac:dyDescent="0.25">
      <c r="A68">
        <v>60</v>
      </c>
      <c r="C68" s="160">
        <f>VLOOKUP(tbl2_2!A68,ishod_substance!A:P,2,0)</f>
        <v>1</v>
      </c>
      <c r="D68" s="161" t="str">
        <f>VLOOKUP(tbl2_2!A68,ishod_substance!A:P,3,0)</f>
        <v>основное производственное здание</v>
      </c>
      <c r="E68" s="160" t="str">
        <f>VLOOKUP(tbl2_2!A68,ishod_substance!A:P,11,0)</f>
        <v>погрузчик Hyundai  HSL 850-7A</v>
      </c>
      <c r="F68" s="162">
        <f>VLOOKUP(tbl2_2!A68,ishod_substance!A:P,15,0)</f>
        <v>1</v>
      </c>
      <c r="G68" s="162" t="str">
        <f>VLOOKUP(tbl2_2!A68,ishod_substance!A:P,12,0)&amp;"/"&amp;VLOOKUP(tbl2_2!A68,ishod_substance!A:P,14,0)</f>
        <v>12/4380</v>
      </c>
      <c r="H68" s="163" t="str">
        <f>VLOOKUP(tbl2_2!A68,ishod_substance!A:P,6,0)</f>
        <v>неорганизованный</v>
      </c>
      <c r="I68" s="164">
        <f>VLOOKUP(tbl2_2!A68,ishod_substance!A:T,19,0)</f>
        <v>1</v>
      </c>
      <c r="J68" s="164">
        <f>VLOOKUP(tbl2_2!A68,ishod_substance!A:P,5,0)</f>
        <v>6001</v>
      </c>
      <c r="K68" s="165">
        <f>VLOOKUP(tbl2_2!A68,ishod_substance!A:Q,17,0)</f>
        <v>1</v>
      </c>
      <c r="L68" s="165">
        <f>VLOOKUP(tbl2_2!A68,ishod_substance!A:R,18,0)</f>
        <v>5</v>
      </c>
      <c r="M68" s="165">
        <f>VLOOKUP(tbl2_2!A68,ishod_substance!A:AD,28,0)</f>
        <v>0</v>
      </c>
      <c r="N68" s="166">
        <f>VLOOKUP(tbl2_2!A68,ishod_substance!A:AD,20,0)</f>
        <v>0</v>
      </c>
      <c r="O68" s="166">
        <f>VLOOKUP(tbl2_2!A68,ishod_substance!A:AD,21,0)</f>
        <v>0</v>
      </c>
      <c r="P68" s="166">
        <f>VLOOKUP(tbl2_2!A68,ishod_substance!A:AD,22,0)</f>
        <v>0</v>
      </c>
      <c r="Q68" s="164">
        <f>VLOOKUP(tbl2_2!A68,ishod_substance!A:AD,23,0)</f>
        <v>1236135</v>
      </c>
      <c r="R68" s="164">
        <f>VLOOKUP(tbl2_2!A68,ishod_substance!A:AD,24,0)</f>
        <v>407903</v>
      </c>
      <c r="S68" s="164">
        <f>VLOOKUP(tbl2_2!A68,ishod_substance!A:AD,25,0)</f>
        <v>1236141</v>
      </c>
      <c r="T68" s="164">
        <f>VLOOKUP(tbl2_2!A68,ishod_substance!A:AD,26,0)</f>
        <v>407867</v>
      </c>
      <c r="U68" s="166">
        <f>VLOOKUP(tbl2_2!A68,ishod_substance!A:AD,27,0)</f>
        <v>7</v>
      </c>
      <c r="V68" s="166">
        <f>VLOOKUP(tbl2_2!A68,ishod_substance!A:AD,29,0)</f>
        <v>0</v>
      </c>
      <c r="W68" s="166">
        <f>VLOOKUP(tbl2_2!A68,ishod_substance!A:AD,30,0)</f>
        <v>0</v>
      </c>
      <c r="X68" s="166">
        <f>VLOOKUP(tbl2_2!A68,ishod_substance!A:AE,31,0)</f>
        <v>0</v>
      </c>
      <c r="Y68" s="164">
        <f>VLOOKUP(tbl2_2!A68,ishod_substance!A:AD,7,0)</f>
        <v>301</v>
      </c>
      <c r="Z68" s="167" t="str">
        <f>VLOOKUP(Y68,quide!$A$2:$B$1006,2,0)</f>
        <v>Азота диоксид (Двуокись азота; пероксид азота)</v>
      </c>
      <c r="AA68" s="166">
        <f>VLOOKUP(Y68,quide!$A$2:$J$1006,10,0)</f>
        <v>1</v>
      </c>
      <c r="AB68" s="169">
        <f>VLOOKUP(tbl2_2!A68,ishod_substance!A:AD,8,0)</f>
        <v>3.279244444444445E-2</v>
      </c>
      <c r="AC68" s="171">
        <f t="shared" si="0"/>
        <v>0</v>
      </c>
      <c r="AD68" s="168">
        <f>VLOOKUP(tbl2_2!A68,ishod_substance!A:AD,9,0)</f>
        <v>0.49768297696000002</v>
      </c>
      <c r="AE68" s="169">
        <f>VLOOKUP(tbl2_2!A68,ishod_substance!A:AD,9,0)</f>
        <v>0.49768297696000002</v>
      </c>
      <c r="AF68" s="172"/>
    </row>
    <row r="69" spans="1:32" ht="51" x14ac:dyDescent="0.25">
      <c r="A69">
        <v>61</v>
      </c>
      <c r="C69" s="160">
        <f>VLOOKUP(tbl2_2!A69,ishod_substance!A:P,2,0)</f>
        <v>1</v>
      </c>
      <c r="D69" s="161" t="str">
        <f>VLOOKUP(tbl2_2!A69,ishod_substance!A:P,3,0)</f>
        <v>основное производственное здание</v>
      </c>
      <c r="E69" s="160" t="str">
        <f>VLOOKUP(tbl2_2!A69,ishod_substance!A:P,11,0)</f>
        <v>погрузчик Hyundai  HSL 850-7A</v>
      </c>
      <c r="F69" s="162">
        <f>VLOOKUP(tbl2_2!A69,ishod_substance!A:P,15,0)</f>
        <v>1</v>
      </c>
      <c r="G69" s="162" t="str">
        <f>VLOOKUP(tbl2_2!A69,ishod_substance!A:P,12,0)&amp;"/"&amp;VLOOKUP(tbl2_2!A69,ishod_substance!A:P,14,0)</f>
        <v>12/4380</v>
      </c>
      <c r="H69" s="163" t="str">
        <f>VLOOKUP(tbl2_2!A69,ishod_substance!A:P,6,0)</f>
        <v>неорганизованный</v>
      </c>
      <c r="I69" s="164">
        <f>VLOOKUP(tbl2_2!A69,ishod_substance!A:T,19,0)</f>
        <v>1</v>
      </c>
      <c r="J69" s="164">
        <f>VLOOKUP(tbl2_2!A69,ishod_substance!A:P,5,0)</f>
        <v>6001</v>
      </c>
      <c r="K69" s="165">
        <f>VLOOKUP(tbl2_2!A69,ishod_substance!A:Q,17,0)</f>
        <v>1</v>
      </c>
      <c r="L69" s="165">
        <f>VLOOKUP(tbl2_2!A69,ishod_substance!A:R,18,0)</f>
        <v>5</v>
      </c>
      <c r="M69" s="165">
        <f>VLOOKUP(tbl2_2!A69,ishod_substance!A:AD,28,0)</f>
        <v>0</v>
      </c>
      <c r="N69" s="166">
        <f>VLOOKUP(tbl2_2!A69,ishod_substance!A:AD,20,0)</f>
        <v>0</v>
      </c>
      <c r="O69" s="166">
        <f>VLOOKUP(tbl2_2!A69,ishod_substance!A:AD,21,0)</f>
        <v>0</v>
      </c>
      <c r="P69" s="166">
        <f>VLOOKUP(tbl2_2!A69,ishod_substance!A:AD,22,0)</f>
        <v>0</v>
      </c>
      <c r="Q69" s="164">
        <f>VLOOKUP(tbl2_2!A69,ishod_substance!A:AD,23,0)</f>
        <v>1236135</v>
      </c>
      <c r="R69" s="164">
        <f>VLOOKUP(tbl2_2!A69,ishod_substance!A:AD,24,0)</f>
        <v>407903</v>
      </c>
      <c r="S69" s="164">
        <f>VLOOKUP(tbl2_2!A69,ishod_substance!A:AD,25,0)</f>
        <v>1236141</v>
      </c>
      <c r="T69" s="164">
        <f>VLOOKUP(tbl2_2!A69,ishod_substance!A:AD,26,0)</f>
        <v>407867</v>
      </c>
      <c r="U69" s="166">
        <f>VLOOKUP(tbl2_2!A69,ishod_substance!A:AD,27,0)</f>
        <v>7</v>
      </c>
      <c r="V69" s="166">
        <f>VLOOKUP(tbl2_2!A69,ishod_substance!A:AD,29,0)</f>
        <v>0</v>
      </c>
      <c r="W69" s="166">
        <f>VLOOKUP(tbl2_2!A69,ishod_substance!A:AD,30,0)</f>
        <v>0</v>
      </c>
      <c r="X69" s="166">
        <f>VLOOKUP(tbl2_2!A69,ishod_substance!A:AE,31,0)</f>
        <v>0</v>
      </c>
      <c r="Y69" s="164">
        <f>VLOOKUP(tbl2_2!A69,ishod_substance!A:AD,7,0)</f>
        <v>304</v>
      </c>
      <c r="Z69" s="167" t="str">
        <f>VLOOKUP(Y69,quide!$A$2:$B$1006,2,0)</f>
        <v>Азот (II) оксид (Азот монооксид)</v>
      </c>
      <c r="AA69" s="166">
        <f>VLOOKUP(Y69,quide!$A$2:$J$1006,10,0)</f>
        <v>1</v>
      </c>
      <c r="AB69" s="169">
        <f>VLOOKUP(tbl2_2!A69,ishod_substance!A:AD,8,0)</f>
        <v>5.328772222222224E-3</v>
      </c>
      <c r="AC69" s="171">
        <f t="shared" si="0"/>
        <v>0</v>
      </c>
      <c r="AD69" s="168">
        <f>VLOOKUP(tbl2_2!A69,ishod_substance!A:AD,9,0)</f>
        <v>8.0873483756000009E-2</v>
      </c>
      <c r="AE69" s="169">
        <f>VLOOKUP(tbl2_2!A69,ishod_substance!A:AD,9,0)</f>
        <v>8.0873483756000009E-2</v>
      </c>
      <c r="AF69" s="172"/>
    </row>
    <row r="70" spans="1:32" ht="51" x14ac:dyDescent="0.25">
      <c r="A70">
        <v>62</v>
      </c>
      <c r="C70" s="160">
        <f>VLOOKUP(tbl2_2!A70,ishod_substance!A:P,2,0)</f>
        <v>1</v>
      </c>
      <c r="D70" s="161" t="str">
        <f>VLOOKUP(tbl2_2!A70,ishod_substance!A:P,3,0)</f>
        <v>основное производственное здание</v>
      </c>
      <c r="E70" s="160" t="str">
        <f>VLOOKUP(tbl2_2!A70,ishod_substance!A:P,11,0)</f>
        <v>погрузчик Hyundai  HSL 850-7A</v>
      </c>
      <c r="F70" s="162">
        <f>VLOOKUP(tbl2_2!A70,ishod_substance!A:P,15,0)</f>
        <v>1</v>
      </c>
      <c r="G70" s="162" t="str">
        <f>VLOOKUP(tbl2_2!A70,ishod_substance!A:P,12,0)&amp;"/"&amp;VLOOKUP(tbl2_2!A70,ishod_substance!A:P,14,0)</f>
        <v>12/4380</v>
      </c>
      <c r="H70" s="163" t="str">
        <f>VLOOKUP(tbl2_2!A70,ishod_substance!A:P,6,0)</f>
        <v>неорганизованный</v>
      </c>
      <c r="I70" s="164">
        <f>VLOOKUP(tbl2_2!A70,ishod_substance!A:T,19,0)</f>
        <v>1</v>
      </c>
      <c r="J70" s="164">
        <f>VLOOKUP(tbl2_2!A70,ishod_substance!A:P,5,0)</f>
        <v>6001</v>
      </c>
      <c r="K70" s="165">
        <f>VLOOKUP(tbl2_2!A70,ishod_substance!A:Q,17,0)</f>
        <v>1</v>
      </c>
      <c r="L70" s="165">
        <f>VLOOKUP(tbl2_2!A70,ishod_substance!A:R,18,0)</f>
        <v>5</v>
      </c>
      <c r="M70" s="165">
        <f>VLOOKUP(tbl2_2!A70,ishod_substance!A:AD,28,0)</f>
        <v>0</v>
      </c>
      <c r="N70" s="166">
        <f>VLOOKUP(tbl2_2!A70,ishod_substance!A:AD,20,0)</f>
        <v>0</v>
      </c>
      <c r="O70" s="166">
        <f>VLOOKUP(tbl2_2!A70,ishod_substance!A:AD,21,0)</f>
        <v>0</v>
      </c>
      <c r="P70" s="166">
        <f>VLOOKUP(tbl2_2!A70,ishod_substance!A:AD,22,0)</f>
        <v>0</v>
      </c>
      <c r="Q70" s="164">
        <f>VLOOKUP(tbl2_2!A70,ishod_substance!A:AD,23,0)</f>
        <v>1236135</v>
      </c>
      <c r="R70" s="164">
        <f>VLOOKUP(tbl2_2!A70,ishod_substance!A:AD,24,0)</f>
        <v>407903</v>
      </c>
      <c r="S70" s="164">
        <f>VLOOKUP(tbl2_2!A70,ishod_substance!A:AD,25,0)</f>
        <v>1236141</v>
      </c>
      <c r="T70" s="164">
        <f>VLOOKUP(tbl2_2!A70,ishod_substance!A:AD,26,0)</f>
        <v>407867</v>
      </c>
      <c r="U70" s="166">
        <f>VLOOKUP(tbl2_2!A70,ishod_substance!A:AD,27,0)</f>
        <v>7</v>
      </c>
      <c r="V70" s="166">
        <f>VLOOKUP(tbl2_2!A70,ishod_substance!A:AD,29,0)</f>
        <v>0</v>
      </c>
      <c r="W70" s="166">
        <f>VLOOKUP(tbl2_2!A70,ishod_substance!A:AD,30,0)</f>
        <v>0</v>
      </c>
      <c r="X70" s="166">
        <f>VLOOKUP(tbl2_2!A70,ishod_substance!A:AE,31,0)</f>
        <v>0</v>
      </c>
      <c r="Y70" s="164">
        <f>VLOOKUP(tbl2_2!A70,ishod_substance!A:AD,7,0)</f>
        <v>328</v>
      </c>
      <c r="Z70" s="167" t="str">
        <f>VLOOKUP(Y70,quide!$A$2:$B$1006,2,0)</f>
        <v>Углерод (Пигмент черный)</v>
      </c>
      <c r="AA70" s="166">
        <f>VLOOKUP(Y70,quide!$A$2:$J$1006,10,0)</f>
        <v>1</v>
      </c>
      <c r="AB70" s="169">
        <f>VLOOKUP(tbl2_2!A70,ishod_substance!A:AD,8,0)</f>
        <v>6.7494444444444451E-3</v>
      </c>
      <c r="AC70" s="171">
        <f t="shared" si="0"/>
        <v>0</v>
      </c>
      <c r="AD70" s="168">
        <f>VLOOKUP(tbl2_2!A70,ishod_substance!A:AD,9,0)</f>
        <v>8.6357965940000017E-2</v>
      </c>
      <c r="AE70" s="169">
        <f>VLOOKUP(tbl2_2!A70,ishod_substance!A:AD,9,0)</f>
        <v>8.6357965940000017E-2</v>
      </c>
      <c r="AF70" s="172"/>
    </row>
    <row r="71" spans="1:32" ht="51" x14ac:dyDescent="0.25">
      <c r="A71">
        <v>63</v>
      </c>
      <c r="C71" s="160">
        <f>VLOOKUP(tbl2_2!A71,ishod_substance!A:P,2,0)</f>
        <v>1</v>
      </c>
      <c r="D71" s="161" t="str">
        <f>VLOOKUP(tbl2_2!A71,ishod_substance!A:P,3,0)</f>
        <v>основное производственное здание</v>
      </c>
      <c r="E71" s="160" t="str">
        <f>VLOOKUP(tbl2_2!A71,ishod_substance!A:P,11,0)</f>
        <v>погрузчик Hyundai  HSL 850-7A</v>
      </c>
      <c r="F71" s="162">
        <f>VLOOKUP(tbl2_2!A71,ishod_substance!A:P,15,0)</f>
        <v>1</v>
      </c>
      <c r="G71" s="162" t="str">
        <f>VLOOKUP(tbl2_2!A71,ishod_substance!A:P,12,0)&amp;"/"&amp;VLOOKUP(tbl2_2!A71,ishod_substance!A:P,14,0)</f>
        <v>12/4380</v>
      </c>
      <c r="H71" s="163" t="str">
        <f>VLOOKUP(tbl2_2!A71,ishod_substance!A:P,6,0)</f>
        <v>неорганизованный</v>
      </c>
      <c r="I71" s="164">
        <f>VLOOKUP(tbl2_2!A71,ishod_substance!A:T,19,0)</f>
        <v>1</v>
      </c>
      <c r="J71" s="164">
        <f>VLOOKUP(tbl2_2!A71,ishod_substance!A:P,5,0)</f>
        <v>6001</v>
      </c>
      <c r="K71" s="165">
        <f>VLOOKUP(tbl2_2!A71,ishod_substance!A:Q,17,0)</f>
        <v>1</v>
      </c>
      <c r="L71" s="165">
        <f>VLOOKUP(tbl2_2!A71,ishod_substance!A:R,18,0)</f>
        <v>5</v>
      </c>
      <c r="M71" s="165">
        <f>VLOOKUP(tbl2_2!A71,ishod_substance!A:AD,28,0)</f>
        <v>0</v>
      </c>
      <c r="N71" s="166">
        <f>VLOOKUP(tbl2_2!A71,ishod_substance!A:AD,20,0)</f>
        <v>0</v>
      </c>
      <c r="O71" s="166">
        <f>VLOOKUP(tbl2_2!A71,ishod_substance!A:AD,21,0)</f>
        <v>0</v>
      </c>
      <c r="P71" s="166">
        <f>VLOOKUP(tbl2_2!A71,ishod_substance!A:AD,22,0)</f>
        <v>0</v>
      </c>
      <c r="Q71" s="164">
        <f>VLOOKUP(tbl2_2!A71,ishod_substance!A:AD,23,0)</f>
        <v>1236135</v>
      </c>
      <c r="R71" s="164">
        <f>VLOOKUP(tbl2_2!A71,ishod_substance!A:AD,24,0)</f>
        <v>407903</v>
      </c>
      <c r="S71" s="164">
        <f>VLOOKUP(tbl2_2!A71,ishod_substance!A:AD,25,0)</f>
        <v>1236141</v>
      </c>
      <c r="T71" s="164">
        <f>VLOOKUP(tbl2_2!A71,ishod_substance!A:AD,26,0)</f>
        <v>407867</v>
      </c>
      <c r="U71" s="166">
        <f>VLOOKUP(tbl2_2!A71,ishod_substance!A:AD,27,0)</f>
        <v>7</v>
      </c>
      <c r="V71" s="166">
        <f>VLOOKUP(tbl2_2!A71,ishod_substance!A:AD,29,0)</f>
        <v>0</v>
      </c>
      <c r="W71" s="166">
        <f>VLOOKUP(tbl2_2!A71,ishod_substance!A:AD,30,0)</f>
        <v>0</v>
      </c>
      <c r="X71" s="166">
        <f>VLOOKUP(tbl2_2!A71,ishod_substance!A:AE,31,0)</f>
        <v>0</v>
      </c>
      <c r="Y71" s="164">
        <f>VLOOKUP(tbl2_2!A71,ishod_substance!A:AD,7,0)</f>
        <v>330</v>
      </c>
      <c r="Z71" s="167" t="str">
        <f>VLOOKUP(Y71,quide!$A$2:$B$1006,2,0)</f>
        <v>Сера диоксид (ангидрид сернистый)</v>
      </c>
      <c r="AA71" s="166">
        <f>VLOOKUP(Y71,quide!$A$2:$J$1006,10,0)</f>
        <v>1</v>
      </c>
      <c r="AB71" s="169">
        <f>VLOOKUP(tbl2_2!A71,ishod_substance!A:AD,8,0)</f>
        <v>3.9622222222222229E-3</v>
      </c>
      <c r="AC71" s="171">
        <f>IF(O71=0,0,AB71*1000/O71)</f>
        <v>0</v>
      </c>
      <c r="AD71" s="168">
        <f>VLOOKUP(tbl2_2!A71,ishod_substance!A:AD,9,0)</f>
        <v>5.4130510020000008E-2</v>
      </c>
      <c r="AE71" s="169">
        <f>VLOOKUP(tbl2_2!A71,ishod_substance!A:AD,9,0)</f>
        <v>5.4130510020000008E-2</v>
      </c>
      <c r="AF71" s="172"/>
    </row>
    <row r="72" spans="1:32" ht="63.75" x14ac:dyDescent="0.25">
      <c r="A72">
        <v>64</v>
      </c>
      <c r="C72" s="160">
        <f>VLOOKUP(tbl2_2!A72,ishod_substance!A:P,2,0)</f>
        <v>1</v>
      </c>
      <c r="D72" s="161" t="str">
        <f>VLOOKUP(tbl2_2!A72,ishod_substance!A:P,3,0)</f>
        <v>основное производственное здание</v>
      </c>
      <c r="E72" s="160" t="str">
        <f>VLOOKUP(tbl2_2!A72,ishod_substance!A:P,11,0)</f>
        <v>погрузчик Hyundai  HSL 850-7A</v>
      </c>
      <c r="F72" s="162">
        <f>VLOOKUP(tbl2_2!A72,ishod_substance!A:P,15,0)</f>
        <v>1</v>
      </c>
      <c r="G72" s="162" t="str">
        <f>VLOOKUP(tbl2_2!A72,ishod_substance!A:P,12,0)&amp;"/"&amp;VLOOKUP(tbl2_2!A72,ishod_substance!A:P,14,0)</f>
        <v>12/4380</v>
      </c>
      <c r="H72" s="163" t="str">
        <f>VLOOKUP(tbl2_2!A72,ishod_substance!A:P,6,0)</f>
        <v>неорганизованный</v>
      </c>
      <c r="I72" s="164">
        <f>VLOOKUP(tbl2_2!A72,ishod_substance!A:T,19,0)</f>
        <v>1</v>
      </c>
      <c r="J72" s="164">
        <f>VLOOKUP(tbl2_2!A72,ishod_substance!A:P,5,0)</f>
        <v>6001</v>
      </c>
      <c r="K72" s="165">
        <f>VLOOKUP(tbl2_2!A72,ishod_substance!A:Q,17,0)</f>
        <v>1</v>
      </c>
      <c r="L72" s="165">
        <f>VLOOKUP(tbl2_2!A72,ishod_substance!A:R,18,0)</f>
        <v>5</v>
      </c>
      <c r="M72" s="165">
        <f>VLOOKUP(tbl2_2!A72,ishod_substance!A:AD,28,0)</f>
        <v>0</v>
      </c>
      <c r="N72" s="166">
        <f>VLOOKUP(tbl2_2!A72,ishod_substance!A:AD,20,0)</f>
        <v>0</v>
      </c>
      <c r="O72" s="166">
        <f>VLOOKUP(tbl2_2!A72,ishod_substance!A:AD,21,0)</f>
        <v>0</v>
      </c>
      <c r="P72" s="166">
        <f>VLOOKUP(tbl2_2!A72,ishod_substance!A:AD,22,0)</f>
        <v>0</v>
      </c>
      <c r="Q72" s="164">
        <f>VLOOKUP(tbl2_2!A72,ishod_substance!A:AD,23,0)</f>
        <v>1236135</v>
      </c>
      <c r="R72" s="164">
        <f>VLOOKUP(tbl2_2!A72,ishod_substance!A:AD,24,0)</f>
        <v>407903</v>
      </c>
      <c r="S72" s="164">
        <f>VLOOKUP(tbl2_2!A72,ishod_substance!A:AD,25,0)</f>
        <v>1236141</v>
      </c>
      <c r="T72" s="164">
        <f>VLOOKUP(tbl2_2!A72,ishod_substance!A:AD,26,0)</f>
        <v>407867</v>
      </c>
      <c r="U72" s="166">
        <f>VLOOKUP(tbl2_2!A72,ishod_substance!A:AD,27,0)</f>
        <v>7</v>
      </c>
      <c r="V72" s="166">
        <f>VLOOKUP(tbl2_2!A72,ishod_substance!A:AD,29,0)</f>
        <v>0</v>
      </c>
      <c r="W72" s="166">
        <f>VLOOKUP(tbl2_2!A72,ishod_substance!A:AD,30,0)</f>
        <v>0</v>
      </c>
      <c r="X72" s="166">
        <f>VLOOKUP(tbl2_2!A72,ishod_substance!A:AE,31,0)</f>
        <v>0</v>
      </c>
      <c r="Y72" s="164">
        <f>VLOOKUP(tbl2_2!A72,ishod_substance!A:AD,7,0)</f>
        <v>337</v>
      </c>
      <c r="Z72" s="167" t="str">
        <f>VLOOKUP(Y72,quide!$A$2:$B$1006,2,0)</f>
        <v>Углерода оксид (Углерод окись; углерод моноокись; угарный газ)</v>
      </c>
      <c r="AA72" s="166">
        <f>VLOOKUP(Y72,quide!$A$2:$J$1006,10,0)</f>
        <v>1</v>
      </c>
      <c r="AB72" s="169">
        <f>VLOOKUP(tbl2_2!A72,ishod_substance!A:AD,8,0)</f>
        <v>3.1873888888888889E-2</v>
      </c>
      <c r="AC72" s="171">
        <f t="shared" si="0"/>
        <v>0</v>
      </c>
      <c r="AD72" s="168">
        <f>VLOOKUP(tbl2_2!A72,ishod_substance!A:AD,9,0)</f>
        <v>0.43059375958000001</v>
      </c>
      <c r="AE72" s="169">
        <f>VLOOKUP(tbl2_2!A72,ishod_substance!A:AD,9,0)</f>
        <v>0.43059375958000001</v>
      </c>
      <c r="AF72" s="172"/>
    </row>
    <row r="73" spans="1:32" ht="51" x14ac:dyDescent="0.25">
      <c r="A73">
        <v>65</v>
      </c>
      <c r="C73" s="160">
        <f>VLOOKUP(tbl2_2!A73,ishod_substance!A:P,2,0)</f>
        <v>1</v>
      </c>
      <c r="D73" s="161" t="str">
        <f>VLOOKUP(tbl2_2!A73,ishod_substance!A:P,3,0)</f>
        <v>основное производственное здание</v>
      </c>
      <c r="E73" s="160" t="str">
        <f>VLOOKUP(tbl2_2!A73,ishod_substance!A:P,11,0)</f>
        <v>погрузчик Hyundai  HSL 850-7A</v>
      </c>
      <c r="F73" s="162">
        <f>VLOOKUP(tbl2_2!A73,ishod_substance!A:P,15,0)</f>
        <v>1</v>
      </c>
      <c r="G73" s="162" t="str">
        <f>VLOOKUP(tbl2_2!A73,ishod_substance!A:P,12,0)&amp;"/"&amp;VLOOKUP(tbl2_2!A73,ishod_substance!A:P,14,0)</f>
        <v>12/4380</v>
      </c>
      <c r="H73" s="163" t="str">
        <f>VLOOKUP(tbl2_2!A73,ishod_substance!A:P,6,0)</f>
        <v>неорганизованный</v>
      </c>
      <c r="I73" s="164">
        <f>VLOOKUP(tbl2_2!A73,ishod_substance!A:T,19,0)</f>
        <v>1</v>
      </c>
      <c r="J73" s="164">
        <f>VLOOKUP(tbl2_2!A73,ishod_substance!A:P,5,0)</f>
        <v>6001</v>
      </c>
      <c r="K73" s="165">
        <f>VLOOKUP(tbl2_2!A73,ishod_substance!A:Q,17,0)</f>
        <v>1</v>
      </c>
      <c r="L73" s="165">
        <f>VLOOKUP(tbl2_2!A73,ishod_substance!A:R,18,0)</f>
        <v>5</v>
      </c>
      <c r="M73" s="165">
        <f>VLOOKUP(tbl2_2!A73,ishod_substance!A:AD,28,0)</f>
        <v>0</v>
      </c>
      <c r="N73" s="166">
        <f>VLOOKUP(tbl2_2!A73,ishod_substance!A:AD,20,0)</f>
        <v>0</v>
      </c>
      <c r="O73" s="166">
        <f>VLOOKUP(tbl2_2!A73,ishod_substance!A:AD,21,0)</f>
        <v>0</v>
      </c>
      <c r="P73" s="166">
        <f>VLOOKUP(tbl2_2!A73,ishod_substance!A:AD,22,0)</f>
        <v>0</v>
      </c>
      <c r="Q73" s="164">
        <f>VLOOKUP(tbl2_2!A73,ishod_substance!A:AD,23,0)</f>
        <v>1236135</v>
      </c>
      <c r="R73" s="164">
        <f>VLOOKUP(tbl2_2!A73,ishod_substance!A:AD,24,0)</f>
        <v>407903</v>
      </c>
      <c r="S73" s="164">
        <f>VLOOKUP(tbl2_2!A73,ishod_substance!A:AD,25,0)</f>
        <v>1236141</v>
      </c>
      <c r="T73" s="164">
        <f>VLOOKUP(tbl2_2!A73,ishod_substance!A:AD,26,0)</f>
        <v>407867</v>
      </c>
      <c r="U73" s="166">
        <f>VLOOKUP(tbl2_2!A73,ishod_substance!A:AD,27,0)</f>
        <v>7</v>
      </c>
      <c r="V73" s="166">
        <f>VLOOKUP(tbl2_2!A73,ishod_substance!A:AD,29,0)</f>
        <v>0</v>
      </c>
      <c r="W73" s="166">
        <f>VLOOKUP(tbl2_2!A73,ishod_substance!A:AD,30,0)</f>
        <v>0</v>
      </c>
      <c r="X73" s="166">
        <f>VLOOKUP(tbl2_2!A73,ishod_substance!A:AE,31,0)</f>
        <v>0</v>
      </c>
      <c r="Y73" s="164">
        <f>VLOOKUP(tbl2_2!A73,ishod_substance!A:AD,7,0)</f>
        <v>2732</v>
      </c>
      <c r="Z73" s="167" t="str">
        <f>VLOOKUP(Y73,quide!$A$2:$B$1006,2,0)</f>
        <v>Керосин (Керосин прямой перегонки; керосин дезодорированный)</v>
      </c>
      <c r="AA73" s="166">
        <f>VLOOKUP(Y73,quide!$A$2:$J$1006,10,0)</f>
        <v>1</v>
      </c>
      <c r="AB73" s="169">
        <f>VLOOKUP(tbl2_2!A73,ishod_substance!A:AD,8,0)</f>
        <v>9.0216666666666674E-3</v>
      </c>
      <c r="AC73" s="171">
        <f>IF(O73=0,0,AB73*1000/O73)</f>
        <v>0</v>
      </c>
      <c r="AD73" s="168">
        <f>VLOOKUP(tbl2_2!A73,ishod_substance!A:AD,9,0)</f>
        <v>0.113095</v>
      </c>
      <c r="AE73" s="169">
        <f>VLOOKUP(tbl2_2!A73,ishod_substance!A:AD,9,0)</f>
        <v>0.113095</v>
      </c>
      <c r="AF73" s="172"/>
    </row>
    <row r="74" spans="1:32" ht="57" customHeight="1" x14ac:dyDescent="0.25">
      <c r="A74">
        <v>66</v>
      </c>
      <c r="C74" s="160">
        <f>VLOOKUP(tbl2_2!A74,ishod_substance!A:P,2,0)</f>
        <v>1</v>
      </c>
      <c r="D74" s="161" t="str">
        <f>VLOOKUP(tbl2_2!A74,ishod_substance!A:P,3,0)</f>
        <v>основное производственное здание</v>
      </c>
      <c r="E74" s="160" t="str">
        <f>VLOOKUP(tbl2_2!A74,ishod_substance!A:P,11,0)</f>
        <v xml:space="preserve"> мусоровоз ИВЕКО
</v>
      </c>
      <c r="F74" s="162">
        <f>VLOOKUP(tbl2_2!A74,ishod_substance!A:P,15,0)</f>
        <v>1</v>
      </c>
      <c r="G74" s="162" t="str">
        <f>VLOOKUP(tbl2_2!A74,ishod_substance!A:P,12,0)&amp;"/"&amp;VLOOKUP(tbl2_2!A74,ishod_substance!A:P,14,0)</f>
        <v>12/4380</v>
      </c>
      <c r="H74" s="163" t="str">
        <f>VLOOKUP(tbl2_2!A74,ishod_substance!A:P,6,0)</f>
        <v>неорганизованный</v>
      </c>
      <c r="I74" s="164">
        <f>VLOOKUP(tbl2_2!A74,ishod_substance!A:T,19,0)</f>
        <v>1</v>
      </c>
      <c r="J74" s="164">
        <f>VLOOKUP(tbl2_2!A74,ishod_substance!A:P,5,0)</f>
        <v>6002</v>
      </c>
      <c r="K74" s="165">
        <f>VLOOKUP(tbl2_2!A74,ishod_substance!A:Q,17,0)</f>
        <v>1</v>
      </c>
      <c r="L74" s="165">
        <f>VLOOKUP(tbl2_2!A74,ishod_substance!A:R,18,0)</f>
        <v>5</v>
      </c>
      <c r="M74" s="165">
        <f>VLOOKUP(tbl2_2!A74,ishod_substance!A:AD,28,0)</f>
        <v>0</v>
      </c>
      <c r="N74" s="166">
        <f>VLOOKUP(tbl2_2!A74,ishod_substance!A:AD,20,0)</f>
        <v>0</v>
      </c>
      <c r="O74" s="166">
        <f>VLOOKUP(tbl2_2!A74,ishod_substance!A:AD,21,0)</f>
        <v>0</v>
      </c>
      <c r="P74" s="166">
        <f>VLOOKUP(tbl2_2!A74,ishod_substance!A:AD,22,0)</f>
        <v>0</v>
      </c>
      <c r="Q74" s="164">
        <f>VLOOKUP(tbl2_2!A74,ishod_substance!A:AD,23,0)</f>
        <v>1236190</v>
      </c>
      <c r="R74" s="164">
        <f>VLOOKUP(tbl2_2!A74,ishod_substance!A:AD,24,0)</f>
        <v>407868</v>
      </c>
      <c r="S74" s="164">
        <f>VLOOKUP(tbl2_2!A74,ishod_substance!A:AD,25,0)</f>
        <v>1236218</v>
      </c>
      <c r="T74" s="164">
        <f>VLOOKUP(tbl2_2!A74,ishod_substance!A:AD,26,0)</f>
        <v>407873</v>
      </c>
      <c r="U74" s="166">
        <f>VLOOKUP(tbl2_2!A74,ishod_substance!A:AD,27,0)</f>
        <v>5</v>
      </c>
      <c r="V74" s="166">
        <f>VLOOKUP(tbl2_2!A74,ishod_substance!A:AD,29,0)</f>
        <v>0</v>
      </c>
      <c r="W74" s="166">
        <f>VLOOKUP(tbl2_2!A74,ishod_substance!A:AD,30,0)</f>
        <v>0</v>
      </c>
      <c r="X74" s="166">
        <f>VLOOKUP(tbl2_2!A74,ishod_substance!A:AE,31,0)</f>
        <v>0</v>
      </c>
      <c r="Y74" s="164">
        <f>VLOOKUP(tbl2_2!A74,ishod_substance!A:AD,7,0)</f>
        <v>301</v>
      </c>
      <c r="Z74" s="167" t="str">
        <f>VLOOKUP(Y74,quide!$A$2:$B$1006,2,0)</f>
        <v>Азота диоксид (Двуокись азота; пероксид азота)</v>
      </c>
      <c r="AA74" s="166">
        <f>VLOOKUP(Y74,quide!$A$2:$J$1006,10,0)</f>
        <v>1</v>
      </c>
      <c r="AB74" s="169">
        <f>VLOOKUP(tbl2_2!A74,ishod_substance!A:AD,8,0)</f>
        <v>3.600000000000001E-7</v>
      </c>
      <c r="AC74" s="171">
        <f>IF(O74=0,0,AB74*1000/O74)</f>
        <v>0</v>
      </c>
      <c r="AD74" s="168">
        <f>VLOOKUP(tbl2_2!A74,ishod_substance!A:AD,9,0)</f>
        <v>1.9480128E-4</v>
      </c>
      <c r="AE74" s="169">
        <f>VLOOKUP(tbl2_2!A74,ishod_substance!A:AD,9,0)</f>
        <v>1.9480128E-4</v>
      </c>
      <c r="AF74" s="172"/>
    </row>
    <row r="75" spans="1:32" ht="51" x14ac:dyDescent="0.25">
      <c r="A75">
        <v>67</v>
      </c>
      <c r="C75" s="160">
        <f>VLOOKUP(tbl2_2!A75,ishod_substance!A:P,2,0)</f>
        <v>1</v>
      </c>
      <c r="D75" s="161" t="str">
        <f>VLOOKUP(tbl2_2!A75,ishod_substance!A:P,3,0)</f>
        <v>основное производственное здание</v>
      </c>
      <c r="E75" s="160" t="str">
        <f>VLOOKUP(tbl2_2!A75,ishod_substance!A:P,11,0)</f>
        <v xml:space="preserve"> мусоровоз ИВЕКО
</v>
      </c>
      <c r="F75" s="162">
        <f>VLOOKUP(tbl2_2!A75,ishod_substance!A:P,15,0)</f>
        <v>1</v>
      </c>
      <c r="G75" s="162" t="str">
        <f>VLOOKUP(tbl2_2!A75,ishod_substance!A:P,12,0)&amp;"/"&amp;VLOOKUP(tbl2_2!A75,ishod_substance!A:P,14,0)</f>
        <v>12/4380</v>
      </c>
      <c r="H75" s="163" t="str">
        <f>VLOOKUP(tbl2_2!A75,ishod_substance!A:P,6,0)</f>
        <v>неорганизованный</v>
      </c>
      <c r="I75" s="164">
        <f>VLOOKUP(tbl2_2!A75,ishod_substance!A:T,19,0)</f>
        <v>1</v>
      </c>
      <c r="J75" s="164">
        <f>VLOOKUP(tbl2_2!A75,ishod_substance!A:P,5,0)</f>
        <v>6002</v>
      </c>
      <c r="K75" s="165">
        <f>VLOOKUP(tbl2_2!A75,ishod_substance!A:Q,17,0)</f>
        <v>1</v>
      </c>
      <c r="L75" s="165">
        <f>VLOOKUP(tbl2_2!A75,ishod_substance!A:R,18,0)</f>
        <v>5</v>
      </c>
      <c r="M75" s="165">
        <f>VLOOKUP(tbl2_2!A75,ishod_substance!A:AD,28,0)</f>
        <v>0</v>
      </c>
      <c r="N75" s="166">
        <f>VLOOKUP(tbl2_2!A75,ishod_substance!A:AD,20,0)</f>
        <v>0</v>
      </c>
      <c r="O75" s="166">
        <f>VLOOKUP(tbl2_2!A75,ishod_substance!A:AD,21,0)</f>
        <v>0</v>
      </c>
      <c r="P75" s="166">
        <f>VLOOKUP(tbl2_2!A75,ishod_substance!A:AD,22,0)</f>
        <v>0</v>
      </c>
      <c r="Q75" s="164">
        <f>VLOOKUP(tbl2_2!A75,ishod_substance!A:AD,23,0)</f>
        <v>1236190</v>
      </c>
      <c r="R75" s="164">
        <f>VLOOKUP(tbl2_2!A75,ishod_substance!A:AD,24,0)</f>
        <v>407868</v>
      </c>
      <c r="S75" s="164">
        <f>VLOOKUP(tbl2_2!A75,ishod_substance!A:AD,25,0)</f>
        <v>1236218</v>
      </c>
      <c r="T75" s="164">
        <f>VLOOKUP(tbl2_2!A75,ishod_substance!A:AD,26,0)</f>
        <v>407873</v>
      </c>
      <c r="U75" s="166">
        <f>VLOOKUP(tbl2_2!A75,ishod_substance!A:AD,27,0)</f>
        <v>5</v>
      </c>
      <c r="V75" s="166">
        <f>VLOOKUP(tbl2_2!A75,ishod_substance!A:AD,29,0)</f>
        <v>0</v>
      </c>
      <c r="W75" s="166">
        <f>VLOOKUP(tbl2_2!A75,ishod_substance!A:AD,30,0)</f>
        <v>0</v>
      </c>
      <c r="X75" s="166">
        <f>VLOOKUP(tbl2_2!A75,ishod_substance!A:AE,31,0)</f>
        <v>0</v>
      </c>
      <c r="Y75" s="164">
        <f>VLOOKUP(tbl2_2!A75,ishod_substance!A:AD,7,0)</f>
        <v>304</v>
      </c>
      <c r="Z75" s="167" t="str">
        <f>VLOOKUP(Y75,quide!$A$2:$B$1006,2,0)</f>
        <v>Азот (II) оксид (Азот монооксид)</v>
      </c>
      <c r="AA75" s="166">
        <f>VLOOKUP(Y75,quide!$A$2:$J$1006,10,0)</f>
        <v>1</v>
      </c>
      <c r="AB75" s="169">
        <f>VLOOKUP(tbl2_2!A75,ishod_substance!A:AD,8,0)</f>
        <v>5.8500000000000014E-8</v>
      </c>
      <c r="AC75" s="171">
        <f>IF(O75=0,0,AB75*1000/O75)</f>
        <v>0</v>
      </c>
      <c r="AD75" s="168">
        <f>VLOOKUP(tbl2_2!A75,ishod_substance!A:AD,9,0)</f>
        <v>3.1655207999999997E-5</v>
      </c>
      <c r="AE75" s="169">
        <f>VLOOKUP(tbl2_2!A75,ishod_substance!A:AD,9,0)</f>
        <v>3.1655207999999997E-5</v>
      </c>
      <c r="AF75" s="172"/>
    </row>
    <row r="76" spans="1:32" ht="51" x14ac:dyDescent="0.25">
      <c r="A76">
        <v>68</v>
      </c>
      <c r="C76" s="160">
        <f>VLOOKUP(tbl2_2!A76,ishod_substance!A:P,2,0)</f>
        <v>1</v>
      </c>
      <c r="D76" s="161" t="str">
        <f>VLOOKUP(tbl2_2!A76,ishod_substance!A:P,3,0)</f>
        <v>основное производственное здание</v>
      </c>
      <c r="E76" s="160" t="str">
        <f>VLOOKUP(tbl2_2!A76,ishod_substance!A:P,11,0)</f>
        <v xml:space="preserve"> мусоровоз ИВЕКО
</v>
      </c>
      <c r="F76" s="162">
        <f>VLOOKUP(tbl2_2!A76,ishod_substance!A:P,15,0)</f>
        <v>1</v>
      </c>
      <c r="G76" s="162" t="str">
        <f>VLOOKUP(tbl2_2!A76,ishod_substance!A:P,12,0)&amp;"/"&amp;VLOOKUP(tbl2_2!A76,ishod_substance!A:P,14,0)</f>
        <v>12/4380</v>
      </c>
      <c r="H76" s="163" t="str">
        <f>VLOOKUP(tbl2_2!A76,ishod_substance!A:P,6,0)</f>
        <v>неорганизованный</v>
      </c>
      <c r="I76" s="164">
        <f>VLOOKUP(tbl2_2!A76,ishod_substance!A:T,19,0)</f>
        <v>1</v>
      </c>
      <c r="J76" s="164">
        <f>VLOOKUP(tbl2_2!A76,ishod_substance!A:P,5,0)</f>
        <v>6002</v>
      </c>
      <c r="K76" s="165">
        <f>VLOOKUP(tbl2_2!A76,ishod_substance!A:Q,17,0)</f>
        <v>1</v>
      </c>
      <c r="L76" s="165">
        <f>VLOOKUP(tbl2_2!A76,ishod_substance!A:R,18,0)</f>
        <v>5</v>
      </c>
      <c r="M76" s="165">
        <f>VLOOKUP(tbl2_2!A76,ishod_substance!A:AD,28,0)</f>
        <v>0</v>
      </c>
      <c r="N76" s="166">
        <f>VLOOKUP(tbl2_2!A76,ishod_substance!A:AD,20,0)</f>
        <v>0</v>
      </c>
      <c r="O76" s="166">
        <f>VLOOKUP(tbl2_2!A76,ishod_substance!A:AD,21,0)</f>
        <v>0</v>
      </c>
      <c r="P76" s="166">
        <f>VLOOKUP(tbl2_2!A76,ishod_substance!A:AD,22,0)</f>
        <v>0</v>
      </c>
      <c r="Q76" s="164">
        <f>VLOOKUP(tbl2_2!A76,ishod_substance!A:AD,23,0)</f>
        <v>1236190</v>
      </c>
      <c r="R76" s="164">
        <f>VLOOKUP(tbl2_2!A76,ishod_substance!A:AD,24,0)</f>
        <v>407868</v>
      </c>
      <c r="S76" s="164">
        <f>VLOOKUP(tbl2_2!A76,ishod_substance!A:AD,25,0)</f>
        <v>1236218</v>
      </c>
      <c r="T76" s="164">
        <f>VLOOKUP(tbl2_2!A76,ishod_substance!A:AD,26,0)</f>
        <v>407873</v>
      </c>
      <c r="U76" s="166">
        <f>VLOOKUP(tbl2_2!A76,ishod_substance!A:AD,27,0)</f>
        <v>5</v>
      </c>
      <c r="V76" s="166">
        <f>VLOOKUP(tbl2_2!A76,ishod_substance!A:AD,29,0)</f>
        <v>0</v>
      </c>
      <c r="W76" s="166">
        <f>VLOOKUP(tbl2_2!A76,ishod_substance!A:AD,30,0)</f>
        <v>0</v>
      </c>
      <c r="X76" s="166">
        <f>VLOOKUP(tbl2_2!A76,ishod_substance!A:AE,31,0)</f>
        <v>0</v>
      </c>
      <c r="Y76" s="164">
        <f>VLOOKUP(tbl2_2!A76,ishod_substance!A:AD,7,0)</f>
        <v>328</v>
      </c>
      <c r="Z76" s="167" t="str">
        <f>VLOOKUP(Y76,quide!$A$2:$B$1006,2,0)</f>
        <v>Углерод (Пигмент черный)</v>
      </c>
      <c r="AA76" s="166">
        <f>VLOOKUP(Y76,quide!$A$2:$J$1006,10,0)</f>
        <v>1</v>
      </c>
      <c r="AB76" s="169">
        <f>VLOOKUP(tbl2_2!A76,ishod_substance!A:AD,8,0)</f>
        <v>5.0400000000000001E-8</v>
      </c>
      <c r="AC76" s="171">
        <f>IF(O76=0,0,AB76*1000/O76)</f>
        <v>0</v>
      </c>
      <c r="AD76" s="168">
        <f>VLOOKUP(tbl2_2!A76,ishod_substance!A:AD,9,0)</f>
        <v>1.3052E-5</v>
      </c>
      <c r="AE76" s="169">
        <f>VLOOKUP(tbl2_2!A76,ishod_substance!A:AD,9,0)</f>
        <v>1.3052E-5</v>
      </c>
      <c r="AF76" s="172"/>
    </row>
    <row r="77" spans="1:32" ht="51" x14ac:dyDescent="0.25">
      <c r="A77">
        <v>69</v>
      </c>
      <c r="C77" s="160">
        <f>VLOOKUP(tbl2_2!A77,ishod_substance!A:P,2,0)</f>
        <v>1</v>
      </c>
      <c r="D77" s="161" t="str">
        <f>VLOOKUP(tbl2_2!A77,ishod_substance!A:P,3,0)</f>
        <v>основное производственное здание</v>
      </c>
      <c r="E77" s="160" t="str">
        <f>VLOOKUP(tbl2_2!A77,ishod_substance!A:P,11,0)</f>
        <v xml:space="preserve"> мусоровоз ИВЕКО
</v>
      </c>
      <c r="F77" s="162">
        <f>VLOOKUP(tbl2_2!A77,ishod_substance!A:P,15,0)</f>
        <v>1</v>
      </c>
      <c r="G77" s="162" t="str">
        <f>VLOOKUP(tbl2_2!A77,ishod_substance!A:P,12,0)&amp;"/"&amp;VLOOKUP(tbl2_2!A77,ishod_substance!A:P,14,0)</f>
        <v>12/4380</v>
      </c>
      <c r="H77" s="163" t="str">
        <f>VLOOKUP(tbl2_2!A77,ishod_substance!A:P,6,0)</f>
        <v>неорганизованный</v>
      </c>
      <c r="I77" s="164">
        <f>VLOOKUP(tbl2_2!A77,ishod_substance!A:T,19,0)</f>
        <v>1</v>
      </c>
      <c r="J77" s="164">
        <f>VLOOKUP(tbl2_2!A77,ishod_substance!A:P,5,0)</f>
        <v>6002</v>
      </c>
      <c r="K77" s="165">
        <f>VLOOKUP(tbl2_2!A77,ishod_substance!A:Q,17,0)</f>
        <v>1</v>
      </c>
      <c r="L77" s="165">
        <f>VLOOKUP(tbl2_2!A77,ishod_substance!A:R,18,0)</f>
        <v>5</v>
      </c>
      <c r="M77" s="165">
        <f>VLOOKUP(tbl2_2!A77,ishod_substance!A:AD,28,0)</f>
        <v>0</v>
      </c>
      <c r="N77" s="166">
        <f>VLOOKUP(tbl2_2!A77,ishod_substance!A:AD,20,0)</f>
        <v>0</v>
      </c>
      <c r="O77" s="166">
        <f>VLOOKUP(tbl2_2!A77,ishod_substance!A:AD,21,0)</f>
        <v>0</v>
      </c>
      <c r="P77" s="166">
        <f>VLOOKUP(tbl2_2!A77,ishod_substance!A:AD,22,0)</f>
        <v>0</v>
      </c>
      <c r="Q77" s="164">
        <f>VLOOKUP(tbl2_2!A77,ishod_substance!A:AD,23,0)</f>
        <v>1236190</v>
      </c>
      <c r="R77" s="164">
        <f>VLOOKUP(tbl2_2!A77,ishod_substance!A:AD,24,0)</f>
        <v>407868</v>
      </c>
      <c r="S77" s="164">
        <f>VLOOKUP(tbl2_2!A77,ishod_substance!A:AD,25,0)</f>
        <v>1236218</v>
      </c>
      <c r="T77" s="164">
        <f>VLOOKUP(tbl2_2!A77,ishod_substance!A:AD,26,0)</f>
        <v>407873</v>
      </c>
      <c r="U77" s="166">
        <f>VLOOKUP(tbl2_2!A77,ishod_substance!A:AD,27,0)</f>
        <v>5</v>
      </c>
      <c r="V77" s="166">
        <f>VLOOKUP(tbl2_2!A77,ishod_substance!A:AD,29,0)</f>
        <v>0</v>
      </c>
      <c r="W77" s="166">
        <f>VLOOKUP(tbl2_2!A77,ishod_substance!A:AD,30,0)</f>
        <v>0</v>
      </c>
      <c r="X77" s="166">
        <f>VLOOKUP(tbl2_2!A77,ishod_substance!A:AE,31,0)</f>
        <v>0</v>
      </c>
      <c r="Y77" s="164">
        <f>VLOOKUP(tbl2_2!A77,ishod_substance!A:AD,7,0)</f>
        <v>330</v>
      </c>
      <c r="Z77" s="167" t="str">
        <f>VLOOKUP(Y77,quide!$A$2:$B$1006,2,0)</f>
        <v>Сера диоксид (ангидрид сернистый)</v>
      </c>
      <c r="AA77" s="166">
        <f>VLOOKUP(Y77,quide!$A$2:$J$1006,10,0)</f>
        <v>1</v>
      </c>
      <c r="AB77" s="169">
        <f>VLOOKUP(tbl2_2!A77,ishod_substance!A:AD,8,0)</f>
        <v>9.9000000000000013E-8</v>
      </c>
      <c r="AC77" s="171">
        <f>IF(O77=0,0,AB77*1000/O77)</f>
        <v>0</v>
      </c>
      <c r="AD77" s="168">
        <f>VLOOKUP(tbl2_2!A77,ishod_substance!A:AD,9,0)</f>
        <v>2.5369840000000002E-5</v>
      </c>
      <c r="AE77" s="169">
        <f>VLOOKUP(tbl2_2!A77,ishod_substance!A:AD,9,0)</f>
        <v>2.5369840000000002E-5</v>
      </c>
      <c r="AF77" s="172"/>
    </row>
    <row r="78" spans="1:32" ht="63.75" x14ac:dyDescent="0.25">
      <c r="A78">
        <v>70</v>
      </c>
      <c r="C78" s="160">
        <f>VLOOKUP(tbl2_2!A78,ishod_substance!A:P,2,0)</f>
        <v>1</v>
      </c>
      <c r="D78" s="161" t="str">
        <f>VLOOKUP(tbl2_2!A78,ishod_substance!A:P,3,0)</f>
        <v>основное производственное здание</v>
      </c>
      <c r="E78" s="160" t="str">
        <f>VLOOKUP(tbl2_2!A78,ishod_substance!A:P,11,0)</f>
        <v xml:space="preserve"> мусоровоз ИВЕКО
</v>
      </c>
      <c r="F78" s="162">
        <f>VLOOKUP(tbl2_2!A78,ishod_substance!A:P,15,0)</f>
        <v>1</v>
      </c>
      <c r="G78" s="162" t="str">
        <f>VLOOKUP(tbl2_2!A78,ishod_substance!A:P,12,0)&amp;"/"&amp;VLOOKUP(tbl2_2!A78,ishod_substance!A:P,14,0)</f>
        <v>12/4380</v>
      </c>
      <c r="H78" s="163" t="str">
        <f>VLOOKUP(tbl2_2!A78,ishod_substance!A:P,6,0)</f>
        <v>неорганизованный</v>
      </c>
      <c r="I78" s="164">
        <f>VLOOKUP(tbl2_2!A78,ishod_substance!A:P,15,0)</f>
        <v>1</v>
      </c>
      <c r="J78" s="164">
        <f>VLOOKUP(tbl2_2!A78,ishod_substance!A:P,5,0)</f>
        <v>6002</v>
      </c>
      <c r="K78" s="165">
        <f>VLOOKUP(tbl2_2!A78,ishod_substance!A:Q,17,0)</f>
        <v>1</v>
      </c>
      <c r="L78" s="165">
        <f>VLOOKUP(tbl2_2!A78,ishod_substance!A:R,18,0)</f>
        <v>5</v>
      </c>
      <c r="M78" s="165">
        <f>VLOOKUP(tbl2_2!A78,ishod_substance!A:AD,28,0)</f>
        <v>0</v>
      </c>
      <c r="N78" s="166">
        <f>VLOOKUP(tbl2_2!A78,ishod_substance!A:AD,20,0)</f>
        <v>0</v>
      </c>
      <c r="O78" s="166">
        <f>VLOOKUP(tbl2_2!A78,ishod_substance!A:AD,21,0)</f>
        <v>0</v>
      </c>
      <c r="P78" s="166">
        <f>VLOOKUP(tbl2_2!A78,ishod_substance!A:AD,22,0)</f>
        <v>0</v>
      </c>
      <c r="Q78" s="166">
        <f>VLOOKUP(tbl2_2!A78,ishod_substance!A:AD,23,0)</f>
        <v>1236190</v>
      </c>
      <c r="R78" s="166">
        <f>VLOOKUP(tbl2_2!A78,ishod_substance!A:AD,24,0)</f>
        <v>407868</v>
      </c>
      <c r="S78" s="166">
        <f>VLOOKUP(tbl2_2!A78,ishod_substance!A:AD,25,0)</f>
        <v>1236218</v>
      </c>
      <c r="T78" s="166">
        <f>VLOOKUP(tbl2_2!A78,ishod_substance!A:AD,26,0)</f>
        <v>407873</v>
      </c>
      <c r="U78" s="166">
        <f>VLOOKUP(tbl2_2!A78,ishod_substance!A:AD,27,0)</f>
        <v>5</v>
      </c>
      <c r="V78" s="166">
        <f>VLOOKUP(tbl2_2!A78,ishod_substance!A:AD,29,0)</f>
        <v>0</v>
      </c>
      <c r="W78" s="166">
        <f>VLOOKUP(tbl2_2!A78,ishod_substance!A:AD,30,0)</f>
        <v>0</v>
      </c>
      <c r="X78" s="166">
        <f>VLOOKUP(tbl2_2!A78,ishod_substance!A:AE,31,0)</f>
        <v>0</v>
      </c>
      <c r="Y78" s="164">
        <f>VLOOKUP(tbl2_2!A78,ishod_substance!A:AD,7,0)</f>
        <v>337</v>
      </c>
      <c r="Z78" s="167" t="str">
        <f>VLOOKUP(Y78,quide!$A$2:$B$1006,2,0)</f>
        <v>Углерода оксид (Углерод окись; углерод моноокись; угарный газ)</v>
      </c>
      <c r="AA78" s="166">
        <f>VLOOKUP(Y78,quide!$A$2:$J$1006,10,0)</f>
        <v>1</v>
      </c>
      <c r="AB78" s="169">
        <f>VLOOKUP(tbl2_2!A78,ishod_substance!A:AD,8,0)</f>
        <v>9.2970000000000018E-7</v>
      </c>
      <c r="AC78" s="171">
        <f t="shared" ref="AC78:AC122" si="1">IF(O78=0,0,AB78*1000/O78)</f>
        <v>0</v>
      </c>
      <c r="AD78" s="168">
        <f>VLOOKUP(tbl2_2!A78,ishod_substance!A:AD,9,0)</f>
        <v>2.4350159999999999E-4</v>
      </c>
      <c r="AE78" s="169">
        <f>VLOOKUP(tbl2_2!A78,ishod_substance!A:AD,9,0)</f>
        <v>2.4350159999999999E-4</v>
      </c>
      <c r="AF78" s="170"/>
    </row>
    <row r="79" spans="1:32" ht="51" x14ac:dyDescent="0.25">
      <c r="A79">
        <v>71</v>
      </c>
      <c r="C79" s="160">
        <f>VLOOKUP(tbl2_2!A79,ishod_substance!A:P,2,0)</f>
        <v>1</v>
      </c>
      <c r="D79" s="161" t="str">
        <f>VLOOKUP(tbl2_2!A79,ishod_substance!A:P,3,0)</f>
        <v>основное производственное здание</v>
      </c>
      <c r="E79" s="160" t="str">
        <f>VLOOKUP(tbl2_2!A79,ishod_substance!A:P,11,0)</f>
        <v xml:space="preserve"> мусоровоз ИВЕКО
</v>
      </c>
      <c r="F79" s="162">
        <f>VLOOKUP(tbl2_2!A79,ishod_substance!A:P,15,0)</f>
        <v>1</v>
      </c>
      <c r="G79" s="162" t="str">
        <f>VLOOKUP(tbl2_2!A79,ishod_substance!A:P,12,0)&amp;"/"&amp;VLOOKUP(tbl2_2!A79,ishod_substance!A:P,14,0)</f>
        <v>12/4380</v>
      </c>
      <c r="H79" s="163" t="str">
        <f>VLOOKUP(tbl2_2!A79,ishod_substance!A:P,6,0)</f>
        <v>неорганизованный</v>
      </c>
      <c r="I79" s="164">
        <f>VLOOKUP(tbl2_2!A79,ishod_substance!A:P,15,0)</f>
        <v>1</v>
      </c>
      <c r="J79" s="164">
        <f>VLOOKUP(tbl2_2!A79,ishod_substance!A:P,5,0)</f>
        <v>6002</v>
      </c>
      <c r="K79" s="165">
        <f>VLOOKUP(tbl2_2!A79,ishod_substance!A:Q,17,0)</f>
        <v>1</v>
      </c>
      <c r="L79" s="165">
        <f>VLOOKUP(tbl2_2!A79,ishod_substance!A:R,18,0)</f>
        <v>5</v>
      </c>
      <c r="M79" s="165">
        <f>VLOOKUP(tbl2_2!A79,ishod_substance!A:AD,28,0)</f>
        <v>0</v>
      </c>
      <c r="N79" s="166">
        <f>VLOOKUP(tbl2_2!A79,ishod_substance!A:AD,20,0)</f>
        <v>0</v>
      </c>
      <c r="O79" s="166">
        <f>VLOOKUP(tbl2_2!A79,ishod_substance!A:AD,21,0)</f>
        <v>0</v>
      </c>
      <c r="P79" s="166">
        <f>VLOOKUP(tbl2_2!A79,ishod_substance!A:AD,22,0)</f>
        <v>0</v>
      </c>
      <c r="Q79" s="166">
        <f>VLOOKUP(tbl2_2!A79,ishod_substance!A:AD,23,0)</f>
        <v>1236190</v>
      </c>
      <c r="R79" s="166">
        <f>VLOOKUP(tbl2_2!A79,ishod_substance!A:AD,24,0)</f>
        <v>407868</v>
      </c>
      <c r="S79" s="166">
        <f>VLOOKUP(tbl2_2!A79,ishod_substance!A:AD,25,0)</f>
        <v>1236218</v>
      </c>
      <c r="T79" s="166">
        <f>VLOOKUP(tbl2_2!A79,ishod_substance!A:AD,26,0)</f>
        <v>407873</v>
      </c>
      <c r="U79" s="166">
        <f>VLOOKUP(tbl2_2!A79,ishod_substance!A:AD,27,0)</f>
        <v>5</v>
      </c>
      <c r="V79" s="166">
        <f>VLOOKUP(tbl2_2!A79,ishod_substance!A:AD,29,0)</f>
        <v>0</v>
      </c>
      <c r="W79" s="166">
        <f>VLOOKUP(tbl2_2!A79,ishod_substance!A:AD,30,0)</f>
        <v>0</v>
      </c>
      <c r="X79" s="166">
        <f>VLOOKUP(tbl2_2!A79,ishod_substance!A:AE,31,0)</f>
        <v>0</v>
      </c>
      <c r="Y79" s="164">
        <f>VLOOKUP(tbl2_2!A79,ishod_substance!A:AD,7,0)</f>
        <v>2732</v>
      </c>
      <c r="Z79" s="167" t="str">
        <f>VLOOKUP(Y79,quide!$A$2:$B$1006,2,0)</f>
        <v>Керосин (Керосин прямой перегонки; керосин дезодорированный)</v>
      </c>
      <c r="AA79" s="166">
        <f>VLOOKUP(Y79,quide!$A$2:$J$1006,10,0)</f>
        <v>1</v>
      </c>
      <c r="AB79" s="169">
        <f>VLOOKUP(tbl2_2!A79,ishod_substance!A:AD,8,0)</f>
        <v>1.2960000000000002E-7</v>
      </c>
      <c r="AC79" s="171">
        <f t="shared" si="1"/>
        <v>0</v>
      </c>
      <c r="AD79" s="168">
        <f>VLOOKUP(tbl2_2!A79,ishod_substance!A:AD,9,0)</f>
        <v>3.4669600000000004E-5</v>
      </c>
      <c r="AE79" s="169">
        <f>VLOOKUP(tbl2_2!A79,ishod_substance!A:AD,9,0)</f>
        <v>3.4669600000000004E-5</v>
      </c>
      <c r="AF79" s="170"/>
    </row>
    <row r="80" spans="1:32" ht="51" x14ac:dyDescent="0.25">
      <c r="A80">
        <v>72</v>
      </c>
      <c r="C80" s="160">
        <f>VLOOKUP(tbl2_2!A80,ishod_substance!A:P,2,0)</f>
        <v>1</v>
      </c>
      <c r="D80" s="161" t="str">
        <f>VLOOKUP(tbl2_2!A80,ishod_substance!A:P,3,0)</f>
        <v>основное производственное здание</v>
      </c>
      <c r="E80" s="160" t="str">
        <f>VLOOKUP(tbl2_2!A80,ishod_substance!A:P,11,0)</f>
        <v>автомобиль SCANIA P400</v>
      </c>
      <c r="F80" s="162">
        <f>VLOOKUP(tbl2_2!A80,ishod_substance!A:P,15,0)</f>
        <v>1</v>
      </c>
      <c r="G80" s="162" t="str">
        <f>VLOOKUP(tbl2_2!A80,ishod_substance!A:P,12,0)&amp;"/"&amp;VLOOKUP(tbl2_2!A80,ishod_substance!A:P,14,0)</f>
        <v>12/4380</v>
      </c>
      <c r="H80" s="163" t="str">
        <f>VLOOKUP(tbl2_2!A80,ishod_substance!A:P,6,0)</f>
        <v>неорганизованный</v>
      </c>
      <c r="I80" s="164">
        <f>VLOOKUP(tbl2_2!A80,ishod_substance!A:P,15,0)</f>
        <v>1</v>
      </c>
      <c r="J80" s="164">
        <f>VLOOKUP(tbl2_2!A80,ishod_substance!A:P,5,0)</f>
        <v>6002</v>
      </c>
      <c r="K80" s="165">
        <f>VLOOKUP(tbl2_2!A80,ishod_substance!A:Q,17,0)</f>
        <v>1</v>
      </c>
      <c r="L80" s="165">
        <f>VLOOKUP(tbl2_2!A80,ishod_substance!A:R,18,0)</f>
        <v>5</v>
      </c>
      <c r="M80" s="165">
        <f>VLOOKUP(tbl2_2!A80,ishod_substance!A:AD,28,0)</f>
        <v>0</v>
      </c>
      <c r="N80" s="166">
        <f>VLOOKUP(tbl2_2!A80,ishod_substance!A:AD,20,0)</f>
        <v>0</v>
      </c>
      <c r="O80" s="166">
        <f>VLOOKUP(tbl2_2!A80,ishod_substance!A:AD,21,0)</f>
        <v>0</v>
      </c>
      <c r="P80" s="166">
        <f>VLOOKUP(tbl2_2!A80,ishod_substance!A:AD,22,0)</f>
        <v>0</v>
      </c>
      <c r="Q80" s="166">
        <f>VLOOKUP(tbl2_2!A80,ishod_substance!A:AD,23,0)</f>
        <v>1236190</v>
      </c>
      <c r="R80" s="166">
        <f>VLOOKUP(tbl2_2!A80,ishod_substance!A:AD,24,0)</f>
        <v>407868</v>
      </c>
      <c r="S80" s="166">
        <f>VLOOKUP(tbl2_2!A80,ishod_substance!A:AD,25,0)</f>
        <v>1236218</v>
      </c>
      <c r="T80" s="166">
        <f>VLOOKUP(tbl2_2!A80,ishod_substance!A:AD,26,0)</f>
        <v>407873</v>
      </c>
      <c r="U80" s="166">
        <f>VLOOKUP(tbl2_2!A80,ishod_substance!A:AD,27,0)</f>
        <v>5</v>
      </c>
      <c r="V80" s="166">
        <f>VLOOKUP(tbl2_2!A80,ishod_substance!A:AD,29,0)</f>
        <v>0</v>
      </c>
      <c r="W80" s="166">
        <f>VLOOKUP(tbl2_2!A80,ishod_substance!A:AD,30,0)</f>
        <v>0</v>
      </c>
      <c r="X80" s="166">
        <f>VLOOKUP(tbl2_2!A80,ishod_substance!A:AE,31,0)</f>
        <v>0</v>
      </c>
      <c r="Y80" s="164">
        <f>VLOOKUP(tbl2_2!A80,ishod_substance!A:AD,7,0)</f>
        <v>301</v>
      </c>
      <c r="Z80" s="167" t="str">
        <f>VLOOKUP(Y80,quide!$A$2:$B$1006,2,0)</f>
        <v>Азота диоксид (Двуокись азота; пероксид азота)</v>
      </c>
      <c r="AA80" s="166">
        <f>VLOOKUP(Y80,quide!$A$2:$J$1006,10,0)</f>
        <v>1</v>
      </c>
      <c r="AB80" s="169">
        <f>VLOOKUP(tbl2_2!A80,ishod_substance!A:AD,8,0)</f>
        <v>3.0960000000000002E-7</v>
      </c>
      <c r="AC80" s="171">
        <f t="shared" si="1"/>
        <v>0</v>
      </c>
      <c r="AD80" s="168">
        <f>VLOOKUP(tbl2_2!A80,ishod_substance!A:AD,9,0)</f>
        <v>7.635456000000002E-5</v>
      </c>
      <c r="AE80" s="169">
        <f>VLOOKUP(tbl2_2!A80,ishod_substance!A:AD,9,0)</f>
        <v>7.635456000000002E-5</v>
      </c>
      <c r="AF80" s="170"/>
    </row>
    <row r="81" spans="1:32" ht="51" x14ac:dyDescent="0.25">
      <c r="A81">
        <v>73</v>
      </c>
      <c r="C81" s="160">
        <f>VLOOKUP(tbl2_2!A81,ishod_substance!A:P,2,0)</f>
        <v>1</v>
      </c>
      <c r="D81" s="161" t="str">
        <f>VLOOKUP(tbl2_2!A81,ishod_substance!A:P,3,0)</f>
        <v>основное производственное здание</v>
      </c>
      <c r="E81" s="160" t="str">
        <f>VLOOKUP(tbl2_2!A81,ishod_substance!A:P,11,0)</f>
        <v>автомобиль SCANIA P400</v>
      </c>
      <c r="F81" s="162">
        <f>VLOOKUP(tbl2_2!A81,ishod_substance!A:P,15,0)</f>
        <v>1</v>
      </c>
      <c r="G81" s="162" t="str">
        <f>VLOOKUP(tbl2_2!A81,ishod_substance!A:P,12,0)&amp;"/"&amp;VLOOKUP(tbl2_2!A81,ishod_substance!A:P,14,0)</f>
        <v>12/4380</v>
      </c>
      <c r="H81" s="163" t="str">
        <f>VLOOKUP(tbl2_2!A81,ishod_substance!A:P,6,0)</f>
        <v>неорганизованный</v>
      </c>
      <c r="I81" s="164">
        <f>VLOOKUP(tbl2_2!A81,ishod_substance!A:P,15,0)</f>
        <v>1</v>
      </c>
      <c r="J81" s="164">
        <f>VLOOKUP(tbl2_2!A81,ishod_substance!A:P,5,0)</f>
        <v>6002</v>
      </c>
      <c r="K81" s="165">
        <f>VLOOKUP(tbl2_2!A81,ishod_substance!A:Q,17,0)</f>
        <v>1</v>
      </c>
      <c r="L81" s="165">
        <f>VLOOKUP(tbl2_2!A81,ishod_substance!A:R,18,0)</f>
        <v>5</v>
      </c>
      <c r="M81" s="165">
        <f>VLOOKUP(tbl2_2!A81,ishod_substance!A:AD,28,0)</f>
        <v>0</v>
      </c>
      <c r="N81" s="166">
        <f>VLOOKUP(tbl2_2!A81,ishod_substance!A:AD,20,0)</f>
        <v>0</v>
      </c>
      <c r="O81" s="166">
        <f>VLOOKUP(tbl2_2!A81,ishod_substance!A:AD,21,0)</f>
        <v>0</v>
      </c>
      <c r="P81" s="166">
        <f>VLOOKUP(tbl2_2!A81,ishod_substance!A:AD,22,0)</f>
        <v>0</v>
      </c>
      <c r="Q81" s="166">
        <f>VLOOKUP(tbl2_2!A81,ishod_substance!A:AD,23,0)</f>
        <v>1236190</v>
      </c>
      <c r="R81" s="166">
        <f>VLOOKUP(tbl2_2!A81,ishod_substance!A:AD,24,0)</f>
        <v>407868</v>
      </c>
      <c r="S81" s="166">
        <f>VLOOKUP(tbl2_2!A81,ishod_substance!A:AD,25,0)</f>
        <v>1236218</v>
      </c>
      <c r="T81" s="166">
        <f>VLOOKUP(tbl2_2!A81,ishod_substance!A:AD,26,0)</f>
        <v>407873</v>
      </c>
      <c r="U81" s="166">
        <f>VLOOKUP(tbl2_2!A81,ishod_substance!A:AD,27,0)</f>
        <v>5</v>
      </c>
      <c r="V81" s="166">
        <f>VLOOKUP(tbl2_2!A81,ishod_substance!A:AD,29,0)</f>
        <v>0</v>
      </c>
      <c r="W81" s="166">
        <f>VLOOKUP(tbl2_2!A81,ishod_substance!A:AD,30,0)</f>
        <v>0</v>
      </c>
      <c r="X81" s="166">
        <f>VLOOKUP(tbl2_2!A81,ishod_substance!A:AE,31,0)</f>
        <v>0</v>
      </c>
      <c r="Y81" s="164">
        <f>VLOOKUP(tbl2_2!A81,ishod_substance!A:AD,7,0)</f>
        <v>304</v>
      </c>
      <c r="Z81" s="167" t="str">
        <f>VLOOKUP(Y81,quide!$A$2:$B$1006,2,0)</f>
        <v>Азот (II) оксид (Азот монооксид)</v>
      </c>
      <c r="AA81" s="166">
        <f>VLOOKUP(Y81,quide!$A$2:$J$1006,10,0)</f>
        <v>1</v>
      </c>
      <c r="AB81" s="169">
        <f>VLOOKUP(tbl2_2!A81,ishod_substance!A:AD,8,0)</f>
        <v>5.0310000000000012E-8</v>
      </c>
      <c r="AC81" s="171">
        <f t="shared" si="1"/>
        <v>0</v>
      </c>
      <c r="AD81" s="168">
        <f>VLOOKUP(tbl2_2!A81,ishod_substance!A:AD,9,0)</f>
        <v>1.2407616000000002E-5</v>
      </c>
      <c r="AE81" s="169">
        <f>VLOOKUP(tbl2_2!A81,ishod_substance!A:AD,9,0)</f>
        <v>1.2407616000000002E-5</v>
      </c>
      <c r="AF81" s="170"/>
    </row>
    <row r="82" spans="1:32" ht="51" x14ac:dyDescent="0.25">
      <c r="A82">
        <v>74</v>
      </c>
      <c r="C82" s="160">
        <f>VLOOKUP(tbl2_2!A82,ishod_substance!A:P,2,0)</f>
        <v>1</v>
      </c>
      <c r="D82" s="161" t="str">
        <f>VLOOKUP(tbl2_2!A82,ishod_substance!A:P,3,0)</f>
        <v>основное производственное здание</v>
      </c>
      <c r="E82" s="160" t="str">
        <f>VLOOKUP(tbl2_2!A82,ishod_substance!A:P,11,0)</f>
        <v>автомобиль SCANIA P400</v>
      </c>
      <c r="F82" s="162">
        <f>VLOOKUP(tbl2_2!A82,ishod_substance!A:P,15,0)</f>
        <v>1</v>
      </c>
      <c r="G82" s="162" t="str">
        <f>VLOOKUP(tbl2_2!A82,ishod_substance!A:P,12,0)&amp;"/"&amp;VLOOKUP(tbl2_2!A82,ishod_substance!A:P,14,0)</f>
        <v>12/4380</v>
      </c>
      <c r="H82" s="163" t="str">
        <f>VLOOKUP(tbl2_2!A82,ishod_substance!A:P,6,0)</f>
        <v>неорганизованный</v>
      </c>
      <c r="I82" s="164">
        <f>VLOOKUP(tbl2_2!A82,ishod_substance!A:P,15,0)</f>
        <v>1</v>
      </c>
      <c r="J82" s="164">
        <f>VLOOKUP(tbl2_2!A82,ishod_substance!A:P,5,0)</f>
        <v>6002</v>
      </c>
      <c r="K82" s="165">
        <f>VLOOKUP(tbl2_2!A82,ishod_substance!A:Q,17,0)</f>
        <v>1</v>
      </c>
      <c r="L82" s="165">
        <f>VLOOKUP(tbl2_2!A82,ishod_substance!A:R,18,0)</f>
        <v>5</v>
      </c>
      <c r="M82" s="165">
        <f>VLOOKUP(tbl2_2!A82,ishod_substance!A:AD,28,0)</f>
        <v>0</v>
      </c>
      <c r="N82" s="166">
        <f>VLOOKUP(tbl2_2!A82,ishod_substance!A:AD,20,0)</f>
        <v>0</v>
      </c>
      <c r="O82" s="166">
        <f>VLOOKUP(tbl2_2!A82,ishod_substance!A:AD,21,0)</f>
        <v>0</v>
      </c>
      <c r="P82" s="166">
        <f>VLOOKUP(tbl2_2!A82,ishod_substance!A:AD,22,0)</f>
        <v>0</v>
      </c>
      <c r="Q82" s="166">
        <f>VLOOKUP(tbl2_2!A82,ishod_substance!A:AD,23,0)</f>
        <v>1236190</v>
      </c>
      <c r="R82" s="166">
        <f>VLOOKUP(tbl2_2!A82,ishod_substance!A:AD,24,0)</f>
        <v>407868</v>
      </c>
      <c r="S82" s="166">
        <f>VLOOKUP(tbl2_2!A82,ishod_substance!A:AD,25,0)</f>
        <v>1236218</v>
      </c>
      <c r="T82" s="166">
        <f>VLOOKUP(tbl2_2!A82,ishod_substance!A:AD,26,0)</f>
        <v>407873</v>
      </c>
      <c r="U82" s="166">
        <f>VLOOKUP(tbl2_2!A82,ishod_substance!A:AD,27,0)</f>
        <v>5</v>
      </c>
      <c r="V82" s="166">
        <f>VLOOKUP(tbl2_2!A82,ishod_substance!A:AD,29,0)</f>
        <v>0</v>
      </c>
      <c r="W82" s="166">
        <f>VLOOKUP(tbl2_2!A82,ishod_substance!A:AD,30,0)</f>
        <v>0</v>
      </c>
      <c r="X82" s="166">
        <f>VLOOKUP(tbl2_2!A82,ishod_substance!A:AE,31,0)</f>
        <v>0</v>
      </c>
      <c r="Y82" s="164">
        <f>VLOOKUP(tbl2_2!A82,ishod_substance!A:AD,7,0)</f>
        <v>328</v>
      </c>
      <c r="Z82" s="167" t="str">
        <f>VLOOKUP(Y82,quide!$A$2:$B$1006,2,0)</f>
        <v>Углерод (Пигмент черный)</v>
      </c>
      <c r="AA82" s="166">
        <f>VLOOKUP(Y82,quide!$A$2:$J$1006,10,0)</f>
        <v>1</v>
      </c>
      <c r="AB82" s="169">
        <f>VLOOKUP(tbl2_2!A82,ishod_substance!A:AD,8,0)</f>
        <v>4.5000000000000006E-8</v>
      </c>
      <c r="AC82" s="171">
        <f t="shared" si="1"/>
        <v>0</v>
      </c>
      <c r="AD82" s="168">
        <f>VLOOKUP(tbl2_2!A82,ishod_substance!A:AD,9,0)</f>
        <v>5.5062000000000007E-6</v>
      </c>
      <c r="AE82" s="169">
        <f>VLOOKUP(tbl2_2!A82,ishod_substance!A:AD,9,0)</f>
        <v>5.5062000000000007E-6</v>
      </c>
      <c r="AF82" s="170"/>
    </row>
    <row r="83" spans="1:32" ht="51" x14ac:dyDescent="0.25">
      <c r="A83">
        <v>75</v>
      </c>
      <c r="C83" s="160">
        <f>VLOOKUP(tbl2_2!A83,ishod_substance!A:P,2,0)</f>
        <v>1</v>
      </c>
      <c r="D83" s="161" t="str">
        <f>VLOOKUP(tbl2_2!A83,ishod_substance!A:P,3,0)</f>
        <v>основное производственное здание</v>
      </c>
      <c r="E83" s="160" t="str">
        <f>VLOOKUP(tbl2_2!A83,ishod_substance!A:P,11,0)</f>
        <v>автомобиль SCANIA P400</v>
      </c>
      <c r="F83" s="162">
        <f>VLOOKUP(tbl2_2!A83,ishod_substance!A:P,15,0)</f>
        <v>1</v>
      </c>
      <c r="G83" s="162" t="str">
        <f>VLOOKUP(tbl2_2!A83,ishod_substance!A:P,12,0)&amp;"/"&amp;VLOOKUP(tbl2_2!A83,ishod_substance!A:P,14,0)</f>
        <v>12/4380</v>
      </c>
      <c r="H83" s="163" t="str">
        <f>VLOOKUP(tbl2_2!A83,ishod_substance!A:P,6,0)</f>
        <v>неорганизованный</v>
      </c>
      <c r="I83" s="164">
        <f>VLOOKUP(tbl2_2!A83,ishod_substance!A:P,15,0)</f>
        <v>1</v>
      </c>
      <c r="J83" s="164">
        <f>VLOOKUP(tbl2_2!A83,ishod_substance!A:P,5,0)</f>
        <v>6002</v>
      </c>
      <c r="K83" s="165">
        <f>VLOOKUP(tbl2_2!A83,ishod_substance!A:Q,17,0)</f>
        <v>1</v>
      </c>
      <c r="L83" s="165">
        <f>VLOOKUP(tbl2_2!A83,ishod_substance!A:R,18,0)</f>
        <v>5</v>
      </c>
      <c r="M83" s="165">
        <f>VLOOKUP(tbl2_2!A83,ishod_substance!A:AD,28,0)</f>
        <v>0</v>
      </c>
      <c r="N83" s="166">
        <f>VLOOKUP(tbl2_2!A83,ishod_substance!A:AD,20,0)</f>
        <v>0</v>
      </c>
      <c r="O83" s="166">
        <f>VLOOKUP(tbl2_2!A83,ishod_substance!A:AD,21,0)</f>
        <v>0</v>
      </c>
      <c r="P83" s="166">
        <f>VLOOKUP(tbl2_2!A83,ishod_substance!A:AD,22,0)</f>
        <v>0</v>
      </c>
      <c r="Q83" s="166">
        <f>VLOOKUP(tbl2_2!A83,ishod_substance!A:AD,23,0)</f>
        <v>1236190</v>
      </c>
      <c r="R83" s="166">
        <f>VLOOKUP(tbl2_2!A83,ishod_substance!A:AD,24,0)</f>
        <v>407868</v>
      </c>
      <c r="S83" s="166">
        <f>VLOOKUP(tbl2_2!A83,ishod_substance!A:AD,25,0)</f>
        <v>1236218</v>
      </c>
      <c r="T83" s="166">
        <f>VLOOKUP(tbl2_2!A83,ishod_substance!A:AD,26,0)</f>
        <v>407873</v>
      </c>
      <c r="U83" s="166">
        <f>VLOOKUP(tbl2_2!A83,ishod_substance!A:AD,27,0)</f>
        <v>5</v>
      </c>
      <c r="V83" s="166">
        <f>VLOOKUP(tbl2_2!A83,ishod_substance!A:AD,29,0)</f>
        <v>0</v>
      </c>
      <c r="W83" s="166">
        <f>VLOOKUP(tbl2_2!A83,ishod_substance!A:AD,30,0)</f>
        <v>0</v>
      </c>
      <c r="X83" s="166">
        <f>VLOOKUP(tbl2_2!A83,ishod_substance!A:AE,31,0)</f>
        <v>0</v>
      </c>
      <c r="Y83" s="164">
        <f>VLOOKUP(tbl2_2!A83,ishod_substance!A:AD,7,0)</f>
        <v>330</v>
      </c>
      <c r="Z83" s="167" t="str">
        <f>VLOOKUP(Y83,quide!$A$2:$B$1006,2,0)</f>
        <v>Сера диоксид (ангидрид сернистый)</v>
      </c>
      <c r="AA83" s="166">
        <f>VLOOKUP(Y83,quide!$A$2:$J$1006,10,0)</f>
        <v>1</v>
      </c>
      <c r="AB83" s="169">
        <f>VLOOKUP(tbl2_2!A83,ishod_substance!A:AD,8,0)</f>
        <v>9.0000000000000012E-8</v>
      </c>
      <c r="AC83" s="171">
        <f t="shared" si="1"/>
        <v>0</v>
      </c>
      <c r="AD83" s="168">
        <f>VLOOKUP(tbl2_2!A83,ishod_substance!A:AD,9,0)</f>
        <v>1.123696E-5</v>
      </c>
      <c r="AE83" s="169">
        <f>VLOOKUP(tbl2_2!A83,ishod_substance!A:AD,9,0)</f>
        <v>1.123696E-5</v>
      </c>
      <c r="AF83" s="170"/>
    </row>
    <row r="84" spans="1:32" ht="63.75" x14ac:dyDescent="0.25">
      <c r="A84">
        <v>76</v>
      </c>
      <c r="C84" s="160">
        <f>VLOOKUP(tbl2_2!A84,ishod_substance!A:P,2,0)</f>
        <v>1</v>
      </c>
      <c r="D84" s="161" t="str">
        <f>VLOOKUP(tbl2_2!A84,ishod_substance!A:P,3,0)</f>
        <v>основное производственное здание</v>
      </c>
      <c r="E84" s="160" t="str">
        <f>VLOOKUP(tbl2_2!A84,ishod_substance!A:P,11,0)</f>
        <v>автомобиль SCANIA P400</v>
      </c>
      <c r="F84" s="162">
        <f>VLOOKUP(tbl2_2!A84,ishod_substance!A:P,15,0)</f>
        <v>1</v>
      </c>
      <c r="G84" s="162" t="str">
        <f>VLOOKUP(tbl2_2!A84,ishod_substance!A:P,12,0)&amp;"/"&amp;VLOOKUP(tbl2_2!A84,ishod_substance!A:P,14,0)</f>
        <v>12/4380</v>
      </c>
      <c r="H84" s="163" t="str">
        <f>VLOOKUP(tbl2_2!A84,ishod_substance!A:P,6,0)</f>
        <v>неорганизованный</v>
      </c>
      <c r="I84" s="164">
        <f>VLOOKUP(tbl2_2!A84,ishod_substance!A:P,15,0)</f>
        <v>1</v>
      </c>
      <c r="J84" s="164">
        <f>VLOOKUP(tbl2_2!A84,ishod_substance!A:P,5,0)</f>
        <v>6002</v>
      </c>
      <c r="K84" s="165">
        <f>VLOOKUP(tbl2_2!A84,ishod_substance!A:Q,17,0)</f>
        <v>1</v>
      </c>
      <c r="L84" s="165">
        <f>VLOOKUP(tbl2_2!A84,ishod_substance!A:R,18,0)</f>
        <v>5</v>
      </c>
      <c r="M84" s="165">
        <f>VLOOKUP(tbl2_2!A84,ishod_substance!A:AD,28,0)</f>
        <v>0</v>
      </c>
      <c r="N84" s="166">
        <f>VLOOKUP(tbl2_2!A84,ishod_substance!A:AD,20,0)</f>
        <v>0</v>
      </c>
      <c r="O84" s="166">
        <f>VLOOKUP(tbl2_2!A84,ishod_substance!A:AD,21,0)</f>
        <v>0</v>
      </c>
      <c r="P84" s="166">
        <f>VLOOKUP(tbl2_2!A84,ishod_substance!A:AD,22,0)</f>
        <v>0</v>
      </c>
      <c r="Q84" s="166">
        <f>VLOOKUP(tbl2_2!A84,ishod_substance!A:AD,23,0)</f>
        <v>1236190</v>
      </c>
      <c r="R84" s="166">
        <f>VLOOKUP(tbl2_2!A84,ishod_substance!A:AD,24,0)</f>
        <v>407868</v>
      </c>
      <c r="S84" s="166">
        <f>VLOOKUP(tbl2_2!A84,ishod_substance!A:AD,25,0)</f>
        <v>1236218</v>
      </c>
      <c r="T84" s="166">
        <f>VLOOKUP(tbl2_2!A84,ishod_substance!A:AD,26,0)</f>
        <v>407873</v>
      </c>
      <c r="U84" s="166">
        <f>VLOOKUP(tbl2_2!A84,ishod_substance!A:AD,27,0)</f>
        <v>5</v>
      </c>
      <c r="V84" s="166">
        <f>VLOOKUP(tbl2_2!A84,ishod_substance!A:AD,29,0)</f>
        <v>0</v>
      </c>
      <c r="W84" s="166">
        <f>VLOOKUP(tbl2_2!A84,ishod_substance!A:AD,30,0)</f>
        <v>0</v>
      </c>
      <c r="X84" s="166">
        <f>VLOOKUP(tbl2_2!A84,ishod_substance!A:AE,31,0)</f>
        <v>0</v>
      </c>
      <c r="Y84" s="164">
        <f>VLOOKUP(tbl2_2!A84,ishod_substance!A:AD,7,0)</f>
        <v>337</v>
      </c>
      <c r="Z84" s="167" t="str">
        <f>VLOOKUP(Y84,quide!$A$2:$B$1006,2,0)</f>
        <v>Углерода оксид (Углерод окись; углерод моноокись; угарный газ)</v>
      </c>
      <c r="AA84" s="166">
        <f>VLOOKUP(Y84,quide!$A$2:$J$1006,10,0)</f>
        <v>1</v>
      </c>
      <c r="AB84" s="169">
        <f>VLOOKUP(tbl2_2!A84,ishod_substance!A:AD,8,0)</f>
        <v>7.2000000000000009E-7</v>
      </c>
      <c r="AC84" s="171">
        <f t="shared" si="1"/>
        <v>0</v>
      </c>
      <c r="AD84" s="168">
        <f>VLOOKUP(tbl2_2!A84,ishod_substance!A:AD,9,0)</f>
        <v>9.5443200000000015E-5</v>
      </c>
      <c r="AE84" s="169">
        <f>VLOOKUP(tbl2_2!A84,ishod_substance!A:AD,9,0)</f>
        <v>9.5443200000000015E-5</v>
      </c>
      <c r="AF84" s="170"/>
    </row>
    <row r="85" spans="1:32" ht="51" x14ac:dyDescent="0.25">
      <c r="A85">
        <v>77</v>
      </c>
      <c r="C85" s="160">
        <f>VLOOKUP(tbl2_2!A85,ishod_substance!A:P,2,0)</f>
        <v>1</v>
      </c>
      <c r="D85" s="161" t="str">
        <f>VLOOKUP(tbl2_2!A85,ishod_substance!A:P,3,0)</f>
        <v>основное производственное здание</v>
      </c>
      <c r="E85" s="160" t="str">
        <f>VLOOKUP(tbl2_2!A85,ishod_substance!A:P,11,0)</f>
        <v>автомобиль SCANIA P400</v>
      </c>
      <c r="F85" s="162">
        <f>VLOOKUP(tbl2_2!A85,ishod_substance!A:P,15,0)</f>
        <v>1</v>
      </c>
      <c r="G85" s="162" t="str">
        <f>VLOOKUP(tbl2_2!A85,ishod_substance!A:P,12,0)&amp;"/"&amp;VLOOKUP(tbl2_2!A85,ishod_substance!A:P,14,0)</f>
        <v>12/4380</v>
      </c>
      <c r="H85" s="163" t="str">
        <f>VLOOKUP(tbl2_2!A85,ishod_substance!A:P,6,0)</f>
        <v>неорганизованный</v>
      </c>
      <c r="I85" s="164">
        <f>VLOOKUP(tbl2_2!A85,ishod_substance!A:P,15,0)</f>
        <v>1</v>
      </c>
      <c r="J85" s="164">
        <f>VLOOKUP(tbl2_2!A85,ishod_substance!A:P,5,0)</f>
        <v>6002</v>
      </c>
      <c r="K85" s="165">
        <f>VLOOKUP(tbl2_2!A85,ishod_substance!A:Q,17,0)</f>
        <v>0</v>
      </c>
      <c r="L85" s="165">
        <f>VLOOKUP(tbl2_2!A85,ishod_substance!A:R,18,0)</f>
        <v>5</v>
      </c>
      <c r="M85" s="165">
        <f>VLOOKUP(tbl2_2!A85,ishod_substance!A:AD,28,0)</f>
        <v>0</v>
      </c>
      <c r="N85" s="166">
        <f>VLOOKUP(tbl2_2!A85,ishod_substance!A:AD,20,0)</f>
        <v>0</v>
      </c>
      <c r="O85" s="166">
        <f>VLOOKUP(tbl2_2!A85,ishod_substance!A:AD,21,0)</f>
        <v>0</v>
      </c>
      <c r="P85" s="166">
        <f>VLOOKUP(tbl2_2!A85,ishod_substance!A:AD,22,0)</f>
        <v>0</v>
      </c>
      <c r="Q85" s="166">
        <f>VLOOKUP(tbl2_2!A85,ishod_substance!A:AD,23,0)</f>
        <v>1236190</v>
      </c>
      <c r="R85" s="166">
        <f>VLOOKUP(tbl2_2!A85,ishod_substance!A:AD,24,0)</f>
        <v>407868</v>
      </c>
      <c r="S85" s="166">
        <f>VLOOKUP(tbl2_2!A85,ishod_substance!A:AD,25,0)</f>
        <v>1236218</v>
      </c>
      <c r="T85" s="166">
        <f>VLOOKUP(tbl2_2!A85,ishod_substance!A:AD,26,0)</f>
        <v>407873</v>
      </c>
      <c r="U85" s="166">
        <f>VLOOKUP(tbl2_2!A85,ishod_substance!A:AD,27,0)</f>
        <v>5</v>
      </c>
      <c r="V85" s="166">
        <f>VLOOKUP(tbl2_2!A85,ishod_substance!A:AD,29,0)</f>
        <v>0</v>
      </c>
      <c r="W85" s="166">
        <f>VLOOKUP(tbl2_2!A85,ishod_substance!A:AD,30,0)</f>
        <v>0</v>
      </c>
      <c r="X85" s="166">
        <f>VLOOKUP(tbl2_2!A85,ishod_substance!A:AE,31,0)</f>
        <v>0</v>
      </c>
      <c r="Y85" s="164">
        <f>VLOOKUP(tbl2_2!A85,ishod_substance!A:AD,7,0)</f>
        <v>2732</v>
      </c>
      <c r="Z85" s="167" t="str">
        <f>VLOOKUP(Y85,quide!$A$2:$B$1006,2,0)</f>
        <v>Керосин (Керосин прямой перегонки; керосин дезодорированный)</v>
      </c>
      <c r="AA85" s="166">
        <f>VLOOKUP(Y85,quide!$A$2:$J$1006,10,0)</f>
        <v>1</v>
      </c>
      <c r="AB85" s="169">
        <f>VLOOKUP(tbl2_2!A85,ishod_substance!A:AD,8,0)</f>
        <v>9.9900000000000014E-8</v>
      </c>
      <c r="AC85" s="171">
        <f t="shared" si="1"/>
        <v>0</v>
      </c>
      <c r="AD85" s="168">
        <f>VLOOKUP(tbl2_2!A85,ishod_substance!A:AD,9,0)</f>
        <v>1.3052E-5</v>
      </c>
      <c r="AE85" s="169">
        <f>VLOOKUP(tbl2_2!A85,ishod_substance!A:AD,9,0)</f>
        <v>1.3052E-5</v>
      </c>
      <c r="AF85" s="170"/>
    </row>
    <row r="86" spans="1:32" ht="51" x14ac:dyDescent="0.25">
      <c r="A86">
        <v>78</v>
      </c>
      <c r="C86" s="160">
        <f>VLOOKUP(tbl2_2!A86,ishod_substance!A:P,2,0)</f>
        <v>1</v>
      </c>
      <c r="D86" s="161" t="str">
        <f>VLOOKUP(tbl2_2!A86,ishod_substance!A:P,3,0)</f>
        <v>основное производственное здание</v>
      </c>
      <c r="E86" s="160" t="str">
        <f>VLOOKUP(tbl2_2!A86,ishod_substance!A:P,11,0)</f>
        <v>автомобиль Камаз 65201</v>
      </c>
      <c r="F86" s="162">
        <f>VLOOKUP(tbl2_2!A86,ishod_substance!A:P,15,0)</f>
        <v>1</v>
      </c>
      <c r="G86" s="162" t="str">
        <f>VLOOKUP(tbl2_2!A86,ishod_substance!A:P,12,0)&amp;"/"&amp;VLOOKUP(tbl2_2!A86,ishod_substance!A:P,14,0)</f>
        <v>12/4380</v>
      </c>
      <c r="H86" s="163" t="str">
        <f>VLOOKUP(tbl2_2!A86,ishod_substance!A:P,6,0)</f>
        <v>неорганизованный</v>
      </c>
      <c r="I86" s="164">
        <f>VLOOKUP(tbl2_2!A86,ishod_substance!A:P,15,0)</f>
        <v>1</v>
      </c>
      <c r="J86" s="164">
        <f>VLOOKUP(tbl2_2!A86,ishod_substance!A:P,5,0)</f>
        <v>6002</v>
      </c>
      <c r="K86" s="165">
        <f>VLOOKUP(tbl2_2!A86,ishod_substance!A:Q,17,0)</f>
        <v>1</v>
      </c>
      <c r="L86" s="165">
        <f>VLOOKUP(tbl2_2!A86,ishod_substance!A:R,18,0)</f>
        <v>5</v>
      </c>
      <c r="M86" s="165">
        <f>VLOOKUP(tbl2_2!A86,ishod_substance!A:AD,28,0)</f>
        <v>0</v>
      </c>
      <c r="N86" s="166">
        <f>VLOOKUP(tbl2_2!A86,ishod_substance!A:AD,20,0)</f>
        <v>0</v>
      </c>
      <c r="O86" s="166">
        <f>VLOOKUP(tbl2_2!A86,ishod_substance!A:AD,21,0)</f>
        <v>0</v>
      </c>
      <c r="P86" s="166">
        <f>VLOOKUP(tbl2_2!A86,ishod_substance!A:AD,22,0)</f>
        <v>0</v>
      </c>
      <c r="Q86" s="166">
        <f>VLOOKUP(tbl2_2!A86,ishod_substance!A:AD,23,0)</f>
        <v>1236190</v>
      </c>
      <c r="R86" s="166">
        <f>VLOOKUP(tbl2_2!A86,ishod_substance!A:AD,24,0)</f>
        <v>407868</v>
      </c>
      <c r="S86" s="166">
        <f>VLOOKUP(tbl2_2!A86,ishod_substance!A:AD,25,0)</f>
        <v>1236218</v>
      </c>
      <c r="T86" s="166">
        <f>VLOOKUP(tbl2_2!A86,ishod_substance!A:AD,26,0)</f>
        <v>407873</v>
      </c>
      <c r="U86" s="166">
        <f>VLOOKUP(tbl2_2!A86,ishod_substance!A:AD,27,0)</f>
        <v>5</v>
      </c>
      <c r="V86" s="166">
        <f>VLOOKUP(tbl2_2!A86,ishod_substance!A:AD,29,0)</f>
        <v>0</v>
      </c>
      <c r="W86" s="166">
        <f>VLOOKUP(tbl2_2!A86,ishod_substance!A:AD,30,0)</f>
        <v>0</v>
      </c>
      <c r="X86" s="166">
        <f>VLOOKUP(tbl2_2!A86,ishod_substance!A:AE,31,0)</f>
        <v>0</v>
      </c>
      <c r="Y86" s="164">
        <f>VLOOKUP(tbl2_2!A86,ishod_substance!A:AD,7,0)</f>
        <v>301</v>
      </c>
      <c r="Z86" s="167" t="str">
        <f>VLOOKUP(Y86,quide!$A$2:$B$1006,2,0)</f>
        <v>Азота диоксид (Двуокись азота; пероксид азота)</v>
      </c>
      <c r="AA86" s="166">
        <f>VLOOKUP(Y86,quide!$A$2:$J$1006,10,0)</f>
        <v>1</v>
      </c>
      <c r="AB86" s="169">
        <f>VLOOKUP(tbl2_2!A86,ishod_substance!A:AD,8,0)</f>
        <v>3.1679999999999998E-7</v>
      </c>
      <c r="AC86" s="171">
        <f t="shared" si="1"/>
        <v>0</v>
      </c>
      <c r="AD86" s="168">
        <f>VLOOKUP(tbl2_2!A86,ishod_substance!A:AD,9,0)</f>
        <v>1.5629824000000002E-4</v>
      </c>
      <c r="AE86" s="169">
        <f>VLOOKUP(tbl2_2!A86,ishod_substance!A:AD,9,0)</f>
        <v>1.5629824000000002E-4</v>
      </c>
      <c r="AF86" s="170"/>
    </row>
    <row r="87" spans="1:32" ht="51" x14ac:dyDescent="0.25">
      <c r="A87">
        <v>79</v>
      </c>
      <c r="C87" s="160">
        <f>VLOOKUP(tbl2_2!A87,ishod_substance!A:P,2,0)</f>
        <v>1</v>
      </c>
      <c r="D87" s="161" t="str">
        <f>VLOOKUP(tbl2_2!A87,ishod_substance!A:P,3,0)</f>
        <v>основное производственное здание</v>
      </c>
      <c r="E87" s="160" t="str">
        <f>VLOOKUP(tbl2_2!A87,ishod_substance!A:P,11,0)</f>
        <v>автомобиль Камаз 65201</v>
      </c>
      <c r="F87" s="162">
        <f>VLOOKUP(tbl2_2!A87,ishod_substance!A:P,15,0)</f>
        <v>1</v>
      </c>
      <c r="G87" s="162" t="str">
        <f>VLOOKUP(tbl2_2!A87,ishod_substance!A:P,12,0)&amp;"/"&amp;VLOOKUP(tbl2_2!A87,ishod_substance!A:P,14,0)</f>
        <v>12/4380</v>
      </c>
      <c r="H87" s="163" t="str">
        <f>VLOOKUP(tbl2_2!A87,ishod_substance!A:P,6,0)</f>
        <v>неорганизованный</v>
      </c>
      <c r="I87" s="164">
        <f>VLOOKUP(tbl2_2!A87,ishod_substance!A:P,15,0)</f>
        <v>1</v>
      </c>
      <c r="J87" s="164">
        <f>VLOOKUP(tbl2_2!A87,ishod_substance!A:P,5,0)</f>
        <v>6002</v>
      </c>
      <c r="K87" s="165">
        <f>VLOOKUP(tbl2_2!A87,ishod_substance!A:Q,17,0)</f>
        <v>1</v>
      </c>
      <c r="L87" s="165">
        <f>VLOOKUP(tbl2_2!A87,ishod_substance!A:R,18,0)</f>
        <v>5</v>
      </c>
      <c r="M87" s="165">
        <f>VLOOKUP(tbl2_2!A87,ishod_substance!A:AD,28,0)</f>
        <v>0</v>
      </c>
      <c r="N87" s="166">
        <f>VLOOKUP(tbl2_2!A87,ishod_substance!A:AD,20,0)</f>
        <v>0</v>
      </c>
      <c r="O87" s="166">
        <f>VLOOKUP(tbl2_2!A87,ishod_substance!A:AD,21,0)</f>
        <v>0</v>
      </c>
      <c r="P87" s="166">
        <f>VLOOKUP(tbl2_2!A87,ishod_substance!A:AD,22,0)</f>
        <v>0</v>
      </c>
      <c r="Q87" s="166">
        <f>VLOOKUP(tbl2_2!A87,ishod_substance!A:AD,23,0)</f>
        <v>1236190</v>
      </c>
      <c r="R87" s="166">
        <f>VLOOKUP(tbl2_2!A87,ishod_substance!A:AD,24,0)</f>
        <v>407868</v>
      </c>
      <c r="S87" s="166">
        <f>VLOOKUP(tbl2_2!A87,ishod_substance!A:AD,25,0)</f>
        <v>1236218</v>
      </c>
      <c r="T87" s="166">
        <f>VLOOKUP(tbl2_2!A87,ishod_substance!A:AD,26,0)</f>
        <v>407873</v>
      </c>
      <c r="U87" s="166">
        <f>VLOOKUP(tbl2_2!A87,ishod_substance!A:AD,27,0)</f>
        <v>5</v>
      </c>
      <c r="V87" s="166">
        <f>VLOOKUP(tbl2_2!A87,ishod_substance!A:AD,29,0)</f>
        <v>0</v>
      </c>
      <c r="W87" s="166">
        <f>VLOOKUP(tbl2_2!A87,ishod_substance!A:AD,30,0)</f>
        <v>0</v>
      </c>
      <c r="X87" s="166">
        <f>VLOOKUP(tbl2_2!A87,ishod_substance!A:AE,31,0)</f>
        <v>0</v>
      </c>
      <c r="Y87" s="164">
        <f>VLOOKUP(tbl2_2!A87,ishod_substance!A:AD,7,0)</f>
        <v>304</v>
      </c>
      <c r="Z87" s="167" t="str">
        <f>VLOOKUP(Y87,quide!$A$2:$B$1006,2,0)</f>
        <v>Азот (II) оксид (Азот монооксид)</v>
      </c>
      <c r="AA87" s="166">
        <f>VLOOKUP(Y87,quide!$A$2:$J$1006,10,0)</f>
        <v>1</v>
      </c>
      <c r="AB87" s="169">
        <f>VLOOKUP(tbl2_2!A87,ishod_substance!A:AD,8,0)</f>
        <v>5.1480000000000008E-8</v>
      </c>
      <c r="AC87" s="171">
        <f t="shared" si="1"/>
        <v>0</v>
      </c>
      <c r="AD87" s="168">
        <f>VLOOKUP(tbl2_2!A87,ishod_substance!A:AD,9,0)</f>
        <v>2.5398464000000002E-5</v>
      </c>
      <c r="AE87" s="169">
        <f>VLOOKUP(tbl2_2!A87,ishod_substance!A:AD,9,0)</f>
        <v>2.5398464000000002E-5</v>
      </c>
      <c r="AF87" s="170"/>
    </row>
    <row r="88" spans="1:32" ht="51" x14ac:dyDescent="0.25">
      <c r="A88">
        <v>80</v>
      </c>
      <c r="C88" s="160">
        <f>VLOOKUP(tbl2_2!A88,ishod_substance!A:P,2,0)</f>
        <v>1</v>
      </c>
      <c r="D88" s="161" t="str">
        <f>VLOOKUP(tbl2_2!A88,ishod_substance!A:P,3,0)</f>
        <v>основное производственное здание</v>
      </c>
      <c r="E88" s="160" t="str">
        <f>VLOOKUP(tbl2_2!A88,ishod_substance!A:P,11,0)</f>
        <v>автомобиль Камаз 65201</v>
      </c>
      <c r="F88" s="162">
        <f>VLOOKUP(tbl2_2!A88,ishod_substance!A:P,15,0)</f>
        <v>1</v>
      </c>
      <c r="G88" s="162" t="str">
        <f>VLOOKUP(tbl2_2!A88,ishod_substance!A:P,12,0)&amp;"/"&amp;VLOOKUP(tbl2_2!A88,ishod_substance!A:P,14,0)</f>
        <v>12/4380</v>
      </c>
      <c r="H88" s="163" t="str">
        <f>VLOOKUP(tbl2_2!A88,ishod_substance!A:P,6,0)</f>
        <v>неорганизованный</v>
      </c>
      <c r="I88" s="164">
        <f>VLOOKUP(tbl2_2!A88,ishod_substance!A:P,15,0)</f>
        <v>1</v>
      </c>
      <c r="J88" s="164">
        <f>VLOOKUP(tbl2_2!A88,ishod_substance!A:P,5,0)</f>
        <v>6002</v>
      </c>
      <c r="K88" s="165">
        <f>VLOOKUP(tbl2_2!A88,ishod_substance!A:Q,17,0)</f>
        <v>1</v>
      </c>
      <c r="L88" s="165">
        <f>VLOOKUP(tbl2_2!A88,ishod_substance!A:R,18,0)</f>
        <v>5</v>
      </c>
      <c r="M88" s="165">
        <f>VLOOKUP(tbl2_2!A88,ishod_substance!A:AD,28,0)</f>
        <v>0</v>
      </c>
      <c r="N88" s="166">
        <f>VLOOKUP(tbl2_2!A88,ishod_substance!A:AD,20,0)</f>
        <v>0</v>
      </c>
      <c r="O88" s="166">
        <f>VLOOKUP(tbl2_2!A88,ishod_substance!A:AD,21,0)</f>
        <v>0</v>
      </c>
      <c r="P88" s="166">
        <f>VLOOKUP(tbl2_2!A88,ishod_substance!A:AD,22,0)</f>
        <v>0</v>
      </c>
      <c r="Q88" s="166">
        <f>VLOOKUP(tbl2_2!A88,ishod_substance!A:AD,23,0)</f>
        <v>1236190</v>
      </c>
      <c r="R88" s="166">
        <f>VLOOKUP(tbl2_2!A88,ishod_substance!A:AD,24,0)</f>
        <v>407868</v>
      </c>
      <c r="S88" s="166">
        <f>VLOOKUP(tbl2_2!A88,ishod_substance!A:AD,25,0)</f>
        <v>1236218</v>
      </c>
      <c r="T88" s="166">
        <f>VLOOKUP(tbl2_2!A88,ishod_substance!A:AD,26,0)</f>
        <v>407873</v>
      </c>
      <c r="U88" s="166">
        <f>VLOOKUP(tbl2_2!A88,ishod_substance!A:AD,27,0)</f>
        <v>5</v>
      </c>
      <c r="V88" s="166">
        <f>VLOOKUP(tbl2_2!A88,ishod_substance!A:AD,29,0)</f>
        <v>0</v>
      </c>
      <c r="W88" s="166">
        <f>VLOOKUP(tbl2_2!A88,ishod_substance!A:AD,30,0)</f>
        <v>0</v>
      </c>
      <c r="X88" s="166">
        <f>VLOOKUP(tbl2_2!A88,ishod_substance!A:AE,31,0)</f>
        <v>0</v>
      </c>
      <c r="Y88" s="164">
        <f>VLOOKUP(tbl2_2!A88,ishod_substance!A:AD,7,0)</f>
        <v>328</v>
      </c>
      <c r="Z88" s="167" t="str">
        <f>VLOOKUP(Y88,quide!$A$2:$B$1006,2,0)</f>
        <v>Углерод (Пигмент черный)</v>
      </c>
      <c r="AA88" s="166">
        <f>VLOOKUP(Y88,quide!$A$2:$J$1006,10,0)</f>
        <v>1</v>
      </c>
      <c r="AB88" s="169">
        <f>VLOOKUP(tbl2_2!A88,ishod_substance!A:AD,8,0)</f>
        <v>3.9600000000000004E-8</v>
      </c>
      <c r="AC88" s="171">
        <f t="shared" si="1"/>
        <v>0</v>
      </c>
      <c r="AD88" s="168">
        <f>VLOOKUP(tbl2_2!A88,ishod_substance!A:AD,9,0)</f>
        <v>1.01968E-5</v>
      </c>
      <c r="AE88" s="169">
        <f>VLOOKUP(tbl2_2!A88,ishod_substance!A:AD,9,0)</f>
        <v>1.01968E-5</v>
      </c>
      <c r="AF88" s="170"/>
    </row>
    <row r="89" spans="1:32" ht="51" x14ac:dyDescent="0.25">
      <c r="A89">
        <v>81</v>
      </c>
      <c r="C89" s="160">
        <f>VLOOKUP(tbl2_2!A89,ishod_substance!A:P,2,0)</f>
        <v>1</v>
      </c>
      <c r="D89" s="161" t="str">
        <f>VLOOKUP(tbl2_2!A89,ishod_substance!A:P,3,0)</f>
        <v>основное производственное здание</v>
      </c>
      <c r="E89" s="160" t="str">
        <f>VLOOKUP(tbl2_2!A89,ishod_substance!A:P,11,0)</f>
        <v>автомобиль Камаз 65201</v>
      </c>
      <c r="F89" s="162">
        <f>VLOOKUP(tbl2_2!A89,ishod_substance!A:P,15,0)</f>
        <v>1</v>
      </c>
      <c r="G89" s="162" t="str">
        <f>VLOOKUP(tbl2_2!A89,ishod_substance!A:P,12,0)&amp;"/"&amp;VLOOKUP(tbl2_2!A89,ishod_substance!A:P,14,0)</f>
        <v>12/4380</v>
      </c>
      <c r="H89" s="163" t="str">
        <f>VLOOKUP(tbl2_2!A89,ishod_substance!A:P,6,0)</f>
        <v>неорганизованный</v>
      </c>
      <c r="I89" s="164">
        <f>VLOOKUP(tbl2_2!A89,ishod_substance!A:P,15,0)</f>
        <v>1</v>
      </c>
      <c r="J89" s="164">
        <f>VLOOKUP(tbl2_2!A89,ishod_substance!A:P,5,0)</f>
        <v>6002</v>
      </c>
      <c r="K89" s="165">
        <f>VLOOKUP(tbl2_2!A89,ishod_substance!A:Q,17,0)</f>
        <v>1</v>
      </c>
      <c r="L89" s="165">
        <f>VLOOKUP(tbl2_2!A89,ishod_substance!A:R,18,0)</f>
        <v>5</v>
      </c>
      <c r="M89" s="165">
        <f>VLOOKUP(tbl2_2!A89,ishod_substance!A:AD,28,0)</f>
        <v>0</v>
      </c>
      <c r="N89" s="166">
        <f>VLOOKUP(tbl2_2!A89,ishod_substance!A:AD,20,0)</f>
        <v>0</v>
      </c>
      <c r="O89" s="166">
        <f>VLOOKUP(tbl2_2!A89,ishod_substance!A:AD,21,0)</f>
        <v>0</v>
      </c>
      <c r="P89" s="166">
        <f>VLOOKUP(tbl2_2!A89,ishod_substance!A:AD,22,0)</f>
        <v>0</v>
      </c>
      <c r="Q89" s="166">
        <f>VLOOKUP(tbl2_2!A89,ishod_substance!A:AD,23,0)</f>
        <v>1236190</v>
      </c>
      <c r="R89" s="166">
        <f>VLOOKUP(tbl2_2!A89,ishod_substance!A:AD,24,0)</f>
        <v>407868</v>
      </c>
      <c r="S89" s="166">
        <f>VLOOKUP(tbl2_2!A89,ishod_substance!A:AD,25,0)</f>
        <v>1236218</v>
      </c>
      <c r="T89" s="166">
        <f>VLOOKUP(tbl2_2!A89,ishod_substance!A:AD,26,0)</f>
        <v>407873</v>
      </c>
      <c r="U89" s="166">
        <f>VLOOKUP(tbl2_2!A89,ishod_substance!A:AD,27,0)</f>
        <v>5</v>
      </c>
      <c r="V89" s="166">
        <f>VLOOKUP(tbl2_2!A89,ishod_substance!A:AD,29,0)</f>
        <v>0</v>
      </c>
      <c r="W89" s="166">
        <f>VLOOKUP(tbl2_2!A89,ishod_substance!A:AD,30,0)</f>
        <v>0</v>
      </c>
      <c r="X89" s="166">
        <f>VLOOKUP(tbl2_2!A89,ishod_substance!A:AE,31,0)</f>
        <v>0</v>
      </c>
      <c r="Y89" s="164">
        <f>VLOOKUP(tbl2_2!A89,ishod_substance!A:AD,7,0)</f>
        <v>330</v>
      </c>
      <c r="Z89" s="167" t="str">
        <f>VLOOKUP(Y89,quide!$A$2:$B$1006,2,0)</f>
        <v>Сера диоксид (ангидрид сернистый)</v>
      </c>
      <c r="AA89" s="166">
        <f>VLOOKUP(Y89,quide!$A$2:$J$1006,10,0)</f>
        <v>1</v>
      </c>
      <c r="AB89" s="169">
        <f>VLOOKUP(tbl2_2!A89,ishod_substance!A:AD,8,0)</f>
        <v>6.3000000000000008E-8</v>
      </c>
      <c r="AC89" s="171">
        <f t="shared" si="1"/>
        <v>0</v>
      </c>
      <c r="AD89" s="168">
        <f>VLOOKUP(tbl2_2!A89,ishod_substance!A:AD,9,0)</f>
        <v>1.7538640000000008E-5</v>
      </c>
      <c r="AE89" s="169">
        <f>VLOOKUP(tbl2_2!A89,ishod_substance!A:AD,9,0)</f>
        <v>1.7538640000000008E-5</v>
      </c>
      <c r="AF89" s="170"/>
    </row>
    <row r="90" spans="1:32" ht="63.75" x14ac:dyDescent="0.25">
      <c r="A90">
        <v>82</v>
      </c>
      <c r="C90" s="160">
        <f>VLOOKUP(tbl2_2!A90,ishod_substance!A:P,2,0)</f>
        <v>1</v>
      </c>
      <c r="D90" s="161" t="str">
        <f>VLOOKUP(tbl2_2!A90,ishod_substance!A:P,3,0)</f>
        <v>основное производственное здание</v>
      </c>
      <c r="E90" s="160" t="str">
        <f>VLOOKUP(tbl2_2!A90,ishod_substance!A:P,11,0)</f>
        <v>автомобиль Камаз 65201</v>
      </c>
      <c r="F90" s="162">
        <f>VLOOKUP(tbl2_2!A90,ishod_substance!A:P,15,0)</f>
        <v>1</v>
      </c>
      <c r="G90" s="162" t="str">
        <f>VLOOKUP(tbl2_2!A90,ishod_substance!A:P,12,0)&amp;"/"&amp;VLOOKUP(tbl2_2!A90,ishod_substance!A:P,14,0)</f>
        <v>12/4380</v>
      </c>
      <c r="H90" s="163" t="str">
        <f>VLOOKUP(tbl2_2!A90,ishod_substance!A:P,6,0)</f>
        <v>неорганизованный</v>
      </c>
      <c r="I90" s="164">
        <f>VLOOKUP(tbl2_2!A90,ishod_substance!A:P,15,0)</f>
        <v>1</v>
      </c>
      <c r="J90" s="164">
        <f>VLOOKUP(tbl2_2!A90,ishod_substance!A:P,5,0)</f>
        <v>6002</v>
      </c>
      <c r="K90" s="165">
        <f>VLOOKUP(tbl2_2!A90,ishod_substance!A:Q,17,0)</f>
        <v>1</v>
      </c>
      <c r="L90" s="165">
        <f>VLOOKUP(tbl2_2!A90,ishod_substance!A:R,18,0)</f>
        <v>5</v>
      </c>
      <c r="M90" s="165">
        <f>VLOOKUP(tbl2_2!A90,ishod_substance!A:AD,28,0)</f>
        <v>0</v>
      </c>
      <c r="N90" s="166">
        <f>VLOOKUP(tbl2_2!A90,ishod_substance!A:AD,20,0)</f>
        <v>0</v>
      </c>
      <c r="O90" s="166">
        <f>VLOOKUP(tbl2_2!A90,ishod_substance!A:AD,21,0)</f>
        <v>0</v>
      </c>
      <c r="P90" s="166">
        <f>VLOOKUP(tbl2_2!A90,ishod_substance!A:AD,22,0)</f>
        <v>0</v>
      </c>
      <c r="Q90" s="166">
        <f>VLOOKUP(tbl2_2!A90,ishod_substance!A:AD,23,0)</f>
        <v>1236190</v>
      </c>
      <c r="R90" s="166">
        <f>VLOOKUP(tbl2_2!A90,ishod_substance!A:AD,24,0)</f>
        <v>407868</v>
      </c>
      <c r="S90" s="166">
        <f>VLOOKUP(tbl2_2!A90,ishod_substance!A:AD,25,0)</f>
        <v>1236218</v>
      </c>
      <c r="T90" s="166">
        <f>VLOOKUP(tbl2_2!A90,ishod_substance!A:AD,26,0)</f>
        <v>407873</v>
      </c>
      <c r="U90" s="166">
        <f>VLOOKUP(tbl2_2!A90,ishod_substance!A:AD,27,0)</f>
        <v>5</v>
      </c>
      <c r="V90" s="166">
        <f>VLOOKUP(tbl2_2!A90,ishod_substance!A:AD,29,0)</f>
        <v>0</v>
      </c>
      <c r="W90" s="166">
        <f>VLOOKUP(tbl2_2!A90,ishod_substance!A:AD,30,0)</f>
        <v>0</v>
      </c>
      <c r="X90" s="166">
        <f>VLOOKUP(tbl2_2!A90,ishod_substance!A:AE,31,0)</f>
        <v>0</v>
      </c>
      <c r="Y90" s="164">
        <f>VLOOKUP(tbl2_2!A90,ishod_substance!A:AD,7,0)</f>
        <v>337</v>
      </c>
      <c r="Z90" s="167" t="str">
        <f>VLOOKUP(Y90,quide!$A$2:$B$1006,2,0)</f>
        <v>Углерода оксид (Углерод окись; углерод моноокись; угарный газ)</v>
      </c>
      <c r="AA90" s="166">
        <f>VLOOKUP(Y90,quide!$A$2:$J$1006,10,0)</f>
        <v>1</v>
      </c>
      <c r="AB90" s="169">
        <f>VLOOKUP(tbl2_2!A90,ishod_substance!A:AD,8,0)</f>
        <v>7.398000000000001E-7</v>
      </c>
      <c r="AC90" s="171">
        <f t="shared" si="1"/>
        <v>0</v>
      </c>
      <c r="AD90" s="168">
        <f>VLOOKUP(tbl2_2!A90,ishod_substance!A:AD,9,0)</f>
        <v>1.953728E-4</v>
      </c>
      <c r="AE90" s="169">
        <f>VLOOKUP(tbl2_2!A90,ishod_substance!A:AD,9,0)</f>
        <v>1.953728E-4</v>
      </c>
      <c r="AF90" s="170"/>
    </row>
    <row r="91" spans="1:32" ht="51" x14ac:dyDescent="0.25">
      <c r="A91">
        <v>83</v>
      </c>
      <c r="C91" s="160">
        <f>VLOOKUP(tbl2_2!A91,ishod_substance!A:P,2,0)</f>
        <v>1</v>
      </c>
      <c r="D91" s="161" t="str">
        <f>VLOOKUP(tbl2_2!A91,ishod_substance!A:P,3,0)</f>
        <v>основное производственное здание</v>
      </c>
      <c r="E91" s="160" t="str">
        <f>VLOOKUP(tbl2_2!A91,ishod_substance!A:P,11,0)</f>
        <v>автомобиль Камаз 65201</v>
      </c>
      <c r="F91" s="162">
        <f>VLOOKUP(tbl2_2!A91,ishod_substance!A:P,15,0)</f>
        <v>1</v>
      </c>
      <c r="G91" s="162" t="str">
        <f>VLOOKUP(tbl2_2!A91,ishod_substance!A:P,12,0)&amp;"/"&amp;VLOOKUP(tbl2_2!A91,ishod_substance!A:P,14,0)</f>
        <v>12/4380</v>
      </c>
      <c r="H91" s="163" t="str">
        <f>VLOOKUP(tbl2_2!A91,ishod_substance!A:P,6,0)</f>
        <v>неорганизованный</v>
      </c>
      <c r="I91" s="164">
        <f>VLOOKUP(tbl2_2!A91,ishod_substance!A:P,15,0)</f>
        <v>1</v>
      </c>
      <c r="J91" s="164">
        <f>VLOOKUP(tbl2_2!A91,ishod_substance!A:P,5,0)</f>
        <v>6002</v>
      </c>
      <c r="K91" s="165">
        <f>VLOOKUP(tbl2_2!A91,ishod_substance!A:Q,17,0)</f>
        <v>1</v>
      </c>
      <c r="L91" s="165">
        <f>VLOOKUP(tbl2_2!A91,ishod_substance!A:R,18,0)</f>
        <v>5</v>
      </c>
      <c r="M91" s="165">
        <f>VLOOKUP(tbl2_2!A91,ishod_substance!A:AD,28,0)</f>
        <v>0</v>
      </c>
      <c r="N91" s="166">
        <f>VLOOKUP(tbl2_2!A91,ishod_substance!A:AD,20,0)</f>
        <v>0</v>
      </c>
      <c r="O91" s="166">
        <f>VLOOKUP(tbl2_2!A91,ishod_substance!A:AD,21,0)</f>
        <v>0</v>
      </c>
      <c r="P91" s="166">
        <f>VLOOKUP(tbl2_2!A91,ishod_substance!A:AD,22,0)</f>
        <v>0</v>
      </c>
      <c r="Q91" s="166">
        <f>VLOOKUP(tbl2_2!A91,ishod_substance!A:AD,23,0)</f>
        <v>1236190</v>
      </c>
      <c r="R91" s="166">
        <f>VLOOKUP(tbl2_2!A91,ishod_substance!A:AD,24,0)</f>
        <v>407868</v>
      </c>
      <c r="S91" s="166">
        <f>VLOOKUP(tbl2_2!A91,ishod_substance!A:AD,25,0)</f>
        <v>1236218</v>
      </c>
      <c r="T91" s="166">
        <f>VLOOKUP(tbl2_2!A91,ishod_substance!A:AD,26,0)</f>
        <v>407873</v>
      </c>
      <c r="U91" s="166">
        <f>VLOOKUP(tbl2_2!A91,ishod_substance!A:AD,27,0)</f>
        <v>5</v>
      </c>
      <c r="V91" s="166">
        <f>VLOOKUP(tbl2_2!A91,ishod_substance!A:AD,29,0)</f>
        <v>0</v>
      </c>
      <c r="W91" s="166">
        <f>VLOOKUP(tbl2_2!A91,ishod_substance!A:AD,30,0)</f>
        <v>0</v>
      </c>
      <c r="X91" s="166">
        <f>VLOOKUP(tbl2_2!A91,ishod_substance!A:AE,31,0)</f>
        <v>0</v>
      </c>
      <c r="Y91" s="164">
        <f>VLOOKUP(tbl2_2!A91,ishod_substance!A:AD,7,0)</f>
        <v>2732</v>
      </c>
      <c r="Z91" s="167" t="str">
        <f>VLOOKUP(Y91,quide!$A$2:$B$1006,2,0)</f>
        <v>Керосин (Керосин прямой перегонки; керосин дезодорированный)</v>
      </c>
      <c r="AA91" s="166">
        <f>VLOOKUP(Y91,quide!$A$2:$J$1006,10,0)</f>
        <v>1</v>
      </c>
      <c r="AB91" s="207">
        <f>VLOOKUP(tbl2_2!A91,ishod_substance!A:AD,8,0)</f>
        <v>1.1970000000000002E-7</v>
      </c>
      <c r="AC91" s="207">
        <f t="shared" si="1"/>
        <v>0</v>
      </c>
      <c r="AD91" s="207">
        <f>VLOOKUP(tbl2_2!A91,ishod_substance!A:AD,9,0)</f>
        <v>3.1814399999999998E-5</v>
      </c>
      <c r="AE91" s="207">
        <f>VLOOKUP(tbl2_2!A91,ishod_substance!A:AD,9,0)</f>
        <v>3.1814399999999998E-5</v>
      </c>
      <c r="AF91" s="170"/>
    </row>
    <row r="92" spans="1:32" ht="51" x14ac:dyDescent="0.25">
      <c r="A92">
        <v>84</v>
      </c>
      <c r="C92" s="160">
        <f>VLOOKUP(tbl2_2!A92,ishod_substance!A:P,2,0)</f>
        <v>1</v>
      </c>
      <c r="D92" s="161" t="str">
        <f>VLOOKUP(tbl2_2!A92,ishod_substance!A:P,3,0)</f>
        <v>основное производственное здание</v>
      </c>
      <c r="E92" s="160" t="str">
        <f>VLOOKUP(tbl2_2!A92,ishod_substance!A:P,11,0)</f>
        <v>автомобиль TGM 18.250</v>
      </c>
      <c r="F92" s="162">
        <f>VLOOKUP(tbl2_2!A92,ishod_substance!A:P,15,0)</f>
        <v>1</v>
      </c>
      <c r="G92" s="162" t="str">
        <f>VLOOKUP(tbl2_2!A92,ishod_substance!A:P,12,0)&amp;"/"&amp;VLOOKUP(tbl2_2!A92,ishod_substance!A:P,14,0)</f>
        <v>12/4380</v>
      </c>
      <c r="H92" s="163" t="str">
        <f>VLOOKUP(tbl2_2!A92,ishod_substance!A:P,6,0)</f>
        <v>неорганизованный</v>
      </c>
      <c r="I92" s="164">
        <f>VLOOKUP(tbl2_2!A92,ishod_substance!A:P,15,0)</f>
        <v>1</v>
      </c>
      <c r="J92" s="164">
        <f>VLOOKUP(tbl2_2!A92,ishod_substance!A:P,5,0)</f>
        <v>6002</v>
      </c>
      <c r="K92" s="165">
        <f>VLOOKUP(tbl2_2!A92,ishod_substance!A:Q,17,0)</f>
        <v>1</v>
      </c>
      <c r="L92" s="165">
        <f>VLOOKUP(tbl2_2!A92,ishod_substance!A:R,18,0)</f>
        <v>5</v>
      </c>
      <c r="M92" s="165">
        <f>VLOOKUP(tbl2_2!A92,ishod_substance!A:AD,28,0)</f>
        <v>0</v>
      </c>
      <c r="N92" s="166">
        <f>VLOOKUP(tbl2_2!A92,ishod_substance!A:AD,20,0)</f>
        <v>0</v>
      </c>
      <c r="O92" s="166">
        <f>VLOOKUP(tbl2_2!A92,ishod_substance!A:AD,21,0)</f>
        <v>0</v>
      </c>
      <c r="P92" s="166">
        <f>VLOOKUP(tbl2_2!A92,ishod_substance!A:AD,22,0)</f>
        <v>0</v>
      </c>
      <c r="Q92" s="166">
        <f>VLOOKUP(tbl2_2!A92,ishod_substance!A:AD,23,0)</f>
        <v>1236190</v>
      </c>
      <c r="R92" s="166">
        <f>VLOOKUP(tbl2_2!A92,ishod_substance!A:AD,24,0)</f>
        <v>407868</v>
      </c>
      <c r="S92" s="166">
        <f>VLOOKUP(tbl2_2!A92,ishod_substance!A:AD,25,0)</f>
        <v>1236218</v>
      </c>
      <c r="T92" s="166">
        <f>VLOOKUP(tbl2_2!A92,ishod_substance!A:AD,26,0)</f>
        <v>407873</v>
      </c>
      <c r="U92" s="166">
        <f>VLOOKUP(tbl2_2!A92,ishod_substance!A:AD,27,0)</f>
        <v>5</v>
      </c>
      <c r="V92" s="166">
        <f>VLOOKUP(tbl2_2!A92,ishod_substance!A:AD,29,0)</f>
        <v>0</v>
      </c>
      <c r="W92" s="166">
        <f>VLOOKUP(tbl2_2!A92,ishod_substance!A:AD,30,0)</f>
        <v>0</v>
      </c>
      <c r="X92" s="166">
        <f>VLOOKUP(tbl2_2!A92,ishod_substance!A:AE,31,0)</f>
        <v>0</v>
      </c>
      <c r="Y92" s="164">
        <f>VLOOKUP(tbl2_2!A92,ishod_substance!A:AD,7,0)</f>
        <v>301</v>
      </c>
      <c r="Z92" s="167" t="str">
        <f>VLOOKUP(Y92,quide!$A$2:$B$1006,2,0)</f>
        <v>Азота диоксид (Двуокись азота; пероксид азота)</v>
      </c>
      <c r="AA92" s="166">
        <f>VLOOKUP(Y92,quide!$A$2:$J$1006,10,0)</f>
        <v>1</v>
      </c>
      <c r="AB92" s="169">
        <f>VLOOKUP(tbl2_2!A92,ishod_substance!A:AD,8,0)</f>
        <v>2.7360000000000001E-7</v>
      </c>
      <c r="AC92" s="171">
        <f t="shared" si="1"/>
        <v>0</v>
      </c>
      <c r="AD92" s="168">
        <f>VLOOKUP(tbl2_2!A92,ishod_substance!A:AD,9,0)</f>
        <v>6.2486719999999994E-5</v>
      </c>
      <c r="AE92" s="169">
        <f>VLOOKUP(tbl2_2!A92,ishod_substance!A:AD,9,0)</f>
        <v>6.2486719999999994E-5</v>
      </c>
      <c r="AF92" s="170"/>
    </row>
    <row r="93" spans="1:32" ht="51" x14ac:dyDescent="0.25">
      <c r="A93">
        <v>85</v>
      </c>
      <c r="C93" s="160">
        <f>VLOOKUP(tbl2_2!A93,ishod_substance!A:P,2,0)</f>
        <v>1</v>
      </c>
      <c r="D93" s="161" t="str">
        <f>VLOOKUP(tbl2_2!A93,ishod_substance!A:P,3,0)</f>
        <v>основное производственное здание</v>
      </c>
      <c r="E93" s="160" t="str">
        <f>VLOOKUP(tbl2_2!A93,ishod_substance!A:P,11,0)</f>
        <v>автомобиль TGM 18.250</v>
      </c>
      <c r="F93" s="162">
        <f>VLOOKUP(tbl2_2!A93,ishod_substance!A:P,15,0)</f>
        <v>1</v>
      </c>
      <c r="G93" s="162" t="str">
        <f>VLOOKUP(tbl2_2!A93,ishod_substance!A:P,12,0)&amp;"/"&amp;VLOOKUP(tbl2_2!A93,ishod_substance!A:P,14,0)</f>
        <v>12/4380</v>
      </c>
      <c r="H93" s="163" t="str">
        <f>VLOOKUP(tbl2_2!A93,ishod_substance!A:P,6,0)</f>
        <v>неорганизованный</v>
      </c>
      <c r="I93" s="164">
        <f>VLOOKUP(tbl2_2!A93,ishod_substance!A:P,15,0)</f>
        <v>1</v>
      </c>
      <c r="J93" s="164">
        <f>VLOOKUP(tbl2_2!A93,ishod_substance!A:P,5,0)</f>
        <v>6002</v>
      </c>
      <c r="K93" s="165">
        <f>VLOOKUP(tbl2_2!A93,ishod_substance!A:Q,17,0)</f>
        <v>1</v>
      </c>
      <c r="L93" s="165">
        <f>VLOOKUP(tbl2_2!A93,ishod_substance!A:R,18,0)</f>
        <v>5</v>
      </c>
      <c r="M93" s="165">
        <f>VLOOKUP(tbl2_2!A93,ishod_substance!A:AD,28,0)</f>
        <v>0</v>
      </c>
      <c r="N93" s="166">
        <f>VLOOKUP(tbl2_2!A93,ishod_substance!A:AD,20,0)</f>
        <v>0</v>
      </c>
      <c r="O93" s="166">
        <f>VLOOKUP(tbl2_2!A93,ishod_substance!A:AD,21,0)</f>
        <v>0</v>
      </c>
      <c r="P93" s="166">
        <f>VLOOKUP(tbl2_2!A93,ishod_substance!A:AD,22,0)</f>
        <v>0</v>
      </c>
      <c r="Q93" s="166">
        <f>VLOOKUP(tbl2_2!A93,ishod_substance!A:AD,23,0)</f>
        <v>1236190</v>
      </c>
      <c r="R93" s="166">
        <f>VLOOKUP(tbl2_2!A93,ishod_substance!A:AD,24,0)</f>
        <v>407868</v>
      </c>
      <c r="S93" s="166">
        <f>VLOOKUP(tbl2_2!A93,ishod_substance!A:AD,25,0)</f>
        <v>1236218</v>
      </c>
      <c r="T93" s="166">
        <f>VLOOKUP(tbl2_2!A93,ishod_substance!A:AD,26,0)</f>
        <v>407873</v>
      </c>
      <c r="U93" s="166">
        <f>VLOOKUP(tbl2_2!A93,ishod_substance!A:AD,27,0)</f>
        <v>5</v>
      </c>
      <c r="V93" s="166">
        <f>VLOOKUP(tbl2_2!A93,ishod_substance!A:AD,29,0)</f>
        <v>0</v>
      </c>
      <c r="W93" s="166">
        <f>VLOOKUP(tbl2_2!A93,ishod_substance!A:AD,30,0)</f>
        <v>0</v>
      </c>
      <c r="X93" s="166">
        <f>VLOOKUP(tbl2_2!A93,ishod_substance!A:AE,31,0)</f>
        <v>0</v>
      </c>
      <c r="Y93" s="164">
        <f>VLOOKUP(tbl2_2!A93,ishod_substance!A:AD,7,0)</f>
        <v>304</v>
      </c>
      <c r="Z93" s="167" t="str">
        <f>VLOOKUP(Y93,quide!$A$2:$B$1006,2,0)</f>
        <v>Азот (II) оксид (Азот монооксид)</v>
      </c>
      <c r="AA93" s="166">
        <f>VLOOKUP(Y93,quide!$A$2:$J$1006,10,0)</f>
        <v>1</v>
      </c>
      <c r="AB93" s="169">
        <f>VLOOKUP(tbl2_2!A93,ishod_substance!A:AD,8,0)</f>
        <v>4.4460000000000009E-8</v>
      </c>
      <c r="AC93" s="171">
        <f t="shared" si="1"/>
        <v>0</v>
      </c>
      <c r="AD93" s="168">
        <f>VLOOKUP(tbl2_2!A93,ishod_substance!A:AD,9,0)</f>
        <v>1.0154092E-5</v>
      </c>
      <c r="AE93" s="169">
        <f>VLOOKUP(tbl2_2!A93,ishod_substance!A:AD,9,0)</f>
        <v>1.0154092E-5</v>
      </c>
      <c r="AF93" s="170"/>
    </row>
    <row r="94" spans="1:32" ht="51" x14ac:dyDescent="0.25">
      <c r="A94">
        <v>86</v>
      </c>
      <c r="C94" s="160">
        <f>VLOOKUP(tbl2_2!A94,ishod_substance!A:P,2,0)</f>
        <v>1</v>
      </c>
      <c r="D94" s="161" t="str">
        <f>VLOOKUP(tbl2_2!A94,ishod_substance!A:P,3,0)</f>
        <v>основное производственное здание</v>
      </c>
      <c r="E94" s="160" t="str">
        <f>VLOOKUP(tbl2_2!A94,ishod_substance!A:P,11,0)</f>
        <v>автомобиль TGM 18.250</v>
      </c>
      <c r="F94" s="162">
        <f>VLOOKUP(tbl2_2!A94,ishod_substance!A:P,15,0)</f>
        <v>1</v>
      </c>
      <c r="G94" s="162" t="str">
        <f>VLOOKUP(tbl2_2!A94,ishod_substance!A:P,12,0)&amp;"/"&amp;VLOOKUP(tbl2_2!A94,ishod_substance!A:P,14,0)</f>
        <v>12/4380</v>
      </c>
      <c r="H94" s="163" t="str">
        <f>VLOOKUP(tbl2_2!A94,ishod_substance!A:P,6,0)</f>
        <v>неорганизованный</v>
      </c>
      <c r="I94" s="164">
        <f>VLOOKUP(tbl2_2!A94,ishod_substance!A:P,15,0)</f>
        <v>1</v>
      </c>
      <c r="J94" s="164">
        <f>VLOOKUP(tbl2_2!A94,ishod_substance!A:P,5,0)</f>
        <v>6002</v>
      </c>
      <c r="K94" s="165">
        <f>VLOOKUP(tbl2_2!A94,ishod_substance!A:Q,17,0)</f>
        <v>1</v>
      </c>
      <c r="L94" s="165">
        <f>VLOOKUP(tbl2_2!A94,ishod_substance!A:R,18,0)</f>
        <v>5</v>
      </c>
      <c r="M94" s="165">
        <f>VLOOKUP(tbl2_2!A94,ishod_substance!A:AD,28,0)</f>
        <v>0</v>
      </c>
      <c r="N94" s="166">
        <f>VLOOKUP(tbl2_2!A94,ishod_substance!A:AD,20,0)</f>
        <v>0</v>
      </c>
      <c r="O94" s="166">
        <f>VLOOKUP(tbl2_2!A94,ishod_substance!A:AD,21,0)</f>
        <v>0</v>
      </c>
      <c r="P94" s="166">
        <f>VLOOKUP(tbl2_2!A94,ishod_substance!A:AD,22,0)</f>
        <v>0</v>
      </c>
      <c r="Q94" s="166">
        <f>VLOOKUP(tbl2_2!A94,ishod_substance!A:AD,23,0)</f>
        <v>1236190</v>
      </c>
      <c r="R94" s="166">
        <f>VLOOKUP(tbl2_2!A94,ishod_substance!A:AD,24,0)</f>
        <v>407868</v>
      </c>
      <c r="S94" s="166">
        <f>VLOOKUP(tbl2_2!A94,ishod_substance!A:AD,25,0)</f>
        <v>1236218</v>
      </c>
      <c r="T94" s="166">
        <f>VLOOKUP(tbl2_2!A94,ishod_substance!A:AD,26,0)</f>
        <v>407873</v>
      </c>
      <c r="U94" s="166">
        <f>VLOOKUP(tbl2_2!A94,ishod_substance!A:AD,27,0)</f>
        <v>5</v>
      </c>
      <c r="V94" s="166">
        <f>VLOOKUP(tbl2_2!A94,ishod_substance!A:AD,29,0)</f>
        <v>0</v>
      </c>
      <c r="W94" s="166">
        <f>VLOOKUP(tbl2_2!A94,ishod_substance!A:AD,30,0)</f>
        <v>0</v>
      </c>
      <c r="X94" s="166">
        <f>VLOOKUP(tbl2_2!A94,ishod_substance!A:AE,31,0)</f>
        <v>0</v>
      </c>
      <c r="Y94" s="164">
        <f>VLOOKUP(tbl2_2!A94,ishod_substance!A:AD,7,0)</f>
        <v>328</v>
      </c>
      <c r="Z94" s="167" t="str">
        <f>VLOOKUP(Y94,quide!$A$2:$B$1006,2,0)</f>
        <v>Углерод (Пигмент черный)</v>
      </c>
      <c r="AA94" s="166">
        <f>VLOOKUP(Y94,quide!$A$2:$J$1006,10,0)</f>
        <v>1</v>
      </c>
      <c r="AB94" s="169">
        <f>VLOOKUP(tbl2_2!A94,ishod_substance!A:AD,8,0)</f>
        <v>2.9700000000000005E-8</v>
      </c>
      <c r="AC94" s="171">
        <f t="shared" si="1"/>
        <v>0</v>
      </c>
      <c r="AD94" s="168">
        <f>VLOOKUP(tbl2_2!A94,ishod_substance!A:AD,9,0)</f>
        <v>3.6708000000000001E-6</v>
      </c>
      <c r="AE94" s="169">
        <f>VLOOKUP(tbl2_2!A94,ishod_substance!A:AD,9,0)</f>
        <v>3.6708000000000001E-6</v>
      </c>
      <c r="AF94" s="170"/>
    </row>
    <row r="95" spans="1:32" ht="51" x14ac:dyDescent="0.25">
      <c r="A95">
        <v>87</v>
      </c>
      <c r="C95" s="160">
        <f>VLOOKUP(tbl2_2!A95,ishod_substance!A:P,2,0)</f>
        <v>1</v>
      </c>
      <c r="D95" s="161" t="str">
        <f>VLOOKUP(tbl2_2!A95,ishod_substance!A:P,3,0)</f>
        <v>основное производственное здание</v>
      </c>
      <c r="E95" s="160" t="str">
        <f>VLOOKUP(tbl2_2!A95,ishod_substance!A:P,11,0)</f>
        <v>автомобиль TGM 18.250</v>
      </c>
      <c r="F95" s="162">
        <f>VLOOKUP(tbl2_2!A95,ishod_substance!A:P,15,0)</f>
        <v>1</v>
      </c>
      <c r="G95" s="162" t="str">
        <f>VLOOKUP(tbl2_2!A95,ishod_substance!A:P,12,0)&amp;"/"&amp;VLOOKUP(tbl2_2!A95,ishod_substance!A:P,14,0)</f>
        <v>12/4380</v>
      </c>
      <c r="H95" s="163" t="str">
        <f>VLOOKUP(tbl2_2!A95,ishod_substance!A:P,6,0)</f>
        <v>неорганизованный</v>
      </c>
      <c r="I95" s="164">
        <f>VLOOKUP(tbl2_2!A95,ishod_substance!A:P,15,0)</f>
        <v>1</v>
      </c>
      <c r="J95" s="164">
        <f>VLOOKUP(tbl2_2!A95,ishod_substance!A:P,5,0)</f>
        <v>6002</v>
      </c>
      <c r="K95" s="165">
        <f>VLOOKUP(tbl2_2!A95,ishod_substance!A:Q,17,0)</f>
        <v>1</v>
      </c>
      <c r="L95" s="165">
        <f>VLOOKUP(tbl2_2!A95,ishod_substance!A:R,18,0)</f>
        <v>5</v>
      </c>
      <c r="M95" s="165">
        <f>VLOOKUP(tbl2_2!A95,ishod_substance!A:AD,28,0)</f>
        <v>0</v>
      </c>
      <c r="N95" s="166">
        <f>VLOOKUP(tbl2_2!A95,ishod_substance!A:AD,20,0)</f>
        <v>0</v>
      </c>
      <c r="O95" s="166">
        <f>VLOOKUP(tbl2_2!A95,ishod_substance!A:AD,21,0)</f>
        <v>0</v>
      </c>
      <c r="P95" s="166">
        <f>VLOOKUP(tbl2_2!A95,ishod_substance!A:AD,22,0)</f>
        <v>0</v>
      </c>
      <c r="Q95" s="166">
        <f>VLOOKUP(tbl2_2!A95,ishod_substance!A:AD,23,0)</f>
        <v>1236190</v>
      </c>
      <c r="R95" s="166">
        <f>VLOOKUP(tbl2_2!A95,ishod_substance!A:AD,24,0)</f>
        <v>407868</v>
      </c>
      <c r="S95" s="166">
        <f>VLOOKUP(tbl2_2!A95,ishod_substance!A:AD,25,0)</f>
        <v>1236218</v>
      </c>
      <c r="T95" s="166">
        <f>VLOOKUP(tbl2_2!A95,ishod_substance!A:AD,26,0)</f>
        <v>407873</v>
      </c>
      <c r="U95" s="166">
        <f>VLOOKUP(tbl2_2!A95,ishod_substance!A:AD,27,0)</f>
        <v>5</v>
      </c>
      <c r="V95" s="166">
        <f>VLOOKUP(tbl2_2!A95,ishod_substance!A:AD,29,0)</f>
        <v>0</v>
      </c>
      <c r="W95" s="166">
        <f>VLOOKUP(tbl2_2!A95,ishod_substance!A:AD,30,0)</f>
        <v>0</v>
      </c>
      <c r="X95" s="166">
        <f>VLOOKUP(tbl2_2!A95,ishod_substance!A:AE,31,0)</f>
        <v>0</v>
      </c>
      <c r="Y95" s="164">
        <f>VLOOKUP(tbl2_2!A95,ishod_substance!A:AD,7,0)</f>
        <v>330</v>
      </c>
      <c r="Z95" s="167" t="str">
        <f>VLOOKUP(Y95,quide!$A$2:$B$1006,2,0)</f>
        <v>Сера диоксид (ангидрид сернистый)</v>
      </c>
      <c r="AA95" s="166">
        <f>VLOOKUP(Y95,quide!$A$2:$J$1006,10,0)</f>
        <v>1</v>
      </c>
      <c r="AB95" s="169">
        <f>VLOOKUP(tbl2_2!A95,ishod_substance!A:AD,8,0)</f>
        <v>6.3000000000000008E-8</v>
      </c>
      <c r="AC95" s="171">
        <f t="shared" si="1"/>
        <v>0</v>
      </c>
      <c r="AD95" s="168">
        <f>VLOOKUP(tbl2_2!A95,ishod_substance!A:AD,9,0)</f>
        <v>7.7190399999999995E-6</v>
      </c>
      <c r="AE95" s="169">
        <f>VLOOKUP(tbl2_2!A95,ishod_substance!A:AD,9,0)</f>
        <v>7.7190399999999995E-6</v>
      </c>
      <c r="AF95" s="170"/>
    </row>
    <row r="96" spans="1:32" ht="63.75" x14ac:dyDescent="0.25">
      <c r="A96">
        <v>88</v>
      </c>
      <c r="C96" s="160">
        <f>VLOOKUP(tbl2_2!A96,ishod_substance!A:P,2,0)</f>
        <v>1</v>
      </c>
      <c r="D96" s="161" t="str">
        <f>VLOOKUP(tbl2_2!A96,ishod_substance!A:P,3,0)</f>
        <v>основное производственное здание</v>
      </c>
      <c r="E96" s="160" t="str">
        <f>VLOOKUP(tbl2_2!A96,ishod_substance!A:P,11,0)</f>
        <v>автомобиль TGM 18.250</v>
      </c>
      <c r="F96" s="162">
        <f>VLOOKUP(tbl2_2!A96,ishod_substance!A:P,15,0)</f>
        <v>1</v>
      </c>
      <c r="G96" s="162" t="str">
        <f>VLOOKUP(tbl2_2!A96,ishod_substance!A:P,12,0)&amp;"/"&amp;VLOOKUP(tbl2_2!A96,ishod_substance!A:P,14,0)</f>
        <v>12/4380</v>
      </c>
      <c r="H96" s="163" t="str">
        <f>VLOOKUP(tbl2_2!A96,ishod_substance!A:P,6,0)</f>
        <v>неорганизованный</v>
      </c>
      <c r="I96" s="164">
        <f>VLOOKUP(tbl2_2!A96,ishod_substance!A:P,15,0)</f>
        <v>1</v>
      </c>
      <c r="J96" s="164">
        <f>VLOOKUP(tbl2_2!A96,ishod_substance!A:P,5,0)</f>
        <v>6002</v>
      </c>
      <c r="K96" s="165">
        <f>VLOOKUP(tbl2_2!A96,ishod_substance!A:Q,17,0)</f>
        <v>1</v>
      </c>
      <c r="L96" s="165">
        <f>VLOOKUP(tbl2_2!A96,ishod_substance!A:R,18,0)</f>
        <v>5</v>
      </c>
      <c r="M96" s="165">
        <f>VLOOKUP(tbl2_2!A96,ishod_substance!A:AD,28,0)</f>
        <v>0</v>
      </c>
      <c r="N96" s="166">
        <f>VLOOKUP(tbl2_2!A96,ishod_substance!A:AD,20,0)</f>
        <v>0</v>
      </c>
      <c r="O96" s="166">
        <f>VLOOKUP(tbl2_2!A96,ishod_substance!A:AD,21,0)</f>
        <v>0</v>
      </c>
      <c r="P96" s="166">
        <f>VLOOKUP(tbl2_2!A96,ishod_substance!A:AD,22,0)</f>
        <v>0</v>
      </c>
      <c r="Q96" s="166">
        <f>VLOOKUP(tbl2_2!A96,ishod_substance!A:AD,23,0)</f>
        <v>1236190</v>
      </c>
      <c r="R96" s="166">
        <f>VLOOKUP(tbl2_2!A96,ishod_substance!A:AD,24,0)</f>
        <v>407868</v>
      </c>
      <c r="S96" s="166">
        <f>VLOOKUP(tbl2_2!A96,ishod_substance!A:AD,25,0)</f>
        <v>1236218</v>
      </c>
      <c r="T96" s="166">
        <f>VLOOKUP(tbl2_2!A96,ishod_substance!A:AD,26,0)</f>
        <v>407873</v>
      </c>
      <c r="U96" s="166">
        <f>VLOOKUP(tbl2_2!A96,ishod_substance!A:AD,27,0)</f>
        <v>5</v>
      </c>
      <c r="V96" s="166">
        <f>VLOOKUP(tbl2_2!A96,ishod_substance!A:AD,29,0)</f>
        <v>0</v>
      </c>
      <c r="W96" s="166">
        <f>VLOOKUP(tbl2_2!A96,ishod_substance!A:AD,30,0)</f>
        <v>0</v>
      </c>
      <c r="X96" s="166">
        <f>VLOOKUP(tbl2_2!A96,ishod_substance!A:AE,31,0)</f>
        <v>0</v>
      </c>
      <c r="Y96" s="164">
        <f>VLOOKUP(tbl2_2!A96,ishod_substance!A:AD,7,0)</f>
        <v>337</v>
      </c>
      <c r="Z96" s="167" t="str">
        <f>VLOOKUP(Y96,quide!$A$2:$B$1006,2,0)</f>
        <v>Углерода оксид (Углерод окись; углерод моноокись; угарный газ)</v>
      </c>
      <c r="AA96" s="166">
        <f>VLOOKUP(Y96,quide!$A$2:$J$1006,10,0)</f>
        <v>1</v>
      </c>
      <c r="AB96" s="169">
        <f>VLOOKUP(tbl2_2!A96,ishod_substance!A:AD,8,0)</f>
        <v>5.9039999999999999E-7</v>
      </c>
      <c r="AC96" s="171">
        <f t="shared" si="1"/>
        <v>0</v>
      </c>
      <c r="AD96" s="168">
        <f>VLOOKUP(tbl2_2!A96,ishod_substance!A:AD,9,0)</f>
        <v>7.8108399999999992E-5</v>
      </c>
      <c r="AE96" s="169">
        <f>VLOOKUP(tbl2_2!A96,ishod_substance!A:AD,9,0)</f>
        <v>7.8108399999999992E-5</v>
      </c>
      <c r="AF96" s="170"/>
    </row>
    <row r="97" spans="1:32" ht="51" x14ac:dyDescent="0.25">
      <c r="A97">
        <v>89</v>
      </c>
      <c r="C97" s="160">
        <f>VLOOKUP(tbl2_2!A97,ishod_substance!A:P,2,0)</f>
        <v>1</v>
      </c>
      <c r="D97" s="161" t="str">
        <f>VLOOKUP(tbl2_2!A97,ishod_substance!A:P,3,0)</f>
        <v>основное производственное здание</v>
      </c>
      <c r="E97" s="160" t="str">
        <f>VLOOKUP(tbl2_2!A97,ishod_substance!A:P,11,0)</f>
        <v>автомобиль TGM 18.250</v>
      </c>
      <c r="F97" s="162">
        <f>VLOOKUP(tbl2_2!A97,ishod_substance!A:P,15,0)</f>
        <v>1</v>
      </c>
      <c r="G97" s="162" t="str">
        <f>VLOOKUP(tbl2_2!A97,ishod_substance!A:P,12,0)&amp;"/"&amp;VLOOKUP(tbl2_2!A97,ishod_substance!A:P,14,0)</f>
        <v>12/4380</v>
      </c>
      <c r="H97" s="163" t="str">
        <f>VLOOKUP(tbl2_2!A97,ishod_substance!A:P,6,0)</f>
        <v>неорганизованный</v>
      </c>
      <c r="I97" s="164">
        <f>VLOOKUP(tbl2_2!A97,ishod_substance!A:P,15,0)</f>
        <v>1</v>
      </c>
      <c r="J97" s="164">
        <f>VLOOKUP(tbl2_2!A97,ishod_substance!A:P,5,0)</f>
        <v>6002</v>
      </c>
      <c r="K97" s="165">
        <f>VLOOKUP(tbl2_2!A97,ishod_substance!A:Q,17,0)</f>
        <v>1</v>
      </c>
      <c r="L97" s="165">
        <f>VLOOKUP(tbl2_2!A97,ishod_substance!A:R,18,0)</f>
        <v>5</v>
      </c>
      <c r="M97" s="165">
        <f>VLOOKUP(tbl2_2!A97,ishod_substance!A:AD,28,0)</f>
        <v>0</v>
      </c>
      <c r="N97" s="166">
        <f>VLOOKUP(tbl2_2!A97,ishod_substance!A:AD,20,0)</f>
        <v>0</v>
      </c>
      <c r="O97" s="166">
        <f>VLOOKUP(tbl2_2!A97,ishod_substance!A:AD,21,0)</f>
        <v>0</v>
      </c>
      <c r="P97" s="166">
        <f>VLOOKUP(tbl2_2!A97,ishod_substance!A:AD,22,0)</f>
        <v>0</v>
      </c>
      <c r="Q97" s="166">
        <f>VLOOKUP(tbl2_2!A97,ishod_substance!A:AD,23,0)</f>
        <v>1236190</v>
      </c>
      <c r="R97" s="166">
        <f>VLOOKUP(tbl2_2!A97,ishod_substance!A:AD,24,0)</f>
        <v>407868</v>
      </c>
      <c r="S97" s="166">
        <f>VLOOKUP(tbl2_2!A97,ishod_substance!A:AD,25,0)</f>
        <v>1236218</v>
      </c>
      <c r="T97" s="166">
        <f>VLOOKUP(tbl2_2!A97,ishod_substance!A:AD,26,0)</f>
        <v>407873</v>
      </c>
      <c r="U97" s="166">
        <f>VLOOKUP(tbl2_2!A97,ishod_substance!A:AD,27,0)</f>
        <v>5</v>
      </c>
      <c r="V97" s="166">
        <f>VLOOKUP(tbl2_2!A97,ishod_substance!A:AD,29,0)</f>
        <v>0</v>
      </c>
      <c r="W97" s="166">
        <f>VLOOKUP(tbl2_2!A97,ishod_substance!A:AD,30,0)</f>
        <v>0</v>
      </c>
      <c r="X97" s="166">
        <f>VLOOKUP(tbl2_2!A97,ishod_substance!A:AE,31,0)</f>
        <v>0</v>
      </c>
      <c r="Y97" s="164">
        <f>VLOOKUP(tbl2_2!A97,ishod_substance!A:AD,7,0)</f>
        <v>2732</v>
      </c>
      <c r="Z97" s="167" t="str">
        <f>VLOOKUP(Y97,quide!$A$2:$B$1006,2,0)</f>
        <v>Керосин (Керосин прямой перегонки; керосин дезодорированный)</v>
      </c>
      <c r="AA97" s="166">
        <f>VLOOKUP(Y97,quide!$A$2:$J$1006,10,0)</f>
        <v>1</v>
      </c>
      <c r="AB97" s="169">
        <f>VLOOKUP(tbl2_2!A97,ishod_substance!A:AD,8,0)</f>
        <v>8.0100000000000009E-8</v>
      </c>
      <c r="AC97" s="171">
        <f t="shared" si="1"/>
        <v>0</v>
      </c>
      <c r="AD97" s="168">
        <f>VLOOKUP(tbl2_2!A97,ishod_substance!A:AD,9,0)</f>
        <v>1.0808800000000001E-5</v>
      </c>
      <c r="AE97" s="169">
        <f>VLOOKUP(tbl2_2!A97,ishod_substance!A:AD,9,0)</f>
        <v>1.0808800000000001E-5</v>
      </c>
      <c r="AF97" s="170"/>
    </row>
    <row r="98" spans="1:32" ht="38.25" x14ac:dyDescent="0.25">
      <c r="A98">
        <v>90</v>
      </c>
      <c r="C98" s="160">
        <f>VLOOKUP(tbl2_2!A98,ishod_substance!A:P,2,0)</f>
        <v>5</v>
      </c>
      <c r="D98" s="161" t="str">
        <f>VLOOKUP(tbl2_2!A98,ishod_substance!A:P,3,0)</f>
        <v>дезбарьер</v>
      </c>
      <c r="E98" s="160" t="str">
        <f>VLOOKUP(tbl2_2!A98,ishod_substance!A:P,11,0)</f>
        <v>ванна с дезсредством</v>
      </c>
      <c r="F98" s="162">
        <f>VLOOKUP(tbl2_2!A98,ishod_substance!A:P,15,0)</f>
        <v>1</v>
      </c>
      <c r="G98" s="162" t="str">
        <f>VLOOKUP(tbl2_2!A98,ishod_substance!A:P,12,0)&amp;"/"&amp;VLOOKUP(tbl2_2!A98,ishod_substance!A:P,14,0)</f>
        <v>12/2400</v>
      </c>
      <c r="H98" s="163" t="str">
        <f>VLOOKUP(tbl2_2!A98,ishod_substance!A:P,6,0)</f>
        <v>неорганизованный</v>
      </c>
      <c r="I98" s="164">
        <f>VLOOKUP(tbl2_2!A98,ishod_substance!A:P,15,0)</f>
        <v>1</v>
      </c>
      <c r="J98" s="164">
        <f>VLOOKUP(tbl2_2!A98,ishod_substance!A:P,5,0)</f>
        <v>6003</v>
      </c>
      <c r="K98" s="165">
        <f>VLOOKUP(tbl2_2!A98,ishod_substance!A:Q,17,0)</f>
        <v>1</v>
      </c>
      <c r="L98" s="165">
        <f>VLOOKUP(tbl2_2!A98,ishod_substance!A:R,18,0)</f>
        <v>2</v>
      </c>
      <c r="M98" s="165">
        <f>VLOOKUP(tbl2_2!A98,ishod_substance!A:AD,28,0)</f>
        <v>0</v>
      </c>
      <c r="N98" s="166">
        <f>VLOOKUP(tbl2_2!A98,ishod_substance!A:AD,20,0)</f>
        <v>0</v>
      </c>
      <c r="O98" s="166">
        <f>VLOOKUP(tbl2_2!A98,ishod_substance!A:AD,21,0)</f>
        <v>0</v>
      </c>
      <c r="P98" s="166">
        <f>VLOOKUP(tbl2_2!A98,ishod_substance!A:AD,22,0)</f>
        <v>0</v>
      </c>
      <c r="Q98" s="166">
        <f>VLOOKUP(tbl2_2!A98,ishod_substance!A:AD,23,0)</f>
        <v>1236237</v>
      </c>
      <c r="R98" s="166">
        <f>VLOOKUP(tbl2_2!A98,ishod_substance!A:AD,24,0)</f>
        <v>407813</v>
      </c>
      <c r="S98" s="166">
        <f>VLOOKUP(tbl2_2!A98,ishod_substance!A:AD,25,0)</f>
        <v>1236247</v>
      </c>
      <c r="T98" s="166">
        <f>VLOOKUP(tbl2_2!A98,ishod_substance!A:AD,26,0)</f>
        <v>407813</v>
      </c>
      <c r="U98" s="166">
        <f>VLOOKUP(tbl2_2!A98,ishod_substance!A:AD,27,0)</f>
        <v>3</v>
      </c>
      <c r="V98" s="166">
        <f>VLOOKUP(tbl2_2!A98,ishod_substance!A:AD,29,0)</f>
        <v>0</v>
      </c>
      <c r="W98" s="166">
        <f>VLOOKUP(tbl2_2!A98,ishod_substance!A:AD,30,0)</f>
        <v>0</v>
      </c>
      <c r="X98" s="166">
        <f>VLOOKUP(tbl2_2!A98,ishod_substance!A:AE,31,0)</f>
        <v>0</v>
      </c>
      <c r="Y98" s="164">
        <f>VLOOKUP(tbl2_2!A98,ishod_substance!A:AD,7,0)</f>
        <v>349</v>
      </c>
      <c r="Z98" s="167" t="str">
        <f>VLOOKUP(Y98,quide!$A$2:$B$1006,2,0)</f>
        <v>Хлор</v>
      </c>
      <c r="AA98" s="166">
        <f>VLOOKUP(Y98,quide!$A$2:$J$1006,10,0)</f>
        <v>1</v>
      </c>
      <c r="AB98" s="169">
        <f>VLOOKUP(tbl2_2!A98,ishod_substance!A:AD,8,0)</f>
        <v>1.8834444444444446E-5</v>
      </c>
      <c r="AC98" s="171">
        <f t="shared" si="1"/>
        <v>0</v>
      </c>
      <c r="AD98" s="168">
        <f>VLOOKUP(tbl2_2!A98,ishod_substance!A:AD,9,0)</f>
        <v>1.6272960000000001E-4</v>
      </c>
      <c r="AE98" s="169">
        <f>VLOOKUP(tbl2_2!A98,ishod_substance!A:AD,9,0)</f>
        <v>1.6272960000000001E-4</v>
      </c>
      <c r="AF98" s="170"/>
    </row>
    <row r="99" spans="1:32" ht="38.25" x14ac:dyDescent="0.25">
      <c r="A99">
        <v>91</v>
      </c>
      <c r="C99" s="160">
        <f>VLOOKUP(tbl2_2!A99,ishod_substance!A:P,2,0)</f>
        <v>5</v>
      </c>
      <c r="D99" s="161" t="str">
        <f>VLOOKUP(tbl2_2!A99,ishod_substance!A:P,3,0)</f>
        <v>дезбарьер</v>
      </c>
      <c r="E99" s="160" t="str">
        <f>VLOOKUP(tbl2_2!A99,ishod_substance!A:P,11,0)</f>
        <v>ванна с дезсредством</v>
      </c>
      <c r="F99" s="162">
        <f>VLOOKUP(tbl2_2!A99,ishod_substance!A:P,15,0)</f>
        <v>1</v>
      </c>
      <c r="G99" s="162" t="str">
        <f>VLOOKUP(tbl2_2!A99,ishod_substance!A:P,12,0)&amp;"/"&amp;VLOOKUP(tbl2_2!A99,ishod_substance!A:P,14,0)</f>
        <v>12/2400</v>
      </c>
      <c r="H99" s="163" t="str">
        <f>VLOOKUP(tbl2_2!A99,ishod_substance!A:P,6,0)</f>
        <v>неорганизованный</v>
      </c>
      <c r="I99" s="164">
        <f>VLOOKUP(tbl2_2!A99,ishod_substance!A:P,15,0)</f>
        <v>1</v>
      </c>
      <c r="J99" s="164">
        <f>VLOOKUP(tbl2_2!A99,ishod_substance!A:P,5,0)</f>
        <v>6003</v>
      </c>
      <c r="K99" s="165">
        <f>VLOOKUP(tbl2_2!A99,ishod_substance!A:Q,17,0)</f>
        <v>1</v>
      </c>
      <c r="L99" s="165">
        <f>VLOOKUP(tbl2_2!A99,ishod_substance!A:R,18,0)</f>
        <v>2</v>
      </c>
      <c r="M99" s="165">
        <f>VLOOKUP(tbl2_2!A99,ishod_substance!A:AD,28,0)</f>
        <v>0</v>
      </c>
      <c r="N99" s="166">
        <f>VLOOKUP(tbl2_2!A99,ishod_substance!A:AD,20,0)</f>
        <v>0</v>
      </c>
      <c r="O99" s="166">
        <f>VLOOKUP(tbl2_2!A99,ishod_substance!A:AD,21,0)</f>
        <v>0</v>
      </c>
      <c r="P99" s="166">
        <f>VLOOKUP(tbl2_2!A99,ishod_substance!A:AD,22,0)</f>
        <v>0</v>
      </c>
      <c r="Q99" s="166">
        <f>VLOOKUP(tbl2_2!A99,ishod_substance!A:AD,23,0)</f>
        <v>1236237</v>
      </c>
      <c r="R99" s="166">
        <f>VLOOKUP(tbl2_2!A99,ishod_substance!A:AD,24,0)</f>
        <v>407813</v>
      </c>
      <c r="S99" s="166">
        <f>VLOOKUP(tbl2_2!A99,ishod_substance!A:AD,25,0)</f>
        <v>1236247</v>
      </c>
      <c r="T99" s="166">
        <f>VLOOKUP(tbl2_2!A99,ishod_substance!A:AD,26,0)</f>
        <v>407813</v>
      </c>
      <c r="U99" s="166">
        <f>VLOOKUP(tbl2_2!A99,ishod_substance!A:AD,27,0)</f>
        <v>3</v>
      </c>
      <c r="V99" s="166">
        <f>VLOOKUP(tbl2_2!A99,ishod_substance!A:AD,29,0)</f>
        <v>0</v>
      </c>
      <c r="W99" s="166">
        <f>VLOOKUP(tbl2_2!A99,ishod_substance!A:AD,30,0)</f>
        <v>0</v>
      </c>
      <c r="X99" s="166">
        <f>VLOOKUP(tbl2_2!A99,ishod_substance!A:AE,31,0)</f>
        <v>0</v>
      </c>
      <c r="Y99" s="164">
        <f>VLOOKUP(tbl2_2!A99,ishod_substance!A:AD,7,0)</f>
        <v>316</v>
      </c>
      <c r="Z99" s="167" t="str">
        <f>VLOOKUP(Y99,quide!$A$2:$B$1006,2,0)</f>
        <v>Гидрохлорид (по молекуле HCl) (Водород хлорид)</v>
      </c>
      <c r="AA99" s="166">
        <f>VLOOKUP(Y99,quide!$A$2:$J$1006,10,0)</f>
        <v>1</v>
      </c>
      <c r="AB99" s="206">
        <f>VLOOKUP(tbl2_2!A99,ishod_substance!A:AD,8,0)</f>
        <v>3.4741666666666667E-6</v>
      </c>
      <c r="AC99" s="171">
        <f t="shared" si="1"/>
        <v>0</v>
      </c>
      <c r="AD99" s="168">
        <f>VLOOKUP(tbl2_2!A99,ishod_substance!A:AD,9,0)</f>
        <v>3.0016800000000004E-5</v>
      </c>
      <c r="AE99" s="169">
        <f>VLOOKUP(tbl2_2!A99,ishod_substance!A:AD,9,0)</f>
        <v>3.0016800000000004E-5</v>
      </c>
      <c r="AF99" s="170"/>
    </row>
    <row r="100" spans="1:32" ht="51" x14ac:dyDescent="0.25">
      <c r="A100">
        <v>92</v>
      </c>
      <c r="C100" s="160">
        <f>VLOOKUP(tbl2_2!A100,ishod_substance!A:P,2,0)</f>
        <v>6</v>
      </c>
      <c r="D100" s="161" t="str">
        <f>VLOOKUP(tbl2_2!A100,ishod_substance!A:P,3,0)</f>
        <v>открытая стоянка</v>
      </c>
      <c r="E100" s="160" t="str">
        <f>VLOOKUP(tbl2_2!A100,ishod_substance!A:P,11,0)</f>
        <v>погрузчик Hyundai HSD SL-763S</v>
      </c>
      <c r="F100" s="162">
        <f>VLOOKUP(tbl2_2!A100,ishod_substance!A:P,15,0)</f>
        <v>2</v>
      </c>
      <c r="G100" s="162" t="str">
        <f>VLOOKUP(tbl2_2!A100,ishod_substance!A:P,12,0)&amp;"/"&amp;VLOOKUP(tbl2_2!A100,ishod_substance!A:P,14,0)</f>
        <v>0,5/182,5</v>
      </c>
      <c r="H100" s="163" t="str">
        <f>VLOOKUP(tbl2_2!A100,ishod_substance!A:P,6,0)</f>
        <v>стоянка</v>
      </c>
      <c r="I100" s="164">
        <f>VLOOKUP(tbl2_2!A100,ishod_substance!A:P,15,0)</f>
        <v>2</v>
      </c>
      <c r="J100" s="164">
        <f>VLOOKUP(tbl2_2!A100,ishod_substance!A:P,5,0)</f>
        <v>6005</v>
      </c>
      <c r="K100" s="165">
        <f>VLOOKUP(tbl2_2!A100,ishod_substance!A:Q,17,0)</f>
        <v>1</v>
      </c>
      <c r="L100" s="165">
        <f>VLOOKUP(tbl2_2!A100,ishod_substance!A:R,18,0)</f>
        <v>5</v>
      </c>
      <c r="M100" s="165">
        <f>VLOOKUP(tbl2_2!A100,ishod_substance!A:AD,28,0)</f>
        <v>0</v>
      </c>
      <c r="N100" s="166">
        <f>VLOOKUP(tbl2_2!A100,ishod_substance!A:AD,20,0)</f>
        <v>0</v>
      </c>
      <c r="O100" s="166">
        <f>VLOOKUP(tbl2_2!A100,ishod_substance!A:AD,21,0)</f>
        <v>0</v>
      </c>
      <c r="P100" s="166">
        <f>VLOOKUP(tbl2_2!A100,ishod_substance!A:AD,22,0)</f>
        <v>0</v>
      </c>
      <c r="Q100" s="166">
        <f>VLOOKUP(tbl2_2!A100,ishod_substance!A:AD,23,0)</f>
        <v>1236113</v>
      </c>
      <c r="R100" s="166">
        <f>VLOOKUP(tbl2_2!A100,ishod_substance!A:AD,24,0)</f>
        <v>407875</v>
      </c>
      <c r="S100" s="166">
        <f>VLOOKUP(tbl2_2!A100,ishod_substance!A:AD,25,0)</f>
        <v>1236113</v>
      </c>
      <c r="T100" s="166">
        <f>VLOOKUP(tbl2_2!A100,ishod_substance!A:AD,26,0)</f>
        <v>407859</v>
      </c>
      <c r="U100" s="166">
        <f>VLOOKUP(tbl2_2!A100,ishod_substance!A:AD,27,0)</f>
        <v>12</v>
      </c>
      <c r="V100" s="166">
        <f>VLOOKUP(tbl2_2!A100,ishod_substance!A:AD,29,0)</f>
        <v>0</v>
      </c>
      <c r="W100" s="166">
        <f>VLOOKUP(tbl2_2!A100,ishod_substance!A:AD,30,0)</f>
        <v>0</v>
      </c>
      <c r="X100" s="166">
        <f>VLOOKUP(tbl2_2!A100,ishod_substance!A:AE,31,0)</f>
        <v>0</v>
      </c>
      <c r="Y100" s="164">
        <f>VLOOKUP(tbl2_2!A100,ishod_substance!A:AD,7,0)</f>
        <v>301</v>
      </c>
      <c r="Z100" s="167" t="str">
        <f>VLOOKUP(Y100,quide!$A$2:$B$1006,2,0)</f>
        <v>Азота диоксид (Двуокись азота; пероксид азота)</v>
      </c>
      <c r="AA100" s="166">
        <f>VLOOKUP(Y100,quide!$A$2:$J$1006,10,0)</f>
        <v>1</v>
      </c>
      <c r="AB100" s="169">
        <f>VLOOKUP(tbl2_2!A100,ishod_substance!A:AD,8,0)</f>
        <v>1.2252933333333334E-2</v>
      </c>
      <c r="AC100" s="171">
        <f t="shared" si="1"/>
        <v>0</v>
      </c>
      <c r="AD100" s="168">
        <f>VLOOKUP(tbl2_2!A100,ishod_substance!A:AD,9,0)</f>
        <v>1.0163041919999997E-2</v>
      </c>
      <c r="AE100" s="169">
        <f>VLOOKUP(tbl2_2!A100,ishod_substance!A:AD,9,0)</f>
        <v>1.0163041919999997E-2</v>
      </c>
      <c r="AF100" s="170"/>
    </row>
    <row r="101" spans="1:32" ht="51" x14ac:dyDescent="0.25">
      <c r="A101">
        <v>93</v>
      </c>
      <c r="C101" s="160">
        <f>VLOOKUP(tbl2_2!A101,ishod_substance!A:P,2,0)</f>
        <v>6</v>
      </c>
      <c r="D101" s="161" t="str">
        <f>VLOOKUP(tbl2_2!A101,ishod_substance!A:P,3,0)</f>
        <v>открытая стоянка</v>
      </c>
      <c r="E101" s="160" t="str">
        <f>VLOOKUP(tbl2_2!A101,ishod_substance!A:P,11,0)</f>
        <v>погрузчик Hyundai HSD SL-763S</v>
      </c>
      <c r="F101" s="162">
        <f>VLOOKUP(tbl2_2!A101,ishod_substance!A:P,15,0)</f>
        <v>2</v>
      </c>
      <c r="G101" s="162" t="str">
        <f>VLOOKUP(tbl2_2!A101,ishod_substance!A:P,12,0)&amp;"/"&amp;VLOOKUP(tbl2_2!A101,ishod_substance!A:P,14,0)</f>
        <v>0,5/182,5</v>
      </c>
      <c r="H101" s="163" t="str">
        <f>VLOOKUP(tbl2_2!A101,ishod_substance!A:P,6,0)</f>
        <v>стоянка</v>
      </c>
      <c r="I101" s="164">
        <f>VLOOKUP(tbl2_2!A101,ishod_substance!A:P,15,0)</f>
        <v>2</v>
      </c>
      <c r="J101" s="164">
        <f>VLOOKUP(tbl2_2!A101,ishod_substance!A:P,5,0)</f>
        <v>6005</v>
      </c>
      <c r="K101" s="165">
        <f>VLOOKUP(tbl2_2!A101,ishod_substance!A:Q,17,0)</f>
        <v>1</v>
      </c>
      <c r="L101" s="165">
        <f>VLOOKUP(tbl2_2!A101,ishod_substance!A:R,18,0)</f>
        <v>5</v>
      </c>
      <c r="M101" s="165">
        <f>VLOOKUP(tbl2_2!A101,ishod_substance!A:AD,28,0)</f>
        <v>0</v>
      </c>
      <c r="N101" s="166">
        <f>VLOOKUP(tbl2_2!A101,ishod_substance!A:AD,20,0)</f>
        <v>0</v>
      </c>
      <c r="O101" s="166">
        <f>VLOOKUP(tbl2_2!A101,ishod_substance!A:AD,21,0)</f>
        <v>0</v>
      </c>
      <c r="P101" s="166">
        <f>VLOOKUP(tbl2_2!A101,ishod_substance!A:AD,22,0)</f>
        <v>0</v>
      </c>
      <c r="Q101" s="166">
        <f>VLOOKUP(tbl2_2!A101,ishod_substance!A:AD,23,0)</f>
        <v>1236113</v>
      </c>
      <c r="R101" s="166">
        <f>VLOOKUP(tbl2_2!A101,ishod_substance!A:AD,24,0)</f>
        <v>407875</v>
      </c>
      <c r="S101" s="166">
        <f>VLOOKUP(tbl2_2!A101,ishod_substance!A:AD,25,0)</f>
        <v>1236113</v>
      </c>
      <c r="T101" s="166">
        <f>VLOOKUP(tbl2_2!A101,ishod_substance!A:AD,26,0)</f>
        <v>407859</v>
      </c>
      <c r="U101" s="166">
        <f>VLOOKUP(tbl2_2!A101,ishod_substance!A:AD,27,0)</f>
        <v>12</v>
      </c>
      <c r="V101" s="166">
        <f>VLOOKUP(tbl2_2!A101,ishod_substance!A:AD,29,0)</f>
        <v>0</v>
      </c>
      <c r="W101" s="166">
        <f>VLOOKUP(tbl2_2!A101,ishod_substance!A:AD,30,0)</f>
        <v>0</v>
      </c>
      <c r="X101" s="166">
        <f>VLOOKUP(tbl2_2!A101,ishod_substance!A:AE,31,0)</f>
        <v>0</v>
      </c>
      <c r="Y101" s="164">
        <f>VLOOKUP(tbl2_2!A101,ishod_substance!A:AD,7,0)</f>
        <v>304</v>
      </c>
      <c r="Z101" s="167" t="str">
        <f>VLOOKUP(Y101,quide!$A$2:$B$1006,2,0)</f>
        <v>Азот (II) оксид (Азот монооксид)</v>
      </c>
      <c r="AA101" s="166">
        <f>VLOOKUP(Y101,quide!$A$2:$J$1006,10,0)</f>
        <v>1</v>
      </c>
      <c r="AB101" s="169">
        <f>VLOOKUP(tbl2_2!A101,ishod_substance!A:AD,8,0)</f>
        <v>1.9911016666666666E-3</v>
      </c>
      <c r="AC101" s="171">
        <f t="shared" si="1"/>
        <v>0</v>
      </c>
      <c r="AD101" s="168">
        <f>VLOOKUP(tbl2_2!A101,ishod_substance!A:AD,9,0)</f>
        <v>1.6514943120000004E-3</v>
      </c>
      <c r="AE101" s="169">
        <f>VLOOKUP(tbl2_2!A101,ishod_substance!A:AD,9,0)</f>
        <v>1.6514943120000004E-3</v>
      </c>
      <c r="AF101" s="170"/>
    </row>
    <row r="102" spans="1:32" ht="51" x14ac:dyDescent="0.25">
      <c r="A102">
        <v>94</v>
      </c>
      <c r="C102" s="160">
        <f>VLOOKUP(tbl2_2!A102,ishod_substance!A:P,2,0)</f>
        <v>6</v>
      </c>
      <c r="D102" s="161" t="str">
        <f>VLOOKUP(tbl2_2!A102,ishod_substance!A:P,3,0)</f>
        <v>открытая стоянка</v>
      </c>
      <c r="E102" s="160" t="str">
        <f>VLOOKUP(tbl2_2!A102,ishod_substance!A:P,11,0)</f>
        <v>погрузчик Hyundai HSD SL-763S</v>
      </c>
      <c r="F102" s="162">
        <f>VLOOKUP(tbl2_2!A102,ishod_substance!A:P,15,0)</f>
        <v>2</v>
      </c>
      <c r="G102" s="162" t="str">
        <f>VLOOKUP(tbl2_2!A102,ishod_substance!A:P,12,0)&amp;"/"&amp;VLOOKUP(tbl2_2!A102,ishod_substance!A:P,14,0)</f>
        <v>0,5/182,5</v>
      </c>
      <c r="H102" s="163" t="str">
        <f>VLOOKUP(tbl2_2!A102,ishod_substance!A:P,6,0)</f>
        <v>стоянка</v>
      </c>
      <c r="I102" s="164">
        <f>VLOOKUP(tbl2_2!A102,ishod_substance!A:P,15,0)</f>
        <v>2</v>
      </c>
      <c r="J102" s="164">
        <f>VLOOKUP(tbl2_2!A102,ishod_substance!A:P,5,0)</f>
        <v>6005</v>
      </c>
      <c r="K102" s="165">
        <f>VLOOKUP(tbl2_2!A102,ishod_substance!A:Q,17,0)</f>
        <v>1</v>
      </c>
      <c r="L102" s="165">
        <f>VLOOKUP(tbl2_2!A102,ishod_substance!A:R,18,0)</f>
        <v>5</v>
      </c>
      <c r="M102" s="165">
        <f>VLOOKUP(tbl2_2!A102,ishod_substance!A:AD,28,0)</f>
        <v>0</v>
      </c>
      <c r="N102" s="166">
        <f>VLOOKUP(tbl2_2!A102,ishod_substance!A:AD,20,0)</f>
        <v>0</v>
      </c>
      <c r="O102" s="166">
        <f>VLOOKUP(tbl2_2!A102,ishod_substance!A:AD,21,0)</f>
        <v>0</v>
      </c>
      <c r="P102" s="166">
        <f>VLOOKUP(tbl2_2!A102,ishod_substance!A:AD,22,0)</f>
        <v>0</v>
      </c>
      <c r="Q102" s="166">
        <f>VLOOKUP(tbl2_2!A102,ishod_substance!A:AD,23,0)</f>
        <v>1236113</v>
      </c>
      <c r="R102" s="166">
        <f>VLOOKUP(tbl2_2!A102,ishod_substance!A:AD,24,0)</f>
        <v>407875</v>
      </c>
      <c r="S102" s="166">
        <f>VLOOKUP(tbl2_2!A102,ishod_substance!A:AD,25,0)</f>
        <v>1236113</v>
      </c>
      <c r="T102" s="166">
        <f>VLOOKUP(tbl2_2!A102,ishod_substance!A:AD,26,0)</f>
        <v>407859</v>
      </c>
      <c r="U102" s="166">
        <f>VLOOKUP(tbl2_2!A102,ishod_substance!A:AD,27,0)</f>
        <v>12</v>
      </c>
      <c r="V102" s="166">
        <f>VLOOKUP(tbl2_2!A102,ishod_substance!A:AD,29,0)</f>
        <v>0</v>
      </c>
      <c r="W102" s="166">
        <f>VLOOKUP(tbl2_2!A102,ishod_substance!A:AD,30,0)</f>
        <v>0</v>
      </c>
      <c r="X102" s="166">
        <f>VLOOKUP(tbl2_2!A102,ishod_substance!A:AE,31,0)</f>
        <v>0</v>
      </c>
      <c r="Y102" s="164">
        <f>VLOOKUP(tbl2_2!A102,ishod_substance!A:AD,7,0)</f>
        <v>328</v>
      </c>
      <c r="Z102" s="167" t="str">
        <f>VLOOKUP(Y102,quide!$A$2:$B$1006,2,0)</f>
        <v>Углерод (Пигмент черный)</v>
      </c>
      <c r="AA102" s="166">
        <f>VLOOKUP(Y102,quide!$A$2:$J$1006,10,0)</f>
        <v>1</v>
      </c>
      <c r="AB102" s="169">
        <f>VLOOKUP(tbl2_2!A102,ishod_substance!A:AD,8,0)</f>
        <v>7.9985555555555574E-3</v>
      </c>
      <c r="AC102" s="171">
        <f t="shared" si="1"/>
        <v>0</v>
      </c>
      <c r="AD102" s="168">
        <f>VLOOKUP(tbl2_2!A102,ishod_substance!A:AD,9,0)</f>
        <v>5.40621104E-3</v>
      </c>
      <c r="AE102" s="169">
        <f>VLOOKUP(tbl2_2!A102,ishod_substance!A:AD,9,0)</f>
        <v>5.40621104E-3</v>
      </c>
      <c r="AF102" s="170"/>
    </row>
    <row r="103" spans="1:32" ht="51" x14ac:dyDescent="0.25">
      <c r="A103">
        <v>95</v>
      </c>
      <c r="C103" s="160">
        <f>VLOOKUP(tbl2_2!A103,ishod_substance!A:P,2,0)</f>
        <v>6</v>
      </c>
      <c r="D103" s="161" t="str">
        <f>VLOOKUP(tbl2_2!A103,ishod_substance!A:P,3,0)</f>
        <v>открытая стоянка</v>
      </c>
      <c r="E103" s="160" t="str">
        <f>VLOOKUP(tbl2_2!A103,ishod_substance!A:P,11,0)</f>
        <v>погрузчик Hyundai HSD SL-763S</v>
      </c>
      <c r="F103" s="162">
        <f>VLOOKUP(tbl2_2!A103,ishod_substance!A:P,15,0)</f>
        <v>2</v>
      </c>
      <c r="G103" s="162" t="str">
        <f>VLOOKUP(tbl2_2!A103,ishod_substance!A:P,12,0)&amp;"/"&amp;VLOOKUP(tbl2_2!A103,ishod_substance!A:P,14,0)</f>
        <v>0,5/182,5</v>
      </c>
      <c r="H103" s="163" t="str">
        <f>VLOOKUP(tbl2_2!A103,ishod_substance!A:P,6,0)</f>
        <v>стоянка</v>
      </c>
      <c r="I103" s="164">
        <f>VLOOKUP(tbl2_2!A103,ishod_substance!A:P,15,0)</f>
        <v>2</v>
      </c>
      <c r="J103" s="164">
        <f>VLOOKUP(tbl2_2!A103,ishod_substance!A:P,5,0)</f>
        <v>6005</v>
      </c>
      <c r="K103" s="165">
        <f>VLOOKUP(tbl2_2!A103,ishod_substance!A:Q,17,0)</f>
        <v>1</v>
      </c>
      <c r="L103" s="165">
        <f>VLOOKUP(tbl2_2!A103,ishod_substance!A:R,18,0)</f>
        <v>5</v>
      </c>
      <c r="M103" s="165">
        <f>VLOOKUP(tbl2_2!A103,ishod_substance!A:AD,28,0)</f>
        <v>0</v>
      </c>
      <c r="N103" s="166">
        <f>VLOOKUP(tbl2_2!A103,ishod_substance!A:AD,20,0)</f>
        <v>0</v>
      </c>
      <c r="O103" s="166">
        <f>VLOOKUP(tbl2_2!A103,ishod_substance!A:AD,21,0)</f>
        <v>0</v>
      </c>
      <c r="P103" s="166">
        <f>VLOOKUP(tbl2_2!A103,ishod_substance!A:AD,22,0)</f>
        <v>0</v>
      </c>
      <c r="Q103" s="166">
        <f>VLOOKUP(tbl2_2!A103,ishod_substance!A:AD,23,0)</f>
        <v>1236113</v>
      </c>
      <c r="R103" s="166">
        <f>VLOOKUP(tbl2_2!A103,ishod_substance!A:AD,24,0)</f>
        <v>407875</v>
      </c>
      <c r="S103" s="166">
        <f>VLOOKUP(tbl2_2!A103,ishod_substance!A:AD,25,0)</f>
        <v>1236113</v>
      </c>
      <c r="T103" s="166">
        <f>VLOOKUP(tbl2_2!A103,ishod_substance!A:AD,26,0)</f>
        <v>407859</v>
      </c>
      <c r="U103" s="166">
        <f>VLOOKUP(tbl2_2!A103,ishod_substance!A:AD,27,0)</f>
        <v>12</v>
      </c>
      <c r="V103" s="166">
        <f>VLOOKUP(tbl2_2!A103,ishod_substance!A:AD,29,0)</f>
        <v>0</v>
      </c>
      <c r="W103" s="166">
        <f>VLOOKUP(tbl2_2!A103,ishod_substance!A:AD,30,0)</f>
        <v>0</v>
      </c>
      <c r="X103" s="166">
        <f>VLOOKUP(tbl2_2!A103,ishod_substance!A:AE,31,0)</f>
        <v>0</v>
      </c>
      <c r="Y103" s="164">
        <f>VLOOKUP(tbl2_2!A103,ishod_substance!A:AD,7,0)</f>
        <v>330</v>
      </c>
      <c r="Z103" s="167" t="str">
        <f>VLOOKUP(Y103,quide!$A$2:$B$1006,2,0)</f>
        <v>Сера диоксид (ангидрид сернистый)</v>
      </c>
      <c r="AA103" s="166">
        <f>VLOOKUP(Y103,quide!$A$2:$J$1006,10,0)</f>
        <v>1</v>
      </c>
      <c r="AB103" s="169">
        <f>VLOOKUP(tbl2_2!A103,ishod_substance!A:AD,8,0)</f>
        <v>2.4910555555555558E-3</v>
      </c>
      <c r="AC103" s="171">
        <f t="shared" si="1"/>
        <v>0</v>
      </c>
      <c r="AD103" s="168">
        <f>VLOOKUP(tbl2_2!A103,ishod_substance!A:AD,9,0)</f>
        <v>2.0925784399999994E-3</v>
      </c>
      <c r="AE103" s="169">
        <f>VLOOKUP(tbl2_2!A103,ishod_substance!A:AD,9,0)</f>
        <v>2.0925784399999994E-3</v>
      </c>
      <c r="AF103" s="170"/>
    </row>
    <row r="104" spans="1:32" ht="63.75" x14ac:dyDescent="0.25">
      <c r="A104">
        <v>96</v>
      </c>
      <c r="C104" s="160">
        <f>VLOOKUP(tbl2_2!A104,ishod_substance!A:P,2,0)</f>
        <v>6</v>
      </c>
      <c r="D104" s="161" t="str">
        <f>VLOOKUP(tbl2_2!A104,ishod_substance!A:P,3,0)</f>
        <v>открытая стоянка</v>
      </c>
      <c r="E104" s="160" t="str">
        <f>VLOOKUP(tbl2_2!A104,ishod_substance!A:P,11,0)</f>
        <v>погрузчик Hyundai HSD SL-763S</v>
      </c>
      <c r="F104" s="162">
        <f>VLOOKUP(tbl2_2!A104,ishod_substance!A:P,15,0)</f>
        <v>2</v>
      </c>
      <c r="G104" s="162" t="str">
        <f>VLOOKUP(tbl2_2!A104,ishod_substance!A:P,12,0)&amp;"/"&amp;VLOOKUP(tbl2_2!A104,ishod_substance!A:P,14,0)</f>
        <v>0,5/182,5</v>
      </c>
      <c r="H104" s="163" t="str">
        <f>VLOOKUP(tbl2_2!A104,ishod_substance!A:P,6,0)</f>
        <v>стоянка</v>
      </c>
      <c r="I104" s="164">
        <f>VLOOKUP(tbl2_2!A104,ishod_substance!A:P,15,0)</f>
        <v>2</v>
      </c>
      <c r="J104" s="164">
        <f>VLOOKUP(tbl2_2!A104,ishod_substance!A:P,5,0)</f>
        <v>6005</v>
      </c>
      <c r="K104" s="165">
        <f>VLOOKUP(tbl2_2!A104,ishod_substance!A:Q,17,0)</f>
        <v>1</v>
      </c>
      <c r="L104" s="165">
        <f>VLOOKUP(tbl2_2!A104,ishod_substance!A:R,18,0)</f>
        <v>5</v>
      </c>
      <c r="M104" s="165">
        <f>VLOOKUP(tbl2_2!A104,ishod_substance!A:AD,28,0)</f>
        <v>0</v>
      </c>
      <c r="N104" s="166">
        <f>VLOOKUP(tbl2_2!A104,ishod_substance!A:AD,20,0)</f>
        <v>0</v>
      </c>
      <c r="O104" s="166">
        <f>VLOOKUP(tbl2_2!A104,ishod_substance!A:AD,21,0)</f>
        <v>0</v>
      </c>
      <c r="P104" s="166">
        <f>VLOOKUP(tbl2_2!A104,ishod_substance!A:AD,22,0)</f>
        <v>0</v>
      </c>
      <c r="Q104" s="166">
        <f>VLOOKUP(tbl2_2!A104,ishod_substance!A:AD,23,0)</f>
        <v>1236113</v>
      </c>
      <c r="R104" s="166">
        <f>VLOOKUP(tbl2_2!A104,ishod_substance!A:AD,24,0)</f>
        <v>407875</v>
      </c>
      <c r="S104" s="166">
        <f>VLOOKUP(tbl2_2!A104,ishod_substance!A:AD,25,0)</f>
        <v>1236113</v>
      </c>
      <c r="T104" s="166">
        <f>VLOOKUP(tbl2_2!A104,ishod_substance!A:AD,26,0)</f>
        <v>407859</v>
      </c>
      <c r="U104" s="166">
        <f>VLOOKUP(tbl2_2!A104,ishod_substance!A:AD,27,0)</f>
        <v>12</v>
      </c>
      <c r="V104" s="166">
        <f>VLOOKUP(tbl2_2!A104,ishod_substance!A:AD,29,0)</f>
        <v>0</v>
      </c>
      <c r="W104" s="166">
        <f>VLOOKUP(tbl2_2!A104,ishod_substance!A:AD,30,0)</f>
        <v>0</v>
      </c>
      <c r="X104" s="166">
        <f>VLOOKUP(tbl2_2!A104,ishod_substance!A:AE,31,0)</f>
        <v>0</v>
      </c>
      <c r="Y104" s="164">
        <f>VLOOKUP(tbl2_2!A104,ishod_substance!A:AD,7,0)</f>
        <v>337</v>
      </c>
      <c r="Z104" s="167" t="str">
        <f>VLOOKUP(Y104,quide!$A$2:$B$1006,2,0)</f>
        <v>Углерода оксид (Углерод окись; углерод моноокись; угарный газ)</v>
      </c>
      <c r="AA104" s="166">
        <f>VLOOKUP(Y104,quide!$A$2:$J$1006,10,0)</f>
        <v>1</v>
      </c>
      <c r="AB104" s="206">
        <f>VLOOKUP(tbl2_2!A104,ishod_substance!A:AD,8,0)</f>
        <v>9.9821277777777787E-2</v>
      </c>
      <c r="AC104" s="171">
        <f t="shared" si="1"/>
        <v>0</v>
      </c>
      <c r="AD104" s="168">
        <f>VLOOKUP(tbl2_2!A104,ishod_substance!A:AD,9,0)</f>
        <v>7.4917356680000019E-2</v>
      </c>
      <c r="AE104" s="169">
        <f>VLOOKUP(tbl2_2!A104,ishod_substance!A:AD,9,0)</f>
        <v>7.4917356680000019E-2</v>
      </c>
      <c r="AF104" s="170"/>
    </row>
    <row r="105" spans="1:32" ht="51" x14ac:dyDescent="0.25">
      <c r="A105">
        <v>97</v>
      </c>
      <c r="C105" s="160">
        <f>VLOOKUP(tbl2_2!A105,ishod_substance!A:P,2,0)</f>
        <v>6</v>
      </c>
      <c r="D105" s="161" t="str">
        <f>VLOOKUP(tbl2_2!A105,ishod_substance!A:P,3,0)</f>
        <v>открытая стоянка</v>
      </c>
      <c r="E105" s="160" t="str">
        <f>VLOOKUP(tbl2_2!A105,ishod_substance!A:P,11,0)</f>
        <v>погрузчик Hyundai HSD SL-763S</v>
      </c>
      <c r="F105" s="162">
        <f>VLOOKUP(tbl2_2!A105,ishod_substance!A:P,15,0)</f>
        <v>2</v>
      </c>
      <c r="G105" s="162" t="str">
        <f>VLOOKUP(tbl2_2!A105,ishod_substance!A:P,12,0)&amp;"/"&amp;VLOOKUP(tbl2_2!A105,ishod_substance!A:P,14,0)</f>
        <v>0,5/182,5</v>
      </c>
      <c r="H105" s="163" t="str">
        <f>VLOOKUP(tbl2_2!A105,ishod_substance!A:P,6,0)</f>
        <v>стоянка</v>
      </c>
      <c r="I105" s="164">
        <f>VLOOKUP(tbl2_2!A105,ishod_substance!A:P,15,0)</f>
        <v>2</v>
      </c>
      <c r="J105" s="164">
        <f>VLOOKUP(tbl2_2!A105,ishod_substance!A:P,5,0)</f>
        <v>6005</v>
      </c>
      <c r="K105" s="165">
        <f>VLOOKUP(tbl2_2!A105,ishod_substance!A:Q,17,0)</f>
        <v>1</v>
      </c>
      <c r="L105" s="165">
        <f>VLOOKUP(tbl2_2!A105,ishod_substance!A:R,18,0)</f>
        <v>5</v>
      </c>
      <c r="M105" s="165">
        <f>VLOOKUP(tbl2_2!A105,ishod_substance!A:AD,28,0)</f>
        <v>0</v>
      </c>
      <c r="N105" s="166">
        <f>VLOOKUP(tbl2_2!A105,ishod_substance!A:AD,20,0)</f>
        <v>0</v>
      </c>
      <c r="O105" s="166">
        <f>VLOOKUP(tbl2_2!A105,ishod_substance!A:AD,21,0)</f>
        <v>0</v>
      </c>
      <c r="P105" s="166">
        <f>VLOOKUP(tbl2_2!A105,ishod_substance!A:AD,22,0)</f>
        <v>0</v>
      </c>
      <c r="Q105" s="166">
        <f>VLOOKUP(tbl2_2!A105,ishod_substance!A:AD,23,0)</f>
        <v>1236113</v>
      </c>
      <c r="R105" s="166">
        <f>VLOOKUP(tbl2_2!A105,ishod_substance!A:AD,24,0)</f>
        <v>407875</v>
      </c>
      <c r="S105" s="166">
        <f>VLOOKUP(tbl2_2!A105,ishod_substance!A:AD,25,0)</f>
        <v>1236113</v>
      </c>
      <c r="T105" s="166">
        <f>VLOOKUP(tbl2_2!A105,ishod_substance!A:AD,26,0)</f>
        <v>407859</v>
      </c>
      <c r="U105" s="166">
        <f>VLOOKUP(tbl2_2!A105,ishod_substance!A:AD,27,0)</f>
        <v>12</v>
      </c>
      <c r="V105" s="166">
        <f>VLOOKUP(tbl2_2!A105,ishod_substance!A:AD,29,0)</f>
        <v>0</v>
      </c>
      <c r="W105" s="166">
        <f>VLOOKUP(tbl2_2!A105,ishod_substance!A:AD,30,0)</f>
        <v>0</v>
      </c>
      <c r="X105" s="166">
        <f>VLOOKUP(tbl2_2!A105,ishod_substance!A:AE,31,0)</f>
        <v>0</v>
      </c>
      <c r="Y105" s="164">
        <f>VLOOKUP(tbl2_2!A105,ishod_substance!A:AD,7,0)</f>
        <v>2732</v>
      </c>
      <c r="Z105" s="167" t="str">
        <f>VLOOKUP(Y105,quide!$A$2:$B$1006,2,0)</f>
        <v>Керосин (Керосин прямой перегонки; керосин дезодорированный)</v>
      </c>
      <c r="AA105" s="166">
        <f>VLOOKUP(Y105,quide!$A$2:$J$1006,10,0)</f>
        <v>1</v>
      </c>
      <c r="AB105" s="169">
        <f>VLOOKUP(tbl2_2!A105,ishod_substance!A:AD,8,0)</f>
        <v>1.618672222222222E-2</v>
      </c>
      <c r="AC105" s="171">
        <f t="shared" si="1"/>
        <v>0</v>
      </c>
      <c r="AD105" s="168">
        <f>VLOOKUP(tbl2_2!A105,ishod_substance!A:AD,9,0)</f>
        <v>1.1568731560000002E-2</v>
      </c>
      <c r="AE105" s="169">
        <f>VLOOKUP(tbl2_2!A105,ishod_substance!A:AD,9,0)</f>
        <v>1.1568731560000002E-2</v>
      </c>
      <c r="AF105" s="170"/>
    </row>
    <row r="106" spans="1:32" ht="51" x14ac:dyDescent="0.25">
      <c r="A106">
        <v>98</v>
      </c>
      <c r="C106" s="160">
        <f>VLOOKUP(tbl2_2!A106,ishod_substance!A:P,2,0)</f>
        <v>6</v>
      </c>
      <c r="D106" s="161" t="str">
        <f>VLOOKUP(tbl2_2!A106,ishod_substance!A:P,3,0)</f>
        <v>открытая стоянка</v>
      </c>
      <c r="E106" s="160" t="str">
        <f>VLOOKUP(tbl2_2!A106,ishod_substance!A:P,11,0)</f>
        <v>погрузчик Hyundai HSD SL-763S</v>
      </c>
      <c r="F106" s="162">
        <f>VLOOKUP(tbl2_2!A106,ishod_substance!A:P,15,0)</f>
        <v>2</v>
      </c>
      <c r="G106" s="162" t="str">
        <f>VLOOKUP(tbl2_2!A106,ishod_substance!A:P,12,0)&amp;"/"&amp;VLOOKUP(tbl2_2!A106,ishod_substance!A:P,14,0)</f>
        <v>0,5/182,5</v>
      </c>
      <c r="H106" s="163" t="str">
        <f>VLOOKUP(tbl2_2!A106,ishod_substance!A:P,6,0)</f>
        <v>стоянка</v>
      </c>
      <c r="I106" s="164">
        <f>VLOOKUP(tbl2_2!A106,ishod_substance!A:P,15,0)</f>
        <v>2</v>
      </c>
      <c r="J106" s="164">
        <f>VLOOKUP(tbl2_2!A106,ishod_substance!A:P,5,0)</f>
        <v>6005</v>
      </c>
      <c r="K106" s="165">
        <f>VLOOKUP(tbl2_2!A106,ishod_substance!A:Q,17,0)</f>
        <v>1</v>
      </c>
      <c r="L106" s="165">
        <f>VLOOKUP(tbl2_2!A106,ishod_substance!A:R,18,0)</f>
        <v>5</v>
      </c>
      <c r="M106" s="165">
        <f>VLOOKUP(tbl2_2!A106,ishod_substance!A:AD,28,0)</f>
        <v>0</v>
      </c>
      <c r="N106" s="166">
        <f>VLOOKUP(tbl2_2!A106,ishod_substance!A:AD,20,0)</f>
        <v>0</v>
      </c>
      <c r="O106" s="166">
        <f>VLOOKUP(tbl2_2!A106,ishod_substance!A:AD,21,0)</f>
        <v>0</v>
      </c>
      <c r="P106" s="166">
        <f>VLOOKUP(tbl2_2!A106,ishod_substance!A:AD,22,0)</f>
        <v>0</v>
      </c>
      <c r="Q106" s="166">
        <f>VLOOKUP(tbl2_2!A106,ishod_substance!A:AD,23,0)</f>
        <v>1236113</v>
      </c>
      <c r="R106" s="166">
        <f>VLOOKUP(tbl2_2!A106,ishod_substance!A:AD,24,0)</f>
        <v>407875</v>
      </c>
      <c r="S106" s="166">
        <f>VLOOKUP(tbl2_2!A106,ishod_substance!A:AD,25,0)</f>
        <v>1236113</v>
      </c>
      <c r="T106" s="166">
        <f>VLOOKUP(tbl2_2!A106,ishod_substance!A:AD,26,0)</f>
        <v>407859</v>
      </c>
      <c r="U106" s="166">
        <f>VLOOKUP(tbl2_2!A106,ishod_substance!A:AD,27,0)</f>
        <v>12</v>
      </c>
      <c r="V106" s="166">
        <f>VLOOKUP(tbl2_2!A106,ishod_substance!A:AD,29,0)</f>
        <v>0</v>
      </c>
      <c r="W106" s="166">
        <f>VLOOKUP(tbl2_2!A106,ishod_substance!A:AD,30,0)</f>
        <v>0</v>
      </c>
      <c r="X106" s="166">
        <f>VLOOKUP(tbl2_2!A106,ishod_substance!A:AE,31,0)</f>
        <v>0</v>
      </c>
      <c r="Y106" s="164">
        <f>VLOOKUP(tbl2_2!A106,ishod_substance!A:AD,7,0)</f>
        <v>301</v>
      </c>
      <c r="Z106" s="167" t="str">
        <f>VLOOKUP(Y106,quide!$A$2:$B$1006,2,0)</f>
        <v>Азота диоксид (Двуокись азота; пероксид азота)</v>
      </c>
      <c r="AA106" s="166">
        <f>VLOOKUP(Y106,quide!$A$2:$J$1006,10,0)</f>
        <v>1</v>
      </c>
      <c r="AB106" s="169">
        <f>VLOOKUP(tbl2_2!A106,ishod_substance!A:AD,8,0)</f>
        <v>4.6196000000000006E-3</v>
      </c>
      <c r="AC106" s="171">
        <f t="shared" si="1"/>
        <v>0</v>
      </c>
      <c r="AD106" s="168">
        <f>VLOOKUP(tbl2_2!A106,ishod_substance!A:AD,9,0)</f>
        <v>1.9591369600000003E-3</v>
      </c>
      <c r="AE106" s="169">
        <f>VLOOKUP(tbl2_2!A106,ishod_substance!A:AD,9,0)</f>
        <v>1.9591369600000003E-3</v>
      </c>
      <c r="AF106" s="170"/>
    </row>
    <row r="107" spans="1:32" ht="38.25" x14ac:dyDescent="0.25">
      <c r="A107">
        <v>99</v>
      </c>
      <c r="C107" s="160">
        <f>VLOOKUP(tbl2_2!A107,ishod_substance!A:P,2,0)</f>
        <v>6</v>
      </c>
      <c r="D107" s="161" t="str">
        <f>VLOOKUP(tbl2_2!A107,ishod_substance!A:P,3,0)</f>
        <v>открытая стоянка</v>
      </c>
      <c r="E107" s="160" t="str">
        <f>VLOOKUP(tbl2_2!A107,ishod_substance!A:P,11,0)</f>
        <v>погрузчик Hyundai  SL-733S</v>
      </c>
      <c r="F107" s="162">
        <f>VLOOKUP(tbl2_2!A107,ishod_substance!A:P,15,0)</f>
        <v>1</v>
      </c>
      <c r="G107" s="162" t="str">
        <f>VLOOKUP(tbl2_2!A107,ishod_substance!A:P,12,0)&amp;"/"&amp;VLOOKUP(tbl2_2!A107,ishod_substance!A:P,14,0)</f>
        <v>0,5/182,5</v>
      </c>
      <c r="H107" s="163" t="str">
        <f>VLOOKUP(tbl2_2!A107,ishod_substance!A:P,6,0)</f>
        <v>стоянка</v>
      </c>
      <c r="I107" s="164">
        <f>VLOOKUP(tbl2_2!A107,ishod_substance!A:P,15,0)</f>
        <v>1</v>
      </c>
      <c r="J107" s="164">
        <f>VLOOKUP(tbl2_2!A107,ishod_substance!A:P,5,0)</f>
        <v>6005</v>
      </c>
      <c r="K107" s="165">
        <f>VLOOKUP(tbl2_2!A107,ishod_substance!A:Q,17,0)</f>
        <v>1</v>
      </c>
      <c r="L107" s="165">
        <f>VLOOKUP(tbl2_2!A107,ishod_substance!A:R,18,0)</f>
        <v>5</v>
      </c>
      <c r="M107" s="165">
        <f>VLOOKUP(tbl2_2!A107,ishod_substance!A:AD,28,0)</f>
        <v>0</v>
      </c>
      <c r="N107" s="166">
        <f>VLOOKUP(tbl2_2!A107,ishod_substance!A:AD,20,0)</f>
        <v>0</v>
      </c>
      <c r="O107" s="166">
        <f>VLOOKUP(tbl2_2!A107,ishod_substance!A:AD,21,0)</f>
        <v>0</v>
      </c>
      <c r="P107" s="166">
        <f>VLOOKUP(tbl2_2!A107,ishod_substance!A:AD,22,0)</f>
        <v>0</v>
      </c>
      <c r="Q107" s="166">
        <f>VLOOKUP(tbl2_2!A107,ishod_substance!A:AD,23,0)</f>
        <v>1236113</v>
      </c>
      <c r="R107" s="166">
        <f>VLOOKUP(tbl2_2!A107,ishod_substance!A:AD,24,0)</f>
        <v>407875</v>
      </c>
      <c r="S107" s="166">
        <f>VLOOKUP(tbl2_2!A107,ishod_substance!A:AD,25,0)</f>
        <v>1236113</v>
      </c>
      <c r="T107" s="166">
        <f>VLOOKUP(tbl2_2!A107,ishod_substance!A:AD,26,0)</f>
        <v>407859</v>
      </c>
      <c r="U107" s="166">
        <f>VLOOKUP(tbl2_2!A107,ishod_substance!A:AD,27,0)</f>
        <v>12</v>
      </c>
      <c r="V107" s="166">
        <f>VLOOKUP(tbl2_2!A107,ishod_substance!A:AD,29,0)</f>
        <v>0</v>
      </c>
      <c r="W107" s="166">
        <f>VLOOKUP(tbl2_2!A107,ishod_substance!A:AD,30,0)</f>
        <v>0</v>
      </c>
      <c r="X107" s="166">
        <f>VLOOKUP(tbl2_2!A107,ishod_substance!A:AE,31,0)</f>
        <v>0</v>
      </c>
      <c r="Y107" s="164">
        <f>VLOOKUP(tbl2_2!A107,ishod_substance!A:AD,7,0)</f>
        <v>304</v>
      </c>
      <c r="Z107" s="167" t="str">
        <f>VLOOKUP(Y107,quide!$A$2:$B$1006,2,0)</f>
        <v>Азот (II) оксид (Азот монооксид)</v>
      </c>
      <c r="AA107" s="166">
        <f>VLOOKUP(Y107,quide!$A$2:$J$1006,10,0)</f>
        <v>1</v>
      </c>
      <c r="AB107" s="169">
        <f>VLOOKUP(tbl2_2!A107,ishod_substance!A:AD,8,0)</f>
        <v>7.5068500000000007E-4</v>
      </c>
      <c r="AC107" s="171">
        <f t="shared" si="1"/>
        <v>0</v>
      </c>
      <c r="AD107" s="168">
        <f>VLOOKUP(tbl2_2!A107,ishod_substance!A:AD,9,0)</f>
        <v>3.1835975600000001E-4</v>
      </c>
      <c r="AE107" s="169">
        <f>VLOOKUP(tbl2_2!A107,ishod_substance!A:AD,9,0)</f>
        <v>3.1835975600000001E-4</v>
      </c>
      <c r="AF107" s="170"/>
    </row>
    <row r="108" spans="1:32" ht="38.25" x14ac:dyDescent="0.25">
      <c r="A108">
        <v>100</v>
      </c>
      <c r="C108" s="160">
        <f>VLOOKUP(tbl2_2!A108,ishod_substance!A:P,2,0)</f>
        <v>6</v>
      </c>
      <c r="D108" s="161" t="str">
        <f>VLOOKUP(tbl2_2!A108,ishod_substance!A:P,3,0)</f>
        <v>открытая стоянка</v>
      </c>
      <c r="E108" s="160" t="str">
        <f>VLOOKUP(tbl2_2!A108,ishod_substance!A:P,11,0)</f>
        <v>погрузчик Hyundai  SL-733S</v>
      </c>
      <c r="F108" s="162">
        <f>VLOOKUP(tbl2_2!A108,ishod_substance!A:P,15,0)</f>
        <v>1</v>
      </c>
      <c r="G108" s="162" t="str">
        <f>VLOOKUP(tbl2_2!A108,ishod_substance!A:P,12,0)&amp;"/"&amp;VLOOKUP(tbl2_2!A108,ishod_substance!A:P,14,0)</f>
        <v>0,5/182,5</v>
      </c>
      <c r="H108" s="163" t="str">
        <f>VLOOKUP(tbl2_2!A108,ishod_substance!A:P,6,0)</f>
        <v>стоянка</v>
      </c>
      <c r="I108" s="164">
        <f>VLOOKUP(tbl2_2!A108,ishod_substance!A:P,15,0)</f>
        <v>1</v>
      </c>
      <c r="J108" s="164">
        <f>VLOOKUP(tbl2_2!A108,ishod_substance!A:P,5,0)</f>
        <v>6005</v>
      </c>
      <c r="K108" s="165">
        <f>VLOOKUP(tbl2_2!A108,ishod_substance!A:Q,17,0)</f>
        <v>1</v>
      </c>
      <c r="L108" s="165">
        <f>VLOOKUP(tbl2_2!A108,ishod_substance!A:R,18,0)</f>
        <v>5</v>
      </c>
      <c r="M108" s="165">
        <f>VLOOKUP(tbl2_2!A108,ishod_substance!A:AD,28,0)</f>
        <v>0</v>
      </c>
      <c r="N108" s="166">
        <f>VLOOKUP(tbl2_2!A108,ishod_substance!A:AD,20,0)</f>
        <v>0</v>
      </c>
      <c r="O108" s="166">
        <f>VLOOKUP(tbl2_2!A108,ishod_substance!A:AD,21,0)</f>
        <v>0</v>
      </c>
      <c r="P108" s="166">
        <f>VLOOKUP(tbl2_2!A108,ishod_substance!A:AD,22,0)</f>
        <v>0</v>
      </c>
      <c r="Q108" s="166">
        <f>VLOOKUP(tbl2_2!A108,ishod_substance!A:AD,23,0)</f>
        <v>1236113</v>
      </c>
      <c r="R108" s="166">
        <f>VLOOKUP(tbl2_2!A108,ishod_substance!A:AD,24,0)</f>
        <v>407875</v>
      </c>
      <c r="S108" s="166">
        <f>VLOOKUP(tbl2_2!A108,ishod_substance!A:AD,25,0)</f>
        <v>1236113</v>
      </c>
      <c r="T108" s="166">
        <f>VLOOKUP(tbl2_2!A108,ishod_substance!A:AD,26,0)</f>
        <v>407859</v>
      </c>
      <c r="U108" s="166">
        <f>VLOOKUP(tbl2_2!A108,ishod_substance!A:AD,27,0)</f>
        <v>12</v>
      </c>
      <c r="V108" s="166">
        <f>VLOOKUP(tbl2_2!A108,ishod_substance!A:AD,29,0)</f>
        <v>0</v>
      </c>
      <c r="W108" s="166">
        <f>VLOOKUP(tbl2_2!A108,ishod_substance!A:AD,30,0)</f>
        <v>0</v>
      </c>
      <c r="X108" s="166">
        <f>VLOOKUP(tbl2_2!A108,ishod_substance!A:AE,31,0)</f>
        <v>0</v>
      </c>
      <c r="Y108" s="164">
        <f>VLOOKUP(tbl2_2!A108,ishod_substance!A:AD,7,0)</f>
        <v>328</v>
      </c>
      <c r="Z108" s="167" t="str">
        <f>VLOOKUP(Y108,quide!$A$2:$B$1006,2,0)</f>
        <v>Углерод (Пигмент черный)</v>
      </c>
      <c r="AA108" s="166">
        <f>VLOOKUP(Y108,quide!$A$2:$J$1006,10,0)</f>
        <v>1</v>
      </c>
      <c r="AB108" s="169">
        <f>VLOOKUP(tbl2_2!A108,ishod_substance!A:AD,8,0)</f>
        <v>2.8235000000000001E-3</v>
      </c>
      <c r="AC108" s="171">
        <f t="shared" si="1"/>
        <v>0</v>
      </c>
      <c r="AD108" s="168">
        <f>VLOOKUP(tbl2_2!A108,ishod_substance!A:AD,9,0)</f>
        <v>9.524359400000001E-4</v>
      </c>
      <c r="AE108" s="169">
        <f>VLOOKUP(tbl2_2!A108,ishod_substance!A:AD,9,0)</f>
        <v>9.524359400000001E-4</v>
      </c>
      <c r="AF108" s="170"/>
    </row>
    <row r="109" spans="1:32" ht="38.25" x14ac:dyDescent="0.25">
      <c r="A109">
        <v>101</v>
      </c>
      <c r="C109" s="160">
        <f>VLOOKUP(tbl2_2!A109,ishod_substance!A:P,2,0)</f>
        <v>6</v>
      </c>
      <c r="D109" s="161" t="str">
        <f>VLOOKUP(tbl2_2!A109,ishod_substance!A:P,3,0)</f>
        <v>открытая стоянка</v>
      </c>
      <c r="E109" s="160" t="str">
        <f>VLOOKUP(tbl2_2!A109,ishod_substance!A:P,11,0)</f>
        <v>погрузчик Hyundai  SL-733S</v>
      </c>
      <c r="F109" s="162">
        <f>VLOOKUP(tbl2_2!A109,ishod_substance!A:P,15,0)</f>
        <v>1</v>
      </c>
      <c r="G109" s="162" t="str">
        <f>VLOOKUP(tbl2_2!A109,ishod_substance!A:P,12,0)&amp;"/"&amp;VLOOKUP(tbl2_2!A109,ishod_substance!A:P,14,0)</f>
        <v>0,5/182,5</v>
      </c>
      <c r="H109" s="163" t="str">
        <f>VLOOKUP(tbl2_2!A109,ishod_substance!A:P,6,0)</f>
        <v>стоянка</v>
      </c>
      <c r="I109" s="164">
        <f>VLOOKUP(tbl2_2!A109,ishod_substance!A:P,15,0)</f>
        <v>1</v>
      </c>
      <c r="J109" s="164">
        <f>VLOOKUP(tbl2_2!A109,ishod_substance!A:P,5,0)</f>
        <v>6005</v>
      </c>
      <c r="K109" s="165">
        <f>VLOOKUP(tbl2_2!A109,ishod_substance!A:Q,17,0)</f>
        <v>1</v>
      </c>
      <c r="L109" s="165">
        <f>VLOOKUP(tbl2_2!A109,ishod_substance!A:R,18,0)</f>
        <v>5</v>
      </c>
      <c r="M109" s="165">
        <f>VLOOKUP(tbl2_2!A109,ishod_substance!A:AD,28,0)</f>
        <v>0</v>
      </c>
      <c r="N109" s="166">
        <f>VLOOKUP(tbl2_2!A109,ishod_substance!A:AD,20,0)</f>
        <v>0</v>
      </c>
      <c r="O109" s="166">
        <f>VLOOKUP(tbl2_2!A109,ishod_substance!A:AD,21,0)</f>
        <v>0</v>
      </c>
      <c r="P109" s="166">
        <f>VLOOKUP(tbl2_2!A109,ishod_substance!A:AD,22,0)</f>
        <v>0</v>
      </c>
      <c r="Q109" s="166">
        <f>VLOOKUP(tbl2_2!A109,ishod_substance!A:AD,23,0)</f>
        <v>1236113</v>
      </c>
      <c r="R109" s="166">
        <f>VLOOKUP(tbl2_2!A109,ishod_substance!A:AD,24,0)</f>
        <v>407875</v>
      </c>
      <c r="S109" s="166">
        <f>VLOOKUP(tbl2_2!A109,ishod_substance!A:AD,25,0)</f>
        <v>1236113</v>
      </c>
      <c r="T109" s="166">
        <f>VLOOKUP(tbl2_2!A109,ishod_substance!A:AD,26,0)</f>
        <v>407859</v>
      </c>
      <c r="U109" s="166">
        <f>VLOOKUP(tbl2_2!A109,ishod_substance!A:AD,27,0)</f>
        <v>12</v>
      </c>
      <c r="V109" s="166">
        <f>VLOOKUP(tbl2_2!A109,ishod_substance!A:AD,29,0)</f>
        <v>0</v>
      </c>
      <c r="W109" s="166">
        <f>VLOOKUP(tbl2_2!A109,ishod_substance!A:AD,30,0)</f>
        <v>0</v>
      </c>
      <c r="X109" s="166">
        <f>VLOOKUP(tbl2_2!A109,ishod_substance!A:AE,31,0)</f>
        <v>0</v>
      </c>
      <c r="Y109" s="164">
        <f>VLOOKUP(tbl2_2!A109,ishod_substance!A:AD,7,0)</f>
        <v>330</v>
      </c>
      <c r="Z109" s="167" t="str">
        <f>VLOOKUP(Y109,quide!$A$2:$B$1006,2,0)</f>
        <v>Сера диоксид (ангидрид сернистый)</v>
      </c>
      <c r="AA109" s="166">
        <f>VLOOKUP(Y109,quide!$A$2:$J$1006,10,0)</f>
        <v>1</v>
      </c>
      <c r="AB109" s="206">
        <f>VLOOKUP(tbl2_2!A109,ishod_substance!A:AD,8,0)</f>
        <v>9.6411111111111101E-4</v>
      </c>
      <c r="AC109" s="217">
        <f t="shared" si="1"/>
        <v>0</v>
      </c>
      <c r="AD109" s="207">
        <f>VLOOKUP(tbl2_2!A109,ishod_substance!A:AD,9,0)</f>
        <v>4.0796001999999988E-4</v>
      </c>
      <c r="AE109" s="207">
        <f>VLOOKUP(tbl2_2!A109,ishod_substance!A:AD,9,0)</f>
        <v>4.0796001999999988E-4</v>
      </c>
      <c r="AF109" s="170"/>
    </row>
    <row r="110" spans="1:32" ht="63.75" x14ac:dyDescent="0.25">
      <c r="A110">
        <v>102</v>
      </c>
      <c r="C110" s="160">
        <f>VLOOKUP(tbl2_2!A110,ishod_substance!A:P,2,0)</f>
        <v>6</v>
      </c>
      <c r="D110" s="161" t="str">
        <f>VLOOKUP(tbl2_2!A110,ishod_substance!A:P,3,0)</f>
        <v>открытая стоянка</v>
      </c>
      <c r="E110" s="160" t="str">
        <f>VLOOKUP(tbl2_2!A110,ishod_substance!A:P,11,0)</f>
        <v>погрузчик Hyundai  SL-733S</v>
      </c>
      <c r="F110" s="162">
        <f>VLOOKUP(tbl2_2!A110,ishod_substance!A:P,15,0)</f>
        <v>1</v>
      </c>
      <c r="G110" s="162" t="str">
        <f>VLOOKUP(tbl2_2!A110,ishod_substance!A:P,12,0)&amp;"/"&amp;VLOOKUP(tbl2_2!A110,ishod_substance!A:P,14,0)</f>
        <v>0,5/182,5</v>
      </c>
      <c r="H110" s="163" t="str">
        <f>VLOOKUP(tbl2_2!A110,ishod_substance!A:P,6,0)</f>
        <v>стоянка</v>
      </c>
      <c r="I110" s="164">
        <f>VLOOKUP(tbl2_2!A110,ishod_substance!A:P,15,0)</f>
        <v>1</v>
      </c>
      <c r="J110" s="164">
        <f>VLOOKUP(tbl2_2!A110,ishod_substance!A:P,5,0)</f>
        <v>6005</v>
      </c>
      <c r="K110" s="165">
        <f>VLOOKUP(tbl2_2!A110,ishod_substance!A:Q,17,0)</f>
        <v>1</v>
      </c>
      <c r="L110" s="165">
        <f>VLOOKUP(tbl2_2!A110,ishod_substance!A:R,18,0)</f>
        <v>5</v>
      </c>
      <c r="M110" s="165">
        <f>VLOOKUP(tbl2_2!A110,ishod_substance!A:AD,28,0)</f>
        <v>0</v>
      </c>
      <c r="N110" s="166">
        <f>VLOOKUP(tbl2_2!A110,ishod_substance!A:AD,20,0)</f>
        <v>0</v>
      </c>
      <c r="O110" s="166">
        <f>VLOOKUP(tbl2_2!A110,ishod_substance!A:AD,21,0)</f>
        <v>0</v>
      </c>
      <c r="P110" s="166">
        <f>VLOOKUP(tbl2_2!A110,ishod_substance!A:AD,22,0)</f>
        <v>0</v>
      </c>
      <c r="Q110" s="166">
        <f>VLOOKUP(tbl2_2!A110,ishod_substance!A:AD,23,0)</f>
        <v>1236113</v>
      </c>
      <c r="R110" s="166">
        <f>VLOOKUP(tbl2_2!A110,ishod_substance!A:AD,24,0)</f>
        <v>407875</v>
      </c>
      <c r="S110" s="166">
        <f>VLOOKUP(tbl2_2!A110,ishod_substance!A:AD,25,0)</f>
        <v>1236113</v>
      </c>
      <c r="T110" s="166">
        <f>VLOOKUP(tbl2_2!A110,ishod_substance!A:AD,26,0)</f>
        <v>407859</v>
      </c>
      <c r="U110" s="166">
        <f>VLOOKUP(tbl2_2!A110,ishod_substance!A:AD,27,0)</f>
        <v>12</v>
      </c>
      <c r="V110" s="166">
        <f>VLOOKUP(tbl2_2!A110,ishod_substance!A:AD,29,0)</f>
        <v>0</v>
      </c>
      <c r="W110" s="166">
        <f>VLOOKUP(tbl2_2!A110,ishod_substance!A:AD,30,0)</f>
        <v>0</v>
      </c>
      <c r="X110" s="166">
        <f>VLOOKUP(tbl2_2!A110,ishod_substance!A:AE,31,0)</f>
        <v>0</v>
      </c>
      <c r="Y110" s="164">
        <f>VLOOKUP(tbl2_2!A110,ishod_substance!A:AD,7,0)</f>
        <v>337</v>
      </c>
      <c r="Z110" s="167" t="str">
        <f>VLOOKUP(Y110,quide!$A$2:$B$1006,2,0)</f>
        <v>Углерода оксид (Углерод окись; углерод моноокись; угарный газ)</v>
      </c>
      <c r="AA110" s="166">
        <f>VLOOKUP(Y110,quide!$A$2:$J$1006,10,0)</f>
        <v>1</v>
      </c>
      <c r="AB110" s="169">
        <f>VLOOKUP(tbl2_2!A110,ishod_substance!A:AD,8,0)</f>
        <v>3.8026166666666673E-2</v>
      </c>
      <c r="AC110" s="171">
        <f t="shared" si="1"/>
        <v>0</v>
      </c>
      <c r="AD110" s="168">
        <f>VLOOKUP(tbl2_2!A110,ishod_substance!A:AD,9,0)</f>
        <v>1.4128449579999999E-2</v>
      </c>
      <c r="AE110" s="169">
        <f>VLOOKUP(tbl2_2!A110,ishod_substance!A:AD,9,0)</f>
        <v>1.4128449579999999E-2</v>
      </c>
      <c r="AF110" s="170"/>
    </row>
    <row r="111" spans="1:32" ht="51" x14ac:dyDescent="0.25">
      <c r="A111">
        <v>103</v>
      </c>
      <c r="C111" s="160">
        <f>VLOOKUP(tbl2_2!A111,ishod_substance!A:P,2,0)</f>
        <v>6</v>
      </c>
      <c r="D111" s="161" t="str">
        <f>VLOOKUP(tbl2_2!A111,ishod_substance!A:P,3,0)</f>
        <v>открытая стоянка</v>
      </c>
      <c r="E111" s="160" t="str">
        <f>VLOOKUP(tbl2_2!A111,ishod_substance!A:P,11,0)</f>
        <v>погрузчик Hyundai  SL-733S</v>
      </c>
      <c r="F111" s="162">
        <f>VLOOKUP(tbl2_2!A111,ishod_substance!A:P,15,0)</f>
        <v>1</v>
      </c>
      <c r="G111" s="162" t="str">
        <f>VLOOKUP(tbl2_2!A111,ishod_substance!A:P,12,0)&amp;"/"&amp;VLOOKUP(tbl2_2!A111,ishod_substance!A:P,14,0)</f>
        <v>0,5/182,5</v>
      </c>
      <c r="H111" s="163" t="str">
        <f>VLOOKUP(tbl2_2!A111,ishod_substance!A:P,6,0)</f>
        <v>стоянка</v>
      </c>
      <c r="I111" s="164">
        <f>VLOOKUP(tbl2_2!A111,ishod_substance!A:P,15,0)</f>
        <v>1</v>
      </c>
      <c r="J111" s="164">
        <f>VLOOKUP(tbl2_2!A111,ishod_substance!A:P,5,0)</f>
        <v>6005</v>
      </c>
      <c r="K111" s="165">
        <f>VLOOKUP(tbl2_2!A111,ishod_substance!A:Q,17,0)</f>
        <v>1</v>
      </c>
      <c r="L111" s="165">
        <f>VLOOKUP(tbl2_2!A111,ishod_substance!A:R,18,0)</f>
        <v>5</v>
      </c>
      <c r="M111" s="165">
        <f>VLOOKUP(tbl2_2!A111,ishod_substance!A:AD,28,0)</f>
        <v>0</v>
      </c>
      <c r="N111" s="166">
        <f>VLOOKUP(tbl2_2!A111,ishod_substance!A:AD,20,0)</f>
        <v>0</v>
      </c>
      <c r="O111" s="166">
        <f>VLOOKUP(tbl2_2!A111,ishod_substance!A:AD,21,0)</f>
        <v>0</v>
      </c>
      <c r="P111" s="166">
        <f>VLOOKUP(tbl2_2!A111,ishod_substance!A:AD,22,0)</f>
        <v>0</v>
      </c>
      <c r="Q111" s="166">
        <f>VLOOKUP(tbl2_2!A111,ishod_substance!A:AD,23,0)</f>
        <v>1236113</v>
      </c>
      <c r="R111" s="166">
        <f>VLOOKUP(tbl2_2!A111,ishod_substance!A:AD,24,0)</f>
        <v>407875</v>
      </c>
      <c r="S111" s="166">
        <f>VLOOKUP(tbl2_2!A111,ishod_substance!A:AD,25,0)</f>
        <v>1236113</v>
      </c>
      <c r="T111" s="166">
        <f>VLOOKUP(tbl2_2!A111,ishod_substance!A:AD,26,0)</f>
        <v>407859</v>
      </c>
      <c r="U111" s="166">
        <f>VLOOKUP(tbl2_2!A111,ishod_substance!A:AD,27,0)</f>
        <v>12</v>
      </c>
      <c r="V111" s="166">
        <f>VLOOKUP(tbl2_2!A111,ishod_substance!A:AD,29,0)</f>
        <v>0</v>
      </c>
      <c r="W111" s="166">
        <f>VLOOKUP(tbl2_2!A111,ishod_substance!A:AD,30,0)</f>
        <v>0</v>
      </c>
      <c r="X111" s="166">
        <f>VLOOKUP(tbl2_2!A111,ishod_substance!A:AE,31,0)</f>
        <v>0</v>
      </c>
      <c r="Y111" s="164">
        <f>VLOOKUP(tbl2_2!A111,ishod_substance!A:AD,7,0)</f>
        <v>2732</v>
      </c>
      <c r="Z111" s="167" t="str">
        <f>VLOOKUP(Y111,quide!$A$2:$B$1006,2,0)</f>
        <v>Керосин (Керосин прямой перегонки; керосин дезодорированный)</v>
      </c>
      <c r="AA111" s="166">
        <f>VLOOKUP(Y111,quide!$A$2:$J$1006,10,0)</f>
        <v>1</v>
      </c>
      <c r="AB111" s="169">
        <f>VLOOKUP(tbl2_2!A111,ishod_substance!A:AD,8,0)</f>
        <v>6.1584999999999999E-3</v>
      </c>
      <c r="AC111" s="171">
        <f t="shared" si="1"/>
        <v>0</v>
      </c>
      <c r="AD111" s="168">
        <f>VLOOKUP(tbl2_2!A111,ishod_substance!A:AD,9,0)</f>
        <v>2.3079867400000002E-3</v>
      </c>
      <c r="AE111" s="169">
        <f>VLOOKUP(tbl2_2!A111,ishod_substance!A:AD,9,0)</f>
        <v>2.3079867400000002E-3</v>
      </c>
      <c r="AF111" s="170"/>
    </row>
    <row r="112" spans="1:32" ht="51" x14ac:dyDescent="0.25">
      <c r="A112">
        <v>104</v>
      </c>
      <c r="C112" s="160">
        <f>VLOOKUP(tbl2_2!A112,ishod_substance!A:P,2,0)</f>
        <v>6</v>
      </c>
      <c r="D112" s="161" t="str">
        <f>VLOOKUP(tbl2_2!A112,ishod_substance!A:P,3,0)</f>
        <v>открытая стоянка</v>
      </c>
      <c r="E112" s="160" t="str">
        <f>VLOOKUP(tbl2_2!A112,ishod_substance!A:P,11,0)</f>
        <v>погрузчик Hyundai  HSL 850-7A</v>
      </c>
      <c r="F112" s="162">
        <f>VLOOKUP(tbl2_2!A112,ishod_substance!A:P,15,0)</f>
        <v>2</v>
      </c>
      <c r="G112" s="162" t="str">
        <f>VLOOKUP(tbl2_2!A112,ishod_substance!A:P,12,0)&amp;"/"&amp;VLOOKUP(tbl2_2!A112,ishod_substance!A:P,14,0)</f>
        <v>0,5/182,5</v>
      </c>
      <c r="H112" s="163" t="str">
        <f>VLOOKUP(tbl2_2!A112,ishod_substance!A:P,6,0)</f>
        <v>стоянка</v>
      </c>
      <c r="I112" s="164">
        <f>VLOOKUP(tbl2_2!A112,ishod_substance!A:P,15,0)</f>
        <v>2</v>
      </c>
      <c r="J112" s="164">
        <f>VLOOKUP(tbl2_2!A112,ishod_substance!A:P,5,0)</f>
        <v>6005</v>
      </c>
      <c r="K112" s="165">
        <f>VLOOKUP(tbl2_2!A112,ishod_substance!A:Q,17,0)</f>
        <v>1</v>
      </c>
      <c r="L112" s="165">
        <f>VLOOKUP(tbl2_2!A112,ishod_substance!A:R,18,0)</f>
        <v>5</v>
      </c>
      <c r="M112" s="165">
        <f>VLOOKUP(tbl2_2!A112,ishod_substance!A:AD,28,0)</f>
        <v>0</v>
      </c>
      <c r="N112" s="166">
        <f>VLOOKUP(tbl2_2!A112,ishod_substance!A:AD,20,0)</f>
        <v>0</v>
      </c>
      <c r="O112" s="166">
        <f>VLOOKUP(tbl2_2!A112,ishod_substance!A:AD,21,0)</f>
        <v>0</v>
      </c>
      <c r="P112" s="166">
        <f>VLOOKUP(tbl2_2!A112,ishod_substance!A:AD,22,0)</f>
        <v>0</v>
      </c>
      <c r="Q112" s="166">
        <f>VLOOKUP(tbl2_2!A112,ishod_substance!A:AD,23,0)</f>
        <v>1236113</v>
      </c>
      <c r="R112" s="166">
        <f>VLOOKUP(tbl2_2!A112,ishod_substance!A:AD,24,0)</f>
        <v>407875</v>
      </c>
      <c r="S112" s="166">
        <f>VLOOKUP(tbl2_2!A112,ishod_substance!A:AD,25,0)</f>
        <v>1236113</v>
      </c>
      <c r="T112" s="166">
        <f>VLOOKUP(tbl2_2!A112,ishod_substance!A:AD,26,0)</f>
        <v>407859</v>
      </c>
      <c r="U112" s="166">
        <f>VLOOKUP(tbl2_2!A112,ishod_substance!A:AD,27,0)</f>
        <v>12</v>
      </c>
      <c r="V112" s="166">
        <f>VLOOKUP(tbl2_2!A112,ishod_substance!A:AD,29,0)</f>
        <v>0</v>
      </c>
      <c r="W112" s="166">
        <f>VLOOKUP(tbl2_2!A112,ishod_substance!A:AD,30,0)</f>
        <v>0</v>
      </c>
      <c r="X112" s="166">
        <f>VLOOKUP(tbl2_2!A112,ishod_substance!A:AE,31,0)</f>
        <v>0</v>
      </c>
      <c r="Y112" s="164">
        <f>VLOOKUP(tbl2_2!A112,ishod_substance!A:AD,7,0)</f>
        <v>301</v>
      </c>
      <c r="Z112" s="167" t="str">
        <f>VLOOKUP(Y112,quide!$A$2:$B$1006,2,0)</f>
        <v>Азота диоксид (Двуокись азота; пероксид азота)</v>
      </c>
      <c r="AA112" s="166">
        <f>VLOOKUP(Y112,quide!$A$2:$J$1006,10,0)</f>
        <v>1</v>
      </c>
      <c r="AB112" s="169">
        <f>VLOOKUP(tbl2_2!A112,ishod_substance!A:AD,8,0)</f>
        <v>4.6196000000000006E-3</v>
      </c>
      <c r="AC112" s="171">
        <f t="shared" si="1"/>
        <v>0</v>
      </c>
      <c r="AD112" s="168">
        <f>VLOOKUP(tbl2_2!A112,ishod_substance!A:AD,9,0)</f>
        <v>3.9182739200000006E-3</v>
      </c>
      <c r="AE112" s="169">
        <f>VLOOKUP(tbl2_2!A112,ishod_substance!A:AD,9,0)</f>
        <v>3.9182739200000006E-3</v>
      </c>
      <c r="AF112" s="170"/>
    </row>
    <row r="113" spans="1:32" ht="51" x14ac:dyDescent="0.25">
      <c r="A113">
        <v>105</v>
      </c>
      <c r="C113" s="160">
        <f>VLOOKUP(tbl2_2!A113,ishod_substance!A:P,2,0)</f>
        <v>6</v>
      </c>
      <c r="D113" s="161" t="str">
        <f>VLOOKUP(tbl2_2!A113,ishod_substance!A:P,3,0)</f>
        <v>открытая стоянка</v>
      </c>
      <c r="E113" s="160" t="str">
        <f>VLOOKUP(tbl2_2!A113,ishod_substance!A:P,11,0)</f>
        <v>погрузчик Hyundai  HSL 850-7A</v>
      </c>
      <c r="F113" s="162">
        <f>VLOOKUP(tbl2_2!A113,ishod_substance!A:P,15,0)</f>
        <v>2</v>
      </c>
      <c r="G113" s="162" t="str">
        <f>VLOOKUP(tbl2_2!A113,ishod_substance!A:P,12,0)&amp;"/"&amp;VLOOKUP(tbl2_2!A113,ishod_substance!A:P,14,0)</f>
        <v>0,5/182,5</v>
      </c>
      <c r="H113" s="163" t="str">
        <f>VLOOKUP(tbl2_2!A113,ishod_substance!A:P,6,0)</f>
        <v>стоянка</v>
      </c>
      <c r="I113" s="164">
        <f>VLOOKUP(tbl2_2!A113,ishod_substance!A:P,15,0)</f>
        <v>2</v>
      </c>
      <c r="J113" s="164">
        <f>VLOOKUP(tbl2_2!A113,ishod_substance!A:P,5,0)</f>
        <v>6005</v>
      </c>
      <c r="K113" s="165">
        <f>VLOOKUP(tbl2_2!A113,ishod_substance!A:Q,17,0)</f>
        <v>1</v>
      </c>
      <c r="L113" s="165">
        <f>VLOOKUP(tbl2_2!A113,ishod_substance!A:R,18,0)</f>
        <v>5</v>
      </c>
      <c r="M113" s="165">
        <f>VLOOKUP(tbl2_2!A113,ishod_substance!A:AD,28,0)</f>
        <v>0</v>
      </c>
      <c r="N113" s="166">
        <f>VLOOKUP(tbl2_2!A113,ishod_substance!A:AD,20,0)</f>
        <v>0</v>
      </c>
      <c r="O113" s="166">
        <f>VLOOKUP(tbl2_2!A113,ishod_substance!A:AD,21,0)</f>
        <v>0</v>
      </c>
      <c r="P113" s="166">
        <f>VLOOKUP(tbl2_2!A113,ishod_substance!A:AD,22,0)</f>
        <v>0</v>
      </c>
      <c r="Q113" s="166">
        <f>VLOOKUP(tbl2_2!A113,ishod_substance!A:AD,23,0)</f>
        <v>1236113</v>
      </c>
      <c r="R113" s="166">
        <f>VLOOKUP(tbl2_2!A113,ishod_substance!A:AD,24,0)</f>
        <v>407875</v>
      </c>
      <c r="S113" s="166">
        <f>VLOOKUP(tbl2_2!A113,ishod_substance!A:AD,25,0)</f>
        <v>1236113</v>
      </c>
      <c r="T113" s="166">
        <f>VLOOKUP(tbl2_2!A113,ishod_substance!A:AD,26,0)</f>
        <v>407859</v>
      </c>
      <c r="U113" s="166">
        <f>VLOOKUP(tbl2_2!A113,ishod_substance!A:AD,27,0)</f>
        <v>12</v>
      </c>
      <c r="V113" s="166">
        <f>VLOOKUP(tbl2_2!A113,ishod_substance!A:AD,29,0)</f>
        <v>0</v>
      </c>
      <c r="W113" s="166">
        <f>VLOOKUP(tbl2_2!A113,ishod_substance!A:AD,30,0)</f>
        <v>0</v>
      </c>
      <c r="X113" s="166">
        <f>VLOOKUP(tbl2_2!A113,ishod_substance!A:AE,31,0)</f>
        <v>0</v>
      </c>
      <c r="Y113" s="164">
        <f>VLOOKUP(tbl2_2!A113,ishod_substance!A:AD,7,0)</f>
        <v>304</v>
      </c>
      <c r="Z113" s="167" t="str">
        <f>VLOOKUP(Y113,quide!$A$2:$B$1006,2,0)</f>
        <v>Азот (II) оксид (Азот монооксид)</v>
      </c>
      <c r="AA113" s="166">
        <f>VLOOKUP(Y113,quide!$A$2:$J$1006,10,0)</f>
        <v>1</v>
      </c>
      <c r="AB113" s="169">
        <f>VLOOKUP(tbl2_2!A113,ishod_substance!A:AD,8,0)</f>
        <v>7.5068500000000007E-4</v>
      </c>
      <c r="AC113" s="171">
        <f t="shared" si="1"/>
        <v>0</v>
      </c>
      <c r="AD113" s="168">
        <f>VLOOKUP(tbl2_2!A113,ishod_substance!A:AD,9,0)</f>
        <v>6.3671951200000001E-4</v>
      </c>
      <c r="AE113" s="169">
        <f>VLOOKUP(tbl2_2!A113,ishod_substance!A:AD,9,0)</f>
        <v>6.3671951200000001E-4</v>
      </c>
      <c r="AF113" s="170"/>
    </row>
    <row r="114" spans="1:32" ht="51" x14ac:dyDescent="0.25">
      <c r="A114">
        <v>106</v>
      </c>
      <c r="C114" s="160">
        <f>VLOOKUP(tbl2_2!A114,ishod_substance!A:P,2,0)</f>
        <v>6</v>
      </c>
      <c r="D114" s="161" t="str">
        <f>VLOOKUP(tbl2_2!A114,ishod_substance!A:P,3,0)</f>
        <v>открытая стоянка</v>
      </c>
      <c r="E114" s="160" t="str">
        <f>VLOOKUP(tbl2_2!A114,ishod_substance!A:P,11,0)</f>
        <v>погрузчик Hyundai  HSL 850-7A</v>
      </c>
      <c r="F114" s="162">
        <f>VLOOKUP(tbl2_2!A114,ishod_substance!A:P,15,0)</f>
        <v>2</v>
      </c>
      <c r="G114" s="162" t="str">
        <f>VLOOKUP(tbl2_2!A114,ishod_substance!A:P,12,0)&amp;"/"&amp;VLOOKUP(tbl2_2!A114,ishod_substance!A:P,14,0)</f>
        <v>0,5/182,5</v>
      </c>
      <c r="H114" s="163" t="str">
        <f>VLOOKUP(tbl2_2!A114,ishod_substance!A:P,6,0)</f>
        <v>стоянка</v>
      </c>
      <c r="I114" s="164">
        <f>VLOOKUP(tbl2_2!A114,ishod_substance!A:P,15,0)</f>
        <v>2</v>
      </c>
      <c r="J114" s="164">
        <f>VLOOKUP(tbl2_2!A114,ishod_substance!A:P,5,0)</f>
        <v>6005</v>
      </c>
      <c r="K114" s="165">
        <f>VLOOKUP(tbl2_2!A114,ishod_substance!A:Q,17,0)</f>
        <v>1</v>
      </c>
      <c r="L114" s="165">
        <f>VLOOKUP(tbl2_2!A114,ishod_substance!A:R,18,0)</f>
        <v>5</v>
      </c>
      <c r="M114" s="165">
        <f>VLOOKUP(tbl2_2!A114,ishod_substance!A:AD,28,0)</f>
        <v>0</v>
      </c>
      <c r="N114" s="166">
        <f>VLOOKUP(tbl2_2!A114,ishod_substance!A:AD,20,0)</f>
        <v>0</v>
      </c>
      <c r="O114" s="166">
        <f>VLOOKUP(tbl2_2!A114,ishod_substance!A:AD,21,0)</f>
        <v>0</v>
      </c>
      <c r="P114" s="166">
        <f>VLOOKUP(tbl2_2!A114,ishod_substance!A:AD,22,0)</f>
        <v>0</v>
      </c>
      <c r="Q114" s="166">
        <f>VLOOKUP(tbl2_2!A114,ishod_substance!A:AD,23,0)</f>
        <v>1236113</v>
      </c>
      <c r="R114" s="166">
        <f>VLOOKUP(tbl2_2!A114,ishod_substance!A:AD,24,0)</f>
        <v>407875</v>
      </c>
      <c r="S114" s="166">
        <f>VLOOKUP(tbl2_2!A114,ishod_substance!A:AD,25,0)</f>
        <v>1236113</v>
      </c>
      <c r="T114" s="166">
        <f>VLOOKUP(tbl2_2!A114,ishod_substance!A:AD,26,0)</f>
        <v>407859</v>
      </c>
      <c r="U114" s="166">
        <f>VLOOKUP(tbl2_2!A114,ishod_substance!A:AD,27,0)</f>
        <v>12</v>
      </c>
      <c r="V114" s="166">
        <f>VLOOKUP(tbl2_2!A114,ishod_substance!A:AD,29,0)</f>
        <v>0</v>
      </c>
      <c r="W114" s="166">
        <f>VLOOKUP(tbl2_2!A114,ishod_substance!A:AD,30,0)</f>
        <v>0</v>
      </c>
      <c r="X114" s="166">
        <f>VLOOKUP(tbl2_2!A114,ishod_substance!A:AE,31,0)</f>
        <v>0</v>
      </c>
      <c r="Y114" s="164">
        <f>VLOOKUP(tbl2_2!A114,ishod_substance!A:AD,7,0)</f>
        <v>328</v>
      </c>
      <c r="Z114" s="167" t="str">
        <f>VLOOKUP(Y114,quide!$A$2:$B$1006,2,0)</f>
        <v>Углерод (Пигмент черный)</v>
      </c>
      <c r="AA114" s="166">
        <f>VLOOKUP(Y114,quide!$A$2:$J$1006,10,0)</f>
        <v>1</v>
      </c>
      <c r="AB114" s="206">
        <f>VLOOKUP(tbl2_2!A114,ishod_substance!A:AD,8,0)</f>
        <v>2.8235000000000001E-3</v>
      </c>
      <c r="AC114" s="207">
        <f t="shared" si="1"/>
        <v>0</v>
      </c>
      <c r="AD114" s="207">
        <f>VLOOKUP(tbl2_2!A114,ishod_substance!A:AD,9,0)</f>
        <v>1.9048718800000002E-3</v>
      </c>
      <c r="AE114" s="207">
        <f>VLOOKUP(tbl2_2!A114,ishod_substance!A:AD,9,0)</f>
        <v>1.9048718800000002E-3</v>
      </c>
      <c r="AF114" s="170"/>
    </row>
    <row r="115" spans="1:32" ht="51" x14ac:dyDescent="0.25">
      <c r="A115">
        <v>107</v>
      </c>
      <c r="C115" s="160">
        <f>VLOOKUP(tbl2_2!A115,ishod_substance!A:P,2,0)</f>
        <v>6</v>
      </c>
      <c r="D115" s="161" t="str">
        <f>VLOOKUP(tbl2_2!A115,ishod_substance!A:P,3,0)</f>
        <v>открытая стоянка</v>
      </c>
      <c r="E115" s="160" t="str">
        <f>VLOOKUP(tbl2_2!A115,ishod_substance!A:P,11,0)</f>
        <v>погрузчик Hyundai  HSL 850-7A</v>
      </c>
      <c r="F115" s="162">
        <f>VLOOKUP(tbl2_2!A115,ishod_substance!A:P,15,0)</f>
        <v>2</v>
      </c>
      <c r="G115" s="162" t="str">
        <f>VLOOKUP(tbl2_2!A115,ishod_substance!A:P,12,0)&amp;"/"&amp;VLOOKUP(tbl2_2!A115,ishod_substance!A:P,14,0)</f>
        <v>0,5/182,5</v>
      </c>
      <c r="H115" s="163" t="str">
        <f>VLOOKUP(tbl2_2!A115,ishod_substance!A:P,6,0)</f>
        <v>стоянка</v>
      </c>
      <c r="I115" s="164">
        <f>VLOOKUP(tbl2_2!A115,ishod_substance!A:P,15,0)</f>
        <v>2</v>
      </c>
      <c r="J115" s="164">
        <f>VLOOKUP(tbl2_2!A115,ishod_substance!A:P,5,0)</f>
        <v>6005</v>
      </c>
      <c r="K115" s="165">
        <f>VLOOKUP(tbl2_2!A115,ishod_substance!A:Q,17,0)</f>
        <v>1</v>
      </c>
      <c r="L115" s="165">
        <f>VLOOKUP(tbl2_2!A115,ishod_substance!A:R,18,0)</f>
        <v>5</v>
      </c>
      <c r="M115" s="165">
        <f>VLOOKUP(tbl2_2!A115,ishod_substance!A:AD,28,0)</f>
        <v>0</v>
      </c>
      <c r="N115" s="166">
        <f>VLOOKUP(tbl2_2!A115,ishod_substance!A:AD,20,0)</f>
        <v>0</v>
      </c>
      <c r="O115" s="166">
        <f>VLOOKUP(tbl2_2!A115,ishod_substance!A:AD,21,0)</f>
        <v>0</v>
      </c>
      <c r="P115" s="166">
        <f>VLOOKUP(tbl2_2!A115,ishod_substance!A:AD,22,0)</f>
        <v>0</v>
      </c>
      <c r="Q115" s="166">
        <f>VLOOKUP(tbl2_2!A115,ishod_substance!A:AD,23,0)</f>
        <v>1236113</v>
      </c>
      <c r="R115" s="166">
        <f>VLOOKUP(tbl2_2!A115,ishod_substance!A:AD,24,0)</f>
        <v>407875</v>
      </c>
      <c r="S115" s="166">
        <f>VLOOKUP(tbl2_2!A115,ishod_substance!A:AD,25,0)</f>
        <v>1236113</v>
      </c>
      <c r="T115" s="166">
        <f>VLOOKUP(tbl2_2!A115,ishod_substance!A:AD,26,0)</f>
        <v>407859</v>
      </c>
      <c r="U115" s="166">
        <f>VLOOKUP(tbl2_2!A115,ishod_substance!A:AD,27,0)</f>
        <v>12</v>
      </c>
      <c r="V115" s="166">
        <f>VLOOKUP(tbl2_2!A115,ishod_substance!A:AD,29,0)</f>
        <v>0</v>
      </c>
      <c r="W115" s="166">
        <f>VLOOKUP(tbl2_2!A115,ishod_substance!A:AD,30,0)</f>
        <v>0</v>
      </c>
      <c r="X115" s="166">
        <f>VLOOKUP(tbl2_2!A115,ishod_substance!A:AE,31,0)</f>
        <v>0</v>
      </c>
      <c r="Y115" s="164">
        <f>VLOOKUP(tbl2_2!A115,ishod_substance!A:AD,7,0)</f>
        <v>330</v>
      </c>
      <c r="Z115" s="167" t="str">
        <f>VLOOKUP(Y115,quide!$A$2:$B$1006,2,0)</f>
        <v>Сера диоксид (ангидрид сернистый)</v>
      </c>
      <c r="AA115" s="166">
        <f>VLOOKUP(Y115,quide!$A$2:$J$1006,10,0)</f>
        <v>1</v>
      </c>
      <c r="AB115" s="169">
        <f>VLOOKUP(tbl2_2!A115,ishod_substance!A:AD,8,0)</f>
        <v>9.6411111111111101E-4</v>
      </c>
      <c r="AC115" s="171">
        <f t="shared" si="1"/>
        <v>0</v>
      </c>
      <c r="AD115" s="168">
        <f>VLOOKUP(tbl2_2!A115,ishod_substance!A:AD,9,0)</f>
        <v>8.1592003999999977E-4</v>
      </c>
      <c r="AE115" s="169">
        <f>VLOOKUP(tbl2_2!A115,ishod_substance!A:AD,9,0)</f>
        <v>8.1592003999999977E-4</v>
      </c>
      <c r="AF115" s="170"/>
    </row>
    <row r="116" spans="1:32" ht="63.75" x14ac:dyDescent="0.25">
      <c r="A116">
        <v>108</v>
      </c>
      <c r="C116" s="160">
        <f>VLOOKUP(tbl2_2!A116,ishod_substance!A:P,2,0)</f>
        <v>6</v>
      </c>
      <c r="D116" s="161" t="str">
        <f>VLOOKUP(tbl2_2!A116,ishod_substance!A:P,3,0)</f>
        <v>открытая стоянка</v>
      </c>
      <c r="E116" s="160" t="str">
        <f>VLOOKUP(tbl2_2!A116,ishod_substance!A:P,11,0)</f>
        <v>погрузчик Hyundai  HSL 850-7A</v>
      </c>
      <c r="F116" s="162">
        <f>VLOOKUP(tbl2_2!A116,ishod_substance!A:P,15,0)</f>
        <v>2</v>
      </c>
      <c r="G116" s="162" t="str">
        <f>VLOOKUP(tbl2_2!A116,ishod_substance!A:P,12,0)&amp;"/"&amp;VLOOKUP(tbl2_2!A116,ishod_substance!A:P,14,0)</f>
        <v>0,5/182,5</v>
      </c>
      <c r="H116" s="163" t="str">
        <f>VLOOKUP(tbl2_2!A116,ishod_substance!A:P,6,0)</f>
        <v>стоянка</v>
      </c>
      <c r="I116" s="164">
        <f>VLOOKUP(tbl2_2!A116,ishod_substance!A:P,15,0)</f>
        <v>2</v>
      </c>
      <c r="J116" s="164">
        <f>VLOOKUP(tbl2_2!A116,ishod_substance!A:P,5,0)</f>
        <v>6005</v>
      </c>
      <c r="K116" s="165">
        <f>VLOOKUP(tbl2_2!A116,ishod_substance!A:Q,17,0)</f>
        <v>1</v>
      </c>
      <c r="L116" s="165">
        <f>VLOOKUP(tbl2_2!A116,ishod_substance!A:R,18,0)</f>
        <v>5</v>
      </c>
      <c r="M116" s="165">
        <f>VLOOKUP(tbl2_2!A116,ishod_substance!A:AD,28,0)</f>
        <v>0</v>
      </c>
      <c r="N116" s="166">
        <f>VLOOKUP(tbl2_2!A116,ishod_substance!A:AD,20,0)</f>
        <v>0</v>
      </c>
      <c r="O116" s="166">
        <f>VLOOKUP(tbl2_2!A116,ishod_substance!A:AD,21,0)</f>
        <v>0</v>
      </c>
      <c r="P116" s="166">
        <f>VLOOKUP(tbl2_2!A116,ishod_substance!A:AD,22,0)</f>
        <v>0</v>
      </c>
      <c r="Q116" s="166">
        <f>VLOOKUP(tbl2_2!A116,ishod_substance!A:AD,23,0)</f>
        <v>1236113</v>
      </c>
      <c r="R116" s="166">
        <f>VLOOKUP(tbl2_2!A116,ishod_substance!A:AD,24,0)</f>
        <v>407875</v>
      </c>
      <c r="S116" s="166">
        <f>VLOOKUP(tbl2_2!A116,ishod_substance!A:AD,25,0)</f>
        <v>1236113</v>
      </c>
      <c r="T116" s="166">
        <f>VLOOKUP(tbl2_2!A116,ishod_substance!A:AD,26,0)</f>
        <v>407859</v>
      </c>
      <c r="U116" s="166">
        <f>VLOOKUP(tbl2_2!A116,ishod_substance!A:AD,27,0)</f>
        <v>12</v>
      </c>
      <c r="V116" s="166">
        <f>VLOOKUP(tbl2_2!A116,ishod_substance!A:AD,29,0)</f>
        <v>0</v>
      </c>
      <c r="W116" s="166">
        <f>VLOOKUP(tbl2_2!A116,ishod_substance!A:AD,30,0)</f>
        <v>0</v>
      </c>
      <c r="X116" s="166">
        <f>VLOOKUP(tbl2_2!A116,ishod_substance!A:AE,31,0)</f>
        <v>0</v>
      </c>
      <c r="Y116" s="164">
        <f>VLOOKUP(tbl2_2!A116,ishod_substance!A:AD,7,0)</f>
        <v>337</v>
      </c>
      <c r="Z116" s="167" t="str">
        <f>VLOOKUP(Y116,quide!$A$2:$B$1006,2,0)</f>
        <v>Углерода оксид (Углерод окись; углерод моноокись; угарный газ)</v>
      </c>
      <c r="AA116" s="166">
        <f>VLOOKUP(Y116,quide!$A$2:$J$1006,10,0)</f>
        <v>1</v>
      </c>
      <c r="AB116" s="169">
        <f>VLOOKUP(tbl2_2!A116,ishod_substance!A:AD,8,0)</f>
        <v>3.8026166666666673E-2</v>
      </c>
      <c r="AC116" s="171">
        <f t="shared" si="1"/>
        <v>0</v>
      </c>
      <c r="AD116" s="168">
        <f>VLOOKUP(tbl2_2!A116,ishod_substance!A:AD,9,0)</f>
        <v>2.8256899159999998E-2</v>
      </c>
      <c r="AE116" s="169">
        <f>VLOOKUP(tbl2_2!A116,ishod_substance!A:AD,9,0)</f>
        <v>2.8256899159999998E-2</v>
      </c>
      <c r="AF116" s="170"/>
    </row>
    <row r="117" spans="1:32" ht="51" x14ac:dyDescent="0.25">
      <c r="A117">
        <v>109</v>
      </c>
      <c r="C117" s="160">
        <f>VLOOKUP(tbl2_2!A117,ishod_substance!A:P,2,0)</f>
        <v>6</v>
      </c>
      <c r="D117" s="161" t="str">
        <f>VLOOKUP(tbl2_2!A117,ishod_substance!A:P,3,0)</f>
        <v>открытая стоянка</v>
      </c>
      <c r="E117" s="160" t="str">
        <f>VLOOKUP(tbl2_2!A117,ishod_substance!A:P,11,0)</f>
        <v>погрузчик Hyundai  HSL 850-7A</v>
      </c>
      <c r="F117" s="162">
        <f>VLOOKUP(tbl2_2!A117,ishod_substance!A:P,15,0)</f>
        <v>2</v>
      </c>
      <c r="G117" s="162" t="str">
        <f>VLOOKUP(tbl2_2!A117,ishod_substance!A:P,12,0)&amp;"/"&amp;VLOOKUP(tbl2_2!A117,ishod_substance!A:P,14,0)</f>
        <v>0,5/182,5</v>
      </c>
      <c r="H117" s="163" t="str">
        <f>VLOOKUP(tbl2_2!A117,ishod_substance!A:P,6,0)</f>
        <v>стоянка</v>
      </c>
      <c r="I117" s="164">
        <f>VLOOKUP(tbl2_2!A117,ishod_substance!A:P,15,0)</f>
        <v>2</v>
      </c>
      <c r="J117" s="164">
        <f>VLOOKUP(tbl2_2!A117,ishod_substance!A:P,5,0)</f>
        <v>6005</v>
      </c>
      <c r="K117" s="165">
        <f>VLOOKUP(tbl2_2!A117,ishod_substance!A:Q,17,0)</f>
        <v>1</v>
      </c>
      <c r="L117" s="165">
        <f>VLOOKUP(tbl2_2!A117,ishod_substance!A:R,18,0)</f>
        <v>5</v>
      </c>
      <c r="M117" s="165">
        <f>VLOOKUP(tbl2_2!A117,ishod_substance!A:AD,28,0)</f>
        <v>0</v>
      </c>
      <c r="N117" s="166">
        <f>VLOOKUP(tbl2_2!A117,ishod_substance!A:AD,20,0)</f>
        <v>0</v>
      </c>
      <c r="O117" s="166">
        <f>VLOOKUP(tbl2_2!A117,ishod_substance!A:AD,21,0)</f>
        <v>0</v>
      </c>
      <c r="P117" s="166">
        <f>VLOOKUP(tbl2_2!A117,ishod_substance!A:AD,22,0)</f>
        <v>0</v>
      </c>
      <c r="Q117" s="166">
        <f>VLOOKUP(tbl2_2!A117,ishod_substance!A:AD,23,0)</f>
        <v>1236113</v>
      </c>
      <c r="R117" s="166">
        <f>VLOOKUP(tbl2_2!A117,ishod_substance!A:AD,24,0)</f>
        <v>407875</v>
      </c>
      <c r="S117" s="166">
        <f>VLOOKUP(tbl2_2!A117,ishod_substance!A:AD,25,0)</f>
        <v>1236113</v>
      </c>
      <c r="T117" s="166">
        <f>VLOOKUP(tbl2_2!A117,ishod_substance!A:AD,26,0)</f>
        <v>407859</v>
      </c>
      <c r="U117" s="166">
        <f>VLOOKUP(tbl2_2!A117,ishod_substance!A:AD,27,0)</f>
        <v>12</v>
      </c>
      <c r="V117" s="166">
        <f>VLOOKUP(tbl2_2!A117,ishod_substance!A:AD,29,0)</f>
        <v>0</v>
      </c>
      <c r="W117" s="166">
        <f>VLOOKUP(tbl2_2!A117,ishod_substance!A:AD,30,0)</f>
        <v>0</v>
      </c>
      <c r="X117" s="166">
        <f>VLOOKUP(tbl2_2!A117,ishod_substance!A:AE,31,0)</f>
        <v>0</v>
      </c>
      <c r="Y117" s="164">
        <f>VLOOKUP(tbl2_2!A117,ishod_substance!A:AD,7,0)</f>
        <v>2732</v>
      </c>
      <c r="Z117" s="167" t="str">
        <f>VLOOKUP(Y117,quide!$A$2:$B$1006,2,0)</f>
        <v>Керосин (Керосин прямой перегонки; керосин дезодорированный)</v>
      </c>
      <c r="AA117" s="166">
        <f>VLOOKUP(Y117,quide!$A$2:$J$1006,10,0)</f>
        <v>1</v>
      </c>
      <c r="AB117" s="169">
        <f>VLOOKUP(tbl2_2!A117,ishod_substance!A:AD,8,0)</f>
        <v>6.1584999999999999E-3</v>
      </c>
      <c r="AC117" s="171">
        <f t="shared" si="1"/>
        <v>0</v>
      </c>
      <c r="AD117" s="168">
        <f>VLOOKUP(tbl2_2!A117,ishod_substance!A:AD,9,0)</f>
        <v>4.6159734800000005E-3</v>
      </c>
      <c r="AE117" s="169">
        <f>VLOOKUP(tbl2_2!A117,ishod_substance!A:AD,9,0)</f>
        <v>4.6159734800000005E-3</v>
      </c>
      <c r="AF117" s="170"/>
    </row>
    <row r="118" spans="1:32" ht="38.25" x14ac:dyDescent="0.25">
      <c r="A118">
        <v>110</v>
      </c>
      <c r="C118" s="160">
        <f>VLOOKUP(tbl2_2!A118,ishod_substance!A:P,2,0)</f>
        <v>6</v>
      </c>
      <c r="D118" s="161" t="str">
        <f>VLOOKUP(tbl2_2!A118,ishod_substance!A:P,3,0)</f>
        <v>открытая стоянка</v>
      </c>
      <c r="E118" s="160" t="str">
        <f>VLOOKUP(tbl2_2!A118,ishod_substance!A:P,11,0)</f>
        <v>мусоровоз ИВЕКО</v>
      </c>
      <c r="F118" s="162">
        <f>VLOOKUP(tbl2_2!A118,ishod_substance!A:P,15,0)</f>
        <v>1</v>
      </c>
      <c r="G118" s="162" t="str">
        <f>VLOOKUP(tbl2_2!A118,ishod_substance!A:P,12,0)&amp;"/"&amp;VLOOKUP(tbl2_2!A118,ishod_substance!A:P,14,0)</f>
        <v>0,5/182,5</v>
      </c>
      <c r="H118" s="163" t="str">
        <f>VLOOKUP(tbl2_2!A118,ishod_substance!A:P,6,0)</f>
        <v>стоянка</v>
      </c>
      <c r="I118" s="164">
        <f>VLOOKUP(tbl2_2!A118,ishod_substance!A:P,15,0)</f>
        <v>1</v>
      </c>
      <c r="J118" s="164">
        <f>VLOOKUP(tbl2_2!A118,ishod_substance!A:P,5,0)</f>
        <v>6005</v>
      </c>
      <c r="K118" s="165">
        <f>VLOOKUP(tbl2_2!A118,ishod_substance!A:Q,17,0)</f>
        <v>1</v>
      </c>
      <c r="L118" s="165">
        <f>VLOOKUP(tbl2_2!A118,ishod_substance!A:R,18,0)</f>
        <v>5</v>
      </c>
      <c r="M118" s="165">
        <f>VLOOKUP(tbl2_2!A118,ishod_substance!A:AD,28,0)</f>
        <v>0</v>
      </c>
      <c r="N118" s="166">
        <f>VLOOKUP(tbl2_2!A118,ishod_substance!A:AD,20,0)</f>
        <v>0</v>
      </c>
      <c r="O118" s="166">
        <f>VLOOKUP(tbl2_2!A118,ishod_substance!A:AD,21,0)</f>
        <v>0</v>
      </c>
      <c r="P118" s="166">
        <f>VLOOKUP(tbl2_2!A118,ishod_substance!A:AD,22,0)</f>
        <v>0</v>
      </c>
      <c r="Q118" s="166">
        <f>VLOOKUP(tbl2_2!A118,ishod_substance!A:AD,23,0)</f>
        <v>1236113</v>
      </c>
      <c r="R118" s="166">
        <f>VLOOKUP(tbl2_2!A118,ishod_substance!A:AD,24,0)</f>
        <v>407875</v>
      </c>
      <c r="S118" s="166">
        <f>VLOOKUP(tbl2_2!A118,ishod_substance!A:AD,25,0)</f>
        <v>1236113</v>
      </c>
      <c r="T118" s="166">
        <f>VLOOKUP(tbl2_2!A118,ishod_substance!A:AD,26,0)</f>
        <v>407859</v>
      </c>
      <c r="U118" s="166">
        <f>VLOOKUP(tbl2_2!A118,ishod_substance!A:AD,27,0)</f>
        <v>12</v>
      </c>
      <c r="V118" s="166">
        <f>VLOOKUP(tbl2_2!A118,ishod_substance!A:AD,29,0)</f>
        <v>0</v>
      </c>
      <c r="W118" s="166">
        <f>VLOOKUP(tbl2_2!A118,ishod_substance!A:AD,30,0)</f>
        <v>0</v>
      </c>
      <c r="X118" s="166">
        <f>VLOOKUP(tbl2_2!A118,ishod_substance!A:AE,31,0)</f>
        <v>0</v>
      </c>
      <c r="Y118" s="164">
        <f>VLOOKUP(tbl2_2!A118,ishod_substance!A:AD,7,0)</f>
        <v>301</v>
      </c>
      <c r="Z118" s="167" t="str">
        <f>VLOOKUP(Y118,quide!$A$2:$B$1006,2,0)</f>
        <v>Азота диоксид (Двуокись азота; пероксид азота)</v>
      </c>
      <c r="AA118" s="166">
        <f>VLOOKUP(Y118,quide!$A$2:$J$1006,10,0)</f>
        <v>1</v>
      </c>
      <c r="AB118" s="169">
        <f>VLOOKUP(tbl2_2!A118,ishod_substance!A:AD,8,0)</f>
        <v>9.1261111111111109E-3</v>
      </c>
      <c r="AC118" s="171">
        <f t="shared" si="1"/>
        <v>0</v>
      </c>
      <c r="AD118" s="168">
        <f>VLOOKUP(tbl2_2!A118,ishod_substance!A:AD,9,0)</f>
        <v>5.0987280000000012E-3</v>
      </c>
      <c r="AE118" s="169">
        <f>VLOOKUP(tbl2_2!A118,ishod_substance!A:AD,9,0)</f>
        <v>5.0987280000000012E-3</v>
      </c>
      <c r="AF118" s="170"/>
    </row>
    <row r="119" spans="1:32" ht="25.5" x14ac:dyDescent="0.25">
      <c r="A119">
        <v>111</v>
      </c>
      <c r="C119" s="160">
        <f>VLOOKUP(tbl2_2!A119,ishod_substance!A:P,2,0)</f>
        <v>6</v>
      </c>
      <c r="D119" s="161" t="str">
        <f>VLOOKUP(tbl2_2!A119,ishod_substance!A:P,3,0)</f>
        <v>открытая стоянка</v>
      </c>
      <c r="E119" s="160" t="str">
        <f>VLOOKUP(tbl2_2!A119,ishod_substance!A:P,11,0)</f>
        <v>мусоровоз ИВЕКО</v>
      </c>
      <c r="F119" s="162">
        <f>VLOOKUP(tbl2_2!A119,ishod_substance!A:P,15,0)</f>
        <v>1</v>
      </c>
      <c r="G119" s="162" t="str">
        <f>VLOOKUP(tbl2_2!A119,ishod_substance!A:P,12,0)&amp;"/"&amp;VLOOKUP(tbl2_2!A119,ishod_substance!A:P,14,0)</f>
        <v>0,5/182,5</v>
      </c>
      <c r="H119" s="163" t="str">
        <f>VLOOKUP(tbl2_2!A119,ishod_substance!A:P,6,0)</f>
        <v>стоянка</v>
      </c>
      <c r="I119" s="164">
        <f>VLOOKUP(tbl2_2!A119,ishod_substance!A:P,15,0)</f>
        <v>1</v>
      </c>
      <c r="J119" s="164">
        <f>VLOOKUP(tbl2_2!A119,ishod_substance!A:P,5,0)</f>
        <v>6005</v>
      </c>
      <c r="K119" s="165">
        <f>VLOOKUP(tbl2_2!A119,ishod_substance!A:Q,17,0)</f>
        <v>1</v>
      </c>
      <c r="L119" s="165">
        <f>VLOOKUP(tbl2_2!A119,ishod_substance!A:R,18,0)</f>
        <v>5</v>
      </c>
      <c r="M119" s="165">
        <f>VLOOKUP(tbl2_2!A119,ishod_substance!A:AD,28,0)</f>
        <v>0</v>
      </c>
      <c r="N119" s="166">
        <f>VLOOKUP(tbl2_2!A119,ishod_substance!A:AD,20,0)</f>
        <v>0</v>
      </c>
      <c r="O119" s="166">
        <f>VLOOKUP(tbl2_2!A119,ishod_substance!A:AD,21,0)</f>
        <v>0</v>
      </c>
      <c r="P119" s="166">
        <f>VLOOKUP(tbl2_2!A119,ishod_substance!A:AD,22,0)</f>
        <v>0</v>
      </c>
      <c r="Q119" s="166">
        <f>VLOOKUP(tbl2_2!A119,ishod_substance!A:AD,23,0)</f>
        <v>1236113</v>
      </c>
      <c r="R119" s="166">
        <f>VLOOKUP(tbl2_2!A119,ishod_substance!A:AD,24,0)</f>
        <v>407875</v>
      </c>
      <c r="S119" s="166">
        <f>VLOOKUP(tbl2_2!A119,ishod_substance!A:AD,25,0)</f>
        <v>1236113</v>
      </c>
      <c r="T119" s="166">
        <f>VLOOKUP(tbl2_2!A119,ishod_substance!A:AD,26,0)</f>
        <v>407859</v>
      </c>
      <c r="U119" s="166">
        <f>VLOOKUP(tbl2_2!A119,ishod_substance!A:AD,27,0)</f>
        <v>12</v>
      </c>
      <c r="V119" s="166">
        <f>VLOOKUP(tbl2_2!A119,ishod_substance!A:AD,29,0)</f>
        <v>0</v>
      </c>
      <c r="W119" s="166">
        <f>VLOOKUP(tbl2_2!A119,ishod_substance!A:AD,30,0)</f>
        <v>0</v>
      </c>
      <c r="X119" s="166">
        <f>VLOOKUP(tbl2_2!A119,ishod_substance!A:AE,31,0)</f>
        <v>0</v>
      </c>
      <c r="Y119" s="164">
        <f>VLOOKUP(tbl2_2!A119,ishod_substance!A:AD,7,0)</f>
        <v>304</v>
      </c>
      <c r="Z119" s="167" t="str">
        <f>VLOOKUP(Y119,quide!$A$2:$B$1006,2,0)</f>
        <v>Азот (II) оксид (Азот монооксид)</v>
      </c>
      <c r="AA119" s="166">
        <f>VLOOKUP(Y119,quide!$A$2:$J$1006,10,0)</f>
        <v>1</v>
      </c>
      <c r="AB119" s="206">
        <f>VLOOKUP(tbl2_2!A119,ishod_substance!A:AD,8,0)</f>
        <v>1.4829930555555555E-3</v>
      </c>
      <c r="AC119" s="208">
        <f t="shared" si="1"/>
        <v>0</v>
      </c>
      <c r="AD119" s="208">
        <f>VLOOKUP(tbl2_2!A119,ishod_substance!A:AD,9,0)</f>
        <v>8.2854329999999994E-4</v>
      </c>
      <c r="AE119" s="208">
        <f>VLOOKUP(tbl2_2!A119,ishod_substance!A:AD,9,0)</f>
        <v>8.2854329999999994E-4</v>
      </c>
      <c r="AF119" s="170"/>
    </row>
    <row r="120" spans="1:32" ht="25.5" x14ac:dyDescent="0.25">
      <c r="A120">
        <v>112</v>
      </c>
      <c r="C120" s="160">
        <f>VLOOKUP(tbl2_2!A120,ishod_substance!A:P,2,0)</f>
        <v>6</v>
      </c>
      <c r="D120" s="161" t="str">
        <f>VLOOKUP(tbl2_2!A120,ishod_substance!A:P,3,0)</f>
        <v>открытая стоянка</v>
      </c>
      <c r="E120" s="160" t="str">
        <f>VLOOKUP(tbl2_2!A120,ishod_substance!A:P,11,0)</f>
        <v>мусоровоз ИВЕКО</v>
      </c>
      <c r="F120" s="162">
        <f>VLOOKUP(tbl2_2!A120,ishod_substance!A:P,15,0)</f>
        <v>1</v>
      </c>
      <c r="G120" s="162" t="str">
        <f>VLOOKUP(tbl2_2!A120,ishod_substance!A:P,12,0)&amp;"/"&amp;VLOOKUP(tbl2_2!A120,ishod_substance!A:P,14,0)</f>
        <v>0,5/182,5</v>
      </c>
      <c r="H120" s="163" t="str">
        <f>VLOOKUP(tbl2_2!A120,ishod_substance!A:P,6,0)</f>
        <v>стоянка</v>
      </c>
      <c r="I120" s="164">
        <f>VLOOKUP(tbl2_2!A120,ishod_substance!A:P,15,0)</f>
        <v>1</v>
      </c>
      <c r="J120" s="164">
        <f>VLOOKUP(tbl2_2!A120,ishod_substance!A:P,5,0)</f>
        <v>6005</v>
      </c>
      <c r="K120" s="165">
        <f>VLOOKUP(tbl2_2!A120,ishod_substance!A:Q,17,0)</f>
        <v>1</v>
      </c>
      <c r="L120" s="165">
        <f>VLOOKUP(tbl2_2!A120,ishod_substance!A:R,18,0)</f>
        <v>5</v>
      </c>
      <c r="M120" s="165">
        <f>VLOOKUP(tbl2_2!A120,ishod_substance!A:AD,28,0)</f>
        <v>0</v>
      </c>
      <c r="N120" s="166">
        <f>VLOOKUP(tbl2_2!A120,ishod_substance!A:AD,20,0)</f>
        <v>0</v>
      </c>
      <c r="O120" s="166">
        <f>VLOOKUP(tbl2_2!A120,ishod_substance!A:AD,21,0)</f>
        <v>0</v>
      </c>
      <c r="P120" s="166">
        <f>VLOOKUP(tbl2_2!A120,ishod_substance!A:AD,22,0)</f>
        <v>0</v>
      </c>
      <c r="Q120" s="166">
        <f>VLOOKUP(tbl2_2!A120,ishod_substance!A:AD,23,0)</f>
        <v>1236113</v>
      </c>
      <c r="R120" s="166">
        <f>VLOOKUP(tbl2_2!A120,ishod_substance!A:AD,24,0)</f>
        <v>407875</v>
      </c>
      <c r="S120" s="166">
        <f>VLOOKUP(tbl2_2!A120,ishod_substance!A:AD,25,0)</f>
        <v>1236113</v>
      </c>
      <c r="T120" s="166">
        <f>VLOOKUP(tbl2_2!A120,ishod_substance!A:AD,26,0)</f>
        <v>407859</v>
      </c>
      <c r="U120" s="166">
        <f>VLOOKUP(tbl2_2!A120,ishod_substance!A:AD,27,0)</f>
        <v>12</v>
      </c>
      <c r="V120" s="166">
        <f>VLOOKUP(tbl2_2!A120,ishod_substance!A:AD,29,0)</f>
        <v>0</v>
      </c>
      <c r="W120" s="166">
        <f>VLOOKUP(tbl2_2!A120,ishod_substance!A:AD,30,0)</f>
        <v>0</v>
      </c>
      <c r="X120" s="166">
        <f>VLOOKUP(tbl2_2!A120,ishod_substance!A:AE,31,0)</f>
        <v>0</v>
      </c>
      <c r="Y120" s="164">
        <f>VLOOKUP(tbl2_2!A120,ishod_substance!A:AD,7,0)</f>
        <v>328</v>
      </c>
      <c r="Z120" s="167" t="str">
        <f>VLOOKUP(Y120,quide!$A$2:$B$1006,2,0)</f>
        <v>Углерод (Пигмент черный)</v>
      </c>
      <c r="AA120" s="166">
        <f>VLOOKUP(Y120,quide!$A$2:$J$1006,10,0)</f>
        <v>1</v>
      </c>
      <c r="AB120" s="169">
        <f>VLOOKUP(tbl2_2!A120,ishod_substance!A:AD,8,0)</f>
        <v>9.020833333333333E-4</v>
      </c>
      <c r="AC120" s="171">
        <f t="shared" si="1"/>
        <v>0</v>
      </c>
      <c r="AD120" s="168">
        <f>VLOOKUP(tbl2_2!A120,ishod_substance!A:AD,9,0)</f>
        <v>4.4806725000000005E-4</v>
      </c>
      <c r="AE120" s="169">
        <f>VLOOKUP(tbl2_2!A120,ishod_substance!A:AD,9,0)</f>
        <v>4.4806725000000005E-4</v>
      </c>
      <c r="AF120" s="170"/>
    </row>
    <row r="121" spans="1:32" ht="38.25" x14ac:dyDescent="0.25">
      <c r="A121">
        <v>113</v>
      </c>
      <c r="C121" s="160">
        <f>VLOOKUP(tbl2_2!A121,ishod_substance!A:P,2,0)</f>
        <v>6</v>
      </c>
      <c r="D121" s="161" t="str">
        <f>VLOOKUP(tbl2_2!A121,ishod_substance!A:P,3,0)</f>
        <v>открытая стоянка</v>
      </c>
      <c r="E121" s="160" t="str">
        <f>VLOOKUP(tbl2_2!A121,ishod_substance!A:P,11,0)</f>
        <v>мусоровоз ИВЕКО</v>
      </c>
      <c r="F121" s="162">
        <f>VLOOKUP(tbl2_2!A121,ishod_substance!A:P,15,0)</f>
        <v>1</v>
      </c>
      <c r="G121" s="162" t="str">
        <f>VLOOKUP(tbl2_2!A121,ishod_substance!A:P,12,0)&amp;"/"&amp;VLOOKUP(tbl2_2!A121,ishod_substance!A:P,14,0)</f>
        <v>0,5/182,5</v>
      </c>
      <c r="H121" s="163" t="str">
        <f>VLOOKUP(tbl2_2!A121,ishod_substance!A:P,6,0)</f>
        <v>стоянка</v>
      </c>
      <c r="I121" s="164">
        <f>VLOOKUP(tbl2_2!A121,ishod_substance!A:P,15,0)</f>
        <v>1</v>
      </c>
      <c r="J121" s="164">
        <f>VLOOKUP(tbl2_2!A121,ishod_substance!A:P,5,0)</f>
        <v>6005</v>
      </c>
      <c r="K121" s="165">
        <f>VLOOKUP(tbl2_2!A121,ishod_substance!A:Q,17,0)</f>
        <v>1</v>
      </c>
      <c r="L121" s="165">
        <f>VLOOKUP(tbl2_2!A121,ishod_substance!A:R,18,0)</f>
        <v>5</v>
      </c>
      <c r="M121" s="165">
        <f>VLOOKUP(tbl2_2!A121,ishod_substance!A:AD,28,0)</f>
        <v>0</v>
      </c>
      <c r="N121" s="166">
        <f>VLOOKUP(tbl2_2!A121,ishod_substance!A:AD,20,0)</f>
        <v>0</v>
      </c>
      <c r="O121" s="166">
        <f>VLOOKUP(tbl2_2!A121,ishod_substance!A:AD,21,0)</f>
        <v>0</v>
      </c>
      <c r="P121" s="166">
        <f>VLOOKUP(tbl2_2!A121,ishod_substance!A:AD,22,0)</f>
        <v>0</v>
      </c>
      <c r="Q121" s="166">
        <f>VLOOKUP(tbl2_2!A121,ishod_substance!A:AD,23,0)</f>
        <v>1236113</v>
      </c>
      <c r="R121" s="166">
        <f>VLOOKUP(tbl2_2!A121,ishod_substance!A:AD,24,0)</f>
        <v>407875</v>
      </c>
      <c r="S121" s="166">
        <f>VLOOKUP(tbl2_2!A121,ishod_substance!A:AD,25,0)</f>
        <v>1236113</v>
      </c>
      <c r="T121" s="166">
        <f>VLOOKUP(tbl2_2!A121,ishod_substance!A:AD,26,0)</f>
        <v>407859</v>
      </c>
      <c r="U121" s="166">
        <f>VLOOKUP(tbl2_2!A121,ishod_substance!A:AD,27,0)</f>
        <v>12</v>
      </c>
      <c r="V121" s="166">
        <f>VLOOKUP(tbl2_2!A121,ishod_substance!A:AD,29,0)</f>
        <v>0</v>
      </c>
      <c r="W121" s="166">
        <f>VLOOKUP(tbl2_2!A121,ishod_substance!A:AD,30,0)</f>
        <v>0</v>
      </c>
      <c r="X121" s="166">
        <f>VLOOKUP(tbl2_2!A121,ishod_substance!A:AE,31,0)</f>
        <v>0</v>
      </c>
      <c r="Y121" s="164">
        <f>VLOOKUP(tbl2_2!A121,ishod_substance!A:AD,7,0)</f>
        <v>330</v>
      </c>
      <c r="Z121" s="167" t="str">
        <f>VLOOKUP(Y121,quide!$A$2:$B$1006,2,0)</f>
        <v>Сера диоксид (ангидрид сернистый)</v>
      </c>
      <c r="AA121" s="166">
        <f>VLOOKUP(Y121,quide!$A$2:$J$1006,10,0)</f>
        <v>1</v>
      </c>
      <c r="AB121" s="169">
        <f>VLOOKUP(tbl2_2!A121,ishod_substance!A:AD,8,0)</f>
        <v>7.8737499999999999E-4</v>
      </c>
      <c r="AC121" s="171">
        <f t="shared" si="1"/>
        <v>0</v>
      </c>
      <c r="AD121" s="168">
        <f>VLOOKUP(tbl2_2!A121,ishod_substance!A:AD,9,0)</f>
        <v>4.8260944499999996E-4</v>
      </c>
      <c r="AE121" s="169">
        <f>VLOOKUP(tbl2_2!A121,ishod_substance!A:AD,9,0)</f>
        <v>4.8260944499999996E-4</v>
      </c>
      <c r="AF121" s="170"/>
    </row>
    <row r="122" spans="1:32" ht="63.75" x14ac:dyDescent="0.25">
      <c r="A122">
        <v>114</v>
      </c>
      <c r="C122" s="160">
        <f>VLOOKUP(tbl2_2!A122,ishod_substance!A:P,2,0)</f>
        <v>6</v>
      </c>
      <c r="D122" s="161" t="str">
        <f>VLOOKUP(tbl2_2!A122,ishod_substance!A:P,3,0)</f>
        <v>открытая стоянка</v>
      </c>
      <c r="E122" s="160" t="str">
        <f>VLOOKUP(tbl2_2!A122,ishod_substance!A:P,11,0)</f>
        <v>мусоровоз ИВЕКО</v>
      </c>
      <c r="F122" s="162">
        <f>VLOOKUP(tbl2_2!A122,ishod_substance!A:P,15,0)</f>
        <v>1</v>
      </c>
      <c r="G122" s="162" t="str">
        <f>VLOOKUP(tbl2_2!A122,ishod_substance!A:P,12,0)&amp;"/"&amp;VLOOKUP(tbl2_2!A122,ishod_substance!A:P,14,0)</f>
        <v>0,5/182,5</v>
      </c>
      <c r="H122" s="163" t="str">
        <f>VLOOKUP(tbl2_2!A122,ishod_substance!A:P,6,0)</f>
        <v>стоянка</v>
      </c>
      <c r="I122" s="164">
        <f>VLOOKUP(tbl2_2!A122,ishod_substance!A:P,15,0)</f>
        <v>1</v>
      </c>
      <c r="J122" s="164">
        <f>VLOOKUP(tbl2_2!A122,ishod_substance!A:P,5,0)</f>
        <v>6005</v>
      </c>
      <c r="K122" s="165">
        <f>VLOOKUP(tbl2_2!A122,ishod_substance!A:Q,17,0)</f>
        <v>1</v>
      </c>
      <c r="L122" s="165">
        <f>VLOOKUP(tbl2_2!A122,ishod_substance!A:R,18,0)</f>
        <v>5</v>
      </c>
      <c r="M122" s="165">
        <f>VLOOKUP(tbl2_2!A122,ishod_substance!A:AD,28,0)</f>
        <v>0</v>
      </c>
      <c r="N122" s="166">
        <f>VLOOKUP(tbl2_2!A122,ishod_substance!A:AD,20,0)</f>
        <v>0</v>
      </c>
      <c r="O122" s="166">
        <f>VLOOKUP(tbl2_2!A122,ishod_substance!A:AD,21,0)</f>
        <v>0</v>
      </c>
      <c r="P122" s="166">
        <f>VLOOKUP(tbl2_2!A122,ishod_substance!A:AD,22,0)</f>
        <v>0</v>
      </c>
      <c r="Q122" s="166">
        <f>VLOOKUP(tbl2_2!A122,ishod_substance!A:AD,23,0)</f>
        <v>1236113</v>
      </c>
      <c r="R122" s="166">
        <f>VLOOKUP(tbl2_2!A122,ishod_substance!A:AD,24,0)</f>
        <v>407875</v>
      </c>
      <c r="S122" s="166">
        <f>VLOOKUP(tbl2_2!A122,ishod_substance!A:AD,25,0)</f>
        <v>1236113</v>
      </c>
      <c r="T122" s="166">
        <f>VLOOKUP(tbl2_2!A122,ishod_substance!A:AD,26,0)</f>
        <v>407859</v>
      </c>
      <c r="U122" s="166">
        <f>VLOOKUP(tbl2_2!A122,ishod_substance!A:AD,27,0)</f>
        <v>12</v>
      </c>
      <c r="V122" s="166">
        <f>VLOOKUP(tbl2_2!A122,ishod_substance!A:AD,29,0)</f>
        <v>0</v>
      </c>
      <c r="W122" s="166">
        <f>VLOOKUP(tbl2_2!A122,ishod_substance!A:AD,30,0)</f>
        <v>0</v>
      </c>
      <c r="X122" s="166">
        <f>VLOOKUP(tbl2_2!A122,ishod_substance!A:AE,31,0)</f>
        <v>0</v>
      </c>
      <c r="Y122" s="164">
        <f>VLOOKUP(tbl2_2!A122,ishod_substance!A:AD,7,0)</f>
        <v>337</v>
      </c>
      <c r="Z122" s="167" t="str">
        <f>VLOOKUP(Y122,quide!$A$2:$B$1006,2,0)</f>
        <v>Углерода оксид (Углерод окись; углерод моноокись; угарный газ)</v>
      </c>
      <c r="AA122" s="166">
        <f>VLOOKUP(Y122,quide!$A$2:$J$1006,10,0)</f>
        <v>1</v>
      </c>
      <c r="AB122" s="169">
        <f>VLOOKUP(tbl2_2!A122,ishod_substance!A:AD,8,0)</f>
        <v>4.6399861111111114E-2</v>
      </c>
      <c r="AC122" s="171">
        <f t="shared" si="1"/>
        <v>0</v>
      </c>
      <c r="AD122" s="168">
        <f>VLOOKUP(tbl2_2!A122,ishod_substance!A:AD,9,0)</f>
        <v>1.996313E-3</v>
      </c>
      <c r="AE122" s="169">
        <f>VLOOKUP(tbl2_2!A122,ishod_substance!A:AD,9,0)</f>
        <v>1.996313E-3</v>
      </c>
      <c r="AF122" s="170"/>
    </row>
    <row r="123" spans="1:32" ht="51" x14ac:dyDescent="0.25">
      <c r="A123">
        <v>115</v>
      </c>
      <c r="C123" s="160">
        <f>VLOOKUP(tbl2_2!A123,ishod_substance!A:P,2,0)</f>
        <v>6</v>
      </c>
      <c r="D123" s="161" t="str">
        <f>VLOOKUP(tbl2_2!A123,ishod_substance!A:P,3,0)</f>
        <v>открытая стоянка</v>
      </c>
      <c r="E123" s="160" t="str">
        <f>VLOOKUP(tbl2_2!A123,ishod_substance!A:P,11,0)</f>
        <v>мусоровоз ИВЕКО</v>
      </c>
      <c r="F123" s="162">
        <f>VLOOKUP(tbl2_2!A123,ishod_substance!A:P,15,0)</f>
        <v>1</v>
      </c>
      <c r="G123" s="162" t="str">
        <f>VLOOKUP(tbl2_2!A123,ishod_substance!A:P,12,0)&amp;"/"&amp;VLOOKUP(tbl2_2!A123,ishod_substance!A:P,14,0)</f>
        <v>0,5/182,5</v>
      </c>
      <c r="H123" s="163" t="str">
        <f>VLOOKUP(tbl2_2!A123,ishod_substance!A:P,6,0)</f>
        <v>стоянка</v>
      </c>
      <c r="I123" s="164">
        <f>VLOOKUP(tbl2_2!A123,ishod_substance!A:P,15,0)</f>
        <v>1</v>
      </c>
      <c r="J123" s="164">
        <f>VLOOKUP(tbl2_2!A123,ishod_substance!A:P,5,0)</f>
        <v>6005</v>
      </c>
      <c r="K123" s="165">
        <f>VLOOKUP(tbl2_2!A123,ishod_substance!A:Q,17,0)</f>
        <v>1</v>
      </c>
      <c r="L123" s="165">
        <f>VLOOKUP(tbl2_2!A123,ishod_substance!A:R,18,0)</f>
        <v>5</v>
      </c>
      <c r="M123" s="165">
        <f>VLOOKUP(tbl2_2!A123,ishod_substance!A:AD,28,0)</f>
        <v>0</v>
      </c>
      <c r="N123" s="166">
        <f>VLOOKUP(tbl2_2!A123,ishod_substance!A:AD,20,0)</f>
        <v>0</v>
      </c>
      <c r="O123" s="166">
        <f>VLOOKUP(tbl2_2!A123,ishod_substance!A:AD,21,0)</f>
        <v>0</v>
      </c>
      <c r="P123" s="166">
        <f>VLOOKUP(tbl2_2!A123,ishod_substance!A:AD,22,0)</f>
        <v>0</v>
      </c>
      <c r="Q123" s="166">
        <f>VLOOKUP(tbl2_2!A123,ishod_substance!A:AD,23,0)</f>
        <v>1236113</v>
      </c>
      <c r="R123" s="166">
        <f>VLOOKUP(tbl2_2!A123,ishod_substance!A:AD,24,0)</f>
        <v>407875</v>
      </c>
      <c r="S123" s="166">
        <f>VLOOKUP(tbl2_2!A123,ishod_substance!A:AD,25,0)</f>
        <v>1236113</v>
      </c>
      <c r="T123" s="166">
        <f>VLOOKUP(tbl2_2!A123,ishod_substance!A:AD,26,0)</f>
        <v>407859</v>
      </c>
      <c r="U123" s="166">
        <f>VLOOKUP(tbl2_2!A123,ishod_substance!A:AD,27,0)</f>
        <v>12</v>
      </c>
      <c r="V123" s="166">
        <f>VLOOKUP(tbl2_2!A123,ishod_substance!A:AD,29,0)</f>
        <v>0</v>
      </c>
      <c r="W123" s="166">
        <f>VLOOKUP(tbl2_2!A123,ishod_substance!A:AD,30,0)</f>
        <v>0</v>
      </c>
      <c r="X123" s="166">
        <f>VLOOKUP(tbl2_2!A123,ishod_substance!A:AE,31,0)</f>
        <v>0</v>
      </c>
      <c r="Y123" s="164">
        <f>VLOOKUP(tbl2_2!A123,ishod_substance!A:AD,7,0)</f>
        <v>2732</v>
      </c>
      <c r="Z123" s="167" t="str">
        <f>VLOOKUP(Y123,quide!$A$2:$B$1006,2,0)</f>
        <v>Керосин (Керосин прямой перегонки; керосин дезодорированный)</v>
      </c>
      <c r="AA123" s="166">
        <f>VLOOKUP(Y123,quide!$A$2:$J$1006,10,0)</f>
        <v>1</v>
      </c>
      <c r="AB123" s="169">
        <f>VLOOKUP(tbl2_2!A123,ishod_substance!A:AD,8,0)</f>
        <v>6.2415277777777781E-3</v>
      </c>
      <c r="AC123" s="171">
        <f t="shared" ref="AC123:AC186" si="2">IF(O123=0,0,AB123*1000/O123)</f>
        <v>0</v>
      </c>
      <c r="AD123" s="168">
        <f>VLOOKUP(tbl2_2!A123,ishod_substance!A:AD,9,0)</f>
        <v>3.2656795500000005E-3</v>
      </c>
      <c r="AE123" s="169">
        <f>VLOOKUP(tbl2_2!A123,ishod_substance!A:AD,9,0)</f>
        <v>3.2656795500000005E-3</v>
      </c>
      <c r="AF123" s="170"/>
    </row>
    <row r="124" spans="1:32" ht="38.25" x14ac:dyDescent="0.25">
      <c r="A124">
        <v>116</v>
      </c>
      <c r="C124" s="160">
        <f>VLOOKUP(tbl2_2!A124,ishod_substance!A:P,2,0)</f>
        <v>6</v>
      </c>
      <c r="D124" s="161" t="str">
        <f>VLOOKUP(tbl2_2!A124,ishod_substance!A:P,3,0)</f>
        <v>открытая стоянка</v>
      </c>
      <c r="E124" s="160" t="str">
        <f>VLOOKUP(tbl2_2!A124,ishod_substance!A:P,11,0)</f>
        <v>автомобиль Камаз 65201</v>
      </c>
      <c r="F124" s="162">
        <f>VLOOKUP(tbl2_2!A124,ishod_substance!A:P,15,0)</f>
        <v>3</v>
      </c>
      <c r="G124" s="162" t="str">
        <f>VLOOKUP(tbl2_2!A124,ishod_substance!A:P,12,0)&amp;"/"&amp;VLOOKUP(tbl2_2!A124,ishod_substance!A:P,14,0)</f>
        <v>0,5/182,5</v>
      </c>
      <c r="H124" s="163" t="str">
        <f>VLOOKUP(tbl2_2!A124,ishod_substance!A:P,6,0)</f>
        <v>стоянка</v>
      </c>
      <c r="I124" s="164">
        <f>VLOOKUP(tbl2_2!A124,ishod_substance!A:P,15,0)</f>
        <v>3</v>
      </c>
      <c r="J124" s="164">
        <f>VLOOKUP(tbl2_2!A124,ishod_substance!A:P,5,0)</f>
        <v>6005</v>
      </c>
      <c r="K124" s="165">
        <f>VLOOKUP(tbl2_2!A124,ishod_substance!A:Q,17,0)</f>
        <v>1</v>
      </c>
      <c r="L124" s="165">
        <f>VLOOKUP(tbl2_2!A124,ishod_substance!A:R,18,0)</f>
        <v>5</v>
      </c>
      <c r="M124" s="165">
        <f>VLOOKUP(tbl2_2!A124,ishod_substance!A:AD,28,0)</f>
        <v>0</v>
      </c>
      <c r="N124" s="166">
        <f>VLOOKUP(tbl2_2!A124,ishod_substance!A:AD,20,0)</f>
        <v>0</v>
      </c>
      <c r="O124" s="166">
        <f>VLOOKUP(tbl2_2!A124,ishod_substance!A:AD,21,0)</f>
        <v>0</v>
      </c>
      <c r="P124" s="166">
        <f>VLOOKUP(tbl2_2!A124,ishod_substance!A:AD,22,0)</f>
        <v>0</v>
      </c>
      <c r="Q124" s="166">
        <f>VLOOKUP(tbl2_2!A124,ishod_substance!A:AD,23,0)</f>
        <v>1236113</v>
      </c>
      <c r="R124" s="166">
        <f>VLOOKUP(tbl2_2!A124,ishod_substance!A:AD,24,0)</f>
        <v>407875</v>
      </c>
      <c r="S124" s="166">
        <f>VLOOKUP(tbl2_2!A124,ishod_substance!A:AD,25,0)</f>
        <v>1236113</v>
      </c>
      <c r="T124" s="166">
        <f>VLOOKUP(tbl2_2!A124,ishod_substance!A:AD,26,0)</f>
        <v>407859</v>
      </c>
      <c r="U124" s="166">
        <f>VLOOKUP(tbl2_2!A124,ishod_substance!A:AD,27,0)</f>
        <v>12</v>
      </c>
      <c r="V124" s="166">
        <f>VLOOKUP(tbl2_2!A124,ishod_substance!A:AD,29,0)</f>
        <v>0</v>
      </c>
      <c r="W124" s="166">
        <f>VLOOKUP(tbl2_2!A124,ishod_substance!A:AD,30,0)</f>
        <v>0</v>
      </c>
      <c r="X124" s="166">
        <f>VLOOKUP(tbl2_2!A124,ishod_substance!A:AE,31,0)</f>
        <v>0</v>
      </c>
      <c r="Y124" s="164">
        <f>VLOOKUP(tbl2_2!A124,ishod_substance!A:AD,7,0)</f>
        <v>301</v>
      </c>
      <c r="Z124" s="167" t="str">
        <f>VLOOKUP(Y124,quide!$A$2:$B$1006,2,0)</f>
        <v>Азота диоксид (Двуокись азота; пероксид азота)</v>
      </c>
      <c r="AA124" s="166">
        <f>VLOOKUP(Y124,quide!$A$2:$J$1006,10,0)</f>
        <v>1</v>
      </c>
      <c r="AB124" s="169">
        <f>VLOOKUP(tbl2_2!A124,ishod_substance!A:AD,8,0)</f>
        <v>9.1244444444444454E-3</v>
      </c>
      <c r="AC124" s="171">
        <f t="shared" si="2"/>
        <v>0</v>
      </c>
      <c r="AD124" s="168">
        <f>VLOOKUP(tbl2_2!A124,ishod_substance!A:AD,9,0)</f>
        <v>1.5283007999999999E-2</v>
      </c>
      <c r="AE124" s="169">
        <f>VLOOKUP(tbl2_2!A124,ishod_substance!A:AD,9,0)</f>
        <v>1.5283007999999999E-2</v>
      </c>
      <c r="AF124" s="170"/>
    </row>
    <row r="125" spans="1:32" ht="38.25" x14ac:dyDescent="0.25">
      <c r="A125">
        <v>117</v>
      </c>
      <c r="C125" s="160">
        <f>VLOOKUP(tbl2_2!A125,ishod_substance!A:P,2,0)</f>
        <v>6</v>
      </c>
      <c r="D125" s="161" t="str">
        <f>VLOOKUP(tbl2_2!A125,ishod_substance!A:P,3,0)</f>
        <v>открытая стоянка</v>
      </c>
      <c r="E125" s="160" t="str">
        <f>VLOOKUP(tbl2_2!A125,ishod_substance!A:P,11,0)</f>
        <v>автомобиль Камаз 65201</v>
      </c>
      <c r="F125" s="162">
        <f>VLOOKUP(tbl2_2!A125,ishod_substance!A:P,15,0)</f>
        <v>3</v>
      </c>
      <c r="G125" s="162" t="str">
        <f>VLOOKUP(tbl2_2!A125,ishod_substance!A:P,12,0)&amp;"/"&amp;VLOOKUP(tbl2_2!A125,ishod_substance!A:P,14,0)</f>
        <v>0,5/182,5</v>
      </c>
      <c r="H125" s="163" t="str">
        <f>VLOOKUP(tbl2_2!A125,ishod_substance!A:P,6,0)</f>
        <v>стоянка</v>
      </c>
      <c r="I125" s="164">
        <f>VLOOKUP(tbl2_2!A125,ishod_substance!A:P,15,0)</f>
        <v>3</v>
      </c>
      <c r="J125" s="164">
        <f>VLOOKUP(tbl2_2!A125,ishod_substance!A:P,5,0)</f>
        <v>6005</v>
      </c>
      <c r="K125" s="165">
        <f>VLOOKUP(tbl2_2!A125,ishod_substance!A:Q,17,0)</f>
        <v>1</v>
      </c>
      <c r="L125" s="165">
        <f>VLOOKUP(tbl2_2!A125,ishod_substance!A:R,18,0)</f>
        <v>5</v>
      </c>
      <c r="M125" s="165">
        <f>VLOOKUP(tbl2_2!A125,ishod_substance!A:AD,28,0)</f>
        <v>0</v>
      </c>
      <c r="N125" s="166">
        <f>VLOOKUP(tbl2_2!A125,ishod_substance!A:AD,20,0)</f>
        <v>0</v>
      </c>
      <c r="O125" s="166">
        <f>VLOOKUP(tbl2_2!A125,ishod_substance!A:AD,21,0)</f>
        <v>0</v>
      </c>
      <c r="P125" s="166">
        <f>VLOOKUP(tbl2_2!A125,ishod_substance!A:AD,22,0)</f>
        <v>0</v>
      </c>
      <c r="Q125" s="166">
        <f>VLOOKUP(tbl2_2!A125,ishod_substance!A:AD,23,0)</f>
        <v>1236113</v>
      </c>
      <c r="R125" s="166">
        <f>VLOOKUP(tbl2_2!A125,ishod_substance!A:AD,24,0)</f>
        <v>407875</v>
      </c>
      <c r="S125" s="166">
        <f>VLOOKUP(tbl2_2!A125,ishod_substance!A:AD,25,0)</f>
        <v>1236113</v>
      </c>
      <c r="T125" s="166">
        <f>VLOOKUP(tbl2_2!A125,ishod_substance!A:AD,26,0)</f>
        <v>407859</v>
      </c>
      <c r="U125" s="166">
        <f>VLOOKUP(tbl2_2!A125,ishod_substance!A:AD,27,0)</f>
        <v>12</v>
      </c>
      <c r="V125" s="166">
        <f>VLOOKUP(tbl2_2!A125,ishod_substance!A:AD,29,0)</f>
        <v>0</v>
      </c>
      <c r="W125" s="166">
        <f>VLOOKUP(tbl2_2!A125,ishod_substance!A:AD,30,0)</f>
        <v>0</v>
      </c>
      <c r="X125" s="166">
        <f>VLOOKUP(tbl2_2!A125,ishod_substance!A:AE,31,0)</f>
        <v>0</v>
      </c>
      <c r="Y125" s="164">
        <f>VLOOKUP(tbl2_2!A125,ishod_substance!A:AD,7,0)</f>
        <v>304</v>
      </c>
      <c r="Z125" s="167" t="str">
        <f>VLOOKUP(Y125,quide!$A$2:$B$1006,2,0)</f>
        <v>Азот (II) оксид (Азот монооксид)</v>
      </c>
      <c r="AA125" s="166">
        <f>VLOOKUP(Y125,quide!$A$2:$J$1006,10,0)</f>
        <v>1</v>
      </c>
      <c r="AB125" s="218">
        <f>VLOOKUP(tbl2_2!A125,ishod_substance!A:AD,8,0)</f>
        <v>1.4827222222222223E-3</v>
      </c>
      <c r="AC125" s="208">
        <f t="shared" si="2"/>
        <v>0</v>
      </c>
      <c r="AD125" s="208">
        <f>VLOOKUP(tbl2_2!A125,ishod_substance!A:AD,9,0)</f>
        <v>2.4834888000000005E-3</v>
      </c>
      <c r="AE125" s="208">
        <f>VLOOKUP(tbl2_2!A125,ishod_substance!A:AD,9,0)</f>
        <v>2.4834888000000005E-3</v>
      </c>
      <c r="AF125" s="170"/>
    </row>
    <row r="126" spans="1:32" ht="38.25" x14ac:dyDescent="0.25">
      <c r="A126">
        <v>118</v>
      </c>
      <c r="C126" s="160">
        <f>VLOOKUP(tbl2_2!A126,ishod_substance!A:P,2,0)</f>
        <v>6</v>
      </c>
      <c r="D126" s="161" t="str">
        <f>VLOOKUP(tbl2_2!A126,ishod_substance!A:P,3,0)</f>
        <v>открытая стоянка</v>
      </c>
      <c r="E126" s="160" t="str">
        <f>VLOOKUP(tbl2_2!A126,ishod_substance!A:P,11,0)</f>
        <v>автомобиль Камаз 65201</v>
      </c>
      <c r="F126" s="162">
        <f>VLOOKUP(tbl2_2!A126,ishod_substance!A:P,15,0)</f>
        <v>3</v>
      </c>
      <c r="G126" s="162" t="str">
        <f>VLOOKUP(tbl2_2!A126,ishod_substance!A:P,12,0)&amp;"/"&amp;VLOOKUP(tbl2_2!A126,ishod_substance!A:P,14,0)</f>
        <v>0,5/182,5</v>
      </c>
      <c r="H126" s="163" t="str">
        <f>VLOOKUP(tbl2_2!A126,ishod_substance!A:P,6,0)</f>
        <v>стоянка</v>
      </c>
      <c r="I126" s="164">
        <f>VLOOKUP(tbl2_2!A126,ishod_substance!A:P,15,0)</f>
        <v>3</v>
      </c>
      <c r="J126" s="164">
        <f>VLOOKUP(tbl2_2!A126,ishod_substance!A:P,5,0)</f>
        <v>6005</v>
      </c>
      <c r="K126" s="165">
        <f>VLOOKUP(tbl2_2!A126,ishod_substance!A:Q,17,0)</f>
        <v>1</v>
      </c>
      <c r="L126" s="165">
        <f>VLOOKUP(tbl2_2!A126,ishod_substance!A:R,18,0)</f>
        <v>5</v>
      </c>
      <c r="M126" s="165">
        <f>VLOOKUP(tbl2_2!A126,ishod_substance!A:AD,28,0)</f>
        <v>0</v>
      </c>
      <c r="N126" s="166">
        <f>VLOOKUP(tbl2_2!A126,ishod_substance!A:AD,20,0)</f>
        <v>0</v>
      </c>
      <c r="O126" s="166">
        <f>VLOOKUP(tbl2_2!A126,ishod_substance!A:AD,21,0)</f>
        <v>0</v>
      </c>
      <c r="P126" s="166">
        <f>VLOOKUP(tbl2_2!A126,ishod_substance!A:AD,22,0)</f>
        <v>0</v>
      </c>
      <c r="Q126" s="166">
        <f>VLOOKUP(tbl2_2!A126,ishod_substance!A:AD,23,0)</f>
        <v>1236113</v>
      </c>
      <c r="R126" s="166">
        <f>VLOOKUP(tbl2_2!A126,ishod_substance!A:AD,24,0)</f>
        <v>407875</v>
      </c>
      <c r="S126" s="166">
        <f>VLOOKUP(tbl2_2!A126,ishod_substance!A:AD,25,0)</f>
        <v>1236113</v>
      </c>
      <c r="T126" s="166">
        <f>VLOOKUP(tbl2_2!A126,ishod_substance!A:AD,26,0)</f>
        <v>407859</v>
      </c>
      <c r="U126" s="166">
        <f>VLOOKUP(tbl2_2!A126,ishod_substance!A:AD,27,0)</f>
        <v>12</v>
      </c>
      <c r="V126" s="166">
        <f>VLOOKUP(tbl2_2!A126,ishod_substance!A:AD,29,0)</f>
        <v>0</v>
      </c>
      <c r="W126" s="166">
        <f>VLOOKUP(tbl2_2!A126,ishod_substance!A:AD,30,0)</f>
        <v>0</v>
      </c>
      <c r="X126" s="166">
        <f>VLOOKUP(tbl2_2!A126,ishod_substance!A:AE,31,0)</f>
        <v>0</v>
      </c>
      <c r="Y126" s="164">
        <f>VLOOKUP(tbl2_2!A126,ishod_substance!A:AD,7,0)</f>
        <v>328</v>
      </c>
      <c r="Z126" s="167" t="str">
        <f>VLOOKUP(Y126,quide!$A$2:$B$1006,2,0)</f>
        <v>Углерод (Пигмент черный)</v>
      </c>
      <c r="AA126" s="166">
        <f>VLOOKUP(Y126,quide!$A$2:$J$1006,10,0)</f>
        <v>1</v>
      </c>
      <c r="AB126" s="169">
        <f>VLOOKUP(tbl2_2!A126,ishod_substance!A:AD,8,0)</f>
        <v>9.0166666666666672E-4</v>
      </c>
      <c r="AC126" s="171">
        <f t="shared" si="2"/>
        <v>0</v>
      </c>
      <c r="AD126" s="168">
        <f>VLOOKUP(tbl2_2!A126,ishod_substance!A:AD,9,0)</f>
        <v>1.3409487E-3</v>
      </c>
      <c r="AE126" s="169">
        <f>VLOOKUP(tbl2_2!A126,ishod_substance!A:AD,9,0)</f>
        <v>1.3409487E-3</v>
      </c>
      <c r="AF126" s="170"/>
    </row>
    <row r="127" spans="1:32" ht="38.25" x14ac:dyDescent="0.25">
      <c r="A127">
        <v>119</v>
      </c>
      <c r="C127" s="160">
        <f>VLOOKUP(tbl2_2!A127,ishod_substance!A:P,2,0)</f>
        <v>6</v>
      </c>
      <c r="D127" s="161" t="str">
        <f>VLOOKUP(tbl2_2!A127,ishod_substance!A:P,3,0)</f>
        <v>открытая стоянка</v>
      </c>
      <c r="E127" s="160" t="str">
        <f>VLOOKUP(tbl2_2!A127,ishod_substance!A:P,11,0)</f>
        <v>автомобиль Камаз 65201</v>
      </c>
      <c r="F127" s="162">
        <f>VLOOKUP(tbl2_2!A127,ishod_substance!A:P,15,0)</f>
        <v>3</v>
      </c>
      <c r="G127" s="162" t="str">
        <f>VLOOKUP(tbl2_2!A127,ishod_substance!A:P,12,0)&amp;"/"&amp;VLOOKUP(tbl2_2!A127,ishod_substance!A:P,14,0)</f>
        <v>0,5/182,5</v>
      </c>
      <c r="H127" s="163" t="str">
        <f>VLOOKUP(tbl2_2!A127,ishod_substance!A:P,6,0)</f>
        <v>стоянка</v>
      </c>
      <c r="I127" s="164">
        <f>VLOOKUP(tbl2_2!A127,ishod_substance!A:P,15,0)</f>
        <v>3</v>
      </c>
      <c r="J127" s="164">
        <f>VLOOKUP(tbl2_2!A127,ishod_substance!A:P,5,0)</f>
        <v>6005</v>
      </c>
      <c r="K127" s="165">
        <f>VLOOKUP(tbl2_2!A127,ishod_substance!A:Q,17,0)</f>
        <v>1</v>
      </c>
      <c r="L127" s="165">
        <f>VLOOKUP(tbl2_2!A127,ishod_substance!A:R,18,0)</f>
        <v>5</v>
      </c>
      <c r="M127" s="165">
        <f>VLOOKUP(tbl2_2!A127,ishod_substance!A:AD,28,0)</f>
        <v>0</v>
      </c>
      <c r="N127" s="166">
        <f>VLOOKUP(tbl2_2!A127,ishod_substance!A:AD,20,0)</f>
        <v>0</v>
      </c>
      <c r="O127" s="166">
        <f>VLOOKUP(tbl2_2!A127,ishod_substance!A:AD,21,0)</f>
        <v>0</v>
      </c>
      <c r="P127" s="166">
        <f>VLOOKUP(tbl2_2!A127,ishod_substance!A:AD,22,0)</f>
        <v>0</v>
      </c>
      <c r="Q127" s="166">
        <f>VLOOKUP(tbl2_2!A127,ishod_substance!A:AD,23,0)</f>
        <v>1236113</v>
      </c>
      <c r="R127" s="166">
        <f>VLOOKUP(tbl2_2!A127,ishod_substance!A:AD,24,0)</f>
        <v>407875</v>
      </c>
      <c r="S127" s="166">
        <f>VLOOKUP(tbl2_2!A127,ishod_substance!A:AD,25,0)</f>
        <v>1236113</v>
      </c>
      <c r="T127" s="166">
        <f>VLOOKUP(tbl2_2!A127,ishod_substance!A:AD,26,0)</f>
        <v>407859</v>
      </c>
      <c r="U127" s="166">
        <f>VLOOKUP(tbl2_2!A127,ishod_substance!A:AD,27,0)</f>
        <v>12</v>
      </c>
      <c r="V127" s="166">
        <f>VLOOKUP(tbl2_2!A127,ishod_substance!A:AD,29,0)</f>
        <v>0</v>
      </c>
      <c r="W127" s="166">
        <f>VLOOKUP(tbl2_2!A127,ishod_substance!A:AD,30,0)</f>
        <v>0</v>
      </c>
      <c r="X127" s="166">
        <f>VLOOKUP(tbl2_2!A127,ishod_substance!A:AE,31,0)</f>
        <v>0</v>
      </c>
      <c r="Y127" s="164">
        <f>VLOOKUP(tbl2_2!A127,ishod_substance!A:AD,7,0)</f>
        <v>330</v>
      </c>
      <c r="Z127" s="167" t="str">
        <f>VLOOKUP(Y127,quide!$A$2:$B$1006,2,0)</f>
        <v>Сера диоксид (ангидрид сернистый)</v>
      </c>
      <c r="AA127" s="166">
        <f>VLOOKUP(Y127,quide!$A$2:$J$1006,10,0)</f>
        <v>1</v>
      </c>
      <c r="AB127" s="169">
        <f>VLOOKUP(tbl2_2!A127,ishod_substance!A:AD,8,0)</f>
        <v>7.8612500000000015E-4</v>
      </c>
      <c r="AC127" s="171">
        <f t="shared" si="2"/>
        <v>0</v>
      </c>
      <c r="AD127" s="168">
        <f>VLOOKUP(tbl2_2!A127,ishod_substance!A:AD,9,0)</f>
        <v>1.439470485E-3</v>
      </c>
      <c r="AE127" s="169">
        <f>VLOOKUP(tbl2_2!A127,ishod_substance!A:AD,9,0)</f>
        <v>1.439470485E-3</v>
      </c>
      <c r="AF127" s="170"/>
    </row>
    <row r="128" spans="1:32" ht="63.75" x14ac:dyDescent="0.25">
      <c r="A128">
        <v>120</v>
      </c>
      <c r="C128" s="160">
        <f>VLOOKUP(tbl2_2!A128,ishod_substance!A:P,2,0)</f>
        <v>6</v>
      </c>
      <c r="D128" s="161" t="str">
        <f>VLOOKUP(tbl2_2!A128,ishod_substance!A:P,3,0)</f>
        <v>открытая стоянка</v>
      </c>
      <c r="E128" s="160" t="str">
        <f>VLOOKUP(tbl2_2!A128,ishod_substance!A:P,11,0)</f>
        <v>автомобиль Камаз 65201</v>
      </c>
      <c r="F128" s="162">
        <f>VLOOKUP(tbl2_2!A128,ishod_substance!A:P,15,0)</f>
        <v>3</v>
      </c>
      <c r="G128" s="162" t="str">
        <f>VLOOKUP(tbl2_2!A128,ishod_substance!A:P,12,0)&amp;"/"&amp;VLOOKUP(tbl2_2!A128,ishod_substance!A:P,14,0)</f>
        <v>0,5/182,5</v>
      </c>
      <c r="H128" s="163" t="str">
        <f>VLOOKUP(tbl2_2!A128,ishod_substance!A:P,6,0)</f>
        <v>стоянка</v>
      </c>
      <c r="I128" s="164">
        <f>VLOOKUP(tbl2_2!A128,ishod_substance!A:P,15,0)</f>
        <v>3</v>
      </c>
      <c r="J128" s="164">
        <f>VLOOKUP(tbl2_2!A128,ishod_substance!A:P,5,0)</f>
        <v>6005</v>
      </c>
      <c r="K128" s="165">
        <f>VLOOKUP(tbl2_2!A128,ishod_substance!A:Q,17,0)</f>
        <v>1</v>
      </c>
      <c r="L128" s="165">
        <f>VLOOKUP(tbl2_2!A128,ishod_substance!A:R,18,0)</f>
        <v>5</v>
      </c>
      <c r="M128" s="165">
        <f>VLOOKUP(tbl2_2!A128,ishod_substance!A:AD,28,0)</f>
        <v>0</v>
      </c>
      <c r="N128" s="166">
        <f>VLOOKUP(tbl2_2!A128,ishod_substance!A:AD,20,0)</f>
        <v>0</v>
      </c>
      <c r="O128" s="166">
        <f>VLOOKUP(tbl2_2!A128,ishod_substance!A:AD,21,0)</f>
        <v>0</v>
      </c>
      <c r="P128" s="166">
        <f>VLOOKUP(tbl2_2!A128,ishod_substance!A:AD,22,0)</f>
        <v>0</v>
      </c>
      <c r="Q128" s="166">
        <f>VLOOKUP(tbl2_2!A128,ishod_substance!A:AD,23,0)</f>
        <v>1236113</v>
      </c>
      <c r="R128" s="166">
        <f>VLOOKUP(tbl2_2!A128,ishod_substance!A:AD,24,0)</f>
        <v>407875</v>
      </c>
      <c r="S128" s="166">
        <f>VLOOKUP(tbl2_2!A128,ishod_substance!A:AD,25,0)</f>
        <v>1236113</v>
      </c>
      <c r="T128" s="166">
        <f>VLOOKUP(tbl2_2!A128,ishod_substance!A:AD,26,0)</f>
        <v>407859</v>
      </c>
      <c r="U128" s="166">
        <f>VLOOKUP(tbl2_2!A128,ishod_substance!A:AD,27,0)</f>
        <v>12</v>
      </c>
      <c r="V128" s="166">
        <f>VLOOKUP(tbl2_2!A128,ishod_substance!A:AD,29,0)</f>
        <v>0</v>
      </c>
      <c r="W128" s="166">
        <f>VLOOKUP(tbl2_2!A128,ishod_substance!A:AD,30,0)</f>
        <v>0</v>
      </c>
      <c r="X128" s="166">
        <f>VLOOKUP(tbl2_2!A128,ishod_substance!A:AE,31,0)</f>
        <v>0</v>
      </c>
      <c r="Y128" s="164">
        <f>VLOOKUP(tbl2_2!A128,ishod_substance!A:AD,7,0)</f>
        <v>337</v>
      </c>
      <c r="Z128" s="167" t="str">
        <f>VLOOKUP(Y128,quide!$A$2:$B$1006,2,0)</f>
        <v>Углерода оксид (Углерод окись; углерод моноокись; угарный газ)</v>
      </c>
      <c r="AA128" s="166">
        <f>VLOOKUP(Y128,quide!$A$2:$J$1006,10,0)</f>
        <v>1</v>
      </c>
      <c r="AB128" s="169">
        <f>VLOOKUP(tbl2_2!A128,ishod_substance!A:AD,8,0)</f>
        <v>4.6391944444444444E-2</v>
      </c>
      <c r="AC128" s="171">
        <f t="shared" si="2"/>
        <v>0</v>
      </c>
      <c r="AD128" s="168">
        <f>VLOOKUP(tbl2_2!A128,ishod_substance!A:AD,9,0)</f>
        <v>1.996313E-3</v>
      </c>
      <c r="AE128" s="169">
        <f>VLOOKUP(tbl2_2!A128,ishod_substance!A:AD,9,0)</f>
        <v>1.996313E-3</v>
      </c>
      <c r="AF128" s="170"/>
    </row>
    <row r="129" spans="1:32" ht="51" x14ac:dyDescent="0.25">
      <c r="A129">
        <v>121</v>
      </c>
      <c r="C129" s="160">
        <f>VLOOKUP(tbl2_2!A129,ishod_substance!A:P,2,0)</f>
        <v>6</v>
      </c>
      <c r="D129" s="161" t="str">
        <f>VLOOKUP(tbl2_2!A129,ishod_substance!A:P,3,0)</f>
        <v>открытая стоянка</v>
      </c>
      <c r="E129" s="160" t="str">
        <f>VLOOKUP(tbl2_2!A129,ishod_substance!A:P,11,0)</f>
        <v>автомобиль Камаз 65201</v>
      </c>
      <c r="F129" s="162">
        <f>VLOOKUP(tbl2_2!A129,ishod_substance!A:P,15,0)</f>
        <v>3</v>
      </c>
      <c r="G129" s="162" t="str">
        <f>VLOOKUP(tbl2_2!A129,ishod_substance!A:P,12,0)&amp;"/"&amp;VLOOKUP(tbl2_2!A129,ishod_substance!A:P,14,0)</f>
        <v>0,5/182,5</v>
      </c>
      <c r="H129" s="163" t="str">
        <f>VLOOKUP(tbl2_2!A129,ishod_substance!A:P,6,0)</f>
        <v>стоянка</v>
      </c>
      <c r="I129" s="164">
        <f>VLOOKUP(tbl2_2!A129,ishod_substance!A:P,15,0)</f>
        <v>3</v>
      </c>
      <c r="J129" s="164">
        <f>VLOOKUP(tbl2_2!A129,ishod_substance!A:P,5,0)</f>
        <v>6005</v>
      </c>
      <c r="K129" s="165">
        <f>VLOOKUP(tbl2_2!A129,ishod_substance!A:Q,17,0)</f>
        <v>1</v>
      </c>
      <c r="L129" s="165">
        <f>VLOOKUP(tbl2_2!A129,ishod_substance!A:R,18,0)</f>
        <v>5</v>
      </c>
      <c r="M129" s="165">
        <f>VLOOKUP(tbl2_2!A129,ishod_substance!A:AD,28,0)</f>
        <v>0</v>
      </c>
      <c r="N129" s="166">
        <f>VLOOKUP(tbl2_2!A129,ishod_substance!A:AD,20,0)</f>
        <v>0</v>
      </c>
      <c r="O129" s="166">
        <f>VLOOKUP(tbl2_2!A129,ishod_substance!A:AD,21,0)</f>
        <v>0</v>
      </c>
      <c r="P129" s="166">
        <f>VLOOKUP(tbl2_2!A129,ishod_substance!A:AD,22,0)</f>
        <v>0</v>
      </c>
      <c r="Q129" s="166">
        <f>VLOOKUP(tbl2_2!A129,ishod_substance!A:AD,23,0)</f>
        <v>1236113</v>
      </c>
      <c r="R129" s="166">
        <f>VLOOKUP(tbl2_2!A129,ishod_substance!A:AD,24,0)</f>
        <v>407875</v>
      </c>
      <c r="S129" s="166">
        <f>VLOOKUP(tbl2_2!A129,ishod_substance!A:AD,25,0)</f>
        <v>1236113</v>
      </c>
      <c r="T129" s="166">
        <f>VLOOKUP(tbl2_2!A129,ishod_substance!A:AD,26,0)</f>
        <v>407859</v>
      </c>
      <c r="U129" s="166">
        <f>VLOOKUP(tbl2_2!A129,ishod_substance!A:AD,27,0)</f>
        <v>12</v>
      </c>
      <c r="V129" s="166">
        <f>VLOOKUP(tbl2_2!A129,ishod_substance!A:AD,29,0)</f>
        <v>0</v>
      </c>
      <c r="W129" s="166">
        <f>VLOOKUP(tbl2_2!A129,ishod_substance!A:AD,30,0)</f>
        <v>0</v>
      </c>
      <c r="X129" s="166">
        <f>VLOOKUP(tbl2_2!A129,ishod_substance!A:AE,31,0)</f>
        <v>0</v>
      </c>
      <c r="Y129" s="164">
        <f>VLOOKUP(tbl2_2!A129,ishod_substance!A:AD,7,0)</f>
        <v>2732</v>
      </c>
      <c r="Z129" s="167" t="str">
        <f>VLOOKUP(Y129,quide!$A$2:$B$1006,2,0)</f>
        <v>Керосин (Керосин прямой перегонки; керосин дезодорированный)</v>
      </c>
      <c r="AA129" s="166">
        <f>VLOOKUP(Y129,quide!$A$2:$J$1006,10,0)</f>
        <v>1</v>
      </c>
      <c r="AB129" s="169">
        <f>VLOOKUP(tbl2_2!A129,ishod_substance!A:AD,8,0)</f>
        <v>6.2411111111111113E-3</v>
      </c>
      <c r="AC129" s="171">
        <f t="shared" si="2"/>
        <v>0</v>
      </c>
      <c r="AD129" s="168">
        <f>VLOOKUP(tbl2_2!A129,ishod_substance!A:AD,9,0)</f>
        <v>9.7937856000000004E-3</v>
      </c>
      <c r="AE129" s="169">
        <f>VLOOKUP(tbl2_2!A129,ishod_substance!A:AD,9,0)</f>
        <v>9.7937856000000004E-3</v>
      </c>
      <c r="AF129" s="170"/>
    </row>
    <row r="130" spans="1:32" ht="51" x14ac:dyDescent="0.25">
      <c r="A130">
        <v>122</v>
      </c>
      <c r="C130" s="160">
        <f>VLOOKUP(tbl2_2!A130,ishod_substance!A:P,2,0)</f>
        <v>6</v>
      </c>
      <c r="D130" s="161" t="str">
        <f>VLOOKUP(tbl2_2!A130,ishod_substance!A:P,3,0)</f>
        <v>открытая стоянка</v>
      </c>
      <c r="E130" s="160" t="str">
        <f>VLOOKUP(tbl2_2!A130,ishod_substance!A:P,11,0)</f>
        <v>автомобиль SCANIA P400</v>
      </c>
      <c r="F130" s="162">
        <f>VLOOKUP(tbl2_2!A130,ishod_substance!A:P,15,0)</f>
        <v>2</v>
      </c>
      <c r="G130" s="162" t="str">
        <f>VLOOKUP(tbl2_2!A130,ishod_substance!A:P,12,0)&amp;"/"&amp;VLOOKUP(tbl2_2!A130,ishod_substance!A:P,14,0)</f>
        <v>0,5/182,5</v>
      </c>
      <c r="H130" s="163" t="str">
        <f>VLOOKUP(tbl2_2!A130,ishod_substance!A:P,6,0)</f>
        <v>стоянка</v>
      </c>
      <c r="I130" s="164">
        <f>VLOOKUP(tbl2_2!A130,ishod_substance!A:P,15,0)</f>
        <v>2</v>
      </c>
      <c r="J130" s="164">
        <f>VLOOKUP(tbl2_2!A130,ishod_substance!A:P,5,0)</f>
        <v>6005</v>
      </c>
      <c r="K130" s="165">
        <f>VLOOKUP(tbl2_2!A130,ishod_substance!A:Q,17,0)</f>
        <v>1</v>
      </c>
      <c r="L130" s="165">
        <f>VLOOKUP(tbl2_2!A130,ishod_substance!A:R,18,0)</f>
        <v>5</v>
      </c>
      <c r="M130" s="165">
        <f>VLOOKUP(tbl2_2!A130,ishod_substance!A:AD,28,0)</f>
        <v>0</v>
      </c>
      <c r="N130" s="166">
        <f>VLOOKUP(tbl2_2!A130,ishod_substance!A:AD,20,0)</f>
        <v>0</v>
      </c>
      <c r="O130" s="166">
        <f>VLOOKUP(tbl2_2!A130,ishod_substance!A:AD,21,0)</f>
        <v>0</v>
      </c>
      <c r="P130" s="166">
        <f>VLOOKUP(tbl2_2!A130,ishod_substance!A:AD,22,0)</f>
        <v>0</v>
      </c>
      <c r="Q130" s="166">
        <f>VLOOKUP(tbl2_2!A130,ishod_substance!A:AD,23,0)</f>
        <v>1236113</v>
      </c>
      <c r="R130" s="166">
        <f>VLOOKUP(tbl2_2!A130,ishod_substance!A:AD,24,0)</f>
        <v>407875</v>
      </c>
      <c r="S130" s="166">
        <f>VLOOKUP(tbl2_2!A130,ishod_substance!A:AD,25,0)</f>
        <v>1236113</v>
      </c>
      <c r="T130" s="166">
        <f>VLOOKUP(tbl2_2!A130,ishod_substance!A:AD,26,0)</f>
        <v>407859</v>
      </c>
      <c r="U130" s="166">
        <f>VLOOKUP(tbl2_2!A130,ishod_substance!A:AD,27,0)</f>
        <v>12</v>
      </c>
      <c r="V130" s="166">
        <f>VLOOKUP(tbl2_2!A130,ishod_substance!A:AD,29,0)</f>
        <v>0</v>
      </c>
      <c r="W130" s="166">
        <f>VLOOKUP(tbl2_2!A130,ishod_substance!A:AD,30,0)</f>
        <v>0</v>
      </c>
      <c r="X130" s="166">
        <f>VLOOKUP(tbl2_2!A130,ishod_substance!A:AE,31,0)</f>
        <v>0</v>
      </c>
      <c r="Y130" s="164">
        <f>VLOOKUP(tbl2_2!A130,ishod_substance!A:AD,7,0)</f>
        <v>301</v>
      </c>
      <c r="Z130" s="167" t="str">
        <f>VLOOKUP(Y130,quide!$A$2:$B$1006,2,0)</f>
        <v>Азота диоксид (Двуокись азота; пероксид азота)</v>
      </c>
      <c r="AA130" s="166">
        <f>VLOOKUP(Y130,quide!$A$2:$J$1006,10,0)</f>
        <v>1</v>
      </c>
      <c r="AB130" s="169">
        <f>VLOOKUP(tbl2_2!A130,ishod_substance!A:AD,8,0)</f>
        <v>4.2707777777777779E-3</v>
      </c>
      <c r="AC130" s="171">
        <f t="shared" si="2"/>
        <v>0</v>
      </c>
      <c r="AD130" s="168">
        <f>VLOOKUP(tbl2_2!A130,ishod_substance!A:AD,9,0)</f>
        <v>5.0366112000000008E-3</v>
      </c>
      <c r="AE130" s="169">
        <f>VLOOKUP(tbl2_2!A130,ishod_substance!A:AD,9,0)</f>
        <v>5.0366112000000008E-3</v>
      </c>
      <c r="AF130" s="170"/>
    </row>
    <row r="131" spans="1:32" ht="51" x14ac:dyDescent="0.25">
      <c r="A131">
        <v>123</v>
      </c>
      <c r="C131" s="160">
        <f>VLOOKUP(tbl2_2!A131,ishod_substance!A:P,2,0)</f>
        <v>6</v>
      </c>
      <c r="D131" s="161" t="str">
        <f>VLOOKUP(tbl2_2!A131,ishod_substance!A:P,3,0)</f>
        <v>открытая стоянка</v>
      </c>
      <c r="E131" s="160" t="str">
        <f>VLOOKUP(tbl2_2!A131,ishod_substance!A:P,11,0)</f>
        <v>автомобиль SCANIA P400</v>
      </c>
      <c r="F131" s="162">
        <f>VLOOKUP(tbl2_2!A131,ishod_substance!A:P,15,0)</f>
        <v>2</v>
      </c>
      <c r="G131" s="162" t="str">
        <f>VLOOKUP(tbl2_2!A131,ishod_substance!A:P,12,0)&amp;"/"&amp;VLOOKUP(tbl2_2!A131,ishod_substance!A:P,14,0)</f>
        <v>0,5/182,5</v>
      </c>
      <c r="H131" s="163" t="str">
        <f>VLOOKUP(tbl2_2!A131,ishod_substance!A:P,6,0)</f>
        <v>стоянка</v>
      </c>
      <c r="I131" s="164">
        <f>VLOOKUP(tbl2_2!A131,ishod_substance!A:P,15,0)</f>
        <v>2</v>
      </c>
      <c r="J131" s="164">
        <f>VLOOKUP(tbl2_2!A131,ishod_substance!A:P,5,0)</f>
        <v>6005</v>
      </c>
      <c r="K131" s="165">
        <f>VLOOKUP(tbl2_2!A131,ishod_substance!A:Q,17,0)</f>
        <v>1</v>
      </c>
      <c r="L131" s="165">
        <f>VLOOKUP(tbl2_2!A131,ishod_substance!A:R,18,0)</f>
        <v>5</v>
      </c>
      <c r="M131" s="165">
        <f>VLOOKUP(tbl2_2!A131,ishod_substance!A:AD,28,0)</f>
        <v>0</v>
      </c>
      <c r="N131" s="166">
        <f>VLOOKUP(tbl2_2!A131,ishod_substance!A:AD,20,0)</f>
        <v>0</v>
      </c>
      <c r="O131" s="166">
        <f>VLOOKUP(tbl2_2!A131,ishod_substance!A:AD,21,0)</f>
        <v>0</v>
      </c>
      <c r="P131" s="166">
        <f>VLOOKUP(tbl2_2!A131,ishod_substance!A:AD,22,0)</f>
        <v>0</v>
      </c>
      <c r="Q131" s="166">
        <f>VLOOKUP(tbl2_2!A131,ishod_substance!A:AD,23,0)</f>
        <v>1236113</v>
      </c>
      <c r="R131" s="166">
        <f>VLOOKUP(tbl2_2!A131,ishod_substance!A:AD,24,0)</f>
        <v>407875</v>
      </c>
      <c r="S131" s="166">
        <f>VLOOKUP(tbl2_2!A131,ishod_substance!A:AD,25,0)</f>
        <v>1236113</v>
      </c>
      <c r="T131" s="166">
        <f>VLOOKUP(tbl2_2!A131,ishod_substance!A:AD,26,0)</f>
        <v>407859</v>
      </c>
      <c r="U131" s="166">
        <f>VLOOKUP(tbl2_2!A131,ishod_substance!A:AD,27,0)</f>
        <v>12</v>
      </c>
      <c r="V131" s="166">
        <f>VLOOKUP(tbl2_2!A131,ishod_substance!A:AD,29,0)</f>
        <v>0</v>
      </c>
      <c r="W131" s="166">
        <f>VLOOKUP(tbl2_2!A131,ishod_substance!A:AD,30,0)</f>
        <v>0</v>
      </c>
      <c r="X131" s="166">
        <f>VLOOKUP(tbl2_2!A131,ishod_substance!A:AE,31,0)</f>
        <v>0</v>
      </c>
      <c r="Y131" s="164">
        <f>VLOOKUP(tbl2_2!A131,ishod_substance!A:AD,7,0)</f>
        <v>304</v>
      </c>
      <c r="Z131" s="167" t="str">
        <f>VLOOKUP(Y131,quide!$A$2:$B$1006,2,0)</f>
        <v>Азот (II) оксид (Азот монооксид)</v>
      </c>
      <c r="AA131" s="166">
        <f>VLOOKUP(Y131,quide!$A$2:$J$1006,10,0)</f>
        <v>1</v>
      </c>
      <c r="AB131" s="169">
        <f>VLOOKUP(tbl2_2!A131,ishod_substance!A:AD,8,0)</f>
        <v>6.9400138888888884E-4</v>
      </c>
      <c r="AC131" s="171">
        <f t="shared" si="2"/>
        <v>0</v>
      </c>
      <c r="AD131" s="168">
        <f>VLOOKUP(tbl2_2!A131,ishod_substance!A:AD,9,0)</f>
        <v>8.1844932000000009E-4</v>
      </c>
      <c r="AE131" s="169">
        <f>VLOOKUP(tbl2_2!A131,ishod_substance!A:AD,9,0)</f>
        <v>8.1844932000000009E-4</v>
      </c>
      <c r="AF131" s="170"/>
    </row>
    <row r="132" spans="1:32" ht="51" x14ac:dyDescent="0.25">
      <c r="A132">
        <v>124</v>
      </c>
      <c r="C132" s="160">
        <f>VLOOKUP(tbl2_2!A132,ishod_substance!A:P,2,0)</f>
        <v>6</v>
      </c>
      <c r="D132" s="161" t="str">
        <f>VLOOKUP(tbl2_2!A132,ishod_substance!A:P,3,0)</f>
        <v>открытая стоянка</v>
      </c>
      <c r="E132" s="160" t="str">
        <f>VLOOKUP(tbl2_2!A132,ishod_substance!A:P,11,0)</f>
        <v>автомобиль SCANIA P400</v>
      </c>
      <c r="F132" s="162">
        <f>VLOOKUP(tbl2_2!A132,ishod_substance!A:P,15,0)</f>
        <v>2</v>
      </c>
      <c r="G132" s="162" t="str">
        <f>VLOOKUP(tbl2_2!A132,ishod_substance!A:P,12,0)&amp;"/"&amp;VLOOKUP(tbl2_2!A132,ishod_substance!A:P,14,0)</f>
        <v>0,5/182,5</v>
      </c>
      <c r="H132" s="163" t="str">
        <f>VLOOKUP(tbl2_2!A132,ishod_substance!A:P,6,0)</f>
        <v>стоянка</v>
      </c>
      <c r="I132" s="164">
        <f>VLOOKUP(tbl2_2!A132,ishod_substance!A:P,15,0)</f>
        <v>2</v>
      </c>
      <c r="J132" s="164">
        <f>VLOOKUP(tbl2_2!A132,ishod_substance!A:P,5,0)</f>
        <v>6005</v>
      </c>
      <c r="K132" s="165">
        <f>VLOOKUP(tbl2_2!A132,ishod_substance!A:Q,17,0)</f>
        <v>1</v>
      </c>
      <c r="L132" s="165">
        <f>VLOOKUP(tbl2_2!A132,ishod_substance!A:R,18,0)</f>
        <v>5</v>
      </c>
      <c r="M132" s="165">
        <f>VLOOKUP(tbl2_2!A132,ishod_substance!A:AD,28,0)</f>
        <v>0</v>
      </c>
      <c r="N132" s="166">
        <f>VLOOKUP(tbl2_2!A132,ishod_substance!A:AD,20,0)</f>
        <v>0</v>
      </c>
      <c r="O132" s="166">
        <f>VLOOKUP(tbl2_2!A132,ishod_substance!A:AD,21,0)</f>
        <v>0</v>
      </c>
      <c r="P132" s="166">
        <f>VLOOKUP(tbl2_2!A132,ishod_substance!A:AD,22,0)</f>
        <v>0</v>
      </c>
      <c r="Q132" s="166">
        <f>VLOOKUP(tbl2_2!A132,ishod_substance!A:AD,23,0)</f>
        <v>1236113</v>
      </c>
      <c r="R132" s="166">
        <f>VLOOKUP(tbl2_2!A132,ishod_substance!A:AD,24,0)</f>
        <v>407875</v>
      </c>
      <c r="S132" s="166">
        <f>VLOOKUP(tbl2_2!A132,ishod_substance!A:AD,25,0)</f>
        <v>1236113</v>
      </c>
      <c r="T132" s="166">
        <f>VLOOKUP(tbl2_2!A132,ishod_substance!A:AD,26,0)</f>
        <v>407859</v>
      </c>
      <c r="U132" s="166">
        <f>VLOOKUP(tbl2_2!A132,ishod_substance!A:AD,27,0)</f>
        <v>12</v>
      </c>
      <c r="V132" s="166">
        <f>VLOOKUP(tbl2_2!A132,ishod_substance!A:AD,29,0)</f>
        <v>0</v>
      </c>
      <c r="W132" s="166">
        <f>VLOOKUP(tbl2_2!A132,ishod_substance!A:AD,30,0)</f>
        <v>0</v>
      </c>
      <c r="X132" s="166">
        <f>VLOOKUP(tbl2_2!A132,ishod_substance!A:AE,31,0)</f>
        <v>0</v>
      </c>
      <c r="Y132" s="164">
        <f>VLOOKUP(tbl2_2!A132,ishod_substance!A:AD,7,0)</f>
        <v>328</v>
      </c>
      <c r="Z132" s="167" t="str">
        <f>VLOOKUP(Y132,quide!$A$2:$B$1006,2,0)</f>
        <v>Углерод (Пигмент черный)</v>
      </c>
      <c r="AA132" s="166">
        <f>VLOOKUP(Y132,quide!$A$2:$J$1006,10,0)</f>
        <v>1</v>
      </c>
      <c r="AB132" s="169">
        <f>VLOOKUP(tbl2_2!A132,ishod_substance!A:AD,8,0)</f>
        <v>2.6381944444444445E-4</v>
      </c>
      <c r="AC132" s="171">
        <f t="shared" si="2"/>
        <v>0</v>
      </c>
      <c r="AD132" s="168">
        <f>VLOOKUP(tbl2_2!A132,ishod_substance!A:AD,9,0)</f>
        <v>2.9330445000000008E-4</v>
      </c>
      <c r="AE132" s="169">
        <f>VLOOKUP(tbl2_2!A132,ishod_substance!A:AD,9,0)</f>
        <v>2.9330445000000008E-4</v>
      </c>
      <c r="AF132" s="170"/>
    </row>
    <row r="133" spans="1:32" ht="51" x14ac:dyDescent="0.25">
      <c r="A133">
        <v>125</v>
      </c>
      <c r="C133" s="160">
        <f>VLOOKUP(tbl2_2!A133,ishod_substance!A:P,2,0)</f>
        <v>6</v>
      </c>
      <c r="D133" s="161" t="str">
        <f>VLOOKUP(tbl2_2!A133,ishod_substance!A:P,3,0)</f>
        <v>открытая стоянка</v>
      </c>
      <c r="E133" s="160" t="str">
        <f>VLOOKUP(tbl2_2!A133,ishod_substance!A:P,11,0)</f>
        <v>автомобиль SCANIA P400</v>
      </c>
      <c r="F133" s="162">
        <f>VLOOKUP(tbl2_2!A133,ishod_substance!A:P,15,0)</f>
        <v>2</v>
      </c>
      <c r="G133" s="162" t="str">
        <f>VLOOKUP(tbl2_2!A133,ishod_substance!A:P,12,0)&amp;"/"&amp;VLOOKUP(tbl2_2!A133,ishod_substance!A:P,14,0)</f>
        <v>0,5/182,5</v>
      </c>
      <c r="H133" s="163" t="str">
        <f>VLOOKUP(tbl2_2!A133,ishod_substance!A:P,6,0)</f>
        <v>стоянка</v>
      </c>
      <c r="I133" s="164">
        <f>VLOOKUP(tbl2_2!A133,ishod_substance!A:P,15,0)</f>
        <v>2</v>
      </c>
      <c r="J133" s="164">
        <f>VLOOKUP(tbl2_2!A133,ishod_substance!A:P,5,0)</f>
        <v>6005</v>
      </c>
      <c r="K133" s="165">
        <f>VLOOKUP(tbl2_2!A133,ishod_substance!A:Q,17,0)</f>
        <v>1</v>
      </c>
      <c r="L133" s="165">
        <f>VLOOKUP(tbl2_2!A133,ishod_substance!A:R,18,0)</f>
        <v>5</v>
      </c>
      <c r="M133" s="165">
        <f>VLOOKUP(tbl2_2!A133,ishod_substance!A:AD,28,0)</f>
        <v>0</v>
      </c>
      <c r="N133" s="166">
        <f>VLOOKUP(tbl2_2!A133,ishod_substance!A:AD,20,0)</f>
        <v>0</v>
      </c>
      <c r="O133" s="166">
        <f>VLOOKUP(tbl2_2!A133,ishod_substance!A:AD,21,0)</f>
        <v>0</v>
      </c>
      <c r="P133" s="166">
        <f>VLOOKUP(tbl2_2!A133,ishod_substance!A:AD,22,0)</f>
        <v>0</v>
      </c>
      <c r="Q133" s="166">
        <f>VLOOKUP(tbl2_2!A133,ishod_substance!A:AD,23,0)</f>
        <v>1236113</v>
      </c>
      <c r="R133" s="166">
        <f>VLOOKUP(tbl2_2!A133,ishod_substance!A:AD,24,0)</f>
        <v>407875</v>
      </c>
      <c r="S133" s="166">
        <f>VLOOKUP(tbl2_2!A133,ishod_substance!A:AD,25,0)</f>
        <v>1236113</v>
      </c>
      <c r="T133" s="166">
        <f>VLOOKUP(tbl2_2!A133,ishod_substance!A:AD,26,0)</f>
        <v>407859</v>
      </c>
      <c r="U133" s="166">
        <f>VLOOKUP(tbl2_2!A133,ishod_substance!A:AD,27,0)</f>
        <v>12</v>
      </c>
      <c r="V133" s="166">
        <f>VLOOKUP(tbl2_2!A133,ishod_substance!A:AD,29,0)</f>
        <v>0</v>
      </c>
      <c r="W133" s="166">
        <f>VLOOKUP(tbl2_2!A133,ishod_substance!A:AD,30,0)</f>
        <v>0</v>
      </c>
      <c r="X133" s="166">
        <f>VLOOKUP(tbl2_2!A133,ishod_substance!A:AE,31,0)</f>
        <v>0</v>
      </c>
      <c r="Y133" s="164">
        <f>VLOOKUP(tbl2_2!A133,ishod_substance!A:AD,7,0)</f>
        <v>330</v>
      </c>
      <c r="Z133" s="167" t="str">
        <f>VLOOKUP(Y133,quide!$A$2:$B$1006,2,0)</f>
        <v>Сера диоксид (ангидрид сернистый)</v>
      </c>
      <c r="AA133" s="166">
        <f>VLOOKUP(Y133,quide!$A$2:$J$1006,10,0)</f>
        <v>1</v>
      </c>
      <c r="AB133" s="213">
        <f>VLOOKUP(tbl2_2!A133,ishod_substance!A:AD,8,0)</f>
        <v>7.79138888888889E-4</v>
      </c>
      <c r="AC133" s="217">
        <f t="shared" si="2"/>
        <v>0</v>
      </c>
      <c r="AD133" s="207">
        <f>VLOOKUP(tbl2_2!A133,ishod_substance!A:AD,9,0)</f>
        <v>9.6974712000000014E-4</v>
      </c>
      <c r="AE133" s="207">
        <f>VLOOKUP(tbl2_2!A133,ishod_substance!A:AD,9,0)</f>
        <v>9.6974712000000014E-4</v>
      </c>
      <c r="AF133" s="170"/>
    </row>
    <row r="134" spans="1:32" ht="63.75" x14ac:dyDescent="0.25">
      <c r="A134">
        <v>126</v>
      </c>
      <c r="C134" s="160">
        <f>VLOOKUP(tbl2_2!A134,ishod_substance!A:P,2,0)</f>
        <v>6</v>
      </c>
      <c r="D134" s="161" t="str">
        <f>VLOOKUP(tbl2_2!A134,ishod_substance!A:P,3,0)</f>
        <v>открытая стоянка</v>
      </c>
      <c r="E134" s="160" t="str">
        <f>VLOOKUP(tbl2_2!A134,ishod_substance!A:P,11,0)</f>
        <v>автомобиль SCANIA P400</v>
      </c>
      <c r="F134" s="162">
        <f>VLOOKUP(tbl2_2!A134,ishod_substance!A:P,15,0)</f>
        <v>2</v>
      </c>
      <c r="G134" s="162" t="str">
        <f>VLOOKUP(tbl2_2!A134,ishod_substance!A:P,12,0)&amp;"/"&amp;VLOOKUP(tbl2_2!A134,ishod_substance!A:P,14,0)</f>
        <v>0,5/182,5</v>
      </c>
      <c r="H134" s="163" t="str">
        <f>VLOOKUP(tbl2_2!A134,ishod_substance!A:P,6,0)</f>
        <v>стоянка</v>
      </c>
      <c r="I134" s="164">
        <f>VLOOKUP(tbl2_2!A134,ishod_substance!A:P,15,0)</f>
        <v>2</v>
      </c>
      <c r="J134" s="164">
        <f>VLOOKUP(tbl2_2!A134,ishod_substance!A:P,5,0)</f>
        <v>6005</v>
      </c>
      <c r="K134" s="165">
        <f>VLOOKUP(tbl2_2!A134,ishod_substance!A:Q,17,0)</f>
        <v>1</v>
      </c>
      <c r="L134" s="165">
        <f>VLOOKUP(tbl2_2!A134,ishod_substance!A:R,18,0)</f>
        <v>5</v>
      </c>
      <c r="M134" s="165">
        <f>VLOOKUP(tbl2_2!A134,ishod_substance!A:AD,28,0)</f>
        <v>0</v>
      </c>
      <c r="N134" s="166">
        <f>VLOOKUP(tbl2_2!A134,ishod_substance!A:AD,20,0)</f>
        <v>0</v>
      </c>
      <c r="O134" s="166">
        <f>VLOOKUP(tbl2_2!A134,ishod_substance!A:AD,21,0)</f>
        <v>0</v>
      </c>
      <c r="P134" s="166">
        <f>VLOOKUP(tbl2_2!A134,ishod_substance!A:AD,22,0)</f>
        <v>0</v>
      </c>
      <c r="Q134" s="166">
        <f>VLOOKUP(tbl2_2!A134,ishod_substance!A:AD,23,0)</f>
        <v>1236113</v>
      </c>
      <c r="R134" s="166">
        <f>VLOOKUP(tbl2_2!A134,ishod_substance!A:AD,24,0)</f>
        <v>407875</v>
      </c>
      <c r="S134" s="166">
        <f>VLOOKUP(tbl2_2!A134,ishod_substance!A:AD,25,0)</f>
        <v>1236113</v>
      </c>
      <c r="T134" s="166">
        <f>VLOOKUP(tbl2_2!A134,ishod_substance!A:AD,26,0)</f>
        <v>407859</v>
      </c>
      <c r="U134" s="166">
        <f>VLOOKUP(tbl2_2!A134,ishod_substance!A:AD,27,0)</f>
        <v>12</v>
      </c>
      <c r="V134" s="166">
        <f>VLOOKUP(tbl2_2!A134,ishod_substance!A:AD,29,0)</f>
        <v>0</v>
      </c>
      <c r="W134" s="166">
        <f>VLOOKUP(tbl2_2!A134,ishod_substance!A:AD,30,0)</f>
        <v>0</v>
      </c>
      <c r="X134" s="166">
        <f>VLOOKUP(tbl2_2!A134,ishod_substance!A:AE,31,0)</f>
        <v>0</v>
      </c>
      <c r="Y134" s="164">
        <f>VLOOKUP(tbl2_2!A134,ishod_substance!A:AD,7,0)</f>
        <v>337</v>
      </c>
      <c r="Z134" s="167" t="str">
        <f>VLOOKUP(Y134,quide!$A$2:$B$1006,2,0)</f>
        <v>Углерода оксид (Углерод окись; углерод моноокись; угарный газ)</v>
      </c>
      <c r="AA134" s="166">
        <f>VLOOKUP(Y134,quide!$A$2:$J$1006,10,0)</f>
        <v>1</v>
      </c>
      <c r="AB134" s="213">
        <f>VLOOKUP(tbl2_2!A134,ishod_substance!A:AD,8,0)</f>
        <v>1.4204999999999999E-2</v>
      </c>
      <c r="AC134" s="171">
        <f t="shared" si="2"/>
        <v>0</v>
      </c>
      <c r="AD134" s="168">
        <f>VLOOKUP(tbl2_2!A134,ishod_substance!A:AD,9,0)</f>
        <v>1.996313E-3</v>
      </c>
      <c r="AE134" s="169">
        <f>VLOOKUP(tbl2_2!A134,ishod_substance!A:AD,9,0)</f>
        <v>1.996313E-3</v>
      </c>
      <c r="AF134" s="170"/>
    </row>
    <row r="135" spans="1:32" ht="51" x14ac:dyDescent="0.25">
      <c r="A135">
        <v>127</v>
      </c>
      <c r="C135" s="160">
        <f>VLOOKUP(tbl2_2!A135,ishod_substance!A:P,2,0)</f>
        <v>6</v>
      </c>
      <c r="D135" s="161" t="str">
        <f>VLOOKUP(tbl2_2!A135,ishod_substance!A:P,3,0)</f>
        <v>открытая стоянка</v>
      </c>
      <c r="E135" s="160" t="str">
        <f>VLOOKUP(tbl2_2!A135,ishod_substance!A:P,11,0)</f>
        <v>автомобиль SCANIA P400</v>
      </c>
      <c r="F135" s="162">
        <f>VLOOKUP(tbl2_2!A135,ishod_substance!A:P,15,0)</f>
        <v>2</v>
      </c>
      <c r="G135" s="162" t="str">
        <f>VLOOKUP(tbl2_2!A135,ishod_substance!A:P,12,0)&amp;"/"&amp;VLOOKUP(tbl2_2!A135,ishod_substance!A:P,14,0)</f>
        <v>0,5/182,5</v>
      </c>
      <c r="H135" s="163" t="str">
        <f>VLOOKUP(tbl2_2!A135,ishod_substance!A:P,6,0)</f>
        <v>стоянка</v>
      </c>
      <c r="I135" s="164">
        <f>VLOOKUP(tbl2_2!A135,ishod_substance!A:P,15,0)</f>
        <v>2</v>
      </c>
      <c r="J135" s="164">
        <f>VLOOKUP(tbl2_2!A135,ishod_substance!A:P,5,0)</f>
        <v>6005</v>
      </c>
      <c r="K135" s="165">
        <f>VLOOKUP(tbl2_2!A135,ishod_substance!A:Q,17,0)</f>
        <v>1</v>
      </c>
      <c r="L135" s="165">
        <f>VLOOKUP(tbl2_2!A135,ishod_substance!A:R,18,0)</f>
        <v>5</v>
      </c>
      <c r="M135" s="165">
        <f>VLOOKUP(tbl2_2!A135,ishod_substance!A:AD,28,0)</f>
        <v>0</v>
      </c>
      <c r="N135" s="166">
        <f>VLOOKUP(tbl2_2!A135,ishod_substance!A:AD,20,0)</f>
        <v>0</v>
      </c>
      <c r="O135" s="166">
        <f>VLOOKUP(tbl2_2!A135,ishod_substance!A:AD,21,0)</f>
        <v>0</v>
      </c>
      <c r="P135" s="166">
        <f>VLOOKUP(tbl2_2!A135,ishod_substance!A:AD,22,0)</f>
        <v>0</v>
      </c>
      <c r="Q135" s="166">
        <f>VLOOKUP(tbl2_2!A135,ishod_substance!A:AD,23,0)</f>
        <v>1236113</v>
      </c>
      <c r="R135" s="166">
        <f>VLOOKUP(tbl2_2!A135,ishod_substance!A:AD,24,0)</f>
        <v>407875</v>
      </c>
      <c r="S135" s="166">
        <f>VLOOKUP(tbl2_2!A135,ishod_substance!A:AD,25,0)</f>
        <v>1236113</v>
      </c>
      <c r="T135" s="166">
        <f>VLOOKUP(tbl2_2!A135,ishod_substance!A:AD,26,0)</f>
        <v>407859</v>
      </c>
      <c r="U135" s="166">
        <f>VLOOKUP(tbl2_2!A135,ishod_substance!A:AD,27,0)</f>
        <v>12</v>
      </c>
      <c r="V135" s="166">
        <f>VLOOKUP(tbl2_2!A135,ishod_substance!A:AD,29,0)</f>
        <v>0</v>
      </c>
      <c r="W135" s="166">
        <f>VLOOKUP(tbl2_2!A135,ishod_substance!A:AD,30,0)</f>
        <v>0</v>
      </c>
      <c r="X135" s="166">
        <f>VLOOKUP(tbl2_2!A135,ishod_substance!A:AE,31,0)</f>
        <v>0</v>
      </c>
      <c r="Y135" s="164">
        <f>VLOOKUP(tbl2_2!A135,ishod_substance!A:AD,7,0)</f>
        <v>2732</v>
      </c>
      <c r="Z135" s="167" t="str">
        <f>VLOOKUP(Y135,quide!$A$2:$B$1006,2,0)</f>
        <v>Керосин (Керосин прямой перегонки; керосин дезодорированный)</v>
      </c>
      <c r="AA135" s="166">
        <f>VLOOKUP(Y135,quide!$A$2:$J$1006,10,0)</f>
        <v>1</v>
      </c>
      <c r="AB135" s="169">
        <f>VLOOKUP(tbl2_2!A135,ishod_substance!A:AD,8,0)</f>
        <v>5.4958333333333335E-3</v>
      </c>
      <c r="AC135" s="171">
        <f t="shared" si="2"/>
        <v>0</v>
      </c>
      <c r="AD135" s="168">
        <f>VLOOKUP(tbl2_2!A135,ishod_substance!A:AD,9,0)</f>
        <v>6.5082209999999998E-3</v>
      </c>
      <c r="AE135" s="169">
        <f>VLOOKUP(tbl2_2!A135,ishod_substance!A:AD,9,0)</f>
        <v>6.5082209999999998E-3</v>
      </c>
      <c r="AF135" s="170"/>
    </row>
    <row r="136" spans="1:32" ht="38.25" x14ac:dyDescent="0.25">
      <c r="A136">
        <v>128</v>
      </c>
      <c r="C136" s="160">
        <f>VLOOKUP(tbl2_2!A136,ishod_substance!A:P,2,0)</f>
        <v>6</v>
      </c>
      <c r="D136" s="161" t="str">
        <f>VLOOKUP(tbl2_2!A136,ishod_substance!A:P,3,0)</f>
        <v>открытая стоянка</v>
      </c>
      <c r="E136" s="160" t="str">
        <f>VLOOKUP(tbl2_2!A136,ishod_substance!A:P,11,0)</f>
        <v>прицеп AW27</v>
      </c>
      <c r="F136" s="162">
        <f>VLOOKUP(tbl2_2!A136,ishod_substance!A:P,15,0)</f>
        <v>4</v>
      </c>
      <c r="G136" s="162" t="str">
        <f>VLOOKUP(tbl2_2!A136,ishod_substance!A:P,12,0)&amp;"/"&amp;VLOOKUP(tbl2_2!A136,ishod_substance!A:P,14,0)</f>
        <v>0,5/182,5</v>
      </c>
      <c r="H136" s="163" t="str">
        <f>VLOOKUP(tbl2_2!A136,ishod_substance!A:P,6,0)</f>
        <v>стоянка</v>
      </c>
      <c r="I136" s="164">
        <f>VLOOKUP(tbl2_2!A136,ishod_substance!A:P,15,0)</f>
        <v>4</v>
      </c>
      <c r="J136" s="164">
        <f>VLOOKUP(tbl2_2!A136,ishod_substance!A:P,5,0)</f>
        <v>6005</v>
      </c>
      <c r="K136" s="165">
        <f>VLOOKUP(tbl2_2!A136,ishod_substance!A:Q,17,0)</f>
        <v>1</v>
      </c>
      <c r="L136" s="165">
        <f>VLOOKUP(tbl2_2!A136,ishod_substance!A:R,18,0)</f>
        <v>5</v>
      </c>
      <c r="M136" s="165">
        <f>VLOOKUP(tbl2_2!A136,ishod_substance!A:AD,28,0)</f>
        <v>0</v>
      </c>
      <c r="N136" s="166">
        <f>VLOOKUP(tbl2_2!A136,ishod_substance!A:AD,20,0)</f>
        <v>0</v>
      </c>
      <c r="O136" s="166">
        <f>VLOOKUP(tbl2_2!A136,ishod_substance!A:AD,21,0)</f>
        <v>0</v>
      </c>
      <c r="P136" s="166">
        <f>VLOOKUP(tbl2_2!A136,ishod_substance!A:AD,22,0)</f>
        <v>0</v>
      </c>
      <c r="Q136" s="166">
        <f>VLOOKUP(tbl2_2!A136,ishod_substance!A:AD,23,0)</f>
        <v>1236113</v>
      </c>
      <c r="R136" s="166">
        <f>VLOOKUP(tbl2_2!A136,ishod_substance!A:AD,24,0)</f>
        <v>407875</v>
      </c>
      <c r="S136" s="166">
        <f>VLOOKUP(tbl2_2!A136,ishod_substance!A:AD,25,0)</f>
        <v>1236113</v>
      </c>
      <c r="T136" s="166">
        <f>VLOOKUP(tbl2_2!A136,ishod_substance!A:AD,26,0)</f>
        <v>407859</v>
      </c>
      <c r="U136" s="166">
        <f>VLOOKUP(tbl2_2!A136,ishod_substance!A:AD,27,0)</f>
        <v>12</v>
      </c>
      <c r="V136" s="166">
        <f>VLOOKUP(tbl2_2!A136,ishod_substance!A:AD,29,0)</f>
        <v>0</v>
      </c>
      <c r="W136" s="166">
        <f>VLOOKUP(tbl2_2!A136,ishod_substance!A:AD,30,0)</f>
        <v>0</v>
      </c>
      <c r="X136" s="166">
        <f>VLOOKUP(tbl2_2!A136,ishod_substance!A:AE,31,0)</f>
        <v>0</v>
      </c>
      <c r="Y136" s="164">
        <f>VLOOKUP(tbl2_2!A136,ishod_substance!A:AD,7,0)</f>
        <v>301</v>
      </c>
      <c r="Z136" s="167" t="str">
        <f>VLOOKUP(Y136,quide!$A$2:$B$1006,2,0)</f>
        <v>Азота диоксид (Двуокись азота; пероксид азота)</v>
      </c>
      <c r="AA136" s="166">
        <f>VLOOKUP(Y136,quide!$A$2:$J$1006,10,0)</f>
        <v>1</v>
      </c>
      <c r="AB136" s="169">
        <f>VLOOKUP(tbl2_2!A136,ishod_substance!A:AD,8,0)</f>
        <v>4.2707777777777779E-3</v>
      </c>
      <c r="AC136" s="171">
        <f t="shared" si="2"/>
        <v>0</v>
      </c>
      <c r="AD136" s="168">
        <f>VLOOKUP(tbl2_2!A136,ishod_substance!A:AD,9,0)</f>
        <v>1.0073222400000002E-2</v>
      </c>
      <c r="AE136" s="169">
        <f>VLOOKUP(tbl2_2!A136,ishod_substance!A:AD,9,0)</f>
        <v>1.0073222400000002E-2</v>
      </c>
      <c r="AF136" s="170"/>
    </row>
    <row r="137" spans="1:32" ht="25.5" x14ac:dyDescent="0.25">
      <c r="A137">
        <v>129</v>
      </c>
      <c r="C137" s="160">
        <f>VLOOKUP(tbl2_2!A137,ishod_substance!A:P,2,0)</f>
        <v>6</v>
      </c>
      <c r="D137" s="161" t="str">
        <f>VLOOKUP(tbl2_2!A137,ishod_substance!A:P,3,0)</f>
        <v>открытая стоянка</v>
      </c>
      <c r="E137" s="160" t="str">
        <f>VLOOKUP(tbl2_2!A137,ishod_substance!A:P,11,0)</f>
        <v>прицеп AW27</v>
      </c>
      <c r="F137" s="162">
        <f>VLOOKUP(tbl2_2!A137,ishod_substance!A:P,15,0)</f>
        <v>4</v>
      </c>
      <c r="G137" s="162" t="str">
        <f>VLOOKUP(tbl2_2!A137,ishod_substance!A:P,12,0)&amp;"/"&amp;VLOOKUP(tbl2_2!A137,ishod_substance!A:P,14,0)</f>
        <v>0,5/182,5</v>
      </c>
      <c r="H137" s="163" t="str">
        <f>VLOOKUP(tbl2_2!A137,ishod_substance!A:P,6,0)</f>
        <v>стоянка</v>
      </c>
      <c r="I137" s="164">
        <f>VLOOKUP(tbl2_2!A137,ishod_substance!A:P,15,0)</f>
        <v>4</v>
      </c>
      <c r="J137" s="164">
        <f>VLOOKUP(tbl2_2!A137,ishod_substance!A:P,5,0)</f>
        <v>6005</v>
      </c>
      <c r="K137" s="165">
        <f>VLOOKUP(tbl2_2!A137,ishod_substance!A:Q,17,0)</f>
        <v>1</v>
      </c>
      <c r="L137" s="165">
        <f>VLOOKUP(tbl2_2!A137,ishod_substance!A:R,18,0)</f>
        <v>5</v>
      </c>
      <c r="M137" s="165">
        <f>VLOOKUP(tbl2_2!A137,ishod_substance!A:AD,28,0)</f>
        <v>0</v>
      </c>
      <c r="N137" s="166">
        <f>VLOOKUP(tbl2_2!A137,ishod_substance!A:AD,20,0)</f>
        <v>0</v>
      </c>
      <c r="O137" s="166">
        <f>VLOOKUP(tbl2_2!A137,ishod_substance!A:AD,21,0)</f>
        <v>0</v>
      </c>
      <c r="P137" s="166">
        <f>VLOOKUP(tbl2_2!A137,ishod_substance!A:AD,22,0)</f>
        <v>0</v>
      </c>
      <c r="Q137" s="166">
        <f>VLOOKUP(tbl2_2!A137,ishod_substance!A:AD,23,0)</f>
        <v>1236113</v>
      </c>
      <c r="R137" s="166">
        <f>VLOOKUP(tbl2_2!A137,ishod_substance!A:AD,24,0)</f>
        <v>407875</v>
      </c>
      <c r="S137" s="166">
        <f>VLOOKUP(tbl2_2!A137,ishod_substance!A:AD,25,0)</f>
        <v>1236113</v>
      </c>
      <c r="T137" s="166">
        <f>VLOOKUP(tbl2_2!A137,ishod_substance!A:AD,26,0)</f>
        <v>407859</v>
      </c>
      <c r="U137" s="166">
        <f>VLOOKUP(tbl2_2!A137,ishod_substance!A:AD,27,0)</f>
        <v>12</v>
      </c>
      <c r="V137" s="166">
        <f>VLOOKUP(tbl2_2!A137,ishod_substance!A:AD,29,0)</f>
        <v>0</v>
      </c>
      <c r="W137" s="166">
        <f>VLOOKUP(tbl2_2!A137,ishod_substance!A:AD,30,0)</f>
        <v>0</v>
      </c>
      <c r="X137" s="166">
        <f>VLOOKUP(tbl2_2!A137,ishod_substance!A:AE,31,0)</f>
        <v>0</v>
      </c>
      <c r="Y137" s="164">
        <f>VLOOKUP(tbl2_2!A137,ishod_substance!A:AD,7,0)</f>
        <v>304</v>
      </c>
      <c r="Z137" s="167" t="str">
        <f>VLOOKUP(Y137,quide!$A$2:$B$1006,2,0)</f>
        <v>Азот (II) оксид (Азот монооксид)</v>
      </c>
      <c r="AA137" s="166">
        <f>VLOOKUP(Y137,quide!$A$2:$J$1006,10,0)</f>
        <v>1</v>
      </c>
      <c r="AB137" s="169">
        <f>VLOOKUP(tbl2_2!A137,ishod_substance!A:AD,8,0)</f>
        <v>6.9400138888888884E-4</v>
      </c>
      <c r="AC137" s="171">
        <f t="shared" si="2"/>
        <v>0</v>
      </c>
      <c r="AD137" s="168">
        <f>VLOOKUP(tbl2_2!A137,ishod_substance!A:AD,9,0)</f>
        <v>1.6368986400000002E-3</v>
      </c>
      <c r="AE137" s="169">
        <f>VLOOKUP(tbl2_2!A137,ishod_substance!A:AD,9,0)</f>
        <v>1.6368986400000002E-3</v>
      </c>
      <c r="AF137" s="170"/>
    </row>
    <row r="138" spans="1:32" ht="25.5" x14ac:dyDescent="0.25">
      <c r="A138">
        <v>130</v>
      </c>
      <c r="C138" s="160">
        <f>VLOOKUP(tbl2_2!A138,ishod_substance!A:P,2,0)</f>
        <v>6</v>
      </c>
      <c r="D138" s="161" t="str">
        <f>VLOOKUP(tbl2_2!A138,ishod_substance!A:P,3,0)</f>
        <v>открытая стоянка</v>
      </c>
      <c r="E138" s="160" t="str">
        <f>VLOOKUP(tbl2_2!A138,ishod_substance!A:P,11,0)</f>
        <v>прицеп AW27</v>
      </c>
      <c r="F138" s="162">
        <f>VLOOKUP(tbl2_2!A138,ishod_substance!A:P,15,0)</f>
        <v>4</v>
      </c>
      <c r="G138" s="162" t="str">
        <f>VLOOKUP(tbl2_2!A138,ishod_substance!A:P,12,0)&amp;"/"&amp;VLOOKUP(tbl2_2!A138,ishod_substance!A:P,14,0)</f>
        <v>0,5/182,5</v>
      </c>
      <c r="H138" s="163" t="str">
        <f>VLOOKUP(tbl2_2!A138,ishod_substance!A:P,6,0)</f>
        <v>стоянка</v>
      </c>
      <c r="I138" s="164">
        <f>VLOOKUP(tbl2_2!A138,ishod_substance!A:P,15,0)</f>
        <v>4</v>
      </c>
      <c r="J138" s="164">
        <f>VLOOKUP(tbl2_2!A138,ishod_substance!A:P,5,0)</f>
        <v>6005</v>
      </c>
      <c r="K138" s="165">
        <f>VLOOKUP(tbl2_2!A138,ishod_substance!A:Q,17,0)</f>
        <v>1</v>
      </c>
      <c r="L138" s="165">
        <f>VLOOKUP(tbl2_2!A138,ishod_substance!A:R,18,0)</f>
        <v>5</v>
      </c>
      <c r="M138" s="165">
        <f>VLOOKUP(tbl2_2!A138,ishod_substance!A:AD,28,0)</f>
        <v>0</v>
      </c>
      <c r="N138" s="166">
        <f>VLOOKUP(tbl2_2!A138,ishod_substance!A:AD,20,0)</f>
        <v>0</v>
      </c>
      <c r="O138" s="166">
        <f>VLOOKUP(tbl2_2!A138,ishod_substance!A:AD,21,0)</f>
        <v>0</v>
      </c>
      <c r="P138" s="166">
        <f>VLOOKUP(tbl2_2!A138,ishod_substance!A:AD,22,0)</f>
        <v>0</v>
      </c>
      <c r="Q138" s="166">
        <f>VLOOKUP(tbl2_2!A138,ishod_substance!A:AD,23,0)</f>
        <v>1236113</v>
      </c>
      <c r="R138" s="166">
        <f>VLOOKUP(tbl2_2!A138,ishod_substance!A:AD,24,0)</f>
        <v>407875</v>
      </c>
      <c r="S138" s="166">
        <f>VLOOKUP(tbl2_2!A138,ishod_substance!A:AD,25,0)</f>
        <v>1236113</v>
      </c>
      <c r="T138" s="166">
        <f>VLOOKUP(tbl2_2!A138,ishod_substance!A:AD,26,0)</f>
        <v>407859</v>
      </c>
      <c r="U138" s="166">
        <f>VLOOKUP(tbl2_2!A138,ishod_substance!A:AD,27,0)</f>
        <v>12</v>
      </c>
      <c r="V138" s="166">
        <f>VLOOKUP(tbl2_2!A138,ishod_substance!A:AD,29,0)</f>
        <v>0</v>
      </c>
      <c r="W138" s="166">
        <f>VLOOKUP(tbl2_2!A138,ishod_substance!A:AD,30,0)</f>
        <v>0</v>
      </c>
      <c r="X138" s="166">
        <f>VLOOKUP(tbl2_2!A138,ishod_substance!A:AE,31,0)</f>
        <v>0</v>
      </c>
      <c r="Y138" s="164">
        <f>VLOOKUP(tbl2_2!A138,ishod_substance!A:AD,7,0)</f>
        <v>328</v>
      </c>
      <c r="Z138" s="167" t="str">
        <f>VLOOKUP(Y138,quide!$A$2:$B$1006,2,0)</f>
        <v>Углерод (Пигмент черный)</v>
      </c>
      <c r="AA138" s="166">
        <f>VLOOKUP(Y138,quide!$A$2:$J$1006,10,0)</f>
        <v>1</v>
      </c>
      <c r="AB138" s="210">
        <f>VLOOKUP(tbl2_2!A138,ishod_substance!A:AD,8,0)</f>
        <v>2.6381944444444445E-4</v>
      </c>
      <c r="AC138" s="171">
        <f t="shared" si="2"/>
        <v>0</v>
      </c>
      <c r="AD138" s="168">
        <f>VLOOKUP(tbl2_2!A138,ishod_substance!A:AD,9,0)</f>
        <v>5.8660890000000016E-4</v>
      </c>
      <c r="AE138" s="169">
        <f>VLOOKUP(tbl2_2!A138,ishod_substance!A:AD,9,0)</f>
        <v>5.8660890000000016E-4</v>
      </c>
      <c r="AF138" s="170"/>
    </row>
    <row r="139" spans="1:32" ht="38.25" x14ac:dyDescent="0.25">
      <c r="A139">
        <v>131</v>
      </c>
      <c r="C139" s="160">
        <f>VLOOKUP(tbl2_2!A139,ishod_substance!A:P,2,0)</f>
        <v>6</v>
      </c>
      <c r="D139" s="161" t="str">
        <f>VLOOKUP(tbl2_2!A139,ishod_substance!A:P,3,0)</f>
        <v>открытая стоянка</v>
      </c>
      <c r="E139" s="160" t="str">
        <f>VLOOKUP(tbl2_2!A139,ishod_substance!A:P,11,0)</f>
        <v>прицеп AW27</v>
      </c>
      <c r="F139" s="162">
        <f>VLOOKUP(tbl2_2!A139,ishod_substance!A:P,15,0)</f>
        <v>4</v>
      </c>
      <c r="G139" s="162" t="str">
        <f>VLOOKUP(tbl2_2!A139,ishod_substance!A:P,12,0)&amp;"/"&amp;VLOOKUP(tbl2_2!A139,ishod_substance!A:P,14,0)</f>
        <v>0,5/182,5</v>
      </c>
      <c r="H139" s="163" t="str">
        <f>VLOOKUP(tbl2_2!A139,ishod_substance!A:P,6,0)</f>
        <v>стоянка</v>
      </c>
      <c r="I139" s="164">
        <f>VLOOKUP(tbl2_2!A139,ishod_substance!A:P,15,0)</f>
        <v>4</v>
      </c>
      <c r="J139" s="164">
        <f>VLOOKUP(tbl2_2!A139,ishod_substance!A:P,5,0)</f>
        <v>6005</v>
      </c>
      <c r="K139" s="165">
        <f>VLOOKUP(tbl2_2!A139,ishod_substance!A:Q,17,0)</f>
        <v>1</v>
      </c>
      <c r="L139" s="165">
        <f>VLOOKUP(tbl2_2!A139,ishod_substance!A:R,18,0)</f>
        <v>5</v>
      </c>
      <c r="M139" s="165">
        <f>VLOOKUP(tbl2_2!A139,ishod_substance!A:AD,28,0)</f>
        <v>0</v>
      </c>
      <c r="N139" s="166">
        <f>VLOOKUP(tbl2_2!A139,ishod_substance!A:AD,20,0)</f>
        <v>0</v>
      </c>
      <c r="O139" s="166">
        <f>VLOOKUP(tbl2_2!A139,ishod_substance!A:AD,21,0)</f>
        <v>0</v>
      </c>
      <c r="P139" s="166">
        <f>VLOOKUP(tbl2_2!A139,ishod_substance!A:AD,22,0)</f>
        <v>0</v>
      </c>
      <c r="Q139" s="166">
        <f>VLOOKUP(tbl2_2!A139,ishod_substance!A:AD,23,0)</f>
        <v>1236113</v>
      </c>
      <c r="R139" s="166">
        <f>VLOOKUP(tbl2_2!A139,ishod_substance!A:AD,24,0)</f>
        <v>407875</v>
      </c>
      <c r="S139" s="166">
        <f>VLOOKUP(tbl2_2!A139,ishod_substance!A:AD,25,0)</f>
        <v>1236113</v>
      </c>
      <c r="T139" s="166">
        <f>VLOOKUP(tbl2_2!A139,ishod_substance!A:AD,26,0)</f>
        <v>407859</v>
      </c>
      <c r="U139" s="166">
        <f>VLOOKUP(tbl2_2!A139,ishod_substance!A:AD,27,0)</f>
        <v>12</v>
      </c>
      <c r="V139" s="166">
        <f>VLOOKUP(tbl2_2!A139,ishod_substance!A:AD,29,0)</f>
        <v>0</v>
      </c>
      <c r="W139" s="166">
        <f>VLOOKUP(tbl2_2!A139,ishod_substance!A:AD,30,0)</f>
        <v>0</v>
      </c>
      <c r="X139" s="166">
        <f>VLOOKUP(tbl2_2!A139,ishod_substance!A:AE,31,0)</f>
        <v>0</v>
      </c>
      <c r="Y139" s="164">
        <f>VLOOKUP(tbl2_2!A139,ishod_substance!A:AD,7,0)</f>
        <v>330</v>
      </c>
      <c r="Z139" s="167" t="str">
        <f>VLOOKUP(Y139,quide!$A$2:$B$1006,2,0)</f>
        <v>Сера диоксид (ангидрид сернистый)</v>
      </c>
      <c r="AA139" s="166">
        <f>VLOOKUP(Y139,quide!$A$2:$J$1006,10,0)</f>
        <v>1</v>
      </c>
      <c r="AB139" s="169">
        <f>VLOOKUP(tbl2_2!A139,ishod_substance!A:AD,8,0)</f>
        <v>7.79138888888889E-4</v>
      </c>
      <c r="AC139" s="171">
        <f t="shared" si="2"/>
        <v>0</v>
      </c>
      <c r="AD139" s="168">
        <f>VLOOKUP(tbl2_2!A139,ishod_substance!A:AD,9,0)</f>
        <v>1.9394942400000003E-3</v>
      </c>
      <c r="AE139" s="169">
        <f>VLOOKUP(tbl2_2!A139,ishod_substance!A:AD,9,0)</f>
        <v>1.9394942400000003E-3</v>
      </c>
      <c r="AF139" s="170"/>
    </row>
    <row r="140" spans="1:32" ht="63.75" x14ac:dyDescent="0.25">
      <c r="A140">
        <v>132</v>
      </c>
      <c r="C140" s="160">
        <f>VLOOKUP(tbl2_2!A140,ishod_substance!A:P,2,0)</f>
        <v>6</v>
      </c>
      <c r="D140" s="161" t="str">
        <f>VLOOKUP(tbl2_2!A140,ishod_substance!A:P,3,0)</f>
        <v>открытая стоянка</v>
      </c>
      <c r="E140" s="160" t="str">
        <f>VLOOKUP(tbl2_2!A140,ishod_substance!A:P,11,0)</f>
        <v>прицеп AW27</v>
      </c>
      <c r="F140" s="162">
        <f>VLOOKUP(tbl2_2!A140,ishod_substance!A:P,15,0)</f>
        <v>4</v>
      </c>
      <c r="G140" s="162" t="str">
        <f>VLOOKUP(tbl2_2!A140,ishod_substance!A:P,12,0)&amp;"/"&amp;VLOOKUP(tbl2_2!A140,ishod_substance!A:P,14,0)</f>
        <v>0,5/182,5</v>
      </c>
      <c r="H140" s="163" t="str">
        <f>VLOOKUP(tbl2_2!A140,ishod_substance!A:P,6,0)</f>
        <v>стоянка</v>
      </c>
      <c r="I140" s="164">
        <f>VLOOKUP(tbl2_2!A140,ishod_substance!A:P,15,0)</f>
        <v>4</v>
      </c>
      <c r="J140" s="164">
        <f>VLOOKUP(tbl2_2!A140,ishod_substance!A:P,5,0)</f>
        <v>6005</v>
      </c>
      <c r="K140" s="165">
        <f>VLOOKUP(tbl2_2!A140,ishod_substance!A:Q,17,0)</f>
        <v>1</v>
      </c>
      <c r="L140" s="165">
        <f>VLOOKUP(tbl2_2!A140,ishod_substance!A:R,18,0)</f>
        <v>5</v>
      </c>
      <c r="M140" s="165">
        <f>VLOOKUP(tbl2_2!A140,ishod_substance!A:AD,28,0)</f>
        <v>0</v>
      </c>
      <c r="N140" s="166">
        <f>VLOOKUP(tbl2_2!A140,ishod_substance!A:AD,20,0)</f>
        <v>0</v>
      </c>
      <c r="O140" s="166">
        <f>VLOOKUP(tbl2_2!A140,ishod_substance!A:AD,21,0)</f>
        <v>0</v>
      </c>
      <c r="P140" s="166">
        <f>VLOOKUP(tbl2_2!A140,ishod_substance!A:AD,22,0)</f>
        <v>0</v>
      </c>
      <c r="Q140" s="166">
        <f>VLOOKUP(tbl2_2!A140,ishod_substance!A:AD,23,0)</f>
        <v>1236113</v>
      </c>
      <c r="R140" s="166">
        <f>VLOOKUP(tbl2_2!A140,ishod_substance!A:AD,24,0)</f>
        <v>407875</v>
      </c>
      <c r="S140" s="166">
        <f>VLOOKUP(tbl2_2!A140,ishod_substance!A:AD,25,0)</f>
        <v>1236113</v>
      </c>
      <c r="T140" s="166">
        <f>VLOOKUP(tbl2_2!A140,ishod_substance!A:AD,26,0)</f>
        <v>407859</v>
      </c>
      <c r="U140" s="166">
        <f>VLOOKUP(tbl2_2!A140,ishod_substance!A:AD,27,0)</f>
        <v>12</v>
      </c>
      <c r="V140" s="166">
        <f>VLOOKUP(tbl2_2!A140,ishod_substance!A:AD,29,0)</f>
        <v>0</v>
      </c>
      <c r="W140" s="166">
        <f>VLOOKUP(tbl2_2!A140,ishod_substance!A:AD,30,0)</f>
        <v>0</v>
      </c>
      <c r="X140" s="166">
        <f>VLOOKUP(tbl2_2!A140,ishod_substance!A:AE,31,0)</f>
        <v>0</v>
      </c>
      <c r="Y140" s="164">
        <f>VLOOKUP(tbl2_2!A140,ishod_substance!A:AD,7,0)</f>
        <v>337</v>
      </c>
      <c r="Z140" s="167" t="str">
        <f>VLOOKUP(Y140,quide!$A$2:$B$1006,2,0)</f>
        <v>Углерода оксид (Углерод окись; углерод моноокись; угарный газ)</v>
      </c>
      <c r="AA140" s="166">
        <f>VLOOKUP(Y140,quide!$A$2:$J$1006,10,0)</f>
        <v>1</v>
      </c>
      <c r="AB140" s="169">
        <f>VLOOKUP(tbl2_2!A140,ishod_substance!A:AD,8,0)</f>
        <v>1.4204999999999999E-2</v>
      </c>
      <c r="AC140" s="171">
        <f t="shared" si="2"/>
        <v>0</v>
      </c>
      <c r="AD140" s="168">
        <f>VLOOKUP(tbl2_2!A140,ishod_substance!A:AD,9,0)</f>
        <v>1.996313E-3</v>
      </c>
      <c r="AE140" s="169">
        <f>VLOOKUP(tbl2_2!A140,ishod_substance!A:AD,9,0)</f>
        <v>1.996313E-3</v>
      </c>
      <c r="AF140" s="170"/>
    </row>
    <row r="141" spans="1:32" ht="51" x14ac:dyDescent="0.25">
      <c r="A141">
        <v>133</v>
      </c>
      <c r="C141" s="160">
        <f>VLOOKUP(tbl2_2!A141,ishod_substance!A:P,2,0)</f>
        <v>6</v>
      </c>
      <c r="D141" s="161" t="str">
        <f>VLOOKUP(tbl2_2!A141,ishod_substance!A:P,3,0)</f>
        <v>открытая стоянка</v>
      </c>
      <c r="E141" s="160" t="str">
        <f>VLOOKUP(tbl2_2!A141,ishod_substance!A:P,11,0)</f>
        <v>прицеп AW27</v>
      </c>
      <c r="F141" s="162">
        <f>VLOOKUP(tbl2_2!A141,ishod_substance!A:P,15,0)</f>
        <v>4</v>
      </c>
      <c r="G141" s="162" t="str">
        <f>VLOOKUP(tbl2_2!A141,ishod_substance!A:P,12,0)&amp;"/"&amp;VLOOKUP(tbl2_2!A141,ishod_substance!A:P,14,0)</f>
        <v>0,5/182,5</v>
      </c>
      <c r="H141" s="163" t="str">
        <f>VLOOKUP(tbl2_2!A141,ishod_substance!A:P,6,0)</f>
        <v>стоянка</v>
      </c>
      <c r="I141" s="164">
        <f>VLOOKUP(tbl2_2!A141,ishod_substance!A:P,15,0)</f>
        <v>4</v>
      </c>
      <c r="J141" s="164">
        <f>VLOOKUP(tbl2_2!A141,ishod_substance!A:P,5,0)</f>
        <v>6005</v>
      </c>
      <c r="K141" s="165">
        <f>VLOOKUP(tbl2_2!A141,ishod_substance!A:Q,17,0)</f>
        <v>1</v>
      </c>
      <c r="L141" s="165">
        <f>VLOOKUP(tbl2_2!A141,ishod_substance!A:R,18,0)</f>
        <v>5</v>
      </c>
      <c r="M141" s="165">
        <f>VLOOKUP(tbl2_2!A141,ishod_substance!A:AD,28,0)</f>
        <v>0</v>
      </c>
      <c r="N141" s="166">
        <f>VLOOKUP(tbl2_2!A141,ishod_substance!A:AD,20,0)</f>
        <v>0</v>
      </c>
      <c r="O141" s="166">
        <f>VLOOKUP(tbl2_2!A141,ishod_substance!A:AD,21,0)</f>
        <v>0</v>
      </c>
      <c r="P141" s="166">
        <f>VLOOKUP(tbl2_2!A141,ishod_substance!A:AD,22,0)</f>
        <v>0</v>
      </c>
      <c r="Q141" s="166">
        <f>VLOOKUP(tbl2_2!A141,ishod_substance!A:AD,23,0)</f>
        <v>1236113</v>
      </c>
      <c r="R141" s="166">
        <f>VLOOKUP(tbl2_2!A141,ishod_substance!A:AD,24,0)</f>
        <v>407875</v>
      </c>
      <c r="S141" s="166">
        <f>VLOOKUP(tbl2_2!A141,ishod_substance!A:AD,25,0)</f>
        <v>1236113</v>
      </c>
      <c r="T141" s="166">
        <f>VLOOKUP(tbl2_2!A141,ishod_substance!A:AD,26,0)</f>
        <v>407859</v>
      </c>
      <c r="U141" s="166">
        <f>VLOOKUP(tbl2_2!A141,ishod_substance!A:AD,27,0)</f>
        <v>12</v>
      </c>
      <c r="V141" s="166">
        <f>VLOOKUP(tbl2_2!A141,ishod_substance!A:AD,29,0)</f>
        <v>0</v>
      </c>
      <c r="W141" s="166">
        <f>VLOOKUP(tbl2_2!A141,ishod_substance!A:AD,30,0)</f>
        <v>0</v>
      </c>
      <c r="X141" s="166">
        <f>VLOOKUP(tbl2_2!A141,ishod_substance!A:AE,31,0)</f>
        <v>0</v>
      </c>
      <c r="Y141" s="164">
        <f>VLOOKUP(tbl2_2!A141,ishod_substance!A:AD,7,0)</f>
        <v>2732</v>
      </c>
      <c r="Z141" s="167" t="str">
        <f>VLOOKUP(Y141,quide!$A$2:$B$1006,2,0)</f>
        <v>Керосин (Керосин прямой перегонки; керосин дезодорированный)</v>
      </c>
      <c r="AA141" s="166">
        <f>VLOOKUP(Y141,quide!$A$2:$J$1006,10,0)</f>
        <v>1</v>
      </c>
      <c r="AB141" s="169">
        <f>VLOOKUP(tbl2_2!A141,ishod_substance!A:AD,8,0)</f>
        <v>5.4958333333333335E-3</v>
      </c>
      <c r="AC141" s="171">
        <f t="shared" si="2"/>
        <v>0</v>
      </c>
      <c r="AD141" s="168">
        <f>VLOOKUP(tbl2_2!A141,ishod_substance!A:AD,9,0)</f>
        <v>1.3016442E-2</v>
      </c>
      <c r="AE141" s="169">
        <f>VLOOKUP(tbl2_2!A141,ishod_substance!A:AD,9,0)</f>
        <v>1.3016442E-2</v>
      </c>
      <c r="AF141" s="170"/>
    </row>
    <row r="142" spans="1:32" ht="38.25" x14ac:dyDescent="0.25">
      <c r="A142">
        <v>134</v>
      </c>
      <c r="C142" s="160">
        <f>VLOOKUP(tbl2_2!A142,ishod_substance!A:P,2,0)</f>
        <v>6</v>
      </c>
      <c r="D142" s="161" t="str">
        <f>VLOOKUP(tbl2_2!A142,ishod_substance!A:P,3,0)</f>
        <v>открытая стоянка</v>
      </c>
      <c r="E142" s="160" t="str">
        <f>VLOOKUP(tbl2_2!A142,ishod_substance!A:P,11,0)</f>
        <v>автомобиль TGM 18.250</v>
      </c>
      <c r="F142" s="162">
        <f>VLOOKUP(tbl2_2!A142,ishod_substance!A:P,15,0)</f>
        <v>1</v>
      </c>
      <c r="G142" s="162" t="str">
        <f>VLOOKUP(tbl2_2!A142,ishod_substance!A:P,12,0)&amp;"/"&amp;VLOOKUP(tbl2_2!A142,ishod_substance!A:P,14,0)</f>
        <v>0,5/182,5</v>
      </c>
      <c r="H142" s="163" t="str">
        <f>VLOOKUP(tbl2_2!A142,ishod_substance!A:P,6,0)</f>
        <v>стоянка</v>
      </c>
      <c r="I142" s="164">
        <f>VLOOKUP(tbl2_2!A142,ishod_substance!A:P,15,0)</f>
        <v>1</v>
      </c>
      <c r="J142" s="164">
        <f>VLOOKUP(tbl2_2!A142,ishod_substance!A:P,5,0)</f>
        <v>6005</v>
      </c>
      <c r="K142" s="165">
        <f>VLOOKUP(tbl2_2!A142,ishod_substance!A:Q,17,0)</f>
        <v>1</v>
      </c>
      <c r="L142" s="165">
        <f>VLOOKUP(tbl2_2!A142,ishod_substance!A:R,18,0)</f>
        <v>5</v>
      </c>
      <c r="M142" s="165">
        <f>VLOOKUP(tbl2_2!A142,ishod_substance!A:AD,28,0)</f>
        <v>0</v>
      </c>
      <c r="N142" s="166">
        <f>VLOOKUP(tbl2_2!A142,ishod_substance!A:AD,20,0)</f>
        <v>0</v>
      </c>
      <c r="O142" s="166">
        <f>VLOOKUP(tbl2_2!A142,ishod_substance!A:AD,21,0)</f>
        <v>0</v>
      </c>
      <c r="P142" s="166">
        <f>VLOOKUP(tbl2_2!A142,ishod_substance!A:AD,22,0)</f>
        <v>0</v>
      </c>
      <c r="Q142" s="166">
        <f>VLOOKUP(tbl2_2!A142,ishod_substance!A:AD,23,0)</f>
        <v>1236113</v>
      </c>
      <c r="R142" s="166">
        <f>VLOOKUP(tbl2_2!A142,ishod_substance!A:AD,24,0)</f>
        <v>407875</v>
      </c>
      <c r="S142" s="166">
        <f>VLOOKUP(tbl2_2!A142,ishod_substance!A:AD,25,0)</f>
        <v>1236113</v>
      </c>
      <c r="T142" s="166">
        <f>VLOOKUP(tbl2_2!A142,ishod_substance!A:AD,26,0)</f>
        <v>407859</v>
      </c>
      <c r="U142" s="166">
        <f>VLOOKUP(tbl2_2!A142,ishod_substance!A:AD,27,0)</f>
        <v>12</v>
      </c>
      <c r="V142" s="166">
        <f>VLOOKUP(tbl2_2!A142,ishod_substance!A:AD,29,0)</f>
        <v>0</v>
      </c>
      <c r="W142" s="166">
        <f>VLOOKUP(tbl2_2!A142,ishod_substance!A:AD,30,0)</f>
        <v>0</v>
      </c>
      <c r="X142" s="166">
        <f>VLOOKUP(tbl2_2!A142,ishod_substance!A:AE,31,0)</f>
        <v>0</v>
      </c>
      <c r="Y142" s="164">
        <f>VLOOKUP(tbl2_2!A142,ishod_substance!A:AD,7,0)</f>
        <v>301</v>
      </c>
      <c r="Z142" s="167" t="str">
        <f>VLOOKUP(Y142,quide!$A$2:$B$1006,2,0)</f>
        <v>Азота диоксид (Двуокись азота; пероксид азота)</v>
      </c>
      <c r="AA142" s="166">
        <f>VLOOKUP(Y142,quide!$A$2:$J$1006,10,0)</f>
        <v>1</v>
      </c>
      <c r="AB142" s="169">
        <f>VLOOKUP(tbl2_2!A142,ishod_substance!A:AD,8,0)</f>
        <v>3.5357777777777783E-3</v>
      </c>
      <c r="AC142" s="171">
        <f t="shared" si="2"/>
        <v>0</v>
      </c>
      <c r="AD142" s="168">
        <f>VLOOKUP(tbl2_2!A142,ishod_substance!A:AD,9,0)</f>
        <v>2.0827776000000003E-3</v>
      </c>
      <c r="AE142" s="169">
        <f>VLOOKUP(tbl2_2!A142,ishod_substance!A:AD,9,0)</f>
        <v>2.0827776000000003E-3</v>
      </c>
      <c r="AF142" s="170"/>
    </row>
    <row r="143" spans="1:32" ht="38.25" x14ac:dyDescent="0.25">
      <c r="A143">
        <v>135</v>
      </c>
      <c r="C143" s="160">
        <f>VLOOKUP(tbl2_2!A143,ishod_substance!A:P,2,0)</f>
        <v>6</v>
      </c>
      <c r="D143" s="161" t="str">
        <f>VLOOKUP(tbl2_2!A143,ishod_substance!A:P,3,0)</f>
        <v>открытая стоянка</v>
      </c>
      <c r="E143" s="160" t="str">
        <f>VLOOKUP(tbl2_2!A143,ishod_substance!A:P,11,0)</f>
        <v>автомобиль TGM 18.250</v>
      </c>
      <c r="F143" s="162">
        <f>VLOOKUP(tbl2_2!A143,ishod_substance!A:P,15,0)</f>
        <v>1</v>
      </c>
      <c r="G143" s="162" t="str">
        <f>VLOOKUP(tbl2_2!A143,ishod_substance!A:P,12,0)&amp;"/"&amp;VLOOKUP(tbl2_2!A143,ishod_substance!A:P,14,0)</f>
        <v>0,5/182,5</v>
      </c>
      <c r="H143" s="163" t="str">
        <f>VLOOKUP(tbl2_2!A143,ishod_substance!A:P,6,0)</f>
        <v>стоянка</v>
      </c>
      <c r="I143" s="164">
        <f>VLOOKUP(tbl2_2!A143,ishod_substance!A:P,15,0)</f>
        <v>1</v>
      </c>
      <c r="J143" s="164">
        <f>VLOOKUP(tbl2_2!A143,ishod_substance!A:P,5,0)</f>
        <v>6005</v>
      </c>
      <c r="K143" s="165">
        <f>VLOOKUP(tbl2_2!A143,ishod_substance!A:Q,17,0)</f>
        <v>1</v>
      </c>
      <c r="L143" s="165">
        <f>VLOOKUP(tbl2_2!A143,ishod_substance!A:R,18,0)</f>
        <v>5</v>
      </c>
      <c r="M143" s="165">
        <f>VLOOKUP(tbl2_2!A143,ishod_substance!A:AD,28,0)</f>
        <v>0</v>
      </c>
      <c r="N143" s="166">
        <f>VLOOKUP(tbl2_2!A143,ishod_substance!A:AD,20,0)</f>
        <v>0</v>
      </c>
      <c r="O143" s="166">
        <f>VLOOKUP(tbl2_2!A143,ishod_substance!A:AD,21,0)</f>
        <v>0</v>
      </c>
      <c r="P143" s="166">
        <f>VLOOKUP(tbl2_2!A143,ishod_substance!A:AD,22,0)</f>
        <v>0</v>
      </c>
      <c r="Q143" s="166">
        <f>VLOOKUP(tbl2_2!A143,ishod_substance!A:AD,23,0)</f>
        <v>1236113</v>
      </c>
      <c r="R143" s="166">
        <f>VLOOKUP(tbl2_2!A143,ishod_substance!A:AD,24,0)</f>
        <v>407875</v>
      </c>
      <c r="S143" s="166">
        <f>VLOOKUP(tbl2_2!A143,ishod_substance!A:AD,25,0)</f>
        <v>1236113</v>
      </c>
      <c r="T143" s="166">
        <f>VLOOKUP(tbl2_2!A143,ishod_substance!A:AD,26,0)</f>
        <v>407859</v>
      </c>
      <c r="U143" s="166">
        <f>VLOOKUP(tbl2_2!A143,ishod_substance!A:AD,27,0)</f>
        <v>12</v>
      </c>
      <c r="V143" s="166">
        <f>VLOOKUP(tbl2_2!A143,ishod_substance!A:AD,29,0)</f>
        <v>0</v>
      </c>
      <c r="W143" s="166">
        <f>VLOOKUP(tbl2_2!A143,ishod_substance!A:AD,30,0)</f>
        <v>0</v>
      </c>
      <c r="X143" s="166">
        <f>VLOOKUP(tbl2_2!A143,ishod_substance!A:AE,31,0)</f>
        <v>0</v>
      </c>
      <c r="Y143" s="164">
        <f>VLOOKUP(tbl2_2!A143,ishod_substance!A:AD,7,0)</f>
        <v>304</v>
      </c>
      <c r="Z143" s="167" t="str">
        <f>VLOOKUP(Y143,quide!$A$2:$B$1006,2,0)</f>
        <v>Азот (II) оксид (Азот монооксид)</v>
      </c>
      <c r="AA143" s="166">
        <f>VLOOKUP(Y143,quide!$A$2:$J$1006,10,0)</f>
        <v>1</v>
      </c>
      <c r="AB143" s="169">
        <f>VLOOKUP(tbl2_2!A143,ishod_substance!A:AD,8,0)</f>
        <v>5.7456388888888898E-4</v>
      </c>
      <c r="AC143" s="171">
        <f t="shared" si="2"/>
        <v>0</v>
      </c>
      <c r="AD143" s="168">
        <f>VLOOKUP(tbl2_2!A143,ishod_substance!A:AD,9,0)</f>
        <v>3.3845136E-4</v>
      </c>
      <c r="AE143" s="169">
        <f>VLOOKUP(tbl2_2!A143,ishod_substance!A:AD,9,0)</f>
        <v>3.3845136E-4</v>
      </c>
      <c r="AF143" s="170"/>
    </row>
    <row r="144" spans="1:32" ht="38.25" x14ac:dyDescent="0.25">
      <c r="A144">
        <v>136</v>
      </c>
      <c r="C144" s="160">
        <f>VLOOKUP(tbl2_2!A144,ishod_substance!A:P,2,0)</f>
        <v>6</v>
      </c>
      <c r="D144" s="161" t="str">
        <f>VLOOKUP(tbl2_2!A144,ishod_substance!A:P,3,0)</f>
        <v>открытая стоянка</v>
      </c>
      <c r="E144" s="160" t="str">
        <f>VLOOKUP(tbl2_2!A144,ishod_substance!A:P,11,0)</f>
        <v>автомобиль TGM 18.250</v>
      </c>
      <c r="F144" s="162">
        <f>VLOOKUP(tbl2_2!A144,ishod_substance!A:P,15,0)</f>
        <v>1</v>
      </c>
      <c r="G144" s="162" t="str">
        <f>VLOOKUP(tbl2_2!A144,ishod_substance!A:P,12,0)&amp;"/"&amp;VLOOKUP(tbl2_2!A144,ishod_substance!A:P,14,0)</f>
        <v>0,5/182,5</v>
      </c>
      <c r="H144" s="163" t="str">
        <f>VLOOKUP(tbl2_2!A144,ishod_substance!A:P,6,0)</f>
        <v>стоянка</v>
      </c>
      <c r="I144" s="164">
        <f>VLOOKUP(tbl2_2!A144,ishod_substance!A:P,15,0)</f>
        <v>1</v>
      </c>
      <c r="J144" s="164">
        <f>VLOOKUP(tbl2_2!A144,ishod_substance!A:P,5,0)</f>
        <v>6005</v>
      </c>
      <c r="K144" s="165">
        <f>VLOOKUP(tbl2_2!A144,ishod_substance!A:Q,17,0)</f>
        <v>1</v>
      </c>
      <c r="L144" s="165">
        <f>VLOOKUP(tbl2_2!A144,ishod_substance!A:R,18,0)</f>
        <v>5</v>
      </c>
      <c r="M144" s="165">
        <f>VLOOKUP(tbl2_2!A144,ishod_substance!A:AD,28,0)</f>
        <v>0</v>
      </c>
      <c r="N144" s="166">
        <f>VLOOKUP(tbl2_2!A144,ishod_substance!A:AD,20,0)</f>
        <v>0</v>
      </c>
      <c r="O144" s="166">
        <f>VLOOKUP(tbl2_2!A144,ishod_substance!A:AD,21,0)</f>
        <v>0</v>
      </c>
      <c r="P144" s="166">
        <f>VLOOKUP(tbl2_2!A144,ishod_substance!A:AD,22,0)</f>
        <v>0</v>
      </c>
      <c r="Q144" s="166">
        <f>VLOOKUP(tbl2_2!A144,ishod_substance!A:AD,23,0)</f>
        <v>1236113</v>
      </c>
      <c r="R144" s="166">
        <f>VLOOKUP(tbl2_2!A144,ishod_substance!A:AD,24,0)</f>
        <v>407875</v>
      </c>
      <c r="S144" s="166">
        <f>VLOOKUP(tbl2_2!A144,ishod_substance!A:AD,25,0)</f>
        <v>1236113</v>
      </c>
      <c r="T144" s="166">
        <f>VLOOKUP(tbl2_2!A144,ishod_substance!A:AD,26,0)</f>
        <v>407859</v>
      </c>
      <c r="U144" s="166">
        <f>VLOOKUP(tbl2_2!A144,ishod_substance!A:AD,27,0)</f>
        <v>12</v>
      </c>
      <c r="V144" s="166">
        <f>VLOOKUP(tbl2_2!A144,ishod_substance!A:AD,29,0)</f>
        <v>0</v>
      </c>
      <c r="W144" s="166">
        <f>VLOOKUP(tbl2_2!A144,ishod_substance!A:AD,30,0)</f>
        <v>0</v>
      </c>
      <c r="X144" s="166">
        <f>VLOOKUP(tbl2_2!A144,ishod_substance!A:AE,31,0)</f>
        <v>0</v>
      </c>
      <c r="Y144" s="164">
        <f>VLOOKUP(tbl2_2!A144,ishod_substance!A:AD,7,0)</f>
        <v>328</v>
      </c>
      <c r="Z144" s="167" t="str">
        <f>VLOOKUP(Y144,quide!$A$2:$B$1006,2,0)</f>
        <v>Углерод (Пигмент черный)</v>
      </c>
      <c r="AA144" s="166">
        <f>VLOOKUP(Y144,quide!$A$2:$J$1006,10,0)</f>
        <v>1</v>
      </c>
      <c r="AB144" s="169">
        <f>VLOOKUP(tbl2_2!A144,ishod_substance!A:AD,8,0)</f>
        <v>2.1763888888888888E-4</v>
      </c>
      <c r="AC144" s="171">
        <f t="shared" si="2"/>
        <v>0</v>
      </c>
      <c r="AD144" s="168">
        <f>VLOOKUP(tbl2_2!A144,ishod_substance!A:AD,9,0)</f>
        <v>1.2055575000000001E-4</v>
      </c>
      <c r="AE144" s="169">
        <f>VLOOKUP(tbl2_2!A144,ishod_substance!A:AD,9,0)</f>
        <v>1.2055575000000001E-4</v>
      </c>
      <c r="AF144" s="170"/>
    </row>
    <row r="145" spans="1:32" ht="38.25" x14ac:dyDescent="0.25">
      <c r="A145">
        <v>137</v>
      </c>
      <c r="C145" s="160">
        <f>VLOOKUP(tbl2_2!A145,ishod_substance!A:P,2,0)</f>
        <v>6</v>
      </c>
      <c r="D145" s="161" t="str">
        <f>VLOOKUP(tbl2_2!A145,ishod_substance!A:P,3,0)</f>
        <v>открытая стоянка</v>
      </c>
      <c r="E145" s="160" t="str">
        <f>VLOOKUP(tbl2_2!A145,ishod_substance!A:P,11,0)</f>
        <v>автомобиль TGM 18.250</v>
      </c>
      <c r="F145" s="162">
        <f>VLOOKUP(tbl2_2!A145,ishod_substance!A:P,15,0)</f>
        <v>1</v>
      </c>
      <c r="G145" s="162" t="str">
        <f>VLOOKUP(tbl2_2!A145,ishod_substance!A:P,12,0)&amp;"/"&amp;VLOOKUP(tbl2_2!A145,ishod_substance!A:P,14,0)</f>
        <v>0,5/182,5</v>
      </c>
      <c r="H145" s="163" t="str">
        <f>VLOOKUP(tbl2_2!A145,ishod_substance!A:P,6,0)</f>
        <v>стоянка</v>
      </c>
      <c r="I145" s="164">
        <f>VLOOKUP(tbl2_2!A145,ishod_substance!A:P,15,0)</f>
        <v>1</v>
      </c>
      <c r="J145" s="164">
        <f>VLOOKUP(tbl2_2!A145,ishod_substance!A:P,5,0)</f>
        <v>6005</v>
      </c>
      <c r="K145" s="165">
        <f>VLOOKUP(tbl2_2!A145,ishod_substance!A:Q,17,0)</f>
        <v>1</v>
      </c>
      <c r="L145" s="165">
        <f>VLOOKUP(tbl2_2!A145,ishod_substance!A:R,18,0)</f>
        <v>5</v>
      </c>
      <c r="M145" s="165">
        <f>VLOOKUP(tbl2_2!A145,ishod_substance!A:AD,28,0)</f>
        <v>0</v>
      </c>
      <c r="N145" s="166">
        <f>VLOOKUP(tbl2_2!A145,ishod_substance!A:AD,20,0)</f>
        <v>0</v>
      </c>
      <c r="O145" s="166">
        <f>VLOOKUP(tbl2_2!A145,ishod_substance!A:AD,21,0)</f>
        <v>0</v>
      </c>
      <c r="P145" s="166">
        <f>VLOOKUP(tbl2_2!A145,ishod_substance!A:AD,22,0)</f>
        <v>0</v>
      </c>
      <c r="Q145" s="166">
        <f>VLOOKUP(tbl2_2!A145,ishod_substance!A:AD,23,0)</f>
        <v>1236113</v>
      </c>
      <c r="R145" s="166">
        <f>VLOOKUP(tbl2_2!A145,ishod_substance!A:AD,24,0)</f>
        <v>407875</v>
      </c>
      <c r="S145" s="166">
        <f>VLOOKUP(tbl2_2!A145,ishod_substance!A:AD,25,0)</f>
        <v>1236113</v>
      </c>
      <c r="T145" s="166">
        <f>VLOOKUP(tbl2_2!A145,ishod_substance!A:AD,26,0)</f>
        <v>407859</v>
      </c>
      <c r="U145" s="166">
        <f>VLOOKUP(tbl2_2!A145,ishod_substance!A:AD,27,0)</f>
        <v>12</v>
      </c>
      <c r="V145" s="166">
        <f>VLOOKUP(tbl2_2!A145,ishod_substance!A:AD,29,0)</f>
        <v>0</v>
      </c>
      <c r="W145" s="166">
        <f>VLOOKUP(tbl2_2!A145,ishod_substance!A:AD,30,0)</f>
        <v>0</v>
      </c>
      <c r="X145" s="166">
        <f>VLOOKUP(tbl2_2!A145,ishod_substance!A:AE,31,0)</f>
        <v>0</v>
      </c>
      <c r="Y145" s="164">
        <f>VLOOKUP(tbl2_2!A145,ishod_substance!A:AD,7,0)</f>
        <v>330</v>
      </c>
      <c r="Z145" s="167" t="str">
        <f>VLOOKUP(Y145,quide!$A$2:$B$1006,2,0)</f>
        <v>Сера диоксид (ангидрид сернистый)</v>
      </c>
      <c r="AA145" s="166">
        <f>VLOOKUP(Y145,quide!$A$2:$J$1006,10,0)</f>
        <v>1</v>
      </c>
      <c r="AB145" s="205">
        <f>VLOOKUP(tbl2_2!A145,ishod_substance!A:AD,8,0)</f>
        <v>6.9690277777777773E-4</v>
      </c>
      <c r="AC145" s="207">
        <f t="shared" si="2"/>
        <v>0</v>
      </c>
      <c r="AD145" s="208">
        <f>VLOOKUP(tbl2_2!A145,ishod_substance!A:AD,9,0)</f>
        <v>4.3215039000000003E-4</v>
      </c>
      <c r="AE145" s="208">
        <f>VLOOKUP(tbl2_2!A145,ishod_substance!A:AD,9,0)</f>
        <v>4.3215039000000003E-4</v>
      </c>
      <c r="AF145" s="170"/>
    </row>
    <row r="146" spans="1:32" ht="63.75" x14ac:dyDescent="0.25">
      <c r="A146">
        <v>138</v>
      </c>
      <c r="C146" s="160">
        <f>VLOOKUP(tbl2_2!A146,ishod_substance!A:P,2,0)</f>
        <v>6</v>
      </c>
      <c r="D146" s="161" t="str">
        <f>VLOOKUP(tbl2_2!A146,ishod_substance!A:P,3,0)</f>
        <v>открытая стоянка</v>
      </c>
      <c r="E146" s="160" t="str">
        <f>VLOOKUP(tbl2_2!A146,ishod_substance!A:P,11,0)</f>
        <v>автомобиль TGM 18.250</v>
      </c>
      <c r="F146" s="162">
        <f>VLOOKUP(tbl2_2!A146,ishod_substance!A:P,15,0)</f>
        <v>1</v>
      </c>
      <c r="G146" s="162" t="str">
        <f>VLOOKUP(tbl2_2!A146,ishod_substance!A:P,12,0)&amp;"/"&amp;VLOOKUP(tbl2_2!A146,ishod_substance!A:P,14,0)</f>
        <v>0,5/182,5</v>
      </c>
      <c r="H146" s="163" t="str">
        <f>VLOOKUP(tbl2_2!A146,ishod_substance!A:P,6,0)</f>
        <v>стоянка</v>
      </c>
      <c r="I146" s="164">
        <f>VLOOKUP(tbl2_2!A146,ishod_substance!A:P,15,0)</f>
        <v>1</v>
      </c>
      <c r="J146" s="164">
        <f>VLOOKUP(tbl2_2!A146,ishod_substance!A:P,5,0)</f>
        <v>6005</v>
      </c>
      <c r="K146" s="165">
        <f>VLOOKUP(tbl2_2!A146,ishod_substance!A:Q,17,0)</f>
        <v>1</v>
      </c>
      <c r="L146" s="165">
        <f>VLOOKUP(tbl2_2!A146,ishod_substance!A:R,18,0)</f>
        <v>5</v>
      </c>
      <c r="M146" s="165">
        <f>VLOOKUP(tbl2_2!A146,ishod_substance!A:AD,28,0)</f>
        <v>0</v>
      </c>
      <c r="N146" s="166">
        <f>VLOOKUP(tbl2_2!A146,ishod_substance!A:AD,20,0)</f>
        <v>0</v>
      </c>
      <c r="O146" s="166">
        <f>VLOOKUP(tbl2_2!A146,ishod_substance!A:AD,21,0)</f>
        <v>0</v>
      </c>
      <c r="P146" s="166">
        <f>VLOOKUP(tbl2_2!A146,ishod_substance!A:AD,22,0)</f>
        <v>0</v>
      </c>
      <c r="Q146" s="166">
        <f>VLOOKUP(tbl2_2!A146,ishod_substance!A:AD,23,0)</f>
        <v>1236113</v>
      </c>
      <c r="R146" s="166">
        <f>VLOOKUP(tbl2_2!A146,ishod_substance!A:AD,24,0)</f>
        <v>407875</v>
      </c>
      <c r="S146" s="166">
        <f>VLOOKUP(tbl2_2!A146,ishod_substance!A:AD,25,0)</f>
        <v>1236113</v>
      </c>
      <c r="T146" s="166">
        <f>VLOOKUP(tbl2_2!A146,ishod_substance!A:AD,26,0)</f>
        <v>407859</v>
      </c>
      <c r="U146" s="166">
        <f>VLOOKUP(tbl2_2!A146,ishod_substance!A:AD,27,0)</f>
        <v>12</v>
      </c>
      <c r="V146" s="166">
        <f>VLOOKUP(tbl2_2!A146,ishod_substance!A:AD,29,0)</f>
        <v>0</v>
      </c>
      <c r="W146" s="166">
        <f>VLOOKUP(tbl2_2!A146,ishod_substance!A:AD,30,0)</f>
        <v>0</v>
      </c>
      <c r="X146" s="166">
        <f>VLOOKUP(tbl2_2!A146,ishod_substance!A:AE,31,0)</f>
        <v>0</v>
      </c>
      <c r="Y146" s="164">
        <f>VLOOKUP(tbl2_2!A146,ishod_substance!A:AD,7,0)</f>
        <v>337</v>
      </c>
      <c r="Z146" s="167" t="str">
        <f>VLOOKUP(Y146,quide!$A$2:$B$1006,2,0)</f>
        <v>Углерода оксид (Углерод окись; углерод моноокись; угарный газ)</v>
      </c>
      <c r="AA146" s="166">
        <f>VLOOKUP(Y146,quide!$A$2:$J$1006,10,0)</f>
        <v>1</v>
      </c>
      <c r="AB146" s="169">
        <f>VLOOKUP(tbl2_2!A146,ishod_substance!A:AD,8,0)</f>
        <v>1.136902777777778E-2</v>
      </c>
      <c r="AC146" s="171">
        <f t="shared" si="2"/>
        <v>0</v>
      </c>
      <c r="AD146" s="168">
        <f>VLOOKUP(tbl2_2!A146,ishod_substance!A:AD,9,0)</f>
        <v>1.996313E-3</v>
      </c>
      <c r="AE146" s="169">
        <f>VLOOKUP(tbl2_2!A146,ishod_substance!A:AD,9,0)</f>
        <v>1.996313E-3</v>
      </c>
      <c r="AF146" s="170"/>
    </row>
    <row r="147" spans="1:32" ht="51" x14ac:dyDescent="0.25">
      <c r="A147">
        <v>139</v>
      </c>
      <c r="C147" s="160">
        <f>VLOOKUP(tbl2_2!A147,ishod_substance!A:P,2,0)</f>
        <v>6</v>
      </c>
      <c r="D147" s="161" t="str">
        <f>VLOOKUP(tbl2_2!A147,ishod_substance!A:P,3,0)</f>
        <v>открытая стоянка</v>
      </c>
      <c r="E147" s="160" t="str">
        <f>VLOOKUP(tbl2_2!A147,ishod_substance!A:P,11,0)</f>
        <v>автомобиль TGM 18.250</v>
      </c>
      <c r="F147" s="162">
        <f>VLOOKUP(tbl2_2!A147,ishod_substance!A:P,15,0)</f>
        <v>1</v>
      </c>
      <c r="G147" s="162" t="str">
        <f>VLOOKUP(tbl2_2!A147,ishod_substance!A:P,12,0)&amp;"/"&amp;VLOOKUP(tbl2_2!A147,ishod_substance!A:P,14,0)</f>
        <v>0,5/182,5</v>
      </c>
      <c r="H147" s="163" t="str">
        <f>VLOOKUP(tbl2_2!A147,ishod_substance!A:P,6,0)</f>
        <v>стоянка</v>
      </c>
      <c r="I147" s="164">
        <f>VLOOKUP(tbl2_2!A147,ishod_substance!A:P,15,0)</f>
        <v>1</v>
      </c>
      <c r="J147" s="164">
        <f>VLOOKUP(tbl2_2!A147,ishod_substance!A:P,5,0)</f>
        <v>6005</v>
      </c>
      <c r="K147" s="165">
        <f>VLOOKUP(tbl2_2!A147,ishod_substance!A:Q,17,0)</f>
        <v>1</v>
      </c>
      <c r="L147" s="165">
        <f>VLOOKUP(tbl2_2!A147,ishod_substance!A:R,18,0)</f>
        <v>5</v>
      </c>
      <c r="M147" s="165">
        <f>VLOOKUP(tbl2_2!A147,ishod_substance!A:AD,28,0)</f>
        <v>0</v>
      </c>
      <c r="N147" s="166">
        <f>VLOOKUP(tbl2_2!A147,ishod_substance!A:AD,20,0)</f>
        <v>0</v>
      </c>
      <c r="O147" s="166">
        <f>VLOOKUP(tbl2_2!A147,ishod_substance!A:AD,21,0)</f>
        <v>0</v>
      </c>
      <c r="P147" s="166">
        <f>VLOOKUP(tbl2_2!A147,ishod_substance!A:AD,22,0)</f>
        <v>0</v>
      </c>
      <c r="Q147" s="166">
        <f>VLOOKUP(tbl2_2!A147,ishod_substance!A:AD,23,0)</f>
        <v>1236113</v>
      </c>
      <c r="R147" s="166">
        <f>VLOOKUP(tbl2_2!A147,ishod_substance!A:AD,24,0)</f>
        <v>407875</v>
      </c>
      <c r="S147" s="166">
        <f>VLOOKUP(tbl2_2!A147,ishod_substance!A:AD,25,0)</f>
        <v>1236113</v>
      </c>
      <c r="T147" s="166">
        <f>VLOOKUP(tbl2_2!A147,ishod_substance!A:AD,26,0)</f>
        <v>407859</v>
      </c>
      <c r="U147" s="166">
        <f>VLOOKUP(tbl2_2!A147,ishod_substance!A:AD,27,0)</f>
        <v>12</v>
      </c>
      <c r="V147" s="166">
        <f>VLOOKUP(tbl2_2!A147,ishod_substance!A:AD,29,0)</f>
        <v>0</v>
      </c>
      <c r="W147" s="166">
        <f>VLOOKUP(tbl2_2!A147,ishod_substance!A:AD,30,0)</f>
        <v>0</v>
      </c>
      <c r="X147" s="166">
        <f>VLOOKUP(tbl2_2!A147,ishod_substance!A:AE,31,0)</f>
        <v>0</v>
      </c>
      <c r="Y147" s="164">
        <f>VLOOKUP(tbl2_2!A147,ishod_substance!A:AD,7,0)</f>
        <v>2732</v>
      </c>
      <c r="Z147" s="167" t="str">
        <f>VLOOKUP(Y147,quide!$A$2:$B$1006,2,0)</f>
        <v>Керосин (Керосин прямой перегонки; керосин дезодорированный)</v>
      </c>
      <c r="AA147" s="166">
        <f>VLOOKUP(Y147,quide!$A$2:$J$1006,10,0)</f>
        <v>1</v>
      </c>
      <c r="AB147" s="169">
        <f>VLOOKUP(tbl2_2!A147,ishod_substance!A:AD,8,0)</f>
        <v>4.0644444444444443E-3</v>
      </c>
      <c r="AC147" s="171">
        <f t="shared" si="2"/>
        <v>0</v>
      </c>
      <c r="AD147" s="168">
        <f>VLOOKUP(tbl2_2!A147,ishod_substance!A:AD,9,0)</f>
        <v>2.4055503000000003E-3</v>
      </c>
      <c r="AE147" s="169">
        <f>VLOOKUP(tbl2_2!A147,ishod_substance!A:AD,9,0)</f>
        <v>2.4055503000000003E-3</v>
      </c>
      <c r="AF147" s="170"/>
    </row>
    <row r="148" spans="1:32" ht="38.25" x14ac:dyDescent="0.25">
      <c r="A148">
        <v>140</v>
      </c>
      <c r="C148" s="160">
        <f>VLOOKUP(tbl2_2!A148,ishod_substance!A:P,2,0)</f>
        <v>6</v>
      </c>
      <c r="D148" s="161" t="str">
        <f>VLOOKUP(tbl2_2!A148,ishod_substance!A:P,3,0)</f>
        <v>открытая стоянка</v>
      </c>
      <c r="E148" s="160" t="str">
        <f>VLOOKUP(tbl2_2!A148,ishod_substance!A:P,11,0)</f>
        <v>легковой: Веста, Дастер</v>
      </c>
      <c r="F148" s="162">
        <f>VLOOKUP(tbl2_2!A148,ishod_substance!A:P,15,0)</f>
        <v>2</v>
      </c>
      <c r="G148" s="162" t="str">
        <f>VLOOKUP(tbl2_2!A148,ishod_substance!A:P,12,0)&amp;"/"&amp;VLOOKUP(tbl2_2!A148,ishod_substance!A:P,14,0)</f>
        <v>0,5/182,5</v>
      </c>
      <c r="H148" s="163" t="str">
        <f>VLOOKUP(tbl2_2!A148,ishod_substance!A:P,6,0)</f>
        <v>стоянка</v>
      </c>
      <c r="I148" s="164">
        <f>VLOOKUP(tbl2_2!A148,ishod_substance!A:P,15,0)</f>
        <v>2</v>
      </c>
      <c r="J148" s="164">
        <f>VLOOKUP(tbl2_2!A148,ishod_substance!A:P,5,0)</f>
        <v>6005</v>
      </c>
      <c r="K148" s="165">
        <f>VLOOKUP(tbl2_2!A148,ishod_substance!A:Q,17,0)</f>
        <v>1</v>
      </c>
      <c r="L148" s="165">
        <f>VLOOKUP(tbl2_2!A148,ishod_substance!A:R,18,0)</f>
        <v>5</v>
      </c>
      <c r="M148" s="165">
        <f>VLOOKUP(tbl2_2!A148,ishod_substance!A:AD,28,0)</f>
        <v>0</v>
      </c>
      <c r="N148" s="166">
        <f>VLOOKUP(tbl2_2!A148,ishod_substance!A:AD,20,0)</f>
        <v>0</v>
      </c>
      <c r="O148" s="166">
        <f>VLOOKUP(tbl2_2!A148,ishod_substance!A:AD,21,0)</f>
        <v>0</v>
      </c>
      <c r="P148" s="166">
        <f>VLOOKUP(tbl2_2!A148,ishod_substance!A:AD,22,0)</f>
        <v>0</v>
      </c>
      <c r="Q148" s="166">
        <f>VLOOKUP(tbl2_2!A148,ishod_substance!A:AD,23,0)</f>
        <v>1236113</v>
      </c>
      <c r="R148" s="166">
        <f>VLOOKUP(tbl2_2!A148,ishod_substance!A:AD,24,0)</f>
        <v>407875</v>
      </c>
      <c r="S148" s="166">
        <f>VLOOKUP(tbl2_2!A148,ishod_substance!A:AD,25,0)</f>
        <v>1236113</v>
      </c>
      <c r="T148" s="166">
        <f>VLOOKUP(tbl2_2!A148,ishod_substance!A:AD,26,0)</f>
        <v>407859</v>
      </c>
      <c r="U148" s="166">
        <f>VLOOKUP(tbl2_2!A148,ishod_substance!A:AD,27,0)</f>
        <v>12</v>
      </c>
      <c r="V148" s="166">
        <f>VLOOKUP(tbl2_2!A148,ishod_substance!A:AD,29,0)</f>
        <v>0</v>
      </c>
      <c r="W148" s="166">
        <f>VLOOKUP(tbl2_2!A148,ishod_substance!A:AD,30,0)</f>
        <v>0</v>
      </c>
      <c r="X148" s="166">
        <f>VLOOKUP(tbl2_2!A148,ishod_substance!A:AE,31,0)</f>
        <v>0</v>
      </c>
      <c r="Y148" s="164">
        <f>VLOOKUP(tbl2_2!A148,ishod_substance!A:AD,7,0)</f>
        <v>301</v>
      </c>
      <c r="Z148" s="167" t="str">
        <f>VLOOKUP(Y148,quide!$A$2:$B$1006,2,0)</f>
        <v>Азота диоксид (Двуокись азота; пероксид азота)</v>
      </c>
      <c r="AA148" s="166">
        <f>VLOOKUP(Y148,quide!$A$2:$J$1006,10,0)</f>
        <v>1</v>
      </c>
      <c r="AB148" s="169">
        <f>VLOOKUP(tbl2_2!A148,ishod_substance!A:AD,8,0)</f>
        <v>1.1274666666666668E-4</v>
      </c>
      <c r="AC148" s="171">
        <f t="shared" si="2"/>
        <v>0</v>
      </c>
      <c r="AD148" s="168">
        <f>VLOOKUP(tbl2_2!A148,ishod_substance!A:AD,9,0)</f>
        <v>1.8266304000000001E-4</v>
      </c>
      <c r="AE148" s="169">
        <f>VLOOKUP(tbl2_2!A148,ishod_substance!A:AD,9,0)</f>
        <v>1.8266304000000001E-4</v>
      </c>
      <c r="AF148" s="170"/>
    </row>
    <row r="149" spans="1:32" ht="38.25" x14ac:dyDescent="0.25">
      <c r="A149">
        <v>141</v>
      </c>
      <c r="C149" s="160">
        <f>VLOOKUP(tbl2_2!A149,ishod_substance!A:P,2,0)</f>
        <v>6</v>
      </c>
      <c r="D149" s="161" t="str">
        <f>VLOOKUP(tbl2_2!A149,ishod_substance!A:P,3,0)</f>
        <v>открытая стоянка</v>
      </c>
      <c r="E149" s="160" t="str">
        <f>VLOOKUP(tbl2_2!A149,ishod_substance!A:P,11,0)</f>
        <v>легковой: Веста, Дастер</v>
      </c>
      <c r="F149" s="162">
        <f>VLOOKUP(tbl2_2!A149,ishod_substance!A:P,15,0)</f>
        <v>2</v>
      </c>
      <c r="G149" s="162" t="str">
        <f>VLOOKUP(tbl2_2!A149,ishod_substance!A:P,12,0)&amp;"/"&amp;VLOOKUP(tbl2_2!A149,ishod_substance!A:P,14,0)</f>
        <v>0,5/182,5</v>
      </c>
      <c r="H149" s="163" t="str">
        <f>VLOOKUP(tbl2_2!A149,ishod_substance!A:P,6,0)</f>
        <v>стоянка</v>
      </c>
      <c r="I149" s="164">
        <f>VLOOKUP(tbl2_2!A149,ishod_substance!A:P,15,0)</f>
        <v>2</v>
      </c>
      <c r="J149" s="164">
        <f>VLOOKUP(tbl2_2!A149,ishod_substance!A:P,5,0)</f>
        <v>6005</v>
      </c>
      <c r="K149" s="165">
        <f>VLOOKUP(tbl2_2!A149,ishod_substance!A:Q,17,0)</f>
        <v>1</v>
      </c>
      <c r="L149" s="165">
        <f>VLOOKUP(tbl2_2!A149,ishod_substance!A:R,18,0)</f>
        <v>5</v>
      </c>
      <c r="M149" s="165">
        <f>VLOOKUP(tbl2_2!A149,ishod_substance!A:AD,28,0)</f>
        <v>0</v>
      </c>
      <c r="N149" s="166">
        <f>VLOOKUP(tbl2_2!A149,ishod_substance!A:AD,20,0)</f>
        <v>0</v>
      </c>
      <c r="O149" s="166">
        <f>VLOOKUP(tbl2_2!A149,ishod_substance!A:AD,21,0)</f>
        <v>0</v>
      </c>
      <c r="P149" s="166">
        <f>VLOOKUP(tbl2_2!A149,ishod_substance!A:AD,22,0)</f>
        <v>0</v>
      </c>
      <c r="Q149" s="166">
        <f>VLOOKUP(tbl2_2!A149,ishod_substance!A:AD,23,0)</f>
        <v>1236113</v>
      </c>
      <c r="R149" s="166">
        <f>VLOOKUP(tbl2_2!A149,ishod_substance!A:AD,24,0)</f>
        <v>407875</v>
      </c>
      <c r="S149" s="166">
        <f>VLOOKUP(tbl2_2!A149,ishod_substance!A:AD,25,0)</f>
        <v>1236113</v>
      </c>
      <c r="T149" s="166">
        <f>VLOOKUP(tbl2_2!A149,ishod_substance!A:AD,26,0)</f>
        <v>407859</v>
      </c>
      <c r="U149" s="166">
        <f>VLOOKUP(tbl2_2!A149,ishod_substance!A:AD,27,0)</f>
        <v>12</v>
      </c>
      <c r="V149" s="166">
        <f>VLOOKUP(tbl2_2!A149,ishod_substance!A:AD,29,0)</f>
        <v>0</v>
      </c>
      <c r="W149" s="166">
        <f>VLOOKUP(tbl2_2!A149,ishod_substance!A:AD,30,0)</f>
        <v>0</v>
      </c>
      <c r="X149" s="166">
        <f>VLOOKUP(tbl2_2!A149,ishod_substance!A:AE,31,0)</f>
        <v>0</v>
      </c>
      <c r="Y149" s="164">
        <f>VLOOKUP(tbl2_2!A149,ishod_substance!A:AD,7,0)</f>
        <v>304</v>
      </c>
      <c r="Z149" s="167" t="str">
        <f>VLOOKUP(Y149,quide!$A$2:$B$1006,2,0)</f>
        <v>Азот (II) оксид (Азот монооксид)</v>
      </c>
      <c r="AA149" s="166">
        <f>VLOOKUP(Y149,quide!$A$2:$J$1006,10,0)</f>
        <v>1</v>
      </c>
      <c r="AB149" s="169">
        <f>VLOOKUP(tbl2_2!A149,ishod_substance!A:AD,8,0)</f>
        <v>1.8321333333333334E-5</v>
      </c>
      <c r="AC149" s="171">
        <f t="shared" si="2"/>
        <v>0</v>
      </c>
      <c r="AD149" s="168">
        <f>VLOOKUP(tbl2_2!A149,ishod_substance!A:AD,9,0)</f>
        <v>2.9682744E-5</v>
      </c>
      <c r="AE149" s="169">
        <f>VLOOKUP(tbl2_2!A149,ishod_substance!A:AD,9,0)</f>
        <v>2.9682744E-5</v>
      </c>
      <c r="AF149" s="170"/>
    </row>
    <row r="150" spans="1:32" ht="38.25" x14ac:dyDescent="0.25">
      <c r="A150">
        <v>142</v>
      </c>
      <c r="C150" s="160">
        <f>VLOOKUP(tbl2_2!A150,ishod_substance!A:P,2,0)</f>
        <v>6</v>
      </c>
      <c r="D150" s="161" t="str">
        <f>VLOOKUP(tbl2_2!A150,ishod_substance!A:P,3,0)</f>
        <v>открытая стоянка</v>
      </c>
      <c r="E150" s="160" t="str">
        <f>VLOOKUP(tbl2_2!A150,ishod_substance!A:P,11,0)</f>
        <v>легковой: Веста, Дастер</v>
      </c>
      <c r="F150" s="162">
        <f>VLOOKUP(tbl2_2!A150,ishod_substance!A:P,15,0)</f>
        <v>2</v>
      </c>
      <c r="G150" s="162" t="str">
        <f>VLOOKUP(tbl2_2!A150,ishod_substance!A:P,12,0)&amp;"/"&amp;VLOOKUP(tbl2_2!A150,ishod_substance!A:P,14,0)</f>
        <v>0,5/182,5</v>
      </c>
      <c r="H150" s="163" t="str">
        <f>VLOOKUP(tbl2_2!A150,ishod_substance!A:P,6,0)</f>
        <v>стоянка</v>
      </c>
      <c r="I150" s="164">
        <f>VLOOKUP(tbl2_2!A150,ishod_substance!A:P,15,0)</f>
        <v>2</v>
      </c>
      <c r="J150" s="164">
        <f>VLOOKUP(tbl2_2!A150,ishod_substance!A:P,5,0)</f>
        <v>6005</v>
      </c>
      <c r="K150" s="165">
        <f>VLOOKUP(tbl2_2!A150,ishod_substance!A:Q,17,0)</f>
        <v>1</v>
      </c>
      <c r="L150" s="165">
        <f>VLOOKUP(tbl2_2!A150,ishod_substance!A:R,18,0)</f>
        <v>5</v>
      </c>
      <c r="M150" s="165">
        <f>VLOOKUP(tbl2_2!A150,ishod_substance!A:AD,28,0)</f>
        <v>0</v>
      </c>
      <c r="N150" s="166">
        <f>VLOOKUP(tbl2_2!A150,ishod_substance!A:AD,20,0)</f>
        <v>0</v>
      </c>
      <c r="O150" s="166">
        <f>VLOOKUP(tbl2_2!A150,ishod_substance!A:AD,21,0)</f>
        <v>0</v>
      </c>
      <c r="P150" s="166">
        <f>VLOOKUP(tbl2_2!A150,ishod_substance!A:AD,22,0)</f>
        <v>0</v>
      </c>
      <c r="Q150" s="166">
        <f>VLOOKUP(tbl2_2!A150,ishod_substance!A:AD,23,0)</f>
        <v>1236113</v>
      </c>
      <c r="R150" s="166">
        <f>VLOOKUP(tbl2_2!A150,ishod_substance!A:AD,24,0)</f>
        <v>407875</v>
      </c>
      <c r="S150" s="166">
        <f>VLOOKUP(tbl2_2!A150,ishod_substance!A:AD,25,0)</f>
        <v>1236113</v>
      </c>
      <c r="T150" s="166">
        <f>VLOOKUP(tbl2_2!A150,ishod_substance!A:AD,26,0)</f>
        <v>407859</v>
      </c>
      <c r="U150" s="166">
        <f>VLOOKUP(tbl2_2!A150,ishod_substance!A:AD,27,0)</f>
        <v>12</v>
      </c>
      <c r="V150" s="166">
        <f>VLOOKUP(tbl2_2!A150,ishod_substance!A:AD,29,0)</f>
        <v>0</v>
      </c>
      <c r="W150" s="166">
        <f>VLOOKUP(tbl2_2!A150,ishod_substance!A:AD,30,0)</f>
        <v>0</v>
      </c>
      <c r="X150" s="166">
        <f>VLOOKUP(tbl2_2!A150,ishod_substance!A:AE,31,0)</f>
        <v>0</v>
      </c>
      <c r="Y150" s="164">
        <f>VLOOKUP(tbl2_2!A150,ishod_substance!A:AD,7,0)</f>
        <v>330</v>
      </c>
      <c r="Z150" s="167" t="str">
        <f>VLOOKUP(Y150,quide!$A$2:$B$1006,2,0)</f>
        <v>Сера диоксид (ангидрид сернистый)</v>
      </c>
      <c r="AA150" s="166">
        <f>VLOOKUP(Y150,quide!$A$2:$J$1006,10,0)</f>
        <v>1</v>
      </c>
      <c r="AB150" s="205">
        <f>VLOOKUP(tbl2_2!A150,ishod_substance!A:AD,8,0)</f>
        <v>4.5788888888888889E-5</v>
      </c>
      <c r="AC150" s="208">
        <f t="shared" si="2"/>
        <v>0</v>
      </c>
      <c r="AD150" s="208">
        <f>VLOOKUP(tbl2_2!A150,ishod_substance!A:AD,9,0)</f>
        <v>7.3219989999999993E-5</v>
      </c>
      <c r="AE150" s="208">
        <f>VLOOKUP(tbl2_2!A150,ishod_substance!A:AD,9,0)</f>
        <v>7.3219989999999993E-5</v>
      </c>
      <c r="AF150" s="170"/>
    </row>
    <row r="151" spans="1:32" ht="63.75" x14ac:dyDescent="0.25">
      <c r="A151">
        <v>143</v>
      </c>
      <c r="C151" s="160">
        <f>VLOOKUP(tbl2_2!A151,ishod_substance!A:P,2,0)</f>
        <v>6</v>
      </c>
      <c r="D151" s="161" t="str">
        <f>VLOOKUP(tbl2_2!A151,ishod_substance!A:P,3,0)</f>
        <v>открытая стоянка</v>
      </c>
      <c r="E151" s="160" t="str">
        <f>VLOOKUP(tbl2_2!A151,ishod_substance!A:P,11,0)</f>
        <v>легковой: Веста, Дастер</v>
      </c>
      <c r="F151" s="162">
        <f>VLOOKUP(tbl2_2!A151,ishod_substance!A:P,15,0)</f>
        <v>2</v>
      </c>
      <c r="G151" s="162" t="str">
        <f>VLOOKUP(tbl2_2!A151,ishod_substance!A:P,12,0)&amp;"/"&amp;VLOOKUP(tbl2_2!A151,ishod_substance!A:P,14,0)</f>
        <v>0,5/182,5</v>
      </c>
      <c r="H151" s="163" t="str">
        <f>VLOOKUP(tbl2_2!A151,ishod_substance!A:P,6,0)</f>
        <v>стоянка</v>
      </c>
      <c r="I151" s="164">
        <f>VLOOKUP(tbl2_2!A151,ishod_substance!A:P,15,0)</f>
        <v>2</v>
      </c>
      <c r="J151" s="164">
        <f>VLOOKUP(tbl2_2!A151,ishod_substance!A:P,5,0)</f>
        <v>6005</v>
      </c>
      <c r="K151" s="165">
        <f>VLOOKUP(tbl2_2!A151,ishod_substance!A:Q,17,0)</f>
        <v>1</v>
      </c>
      <c r="L151" s="165">
        <f>VLOOKUP(tbl2_2!A151,ishod_substance!A:R,18,0)</f>
        <v>5</v>
      </c>
      <c r="M151" s="165">
        <f>VLOOKUP(tbl2_2!A151,ishod_substance!A:AD,28,0)</f>
        <v>0</v>
      </c>
      <c r="N151" s="166">
        <f>VLOOKUP(tbl2_2!A151,ishod_substance!A:AD,20,0)</f>
        <v>0</v>
      </c>
      <c r="O151" s="166">
        <f>VLOOKUP(tbl2_2!A151,ishod_substance!A:AD,21,0)</f>
        <v>0</v>
      </c>
      <c r="P151" s="166">
        <f>VLOOKUP(tbl2_2!A151,ishod_substance!A:AD,22,0)</f>
        <v>0</v>
      </c>
      <c r="Q151" s="166">
        <f>VLOOKUP(tbl2_2!A151,ishod_substance!A:AD,23,0)</f>
        <v>1236113</v>
      </c>
      <c r="R151" s="166">
        <f>VLOOKUP(tbl2_2!A151,ishod_substance!A:AD,24,0)</f>
        <v>407875</v>
      </c>
      <c r="S151" s="166">
        <f>VLOOKUP(tbl2_2!A151,ishod_substance!A:AD,25,0)</f>
        <v>1236113</v>
      </c>
      <c r="T151" s="166">
        <f>VLOOKUP(tbl2_2!A151,ishod_substance!A:AD,26,0)</f>
        <v>407859</v>
      </c>
      <c r="U151" s="166">
        <f>VLOOKUP(tbl2_2!A151,ishod_substance!A:AD,27,0)</f>
        <v>12</v>
      </c>
      <c r="V151" s="166">
        <f>VLOOKUP(tbl2_2!A151,ishod_substance!A:AD,29,0)</f>
        <v>0</v>
      </c>
      <c r="W151" s="166">
        <f>VLOOKUP(tbl2_2!A151,ishod_substance!A:AD,30,0)</f>
        <v>0</v>
      </c>
      <c r="X151" s="166">
        <f>VLOOKUP(tbl2_2!A151,ishod_substance!A:AE,31,0)</f>
        <v>0</v>
      </c>
      <c r="Y151" s="164">
        <f>VLOOKUP(tbl2_2!A151,ishod_substance!A:AD,7,0)</f>
        <v>337</v>
      </c>
      <c r="Z151" s="167" t="str">
        <f>VLOOKUP(Y151,quide!$A$2:$B$1006,2,0)</f>
        <v>Углерода оксид (Углерод окись; углерод моноокись; угарный газ)</v>
      </c>
      <c r="AA151" s="166">
        <f>VLOOKUP(Y151,quide!$A$2:$J$1006,10,0)</f>
        <v>1</v>
      </c>
      <c r="AB151" s="169">
        <f>VLOOKUP(tbl2_2!A151,ishod_substance!A:AD,8,0)</f>
        <v>2.4510444444444446E-2</v>
      </c>
      <c r="AC151" s="171">
        <f t="shared" si="2"/>
        <v>0</v>
      </c>
      <c r="AD151" s="168">
        <f>VLOOKUP(tbl2_2!A151,ishod_substance!A:AD,9,0)</f>
        <v>1.996313E-3</v>
      </c>
      <c r="AE151" s="169">
        <f>VLOOKUP(tbl2_2!A151,ishod_substance!A:AD,9,0)</f>
        <v>1.996313E-3</v>
      </c>
      <c r="AF151" s="170"/>
    </row>
    <row r="152" spans="1:32" ht="51" x14ac:dyDescent="0.25">
      <c r="A152">
        <v>144</v>
      </c>
      <c r="C152" s="160">
        <f>VLOOKUP(tbl2_2!A152,ishod_substance!A:P,2,0)</f>
        <v>6</v>
      </c>
      <c r="D152" s="161" t="str">
        <f>VLOOKUP(tbl2_2!A152,ishod_substance!A:P,3,0)</f>
        <v>открытая стоянка</v>
      </c>
      <c r="E152" s="160" t="str">
        <f>VLOOKUP(tbl2_2!A152,ishod_substance!A:P,11,0)</f>
        <v>легковой: Веста, Дастер</v>
      </c>
      <c r="F152" s="162">
        <f>VLOOKUP(tbl2_2!A152,ishod_substance!A:P,15,0)</f>
        <v>2</v>
      </c>
      <c r="G152" s="162" t="str">
        <f>VLOOKUP(tbl2_2!A152,ishod_substance!A:P,12,0)&amp;"/"&amp;VLOOKUP(tbl2_2!A152,ishod_substance!A:P,14,0)</f>
        <v>0,5/182,5</v>
      </c>
      <c r="H152" s="163" t="str">
        <f>VLOOKUP(tbl2_2!A152,ishod_substance!A:P,6,0)</f>
        <v>стоянка</v>
      </c>
      <c r="I152" s="164">
        <f>VLOOKUP(tbl2_2!A152,ishod_substance!A:P,15,0)</f>
        <v>2</v>
      </c>
      <c r="J152" s="164">
        <f>VLOOKUP(tbl2_2!A152,ishod_substance!A:P,5,0)</f>
        <v>6005</v>
      </c>
      <c r="K152" s="165">
        <f>VLOOKUP(tbl2_2!A152,ishod_substance!A:Q,17,0)</f>
        <v>1</v>
      </c>
      <c r="L152" s="165">
        <f>VLOOKUP(tbl2_2!A152,ishod_substance!A:R,18,0)</f>
        <v>5</v>
      </c>
      <c r="M152" s="165">
        <f>VLOOKUP(tbl2_2!A152,ishod_substance!A:AD,28,0)</f>
        <v>0</v>
      </c>
      <c r="N152" s="166">
        <f>VLOOKUP(tbl2_2!A152,ishod_substance!A:AD,20,0)</f>
        <v>0</v>
      </c>
      <c r="O152" s="166">
        <f>VLOOKUP(tbl2_2!A152,ishod_substance!A:AD,21,0)</f>
        <v>0</v>
      </c>
      <c r="P152" s="166">
        <f>VLOOKUP(tbl2_2!A152,ishod_substance!A:AD,22,0)</f>
        <v>0</v>
      </c>
      <c r="Q152" s="166">
        <f>VLOOKUP(tbl2_2!A152,ishod_substance!A:AD,23,0)</f>
        <v>1236113</v>
      </c>
      <c r="R152" s="166">
        <f>VLOOKUP(tbl2_2!A152,ishod_substance!A:AD,24,0)</f>
        <v>407875</v>
      </c>
      <c r="S152" s="166">
        <f>VLOOKUP(tbl2_2!A152,ishod_substance!A:AD,25,0)</f>
        <v>1236113</v>
      </c>
      <c r="T152" s="166">
        <f>VLOOKUP(tbl2_2!A152,ishod_substance!A:AD,26,0)</f>
        <v>407859</v>
      </c>
      <c r="U152" s="166">
        <f>VLOOKUP(tbl2_2!A152,ishod_substance!A:AD,27,0)</f>
        <v>12</v>
      </c>
      <c r="V152" s="166">
        <f>VLOOKUP(tbl2_2!A152,ishod_substance!A:AD,29,0)</f>
        <v>0</v>
      </c>
      <c r="W152" s="166">
        <f>VLOOKUP(tbl2_2!A152,ishod_substance!A:AD,30,0)</f>
        <v>0</v>
      </c>
      <c r="X152" s="166">
        <f>VLOOKUP(tbl2_2!A152,ishod_substance!A:AE,31,0)</f>
        <v>0</v>
      </c>
      <c r="Y152" s="164">
        <f>VLOOKUP(tbl2_2!A152,ishod_substance!A:AD,7,0)</f>
        <v>2704</v>
      </c>
      <c r="Z152" s="167" t="str">
        <f>VLOOKUP(Y152,quide!$A$2:$B$1006,2,0)</f>
        <v>Бензин (нефтяной, малосернистый) (в пересчете на углерод)</v>
      </c>
      <c r="AA152" s="166">
        <f>VLOOKUP(Y152,quide!$A$2:$J$1006,10,0)</f>
        <v>1</v>
      </c>
      <c r="AB152" s="169">
        <f>VLOOKUP(tbl2_2!A152,ishod_substance!A:AD,8,0)</f>
        <v>2.0743333333333334E-3</v>
      </c>
      <c r="AC152" s="171">
        <f t="shared" si="2"/>
        <v>0</v>
      </c>
      <c r="AD152" s="168">
        <f>VLOOKUP(tbl2_2!A152,ishod_substance!A:AD,9,0)</f>
        <v>3.0441410999999998E-3</v>
      </c>
      <c r="AE152" s="169">
        <f>VLOOKUP(tbl2_2!A152,ishod_substance!A:AD,9,0)</f>
        <v>3.0441410999999998E-3</v>
      </c>
      <c r="AF152" s="170"/>
    </row>
    <row r="153" spans="1:32" ht="38.25" x14ac:dyDescent="0.25">
      <c r="A153">
        <v>145</v>
      </c>
      <c r="C153" s="160">
        <f>VLOOKUP(tbl2_2!A153,ishod_substance!A:P,2,0)</f>
        <v>6</v>
      </c>
      <c r="D153" s="161" t="str">
        <f>VLOOKUP(tbl2_2!A153,ishod_substance!A:P,3,0)</f>
        <v>открытая стоянка</v>
      </c>
      <c r="E153" s="160" t="str">
        <f>VLOOKUP(tbl2_2!A153,ishod_substance!A:P,11,0)</f>
        <v>автобус ПАЗ  4234-05</v>
      </c>
      <c r="F153" s="162">
        <f>VLOOKUP(tbl2_2!A153,ishod_substance!A:P,15,0)</f>
        <v>1</v>
      </c>
      <c r="G153" s="162" t="str">
        <f>VLOOKUP(tbl2_2!A153,ishod_substance!A:P,12,0)&amp;"/"&amp;VLOOKUP(tbl2_2!A153,ishod_substance!A:P,14,0)</f>
        <v>0,5/182,5</v>
      </c>
      <c r="H153" s="163" t="str">
        <f>VLOOKUP(tbl2_2!A153,ishod_substance!A:P,6,0)</f>
        <v>стоянка</v>
      </c>
      <c r="I153" s="164">
        <f>VLOOKUP(tbl2_2!A153,ishod_substance!A:P,15,0)</f>
        <v>1</v>
      </c>
      <c r="J153" s="164">
        <f>VLOOKUP(tbl2_2!A153,ishod_substance!A:P,5,0)</f>
        <v>6005</v>
      </c>
      <c r="K153" s="165">
        <f>VLOOKUP(tbl2_2!A153,ishod_substance!A:Q,17,0)</f>
        <v>1</v>
      </c>
      <c r="L153" s="165">
        <f>VLOOKUP(tbl2_2!A153,ishod_substance!A:R,18,0)</f>
        <v>5</v>
      </c>
      <c r="M153" s="165">
        <f>VLOOKUP(tbl2_2!A153,ishod_substance!A:AD,28,0)</f>
        <v>0</v>
      </c>
      <c r="N153" s="166">
        <f>VLOOKUP(tbl2_2!A153,ishod_substance!A:AD,20,0)</f>
        <v>0</v>
      </c>
      <c r="O153" s="166">
        <f>VLOOKUP(tbl2_2!A153,ishod_substance!A:AD,21,0)</f>
        <v>0</v>
      </c>
      <c r="P153" s="166">
        <f>VLOOKUP(tbl2_2!A153,ishod_substance!A:AD,22,0)</f>
        <v>0</v>
      </c>
      <c r="Q153" s="166">
        <f>VLOOKUP(tbl2_2!A153,ishod_substance!A:AD,23,0)</f>
        <v>1236113</v>
      </c>
      <c r="R153" s="166">
        <f>VLOOKUP(tbl2_2!A153,ishod_substance!A:AD,24,0)</f>
        <v>407875</v>
      </c>
      <c r="S153" s="166">
        <f>VLOOKUP(tbl2_2!A153,ishod_substance!A:AD,25,0)</f>
        <v>1236113</v>
      </c>
      <c r="T153" s="166">
        <f>VLOOKUP(tbl2_2!A153,ishod_substance!A:AD,26,0)</f>
        <v>407859</v>
      </c>
      <c r="U153" s="166">
        <f>VLOOKUP(tbl2_2!A153,ishod_substance!A:AD,27,0)</f>
        <v>12</v>
      </c>
      <c r="V153" s="166">
        <f>VLOOKUP(tbl2_2!A153,ishod_substance!A:AD,29,0)</f>
        <v>0</v>
      </c>
      <c r="W153" s="166">
        <f>VLOOKUP(tbl2_2!A153,ishod_substance!A:AD,30,0)</f>
        <v>0</v>
      </c>
      <c r="X153" s="166">
        <f>VLOOKUP(tbl2_2!A153,ishod_substance!A:AE,31,0)</f>
        <v>0</v>
      </c>
      <c r="Y153" s="164">
        <f>VLOOKUP(tbl2_2!A153,ishod_substance!A:AD,7,0)</f>
        <v>301</v>
      </c>
      <c r="Z153" s="167" t="str">
        <f>VLOOKUP(Y153,quide!$A$2:$B$1006,2,0)</f>
        <v>Азота диоксид (Двуокись азота; пероксид азота)</v>
      </c>
      <c r="AA153" s="166">
        <f>VLOOKUP(Y153,quide!$A$2:$J$1006,10,0)</f>
        <v>1</v>
      </c>
      <c r="AB153" s="169">
        <f>VLOOKUP(tbl2_2!A153,ishod_substance!A:AD,8,0)</f>
        <v>1.3804444444444446E-3</v>
      </c>
      <c r="AC153" s="171">
        <f t="shared" si="2"/>
        <v>0</v>
      </c>
      <c r="AD153" s="168">
        <f>VLOOKUP(tbl2_2!A153,ishod_substance!A:AD,9,0)</f>
        <v>8.1966720000000012E-4</v>
      </c>
      <c r="AE153" s="169">
        <f>VLOOKUP(tbl2_2!A153,ishod_substance!A:AD,9,0)</f>
        <v>8.1966720000000012E-4</v>
      </c>
      <c r="AF153" s="170"/>
    </row>
    <row r="154" spans="1:32" ht="38.25" x14ac:dyDescent="0.25">
      <c r="A154">
        <v>146</v>
      </c>
      <c r="C154" s="160">
        <f>VLOOKUP(tbl2_2!A154,ishod_substance!A:P,2,0)</f>
        <v>6</v>
      </c>
      <c r="D154" s="161" t="str">
        <f>VLOOKUP(tbl2_2!A154,ishod_substance!A:P,3,0)</f>
        <v>открытая стоянка</v>
      </c>
      <c r="E154" s="160" t="str">
        <f>VLOOKUP(tbl2_2!A154,ishod_substance!A:P,11,0)</f>
        <v>автобус ПАЗ  4234-05</v>
      </c>
      <c r="F154" s="162">
        <f>VLOOKUP(tbl2_2!A154,ishod_substance!A:P,15,0)</f>
        <v>1</v>
      </c>
      <c r="G154" s="162" t="str">
        <f>VLOOKUP(tbl2_2!A154,ishod_substance!A:P,12,0)&amp;"/"&amp;VLOOKUP(tbl2_2!A154,ishod_substance!A:P,14,0)</f>
        <v>0,5/182,5</v>
      </c>
      <c r="H154" s="163" t="str">
        <f>VLOOKUP(tbl2_2!A154,ishod_substance!A:P,6,0)</f>
        <v>стоянка</v>
      </c>
      <c r="I154" s="164">
        <f>VLOOKUP(tbl2_2!A154,ishod_substance!A:P,15,0)</f>
        <v>1</v>
      </c>
      <c r="J154" s="164">
        <f>VLOOKUP(tbl2_2!A154,ishod_substance!A:P,5,0)</f>
        <v>6005</v>
      </c>
      <c r="K154" s="165">
        <f>VLOOKUP(tbl2_2!A154,ishod_substance!A:Q,17,0)</f>
        <v>1</v>
      </c>
      <c r="L154" s="165">
        <f>VLOOKUP(tbl2_2!A154,ishod_substance!A:R,18,0)</f>
        <v>5</v>
      </c>
      <c r="M154" s="165">
        <f>VLOOKUP(tbl2_2!A154,ishod_substance!A:AD,28,0)</f>
        <v>0</v>
      </c>
      <c r="N154" s="166">
        <f>VLOOKUP(tbl2_2!A154,ishod_substance!A:AD,20,0)</f>
        <v>0</v>
      </c>
      <c r="O154" s="166">
        <f>VLOOKUP(tbl2_2!A154,ishod_substance!A:AD,21,0)</f>
        <v>0</v>
      </c>
      <c r="P154" s="166">
        <f>VLOOKUP(tbl2_2!A154,ishod_substance!A:AD,22,0)</f>
        <v>0</v>
      </c>
      <c r="Q154" s="166">
        <f>VLOOKUP(tbl2_2!A154,ishod_substance!A:AD,23,0)</f>
        <v>1236113</v>
      </c>
      <c r="R154" s="166">
        <f>VLOOKUP(tbl2_2!A154,ishod_substance!A:AD,24,0)</f>
        <v>407875</v>
      </c>
      <c r="S154" s="166">
        <f>VLOOKUP(tbl2_2!A154,ishod_substance!A:AD,25,0)</f>
        <v>1236113</v>
      </c>
      <c r="T154" s="166">
        <f>VLOOKUP(tbl2_2!A154,ishod_substance!A:AD,26,0)</f>
        <v>407859</v>
      </c>
      <c r="U154" s="166">
        <f>VLOOKUP(tbl2_2!A154,ishod_substance!A:AD,27,0)</f>
        <v>12</v>
      </c>
      <c r="V154" s="166">
        <f>VLOOKUP(tbl2_2!A154,ishod_substance!A:AD,29,0)</f>
        <v>0</v>
      </c>
      <c r="W154" s="166">
        <f>VLOOKUP(tbl2_2!A154,ishod_substance!A:AD,30,0)</f>
        <v>0</v>
      </c>
      <c r="X154" s="166">
        <f>VLOOKUP(tbl2_2!A154,ishod_substance!A:AE,31,0)</f>
        <v>0</v>
      </c>
      <c r="Y154" s="164">
        <f>VLOOKUP(tbl2_2!A154,ishod_substance!A:AD,7,0)</f>
        <v>304</v>
      </c>
      <c r="Z154" s="167" t="str">
        <f>VLOOKUP(Y154,quide!$A$2:$B$1006,2,0)</f>
        <v>Азот (II) оксид (Азот монооксид)</v>
      </c>
      <c r="AA154" s="166">
        <f>VLOOKUP(Y154,quide!$A$2:$J$1006,10,0)</f>
        <v>1</v>
      </c>
      <c r="AB154" s="169">
        <f>VLOOKUP(tbl2_2!A154,ishod_substance!A:AD,8,0)</f>
        <v>2.2432222222222223E-4</v>
      </c>
      <c r="AC154" s="171">
        <f t="shared" si="2"/>
        <v>0</v>
      </c>
      <c r="AD154" s="168">
        <f>VLOOKUP(tbl2_2!A154,ishod_substance!A:AD,9,0)</f>
        <v>1.3319592E-4</v>
      </c>
      <c r="AE154" s="169">
        <f>VLOOKUP(tbl2_2!A154,ishod_substance!A:AD,9,0)</f>
        <v>1.3319592E-4</v>
      </c>
      <c r="AF154" s="170"/>
    </row>
    <row r="155" spans="1:32" ht="38.25" x14ac:dyDescent="0.25">
      <c r="A155">
        <v>147</v>
      </c>
      <c r="C155" s="160">
        <f>VLOOKUP(tbl2_2!A155,ishod_substance!A:P,2,0)</f>
        <v>6</v>
      </c>
      <c r="D155" s="161" t="str">
        <f>VLOOKUP(tbl2_2!A155,ishod_substance!A:P,3,0)</f>
        <v>открытая стоянка</v>
      </c>
      <c r="E155" s="160" t="str">
        <f>VLOOKUP(tbl2_2!A155,ishod_substance!A:P,11,0)</f>
        <v>автобус ПАЗ  4234-05</v>
      </c>
      <c r="F155" s="162">
        <f>VLOOKUP(tbl2_2!A155,ishod_substance!A:P,15,0)</f>
        <v>1</v>
      </c>
      <c r="G155" s="162" t="str">
        <f>VLOOKUP(tbl2_2!A155,ishod_substance!A:P,12,0)&amp;"/"&amp;VLOOKUP(tbl2_2!A155,ishod_substance!A:P,14,0)</f>
        <v>0,5/182,5</v>
      </c>
      <c r="H155" s="163" t="str">
        <f>VLOOKUP(tbl2_2!A155,ishod_substance!A:P,6,0)</f>
        <v>стоянка</v>
      </c>
      <c r="I155" s="164">
        <f>VLOOKUP(tbl2_2!A155,ishod_substance!A:P,15,0)</f>
        <v>1</v>
      </c>
      <c r="J155" s="164">
        <f>VLOOKUP(tbl2_2!A155,ishod_substance!A:P,5,0)</f>
        <v>6005</v>
      </c>
      <c r="K155" s="165">
        <f>VLOOKUP(tbl2_2!A155,ishod_substance!A:Q,17,0)</f>
        <v>1</v>
      </c>
      <c r="L155" s="165">
        <f>VLOOKUP(tbl2_2!A155,ishod_substance!A:R,18,0)</f>
        <v>5</v>
      </c>
      <c r="M155" s="165">
        <f>VLOOKUP(tbl2_2!A155,ishod_substance!A:AD,28,0)</f>
        <v>0</v>
      </c>
      <c r="N155" s="166">
        <f>VLOOKUP(tbl2_2!A155,ishod_substance!A:AD,20,0)</f>
        <v>0</v>
      </c>
      <c r="O155" s="166">
        <f>VLOOKUP(tbl2_2!A155,ishod_substance!A:AD,21,0)</f>
        <v>0</v>
      </c>
      <c r="P155" s="166">
        <f>VLOOKUP(tbl2_2!A155,ishod_substance!A:AD,22,0)</f>
        <v>0</v>
      </c>
      <c r="Q155" s="166">
        <f>VLOOKUP(tbl2_2!A155,ishod_substance!A:AD,23,0)</f>
        <v>1236113</v>
      </c>
      <c r="R155" s="166">
        <f>VLOOKUP(tbl2_2!A155,ishod_substance!A:AD,24,0)</f>
        <v>407875</v>
      </c>
      <c r="S155" s="166">
        <f>VLOOKUP(tbl2_2!A155,ishod_substance!A:AD,25,0)</f>
        <v>1236113</v>
      </c>
      <c r="T155" s="166">
        <f>VLOOKUP(tbl2_2!A155,ishod_substance!A:AD,26,0)</f>
        <v>407859</v>
      </c>
      <c r="U155" s="166">
        <f>VLOOKUP(tbl2_2!A155,ishod_substance!A:AD,27,0)</f>
        <v>12</v>
      </c>
      <c r="V155" s="166">
        <f>VLOOKUP(tbl2_2!A155,ishod_substance!A:AD,29,0)</f>
        <v>0</v>
      </c>
      <c r="W155" s="166">
        <f>VLOOKUP(tbl2_2!A155,ishod_substance!A:AD,30,0)</f>
        <v>0</v>
      </c>
      <c r="X155" s="166">
        <f>VLOOKUP(tbl2_2!A155,ishod_substance!A:AE,31,0)</f>
        <v>0</v>
      </c>
      <c r="Y155" s="164">
        <f>VLOOKUP(tbl2_2!A155,ishod_substance!A:AD,7,0)</f>
        <v>330</v>
      </c>
      <c r="Z155" s="167" t="str">
        <f>VLOOKUP(Y155,quide!$A$2:$B$1006,2,0)</f>
        <v>Сера диоксид (ангидрид сернистый)</v>
      </c>
      <c r="AA155" s="166">
        <f>VLOOKUP(Y155,quide!$A$2:$J$1006,10,0)</f>
        <v>1</v>
      </c>
      <c r="AB155" s="205">
        <f>VLOOKUP(tbl2_2!A155,ishod_substance!A:AD,8,0)</f>
        <v>1.464861111111111E-4</v>
      </c>
      <c r="AC155" s="213">
        <f t="shared" si="2"/>
        <v>0</v>
      </c>
      <c r="AD155" s="213">
        <f>VLOOKUP(tbl2_2!A155,ishod_substance!A:AD,9,0)</f>
        <v>2.0245981500000007E-4</v>
      </c>
      <c r="AE155" s="213">
        <f>VLOOKUP(tbl2_2!A155,ishod_substance!A:AD,9,0)</f>
        <v>2.0245981500000007E-4</v>
      </c>
      <c r="AF155" s="170"/>
    </row>
    <row r="156" spans="1:32" ht="63.75" x14ac:dyDescent="0.25">
      <c r="A156">
        <v>148</v>
      </c>
      <c r="C156" s="160">
        <f>VLOOKUP(tbl2_2!A156,ishod_substance!A:P,2,0)</f>
        <v>6</v>
      </c>
      <c r="D156" s="161" t="str">
        <f>VLOOKUP(tbl2_2!A156,ishod_substance!A:P,3,0)</f>
        <v>открытая стоянка</v>
      </c>
      <c r="E156" s="160" t="str">
        <f>VLOOKUP(tbl2_2!A156,ishod_substance!A:P,11,0)</f>
        <v>автобус ПАЗ  4234-05</v>
      </c>
      <c r="F156" s="162">
        <f>VLOOKUP(tbl2_2!A156,ishod_substance!A:P,15,0)</f>
        <v>1</v>
      </c>
      <c r="G156" s="162" t="str">
        <f>VLOOKUP(tbl2_2!A156,ishod_substance!A:P,12,0)&amp;"/"&amp;VLOOKUP(tbl2_2!A156,ishod_substance!A:P,14,0)</f>
        <v>0,5/182,5</v>
      </c>
      <c r="H156" s="163" t="str">
        <f>VLOOKUP(tbl2_2!A156,ishod_substance!A:P,6,0)</f>
        <v>стоянка</v>
      </c>
      <c r="I156" s="164">
        <f>VLOOKUP(tbl2_2!A156,ishod_substance!A:P,15,0)</f>
        <v>1</v>
      </c>
      <c r="J156" s="164">
        <f>VLOOKUP(tbl2_2!A156,ishod_substance!A:P,5,0)</f>
        <v>6005</v>
      </c>
      <c r="K156" s="165">
        <f>VLOOKUP(tbl2_2!A156,ishod_substance!A:Q,17,0)</f>
        <v>1</v>
      </c>
      <c r="L156" s="165">
        <f>VLOOKUP(tbl2_2!A156,ishod_substance!A:R,18,0)</f>
        <v>5</v>
      </c>
      <c r="M156" s="165">
        <f>VLOOKUP(tbl2_2!A156,ishod_substance!A:AD,28,0)</f>
        <v>0</v>
      </c>
      <c r="N156" s="166">
        <f>VLOOKUP(tbl2_2!A156,ishod_substance!A:AD,20,0)</f>
        <v>0</v>
      </c>
      <c r="O156" s="166">
        <f>VLOOKUP(tbl2_2!A156,ishod_substance!A:AD,21,0)</f>
        <v>0</v>
      </c>
      <c r="P156" s="166">
        <f>VLOOKUP(tbl2_2!A156,ishod_substance!A:AD,22,0)</f>
        <v>0</v>
      </c>
      <c r="Q156" s="166">
        <f>VLOOKUP(tbl2_2!A156,ishod_substance!A:AD,23,0)</f>
        <v>1236113</v>
      </c>
      <c r="R156" s="166">
        <f>VLOOKUP(tbl2_2!A156,ishod_substance!A:AD,24,0)</f>
        <v>407875</v>
      </c>
      <c r="S156" s="166">
        <f>VLOOKUP(tbl2_2!A156,ishod_substance!A:AD,25,0)</f>
        <v>1236113</v>
      </c>
      <c r="T156" s="166">
        <f>VLOOKUP(tbl2_2!A156,ishod_substance!A:AD,26,0)</f>
        <v>407859</v>
      </c>
      <c r="U156" s="166">
        <f>VLOOKUP(tbl2_2!A156,ishod_substance!A:AD,27,0)</f>
        <v>12</v>
      </c>
      <c r="V156" s="166">
        <f>VLOOKUP(tbl2_2!A156,ishod_substance!A:AD,29,0)</f>
        <v>0</v>
      </c>
      <c r="W156" s="166">
        <f>VLOOKUP(tbl2_2!A156,ishod_substance!A:AD,30,0)</f>
        <v>0</v>
      </c>
      <c r="X156" s="166">
        <f>VLOOKUP(tbl2_2!A156,ishod_substance!A:AE,31,0)</f>
        <v>0</v>
      </c>
      <c r="Y156" s="164">
        <f>VLOOKUP(tbl2_2!A156,ishod_substance!A:AD,7,0)</f>
        <v>337</v>
      </c>
      <c r="Z156" s="167" t="str">
        <f>VLOOKUP(Y156,quide!$A$2:$B$1006,2,0)</f>
        <v>Углерода оксид (Углерод окись; углерод моноокись; угарный газ)</v>
      </c>
      <c r="AA156" s="166">
        <f>VLOOKUP(Y156,quide!$A$2:$J$1006,10,0)</f>
        <v>1</v>
      </c>
      <c r="AB156" s="169">
        <f>VLOOKUP(tbl2_2!A156,ishod_substance!A:AD,8,0)</f>
        <v>0.1590998611111111</v>
      </c>
      <c r="AC156" s="171">
        <f t="shared" si="2"/>
        <v>0</v>
      </c>
      <c r="AD156" s="168">
        <f>VLOOKUP(tbl2_2!A156,ishod_substance!A:AD,9,0)</f>
        <v>1.996313E-3</v>
      </c>
      <c r="AE156" s="169">
        <f>VLOOKUP(tbl2_2!A156,ishod_substance!A:AD,9,0)</f>
        <v>1.996313E-3</v>
      </c>
      <c r="AF156" s="170"/>
    </row>
    <row r="157" spans="1:32" ht="51" x14ac:dyDescent="0.25">
      <c r="A157">
        <v>149</v>
      </c>
      <c r="C157" s="160">
        <f>VLOOKUP(tbl2_2!A157,ishod_substance!A:P,2,0)</f>
        <v>6</v>
      </c>
      <c r="D157" s="161" t="str">
        <f>VLOOKUP(tbl2_2!A157,ishod_substance!A:P,3,0)</f>
        <v>открытая стоянка</v>
      </c>
      <c r="E157" s="160" t="str">
        <f>VLOOKUP(tbl2_2!A157,ishod_substance!A:P,11,0)</f>
        <v>автобус ПАЗ  4234-05</v>
      </c>
      <c r="F157" s="162">
        <f>VLOOKUP(tbl2_2!A157,ishod_substance!A:P,15,0)</f>
        <v>1</v>
      </c>
      <c r="G157" s="162" t="str">
        <f>VLOOKUP(tbl2_2!A157,ishod_substance!A:P,12,0)&amp;"/"&amp;VLOOKUP(tbl2_2!A157,ishod_substance!A:P,14,0)</f>
        <v>0,5/182,5</v>
      </c>
      <c r="H157" s="163" t="str">
        <f>VLOOKUP(tbl2_2!A157,ishod_substance!A:P,6,0)</f>
        <v>стоянка</v>
      </c>
      <c r="I157" s="164">
        <f>VLOOKUP(tbl2_2!A157,ishod_substance!A:P,15,0)</f>
        <v>1</v>
      </c>
      <c r="J157" s="164">
        <f>VLOOKUP(tbl2_2!A157,ishod_substance!A:P,5,0)</f>
        <v>6005</v>
      </c>
      <c r="K157" s="165">
        <f>VLOOKUP(tbl2_2!A157,ishod_substance!A:Q,17,0)</f>
        <v>1</v>
      </c>
      <c r="L157" s="165">
        <f>VLOOKUP(tbl2_2!A157,ishod_substance!A:R,18,0)</f>
        <v>5</v>
      </c>
      <c r="M157" s="165">
        <f>VLOOKUP(tbl2_2!A157,ishod_substance!A:AD,28,0)</f>
        <v>0</v>
      </c>
      <c r="N157" s="166">
        <f>VLOOKUP(tbl2_2!A157,ishod_substance!A:AD,20,0)</f>
        <v>0</v>
      </c>
      <c r="O157" s="166">
        <f>VLOOKUP(tbl2_2!A157,ishod_substance!A:AD,21,0)</f>
        <v>0</v>
      </c>
      <c r="P157" s="166">
        <f>VLOOKUP(tbl2_2!A157,ishod_substance!A:AD,22,0)</f>
        <v>0</v>
      </c>
      <c r="Q157" s="166">
        <f>VLOOKUP(tbl2_2!A157,ishod_substance!A:AD,23,0)</f>
        <v>1236113</v>
      </c>
      <c r="R157" s="166">
        <f>VLOOKUP(tbl2_2!A157,ishod_substance!A:AD,24,0)</f>
        <v>407875</v>
      </c>
      <c r="S157" s="166">
        <f>VLOOKUP(tbl2_2!A157,ishod_substance!A:AD,25,0)</f>
        <v>1236113</v>
      </c>
      <c r="T157" s="166">
        <f>VLOOKUP(tbl2_2!A157,ishod_substance!A:AD,26,0)</f>
        <v>407859</v>
      </c>
      <c r="U157" s="166">
        <f>VLOOKUP(tbl2_2!A157,ishod_substance!A:AD,27,0)</f>
        <v>12</v>
      </c>
      <c r="V157" s="166">
        <f>VLOOKUP(tbl2_2!A157,ishod_substance!A:AD,29,0)</f>
        <v>0</v>
      </c>
      <c r="W157" s="166">
        <f>VLOOKUP(tbl2_2!A157,ishod_substance!A:AD,30,0)</f>
        <v>0</v>
      </c>
      <c r="X157" s="166">
        <f>VLOOKUP(tbl2_2!A157,ishod_substance!A:AE,31,0)</f>
        <v>0</v>
      </c>
      <c r="Y157" s="164">
        <f>VLOOKUP(tbl2_2!A157,ishod_substance!A:AD,7,0)</f>
        <v>2704</v>
      </c>
      <c r="Z157" s="167" t="str">
        <f>VLOOKUP(Y157,quide!$A$2:$B$1006,2,0)</f>
        <v>Бензин (нефтяной, малосернистый) (в пересчете на углерод)</v>
      </c>
      <c r="AA157" s="166">
        <f>VLOOKUP(Y157,quide!$A$2:$J$1006,10,0)</f>
        <v>1</v>
      </c>
      <c r="AB157" s="169">
        <f>VLOOKUP(tbl2_2!A157,ishod_substance!A:AD,8,0)</f>
        <v>2.1612083333333334E-2</v>
      </c>
      <c r="AC157" s="171">
        <f t="shared" si="2"/>
        <v>0</v>
      </c>
      <c r="AD157" s="168">
        <f>VLOOKUP(tbl2_2!A157,ishod_substance!A:AD,9,0)</f>
        <v>1.1480841150000002E-2</v>
      </c>
      <c r="AE157" s="169">
        <f>VLOOKUP(tbl2_2!A157,ishod_substance!A:AD,9,0)</f>
        <v>1.1480841150000002E-2</v>
      </c>
      <c r="AF157" s="170"/>
    </row>
    <row r="158" spans="1:32" ht="38.25" x14ac:dyDescent="0.25">
      <c r="A158">
        <v>150</v>
      </c>
      <c r="C158" s="160">
        <f>VLOOKUP(tbl2_2!A158,ishod_substance!A:P,2,0)</f>
        <v>6</v>
      </c>
      <c r="D158" s="161" t="str">
        <f>VLOOKUP(tbl2_2!A158,ishod_substance!A:P,3,0)</f>
        <v>открытая стоянка</v>
      </c>
      <c r="E158" s="160" t="str">
        <f>VLOOKUP(tbl2_2!A158,ishod_substance!A:P,11,0)</f>
        <v>автобус Газель некст</v>
      </c>
      <c r="F158" s="162">
        <f>VLOOKUP(tbl2_2!A158,ishod_substance!A:P,15,0)</f>
        <v>1</v>
      </c>
      <c r="G158" s="162" t="str">
        <f>VLOOKUP(tbl2_2!A158,ishod_substance!A:P,12,0)&amp;"/"&amp;VLOOKUP(tbl2_2!A158,ishod_substance!A:P,14,0)</f>
        <v>0,5/182,5</v>
      </c>
      <c r="H158" s="163" t="str">
        <f>VLOOKUP(tbl2_2!A158,ishod_substance!A:P,6,0)</f>
        <v>стоянка</v>
      </c>
      <c r="I158" s="164">
        <f>VLOOKUP(tbl2_2!A158,ishod_substance!A:P,15,0)</f>
        <v>1</v>
      </c>
      <c r="J158" s="164">
        <f>VLOOKUP(tbl2_2!A158,ishod_substance!A:P,5,0)</f>
        <v>6005</v>
      </c>
      <c r="K158" s="165">
        <f>VLOOKUP(tbl2_2!A158,ishod_substance!A:Q,17,0)</f>
        <v>1</v>
      </c>
      <c r="L158" s="165">
        <f>VLOOKUP(tbl2_2!A158,ishod_substance!A:R,18,0)</f>
        <v>5</v>
      </c>
      <c r="M158" s="165">
        <f>VLOOKUP(tbl2_2!A158,ishod_substance!A:AD,28,0)</f>
        <v>0</v>
      </c>
      <c r="N158" s="166">
        <f>VLOOKUP(tbl2_2!A158,ishod_substance!A:AD,20,0)</f>
        <v>0</v>
      </c>
      <c r="O158" s="166">
        <f>VLOOKUP(tbl2_2!A158,ishod_substance!A:AD,21,0)</f>
        <v>0</v>
      </c>
      <c r="P158" s="166">
        <f>VLOOKUP(tbl2_2!A158,ishod_substance!A:AD,22,0)</f>
        <v>0</v>
      </c>
      <c r="Q158" s="166">
        <f>VLOOKUP(tbl2_2!A158,ishod_substance!A:AD,23,0)</f>
        <v>1236113</v>
      </c>
      <c r="R158" s="166">
        <f>VLOOKUP(tbl2_2!A158,ishod_substance!A:AD,24,0)</f>
        <v>407875</v>
      </c>
      <c r="S158" s="166">
        <f>VLOOKUP(tbl2_2!A158,ishod_substance!A:AD,25,0)</f>
        <v>1236113</v>
      </c>
      <c r="T158" s="166">
        <f>VLOOKUP(tbl2_2!A158,ishod_substance!A:AD,26,0)</f>
        <v>407859</v>
      </c>
      <c r="U158" s="166">
        <f>VLOOKUP(tbl2_2!A158,ishod_substance!A:AD,27,0)</f>
        <v>12</v>
      </c>
      <c r="V158" s="166">
        <f>VLOOKUP(tbl2_2!A158,ishod_substance!A:AD,29,0)</f>
        <v>0</v>
      </c>
      <c r="W158" s="166">
        <f>VLOOKUP(tbl2_2!A158,ishod_substance!A:AD,30,0)</f>
        <v>0</v>
      </c>
      <c r="X158" s="166">
        <f>VLOOKUP(tbl2_2!A158,ishod_substance!A:AE,31,0)</f>
        <v>0</v>
      </c>
      <c r="Y158" s="164">
        <f>VLOOKUP(tbl2_2!A158,ishod_substance!A:AD,7,0)</f>
        <v>301</v>
      </c>
      <c r="Z158" s="167" t="str">
        <f>VLOOKUP(Y158,quide!$A$2:$B$1006,2,0)</f>
        <v>Азота диоксид (Двуокись азота; пероксид азота)</v>
      </c>
      <c r="AA158" s="166">
        <f>VLOOKUP(Y158,quide!$A$2:$J$1006,10,0)</f>
        <v>1</v>
      </c>
      <c r="AB158" s="169">
        <f>VLOOKUP(tbl2_2!A158,ishod_substance!A:AD,8,0)</f>
        <v>3.2422222222222227E-4</v>
      </c>
      <c r="AC158" s="171">
        <f t="shared" si="2"/>
        <v>0</v>
      </c>
      <c r="AD158" s="168">
        <f>VLOOKUP(tbl2_2!A158,ishod_substance!A:AD,9,0)</f>
        <v>1.9847040000000004E-4</v>
      </c>
      <c r="AE158" s="169">
        <f>VLOOKUP(tbl2_2!A158,ishod_substance!A:AD,9,0)</f>
        <v>1.9847040000000004E-4</v>
      </c>
      <c r="AF158" s="170"/>
    </row>
    <row r="159" spans="1:32" ht="38.25" x14ac:dyDescent="0.25">
      <c r="A159">
        <v>151</v>
      </c>
      <c r="C159" s="160">
        <f>VLOOKUP(tbl2_2!A159,ishod_substance!A:P,2,0)</f>
        <v>6</v>
      </c>
      <c r="D159" s="161" t="str">
        <f>VLOOKUP(tbl2_2!A159,ishod_substance!A:P,3,0)</f>
        <v>открытая стоянка</v>
      </c>
      <c r="E159" s="160" t="str">
        <f>VLOOKUP(tbl2_2!A159,ishod_substance!A:P,11,0)</f>
        <v>автобус Газель некст</v>
      </c>
      <c r="F159" s="162">
        <f>VLOOKUP(tbl2_2!A159,ishod_substance!A:P,15,0)</f>
        <v>1</v>
      </c>
      <c r="G159" s="162" t="str">
        <f>VLOOKUP(tbl2_2!A159,ishod_substance!A:P,12,0)&amp;"/"&amp;VLOOKUP(tbl2_2!A159,ishod_substance!A:P,14,0)</f>
        <v>0,5/182,5</v>
      </c>
      <c r="H159" s="163" t="str">
        <f>VLOOKUP(tbl2_2!A159,ishod_substance!A:P,6,0)</f>
        <v>стоянка</v>
      </c>
      <c r="I159" s="164">
        <f>VLOOKUP(tbl2_2!A159,ishod_substance!A:P,15,0)</f>
        <v>1</v>
      </c>
      <c r="J159" s="164">
        <f>VLOOKUP(tbl2_2!A159,ishod_substance!A:P,5,0)</f>
        <v>6005</v>
      </c>
      <c r="K159" s="165">
        <f>VLOOKUP(tbl2_2!A159,ishod_substance!A:Q,17,0)</f>
        <v>1</v>
      </c>
      <c r="L159" s="165">
        <f>VLOOKUP(tbl2_2!A159,ishod_substance!A:R,18,0)</f>
        <v>5</v>
      </c>
      <c r="M159" s="165">
        <f>VLOOKUP(tbl2_2!A159,ishod_substance!A:AD,28,0)</f>
        <v>0</v>
      </c>
      <c r="N159" s="166">
        <f>VLOOKUP(tbl2_2!A159,ishod_substance!A:AD,20,0)</f>
        <v>0</v>
      </c>
      <c r="O159" s="166">
        <f>VLOOKUP(tbl2_2!A159,ishod_substance!A:AD,21,0)</f>
        <v>0</v>
      </c>
      <c r="P159" s="166">
        <f>VLOOKUP(tbl2_2!A159,ishod_substance!A:AD,22,0)</f>
        <v>0</v>
      </c>
      <c r="Q159" s="166">
        <f>VLOOKUP(tbl2_2!A159,ishod_substance!A:AD,23,0)</f>
        <v>1236113</v>
      </c>
      <c r="R159" s="166">
        <f>VLOOKUP(tbl2_2!A159,ishod_substance!A:AD,24,0)</f>
        <v>407875</v>
      </c>
      <c r="S159" s="166">
        <f>VLOOKUP(tbl2_2!A159,ishod_substance!A:AD,25,0)</f>
        <v>1236113</v>
      </c>
      <c r="T159" s="166">
        <f>VLOOKUP(tbl2_2!A159,ishod_substance!A:AD,26,0)</f>
        <v>407859</v>
      </c>
      <c r="U159" s="166">
        <f>VLOOKUP(tbl2_2!A159,ishod_substance!A:AD,27,0)</f>
        <v>12</v>
      </c>
      <c r="V159" s="166">
        <f>VLOOKUP(tbl2_2!A159,ishod_substance!A:AD,29,0)</f>
        <v>0</v>
      </c>
      <c r="W159" s="166">
        <f>VLOOKUP(tbl2_2!A159,ishod_substance!A:AD,30,0)</f>
        <v>0</v>
      </c>
      <c r="X159" s="166">
        <f>VLOOKUP(tbl2_2!A159,ishod_substance!A:AE,31,0)</f>
        <v>0</v>
      </c>
      <c r="Y159" s="164">
        <f>VLOOKUP(tbl2_2!A159,ishod_substance!A:AD,7,0)</f>
        <v>304</v>
      </c>
      <c r="Z159" s="167" t="str">
        <f>VLOOKUP(Y159,quide!$A$2:$B$1006,2,0)</f>
        <v>Азот (II) оксид (Азот монооксид)</v>
      </c>
      <c r="AA159" s="166">
        <f>VLOOKUP(Y159,quide!$A$2:$J$1006,10,0)</f>
        <v>1</v>
      </c>
      <c r="AB159" s="169">
        <f>VLOOKUP(tbl2_2!A159,ishod_substance!A:AD,8,0)</f>
        <v>5.2686111111111113E-5</v>
      </c>
      <c r="AC159" s="171">
        <f t="shared" si="2"/>
        <v>0</v>
      </c>
      <c r="AD159" s="168">
        <f>VLOOKUP(tbl2_2!A159,ishod_substance!A:AD,9,0)</f>
        <v>3.2251440000000004E-5</v>
      </c>
      <c r="AE159" s="169">
        <f>VLOOKUP(tbl2_2!A159,ishod_substance!A:AD,9,0)</f>
        <v>3.2251440000000004E-5</v>
      </c>
      <c r="AF159" s="170"/>
    </row>
    <row r="160" spans="1:32" ht="38.25" x14ac:dyDescent="0.25">
      <c r="A160">
        <v>152</v>
      </c>
      <c r="C160" s="160">
        <f>VLOOKUP(tbl2_2!A160,ishod_substance!A:P,2,0)</f>
        <v>6</v>
      </c>
      <c r="D160" s="161" t="str">
        <f>VLOOKUP(tbl2_2!A160,ishod_substance!A:P,3,0)</f>
        <v>открытая стоянка</v>
      </c>
      <c r="E160" s="160" t="str">
        <f>VLOOKUP(tbl2_2!A160,ishod_substance!A:P,11,0)</f>
        <v>автобус Газель некст</v>
      </c>
      <c r="F160" s="162">
        <f>VLOOKUP(tbl2_2!A160,ishod_substance!A:P,15,0)</f>
        <v>1</v>
      </c>
      <c r="G160" s="162" t="str">
        <f>VLOOKUP(tbl2_2!A160,ishod_substance!A:P,12,0)&amp;"/"&amp;VLOOKUP(tbl2_2!A160,ishod_substance!A:P,14,0)</f>
        <v>0,5/182,5</v>
      </c>
      <c r="H160" s="163" t="str">
        <f>VLOOKUP(tbl2_2!A160,ishod_substance!A:P,6,0)</f>
        <v>стоянка</v>
      </c>
      <c r="I160" s="164">
        <f>VLOOKUP(tbl2_2!A160,ishod_substance!A:P,15,0)</f>
        <v>1</v>
      </c>
      <c r="J160" s="164">
        <f>VLOOKUP(tbl2_2!A160,ishod_substance!A:P,5,0)</f>
        <v>6005</v>
      </c>
      <c r="K160" s="165">
        <f>VLOOKUP(tbl2_2!A160,ishod_substance!A:Q,17,0)</f>
        <v>1</v>
      </c>
      <c r="L160" s="165">
        <f>VLOOKUP(tbl2_2!A160,ishod_substance!A:R,18,0)</f>
        <v>5</v>
      </c>
      <c r="M160" s="165">
        <f>VLOOKUP(tbl2_2!A160,ishod_substance!A:AD,28,0)</f>
        <v>0</v>
      </c>
      <c r="N160" s="166">
        <f>VLOOKUP(tbl2_2!A160,ishod_substance!A:AD,20,0)</f>
        <v>0</v>
      </c>
      <c r="O160" s="166">
        <f>VLOOKUP(tbl2_2!A160,ishod_substance!A:AD,21,0)</f>
        <v>0</v>
      </c>
      <c r="P160" s="166">
        <f>VLOOKUP(tbl2_2!A160,ishod_substance!A:AD,22,0)</f>
        <v>0</v>
      </c>
      <c r="Q160" s="166">
        <f>VLOOKUP(tbl2_2!A160,ishod_substance!A:AD,23,0)</f>
        <v>1236113</v>
      </c>
      <c r="R160" s="166">
        <f>VLOOKUP(tbl2_2!A160,ishod_substance!A:AD,24,0)</f>
        <v>407875</v>
      </c>
      <c r="S160" s="166">
        <f>VLOOKUP(tbl2_2!A160,ishod_substance!A:AD,25,0)</f>
        <v>1236113</v>
      </c>
      <c r="T160" s="166">
        <f>VLOOKUP(tbl2_2!A160,ishod_substance!A:AD,26,0)</f>
        <v>407859</v>
      </c>
      <c r="U160" s="166">
        <f>VLOOKUP(tbl2_2!A160,ishod_substance!A:AD,27,0)</f>
        <v>12</v>
      </c>
      <c r="V160" s="166">
        <f>VLOOKUP(tbl2_2!A160,ishod_substance!A:AD,29,0)</f>
        <v>0</v>
      </c>
      <c r="W160" s="166">
        <f>VLOOKUP(tbl2_2!A160,ishod_substance!A:AD,30,0)</f>
        <v>0</v>
      </c>
      <c r="X160" s="166">
        <f>VLOOKUP(tbl2_2!A160,ishod_substance!A:AE,31,0)</f>
        <v>0</v>
      </c>
      <c r="Y160" s="164">
        <f>VLOOKUP(tbl2_2!A160,ishod_substance!A:AD,7,0)</f>
        <v>330</v>
      </c>
      <c r="Z160" s="167" t="str">
        <f>VLOOKUP(Y160,quide!$A$2:$B$1006,2,0)</f>
        <v>Сера диоксид (ангидрид сернистый)</v>
      </c>
      <c r="AA160" s="166">
        <f>VLOOKUP(Y160,quide!$A$2:$J$1006,10,0)</f>
        <v>1</v>
      </c>
      <c r="AB160" s="205">
        <f>VLOOKUP(tbl2_2!A160,ishod_substance!A:AD,8,0)</f>
        <v>9.2680555555555553E-5</v>
      </c>
      <c r="AC160" s="207">
        <f t="shared" si="2"/>
        <v>0</v>
      </c>
      <c r="AD160" s="208">
        <f>VLOOKUP(tbl2_2!A160,ishod_substance!A:AD,9,0)</f>
        <v>5.6743485000000002E-5</v>
      </c>
      <c r="AE160" s="208">
        <f>VLOOKUP(tbl2_2!A160,ishod_substance!A:AD,9,0)</f>
        <v>5.6743485000000002E-5</v>
      </c>
      <c r="AF160" s="170"/>
    </row>
    <row r="161" spans="1:37" ht="63.75" x14ac:dyDescent="0.25">
      <c r="A161">
        <v>153</v>
      </c>
      <c r="C161" s="160">
        <f>VLOOKUP(tbl2_2!A161,ishod_substance!A:P,2,0)</f>
        <v>6</v>
      </c>
      <c r="D161" s="161" t="str">
        <f>VLOOKUP(tbl2_2!A161,ishod_substance!A:P,3,0)</f>
        <v>открытая стоянка</v>
      </c>
      <c r="E161" s="160" t="str">
        <f>VLOOKUP(tbl2_2!A161,ishod_substance!A:P,11,0)</f>
        <v>автобус Газель некст</v>
      </c>
      <c r="F161" s="162">
        <f>VLOOKUP(tbl2_2!A161,ishod_substance!A:P,15,0)</f>
        <v>1</v>
      </c>
      <c r="G161" s="162" t="str">
        <f>VLOOKUP(tbl2_2!A161,ishod_substance!A:P,12,0)&amp;"/"&amp;VLOOKUP(tbl2_2!A161,ishod_substance!A:P,14,0)</f>
        <v>0,5/182,5</v>
      </c>
      <c r="H161" s="163" t="str">
        <f>VLOOKUP(tbl2_2!A161,ishod_substance!A:P,6,0)</f>
        <v>стоянка</v>
      </c>
      <c r="I161" s="164">
        <f>VLOOKUP(tbl2_2!A161,ishod_substance!A:P,15,0)</f>
        <v>1</v>
      </c>
      <c r="J161" s="164">
        <f>VLOOKUP(tbl2_2!A161,ishod_substance!A:P,5,0)</f>
        <v>6005</v>
      </c>
      <c r="K161" s="165">
        <f>VLOOKUP(tbl2_2!A161,ishod_substance!A:Q,17,0)</f>
        <v>1</v>
      </c>
      <c r="L161" s="165">
        <f>VLOOKUP(tbl2_2!A161,ishod_substance!A:R,18,0)</f>
        <v>5</v>
      </c>
      <c r="M161" s="165">
        <f>VLOOKUP(tbl2_2!A161,ishod_substance!A:AD,28,0)</f>
        <v>0</v>
      </c>
      <c r="N161" s="166">
        <f>VLOOKUP(tbl2_2!A161,ishod_substance!A:AD,20,0)</f>
        <v>0</v>
      </c>
      <c r="O161" s="166">
        <f>VLOOKUP(tbl2_2!A161,ishod_substance!A:AD,21,0)</f>
        <v>0</v>
      </c>
      <c r="P161" s="166">
        <f>VLOOKUP(tbl2_2!A161,ishod_substance!A:AD,22,0)</f>
        <v>0</v>
      </c>
      <c r="Q161" s="166">
        <f>VLOOKUP(tbl2_2!A161,ishod_substance!A:AD,23,0)</f>
        <v>1236113</v>
      </c>
      <c r="R161" s="166">
        <f>VLOOKUP(tbl2_2!A161,ishod_substance!A:AD,24,0)</f>
        <v>407875</v>
      </c>
      <c r="S161" s="166">
        <f>VLOOKUP(tbl2_2!A161,ishod_substance!A:AD,25,0)</f>
        <v>1236113</v>
      </c>
      <c r="T161" s="166">
        <f>VLOOKUP(tbl2_2!A161,ishod_substance!A:AD,26,0)</f>
        <v>407859</v>
      </c>
      <c r="U161" s="166">
        <f>VLOOKUP(tbl2_2!A161,ishod_substance!A:AD,27,0)</f>
        <v>12</v>
      </c>
      <c r="V161" s="166">
        <f>VLOOKUP(tbl2_2!A161,ishod_substance!A:AD,29,0)</f>
        <v>0</v>
      </c>
      <c r="W161" s="166">
        <f>VLOOKUP(tbl2_2!A161,ishod_substance!A:AD,30,0)</f>
        <v>0</v>
      </c>
      <c r="X161" s="166">
        <f>VLOOKUP(tbl2_2!A161,ishod_substance!A:AE,31,0)</f>
        <v>0</v>
      </c>
      <c r="Y161" s="164">
        <f>VLOOKUP(tbl2_2!A161,ishod_substance!A:AD,7,0)</f>
        <v>337</v>
      </c>
      <c r="Z161" s="167" t="str">
        <f>VLOOKUP(Y161,quide!$A$2:$B$1006,2,0)</f>
        <v>Углерода оксид (Углерод окись; углерод моноокись; угарный газ)</v>
      </c>
      <c r="AA161" s="166">
        <f>VLOOKUP(Y161,quide!$A$2:$J$1006,10,0)</f>
        <v>1</v>
      </c>
      <c r="AB161" s="169">
        <f>VLOOKUP(tbl2_2!A161,ishod_substance!A:AD,8,0)</f>
        <v>5.1924305555555557E-2</v>
      </c>
      <c r="AC161" s="171">
        <f t="shared" si="2"/>
        <v>0</v>
      </c>
      <c r="AD161" s="168">
        <f>VLOOKUP(tbl2_2!A161,ishod_substance!A:AD,9,0)</f>
        <v>1.996313E-3</v>
      </c>
      <c r="AE161" s="169">
        <f>VLOOKUP(tbl2_2!A161,ishod_substance!A:AD,9,0)</f>
        <v>1.996313E-3</v>
      </c>
      <c r="AF161" s="170"/>
    </row>
    <row r="162" spans="1:37" ht="51" x14ac:dyDescent="0.25">
      <c r="A162">
        <v>154</v>
      </c>
      <c r="C162" s="160">
        <f>VLOOKUP(tbl2_2!A162,ishod_substance!A:P,2,0)</f>
        <v>6</v>
      </c>
      <c r="D162" s="161" t="str">
        <f>VLOOKUP(tbl2_2!A162,ishod_substance!A:P,3,0)</f>
        <v>открытая стоянка</v>
      </c>
      <c r="E162" s="160" t="str">
        <f>VLOOKUP(tbl2_2!A162,ishod_substance!A:P,11,0)</f>
        <v>автобус Газель некст</v>
      </c>
      <c r="F162" s="162">
        <f>VLOOKUP(tbl2_2!A162,ishod_substance!A:P,15,0)</f>
        <v>1</v>
      </c>
      <c r="G162" s="162" t="str">
        <f>VLOOKUP(tbl2_2!A162,ishod_substance!A:P,12,0)&amp;"/"&amp;VLOOKUP(tbl2_2!A162,ishod_substance!A:P,14,0)</f>
        <v>0,5/182,5</v>
      </c>
      <c r="H162" s="163" t="str">
        <f>VLOOKUP(tbl2_2!A162,ishod_substance!A:P,6,0)</f>
        <v>стоянка</v>
      </c>
      <c r="I162" s="164">
        <f>VLOOKUP(tbl2_2!A162,ishod_substance!A:P,15,0)</f>
        <v>1</v>
      </c>
      <c r="J162" s="164">
        <f>VLOOKUP(tbl2_2!A162,ishod_substance!A:P,5,0)</f>
        <v>6005</v>
      </c>
      <c r="K162" s="165">
        <f>VLOOKUP(tbl2_2!A162,ishod_substance!A:Q,17,0)</f>
        <v>1</v>
      </c>
      <c r="L162" s="165">
        <f>VLOOKUP(tbl2_2!A162,ishod_substance!A:R,18,0)</f>
        <v>5</v>
      </c>
      <c r="M162" s="165">
        <f>VLOOKUP(tbl2_2!A162,ishod_substance!A:AD,28,0)</f>
        <v>0</v>
      </c>
      <c r="N162" s="166">
        <f>VLOOKUP(tbl2_2!A162,ishod_substance!A:AD,20,0)</f>
        <v>0</v>
      </c>
      <c r="O162" s="166">
        <f>VLOOKUP(tbl2_2!A162,ishod_substance!A:AD,21,0)</f>
        <v>0</v>
      </c>
      <c r="P162" s="166">
        <f>VLOOKUP(tbl2_2!A162,ishod_substance!A:AD,22,0)</f>
        <v>0</v>
      </c>
      <c r="Q162" s="166">
        <f>VLOOKUP(tbl2_2!A162,ishod_substance!A:AD,23,0)</f>
        <v>1236113</v>
      </c>
      <c r="R162" s="166">
        <f>VLOOKUP(tbl2_2!A162,ishod_substance!A:AD,24,0)</f>
        <v>407875</v>
      </c>
      <c r="S162" s="166">
        <f>VLOOKUP(tbl2_2!A162,ishod_substance!A:AD,25,0)</f>
        <v>1236113</v>
      </c>
      <c r="T162" s="166">
        <f>VLOOKUP(tbl2_2!A162,ishod_substance!A:AD,26,0)</f>
        <v>407859</v>
      </c>
      <c r="U162" s="166">
        <f>VLOOKUP(tbl2_2!A162,ishod_substance!A:AD,27,0)</f>
        <v>12</v>
      </c>
      <c r="V162" s="166">
        <f>VLOOKUP(tbl2_2!A162,ishod_substance!A:AD,29,0)</f>
        <v>0</v>
      </c>
      <c r="W162" s="166">
        <f>VLOOKUP(tbl2_2!A162,ishod_substance!A:AD,30,0)</f>
        <v>0</v>
      </c>
      <c r="X162" s="166">
        <f>VLOOKUP(tbl2_2!A162,ishod_substance!A:AE,31,0)</f>
        <v>0</v>
      </c>
      <c r="Y162" s="164">
        <f>VLOOKUP(tbl2_2!A162,ishod_substance!A:AD,7,0)</f>
        <v>2704</v>
      </c>
      <c r="Z162" s="167" t="str">
        <f>VLOOKUP(Y162,quide!$A$2:$B$1006,2,0)</f>
        <v>Бензин (нефтяной, малосернистый) (в пересчете на углерод)</v>
      </c>
      <c r="AA162" s="166">
        <f>VLOOKUP(Y162,quide!$A$2:$J$1006,10,0)</f>
        <v>1</v>
      </c>
      <c r="AB162" s="169">
        <f>VLOOKUP(tbl2_2!A162,ishod_substance!A:AD,8,0)</f>
        <v>5.6812499999999988E-3</v>
      </c>
      <c r="AC162" s="171">
        <f t="shared" si="2"/>
        <v>0</v>
      </c>
      <c r="AD162" s="168">
        <f>VLOOKUP(tbl2_2!A162,ishod_substance!A:AD,9,0)</f>
        <v>3.1585027500000001E-3</v>
      </c>
      <c r="AE162" s="169">
        <f>VLOOKUP(tbl2_2!A162,ishod_substance!A:AD,9,0)</f>
        <v>3.1585027500000001E-3</v>
      </c>
      <c r="AF162" s="170"/>
    </row>
    <row r="163" spans="1:37" ht="38.25" x14ac:dyDescent="0.25">
      <c r="A163">
        <v>155</v>
      </c>
      <c r="C163" s="160">
        <f>VLOOKUP(tbl2_2!A163,ishod_substance!A:P,2,0)</f>
        <v>7</v>
      </c>
      <c r="D163" s="161" t="str">
        <f>VLOOKUP(tbl2_2!A163,ishod_substance!A:P,3,0)</f>
        <v>внутренний проезд</v>
      </c>
      <c r="E163" s="160" t="str">
        <f>VLOOKUP(tbl2_2!A163,ishod_substance!A:P,11,0)</f>
        <v>автомобиль TGM 18.250</v>
      </c>
      <c r="F163" s="162">
        <f>VLOOKUP(tbl2_2!A163,ishod_substance!A:P,15,0)</f>
        <v>1</v>
      </c>
      <c r="G163" s="162" t="str">
        <f>VLOOKUP(tbl2_2!A163,ishod_substance!A:P,12,0)&amp;"/"&amp;VLOOKUP(tbl2_2!A163,ishod_substance!A:P,14,0)</f>
        <v>0,5/182,5</v>
      </c>
      <c r="H163" s="163" t="str">
        <f>VLOOKUP(tbl2_2!A163,ishod_substance!A:P,6,0)</f>
        <v>неорганизованный</v>
      </c>
      <c r="I163" s="164">
        <f>VLOOKUP(tbl2_2!A163,ishod_substance!A:P,15,0)</f>
        <v>1</v>
      </c>
      <c r="J163" s="164">
        <f>VLOOKUP(tbl2_2!A163,ishod_substance!A:P,5,0)</f>
        <v>6006</v>
      </c>
      <c r="K163" s="165">
        <f>VLOOKUP(tbl2_2!A163,ishod_substance!A:Q,17,0)</f>
        <v>1</v>
      </c>
      <c r="L163" s="165">
        <f>VLOOKUP(tbl2_2!A163,ishod_substance!A:R,18,0)</f>
        <v>5</v>
      </c>
      <c r="M163" s="165">
        <f>VLOOKUP(tbl2_2!A163,ishod_substance!A:AD,28,0)</f>
        <v>0</v>
      </c>
      <c r="N163" s="166">
        <f>VLOOKUP(tbl2_2!A163,ishod_substance!A:AD,20,0)</f>
        <v>0</v>
      </c>
      <c r="O163" s="166">
        <f>VLOOKUP(tbl2_2!A163,ishod_substance!A:AD,21,0)</f>
        <v>0</v>
      </c>
      <c r="P163" s="166">
        <f>VLOOKUP(tbl2_2!A163,ishod_substance!A:AD,22,0)</f>
        <v>0</v>
      </c>
      <c r="Q163" s="166">
        <f>VLOOKUP(tbl2_2!A163,ishod_substance!A:AD,23,0)</f>
        <v>1236223</v>
      </c>
      <c r="R163" s="166">
        <f>VLOOKUP(tbl2_2!A163,ishod_substance!A:AD,24,0)</f>
        <v>407829</v>
      </c>
      <c r="S163" s="166">
        <f>VLOOKUP(tbl2_2!A163,ishod_substance!A:AD,25,0)</f>
        <v>1236241</v>
      </c>
      <c r="T163" s="166">
        <f>VLOOKUP(tbl2_2!A163,ishod_substance!A:AD,26,0)</f>
        <v>407829</v>
      </c>
      <c r="U163" s="166">
        <f>VLOOKUP(tbl2_2!A163,ishod_substance!A:AD,27,0)</f>
        <v>5</v>
      </c>
      <c r="V163" s="166">
        <f>VLOOKUP(tbl2_2!A163,ishod_substance!A:AD,29,0)</f>
        <v>0</v>
      </c>
      <c r="W163" s="166">
        <f>VLOOKUP(tbl2_2!A163,ishod_substance!A:AD,30,0)</f>
        <v>0</v>
      </c>
      <c r="X163" s="166">
        <f>VLOOKUP(tbl2_2!A163,ishod_substance!A:AE,31,0)</f>
        <v>0</v>
      </c>
      <c r="Y163" s="164">
        <f>VLOOKUP(tbl2_2!A163,ishod_substance!A:AD,7,0)</f>
        <v>301</v>
      </c>
      <c r="Z163" s="167" t="str">
        <f>VLOOKUP(Y163,quide!$A$2:$B$1006,2,0)</f>
        <v>Азота диоксид (Двуокись азота; пероксид азота)</v>
      </c>
      <c r="AA163" s="166">
        <f>VLOOKUP(Y163,quide!$A$2:$J$1006,10,0)</f>
        <v>1</v>
      </c>
      <c r="AB163" s="169">
        <f>VLOOKUP(tbl2_2!A163,ishod_substance!A:AD,8,0)</f>
        <v>6.8040000000000013E-6</v>
      </c>
      <c r="AC163" s="171">
        <f t="shared" si="2"/>
        <v>0</v>
      </c>
      <c r="AD163" s="168">
        <f>VLOOKUP(tbl2_2!A163,ishod_substance!A:AD,9,0)</f>
        <v>6.2486720000000005E-4</v>
      </c>
      <c r="AE163" s="169">
        <f>VLOOKUP(tbl2_2!A163,ishod_substance!A:AD,9,0)</f>
        <v>6.2486720000000005E-4</v>
      </c>
      <c r="AF163" s="170"/>
    </row>
    <row r="164" spans="1:37" ht="38.25" x14ac:dyDescent="0.25">
      <c r="A164">
        <v>156</v>
      </c>
      <c r="C164" s="160">
        <f>VLOOKUP(tbl2_2!A164,ishod_substance!A:P,2,0)</f>
        <v>7</v>
      </c>
      <c r="D164" s="161" t="str">
        <f>VLOOKUP(tbl2_2!A164,ishod_substance!A:P,3,0)</f>
        <v>внутренний проезд</v>
      </c>
      <c r="E164" s="160" t="str">
        <f>VLOOKUP(tbl2_2!A164,ishod_substance!A:P,11,0)</f>
        <v>автомобиль TGM 18.250</v>
      </c>
      <c r="F164" s="162">
        <f>VLOOKUP(tbl2_2!A164,ishod_substance!A:P,15,0)</f>
        <v>1</v>
      </c>
      <c r="G164" s="162" t="str">
        <f>VLOOKUP(tbl2_2!A164,ishod_substance!A:P,12,0)&amp;"/"&amp;VLOOKUP(tbl2_2!A164,ishod_substance!A:P,14,0)</f>
        <v>0,5/182,5</v>
      </c>
      <c r="H164" s="163" t="str">
        <f>VLOOKUP(tbl2_2!A164,ishod_substance!A:P,6,0)</f>
        <v>неорганизованный</v>
      </c>
      <c r="I164" s="164">
        <f>VLOOKUP(tbl2_2!A164,ishod_substance!A:P,15,0)</f>
        <v>1</v>
      </c>
      <c r="J164" s="164">
        <f>VLOOKUP(tbl2_2!A164,ishod_substance!A:P,5,0)</f>
        <v>6006</v>
      </c>
      <c r="K164" s="165">
        <f>VLOOKUP(tbl2_2!A164,ishod_substance!A:Q,17,0)</f>
        <v>1</v>
      </c>
      <c r="L164" s="165">
        <f>VLOOKUP(tbl2_2!A164,ishod_substance!A:R,18,0)</f>
        <v>5</v>
      </c>
      <c r="M164" s="165">
        <f>VLOOKUP(tbl2_2!A164,ishod_substance!A:AD,28,0)</f>
        <v>0</v>
      </c>
      <c r="N164" s="166">
        <f>VLOOKUP(tbl2_2!A164,ishod_substance!A:AD,20,0)</f>
        <v>0</v>
      </c>
      <c r="O164" s="166">
        <f>VLOOKUP(tbl2_2!A164,ishod_substance!A:AD,21,0)</f>
        <v>0</v>
      </c>
      <c r="P164" s="166">
        <f>VLOOKUP(tbl2_2!A164,ishod_substance!A:AD,22,0)</f>
        <v>0</v>
      </c>
      <c r="Q164" s="166">
        <f>VLOOKUP(tbl2_2!A164,ishod_substance!A:AD,23,0)</f>
        <v>1236223</v>
      </c>
      <c r="R164" s="166">
        <f>VLOOKUP(tbl2_2!A164,ishod_substance!A:AD,24,0)</f>
        <v>407829</v>
      </c>
      <c r="S164" s="166">
        <f>VLOOKUP(tbl2_2!A164,ishod_substance!A:AD,25,0)</f>
        <v>1236241</v>
      </c>
      <c r="T164" s="166">
        <f>VLOOKUP(tbl2_2!A164,ishod_substance!A:AD,26,0)</f>
        <v>407829</v>
      </c>
      <c r="U164" s="166">
        <f>VLOOKUP(tbl2_2!A164,ishod_substance!A:AD,27,0)</f>
        <v>5</v>
      </c>
      <c r="V164" s="166">
        <f>VLOOKUP(tbl2_2!A164,ishod_substance!A:AD,29,0)</f>
        <v>0</v>
      </c>
      <c r="W164" s="166">
        <f>VLOOKUP(tbl2_2!A164,ishod_substance!A:AD,30,0)</f>
        <v>0</v>
      </c>
      <c r="X164" s="166">
        <f>VLOOKUP(tbl2_2!A164,ishod_substance!A:AE,31,0)</f>
        <v>0</v>
      </c>
      <c r="Y164" s="164">
        <f>VLOOKUP(tbl2_2!A164,ishod_substance!A:AD,7,0)</f>
        <v>304</v>
      </c>
      <c r="Z164" s="167" t="str">
        <f>VLOOKUP(Y164,quide!$A$2:$B$1006,2,0)</f>
        <v>Азот (II) оксид (Азот монооксид)</v>
      </c>
      <c r="AA164" s="166">
        <f>VLOOKUP(Y164,quide!$A$2:$J$1006,10,0)</f>
        <v>1</v>
      </c>
      <c r="AB164" s="169">
        <f>VLOOKUP(tbl2_2!A164,ishod_substance!A:AD,8,0)</f>
        <v>1.1056500000000002E-6</v>
      </c>
      <c r="AC164" s="171">
        <f t="shared" si="2"/>
        <v>0</v>
      </c>
      <c r="AD164" s="168">
        <f>VLOOKUP(tbl2_2!A164,ishod_substance!A:AD,9,0)</f>
        <v>1.0154092E-4</v>
      </c>
      <c r="AE164" s="169">
        <f>VLOOKUP(tbl2_2!A164,ishod_substance!A:AD,9,0)</f>
        <v>1.0154092E-4</v>
      </c>
      <c r="AF164" s="170"/>
    </row>
    <row r="165" spans="1:37" ht="38.25" x14ac:dyDescent="0.25">
      <c r="A165">
        <v>157</v>
      </c>
      <c r="C165" s="160">
        <f>VLOOKUP(tbl2_2!A165,ishod_substance!A:P,2,0)</f>
        <v>7</v>
      </c>
      <c r="D165" s="161" t="str">
        <f>VLOOKUP(tbl2_2!A165,ishod_substance!A:P,3,0)</f>
        <v>внутренний проезд</v>
      </c>
      <c r="E165" s="160" t="str">
        <f>VLOOKUP(tbl2_2!A165,ishod_substance!A:P,11,0)</f>
        <v>автомобиль TGM 18.250</v>
      </c>
      <c r="F165" s="162">
        <f>VLOOKUP(tbl2_2!A165,ishod_substance!A:P,15,0)</f>
        <v>1</v>
      </c>
      <c r="G165" s="162" t="str">
        <f>VLOOKUP(tbl2_2!A165,ishod_substance!A:P,12,0)&amp;"/"&amp;VLOOKUP(tbl2_2!A165,ishod_substance!A:P,14,0)</f>
        <v>0,5/182,5</v>
      </c>
      <c r="H165" s="163" t="str">
        <f>VLOOKUP(tbl2_2!A165,ishod_substance!A:P,6,0)</f>
        <v>неорганизованный</v>
      </c>
      <c r="I165" s="164">
        <f>VLOOKUP(tbl2_2!A165,ishod_substance!A:P,15,0)</f>
        <v>1</v>
      </c>
      <c r="J165" s="164">
        <f>VLOOKUP(tbl2_2!A165,ishod_substance!A:P,5,0)</f>
        <v>6006</v>
      </c>
      <c r="K165" s="165">
        <f>VLOOKUP(tbl2_2!A165,ishod_substance!A:Q,17,0)</f>
        <v>1</v>
      </c>
      <c r="L165" s="165">
        <f>VLOOKUP(tbl2_2!A165,ishod_substance!A:R,18,0)</f>
        <v>5</v>
      </c>
      <c r="M165" s="165">
        <f>VLOOKUP(tbl2_2!A165,ishod_substance!A:AD,28,0)</f>
        <v>0</v>
      </c>
      <c r="N165" s="166">
        <f>VLOOKUP(tbl2_2!A165,ishod_substance!A:AD,20,0)</f>
        <v>0</v>
      </c>
      <c r="O165" s="166">
        <f>VLOOKUP(tbl2_2!A165,ishod_substance!A:AD,21,0)</f>
        <v>0</v>
      </c>
      <c r="P165" s="166">
        <f>VLOOKUP(tbl2_2!A165,ishod_substance!A:AD,22,0)</f>
        <v>0</v>
      </c>
      <c r="Q165" s="166">
        <f>VLOOKUP(tbl2_2!A165,ishod_substance!A:AD,23,0)</f>
        <v>1236223</v>
      </c>
      <c r="R165" s="166">
        <f>VLOOKUP(tbl2_2!A165,ishod_substance!A:AD,24,0)</f>
        <v>407829</v>
      </c>
      <c r="S165" s="166">
        <f>VLOOKUP(tbl2_2!A165,ishod_substance!A:AD,25,0)</f>
        <v>1236241</v>
      </c>
      <c r="T165" s="166">
        <f>VLOOKUP(tbl2_2!A165,ishod_substance!A:AD,26,0)</f>
        <v>407829</v>
      </c>
      <c r="U165" s="166">
        <f>VLOOKUP(tbl2_2!A165,ishod_substance!A:AD,27,0)</f>
        <v>5</v>
      </c>
      <c r="V165" s="166">
        <f>VLOOKUP(tbl2_2!A165,ishod_substance!A:AD,29,0)</f>
        <v>0</v>
      </c>
      <c r="W165" s="166">
        <f>VLOOKUP(tbl2_2!A165,ishod_substance!A:AD,30,0)</f>
        <v>0</v>
      </c>
      <c r="X165" s="166">
        <f>VLOOKUP(tbl2_2!A165,ishod_substance!A:AE,31,0)</f>
        <v>0</v>
      </c>
      <c r="Y165" s="164">
        <f>VLOOKUP(tbl2_2!A165,ishod_substance!A:AD,7,0)</f>
        <v>328</v>
      </c>
      <c r="Z165" s="167" t="str">
        <f>VLOOKUP(Y165,quide!$A$2:$B$1006,2,0)</f>
        <v>Углерод (Пигмент черный)</v>
      </c>
      <c r="AA165" s="166">
        <f>VLOOKUP(Y165,quide!$A$2:$J$1006,10,0)</f>
        <v>1</v>
      </c>
      <c r="AB165" s="208">
        <f>VLOOKUP(tbl2_2!A165,ishod_substance!A:AD,8,0)</f>
        <v>7.5149999999999992E-7</v>
      </c>
      <c r="AC165" s="208">
        <f t="shared" si="2"/>
        <v>0</v>
      </c>
      <c r="AD165" s="208">
        <f>VLOOKUP(tbl2_2!A165,ishod_substance!A:AD,9,0)</f>
        <v>3.6708000000000008E-5</v>
      </c>
      <c r="AE165" s="208">
        <f>VLOOKUP(tbl2_2!A165,ishod_substance!A:AD,9,0)</f>
        <v>3.6708000000000008E-5</v>
      </c>
      <c r="AF165" s="170"/>
    </row>
    <row r="166" spans="1:37" ht="38.25" x14ac:dyDescent="0.25">
      <c r="A166">
        <v>158</v>
      </c>
      <c r="C166" s="160">
        <f>VLOOKUP(tbl2_2!A166,ishod_substance!A:P,2,0)</f>
        <v>7</v>
      </c>
      <c r="D166" s="161" t="str">
        <f>VLOOKUP(tbl2_2!A166,ishod_substance!A:P,3,0)</f>
        <v>внутренний проезд</v>
      </c>
      <c r="E166" s="160" t="str">
        <f>VLOOKUP(tbl2_2!A166,ishod_substance!A:P,11,0)</f>
        <v>автомобиль TGM 18.250</v>
      </c>
      <c r="F166" s="162">
        <f>VLOOKUP(tbl2_2!A166,ishod_substance!A:P,15,0)</f>
        <v>1</v>
      </c>
      <c r="G166" s="162" t="str">
        <f>VLOOKUP(tbl2_2!A166,ishod_substance!A:P,12,0)&amp;"/"&amp;VLOOKUP(tbl2_2!A166,ishod_substance!A:P,14,0)</f>
        <v>0,5/182,5</v>
      </c>
      <c r="H166" s="163" t="str">
        <f>VLOOKUP(tbl2_2!A166,ishod_substance!A:P,6,0)</f>
        <v>неорганизованный</v>
      </c>
      <c r="I166" s="164">
        <f>VLOOKUP(tbl2_2!A166,ishod_substance!A:P,15,0)</f>
        <v>1</v>
      </c>
      <c r="J166" s="164">
        <f>VLOOKUP(tbl2_2!A166,ishod_substance!A:P,5,0)</f>
        <v>6006</v>
      </c>
      <c r="K166" s="165">
        <f>VLOOKUP(tbl2_2!A166,ishod_substance!A:Q,17,0)</f>
        <v>1</v>
      </c>
      <c r="L166" s="165">
        <f>VLOOKUP(tbl2_2!A166,ishod_substance!A:R,18,0)</f>
        <v>5</v>
      </c>
      <c r="M166" s="165">
        <f>VLOOKUP(tbl2_2!A166,ishod_substance!A:AD,28,0)</f>
        <v>0</v>
      </c>
      <c r="N166" s="166">
        <f>VLOOKUP(tbl2_2!A166,ishod_substance!A:AD,20,0)</f>
        <v>0</v>
      </c>
      <c r="O166" s="166">
        <f>VLOOKUP(tbl2_2!A166,ishod_substance!A:AD,21,0)</f>
        <v>0</v>
      </c>
      <c r="P166" s="166">
        <f>VLOOKUP(tbl2_2!A166,ishod_substance!A:AD,22,0)</f>
        <v>0</v>
      </c>
      <c r="Q166" s="166">
        <f>VLOOKUP(tbl2_2!A166,ishod_substance!A:AD,23,0)</f>
        <v>1236223</v>
      </c>
      <c r="R166" s="166">
        <f>VLOOKUP(tbl2_2!A166,ishod_substance!A:AD,24,0)</f>
        <v>407829</v>
      </c>
      <c r="S166" s="166">
        <f>VLOOKUP(tbl2_2!A166,ishod_substance!A:AD,25,0)</f>
        <v>1236241</v>
      </c>
      <c r="T166" s="166">
        <f>VLOOKUP(tbl2_2!A166,ishod_substance!A:AD,26,0)</f>
        <v>407829</v>
      </c>
      <c r="U166" s="166">
        <f>VLOOKUP(tbl2_2!A166,ishod_substance!A:AD,27,0)</f>
        <v>5</v>
      </c>
      <c r="V166" s="166">
        <f>VLOOKUP(tbl2_2!A166,ishod_substance!A:AD,29,0)</f>
        <v>0</v>
      </c>
      <c r="W166" s="166">
        <f>VLOOKUP(tbl2_2!A166,ishod_substance!A:AD,30,0)</f>
        <v>0</v>
      </c>
      <c r="X166" s="166">
        <f>VLOOKUP(tbl2_2!A166,ishod_substance!A:AE,31,0)</f>
        <v>0</v>
      </c>
      <c r="Y166" s="164">
        <f>VLOOKUP(tbl2_2!A166,ishod_substance!A:AD,7,0)</f>
        <v>330</v>
      </c>
      <c r="Z166" s="167" t="str">
        <f>VLOOKUP(Y166,quide!$A$2:$B$1006,2,0)</f>
        <v>Сера диоксид (ангидрид сернистый)</v>
      </c>
      <c r="AA166" s="166">
        <f>VLOOKUP(Y166,quide!$A$2:$J$1006,10,0)</f>
        <v>1</v>
      </c>
      <c r="AB166" s="169">
        <f>VLOOKUP(tbl2_2!A166,ishod_substance!A:AD,8,0)</f>
        <v>1.485E-6</v>
      </c>
      <c r="AC166" s="171">
        <f t="shared" si="2"/>
        <v>0</v>
      </c>
      <c r="AD166" s="168">
        <f>VLOOKUP(tbl2_2!A166,ishod_substance!A:AD,9,0)</f>
        <v>7.7190399999999999E-5</v>
      </c>
      <c r="AE166" s="169">
        <f>VLOOKUP(tbl2_2!A166,ishod_substance!A:AD,9,0)</f>
        <v>7.7190399999999999E-5</v>
      </c>
      <c r="AF166" s="170"/>
      <c r="AK166" s="214"/>
    </row>
    <row r="167" spans="1:37" ht="63.75" x14ac:dyDescent="0.25">
      <c r="A167">
        <v>159</v>
      </c>
      <c r="C167" s="160">
        <f>VLOOKUP(tbl2_2!A167,ishod_substance!A:P,2,0)</f>
        <v>7</v>
      </c>
      <c r="D167" s="161" t="str">
        <f>VLOOKUP(tbl2_2!A167,ishod_substance!A:P,3,0)</f>
        <v>внутренний проезд</v>
      </c>
      <c r="E167" s="160" t="str">
        <f>VLOOKUP(tbl2_2!A167,ishod_substance!A:P,11,0)</f>
        <v>автомобиль TGM 18.250</v>
      </c>
      <c r="F167" s="162">
        <f>VLOOKUP(tbl2_2!A167,ishod_substance!A:P,15,0)</f>
        <v>1</v>
      </c>
      <c r="G167" s="162" t="str">
        <f>VLOOKUP(tbl2_2!A167,ishod_substance!A:P,12,0)&amp;"/"&amp;VLOOKUP(tbl2_2!A167,ishod_substance!A:P,14,0)</f>
        <v>0,5/182,5</v>
      </c>
      <c r="H167" s="163" t="str">
        <f>VLOOKUP(tbl2_2!A167,ishod_substance!A:P,6,0)</f>
        <v>неорганизованный</v>
      </c>
      <c r="I167" s="164">
        <f>VLOOKUP(tbl2_2!A167,ishod_substance!A:P,15,0)</f>
        <v>1</v>
      </c>
      <c r="J167" s="164">
        <f>VLOOKUP(tbl2_2!A167,ishod_substance!A:P,5,0)</f>
        <v>6006</v>
      </c>
      <c r="K167" s="165">
        <f>VLOOKUP(tbl2_2!A167,ishod_substance!A:Q,17,0)</f>
        <v>1</v>
      </c>
      <c r="L167" s="165">
        <f>VLOOKUP(tbl2_2!A167,ishod_substance!A:R,18,0)</f>
        <v>5</v>
      </c>
      <c r="M167" s="165">
        <f>VLOOKUP(tbl2_2!A167,ishod_substance!A:AD,28,0)</f>
        <v>0</v>
      </c>
      <c r="N167" s="166">
        <f>VLOOKUP(tbl2_2!A167,ishod_substance!A:AD,20,0)</f>
        <v>0</v>
      </c>
      <c r="O167" s="166">
        <f>VLOOKUP(tbl2_2!A167,ishod_substance!A:AD,21,0)</f>
        <v>0</v>
      </c>
      <c r="P167" s="166">
        <f>VLOOKUP(tbl2_2!A167,ishod_substance!A:AD,22,0)</f>
        <v>0</v>
      </c>
      <c r="Q167" s="166">
        <f>VLOOKUP(tbl2_2!A167,ishod_substance!A:AD,23,0)</f>
        <v>1236223</v>
      </c>
      <c r="R167" s="166">
        <f>VLOOKUP(tbl2_2!A167,ishod_substance!A:AD,24,0)</f>
        <v>407829</v>
      </c>
      <c r="S167" s="166">
        <f>VLOOKUP(tbl2_2!A167,ishod_substance!A:AD,25,0)</f>
        <v>1236241</v>
      </c>
      <c r="T167" s="166">
        <f>VLOOKUP(tbl2_2!A167,ishod_substance!A:AD,26,0)</f>
        <v>407829</v>
      </c>
      <c r="U167" s="166">
        <f>VLOOKUP(tbl2_2!A167,ishod_substance!A:AD,27,0)</f>
        <v>5</v>
      </c>
      <c r="V167" s="166">
        <f>VLOOKUP(tbl2_2!A167,ishod_substance!A:AD,29,0)</f>
        <v>0</v>
      </c>
      <c r="W167" s="166">
        <f>VLOOKUP(tbl2_2!A167,ishod_substance!A:AD,30,0)</f>
        <v>0</v>
      </c>
      <c r="X167" s="166">
        <f>VLOOKUP(tbl2_2!A167,ishod_substance!A:AE,31,0)</f>
        <v>0</v>
      </c>
      <c r="Y167" s="164">
        <f>VLOOKUP(tbl2_2!A167,ishod_substance!A:AD,7,0)</f>
        <v>337</v>
      </c>
      <c r="Z167" s="167" t="str">
        <f>VLOOKUP(Y167,quide!$A$2:$B$1006,2,0)</f>
        <v>Углерода оксид (Углерод окись; углерод моноокись; угарный газ)</v>
      </c>
      <c r="AA167" s="166">
        <f>VLOOKUP(Y167,quide!$A$2:$J$1006,10,0)</f>
        <v>1</v>
      </c>
      <c r="AB167" s="169">
        <f>VLOOKUP(tbl2_2!A167,ishod_substance!A:AD,8,0)</f>
        <v>1.4751E-5</v>
      </c>
      <c r="AC167" s="171">
        <f t="shared" si="2"/>
        <v>0</v>
      </c>
      <c r="AD167" s="168">
        <f>VLOOKUP(tbl2_2!A167,ishod_substance!A:AD,9,0)</f>
        <v>7.8108400000000003E-4</v>
      </c>
      <c r="AE167" s="169">
        <f>VLOOKUP(tbl2_2!A167,ishod_substance!A:AD,9,0)</f>
        <v>7.8108400000000003E-4</v>
      </c>
      <c r="AF167" s="170"/>
    </row>
    <row r="168" spans="1:37" ht="51" x14ac:dyDescent="0.25">
      <c r="A168">
        <v>160</v>
      </c>
      <c r="C168" s="160">
        <f>VLOOKUP(tbl2_2!A168,ishod_substance!A:P,2,0)</f>
        <v>7</v>
      </c>
      <c r="D168" s="161" t="str">
        <f>VLOOKUP(tbl2_2!A168,ishod_substance!A:P,3,0)</f>
        <v>внутренний проезд</v>
      </c>
      <c r="E168" s="160" t="str">
        <f>VLOOKUP(tbl2_2!A168,ishod_substance!A:P,11,0)</f>
        <v>автомобиль TGM 18.250</v>
      </c>
      <c r="F168" s="162">
        <f>VLOOKUP(tbl2_2!A168,ishod_substance!A:P,15,0)</f>
        <v>1</v>
      </c>
      <c r="G168" s="162" t="str">
        <f>VLOOKUP(tbl2_2!A168,ishod_substance!A:P,12,0)&amp;"/"&amp;VLOOKUP(tbl2_2!A168,ishod_substance!A:P,14,0)</f>
        <v>0,5/182,5</v>
      </c>
      <c r="H168" s="163" t="str">
        <f>VLOOKUP(tbl2_2!A168,ishod_substance!A:P,6,0)</f>
        <v>неорганизованный</v>
      </c>
      <c r="I168" s="164">
        <f>VLOOKUP(tbl2_2!A168,ishod_substance!A:P,15,0)</f>
        <v>1</v>
      </c>
      <c r="J168" s="164">
        <f>VLOOKUP(tbl2_2!A168,ishod_substance!A:P,5,0)</f>
        <v>6006</v>
      </c>
      <c r="K168" s="165">
        <f>VLOOKUP(tbl2_2!A168,ishod_substance!A:Q,17,0)</f>
        <v>1</v>
      </c>
      <c r="L168" s="165">
        <f>VLOOKUP(tbl2_2!A168,ishod_substance!A:R,18,0)</f>
        <v>5</v>
      </c>
      <c r="M168" s="165">
        <f>VLOOKUP(tbl2_2!A168,ishod_substance!A:AD,28,0)</f>
        <v>0</v>
      </c>
      <c r="N168" s="166">
        <f>VLOOKUP(tbl2_2!A168,ishod_substance!A:AD,20,0)</f>
        <v>0</v>
      </c>
      <c r="O168" s="166">
        <f>VLOOKUP(tbl2_2!A168,ishod_substance!A:AD,21,0)</f>
        <v>0</v>
      </c>
      <c r="P168" s="166">
        <f>VLOOKUP(tbl2_2!A168,ishod_substance!A:AD,22,0)</f>
        <v>0</v>
      </c>
      <c r="Q168" s="166">
        <f>VLOOKUP(tbl2_2!A168,ishod_substance!A:AD,23,0)</f>
        <v>1236223</v>
      </c>
      <c r="R168" s="166">
        <f>VLOOKUP(tbl2_2!A168,ishod_substance!A:AD,24,0)</f>
        <v>407829</v>
      </c>
      <c r="S168" s="166">
        <f>VLOOKUP(tbl2_2!A168,ishod_substance!A:AD,25,0)</f>
        <v>1236241</v>
      </c>
      <c r="T168" s="166">
        <f>VLOOKUP(tbl2_2!A168,ishod_substance!A:AD,26,0)</f>
        <v>407829</v>
      </c>
      <c r="U168" s="166">
        <f>VLOOKUP(tbl2_2!A168,ishod_substance!A:AD,27,0)</f>
        <v>5</v>
      </c>
      <c r="V168" s="166">
        <f>VLOOKUP(tbl2_2!A168,ishod_substance!A:AD,29,0)</f>
        <v>0</v>
      </c>
      <c r="W168" s="166">
        <f>VLOOKUP(tbl2_2!A168,ishod_substance!A:AD,30,0)</f>
        <v>0</v>
      </c>
      <c r="X168" s="166">
        <f>VLOOKUP(tbl2_2!A168,ishod_substance!A:AE,31,0)</f>
        <v>0</v>
      </c>
      <c r="Y168" s="164">
        <f>VLOOKUP(tbl2_2!A168,ishod_substance!A:AD,7,0)</f>
        <v>2732</v>
      </c>
      <c r="Z168" s="167" t="str">
        <f>VLOOKUP(Y168,quide!$A$2:$B$1006,2,0)</f>
        <v>Керосин (Керосин прямой перегонки; керосин дезодорированный)</v>
      </c>
      <c r="AA168" s="166">
        <f>VLOOKUP(Y168,quide!$A$2:$J$1006,10,0)</f>
        <v>1</v>
      </c>
      <c r="AB168" s="169">
        <f>VLOOKUP(tbl2_2!A168,ishod_substance!A:AD,8,0)</f>
        <v>1.9980000000000002E-6</v>
      </c>
      <c r="AC168" s="171">
        <f t="shared" si="2"/>
        <v>0</v>
      </c>
      <c r="AD168" s="168">
        <f>VLOOKUP(tbl2_2!A168,ishod_substance!A:AD,9,0)</f>
        <v>1.0808800000000001E-4</v>
      </c>
      <c r="AE168" s="169">
        <f>VLOOKUP(tbl2_2!A168,ishod_substance!A:AD,9,0)</f>
        <v>1.0808800000000001E-4</v>
      </c>
      <c r="AF168" s="170"/>
    </row>
    <row r="169" spans="1:37" ht="38.25" x14ac:dyDescent="0.25">
      <c r="A169">
        <v>161</v>
      </c>
      <c r="C169" s="160">
        <f>VLOOKUP(tbl2_2!A169,ishod_substance!A:P,2,0)</f>
        <v>7</v>
      </c>
      <c r="D169" s="161" t="str">
        <f>VLOOKUP(tbl2_2!A169,ishod_substance!A:P,3,0)</f>
        <v>внутренний проезд</v>
      </c>
      <c r="E169" s="160" t="str">
        <f>VLOOKUP(tbl2_2!A169,ishod_substance!A:P,11,0)</f>
        <v>мусоровоз ИВЕКО</v>
      </c>
      <c r="F169" s="162">
        <f>VLOOKUP(tbl2_2!A169,ishod_substance!A:P,15,0)</f>
        <v>1</v>
      </c>
      <c r="G169" s="162" t="str">
        <f>VLOOKUP(tbl2_2!A169,ishod_substance!A:P,12,0)&amp;"/"&amp;VLOOKUP(tbl2_2!A169,ishod_substance!A:P,14,0)</f>
        <v>0,5/182,5</v>
      </c>
      <c r="H169" s="163" t="str">
        <f>VLOOKUP(tbl2_2!A169,ishod_substance!A:P,6,0)</f>
        <v>неорганизованный</v>
      </c>
      <c r="I169" s="164">
        <f>VLOOKUP(tbl2_2!A169,ishod_substance!A:P,15,0)</f>
        <v>1</v>
      </c>
      <c r="J169" s="164">
        <f>VLOOKUP(tbl2_2!A169,ishod_substance!A:P,5,0)</f>
        <v>6006</v>
      </c>
      <c r="K169" s="165">
        <f>VLOOKUP(tbl2_2!A169,ishod_substance!A:Q,17,0)</f>
        <v>1</v>
      </c>
      <c r="L169" s="165">
        <f>VLOOKUP(tbl2_2!A169,ishod_substance!A:R,18,0)</f>
        <v>5</v>
      </c>
      <c r="M169" s="165">
        <f>VLOOKUP(tbl2_2!A169,ishod_substance!A:AD,28,0)</f>
        <v>0</v>
      </c>
      <c r="N169" s="166">
        <f>VLOOKUP(tbl2_2!A169,ishod_substance!A:AD,20,0)</f>
        <v>0</v>
      </c>
      <c r="O169" s="166">
        <f>VLOOKUP(tbl2_2!A169,ishod_substance!A:AD,21,0)</f>
        <v>0</v>
      </c>
      <c r="P169" s="166">
        <f>VLOOKUP(tbl2_2!A169,ishod_substance!A:AD,22,0)</f>
        <v>0</v>
      </c>
      <c r="Q169" s="166">
        <f>VLOOKUP(tbl2_2!A169,ishod_substance!A:AD,23,0)</f>
        <v>1236223</v>
      </c>
      <c r="R169" s="166">
        <f>VLOOKUP(tbl2_2!A169,ishod_substance!A:AD,24,0)</f>
        <v>407829</v>
      </c>
      <c r="S169" s="166">
        <f>VLOOKUP(tbl2_2!A169,ishod_substance!A:AD,25,0)</f>
        <v>1236241</v>
      </c>
      <c r="T169" s="166">
        <f>VLOOKUP(tbl2_2!A169,ishod_substance!A:AD,26,0)</f>
        <v>407829</v>
      </c>
      <c r="U169" s="166">
        <f>VLOOKUP(tbl2_2!A169,ishod_substance!A:AD,27,0)</f>
        <v>5</v>
      </c>
      <c r="V169" s="166">
        <f>VLOOKUP(tbl2_2!A169,ishod_substance!A:AD,29,0)</f>
        <v>0</v>
      </c>
      <c r="W169" s="166">
        <f>VLOOKUP(tbl2_2!A169,ishod_substance!A:AD,30,0)</f>
        <v>0</v>
      </c>
      <c r="X169" s="166">
        <f>VLOOKUP(tbl2_2!A169,ishod_substance!A:AE,31,0)</f>
        <v>0</v>
      </c>
      <c r="Y169" s="164">
        <f>VLOOKUP(tbl2_2!A169,ishod_substance!A:AD,7,0)</f>
        <v>301</v>
      </c>
      <c r="Z169" s="167" t="str">
        <f>VLOOKUP(Y169,quide!$A$2:$B$1006,2,0)</f>
        <v>Азота диоксид (Двуокись азота; пероксид азота)</v>
      </c>
      <c r="AA169" s="166">
        <f>VLOOKUP(Y169,quide!$A$2:$J$1006,10,0)</f>
        <v>1</v>
      </c>
      <c r="AB169" s="169">
        <f>VLOOKUP(tbl2_2!A169,ishod_substance!A:AD,8,0)</f>
        <v>6.0000000000000002E-6</v>
      </c>
      <c r="AC169" s="171">
        <f t="shared" si="2"/>
        <v>0</v>
      </c>
      <c r="AD169" s="168">
        <f>VLOOKUP(tbl2_2!A169,ishod_substance!A:AD,9,0)</f>
        <v>9.7400640000000005E-4</v>
      </c>
      <c r="AE169" s="169">
        <f>VLOOKUP(tbl2_2!A169,ishod_substance!A:AD,9,0)</f>
        <v>9.7400640000000005E-4</v>
      </c>
      <c r="AF169" s="170"/>
      <c r="AJ169" s="205"/>
    </row>
    <row r="170" spans="1:37" ht="25.5" x14ac:dyDescent="0.25">
      <c r="A170">
        <v>162</v>
      </c>
      <c r="C170" s="160">
        <f>VLOOKUP(tbl2_2!A170,ishod_substance!A:P,2,0)</f>
        <v>7</v>
      </c>
      <c r="D170" s="161" t="str">
        <f>VLOOKUP(tbl2_2!A170,ishod_substance!A:P,3,0)</f>
        <v>внутренний проезд</v>
      </c>
      <c r="E170" s="160" t="str">
        <f>VLOOKUP(tbl2_2!A170,ishod_substance!A:P,11,0)</f>
        <v>мусоровоз ИВЕКО</v>
      </c>
      <c r="F170" s="162">
        <f>VLOOKUP(tbl2_2!A170,ishod_substance!A:P,15,0)</f>
        <v>1</v>
      </c>
      <c r="G170" s="162" t="str">
        <f>VLOOKUP(tbl2_2!A170,ishod_substance!A:P,12,0)&amp;"/"&amp;VLOOKUP(tbl2_2!A170,ishod_substance!A:P,14,0)</f>
        <v>0,5/182,5</v>
      </c>
      <c r="H170" s="163" t="str">
        <f>VLOOKUP(tbl2_2!A170,ishod_substance!A:P,6,0)</f>
        <v>неорганизованный</v>
      </c>
      <c r="I170" s="164">
        <f>VLOOKUP(tbl2_2!A170,ishod_substance!A:P,15,0)</f>
        <v>1</v>
      </c>
      <c r="J170" s="164">
        <f>VLOOKUP(tbl2_2!A170,ishod_substance!A:P,5,0)</f>
        <v>6006</v>
      </c>
      <c r="K170" s="165">
        <f>VLOOKUP(tbl2_2!A170,ishod_substance!A:Q,17,0)</f>
        <v>1</v>
      </c>
      <c r="L170" s="165">
        <f>VLOOKUP(tbl2_2!A170,ishod_substance!A:R,18,0)</f>
        <v>5</v>
      </c>
      <c r="M170" s="165">
        <f>VLOOKUP(tbl2_2!A170,ishod_substance!A:AD,28,0)</f>
        <v>0</v>
      </c>
      <c r="N170" s="166">
        <f>VLOOKUP(tbl2_2!A170,ishod_substance!A:AD,20,0)</f>
        <v>0</v>
      </c>
      <c r="O170" s="166">
        <f>VLOOKUP(tbl2_2!A170,ishod_substance!A:AD,21,0)</f>
        <v>0</v>
      </c>
      <c r="P170" s="166">
        <f>VLOOKUP(tbl2_2!A170,ishod_substance!A:AD,22,0)</f>
        <v>0</v>
      </c>
      <c r="Q170" s="166">
        <f>VLOOKUP(tbl2_2!A170,ishod_substance!A:AD,23,0)</f>
        <v>1236223</v>
      </c>
      <c r="R170" s="166">
        <f>VLOOKUP(tbl2_2!A170,ishod_substance!A:AD,24,0)</f>
        <v>407829</v>
      </c>
      <c r="S170" s="166">
        <f>VLOOKUP(tbl2_2!A170,ishod_substance!A:AD,25,0)</f>
        <v>1236241</v>
      </c>
      <c r="T170" s="166">
        <f>VLOOKUP(tbl2_2!A170,ishod_substance!A:AD,26,0)</f>
        <v>407829</v>
      </c>
      <c r="U170" s="166">
        <f>VLOOKUP(tbl2_2!A170,ishod_substance!A:AD,27,0)</f>
        <v>5</v>
      </c>
      <c r="V170" s="166">
        <f>VLOOKUP(tbl2_2!A170,ishod_substance!A:AD,29,0)</f>
        <v>0</v>
      </c>
      <c r="W170" s="166">
        <f>VLOOKUP(tbl2_2!A170,ishod_substance!A:AD,30,0)</f>
        <v>0</v>
      </c>
      <c r="X170" s="166">
        <f>VLOOKUP(tbl2_2!A170,ishod_substance!A:AE,31,0)</f>
        <v>0</v>
      </c>
      <c r="Y170" s="164">
        <f>VLOOKUP(tbl2_2!A170,ishod_substance!A:AD,7,0)</f>
        <v>304</v>
      </c>
      <c r="Z170" s="167" t="str">
        <f>VLOOKUP(Y170,quide!$A$2:$B$1006,2,0)</f>
        <v>Азот (II) оксид (Азот монооксид)</v>
      </c>
      <c r="AA170" s="166">
        <f>VLOOKUP(Y170,quide!$A$2:$J$1006,10,0)</f>
        <v>1</v>
      </c>
      <c r="AB170" s="205">
        <f>VLOOKUP(tbl2_2!A170,ishod_substance!A:AD,8,0)</f>
        <v>9.7499999999999998E-7</v>
      </c>
      <c r="AC170" s="219">
        <f t="shared" si="2"/>
        <v>0</v>
      </c>
      <c r="AD170" s="215">
        <f>VLOOKUP(tbl2_2!A170,ishod_substance!A:AD,9,0)</f>
        <v>1.5827604E-4</v>
      </c>
      <c r="AE170" s="213">
        <f>VLOOKUP(tbl2_2!A170,ishod_substance!A:AD,9,0)</f>
        <v>1.5827604E-4</v>
      </c>
      <c r="AF170" s="170"/>
    </row>
    <row r="171" spans="1:37" ht="25.5" x14ac:dyDescent="0.25">
      <c r="A171">
        <v>163</v>
      </c>
      <c r="C171" s="160">
        <f>VLOOKUP(tbl2_2!A171,ishod_substance!A:P,2,0)</f>
        <v>7</v>
      </c>
      <c r="D171" s="161" t="str">
        <f>VLOOKUP(tbl2_2!A171,ishod_substance!A:P,3,0)</f>
        <v>внутренний проезд</v>
      </c>
      <c r="E171" s="160" t="str">
        <f>VLOOKUP(tbl2_2!A171,ishod_substance!A:P,11,0)</f>
        <v>мусоровоз ИВЕКО</v>
      </c>
      <c r="F171" s="162">
        <f>VLOOKUP(tbl2_2!A171,ishod_substance!A:P,15,0)</f>
        <v>1</v>
      </c>
      <c r="G171" s="162" t="str">
        <f>VLOOKUP(tbl2_2!A171,ishod_substance!A:P,12,0)&amp;"/"&amp;VLOOKUP(tbl2_2!A171,ishod_substance!A:P,14,0)</f>
        <v>0,5/182,5</v>
      </c>
      <c r="H171" s="163" t="str">
        <f>VLOOKUP(tbl2_2!A171,ishod_substance!A:P,6,0)</f>
        <v>неорганизованный</v>
      </c>
      <c r="I171" s="164">
        <f>VLOOKUP(tbl2_2!A171,ishod_substance!A:P,15,0)</f>
        <v>1</v>
      </c>
      <c r="J171" s="164">
        <f>VLOOKUP(tbl2_2!A171,ishod_substance!A:P,5,0)</f>
        <v>6006</v>
      </c>
      <c r="K171" s="165">
        <f>VLOOKUP(tbl2_2!A171,ishod_substance!A:Q,17,0)</f>
        <v>1</v>
      </c>
      <c r="L171" s="165">
        <f>VLOOKUP(tbl2_2!A171,ishod_substance!A:R,18,0)</f>
        <v>5</v>
      </c>
      <c r="M171" s="165">
        <f>VLOOKUP(tbl2_2!A171,ishod_substance!A:AD,28,0)</f>
        <v>0</v>
      </c>
      <c r="N171" s="166">
        <f>VLOOKUP(tbl2_2!A171,ishod_substance!A:AD,20,0)</f>
        <v>0</v>
      </c>
      <c r="O171" s="166">
        <f>VLOOKUP(tbl2_2!A171,ishod_substance!A:AD,21,0)</f>
        <v>0</v>
      </c>
      <c r="P171" s="166">
        <f>VLOOKUP(tbl2_2!A171,ishod_substance!A:AD,22,0)</f>
        <v>0</v>
      </c>
      <c r="Q171" s="166">
        <f>VLOOKUP(tbl2_2!A171,ishod_substance!A:AD,23,0)</f>
        <v>1236223</v>
      </c>
      <c r="R171" s="166">
        <f>VLOOKUP(tbl2_2!A171,ishod_substance!A:AD,24,0)</f>
        <v>407829</v>
      </c>
      <c r="S171" s="166">
        <f>VLOOKUP(tbl2_2!A171,ishod_substance!A:AD,25,0)</f>
        <v>1236241</v>
      </c>
      <c r="T171" s="166">
        <f>VLOOKUP(tbl2_2!A171,ishod_substance!A:AD,26,0)</f>
        <v>407829</v>
      </c>
      <c r="U171" s="166">
        <f>VLOOKUP(tbl2_2!A171,ishod_substance!A:AD,27,0)</f>
        <v>5</v>
      </c>
      <c r="V171" s="166">
        <f>VLOOKUP(tbl2_2!A171,ishod_substance!A:AD,29,0)</f>
        <v>0</v>
      </c>
      <c r="W171" s="166">
        <f>VLOOKUP(tbl2_2!A171,ishod_substance!A:AD,30,0)</f>
        <v>0</v>
      </c>
      <c r="X171" s="166">
        <f>VLOOKUP(tbl2_2!A171,ishod_substance!A:AE,31,0)</f>
        <v>0</v>
      </c>
      <c r="Y171" s="164">
        <f>VLOOKUP(tbl2_2!A171,ishod_substance!A:AD,7,0)</f>
        <v>328</v>
      </c>
      <c r="Z171" s="167" t="str">
        <f>VLOOKUP(Y171,quide!$A$2:$B$1006,2,0)</f>
        <v>Углерод (Пигмент черный)</v>
      </c>
      <c r="AA171" s="166">
        <f>VLOOKUP(Y171,quide!$A$2:$J$1006,10,0)</f>
        <v>1</v>
      </c>
      <c r="AB171" s="169">
        <f>VLOOKUP(tbl2_2!A171,ishod_substance!A:AD,8,0)</f>
        <v>8.3399999999999998E-7</v>
      </c>
      <c r="AC171" s="171">
        <f t="shared" si="2"/>
        <v>0</v>
      </c>
      <c r="AD171" s="168">
        <f>VLOOKUP(tbl2_2!A171,ishod_substance!A:AD,9,0)</f>
        <v>6.5259999999999995E-5</v>
      </c>
      <c r="AE171" s="169">
        <f>VLOOKUP(tbl2_2!A171,ishod_substance!A:AD,9,0)</f>
        <v>6.5259999999999995E-5</v>
      </c>
      <c r="AF171" s="170"/>
    </row>
    <row r="172" spans="1:37" ht="38.25" x14ac:dyDescent="0.25">
      <c r="A172">
        <v>164</v>
      </c>
      <c r="C172" s="160">
        <f>VLOOKUP(tbl2_2!A172,ishod_substance!A:P,2,0)</f>
        <v>7</v>
      </c>
      <c r="D172" s="161" t="str">
        <f>VLOOKUP(tbl2_2!A172,ishod_substance!A:P,3,0)</f>
        <v>внутренний проезд</v>
      </c>
      <c r="E172" s="160" t="str">
        <f>VLOOKUP(tbl2_2!A172,ishod_substance!A:P,11,0)</f>
        <v>мусоровоз ИВЕКО</v>
      </c>
      <c r="F172" s="162">
        <f>VLOOKUP(tbl2_2!A172,ishod_substance!A:P,15,0)</f>
        <v>1</v>
      </c>
      <c r="G172" s="162" t="str">
        <f>VLOOKUP(tbl2_2!A172,ishod_substance!A:P,12,0)&amp;"/"&amp;VLOOKUP(tbl2_2!A172,ishod_substance!A:P,14,0)</f>
        <v>0,5/182,5</v>
      </c>
      <c r="H172" s="163" t="str">
        <f>VLOOKUP(tbl2_2!A172,ishod_substance!A:P,6,0)</f>
        <v>неорганизованный</v>
      </c>
      <c r="I172" s="164">
        <f>VLOOKUP(tbl2_2!A172,ishod_substance!A:P,15,0)</f>
        <v>1</v>
      </c>
      <c r="J172" s="164">
        <f>VLOOKUP(tbl2_2!A172,ishod_substance!A:P,5,0)</f>
        <v>6006</v>
      </c>
      <c r="K172" s="165">
        <f>VLOOKUP(tbl2_2!A172,ishod_substance!A:Q,17,0)</f>
        <v>1</v>
      </c>
      <c r="L172" s="165">
        <f>VLOOKUP(tbl2_2!A172,ishod_substance!A:R,18,0)</f>
        <v>5</v>
      </c>
      <c r="M172" s="165">
        <f>VLOOKUP(tbl2_2!A172,ishod_substance!A:AD,28,0)</f>
        <v>0</v>
      </c>
      <c r="N172" s="166">
        <f>VLOOKUP(tbl2_2!A172,ishod_substance!A:AD,20,0)</f>
        <v>0</v>
      </c>
      <c r="O172" s="166">
        <f>VLOOKUP(tbl2_2!A172,ishod_substance!A:AD,21,0)</f>
        <v>0</v>
      </c>
      <c r="P172" s="166">
        <f>VLOOKUP(tbl2_2!A172,ishod_substance!A:AD,22,0)</f>
        <v>0</v>
      </c>
      <c r="Q172" s="166">
        <f>VLOOKUP(tbl2_2!A172,ishod_substance!A:AD,23,0)</f>
        <v>1236223</v>
      </c>
      <c r="R172" s="166">
        <f>VLOOKUP(tbl2_2!A172,ishod_substance!A:AD,24,0)</f>
        <v>407829</v>
      </c>
      <c r="S172" s="166">
        <f>VLOOKUP(tbl2_2!A172,ishod_substance!A:AD,25,0)</f>
        <v>1236241</v>
      </c>
      <c r="T172" s="166">
        <f>VLOOKUP(tbl2_2!A172,ishod_substance!A:AD,26,0)</f>
        <v>407829</v>
      </c>
      <c r="U172" s="166">
        <f>VLOOKUP(tbl2_2!A172,ishod_substance!A:AD,27,0)</f>
        <v>5</v>
      </c>
      <c r="V172" s="166">
        <f>VLOOKUP(tbl2_2!A172,ishod_substance!A:AD,29,0)</f>
        <v>0</v>
      </c>
      <c r="W172" s="166">
        <f>VLOOKUP(tbl2_2!A172,ishod_substance!A:AD,30,0)</f>
        <v>0</v>
      </c>
      <c r="X172" s="166">
        <f>VLOOKUP(tbl2_2!A172,ishod_substance!A:AE,31,0)</f>
        <v>0</v>
      </c>
      <c r="Y172" s="164">
        <f>VLOOKUP(tbl2_2!A172,ishod_substance!A:AD,7,0)</f>
        <v>330</v>
      </c>
      <c r="Z172" s="167" t="str">
        <f>VLOOKUP(Y172,quide!$A$2:$B$1006,2,0)</f>
        <v>Сера диоксид (ангидрид сернистый)</v>
      </c>
      <c r="AA172" s="166">
        <f>VLOOKUP(Y172,quide!$A$2:$J$1006,10,0)</f>
        <v>1</v>
      </c>
      <c r="AB172" s="169">
        <f>VLOOKUP(tbl2_2!A172,ishod_substance!A:AD,8,0)</f>
        <v>1.6199999999999999E-6</v>
      </c>
      <c r="AC172" s="171">
        <f t="shared" si="2"/>
        <v>0</v>
      </c>
      <c r="AD172" s="168">
        <f>VLOOKUP(tbl2_2!A172,ishod_substance!A:AD,9,0)</f>
        <v>1.2684920000000002E-4</v>
      </c>
      <c r="AE172" s="169">
        <f>VLOOKUP(tbl2_2!A172,ishod_substance!A:AD,9,0)</f>
        <v>1.2684920000000002E-4</v>
      </c>
      <c r="AF172" s="170"/>
    </row>
    <row r="173" spans="1:37" ht="63.75" x14ac:dyDescent="0.25">
      <c r="A173">
        <v>165</v>
      </c>
      <c r="C173" s="160">
        <f>VLOOKUP(tbl2_2!A173,ishod_substance!A:P,2,0)</f>
        <v>7</v>
      </c>
      <c r="D173" s="161" t="str">
        <f>VLOOKUP(tbl2_2!A173,ishod_substance!A:P,3,0)</f>
        <v>внутренний проезд</v>
      </c>
      <c r="E173" s="160" t="str">
        <f>VLOOKUP(tbl2_2!A173,ishod_substance!A:P,11,0)</f>
        <v>мусоровоз ИВЕКО</v>
      </c>
      <c r="F173" s="162">
        <f>VLOOKUP(tbl2_2!A173,ishod_substance!A:P,15,0)</f>
        <v>1</v>
      </c>
      <c r="G173" s="162" t="str">
        <f>VLOOKUP(tbl2_2!A173,ishod_substance!A:P,12,0)&amp;"/"&amp;VLOOKUP(tbl2_2!A173,ishod_substance!A:P,14,0)</f>
        <v>0,5/182,5</v>
      </c>
      <c r="H173" s="163" t="str">
        <f>VLOOKUP(tbl2_2!A173,ishod_substance!A:P,6,0)</f>
        <v>неорганизованный</v>
      </c>
      <c r="I173" s="164">
        <f>VLOOKUP(tbl2_2!A173,ishod_substance!A:P,15,0)</f>
        <v>1</v>
      </c>
      <c r="J173" s="164">
        <f>VLOOKUP(tbl2_2!A173,ishod_substance!A:P,5,0)</f>
        <v>6006</v>
      </c>
      <c r="K173" s="165">
        <f>VLOOKUP(tbl2_2!A173,ishod_substance!A:Q,17,0)</f>
        <v>1</v>
      </c>
      <c r="L173" s="165">
        <f>VLOOKUP(tbl2_2!A173,ishod_substance!A:R,18,0)</f>
        <v>5</v>
      </c>
      <c r="M173" s="165">
        <f>VLOOKUP(tbl2_2!A173,ishod_substance!A:AD,28,0)</f>
        <v>0</v>
      </c>
      <c r="N173" s="166">
        <f>VLOOKUP(tbl2_2!A173,ishod_substance!A:AD,20,0)</f>
        <v>0</v>
      </c>
      <c r="O173" s="166">
        <f>VLOOKUP(tbl2_2!A173,ishod_substance!A:AD,21,0)</f>
        <v>0</v>
      </c>
      <c r="P173" s="166">
        <f>VLOOKUP(tbl2_2!A173,ishod_substance!A:AD,22,0)</f>
        <v>0</v>
      </c>
      <c r="Q173" s="166">
        <f>VLOOKUP(tbl2_2!A173,ishod_substance!A:AD,23,0)</f>
        <v>1236223</v>
      </c>
      <c r="R173" s="166">
        <f>VLOOKUP(tbl2_2!A173,ishod_substance!A:AD,24,0)</f>
        <v>407829</v>
      </c>
      <c r="S173" s="166">
        <f>VLOOKUP(tbl2_2!A173,ishod_substance!A:AD,25,0)</f>
        <v>1236241</v>
      </c>
      <c r="T173" s="166">
        <f>VLOOKUP(tbl2_2!A173,ishod_substance!A:AD,26,0)</f>
        <v>407829</v>
      </c>
      <c r="U173" s="166">
        <f>VLOOKUP(tbl2_2!A173,ishod_substance!A:AD,27,0)</f>
        <v>5</v>
      </c>
      <c r="V173" s="166">
        <f>VLOOKUP(tbl2_2!A173,ishod_substance!A:AD,29,0)</f>
        <v>0</v>
      </c>
      <c r="W173" s="166">
        <f>VLOOKUP(tbl2_2!A173,ishod_substance!A:AD,30,0)</f>
        <v>0</v>
      </c>
      <c r="X173" s="166">
        <f>VLOOKUP(tbl2_2!A173,ishod_substance!A:AE,31,0)</f>
        <v>0</v>
      </c>
      <c r="Y173" s="164">
        <f>VLOOKUP(tbl2_2!A173,ishod_substance!A:AD,7,0)</f>
        <v>337</v>
      </c>
      <c r="Z173" s="167" t="str">
        <f>VLOOKUP(Y173,quide!$A$2:$B$1006,2,0)</f>
        <v>Углерода оксид (Углерод окись; углерод моноокись; угарный газ)</v>
      </c>
      <c r="AA173" s="166">
        <f>VLOOKUP(Y173,quide!$A$2:$J$1006,10,0)</f>
        <v>1</v>
      </c>
      <c r="AB173" s="169">
        <f>VLOOKUP(tbl2_2!A173,ishod_substance!A:AD,8,0)</f>
        <v>1.5500999999999999E-5</v>
      </c>
      <c r="AC173" s="171">
        <f t="shared" si="2"/>
        <v>0</v>
      </c>
      <c r="AD173" s="168">
        <f>VLOOKUP(tbl2_2!A173,ishod_substance!A:AD,9,0)</f>
        <v>1.217508E-3</v>
      </c>
      <c r="AE173" s="169">
        <f>VLOOKUP(tbl2_2!A173,ishod_substance!A:AD,9,0)</f>
        <v>1.217508E-3</v>
      </c>
      <c r="AF173" s="170"/>
    </row>
    <row r="174" spans="1:37" ht="51" x14ac:dyDescent="0.25">
      <c r="A174">
        <v>166</v>
      </c>
      <c r="C174" s="160">
        <f>VLOOKUP(tbl2_2!A174,ishod_substance!A:P,2,0)</f>
        <v>7</v>
      </c>
      <c r="D174" s="161" t="str">
        <f>VLOOKUP(tbl2_2!A174,ishod_substance!A:P,3,0)</f>
        <v>внутренний проезд</v>
      </c>
      <c r="E174" s="160" t="str">
        <f>VLOOKUP(tbl2_2!A174,ishod_substance!A:P,11,0)</f>
        <v>мусоровоз ИВЕКО</v>
      </c>
      <c r="F174" s="162">
        <f>VLOOKUP(tbl2_2!A174,ishod_substance!A:P,15,0)</f>
        <v>1</v>
      </c>
      <c r="G174" s="162" t="str">
        <f>VLOOKUP(tbl2_2!A174,ishod_substance!A:P,12,0)&amp;"/"&amp;VLOOKUP(tbl2_2!A174,ishod_substance!A:P,14,0)</f>
        <v>0,5/182,5</v>
      </c>
      <c r="H174" s="163" t="str">
        <f>VLOOKUP(tbl2_2!A174,ishod_substance!A:P,6,0)</f>
        <v>неорганизованный</v>
      </c>
      <c r="I174" s="164">
        <f>VLOOKUP(tbl2_2!A174,ishod_substance!A:P,15,0)</f>
        <v>1</v>
      </c>
      <c r="J174" s="164">
        <f>VLOOKUP(tbl2_2!A174,ishod_substance!A:P,5,0)</f>
        <v>6006</v>
      </c>
      <c r="K174" s="165">
        <f>VLOOKUP(tbl2_2!A174,ishod_substance!A:Q,17,0)</f>
        <v>1</v>
      </c>
      <c r="L174" s="165">
        <f>VLOOKUP(tbl2_2!A174,ishod_substance!A:R,18,0)</f>
        <v>5</v>
      </c>
      <c r="M174" s="165">
        <f>VLOOKUP(tbl2_2!A174,ishod_substance!A:AD,28,0)</f>
        <v>0</v>
      </c>
      <c r="N174" s="166">
        <f>VLOOKUP(tbl2_2!A174,ishod_substance!A:AD,20,0)</f>
        <v>0</v>
      </c>
      <c r="O174" s="166">
        <f>VLOOKUP(tbl2_2!A174,ishod_substance!A:AD,21,0)</f>
        <v>0</v>
      </c>
      <c r="P174" s="166">
        <f>VLOOKUP(tbl2_2!A174,ishod_substance!A:AD,22,0)</f>
        <v>0</v>
      </c>
      <c r="Q174" s="166">
        <f>VLOOKUP(tbl2_2!A174,ishod_substance!A:AD,23,0)</f>
        <v>1236223</v>
      </c>
      <c r="R174" s="166">
        <f>VLOOKUP(tbl2_2!A174,ishod_substance!A:AD,24,0)</f>
        <v>407829</v>
      </c>
      <c r="S174" s="166">
        <f>VLOOKUP(tbl2_2!A174,ishod_substance!A:AD,25,0)</f>
        <v>1236241</v>
      </c>
      <c r="T174" s="166">
        <f>VLOOKUP(tbl2_2!A174,ishod_substance!A:AD,26,0)</f>
        <v>407829</v>
      </c>
      <c r="U174" s="166">
        <f>VLOOKUP(tbl2_2!A174,ishod_substance!A:AD,27,0)</f>
        <v>5</v>
      </c>
      <c r="V174" s="166">
        <f>VLOOKUP(tbl2_2!A174,ishod_substance!A:AD,29,0)</f>
        <v>0</v>
      </c>
      <c r="W174" s="166">
        <f>VLOOKUP(tbl2_2!A174,ishod_substance!A:AD,30,0)</f>
        <v>0</v>
      </c>
      <c r="X174" s="166">
        <f>VLOOKUP(tbl2_2!A174,ishod_substance!A:AE,31,0)</f>
        <v>0</v>
      </c>
      <c r="Y174" s="164">
        <f>VLOOKUP(tbl2_2!A174,ishod_substance!A:AD,7,0)</f>
        <v>2732</v>
      </c>
      <c r="Z174" s="167" t="str">
        <f>VLOOKUP(Y174,quide!$A$2:$B$1006,2,0)</f>
        <v>Керосин (Керосин прямой перегонки; керосин дезодорированный)</v>
      </c>
      <c r="AA174" s="166">
        <f>VLOOKUP(Y174,quide!$A$2:$J$1006,10,0)</f>
        <v>1</v>
      </c>
      <c r="AB174" s="169">
        <f>VLOOKUP(tbl2_2!A174,ishod_substance!A:AD,8,0)</f>
        <v>2.1660000000000001E-6</v>
      </c>
      <c r="AC174" s="171">
        <f t="shared" si="2"/>
        <v>0</v>
      </c>
      <c r="AD174" s="168">
        <f>VLOOKUP(tbl2_2!A174,ishod_substance!A:AD,9,0)</f>
        <v>1.7334799999999998E-4</v>
      </c>
      <c r="AE174" s="169">
        <f>VLOOKUP(tbl2_2!A174,ishod_substance!A:AD,9,0)</f>
        <v>1.7334799999999998E-4</v>
      </c>
      <c r="AF174" s="170"/>
    </row>
    <row r="175" spans="1:37" ht="51" x14ac:dyDescent="0.25">
      <c r="A175">
        <v>167</v>
      </c>
      <c r="C175" s="160">
        <f>VLOOKUP(tbl2_2!A175,ishod_substance!A:P,2,0)</f>
        <v>7</v>
      </c>
      <c r="D175" s="161" t="str">
        <f>VLOOKUP(tbl2_2!A175,ishod_substance!A:P,3,0)</f>
        <v>внутренний проезд</v>
      </c>
      <c r="E175" s="160" t="str">
        <f>VLOOKUP(tbl2_2!A175,ishod_substance!A:P,11,0)</f>
        <v>автомобиль SCANIA P400</v>
      </c>
      <c r="F175" s="162">
        <f>VLOOKUP(tbl2_2!A175,ishod_substance!A:P,15,0)</f>
        <v>1</v>
      </c>
      <c r="G175" s="162" t="str">
        <f>VLOOKUP(tbl2_2!A175,ishod_substance!A:P,12,0)&amp;"/"&amp;VLOOKUP(tbl2_2!A175,ishod_substance!A:P,14,0)</f>
        <v>0,5/182,5</v>
      </c>
      <c r="H175" s="163" t="str">
        <f>VLOOKUP(tbl2_2!A175,ishod_substance!A:P,6,0)</f>
        <v>неорганизованный</v>
      </c>
      <c r="I175" s="164">
        <f>VLOOKUP(tbl2_2!A175,ishod_substance!A:P,15,0)</f>
        <v>1</v>
      </c>
      <c r="J175" s="164">
        <f>VLOOKUP(tbl2_2!A175,ishod_substance!A:P,5,0)</f>
        <v>6006</v>
      </c>
      <c r="K175" s="165">
        <f>VLOOKUP(tbl2_2!A175,ishod_substance!A:Q,17,0)</f>
        <v>1</v>
      </c>
      <c r="L175" s="165">
        <f>VLOOKUP(tbl2_2!A175,ishod_substance!A:R,18,0)</f>
        <v>5</v>
      </c>
      <c r="M175" s="165">
        <f>VLOOKUP(tbl2_2!A175,ishod_substance!A:AD,28,0)</f>
        <v>0</v>
      </c>
      <c r="N175" s="166">
        <f>VLOOKUP(tbl2_2!A175,ishod_substance!A:AD,20,0)</f>
        <v>0</v>
      </c>
      <c r="O175" s="166">
        <f>VLOOKUP(tbl2_2!A175,ishod_substance!A:AD,21,0)</f>
        <v>0</v>
      </c>
      <c r="P175" s="166">
        <f>VLOOKUP(tbl2_2!A175,ishod_substance!A:AD,22,0)</f>
        <v>0</v>
      </c>
      <c r="Q175" s="166">
        <f>VLOOKUP(tbl2_2!A175,ishod_substance!A:AD,23,0)</f>
        <v>1236223</v>
      </c>
      <c r="R175" s="166">
        <f>VLOOKUP(tbl2_2!A175,ishod_substance!A:AD,24,0)</f>
        <v>407829</v>
      </c>
      <c r="S175" s="166">
        <f>VLOOKUP(tbl2_2!A175,ishod_substance!A:AD,25,0)</f>
        <v>1236241</v>
      </c>
      <c r="T175" s="166">
        <f>VLOOKUP(tbl2_2!A175,ishod_substance!A:AD,26,0)</f>
        <v>407829</v>
      </c>
      <c r="U175" s="166">
        <f>VLOOKUP(tbl2_2!A175,ishod_substance!A:AD,27,0)</f>
        <v>5</v>
      </c>
      <c r="V175" s="166">
        <f>VLOOKUP(tbl2_2!A175,ishod_substance!A:AD,29,0)</f>
        <v>0</v>
      </c>
      <c r="W175" s="166">
        <f>VLOOKUP(tbl2_2!A175,ishod_substance!A:AD,30,0)</f>
        <v>0</v>
      </c>
      <c r="X175" s="166">
        <f>VLOOKUP(tbl2_2!A175,ishod_substance!A:AE,31,0)</f>
        <v>0</v>
      </c>
      <c r="Y175" s="164">
        <f>VLOOKUP(tbl2_2!A175,ishod_substance!A:AD,7,0)</f>
        <v>301</v>
      </c>
      <c r="Z175" s="167" t="str">
        <f>VLOOKUP(Y175,quide!$A$2:$B$1006,2,0)</f>
        <v>Азота диоксид (Двуокись азота; пероксид азота)</v>
      </c>
      <c r="AA175" s="166">
        <f>VLOOKUP(Y175,quide!$A$2:$J$1006,10,0)</f>
        <v>1</v>
      </c>
      <c r="AB175" s="205">
        <f>VLOOKUP(tbl2_2!A175,ishod_substance!A:AD,8,0)</f>
        <v>7.8119999999999991E-6</v>
      </c>
      <c r="AC175" s="210">
        <f t="shared" si="2"/>
        <v>0</v>
      </c>
      <c r="AD175" s="213">
        <f>VLOOKUP(tbl2_2!A175,ishod_substance!A:AD,9,0)</f>
        <v>7.6354560000000012E-4</v>
      </c>
      <c r="AE175" s="213">
        <f>VLOOKUP(tbl2_2!A175,ishod_substance!A:AD,9,0)</f>
        <v>7.6354560000000012E-4</v>
      </c>
      <c r="AF175" s="170"/>
    </row>
    <row r="176" spans="1:37" ht="51" x14ac:dyDescent="0.25">
      <c r="A176">
        <v>168</v>
      </c>
      <c r="C176" s="160">
        <f>VLOOKUP(tbl2_2!A176,ishod_substance!A:P,2,0)</f>
        <v>7</v>
      </c>
      <c r="D176" s="161" t="str">
        <f>VLOOKUP(tbl2_2!A176,ishod_substance!A:P,3,0)</f>
        <v>внутренний проезд</v>
      </c>
      <c r="E176" s="160" t="str">
        <f>VLOOKUP(tbl2_2!A176,ishod_substance!A:P,11,0)</f>
        <v>автомобиль SCANIA P400</v>
      </c>
      <c r="F176" s="162">
        <f>VLOOKUP(tbl2_2!A176,ishod_substance!A:P,15,0)</f>
        <v>1</v>
      </c>
      <c r="G176" s="162" t="str">
        <f>VLOOKUP(tbl2_2!A176,ishod_substance!A:P,12,0)&amp;"/"&amp;VLOOKUP(tbl2_2!A176,ishod_substance!A:P,14,0)</f>
        <v>0,5/182,5</v>
      </c>
      <c r="H176" s="163" t="str">
        <f>VLOOKUP(tbl2_2!A176,ishod_substance!A:P,6,0)</f>
        <v>неорганизованный</v>
      </c>
      <c r="I176" s="164">
        <f>VLOOKUP(tbl2_2!A176,ishod_substance!A:P,15,0)</f>
        <v>1</v>
      </c>
      <c r="J176" s="164">
        <f>VLOOKUP(tbl2_2!A176,ishod_substance!A:P,5,0)</f>
        <v>6006</v>
      </c>
      <c r="K176" s="165">
        <f>VLOOKUP(tbl2_2!A176,ishod_substance!A:Q,17,0)</f>
        <v>1</v>
      </c>
      <c r="L176" s="165">
        <f>VLOOKUP(tbl2_2!A176,ishod_substance!A:R,18,0)</f>
        <v>5</v>
      </c>
      <c r="M176" s="165">
        <f>VLOOKUP(tbl2_2!A176,ishod_substance!A:AD,28,0)</f>
        <v>0</v>
      </c>
      <c r="N176" s="166">
        <f>VLOOKUP(tbl2_2!A176,ishod_substance!A:AD,20,0)</f>
        <v>0</v>
      </c>
      <c r="O176" s="166">
        <f>VLOOKUP(tbl2_2!A176,ishod_substance!A:AD,21,0)</f>
        <v>0</v>
      </c>
      <c r="P176" s="166">
        <f>VLOOKUP(tbl2_2!A176,ishod_substance!A:AD,22,0)</f>
        <v>0</v>
      </c>
      <c r="Q176" s="166">
        <f>VLOOKUP(tbl2_2!A176,ishod_substance!A:AD,23,0)</f>
        <v>1236223</v>
      </c>
      <c r="R176" s="166">
        <f>VLOOKUP(tbl2_2!A176,ishod_substance!A:AD,24,0)</f>
        <v>407829</v>
      </c>
      <c r="S176" s="166">
        <f>VLOOKUP(tbl2_2!A176,ishod_substance!A:AD,25,0)</f>
        <v>1236241</v>
      </c>
      <c r="T176" s="166">
        <f>VLOOKUP(tbl2_2!A176,ishod_substance!A:AD,26,0)</f>
        <v>407829</v>
      </c>
      <c r="U176" s="166">
        <f>VLOOKUP(tbl2_2!A176,ishod_substance!A:AD,27,0)</f>
        <v>5</v>
      </c>
      <c r="V176" s="166">
        <f>VLOOKUP(tbl2_2!A176,ishod_substance!A:AD,29,0)</f>
        <v>0</v>
      </c>
      <c r="W176" s="166">
        <f>VLOOKUP(tbl2_2!A176,ishod_substance!A:AD,30,0)</f>
        <v>0</v>
      </c>
      <c r="X176" s="166">
        <f>VLOOKUP(tbl2_2!A176,ishod_substance!A:AE,31,0)</f>
        <v>0</v>
      </c>
      <c r="Y176" s="164">
        <f>VLOOKUP(tbl2_2!A176,ishod_substance!A:AD,7,0)</f>
        <v>304</v>
      </c>
      <c r="Z176" s="167" t="str">
        <f>VLOOKUP(Y176,quide!$A$2:$B$1006,2,0)</f>
        <v>Азот (II) оксид (Азот монооксид)</v>
      </c>
      <c r="AA176" s="166">
        <f>VLOOKUP(Y176,quide!$A$2:$J$1006,10,0)</f>
        <v>1</v>
      </c>
      <c r="AB176" s="169">
        <f>VLOOKUP(tbl2_2!A176,ishod_substance!A:AD,8,0)</f>
        <v>1.26945E-6</v>
      </c>
      <c r="AC176" s="171">
        <f t="shared" si="2"/>
        <v>0</v>
      </c>
      <c r="AD176" s="168">
        <f>VLOOKUP(tbl2_2!A176,ishod_substance!A:AD,9,0)</f>
        <v>1.2407616000000002E-4</v>
      </c>
      <c r="AE176" s="169">
        <f>VLOOKUP(tbl2_2!A176,ishod_substance!A:AD,9,0)</f>
        <v>1.2407616000000002E-4</v>
      </c>
      <c r="AF176" s="170"/>
    </row>
    <row r="177" spans="1:37" ht="51" x14ac:dyDescent="0.25">
      <c r="A177">
        <v>169</v>
      </c>
      <c r="C177" s="160">
        <f>VLOOKUP(tbl2_2!A177,ishod_substance!A:P,2,0)</f>
        <v>7</v>
      </c>
      <c r="D177" s="161" t="str">
        <f>VLOOKUP(tbl2_2!A177,ishod_substance!A:P,3,0)</f>
        <v>внутренний проезд</v>
      </c>
      <c r="E177" s="160" t="str">
        <f>VLOOKUP(tbl2_2!A177,ishod_substance!A:P,11,0)</f>
        <v>автомобиль SCANIA P400</v>
      </c>
      <c r="F177" s="162">
        <f>VLOOKUP(tbl2_2!A177,ishod_substance!A:P,15,0)</f>
        <v>1</v>
      </c>
      <c r="G177" s="162" t="str">
        <f>VLOOKUP(tbl2_2!A177,ishod_substance!A:P,12,0)&amp;"/"&amp;VLOOKUP(tbl2_2!A177,ishod_substance!A:P,14,0)</f>
        <v>0,5/182,5</v>
      </c>
      <c r="H177" s="163" t="str">
        <f>VLOOKUP(tbl2_2!A177,ishod_substance!A:P,6,0)</f>
        <v>неорганизованный</v>
      </c>
      <c r="I177" s="164">
        <f>VLOOKUP(tbl2_2!A177,ishod_substance!A:P,15,0)</f>
        <v>1</v>
      </c>
      <c r="J177" s="164">
        <f>VLOOKUP(tbl2_2!A177,ishod_substance!A:P,5,0)</f>
        <v>6006</v>
      </c>
      <c r="K177" s="165">
        <f>VLOOKUP(tbl2_2!A177,ishod_substance!A:Q,17,0)</f>
        <v>1</v>
      </c>
      <c r="L177" s="165">
        <f>VLOOKUP(tbl2_2!A177,ishod_substance!A:R,18,0)</f>
        <v>5</v>
      </c>
      <c r="M177" s="165">
        <f>VLOOKUP(tbl2_2!A177,ishod_substance!A:AD,28,0)</f>
        <v>0</v>
      </c>
      <c r="N177" s="166">
        <f>VLOOKUP(tbl2_2!A177,ishod_substance!A:AD,20,0)</f>
        <v>0</v>
      </c>
      <c r="O177" s="166">
        <f>VLOOKUP(tbl2_2!A177,ishod_substance!A:AD,21,0)</f>
        <v>0</v>
      </c>
      <c r="P177" s="166">
        <f>VLOOKUP(tbl2_2!A177,ishod_substance!A:AD,22,0)</f>
        <v>0</v>
      </c>
      <c r="Q177" s="166">
        <f>VLOOKUP(tbl2_2!A177,ishod_substance!A:AD,23,0)</f>
        <v>1236223</v>
      </c>
      <c r="R177" s="166">
        <f>VLOOKUP(tbl2_2!A177,ishod_substance!A:AD,24,0)</f>
        <v>407829</v>
      </c>
      <c r="S177" s="166">
        <f>VLOOKUP(tbl2_2!A177,ishod_substance!A:AD,25,0)</f>
        <v>1236241</v>
      </c>
      <c r="T177" s="166">
        <f>VLOOKUP(tbl2_2!A177,ishod_substance!A:AD,26,0)</f>
        <v>407829</v>
      </c>
      <c r="U177" s="166">
        <f>VLOOKUP(tbl2_2!A177,ishod_substance!A:AD,27,0)</f>
        <v>5</v>
      </c>
      <c r="V177" s="166">
        <f>VLOOKUP(tbl2_2!A177,ishod_substance!A:AD,29,0)</f>
        <v>0</v>
      </c>
      <c r="W177" s="166">
        <f>VLOOKUP(tbl2_2!A177,ishod_substance!A:AD,30,0)</f>
        <v>0</v>
      </c>
      <c r="X177" s="166">
        <f>VLOOKUP(tbl2_2!A177,ishod_substance!A:AE,31,0)</f>
        <v>0</v>
      </c>
      <c r="Y177" s="164">
        <f>VLOOKUP(tbl2_2!A177,ishod_substance!A:AD,7,0)</f>
        <v>328</v>
      </c>
      <c r="Z177" s="167" t="str">
        <f>VLOOKUP(Y177,quide!$A$2:$B$1006,2,0)</f>
        <v>Углерод (Пигмент черный)</v>
      </c>
      <c r="AA177" s="166">
        <f>VLOOKUP(Y177,quide!$A$2:$J$1006,10,0)</f>
        <v>1</v>
      </c>
      <c r="AB177" s="169">
        <f>VLOOKUP(tbl2_2!A177,ishod_substance!A:AD,8,0)</f>
        <v>1.125E-6</v>
      </c>
      <c r="AC177" s="171">
        <f t="shared" si="2"/>
        <v>0</v>
      </c>
      <c r="AD177" s="168">
        <f>VLOOKUP(tbl2_2!A177,ishod_substance!A:AD,9,0)</f>
        <v>5.5061999999999996E-5</v>
      </c>
      <c r="AE177" s="169">
        <f>VLOOKUP(tbl2_2!A177,ishod_substance!A:AD,9,0)</f>
        <v>5.5061999999999996E-5</v>
      </c>
      <c r="AF177" s="170"/>
    </row>
    <row r="178" spans="1:37" ht="51" x14ac:dyDescent="0.25">
      <c r="A178">
        <v>170</v>
      </c>
      <c r="C178" s="160">
        <f>VLOOKUP(tbl2_2!A178,ishod_substance!A:P,2,0)</f>
        <v>7</v>
      </c>
      <c r="D178" s="161" t="str">
        <f>VLOOKUP(tbl2_2!A178,ishod_substance!A:P,3,0)</f>
        <v>внутренний проезд</v>
      </c>
      <c r="E178" s="160" t="str">
        <f>VLOOKUP(tbl2_2!A178,ishod_substance!A:P,11,0)</f>
        <v>автомобиль SCANIA P400</v>
      </c>
      <c r="F178" s="162">
        <f>VLOOKUP(tbl2_2!A178,ishod_substance!A:P,15,0)</f>
        <v>1</v>
      </c>
      <c r="G178" s="162" t="str">
        <f>VLOOKUP(tbl2_2!A178,ishod_substance!A:P,12,0)&amp;"/"&amp;VLOOKUP(tbl2_2!A178,ishod_substance!A:P,14,0)</f>
        <v>0,5/182,5</v>
      </c>
      <c r="H178" s="163" t="str">
        <f>VLOOKUP(tbl2_2!A178,ishod_substance!A:P,6,0)</f>
        <v>неорганизованный</v>
      </c>
      <c r="I178" s="164">
        <f>VLOOKUP(tbl2_2!A178,ishod_substance!A:P,15,0)</f>
        <v>1</v>
      </c>
      <c r="J178" s="164">
        <f>VLOOKUP(tbl2_2!A178,ishod_substance!A:P,5,0)</f>
        <v>6006</v>
      </c>
      <c r="K178" s="165">
        <f>VLOOKUP(tbl2_2!A178,ishod_substance!A:Q,17,0)</f>
        <v>1</v>
      </c>
      <c r="L178" s="165">
        <f>VLOOKUP(tbl2_2!A178,ishod_substance!A:R,18,0)</f>
        <v>5</v>
      </c>
      <c r="M178" s="165">
        <f>VLOOKUP(tbl2_2!A178,ishod_substance!A:AD,28,0)</f>
        <v>0</v>
      </c>
      <c r="N178" s="166">
        <f>VLOOKUP(tbl2_2!A178,ishod_substance!A:AD,20,0)</f>
        <v>0</v>
      </c>
      <c r="O178" s="166">
        <f>VLOOKUP(tbl2_2!A178,ishod_substance!A:AD,21,0)</f>
        <v>0</v>
      </c>
      <c r="P178" s="166">
        <f>VLOOKUP(tbl2_2!A178,ishod_substance!A:AD,22,0)</f>
        <v>0</v>
      </c>
      <c r="Q178" s="166">
        <f>VLOOKUP(tbl2_2!A178,ishod_substance!A:AD,23,0)</f>
        <v>1236223</v>
      </c>
      <c r="R178" s="166">
        <f>VLOOKUP(tbl2_2!A178,ishod_substance!A:AD,24,0)</f>
        <v>407829</v>
      </c>
      <c r="S178" s="166">
        <f>VLOOKUP(tbl2_2!A178,ishod_substance!A:AD,25,0)</f>
        <v>1236241</v>
      </c>
      <c r="T178" s="166">
        <f>VLOOKUP(tbl2_2!A178,ishod_substance!A:AD,26,0)</f>
        <v>407829</v>
      </c>
      <c r="U178" s="166">
        <f>VLOOKUP(tbl2_2!A178,ishod_substance!A:AD,27,0)</f>
        <v>5</v>
      </c>
      <c r="V178" s="166">
        <f>VLOOKUP(tbl2_2!A178,ishod_substance!A:AD,29,0)</f>
        <v>0</v>
      </c>
      <c r="W178" s="166">
        <f>VLOOKUP(tbl2_2!A178,ishod_substance!A:AD,30,0)</f>
        <v>0</v>
      </c>
      <c r="X178" s="166">
        <f>VLOOKUP(tbl2_2!A178,ishod_substance!A:AE,31,0)</f>
        <v>0</v>
      </c>
      <c r="Y178" s="164">
        <f>VLOOKUP(tbl2_2!A178,ishod_substance!A:AD,7,0)</f>
        <v>330</v>
      </c>
      <c r="Z178" s="167" t="str">
        <f>VLOOKUP(Y178,quide!$A$2:$B$1006,2,0)</f>
        <v>Сера диоксид (ангидрид сернистый)</v>
      </c>
      <c r="AA178" s="166">
        <f>VLOOKUP(Y178,quide!$A$2:$J$1006,10,0)</f>
        <v>1</v>
      </c>
      <c r="AB178" s="169">
        <f>VLOOKUP(tbl2_2!A178,ishod_substance!A:AD,8,0)</f>
        <v>2.1600000000000001E-6</v>
      </c>
      <c r="AC178" s="171">
        <f t="shared" si="2"/>
        <v>0</v>
      </c>
      <c r="AD178" s="168">
        <f>VLOOKUP(tbl2_2!A178,ishod_substance!A:AD,9,0)</f>
        <v>1.1236960000000001E-4</v>
      </c>
      <c r="AE178" s="169">
        <f>VLOOKUP(tbl2_2!A178,ishod_substance!A:AD,9,0)</f>
        <v>1.1236960000000001E-4</v>
      </c>
      <c r="AF178" s="170"/>
    </row>
    <row r="179" spans="1:37" ht="63.75" x14ac:dyDescent="0.25">
      <c r="A179">
        <v>171</v>
      </c>
      <c r="C179" s="160">
        <f>VLOOKUP(tbl2_2!A179,ishod_substance!A:P,2,0)</f>
        <v>7</v>
      </c>
      <c r="D179" s="161" t="str">
        <f>VLOOKUP(tbl2_2!A179,ishod_substance!A:P,3,0)</f>
        <v>внутренний проезд</v>
      </c>
      <c r="E179" s="160" t="str">
        <f>VLOOKUP(tbl2_2!A179,ishod_substance!A:P,11,0)</f>
        <v>автомобиль SCANIA P400</v>
      </c>
      <c r="F179" s="162">
        <f>VLOOKUP(tbl2_2!A179,ishod_substance!A:P,15,0)</f>
        <v>1</v>
      </c>
      <c r="G179" s="162" t="str">
        <f>VLOOKUP(tbl2_2!A179,ishod_substance!A:P,12,0)&amp;"/"&amp;VLOOKUP(tbl2_2!A179,ishod_substance!A:P,14,0)</f>
        <v>0,5/182,5</v>
      </c>
      <c r="H179" s="163" t="str">
        <f>VLOOKUP(tbl2_2!A179,ishod_substance!A:P,6,0)</f>
        <v>неорганизованный</v>
      </c>
      <c r="I179" s="164">
        <f>VLOOKUP(tbl2_2!A179,ishod_substance!A:P,15,0)</f>
        <v>1</v>
      </c>
      <c r="J179" s="164">
        <f>VLOOKUP(tbl2_2!A179,ishod_substance!A:P,5,0)</f>
        <v>6006</v>
      </c>
      <c r="K179" s="165">
        <f>VLOOKUP(tbl2_2!A179,ishod_substance!A:Q,17,0)</f>
        <v>1</v>
      </c>
      <c r="L179" s="165">
        <f>VLOOKUP(tbl2_2!A179,ishod_substance!A:R,18,0)</f>
        <v>5</v>
      </c>
      <c r="M179" s="165">
        <f>VLOOKUP(tbl2_2!A179,ishod_substance!A:AD,28,0)</f>
        <v>0</v>
      </c>
      <c r="N179" s="166">
        <f>VLOOKUP(tbl2_2!A179,ishod_substance!A:AD,20,0)</f>
        <v>0</v>
      </c>
      <c r="O179" s="166">
        <f>VLOOKUP(tbl2_2!A179,ishod_substance!A:AD,21,0)</f>
        <v>0</v>
      </c>
      <c r="P179" s="166">
        <f>VLOOKUP(tbl2_2!A179,ishod_substance!A:AD,22,0)</f>
        <v>0</v>
      </c>
      <c r="Q179" s="166">
        <f>VLOOKUP(tbl2_2!A179,ishod_substance!A:AD,23,0)</f>
        <v>1236223</v>
      </c>
      <c r="R179" s="166">
        <f>VLOOKUP(tbl2_2!A179,ishod_substance!A:AD,24,0)</f>
        <v>407829</v>
      </c>
      <c r="S179" s="166">
        <f>VLOOKUP(tbl2_2!A179,ishod_substance!A:AD,25,0)</f>
        <v>1236241</v>
      </c>
      <c r="T179" s="166">
        <f>VLOOKUP(tbl2_2!A179,ishod_substance!A:AD,26,0)</f>
        <v>407829</v>
      </c>
      <c r="U179" s="166">
        <f>VLOOKUP(tbl2_2!A179,ishod_substance!A:AD,27,0)</f>
        <v>5</v>
      </c>
      <c r="V179" s="166">
        <f>VLOOKUP(tbl2_2!A179,ishod_substance!A:AD,29,0)</f>
        <v>0</v>
      </c>
      <c r="W179" s="166">
        <f>VLOOKUP(tbl2_2!A179,ishod_substance!A:AD,30,0)</f>
        <v>0</v>
      </c>
      <c r="X179" s="166">
        <f>VLOOKUP(tbl2_2!A179,ishod_substance!A:AE,31,0)</f>
        <v>0</v>
      </c>
      <c r="Y179" s="164">
        <f>VLOOKUP(tbl2_2!A179,ishod_substance!A:AD,7,0)</f>
        <v>337</v>
      </c>
      <c r="Z179" s="167" t="str">
        <f>VLOOKUP(Y179,quide!$A$2:$B$1006,2,0)</f>
        <v>Углерода оксид (Углерод окись; углерод моноокись; угарный газ)</v>
      </c>
      <c r="AA179" s="166">
        <f>VLOOKUP(Y179,quide!$A$2:$J$1006,10,0)</f>
        <v>1</v>
      </c>
      <c r="AB179" s="169">
        <f>VLOOKUP(tbl2_2!A179,ishod_substance!A:AD,8,0)</f>
        <v>1.8E-5</v>
      </c>
      <c r="AC179" s="171">
        <f t="shared" si="2"/>
        <v>0</v>
      </c>
      <c r="AD179" s="168">
        <f>VLOOKUP(tbl2_2!A179,ishod_substance!A:AD,9,0)</f>
        <v>9.5443200000000007E-4</v>
      </c>
      <c r="AE179" s="169">
        <f>VLOOKUP(tbl2_2!A179,ishod_substance!A:AD,9,0)</f>
        <v>9.5443200000000007E-4</v>
      </c>
      <c r="AF179" s="170"/>
    </row>
    <row r="180" spans="1:37" ht="51" x14ac:dyDescent="0.25">
      <c r="A180">
        <v>172</v>
      </c>
      <c r="C180" s="160">
        <f>VLOOKUP(tbl2_2!A180,ishod_substance!A:P,2,0)</f>
        <v>7</v>
      </c>
      <c r="D180" s="161" t="str">
        <f>VLOOKUP(tbl2_2!A180,ishod_substance!A:P,3,0)</f>
        <v>внутренний проезд</v>
      </c>
      <c r="E180" s="160" t="str">
        <f>VLOOKUP(tbl2_2!A180,ishod_substance!A:P,11,0)</f>
        <v>автомобиль SCANIA P400</v>
      </c>
      <c r="F180" s="162">
        <f>VLOOKUP(tbl2_2!A180,ishod_substance!A:P,15,0)</f>
        <v>1</v>
      </c>
      <c r="G180" s="162" t="str">
        <f>VLOOKUP(tbl2_2!A180,ishod_substance!A:P,12,0)&amp;"/"&amp;VLOOKUP(tbl2_2!A180,ishod_substance!A:P,14,0)</f>
        <v>0,5/182,5</v>
      </c>
      <c r="H180" s="163" t="str">
        <f>VLOOKUP(tbl2_2!A180,ishod_substance!A:P,6,0)</f>
        <v>неорганизованный</v>
      </c>
      <c r="I180" s="164">
        <f>VLOOKUP(tbl2_2!A180,ishod_substance!A:P,15,0)</f>
        <v>1</v>
      </c>
      <c r="J180" s="164">
        <f>VLOOKUP(tbl2_2!A180,ishod_substance!A:P,5,0)</f>
        <v>6006</v>
      </c>
      <c r="K180" s="165">
        <f>VLOOKUP(tbl2_2!A180,ishod_substance!A:Q,17,0)</f>
        <v>1</v>
      </c>
      <c r="L180" s="165">
        <f>VLOOKUP(tbl2_2!A180,ishod_substance!A:R,18,0)</f>
        <v>5</v>
      </c>
      <c r="M180" s="165">
        <f>VLOOKUP(tbl2_2!A180,ishod_substance!A:AD,28,0)</f>
        <v>0</v>
      </c>
      <c r="N180" s="166">
        <f>VLOOKUP(tbl2_2!A180,ishod_substance!A:AD,20,0)</f>
        <v>0</v>
      </c>
      <c r="O180" s="166">
        <f>VLOOKUP(tbl2_2!A180,ishod_substance!A:AD,21,0)</f>
        <v>0</v>
      </c>
      <c r="P180" s="166">
        <f>VLOOKUP(tbl2_2!A180,ishod_substance!A:AD,22,0)</f>
        <v>0</v>
      </c>
      <c r="Q180" s="166">
        <f>VLOOKUP(tbl2_2!A180,ishod_substance!A:AD,23,0)</f>
        <v>1236223</v>
      </c>
      <c r="R180" s="166">
        <f>VLOOKUP(tbl2_2!A180,ishod_substance!A:AD,24,0)</f>
        <v>407829</v>
      </c>
      <c r="S180" s="166">
        <f>VLOOKUP(tbl2_2!A180,ishod_substance!A:AD,25,0)</f>
        <v>1236241</v>
      </c>
      <c r="T180" s="166">
        <f>VLOOKUP(tbl2_2!A180,ishod_substance!A:AD,26,0)</f>
        <v>407829</v>
      </c>
      <c r="U180" s="166">
        <f>VLOOKUP(tbl2_2!A180,ishod_substance!A:AD,27,0)</f>
        <v>5</v>
      </c>
      <c r="V180" s="166">
        <f>VLOOKUP(tbl2_2!A180,ishod_substance!A:AD,29,0)</f>
        <v>0</v>
      </c>
      <c r="W180" s="166">
        <f>VLOOKUP(tbl2_2!A180,ishod_substance!A:AD,30,0)</f>
        <v>0</v>
      </c>
      <c r="X180" s="166">
        <f>VLOOKUP(tbl2_2!A180,ishod_substance!A:AE,31,0)</f>
        <v>0</v>
      </c>
      <c r="Y180" s="164">
        <f>VLOOKUP(tbl2_2!A180,ishod_substance!A:AD,7,0)</f>
        <v>2732</v>
      </c>
      <c r="Z180" s="167" t="str">
        <f>VLOOKUP(Y180,quide!$A$2:$B$1006,2,0)</f>
        <v>Керосин (Керосин прямой перегонки; керосин дезодорированный)</v>
      </c>
      <c r="AA180" s="166">
        <f>VLOOKUP(Y180,quide!$A$2:$J$1006,10,0)</f>
        <v>1</v>
      </c>
      <c r="AB180" s="205">
        <f>VLOOKUP(tbl2_2!A180,ishod_substance!A:AD,8,0)</f>
        <v>2.5019999999999999E-6</v>
      </c>
      <c r="AC180" s="210">
        <f t="shared" si="2"/>
        <v>0</v>
      </c>
      <c r="AD180" s="213">
        <f>VLOOKUP(tbl2_2!A180,ishod_substance!A:AD,9,0)</f>
        <v>1.3051999999999999E-4</v>
      </c>
      <c r="AE180" s="213">
        <f>VLOOKUP(tbl2_2!A180,ishod_substance!A:AD,9,0)</f>
        <v>1.3051999999999999E-4</v>
      </c>
      <c r="AF180" s="170"/>
    </row>
    <row r="181" spans="1:37" ht="38.25" x14ac:dyDescent="0.25">
      <c r="A181">
        <v>173</v>
      </c>
      <c r="C181" s="160">
        <f>VLOOKUP(tbl2_2!A181,ishod_substance!A:P,2,0)</f>
        <v>7</v>
      </c>
      <c r="D181" s="161" t="str">
        <f>VLOOKUP(tbl2_2!A181,ishod_substance!A:P,3,0)</f>
        <v>внутренний проезд</v>
      </c>
      <c r="E181" s="160" t="str">
        <f>VLOOKUP(tbl2_2!A181,ishod_substance!A:P,11,0)</f>
        <v>автомобиль Камаз 65201</v>
      </c>
      <c r="F181" s="162">
        <f>VLOOKUP(tbl2_2!A181,ishod_substance!A:P,15,0)</f>
        <v>1</v>
      </c>
      <c r="G181" s="162" t="str">
        <f>VLOOKUP(tbl2_2!A181,ishod_substance!A:P,12,0)&amp;"/"&amp;VLOOKUP(tbl2_2!A181,ishod_substance!A:P,14,0)</f>
        <v>0,5/182,5</v>
      </c>
      <c r="H181" s="163" t="str">
        <f>VLOOKUP(tbl2_2!A181,ishod_substance!A:P,6,0)</f>
        <v>неорганизованный</v>
      </c>
      <c r="I181" s="164">
        <f>VLOOKUP(tbl2_2!A181,ishod_substance!A:P,15,0)</f>
        <v>1</v>
      </c>
      <c r="J181" s="164">
        <f>VLOOKUP(tbl2_2!A181,ishod_substance!A:P,5,0)</f>
        <v>6006</v>
      </c>
      <c r="K181" s="165">
        <f>VLOOKUP(tbl2_2!A181,ishod_substance!A:Q,17,0)</f>
        <v>1</v>
      </c>
      <c r="L181" s="165">
        <f>VLOOKUP(tbl2_2!A181,ishod_substance!A:R,18,0)</f>
        <v>5</v>
      </c>
      <c r="M181" s="165">
        <f>VLOOKUP(tbl2_2!A181,ishod_substance!A:AD,28,0)</f>
        <v>0</v>
      </c>
      <c r="N181" s="166">
        <f>VLOOKUP(tbl2_2!A181,ishod_substance!A:AD,20,0)</f>
        <v>0</v>
      </c>
      <c r="O181" s="166">
        <f>VLOOKUP(tbl2_2!A181,ishod_substance!A:AD,21,0)</f>
        <v>0</v>
      </c>
      <c r="P181" s="166">
        <f>VLOOKUP(tbl2_2!A181,ishod_substance!A:AD,22,0)</f>
        <v>0</v>
      </c>
      <c r="Q181" s="166">
        <f>VLOOKUP(tbl2_2!A181,ishod_substance!A:AD,23,0)</f>
        <v>1236223</v>
      </c>
      <c r="R181" s="166">
        <f>VLOOKUP(tbl2_2!A181,ishod_substance!A:AD,24,0)</f>
        <v>407829</v>
      </c>
      <c r="S181" s="166">
        <f>VLOOKUP(tbl2_2!A181,ishod_substance!A:AD,25,0)</f>
        <v>1236241</v>
      </c>
      <c r="T181" s="166">
        <f>VLOOKUP(tbl2_2!A181,ishod_substance!A:AD,26,0)</f>
        <v>407829</v>
      </c>
      <c r="U181" s="166">
        <f>VLOOKUP(tbl2_2!A181,ishod_substance!A:AD,27,0)</f>
        <v>5</v>
      </c>
      <c r="V181" s="166">
        <f>VLOOKUP(tbl2_2!A181,ishod_substance!A:AD,29,0)</f>
        <v>0</v>
      </c>
      <c r="W181" s="166">
        <f>VLOOKUP(tbl2_2!A181,ishod_substance!A:AD,30,0)</f>
        <v>0</v>
      </c>
      <c r="X181" s="166">
        <f>VLOOKUP(tbl2_2!A181,ishod_substance!A:AE,31,0)</f>
        <v>0</v>
      </c>
      <c r="Y181" s="164">
        <f>VLOOKUP(tbl2_2!A181,ishod_substance!A:AD,7,0)</f>
        <v>301</v>
      </c>
      <c r="Z181" s="167" t="str">
        <f>VLOOKUP(Y181,quide!$A$2:$B$1006,2,0)</f>
        <v>Азота диоксид (Двуокись азота; пероксид азота)</v>
      </c>
      <c r="AA181" s="166">
        <f>VLOOKUP(Y181,quide!$A$2:$J$1006,10,0)</f>
        <v>1</v>
      </c>
      <c r="AB181" s="169">
        <f>VLOOKUP(tbl2_2!A181,ishod_substance!A:AD,8,0)</f>
        <v>7.991999999999999E-6</v>
      </c>
      <c r="AC181" s="171">
        <f t="shared" si="2"/>
        <v>0</v>
      </c>
      <c r="AD181" s="168">
        <f>VLOOKUP(tbl2_2!A181,ishod_substance!A:AD,9,0)</f>
        <v>2.3444736000000003E-3</v>
      </c>
      <c r="AE181" s="169">
        <f>VLOOKUP(tbl2_2!A181,ishod_substance!A:AD,9,0)</f>
        <v>2.3444736000000003E-3</v>
      </c>
      <c r="AF181" s="170"/>
      <c r="AK181" s="213"/>
    </row>
    <row r="182" spans="1:37" ht="38.25" x14ac:dyDescent="0.25">
      <c r="A182">
        <v>174</v>
      </c>
      <c r="C182" s="160">
        <f>VLOOKUP(tbl2_2!A182,ishod_substance!A:P,2,0)</f>
        <v>7</v>
      </c>
      <c r="D182" s="161" t="str">
        <f>VLOOKUP(tbl2_2!A182,ishod_substance!A:P,3,0)</f>
        <v>внутренний проезд</v>
      </c>
      <c r="E182" s="160" t="str">
        <f>VLOOKUP(tbl2_2!A182,ishod_substance!A:P,11,0)</f>
        <v>автомобиль Камаз 65201</v>
      </c>
      <c r="F182" s="162">
        <f>VLOOKUP(tbl2_2!A182,ishod_substance!A:P,15,0)</f>
        <v>1</v>
      </c>
      <c r="G182" s="162" t="str">
        <f>VLOOKUP(tbl2_2!A182,ishod_substance!A:P,12,0)&amp;"/"&amp;VLOOKUP(tbl2_2!A182,ishod_substance!A:P,14,0)</f>
        <v>0,5/182,5</v>
      </c>
      <c r="H182" s="163" t="str">
        <f>VLOOKUP(tbl2_2!A182,ishod_substance!A:P,6,0)</f>
        <v>неорганизованный</v>
      </c>
      <c r="I182" s="164">
        <f>VLOOKUP(tbl2_2!A182,ishod_substance!A:P,15,0)</f>
        <v>1</v>
      </c>
      <c r="J182" s="164">
        <f>VLOOKUP(tbl2_2!A182,ishod_substance!A:P,5,0)</f>
        <v>6006</v>
      </c>
      <c r="K182" s="165">
        <f>VLOOKUP(tbl2_2!A182,ishod_substance!A:Q,17,0)</f>
        <v>1</v>
      </c>
      <c r="L182" s="165">
        <f>VLOOKUP(tbl2_2!A182,ishod_substance!A:R,18,0)</f>
        <v>5</v>
      </c>
      <c r="M182" s="165">
        <f>VLOOKUP(tbl2_2!A182,ishod_substance!A:AD,28,0)</f>
        <v>0</v>
      </c>
      <c r="N182" s="166">
        <f>VLOOKUP(tbl2_2!A182,ishod_substance!A:AD,20,0)</f>
        <v>0</v>
      </c>
      <c r="O182" s="166">
        <f>VLOOKUP(tbl2_2!A182,ishod_substance!A:AD,21,0)</f>
        <v>0</v>
      </c>
      <c r="P182" s="166">
        <f>VLOOKUP(tbl2_2!A182,ishod_substance!A:AD,22,0)</f>
        <v>0</v>
      </c>
      <c r="Q182" s="166">
        <f>VLOOKUP(tbl2_2!A182,ishod_substance!A:AD,23,0)</f>
        <v>1236223</v>
      </c>
      <c r="R182" s="166">
        <f>VLOOKUP(tbl2_2!A182,ishod_substance!A:AD,24,0)</f>
        <v>407829</v>
      </c>
      <c r="S182" s="166">
        <f>VLOOKUP(tbl2_2!A182,ishod_substance!A:AD,25,0)</f>
        <v>1236241</v>
      </c>
      <c r="T182" s="166">
        <f>VLOOKUP(tbl2_2!A182,ishod_substance!A:AD,26,0)</f>
        <v>407829</v>
      </c>
      <c r="U182" s="166">
        <f>VLOOKUP(tbl2_2!A182,ishod_substance!A:AD,27,0)</f>
        <v>5</v>
      </c>
      <c r="V182" s="166">
        <f>VLOOKUP(tbl2_2!A182,ishod_substance!A:AD,29,0)</f>
        <v>0</v>
      </c>
      <c r="W182" s="166">
        <f>VLOOKUP(tbl2_2!A182,ishod_substance!A:AD,30,0)</f>
        <v>0</v>
      </c>
      <c r="X182" s="166">
        <f>VLOOKUP(tbl2_2!A182,ishod_substance!A:AE,31,0)</f>
        <v>0</v>
      </c>
      <c r="Y182" s="164">
        <f>VLOOKUP(tbl2_2!A182,ishod_substance!A:AD,7,0)</f>
        <v>304</v>
      </c>
      <c r="Z182" s="167" t="str">
        <f>VLOOKUP(Y182,quide!$A$2:$B$1006,2,0)</f>
        <v>Азот (II) оксид (Азот монооксид)</v>
      </c>
      <c r="AA182" s="166">
        <f>VLOOKUP(Y182,quide!$A$2:$J$1006,10,0)</f>
        <v>1</v>
      </c>
      <c r="AB182" s="169">
        <f>VLOOKUP(tbl2_2!A182,ishod_substance!A:AD,8,0)</f>
        <v>1.2986999999999999E-6</v>
      </c>
      <c r="AC182" s="171">
        <f t="shared" si="2"/>
        <v>0</v>
      </c>
      <c r="AD182" s="168">
        <f>VLOOKUP(tbl2_2!A182,ishod_substance!A:AD,9,0)</f>
        <v>3.8097696000000001E-4</v>
      </c>
      <c r="AE182" s="169">
        <f>VLOOKUP(tbl2_2!A182,ishod_substance!A:AD,9,0)</f>
        <v>3.8097696000000001E-4</v>
      </c>
      <c r="AF182" s="170"/>
    </row>
    <row r="183" spans="1:37" ht="38.25" x14ac:dyDescent="0.25">
      <c r="A183">
        <v>175</v>
      </c>
      <c r="C183" s="160">
        <f>VLOOKUP(tbl2_2!A183,ishod_substance!A:P,2,0)</f>
        <v>7</v>
      </c>
      <c r="D183" s="161" t="str">
        <f>VLOOKUP(tbl2_2!A183,ishod_substance!A:P,3,0)</f>
        <v>внутренний проезд</v>
      </c>
      <c r="E183" s="160" t="str">
        <f>VLOOKUP(tbl2_2!A183,ishod_substance!A:P,11,0)</f>
        <v>автомобиль Камаз 65201</v>
      </c>
      <c r="F183" s="162">
        <f>VLOOKUP(tbl2_2!A183,ishod_substance!A:P,15,0)</f>
        <v>1</v>
      </c>
      <c r="G183" s="162" t="str">
        <f>VLOOKUP(tbl2_2!A183,ishod_substance!A:P,12,0)&amp;"/"&amp;VLOOKUP(tbl2_2!A183,ishod_substance!A:P,14,0)</f>
        <v>0,5/182,5</v>
      </c>
      <c r="H183" s="163" t="str">
        <f>VLOOKUP(tbl2_2!A183,ishod_substance!A:P,6,0)</f>
        <v>неорганизованный</v>
      </c>
      <c r="I183" s="164">
        <f>VLOOKUP(tbl2_2!A183,ishod_substance!A:P,15,0)</f>
        <v>1</v>
      </c>
      <c r="J183" s="164">
        <f>VLOOKUP(tbl2_2!A183,ishod_substance!A:P,5,0)</f>
        <v>6006</v>
      </c>
      <c r="K183" s="165">
        <f>VLOOKUP(tbl2_2!A183,ishod_substance!A:Q,17,0)</f>
        <v>1</v>
      </c>
      <c r="L183" s="165">
        <f>VLOOKUP(tbl2_2!A183,ishod_substance!A:R,18,0)</f>
        <v>5</v>
      </c>
      <c r="M183" s="165">
        <f>VLOOKUP(tbl2_2!A183,ishod_substance!A:AD,28,0)</f>
        <v>0</v>
      </c>
      <c r="N183" s="166">
        <f>VLOOKUP(tbl2_2!A183,ishod_substance!A:AD,20,0)</f>
        <v>0</v>
      </c>
      <c r="O183" s="166">
        <f>VLOOKUP(tbl2_2!A183,ishod_substance!A:AD,21,0)</f>
        <v>0</v>
      </c>
      <c r="P183" s="166">
        <f>VLOOKUP(tbl2_2!A183,ishod_substance!A:AD,22,0)</f>
        <v>0</v>
      </c>
      <c r="Q183" s="166">
        <f>VLOOKUP(tbl2_2!A183,ishod_substance!A:AD,23,0)</f>
        <v>1236223</v>
      </c>
      <c r="R183" s="166">
        <f>VLOOKUP(tbl2_2!A183,ishod_substance!A:AD,24,0)</f>
        <v>407829</v>
      </c>
      <c r="S183" s="166">
        <f>VLOOKUP(tbl2_2!A183,ishod_substance!A:AD,25,0)</f>
        <v>1236241</v>
      </c>
      <c r="T183" s="166">
        <f>VLOOKUP(tbl2_2!A183,ishod_substance!A:AD,26,0)</f>
        <v>407829</v>
      </c>
      <c r="U183" s="166">
        <f>VLOOKUP(tbl2_2!A183,ishod_substance!A:AD,27,0)</f>
        <v>5</v>
      </c>
      <c r="V183" s="166">
        <f>VLOOKUP(tbl2_2!A183,ishod_substance!A:AD,29,0)</f>
        <v>0</v>
      </c>
      <c r="W183" s="166">
        <f>VLOOKUP(tbl2_2!A183,ishod_substance!A:AD,30,0)</f>
        <v>0</v>
      </c>
      <c r="X183" s="166">
        <f>VLOOKUP(tbl2_2!A183,ishod_substance!A:AE,31,0)</f>
        <v>0</v>
      </c>
      <c r="Y183" s="164">
        <f>VLOOKUP(tbl2_2!A183,ishod_substance!A:AD,7,0)</f>
        <v>328</v>
      </c>
      <c r="Z183" s="167" t="str">
        <f>VLOOKUP(Y183,quide!$A$2:$B$1006,2,0)</f>
        <v>Углерод (Пигмент черный)</v>
      </c>
      <c r="AA183" s="166">
        <f>VLOOKUP(Y183,quide!$A$2:$J$1006,10,0)</f>
        <v>1</v>
      </c>
      <c r="AB183" s="169">
        <f>VLOOKUP(tbl2_2!A183,ishod_substance!A:AD,8,0)</f>
        <v>9.9900000000000009E-7</v>
      </c>
      <c r="AC183" s="171">
        <f t="shared" si="2"/>
        <v>0</v>
      </c>
      <c r="AD183" s="168">
        <f>VLOOKUP(tbl2_2!A183,ishod_substance!A:AD,9,0)</f>
        <v>1.5295200000000001E-4</v>
      </c>
      <c r="AE183" s="169">
        <f>VLOOKUP(tbl2_2!A183,ishod_substance!A:AD,9,0)</f>
        <v>1.5295200000000001E-4</v>
      </c>
      <c r="AF183" s="170"/>
    </row>
    <row r="184" spans="1:37" ht="38.25" x14ac:dyDescent="0.25">
      <c r="A184">
        <v>176</v>
      </c>
      <c r="C184" s="160">
        <f>VLOOKUP(tbl2_2!A184,ishod_substance!A:P,2,0)</f>
        <v>7</v>
      </c>
      <c r="D184" s="161" t="str">
        <f>VLOOKUP(tbl2_2!A184,ishod_substance!A:P,3,0)</f>
        <v>внутренний проезд</v>
      </c>
      <c r="E184" s="160" t="str">
        <f>VLOOKUP(tbl2_2!A184,ishod_substance!A:P,11,0)</f>
        <v>автомобиль Камаз 65201</v>
      </c>
      <c r="F184" s="162">
        <f>VLOOKUP(tbl2_2!A184,ishod_substance!A:P,15,0)</f>
        <v>1</v>
      </c>
      <c r="G184" s="162" t="str">
        <f>VLOOKUP(tbl2_2!A184,ishod_substance!A:P,12,0)&amp;"/"&amp;VLOOKUP(tbl2_2!A184,ishod_substance!A:P,14,0)</f>
        <v>0,5/182,5</v>
      </c>
      <c r="H184" s="163" t="str">
        <f>VLOOKUP(tbl2_2!A184,ishod_substance!A:P,6,0)</f>
        <v>неорганизованный</v>
      </c>
      <c r="I184" s="164">
        <f>VLOOKUP(tbl2_2!A184,ishod_substance!A:P,15,0)</f>
        <v>1</v>
      </c>
      <c r="J184" s="164">
        <f>VLOOKUP(tbl2_2!A184,ishod_substance!A:P,5,0)</f>
        <v>6006</v>
      </c>
      <c r="K184" s="165">
        <f>VLOOKUP(tbl2_2!A184,ishod_substance!A:Q,17,0)</f>
        <v>1</v>
      </c>
      <c r="L184" s="165">
        <f>VLOOKUP(tbl2_2!A184,ishod_substance!A:R,18,0)</f>
        <v>5</v>
      </c>
      <c r="M184" s="165">
        <f>VLOOKUP(tbl2_2!A184,ishod_substance!A:AD,28,0)</f>
        <v>0</v>
      </c>
      <c r="N184" s="166">
        <f>VLOOKUP(tbl2_2!A184,ishod_substance!A:AD,20,0)</f>
        <v>0</v>
      </c>
      <c r="O184" s="166">
        <f>VLOOKUP(tbl2_2!A184,ishod_substance!A:AD,21,0)</f>
        <v>0</v>
      </c>
      <c r="P184" s="166">
        <f>VLOOKUP(tbl2_2!A184,ishod_substance!A:AD,22,0)</f>
        <v>0</v>
      </c>
      <c r="Q184" s="166">
        <f>VLOOKUP(tbl2_2!A184,ishod_substance!A:AD,23,0)</f>
        <v>1236223</v>
      </c>
      <c r="R184" s="166">
        <f>VLOOKUP(tbl2_2!A184,ishod_substance!A:AD,24,0)</f>
        <v>407829</v>
      </c>
      <c r="S184" s="166">
        <f>VLOOKUP(tbl2_2!A184,ishod_substance!A:AD,25,0)</f>
        <v>1236241</v>
      </c>
      <c r="T184" s="166">
        <f>VLOOKUP(tbl2_2!A184,ishod_substance!A:AD,26,0)</f>
        <v>407829</v>
      </c>
      <c r="U184" s="166">
        <f>VLOOKUP(tbl2_2!A184,ishod_substance!A:AD,27,0)</f>
        <v>5</v>
      </c>
      <c r="V184" s="166">
        <f>VLOOKUP(tbl2_2!A184,ishod_substance!A:AD,29,0)</f>
        <v>0</v>
      </c>
      <c r="W184" s="166">
        <f>VLOOKUP(tbl2_2!A184,ishod_substance!A:AD,30,0)</f>
        <v>0</v>
      </c>
      <c r="X184" s="166">
        <f>VLOOKUP(tbl2_2!A184,ishod_substance!A:AE,31,0)</f>
        <v>0</v>
      </c>
      <c r="Y184" s="164">
        <f>VLOOKUP(tbl2_2!A184,ishod_substance!A:AD,7,0)</f>
        <v>330</v>
      </c>
      <c r="Z184" s="167" t="str">
        <f>VLOOKUP(Y184,quide!$A$2:$B$1006,2,0)</f>
        <v>Сера диоксид (ангидрид сернистый)</v>
      </c>
      <c r="AA184" s="166">
        <f>VLOOKUP(Y184,quide!$A$2:$J$1006,10,0)</f>
        <v>1</v>
      </c>
      <c r="AB184" s="169">
        <f>VLOOKUP(tbl2_2!A184,ishod_substance!A:AD,8,0)</f>
        <v>1.6649999999999999E-6</v>
      </c>
      <c r="AC184" s="171">
        <f t="shared" si="2"/>
        <v>0</v>
      </c>
      <c r="AD184" s="168">
        <f>VLOOKUP(tbl2_2!A184,ishod_substance!A:AD,9,0)</f>
        <v>2.6307960000000003E-4</v>
      </c>
      <c r="AE184" s="169">
        <f>VLOOKUP(tbl2_2!A184,ishod_substance!A:AD,9,0)</f>
        <v>2.6307960000000003E-4</v>
      </c>
      <c r="AF184" s="170"/>
    </row>
    <row r="185" spans="1:37" ht="63.75" x14ac:dyDescent="0.25">
      <c r="A185">
        <v>177</v>
      </c>
      <c r="C185" s="160">
        <f>VLOOKUP(tbl2_2!A185,ishod_substance!A:P,2,0)</f>
        <v>7</v>
      </c>
      <c r="D185" s="161" t="str">
        <f>VLOOKUP(tbl2_2!A185,ishod_substance!A:P,3,0)</f>
        <v>внутренний проезд</v>
      </c>
      <c r="E185" s="160" t="str">
        <f>VLOOKUP(tbl2_2!A185,ishod_substance!A:P,11,0)</f>
        <v>автомобиль Камаз 65201</v>
      </c>
      <c r="F185" s="162">
        <f>VLOOKUP(tbl2_2!A185,ishod_substance!A:P,15,0)</f>
        <v>1</v>
      </c>
      <c r="G185" s="162" t="str">
        <f>VLOOKUP(tbl2_2!A185,ishod_substance!A:P,12,0)&amp;"/"&amp;VLOOKUP(tbl2_2!A185,ishod_substance!A:P,14,0)</f>
        <v>0,5/182,5</v>
      </c>
      <c r="H185" s="163" t="str">
        <f>VLOOKUP(tbl2_2!A185,ishod_substance!A:P,6,0)</f>
        <v>неорганизованный</v>
      </c>
      <c r="I185" s="164">
        <f>VLOOKUP(tbl2_2!A185,ishod_substance!A:P,15,0)</f>
        <v>1</v>
      </c>
      <c r="J185" s="164">
        <f>VLOOKUP(tbl2_2!A185,ishod_substance!A:P,5,0)</f>
        <v>6006</v>
      </c>
      <c r="K185" s="165">
        <f>VLOOKUP(tbl2_2!A185,ishod_substance!A:Q,17,0)</f>
        <v>1</v>
      </c>
      <c r="L185" s="165">
        <f>VLOOKUP(tbl2_2!A185,ishod_substance!A:R,18,0)</f>
        <v>5</v>
      </c>
      <c r="M185" s="165">
        <f>VLOOKUP(tbl2_2!A185,ishod_substance!A:AD,28,0)</f>
        <v>0</v>
      </c>
      <c r="N185" s="166">
        <f>VLOOKUP(tbl2_2!A185,ishod_substance!A:AD,20,0)</f>
        <v>0</v>
      </c>
      <c r="O185" s="166">
        <f>VLOOKUP(tbl2_2!A185,ishod_substance!A:AD,21,0)</f>
        <v>0</v>
      </c>
      <c r="P185" s="166">
        <f>VLOOKUP(tbl2_2!A185,ishod_substance!A:AD,22,0)</f>
        <v>0</v>
      </c>
      <c r="Q185" s="166">
        <f>VLOOKUP(tbl2_2!A185,ishod_substance!A:AD,23,0)</f>
        <v>1236223</v>
      </c>
      <c r="R185" s="166">
        <f>VLOOKUP(tbl2_2!A185,ishod_substance!A:AD,24,0)</f>
        <v>407829</v>
      </c>
      <c r="S185" s="166">
        <f>VLOOKUP(tbl2_2!A185,ishod_substance!A:AD,25,0)</f>
        <v>1236241</v>
      </c>
      <c r="T185" s="166">
        <f>VLOOKUP(tbl2_2!A185,ishod_substance!A:AD,26,0)</f>
        <v>407829</v>
      </c>
      <c r="U185" s="166">
        <f>VLOOKUP(tbl2_2!A185,ishod_substance!A:AD,27,0)</f>
        <v>5</v>
      </c>
      <c r="V185" s="166">
        <f>VLOOKUP(tbl2_2!A185,ishod_substance!A:AD,29,0)</f>
        <v>0</v>
      </c>
      <c r="W185" s="166">
        <f>VLOOKUP(tbl2_2!A185,ishod_substance!A:AD,30,0)</f>
        <v>0</v>
      </c>
      <c r="X185" s="166">
        <f>VLOOKUP(tbl2_2!A185,ishod_substance!A:AE,31,0)</f>
        <v>0</v>
      </c>
      <c r="Y185" s="164">
        <f>VLOOKUP(tbl2_2!A185,ishod_substance!A:AD,7,0)</f>
        <v>337</v>
      </c>
      <c r="Z185" s="167" t="str">
        <f>VLOOKUP(Y185,quide!$A$2:$B$1006,2,0)</f>
        <v>Углерода оксид (Углерод окись; углерод моноокись; угарный газ)</v>
      </c>
      <c r="AA185" s="166">
        <f>VLOOKUP(Y185,quide!$A$2:$J$1006,10,0)</f>
        <v>1</v>
      </c>
      <c r="AB185" s="205">
        <f>VLOOKUP(tbl2_2!A185,ishod_substance!A:AD,8,0)</f>
        <v>1.8499500000000001E-5</v>
      </c>
      <c r="AC185" s="210">
        <f t="shared" si="2"/>
        <v>0</v>
      </c>
      <c r="AD185" s="210">
        <f>VLOOKUP(tbl2_2!A185,ishod_substance!A:AD,9,0)</f>
        <v>2.9305920000000001E-3</v>
      </c>
      <c r="AE185" s="210">
        <f>VLOOKUP(tbl2_2!A185,ishod_substance!A:AD,9,0)</f>
        <v>2.9305920000000001E-3</v>
      </c>
      <c r="AF185" s="170"/>
    </row>
    <row r="186" spans="1:37" ht="51" x14ac:dyDescent="0.25">
      <c r="A186">
        <v>178</v>
      </c>
      <c r="C186" s="160">
        <f>VLOOKUP(tbl2_2!A186,ishod_substance!A:P,2,0)</f>
        <v>7</v>
      </c>
      <c r="D186" s="161" t="str">
        <f>VLOOKUP(tbl2_2!A186,ishod_substance!A:P,3,0)</f>
        <v>внутренний проезд</v>
      </c>
      <c r="E186" s="160" t="str">
        <f>VLOOKUP(tbl2_2!A186,ishod_substance!A:P,11,0)</f>
        <v>автомобиль Камаз 65201</v>
      </c>
      <c r="F186" s="162">
        <f>VLOOKUP(tbl2_2!A186,ishod_substance!A:P,15,0)</f>
        <v>1</v>
      </c>
      <c r="G186" s="162" t="str">
        <f>VLOOKUP(tbl2_2!A186,ishod_substance!A:P,12,0)&amp;"/"&amp;VLOOKUP(tbl2_2!A186,ishod_substance!A:P,14,0)</f>
        <v>0,5/182,5</v>
      </c>
      <c r="H186" s="163" t="str">
        <f>VLOOKUP(tbl2_2!A186,ishod_substance!A:P,6,0)</f>
        <v>неорганизованный</v>
      </c>
      <c r="I186" s="164">
        <f>VLOOKUP(tbl2_2!A186,ishod_substance!A:P,15,0)</f>
        <v>1</v>
      </c>
      <c r="J186" s="164">
        <f>VLOOKUP(tbl2_2!A186,ishod_substance!A:P,5,0)</f>
        <v>6006</v>
      </c>
      <c r="K186" s="165">
        <f>VLOOKUP(tbl2_2!A186,ishod_substance!A:Q,17,0)</f>
        <v>1</v>
      </c>
      <c r="L186" s="165">
        <f>VLOOKUP(tbl2_2!A186,ishod_substance!A:R,18,0)</f>
        <v>5</v>
      </c>
      <c r="M186" s="165">
        <f>VLOOKUP(tbl2_2!A186,ishod_substance!A:AD,28,0)</f>
        <v>0</v>
      </c>
      <c r="N186" s="166">
        <f>VLOOKUP(tbl2_2!A186,ishod_substance!A:AD,20,0)</f>
        <v>0</v>
      </c>
      <c r="O186" s="166">
        <f>VLOOKUP(tbl2_2!A186,ishod_substance!A:AD,21,0)</f>
        <v>0</v>
      </c>
      <c r="P186" s="166">
        <f>VLOOKUP(tbl2_2!A186,ishod_substance!A:AD,22,0)</f>
        <v>0</v>
      </c>
      <c r="Q186" s="166">
        <f>VLOOKUP(tbl2_2!A186,ishod_substance!A:AD,23,0)</f>
        <v>1236223</v>
      </c>
      <c r="R186" s="166">
        <f>VLOOKUP(tbl2_2!A186,ishod_substance!A:AD,24,0)</f>
        <v>407829</v>
      </c>
      <c r="S186" s="166">
        <f>VLOOKUP(tbl2_2!A186,ishod_substance!A:AD,25,0)</f>
        <v>1236241</v>
      </c>
      <c r="T186" s="166">
        <f>VLOOKUP(tbl2_2!A186,ishod_substance!A:AD,26,0)</f>
        <v>407829</v>
      </c>
      <c r="U186" s="166">
        <f>VLOOKUP(tbl2_2!A186,ishod_substance!A:AD,27,0)</f>
        <v>5</v>
      </c>
      <c r="V186" s="166">
        <f>VLOOKUP(tbl2_2!A186,ishod_substance!A:AD,29,0)</f>
        <v>0</v>
      </c>
      <c r="W186" s="166">
        <f>VLOOKUP(tbl2_2!A186,ishod_substance!A:AD,30,0)</f>
        <v>0</v>
      </c>
      <c r="X186" s="166">
        <f>VLOOKUP(tbl2_2!A186,ishod_substance!A:AE,31,0)</f>
        <v>0</v>
      </c>
      <c r="Y186" s="164">
        <f>VLOOKUP(tbl2_2!A186,ishod_substance!A:AD,7,0)</f>
        <v>2732</v>
      </c>
      <c r="Z186" s="167" t="str">
        <f>VLOOKUP(Y186,quide!$A$2:$B$1006,2,0)</f>
        <v>Керосин (Керосин прямой перегонки; керосин дезодорированный)</v>
      </c>
      <c r="AA186" s="166">
        <f>VLOOKUP(Y186,quide!$A$2:$J$1006,10,0)</f>
        <v>1</v>
      </c>
      <c r="AB186" s="169">
        <f>VLOOKUP(tbl2_2!A186,ishod_substance!A:AD,8,0)</f>
        <v>3.0014999999999996E-6</v>
      </c>
      <c r="AC186" s="171">
        <f t="shared" si="2"/>
        <v>0</v>
      </c>
      <c r="AD186" s="168">
        <f>VLOOKUP(tbl2_2!A186,ishod_substance!A:AD,9,0)</f>
        <v>4.7721600000000003E-4</v>
      </c>
      <c r="AE186" s="169">
        <f>VLOOKUP(tbl2_2!A186,ishod_substance!A:AD,9,0)</f>
        <v>4.7721600000000003E-4</v>
      </c>
      <c r="AF186" s="170"/>
    </row>
    <row r="187" spans="1:37" ht="38.25" x14ac:dyDescent="0.25">
      <c r="A187">
        <v>179</v>
      </c>
      <c r="C187" s="160">
        <f>VLOOKUP(tbl2_2!A187,ishod_substance!A:P,2,0)</f>
        <v>7</v>
      </c>
      <c r="D187" s="161" t="str">
        <f>VLOOKUP(tbl2_2!A187,ishod_substance!A:P,3,0)</f>
        <v>внутренний проезд</v>
      </c>
      <c r="E187" s="160" t="str">
        <f>VLOOKUP(tbl2_2!A187,ishod_substance!A:P,11,0)</f>
        <v>прицеп AW27</v>
      </c>
      <c r="F187" s="162">
        <f>VLOOKUP(tbl2_2!A187,ishod_substance!A:P,15,0)</f>
        <v>1</v>
      </c>
      <c r="G187" s="162" t="str">
        <f>VLOOKUP(tbl2_2!A187,ishod_substance!A:P,12,0)&amp;"/"&amp;VLOOKUP(tbl2_2!A187,ishod_substance!A:P,14,0)</f>
        <v>0,5/182,5</v>
      </c>
      <c r="H187" s="163" t="str">
        <f>VLOOKUP(tbl2_2!A187,ishod_substance!A:P,6,0)</f>
        <v>неорганизованный</v>
      </c>
      <c r="I187" s="164">
        <f>VLOOKUP(tbl2_2!A187,ishod_substance!A:P,15,0)</f>
        <v>1</v>
      </c>
      <c r="J187" s="164">
        <f>VLOOKUP(tbl2_2!A187,ishod_substance!A:P,5,0)</f>
        <v>6006</v>
      </c>
      <c r="K187" s="165">
        <f>VLOOKUP(tbl2_2!A187,ishod_substance!A:Q,17,0)</f>
        <v>1</v>
      </c>
      <c r="L187" s="165">
        <f>VLOOKUP(tbl2_2!A187,ishod_substance!A:R,18,0)</f>
        <v>5</v>
      </c>
      <c r="M187" s="165">
        <f>VLOOKUP(tbl2_2!A187,ishod_substance!A:AD,28,0)</f>
        <v>0</v>
      </c>
      <c r="N187" s="166">
        <f>VLOOKUP(tbl2_2!A187,ishod_substance!A:AD,20,0)</f>
        <v>0</v>
      </c>
      <c r="O187" s="166">
        <f>VLOOKUP(tbl2_2!A187,ishod_substance!A:AD,21,0)</f>
        <v>0</v>
      </c>
      <c r="P187" s="166">
        <f>VLOOKUP(tbl2_2!A187,ishod_substance!A:AD,22,0)</f>
        <v>0</v>
      </c>
      <c r="Q187" s="166">
        <f>VLOOKUP(tbl2_2!A187,ishod_substance!A:AD,23,0)</f>
        <v>1236223</v>
      </c>
      <c r="R187" s="166">
        <f>VLOOKUP(tbl2_2!A187,ishod_substance!A:AD,24,0)</f>
        <v>407829</v>
      </c>
      <c r="S187" s="166">
        <f>VLOOKUP(tbl2_2!A187,ishod_substance!A:AD,25,0)</f>
        <v>1236241</v>
      </c>
      <c r="T187" s="166">
        <f>VLOOKUP(tbl2_2!A187,ishod_substance!A:AD,26,0)</f>
        <v>407829</v>
      </c>
      <c r="U187" s="166">
        <f>VLOOKUP(tbl2_2!A187,ishod_substance!A:AD,27,0)</f>
        <v>5</v>
      </c>
      <c r="V187" s="166">
        <f>VLOOKUP(tbl2_2!A187,ishod_substance!A:AD,29,0)</f>
        <v>0</v>
      </c>
      <c r="W187" s="166">
        <f>VLOOKUP(tbl2_2!A187,ishod_substance!A:AD,30,0)</f>
        <v>0</v>
      </c>
      <c r="X187" s="166">
        <f>VLOOKUP(tbl2_2!A187,ishod_substance!A:AE,31,0)</f>
        <v>0</v>
      </c>
      <c r="Y187" s="164">
        <f>VLOOKUP(tbl2_2!A187,ishod_substance!A:AD,7,0)</f>
        <v>301</v>
      </c>
      <c r="Z187" s="167" t="str">
        <f>VLOOKUP(Y187,quide!$A$2:$B$1006,2,0)</f>
        <v>Азота диоксид (Двуокись азота; пероксид азота)</v>
      </c>
      <c r="AA187" s="166">
        <f>VLOOKUP(Y187,quide!$A$2:$J$1006,10,0)</f>
        <v>1</v>
      </c>
      <c r="AB187" s="169">
        <f>VLOOKUP(tbl2_2!A187,ishod_substance!A:AD,8,0)</f>
        <v>7.8119999999999991E-6</v>
      </c>
      <c r="AC187" s="171">
        <f t="shared" ref="AC187:AC250" si="3">IF(O187=0,0,AB187*1000/O187)</f>
        <v>0</v>
      </c>
      <c r="AD187" s="168">
        <f>VLOOKUP(tbl2_2!A187,ishod_substance!A:AD,9,0)</f>
        <v>1.5270912000000002E-3</v>
      </c>
      <c r="AE187" s="169">
        <f>VLOOKUP(tbl2_2!A187,ishod_substance!A:AD,9,0)</f>
        <v>1.5270912000000002E-3</v>
      </c>
      <c r="AF187" s="170"/>
    </row>
    <row r="188" spans="1:37" ht="25.5" x14ac:dyDescent="0.25">
      <c r="A188">
        <v>180</v>
      </c>
      <c r="C188" s="160">
        <f>VLOOKUP(tbl2_2!A188,ishod_substance!A:P,2,0)</f>
        <v>7</v>
      </c>
      <c r="D188" s="161" t="str">
        <f>VLOOKUP(tbl2_2!A188,ishod_substance!A:P,3,0)</f>
        <v>внутренний проезд</v>
      </c>
      <c r="E188" s="160" t="str">
        <f>VLOOKUP(tbl2_2!A188,ishod_substance!A:P,11,0)</f>
        <v>прицеп AW27</v>
      </c>
      <c r="F188" s="162">
        <f>VLOOKUP(tbl2_2!A188,ishod_substance!A:P,15,0)</f>
        <v>1</v>
      </c>
      <c r="G188" s="162" t="str">
        <f>VLOOKUP(tbl2_2!A188,ishod_substance!A:P,12,0)&amp;"/"&amp;VLOOKUP(tbl2_2!A188,ishod_substance!A:P,14,0)</f>
        <v>0,5/182,5</v>
      </c>
      <c r="H188" s="163" t="str">
        <f>VLOOKUP(tbl2_2!A188,ishod_substance!A:P,6,0)</f>
        <v>неорганизованный</v>
      </c>
      <c r="I188" s="164">
        <f>VLOOKUP(tbl2_2!A188,ishod_substance!A:P,15,0)</f>
        <v>1</v>
      </c>
      <c r="J188" s="164">
        <f>VLOOKUP(tbl2_2!A188,ishod_substance!A:P,5,0)</f>
        <v>6006</v>
      </c>
      <c r="K188" s="165">
        <f>VLOOKUP(tbl2_2!A188,ishod_substance!A:Q,17,0)</f>
        <v>1</v>
      </c>
      <c r="L188" s="165">
        <f>VLOOKUP(tbl2_2!A188,ishod_substance!A:R,18,0)</f>
        <v>5</v>
      </c>
      <c r="M188" s="165">
        <f>VLOOKUP(tbl2_2!A188,ishod_substance!A:AD,28,0)</f>
        <v>0</v>
      </c>
      <c r="N188" s="166">
        <f>VLOOKUP(tbl2_2!A188,ishod_substance!A:AD,20,0)</f>
        <v>0</v>
      </c>
      <c r="O188" s="166">
        <f>VLOOKUP(tbl2_2!A188,ishod_substance!A:AD,21,0)</f>
        <v>0</v>
      </c>
      <c r="P188" s="166">
        <f>VLOOKUP(tbl2_2!A188,ishod_substance!A:AD,22,0)</f>
        <v>0</v>
      </c>
      <c r="Q188" s="166">
        <f>VLOOKUP(tbl2_2!A188,ishod_substance!A:AD,23,0)</f>
        <v>1236223</v>
      </c>
      <c r="R188" s="166">
        <f>VLOOKUP(tbl2_2!A188,ishod_substance!A:AD,24,0)</f>
        <v>407829</v>
      </c>
      <c r="S188" s="166">
        <f>VLOOKUP(tbl2_2!A188,ishod_substance!A:AD,25,0)</f>
        <v>1236241</v>
      </c>
      <c r="T188" s="166">
        <f>VLOOKUP(tbl2_2!A188,ishod_substance!A:AD,26,0)</f>
        <v>407829</v>
      </c>
      <c r="U188" s="166">
        <f>VLOOKUP(tbl2_2!A188,ishod_substance!A:AD,27,0)</f>
        <v>5</v>
      </c>
      <c r="V188" s="166">
        <f>VLOOKUP(tbl2_2!A188,ishod_substance!A:AD,29,0)</f>
        <v>0</v>
      </c>
      <c r="W188" s="166">
        <f>VLOOKUP(tbl2_2!A188,ishod_substance!A:AD,30,0)</f>
        <v>0</v>
      </c>
      <c r="X188" s="166">
        <f>VLOOKUP(tbl2_2!A188,ishod_substance!A:AE,31,0)</f>
        <v>0</v>
      </c>
      <c r="Y188" s="164">
        <f>VLOOKUP(tbl2_2!A188,ishod_substance!A:AD,7,0)</f>
        <v>304</v>
      </c>
      <c r="Z188" s="167" t="str">
        <f>VLOOKUP(Y188,quide!$A$2:$B$1006,2,0)</f>
        <v>Азот (II) оксид (Азот монооксид)</v>
      </c>
      <c r="AA188" s="166">
        <f>VLOOKUP(Y188,quide!$A$2:$J$1006,10,0)</f>
        <v>1</v>
      </c>
      <c r="AB188" s="169">
        <f>VLOOKUP(tbl2_2!A188,ishod_substance!A:AD,8,0)</f>
        <v>1.26945E-6</v>
      </c>
      <c r="AC188" s="171">
        <f t="shared" si="3"/>
        <v>0</v>
      </c>
      <c r="AD188" s="168">
        <f>VLOOKUP(tbl2_2!A188,ishod_substance!A:AD,9,0)</f>
        <v>2.4815232000000004E-4</v>
      </c>
      <c r="AE188" s="169">
        <f>VLOOKUP(tbl2_2!A188,ishod_substance!A:AD,9,0)</f>
        <v>2.4815232000000004E-4</v>
      </c>
      <c r="AF188" s="170"/>
      <c r="AJ188" s="210"/>
    </row>
    <row r="189" spans="1:37" ht="25.5" x14ac:dyDescent="0.25">
      <c r="A189">
        <v>181</v>
      </c>
      <c r="C189" s="160">
        <f>VLOOKUP(tbl2_2!A189,ishod_substance!A:P,2,0)</f>
        <v>7</v>
      </c>
      <c r="D189" s="161" t="str">
        <f>VLOOKUP(tbl2_2!A189,ishod_substance!A:P,3,0)</f>
        <v>внутренний проезд</v>
      </c>
      <c r="E189" s="160" t="str">
        <f>VLOOKUP(tbl2_2!A189,ishod_substance!A:P,11,0)</f>
        <v>прицеп AW27</v>
      </c>
      <c r="F189" s="162">
        <f>VLOOKUP(tbl2_2!A189,ishod_substance!A:P,15,0)</f>
        <v>1</v>
      </c>
      <c r="G189" s="162" t="str">
        <f>VLOOKUP(tbl2_2!A189,ishod_substance!A:P,12,0)&amp;"/"&amp;VLOOKUP(tbl2_2!A189,ishod_substance!A:P,14,0)</f>
        <v>0,5/182,5</v>
      </c>
      <c r="H189" s="163" t="str">
        <f>VLOOKUP(tbl2_2!A189,ishod_substance!A:P,6,0)</f>
        <v>неорганизованный</v>
      </c>
      <c r="I189" s="164">
        <f>VLOOKUP(tbl2_2!A189,ishod_substance!A:P,15,0)</f>
        <v>1</v>
      </c>
      <c r="J189" s="164">
        <f>VLOOKUP(tbl2_2!A189,ishod_substance!A:P,5,0)</f>
        <v>6006</v>
      </c>
      <c r="K189" s="165">
        <f>VLOOKUP(tbl2_2!A189,ishod_substance!A:Q,17,0)</f>
        <v>1</v>
      </c>
      <c r="L189" s="165">
        <f>VLOOKUP(tbl2_2!A189,ishod_substance!A:R,18,0)</f>
        <v>5</v>
      </c>
      <c r="M189" s="165">
        <f>VLOOKUP(tbl2_2!A189,ishod_substance!A:AD,28,0)</f>
        <v>0</v>
      </c>
      <c r="N189" s="166">
        <f>VLOOKUP(tbl2_2!A189,ishod_substance!A:AD,20,0)</f>
        <v>0</v>
      </c>
      <c r="O189" s="166">
        <f>VLOOKUP(tbl2_2!A189,ishod_substance!A:AD,21,0)</f>
        <v>0</v>
      </c>
      <c r="P189" s="166">
        <f>VLOOKUP(tbl2_2!A189,ishod_substance!A:AD,22,0)</f>
        <v>0</v>
      </c>
      <c r="Q189" s="166">
        <f>VLOOKUP(tbl2_2!A189,ishod_substance!A:AD,23,0)</f>
        <v>1236223</v>
      </c>
      <c r="R189" s="166">
        <f>VLOOKUP(tbl2_2!A189,ishod_substance!A:AD,24,0)</f>
        <v>407829</v>
      </c>
      <c r="S189" s="166">
        <f>VLOOKUP(tbl2_2!A189,ishod_substance!A:AD,25,0)</f>
        <v>1236241</v>
      </c>
      <c r="T189" s="166">
        <f>VLOOKUP(tbl2_2!A189,ishod_substance!A:AD,26,0)</f>
        <v>407829</v>
      </c>
      <c r="U189" s="166">
        <f>VLOOKUP(tbl2_2!A189,ishod_substance!A:AD,27,0)</f>
        <v>5</v>
      </c>
      <c r="V189" s="166">
        <f>VLOOKUP(tbl2_2!A189,ishod_substance!A:AD,29,0)</f>
        <v>0</v>
      </c>
      <c r="W189" s="166">
        <f>VLOOKUP(tbl2_2!A189,ishod_substance!A:AD,30,0)</f>
        <v>0</v>
      </c>
      <c r="X189" s="166">
        <f>VLOOKUP(tbl2_2!A189,ishod_substance!A:AE,31,0)</f>
        <v>0</v>
      </c>
      <c r="Y189" s="164">
        <f>VLOOKUP(tbl2_2!A189,ishod_substance!A:AD,7,0)</f>
        <v>328</v>
      </c>
      <c r="Z189" s="167" t="str">
        <f>VLOOKUP(Y189,quide!$A$2:$B$1006,2,0)</f>
        <v>Углерод (Пигмент черный)</v>
      </c>
      <c r="AA189" s="166">
        <f>VLOOKUP(Y189,quide!$A$2:$J$1006,10,0)</f>
        <v>1</v>
      </c>
      <c r="AB189" s="169">
        <f>VLOOKUP(tbl2_2!A189,ishod_substance!A:AD,8,0)</f>
        <v>1.125E-6</v>
      </c>
      <c r="AC189" s="171">
        <f t="shared" si="3"/>
        <v>0</v>
      </c>
      <c r="AD189" s="168">
        <f>VLOOKUP(tbl2_2!A189,ishod_substance!A:AD,9,0)</f>
        <v>1.1012399999999999E-4</v>
      </c>
      <c r="AE189" s="169">
        <f>VLOOKUP(tbl2_2!A189,ishod_substance!A:AD,9,0)</f>
        <v>1.1012399999999999E-4</v>
      </c>
      <c r="AF189" s="170"/>
    </row>
    <row r="190" spans="1:37" ht="38.25" x14ac:dyDescent="0.25">
      <c r="A190">
        <v>182</v>
      </c>
      <c r="C190" s="160">
        <f>VLOOKUP(tbl2_2!A190,ishod_substance!A:P,2,0)</f>
        <v>7</v>
      </c>
      <c r="D190" s="161" t="str">
        <f>VLOOKUP(tbl2_2!A190,ishod_substance!A:P,3,0)</f>
        <v>внутренний проезд</v>
      </c>
      <c r="E190" s="160" t="str">
        <f>VLOOKUP(tbl2_2!A190,ishod_substance!A:P,11,0)</f>
        <v>прицеп AW27</v>
      </c>
      <c r="F190" s="162">
        <f>VLOOKUP(tbl2_2!A190,ishod_substance!A:P,15,0)</f>
        <v>1</v>
      </c>
      <c r="G190" s="162" t="str">
        <f>VLOOKUP(tbl2_2!A190,ishod_substance!A:P,12,0)&amp;"/"&amp;VLOOKUP(tbl2_2!A190,ishod_substance!A:P,14,0)</f>
        <v>0,5/182,5</v>
      </c>
      <c r="H190" s="163" t="str">
        <f>VLOOKUP(tbl2_2!A190,ishod_substance!A:P,6,0)</f>
        <v>неорганизованный</v>
      </c>
      <c r="I190" s="164">
        <f>VLOOKUP(tbl2_2!A190,ishod_substance!A:P,15,0)</f>
        <v>1</v>
      </c>
      <c r="J190" s="164">
        <f>VLOOKUP(tbl2_2!A190,ishod_substance!A:P,5,0)</f>
        <v>6006</v>
      </c>
      <c r="K190" s="165">
        <f>VLOOKUP(tbl2_2!A190,ishod_substance!A:Q,17,0)</f>
        <v>1</v>
      </c>
      <c r="L190" s="165">
        <f>VLOOKUP(tbl2_2!A190,ishod_substance!A:R,18,0)</f>
        <v>5</v>
      </c>
      <c r="M190" s="165">
        <f>VLOOKUP(tbl2_2!A190,ishod_substance!A:AD,28,0)</f>
        <v>0</v>
      </c>
      <c r="N190" s="166">
        <f>VLOOKUP(tbl2_2!A190,ishod_substance!A:AD,20,0)</f>
        <v>0</v>
      </c>
      <c r="O190" s="166">
        <f>VLOOKUP(tbl2_2!A190,ishod_substance!A:AD,21,0)</f>
        <v>0</v>
      </c>
      <c r="P190" s="166">
        <f>VLOOKUP(tbl2_2!A190,ishod_substance!A:AD,22,0)</f>
        <v>0</v>
      </c>
      <c r="Q190" s="166">
        <f>VLOOKUP(tbl2_2!A190,ishod_substance!A:AD,23,0)</f>
        <v>1236223</v>
      </c>
      <c r="R190" s="166">
        <f>VLOOKUP(tbl2_2!A190,ishod_substance!A:AD,24,0)</f>
        <v>407829</v>
      </c>
      <c r="S190" s="166">
        <f>VLOOKUP(tbl2_2!A190,ishod_substance!A:AD,25,0)</f>
        <v>1236241</v>
      </c>
      <c r="T190" s="166">
        <f>VLOOKUP(tbl2_2!A190,ishod_substance!A:AD,26,0)</f>
        <v>407829</v>
      </c>
      <c r="U190" s="166">
        <f>VLOOKUP(tbl2_2!A190,ishod_substance!A:AD,27,0)</f>
        <v>5</v>
      </c>
      <c r="V190" s="166">
        <f>VLOOKUP(tbl2_2!A190,ishod_substance!A:AD,29,0)</f>
        <v>0</v>
      </c>
      <c r="W190" s="166">
        <f>VLOOKUP(tbl2_2!A190,ishod_substance!A:AD,30,0)</f>
        <v>0</v>
      </c>
      <c r="X190" s="166">
        <f>VLOOKUP(tbl2_2!A190,ishod_substance!A:AE,31,0)</f>
        <v>0</v>
      </c>
      <c r="Y190" s="164">
        <f>VLOOKUP(tbl2_2!A190,ishod_substance!A:AD,7,0)</f>
        <v>330</v>
      </c>
      <c r="Z190" s="167" t="str">
        <f>VLOOKUP(Y190,quide!$A$2:$B$1006,2,0)</f>
        <v>Сера диоксид (ангидрид сернистый)</v>
      </c>
      <c r="AA190" s="166">
        <f>VLOOKUP(Y190,quide!$A$2:$J$1006,10,0)</f>
        <v>1</v>
      </c>
      <c r="AB190" s="205">
        <f>VLOOKUP(tbl2_2!A190,ishod_substance!A:AD,8,0)</f>
        <v>2.1600000000000001E-6</v>
      </c>
      <c r="AC190" s="207">
        <f t="shared" si="3"/>
        <v>0</v>
      </c>
      <c r="AD190" s="209">
        <f>VLOOKUP(tbl2_2!A190,ishod_substance!A:AD,9,0)</f>
        <v>2.2473920000000002E-4</v>
      </c>
      <c r="AE190" s="210">
        <f>VLOOKUP(tbl2_2!A190,ishod_substance!A:AD,9,0)</f>
        <v>2.2473920000000002E-4</v>
      </c>
      <c r="AF190" s="170"/>
    </row>
    <row r="191" spans="1:37" ht="63.75" x14ac:dyDescent="0.25">
      <c r="A191">
        <v>183</v>
      </c>
      <c r="C191" s="160">
        <f>VLOOKUP(tbl2_2!A191,ishod_substance!A:P,2,0)</f>
        <v>7</v>
      </c>
      <c r="D191" s="161" t="str">
        <f>VLOOKUP(tbl2_2!A191,ishod_substance!A:P,3,0)</f>
        <v>внутренний проезд</v>
      </c>
      <c r="E191" s="160" t="str">
        <f>VLOOKUP(tbl2_2!A191,ishod_substance!A:P,11,0)</f>
        <v>прицеп AW27</v>
      </c>
      <c r="F191" s="162">
        <f>VLOOKUP(tbl2_2!A191,ishod_substance!A:P,15,0)</f>
        <v>1</v>
      </c>
      <c r="G191" s="162" t="str">
        <f>VLOOKUP(tbl2_2!A191,ishod_substance!A:P,12,0)&amp;"/"&amp;VLOOKUP(tbl2_2!A191,ishod_substance!A:P,14,0)</f>
        <v>0,5/182,5</v>
      </c>
      <c r="H191" s="163" t="str">
        <f>VLOOKUP(tbl2_2!A191,ishod_substance!A:P,6,0)</f>
        <v>неорганизованный</v>
      </c>
      <c r="I191" s="164">
        <f>VLOOKUP(tbl2_2!A191,ishod_substance!A:P,15,0)</f>
        <v>1</v>
      </c>
      <c r="J191" s="164">
        <f>VLOOKUP(tbl2_2!A191,ishod_substance!A:P,5,0)</f>
        <v>6006</v>
      </c>
      <c r="K191" s="165">
        <f>VLOOKUP(tbl2_2!A191,ishod_substance!A:Q,17,0)</f>
        <v>1</v>
      </c>
      <c r="L191" s="165">
        <f>VLOOKUP(tbl2_2!A191,ishod_substance!A:R,18,0)</f>
        <v>5</v>
      </c>
      <c r="M191" s="165">
        <f>VLOOKUP(tbl2_2!A191,ishod_substance!A:AD,28,0)</f>
        <v>0</v>
      </c>
      <c r="N191" s="166">
        <f>VLOOKUP(tbl2_2!A191,ishod_substance!A:AD,20,0)</f>
        <v>0</v>
      </c>
      <c r="O191" s="166">
        <f>VLOOKUP(tbl2_2!A191,ishod_substance!A:AD,21,0)</f>
        <v>0</v>
      </c>
      <c r="P191" s="166">
        <f>VLOOKUP(tbl2_2!A191,ishod_substance!A:AD,22,0)</f>
        <v>0</v>
      </c>
      <c r="Q191" s="166">
        <f>VLOOKUP(tbl2_2!A191,ishod_substance!A:AD,23,0)</f>
        <v>1236223</v>
      </c>
      <c r="R191" s="166">
        <f>VLOOKUP(tbl2_2!A191,ishod_substance!A:AD,24,0)</f>
        <v>407829</v>
      </c>
      <c r="S191" s="166">
        <f>VLOOKUP(tbl2_2!A191,ishod_substance!A:AD,25,0)</f>
        <v>1236241</v>
      </c>
      <c r="T191" s="166">
        <f>VLOOKUP(tbl2_2!A191,ishod_substance!A:AD,26,0)</f>
        <v>407829</v>
      </c>
      <c r="U191" s="166">
        <f>VLOOKUP(tbl2_2!A191,ishod_substance!A:AD,27,0)</f>
        <v>5</v>
      </c>
      <c r="V191" s="166">
        <f>VLOOKUP(tbl2_2!A191,ishod_substance!A:AD,29,0)</f>
        <v>0</v>
      </c>
      <c r="W191" s="166">
        <f>VLOOKUP(tbl2_2!A191,ishod_substance!A:AD,30,0)</f>
        <v>0</v>
      </c>
      <c r="X191" s="166">
        <f>VLOOKUP(tbl2_2!A191,ishod_substance!A:AE,31,0)</f>
        <v>0</v>
      </c>
      <c r="Y191" s="164">
        <f>VLOOKUP(tbl2_2!A191,ishod_substance!A:AD,7,0)</f>
        <v>337</v>
      </c>
      <c r="Z191" s="167" t="str">
        <f>VLOOKUP(Y191,quide!$A$2:$B$1006,2,0)</f>
        <v>Углерода оксид (Углерод окись; углерод моноокись; угарный газ)</v>
      </c>
      <c r="AA191" s="166">
        <f>VLOOKUP(Y191,quide!$A$2:$J$1006,10,0)</f>
        <v>1</v>
      </c>
      <c r="AB191" s="169">
        <f>VLOOKUP(tbl2_2!A191,ishod_substance!A:AD,8,0)</f>
        <v>1.8E-5</v>
      </c>
      <c r="AC191" s="171">
        <f t="shared" si="3"/>
        <v>0</v>
      </c>
      <c r="AD191" s="168">
        <f>VLOOKUP(tbl2_2!A191,ishod_substance!A:AD,9,0)</f>
        <v>1.9088640000000001E-3</v>
      </c>
      <c r="AE191" s="169">
        <f>VLOOKUP(tbl2_2!A191,ishod_substance!A:AD,9,0)</f>
        <v>1.9088640000000001E-3</v>
      </c>
      <c r="AF191" s="170"/>
    </row>
    <row r="192" spans="1:37" ht="51" x14ac:dyDescent="0.25">
      <c r="A192">
        <v>184</v>
      </c>
      <c r="C192" s="160">
        <f>VLOOKUP(tbl2_2!A192,ishod_substance!A:P,2,0)</f>
        <v>7</v>
      </c>
      <c r="D192" s="161" t="str">
        <f>VLOOKUP(tbl2_2!A192,ishod_substance!A:P,3,0)</f>
        <v>внутренний проезд</v>
      </c>
      <c r="E192" s="160" t="str">
        <f>VLOOKUP(tbl2_2!A192,ishod_substance!A:P,11,0)</f>
        <v>прицеп AW27</v>
      </c>
      <c r="F192" s="162">
        <f>VLOOKUP(tbl2_2!A192,ishod_substance!A:P,15,0)</f>
        <v>1</v>
      </c>
      <c r="G192" s="162" t="str">
        <f>VLOOKUP(tbl2_2!A192,ishod_substance!A:P,12,0)&amp;"/"&amp;VLOOKUP(tbl2_2!A192,ishod_substance!A:P,14,0)</f>
        <v>0,5/182,5</v>
      </c>
      <c r="H192" s="163" t="str">
        <f>VLOOKUP(tbl2_2!A192,ishod_substance!A:P,6,0)</f>
        <v>неорганизованный</v>
      </c>
      <c r="I192" s="164">
        <f>VLOOKUP(tbl2_2!A192,ishod_substance!A:P,15,0)</f>
        <v>1</v>
      </c>
      <c r="J192" s="164">
        <f>VLOOKUP(tbl2_2!A192,ishod_substance!A:P,5,0)</f>
        <v>6006</v>
      </c>
      <c r="K192" s="165">
        <f>VLOOKUP(tbl2_2!A192,ishod_substance!A:Q,17,0)</f>
        <v>1</v>
      </c>
      <c r="L192" s="165">
        <f>VLOOKUP(tbl2_2!A192,ishod_substance!A:R,18,0)</f>
        <v>5</v>
      </c>
      <c r="M192" s="165">
        <f>VLOOKUP(tbl2_2!A192,ishod_substance!A:AD,28,0)</f>
        <v>0</v>
      </c>
      <c r="N192" s="166">
        <f>VLOOKUP(tbl2_2!A192,ishod_substance!A:AD,20,0)</f>
        <v>0</v>
      </c>
      <c r="O192" s="166">
        <f>VLOOKUP(tbl2_2!A192,ishod_substance!A:AD,21,0)</f>
        <v>0</v>
      </c>
      <c r="P192" s="166">
        <f>VLOOKUP(tbl2_2!A192,ishod_substance!A:AD,22,0)</f>
        <v>0</v>
      </c>
      <c r="Q192" s="166">
        <f>VLOOKUP(tbl2_2!A192,ishod_substance!A:AD,23,0)</f>
        <v>1236223</v>
      </c>
      <c r="R192" s="166">
        <f>VLOOKUP(tbl2_2!A192,ishod_substance!A:AD,24,0)</f>
        <v>407829</v>
      </c>
      <c r="S192" s="166">
        <f>VLOOKUP(tbl2_2!A192,ishod_substance!A:AD,25,0)</f>
        <v>1236241</v>
      </c>
      <c r="T192" s="166">
        <f>VLOOKUP(tbl2_2!A192,ishod_substance!A:AD,26,0)</f>
        <v>407829</v>
      </c>
      <c r="U192" s="166">
        <f>VLOOKUP(tbl2_2!A192,ishod_substance!A:AD,27,0)</f>
        <v>5</v>
      </c>
      <c r="V192" s="166">
        <f>VLOOKUP(tbl2_2!A192,ishod_substance!A:AD,29,0)</f>
        <v>0</v>
      </c>
      <c r="W192" s="166">
        <f>VLOOKUP(tbl2_2!A192,ishod_substance!A:AD,30,0)</f>
        <v>0</v>
      </c>
      <c r="X192" s="166">
        <f>VLOOKUP(tbl2_2!A192,ishod_substance!A:AE,31,0)</f>
        <v>0</v>
      </c>
      <c r="Y192" s="164">
        <f>VLOOKUP(tbl2_2!A192,ishod_substance!A:AD,7,0)</f>
        <v>2732</v>
      </c>
      <c r="Z192" s="167" t="str">
        <f>VLOOKUP(Y192,quide!$A$2:$B$1006,2,0)</f>
        <v>Керосин (Керосин прямой перегонки; керосин дезодорированный)</v>
      </c>
      <c r="AA192" s="166">
        <f>VLOOKUP(Y192,quide!$A$2:$J$1006,10,0)</f>
        <v>1</v>
      </c>
      <c r="AB192" s="169">
        <f>VLOOKUP(tbl2_2!A192,ishod_substance!A:AD,8,0)</f>
        <v>2.5019999999999999E-6</v>
      </c>
      <c r="AC192" s="171">
        <f t="shared" si="3"/>
        <v>0</v>
      </c>
      <c r="AD192" s="168">
        <f>VLOOKUP(tbl2_2!A192,ishod_substance!A:AD,9,0)</f>
        <v>2.6103999999999998E-4</v>
      </c>
      <c r="AE192" s="169">
        <f>VLOOKUP(tbl2_2!A192,ishod_substance!A:AD,9,0)</f>
        <v>2.6103999999999998E-4</v>
      </c>
      <c r="AF192" s="170"/>
    </row>
    <row r="193" spans="1:32" ht="63.75" x14ac:dyDescent="0.25">
      <c r="A193">
        <v>185</v>
      </c>
      <c r="C193" s="160">
        <f>VLOOKUP(tbl2_2!A193,ishod_substance!A:P,2,0)</f>
        <v>8</v>
      </c>
      <c r="D193" s="161" t="str">
        <f>VLOOKUP(tbl2_2!A193,ishod_substance!A:P,3,0)</f>
        <v>сварочный участок</v>
      </c>
      <c r="E193" s="160" t="str">
        <f>VLOOKUP(tbl2_2!A193,ishod_substance!A:P,11,0)</f>
        <v>сварочные работы</v>
      </c>
      <c r="F193" s="162">
        <f>VLOOKUP(tbl2_2!A193,ishod_substance!A:P,15,0)</f>
        <v>1</v>
      </c>
      <c r="G193" s="162" t="str">
        <f>VLOOKUP(tbl2_2!A193,ishod_substance!A:P,12,0)&amp;"/"&amp;VLOOKUP(tbl2_2!A193,ishod_substance!A:P,14,0)</f>
        <v>8/2008</v>
      </c>
      <c r="H193" s="163" t="str">
        <f>VLOOKUP(tbl2_2!A193,ishod_substance!A:P,6,0)</f>
        <v>сварочный пост</v>
      </c>
      <c r="I193" s="164">
        <f>VLOOKUP(tbl2_2!A193,ishod_substance!A:P,15,0)</f>
        <v>1</v>
      </c>
      <c r="J193" s="164">
        <f>VLOOKUP(tbl2_2!A193,ishod_substance!A:P,5,0)</f>
        <v>6015</v>
      </c>
      <c r="K193" s="165">
        <f>VLOOKUP(tbl2_2!A193,ishod_substance!A:Q,17,0)</f>
        <v>1</v>
      </c>
      <c r="L193" s="165">
        <f>VLOOKUP(tbl2_2!A193,ishod_substance!A:R,18,0)</f>
        <v>5</v>
      </c>
      <c r="M193" s="165">
        <f>VLOOKUP(tbl2_2!A193,ishod_substance!A:AD,28,0)</f>
        <v>0</v>
      </c>
      <c r="N193" s="166">
        <f>VLOOKUP(tbl2_2!A193,ishod_substance!A:AD,20,0)</f>
        <v>0</v>
      </c>
      <c r="O193" s="166">
        <f>VLOOKUP(tbl2_2!A193,ishod_substance!A:AD,21,0)</f>
        <v>0</v>
      </c>
      <c r="P193" s="166">
        <f>VLOOKUP(tbl2_2!A193,ishod_substance!A:AD,22,0)</f>
        <v>0</v>
      </c>
      <c r="Q193" s="166">
        <f>VLOOKUP(tbl2_2!A193,ishod_substance!A:AD,23,0)</f>
        <v>1236106</v>
      </c>
      <c r="R193" s="166">
        <f>VLOOKUP(tbl2_2!A193,ishod_substance!A:AD,24,0)</f>
        <v>407830</v>
      </c>
      <c r="S193" s="166">
        <f>VLOOKUP(tbl2_2!A193,ishod_substance!A:AD,25,0)</f>
        <v>1236110</v>
      </c>
      <c r="T193" s="166">
        <f>VLOOKUP(tbl2_2!A193,ishod_substance!A:AD,26,0)</f>
        <v>407830</v>
      </c>
      <c r="U193" s="166">
        <f>VLOOKUP(tbl2_2!A193,ishod_substance!A:AD,27,0)</f>
        <v>3</v>
      </c>
      <c r="V193" s="166">
        <f>VLOOKUP(tbl2_2!A193,ishod_substance!A:AD,29,0)</f>
        <v>0</v>
      </c>
      <c r="W193" s="166">
        <f>VLOOKUP(tbl2_2!A193,ishod_substance!A:AD,30,0)</f>
        <v>0</v>
      </c>
      <c r="X193" s="166">
        <f>VLOOKUP(tbl2_2!A193,ishod_substance!A:AE,31,0)</f>
        <v>0</v>
      </c>
      <c r="Y193" s="164">
        <f>VLOOKUP(tbl2_2!A193,ishod_substance!A:AD,7,0)</f>
        <v>123</v>
      </c>
      <c r="Z193" s="167" t="str">
        <f>VLOOKUP(Y193,quide!$A$2:$B$1006,2,0)</f>
        <v>диЖелезо триоксид, (железа окcид) (в пересчете на железо) (Железо сесквиоксид)</v>
      </c>
      <c r="AA193" s="166">
        <f>VLOOKUP(Y193,quide!$A$2:$J$1006,10,0)</f>
        <v>1</v>
      </c>
      <c r="AB193" s="169">
        <f>VLOOKUP(tbl2_2!A193,ishod_substance!A:AD,8,0)</f>
        <v>6.8700000000000003E-5</v>
      </c>
      <c r="AC193" s="171">
        <f t="shared" si="3"/>
        <v>0</v>
      </c>
      <c r="AD193" s="168">
        <f>VLOOKUP(tbl2_2!A193,ishod_substance!A:AD,9,0)</f>
        <v>1.4674320000000001E-3</v>
      </c>
      <c r="AE193" s="169">
        <f>VLOOKUP(tbl2_2!A193,ishod_substance!A:AD,9,0)</f>
        <v>1.4674320000000001E-3</v>
      </c>
      <c r="AF193" s="170"/>
    </row>
    <row r="194" spans="1:32" ht="63.75" x14ac:dyDescent="0.25">
      <c r="A194">
        <v>186</v>
      </c>
      <c r="C194" s="160">
        <f>VLOOKUP(tbl2_2!A194,ishod_substance!A:P,2,0)</f>
        <v>8</v>
      </c>
      <c r="D194" s="161" t="str">
        <f>VLOOKUP(tbl2_2!A194,ishod_substance!A:P,3,0)</f>
        <v>сварочный участок</v>
      </c>
      <c r="E194" s="160" t="str">
        <f>VLOOKUP(tbl2_2!A194,ishod_substance!A:P,11,0)</f>
        <v>сварочные работы</v>
      </c>
      <c r="F194" s="162">
        <f>VLOOKUP(tbl2_2!A194,ishod_substance!A:P,15,0)</f>
        <v>1</v>
      </c>
      <c r="G194" s="162" t="str">
        <f>VLOOKUP(tbl2_2!A194,ishod_substance!A:P,12,0)&amp;"/"&amp;VLOOKUP(tbl2_2!A194,ishod_substance!A:P,14,0)</f>
        <v>8/2008</v>
      </c>
      <c r="H194" s="163" t="str">
        <f>VLOOKUP(tbl2_2!A194,ishod_substance!A:P,6,0)</f>
        <v>сварочный пост</v>
      </c>
      <c r="I194" s="164">
        <f>VLOOKUP(tbl2_2!A194,ishod_substance!A:P,15,0)</f>
        <v>1</v>
      </c>
      <c r="J194" s="164">
        <f>VLOOKUP(tbl2_2!A194,ishod_substance!A:P,5,0)</f>
        <v>6015</v>
      </c>
      <c r="K194" s="165">
        <f>VLOOKUP(tbl2_2!A194,ishod_substance!A:Q,17,0)</f>
        <v>1</v>
      </c>
      <c r="L194" s="165">
        <f>VLOOKUP(tbl2_2!A194,ishod_substance!A:R,18,0)</f>
        <v>5</v>
      </c>
      <c r="M194" s="165">
        <f>VLOOKUP(tbl2_2!A194,ishod_substance!A:AD,28,0)</f>
        <v>0</v>
      </c>
      <c r="N194" s="166">
        <f>VLOOKUP(tbl2_2!A194,ishod_substance!A:AD,20,0)</f>
        <v>0</v>
      </c>
      <c r="O194" s="166">
        <f>VLOOKUP(tbl2_2!A194,ishod_substance!A:AD,21,0)</f>
        <v>0</v>
      </c>
      <c r="P194" s="166">
        <f>VLOOKUP(tbl2_2!A194,ishod_substance!A:AD,22,0)</f>
        <v>0</v>
      </c>
      <c r="Q194" s="166">
        <f>VLOOKUP(tbl2_2!A194,ishod_substance!A:AD,23,0)</f>
        <v>1236106</v>
      </c>
      <c r="R194" s="166">
        <f>VLOOKUP(tbl2_2!A194,ishod_substance!A:AD,24,0)</f>
        <v>407830</v>
      </c>
      <c r="S194" s="166">
        <f>VLOOKUP(tbl2_2!A194,ishod_substance!A:AD,25,0)</f>
        <v>1236110</v>
      </c>
      <c r="T194" s="166">
        <f>VLOOKUP(tbl2_2!A194,ishod_substance!A:AD,26,0)</f>
        <v>407830</v>
      </c>
      <c r="U194" s="166">
        <f>VLOOKUP(tbl2_2!A194,ishod_substance!A:AD,27,0)</f>
        <v>3</v>
      </c>
      <c r="V194" s="166">
        <f>VLOOKUP(tbl2_2!A194,ishod_substance!A:AD,29,0)</f>
        <v>0</v>
      </c>
      <c r="W194" s="166">
        <f>VLOOKUP(tbl2_2!A194,ishod_substance!A:AD,30,0)</f>
        <v>0</v>
      </c>
      <c r="X194" s="166">
        <f>VLOOKUP(tbl2_2!A194,ishod_substance!A:AE,31,0)</f>
        <v>0</v>
      </c>
      <c r="Y194" s="164">
        <f>VLOOKUP(tbl2_2!A194,ishod_substance!A:AD,7,0)</f>
        <v>143</v>
      </c>
      <c r="Z194" s="167" t="str">
        <f>VLOOKUP(Y194,quide!$A$2:$B$1006,2,0)</f>
        <v>Марганец и его соединения/в пересчете на марганец (IV) оксид/</v>
      </c>
      <c r="AA194" s="166">
        <f>VLOOKUP(Y194,quide!$A$2:$J$1006,10,0)</f>
        <v>1</v>
      </c>
      <c r="AB194" s="169">
        <f>VLOOKUP(tbl2_2!A194,ishod_substance!A:AD,8,0)</f>
        <v>1.2299999999999999E-5</v>
      </c>
      <c r="AC194" s="171">
        <f t="shared" si="3"/>
        <v>0</v>
      </c>
      <c r="AD194" s="168">
        <f>VLOOKUP(tbl2_2!A194,ishod_substance!A:AD,9,0)</f>
        <v>2.62728E-4</v>
      </c>
      <c r="AE194" s="169">
        <f>VLOOKUP(tbl2_2!A194,ishod_substance!A:AD,9,0)</f>
        <v>2.62728E-4</v>
      </c>
      <c r="AF194" s="170"/>
    </row>
    <row r="195" spans="1:32" ht="102" x14ac:dyDescent="0.25">
      <c r="A195">
        <v>187</v>
      </c>
      <c r="C195" s="160">
        <f>VLOOKUP(tbl2_2!A195,ishod_substance!A:P,2,0)</f>
        <v>8</v>
      </c>
      <c r="D195" s="161" t="str">
        <f>VLOOKUP(tbl2_2!A195,ishod_substance!A:P,3,0)</f>
        <v>сварочный участок</v>
      </c>
      <c r="E195" s="160" t="str">
        <f>VLOOKUP(tbl2_2!A195,ishod_substance!A:P,11,0)</f>
        <v>сварочные работы</v>
      </c>
      <c r="F195" s="162">
        <f>VLOOKUP(tbl2_2!A195,ishod_substance!A:P,15,0)</f>
        <v>1</v>
      </c>
      <c r="G195" s="162" t="str">
        <f>VLOOKUP(tbl2_2!A195,ishod_substance!A:P,12,0)&amp;"/"&amp;VLOOKUP(tbl2_2!A195,ishod_substance!A:P,14,0)</f>
        <v>8/2008</v>
      </c>
      <c r="H195" s="163" t="str">
        <f>VLOOKUP(tbl2_2!A195,ishod_substance!A:P,6,0)</f>
        <v>сварочный пост</v>
      </c>
      <c r="I195" s="164">
        <f>VLOOKUP(tbl2_2!A195,ishod_substance!A:P,15,0)</f>
        <v>1</v>
      </c>
      <c r="J195" s="164">
        <f>VLOOKUP(tbl2_2!A195,ishod_substance!A:P,5,0)</f>
        <v>6015</v>
      </c>
      <c r="K195" s="165">
        <f>VLOOKUP(tbl2_2!A195,ishod_substance!A:Q,17,0)</f>
        <v>1</v>
      </c>
      <c r="L195" s="165">
        <f>VLOOKUP(tbl2_2!A195,ishod_substance!A:R,18,0)</f>
        <v>5</v>
      </c>
      <c r="M195" s="165">
        <f>VLOOKUP(tbl2_2!A195,ishod_substance!A:AD,28,0)</f>
        <v>0</v>
      </c>
      <c r="N195" s="166">
        <f>VLOOKUP(tbl2_2!A195,ishod_substance!A:AD,20,0)</f>
        <v>0</v>
      </c>
      <c r="O195" s="166">
        <f>VLOOKUP(tbl2_2!A195,ishod_substance!A:AD,21,0)</f>
        <v>0</v>
      </c>
      <c r="P195" s="166">
        <f>VLOOKUP(tbl2_2!A195,ishod_substance!A:AD,22,0)</f>
        <v>0</v>
      </c>
      <c r="Q195" s="166">
        <f>VLOOKUP(tbl2_2!A195,ishod_substance!A:AD,23,0)</f>
        <v>1236106</v>
      </c>
      <c r="R195" s="166">
        <f>VLOOKUP(tbl2_2!A195,ishod_substance!A:AD,24,0)</f>
        <v>407830</v>
      </c>
      <c r="S195" s="166">
        <f>VLOOKUP(tbl2_2!A195,ishod_substance!A:AD,25,0)</f>
        <v>1236110</v>
      </c>
      <c r="T195" s="166">
        <f>VLOOKUP(tbl2_2!A195,ishod_substance!A:AD,26,0)</f>
        <v>407830</v>
      </c>
      <c r="U195" s="166">
        <f>VLOOKUP(tbl2_2!A195,ishod_substance!A:AD,27,0)</f>
        <v>3</v>
      </c>
      <c r="V195" s="166">
        <f>VLOOKUP(tbl2_2!A195,ishod_substance!A:AD,29,0)</f>
        <v>0</v>
      </c>
      <c r="W195" s="166">
        <f>VLOOKUP(tbl2_2!A195,ishod_substance!A:AD,30,0)</f>
        <v>0</v>
      </c>
      <c r="X195" s="166">
        <f>VLOOKUP(tbl2_2!A195,ishod_substance!A:AE,31,0)</f>
        <v>0</v>
      </c>
      <c r="Y195" s="164">
        <f>VLOOKUP(tbl2_2!A195,ishod_substance!A:AD,7,0)</f>
        <v>342</v>
      </c>
      <c r="Z195" s="167" t="str">
        <f>VLOOKUP(Y195,quide!$A$2:$B$1006,2,0)</f>
        <v xml:space="preserve">Фтористые газообразные соединения (в пересчете на фтор): - Гидрофторид (Водород фторид; фтороводород)
</v>
      </c>
      <c r="AA195" s="166">
        <f>VLOOKUP(Y195,quide!$A$2:$J$1006,10,0)</f>
        <v>1</v>
      </c>
      <c r="AB195" s="169">
        <f>VLOOKUP(tbl2_2!A195,ishod_substance!A:AD,8,0)</f>
        <v>1.1999999999999999E-6</v>
      </c>
      <c r="AC195" s="171">
        <f t="shared" si="3"/>
        <v>0</v>
      </c>
      <c r="AD195" s="168">
        <f>VLOOKUP(tbl2_2!A195,ishod_substance!A:AD,9,0)</f>
        <v>2.5631999999999998E-5</v>
      </c>
      <c r="AE195" s="169">
        <f>VLOOKUP(tbl2_2!A195,ishod_substance!A:AD,9,0)</f>
        <v>2.5631999999999998E-5</v>
      </c>
      <c r="AF195" s="170"/>
    </row>
    <row r="196" spans="1:32" ht="76.5" x14ac:dyDescent="0.25">
      <c r="A196">
        <v>188</v>
      </c>
      <c r="C196" s="160">
        <f>VLOOKUP(tbl2_2!A196,ishod_substance!A:P,2,0)</f>
        <v>9</v>
      </c>
      <c r="D196" s="161" t="str">
        <f>VLOOKUP(tbl2_2!A196,ishod_substance!A:P,3,0)</f>
        <v>склад ГСМ</v>
      </c>
      <c r="E196" s="160" t="str">
        <f>VLOOKUP(tbl2_2!A196,ishod_substance!A:P,11,0)</f>
        <v>слив дизтоплива</v>
      </c>
      <c r="F196" s="162">
        <f>VLOOKUP(tbl2_2!A196,ishod_substance!A:P,15,0)</f>
        <v>1</v>
      </c>
      <c r="G196" s="162" t="str">
        <f>VLOOKUP(tbl2_2!A196,ishod_substance!A:P,12,0)&amp;"/"&amp;VLOOKUP(tbl2_2!A196,ishod_substance!A:P,14,0)</f>
        <v>8/2920</v>
      </c>
      <c r="H196" s="163" t="str">
        <f>VLOOKUP(tbl2_2!A196,ishod_substance!A:P,6,0)</f>
        <v>склад ГСМ</v>
      </c>
      <c r="I196" s="164">
        <f>VLOOKUP(tbl2_2!A196,ishod_substance!A:P,15,0)</f>
        <v>1</v>
      </c>
      <c r="J196" s="164">
        <f>VLOOKUP(tbl2_2!A196,ishod_substance!A:P,5,0)</f>
        <v>6016</v>
      </c>
      <c r="K196" s="165">
        <f>VLOOKUP(tbl2_2!A196,ishod_substance!A:Q,17,0)</f>
        <v>1</v>
      </c>
      <c r="L196" s="165">
        <f>VLOOKUP(tbl2_2!A196,ishod_substance!A:R,18,0)</f>
        <v>2</v>
      </c>
      <c r="M196" s="165">
        <f>VLOOKUP(tbl2_2!A196,ishod_substance!A:AD,28,0)</f>
        <v>0</v>
      </c>
      <c r="N196" s="166">
        <f>VLOOKUP(tbl2_2!A196,ishod_substance!A:AD,20,0)</f>
        <v>0</v>
      </c>
      <c r="O196" s="166">
        <f>VLOOKUP(tbl2_2!A196,ishod_substance!A:AD,21,0)</f>
        <v>0</v>
      </c>
      <c r="P196" s="166">
        <f>VLOOKUP(tbl2_2!A196,ishod_substance!A:AD,22,0)</f>
        <v>0</v>
      </c>
      <c r="Q196" s="166">
        <f>VLOOKUP(tbl2_2!A196,ishod_substance!A:AD,23,0)</f>
        <v>1236090</v>
      </c>
      <c r="R196" s="166">
        <f>VLOOKUP(tbl2_2!A196,ishod_substance!A:AD,24,0)</f>
        <v>407825</v>
      </c>
      <c r="S196" s="166">
        <f>VLOOKUP(tbl2_2!A196,ishod_substance!A:AD,25,0)</f>
        <v>1236090</v>
      </c>
      <c r="T196" s="166">
        <f>VLOOKUP(tbl2_2!A196,ishod_substance!A:AD,26,0)</f>
        <v>407829</v>
      </c>
      <c r="U196" s="166">
        <f>VLOOKUP(tbl2_2!A196,ishod_substance!A:AD,27,0)</f>
        <v>7</v>
      </c>
      <c r="V196" s="166">
        <f>VLOOKUP(tbl2_2!A196,ishod_substance!A:AD,29,0)</f>
        <v>0</v>
      </c>
      <c r="W196" s="166">
        <f>VLOOKUP(tbl2_2!A196,ishod_substance!A:AD,30,0)</f>
        <v>0</v>
      </c>
      <c r="X196" s="166">
        <f>VLOOKUP(tbl2_2!A196,ishod_substance!A:AE,31,0)</f>
        <v>0</v>
      </c>
      <c r="Y196" s="164">
        <f>VLOOKUP(tbl2_2!A196,ishod_substance!A:AD,7,0)</f>
        <v>333</v>
      </c>
      <c r="Z196" s="167" t="str">
        <f>VLOOKUP(Y196,quide!$A$2:$B$1006,2,0)</f>
        <v xml:space="preserve"> 
Дигидросульфид (Водород сернистый, дигидросульфид, гидросульфид)</v>
      </c>
      <c r="AA196" s="166">
        <f>VLOOKUP(Y196,quide!$A$2:$J$1006,10,0)</f>
        <v>1</v>
      </c>
      <c r="AB196" s="169">
        <f>VLOOKUP(tbl2_2!A196,ishod_substance!A:AD,8,0)</f>
        <v>2.6040000000000005E-5</v>
      </c>
      <c r="AC196" s="171">
        <f t="shared" si="3"/>
        <v>0</v>
      </c>
      <c r="AD196" s="168">
        <f>VLOOKUP(tbl2_2!A196,ishod_substance!A:AD,9,0)</f>
        <v>4.80448416E-5</v>
      </c>
      <c r="AE196" s="169">
        <f>VLOOKUP(tbl2_2!A196,ishod_substance!A:AD,9,0)</f>
        <v>4.80448416E-5</v>
      </c>
      <c r="AF196" s="170"/>
    </row>
    <row r="197" spans="1:32" ht="38.25" x14ac:dyDescent="0.25">
      <c r="A197">
        <v>189</v>
      </c>
      <c r="C197" s="160">
        <f>VLOOKUP(tbl2_2!A197,ishod_substance!A:P,2,0)</f>
        <v>9</v>
      </c>
      <c r="D197" s="161" t="str">
        <f>VLOOKUP(tbl2_2!A197,ishod_substance!A:P,3,0)</f>
        <v>склад ГСМ</v>
      </c>
      <c r="E197" s="160" t="str">
        <f>VLOOKUP(tbl2_2!A197,ishod_substance!A:P,11,0)</f>
        <v>слив дизтоплива</v>
      </c>
      <c r="F197" s="162">
        <f>VLOOKUP(tbl2_2!A197,ishod_substance!A:P,15,0)</f>
        <v>1</v>
      </c>
      <c r="G197" s="162" t="str">
        <f>VLOOKUP(tbl2_2!A197,ishod_substance!A:P,12,0)&amp;"/"&amp;VLOOKUP(tbl2_2!A197,ishod_substance!A:P,14,0)</f>
        <v>8/2920</v>
      </c>
      <c r="H197" s="163" t="str">
        <f>VLOOKUP(tbl2_2!A197,ishod_substance!A:P,6,0)</f>
        <v>склад ГСМ</v>
      </c>
      <c r="I197" s="164">
        <f>VLOOKUP(tbl2_2!A197,ishod_substance!A:P,15,0)</f>
        <v>1</v>
      </c>
      <c r="J197" s="164">
        <f>VLOOKUP(tbl2_2!A197,ishod_substance!A:P,5,0)</f>
        <v>6016</v>
      </c>
      <c r="K197" s="165">
        <f>VLOOKUP(tbl2_2!A197,ishod_substance!A:Q,17,0)</f>
        <v>1</v>
      </c>
      <c r="L197" s="165">
        <f>VLOOKUP(tbl2_2!A197,ishod_substance!A:R,18,0)</f>
        <v>2</v>
      </c>
      <c r="M197" s="165">
        <f>VLOOKUP(tbl2_2!A197,ishod_substance!A:AD,28,0)</f>
        <v>0</v>
      </c>
      <c r="N197" s="166">
        <f>VLOOKUP(tbl2_2!A197,ishod_substance!A:AD,20,0)</f>
        <v>0</v>
      </c>
      <c r="O197" s="166">
        <f>VLOOKUP(tbl2_2!A197,ishod_substance!A:AD,21,0)</f>
        <v>0</v>
      </c>
      <c r="P197" s="166">
        <f>VLOOKUP(tbl2_2!A197,ishod_substance!A:AD,22,0)</f>
        <v>0</v>
      </c>
      <c r="Q197" s="166">
        <f>VLOOKUP(tbl2_2!A197,ishod_substance!A:AD,23,0)</f>
        <v>1236090</v>
      </c>
      <c r="R197" s="166">
        <f>VLOOKUP(tbl2_2!A197,ishod_substance!A:AD,24,0)</f>
        <v>407825</v>
      </c>
      <c r="S197" s="166">
        <f>VLOOKUP(tbl2_2!A197,ishod_substance!A:AD,25,0)</f>
        <v>1236090</v>
      </c>
      <c r="T197" s="166">
        <f>VLOOKUP(tbl2_2!A197,ishod_substance!A:AD,26,0)</f>
        <v>407829</v>
      </c>
      <c r="U197" s="166">
        <f>VLOOKUP(tbl2_2!A197,ishod_substance!A:AD,27,0)</f>
        <v>7</v>
      </c>
      <c r="V197" s="166">
        <f>VLOOKUP(tbl2_2!A197,ishod_substance!A:AD,29,0)</f>
        <v>0</v>
      </c>
      <c r="W197" s="166">
        <f>VLOOKUP(tbl2_2!A197,ishod_substance!A:AD,30,0)</f>
        <v>0</v>
      </c>
      <c r="X197" s="166">
        <f>VLOOKUP(tbl2_2!A197,ishod_substance!A:AE,31,0)</f>
        <v>0</v>
      </c>
      <c r="Y197" s="164">
        <f>VLOOKUP(tbl2_2!A197,ishod_substance!A:AD,7,0)</f>
        <v>2754</v>
      </c>
      <c r="Z197" s="167" t="str">
        <f>VLOOKUP(Y197,quide!$A$2:$B$1006,2,0)</f>
        <v>Алканы C12-19 (в пересчете на С)</v>
      </c>
      <c r="AA197" s="166">
        <f>VLOOKUP(Y197,quide!$A$2:$J$1006,10,0)</f>
        <v>1</v>
      </c>
      <c r="AB197" s="169">
        <f>VLOOKUP(tbl2_2!A197,ishod_substance!A:AD,8,0)</f>
        <v>9.2739600000000012E-3</v>
      </c>
      <c r="AC197" s="171">
        <f t="shared" si="3"/>
        <v>0</v>
      </c>
      <c r="AD197" s="168">
        <f>VLOOKUP(tbl2_2!A197,ishod_substance!A:AD,9,0)</f>
        <v>1.71108271584E-2</v>
      </c>
      <c r="AE197" s="169">
        <f>VLOOKUP(tbl2_2!A197,ishod_substance!A:AD,9,0)</f>
        <v>1.71108271584E-2</v>
      </c>
      <c r="AF197" s="170"/>
    </row>
    <row r="198" spans="1:32" ht="63.75" x14ac:dyDescent="0.25">
      <c r="A198">
        <v>190</v>
      </c>
      <c r="C198" s="160">
        <f>VLOOKUP(tbl2_2!A198,ishod_substance!A:P,2,0)</f>
        <v>4</v>
      </c>
      <c r="D198" s="161" t="str">
        <f>VLOOKUP(tbl2_2!A198,ishod_substance!A:P,3,0)</f>
        <v>гараж</v>
      </c>
      <c r="E198" s="160" t="str">
        <f>VLOOKUP(tbl2_2!A198,ishod_substance!A:P,11,0)</f>
        <v>проведение ТО и ТР автотранспорта</v>
      </c>
      <c r="F198" s="162">
        <f>VLOOKUP(tbl2_2!A198,ishod_substance!A:P,15,0)</f>
        <v>1</v>
      </c>
      <c r="G198" s="162" t="str">
        <f>VLOOKUP(tbl2_2!A198,ishod_substance!A:P,12,0)&amp;"/"&amp;VLOOKUP(tbl2_2!A198,ishod_substance!A:P,14,0)</f>
        <v>1/365</v>
      </c>
      <c r="H198" s="163" t="str">
        <f>VLOOKUP(tbl2_2!A198,ishod_substance!A:P,6,0)</f>
        <v>ворота гаража</v>
      </c>
      <c r="I198" s="164">
        <f>VLOOKUP(tbl2_2!A198,ishod_substance!A:P,15,0)</f>
        <v>1</v>
      </c>
      <c r="J198" s="164">
        <f>VLOOKUP(tbl2_2!A198,ishod_substance!A:P,5,0)</f>
        <v>6017</v>
      </c>
      <c r="K198" s="165">
        <f>VLOOKUP(tbl2_2!A198,ishod_substance!A:Q,17,0)</f>
        <v>1</v>
      </c>
      <c r="L198" s="165">
        <f>VLOOKUP(tbl2_2!A198,ishod_substance!A:R,18,0)</f>
        <v>3</v>
      </c>
      <c r="M198" s="165">
        <f>VLOOKUP(tbl2_2!A198,ishod_substance!A:AD,28,0)</f>
        <v>0</v>
      </c>
      <c r="N198" s="166">
        <f>VLOOKUP(tbl2_2!A198,ishod_substance!A:AD,20,0)</f>
        <v>0</v>
      </c>
      <c r="O198" s="166">
        <f>VLOOKUP(tbl2_2!A198,ishod_substance!A:AD,21,0)</f>
        <v>0</v>
      </c>
      <c r="P198" s="166">
        <f>VLOOKUP(tbl2_2!A198,ishod_substance!A:AD,22,0)</f>
        <v>0</v>
      </c>
      <c r="Q198" s="166">
        <f>VLOOKUP(tbl2_2!A198,ishod_substance!A:AD,23,0)</f>
        <v>1236142</v>
      </c>
      <c r="R198" s="166">
        <f>VLOOKUP(tbl2_2!A198,ishod_substance!A:AD,24,0)</f>
        <v>407825</v>
      </c>
      <c r="S198" s="166">
        <f>VLOOKUP(tbl2_2!A198,ishod_substance!A:AD,25,0)</f>
        <v>1236145</v>
      </c>
      <c r="T198" s="166">
        <f>VLOOKUP(tbl2_2!A198,ishod_substance!A:AD,26,0)</f>
        <v>407825</v>
      </c>
      <c r="U198" s="166">
        <f>VLOOKUP(tbl2_2!A198,ishod_substance!A:AD,27,0)</f>
        <v>3</v>
      </c>
      <c r="V198" s="166">
        <f>VLOOKUP(tbl2_2!A198,ishod_substance!A:AD,29,0)</f>
        <v>0</v>
      </c>
      <c r="W198" s="166">
        <f>VLOOKUP(tbl2_2!A198,ishod_substance!A:AD,30,0)</f>
        <v>0</v>
      </c>
      <c r="X198" s="166">
        <f>VLOOKUP(tbl2_2!A198,ishod_substance!A:AE,31,0)</f>
        <v>0</v>
      </c>
      <c r="Y198" s="164">
        <f>VLOOKUP(tbl2_2!A198,ishod_substance!A:AD,7,0)</f>
        <v>301</v>
      </c>
      <c r="Z198" s="167" t="str">
        <f>VLOOKUP(Y198,quide!$A$2:$B$1006,2,0)</f>
        <v>Азота диоксид (Двуокись азота; пероксид азота)</v>
      </c>
      <c r="AA198" s="166">
        <f>VLOOKUP(Y198,quide!$A$2:$J$1006,10,0)</f>
        <v>1</v>
      </c>
      <c r="AB198" s="169">
        <f>VLOOKUP(tbl2_2!A198,ishod_substance!A:AD,8,0)</f>
        <v>1.3780000000000002E-5</v>
      </c>
      <c r="AC198" s="171">
        <f t="shared" si="3"/>
        <v>0</v>
      </c>
      <c r="AD198" s="168">
        <f>VLOOKUP(tbl2_2!A198,ishod_substance!A:AD,9,0)</f>
        <v>3.9505439999999999E-5</v>
      </c>
      <c r="AE198" s="169">
        <f>VLOOKUP(tbl2_2!A198,ishod_substance!A:AD,9,0)</f>
        <v>3.9505439999999999E-5</v>
      </c>
      <c r="AF198" s="170"/>
    </row>
    <row r="199" spans="1:32" ht="63.75" x14ac:dyDescent="0.25">
      <c r="A199">
        <v>191</v>
      </c>
      <c r="C199" s="160">
        <f>VLOOKUP(tbl2_2!A199,ishod_substance!A:P,2,0)</f>
        <v>4</v>
      </c>
      <c r="D199" s="161" t="str">
        <f>VLOOKUP(tbl2_2!A199,ishod_substance!A:P,3,0)</f>
        <v>гараж</v>
      </c>
      <c r="E199" s="160" t="str">
        <f>VLOOKUP(tbl2_2!A199,ishod_substance!A:P,11,0)</f>
        <v>проведение ТО и ТР автотранспорта</v>
      </c>
      <c r="F199" s="162">
        <f>VLOOKUP(tbl2_2!A199,ishod_substance!A:P,15,0)</f>
        <v>1</v>
      </c>
      <c r="G199" s="162" t="str">
        <f>VLOOKUP(tbl2_2!A199,ishod_substance!A:P,12,0)&amp;"/"&amp;VLOOKUP(tbl2_2!A199,ishod_substance!A:P,14,0)</f>
        <v>1/50</v>
      </c>
      <c r="H199" s="163" t="str">
        <f>VLOOKUP(tbl2_2!A199,ishod_substance!A:P,6,0)</f>
        <v>ворота гаража</v>
      </c>
      <c r="I199" s="164">
        <f>VLOOKUP(tbl2_2!A199,ishod_substance!A:P,15,0)</f>
        <v>1</v>
      </c>
      <c r="J199" s="164">
        <f>VLOOKUP(tbl2_2!A199,ishod_substance!A:P,5,0)</f>
        <v>6017</v>
      </c>
      <c r="K199" s="165">
        <f>VLOOKUP(tbl2_2!A199,ishod_substance!A:Q,17,0)</f>
        <v>1</v>
      </c>
      <c r="L199" s="165">
        <f>VLOOKUP(tbl2_2!A199,ishod_substance!A:R,18,0)</f>
        <v>3</v>
      </c>
      <c r="M199" s="165">
        <f>VLOOKUP(tbl2_2!A199,ishod_substance!A:AD,28,0)</f>
        <v>0</v>
      </c>
      <c r="N199" s="166">
        <f>VLOOKUP(tbl2_2!A199,ishod_substance!A:AD,20,0)</f>
        <v>0</v>
      </c>
      <c r="O199" s="166">
        <f>VLOOKUP(tbl2_2!A199,ishod_substance!A:AD,21,0)</f>
        <v>0</v>
      </c>
      <c r="P199" s="166">
        <f>VLOOKUP(tbl2_2!A199,ishod_substance!A:AD,22,0)</f>
        <v>0</v>
      </c>
      <c r="Q199" s="166">
        <f>VLOOKUP(tbl2_2!A199,ishod_substance!A:AD,23,0)</f>
        <v>1236142</v>
      </c>
      <c r="R199" s="166">
        <f>VLOOKUP(tbl2_2!A199,ishod_substance!A:AD,24,0)</f>
        <v>407825</v>
      </c>
      <c r="S199" s="166">
        <f>VLOOKUP(tbl2_2!A199,ishod_substance!A:AD,25,0)</f>
        <v>1236145</v>
      </c>
      <c r="T199" s="166">
        <f>VLOOKUP(tbl2_2!A199,ishod_substance!A:AD,26,0)</f>
        <v>407825</v>
      </c>
      <c r="U199" s="166">
        <f>VLOOKUP(tbl2_2!A199,ishod_substance!A:AD,27,0)</f>
        <v>3</v>
      </c>
      <c r="V199" s="166">
        <f>VLOOKUP(tbl2_2!A199,ishod_substance!A:AD,29,0)</f>
        <v>0</v>
      </c>
      <c r="W199" s="166">
        <f>VLOOKUP(tbl2_2!A199,ishod_substance!A:AD,30,0)</f>
        <v>0</v>
      </c>
      <c r="X199" s="166">
        <f>VLOOKUP(tbl2_2!A199,ishod_substance!A:AE,31,0)</f>
        <v>0</v>
      </c>
      <c r="Y199" s="164">
        <f>VLOOKUP(tbl2_2!A199,ishod_substance!A:AD,7,0)</f>
        <v>304</v>
      </c>
      <c r="Z199" s="167" t="str">
        <f>VLOOKUP(Y199,quide!$A$2:$B$1006,2,0)</f>
        <v>Азот (II) оксид (Азот монооксид)</v>
      </c>
      <c r="AA199" s="166">
        <f>VLOOKUP(Y199,quide!$A$2:$J$1006,10,0)</f>
        <v>1</v>
      </c>
      <c r="AB199" s="169">
        <f>VLOOKUP(tbl2_2!A199,ishod_substance!A:AD,8,0)</f>
        <v>2.2392500000000002E-6</v>
      </c>
      <c r="AC199" s="171">
        <f t="shared" si="3"/>
        <v>0</v>
      </c>
      <c r="AD199" s="168">
        <f>VLOOKUP(tbl2_2!A199,ishod_substance!A:AD,9,0)</f>
        <v>6.4196340000000009E-6</v>
      </c>
      <c r="AE199" s="169">
        <f>VLOOKUP(tbl2_2!A199,ishod_substance!A:AD,9,0)</f>
        <v>6.4196340000000009E-6</v>
      </c>
      <c r="AF199" s="170"/>
    </row>
    <row r="200" spans="1:32" ht="63.75" x14ac:dyDescent="0.25">
      <c r="A200">
        <v>192</v>
      </c>
      <c r="C200" s="160">
        <f>VLOOKUP(tbl2_2!A200,ishod_substance!A:P,2,0)</f>
        <v>4</v>
      </c>
      <c r="D200" s="161" t="str">
        <f>VLOOKUP(tbl2_2!A200,ishod_substance!A:P,3,0)</f>
        <v>гараж</v>
      </c>
      <c r="E200" s="160" t="str">
        <f>VLOOKUP(tbl2_2!A200,ishod_substance!A:P,11,0)</f>
        <v>проведение ТО и ТР автотранспорта</v>
      </c>
      <c r="F200" s="162">
        <f>VLOOKUP(tbl2_2!A200,ishod_substance!A:P,15,0)</f>
        <v>1</v>
      </c>
      <c r="G200" s="162" t="str">
        <f>VLOOKUP(tbl2_2!A200,ishod_substance!A:P,12,0)&amp;"/"&amp;VLOOKUP(tbl2_2!A200,ishod_substance!A:P,14,0)</f>
        <v>1/50</v>
      </c>
      <c r="H200" s="163" t="str">
        <f>VLOOKUP(tbl2_2!A200,ishod_substance!A:P,6,0)</f>
        <v>ворота гаража</v>
      </c>
      <c r="I200" s="164">
        <f>VLOOKUP(tbl2_2!A200,ishod_substance!A:P,15,0)</f>
        <v>1</v>
      </c>
      <c r="J200" s="164">
        <f>VLOOKUP(tbl2_2!A200,ishod_substance!A:P,5,0)</f>
        <v>6017</v>
      </c>
      <c r="K200" s="165">
        <f>VLOOKUP(tbl2_2!A200,ishod_substance!A:Q,17,0)</f>
        <v>1</v>
      </c>
      <c r="L200" s="165">
        <f>VLOOKUP(tbl2_2!A200,ishod_substance!A:R,18,0)</f>
        <v>3</v>
      </c>
      <c r="M200" s="165">
        <f>VLOOKUP(tbl2_2!A200,ishod_substance!A:AD,28,0)</f>
        <v>0</v>
      </c>
      <c r="N200" s="166">
        <f>VLOOKUP(tbl2_2!A200,ishod_substance!A:AD,20,0)</f>
        <v>0</v>
      </c>
      <c r="O200" s="166">
        <f>VLOOKUP(tbl2_2!A200,ishod_substance!A:AD,21,0)</f>
        <v>0</v>
      </c>
      <c r="P200" s="166">
        <f>VLOOKUP(tbl2_2!A200,ishod_substance!A:AD,22,0)</f>
        <v>0</v>
      </c>
      <c r="Q200" s="166">
        <f>VLOOKUP(tbl2_2!A200,ishod_substance!A:AD,23,0)</f>
        <v>1236142</v>
      </c>
      <c r="R200" s="166">
        <f>VLOOKUP(tbl2_2!A200,ishod_substance!A:AD,24,0)</f>
        <v>407825</v>
      </c>
      <c r="S200" s="166">
        <f>VLOOKUP(tbl2_2!A200,ishod_substance!A:AD,25,0)</f>
        <v>1236145</v>
      </c>
      <c r="T200" s="166">
        <f>VLOOKUP(tbl2_2!A200,ishod_substance!A:AD,26,0)</f>
        <v>407825</v>
      </c>
      <c r="U200" s="166">
        <f>VLOOKUP(tbl2_2!A200,ishod_substance!A:AD,27,0)</f>
        <v>3</v>
      </c>
      <c r="V200" s="166">
        <f>VLOOKUP(tbl2_2!A200,ishod_substance!A:AD,29,0)</f>
        <v>0</v>
      </c>
      <c r="W200" s="166">
        <f>VLOOKUP(tbl2_2!A200,ishod_substance!A:AD,30,0)</f>
        <v>0</v>
      </c>
      <c r="X200" s="166">
        <f>VLOOKUP(tbl2_2!A200,ishod_substance!A:AE,31,0)</f>
        <v>0</v>
      </c>
      <c r="Y200" s="164">
        <f>VLOOKUP(tbl2_2!A200,ishod_substance!A:AD,7,0)</f>
        <v>328</v>
      </c>
      <c r="Z200" s="167" t="str">
        <f>VLOOKUP(Y200,quide!$A$2:$B$1006,2,0)</f>
        <v>Углерод (Пигмент черный)</v>
      </c>
      <c r="AA200" s="166">
        <f>VLOOKUP(Y200,quide!$A$2:$J$1006,10,0)</f>
        <v>1</v>
      </c>
      <c r="AB200" s="169">
        <f>VLOOKUP(tbl2_2!A200,ishod_substance!A:AD,8,0)</f>
        <v>7.3666666666666667E-7</v>
      </c>
      <c r="AC200" s="171">
        <f t="shared" si="3"/>
        <v>0</v>
      </c>
      <c r="AD200" s="168">
        <f>VLOOKUP(tbl2_2!A200,ishod_substance!A:AD,9,0)</f>
        <v>1.9760000000000002E-6</v>
      </c>
      <c r="AE200" s="169">
        <f>VLOOKUP(tbl2_2!A200,ishod_substance!A:AD,9,0)</f>
        <v>1.9760000000000002E-6</v>
      </c>
      <c r="AF200" s="170"/>
    </row>
    <row r="201" spans="1:32" ht="63.75" x14ac:dyDescent="0.25">
      <c r="A201">
        <v>193</v>
      </c>
      <c r="C201" s="160">
        <f>VLOOKUP(tbl2_2!A201,ishod_substance!A:P,2,0)</f>
        <v>4</v>
      </c>
      <c r="D201" s="161" t="str">
        <f>VLOOKUP(tbl2_2!A201,ishod_substance!A:P,3,0)</f>
        <v>гараж</v>
      </c>
      <c r="E201" s="160" t="str">
        <f>VLOOKUP(tbl2_2!A201,ishod_substance!A:P,11,0)</f>
        <v>проведение ТО и ТР автотранспорта</v>
      </c>
      <c r="F201" s="162">
        <f>VLOOKUP(tbl2_2!A201,ishod_substance!A:P,15,0)</f>
        <v>1</v>
      </c>
      <c r="G201" s="162" t="str">
        <f>VLOOKUP(tbl2_2!A201,ishod_substance!A:P,12,0)&amp;"/"&amp;VLOOKUP(tbl2_2!A201,ishod_substance!A:P,14,0)</f>
        <v>1/50</v>
      </c>
      <c r="H201" s="163" t="str">
        <f>VLOOKUP(tbl2_2!A201,ishod_substance!A:P,6,0)</f>
        <v>ворота гаража</v>
      </c>
      <c r="I201" s="164">
        <f>VLOOKUP(tbl2_2!A201,ishod_substance!A:P,15,0)</f>
        <v>1</v>
      </c>
      <c r="J201" s="164">
        <f>VLOOKUP(tbl2_2!A201,ishod_substance!A:P,5,0)</f>
        <v>6017</v>
      </c>
      <c r="K201" s="165">
        <f>VLOOKUP(tbl2_2!A201,ishod_substance!A:Q,17,0)</f>
        <v>1</v>
      </c>
      <c r="L201" s="165">
        <f>VLOOKUP(tbl2_2!A201,ishod_substance!A:R,18,0)</f>
        <v>3</v>
      </c>
      <c r="M201" s="165">
        <f>VLOOKUP(tbl2_2!A201,ishod_substance!A:AD,28,0)</f>
        <v>0</v>
      </c>
      <c r="N201" s="166">
        <f>VLOOKUP(tbl2_2!A201,ishod_substance!A:AD,20,0)</f>
        <v>0</v>
      </c>
      <c r="O201" s="166">
        <f>VLOOKUP(tbl2_2!A201,ishod_substance!A:AD,21,0)</f>
        <v>0</v>
      </c>
      <c r="P201" s="166">
        <f>VLOOKUP(tbl2_2!A201,ishod_substance!A:AD,22,0)</f>
        <v>0</v>
      </c>
      <c r="Q201" s="166">
        <f>VLOOKUP(tbl2_2!A201,ishod_substance!A:AD,23,0)</f>
        <v>1236142</v>
      </c>
      <c r="R201" s="166">
        <f>VLOOKUP(tbl2_2!A201,ishod_substance!A:AD,24,0)</f>
        <v>407825</v>
      </c>
      <c r="S201" s="166">
        <f>VLOOKUP(tbl2_2!A201,ishod_substance!A:AD,25,0)</f>
        <v>1236145</v>
      </c>
      <c r="T201" s="166">
        <f>VLOOKUP(tbl2_2!A201,ishod_substance!A:AD,26,0)</f>
        <v>407825</v>
      </c>
      <c r="U201" s="166">
        <f>VLOOKUP(tbl2_2!A201,ishod_substance!A:AD,27,0)</f>
        <v>3</v>
      </c>
      <c r="V201" s="166">
        <f>VLOOKUP(tbl2_2!A201,ishod_substance!A:AD,29,0)</f>
        <v>0</v>
      </c>
      <c r="W201" s="166">
        <f>VLOOKUP(tbl2_2!A201,ishod_substance!A:AD,30,0)</f>
        <v>0</v>
      </c>
      <c r="X201" s="166">
        <f>VLOOKUP(tbl2_2!A201,ishod_substance!A:AE,31,0)</f>
        <v>0</v>
      </c>
      <c r="Y201" s="164">
        <f>VLOOKUP(tbl2_2!A201,ishod_substance!A:AD,7,0)</f>
        <v>330</v>
      </c>
      <c r="Z201" s="167" t="str">
        <f>VLOOKUP(Y201,quide!$A$2:$B$1006,2,0)</f>
        <v>Сера диоксид (ангидрид сернистый)</v>
      </c>
      <c r="AA201" s="166">
        <f>VLOOKUP(Y201,quide!$A$2:$J$1006,10,0)</f>
        <v>1</v>
      </c>
      <c r="AB201" s="169">
        <f>VLOOKUP(tbl2_2!A201,ishod_substance!A:AD,8,0)</f>
        <v>2.0052500000000004E-6</v>
      </c>
      <c r="AC201" s="171">
        <f t="shared" si="3"/>
        <v>0</v>
      </c>
      <c r="AD201" s="168">
        <f>VLOOKUP(tbl2_2!A201,ishod_substance!A:AD,9,0)</f>
        <v>6.8301000000000009E-6</v>
      </c>
      <c r="AE201" s="169">
        <f>VLOOKUP(tbl2_2!A201,ishod_substance!A:AD,9,0)</f>
        <v>6.8301000000000009E-6</v>
      </c>
      <c r="AF201" s="170"/>
    </row>
    <row r="202" spans="1:32" ht="63.75" x14ac:dyDescent="0.25">
      <c r="A202">
        <v>194</v>
      </c>
      <c r="C202" s="160">
        <f>VLOOKUP(tbl2_2!A202,ishod_substance!A:P,2,0)</f>
        <v>4</v>
      </c>
      <c r="D202" s="161" t="str">
        <f>VLOOKUP(tbl2_2!A202,ishod_substance!A:P,3,0)</f>
        <v>гараж</v>
      </c>
      <c r="E202" s="160" t="str">
        <f>VLOOKUP(tbl2_2!A202,ishod_substance!A:P,11,0)</f>
        <v>проведение ТО и ТР автотранспорта</v>
      </c>
      <c r="F202" s="162">
        <f>VLOOKUP(tbl2_2!A202,ishod_substance!A:P,15,0)</f>
        <v>1</v>
      </c>
      <c r="G202" s="162" t="str">
        <f>VLOOKUP(tbl2_2!A202,ishod_substance!A:P,12,0)&amp;"/"&amp;VLOOKUP(tbl2_2!A202,ishod_substance!A:P,14,0)</f>
        <v>1/50</v>
      </c>
      <c r="H202" s="163" t="str">
        <f>VLOOKUP(tbl2_2!A202,ishod_substance!A:P,6,0)</f>
        <v>ворота гаража</v>
      </c>
      <c r="I202" s="164">
        <f>VLOOKUP(tbl2_2!A202,ishod_substance!A:P,15,0)</f>
        <v>1</v>
      </c>
      <c r="J202" s="164">
        <f>VLOOKUP(tbl2_2!A202,ishod_substance!A:P,5,0)</f>
        <v>6017</v>
      </c>
      <c r="K202" s="165">
        <f>VLOOKUP(tbl2_2!A202,ishod_substance!A:Q,17,0)</f>
        <v>1</v>
      </c>
      <c r="L202" s="165">
        <f>VLOOKUP(tbl2_2!A202,ishod_substance!A:R,18,0)</f>
        <v>3</v>
      </c>
      <c r="M202" s="165">
        <f>VLOOKUP(tbl2_2!A202,ishod_substance!A:AD,28,0)</f>
        <v>0</v>
      </c>
      <c r="N202" s="166">
        <f>VLOOKUP(tbl2_2!A202,ishod_substance!A:AD,20,0)</f>
        <v>0</v>
      </c>
      <c r="O202" s="166">
        <f>VLOOKUP(tbl2_2!A202,ishod_substance!A:AD,21,0)</f>
        <v>0</v>
      </c>
      <c r="P202" s="166">
        <f>VLOOKUP(tbl2_2!A202,ishod_substance!A:AD,22,0)</f>
        <v>0</v>
      </c>
      <c r="Q202" s="166">
        <f>VLOOKUP(tbl2_2!A202,ishod_substance!A:AD,23,0)</f>
        <v>1236142</v>
      </c>
      <c r="R202" s="166">
        <f>VLOOKUP(tbl2_2!A202,ishod_substance!A:AD,24,0)</f>
        <v>407825</v>
      </c>
      <c r="S202" s="166">
        <f>VLOOKUP(tbl2_2!A202,ishod_substance!A:AD,25,0)</f>
        <v>1236145</v>
      </c>
      <c r="T202" s="166">
        <f>VLOOKUP(tbl2_2!A202,ishod_substance!A:AD,26,0)</f>
        <v>407825</v>
      </c>
      <c r="U202" s="166">
        <f>VLOOKUP(tbl2_2!A202,ishod_substance!A:AD,27,0)</f>
        <v>3</v>
      </c>
      <c r="V202" s="166">
        <f>VLOOKUP(tbl2_2!A202,ishod_substance!A:AD,29,0)</f>
        <v>0</v>
      </c>
      <c r="W202" s="166">
        <f>VLOOKUP(tbl2_2!A202,ishod_substance!A:AD,30,0)</f>
        <v>0</v>
      </c>
      <c r="X202" s="166">
        <f>VLOOKUP(tbl2_2!A202,ishod_substance!A:AE,31,0)</f>
        <v>0</v>
      </c>
      <c r="Y202" s="164">
        <f>VLOOKUP(tbl2_2!A202,ishod_substance!A:AD,7,0)</f>
        <v>337</v>
      </c>
      <c r="Z202" s="167" t="str">
        <f>VLOOKUP(Y202,quide!$A$2:$B$1006,2,0)</f>
        <v>Углерода оксид (Углерод окись; углерод моноокись; угарный газ)</v>
      </c>
      <c r="AA202" s="166">
        <f>VLOOKUP(Y202,quide!$A$2:$J$1006,10,0)</f>
        <v>1</v>
      </c>
      <c r="AB202" s="169">
        <f>VLOOKUP(tbl2_2!A202,ishod_substance!A:AD,8,0)</f>
        <v>2.5018500000000004E-4</v>
      </c>
      <c r="AC202" s="171">
        <f t="shared" si="3"/>
        <v>0</v>
      </c>
      <c r="AD202" s="168">
        <f>VLOOKUP(tbl2_2!A202,ishod_substance!A:AD,9,0)</f>
        <v>2.7774400000000002E-4</v>
      </c>
      <c r="AE202" s="169">
        <f>VLOOKUP(tbl2_2!A202,ishod_substance!A:AD,9,0)</f>
        <v>2.7774400000000002E-4</v>
      </c>
      <c r="AF202" s="170"/>
    </row>
    <row r="203" spans="1:32" ht="63.75" x14ac:dyDescent="0.25">
      <c r="A203">
        <v>195</v>
      </c>
      <c r="C203" s="160">
        <f>VLOOKUP(tbl2_2!A203,ishod_substance!A:P,2,0)</f>
        <v>4</v>
      </c>
      <c r="D203" s="161" t="str">
        <f>VLOOKUP(tbl2_2!A203,ishod_substance!A:P,3,0)</f>
        <v>гараж</v>
      </c>
      <c r="E203" s="160" t="str">
        <f>VLOOKUP(tbl2_2!A203,ishod_substance!A:P,11,0)</f>
        <v>проведение ТО и ТР автотранспорта</v>
      </c>
      <c r="F203" s="162">
        <f>VLOOKUP(tbl2_2!A203,ishod_substance!A:P,15,0)</f>
        <v>1</v>
      </c>
      <c r="G203" s="162" t="str">
        <f>VLOOKUP(tbl2_2!A203,ishod_substance!A:P,12,0)&amp;"/"&amp;VLOOKUP(tbl2_2!A203,ishod_substance!A:P,14,0)</f>
        <v>1/50</v>
      </c>
      <c r="H203" s="163" t="str">
        <f>VLOOKUP(tbl2_2!A203,ishod_substance!A:P,6,0)</f>
        <v>ворота гаража</v>
      </c>
      <c r="I203" s="164">
        <f>VLOOKUP(tbl2_2!A203,ishod_substance!A:P,15,0)</f>
        <v>1</v>
      </c>
      <c r="J203" s="164">
        <f>VLOOKUP(tbl2_2!A203,ishod_substance!A:P,5,0)</f>
        <v>6017</v>
      </c>
      <c r="K203" s="165">
        <f>VLOOKUP(tbl2_2!A203,ishod_substance!A:Q,17,0)</f>
        <v>1</v>
      </c>
      <c r="L203" s="165">
        <f>VLOOKUP(tbl2_2!A203,ishod_substance!A:R,18,0)</f>
        <v>3</v>
      </c>
      <c r="M203" s="165">
        <f>VLOOKUP(tbl2_2!A203,ishod_substance!A:AD,28,0)</f>
        <v>0</v>
      </c>
      <c r="N203" s="166">
        <f>VLOOKUP(tbl2_2!A203,ishod_substance!A:AD,20,0)</f>
        <v>0</v>
      </c>
      <c r="O203" s="166">
        <f>VLOOKUP(tbl2_2!A203,ishod_substance!A:AD,21,0)</f>
        <v>0</v>
      </c>
      <c r="P203" s="166">
        <f>VLOOKUP(tbl2_2!A203,ishod_substance!A:AD,22,0)</f>
        <v>0</v>
      </c>
      <c r="Q203" s="166">
        <f>VLOOKUP(tbl2_2!A203,ishod_substance!A:AD,23,0)</f>
        <v>1236142</v>
      </c>
      <c r="R203" s="166">
        <f>VLOOKUP(tbl2_2!A203,ishod_substance!A:AD,24,0)</f>
        <v>407825</v>
      </c>
      <c r="S203" s="166">
        <f>VLOOKUP(tbl2_2!A203,ishod_substance!A:AD,25,0)</f>
        <v>1236145</v>
      </c>
      <c r="T203" s="166">
        <f>VLOOKUP(tbl2_2!A203,ishod_substance!A:AD,26,0)</f>
        <v>407825</v>
      </c>
      <c r="U203" s="166">
        <f>VLOOKUP(tbl2_2!A203,ishod_substance!A:AD,27,0)</f>
        <v>3</v>
      </c>
      <c r="V203" s="166">
        <f>VLOOKUP(tbl2_2!A203,ishod_substance!A:AD,29,0)</f>
        <v>0</v>
      </c>
      <c r="W203" s="166">
        <f>VLOOKUP(tbl2_2!A203,ishod_substance!A:AD,30,0)</f>
        <v>0</v>
      </c>
      <c r="X203" s="166">
        <f>VLOOKUP(tbl2_2!A203,ishod_substance!A:AE,31,0)</f>
        <v>0</v>
      </c>
      <c r="Y203" s="164">
        <f>VLOOKUP(tbl2_2!A203,ishod_substance!A:AD,7,0)</f>
        <v>2732</v>
      </c>
      <c r="Z203" s="167" t="str">
        <f>VLOOKUP(Y203,quide!$A$2:$B$1006,2,0)</f>
        <v>Керосин (Керосин прямой перегонки; керосин дезодорированный)</v>
      </c>
      <c r="AA203" s="166">
        <f>VLOOKUP(Y203,quide!$A$2:$J$1006,10,0)</f>
        <v>1</v>
      </c>
      <c r="AB203" s="169">
        <f>VLOOKUP(tbl2_2!A203,ishod_substance!A:AD,8,0)</f>
        <v>1.3173333333333335E-5</v>
      </c>
      <c r="AC203" s="171">
        <f t="shared" si="3"/>
        <v>0</v>
      </c>
      <c r="AD203" s="168">
        <f>VLOOKUP(tbl2_2!A203,ishod_substance!A:AD,9,0)</f>
        <v>3.1864000000000005E-5</v>
      </c>
      <c r="AE203" s="169">
        <f>VLOOKUP(tbl2_2!A203,ishod_substance!A:AD,9,0)</f>
        <v>3.1864000000000005E-5</v>
      </c>
      <c r="AF203" s="170"/>
    </row>
    <row r="204" spans="1:32" ht="63.75" x14ac:dyDescent="0.25">
      <c r="A204">
        <v>196</v>
      </c>
      <c r="C204" s="160">
        <f>VLOOKUP(tbl2_2!A204,ishod_substance!A:P,2,0)</f>
        <v>4</v>
      </c>
      <c r="D204" s="161" t="str">
        <f>VLOOKUP(tbl2_2!A204,ishod_substance!A:P,3,0)</f>
        <v>гараж</v>
      </c>
      <c r="E204" s="160" t="str">
        <f>VLOOKUP(tbl2_2!A204,ishod_substance!A:P,11,0)</f>
        <v>проведение ТО и ТР автотранспорта</v>
      </c>
      <c r="F204" s="162">
        <f>VLOOKUP(tbl2_2!A204,ishod_substance!A:P,15,0)</f>
        <v>1</v>
      </c>
      <c r="G204" s="162" t="str">
        <f>VLOOKUP(tbl2_2!A204,ishod_substance!A:P,12,0)&amp;"/"&amp;VLOOKUP(tbl2_2!A204,ishod_substance!A:P,14,0)</f>
        <v>1/50</v>
      </c>
      <c r="H204" s="163" t="str">
        <f>VLOOKUP(tbl2_2!A204,ishod_substance!A:P,6,0)</f>
        <v>ворота гаража</v>
      </c>
      <c r="I204" s="164">
        <f>VLOOKUP(tbl2_2!A204,ishod_substance!A:P,15,0)</f>
        <v>1</v>
      </c>
      <c r="J204" s="164">
        <f>VLOOKUP(tbl2_2!A204,ishod_substance!A:P,5,0)</f>
        <v>6017</v>
      </c>
      <c r="K204" s="165">
        <f>VLOOKUP(tbl2_2!A204,ishod_substance!A:Q,17,0)</f>
        <v>1</v>
      </c>
      <c r="L204" s="165">
        <f>VLOOKUP(tbl2_2!A204,ishod_substance!A:R,18,0)</f>
        <v>3</v>
      </c>
      <c r="M204" s="165">
        <f>VLOOKUP(tbl2_2!A204,ishod_substance!A:AD,28,0)</f>
        <v>0</v>
      </c>
      <c r="N204" s="166">
        <f>VLOOKUP(tbl2_2!A204,ishod_substance!A:AD,20,0)</f>
        <v>0</v>
      </c>
      <c r="O204" s="166">
        <f>VLOOKUP(tbl2_2!A204,ishod_substance!A:AD,21,0)</f>
        <v>0</v>
      </c>
      <c r="P204" s="166">
        <f>VLOOKUP(tbl2_2!A204,ishod_substance!A:AD,22,0)</f>
        <v>0</v>
      </c>
      <c r="Q204" s="166">
        <f>VLOOKUP(tbl2_2!A204,ishod_substance!A:AD,23,0)</f>
        <v>1236142</v>
      </c>
      <c r="R204" s="166">
        <f>VLOOKUP(tbl2_2!A204,ishod_substance!A:AD,24,0)</f>
        <v>407825</v>
      </c>
      <c r="S204" s="166">
        <f>VLOOKUP(tbl2_2!A204,ishod_substance!A:AD,25,0)</f>
        <v>1236145</v>
      </c>
      <c r="T204" s="166">
        <f>VLOOKUP(tbl2_2!A204,ishod_substance!A:AD,26,0)</f>
        <v>407825</v>
      </c>
      <c r="U204" s="166">
        <f>VLOOKUP(tbl2_2!A204,ishod_substance!A:AD,27,0)</f>
        <v>3</v>
      </c>
      <c r="V204" s="166">
        <f>VLOOKUP(tbl2_2!A204,ishod_substance!A:AD,29,0)</f>
        <v>0</v>
      </c>
      <c r="W204" s="166">
        <f>VLOOKUP(tbl2_2!A204,ishod_substance!A:AD,30,0)</f>
        <v>0</v>
      </c>
      <c r="X204" s="166">
        <f>VLOOKUP(tbl2_2!A204,ishod_substance!A:AE,31,0)</f>
        <v>0</v>
      </c>
      <c r="Y204" s="164">
        <f>VLOOKUP(tbl2_2!A204,ishod_substance!A:AD,7,0)</f>
        <v>2704</v>
      </c>
      <c r="Z204" s="167" t="str">
        <f>VLOOKUP(Y204,quide!$A$2:$B$1006,2,0)</f>
        <v>Бензин (нефтяной, малосернистый) (в пересчете на углерод)</v>
      </c>
      <c r="AA204" s="166">
        <f>VLOOKUP(Y204,quide!$A$2:$J$1006,10,0)</f>
        <v>1</v>
      </c>
      <c r="AB204" s="169">
        <f>VLOOKUP(tbl2_2!A204,ishod_substance!A:AD,8,0)</f>
        <v>2.5566666666666664E-5</v>
      </c>
      <c r="AC204" s="171">
        <f t="shared" si="3"/>
        <v>0</v>
      </c>
      <c r="AD204" s="168">
        <f>VLOOKUP(tbl2_2!A204,ishod_substance!A:AD,9,0)</f>
        <v>1.4989000000000002E-5</v>
      </c>
      <c r="AE204" s="169">
        <f>VLOOKUP(tbl2_2!A204,ishod_substance!A:AD,9,0)</f>
        <v>1.4989000000000002E-5</v>
      </c>
      <c r="AF204" s="170"/>
    </row>
    <row r="205" spans="1:32" ht="63.75" x14ac:dyDescent="0.25">
      <c r="A205">
        <v>197</v>
      </c>
      <c r="C205" s="160">
        <f>VLOOKUP(tbl2_2!A205,ishod_substance!A:P,2,0)</f>
        <v>4</v>
      </c>
      <c r="D205" s="161" t="str">
        <f>VLOOKUP(tbl2_2!A205,ishod_substance!A:P,3,0)</f>
        <v>гараж</v>
      </c>
      <c r="E205" s="160" t="str">
        <f>VLOOKUP(tbl2_2!A205,ishod_substance!A:P,11,0)</f>
        <v>проведение ТО и ТР погрузчиков</v>
      </c>
      <c r="F205" s="162">
        <f>VLOOKUP(tbl2_2!A205,ishod_substance!A:P,15,0)</f>
        <v>1</v>
      </c>
      <c r="G205" s="162" t="str">
        <f>VLOOKUP(tbl2_2!A205,ishod_substance!A:P,12,0)&amp;"/"&amp;VLOOKUP(tbl2_2!A205,ishod_substance!A:P,14,0)</f>
        <v>1/50</v>
      </c>
      <c r="H205" s="163" t="str">
        <f>VLOOKUP(tbl2_2!A205,ishod_substance!A:P,6,0)</f>
        <v>ворота гаража</v>
      </c>
      <c r="I205" s="164">
        <f>VLOOKUP(tbl2_2!A205,ishod_substance!A:P,15,0)</f>
        <v>1</v>
      </c>
      <c r="J205" s="164">
        <f>VLOOKUP(tbl2_2!A205,ishod_substance!A:P,5,0)</f>
        <v>6017</v>
      </c>
      <c r="K205" s="165">
        <f>VLOOKUP(tbl2_2!A205,ishod_substance!A:Q,17,0)</f>
        <v>1</v>
      </c>
      <c r="L205" s="165">
        <f>VLOOKUP(tbl2_2!A205,ishod_substance!A:R,18,0)</f>
        <v>3</v>
      </c>
      <c r="M205" s="165">
        <f>VLOOKUP(tbl2_2!A205,ishod_substance!A:AD,28,0)</f>
        <v>0</v>
      </c>
      <c r="N205" s="166">
        <f>VLOOKUP(tbl2_2!A205,ishod_substance!A:AD,20,0)</f>
        <v>0</v>
      </c>
      <c r="O205" s="166">
        <f>VLOOKUP(tbl2_2!A205,ishod_substance!A:AD,21,0)</f>
        <v>0</v>
      </c>
      <c r="P205" s="166">
        <f>VLOOKUP(tbl2_2!A205,ishod_substance!A:AD,22,0)</f>
        <v>0</v>
      </c>
      <c r="Q205" s="166">
        <f>VLOOKUP(tbl2_2!A205,ishod_substance!A:AD,23,0)</f>
        <v>1236142</v>
      </c>
      <c r="R205" s="166">
        <f>VLOOKUP(tbl2_2!A205,ishod_substance!A:AD,24,0)</f>
        <v>407825</v>
      </c>
      <c r="S205" s="166">
        <f>VLOOKUP(tbl2_2!A205,ishod_substance!A:AD,25,0)</f>
        <v>1236145</v>
      </c>
      <c r="T205" s="166">
        <f>VLOOKUP(tbl2_2!A205,ishod_substance!A:AD,26,0)</f>
        <v>407825</v>
      </c>
      <c r="U205" s="166">
        <f>VLOOKUP(tbl2_2!A205,ishod_substance!A:AD,27,0)</f>
        <v>3</v>
      </c>
      <c r="V205" s="166">
        <f>VLOOKUP(tbl2_2!A205,ishod_substance!A:AD,29,0)</f>
        <v>0</v>
      </c>
      <c r="W205" s="166">
        <f>VLOOKUP(tbl2_2!A205,ishod_substance!A:AD,30,0)</f>
        <v>0</v>
      </c>
      <c r="X205" s="166">
        <f>VLOOKUP(tbl2_2!A205,ishod_substance!A:AE,31,0)</f>
        <v>0</v>
      </c>
      <c r="Y205" s="164">
        <f>VLOOKUP(tbl2_2!A205,ishod_substance!A:AD,7,0)</f>
        <v>301</v>
      </c>
      <c r="Z205" s="167" t="str">
        <f>VLOOKUP(Y205,quide!$A$2:$B$1006,2,0)</f>
        <v>Азота диоксид (Двуокись азота; пероксид азота)</v>
      </c>
      <c r="AA205" s="166">
        <f>VLOOKUP(Y205,quide!$A$2:$J$1006,10,0)</f>
        <v>1</v>
      </c>
      <c r="AB205" s="169">
        <f>VLOOKUP(tbl2_2!A205,ishod_substance!A:AD,8,0)</f>
        <v>6.7395000000000001E-5</v>
      </c>
      <c r="AC205" s="171">
        <f t="shared" si="3"/>
        <v>0</v>
      </c>
      <c r="AD205" s="168">
        <f>VLOOKUP(tbl2_2!A205,ishod_substance!A:AD,9,0)</f>
        <v>9.6384000000000018E-5</v>
      </c>
      <c r="AE205" s="169">
        <f>VLOOKUP(tbl2_2!A205,ishod_substance!A:AD,9,0)</f>
        <v>9.6384000000000018E-5</v>
      </c>
      <c r="AF205" s="170"/>
    </row>
    <row r="206" spans="1:32" ht="63.75" x14ac:dyDescent="0.25">
      <c r="A206">
        <v>198</v>
      </c>
      <c r="C206" s="160">
        <f>VLOOKUP(tbl2_2!A206,ishod_substance!A:P,2,0)</f>
        <v>4</v>
      </c>
      <c r="D206" s="161" t="str">
        <f>VLOOKUP(tbl2_2!A206,ishod_substance!A:P,3,0)</f>
        <v>гараж</v>
      </c>
      <c r="E206" s="160" t="str">
        <f>VLOOKUP(tbl2_2!A206,ishod_substance!A:P,11,0)</f>
        <v>проведение ТО и ТР погрузчиков</v>
      </c>
      <c r="F206" s="162">
        <f>VLOOKUP(tbl2_2!A206,ishod_substance!A:P,15,0)</f>
        <v>1</v>
      </c>
      <c r="G206" s="162" t="str">
        <f>VLOOKUP(tbl2_2!A206,ishod_substance!A:P,12,0)&amp;"/"&amp;VLOOKUP(tbl2_2!A206,ishod_substance!A:P,14,0)</f>
        <v>1/50</v>
      </c>
      <c r="H206" s="163" t="str">
        <f>VLOOKUP(tbl2_2!A206,ishod_substance!A:P,6,0)</f>
        <v>ворота гаража</v>
      </c>
      <c r="I206" s="164">
        <f>VLOOKUP(tbl2_2!A206,ishod_substance!A:P,15,0)</f>
        <v>1</v>
      </c>
      <c r="J206" s="164">
        <f>VLOOKUP(tbl2_2!A206,ishod_substance!A:P,5,0)</f>
        <v>6017</v>
      </c>
      <c r="K206" s="165">
        <f>VLOOKUP(tbl2_2!A206,ishod_substance!A:Q,17,0)</f>
        <v>1</v>
      </c>
      <c r="L206" s="165">
        <f>VLOOKUP(tbl2_2!A206,ishod_substance!A:R,18,0)</f>
        <v>3</v>
      </c>
      <c r="M206" s="165">
        <f>VLOOKUP(tbl2_2!A206,ishod_substance!A:AD,28,0)</f>
        <v>0</v>
      </c>
      <c r="N206" s="166">
        <f>VLOOKUP(tbl2_2!A206,ishod_substance!A:AD,20,0)</f>
        <v>0</v>
      </c>
      <c r="O206" s="166">
        <f>VLOOKUP(tbl2_2!A206,ishod_substance!A:AD,21,0)</f>
        <v>0</v>
      </c>
      <c r="P206" s="166">
        <f>VLOOKUP(tbl2_2!A206,ishod_substance!A:AD,22,0)</f>
        <v>0</v>
      </c>
      <c r="Q206" s="166">
        <f>VLOOKUP(tbl2_2!A206,ishod_substance!A:AD,23,0)</f>
        <v>1236142</v>
      </c>
      <c r="R206" s="166">
        <f>VLOOKUP(tbl2_2!A206,ishod_substance!A:AD,24,0)</f>
        <v>407825</v>
      </c>
      <c r="S206" s="166">
        <f>VLOOKUP(tbl2_2!A206,ishod_substance!A:AD,25,0)</f>
        <v>1236145</v>
      </c>
      <c r="T206" s="166">
        <f>VLOOKUP(tbl2_2!A206,ishod_substance!A:AD,26,0)</f>
        <v>407825</v>
      </c>
      <c r="U206" s="166">
        <f>VLOOKUP(tbl2_2!A206,ishod_substance!A:AD,27,0)</f>
        <v>3</v>
      </c>
      <c r="V206" s="166">
        <f>VLOOKUP(tbl2_2!A206,ishod_substance!A:AD,29,0)</f>
        <v>0</v>
      </c>
      <c r="W206" s="166">
        <f>VLOOKUP(tbl2_2!A206,ishod_substance!A:AD,30,0)</f>
        <v>0</v>
      </c>
      <c r="X206" s="166">
        <f>VLOOKUP(tbl2_2!A206,ishod_substance!A:AE,31,0)</f>
        <v>0</v>
      </c>
      <c r="Y206" s="164">
        <f>VLOOKUP(tbl2_2!A206,ishod_substance!A:AD,7,0)</f>
        <v>304</v>
      </c>
      <c r="Z206" s="167" t="str">
        <f>VLOOKUP(Y206,quide!$A$2:$B$1006,2,0)</f>
        <v>Азот (II) оксид (Азот монооксид)</v>
      </c>
      <c r="AA206" s="166">
        <f>VLOOKUP(Y206,quide!$A$2:$J$1006,10,0)</f>
        <v>1</v>
      </c>
      <c r="AB206" s="169">
        <f>VLOOKUP(tbl2_2!A206,ishod_substance!A:AD,8,0)</f>
        <v>1.09516875E-5</v>
      </c>
      <c r="AC206" s="171">
        <f t="shared" si="3"/>
        <v>0</v>
      </c>
      <c r="AD206" s="168">
        <f>VLOOKUP(tbl2_2!A206,ishod_substance!A:AD,9,0)</f>
        <v>1.5662400000000001E-5</v>
      </c>
      <c r="AE206" s="169">
        <f>VLOOKUP(tbl2_2!A206,ishod_substance!A:AD,9,0)</f>
        <v>1.5662400000000001E-5</v>
      </c>
      <c r="AF206" s="170"/>
    </row>
    <row r="207" spans="1:32" ht="63.75" x14ac:dyDescent="0.25">
      <c r="A207">
        <v>199</v>
      </c>
      <c r="C207" s="160">
        <f>VLOOKUP(tbl2_2!A207,ishod_substance!A:P,2,0)</f>
        <v>4</v>
      </c>
      <c r="D207" s="161" t="str">
        <f>VLOOKUP(tbl2_2!A207,ishod_substance!A:P,3,0)</f>
        <v>гараж</v>
      </c>
      <c r="E207" s="160" t="str">
        <f>VLOOKUP(tbl2_2!A207,ishod_substance!A:P,11,0)</f>
        <v>проведение ТО и ТР погрузчиков</v>
      </c>
      <c r="F207" s="162">
        <f>VLOOKUP(tbl2_2!A207,ishod_substance!A:P,15,0)</f>
        <v>1</v>
      </c>
      <c r="G207" s="162" t="str">
        <f>VLOOKUP(tbl2_2!A207,ishod_substance!A:P,12,0)&amp;"/"&amp;VLOOKUP(tbl2_2!A207,ishod_substance!A:P,14,0)</f>
        <v>1/50</v>
      </c>
      <c r="H207" s="163" t="str">
        <f>VLOOKUP(tbl2_2!A207,ishod_substance!A:P,6,0)</f>
        <v>ворота гаража</v>
      </c>
      <c r="I207" s="164">
        <f>VLOOKUP(tbl2_2!A207,ishod_substance!A:P,15,0)</f>
        <v>1</v>
      </c>
      <c r="J207" s="164">
        <f>VLOOKUP(tbl2_2!A207,ishod_substance!A:P,5,0)</f>
        <v>6017</v>
      </c>
      <c r="K207" s="165">
        <f>VLOOKUP(tbl2_2!A207,ishod_substance!A:Q,17,0)</f>
        <v>1</v>
      </c>
      <c r="L207" s="165">
        <f>VLOOKUP(tbl2_2!A207,ishod_substance!A:R,18,0)</f>
        <v>3</v>
      </c>
      <c r="M207" s="165">
        <f>VLOOKUP(tbl2_2!A207,ishod_substance!A:AD,28,0)</f>
        <v>0</v>
      </c>
      <c r="N207" s="166">
        <f>VLOOKUP(tbl2_2!A207,ishod_substance!A:AD,20,0)</f>
        <v>0</v>
      </c>
      <c r="O207" s="166">
        <f>VLOOKUP(tbl2_2!A207,ishod_substance!A:AD,21,0)</f>
        <v>0</v>
      </c>
      <c r="P207" s="166">
        <f>VLOOKUP(tbl2_2!A207,ishod_substance!A:AD,22,0)</f>
        <v>0</v>
      </c>
      <c r="Q207" s="166">
        <f>VLOOKUP(tbl2_2!A207,ishod_substance!A:AD,23,0)</f>
        <v>1236142</v>
      </c>
      <c r="R207" s="166">
        <f>VLOOKUP(tbl2_2!A207,ishod_substance!A:AD,24,0)</f>
        <v>407825</v>
      </c>
      <c r="S207" s="166">
        <f>VLOOKUP(tbl2_2!A207,ishod_substance!A:AD,25,0)</f>
        <v>1236145</v>
      </c>
      <c r="T207" s="166">
        <f>VLOOKUP(tbl2_2!A207,ishod_substance!A:AD,26,0)</f>
        <v>407825</v>
      </c>
      <c r="U207" s="166">
        <f>VLOOKUP(tbl2_2!A207,ishod_substance!A:AD,27,0)</f>
        <v>3</v>
      </c>
      <c r="V207" s="166">
        <f>VLOOKUP(tbl2_2!A207,ishod_substance!A:AD,29,0)</f>
        <v>0</v>
      </c>
      <c r="W207" s="166">
        <f>VLOOKUP(tbl2_2!A207,ishod_substance!A:AD,30,0)</f>
        <v>0</v>
      </c>
      <c r="X207" s="166">
        <f>VLOOKUP(tbl2_2!A207,ishod_substance!A:AE,31,0)</f>
        <v>0</v>
      </c>
      <c r="Y207" s="164">
        <f>VLOOKUP(tbl2_2!A207,ishod_substance!A:AD,7,0)</f>
        <v>328</v>
      </c>
      <c r="Z207" s="167" t="str">
        <f>VLOOKUP(Y207,quide!$A$2:$B$1006,2,0)</f>
        <v>Углерод (Пигмент черный)</v>
      </c>
      <c r="AA207" s="166">
        <f>VLOOKUP(Y207,quide!$A$2:$J$1006,10,0)</f>
        <v>1</v>
      </c>
      <c r="AB207" s="169">
        <f>VLOOKUP(tbl2_2!A207,ishod_substance!A:AD,8,0)</f>
        <v>1.0181249999999998E-5</v>
      </c>
      <c r="AC207" s="171">
        <f t="shared" si="3"/>
        <v>0</v>
      </c>
      <c r="AD207" s="168">
        <f>VLOOKUP(tbl2_2!A207,ishod_substance!A:AD,9,0)</f>
        <v>1.4760000000000001E-5</v>
      </c>
      <c r="AE207" s="169">
        <f>VLOOKUP(tbl2_2!A207,ishod_substance!A:AD,9,0)</f>
        <v>1.4760000000000001E-5</v>
      </c>
      <c r="AF207" s="170"/>
    </row>
    <row r="208" spans="1:32" ht="63.75" x14ac:dyDescent="0.25">
      <c r="A208">
        <v>200</v>
      </c>
      <c r="C208" s="160">
        <f>VLOOKUP(tbl2_2!A208,ishod_substance!A:P,2,0)</f>
        <v>4</v>
      </c>
      <c r="D208" s="161" t="str">
        <f>VLOOKUP(tbl2_2!A208,ishod_substance!A:P,3,0)</f>
        <v>гараж</v>
      </c>
      <c r="E208" s="160" t="str">
        <f>VLOOKUP(tbl2_2!A208,ishod_substance!A:P,11,0)</f>
        <v>проведение ТО и ТР погрузчиков</v>
      </c>
      <c r="F208" s="162">
        <f>VLOOKUP(tbl2_2!A208,ishod_substance!A:P,15,0)</f>
        <v>1</v>
      </c>
      <c r="G208" s="162" t="str">
        <f>VLOOKUP(tbl2_2!A208,ishod_substance!A:P,12,0)&amp;"/"&amp;VLOOKUP(tbl2_2!A208,ishod_substance!A:P,14,0)</f>
        <v>1/50</v>
      </c>
      <c r="H208" s="163" t="str">
        <f>VLOOKUP(tbl2_2!A208,ishod_substance!A:P,6,0)</f>
        <v>ворота гаража</v>
      </c>
      <c r="I208" s="164">
        <f>VLOOKUP(tbl2_2!A208,ishod_substance!A:P,15,0)</f>
        <v>1</v>
      </c>
      <c r="J208" s="164">
        <f>VLOOKUP(tbl2_2!A208,ishod_substance!A:P,5,0)</f>
        <v>6017</v>
      </c>
      <c r="K208" s="165">
        <f>VLOOKUP(tbl2_2!A208,ishod_substance!A:Q,17,0)</f>
        <v>1</v>
      </c>
      <c r="L208" s="165">
        <f>VLOOKUP(tbl2_2!A208,ishod_substance!A:R,18,0)</f>
        <v>3</v>
      </c>
      <c r="M208" s="165">
        <f>VLOOKUP(tbl2_2!A208,ishod_substance!A:AD,28,0)</f>
        <v>0</v>
      </c>
      <c r="N208" s="166">
        <f>VLOOKUP(tbl2_2!A208,ishod_substance!A:AD,20,0)</f>
        <v>0</v>
      </c>
      <c r="O208" s="166">
        <f>VLOOKUP(tbl2_2!A208,ishod_substance!A:AD,21,0)</f>
        <v>0</v>
      </c>
      <c r="P208" s="166">
        <f>VLOOKUP(tbl2_2!A208,ishod_substance!A:AD,22,0)</f>
        <v>0</v>
      </c>
      <c r="Q208" s="166">
        <f>VLOOKUP(tbl2_2!A208,ishod_substance!A:AD,23,0)</f>
        <v>1236142</v>
      </c>
      <c r="R208" s="166">
        <f>VLOOKUP(tbl2_2!A208,ishod_substance!A:AD,24,0)</f>
        <v>407825</v>
      </c>
      <c r="S208" s="166">
        <f>VLOOKUP(tbl2_2!A208,ishod_substance!A:AD,25,0)</f>
        <v>1236145</v>
      </c>
      <c r="T208" s="166">
        <f>VLOOKUP(tbl2_2!A208,ishod_substance!A:AD,26,0)</f>
        <v>407825</v>
      </c>
      <c r="U208" s="166">
        <f>VLOOKUP(tbl2_2!A208,ishod_substance!A:AD,27,0)</f>
        <v>3</v>
      </c>
      <c r="V208" s="166">
        <f>VLOOKUP(tbl2_2!A208,ishod_substance!A:AD,29,0)</f>
        <v>0</v>
      </c>
      <c r="W208" s="166">
        <f>VLOOKUP(tbl2_2!A208,ishod_substance!A:AD,30,0)</f>
        <v>0</v>
      </c>
      <c r="X208" s="166">
        <f>VLOOKUP(tbl2_2!A208,ishod_substance!A:AE,31,0)</f>
        <v>0</v>
      </c>
      <c r="Y208" s="164">
        <f>VLOOKUP(tbl2_2!A208,ishod_substance!A:AD,7,0)</f>
        <v>330</v>
      </c>
      <c r="Z208" s="167" t="str">
        <f>VLOOKUP(Y208,quide!$A$2:$B$1006,2,0)</f>
        <v>Сера диоксид (ангидрид сернистый)</v>
      </c>
      <c r="AA208" s="166">
        <f>VLOOKUP(Y208,quide!$A$2:$J$1006,10,0)</f>
        <v>1</v>
      </c>
      <c r="AB208" s="169">
        <f>VLOOKUP(tbl2_2!A208,ishod_substance!A:AD,8,0)</f>
        <v>1.0856250000000001E-5</v>
      </c>
      <c r="AC208" s="171">
        <f t="shared" si="3"/>
        <v>0</v>
      </c>
      <c r="AD208" s="168">
        <f>VLOOKUP(tbl2_2!A208,ishod_substance!A:AD,9,0)</f>
        <v>1.8054E-5</v>
      </c>
      <c r="AE208" s="169">
        <f>VLOOKUP(tbl2_2!A208,ishod_substance!A:AD,9,0)</f>
        <v>1.8054E-5</v>
      </c>
      <c r="AF208" s="170"/>
    </row>
    <row r="209" spans="1:32" ht="63.75" x14ac:dyDescent="0.25">
      <c r="A209">
        <v>201</v>
      </c>
      <c r="C209" s="160">
        <f>VLOOKUP(tbl2_2!A209,ishod_substance!A:P,2,0)</f>
        <v>4</v>
      </c>
      <c r="D209" s="161" t="str">
        <f>VLOOKUP(tbl2_2!A209,ishod_substance!A:P,3,0)</f>
        <v>гараж</v>
      </c>
      <c r="E209" s="160" t="str">
        <f>VLOOKUP(tbl2_2!A209,ishod_substance!A:P,11,0)</f>
        <v>проведение ТО и ТР погрузчиков</v>
      </c>
      <c r="F209" s="162">
        <f>VLOOKUP(tbl2_2!A209,ishod_substance!A:P,15,0)</f>
        <v>1</v>
      </c>
      <c r="G209" s="162" t="str">
        <f>VLOOKUP(tbl2_2!A209,ishod_substance!A:P,12,0)&amp;"/"&amp;VLOOKUP(tbl2_2!A209,ishod_substance!A:P,14,0)</f>
        <v>1/50</v>
      </c>
      <c r="H209" s="163" t="str">
        <f>VLOOKUP(tbl2_2!A209,ishod_substance!A:P,6,0)</f>
        <v>ворота гаража</v>
      </c>
      <c r="I209" s="164">
        <f>VLOOKUP(tbl2_2!A209,ishod_substance!A:P,15,0)</f>
        <v>1</v>
      </c>
      <c r="J209" s="164">
        <f>VLOOKUP(tbl2_2!A209,ishod_substance!A:P,5,0)</f>
        <v>6017</v>
      </c>
      <c r="K209" s="165">
        <f>VLOOKUP(tbl2_2!A209,ishod_substance!A:Q,17,0)</f>
        <v>1</v>
      </c>
      <c r="L209" s="165">
        <f>VLOOKUP(tbl2_2!A209,ishod_substance!A:R,18,0)</f>
        <v>3</v>
      </c>
      <c r="M209" s="165">
        <f>VLOOKUP(tbl2_2!A209,ishod_substance!A:AD,28,0)</f>
        <v>0</v>
      </c>
      <c r="N209" s="166">
        <f>VLOOKUP(tbl2_2!A209,ishod_substance!A:AD,20,0)</f>
        <v>0</v>
      </c>
      <c r="O209" s="166">
        <f>VLOOKUP(tbl2_2!A209,ishod_substance!A:AD,21,0)</f>
        <v>0</v>
      </c>
      <c r="P209" s="166">
        <f>VLOOKUP(tbl2_2!A209,ishod_substance!A:AD,22,0)</f>
        <v>0</v>
      </c>
      <c r="Q209" s="166">
        <f>VLOOKUP(tbl2_2!A209,ishod_substance!A:AD,23,0)</f>
        <v>1236142</v>
      </c>
      <c r="R209" s="166">
        <f>VLOOKUP(tbl2_2!A209,ishod_substance!A:AD,24,0)</f>
        <v>407825</v>
      </c>
      <c r="S209" s="166">
        <f>VLOOKUP(tbl2_2!A209,ishod_substance!A:AD,25,0)</f>
        <v>1236145</v>
      </c>
      <c r="T209" s="166">
        <f>VLOOKUP(tbl2_2!A209,ishod_substance!A:AD,26,0)</f>
        <v>407825</v>
      </c>
      <c r="U209" s="166">
        <f>VLOOKUP(tbl2_2!A209,ishod_substance!A:AD,27,0)</f>
        <v>3</v>
      </c>
      <c r="V209" s="166">
        <f>VLOOKUP(tbl2_2!A209,ishod_substance!A:AD,29,0)</f>
        <v>0</v>
      </c>
      <c r="W209" s="166">
        <f>VLOOKUP(tbl2_2!A209,ishod_substance!A:AD,30,0)</f>
        <v>0</v>
      </c>
      <c r="X209" s="166">
        <f>VLOOKUP(tbl2_2!A209,ishod_substance!A:AE,31,0)</f>
        <v>0</v>
      </c>
      <c r="Y209" s="164">
        <f>VLOOKUP(tbl2_2!A209,ishod_substance!A:AD,7,0)</f>
        <v>337</v>
      </c>
      <c r="Z209" s="167" t="str">
        <f>VLOOKUP(Y209,quide!$A$2:$B$1006,2,0)</f>
        <v>Углерода оксид (Углерод окись; углерод моноокись; угарный газ)</v>
      </c>
      <c r="AA209" s="166">
        <f>VLOOKUP(Y209,quide!$A$2:$J$1006,10,0)</f>
        <v>1</v>
      </c>
      <c r="AB209" s="169">
        <f>VLOOKUP(tbl2_2!A209,ishod_substance!A:AD,8,0)</f>
        <v>2.0246249999999997E-4</v>
      </c>
      <c r="AC209" s="171">
        <f t="shared" si="3"/>
        <v>0</v>
      </c>
      <c r="AD209" s="168">
        <f>VLOOKUP(tbl2_2!A209,ishod_substance!A:AD,9,0)</f>
        <v>3.8186399999999999E-4</v>
      </c>
      <c r="AE209" s="169">
        <f>VLOOKUP(tbl2_2!A209,ishod_substance!A:AD,9,0)</f>
        <v>3.8186399999999999E-4</v>
      </c>
      <c r="AF209" s="170"/>
    </row>
    <row r="210" spans="1:32" ht="63.75" x14ac:dyDescent="0.25">
      <c r="A210">
        <v>202</v>
      </c>
      <c r="C210" s="160">
        <f>VLOOKUP(tbl2_2!A210,ishod_substance!A:P,2,0)</f>
        <v>4</v>
      </c>
      <c r="D210" s="161" t="str">
        <f>VLOOKUP(tbl2_2!A210,ishod_substance!A:P,3,0)</f>
        <v>гараж</v>
      </c>
      <c r="E210" s="160" t="str">
        <f>VLOOKUP(tbl2_2!A210,ishod_substance!A:P,11,0)</f>
        <v>проведение ТО и ТР погрузчиков</v>
      </c>
      <c r="F210" s="162">
        <f>VLOOKUP(tbl2_2!A210,ishod_substance!A:P,15,0)</f>
        <v>1</v>
      </c>
      <c r="G210" s="162" t="str">
        <f>VLOOKUP(tbl2_2!A210,ishod_substance!A:P,12,0)&amp;"/"&amp;VLOOKUP(tbl2_2!A210,ishod_substance!A:P,14,0)</f>
        <v>1/50</v>
      </c>
      <c r="H210" s="163" t="str">
        <f>VLOOKUP(tbl2_2!A210,ishod_substance!A:P,6,0)</f>
        <v>ворота гаража</v>
      </c>
      <c r="I210" s="164">
        <f>VLOOKUP(tbl2_2!A210,ishod_substance!A:P,15,0)</f>
        <v>1</v>
      </c>
      <c r="J210" s="164">
        <f>VLOOKUP(tbl2_2!A210,ishod_substance!A:P,5,0)</f>
        <v>6017</v>
      </c>
      <c r="K210" s="165">
        <f>VLOOKUP(tbl2_2!A210,ishod_substance!A:Q,17,0)</f>
        <v>1</v>
      </c>
      <c r="L210" s="165">
        <f>VLOOKUP(tbl2_2!A210,ishod_substance!A:R,18,0)</f>
        <v>3</v>
      </c>
      <c r="M210" s="165">
        <f>VLOOKUP(tbl2_2!A210,ishod_substance!A:AD,28,0)</f>
        <v>0</v>
      </c>
      <c r="N210" s="166">
        <f>VLOOKUP(tbl2_2!A210,ishod_substance!A:AD,20,0)</f>
        <v>0</v>
      </c>
      <c r="O210" s="166">
        <f>VLOOKUP(tbl2_2!A210,ishod_substance!A:AD,21,0)</f>
        <v>0</v>
      </c>
      <c r="P210" s="166">
        <f>VLOOKUP(tbl2_2!A210,ishod_substance!A:AD,22,0)</f>
        <v>0</v>
      </c>
      <c r="Q210" s="166">
        <f>VLOOKUP(tbl2_2!A210,ishod_substance!A:AD,23,0)</f>
        <v>1236142</v>
      </c>
      <c r="R210" s="166">
        <f>VLOOKUP(tbl2_2!A210,ishod_substance!A:AD,24,0)</f>
        <v>407825</v>
      </c>
      <c r="S210" s="166">
        <f>VLOOKUP(tbl2_2!A210,ishod_substance!A:AD,25,0)</f>
        <v>1236145</v>
      </c>
      <c r="T210" s="166">
        <f>VLOOKUP(tbl2_2!A210,ishod_substance!A:AD,26,0)</f>
        <v>407825</v>
      </c>
      <c r="U210" s="166">
        <f>VLOOKUP(tbl2_2!A210,ishod_substance!A:AD,27,0)</f>
        <v>3</v>
      </c>
      <c r="V210" s="166">
        <f>VLOOKUP(tbl2_2!A210,ishod_substance!A:AD,29,0)</f>
        <v>0</v>
      </c>
      <c r="W210" s="166">
        <f>VLOOKUP(tbl2_2!A210,ishod_substance!A:AD,30,0)</f>
        <v>0</v>
      </c>
      <c r="X210" s="166">
        <f>VLOOKUP(tbl2_2!A210,ishod_substance!A:AE,31,0)</f>
        <v>0</v>
      </c>
      <c r="Y210" s="164">
        <f>VLOOKUP(tbl2_2!A210,ishod_substance!A:AD,7,0)</f>
        <v>2732</v>
      </c>
      <c r="Z210" s="167" t="str">
        <f>VLOOKUP(Y210,quide!$A$2:$B$1006,2,0)</f>
        <v>Керосин (Керосин прямой перегонки; керосин дезодорированный)</v>
      </c>
      <c r="AA210" s="166">
        <f>VLOOKUP(Y210,quide!$A$2:$J$1006,10,0)</f>
        <v>1</v>
      </c>
      <c r="AB210" s="169">
        <f>VLOOKUP(tbl2_2!A210,ishod_substance!A:AD,8,0)</f>
        <v>3.0768749999999999E-5</v>
      </c>
      <c r="AC210" s="171">
        <f t="shared" si="3"/>
        <v>0</v>
      </c>
      <c r="AD210" s="168">
        <f>VLOOKUP(tbl2_2!A210,ishod_substance!A:AD,9,0)</f>
        <v>5.3207999999999989E-5</v>
      </c>
      <c r="AE210" s="169">
        <f>VLOOKUP(tbl2_2!A210,ishod_substance!A:AD,9,0)</f>
        <v>5.3207999999999989E-5</v>
      </c>
      <c r="AF210" s="170"/>
    </row>
    <row r="211" spans="1:32" ht="51" x14ac:dyDescent="0.25">
      <c r="A211">
        <v>203</v>
      </c>
      <c r="C211" s="160">
        <f>VLOOKUP(tbl2_2!A211,ishod_substance!A:P,2,0)</f>
        <v>10</v>
      </c>
      <c r="D211" s="161" t="str">
        <f>VLOOKUP(tbl2_2!A211,ishod_substance!A:P,3,0)</f>
        <v>открытый склад</v>
      </c>
      <c r="E211" s="160" t="str">
        <f>VLOOKUP(tbl2_2!A211,ishod_substance!A:P,11,0)</f>
        <v>погрузчик Hyundai  HSL 850-7A</v>
      </c>
      <c r="F211" s="162">
        <f>VLOOKUP(tbl2_2!A211,ishod_substance!A:P,15,0)</f>
        <v>1</v>
      </c>
      <c r="G211" s="162" t="str">
        <f>VLOOKUP(tbl2_2!A211,ishod_substance!A:P,12,0)&amp;"/"&amp;VLOOKUP(tbl2_2!A211,ishod_substance!A:P,14,0)</f>
        <v>1/365</v>
      </c>
      <c r="H211" s="163" t="str">
        <f>VLOOKUP(tbl2_2!A211,ishod_substance!A:P,6,0)</f>
        <v>открытый склад вторсырья</v>
      </c>
      <c r="I211" s="164">
        <f>VLOOKUP(tbl2_2!A211,ishod_substance!A:P,15,0)</f>
        <v>1</v>
      </c>
      <c r="J211" s="164">
        <f>VLOOKUP(tbl2_2!A211,ishod_substance!A:P,5,0)</f>
        <v>6018</v>
      </c>
      <c r="K211" s="165">
        <f>VLOOKUP(tbl2_2!A211,ishod_substance!A:Q,17,0)</f>
        <v>1</v>
      </c>
      <c r="L211" s="165">
        <f>VLOOKUP(tbl2_2!A211,ishod_substance!A:R,18,0)</f>
        <v>5</v>
      </c>
      <c r="M211" s="165">
        <f>VLOOKUP(tbl2_2!A211,ishod_substance!A:AD,28,0)</f>
        <v>0</v>
      </c>
      <c r="N211" s="166">
        <f>VLOOKUP(tbl2_2!A211,ishod_substance!A:AD,20,0)</f>
        <v>0</v>
      </c>
      <c r="O211" s="166">
        <f>VLOOKUP(tbl2_2!A211,ishod_substance!A:AD,21,0)</f>
        <v>0</v>
      </c>
      <c r="P211" s="166">
        <f>VLOOKUP(tbl2_2!A211,ishod_substance!A:AD,22,0)</f>
        <v>0</v>
      </c>
      <c r="Q211" s="166">
        <f>VLOOKUP(tbl2_2!A211,ishod_substance!A:AD,23,0)</f>
        <v>1236243</v>
      </c>
      <c r="R211" s="166">
        <f>VLOOKUP(tbl2_2!A211,ishod_substance!A:AD,24,0)</f>
        <v>407866</v>
      </c>
      <c r="S211" s="166">
        <f>VLOOKUP(tbl2_2!A211,ishod_substance!A:AD,25,0)</f>
        <v>1236245</v>
      </c>
      <c r="T211" s="166">
        <f>VLOOKUP(tbl2_2!A211,ishod_substance!A:AD,26,0)</f>
        <v>407849</v>
      </c>
      <c r="U211" s="166">
        <f>VLOOKUP(tbl2_2!A211,ishod_substance!A:AD,27,0)</f>
        <v>10</v>
      </c>
      <c r="V211" s="166">
        <f>VLOOKUP(tbl2_2!A211,ishod_substance!A:AD,29,0)</f>
        <v>0</v>
      </c>
      <c r="W211" s="166">
        <f>VLOOKUP(tbl2_2!A211,ishod_substance!A:AD,30,0)</f>
        <v>0</v>
      </c>
      <c r="X211" s="166">
        <f>VLOOKUP(tbl2_2!A211,ishod_substance!A:AE,31,0)</f>
        <v>0</v>
      </c>
      <c r="Y211" s="164">
        <f>VLOOKUP(tbl2_2!A211,ishod_substance!A:AD,7,0)</f>
        <v>301</v>
      </c>
      <c r="Z211" s="167" t="str">
        <f>VLOOKUP(Y211,quide!$A$2:$B$1006,2,0)</f>
        <v>Азота диоксид (Двуокись азота; пероксид азота)</v>
      </c>
      <c r="AA211" s="166">
        <f>VLOOKUP(Y211,quide!$A$2:$J$1006,10,0)</f>
        <v>1</v>
      </c>
      <c r="AB211" s="169">
        <f>VLOOKUP(tbl2_2!A211,ishod_substance!A:AD,8,0)</f>
        <v>3.279244444444445E-2</v>
      </c>
      <c r="AC211" s="171">
        <f t="shared" si="3"/>
        <v>0</v>
      </c>
      <c r="AD211" s="168">
        <f>VLOOKUP(tbl2_2!A211,ishod_substance!A:AD,9,0)</f>
        <v>4.8439351360000014E-2</v>
      </c>
      <c r="AE211" s="169">
        <f>VLOOKUP(tbl2_2!A211,ishod_substance!A:AD,9,0)</f>
        <v>4.8439351360000014E-2</v>
      </c>
      <c r="AF211" s="170"/>
    </row>
    <row r="212" spans="1:32" ht="51" x14ac:dyDescent="0.25">
      <c r="A212">
        <v>204</v>
      </c>
      <c r="C212" s="160">
        <f>VLOOKUP(tbl2_2!A212,ishod_substance!A:P,2,0)</f>
        <v>10</v>
      </c>
      <c r="D212" s="161" t="str">
        <f>VLOOKUP(tbl2_2!A212,ishod_substance!A:P,3,0)</f>
        <v>открытый склад</v>
      </c>
      <c r="E212" s="160" t="str">
        <f>VLOOKUP(tbl2_2!A212,ishod_substance!A:P,11,0)</f>
        <v>погрузчик Hyundai  HSL 850-7A</v>
      </c>
      <c r="F212" s="162">
        <f>VLOOKUP(tbl2_2!A212,ishod_substance!A:P,15,0)</f>
        <v>1</v>
      </c>
      <c r="G212" s="162" t="str">
        <f>VLOOKUP(tbl2_2!A212,ishod_substance!A:P,12,0)&amp;"/"&amp;VLOOKUP(tbl2_2!A212,ishod_substance!A:P,14,0)</f>
        <v>1/365</v>
      </c>
      <c r="H212" s="163" t="str">
        <f>VLOOKUP(tbl2_2!A212,ishod_substance!A:P,6,0)</f>
        <v>открытый склад вторсырья</v>
      </c>
      <c r="I212" s="164">
        <f>VLOOKUP(tbl2_2!A212,ishod_substance!A:P,15,0)</f>
        <v>1</v>
      </c>
      <c r="J212" s="164">
        <f>VLOOKUP(tbl2_2!A212,ishod_substance!A:P,5,0)</f>
        <v>6018</v>
      </c>
      <c r="K212" s="165">
        <f>VLOOKUP(tbl2_2!A212,ishod_substance!A:Q,17,0)</f>
        <v>1</v>
      </c>
      <c r="L212" s="165">
        <f>VLOOKUP(tbl2_2!A212,ishod_substance!A:R,18,0)</f>
        <v>5</v>
      </c>
      <c r="M212" s="165">
        <f>VLOOKUP(tbl2_2!A212,ishod_substance!A:AD,28,0)</f>
        <v>0</v>
      </c>
      <c r="N212" s="166">
        <f>VLOOKUP(tbl2_2!A212,ishod_substance!A:AD,20,0)</f>
        <v>0</v>
      </c>
      <c r="O212" s="166">
        <f>VLOOKUP(tbl2_2!A212,ishod_substance!A:AD,21,0)</f>
        <v>0</v>
      </c>
      <c r="P212" s="166">
        <f>VLOOKUP(tbl2_2!A212,ishod_substance!A:AD,22,0)</f>
        <v>0</v>
      </c>
      <c r="Q212" s="166">
        <f>VLOOKUP(tbl2_2!A212,ishod_substance!A:AD,23,0)</f>
        <v>1236243</v>
      </c>
      <c r="R212" s="166">
        <f>VLOOKUP(tbl2_2!A212,ishod_substance!A:AD,24,0)</f>
        <v>407866</v>
      </c>
      <c r="S212" s="166">
        <f>VLOOKUP(tbl2_2!A212,ishod_substance!A:AD,25,0)</f>
        <v>1236245</v>
      </c>
      <c r="T212" s="166">
        <f>VLOOKUP(tbl2_2!A212,ishod_substance!A:AD,26,0)</f>
        <v>407849</v>
      </c>
      <c r="U212" s="166">
        <f>VLOOKUP(tbl2_2!A212,ishod_substance!A:AD,27,0)</f>
        <v>10</v>
      </c>
      <c r="V212" s="166">
        <f>VLOOKUP(tbl2_2!A212,ishod_substance!A:AD,29,0)</f>
        <v>0</v>
      </c>
      <c r="W212" s="166">
        <f>VLOOKUP(tbl2_2!A212,ishod_substance!A:AD,30,0)</f>
        <v>0</v>
      </c>
      <c r="X212" s="166">
        <f>VLOOKUP(tbl2_2!A212,ishod_substance!A:AE,31,0)</f>
        <v>0</v>
      </c>
      <c r="Y212" s="164">
        <f>VLOOKUP(tbl2_2!A212,ishod_substance!A:AD,7,0)</f>
        <v>304</v>
      </c>
      <c r="Z212" s="167" t="str">
        <f>VLOOKUP(Y212,quide!$A$2:$B$1006,2,0)</f>
        <v>Азот (II) оксид (Азот монооксид)</v>
      </c>
      <c r="AA212" s="166">
        <f>VLOOKUP(Y212,quide!$A$2:$J$1006,10,0)</f>
        <v>1</v>
      </c>
      <c r="AB212" s="169">
        <f>VLOOKUP(tbl2_2!A212,ishod_substance!A:AD,8,0)</f>
        <v>5.328772222222224E-3</v>
      </c>
      <c r="AC212" s="171">
        <f t="shared" si="3"/>
        <v>0</v>
      </c>
      <c r="AD212" s="168">
        <f>VLOOKUP(tbl2_2!A212,ishod_substance!A:AD,9,0)</f>
        <v>7.8713945960000014E-3</v>
      </c>
      <c r="AE212" s="169">
        <f>VLOOKUP(tbl2_2!A212,ishod_substance!A:AD,9,0)</f>
        <v>7.8713945960000014E-3</v>
      </c>
      <c r="AF212" s="170"/>
    </row>
    <row r="213" spans="1:32" ht="51" x14ac:dyDescent="0.25">
      <c r="A213">
        <v>205</v>
      </c>
      <c r="C213" s="160">
        <f>VLOOKUP(tbl2_2!A213,ishod_substance!A:P,2,0)</f>
        <v>10</v>
      </c>
      <c r="D213" s="161" t="str">
        <f>VLOOKUP(tbl2_2!A213,ishod_substance!A:P,3,0)</f>
        <v>открытый склад</v>
      </c>
      <c r="E213" s="160" t="str">
        <f>VLOOKUP(tbl2_2!A213,ishod_substance!A:P,11,0)</f>
        <v>погрузчик Hyundai  HSL 850-7A</v>
      </c>
      <c r="F213" s="162">
        <f>VLOOKUP(tbl2_2!A213,ishod_substance!A:P,15,0)</f>
        <v>1</v>
      </c>
      <c r="G213" s="162" t="str">
        <f>VLOOKUP(tbl2_2!A213,ishod_substance!A:P,12,0)&amp;"/"&amp;VLOOKUP(tbl2_2!A213,ishod_substance!A:P,14,0)</f>
        <v>1/365</v>
      </c>
      <c r="H213" s="163" t="str">
        <f>VLOOKUP(tbl2_2!A213,ishod_substance!A:P,6,0)</f>
        <v>открытый склад вторсырья</v>
      </c>
      <c r="I213" s="164">
        <f>VLOOKUP(tbl2_2!A213,ishod_substance!A:P,15,0)</f>
        <v>1</v>
      </c>
      <c r="J213" s="164">
        <f>VLOOKUP(tbl2_2!A213,ishod_substance!A:P,5,0)</f>
        <v>6018</v>
      </c>
      <c r="K213" s="165">
        <f>VLOOKUP(tbl2_2!A213,ishod_substance!A:Q,17,0)</f>
        <v>1</v>
      </c>
      <c r="L213" s="165">
        <f>VLOOKUP(tbl2_2!A213,ishod_substance!A:R,18,0)</f>
        <v>5</v>
      </c>
      <c r="M213" s="165">
        <f>VLOOKUP(tbl2_2!A213,ishod_substance!A:AD,28,0)</f>
        <v>0</v>
      </c>
      <c r="N213" s="166">
        <f>VLOOKUP(tbl2_2!A213,ishod_substance!A:AD,20,0)</f>
        <v>0</v>
      </c>
      <c r="O213" s="166">
        <f>VLOOKUP(tbl2_2!A213,ishod_substance!A:AD,21,0)</f>
        <v>0</v>
      </c>
      <c r="P213" s="166">
        <f>VLOOKUP(tbl2_2!A213,ishod_substance!A:AD,22,0)</f>
        <v>0</v>
      </c>
      <c r="Q213" s="166">
        <f>VLOOKUP(tbl2_2!A213,ishod_substance!A:AD,23,0)</f>
        <v>1236243</v>
      </c>
      <c r="R213" s="166">
        <f>VLOOKUP(tbl2_2!A213,ishod_substance!A:AD,24,0)</f>
        <v>407866</v>
      </c>
      <c r="S213" s="166">
        <f>VLOOKUP(tbl2_2!A213,ishod_substance!A:AD,25,0)</f>
        <v>1236245</v>
      </c>
      <c r="T213" s="166">
        <f>VLOOKUP(tbl2_2!A213,ishod_substance!A:AD,26,0)</f>
        <v>407849</v>
      </c>
      <c r="U213" s="166">
        <f>VLOOKUP(tbl2_2!A213,ishod_substance!A:AD,27,0)</f>
        <v>10</v>
      </c>
      <c r="V213" s="166">
        <f>VLOOKUP(tbl2_2!A213,ishod_substance!A:AD,29,0)</f>
        <v>0</v>
      </c>
      <c r="W213" s="166">
        <f>VLOOKUP(tbl2_2!A213,ishod_substance!A:AD,30,0)</f>
        <v>0</v>
      </c>
      <c r="X213" s="166">
        <f>VLOOKUP(tbl2_2!A213,ishod_substance!A:AE,31,0)</f>
        <v>0</v>
      </c>
      <c r="Y213" s="164">
        <f>VLOOKUP(tbl2_2!A213,ishod_substance!A:AD,7,0)</f>
        <v>328</v>
      </c>
      <c r="Z213" s="167" t="str">
        <f>VLOOKUP(Y213,quide!$A$2:$B$1006,2,0)</f>
        <v>Углерод (Пигмент черный)</v>
      </c>
      <c r="AA213" s="166">
        <f>VLOOKUP(Y213,quide!$A$2:$J$1006,10,0)</f>
        <v>1</v>
      </c>
      <c r="AB213" s="169">
        <f>VLOOKUP(tbl2_2!A213,ishod_substance!A:AD,8,0)</f>
        <v>6.7494444444444451E-3</v>
      </c>
      <c r="AC213" s="171">
        <f t="shared" si="3"/>
        <v>0</v>
      </c>
      <c r="AD213" s="168">
        <f>VLOOKUP(tbl2_2!A213,ishod_substance!A:AD,9,0)</f>
        <v>8.94116654E-3</v>
      </c>
      <c r="AE213" s="169">
        <f>VLOOKUP(tbl2_2!A213,ishod_substance!A:AD,9,0)</f>
        <v>8.94116654E-3</v>
      </c>
      <c r="AF213" s="170"/>
    </row>
    <row r="214" spans="1:32" ht="51" x14ac:dyDescent="0.25">
      <c r="A214">
        <v>206</v>
      </c>
      <c r="C214" s="160">
        <f>VLOOKUP(tbl2_2!A214,ishod_substance!A:P,2,0)</f>
        <v>10</v>
      </c>
      <c r="D214" s="161" t="str">
        <f>VLOOKUP(tbl2_2!A214,ishod_substance!A:P,3,0)</f>
        <v>открытый склад</v>
      </c>
      <c r="E214" s="160" t="str">
        <f>VLOOKUP(tbl2_2!A214,ishod_substance!A:P,11,0)</f>
        <v>погрузчик Hyundai  HSL 850-7A</v>
      </c>
      <c r="F214" s="162">
        <f>VLOOKUP(tbl2_2!A214,ishod_substance!A:P,15,0)</f>
        <v>1</v>
      </c>
      <c r="G214" s="162" t="str">
        <f>VLOOKUP(tbl2_2!A214,ishod_substance!A:P,12,0)&amp;"/"&amp;VLOOKUP(tbl2_2!A214,ishod_substance!A:P,14,0)</f>
        <v>1/365</v>
      </c>
      <c r="H214" s="163" t="str">
        <f>VLOOKUP(tbl2_2!A214,ishod_substance!A:P,6,0)</f>
        <v>открытый склад вторсырья</v>
      </c>
      <c r="I214" s="164">
        <f>VLOOKUP(tbl2_2!A214,ishod_substance!A:P,15,0)</f>
        <v>1</v>
      </c>
      <c r="J214" s="164">
        <f>VLOOKUP(tbl2_2!A214,ishod_substance!A:P,5,0)</f>
        <v>6018</v>
      </c>
      <c r="K214" s="165">
        <f>VLOOKUP(tbl2_2!A214,ishod_substance!A:Q,17,0)</f>
        <v>1</v>
      </c>
      <c r="L214" s="165">
        <f>VLOOKUP(tbl2_2!A214,ishod_substance!A:R,18,0)</f>
        <v>5</v>
      </c>
      <c r="M214" s="165">
        <f>VLOOKUP(tbl2_2!A214,ishod_substance!A:AD,28,0)</f>
        <v>0</v>
      </c>
      <c r="N214" s="166">
        <f>VLOOKUP(tbl2_2!A214,ishod_substance!A:AD,20,0)</f>
        <v>0</v>
      </c>
      <c r="O214" s="166">
        <f>VLOOKUP(tbl2_2!A214,ishod_substance!A:AD,21,0)</f>
        <v>0</v>
      </c>
      <c r="P214" s="166">
        <f>VLOOKUP(tbl2_2!A214,ishod_substance!A:AD,22,0)</f>
        <v>0</v>
      </c>
      <c r="Q214" s="166">
        <f>VLOOKUP(tbl2_2!A214,ishod_substance!A:AD,23,0)</f>
        <v>1236243</v>
      </c>
      <c r="R214" s="166">
        <f>VLOOKUP(tbl2_2!A214,ishod_substance!A:AD,24,0)</f>
        <v>407866</v>
      </c>
      <c r="S214" s="166">
        <f>VLOOKUP(tbl2_2!A214,ishod_substance!A:AD,25,0)</f>
        <v>1236245</v>
      </c>
      <c r="T214" s="166">
        <f>VLOOKUP(tbl2_2!A214,ishod_substance!A:AD,26,0)</f>
        <v>407849</v>
      </c>
      <c r="U214" s="166">
        <f>VLOOKUP(tbl2_2!A214,ishod_substance!A:AD,27,0)</f>
        <v>10</v>
      </c>
      <c r="V214" s="166">
        <f>VLOOKUP(tbl2_2!A214,ishod_substance!A:AD,29,0)</f>
        <v>0</v>
      </c>
      <c r="W214" s="166">
        <f>VLOOKUP(tbl2_2!A214,ishod_substance!A:AD,30,0)</f>
        <v>0</v>
      </c>
      <c r="X214" s="166">
        <f>VLOOKUP(tbl2_2!A214,ishod_substance!A:AE,31,0)</f>
        <v>0</v>
      </c>
      <c r="Y214" s="164">
        <f>VLOOKUP(tbl2_2!A214,ishod_substance!A:AD,7,0)</f>
        <v>330</v>
      </c>
      <c r="Z214" s="167" t="str">
        <f>VLOOKUP(Y214,quide!$A$2:$B$1006,2,0)</f>
        <v>Сера диоксид (ангидрид сернистый)</v>
      </c>
      <c r="AA214" s="166">
        <f>VLOOKUP(Y214,quide!$A$2:$J$1006,10,0)</f>
        <v>1</v>
      </c>
      <c r="AB214" s="169">
        <f>VLOOKUP(tbl2_2!A214,ishod_substance!A:AD,8,0)</f>
        <v>3.9622222222222229E-3</v>
      </c>
      <c r="AC214" s="171">
        <f t="shared" si="3"/>
        <v>0</v>
      </c>
      <c r="AD214" s="168">
        <f>VLOOKUP(tbl2_2!A214,ishod_substance!A:AD,9,0)</f>
        <v>5.3862778200000003E-3</v>
      </c>
      <c r="AE214" s="169">
        <f>VLOOKUP(tbl2_2!A214,ishod_substance!A:AD,9,0)</f>
        <v>5.3862778200000003E-3</v>
      </c>
      <c r="AF214" s="170"/>
    </row>
    <row r="215" spans="1:32" ht="63.75" x14ac:dyDescent="0.25">
      <c r="A215">
        <v>207</v>
      </c>
      <c r="C215" s="160">
        <f>VLOOKUP(tbl2_2!A215,ishod_substance!A:P,2,0)</f>
        <v>10</v>
      </c>
      <c r="D215" s="161" t="str">
        <f>VLOOKUP(tbl2_2!A215,ishod_substance!A:P,3,0)</f>
        <v>открытый склад</v>
      </c>
      <c r="E215" s="160" t="str">
        <f>VLOOKUP(tbl2_2!A215,ishod_substance!A:P,11,0)</f>
        <v>погрузчик Hyundai  HSL 850-7A</v>
      </c>
      <c r="F215" s="162">
        <f>VLOOKUP(tbl2_2!A215,ishod_substance!A:P,15,0)</f>
        <v>1</v>
      </c>
      <c r="G215" s="162" t="str">
        <f>VLOOKUP(tbl2_2!A215,ishod_substance!A:P,12,0)&amp;"/"&amp;VLOOKUP(tbl2_2!A215,ishod_substance!A:P,14,0)</f>
        <v>1/365</v>
      </c>
      <c r="H215" s="163" t="str">
        <f>VLOOKUP(tbl2_2!A215,ishod_substance!A:P,6,0)</f>
        <v>открытый склад вторсырья</v>
      </c>
      <c r="I215" s="164">
        <f>VLOOKUP(tbl2_2!A215,ishod_substance!A:P,15,0)</f>
        <v>1</v>
      </c>
      <c r="J215" s="164">
        <f>VLOOKUP(tbl2_2!A215,ishod_substance!A:P,5,0)</f>
        <v>6018</v>
      </c>
      <c r="K215" s="165">
        <f>VLOOKUP(tbl2_2!A215,ishod_substance!A:Q,17,0)</f>
        <v>1</v>
      </c>
      <c r="L215" s="165">
        <f>VLOOKUP(tbl2_2!A215,ishod_substance!A:R,18,0)</f>
        <v>5</v>
      </c>
      <c r="M215" s="165">
        <f>VLOOKUP(tbl2_2!A215,ishod_substance!A:AD,28,0)</f>
        <v>0</v>
      </c>
      <c r="N215" s="166">
        <f>VLOOKUP(tbl2_2!A215,ishod_substance!A:AD,20,0)</f>
        <v>0</v>
      </c>
      <c r="O215" s="166">
        <f>VLOOKUP(tbl2_2!A215,ishod_substance!A:AD,21,0)</f>
        <v>0</v>
      </c>
      <c r="P215" s="166">
        <f>VLOOKUP(tbl2_2!A215,ishod_substance!A:AD,22,0)</f>
        <v>0</v>
      </c>
      <c r="Q215" s="166">
        <f>VLOOKUP(tbl2_2!A215,ishod_substance!A:AD,23,0)</f>
        <v>1236243</v>
      </c>
      <c r="R215" s="166">
        <f>VLOOKUP(tbl2_2!A215,ishod_substance!A:AD,24,0)</f>
        <v>407866</v>
      </c>
      <c r="S215" s="166">
        <f>VLOOKUP(tbl2_2!A215,ishod_substance!A:AD,25,0)</f>
        <v>1236245</v>
      </c>
      <c r="T215" s="166">
        <f>VLOOKUP(tbl2_2!A215,ishod_substance!A:AD,26,0)</f>
        <v>407849</v>
      </c>
      <c r="U215" s="166">
        <f>VLOOKUP(tbl2_2!A215,ishod_substance!A:AD,27,0)</f>
        <v>10</v>
      </c>
      <c r="V215" s="166">
        <f>VLOOKUP(tbl2_2!A215,ishod_substance!A:AD,29,0)</f>
        <v>0</v>
      </c>
      <c r="W215" s="166">
        <f>VLOOKUP(tbl2_2!A215,ishod_substance!A:AD,30,0)</f>
        <v>0</v>
      </c>
      <c r="X215" s="166">
        <f>VLOOKUP(tbl2_2!A215,ishod_substance!A:AE,31,0)</f>
        <v>0</v>
      </c>
      <c r="Y215" s="164">
        <f>VLOOKUP(tbl2_2!A215,ishod_substance!A:AD,7,0)</f>
        <v>337</v>
      </c>
      <c r="Z215" s="167" t="str">
        <f>VLOOKUP(Y215,quide!$A$2:$B$1006,2,0)</f>
        <v>Углерода оксид (Углерод окись; углерод моноокись; угарный газ)</v>
      </c>
      <c r="AA215" s="166">
        <f>VLOOKUP(Y215,quide!$A$2:$J$1006,10,0)</f>
        <v>1</v>
      </c>
      <c r="AB215" s="169">
        <f>VLOOKUP(tbl2_2!A215,ishod_substance!A:AD,8,0)</f>
        <v>3.1873888888888889E-2</v>
      </c>
      <c r="AC215" s="171">
        <f t="shared" si="3"/>
        <v>0</v>
      </c>
      <c r="AD215" s="168">
        <f>VLOOKUP(tbl2_2!A215,ishod_substance!A:AD,9,0)</f>
        <v>5.0802505780000007E-2</v>
      </c>
      <c r="AE215" s="169">
        <f>VLOOKUP(tbl2_2!A215,ishod_substance!A:AD,9,0)</f>
        <v>5.0802505780000007E-2</v>
      </c>
      <c r="AF215" s="170"/>
    </row>
    <row r="216" spans="1:32" ht="51" x14ac:dyDescent="0.25">
      <c r="A216">
        <v>208</v>
      </c>
      <c r="C216" s="160">
        <f>VLOOKUP(tbl2_2!A216,ishod_substance!A:P,2,0)</f>
        <v>10</v>
      </c>
      <c r="D216" s="161" t="str">
        <f>VLOOKUP(tbl2_2!A216,ishod_substance!A:P,3,0)</f>
        <v>открытый склад</v>
      </c>
      <c r="E216" s="160" t="str">
        <f>VLOOKUP(tbl2_2!A216,ishod_substance!A:P,11,0)</f>
        <v>погрузчик Hyundai  HSL 850-7A</v>
      </c>
      <c r="F216" s="162">
        <f>VLOOKUP(tbl2_2!A216,ishod_substance!A:P,15,0)</f>
        <v>1</v>
      </c>
      <c r="G216" s="162" t="str">
        <f>VLOOKUP(tbl2_2!A216,ishod_substance!A:P,12,0)&amp;"/"&amp;VLOOKUP(tbl2_2!A216,ishod_substance!A:P,14,0)</f>
        <v>1/365</v>
      </c>
      <c r="H216" s="163" t="str">
        <f>VLOOKUP(tbl2_2!A216,ishod_substance!A:P,6,0)</f>
        <v>открытый склад вторсырья</v>
      </c>
      <c r="I216" s="164">
        <f>VLOOKUP(tbl2_2!A216,ishod_substance!A:P,15,0)</f>
        <v>1</v>
      </c>
      <c r="J216" s="164">
        <f>VLOOKUP(tbl2_2!A216,ishod_substance!A:P,5,0)</f>
        <v>6018</v>
      </c>
      <c r="K216" s="165">
        <f>VLOOKUP(tbl2_2!A216,ishod_substance!A:Q,17,0)</f>
        <v>1</v>
      </c>
      <c r="L216" s="165">
        <f>VLOOKUP(tbl2_2!A216,ishod_substance!A:R,18,0)</f>
        <v>5</v>
      </c>
      <c r="M216" s="165">
        <f>VLOOKUP(tbl2_2!A216,ishod_substance!A:AD,28,0)</f>
        <v>0</v>
      </c>
      <c r="N216" s="166">
        <f>VLOOKUP(tbl2_2!A216,ishod_substance!A:AD,20,0)</f>
        <v>0</v>
      </c>
      <c r="O216" s="166">
        <f>VLOOKUP(tbl2_2!A216,ishod_substance!A:AD,21,0)</f>
        <v>0</v>
      </c>
      <c r="P216" s="166">
        <f>VLOOKUP(tbl2_2!A216,ishod_substance!A:AD,22,0)</f>
        <v>0</v>
      </c>
      <c r="Q216" s="166">
        <f>VLOOKUP(tbl2_2!A216,ishod_substance!A:AD,23,0)</f>
        <v>1236243</v>
      </c>
      <c r="R216" s="166">
        <f>VLOOKUP(tbl2_2!A216,ishod_substance!A:AD,24,0)</f>
        <v>407866</v>
      </c>
      <c r="S216" s="166">
        <f>VLOOKUP(tbl2_2!A216,ishod_substance!A:AD,25,0)</f>
        <v>1236245</v>
      </c>
      <c r="T216" s="166">
        <f>VLOOKUP(tbl2_2!A216,ishod_substance!A:AD,26,0)</f>
        <v>407849</v>
      </c>
      <c r="U216" s="166">
        <f>VLOOKUP(tbl2_2!A216,ishod_substance!A:AD,27,0)</f>
        <v>10</v>
      </c>
      <c r="V216" s="166">
        <f>VLOOKUP(tbl2_2!A216,ishod_substance!A:AD,29,0)</f>
        <v>0</v>
      </c>
      <c r="W216" s="166">
        <f>VLOOKUP(tbl2_2!A216,ishod_substance!A:AD,30,0)</f>
        <v>0</v>
      </c>
      <c r="X216" s="166">
        <f>VLOOKUP(tbl2_2!A216,ishod_substance!A:AE,31,0)</f>
        <v>0</v>
      </c>
      <c r="Y216" s="164">
        <f>VLOOKUP(tbl2_2!A216,ishod_substance!A:AD,7,0)</f>
        <v>2732</v>
      </c>
      <c r="Z216" s="167" t="str">
        <f>VLOOKUP(Y216,quide!$A$2:$B$1006,2,0)</f>
        <v>Керосин (Керосин прямой перегонки; керосин дезодорированный)</v>
      </c>
      <c r="AA216" s="166">
        <f>VLOOKUP(Y216,quide!$A$2:$J$1006,10,0)</f>
        <v>1</v>
      </c>
      <c r="AB216" s="169">
        <f>VLOOKUP(tbl2_2!A216,ishod_substance!A:AD,8,0)</f>
        <v>9.0216666666666674E-3</v>
      </c>
      <c r="AC216" s="171">
        <f t="shared" si="3"/>
        <v>0</v>
      </c>
      <c r="AD216" s="168">
        <f>VLOOKUP(tbl2_2!A216,ishod_substance!A:AD,9,0)</f>
        <v>1.2160999999999998E-2</v>
      </c>
      <c r="AE216" s="169">
        <f>VLOOKUP(tbl2_2!A216,ishod_substance!A:AD,9,0)</f>
        <v>1.2160999999999998E-2</v>
      </c>
      <c r="AF216" s="170"/>
    </row>
    <row r="217" spans="1:32" x14ac:dyDescent="0.25">
      <c r="A217">
        <v>209</v>
      </c>
      <c r="C217" s="160" t="e">
        <f>VLOOKUP(tbl2_2!A217,ishod_substance!A:P,2,0)</f>
        <v>#N/A</v>
      </c>
      <c r="D217" s="161" t="e">
        <f>VLOOKUP(tbl2_2!A217,ishod_substance!A:P,3,0)</f>
        <v>#N/A</v>
      </c>
      <c r="E217" s="160" t="e">
        <f>VLOOKUP(tbl2_2!A217,ishod_substance!A:P,11,0)</f>
        <v>#N/A</v>
      </c>
      <c r="F217" s="162" t="e">
        <f>VLOOKUP(tbl2_2!A217,ishod_substance!A:P,15,0)</f>
        <v>#N/A</v>
      </c>
      <c r="G217" s="162" t="e">
        <f>VLOOKUP(tbl2_2!A217,ishod_substance!A:P,12,0)&amp;"/"&amp;VLOOKUP(tbl2_2!A217,ishod_substance!A:P,14,0)</f>
        <v>#N/A</v>
      </c>
      <c r="H217" s="163" t="e">
        <f>VLOOKUP(tbl2_2!A217,ishod_substance!A:P,6,0)</f>
        <v>#N/A</v>
      </c>
      <c r="I217" s="164" t="e">
        <f>VLOOKUP(tbl2_2!A217,ishod_substance!A:P,15,0)</f>
        <v>#N/A</v>
      </c>
      <c r="J217" s="164" t="e">
        <f>VLOOKUP(tbl2_2!A217,ishod_substance!A:P,5,0)</f>
        <v>#N/A</v>
      </c>
      <c r="K217" s="165" t="e">
        <f>VLOOKUP(tbl2_2!A217,ishod_substance!A:Q,17,0)</f>
        <v>#N/A</v>
      </c>
      <c r="L217" s="165" t="e">
        <f>VLOOKUP(tbl2_2!A217,ishod_substance!A:R,18,0)</f>
        <v>#N/A</v>
      </c>
      <c r="M217" s="165" t="e">
        <f>VLOOKUP(tbl2_2!A217,ishod_substance!A:AD,19,0)</f>
        <v>#N/A</v>
      </c>
      <c r="N217" s="166" t="e">
        <f>VLOOKUP(tbl2_2!A217,ishod_substance!A:AD,20,0)</f>
        <v>#N/A</v>
      </c>
      <c r="O217" s="166" t="e">
        <f>VLOOKUP(tbl2_2!A217,ishod_substance!A:AD,21,0)</f>
        <v>#N/A</v>
      </c>
      <c r="P217" s="166" t="e">
        <f>VLOOKUP(tbl2_2!A217,ishod_substance!A:AD,22,0)</f>
        <v>#N/A</v>
      </c>
      <c r="Q217" s="166" t="e">
        <f>VLOOKUP(tbl2_2!A217,ishod_substance!A:AD,23,0)</f>
        <v>#N/A</v>
      </c>
      <c r="R217" s="166" t="e">
        <f>VLOOKUP(tbl2_2!A217,ishod_substance!A:AD,24,0)</f>
        <v>#N/A</v>
      </c>
      <c r="S217" s="166" t="e">
        <f>VLOOKUP(tbl2_2!A217,ishod_substance!A:AD,25,0)</f>
        <v>#N/A</v>
      </c>
      <c r="T217" s="166" t="e">
        <f>VLOOKUP(tbl2_2!A217,ishod_substance!A:AD,26,0)</f>
        <v>#N/A</v>
      </c>
      <c r="U217" s="166" t="e">
        <f>VLOOKUP(tbl2_2!A217,ishod_substance!A:AD,27,0)</f>
        <v>#N/A</v>
      </c>
      <c r="V217" s="166" t="e">
        <f>VLOOKUP(tbl2_2!A217,ishod_substance!A:AD,28,0)</f>
        <v>#N/A</v>
      </c>
      <c r="W217" s="166" t="e">
        <f>VLOOKUP(tbl2_2!A217,ishod_substance!A:AD,30,0)</f>
        <v>#N/A</v>
      </c>
      <c r="X217" s="166" t="e">
        <f>VLOOKUP(tbl2_2!A217,ishod_substance!A:AD,30,0)</f>
        <v>#N/A</v>
      </c>
      <c r="Y217" s="164" t="e">
        <f>VLOOKUP(tbl2_2!A217,ishod_substance!A:AD,7,0)</f>
        <v>#N/A</v>
      </c>
      <c r="Z217" s="167" t="e">
        <f>VLOOKUP(Y217,quide!$A$2:$B$1006,2,0)</f>
        <v>#N/A</v>
      </c>
      <c r="AA217" s="166" t="e">
        <f>VLOOKUP(Y217,quide!$A$2:$J$1006,10,0)</f>
        <v>#N/A</v>
      </c>
      <c r="AB217" s="205" t="e">
        <f>VLOOKUP(tbl2_2!A217,ishod_substance!A:AD,8,0)</f>
        <v>#N/A</v>
      </c>
      <c r="AC217" s="207" t="e">
        <f t="shared" si="3"/>
        <v>#N/A</v>
      </c>
      <c r="AD217" s="209" t="e">
        <f>VLOOKUP(tbl2_2!A217,ishod_substance!A:AD,9,0)</f>
        <v>#N/A</v>
      </c>
      <c r="AE217" s="210" t="e">
        <f>VLOOKUP(tbl2_2!A217,ishod_substance!A:AD,9,0)</f>
        <v>#N/A</v>
      </c>
      <c r="AF217" s="170"/>
    </row>
    <row r="218" spans="1:32" x14ac:dyDescent="0.25">
      <c r="A218">
        <v>210</v>
      </c>
      <c r="C218" s="160" t="e">
        <f>VLOOKUP(tbl2_2!A218,ishod_substance!A:P,2,0)</f>
        <v>#N/A</v>
      </c>
      <c r="D218" s="161" t="e">
        <f>VLOOKUP(tbl2_2!A218,ishod_substance!A:P,3,0)</f>
        <v>#N/A</v>
      </c>
      <c r="E218" s="160" t="e">
        <f>VLOOKUP(tbl2_2!A218,ishod_substance!A:P,11,0)</f>
        <v>#N/A</v>
      </c>
      <c r="F218" s="162" t="e">
        <f>VLOOKUP(tbl2_2!A218,ishod_substance!A:P,15,0)</f>
        <v>#N/A</v>
      </c>
      <c r="G218" s="162" t="e">
        <f>VLOOKUP(tbl2_2!A218,ishod_substance!A:P,12,0)&amp;"/"&amp;VLOOKUP(tbl2_2!A218,ishod_substance!A:P,14,0)</f>
        <v>#N/A</v>
      </c>
      <c r="H218" s="163" t="e">
        <f>VLOOKUP(tbl2_2!A218,ishod_substance!A:P,6,0)</f>
        <v>#N/A</v>
      </c>
      <c r="I218" s="164" t="e">
        <f>VLOOKUP(tbl2_2!A218,ishod_substance!A:P,15,0)</f>
        <v>#N/A</v>
      </c>
      <c r="J218" s="164" t="e">
        <f>VLOOKUP(tbl2_2!A218,ishod_substance!A:P,5,0)</f>
        <v>#N/A</v>
      </c>
      <c r="K218" s="165" t="e">
        <f>VLOOKUP(tbl2_2!A218,ishod_substance!A:Q,17,0)</f>
        <v>#N/A</v>
      </c>
      <c r="L218" s="165" t="e">
        <f>VLOOKUP(tbl2_2!A218,ishod_substance!A:R,18,0)</f>
        <v>#N/A</v>
      </c>
      <c r="M218" s="165" t="e">
        <f>VLOOKUP(tbl2_2!A218,ishod_substance!A:AD,19,0)</f>
        <v>#N/A</v>
      </c>
      <c r="N218" s="166" t="e">
        <f>VLOOKUP(tbl2_2!A218,ishod_substance!A:AD,20,0)</f>
        <v>#N/A</v>
      </c>
      <c r="O218" s="166" t="e">
        <f>VLOOKUP(tbl2_2!A218,ishod_substance!A:AD,21,0)</f>
        <v>#N/A</v>
      </c>
      <c r="P218" s="166" t="e">
        <f>VLOOKUP(tbl2_2!A218,ishod_substance!A:AD,22,0)</f>
        <v>#N/A</v>
      </c>
      <c r="Q218" s="166" t="e">
        <f>VLOOKUP(tbl2_2!A218,ishod_substance!A:AD,23,0)</f>
        <v>#N/A</v>
      </c>
      <c r="R218" s="166" t="e">
        <f>VLOOKUP(tbl2_2!A218,ishod_substance!A:AD,24,0)</f>
        <v>#N/A</v>
      </c>
      <c r="S218" s="166" t="e">
        <f>VLOOKUP(tbl2_2!A218,ishod_substance!A:AD,25,0)</f>
        <v>#N/A</v>
      </c>
      <c r="T218" s="166" t="e">
        <f>VLOOKUP(tbl2_2!A218,ishod_substance!A:AD,26,0)</f>
        <v>#N/A</v>
      </c>
      <c r="U218" s="166" t="e">
        <f>VLOOKUP(tbl2_2!A218,ishod_substance!A:AD,27,0)</f>
        <v>#N/A</v>
      </c>
      <c r="V218" s="166" t="e">
        <f>VLOOKUP(tbl2_2!A218,ishod_substance!A:AD,28,0)</f>
        <v>#N/A</v>
      </c>
      <c r="W218" s="166" t="e">
        <f>VLOOKUP(tbl2_2!A218,ishod_substance!A:AD,30,0)</f>
        <v>#N/A</v>
      </c>
      <c r="X218" s="166" t="e">
        <f>VLOOKUP(tbl2_2!A218,ishod_substance!A:AD,30,0)</f>
        <v>#N/A</v>
      </c>
      <c r="Y218" s="164" t="e">
        <f>VLOOKUP(tbl2_2!A218,ishod_substance!A:AD,7,0)</f>
        <v>#N/A</v>
      </c>
      <c r="Z218" s="167" t="e">
        <f>VLOOKUP(Y218,quide!$A$2:$B$1006,2,0)</f>
        <v>#N/A</v>
      </c>
      <c r="AA218" s="166" t="e">
        <f>VLOOKUP(Y218,quide!$A$2:$J$1006,10,0)</f>
        <v>#N/A</v>
      </c>
      <c r="AB218" s="169" t="e">
        <f>VLOOKUP(tbl2_2!A218,ishod_substance!A:AD,8,0)</f>
        <v>#N/A</v>
      </c>
      <c r="AC218" s="171" t="e">
        <f t="shared" si="3"/>
        <v>#N/A</v>
      </c>
      <c r="AD218" s="168" t="e">
        <f>VLOOKUP(tbl2_2!A218,ishod_substance!A:AD,9,0)</f>
        <v>#N/A</v>
      </c>
      <c r="AE218" s="169" t="e">
        <f>VLOOKUP(tbl2_2!A218,ishod_substance!A:AD,9,0)</f>
        <v>#N/A</v>
      </c>
      <c r="AF218" s="170"/>
    </row>
    <row r="219" spans="1:32" x14ac:dyDescent="0.25">
      <c r="A219">
        <v>211</v>
      </c>
      <c r="C219" s="160" t="e">
        <f>VLOOKUP(tbl2_2!A219,ishod_substance!A:P,2,0)</f>
        <v>#N/A</v>
      </c>
      <c r="D219" s="161" t="e">
        <f>VLOOKUP(tbl2_2!A219,ishod_substance!A:P,3,0)</f>
        <v>#N/A</v>
      </c>
      <c r="E219" s="160" t="e">
        <f>VLOOKUP(tbl2_2!A219,ishod_substance!A:P,11,0)</f>
        <v>#N/A</v>
      </c>
      <c r="F219" s="162" t="e">
        <f>VLOOKUP(tbl2_2!A219,ishod_substance!A:P,15,0)</f>
        <v>#N/A</v>
      </c>
      <c r="G219" s="162" t="e">
        <f>VLOOKUP(tbl2_2!A219,ishod_substance!A:P,12,0)&amp;"/"&amp;VLOOKUP(tbl2_2!A219,ishod_substance!A:P,14,0)</f>
        <v>#N/A</v>
      </c>
      <c r="H219" s="163" t="e">
        <f>VLOOKUP(tbl2_2!A219,ishod_substance!A:P,6,0)</f>
        <v>#N/A</v>
      </c>
      <c r="I219" s="164" t="e">
        <f>VLOOKUP(tbl2_2!A219,ishod_substance!A:P,15,0)</f>
        <v>#N/A</v>
      </c>
      <c r="J219" s="164" t="e">
        <f>VLOOKUP(tbl2_2!A219,ishod_substance!A:P,5,0)</f>
        <v>#N/A</v>
      </c>
      <c r="K219" s="165" t="e">
        <f>VLOOKUP(tbl2_2!A219,ishod_substance!A:Q,17,0)</f>
        <v>#N/A</v>
      </c>
      <c r="L219" s="165" t="e">
        <f>VLOOKUP(tbl2_2!A219,ishod_substance!A:R,18,0)</f>
        <v>#N/A</v>
      </c>
      <c r="M219" s="165" t="e">
        <f>VLOOKUP(tbl2_2!A219,ishod_substance!A:AD,19,0)</f>
        <v>#N/A</v>
      </c>
      <c r="N219" s="166" t="e">
        <f>VLOOKUP(tbl2_2!A219,ishod_substance!A:AD,20,0)</f>
        <v>#N/A</v>
      </c>
      <c r="O219" s="166" t="e">
        <f>VLOOKUP(tbl2_2!A219,ishod_substance!A:AD,21,0)</f>
        <v>#N/A</v>
      </c>
      <c r="P219" s="166" t="e">
        <f>VLOOKUP(tbl2_2!A219,ishod_substance!A:AD,22,0)</f>
        <v>#N/A</v>
      </c>
      <c r="Q219" s="166" t="e">
        <f>VLOOKUP(tbl2_2!A219,ishod_substance!A:AD,23,0)</f>
        <v>#N/A</v>
      </c>
      <c r="R219" s="166" t="e">
        <f>VLOOKUP(tbl2_2!A219,ishod_substance!A:AD,24,0)</f>
        <v>#N/A</v>
      </c>
      <c r="S219" s="166" t="e">
        <f>VLOOKUP(tbl2_2!A219,ishod_substance!A:AD,25,0)</f>
        <v>#N/A</v>
      </c>
      <c r="T219" s="166" t="e">
        <f>VLOOKUP(tbl2_2!A219,ishod_substance!A:AD,26,0)</f>
        <v>#N/A</v>
      </c>
      <c r="U219" s="166" t="e">
        <f>VLOOKUP(tbl2_2!A219,ishod_substance!A:AD,27,0)</f>
        <v>#N/A</v>
      </c>
      <c r="V219" s="166" t="e">
        <f>VLOOKUP(tbl2_2!A219,ishod_substance!A:AD,28,0)</f>
        <v>#N/A</v>
      </c>
      <c r="W219" s="166" t="e">
        <f>VLOOKUP(tbl2_2!A219,ishod_substance!A:AD,30,0)</f>
        <v>#N/A</v>
      </c>
      <c r="X219" s="166" t="e">
        <f>VLOOKUP(tbl2_2!A219,ishod_substance!A:AD,30,0)</f>
        <v>#N/A</v>
      </c>
      <c r="Y219" s="164" t="e">
        <f>VLOOKUP(tbl2_2!A219,ishod_substance!A:AD,7,0)</f>
        <v>#N/A</v>
      </c>
      <c r="Z219" s="167" t="e">
        <f>VLOOKUP(Y219,quide!$A$2:$B$1006,2,0)</f>
        <v>#N/A</v>
      </c>
      <c r="AA219" s="166" t="e">
        <f>VLOOKUP(Y219,quide!$A$2:$J$1006,10,0)</f>
        <v>#N/A</v>
      </c>
      <c r="AB219" s="169" t="e">
        <f>VLOOKUP(tbl2_2!A219,ishod_substance!A:AD,8,0)</f>
        <v>#N/A</v>
      </c>
      <c r="AC219" s="171" t="e">
        <f t="shared" si="3"/>
        <v>#N/A</v>
      </c>
      <c r="AD219" s="211" t="e">
        <f>VLOOKUP(tbl2_2!A219,ishod_substance!A:AD,9,0)</f>
        <v>#N/A</v>
      </c>
      <c r="AE219" s="212" t="e">
        <f>VLOOKUP(tbl2_2!A219,ishod_substance!A:AD,9,0)</f>
        <v>#N/A</v>
      </c>
      <c r="AF219" s="170"/>
    </row>
    <row r="220" spans="1:32" x14ac:dyDescent="0.25">
      <c r="A220">
        <v>212</v>
      </c>
      <c r="C220" s="160" t="e">
        <f>VLOOKUP(tbl2_2!A220,ishod_substance!A:P,2,0)</f>
        <v>#N/A</v>
      </c>
      <c r="D220" s="161" t="e">
        <f>VLOOKUP(tbl2_2!A220,ishod_substance!A:P,3,0)</f>
        <v>#N/A</v>
      </c>
      <c r="E220" s="160" t="e">
        <f>VLOOKUP(tbl2_2!A220,ishod_substance!A:P,11,0)</f>
        <v>#N/A</v>
      </c>
      <c r="F220" s="162" t="e">
        <f>VLOOKUP(tbl2_2!A220,ishod_substance!A:P,15,0)</f>
        <v>#N/A</v>
      </c>
      <c r="G220" s="162" t="e">
        <f>VLOOKUP(tbl2_2!A220,ishod_substance!A:P,12,0)&amp;"/"&amp;VLOOKUP(tbl2_2!A220,ishod_substance!A:P,14,0)</f>
        <v>#N/A</v>
      </c>
      <c r="H220" s="163" t="e">
        <f>VLOOKUP(tbl2_2!A220,ishod_substance!A:P,6,0)</f>
        <v>#N/A</v>
      </c>
      <c r="I220" s="164" t="e">
        <f>VLOOKUP(tbl2_2!A220,ishod_substance!A:P,15,0)</f>
        <v>#N/A</v>
      </c>
      <c r="J220" s="164" t="e">
        <f>VLOOKUP(tbl2_2!A220,ishod_substance!A:P,5,0)</f>
        <v>#N/A</v>
      </c>
      <c r="K220" s="165" t="e">
        <f>VLOOKUP(tbl2_2!A220,ishod_substance!A:Q,17,0)</f>
        <v>#N/A</v>
      </c>
      <c r="L220" s="165" t="e">
        <f>VLOOKUP(tbl2_2!A220,ishod_substance!A:R,18,0)</f>
        <v>#N/A</v>
      </c>
      <c r="M220" s="165" t="e">
        <f>VLOOKUP(tbl2_2!A220,ishod_substance!A:AD,19,0)</f>
        <v>#N/A</v>
      </c>
      <c r="N220" s="166" t="e">
        <f>VLOOKUP(tbl2_2!A220,ishod_substance!A:AD,20,0)</f>
        <v>#N/A</v>
      </c>
      <c r="O220" s="166" t="e">
        <f>VLOOKUP(tbl2_2!A220,ishod_substance!A:AD,21,0)</f>
        <v>#N/A</v>
      </c>
      <c r="P220" s="166" t="e">
        <f>VLOOKUP(tbl2_2!A220,ishod_substance!A:AD,22,0)</f>
        <v>#N/A</v>
      </c>
      <c r="Q220" s="166" t="e">
        <f>VLOOKUP(tbl2_2!A220,ishod_substance!A:AD,23,0)</f>
        <v>#N/A</v>
      </c>
      <c r="R220" s="166" t="e">
        <f>VLOOKUP(tbl2_2!A220,ishod_substance!A:AD,24,0)</f>
        <v>#N/A</v>
      </c>
      <c r="S220" s="166" t="e">
        <f>VLOOKUP(tbl2_2!A220,ishod_substance!A:AD,25,0)</f>
        <v>#N/A</v>
      </c>
      <c r="T220" s="166" t="e">
        <f>VLOOKUP(tbl2_2!A220,ishod_substance!A:AD,26,0)</f>
        <v>#N/A</v>
      </c>
      <c r="U220" s="166" t="e">
        <f>VLOOKUP(tbl2_2!A220,ishod_substance!A:AD,27,0)</f>
        <v>#N/A</v>
      </c>
      <c r="V220" s="166" t="e">
        <f>VLOOKUP(tbl2_2!A220,ishod_substance!A:AD,28,0)</f>
        <v>#N/A</v>
      </c>
      <c r="W220" s="166" t="e">
        <f>VLOOKUP(tbl2_2!A220,ishod_substance!A:AD,30,0)</f>
        <v>#N/A</v>
      </c>
      <c r="X220" s="166" t="e">
        <f>VLOOKUP(tbl2_2!A220,ishod_substance!A:AD,30,0)</f>
        <v>#N/A</v>
      </c>
      <c r="Y220" s="164" t="e">
        <f>VLOOKUP(tbl2_2!A220,ishod_substance!A:AD,7,0)</f>
        <v>#N/A</v>
      </c>
      <c r="Z220" s="167" t="e">
        <f>VLOOKUP(Y220,quide!$A$2:$B$1006,2,0)</f>
        <v>#N/A</v>
      </c>
      <c r="AA220" s="166" t="e">
        <f>VLOOKUP(Y220,quide!$A$2:$J$1006,10,0)</f>
        <v>#N/A</v>
      </c>
      <c r="AB220" s="169" t="e">
        <f>VLOOKUP(tbl2_2!A220,ishod_substance!A:AD,8,0)</f>
        <v>#N/A</v>
      </c>
      <c r="AC220" s="171" t="e">
        <f t="shared" si="3"/>
        <v>#N/A</v>
      </c>
      <c r="AD220" s="168" t="e">
        <f>VLOOKUP(tbl2_2!A220,ishod_substance!A:AD,9,0)</f>
        <v>#N/A</v>
      </c>
      <c r="AE220" s="169" t="e">
        <f>VLOOKUP(tbl2_2!A220,ishod_substance!A:AD,9,0)</f>
        <v>#N/A</v>
      </c>
      <c r="AF220" s="170"/>
    </row>
    <row r="221" spans="1:32" x14ac:dyDescent="0.25">
      <c r="A221">
        <v>213</v>
      </c>
      <c r="C221" s="160" t="e">
        <f>VLOOKUP(tbl2_2!A221,ishod_substance!A:P,2,0)</f>
        <v>#N/A</v>
      </c>
      <c r="D221" s="161" t="e">
        <f>VLOOKUP(tbl2_2!A221,ishod_substance!A:P,3,0)</f>
        <v>#N/A</v>
      </c>
      <c r="E221" s="160" t="e">
        <f>VLOOKUP(tbl2_2!A221,ishod_substance!A:P,11,0)</f>
        <v>#N/A</v>
      </c>
      <c r="F221" s="162" t="e">
        <f>VLOOKUP(tbl2_2!A221,ishod_substance!A:P,15,0)</f>
        <v>#N/A</v>
      </c>
      <c r="G221" s="162" t="e">
        <f>VLOOKUP(tbl2_2!A221,ishod_substance!A:P,12,0)&amp;"/"&amp;VLOOKUP(tbl2_2!A221,ishod_substance!A:P,14,0)</f>
        <v>#N/A</v>
      </c>
      <c r="H221" s="163" t="e">
        <f>VLOOKUP(tbl2_2!A221,ishod_substance!A:P,6,0)</f>
        <v>#N/A</v>
      </c>
      <c r="I221" s="164" t="e">
        <f>VLOOKUP(tbl2_2!A221,ishod_substance!A:P,15,0)</f>
        <v>#N/A</v>
      </c>
      <c r="J221" s="164" t="e">
        <f>VLOOKUP(tbl2_2!A221,ishod_substance!A:P,5,0)</f>
        <v>#N/A</v>
      </c>
      <c r="K221" s="165" t="e">
        <f>VLOOKUP(tbl2_2!A221,ishod_substance!A:Q,17,0)</f>
        <v>#N/A</v>
      </c>
      <c r="L221" s="165" t="e">
        <f>VLOOKUP(tbl2_2!A221,ishod_substance!A:R,18,0)</f>
        <v>#N/A</v>
      </c>
      <c r="M221" s="165" t="e">
        <f>VLOOKUP(tbl2_2!A221,ishod_substance!A:AD,19,0)</f>
        <v>#N/A</v>
      </c>
      <c r="N221" s="166" t="e">
        <f>VLOOKUP(tbl2_2!A221,ishod_substance!A:AD,20,0)</f>
        <v>#N/A</v>
      </c>
      <c r="O221" s="166" t="e">
        <f>VLOOKUP(tbl2_2!A221,ishod_substance!A:AD,21,0)</f>
        <v>#N/A</v>
      </c>
      <c r="P221" s="166" t="e">
        <f>VLOOKUP(tbl2_2!A221,ishod_substance!A:AD,22,0)</f>
        <v>#N/A</v>
      </c>
      <c r="Q221" s="166" t="e">
        <f>VLOOKUP(tbl2_2!A221,ishod_substance!A:AD,23,0)</f>
        <v>#N/A</v>
      </c>
      <c r="R221" s="166" t="e">
        <f>VLOOKUP(tbl2_2!A221,ishod_substance!A:AD,24,0)</f>
        <v>#N/A</v>
      </c>
      <c r="S221" s="166" t="e">
        <f>VLOOKUP(tbl2_2!A221,ishod_substance!A:AD,25,0)</f>
        <v>#N/A</v>
      </c>
      <c r="T221" s="166" t="e">
        <f>VLOOKUP(tbl2_2!A221,ishod_substance!A:AD,26,0)</f>
        <v>#N/A</v>
      </c>
      <c r="U221" s="166" t="e">
        <f>VLOOKUP(tbl2_2!A221,ishod_substance!A:AD,27,0)</f>
        <v>#N/A</v>
      </c>
      <c r="V221" s="166" t="e">
        <f>VLOOKUP(tbl2_2!A221,ishod_substance!A:AD,28,0)</f>
        <v>#N/A</v>
      </c>
      <c r="W221" s="166" t="e">
        <f>VLOOKUP(tbl2_2!A221,ishod_substance!A:AD,29,0)</f>
        <v>#N/A</v>
      </c>
      <c r="X221" s="166" t="e">
        <f>VLOOKUP(tbl2_2!A221,ishod_substance!A:AD,30,0)</f>
        <v>#N/A</v>
      </c>
      <c r="Y221" s="164" t="e">
        <f>VLOOKUP(tbl2_2!A221,ishod_substance!A:AD,7,0)</f>
        <v>#N/A</v>
      </c>
      <c r="Z221" s="167" t="e">
        <f>VLOOKUP(Y221,quide!$A$2:$B$1006,2,0)</f>
        <v>#N/A</v>
      </c>
      <c r="AA221" s="166" t="e">
        <f>VLOOKUP(Y221,quide!$A$2:$J$1006,10,0)</f>
        <v>#N/A</v>
      </c>
      <c r="AB221" s="169" t="e">
        <f>VLOOKUP(tbl2_2!A221,ishod_substance!A:AD,8,0)</f>
        <v>#N/A</v>
      </c>
      <c r="AC221" s="171" t="e">
        <f t="shared" si="3"/>
        <v>#N/A</v>
      </c>
      <c r="AD221" s="209" t="e">
        <f>VLOOKUP(tbl2_2!A221,ishod_substance!A:AD,9,0)</f>
        <v>#N/A</v>
      </c>
      <c r="AE221" s="210" t="e">
        <f>VLOOKUP(tbl2_2!A221,ishod_substance!A:AD,9,0)</f>
        <v>#N/A</v>
      </c>
      <c r="AF221" s="170"/>
    </row>
    <row r="222" spans="1:32" x14ac:dyDescent="0.25">
      <c r="A222">
        <v>214</v>
      </c>
      <c r="C222" s="160" t="e">
        <f>VLOOKUP(tbl2_2!A222,ishod_substance!A:P,2,0)</f>
        <v>#N/A</v>
      </c>
      <c r="D222" s="161" t="e">
        <f>VLOOKUP(tbl2_2!A222,ishod_substance!A:P,3,0)</f>
        <v>#N/A</v>
      </c>
      <c r="E222" s="160" t="e">
        <f>VLOOKUP(tbl2_2!A222,ishod_substance!A:P,11,0)</f>
        <v>#N/A</v>
      </c>
      <c r="F222" s="162" t="e">
        <f>VLOOKUP(tbl2_2!A222,ishod_substance!A:P,15,0)</f>
        <v>#N/A</v>
      </c>
      <c r="G222" s="162" t="e">
        <f>VLOOKUP(tbl2_2!A222,ishod_substance!A:P,12,0)&amp;"/"&amp;VLOOKUP(tbl2_2!A222,ishod_substance!A:P,14,0)</f>
        <v>#N/A</v>
      </c>
      <c r="H222" s="163" t="e">
        <f>VLOOKUP(tbl2_2!A222,ishod_substance!A:P,6,0)</f>
        <v>#N/A</v>
      </c>
      <c r="I222" s="164" t="e">
        <f>VLOOKUP(tbl2_2!A222,ishod_substance!A:P,15,0)</f>
        <v>#N/A</v>
      </c>
      <c r="J222" s="164" t="e">
        <f>VLOOKUP(tbl2_2!A222,ishod_substance!A:P,5,0)</f>
        <v>#N/A</v>
      </c>
      <c r="K222" s="165" t="e">
        <f>VLOOKUP(tbl2_2!A222,ishod_substance!A:Q,17,0)</f>
        <v>#N/A</v>
      </c>
      <c r="L222" s="165" t="e">
        <f>VLOOKUP(tbl2_2!A222,ishod_substance!A:R,18,0)</f>
        <v>#N/A</v>
      </c>
      <c r="M222" s="165" t="e">
        <f>VLOOKUP(tbl2_2!A222,ishod_substance!A:AD,19,0)</f>
        <v>#N/A</v>
      </c>
      <c r="N222" s="166" t="e">
        <f>VLOOKUP(tbl2_2!A222,ishod_substance!A:AD,20,0)</f>
        <v>#N/A</v>
      </c>
      <c r="O222" s="166" t="e">
        <f>VLOOKUP(tbl2_2!A222,ishod_substance!A:AD,21,0)</f>
        <v>#N/A</v>
      </c>
      <c r="P222" s="166" t="e">
        <f>VLOOKUP(tbl2_2!A222,ishod_substance!A:AD,22,0)</f>
        <v>#N/A</v>
      </c>
      <c r="Q222" s="166" t="e">
        <f>VLOOKUP(tbl2_2!A222,ishod_substance!A:AD,23,0)</f>
        <v>#N/A</v>
      </c>
      <c r="R222" s="166" t="e">
        <f>VLOOKUP(tbl2_2!A222,ishod_substance!A:AD,24,0)</f>
        <v>#N/A</v>
      </c>
      <c r="S222" s="166" t="e">
        <f>VLOOKUP(tbl2_2!A222,ishod_substance!A:AD,25,0)</f>
        <v>#N/A</v>
      </c>
      <c r="T222" s="166" t="e">
        <f>VLOOKUP(tbl2_2!A222,ishod_substance!A:AD,26,0)</f>
        <v>#N/A</v>
      </c>
      <c r="U222" s="166" t="e">
        <f>VLOOKUP(tbl2_2!A222,ishod_substance!A:AD,27,0)</f>
        <v>#N/A</v>
      </c>
      <c r="V222" s="166" t="e">
        <f>VLOOKUP(tbl2_2!A222,ishod_substance!A:AD,28,0)</f>
        <v>#N/A</v>
      </c>
      <c r="W222" s="166" t="e">
        <f>VLOOKUP(tbl2_2!A222,ishod_substance!A:AD,29,0)</f>
        <v>#N/A</v>
      </c>
      <c r="X222" s="166" t="e">
        <f>VLOOKUP(tbl2_2!A222,ishod_substance!A:AD,30,0)</f>
        <v>#N/A</v>
      </c>
      <c r="Y222" s="164" t="e">
        <f>VLOOKUP(tbl2_2!A222,ishod_substance!A:AD,7,0)</f>
        <v>#N/A</v>
      </c>
      <c r="Z222" s="167" t="e">
        <f>VLOOKUP(Y222,quide!$A$2:$B$1006,2,0)</f>
        <v>#N/A</v>
      </c>
      <c r="AA222" s="166" t="e">
        <f>VLOOKUP(Y222,quide!$A$2:$J$1006,10,0)</f>
        <v>#N/A</v>
      </c>
      <c r="AB222" s="169" t="e">
        <f>VLOOKUP(tbl2_2!A222,ishod_substance!A:AD,8,0)</f>
        <v>#N/A</v>
      </c>
      <c r="AC222" s="171" t="e">
        <f t="shared" si="3"/>
        <v>#N/A</v>
      </c>
      <c r="AD222" s="168" t="e">
        <f>VLOOKUP(tbl2_2!A222,ishod_substance!A:AD,9,0)</f>
        <v>#N/A</v>
      </c>
      <c r="AE222" s="169" t="e">
        <f>VLOOKUP(tbl2_2!A222,ishod_substance!A:AD,9,0)</f>
        <v>#N/A</v>
      </c>
      <c r="AF222" s="170"/>
    </row>
    <row r="223" spans="1:32" x14ac:dyDescent="0.25">
      <c r="A223">
        <v>215</v>
      </c>
      <c r="C223" s="160" t="e">
        <f>VLOOKUP(tbl2_2!A223,ishod_substance!A:P,2,0)</f>
        <v>#N/A</v>
      </c>
      <c r="D223" s="161" t="e">
        <f>VLOOKUP(tbl2_2!A223,ishod_substance!A:P,3,0)</f>
        <v>#N/A</v>
      </c>
      <c r="E223" s="160" t="e">
        <f>VLOOKUP(tbl2_2!A223,ishod_substance!A:P,11,0)</f>
        <v>#N/A</v>
      </c>
      <c r="F223" s="162" t="e">
        <f>VLOOKUP(tbl2_2!A223,ishod_substance!A:P,15,0)</f>
        <v>#N/A</v>
      </c>
      <c r="G223" s="162" t="e">
        <f>VLOOKUP(tbl2_2!A223,ishod_substance!A:P,12,0)&amp;"/"&amp;VLOOKUP(tbl2_2!A223,ishod_substance!A:P,14,0)</f>
        <v>#N/A</v>
      </c>
      <c r="H223" s="163" t="e">
        <f>VLOOKUP(tbl2_2!A223,ishod_substance!A:P,6,0)</f>
        <v>#N/A</v>
      </c>
      <c r="I223" s="164" t="e">
        <f>VLOOKUP(tbl2_2!A223,ishod_substance!A:P,15,0)</f>
        <v>#N/A</v>
      </c>
      <c r="J223" s="164" t="e">
        <f>VLOOKUP(tbl2_2!A223,ishod_substance!A:P,5,0)</f>
        <v>#N/A</v>
      </c>
      <c r="K223" s="165" t="e">
        <f>VLOOKUP(tbl2_2!A223,ishod_substance!A:Q,17,0)</f>
        <v>#N/A</v>
      </c>
      <c r="L223" s="165" t="e">
        <f>VLOOKUP(tbl2_2!A223,ishod_substance!A:R,18,0)</f>
        <v>#N/A</v>
      </c>
      <c r="M223" s="165" t="e">
        <f>VLOOKUP(tbl2_2!A223,ishod_substance!A:AD,19,0)</f>
        <v>#N/A</v>
      </c>
      <c r="N223" s="166" t="e">
        <f>VLOOKUP(tbl2_2!A223,ishod_substance!A:AD,20,0)</f>
        <v>#N/A</v>
      </c>
      <c r="O223" s="166" t="e">
        <f>VLOOKUP(tbl2_2!A223,ishod_substance!A:AD,21,0)</f>
        <v>#N/A</v>
      </c>
      <c r="P223" s="166" t="e">
        <f>VLOOKUP(tbl2_2!A223,ishod_substance!A:AD,22,0)</f>
        <v>#N/A</v>
      </c>
      <c r="Q223" s="166" t="e">
        <f>VLOOKUP(tbl2_2!A223,ishod_substance!A:AD,23,0)</f>
        <v>#N/A</v>
      </c>
      <c r="R223" s="166" t="e">
        <f>VLOOKUP(tbl2_2!A223,ishod_substance!A:AD,24,0)</f>
        <v>#N/A</v>
      </c>
      <c r="S223" s="166" t="e">
        <f>VLOOKUP(tbl2_2!A223,ishod_substance!A:AD,25,0)</f>
        <v>#N/A</v>
      </c>
      <c r="T223" s="166" t="e">
        <f>VLOOKUP(tbl2_2!A223,ishod_substance!A:AD,26,0)</f>
        <v>#N/A</v>
      </c>
      <c r="U223" s="166" t="e">
        <f>VLOOKUP(tbl2_2!A223,ishod_substance!A:AD,27,0)</f>
        <v>#N/A</v>
      </c>
      <c r="V223" s="166" t="e">
        <f>VLOOKUP(tbl2_2!A223,ishod_substance!A:AD,28,0)</f>
        <v>#N/A</v>
      </c>
      <c r="W223" s="166" t="e">
        <f>VLOOKUP(tbl2_2!A223,ishod_substance!A:AD,29,0)</f>
        <v>#N/A</v>
      </c>
      <c r="X223" s="166" t="e">
        <f>VLOOKUP(tbl2_2!A223,ishod_substance!A:AD,30,0)</f>
        <v>#N/A</v>
      </c>
      <c r="Y223" s="164" t="e">
        <f>VLOOKUP(tbl2_2!A223,ishod_substance!A:AD,7,0)</f>
        <v>#N/A</v>
      </c>
      <c r="Z223" s="167" t="e">
        <f>VLOOKUP(Y223,quide!$A$2:$B$1006,2,0)</f>
        <v>#N/A</v>
      </c>
      <c r="AA223" s="166" t="e">
        <f>VLOOKUP(Y223,quide!$A$2:$J$1006,10,0)</f>
        <v>#N/A</v>
      </c>
      <c r="AB223" s="169" t="e">
        <f>VLOOKUP(tbl2_2!A223,ishod_substance!A:AD,8,0)</f>
        <v>#N/A</v>
      </c>
      <c r="AC223" s="171" t="e">
        <f t="shared" si="3"/>
        <v>#N/A</v>
      </c>
      <c r="AD223" s="168" t="e">
        <f>VLOOKUP(tbl2_2!A223,ishod_substance!A:AD,9,0)</f>
        <v>#N/A</v>
      </c>
      <c r="AE223" s="169" t="e">
        <f>VLOOKUP(tbl2_2!A223,ishod_substance!A:AD,9,0)</f>
        <v>#N/A</v>
      </c>
      <c r="AF223" s="170"/>
    </row>
    <row r="224" spans="1:32" x14ac:dyDescent="0.25">
      <c r="A224">
        <v>216</v>
      </c>
      <c r="C224" s="160" t="e">
        <f>VLOOKUP(tbl2_2!A224,ishod_substance!A:P,2,0)</f>
        <v>#N/A</v>
      </c>
      <c r="D224" s="161" t="e">
        <f>VLOOKUP(tbl2_2!A224,ishod_substance!A:P,3,0)</f>
        <v>#N/A</v>
      </c>
      <c r="E224" s="160" t="e">
        <f>VLOOKUP(tbl2_2!A224,ishod_substance!A:P,11,0)</f>
        <v>#N/A</v>
      </c>
      <c r="F224" s="162" t="e">
        <f>VLOOKUP(tbl2_2!A224,ishod_substance!A:P,15,0)</f>
        <v>#N/A</v>
      </c>
      <c r="G224" s="162" t="e">
        <f>VLOOKUP(tbl2_2!A224,ishod_substance!A:P,12,0)&amp;"/"&amp;VLOOKUP(tbl2_2!A224,ishod_substance!A:P,14,0)</f>
        <v>#N/A</v>
      </c>
      <c r="H224" s="163" t="e">
        <f>VLOOKUP(tbl2_2!A224,ishod_substance!A:P,6,0)</f>
        <v>#N/A</v>
      </c>
      <c r="I224" s="164" t="e">
        <f>VLOOKUP(tbl2_2!A224,ishod_substance!A:P,15,0)</f>
        <v>#N/A</v>
      </c>
      <c r="J224" s="164" t="e">
        <f>VLOOKUP(tbl2_2!A224,ishod_substance!A:P,5,0)</f>
        <v>#N/A</v>
      </c>
      <c r="K224" s="165" t="e">
        <f>VLOOKUP(tbl2_2!A224,ishod_substance!A:Q,17,0)</f>
        <v>#N/A</v>
      </c>
      <c r="L224" s="165" t="e">
        <f>VLOOKUP(tbl2_2!A224,ishod_substance!A:R,18,0)</f>
        <v>#N/A</v>
      </c>
      <c r="M224" s="165" t="e">
        <f>VLOOKUP(tbl2_2!A224,ishod_substance!A:AD,19,0)</f>
        <v>#N/A</v>
      </c>
      <c r="N224" s="166" t="e">
        <f>VLOOKUP(tbl2_2!A224,ishod_substance!A:AD,20,0)</f>
        <v>#N/A</v>
      </c>
      <c r="O224" s="166" t="e">
        <f>VLOOKUP(tbl2_2!A224,ishod_substance!A:AD,21,0)</f>
        <v>#N/A</v>
      </c>
      <c r="P224" s="166" t="e">
        <f>VLOOKUP(tbl2_2!A224,ishod_substance!A:AD,22,0)</f>
        <v>#N/A</v>
      </c>
      <c r="Q224" s="166" t="e">
        <f>VLOOKUP(tbl2_2!A224,ishod_substance!A:AD,23,0)</f>
        <v>#N/A</v>
      </c>
      <c r="R224" s="166" t="e">
        <f>VLOOKUP(tbl2_2!A224,ishod_substance!A:AD,24,0)</f>
        <v>#N/A</v>
      </c>
      <c r="S224" s="166" t="e">
        <f>VLOOKUP(tbl2_2!A224,ishod_substance!A:AD,25,0)</f>
        <v>#N/A</v>
      </c>
      <c r="T224" s="166" t="e">
        <f>VLOOKUP(tbl2_2!A224,ishod_substance!A:AD,26,0)</f>
        <v>#N/A</v>
      </c>
      <c r="U224" s="166" t="e">
        <f>VLOOKUP(tbl2_2!A224,ishod_substance!A:AD,27,0)</f>
        <v>#N/A</v>
      </c>
      <c r="V224" s="166" t="e">
        <f>VLOOKUP(tbl2_2!A224,ishod_substance!A:AD,28,0)</f>
        <v>#N/A</v>
      </c>
      <c r="W224" s="166" t="e">
        <f>VLOOKUP(tbl2_2!A224,ishod_substance!A:AD,29,0)</f>
        <v>#N/A</v>
      </c>
      <c r="X224" s="166" t="e">
        <f>VLOOKUP(tbl2_2!A224,ishod_substance!A:AD,30,0)</f>
        <v>#N/A</v>
      </c>
      <c r="Y224" s="164" t="e">
        <f>VLOOKUP(tbl2_2!A224,ishod_substance!A:AD,7,0)</f>
        <v>#N/A</v>
      </c>
      <c r="Z224" s="167" t="e">
        <f>VLOOKUP(Y224,quide!$A$2:$B$1006,2,0)</f>
        <v>#N/A</v>
      </c>
      <c r="AA224" s="166" t="e">
        <f>VLOOKUP(Y224,quide!$A$2:$J$1006,10,0)</f>
        <v>#N/A</v>
      </c>
      <c r="AB224" s="169" t="e">
        <f>VLOOKUP(tbl2_2!A224,ishod_substance!A:AD,8,0)</f>
        <v>#N/A</v>
      </c>
      <c r="AC224" s="171" t="e">
        <f t="shared" si="3"/>
        <v>#N/A</v>
      </c>
      <c r="AD224" s="168" t="e">
        <f>VLOOKUP(tbl2_2!A224,ishod_substance!A:AD,9,0)</f>
        <v>#N/A</v>
      </c>
      <c r="AE224" s="169" t="e">
        <f>VLOOKUP(tbl2_2!A224,ishod_substance!A:AD,9,0)</f>
        <v>#N/A</v>
      </c>
      <c r="AF224" s="170"/>
    </row>
    <row r="225" spans="1:32" x14ac:dyDescent="0.25">
      <c r="A225">
        <v>217</v>
      </c>
      <c r="C225" s="160" t="e">
        <f>VLOOKUP(tbl2_2!A225,ishod_substance!A:P,2,0)</f>
        <v>#N/A</v>
      </c>
      <c r="D225" s="161" t="e">
        <f>VLOOKUP(tbl2_2!A225,ishod_substance!A:P,3,0)</f>
        <v>#N/A</v>
      </c>
      <c r="E225" s="160" t="e">
        <f>VLOOKUP(tbl2_2!A225,ishod_substance!A:P,11,0)</f>
        <v>#N/A</v>
      </c>
      <c r="F225" s="162" t="e">
        <f>VLOOKUP(tbl2_2!A225,ishod_substance!A:P,15,0)</f>
        <v>#N/A</v>
      </c>
      <c r="G225" s="162" t="e">
        <f>VLOOKUP(tbl2_2!A225,ishod_substance!A:P,12,0)&amp;"/"&amp;VLOOKUP(tbl2_2!A225,ishod_substance!A:P,14,0)</f>
        <v>#N/A</v>
      </c>
      <c r="H225" s="163" t="e">
        <f>VLOOKUP(tbl2_2!A225,ishod_substance!A:P,6,0)</f>
        <v>#N/A</v>
      </c>
      <c r="I225" s="164" t="e">
        <f>VLOOKUP(tbl2_2!A225,ishod_substance!A:P,15,0)</f>
        <v>#N/A</v>
      </c>
      <c r="J225" s="164" t="e">
        <f>VLOOKUP(tbl2_2!A225,ishod_substance!A:P,5,0)</f>
        <v>#N/A</v>
      </c>
      <c r="K225" s="165" t="e">
        <f>VLOOKUP(tbl2_2!A225,ishod_substance!A:Q,17,0)</f>
        <v>#N/A</v>
      </c>
      <c r="L225" s="165" t="e">
        <f>VLOOKUP(tbl2_2!A225,ishod_substance!A:R,18,0)</f>
        <v>#N/A</v>
      </c>
      <c r="M225" s="165" t="e">
        <f>VLOOKUP(tbl2_2!A225,ishod_substance!A:AD,19,0)</f>
        <v>#N/A</v>
      </c>
      <c r="N225" s="166" t="e">
        <f>VLOOKUP(tbl2_2!A225,ishod_substance!A:AD,20,0)</f>
        <v>#N/A</v>
      </c>
      <c r="O225" s="166" t="e">
        <f>VLOOKUP(tbl2_2!A225,ishod_substance!A:AD,21,0)</f>
        <v>#N/A</v>
      </c>
      <c r="P225" s="166" t="e">
        <f>VLOOKUP(tbl2_2!A225,ishod_substance!A:AD,22,0)</f>
        <v>#N/A</v>
      </c>
      <c r="Q225" s="166" t="e">
        <f>VLOOKUP(tbl2_2!A225,ishod_substance!A:AD,23,0)</f>
        <v>#N/A</v>
      </c>
      <c r="R225" s="166" t="e">
        <f>VLOOKUP(tbl2_2!A225,ishod_substance!A:AD,24,0)</f>
        <v>#N/A</v>
      </c>
      <c r="S225" s="166" t="e">
        <f>VLOOKUP(tbl2_2!A225,ishod_substance!A:AD,25,0)</f>
        <v>#N/A</v>
      </c>
      <c r="T225" s="166" t="e">
        <f>VLOOKUP(tbl2_2!A225,ishod_substance!A:AD,26,0)</f>
        <v>#N/A</v>
      </c>
      <c r="U225" s="166" t="e">
        <f>VLOOKUP(tbl2_2!A225,ishod_substance!A:AD,27,0)</f>
        <v>#N/A</v>
      </c>
      <c r="V225" s="166" t="e">
        <f>VLOOKUP(tbl2_2!A225,ishod_substance!A:AD,28,0)</f>
        <v>#N/A</v>
      </c>
      <c r="W225" s="166" t="e">
        <f>VLOOKUP(tbl2_2!A225,ishod_substance!A:AD,29,0)</f>
        <v>#N/A</v>
      </c>
      <c r="X225" s="166" t="e">
        <f>VLOOKUP(tbl2_2!A225,ishod_substance!A:AD,30,0)</f>
        <v>#N/A</v>
      </c>
      <c r="Y225" s="164" t="e">
        <f>VLOOKUP(tbl2_2!A225,ishod_substance!A:AD,7,0)</f>
        <v>#N/A</v>
      </c>
      <c r="Z225" s="167" t="e">
        <f>VLOOKUP(Y225,quide!$A$2:$B$1006,2,0)</f>
        <v>#N/A</v>
      </c>
      <c r="AA225" s="166" t="e">
        <f>VLOOKUP(Y225,quide!$A$2:$J$1006,10,0)</f>
        <v>#N/A</v>
      </c>
      <c r="AB225" s="213" t="e">
        <f>VLOOKUP(tbl2_2!A225,ishod_substance!A:AD,8,0)</f>
        <v>#N/A</v>
      </c>
      <c r="AC225" s="171" t="e">
        <f t="shared" si="3"/>
        <v>#N/A</v>
      </c>
      <c r="AD225" s="211" t="e">
        <f>VLOOKUP(tbl2_2!A225,ishod_substance!A:AD,9,0)</f>
        <v>#N/A</v>
      </c>
      <c r="AE225" s="212" t="e">
        <f>VLOOKUP(tbl2_2!A225,ishod_substance!A:AD,9,0)</f>
        <v>#N/A</v>
      </c>
      <c r="AF225" s="170"/>
    </row>
    <row r="226" spans="1:32" x14ac:dyDescent="0.25">
      <c r="A226">
        <v>218</v>
      </c>
      <c r="C226" s="160" t="e">
        <f>VLOOKUP(tbl2_2!A226,ishod_substance!A:P,2,0)</f>
        <v>#N/A</v>
      </c>
      <c r="D226" s="161" t="e">
        <f>VLOOKUP(tbl2_2!A226,ishod_substance!A:P,3,0)</f>
        <v>#N/A</v>
      </c>
      <c r="E226" s="160" t="e">
        <f>VLOOKUP(tbl2_2!A226,ishod_substance!A:P,11,0)</f>
        <v>#N/A</v>
      </c>
      <c r="F226" s="162" t="e">
        <f>VLOOKUP(tbl2_2!A226,ishod_substance!A:P,15,0)</f>
        <v>#N/A</v>
      </c>
      <c r="G226" s="162" t="e">
        <f>VLOOKUP(tbl2_2!A226,ishod_substance!A:P,12,0)&amp;"/"&amp;VLOOKUP(tbl2_2!A226,ishod_substance!A:P,14,0)</f>
        <v>#N/A</v>
      </c>
      <c r="H226" s="163" t="e">
        <f>VLOOKUP(tbl2_2!A226,ishod_substance!A:P,6,0)</f>
        <v>#N/A</v>
      </c>
      <c r="I226" s="164" t="e">
        <f>VLOOKUP(tbl2_2!A226,ishod_substance!A:P,15,0)</f>
        <v>#N/A</v>
      </c>
      <c r="J226" s="164" t="e">
        <f>VLOOKUP(tbl2_2!A226,ishod_substance!A:P,5,0)</f>
        <v>#N/A</v>
      </c>
      <c r="K226" s="165" t="e">
        <f>VLOOKUP(tbl2_2!A226,ishod_substance!A:Q,17,0)</f>
        <v>#N/A</v>
      </c>
      <c r="L226" s="165" t="e">
        <f>VLOOKUP(tbl2_2!A226,ishod_substance!A:R,18,0)</f>
        <v>#N/A</v>
      </c>
      <c r="M226" s="165" t="e">
        <f>VLOOKUP(tbl2_2!A226,ishod_substance!A:AD,19,0)</f>
        <v>#N/A</v>
      </c>
      <c r="N226" s="166" t="e">
        <f>VLOOKUP(tbl2_2!A226,ishod_substance!A:AD,20,0)</f>
        <v>#N/A</v>
      </c>
      <c r="O226" s="166" t="e">
        <f>VLOOKUP(tbl2_2!A226,ishod_substance!A:AD,21,0)</f>
        <v>#N/A</v>
      </c>
      <c r="P226" s="166" t="e">
        <f>VLOOKUP(tbl2_2!A226,ishod_substance!A:AD,22,0)</f>
        <v>#N/A</v>
      </c>
      <c r="Q226" s="166" t="e">
        <f>VLOOKUP(tbl2_2!A226,ishod_substance!A:AD,23,0)</f>
        <v>#N/A</v>
      </c>
      <c r="R226" s="166" t="e">
        <f>VLOOKUP(tbl2_2!A226,ishod_substance!A:AD,24,0)</f>
        <v>#N/A</v>
      </c>
      <c r="S226" s="166" t="e">
        <f>VLOOKUP(tbl2_2!A226,ishod_substance!A:AD,25,0)</f>
        <v>#N/A</v>
      </c>
      <c r="T226" s="166" t="e">
        <f>VLOOKUP(tbl2_2!A226,ishod_substance!A:AD,26,0)</f>
        <v>#N/A</v>
      </c>
      <c r="U226" s="166" t="e">
        <f>VLOOKUP(tbl2_2!A226,ishod_substance!A:AD,27,0)</f>
        <v>#N/A</v>
      </c>
      <c r="V226" s="166" t="e">
        <f>VLOOKUP(tbl2_2!A226,ishod_substance!A:AD,28,0)</f>
        <v>#N/A</v>
      </c>
      <c r="W226" s="166" t="e">
        <f>VLOOKUP(tbl2_2!A226,ishod_substance!A:AD,29,0)</f>
        <v>#N/A</v>
      </c>
      <c r="X226" s="166" t="e">
        <f>VLOOKUP(tbl2_2!A226,ishod_substance!A:AD,30,0)</f>
        <v>#N/A</v>
      </c>
      <c r="Y226" s="164" t="e">
        <f>VLOOKUP(tbl2_2!A226,ishod_substance!A:AD,7,0)</f>
        <v>#N/A</v>
      </c>
      <c r="Z226" s="167" t="e">
        <f>VLOOKUP(Y226,quide!$A$2:$B$1006,2,0)</f>
        <v>#N/A</v>
      </c>
      <c r="AA226" s="166" t="e">
        <f>VLOOKUP(Y226,quide!$A$2:$J$1006,10,0)</f>
        <v>#N/A</v>
      </c>
      <c r="AB226" s="169" t="e">
        <f>VLOOKUP(tbl2_2!A226,ishod_substance!A:AD,8,0)</f>
        <v>#N/A</v>
      </c>
      <c r="AC226" s="171" t="e">
        <f t="shared" si="3"/>
        <v>#N/A</v>
      </c>
      <c r="AD226" s="168" t="e">
        <f>VLOOKUP(tbl2_2!A226,ishod_substance!A:AD,9,0)</f>
        <v>#N/A</v>
      </c>
      <c r="AE226" s="169" t="e">
        <f>VLOOKUP(tbl2_2!A226,ishod_substance!A:AD,9,0)</f>
        <v>#N/A</v>
      </c>
      <c r="AF226" s="170"/>
    </row>
    <row r="227" spans="1:32" x14ac:dyDescent="0.25">
      <c r="A227">
        <v>219</v>
      </c>
      <c r="C227" s="160" t="e">
        <f>VLOOKUP(tbl2_2!A227,ishod_substance!A:P,2,0)</f>
        <v>#N/A</v>
      </c>
      <c r="D227" s="161" t="e">
        <f>VLOOKUP(tbl2_2!A227,ishod_substance!A:P,3,0)</f>
        <v>#N/A</v>
      </c>
      <c r="E227" s="160" t="e">
        <f>VLOOKUP(tbl2_2!A227,ishod_substance!A:P,11,0)</f>
        <v>#N/A</v>
      </c>
      <c r="F227" s="162" t="e">
        <f>VLOOKUP(tbl2_2!A227,ishod_substance!A:P,15,0)</f>
        <v>#N/A</v>
      </c>
      <c r="G227" s="162" t="e">
        <f>VLOOKUP(tbl2_2!A227,ishod_substance!A:P,12,0)&amp;"/"&amp;VLOOKUP(tbl2_2!A227,ishod_substance!A:P,14,0)</f>
        <v>#N/A</v>
      </c>
      <c r="H227" s="163" t="e">
        <f>VLOOKUP(tbl2_2!A227,ishod_substance!A:P,6,0)</f>
        <v>#N/A</v>
      </c>
      <c r="I227" s="164" t="e">
        <f>VLOOKUP(tbl2_2!A227,ishod_substance!A:P,15,0)</f>
        <v>#N/A</v>
      </c>
      <c r="J227" s="164" t="e">
        <f>VLOOKUP(tbl2_2!A227,ishod_substance!A:P,5,0)</f>
        <v>#N/A</v>
      </c>
      <c r="K227" s="165" t="e">
        <f>VLOOKUP(tbl2_2!A227,ishod_substance!A:Q,17,0)</f>
        <v>#N/A</v>
      </c>
      <c r="L227" s="165" t="e">
        <f>VLOOKUP(tbl2_2!A227,ishod_substance!A:R,18,0)</f>
        <v>#N/A</v>
      </c>
      <c r="M227" s="165" t="e">
        <f>VLOOKUP(tbl2_2!A227,ishod_substance!A:AD,19,0)</f>
        <v>#N/A</v>
      </c>
      <c r="N227" s="166" t="e">
        <f>VLOOKUP(tbl2_2!A227,ishod_substance!A:AD,20,0)</f>
        <v>#N/A</v>
      </c>
      <c r="O227" s="166" t="e">
        <f>VLOOKUP(tbl2_2!A227,ishod_substance!A:AD,21,0)</f>
        <v>#N/A</v>
      </c>
      <c r="P227" s="166" t="e">
        <f>VLOOKUP(tbl2_2!A227,ishod_substance!A:AD,22,0)</f>
        <v>#N/A</v>
      </c>
      <c r="Q227" s="166" t="e">
        <f>VLOOKUP(tbl2_2!A227,ishod_substance!A:AD,23,0)</f>
        <v>#N/A</v>
      </c>
      <c r="R227" s="166" t="e">
        <f>VLOOKUP(tbl2_2!A227,ishod_substance!A:AD,24,0)</f>
        <v>#N/A</v>
      </c>
      <c r="S227" s="166" t="e">
        <f>VLOOKUP(tbl2_2!A227,ishod_substance!A:AD,25,0)</f>
        <v>#N/A</v>
      </c>
      <c r="T227" s="166" t="e">
        <f>VLOOKUP(tbl2_2!A227,ishod_substance!A:AD,26,0)</f>
        <v>#N/A</v>
      </c>
      <c r="U227" s="166" t="e">
        <f>VLOOKUP(tbl2_2!A227,ishod_substance!A:AD,27,0)</f>
        <v>#N/A</v>
      </c>
      <c r="V227" s="166" t="e">
        <f>VLOOKUP(tbl2_2!A227,ishod_substance!A:AD,28,0)</f>
        <v>#N/A</v>
      </c>
      <c r="W227" s="166" t="e">
        <f>VLOOKUP(tbl2_2!A227,ishod_substance!A:AD,29,0)</f>
        <v>#N/A</v>
      </c>
      <c r="X227" s="166" t="e">
        <f>VLOOKUP(tbl2_2!A227,ishod_substance!A:AD,30,0)</f>
        <v>#N/A</v>
      </c>
      <c r="Y227" s="164" t="e">
        <f>VLOOKUP(tbl2_2!A227,ishod_substance!A:AD,7,0)</f>
        <v>#N/A</v>
      </c>
      <c r="Z227" s="167" t="e">
        <f>VLOOKUP(Y227,quide!$A$2:$B$1006,2,0)</f>
        <v>#N/A</v>
      </c>
      <c r="AA227" s="166" t="e">
        <f>VLOOKUP(Y227,quide!$A$2:$J$1006,10,0)</f>
        <v>#N/A</v>
      </c>
      <c r="AB227" s="169" t="e">
        <f>VLOOKUP(tbl2_2!A227,ishod_substance!A:AD,8,0)</f>
        <v>#N/A</v>
      </c>
      <c r="AC227" s="171" t="e">
        <f t="shared" si="3"/>
        <v>#N/A</v>
      </c>
      <c r="AD227" s="209" t="e">
        <f>VLOOKUP(tbl2_2!A227,ishod_substance!A:AD,9,0)</f>
        <v>#N/A</v>
      </c>
      <c r="AE227" s="210" t="e">
        <f>VLOOKUP(tbl2_2!A227,ishod_substance!A:AD,9,0)</f>
        <v>#N/A</v>
      </c>
      <c r="AF227" s="170"/>
    </row>
    <row r="228" spans="1:32" x14ac:dyDescent="0.25">
      <c r="A228">
        <v>220</v>
      </c>
      <c r="C228" s="160" t="e">
        <f>VLOOKUP(tbl2_2!A228,ishod_substance!A:P,2,0)</f>
        <v>#N/A</v>
      </c>
      <c r="D228" s="161" t="e">
        <f>VLOOKUP(tbl2_2!A228,ishod_substance!A:P,3,0)</f>
        <v>#N/A</v>
      </c>
      <c r="E228" s="160" t="e">
        <f>VLOOKUP(tbl2_2!A228,ishod_substance!A:P,11,0)</f>
        <v>#N/A</v>
      </c>
      <c r="F228" s="162" t="e">
        <f>VLOOKUP(tbl2_2!A228,ishod_substance!A:P,15,0)</f>
        <v>#N/A</v>
      </c>
      <c r="G228" s="162" t="e">
        <f>VLOOKUP(tbl2_2!A228,ishod_substance!A:P,12,0)&amp;"/"&amp;VLOOKUP(tbl2_2!A228,ishod_substance!A:P,14,0)</f>
        <v>#N/A</v>
      </c>
      <c r="H228" s="163" t="e">
        <f>VLOOKUP(tbl2_2!A228,ishod_substance!A:P,6,0)</f>
        <v>#N/A</v>
      </c>
      <c r="I228" s="164" t="e">
        <f>VLOOKUP(tbl2_2!A228,ishod_substance!A:P,15,0)</f>
        <v>#N/A</v>
      </c>
      <c r="J228" s="164" t="e">
        <f>VLOOKUP(tbl2_2!A228,ishod_substance!A:P,5,0)</f>
        <v>#N/A</v>
      </c>
      <c r="K228" s="165" t="e">
        <f>VLOOKUP(tbl2_2!A228,ishod_substance!A:Q,17,0)</f>
        <v>#N/A</v>
      </c>
      <c r="L228" s="165" t="e">
        <f>VLOOKUP(tbl2_2!A228,ishod_substance!A:R,18,0)</f>
        <v>#N/A</v>
      </c>
      <c r="M228" s="165" t="e">
        <f>VLOOKUP(tbl2_2!A228,ishod_substance!A:AD,19,0)</f>
        <v>#N/A</v>
      </c>
      <c r="N228" s="166" t="e">
        <f>VLOOKUP(tbl2_2!A228,ishod_substance!A:AD,20,0)</f>
        <v>#N/A</v>
      </c>
      <c r="O228" s="166" t="e">
        <f>VLOOKUP(tbl2_2!A228,ishod_substance!A:AD,21,0)</f>
        <v>#N/A</v>
      </c>
      <c r="P228" s="166" t="e">
        <f>VLOOKUP(tbl2_2!A228,ishod_substance!A:AD,22,0)</f>
        <v>#N/A</v>
      </c>
      <c r="Q228" s="166" t="e">
        <f>VLOOKUP(tbl2_2!A228,ishod_substance!A:AD,23,0)</f>
        <v>#N/A</v>
      </c>
      <c r="R228" s="166" t="e">
        <f>VLOOKUP(tbl2_2!A228,ishod_substance!A:AD,24,0)</f>
        <v>#N/A</v>
      </c>
      <c r="S228" s="166" t="e">
        <f>VLOOKUP(tbl2_2!A228,ishod_substance!A:AD,25,0)</f>
        <v>#N/A</v>
      </c>
      <c r="T228" s="166" t="e">
        <f>VLOOKUP(tbl2_2!A228,ishod_substance!A:AD,26,0)</f>
        <v>#N/A</v>
      </c>
      <c r="U228" s="166" t="e">
        <f>VLOOKUP(tbl2_2!A228,ishod_substance!A:AD,27,0)</f>
        <v>#N/A</v>
      </c>
      <c r="V228" s="166" t="e">
        <f>VLOOKUP(tbl2_2!A228,ishod_substance!A:AD,28,0)</f>
        <v>#N/A</v>
      </c>
      <c r="W228" s="166" t="e">
        <f>VLOOKUP(tbl2_2!A228,ishod_substance!A:AD,29,0)</f>
        <v>#N/A</v>
      </c>
      <c r="X228" s="166" t="e">
        <f>VLOOKUP(tbl2_2!A228,ishod_substance!A:AD,30,0)</f>
        <v>#N/A</v>
      </c>
      <c r="Y228" s="164" t="e">
        <f>VLOOKUP(tbl2_2!A228,ishod_substance!A:AD,7,0)</f>
        <v>#N/A</v>
      </c>
      <c r="Z228" s="167" t="e">
        <f>VLOOKUP(Y228,quide!$A$2:$B$1006,2,0)</f>
        <v>#N/A</v>
      </c>
      <c r="AA228" s="166" t="e">
        <f>VLOOKUP(Y228,quide!$A$2:$J$1006,10,0)</f>
        <v>#N/A</v>
      </c>
      <c r="AB228" s="169" t="e">
        <f>VLOOKUP(tbl2_2!A228,ishod_substance!A:AD,8,0)</f>
        <v>#N/A</v>
      </c>
      <c r="AC228" s="171" t="e">
        <f t="shared" si="3"/>
        <v>#N/A</v>
      </c>
      <c r="AD228" s="168" t="e">
        <f>VLOOKUP(tbl2_2!A228,ishod_substance!A:AD,9,0)</f>
        <v>#N/A</v>
      </c>
      <c r="AE228" s="169" t="e">
        <f>VLOOKUP(tbl2_2!A228,ishod_substance!A:AD,9,0)</f>
        <v>#N/A</v>
      </c>
      <c r="AF228" s="170"/>
    </row>
    <row r="229" spans="1:32" x14ac:dyDescent="0.25">
      <c r="A229">
        <v>221</v>
      </c>
      <c r="C229" s="160" t="e">
        <f>VLOOKUP(tbl2_2!A229,ishod_substance!A:P,2,0)</f>
        <v>#N/A</v>
      </c>
      <c r="D229" s="161" t="e">
        <f>VLOOKUP(tbl2_2!A229,ishod_substance!A:P,3,0)</f>
        <v>#N/A</v>
      </c>
      <c r="E229" s="160" t="e">
        <f>VLOOKUP(tbl2_2!A229,ishod_substance!A:P,11,0)</f>
        <v>#N/A</v>
      </c>
      <c r="F229" s="162" t="e">
        <f>VLOOKUP(tbl2_2!A229,ishod_substance!A:P,15,0)</f>
        <v>#N/A</v>
      </c>
      <c r="G229" s="162" t="e">
        <f>VLOOKUP(tbl2_2!A229,ishod_substance!A:P,12,0)&amp;"/"&amp;VLOOKUP(tbl2_2!A229,ishod_substance!A:P,14,0)</f>
        <v>#N/A</v>
      </c>
      <c r="H229" s="163" t="e">
        <f>VLOOKUP(tbl2_2!A229,ishod_substance!A:P,6,0)</f>
        <v>#N/A</v>
      </c>
      <c r="I229" s="164" t="e">
        <f>VLOOKUP(tbl2_2!A229,ishod_substance!A:P,15,0)</f>
        <v>#N/A</v>
      </c>
      <c r="J229" s="164" t="e">
        <f>VLOOKUP(tbl2_2!A229,ishod_substance!A:P,5,0)</f>
        <v>#N/A</v>
      </c>
      <c r="K229" s="165" t="e">
        <f>VLOOKUP(tbl2_2!A229,ishod_substance!A:Q,17,0)</f>
        <v>#N/A</v>
      </c>
      <c r="L229" s="165" t="e">
        <f>VLOOKUP(tbl2_2!A229,ishod_substance!A:R,18,0)</f>
        <v>#N/A</v>
      </c>
      <c r="M229" s="165" t="e">
        <f>VLOOKUP(tbl2_2!A229,ishod_substance!A:AD,19,0)</f>
        <v>#N/A</v>
      </c>
      <c r="N229" s="166" t="e">
        <f>VLOOKUP(tbl2_2!A229,ishod_substance!A:AD,20,0)</f>
        <v>#N/A</v>
      </c>
      <c r="O229" s="166" t="e">
        <f>VLOOKUP(tbl2_2!A229,ishod_substance!A:AD,21,0)</f>
        <v>#N/A</v>
      </c>
      <c r="P229" s="166" t="e">
        <f>VLOOKUP(tbl2_2!A229,ishod_substance!A:AD,22,0)</f>
        <v>#N/A</v>
      </c>
      <c r="Q229" s="166" t="e">
        <f>VLOOKUP(tbl2_2!A229,ishod_substance!A:AD,23,0)</f>
        <v>#N/A</v>
      </c>
      <c r="R229" s="166" t="e">
        <f>VLOOKUP(tbl2_2!A229,ishod_substance!A:AD,24,0)</f>
        <v>#N/A</v>
      </c>
      <c r="S229" s="166" t="e">
        <f>VLOOKUP(tbl2_2!A229,ishod_substance!A:AD,25,0)</f>
        <v>#N/A</v>
      </c>
      <c r="T229" s="166" t="e">
        <f>VLOOKUP(tbl2_2!A229,ishod_substance!A:AD,26,0)</f>
        <v>#N/A</v>
      </c>
      <c r="U229" s="166" t="e">
        <f>VLOOKUP(tbl2_2!A229,ishod_substance!A:AD,27,0)</f>
        <v>#N/A</v>
      </c>
      <c r="V229" s="166" t="e">
        <f>VLOOKUP(tbl2_2!A229,ishod_substance!A:AD,28,0)</f>
        <v>#N/A</v>
      </c>
      <c r="W229" s="166" t="e">
        <f>VLOOKUP(tbl2_2!A229,ishod_substance!A:AD,29,0)</f>
        <v>#N/A</v>
      </c>
      <c r="X229" s="166" t="e">
        <f>VLOOKUP(tbl2_2!A229,ishod_substance!A:AD,30,0)</f>
        <v>#N/A</v>
      </c>
      <c r="Y229" s="164" t="e">
        <f>VLOOKUP(tbl2_2!A229,ishod_substance!A:AD,7,0)</f>
        <v>#N/A</v>
      </c>
      <c r="Z229" s="167" t="e">
        <f>VLOOKUP(Y229,quide!$A$2:$B$1006,2,0)</f>
        <v>#N/A</v>
      </c>
      <c r="AA229" s="166" t="e">
        <f>VLOOKUP(Y229,quide!$A$2:$J$1006,10,0)</f>
        <v>#N/A</v>
      </c>
      <c r="AB229" s="169" t="e">
        <f>VLOOKUP(tbl2_2!A229,ishod_substance!A:AD,8,0)</f>
        <v>#N/A</v>
      </c>
      <c r="AC229" s="171" t="e">
        <f t="shared" si="3"/>
        <v>#N/A</v>
      </c>
      <c r="AD229" s="168" t="e">
        <f>VLOOKUP(tbl2_2!A229,ishod_substance!A:AD,9,0)</f>
        <v>#N/A</v>
      </c>
      <c r="AE229" s="169" t="e">
        <f>VLOOKUP(tbl2_2!A229,ishod_substance!A:AD,9,0)</f>
        <v>#N/A</v>
      </c>
      <c r="AF229" s="170"/>
    </row>
    <row r="230" spans="1:32" x14ac:dyDescent="0.25">
      <c r="A230">
        <v>222</v>
      </c>
      <c r="C230" s="160" t="e">
        <f>VLOOKUP(tbl2_2!A230,ishod_substance!A:P,2,0)</f>
        <v>#N/A</v>
      </c>
      <c r="D230" s="161" t="e">
        <f>VLOOKUP(tbl2_2!A230,ishod_substance!A:P,3,0)</f>
        <v>#N/A</v>
      </c>
      <c r="E230" s="160" t="e">
        <f>VLOOKUP(tbl2_2!A230,ishod_substance!A:P,11,0)</f>
        <v>#N/A</v>
      </c>
      <c r="F230" s="162" t="e">
        <f>VLOOKUP(tbl2_2!A230,ishod_substance!A:P,15,0)</f>
        <v>#N/A</v>
      </c>
      <c r="G230" s="162" t="e">
        <f>VLOOKUP(tbl2_2!A230,ishod_substance!A:P,12,0)&amp;"/"&amp;VLOOKUP(tbl2_2!A230,ishod_substance!A:P,14,0)</f>
        <v>#N/A</v>
      </c>
      <c r="H230" s="163" t="e">
        <f>VLOOKUP(tbl2_2!A230,ishod_substance!A:P,6,0)</f>
        <v>#N/A</v>
      </c>
      <c r="I230" s="164" t="e">
        <f>VLOOKUP(tbl2_2!A230,ishod_substance!A:P,15,0)</f>
        <v>#N/A</v>
      </c>
      <c r="J230" s="164" t="e">
        <f>VLOOKUP(tbl2_2!A230,ishod_substance!A:P,5,0)</f>
        <v>#N/A</v>
      </c>
      <c r="K230" s="165" t="e">
        <f>VLOOKUP(tbl2_2!A230,ishod_substance!A:Q,17,0)</f>
        <v>#N/A</v>
      </c>
      <c r="L230" s="165" t="e">
        <f>VLOOKUP(tbl2_2!A230,ishod_substance!A:R,18,0)</f>
        <v>#N/A</v>
      </c>
      <c r="M230" s="165" t="e">
        <f>VLOOKUP(tbl2_2!A230,ishod_substance!A:AD,19,0)</f>
        <v>#N/A</v>
      </c>
      <c r="N230" s="166" t="e">
        <f>VLOOKUP(tbl2_2!A230,ishod_substance!A:AD,20,0)</f>
        <v>#N/A</v>
      </c>
      <c r="O230" s="166" t="e">
        <f>VLOOKUP(tbl2_2!A230,ishod_substance!A:AD,21,0)</f>
        <v>#N/A</v>
      </c>
      <c r="P230" s="166" t="e">
        <f>VLOOKUP(tbl2_2!A230,ishod_substance!A:AD,22,0)</f>
        <v>#N/A</v>
      </c>
      <c r="Q230" s="166" t="e">
        <f>VLOOKUP(tbl2_2!A230,ishod_substance!A:AD,23,0)</f>
        <v>#N/A</v>
      </c>
      <c r="R230" s="166" t="e">
        <f>VLOOKUP(tbl2_2!A230,ishod_substance!A:AD,24,0)</f>
        <v>#N/A</v>
      </c>
      <c r="S230" s="166" t="e">
        <f>VLOOKUP(tbl2_2!A230,ishod_substance!A:AD,25,0)</f>
        <v>#N/A</v>
      </c>
      <c r="T230" s="166" t="e">
        <f>VLOOKUP(tbl2_2!A230,ishod_substance!A:AD,26,0)</f>
        <v>#N/A</v>
      </c>
      <c r="U230" s="166" t="e">
        <f>VLOOKUP(tbl2_2!A230,ishod_substance!A:AD,27,0)</f>
        <v>#N/A</v>
      </c>
      <c r="V230" s="166" t="e">
        <f>VLOOKUP(tbl2_2!A230,ishod_substance!A:AD,28,0)</f>
        <v>#N/A</v>
      </c>
      <c r="W230" s="166" t="e">
        <f>VLOOKUP(tbl2_2!A230,ishod_substance!A:AD,29,0)</f>
        <v>#N/A</v>
      </c>
      <c r="X230" s="166" t="e">
        <f>VLOOKUP(tbl2_2!A230,ishod_substance!A:AD,30,0)</f>
        <v>#N/A</v>
      </c>
      <c r="Y230" s="164" t="e">
        <f>VLOOKUP(tbl2_2!A230,ishod_substance!A:AD,7,0)</f>
        <v>#N/A</v>
      </c>
      <c r="Z230" s="167" t="e">
        <f>VLOOKUP(Y230,quide!$A$2:$B$1006,2,0)</f>
        <v>#N/A</v>
      </c>
      <c r="AA230" s="166" t="e">
        <f>VLOOKUP(Y230,quide!$A$2:$J$1006,10,0)</f>
        <v>#N/A</v>
      </c>
      <c r="AB230" s="169" t="e">
        <f>VLOOKUP(tbl2_2!A230,ishod_substance!A:AD,8,0)</f>
        <v>#N/A</v>
      </c>
      <c r="AC230" s="171" t="e">
        <f t="shared" si="3"/>
        <v>#N/A</v>
      </c>
      <c r="AD230" s="168" t="e">
        <f>VLOOKUP(tbl2_2!A230,ishod_substance!A:AD,9,0)</f>
        <v>#N/A</v>
      </c>
      <c r="AE230" s="169" t="e">
        <f>VLOOKUP(tbl2_2!A230,ishod_substance!A:AD,9,0)</f>
        <v>#N/A</v>
      </c>
      <c r="AF230" s="170"/>
    </row>
    <row r="231" spans="1:32" x14ac:dyDescent="0.25">
      <c r="A231">
        <v>223</v>
      </c>
      <c r="C231" s="160" t="e">
        <f>VLOOKUP(tbl2_2!A231,ishod_substance!A:P,2,0)</f>
        <v>#N/A</v>
      </c>
      <c r="D231" s="161" t="e">
        <f>VLOOKUP(tbl2_2!A231,ishod_substance!A:P,3,0)</f>
        <v>#N/A</v>
      </c>
      <c r="E231" s="160" t="e">
        <f>VLOOKUP(tbl2_2!A231,ishod_substance!A:P,11,0)</f>
        <v>#N/A</v>
      </c>
      <c r="F231" s="162" t="e">
        <f>VLOOKUP(tbl2_2!A231,ishod_substance!A:P,15,0)</f>
        <v>#N/A</v>
      </c>
      <c r="G231" s="162" t="e">
        <f>VLOOKUP(tbl2_2!A231,ishod_substance!A:P,12,0)&amp;"/"&amp;VLOOKUP(tbl2_2!A231,ishod_substance!A:P,14,0)</f>
        <v>#N/A</v>
      </c>
      <c r="H231" s="163" t="e">
        <f>VLOOKUP(tbl2_2!A231,ishod_substance!A:P,6,0)</f>
        <v>#N/A</v>
      </c>
      <c r="I231" s="164" t="e">
        <f>VLOOKUP(tbl2_2!A231,ishod_substance!A:P,15,0)</f>
        <v>#N/A</v>
      </c>
      <c r="J231" s="164" t="e">
        <f>VLOOKUP(tbl2_2!A231,ishod_substance!A:P,5,0)</f>
        <v>#N/A</v>
      </c>
      <c r="K231" s="165" t="e">
        <f>VLOOKUP(tbl2_2!A231,ishod_substance!A:Q,17,0)</f>
        <v>#N/A</v>
      </c>
      <c r="L231" s="165" t="e">
        <f>VLOOKUP(tbl2_2!A231,ishod_substance!A:R,18,0)</f>
        <v>#N/A</v>
      </c>
      <c r="M231" s="165" t="e">
        <f>VLOOKUP(tbl2_2!A231,ishod_substance!A:AD,19,0)</f>
        <v>#N/A</v>
      </c>
      <c r="N231" s="166" t="e">
        <f>VLOOKUP(tbl2_2!A231,ishod_substance!A:AD,20,0)</f>
        <v>#N/A</v>
      </c>
      <c r="O231" s="166" t="e">
        <f>VLOOKUP(tbl2_2!A231,ishod_substance!A:AD,21,0)</f>
        <v>#N/A</v>
      </c>
      <c r="P231" s="166" t="e">
        <f>VLOOKUP(tbl2_2!A231,ishod_substance!A:AD,22,0)</f>
        <v>#N/A</v>
      </c>
      <c r="Q231" s="166" t="e">
        <f>VLOOKUP(tbl2_2!A231,ishod_substance!A:AD,23,0)</f>
        <v>#N/A</v>
      </c>
      <c r="R231" s="166" t="e">
        <f>VLOOKUP(tbl2_2!A231,ishod_substance!A:AD,24,0)</f>
        <v>#N/A</v>
      </c>
      <c r="S231" s="166" t="e">
        <f>VLOOKUP(tbl2_2!A231,ishod_substance!A:AD,25,0)</f>
        <v>#N/A</v>
      </c>
      <c r="T231" s="166" t="e">
        <f>VLOOKUP(tbl2_2!A231,ishod_substance!A:AD,26,0)</f>
        <v>#N/A</v>
      </c>
      <c r="U231" s="166" t="e">
        <f>VLOOKUP(tbl2_2!A231,ishod_substance!A:AD,27,0)</f>
        <v>#N/A</v>
      </c>
      <c r="V231" s="166" t="e">
        <f>VLOOKUP(tbl2_2!A231,ishod_substance!A:AD,28,0)</f>
        <v>#N/A</v>
      </c>
      <c r="W231" s="166" t="e">
        <f>VLOOKUP(tbl2_2!A231,ishod_substance!A:AD,29,0)</f>
        <v>#N/A</v>
      </c>
      <c r="X231" s="166" t="e">
        <f>VLOOKUP(tbl2_2!A231,ishod_substance!A:AD,30,0)</f>
        <v>#N/A</v>
      </c>
      <c r="Y231" s="164" t="e">
        <f>VLOOKUP(tbl2_2!A231,ishod_substance!A:AD,7,0)</f>
        <v>#N/A</v>
      </c>
      <c r="Z231" s="167" t="e">
        <f>VLOOKUP(Y231,quide!$A$2:$B$1006,2,0)</f>
        <v>#N/A</v>
      </c>
      <c r="AA231" s="166" t="e">
        <f>VLOOKUP(Y231,quide!$A$2:$J$1006,10,0)</f>
        <v>#N/A</v>
      </c>
      <c r="AB231" s="169" t="e">
        <f>VLOOKUP(tbl2_2!A231,ishod_substance!A:AD,8,0)</f>
        <v>#N/A</v>
      </c>
      <c r="AC231" s="171" t="e">
        <f t="shared" si="3"/>
        <v>#N/A</v>
      </c>
      <c r="AD231" s="211" t="e">
        <f>VLOOKUP(tbl2_2!A231,ishod_substance!A:AD,9,0)</f>
        <v>#N/A</v>
      </c>
      <c r="AE231" s="212" t="e">
        <f>VLOOKUP(tbl2_2!A231,ishod_substance!A:AD,9,0)</f>
        <v>#N/A</v>
      </c>
      <c r="AF231" s="170"/>
    </row>
    <row r="232" spans="1:32" x14ac:dyDescent="0.25">
      <c r="A232">
        <v>224</v>
      </c>
      <c r="C232" s="160" t="e">
        <f>VLOOKUP(tbl2_2!A232,ishod_substance!A:P,2,0)</f>
        <v>#N/A</v>
      </c>
      <c r="D232" s="161" t="e">
        <f>VLOOKUP(tbl2_2!A232,ishod_substance!A:P,3,0)</f>
        <v>#N/A</v>
      </c>
      <c r="E232" s="160" t="e">
        <f>VLOOKUP(tbl2_2!A232,ishod_substance!A:P,11,0)</f>
        <v>#N/A</v>
      </c>
      <c r="F232" s="162" t="e">
        <f>VLOOKUP(tbl2_2!A232,ishod_substance!A:P,15,0)</f>
        <v>#N/A</v>
      </c>
      <c r="G232" s="162" t="e">
        <f>VLOOKUP(tbl2_2!A232,ishod_substance!A:P,12,0)&amp;"/"&amp;VLOOKUP(tbl2_2!A232,ishod_substance!A:P,14,0)</f>
        <v>#N/A</v>
      </c>
      <c r="H232" s="163" t="e">
        <f>VLOOKUP(tbl2_2!A232,ishod_substance!A:P,6,0)</f>
        <v>#N/A</v>
      </c>
      <c r="I232" s="164" t="e">
        <f>VLOOKUP(tbl2_2!A232,ishod_substance!A:P,15,0)</f>
        <v>#N/A</v>
      </c>
      <c r="J232" s="164" t="e">
        <f>VLOOKUP(tbl2_2!A232,ishod_substance!A:P,5,0)</f>
        <v>#N/A</v>
      </c>
      <c r="K232" s="165" t="e">
        <f>VLOOKUP(tbl2_2!A232,ishod_substance!A:Q,17,0)</f>
        <v>#N/A</v>
      </c>
      <c r="L232" s="165" t="e">
        <f>VLOOKUP(tbl2_2!A232,ishod_substance!A:R,18,0)</f>
        <v>#N/A</v>
      </c>
      <c r="M232" s="165" t="e">
        <f>VLOOKUP(tbl2_2!A232,ishod_substance!A:AD,19,0)</f>
        <v>#N/A</v>
      </c>
      <c r="N232" s="166" t="e">
        <f>VLOOKUP(tbl2_2!A232,ishod_substance!A:AD,20,0)</f>
        <v>#N/A</v>
      </c>
      <c r="O232" s="166" t="e">
        <f>VLOOKUP(tbl2_2!A232,ishod_substance!A:AD,21,0)</f>
        <v>#N/A</v>
      </c>
      <c r="P232" s="166" t="e">
        <f>VLOOKUP(tbl2_2!A232,ishod_substance!A:AD,22,0)</f>
        <v>#N/A</v>
      </c>
      <c r="Q232" s="166" t="e">
        <f>VLOOKUP(tbl2_2!A232,ishod_substance!A:AD,23,0)</f>
        <v>#N/A</v>
      </c>
      <c r="R232" s="166" t="e">
        <f>VLOOKUP(tbl2_2!A232,ishod_substance!A:AD,24,0)</f>
        <v>#N/A</v>
      </c>
      <c r="S232" s="166" t="e">
        <f>VLOOKUP(tbl2_2!A232,ishod_substance!A:AD,25,0)</f>
        <v>#N/A</v>
      </c>
      <c r="T232" s="166" t="e">
        <f>VLOOKUP(tbl2_2!A232,ishod_substance!A:AD,26,0)</f>
        <v>#N/A</v>
      </c>
      <c r="U232" s="166" t="e">
        <f>VLOOKUP(tbl2_2!A232,ishod_substance!A:AD,27,0)</f>
        <v>#N/A</v>
      </c>
      <c r="V232" s="166" t="e">
        <f>VLOOKUP(tbl2_2!A232,ishod_substance!A:AD,28,0)</f>
        <v>#N/A</v>
      </c>
      <c r="W232" s="166" t="e">
        <f>VLOOKUP(tbl2_2!A232,ishod_substance!A:AD,29,0)</f>
        <v>#N/A</v>
      </c>
      <c r="X232" s="166" t="e">
        <f>VLOOKUP(tbl2_2!A232,ishod_substance!A:AD,30,0)</f>
        <v>#N/A</v>
      </c>
      <c r="Y232" s="164" t="e">
        <f>VLOOKUP(tbl2_2!A232,ishod_substance!A:AD,7,0)</f>
        <v>#N/A</v>
      </c>
      <c r="Z232" s="167" t="e">
        <f>VLOOKUP(Y232,quide!$A$2:$B$1006,2,0)</f>
        <v>#N/A</v>
      </c>
      <c r="AA232" s="166" t="e">
        <f>VLOOKUP(Y232,quide!$A$2:$J$1006,10,0)</f>
        <v>#N/A</v>
      </c>
      <c r="AB232" s="169" t="e">
        <f>VLOOKUP(tbl2_2!A232,ishod_substance!A:AD,8,0)</f>
        <v>#N/A</v>
      </c>
      <c r="AC232" s="171" t="e">
        <f t="shared" si="3"/>
        <v>#N/A</v>
      </c>
      <c r="AD232" s="168" t="e">
        <f>VLOOKUP(tbl2_2!A232,ishod_substance!A:AD,9,0)</f>
        <v>#N/A</v>
      </c>
      <c r="AE232" s="169" t="e">
        <f>VLOOKUP(tbl2_2!A232,ishod_substance!A:AD,9,0)</f>
        <v>#N/A</v>
      </c>
      <c r="AF232" s="170"/>
    </row>
    <row r="233" spans="1:32" x14ac:dyDescent="0.25">
      <c r="A233">
        <v>225</v>
      </c>
      <c r="C233" s="160" t="e">
        <f>VLOOKUP(tbl2_2!A233,ishod_substance!A:P,2,0)</f>
        <v>#N/A</v>
      </c>
      <c r="D233" s="161" t="e">
        <f>VLOOKUP(tbl2_2!A233,ishod_substance!A:P,3,0)</f>
        <v>#N/A</v>
      </c>
      <c r="E233" s="160" t="e">
        <f>VLOOKUP(tbl2_2!A233,ishod_substance!A:P,11,0)</f>
        <v>#N/A</v>
      </c>
      <c r="F233" s="162" t="e">
        <f>VLOOKUP(tbl2_2!A233,ishod_substance!A:P,15,0)</f>
        <v>#N/A</v>
      </c>
      <c r="G233" s="162" t="e">
        <f>VLOOKUP(tbl2_2!A233,ishod_substance!A:P,12,0)&amp;"/"&amp;VLOOKUP(tbl2_2!A233,ishod_substance!A:P,14,0)</f>
        <v>#N/A</v>
      </c>
      <c r="H233" s="163" t="e">
        <f>VLOOKUP(tbl2_2!A233,ishod_substance!A:P,6,0)</f>
        <v>#N/A</v>
      </c>
      <c r="I233" s="164" t="e">
        <f>VLOOKUP(tbl2_2!A233,ishod_substance!A:P,15,0)</f>
        <v>#N/A</v>
      </c>
      <c r="J233" s="164" t="e">
        <f>VLOOKUP(tbl2_2!A233,ishod_substance!A:P,5,0)</f>
        <v>#N/A</v>
      </c>
      <c r="K233" s="165" t="e">
        <f>VLOOKUP(tbl2_2!A233,ishod_substance!A:Q,17,0)</f>
        <v>#N/A</v>
      </c>
      <c r="L233" s="165" t="e">
        <f>VLOOKUP(tbl2_2!A233,ishod_substance!A:R,18,0)</f>
        <v>#N/A</v>
      </c>
      <c r="M233" s="165" t="e">
        <f>VLOOKUP(tbl2_2!A233,ishod_substance!A:AD,19,0)</f>
        <v>#N/A</v>
      </c>
      <c r="N233" s="166" t="e">
        <f>VLOOKUP(tbl2_2!A233,ishod_substance!A:AD,20,0)</f>
        <v>#N/A</v>
      </c>
      <c r="O233" s="166" t="e">
        <f>VLOOKUP(tbl2_2!A233,ishod_substance!A:AD,21,0)</f>
        <v>#N/A</v>
      </c>
      <c r="P233" s="166" t="e">
        <f>VLOOKUP(tbl2_2!A233,ishod_substance!A:AD,22,0)</f>
        <v>#N/A</v>
      </c>
      <c r="Q233" s="166" t="e">
        <f>VLOOKUP(tbl2_2!A233,ishod_substance!A:AD,23,0)</f>
        <v>#N/A</v>
      </c>
      <c r="R233" s="166" t="e">
        <f>VLOOKUP(tbl2_2!A233,ishod_substance!A:AD,24,0)</f>
        <v>#N/A</v>
      </c>
      <c r="S233" s="166" t="e">
        <f>VLOOKUP(tbl2_2!A233,ishod_substance!A:AD,25,0)</f>
        <v>#N/A</v>
      </c>
      <c r="T233" s="166" t="e">
        <f>VLOOKUP(tbl2_2!A233,ishod_substance!A:AD,26,0)</f>
        <v>#N/A</v>
      </c>
      <c r="U233" s="166" t="e">
        <f>VLOOKUP(tbl2_2!A233,ishod_substance!A:AD,27,0)</f>
        <v>#N/A</v>
      </c>
      <c r="V233" s="166" t="e">
        <f>VLOOKUP(tbl2_2!A233,ishod_substance!A:AD,28,0)</f>
        <v>#N/A</v>
      </c>
      <c r="W233" s="166" t="e">
        <f>VLOOKUP(tbl2_2!A233,ishod_substance!A:AD,29,0)</f>
        <v>#N/A</v>
      </c>
      <c r="X233" s="166" t="e">
        <f>VLOOKUP(tbl2_2!A233,ishod_substance!A:AD,30,0)</f>
        <v>#N/A</v>
      </c>
      <c r="Y233" s="164" t="e">
        <f>VLOOKUP(tbl2_2!A233,ishod_substance!A:AD,7,0)</f>
        <v>#N/A</v>
      </c>
      <c r="Z233" s="167" t="e">
        <f>VLOOKUP(Y233,quide!$A$2:$B$1006,2,0)</f>
        <v>#N/A</v>
      </c>
      <c r="AA233" s="166" t="e">
        <f>VLOOKUP(Y233,quide!$A$2:$J$1006,10,0)</f>
        <v>#N/A</v>
      </c>
      <c r="AB233" s="169" t="e">
        <f>VLOOKUP(tbl2_2!A233,ishod_substance!A:AD,8,0)</f>
        <v>#N/A</v>
      </c>
      <c r="AC233" s="171" t="e">
        <f t="shared" si="3"/>
        <v>#N/A</v>
      </c>
      <c r="AD233" s="210" t="e">
        <f>VLOOKUP(tbl2_2!A233,ishod_substance!A:AD,9,0)</f>
        <v>#N/A</v>
      </c>
      <c r="AE233" s="210" t="e">
        <f>VLOOKUP(tbl2_2!A233,ishod_substance!A:AD,9,0)</f>
        <v>#N/A</v>
      </c>
      <c r="AF233" s="170"/>
    </row>
    <row r="234" spans="1:32" x14ac:dyDescent="0.25">
      <c r="A234">
        <v>226</v>
      </c>
      <c r="C234" s="160" t="e">
        <f>VLOOKUP(tbl2_2!A234,ishod_substance!A:P,2,0)</f>
        <v>#N/A</v>
      </c>
      <c r="D234" s="161" t="e">
        <f>VLOOKUP(tbl2_2!A234,ishod_substance!A:P,3,0)</f>
        <v>#N/A</v>
      </c>
      <c r="E234" s="160" t="e">
        <f>VLOOKUP(tbl2_2!A234,ishod_substance!A:P,11,0)</f>
        <v>#N/A</v>
      </c>
      <c r="F234" s="162" t="e">
        <f>VLOOKUP(tbl2_2!A234,ishod_substance!A:P,15,0)</f>
        <v>#N/A</v>
      </c>
      <c r="G234" s="162" t="e">
        <f>VLOOKUP(tbl2_2!A234,ishod_substance!A:P,12,0)&amp;"/"&amp;VLOOKUP(tbl2_2!A234,ishod_substance!A:P,14,0)</f>
        <v>#N/A</v>
      </c>
      <c r="H234" s="163" t="e">
        <f>VLOOKUP(tbl2_2!A234,ishod_substance!A:P,6,0)</f>
        <v>#N/A</v>
      </c>
      <c r="I234" s="164" t="e">
        <f>VLOOKUP(tbl2_2!A234,ishod_substance!A:P,15,0)</f>
        <v>#N/A</v>
      </c>
      <c r="J234" s="164" t="e">
        <f>VLOOKUP(tbl2_2!A234,ishod_substance!A:P,5,0)</f>
        <v>#N/A</v>
      </c>
      <c r="K234" s="165" t="e">
        <f>VLOOKUP(tbl2_2!A234,ishod_substance!A:Q,17,0)</f>
        <v>#N/A</v>
      </c>
      <c r="L234" s="165" t="e">
        <f>VLOOKUP(tbl2_2!A234,ishod_substance!A:R,18,0)</f>
        <v>#N/A</v>
      </c>
      <c r="M234" s="165" t="e">
        <f>VLOOKUP(tbl2_2!A234,ishod_substance!A:AD,19,0)</f>
        <v>#N/A</v>
      </c>
      <c r="N234" s="166" t="e">
        <f>VLOOKUP(tbl2_2!A234,ishod_substance!A:AD,20,0)</f>
        <v>#N/A</v>
      </c>
      <c r="O234" s="166" t="e">
        <f>VLOOKUP(tbl2_2!A234,ishod_substance!A:AD,21,0)</f>
        <v>#N/A</v>
      </c>
      <c r="P234" s="166" t="e">
        <f>VLOOKUP(tbl2_2!A234,ishod_substance!A:AD,22,0)</f>
        <v>#N/A</v>
      </c>
      <c r="Q234" s="166" t="e">
        <f>VLOOKUP(tbl2_2!A234,ishod_substance!A:AD,23,0)</f>
        <v>#N/A</v>
      </c>
      <c r="R234" s="166" t="e">
        <f>VLOOKUP(tbl2_2!A234,ishod_substance!A:AD,24,0)</f>
        <v>#N/A</v>
      </c>
      <c r="S234" s="166" t="e">
        <f>VLOOKUP(tbl2_2!A234,ishod_substance!A:AD,25,0)</f>
        <v>#N/A</v>
      </c>
      <c r="T234" s="166" t="e">
        <f>VLOOKUP(tbl2_2!A234,ishod_substance!A:AD,26,0)</f>
        <v>#N/A</v>
      </c>
      <c r="U234" s="166" t="e">
        <f>VLOOKUP(tbl2_2!A234,ishod_substance!A:AD,27,0)</f>
        <v>#N/A</v>
      </c>
      <c r="V234" s="166" t="e">
        <f>VLOOKUP(tbl2_2!A234,ishod_substance!A:AD,28,0)</f>
        <v>#N/A</v>
      </c>
      <c r="W234" s="166" t="e">
        <f>VLOOKUP(tbl2_2!A234,ishod_substance!A:AD,29,0)</f>
        <v>#N/A</v>
      </c>
      <c r="X234" s="166" t="e">
        <f>VLOOKUP(tbl2_2!A234,ishod_substance!A:AD,30,0)</f>
        <v>#N/A</v>
      </c>
      <c r="Y234" s="164" t="e">
        <f>VLOOKUP(tbl2_2!A234,ishod_substance!A:AD,7,0)</f>
        <v>#N/A</v>
      </c>
      <c r="Z234" s="167" t="e">
        <f>VLOOKUP(Y234,quide!$A$2:$B$1006,2,0)</f>
        <v>#N/A</v>
      </c>
      <c r="AA234" s="166" t="e">
        <f>VLOOKUP(Y234,quide!$A$2:$J$1006,10,0)</f>
        <v>#N/A</v>
      </c>
      <c r="AB234" s="169" t="e">
        <f>VLOOKUP(tbl2_2!A234,ishod_substance!A:AD,8,0)</f>
        <v>#N/A</v>
      </c>
      <c r="AC234" s="171" t="e">
        <f t="shared" si="3"/>
        <v>#N/A</v>
      </c>
      <c r="AD234" s="168" t="e">
        <f>VLOOKUP(tbl2_2!A234,ishod_substance!A:AD,9,0)</f>
        <v>#N/A</v>
      </c>
      <c r="AE234" s="169" t="e">
        <f>VLOOKUP(tbl2_2!A234,ishod_substance!A:AD,9,0)</f>
        <v>#N/A</v>
      </c>
      <c r="AF234" s="170"/>
    </row>
    <row r="235" spans="1:32" x14ac:dyDescent="0.25">
      <c r="A235">
        <v>227</v>
      </c>
      <c r="C235" s="160" t="e">
        <f>VLOOKUP(tbl2_2!A235,ishod_substance!A:P,2,0)</f>
        <v>#N/A</v>
      </c>
      <c r="D235" s="161" t="e">
        <f>VLOOKUP(tbl2_2!A235,ishod_substance!A:P,3,0)</f>
        <v>#N/A</v>
      </c>
      <c r="E235" s="160" t="e">
        <f>VLOOKUP(tbl2_2!A235,ishod_substance!A:P,11,0)</f>
        <v>#N/A</v>
      </c>
      <c r="F235" s="162" t="e">
        <f>VLOOKUP(tbl2_2!A235,ishod_substance!A:P,15,0)</f>
        <v>#N/A</v>
      </c>
      <c r="G235" s="162" t="e">
        <f>VLOOKUP(tbl2_2!A235,ishod_substance!A:P,12,0)&amp;"/"&amp;VLOOKUP(tbl2_2!A235,ishod_substance!A:P,14,0)</f>
        <v>#N/A</v>
      </c>
      <c r="H235" s="163" t="e">
        <f>VLOOKUP(tbl2_2!A235,ishod_substance!A:P,6,0)</f>
        <v>#N/A</v>
      </c>
      <c r="I235" s="164" t="e">
        <f>VLOOKUP(tbl2_2!A235,ishod_substance!A:P,15,0)</f>
        <v>#N/A</v>
      </c>
      <c r="J235" s="164" t="e">
        <f>VLOOKUP(tbl2_2!A235,ishod_substance!A:P,5,0)</f>
        <v>#N/A</v>
      </c>
      <c r="K235" s="165" t="e">
        <f>VLOOKUP(tbl2_2!A235,ishod_substance!A:Q,17,0)</f>
        <v>#N/A</v>
      </c>
      <c r="L235" s="165" t="e">
        <f>VLOOKUP(tbl2_2!A235,ishod_substance!A:R,18,0)</f>
        <v>#N/A</v>
      </c>
      <c r="M235" s="165" t="e">
        <f>VLOOKUP(tbl2_2!A235,ishod_substance!A:AD,19,0)</f>
        <v>#N/A</v>
      </c>
      <c r="N235" s="166" t="e">
        <f>VLOOKUP(tbl2_2!A235,ishod_substance!A:AD,20,0)</f>
        <v>#N/A</v>
      </c>
      <c r="O235" s="166" t="e">
        <f>VLOOKUP(tbl2_2!A235,ishod_substance!A:AD,21,0)</f>
        <v>#N/A</v>
      </c>
      <c r="P235" s="166" t="e">
        <f>VLOOKUP(tbl2_2!A235,ishod_substance!A:AD,22,0)</f>
        <v>#N/A</v>
      </c>
      <c r="Q235" s="166" t="e">
        <f>VLOOKUP(tbl2_2!A235,ishod_substance!A:AD,23,0)</f>
        <v>#N/A</v>
      </c>
      <c r="R235" s="166" t="e">
        <f>VLOOKUP(tbl2_2!A235,ishod_substance!A:AD,24,0)</f>
        <v>#N/A</v>
      </c>
      <c r="S235" s="166" t="e">
        <f>VLOOKUP(tbl2_2!A235,ishod_substance!A:AD,25,0)</f>
        <v>#N/A</v>
      </c>
      <c r="T235" s="166" t="e">
        <f>VLOOKUP(tbl2_2!A235,ishod_substance!A:AD,26,0)</f>
        <v>#N/A</v>
      </c>
      <c r="U235" s="166" t="e">
        <f>VLOOKUP(tbl2_2!A235,ishod_substance!A:AD,27,0)</f>
        <v>#N/A</v>
      </c>
      <c r="V235" s="166" t="e">
        <f>VLOOKUP(tbl2_2!A235,ishod_substance!A:AD,28,0)</f>
        <v>#N/A</v>
      </c>
      <c r="W235" s="166" t="e">
        <f>VLOOKUP(tbl2_2!A235,ishod_substance!A:AD,29,0)</f>
        <v>#N/A</v>
      </c>
      <c r="X235" s="166" t="e">
        <f>VLOOKUP(tbl2_2!A235,ishod_substance!A:AD,30,0)</f>
        <v>#N/A</v>
      </c>
      <c r="Y235" s="164" t="e">
        <f>VLOOKUP(tbl2_2!A235,ishod_substance!A:AD,7,0)</f>
        <v>#N/A</v>
      </c>
      <c r="Z235" s="167" t="e">
        <f>VLOOKUP(Y235,quide!$A$2:$B$1006,2,0)</f>
        <v>#N/A</v>
      </c>
      <c r="AA235" s="166" t="e">
        <f>VLOOKUP(Y235,quide!$A$2:$J$1006,10,0)</f>
        <v>#N/A</v>
      </c>
      <c r="AB235" s="169" t="e">
        <f>VLOOKUP(tbl2_2!A235,ishod_substance!A:AD,8,0)</f>
        <v>#N/A</v>
      </c>
      <c r="AC235" s="171" t="e">
        <f t="shared" si="3"/>
        <v>#N/A</v>
      </c>
      <c r="AD235" s="168" t="e">
        <f>VLOOKUP(tbl2_2!A235,ishod_substance!A:AD,9,0)</f>
        <v>#N/A</v>
      </c>
      <c r="AE235" s="169" t="e">
        <f>VLOOKUP(tbl2_2!A235,ishod_substance!A:AD,9,0)</f>
        <v>#N/A</v>
      </c>
      <c r="AF235" s="170"/>
    </row>
    <row r="236" spans="1:32" x14ac:dyDescent="0.25">
      <c r="A236">
        <v>228</v>
      </c>
      <c r="C236" s="160" t="e">
        <f>VLOOKUP(tbl2_2!A236,ishod_substance!A:P,2,0)</f>
        <v>#N/A</v>
      </c>
      <c r="D236" s="161" t="e">
        <f>VLOOKUP(tbl2_2!A236,ishod_substance!A:P,3,0)</f>
        <v>#N/A</v>
      </c>
      <c r="E236" s="160" t="e">
        <f>VLOOKUP(tbl2_2!A236,ishod_substance!A:P,11,0)</f>
        <v>#N/A</v>
      </c>
      <c r="F236" s="162" t="e">
        <f>VLOOKUP(tbl2_2!A236,ishod_substance!A:P,15,0)</f>
        <v>#N/A</v>
      </c>
      <c r="G236" s="162" t="e">
        <f>VLOOKUP(tbl2_2!A236,ishod_substance!A:P,12,0)&amp;"/"&amp;VLOOKUP(tbl2_2!A236,ishod_substance!A:P,14,0)</f>
        <v>#N/A</v>
      </c>
      <c r="H236" s="163" t="e">
        <f>VLOOKUP(tbl2_2!A236,ishod_substance!A:P,6,0)</f>
        <v>#N/A</v>
      </c>
      <c r="I236" s="164" t="e">
        <f>VLOOKUP(tbl2_2!A236,ishod_substance!A:P,15,0)</f>
        <v>#N/A</v>
      </c>
      <c r="J236" s="164" t="e">
        <f>VLOOKUP(tbl2_2!A236,ishod_substance!A:P,5,0)</f>
        <v>#N/A</v>
      </c>
      <c r="K236" s="165" t="e">
        <f>VLOOKUP(tbl2_2!A236,ishod_substance!A:Q,17,0)</f>
        <v>#N/A</v>
      </c>
      <c r="L236" s="165" t="e">
        <f>VLOOKUP(tbl2_2!A236,ishod_substance!A:R,18,0)</f>
        <v>#N/A</v>
      </c>
      <c r="M236" s="165" t="e">
        <f>VLOOKUP(tbl2_2!A236,ishod_substance!A:AD,19,0)</f>
        <v>#N/A</v>
      </c>
      <c r="N236" s="166" t="e">
        <f>VLOOKUP(tbl2_2!A236,ishod_substance!A:AD,20,0)</f>
        <v>#N/A</v>
      </c>
      <c r="O236" s="166" t="e">
        <f>VLOOKUP(tbl2_2!A236,ishod_substance!A:AD,21,0)</f>
        <v>#N/A</v>
      </c>
      <c r="P236" s="166" t="e">
        <f>VLOOKUP(tbl2_2!A236,ishod_substance!A:AD,22,0)</f>
        <v>#N/A</v>
      </c>
      <c r="Q236" s="166" t="e">
        <f>VLOOKUP(tbl2_2!A236,ishod_substance!A:AD,23,0)</f>
        <v>#N/A</v>
      </c>
      <c r="R236" s="166" t="e">
        <f>VLOOKUP(tbl2_2!A236,ishod_substance!A:AD,24,0)</f>
        <v>#N/A</v>
      </c>
      <c r="S236" s="166" t="e">
        <f>VLOOKUP(tbl2_2!A236,ishod_substance!A:AD,25,0)</f>
        <v>#N/A</v>
      </c>
      <c r="T236" s="166" t="e">
        <f>VLOOKUP(tbl2_2!A236,ishod_substance!A:AD,26,0)</f>
        <v>#N/A</v>
      </c>
      <c r="U236" s="166" t="e">
        <f>VLOOKUP(tbl2_2!A236,ishod_substance!A:AD,27,0)</f>
        <v>#N/A</v>
      </c>
      <c r="V236" s="166" t="e">
        <f>VLOOKUP(tbl2_2!A236,ishod_substance!A:AD,28,0)</f>
        <v>#N/A</v>
      </c>
      <c r="W236" s="166" t="e">
        <f>VLOOKUP(tbl2_2!A236,ishod_substance!A:AD,29,0)</f>
        <v>#N/A</v>
      </c>
      <c r="X236" s="166" t="e">
        <f>VLOOKUP(tbl2_2!A236,ishod_substance!A:AD,30,0)</f>
        <v>#N/A</v>
      </c>
      <c r="Y236" s="164" t="e">
        <f>VLOOKUP(tbl2_2!A236,ishod_substance!A:AD,7,0)</f>
        <v>#N/A</v>
      </c>
      <c r="Z236" s="167" t="e">
        <f>VLOOKUP(Y236,quide!$A$2:$B$1006,2,0)</f>
        <v>#N/A</v>
      </c>
      <c r="AA236" s="166" t="e">
        <f>VLOOKUP(Y236,quide!$A$2:$J$1006,10,0)</f>
        <v>#N/A</v>
      </c>
      <c r="AB236" s="169" t="e">
        <f>VLOOKUP(tbl2_2!A236,ishod_substance!A:AD,8,0)</f>
        <v>#N/A</v>
      </c>
      <c r="AC236" s="171" t="e">
        <f t="shared" si="3"/>
        <v>#N/A</v>
      </c>
      <c r="AD236" s="168" t="e">
        <f>VLOOKUP(tbl2_2!A236,ishod_substance!A:AD,9,0)</f>
        <v>#N/A</v>
      </c>
      <c r="AE236" s="169" t="e">
        <f>VLOOKUP(tbl2_2!A236,ishod_substance!A:AD,9,0)</f>
        <v>#N/A</v>
      </c>
      <c r="AF236" s="170"/>
    </row>
    <row r="237" spans="1:32" x14ac:dyDescent="0.25">
      <c r="A237">
        <v>229</v>
      </c>
      <c r="C237" s="160" t="e">
        <f>VLOOKUP(tbl2_2!A237,ishod_substance!A:P,2,0)</f>
        <v>#N/A</v>
      </c>
      <c r="D237" s="161" t="e">
        <f>VLOOKUP(tbl2_2!A237,ishod_substance!A:P,3,0)</f>
        <v>#N/A</v>
      </c>
      <c r="E237" s="160" t="e">
        <f>VLOOKUP(tbl2_2!A237,ishod_substance!A:P,11,0)</f>
        <v>#N/A</v>
      </c>
      <c r="F237" s="162" t="e">
        <f>VLOOKUP(tbl2_2!A237,ishod_substance!A:P,15,0)</f>
        <v>#N/A</v>
      </c>
      <c r="G237" s="162" t="e">
        <f>VLOOKUP(tbl2_2!A237,ishod_substance!A:P,12,0)&amp;"/"&amp;VLOOKUP(tbl2_2!A237,ishod_substance!A:P,14,0)</f>
        <v>#N/A</v>
      </c>
      <c r="H237" s="163" t="e">
        <f>VLOOKUP(tbl2_2!A237,ishod_substance!A:P,6,0)</f>
        <v>#N/A</v>
      </c>
      <c r="I237" s="164" t="e">
        <f>VLOOKUP(tbl2_2!A237,ishod_substance!A:P,15,0)</f>
        <v>#N/A</v>
      </c>
      <c r="J237" s="164" t="e">
        <f>VLOOKUP(tbl2_2!A237,ishod_substance!A:P,5,0)</f>
        <v>#N/A</v>
      </c>
      <c r="K237" s="165" t="e">
        <f>VLOOKUP(tbl2_2!A237,ishod_substance!A:Q,17,0)</f>
        <v>#N/A</v>
      </c>
      <c r="L237" s="165" t="e">
        <f>VLOOKUP(tbl2_2!A237,ishod_substance!A:R,18,0)</f>
        <v>#N/A</v>
      </c>
      <c r="M237" s="165" t="e">
        <f>VLOOKUP(tbl2_2!A237,ishod_substance!A:AD,19,0)</f>
        <v>#N/A</v>
      </c>
      <c r="N237" s="166" t="e">
        <f>VLOOKUP(tbl2_2!A237,ishod_substance!A:AD,20,0)</f>
        <v>#N/A</v>
      </c>
      <c r="O237" s="166" t="e">
        <f>VLOOKUP(tbl2_2!A237,ishod_substance!A:AD,21,0)</f>
        <v>#N/A</v>
      </c>
      <c r="P237" s="166" t="e">
        <f>VLOOKUP(tbl2_2!A237,ishod_substance!A:AD,22,0)</f>
        <v>#N/A</v>
      </c>
      <c r="Q237" s="166" t="e">
        <f>VLOOKUP(tbl2_2!A237,ishod_substance!A:AD,23,0)</f>
        <v>#N/A</v>
      </c>
      <c r="R237" s="166" t="e">
        <f>VLOOKUP(tbl2_2!A237,ishod_substance!A:AD,24,0)</f>
        <v>#N/A</v>
      </c>
      <c r="S237" s="166" t="e">
        <f>VLOOKUP(tbl2_2!A237,ishod_substance!A:AD,25,0)</f>
        <v>#N/A</v>
      </c>
      <c r="T237" s="166" t="e">
        <f>VLOOKUP(tbl2_2!A237,ishod_substance!A:AD,26,0)</f>
        <v>#N/A</v>
      </c>
      <c r="U237" s="166" t="e">
        <f>VLOOKUP(tbl2_2!A237,ishod_substance!A:AD,27,0)</f>
        <v>#N/A</v>
      </c>
      <c r="V237" s="166" t="e">
        <f>VLOOKUP(tbl2_2!A237,ishod_substance!A:AD,28,0)</f>
        <v>#N/A</v>
      </c>
      <c r="W237" s="166" t="e">
        <f>VLOOKUP(tbl2_2!A237,ishod_substance!A:AD,29,0)</f>
        <v>#N/A</v>
      </c>
      <c r="X237" s="166" t="e">
        <f>VLOOKUP(tbl2_2!A237,ishod_substance!A:AD,30,0)</f>
        <v>#N/A</v>
      </c>
      <c r="Y237" s="164" t="e">
        <f>VLOOKUP(tbl2_2!A237,ishod_substance!A:AD,7,0)</f>
        <v>#N/A</v>
      </c>
      <c r="Z237" s="167" t="e">
        <f>VLOOKUP(Y237,quide!$A$2:$B$1006,2,0)</f>
        <v>#N/A</v>
      </c>
      <c r="AA237" s="166" t="e">
        <f>VLOOKUP(Y237,quide!$A$2:$J$1006,10,0)</f>
        <v>#N/A</v>
      </c>
      <c r="AB237" s="213" t="e">
        <f>VLOOKUP(tbl2_2!A237,ishod_substance!A:AD,8,0)</f>
        <v>#N/A</v>
      </c>
      <c r="AC237" s="171" t="e">
        <f t="shared" si="3"/>
        <v>#N/A</v>
      </c>
      <c r="AD237" s="211" t="e">
        <f>VLOOKUP(tbl2_2!A237,ishod_substance!A:AD,9,0)</f>
        <v>#N/A</v>
      </c>
      <c r="AE237" s="212" t="e">
        <f>VLOOKUP(tbl2_2!A237,ishod_substance!A:AD,9,0)</f>
        <v>#N/A</v>
      </c>
      <c r="AF237" s="170"/>
    </row>
    <row r="238" spans="1:32" x14ac:dyDescent="0.25">
      <c r="A238">
        <v>230</v>
      </c>
      <c r="C238" s="160" t="e">
        <f>VLOOKUP(tbl2_2!A238,ishod_substance!A:P,2,0)</f>
        <v>#N/A</v>
      </c>
      <c r="D238" s="161" t="e">
        <f>VLOOKUP(tbl2_2!A238,ishod_substance!A:P,3,0)</f>
        <v>#N/A</v>
      </c>
      <c r="E238" s="160" t="e">
        <f>VLOOKUP(tbl2_2!A238,ishod_substance!A:P,11,0)</f>
        <v>#N/A</v>
      </c>
      <c r="F238" s="162" t="e">
        <f>VLOOKUP(tbl2_2!A238,ishod_substance!A:P,15,0)</f>
        <v>#N/A</v>
      </c>
      <c r="G238" s="162" t="e">
        <f>VLOOKUP(tbl2_2!A238,ishod_substance!A:P,12,0)&amp;"/"&amp;VLOOKUP(tbl2_2!A238,ishod_substance!A:P,14,0)</f>
        <v>#N/A</v>
      </c>
      <c r="H238" s="163" t="e">
        <f>VLOOKUP(tbl2_2!A238,ishod_substance!A:P,6,0)</f>
        <v>#N/A</v>
      </c>
      <c r="I238" s="164" t="e">
        <f>VLOOKUP(tbl2_2!A238,ishod_substance!A:P,15,0)</f>
        <v>#N/A</v>
      </c>
      <c r="J238" s="164" t="e">
        <f>VLOOKUP(tbl2_2!A238,ishod_substance!A:P,5,0)</f>
        <v>#N/A</v>
      </c>
      <c r="K238" s="165" t="e">
        <f>VLOOKUP(tbl2_2!A238,ishod_substance!A:Q,17,0)</f>
        <v>#N/A</v>
      </c>
      <c r="L238" s="165" t="e">
        <f>VLOOKUP(tbl2_2!A238,ishod_substance!A:R,18,0)</f>
        <v>#N/A</v>
      </c>
      <c r="M238" s="165" t="e">
        <f>VLOOKUP(tbl2_2!A238,ishod_substance!A:AD,19,0)</f>
        <v>#N/A</v>
      </c>
      <c r="N238" s="166" t="e">
        <f>VLOOKUP(tbl2_2!A238,ishod_substance!A:AD,20,0)</f>
        <v>#N/A</v>
      </c>
      <c r="O238" s="166" t="e">
        <f>VLOOKUP(tbl2_2!A238,ishod_substance!A:AD,21,0)</f>
        <v>#N/A</v>
      </c>
      <c r="P238" s="166" t="e">
        <f>VLOOKUP(tbl2_2!A238,ishod_substance!A:AD,22,0)</f>
        <v>#N/A</v>
      </c>
      <c r="Q238" s="166" t="e">
        <f>VLOOKUP(tbl2_2!A238,ishod_substance!A:AD,23,0)</f>
        <v>#N/A</v>
      </c>
      <c r="R238" s="166" t="e">
        <f>VLOOKUP(tbl2_2!A238,ishod_substance!A:AD,24,0)</f>
        <v>#N/A</v>
      </c>
      <c r="S238" s="166" t="e">
        <f>VLOOKUP(tbl2_2!A238,ishod_substance!A:AD,25,0)</f>
        <v>#N/A</v>
      </c>
      <c r="T238" s="166" t="e">
        <f>VLOOKUP(tbl2_2!A238,ishod_substance!A:AD,26,0)</f>
        <v>#N/A</v>
      </c>
      <c r="U238" s="166" t="e">
        <f>VLOOKUP(tbl2_2!A238,ishod_substance!A:AD,27,0)</f>
        <v>#N/A</v>
      </c>
      <c r="V238" s="166" t="e">
        <f>VLOOKUP(tbl2_2!A238,ishod_substance!A:AD,28,0)</f>
        <v>#N/A</v>
      </c>
      <c r="W238" s="166" t="e">
        <f>VLOOKUP(tbl2_2!A238,ishod_substance!A:AD,29,0)</f>
        <v>#N/A</v>
      </c>
      <c r="X238" s="166" t="e">
        <f>VLOOKUP(tbl2_2!A238,ishod_substance!A:AD,30,0)</f>
        <v>#N/A</v>
      </c>
      <c r="Y238" s="164" t="e">
        <f>VLOOKUP(tbl2_2!A238,ishod_substance!A:AD,7,0)</f>
        <v>#N/A</v>
      </c>
      <c r="Z238" s="167" t="e">
        <f>VLOOKUP(Y238,quide!$A$2:$B$1006,2,0)</f>
        <v>#N/A</v>
      </c>
      <c r="AA238" s="166" t="e">
        <f>VLOOKUP(Y238,quide!$A$2:$J$1006,10,0)</f>
        <v>#N/A</v>
      </c>
      <c r="AB238" s="169" t="e">
        <f>VLOOKUP(tbl2_2!A238,ishod_substance!A:AD,8,0)</f>
        <v>#N/A</v>
      </c>
      <c r="AC238" s="171" t="e">
        <f t="shared" si="3"/>
        <v>#N/A</v>
      </c>
      <c r="AD238" s="168" t="e">
        <f>VLOOKUP(tbl2_2!A238,ishod_substance!A:AD,9,0)</f>
        <v>#N/A</v>
      </c>
      <c r="AE238" s="169" t="e">
        <f>VLOOKUP(tbl2_2!A238,ishod_substance!A:AD,9,0)</f>
        <v>#N/A</v>
      </c>
      <c r="AF238" s="170"/>
    </row>
    <row r="239" spans="1:32" x14ac:dyDescent="0.25">
      <c r="A239">
        <v>231</v>
      </c>
      <c r="C239" s="160" t="e">
        <f>VLOOKUP(tbl2_2!A239,ishod_substance!A:P,2,0)</f>
        <v>#N/A</v>
      </c>
      <c r="D239" s="161" t="e">
        <f>VLOOKUP(tbl2_2!A239,ishod_substance!A:P,3,0)</f>
        <v>#N/A</v>
      </c>
      <c r="E239" s="160" t="e">
        <f>VLOOKUP(tbl2_2!A239,ishod_substance!A:P,11,0)</f>
        <v>#N/A</v>
      </c>
      <c r="F239" s="162" t="e">
        <f>VLOOKUP(tbl2_2!A239,ishod_substance!A:P,15,0)</f>
        <v>#N/A</v>
      </c>
      <c r="G239" s="162" t="e">
        <f>VLOOKUP(tbl2_2!A239,ishod_substance!A:P,12,0)&amp;"/"&amp;VLOOKUP(tbl2_2!A239,ishod_substance!A:P,14,0)</f>
        <v>#N/A</v>
      </c>
      <c r="H239" s="163" t="e">
        <f>VLOOKUP(tbl2_2!A239,ishod_substance!A:P,6,0)</f>
        <v>#N/A</v>
      </c>
      <c r="I239" s="164" t="e">
        <f>VLOOKUP(tbl2_2!A239,ishod_substance!A:P,15,0)</f>
        <v>#N/A</v>
      </c>
      <c r="J239" s="164" t="e">
        <f>VLOOKUP(tbl2_2!A239,ishod_substance!A:P,5,0)</f>
        <v>#N/A</v>
      </c>
      <c r="K239" s="165" t="e">
        <f>VLOOKUP(tbl2_2!A239,ishod_substance!A:Q,17,0)</f>
        <v>#N/A</v>
      </c>
      <c r="L239" s="165" t="e">
        <f>VLOOKUP(tbl2_2!A239,ishod_substance!A:R,18,0)</f>
        <v>#N/A</v>
      </c>
      <c r="M239" s="165" t="e">
        <f>VLOOKUP(tbl2_2!A239,ishod_substance!A:AD,19,0)</f>
        <v>#N/A</v>
      </c>
      <c r="N239" s="166" t="e">
        <f>VLOOKUP(tbl2_2!A239,ishod_substance!A:AD,20,0)</f>
        <v>#N/A</v>
      </c>
      <c r="O239" s="166" t="e">
        <f>VLOOKUP(tbl2_2!A239,ishod_substance!A:AD,21,0)</f>
        <v>#N/A</v>
      </c>
      <c r="P239" s="166" t="e">
        <f>VLOOKUP(tbl2_2!A239,ishod_substance!A:AD,22,0)</f>
        <v>#N/A</v>
      </c>
      <c r="Q239" s="166" t="e">
        <f>VLOOKUP(tbl2_2!A239,ishod_substance!A:AD,23,0)</f>
        <v>#N/A</v>
      </c>
      <c r="R239" s="166" t="e">
        <f>VLOOKUP(tbl2_2!A239,ishod_substance!A:AD,24,0)</f>
        <v>#N/A</v>
      </c>
      <c r="S239" s="166" t="e">
        <f>VLOOKUP(tbl2_2!A239,ishod_substance!A:AD,25,0)</f>
        <v>#N/A</v>
      </c>
      <c r="T239" s="166" t="e">
        <f>VLOOKUP(tbl2_2!A239,ishod_substance!A:AD,26,0)</f>
        <v>#N/A</v>
      </c>
      <c r="U239" s="166" t="e">
        <f>VLOOKUP(tbl2_2!A239,ishod_substance!A:AD,27,0)</f>
        <v>#N/A</v>
      </c>
      <c r="V239" s="166" t="e">
        <f>VLOOKUP(tbl2_2!A239,ishod_substance!A:AD,28,0)</f>
        <v>#N/A</v>
      </c>
      <c r="W239" s="166" t="e">
        <f>VLOOKUP(tbl2_2!A239,ishod_substance!A:AD,29,0)</f>
        <v>#N/A</v>
      </c>
      <c r="X239" s="166" t="e">
        <f>VLOOKUP(tbl2_2!A239,ishod_substance!A:AD,30,0)</f>
        <v>#N/A</v>
      </c>
      <c r="Y239" s="164" t="e">
        <f>VLOOKUP(tbl2_2!A239,ishod_substance!A:AD,7,0)</f>
        <v>#N/A</v>
      </c>
      <c r="Z239" s="167" t="e">
        <f>VLOOKUP(Y239,quide!$A$2:$B$1006,2,0)</f>
        <v>#N/A</v>
      </c>
      <c r="AA239" s="166" t="e">
        <f>VLOOKUP(Y239,quide!$A$2:$J$1006,10,0)</f>
        <v>#N/A</v>
      </c>
      <c r="AB239" s="169" t="e">
        <f>VLOOKUP(tbl2_2!A239,ishod_substance!A:AD,8,0)</f>
        <v>#N/A</v>
      </c>
      <c r="AC239" s="171" t="e">
        <f t="shared" si="3"/>
        <v>#N/A</v>
      </c>
      <c r="AD239" s="209" t="e">
        <f>VLOOKUP(tbl2_2!A239,ishod_substance!A:AD,9,0)</f>
        <v>#N/A</v>
      </c>
      <c r="AE239" s="210" t="e">
        <f>VLOOKUP(tbl2_2!A239,ishod_substance!A:AD,9,0)</f>
        <v>#N/A</v>
      </c>
      <c r="AF239" s="170"/>
    </row>
    <row r="240" spans="1:32" x14ac:dyDescent="0.25">
      <c r="A240">
        <v>232</v>
      </c>
      <c r="C240" s="160" t="e">
        <f>VLOOKUP(tbl2_2!A240,ishod_substance!A:P,2,0)</f>
        <v>#N/A</v>
      </c>
      <c r="D240" s="161" t="e">
        <f>VLOOKUP(tbl2_2!A240,ishod_substance!A:P,3,0)</f>
        <v>#N/A</v>
      </c>
      <c r="E240" s="160" t="e">
        <f>VLOOKUP(tbl2_2!A240,ishod_substance!A:P,11,0)</f>
        <v>#N/A</v>
      </c>
      <c r="F240" s="162" t="e">
        <f>VLOOKUP(tbl2_2!A240,ishod_substance!A:P,15,0)</f>
        <v>#N/A</v>
      </c>
      <c r="G240" s="162" t="e">
        <f>VLOOKUP(tbl2_2!A240,ishod_substance!A:P,12,0)&amp;"/"&amp;VLOOKUP(tbl2_2!A240,ishod_substance!A:P,14,0)</f>
        <v>#N/A</v>
      </c>
      <c r="H240" s="163" t="e">
        <f>VLOOKUP(tbl2_2!A240,ishod_substance!A:P,6,0)</f>
        <v>#N/A</v>
      </c>
      <c r="I240" s="164" t="e">
        <f>VLOOKUP(tbl2_2!A240,ishod_substance!A:P,15,0)</f>
        <v>#N/A</v>
      </c>
      <c r="J240" s="164" t="e">
        <f>VLOOKUP(tbl2_2!A240,ishod_substance!A:P,5,0)</f>
        <v>#N/A</v>
      </c>
      <c r="K240" s="165" t="e">
        <f>VLOOKUP(tbl2_2!A240,ishod_substance!A:Q,17,0)</f>
        <v>#N/A</v>
      </c>
      <c r="L240" s="165" t="e">
        <f>VLOOKUP(tbl2_2!A240,ishod_substance!A:R,18,0)</f>
        <v>#N/A</v>
      </c>
      <c r="M240" s="165" t="e">
        <f>VLOOKUP(tbl2_2!A240,ishod_substance!A:AD,19,0)</f>
        <v>#N/A</v>
      </c>
      <c r="N240" s="166" t="e">
        <f>VLOOKUP(tbl2_2!A240,ishod_substance!A:AD,20,0)</f>
        <v>#N/A</v>
      </c>
      <c r="O240" s="166" t="e">
        <f>VLOOKUP(tbl2_2!A240,ishod_substance!A:AD,21,0)</f>
        <v>#N/A</v>
      </c>
      <c r="P240" s="166" t="e">
        <f>VLOOKUP(tbl2_2!A240,ishod_substance!A:AD,22,0)</f>
        <v>#N/A</v>
      </c>
      <c r="Q240" s="166" t="e">
        <f>VLOOKUP(tbl2_2!A240,ishod_substance!A:AD,23,0)</f>
        <v>#N/A</v>
      </c>
      <c r="R240" s="166" t="e">
        <f>VLOOKUP(tbl2_2!A240,ishod_substance!A:AD,24,0)</f>
        <v>#N/A</v>
      </c>
      <c r="S240" s="166" t="e">
        <f>VLOOKUP(tbl2_2!A240,ishod_substance!A:AD,25,0)</f>
        <v>#N/A</v>
      </c>
      <c r="T240" s="166" t="e">
        <f>VLOOKUP(tbl2_2!A240,ishod_substance!A:AD,26,0)</f>
        <v>#N/A</v>
      </c>
      <c r="U240" s="166" t="e">
        <f>VLOOKUP(tbl2_2!A240,ishod_substance!A:AD,27,0)</f>
        <v>#N/A</v>
      </c>
      <c r="V240" s="166" t="e">
        <f>VLOOKUP(tbl2_2!A240,ishod_substance!A:AD,28,0)</f>
        <v>#N/A</v>
      </c>
      <c r="W240" s="166" t="e">
        <f>VLOOKUP(tbl2_2!A240,ishod_substance!A:AD,29,0)</f>
        <v>#N/A</v>
      </c>
      <c r="X240" s="166" t="e">
        <f>VLOOKUP(tbl2_2!A240,ishod_substance!A:AD,30,0)</f>
        <v>#N/A</v>
      </c>
      <c r="Y240" s="164" t="e">
        <f>VLOOKUP(tbl2_2!A240,ishod_substance!A:AD,7,0)</f>
        <v>#N/A</v>
      </c>
      <c r="Z240" s="167" t="e">
        <f>VLOOKUP(Y240,quide!$A$2:$B$1006,2,0)</f>
        <v>#N/A</v>
      </c>
      <c r="AA240" s="166" t="e">
        <f>VLOOKUP(Y240,quide!$A$2:$J$1006,10,0)</f>
        <v>#N/A</v>
      </c>
      <c r="AB240" s="169" t="e">
        <f>VLOOKUP(tbl2_2!A240,ishod_substance!A:AD,8,0)</f>
        <v>#N/A</v>
      </c>
      <c r="AC240" s="171" t="e">
        <f t="shared" si="3"/>
        <v>#N/A</v>
      </c>
      <c r="AD240" s="168" t="e">
        <f>VLOOKUP(tbl2_2!A240,ishod_substance!A:AD,9,0)</f>
        <v>#N/A</v>
      </c>
      <c r="AE240" s="169" t="e">
        <f>VLOOKUP(tbl2_2!A240,ishod_substance!A:AD,9,0)</f>
        <v>#N/A</v>
      </c>
      <c r="AF240" s="170"/>
    </row>
    <row r="241" spans="1:32" x14ac:dyDescent="0.25">
      <c r="A241">
        <v>233</v>
      </c>
      <c r="C241" s="160" t="e">
        <f>VLOOKUP(tbl2_2!A241,ishod_substance!A:P,2,0)</f>
        <v>#N/A</v>
      </c>
      <c r="D241" s="161" t="e">
        <f>VLOOKUP(tbl2_2!A241,ishod_substance!A:P,3,0)</f>
        <v>#N/A</v>
      </c>
      <c r="E241" s="160" t="e">
        <f>VLOOKUP(tbl2_2!A241,ishod_substance!A:P,11,0)</f>
        <v>#N/A</v>
      </c>
      <c r="F241" s="162" t="e">
        <f>VLOOKUP(tbl2_2!A241,ishod_substance!A:P,15,0)</f>
        <v>#N/A</v>
      </c>
      <c r="G241" s="162" t="e">
        <f>VLOOKUP(tbl2_2!A241,ishod_substance!A:P,12,0)&amp;"/"&amp;VLOOKUP(tbl2_2!A241,ishod_substance!A:P,14,0)</f>
        <v>#N/A</v>
      </c>
      <c r="H241" s="163" t="e">
        <f>VLOOKUP(tbl2_2!A241,ishod_substance!A:P,6,0)</f>
        <v>#N/A</v>
      </c>
      <c r="I241" s="164" t="e">
        <f>VLOOKUP(tbl2_2!A241,ishod_substance!A:P,15,0)</f>
        <v>#N/A</v>
      </c>
      <c r="J241" s="164" t="e">
        <f>VLOOKUP(tbl2_2!A241,ishod_substance!A:P,5,0)</f>
        <v>#N/A</v>
      </c>
      <c r="K241" s="165" t="e">
        <f>VLOOKUP(tbl2_2!A241,ishod_substance!A:Q,17,0)</f>
        <v>#N/A</v>
      </c>
      <c r="L241" s="165" t="e">
        <f>VLOOKUP(tbl2_2!A241,ishod_substance!A:R,18,0)</f>
        <v>#N/A</v>
      </c>
      <c r="M241" s="165" t="e">
        <f>VLOOKUP(tbl2_2!A241,ishod_substance!A:AD,19,0)</f>
        <v>#N/A</v>
      </c>
      <c r="N241" s="166" t="e">
        <f>VLOOKUP(tbl2_2!A241,ishod_substance!A:AD,20,0)</f>
        <v>#N/A</v>
      </c>
      <c r="O241" s="166" t="e">
        <f>VLOOKUP(tbl2_2!A241,ishod_substance!A:AD,21,0)</f>
        <v>#N/A</v>
      </c>
      <c r="P241" s="166" t="e">
        <f>VLOOKUP(tbl2_2!A241,ishod_substance!A:AD,22,0)</f>
        <v>#N/A</v>
      </c>
      <c r="Q241" s="166" t="e">
        <f>VLOOKUP(tbl2_2!A241,ishod_substance!A:AD,23,0)</f>
        <v>#N/A</v>
      </c>
      <c r="R241" s="166" t="e">
        <f>VLOOKUP(tbl2_2!A241,ishod_substance!A:AD,24,0)</f>
        <v>#N/A</v>
      </c>
      <c r="S241" s="166" t="e">
        <f>VLOOKUP(tbl2_2!A241,ishod_substance!A:AD,25,0)</f>
        <v>#N/A</v>
      </c>
      <c r="T241" s="166" t="e">
        <f>VLOOKUP(tbl2_2!A241,ishod_substance!A:AD,26,0)</f>
        <v>#N/A</v>
      </c>
      <c r="U241" s="166" t="e">
        <f>VLOOKUP(tbl2_2!A241,ishod_substance!A:AD,27,0)</f>
        <v>#N/A</v>
      </c>
      <c r="V241" s="166" t="e">
        <f>VLOOKUP(tbl2_2!A241,ishod_substance!A:AD,28,0)</f>
        <v>#N/A</v>
      </c>
      <c r="W241" s="166" t="e">
        <f>VLOOKUP(tbl2_2!A241,ishod_substance!A:AD,29,0)</f>
        <v>#N/A</v>
      </c>
      <c r="X241" s="166" t="e">
        <f>VLOOKUP(tbl2_2!A241,ishod_substance!A:AD,30,0)</f>
        <v>#N/A</v>
      </c>
      <c r="Y241" s="164" t="e">
        <f>VLOOKUP(tbl2_2!A241,ishod_substance!A:AD,7,0)</f>
        <v>#N/A</v>
      </c>
      <c r="Z241" s="167" t="e">
        <f>VLOOKUP(Y241,quide!$A$2:$B$1006,2,0)</f>
        <v>#N/A</v>
      </c>
      <c r="AA241" s="166" t="e">
        <f>VLOOKUP(Y241,quide!$A$2:$J$1006,10,0)</f>
        <v>#N/A</v>
      </c>
      <c r="AB241" s="169" t="e">
        <f>VLOOKUP(tbl2_2!A241,ishod_substance!A:AD,8,0)</f>
        <v>#N/A</v>
      </c>
      <c r="AC241" s="171" t="e">
        <f t="shared" si="3"/>
        <v>#N/A</v>
      </c>
      <c r="AD241" s="168" t="e">
        <f>VLOOKUP(tbl2_2!A241,ishod_substance!A:AD,9,0)</f>
        <v>#N/A</v>
      </c>
      <c r="AE241" s="169" t="e">
        <f>VLOOKUP(tbl2_2!A241,ishod_substance!A:AD,9,0)</f>
        <v>#N/A</v>
      </c>
      <c r="AF241" s="170"/>
    </row>
    <row r="242" spans="1:32" x14ac:dyDescent="0.25">
      <c r="A242">
        <v>234</v>
      </c>
      <c r="C242" s="160" t="e">
        <f>VLOOKUP(tbl2_2!A242,ishod_substance!A:P,2,0)</f>
        <v>#N/A</v>
      </c>
      <c r="D242" s="161" t="e">
        <f>VLOOKUP(tbl2_2!A242,ishod_substance!A:P,3,0)</f>
        <v>#N/A</v>
      </c>
      <c r="E242" s="160" t="e">
        <f>VLOOKUP(tbl2_2!A242,ishod_substance!A:P,11,0)</f>
        <v>#N/A</v>
      </c>
      <c r="F242" s="162" t="e">
        <f>VLOOKUP(tbl2_2!A242,ishod_substance!A:P,15,0)</f>
        <v>#N/A</v>
      </c>
      <c r="G242" s="162" t="e">
        <f>VLOOKUP(tbl2_2!A242,ishod_substance!A:P,12,0)&amp;"/"&amp;VLOOKUP(tbl2_2!A242,ishod_substance!A:P,14,0)</f>
        <v>#N/A</v>
      </c>
      <c r="H242" s="163" t="e">
        <f>VLOOKUP(tbl2_2!A242,ishod_substance!A:P,6,0)</f>
        <v>#N/A</v>
      </c>
      <c r="I242" s="164" t="e">
        <f>VLOOKUP(tbl2_2!A242,ishod_substance!A:P,15,0)</f>
        <v>#N/A</v>
      </c>
      <c r="J242" s="164" t="e">
        <f>VLOOKUP(tbl2_2!A242,ishod_substance!A:P,5,0)</f>
        <v>#N/A</v>
      </c>
      <c r="K242" s="165" t="e">
        <f>VLOOKUP(tbl2_2!A242,ishod_substance!A:Q,17,0)</f>
        <v>#N/A</v>
      </c>
      <c r="L242" s="165" t="e">
        <f>VLOOKUP(tbl2_2!A242,ishod_substance!A:R,18,0)</f>
        <v>#N/A</v>
      </c>
      <c r="M242" s="165" t="e">
        <f>VLOOKUP(tbl2_2!A242,ishod_substance!A:AD,19,0)</f>
        <v>#N/A</v>
      </c>
      <c r="N242" s="166" t="e">
        <f>VLOOKUP(tbl2_2!A242,ishod_substance!A:AD,20,0)</f>
        <v>#N/A</v>
      </c>
      <c r="O242" s="166" t="e">
        <f>VLOOKUP(tbl2_2!A242,ishod_substance!A:AD,21,0)</f>
        <v>#N/A</v>
      </c>
      <c r="P242" s="166" t="e">
        <f>VLOOKUP(tbl2_2!A242,ishod_substance!A:AD,22,0)</f>
        <v>#N/A</v>
      </c>
      <c r="Q242" s="166" t="e">
        <f>VLOOKUP(tbl2_2!A242,ishod_substance!A:AD,23,0)</f>
        <v>#N/A</v>
      </c>
      <c r="R242" s="166" t="e">
        <f>VLOOKUP(tbl2_2!A242,ishod_substance!A:AD,24,0)</f>
        <v>#N/A</v>
      </c>
      <c r="S242" s="166" t="e">
        <f>VLOOKUP(tbl2_2!A242,ishod_substance!A:AD,25,0)</f>
        <v>#N/A</v>
      </c>
      <c r="T242" s="166" t="e">
        <f>VLOOKUP(tbl2_2!A242,ishod_substance!A:AD,26,0)</f>
        <v>#N/A</v>
      </c>
      <c r="U242" s="166" t="e">
        <f>VLOOKUP(tbl2_2!A242,ishod_substance!A:AD,27,0)</f>
        <v>#N/A</v>
      </c>
      <c r="V242" s="166" t="e">
        <f>VLOOKUP(tbl2_2!A242,ishod_substance!A:AD,28,0)</f>
        <v>#N/A</v>
      </c>
      <c r="W242" s="166" t="e">
        <f>VLOOKUP(tbl2_2!A242,ishod_substance!A:AD,29,0)</f>
        <v>#N/A</v>
      </c>
      <c r="X242" s="166" t="e">
        <f>VLOOKUP(tbl2_2!A242,ishod_substance!A:AD,30,0)</f>
        <v>#N/A</v>
      </c>
      <c r="Y242" s="164" t="e">
        <f>VLOOKUP(tbl2_2!A242,ishod_substance!A:AD,7,0)</f>
        <v>#N/A</v>
      </c>
      <c r="Z242" s="167" t="e">
        <f>VLOOKUP(Y242,quide!$A$2:$B$1006,2,0)</f>
        <v>#N/A</v>
      </c>
      <c r="AA242" s="166" t="e">
        <f>VLOOKUP(Y242,quide!$A$2:$J$1006,10,0)</f>
        <v>#N/A</v>
      </c>
      <c r="AB242" s="169" t="e">
        <f>VLOOKUP(tbl2_2!A242,ishod_substance!A:AD,8,0)</f>
        <v>#N/A</v>
      </c>
      <c r="AC242" s="171" t="e">
        <f t="shared" si="3"/>
        <v>#N/A</v>
      </c>
      <c r="AD242" s="168" t="e">
        <f>VLOOKUP(tbl2_2!A242,ishod_substance!A:AD,9,0)</f>
        <v>#N/A</v>
      </c>
      <c r="AE242" s="169" t="e">
        <f>VLOOKUP(tbl2_2!A242,ishod_substance!A:AD,9,0)</f>
        <v>#N/A</v>
      </c>
      <c r="AF242" s="170"/>
    </row>
    <row r="243" spans="1:32" x14ac:dyDescent="0.25">
      <c r="A243">
        <v>235</v>
      </c>
      <c r="C243" s="160" t="e">
        <f>VLOOKUP(tbl2_2!A243,ishod_substance!A:P,2,0)</f>
        <v>#N/A</v>
      </c>
      <c r="D243" s="161" t="e">
        <f>VLOOKUP(tbl2_2!A243,ishod_substance!A:P,3,0)</f>
        <v>#N/A</v>
      </c>
      <c r="E243" s="160" t="e">
        <f>VLOOKUP(tbl2_2!A243,ishod_substance!A:P,11,0)</f>
        <v>#N/A</v>
      </c>
      <c r="F243" s="162" t="e">
        <f>VLOOKUP(tbl2_2!A243,ishod_substance!A:P,15,0)</f>
        <v>#N/A</v>
      </c>
      <c r="G243" s="162" t="e">
        <f>VLOOKUP(tbl2_2!A243,ishod_substance!A:P,12,0)&amp;"/"&amp;VLOOKUP(tbl2_2!A243,ishod_substance!A:P,14,0)</f>
        <v>#N/A</v>
      </c>
      <c r="H243" s="163" t="e">
        <f>VLOOKUP(tbl2_2!A243,ishod_substance!A:P,6,0)</f>
        <v>#N/A</v>
      </c>
      <c r="I243" s="164" t="e">
        <f>VLOOKUP(tbl2_2!A243,ishod_substance!A:P,15,0)</f>
        <v>#N/A</v>
      </c>
      <c r="J243" s="164" t="e">
        <f>VLOOKUP(tbl2_2!A243,ishod_substance!A:P,5,0)</f>
        <v>#N/A</v>
      </c>
      <c r="K243" s="165" t="e">
        <f>VLOOKUP(tbl2_2!A243,ishod_substance!A:Q,17,0)</f>
        <v>#N/A</v>
      </c>
      <c r="L243" s="165" t="e">
        <f>VLOOKUP(tbl2_2!A243,ishod_substance!A:R,18,0)</f>
        <v>#N/A</v>
      </c>
      <c r="M243" s="165" t="e">
        <f>VLOOKUP(tbl2_2!A243,ishod_substance!A:AD,19,0)</f>
        <v>#N/A</v>
      </c>
      <c r="N243" s="166" t="e">
        <f>VLOOKUP(tbl2_2!A243,ishod_substance!A:AD,20,0)</f>
        <v>#N/A</v>
      </c>
      <c r="O243" s="166" t="e">
        <f>VLOOKUP(tbl2_2!A243,ishod_substance!A:AD,21,0)</f>
        <v>#N/A</v>
      </c>
      <c r="P243" s="166" t="e">
        <f>VLOOKUP(tbl2_2!A243,ishod_substance!A:AD,22,0)</f>
        <v>#N/A</v>
      </c>
      <c r="Q243" s="166" t="e">
        <f>VLOOKUP(tbl2_2!A243,ishod_substance!A:AD,23,0)</f>
        <v>#N/A</v>
      </c>
      <c r="R243" s="166" t="e">
        <f>VLOOKUP(tbl2_2!A243,ishod_substance!A:AD,24,0)</f>
        <v>#N/A</v>
      </c>
      <c r="S243" s="166" t="e">
        <f>VLOOKUP(tbl2_2!A243,ishod_substance!A:AD,25,0)</f>
        <v>#N/A</v>
      </c>
      <c r="T243" s="166" t="e">
        <f>VLOOKUP(tbl2_2!A243,ishod_substance!A:AD,26,0)</f>
        <v>#N/A</v>
      </c>
      <c r="U243" s="166" t="e">
        <f>VLOOKUP(tbl2_2!A243,ishod_substance!A:AD,27,0)</f>
        <v>#N/A</v>
      </c>
      <c r="V243" s="166" t="e">
        <f>VLOOKUP(tbl2_2!A243,ishod_substance!A:AD,28,0)</f>
        <v>#N/A</v>
      </c>
      <c r="W243" s="166" t="e">
        <f>VLOOKUP(tbl2_2!A243,ishod_substance!A:AD,29,0)</f>
        <v>#N/A</v>
      </c>
      <c r="X243" s="166" t="e">
        <f>VLOOKUP(tbl2_2!A243,ishod_substance!A:AD,30,0)</f>
        <v>#N/A</v>
      </c>
      <c r="Y243" s="164" t="e">
        <f>VLOOKUP(tbl2_2!A243,ishod_substance!A:AD,7,0)</f>
        <v>#N/A</v>
      </c>
      <c r="Z243" s="167" t="e">
        <f>VLOOKUP(Y243,quide!$A$2:$B$1006,2,0)</f>
        <v>#N/A</v>
      </c>
      <c r="AA243" s="166" t="e">
        <f>VLOOKUP(Y243,quide!$A$2:$J$1006,10,0)</f>
        <v>#N/A</v>
      </c>
      <c r="AB243" s="169" t="e">
        <f>VLOOKUP(tbl2_2!A243,ishod_substance!A:AD,8,0)</f>
        <v>#N/A</v>
      </c>
      <c r="AC243" s="171" t="e">
        <f t="shared" si="3"/>
        <v>#N/A</v>
      </c>
      <c r="AD243" s="168" t="e">
        <f>VLOOKUP(tbl2_2!A243,ishod_substance!A:AD,9,0)</f>
        <v>#N/A</v>
      </c>
      <c r="AE243" s="169" t="e">
        <f>VLOOKUP(tbl2_2!A243,ishod_substance!A:AD,9,0)</f>
        <v>#N/A</v>
      </c>
      <c r="AF243" s="170"/>
    </row>
    <row r="244" spans="1:32" x14ac:dyDescent="0.25">
      <c r="A244">
        <v>236</v>
      </c>
      <c r="C244" s="160" t="e">
        <f>VLOOKUP(tbl2_2!A244,ishod_substance!A:P,2,0)</f>
        <v>#N/A</v>
      </c>
      <c r="D244" s="161" t="e">
        <f>VLOOKUP(tbl2_2!A244,ishod_substance!A:P,3,0)</f>
        <v>#N/A</v>
      </c>
      <c r="E244" s="160" t="e">
        <f>VLOOKUP(tbl2_2!A244,ishod_substance!A:P,11,0)</f>
        <v>#N/A</v>
      </c>
      <c r="F244" s="162" t="e">
        <f>VLOOKUP(tbl2_2!A244,ishod_substance!A:P,15,0)</f>
        <v>#N/A</v>
      </c>
      <c r="G244" s="162" t="e">
        <f>VLOOKUP(tbl2_2!A244,ishod_substance!A:P,12,0)&amp;"/"&amp;VLOOKUP(tbl2_2!A244,ishod_substance!A:P,14,0)</f>
        <v>#N/A</v>
      </c>
      <c r="H244" s="163" t="e">
        <f>VLOOKUP(tbl2_2!A244,ishod_substance!A:P,6,0)</f>
        <v>#N/A</v>
      </c>
      <c r="I244" s="164" t="e">
        <f>VLOOKUP(tbl2_2!A244,ishod_substance!A:P,15,0)</f>
        <v>#N/A</v>
      </c>
      <c r="J244" s="164" t="e">
        <f>VLOOKUP(tbl2_2!A244,ishod_substance!A:P,5,0)</f>
        <v>#N/A</v>
      </c>
      <c r="K244" s="165" t="e">
        <f>VLOOKUP(tbl2_2!A244,ishod_substance!A:Q,17,0)</f>
        <v>#N/A</v>
      </c>
      <c r="L244" s="165" t="e">
        <f>VLOOKUP(tbl2_2!A244,ishod_substance!A:R,18,0)</f>
        <v>#N/A</v>
      </c>
      <c r="M244" s="165" t="e">
        <f>VLOOKUP(tbl2_2!A244,ishod_substance!A:AD,19,0)</f>
        <v>#N/A</v>
      </c>
      <c r="N244" s="166" t="e">
        <f>VLOOKUP(tbl2_2!A244,ishod_substance!A:AD,20,0)</f>
        <v>#N/A</v>
      </c>
      <c r="O244" s="166" t="e">
        <f>VLOOKUP(tbl2_2!A244,ishod_substance!A:AD,21,0)</f>
        <v>#N/A</v>
      </c>
      <c r="P244" s="166" t="e">
        <f>VLOOKUP(tbl2_2!A244,ishod_substance!A:AD,22,0)</f>
        <v>#N/A</v>
      </c>
      <c r="Q244" s="166" t="e">
        <f>VLOOKUP(tbl2_2!A244,ishod_substance!A:AD,23,0)</f>
        <v>#N/A</v>
      </c>
      <c r="R244" s="166" t="e">
        <f>VLOOKUP(tbl2_2!A244,ishod_substance!A:AD,24,0)</f>
        <v>#N/A</v>
      </c>
      <c r="S244" s="166" t="e">
        <f>VLOOKUP(tbl2_2!A244,ishod_substance!A:AD,25,0)</f>
        <v>#N/A</v>
      </c>
      <c r="T244" s="166" t="e">
        <f>VLOOKUP(tbl2_2!A244,ishod_substance!A:AD,26,0)</f>
        <v>#N/A</v>
      </c>
      <c r="U244" s="166" t="e">
        <f>VLOOKUP(tbl2_2!A244,ishod_substance!A:AD,27,0)</f>
        <v>#N/A</v>
      </c>
      <c r="V244" s="166" t="e">
        <f>VLOOKUP(tbl2_2!A244,ishod_substance!A:AD,28,0)</f>
        <v>#N/A</v>
      </c>
      <c r="W244" s="166" t="e">
        <f>VLOOKUP(tbl2_2!A244,ishod_substance!A:AD,29,0)</f>
        <v>#N/A</v>
      </c>
      <c r="X244" s="166" t="e">
        <f>VLOOKUP(tbl2_2!A244,ishod_substance!A:AD,30,0)</f>
        <v>#N/A</v>
      </c>
      <c r="Y244" s="164" t="e">
        <f>VLOOKUP(tbl2_2!A244,ishod_substance!A:AD,7,0)</f>
        <v>#N/A</v>
      </c>
      <c r="Z244" s="167" t="e">
        <f>VLOOKUP(Y244,quide!$A$2:$B$1006,2,0)</f>
        <v>#N/A</v>
      </c>
      <c r="AA244" s="166" t="e">
        <f>VLOOKUP(Y244,quide!$A$2:$J$1006,10,0)</f>
        <v>#N/A</v>
      </c>
      <c r="AB244" s="169" t="e">
        <f>VLOOKUP(tbl2_2!A244,ishod_substance!A:AD,8,0)</f>
        <v>#N/A</v>
      </c>
      <c r="AC244" s="171" t="e">
        <f t="shared" si="3"/>
        <v>#N/A</v>
      </c>
      <c r="AD244" s="168" t="e">
        <f>VLOOKUP(tbl2_2!A244,ishod_substance!A:AD,9,0)</f>
        <v>#N/A</v>
      </c>
      <c r="AE244" s="169" t="e">
        <f>VLOOKUP(tbl2_2!A244,ishod_substance!A:AD,9,0)</f>
        <v>#N/A</v>
      </c>
      <c r="AF244" s="170"/>
    </row>
    <row r="245" spans="1:32" x14ac:dyDescent="0.25">
      <c r="A245">
        <v>237</v>
      </c>
      <c r="C245" s="160" t="e">
        <f>VLOOKUP(tbl2_2!A245,ishod_substance!A:P,2,0)</f>
        <v>#N/A</v>
      </c>
      <c r="D245" s="161" t="e">
        <f>VLOOKUP(tbl2_2!A245,ishod_substance!A:P,3,0)</f>
        <v>#N/A</v>
      </c>
      <c r="E245" s="160" t="e">
        <f>VLOOKUP(tbl2_2!A245,ishod_substance!A:P,11,0)</f>
        <v>#N/A</v>
      </c>
      <c r="F245" s="162" t="e">
        <f>VLOOKUP(tbl2_2!A245,ishod_substance!A:P,15,0)</f>
        <v>#N/A</v>
      </c>
      <c r="G245" s="162" t="e">
        <f>VLOOKUP(tbl2_2!A245,ishod_substance!A:P,12,0)&amp;"/"&amp;VLOOKUP(tbl2_2!A245,ishod_substance!A:P,14,0)</f>
        <v>#N/A</v>
      </c>
      <c r="H245" s="163" t="e">
        <f>VLOOKUP(tbl2_2!A245,ishod_substance!A:P,6,0)</f>
        <v>#N/A</v>
      </c>
      <c r="I245" s="164" t="e">
        <f>VLOOKUP(tbl2_2!A245,ishod_substance!A:P,15,0)</f>
        <v>#N/A</v>
      </c>
      <c r="J245" s="164" t="e">
        <f>VLOOKUP(tbl2_2!A245,ishod_substance!A:P,5,0)</f>
        <v>#N/A</v>
      </c>
      <c r="K245" s="165" t="e">
        <f>VLOOKUP(tbl2_2!A245,ishod_substance!A:Q,17,0)</f>
        <v>#N/A</v>
      </c>
      <c r="L245" s="165" t="e">
        <f>VLOOKUP(tbl2_2!A245,ishod_substance!A:R,18,0)</f>
        <v>#N/A</v>
      </c>
      <c r="M245" s="165" t="e">
        <f>VLOOKUP(tbl2_2!A245,ishod_substance!A:AD,19,0)</f>
        <v>#N/A</v>
      </c>
      <c r="N245" s="166" t="e">
        <f>VLOOKUP(tbl2_2!A245,ishod_substance!A:AD,20,0)</f>
        <v>#N/A</v>
      </c>
      <c r="O245" s="166" t="e">
        <f>VLOOKUP(tbl2_2!A245,ishod_substance!A:AD,21,0)</f>
        <v>#N/A</v>
      </c>
      <c r="P245" s="166" t="e">
        <f>VLOOKUP(tbl2_2!A245,ishod_substance!A:AD,22,0)</f>
        <v>#N/A</v>
      </c>
      <c r="Q245" s="166" t="e">
        <f>VLOOKUP(tbl2_2!A245,ishod_substance!A:AD,23,0)</f>
        <v>#N/A</v>
      </c>
      <c r="R245" s="166" t="e">
        <f>VLOOKUP(tbl2_2!A245,ishod_substance!A:AD,24,0)</f>
        <v>#N/A</v>
      </c>
      <c r="S245" s="166" t="e">
        <f>VLOOKUP(tbl2_2!A245,ishod_substance!A:AD,25,0)</f>
        <v>#N/A</v>
      </c>
      <c r="T245" s="166" t="e">
        <f>VLOOKUP(tbl2_2!A245,ishod_substance!A:AD,26,0)</f>
        <v>#N/A</v>
      </c>
      <c r="U245" s="166" t="e">
        <f>VLOOKUP(tbl2_2!A245,ishod_substance!A:AD,27,0)</f>
        <v>#N/A</v>
      </c>
      <c r="V245" s="166" t="e">
        <f>VLOOKUP(tbl2_2!A245,ishod_substance!A:AD,28,0)</f>
        <v>#N/A</v>
      </c>
      <c r="W245" s="166" t="e">
        <f>VLOOKUP(tbl2_2!A245,ishod_substance!A:AD,29,0)</f>
        <v>#N/A</v>
      </c>
      <c r="X245" s="166" t="e">
        <f>VLOOKUP(tbl2_2!A245,ishod_substance!A:AD,30,0)</f>
        <v>#N/A</v>
      </c>
      <c r="Y245" s="164" t="e">
        <f>VLOOKUP(tbl2_2!A245,ishod_substance!A:AD,7,0)</f>
        <v>#N/A</v>
      </c>
      <c r="Z245" s="167" t="e">
        <f>VLOOKUP(Y245,quide!$A$2:$B$1006,2,0)</f>
        <v>#N/A</v>
      </c>
      <c r="AA245" s="166" t="e">
        <f>VLOOKUP(Y245,quide!$A$2:$J$1006,10,0)</f>
        <v>#N/A</v>
      </c>
      <c r="AB245" s="169" t="e">
        <f>VLOOKUP(tbl2_2!A245,ishod_substance!A:AD,8,0)</f>
        <v>#N/A</v>
      </c>
      <c r="AC245" s="171" t="e">
        <f t="shared" si="3"/>
        <v>#N/A</v>
      </c>
      <c r="AD245" s="168" t="e">
        <f>VLOOKUP(tbl2_2!A245,ishod_substance!A:AD,9,0)</f>
        <v>#N/A</v>
      </c>
      <c r="AE245" s="169" t="e">
        <f>VLOOKUP(tbl2_2!A245,ishod_substance!A:AD,9,0)</f>
        <v>#N/A</v>
      </c>
      <c r="AF245" s="170"/>
    </row>
    <row r="246" spans="1:32" x14ac:dyDescent="0.25">
      <c r="A246">
        <v>238</v>
      </c>
      <c r="C246" s="160" t="e">
        <f>VLOOKUP(tbl2_2!A246,ishod_substance!A:P,2,0)</f>
        <v>#N/A</v>
      </c>
      <c r="D246" s="161" t="e">
        <f>VLOOKUP(tbl2_2!A246,ishod_substance!A:P,3,0)</f>
        <v>#N/A</v>
      </c>
      <c r="E246" s="160" t="e">
        <f>VLOOKUP(tbl2_2!A246,ishod_substance!A:P,11,0)</f>
        <v>#N/A</v>
      </c>
      <c r="F246" s="162" t="e">
        <f>VLOOKUP(tbl2_2!A246,ishod_substance!A:P,15,0)</f>
        <v>#N/A</v>
      </c>
      <c r="G246" s="162" t="e">
        <f>VLOOKUP(tbl2_2!A246,ishod_substance!A:P,12,0)&amp;"/"&amp;VLOOKUP(tbl2_2!A246,ishod_substance!A:P,14,0)</f>
        <v>#N/A</v>
      </c>
      <c r="H246" s="163" t="e">
        <f>VLOOKUP(tbl2_2!A246,ishod_substance!A:P,6,0)</f>
        <v>#N/A</v>
      </c>
      <c r="I246" s="164" t="e">
        <f>VLOOKUP(tbl2_2!A246,ishod_substance!A:P,15,0)</f>
        <v>#N/A</v>
      </c>
      <c r="J246" s="164" t="e">
        <f>VLOOKUP(tbl2_2!A246,ishod_substance!A:P,5,0)</f>
        <v>#N/A</v>
      </c>
      <c r="K246" s="165" t="e">
        <f>VLOOKUP(tbl2_2!A246,ishod_substance!A:Q,17,0)</f>
        <v>#N/A</v>
      </c>
      <c r="L246" s="165" t="e">
        <f>VLOOKUP(tbl2_2!A246,ishod_substance!A:R,18,0)</f>
        <v>#N/A</v>
      </c>
      <c r="M246" s="165" t="e">
        <f>VLOOKUP(tbl2_2!A246,ishod_substance!A:AD,19,0)</f>
        <v>#N/A</v>
      </c>
      <c r="N246" s="166" t="e">
        <f>VLOOKUP(tbl2_2!A246,ishod_substance!A:AD,20,0)</f>
        <v>#N/A</v>
      </c>
      <c r="O246" s="166" t="e">
        <f>VLOOKUP(tbl2_2!A246,ishod_substance!A:AD,21,0)</f>
        <v>#N/A</v>
      </c>
      <c r="P246" s="166" t="e">
        <f>VLOOKUP(tbl2_2!A246,ishod_substance!A:AD,22,0)</f>
        <v>#N/A</v>
      </c>
      <c r="Q246" s="166" t="e">
        <f>VLOOKUP(tbl2_2!A246,ishod_substance!A:AD,23,0)</f>
        <v>#N/A</v>
      </c>
      <c r="R246" s="166" t="e">
        <f>VLOOKUP(tbl2_2!A246,ishod_substance!A:AD,24,0)</f>
        <v>#N/A</v>
      </c>
      <c r="S246" s="166" t="e">
        <f>VLOOKUP(tbl2_2!A246,ishod_substance!A:AD,25,0)</f>
        <v>#N/A</v>
      </c>
      <c r="T246" s="166" t="e">
        <f>VLOOKUP(tbl2_2!A246,ishod_substance!A:AD,26,0)</f>
        <v>#N/A</v>
      </c>
      <c r="U246" s="166" t="e">
        <f>VLOOKUP(tbl2_2!A246,ishod_substance!A:AD,27,0)</f>
        <v>#N/A</v>
      </c>
      <c r="V246" s="166" t="e">
        <f>VLOOKUP(tbl2_2!A246,ishod_substance!A:AD,28,0)</f>
        <v>#N/A</v>
      </c>
      <c r="W246" s="166" t="e">
        <f>VLOOKUP(tbl2_2!A246,ishod_substance!A:AD,29,0)</f>
        <v>#N/A</v>
      </c>
      <c r="X246" s="166" t="e">
        <f>VLOOKUP(tbl2_2!A246,ishod_substance!A:AD,30,0)</f>
        <v>#N/A</v>
      </c>
      <c r="Y246" s="164" t="e">
        <f>VLOOKUP(tbl2_2!A246,ishod_substance!A:AD,7,0)</f>
        <v>#N/A</v>
      </c>
      <c r="Z246" s="167" t="e">
        <f>VLOOKUP(Y246,quide!$A$2:$B$1006,2,0)</f>
        <v>#N/A</v>
      </c>
      <c r="AA246" s="166" t="e">
        <f>VLOOKUP(Y246,quide!$A$2:$J$1006,10,0)</f>
        <v>#N/A</v>
      </c>
      <c r="AB246" s="169" t="e">
        <f>VLOOKUP(tbl2_2!A246,ishod_substance!A:AD,8,0)</f>
        <v>#N/A</v>
      </c>
      <c r="AC246" s="171" t="e">
        <f t="shared" si="3"/>
        <v>#N/A</v>
      </c>
      <c r="AD246" s="168" t="e">
        <f>VLOOKUP(tbl2_2!A246,ishod_substance!A:AD,9,0)</f>
        <v>#N/A</v>
      </c>
      <c r="AE246" s="169" t="e">
        <f>VLOOKUP(tbl2_2!A246,ishod_substance!A:AD,9,0)</f>
        <v>#N/A</v>
      </c>
      <c r="AF246" s="170"/>
    </row>
    <row r="247" spans="1:32" x14ac:dyDescent="0.25">
      <c r="A247">
        <v>239</v>
      </c>
      <c r="C247" s="160" t="e">
        <f>VLOOKUP(tbl2_2!A247,ishod_substance!A:P,2,0)</f>
        <v>#N/A</v>
      </c>
      <c r="D247" s="161" t="e">
        <f>VLOOKUP(tbl2_2!A247,ishod_substance!A:P,3,0)</f>
        <v>#N/A</v>
      </c>
      <c r="E247" s="160" t="e">
        <f>VLOOKUP(tbl2_2!A247,ishod_substance!A:P,11,0)</f>
        <v>#N/A</v>
      </c>
      <c r="F247" s="162" t="e">
        <f>VLOOKUP(tbl2_2!A247,ishod_substance!A:P,15,0)</f>
        <v>#N/A</v>
      </c>
      <c r="G247" s="162" t="e">
        <f>VLOOKUP(tbl2_2!A247,ishod_substance!A:P,12,0)&amp;"/"&amp;VLOOKUP(tbl2_2!A247,ishod_substance!A:P,14,0)</f>
        <v>#N/A</v>
      </c>
      <c r="H247" s="163" t="e">
        <f>VLOOKUP(tbl2_2!A247,ishod_substance!A:P,6,0)</f>
        <v>#N/A</v>
      </c>
      <c r="I247" s="164" t="e">
        <f>VLOOKUP(tbl2_2!A247,ishod_substance!A:P,15,0)</f>
        <v>#N/A</v>
      </c>
      <c r="J247" s="164" t="e">
        <f>VLOOKUP(tbl2_2!A247,ishod_substance!A:P,5,0)</f>
        <v>#N/A</v>
      </c>
      <c r="K247" s="165" t="e">
        <f>VLOOKUP(tbl2_2!A247,ishod_substance!A:Q,17,0)</f>
        <v>#N/A</v>
      </c>
      <c r="L247" s="165" t="e">
        <f>VLOOKUP(tbl2_2!A247,ishod_substance!A:R,18,0)</f>
        <v>#N/A</v>
      </c>
      <c r="M247" s="165" t="e">
        <f>VLOOKUP(tbl2_2!A247,ishod_substance!A:AD,19,0)</f>
        <v>#N/A</v>
      </c>
      <c r="N247" s="166" t="e">
        <f>VLOOKUP(tbl2_2!A247,ishod_substance!A:AD,20,0)</f>
        <v>#N/A</v>
      </c>
      <c r="O247" s="166" t="e">
        <f>VLOOKUP(tbl2_2!A247,ishod_substance!A:AD,21,0)</f>
        <v>#N/A</v>
      </c>
      <c r="P247" s="166" t="e">
        <f>VLOOKUP(tbl2_2!A247,ishod_substance!A:AD,22,0)</f>
        <v>#N/A</v>
      </c>
      <c r="Q247" s="166" t="e">
        <f>VLOOKUP(tbl2_2!A247,ishod_substance!A:AD,23,0)</f>
        <v>#N/A</v>
      </c>
      <c r="R247" s="166" t="e">
        <f>VLOOKUP(tbl2_2!A247,ishod_substance!A:AD,24,0)</f>
        <v>#N/A</v>
      </c>
      <c r="S247" s="166" t="e">
        <f>VLOOKUP(tbl2_2!A247,ishod_substance!A:AD,25,0)</f>
        <v>#N/A</v>
      </c>
      <c r="T247" s="166" t="e">
        <f>VLOOKUP(tbl2_2!A247,ishod_substance!A:AD,26,0)</f>
        <v>#N/A</v>
      </c>
      <c r="U247" s="166" t="e">
        <f>VLOOKUP(tbl2_2!A247,ishod_substance!A:AD,27,0)</f>
        <v>#N/A</v>
      </c>
      <c r="V247" s="166" t="e">
        <f>VLOOKUP(tbl2_2!A247,ishod_substance!A:AD,28,0)</f>
        <v>#N/A</v>
      </c>
      <c r="W247" s="166" t="e">
        <f>VLOOKUP(tbl2_2!A247,ishod_substance!A:AD,29,0)</f>
        <v>#N/A</v>
      </c>
      <c r="X247" s="166" t="e">
        <f>VLOOKUP(tbl2_2!A247,ishod_substance!A:AD,30,0)</f>
        <v>#N/A</v>
      </c>
      <c r="Y247" s="164" t="e">
        <f>VLOOKUP(tbl2_2!A247,ishod_substance!A:AD,7,0)</f>
        <v>#N/A</v>
      </c>
      <c r="Z247" s="167" t="e">
        <f>VLOOKUP(Y247,quide!$A$2:$B$1006,2,0)</f>
        <v>#N/A</v>
      </c>
      <c r="AA247" s="166" t="e">
        <f>VLOOKUP(Y247,quide!$A$2:$J$1006,10,0)</f>
        <v>#N/A</v>
      </c>
      <c r="AB247" s="169" t="e">
        <f>VLOOKUP(tbl2_2!A247,ishod_substance!A:AD,8,0)</f>
        <v>#N/A</v>
      </c>
      <c r="AC247" s="171" t="e">
        <f t="shared" si="3"/>
        <v>#N/A</v>
      </c>
      <c r="AD247" s="168" t="e">
        <f>VLOOKUP(tbl2_2!A247,ishod_substance!A:AD,9,0)</f>
        <v>#N/A</v>
      </c>
      <c r="AE247" s="169" t="e">
        <f>VLOOKUP(tbl2_2!A247,ishod_substance!A:AD,9,0)</f>
        <v>#N/A</v>
      </c>
      <c r="AF247" s="170"/>
    </row>
    <row r="248" spans="1:32" x14ac:dyDescent="0.25">
      <c r="A248">
        <v>240</v>
      </c>
      <c r="C248" s="160" t="e">
        <f>VLOOKUP(tbl2_2!A248,ishod_substance!A:P,2,0)</f>
        <v>#N/A</v>
      </c>
      <c r="D248" s="161" t="e">
        <f>VLOOKUP(tbl2_2!A248,ishod_substance!A:P,3,0)</f>
        <v>#N/A</v>
      </c>
      <c r="E248" s="160" t="e">
        <f>VLOOKUP(tbl2_2!A248,ishod_substance!A:P,11,0)</f>
        <v>#N/A</v>
      </c>
      <c r="F248" s="162" t="e">
        <f>VLOOKUP(tbl2_2!A248,ishod_substance!A:P,15,0)</f>
        <v>#N/A</v>
      </c>
      <c r="G248" s="162" t="e">
        <f>VLOOKUP(tbl2_2!A248,ishod_substance!A:P,12,0)&amp;"/"&amp;VLOOKUP(tbl2_2!A248,ishod_substance!A:P,14,0)</f>
        <v>#N/A</v>
      </c>
      <c r="H248" s="163" t="e">
        <f>VLOOKUP(tbl2_2!A248,ishod_substance!A:P,6,0)</f>
        <v>#N/A</v>
      </c>
      <c r="I248" s="164" t="e">
        <f>VLOOKUP(tbl2_2!A248,ishod_substance!A:P,15,0)</f>
        <v>#N/A</v>
      </c>
      <c r="J248" s="164" t="e">
        <f>VLOOKUP(tbl2_2!A248,ishod_substance!A:P,5,0)</f>
        <v>#N/A</v>
      </c>
      <c r="K248" s="165" t="e">
        <f>VLOOKUP(tbl2_2!A248,ishod_substance!A:Q,17,0)</f>
        <v>#N/A</v>
      </c>
      <c r="L248" s="165" t="e">
        <f>VLOOKUP(tbl2_2!A248,ishod_substance!A:R,18,0)</f>
        <v>#N/A</v>
      </c>
      <c r="M248" s="165" t="e">
        <f>VLOOKUP(tbl2_2!A248,ishod_substance!A:AD,19,0)</f>
        <v>#N/A</v>
      </c>
      <c r="N248" s="166" t="e">
        <f>VLOOKUP(tbl2_2!A248,ishod_substance!A:AD,20,0)</f>
        <v>#N/A</v>
      </c>
      <c r="O248" s="166" t="e">
        <f>VLOOKUP(tbl2_2!A248,ishod_substance!A:AD,21,0)</f>
        <v>#N/A</v>
      </c>
      <c r="P248" s="166" t="e">
        <f>VLOOKUP(tbl2_2!A248,ishod_substance!A:AD,22,0)</f>
        <v>#N/A</v>
      </c>
      <c r="Q248" s="166" t="e">
        <f>VLOOKUP(tbl2_2!A248,ishod_substance!A:AD,23,0)</f>
        <v>#N/A</v>
      </c>
      <c r="R248" s="166" t="e">
        <f>VLOOKUP(tbl2_2!A248,ishod_substance!A:AD,24,0)</f>
        <v>#N/A</v>
      </c>
      <c r="S248" s="166" t="e">
        <f>VLOOKUP(tbl2_2!A248,ishod_substance!A:AD,25,0)</f>
        <v>#N/A</v>
      </c>
      <c r="T248" s="166" t="e">
        <f>VLOOKUP(tbl2_2!A248,ishod_substance!A:AD,26,0)</f>
        <v>#N/A</v>
      </c>
      <c r="U248" s="166" t="e">
        <f>VLOOKUP(tbl2_2!A248,ishod_substance!A:AD,27,0)</f>
        <v>#N/A</v>
      </c>
      <c r="V248" s="166" t="e">
        <f>VLOOKUP(tbl2_2!A248,ishod_substance!A:AD,28,0)</f>
        <v>#N/A</v>
      </c>
      <c r="W248" s="166" t="e">
        <f>VLOOKUP(tbl2_2!A248,ishod_substance!A:AD,29,0)</f>
        <v>#N/A</v>
      </c>
      <c r="X248" s="166" t="e">
        <f>VLOOKUP(tbl2_2!A248,ishod_substance!A:AD,30,0)</f>
        <v>#N/A</v>
      </c>
      <c r="Y248" s="164" t="e">
        <f>VLOOKUP(tbl2_2!A248,ishod_substance!A:AD,7,0)</f>
        <v>#N/A</v>
      </c>
      <c r="Z248" s="167" t="e">
        <f>VLOOKUP(Y248,quide!$A$2:$B$1006,2,0)</f>
        <v>#N/A</v>
      </c>
      <c r="AA248" s="166" t="e">
        <f>VLOOKUP(Y248,quide!$A$2:$J$1006,10,0)</f>
        <v>#N/A</v>
      </c>
      <c r="AB248" s="169" t="e">
        <f>VLOOKUP(tbl2_2!A248,ishod_substance!A:AD,8,0)</f>
        <v>#N/A</v>
      </c>
      <c r="AC248" s="171" t="e">
        <f t="shared" si="3"/>
        <v>#N/A</v>
      </c>
      <c r="AD248" s="168" t="e">
        <f>VLOOKUP(tbl2_2!A248,ishod_substance!A:AD,9,0)</f>
        <v>#N/A</v>
      </c>
      <c r="AE248" s="169" t="e">
        <f>VLOOKUP(tbl2_2!A248,ishod_substance!A:AD,9,0)</f>
        <v>#N/A</v>
      </c>
      <c r="AF248" s="170"/>
    </row>
    <row r="249" spans="1:32" x14ac:dyDescent="0.25">
      <c r="A249">
        <v>241</v>
      </c>
      <c r="C249" s="160" t="e">
        <f>VLOOKUP(tbl2_2!A249,ishod_substance!A:P,2,0)</f>
        <v>#N/A</v>
      </c>
      <c r="D249" s="161" t="e">
        <f>VLOOKUP(tbl2_2!A249,ishod_substance!A:P,3,0)</f>
        <v>#N/A</v>
      </c>
      <c r="E249" s="160" t="e">
        <f>VLOOKUP(tbl2_2!A249,ishod_substance!A:P,11,0)</f>
        <v>#N/A</v>
      </c>
      <c r="F249" s="162" t="e">
        <f>VLOOKUP(tbl2_2!A249,ishod_substance!A:P,15,0)</f>
        <v>#N/A</v>
      </c>
      <c r="G249" s="162" t="e">
        <f>VLOOKUP(tbl2_2!A249,ishod_substance!A:P,12,0)&amp;"/"&amp;VLOOKUP(tbl2_2!A249,ishod_substance!A:P,14,0)</f>
        <v>#N/A</v>
      </c>
      <c r="H249" s="163" t="e">
        <f>VLOOKUP(tbl2_2!A249,ishod_substance!A:P,6,0)</f>
        <v>#N/A</v>
      </c>
      <c r="I249" s="164" t="e">
        <f>VLOOKUP(tbl2_2!A249,ishod_substance!A:P,15,0)</f>
        <v>#N/A</v>
      </c>
      <c r="J249" s="164" t="e">
        <f>VLOOKUP(tbl2_2!A249,ishod_substance!A:P,5,0)</f>
        <v>#N/A</v>
      </c>
      <c r="K249" s="165" t="e">
        <f>VLOOKUP(tbl2_2!A249,ishod_substance!A:Q,17,0)</f>
        <v>#N/A</v>
      </c>
      <c r="L249" s="165" t="e">
        <f>VLOOKUP(tbl2_2!A249,ishod_substance!A:R,18,0)</f>
        <v>#N/A</v>
      </c>
      <c r="M249" s="165" t="e">
        <f>VLOOKUP(tbl2_2!A249,ishod_substance!A:AD,19,0)</f>
        <v>#N/A</v>
      </c>
      <c r="N249" s="166" t="e">
        <f>VLOOKUP(tbl2_2!A249,ishod_substance!A:AD,20,0)</f>
        <v>#N/A</v>
      </c>
      <c r="O249" s="166" t="e">
        <f>VLOOKUP(tbl2_2!A249,ishod_substance!A:AD,21,0)</f>
        <v>#N/A</v>
      </c>
      <c r="P249" s="166" t="e">
        <f>VLOOKUP(tbl2_2!A249,ishod_substance!A:AD,22,0)</f>
        <v>#N/A</v>
      </c>
      <c r="Q249" s="166" t="e">
        <f>VLOOKUP(tbl2_2!A249,ishod_substance!A:AD,23,0)</f>
        <v>#N/A</v>
      </c>
      <c r="R249" s="166" t="e">
        <f>VLOOKUP(tbl2_2!A249,ishod_substance!A:AD,24,0)</f>
        <v>#N/A</v>
      </c>
      <c r="S249" s="166" t="e">
        <f>VLOOKUP(tbl2_2!A249,ishod_substance!A:AD,25,0)</f>
        <v>#N/A</v>
      </c>
      <c r="T249" s="166" t="e">
        <f>VLOOKUP(tbl2_2!A249,ishod_substance!A:AD,26,0)</f>
        <v>#N/A</v>
      </c>
      <c r="U249" s="166" t="e">
        <f>VLOOKUP(tbl2_2!A249,ishod_substance!A:AD,27,0)</f>
        <v>#N/A</v>
      </c>
      <c r="V249" s="166" t="e">
        <f>VLOOKUP(tbl2_2!A249,ishod_substance!A:AD,28,0)</f>
        <v>#N/A</v>
      </c>
      <c r="W249" s="166" t="e">
        <f>VLOOKUP(tbl2_2!A249,ishod_substance!A:AD,29,0)</f>
        <v>#N/A</v>
      </c>
      <c r="X249" s="166" t="e">
        <f>VLOOKUP(tbl2_2!A249,ishod_substance!A:AD,30,0)</f>
        <v>#N/A</v>
      </c>
      <c r="Y249" s="164" t="e">
        <f>VLOOKUP(tbl2_2!A249,ishod_substance!A:AD,7,0)</f>
        <v>#N/A</v>
      </c>
      <c r="Z249" s="167" t="e">
        <f>VLOOKUP(Y249,quide!$A$2:$B$1006,2,0)</f>
        <v>#N/A</v>
      </c>
      <c r="AA249" s="166" t="e">
        <f>VLOOKUP(Y249,quide!$A$2:$J$1006,10,0)</f>
        <v>#N/A</v>
      </c>
      <c r="AB249" s="169" t="e">
        <f>VLOOKUP(tbl2_2!A249,ishod_substance!A:AD,8,0)</f>
        <v>#N/A</v>
      </c>
      <c r="AC249" s="171" t="e">
        <f t="shared" si="3"/>
        <v>#N/A</v>
      </c>
      <c r="AD249" s="168" t="e">
        <f>VLOOKUP(tbl2_2!A249,ishod_substance!A:AD,9,0)</f>
        <v>#N/A</v>
      </c>
      <c r="AE249" s="169" t="e">
        <f>VLOOKUP(tbl2_2!A249,ishod_substance!A:AD,9,0)</f>
        <v>#N/A</v>
      </c>
      <c r="AF249" s="170"/>
    </row>
    <row r="250" spans="1:32" x14ac:dyDescent="0.25">
      <c r="A250">
        <v>242</v>
      </c>
      <c r="C250" s="160" t="e">
        <f>VLOOKUP(tbl2_2!A250,ishod_substance!A:P,2,0)</f>
        <v>#N/A</v>
      </c>
      <c r="D250" s="161" t="e">
        <f>VLOOKUP(tbl2_2!A250,ishod_substance!A:P,3,0)</f>
        <v>#N/A</v>
      </c>
      <c r="E250" s="160" t="e">
        <f>VLOOKUP(tbl2_2!A250,ishod_substance!A:P,11,0)</f>
        <v>#N/A</v>
      </c>
      <c r="F250" s="162" t="e">
        <f>VLOOKUP(tbl2_2!A250,ishod_substance!A:P,15,0)</f>
        <v>#N/A</v>
      </c>
      <c r="G250" s="162" t="e">
        <f>VLOOKUP(tbl2_2!A250,ishod_substance!A:P,12,0)&amp;"/"&amp;VLOOKUP(tbl2_2!A250,ishod_substance!A:P,14,0)</f>
        <v>#N/A</v>
      </c>
      <c r="H250" s="163" t="e">
        <f>VLOOKUP(tbl2_2!A250,ishod_substance!A:P,6,0)</f>
        <v>#N/A</v>
      </c>
      <c r="I250" s="164" t="e">
        <f>VLOOKUP(tbl2_2!A250,ishod_substance!A:P,15,0)</f>
        <v>#N/A</v>
      </c>
      <c r="J250" s="164" t="e">
        <f>VLOOKUP(tbl2_2!A250,ishod_substance!A:P,5,0)</f>
        <v>#N/A</v>
      </c>
      <c r="K250" s="165" t="e">
        <f>VLOOKUP(tbl2_2!A250,ishod_substance!A:Q,17,0)</f>
        <v>#N/A</v>
      </c>
      <c r="L250" s="165" t="e">
        <f>VLOOKUP(tbl2_2!A250,ishod_substance!A:R,18,0)</f>
        <v>#N/A</v>
      </c>
      <c r="M250" s="165" t="e">
        <f>VLOOKUP(tbl2_2!A250,ishod_substance!A:AD,19,0)</f>
        <v>#N/A</v>
      </c>
      <c r="N250" s="166" t="e">
        <f>VLOOKUP(tbl2_2!A250,ishod_substance!A:AD,20,0)</f>
        <v>#N/A</v>
      </c>
      <c r="O250" s="166" t="e">
        <f>VLOOKUP(tbl2_2!A250,ishod_substance!A:AD,21,0)</f>
        <v>#N/A</v>
      </c>
      <c r="P250" s="166" t="e">
        <f>VLOOKUP(tbl2_2!A250,ishod_substance!A:AD,22,0)</f>
        <v>#N/A</v>
      </c>
      <c r="Q250" s="166" t="e">
        <f>VLOOKUP(tbl2_2!A250,ishod_substance!A:AD,23,0)</f>
        <v>#N/A</v>
      </c>
      <c r="R250" s="166" t="e">
        <f>VLOOKUP(tbl2_2!A250,ishod_substance!A:AD,24,0)</f>
        <v>#N/A</v>
      </c>
      <c r="S250" s="166" t="e">
        <f>VLOOKUP(tbl2_2!A250,ishod_substance!A:AD,25,0)</f>
        <v>#N/A</v>
      </c>
      <c r="T250" s="166" t="e">
        <f>VLOOKUP(tbl2_2!A250,ishod_substance!A:AD,26,0)</f>
        <v>#N/A</v>
      </c>
      <c r="U250" s="166" t="e">
        <f>VLOOKUP(tbl2_2!A250,ishod_substance!A:AD,27,0)</f>
        <v>#N/A</v>
      </c>
      <c r="V250" s="166" t="e">
        <f>VLOOKUP(tbl2_2!A250,ishod_substance!A:AD,28,0)</f>
        <v>#N/A</v>
      </c>
      <c r="W250" s="166" t="e">
        <f>VLOOKUP(tbl2_2!A250,ishod_substance!A:AD,29,0)</f>
        <v>#N/A</v>
      </c>
      <c r="X250" s="166" t="e">
        <f>VLOOKUP(tbl2_2!A250,ishod_substance!A:AD,30,0)</f>
        <v>#N/A</v>
      </c>
      <c r="Y250" s="164" t="e">
        <f>VLOOKUP(tbl2_2!A250,ishod_substance!A:AD,7,0)</f>
        <v>#N/A</v>
      </c>
      <c r="Z250" s="167" t="e">
        <f>VLOOKUP(Y250,quide!$A$2:$B$1006,2,0)</f>
        <v>#N/A</v>
      </c>
      <c r="AA250" s="166" t="e">
        <f>VLOOKUP(Y250,quide!$A$2:$J$1006,10,0)</f>
        <v>#N/A</v>
      </c>
      <c r="AB250" s="169" t="e">
        <f>VLOOKUP(tbl2_2!A250,ishod_substance!A:AD,8,0)</f>
        <v>#N/A</v>
      </c>
      <c r="AC250" s="171" t="e">
        <f t="shared" si="3"/>
        <v>#N/A</v>
      </c>
      <c r="AD250" s="168" t="e">
        <f>VLOOKUP(tbl2_2!A250,ishod_substance!A:AD,9,0)</f>
        <v>#N/A</v>
      </c>
      <c r="AE250" s="169" t="e">
        <f>VLOOKUP(tbl2_2!A250,ishod_substance!A:AD,9,0)</f>
        <v>#N/A</v>
      </c>
      <c r="AF250" s="170"/>
    </row>
    <row r="251" spans="1:32" x14ac:dyDescent="0.25">
      <c r="A251">
        <v>243</v>
      </c>
      <c r="C251" s="160" t="e">
        <f>VLOOKUP(tbl2_2!A251,ishod_substance!A:P,2,0)</f>
        <v>#N/A</v>
      </c>
      <c r="D251" s="161" t="e">
        <f>VLOOKUP(tbl2_2!A251,ishod_substance!A:P,3,0)</f>
        <v>#N/A</v>
      </c>
      <c r="E251" s="160" t="e">
        <f>VLOOKUP(tbl2_2!A251,ishod_substance!A:P,11,0)</f>
        <v>#N/A</v>
      </c>
      <c r="F251" s="162" t="e">
        <f>VLOOKUP(tbl2_2!A251,ishod_substance!A:P,15,0)</f>
        <v>#N/A</v>
      </c>
      <c r="G251" s="162" t="e">
        <f>VLOOKUP(tbl2_2!A251,ishod_substance!A:P,12,0)&amp;"/"&amp;VLOOKUP(tbl2_2!A251,ishod_substance!A:P,14,0)</f>
        <v>#N/A</v>
      </c>
      <c r="H251" s="163" t="e">
        <f>VLOOKUP(tbl2_2!A251,ishod_substance!A:P,6,0)</f>
        <v>#N/A</v>
      </c>
      <c r="I251" s="164" t="e">
        <f>VLOOKUP(tbl2_2!A251,ishod_substance!A:P,15,0)</f>
        <v>#N/A</v>
      </c>
      <c r="J251" s="164" t="e">
        <f>VLOOKUP(tbl2_2!A251,ishod_substance!A:P,5,0)</f>
        <v>#N/A</v>
      </c>
      <c r="K251" s="165" t="e">
        <f>VLOOKUP(tbl2_2!A251,ishod_substance!A:Q,17,0)</f>
        <v>#N/A</v>
      </c>
      <c r="L251" s="165" t="e">
        <f>VLOOKUP(tbl2_2!A251,ishod_substance!A:R,18,0)</f>
        <v>#N/A</v>
      </c>
      <c r="M251" s="165" t="e">
        <f>VLOOKUP(tbl2_2!A251,ishod_substance!A:AD,19,0)</f>
        <v>#N/A</v>
      </c>
      <c r="N251" s="166" t="e">
        <f>VLOOKUP(tbl2_2!A251,ishod_substance!A:AD,20,0)</f>
        <v>#N/A</v>
      </c>
      <c r="O251" s="166" t="e">
        <f>VLOOKUP(tbl2_2!A251,ishod_substance!A:AD,21,0)</f>
        <v>#N/A</v>
      </c>
      <c r="P251" s="166" t="e">
        <f>VLOOKUP(tbl2_2!A251,ishod_substance!A:AD,22,0)</f>
        <v>#N/A</v>
      </c>
      <c r="Q251" s="166" t="e">
        <f>VLOOKUP(tbl2_2!A251,ishod_substance!A:AD,23,0)</f>
        <v>#N/A</v>
      </c>
      <c r="R251" s="166" t="e">
        <f>VLOOKUP(tbl2_2!A251,ishod_substance!A:AD,24,0)</f>
        <v>#N/A</v>
      </c>
      <c r="S251" s="166" t="e">
        <f>VLOOKUP(tbl2_2!A251,ishod_substance!A:AD,25,0)</f>
        <v>#N/A</v>
      </c>
      <c r="T251" s="166" t="e">
        <f>VLOOKUP(tbl2_2!A251,ishod_substance!A:AD,26,0)</f>
        <v>#N/A</v>
      </c>
      <c r="U251" s="166" t="e">
        <f>VLOOKUP(tbl2_2!A251,ishod_substance!A:AD,27,0)</f>
        <v>#N/A</v>
      </c>
      <c r="V251" s="166" t="e">
        <f>VLOOKUP(tbl2_2!A251,ishod_substance!A:AD,28,0)</f>
        <v>#N/A</v>
      </c>
      <c r="W251" s="166" t="e">
        <f>VLOOKUP(tbl2_2!A251,ishod_substance!A:AD,29,0)</f>
        <v>#N/A</v>
      </c>
      <c r="X251" s="166" t="e">
        <f>VLOOKUP(tbl2_2!A251,ishod_substance!A:AD,30,0)</f>
        <v>#N/A</v>
      </c>
      <c r="Y251" s="164" t="e">
        <f>VLOOKUP(tbl2_2!A251,ishod_substance!A:AD,7,0)</f>
        <v>#N/A</v>
      </c>
      <c r="Z251" s="167" t="e">
        <f>VLOOKUP(Y251,quide!$A$2:$B$1006,2,0)</f>
        <v>#N/A</v>
      </c>
      <c r="AA251" s="166" t="e">
        <f>VLOOKUP(Y251,quide!$A$2:$J$1006,10,0)</f>
        <v>#N/A</v>
      </c>
      <c r="AB251" s="169" t="e">
        <f>VLOOKUP(tbl2_2!A251,ishod_substance!A:AD,8,0)</f>
        <v>#N/A</v>
      </c>
      <c r="AC251" s="171" t="e">
        <f t="shared" ref="AC251:AC314" si="4">IF(O251=0,0,AB251*1000/O251)</f>
        <v>#N/A</v>
      </c>
      <c r="AD251" s="168" t="e">
        <f>VLOOKUP(tbl2_2!A251,ishod_substance!A:AD,9,0)</f>
        <v>#N/A</v>
      </c>
      <c r="AE251" s="169" t="e">
        <f>VLOOKUP(tbl2_2!A251,ishod_substance!A:AD,9,0)</f>
        <v>#N/A</v>
      </c>
      <c r="AF251" s="170"/>
    </row>
    <row r="252" spans="1:32" x14ac:dyDescent="0.25">
      <c r="A252">
        <v>244</v>
      </c>
      <c r="C252" s="160" t="e">
        <f>VLOOKUP(tbl2_2!A252,ishod_substance!A:P,2,0)</f>
        <v>#N/A</v>
      </c>
      <c r="D252" s="161" t="e">
        <f>VLOOKUP(tbl2_2!A252,ishod_substance!A:P,3,0)</f>
        <v>#N/A</v>
      </c>
      <c r="E252" s="160" t="e">
        <f>VLOOKUP(tbl2_2!A252,ishod_substance!A:P,11,0)</f>
        <v>#N/A</v>
      </c>
      <c r="F252" s="162" t="e">
        <f>VLOOKUP(tbl2_2!A252,ishod_substance!A:P,15,0)</f>
        <v>#N/A</v>
      </c>
      <c r="G252" s="162" t="e">
        <f>VLOOKUP(tbl2_2!A252,ishod_substance!A:P,12,0)&amp;"/"&amp;VLOOKUP(tbl2_2!A252,ishod_substance!A:P,14,0)</f>
        <v>#N/A</v>
      </c>
      <c r="H252" s="163" t="e">
        <f>VLOOKUP(tbl2_2!A252,ishod_substance!A:P,6,0)</f>
        <v>#N/A</v>
      </c>
      <c r="I252" s="164" t="e">
        <f>VLOOKUP(tbl2_2!A252,ishod_substance!A:P,15,0)</f>
        <v>#N/A</v>
      </c>
      <c r="J252" s="164" t="e">
        <f>VLOOKUP(tbl2_2!A252,ishod_substance!A:P,5,0)</f>
        <v>#N/A</v>
      </c>
      <c r="K252" s="165" t="e">
        <f>VLOOKUP(tbl2_2!A252,ishod_substance!A:Q,17,0)</f>
        <v>#N/A</v>
      </c>
      <c r="L252" s="165" t="e">
        <f>VLOOKUP(tbl2_2!A252,ishod_substance!A:R,18,0)</f>
        <v>#N/A</v>
      </c>
      <c r="M252" s="165" t="e">
        <f>VLOOKUP(tbl2_2!A252,ishod_substance!A:AD,19,0)</f>
        <v>#N/A</v>
      </c>
      <c r="N252" s="166" t="e">
        <f>VLOOKUP(tbl2_2!A252,ishod_substance!A:AD,20,0)</f>
        <v>#N/A</v>
      </c>
      <c r="O252" s="166" t="e">
        <f>VLOOKUP(tbl2_2!A252,ishod_substance!A:AD,21,0)</f>
        <v>#N/A</v>
      </c>
      <c r="P252" s="166" t="e">
        <f>VLOOKUP(tbl2_2!A252,ishod_substance!A:AD,22,0)</f>
        <v>#N/A</v>
      </c>
      <c r="Q252" s="166" t="e">
        <f>VLOOKUP(tbl2_2!A252,ishod_substance!A:AD,23,0)</f>
        <v>#N/A</v>
      </c>
      <c r="R252" s="166" t="e">
        <f>VLOOKUP(tbl2_2!A252,ishod_substance!A:AD,24,0)</f>
        <v>#N/A</v>
      </c>
      <c r="S252" s="166" t="e">
        <f>VLOOKUP(tbl2_2!A252,ishod_substance!A:AD,25,0)</f>
        <v>#N/A</v>
      </c>
      <c r="T252" s="166" t="e">
        <f>VLOOKUP(tbl2_2!A252,ishod_substance!A:AD,26,0)</f>
        <v>#N/A</v>
      </c>
      <c r="U252" s="166" t="e">
        <f>VLOOKUP(tbl2_2!A252,ishod_substance!A:AD,27,0)</f>
        <v>#N/A</v>
      </c>
      <c r="V252" s="166" t="e">
        <f>VLOOKUP(tbl2_2!A252,ishod_substance!A:AD,28,0)</f>
        <v>#N/A</v>
      </c>
      <c r="W252" s="166" t="e">
        <f>VLOOKUP(tbl2_2!A252,ishod_substance!A:AD,29,0)</f>
        <v>#N/A</v>
      </c>
      <c r="X252" s="166" t="e">
        <f>VLOOKUP(tbl2_2!A252,ishod_substance!A:AD,30,0)</f>
        <v>#N/A</v>
      </c>
      <c r="Y252" s="164" t="e">
        <f>VLOOKUP(tbl2_2!A252,ishod_substance!A:AD,7,0)</f>
        <v>#N/A</v>
      </c>
      <c r="Z252" s="167" t="e">
        <f>VLOOKUP(Y252,quide!$A$2:$B$1006,2,0)</f>
        <v>#N/A</v>
      </c>
      <c r="AA252" s="166" t="e">
        <f>VLOOKUP(Y252,quide!$A$2:$J$1006,10,0)</f>
        <v>#N/A</v>
      </c>
      <c r="AB252" s="206" t="e">
        <f>VLOOKUP(tbl2_2!A252,ishod_substance!A:AD,8,0)</f>
        <v>#N/A</v>
      </c>
      <c r="AC252" s="207" t="e">
        <f t="shared" si="4"/>
        <v>#N/A</v>
      </c>
      <c r="AD252" s="207" t="e">
        <f>VLOOKUP(tbl2_2!A252,ishod_substance!A:AD,9,0)</f>
        <v>#N/A</v>
      </c>
      <c r="AE252" s="207" t="e">
        <f>VLOOKUP(tbl2_2!A252,ishod_substance!A:AD,9,0)</f>
        <v>#N/A</v>
      </c>
      <c r="AF252" s="170"/>
    </row>
    <row r="253" spans="1:32" x14ac:dyDescent="0.25">
      <c r="A253">
        <v>245</v>
      </c>
      <c r="C253" s="160" t="e">
        <f>VLOOKUP(tbl2_2!A253,ishod_substance!A:P,2,0)</f>
        <v>#N/A</v>
      </c>
      <c r="D253" s="161" t="e">
        <f>VLOOKUP(tbl2_2!A253,ishod_substance!A:P,3,0)</f>
        <v>#N/A</v>
      </c>
      <c r="E253" s="160" t="e">
        <f>VLOOKUP(tbl2_2!A253,ishod_substance!A:P,11,0)</f>
        <v>#N/A</v>
      </c>
      <c r="F253" s="162" t="e">
        <f>VLOOKUP(tbl2_2!A253,ishod_substance!A:P,15,0)</f>
        <v>#N/A</v>
      </c>
      <c r="G253" s="162" t="e">
        <f>VLOOKUP(tbl2_2!A253,ishod_substance!A:P,12,0)&amp;"/"&amp;VLOOKUP(tbl2_2!A253,ishod_substance!A:P,14,0)</f>
        <v>#N/A</v>
      </c>
      <c r="H253" s="163" t="e">
        <f>VLOOKUP(tbl2_2!A253,ishod_substance!A:P,6,0)</f>
        <v>#N/A</v>
      </c>
      <c r="I253" s="164" t="e">
        <f>VLOOKUP(tbl2_2!A253,ishod_substance!A:P,15,0)</f>
        <v>#N/A</v>
      </c>
      <c r="J253" s="164" t="e">
        <f>VLOOKUP(tbl2_2!A253,ishod_substance!A:P,5,0)</f>
        <v>#N/A</v>
      </c>
      <c r="K253" s="165" t="e">
        <f>VLOOKUP(tbl2_2!A253,ishod_substance!A:Q,17,0)</f>
        <v>#N/A</v>
      </c>
      <c r="L253" s="165" t="e">
        <f>VLOOKUP(tbl2_2!A253,ishod_substance!A:R,18,0)</f>
        <v>#N/A</v>
      </c>
      <c r="M253" s="165" t="e">
        <f>VLOOKUP(tbl2_2!A253,ishod_substance!A:AD,19,0)</f>
        <v>#N/A</v>
      </c>
      <c r="N253" s="166" t="e">
        <f>VLOOKUP(tbl2_2!A253,ishod_substance!A:AD,20,0)</f>
        <v>#N/A</v>
      </c>
      <c r="O253" s="166" t="e">
        <f>VLOOKUP(tbl2_2!A253,ishod_substance!A:AD,21,0)</f>
        <v>#N/A</v>
      </c>
      <c r="P253" s="166" t="e">
        <f>VLOOKUP(tbl2_2!A253,ishod_substance!A:AD,22,0)</f>
        <v>#N/A</v>
      </c>
      <c r="Q253" s="166" t="e">
        <f>VLOOKUP(tbl2_2!A253,ishod_substance!A:AD,23,0)</f>
        <v>#N/A</v>
      </c>
      <c r="R253" s="166" t="e">
        <f>VLOOKUP(tbl2_2!A253,ishod_substance!A:AD,24,0)</f>
        <v>#N/A</v>
      </c>
      <c r="S253" s="166" t="e">
        <f>VLOOKUP(tbl2_2!A253,ishod_substance!A:AD,25,0)</f>
        <v>#N/A</v>
      </c>
      <c r="T253" s="166" t="e">
        <f>VLOOKUP(tbl2_2!A253,ishod_substance!A:AD,26,0)</f>
        <v>#N/A</v>
      </c>
      <c r="U253" s="166" t="e">
        <f>VLOOKUP(tbl2_2!A253,ishod_substance!A:AD,27,0)</f>
        <v>#N/A</v>
      </c>
      <c r="V253" s="166" t="e">
        <f>VLOOKUP(tbl2_2!A253,ishod_substance!A:AD,28,0)</f>
        <v>#N/A</v>
      </c>
      <c r="W253" s="166" t="e">
        <f>VLOOKUP(tbl2_2!A253,ishod_substance!A:AD,29,0)</f>
        <v>#N/A</v>
      </c>
      <c r="X253" s="166" t="e">
        <f>VLOOKUP(tbl2_2!A253,ishod_substance!A:AD,30,0)</f>
        <v>#N/A</v>
      </c>
      <c r="Y253" s="164" t="e">
        <f>VLOOKUP(tbl2_2!A253,ishod_substance!A:AD,7,0)</f>
        <v>#N/A</v>
      </c>
      <c r="Z253" s="167" t="e">
        <f>VLOOKUP(Y253,quide!$A$2:$B$1006,2,0)</f>
        <v>#N/A</v>
      </c>
      <c r="AA253" s="166" t="e">
        <f>VLOOKUP(Y253,quide!$A$2:$J$1006,10,0)</f>
        <v>#N/A</v>
      </c>
      <c r="AB253" s="169" t="e">
        <f>VLOOKUP(tbl2_2!A253,ishod_substance!A:AD,8,0)</f>
        <v>#N/A</v>
      </c>
      <c r="AC253" s="220" t="e">
        <f t="shared" si="4"/>
        <v>#N/A</v>
      </c>
      <c r="AD253" s="168" t="e">
        <f>VLOOKUP(tbl2_2!A253,ishod_substance!A:AD,9,0)</f>
        <v>#N/A</v>
      </c>
      <c r="AE253" s="169" t="e">
        <f>VLOOKUP(tbl2_2!A253,ishod_substance!A:AD,9,0)</f>
        <v>#N/A</v>
      </c>
      <c r="AF253" s="170"/>
    </row>
    <row r="254" spans="1:32" x14ac:dyDescent="0.25">
      <c r="A254">
        <v>246</v>
      </c>
      <c r="C254" s="160" t="e">
        <f>VLOOKUP(tbl2_2!A254,ishod_substance!A:P,2,0)</f>
        <v>#N/A</v>
      </c>
      <c r="D254" s="161" t="e">
        <f>VLOOKUP(tbl2_2!A254,ishod_substance!A:P,3,0)</f>
        <v>#N/A</v>
      </c>
      <c r="E254" s="160" t="e">
        <f>VLOOKUP(tbl2_2!A254,ishod_substance!A:P,11,0)</f>
        <v>#N/A</v>
      </c>
      <c r="F254" s="162" t="e">
        <f>VLOOKUP(tbl2_2!A254,ishod_substance!A:P,15,0)</f>
        <v>#N/A</v>
      </c>
      <c r="G254" s="162" t="e">
        <f>VLOOKUP(tbl2_2!A254,ishod_substance!A:P,12,0)&amp;"/"&amp;VLOOKUP(tbl2_2!A254,ishod_substance!A:P,14,0)</f>
        <v>#N/A</v>
      </c>
      <c r="H254" s="163" t="e">
        <f>VLOOKUP(tbl2_2!A254,ishod_substance!A:P,6,0)</f>
        <v>#N/A</v>
      </c>
      <c r="I254" s="164" t="e">
        <f>VLOOKUP(tbl2_2!A254,ishod_substance!A:P,15,0)</f>
        <v>#N/A</v>
      </c>
      <c r="J254" s="164" t="e">
        <f>VLOOKUP(tbl2_2!A254,ishod_substance!A:P,5,0)</f>
        <v>#N/A</v>
      </c>
      <c r="K254" s="165" t="e">
        <f>VLOOKUP(tbl2_2!A254,ishod_substance!A:Q,17,0)</f>
        <v>#N/A</v>
      </c>
      <c r="L254" s="165" t="e">
        <f>VLOOKUP(tbl2_2!A254,ishod_substance!A:R,18,0)</f>
        <v>#N/A</v>
      </c>
      <c r="M254" s="165" t="e">
        <f>VLOOKUP(tbl2_2!A254,ishod_substance!A:AD,19,0)</f>
        <v>#N/A</v>
      </c>
      <c r="N254" s="166" t="e">
        <f>VLOOKUP(tbl2_2!A254,ishod_substance!A:AD,20,0)</f>
        <v>#N/A</v>
      </c>
      <c r="O254" s="166" t="e">
        <f>VLOOKUP(tbl2_2!A254,ishod_substance!A:AD,21,0)</f>
        <v>#N/A</v>
      </c>
      <c r="P254" s="166" t="e">
        <f>VLOOKUP(tbl2_2!A254,ishod_substance!A:AD,22,0)</f>
        <v>#N/A</v>
      </c>
      <c r="Q254" s="166" t="e">
        <f>VLOOKUP(tbl2_2!A254,ishod_substance!A:AD,23,0)</f>
        <v>#N/A</v>
      </c>
      <c r="R254" s="166" t="e">
        <f>VLOOKUP(tbl2_2!A254,ishod_substance!A:AD,24,0)</f>
        <v>#N/A</v>
      </c>
      <c r="S254" s="166" t="e">
        <f>VLOOKUP(tbl2_2!A254,ishod_substance!A:AD,25,0)</f>
        <v>#N/A</v>
      </c>
      <c r="T254" s="166" t="e">
        <f>VLOOKUP(tbl2_2!A254,ishod_substance!A:AD,26,0)</f>
        <v>#N/A</v>
      </c>
      <c r="U254" s="166" t="e">
        <f>VLOOKUP(tbl2_2!A254,ishod_substance!A:AD,27,0)</f>
        <v>#N/A</v>
      </c>
      <c r="V254" s="166" t="e">
        <f>VLOOKUP(tbl2_2!A254,ishod_substance!A:AD,28,0)</f>
        <v>#N/A</v>
      </c>
      <c r="W254" s="166" t="e">
        <f>VLOOKUP(tbl2_2!A254,ishod_substance!A:AD,29,0)</f>
        <v>#N/A</v>
      </c>
      <c r="X254" s="166" t="e">
        <f>VLOOKUP(tbl2_2!A254,ishod_substance!A:AD,30,0)</f>
        <v>#N/A</v>
      </c>
      <c r="Y254" s="164" t="e">
        <f>VLOOKUP(tbl2_2!A254,ishod_substance!A:AD,7,0)</f>
        <v>#N/A</v>
      </c>
      <c r="Z254" s="167" t="e">
        <f>VLOOKUP(Y254,quide!$A$2:$B$1006,2,0)</f>
        <v>#N/A</v>
      </c>
      <c r="AA254" s="166" t="e">
        <f>VLOOKUP(Y254,quide!$A$2:$J$1006,10,0)</f>
        <v>#N/A</v>
      </c>
      <c r="AB254" s="169" t="e">
        <f>VLOOKUP(tbl2_2!A254,ishod_substance!A:AD,8,0)</f>
        <v>#N/A</v>
      </c>
      <c r="AC254" s="171" t="e">
        <f t="shared" si="4"/>
        <v>#N/A</v>
      </c>
      <c r="AD254" s="168" t="e">
        <f>VLOOKUP(tbl2_2!A254,ishod_substance!A:AD,9,0)</f>
        <v>#N/A</v>
      </c>
      <c r="AE254" s="169" t="e">
        <f>VLOOKUP(tbl2_2!A254,ishod_substance!A:AD,9,0)</f>
        <v>#N/A</v>
      </c>
      <c r="AF254" s="170"/>
    </row>
    <row r="255" spans="1:32" x14ac:dyDescent="0.25">
      <c r="A255">
        <v>247</v>
      </c>
      <c r="C255" s="160" t="e">
        <f>VLOOKUP(tbl2_2!A255,ishod_substance!A:P,2,0)</f>
        <v>#N/A</v>
      </c>
      <c r="D255" s="161" t="e">
        <f>VLOOKUP(tbl2_2!A255,ishod_substance!A:P,3,0)</f>
        <v>#N/A</v>
      </c>
      <c r="E255" s="160" t="e">
        <f>VLOOKUP(tbl2_2!A255,ishod_substance!A:P,11,0)</f>
        <v>#N/A</v>
      </c>
      <c r="F255" s="162" t="e">
        <f>VLOOKUP(tbl2_2!A255,ishod_substance!A:P,15,0)</f>
        <v>#N/A</v>
      </c>
      <c r="G255" s="162" t="e">
        <f>VLOOKUP(tbl2_2!A255,ishod_substance!A:P,12,0)&amp;"/"&amp;VLOOKUP(tbl2_2!A255,ishod_substance!A:P,14,0)</f>
        <v>#N/A</v>
      </c>
      <c r="H255" s="163" t="e">
        <f>VLOOKUP(tbl2_2!A255,ishod_substance!A:P,6,0)</f>
        <v>#N/A</v>
      </c>
      <c r="I255" s="164" t="e">
        <f>VLOOKUP(tbl2_2!A255,ishod_substance!A:P,15,0)</f>
        <v>#N/A</v>
      </c>
      <c r="J255" s="164" t="e">
        <f>VLOOKUP(tbl2_2!A255,ishod_substance!A:P,5,0)</f>
        <v>#N/A</v>
      </c>
      <c r="K255" s="165" t="e">
        <f>VLOOKUP(tbl2_2!A255,ishod_substance!A:Q,17,0)</f>
        <v>#N/A</v>
      </c>
      <c r="L255" s="165" t="e">
        <f>VLOOKUP(tbl2_2!A255,ishod_substance!A:R,18,0)</f>
        <v>#N/A</v>
      </c>
      <c r="M255" s="165" t="e">
        <f>VLOOKUP(tbl2_2!A255,ishod_substance!A:AD,19,0)</f>
        <v>#N/A</v>
      </c>
      <c r="N255" s="166" t="e">
        <f>VLOOKUP(tbl2_2!A255,ishod_substance!A:AD,20,0)</f>
        <v>#N/A</v>
      </c>
      <c r="O255" s="166" t="e">
        <f>VLOOKUP(tbl2_2!A255,ishod_substance!A:AD,21,0)</f>
        <v>#N/A</v>
      </c>
      <c r="P255" s="166" t="e">
        <f>VLOOKUP(tbl2_2!A255,ishod_substance!A:AD,22,0)</f>
        <v>#N/A</v>
      </c>
      <c r="Q255" s="166" t="e">
        <f>VLOOKUP(tbl2_2!A255,ishod_substance!A:AD,23,0)</f>
        <v>#N/A</v>
      </c>
      <c r="R255" s="166" t="e">
        <f>VLOOKUP(tbl2_2!A255,ishod_substance!A:AD,24,0)</f>
        <v>#N/A</v>
      </c>
      <c r="S255" s="166" t="e">
        <f>VLOOKUP(tbl2_2!A255,ishod_substance!A:AD,25,0)</f>
        <v>#N/A</v>
      </c>
      <c r="T255" s="166" t="e">
        <f>VLOOKUP(tbl2_2!A255,ishod_substance!A:AD,26,0)</f>
        <v>#N/A</v>
      </c>
      <c r="U255" s="166" t="e">
        <f>VLOOKUP(tbl2_2!A255,ishod_substance!A:AD,27,0)</f>
        <v>#N/A</v>
      </c>
      <c r="V255" s="166" t="e">
        <f>VLOOKUP(tbl2_2!A255,ishod_substance!A:AD,28,0)</f>
        <v>#N/A</v>
      </c>
      <c r="W255" s="166" t="e">
        <f>VLOOKUP(tbl2_2!A255,ishod_substance!A:AD,29,0)</f>
        <v>#N/A</v>
      </c>
      <c r="X255" s="166" t="e">
        <f>VLOOKUP(tbl2_2!A255,ishod_substance!A:AD,30,0)</f>
        <v>#N/A</v>
      </c>
      <c r="Y255" s="164" t="e">
        <f>VLOOKUP(tbl2_2!A255,ishod_substance!A:AD,7,0)</f>
        <v>#N/A</v>
      </c>
      <c r="Z255" s="167" t="e">
        <f>VLOOKUP(Y255,quide!$A$2:$B$1006,2,0)</f>
        <v>#N/A</v>
      </c>
      <c r="AA255" s="166" t="e">
        <f>VLOOKUP(Y255,quide!$A$2:$J$1006,10,0)</f>
        <v>#N/A</v>
      </c>
      <c r="AB255" s="169" t="e">
        <f>VLOOKUP(tbl2_2!A255,ishod_substance!A:AD,8,0)</f>
        <v>#N/A</v>
      </c>
      <c r="AC255" s="171" t="e">
        <f t="shared" si="4"/>
        <v>#N/A</v>
      </c>
      <c r="AD255" s="168" t="e">
        <f>VLOOKUP(tbl2_2!A255,ishod_substance!A:AD,9,0)</f>
        <v>#N/A</v>
      </c>
      <c r="AE255" s="169" t="e">
        <f>VLOOKUP(tbl2_2!A255,ishod_substance!A:AD,9,0)</f>
        <v>#N/A</v>
      </c>
      <c r="AF255" s="170"/>
    </row>
    <row r="256" spans="1:32" x14ac:dyDescent="0.25">
      <c r="A256">
        <v>248</v>
      </c>
      <c r="C256" s="160" t="e">
        <f>VLOOKUP(tbl2_2!A256,ishod_substance!A:P,2,0)</f>
        <v>#N/A</v>
      </c>
      <c r="D256" s="161" t="e">
        <f>VLOOKUP(tbl2_2!A256,ishod_substance!A:P,3,0)</f>
        <v>#N/A</v>
      </c>
      <c r="E256" s="160" t="e">
        <f>VLOOKUP(tbl2_2!A256,ishod_substance!A:P,11,0)</f>
        <v>#N/A</v>
      </c>
      <c r="F256" s="162" t="e">
        <f>VLOOKUP(tbl2_2!A256,ishod_substance!A:P,15,0)</f>
        <v>#N/A</v>
      </c>
      <c r="G256" s="162" t="e">
        <f>VLOOKUP(tbl2_2!A256,ishod_substance!A:P,12,0)&amp;"/"&amp;VLOOKUP(tbl2_2!A256,ishod_substance!A:P,14,0)</f>
        <v>#N/A</v>
      </c>
      <c r="H256" s="163" t="e">
        <f>VLOOKUP(tbl2_2!A256,ishod_substance!A:P,6,0)</f>
        <v>#N/A</v>
      </c>
      <c r="I256" s="164" t="e">
        <f>VLOOKUP(tbl2_2!A256,ishod_substance!A:P,15,0)</f>
        <v>#N/A</v>
      </c>
      <c r="J256" s="164" t="e">
        <f>VLOOKUP(tbl2_2!A256,ishod_substance!A:P,5,0)</f>
        <v>#N/A</v>
      </c>
      <c r="K256" s="165" t="e">
        <f>VLOOKUP(tbl2_2!A256,ishod_substance!A:Q,17,0)</f>
        <v>#N/A</v>
      </c>
      <c r="L256" s="165" t="e">
        <f>VLOOKUP(tbl2_2!A256,ishod_substance!A:R,18,0)</f>
        <v>#N/A</v>
      </c>
      <c r="M256" s="165" t="e">
        <f>VLOOKUP(tbl2_2!A256,ishod_substance!A:AD,19,0)</f>
        <v>#N/A</v>
      </c>
      <c r="N256" s="166" t="e">
        <f>VLOOKUP(tbl2_2!A256,ishod_substance!A:AD,20,0)</f>
        <v>#N/A</v>
      </c>
      <c r="O256" s="166" t="e">
        <f>VLOOKUP(tbl2_2!A256,ishod_substance!A:AD,21,0)</f>
        <v>#N/A</v>
      </c>
      <c r="P256" s="166" t="e">
        <f>VLOOKUP(tbl2_2!A256,ishod_substance!A:AD,22,0)</f>
        <v>#N/A</v>
      </c>
      <c r="Q256" s="166" t="e">
        <f>VLOOKUP(tbl2_2!A256,ishod_substance!A:AD,23,0)</f>
        <v>#N/A</v>
      </c>
      <c r="R256" s="166" t="e">
        <f>VLOOKUP(tbl2_2!A256,ishod_substance!A:AD,24,0)</f>
        <v>#N/A</v>
      </c>
      <c r="S256" s="166" t="e">
        <f>VLOOKUP(tbl2_2!A256,ishod_substance!A:AD,25,0)</f>
        <v>#N/A</v>
      </c>
      <c r="T256" s="166" t="e">
        <f>VLOOKUP(tbl2_2!A256,ishod_substance!A:AD,26,0)</f>
        <v>#N/A</v>
      </c>
      <c r="U256" s="166" t="e">
        <f>VLOOKUP(tbl2_2!A256,ishod_substance!A:AD,27,0)</f>
        <v>#N/A</v>
      </c>
      <c r="V256" s="166" t="e">
        <f>VLOOKUP(tbl2_2!A256,ishod_substance!A:AD,28,0)</f>
        <v>#N/A</v>
      </c>
      <c r="W256" s="166" t="e">
        <f>VLOOKUP(tbl2_2!A256,ishod_substance!A:AD,29,0)</f>
        <v>#N/A</v>
      </c>
      <c r="X256" s="166" t="e">
        <f>VLOOKUP(tbl2_2!A256,ishod_substance!A:AD,30,0)</f>
        <v>#N/A</v>
      </c>
      <c r="Y256" s="164" t="e">
        <f>VLOOKUP(tbl2_2!A256,ishod_substance!A:AD,7,0)</f>
        <v>#N/A</v>
      </c>
      <c r="Z256" s="167" t="e">
        <f>VLOOKUP(Y256,quide!$A$2:$B$1006,2,0)</f>
        <v>#N/A</v>
      </c>
      <c r="AA256" s="166" t="e">
        <f>VLOOKUP(Y256,quide!$A$2:$J$1006,10,0)</f>
        <v>#N/A</v>
      </c>
      <c r="AB256" s="169" t="e">
        <f>VLOOKUP(tbl2_2!A256,ishod_substance!A:AD,8,0)</f>
        <v>#N/A</v>
      </c>
      <c r="AC256" s="171" t="e">
        <f t="shared" si="4"/>
        <v>#N/A</v>
      </c>
      <c r="AD256" s="168" t="e">
        <f>VLOOKUP(tbl2_2!A256,ishod_substance!A:AD,9,0)</f>
        <v>#N/A</v>
      </c>
      <c r="AE256" s="169" t="e">
        <f>VLOOKUP(tbl2_2!A256,ishod_substance!A:AD,9,0)</f>
        <v>#N/A</v>
      </c>
      <c r="AF256" s="170"/>
    </row>
    <row r="257" spans="1:32" x14ac:dyDescent="0.25">
      <c r="A257">
        <v>249</v>
      </c>
      <c r="C257" s="160" t="e">
        <f>VLOOKUP(tbl2_2!A257,ishod_substance!A:P,2,0)</f>
        <v>#N/A</v>
      </c>
      <c r="D257" s="161" t="e">
        <f>VLOOKUP(tbl2_2!A257,ishod_substance!A:P,3,0)</f>
        <v>#N/A</v>
      </c>
      <c r="E257" s="160" t="e">
        <f>VLOOKUP(tbl2_2!A257,ishod_substance!A:P,11,0)</f>
        <v>#N/A</v>
      </c>
      <c r="F257" s="162" t="e">
        <f>VLOOKUP(tbl2_2!A257,ishod_substance!A:P,15,0)</f>
        <v>#N/A</v>
      </c>
      <c r="G257" s="162" t="e">
        <f>VLOOKUP(tbl2_2!A257,ishod_substance!A:P,12,0)&amp;"/"&amp;VLOOKUP(tbl2_2!A257,ishod_substance!A:P,14,0)</f>
        <v>#N/A</v>
      </c>
      <c r="H257" s="163" t="e">
        <f>VLOOKUP(tbl2_2!A257,ishod_substance!A:P,6,0)</f>
        <v>#N/A</v>
      </c>
      <c r="I257" s="164" t="e">
        <f>VLOOKUP(tbl2_2!A257,ishod_substance!A:P,15,0)</f>
        <v>#N/A</v>
      </c>
      <c r="J257" s="164" t="e">
        <f>VLOOKUP(tbl2_2!A257,ishod_substance!A:P,5,0)</f>
        <v>#N/A</v>
      </c>
      <c r="K257" s="165" t="e">
        <f>VLOOKUP(tbl2_2!A257,ishod_substance!A:Q,17,0)</f>
        <v>#N/A</v>
      </c>
      <c r="L257" s="165" t="e">
        <f>VLOOKUP(tbl2_2!A257,ishod_substance!A:R,18,0)</f>
        <v>#N/A</v>
      </c>
      <c r="M257" s="165" t="e">
        <f>VLOOKUP(tbl2_2!A257,ishod_substance!A:AD,19,0)</f>
        <v>#N/A</v>
      </c>
      <c r="N257" s="166" t="e">
        <f>VLOOKUP(tbl2_2!A257,ishod_substance!A:AD,20,0)</f>
        <v>#N/A</v>
      </c>
      <c r="O257" s="166" t="e">
        <f>VLOOKUP(tbl2_2!A257,ishod_substance!A:AD,21,0)</f>
        <v>#N/A</v>
      </c>
      <c r="P257" s="166" t="e">
        <f>VLOOKUP(tbl2_2!A257,ishod_substance!A:AD,22,0)</f>
        <v>#N/A</v>
      </c>
      <c r="Q257" s="166" t="e">
        <f>VLOOKUP(tbl2_2!A257,ishod_substance!A:AD,23,0)</f>
        <v>#N/A</v>
      </c>
      <c r="R257" s="166" t="e">
        <f>VLOOKUP(tbl2_2!A257,ishod_substance!A:AD,24,0)</f>
        <v>#N/A</v>
      </c>
      <c r="S257" s="166" t="e">
        <f>VLOOKUP(tbl2_2!A257,ishod_substance!A:AD,25,0)</f>
        <v>#N/A</v>
      </c>
      <c r="T257" s="166" t="e">
        <f>VLOOKUP(tbl2_2!A257,ishod_substance!A:AD,26,0)</f>
        <v>#N/A</v>
      </c>
      <c r="U257" s="166" t="e">
        <f>VLOOKUP(tbl2_2!A257,ishod_substance!A:AD,27,0)</f>
        <v>#N/A</v>
      </c>
      <c r="V257" s="166" t="e">
        <f>VLOOKUP(tbl2_2!A257,ishod_substance!A:AD,28,0)</f>
        <v>#N/A</v>
      </c>
      <c r="W257" s="166" t="e">
        <f>VLOOKUP(tbl2_2!A257,ishod_substance!A:AD,29,0)</f>
        <v>#N/A</v>
      </c>
      <c r="X257" s="166" t="e">
        <f>VLOOKUP(tbl2_2!A257,ishod_substance!A:AD,30,0)</f>
        <v>#N/A</v>
      </c>
      <c r="Y257" s="164" t="e">
        <f>VLOOKUP(tbl2_2!A257,ishod_substance!A:AD,7,0)</f>
        <v>#N/A</v>
      </c>
      <c r="Z257" s="167" t="e">
        <f>VLOOKUP(Y257,quide!$A$2:$B$1006,2,0)</f>
        <v>#N/A</v>
      </c>
      <c r="AA257" s="166" t="e">
        <f>VLOOKUP(Y257,quide!$A$2:$J$1006,10,0)</f>
        <v>#N/A</v>
      </c>
      <c r="AB257" s="208" t="e">
        <f>VLOOKUP(tbl2_2!A257,ishod_substance!A:AD,8,0)</f>
        <v>#N/A</v>
      </c>
      <c r="AC257" s="208" t="e">
        <f t="shared" si="4"/>
        <v>#N/A</v>
      </c>
      <c r="AD257" s="208" t="e">
        <f>VLOOKUP(tbl2_2!A257,ishod_substance!A:AD,9,0)</f>
        <v>#N/A</v>
      </c>
      <c r="AE257" s="208" t="e">
        <f>VLOOKUP(tbl2_2!A257,ishod_substance!A:AD,9,0)</f>
        <v>#N/A</v>
      </c>
      <c r="AF257" s="170"/>
    </row>
    <row r="258" spans="1:32" x14ac:dyDescent="0.25">
      <c r="A258">
        <v>250</v>
      </c>
      <c r="C258" s="160" t="e">
        <f>VLOOKUP(tbl2_2!A258,ishod_substance!A:P,2,0)</f>
        <v>#N/A</v>
      </c>
      <c r="D258" s="161" t="e">
        <f>VLOOKUP(tbl2_2!A258,ishod_substance!A:P,3,0)</f>
        <v>#N/A</v>
      </c>
      <c r="E258" s="160" t="e">
        <f>VLOOKUP(tbl2_2!A258,ishod_substance!A:P,11,0)</f>
        <v>#N/A</v>
      </c>
      <c r="F258" s="162" t="e">
        <f>VLOOKUP(tbl2_2!A258,ishod_substance!A:P,15,0)</f>
        <v>#N/A</v>
      </c>
      <c r="G258" s="162" t="e">
        <f>VLOOKUP(tbl2_2!A258,ishod_substance!A:P,12,0)&amp;"/"&amp;VLOOKUP(tbl2_2!A258,ishod_substance!A:P,14,0)</f>
        <v>#N/A</v>
      </c>
      <c r="H258" s="163" t="e">
        <f>VLOOKUP(tbl2_2!A258,ishod_substance!A:P,6,0)</f>
        <v>#N/A</v>
      </c>
      <c r="I258" s="164" t="e">
        <f>VLOOKUP(tbl2_2!A258,ishod_substance!A:P,15,0)</f>
        <v>#N/A</v>
      </c>
      <c r="J258" s="164" t="e">
        <f>VLOOKUP(tbl2_2!A258,ishod_substance!A:P,5,0)</f>
        <v>#N/A</v>
      </c>
      <c r="K258" s="165" t="e">
        <f>VLOOKUP(tbl2_2!A258,ishod_substance!A:Q,17,0)</f>
        <v>#N/A</v>
      </c>
      <c r="L258" s="165" t="e">
        <f>VLOOKUP(tbl2_2!A258,ishod_substance!A:R,18,0)</f>
        <v>#N/A</v>
      </c>
      <c r="M258" s="165" t="e">
        <f>VLOOKUP(tbl2_2!A258,ishod_substance!A:AD,19,0)</f>
        <v>#N/A</v>
      </c>
      <c r="N258" s="166" t="e">
        <f>VLOOKUP(tbl2_2!A258,ishod_substance!A:AD,20,0)</f>
        <v>#N/A</v>
      </c>
      <c r="O258" s="166" t="e">
        <f>VLOOKUP(tbl2_2!A258,ishod_substance!A:AD,21,0)</f>
        <v>#N/A</v>
      </c>
      <c r="P258" s="166" t="e">
        <f>VLOOKUP(tbl2_2!A258,ishod_substance!A:AD,22,0)</f>
        <v>#N/A</v>
      </c>
      <c r="Q258" s="166" t="e">
        <f>VLOOKUP(tbl2_2!A258,ishod_substance!A:AD,23,0)</f>
        <v>#N/A</v>
      </c>
      <c r="R258" s="166" t="e">
        <f>VLOOKUP(tbl2_2!A258,ishod_substance!A:AD,24,0)</f>
        <v>#N/A</v>
      </c>
      <c r="S258" s="166" t="e">
        <f>VLOOKUP(tbl2_2!A258,ishod_substance!A:AD,25,0)</f>
        <v>#N/A</v>
      </c>
      <c r="T258" s="166" t="e">
        <f>VLOOKUP(tbl2_2!A258,ishod_substance!A:AD,26,0)</f>
        <v>#N/A</v>
      </c>
      <c r="U258" s="166" t="e">
        <f>VLOOKUP(tbl2_2!A258,ishod_substance!A:AD,27,0)</f>
        <v>#N/A</v>
      </c>
      <c r="V258" s="166" t="e">
        <f>VLOOKUP(tbl2_2!A258,ishod_substance!A:AD,28,0)</f>
        <v>#N/A</v>
      </c>
      <c r="W258" s="166" t="e">
        <f>VLOOKUP(tbl2_2!A258,ishod_substance!A:AD,29,0)</f>
        <v>#N/A</v>
      </c>
      <c r="X258" s="166" t="e">
        <f>VLOOKUP(tbl2_2!A258,ishod_substance!A:AD,30,0)</f>
        <v>#N/A</v>
      </c>
      <c r="Y258" s="164" t="e">
        <f>VLOOKUP(tbl2_2!A258,ishod_substance!A:AD,7,0)</f>
        <v>#N/A</v>
      </c>
      <c r="Z258" s="167" t="e">
        <f>VLOOKUP(Y258,quide!$A$2:$B$1006,2,0)</f>
        <v>#N/A</v>
      </c>
      <c r="AA258" s="166" t="e">
        <f>VLOOKUP(Y258,quide!$A$2:$J$1006,10,0)</f>
        <v>#N/A</v>
      </c>
      <c r="AB258" s="169" t="e">
        <f>VLOOKUP(tbl2_2!A258,ishod_substance!A:AD,8,0)</f>
        <v>#N/A</v>
      </c>
      <c r="AC258" s="171" t="e">
        <f t="shared" si="4"/>
        <v>#N/A</v>
      </c>
      <c r="AD258" s="168" t="e">
        <f>VLOOKUP(tbl2_2!A258,ishod_substance!A:AD,9,0)</f>
        <v>#N/A</v>
      </c>
      <c r="AE258" s="169" t="e">
        <f>VLOOKUP(tbl2_2!A258,ishod_substance!A:AD,9,0)</f>
        <v>#N/A</v>
      </c>
      <c r="AF258" s="170"/>
    </row>
    <row r="259" spans="1:32" x14ac:dyDescent="0.25">
      <c r="A259">
        <v>251</v>
      </c>
      <c r="C259" s="160" t="e">
        <f>VLOOKUP(tbl2_2!A259,ishod_substance!A:P,2,0)</f>
        <v>#N/A</v>
      </c>
      <c r="D259" s="161" t="e">
        <f>VLOOKUP(tbl2_2!A259,ishod_substance!A:P,3,0)</f>
        <v>#N/A</v>
      </c>
      <c r="E259" s="160" t="e">
        <f>VLOOKUP(tbl2_2!A259,ishod_substance!A:P,11,0)</f>
        <v>#N/A</v>
      </c>
      <c r="F259" s="162" t="e">
        <f>VLOOKUP(tbl2_2!A259,ishod_substance!A:P,15,0)</f>
        <v>#N/A</v>
      </c>
      <c r="G259" s="162" t="e">
        <f>VLOOKUP(tbl2_2!A259,ishod_substance!A:P,12,0)&amp;"/"&amp;VLOOKUP(tbl2_2!A259,ishod_substance!A:P,14,0)</f>
        <v>#N/A</v>
      </c>
      <c r="H259" s="163" t="e">
        <f>VLOOKUP(tbl2_2!A259,ishod_substance!A:P,6,0)</f>
        <v>#N/A</v>
      </c>
      <c r="I259" s="164" t="e">
        <f>VLOOKUP(tbl2_2!A259,ishod_substance!A:P,15,0)</f>
        <v>#N/A</v>
      </c>
      <c r="J259" s="164" t="e">
        <f>VLOOKUP(tbl2_2!A259,ishod_substance!A:P,5,0)</f>
        <v>#N/A</v>
      </c>
      <c r="K259" s="165" t="e">
        <f>VLOOKUP(tbl2_2!A259,ishod_substance!A:Q,17,0)</f>
        <v>#N/A</v>
      </c>
      <c r="L259" s="165" t="e">
        <f>VLOOKUP(tbl2_2!A259,ishod_substance!A:R,18,0)</f>
        <v>#N/A</v>
      </c>
      <c r="M259" s="165" t="e">
        <f>VLOOKUP(tbl2_2!A259,ishod_substance!A:AD,19,0)</f>
        <v>#N/A</v>
      </c>
      <c r="N259" s="166" t="e">
        <f>VLOOKUP(tbl2_2!A259,ishod_substance!A:AD,20,0)</f>
        <v>#N/A</v>
      </c>
      <c r="O259" s="166" t="e">
        <f>VLOOKUP(tbl2_2!A259,ishod_substance!A:AD,21,0)</f>
        <v>#N/A</v>
      </c>
      <c r="P259" s="166" t="e">
        <f>VLOOKUP(tbl2_2!A259,ishod_substance!A:AD,22,0)</f>
        <v>#N/A</v>
      </c>
      <c r="Q259" s="166" t="e">
        <f>VLOOKUP(tbl2_2!A259,ishod_substance!A:AD,23,0)</f>
        <v>#N/A</v>
      </c>
      <c r="R259" s="166" t="e">
        <f>VLOOKUP(tbl2_2!A259,ishod_substance!A:AD,24,0)</f>
        <v>#N/A</v>
      </c>
      <c r="S259" s="166" t="e">
        <f>VLOOKUP(tbl2_2!A259,ishod_substance!A:AD,25,0)</f>
        <v>#N/A</v>
      </c>
      <c r="T259" s="166" t="e">
        <f>VLOOKUP(tbl2_2!A259,ishod_substance!A:AD,26,0)</f>
        <v>#N/A</v>
      </c>
      <c r="U259" s="166" t="e">
        <f>VLOOKUP(tbl2_2!A259,ishod_substance!A:AD,27,0)</f>
        <v>#N/A</v>
      </c>
      <c r="V259" s="166" t="e">
        <f>VLOOKUP(tbl2_2!A259,ishod_substance!A:AD,28,0)</f>
        <v>#N/A</v>
      </c>
      <c r="W259" s="166" t="e">
        <f>VLOOKUP(tbl2_2!A259,ishod_substance!A:AD,29,0)</f>
        <v>#N/A</v>
      </c>
      <c r="X259" s="166" t="e">
        <f>VLOOKUP(tbl2_2!A259,ishod_substance!A:AD,30,0)</f>
        <v>#N/A</v>
      </c>
      <c r="Y259" s="164" t="e">
        <f>VLOOKUP(tbl2_2!A259,ishod_substance!A:AD,7,0)</f>
        <v>#N/A</v>
      </c>
      <c r="Z259" s="167" t="e">
        <f>VLOOKUP(Y259,quide!$A$2:$B$1006,2,0)</f>
        <v>#N/A</v>
      </c>
      <c r="AA259" s="166" t="e">
        <f>VLOOKUP(Y259,quide!$A$2:$J$1006,10,0)</f>
        <v>#N/A</v>
      </c>
      <c r="AB259" s="169" t="e">
        <f>VLOOKUP(tbl2_2!A259,ishod_substance!A:AD,8,0)</f>
        <v>#N/A</v>
      </c>
      <c r="AC259" s="171" t="e">
        <f t="shared" si="4"/>
        <v>#N/A</v>
      </c>
      <c r="AD259" s="168" t="e">
        <f>VLOOKUP(tbl2_2!A259,ishod_substance!A:AD,9,0)</f>
        <v>#N/A</v>
      </c>
      <c r="AE259" s="169" t="e">
        <f>VLOOKUP(tbl2_2!A259,ishod_substance!A:AD,9,0)</f>
        <v>#N/A</v>
      </c>
      <c r="AF259" s="170"/>
    </row>
    <row r="260" spans="1:32" x14ac:dyDescent="0.25">
      <c r="A260">
        <v>252</v>
      </c>
      <c r="C260" s="160" t="e">
        <f>VLOOKUP(tbl2_2!A260,ishod_substance!A:P,2,0)</f>
        <v>#N/A</v>
      </c>
      <c r="D260" s="161" t="e">
        <f>VLOOKUP(tbl2_2!A260,ishod_substance!A:P,3,0)</f>
        <v>#N/A</v>
      </c>
      <c r="E260" s="160" t="e">
        <f>VLOOKUP(tbl2_2!A260,ishod_substance!A:P,11,0)</f>
        <v>#N/A</v>
      </c>
      <c r="F260" s="162" t="e">
        <f>VLOOKUP(tbl2_2!A260,ishod_substance!A:P,15,0)</f>
        <v>#N/A</v>
      </c>
      <c r="G260" s="162" t="e">
        <f>VLOOKUP(tbl2_2!A260,ishod_substance!A:P,12,0)&amp;"/"&amp;VLOOKUP(tbl2_2!A260,ishod_substance!A:P,14,0)</f>
        <v>#N/A</v>
      </c>
      <c r="H260" s="163" t="e">
        <f>VLOOKUP(tbl2_2!A260,ishod_substance!A:P,6,0)</f>
        <v>#N/A</v>
      </c>
      <c r="I260" s="164" t="e">
        <f>VLOOKUP(tbl2_2!A260,ishod_substance!A:P,15,0)</f>
        <v>#N/A</v>
      </c>
      <c r="J260" s="164" t="e">
        <f>VLOOKUP(tbl2_2!A260,ishod_substance!A:P,5,0)</f>
        <v>#N/A</v>
      </c>
      <c r="K260" s="165" t="e">
        <f>VLOOKUP(tbl2_2!A260,ishod_substance!A:Q,17,0)</f>
        <v>#N/A</v>
      </c>
      <c r="L260" s="165" t="e">
        <f>VLOOKUP(tbl2_2!A260,ishod_substance!A:R,18,0)</f>
        <v>#N/A</v>
      </c>
      <c r="M260" s="165" t="e">
        <f>VLOOKUP(tbl2_2!A260,ishod_substance!A:AD,19,0)</f>
        <v>#N/A</v>
      </c>
      <c r="N260" s="166" t="e">
        <f>VLOOKUP(tbl2_2!A260,ishod_substance!A:AD,20,0)</f>
        <v>#N/A</v>
      </c>
      <c r="O260" s="166" t="e">
        <f>VLOOKUP(tbl2_2!A260,ishod_substance!A:AD,21,0)</f>
        <v>#N/A</v>
      </c>
      <c r="P260" s="166" t="e">
        <f>VLOOKUP(tbl2_2!A260,ishod_substance!A:AD,22,0)</f>
        <v>#N/A</v>
      </c>
      <c r="Q260" s="166" t="e">
        <f>VLOOKUP(tbl2_2!A260,ishod_substance!A:AD,23,0)</f>
        <v>#N/A</v>
      </c>
      <c r="R260" s="166" t="e">
        <f>VLOOKUP(tbl2_2!A260,ishod_substance!A:AD,24,0)</f>
        <v>#N/A</v>
      </c>
      <c r="S260" s="166" t="e">
        <f>VLOOKUP(tbl2_2!A260,ishod_substance!A:AD,25,0)</f>
        <v>#N/A</v>
      </c>
      <c r="T260" s="166" t="e">
        <f>VLOOKUP(tbl2_2!A260,ishod_substance!A:AD,26,0)</f>
        <v>#N/A</v>
      </c>
      <c r="U260" s="166" t="e">
        <f>VLOOKUP(tbl2_2!A260,ishod_substance!A:AD,27,0)</f>
        <v>#N/A</v>
      </c>
      <c r="V260" s="166" t="e">
        <f>VLOOKUP(tbl2_2!A260,ishod_substance!A:AD,28,0)</f>
        <v>#N/A</v>
      </c>
      <c r="W260" s="166" t="e">
        <f>VLOOKUP(tbl2_2!A260,ishod_substance!A:AD,29,0)</f>
        <v>#N/A</v>
      </c>
      <c r="X260" s="166" t="e">
        <f>VLOOKUP(tbl2_2!A260,ishod_substance!A:AD,30,0)</f>
        <v>#N/A</v>
      </c>
      <c r="Y260" s="164" t="e">
        <f>VLOOKUP(tbl2_2!A260,ishod_substance!A:AD,7,0)</f>
        <v>#N/A</v>
      </c>
      <c r="Z260" s="167" t="e">
        <f>VLOOKUP(Y260,quide!$A$2:$B$1006,2,0)</f>
        <v>#N/A</v>
      </c>
      <c r="AA260" s="166" t="e">
        <f>VLOOKUP(Y260,quide!$A$2:$J$1006,10,0)</f>
        <v>#N/A</v>
      </c>
      <c r="AB260" s="169" t="e">
        <f>VLOOKUP(tbl2_2!A260,ishod_substance!A:AD,8,0)</f>
        <v>#N/A</v>
      </c>
      <c r="AC260" s="171" t="e">
        <f t="shared" si="4"/>
        <v>#N/A</v>
      </c>
      <c r="AD260" s="168" t="e">
        <f>VLOOKUP(tbl2_2!A260,ishod_substance!A:AD,9,0)</f>
        <v>#N/A</v>
      </c>
      <c r="AE260" s="169" t="e">
        <f>VLOOKUP(tbl2_2!A260,ishod_substance!A:AD,9,0)</f>
        <v>#N/A</v>
      </c>
      <c r="AF260" s="170"/>
    </row>
    <row r="261" spans="1:32" x14ac:dyDescent="0.25">
      <c r="A261">
        <v>253</v>
      </c>
      <c r="C261" s="160" t="e">
        <f>VLOOKUP(tbl2_2!A261,ishod_substance!A:P,2,0)</f>
        <v>#N/A</v>
      </c>
      <c r="D261" s="161" t="e">
        <f>VLOOKUP(tbl2_2!A261,ishod_substance!A:P,3,0)</f>
        <v>#N/A</v>
      </c>
      <c r="E261" s="160" t="e">
        <f>VLOOKUP(tbl2_2!A261,ishod_substance!A:P,11,0)</f>
        <v>#N/A</v>
      </c>
      <c r="F261" s="162" t="e">
        <f>VLOOKUP(tbl2_2!A261,ishod_substance!A:P,15,0)</f>
        <v>#N/A</v>
      </c>
      <c r="G261" s="162" t="e">
        <f>VLOOKUP(tbl2_2!A261,ishod_substance!A:P,12,0)&amp;"/"&amp;VLOOKUP(tbl2_2!A261,ishod_substance!A:P,14,0)</f>
        <v>#N/A</v>
      </c>
      <c r="H261" s="163" t="e">
        <f>VLOOKUP(tbl2_2!A261,ishod_substance!A:P,6,0)</f>
        <v>#N/A</v>
      </c>
      <c r="I261" s="164" t="e">
        <f>VLOOKUP(tbl2_2!A261,ishod_substance!A:P,15,0)</f>
        <v>#N/A</v>
      </c>
      <c r="J261" s="164" t="e">
        <f>VLOOKUP(tbl2_2!A261,ishod_substance!A:P,5,0)</f>
        <v>#N/A</v>
      </c>
      <c r="K261" s="165" t="e">
        <f>VLOOKUP(tbl2_2!A261,ishod_substance!A:Q,17,0)</f>
        <v>#N/A</v>
      </c>
      <c r="L261" s="165" t="e">
        <f>VLOOKUP(tbl2_2!A261,ishod_substance!A:R,18,0)</f>
        <v>#N/A</v>
      </c>
      <c r="M261" s="165" t="e">
        <f>VLOOKUP(tbl2_2!A261,ishod_substance!A:AD,19,0)</f>
        <v>#N/A</v>
      </c>
      <c r="N261" s="166" t="e">
        <f>VLOOKUP(tbl2_2!A261,ishod_substance!A:AD,20,0)</f>
        <v>#N/A</v>
      </c>
      <c r="O261" s="166" t="e">
        <f>VLOOKUP(tbl2_2!A261,ishod_substance!A:AD,21,0)</f>
        <v>#N/A</v>
      </c>
      <c r="P261" s="166" t="e">
        <f>VLOOKUP(tbl2_2!A261,ishod_substance!A:AD,22,0)</f>
        <v>#N/A</v>
      </c>
      <c r="Q261" s="166" t="e">
        <f>VLOOKUP(tbl2_2!A261,ishod_substance!A:AD,23,0)</f>
        <v>#N/A</v>
      </c>
      <c r="R261" s="166" t="e">
        <f>VLOOKUP(tbl2_2!A261,ishod_substance!A:AD,24,0)</f>
        <v>#N/A</v>
      </c>
      <c r="S261" s="166" t="e">
        <f>VLOOKUP(tbl2_2!A261,ishod_substance!A:AD,25,0)</f>
        <v>#N/A</v>
      </c>
      <c r="T261" s="166" t="e">
        <f>VLOOKUP(tbl2_2!A261,ishod_substance!A:AD,26,0)</f>
        <v>#N/A</v>
      </c>
      <c r="U261" s="166" t="e">
        <f>VLOOKUP(tbl2_2!A261,ishod_substance!A:AD,27,0)</f>
        <v>#N/A</v>
      </c>
      <c r="V261" s="166" t="e">
        <f>VLOOKUP(tbl2_2!A261,ishod_substance!A:AD,28,0)</f>
        <v>#N/A</v>
      </c>
      <c r="W261" s="166" t="e">
        <f>VLOOKUP(tbl2_2!A261,ishod_substance!A:AD,29,0)</f>
        <v>#N/A</v>
      </c>
      <c r="X261" s="166" t="e">
        <f>VLOOKUP(tbl2_2!A261,ishod_substance!A:AD,30,0)</f>
        <v>#N/A</v>
      </c>
      <c r="Y261" s="164" t="e">
        <f>VLOOKUP(tbl2_2!A261,ishod_substance!A:AD,7,0)</f>
        <v>#N/A</v>
      </c>
      <c r="Z261" s="167" t="e">
        <f>VLOOKUP(Y261,quide!$A$2:$B$1006,2,0)</f>
        <v>#N/A</v>
      </c>
      <c r="AA261" s="166" t="e">
        <f>VLOOKUP(Y261,quide!$A$2:$J$1006,10,0)</f>
        <v>#N/A</v>
      </c>
      <c r="AB261" s="208" t="e">
        <f>VLOOKUP(tbl2_2!A261,ishod_substance!A:AD,8,0)</f>
        <v>#N/A</v>
      </c>
      <c r="AC261" s="208" t="e">
        <f t="shared" si="4"/>
        <v>#N/A</v>
      </c>
      <c r="AD261" s="208" t="e">
        <f>VLOOKUP(tbl2_2!A261,ishod_substance!A:AD,9,0)</f>
        <v>#N/A</v>
      </c>
      <c r="AE261" s="208" t="e">
        <f>VLOOKUP(tbl2_2!A261,ishod_substance!A:AD,9,0)</f>
        <v>#N/A</v>
      </c>
      <c r="AF261" s="170"/>
    </row>
    <row r="262" spans="1:32" x14ac:dyDescent="0.25">
      <c r="A262">
        <v>254</v>
      </c>
      <c r="C262" s="160" t="e">
        <f>VLOOKUP(tbl2_2!A262,ishod_substance!A:P,2,0)</f>
        <v>#N/A</v>
      </c>
      <c r="D262" s="161" t="e">
        <f>VLOOKUP(tbl2_2!A262,ishod_substance!A:P,3,0)</f>
        <v>#N/A</v>
      </c>
      <c r="E262" s="160" t="e">
        <f>VLOOKUP(tbl2_2!A262,ishod_substance!A:P,11,0)</f>
        <v>#N/A</v>
      </c>
      <c r="F262" s="162" t="e">
        <f>VLOOKUP(tbl2_2!A262,ishod_substance!A:P,15,0)</f>
        <v>#N/A</v>
      </c>
      <c r="G262" s="162" t="e">
        <f>VLOOKUP(tbl2_2!A262,ishod_substance!A:P,12,0)&amp;"/"&amp;VLOOKUP(tbl2_2!A262,ishod_substance!A:P,14,0)</f>
        <v>#N/A</v>
      </c>
      <c r="H262" s="163" t="e">
        <f>VLOOKUP(tbl2_2!A262,ishod_substance!A:P,6,0)</f>
        <v>#N/A</v>
      </c>
      <c r="I262" s="164" t="e">
        <f>VLOOKUP(tbl2_2!A262,ishod_substance!A:P,15,0)</f>
        <v>#N/A</v>
      </c>
      <c r="J262" s="164" t="e">
        <f>VLOOKUP(tbl2_2!A262,ishod_substance!A:P,5,0)</f>
        <v>#N/A</v>
      </c>
      <c r="K262" s="165" t="e">
        <f>VLOOKUP(tbl2_2!A262,ishod_substance!A:Q,17,0)</f>
        <v>#N/A</v>
      </c>
      <c r="L262" s="165" t="e">
        <f>VLOOKUP(tbl2_2!A262,ishod_substance!A:R,18,0)</f>
        <v>#N/A</v>
      </c>
      <c r="M262" s="165" t="e">
        <f>VLOOKUP(tbl2_2!A262,ishod_substance!A:AD,19,0)</f>
        <v>#N/A</v>
      </c>
      <c r="N262" s="166" t="e">
        <f>VLOOKUP(tbl2_2!A262,ishod_substance!A:AD,20,0)</f>
        <v>#N/A</v>
      </c>
      <c r="O262" s="166" t="e">
        <f>VLOOKUP(tbl2_2!A262,ishod_substance!A:AD,21,0)</f>
        <v>#N/A</v>
      </c>
      <c r="P262" s="166" t="e">
        <f>VLOOKUP(tbl2_2!A262,ishod_substance!A:AD,22,0)</f>
        <v>#N/A</v>
      </c>
      <c r="Q262" s="166" t="e">
        <f>VLOOKUP(tbl2_2!A262,ishod_substance!A:AD,23,0)</f>
        <v>#N/A</v>
      </c>
      <c r="R262" s="166" t="e">
        <f>VLOOKUP(tbl2_2!A262,ishod_substance!A:AD,24,0)</f>
        <v>#N/A</v>
      </c>
      <c r="S262" s="166" t="e">
        <f>VLOOKUP(tbl2_2!A262,ishod_substance!A:AD,25,0)</f>
        <v>#N/A</v>
      </c>
      <c r="T262" s="166" t="e">
        <f>VLOOKUP(tbl2_2!A262,ishod_substance!A:AD,26,0)</f>
        <v>#N/A</v>
      </c>
      <c r="U262" s="166" t="e">
        <f>VLOOKUP(tbl2_2!A262,ishod_substance!A:AD,27,0)</f>
        <v>#N/A</v>
      </c>
      <c r="V262" s="166" t="e">
        <f>VLOOKUP(tbl2_2!A262,ishod_substance!A:AD,28,0)</f>
        <v>#N/A</v>
      </c>
      <c r="W262" s="166" t="e">
        <f>VLOOKUP(tbl2_2!A262,ishod_substance!A:AD,29,0)</f>
        <v>#N/A</v>
      </c>
      <c r="X262" s="166" t="e">
        <f>VLOOKUP(tbl2_2!A262,ishod_substance!A:AD,30,0)</f>
        <v>#N/A</v>
      </c>
      <c r="Y262" s="164" t="e">
        <f>VLOOKUP(tbl2_2!A262,ishod_substance!A:AD,7,0)</f>
        <v>#N/A</v>
      </c>
      <c r="Z262" s="167" t="e">
        <f>VLOOKUP(Y262,quide!$A$2:$B$1006,2,0)</f>
        <v>#N/A</v>
      </c>
      <c r="AA262" s="166" t="e">
        <f>VLOOKUP(Y262,quide!$A$2:$J$1006,10,0)</f>
        <v>#N/A</v>
      </c>
      <c r="AB262" s="169" t="e">
        <f>VLOOKUP(tbl2_2!A262,ishod_substance!A:AD,8,0)</f>
        <v>#N/A</v>
      </c>
      <c r="AC262" s="171" t="e">
        <f t="shared" si="4"/>
        <v>#N/A</v>
      </c>
      <c r="AD262" s="168" t="e">
        <f>VLOOKUP(tbl2_2!A262,ishod_substance!A:AD,9,0)</f>
        <v>#N/A</v>
      </c>
      <c r="AE262" s="169" t="e">
        <f>VLOOKUP(tbl2_2!A262,ishod_substance!A:AD,9,0)</f>
        <v>#N/A</v>
      </c>
      <c r="AF262" s="170"/>
    </row>
    <row r="263" spans="1:32" x14ac:dyDescent="0.25">
      <c r="A263">
        <v>255</v>
      </c>
      <c r="C263" s="160" t="e">
        <f>VLOOKUP(tbl2_2!A263,ishod_substance!A:P,2,0)</f>
        <v>#N/A</v>
      </c>
      <c r="D263" s="161" t="e">
        <f>VLOOKUP(tbl2_2!A263,ishod_substance!A:P,3,0)</f>
        <v>#N/A</v>
      </c>
      <c r="E263" s="160" t="e">
        <f>VLOOKUP(tbl2_2!A263,ishod_substance!A:P,11,0)</f>
        <v>#N/A</v>
      </c>
      <c r="F263" s="162" t="e">
        <f>VLOOKUP(tbl2_2!A263,ishod_substance!A:P,15,0)</f>
        <v>#N/A</v>
      </c>
      <c r="G263" s="162" t="e">
        <f>VLOOKUP(tbl2_2!A263,ishod_substance!A:P,12,0)&amp;"/"&amp;VLOOKUP(tbl2_2!A263,ishod_substance!A:P,14,0)</f>
        <v>#N/A</v>
      </c>
      <c r="H263" s="163" t="e">
        <f>VLOOKUP(tbl2_2!A263,ishod_substance!A:P,6,0)</f>
        <v>#N/A</v>
      </c>
      <c r="I263" s="164" t="e">
        <f>VLOOKUP(tbl2_2!A263,ishod_substance!A:P,15,0)</f>
        <v>#N/A</v>
      </c>
      <c r="J263" s="164" t="e">
        <f>VLOOKUP(tbl2_2!A263,ishod_substance!A:P,5,0)</f>
        <v>#N/A</v>
      </c>
      <c r="K263" s="165" t="e">
        <f>VLOOKUP(tbl2_2!A263,ishod_substance!A:Q,17,0)</f>
        <v>#N/A</v>
      </c>
      <c r="L263" s="165" t="e">
        <f>VLOOKUP(tbl2_2!A263,ishod_substance!A:R,18,0)</f>
        <v>#N/A</v>
      </c>
      <c r="M263" s="165" t="e">
        <f>VLOOKUP(tbl2_2!A263,ishod_substance!A:AD,19,0)</f>
        <v>#N/A</v>
      </c>
      <c r="N263" s="166" t="e">
        <f>VLOOKUP(tbl2_2!A263,ishod_substance!A:AD,20,0)</f>
        <v>#N/A</v>
      </c>
      <c r="O263" s="166" t="e">
        <f>VLOOKUP(tbl2_2!A263,ishod_substance!A:AD,21,0)</f>
        <v>#N/A</v>
      </c>
      <c r="P263" s="166" t="e">
        <f>VLOOKUP(tbl2_2!A263,ishod_substance!A:AD,22,0)</f>
        <v>#N/A</v>
      </c>
      <c r="Q263" s="166" t="e">
        <f>VLOOKUP(tbl2_2!A263,ishod_substance!A:AD,23,0)</f>
        <v>#N/A</v>
      </c>
      <c r="R263" s="166" t="e">
        <f>VLOOKUP(tbl2_2!A263,ishod_substance!A:AD,24,0)</f>
        <v>#N/A</v>
      </c>
      <c r="S263" s="166" t="e">
        <f>VLOOKUP(tbl2_2!A263,ishod_substance!A:AD,25,0)</f>
        <v>#N/A</v>
      </c>
      <c r="T263" s="166" t="e">
        <f>VLOOKUP(tbl2_2!A263,ishod_substance!A:AD,26,0)</f>
        <v>#N/A</v>
      </c>
      <c r="U263" s="166" t="e">
        <f>VLOOKUP(tbl2_2!A263,ishod_substance!A:AD,27,0)</f>
        <v>#N/A</v>
      </c>
      <c r="V263" s="166" t="e">
        <f>VLOOKUP(tbl2_2!A263,ishod_substance!A:AD,28,0)</f>
        <v>#N/A</v>
      </c>
      <c r="W263" s="166" t="e">
        <f>VLOOKUP(tbl2_2!A263,ishod_substance!A:AD,29,0)</f>
        <v>#N/A</v>
      </c>
      <c r="X263" s="166" t="e">
        <f>VLOOKUP(tbl2_2!A263,ishod_substance!A:AD,30,0)</f>
        <v>#N/A</v>
      </c>
      <c r="Y263" s="164" t="e">
        <f>VLOOKUP(tbl2_2!A263,ishod_substance!A:AD,7,0)</f>
        <v>#N/A</v>
      </c>
      <c r="Z263" s="167" t="e">
        <f>VLOOKUP(Y263,quide!$A$2:$B$1006,2,0)</f>
        <v>#N/A</v>
      </c>
      <c r="AA263" s="166" t="e">
        <f>VLOOKUP(Y263,quide!$A$2:$J$1006,10,0)</f>
        <v>#N/A</v>
      </c>
      <c r="AB263" s="169" t="e">
        <f>VLOOKUP(tbl2_2!A263,ishod_substance!A:AD,8,0)</f>
        <v>#N/A</v>
      </c>
      <c r="AC263" s="171" t="e">
        <f t="shared" si="4"/>
        <v>#N/A</v>
      </c>
      <c r="AD263" s="168" t="e">
        <f>VLOOKUP(tbl2_2!A263,ishod_substance!A:AD,9,0)</f>
        <v>#N/A</v>
      </c>
      <c r="AE263" s="169" t="e">
        <f>VLOOKUP(tbl2_2!A263,ishod_substance!A:AD,9,0)</f>
        <v>#N/A</v>
      </c>
      <c r="AF263" s="170"/>
    </row>
    <row r="264" spans="1:32" x14ac:dyDescent="0.25">
      <c r="A264">
        <v>256</v>
      </c>
      <c r="C264" s="160" t="e">
        <f>VLOOKUP(tbl2_2!A264,ishod_substance!A:P,2,0)</f>
        <v>#N/A</v>
      </c>
      <c r="D264" s="161" t="e">
        <f>VLOOKUP(tbl2_2!A264,ishod_substance!A:P,3,0)</f>
        <v>#N/A</v>
      </c>
      <c r="E264" s="160" t="e">
        <f>VLOOKUP(tbl2_2!A264,ishod_substance!A:P,11,0)</f>
        <v>#N/A</v>
      </c>
      <c r="F264" s="162" t="e">
        <f>VLOOKUP(tbl2_2!A264,ishod_substance!A:P,15,0)</f>
        <v>#N/A</v>
      </c>
      <c r="G264" s="162" t="e">
        <f>VLOOKUP(tbl2_2!A264,ishod_substance!A:P,12,0)&amp;"/"&amp;VLOOKUP(tbl2_2!A264,ishod_substance!A:P,14,0)</f>
        <v>#N/A</v>
      </c>
      <c r="H264" s="163" t="e">
        <f>VLOOKUP(tbl2_2!A264,ishod_substance!A:P,6,0)</f>
        <v>#N/A</v>
      </c>
      <c r="I264" s="164" t="e">
        <f>VLOOKUP(tbl2_2!A264,ishod_substance!A:P,15,0)</f>
        <v>#N/A</v>
      </c>
      <c r="J264" s="164" t="e">
        <f>VLOOKUP(tbl2_2!A264,ishod_substance!A:P,5,0)</f>
        <v>#N/A</v>
      </c>
      <c r="K264" s="165" t="e">
        <f>VLOOKUP(tbl2_2!A264,ishod_substance!A:Q,17,0)</f>
        <v>#N/A</v>
      </c>
      <c r="L264" s="165" t="e">
        <f>VLOOKUP(tbl2_2!A264,ishod_substance!A:R,18,0)</f>
        <v>#N/A</v>
      </c>
      <c r="M264" s="165" t="e">
        <f>VLOOKUP(tbl2_2!A264,ishod_substance!A:AD,19,0)</f>
        <v>#N/A</v>
      </c>
      <c r="N264" s="166" t="e">
        <f>VLOOKUP(tbl2_2!A264,ishod_substance!A:AD,20,0)</f>
        <v>#N/A</v>
      </c>
      <c r="O264" s="166" t="e">
        <f>VLOOKUP(tbl2_2!A264,ishod_substance!A:AD,21,0)</f>
        <v>#N/A</v>
      </c>
      <c r="P264" s="166" t="e">
        <f>VLOOKUP(tbl2_2!A264,ishod_substance!A:AD,22,0)</f>
        <v>#N/A</v>
      </c>
      <c r="Q264" s="166" t="e">
        <f>VLOOKUP(tbl2_2!A264,ishod_substance!A:AD,23,0)</f>
        <v>#N/A</v>
      </c>
      <c r="R264" s="166" t="e">
        <f>VLOOKUP(tbl2_2!A264,ishod_substance!A:AD,24,0)</f>
        <v>#N/A</v>
      </c>
      <c r="S264" s="166" t="e">
        <f>VLOOKUP(tbl2_2!A264,ishod_substance!A:AD,25,0)</f>
        <v>#N/A</v>
      </c>
      <c r="T264" s="166" t="e">
        <f>VLOOKUP(tbl2_2!A264,ishod_substance!A:AD,26,0)</f>
        <v>#N/A</v>
      </c>
      <c r="U264" s="166" t="e">
        <f>VLOOKUP(tbl2_2!A264,ishod_substance!A:AD,27,0)</f>
        <v>#N/A</v>
      </c>
      <c r="V264" s="166" t="e">
        <f>VLOOKUP(tbl2_2!A264,ishod_substance!A:AD,28,0)</f>
        <v>#N/A</v>
      </c>
      <c r="W264" s="166" t="e">
        <f>VLOOKUP(tbl2_2!A264,ishod_substance!A:AD,29,0)</f>
        <v>#N/A</v>
      </c>
      <c r="X264" s="166" t="e">
        <f>VLOOKUP(tbl2_2!A264,ishod_substance!A:AD,30,0)</f>
        <v>#N/A</v>
      </c>
      <c r="Y264" s="164" t="e">
        <f>VLOOKUP(tbl2_2!A264,ishod_substance!A:AD,7,0)</f>
        <v>#N/A</v>
      </c>
      <c r="Z264" s="167" t="e">
        <f>VLOOKUP(Y264,quide!$A$2:$B$1006,2,0)</f>
        <v>#N/A</v>
      </c>
      <c r="AA264" s="166" t="e">
        <f>VLOOKUP(Y264,quide!$A$2:$J$1006,10,0)</f>
        <v>#N/A</v>
      </c>
      <c r="AB264" s="169" t="e">
        <f>VLOOKUP(tbl2_2!A264,ishod_substance!A:AD,8,0)</f>
        <v>#N/A</v>
      </c>
      <c r="AC264" s="171" t="e">
        <f t="shared" si="4"/>
        <v>#N/A</v>
      </c>
      <c r="AD264" s="168" t="e">
        <f>VLOOKUP(tbl2_2!A264,ishod_substance!A:AD,9,0)</f>
        <v>#N/A</v>
      </c>
      <c r="AE264" s="169" t="e">
        <f>VLOOKUP(tbl2_2!A264,ishod_substance!A:AD,9,0)</f>
        <v>#N/A</v>
      </c>
      <c r="AF264" s="170"/>
    </row>
    <row r="265" spans="1:32" x14ac:dyDescent="0.25">
      <c r="A265">
        <v>257</v>
      </c>
      <c r="C265" s="160" t="e">
        <f>VLOOKUP(tbl2_2!A265,ishod_substance!A:P,2,0)</f>
        <v>#N/A</v>
      </c>
      <c r="D265" s="161" t="e">
        <f>VLOOKUP(tbl2_2!A265,ishod_substance!A:P,3,0)</f>
        <v>#N/A</v>
      </c>
      <c r="E265" s="160" t="e">
        <f>VLOOKUP(tbl2_2!A265,ishod_substance!A:P,11,0)</f>
        <v>#N/A</v>
      </c>
      <c r="F265" s="162" t="e">
        <f>VLOOKUP(tbl2_2!A265,ishod_substance!A:P,15,0)</f>
        <v>#N/A</v>
      </c>
      <c r="G265" s="162" t="e">
        <f>VLOOKUP(tbl2_2!A265,ishod_substance!A:P,12,0)&amp;"/"&amp;VLOOKUP(tbl2_2!A265,ishod_substance!A:P,14,0)</f>
        <v>#N/A</v>
      </c>
      <c r="H265" s="163" t="e">
        <f>VLOOKUP(tbl2_2!A265,ishod_substance!A:P,6,0)</f>
        <v>#N/A</v>
      </c>
      <c r="I265" s="164" t="e">
        <f>VLOOKUP(tbl2_2!A265,ishod_substance!A:P,15,0)</f>
        <v>#N/A</v>
      </c>
      <c r="J265" s="164" t="e">
        <f>VLOOKUP(tbl2_2!A265,ishod_substance!A:P,5,0)</f>
        <v>#N/A</v>
      </c>
      <c r="K265" s="165" t="e">
        <f>VLOOKUP(tbl2_2!A265,ishod_substance!A:Q,17,0)</f>
        <v>#N/A</v>
      </c>
      <c r="L265" s="165" t="e">
        <f>VLOOKUP(tbl2_2!A265,ishod_substance!A:R,18,0)</f>
        <v>#N/A</v>
      </c>
      <c r="M265" s="165" t="e">
        <f>VLOOKUP(tbl2_2!A265,ishod_substance!A:AD,19,0)</f>
        <v>#N/A</v>
      </c>
      <c r="N265" s="166" t="e">
        <f>VLOOKUP(tbl2_2!A265,ishod_substance!A:AD,20,0)</f>
        <v>#N/A</v>
      </c>
      <c r="O265" s="166" t="e">
        <f>VLOOKUP(tbl2_2!A265,ishod_substance!A:AD,21,0)</f>
        <v>#N/A</v>
      </c>
      <c r="P265" s="166" t="e">
        <f>VLOOKUP(tbl2_2!A265,ishod_substance!A:AD,22,0)</f>
        <v>#N/A</v>
      </c>
      <c r="Q265" s="166" t="e">
        <f>VLOOKUP(tbl2_2!A265,ishod_substance!A:AD,23,0)</f>
        <v>#N/A</v>
      </c>
      <c r="R265" s="166" t="e">
        <f>VLOOKUP(tbl2_2!A265,ishod_substance!A:AD,24,0)</f>
        <v>#N/A</v>
      </c>
      <c r="S265" s="166" t="e">
        <f>VLOOKUP(tbl2_2!A265,ishod_substance!A:AD,25,0)</f>
        <v>#N/A</v>
      </c>
      <c r="T265" s="166" t="e">
        <f>VLOOKUP(tbl2_2!A265,ishod_substance!A:AD,26,0)</f>
        <v>#N/A</v>
      </c>
      <c r="U265" s="166" t="e">
        <f>VLOOKUP(tbl2_2!A265,ishod_substance!A:AD,27,0)</f>
        <v>#N/A</v>
      </c>
      <c r="V265" s="166" t="e">
        <f>VLOOKUP(tbl2_2!A265,ishod_substance!A:AD,28,0)</f>
        <v>#N/A</v>
      </c>
      <c r="W265" s="166" t="e">
        <f>VLOOKUP(tbl2_2!A265,ishod_substance!A:AD,29,0)</f>
        <v>#N/A</v>
      </c>
      <c r="X265" s="166" t="e">
        <f>VLOOKUP(tbl2_2!A265,ishod_substance!A:AD,30,0)</f>
        <v>#N/A</v>
      </c>
      <c r="Y265" s="164" t="e">
        <f>VLOOKUP(tbl2_2!A265,ishod_substance!A:AD,7,0)</f>
        <v>#N/A</v>
      </c>
      <c r="Z265" s="167" t="e">
        <f>VLOOKUP(Y265,quide!$A$2:$B$1006,2,0)</f>
        <v>#N/A</v>
      </c>
      <c r="AA265" s="166" t="e">
        <f>VLOOKUP(Y265,quide!$A$2:$J$1006,10,0)</f>
        <v>#N/A</v>
      </c>
      <c r="AB265" s="208" t="e">
        <f>VLOOKUP(tbl2_2!A265,ishod_substance!A:AD,8,0)</f>
        <v>#N/A</v>
      </c>
      <c r="AC265" s="208" t="e">
        <f t="shared" si="4"/>
        <v>#N/A</v>
      </c>
      <c r="AD265" s="208" t="e">
        <f>VLOOKUP(tbl2_2!A265,ishod_substance!A:AD,9,0)</f>
        <v>#N/A</v>
      </c>
      <c r="AE265" s="208" t="e">
        <f>VLOOKUP(tbl2_2!A265,ishod_substance!A:AD,9,0)</f>
        <v>#N/A</v>
      </c>
      <c r="AF265" s="170"/>
    </row>
    <row r="266" spans="1:32" x14ac:dyDescent="0.25">
      <c r="A266">
        <v>258</v>
      </c>
      <c r="C266" s="160" t="e">
        <f>VLOOKUP(tbl2_2!A266,ishod_substance!A:P,2,0)</f>
        <v>#N/A</v>
      </c>
      <c r="D266" s="161" t="e">
        <f>VLOOKUP(tbl2_2!A266,ishod_substance!A:P,3,0)</f>
        <v>#N/A</v>
      </c>
      <c r="E266" s="160" t="e">
        <f>VLOOKUP(tbl2_2!A266,ishod_substance!A:P,11,0)</f>
        <v>#N/A</v>
      </c>
      <c r="F266" s="162" t="e">
        <f>VLOOKUP(tbl2_2!A266,ishod_substance!A:P,15,0)</f>
        <v>#N/A</v>
      </c>
      <c r="G266" s="162" t="e">
        <f>VLOOKUP(tbl2_2!A266,ishod_substance!A:P,12,0)&amp;"/"&amp;VLOOKUP(tbl2_2!A266,ishod_substance!A:P,14,0)</f>
        <v>#N/A</v>
      </c>
      <c r="H266" s="163" t="e">
        <f>VLOOKUP(tbl2_2!A266,ishod_substance!A:P,6,0)</f>
        <v>#N/A</v>
      </c>
      <c r="I266" s="164" t="e">
        <f>VLOOKUP(tbl2_2!A266,ishod_substance!A:P,15,0)</f>
        <v>#N/A</v>
      </c>
      <c r="J266" s="164" t="e">
        <f>VLOOKUP(tbl2_2!A266,ishod_substance!A:P,5,0)</f>
        <v>#N/A</v>
      </c>
      <c r="K266" s="165" t="e">
        <f>VLOOKUP(tbl2_2!A266,ishod_substance!A:Q,17,0)</f>
        <v>#N/A</v>
      </c>
      <c r="L266" s="165" t="e">
        <f>VLOOKUP(tbl2_2!A266,ishod_substance!A:R,18,0)</f>
        <v>#N/A</v>
      </c>
      <c r="M266" s="165" t="e">
        <f>VLOOKUP(tbl2_2!A266,ishod_substance!A:AD,19,0)</f>
        <v>#N/A</v>
      </c>
      <c r="N266" s="166" t="e">
        <f>VLOOKUP(tbl2_2!A266,ishod_substance!A:AD,20,0)</f>
        <v>#N/A</v>
      </c>
      <c r="O266" s="166" t="e">
        <f>VLOOKUP(tbl2_2!A266,ishod_substance!A:AD,21,0)</f>
        <v>#N/A</v>
      </c>
      <c r="P266" s="166" t="e">
        <f>VLOOKUP(tbl2_2!A266,ishod_substance!A:AD,22,0)</f>
        <v>#N/A</v>
      </c>
      <c r="Q266" s="166" t="e">
        <f>VLOOKUP(tbl2_2!A266,ishod_substance!A:AD,23,0)</f>
        <v>#N/A</v>
      </c>
      <c r="R266" s="166" t="e">
        <f>VLOOKUP(tbl2_2!A266,ishod_substance!A:AD,24,0)</f>
        <v>#N/A</v>
      </c>
      <c r="S266" s="166" t="e">
        <f>VLOOKUP(tbl2_2!A266,ishod_substance!A:AD,25,0)</f>
        <v>#N/A</v>
      </c>
      <c r="T266" s="166" t="e">
        <f>VLOOKUP(tbl2_2!A266,ishod_substance!A:AD,26,0)</f>
        <v>#N/A</v>
      </c>
      <c r="U266" s="166" t="e">
        <f>VLOOKUP(tbl2_2!A266,ishod_substance!A:AD,27,0)</f>
        <v>#N/A</v>
      </c>
      <c r="V266" s="166" t="e">
        <f>VLOOKUP(tbl2_2!A266,ishod_substance!A:AD,28,0)</f>
        <v>#N/A</v>
      </c>
      <c r="W266" s="166" t="e">
        <f>VLOOKUP(tbl2_2!A266,ishod_substance!A:AD,29,0)</f>
        <v>#N/A</v>
      </c>
      <c r="X266" s="166" t="e">
        <f>VLOOKUP(tbl2_2!A266,ishod_substance!A:AD,30,0)</f>
        <v>#N/A</v>
      </c>
      <c r="Y266" s="164" t="e">
        <f>VLOOKUP(tbl2_2!A266,ishod_substance!A:AD,7,0)</f>
        <v>#N/A</v>
      </c>
      <c r="Z266" s="167" t="e">
        <f>VLOOKUP(Y266,quide!$A$2:$B$1006,2,0)</f>
        <v>#N/A</v>
      </c>
      <c r="AA266" s="166" t="e">
        <f>VLOOKUP(Y266,quide!$A$2:$J$1006,10,0)</f>
        <v>#N/A</v>
      </c>
      <c r="AB266" s="169" t="e">
        <f>VLOOKUP(tbl2_2!A266,ishod_substance!A:AD,8,0)</f>
        <v>#N/A</v>
      </c>
      <c r="AC266" s="171" t="e">
        <f t="shared" si="4"/>
        <v>#N/A</v>
      </c>
      <c r="AD266" s="168" t="e">
        <f>VLOOKUP(tbl2_2!A266,ishod_substance!A:AD,9,0)</f>
        <v>#N/A</v>
      </c>
      <c r="AE266" s="169" t="e">
        <f>VLOOKUP(tbl2_2!A266,ishod_substance!A:AD,9,0)</f>
        <v>#N/A</v>
      </c>
      <c r="AF266" s="170"/>
    </row>
    <row r="267" spans="1:32" x14ac:dyDescent="0.25">
      <c r="A267">
        <v>259</v>
      </c>
      <c r="C267" s="160" t="e">
        <f>VLOOKUP(tbl2_2!A267,ishod_substance!A:P,2,0)</f>
        <v>#N/A</v>
      </c>
      <c r="D267" s="161" t="e">
        <f>VLOOKUP(tbl2_2!A267,ishod_substance!A:P,3,0)</f>
        <v>#N/A</v>
      </c>
      <c r="E267" s="160" t="e">
        <f>VLOOKUP(tbl2_2!A267,ishod_substance!A:P,11,0)</f>
        <v>#N/A</v>
      </c>
      <c r="F267" s="162" t="e">
        <f>VLOOKUP(tbl2_2!A267,ishod_substance!A:P,15,0)</f>
        <v>#N/A</v>
      </c>
      <c r="G267" s="162" t="e">
        <f>VLOOKUP(tbl2_2!A267,ishod_substance!A:P,12,0)&amp;"/"&amp;VLOOKUP(tbl2_2!A267,ishod_substance!A:P,14,0)</f>
        <v>#N/A</v>
      </c>
      <c r="H267" s="163" t="e">
        <f>VLOOKUP(tbl2_2!A267,ishod_substance!A:P,6,0)</f>
        <v>#N/A</v>
      </c>
      <c r="I267" s="164" t="e">
        <f>VLOOKUP(tbl2_2!A267,ishod_substance!A:P,15,0)</f>
        <v>#N/A</v>
      </c>
      <c r="J267" s="164" t="e">
        <f>VLOOKUP(tbl2_2!A267,ishod_substance!A:P,5,0)</f>
        <v>#N/A</v>
      </c>
      <c r="K267" s="165" t="e">
        <f>VLOOKUP(tbl2_2!A267,ishod_substance!A:Q,17,0)</f>
        <v>#N/A</v>
      </c>
      <c r="L267" s="165" t="e">
        <f>VLOOKUP(tbl2_2!A267,ishod_substance!A:R,18,0)</f>
        <v>#N/A</v>
      </c>
      <c r="M267" s="165" t="e">
        <f>VLOOKUP(tbl2_2!A267,ishod_substance!A:AD,19,0)</f>
        <v>#N/A</v>
      </c>
      <c r="N267" s="166" t="e">
        <f>VLOOKUP(tbl2_2!A267,ishod_substance!A:AD,20,0)</f>
        <v>#N/A</v>
      </c>
      <c r="O267" s="166" t="e">
        <f>VLOOKUP(tbl2_2!A267,ishod_substance!A:AD,21,0)</f>
        <v>#N/A</v>
      </c>
      <c r="P267" s="166" t="e">
        <f>VLOOKUP(tbl2_2!A267,ishod_substance!A:AD,22,0)</f>
        <v>#N/A</v>
      </c>
      <c r="Q267" s="166" t="e">
        <f>VLOOKUP(tbl2_2!A267,ishod_substance!A:AD,23,0)</f>
        <v>#N/A</v>
      </c>
      <c r="R267" s="166" t="e">
        <f>VLOOKUP(tbl2_2!A267,ishod_substance!A:AD,24,0)</f>
        <v>#N/A</v>
      </c>
      <c r="S267" s="166" t="e">
        <f>VLOOKUP(tbl2_2!A267,ishod_substance!A:AD,25,0)</f>
        <v>#N/A</v>
      </c>
      <c r="T267" s="166" t="e">
        <f>VLOOKUP(tbl2_2!A267,ishod_substance!A:AD,26,0)</f>
        <v>#N/A</v>
      </c>
      <c r="U267" s="166" t="e">
        <f>VLOOKUP(tbl2_2!A267,ishod_substance!A:AD,27,0)</f>
        <v>#N/A</v>
      </c>
      <c r="V267" s="166" t="e">
        <f>VLOOKUP(tbl2_2!A267,ishod_substance!A:AD,28,0)</f>
        <v>#N/A</v>
      </c>
      <c r="W267" s="166" t="e">
        <f>VLOOKUP(tbl2_2!A267,ishod_substance!A:AD,29,0)</f>
        <v>#N/A</v>
      </c>
      <c r="X267" s="166" t="e">
        <f>VLOOKUP(tbl2_2!A267,ishod_substance!A:AD,30,0)</f>
        <v>#N/A</v>
      </c>
      <c r="Y267" s="164" t="e">
        <f>VLOOKUP(tbl2_2!A267,ishod_substance!A:AD,7,0)</f>
        <v>#N/A</v>
      </c>
      <c r="Z267" s="167" t="e">
        <f>VLOOKUP(Y267,quide!$A$2:$B$1006,2,0)</f>
        <v>#N/A</v>
      </c>
      <c r="AA267" s="166" t="e">
        <f>VLOOKUP(Y267,quide!$A$2:$J$1006,10,0)</f>
        <v>#N/A</v>
      </c>
      <c r="AB267" s="169" t="e">
        <f>VLOOKUP(tbl2_2!A267,ishod_substance!A:AD,8,0)</f>
        <v>#N/A</v>
      </c>
      <c r="AC267" s="171" t="e">
        <f t="shared" si="4"/>
        <v>#N/A</v>
      </c>
      <c r="AD267" s="168" t="e">
        <f>VLOOKUP(tbl2_2!A267,ishod_substance!A:AD,9,0)</f>
        <v>#N/A</v>
      </c>
      <c r="AE267" s="169" t="e">
        <f>VLOOKUP(tbl2_2!A267,ishod_substance!A:AD,9,0)</f>
        <v>#N/A</v>
      </c>
      <c r="AF267" s="170"/>
    </row>
    <row r="268" spans="1:32" x14ac:dyDescent="0.25">
      <c r="A268">
        <v>260</v>
      </c>
      <c r="C268" s="160" t="e">
        <f>VLOOKUP(tbl2_2!A268,ishod_substance!A:P,2,0)</f>
        <v>#N/A</v>
      </c>
      <c r="D268" s="161" t="e">
        <f>VLOOKUP(tbl2_2!A268,ishod_substance!A:P,3,0)</f>
        <v>#N/A</v>
      </c>
      <c r="E268" s="160" t="e">
        <f>VLOOKUP(tbl2_2!A268,ishod_substance!A:P,11,0)</f>
        <v>#N/A</v>
      </c>
      <c r="F268" s="162" t="e">
        <f>VLOOKUP(tbl2_2!A268,ishod_substance!A:P,15,0)</f>
        <v>#N/A</v>
      </c>
      <c r="G268" s="162" t="e">
        <f>VLOOKUP(tbl2_2!A268,ishod_substance!A:P,12,0)&amp;"/"&amp;VLOOKUP(tbl2_2!A268,ishod_substance!A:P,14,0)</f>
        <v>#N/A</v>
      </c>
      <c r="H268" s="163" t="e">
        <f>VLOOKUP(tbl2_2!A268,ishod_substance!A:P,6,0)</f>
        <v>#N/A</v>
      </c>
      <c r="I268" s="164" t="e">
        <f>VLOOKUP(tbl2_2!A268,ishod_substance!A:P,15,0)</f>
        <v>#N/A</v>
      </c>
      <c r="J268" s="164" t="e">
        <f>VLOOKUP(tbl2_2!A268,ishod_substance!A:P,5,0)</f>
        <v>#N/A</v>
      </c>
      <c r="K268" s="165" t="e">
        <f>VLOOKUP(tbl2_2!A268,ishod_substance!A:Q,17,0)</f>
        <v>#N/A</v>
      </c>
      <c r="L268" s="165" t="e">
        <f>VLOOKUP(tbl2_2!A268,ishod_substance!A:R,18,0)</f>
        <v>#N/A</v>
      </c>
      <c r="M268" s="165" t="e">
        <f>VLOOKUP(tbl2_2!A268,ishod_substance!A:AD,19,0)</f>
        <v>#N/A</v>
      </c>
      <c r="N268" s="166" t="e">
        <f>VLOOKUP(tbl2_2!A268,ishod_substance!A:AD,20,0)</f>
        <v>#N/A</v>
      </c>
      <c r="O268" s="166" t="e">
        <f>VLOOKUP(tbl2_2!A268,ishod_substance!A:AD,21,0)</f>
        <v>#N/A</v>
      </c>
      <c r="P268" s="166" t="e">
        <f>VLOOKUP(tbl2_2!A268,ishod_substance!A:AD,22,0)</f>
        <v>#N/A</v>
      </c>
      <c r="Q268" s="166" t="e">
        <f>VLOOKUP(tbl2_2!A268,ishod_substance!A:AD,23,0)</f>
        <v>#N/A</v>
      </c>
      <c r="R268" s="166" t="e">
        <f>VLOOKUP(tbl2_2!A268,ishod_substance!A:AD,24,0)</f>
        <v>#N/A</v>
      </c>
      <c r="S268" s="166" t="e">
        <f>VLOOKUP(tbl2_2!A268,ishod_substance!A:AD,25,0)</f>
        <v>#N/A</v>
      </c>
      <c r="T268" s="166" t="e">
        <f>VLOOKUP(tbl2_2!A268,ishod_substance!A:AD,26,0)</f>
        <v>#N/A</v>
      </c>
      <c r="U268" s="166" t="e">
        <f>VLOOKUP(tbl2_2!A268,ishod_substance!A:AD,27,0)</f>
        <v>#N/A</v>
      </c>
      <c r="V268" s="166" t="e">
        <f>VLOOKUP(tbl2_2!A268,ishod_substance!A:AD,28,0)</f>
        <v>#N/A</v>
      </c>
      <c r="W268" s="166" t="e">
        <f>VLOOKUP(tbl2_2!A268,ishod_substance!A:AD,29,0)</f>
        <v>#N/A</v>
      </c>
      <c r="X268" s="166" t="e">
        <f>VLOOKUP(tbl2_2!A268,ishod_substance!A:AD,30,0)</f>
        <v>#N/A</v>
      </c>
      <c r="Y268" s="164" t="e">
        <f>VLOOKUP(tbl2_2!A268,ishod_substance!A:AD,7,0)</f>
        <v>#N/A</v>
      </c>
      <c r="Z268" s="167" t="e">
        <f>VLOOKUP(Y268,quide!$A$2:$B$1006,2,0)</f>
        <v>#N/A</v>
      </c>
      <c r="AA268" s="166" t="e">
        <f>VLOOKUP(Y268,quide!$A$2:$J$1006,10,0)</f>
        <v>#N/A</v>
      </c>
      <c r="AB268" s="169" t="e">
        <f>VLOOKUP(tbl2_2!A268,ishod_substance!A:AD,8,0)</f>
        <v>#N/A</v>
      </c>
      <c r="AC268" s="171" t="e">
        <f t="shared" si="4"/>
        <v>#N/A</v>
      </c>
      <c r="AD268" s="168" t="e">
        <f>VLOOKUP(tbl2_2!A268,ishod_substance!A:AD,9,0)</f>
        <v>#N/A</v>
      </c>
      <c r="AE268" s="169" t="e">
        <f>VLOOKUP(tbl2_2!A268,ishod_substance!A:AD,9,0)</f>
        <v>#N/A</v>
      </c>
      <c r="AF268" s="170"/>
    </row>
    <row r="269" spans="1:32" x14ac:dyDescent="0.25">
      <c r="A269">
        <v>261</v>
      </c>
      <c r="C269" s="160" t="e">
        <f>VLOOKUP(tbl2_2!A269,ishod_substance!A:P,2,0)</f>
        <v>#N/A</v>
      </c>
      <c r="D269" s="161" t="e">
        <f>VLOOKUP(tbl2_2!A269,ishod_substance!A:P,3,0)</f>
        <v>#N/A</v>
      </c>
      <c r="E269" s="160" t="e">
        <f>VLOOKUP(tbl2_2!A269,ishod_substance!A:P,11,0)</f>
        <v>#N/A</v>
      </c>
      <c r="F269" s="162" t="e">
        <f>VLOOKUP(tbl2_2!A269,ishod_substance!A:P,15,0)</f>
        <v>#N/A</v>
      </c>
      <c r="G269" s="162" t="e">
        <f>VLOOKUP(tbl2_2!A269,ishod_substance!A:P,12,0)&amp;"/"&amp;VLOOKUP(tbl2_2!A269,ishod_substance!A:P,14,0)</f>
        <v>#N/A</v>
      </c>
      <c r="H269" s="163" t="e">
        <f>VLOOKUP(tbl2_2!A269,ishod_substance!A:P,6,0)</f>
        <v>#N/A</v>
      </c>
      <c r="I269" s="164" t="e">
        <f>VLOOKUP(tbl2_2!A269,ishod_substance!A:P,15,0)</f>
        <v>#N/A</v>
      </c>
      <c r="J269" s="164" t="e">
        <f>VLOOKUP(tbl2_2!A269,ishod_substance!A:P,5,0)</f>
        <v>#N/A</v>
      </c>
      <c r="K269" s="165" t="e">
        <f>VLOOKUP(tbl2_2!A269,ishod_substance!A:Q,17,0)</f>
        <v>#N/A</v>
      </c>
      <c r="L269" s="165" t="e">
        <f>VLOOKUP(tbl2_2!A269,ishod_substance!A:R,18,0)</f>
        <v>#N/A</v>
      </c>
      <c r="M269" s="165" t="e">
        <f>VLOOKUP(tbl2_2!A269,ishod_substance!A:AD,19,0)</f>
        <v>#N/A</v>
      </c>
      <c r="N269" s="166" t="e">
        <f>VLOOKUP(tbl2_2!A269,ishod_substance!A:AD,20,0)</f>
        <v>#N/A</v>
      </c>
      <c r="O269" s="166" t="e">
        <f>VLOOKUP(tbl2_2!A269,ishod_substance!A:AD,21,0)</f>
        <v>#N/A</v>
      </c>
      <c r="P269" s="166" t="e">
        <f>VLOOKUP(tbl2_2!A269,ishod_substance!A:AD,22,0)</f>
        <v>#N/A</v>
      </c>
      <c r="Q269" s="166" t="e">
        <f>VLOOKUP(tbl2_2!A269,ishod_substance!A:AD,23,0)</f>
        <v>#N/A</v>
      </c>
      <c r="R269" s="166" t="e">
        <f>VLOOKUP(tbl2_2!A269,ishod_substance!A:AD,24,0)</f>
        <v>#N/A</v>
      </c>
      <c r="S269" s="166" t="e">
        <f>VLOOKUP(tbl2_2!A269,ishod_substance!A:AD,25,0)</f>
        <v>#N/A</v>
      </c>
      <c r="T269" s="166" t="e">
        <f>VLOOKUP(tbl2_2!A269,ishod_substance!A:AD,26,0)</f>
        <v>#N/A</v>
      </c>
      <c r="U269" s="166" t="e">
        <f>VLOOKUP(tbl2_2!A269,ishod_substance!A:AD,27,0)</f>
        <v>#N/A</v>
      </c>
      <c r="V269" s="166" t="e">
        <f>VLOOKUP(tbl2_2!A269,ishod_substance!A:AD,28,0)</f>
        <v>#N/A</v>
      </c>
      <c r="W269" s="166" t="e">
        <f>VLOOKUP(tbl2_2!A269,ishod_substance!A:AD,29,0)</f>
        <v>#N/A</v>
      </c>
      <c r="X269" s="166" t="e">
        <f>VLOOKUP(tbl2_2!A269,ishod_substance!A:AD,30,0)</f>
        <v>#N/A</v>
      </c>
      <c r="Y269" s="164" t="e">
        <f>VLOOKUP(tbl2_2!A269,ishod_substance!A:AD,7,0)</f>
        <v>#N/A</v>
      </c>
      <c r="Z269" s="167" t="e">
        <f>VLOOKUP(Y269,quide!$A$2:$B$1006,2,0)</f>
        <v>#N/A</v>
      </c>
      <c r="AA269" s="166" t="e">
        <f>VLOOKUP(Y269,quide!$A$2:$J$1006,10,0)</f>
        <v>#N/A</v>
      </c>
      <c r="AB269" s="208" t="e">
        <f>VLOOKUP(tbl2_2!A269,ishod_substance!A:AD,8,0)</f>
        <v>#N/A</v>
      </c>
      <c r="AC269" s="207" t="e">
        <f t="shared" si="4"/>
        <v>#N/A</v>
      </c>
      <c r="AD269" s="207" t="e">
        <f>VLOOKUP(tbl2_2!A269,ishod_substance!A:AD,9,0)</f>
        <v>#N/A</v>
      </c>
      <c r="AE269" s="207" t="e">
        <f>VLOOKUP(tbl2_2!A269,ishod_substance!A:AD,9,0)</f>
        <v>#N/A</v>
      </c>
      <c r="AF269" s="170"/>
    </row>
    <row r="270" spans="1:32" x14ac:dyDescent="0.25">
      <c r="A270">
        <v>262</v>
      </c>
      <c r="C270" s="160" t="e">
        <f>VLOOKUP(tbl2_2!A270,ishod_substance!A:P,2,0)</f>
        <v>#N/A</v>
      </c>
      <c r="D270" s="161" t="e">
        <f>VLOOKUP(tbl2_2!A270,ishod_substance!A:P,3,0)</f>
        <v>#N/A</v>
      </c>
      <c r="E270" s="160" t="e">
        <f>VLOOKUP(tbl2_2!A270,ishod_substance!A:P,11,0)</f>
        <v>#N/A</v>
      </c>
      <c r="F270" s="162" t="e">
        <f>VLOOKUP(tbl2_2!A270,ishod_substance!A:P,15,0)</f>
        <v>#N/A</v>
      </c>
      <c r="G270" s="162" t="e">
        <f>VLOOKUP(tbl2_2!A270,ishod_substance!A:P,12,0)&amp;"/"&amp;VLOOKUP(tbl2_2!A270,ishod_substance!A:P,14,0)</f>
        <v>#N/A</v>
      </c>
      <c r="H270" s="163" t="e">
        <f>VLOOKUP(tbl2_2!A270,ishod_substance!A:P,6,0)</f>
        <v>#N/A</v>
      </c>
      <c r="I270" s="164" t="e">
        <f>VLOOKUP(tbl2_2!A270,ishod_substance!A:P,15,0)</f>
        <v>#N/A</v>
      </c>
      <c r="J270" s="164" t="e">
        <f>VLOOKUP(tbl2_2!A270,ishod_substance!A:P,5,0)</f>
        <v>#N/A</v>
      </c>
      <c r="K270" s="165" t="e">
        <f>VLOOKUP(tbl2_2!A270,ishod_substance!A:Q,17,0)</f>
        <v>#N/A</v>
      </c>
      <c r="L270" s="165" t="e">
        <f>VLOOKUP(tbl2_2!A270,ishod_substance!A:R,18,0)</f>
        <v>#N/A</v>
      </c>
      <c r="M270" s="165" t="e">
        <f>VLOOKUP(tbl2_2!A270,ishod_substance!A:AD,19,0)</f>
        <v>#N/A</v>
      </c>
      <c r="N270" s="166" t="e">
        <f>VLOOKUP(tbl2_2!A270,ishod_substance!A:AD,20,0)</f>
        <v>#N/A</v>
      </c>
      <c r="O270" s="166" t="e">
        <f>VLOOKUP(tbl2_2!A270,ishod_substance!A:AD,21,0)</f>
        <v>#N/A</v>
      </c>
      <c r="P270" s="166" t="e">
        <f>VLOOKUP(tbl2_2!A270,ishod_substance!A:AD,22,0)</f>
        <v>#N/A</v>
      </c>
      <c r="Q270" s="166" t="e">
        <f>VLOOKUP(tbl2_2!A270,ishod_substance!A:AD,23,0)</f>
        <v>#N/A</v>
      </c>
      <c r="R270" s="166" t="e">
        <f>VLOOKUP(tbl2_2!A270,ishod_substance!A:AD,24,0)</f>
        <v>#N/A</v>
      </c>
      <c r="S270" s="166" t="e">
        <f>VLOOKUP(tbl2_2!A270,ishod_substance!A:AD,25,0)</f>
        <v>#N/A</v>
      </c>
      <c r="T270" s="166" t="e">
        <f>VLOOKUP(tbl2_2!A270,ishod_substance!A:AD,26,0)</f>
        <v>#N/A</v>
      </c>
      <c r="U270" s="166" t="e">
        <f>VLOOKUP(tbl2_2!A270,ishod_substance!A:AD,27,0)</f>
        <v>#N/A</v>
      </c>
      <c r="V270" s="166" t="e">
        <f>VLOOKUP(tbl2_2!A270,ishod_substance!A:AD,28,0)</f>
        <v>#N/A</v>
      </c>
      <c r="W270" s="166" t="e">
        <f>VLOOKUP(tbl2_2!A270,ishod_substance!A:AD,29,0)</f>
        <v>#N/A</v>
      </c>
      <c r="X270" s="166" t="e">
        <f>VLOOKUP(tbl2_2!A270,ishod_substance!A:AD,30,0)</f>
        <v>#N/A</v>
      </c>
      <c r="Y270" s="164" t="e">
        <f>VLOOKUP(tbl2_2!A270,ishod_substance!A:AD,7,0)</f>
        <v>#N/A</v>
      </c>
      <c r="Z270" s="167" t="e">
        <f>VLOOKUP(Y270,quide!$A$2:$B$1006,2,0)</f>
        <v>#N/A</v>
      </c>
      <c r="AA270" s="166" t="e">
        <f>VLOOKUP(Y270,quide!$A$2:$J$1006,10,0)</f>
        <v>#N/A</v>
      </c>
      <c r="AB270" s="169" t="e">
        <f>VLOOKUP(tbl2_2!A270,ishod_substance!A:AD,8,0)</f>
        <v>#N/A</v>
      </c>
      <c r="AC270" s="171" t="e">
        <f t="shared" si="4"/>
        <v>#N/A</v>
      </c>
      <c r="AD270" s="168" t="e">
        <f>VLOOKUP(tbl2_2!A270,ishod_substance!A:AD,9,0)</f>
        <v>#N/A</v>
      </c>
      <c r="AE270" s="169" t="e">
        <f>VLOOKUP(tbl2_2!A270,ishod_substance!A:AD,9,0)</f>
        <v>#N/A</v>
      </c>
      <c r="AF270" s="170"/>
    </row>
    <row r="271" spans="1:32" x14ac:dyDescent="0.25">
      <c r="A271">
        <v>263</v>
      </c>
      <c r="C271" s="160" t="e">
        <f>VLOOKUP(tbl2_2!A271,ishod_substance!A:P,2,0)</f>
        <v>#N/A</v>
      </c>
      <c r="D271" s="161" t="e">
        <f>VLOOKUP(tbl2_2!A271,ishod_substance!A:P,3,0)</f>
        <v>#N/A</v>
      </c>
      <c r="E271" s="160" t="e">
        <f>VLOOKUP(tbl2_2!A271,ishod_substance!A:P,11,0)</f>
        <v>#N/A</v>
      </c>
      <c r="F271" s="162" t="e">
        <f>VLOOKUP(tbl2_2!A271,ishod_substance!A:P,15,0)</f>
        <v>#N/A</v>
      </c>
      <c r="G271" s="162" t="e">
        <f>VLOOKUP(tbl2_2!A271,ishod_substance!A:P,12,0)&amp;"/"&amp;VLOOKUP(tbl2_2!A271,ishod_substance!A:P,14,0)</f>
        <v>#N/A</v>
      </c>
      <c r="H271" s="163" t="e">
        <f>VLOOKUP(tbl2_2!A271,ishod_substance!A:P,6,0)</f>
        <v>#N/A</v>
      </c>
      <c r="I271" s="164" t="e">
        <f>VLOOKUP(tbl2_2!A271,ishod_substance!A:P,15,0)</f>
        <v>#N/A</v>
      </c>
      <c r="J271" s="164" t="e">
        <f>VLOOKUP(tbl2_2!A271,ishod_substance!A:P,5,0)</f>
        <v>#N/A</v>
      </c>
      <c r="K271" s="165" t="e">
        <f>VLOOKUP(tbl2_2!A271,ishod_substance!A:Q,17,0)</f>
        <v>#N/A</v>
      </c>
      <c r="L271" s="165" t="e">
        <f>VLOOKUP(tbl2_2!A271,ishod_substance!A:R,18,0)</f>
        <v>#N/A</v>
      </c>
      <c r="M271" s="165" t="e">
        <f>VLOOKUP(tbl2_2!A271,ishod_substance!A:AD,19,0)</f>
        <v>#N/A</v>
      </c>
      <c r="N271" s="166" t="e">
        <f>VLOOKUP(tbl2_2!A271,ishod_substance!A:AD,20,0)</f>
        <v>#N/A</v>
      </c>
      <c r="O271" s="166" t="e">
        <f>VLOOKUP(tbl2_2!A271,ishod_substance!A:AD,21,0)</f>
        <v>#N/A</v>
      </c>
      <c r="P271" s="166" t="e">
        <f>VLOOKUP(tbl2_2!A271,ishod_substance!A:AD,22,0)</f>
        <v>#N/A</v>
      </c>
      <c r="Q271" s="166" t="e">
        <f>VLOOKUP(tbl2_2!A271,ishod_substance!A:AD,23,0)</f>
        <v>#N/A</v>
      </c>
      <c r="R271" s="166" t="e">
        <f>VLOOKUP(tbl2_2!A271,ishod_substance!A:AD,24,0)</f>
        <v>#N/A</v>
      </c>
      <c r="S271" s="166" t="e">
        <f>VLOOKUP(tbl2_2!A271,ishod_substance!A:AD,25,0)</f>
        <v>#N/A</v>
      </c>
      <c r="T271" s="166" t="e">
        <f>VLOOKUP(tbl2_2!A271,ishod_substance!A:AD,26,0)</f>
        <v>#N/A</v>
      </c>
      <c r="U271" s="166" t="e">
        <f>VLOOKUP(tbl2_2!A271,ishod_substance!A:AD,27,0)</f>
        <v>#N/A</v>
      </c>
      <c r="V271" s="166" t="e">
        <f>VLOOKUP(tbl2_2!A271,ishod_substance!A:AD,28,0)</f>
        <v>#N/A</v>
      </c>
      <c r="W271" s="166" t="e">
        <f>VLOOKUP(tbl2_2!A271,ishod_substance!A:AD,29,0)</f>
        <v>#N/A</v>
      </c>
      <c r="X271" s="166" t="e">
        <f>VLOOKUP(tbl2_2!A271,ishod_substance!A:AD,30,0)</f>
        <v>#N/A</v>
      </c>
      <c r="Y271" s="164" t="e">
        <f>VLOOKUP(tbl2_2!A271,ishod_substance!A:AD,7,0)</f>
        <v>#N/A</v>
      </c>
      <c r="Z271" s="167" t="e">
        <f>VLOOKUP(Y271,quide!$A$2:$B$1006,2,0)</f>
        <v>#N/A</v>
      </c>
      <c r="AA271" s="166" t="e">
        <f>VLOOKUP(Y271,quide!$A$2:$J$1006,10,0)</f>
        <v>#N/A</v>
      </c>
      <c r="AB271" s="169" t="e">
        <f>VLOOKUP(tbl2_2!A271,ishod_substance!A:AD,8,0)</f>
        <v>#N/A</v>
      </c>
      <c r="AC271" s="171" t="e">
        <f t="shared" si="4"/>
        <v>#N/A</v>
      </c>
      <c r="AD271" s="168" t="e">
        <f>VLOOKUP(tbl2_2!A271,ishod_substance!A:AD,9,0)</f>
        <v>#N/A</v>
      </c>
      <c r="AE271" s="169" t="e">
        <f>VLOOKUP(tbl2_2!A271,ishod_substance!A:AD,9,0)</f>
        <v>#N/A</v>
      </c>
      <c r="AF271" s="170"/>
    </row>
    <row r="272" spans="1:32" x14ac:dyDescent="0.25">
      <c r="A272">
        <v>264</v>
      </c>
      <c r="C272" s="160" t="e">
        <f>VLOOKUP(tbl2_2!A272,ishod_substance!A:P,2,0)</f>
        <v>#N/A</v>
      </c>
      <c r="D272" s="161" t="e">
        <f>VLOOKUP(tbl2_2!A272,ishod_substance!A:P,3,0)</f>
        <v>#N/A</v>
      </c>
      <c r="E272" s="160" t="e">
        <f>VLOOKUP(tbl2_2!A272,ishod_substance!A:P,11,0)</f>
        <v>#N/A</v>
      </c>
      <c r="F272" s="162" t="e">
        <f>VLOOKUP(tbl2_2!A272,ishod_substance!A:P,15,0)</f>
        <v>#N/A</v>
      </c>
      <c r="G272" s="162" t="e">
        <f>VLOOKUP(tbl2_2!A272,ishod_substance!A:P,12,0)&amp;"/"&amp;VLOOKUP(tbl2_2!A272,ishod_substance!A:P,14,0)</f>
        <v>#N/A</v>
      </c>
      <c r="H272" s="163" t="e">
        <f>VLOOKUP(tbl2_2!A272,ishod_substance!A:P,6,0)</f>
        <v>#N/A</v>
      </c>
      <c r="I272" s="164" t="e">
        <f>VLOOKUP(tbl2_2!A272,ishod_substance!A:P,15,0)</f>
        <v>#N/A</v>
      </c>
      <c r="J272" s="164" t="e">
        <f>VLOOKUP(tbl2_2!A272,ishod_substance!A:P,5,0)</f>
        <v>#N/A</v>
      </c>
      <c r="K272" s="165" t="e">
        <f>VLOOKUP(tbl2_2!A272,ishod_substance!A:Q,17,0)</f>
        <v>#N/A</v>
      </c>
      <c r="L272" s="165" t="e">
        <f>VLOOKUP(tbl2_2!A272,ishod_substance!A:R,18,0)</f>
        <v>#N/A</v>
      </c>
      <c r="M272" s="165" t="e">
        <f>VLOOKUP(tbl2_2!A272,ishod_substance!A:AD,19,0)</f>
        <v>#N/A</v>
      </c>
      <c r="N272" s="166" t="e">
        <f>VLOOKUP(tbl2_2!A272,ishod_substance!A:AD,20,0)</f>
        <v>#N/A</v>
      </c>
      <c r="O272" s="166" t="e">
        <f>VLOOKUP(tbl2_2!A272,ishod_substance!A:AD,21,0)</f>
        <v>#N/A</v>
      </c>
      <c r="P272" s="166" t="e">
        <f>VLOOKUP(tbl2_2!A272,ishod_substance!A:AD,22,0)</f>
        <v>#N/A</v>
      </c>
      <c r="Q272" s="166" t="e">
        <f>VLOOKUP(tbl2_2!A272,ishod_substance!A:AD,23,0)</f>
        <v>#N/A</v>
      </c>
      <c r="R272" s="166" t="e">
        <f>VLOOKUP(tbl2_2!A272,ishod_substance!A:AD,24,0)</f>
        <v>#N/A</v>
      </c>
      <c r="S272" s="166" t="e">
        <f>VLOOKUP(tbl2_2!A272,ishod_substance!A:AD,25,0)</f>
        <v>#N/A</v>
      </c>
      <c r="T272" s="166" t="e">
        <f>VLOOKUP(tbl2_2!A272,ishod_substance!A:AD,26,0)</f>
        <v>#N/A</v>
      </c>
      <c r="U272" s="166" t="e">
        <f>VLOOKUP(tbl2_2!A272,ishod_substance!A:AD,27,0)</f>
        <v>#N/A</v>
      </c>
      <c r="V272" s="166" t="e">
        <f>VLOOKUP(tbl2_2!A272,ishod_substance!A:AD,28,0)</f>
        <v>#N/A</v>
      </c>
      <c r="W272" s="166" t="e">
        <f>VLOOKUP(tbl2_2!A272,ishod_substance!A:AD,29,0)</f>
        <v>#N/A</v>
      </c>
      <c r="X272" s="166" t="e">
        <f>VLOOKUP(tbl2_2!A272,ishod_substance!A:AD,30,0)</f>
        <v>#N/A</v>
      </c>
      <c r="Y272" s="164" t="e">
        <f>VLOOKUP(tbl2_2!A272,ishod_substance!A:AD,7,0)</f>
        <v>#N/A</v>
      </c>
      <c r="Z272" s="167" t="e">
        <f>VLOOKUP(Y272,quide!$A$2:$B$1006,2,0)</f>
        <v>#N/A</v>
      </c>
      <c r="AA272" s="166" t="e">
        <f>VLOOKUP(Y272,quide!$A$2:$J$1006,10,0)</f>
        <v>#N/A</v>
      </c>
      <c r="AB272" s="169" t="e">
        <f>VLOOKUP(tbl2_2!A272,ishod_substance!A:AD,8,0)</f>
        <v>#N/A</v>
      </c>
      <c r="AC272" s="171" t="e">
        <f t="shared" si="4"/>
        <v>#N/A</v>
      </c>
      <c r="AD272" s="168" t="e">
        <f>VLOOKUP(tbl2_2!A272,ishod_substance!A:AD,9,0)</f>
        <v>#N/A</v>
      </c>
      <c r="AE272" s="169" t="e">
        <f>VLOOKUP(tbl2_2!A272,ishod_substance!A:AD,9,0)</f>
        <v>#N/A</v>
      </c>
      <c r="AF272" s="170"/>
    </row>
    <row r="273" spans="1:32" x14ac:dyDescent="0.25">
      <c r="A273">
        <v>265</v>
      </c>
      <c r="C273" s="160" t="e">
        <f>VLOOKUP(tbl2_2!A273,ishod_substance!A:P,2,0)</f>
        <v>#N/A</v>
      </c>
      <c r="D273" s="161" t="e">
        <f>VLOOKUP(tbl2_2!A273,ishod_substance!A:P,3,0)</f>
        <v>#N/A</v>
      </c>
      <c r="E273" s="160" t="e">
        <f>VLOOKUP(tbl2_2!A273,ishod_substance!A:P,11,0)</f>
        <v>#N/A</v>
      </c>
      <c r="F273" s="162" t="e">
        <f>VLOOKUP(tbl2_2!A273,ishod_substance!A:P,15,0)</f>
        <v>#N/A</v>
      </c>
      <c r="G273" s="162" t="e">
        <f>VLOOKUP(tbl2_2!A273,ishod_substance!A:P,12,0)&amp;"/"&amp;VLOOKUP(tbl2_2!A273,ishod_substance!A:P,14,0)</f>
        <v>#N/A</v>
      </c>
      <c r="H273" s="163" t="e">
        <f>VLOOKUP(tbl2_2!A273,ishod_substance!A:P,6,0)</f>
        <v>#N/A</v>
      </c>
      <c r="I273" s="164" t="e">
        <f>VLOOKUP(tbl2_2!A273,ishod_substance!A:P,15,0)</f>
        <v>#N/A</v>
      </c>
      <c r="J273" s="164" t="e">
        <f>VLOOKUP(tbl2_2!A273,ishod_substance!A:P,5,0)</f>
        <v>#N/A</v>
      </c>
      <c r="K273" s="165" t="e">
        <f>VLOOKUP(tbl2_2!A273,ishod_substance!A:Q,17,0)</f>
        <v>#N/A</v>
      </c>
      <c r="L273" s="165" t="e">
        <f>VLOOKUP(tbl2_2!A273,ishod_substance!A:R,18,0)</f>
        <v>#N/A</v>
      </c>
      <c r="M273" s="165" t="e">
        <f>VLOOKUP(tbl2_2!A273,ishod_substance!A:AD,19,0)</f>
        <v>#N/A</v>
      </c>
      <c r="N273" s="166" t="e">
        <f>VLOOKUP(tbl2_2!A273,ishod_substance!A:AD,20,0)</f>
        <v>#N/A</v>
      </c>
      <c r="O273" s="166" t="e">
        <f>VLOOKUP(tbl2_2!A273,ishod_substance!A:AD,21,0)</f>
        <v>#N/A</v>
      </c>
      <c r="P273" s="166" t="e">
        <f>VLOOKUP(tbl2_2!A273,ishod_substance!A:AD,22,0)</f>
        <v>#N/A</v>
      </c>
      <c r="Q273" s="166" t="e">
        <f>VLOOKUP(tbl2_2!A273,ishod_substance!A:AD,23,0)</f>
        <v>#N/A</v>
      </c>
      <c r="R273" s="166" t="e">
        <f>VLOOKUP(tbl2_2!A273,ishod_substance!A:AD,24,0)</f>
        <v>#N/A</v>
      </c>
      <c r="S273" s="166" t="e">
        <f>VLOOKUP(tbl2_2!A273,ishod_substance!A:AD,25,0)</f>
        <v>#N/A</v>
      </c>
      <c r="T273" s="166" t="e">
        <f>VLOOKUP(tbl2_2!A273,ishod_substance!A:AD,26,0)</f>
        <v>#N/A</v>
      </c>
      <c r="U273" s="166" t="e">
        <f>VLOOKUP(tbl2_2!A273,ishod_substance!A:AD,27,0)</f>
        <v>#N/A</v>
      </c>
      <c r="V273" s="166" t="e">
        <f>VLOOKUP(tbl2_2!A273,ishod_substance!A:AD,28,0)</f>
        <v>#N/A</v>
      </c>
      <c r="W273" s="166" t="e">
        <f>VLOOKUP(tbl2_2!A273,ishod_substance!A:AD,29,0)</f>
        <v>#N/A</v>
      </c>
      <c r="X273" s="166" t="e">
        <f>VLOOKUP(tbl2_2!A273,ishod_substance!A:AD,30,0)</f>
        <v>#N/A</v>
      </c>
      <c r="Y273" s="164" t="e">
        <f>VLOOKUP(tbl2_2!A273,ishod_substance!A:AD,7,0)</f>
        <v>#N/A</v>
      </c>
      <c r="Z273" s="167" t="e">
        <f>VLOOKUP(Y273,quide!$A$2:$B$1006,2,0)</f>
        <v>#N/A</v>
      </c>
      <c r="AA273" s="166" t="e">
        <f>VLOOKUP(Y273,quide!$A$2:$J$1006,10,0)</f>
        <v>#N/A</v>
      </c>
      <c r="AB273" s="208" t="e">
        <f>VLOOKUP(tbl2_2!A273,ishod_substance!A:AD,8,0)</f>
        <v>#N/A</v>
      </c>
      <c r="AC273" s="208" t="e">
        <f t="shared" si="4"/>
        <v>#N/A</v>
      </c>
      <c r="AD273" s="207" t="e">
        <f>VLOOKUP(tbl2_2!A273,ishod_substance!A:AD,9,0)</f>
        <v>#N/A</v>
      </c>
      <c r="AE273" s="207" t="e">
        <f>VLOOKUP(tbl2_2!A273,ishod_substance!A:AD,9,0)</f>
        <v>#N/A</v>
      </c>
      <c r="AF273" s="170"/>
    </row>
    <row r="274" spans="1:32" x14ac:dyDescent="0.25">
      <c r="A274">
        <v>266</v>
      </c>
      <c r="C274" s="160" t="e">
        <f>VLOOKUP(tbl2_2!A274,ishod_substance!A:P,2,0)</f>
        <v>#N/A</v>
      </c>
      <c r="D274" s="161" t="e">
        <f>VLOOKUP(tbl2_2!A274,ishod_substance!A:P,3,0)</f>
        <v>#N/A</v>
      </c>
      <c r="E274" s="160" t="e">
        <f>VLOOKUP(tbl2_2!A274,ishod_substance!A:P,11,0)</f>
        <v>#N/A</v>
      </c>
      <c r="F274" s="162" t="e">
        <f>VLOOKUP(tbl2_2!A274,ishod_substance!A:P,15,0)</f>
        <v>#N/A</v>
      </c>
      <c r="G274" s="162" t="e">
        <f>VLOOKUP(tbl2_2!A274,ishod_substance!A:P,12,0)&amp;"/"&amp;VLOOKUP(tbl2_2!A274,ishod_substance!A:P,14,0)</f>
        <v>#N/A</v>
      </c>
      <c r="H274" s="163" t="e">
        <f>VLOOKUP(tbl2_2!A274,ishod_substance!A:P,6,0)</f>
        <v>#N/A</v>
      </c>
      <c r="I274" s="164" t="e">
        <f>VLOOKUP(tbl2_2!A274,ishod_substance!A:P,15,0)</f>
        <v>#N/A</v>
      </c>
      <c r="J274" s="164" t="e">
        <f>VLOOKUP(tbl2_2!A274,ishod_substance!A:P,5,0)</f>
        <v>#N/A</v>
      </c>
      <c r="K274" s="165" t="e">
        <f>VLOOKUP(tbl2_2!A274,ishod_substance!A:Q,17,0)</f>
        <v>#N/A</v>
      </c>
      <c r="L274" s="165" t="e">
        <f>VLOOKUP(tbl2_2!A274,ishod_substance!A:R,18,0)</f>
        <v>#N/A</v>
      </c>
      <c r="M274" s="165" t="e">
        <f>VLOOKUP(tbl2_2!A274,ishod_substance!A:AD,19,0)</f>
        <v>#N/A</v>
      </c>
      <c r="N274" s="166" t="e">
        <f>VLOOKUP(tbl2_2!A274,ishod_substance!A:AD,20,0)</f>
        <v>#N/A</v>
      </c>
      <c r="O274" s="166" t="e">
        <f>VLOOKUP(tbl2_2!A274,ishod_substance!A:AD,21,0)</f>
        <v>#N/A</v>
      </c>
      <c r="P274" s="166" t="e">
        <f>VLOOKUP(tbl2_2!A274,ishod_substance!A:AD,22,0)</f>
        <v>#N/A</v>
      </c>
      <c r="Q274" s="166" t="e">
        <f>VLOOKUP(tbl2_2!A274,ishod_substance!A:AD,23,0)</f>
        <v>#N/A</v>
      </c>
      <c r="R274" s="166" t="e">
        <f>VLOOKUP(tbl2_2!A274,ishod_substance!A:AD,24,0)</f>
        <v>#N/A</v>
      </c>
      <c r="S274" s="166" t="e">
        <f>VLOOKUP(tbl2_2!A274,ishod_substance!A:AD,25,0)</f>
        <v>#N/A</v>
      </c>
      <c r="T274" s="166" t="e">
        <f>VLOOKUP(tbl2_2!A274,ishod_substance!A:AD,26,0)</f>
        <v>#N/A</v>
      </c>
      <c r="U274" s="166" t="e">
        <f>VLOOKUP(tbl2_2!A274,ishod_substance!A:AD,27,0)</f>
        <v>#N/A</v>
      </c>
      <c r="V274" s="166" t="e">
        <f>VLOOKUP(tbl2_2!A274,ishod_substance!A:AD,28,0)</f>
        <v>#N/A</v>
      </c>
      <c r="W274" s="166" t="e">
        <f>VLOOKUP(tbl2_2!A274,ishod_substance!A:AD,29,0)</f>
        <v>#N/A</v>
      </c>
      <c r="X274" s="166" t="e">
        <f>VLOOKUP(tbl2_2!A274,ishod_substance!A:AD,30,0)</f>
        <v>#N/A</v>
      </c>
      <c r="Y274" s="164" t="e">
        <f>VLOOKUP(tbl2_2!A274,ishod_substance!A:AD,7,0)</f>
        <v>#N/A</v>
      </c>
      <c r="Z274" s="167" t="e">
        <f>VLOOKUP(Y274,quide!$A$2:$B$1006,2,0)</f>
        <v>#N/A</v>
      </c>
      <c r="AA274" s="166" t="e">
        <f>VLOOKUP(Y274,quide!$A$2:$J$1006,10,0)</f>
        <v>#N/A</v>
      </c>
      <c r="AB274" s="169" t="e">
        <f>VLOOKUP(tbl2_2!A274,ishod_substance!A:AD,8,0)</f>
        <v>#N/A</v>
      </c>
      <c r="AC274" s="171" t="e">
        <f t="shared" si="4"/>
        <v>#N/A</v>
      </c>
      <c r="AD274" s="168" t="e">
        <f>VLOOKUP(tbl2_2!A274,ishod_substance!A:AD,9,0)</f>
        <v>#N/A</v>
      </c>
      <c r="AE274" s="169" t="e">
        <f>VLOOKUP(tbl2_2!A274,ishod_substance!A:AD,9,0)</f>
        <v>#N/A</v>
      </c>
      <c r="AF274" s="170"/>
    </row>
    <row r="275" spans="1:32" x14ac:dyDescent="0.25">
      <c r="A275">
        <v>267</v>
      </c>
      <c r="C275" s="160" t="e">
        <f>VLOOKUP(tbl2_2!A275,ishod_substance!A:P,2,0)</f>
        <v>#N/A</v>
      </c>
      <c r="D275" s="161" t="e">
        <f>VLOOKUP(tbl2_2!A275,ishod_substance!A:P,3,0)</f>
        <v>#N/A</v>
      </c>
      <c r="E275" s="160" t="e">
        <f>VLOOKUP(tbl2_2!A275,ishod_substance!A:P,11,0)</f>
        <v>#N/A</v>
      </c>
      <c r="F275" s="162" t="e">
        <f>VLOOKUP(tbl2_2!A275,ishod_substance!A:P,15,0)</f>
        <v>#N/A</v>
      </c>
      <c r="G275" s="162" t="e">
        <f>VLOOKUP(tbl2_2!A275,ishod_substance!A:P,12,0)&amp;"/"&amp;VLOOKUP(tbl2_2!A275,ishod_substance!A:P,14,0)</f>
        <v>#N/A</v>
      </c>
      <c r="H275" s="163" t="e">
        <f>VLOOKUP(tbl2_2!A275,ishod_substance!A:P,6,0)</f>
        <v>#N/A</v>
      </c>
      <c r="I275" s="164" t="e">
        <f>VLOOKUP(tbl2_2!A275,ishod_substance!A:P,15,0)</f>
        <v>#N/A</v>
      </c>
      <c r="J275" s="164" t="e">
        <f>VLOOKUP(tbl2_2!A275,ishod_substance!A:P,5,0)</f>
        <v>#N/A</v>
      </c>
      <c r="K275" s="165" t="e">
        <f>VLOOKUP(tbl2_2!A275,ishod_substance!A:Q,17,0)</f>
        <v>#N/A</v>
      </c>
      <c r="L275" s="165" t="e">
        <f>VLOOKUP(tbl2_2!A275,ishod_substance!A:R,18,0)</f>
        <v>#N/A</v>
      </c>
      <c r="M275" s="165" t="e">
        <f>VLOOKUP(tbl2_2!A275,ishod_substance!A:AD,19,0)</f>
        <v>#N/A</v>
      </c>
      <c r="N275" s="166" t="e">
        <f>VLOOKUP(tbl2_2!A275,ishod_substance!A:AD,20,0)</f>
        <v>#N/A</v>
      </c>
      <c r="O275" s="166" t="e">
        <f>VLOOKUP(tbl2_2!A275,ishod_substance!A:AD,21,0)</f>
        <v>#N/A</v>
      </c>
      <c r="P275" s="166" t="e">
        <f>VLOOKUP(tbl2_2!A275,ishod_substance!A:AD,22,0)</f>
        <v>#N/A</v>
      </c>
      <c r="Q275" s="166" t="e">
        <f>VLOOKUP(tbl2_2!A275,ishod_substance!A:AD,23,0)</f>
        <v>#N/A</v>
      </c>
      <c r="R275" s="166" t="e">
        <f>VLOOKUP(tbl2_2!A275,ishod_substance!A:AD,24,0)</f>
        <v>#N/A</v>
      </c>
      <c r="S275" s="166" t="e">
        <f>VLOOKUP(tbl2_2!A275,ishod_substance!A:AD,25,0)</f>
        <v>#N/A</v>
      </c>
      <c r="T275" s="166" t="e">
        <f>VLOOKUP(tbl2_2!A275,ishod_substance!A:AD,26,0)</f>
        <v>#N/A</v>
      </c>
      <c r="U275" s="166" t="e">
        <f>VLOOKUP(tbl2_2!A275,ishod_substance!A:AD,27,0)</f>
        <v>#N/A</v>
      </c>
      <c r="V275" s="166" t="e">
        <f>VLOOKUP(tbl2_2!A275,ishod_substance!A:AD,28,0)</f>
        <v>#N/A</v>
      </c>
      <c r="W275" s="166" t="e">
        <f>VLOOKUP(tbl2_2!A275,ishod_substance!A:AD,29,0)</f>
        <v>#N/A</v>
      </c>
      <c r="X275" s="166" t="e">
        <f>VLOOKUP(tbl2_2!A275,ishod_substance!A:AD,30,0)</f>
        <v>#N/A</v>
      </c>
      <c r="Y275" s="164" t="e">
        <f>VLOOKUP(tbl2_2!A275,ishod_substance!A:AD,7,0)</f>
        <v>#N/A</v>
      </c>
      <c r="Z275" s="167" t="e">
        <f>VLOOKUP(Y275,quide!$A$2:$B$1006,2,0)</f>
        <v>#N/A</v>
      </c>
      <c r="AA275" s="166" t="e">
        <f>VLOOKUP(Y275,quide!$A$2:$J$1006,10,0)</f>
        <v>#N/A</v>
      </c>
      <c r="AB275" s="169" t="e">
        <f>VLOOKUP(tbl2_2!A275,ishod_substance!A:AD,8,0)</f>
        <v>#N/A</v>
      </c>
      <c r="AC275" s="171" t="e">
        <f t="shared" si="4"/>
        <v>#N/A</v>
      </c>
      <c r="AD275" s="168" t="e">
        <f>VLOOKUP(tbl2_2!A275,ishod_substance!A:AD,9,0)</f>
        <v>#N/A</v>
      </c>
      <c r="AE275" s="169" t="e">
        <f>VLOOKUP(tbl2_2!A275,ishod_substance!A:AD,9,0)</f>
        <v>#N/A</v>
      </c>
      <c r="AF275" s="170"/>
    </row>
    <row r="276" spans="1:32" x14ac:dyDescent="0.25">
      <c r="A276">
        <v>268</v>
      </c>
      <c r="C276" s="160" t="e">
        <f>VLOOKUP(tbl2_2!A276,ishod_substance!A:P,2,0)</f>
        <v>#N/A</v>
      </c>
      <c r="D276" s="161" t="e">
        <f>VLOOKUP(tbl2_2!A276,ishod_substance!A:P,3,0)</f>
        <v>#N/A</v>
      </c>
      <c r="E276" s="160" t="e">
        <f>VLOOKUP(tbl2_2!A276,ishod_substance!A:P,11,0)</f>
        <v>#N/A</v>
      </c>
      <c r="F276" s="162" t="e">
        <f>VLOOKUP(tbl2_2!A276,ishod_substance!A:P,15,0)</f>
        <v>#N/A</v>
      </c>
      <c r="G276" s="162" t="e">
        <f>VLOOKUP(tbl2_2!A276,ishod_substance!A:P,12,0)&amp;"/"&amp;VLOOKUP(tbl2_2!A276,ishod_substance!A:P,14,0)</f>
        <v>#N/A</v>
      </c>
      <c r="H276" s="163" t="e">
        <f>VLOOKUP(tbl2_2!A276,ishod_substance!A:P,6,0)</f>
        <v>#N/A</v>
      </c>
      <c r="I276" s="164" t="e">
        <f>VLOOKUP(tbl2_2!A276,ishod_substance!A:P,15,0)</f>
        <v>#N/A</v>
      </c>
      <c r="J276" s="164" t="e">
        <f>VLOOKUP(tbl2_2!A276,ishod_substance!A:P,5,0)</f>
        <v>#N/A</v>
      </c>
      <c r="K276" s="165" t="e">
        <f>VLOOKUP(tbl2_2!A276,ishod_substance!A:Q,17,0)</f>
        <v>#N/A</v>
      </c>
      <c r="L276" s="165" t="e">
        <f>VLOOKUP(tbl2_2!A276,ishod_substance!A:R,18,0)</f>
        <v>#N/A</v>
      </c>
      <c r="M276" s="165" t="e">
        <f>VLOOKUP(tbl2_2!A276,ishod_substance!A:AD,19,0)</f>
        <v>#N/A</v>
      </c>
      <c r="N276" s="166" t="e">
        <f>VLOOKUP(tbl2_2!A276,ishod_substance!A:AD,20,0)</f>
        <v>#N/A</v>
      </c>
      <c r="O276" s="166" t="e">
        <f>VLOOKUP(tbl2_2!A276,ishod_substance!A:AD,21,0)</f>
        <v>#N/A</v>
      </c>
      <c r="P276" s="166" t="e">
        <f>VLOOKUP(tbl2_2!A276,ishod_substance!A:AD,22,0)</f>
        <v>#N/A</v>
      </c>
      <c r="Q276" s="166" t="e">
        <f>VLOOKUP(tbl2_2!A276,ishod_substance!A:AD,23,0)</f>
        <v>#N/A</v>
      </c>
      <c r="R276" s="166" t="e">
        <f>VLOOKUP(tbl2_2!A276,ishod_substance!A:AD,24,0)</f>
        <v>#N/A</v>
      </c>
      <c r="S276" s="166" t="e">
        <f>VLOOKUP(tbl2_2!A276,ishod_substance!A:AD,25,0)</f>
        <v>#N/A</v>
      </c>
      <c r="T276" s="166" t="e">
        <f>VLOOKUP(tbl2_2!A276,ishod_substance!A:AD,26,0)</f>
        <v>#N/A</v>
      </c>
      <c r="U276" s="166" t="e">
        <f>VLOOKUP(tbl2_2!A276,ishod_substance!A:AD,27,0)</f>
        <v>#N/A</v>
      </c>
      <c r="V276" s="166" t="e">
        <f>VLOOKUP(tbl2_2!A276,ishod_substance!A:AD,28,0)</f>
        <v>#N/A</v>
      </c>
      <c r="W276" s="166" t="e">
        <f>VLOOKUP(tbl2_2!A276,ishod_substance!A:AD,29,0)</f>
        <v>#N/A</v>
      </c>
      <c r="X276" s="166" t="e">
        <f>VLOOKUP(tbl2_2!A276,ishod_substance!A:AD,30,0)</f>
        <v>#N/A</v>
      </c>
      <c r="Y276" s="164" t="e">
        <f>VLOOKUP(tbl2_2!A276,ishod_substance!A:AD,7,0)</f>
        <v>#N/A</v>
      </c>
      <c r="Z276" s="167" t="e">
        <f>VLOOKUP(Y276,quide!$A$2:$B$1006,2,0)</f>
        <v>#N/A</v>
      </c>
      <c r="AA276" s="166" t="e">
        <f>VLOOKUP(Y276,quide!$A$2:$J$1006,10,0)</f>
        <v>#N/A</v>
      </c>
      <c r="AB276" s="169" t="e">
        <f>VLOOKUP(tbl2_2!A276,ishod_substance!A:AD,8,0)</f>
        <v>#N/A</v>
      </c>
      <c r="AC276" s="171" t="e">
        <f t="shared" si="4"/>
        <v>#N/A</v>
      </c>
      <c r="AD276" s="168" t="e">
        <f>VLOOKUP(tbl2_2!A276,ishod_substance!A:AD,9,0)</f>
        <v>#N/A</v>
      </c>
      <c r="AE276" s="169" t="e">
        <f>VLOOKUP(tbl2_2!A276,ishod_substance!A:AD,9,0)</f>
        <v>#N/A</v>
      </c>
      <c r="AF276" s="170"/>
    </row>
    <row r="277" spans="1:32" x14ac:dyDescent="0.25">
      <c r="A277">
        <v>269</v>
      </c>
      <c r="C277" s="160" t="e">
        <f>VLOOKUP(tbl2_2!A277,ishod_substance!A:P,2,0)</f>
        <v>#N/A</v>
      </c>
      <c r="D277" s="161" t="e">
        <f>VLOOKUP(tbl2_2!A277,ishod_substance!A:P,3,0)</f>
        <v>#N/A</v>
      </c>
      <c r="E277" s="160" t="e">
        <f>VLOOKUP(tbl2_2!A277,ishod_substance!A:P,11,0)</f>
        <v>#N/A</v>
      </c>
      <c r="F277" s="162" t="e">
        <f>VLOOKUP(tbl2_2!A277,ishod_substance!A:P,15,0)</f>
        <v>#N/A</v>
      </c>
      <c r="G277" s="162" t="e">
        <f>VLOOKUP(tbl2_2!A277,ishod_substance!A:P,12,0)&amp;"/"&amp;VLOOKUP(tbl2_2!A277,ishod_substance!A:P,14,0)</f>
        <v>#N/A</v>
      </c>
      <c r="H277" s="163" t="e">
        <f>VLOOKUP(tbl2_2!A277,ishod_substance!A:P,6,0)</f>
        <v>#N/A</v>
      </c>
      <c r="I277" s="164" t="e">
        <f>VLOOKUP(tbl2_2!A277,ishod_substance!A:P,15,0)</f>
        <v>#N/A</v>
      </c>
      <c r="J277" s="164" t="e">
        <f>VLOOKUP(tbl2_2!A277,ishod_substance!A:P,5,0)</f>
        <v>#N/A</v>
      </c>
      <c r="K277" s="165" t="e">
        <f>VLOOKUP(tbl2_2!A277,ishod_substance!A:Q,17,0)</f>
        <v>#N/A</v>
      </c>
      <c r="L277" s="165" t="e">
        <f>VLOOKUP(tbl2_2!A277,ishod_substance!A:R,18,0)</f>
        <v>#N/A</v>
      </c>
      <c r="M277" s="165" t="e">
        <f>VLOOKUP(tbl2_2!A277,ishod_substance!A:AD,19,0)</f>
        <v>#N/A</v>
      </c>
      <c r="N277" s="166" t="e">
        <f>VLOOKUP(tbl2_2!A277,ishod_substance!A:AD,20,0)</f>
        <v>#N/A</v>
      </c>
      <c r="O277" s="166" t="e">
        <f>VLOOKUP(tbl2_2!A277,ishod_substance!A:AD,21,0)</f>
        <v>#N/A</v>
      </c>
      <c r="P277" s="166" t="e">
        <f>VLOOKUP(tbl2_2!A277,ishod_substance!A:AD,22,0)</f>
        <v>#N/A</v>
      </c>
      <c r="Q277" s="166" t="e">
        <f>VLOOKUP(tbl2_2!A277,ishod_substance!A:AD,23,0)</f>
        <v>#N/A</v>
      </c>
      <c r="R277" s="166" t="e">
        <f>VLOOKUP(tbl2_2!A277,ishod_substance!A:AD,24,0)</f>
        <v>#N/A</v>
      </c>
      <c r="S277" s="166" t="e">
        <f>VLOOKUP(tbl2_2!A277,ishod_substance!A:AD,25,0)</f>
        <v>#N/A</v>
      </c>
      <c r="T277" s="166" t="e">
        <f>VLOOKUP(tbl2_2!A277,ishod_substance!A:AD,26,0)</f>
        <v>#N/A</v>
      </c>
      <c r="U277" s="166" t="e">
        <f>VLOOKUP(tbl2_2!A277,ishod_substance!A:AD,27,0)</f>
        <v>#N/A</v>
      </c>
      <c r="V277" s="166" t="e">
        <f>VLOOKUP(tbl2_2!A277,ishod_substance!A:AD,28,0)</f>
        <v>#N/A</v>
      </c>
      <c r="W277" s="166" t="e">
        <f>VLOOKUP(tbl2_2!A277,ishod_substance!A:AD,29,0)</f>
        <v>#N/A</v>
      </c>
      <c r="X277" s="166" t="e">
        <f>VLOOKUP(tbl2_2!A277,ishod_substance!A:AD,30,0)</f>
        <v>#N/A</v>
      </c>
      <c r="Y277" s="164" t="e">
        <f>VLOOKUP(tbl2_2!A277,ishod_substance!A:AD,7,0)</f>
        <v>#N/A</v>
      </c>
      <c r="Z277" s="167" t="e">
        <f>VLOOKUP(Y277,quide!$A$2:$B$1006,2,0)</f>
        <v>#N/A</v>
      </c>
      <c r="AA277" s="166" t="e">
        <f>VLOOKUP(Y277,quide!$A$2:$J$1006,10,0)</f>
        <v>#N/A</v>
      </c>
      <c r="AB277" s="208" t="e">
        <f>VLOOKUP(tbl2_2!A277,ishod_substance!A:AD,8,0)</f>
        <v>#N/A</v>
      </c>
      <c r="AC277" s="207" t="e">
        <f t="shared" si="4"/>
        <v>#N/A</v>
      </c>
      <c r="AD277" s="207" t="e">
        <f>VLOOKUP(tbl2_2!A277,ishod_substance!A:AD,9,0)</f>
        <v>#N/A</v>
      </c>
      <c r="AE277" s="207" t="e">
        <f>VLOOKUP(tbl2_2!A277,ishod_substance!A:AD,9,0)</f>
        <v>#N/A</v>
      </c>
      <c r="AF277" s="170"/>
    </row>
    <row r="278" spans="1:32" x14ac:dyDescent="0.25">
      <c r="A278">
        <v>270</v>
      </c>
      <c r="C278" s="160" t="e">
        <f>VLOOKUP(tbl2_2!A278,ishod_substance!A:P,2,0)</f>
        <v>#N/A</v>
      </c>
      <c r="D278" s="161" t="e">
        <f>VLOOKUP(tbl2_2!A278,ishod_substance!A:P,3,0)</f>
        <v>#N/A</v>
      </c>
      <c r="E278" s="160" t="e">
        <f>VLOOKUP(tbl2_2!A278,ishod_substance!A:P,11,0)</f>
        <v>#N/A</v>
      </c>
      <c r="F278" s="162" t="e">
        <f>VLOOKUP(tbl2_2!A278,ishod_substance!A:P,15,0)</f>
        <v>#N/A</v>
      </c>
      <c r="G278" s="162" t="e">
        <f>VLOOKUP(tbl2_2!A278,ishod_substance!A:P,12,0)&amp;"/"&amp;VLOOKUP(tbl2_2!A278,ishod_substance!A:P,14,0)</f>
        <v>#N/A</v>
      </c>
      <c r="H278" s="163" t="e">
        <f>VLOOKUP(tbl2_2!A278,ishod_substance!A:P,6,0)</f>
        <v>#N/A</v>
      </c>
      <c r="I278" s="164" t="e">
        <f>VLOOKUP(tbl2_2!A278,ishod_substance!A:P,15,0)</f>
        <v>#N/A</v>
      </c>
      <c r="J278" s="164" t="e">
        <f>VLOOKUP(tbl2_2!A278,ishod_substance!A:P,5,0)</f>
        <v>#N/A</v>
      </c>
      <c r="K278" s="165" t="e">
        <f>VLOOKUP(tbl2_2!A278,ishod_substance!A:Q,17,0)</f>
        <v>#N/A</v>
      </c>
      <c r="L278" s="165" t="e">
        <f>VLOOKUP(tbl2_2!A278,ishod_substance!A:R,18,0)</f>
        <v>#N/A</v>
      </c>
      <c r="M278" s="165" t="e">
        <f>VLOOKUP(tbl2_2!A278,ishod_substance!A:AD,19,0)</f>
        <v>#N/A</v>
      </c>
      <c r="N278" s="166" t="e">
        <f>VLOOKUP(tbl2_2!A278,ishod_substance!A:AD,20,0)</f>
        <v>#N/A</v>
      </c>
      <c r="O278" s="166" t="e">
        <f>VLOOKUP(tbl2_2!A278,ishod_substance!A:AD,21,0)</f>
        <v>#N/A</v>
      </c>
      <c r="P278" s="166" t="e">
        <f>VLOOKUP(tbl2_2!A278,ishod_substance!A:AD,22,0)</f>
        <v>#N/A</v>
      </c>
      <c r="Q278" s="166" t="e">
        <f>VLOOKUP(tbl2_2!A278,ishod_substance!A:AD,23,0)</f>
        <v>#N/A</v>
      </c>
      <c r="R278" s="166" t="e">
        <f>VLOOKUP(tbl2_2!A278,ishod_substance!A:AD,24,0)</f>
        <v>#N/A</v>
      </c>
      <c r="S278" s="166" t="e">
        <f>VLOOKUP(tbl2_2!A278,ishod_substance!A:AD,25,0)</f>
        <v>#N/A</v>
      </c>
      <c r="T278" s="166" t="e">
        <f>VLOOKUP(tbl2_2!A278,ishod_substance!A:AD,26,0)</f>
        <v>#N/A</v>
      </c>
      <c r="U278" s="166" t="e">
        <f>VLOOKUP(tbl2_2!A278,ishod_substance!A:AD,27,0)</f>
        <v>#N/A</v>
      </c>
      <c r="V278" s="166" t="e">
        <f>VLOOKUP(tbl2_2!A278,ishod_substance!A:AD,28,0)</f>
        <v>#N/A</v>
      </c>
      <c r="W278" s="166" t="e">
        <f>VLOOKUP(tbl2_2!A278,ishod_substance!A:AD,29,0)</f>
        <v>#N/A</v>
      </c>
      <c r="X278" s="166" t="e">
        <f>VLOOKUP(tbl2_2!A278,ishod_substance!A:AD,30,0)</f>
        <v>#N/A</v>
      </c>
      <c r="Y278" s="164" t="e">
        <f>VLOOKUP(tbl2_2!A278,ishod_substance!A:AD,7,0)</f>
        <v>#N/A</v>
      </c>
      <c r="Z278" s="167" t="e">
        <f>VLOOKUP(Y278,quide!$A$2:$B$1006,2,0)</f>
        <v>#N/A</v>
      </c>
      <c r="AA278" s="166" t="e">
        <f>VLOOKUP(Y278,quide!$A$2:$J$1006,10,0)</f>
        <v>#N/A</v>
      </c>
      <c r="AB278" s="169" t="e">
        <f>VLOOKUP(tbl2_2!A278,ishod_substance!A:AD,8,0)</f>
        <v>#N/A</v>
      </c>
      <c r="AC278" s="171" t="e">
        <f t="shared" si="4"/>
        <v>#N/A</v>
      </c>
      <c r="AD278" s="168" t="e">
        <f>VLOOKUP(tbl2_2!A278,ishod_substance!A:AD,9,0)</f>
        <v>#N/A</v>
      </c>
      <c r="AE278" s="169" t="e">
        <f>VLOOKUP(tbl2_2!A278,ishod_substance!A:AD,9,0)</f>
        <v>#N/A</v>
      </c>
      <c r="AF278" s="170"/>
    </row>
    <row r="279" spans="1:32" x14ac:dyDescent="0.25">
      <c r="A279">
        <v>271</v>
      </c>
      <c r="C279" s="160" t="e">
        <f>VLOOKUP(tbl2_2!A279,ishod_substance!A:P,2,0)</f>
        <v>#N/A</v>
      </c>
      <c r="D279" s="161" t="e">
        <f>VLOOKUP(tbl2_2!A279,ishod_substance!A:P,3,0)</f>
        <v>#N/A</v>
      </c>
      <c r="E279" s="160" t="e">
        <f>VLOOKUP(tbl2_2!A279,ishod_substance!A:P,11,0)</f>
        <v>#N/A</v>
      </c>
      <c r="F279" s="162" t="e">
        <f>VLOOKUP(tbl2_2!A279,ishod_substance!A:P,15,0)</f>
        <v>#N/A</v>
      </c>
      <c r="G279" s="162" t="e">
        <f>VLOOKUP(tbl2_2!A279,ishod_substance!A:P,12,0)&amp;"/"&amp;VLOOKUP(tbl2_2!A279,ishod_substance!A:P,14,0)</f>
        <v>#N/A</v>
      </c>
      <c r="H279" s="163" t="e">
        <f>VLOOKUP(tbl2_2!A279,ishod_substance!A:P,6,0)</f>
        <v>#N/A</v>
      </c>
      <c r="I279" s="164" t="e">
        <f>VLOOKUP(tbl2_2!A279,ishod_substance!A:P,15,0)</f>
        <v>#N/A</v>
      </c>
      <c r="J279" s="164" t="e">
        <f>VLOOKUP(tbl2_2!A279,ishod_substance!A:P,5,0)</f>
        <v>#N/A</v>
      </c>
      <c r="K279" s="165" t="e">
        <f>VLOOKUP(tbl2_2!A279,ishod_substance!A:Q,17,0)</f>
        <v>#N/A</v>
      </c>
      <c r="L279" s="165" t="e">
        <f>VLOOKUP(tbl2_2!A279,ishod_substance!A:R,18,0)</f>
        <v>#N/A</v>
      </c>
      <c r="M279" s="165" t="e">
        <f>VLOOKUP(tbl2_2!A279,ishod_substance!A:AD,19,0)</f>
        <v>#N/A</v>
      </c>
      <c r="N279" s="166" t="e">
        <f>VLOOKUP(tbl2_2!A279,ishod_substance!A:AD,20,0)</f>
        <v>#N/A</v>
      </c>
      <c r="O279" s="166" t="e">
        <f>VLOOKUP(tbl2_2!A279,ishod_substance!A:AD,21,0)</f>
        <v>#N/A</v>
      </c>
      <c r="P279" s="166" t="e">
        <f>VLOOKUP(tbl2_2!A279,ishod_substance!A:AD,22,0)</f>
        <v>#N/A</v>
      </c>
      <c r="Q279" s="166" t="e">
        <f>VLOOKUP(tbl2_2!A279,ishod_substance!A:AD,23,0)</f>
        <v>#N/A</v>
      </c>
      <c r="R279" s="166" t="e">
        <f>VLOOKUP(tbl2_2!A279,ishod_substance!A:AD,24,0)</f>
        <v>#N/A</v>
      </c>
      <c r="S279" s="166" t="e">
        <f>VLOOKUP(tbl2_2!A279,ishod_substance!A:AD,25,0)</f>
        <v>#N/A</v>
      </c>
      <c r="T279" s="166" t="e">
        <f>VLOOKUP(tbl2_2!A279,ishod_substance!A:AD,26,0)</f>
        <v>#N/A</v>
      </c>
      <c r="U279" s="166" t="e">
        <f>VLOOKUP(tbl2_2!A279,ishod_substance!A:AD,27,0)</f>
        <v>#N/A</v>
      </c>
      <c r="V279" s="166" t="e">
        <f>VLOOKUP(tbl2_2!A279,ishod_substance!A:AD,28,0)</f>
        <v>#N/A</v>
      </c>
      <c r="W279" s="166" t="e">
        <f>VLOOKUP(tbl2_2!A279,ishod_substance!A:AD,29,0)</f>
        <v>#N/A</v>
      </c>
      <c r="X279" s="166" t="e">
        <f>VLOOKUP(tbl2_2!A279,ishod_substance!A:AD,30,0)</f>
        <v>#N/A</v>
      </c>
      <c r="Y279" s="164" t="e">
        <f>VLOOKUP(tbl2_2!A279,ishod_substance!A:AD,7,0)</f>
        <v>#N/A</v>
      </c>
      <c r="Z279" s="167" t="e">
        <f>VLOOKUP(Y279,quide!$A$2:$B$1006,2,0)</f>
        <v>#N/A</v>
      </c>
      <c r="AA279" s="166" t="e">
        <f>VLOOKUP(Y279,quide!$A$2:$J$1006,10,0)</f>
        <v>#N/A</v>
      </c>
      <c r="AB279" s="169" t="e">
        <f>VLOOKUP(tbl2_2!A279,ishod_substance!A:AD,8,0)</f>
        <v>#N/A</v>
      </c>
      <c r="AC279" s="171" t="e">
        <f t="shared" si="4"/>
        <v>#N/A</v>
      </c>
      <c r="AD279" s="168" t="e">
        <f>VLOOKUP(tbl2_2!A279,ishod_substance!A:AD,9,0)</f>
        <v>#N/A</v>
      </c>
      <c r="AE279" s="169" t="e">
        <f>VLOOKUP(tbl2_2!A279,ishod_substance!A:AD,9,0)</f>
        <v>#N/A</v>
      </c>
      <c r="AF279" s="170"/>
    </row>
    <row r="280" spans="1:32" x14ac:dyDescent="0.25">
      <c r="A280">
        <v>272</v>
      </c>
      <c r="C280" s="160" t="e">
        <f>VLOOKUP(tbl2_2!A280,ishod_substance!A:P,2,0)</f>
        <v>#N/A</v>
      </c>
      <c r="D280" s="161" t="e">
        <f>VLOOKUP(tbl2_2!A280,ishod_substance!A:P,3,0)</f>
        <v>#N/A</v>
      </c>
      <c r="E280" s="160" t="e">
        <f>VLOOKUP(tbl2_2!A280,ishod_substance!A:P,11,0)</f>
        <v>#N/A</v>
      </c>
      <c r="F280" s="162" t="e">
        <f>VLOOKUP(tbl2_2!A280,ishod_substance!A:P,15,0)</f>
        <v>#N/A</v>
      </c>
      <c r="G280" s="162" t="e">
        <f>VLOOKUP(tbl2_2!A280,ishod_substance!A:P,12,0)&amp;"/"&amp;VLOOKUP(tbl2_2!A280,ishod_substance!A:P,14,0)</f>
        <v>#N/A</v>
      </c>
      <c r="H280" s="163" t="e">
        <f>VLOOKUP(tbl2_2!A280,ishod_substance!A:P,6,0)</f>
        <v>#N/A</v>
      </c>
      <c r="I280" s="164" t="e">
        <f>VLOOKUP(tbl2_2!A280,ishod_substance!A:P,15,0)</f>
        <v>#N/A</v>
      </c>
      <c r="J280" s="164" t="e">
        <f>VLOOKUP(tbl2_2!A280,ishod_substance!A:P,5,0)</f>
        <v>#N/A</v>
      </c>
      <c r="K280" s="165" t="e">
        <f>VLOOKUP(tbl2_2!A280,ishod_substance!A:Q,17,0)</f>
        <v>#N/A</v>
      </c>
      <c r="L280" s="165" t="e">
        <f>VLOOKUP(tbl2_2!A280,ishod_substance!A:R,18,0)</f>
        <v>#N/A</v>
      </c>
      <c r="M280" s="165" t="e">
        <f>VLOOKUP(tbl2_2!A280,ishod_substance!A:AD,19,0)</f>
        <v>#N/A</v>
      </c>
      <c r="N280" s="166" t="e">
        <f>VLOOKUP(tbl2_2!A280,ishod_substance!A:AD,20,0)</f>
        <v>#N/A</v>
      </c>
      <c r="O280" s="166" t="e">
        <f>VLOOKUP(tbl2_2!A280,ishod_substance!A:AD,21,0)</f>
        <v>#N/A</v>
      </c>
      <c r="P280" s="166" t="e">
        <f>VLOOKUP(tbl2_2!A280,ishod_substance!A:AD,22,0)</f>
        <v>#N/A</v>
      </c>
      <c r="Q280" s="166" t="e">
        <f>VLOOKUP(tbl2_2!A280,ishod_substance!A:AD,23,0)</f>
        <v>#N/A</v>
      </c>
      <c r="R280" s="166" t="e">
        <f>VLOOKUP(tbl2_2!A280,ishod_substance!A:AD,24,0)</f>
        <v>#N/A</v>
      </c>
      <c r="S280" s="166" t="e">
        <f>VLOOKUP(tbl2_2!A280,ishod_substance!A:AD,25,0)</f>
        <v>#N/A</v>
      </c>
      <c r="T280" s="166" t="e">
        <f>VLOOKUP(tbl2_2!A280,ishod_substance!A:AD,26,0)</f>
        <v>#N/A</v>
      </c>
      <c r="U280" s="166" t="e">
        <f>VLOOKUP(tbl2_2!A280,ishod_substance!A:AD,27,0)</f>
        <v>#N/A</v>
      </c>
      <c r="V280" s="166" t="e">
        <f>VLOOKUP(tbl2_2!A280,ishod_substance!A:AD,28,0)</f>
        <v>#N/A</v>
      </c>
      <c r="W280" s="166" t="e">
        <f>VLOOKUP(tbl2_2!A280,ishod_substance!A:AD,29,0)</f>
        <v>#N/A</v>
      </c>
      <c r="X280" s="166" t="e">
        <f>VLOOKUP(tbl2_2!A280,ishod_substance!A:AD,30,0)</f>
        <v>#N/A</v>
      </c>
      <c r="Y280" s="164" t="e">
        <f>VLOOKUP(tbl2_2!A280,ishod_substance!A:AD,7,0)</f>
        <v>#N/A</v>
      </c>
      <c r="Z280" s="167" t="e">
        <f>VLOOKUP(Y280,quide!$A$2:$B$1006,2,0)</f>
        <v>#N/A</v>
      </c>
      <c r="AA280" s="166" t="e">
        <f>VLOOKUP(Y280,quide!$A$2:$J$1006,10,0)</f>
        <v>#N/A</v>
      </c>
      <c r="AB280" s="169" t="e">
        <f>VLOOKUP(tbl2_2!A280,ishod_substance!A:AD,8,0)</f>
        <v>#N/A</v>
      </c>
      <c r="AC280" s="171" t="e">
        <f t="shared" si="4"/>
        <v>#N/A</v>
      </c>
      <c r="AD280" s="168" t="e">
        <f>VLOOKUP(tbl2_2!A280,ishod_substance!A:AD,9,0)</f>
        <v>#N/A</v>
      </c>
      <c r="AE280" s="169" t="e">
        <f>VLOOKUP(tbl2_2!A280,ishod_substance!A:AD,9,0)</f>
        <v>#N/A</v>
      </c>
      <c r="AF280" s="170"/>
    </row>
    <row r="281" spans="1:32" x14ac:dyDescent="0.25">
      <c r="A281">
        <v>273</v>
      </c>
      <c r="C281" s="160" t="e">
        <f>VLOOKUP(tbl2_2!A281,ishod_substance!A:P,2,0)</f>
        <v>#N/A</v>
      </c>
      <c r="D281" s="161" t="e">
        <f>VLOOKUP(tbl2_2!A281,ishod_substance!A:P,3,0)</f>
        <v>#N/A</v>
      </c>
      <c r="E281" s="160" t="e">
        <f>VLOOKUP(tbl2_2!A281,ishod_substance!A:P,11,0)</f>
        <v>#N/A</v>
      </c>
      <c r="F281" s="162" t="e">
        <f>VLOOKUP(tbl2_2!A281,ishod_substance!A:P,15,0)</f>
        <v>#N/A</v>
      </c>
      <c r="G281" s="162" t="e">
        <f>VLOOKUP(tbl2_2!A281,ishod_substance!A:P,12,0)&amp;"/"&amp;VLOOKUP(tbl2_2!A281,ishod_substance!A:P,14,0)</f>
        <v>#N/A</v>
      </c>
      <c r="H281" s="163" t="e">
        <f>VLOOKUP(tbl2_2!A281,ishod_substance!A:P,6,0)</f>
        <v>#N/A</v>
      </c>
      <c r="I281" s="164" t="e">
        <f>VLOOKUP(tbl2_2!A281,ishod_substance!A:P,15,0)</f>
        <v>#N/A</v>
      </c>
      <c r="J281" s="164" t="e">
        <f>VLOOKUP(tbl2_2!A281,ishod_substance!A:P,5,0)</f>
        <v>#N/A</v>
      </c>
      <c r="K281" s="165" t="e">
        <f>VLOOKUP(tbl2_2!A281,ishod_substance!A:Q,17,0)</f>
        <v>#N/A</v>
      </c>
      <c r="L281" s="165" t="e">
        <f>VLOOKUP(tbl2_2!A281,ishod_substance!A:R,18,0)</f>
        <v>#N/A</v>
      </c>
      <c r="M281" s="165" t="e">
        <f>VLOOKUP(tbl2_2!A281,ishod_substance!A:AD,19,0)</f>
        <v>#N/A</v>
      </c>
      <c r="N281" s="166" t="e">
        <f>VLOOKUP(tbl2_2!A281,ishod_substance!A:AD,20,0)</f>
        <v>#N/A</v>
      </c>
      <c r="O281" s="166" t="e">
        <f>VLOOKUP(tbl2_2!A281,ishod_substance!A:AD,21,0)</f>
        <v>#N/A</v>
      </c>
      <c r="P281" s="166" t="e">
        <f>VLOOKUP(tbl2_2!A281,ishod_substance!A:AD,22,0)</f>
        <v>#N/A</v>
      </c>
      <c r="Q281" s="166" t="e">
        <f>VLOOKUP(tbl2_2!A281,ishod_substance!A:AD,23,0)</f>
        <v>#N/A</v>
      </c>
      <c r="R281" s="166" t="e">
        <f>VLOOKUP(tbl2_2!A281,ishod_substance!A:AD,24,0)</f>
        <v>#N/A</v>
      </c>
      <c r="S281" s="166" t="e">
        <f>VLOOKUP(tbl2_2!A281,ishod_substance!A:AD,25,0)</f>
        <v>#N/A</v>
      </c>
      <c r="T281" s="166" t="e">
        <f>VLOOKUP(tbl2_2!A281,ishod_substance!A:AD,26,0)</f>
        <v>#N/A</v>
      </c>
      <c r="U281" s="166" t="e">
        <f>VLOOKUP(tbl2_2!A281,ishod_substance!A:AD,27,0)</f>
        <v>#N/A</v>
      </c>
      <c r="V281" s="166" t="e">
        <f>VLOOKUP(tbl2_2!A281,ishod_substance!A:AD,28,0)</f>
        <v>#N/A</v>
      </c>
      <c r="W281" s="166" t="e">
        <f>VLOOKUP(tbl2_2!A281,ishod_substance!A:AD,29,0)</f>
        <v>#N/A</v>
      </c>
      <c r="X281" s="166" t="e">
        <f>VLOOKUP(tbl2_2!A281,ishod_substance!A:AD,30,0)</f>
        <v>#N/A</v>
      </c>
      <c r="Y281" s="164" t="e">
        <f>VLOOKUP(tbl2_2!A281,ishod_substance!A:AD,7,0)</f>
        <v>#N/A</v>
      </c>
      <c r="Z281" s="167" t="e">
        <f>VLOOKUP(Y281,quide!$A$2:$B$1006,2,0)</f>
        <v>#N/A</v>
      </c>
      <c r="AA281" s="166" t="e">
        <f>VLOOKUP(Y281,quide!$A$2:$J$1006,10,0)</f>
        <v>#N/A</v>
      </c>
      <c r="AB281" s="213" t="e">
        <f>VLOOKUP(tbl2_2!A281,ishod_substance!A:AD,8,0)</f>
        <v>#N/A</v>
      </c>
      <c r="AC281" s="207" t="e">
        <f t="shared" si="4"/>
        <v>#N/A</v>
      </c>
      <c r="AD281" s="209" t="e">
        <f>VLOOKUP(tbl2_2!A281,ishod_substance!A:AD,9,0)</f>
        <v>#N/A</v>
      </c>
      <c r="AE281" s="210" t="e">
        <f>VLOOKUP(tbl2_2!A281,ishod_substance!A:AD,9,0)</f>
        <v>#N/A</v>
      </c>
      <c r="AF281" s="170"/>
    </row>
    <row r="282" spans="1:32" x14ac:dyDescent="0.25">
      <c r="A282">
        <v>274</v>
      </c>
      <c r="C282" s="160" t="e">
        <f>VLOOKUP(tbl2_2!A282,ishod_substance!A:P,2,0)</f>
        <v>#N/A</v>
      </c>
      <c r="D282" s="161" t="e">
        <f>VLOOKUP(tbl2_2!A282,ishod_substance!A:P,3,0)</f>
        <v>#N/A</v>
      </c>
      <c r="E282" s="160" t="e">
        <f>VLOOKUP(tbl2_2!A282,ishod_substance!A:P,11,0)</f>
        <v>#N/A</v>
      </c>
      <c r="F282" s="162" t="e">
        <f>VLOOKUP(tbl2_2!A282,ishod_substance!A:P,15,0)</f>
        <v>#N/A</v>
      </c>
      <c r="G282" s="162" t="e">
        <f>VLOOKUP(tbl2_2!A282,ishod_substance!A:P,12,0)&amp;"/"&amp;VLOOKUP(tbl2_2!A282,ishod_substance!A:P,14,0)</f>
        <v>#N/A</v>
      </c>
      <c r="H282" s="163" t="e">
        <f>VLOOKUP(tbl2_2!A282,ishod_substance!A:P,6,0)</f>
        <v>#N/A</v>
      </c>
      <c r="I282" s="164" t="e">
        <f>VLOOKUP(tbl2_2!A282,ishod_substance!A:P,15,0)</f>
        <v>#N/A</v>
      </c>
      <c r="J282" s="164" t="e">
        <f>VLOOKUP(tbl2_2!A282,ishod_substance!A:P,5,0)</f>
        <v>#N/A</v>
      </c>
      <c r="K282" s="165" t="e">
        <f>VLOOKUP(tbl2_2!A282,ishod_substance!A:Q,17,0)</f>
        <v>#N/A</v>
      </c>
      <c r="L282" s="165" t="e">
        <f>VLOOKUP(tbl2_2!A282,ishod_substance!A:R,18,0)</f>
        <v>#N/A</v>
      </c>
      <c r="M282" s="165" t="e">
        <f>VLOOKUP(tbl2_2!A282,ishod_substance!A:AD,19,0)</f>
        <v>#N/A</v>
      </c>
      <c r="N282" s="166" t="e">
        <f>VLOOKUP(tbl2_2!A282,ishod_substance!A:AD,20,0)</f>
        <v>#N/A</v>
      </c>
      <c r="O282" s="166" t="e">
        <f>VLOOKUP(tbl2_2!A282,ishod_substance!A:AD,21,0)</f>
        <v>#N/A</v>
      </c>
      <c r="P282" s="166" t="e">
        <f>VLOOKUP(tbl2_2!A282,ishod_substance!A:AD,22,0)</f>
        <v>#N/A</v>
      </c>
      <c r="Q282" s="166" t="e">
        <f>VLOOKUP(tbl2_2!A282,ishod_substance!A:AD,23,0)</f>
        <v>#N/A</v>
      </c>
      <c r="R282" s="166" t="e">
        <f>VLOOKUP(tbl2_2!A282,ishod_substance!A:AD,24,0)</f>
        <v>#N/A</v>
      </c>
      <c r="S282" s="166" t="e">
        <f>VLOOKUP(tbl2_2!A282,ishod_substance!A:AD,25,0)</f>
        <v>#N/A</v>
      </c>
      <c r="T282" s="166" t="e">
        <f>VLOOKUP(tbl2_2!A282,ishod_substance!A:AD,26,0)</f>
        <v>#N/A</v>
      </c>
      <c r="U282" s="166" t="e">
        <f>VLOOKUP(tbl2_2!A282,ishod_substance!A:AD,27,0)</f>
        <v>#N/A</v>
      </c>
      <c r="V282" s="166" t="e">
        <f>VLOOKUP(tbl2_2!A282,ishod_substance!A:AD,28,0)</f>
        <v>#N/A</v>
      </c>
      <c r="W282" s="166" t="e">
        <f>VLOOKUP(tbl2_2!A282,ishod_substance!A:AD,29,0)</f>
        <v>#N/A</v>
      </c>
      <c r="X282" s="166" t="e">
        <f>VLOOKUP(tbl2_2!A282,ishod_substance!A:AD,30,0)</f>
        <v>#N/A</v>
      </c>
      <c r="Y282" s="164" t="e">
        <f>VLOOKUP(tbl2_2!A282,ishod_substance!A:AD,7,0)</f>
        <v>#N/A</v>
      </c>
      <c r="Z282" s="167" t="e">
        <f>VLOOKUP(Y282,quide!$A$2:$B$1006,2,0)</f>
        <v>#N/A</v>
      </c>
      <c r="AA282" s="166" t="e">
        <f>VLOOKUP(Y282,quide!$A$2:$J$1006,10,0)</f>
        <v>#N/A</v>
      </c>
      <c r="AB282" s="169" t="e">
        <f>VLOOKUP(tbl2_2!A282,ishod_substance!A:AD,8,0)</f>
        <v>#N/A</v>
      </c>
      <c r="AC282" s="171" t="e">
        <f t="shared" si="4"/>
        <v>#N/A</v>
      </c>
      <c r="AD282" s="168" t="e">
        <f>VLOOKUP(tbl2_2!A282,ishod_substance!A:AD,9,0)</f>
        <v>#N/A</v>
      </c>
      <c r="AE282" s="169" t="e">
        <f>VLOOKUP(tbl2_2!A282,ishod_substance!A:AD,9,0)</f>
        <v>#N/A</v>
      </c>
      <c r="AF282" s="170"/>
    </row>
    <row r="283" spans="1:32" x14ac:dyDescent="0.25">
      <c r="A283">
        <v>275</v>
      </c>
      <c r="C283" s="160" t="e">
        <f>VLOOKUP(tbl2_2!A283,ishod_substance!A:P,2,0)</f>
        <v>#N/A</v>
      </c>
      <c r="D283" s="161" t="e">
        <f>VLOOKUP(tbl2_2!A283,ishod_substance!A:P,3,0)</f>
        <v>#N/A</v>
      </c>
      <c r="E283" s="160" t="e">
        <f>VLOOKUP(tbl2_2!A283,ishod_substance!A:P,11,0)</f>
        <v>#N/A</v>
      </c>
      <c r="F283" s="162" t="e">
        <f>VLOOKUP(tbl2_2!A283,ishod_substance!A:P,15,0)</f>
        <v>#N/A</v>
      </c>
      <c r="G283" s="162" t="e">
        <f>VLOOKUP(tbl2_2!A283,ishod_substance!A:P,12,0)&amp;"/"&amp;VLOOKUP(tbl2_2!A283,ishod_substance!A:P,14,0)</f>
        <v>#N/A</v>
      </c>
      <c r="H283" s="163" t="e">
        <f>VLOOKUP(tbl2_2!A283,ishod_substance!A:P,6,0)</f>
        <v>#N/A</v>
      </c>
      <c r="I283" s="164" t="e">
        <f>VLOOKUP(tbl2_2!A283,ishod_substance!A:P,15,0)</f>
        <v>#N/A</v>
      </c>
      <c r="J283" s="164" t="e">
        <f>VLOOKUP(tbl2_2!A283,ishod_substance!A:P,5,0)</f>
        <v>#N/A</v>
      </c>
      <c r="K283" s="165" t="e">
        <f>VLOOKUP(tbl2_2!A283,ishod_substance!A:Q,17,0)</f>
        <v>#N/A</v>
      </c>
      <c r="L283" s="165" t="e">
        <f>VLOOKUP(tbl2_2!A283,ishod_substance!A:R,18,0)</f>
        <v>#N/A</v>
      </c>
      <c r="M283" s="165" t="e">
        <f>VLOOKUP(tbl2_2!A283,ishod_substance!A:AD,19,0)</f>
        <v>#N/A</v>
      </c>
      <c r="N283" s="166" t="e">
        <f>VLOOKUP(tbl2_2!A283,ishod_substance!A:AD,20,0)</f>
        <v>#N/A</v>
      </c>
      <c r="O283" s="166" t="e">
        <f>VLOOKUP(tbl2_2!A283,ishod_substance!A:AD,21,0)</f>
        <v>#N/A</v>
      </c>
      <c r="P283" s="166" t="e">
        <f>VLOOKUP(tbl2_2!A283,ishod_substance!A:AD,22,0)</f>
        <v>#N/A</v>
      </c>
      <c r="Q283" s="166" t="e">
        <f>VLOOKUP(tbl2_2!A283,ishod_substance!A:AD,23,0)</f>
        <v>#N/A</v>
      </c>
      <c r="R283" s="166" t="e">
        <f>VLOOKUP(tbl2_2!A283,ishod_substance!A:AD,24,0)</f>
        <v>#N/A</v>
      </c>
      <c r="S283" s="166" t="e">
        <f>VLOOKUP(tbl2_2!A283,ishod_substance!A:AD,25,0)</f>
        <v>#N/A</v>
      </c>
      <c r="T283" s="166" t="e">
        <f>VLOOKUP(tbl2_2!A283,ishod_substance!A:AD,26,0)</f>
        <v>#N/A</v>
      </c>
      <c r="U283" s="166" t="e">
        <f>VLOOKUP(tbl2_2!A283,ishod_substance!A:AD,27,0)</f>
        <v>#N/A</v>
      </c>
      <c r="V283" s="166" t="e">
        <f>VLOOKUP(tbl2_2!A283,ishod_substance!A:AD,28,0)</f>
        <v>#N/A</v>
      </c>
      <c r="W283" s="166" t="e">
        <f>VLOOKUP(tbl2_2!A283,ishod_substance!A:AD,29,0)</f>
        <v>#N/A</v>
      </c>
      <c r="X283" s="166" t="e">
        <f>VLOOKUP(tbl2_2!A283,ishod_substance!A:AD,30,0)</f>
        <v>#N/A</v>
      </c>
      <c r="Y283" s="164" t="e">
        <f>VLOOKUP(tbl2_2!A283,ishod_substance!A:AD,7,0)</f>
        <v>#N/A</v>
      </c>
      <c r="Z283" s="167" t="e">
        <f>VLOOKUP(Y283,quide!$A$2:$B$1006,2,0)</f>
        <v>#N/A</v>
      </c>
      <c r="AA283" s="166" t="e">
        <f>VLOOKUP(Y283,quide!$A$2:$J$1006,10,0)</f>
        <v>#N/A</v>
      </c>
      <c r="AB283" s="169" t="e">
        <f>VLOOKUP(tbl2_2!A283,ishod_substance!A:AD,8,0)</f>
        <v>#N/A</v>
      </c>
      <c r="AC283" s="171" t="e">
        <f t="shared" si="4"/>
        <v>#N/A</v>
      </c>
      <c r="AD283" s="168" t="e">
        <f>VLOOKUP(tbl2_2!A283,ishod_substance!A:AD,9,0)</f>
        <v>#N/A</v>
      </c>
      <c r="AE283" s="169" t="e">
        <f>VLOOKUP(tbl2_2!A283,ishod_substance!A:AD,9,0)</f>
        <v>#N/A</v>
      </c>
      <c r="AF283" s="170"/>
    </row>
    <row r="284" spans="1:32" x14ac:dyDescent="0.25">
      <c r="A284">
        <v>276</v>
      </c>
      <c r="C284" s="160" t="e">
        <f>VLOOKUP(tbl2_2!A284,ishod_substance!A:P,2,0)</f>
        <v>#N/A</v>
      </c>
      <c r="D284" s="161" t="e">
        <f>VLOOKUP(tbl2_2!A284,ishod_substance!A:P,3,0)</f>
        <v>#N/A</v>
      </c>
      <c r="E284" s="160" t="e">
        <f>VLOOKUP(tbl2_2!A284,ishod_substance!A:P,11,0)</f>
        <v>#N/A</v>
      </c>
      <c r="F284" s="162" t="e">
        <f>VLOOKUP(tbl2_2!A284,ishod_substance!A:P,15,0)</f>
        <v>#N/A</v>
      </c>
      <c r="G284" s="162" t="e">
        <f>VLOOKUP(tbl2_2!A284,ishod_substance!A:P,12,0)&amp;"/"&amp;VLOOKUP(tbl2_2!A284,ishod_substance!A:P,14,0)</f>
        <v>#N/A</v>
      </c>
      <c r="H284" s="163" t="e">
        <f>VLOOKUP(tbl2_2!A284,ishod_substance!A:P,6,0)</f>
        <v>#N/A</v>
      </c>
      <c r="I284" s="164" t="e">
        <f>VLOOKUP(tbl2_2!A284,ishod_substance!A:P,15,0)</f>
        <v>#N/A</v>
      </c>
      <c r="J284" s="164" t="e">
        <f>VLOOKUP(tbl2_2!A284,ishod_substance!A:P,5,0)</f>
        <v>#N/A</v>
      </c>
      <c r="K284" s="165" t="e">
        <f>VLOOKUP(tbl2_2!A284,ishod_substance!A:Q,17,0)</f>
        <v>#N/A</v>
      </c>
      <c r="L284" s="165" t="e">
        <f>VLOOKUP(tbl2_2!A284,ishod_substance!A:R,18,0)</f>
        <v>#N/A</v>
      </c>
      <c r="M284" s="165" t="e">
        <f>VLOOKUP(tbl2_2!A284,ishod_substance!A:AD,19,0)</f>
        <v>#N/A</v>
      </c>
      <c r="N284" s="166" t="e">
        <f>VLOOKUP(tbl2_2!A284,ishod_substance!A:AD,20,0)</f>
        <v>#N/A</v>
      </c>
      <c r="O284" s="166" t="e">
        <f>VLOOKUP(tbl2_2!A284,ishod_substance!A:AD,21,0)</f>
        <v>#N/A</v>
      </c>
      <c r="P284" s="166" t="e">
        <f>VLOOKUP(tbl2_2!A284,ishod_substance!A:AD,22,0)</f>
        <v>#N/A</v>
      </c>
      <c r="Q284" s="166" t="e">
        <f>VLOOKUP(tbl2_2!A284,ishod_substance!A:AD,23,0)</f>
        <v>#N/A</v>
      </c>
      <c r="R284" s="166" t="e">
        <f>VLOOKUP(tbl2_2!A284,ishod_substance!A:AD,24,0)</f>
        <v>#N/A</v>
      </c>
      <c r="S284" s="166" t="e">
        <f>VLOOKUP(tbl2_2!A284,ishod_substance!A:AD,25,0)</f>
        <v>#N/A</v>
      </c>
      <c r="T284" s="166" t="e">
        <f>VLOOKUP(tbl2_2!A284,ishod_substance!A:AD,26,0)</f>
        <v>#N/A</v>
      </c>
      <c r="U284" s="166" t="e">
        <f>VLOOKUP(tbl2_2!A284,ishod_substance!A:AD,27,0)</f>
        <v>#N/A</v>
      </c>
      <c r="V284" s="166" t="e">
        <f>VLOOKUP(tbl2_2!A284,ishod_substance!A:AD,28,0)</f>
        <v>#N/A</v>
      </c>
      <c r="W284" s="166" t="e">
        <f>VLOOKUP(tbl2_2!A284,ishod_substance!A:AD,29,0)</f>
        <v>#N/A</v>
      </c>
      <c r="X284" s="166" t="e">
        <f>VLOOKUP(tbl2_2!A284,ishod_substance!A:AD,30,0)</f>
        <v>#N/A</v>
      </c>
      <c r="Y284" s="164" t="e">
        <f>VLOOKUP(tbl2_2!A284,ishod_substance!A:AD,7,0)</f>
        <v>#N/A</v>
      </c>
      <c r="Z284" s="167" t="e">
        <f>VLOOKUP(Y284,quide!$A$2:$B$1006,2,0)</f>
        <v>#N/A</v>
      </c>
      <c r="AA284" s="166" t="e">
        <f>VLOOKUP(Y284,quide!$A$2:$J$1006,10,0)</f>
        <v>#N/A</v>
      </c>
      <c r="AB284" s="169" t="e">
        <f>VLOOKUP(tbl2_2!A284,ishod_substance!A:AD,8,0)</f>
        <v>#N/A</v>
      </c>
      <c r="AC284" s="171" t="e">
        <f t="shared" si="4"/>
        <v>#N/A</v>
      </c>
      <c r="AD284" s="168" t="e">
        <f>VLOOKUP(tbl2_2!A284,ishod_substance!A:AD,9,0)</f>
        <v>#N/A</v>
      </c>
      <c r="AE284" s="169" t="e">
        <f>VLOOKUP(tbl2_2!A284,ishod_substance!A:AD,9,0)</f>
        <v>#N/A</v>
      </c>
      <c r="AF284" s="170"/>
    </row>
    <row r="285" spans="1:32" x14ac:dyDescent="0.25">
      <c r="A285">
        <v>277</v>
      </c>
      <c r="C285" s="160" t="e">
        <f>VLOOKUP(tbl2_2!A285,ishod_substance!A:P,2,0)</f>
        <v>#N/A</v>
      </c>
      <c r="D285" s="161" t="e">
        <f>VLOOKUP(tbl2_2!A285,ishod_substance!A:P,3,0)</f>
        <v>#N/A</v>
      </c>
      <c r="E285" s="160" t="e">
        <f>VLOOKUP(tbl2_2!A285,ishod_substance!A:P,11,0)</f>
        <v>#N/A</v>
      </c>
      <c r="F285" s="162" t="e">
        <f>VLOOKUP(tbl2_2!A285,ishod_substance!A:P,15,0)</f>
        <v>#N/A</v>
      </c>
      <c r="G285" s="162" t="e">
        <f>VLOOKUP(tbl2_2!A285,ishod_substance!A:P,12,0)&amp;"/"&amp;VLOOKUP(tbl2_2!A285,ishod_substance!A:P,14,0)</f>
        <v>#N/A</v>
      </c>
      <c r="H285" s="163" t="e">
        <f>VLOOKUP(tbl2_2!A285,ishod_substance!A:P,6,0)</f>
        <v>#N/A</v>
      </c>
      <c r="I285" s="164" t="e">
        <f>VLOOKUP(tbl2_2!A285,ishod_substance!A:P,15,0)</f>
        <v>#N/A</v>
      </c>
      <c r="J285" s="164" t="e">
        <f>VLOOKUP(tbl2_2!A285,ishod_substance!A:P,5,0)</f>
        <v>#N/A</v>
      </c>
      <c r="K285" s="165" t="e">
        <f>VLOOKUP(tbl2_2!A285,ishod_substance!A:Q,17,0)</f>
        <v>#N/A</v>
      </c>
      <c r="L285" s="165" t="e">
        <f>VLOOKUP(tbl2_2!A285,ishod_substance!A:R,18,0)</f>
        <v>#N/A</v>
      </c>
      <c r="M285" s="165" t="e">
        <f>VLOOKUP(tbl2_2!A285,ishod_substance!A:AD,19,0)</f>
        <v>#N/A</v>
      </c>
      <c r="N285" s="166" t="e">
        <f>VLOOKUP(tbl2_2!A285,ishod_substance!A:AD,20,0)</f>
        <v>#N/A</v>
      </c>
      <c r="O285" s="166" t="e">
        <f>VLOOKUP(tbl2_2!A285,ishod_substance!A:AD,21,0)</f>
        <v>#N/A</v>
      </c>
      <c r="P285" s="166" t="e">
        <f>VLOOKUP(tbl2_2!A285,ishod_substance!A:AD,22,0)</f>
        <v>#N/A</v>
      </c>
      <c r="Q285" s="166" t="e">
        <f>VLOOKUP(tbl2_2!A285,ishod_substance!A:AD,23,0)</f>
        <v>#N/A</v>
      </c>
      <c r="R285" s="166" t="e">
        <f>VLOOKUP(tbl2_2!A285,ishod_substance!A:AD,24,0)</f>
        <v>#N/A</v>
      </c>
      <c r="S285" s="166" t="e">
        <f>VLOOKUP(tbl2_2!A285,ishod_substance!A:AD,25,0)</f>
        <v>#N/A</v>
      </c>
      <c r="T285" s="166" t="e">
        <f>VLOOKUP(tbl2_2!A285,ishod_substance!A:AD,26,0)</f>
        <v>#N/A</v>
      </c>
      <c r="U285" s="166" t="e">
        <f>VLOOKUP(tbl2_2!A285,ishod_substance!A:AD,27,0)</f>
        <v>#N/A</v>
      </c>
      <c r="V285" s="166" t="e">
        <f>VLOOKUP(tbl2_2!A285,ishod_substance!A:AD,28,0)</f>
        <v>#N/A</v>
      </c>
      <c r="W285" s="166" t="e">
        <f>VLOOKUP(tbl2_2!A285,ishod_substance!A:AD,29,0)</f>
        <v>#N/A</v>
      </c>
      <c r="X285" s="166" t="e">
        <f>VLOOKUP(tbl2_2!A285,ishod_substance!A:AD,30,0)</f>
        <v>#N/A</v>
      </c>
      <c r="Y285" s="164" t="e">
        <f>VLOOKUP(tbl2_2!A285,ishod_substance!A:AD,7,0)</f>
        <v>#N/A</v>
      </c>
      <c r="Z285" s="167" t="e">
        <f>VLOOKUP(Y285,quide!$A$2:$B$1006,2,0)</f>
        <v>#N/A</v>
      </c>
      <c r="AA285" s="166" t="e">
        <f>VLOOKUP(Y285,quide!$A$2:$J$1006,10,0)</f>
        <v>#N/A</v>
      </c>
      <c r="AB285" s="169" t="e">
        <f>VLOOKUP(tbl2_2!A285,ishod_substance!A:AD,8,0)</f>
        <v>#N/A</v>
      </c>
      <c r="AC285" s="171" t="e">
        <f t="shared" si="4"/>
        <v>#N/A</v>
      </c>
      <c r="AD285" s="168" t="e">
        <f>VLOOKUP(tbl2_2!A285,ishod_substance!A:AD,9,0)</f>
        <v>#N/A</v>
      </c>
      <c r="AE285" s="169" t="e">
        <f>VLOOKUP(tbl2_2!A285,ishod_substance!A:AD,9,0)</f>
        <v>#N/A</v>
      </c>
      <c r="AF285" s="170"/>
    </row>
    <row r="286" spans="1:32" x14ac:dyDescent="0.25">
      <c r="A286">
        <v>278</v>
      </c>
      <c r="C286" s="160" t="e">
        <f>VLOOKUP(tbl2_2!A286,ishod_substance!A:P,2,0)</f>
        <v>#N/A</v>
      </c>
      <c r="D286" s="161" t="e">
        <f>VLOOKUP(tbl2_2!A286,ishod_substance!A:P,3,0)</f>
        <v>#N/A</v>
      </c>
      <c r="E286" s="160" t="e">
        <f>VLOOKUP(tbl2_2!A286,ishod_substance!A:P,11,0)</f>
        <v>#N/A</v>
      </c>
      <c r="F286" s="162" t="e">
        <f>VLOOKUP(tbl2_2!A286,ishod_substance!A:P,15,0)</f>
        <v>#N/A</v>
      </c>
      <c r="G286" s="162" t="e">
        <f>VLOOKUP(tbl2_2!A286,ishod_substance!A:P,12,0)&amp;"/"&amp;VLOOKUP(tbl2_2!A286,ishod_substance!A:P,14,0)</f>
        <v>#N/A</v>
      </c>
      <c r="H286" s="163" t="e">
        <f>VLOOKUP(tbl2_2!A286,ishod_substance!A:P,6,0)</f>
        <v>#N/A</v>
      </c>
      <c r="I286" s="164" t="e">
        <f>VLOOKUP(tbl2_2!A286,ishod_substance!A:P,15,0)</f>
        <v>#N/A</v>
      </c>
      <c r="J286" s="164" t="e">
        <f>VLOOKUP(tbl2_2!A286,ishod_substance!A:P,5,0)</f>
        <v>#N/A</v>
      </c>
      <c r="K286" s="165" t="e">
        <f>VLOOKUP(tbl2_2!A286,ishod_substance!A:Q,17,0)</f>
        <v>#N/A</v>
      </c>
      <c r="L286" s="165" t="e">
        <f>VLOOKUP(tbl2_2!A286,ishod_substance!A:R,18,0)</f>
        <v>#N/A</v>
      </c>
      <c r="M286" s="165" t="e">
        <f>VLOOKUP(tbl2_2!A286,ishod_substance!A:AD,19,0)</f>
        <v>#N/A</v>
      </c>
      <c r="N286" s="166" t="e">
        <f>VLOOKUP(tbl2_2!A286,ishod_substance!A:AD,20,0)</f>
        <v>#N/A</v>
      </c>
      <c r="O286" s="166" t="e">
        <f>VLOOKUP(tbl2_2!A286,ishod_substance!A:AD,21,0)</f>
        <v>#N/A</v>
      </c>
      <c r="P286" s="166" t="e">
        <f>VLOOKUP(tbl2_2!A286,ishod_substance!A:AD,22,0)</f>
        <v>#N/A</v>
      </c>
      <c r="Q286" s="166" t="e">
        <f>VLOOKUP(tbl2_2!A286,ishod_substance!A:AD,23,0)</f>
        <v>#N/A</v>
      </c>
      <c r="R286" s="166" t="e">
        <f>VLOOKUP(tbl2_2!A286,ishod_substance!A:AD,24,0)</f>
        <v>#N/A</v>
      </c>
      <c r="S286" s="166" t="e">
        <f>VLOOKUP(tbl2_2!A286,ishod_substance!A:AD,25,0)</f>
        <v>#N/A</v>
      </c>
      <c r="T286" s="166" t="e">
        <f>VLOOKUP(tbl2_2!A286,ishod_substance!A:AD,26,0)</f>
        <v>#N/A</v>
      </c>
      <c r="U286" s="166" t="e">
        <f>VLOOKUP(tbl2_2!A286,ishod_substance!A:AD,27,0)</f>
        <v>#N/A</v>
      </c>
      <c r="V286" s="166" t="e">
        <f>VLOOKUP(tbl2_2!A286,ishod_substance!A:AD,28,0)</f>
        <v>#N/A</v>
      </c>
      <c r="W286" s="166" t="e">
        <f>VLOOKUP(tbl2_2!A286,ishod_substance!A:AD,29,0)</f>
        <v>#N/A</v>
      </c>
      <c r="X286" s="166" t="e">
        <f>VLOOKUP(tbl2_2!A286,ishod_substance!A:AD,30,0)</f>
        <v>#N/A</v>
      </c>
      <c r="Y286" s="164" t="e">
        <f>VLOOKUP(tbl2_2!A286,ishod_substance!A:AD,7,0)</f>
        <v>#N/A</v>
      </c>
      <c r="Z286" s="167" t="e">
        <f>VLOOKUP(Y286,quide!$A$2:$B$1006,2,0)</f>
        <v>#N/A</v>
      </c>
      <c r="AA286" s="166" t="e">
        <f>VLOOKUP(Y286,quide!$A$2:$J$1006,10,0)</f>
        <v>#N/A</v>
      </c>
      <c r="AB286" s="169" t="e">
        <f>VLOOKUP(tbl2_2!A286,ishod_substance!A:AD,8,0)</f>
        <v>#N/A</v>
      </c>
      <c r="AC286" s="171" t="e">
        <f t="shared" si="4"/>
        <v>#N/A</v>
      </c>
      <c r="AD286" s="168" t="e">
        <f>VLOOKUP(tbl2_2!A286,ishod_substance!A:AD,9,0)</f>
        <v>#N/A</v>
      </c>
      <c r="AE286" s="169" t="e">
        <f>VLOOKUP(tbl2_2!A286,ishod_substance!A:AD,9,0)</f>
        <v>#N/A</v>
      </c>
      <c r="AF286" s="170"/>
    </row>
    <row r="287" spans="1:32" x14ac:dyDescent="0.25">
      <c r="A287">
        <v>279</v>
      </c>
      <c r="C287" s="160" t="e">
        <f>VLOOKUP(tbl2_2!A287,ishod_substance!A:P,2,0)</f>
        <v>#N/A</v>
      </c>
      <c r="D287" s="161" t="e">
        <f>VLOOKUP(tbl2_2!A287,ishod_substance!A:P,3,0)</f>
        <v>#N/A</v>
      </c>
      <c r="E287" s="160" t="e">
        <f>VLOOKUP(tbl2_2!A287,ishod_substance!A:P,11,0)</f>
        <v>#N/A</v>
      </c>
      <c r="F287" s="162" t="e">
        <f>VLOOKUP(tbl2_2!A287,ishod_substance!A:P,15,0)</f>
        <v>#N/A</v>
      </c>
      <c r="G287" s="162" t="e">
        <f>VLOOKUP(tbl2_2!A287,ishod_substance!A:P,12,0)&amp;"/"&amp;VLOOKUP(tbl2_2!A287,ishod_substance!A:P,14,0)</f>
        <v>#N/A</v>
      </c>
      <c r="H287" s="163" t="e">
        <f>VLOOKUP(tbl2_2!A287,ishod_substance!A:P,6,0)</f>
        <v>#N/A</v>
      </c>
      <c r="I287" s="164" t="e">
        <f>VLOOKUP(tbl2_2!A287,ishod_substance!A:P,15,0)</f>
        <v>#N/A</v>
      </c>
      <c r="J287" s="164" t="e">
        <f>VLOOKUP(tbl2_2!A287,ishod_substance!A:P,5,0)</f>
        <v>#N/A</v>
      </c>
      <c r="K287" s="165" t="e">
        <f>VLOOKUP(tbl2_2!A287,ishod_substance!A:Q,17,0)</f>
        <v>#N/A</v>
      </c>
      <c r="L287" s="165" t="e">
        <f>VLOOKUP(tbl2_2!A287,ishod_substance!A:R,18,0)</f>
        <v>#N/A</v>
      </c>
      <c r="M287" s="165" t="e">
        <f>VLOOKUP(tbl2_2!A287,ishod_substance!A:AD,19,0)</f>
        <v>#N/A</v>
      </c>
      <c r="N287" s="166" t="e">
        <f>VLOOKUP(tbl2_2!A287,ishod_substance!A:AD,20,0)</f>
        <v>#N/A</v>
      </c>
      <c r="O287" s="166" t="e">
        <f>VLOOKUP(tbl2_2!A287,ishod_substance!A:AD,21,0)</f>
        <v>#N/A</v>
      </c>
      <c r="P287" s="166" t="e">
        <f>VLOOKUP(tbl2_2!A287,ishod_substance!A:AD,22,0)</f>
        <v>#N/A</v>
      </c>
      <c r="Q287" s="166" t="e">
        <f>VLOOKUP(tbl2_2!A287,ishod_substance!A:AD,23,0)</f>
        <v>#N/A</v>
      </c>
      <c r="R287" s="166" t="e">
        <f>VLOOKUP(tbl2_2!A287,ishod_substance!A:AD,24,0)</f>
        <v>#N/A</v>
      </c>
      <c r="S287" s="166" t="e">
        <f>VLOOKUP(tbl2_2!A287,ishod_substance!A:AD,25,0)</f>
        <v>#N/A</v>
      </c>
      <c r="T287" s="166" t="e">
        <f>VLOOKUP(tbl2_2!A287,ishod_substance!A:AD,26,0)</f>
        <v>#N/A</v>
      </c>
      <c r="U287" s="166" t="e">
        <f>VLOOKUP(tbl2_2!A287,ishod_substance!A:AD,27,0)</f>
        <v>#N/A</v>
      </c>
      <c r="V287" s="166" t="e">
        <f>VLOOKUP(tbl2_2!A287,ishod_substance!A:AD,28,0)</f>
        <v>#N/A</v>
      </c>
      <c r="W287" s="166" t="e">
        <f>VLOOKUP(tbl2_2!A287,ishod_substance!A:AD,29,0)</f>
        <v>#N/A</v>
      </c>
      <c r="X287" s="166" t="e">
        <f>VLOOKUP(tbl2_2!A287,ishod_substance!A:AD,30,0)</f>
        <v>#N/A</v>
      </c>
      <c r="Y287" s="164" t="e">
        <f>VLOOKUP(tbl2_2!A287,ishod_substance!A:AD,7,0)</f>
        <v>#N/A</v>
      </c>
      <c r="Z287" s="167" t="e">
        <f>VLOOKUP(Y287,quide!$A$2:$B$1006,2,0)</f>
        <v>#N/A</v>
      </c>
      <c r="AA287" s="166" t="e">
        <f>VLOOKUP(Y287,quide!$A$2:$J$1006,10,0)</f>
        <v>#N/A</v>
      </c>
      <c r="AB287" s="169" t="e">
        <f>VLOOKUP(tbl2_2!A287,ishod_substance!A:AD,8,0)</f>
        <v>#N/A</v>
      </c>
      <c r="AC287" s="171" t="e">
        <f t="shared" si="4"/>
        <v>#N/A</v>
      </c>
      <c r="AD287" s="168" t="e">
        <f>VLOOKUP(tbl2_2!A287,ishod_substance!A:AD,9,0)</f>
        <v>#N/A</v>
      </c>
      <c r="AE287" s="169" t="e">
        <f>VLOOKUP(tbl2_2!A287,ishod_substance!A:AD,9,0)</f>
        <v>#N/A</v>
      </c>
      <c r="AF287" s="170"/>
    </row>
    <row r="288" spans="1:32" x14ac:dyDescent="0.25">
      <c r="A288">
        <v>280</v>
      </c>
      <c r="C288" s="160" t="e">
        <f>VLOOKUP(tbl2_2!A288,ishod_substance!A:P,2,0)</f>
        <v>#N/A</v>
      </c>
      <c r="D288" s="161" t="e">
        <f>VLOOKUP(tbl2_2!A288,ishod_substance!A:P,3,0)</f>
        <v>#N/A</v>
      </c>
      <c r="E288" s="160" t="e">
        <f>VLOOKUP(tbl2_2!A288,ishod_substance!A:P,11,0)</f>
        <v>#N/A</v>
      </c>
      <c r="F288" s="162" t="e">
        <f>VLOOKUP(tbl2_2!A288,ishod_substance!A:P,15,0)</f>
        <v>#N/A</v>
      </c>
      <c r="G288" s="162" t="e">
        <f>VLOOKUP(tbl2_2!A288,ishod_substance!A:P,12,0)&amp;"/"&amp;VLOOKUP(tbl2_2!A288,ishod_substance!A:P,14,0)</f>
        <v>#N/A</v>
      </c>
      <c r="H288" s="163" t="e">
        <f>VLOOKUP(tbl2_2!A288,ishod_substance!A:P,6,0)</f>
        <v>#N/A</v>
      </c>
      <c r="I288" s="164" t="e">
        <f>VLOOKUP(tbl2_2!A288,ishod_substance!A:P,15,0)</f>
        <v>#N/A</v>
      </c>
      <c r="J288" s="164" t="e">
        <f>VLOOKUP(tbl2_2!A288,ishod_substance!A:P,5,0)</f>
        <v>#N/A</v>
      </c>
      <c r="K288" s="165" t="e">
        <f>VLOOKUP(tbl2_2!A288,ishod_substance!A:Q,17,0)</f>
        <v>#N/A</v>
      </c>
      <c r="L288" s="165" t="e">
        <f>VLOOKUP(tbl2_2!A288,ishod_substance!A:R,18,0)</f>
        <v>#N/A</v>
      </c>
      <c r="M288" s="165" t="e">
        <f>VLOOKUP(tbl2_2!A288,ishod_substance!A:AD,19,0)</f>
        <v>#N/A</v>
      </c>
      <c r="N288" s="166" t="e">
        <f>VLOOKUP(tbl2_2!A288,ishod_substance!A:AD,20,0)</f>
        <v>#N/A</v>
      </c>
      <c r="O288" s="166" t="e">
        <f>VLOOKUP(tbl2_2!A288,ishod_substance!A:AD,21,0)</f>
        <v>#N/A</v>
      </c>
      <c r="P288" s="166" t="e">
        <f>VLOOKUP(tbl2_2!A288,ishod_substance!A:AD,22,0)</f>
        <v>#N/A</v>
      </c>
      <c r="Q288" s="166" t="e">
        <f>VLOOKUP(tbl2_2!A288,ishod_substance!A:AD,23,0)</f>
        <v>#N/A</v>
      </c>
      <c r="R288" s="166" t="e">
        <f>VLOOKUP(tbl2_2!A288,ishod_substance!A:AD,24,0)</f>
        <v>#N/A</v>
      </c>
      <c r="S288" s="166" t="e">
        <f>VLOOKUP(tbl2_2!A288,ishod_substance!A:AD,25,0)</f>
        <v>#N/A</v>
      </c>
      <c r="T288" s="166" t="e">
        <f>VLOOKUP(tbl2_2!A288,ishod_substance!A:AD,26,0)</f>
        <v>#N/A</v>
      </c>
      <c r="U288" s="166" t="e">
        <f>VLOOKUP(tbl2_2!A288,ishod_substance!A:AD,27,0)</f>
        <v>#N/A</v>
      </c>
      <c r="V288" s="166" t="e">
        <f>VLOOKUP(tbl2_2!A288,ishod_substance!A:AD,28,0)</f>
        <v>#N/A</v>
      </c>
      <c r="W288" s="166" t="e">
        <f>VLOOKUP(tbl2_2!A288,ishod_substance!A:AD,29,0)</f>
        <v>#N/A</v>
      </c>
      <c r="X288" s="166" t="e">
        <f>VLOOKUP(tbl2_2!A288,ishod_substance!A:AD,30,0)</f>
        <v>#N/A</v>
      </c>
      <c r="Y288" s="164" t="e">
        <f>VLOOKUP(tbl2_2!A288,ishod_substance!A:AD,7,0)</f>
        <v>#N/A</v>
      </c>
      <c r="Z288" s="167" t="e">
        <f>VLOOKUP(Y288,quide!$A$2:$B$1006,2,0)</f>
        <v>#N/A</v>
      </c>
      <c r="AA288" s="166" t="e">
        <f>VLOOKUP(Y288,quide!$A$2:$J$1006,10,0)</f>
        <v>#N/A</v>
      </c>
      <c r="AB288" s="169" t="e">
        <f>VLOOKUP(tbl2_2!A288,ishod_substance!A:AD,8,0)</f>
        <v>#N/A</v>
      </c>
      <c r="AC288" s="171" t="e">
        <f t="shared" si="4"/>
        <v>#N/A</v>
      </c>
      <c r="AD288" s="168" t="e">
        <f>VLOOKUP(tbl2_2!A288,ishod_substance!A:AD,9,0)</f>
        <v>#N/A</v>
      </c>
      <c r="AE288" s="169" t="e">
        <f>VLOOKUP(tbl2_2!A288,ishod_substance!A:AD,9,0)</f>
        <v>#N/A</v>
      </c>
      <c r="AF288" s="170"/>
    </row>
    <row r="289" spans="1:32" x14ac:dyDescent="0.25">
      <c r="A289">
        <v>281</v>
      </c>
      <c r="C289" s="160" t="e">
        <f>VLOOKUP(tbl2_2!A289,ishod_substance!A:P,2,0)</f>
        <v>#N/A</v>
      </c>
      <c r="D289" s="161" t="e">
        <f>VLOOKUP(tbl2_2!A289,ishod_substance!A:P,3,0)</f>
        <v>#N/A</v>
      </c>
      <c r="E289" s="160" t="e">
        <f>VLOOKUP(tbl2_2!A289,ishod_substance!A:P,11,0)</f>
        <v>#N/A</v>
      </c>
      <c r="F289" s="162" t="e">
        <f>VLOOKUP(tbl2_2!A289,ishod_substance!A:P,15,0)</f>
        <v>#N/A</v>
      </c>
      <c r="G289" s="162" t="e">
        <f>VLOOKUP(tbl2_2!A289,ishod_substance!A:P,12,0)&amp;"/"&amp;VLOOKUP(tbl2_2!A289,ishod_substance!A:P,14,0)</f>
        <v>#N/A</v>
      </c>
      <c r="H289" s="163" t="e">
        <f>VLOOKUP(tbl2_2!A289,ishod_substance!A:P,6,0)</f>
        <v>#N/A</v>
      </c>
      <c r="I289" s="164" t="e">
        <f>VLOOKUP(tbl2_2!A289,ishod_substance!A:P,15,0)</f>
        <v>#N/A</v>
      </c>
      <c r="J289" s="164" t="e">
        <f>VLOOKUP(tbl2_2!A289,ishod_substance!A:P,5,0)</f>
        <v>#N/A</v>
      </c>
      <c r="K289" s="165" t="e">
        <f>VLOOKUP(tbl2_2!A289,ishod_substance!A:Q,17,0)</f>
        <v>#N/A</v>
      </c>
      <c r="L289" s="165" t="e">
        <f>VLOOKUP(tbl2_2!A289,ishod_substance!A:R,18,0)</f>
        <v>#N/A</v>
      </c>
      <c r="M289" s="165" t="e">
        <f>VLOOKUP(tbl2_2!A289,ishod_substance!A:AD,19,0)</f>
        <v>#N/A</v>
      </c>
      <c r="N289" s="166" t="e">
        <f>VLOOKUP(tbl2_2!A289,ishod_substance!A:AD,20,0)</f>
        <v>#N/A</v>
      </c>
      <c r="O289" s="166" t="e">
        <f>VLOOKUP(tbl2_2!A289,ishod_substance!A:AD,21,0)</f>
        <v>#N/A</v>
      </c>
      <c r="P289" s="166" t="e">
        <f>VLOOKUP(tbl2_2!A289,ishod_substance!A:AD,22,0)</f>
        <v>#N/A</v>
      </c>
      <c r="Q289" s="166" t="e">
        <f>VLOOKUP(tbl2_2!A289,ishod_substance!A:AD,23,0)</f>
        <v>#N/A</v>
      </c>
      <c r="R289" s="166" t="e">
        <f>VLOOKUP(tbl2_2!A289,ishod_substance!A:AD,24,0)</f>
        <v>#N/A</v>
      </c>
      <c r="S289" s="166" t="e">
        <f>VLOOKUP(tbl2_2!A289,ishod_substance!A:AD,25,0)</f>
        <v>#N/A</v>
      </c>
      <c r="T289" s="166" t="e">
        <f>VLOOKUP(tbl2_2!A289,ishod_substance!A:AD,26,0)</f>
        <v>#N/A</v>
      </c>
      <c r="U289" s="166" t="e">
        <f>VLOOKUP(tbl2_2!A289,ishod_substance!A:AD,27,0)</f>
        <v>#N/A</v>
      </c>
      <c r="V289" s="166" t="e">
        <f>VLOOKUP(tbl2_2!A289,ishod_substance!A:AD,28,0)</f>
        <v>#N/A</v>
      </c>
      <c r="W289" s="166" t="e">
        <f>VLOOKUP(tbl2_2!A289,ishod_substance!A:AD,29,0)</f>
        <v>#N/A</v>
      </c>
      <c r="X289" s="166" t="e">
        <f>VLOOKUP(tbl2_2!A289,ishod_substance!A:AD,30,0)</f>
        <v>#N/A</v>
      </c>
      <c r="Y289" s="164" t="e">
        <f>VLOOKUP(tbl2_2!A289,ishod_substance!A:AD,7,0)</f>
        <v>#N/A</v>
      </c>
      <c r="Z289" s="167" t="e">
        <f>VLOOKUP(Y289,quide!$A$2:$B$1006,2,0)</f>
        <v>#N/A</v>
      </c>
      <c r="AA289" s="166" t="e">
        <f>VLOOKUP(Y289,quide!$A$2:$J$1006,10,0)</f>
        <v>#N/A</v>
      </c>
      <c r="AB289" s="169" t="e">
        <f>VLOOKUP(tbl2_2!A289,ishod_substance!A:AD,8,0)</f>
        <v>#N/A</v>
      </c>
      <c r="AC289" s="171" t="e">
        <f t="shared" si="4"/>
        <v>#N/A</v>
      </c>
      <c r="AD289" s="168" t="e">
        <f>VLOOKUP(tbl2_2!A289,ishod_substance!A:AD,9,0)</f>
        <v>#N/A</v>
      </c>
      <c r="AE289" s="169" t="e">
        <f>VLOOKUP(tbl2_2!A289,ishod_substance!A:AD,9,0)</f>
        <v>#N/A</v>
      </c>
      <c r="AF289" s="170"/>
    </row>
    <row r="290" spans="1:32" x14ac:dyDescent="0.25">
      <c r="A290">
        <v>282</v>
      </c>
      <c r="C290" s="160" t="e">
        <f>VLOOKUP(tbl2_2!A290,ishod_substance!A:P,2,0)</f>
        <v>#N/A</v>
      </c>
      <c r="D290" s="161" t="e">
        <f>VLOOKUP(tbl2_2!A290,ishod_substance!A:P,3,0)</f>
        <v>#N/A</v>
      </c>
      <c r="E290" s="160" t="e">
        <f>VLOOKUP(tbl2_2!A290,ishod_substance!A:P,11,0)</f>
        <v>#N/A</v>
      </c>
      <c r="F290" s="162" t="e">
        <f>VLOOKUP(tbl2_2!A290,ishod_substance!A:P,15,0)</f>
        <v>#N/A</v>
      </c>
      <c r="G290" s="162" t="e">
        <f>VLOOKUP(tbl2_2!A290,ishod_substance!A:P,12,0)&amp;"/"&amp;VLOOKUP(tbl2_2!A290,ishod_substance!A:P,14,0)</f>
        <v>#N/A</v>
      </c>
      <c r="H290" s="163" t="e">
        <f>VLOOKUP(tbl2_2!A290,ishod_substance!A:P,6,0)</f>
        <v>#N/A</v>
      </c>
      <c r="I290" s="164" t="e">
        <f>VLOOKUP(tbl2_2!A290,ishod_substance!A:P,15,0)</f>
        <v>#N/A</v>
      </c>
      <c r="J290" s="164" t="e">
        <f>VLOOKUP(tbl2_2!A290,ishod_substance!A:P,5,0)</f>
        <v>#N/A</v>
      </c>
      <c r="K290" s="165" t="e">
        <f>VLOOKUP(tbl2_2!A290,ishod_substance!A:Q,17,0)</f>
        <v>#N/A</v>
      </c>
      <c r="L290" s="165" t="e">
        <f>VLOOKUP(tbl2_2!A290,ishod_substance!A:R,18,0)</f>
        <v>#N/A</v>
      </c>
      <c r="M290" s="165" t="e">
        <f>VLOOKUP(tbl2_2!A290,ishod_substance!A:AD,19,0)</f>
        <v>#N/A</v>
      </c>
      <c r="N290" s="166" t="e">
        <f>VLOOKUP(tbl2_2!A290,ishod_substance!A:AD,20,0)</f>
        <v>#N/A</v>
      </c>
      <c r="O290" s="166" t="e">
        <f>VLOOKUP(tbl2_2!A290,ishod_substance!A:AD,21,0)</f>
        <v>#N/A</v>
      </c>
      <c r="P290" s="166" t="e">
        <f>VLOOKUP(tbl2_2!A290,ishod_substance!A:AD,22,0)</f>
        <v>#N/A</v>
      </c>
      <c r="Q290" s="166" t="e">
        <f>VLOOKUP(tbl2_2!A290,ishod_substance!A:AD,23,0)</f>
        <v>#N/A</v>
      </c>
      <c r="R290" s="166" t="e">
        <f>VLOOKUP(tbl2_2!A290,ishod_substance!A:AD,24,0)</f>
        <v>#N/A</v>
      </c>
      <c r="S290" s="166" t="e">
        <f>VLOOKUP(tbl2_2!A290,ishod_substance!A:AD,25,0)</f>
        <v>#N/A</v>
      </c>
      <c r="T290" s="166" t="e">
        <f>VLOOKUP(tbl2_2!A290,ishod_substance!A:AD,26,0)</f>
        <v>#N/A</v>
      </c>
      <c r="U290" s="166" t="e">
        <f>VLOOKUP(tbl2_2!A290,ishod_substance!A:AD,27,0)</f>
        <v>#N/A</v>
      </c>
      <c r="V290" s="166" t="e">
        <f>VLOOKUP(tbl2_2!A290,ishod_substance!A:AD,28,0)</f>
        <v>#N/A</v>
      </c>
      <c r="W290" s="166" t="e">
        <f>VLOOKUP(tbl2_2!A290,ishod_substance!A:AD,29,0)</f>
        <v>#N/A</v>
      </c>
      <c r="X290" s="166" t="e">
        <f>VLOOKUP(tbl2_2!A290,ishod_substance!A:AD,30,0)</f>
        <v>#N/A</v>
      </c>
      <c r="Y290" s="164" t="e">
        <f>VLOOKUP(tbl2_2!A290,ishod_substance!A:AD,7,0)</f>
        <v>#N/A</v>
      </c>
      <c r="Z290" s="167" t="e">
        <f>VLOOKUP(Y290,quide!$A$2:$B$1006,2,0)</f>
        <v>#N/A</v>
      </c>
      <c r="AA290" s="166" t="e">
        <f>VLOOKUP(Y290,quide!$A$2:$J$1006,10,0)</f>
        <v>#N/A</v>
      </c>
      <c r="AB290" s="169" t="e">
        <f>VLOOKUP(tbl2_2!A290,ishod_substance!A:AD,8,0)</f>
        <v>#N/A</v>
      </c>
      <c r="AC290" s="171" t="e">
        <f t="shared" si="4"/>
        <v>#N/A</v>
      </c>
      <c r="AD290" s="168" t="e">
        <f>VLOOKUP(tbl2_2!A290,ishod_substance!A:AD,9,0)</f>
        <v>#N/A</v>
      </c>
      <c r="AE290" s="169" t="e">
        <f>VLOOKUP(tbl2_2!A290,ishod_substance!A:AD,9,0)</f>
        <v>#N/A</v>
      </c>
      <c r="AF290" s="170"/>
    </row>
    <row r="291" spans="1:32" x14ac:dyDescent="0.25">
      <c r="A291">
        <v>283</v>
      </c>
      <c r="C291" s="160" t="e">
        <f>VLOOKUP(tbl2_2!A291,ishod_substance!A:P,2,0)</f>
        <v>#N/A</v>
      </c>
      <c r="D291" s="161" t="e">
        <f>VLOOKUP(tbl2_2!A291,ishod_substance!A:P,3,0)</f>
        <v>#N/A</v>
      </c>
      <c r="E291" s="160" t="e">
        <f>VLOOKUP(tbl2_2!A291,ishod_substance!A:P,11,0)</f>
        <v>#N/A</v>
      </c>
      <c r="F291" s="162" t="e">
        <f>VLOOKUP(tbl2_2!A291,ishod_substance!A:P,15,0)</f>
        <v>#N/A</v>
      </c>
      <c r="G291" s="162" t="e">
        <f>VLOOKUP(tbl2_2!A291,ishod_substance!A:P,12,0)&amp;"/"&amp;VLOOKUP(tbl2_2!A291,ishod_substance!A:P,14,0)</f>
        <v>#N/A</v>
      </c>
      <c r="H291" s="163" t="e">
        <f>VLOOKUP(tbl2_2!A291,ishod_substance!A:P,6,0)</f>
        <v>#N/A</v>
      </c>
      <c r="I291" s="164" t="e">
        <f>VLOOKUP(tbl2_2!A291,ishod_substance!A:P,15,0)</f>
        <v>#N/A</v>
      </c>
      <c r="J291" s="164" t="e">
        <f>VLOOKUP(tbl2_2!A291,ishod_substance!A:P,5,0)</f>
        <v>#N/A</v>
      </c>
      <c r="K291" s="165" t="e">
        <f>VLOOKUP(tbl2_2!A291,ishod_substance!A:Q,17,0)</f>
        <v>#N/A</v>
      </c>
      <c r="L291" s="165" t="e">
        <f>VLOOKUP(tbl2_2!A291,ishod_substance!A:R,18,0)</f>
        <v>#N/A</v>
      </c>
      <c r="M291" s="165" t="e">
        <f>VLOOKUP(tbl2_2!A291,ishod_substance!A:AD,19,0)</f>
        <v>#N/A</v>
      </c>
      <c r="N291" s="166" t="e">
        <f>VLOOKUP(tbl2_2!A291,ishod_substance!A:AD,20,0)</f>
        <v>#N/A</v>
      </c>
      <c r="O291" s="166" t="e">
        <f>VLOOKUP(tbl2_2!A291,ishod_substance!A:AD,21,0)</f>
        <v>#N/A</v>
      </c>
      <c r="P291" s="166" t="e">
        <f>VLOOKUP(tbl2_2!A291,ishod_substance!A:AD,22,0)</f>
        <v>#N/A</v>
      </c>
      <c r="Q291" s="166" t="e">
        <f>VLOOKUP(tbl2_2!A291,ishod_substance!A:AD,23,0)</f>
        <v>#N/A</v>
      </c>
      <c r="R291" s="166" t="e">
        <f>VLOOKUP(tbl2_2!A291,ishod_substance!A:AD,24,0)</f>
        <v>#N/A</v>
      </c>
      <c r="S291" s="166" t="e">
        <f>VLOOKUP(tbl2_2!A291,ishod_substance!A:AD,25,0)</f>
        <v>#N/A</v>
      </c>
      <c r="T291" s="166" t="e">
        <f>VLOOKUP(tbl2_2!A291,ishod_substance!A:AD,26,0)</f>
        <v>#N/A</v>
      </c>
      <c r="U291" s="166" t="e">
        <f>VLOOKUP(tbl2_2!A291,ishod_substance!A:AD,27,0)</f>
        <v>#N/A</v>
      </c>
      <c r="V291" s="166" t="e">
        <f>VLOOKUP(tbl2_2!A291,ishod_substance!A:AD,28,0)</f>
        <v>#N/A</v>
      </c>
      <c r="W291" s="166" t="e">
        <f>VLOOKUP(tbl2_2!A291,ishod_substance!A:AD,29,0)</f>
        <v>#N/A</v>
      </c>
      <c r="X291" s="166" t="e">
        <f>VLOOKUP(tbl2_2!A291,ishod_substance!A:AD,30,0)</f>
        <v>#N/A</v>
      </c>
      <c r="Y291" s="164" t="e">
        <f>VLOOKUP(tbl2_2!A291,ishod_substance!A:AD,7,0)</f>
        <v>#N/A</v>
      </c>
      <c r="Z291" s="167" t="e">
        <f>VLOOKUP(Y291,quide!$A$2:$B$1006,2,0)</f>
        <v>#N/A</v>
      </c>
      <c r="AA291" s="166" t="e">
        <f>VLOOKUP(Y291,quide!$A$2:$J$1006,10,0)</f>
        <v>#N/A</v>
      </c>
      <c r="AB291" s="169" t="e">
        <f>VLOOKUP(tbl2_2!A291,ishod_substance!A:AD,8,0)</f>
        <v>#N/A</v>
      </c>
      <c r="AC291" s="171" t="e">
        <f t="shared" si="4"/>
        <v>#N/A</v>
      </c>
      <c r="AD291" s="168" t="e">
        <f>VLOOKUP(tbl2_2!A291,ishod_substance!A:AD,9,0)</f>
        <v>#N/A</v>
      </c>
      <c r="AE291" s="169" t="e">
        <f>VLOOKUP(tbl2_2!A291,ishod_substance!A:AD,9,0)</f>
        <v>#N/A</v>
      </c>
      <c r="AF291" s="170"/>
    </row>
    <row r="292" spans="1:32" x14ac:dyDescent="0.25">
      <c r="A292">
        <v>284</v>
      </c>
      <c r="C292" s="160" t="e">
        <f>VLOOKUP(tbl2_2!A292,ishod_substance!A:P,2,0)</f>
        <v>#N/A</v>
      </c>
      <c r="D292" s="161" t="e">
        <f>VLOOKUP(tbl2_2!A292,ishod_substance!A:P,3,0)</f>
        <v>#N/A</v>
      </c>
      <c r="E292" s="160" t="e">
        <f>VLOOKUP(tbl2_2!A292,ishod_substance!A:P,11,0)</f>
        <v>#N/A</v>
      </c>
      <c r="F292" s="162" t="e">
        <f>VLOOKUP(tbl2_2!A292,ishod_substance!A:P,15,0)</f>
        <v>#N/A</v>
      </c>
      <c r="G292" s="162" t="e">
        <f>VLOOKUP(tbl2_2!A292,ishod_substance!A:P,12,0)&amp;"/"&amp;VLOOKUP(tbl2_2!A292,ishod_substance!A:P,14,0)</f>
        <v>#N/A</v>
      </c>
      <c r="H292" s="163" t="e">
        <f>VLOOKUP(tbl2_2!A292,ishod_substance!A:P,6,0)</f>
        <v>#N/A</v>
      </c>
      <c r="I292" s="164" t="e">
        <f>VLOOKUP(tbl2_2!A292,ishod_substance!A:P,15,0)</f>
        <v>#N/A</v>
      </c>
      <c r="J292" s="164" t="e">
        <f>VLOOKUP(tbl2_2!A292,ishod_substance!A:P,5,0)</f>
        <v>#N/A</v>
      </c>
      <c r="K292" s="165" t="e">
        <f>VLOOKUP(tbl2_2!A292,ishod_substance!A:Q,17,0)</f>
        <v>#N/A</v>
      </c>
      <c r="L292" s="165" t="e">
        <f>VLOOKUP(tbl2_2!A292,ishod_substance!A:R,18,0)</f>
        <v>#N/A</v>
      </c>
      <c r="M292" s="165" t="e">
        <f>VLOOKUP(tbl2_2!A292,ishod_substance!A:AD,19,0)</f>
        <v>#N/A</v>
      </c>
      <c r="N292" s="166" t="e">
        <f>VLOOKUP(tbl2_2!A292,ishod_substance!A:AD,20,0)</f>
        <v>#N/A</v>
      </c>
      <c r="O292" s="166" t="e">
        <f>VLOOKUP(tbl2_2!A292,ishod_substance!A:AD,21,0)</f>
        <v>#N/A</v>
      </c>
      <c r="P292" s="166" t="e">
        <f>VLOOKUP(tbl2_2!A292,ishod_substance!A:AD,22,0)</f>
        <v>#N/A</v>
      </c>
      <c r="Q292" s="166" t="e">
        <f>VLOOKUP(tbl2_2!A292,ishod_substance!A:AD,23,0)</f>
        <v>#N/A</v>
      </c>
      <c r="R292" s="166" t="e">
        <f>VLOOKUP(tbl2_2!A292,ishod_substance!A:AD,24,0)</f>
        <v>#N/A</v>
      </c>
      <c r="S292" s="166" t="e">
        <f>VLOOKUP(tbl2_2!A292,ishod_substance!A:AD,25,0)</f>
        <v>#N/A</v>
      </c>
      <c r="T292" s="166" t="e">
        <f>VLOOKUP(tbl2_2!A292,ishod_substance!A:AD,26,0)</f>
        <v>#N/A</v>
      </c>
      <c r="U292" s="166" t="e">
        <f>VLOOKUP(tbl2_2!A292,ishod_substance!A:AD,27,0)</f>
        <v>#N/A</v>
      </c>
      <c r="V292" s="166" t="e">
        <f>VLOOKUP(tbl2_2!A292,ishod_substance!A:AD,28,0)</f>
        <v>#N/A</v>
      </c>
      <c r="W292" s="166" t="e">
        <f>VLOOKUP(tbl2_2!A292,ishod_substance!A:AD,29,0)</f>
        <v>#N/A</v>
      </c>
      <c r="X292" s="166" t="e">
        <f>VLOOKUP(tbl2_2!A292,ishod_substance!A:AD,30,0)</f>
        <v>#N/A</v>
      </c>
      <c r="Y292" s="164" t="e">
        <f>VLOOKUP(tbl2_2!A292,ishod_substance!A:AD,7,0)</f>
        <v>#N/A</v>
      </c>
      <c r="Z292" s="167" t="e">
        <f>VLOOKUP(Y292,quide!$A$2:$B$1006,2,0)</f>
        <v>#N/A</v>
      </c>
      <c r="AA292" s="166" t="e">
        <f>VLOOKUP(Y292,quide!$A$2:$J$1006,10,0)</f>
        <v>#N/A</v>
      </c>
      <c r="AB292" s="169" t="e">
        <f>VLOOKUP(tbl2_2!A292,ishod_substance!A:AD,8,0)</f>
        <v>#N/A</v>
      </c>
      <c r="AC292" s="171" t="e">
        <f t="shared" si="4"/>
        <v>#N/A</v>
      </c>
      <c r="AD292" s="168" t="e">
        <f>VLOOKUP(tbl2_2!A292,ishod_substance!A:AD,9,0)</f>
        <v>#N/A</v>
      </c>
      <c r="AE292" s="169" t="e">
        <f>VLOOKUP(tbl2_2!A292,ishod_substance!A:AD,9,0)</f>
        <v>#N/A</v>
      </c>
      <c r="AF292" s="170"/>
    </row>
    <row r="293" spans="1:32" x14ac:dyDescent="0.25">
      <c r="A293">
        <v>285</v>
      </c>
      <c r="C293" s="160" t="e">
        <f>VLOOKUP(tbl2_2!A293,ishod_substance!A:P,2,0)</f>
        <v>#N/A</v>
      </c>
      <c r="D293" s="161" t="e">
        <f>VLOOKUP(tbl2_2!A293,ishod_substance!A:P,3,0)</f>
        <v>#N/A</v>
      </c>
      <c r="E293" s="160" t="e">
        <f>VLOOKUP(tbl2_2!A293,ishod_substance!A:P,11,0)</f>
        <v>#N/A</v>
      </c>
      <c r="F293" s="162" t="e">
        <f>VLOOKUP(tbl2_2!A293,ishod_substance!A:P,15,0)</f>
        <v>#N/A</v>
      </c>
      <c r="G293" s="162" t="e">
        <f>VLOOKUP(tbl2_2!A293,ishod_substance!A:P,12,0)&amp;"/"&amp;VLOOKUP(tbl2_2!A293,ishod_substance!A:P,14,0)</f>
        <v>#N/A</v>
      </c>
      <c r="H293" s="163" t="e">
        <f>VLOOKUP(tbl2_2!A293,ishod_substance!A:P,6,0)</f>
        <v>#N/A</v>
      </c>
      <c r="I293" s="164" t="e">
        <f>VLOOKUP(tbl2_2!A293,ishod_substance!A:P,15,0)</f>
        <v>#N/A</v>
      </c>
      <c r="J293" s="164" t="e">
        <f>VLOOKUP(tbl2_2!A293,ishod_substance!A:P,5,0)</f>
        <v>#N/A</v>
      </c>
      <c r="K293" s="165" t="e">
        <f>VLOOKUP(tbl2_2!A293,ishod_substance!A:Q,17,0)</f>
        <v>#N/A</v>
      </c>
      <c r="L293" s="165" t="e">
        <f>VLOOKUP(tbl2_2!A293,ishod_substance!A:R,18,0)</f>
        <v>#N/A</v>
      </c>
      <c r="M293" s="165" t="e">
        <f>VLOOKUP(tbl2_2!A293,ishod_substance!A:AD,19,0)</f>
        <v>#N/A</v>
      </c>
      <c r="N293" s="166" t="e">
        <f>VLOOKUP(tbl2_2!A293,ishod_substance!A:AD,20,0)</f>
        <v>#N/A</v>
      </c>
      <c r="O293" s="166" t="e">
        <f>VLOOKUP(tbl2_2!A293,ishod_substance!A:AD,21,0)</f>
        <v>#N/A</v>
      </c>
      <c r="P293" s="166" t="e">
        <f>VLOOKUP(tbl2_2!A293,ishod_substance!A:AD,22,0)</f>
        <v>#N/A</v>
      </c>
      <c r="Q293" s="166" t="e">
        <f>VLOOKUP(tbl2_2!A293,ishod_substance!A:AD,23,0)</f>
        <v>#N/A</v>
      </c>
      <c r="R293" s="166" t="e">
        <f>VLOOKUP(tbl2_2!A293,ishod_substance!A:AD,24,0)</f>
        <v>#N/A</v>
      </c>
      <c r="S293" s="166" t="e">
        <f>VLOOKUP(tbl2_2!A293,ishod_substance!A:AD,25,0)</f>
        <v>#N/A</v>
      </c>
      <c r="T293" s="166" t="e">
        <f>VLOOKUP(tbl2_2!A293,ishod_substance!A:AD,26,0)</f>
        <v>#N/A</v>
      </c>
      <c r="U293" s="166" t="e">
        <f>VLOOKUP(tbl2_2!A293,ishod_substance!A:AD,27,0)</f>
        <v>#N/A</v>
      </c>
      <c r="V293" s="166" t="e">
        <f>VLOOKUP(tbl2_2!A293,ishod_substance!A:AD,28,0)</f>
        <v>#N/A</v>
      </c>
      <c r="W293" s="166" t="e">
        <f>VLOOKUP(tbl2_2!A293,ishod_substance!A:AD,29,0)</f>
        <v>#N/A</v>
      </c>
      <c r="X293" s="166" t="e">
        <f>VLOOKUP(tbl2_2!A293,ishod_substance!A:AD,30,0)</f>
        <v>#N/A</v>
      </c>
      <c r="Y293" s="164" t="e">
        <f>VLOOKUP(tbl2_2!A293,ishod_substance!A:AD,7,0)</f>
        <v>#N/A</v>
      </c>
      <c r="Z293" s="167" t="e">
        <f>VLOOKUP(Y293,quide!$A$2:$B$1006,2,0)</f>
        <v>#N/A</v>
      </c>
      <c r="AA293" s="166" t="e">
        <f>VLOOKUP(Y293,quide!$A$2:$J$1006,10,0)</f>
        <v>#N/A</v>
      </c>
      <c r="AB293" s="169" t="e">
        <f>VLOOKUP(tbl2_2!A293,ishod_substance!A:AD,8,0)</f>
        <v>#N/A</v>
      </c>
      <c r="AC293" s="171" t="e">
        <f t="shared" si="4"/>
        <v>#N/A</v>
      </c>
      <c r="AD293" s="168" t="e">
        <f>VLOOKUP(tbl2_2!A293,ishod_substance!A:AD,9,0)</f>
        <v>#N/A</v>
      </c>
      <c r="AE293" s="169" t="e">
        <f>VLOOKUP(tbl2_2!A293,ishod_substance!A:AD,9,0)</f>
        <v>#N/A</v>
      </c>
      <c r="AF293" s="170"/>
    </row>
    <row r="294" spans="1:32" x14ac:dyDescent="0.25">
      <c r="A294">
        <v>286</v>
      </c>
      <c r="C294" s="160" t="e">
        <f>VLOOKUP(tbl2_2!A294,ishod_substance!A:P,2,0)</f>
        <v>#N/A</v>
      </c>
      <c r="D294" s="161" t="e">
        <f>VLOOKUP(tbl2_2!A294,ishod_substance!A:P,3,0)</f>
        <v>#N/A</v>
      </c>
      <c r="E294" s="160" t="e">
        <f>VLOOKUP(tbl2_2!A294,ishod_substance!A:P,11,0)</f>
        <v>#N/A</v>
      </c>
      <c r="F294" s="162" t="e">
        <f>VLOOKUP(tbl2_2!A294,ishod_substance!A:P,15,0)</f>
        <v>#N/A</v>
      </c>
      <c r="G294" s="162" t="e">
        <f>VLOOKUP(tbl2_2!A294,ishod_substance!A:P,12,0)&amp;"/"&amp;VLOOKUP(tbl2_2!A294,ishod_substance!A:P,14,0)</f>
        <v>#N/A</v>
      </c>
      <c r="H294" s="163" t="e">
        <f>VLOOKUP(tbl2_2!A294,ishod_substance!A:P,6,0)</f>
        <v>#N/A</v>
      </c>
      <c r="I294" s="164" t="e">
        <f>VLOOKUP(tbl2_2!A294,ishod_substance!A:P,15,0)</f>
        <v>#N/A</v>
      </c>
      <c r="J294" s="164" t="e">
        <f>VLOOKUP(tbl2_2!A294,ishod_substance!A:P,5,0)</f>
        <v>#N/A</v>
      </c>
      <c r="K294" s="165" t="e">
        <f>VLOOKUP(tbl2_2!A294,ishod_substance!A:Q,17,0)</f>
        <v>#N/A</v>
      </c>
      <c r="L294" s="165" t="e">
        <f>VLOOKUP(tbl2_2!A294,ishod_substance!A:R,18,0)</f>
        <v>#N/A</v>
      </c>
      <c r="M294" s="165" t="e">
        <f>VLOOKUP(tbl2_2!A294,ishod_substance!A:AD,19,0)</f>
        <v>#N/A</v>
      </c>
      <c r="N294" s="166" t="e">
        <f>VLOOKUP(tbl2_2!A294,ishod_substance!A:AD,20,0)</f>
        <v>#N/A</v>
      </c>
      <c r="O294" s="166" t="e">
        <f>VLOOKUP(tbl2_2!A294,ishod_substance!A:AD,21,0)</f>
        <v>#N/A</v>
      </c>
      <c r="P294" s="166" t="e">
        <f>VLOOKUP(tbl2_2!A294,ishod_substance!A:AD,22,0)</f>
        <v>#N/A</v>
      </c>
      <c r="Q294" s="166" t="e">
        <f>VLOOKUP(tbl2_2!A294,ishod_substance!A:AD,23,0)</f>
        <v>#N/A</v>
      </c>
      <c r="R294" s="166" t="e">
        <f>VLOOKUP(tbl2_2!A294,ishod_substance!A:AD,24,0)</f>
        <v>#N/A</v>
      </c>
      <c r="S294" s="166" t="e">
        <f>VLOOKUP(tbl2_2!A294,ishod_substance!A:AD,25,0)</f>
        <v>#N/A</v>
      </c>
      <c r="T294" s="166" t="e">
        <f>VLOOKUP(tbl2_2!A294,ishod_substance!A:AD,26,0)</f>
        <v>#N/A</v>
      </c>
      <c r="U294" s="166" t="e">
        <f>VLOOKUP(tbl2_2!A294,ishod_substance!A:AD,27,0)</f>
        <v>#N/A</v>
      </c>
      <c r="V294" s="166" t="e">
        <f>VLOOKUP(tbl2_2!A294,ishod_substance!A:AD,28,0)</f>
        <v>#N/A</v>
      </c>
      <c r="W294" s="166" t="e">
        <f>VLOOKUP(tbl2_2!A294,ishod_substance!A:AD,29,0)</f>
        <v>#N/A</v>
      </c>
      <c r="X294" s="166" t="e">
        <f>VLOOKUP(tbl2_2!A294,ishod_substance!A:AD,30,0)</f>
        <v>#N/A</v>
      </c>
      <c r="Y294" s="164" t="e">
        <f>VLOOKUP(tbl2_2!A294,ishod_substance!A:AD,7,0)</f>
        <v>#N/A</v>
      </c>
      <c r="Z294" s="167" t="e">
        <f>VLOOKUP(Y294,quide!$A$2:$B$1006,2,0)</f>
        <v>#N/A</v>
      </c>
      <c r="AA294" s="166" t="e">
        <f>VLOOKUP(Y294,quide!$A$2:$J$1006,10,0)</f>
        <v>#N/A</v>
      </c>
      <c r="AB294" s="169" t="e">
        <f>VLOOKUP(tbl2_2!A294,ishod_substance!A:AD,8,0)</f>
        <v>#N/A</v>
      </c>
      <c r="AC294" s="171" t="e">
        <f t="shared" si="4"/>
        <v>#N/A</v>
      </c>
      <c r="AD294" s="168" t="e">
        <f>VLOOKUP(tbl2_2!A294,ishod_substance!A:AD,9,0)</f>
        <v>#N/A</v>
      </c>
      <c r="AE294" s="169" t="e">
        <f>VLOOKUP(tbl2_2!A294,ishod_substance!A:AD,9,0)</f>
        <v>#N/A</v>
      </c>
      <c r="AF294" s="170"/>
    </row>
    <row r="295" spans="1:32" x14ac:dyDescent="0.25">
      <c r="A295">
        <v>287</v>
      </c>
      <c r="C295" s="160" t="e">
        <f>VLOOKUP(tbl2_2!A295,ishod_substance!A:P,2,0)</f>
        <v>#N/A</v>
      </c>
      <c r="D295" s="161" t="e">
        <f>VLOOKUP(tbl2_2!A295,ishod_substance!A:P,3,0)</f>
        <v>#N/A</v>
      </c>
      <c r="E295" s="160" t="e">
        <f>VLOOKUP(tbl2_2!A295,ishod_substance!A:P,11,0)</f>
        <v>#N/A</v>
      </c>
      <c r="F295" s="162" t="e">
        <f>VLOOKUP(tbl2_2!A295,ishod_substance!A:P,15,0)</f>
        <v>#N/A</v>
      </c>
      <c r="G295" s="162" t="e">
        <f>VLOOKUP(tbl2_2!A295,ishod_substance!A:P,12,0)&amp;"/"&amp;VLOOKUP(tbl2_2!A295,ishod_substance!A:P,14,0)</f>
        <v>#N/A</v>
      </c>
      <c r="H295" s="163" t="e">
        <f>VLOOKUP(tbl2_2!A295,ishod_substance!A:P,6,0)</f>
        <v>#N/A</v>
      </c>
      <c r="I295" s="164" t="e">
        <f>VLOOKUP(tbl2_2!A295,ishod_substance!A:P,15,0)</f>
        <v>#N/A</v>
      </c>
      <c r="J295" s="164" t="e">
        <f>VLOOKUP(tbl2_2!A295,ishod_substance!A:P,5,0)</f>
        <v>#N/A</v>
      </c>
      <c r="K295" s="165" t="e">
        <f>VLOOKUP(tbl2_2!A295,ishod_substance!A:Q,17,0)</f>
        <v>#N/A</v>
      </c>
      <c r="L295" s="165" t="e">
        <f>VLOOKUP(tbl2_2!A295,ishod_substance!A:R,18,0)</f>
        <v>#N/A</v>
      </c>
      <c r="M295" s="165" t="e">
        <f>VLOOKUP(tbl2_2!A295,ishod_substance!A:AD,19,0)</f>
        <v>#N/A</v>
      </c>
      <c r="N295" s="166" t="e">
        <f>VLOOKUP(tbl2_2!A295,ishod_substance!A:AD,20,0)</f>
        <v>#N/A</v>
      </c>
      <c r="O295" s="166" t="e">
        <f>VLOOKUP(tbl2_2!A295,ishod_substance!A:AD,21,0)</f>
        <v>#N/A</v>
      </c>
      <c r="P295" s="166" t="e">
        <f>VLOOKUP(tbl2_2!A295,ishod_substance!A:AD,22,0)</f>
        <v>#N/A</v>
      </c>
      <c r="Q295" s="166" t="e">
        <f>VLOOKUP(tbl2_2!A295,ishod_substance!A:AD,23,0)</f>
        <v>#N/A</v>
      </c>
      <c r="R295" s="166" t="e">
        <f>VLOOKUP(tbl2_2!A295,ishod_substance!A:AD,24,0)</f>
        <v>#N/A</v>
      </c>
      <c r="S295" s="166" t="e">
        <f>VLOOKUP(tbl2_2!A295,ishod_substance!A:AD,25,0)</f>
        <v>#N/A</v>
      </c>
      <c r="T295" s="166" t="e">
        <f>VLOOKUP(tbl2_2!A295,ishod_substance!A:AD,26,0)</f>
        <v>#N/A</v>
      </c>
      <c r="U295" s="166" t="e">
        <f>VLOOKUP(tbl2_2!A295,ishod_substance!A:AD,27,0)</f>
        <v>#N/A</v>
      </c>
      <c r="V295" s="166" t="e">
        <f>VLOOKUP(tbl2_2!A295,ishod_substance!A:AD,28,0)</f>
        <v>#N/A</v>
      </c>
      <c r="W295" s="166" t="e">
        <f>VLOOKUP(tbl2_2!A295,ishod_substance!A:AD,29,0)</f>
        <v>#N/A</v>
      </c>
      <c r="X295" s="166" t="e">
        <f>VLOOKUP(tbl2_2!A295,ishod_substance!A:AD,30,0)</f>
        <v>#N/A</v>
      </c>
      <c r="Y295" s="164" t="e">
        <f>VLOOKUP(tbl2_2!A295,ishod_substance!A:AD,7,0)</f>
        <v>#N/A</v>
      </c>
      <c r="Z295" s="167" t="e">
        <f>VLOOKUP(Y295,quide!$A$2:$B$1006,2,0)</f>
        <v>#N/A</v>
      </c>
      <c r="AA295" s="166" t="e">
        <f>VLOOKUP(Y295,quide!$A$2:$J$1006,10,0)</f>
        <v>#N/A</v>
      </c>
      <c r="AB295" s="169" t="e">
        <f>VLOOKUP(tbl2_2!A295,ishod_substance!A:AD,8,0)</f>
        <v>#N/A</v>
      </c>
      <c r="AC295" s="171" t="e">
        <f t="shared" si="4"/>
        <v>#N/A</v>
      </c>
      <c r="AD295" s="168" t="e">
        <f>VLOOKUP(tbl2_2!A295,ishod_substance!A:AD,9,0)</f>
        <v>#N/A</v>
      </c>
      <c r="AE295" s="169" t="e">
        <f>VLOOKUP(tbl2_2!A295,ishod_substance!A:AD,9,0)</f>
        <v>#N/A</v>
      </c>
      <c r="AF295" s="170"/>
    </row>
    <row r="296" spans="1:32" x14ac:dyDescent="0.25">
      <c r="A296">
        <v>288</v>
      </c>
      <c r="C296" s="160" t="e">
        <f>VLOOKUP(tbl2_2!A296,ishod_substance!A:P,2,0)</f>
        <v>#N/A</v>
      </c>
      <c r="D296" s="161" t="e">
        <f>VLOOKUP(tbl2_2!A296,ishod_substance!A:P,3,0)</f>
        <v>#N/A</v>
      </c>
      <c r="E296" s="160" t="e">
        <f>VLOOKUP(tbl2_2!A296,ishod_substance!A:P,11,0)</f>
        <v>#N/A</v>
      </c>
      <c r="F296" s="162" t="e">
        <f>VLOOKUP(tbl2_2!A296,ishod_substance!A:P,15,0)</f>
        <v>#N/A</v>
      </c>
      <c r="G296" s="162" t="e">
        <f>VLOOKUP(tbl2_2!A296,ishod_substance!A:P,12,0)&amp;"/"&amp;VLOOKUP(tbl2_2!A296,ishod_substance!A:P,14,0)</f>
        <v>#N/A</v>
      </c>
      <c r="H296" s="163" t="e">
        <f>VLOOKUP(tbl2_2!A296,ishod_substance!A:P,6,0)</f>
        <v>#N/A</v>
      </c>
      <c r="I296" s="164" t="e">
        <f>VLOOKUP(tbl2_2!A296,ishod_substance!A:P,15,0)</f>
        <v>#N/A</v>
      </c>
      <c r="J296" s="164" t="e">
        <f>VLOOKUP(tbl2_2!A296,ishod_substance!A:P,5,0)</f>
        <v>#N/A</v>
      </c>
      <c r="K296" s="165" t="e">
        <f>VLOOKUP(tbl2_2!A296,ishod_substance!A:Q,17,0)</f>
        <v>#N/A</v>
      </c>
      <c r="L296" s="165" t="e">
        <f>VLOOKUP(tbl2_2!A296,ishod_substance!A:R,18,0)</f>
        <v>#N/A</v>
      </c>
      <c r="M296" s="165" t="e">
        <f>VLOOKUP(tbl2_2!A296,ishod_substance!A:AD,19,0)</f>
        <v>#N/A</v>
      </c>
      <c r="N296" s="166" t="e">
        <f>VLOOKUP(tbl2_2!A296,ishod_substance!A:AD,20,0)</f>
        <v>#N/A</v>
      </c>
      <c r="O296" s="166" t="e">
        <f>VLOOKUP(tbl2_2!A296,ishod_substance!A:AD,21,0)</f>
        <v>#N/A</v>
      </c>
      <c r="P296" s="166" t="e">
        <f>VLOOKUP(tbl2_2!A296,ishod_substance!A:AD,22,0)</f>
        <v>#N/A</v>
      </c>
      <c r="Q296" s="166" t="e">
        <f>VLOOKUP(tbl2_2!A296,ishod_substance!A:AD,23,0)</f>
        <v>#N/A</v>
      </c>
      <c r="R296" s="166" t="e">
        <f>VLOOKUP(tbl2_2!A296,ishod_substance!A:AD,24,0)</f>
        <v>#N/A</v>
      </c>
      <c r="S296" s="166" t="e">
        <f>VLOOKUP(tbl2_2!A296,ishod_substance!A:AD,25,0)</f>
        <v>#N/A</v>
      </c>
      <c r="T296" s="166" t="e">
        <f>VLOOKUP(tbl2_2!A296,ishod_substance!A:AD,26,0)</f>
        <v>#N/A</v>
      </c>
      <c r="U296" s="166" t="e">
        <f>VLOOKUP(tbl2_2!A296,ishod_substance!A:AD,27,0)</f>
        <v>#N/A</v>
      </c>
      <c r="V296" s="166" t="e">
        <f>VLOOKUP(tbl2_2!A296,ishod_substance!A:AD,28,0)</f>
        <v>#N/A</v>
      </c>
      <c r="W296" s="166" t="e">
        <f>VLOOKUP(tbl2_2!A296,ishod_substance!A:AD,29,0)</f>
        <v>#N/A</v>
      </c>
      <c r="X296" s="166" t="e">
        <f>VLOOKUP(tbl2_2!A296,ishod_substance!A:AD,30,0)</f>
        <v>#N/A</v>
      </c>
      <c r="Y296" s="164" t="e">
        <f>VLOOKUP(tbl2_2!A296,ishod_substance!A:AD,7,0)</f>
        <v>#N/A</v>
      </c>
      <c r="Z296" s="167" t="e">
        <f>VLOOKUP(Y296,quide!$A$2:$B$1006,2,0)</f>
        <v>#N/A</v>
      </c>
      <c r="AA296" s="166" t="e">
        <f>VLOOKUP(Y296,quide!$A$2:$J$1006,10,0)</f>
        <v>#N/A</v>
      </c>
      <c r="AB296" s="169" t="e">
        <f>VLOOKUP(tbl2_2!A296,ishod_substance!A:AD,8,0)</f>
        <v>#N/A</v>
      </c>
      <c r="AC296" s="171" t="e">
        <f t="shared" si="4"/>
        <v>#N/A</v>
      </c>
      <c r="AD296" s="168" t="e">
        <f>VLOOKUP(tbl2_2!A296,ishod_substance!A:AD,9,0)</f>
        <v>#N/A</v>
      </c>
      <c r="AE296" s="169" t="e">
        <f>VLOOKUP(tbl2_2!A296,ishod_substance!A:AD,9,0)</f>
        <v>#N/A</v>
      </c>
      <c r="AF296" s="170"/>
    </row>
    <row r="297" spans="1:32" x14ac:dyDescent="0.25">
      <c r="A297">
        <v>289</v>
      </c>
      <c r="C297" s="160" t="e">
        <f>VLOOKUP(tbl2_2!A297,ishod_substance!A:P,2,0)</f>
        <v>#N/A</v>
      </c>
      <c r="D297" s="161" t="e">
        <f>VLOOKUP(tbl2_2!A297,ishod_substance!A:P,3,0)</f>
        <v>#N/A</v>
      </c>
      <c r="E297" s="160" t="e">
        <f>VLOOKUP(tbl2_2!A297,ishod_substance!A:P,11,0)</f>
        <v>#N/A</v>
      </c>
      <c r="F297" s="162" t="e">
        <f>VLOOKUP(tbl2_2!A297,ishod_substance!A:P,15,0)</f>
        <v>#N/A</v>
      </c>
      <c r="G297" s="162" t="e">
        <f>VLOOKUP(tbl2_2!A297,ishod_substance!A:P,12,0)&amp;"/"&amp;VLOOKUP(tbl2_2!A297,ishod_substance!A:P,14,0)</f>
        <v>#N/A</v>
      </c>
      <c r="H297" s="163" t="e">
        <f>VLOOKUP(tbl2_2!A297,ishod_substance!A:P,6,0)</f>
        <v>#N/A</v>
      </c>
      <c r="I297" s="164" t="e">
        <f>VLOOKUP(tbl2_2!A297,ishod_substance!A:P,15,0)</f>
        <v>#N/A</v>
      </c>
      <c r="J297" s="164" t="e">
        <f>VLOOKUP(tbl2_2!A297,ishod_substance!A:P,5,0)</f>
        <v>#N/A</v>
      </c>
      <c r="K297" s="165" t="e">
        <f>VLOOKUP(tbl2_2!A297,ishod_substance!A:Q,17,0)</f>
        <v>#N/A</v>
      </c>
      <c r="L297" s="165" t="e">
        <f>VLOOKUP(tbl2_2!A297,ishod_substance!A:R,18,0)</f>
        <v>#N/A</v>
      </c>
      <c r="M297" s="165" t="e">
        <f>VLOOKUP(tbl2_2!A297,ishod_substance!A:AD,19,0)</f>
        <v>#N/A</v>
      </c>
      <c r="N297" s="166" t="e">
        <f>VLOOKUP(tbl2_2!A297,ishod_substance!A:AD,20,0)</f>
        <v>#N/A</v>
      </c>
      <c r="O297" s="166" t="e">
        <f>VLOOKUP(tbl2_2!A297,ishod_substance!A:AD,21,0)</f>
        <v>#N/A</v>
      </c>
      <c r="P297" s="166" t="e">
        <f>VLOOKUP(tbl2_2!A297,ishod_substance!A:AD,22,0)</f>
        <v>#N/A</v>
      </c>
      <c r="Q297" s="166" t="e">
        <f>VLOOKUP(tbl2_2!A297,ishod_substance!A:AD,23,0)</f>
        <v>#N/A</v>
      </c>
      <c r="R297" s="166" t="e">
        <f>VLOOKUP(tbl2_2!A297,ishod_substance!A:AD,24,0)</f>
        <v>#N/A</v>
      </c>
      <c r="S297" s="166" t="e">
        <f>VLOOKUP(tbl2_2!A297,ishod_substance!A:AD,25,0)</f>
        <v>#N/A</v>
      </c>
      <c r="T297" s="166" t="e">
        <f>VLOOKUP(tbl2_2!A297,ishod_substance!A:AD,26,0)</f>
        <v>#N/A</v>
      </c>
      <c r="U297" s="166" t="e">
        <f>VLOOKUP(tbl2_2!A297,ishod_substance!A:AD,27,0)</f>
        <v>#N/A</v>
      </c>
      <c r="V297" s="166" t="e">
        <f>VLOOKUP(tbl2_2!A297,ishod_substance!A:AD,28,0)</f>
        <v>#N/A</v>
      </c>
      <c r="W297" s="166" t="e">
        <f>VLOOKUP(tbl2_2!A297,ishod_substance!A:AD,29,0)</f>
        <v>#N/A</v>
      </c>
      <c r="X297" s="166" t="e">
        <f>VLOOKUP(tbl2_2!A297,ishod_substance!A:AD,30,0)</f>
        <v>#N/A</v>
      </c>
      <c r="Y297" s="164" t="e">
        <f>VLOOKUP(tbl2_2!A297,ishod_substance!A:AD,7,0)</f>
        <v>#N/A</v>
      </c>
      <c r="Z297" s="167" t="e">
        <f>VLOOKUP(Y297,quide!$A$2:$B$1006,2,0)</f>
        <v>#N/A</v>
      </c>
      <c r="AA297" s="166" t="e">
        <f>VLOOKUP(Y297,quide!$A$2:$J$1006,10,0)</f>
        <v>#N/A</v>
      </c>
      <c r="AB297" s="169" t="e">
        <f>VLOOKUP(tbl2_2!A297,ishod_substance!A:AD,8,0)</f>
        <v>#N/A</v>
      </c>
      <c r="AC297" s="171" t="e">
        <f t="shared" si="4"/>
        <v>#N/A</v>
      </c>
      <c r="AD297" s="168" t="e">
        <f>VLOOKUP(tbl2_2!A297,ishod_substance!A:AD,9,0)</f>
        <v>#N/A</v>
      </c>
      <c r="AE297" s="169" t="e">
        <f>VLOOKUP(tbl2_2!A297,ishod_substance!A:AD,9,0)</f>
        <v>#N/A</v>
      </c>
      <c r="AF297" s="170"/>
    </row>
    <row r="298" spans="1:32" x14ac:dyDescent="0.25">
      <c r="A298">
        <v>290</v>
      </c>
      <c r="C298" s="160" t="e">
        <f>VLOOKUP(tbl2_2!A298,ishod_substance!A:P,2,0)</f>
        <v>#N/A</v>
      </c>
      <c r="D298" s="161" t="e">
        <f>VLOOKUP(tbl2_2!A298,ishod_substance!A:P,3,0)</f>
        <v>#N/A</v>
      </c>
      <c r="E298" s="160" t="e">
        <f>VLOOKUP(tbl2_2!A298,ishod_substance!A:P,11,0)</f>
        <v>#N/A</v>
      </c>
      <c r="F298" s="162" t="e">
        <f>VLOOKUP(tbl2_2!A298,ishod_substance!A:P,15,0)</f>
        <v>#N/A</v>
      </c>
      <c r="G298" s="162" t="e">
        <f>VLOOKUP(tbl2_2!A298,ishod_substance!A:P,12,0)&amp;"/"&amp;VLOOKUP(tbl2_2!A298,ishod_substance!A:P,14,0)</f>
        <v>#N/A</v>
      </c>
      <c r="H298" s="163" t="e">
        <f>VLOOKUP(tbl2_2!A298,ishod_substance!A:P,6,0)</f>
        <v>#N/A</v>
      </c>
      <c r="I298" s="164" t="e">
        <f>VLOOKUP(tbl2_2!A298,ishod_substance!A:P,15,0)</f>
        <v>#N/A</v>
      </c>
      <c r="J298" s="164" t="e">
        <f>VLOOKUP(tbl2_2!A298,ishod_substance!A:P,5,0)</f>
        <v>#N/A</v>
      </c>
      <c r="K298" s="165" t="e">
        <f>VLOOKUP(tbl2_2!A298,ishod_substance!A:Q,17,0)</f>
        <v>#N/A</v>
      </c>
      <c r="L298" s="165" t="e">
        <f>VLOOKUP(tbl2_2!A298,ishod_substance!A:R,18,0)</f>
        <v>#N/A</v>
      </c>
      <c r="M298" s="165" t="e">
        <f>VLOOKUP(tbl2_2!A298,ishod_substance!A:AD,19,0)</f>
        <v>#N/A</v>
      </c>
      <c r="N298" s="166" t="e">
        <f>VLOOKUP(tbl2_2!A298,ishod_substance!A:AD,20,0)</f>
        <v>#N/A</v>
      </c>
      <c r="O298" s="166" t="e">
        <f>VLOOKUP(tbl2_2!A298,ishod_substance!A:AD,21,0)</f>
        <v>#N/A</v>
      </c>
      <c r="P298" s="166" t="e">
        <f>VLOOKUP(tbl2_2!A298,ishod_substance!A:AD,22,0)</f>
        <v>#N/A</v>
      </c>
      <c r="Q298" s="166" t="e">
        <f>VLOOKUP(tbl2_2!A298,ishod_substance!A:AD,23,0)</f>
        <v>#N/A</v>
      </c>
      <c r="R298" s="166" t="e">
        <f>VLOOKUP(tbl2_2!A298,ishod_substance!A:AD,24,0)</f>
        <v>#N/A</v>
      </c>
      <c r="S298" s="166" t="e">
        <f>VLOOKUP(tbl2_2!A298,ishod_substance!A:AD,25,0)</f>
        <v>#N/A</v>
      </c>
      <c r="T298" s="166" t="e">
        <f>VLOOKUP(tbl2_2!A298,ishod_substance!A:AD,26,0)</f>
        <v>#N/A</v>
      </c>
      <c r="U298" s="166" t="e">
        <f>VLOOKUP(tbl2_2!A298,ishod_substance!A:AD,27,0)</f>
        <v>#N/A</v>
      </c>
      <c r="V298" s="166" t="e">
        <f>VLOOKUP(tbl2_2!A298,ishod_substance!A:AD,28,0)</f>
        <v>#N/A</v>
      </c>
      <c r="W298" s="166" t="e">
        <f>VLOOKUP(tbl2_2!A298,ishod_substance!A:AD,29,0)</f>
        <v>#N/A</v>
      </c>
      <c r="X298" s="166" t="e">
        <f>VLOOKUP(tbl2_2!A298,ishod_substance!A:AD,30,0)</f>
        <v>#N/A</v>
      </c>
      <c r="Y298" s="164" t="e">
        <f>VLOOKUP(tbl2_2!A298,ishod_substance!A:AD,7,0)</f>
        <v>#N/A</v>
      </c>
      <c r="Z298" s="167" t="e">
        <f>VLOOKUP(Y298,quide!$A$2:$B$1006,2,0)</f>
        <v>#N/A</v>
      </c>
      <c r="AA298" s="166" t="e">
        <f>VLOOKUP(Y298,quide!$A$2:$J$1006,10,0)</f>
        <v>#N/A</v>
      </c>
      <c r="AB298" s="169" t="e">
        <f>VLOOKUP(tbl2_2!A298,ishod_substance!A:AD,8,0)</f>
        <v>#N/A</v>
      </c>
      <c r="AC298" s="171" t="e">
        <f t="shared" si="4"/>
        <v>#N/A</v>
      </c>
      <c r="AD298" s="168" t="e">
        <f>VLOOKUP(tbl2_2!A298,ishod_substance!A:AD,9,0)</f>
        <v>#N/A</v>
      </c>
      <c r="AE298" s="169" t="e">
        <f>VLOOKUP(tbl2_2!A298,ishod_substance!A:AD,9,0)</f>
        <v>#N/A</v>
      </c>
      <c r="AF298" s="170"/>
    </row>
    <row r="299" spans="1:32" x14ac:dyDescent="0.25">
      <c r="A299">
        <v>291</v>
      </c>
      <c r="C299" s="160" t="e">
        <f>VLOOKUP(tbl2_2!A299,ishod_substance!A:P,2,0)</f>
        <v>#N/A</v>
      </c>
      <c r="D299" s="161" t="e">
        <f>VLOOKUP(tbl2_2!A299,ishod_substance!A:P,3,0)</f>
        <v>#N/A</v>
      </c>
      <c r="E299" s="160" t="e">
        <f>VLOOKUP(tbl2_2!A299,ishod_substance!A:P,11,0)</f>
        <v>#N/A</v>
      </c>
      <c r="F299" s="162" t="e">
        <f>VLOOKUP(tbl2_2!A299,ishod_substance!A:P,15,0)</f>
        <v>#N/A</v>
      </c>
      <c r="G299" s="162" t="e">
        <f>VLOOKUP(tbl2_2!A299,ishod_substance!A:P,12,0)&amp;"/"&amp;VLOOKUP(tbl2_2!A299,ishod_substance!A:P,14,0)</f>
        <v>#N/A</v>
      </c>
      <c r="H299" s="163" t="e">
        <f>VLOOKUP(tbl2_2!A299,ishod_substance!A:P,6,0)</f>
        <v>#N/A</v>
      </c>
      <c r="I299" s="164" t="e">
        <f>VLOOKUP(tbl2_2!A299,ishod_substance!A:P,15,0)</f>
        <v>#N/A</v>
      </c>
      <c r="J299" s="164" t="e">
        <f>VLOOKUP(tbl2_2!A299,ishod_substance!A:P,5,0)</f>
        <v>#N/A</v>
      </c>
      <c r="K299" s="165" t="e">
        <f>VLOOKUP(tbl2_2!A299,ishod_substance!A:Q,17,0)</f>
        <v>#N/A</v>
      </c>
      <c r="L299" s="165" t="e">
        <f>VLOOKUP(tbl2_2!A299,ishod_substance!A:R,18,0)</f>
        <v>#N/A</v>
      </c>
      <c r="M299" s="165" t="e">
        <f>VLOOKUP(tbl2_2!A299,ishod_substance!A:AD,19,0)</f>
        <v>#N/A</v>
      </c>
      <c r="N299" s="166" t="e">
        <f>VLOOKUP(tbl2_2!A299,ishod_substance!A:AD,20,0)</f>
        <v>#N/A</v>
      </c>
      <c r="O299" s="166" t="e">
        <f>VLOOKUP(tbl2_2!A299,ishod_substance!A:AD,21,0)</f>
        <v>#N/A</v>
      </c>
      <c r="P299" s="166" t="e">
        <f>VLOOKUP(tbl2_2!A299,ishod_substance!A:AD,22,0)</f>
        <v>#N/A</v>
      </c>
      <c r="Q299" s="166" t="e">
        <f>VLOOKUP(tbl2_2!A299,ishod_substance!A:AD,23,0)</f>
        <v>#N/A</v>
      </c>
      <c r="R299" s="166" t="e">
        <f>VLOOKUP(tbl2_2!A299,ishod_substance!A:AD,24,0)</f>
        <v>#N/A</v>
      </c>
      <c r="S299" s="166" t="e">
        <f>VLOOKUP(tbl2_2!A299,ishod_substance!A:AD,25,0)</f>
        <v>#N/A</v>
      </c>
      <c r="T299" s="166" t="e">
        <f>VLOOKUP(tbl2_2!A299,ishod_substance!A:AD,26,0)</f>
        <v>#N/A</v>
      </c>
      <c r="U299" s="166" t="e">
        <f>VLOOKUP(tbl2_2!A299,ishod_substance!A:AD,27,0)</f>
        <v>#N/A</v>
      </c>
      <c r="V299" s="166" t="e">
        <f>VLOOKUP(tbl2_2!A299,ishod_substance!A:AD,28,0)</f>
        <v>#N/A</v>
      </c>
      <c r="W299" s="166" t="e">
        <f>VLOOKUP(tbl2_2!A299,ishod_substance!A:AD,29,0)</f>
        <v>#N/A</v>
      </c>
      <c r="X299" s="166" t="e">
        <f>VLOOKUP(tbl2_2!A299,ishod_substance!A:AD,30,0)</f>
        <v>#N/A</v>
      </c>
      <c r="Y299" s="164" t="e">
        <f>VLOOKUP(tbl2_2!A299,ishod_substance!A:AD,7,0)</f>
        <v>#N/A</v>
      </c>
      <c r="Z299" s="167" t="e">
        <f>VLOOKUP(Y299,quide!$A$2:$B$1006,2,0)</f>
        <v>#N/A</v>
      </c>
      <c r="AA299" s="166" t="e">
        <f>VLOOKUP(Y299,quide!$A$2:$J$1006,10,0)</f>
        <v>#N/A</v>
      </c>
      <c r="AB299" s="169" t="e">
        <f>VLOOKUP(tbl2_2!A299,ishod_substance!A:AD,8,0)</f>
        <v>#N/A</v>
      </c>
      <c r="AC299" s="171" t="e">
        <f t="shared" si="4"/>
        <v>#N/A</v>
      </c>
      <c r="AD299" s="168" t="e">
        <f>VLOOKUP(tbl2_2!A299,ishod_substance!A:AD,9,0)</f>
        <v>#N/A</v>
      </c>
      <c r="AE299" s="169" t="e">
        <f>VLOOKUP(tbl2_2!A299,ishod_substance!A:AD,9,0)</f>
        <v>#N/A</v>
      </c>
      <c r="AF299" s="170"/>
    </row>
    <row r="300" spans="1:32" x14ac:dyDescent="0.25">
      <c r="A300">
        <v>292</v>
      </c>
      <c r="C300" s="160" t="e">
        <f>VLOOKUP(tbl2_2!A300,ishod_substance!A:P,2,0)</f>
        <v>#N/A</v>
      </c>
      <c r="D300" s="161" t="e">
        <f>VLOOKUP(tbl2_2!A300,ishod_substance!A:P,3,0)</f>
        <v>#N/A</v>
      </c>
      <c r="E300" s="160" t="e">
        <f>VLOOKUP(tbl2_2!A300,ishod_substance!A:P,11,0)</f>
        <v>#N/A</v>
      </c>
      <c r="F300" s="162" t="e">
        <f>VLOOKUP(tbl2_2!A300,ishod_substance!A:P,15,0)</f>
        <v>#N/A</v>
      </c>
      <c r="G300" s="162" t="e">
        <f>VLOOKUP(tbl2_2!A300,ishod_substance!A:P,12,0)&amp;"/"&amp;VLOOKUP(tbl2_2!A300,ishod_substance!A:P,14,0)</f>
        <v>#N/A</v>
      </c>
      <c r="H300" s="163" t="e">
        <f>VLOOKUP(tbl2_2!A300,ishod_substance!A:P,6,0)</f>
        <v>#N/A</v>
      </c>
      <c r="I300" s="164" t="e">
        <f>VLOOKUP(tbl2_2!A300,ishod_substance!A:P,15,0)</f>
        <v>#N/A</v>
      </c>
      <c r="J300" s="164" t="e">
        <f>VLOOKUP(tbl2_2!A300,ishod_substance!A:P,5,0)</f>
        <v>#N/A</v>
      </c>
      <c r="K300" s="165" t="e">
        <f>VLOOKUP(tbl2_2!A300,ishod_substance!A:Q,17,0)</f>
        <v>#N/A</v>
      </c>
      <c r="L300" s="165" t="e">
        <f>VLOOKUP(tbl2_2!A300,ishod_substance!A:R,18,0)</f>
        <v>#N/A</v>
      </c>
      <c r="M300" s="165" t="e">
        <f>VLOOKUP(tbl2_2!A300,ishod_substance!A:AD,19,0)</f>
        <v>#N/A</v>
      </c>
      <c r="N300" s="166" t="e">
        <f>VLOOKUP(tbl2_2!A300,ishod_substance!A:AD,20,0)</f>
        <v>#N/A</v>
      </c>
      <c r="O300" s="166" t="e">
        <f>VLOOKUP(tbl2_2!A300,ishod_substance!A:AD,21,0)</f>
        <v>#N/A</v>
      </c>
      <c r="P300" s="166" t="e">
        <f>VLOOKUP(tbl2_2!A300,ishod_substance!A:AD,22,0)</f>
        <v>#N/A</v>
      </c>
      <c r="Q300" s="166" t="e">
        <f>VLOOKUP(tbl2_2!A300,ishod_substance!A:AD,23,0)</f>
        <v>#N/A</v>
      </c>
      <c r="R300" s="166" t="e">
        <f>VLOOKUP(tbl2_2!A300,ishod_substance!A:AD,24,0)</f>
        <v>#N/A</v>
      </c>
      <c r="S300" s="166" t="e">
        <f>VLOOKUP(tbl2_2!A300,ishod_substance!A:AD,25,0)</f>
        <v>#N/A</v>
      </c>
      <c r="T300" s="166" t="e">
        <f>VLOOKUP(tbl2_2!A300,ishod_substance!A:AD,26,0)</f>
        <v>#N/A</v>
      </c>
      <c r="U300" s="166" t="e">
        <f>VLOOKUP(tbl2_2!A300,ishod_substance!A:AD,27,0)</f>
        <v>#N/A</v>
      </c>
      <c r="V300" s="166" t="e">
        <f>VLOOKUP(tbl2_2!A300,ishod_substance!A:AD,28,0)</f>
        <v>#N/A</v>
      </c>
      <c r="W300" s="166" t="e">
        <f>VLOOKUP(tbl2_2!A300,ishod_substance!A:AD,29,0)</f>
        <v>#N/A</v>
      </c>
      <c r="X300" s="166" t="e">
        <f>VLOOKUP(tbl2_2!A300,ishod_substance!A:AD,30,0)</f>
        <v>#N/A</v>
      </c>
      <c r="Y300" s="164" t="e">
        <f>VLOOKUP(tbl2_2!A300,ishod_substance!A:AD,7,0)</f>
        <v>#N/A</v>
      </c>
      <c r="Z300" s="167" t="e">
        <f>VLOOKUP(Y300,quide!$A$2:$B$1006,2,0)</f>
        <v>#N/A</v>
      </c>
      <c r="AA300" s="166" t="e">
        <f>VLOOKUP(Y300,quide!$A$2:$J$1006,10,0)</f>
        <v>#N/A</v>
      </c>
      <c r="AB300" s="169" t="e">
        <f>VLOOKUP(tbl2_2!A300,ishod_substance!A:AD,8,0)</f>
        <v>#N/A</v>
      </c>
      <c r="AC300" s="171" t="e">
        <f t="shared" si="4"/>
        <v>#N/A</v>
      </c>
      <c r="AD300" s="168" t="e">
        <f>VLOOKUP(tbl2_2!A300,ishod_substance!A:AD,9,0)</f>
        <v>#N/A</v>
      </c>
      <c r="AE300" s="169" t="e">
        <f>VLOOKUP(tbl2_2!A300,ishod_substance!A:AD,9,0)</f>
        <v>#N/A</v>
      </c>
      <c r="AF300" s="170"/>
    </row>
    <row r="301" spans="1:32" x14ac:dyDescent="0.25">
      <c r="A301">
        <v>293</v>
      </c>
      <c r="C301" s="160" t="e">
        <f>VLOOKUP(tbl2_2!A301,ishod_substance!A:P,2,0)</f>
        <v>#N/A</v>
      </c>
      <c r="D301" s="161" t="e">
        <f>VLOOKUP(tbl2_2!A301,ishod_substance!A:P,3,0)</f>
        <v>#N/A</v>
      </c>
      <c r="E301" s="160" t="e">
        <f>VLOOKUP(tbl2_2!A301,ishod_substance!A:P,11,0)</f>
        <v>#N/A</v>
      </c>
      <c r="F301" s="162" t="e">
        <f>VLOOKUP(tbl2_2!A301,ishod_substance!A:P,15,0)</f>
        <v>#N/A</v>
      </c>
      <c r="G301" s="162" t="e">
        <f>VLOOKUP(tbl2_2!A301,ishod_substance!A:P,12,0)&amp;"/"&amp;VLOOKUP(tbl2_2!A301,ishod_substance!A:P,14,0)</f>
        <v>#N/A</v>
      </c>
      <c r="H301" s="163" t="e">
        <f>VLOOKUP(tbl2_2!A301,ishod_substance!A:P,6,0)</f>
        <v>#N/A</v>
      </c>
      <c r="I301" s="164" t="e">
        <f>VLOOKUP(tbl2_2!A301,ishod_substance!A:P,15,0)</f>
        <v>#N/A</v>
      </c>
      <c r="J301" s="164" t="e">
        <f>VLOOKUP(tbl2_2!A301,ishod_substance!A:P,5,0)</f>
        <v>#N/A</v>
      </c>
      <c r="K301" s="165" t="e">
        <f>VLOOKUP(tbl2_2!A301,ishod_substance!A:Q,17,0)</f>
        <v>#N/A</v>
      </c>
      <c r="L301" s="165" t="e">
        <f>VLOOKUP(tbl2_2!A301,ishod_substance!A:R,18,0)</f>
        <v>#N/A</v>
      </c>
      <c r="M301" s="165" t="e">
        <f>VLOOKUP(tbl2_2!A301,ishod_substance!A:AD,19,0)</f>
        <v>#N/A</v>
      </c>
      <c r="N301" s="166" t="e">
        <f>VLOOKUP(tbl2_2!A301,ishod_substance!A:AD,20,0)</f>
        <v>#N/A</v>
      </c>
      <c r="O301" s="166" t="e">
        <f>VLOOKUP(tbl2_2!A301,ishod_substance!A:AD,21,0)</f>
        <v>#N/A</v>
      </c>
      <c r="P301" s="166" t="e">
        <f>VLOOKUP(tbl2_2!A301,ishod_substance!A:AD,22,0)</f>
        <v>#N/A</v>
      </c>
      <c r="Q301" s="166" t="e">
        <f>VLOOKUP(tbl2_2!A301,ishod_substance!A:AD,23,0)</f>
        <v>#N/A</v>
      </c>
      <c r="R301" s="166" t="e">
        <f>VLOOKUP(tbl2_2!A301,ishod_substance!A:AD,24,0)</f>
        <v>#N/A</v>
      </c>
      <c r="S301" s="166" t="e">
        <f>VLOOKUP(tbl2_2!A301,ishod_substance!A:AD,25,0)</f>
        <v>#N/A</v>
      </c>
      <c r="T301" s="166" t="e">
        <f>VLOOKUP(tbl2_2!A301,ishod_substance!A:AD,26,0)</f>
        <v>#N/A</v>
      </c>
      <c r="U301" s="166" t="e">
        <f>VLOOKUP(tbl2_2!A301,ishod_substance!A:AD,27,0)</f>
        <v>#N/A</v>
      </c>
      <c r="V301" s="166" t="e">
        <f>VLOOKUP(tbl2_2!A301,ishod_substance!A:AD,28,0)</f>
        <v>#N/A</v>
      </c>
      <c r="W301" s="166" t="e">
        <f>VLOOKUP(tbl2_2!A301,ishod_substance!A:AD,29,0)</f>
        <v>#N/A</v>
      </c>
      <c r="X301" s="166" t="e">
        <f>VLOOKUP(tbl2_2!A301,ishod_substance!A:AD,30,0)</f>
        <v>#N/A</v>
      </c>
      <c r="Y301" s="164" t="e">
        <f>VLOOKUP(tbl2_2!A301,ishod_substance!A:AD,7,0)</f>
        <v>#N/A</v>
      </c>
      <c r="Z301" s="167" t="e">
        <f>VLOOKUP(Y301,quide!$A$2:$B$1006,2,0)</f>
        <v>#N/A</v>
      </c>
      <c r="AA301" s="166" t="e">
        <f>VLOOKUP(Y301,quide!$A$2:$J$1006,10,0)</f>
        <v>#N/A</v>
      </c>
      <c r="AB301" s="169" t="e">
        <f>VLOOKUP(tbl2_2!A301,ishod_substance!A:AD,8,0)</f>
        <v>#N/A</v>
      </c>
      <c r="AC301" s="171" t="e">
        <f t="shared" si="4"/>
        <v>#N/A</v>
      </c>
      <c r="AD301" s="168" t="e">
        <f>VLOOKUP(tbl2_2!A301,ishod_substance!A:AD,9,0)</f>
        <v>#N/A</v>
      </c>
      <c r="AE301" s="169" t="e">
        <f>VLOOKUP(tbl2_2!A301,ishod_substance!A:AD,9,0)</f>
        <v>#N/A</v>
      </c>
      <c r="AF301" s="170"/>
    </row>
    <row r="302" spans="1:32" x14ac:dyDescent="0.25">
      <c r="A302">
        <v>294</v>
      </c>
      <c r="C302" s="160" t="e">
        <f>VLOOKUP(tbl2_2!A302,ishod_substance!A:P,2,0)</f>
        <v>#N/A</v>
      </c>
      <c r="D302" s="161" t="e">
        <f>VLOOKUP(tbl2_2!A302,ishod_substance!A:P,3,0)</f>
        <v>#N/A</v>
      </c>
      <c r="E302" s="160" t="e">
        <f>VLOOKUP(tbl2_2!A302,ishod_substance!A:P,11,0)</f>
        <v>#N/A</v>
      </c>
      <c r="F302" s="162" t="e">
        <f>VLOOKUP(tbl2_2!A302,ishod_substance!A:P,15,0)</f>
        <v>#N/A</v>
      </c>
      <c r="G302" s="162" t="e">
        <f>VLOOKUP(tbl2_2!A302,ishod_substance!A:P,12,0)&amp;"/"&amp;VLOOKUP(tbl2_2!A302,ishod_substance!A:P,14,0)</f>
        <v>#N/A</v>
      </c>
      <c r="H302" s="163" t="e">
        <f>VLOOKUP(tbl2_2!A302,ishod_substance!A:P,6,0)</f>
        <v>#N/A</v>
      </c>
      <c r="I302" s="164" t="e">
        <f>VLOOKUP(tbl2_2!A302,ishod_substance!A:P,15,0)</f>
        <v>#N/A</v>
      </c>
      <c r="J302" s="164" t="e">
        <f>VLOOKUP(tbl2_2!A302,ishod_substance!A:P,5,0)</f>
        <v>#N/A</v>
      </c>
      <c r="K302" s="165" t="e">
        <f>VLOOKUP(tbl2_2!A302,ishod_substance!A:Q,17,0)</f>
        <v>#N/A</v>
      </c>
      <c r="L302" s="165" t="e">
        <f>VLOOKUP(tbl2_2!A302,ishod_substance!A:R,18,0)</f>
        <v>#N/A</v>
      </c>
      <c r="M302" s="165" t="e">
        <f>VLOOKUP(tbl2_2!A302,ishod_substance!A:AD,19,0)</f>
        <v>#N/A</v>
      </c>
      <c r="N302" s="166" t="e">
        <f>VLOOKUP(tbl2_2!A302,ishod_substance!A:AD,20,0)</f>
        <v>#N/A</v>
      </c>
      <c r="O302" s="166" t="e">
        <f>VLOOKUP(tbl2_2!A302,ishod_substance!A:AD,21,0)</f>
        <v>#N/A</v>
      </c>
      <c r="P302" s="166" t="e">
        <f>VLOOKUP(tbl2_2!A302,ishod_substance!A:AD,22,0)</f>
        <v>#N/A</v>
      </c>
      <c r="Q302" s="166" t="e">
        <f>VLOOKUP(tbl2_2!A302,ishod_substance!A:AD,23,0)</f>
        <v>#N/A</v>
      </c>
      <c r="R302" s="166" t="e">
        <f>VLOOKUP(tbl2_2!A302,ishod_substance!A:AD,24,0)</f>
        <v>#N/A</v>
      </c>
      <c r="S302" s="166" t="e">
        <f>VLOOKUP(tbl2_2!A302,ishod_substance!A:AD,25,0)</f>
        <v>#N/A</v>
      </c>
      <c r="T302" s="166" t="e">
        <f>VLOOKUP(tbl2_2!A302,ishod_substance!A:AD,26,0)</f>
        <v>#N/A</v>
      </c>
      <c r="U302" s="166" t="e">
        <f>VLOOKUP(tbl2_2!A302,ishod_substance!A:AD,27,0)</f>
        <v>#N/A</v>
      </c>
      <c r="V302" s="166" t="e">
        <f>VLOOKUP(tbl2_2!A302,ishod_substance!A:AD,28,0)</f>
        <v>#N/A</v>
      </c>
      <c r="W302" s="166" t="e">
        <f>VLOOKUP(tbl2_2!A302,ishod_substance!A:AD,29,0)</f>
        <v>#N/A</v>
      </c>
      <c r="X302" s="166" t="e">
        <f>VLOOKUP(tbl2_2!A302,ishod_substance!A:AD,30,0)</f>
        <v>#N/A</v>
      </c>
      <c r="Y302" s="164" t="e">
        <f>VLOOKUP(tbl2_2!A302,ishod_substance!A:AD,7,0)</f>
        <v>#N/A</v>
      </c>
      <c r="Z302" s="167" t="e">
        <f>VLOOKUP(Y302,quide!$A$2:$B$1006,2,0)</f>
        <v>#N/A</v>
      </c>
      <c r="AA302" s="166" t="e">
        <f>VLOOKUP(Y302,quide!$A$2:$J$1006,10,0)</f>
        <v>#N/A</v>
      </c>
      <c r="AB302" s="169" t="e">
        <f>VLOOKUP(tbl2_2!A302,ishod_substance!A:AD,8,0)</f>
        <v>#N/A</v>
      </c>
      <c r="AC302" s="171" t="e">
        <f t="shared" si="4"/>
        <v>#N/A</v>
      </c>
      <c r="AD302" s="168" t="e">
        <f>VLOOKUP(tbl2_2!A302,ishod_substance!A:AD,9,0)</f>
        <v>#N/A</v>
      </c>
      <c r="AE302" s="169" t="e">
        <f>VLOOKUP(tbl2_2!A302,ishod_substance!A:AD,9,0)</f>
        <v>#N/A</v>
      </c>
      <c r="AF302" s="170"/>
    </row>
    <row r="303" spans="1:32" x14ac:dyDescent="0.25">
      <c r="A303">
        <v>295</v>
      </c>
      <c r="C303" s="160" t="e">
        <f>VLOOKUP(tbl2_2!A303,ishod_substance!A:P,2,0)</f>
        <v>#N/A</v>
      </c>
      <c r="D303" s="161" t="e">
        <f>VLOOKUP(tbl2_2!A303,ishod_substance!A:P,3,0)</f>
        <v>#N/A</v>
      </c>
      <c r="E303" s="160" t="e">
        <f>VLOOKUP(tbl2_2!A303,ishod_substance!A:P,11,0)</f>
        <v>#N/A</v>
      </c>
      <c r="F303" s="162" t="e">
        <f>VLOOKUP(tbl2_2!A303,ishod_substance!A:P,15,0)</f>
        <v>#N/A</v>
      </c>
      <c r="G303" s="162" t="e">
        <f>VLOOKUP(tbl2_2!A303,ishod_substance!A:P,12,0)&amp;"/"&amp;VLOOKUP(tbl2_2!A303,ishod_substance!A:P,14,0)</f>
        <v>#N/A</v>
      </c>
      <c r="H303" s="163" t="e">
        <f>VLOOKUP(tbl2_2!A303,ishod_substance!A:P,6,0)</f>
        <v>#N/A</v>
      </c>
      <c r="I303" s="164" t="e">
        <f>VLOOKUP(tbl2_2!A303,ishod_substance!A:P,15,0)</f>
        <v>#N/A</v>
      </c>
      <c r="J303" s="164" t="e">
        <f>VLOOKUP(tbl2_2!A303,ishod_substance!A:P,5,0)</f>
        <v>#N/A</v>
      </c>
      <c r="K303" s="165" t="e">
        <f>VLOOKUP(tbl2_2!A303,ishod_substance!A:Q,17,0)</f>
        <v>#N/A</v>
      </c>
      <c r="L303" s="165" t="e">
        <f>VLOOKUP(tbl2_2!A303,ishod_substance!A:R,18,0)</f>
        <v>#N/A</v>
      </c>
      <c r="M303" s="165" t="e">
        <f>VLOOKUP(tbl2_2!A303,ishod_substance!A:AD,19,0)</f>
        <v>#N/A</v>
      </c>
      <c r="N303" s="166" t="e">
        <f>VLOOKUP(tbl2_2!A303,ishod_substance!A:AD,20,0)</f>
        <v>#N/A</v>
      </c>
      <c r="O303" s="166" t="e">
        <f>VLOOKUP(tbl2_2!A303,ishod_substance!A:AD,21,0)</f>
        <v>#N/A</v>
      </c>
      <c r="P303" s="166" t="e">
        <f>VLOOKUP(tbl2_2!A303,ishod_substance!A:AD,22,0)</f>
        <v>#N/A</v>
      </c>
      <c r="Q303" s="166" t="e">
        <f>VLOOKUP(tbl2_2!A303,ishod_substance!A:AD,23,0)</f>
        <v>#N/A</v>
      </c>
      <c r="R303" s="166" t="e">
        <f>VLOOKUP(tbl2_2!A303,ishod_substance!A:AD,24,0)</f>
        <v>#N/A</v>
      </c>
      <c r="S303" s="166" t="e">
        <f>VLOOKUP(tbl2_2!A303,ishod_substance!A:AD,25,0)</f>
        <v>#N/A</v>
      </c>
      <c r="T303" s="166" t="e">
        <f>VLOOKUP(tbl2_2!A303,ishod_substance!A:AD,26,0)</f>
        <v>#N/A</v>
      </c>
      <c r="U303" s="166" t="e">
        <f>VLOOKUP(tbl2_2!A303,ishod_substance!A:AD,27,0)</f>
        <v>#N/A</v>
      </c>
      <c r="V303" s="166" t="e">
        <f>VLOOKUP(tbl2_2!A303,ishod_substance!A:AD,28,0)</f>
        <v>#N/A</v>
      </c>
      <c r="W303" s="166" t="e">
        <f>VLOOKUP(tbl2_2!A303,ishod_substance!A:AD,29,0)</f>
        <v>#N/A</v>
      </c>
      <c r="X303" s="166" t="e">
        <f>VLOOKUP(tbl2_2!A303,ishod_substance!A:AD,30,0)</f>
        <v>#N/A</v>
      </c>
      <c r="Y303" s="164" t="e">
        <f>VLOOKUP(tbl2_2!A303,ishod_substance!A:AD,7,0)</f>
        <v>#N/A</v>
      </c>
      <c r="Z303" s="167" t="e">
        <f>VLOOKUP(Y303,quide!$A$2:$B$1006,2,0)</f>
        <v>#N/A</v>
      </c>
      <c r="AA303" s="166" t="e">
        <f>VLOOKUP(Y303,quide!$A$2:$J$1006,10,0)</f>
        <v>#N/A</v>
      </c>
      <c r="AB303" s="169" t="e">
        <f>VLOOKUP(tbl2_2!A303,ishod_substance!A:AD,8,0)</f>
        <v>#N/A</v>
      </c>
      <c r="AC303" s="171" t="e">
        <f t="shared" si="4"/>
        <v>#N/A</v>
      </c>
      <c r="AD303" s="168" t="e">
        <f>VLOOKUP(tbl2_2!A303,ishod_substance!A:AD,9,0)</f>
        <v>#N/A</v>
      </c>
      <c r="AE303" s="169" t="e">
        <f>VLOOKUP(tbl2_2!A303,ishod_substance!A:AD,9,0)</f>
        <v>#N/A</v>
      </c>
      <c r="AF303" s="170"/>
    </row>
    <row r="304" spans="1:32" x14ac:dyDescent="0.25">
      <c r="A304">
        <v>296</v>
      </c>
      <c r="C304" s="160" t="e">
        <f>VLOOKUP(tbl2_2!A304,ishod_substance!A:P,2,0)</f>
        <v>#N/A</v>
      </c>
      <c r="D304" s="161" t="e">
        <f>VLOOKUP(tbl2_2!A304,ishod_substance!A:P,3,0)</f>
        <v>#N/A</v>
      </c>
      <c r="E304" s="160" t="e">
        <f>VLOOKUP(tbl2_2!A304,ishod_substance!A:P,11,0)</f>
        <v>#N/A</v>
      </c>
      <c r="F304" s="162" t="e">
        <f>VLOOKUP(tbl2_2!A304,ishod_substance!A:P,15,0)</f>
        <v>#N/A</v>
      </c>
      <c r="G304" s="162" t="e">
        <f>VLOOKUP(tbl2_2!A304,ishod_substance!A:P,12,0)&amp;"/"&amp;VLOOKUP(tbl2_2!A304,ishod_substance!A:P,14,0)</f>
        <v>#N/A</v>
      </c>
      <c r="H304" s="163" t="e">
        <f>VLOOKUP(tbl2_2!A304,ishod_substance!A:P,6,0)</f>
        <v>#N/A</v>
      </c>
      <c r="I304" s="164" t="e">
        <f>VLOOKUP(tbl2_2!A304,ishod_substance!A:P,15,0)</f>
        <v>#N/A</v>
      </c>
      <c r="J304" s="164" t="e">
        <f>VLOOKUP(tbl2_2!A304,ishod_substance!A:P,5,0)</f>
        <v>#N/A</v>
      </c>
      <c r="K304" s="165" t="e">
        <f>VLOOKUP(tbl2_2!A304,ishod_substance!A:Q,17,0)</f>
        <v>#N/A</v>
      </c>
      <c r="L304" s="165" t="e">
        <f>VLOOKUP(tbl2_2!A304,ishod_substance!A:R,18,0)</f>
        <v>#N/A</v>
      </c>
      <c r="M304" s="165" t="e">
        <f>VLOOKUP(tbl2_2!A304,ishod_substance!A:AD,19,0)</f>
        <v>#N/A</v>
      </c>
      <c r="N304" s="166" t="e">
        <f>VLOOKUP(tbl2_2!A304,ishod_substance!A:AD,20,0)</f>
        <v>#N/A</v>
      </c>
      <c r="O304" s="166" t="e">
        <f>VLOOKUP(tbl2_2!A304,ishod_substance!A:AD,21,0)</f>
        <v>#N/A</v>
      </c>
      <c r="P304" s="166" t="e">
        <f>VLOOKUP(tbl2_2!A304,ishod_substance!A:AD,22,0)</f>
        <v>#N/A</v>
      </c>
      <c r="Q304" s="166" t="e">
        <f>VLOOKUP(tbl2_2!A304,ishod_substance!A:AD,23,0)</f>
        <v>#N/A</v>
      </c>
      <c r="R304" s="166" t="e">
        <f>VLOOKUP(tbl2_2!A304,ishod_substance!A:AD,24,0)</f>
        <v>#N/A</v>
      </c>
      <c r="S304" s="166" t="e">
        <f>VLOOKUP(tbl2_2!A304,ishod_substance!A:AD,25,0)</f>
        <v>#N/A</v>
      </c>
      <c r="T304" s="166" t="e">
        <f>VLOOKUP(tbl2_2!A304,ishod_substance!A:AD,26,0)</f>
        <v>#N/A</v>
      </c>
      <c r="U304" s="166" t="e">
        <f>VLOOKUP(tbl2_2!A304,ishod_substance!A:AD,27,0)</f>
        <v>#N/A</v>
      </c>
      <c r="V304" s="166" t="e">
        <f>VLOOKUP(tbl2_2!A304,ishod_substance!A:AD,28,0)</f>
        <v>#N/A</v>
      </c>
      <c r="W304" s="166" t="e">
        <f>VLOOKUP(tbl2_2!A304,ishod_substance!A:AD,29,0)</f>
        <v>#N/A</v>
      </c>
      <c r="X304" s="166" t="e">
        <f>VLOOKUP(tbl2_2!A304,ishod_substance!A:AD,30,0)</f>
        <v>#N/A</v>
      </c>
      <c r="Y304" s="164" t="e">
        <f>VLOOKUP(tbl2_2!A304,ishod_substance!A:AD,7,0)</f>
        <v>#N/A</v>
      </c>
      <c r="Z304" s="167" t="e">
        <f>VLOOKUP(Y304,quide!$A$2:$B$1006,2,0)</f>
        <v>#N/A</v>
      </c>
      <c r="AA304" s="166" t="e">
        <f>VLOOKUP(Y304,quide!$A$2:$J$1006,10,0)</f>
        <v>#N/A</v>
      </c>
      <c r="AB304" s="169" t="e">
        <f>VLOOKUP(tbl2_2!A304,ishod_substance!A:AD,8,0)</f>
        <v>#N/A</v>
      </c>
      <c r="AC304" s="171" t="e">
        <f t="shared" si="4"/>
        <v>#N/A</v>
      </c>
      <c r="AD304" s="168" t="e">
        <f>VLOOKUP(tbl2_2!A304,ishod_substance!A:AD,9,0)</f>
        <v>#N/A</v>
      </c>
      <c r="AE304" s="169" t="e">
        <f>VLOOKUP(tbl2_2!A304,ishod_substance!A:AD,9,0)</f>
        <v>#N/A</v>
      </c>
      <c r="AF304" s="170"/>
    </row>
    <row r="305" spans="1:41" x14ac:dyDescent="0.25">
      <c r="A305">
        <v>297</v>
      </c>
      <c r="C305" s="160" t="e">
        <f>VLOOKUP(tbl2_2!A305,ishod_substance!A:P,2,0)</f>
        <v>#N/A</v>
      </c>
      <c r="D305" s="161" t="e">
        <f>VLOOKUP(tbl2_2!A305,ishod_substance!A:P,3,0)</f>
        <v>#N/A</v>
      </c>
      <c r="E305" s="160" t="e">
        <f>VLOOKUP(tbl2_2!A305,ishod_substance!A:P,11,0)</f>
        <v>#N/A</v>
      </c>
      <c r="F305" s="162" t="e">
        <f>VLOOKUP(tbl2_2!A305,ishod_substance!A:P,15,0)</f>
        <v>#N/A</v>
      </c>
      <c r="G305" s="162" t="e">
        <f>VLOOKUP(tbl2_2!A305,ishod_substance!A:P,12,0)&amp;"/"&amp;VLOOKUP(tbl2_2!A305,ishod_substance!A:P,14,0)</f>
        <v>#N/A</v>
      </c>
      <c r="H305" s="163" t="e">
        <f>VLOOKUP(tbl2_2!A305,ishod_substance!A:P,6,0)</f>
        <v>#N/A</v>
      </c>
      <c r="I305" s="164" t="e">
        <f>VLOOKUP(tbl2_2!A305,ishod_substance!A:P,15,0)</f>
        <v>#N/A</v>
      </c>
      <c r="J305" s="164" t="e">
        <f>VLOOKUP(tbl2_2!A305,ishod_substance!A:P,5,0)</f>
        <v>#N/A</v>
      </c>
      <c r="K305" s="165" t="e">
        <f>VLOOKUP(tbl2_2!A305,ishod_substance!A:Q,17,0)</f>
        <v>#N/A</v>
      </c>
      <c r="L305" s="165" t="e">
        <f>VLOOKUP(tbl2_2!A305,ishod_substance!A:R,18,0)</f>
        <v>#N/A</v>
      </c>
      <c r="M305" s="165" t="e">
        <f>VLOOKUP(tbl2_2!A305,ishod_substance!A:AD,19,0)</f>
        <v>#N/A</v>
      </c>
      <c r="N305" s="166" t="e">
        <f>VLOOKUP(tbl2_2!A305,ishod_substance!A:AD,20,0)</f>
        <v>#N/A</v>
      </c>
      <c r="O305" s="166" t="e">
        <f>VLOOKUP(tbl2_2!A305,ishod_substance!A:AD,21,0)</f>
        <v>#N/A</v>
      </c>
      <c r="P305" s="166" t="e">
        <f>VLOOKUP(tbl2_2!A305,ishod_substance!A:AD,22,0)</f>
        <v>#N/A</v>
      </c>
      <c r="Q305" s="166" t="e">
        <f>VLOOKUP(tbl2_2!A305,ishod_substance!A:AD,23,0)</f>
        <v>#N/A</v>
      </c>
      <c r="R305" s="166" t="e">
        <f>VLOOKUP(tbl2_2!A305,ishod_substance!A:AD,24,0)</f>
        <v>#N/A</v>
      </c>
      <c r="S305" s="166" t="e">
        <f>VLOOKUP(tbl2_2!A305,ishod_substance!A:AD,25,0)</f>
        <v>#N/A</v>
      </c>
      <c r="T305" s="166" t="e">
        <f>VLOOKUP(tbl2_2!A305,ishod_substance!A:AD,26,0)</f>
        <v>#N/A</v>
      </c>
      <c r="U305" s="166" t="e">
        <f>VLOOKUP(tbl2_2!A305,ishod_substance!A:AD,27,0)</f>
        <v>#N/A</v>
      </c>
      <c r="V305" s="166" t="e">
        <f>VLOOKUP(tbl2_2!A305,ishod_substance!A:AD,28,0)</f>
        <v>#N/A</v>
      </c>
      <c r="W305" s="166" t="e">
        <f>VLOOKUP(tbl2_2!A305,ishod_substance!A:AD,29,0)</f>
        <v>#N/A</v>
      </c>
      <c r="X305" s="166" t="e">
        <f>VLOOKUP(tbl2_2!A305,ishod_substance!A:AD,30,0)</f>
        <v>#N/A</v>
      </c>
      <c r="Y305" s="164" t="e">
        <f>VLOOKUP(tbl2_2!A305,ishod_substance!A:AD,7,0)</f>
        <v>#N/A</v>
      </c>
      <c r="Z305" s="167" t="e">
        <f>VLOOKUP(Y305,quide!$A$2:$B$1006,2,0)</f>
        <v>#N/A</v>
      </c>
      <c r="AA305" s="166" t="e">
        <f>VLOOKUP(Y305,quide!$A$2:$J$1006,10,0)</f>
        <v>#N/A</v>
      </c>
      <c r="AB305" s="169" t="e">
        <f>VLOOKUP(tbl2_2!A305,ishod_substance!A:AD,8,0)</f>
        <v>#N/A</v>
      </c>
      <c r="AC305" s="171" t="e">
        <f t="shared" si="4"/>
        <v>#N/A</v>
      </c>
      <c r="AD305" s="168" t="e">
        <f>VLOOKUP(tbl2_2!A305,ishod_substance!A:AD,9,0)</f>
        <v>#N/A</v>
      </c>
      <c r="AE305" s="169" t="e">
        <f>VLOOKUP(tbl2_2!A305,ishod_substance!A:AD,9,0)</f>
        <v>#N/A</v>
      </c>
      <c r="AF305" s="170"/>
    </row>
    <row r="306" spans="1:41" x14ac:dyDescent="0.25">
      <c r="A306">
        <v>298</v>
      </c>
      <c r="C306" s="160" t="e">
        <f>VLOOKUP(tbl2_2!A306,ishod_substance!A:P,2,0)</f>
        <v>#N/A</v>
      </c>
      <c r="D306" s="161" t="e">
        <f>VLOOKUP(tbl2_2!A306,ishod_substance!A:P,3,0)</f>
        <v>#N/A</v>
      </c>
      <c r="E306" s="160" t="e">
        <f>VLOOKUP(tbl2_2!A306,ishod_substance!A:P,11,0)</f>
        <v>#N/A</v>
      </c>
      <c r="F306" s="162" t="e">
        <f>VLOOKUP(tbl2_2!A306,ishod_substance!A:P,15,0)</f>
        <v>#N/A</v>
      </c>
      <c r="G306" s="162" t="e">
        <f>VLOOKUP(tbl2_2!A306,ishod_substance!A:P,12,0)&amp;"/"&amp;VLOOKUP(tbl2_2!A306,ishod_substance!A:P,14,0)</f>
        <v>#N/A</v>
      </c>
      <c r="H306" s="163" t="e">
        <f>VLOOKUP(tbl2_2!A306,ishod_substance!A:P,6,0)</f>
        <v>#N/A</v>
      </c>
      <c r="I306" s="164" t="e">
        <f>VLOOKUP(tbl2_2!A306,ishod_substance!A:P,15,0)</f>
        <v>#N/A</v>
      </c>
      <c r="J306" s="164" t="e">
        <f>VLOOKUP(tbl2_2!A306,ishod_substance!A:P,5,0)</f>
        <v>#N/A</v>
      </c>
      <c r="K306" s="165" t="e">
        <f>VLOOKUP(tbl2_2!A306,ishod_substance!A:Q,17,0)</f>
        <v>#N/A</v>
      </c>
      <c r="L306" s="165" t="e">
        <f>VLOOKUP(tbl2_2!A306,ishod_substance!A:R,18,0)</f>
        <v>#N/A</v>
      </c>
      <c r="M306" s="165" t="e">
        <f>VLOOKUP(tbl2_2!A306,ishod_substance!A:AD,19,0)</f>
        <v>#N/A</v>
      </c>
      <c r="N306" s="166" t="e">
        <f>VLOOKUP(tbl2_2!A306,ishod_substance!A:AD,20,0)</f>
        <v>#N/A</v>
      </c>
      <c r="O306" s="166" t="e">
        <f>VLOOKUP(tbl2_2!A306,ishod_substance!A:AD,21,0)</f>
        <v>#N/A</v>
      </c>
      <c r="P306" s="166" t="e">
        <f>VLOOKUP(tbl2_2!A306,ishod_substance!A:AD,22,0)</f>
        <v>#N/A</v>
      </c>
      <c r="Q306" s="166" t="e">
        <f>VLOOKUP(tbl2_2!A306,ishod_substance!A:AD,23,0)</f>
        <v>#N/A</v>
      </c>
      <c r="R306" s="166" t="e">
        <f>VLOOKUP(tbl2_2!A306,ishod_substance!A:AD,24,0)</f>
        <v>#N/A</v>
      </c>
      <c r="S306" s="166" t="e">
        <f>VLOOKUP(tbl2_2!A306,ishod_substance!A:AD,25,0)</f>
        <v>#N/A</v>
      </c>
      <c r="T306" s="166" t="e">
        <f>VLOOKUP(tbl2_2!A306,ishod_substance!A:AD,26,0)</f>
        <v>#N/A</v>
      </c>
      <c r="U306" s="166" t="e">
        <f>VLOOKUP(tbl2_2!A306,ishod_substance!A:AD,27,0)</f>
        <v>#N/A</v>
      </c>
      <c r="V306" s="166" t="e">
        <f>VLOOKUP(tbl2_2!A306,ishod_substance!A:AD,28,0)</f>
        <v>#N/A</v>
      </c>
      <c r="W306" s="166" t="e">
        <f>VLOOKUP(tbl2_2!A306,ishod_substance!A:AD,29,0)</f>
        <v>#N/A</v>
      </c>
      <c r="X306" s="166" t="e">
        <f>VLOOKUP(tbl2_2!A306,ishod_substance!A:AD,30,0)</f>
        <v>#N/A</v>
      </c>
      <c r="Y306" s="164" t="e">
        <f>VLOOKUP(tbl2_2!A306,ishod_substance!A:AD,7,0)</f>
        <v>#N/A</v>
      </c>
      <c r="Z306" s="167" t="e">
        <f>VLOOKUP(Y306,quide!$A$2:$B$1006,2,0)</f>
        <v>#N/A</v>
      </c>
      <c r="AA306" s="166" t="e">
        <f>VLOOKUP(Y306,quide!$A$2:$J$1006,10,0)</f>
        <v>#N/A</v>
      </c>
      <c r="AB306" s="169" t="e">
        <f>VLOOKUP(tbl2_2!A306,ishod_substance!A:AD,8,0)</f>
        <v>#N/A</v>
      </c>
      <c r="AC306" s="171" t="e">
        <f t="shared" si="4"/>
        <v>#N/A</v>
      </c>
      <c r="AD306" s="168" t="e">
        <f>VLOOKUP(tbl2_2!A306,ishod_substance!A:AD,9,0)</f>
        <v>#N/A</v>
      </c>
      <c r="AE306" s="169" t="e">
        <f>VLOOKUP(tbl2_2!A306,ishod_substance!A:AD,9,0)</f>
        <v>#N/A</v>
      </c>
      <c r="AF306" s="170"/>
    </row>
    <row r="307" spans="1:41" x14ac:dyDescent="0.25">
      <c r="A307">
        <v>299</v>
      </c>
      <c r="C307" s="160" t="e">
        <f>VLOOKUP(tbl2_2!A307,ishod_substance!A:P,2,0)</f>
        <v>#N/A</v>
      </c>
      <c r="D307" s="161" t="e">
        <f>VLOOKUP(tbl2_2!A307,ishod_substance!A:P,3,0)</f>
        <v>#N/A</v>
      </c>
      <c r="E307" s="160" t="e">
        <f>VLOOKUP(tbl2_2!A307,ishod_substance!A:P,11,0)</f>
        <v>#N/A</v>
      </c>
      <c r="F307" s="162" t="e">
        <f>VLOOKUP(tbl2_2!A307,ishod_substance!A:P,15,0)</f>
        <v>#N/A</v>
      </c>
      <c r="G307" s="162" t="e">
        <f>VLOOKUP(tbl2_2!A307,ishod_substance!A:P,12,0)&amp;"/"&amp;VLOOKUP(tbl2_2!A307,ishod_substance!A:P,14,0)</f>
        <v>#N/A</v>
      </c>
      <c r="H307" s="163" t="e">
        <f>VLOOKUP(tbl2_2!A307,ishod_substance!A:P,6,0)</f>
        <v>#N/A</v>
      </c>
      <c r="I307" s="164" t="e">
        <f>VLOOKUP(tbl2_2!A307,ishod_substance!A:P,15,0)</f>
        <v>#N/A</v>
      </c>
      <c r="J307" s="164" t="e">
        <f>VLOOKUP(tbl2_2!A307,ishod_substance!A:P,5,0)</f>
        <v>#N/A</v>
      </c>
      <c r="K307" s="165" t="e">
        <f>VLOOKUP(tbl2_2!A307,ishod_substance!A:Q,17,0)</f>
        <v>#N/A</v>
      </c>
      <c r="L307" s="165" t="e">
        <f>VLOOKUP(tbl2_2!A307,ishod_substance!A:R,18,0)</f>
        <v>#N/A</v>
      </c>
      <c r="M307" s="165" t="e">
        <f>VLOOKUP(tbl2_2!A307,ishod_substance!A:AD,19,0)</f>
        <v>#N/A</v>
      </c>
      <c r="N307" s="166" t="e">
        <f>VLOOKUP(tbl2_2!A307,ishod_substance!A:AD,20,0)</f>
        <v>#N/A</v>
      </c>
      <c r="O307" s="166" t="e">
        <f>VLOOKUP(tbl2_2!A307,ishod_substance!A:AD,21,0)</f>
        <v>#N/A</v>
      </c>
      <c r="P307" s="166" t="e">
        <f>VLOOKUP(tbl2_2!A307,ishod_substance!A:AD,22,0)</f>
        <v>#N/A</v>
      </c>
      <c r="Q307" s="166" t="e">
        <f>VLOOKUP(tbl2_2!A307,ishod_substance!A:AD,23,0)</f>
        <v>#N/A</v>
      </c>
      <c r="R307" s="166" t="e">
        <f>VLOOKUP(tbl2_2!A307,ishod_substance!A:AD,24,0)</f>
        <v>#N/A</v>
      </c>
      <c r="S307" s="166" t="e">
        <f>VLOOKUP(tbl2_2!A307,ishod_substance!A:AD,25,0)</f>
        <v>#N/A</v>
      </c>
      <c r="T307" s="166" t="e">
        <f>VLOOKUP(tbl2_2!A307,ishod_substance!A:AD,26,0)</f>
        <v>#N/A</v>
      </c>
      <c r="U307" s="166" t="e">
        <f>VLOOKUP(tbl2_2!A307,ishod_substance!A:AD,27,0)</f>
        <v>#N/A</v>
      </c>
      <c r="V307" s="166" t="e">
        <f>VLOOKUP(tbl2_2!A307,ishod_substance!A:AD,28,0)</f>
        <v>#N/A</v>
      </c>
      <c r="W307" s="166" t="e">
        <f>VLOOKUP(tbl2_2!A307,ishod_substance!A:AD,29,0)</f>
        <v>#N/A</v>
      </c>
      <c r="X307" s="166" t="e">
        <f>VLOOKUP(tbl2_2!A307,ishod_substance!A:AD,30,0)</f>
        <v>#N/A</v>
      </c>
      <c r="Y307" s="164" t="e">
        <f>VLOOKUP(tbl2_2!A307,ishod_substance!A:AD,7,0)</f>
        <v>#N/A</v>
      </c>
      <c r="Z307" s="167" t="e">
        <f>VLOOKUP(Y307,quide!$A$2:$B$1006,2,0)</f>
        <v>#N/A</v>
      </c>
      <c r="AA307" s="166" t="e">
        <f>VLOOKUP(Y307,quide!$A$2:$J$1006,10,0)</f>
        <v>#N/A</v>
      </c>
      <c r="AB307" s="169" t="e">
        <f>VLOOKUP(tbl2_2!A307,ishod_substance!A:AD,8,0)</f>
        <v>#N/A</v>
      </c>
      <c r="AC307" s="171" t="e">
        <f t="shared" si="4"/>
        <v>#N/A</v>
      </c>
      <c r="AD307" s="168" t="e">
        <f>VLOOKUP(tbl2_2!A307,ishod_substance!A:AD,9,0)</f>
        <v>#N/A</v>
      </c>
      <c r="AE307" s="169" t="e">
        <f>VLOOKUP(tbl2_2!A307,ishod_substance!A:AD,9,0)</f>
        <v>#N/A</v>
      </c>
      <c r="AF307" s="170"/>
    </row>
    <row r="308" spans="1:41" x14ac:dyDescent="0.25">
      <c r="A308">
        <v>300</v>
      </c>
      <c r="C308" s="160" t="e">
        <f>VLOOKUP(tbl2_2!A308,ishod_substance!A:P,2,0)</f>
        <v>#N/A</v>
      </c>
      <c r="D308" s="161" t="e">
        <f>VLOOKUP(tbl2_2!A308,ishod_substance!A:P,3,0)</f>
        <v>#N/A</v>
      </c>
      <c r="E308" s="160" t="e">
        <f>VLOOKUP(tbl2_2!A308,ishod_substance!A:P,11,0)</f>
        <v>#N/A</v>
      </c>
      <c r="F308" s="162" t="e">
        <f>VLOOKUP(tbl2_2!A308,ishod_substance!A:P,15,0)</f>
        <v>#N/A</v>
      </c>
      <c r="G308" s="162" t="e">
        <f>VLOOKUP(tbl2_2!A308,ishod_substance!A:P,12,0)&amp;"/"&amp;VLOOKUP(tbl2_2!A308,ishod_substance!A:P,14,0)</f>
        <v>#N/A</v>
      </c>
      <c r="H308" s="163" t="e">
        <f>VLOOKUP(tbl2_2!A308,ishod_substance!A:P,6,0)</f>
        <v>#N/A</v>
      </c>
      <c r="I308" s="164" t="e">
        <f>VLOOKUP(tbl2_2!A308,ishod_substance!A:P,15,0)</f>
        <v>#N/A</v>
      </c>
      <c r="J308" s="164" t="e">
        <f>VLOOKUP(tbl2_2!A308,ishod_substance!A:P,5,0)</f>
        <v>#N/A</v>
      </c>
      <c r="K308" s="165" t="e">
        <f>VLOOKUP(tbl2_2!A308,ishod_substance!A:Q,17,0)</f>
        <v>#N/A</v>
      </c>
      <c r="L308" s="165" t="e">
        <f>VLOOKUP(tbl2_2!A308,ishod_substance!A:R,18,0)</f>
        <v>#N/A</v>
      </c>
      <c r="M308" s="165" t="e">
        <f>VLOOKUP(tbl2_2!A308,ishod_substance!A:AD,19,0)</f>
        <v>#N/A</v>
      </c>
      <c r="N308" s="166" t="e">
        <f>VLOOKUP(tbl2_2!A308,ishod_substance!A:AD,20,0)</f>
        <v>#N/A</v>
      </c>
      <c r="O308" s="166" t="e">
        <f>VLOOKUP(tbl2_2!A308,ishod_substance!A:AD,21,0)</f>
        <v>#N/A</v>
      </c>
      <c r="P308" s="166" t="e">
        <f>VLOOKUP(tbl2_2!A308,ishod_substance!A:AD,22,0)</f>
        <v>#N/A</v>
      </c>
      <c r="Q308" s="166" t="e">
        <f>VLOOKUP(tbl2_2!A308,ishod_substance!A:AD,23,0)</f>
        <v>#N/A</v>
      </c>
      <c r="R308" s="166" t="e">
        <f>VLOOKUP(tbl2_2!A308,ishod_substance!A:AD,24,0)</f>
        <v>#N/A</v>
      </c>
      <c r="S308" s="166" t="e">
        <f>VLOOKUP(tbl2_2!A308,ishod_substance!A:AD,25,0)</f>
        <v>#N/A</v>
      </c>
      <c r="T308" s="166" t="e">
        <f>VLOOKUP(tbl2_2!A308,ishod_substance!A:AD,26,0)</f>
        <v>#N/A</v>
      </c>
      <c r="U308" s="166" t="e">
        <f>VLOOKUP(tbl2_2!A308,ishod_substance!A:AD,27,0)</f>
        <v>#N/A</v>
      </c>
      <c r="V308" s="166" t="e">
        <f>VLOOKUP(tbl2_2!A308,ishod_substance!A:AD,28,0)</f>
        <v>#N/A</v>
      </c>
      <c r="W308" s="166" t="e">
        <f>VLOOKUP(tbl2_2!A308,ishod_substance!A:AD,29,0)</f>
        <v>#N/A</v>
      </c>
      <c r="X308" s="166" t="e">
        <f>VLOOKUP(tbl2_2!A308,ishod_substance!A:AD,30,0)</f>
        <v>#N/A</v>
      </c>
      <c r="Y308" s="164" t="e">
        <f>VLOOKUP(tbl2_2!A308,ishod_substance!A:AD,7,0)</f>
        <v>#N/A</v>
      </c>
      <c r="Z308" s="167" t="e">
        <f>VLOOKUP(Y308,quide!$A$2:$B$1006,2,0)</f>
        <v>#N/A</v>
      </c>
      <c r="AA308" s="166" t="e">
        <f>VLOOKUP(Y308,quide!$A$2:$J$1006,10,0)</f>
        <v>#N/A</v>
      </c>
      <c r="AB308" s="169" t="e">
        <f>VLOOKUP(tbl2_2!A308,ishod_substance!A:AD,8,0)</f>
        <v>#N/A</v>
      </c>
      <c r="AC308" s="171" t="e">
        <f t="shared" si="4"/>
        <v>#N/A</v>
      </c>
      <c r="AD308" s="168" t="e">
        <f>VLOOKUP(tbl2_2!A308,ishod_substance!A:AD,9,0)</f>
        <v>#N/A</v>
      </c>
      <c r="AE308" s="169" t="e">
        <f>VLOOKUP(tbl2_2!A308,ishod_substance!A:AD,9,0)</f>
        <v>#N/A</v>
      </c>
      <c r="AF308" s="170"/>
    </row>
    <row r="309" spans="1:41" x14ac:dyDescent="0.25">
      <c r="A309">
        <v>301</v>
      </c>
      <c r="C309" s="160" t="e">
        <f>VLOOKUP(tbl2_2!A309,ishod_substance!A:P,2,0)</f>
        <v>#N/A</v>
      </c>
      <c r="D309" s="161" t="e">
        <f>VLOOKUP(tbl2_2!A309,ishod_substance!A:P,3,0)</f>
        <v>#N/A</v>
      </c>
      <c r="E309" s="160" t="e">
        <f>VLOOKUP(tbl2_2!A309,ishod_substance!A:P,11,0)</f>
        <v>#N/A</v>
      </c>
      <c r="F309" s="162" t="e">
        <f>VLOOKUP(tbl2_2!A309,ishod_substance!A:P,15,0)</f>
        <v>#N/A</v>
      </c>
      <c r="G309" s="162" t="e">
        <f>VLOOKUP(tbl2_2!A309,ishod_substance!A:P,12,0)&amp;"/"&amp;VLOOKUP(tbl2_2!A309,ishod_substance!A:P,14,0)</f>
        <v>#N/A</v>
      </c>
      <c r="H309" s="163" t="e">
        <f>VLOOKUP(tbl2_2!A309,ishod_substance!A:P,6,0)</f>
        <v>#N/A</v>
      </c>
      <c r="I309" s="164" t="e">
        <f>VLOOKUP(tbl2_2!A309,ishod_substance!A:P,15,0)</f>
        <v>#N/A</v>
      </c>
      <c r="J309" s="164" t="e">
        <f>VLOOKUP(tbl2_2!A309,ishod_substance!A:P,5,0)</f>
        <v>#N/A</v>
      </c>
      <c r="K309" s="165" t="e">
        <f>VLOOKUP(tbl2_2!A309,ishod_substance!A:Q,17,0)</f>
        <v>#N/A</v>
      </c>
      <c r="L309" s="165" t="e">
        <f>VLOOKUP(tbl2_2!A309,ishod_substance!A:R,18,0)</f>
        <v>#N/A</v>
      </c>
      <c r="M309" s="165" t="e">
        <f>VLOOKUP(tbl2_2!A309,ishod_substance!A:AD,19,0)</f>
        <v>#N/A</v>
      </c>
      <c r="N309" s="166" t="e">
        <f>VLOOKUP(tbl2_2!A309,ishod_substance!A:AD,20,0)</f>
        <v>#N/A</v>
      </c>
      <c r="O309" s="166" t="e">
        <f>VLOOKUP(tbl2_2!A309,ishod_substance!A:AD,21,0)</f>
        <v>#N/A</v>
      </c>
      <c r="P309" s="166" t="e">
        <f>VLOOKUP(tbl2_2!A309,ishod_substance!A:AD,22,0)</f>
        <v>#N/A</v>
      </c>
      <c r="Q309" s="166" t="e">
        <f>VLOOKUP(tbl2_2!A309,ishod_substance!A:AD,23,0)</f>
        <v>#N/A</v>
      </c>
      <c r="R309" s="166" t="e">
        <f>VLOOKUP(tbl2_2!A309,ishod_substance!A:AD,24,0)</f>
        <v>#N/A</v>
      </c>
      <c r="S309" s="166" t="e">
        <f>VLOOKUP(tbl2_2!A309,ishod_substance!A:AD,25,0)</f>
        <v>#N/A</v>
      </c>
      <c r="T309" s="166" t="e">
        <f>VLOOKUP(tbl2_2!A309,ishod_substance!A:AD,26,0)</f>
        <v>#N/A</v>
      </c>
      <c r="U309" s="166" t="e">
        <f>VLOOKUP(tbl2_2!A309,ishod_substance!A:AD,27,0)</f>
        <v>#N/A</v>
      </c>
      <c r="V309" s="166" t="e">
        <f>VLOOKUP(tbl2_2!A309,ishod_substance!A:AD,28,0)</f>
        <v>#N/A</v>
      </c>
      <c r="W309" s="166" t="e">
        <f>VLOOKUP(tbl2_2!A309,ishod_substance!A:AD,29,0)</f>
        <v>#N/A</v>
      </c>
      <c r="X309" s="166" t="e">
        <f>VLOOKUP(tbl2_2!A309,ishod_substance!A:AD,30,0)</f>
        <v>#N/A</v>
      </c>
      <c r="Y309" s="164" t="e">
        <f>VLOOKUP(tbl2_2!A309,ishod_substance!A:AD,7,0)</f>
        <v>#N/A</v>
      </c>
      <c r="Z309" s="167" t="e">
        <f>VLOOKUP(Y309,quide!$A$2:$B$1006,2,0)</f>
        <v>#N/A</v>
      </c>
      <c r="AA309" s="166" t="e">
        <f>VLOOKUP(Y309,quide!$A$2:$J$1006,10,0)</f>
        <v>#N/A</v>
      </c>
      <c r="AB309" s="169" t="e">
        <f>VLOOKUP(tbl2_2!A309,ishod_substance!A:AD,8,0)</f>
        <v>#N/A</v>
      </c>
      <c r="AC309" s="171" t="e">
        <f t="shared" si="4"/>
        <v>#N/A</v>
      </c>
      <c r="AD309" s="168" t="e">
        <f>VLOOKUP(tbl2_2!A309,ishod_substance!A:AD,9,0)</f>
        <v>#N/A</v>
      </c>
      <c r="AE309" s="169" t="e">
        <f>VLOOKUP(tbl2_2!A309,ishod_substance!A:AD,9,0)</f>
        <v>#N/A</v>
      </c>
      <c r="AF309" s="170"/>
    </row>
    <row r="310" spans="1:41" x14ac:dyDescent="0.25">
      <c r="A310">
        <v>302</v>
      </c>
      <c r="C310" s="160" t="e">
        <f>VLOOKUP(tbl2_2!A310,ishod_substance!A:P,2,0)</f>
        <v>#N/A</v>
      </c>
      <c r="D310" s="161" t="e">
        <f>VLOOKUP(tbl2_2!A310,ishod_substance!A:P,3,0)</f>
        <v>#N/A</v>
      </c>
      <c r="E310" s="160" t="e">
        <f>VLOOKUP(tbl2_2!A310,ishod_substance!A:P,11,0)</f>
        <v>#N/A</v>
      </c>
      <c r="F310" s="162" t="e">
        <f>VLOOKUP(tbl2_2!A310,ishod_substance!A:P,15,0)</f>
        <v>#N/A</v>
      </c>
      <c r="G310" s="162" t="e">
        <f>VLOOKUP(tbl2_2!A310,ishod_substance!A:P,12,0)&amp;"/"&amp;VLOOKUP(tbl2_2!A310,ishod_substance!A:P,14,0)</f>
        <v>#N/A</v>
      </c>
      <c r="H310" s="163" t="e">
        <f>VLOOKUP(tbl2_2!A310,ishod_substance!A:P,6,0)</f>
        <v>#N/A</v>
      </c>
      <c r="I310" s="164" t="e">
        <f>VLOOKUP(tbl2_2!A310,ishod_substance!A:P,15,0)</f>
        <v>#N/A</v>
      </c>
      <c r="J310" s="164" t="e">
        <f>VLOOKUP(tbl2_2!A310,ishod_substance!A:P,5,0)</f>
        <v>#N/A</v>
      </c>
      <c r="K310" s="165" t="e">
        <f>VLOOKUP(tbl2_2!A310,ishod_substance!A:Q,17,0)</f>
        <v>#N/A</v>
      </c>
      <c r="L310" s="165" t="e">
        <f>VLOOKUP(tbl2_2!A310,ishod_substance!A:R,18,0)</f>
        <v>#N/A</v>
      </c>
      <c r="M310" s="165" t="e">
        <f>VLOOKUP(tbl2_2!A310,ishod_substance!A:AD,19,0)</f>
        <v>#N/A</v>
      </c>
      <c r="N310" s="166" t="e">
        <f>VLOOKUP(tbl2_2!A310,ishod_substance!A:AD,20,0)</f>
        <v>#N/A</v>
      </c>
      <c r="O310" s="166" t="e">
        <f>VLOOKUP(tbl2_2!A310,ishod_substance!A:AD,21,0)</f>
        <v>#N/A</v>
      </c>
      <c r="P310" s="166" t="e">
        <f>VLOOKUP(tbl2_2!A310,ishod_substance!A:AD,22,0)</f>
        <v>#N/A</v>
      </c>
      <c r="Q310" s="166" t="e">
        <f>VLOOKUP(tbl2_2!A310,ishod_substance!A:AD,23,0)</f>
        <v>#N/A</v>
      </c>
      <c r="R310" s="166" t="e">
        <f>VLOOKUP(tbl2_2!A310,ishod_substance!A:AD,24,0)</f>
        <v>#N/A</v>
      </c>
      <c r="S310" s="166" t="e">
        <f>VLOOKUP(tbl2_2!A310,ishod_substance!A:AD,25,0)</f>
        <v>#N/A</v>
      </c>
      <c r="T310" s="166" t="e">
        <f>VLOOKUP(tbl2_2!A310,ishod_substance!A:AD,26,0)</f>
        <v>#N/A</v>
      </c>
      <c r="U310" s="166" t="e">
        <f>VLOOKUP(tbl2_2!A310,ishod_substance!A:AD,27,0)</f>
        <v>#N/A</v>
      </c>
      <c r="V310" s="166" t="e">
        <f>VLOOKUP(tbl2_2!A310,ishod_substance!A:AD,28,0)</f>
        <v>#N/A</v>
      </c>
      <c r="W310" s="166" t="e">
        <f>VLOOKUP(tbl2_2!A310,ishod_substance!A:AD,29,0)</f>
        <v>#N/A</v>
      </c>
      <c r="X310" s="166" t="e">
        <f>VLOOKUP(tbl2_2!A310,ishod_substance!A:AD,30,0)</f>
        <v>#N/A</v>
      </c>
      <c r="Y310" s="164" t="e">
        <f>VLOOKUP(tbl2_2!A310,ishod_substance!A:AD,7,0)</f>
        <v>#N/A</v>
      </c>
      <c r="Z310" s="167" t="e">
        <f>VLOOKUP(Y310,quide!$A$2:$B$1006,2,0)</f>
        <v>#N/A</v>
      </c>
      <c r="AA310" s="166" t="e">
        <f>VLOOKUP(Y310,quide!$A$2:$J$1006,10,0)</f>
        <v>#N/A</v>
      </c>
      <c r="AB310" s="169" t="e">
        <f>VLOOKUP(tbl2_2!A310,ishod_substance!A:AD,8,0)</f>
        <v>#N/A</v>
      </c>
      <c r="AC310" s="171" t="e">
        <f t="shared" si="4"/>
        <v>#N/A</v>
      </c>
      <c r="AD310" s="168" t="e">
        <f>VLOOKUP(tbl2_2!A310,ishod_substance!A:AD,9,0)</f>
        <v>#N/A</v>
      </c>
      <c r="AE310" s="169" t="e">
        <f>VLOOKUP(tbl2_2!A310,ishod_substance!A:AD,9,0)</f>
        <v>#N/A</v>
      </c>
      <c r="AF310" s="170"/>
    </row>
    <row r="311" spans="1:41" x14ac:dyDescent="0.25">
      <c r="A311">
        <v>303</v>
      </c>
      <c r="C311" s="160" t="e">
        <f>VLOOKUP(tbl2_2!A311,ishod_substance!A:P,2,0)</f>
        <v>#N/A</v>
      </c>
      <c r="D311" s="161" t="e">
        <f>VLOOKUP(tbl2_2!A311,ishod_substance!A:P,3,0)</f>
        <v>#N/A</v>
      </c>
      <c r="E311" s="160" t="e">
        <f>VLOOKUP(tbl2_2!A311,ishod_substance!A:P,11,0)</f>
        <v>#N/A</v>
      </c>
      <c r="F311" s="162" t="e">
        <f>VLOOKUP(tbl2_2!A311,ishod_substance!A:P,15,0)</f>
        <v>#N/A</v>
      </c>
      <c r="G311" s="162" t="e">
        <f>VLOOKUP(tbl2_2!A311,ishod_substance!A:P,12,0)&amp;"/"&amp;VLOOKUP(tbl2_2!A311,ishod_substance!A:P,14,0)</f>
        <v>#N/A</v>
      </c>
      <c r="H311" s="163" t="e">
        <f>VLOOKUP(tbl2_2!A311,ishod_substance!A:P,6,0)</f>
        <v>#N/A</v>
      </c>
      <c r="I311" s="164" t="e">
        <f>VLOOKUP(tbl2_2!A311,ishod_substance!A:P,15,0)</f>
        <v>#N/A</v>
      </c>
      <c r="J311" s="164" t="e">
        <f>VLOOKUP(tbl2_2!A311,ishod_substance!A:P,5,0)</f>
        <v>#N/A</v>
      </c>
      <c r="K311" s="165" t="e">
        <f>VLOOKUP(tbl2_2!A311,ishod_substance!A:Q,17,0)</f>
        <v>#N/A</v>
      </c>
      <c r="L311" s="165" t="e">
        <f>VLOOKUP(tbl2_2!A311,ishod_substance!A:R,18,0)</f>
        <v>#N/A</v>
      </c>
      <c r="M311" s="165" t="e">
        <f>VLOOKUP(tbl2_2!A311,ishod_substance!A:AD,19,0)</f>
        <v>#N/A</v>
      </c>
      <c r="N311" s="166" t="e">
        <f>VLOOKUP(tbl2_2!A311,ishod_substance!A:AD,20,0)</f>
        <v>#N/A</v>
      </c>
      <c r="O311" s="166" t="e">
        <f>VLOOKUP(tbl2_2!A311,ishod_substance!A:AD,21,0)</f>
        <v>#N/A</v>
      </c>
      <c r="P311" s="166" t="e">
        <f>VLOOKUP(tbl2_2!A311,ishod_substance!A:AD,22,0)</f>
        <v>#N/A</v>
      </c>
      <c r="Q311" s="166" t="e">
        <f>VLOOKUP(tbl2_2!A311,ishod_substance!A:AD,23,0)</f>
        <v>#N/A</v>
      </c>
      <c r="R311" s="166" t="e">
        <f>VLOOKUP(tbl2_2!A311,ishod_substance!A:AD,24,0)</f>
        <v>#N/A</v>
      </c>
      <c r="S311" s="166" t="e">
        <f>VLOOKUP(tbl2_2!A311,ishod_substance!A:AD,25,0)</f>
        <v>#N/A</v>
      </c>
      <c r="T311" s="166" t="e">
        <f>VLOOKUP(tbl2_2!A311,ishod_substance!A:AD,26,0)</f>
        <v>#N/A</v>
      </c>
      <c r="U311" s="166" t="e">
        <f>VLOOKUP(tbl2_2!A311,ishod_substance!A:AD,27,0)</f>
        <v>#N/A</v>
      </c>
      <c r="V311" s="166" t="e">
        <f>VLOOKUP(tbl2_2!A311,ishod_substance!A:AD,28,0)</f>
        <v>#N/A</v>
      </c>
      <c r="W311" s="166" t="e">
        <f>VLOOKUP(tbl2_2!A311,ishod_substance!A:AD,29,0)</f>
        <v>#N/A</v>
      </c>
      <c r="X311" s="166" t="e">
        <f>VLOOKUP(tbl2_2!A311,ishod_substance!A:AD,30,0)</f>
        <v>#N/A</v>
      </c>
      <c r="Y311" s="164" t="e">
        <f>VLOOKUP(tbl2_2!A311,ishod_substance!A:AD,7,0)</f>
        <v>#N/A</v>
      </c>
      <c r="Z311" s="167" t="e">
        <f>VLOOKUP(Y311,quide!$A$2:$B$1006,2,0)</f>
        <v>#N/A</v>
      </c>
      <c r="AA311" s="166" t="e">
        <f>VLOOKUP(Y311,quide!$A$2:$J$1006,10,0)</f>
        <v>#N/A</v>
      </c>
      <c r="AB311" s="169" t="e">
        <f>VLOOKUP(tbl2_2!A311,ishod_substance!A:AD,8,0)</f>
        <v>#N/A</v>
      </c>
      <c r="AC311" s="171" t="e">
        <f t="shared" si="4"/>
        <v>#N/A</v>
      </c>
      <c r="AD311" s="168" t="e">
        <f>VLOOKUP(tbl2_2!A311,ishod_substance!A:AD,9,0)</f>
        <v>#N/A</v>
      </c>
      <c r="AE311" s="169" t="e">
        <f>VLOOKUP(tbl2_2!A311,ishod_substance!A:AD,9,0)</f>
        <v>#N/A</v>
      </c>
      <c r="AF311" s="170"/>
      <c r="AO311" s="209"/>
    </row>
    <row r="312" spans="1:41" x14ac:dyDescent="0.25">
      <c r="A312">
        <v>304</v>
      </c>
      <c r="C312" s="160" t="e">
        <f>VLOOKUP(tbl2_2!A312,ishod_substance!A:P,2,0)</f>
        <v>#N/A</v>
      </c>
      <c r="D312" s="161" t="e">
        <f>VLOOKUP(tbl2_2!A312,ishod_substance!A:P,3,0)</f>
        <v>#N/A</v>
      </c>
      <c r="E312" s="160" t="e">
        <f>VLOOKUP(tbl2_2!A312,ishod_substance!A:P,11,0)</f>
        <v>#N/A</v>
      </c>
      <c r="F312" s="162" t="e">
        <f>VLOOKUP(tbl2_2!A312,ishod_substance!A:P,15,0)</f>
        <v>#N/A</v>
      </c>
      <c r="G312" s="162" t="e">
        <f>VLOOKUP(tbl2_2!A312,ishod_substance!A:P,12,0)&amp;"/"&amp;VLOOKUP(tbl2_2!A312,ishod_substance!A:P,14,0)</f>
        <v>#N/A</v>
      </c>
      <c r="H312" s="163" t="e">
        <f>VLOOKUP(tbl2_2!A312,ishod_substance!A:P,6,0)</f>
        <v>#N/A</v>
      </c>
      <c r="I312" s="164" t="e">
        <f>VLOOKUP(tbl2_2!A312,ishod_substance!A:P,15,0)</f>
        <v>#N/A</v>
      </c>
      <c r="J312" s="164" t="e">
        <f>VLOOKUP(tbl2_2!A312,ishod_substance!A:P,5,0)</f>
        <v>#N/A</v>
      </c>
      <c r="K312" s="165" t="e">
        <f>VLOOKUP(tbl2_2!A312,ishod_substance!A:Q,17,0)</f>
        <v>#N/A</v>
      </c>
      <c r="L312" s="165" t="e">
        <f>VLOOKUP(tbl2_2!A312,ishod_substance!A:R,18,0)</f>
        <v>#N/A</v>
      </c>
      <c r="M312" s="165" t="e">
        <f>VLOOKUP(tbl2_2!A312,ishod_substance!A:AD,19,0)</f>
        <v>#N/A</v>
      </c>
      <c r="N312" s="166" t="e">
        <f>VLOOKUP(tbl2_2!A312,ishod_substance!A:AD,20,0)</f>
        <v>#N/A</v>
      </c>
      <c r="O312" s="166" t="e">
        <f>VLOOKUP(tbl2_2!A312,ishod_substance!A:AD,21,0)</f>
        <v>#N/A</v>
      </c>
      <c r="P312" s="166" t="e">
        <f>VLOOKUP(tbl2_2!A312,ishod_substance!A:AD,22,0)</f>
        <v>#N/A</v>
      </c>
      <c r="Q312" s="166" t="e">
        <f>VLOOKUP(tbl2_2!A312,ishod_substance!A:AD,23,0)</f>
        <v>#N/A</v>
      </c>
      <c r="R312" s="166" t="e">
        <f>VLOOKUP(tbl2_2!A312,ishod_substance!A:AD,24,0)</f>
        <v>#N/A</v>
      </c>
      <c r="S312" s="166" t="e">
        <f>VLOOKUP(tbl2_2!A312,ishod_substance!A:AD,25,0)</f>
        <v>#N/A</v>
      </c>
      <c r="T312" s="166" t="e">
        <f>VLOOKUP(tbl2_2!A312,ishod_substance!A:AD,26,0)</f>
        <v>#N/A</v>
      </c>
      <c r="U312" s="166" t="e">
        <f>VLOOKUP(tbl2_2!A312,ishod_substance!A:AD,27,0)</f>
        <v>#N/A</v>
      </c>
      <c r="V312" s="166" t="e">
        <f>VLOOKUP(tbl2_2!A312,ishod_substance!A:AD,28,0)</f>
        <v>#N/A</v>
      </c>
      <c r="W312" s="166" t="e">
        <f>VLOOKUP(tbl2_2!A312,ishod_substance!A:AD,29,0)</f>
        <v>#N/A</v>
      </c>
      <c r="X312" s="166" t="e">
        <f>VLOOKUP(tbl2_2!A312,ishod_substance!A:AD,30,0)</f>
        <v>#N/A</v>
      </c>
      <c r="Y312" s="164" t="e">
        <f>VLOOKUP(tbl2_2!A312,ishod_substance!A:AD,7,0)</f>
        <v>#N/A</v>
      </c>
      <c r="Z312" s="167" t="e">
        <f>VLOOKUP(Y312,quide!$A$2:$B$1006,2,0)</f>
        <v>#N/A</v>
      </c>
      <c r="AA312" s="166" t="e">
        <f>VLOOKUP(Y312,quide!$A$2:$J$1006,10,0)</f>
        <v>#N/A</v>
      </c>
      <c r="AB312" s="169" t="e">
        <f>VLOOKUP(tbl2_2!A312,ishod_substance!A:AD,8,0)</f>
        <v>#N/A</v>
      </c>
      <c r="AC312" s="171" t="e">
        <f t="shared" si="4"/>
        <v>#N/A</v>
      </c>
      <c r="AD312" s="168" t="e">
        <f>VLOOKUP(tbl2_2!A312,ishod_substance!A:AD,9,0)</f>
        <v>#N/A</v>
      </c>
      <c r="AE312" s="169" t="e">
        <f>VLOOKUP(tbl2_2!A312,ishod_substance!A:AD,9,0)</f>
        <v>#N/A</v>
      </c>
      <c r="AF312" s="170"/>
    </row>
    <row r="313" spans="1:41" x14ac:dyDescent="0.25">
      <c r="A313">
        <v>305</v>
      </c>
      <c r="C313" s="160" t="e">
        <f>VLOOKUP(tbl2_2!A313,ishod_substance!A:P,2,0)</f>
        <v>#N/A</v>
      </c>
      <c r="D313" s="161" t="e">
        <f>VLOOKUP(tbl2_2!A313,ishod_substance!A:P,3,0)</f>
        <v>#N/A</v>
      </c>
      <c r="E313" s="160" t="e">
        <f>VLOOKUP(tbl2_2!A313,ishod_substance!A:P,11,0)</f>
        <v>#N/A</v>
      </c>
      <c r="F313" s="162" t="e">
        <f>VLOOKUP(tbl2_2!A313,ishod_substance!A:P,15,0)</f>
        <v>#N/A</v>
      </c>
      <c r="G313" s="162" t="e">
        <f>VLOOKUP(tbl2_2!A313,ishod_substance!A:P,12,0)&amp;"/"&amp;VLOOKUP(tbl2_2!A313,ishod_substance!A:P,14,0)</f>
        <v>#N/A</v>
      </c>
      <c r="H313" s="163" t="e">
        <f>VLOOKUP(tbl2_2!A313,ishod_substance!A:P,6,0)</f>
        <v>#N/A</v>
      </c>
      <c r="I313" s="164" t="e">
        <f>VLOOKUP(tbl2_2!A313,ishod_substance!A:P,15,0)</f>
        <v>#N/A</v>
      </c>
      <c r="J313" s="164" t="e">
        <f>VLOOKUP(tbl2_2!A313,ishod_substance!A:P,5,0)</f>
        <v>#N/A</v>
      </c>
      <c r="K313" s="165" t="e">
        <f>VLOOKUP(tbl2_2!A313,ishod_substance!A:Q,17,0)</f>
        <v>#N/A</v>
      </c>
      <c r="L313" s="165" t="e">
        <f>VLOOKUP(tbl2_2!A313,ishod_substance!A:R,18,0)</f>
        <v>#N/A</v>
      </c>
      <c r="M313" s="165" t="e">
        <f>VLOOKUP(tbl2_2!A313,ishod_substance!A:AD,19,0)</f>
        <v>#N/A</v>
      </c>
      <c r="N313" s="166" t="e">
        <f>VLOOKUP(tbl2_2!A313,ishod_substance!A:AD,20,0)</f>
        <v>#N/A</v>
      </c>
      <c r="O313" s="166" t="e">
        <f>VLOOKUP(tbl2_2!A313,ishod_substance!A:AD,21,0)</f>
        <v>#N/A</v>
      </c>
      <c r="P313" s="166" t="e">
        <f>VLOOKUP(tbl2_2!A313,ishod_substance!A:AD,22,0)</f>
        <v>#N/A</v>
      </c>
      <c r="Q313" s="166" t="e">
        <f>VLOOKUP(tbl2_2!A313,ishod_substance!A:AD,23,0)</f>
        <v>#N/A</v>
      </c>
      <c r="R313" s="166" t="e">
        <f>VLOOKUP(tbl2_2!A313,ishod_substance!A:AD,24,0)</f>
        <v>#N/A</v>
      </c>
      <c r="S313" s="166" t="e">
        <f>VLOOKUP(tbl2_2!A313,ishod_substance!A:AD,25,0)</f>
        <v>#N/A</v>
      </c>
      <c r="T313" s="166" t="e">
        <f>VLOOKUP(tbl2_2!A313,ishod_substance!A:AD,26,0)</f>
        <v>#N/A</v>
      </c>
      <c r="U313" s="166" t="e">
        <f>VLOOKUP(tbl2_2!A313,ishod_substance!A:AD,27,0)</f>
        <v>#N/A</v>
      </c>
      <c r="V313" s="166" t="e">
        <f>VLOOKUP(tbl2_2!A313,ishod_substance!A:AD,28,0)</f>
        <v>#N/A</v>
      </c>
      <c r="W313" s="166" t="e">
        <f>VLOOKUP(tbl2_2!A313,ishod_substance!A:AD,29,0)</f>
        <v>#N/A</v>
      </c>
      <c r="X313" s="166" t="e">
        <f>VLOOKUP(tbl2_2!A313,ishod_substance!A:AD,30,0)</f>
        <v>#N/A</v>
      </c>
      <c r="Y313" s="164" t="e">
        <f>VLOOKUP(tbl2_2!A313,ishod_substance!A:AD,7,0)</f>
        <v>#N/A</v>
      </c>
      <c r="Z313" s="167" t="e">
        <f>VLOOKUP(Y313,quide!$A$2:$B$1006,2,0)</f>
        <v>#N/A</v>
      </c>
      <c r="AA313" s="166" t="e">
        <f>VLOOKUP(Y313,quide!$A$2:$J$1006,10,0)</f>
        <v>#N/A</v>
      </c>
      <c r="AB313" s="169" t="e">
        <f>VLOOKUP(tbl2_2!A313,ishod_substance!A:AD,8,0)</f>
        <v>#N/A</v>
      </c>
      <c r="AC313" s="171" t="e">
        <f t="shared" si="4"/>
        <v>#N/A</v>
      </c>
      <c r="AD313" s="168" t="e">
        <f>VLOOKUP(tbl2_2!A313,ishod_substance!A:AD,9,0)</f>
        <v>#N/A</v>
      </c>
      <c r="AE313" s="169" t="e">
        <f>VLOOKUP(tbl2_2!A313,ishod_substance!A:AD,9,0)</f>
        <v>#N/A</v>
      </c>
      <c r="AF313" s="170"/>
    </row>
    <row r="314" spans="1:41" x14ac:dyDescent="0.25">
      <c r="A314">
        <v>306</v>
      </c>
      <c r="C314" s="5" t="e">
        <f>VLOOKUP(tbl2_2!A314,ishod_substance!A:P,2,0)</f>
        <v>#N/A</v>
      </c>
      <c r="D314" s="7" t="e">
        <f>VLOOKUP(tbl2_2!A314,ishod_substance!A:P,3,0)</f>
        <v>#N/A</v>
      </c>
      <c r="E314" s="5" t="e">
        <f>VLOOKUP(tbl2_2!A314,ishod_substance!A:P,11,0)</f>
        <v>#N/A</v>
      </c>
      <c r="F314" s="6" t="e">
        <f>VLOOKUP(tbl2_2!A314,ishod_substance!A:P,15,0)</f>
        <v>#N/A</v>
      </c>
      <c r="G314" s="6" t="e">
        <f>VLOOKUP(tbl2_2!A314,ishod_substance!A:P,12,0)&amp;"/"&amp;VLOOKUP(tbl2_2!A314,ishod_substance!A:P,14,0)</f>
        <v>#N/A</v>
      </c>
      <c r="H314" s="29" t="e">
        <f>VLOOKUP(tbl2_2!A314,ishod_substance!A:P,6,0)</f>
        <v>#N/A</v>
      </c>
      <c r="I314" s="10" t="e">
        <f>VLOOKUP(tbl2_2!A314,ishod_substance!A:P,15,0)</f>
        <v>#N/A</v>
      </c>
      <c r="J314" s="10" t="e">
        <f>VLOOKUP(tbl2_2!A314,ishod_substance!A:P,5,0)</f>
        <v>#N/A</v>
      </c>
      <c r="K314" s="84" t="e">
        <f>VLOOKUP(tbl2_2!A314,ishod_substance!A:Q,17,0)</f>
        <v>#N/A</v>
      </c>
      <c r="L314" s="84" t="e">
        <f>VLOOKUP(tbl2_2!A314,ishod_substance!A:R,18,0)</f>
        <v>#N/A</v>
      </c>
      <c r="M314" s="84" t="e">
        <f>VLOOKUP(tbl2_2!A314,ishod_substance!A:AD,19,0)</f>
        <v>#N/A</v>
      </c>
      <c r="N314" s="4" t="e">
        <f>VLOOKUP(tbl2_2!A314,ishod_substance!A:AD,20,0)</f>
        <v>#N/A</v>
      </c>
      <c r="O314" s="4" t="e">
        <f>VLOOKUP(tbl2_2!A314,ishod_substance!A:AD,21,0)</f>
        <v>#N/A</v>
      </c>
      <c r="P314" s="4" t="e">
        <f>VLOOKUP(tbl2_2!A314,ishod_substance!A:AD,22,0)</f>
        <v>#N/A</v>
      </c>
      <c r="Q314" s="4" t="e">
        <f>VLOOKUP(tbl2_2!A314,ishod_substance!A:AD,23,0)</f>
        <v>#N/A</v>
      </c>
      <c r="R314" s="4" t="e">
        <f>VLOOKUP(tbl2_2!A314,ishod_substance!A:AD,24,0)</f>
        <v>#N/A</v>
      </c>
      <c r="S314" s="4" t="e">
        <f>VLOOKUP(tbl2_2!A314,ishod_substance!A:AD,25,0)</f>
        <v>#N/A</v>
      </c>
      <c r="T314" s="4" t="e">
        <f>VLOOKUP(tbl2_2!A314,ishod_substance!A:AD,26,0)</f>
        <v>#N/A</v>
      </c>
      <c r="U314" s="4" t="e">
        <f>VLOOKUP(tbl2_2!A314,ishod_substance!A:AD,27,0)</f>
        <v>#N/A</v>
      </c>
      <c r="V314" s="4" t="e">
        <f>VLOOKUP(tbl2_2!A314,ishod_substance!A:AD,28,0)</f>
        <v>#N/A</v>
      </c>
      <c r="W314" s="4" t="e">
        <f>VLOOKUP(tbl2_2!A314,ishod_substance!A:AD,29,0)</f>
        <v>#N/A</v>
      </c>
      <c r="X314" s="4" t="e">
        <f>VLOOKUP(tbl2_2!A314,ishod_substance!A:AD,30,0)</f>
        <v>#N/A</v>
      </c>
      <c r="Y314" s="10" t="e">
        <f>VLOOKUP(tbl2_2!A314,ishod_substance!A:AD,7,0)</f>
        <v>#N/A</v>
      </c>
      <c r="Z314" s="9" t="e">
        <f>VLOOKUP(Y314,quide!$A$2:$B$1006,2,0)</f>
        <v>#N/A</v>
      </c>
      <c r="AA314" s="4" t="e">
        <f>VLOOKUP(Y314,quide!$A$2:$J$1006,10,0)</f>
        <v>#N/A</v>
      </c>
      <c r="AB314" s="8" t="e">
        <f>VLOOKUP(tbl2_2!A314,ishod_substance!A:AD,8,0)</f>
        <v>#N/A</v>
      </c>
      <c r="AC314" s="221" t="e">
        <f t="shared" si="4"/>
        <v>#N/A</v>
      </c>
      <c r="AD314" s="27" t="e">
        <f>VLOOKUP(tbl2_2!A314,ishod_substance!A:AD,9,0)</f>
        <v>#N/A</v>
      </c>
      <c r="AE314" s="8" t="e">
        <f>VLOOKUP(tbl2_2!A314,ishod_substance!A:AD,9,0)</f>
        <v>#N/A</v>
      </c>
      <c r="AF314" s="12"/>
    </row>
    <row r="315" spans="1:41" x14ac:dyDescent="0.25">
      <c r="A315">
        <v>307</v>
      </c>
      <c r="C315" s="5" t="e">
        <f>VLOOKUP(tbl2_2!A315,ishod_substance!A:P,2,0)</f>
        <v>#N/A</v>
      </c>
      <c r="D315" s="7" t="e">
        <f>VLOOKUP(tbl2_2!A315,ishod_substance!A:P,3,0)</f>
        <v>#N/A</v>
      </c>
      <c r="E315" s="5" t="e">
        <f>VLOOKUP(tbl2_2!A315,ishod_substance!A:P,11,0)</f>
        <v>#N/A</v>
      </c>
      <c r="F315" s="6" t="e">
        <f>VLOOKUP(tbl2_2!A315,ishod_substance!A:P,15,0)</f>
        <v>#N/A</v>
      </c>
      <c r="G315" s="6" t="e">
        <f>VLOOKUP(tbl2_2!A315,ishod_substance!A:P,12,0)&amp;"/"&amp;VLOOKUP(tbl2_2!A315,ishod_substance!A:P,14,0)</f>
        <v>#N/A</v>
      </c>
      <c r="H315" s="29" t="e">
        <f>VLOOKUP(tbl2_2!A315,ishod_substance!A:P,6,0)</f>
        <v>#N/A</v>
      </c>
      <c r="I315" s="10" t="e">
        <f>VLOOKUP(tbl2_2!A315,ishod_substance!A:P,15,0)</f>
        <v>#N/A</v>
      </c>
      <c r="J315" s="10" t="e">
        <f>VLOOKUP(tbl2_2!A315,ishod_substance!A:P,5,0)</f>
        <v>#N/A</v>
      </c>
      <c r="K315" s="84" t="e">
        <f>VLOOKUP(tbl2_2!A315,ishod_substance!A:Q,17,0)</f>
        <v>#N/A</v>
      </c>
      <c r="L315" s="84" t="e">
        <f>VLOOKUP(tbl2_2!A315,ishod_substance!A:R,18,0)</f>
        <v>#N/A</v>
      </c>
      <c r="M315" s="84" t="e">
        <f>VLOOKUP(tbl2_2!A315,ishod_substance!A:AD,19,0)</f>
        <v>#N/A</v>
      </c>
      <c r="N315" s="4" t="e">
        <f>VLOOKUP(tbl2_2!A315,ishod_substance!A:AD,20,0)</f>
        <v>#N/A</v>
      </c>
      <c r="O315" s="4" t="e">
        <f>VLOOKUP(tbl2_2!A315,ishod_substance!A:AD,21,0)</f>
        <v>#N/A</v>
      </c>
      <c r="P315" s="4" t="e">
        <f>VLOOKUP(tbl2_2!A315,ishod_substance!A:AD,22,0)</f>
        <v>#N/A</v>
      </c>
      <c r="Q315" s="4" t="e">
        <f>VLOOKUP(tbl2_2!A315,ishod_substance!A:AD,23,0)</f>
        <v>#N/A</v>
      </c>
      <c r="R315" s="4" t="e">
        <f>VLOOKUP(tbl2_2!A315,ishod_substance!A:AD,24,0)</f>
        <v>#N/A</v>
      </c>
      <c r="S315" s="4" t="e">
        <f>VLOOKUP(tbl2_2!A315,ishod_substance!A:AD,25,0)</f>
        <v>#N/A</v>
      </c>
      <c r="T315" s="4" t="e">
        <f>VLOOKUP(tbl2_2!A315,ishod_substance!A:AD,26,0)</f>
        <v>#N/A</v>
      </c>
      <c r="U315" s="4" t="e">
        <f>VLOOKUP(tbl2_2!A315,ishod_substance!A:AD,27,0)</f>
        <v>#N/A</v>
      </c>
      <c r="V315" s="4" t="e">
        <f>VLOOKUP(tbl2_2!A315,ishod_substance!A:AD,28,0)</f>
        <v>#N/A</v>
      </c>
      <c r="W315" s="4" t="e">
        <f>VLOOKUP(tbl2_2!A315,ishod_substance!A:AD,29,0)</f>
        <v>#N/A</v>
      </c>
      <c r="X315" s="4" t="e">
        <f>VLOOKUP(tbl2_2!A315,ishod_substance!A:AD,30,0)</f>
        <v>#N/A</v>
      </c>
      <c r="Y315" s="10" t="e">
        <f>VLOOKUP(tbl2_2!A315,ishod_substance!A:AD,7,0)</f>
        <v>#N/A</v>
      </c>
      <c r="Z315" s="9" t="e">
        <f>VLOOKUP(Y315,quide!$A$2:$B$1006,2,0)</f>
        <v>#N/A</v>
      </c>
      <c r="AA315" s="4" t="e">
        <f>VLOOKUP(Y315,quide!$A$2:$J$1006,10,0)</f>
        <v>#N/A</v>
      </c>
      <c r="AB315" s="8" t="e">
        <f>VLOOKUP(tbl2_2!A315,ishod_substance!A:AD,8,0)</f>
        <v>#N/A</v>
      </c>
      <c r="AC315" s="221" t="e">
        <f t="shared" ref="AC315:AC378" si="5">IF(O315=0,0,AB315*1000/O315)</f>
        <v>#N/A</v>
      </c>
      <c r="AD315" s="27" t="e">
        <f>VLOOKUP(tbl2_2!A315,ishod_substance!A:AD,9,0)</f>
        <v>#N/A</v>
      </c>
      <c r="AE315" s="8" t="e">
        <f>VLOOKUP(tbl2_2!A315,ishod_substance!A:AD,9,0)</f>
        <v>#N/A</v>
      </c>
      <c r="AF315" s="12"/>
    </row>
    <row r="316" spans="1:41" x14ac:dyDescent="0.25">
      <c r="A316">
        <v>308</v>
      </c>
      <c r="C316" s="5">
        <f>VLOOKUP(tbl2_2!A316,ishod_substance!A:P,2,0)</f>
        <v>0</v>
      </c>
      <c r="D316" s="7">
        <f>VLOOKUP(tbl2_2!A316,ishod_substance!A:P,3,0)</f>
        <v>0</v>
      </c>
      <c r="E316" s="5">
        <f>VLOOKUP(tbl2_2!A316,ishod_substance!A:P,11,0)</f>
        <v>0</v>
      </c>
      <c r="F316" s="6">
        <f>VLOOKUP(tbl2_2!A316,ishod_substance!A:P,15,0)</f>
        <v>0</v>
      </c>
      <c r="G316" s="6" t="str">
        <f>VLOOKUP(tbl2_2!A316,ishod_substance!A:P,12,0)&amp;"/"&amp;VLOOKUP(tbl2_2!A316,ishod_substance!A:P,14,0)</f>
        <v>/</v>
      </c>
      <c r="H316" s="29">
        <f>VLOOKUP(tbl2_2!A316,ishod_substance!A:P,6,0)</f>
        <v>0</v>
      </c>
      <c r="I316" s="10">
        <f>VLOOKUP(tbl2_2!A316,ishod_substance!A:P,15,0)</f>
        <v>0</v>
      </c>
      <c r="J316" s="10">
        <f>VLOOKUP(tbl2_2!A316,ishod_substance!A:P,5,0)</f>
        <v>0</v>
      </c>
      <c r="K316" s="84">
        <f>VLOOKUP(tbl2_2!A316,ishod_substance!A:Q,17,0)</f>
        <v>0</v>
      </c>
      <c r="L316" s="84">
        <f>VLOOKUP(tbl2_2!A316,ishod_substance!A:R,18,0)</f>
        <v>0</v>
      </c>
      <c r="M316" s="84">
        <f>VLOOKUP(tbl2_2!A316,ishod_substance!A:AD,19,0)</f>
        <v>0</v>
      </c>
      <c r="N316" s="4">
        <f>VLOOKUP(tbl2_2!A316,ishod_substance!A:AD,20,0)</f>
        <v>0</v>
      </c>
      <c r="O316" s="4">
        <f>VLOOKUP(tbl2_2!A316,ishod_substance!A:AD,21,0)</f>
        <v>0</v>
      </c>
      <c r="P316" s="4">
        <f>VLOOKUP(tbl2_2!A316,ishod_substance!A:AD,22,0)</f>
        <v>0</v>
      </c>
      <c r="Q316" s="4">
        <f>VLOOKUP(tbl2_2!A316,ishod_substance!A:AD,23,0)</f>
        <v>0</v>
      </c>
      <c r="R316" s="4">
        <f>VLOOKUP(tbl2_2!A316,ishod_substance!A:AD,24,0)</f>
        <v>0</v>
      </c>
      <c r="S316" s="4">
        <f>VLOOKUP(tbl2_2!A316,ishod_substance!A:AD,25,0)</f>
        <v>0</v>
      </c>
      <c r="T316" s="4">
        <f>VLOOKUP(tbl2_2!A316,ishod_substance!A:AD,26,0)</f>
        <v>0</v>
      </c>
      <c r="U316" s="4">
        <f>VLOOKUP(tbl2_2!A316,ishod_substance!A:AD,27,0)</f>
        <v>0</v>
      </c>
      <c r="V316" s="4">
        <f>VLOOKUP(tbl2_2!A316,ishod_substance!A:AD,28,0)</f>
        <v>0</v>
      </c>
      <c r="W316" s="4">
        <f>VLOOKUP(tbl2_2!A316,ishod_substance!A:AD,29,0)</f>
        <v>0</v>
      </c>
      <c r="X316" s="4">
        <f>VLOOKUP(tbl2_2!A316,ishod_substance!A:AD,30,0)</f>
        <v>0</v>
      </c>
      <c r="Y316" s="10">
        <f>VLOOKUP(tbl2_2!A316,ishod_substance!A:AD,7,0)</f>
        <v>0</v>
      </c>
      <c r="Z316" s="9" t="e">
        <f>VLOOKUP(Y316,quide!$A$2:$B$1006,2,0)</f>
        <v>#N/A</v>
      </c>
      <c r="AA316" s="4" t="e">
        <f>VLOOKUP(Y316,quide!$A$2:$J$1006,10,0)</f>
        <v>#N/A</v>
      </c>
      <c r="AB316" s="8">
        <f>VLOOKUP(tbl2_2!A316,ishod_substance!A:AD,8,0)</f>
        <v>0</v>
      </c>
      <c r="AC316" s="221">
        <f t="shared" si="5"/>
        <v>0</v>
      </c>
      <c r="AD316" s="27">
        <f>VLOOKUP(tbl2_2!A316,ishod_substance!A:AD,9,0)</f>
        <v>0</v>
      </c>
      <c r="AE316" s="8">
        <f>VLOOKUP(tbl2_2!A316,ishod_substance!A:AD,9,0)</f>
        <v>0</v>
      </c>
      <c r="AF316" s="12"/>
    </row>
    <row r="317" spans="1:41" x14ac:dyDescent="0.25">
      <c r="A317">
        <v>309</v>
      </c>
      <c r="C317" s="5">
        <f>VLOOKUP(tbl2_2!A317,ishod_substance!A:P,2,0)</f>
        <v>0</v>
      </c>
      <c r="D317" s="7">
        <f>VLOOKUP(tbl2_2!A317,ishod_substance!A:P,3,0)</f>
        <v>0</v>
      </c>
      <c r="E317" s="5">
        <f>VLOOKUP(tbl2_2!A317,ishod_substance!A:P,11,0)</f>
        <v>0</v>
      </c>
      <c r="F317" s="6">
        <f>VLOOKUP(tbl2_2!A317,ishod_substance!A:P,15,0)</f>
        <v>0</v>
      </c>
      <c r="G317" s="6" t="str">
        <f>VLOOKUP(tbl2_2!A317,ishod_substance!A:P,12,0)&amp;"/"&amp;VLOOKUP(tbl2_2!A317,ishod_substance!A:P,14,0)</f>
        <v>/</v>
      </c>
      <c r="H317" s="29">
        <f>VLOOKUP(tbl2_2!A317,ishod_substance!A:P,6,0)</f>
        <v>0</v>
      </c>
      <c r="I317" s="10">
        <f>VLOOKUP(tbl2_2!A317,ishod_substance!A:P,15,0)</f>
        <v>0</v>
      </c>
      <c r="J317" s="10">
        <f>VLOOKUP(tbl2_2!A317,ishod_substance!A:P,5,0)</f>
        <v>0</v>
      </c>
      <c r="K317" s="84">
        <f>VLOOKUP(tbl2_2!A317,ishod_substance!A:Q,17,0)</f>
        <v>0</v>
      </c>
      <c r="L317" s="84">
        <f>VLOOKUP(tbl2_2!A317,ishod_substance!A:R,18,0)</f>
        <v>0</v>
      </c>
      <c r="M317" s="84">
        <f>VLOOKUP(tbl2_2!A317,ishod_substance!A:AD,19,0)</f>
        <v>0</v>
      </c>
      <c r="N317" s="4">
        <f>VLOOKUP(tbl2_2!A317,ishod_substance!A:AD,20,0)</f>
        <v>0</v>
      </c>
      <c r="O317" s="4">
        <f>VLOOKUP(tbl2_2!A317,ishod_substance!A:AD,21,0)</f>
        <v>0</v>
      </c>
      <c r="P317" s="4">
        <f>VLOOKUP(tbl2_2!A317,ishod_substance!A:AD,22,0)</f>
        <v>0</v>
      </c>
      <c r="Q317" s="4">
        <f>VLOOKUP(tbl2_2!A317,ishod_substance!A:AD,23,0)</f>
        <v>0</v>
      </c>
      <c r="R317" s="4">
        <f>VLOOKUP(tbl2_2!A317,ishod_substance!A:AD,24,0)</f>
        <v>0</v>
      </c>
      <c r="S317" s="4">
        <f>VLOOKUP(tbl2_2!A317,ishod_substance!A:AD,25,0)</f>
        <v>0</v>
      </c>
      <c r="T317" s="4">
        <f>VLOOKUP(tbl2_2!A317,ishod_substance!A:AD,26,0)</f>
        <v>0</v>
      </c>
      <c r="U317" s="4">
        <f>VLOOKUP(tbl2_2!A317,ishod_substance!A:AD,27,0)</f>
        <v>0</v>
      </c>
      <c r="V317" s="4">
        <f>VLOOKUP(tbl2_2!A317,ishod_substance!A:AD,28,0)</f>
        <v>0</v>
      </c>
      <c r="W317" s="4">
        <f>VLOOKUP(tbl2_2!A317,ishod_substance!A:AD,29,0)</f>
        <v>0</v>
      </c>
      <c r="X317" s="4">
        <f>VLOOKUP(tbl2_2!A317,ishod_substance!A:AD,30,0)</f>
        <v>0</v>
      </c>
      <c r="Y317" s="10">
        <f>VLOOKUP(tbl2_2!A317,ishod_substance!A:AD,7,0)</f>
        <v>0</v>
      </c>
      <c r="Z317" s="9" t="e">
        <f>VLOOKUP(Y317,quide!$A$2:$B$1006,2,0)</f>
        <v>#N/A</v>
      </c>
      <c r="AA317" s="4" t="e">
        <f>VLOOKUP(Y317,quide!$A$2:$J$1006,10,0)</f>
        <v>#N/A</v>
      </c>
      <c r="AB317" s="8">
        <f>VLOOKUP(tbl2_2!A317,ishod_substance!A:AD,8,0)</f>
        <v>0</v>
      </c>
      <c r="AC317" s="221">
        <f t="shared" si="5"/>
        <v>0</v>
      </c>
      <c r="AD317" s="27">
        <f>VLOOKUP(tbl2_2!A317,ishod_substance!A:AD,9,0)</f>
        <v>0</v>
      </c>
      <c r="AE317" s="8">
        <f>VLOOKUP(tbl2_2!A317,ishod_substance!A:AD,9,0)</f>
        <v>0</v>
      </c>
      <c r="AF317" s="12"/>
    </row>
    <row r="318" spans="1:41" x14ac:dyDescent="0.25">
      <c r="A318">
        <v>310</v>
      </c>
      <c r="C318" s="5">
        <f>VLOOKUP(tbl2_2!A318,ishod_substance!A:P,2,0)</f>
        <v>0</v>
      </c>
      <c r="D318" s="7">
        <f>VLOOKUP(tbl2_2!A318,ishod_substance!A:P,3,0)</f>
        <v>0</v>
      </c>
      <c r="E318" s="5">
        <f>VLOOKUP(tbl2_2!A318,ishod_substance!A:P,11,0)</f>
        <v>0</v>
      </c>
      <c r="F318" s="6">
        <f>VLOOKUP(tbl2_2!A318,ishod_substance!A:P,15,0)</f>
        <v>0</v>
      </c>
      <c r="G318" s="6" t="str">
        <f>VLOOKUP(tbl2_2!A318,ishod_substance!A:P,12,0)&amp;"/"&amp;VLOOKUP(tbl2_2!A318,ishod_substance!A:P,14,0)</f>
        <v>/</v>
      </c>
      <c r="H318" s="29">
        <f>VLOOKUP(tbl2_2!A318,ishod_substance!A:P,6,0)</f>
        <v>0</v>
      </c>
      <c r="I318" s="10">
        <f>VLOOKUP(tbl2_2!A318,ishod_substance!A:P,15,0)</f>
        <v>0</v>
      </c>
      <c r="J318" s="10">
        <f>VLOOKUP(tbl2_2!A318,ishod_substance!A:P,5,0)</f>
        <v>0</v>
      </c>
      <c r="K318" s="84">
        <f>VLOOKUP(tbl2_2!A318,ishod_substance!A:Q,17,0)</f>
        <v>0</v>
      </c>
      <c r="L318" s="84">
        <f>VLOOKUP(tbl2_2!A318,ishod_substance!A:R,18,0)</f>
        <v>0</v>
      </c>
      <c r="M318" s="84">
        <f>VLOOKUP(tbl2_2!A318,ishod_substance!A:AD,19,0)</f>
        <v>0</v>
      </c>
      <c r="N318" s="4">
        <f>VLOOKUP(tbl2_2!A318,ishod_substance!A:AD,20,0)</f>
        <v>0</v>
      </c>
      <c r="O318" s="4">
        <f>VLOOKUP(tbl2_2!A318,ishod_substance!A:AD,21,0)</f>
        <v>0</v>
      </c>
      <c r="P318" s="4">
        <f>VLOOKUP(tbl2_2!A318,ishod_substance!A:AD,22,0)</f>
        <v>0</v>
      </c>
      <c r="Q318" s="4">
        <f>VLOOKUP(tbl2_2!A318,ishod_substance!A:AD,23,0)</f>
        <v>0</v>
      </c>
      <c r="R318" s="4">
        <f>VLOOKUP(tbl2_2!A318,ishod_substance!A:AD,24,0)</f>
        <v>0</v>
      </c>
      <c r="S318" s="4">
        <f>VLOOKUP(tbl2_2!A318,ishod_substance!A:AD,25,0)</f>
        <v>0</v>
      </c>
      <c r="T318" s="4">
        <f>VLOOKUP(tbl2_2!A318,ishod_substance!A:AD,26,0)</f>
        <v>0</v>
      </c>
      <c r="U318" s="4">
        <f>VLOOKUP(tbl2_2!A318,ishod_substance!A:AD,27,0)</f>
        <v>0</v>
      </c>
      <c r="V318" s="4">
        <f>VLOOKUP(tbl2_2!A318,ishod_substance!A:AD,28,0)</f>
        <v>0</v>
      </c>
      <c r="W318" s="4">
        <f>VLOOKUP(tbl2_2!A318,ishod_substance!A:AD,29,0)</f>
        <v>0</v>
      </c>
      <c r="X318" s="4">
        <f>VLOOKUP(tbl2_2!A318,ishod_substance!A:AD,30,0)</f>
        <v>0</v>
      </c>
      <c r="Y318" s="10">
        <f>VLOOKUP(tbl2_2!A318,ishod_substance!A:AD,7,0)</f>
        <v>0</v>
      </c>
      <c r="Z318" s="9" t="e">
        <f>VLOOKUP(Y318,quide!$A$2:$B$1006,2,0)</f>
        <v>#N/A</v>
      </c>
      <c r="AA318" s="4" t="e">
        <f>VLOOKUP(Y318,quide!$A$2:$J$1006,10,0)</f>
        <v>#N/A</v>
      </c>
      <c r="AB318" s="8">
        <f>VLOOKUP(tbl2_2!A318,ishod_substance!A:AD,8,0)</f>
        <v>0</v>
      </c>
      <c r="AC318" s="221">
        <f t="shared" si="5"/>
        <v>0</v>
      </c>
      <c r="AD318" s="27">
        <f>VLOOKUP(tbl2_2!A318,ishod_substance!A:AD,9,0)</f>
        <v>0</v>
      </c>
      <c r="AE318" s="8">
        <f>VLOOKUP(tbl2_2!A318,ishod_substance!A:AD,9,0)</f>
        <v>0</v>
      </c>
      <c r="AF318" s="12"/>
    </row>
    <row r="319" spans="1:41" x14ac:dyDescent="0.25">
      <c r="A319">
        <v>311</v>
      </c>
      <c r="C319" s="5">
        <f>VLOOKUP(tbl2_2!A319,ishod_substance!A:P,2,0)</f>
        <v>0</v>
      </c>
      <c r="D319" s="7">
        <f>VLOOKUP(tbl2_2!A319,ishod_substance!A:P,3,0)</f>
        <v>0</v>
      </c>
      <c r="E319" s="5">
        <f>VLOOKUP(tbl2_2!A319,ishod_substance!A:P,11,0)</f>
        <v>0</v>
      </c>
      <c r="F319" s="6">
        <f>VLOOKUP(tbl2_2!A319,ishod_substance!A:P,15,0)</f>
        <v>0</v>
      </c>
      <c r="G319" s="6" t="str">
        <f>VLOOKUP(tbl2_2!A319,ishod_substance!A:P,12,0)&amp;"/"&amp;VLOOKUP(tbl2_2!A319,ishod_substance!A:P,14,0)</f>
        <v>/</v>
      </c>
      <c r="H319" s="29">
        <f>VLOOKUP(tbl2_2!A319,ishod_substance!A:P,6,0)</f>
        <v>0</v>
      </c>
      <c r="I319" s="10">
        <f>VLOOKUP(tbl2_2!A319,ishod_substance!A:P,15,0)</f>
        <v>0</v>
      </c>
      <c r="J319" s="10">
        <f>VLOOKUP(tbl2_2!A319,ishod_substance!A:P,5,0)</f>
        <v>0</v>
      </c>
      <c r="K319" s="84">
        <f>VLOOKUP(tbl2_2!A319,ishod_substance!A:Q,17,0)</f>
        <v>0</v>
      </c>
      <c r="L319" s="84">
        <f>VLOOKUP(tbl2_2!A319,ishod_substance!A:R,18,0)</f>
        <v>0</v>
      </c>
      <c r="M319" s="84">
        <f>VLOOKUP(tbl2_2!A319,ishod_substance!A:AD,19,0)</f>
        <v>0</v>
      </c>
      <c r="N319" s="4">
        <f>VLOOKUP(tbl2_2!A319,ishod_substance!A:AD,20,0)</f>
        <v>0</v>
      </c>
      <c r="O319" s="4">
        <f>VLOOKUP(tbl2_2!A319,ishod_substance!A:AD,21,0)</f>
        <v>0</v>
      </c>
      <c r="P319" s="4">
        <f>VLOOKUP(tbl2_2!A319,ishod_substance!A:AD,22,0)</f>
        <v>0</v>
      </c>
      <c r="Q319" s="4">
        <f>VLOOKUP(tbl2_2!A319,ishod_substance!A:AD,23,0)</f>
        <v>0</v>
      </c>
      <c r="R319" s="4">
        <f>VLOOKUP(tbl2_2!A319,ishod_substance!A:AD,24,0)</f>
        <v>0</v>
      </c>
      <c r="S319" s="4">
        <f>VLOOKUP(tbl2_2!A319,ishod_substance!A:AD,25,0)</f>
        <v>0</v>
      </c>
      <c r="T319" s="4">
        <f>VLOOKUP(tbl2_2!A319,ishod_substance!A:AD,26,0)</f>
        <v>0</v>
      </c>
      <c r="U319" s="4">
        <f>VLOOKUP(tbl2_2!A319,ishod_substance!A:AD,27,0)</f>
        <v>0</v>
      </c>
      <c r="V319" s="4">
        <f>VLOOKUP(tbl2_2!A319,ishod_substance!A:AD,28,0)</f>
        <v>0</v>
      </c>
      <c r="W319" s="4">
        <f>VLOOKUP(tbl2_2!A319,ishod_substance!A:AD,29,0)</f>
        <v>0</v>
      </c>
      <c r="X319" s="4">
        <f>VLOOKUP(tbl2_2!A319,ishod_substance!A:AD,30,0)</f>
        <v>0</v>
      </c>
      <c r="Y319" s="10">
        <f>VLOOKUP(tbl2_2!A319,ishod_substance!A:AD,7,0)</f>
        <v>0</v>
      </c>
      <c r="Z319" s="9" t="e">
        <f>VLOOKUP(Y319,quide!$A$2:$B$1006,2,0)</f>
        <v>#N/A</v>
      </c>
      <c r="AA319" s="4" t="e">
        <f>VLOOKUP(Y319,quide!$A$2:$J$1006,10,0)</f>
        <v>#N/A</v>
      </c>
      <c r="AB319" s="8">
        <f>VLOOKUP(tbl2_2!A319,ishod_substance!A:AD,8,0)</f>
        <v>0</v>
      </c>
      <c r="AC319" s="221">
        <f t="shared" si="5"/>
        <v>0</v>
      </c>
      <c r="AD319" s="27">
        <f>VLOOKUP(tbl2_2!A319,ishod_substance!A:AD,9,0)</f>
        <v>0</v>
      </c>
      <c r="AE319" s="8">
        <f>VLOOKUP(tbl2_2!A319,ishod_substance!A:AD,9,0)</f>
        <v>0</v>
      </c>
      <c r="AF319" s="12"/>
    </row>
    <row r="320" spans="1:41" x14ac:dyDescent="0.25">
      <c r="A320">
        <v>312</v>
      </c>
      <c r="C320" s="5">
        <f>VLOOKUP(tbl2_2!A320,ishod_substance!A:P,2,0)</f>
        <v>0</v>
      </c>
      <c r="D320" s="7">
        <f>VLOOKUP(tbl2_2!A320,ishod_substance!A:P,3,0)</f>
        <v>0</v>
      </c>
      <c r="E320" s="5">
        <f>VLOOKUP(tbl2_2!A320,ishod_substance!A:P,11,0)</f>
        <v>0</v>
      </c>
      <c r="F320" s="6">
        <f>VLOOKUP(tbl2_2!A320,ishod_substance!A:P,15,0)</f>
        <v>0</v>
      </c>
      <c r="G320" s="6" t="str">
        <f>VLOOKUP(tbl2_2!A320,ishod_substance!A:P,12,0)&amp;"/"&amp;VLOOKUP(tbl2_2!A320,ishod_substance!A:P,14,0)</f>
        <v>/</v>
      </c>
      <c r="H320" s="29">
        <f>VLOOKUP(tbl2_2!A320,ishod_substance!A:P,6,0)</f>
        <v>0</v>
      </c>
      <c r="I320" s="10">
        <f>VLOOKUP(tbl2_2!A320,ishod_substance!A:P,15,0)</f>
        <v>0</v>
      </c>
      <c r="J320" s="10">
        <f>VLOOKUP(tbl2_2!A320,ishod_substance!A:P,5,0)</f>
        <v>0</v>
      </c>
      <c r="K320" s="84">
        <f>VLOOKUP(tbl2_2!A320,ishod_substance!A:Q,17,0)</f>
        <v>0</v>
      </c>
      <c r="L320" s="84">
        <f>VLOOKUP(tbl2_2!A320,ishod_substance!A:R,18,0)</f>
        <v>0</v>
      </c>
      <c r="M320" s="84">
        <f>VLOOKUP(tbl2_2!A320,ishod_substance!A:AD,19,0)</f>
        <v>0</v>
      </c>
      <c r="N320" s="4">
        <f>VLOOKUP(tbl2_2!A320,ishod_substance!A:AD,20,0)</f>
        <v>0</v>
      </c>
      <c r="O320" s="4">
        <f>VLOOKUP(tbl2_2!A320,ishod_substance!A:AD,21,0)</f>
        <v>0</v>
      </c>
      <c r="P320" s="4">
        <f>VLOOKUP(tbl2_2!A320,ishod_substance!A:AD,22,0)</f>
        <v>0</v>
      </c>
      <c r="Q320" s="4">
        <f>VLOOKUP(tbl2_2!A320,ishod_substance!A:AD,23,0)</f>
        <v>0</v>
      </c>
      <c r="R320" s="4">
        <f>VLOOKUP(tbl2_2!A320,ishod_substance!A:AD,24,0)</f>
        <v>0</v>
      </c>
      <c r="S320" s="4">
        <f>VLOOKUP(tbl2_2!A320,ishod_substance!A:AD,25,0)</f>
        <v>0</v>
      </c>
      <c r="T320" s="4">
        <f>VLOOKUP(tbl2_2!A320,ishod_substance!A:AD,26,0)</f>
        <v>0</v>
      </c>
      <c r="U320" s="4">
        <f>VLOOKUP(tbl2_2!A320,ishod_substance!A:AD,27,0)</f>
        <v>0</v>
      </c>
      <c r="V320" s="4">
        <f>VLOOKUP(tbl2_2!A320,ishod_substance!A:AD,28,0)</f>
        <v>0</v>
      </c>
      <c r="W320" s="4">
        <f>VLOOKUP(tbl2_2!A320,ishod_substance!A:AD,29,0)</f>
        <v>0</v>
      </c>
      <c r="X320" s="4">
        <f>VLOOKUP(tbl2_2!A320,ishod_substance!A:AD,30,0)</f>
        <v>0</v>
      </c>
      <c r="Y320" s="10">
        <f>VLOOKUP(tbl2_2!A320,ishod_substance!A:AD,7,0)</f>
        <v>0</v>
      </c>
      <c r="Z320" s="9" t="e">
        <f>VLOOKUP(Y320,quide!$A$2:$B$1006,2,0)</f>
        <v>#N/A</v>
      </c>
      <c r="AA320" s="4" t="e">
        <f>VLOOKUP(Y320,quide!$A$2:$J$1006,10,0)</f>
        <v>#N/A</v>
      </c>
      <c r="AB320" s="8">
        <f>VLOOKUP(tbl2_2!A320,ishod_substance!A:AD,8,0)</f>
        <v>0</v>
      </c>
      <c r="AC320" s="221">
        <f t="shared" si="5"/>
        <v>0</v>
      </c>
      <c r="AD320" s="27">
        <f>VLOOKUP(tbl2_2!A320,ishod_substance!A:AD,9,0)</f>
        <v>0</v>
      </c>
      <c r="AE320" s="8">
        <f>VLOOKUP(tbl2_2!A320,ishod_substance!A:AD,9,0)</f>
        <v>0</v>
      </c>
      <c r="AF320" s="12"/>
    </row>
    <row r="321" spans="1:32" x14ac:dyDescent="0.25">
      <c r="A321">
        <v>313</v>
      </c>
      <c r="C321" s="5">
        <f>VLOOKUP(tbl2_2!A321,ishod_substance!A:P,2,0)</f>
        <v>0</v>
      </c>
      <c r="D321" s="7">
        <f>VLOOKUP(tbl2_2!A321,ishod_substance!A:P,3,0)</f>
        <v>0</v>
      </c>
      <c r="E321" s="5">
        <f>VLOOKUP(tbl2_2!A321,ishod_substance!A:P,11,0)</f>
        <v>0</v>
      </c>
      <c r="F321" s="6">
        <f>VLOOKUP(tbl2_2!A321,ishod_substance!A:P,15,0)</f>
        <v>0</v>
      </c>
      <c r="G321" s="6" t="str">
        <f>VLOOKUP(tbl2_2!A321,ishod_substance!A:P,12,0)&amp;"/"&amp;VLOOKUP(tbl2_2!A321,ishod_substance!A:P,14,0)</f>
        <v>/</v>
      </c>
      <c r="H321" s="29">
        <f>VLOOKUP(tbl2_2!A321,ishod_substance!A:P,6,0)</f>
        <v>0</v>
      </c>
      <c r="I321" s="10">
        <f>VLOOKUP(tbl2_2!A321,ishod_substance!A:P,15,0)</f>
        <v>0</v>
      </c>
      <c r="J321" s="10">
        <f>VLOOKUP(tbl2_2!A321,ishod_substance!A:P,5,0)</f>
        <v>0</v>
      </c>
      <c r="K321" s="84">
        <f>VLOOKUP(tbl2_2!A321,ishod_substance!A:Q,17,0)</f>
        <v>0</v>
      </c>
      <c r="L321" s="84">
        <f>VLOOKUP(tbl2_2!A321,ishod_substance!A:R,18,0)</f>
        <v>0</v>
      </c>
      <c r="M321" s="84">
        <f>VLOOKUP(tbl2_2!A321,ishod_substance!A:AD,19,0)</f>
        <v>0</v>
      </c>
      <c r="N321" s="4">
        <f>VLOOKUP(tbl2_2!A321,ishod_substance!A:AD,20,0)</f>
        <v>0</v>
      </c>
      <c r="O321" s="4">
        <f>VLOOKUP(tbl2_2!A321,ishod_substance!A:AD,21,0)</f>
        <v>0</v>
      </c>
      <c r="P321" s="4">
        <f>VLOOKUP(tbl2_2!A321,ishod_substance!A:AD,22,0)</f>
        <v>0</v>
      </c>
      <c r="Q321" s="4">
        <f>VLOOKUP(tbl2_2!A321,ishod_substance!A:AD,23,0)</f>
        <v>0</v>
      </c>
      <c r="R321" s="4">
        <f>VLOOKUP(tbl2_2!A321,ishod_substance!A:AD,24,0)</f>
        <v>0</v>
      </c>
      <c r="S321" s="4">
        <f>VLOOKUP(tbl2_2!A321,ishod_substance!A:AD,25,0)</f>
        <v>0</v>
      </c>
      <c r="T321" s="4">
        <f>VLOOKUP(tbl2_2!A321,ishod_substance!A:AD,26,0)</f>
        <v>0</v>
      </c>
      <c r="U321" s="4">
        <f>VLOOKUP(tbl2_2!A321,ishod_substance!A:AD,27,0)</f>
        <v>0</v>
      </c>
      <c r="V321" s="4">
        <f>VLOOKUP(tbl2_2!A321,ishod_substance!A:AD,28,0)</f>
        <v>0</v>
      </c>
      <c r="W321" s="4">
        <f>VLOOKUP(tbl2_2!A321,ishod_substance!A:AD,29,0)</f>
        <v>0</v>
      </c>
      <c r="X321" s="4">
        <f>VLOOKUP(tbl2_2!A321,ishod_substance!A:AD,30,0)</f>
        <v>0</v>
      </c>
      <c r="Y321" s="10">
        <f>VLOOKUP(tbl2_2!A321,ishod_substance!A:AD,7,0)</f>
        <v>0</v>
      </c>
      <c r="Z321" s="9" t="e">
        <f>VLOOKUP(Y321,quide!$A$2:$B$1006,2,0)</f>
        <v>#N/A</v>
      </c>
      <c r="AA321" s="4" t="e">
        <f>VLOOKUP(Y321,quide!$A$2:$J$1006,10,0)</f>
        <v>#N/A</v>
      </c>
      <c r="AB321" s="8">
        <f>VLOOKUP(tbl2_2!A321,ishod_substance!A:AD,8,0)</f>
        <v>0</v>
      </c>
      <c r="AC321" s="221">
        <f t="shared" si="5"/>
        <v>0</v>
      </c>
      <c r="AD321" s="27">
        <f>VLOOKUP(tbl2_2!A321,ishod_substance!A:AD,9,0)</f>
        <v>0</v>
      </c>
      <c r="AE321" s="8">
        <f>VLOOKUP(tbl2_2!A321,ishod_substance!A:AD,9,0)</f>
        <v>0</v>
      </c>
      <c r="AF321" s="12"/>
    </row>
    <row r="322" spans="1:32" x14ac:dyDescent="0.25">
      <c r="A322">
        <v>314</v>
      </c>
      <c r="C322" s="5">
        <f>VLOOKUP(tbl2_2!A322,ishod_substance!A:P,2,0)</f>
        <v>0</v>
      </c>
      <c r="D322" s="7">
        <f>VLOOKUP(tbl2_2!A322,ishod_substance!A:P,3,0)</f>
        <v>0</v>
      </c>
      <c r="E322" s="5">
        <f>VLOOKUP(tbl2_2!A322,ishod_substance!A:P,11,0)</f>
        <v>0</v>
      </c>
      <c r="F322" s="6">
        <f>VLOOKUP(tbl2_2!A322,ishod_substance!A:P,15,0)</f>
        <v>0</v>
      </c>
      <c r="G322" s="6" t="str">
        <f>VLOOKUP(tbl2_2!A322,ishod_substance!A:P,12,0)&amp;"/"&amp;VLOOKUP(tbl2_2!A322,ishod_substance!A:P,14,0)</f>
        <v>/</v>
      </c>
      <c r="H322" s="29">
        <f>VLOOKUP(tbl2_2!A322,ishod_substance!A:P,6,0)</f>
        <v>0</v>
      </c>
      <c r="I322" s="10">
        <f>VLOOKUP(tbl2_2!A322,ishod_substance!A:P,15,0)</f>
        <v>0</v>
      </c>
      <c r="J322" s="10">
        <f>VLOOKUP(tbl2_2!A322,ishod_substance!A:P,5,0)</f>
        <v>0</v>
      </c>
      <c r="K322" s="84">
        <f>VLOOKUP(tbl2_2!A322,ishod_substance!A:Q,17,0)</f>
        <v>0</v>
      </c>
      <c r="L322" s="84">
        <f>VLOOKUP(tbl2_2!A322,ishod_substance!A:R,18,0)</f>
        <v>0</v>
      </c>
      <c r="M322" s="84">
        <f>VLOOKUP(tbl2_2!A322,ishod_substance!A:AD,19,0)</f>
        <v>0</v>
      </c>
      <c r="N322" s="4">
        <f>VLOOKUP(tbl2_2!A322,ishod_substance!A:AD,20,0)</f>
        <v>0</v>
      </c>
      <c r="O322" s="4">
        <f>VLOOKUP(tbl2_2!A322,ishod_substance!A:AD,21,0)</f>
        <v>0</v>
      </c>
      <c r="P322" s="4">
        <f>VLOOKUP(tbl2_2!A322,ishod_substance!A:AD,22,0)</f>
        <v>0</v>
      </c>
      <c r="Q322" s="4">
        <f>VLOOKUP(tbl2_2!A322,ishod_substance!A:AD,23,0)</f>
        <v>0</v>
      </c>
      <c r="R322" s="4">
        <f>VLOOKUP(tbl2_2!A322,ishod_substance!A:AD,24,0)</f>
        <v>0</v>
      </c>
      <c r="S322" s="4">
        <f>VLOOKUP(tbl2_2!A322,ishod_substance!A:AD,25,0)</f>
        <v>0</v>
      </c>
      <c r="T322" s="4">
        <f>VLOOKUP(tbl2_2!A322,ishod_substance!A:AD,26,0)</f>
        <v>0</v>
      </c>
      <c r="U322" s="4">
        <f>VLOOKUP(tbl2_2!A322,ishod_substance!A:AD,27,0)</f>
        <v>0</v>
      </c>
      <c r="V322" s="4">
        <f>VLOOKUP(tbl2_2!A322,ishod_substance!A:AD,28,0)</f>
        <v>0</v>
      </c>
      <c r="W322" s="4">
        <f>VLOOKUP(tbl2_2!A322,ishod_substance!A:AD,29,0)</f>
        <v>0</v>
      </c>
      <c r="X322" s="4">
        <f>VLOOKUP(tbl2_2!A322,ishod_substance!A:AD,30,0)</f>
        <v>0</v>
      </c>
      <c r="Y322" s="10">
        <f>VLOOKUP(tbl2_2!A322,ishod_substance!A:AD,7,0)</f>
        <v>0</v>
      </c>
      <c r="Z322" s="9" t="e">
        <f>VLOOKUP(Y322,quide!$A$2:$B$1006,2,0)</f>
        <v>#N/A</v>
      </c>
      <c r="AA322" s="4" t="e">
        <f>VLOOKUP(Y322,quide!$A$2:$J$1006,10,0)</f>
        <v>#N/A</v>
      </c>
      <c r="AB322" s="8">
        <f>VLOOKUP(tbl2_2!A322,ishod_substance!A:AD,8,0)</f>
        <v>0</v>
      </c>
      <c r="AC322" s="221">
        <f t="shared" si="5"/>
        <v>0</v>
      </c>
      <c r="AD322" s="27">
        <f>VLOOKUP(tbl2_2!A322,ishod_substance!A:AD,9,0)</f>
        <v>0</v>
      </c>
      <c r="AE322" s="8">
        <f>VLOOKUP(tbl2_2!A322,ishod_substance!A:AD,9,0)</f>
        <v>0</v>
      </c>
      <c r="AF322" s="12"/>
    </row>
    <row r="323" spans="1:32" x14ac:dyDescent="0.25">
      <c r="A323">
        <v>315</v>
      </c>
      <c r="C323" s="5">
        <f>VLOOKUP(tbl2_2!A323,ishod_substance!A:P,2,0)</f>
        <v>0</v>
      </c>
      <c r="D323" s="7">
        <f>VLOOKUP(tbl2_2!A323,ishod_substance!A:P,3,0)</f>
        <v>0</v>
      </c>
      <c r="E323" s="5">
        <f>VLOOKUP(tbl2_2!A323,ishod_substance!A:P,11,0)</f>
        <v>0</v>
      </c>
      <c r="F323" s="6">
        <f>VLOOKUP(tbl2_2!A323,ishod_substance!A:P,15,0)</f>
        <v>0</v>
      </c>
      <c r="G323" s="6" t="str">
        <f>VLOOKUP(tbl2_2!A323,ishod_substance!A:P,12,0)&amp;"/"&amp;VLOOKUP(tbl2_2!A323,ishod_substance!A:P,14,0)</f>
        <v>/</v>
      </c>
      <c r="H323" s="29">
        <f>VLOOKUP(tbl2_2!A323,ishod_substance!A:P,6,0)</f>
        <v>0</v>
      </c>
      <c r="I323" s="10">
        <f>VLOOKUP(tbl2_2!A323,ishod_substance!A:P,15,0)</f>
        <v>0</v>
      </c>
      <c r="J323" s="10">
        <f>VLOOKUP(tbl2_2!A323,ishod_substance!A:P,5,0)</f>
        <v>0</v>
      </c>
      <c r="K323" s="84">
        <f>VLOOKUP(tbl2_2!A323,ishod_substance!A:Q,17,0)</f>
        <v>0</v>
      </c>
      <c r="L323" s="84">
        <f>VLOOKUP(tbl2_2!A323,ishod_substance!A:R,18,0)</f>
        <v>0</v>
      </c>
      <c r="M323" s="84">
        <f>VLOOKUP(tbl2_2!A323,ishod_substance!A:AD,19,0)</f>
        <v>0</v>
      </c>
      <c r="N323" s="4">
        <f>VLOOKUP(tbl2_2!A323,ishod_substance!A:AD,20,0)</f>
        <v>0</v>
      </c>
      <c r="O323" s="4">
        <f>VLOOKUP(tbl2_2!A323,ishod_substance!A:AD,21,0)</f>
        <v>0</v>
      </c>
      <c r="P323" s="4">
        <f>VLOOKUP(tbl2_2!A323,ishod_substance!A:AD,22,0)</f>
        <v>0</v>
      </c>
      <c r="Q323" s="4">
        <f>VLOOKUP(tbl2_2!A323,ishod_substance!A:AD,23,0)</f>
        <v>0</v>
      </c>
      <c r="R323" s="4">
        <f>VLOOKUP(tbl2_2!A323,ishod_substance!A:AD,24,0)</f>
        <v>0</v>
      </c>
      <c r="S323" s="4">
        <f>VLOOKUP(tbl2_2!A323,ishod_substance!A:AD,25,0)</f>
        <v>0</v>
      </c>
      <c r="T323" s="4">
        <f>VLOOKUP(tbl2_2!A323,ishod_substance!A:AD,26,0)</f>
        <v>0</v>
      </c>
      <c r="U323" s="4">
        <f>VLOOKUP(tbl2_2!A323,ishod_substance!A:AD,27,0)</f>
        <v>0</v>
      </c>
      <c r="V323" s="4">
        <f>VLOOKUP(tbl2_2!A323,ishod_substance!A:AD,28,0)</f>
        <v>0</v>
      </c>
      <c r="W323" s="4">
        <f>VLOOKUP(tbl2_2!A323,ishod_substance!A:AD,29,0)</f>
        <v>0</v>
      </c>
      <c r="X323" s="4">
        <f>VLOOKUP(tbl2_2!A323,ishod_substance!A:AD,30,0)</f>
        <v>0</v>
      </c>
      <c r="Y323" s="10">
        <f>VLOOKUP(tbl2_2!A323,ishod_substance!A:AD,7,0)</f>
        <v>0</v>
      </c>
      <c r="Z323" s="9" t="e">
        <f>VLOOKUP(Y323,quide!$A$2:$B$1006,2,0)</f>
        <v>#N/A</v>
      </c>
      <c r="AA323" s="4" t="e">
        <f>VLOOKUP(Y323,quide!$A$2:$J$1006,10,0)</f>
        <v>#N/A</v>
      </c>
      <c r="AB323" s="8">
        <f>VLOOKUP(tbl2_2!A323,ishod_substance!A:AD,8,0)</f>
        <v>0</v>
      </c>
      <c r="AC323" s="221">
        <f t="shared" si="5"/>
        <v>0</v>
      </c>
      <c r="AD323" s="27">
        <f>VLOOKUP(tbl2_2!A323,ishod_substance!A:AD,9,0)</f>
        <v>0</v>
      </c>
      <c r="AE323" s="8">
        <f>VLOOKUP(tbl2_2!A323,ishod_substance!A:AD,9,0)</f>
        <v>0</v>
      </c>
      <c r="AF323" s="12"/>
    </row>
    <row r="324" spans="1:32" x14ac:dyDescent="0.25">
      <c r="A324">
        <v>316</v>
      </c>
      <c r="C324" s="5">
        <f>VLOOKUP(tbl2_2!A324,ishod_substance!A:P,2,0)</f>
        <v>0</v>
      </c>
      <c r="D324" s="7">
        <f>VLOOKUP(tbl2_2!A324,ishod_substance!A:P,3,0)</f>
        <v>0</v>
      </c>
      <c r="E324" s="5">
        <f>VLOOKUP(tbl2_2!A324,ishod_substance!A:P,11,0)</f>
        <v>0</v>
      </c>
      <c r="F324" s="6">
        <f>VLOOKUP(tbl2_2!A324,ishod_substance!A:P,15,0)</f>
        <v>0</v>
      </c>
      <c r="G324" s="6" t="str">
        <f>VLOOKUP(tbl2_2!A324,ishod_substance!A:P,12,0)&amp;"/"&amp;VLOOKUP(tbl2_2!A324,ishod_substance!A:P,14,0)</f>
        <v>/</v>
      </c>
      <c r="H324" s="29">
        <f>VLOOKUP(tbl2_2!A324,ishod_substance!A:P,6,0)</f>
        <v>0</v>
      </c>
      <c r="I324" s="10">
        <f>VLOOKUP(tbl2_2!A324,ishod_substance!A:P,15,0)</f>
        <v>0</v>
      </c>
      <c r="J324" s="10">
        <f>VLOOKUP(tbl2_2!A324,ishod_substance!A:P,5,0)</f>
        <v>0</v>
      </c>
      <c r="K324" s="84">
        <f>VLOOKUP(tbl2_2!A324,ishod_substance!A:Q,17,0)</f>
        <v>0</v>
      </c>
      <c r="L324" s="84">
        <f>VLOOKUP(tbl2_2!A324,ishod_substance!A:R,18,0)</f>
        <v>0</v>
      </c>
      <c r="M324" s="84">
        <f>VLOOKUP(tbl2_2!A324,ishod_substance!A:AD,19,0)</f>
        <v>0</v>
      </c>
      <c r="N324" s="4">
        <f>VLOOKUP(tbl2_2!A324,ishod_substance!A:AD,20,0)</f>
        <v>0</v>
      </c>
      <c r="O324" s="4">
        <f>VLOOKUP(tbl2_2!A324,ishod_substance!A:AD,21,0)</f>
        <v>0</v>
      </c>
      <c r="P324" s="4">
        <f>VLOOKUP(tbl2_2!A324,ishod_substance!A:AD,22,0)</f>
        <v>0</v>
      </c>
      <c r="Q324" s="4">
        <f>VLOOKUP(tbl2_2!A324,ishod_substance!A:AD,23,0)</f>
        <v>0</v>
      </c>
      <c r="R324" s="4">
        <f>VLOOKUP(tbl2_2!A324,ishod_substance!A:AD,24,0)</f>
        <v>0</v>
      </c>
      <c r="S324" s="4">
        <f>VLOOKUP(tbl2_2!A324,ishod_substance!A:AD,25,0)</f>
        <v>0</v>
      </c>
      <c r="T324" s="4">
        <f>VLOOKUP(tbl2_2!A324,ishod_substance!A:AD,26,0)</f>
        <v>0</v>
      </c>
      <c r="U324" s="4">
        <f>VLOOKUP(tbl2_2!A324,ishod_substance!A:AD,27,0)</f>
        <v>0</v>
      </c>
      <c r="V324" s="4">
        <f>VLOOKUP(tbl2_2!A324,ishod_substance!A:AD,28,0)</f>
        <v>0</v>
      </c>
      <c r="W324" s="4">
        <f>VLOOKUP(tbl2_2!A324,ishod_substance!A:AD,29,0)</f>
        <v>0</v>
      </c>
      <c r="X324" s="4">
        <f>VLOOKUP(tbl2_2!A324,ishod_substance!A:AD,30,0)</f>
        <v>0</v>
      </c>
      <c r="Y324" s="10">
        <f>VLOOKUP(tbl2_2!A324,ishod_substance!A:AD,7,0)</f>
        <v>0</v>
      </c>
      <c r="Z324" s="9" t="e">
        <f>VLOOKUP(Y324,quide!$A$2:$B$1006,2,0)</f>
        <v>#N/A</v>
      </c>
      <c r="AA324" s="4" t="e">
        <f>VLOOKUP(Y324,quide!$A$2:$J$1006,10,0)</f>
        <v>#N/A</v>
      </c>
      <c r="AB324" s="8">
        <f>VLOOKUP(tbl2_2!A324,ishod_substance!A:AD,8,0)</f>
        <v>0</v>
      </c>
      <c r="AC324" s="221">
        <f t="shared" si="5"/>
        <v>0</v>
      </c>
      <c r="AD324" s="27">
        <f>VLOOKUP(tbl2_2!A324,ishod_substance!A:AD,9,0)</f>
        <v>0</v>
      </c>
      <c r="AE324" s="8">
        <f>VLOOKUP(tbl2_2!A324,ishod_substance!A:AD,9,0)</f>
        <v>0</v>
      </c>
      <c r="AF324" s="12"/>
    </row>
    <row r="325" spans="1:32" x14ac:dyDescent="0.25">
      <c r="A325">
        <v>317</v>
      </c>
      <c r="C325" s="5">
        <f>VLOOKUP(tbl2_2!A325,ishod_substance!A:P,2,0)</f>
        <v>0</v>
      </c>
      <c r="D325" s="7">
        <f>VLOOKUP(tbl2_2!A325,ishod_substance!A:P,3,0)</f>
        <v>0</v>
      </c>
      <c r="E325" s="5">
        <f>VLOOKUP(tbl2_2!A325,ishod_substance!A:P,11,0)</f>
        <v>0</v>
      </c>
      <c r="F325" s="6">
        <f>VLOOKUP(tbl2_2!A325,ishod_substance!A:P,15,0)</f>
        <v>0</v>
      </c>
      <c r="G325" s="6" t="str">
        <f>VLOOKUP(tbl2_2!A325,ishod_substance!A:P,12,0)&amp;"/"&amp;VLOOKUP(tbl2_2!A325,ishod_substance!A:P,14,0)</f>
        <v>/</v>
      </c>
      <c r="H325" s="29">
        <f>VLOOKUP(tbl2_2!A325,ishod_substance!A:P,6,0)</f>
        <v>0</v>
      </c>
      <c r="I325" s="10">
        <f>VLOOKUP(tbl2_2!A325,ishod_substance!A:P,15,0)</f>
        <v>0</v>
      </c>
      <c r="J325" s="10">
        <f>VLOOKUP(tbl2_2!A325,ishod_substance!A:P,5,0)</f>
        <v>0</v>
      </c>
      <c r="K325" s="84">
        <f>VLOOKUP(tbl2_2!A325,ishod_substance!A:Q,17,0)</f>
        <v>0</v>
      </c>
      <c r="L325" s="84">
        <f>VLOOKUP(tbl2_2!A325,ishod_substance!A:R,18,0)</f>
        <v>0</v>
      </c>
      <c r="M325" s="84">
        <f>VLOOKUP(tbl2_2!A325,ishod_substance!A:AD,19,0)</f>
        <v>0</v>
      </c>
      <c r="N325" s="4">
        <f>VLOOKUP(tbl2_2!A325,ishod_substance!A:AD,20,0)</f>
        <v>0</v>
      </c>
      <c r="O325" s="4">
        <f>VLOOKUP(tbl2_2!A325,ishod_substance!A:AD,21,0)</f>
        <v>0</v>
      </c>
      <c r="P325" s="4">
        <f>VLOOKUP(tbl2_2!A325,ishod_substance!A:AD,22,0)</f>
        <v>0</v>
      </c>
      <c r="Q325" s="4">
        <f>VLOOKUP(tbl2_2!A325,ishod_substance!A:AD,23,0)</f>
        <v>0</v>
      </c>
      <c r="R325" s="4">
        <f>VLOOKUP(tbl2_2!A325,ishod_substance!A:AD,24,0)</f>
        <v>0</v>
      </c>
      <c r="S325" s="4">
        <f>VLOOKUP(tbl2_2!A325,ishod_substance!A:AD,25,0)</f>
        <v>0</v>
      </c>
      <c r="T325" s="4">
        <f>VLOOKUP(tbl2_2!A325,ishod_substance!A:AD,26,0)</f>
        <v>0</v>
      </c>
      <c r="U325" s="4">
        <f>VLOOKUP(tbl2_2!A325,ishod_substance!A:AD,27,0)</f>
        <v>0</v>
      </c>
      <c r="V325" s="4">
        <f>VLOOKUP(tbl2_2!A325,ishod_substance!A:AD,28,0)</f>
        <v>0</v>
      </c>
      <c r="W325" s="4">
        <f>VLOOKUP(tbl2_2!A325,ishod_substance!A:AD,29,0)</f>
        <v>0</v>
      </c>
      <c r="X325" s="4">
        <f>VLOOKUP(tbl2_2!A325,ishod_substance!A:AD,30,0)</f>
        <v>0</v>
      </c>
      <c r="Y325" s="10">
        <f>VLOOKUP(tbl2_2!A325,ishod_substance!A:AD,7,0)</f>
        <v>0</v>
      </c>
      <c r="Z325" s="9" t="e">
        <f>VLOOKUP(Y325,quide!$A$2:$B$1006,2,0)</f>
        <v>#N/A</v>
      </c>
      <c r="AA325" s="4" t="e">
        <f>VLOOKUP(Y325,quide!$A$2:$J$1006,10,0)</f>
        <v>#N/A</v>
      </c>
      <c r="AB325" s="8">
        <f>VLOOKUP(tbl2_2!A325,ishod_substance!A:AD,8,0)</f>
        <v>0</v>
      </c>
      <c r="AC325" s="221">
        <f t="shared" si="5"/>
        <v>0</v>
      </c>
      <c r="AD325" s="27">
        <f>VLOOKUP(tbl2_2!A325,ishod_substance!A:AD,9,0)</f>
        <v>0</v>
      </c>
      <c r="AE325" s="8">
        <f>VLOOKUP(tbl2_2!A325,ishod_substance!A:AD,9,0)</f>
        <v>0</v>
      </c>
      <c r="AF325" s="12"/>
    </row>
    <row r="326" spans="1:32" x14ac:dyDescent="0.25">
      <c r="A326">
        <v>318</v>
      </c>
      <c r="C326" s="5">
        <f>VLOOKUP(tbl2_2!A326,ishod_substance!A:P,2,0)</f>
        <v>0</v>
      </c>
      <c r="D326" s="7">
        <f>VLOOKUP(tbl2_2!A326,ishod_substance!A:P,3,0)</f>
        <v>0</v>
      </c>
      <c r="E326" s="5">
        <f>VLOOKUP(tbl2_2!A326,ishod_substance!A:P,11,0)</f>
        <v>0</v>
      </c>
      <c r="F326" s="6">
        <f>VLOOKUP(tbl2_2!A326,ishod_substance!A:P,15,0)</f>
        <v>0</v>
      </c>
      <c r="G326" s="6" t="str">
        <f>VLOOKUP(tbl2_2!A326,ishod_substance!A:P,12,0)&amp;"/"&amp;VLOOKUP(tbl2_2!A326,ishod_substance!A:P,14,0)</f>
        <v>/</v>
      </c>
      <c r="H326" s="29">
        <f>VLOOKUP(tbl2_2!A326,ishod_substance!A:P,6,0)</f>
        <v>0</v>
      </c>
      <c r="I326" s="10">
        <f>VLOOKUP(tbl2_2!A326,ishod_substance!A:P,15,0)</f>
        <v>0</v>
      </c>
      <c r="J326" s="10">
        <f>VLOOKUP(tbl2_2!A326,ishod_substance!A:P,5,0)</f>
        <v>0</v>
      </c>
      <c r="K326" s="84">
        <f>VLOOKUP(tbl2_2!A326,ishod_substance!A:Q,17,0)</f>
        <v>0</v>
      </c>
      <c r="L326" s="84">
        <f>VLOOKUP(tbl2_2!A326,ishod_substance!A:R,18,0)</f>
        <v>0</v>
      </c>
      <c r="M326" s="84">
        <f>VLOOKUP(tbl2_2!A326,ishod_substance!A:AD,19,0)</f>
        <v>0</v>
      </c>
      <c r="N326" s="4">
        <f>VLOOKUP(tbl2_2!A326,ishod_substance!A:AD,20,0)</f>
        <v>0</v>
      </c>
      <c r="O326" s="4">
        <f>VLOOKUP(tbl2_2!A326,ishod_substance!A:AD,21,0)</f>
        <v>0</v>
      </c>
      <c r="P326" s="4">
        <f>VLOOKUP(tbl2_2!A326,ishod_substance!A:AD,22,0)</f>
        <v>0</v>
      </c>
      <c r="Q326" s="4">
        <f>VLOOKUP(tbl2_2!A326,ishod_substance!A:AD,23,0)</f>
        <v>0</v>
      </c>
      <c r="R326" s="4">
        <f>VLOOKUP(tbl2_2!A326,ishod_substance!A:AD,24,0)</f>
        <v>0</v>
      </c>
      <c r="S326" s="4">
        <f>VLOOKUP(tbl2_2!A326,ishod_substance!A:AD,25,0)</f>
        <v>0</v>
      </c>
      <c r="T326" s="4">
        <f>VLOOKUP(tbl2_2!A326,ishod_substance!A:AD,26,0)</f>
        <v>0</v>
      </c>
      <c r="U326" s="4">
        <f>VLOOKUP(tbl2_2!A326,ishod_substance!A:AD,27,0)</f>
        <v>0</v>
      </c>
      <c r="V326" s="4">
        <f>VLOOKUP(tbl2_2!A326,ishod_substance!A:AD,28,0)</f>
        <v>0</v>
      </c>
      <c r="W326" s="4">
        <f>VLOOKUP(tbl2_2!A326,ishod_substance!A:AD,29,0)</f>
        <v>0</v>
      </c>
      <c r="X326" s="4">
        <f>VLOOKUP(tbl2_2!A326,ishod_substance!A:AD,30,0)</f>
        <v>0</v>
      </c>
      <c r="Y326" s="10">
        <f>VLOOKUP(tbl2_2!A326,ishod_substance!A:AD,7,0)</f>
        <v>0</v>
      </c>
      <c r="Z326" s="9" t="e">
        <f>VLOOKUP(Y326,quide!$A$2:$B$1006,2,0)</f>
        <v>#N/A</v>
      </c>
      <c r="AA326" s="4" t="e">
        <f>VLOOKUP(Y326,quide!$A$2:$J$1006,10,0)</f>
        <v>#N/A</v>
      </c>
      <c r="AB326" s="8">
        <f>VLOOKUP(tbl2_2!A326,ishod_substance!A:AD,8,0)</f>
        <v>0</v>
      </c>
      <c r="AC326" s="221">
        <f t="shared" si="5"/>
        <v>0</v>
      </c>
      <c r="AD326" s="27">
        <f>VLOOKUP(tbl2_2!A326,ishod_substance!A:AD,9,0)</f>
        <v>0</v>
      </c>
      <c r="AE326" s="8">
        <f>VLOOKUP(tbl2_2!A326,ishod_substance!A:AD,9,0)</f>
        <v>0</v>
      </c>
      <c r="AF326" s="12"/>
    </row>
    <row r="327" spans="1:32" x14ac:dyDescent="0.25">
      <c r="A327">
        <v>319</v>
      </c>
      <c r="C327" s="5">
        <f>VLOOKUP(tbl2_2!A327,ishod_substance!A:P,2,0)</f>
        <v>0</v>
      </c>
      <c r="D327" s="7">
        <f>VLOOKUP(tbl2_2!A327,ishod_substance!A:P,3,0)</f>
        <v>0</v>
      </c>
      <c r="E327" s="5">
        <f>VLOOKUP(tbl2_2!A327,ishod_substance!A:P,11,0)</f>
        <v>0</v>
      </c>
      <c r="F327" s="6">
        <f>VLOOKUP(tbl2_2!A327,ishod_substance!A:P,15,0)</f>
        <v>0</v>
      </c>
      <c r="G327" s="6" t="str">
        <f>VLOOKUP(tbl2_2!A327,ishod_substance!A:P,12,0)&amp;"/"&amp;VLOOKUP(tbl2_2!A327,ishod_substance!A:P,14,0)</f>
        <v>/</v>
      </c>
      <c r="H327" s="29">
        <f>VLOOKUP(tbl2_2!A327,ishod_substance!A:P,6,0)</f>
        <v>0</v>
      </c>
      <c r="I327" s="10">
        <f>VLOOKUP(tbl2_2!A327,ishod_substance!A:P,15,0)</f>
        <v>0</v>
      </c>
      <c r="J327" s="10">
        <f>VLOOKUP(tbl2_2!A327,ishod_substance!A:P,5,0)</f>
        <v>0</v>
      </c>
      <c r="K327" s="84">
        <f>VLOOKUP(tbl2_2!A327,ishod_substance!A:Q,17,0)</f>
        <v>0</v>
      </c>
      <c r="L327" s="84">
        <f>VLOOKUP(tbl2_2!A327,ishod_substance!A:R,18,0)</f>
        <v>0</v>
      </c>
      <c r="M327" s="84">
        <f>VLOOKUP(tbl2_2!A327,ishod_substance!A:AD,19,0)</f>
        <v>0</v>
      </c>
      <c r="N327" s="4">
        <f>VLOOKUP(tbl2_2!A327,ishod_substance!A:AD,20,0)</f>
        <v>0</v>
      </c>
      <c r="O327" s="4">
        <f>VLOOKUP(tbl2_2!A327,ishod_substance!A:AD,21,0)</f>
        <v>0</v>
      </c>
      <c r="P327" s="4">
        <f>VLOOKUP(tbl2_2!A327,ishod_substance!A:AD,22,0)</f>
        <v>0</v>
      </c>
      <c r="Q327" s="4">
        <f>VLOOKUP(tbl2_2!A327,ishod_substance!A:AD,23,0)</f>
        <v>0</v>
      </c>
      <c r="R327" s="4">
        <f>VLOOKUP(tbl2_2!A327,ishod_substance!A:AD,24,0)</f>
        <v>0</v>
      </c>
      <c r="S327" s="4">
        <f>VLOOKUP(tbl2_2!A327,ishod_substance!A:AD,25,0)</f>
        <v>0</v>
      </c>
      <c r="T327" s="4">
        <f>VLOOKUP(tbl2_2!A327,ishod_substance!A:AD,26,0)</f>
        <v>0</v>
      </c>
      <c r="U327" s="4">
        <f>VLOOKUP(tbl2_2!A327,ishod_substance!A:AD,27,0)</f>
        <v>0</v>
      </c>
      <c r="V327" s="4">
        <f>VLOOKUP(tbl2_2!A327,ishod_substance!A:AD,28,0)</f>
        <v>0</v>
      </c>
      <c r="W327" s="4">
        <f>VLOOKUP(tbl2_2!A327,ishod_substance!A:AD,29,0)</f>
        <v>0</v>
      </c>
      <c r="X327" s="4">
        <f>VLOOKUP(tbl2_2!A327,ishod_substance!A:AD,30,0)</f>
        <v>0</v>
      </c>
      <c r="Y327" s="10">
        <f>VLOOKUP(tbl2_2!A327,ishod_substance!A:AD,7,0)</f>
        <v>0</v>
      </c>
      <c r="Z327" s="9" t="e">
        <f>VLOOKUP(Y327,quide!$A$2:$B$1006,2,0)</f>
        <v>#N/A</v>
      </c>
      <c r="AA327" s="4" t="e">
        <f>VLOOKUP(Y327,quide!$A$2:$J$1006,10,0)</f>
        <v>#N/A</v>
      </c>
      <c r="AB327" s="8">
        <f>VLOOKUP(tbl2_2!A327,ishod_substance!A:AD,8,0)</f>
        <v>0</v>
      </c>
      <c r="AC327" s="221">
        <f t="shared" si="5"/>
        <v>0</v>
      </c>
      <c r="AD327" s="27">
        <f>VLOOKUP(tbl2_2!A327,ishod_substance!A:AD,9,0)</f>
        <v>0</v>
      </c>
      <c r="AE327" s="8">
        <f>VLOOKUP(tbl2_2!A327,ishod_substance!A:AD,9,0)</f>
        <v>0</v>
      </c>
      <c r="AF327" s="12"/>
    </row>
    <row r="328" spans="1:32" x14ac:dyDescent="0.25">
      <c r="A328">
        <v>320</v>
      </c>
      <c r="C328" s="5">
        <f>VLOOKUP(tbl2_2!A328,ishod_substance!A:P,2,0)</f>
        <v>0</v>
      </c>
      <c r="D328" s="7">
        <f>VLOOKUP(tbl2_2!A328,ishod_substance!A:P,3,0)</f>
        <v>0</v>
      </c>
      <c r="E328" s="5">
        <f>VLOOKUP(tbl2_2!A328,ishod_substance!A:P,11,0)</f>
        <v>0</v>
      </c>
      <c r="F328" s="6">
        <f>VLOOKUP(tbl2_2!A328,ishod_substance!A:P,15,0)</f>
        <v>0</v>
      </c>
      <c r="G328" s="6" t="str">
        <f>VLOOKUP(tbl2_2!A328,ishod_substance!A:P,12,0)&amp;"/"&amp;VLOOKUP(tbl2_2!A328,ishod_substance!A:P,14,0)</f>
        <v>/</v>
      </c>
      <c r="H328" s="29">
        <f>VLOOKUP(tbl2_2!A328,ishod_substance!A:P,6,0)</f>
        <v>0</v>
      </c>
      <c r="I328" s="10">
        <f>VLOOKUP(tbl2_2!A328,ishod_substance!A:P,15,0)</f>
        <v>0</v>
      </c>
      <c r="J328" s="10">
        <f>VLOOKUP(tbl2_2!A328,ishod_substance!A:P,5,0)</f>
        <v>0</v>
      </c>
      <c r="K328" s="84">
        <f>VLOOKUP(tbl2_2!A328,ishod_substance!A:Q,17,0)</f>
        <v>0</v>
      </c>
      <c r="L328" s="84">
        <f>VLOOKUP(tbl2_2!A328,ishod_substance!A:R,18,0)</f>
        <v>0</v>
      </c>
      <c r="M328" s="84">
        <f>VLOOKUP(tbl2_2!A328,ishod_substance!A:AD,19,0)</f>
        <v>0</v>
      </c>
      <c r="N328" s="4">
        <f>VLOOKUP(tbl2_2!A328,ishod_substance!A:AD,20,0)</f>
        <v>0</v>
      </c>
      <c r="O328" s="4">
        <f>VLOOKUP(tbl2_2!A328,ishod_substance!A:AD,21,0)</f>
        <v>0</v>
      </c>
      <c r="P328" s="4">
        <f>VLOOKUP(tbl2_2!A328,ishod_substance!A:AD,22,0)</f>
        <v>0</v>
      </c>
      <c r="Q328" s="4">
        <f>VLOOKUP(tbl2_2!A328,ishod_substance!A:AD,23,0)</f>
        <v>0</v>
      </c>
      <c r="R328" s="4">
        <f>VLOOKUP(tbl2_2!A328,ishod_substance!A:AD,24,0)</f>
        <v>0</v>
      </c>
      <c r="S328" s="4">
        <f>VLOOKUP(tbl2_2!A328,ishod_substance!A:AD,25,0)</f>
        <v>0</v>
      </c>
      <c r="T328" s="4">
        <f>VLOOKUP(tbl2_2!A328,ishod_substance!A:AD,26,0)</f>
        <v>0</v>
      </c>
      <c r="U328" s="4">
        <f>VLOOKUP(tbl2_2!A328,ishod_substance!A:AD,27,0)</f>
        <v>0</v>
      </c>
      <c r="V328" s="4">
        <f>VLOOKUP(tbl2_2!A328,ishod_substance!A:AD,28,0)</f>
        <v>0</v>
      </c>
      <c r="W328" s="4">
        <f>VLOOKUP(tbl2_2!A328,ishod_substance!A:AD,29,0)</f>
        <v>0</v>
      </c>
      <c r="X328" s="4">
        <f>VLOOKUP(tbl2_2!A328,ishod_substance!A:AD,30,0)</f>
        <v>0</v>
      </c>
      <c r="Y328" s="10">
        <f>VLOOKUP(tbl2_2!A328,ishod_substance!A:AD,7,0)</f>
        <v>0</v>
      </c>
      <c r="Z328" s="9" t="e">
        <f>VLOOKUP(Y328,quide!$A$2:$B$1006,2,0)</f>
        <v>#N/A</v>
      </c>
      <c r="AA328" s="4" t="e">
        <f>VLOOKUP(Y328,quide!$A$2:$J$1006,10,0)</f>
        <v>#N/A</v>
      </c>
      <c r="AB328" s="8">
        <f>VLOOKUP(tbl2_2!A328,ishod_substance!A:AD,8,0)</f>
        <v>0</v>
      </c>
      <c r="AC328" s="221">
        <f t="shared" si="5"/>
        <v>0</v>
      </c>
      <c r="AD328" s="27">
        <f>VLOOKUP(tbl2_2!A328,ishod_substance!A:AD,9,0)</f>
        <v>0</v>
      </c>
      <c r="AE328" s="8">
        <f>VLOOKUP(tbl2_2!A328,ishod_substance!A:AD,9,0)</f>
        <v>0</v>
      </c>
      <c r="AF328" s="12"/>
    </row>
    <row r="329" spans="1:32" x14ac:dyDescent="0.25">
      <c r="A329">
        <v>321</v>
      </c>
      <c r="C329" s="5">
        <f>VLOOKUP(tbl2_2!A329,ishod_substance!A:P,2,0)</f>
        <v>0</v>
      </c>
      <c r="D329" s="7">
        <f>VLOOKUP(tbl2_2!A329,ishod_substance!A:P,3,0)</f>
        <v>0</v>
      </c>
      <c r="E329" s="5">
        <f>VLOOKUP(tbl2_2!A329,ishod_substance!A:P,11,0)</f>
        <v>0</v>
      </c>
      <c r="F329" s="6">
        <f>VLOOKUP(tbl2_2!A329,ishod_substance!A:P,15,0)</f>
        <v>0</v>
      </c>
      <c r="G329" s="6" t="str">
        <f>VLOOKUP(tbl2_2!A329,ishod_substance!A:P,12,0)&amp;"/"&amp;VLOOKUP(tbl2_2!A329,ishod_substance!A:P,14,0)</f>
        <v>/</v>
      </c>
      <c r="H329" s="29">
        <f>VLOOKUP(tbl2_2!A329,ishod_substance!A:P,6,0)</f>
        <v>0</v>
      </c>
      <c r="I329" s="10">
        <f>VLOOKUP(tbl2_2!A329,ishod_substance!A:P,15,0)</f>
        <v>0</v>
      </c>
      <c r="J329" s="10">
        <f>VLOOKUP(tbl2_2!A329,ishod_substance!A:P,5,0)</f>
        <v>0</v>
      </c>
      <c r="K329" s="84">
        <f>VLOOKUP(tbl2_2!A329,ishod_substance!A:Q,17,0)</f>
        <v>0</v>
      </c>
      <c r="L329" s="84">
        <f>VLOOKUP(tbl2_2!A329,ishod_substance!A:R,18,0)</f>
        <v>0</v>
      </c>
      <c r="M329" s="84">
        <f>VLOOKUP(tbl2_2!A329,ishod_substance!A:AD,19,0)</f>
        <v>0</v>
      </c>
      <c r="N329" s="4">
        <f>VLOOKUP(tbl2_2!A329,ishod_substance!A:AD,20,0)</f>
        <v>0</v>
      </c>
      <c r="O329" s="4">
        <f>VLOOKUP(tbl2_2!A329,ishod_substance!A:AD,21,0)</f>
        <v>0</v>
      </c>
      <c r="P329" s="4">
        <f>VLOOKUP(tbl2_2!A329,ishod_substance!A:AD,22,0)</f>
        <v>0</v>
      </c>
      <c r="Q329" s="4">
        <f>VLOOKUP(tbl2_2!A329,ishod_substance!A:AD,23,0)</f>
        <v>0</v>
      </c>
      <c r="R329" s="4">
        <f>VLOOKUP(tbl2_2!A329,ishod_substance!A:AD,24,0)</f>
        <v>0</v>
      </c>
      <c r="S329" s="4">
        <f>VLOOKUP(tbl2_2!A329,ishod_substance!A:AD,25,0)</f>
        <v>0</v>
      </c>
      <c r="T329" s="4">
        <f>VLOOKUP(tbl2_2!A329,ishod_substance!A:AD,26,0)</f>
        <v>0</v>
      </c>
      <c r="U329" s="4">
        <f>VLOOKUP(tbl2_2!A329,ishod_substance!A:AD,27,0)</f>
        <v>0</v>
      </c>
      <c r="V329" s="4">
        <f>VLOOKUP(tbl2_2!A329,ishod_substance!A:AD,28,0)</f>
        <v>0</v>
      </c>
      <c r="W329" s="4">
        <f>VLOOKUP(tbl2_2!A329,ishod_substance!A:AD,29,0)</f>
        <v>0</v>
      </c>
      <c r="X329" s="4">
        <f>VLOOKUP(tbl2_2!A329,ishod_substance!A:AD,30,0)</f>
        <v>0</v>
      </c>
      <c r="Y329" s="10">
        <f>VLOOKUP(tbl2_2!A329,ishod_substance!A:AD,7,0)</f>
        <v>0</v>
      </c>
      <c r="Z329" s="9" t="e">
        <f>VLOOKUP(Y329,quide!$A$2:$B$1006,2,0)</f>
        <v>#N/A</v>
      </c>
      <c r="AA329" s="4" t="e">
        <f>VLOOKUP(Y329,quide!$A$2:$J$1006,10,0)</f>
        <v>#N/A</v>
      </c>
      <c r="AB329" s="8">
        <f>VLOOKUP(tbl2_2!A329,ishod_substance!A:AD,8,0)</f>
        <v>0</v>
      </c>
      <c r="AC329" s="221">
        <f t="shared" si="5"/>
        <v>0</v>
      </c>
      <c r="AD329" s="27">
        <f>VLOOKUP(tbl2_2!A329,ishod_substance!A:AD,9,0)</f>
        <v>0</v>
      </c>
      <c r="AE329" s="8">
        <f>VLOOKUP(tbl2_2!A329,ishod_substance!A:AD,9,0)</f>
        <v>0</v>
      </c>
      <c r="AF329" s="12"/>
    </row>
    <row r="330" spans="1:32" x14ac:dyDescent="0.25">
      <c r="A330">
        <v>322</v>
      </c>
      <c r="C330" s="5">
        <f>VLOOKUP(tbl2_2!A330,ishod_substance!A:P,2,0)</f>
        <v>0</v>
      </c>
      <c r="D330" s="7">
        <f>VLOOKUP(tbl2_2!A330,ishod_substance!A:P,3,0)</f>
        <v>0</v>
      </c>
      <c r="E330" s="5">
        <f>VLOOKUP(tbl2_2!A330,ishod_substance!A:P,11,0)</f>
        <v>0</v>
      </c>
      <c r="F330" s="6">
        <f>VLOOKUP(tbl2_2!A330,ishod_substance!A:P,15,0)</f>
        <v>0</v>
      </c>
      <c r="G330" s="6" t="str">
        <f>VLOOKUP(tbl2_2!A330,ishod_substance!A:P,12,0)&amp;"/"&amp;VLOOKUP(tbl2_2!A330,ishod_substance!A:P,14,0)</f>
        <v>/</v>
      </c>
      <c r="H330" s="29">
        <f>VLOOKUP(tbl2_2!A330,ishod_substance!A:P,6,0)</f>
        <v>0</v>
      </c>
      <c r="I330" s="10">
        <f>VLOOKUP(tbl2_2!A330,ishod_substance!A:P,15,0)</f>
        <v>0</v>
      </c>
      <c r="J330" s="10">
        <f>VLOOKUP(tbl2_2!A330,ishod_substance!A:P,5,0)</f>
        <v>0</v>
      </c>
      <c r="K330" s="84">
        <f>VLOOKUP(tbl2_2!A330,ishod_substance!A:Q,17,0)</f>
        <v>0</v>
      </c>
      <c r="L330" s="84">
        <f>VLOOKUP(tbl2_2!A330,ishod_substance!A:R,18,0)</f>
        <v>0</v>
      </c>
      <c r="M330" s="84">
        <f>VLOOKUP(tbl2_2!A330,ishod_substance!A:AD,19,0)</f>
        <v>0</v>
      </c>
      <c r="N330" s="4">
        <f>VLOOKUP(tbl2_2!A330,ishod_substance!A:AD,20,0)</f>
        <v>0</v>
      </c>
      <c r="O330" s="4">
        <f>VLOOKUP(tbl2_2!A330,ishod_substance!A:AD,21,0)</f>
        <v>0</v>
      </c>
      <c r="P330" s="4">
        <f>VLOOKUP(tbl2_2!A330,ishod_substance!A:AD,22,0)</f>
        <v>0</v>
      </c>
      <c r="Q330" s="4">
        <f>VLOOKUP(tbl2_2!A330,ishod_substance!A:AD,23,0)</f>
        <v>0</v>
      </c>
      <c r="R330" s="4">
        <f>VLOOKUP(tbl2_2!A330,ishod_substance!A:AD,24,0)</f>
        <v>0</v>
      </c>
      <c r="S330" s="4">
        <f>VLOOKUP(tbl2_2!A330,ishod_substance!A:AD,25,0)</f>
        <v>0</v>
      </c>
      <c r="T330" s="4">
        <f>VLOOKUP(tbl2_2!A330,ishod_substance!A:AD,26,0)</f>
        <v>0</v>
      </c>
      <c r="U330" s="4">
        <f>VLOOKUP(tbl2_2!A330,ishod_substance!A:AD,27,0)</f>
        <v>0</v>
      </c>
      <c r="V330" s="4">
        <f>VLOOKUP(tbl2_2!A330,ishod_substance!A:AD,28,0)</f>
        <v>0</v>
      </c>
      <c r="W330" s="4">
        <f>VLOOKUP(tbl2_2!A330,ishod_substance!A:AD,29,0)</f>
        <v>0</v>
      </c>
      <c r="X330" s="4">
        <f>VLOOKUP(tbl2_2!A330,ishod_substance!A:AD,30,0)</f>
        <v>0</v>
      </c>
      <c r="Y330" s="10">
        <f>VLOOKUP(tbl2_2!A330,ishod_substance!A:AD,7,0)</f>
        <v>0</v>
      </c>
      <c r="Z330" s="9" t="e">
        <f>VLOOKUP(Y330,quide!$A$2:$B$1006,2,0)</f>
        <v>#N/A</v>
      </c>
      <c r="AA330" s="4" t="e">
        <f>VLOOKUP(Y330,quide!$A$2:$J$1006,10,0)</f>
        <v>#N/A</v>
      </c>
      <c r="AB330" s="8">
        <f>VLOOKUP(tbl2_2!A330,ishod_substance!A:AD,8,0)</f>
        <v>0</v>
      </c>
      <c r="AC330" s="221">
        <f t="shared" si="5"/>
        <v>0</v>
      </c>
      <c r="AD330" s="27">
        <f>VLOOKUP(tbl2_2!A330,ishod_substance!A:AD,9,0)</f>
        <v>0</v>
      </c>
      <c r="AE330" s="8">
        <f>VLOOKUP(tbl2_2!A330,ishod_substance!A:AD,9,0)</f>
        <v>0</v>
      </c>
      <c r="AF330" s="12"/>
    </row>
    <row r="331" spans="1:32" x14ac:dyDescent="0.25">
      <c r="A331">
        <v>323</v>
      </c>
      <c r="C331" s="5">
        <f>VLOOKUP(tbl2_2!A331,ishod_substance!A:P,2,0)</f>
        <v>0</v>
      </c>
      <c r="D331" s="7">
        <f>VLOOKUP(tbl2_2!A331,ishod_substance!A:P,3,0)</f>
        <v>0</v>
      </c>
      <c r="E331" s="5">
        <f>VLOOKUP(tbl2_2!A331,ishod_substance!A:P,11,0)</f>
        <v>0</v>
      </c>
      <c r="F331" s="6">
        <f>VLOOKUP(tbl2_2!A331,ishod_substance!A:P,15,0)</f>
        <v>0</v>
      </c>
      <c r="G331" s="6" t="str">
        <f>VLOOKUP(tbl2_2!A331,ishod_substance!A:P,12,0)&amp;"/"&amp;VLOOKUP(tbl2_2!A331,ishod_substance!A:P,14,0)</f>
        <v>/</v>
      </c>
      <c r="H331" s="29">
        <f>VLOOKUP(tbl2_2!A331,ishod_substance!A:P,6,0)</f>
        <v>0</v>
      </c>
      <c r="I331" s="10">
        <f>VLOOKUP(tbl2_2!A331,ishod_substance!A:P,15,0)</f>
        <v>0</v>
      </c>
      <c r="J331" s="10">
        <f>VLOOKUP(tbl2_2!A331,ishod_substance!A:P,5,0)</f>
        <v>0</v>
      </c>
      <c r="K331" s="84">
        <f>VLOOKUP(tbl2_2!A331,ishod_substance!A:Q,17,0)</f>
        <v>0</v>
      </c>
      <c r="L331" s="84">
        <f>VLOOKUP(tbl2_2!A331,ishod_substance!A:R,18,0)</f>
        <v>0</v>
      </c>
      <c r="M331" s="84">
        <f>VLOOKUP(tbl2_2!A331,ishod_substance!A:AD,19,0)</f>
        <v>0</v>
      </c>
      <c r="N331" s="4">
        <f>VLOOKUP(tbl2_2!A331,ishod_substance!A:AD,20,0)</f>
        <v>0</v>
      </c>
      <c r="O331" s="4">
        <f>VLOOKUP(tbl2_2!A331,ishod_substance!A:AD,21,0)</f>
        <v>0</v>
      </c>
      <c r="P331" s="4">
        <f>VLOOKUP(tbl2_2!A331,ishod_substance!A:AD,22,0)</f>
        <v>0</v>
      </c>
      <c r="Q331" s="4">
        <f>VLOOKUP(tbl2_2!A331,ishod_substance!A:AD,23,0)</f>
        <v>0</v>
      </c>
      <c r="R331" s="4">
        <f>VLOOKUP(tbl2_2!A331,ishod_substance!A:AD,24,0)</f>
        <v>0</v>
      </c>
      <c r="S331" s="4">
        <f>VLOOKUP(tbl2_2!A331,ishod_substance!A:AD,25,0)</f>
        <v>0</v>
      </c>
      <c r="T331" s="4">
        <f>VLOOKUP(tbl2_2!A331,ishod_substance!A:AD,26,0)</f>
        <v>0</v>
      </c>
      <c r="U331" s="4">
        <f>VLOOKUP(tbl2_2!A331,ishod_substance!A:AD,27,0)</f>
        <v>0</v>
      </c>
      <c r="V331" s="4">
        <f>VLOOKUP(tbl2_2!A331,ishod_substance!A:AD,28,0)</f>
        <v>0</v>
      </c>
      <c r="W331" s="4">
        <f>VLOOKUP(tbl2_2!A331,ishod_substance!A:AD,29,0)</f>
        <v>0</v>
      </c>
      <c r="X331" s="4">
        <f>VLOOKUP(tbl2_2!A331,ishod_substance!A:AD,30,0)</f>
        <v>0</v>
      </c>
      <c r="Y331" s="10">
        <f>VLOOKUP(tbl2_2!A331,ishod_substance!A:AD,7,0)</f>
        <v>0</v>
      </c>
      <c r="Z331" s="9" t="e">
        <f>VLOOKUP(Y331,quide!$A$2:$B$1006,2,0)</f>
        <v>#N/A</v>
      </c>
      <c r="AA331" s="4" t="e">
        <f>VLOOKUP(Y331,quide!$A$2:$J$1006,10,0)</f>
        <v>#N/A</v>
      </c>
      <c r="AB331" s="8">
        <f>VLOOKUP(tbl2_2!A331,ishod_substance!A:AD,8,0)</f>
        <v>0</v>
      </c>
      <c r="AC331" s="221">
        <f t="shared" si="5"/>
        <v>0</v>
      </c>
      <c r="AD331" s="27">
        <f>VLOOKUP(tbl2_2!A331,ishod_substance!A:AD,9,0)</f>
        <v>0</v>
      </c>
      <c r="AE331" s="8">
        <f>VLOOKUP(tbl2_2!A331,ishod_substance!A:AD,9,0)</f>
        <v>0</v>
      </c>
      <c r="AF331" s="12"/>
    </row>
    <row r="332" spans="1:32" x14ac:dyDescent="0.25">
      <c r="A332">
        <v>324</v>
      </c>
      <c r="C332" s="5">
        <f>VLOOKUP(tbl2_2!A332,ishod_substance!A:P,2,0)</f>
        <v>0</v>
      </c>
      <c r="D332" s="7">
        <f>VLOOKUP(tbl2_2!A332,ishod_substance!A:P,3,0)</f>
        <v>0</v>
      </c>
      <c r="E332" s="5">
        <f>VLOOKUP(tbl2_2!A332,ishod_substance!A:P,11,0)</f>
        <v>0</v>
      </c>
      <c r="F332" s="6">
        <f>VLOOKUP(tbl2_2!A332,ishod_substance!A:P,15,0)</f>
        <v>0</v>
      </c>
      <c r="G332" s="6" t="str">
        <f>VLOOKUP(tbl2_2!A332,ishod_substance!A:P,12,0)&amp;"/"&amp;VLOOKUP(tbl2_2!A332,ishod_substance!A:P,14,0)</f>
        <v>/</v>
      </c>
      <c r="H332" s="29">
        <f>VLOOKUP(tbl2_2!A332,ishod_substance!A:P,6,0)</f>
        <v>0</v>
      </c>
      <c r="I332" s="10">
        <f>VLOOKUP(tbl2_2!A332,ishod_substance!A:P,15,0)</f>
        <v>0</v>
      </c>
      <c r="J332" s="10">
        <f>VLOOKUP(tbl2_2!A332,ishod_substance!A:P,5,0)</f>
        <v>0</v>
      </c>
      <c r="K332" s="84">
        <f>VLOOKUP(tbl2_2!A332,ishod_substance!A:Q,17,0)</f>
        <v>0</v>
      </c>
      <c r="L332" s="84">
        <f>VLOOKUP(tbl2_2!A332,ishod_substance!A:R,18,0)</f>
        <v>0</v>
      </c>
      <c r="M332" s="84">
        <f>VLOOKUP(tbl2_2!A332,ishod_substance!A:AD,19,0)</f>
        <v>0</v>
      </c>
      <c r="N332" s="4">
        <f>VLOOKUP(tbl2_2!A332,ishod_substance!A:AD,20,0)</f>
        <v>0</v>
      </c>
      <c r="O332" s="4">
        <f>VLOOKUP(tbl2_2!A332,ishod_substance!A:AD,21,0)</f>
        <v>0</v>
      </c>
      <c r="P332" s="4">
        <f>VLOOKUP(tbl2_2!A332,ishod_substance!A:AD,22,0)</f>
        <v>0</v>
      </c>
      <c r="Q332" s="4">
        <f>VLOOKUP(tbl2_2!A332,ishod_substance!A:AD,23,0)</f>
        <v>0</v>
      </c>
      <c r="R332" s="4">
        <f>VLOOKUP(tbl2_2!A332,ishod_substance!A:AD,24,0)</f>
        <v>0</v>
      </c>
      <c r="S332" s="4">
        <f>VLOOKUP(tbl2_2!A332,ishod_substance!A:AD,25,0)</f>
        <v>0</v>
      </c>
      <c r="T332" s="4">
        <f>VLOOKUP(tbl2_2!A332,ishod_substance!A:AD,26,0)</f>
        <v>0</v>
      </c>
      <c r="U332" s="4">
        <f>VLOOKUP(tbl2_2!A332,ishod_substance!A:AD,27,0)</f>
        <v>0</v>
      </c>
      <c r="V332" s="4">
        <f>VLOOKUP(tbl2_2!A332,ishod_substance!A:AD,28,0)</f>
        <v>0</v>
      </c>
      <c r="W332" s="4">
        <f>VLOOKUP(tbl2_2!A332,ishod_substance!A:AD,29,0)</f>
        <v>0</v>
      </c>
      <c r="X332" s="4">
        <f>VLOOKUP(tbl2_2!A332,ishod_substance!A:AD,30,0)</f>
        <v>0</v>
      </c>
      <c r="Y332" s="10">
        <f>VLOOKUP(tbl2_2!A332,ishod_substance!A:AD,7,0)</f>
        <v>0</v>
      </c>
      <c r="Z332" s="9" t="e">
        <f>VLOOKUP(Y332,quide!$A$2:$B$1006,2,0)</f>
        <v>#N/A</v>
      </c>
      <c r="AA332" s="4" t="e">
        <f>VLOOKUP(Y332,quide!$A$2:$J$1006,10,0)</f>
        <v>#N/A</v>
      </c>
      <c r="AB332" s="8">
        <f>VLOOKUP(tbl2_2!A332,ishod_substance!A:AD,8,0)</f>
        <v>0</v>
      </c>
      <c r="AC332" s="221">
        <f t="shared" si="5"/>
        <v>0</v>
      </c>
      <c r="AD332" s="27">
        <f>VLOOKUP(tbl2_2!A332,ishod_substance!A:AD,9,0)</f>
        <v>0</v>
      </c>
      <c r="AE332" s="8">
        <f>VLOOKUP(tbl2_2!A332,ishod_substance!A:AD,9,0)</f>
        <v>0</v>
      </c>
      <c r="AF332" s="12"/>
    </row>
    <row r="333" spans="1:32" x14ac:dyDescent="0.25">
      <c r="A333">
        <v>325</v>
      </c>
      <c r="C333" s="5">
        <f>VLOOKUP(tbl2_2!A333,ishod_substance!A:P,2,0)</f>
        <v>0</v>
      </c>
      <c r="D333" s="7">
        <f>VLOOKUP(tbl2_2!A333,ishod_substance!A:P,3,0)</f>
        <v>0</v>
      </c>
      <c r="E333" s="5">
        <f>VLOOKUP(tbl2_2!A333,ishod_substance!A:P,11,0)</f>
        <v>0</v>
      </c>
      <c r="F333" s="6">
        <f>VLOOKUP(tbl2_2!A333,ishod_substance!A:P,15,0)</f>
        <v>0</v>
      </c>
      <c r="G333" s="6" t="str">
        <f>VLOOKUP(tbl2_2!A333,ishod_substance!A:P,12,0)&amp;"/"&amp;VLOOKUP(tbl2_2!A333,ishod_substance!A:P,14,0)</f>
        <v>/</v>
      </c>
      <c r="H333" s="29">
        <f>VLOOKUP(tbl2_2!A333,ishod_substance!A:P,6,0)</f>
        <v>0</v>
      </c>
      <c r="I333" s="10">
        <f>VLOOKUP(tbl2_2!A333,ishod_substance!A:P,15,0)</f>
        <v>0</v>
      </c>
      <c r="J333" s="10">
        <f>VLOOKUP(tbl2_2!A333,ishod_substance!A:P,5,0)</f>
        <v>0</v>
      </c>
      <c r="K333" s="84">
        <f>VLOOKUP(tbl2_2!A333,ishod_substance!A:Q,17,0)</f>
        <v>0</v>
      </c>
      <c r="L333" s="84">
        <f>VLOOKUP(tbl2_2!A333,ishod_substance!A:R,18,0)</f>
        <v>0</v>
      </c>
      <c r="M333" s="84">
        <f>VLOOKUP(tbl2_2!A333,ishod_substance!A:AD,19,0)</f>
        <v>0</v>
      </c>
      <c r="N333" s="4">
        <f>VLOOKUP(tbl2_2!A333,ishod_substance!A:AD,20,0)</f>
        <v>0</v>
      </c>
      <c r="O333" s="4">
        <f>VLOOKUP(tbl2_2!A333,ishod_substance!A:AD,21,0)</f>
        <v>0</v>
      </c>
      <c r="P333" s="4">
        <f>VLOOKUP(tbl2_2!A333,ishod_substance!A:AD,22,0)</f>
        <v>0</v>
      </c>
      <c r="Q333" s="4">
        <f>VLOOKUP(tbl2_2!A333,ishod_substance!A:AD,23,0)</f>
        <v>0</v>
      </c>
      <c r="R333" s="4">
        <f>VLOOKUP(tbl2_2!A333,ishod_substance!A:AD,24,0)</f>
        <v>0</v>
      </c>
      <c r="S333" s="4">
        <f>VLOOKUP(tbl2_2!A333,ishod_substance!A:AD,25,0)</f>
        <v>0</v>
      </c>
      <c r="T333" s="4">
        <f>VLOOKUP(tbl2_2!A333,ishod_substance!A:AD,26,0)</f>
        <v>0</v>
      </c>
      <c r="U333" s="4">
        <f>VLOOKUP(tbl2_2!A333,ishod_substance!A:AD,27,0)</f>
        <v>0</v>
      </c>
      <c r="V333" s="4">
        <f>VLOOKUP(tbl2_2!A333,ishod_substance!A:AD,28,0)</f>
        <v>0</v>
      </c>
      <c r="W333" s="4">
        <f>VLOOKUP(tbl2_2!A333,ishod_substance!A:AD,29,0)</f>
        <v>0</v>
      </c>
      <c r="X333" s="4">
        <f>VLOOKUP(tbl2_2!A333,ishod_substance!A:AD,30,0)</f>
        <v>0</v>
      </c>
      <c r="Y333" s="10">
        <f>VLOOKUP(tbl2_2!A333,ishod_substance!A:AD,7,0)</f>
        <v>0</v>
      </c>
      <c r="Z333" s="9" t="e">
        <f>VLOOKUP(Y333,quide!$A$2:$B$1006,2,0)</f>
        <v>#N/A</v>
      </c>
      <c r="AA333" s="4" t="e">
        <f>VLOOKUP(Y333,quide!$A$2:$J$1006,10,0)</f>
        <v>#N/A</v>
      </c>
      <c r="AB333" s="8">
        <f>VLOOKUP(tbl2_2!A333,ishod_substance!A:AD,8,0)</f>
        <v>0</v>
      </c>
      <c r="AC333" s="221">
        <f t="shared" si="5"/>
        <v>0</v>
      </c>
      <c r="AD333" s="27">
        <f>VLOOKUP(tbl2_2!A333,ishod_substance!A:AD,9,0)</f>
        <v>0</v>
      </c>
      <c r="AE333" s="8">
        <f>VLOOKUP(tbl2_2!A333,ishod_substance!A:AD,9,0)</f>
        <v>0</v>
      </c>
      <c r="AF333" s="12"/>
    </row>
    <row r="334" spans="1:32" x14ac:dyDescent="0.25">
      <c r="A334">
        <v>326</v>
      </c>
      <c r="C334" s="5">
        <f>VLOOKUP(tbl2_2!A334,ishod_substance!A:P,2,0)</f>
        <v>0</v>
      </c>
      <c r="D334" s="7">
        <f>VLOOKUP(tbl2_2!A334,ishod_substance!A:P,3,0)</f>
        <v>0</v>
      </c>
      <c r="E334" s="5">
        <f>VLOOKUP(tbl2_2!A334,ishod_substance!A:P,11,0)</f>
        <v>0</v>
      </c>
      <c r="F334" s="6">
        <f>VLOOKUP(tbl2_2!A334,ishod_substance!A:P,15,0)</f>
        <v>0</v>
      </c>
      <c r="G334" s="6" t="str">
        <f>VLOOKUP(tbl2_2!A334,ishod_substance!A:P,12,0)&amp;"/"&amp;VLOOKUP(tbl2_2!A334,ishod_substance!A:P,14,0)</f>
        <v>/</v>
      </c>
      <c r="H334" s="29">
        <f>VLOOKUP(tbl2_2!A334,ishod_substance!A:P,6,0)</f>
        <v>0</v>
      </c>
      <c r="I334" s="10">
        <f>VLOOKUP(tbl2_2!A334,ishod_substance!A:P,15,0)</f>
        <v>0</v>
      </c>
      <c r="J334" s="10">
        <f>VLOOKUP(tbl2_2!A334,ishod_substance!A:P,5,0)</f>
        <v>0</v>
      </c>
      <c r="K334" s="84">
        <f>VLOOKUP(tbl2_2!A334,ishod_substance!A:Q,17,0)</f>
        <v>0</v>
      </c>
      <c r="L334" s="84">
        <f>VLOOKUP(tbl2_2!A334,ishod_substance!A:R,18,0)</f>
        <v>0</v>
      </c>
      <c r="M334" s="84">
        <f>VLOOKUP(tbl2_2!A334,ishod_substance!A:AD,19,0)</f>
        <v>0</v>
      </c>
      <c r="N334" s="4">
        <f>VLOOKUP(tbl2_2!A334,ishod_substance!A:AD,20,0)</f>
        <v>0</v>
      </c>
      <c r="O334" s="4">
        <f>VLOOKUP(tbl2_2!A334,ishod_substance!A:AD,21,0)</f>
        <v>0</v>
      </c>
      <c r="P334" s="4">
        <f>VLOOKUP(tbl2_2!A334,ishod_substance!A:AD,22,0)</f>
        <v>0</v>
      </c>
      <c r="Q334" s="4">
        <f>VLOOKUP(tbl2_2!A334,ishod_substance!A:AD,23,0)</f>
        <v>0</v>
      </c>
      <c r="R334" s="4">
        <f>VLOOKUP(tbl2_2!A334,ishod_substance!A:AD,24,0)</f>
        <v>0</v>
      </c>
      <c r="S334" s="4">
        <f>VLOOKUP(tbl2_2!A334,ishod_substance!A:AD,25,0)</f>
        <v>0</v>
      </c>
      <c r="T334" s="4">
        <f>VLOOKUP(tbl2_2!A334,ishod_substance!A:AD,26,0)</f>
        <v>0</v>
      </c>
      <c r="U334" s="4">
        <f>VLOOKUP(tbl2_2!A334,ishod_substance!A:AD,27,0)</f>
        <v>0</v>
      </c>
      <c r="V334" s="4">
        <f>VLOOKUP(tbl2_2!A334,ishod_substance!A:AD,28,0)</f>
        <v>0</v>
      </c>
      <c r="W334" s="4">
        <f>VLOOKUP(tbl2_2!A334,ishod_substance!A:AD,29,0)</f>
        <v>0</v>
      </c>
      <c r="X334" s="4">
        <f>VLOOKUP(tbl2_2!A334,ishod_substance!A:AD,30,0)</f>
        <v>0</v>
      </c>
      <c r="Y334" s="10">
        <f>VLOOKUP(tbl2_2!A334,ishod_substance!A:AD,7,0)</f>
        <v>0</v>
      </c>
      <c r="Z334" s="9" t="e">
        <f>VLOOKUP(Y334,quide!$A$2:$B$1006,2,0)</f>
        <v>#N/A</v>
      </c>
      <c r="AA334" s="4" t="e">
        <f>VLOOKUP(Y334,quide!$A$2:$J$1006,10,0)</f>
        <v>#N/A</v>
      </c>
      <c r="AB334" s="8">
        <f>VLOOKUP(tbl2_2!A334,ishod_substance!A:AD,8,0)</f>
        <v>0</v>
      </c>
      <c r="AC334" s="221">
        <f t="shared" si="5"/>
        <v>0</v>
      </c>
      <c r="AD334" s="27">
        <f>VLOOKUP(tbl2_2!A334,ishod_substance!A:AD,9,0)</f>
        <v>0</v>
      </c>
      <c r="AE334" s="8">
        <f>VLOOKUP(tbl2_2!A334,ishod_substance!A:AD,9,0)</f>
        <v>0</v>
      </c>
      <c r="AF334" s="12"/>
    </row>
    <row r="335" spans="1:32" x14ac:dyDescent="0.25">
      <c r="A335">
        <v>327</v>
      </c>
      <c r="C335" s="5">
        <f>VLOOKUP(tbl2_2!A335,ishod_substance!A:P,2,0)</f>
        <v>0</v>
      </c>
      <c r="D335" s="7">
        <f>VLOOKUP(tbl2_2!A335,ishod_substance!A:P,3,0)</f>
        <v>0</v>
      </c>
      <c r="E335" s="5">
        <f>VLOOKUP(tbl2_2!A335,ishod_substance!A:P,11,0)</f>
        <v>0</v>
      </c>
      <c r="F335" s="6">
        <f>VLOOKUP(tbl2_2!A335,ishod_substance!A:P,15,0)</f>
        <v>0</v>
      </c>
      <c r="G335" s="6" t="str">
        <f>VLOOKUP(tbl2_2!A335,ishod_substance!A:P,12,0)&amp;"/"&amp;VLOOKUP(tbl2_2!A335,ishod_substance!A:P,14,0)</f>
        <v>/</v>
      </c>
      <c r="H335" s="29">
        <f>VLOOKUP(tbl2_2!A335,ishod_substance!A:P,6,0)</f>
        <v>0</v>
      </c>
      <c r="I335" s="10">
        <f>VLOOKUP(tbl2_2!A335,ishod_substance!A:P,15,0)</f>
        <v>0</v>
      </c>
      <c r="J335" s="10">
        <f>VLOOKUP(tbl2_2!A335,ishod_substance!A:P,5,0)</f>
        <v>0</v>
      </c>
      <c r="K335" s="84">
        <f>VLOOKUP(tbl2_2!A335,ishod_substance!A:Q,17,0)</f>
        <v>0</v>
      </c>
      <c r="L335" s="84">
        <f>VLOOKUP(tbl2_2!A335,ishod_substance!A:R,18,0)</f>
        <v>0</v>
      </c>
      <c r="M335" s="84">
        <f>VLOOKUP(tbl2_2!A335,ishod_substance!A:AD,19,0)</f>
        <v>0</v>
      </c>
      <c r="N335" s="4">
        <f>VLOOKUP(tbl2_2!A335,ishod_substance!A:AD,20,0)</f>
        <v>0</v>
      </c>
      <c r="O335" s="4">
        <f>VLOOKUP(tbl2_2!A335,ishod_substance!A:AD,21,0)</f>
        <v>0</v>
      </c>
      <c r="P335" s="4">
        <f>VLOOKUP(tbl2_2!A335,ishod_substance!A:AD,22,0)</f>
        <v>0</v>
      </c>
      <c r="Q335" s="4">
        <f>VLOOKUP(tbl2_2!A335,ishod_substance!A:AD,23,0)</f>
        <v>0</v>
      </c>
      <c r="R335" s="4">
        <f>VLOOKUP(tbl2_2!A335,ishod_substance!A:AD,24,0)</f>
        <v>0</v>
      </c>
      <c r="S335" s="4">
        <f>VLOOKUP(tbl2_2!A335,ishod_substance!A:AD,25,0)</f>
        <v>0</v>
      </c>
      <c r="T335" s="4">
        <f>VLOOKUP(tbl2_2!A335,ishod_substance!A:AD,26,0)</f>
        <v>0</v>
      </c>
      <c r="U335" s="4">
        <f>VLOOKUP(tbl2_2!A335,ishod_substance!A:AD,27,0)</f>
        <v>0</v>
      </c>
      <c r="V335" s="4">
        <f>VLOOKUP(tbl2_2!A335,ishod_substance!A:AD,28,0)</f>
        <v>0</v>
      </c>
      <c r="W335" s="4">
        <f>VLOOKUP(tbl2_2!A335,ishod_substance!A:AD,29,0)</f>
        <v>0</v>
      </c>
      <c r="X335" s="4">
        <f>VLOOKUP(tbl2_2!A335,ishod_substance!A:AD,30,0)</f>
        <v>0</v>
      </c>
      <c r="Y335" s="10">
        <f>VLOOKUP(tbl2_2!A335,ishod_substance!A:AD,7,0)</f>
        <v>0</v>
      </c>
      <c r="Z335" s="9" t="e">
        <f>VLOOKUP(Y335,quide!$A$2:$B$1006,2,0)</f>
        <v>#N/A</v>
      </c>
      <c r="AA335" s="4" t="e">
        <f>VLOOKUP(Y335,quide!$A$2:$J$1006,10,0)</f>
        <v>#N/A</v>
      </c>
      <c r="AB335" s="8">
        <f>VLOOKUP(tbl2_2!A335,ishod_substance!A:AD,8,0)</f>
        <v>0</v>
      </c>
      <c r="AC335" s="221">
        <f t="shared" si="5"/>
        <v>0</v>
      </c>
      <c r="AD335" s="27">
        <f>VLOOKUP(tbl2_2!A335,ishod_substance!A:AD,9,0)</f>
        <v>0</v>
      </c>
      <c r="AE335" s="8">
        <f>VLOOKUP(tbl2_2!A335,ishod_substance!A:AD,9,0)</f>
        <v>0</v>
      </c>
      <c r="AF335" s="12"/>
    </row>
    <row r="336" spans="1:32" x14ac:dyDescent="0.25">
      <c r="A336">
        <v>328</v>
      </c>
      <c r="C336" s="5">
        <f>VLOOKUP(tbl2_2!A336,ishod_substance!A:P,2,0)</f>
        <v>0</v>
      </c>
      <c r="D336" s="7">
        <f>VLOOKUP(tbl2_2!A336,ishod_substance!A:P,3,0)</f>
        <v>0</v>
      </c>
      <c r="E336" s="5">
        <f>VLOOKUP(tbl2_2!A336,ishod_substance!A:P,11,0)</f>
        <v>0</v>
      </c>
      <c r="F336" s="6">
        <f>VLOOKUP(tbl2_2!A336,ishod_substance!A:P,15,0)</f>
        <v>0</v>
      </c>
      <c r="G336" s="6" t="str">
        <f>VLOOKUP(tbl2_2!A336,ishod_substance!A:P,12,0)&amp;"/"&amp;VLOOKUP(tbl2_2!A336,ishod_substance!A:P,14,0)</f>
        <v>/</v>
      </c>
      <c r="H336" s="29">
        <f>VLOOKUP(tbl2_2!A336,ishod_substance!A:P,6,0)</f>
        <v>0</v>
      </c>
      <c r="I336" s="10">
        <f>VLOOKUP(tbl2_2!A336,ishod_substance!A:P,15,0)</f>
        <v>0</v>
      </c>
      <c r="J336" s="10">
        <f>VLOOKUP(tbl2_2!A336,ishod_substance!A:P,5,0)</f>
        <v>0</v>
      </c>
      <c r="K336" s="84">
        <f>VLOOKUP(tbl2_2!A336,ishod_substance!A:Q,17,0)</f>
        <v>0</v>
      </c>
      <c r="L336" s="84">
        <f>VLOOKUP(tbl2_2!A336,ishod_substance!A:R,18,0)</f>
        <v>0</v>
      </c>
      <c r="M336" s="84">
        <f>VLOOKUP(tbl2_2!A336,ishod_substance!A:AD,19,0)</f>
        <v>0</v>
      </c>
      <c r="N336" s="4">
        <f>VLOOKUP(tbl2_2!A336,ishod_substance!A:AD,20,0)</f>
        <v>0</v>
      </c>
      <c r="O336" s="4">
        <f>VLOOKUP(tbl2_2!A336,ishod_substance!A:AD,21,0)</f>
        <v>0</v>
      </c>
      <c r="P336" s="4">
        <f>VLOOKUP(tbl2_2!A336,ishod_substance!A:AD,22,0)</f>
        <v>0</v>
      </c>
      <c r="Q336" s="4">
        <f>VLOOKUP(tbl2_2!A336,ishod_substance!A:AD,23,0)</f>
        <v>0</v>
      </c>
      <c r="R336" s="4">
        <f>VLOOKUP(tbl2_2!A336,ishod_substance!A:AD,24,0)</f>
        <v>0</v>
      </c>
      <c r="S336" s="4">
        <f>VLOOKUP(tbl2_2!A336,ishod_substance!A:AD,25,0)</f>
        <v>0</v>
      </c>
      <c r="T336" s="4">
        <f>VLOOKUP(tbl2_2!A336,ishod_substance!A:AD,26,0)</f>
        <v>0</v>
      </c>
      <c r="U336" s="4">
        <f>VLOOKUP(tbl2_2!A336,ishod_substance!A:AD,27,0)</f>
        <v>0</v>
      </c>
      <c r="V336" s="4">
        <f>VLOOKUP(tbl2_2!A336,ishod_substance!A:AD,28,0)</f>
        <v>0</v>
      </c>
      <c r="W336" s="4">
        <f>VLOOKUP(tbl2_2!A336,ishod_substance!A:AD,29,0)</f>
        <v>0</v>
      </c>
      <c r="X336" s="4">
        <f>VLOOKUP(tbl2_2!A336,ishod_substance!A:AD,30,0)</f>
        <v>0</v>
      </c>
      <c r="Y336" s="10">
        <f>VLOOKUP(tbl2_2!A336,ishod_substance!A:AD,7,0)</f>
        <v>0</v>
      </c>
      <c r="Z336" s="9" t="e">
        <f>VLOOKUP(Y336,quide!$A$2:$B$1006,2,0)</f>
        <v>#N/A</v>
      </c>
      <c r="AA336" s="4" t="e">
        <f>VLOOKUP(Y336,quide!$A$2:$J$1006,10,0)</f>
        <v>#N/A</v>
      </c>
      <c r="AB336" s="8">
        <f>VLOOKUP(tbl2_2!A336,ishod_substance!A:AD,8,0)</f>
        <v>0</v>
      </c>
      <c r="AC336" s="221">
        <f t="shared" si="5"/>
        <v>0</v>
      </c>
      <c r="AD336" s="27">
        <f>VLOOKUP(tbl2_2!A336,ishod_substance!A:AD,9,0)</f>
        <v>0</v>
      </c>
      <c r="AE336" s="8">
        <f>VLOOKUP(tbl2_2!A336,ishod_substance!A:AD,9,0)</f>
        <v>0</v>
      </c>
      <c r="AF336" s="12"/>
    </row>
    <row r="337" spans="1:32" x14ac:dyDescent="0.25">
      <c r="A337">
        <v>329</v>
      </c>
      <c r="C337" s="5">
        <f>VLOOKUP(tbl2_2!A337,ishod_substance!A:P,2,0)</f>
        <v>0</v>
      </c>
      <c r="D337" s="7">
        <f>VLOOKUP(tbl2_2!A337,ishod_substance!A:P,3,0)</f>
        <v>0</v>
      </c>
      <c r="E337" s="5">
        <f>VLOOKUP(tbl2_2!A337,ishod_substance!A:P,11,0)</f>
        <v>0</v>
      </c>
      <c r="F337" s="6">
        <f>VLOOKUP(tbl2_2!A337,ishod_substance!A:P,15,0)</f>
        <v>0</v>
      </c>
      <c r="G337" s="6" t="str">
        <f>VLOOKUP(tbl2_2!A337,ishod_substance!A:P,12,0)&amp;"/"&amp;VLOOKUP(tbl2_2!A337,ishod_substance!A:P,14,0)</f>
        <v>/</v>
      </c>
      <c r="H337" s="29">
        <f>VLOOKUP(tbl2_2!A337,ishod_substance!A:P,6,0)</f>
        <v>0</v>
      </c>
      <c r="I337" s="10">
        <f>VLOOKUP(tbl2_2!A337,ishod_substance!A:P,15,0)</f>
        <v>0</v>
      </c>
      <c r="J337" s="10">
        <f>VLOOKUP(tbl2_2!A337,ishod_substance!A:P,5,0)</f>
        <v>0</v>
      </c>
      <c r="K337" s="84">
        <f>VLOOKUP(tbl2_2!A337,ishod_substance!A:Q,17,0)</f>
        <v>0</v>
      </c>
      <c r="L337" s="84">
        <f>VLOOKUP(tbl2_2!A337,ishod_substance!A:R,18,0)</f>
        <v>0</v>
      </c>
      <c r="M337" s="84">
        <f>VLOOKUP(tbl2_2!A337,ishod_substance!A:AD,19,0)</f>
        <v>0</v>
      </c>
      <c r="N337" s="4">
        <f>VLOOKUP(tbl2_2!A337,ishod_substance!A:AD,20,0)</f>
        <v>0</v>
      </c>
      <c r="O337" s="4">
        <f>VLOOKUP(tbl2_2!A337,ishod_substance!A:AD,21,0)</f>
        <v>0</v>
      </c>
      <c r="P337" s="4">
        <f>VLOOKUP(tbl2_2!A337,ishod_substance!A:AD,22,0)</f>
        <v>0</v>
      </c>
      <c r="Q337" s="4">
        <f>VLOOKUP(tbl2_2!A337,ishod_substance!A:AD,23,0)</f>
        <v>0</v>
      </c>
      <c r="R337" s="4">
        <f>VLOOKUP(tbl2_2!A337,ishod_substance!A:AD,24,0)</f>
        <v>0</v>
      </c>
      <c r="S337" s="4">
        <f>VLOOKUP(tbl2_2!A337,ishod_substance!A:AD,25,0)</f>
        <v>0</v>
      </c>
      <c r="T337" s="4">
        <f>VLOOKUP(tbl2_2!A337,ishod_substance!A:AD,26,0)</f>
        <v>0</v>
      </c>
      <c r="U337" s="4">
        <f>VLOOKUP(tbl2_2!A337,ishod_substance!A:AD,27,0)</f>
        <v>0</v>
      </c>
      <c r="V337" s="4">
        <f>VLOOKUP(tbl2_2!A337,ishod_substance!A:AD,28,0)</f>
        <v>0</v>
      </c>
      <c r="W337" s="4">
        <f>VLOOKUP(tbl2_2!A337,ishod_substance!A:AD,29,0)</f>
        <v>0</v>
      </c>
      <c r="X337" s="4">
        <f>VLOOKUP(tbl2_2!A337,ishod_substance!A:AD,30,0)</f>
        <v>0</v>
      </c>
      <c r="Y337" s="10">
        <f>VLOOKUP(tbl2_2!A337,ishod_substance!A:AD,7,0)</f>
        <v>0</v>
      </c>
      <c r="Z337" s="9" t="e">
        <f>VLOOKUP(Y337,quide!$A$2:$B$1006,2,0)</f>
        <v>#N/A</v>
      </c>
      <c r="AA337" s="4" t="e">
        <f>VLOOKUP(Y337,quide!$A$2:$J$1006,10,0)</f>
        <v>#N/A</v>
      </c>
      <c r="AB337" s="8">
        <f>VLOOKUP(tbl2_2!A337,ishod_substance!A:AD,8,0)</f>
        <v>0</v>
      </c>
      <c r="AC337" s="221">
        <f t="shared" si="5"/>
        <v>0</v>
      </c>
      <c r="AD337" s="27">
        <f>VLOOKUP(tbl2_2!A337,ishod_substance!A:AD,9,0)</f>
        <v>0</v>
      </c>
      <c r="AE337" s="8">
        <f>VLOOKUP(tbl2_2!A337,ishod_substance!A:AD,9,0)</f>
        <v>0</v>
      </c>
      <c r="AF337" s="12"/>
    </row>
    <row r="338" spans="1:32" x14ac:dyDescent="0.25">
      <c r="A338">
        <v>330</v>
      </c>
      <c r="C338" s="5">
        <f>VLOOKUP(tbl2_2!A338,ishod_substance!A:P,2,0)</f>
        <v>0</v>
      </c>
      <c r="D338" s="7">
        <f>VLOOKUP(tbl2_2!A338,ishod_substance!A:P,3,0)</f>
        <v>0</v>
      </c>
      <c r="E338" s="5">
        <f>VLOOKUP(tbl2_2!A338,ishod_substance!A:P,11,0)</f>
        <v>0</v>
      </c>
      <c r="F338" s="6">
        <f>VLOOKUP(tbl2_2!A338,ishod_substance!A:P,15,0)</f>
        <v>0</v>
      </c>
      <c r="G338" s="6" t="str">
        <f>VLOOKUP(tbl2_2!A338,ishod_substance!A:P,12,0)&amp;"/"&amp;VLOOKUP(tbl2_2!A338,ishod_substance!A:P,14,0)</f>
        <v>/</v>
      </c>
      <c r="H338" s="29">
        <f>VLOOKUP(tbl2_2!A338,ishod_substance!A:P,6,0)</f>
        <v>0</v>
      </c>
      <c r="I338" s="10">
        <f>VLOOKUP(tbl2_2!A338,ishod_substance!A:P,15,0)</f>
        <v>0</v>
      </c>
      <c r="J338" s="10">
        <f>VLOOKUP(tbl2_2!A338,ishod_substance!A:P,5,0)</f>
        <v>0</v>
      </c>
      <c r="K338" s="84">
        <f>VLOOKUP(tbl2_2!A338,ishod_substance!A:Q,17,0)</f>
        <v>0</v>
      </c>
      <c r="L338" s="84">
        <f>VLOOKUP(tbl2_2!A338,ishod_substance!A:R,18,0)</f>
        <v>0</v>
      </c>
      <c r="M338" s="84">
        <f>VLOOKUP(tbl2_2!A338,ishod_substance!A:AD,19,0)</f>
        <v>0</v>
      </c>
      <c r="N338" s="4">
        <f>VLOOKUP(tbl2_2!A338,ishod_substance!A:AD,20,0)</f>
        <v>0</v>
      </c>
      <c r="O338" s="4">
        <f>VLOOKUP(tbl2_2!A338,ishod_substance!A:AD,21,0)</f>
        <v>0</v>
      </c>
      <c r="P338" s="4">
        <f>VLOOKUP(tbl2_2!A338,ishod_substance!A:AD,22,0)</f>
        <v>0</v>
      </c>
      <c r="Q338" s="4">
        <f>VLOOKUP(tbl2_2!A338,ishod_substance!A:AD,23,0)</f>
        <v>0</v>
      </c>
      <c r="R338" s="4">
        <f>VLOOKUP(tbl2_2!A338,ishod_substance!A:AD,24,0)</f>
        <v>0</v>
      </c>
      <c r="S338" s="4">
        <f>VLOOKUP(tbl2_2!A338,ishod_substance!A:AD,25,0)</f>
        <v>0</v>
      </c>
      <c r="T338" s="4">
        <f>VLOOKUP(tbl2_2!A338,ishod_substance!A:AD,26,0)</f>
        <v>0</v>
      </c>
      <c r="U338" s="4">
        <f>VLOOKUP(tbl2_2!A338,ishod_substance!A:AD,27,0)</f>
        <v>0</v>
      </c>
      <c r="V338" s="4">
        <f>VLOOKUP(tbl2_2!A338,ishod_substance!A:AD,28,0)</f>
        <v>0</v>
      </c>
      <c r="W338" s="4">
        <f>VLOOKUP(tbl2_2!A338,ishod_substance!A:AD,29,0)</f>
        <v>0</v>
      </c>
      <c r="X338" s="4">
        <f>VLOOKUP(tbl2_2!A338,ishod_substance!A:AD,30,0)</f>
        <v>0</v>
      </c>
      <c r="Y338" s="10">
        <f>VLOOKUP(tbl2_2!A338,ishod_substance!A:AD,7,0)</f>
        <v>0</v>
      </c>
      <c r="Z338" s="9" t="e">
        <f>VLOOKUP(Y338,quide!$A$2:$B$1006,2,0)</f>
        <v>#N/A</v>
      </c>
      <c r="AA338" s="4" t="e">
        <f>VLOOKUP(Y338,quide!$A$2:$J$1006,10,0)</f>
        <v>#N/A</v>
      </c>
      <c r="AB338" s="8">
        <f>VLOOKUP(tbl2_2!A338,ishod_substance!A:AD,8,0)</f>
        <v>0</v>
      </c>
      <c r="AC338" s="221">
        <f t="shared" si="5"/>
        <v>0</v>
      </c>
      <c r="AD338" s="27">
        <f>VLOOKUP(tbl2_2!A338,ishod_substance!A:AD,9,0)</f>
        <v>0</v>
      </c>
      <c r="AE338" s="8">
        <f>VLOOKUP(tbl2_2!A338,ishod_substance!A:AD,9,0)</f>
        <v>0</v>
      </c>
      <c r="AF338" s="12"/>
    </row>
    <row r="339" spans="1:32" x14ac:dyDescent="0.25">
      <c r="A339">
        <v>331</v>
      </c>
      <c r="C339" s="5">
        <f>VLOOKUP(tbl2_2!A339,ishod_substance!A:P,2,0)</f>
        <v>0</v>
      </c>
      <c r="D339" s="7">
        <f>VLOOKUP(tbl2_2!A339,ishod_substance!A:P,3,0)</f>
        <v>0</v>
      </c>
      <c r="E339" s="5">
        <f>VLOOKUP(tbl2_2!A339,ishod_substance!A:P,11,0)</f>
        <v>0</v>
      </c>
      <c r="F339" s="6">
        <f>VLOOKUP(tbl2_2!A339,ishod_substance!A:P,15,0)</f>
        <v>0</v>
      </c>
      <c r="G339" s="6" t="str">
        <f>VLOOKUP(tbl2_2!A339,ishod_substance!A:P,12,0)&amp;"/"&amp;VLOOKUP(tbl2_2!A339,ishod_substance!A:P,14,0)</f>
        <v>/</v>
      </c>
      <c r="H339" s="29">
        <f>VLOOKUP(tbl2_2!A339,ishod_substance!A:P,6,0)</f>
        <v>0</v>
      </c>
      <c r="I339" s="10">
        <f>VLOOKUP(tbl2_2!A339,ishod_substance!A:P,15,0)</f>
        <v>0</v>
      </c>
      <c r="J339" s="10">
        <f>VLOOKUP(tbl2_2!A339,ishod_substance!A:P,5,0)</f>
        <v>0</v>
      </c>
      <c r="K339" s="84">
        <f>VLOOKUP(tbl2_2!A339,ishod_substance!A:Q,17,0)</f>
        <v>0</v>
      </c>
      <c r="L339" s="84">
        <f>VLOOKUP(tbl2_2!A339,ishod_substance!A:R,18,0)</f>
        <v>0</v>
      </c>
      <c r="M339" s="84">
        <f>VLOOKUP(tbl2_2!A339,ishod_substance!A:AD,19,0)</f>
        <v>0</v>
      </c>
      <c r="N339" s="4">
        <f>VLOOKUP(tbl2_2!A339,ishod_substance!A:AD,20,0)</f>
        <v>0</v>
      </c>
      <c r="O339" s="4">
        <f>VLOOKUP(tbl2_2!A339,ishod_substance!A:AD,21,0)</f>
        <v>0</v>
      </c>
      <c r="P339" s="4">
        <f>VLOOKUP(tbl2_2!A339,ishod_substance!A:AD,22,0)</f>
        <v>0</v>
      </c>
      <c r="Q339" s="4">
        <f>VLOOKUP(tbl2_2!A339,ishod_substance!A:AD,23,0)</f>
        <v>0</v>
      </c>
      <c r="R339" s="4">
        <f>VLOOKUP(tbl2_2!A339,ishod_substance!A:AD,24,0)</f>
        <v>0</v>
      </c>
      <c r="S339" s="4">
        <f>VLOOKUP(tbl2_2!A339,ishod_substance!A:AD,25,0)</f>
        <v>0</v>
      </c>
      <c r="T339" s="4">
        <f>VLOOKUP(tbl2_2!A339,ishod_substance!A:AD,26,0)</f>
        <v>0</v>
      </c>
      <c r="U339" s="4">
        <f>VLOOKUP(tbl2_2!A339,ishod_substance!A:AD,27,0)</f>
        <v>0</v>
      </c>
      <c r="V339" s="4">
        <f>VLOOKUP(tbl2_2!A339,ishod_substance!A:AD,28,0)</f>
        <v>0</v>
      </c>
      <c r="W339" s="4">
        <f>VLOOKUP(tbl2_2!A339,ishod_substance!A:AD,29,0)</f>
        <v>0</v>
      </c>
      <c r="X339" s="4">
        <f>VLOOKUP(tbl2_2!A339,ishod_substance!A:AD,30,0)</f>
        <v>0</v>
      </c>
      <c r="Y339" s="10">
        <f>VLOOKUP(tbl2_2!A339,ishod_substance!A:AD,7,0)</f>
        <v>0</v>
      </c>
      <c r="Z339" s="9" t="e">
        <f>VLOOKUP(Y339,quide!$A$2:$B$1006,2,0)</f>
        <v>#N/A</v>
      </c>
      <c r="AA339" s="4" t="e">
        <f>VLOOKUP(Y339,quide!$A$2:$J$1006,10,0)</f>
        <v>#N/A</v>
      </c>
      <c r="AB339" s="8">
        <f>VLOOKUP(tbl2_2!A339,ishod_substance!A:AD,8,0)</f>
        <v>0</v>
      </c>
      <c r="AC339" s="221">
        <f t="shared" si="5"/>
        <v>0</v>
      </c>
      <c r="AD339" s="27">
        <f>VLOOKUP(tbl2_2!A339,ishod_substance!A:AD,9,0)</f>
        <v>0</v>
      </c>
      <c r="AE339" s="8">
        <f>VLOOKUP(tbl2_2!A339,ishod_substance!A:AD,9,0)</f>
        <v>0</v>
      </c>
      <c r="AF339" s="12"/>
    </row>
    <row r="340" spans="1:32" x14ac:dyDescent="0.25">
      <c r="A340">
        <v>332</v>
      </c>
      <c r="C340" s="5">
        <f>VLOOKUP(tbl2_2!A340,ishod_substance!A:P,2,0)</f>
        <v>0</v>
      </c>
      <c r="D340" s="7">
        <f>VLOOKUP(tbl2_2!A340,ishod_substance!A:P,3,0)</f>
        <v>0</v>
      </c>
      <c r="E340" s="5">
        <f>VLOOKUP(tbl2_2!A340,ishod_substance!A:P,11,0)</f>
        <v>0</v>
      </c>
      <c r="F340" s="6">
        <f>VLOOKUP(tbl2_2!A340,ishod_substance!A:P,15,0)</f>
        <v>0</v>
      </c>
      <c r="G340" s="6" t="str">
        <f>VLOOKUP(tbl2_2!A340,ishod_substance!A:P,12,0)&amp;"/"&amp;VLOOKUP(tbl2_2!A340,ishod_substance!A:P,14,0)</f>
        <v>/</v>
      </c>
      <c r="H340" s="29">
        <f>VLOOKUP(tbl2_2!A340,ishod_substance!A:P,6,0)</f>
        <v>0</v>
      </c>
      <c r="I340" s="10">
        <f>VLOOKUP(tbl2_2!A340,ishod_substance!A:P,15,0)</f>
        <v>0</v>
      </c>
      <c r="J340" s="10">
        <f>VLOOKUP(tbl2_2!A340,ishod_substance!A:P,5,0)</f>
        <v>0</v>
      </c>
      <c r="K340" s="84">
        <f>VLOOKUP(tbl2_2!A340,ishod_substance!A:Q,17,0)</f>
        <v>0</v>
      </c>
      <c r="L340" s="84">
        <f>VLOOKUP(tbl2_2!A340,ishod_substance!A:R,18,0)</f>
        <v>0</v>
      </c>
      <c r="M340" s="84">
        <f>VLOOKUP(tbl2_2!A340,ishod_substance!A:AD,19,0)</f>
        <v>0</v>
      </c>
      <c r="N340" s="4">
        <f>VLOOKUP(tbl2_2!A340,ishod_substance!A:AD,20,0)</f>
        <v>0</v>
      </c>
      <c r="O340" s="4">
        <f>VLOOKUP(tbl2_2!A340,ishod_substance!A:AD,21,0)</f>
        <v>0</v>
      </c>
      <c r="P340" s="4">
        <f>VLOOKUP(tbl2_2!A340,ishod_substance!A:AD,22,0)</f>
        <v>0</v>
      </c>
      <c r="Q340" s="4">
        <f>VLOOKUP(tbl2_2!A340,ishod_substance!A:AD,23,0)</f>
        <v>0</v>
      </c>
      <c r="R340" s="4">
        <f>VLOOKUP(tbl2_2!A340,ishod_substance!A:AD,24,0)</f>
        <v>0</v>
      </c>
      <c r="S340" s="4">
        <f>VLOOKUP(tbl2_2!A340,ishod_substance!A:AD,25,0)</f>
        <v>0</v>
      </c>
      <c r="T340" s="4">
        <f>VLOOKUP(tbl2_2!A340,ishod_substance!A:AD,26,0)</f>
        <v>0</v>
      </c>
      <c r="U340" s="4">
        <f>VLOOKUP(tbl2_2!A340,ishod_substance!A:AD,27,0)</f>
        <v>0</v>
      </c>
      <c r="V340" s="4">
        <f>VLOOKUP(tbl2_2!A340,ishod_substance!A:AD,28,0)</f>
        <v>0</v>
      </c>
      <c r="W340" s="4">
        <f>VLOOKUP(tbl2_2!A340,ishod_substance!A:AD,29,0)</f>
        <v>0</v>
      </c>
      <c r="X340" s="4">
        <f>VLOOKUP(tbl2_2!A340,ishod_substance!A:AD,30,0)</f>
        <v>0</v>
      </c>
      <c r="Y340" s="10">
        <f>VLOOKUP(tbl2_2!A340,ishod_substance!A:AD,7,0)</f>
        <v>0</v>
      </c>
      <c r="Z340" s="9" t="e">
        <f>VLOOKUP(Y340,quide!$A$2:$B$1006,2,0)</f>
        <v>#N/A</v>
      </c>
      <c r="AA340" s="4" t="e">
        <f>VLOOKUP(Y340,quide!$A$2:$J$1006,10,0)</f>
        <v>#N/A</v>
      </c>
      <c r="AB340" s="8">
        <f>VLOOKUP(tbl2_2!A340,ishod_substance!A:AD,8,0)</f>
        <v>0</v>
      </c>
      <c r="AC340" s="221">
        <f t="shared" si="5"/>
        <v>0</v>
      </c>
      <c r="AD340" s="27">
        <f>VLOOKUP(tbl2_2!A340,ishod_substance!A:AD,9,0)</f>
        <v>0</v>
      </c>
      <c r="AE340" s="8">
        <f>VLOOKUP(tbl2_2!A340,ishod_substance!A:AD,9,0)</f>
        <v>0</v>
      </c>
      <c r="AF340" s="12"/>
    </row>
    <row r="341" spans="1:32" x14ac:dyDescent="0.25">
      <c r="A341">
        <v>333</v>
      </c>
      <c r="C341" s="5">
        <f>VLOOKUP(tbl2_2!A341,ishod_substance!A:P,2,0)</f>
        <v>0</v>
      </c>
      <c r="D341" s="7">
        <f>VLOOKUP(tbl2_2!A341,ishod_substance!A:P,3,0)</f>
        <v>0</v>
      </c>
      <c r="E341" s="5">
        <f>VLOOKUP(tbl2_2!A341,ishod_substance!A:P,11,0)</f>
        <v>0</v>
      </c>
      <c r="F341" s="6">
        <f>VLOOKUP(tbl2_2!A341,ishod_substance!A:P,15,0)</f>
        <v>0</v>
      </c>
      <c r="G341" s="6" t="str">
        <f>VLOOKUP(tbl2_2!A341,ishod_substance!A:P,12,0)&amp;"/"&amp;VLOOKUP(tbl2_2!A341,ishod_substance!A:P,14,0)</f>
        <v>/</v>
      </c>
      <c r="H341" s="29">
        <f>VLOOKUP(tbl2_2!A341,ishod_substance!A:P,6,0)</f>
        <v>0</v>
      </c>
      <c r="I341" s="10">
        <f>VLOOKUP(tbl2_2!A341,ishod_substance!A:P,15,0)</f>
        <v>0</v>
      </c>
      <c r="J341" s="10">
        <f>VLOOKUP(tbl2_2!A341,ishod_substance!A:P,5,0)</f>
        <v>0</v>
      </c>
      <c r="K341" s="84">
        <f>VLOOKUP(tbl2_2!A341,ishod_substance!A:Q,17,0)</f>
        <v>0</v>
      </c>
      <c r="L341" s="84">
        <f>VLOOKUP(tbl2_2!A341,ishod_substance!A:R,18,0)</f>
        <v>0</v>
      </c>
      <c r="M341" s="84">
        <f>VLOOKUP(tbl2_2!A341,ishod_substance!A:AD,19,0)</f>
        <v>0</v>
      </c>
      <c r="N341" s="4">
        <f>VLOOKUP(tbl2_2!A341,ishod_substance!A:AD,20,0)</f>
        <v>0</v>
      </c>
      <c r="O341" s="4">
        <f>VLOOKUP(tbl2_2!A341,ishod_substance!A:AD,21,0)</f>
        <v>0</v>
      </c>
      <c r="P341" s="4">
        <f>VLOOKUP(tbl2_2!A341,ishod_substance!A:AD,22,0)</f>
        <v>0</v>
      </c>
      <c r="Q341" s="4">
        <f>VLOOKUP(tbl2_2!A341,ishod_substance!A:AD,23,0)</f>
        <v>0</v>
      </c>
      <c r="R341" s="4">
        <f>VLOOKUP(tbl2_2!A341,ishod_substance!A:AD,24,0)</f>
        <v>0</v>
      </c>
      <c r="S341" s="4">
        <f>VLOOKUP(tbl2_2!A341,ishod_substance!A:AD,25,0)</f>
        <v>0</v>
      </c>
      <c r="T341" s="4">
        <f>VLOOKUP(tbl2_2!A341,ishod_substance!A:AD,26,0)</f>
        <v>0</v>
      </c>
      <c r="U341" s="4">
        <f>VLOOKUP(tbl2_2!A341,ishod_substance!A:AD,27,0)</f>
        <v>0</v>
      </c>
      <c r="V341" s="4">
        <f>VLOOKUP(tbl2_2!A341,ishod_substance!A:AD,28,0)</f>
        <v>0</v>
      </c>
      <c r="W341" s="4">
        <f>VLOOKUP(tbl2_2!A341,ishod_substance!A:AD,29,0)</f>
        <v>0</v>
      </c>
      <c r="X341" s="4">
        <f>VLOOKUP(tbl2_2!A341,ishod_substance!A:AD,30,0)</f>
        <v>0</v>
      </c>
      <c r="Y341" s="10">
        <f>VLOOKUP(tbl2_2!A341,ishod_substance!A:AD,7,0)</f>
        <v>0</v>
      </c>
      <c r="Z341" s="9" t="e">
        <f>VLOOKUP(Y341,quide!$A$2:$B$1006,2,0)</f>
        <v>#N/A</v>
      </c>
      <c r="AA341" s="4" t="e">
        <f>VLOOKUP(Y341,quide!$A$2:$J$1006,10,0)</f>
        <v>#N/A</v>
      </c>
      <c r="AB341" s="8">
        <f>VLOOKUP(tbl2_2!A341,ishod_substance!A:AD,8,0)</f>
        <v>0</v>
      </c>
      <c r="AC341" s="221">
        <f t="shared" si="5"/>
        <v>0</v>
      </c>
      <c r="AD341" s="27">
        <f>VLOOKUP(tbl2_2!A341,ishod_substance!A:AD,9,0)</f>
        <v>0</v>
      </c>
      <c r="AE341" s="8">
        <f>VLOOKUP(tbl2_2!A341,ishod_substance!A:AD,9,0)</f>
        <v>0</v>
      </c>
      <c r="AF341" s="12"/>
    </row>
    <row r="342" spans="1:32" x14ac:dyDescent="0.25">
      <c r="A342">
        <v>334</v>
      </c>
      <c r="C342" s="5">
        <f>VLOOKUP(tbl2_2!A342,ishod_substance!A:P,2,0)</f>
        <v>0</v>
      </c>
      <c r="D342" s="7">
        <f>VLOOKUP(tbl2_2!A342,ishod_substance!A:P,3,0)</f>
        <v>0</v>
      </c>
      <c r="E342" s="5">
        <f>VLOOKUP(tbl2_2!A342,ishod_substance!A:P,11,0)</f>
        <v>0</v>
      </c>
      <c r="F342" s="6">
        <f>VLOOKUP(tbl2_2!A342,ishod_substance!A:P,15,0)</f>
        <v>0</v>
      </c>
      <c r="G342" s="6" t="str">
        <f>VLOOKUP(tbl2_2!A342,ishod_substance!A:P,12,0)&amp;"/"&amp;VLOOKUP(tbl2_2!A342,ishod_substance!A:P,14,0)</f>
        <v>/</v>
      </c>
      <c r="H342" s="29">
        <f>VLOOKUP(tbl2_2!A342,ishod_substance!A:P,6,0)</f>
        <v>0</v>
      </c>
      <c r="I342" s="10">
        <f>VLOOKUP(tbl2_2!A342,ishod_substance!A:P,15,0)</f>
        <v>0</v>
      </c>
      <c r="J342" s="10">
        <f>VLOOKUP(tbl2_2!A342,ishod_substance!A:P,5,0)</f>
        <v>0</v>
      </c>
      <c r="K342" s="84">
        <f>VLOOKUP(tbl2_2!A342,ishod_substance!A:Q,17,0)</f>
        <v>0</v>
      </c>
      <c r="L342" s="84">
        <f>VLOOKUP(tbl2_2!A342,ishod_substance!A:R,18,0)</f>
        <v>0</v>
      </c>
      <c r="M342" s="84">
        <f>VLOOKUP(tbl2_2!A342,ishod_substance!A:AD,19,0)</f>
        <v>0</v>
      </c>
      <c r="N342" s="4">
        <f>VLOOKUP(tbl2_2!A342,ishod_substance!A:AD,20,0)</f>
        <v>0</v>
      </c>
      <c r="O342" s="4">
        <f>VLOOKUP(tbl2_2!A342,ishod_substance!A:AD,21,0)</f>
        <v>0</v>
      </c>
      <c r="P342" s="4">
        <f>VLOOKUP(tbl2_2!A342,ishod_substance!A:AD,22,0)</f>
        <v>0</v>
      </c>
      <c r="Q342" s="4">
        <f>VLOOKUP(tbl2_2!A342,ishod_substance!A:AD,23,0)</f>
        <v>0</v>
      </c>
      <c r="R342" s="4">
        <f>VLOOKUP(tbl2_2!A342,ishod_substance!A:AD,24,0)</f>
        <v>0</v>
      </c>
      <c r="S342" s="4">
        <f>VLOOKUP(tbl2_2!A342,ishod_substance!A:AD,25,0)</f>
        <v>0</v>
      </c>
      <c r="T342" s="4">
        <f>VLOOKUP(tbl2_2!A342,ishod_substance!A:AD,26,0)</f>
        <v>0</v>
      </c>
      <c r="U342" s="4">
        <f>VLOOKUP(tbl2_2!A342,ishod_substance!A:AD,27,0)</f>
        <v>0</v>
      </c>
      <c r="V342" s="4">
        <f>VLOOKUP(tbl2_2!A342,ishod_substance!A:AD,28,0)</f>
        <v>0</v>
      </c>
      <c r="W342" s="4">
        <f>VLOOKUP(tbl2_2!A342,ishod_substance!A:AD,29,0)</f>
        <v>0</v>
      </c>
      <c r="X342" s="4">
        <f>VLOOKUP(tbl2_2!A342,ishod_substance!A:AD,30,0)</f>
        <v>0</v>
      </c>
      <c r="Y342" s="10">
        <f>VLOOKUP(tbl2_2!A342,ishod_substance!A:AD,7,0)</f>
        <v>0</v>
      </c>
      <c r="Z342" s="9" t="e">
        <f>VLOOKUP(Y342,quide!$A$2:$B$1006,2,0)</f>
        <v>#N/A</v>
      </c>
      <c r="AA342" s="4" t="e">
        <f>VLOOKUP(Y342,quide!$A$2:$J$1006,10,0)</f>
        <v>#N/A</v>
      </c>
      <c r="AB342" s="8">
        <f>VLOOKUP(tbl2_2!A342,ishod_substance!A:AD,8,0)</f>
        <v>0</v>
      </c>
      <c r="AC342" s="221">
        <f t="shared" si="5"/>
        <v>0</v>
      </c>
      <c r="AD342" s="27">
        <f>VLOOKUP(tbl2_2!A342,ishod_substance!A:AD,9,0)</f>
        <v>0</v>
      </c>
      <c r="AE342" s="8">
        <f>VLOOKUP(tbl2_2!A342,ishod_substance!A:AD,9,0)</f>
        <v>0</v>
      </c>
      <c r="AF342" s="12"/>
    </row>
    <row r="343" spans="1:32" x14ac:dyDescent="0.25">
      <c r="A343">
        <v>335</v>
      </c>
      <c r="C343" s="5">
        <f>VLOOKUP(tbl2_2!A343,ishod_substance!A:P,2,0)</f>
        <v>0</v>
      </c>
      <c r="D343" s="7">
        <f>VLOOKUP(tbl2_2!A343,ishod_substance!A:P,3,0)</f>
        <v>0</v>
      </c>
      <c r="E343" s="5">
        <f>VLOOKUP(tbl2_2!A343,ishod_substance!A:P,11,0)</f>
        <v>0</v>
      </c>
      <c r="F343" s="6">
        <f>VLOOKUP(tbl2_2!A343,ishod_substance!A:P,15,0)</f>
        <v>0</v>
      </c>
      <c r="G343" s="6" t="str">
        <f>VLOOKUP(tbl2_2!A343,ishod_substance!A:P,12,0)&amp;"/"&amp;VLOOKUP(tbl2_2!A343,ishod_substance!A:P,14,0)</f>
        <v>/</v>
      </c>
      <c r="H343" s="29">
        <f>VLOOKUP(tbl2_2!A343,ishod_substance!A:P,6,0)</f>
        <v>0</v>
      </c>
      <c r="I343" s="10">
        <f>VLOOKUP(tbl2_2!A343,ishod_substance!A:P,15,0)</f>
        <v>0</v>
      </c>
      <c r="J343" s="10">
        <f>VLOOKUP(tbl2_2!A343,ishod_substance!A:P,5,0)</f>
        <v>0</v>
      </c>
      <c r="K343" s="84">
        <f>VLOOKUP(tbl2_2!A343,ishod_substance!A:Q,17,0)</f>
        <v>0</v>
      </c>
      <c r="L343" s="84">
        <f>VLOOKUP(tbl2_2!A343,ishod_substance!A:R,18,0)</f>
        <v>0</v>
      </c>
      <c r="M343" s="84">
        <f>VLOOKUP(tbl2_2!A343,ishod_substance!A:AD,19,0)</f>
        <v>0</v>
      </c>
      <c r="N343" s="4">
        <f>VLOOKUP(tbl2_2!A343,ishod_substance!A:AD,20,0)</f>
        <v>0</v>
      </c>
      <c r="O343" s="4">
        <f>VLOOKUP(tbl2_2!A343,ishod_substance!A:AD,21,0)</f>
        <v>0</v>
      </c>
      <c r="P343" s="4">
        <f>VLOOKUP(tbl2_2!A343,ishod_substance!A:AD,22,0)</f>
        <v>0</v>
      </c>
      <c r="Q343" s="4">
        <f>VLOOKUP(tbl2_2!A343,ishod_substance!A:AD,23,0)</f>
        <v>0</v>
      </c>
      <c r="R343" s="4">
        <f>VLOOKUP(tbl2_2!A343,ishod_substance!A:AD,24,0)</f>
        <v>0</v>
      </c>
      <c r="S343" s="4">
        <f>VLOOKUP(tbl2_2!A343,ishod_substance!A:AD,25,0)</f>
        <v>0</v>
      </c>
      <c r="T343" s="4">
        <f>VLOOKUP(tbl2_2!A343,ishod_substance!A:AD,26,0)</f>
        <v>0</v>
      </c>
      <c r="U343" s="4">
        <f>VLOOKUP(tbl2_2!A343,ishod_substance!A:AD,27,0)</f>
        <v>0</v>
      </c>
      <c r="V343" s="4">
        <f>VLOOKUP(tbl2_2!A343,ishod_substance!A:AD,28,0)</f>
        <v>0</v>
      </c>
      <c r="W343" s="4">
        <f>VLOOKUP(tbl2_2!A343,ishod_substance!A:AD,29,0)</f>
        <v>0</v>
      </c>
      <c r="X343" s="4">
        <f>VLOOKUP(tbl2_2!A343,ishod_substance!A:AD,30,0)</f>
        <v>0</v>
      </c>
      <c r="Y343" s="10">
        <f>VLOOKUP(tbl2_2!A343,ishod_substance!A:AD,7,0)</f>
        <v>0</v>
      </c>
      <c r="Z343" s="9" t="e">
        <f>VLOOKUP(Y343,quide!$A$2:$B$1006,2,0)</f>
        <v>#N/A</v>
      </c>
      <c r="AA343" s="4" t="e">
        <f>VLOOKUP(Y343,quide!$A$2:$J$1006,10,0)</f>
        <v>#N/A</v>
      </c>
      <c r="AB343" s="8">
        <f>VLOOKUP(tbl2_2!A343,ishod_substance!A:AD,8,0)</f>
        <v>0</v>
      </c>
      <c r="AC343" s="221">
        <f t="shared" si="5"/>
        <v>0</v>
      </c>
      <c r="AD343" s="27">
        <f>VLOOKUP(tbl2_2!A343,ishod_substance!A:AD,9,0)</f>
        <v>0</v>
      </c>
      <c r="AE343" s="8">
        <f>VLOOKUP(tbl2_2!A343,ishod_substance!A:AD,9,0)</f>
        <v>0</v>
      </c>
      <c r="AF343" s="12"/>
    </row>
    <row r="344" spans="1:32" x14ac:dyDescent="0.25">
      <c r="A344">
        <v>336</v>
      </c>
      <c r="C344" s="5">
        <f>VLOOKUP(tbl2_2!A344,ishod_substance!A:P,2,0)</f>
        <v>0</v>
      </c>
      <c r="D344" s="7">
        <f>VLOOKUP(tbl2_2!A344,ishod_substance!A:P,3,0)</f>
        <v>0</v>
      </c>
      <c r="E344" s="5">
        <f>VLOOKUP(tbl2_2!A344,ishod_substance!A:P,11,0)</f>
        <v>0</v>
      </c>
      <c r="F344" s="6">
        <f>VLOOKUP(tbl2_2!A344,ishod_substance!A:P,15,0)</f>
        <v>0</v>
      </c>
      <c r="G344" s="6" t="str">
        <f>VLOOKUP(tbl2_2!A344,ishod_substance!A:P,12,0)&amp;"/"&amp;VLOOKUP(tbl2_2!A344,ishod_substance!A:P,14,0)</f>
        <v>/</v>
      </c>
      <c r="H344" s="29">
        <f>VLOOKUP(tbl2_2!A344,ishod_substance!A:P,6,0)</f>
        <v>0</v>
      </c>
      <c r="I344" s="10">
        <f>VLOOKUP(tbl2_2!A344,ishod_substance!A:P,15,0)</f>
        <v>0</v>
      </c>
      <c r="J344" s="10">
        <f>VLOOKUP(tbl2_2!A344,ishod_substance!A:P,5,0)</f>
        <v>0</v>
      </c>
      <c r="K344" s="84">
        <f>VLOOKUP(tbl2_2!A344,ishod_substance!A:Q,17,0)</f>
        <v>0</v>
      </c>
      <c r="L344" s="84">
        <f>VLOOKUP(tbl2_2!A344,ishod_substance!A:R,18,0)</f>
        <v>0</v>
      </c>
      <c r="M344" s="84">
        <f>VLOOKUP(tbl2_2!A344,ishod_substance!A:AD,19,0)</f>
        <v>0</v>
      </c>
      <c r="N344" s="4">
        <f>VLOOKUP(tbl2_2!A344,ishod_substance!A:AD,20,0)</f>
        <v>0</v>
      </c>
      <c r="O344" s="4">
        <f>VLOOKUP(tbl2_2!A344,ishod_substance!A:AD,21,0)</f>
        <v>0</v>
      </c>
      <c r="P344" s="4">
        <f>VLOOKUP(tbl2_2!A344,ishod_substance!A:AD,22,0)</f>
        <v>0</v>
      </c>
      <c r="Q344" s="4">
        <f>VLOOKUP(tbl2_2!A344,ishod_substance!A:AD,23,0)</f>
        <v>0</v>
      </c>
      <c r="R344" s="4">
        <f>VLOOKUP(tbl2_2!A344,ishod_substance!A:AD,24,0)</f>
        <v>0</v>
      </c>
      <c r="S344" s="4">
        <f>VLOOKUP(tbl2_2!A344,ishod_substance!A:AD,25,0)</f>
        <v>0</v>
      </c>
      <c r="T344" s="4">
        <f>VLOOKUP(tbl2_2!A344,ishod_substance!A:AD,26,0)</f>
        <v>0</v>
      </c>
      <c r="U344" s="4">
        <f>VLOOKUP(tbl2_2!A344,ishod_substance!A:AD,27,0)</f>
        <v>0</v>
      </c>
      <c r="V344" s="4">
        <f>VLOOKUP(tbl2_2!A344,ishod_substance!A:AD,28,0)</f>
        <v>0</v>
      </c>
      <c r="W344" s="4">
        <f>VLOOKUP(tbl2_2!A344,ishod_substance!A:AD,29,0)</f>
        <v>0</v>
      </c>
      <c r="X344" s="4">
        <f>VLOOKUP(tbl2_2!A344,ishod_substance!A:AD,30,0)</f>
        <v>0</v>
      </c>
      <c r="Y344" s="10">
        <f>VLOOKUP(tbl2_2!A344,ishod_substance!A:AD,7,0)</f>
        <v>0</v>
      </c>
      <c r="Z344" s="9" t="e">
        <f>VLOOKUP(Y344,quide!$A$2:$B$1006,2,0)</f>
        <v>#N/A</v>
      </c>
      <c r="AA344" s="4" t="e">
        <f>VLOOKUP(Y344,quide!$A$2:$J$1006,10,0)</f>
        <v>#N/A</v>
      </c>
      <c r="AB344" s="8">
        <f>VLOOKUP(tbl2_2!A344,ishod_substance!A:AD,8,0)</f>
        <v>0</v>
      </c>
      <c r="AC344" s="221">
        <f t="shared" si="5"/>
        <v>0</v>
      </c>
      <c r="AD344" s="27">
        <f>VLOOKUP(tbl2_2!A344,ishod_substance!A:AD,9,0)</f>
        <v>0</v>
      </c>
      <c r="AE344" s="8">
        <f>VLOOKUP(tbl2_2!A344,ishod_substance!A:AD,9,0)</f>
        <v>0</v>
      </c>
      <c r="AF344" s="12"/>
    </row>
    <row r="345" spans="1:32" x14ac:dyDescent="0.25">
      <c r="A345">
        <v>337</v>
      </c>
      <c r="C345" s="5">
        <f>VLOOKUP(tbl2_2!A345,ishod_substance!A:P,2,0)</f>
        <v>0</v>
      </c>
      <c r="D345" s="7">
        <f>VLOOKUP(tbl2_2!A345,ishod_substance!A:P,3,0)</f>
        <v>0</v>
      </c>
      <c r="E345" s="5">
        <f>VLOOKUP(tbl2_2!A345,ishod_substance!A:P,11,0)</f>
        <v>0</v>
      </c>
      <c r="F345" s="6">
        <f>VLOOKUP(tbl2_2!A345,ishod_substance!A:P,15,0)</f>
        <v>0</v>
      </c>
      <c r="G345" s="6" t="str">
        <f>VLOOKUP(tbl2_2!A345,ishod_substance!A:P,12,0)&amp;"/"&amp;VLOOKUP(tbl2_2!A345,ishod_substance!A:P,14,0)</f>
        <v>/</v>
      </c>
      <c r="H345" s="29">
        <f>VLOOKUP(tbl2_2!A345,ishod_substance!A:P,6,0)</f>
        <v>0</v>
      </c>
      <c r="I345" s="10">
        <f>VLOOKUP(tbl2_2!A345,ishod_substance!A:P,15,0)</f>
        <v>0</v>
      </c>
      <c r="J345" s="10">
        <f>VLOOKUP(tbl2_2!A345,ishod_substance!A:P,5,0)</f>
        <v>0</v>
      </c>
      <c r="K345" s="84">
        <f>VLOOKUP(tbl2_2!A345,ishod_substance!A:Q,17,0)</f>
        <v>0</v>
      </c>
      <c r="L345" s="84">
        <f>VLOOKUP(tbl2_2!A345,ishod_substance!A:R,18,0)</f>
        <v>0</v>
      </c>
      <c r="M345" s="84">
        <f>VLOOKUP(tbl2_2!A345,ishod_substance!A:AD,19,0)</f>
        <v>0</v>
      </c>
      <c r="N345" s="4">
        <f>VLOOKUP(tbl2_2!A345,ishod_substance!A:AD,20,0)</f>
        <v>0</v>
      </c>
      <c r="O345" s="4">
        <f>VLOOKUP(tbl2_2!A345,ishod_substance!A:AD,21,0)</f>
        <v>0</v>
      </c>
      <c r="P345" s="4">
        <f>VLOOKUP(tbl2_2!A345,ishod_substance!A:AD,22,0)</f>
        <v>0</v>
      </c>
      <c r="Q345" s="4">
        <f>VLOOKUP(tbl2_2!A345,ishod_substance!A:AD,23,0)</f>
        <v>0</v>
      </c>
      <c r="R345" s="4">
        <f>VLOOKUP(tbl2_2!A345,ishod_substance!A:AD,24,0)</f>
        <v>0</v>
      </c>
      <c r="S345" s="4">
        <f>VLOOKUP(tbl2_2!A345,ishod_substance!A:AD,25,0)</f>
        <v>0</v>
      </c>
      <c r="T345" s="4">
        <f>VLOOKUP(tbl2_2!A345,ishod_substance!A:AD,26,0)</f>
        <v>0</v>
      </c>
      <c r="U345" s="4">
        <f>VLOOKUP(tbl2_2!A345,ishod_substance!A:AD,27,0)</f>
        <v>0</v>
      </c>
      <c r="V345" s="4">
        <f>VLOOKUP(tbl2_2!A345,ishod_substance!A:AD,28,0)</f>
        <v>0</v>
      </c>
      <c r="W345" s="4">
        <f>VLOOKUP(tbl2_2!A345,ishod_substance!A:AD,29,0)</f>
        <v>0</v>
      </c>
      <c r="X345" s="4">
        <f>VLOOKUP(tbl2_2!A345,ishod_substance!A:AD,30,0)</f>
        <v>0</v>
      </c>
      <c r="Y345" s="10">
        <f>VLOOKUP(tbl2_2!A345,ishod_substance!A:AD,7,0)</f>
        <v>0</v>
      </c>
      <c r="Z345" s="9" t="e">
        <f>VLOOKUP(Y345,quide!$A$2:$B$1006,2,0)</f>
        <v>#N/A</v>
      </c>
      <c r="AA345" s="4" t="e">
        <f>VLOOKUP(Y345,quide!$A$2:$J$1006,10,0)</f>
        <v>#N/A</v>
      </c>
      <c r="AB345" s="8">
        <f>VLOOKUP(tbl2_2!A345,ishod_substance!A:AD,8,0)</f>
        <v>0</v>
      </c>
      <c r="AC345" s="221">
        <f t="shared" si="5"/>
        <v>0</v>
      </c>
      <c r="AD345" s="27">
        <f>VLOOKUP(tbl2_2!A345,ishod_substance!A:AD,9,0)</f>
        <v>0</v>
      </c>
      <c r="AE345" s="8">
        <f>VLOOKUP(tbl2_2!A345,ishod_substance!A:AD,9,0)</f>
        <v>0</v>
      </c>
      <c r="AF345" s="12"/>
    </row>
    <row r="346" spans="1:32" x14ac:dyDescent="0.25">
      <c r="A346">
        <v>338</v>
      </c>
      <c r="C346" s="5">
        <f>VLOOKUP(tbl2_2!A346,ishod_substance!A:P,2,0)</f>
        <v>0</v>
      </c>
      <c r="D346" s="7">
        <f>VLOOKUP(tbl2_2!A346,ishod_substance!A:P,3,0)</f>
        <v>0</v>
      </c>
      <c r="E346" s="5">
        <f>VLOOKUP(tbl2_2!A346,ishod_substance!A:P,11,0)</f>
        <v>0</v>
      </c>
      <c r="F346" s="6">
        <f>VLOOKUP(tbl2_2!A346,ishod_substance!A:P,15,0)</f>
        <v>0</v>
      </c>
      <c r="G346" s="6" t="str">
        <f>VLOOKUP(tbl2_2!A346,ishod_substance!A:P,12,0)&amp;"/"&amp;VLOOKUP(tbl2_2!A346,ishod_substance!A:P,14,0)</f>
        <v>/</v>
      </c>
      <c r="H346" s="29">
        <f>VLOOKUP(tbl2_2!A346,ishod_substance!A:P,6,0)</f>
        <v>0</v>
      </c>
      <c r="I346" s="10">
        <f>VLOOKUP(tbl2_2!A346,ishod_substance!A:P,15,0)</f>
        <v>0</v>
      </c>
      <c r="J346" s="10">
        <f>VLOOKUP(tbl2_2!A346,ishod_substance!A:P,5,0)</f>
        <v>0</v>
      </c>
      <c r="K346" s="84">
        <f>VLOOKUP(tbl2_2!A346,ishod_substance!A:Q,17,0)</f>
        <v>0</v>
      </c>
      <c r="L346" s="84">
        <f>VLOOKUP(tbl2_2!A346,ishod_substance!A:R,18,0)</f>
        <v>0</v>
      </c>
      <c r="M346" s="84">
        <f>VLOOKUP(tbl2_2!A346,ishod_substance!A:AD,19,0)</f>
        <v>0</v>
      </c>
      <c r="N346" s="4">
        <f>VLOOKUP(tbl2_2!A346,ishod_substance!A:AD,20,0)</f>
        <v>0</v>
      </c>
      <c r="O346" s="4">
        <f>VLOOKUP(tbl2_2!A346,ishod_substance!A:AD,21,0)</f>
        <v>0</v>
      </c>
      <c r="P346" s="4">
        <f>VLOOKUP(tbl2_2!A346,ishod_substance!A:AD,22,0)</f>
        <v>0</v>
      </c>
      <c r="Q346" s="4">
        <f>VLOOKUP(tbl2_2!A346,ishod_substance!A:AD,23,0)</f>
        <v>0</v>
      </c>
      <c r="R346" s="4">
        <f>VLOOKUP(tbl2_2!A346,ishod_substance!A:AD,24,0)</f>
        <v>0</v>
      </c>
      <c r="S346" s="4">
        <f>VLOOKUP(tbl2_2!A346,ishod_substance!A:AD,25,0)</f>
        <v>0</v>
      </c>
      <c r="T346" s="4">
        <f>VLOOKUP(tbl2_2!A346,ishod_substance!A:AD,26,0)</f>
        <v>0</v>
      </c>
      <c r="U346" s="4">
        <f>VLOOKUP(tbl2_2!A346,ishod_substance!A:AD,27,0)</f>
        <v>0</v>
      </c>
      <c r="V346" s="4">
        <f>VLOOKUP(tbl2_2!A346,ishod_substance!A:AD,28,0)</f>
        <v>0</v>
      </c>
      <c r="W346" s="4">
        <f>VLOOKUP(tbl2_2!A346,ishod_substance!A:AD,29,0)</f>
        <v>0</v>
      </c>
      <c r="X346" s="4">
        <f>VLOOKUP(tbl2_2!A346,ishod_substance!A:AD,30,0)</f>
        <v>0</v>
      </c>
      <c r="Y346" s="10">
        <f>VLOOKUP(tbl2_2!A346,ishod_substance!A:AD,7,0)</f>
        <v>0</v>
      </c>
      <c r="Z346" s="9" t="e">
        <f>VLOOKUP(Y346,quide!$A$2:$B$1006,2,0)</f>
        <v>#N/A</v>
      </c>
      <c r="AA346" s="4" t="e">
        <f>VLOOKUP(Y346,quide!$A$2:$J$1006,10,0)</f>
        <v>#N/A</v>
      </c>
      <c r="AB346" s="8">
        <f>VLOOKUP(tbl2_2!A346,ishod_substance!A:AD,8,0)</f>
        <v>0</v>
      </c>
      <c r="AC346" s="221">
        <f t="shared" si="5"/>
        <v>0</v>
      </c>
      <c r="AD346" s="27">
        <f>VLOOKUP(tbl2_2!A346,ishod_substance!A:AD,9,0)</f>
        <v>0</v>
      </c>
      <c r="AE346" s="8">
        <f>VLOOKUP(tbl2_2!A346,ishod_substance!A:AD,9,0)</f>
        <v>0</v>
      </c>
      <c r="AF346" s="12"/>
    </row>
    <row r="347" spans="1:32" x14ac:dyDescent="0.25">
      <c r="A347">
        <v>339</v>
      </c>
      <c r="C347" s="5">
        <f>VLOOKUP(tbl2_2!A347,ishod_substance!A:P,2,0)</f>
        <v>0</v>
      </c>
      <c r="D347" s="7">
        <f>VLOOKUP(tbl2_2!A347,ishod_substance!A:P,3,0)</f>
        <v>0</v>
      </c>
      <c r="E347" s="5">
        <f>VLOOKUP(tbl2_2!A347,ishod_substance!A:P,11,0)</f>
        <v>0</v>
      </c>
      <c r="F347" s="6">
        <f>VLOOKUP(tbl2_2!A347,ishod_substance!A:P,15,0)</f>
        <v>0</v>
      </c>
      <c r="G347" s="6" t="str">
        <f>VLOOKUP(tbl2_2!A347,ishod_substance!A:P,12,0)&amp;"/"&amp;VLOOKUP(tbl2_2!A347,ishod_substance!A:P,14,0)</f>
        <v>/</v>
      </c>
      <c r="H347" s="29">
        <f>VLOOKUP(tbl2_2!A347,ishod_substance!A:P,6,0)</f>
        <v>0</v>
      </c>
      <c r="I347" s="10">
        <f>VLOOKUP(tbl2_2!A347,ishod_substance!A:P,15,0)</f>
        <v>0</v>
      </c>
      <c r="J347" s="10">
        <f>VLOOKUP(tbl2_2!A347,ishod_substance!A:P,5,0)</f>
        <v>0</v>
      </c>
      <c r="K347" s="84">
        <f>VLOOKUP(tbl2_2!A347,ishod_substance!A:Q,17,0)</f>
        <v>0</v>
      </c>
      <c r="L347" s="84">
        <f>VLOOKUP(tbl2_2!A347,ishod_substance!A:R,18,0)</f>
        <v>0</v>
      </c>
      <c r="M347" s="84">
        <f>VLOOKUP(tbl2_2!A347,ishod_substance!A:AD,19,0)</f>
        <v>0</v>
      </c>
      <c r="N347" s="4">
        <f>VLOOKUP(tbl2_2!A347,ishod_substance!A:AD,20,0)</f>
        <v>0</v>
      </c>
      <c r="O347" s="4">
        <f>VLOOKUP(tbl2_2!A347,ishod_substance!A:AD,21,0)</f>
        <v>0</v>
      </c>
      <c r="P347" s="4">
        <f>VLOOKUP(tbl2_2!A347,ishod_substance!A:AD,22,0)</f>
        <v>0</v>
      </c>
      <c r="Q347" s="4">
        <f>VLOOKUP(tbl2_2!A347,ishod_substance!A:AD,23,0)</f>
        <v>0</v>
      </c>
      <c r="R347" s="4">
        <f>VLOOKUP(tbl2_2!A347,ishod_substance!A:AD,24,0)</f>
        <v>0</v>
      </c>
      <c r="S347" s="4">
        <f>VLOOKUP(tbl2_2!A347,ishod_substance!A:AD,25,0)</f>
        <v>0</v>
      </c>
      <c r="T347" s="4">
        <f>VLOOKUP(tbl2_2!A347,ishod_substance!A:AD,26,0)</f>
        <v>0</v>
      </c>
      <c r="U347" s="4">
        <f>VLOOKUP(tbl2_2!A347,ishod_substance!A:AD,27,0)</f>
        <v>0</v>
      </c>
      <c r="V347" s="4">
        <f>VLOOKUP(tbl2_2!A347,ishod_substance!A:AD,28,0)</f>
        <v>0</v>
      </c>
      <c r="W347" s="4">
        <f>VLOOKUP(tbl2_2!A347,ishod_substance!A:AD,29,0)</f>
        <v>0</v>
      </c>
      <c r="X347" s="4">
        <f>VLOOKUP(tbl2_2!A347,ishod_substance!A:AD,30,0)</f>
        <v>0</v>
      </c>
      <c r="Y347" s="10">
        <f>VLOOKUP(tbl2_2!A347,ishod_substance!A:AD,7,0)</f>
        <v>0</v>
      </c>
      <c r="Z347" s="9" t="e">
        <f>VLOOKUP(Y347,quide!$A$2:$B$1006,2,0)</f>
        <v>#N/A</v>
      </c>
      <c r="AA347" s="4" t="e">
        <f>VLOOKUP(Y347,quide!$A$2:$J$1006,10,0)</f>
        <v>#N/A</v>
      </c>
      <c r="AB347" s="8">
        <f>VLOOKUP(tbl2_2!A347,ishod_substance!A:AD,8,0)</f>
        <v>0</v>
      </c>
      <c r="AC347" s="221">
        <f t="shared" si="5"/>
        <v>0</v>
      </c>
      <c r="AD347" s="27">
        <f>VLOOKUP(tbl2_2!A347,ishod_substance!A:AD,9,0)</f>
        <v>0</v>
      </c>
      <c r="AE347" s="8">
        <f>VLOOKUP(tbl2_2!A347,ishod_substance!A:AD,9,0)</f>
        <v>0</v>
      </c>
      <c r="AF347" s="12"/>
    </row>
    <row r="348" spans="1:32" x14ac:dyDescent="0.25">
      <c r="A348">
        <v>340</v>
      </c>
      <c r="C348" s="5">
        <f>VLOOKUP(tbl2_2!A348,ishod_substance!A:P,2,0)</f>
        <v>0</v>
      </c>
      <c r="D348" s="7">
        <f>VLOOKUP(tbl2_2!A348,ishod_substance!A:P,3,0)</f>
        <v>0</v>
      </c>
      <c r="E348" s="5">
        <f>VLOOKUP(tbl2_2!A348,ishod_substance!A:P,11,0)</f>
        <v>0</v>
      </c>
      <c r="F348" s="6">
        <f>VLOOKUP(tbl2_2!A348,ishod_substance!A:P,15,0)</f>
        <v>0</v>
      </c>
      <c r="G348" s="6" t="str">
        <f>VLOOKUP(tbl2_2!A348,ishod_substance!A:P,12,0)&amp;"/"&amp;VLOOKUP(tbl2_2!A348,ishod_substance!A:P,14,0)</f>
        <v>/</v>
      </c>
      <c r="H348" s="29">
        <f>VLOOKUP(tbl2_2!A348,ishod_substance!A:P,6,0)</f>
        <v>0</v>
      </c>
      <c r="I348" s="10">
        <f>VLOOKUP(tbl2_2!A348,ishod_substance!A:P,15,0)</f>
        <v>0</v>
      </c>
      <c r="J348" s="10">
        <f>VLOOKUP(tbl2_2!A348,ishod_substance!A:P,5,0)</f>
        <v>0</v>
      </c>
      <c r="K348" s="84">
        <f>VLOOKUP(tbl2_2!A348,ishod_substance!A:Q,17,0)</f>
        <v>0</v>
      </c>
      <c r="L348" s="84">
        <f>VLOOKUP(tbl2_2!A348,ishod_substance!A:R,18,0)</f>
        <v>0</v>
      </c>
      <c r="M348" s="84">
        <f>VLOOKUP(tbl2_2!A348,ishod_substance!A:AD,19,0)</f>
        <v>0</v>
      </c>
      <c r="N348" s="4">
        <f>VLOOKUP(tbl2_2!A348,ishod_substance!A:AD,20,0)</f>
        <v>0</v>
      </c>
      <c r="O348" s="4">
        <f>VLOOKUP(tbl2_2!A348,ishod_substance!A:AD,21,0)</f>
        <v>0</v>
      </c>
      <c r="P348" s="4">
        <f>VLOOKUP(tbl2_2!A348,ishod_substance!A:AD,22,0)</f>
        <v>0</v>
      </c>
      <c r="Q348" s="4">
        <f>VLOOKUP(tbl2_2!A348,ishod_substance!A:AD,23,0)</f>
        <v>0</v>
      </c>
      <c r="R348" s="4">
        <f>VLOOKUP(tbl2_2!A348,ishod_substance!A:AD,24,0)</f>
        <v>0</v>
      </c>
      <c r="S348" s="4">
        <f>VLOOKUP(tbl2_2!A348,ishod_substance!A:AD,25,0)</f>
        <v>0</v>
      </c>
      <c r="T348" s="4">
        <f>VLOOKUP(tbl2_2!A348,ishod_substance!A:AD,26,0)</f>
        <v>0</v>
      </c>
      <c r="U348" s="4">
        <f>VLOOKUP(tbl2_2!A348,ishod_substance!A:AD,27,0)</f>
        <v>0</v>
      </c>
      <c r="V348" s="4">
        <f>VLOOKUP(tbl2_2!A348,ishod_substance!A:AD,28,0)</f>
        <v>0</v>
      </c>
      <c r="W348" s="4">
        <f>VLOOKUP(tbl2_2!A348,ishod_substance!A:AD,29,0)</f>
        <v>0</v>
      </c>
      <c r="X348" s="4">
        <f>VLOOKUP(tbl2_2!A348,ishod_substance!A:AD,30,0)</f>
        <v>0</v>
      </c>
      <c r="Y348" s="10">
        <f>VLOOKUP(tbl2_2!A348,ishod_substance!A:AD,7,0)</f>
        <v>0</v>
      </c>
      <c r="Z348" s="9" t="e">
        <f>VLOOKUP(Y348,quide!$A$2:$B$1006,2,0)</f>
        <v>#N/A</v>
      </c>
      <c r="AA348" s="4" t="e">
        <f>VLOOKUP(Y348,quide!$A$2:$J$1006,10,0)</f>
        <v>#N/A</v>
      </c>
      <c r="AB348" s="8">
        <f>VLOOKUP(tbl2_2!A348,ishod_substance!A:AD,8,0)</f>
        <v>0</v>
      </c>
      <c r="AC348" s="221">
        <f t="shared" si="5"/>
        <v>0</v>
      </c>
      <c r="AD348" s="27">
        <f>VLOOKUP(tbl2_2!A348,ishod_substance!A:AD,9,0)</f>
        <v>0</v>
      </c>
      <c r="AE348" s="8">
        <f>VLOOKUP(tbl2_2!A348,ishod_substance!A:AD,9,0)</f>
        <v>0</v>
      </c>
      <c r="AF348" s="12"/>
    </row>
    <row r="349" spans="1:32" x14ac:dyDescent="0.25">
      <c r="A349">
        <v>341</v>
      </c>
      <c r="C349" s="5">
        <f>VLOOKUP(tbl2_2!A349,ishod_substance!A:P,2,0)</f>
        <v>0</v>
      </c>
      <c r="D349" s="7">
        <f>VLOOKUP(tbl2_2!A349,ishod_substance!A:P,3,0)</f>
        <v>0</v>
      </c>
      <c r="E349" s="5">
        <f>VLOOKUP(tbl2_2!A349,ishod_substance!A:P,11,0)</f>
        <v>0</v>
      </c>
      <c r="F349" s="6">
        <f>VLOOKUP(tbl2_2!A349,ishod_substance!A:P,15,0)</f>
        <v>0</v>
      </c>
      <c r="G349" s="6" t="str">
        <f>VLOOKUP(tbl2_2!A349,ishod_substance!A:P,12,0)&amp;"/"&amp;VLOOKUP(tbl2_2!A349,ishod_substance!A:P,14,0)</f>
        <v>/</v>
      </c>
      <c r="H349" s="29">
        <f>VLOOKUP(tbl2_2!A349,ishod_substance!A:P,6,0)</f>
        <v>0</v>
      </c>
      <c r="I349" s="10">
        <f>VLOOKUP(tbl2_2!A349,ishod_substance!A:P,15,0)</f>
        <v>0</v>
      </c>
      <c r="J349" s="10">
        <f>VLOOKUP(tbl2_2!A349,ishod_substance!A:P,5,0)</f>
        <v>0</v>
      </c>
      <c r="K349" s="84">
        <f>VLOOKUP(tbl2_2!A349,ishod_substance!A:Q,17,0)</f>
        <v>0</v>
      </c>
      <c r="L349" s="84">
        <f>VLOOKUP(tbl2_2!A349,ishod_substance!A:R,18,0)</f>
        <v>0</v>
      </c>
      <c r="M349" s="84">
        <f>VLOOKUP(tbl2_2!A349,ishod_substance!A:AD,19,0)</f>
        <v>0</v>
      </c>
      <c r="N349" s="4">
        <f>VLOOKUP(tbl2_2!A349,ishod_substance!A:AD,20,0)</f>
        <v>0</v>
      </c>
      <c r="O349" s="4">
        <f>VLOOKUP(tbl2_2!A349,ishod_substance!A:AD,21,0)</f>
        <v>0</v>
      </c>
      <c r="P349" s="4">
        <f>VLOOKUP(tbl2_2!A349,ishod_substance!A:AD,22,0)</f>
        <v>0</v>
      </c>
      <c r="Q349" s="4">
        <f>VLOOKUP(tbl2_2!A349,ishod_substance!A:AD,23,0)</f>
        <v>0</v>
      </c>
      <c r="R349" s="4">
        <f>VLOOKUP(tbl2_2!A349,ishod_substance!A:AD,24,0)</f>
        <v>0</v>
      </c>
      <c r="S349" s="4">
        <f>VLOOKUP(tbl2_2!A349,ishod_substance!A:AD,25,0)</f>
        <v>0</v>
      </c>
      <c r="T349" s="4">
        <f>VLOOKUP(tbl2_2!A349,ishod_substance!A:AD,26,0)</f>
        <v>0</v>
      </c>
      <c r="U349" s="4">
        <f>VLOOKUP(tbl2_2!A349,ishod_substance!A:AD,27,0)</f>
        <v>0</v>
      </c>
      <c r="V349" s="4">
        <f>VLOOKUP(tbl2_2!A349,ishod_substance!A:AD,28,0)</f>
        <v>0</v>
      </c>
      <c r="W349" s="4">
        <f>VLOOKUP(tbl2_2!A349,ishod_substance!A:AD,29,0)</f>
        <v>0</v>
      </c>
      <c r="X349" s="4">
        <f>VLOOKUP(tbl2_2!A349,ishod_substance!A:AD,30,0)</f>
        <v>0</v>
      </c>
      <c r="Y349" s="10">
        <f>VLOOKUP(tbl2_2!A349,ishod_substance!A:AD,7,0)</f>
        <v>0</v>
      </c>
      <c r="Z349" s="9" t="e">
        <f>VLOOKUP(Y349,quide!$A$2:$B$1006,2,0)</f>
        <v>#N/A</v>
      </c>
      <c r="AA349" s="4" t="e">
        <f>VLOOKUP(Y349,quide!$A$2:$J$1006,10,0)</f>
        <v>#N/A</v>
      </c>
      <c r="AB349" s="8">
        <f>VLOOKUP(tbl2_2!A349,ishod_substance!A:AD,8,0)</f>
        <v>0</v>
      </c>
      <c r="AC349" s="221">
        <f t="shared" si="5"/>
        <v>0</v>
      </c>
      <c r="AD349" s="27">
        <f>VLOOKUP(tbl2_2!A349,ishod_substance!A:AD,9,0)</f>
        <v>0</v>
      </c>
      <c r="AE349" s="8">
        <f>VLOOKUP(tbl2_2!A349,ishod_substance!A:AD,9,0)</f>
        <v>0</v>
      </c>
      <c r="AF349" s="12"/>
    </row>
    <row r="350" spans="1:32" x14ac:dyDescent="0.25">
      <c r="A350">
        <v>342</v>
      </c>
      <c r="C350" s="5">
        <f>VLOOKUP(tbl2_2!A350,ishod_substance!A:P,2,0)</f>
        <v>0</v>
      </c>
      <c r="D350" s="7">
        <f>VLOOKUP(tbl2_2!A350,ishod_substance!A:P,3,0)</f>
        <v>0</v>
      </c>
      <c r="E350" s="5">
        <f>VLOOKUP(tbl2_2!A350,ishod_substance!A:P,11,0)</f>
        <v>0</v>
      </c>
      <c r="F350" s="6">
        <f>VLOOKUP(tbl2_2!A350,ishod_substance!A:P,15,0)</f>
        <v>0</v>
      </c>
      <c r="G350" s="6" t="str">
        <f>VLOOKUP(tbl2_2!A350,ishod_substance!A:P,12,0)&amp;"/"&amp;VLOOKUP(tbl2_2!A350,ishod_substance!A:P,14,0)</f>
        <v>/</v>
      </c>
      <c r="H350" s="29">
        <f>VLOOKUP(tbl2_2!A350,ishod_substance!A:P,6,0)</f>
        <v>0</v>
      </c>
      <c r="I350" s="10">
        <f>VLOOKUP(tbl2_2!A350,ishod_substance!A:P,15,0)</f>
        <v>0</v>
      </c>
      <c r="J350" s="10">
        <f>VLOOKUP(tbl2_2!A350,ishod_substance!A:P,5,0)</f>
        <v>0</v>
      </c>
      <c r="K350" s="84">
        <f>VLOOKUP(tbl2_2!A350,ishod_substance!A:Q,17,0)</f>
        <v>0</v>
      </c>
      <c r="L350" s="84">
        <f>VLOOKUP(tbl2_2!A350,ishod_substance!A:R,18,0)</f>
        <v>0</v>
      </c>
      <c r="M350" s="84">
        <f>VLOOKUP(tbl2_2!A350,ishod_substance!A:AD,19,0)</f>
        <v>0</v>
      </c>
      <c r="N350" s="4">
        <f>VLOOKUP(tbl2_2!A350,ishod_substance!A:AD,20,0)</f>
        <v>0</v>
      </c>
      <c r="O350" s="4">
        <f>VLOOKUP(tbl2_2!A350,ishod_substance!A:AD,21,0)</f>
        <v>0</v>
      </c>
      <c r="P350" s="4">
        <f>VLOOKUP(tbl2_2!A350,ishod_substance!A:AD,22,0)</f>
        <v>0</v>
      </c>
      <c r="Q350" s="4">
        <f>VLOOKUP(tbl2_2!A350,ishod_substance!A:AD,23,0)</f>
        <v>0</v>
      </c>
      <c r="R350" s="4">
        <f>VLOOKUP(tbl2_2!A350,ishod_substance!A:AD,24,0)</f>
        <v>0</v>
      </c>
      <c r="S350" s="4">
        <f>VLOOKUP(tbl2_2!A350,ishod_substance!A:AD,25,0)</f>
        <v>0</v>
      </c>
      <c r="T350" s="4">
        <f>VLOOKUP(tbl2_2!A350,ishod_substance!A:AD,26,0)</f>
        <v>0</v>
      </c>
      <c r="U350" s="4">
        <f>VLOOKUP(tbl2_2!A350,ishod_substance!A:AD,27,0)</f>
        <v>0</v>
      </c>
      <c r="V350" s="4">
        <f>VLOOKUP(tbl2_2!A350,ishod_substance!A:AD,28,0)</f>
        <v>0</v>
      </c>
      <c r="W350" s="4">
        <f>VLOOKUP(tbl2_2!A350,ishod_substance!A:AD,29,0)</f>
        <v>0</v>
      </c>
      <c r="X350" s="4">
        <f>VLOOKUP(tbl2_2!A350,ishod_substance!A:AD,30,0)</f>
        <v>0</v>
      </c>
      <c r="Y350" s="10">
        <f>VLOOKUP(tbl2_2!A350,ishod_substance!A:AD,7,0)</f>
        <v>0</v>
      </c>
      <c r="Z350" s="9" t="e">
        <f>VLOOKUP(Y350,quide!$A$2:$B$1006,2,0)</f>
        <v>#N/A</v>
      </c>
      <c r="AA350" s="4" t="e">
        <f>VLOOKUP(Y350,quide!$A$2:$J$1006,10,0)</f>
        <v>#N/A</v>
      </c>
      <c r="AB350" s="8">
        <f>VLOOKUP(tbl2_2!A350,ishod_substance!A:AD,8,0)</f>
        <v>0</v>
      </c>
      <c r="AC350" s="221">
        <f t="shared" si="5"/>
        <v>0</v>
      </c>
      <c r="AD350" s="27">
        <f>VLOOKUP(tbl2_2!A350,ishod_substance!A:AD,9,0)</f>
        <v>0</v>
      </c>
      <c r="AE350" s="8">
        <f>VLOOKUP(tbl2_2!A350,ishod_substance!A:AD,9,0)</f>
        <v>0</v>
      </c>
      <c r="AF350" s="12"/>
    </row>
    <row r="351" spans="1:32" x14ac:dyDescent="0.25">
      <c r="A351">
        <v>343</v>
      </c>
      <c r="C351" s="5">
        <f>VLOOKUP(tbl2_2!A351,ishod_substance!A:P,2,0)</f>
        <v>0</v>
      </c>
      <c r="D351" s="7">
        <f>VLOOKUP(tbl2_2!A351,ishod_substance!A:P,3,0)</f>
        <v>0</v>
      </c>
      <c r="E351" s="5">
        <f>VLOOKUP(tbl2_2!A351,ishod_substance!A:P,11,0)</f>
        <v>0</v>
      </c>
      <c r="F351" s="6">
        <f>VLOOKUP(tbl2_2!A351,ishod_substance!A:P,15,0)</f>
        <v>0</v>
      </c>
      <c r="G351" s="6" t="str">
        <f>VLOOKUP(tbl2_2!A351,ishod_substance!A:P,12,0)&amp;"/"&amp;VLOOKUP(tbl2_2!A351,ishod_substance!A:P,14,0)</f>
        <v>/</v>
      </c>
      <c r="H351" s="29">
        <f>VLOOKUP(tbl2_2!A351,ishod_substance!A:P,6,0)</f>
        <v>0</v>
      </c>
      <c r="I351" s="10">
        <f>VLOOKUP(tbl2_2!A351,ishod_substance!A:P,15,0)</f>
        <v>0</v>
      </c>
      <c r="J351" s="10">
        <f>VLOOKUP(tbl2_2!A351,ishod_substance!A:P,5,0)</f>
        <v>0</v>
      </c>
      <c r="K351" s="84">
        <f>VLOOKUP(tbl2_2!A351,ishod_substance!A:Q,17,0)</f>
        <v>0</v>
      </c>
      <c r="L351" s="84">
        <f>VLOOKUP(tbl2_2!A351,ishod_substance!A:R,18,0)</f>
        <v>0</v>
      </c>
      <c r="M351" s="84">
        <f>VLOOKUP(tbl2_2!A351,ishod_substance!A:AD,19,0)</f>
        <v>0</v>
      </c>
      <c r="N351" s="4">
        <f>VLOOKUP(tbl2_2!A351,ishod_substance!A:AD,20,0)</f>
        <v>0</v>
      </c>
      <c r="O351" s="4">
        <f>VLOOKUP(tbl2_2!A351,ishod_substance!A:AD,21,0)</f>
        <v>0</v>
      </c>
      <c r="P351" s="4">
        <f>VLOOKUP(tbl2_2!A351,ishod_substance!A:AD,22,0)</f>
        <v>0</v>
      </c>
      <c r="Q351" s="4">
        <f>VLOOKUP(tbl2_2!A351,ishod_substance!A:AD,23,0)</f>
        <v>0</v>
      </c>
      <c r="R351" s="4">
        <f>VLOOKUP(tbl2_2!A351,ishod_substance!A:AD,24,0)</f>
        <v>0</v>
      </c>
      <c r="S351" s="4">
        <f>VLOOKUP(tbl2_2!A351,ishod_substance!A:AD,25,0)</f>
        <v>0</v>
      </c>
      <c r="T351" s="4">
        <f>VLOOKUP(tbl2_2!A351,ishod_substance!A:AD,26,0)</f>
        <v>0</v>
      </c>
      <c r="U351" s="4">
        <f>VLOOKUP(tbl2_2!A351,ishod_substance!A:AD,27,0)</f>
        <v>0</v>
      </c>
      <c r="V351" s="4">
        <f>VLOOKUP(tbl2_2!A351,ishod_substance!A:AD,28,0)</f>
        <v>0</v>
      </c>
      <c r="W351" s="4">
        <f>VLOOKUP(tbl2_2!A351,ishod_substance!A:AD,29,0)</f>
        <v>0</v>
      </c>
      <c r="X351" s="4">
        <f>VLOOKUP(tbl2_2!A351,ishod_substance!A:AD,30,0)</f>
        <v>0</v>
      </c>
      <c r="Y351" s="10">
        <f>VLOOKUP(tbl2_2!A351,ishod_substance!A:AD,7,0)</f>
        <v>0</v>
      </c>
      <c r="Z351" s="9" t="e">
        <f>VLOOKUP(Y351,quide!$A$2:$B$1006,2,0)</f>
        <v>#N/A</v>
      </c>
      <c r="AA351" s="4" t="e">
        <f>VLOOKUP(Y351,quide!$A$2:$J$1006,10,0)</f>
        <v>#N/A</v>
      </c>
      <c r="AB351" s="8">
        <f>VLOOKUP(tbl2_2!A351,ishod_substance!A:AD,8,0)</f>
        <v>0</v>
      </c>
      <c r="AC351" s="221">
        <f t="shared" si="5"/>
        <v>0</v>
      </c>
      <c r="AD351" s="27">
        <f>VLOOKUP(tbl2_2!A351,ishod_substance!A:AD,9,0)</f>
        <v>0</v>
      </c>
      <c r="AE351" s="8">
        <f>VLOOKUP(tbl2_2!A351,ishod_substance!A:AD,9,0)</f>
        <v>0</v>
      </c>
      <c r="AF351" s="12"/>
    </row>
    <row r="352" spans="1:32" x14ac:dyDescent="0.25">
      <c r="A352">
        <v>344</v>
      </c>
      <c r="C352" s="5">
        <f>VLOOKUP(tbl2_2!A352,ishod_substance!A:P,2,0)</f>
        <v>0</v>
      </c>
      <c r="D352" s="7">
        <f>VLOOKUP(tbl2_2!A352,ishod_substance!A:P,3,0)</f>
        <v>0</v>
      </c>
      <c r="E352" s="5">
        <f>VLOOKUP(tbl2_2!A352,ishod_substance!A:P,11,0)</f>
        <v>0</v>
      </c>
      <c r="F352" s="6">
        <f>VLOOKUP(tbl2_2!A352,ishod_substance!A:P,15,0)</f>
        <v>0</v>
      </c>
      <c r="G352" s="6" t="str">
        <f>VLOOKUP(tbl2_2!A352,ishod_substance!A:P,12,0)&amp;"/"&amp;VLOOKUP(tbl2_2!A352,ishod_substance!A:P,14,0)</f>
        <v>/</v>
      </c>
      <c r="H352" s="29">
        <f>VLOOKUP(tbl2_2!A352,ishod_substance!A:P,6,0)</f>
        <v>0</v>
      </c>
      <c r="I352" s="10">
        <f>VLOOKUP(tbl2_2!A352,ishod_substance!A:P,15,0)</f>
        <v>0</v>
      </c>
      <c r="J352" s="10">
        <f>VLOOKUP(tbl2_2!A352,ishod_substance!A:P,5,0)</f>
        <v>0</v>
      </c>
      <c r="K352" s="84">
        <f>VLOOKUP(tbl2_2!A352,ishod_substance!A:Q,17,0)</f>
        <v>0</v>
      </c>
      <c r="L352" s="84">
        <f>VLOOKUP(tbl2_2!A352,ishod_substance!A:R,18,0)</f>
        <v>0</v>
      </c>
      <c r="M352" s="84">
        <f>VLOOKUP(tbl2_2!A352,ishod_substance!A:AD,19,0)</f>
        <v>0</v>
      </c>
      <c r="N352" s="4">
        <f>VLOOKUP(tbl2_2!A352,ishod_substance!A:AD,20,0)</f>
        <v>0</v>
      </c>
      <c r="O352" s="4">
        <f>VLOOKUP(tbl2_2!A352,ishod_substance!A:AD,21,0)</f>
        <v>0</v>
      </c>
      <c r="P352" s="4">
        <f>VLOOKUP(tbl2_2!A352,ishod_substance!A:AD,22,0)</f>
        <v>0</v>
      </c>
      <c r="Q352" s="4">
        <f>VLOOKUP(tbl2_2!A352,ishod_substance!A:AD,23,0)</f>
        <v>0</v>
      </c>
      <c r="R352" s="4">
        <f>VLOOKUP(tbl2_2!A352,ishod_substance!A:AD,24,0)</f>
        <v>0</v>
      </c>
      <c r="S352" s="4">
        <f>VLOOKUP(tbl2_2!A352,ishod_substance!A:AD,25,0)</f>
        <v>0</v>
      </c>
      <c r="T352" s="4">
        <f>VLOOKUP(tbl2_2!A352,ishod_substance!A:AD,26,0)</f>
        <v>0</v>
      </c>
      <c r="U352" s="4">
        <f>VLOOKUP(tbl2_2!A352,ishod_substance!A:AD,27,0)</f>
        <v>0</v>
      </c>
      <c r="V352" s="4">
        <f>VLOOKUP(tbl2_2!A352,ishod_substance!A:AD,28,0)</f>
        <v>0</v>
      </c>
      <c r="W352" s="4">
        <f>VLOOKUP(tbl2_2!A352,ishod_substance!A:AD,29,0)</f>
        <v>0</v>
      </c>
      <c r="X352" s="4">
        <f>VLOOKUP(tbl2_2!A352,ishod_substance!A:AD,30,0)</f>
        <v>0</v>
      </c>
      <c r="Y352" s="10">
        <f>VLOOKUP(tbl2_2!A352,ishod_substance!A:AD,7,0)</f>
        <v>0</v>
      </c>
      <c r="Z352" s="9" t="e">
        <f>VLOOKUP(Y352,quide!$A$2:$B$1006,2,0)</f>
        <v>#N/A</v>
      </c>
      <c r="AA352" s="4" t="e">
        <f>VLOOKUP(Y352,quide!$A$2:$J$1006,10,0)</f>
        <v>#N/A</v>
      </c>
      <c r="AB352" s="8">
        <f>VLOOKUP(tbl2_2!A352,ishod_substance!A:AD,8,0)</f>
        <v>0</v>
      </c>
      <c r="AC352" s="221">
        <f t="shared" si="5"/>
        <v>0</v>
      </c>
      <c r="AD352" s="27">
        <f>VLOOKUP(tbl2_2!A352,ishod_substance!A:AD,9,0)</f>
        <v>0</v>
      </c>
      <c r="AE352" s="8">
        <f>VLOOKUP(tbl2_2!A352,ishod_substance!A:AD,9,0)</f>
        <v>0</v>
      </c>
      <c r="AF352" s="12"/>
    </row>
    <row r="353" spans="1:32" x14ac:dyDescent="0.25">
      <c r="A353">
        <v>345</v>
      </c>
      <c r="C353" s="5">
        <f>VLOOKUP(tbl2_2!A353,ishod_substance!A:P,2,0)</f>
        <v>0</v>
      </c>
      <c r="D353" s="7">
        <f>VLOOKUP(tbl2_2!A353,ishod_substance!A:P,3,0)</f>
        <v>0</v>
      </c>
      <c r="E353" s="5">
        <f>VLOOKUP(tbl2_2!A353,ishod_substance!A:P,11,0)</f>
        <v>0</v>
      </c>
      <c r="F353" s="6">
        <f>VLOOKUP(tbl2_2!A353,ishod_substance!A:P,15,0)</f>
        <v>0</v>
      </c>
      <c r="G353" s="6" t="str">
        <f>VLOOKUP(tbl2_2!A353,ishod_substance!A:P,12,0)&amp;"/"&amp;VLOOKUP(tbl2_2!A353,ishod_substance!A:P,14,0)</f>
        <v>/</v>
      </c>
      <c r="H353" s="29">
        <f>VLOOKUP(tbl2_2!A353,ishod_substance!A:P,6,0)</f>
        <v>0</v>
      </c>
      <c r="I353" s="10">
        <f>VLOOKUP(tbl2_2!A353,ishod_substance!A:P,15,0)</f>
        <v>0</v>
      </c>
      <c r="J353" s="10">
        <f>VLOOKUP(tbl2_2!A353,ishod_substance!A:P,5,0)</f>
        <v>0</v>
      </c>
      <c r="K353" s="84">
        <f>VLOOKUP(tbl2_2!A353,ishod_substance!A:Q,17,0)</f>
        <v>0</v>
      </c>
      <c r="L353" s="84">
        <f>VLOOKUP(tbl2_2!A353,ishod_substance!A:R,18,0)</f>
        <v>0</v>
      </c>
      <c r="M353" s="84">
        <f>VLOOKUP(tbl2_2!A353,ishod_substance!A:AD,19,0)</f>
        <v>0</v>
      </c>
      <c r="N353" s="4">
        <f>VLOOKUP(tbl2_2!A353,ishod_substance!A:AD,20,0)</f>
        <v>0</v>
      </c>
      <c r="O353" s="4">
        <f>VLOOKUP(tbl2_2!A353,ishod_substance!A:AD,21,0)</f>
        <v>0</v>
      </c>
      <c r="P353" s="4">
        <f>VLOOKUP(tbl2_2!A353,ishod_substance!A:AD,22,0)</f>
        <v>0</v>
      </c>
      <c r="Q353" s="4">
        <f>VLOOKUP(tbl2_2!A353,ishod_substance!A:AD,23,0)</f>
        <v>0</v>
      </c>
      <c r="R353" s="4">
        <f>VLOOKUP(tbl2_2!A353,ishod_substance!A:AD,24,0)</f>
        <v>0</v>
      </c>
      <c r="S353" s="4">
        <f>VLOOKUP(tbl2_2!A353,ishod_substance!A:AD,25,0)</f>
        <v>0</v>
      </c>
      <c r="T353" s="4">
        <f>VLOOKUP(tbl2_2!A353,ishod_substance!A:AD,26,0)</f>
        <v>0</v>
      </c>
      <c r="U353" s="4">
        <f>VLOOKUP(tbl2_2!A353,ishod_substance!A:AD,27,0)</f>
        <v>0</v>
      </c>
      <c r="V353" s="4">
        <f>VLOOKUP(tbl2_2!A353,ishod_substance!A:AD,28,0)</f>
        <v>0</v>
      </c>
      <c r="W353" s="4">
        <f>VLOOKUP(tbl2_2!A353,ishod_substance!A:AD,29,0)</f>
        <v>0</v>
      </c>
      <c r="X353" s="4">
        <f>VLOOKUP(tbl2_2!A353,ishod_substance!A:AD,30,0)</f>
        <v>0</v>
      </c>
      <c r="Y353" s="10">
        <f>VLOOKUP(tbl2_2!A353,ishod_substance!A:AD,7,0)</f>
        <v>0</v>
      </c>
      <c r="Z353" s="9" t="e">
        <f>VLOOKUP(Y353,quide!$A$2:$B$1006,2,0)</f>
        <v>#N/A</v>
      </c>
      <c r="AA353" s="4" t="e">
        <f>VLOOKUP(Y353,quide!$A$2:$J$1006,10,0)</f>
        <v>#N/A</v>
      </c>
      <c r="AB353" s="8">
        <f>VLOOKUP(tbl2_2!A353,ishod_substance!A:AD,8,0)</f>
        <v>0</v>
      </c>
      <c r="AC353" s="221">
        <f t="shared" si="5"/>
        <v>0</v>
      </c>
      <c r="AD353" s="27">
        <f>VLOOKUP(tbl2_2!A353,ishod_substance!A:AD,9,0)</f>
        <v>0</v>
      </c>
      <c r="AE353" s="8">
        <f>VLOOKUP(tbl2_2!A353,ishod_substance!A:AD,9,0)</f>
        <v>0</v>
      </c>
      <c r="AF353" s="12"/>
    </row>
    <row r="354" spans="1:32" x14ac:dyDescent="0.25">
      <c r="A354">
        <v>346</v>
      </c>
      <c r="C354" s="5">
        <f>VLOOKUP(tbl2_2!A354,ishod_substance!A:P,2,0)</f>
        <v>0</v>
      </c>
      <c r="D354" s="7">
        <f>VLOOKUP(tbl2_2!A354,ishod_substance!A:P,3,0)</f>
        <v>0</v>
      </c>
      <c r="E354" s="5">
        <f>VLOOKUP(tbl2_2!A354,ishod_substance!A:P,11,0)</f>
        <v>0</v>
      </c>
      <c r="F354" s="6">
        <f>VLOOKUP(tbl2_2!A354,ishod_substance!A:P,15,0)</f>
        <v>0</v>
      </c>
      <c r="G354" s="6" t="str">
        <f>VLOOKUP(tbl2_2!A354,ishod_substance!A:P,12,0)&amp;"/"&amp;VLOOKUP(tbl2_2!A354,ishod_substance!A:P,14,0)</f>
        <v>/</v>
      </c>
      <c r="H354" s="29">
        <f>VLOOKUP(tbl2_2!A354,ishod_substance!A:P,6,0)</f>
        <v>0</v>
      </c>
      <c r="I354" s="10">
        <f>VLOOKUP(tbl2_2!A354,ishod_substance!A:P,15,0)</f>
        <v>0</v>
      </c>
      <c r="J354" s="10">
        <f>VLOOKUP(tbl2_2!A354,ishod_substance!A:P,5,0)</f>
        <v>0</v>
      </c>
      <c r="K354" s="84">
        <f>VLOOKUP(tbl2_2!A354,ishod_substance!A:Q,17,0)</f>
        <v>0</v>
      </c>
      <c r="L354" s="84">
        <f>VLOOKUP(tbl2_2!A354,ishod_substance!A:R,18,0)</f>
        <v>0</v>
      </c>
      <c r="M354" s="84">
        <f>VLOOKUP(tbl2_2!A354,ishod_substance!A:AD,19,0)</f>
        <v>0</v>
      </c>
      <c r="N354" s="4">
        <f>VLOOKUP(tbl2_2!A354,ishod_substance!A:AD,20,0)</f>
        <v>0</v>
      </c>
      <c r="O354" s="4">
        <f>VLOOKUP(tbl2_2!A354,ishod_substance!A:AD,21,0)</f>
        <v>0</v>
      </c>
      <c r="P354" s="4">
        <f>VLOOKUP(tbl2_2!A354,ishod_substance!A:AD,22,0)</f>
        <v>0</v>
      </c>
      <c r="Q354" s="4">
        <f>VLOOKUP(tbl2_2!A354,ishod_substance!A:AD,23,0)</f>
        <v>0</v>
      </c>
      <c r="R354" s="4">
        <f>VLOOKUP(tbl2_2!A354,ishod_substance!A:AD,24,0)</f>
        <v>0</v>
      </c>
      <c r="S354" s="4">
        <f>VLOOKUP(tbl2_2!A354,ishod_substance!A:AD,25,0)</f>
        <v>0</v>
      </c>
      <c r="T354" s="4">
        <f>VLOOKUP(tbl2_2!A354,ishod_substance!A:AD,26,0)</f>
        <v>0</v>
      </c>
      <c r="U354" s="4">
        <f>VLOOKUP(tbl2_2!A354,ishod_substance!A:AD,27,0)</f>
        <v>0</v>
      </c>
      <c r="V354" s="4">
        <f>VLOOKUP(tbl2_2!A354,ishod_substance!A:AD,28,0)</f>
        <v>0</v>
      </c>
      <c r="W354" s="4">
        <f>VLOOKUP(tbl2_2!A354,ishod_substance!A:AD,29,0)</f>
        <v>0</v>
      </c>
      <c r="X354" s="4">
        <f>VLOOKUP(tbl2_2!A354,ishod_substance!A:AD,30,0)</f>
        <v>0</v>
      </c>
      <c r="Y354" s="10">
        <f>VLOOKUP(tbl2_2!A354,ishod_substance!A:AD,7,0)</f>
        <v>0</v>
      </c>
      <c r="Z354" s="9" t="e">
        <f>VLOOKUP(Y354,quide!$A$2:$B$1006,2,0)</f>
        <v>#N/A</v>
      </c>
      <c r="AA354" s="4" t="e">
        <f>VLOOKUP(Y354,quide!$A$2:$J$1006,10,0)</f>
        <v>#N/A</v>
      </c>
      <c r="AB354" s="8">
        <f>VLOOKUP(tbl2_2!A354,ishod_substance!A:AD,8,0)</f>
        <v>0</v>
      </c>
      <c r="AC354" s="221">
        <f t="shared" si="5"/>
        <v>0</v>
      </c>
      <c r="AD354" s="27">
        <f>VLOOKUP(tbl2_2!A354,ishod_substance!A:AD,9,0)</f>
        <v>0</v>
      </c>
      <c r="AE354" s="8">
        <f>VLOOKUP(tbl2_2!A354,ishod_substance!A:AD,9,0)</f>
        <v>0</v>
      </c>
      <c r="AF354" s="12"/>
    </row>
    <row r="355" spans="1:32" x14ac:dyDescent="0.25">
      <c r="A355">
        <v>347</v>
      </c>
      <c r="C355" s="5">
        <f>VLOOKUP(tbl2_2!A355,ishod_substance!A:P,2,0)</f>
        <v>0</v>
      </c>
      <c r="D355" s="7">
        <f>VLOOKUP(tbl2_2!A355,ishod_substance!A:P,3,0)</f>
        <v>0</v>
      </c>
      <c r="E355" s="5">
        <f>VLOOKUP(tbl2_2!A355,ishod_substance!A:P,11,0)</f>
        <v>0</v>
      </c>
      <c r="F355" s="6">
        <f>VLOOKUP(tbl2_2!A355,ishod_substance!A:P,15,0)</f>
        <v>0</v>
      </c>
      <c r="G355" s="6" t="str">
        <f>VLOOKUP(tbl2_2!A355,ishod_substance!A:P,12,0)&amp;"/"&amp;VLOOKUP(tbl2_2!A355,ishod_substance!A:P,14,0)</f>
        <v>/</v>
      </c>
      <c r="H355" s="29">
        <f>VLOOKUP(tbl2_2!A355,ishod_substance!A:P,6,0)</f>
        <v>0</v>
      </c>
      <c r="I355" s="10">
        <f>VLOOKUP(tbl2_2!A355,ishod_substance!A:P,15,0)</f>
        <v>0</v>
      </c>
      <c r="J355" s="10">
        <f>VLOOKUP(tbl2_2!A355,ishod_substance!A:P,5,0)</f>
        <v>0</v>
      </c>
      <c r="K355" s="84">
        <f>VLOOKUP(tbl2_2!A355,ishod_substance!A:Q,17,0)</f>
        <v>0</v>
      </c>
      <c r="L355" s="84">
        <f>VLOOKUP(tbl2_2!A355,ishod_substance!A:R,18,0)</f>
        <v>0</v>
      </c>
      <c r="M355" s="84">
        <f>VLOOKUP(tbl2_2!A355,ishod_substance!A:AD,19,0)</f>
        <v>0</v>
      </c>
      <c r="N355" s="4">
        <f>VLOOKUP(tbl2_2!A355,ishod_substance!A:AD,20,0)</f>
        <v>0</v>
      </c>
      <c r="O355" s="4">
        <f>VLOOKUP(tbl2_2!A355,ishod_substance!A:AD,21,0)</f>
        <v>0</v>
      </c>
      <c r="P355" s="4">
        <f>VLOOKUP(tbl2_2!A355,ishod_substance!A:AD,22,0)</f>
        <v>0</v>
      </c>
      <c r="Q355" s="4">
        <f>VLOOKUP(tbl2_2!A355,ishod_substance!A:AD,23,0)</f>
        <v>0</v>
      </c>
      <c r="R355" s="4">
        <f>VLOOKUP(tbl2_2!A355,ishod_substance!A:AD,24,0)</f>
        <v>0</v>
      </c>
      <c r="S355" s="4">
        <f>VLOOKUP(tbl2_2!A355,ishod_substance!A:AD,25,0)</f>
        <v>0</v>
      </c>
      <c r="T355" s="4">
        <f>VLOOKUP(tbl2_2!A355,ishod_substance!A:AD,26,0)</f>
        <v>0</v>
      </c>
      <c r="U355" s="4">
        <f>VLOOKUP(tbl2_2!A355,ishod_substance!A:AD,27,0)</f>
        <v>0</v>
      </c>
      <c r="V355" s="4">
        <f>VLOOKUP(tbl2_2!A355,ishod_substance!A:AD,28,0)</f>
        <v>0</v>
      </c>
      <c r="W355" s="4">
        <f>VLOOKUP(tbl2_2!A355,ishod_substance!A:AD,29,0)</f>
        <v>0</v>
      </c>
      <c r="X355" s="4">
        <f>VLOOKUP(tbl2_2!A355,ishod_substance!A:AD,30,0)</f>
        <v>0</v>
      </c>
      <c r="Y355" s="10">
        <f>VLOOKUP(tbl2_2!A355,ishod_substance!A:AD,7,0)</f>
        <v>0</v>
      </c>
      <c r="Z355" s="9" t="e">
        <f>VLOOKUP(Y355,quide!$A$2:$B$1006,2,0)</f>
        <v>#N/A</v>
      </c>
      <c r="AA355" s="4" t="e">
        <f>VLOOKUP(Y355,quide!$A$2:$J$1006,10,0)</f>
        <v>#N/A</v>
      </c>
      <c r="AB355" s="8">
        <f>VLOOKUP(tbl2_2!A355,ishod_substance!A:AD,8,0)</f>
        <v>0</v>
      </c>
      <c r="AC355" s="221">
        <f t="shared" si="5"/>
        <v>0</v>
      </c>
      <c r="AD355" s="27">
        <f>VLOOKUP(tbl2_2!A355,ishod_substance!A:AD,9,0)</f>
        <v>0</v>
      </c>
      <c r="AE355" s="8">
        <f>VLOOKUP(tbl2_2!A355,ishod_substance!A:AD,9,0)</f>
        <v>0</v>
      </c>
      <c r="AF355" s="12"/>
    </row>
    <row r="356" spans="1:32" x14ac:dyDescent="0.25">
      <c r="A356">
        <v>348</v>
      </c>
      <c r="C356" s="5">
        <f>VLOOKUP(tbl2_2!A356,ishod_substance!A:P,2,0)</f>
        <v>0</v>
      </c>
      <c r="D356" s="7">
        <f>VLOOKUP(tbl2_2!A356,ishod_substance!A:P,3,0)</f>
        <v>0</v>
      </c>
      <c r="E356" s="5">
        <f>VLOOKUP(tbl2_2!A356,ishod_substance!A:P,11,0)</f>
        <v>0</v>
      </c>
      <c r="F356" s="6">
        <f>VLOOKUP(tbl2_2!A356,ishod_substance!A:P,15,0)</f>
        <v>0</v>
      </c>
      <c r="G356" s="6" t="str">
        <f>VLOOKUP(tbl2_2!A356,ishod_substance!A:P,12,0)&amp;"/"&amp;VLOOKUP(tbl2_2!A356,ishod_substance!A:P,14,0)</f>
        <v>/</v>
      </c>
      <c r="H356" s="29">
        <f>VLOOKUP(tbl2_2!A356,ishod_substance!A:P,6,0)</f>
        <v>0</v>
      </c>
      <c r="I356" s="10">
        <f>VLOOKUP(tbl2_2!A356,ishod_substance!A:P,15,0)</f>
        <v>0</v>
      </c>
      <c r="J356" s="10">
        <f>VLOOKUP(tbl2_2!A356,ishod_substance!A:P,5,0)</f>
        <v>0</v>
      </c>
      <c r="K356" s="84">
        <f>VLOOKUP(tbl2_2!A356,ishod_substance!A:Q,17,0)</f>
        <v>0</v>
      </c>
      <c r="L356" s="84">
        <f>VLOOKUP(tbl2_2!A356,ishod_substance!A:R,18,0)</f>
        <v>0</v>
      </c>
      <c r="M356" s="84">
        <f>VLOOKUP(tbl2_2!A356,ishod_substance!A:AD,19,0)</f>
        <v>0</v>
      </c>
      <c r="N356" s="4">
        <f>VLOOKUP(tbl2_2!A356,ishod_substance!A:AD,20,0)</f>
        <v>0</v>
      </c>
      <c r="O356" s="4">
        <f>VLOOKUP(tbl2_2!A356,ishod_substance!A:AD,21,0)</f>
        <v>0</v>
      </c>
      <c r="P356" s="4">
        <f>VLOOKUP(tbl2_2!A356,ishod_substance!A:AD,22,0)</f>
        <v>0</v>
      </c>
      <c r="Q356" s="4">
        <f>VLOOKUP(tbl2_2!A356,ishod_substance!A:AD,23,0)</f>
        <v>0</v>
      </c>
      <c r="R356" s="4">
        <f>VLOOKUP(tbl2_2!A356,ishod_substance!A:AD,24,0)</f>
        <v>0</v>
      </c>
      <c r="S356" s="4">
        <f>VLOOKUP(tbl2_2!A356,ishod_substance!A:AD,25,0)</f>
        <v>0</v>
      </c>
      <c r="T356" s="4">
        <f>VLOOKUP(tbl2_2!A356,ishod_substance!A:AD,26,0)</f>
        <v>0</v>
      </c>
      <c r="U356" s="4">
        <f>VLOOKUP(tbl2_2!A356,ishod_substance!A:AD,27,0)</f>
        <v>0</v>
      </c>
      <c r="V356" s="4">
        <f>VLOOKUP(tbl2_2!A356,ishod_substance!A:AD,28,0)</f>
        <v>0</v>
      </c>
      <c r="W356" s="4">
        <f>VLOOKUP(tbl2_2!A356,ishod_substance!A:AD,29,0)</f>
        <v>0</v>
      </c>
      <c r="X356" s="4">
        <f>VLOOKUP(tbl2_2!A356,ishod_substance!A:AD,30,0)</f>
        <v>0</v>
      </c>
      <c r="Y356" s="10">
        <f>VLOOKUP(tbl2_2!A356,ishod_substance!A:AD,7,0)</f>
        <v>0</v>
      </c>
      <c r="Z356" s="9" t="e">
        <f>VLOOKUP(Y356,quide!$A$2:$B$1006,2,0)</f>
        <v>#N/A</v>
      </c>
      <c r="AA356" s="4" t="e">
        <f>VLOOKUP(Y356,quide!$A$2:$J$1006,10,0)</f>
        <v>#N/A</v>
      </c>
      <c r="AB356" s="8">
        <f>VLOOKUP(tbl2_2!A356,ishod_substance!A:AD,8,0)</f>
        <v>0</v>
      </c>
      <c r="AC356" s="221">
        <f t="shared" si="5"/>
        <v>0</v>
      </c>
      <c r="AD356" s="27">
        <f>VLOOKUP(tbl2_2!A356,ishod_substance!A:AD,9,0)</f>
        <v>0</v>
      </c>
      <c r="AE356" s="8">
        <f>VLOOKUP(tbl2_2!A356,ishod_substance!A:AD,9,0)</f>
        <v>0</v>
      </c>
      <c r="AF356" s="12"/>
    </row>
    <row r="357" spans="1:32" x14ac:dyDescent="0.25">
      <c r="A357">
        <v>349</v>
      </c>
      <c r="C357" s="5">
        <f>VLOOKUP(tbl2_2!A357,ishod_substance!A:P,2,0)</f>
        <v>0</v>
      </c>
      <c r="D357" s="7">
        <f>VLOOKUP(tbl2_2!A357,ishod_substance!A:P,3,0)</f>
        <v>0</v>
      </c>
      <c r="E357" s="5">
        <f>VLOOKUP(tbl2_2!A357,ishod_substance!A:P,11,0)</f>
        <v>0</v>
      </c>
      <c r="F357" s="6">
        <f>VLOOKUP(tbl2_2!A357,ishod_substance!A:P,15,0)</f>
        <v>0</v>
      </c>
      <c r="G357" s="6" t="str">
        <f>VLOOKUP(tbl2_2!A357,ishod_substance!A:P,12,0)&amp;"/"&amp;VLOOKUP(tbl2_2!A357,ishod_substance!A:P,14,0)</f>
        <v>/</v>
      </c>
      <c r="H357" s="29">
        <f>VLOOKUP(tbl2_2!A357,ishod_substance!A:P,6,0)</f>
        <v>0</v>
      </c>
      <c r="I357" s="10">
        <f>VLOOKUP(tbl2_2!A357,ishod_substance!A:P,15,0)</f>
        <v>0</v>
      </c>
      <c r="J357" s="10">
        <f>VLOOKUP(tbl2_2!A357,ishod_substance!A:P,5,0)</f>
        <v>0</v>
      </c>
      <c r="K357" s="84">
        <f>VLOOKUP(tbl2_2!A357,ishod_substance!A:Q,17,0)</f>
        <v>0</v>
      </c>
      <c r="L357" s="84">
        <f>VLOOKUP(tbl2_2!A357,ishod_substance!A:R,18,0)</f>
        <v>0</v>
      </c>
      <c r="M357" s="84">
        <f>VLOOKUP(tbl2_2!A357,ishod_substance!A:AD,19,0)</f>
        <v>0</v>
      </c>
      <c r="N357" s="4">
        <f>VLOOKUP(tbl2_2!A357,ishod_substance!A:AD,20,0)</f>
        <v>0</v>
      </c>
      <c r="O357" s="4">
        <f>VLOOKUP(tbl2_2!A357,ishod_substance!A:AD,21,0)</f>
        <v>0</v>
      </c>
      <c r="P357" s="4">
        <f>VLOOKUP(tbl2_2!A357,ishod_substance!A:AD,22,0)</f>
        <v>0</v>
      </c>
      <c r="Q357" s="4">
        <f>VLOOKUP(tbl2_2!A357,ishod_substance!A:AD,23,0)</f>
        <v>0</v>
      </c>
      <c r="R357" s="4">
        <f>VLOOKUP(tbl2_2!A357,ishod_substance!A:AD,24,0)</f>
        <v>0</v>
      </c>
      <c r="S357" s="4">
        <f>VLOOKUP(tbl2_2!A357,ishod_substance!A:AD,25,0)</f>
        <v>0</v>
      </c>
      <c r="T357" s="4">
        <f>VLOOKUP(tbl2_2!A357,ishod_substance!A:AD,26,0)</f>
        <v>0</v>
      </c>
      <c r="U357" s="4">
        <f>VLOOKUP(tbl2_2!A357,ishod_substance!A:AD,27,0)</f>
        <v>0</v>
      </c>
      <c r="V357" s="4">
        <f>VLOOKUP(tbl2_2!A357,ishod_substance!A:AD,28,0)</f>
        <v>0</v>
      </c>
      <c r="W357" s="4">
        <f>VLOOKUP(tbl2_2!A357,ishod_substance!A:AD,29,0)</f>
        <v>0</v>
      </c>
      <c r="X357" s="4">
        <f>VLOOKUP(tbl2_2!A357,ishod_substance!A:AD,30,0)</f>
        <v>0</v>
      </c>
      <c r="Y357" s="10">
        <f>VLOOKUP(tbl2_2!A357,ishod_substance!A:AD,7,0)</f>
        <v>0</v>
      </c>
      <c r="Z357" s="9" t="e">
        <f>VLOOKUP(Y357,quide!$A$2:$B$1006,2,0)</f>
        <v>#N/A</v>
      </c>
      <c r="AA357" s="4" t="e">
        <f>VLOOKUP(Y357,quide!$A$2:$J$1006,10,0)</f>
        <v>#N/A</v>
      </c>
      <c r="AB357" s="8">
        <f>VLOOKUP(tbl2_2!A357,ishod_substance!A:AD,8,0)</f>
        <v>0</v>
      </c>
      <c r="AC357" s="221">
        <f t="shared" si="5"/>
        <v>0</v>
      </c>
      <c r="AD357" s="27">
        <f>VLOOKUP(tbl2_2!A357,ishod_substance!A:AD,9,0)</f>
        <v>0</v>
      </c>
      <c r="AE357" s="8">
        <f>VLOOKUP(tbl2_2!A357,ishod_substance!A:AD,9,0)</f>
        <v>0</v>
      </c>
      <c r="AF357" s="12"/>
    </row>
    <row r="358" spans="1:32" x14ac:dyDescent="0.25">
      <c r="A358">
        <v>350</v>
      </c>
      <c r="C358" s="5">
        <f>VLOOKUP(tbl2_2!A358,ishod_substance!A:P,2,0)</f>
        <v>0</v>
      </c>
      <c r="D358" s="7">
        <f>VLOOKUP(tbl2_2!A358,ishod_substance!A:P,3,0)</f>
        <v>0</v>
      </c>
      <c r="E358" s="5">
        <f>VLOOKUP(tbl2_2!A358,ishod_substance!A:P,11,0)</f>
        <v>0</v>
      </c>
      <c r="F358" s="6">
        <f>VLOOKUP(tbl2_2!A358,ishod_substance!A:P,15,0)</f>
        <v>0</v>
      </c>
      <c r="G358" s="6" t="str">
        <f>VLOOKUP(tbl2_2!A358,ishod_substance!A:P,12,0)&amp;"/"&amp;VLOOKUP(tbl2_2!A358,ishod_substance!A:P,14,0)</f>
        <v>/</v>
      </c>
      <c r="H358" s="29">
        <f>VLOOKUP(tbl2_2!A358,ishod_substance!A:P,6,0)</f>
        <v>0</v>
      </c>
      <c r="I358" s="10">
        <f>VLOOKUP(tbl2_2!A358,ishod_substance!A:P,15,0)</f>
        <v>0</v>
      </c>
      <c r="J358" s="10">
        <f>VLOOKUP(tbl2_2!A358,ishod_substance!A:P,5,0)</f>
        <v>0</v>
      </c>
      <c r="K358" s="84">
        <f>VLOOKUP(tbl2_2!A358,ishod_substance!A:Q,17,0)</f>
        <v>0</v>
      </c>
      <c r="L358" s="84">
        <f>VLOOKUP(tbl2_2!A358,ishod_substance!A:R,18,0)</f>
        <v>0</v>
      </c>
      <c r="M358" s="84">
        <f>VLOOKUP(tbl2_2!A358,ishod_substance!A:AD,19,0)</f>
        <v>0</v>
      </c>
      <c r="N358" s="4">
        <f>VLOOKUP(tbl2_2!A358,ishod_substance!A:AD,20,0)</f>
        <v>0</v>
      </c>
      <c r="O358" s="4">
        <f>VLOOKUP(tbl2_2!A358,ishod_substance!A:AD,21,0)</f>
        <v>0</v>
      </c>
      <c r="P358" s="4">
        <f>VLOOKUP(tbl2_2!A358,ishod_substance!A:AD,22,0)</f>
        <v>0</v>
      </c>
      <c r="Q358" s="4">
        <f>VLOOKUP(tbl2_2!A358,ishod_substance!A:AD,23,0)</f>
        <v>0</v>
      </c>
      <c r="R358" s="4">
        <f>VLOOKUP(tbl2_2!A358,ishod_substance!A:AD,24,0)</f>
        <v>0</v>
      </c>
      <c r="S358" s="4">
        <f>VLOOKUP(tbl2_2!A358,ishod_substance!A:AD,25,0)</f>
        <v>0</v>
      </c>
      <c r="T358" s="4">
        <f>VLOOKUP(tbl2_2!A358,ishod_substance!A:AD,26,0)</f>
        <v>0</v>
      </c>
      <c r="U358" s="4">
        <f>VLOOKUP(tbl2_2!A358,ishod_substance!A:AD,27,0)</f>
        <v>0</v>
      </c>
      <c r="V358" s="4">
        <f>VLOOKUP(tbl2_2!A358,ishod_substance!A:AD,28,0)</f>
        <v>0</v>
      </c>
      <c r="W358" s="4">
        <f>VLOOKUP(tbl2_2!A358,ishod_substance!A:AD,29,0)</f>
        <v>0</v>
      </c>
      <c r="X358" s="4">
        <f>VLOOKUP(tbl2_2!A358,ishod_substance!A:AD,30,0)</f>
        <v>0</v>
      </c>
      <c r="Y358" s="10">
        <f>VLOOKUP(tbl2_2!A358,ishod_substance!A:AD,7,0)</f>
        <v>0</v>
      </c>
      <c r="Z358" s="9" t="e">
        <f>VLOOKUP(Y358,quide!$A$2:$B$1006,2,0)</f>
        <v>#N/A</v>
      </c>
      <c r="AA358" s="4" t="e">
        <f>VLOOKUP(Y358,quide!$A$2:$J$1006,10,0)</f>
        <v>#N/A</v>
      </c>
      <c r="AB358" s="8">
        <f>VLOOKUP(tbl2_2!A358,ishod_substance!A:AD,8,0)</f>
        <v>0</v>
      </c>
      <c r="AC358" s="221">
        <f t="shared" si="5"/>
        <v>0</v>
      </c>
      <c r="AD358" s="27">
        <f>VLOOKUP(tbl2_2!A358,ishod_substance!A:AD,9,0)</f>
        <v>0</v>
      </c>
      <c r="AE358" s="8">
        <f>VLOOKUP(tbl2_2!A358,ishod_substance!A:AD,9,0)</f>
        <v>0</v>
      </c>
      <c r="AF358" s="12"/>
    </row>
    <row r="359" spans="1:32" x14ac:dyDescent="0.25">
      <c r="A359">
        <v>351</v>
      </c>
      <c r="C359" s="5">
        <f>VLOOKUP(tbl2_2!A359,ishod_substance!A:P,2,0)</f>
        <v>0</v>
      </c>
      <c r="D359" s="7">
        <f>VLOOKUP(tbl2_2!A359,ishod_substance!A:P,3,0)</f>
        <v>0</v>
      </c>
      <c r="E359" s="5">
        <f>VLOOKUP(tbl2_2!A359,ishod_substance!A:P,11,0)</f>
        <v>0</v>
      </c>
      <c r="F359" s="6">
        <f>VLOOKUP(tbl2_2!A359,ishod_substance!A:P,15,0)</f>
        <v>0</v>
      </c>
      <c r="G359" s="6" t="str">
        <f>VLOOKUP(tbl2_2!A359,ishod_substance!A:P,12,0)&amp;"/"&amp;VLOOKUP(tbl2_2!A359,ishod_substance!A:P,14,0)</f>
        <v>/</v>
      </c>
      <c r="H359" s="29">
        <f>VLOOKUP(tbl2_2!A359,ishod_substance!A:P,6,0)</f>
        <v>0</v>
      </c>
      <c r="I359" s="10">
        <f>VLOOKUP(tbl2_2!A359,ishod_substance!A:P,15,0)</f>
        <v>0</v>
      </c>
      <c r="J359" s="10">
        <f>VLOOKUP(tbl2_2!A359,ishod_substance!A:P,5,0)</f>
        <v>0</v>
      </c>
      <c r="K359" s="84">
        <f>VLOOKUP(tbl2_2!A359,ishod_substance!A:Q,17,0)</f>
        <v>0</v>
      </c>
      <c r="L359" s="84">
        <f>VLOOKUP(tbl2_2!A359,ishod_substance!A:R,18,0)</f>
        <v>0</v>
      </c>
      <c r="M359" s="84">
        <f>VLOOKUP(tbl2_2!A359,ishod_substance!A:AD,19,0)</f>
        <v>0</v>
      </c>
      <c r="N359" s="4">
        <f>VLOOKUP(tbl2_2!A359,ishod_substance!A:AD,20,0)</f>
        <v>0</v>
      </c>
      <c r="O359" s="4">
        <f>VLOOKUP(tbl2_2!A359,ishod_substance!A:AD,21,0)</f>
        <v>0</v>
      </c>
      <c r="P359" s="4">
        <f>VLOOKUP(tbl2_2!A359,ishod_substance!A:AD,22,0)</f>
        <v>0</v>
      </c>
      <c r="Q359" s="4">
        <f>VLOOKUP(tbl2_2!A359,ishod_substance!A:AD,23,0)</f>
        <v>0</v>
      </c>
      <c r="R359" s="4">
        <f>VLOOKUP(tbl2_2!A359,ishod_substance!A:AD,24,0)</f>
        <v>0</v>
      </c>
      <c r="S359" s="4">
        <f>VLOOKUP(tbl2_2!A359,ishod_substance!A:AD,25,0)</f>
        <v>0</v>
      </c>
      <c r="T359" s="4">
        <f>VLOOKUP(tbl2_2!A359,ishod_substance!A:AD,26,0)</f>
        <v>0</v>
      </c>
      <c r="U359" s="4">
        <f>VLOOKUP(tbl2_2!A359,ishod_substance!A:AD,27,0)</f>
        <v>0</v>
      </c>
      <c r="V359" s="4">
        <f>VLOOKUP(tbl2_2!A359,ishod_substance!A:AD,28,0)</f>
        <v>0</v>
      </c>
      <c r="W359" s="4">
        <f>VLOOKUP(tbl2_2!A359,ishod_substance!A:AD,29,0)</f>
        <v>0</v>
      </c>
      <c r="X359" s="4">
        <f>VLOOKUP(tbl2_2!A359,ishod_substance!A:AD,30,0)</f>
        <v>0</v>
      </c>
      <c r="Y359" s="10">
        <f>VLOOKUP(tbl2_2!A359,ishod_substance!A:AD,7,0)</f>
        <v>0</v>
      </c>
      <c r="Z359" s="9" t="e">
        <f>VLOOKUP(Y359,quide!$A$2:$B$1006,2,0)</f>
        <v>#N/A</v>
      </c>
      <c r="AA359" s="4" t="e">
        <f>VLOOKUP(Y359,quide!$A$2:$J$1006,10,0)</f>
        <v>#N/A</v>
      </c>
      <c r="AB359" s="8">
        <f>VLOOKUP(tbl2_2!A359,ishod_substance!A:AD,8,0)</f>
        <v>0</v>
      </c>
      <c r="AC359" s="221">
        <f t="shared" si="5"/>
        <v>0</v>
      </c>
      <c r="AD359" s="27">
        <f>VLOOKUP(tbl2_2!A359,ishod_substance!A:AD,9,0)</f>
        <v>0</v>
      </c>
      <c r="AE359" s="8">
        <f>VLOOKUP(tbl2_2!A359,ishod_substance!A:AD,9,0)</f>
        <v>0</v>
      </c>
      <c r="AF359" s="12"/>
    </row>
    <row r="360" spans="1:32" x14ac:dyDescent="0.25">
      <c r="A360">
        <v>352</v>
      </c>
      <c r="C360" s="5">
        <f>VLOOKUP(tbl2_2!A360,ishod_substance!A:P,2,0)</f>
        <v>0</v>
      </c>
      <c r="D360" s="7">
        <f>VLOOKUP(tbl2_2!A360,ishod_substance!A:P,3,0)</f>
        <v>0</v>
      </c>
      <c r="E360" s="5">
        <f>VLOOKUP(tbl2_2!A360,ishod_substance!A:P,11,0)</f>
        <v>0</v>
      </c>
      <c r="F360" s="6">
        <f>VLOOKUP(tbl2_2!A360,ishod_substance!A:P,15,0)</f>
        <v>0</v>
      </c>
      <c r="G360" s="6" t="str">
        <f>VLOOKUP(tbl2_2!A360,ishod_substance!A:P,12,0)&amp;"/"&amp;VLOOKUP(tbl2_2!A360,ishod_substance!A:P,14,0)</f>
        <v>/</v>
      </c>
      <c r="H360" s="29">
        <f>VLOOKUP(tbl2_2!A360,ishod_substance!A:P,6,0)</f>
        <v>0</v>
      </c>
      <c r="I360" s="10">
        <f>VLOOKUP(tbl2_2!A360,ishod_substance!A:P,15,0)</f>
        <v>0</v>
      </c>
      <c r="J360" s="10">
        <f>VLOOKUP(tbl2_2!A360,ishod_substance!A:P,5,0)</f>
        <v>0</v>
      </c>
      <c r="K360" s="84">
        <f>VLOOKUP(tbl2_2!A360,ishod_substance!A:Q,17,0)</f>
        <v>0</v>
      </c>
      <c r="L360" s="84">
        <f>VLOOKUP(tbl2_2!A360,ishod_substance!A:R,18,0)</f>
        <v>0</v>
      </c>
      <c r="M360" s="84">
        <f>VLOOKUP(tbl2_2!A360,ishod_substance!A:AD,19,0)</f>
        <v>0</v>
      </c>
      <c r="N360" s="4">
        <f>VLOOKUP(tbl2_2!A360,ishod_substance!A:AD,20,0)</f>
        <v>0</v>
      </c>
      <c r="O360" s="4">
        <f>VLOOKUP(tbl2_2!A360,ishod_substance!A:AD,21,0)</f>
        <v>0</v>
      </c>
      <c r="P360" s="4">
        <f>VLOOKUP(tbl2_2!A360,ishod_substance!A:AD,22,0)</f>
        <v>0</v>
      </c>
      <c r="Q360" s="4">
        <f>VLOOKUP(tbl2_2!A360,ishod_substance!A:AD,23,0)</f>
        <v>0</v>
      </c>
      <c r="R360" s="4">
        <f>VLOOKUP(tbl2_2!A360,ishod_substance!A:AD,24,0)</f>
        <v>0</v>
      </c>
      <c r="S360" s="4">
        <f>VLOOKUP(tbl2_2!A360,ishod_substance!A:AD,25,0)</f>
        <v>0</v>
      </c>
      <c r="T360" s="4">
        <f>VLOOKUP(tbl2_2!A360,ishod_substance!A:AD,26,0)</f>
        <v>0</v>
      </c>
      <c r="U360" s="4">
        <f>VLOOKUP(tbl2_2!A360,ishod_substance!A:AD,27,0)</f>
        <v>0</v>
      </c>
      <c r="V360" s="4">
        <f>VLOOKUP(tbl2_2!A360,ishod_substance!A:AD,28,0)</f>
        <v>0</v>
      </c>
      <c r="W360" s="4">
        <f>VLOOKUP(tbl2_2!A360,ishod_substance!A:AD,29,0)</f>
        <v>0</v>
      </c>
      <c r="X360" s="4">
        <f>VLOOKUP(tbl2_2!A360,ishod_substance!A:AD,30,0)</f>
        <v>0</v>
      </c>
      <c r="Y360" s="10">
        <f>VLOOKUP(tbl2_2!A360,ishod_substance!A:AD,7,0)</f>
        <v>0</v>
      </c>
      <c r="Z360" s="9" t="e">
        <f>VLOOKUP(Y360,quide!$A$2:$B$1006,2,0)</f>
        <v>#N/A</v>
      </c>
      <c r="AA360" s="4" t="e">
        <f>VLOOKUP(Y360,quide!$A$2:$J$1006,10,0)</f>
        <v>#N/A</v>
      </c>
      <c r="AB360" s="8">
        <f>VLOOKUP(tbl2_2!A360,ishod_substance!A:AD,8,0)</f>
        <v>0</v>
      </c>
      <c r="AC360" s="221">
        <f t="shared" si="5"/>
        <v>0</v>
      </c>
      <c r="AD360" s="27">
        <f>VLOOKUP(tbl2_2!A360,ishod_substance!A:AD,9,0)</f>
        <v>0</v>
      </c>
      <c r="AE360" s="8">
        <f>VLOOKUP(tbl2_2!A360,ishod_substance!A:AD,9,0)</f>
        <v>0</v>
      </c>
      <c r="AF360" s="12"/>
    </row>
    <row r="361" spans="1:32" x14ac:dyDescent="0.25">
      <c r="A361">
        <v>353</v>
      </c>
      <c r="C361" s="5">
        <f>VLOOKUP(tbl2_2!A361,ishod_substance!A:P,2,0)</f>
        <v>0</v>
      </c>
      <c r="D361" s="7">
        <f>VLOOKUP(tbl2_2!A361,ishod_substance!A:P,3,0)</f>
        <v>0</v>
      </c>
      <c r="E361" s="5">
        <f>VLOOKUP(tbl2_2!A361,ishod_substance!A:P,11,0)</f>
        <v>0</v>
      </c>
      <c r="F361" s="6">
        <f>VLOOKUP(tbl2_2!A361,ishod_substance!A:P,15,0)</f>
        <v>0</v>
      </c>
      <c r="G361" s="6" t="str">
        <f>VLOOKUP(tbl2_2!A361,ishod_substance!A:P,12,0)&amp;"/"&amp;VLOOKUP(tbl2_2!A361,ishod_substance!A:P,14,0)</f>
        <v>/</v>
      </c>
      <c r="H361" s="29">
        <f>VLOOKUP(tbl2_2!A361,ishod_substance!A:P,6,0)</f>
        <v>0</v>
      </c>
      <c r="I361" s="10">
        <f>VLOOKUP(tbl2_2!A361,ishod_substance!A:P,15,0)</f>
        <v>0</v>
      </c>
      <c r="J361" s="10">
        <f>VLOOKUP(tbl2_2!A361,ishod_substance!A:P,5,0)</f>
        <v>0</v>
      </c>
      <c r="K361" s="84">
        <f>VLOOKUP(tbl2_2!A361,ishod_substance!A:Q,17,0)</f>
        <v>0</v>
      </c>
      <c r="L361" s="84">
        <f>VLOOKUP(tbl2_2!A361,ishod_substance!A:R,18,0)</f>
        <v>0</v>
      </c>
      <c r="M361" s="84">
        <f>VLOOKUP(tbl2_2!A361,ishod_substance!A:AD,19,0)</f>
        <v>0</v>
      </c>
      <c r="N361" s="4">
        <f>VLOOKUP(tbl2_2!A361,ishod_substance!A:AD,20,0)</f>
        <v>0</v>
      </c>
      <c r="O361" s="4">
        <f>VLOOKUP(tbl2_2!A361,ishod_substance!A:AD,21,0)</f>
        <v>0</v>
      </c>
      <c r="P361" s="4">
        <f>VLOOKUP(tbl2_2!A361,ishod_substance!A:AD,22,0)</f>
        <v>0</v>
      </c>
      <c r="Q361" s="4">
        <f>VLOOKUP(tbl2_2!A361,ishod_substance!A:AD,23,0)</f>
        <v>0</v>
      </c>
      <c r="R361" s="4">
        <f>VLOOKUP(tbl2_2!A361,ishod_substance!A:AD,24,0)</f>
        <v>0</v>
      </c>
      <c r="S361" s="4">
        <f>VLOOKUP(tbl2_2!A361,ishod_substance!A:AD,25,0)</f>
        <v>0</v>
      </c>
      <c r="T361" s="4">
        <f>VLOOKUP(tbl2_2!A361,ishod_substance!A:AD,26,0)</f>
        <v>0</v>
      </c>
      <c r="U361" s="4">
        <f>VLOOKUP(tbl2_2!A361,ishod_substance!A:AD,27,0)</f>
        <v>0</v>
      </c>
      <c r="V361" s="4">
        <f>VLOOKUP(tbl2_2!A361,ishod_substance!A:AD,28,0)</f>
        <v>0</v>
      </c>
      <c r="W361" s="4">
        <f>VLOOKUP(tbl2_2!A361,ishod_substance!A:AD,29,0)</f>
        <v>0</v>
      </c>
      <c r="X361" s="4">
        <f>VLOOKUP(tbl2_2!A361,ishod_substance!A:AD,30,0)</f>
        <v>0</v>
      </c>
      <c r="Y361" s="10">
        <f>VLOOKUP(tbl2_2!A361,ishod_substance!A:AD,7,0)</f>
        <v>0</v>
      </c>
      <c r="Z361" s="9" t="e">
        <f>VLOOKUP(Y361,quide!$A$2:$B$1006,2,0)</f>
        <v>#N/A</v>
      </c>
      <c r="AA361" s="4" t="e">
        <f>VLOOKUP(Y361,quide!$A$2:$J$1006,10,0)</f>
        <v>#N/A</v>
      </c>
      <c r="AB361" s="8">
        <f>VLOOKUP(tbl2_2!A361,ishod_substance!A:AD,8,0)</f>
        <v>0</v>
      </c>
      <c r="AC361" s="221">
        <f t="shared" si="5"/>
        <v>0</v>
      </c>
      <c r="AD361" s="27">
        <f>VLOOKUP(tbl2_2!A361,ishod_substance!A:AD,9,0)</f>
        <v>0</v>
      </c>
      <c r="AE361" s="8">
        <f>VLOOKUP(tbl2_2!A361,ishod_substance!A:AD,9,0)</f>
        <v>0</v>
      </c>
      <c r="AF361" s="12"/>
    </row>
    <row r="362" spans="1:32" x14ac:dyDescent="0.25">
      <c r="A362">
        <v>354</v>
      </c>
      <c r="C362" s="5">
        <f>VLOOKUP(tbl2_2!A362,ishod_substance!A:P,2,0)</f>
        <v>0</v>
      </c>
      <c r="D362" s="7">
        <f>VLOOKUP(tbl2_2!A362,ishod_substance!A:P,3,0)</f>
        <v>0</v>
      </c>
      <c r="E362" s="5">
        <f>VLOOKUP(tbl2_2!A362,ishod_substance!A:P,11,0)</f>
        <v>0</v>
      </c>
      <c r="F362" s="6">
        <f>VLOOKUP(tbl2_2!A362,ishod_substance!A:P,15,0)</f>
        <v>0</v>
      </c>
      <c r="G362" s="6" t="str">
        <f>VLOOKUP(tbl2_2!A362,ishod_substance!A:P,12,0)&amp;"/"&amp;VLOOKUP(tbl2_2!A362,ishod_substance!A:P,14,0)</f>
        <v>/</v>
      </c>
      <c r="H362" s="29">
        <f>VLOOKUP(tbl2_2!A362,ishod_substance!A:P,6,0)</f>
        <v>0</v>
      </c>
      <c r="I362" s="10">
        <f>VLOOKUP(tbl2_2!A362,ishod_substance!A:P,15,0)</f>
        <v>0</v>
      </c>
      <c r="J362" s="10">
        <f>VLOOKUP(tbl2_2!A362,ishod_substance!A:P,5,0)</f>
        <v>0</v>
      </c>
      <c r="K362" s="84">
        <f>VLOOKUP(tbl2_2!A362,ishod_substance!A:Q,17,0)</f>
        <v>0</v>
      </c>
      <c r="L362" s="84">
        <f>VLOOKUP(tbl2_2!A362,ishod_substance!A:R,18,0)</f>
        <v>0</v>
      </c>
      <c r="M362" s="84">
        <f>VLOOKUP(tbl2_2!A362,ishod_substance!A:AD,19,0)</f>
        <v>0</v>
      </c>
      <c r="N362" s="4">
        <f>VLOOKUP(tbl2_2!A362,ishod_substance!A:AD,20,0)</f>
        <v>0</v>
      </c>
      <c r="O362" s="4">
        <f>VLOOKUP(tbl2_2!A362,ishod_substance!A:AD,21,0)</f>
        <v>0</v>
      </c>
      <c r="P362" s="4">
        <f>VLOOKUP(tbl2_2!A362,ishod_substance!A:AD,22,0)</f>
        <v>0</v>
      </c>
      <c r="Q362" s="4">
        <f>VLOOKUP(tbl2_2!A362,ishod_substance!A:AD,23,0)</f>
        <v>0</v>
      </c>
      <c r="R362" s="4">
        <f>VLOOKUP(tbl2_2!A362,ishod_substance!A:AD,24,0)</f>
        <v>0</v>
      </c>
      <c r="S362" s="4">
        <f>VLOOKUP(tbl2_2!A362,ishod_substance!A:AD,25,0)</f>
        <v>0</v>
      </c>
      <c r="T362" s="4">
        <f>VLOOKUP(tbl2_2!A362,ishod_substance!A:AD,26,0)</f>
        <v>0</v>
      </c>
      <c r="U362" s="4">
        <f>VLOOKUP(tbl2_2!A362,ishod_substance!A:AD,27,0)</f>
        <v>0</v>
      </c>
      <c r="V362" s="4">
        <f>VLOOKUP(tbl2_2!A362,ishod_substance!A:AD,28,0)</f>
        <v>0</v>
      </c>
      <c r="W362" s="4">
        <f>VLOOKUP(tbl2_2!A362,ishod_substance!A:AD,29,0)</f>
        <v>0</v>
      </c>
      <c r="X362" s="4">
        <f>VLOOKUP(tbl2_2!A362,ishod_substance!A:AD,30,0)</f>
        <v>0</v>
      </c>
      <c r="Y362" s="10">
        <f>VLOOKUP(tbl2_2!A362,ishod_substance!A:AD,7,0)</f>
        <v>0</v>
      </c>
      <c r="Z362" s="9" t="e">
        <f>VLOOKUP(Y362,quide!$A$2:$B$1006,2,0)</f>
        <v>#N/A</v>
      </c>
      <c r="AA362" s="4" t="e">
        <f>VLOOKUP(Y362,quide!$A$2:$J$1006,10,0)</f>
        <v>#N/A</v>
      </c>
      <c r="AB362" s="8">
        <f>VLOOKUP(tbl2_2!A362,ishod_substance!A:AD,8,0)</f>
        <v>0</v>
      </c>
      <c r="AC362" s="221">
        <f t="shared" si="5"/>
        <v>0</v>
      </c>
      <c r="AD362" s="27">
        <f>VLOOKUP(tbl2_2!A362,ishod_substance!A:AD,9,0)</f>
        <v>0</v>
      </c>
      <c r="AE362" s="8">
        <f>VLOOKUP(tbl2_2!A362,ishod_substance!A:AD,9,0)</f>
        <v>0</v>
      </c>
      <c r="AF362" s="12"/>
    </row>
    <row r="363" spans="1:32" x14ac:dyDescent="0.25">
      <c r="A363">
        <v>355</v>
      </c>
      <c r="C363" s="5">
        <f>VLOOKUP(tbl2_2!A363,ishod_substance!A:P,2,0)</f>
        <v>0</v>
      </c>
      <c r="D363" s="7">
        <f>VLOOKUP(tbl2_2!A363,ishod_substance!A:P,3,0)</f>
        <v>0</v>
      </c>
      <c r="E363" s="5">
        <f>VLOOKUP(tbl2_2!A363,ishod_substance!A:P,11,0)</f>
        <v>0</v>
      </c>
      <c r="F363" s="6">
        <f>VLOOKUP(tbl2_2!A363,ishod_substance!A:P,15,0)</f>
        <v>0</v>
      </c>
      <c r="G363" s="6" t="str">
        <f>VLOOKUP(tbl2_2!A363,ishod_substance!A:P,12,0)&amp;"/"&amp;VLOOKUP(tbl2_2!A363,ishod_substance!A:P,14,0)</f>
        <v>/</v>
      </c>
      <c r="H363" s="29">
        <f>VLOOKUP(tbl2_2!A363,ishod_substance!A:P,6,0)</f>
        <v>0</v>
      </c>
      <c r="I363" s="10">
        <f>VLOOKUP(tbl2_2!A363,ishod_substance!A:P,15,0)</f>
        <v>0</v>
      </c>
      <c r="J363" s="10">
        <f>VLOOKUP(tbl2_2!A363,ishod_substance!A:P,5,0)</f>
        <v>0</v>
      </c>
      <c r="K363" s="84">
        <f>VLOOKUP(tbl2_2!A363,ishod_substance!A:Q,17,0)</f>
        <v>0</v>
      </c>
      <c r="L363" s="84">
        <f>VLOOKUP(tbl2_2!A363,ishod_substance!A:R,18,0)</f>
        <v>0</v>
      </c>
      <c r="M363" s="84">
        <f>VLOOKUP(tbl2_2!A363,ishod_substance!A:AD,19,0)</f>
        <v>0</v>
      </c>
      <c r="N363" s="4">
        <f>VLOOKUP(tbl2_2!A363,ishod_substance!A:AD,20,0)</f>
        <v>0</v>
      </c>
      <c r="O363" s="4">
        <f>VLOOKUP(tbl2_2!A363,ishod_substance!A:AD,21,0)</f>
        <v>0</v>
      </c>
      <c r="P363" s="4">
        <f>VLOOKUP(tbl2_2!A363,ishod_substance!A:AD,22,0)</f>
        <v>0</v>
      </c>
      <c r="Q363" s="4">
        <f>VLOOKUP(tbl2_2!A363,ishod_substance!A:AD,23,0)</f>
        <v>0</v>
      </c>
      <c r="R363" s="4">
        <f>VLOOKUP(tbl2_2!A363,ishod_substance!A:AD,24,0)</f>
        <v>0</v>
      </c>
      <c r="S363" s="4">
        <f>VLOOKUP(tbl2_2!A363,ishod_substance!A:AD,25,0)</f>
        <v>0</v>
      </c>
      <c r="T363" s="4">
        <f>VLOOKUP(tbl2_2!A363,ishod_substance!A:AD,26,0)</f>
        <v>0</v>
      </c>
      <c r="U363" s="4">
        <f>VLOOKUP(tbl2_2!A363,ishod_substance!A:AD,27,0)</f>
        <v>0</v>
      </c>
      <c r="V363" s="4">
        <f>VLOOKUP(tbl2_2!A363,ishod_substance!A:AD,28,0)</f>
        <v>0</v>
      </c>
      <c r="W363" s="4">
        <f>VLOOKUP(tbl2_2!A363,ishod_substance!A:AD,29,0)</f>
        <v>0</v>
      </c>
      <c r="X363" s="4">
        <f>VLOOKUP(tbl2_2!A363,ishod_substance!A:AD,30,0)</f>
        <v>0</v>
      </c>
      <c r="Y363" s="10">
        <f>VLOOKUP(tbl2_2!A363,ishod_substance!A:AD,7,0)</f>
        <v>0</v>
      </c>
      <c r="Z363" s="9" t="e">
        <f>VLOOKUP(Y363,quide!$A$2:$B$1006,2,0)</f>
        <v>#N/A</v>
      </c>
      <c r="AA363" s="4" t="e">
        <f>VLOOKUP(Y363,quide!$A$2:$J$1006,10,0)</f>
        <v>#N/A</v>
      </c>
      <c r="AB363" s="8">
        <f>VLOOKUP(tbl2_2!A363,ishod_substance!A:AD,8,0)</f>
        <v>0</v>
      </c>
      <c r="AC363" s="221">
        <f t="shared" si="5"/>
        <v>0</v>
      </c>
      <c r="AD363" s="27">
        <f>VLOOKUP(tbl2_2!A363,ishod_substance!A:AD,9,0)</f>
        <v>0</v>
      </c>
      <c r="AE363" s="8">
        <f>VLOOKUP(tbl2_2!A363,ishod_substance!A:AD,9,0)</f>
        <v>0</v>
      </c>
      <c r="AF363" s="12"/>
    </row>
    <row r="364" spans="1:32" x14ac:dyDescent="0.25">
      <c r="A364">
        <v>356</v>
      </c>
      <c r="C364" s="5">
        <f>VLOOKUP(tbl2_2!A364,ishod_substance!A:P,2,0)</f>
        <v>0</v>
      </c>
      <c r="D364" s="7">
        <f>VLOOKUP(tbl2_2!A364,ishod_substance!A:P,3,0)</f>
        <v>0</v>
      </c>
      <c r="E364" s="5">
        <f>VLOOKUP(tbl2_2!A364,ishod_substance!A:P,11,0)</f>
        <v>0</v>
      </c>
      <c r="F364" s="6">
        <f>VLOOKUP(tbl2_2!A364,ishod_substance!A:P,15,0)</f>
        <v>0</v>
      </c>
      <c r="G364" s="6" t="str">
        <f>VLOOKUP(tbl2_2!A364,ishod_substance!A:P,12,0)&amp;"/"&amp;VLOOKUP(tbl2_2!A364,ishod_substance!A:P,14,0)</f>
        <v>/</v>
      </c>
      <c r="H364" s="29">
        <f>VLOOKUP(tbl2_2!A364,ishod_substance!A:P,6,0)</f>
        <v>0</v>
      </c>
      <c r="I364" s="10">
        <f>VLOOKUP(tbl2_2!A364,ishod_substance!A:P,15,0)</f>
        <v>0</v>
      </c>
      <c r="J364" s="10">
        <f>VLOOKUP(tbl2_2!A364,ishod_substance!A:P,5,0)</f>
        <v>0</v>
      </c>
      <c r="K364" s="84">
        <f>VLOOKUP(tbl2_2!A364,ishod_substance!A:Q,17,0)</f>
        <v>0</v>
      </c>
      <c r="L364" s="84">
        <f>VLOOKUP(tbl2_2!A364,ishod_substance!A:R,18,0)</f>
        <v>0</v>
      </c>
      <c r="M364" s="84">
        <f>VLOOKUP(tbl2_2!A364,ishod_substance!A:AD,19,0)</f>
        <v>0</v>
      </c>
      <c r="N364" s="4">
        <f>VLOOKUP(tbl2_2!A364,ishod_substance!A:AD,20,0)</f>
        <v>0</v>
      </c>
      <c r="O364" s="4">
        <f>VLOOKUP(tbl2_2!A364,ishod_substance!A:AD,21,0)</f>
        <v>0</v>
      </c>
      <c r="P364" s="4">
        <f>VLOOKUP(tbl2_2!A364,ishod_substance!A:AD,22,0)</f>
        <v>0</v>
      </c>
      <c r="Q364" s="4">
        <f>VLOOKUP(tbl2_2!A364,ishod_substance!A:AD,23,0)</f>
        <v>0</v>
      </c>
      <c r="R364" s="4">
        <f>VLOOKUP(tbl2_2!A364,ishod_substance!A:AD,24,0)</f>
        <v>0</v>
      </c>
      <c r="S364" s="4">
        <f>VLOOKUP(tbl2_2!A364,ishod_substance!A:AD,25,0)</f>
        <v>0</v>
      </c>
      <c r="T364" s="4">
        <f>VLOOKUP(tbl2_2!A364,ishod_substance!A:AD,26,0)</f>
        <v>0</v>
      </c>
      <c r="U364" s="4">
        <f>VLOOKUP(tbl2_2!A364,ishod_substance!A:AD,27,0)</f>
        <v>0</v>
      </c>
      <c r="V364" s="4">
        <f>VLOOKUP(tbl2_2!A364,ishod_substance!A:AD,28,0)</f>
        <v>0</v>
      </c>
      <c r="W364" s="4">
        <f>VLOOKUP(tbl2_2!A364,ishod_substance!A:AD,29,0)</f>
        <v>0</v>
      </c>
      <c r="X364" s="4">
        <f>VLOOKUP(tbl2_2!A364,ishod_substance!A:AD,30,0)</f>
        <v>0</v>
      </c>
      <c r="Y364" s="10">
        <f>VLOOKUP(tbl2_2!A364,ishod_substance!A:AD,7,0)</f>
        <v>0</v>
      </c>
      <c r="Z364" s="9" t="e">
        <f>VLOOKUP(Y364,quide!$A$2:$B$1006,2,0)</f>
        <v>#N/A</v>
      </c>
      <c r="AA364" s="4" t="e">
        <f>VLOOKUP(Y364,quide!$A$2:$J$1006,10,0)</f>
        <v>#N/A</v>
      </c>
      <c r="AB364" s="8">
        <f>VLOOKUP(tbl2_2!A364,ishod_substance!A:AD,8,0)</f>
        <v>0</v>
      </c>
      <c r="AC364" s="221">
        <f t="shared" si="5"/>
        <v>0</v>
      </c>
      <c r="AD364" s="27">
        <f>VLOOKUP(tbl2_2!A364,ishod_substance!A:AD,9,0)</f>
        <v>0</v>
      </c>
      <c r="AE364" s="8">
        <f>VLOOKUP(tbl2_2!A364,ishod_substance!A:AD,9,0)</f>
        <v>0</v>
      </c>
      <c r="AF364" s="12"/>
    </row>
    <row r="365" spans="1:32" x14ac:dyDescent="0.25">
      <c r="A365">
        <v>357</v>
      </c>
      <c r="C365" s="5">
        <f>VLOOKUP(tbl2_2!A365,ishod_substance!A:P,2,0)</f>
        <v>0</v>
      </c>
      <c r="D365" s="7">
        <f>VLOOKUP(tbl2_2!A365,ishod_substance!A:P,3,0)</f>
        <v>0</v>
      </c>
      <c r="E365" s="5">
        <f>VLOOKUP(tbl2_2!A365,ishod_substance!A:P,11,0)</f>
        <v>0</v>
      </c>
      <c r="F365" s="6">
        <f>VLOOKUP(tbl2_2!A365,ishod_substance!A:P,15,0)</f>
        <v>0</v>
      </c>
      <c r="G365" s="6" t="str">
        <f>VLOOKUP(tbl2_2!A365,ishod_substance!A:P,12,0)&amp;"/"&amp;VLOOKUP(tbl2_2!A365,ishod_substance!A:P,14,0)</f>
        <v>/</v>
      </c>
      <c r="H365" s="29">
        <f>VLOOKUP(tbl2_2!A365,ishod_substance!A:P,6,0)</f>
        <v>0</v>
      </c>
      <c r="I365" s="10">
        <f>VLOOKUP(tbl2_2!A365,ishod_substance!A:P,15,0)</f>
        <v>0</v>
      </c>
      <c r="J365" s="10">
        <f>VLOOKUP(tbl2_2!A365,ishod_substance!A:P,5,0)</f>
        <v>0</v>
      </c>
      <c r="K365" s="84">
        <f>VLOOKUP(tbl2_2!A365,ishod_substance!A:Q,17,0)</f>
        <v>0</v>
      </c>
      <c r="L365" s="84">
        <f>VLOOKUP(tbl2_2!A365,ishod_substance!A:R,18,0)</f>
        <v>0</v>
      </c>
      <c r="M365" s="84">
        <f>VLOOKUP(tbl2_2!A365,ishod_substance!A:AD,19,0)</f>
        <v>0</v>
      </c>
      <c r="N365" s="4">
        <f>VLOOKUP(tbl2_2!A365,ishod_substance!A:AD,20,0)</f>
        <v>0</v>
      </c>
      <c r="O365" s="4">
        <f>VLOOKUP(tbl2_2!A365,ishod_substance!A:AD,21,0)</f>
        <v>0</v>
      </c>
      <c r="P365" s="4">
        <f>VLOOKUP(tbl2_2!A365,ishod_substance!A:AD,22,0)</f>
        <v>0</v>
      </c>
      <c r="Q365" s="4">
        <f>VLOOKUP(tbl2_2!A365,ishod_substance!A:AD,23,0)</f>
        <v>0</v>
      </c>
      <c r="R365" s="4">
        <f>VLOOKUP(tbl2_2!A365,ishod_substance!A:AD,24,0)</f>
        <v>0</v>
      </c>
      <c r="S365" s="4">
        <f>VLOOKUP(tbl2_2!A365,ishod_substance!A:AD,25,0)</f>
        <v>0</v>
      </c>
      <c r="T365" s="4">
        <f>VLOOKUP(tbl2_2!A365,ishod_substance!A:AD,26,0)</f>
        <v>0</v>
      </c>
      <c r="U365" s="4">
        <f>VLOOKUP(tbl2_2!A365,ishod_substance!A:AD,27,0)</f>
        <v>0</v>
      </c>
      <c r="V365" s="4">
        <f>VLOOKUP(tbl2_2!A365,ishod_substance!A:AD,28,0)</f>
        <v>0</v>
      </c>
      <c r="W365" s="4">
        <f>VLOOKUP(tbl2_2!A365,ishod_substance!A:AD,29,0)</f>
        <v>0</v>
      </c>
      <c r="X365" s="4">
        <f>VLOOKUP(tbl2_2!A365,ishod_substance!A:AD,30,0)</f>
        <v>0</v>
      </c>
      <c r="Y365" s="10">
        <f>VLOOKUP(tbl2_2!A365,ishod_substance!A:AD,7,0)</f>
        <v>0</v>
      </c>
      <c r="Z365" s="9" t="e">
        <f>VLOOKUP(Y365,quide!$A$2:$B$1006,2,0)</f>
        <v>#N/A</v>
      </c>
      <c r="AA365" s="4" t="e">
        <f>VLOOKUP(Y365,quide!$A$2:$J$1006,10,0)</f>
        <v>#N/A</v>
      </c>
      <c r="AB365" s="8">
        <f>VLOOKUP(tbl2_2!A365,ishod_substance!A:AD,8,0)</f>
        <v>0</v>
      </c>
      <c r="AC365" s="221">
        <f t="shared" si="5"/>
        <v>0</v>
      </c>
      <c r="AD365" s="27">
        <f>VLOOKUP(tbl2_2!A365,ishod_substance!A:AD,9,0)</f>
        <v>0</v>
      </c>
      <c r="AE365" s="8">
        <f>VLOOKUP(tbl2_2!A365,ishod_substance!A:AD,9,0)</f>
        <v>0</v>
      </c>
      <c r="AF365" s="12"/>
    </row>
    <row r="366" spans="1:32" x14ac:dyDescent="0.25">
      <c r="A366">
        <v>358</v>
      </c>
      <c r="C366" s="5">
        <f>VLOOKUP(tbl2_2!A366,ishod_substance!A:P,2,0)</f>
        <v>0</v>
      </c>
      <c r="D366" s="7">
        <f>VLOOKUP(tbl2_2!A366,ishod_substance!A:P,3,0)</f>
        <v>0</v>
      </c>
      <c r="E366" s="5">
        <f>VLOOKUP(tbl2_2!A366,ishod_substance!A:P,11,0)</f>
        <v>0</v>
      </c>
      <c r="F366" s="6">
        <f>VLOOKUP(tbl2_2!A366,ishod_substance!A:P,15,0)</f>
        <v>0</v>
      </c>
      <c r="G366" s="6" t="str">
        <f>VLOOKUP(tbl2_2!A366,ishod_substance!A:P,12,0)&amp;"/"&amp;VLOOKUP(tbl2_2!A366,ishod_substance!A:P,14,0)</f>
        <v>/</v>
      </c>
      <c r="H366" s="29">
        <f>VLOOKUP(tbl2_2!A366,ishod_substance!A:P,6,0)</f>
        <v>0</v>
      </c>
      <c r="I366" s="10">
        <f>VLOOKUP(tbl2_2!A366,ishod_substance!A:P,15,0)</f>
        <v>0</v>
      </c>
      <c r="J366" s="10">
        <f>VLOOKUP(tbl2_2!A366,ishod_substance!A:P,5,0)</f>
        <v>0</v>
      </c>
      <c r="K366" s="84">
        <f>VLOOKUP(tbl2_2!A366,ishod_substance!A:Q,17,0)</f>
        <v>0</v>
      </c>
      <c r="L366" s="84">
        <f>VLOOKUP(tbl2_2!A366,ishod_substance!A:R,18,0)</f>
        <v>0</v>
      </c>
      <c r="M366" s="84">
        <f>VLOOKUP(tbl2_2!A366,ishod_substance!A:AD,19,0)</f>
        <v>0</v>
      </c>
      <c r="N366" s="4">
        <f>VLOOKUP(tbl2_2!A366,ishod_substance!A:AD,20,0)</f>
        <v>0</v>
      </c>
      <c r="O366" s="4">
        <f>VLOOKUP(tbl2_2!A366,ishod_substance!A:AD,21,0)</f>
        <v>0</v>
      </c>
      <c r="P366" s="4">
        <f>VLOOKUP(tbl2_2!A366,ishod_substance!A:AD,22,0)</f>
        <v>0</v>
      </c>
      <c r="Q366" s="4">
        <f>VLOOKUP(tbl2_2!A366,ishod_substance!A:AD,23,0)</f>
        <v>0</v>
      </c>
      <c r="R366" s="4">
        <f>VLOOKUP(tbl2_2!A366,ishod_substance!A:AD,24,0)</f>
        <v>0</v>
      </c>
      <c r="S366" s="4">
        <f>VLOOKUP(tbl2_2!A366,ishod_substance!A:AD,25,0)</f>
        <v>0</v>
      </c>
      <c r="T366" s="4">
        <f>VLOOKUP(tbl2_2!A366,ishod_substance!A:AD,26,0)</f>
        <v>0</v>
      </c>
      <c r="U366" s="4">
        <f>VLOOKUP(tbl2_2!A366,ishod_substance!A:AD,27,0)</f>
        <v>0</v>
      </c>
      <c r="V366" s="4">
        <f>VLOOKUP(tbl2_2!A366,ishod_substance!A:AD,28,0)</f>
        <v>0</v>
      </c>
      <c r="W366" s="4">
        <f>VLOOKUP(tbl2_2!A366,ishod_substance!A:AD,29,0)</f>
        <v>0</v>
      </c>
      <c r="X366" s="4">
        <f>VLOOKUP(tbl2_2!A366,ishod_substance!A:AD,30,0)</f>
        <v>0</v>
      </c>
      <c r="Y366" s="10">
        <f>VLOOKUP(tbl2_2!A366,ishod_substance!A:AD,7,0)</f>
        <v>0</v>
      </c>
      <c r="Z366" s="9" t="e">
        <f>VLOOKUP(Y366,quide!$A$2:$B$1006,2,0)</f>
        <v>#N/A</v>
      </c>
      <c r="AA366" s="4" t="e">
        <f>VLOOKUP(Y366,quide!$A$2:$J$1006,10,0)</f>
        <v>#N/A</v>
      </c>
      <c r="AB366" s="8">
        <f>VLOOKUP(tbl2_2!A366,ishod_substance!A:AD,8,0)</f>
        <v>0</v>
      </c>
      <c r="AC366" s="221">
        <f t="shared" si="5"/>
        <v>0</v>
      </c>
      <c r="AD366" s="27">
        <f>VLOOKUP(tbl2_2!A366,ishod_substance!A:AD,9,0)</f>
        <v>0</v>
      </c>
      <c r="AE366" s="8">
        <f>VLOOKUP(tbl2_2!A366,ishod_substance!A:AD,9,0)</f>
        <v>0</v>
      </c>
      <c r="AF366" s="12"/>
    </row>
    <row r="367" spans="1:32" x14ac:dyDescent="0.25">
      <c r="A367">
        <v>359</v>
      </c>
      <c r="C367" s="5">
        <f>VLOOKUP(tbl2_2!A367,ishod_substance!A:P,2,0)</f>
        <v>0</v>
      </c>
      <c r="D367" s="7">
        <f>VLOOKUP(tbl2_2!A367,ishod_substance!A:P,3,0)</f>
        <v>0</v>
      </c>
      <c r="E367" s="5">
        <f>VLOOKUP(tbl2_2!A367,ishod_substance!A:P,11,0)</f>
        <v>0</v>
      </c>
      <c r="F367" s="6">
        <f>VLOOKUP(tbl2_2!A367,ishod_substance!A:P,15,0)</f>
        <v>0</v>
      </c>
      <c r="G367" s="6" t="str">
        <f>VLOOKUP(tbl2_2!A367,ishod_substance!A:P,12,0)&amp;"/"&amp;VLOOKUP(tbl2_2!A367,ishod_substance!A:P,14,0)</f>
        <v>/</v>
      </c>
      <c r="H367" s="29">
        <f>VLOOKUP(tbl2_2!A367,ishod_substance!A:P,6,0)</f>
        <v>0</v>
      </c>
      <c r="I367" s="10">
        <f>VLOOKUP(tbl2_2!A367,ishod_substance!A:P,15,0)</f>
        <v>0</v>
      </c>
      <c r="J367" s="10">
        <f>VLOOKUP(tbl2_2!A367,ishod_substance!A:P,5,0)</f>
        <v>0</v>
      </c>
      <c r="K367" s="84">
        <f>VLOOKUP(tbl2_2!A367,ishod_substance!A:Q,17,0)</f>
        <v>0</v>
      </c>
      <c r="L367" s="84">
        <f>VLOOKUP(tbl2_2!A367,ishod_substance!A:R,18,0)</f>
        <v>0</v>
      </c>
      <c r="M367" s="84">
        <f>VLOOKUP(tbl2_2!A367,ishod_substance!A:AD,19,0)</f>
        <v>0</v>
      </c>
      <c r="N367" s="4">
        <f>VLOOKUP(tbl2_2!A367,ishod_substance!A:AD,20,0)</f>
        <v>0</v>
      </c>
      <c r="O367" s="4">
        <f>VLOOKUP(tbl2_2!A367,ishod_substance!A:AD,21,0)</f>
        <v>0</v>
      </c>
      <c r="P367" s="4">
        <f>VLOOKUP(tbl2_2!A367,ishod_substance!A:AD,22,0)</f>
        <v>0</v>
      </c>
      <c r="Q367" s="4">
        <f>VLOOKUP(tbl2_2!A367,ishod_substance!A:AD,23,0)</f>
        <v>0</v>
      </c>
      <c r="R367" s="4">
        <f>VLOOKUP(tbl2_2!A367,ishod_substance!A:AD,24,0)</f>
        <v>0</v>
      </c>
      <c r="S367" s="4">
        <f>VLOOKUP(tbl2_2!A367,ishod_substance!A:AD,25,0)</f>
        <v>0</v>
      </c>
      <c r="T367" s="4">
        <f>VLOOKUP(tbl2_2!A367,ishod_substance!A:AD,26,0)</f>
        <v>0</v>
      </c>
      <c r="U367" s="4">
        <f>VLOOKUP(tbl2_2!A367,ishod_substance!A:AD,27,0)</f>
        <v>0</v>
      </c>
      <c r="V367" s="4">
        <f>VLOOKUP(tbl2_2!A367,ishod_substance!A:AD,28,0)</f>
        <v>0</v>
      </c>
      <c r="W367" s="4">
        <f>VLOOKUP(tbl2_2!A367,ishod_substance!A:AD,29,0)</f>
        <v>0</v>
      </c>
      <c r="X367" s="4">
        <f>VLOOKUP(tbl2_2!A367,ishod_substance!A:AD,30,0)</f>
        <v>0</v>
      </c>
      <c r="Y367" s="10">
        <f>VLOOKUP(tbl2_2!A367,ishod_substance!A:AD,7,0)</f>
        <v>0</v>
      </c>
      <c r="Z367" s="9" t="e">
        <f>VLOOKUP(Y367,quide!$A$2:$B$1006,2,0)</f>
        <v>#N/A</v>
      </c>
      <c r="AA367" s="4" t="e">
        <f>VLOOKUP(Y367,quide!$A$2:$J$1006,10,0)</f>
        <v>#N/A</v>
      </c>
      <c r="AB367" s="8">
        <f>VLOOKUP(tbl2_2!A367,ishod_substance!A:AD,8,0)</f>
        <v>0</v>
      </c>
      <c r="AC367" s="221">
        <f t="shared" si="5"/>
        <v>0</v>
      </c>
      <c r="AD367" s="27">
        <f>VLOOKUP(tbl2_2!A367,ishod_substance!A:AD,9,0)</f>
        <v>0</v>
      </c>
      <c r="AE367" s="8">
        <f>VLOOKUP(tbl2_2!A367,ishod_substance!A:AD,9,0)</f>
        <v>0</v>
      </c>
      <c r="AF367" s="12"/>
    </row>
    <row r="368" spans="1:32" x14ac:dyDescent="0.25">
      <c r="A368">
        <v>360</v>
      </c>
      <c r="C368" s="5">
        <f>VLOOKUP(tbl2_2!A368,ishod_substance!A:P,2,0)</f>
        <v>0</v>
      </c>
      <c r="D368" s="7">
        <f>VLOOKUP(tbl2_2!A368,ishod_substance!A:P,3,0)</f>
        <v>0</v>
      </c>
      <c r="E368" s="5">
        <f>VLOOKUP(tbl2_2!A368,ishod_substance!A:P,11,0)</f>
        <v>0</v>
      </c>
      <c r="F368" s="6">
        <f>VLOOKUP(tbl2_2!A368,ishod_substance!A:P,15,0)</f>
        <v>0</v>
      </c>
      <c r="G368" s="6" t="str">
        <f>VLOOKUP(tbl2_2!A368,ishod_substance!A:P,12,0)&amp;"/"&amp;VLOOKUP(tbl2_2!A368,ishod_substance!A:P,14,0)</f>
        <v>/</v>
      </c>
      <c r="H368" s="29">
        <f>VLOOKUP(tbl2_2!A368,ishod_substance!A:P,6,0)</f>
        <v>0</v>
      </c>
      <c r="I368" s="10">
        <f>VLOOKUP(tbl2_2!A368,ishod_substance!A:P,15,0)</f>
        <v>0</v>
      </c>
      <c r="J368" s="10">
        <f>VLOOKUP(tbl2_2!A368,ishod_substance!A:P,5,0)</f>
        <v>0</v>
      </c>
      <c r="K368" s="84">
        <f>VLOOKUP(tbl2_2!A368,ishod_substance!A:Q,17,0)</f>
        <v>0</v>
      </c>
      <c r="L368" s="84">
        <f>VLOOKUP(tbl2_2!A368,ishod_substance!A:R,18,0)</f>
        <v>0</v>
      </c>
      <c r="M368" s="84">
        <f>VLOOKUP(tbl2_2!A368,ishod_substance!A:AD,19,0)</f>
        <v>0</v>
      </c>
      <c r="N368" s="4">
        <f>VLOOKUP(tbl2_2!A368,ishod_substance!A:AD,20,0)</f>
        <v>0</v>
      </c>
      <c r="O368" s="4">
        <f>VLOOKUP(tbl2_2!A368,ishod_substance!A:AD,21,0)</f>
        <v>0</v>
      </c>
      <c r="P368" s="4">
        <f>VLOOKUP(tbl2_2!A368,ishod_substance!A:AD,22,0)</f>
        <v>0</v>
      </c>
      <c r="Q368" s="4">
        <f>VLOOKUP(tbl2_2!A368,ishod_substance!A:AD,23,0)</f>
        <v>0</v>
      </c>
      <c r="R368" s="4">
        <f>VLOOKUP(tbl2_2!A368,ishod_substance!A:AD,24,0)</f>
        <v>0</v>
      </c>
      <c r="S368" s="4">
        <f>VLOOKUP(tbl2_2!A368,ishod_substance!A:AD,25,0)</f>
        <v>0</v>
      </c>
      <c r="T368" s="4">
        <f>VLOOKUP(tbl2_2!A368,ishod_substance!A:AD,26,0)</f>
        <v>0</v>
      </c>
      <c r="U368" s="4">
        <f>VLOOKUP(tbl2_2!A368,ishod_substance!A:AD,27,0)</f>
        <v>0</v>
      </c>
      <c r="V368" s="4">
        <f>VLOOKUP(tbl2_2!A368,ishod_substance!A:AD,28,0)</f>
        <v>0</v>
      </c>
      <c r="W368" s="4">
        <f>VLOOKUP(tbl2_2!A368,ishod_substance!A:AD,29,0)</f>
        <v>0</v>
      </c>
      <c r="X368" s="4">
        <f>VLOOKUP(tbl2_2!A368,ishod_substance!A:AD,30,0)</f>
        <v>0</v>
      </c>
      <c r="Y368" s="10">
        <f>VLOOKUP(tbl2_2!A368,ishod_substance!A:AD,7,0)</f>
        <v>0</v>
      </c>
      <c r="Z368" s="9" t="e">
        <f>VLOOKUP(Y368,quide!$A$2:$B$1006,2,0)</f>
        <v>#N/A</v>
      </c>
      <c r="AA368" s="4" t="e">
        <f>VLOOKUP(Y368,quide!$A$2:$J$1006,10,0)</f>
        <v>#N/A</v>
      </c>
      <c r="AB368" s="8">
        <f>VLOOKUP(tbl2_2!A368,ishod_substance!A:AD,8,0)</f>
        <v>0</v>
      </c>
      <c r="AC368" s="221">
        <f t="shared" si="5"/>
        <v>0</v>
      </c>
      <c r="AD368" s="27">
        <f>VLOOKUP(tbl2_2!A368,ishod_substance!A:AD,9,0)</f>
        <v>0</v>
      </c>
      <c r="AE368" s="8">
        <f>VLOOKUP(tbl2_2!A368,ishod_substance!A:AD,9,0)</f>
        <v>0</v>
      </c>
      <c r="AF368" s="12"/>
    </row>
    <row r="369" spans="1:32" x14ac:dyDescent="0.25">
      <c r="A369">
        <v>361</v>
      </c>
      <c r="C369" s="5">
        <f>VLOOKUP(tbl2_2!A369,ishod_substance!A:P,2,0)</f>
        <v>0</v>
      </c>
      <c r="D369" s="7">
        <f>VLOOKUP(tbl2_2!A369,ishod_substance!A:P,3,0)</f>
        <v>0</v>
      </c>
      <c r="E369" s="5">
        <f>VLOOKUP(tbl2_2!A369,ishod_substance!A:P,11,0)</f>
        <v>0</v>
      </c>
      <c r="F369" s="6">
        <f>VLOOKUP(tbl2_2!A369,ishod_substance!A:P,15,0)</f>
        <v>0</v>
      </c>
      <c r="G369" s="6" t="str">
        <f>VLOOKUP(tbl2_2!A369,ishod_substance!A:P,12,0)&amp;"/"&amp;VLOOKUP(tbl2_2!A369,ishod_substance!A:P,14,0)</f>
        <v>/</v>
      </c>
      <c r="H369" s="29">
        <f>VLOOKUP(tbl2_2!A369,ishod_substance!A:P,6,0)</f>
        <v>0</v>
      </c>
      <c r="I369" s="10">
        <f>VLOOKUP(tbl2_2!A369,ishod_substance!A:P,15,0)</f>
        <v>0</v>
      </c>
      <c r="J369" s="10">
        <f>VLOOKUP(tbl2_2!A369,ishod_substance!A:P,5,0)</f>
        <v>0</v>
      </c>
      <c r="K369" s="84">
        <f>VLOOKUP(tbl2_2!A369,ishod_substance!A:Q,17,0)</f>
        <v>0</v>
      </c>
      <c r="L369" s="84">
        <f>VLOOKUP(tbl2_2!A369,ishod_substance!A:R,18,0)</f>
        <v>0</v>
      </c>
      <c r="M369" s="84">
        <f>VLOOKUP(tbl2_2!A369,ishod_substance!A:AD,19,0)</f>
        <v>0</v>
      </c>
      <c r="N369" s="4">
        <f>VLOOKUP(tbl2_2!A369,ishod_substance!A:AD,20,0)</f>
        <v>0</v>
      </c>
      <c r="O369" s="4">
        <f>VLOOKUP(tbl2_2!A369,ishod_substance!A:AD,21,0)</f>
        <v>0</v>
      </c>
      <c r="P369" s="4">
        <f>VLOOKUP(tbl2_2!A369,ishod_substance!A:AD,22,0)</f>
        <v>0</v>
      </c>
      <c r="Q369" s="4">
        <f>VLOOKUP(tbl2_2!A369,ishod_substance!A:AD,23,0)</f>
        <v>0</v>
      </c>
      <c r="R369" s="4">
        <f>VLOOKUP(tbl2_2!A369,ishod_substance!A:AD,24,0)</f>
        <v>0</v>
      </c>
      <c r="S369" s="4">
        <f>VLOOKUP(tbl2_2!A369,ishod_substance!A:AD,25,0)</f>
        <v>0</v>
      </c>
      <c r="T369" s="4">
        <f>VLOOKUP(tbl2_2!A369,ishod_substance!A:AD,26,0)</f>
        <v>0</v>
      </c>
      <c r="U369" s="4">
        <f>VLOOKUP(tbl2_2!A369,ishod_substance!A:AD,27,0)</f>
        <v>0</v>
      </c>
      <c r="V369" s="4">
        <f>VLOOKUP(tbl2_2!A369,ishod_substance!A:AD,28,0)</f>
        <v>0</v>
      </c>
      <c r="W369" s="4">
        <f>VLOOKUP(tbl2_2!A369,ishod_substance!A:AD,29,0)</f>
        <v>0</v>
      </c>
      <c r="X369" s="4">
        <f>VLOOKUP(tbl2_2!A369,ishod_substance!A:AD,30,0)</f>
        <v>0</v>
      </c>
      <c r="Y369" s="10">
        <f>VLOOKUP(tbl2_2!A369,ishod_substance!A:AD,7,0)</f>
        <v>0</v>
      </c>
      <c r="Z369" s="9" t="e">
        <f>VLOOKUP(Y369,quide!$A$2:$B$1006,2,0)</f>
        <v>#N/A</v>
      </c>
      <c r="AA369" s="4" t="e">
        <f>VLOOKUP(Y369,quide!$A$2:$J$1006,10,0)</f>
        <v>#N/A</v>
      </c>
      <c r="AB369" s="8">
        <f>VLOOKUP(tbl2_2!A369,ishod_substance!A:AD,8,0)</f>
        <v>0</v>
      </c>
      <c r="AC369" s="221">
        <f t="shared" si="5"/>
        <v>0</v>
      </c>
      <c r="AD369" s="27">
        <f>VLOOKUP(tbl2_2!A369,ishod_substance!A:AD,9,0)</f>
        <v>0</v>
      </c>
      <c r="AE369" s="8">
        <f>VLOOKUP(tbl2_2!A369,ishod_substance!A:AD,9,0)</f>
        <v>0</v>
      </c>
      <c r="AF369" s="12"/>
    </row>
    <row r="370" spans="1:32" x14ac:dyDescent="0.25">
      <c r="A370">
        <v>362</v>
      </c>
      <c r="C370" s="5">
        <f>VLOOKUP(tbl2_2!A370,ishod_substance!A:P,2,0)</f>
        <v>0</v>
      </c>
      <c r="D370" s="7">
        <f>VLOOKUP(tbl2_2!A370,ishod_substance!A:P,3,0)</f>
        <v>0</v>
      </c>
      <c r="E370" s="5">
        <f>VLOOKUP(tbl2_2!A370,ishod_substance!A:P,11,0)</f>
        <v>0</v>
      </c>
      <c r="F370" s="6">
        <f>VLOOKUP(tbl2_2!A370,ishod_substance!A:P,15,0)</f>
        <v>0</v>
      </c>
      <c r="G370" s="6" t="str">
        <f>VLOOKUP(tbl2_2!A370,ishod_substance!A:P,12,0)&amp;"/"&amp;VLOOKUP(tbl2_2!A370,ishod_substance!A:P,14,0)</f>
        <v>/</v>
      </c>
      <c r="H370" s="29">
        <f>VLOOKUP(tbl2_2!A370,ishod_substance!A:P,6,0)</f>
        <v>0</v>
      </c>
      <c r="I370" s="10">
        <f>VLOOKUP(tbl2_2!A370,ishod_substance!A:P,15,0)</f>
        <v>0</v>
      </c>
      <c r="J370" s="10">
        <f>VLOOKUP(tbl2_2!A370,ishod_substance!A:P,5,0)</f>
        <v>0</v>
      </c>
      <c r="K370" s="84">
        <f>VLOOKUP(tbl2_2!A370,ishod_substance!A:Q,17,0)</f>
        <v>0</v>
      </c>
      <c r="L370" s="84">
        <f>VLOOKUP(tbl2_2!A370,ishod_substance!A:R,18,0)</f>
        <v>0</v>
      </c>
      <c r="M370" s="84">
        <f>VLOOKUP(tbl2_2!A370,ishod_substance!A:AD,19,0)</f>
        <v>0</v>
      </c>
      <c r="N370" s="4">
        <f>VLOOKUP(tbl2_2!A370,ishod_substance!A:AD,20,0)</f>
        <v>0</v>
      </c>
      <c r="O370" s="4">
        <f>VLOOKUP(tbl2_2!A370,ishod_substance!A:AD,21,0)</f>
        <v>0</v>
      </c>
      <c r="P370" s="4">
        <f>VLOOKUP(tbl2_2!A370,ishod_substance!A:AD,22,0)</f>
        <v>0</v>
      </c>
      <c r="Q370" s="4">
        <f>VLOOKUP(tbl2_2!A370,ishod_substance!A:AD,23,0)</f>
        <v>0</v>
      </c>
      <c r="R370" s="4">
        <f>VLOOKUP(tbl2_2!A370,ishod_substance!A:AD,24,0)</f>
        <v>0</v>
      </c>
      <c r="S370" s="4">
        <f>VLOOKUP(tbl2_2!A370,ishod_substance!A:AD,25,0)</f>
        <v>0</v>
      </c>
      <c r="T370" s="4">
        <f>VLOOKUP(tbl2_2!A370,ishod_substance!A:AD,26,0)</f>
        <v>0</v>
      </c>
      <c r="U370" s="4">
        <f>VLOOKUP(tbl2_2!A370,ishod_substance!A:AD,27,0)</f>
        <v>0</v>
      </c>
      <c r="V370" s="4">
        <f>VLOOKUP(tbl2_2!A370,ishod_substance!A:AD,28,0)</f>
        <v>0</v>
      </c>
      <c r="W370" s="4">
        <f>VLOOKUP(tbl2_2!A370,ishod_substance!A:AD,29,0)</f>
        <v>0</v>
      </c>
      <c r="X370" s="4">
        <f>VLOOKUP(tbl2_2!A370,ishod_substance!A:AD,30,0)</f>
        <v>0</v>
      </c>
      <c r="Y370" s="10">
        <f>VLOOKUP(tbl2_2!A370,ishod_substance!A:AD,7,0)</f>
        <v>0</v>
      </c>
      <c r="Z370" s="9" t="e">
        <f>VLOOKUP(Y370,quide!$A$2:$B$1006,2,0)</f>
        <v>#N/A</v>
      </c>
      <c r="AA370" s="4" t="e">
        <f>VLOOKUP(Y370,quide!$A$2:$J$1006,10,0)</f>
        <v>#N/A</v>
      </c>
      <c r="AB370" s="8">
        <f>VLOOKUP(tbl2_2!A370,ishod_substance!A:AD,8,0)</f>
        <v>0</v>
      </c>
      <c r="AC370" s="221">
        <f t="shared" si="5"/>
        <v>0</v>
      </c>
      <c r="AD370" s="27">
        <f>VLOOKUP(tbl2_2!A370,ishod_substance!A:AD,9,0)</f>
        <v>0</v>
      </c>
      <c r="AE370" s="8">
        <f>VLOOKUP(tbl2_2!A370,ishod_substance!A:AD,9,0)</f>
        <v>0</v>
      </c>
      <c r="AF370" s="12"/>
    </row>
    <row r="371" spans="1:32" x14ac:dyDescent="0.25">
      <c r="A371">
        <v>363</v>
      </c>
      <c r="C371" s="5">
        <f>VLOOKUP(tbl2_2!A371,ishod_substance!A:P,2,0)</f>
        <v>0</v>
      </c>
      <c r="D371" s="7">
        <f>VLOOKUP(tbl2_2!A371,ishod_substance!A:P,3,0)</f>
        <v>0</v>
      </c>
      <c r="E371" s="5">
        <f>VLOOKUP(tbl2_2!A371,ishod_substance!A:P,11,0)</f>
        <v>0</v>
      </c>
      <c r="F371" s="6">
        <f>VLOOKUP(tbl2_2!A371,ishod_substance!A:P,15,0)</f>
        <v>0</v>
      </c>
      <c r="G371" s="6" t="str">
        <f>VLOOKUP(tbl2_2!A371,ishod_substance!A:P,12,0)&amp;"/"&amp;VLOOKUP(tbl2_2!A371,ishod_substance!A:P,14,0)</f>
        <v>/</v>
      </c>
      <c r="H371" s="29">
        <f>VLOOKUP(tbl2_2!A371,ishod_substance!A:P,6,0)</f>
        <v>0</v>
      </c>
      <c r="I371" s="10">
        <f>VLOOKUP(tbl2_2!A371,ishod_substance!A:P,15,0)</f>
        <v>0</v>
      </c>
      <c r="J371" s="10">
        <f>VLOOKUP(tbl2_2!A371,ishod_substance!A:P,5,0)</f>
        <v>0</v>
      </c>
      <c r="K371" s="84">
        <f>VLOOKUP(tbl2_2!A371,ishod_substance!A:Q,17,0)</f>
        <v>0</v>
      </c>
      <c r="L371" s="84">
        <f>VLOOKUP(tbl2_2!A371,ishod_substance!A:R,18,0)</f>
        <v>0</v>
      </c>
      <c r="M371" s="84">
        <f>VLOOKUP(tbl2_2!A371,ishod_substance!A:AD,19,0)</f>
        <v>0</v>
      </c>
      <c r="N371" s="4">
        <f>VLOOKUP(tbl2_2!A371,ishod_substance!A:AD,20,0)</f>
        <v>0</v>
      </c>
      <c r="O371" s="4">
        <f>VLOOKUP(tbl2_2!A371,ishod_substance!A:AD,21,0)</f>
        <v>0</v>
      </c>
      <c r="P371" s="4">
        <f>VLOOKUP(tbl2_2!A371,ishod_substance!A:AD,22,0)</f>
        <v>0</v>
      </c>
      <c r="Q371" s="4">
        <f>VLOOKUP(tbl2_2!A371,ishod_substance!A:AD,23,0)</f>
        <v>0</v>
      </c>
      <c r="R371" s="4">
        <f>VLOOKUP(tbl2_2!A371,ishod_substance!A:AD,24,0)</f>
        <v>0</v>
      </c>
      <c r="S371" s="4">
        <f>VLOOKUP(tbl2_2!A371,ishod_substance!A:AD,25,0)</f>
        <v>0</v>
      </c>
      <c r="T371" s="4">
        <f>VLOOKUP(tbl2_2!A371,ishod_substance!A:AD,26,0)</f>
        <v>0</v>
      </c>
      <c r="U371" s="4">
        <f>VLOOKUP(tbl2_2!A371,ishod_substance!A:AD,27,0)</f>
        <v>0</v>
      </c>
      <c r="V371" s="4">
        <f>VLOOKUP(tbl2_2!A371,ishod_substance!A:AD,28,0)</f>
        <v>0</v>
      </c>
      <c r="W371" s="4">
        <f>VLOOKUP(tbl2_2!A371,ishod_substance!A:AD,29,0)</f>
        <v>0</v>
      </c>
      <c r="X371" s="4">
        <f>VLOOKUP(tbl2_2!A371,ishod_substance!A:AD,30,0)</f>
        <v>0</v>
      </c>
      <c r="Y371" s="10">
        <f>VLOOKUP(tbl2_2!A371,ishod_substance!A:AD,7,0)</f>
        <v>0</v>
      </c>
      <c r="Z371" s="9" t="e">
        <f>VLOOKUP(Y371,quide!$A$2:$B$1006,2,0)</f>
        <v>#N/A</v>
      </c>
      <c r="AA371" s="4" t="e">
        <f>VLOOKUP(Y371,quide!$A$2:$J$1006,10,0)</f>
        <v>#N/A</v>
      </c>
      <c r="AB371" s="8">
        <f>VLOOKUP(tbl2_2!A371,ishod_substance!A:AD,8,0)</f>
        <v>0</v>
      </c>
      <c r="AC371" s="221">
        <f t="shared" si="5"/>
        <v>0</v>
      </c>
      <c r="AD371" s="27">
        <f>VLOOKUP(tbl2_2!A371,ishod_substance!A:AD,9,0)</f>
        <v>0</v>
      </c>
      <c r="AE371" s="8">
        <f>VLOOKUP(tbl2_2!A371,ishod_substance!A:AD,9,0)</f>
        <v>0</v>
      </c>
      <c r="AF371" s="12"/>
    </row>
    <row r="372" spans="1:32" x14ac:dyDescent="0.25">
      <c r="A372">
        <v>364</v>
      </c>
      <c r="C372" s="5">
        <f>VLOOKUP(tbl2_2!A372,ishod_substance!A:P,2,0)</f>
        <v>0</v>
      </c>
      <c r="D372" s="7">
        <f>VLOOKUP(tbl2_2!A372,ishod_substance!A:P,3,0)</f>
        <v>0</v>
      </c>
      <c r="E372" s="5">
        <f>VLOOKUP(tbl2_2!A372,ishod_substance!A:P,11,0)</f>
        <v>0</v>
      </c>
      <c r="F372" s="6">
        <f>VLOOKUP(tbl2_2!A372,ishod_substance!A:P,15,0)</f>
        <v>0</v>
      </c>
      <c r="G372" s="6" t="str">
        <f>VLOOKUP(tbl2_2!A372,ishod_substance!A:P,12,0)&amp;"/"&amp;VLOOKUP(tbl2_2!A372,ishod_substance!A:P,14,0)</f>
        <v>/</v>
      </c>
      <c r="H372" s="29">
        <f>VLOOKUP(tbl2_2!A372,ishod_substance!A:P,6,0)</f>
        <v>0</v>
      </c>
      <c r="I372" s="10">
        <f>VLOOKUP(tbl2_2!A372,ishod_substance!A:P,15,0)</f>
        <v>0</v>
      </c>
      <c r="J372" s="10">
        <f>VLOOKUP(tbl2_2!A372,ishod_substance!A:P,5,0)</f>
        <v>0</v>
      </c>
      <c r="K372" s="84">
        <f>VLOOKUP(tbl2_2!A372,ishod_substance!A:Q,17,0)</f>
        <v>0</v>
      </c>
      <c r="L372" s="84">
        <f>VLOOKUP(tbl2_2!A372,ishod_substance!A:R,18,0)</f>
        <v>0</v>
      </c>
      <c r="M372" s="84">
        <f>VLOOKUP(tbl2_2!A372,ishod_substance!A:AD,19,0)</f>
        <v>0</v>
      </c>
      <c r="N372" s="4">
        <f>VLOOKUP(tbl2_2!A372,ishod_substance!A:AD,20,0)</f>
        <v>0</v>
      </c>
      <c r="O372" s="4">
        <f>VLOOKUP(tbl2_2!A372,ishod_substance!A:AD,21,0)</f>
        <v>0</v>
      </c>
      <c r="P372" s="4">
        <f>VLOOKUP(tbl2_2!A372,ishod_substance!A:AD,22,0)</f>
        <v>0</v>
      </c>
      <c r="Q372" s="4">
        <f>VLOOKUP(tbl2_2!A372,ishod_substance!A:AD,23,0)</f>
        <v>0</v>
      </c>
      <c r="R372" s="4">
        <f>VLOOKUP(tbl2_2!A372,ishod_substance!A:AD,24,0)</f>
        <v>0</v>
      </c>
      <c r="S372" s="4">
        <f>VLOOKUP(tbl2_2!A372,ishod_substance!A:AD,25,0)</f>
        <v>0</v>
      </c>
      <c r="T372" s="4">
        <f>VLOOKUP(tbl2_2!A372,ishod_substance!A:AD,26,0)</f>
        <v>0</v>
      </c>
      <c r="U372" s="4">
        <f>VLOOKUP(tbl2_2!A372,ishod_substance!A:AD,27,0)</f>
        <v>0</v>
      </c>
      <c r="V372" s="4">
        <f>VLOOKUP(tbl2_2!A372,ishod_substance!A:AD,28,0)</f>
        <v>0</v>
      </c>
      <c r="W372" s="4">
        <f>VLOOKUP(tbl2_2!A372,ishod_substance!A:AD,29,0)</f>
        <v>0</v>
      </c>
      <c r="X372" s="4">
        <f>VLOOKUP(tbl2_2!A372,ishod_substance!A:AD,30,0)</f>
        <v>0</v>
      </c>
      <c r="Y372" s="10">
        <f>VLOOKUP(tbl2_2!A372,ishod_substance!A:AD,7,0)</f>
        <v>0</v>
      </c>
      <c r="Z372" s="9" t="e">
        <f>VLOOKUP(Y372,quide!$A$2:$B$1006,2,0)</f>
        <v>#N/A</v>
      </c>
      <c r="AA372" s="4" t="e">
        <f>VLOOKUP(Y372,quide!$A$2:$J$1006,10,0)</f>
        <v>#N/A</v>
      </c>
      <c r="AB372" s="8">
        <f>VLOOKUP(tbl2_2!A372,ishod_substance!A:AD,8,0)</f>
        <v>0</v>
      </c>
      <c r="AC372" s="221">
        <f t="shared" si="5"/>
        <v>0</v>
      </c>
      <c r="AD372" s="27">
        <f>VLOOKUP(tbl2_2!A372,ishod_substance!A:AD,9,0)</f>
        <v>0</v>
      </c>
      <c r="AE372" s="8">
        <f>VLOOKUP(tbl2_2!A372,ishod_substance!A:AD,9,0)</f>
        <v>0</v>
      </c>
      <c r="AF372" s="12"/>
    </row>
    <row r="373" spans="1:32" x14ac:dyDescent="0.25">
      <c r="A373">
        <v>365</v>
      </c>
      <c r="C373" s="5">
        <f>VLOOKUP(tbl2_2!A373,ishod_substance!A:P,2,0)</f>
        <v>0</v>
      </c>
      <c r="D373" s="7">
        <f>VLOOKUP(tbl2_2!A373,ishod_substance!A:P,3,0)</f>
        <v>0</v>
      </c>
      <c r="E373" s="5">
        <f>VLOOKUP(tbl2_2!A373,ishod_substance!A:P,11,0)</f>
        <v>0</v>
      </c>
      <c r="F373" s="6">
        <f>VLOOKUP(tbl2_2!A373,ishod_substance!A:P,15,0)</f>
        <v>0</v>
      </c>
      <c r="G373" s="6" t="str">
        <f>VLOOKUP(tbl2_2!A373,ishod_substance!A:P,12,0)&amp;"/"&amp;VLOOKUP(tbl2_2!A373,ishod_substance!A:P,14,0)</f>
        <v>/</v>
      </c>
      <c r="H373" s="29">
        <f>VLOOKUP(tbl2_2!A373,ishod_substance!A:P,6,0)</f>
        <v>0</v>
      </c>
      <c r="I373" s="10">
        <f>VLOOKUP(tbl2_2!A373,ishod_substance!A:P,15,0)</f>
        <v>0</v>
      </c>
      <c r="J373" s="10">
        <f>VLOOKUP(tbl2_2!A373,ishod_substance!A:P,5,0)</f>
        <v>0</v>
      </c>
      <c r="K373" s="84">
        <f>VLOOKUP(tbl2_2!A373,ishod_substance!A:Q,17,0)</f>
        <v>0</v>
      </c>
      <c r="L373" s="84">
        <f>VLOOKUP(tbl2_2!A373,ishod_substance!A:R,18,0)</f>
        <v>0</v>
      </c>
      <c r="M373" s="84">
        <f>VLOOKUP(tbl2_2!A373,ishod_substance!A:AD,19,0)</f>
        <v>0</v>
      </c>
      <c r="N373" s="4">
        <f>VLOOKUP(tbl2_2!A373,ishod_substance!A:AD,20,0)</f>
        <v>0</v>
      </c>
      <c r="O373" s="4">
        <f>VLOOKUP(tbl2_2!A373,ishod_substance!A:AD,21,0)</f>
        <v>0</v>
      </c>
      <c r="P373" s="4">
        <f>VLOOKUP(tbl2_2!A373,ishod_substance!A:AD,22,0)</f>
        <v>0</v>
      </c>
      <c r="Q373" s="4">
        <f>VLOOKUP(tbl2_2!A373,ishod_substance!A:AD,23,0)</f>
        <v>0</v>
      </c>
      <c r="R373" s="4">
        <f>VLOOKUP(tbl2_2!A373,ishod_substance!A:AD,24,0)</f>
        <v>0</v>
      </c>
      <c r="S373" s="4">
        <f>VLOOKUP(tbl2_2!A373,ishod_substance!A:AD,25,0)</f>
        <v>0</v>
      </c>
      <c r="T373" s="4">
        <f>VLOOKUP(tbl2_2!A373,ishod_substance!A:AD,26,0)</f>
        <v>0</v>
      </c>
      <c r="U373" s="4">
        <f>VLOOKUP(tbl2_2!A373,ishod_substance!A:AD,27,0)</f>
        <v>0</v>
      </c>
      <c r="V373" s="4">
        <f>VLOOKUP(tbl2_2!A373,ishod_substance!A:AD,28,0)</f>
        <v>0</v>
      </c>
      <c r="W373" s="4">
        <f>VLOOKUP(tbl2_2!A373,ishod_substance!A:AD,29,0)</f>
        <v>0</v>
      </c>
      <c r="X373" s="4">
        <f>VLOOKUP(tbl2_2!A373,ishod_substance!A:AD,30,0)</f>
        <v>0</v>
      </c>
      <c r="Y373" s="10">
        <f>VLOOKUP(tbl2_2!A373,ishod_substance!A:AD,7,0)</f>
        <v>0</v>
      </c>
      <c r="Z373" s="9" t="e">
        <f>VLOOKUP(Y373,quide!$A$2:$B$1006,2,0)</f>
        <v>#N/A</v>
      </c>
      <c r="AA373" s="4" t="e">
        <f>VLOOKUP(Y373,quide!$A$2:$J$1006,10,0)</f>
        <v>#N/A</v>
      </c>
      <c r="AB373" s="8">
        <f>VLOOKUP(tbl2_2!A373,ishod_substance!A:AD,8,0)</f>
        <v>0</v>
      </c>
      <c r="AC373" s="221">
        <f t="shared" si="5"/>
        <v>0</v>
      </c>
      <c r="AD373" s="27">
        <f>VLOOKUP(tbl2_2!A373,ishod_substance!A:AD,9,0)</f>
        <v>0</v>
      </c>
      <c r="AE373" s="8">
        <f>VLOOKUP(tbl2_2!A373,ishod_substance!A:AD,9,0)</f>
        <v>0</v>
      </c>
      <c r="AF373" s="12"/>
    </row>
    <row r="374" spans="1:32" x14ac:dyDescent="0.25">
      <c r="A374">
        <v>366</v>
      </c>
      <c r="C374" s="5">
        <f>VLOOKUP(tbl2_2!A374,ishod_substance!A:P,2,0)</f>
        <v>0</v>
      </c>
      <c r="D374" s="7">
        <f>VLOOKUP(tbl2_2!A374,ishod_substance!A:P,3,0)</f>
        <v>0</v>
      </c>
      <c r="E374" s="5">
        <f>VLOOKUP(tbl2_2!A374,ishod_substance!A:P,11,0)</f>
        <v>0</v>
      </c>
      <c r="F374" s="6">
        <f>VLOOKUP(tbl2_2!A374,ishod_substance!A:P,15,0)</f>
        <v>0</v>
      </c>
      <c r="G374" s="6" t="str">
        <f>VLOOKUP(tbl2_2!A374,ishod_substance!A:P,12,0)&amp;"/"&amp;VLOOKUP(tbl2_2!A374,ishod_substance!A:P,14,0)</f>
        <v>/</v>
      </c>
      <c r="H374" s="29">
        <f>VLOOKUP(tbl2_2!A374,ishod_substance!A:P,6,0)</f>
        <v>0</v>
      </c>
      <c r="I374" s="10">
        <f>VLOOKUP(tbl2_2!A374,ishod_substance!A:P,15,0)</f>
        <v>0</v>
      </c>
      <c r="J374" s="10">
        <f>VLOOKUP(tbl2_2!A374,ishod_substance!A:P,5,0)</f>
        <v>0</v>
      </c>
      <c r="K374" s="84">
        <f>VLOOKUP(tbl2_2!A374,ishod_substance!A:Q,17,0)</f>
        <v>0</v>
      </c>
      <c r="L374" s="84">
        <f>VLOOKUP(tbl2_2!A374,ishod_substance!A:R,18,0)</f>
        <v>0</v>
      </c>
      <c r="M374" s="84">
        <f>VLOOKUP(tbl2_2!A374,ishod_substance!A:AD,19,0)</f>
        <v>0</v>
      </c>
      <c r="N374" s="4">
        <f>VLOOKUP(tbl2_2!A374,ishod_substance!A:AD,20,0)</f>
        <v>0</v>
      </c>
      <c r="O374" s="4">
        <f>VLOOKUP(tbl2_2!A374,ishod_substance!A:AD,21,0)</f>
        <v>0</v>
      </c>
      <c r="P374" s="4">
        <f>VLOOKUP(tbl2_2!A374,ishod_substance!A:AD,22,0)</f>
        <v>0</v>
      </c>
      <c r="Q374" s="4">
        <f>VLOOKUP(tbl2_2!A374,ishod_substance!A:AD,23,0)</f>
        <v>0</v>
      </c>
      <c r="R374" s="4">
        <f>VLOOKUP(tbl2_2!A374,ishod_substance!A:AD,24,0)</f>
        <v>0</v>
      </c>
      <c r="S374" s="4">
        <f>VLOOKUP(tbl2_2!A374,ishod_substance!A:AD,25,0)</f>
        <v>0</v>
      </c>
      <c r="T374" s="4">
        <f>VLOOKUP(tbl2_2!A374,ishod_substance!A:AD,26,0)</f>
        <v>0</v>
      </c>
      <c r="U374" s="4">
        <f>VLOOKUP(tbl2_2!A374,ishod_substance!A:AD,27,0)</f>
        <v>0</v>
      </c>
      <c r="V374" s="4">
        <f>VLOOKUP(tbl2_2!A374,ishod_substance!A:AD,28,0)</f>
        <v>0</v>
      </c>
      <c r="W374" s="4">
        <f>VLOOKUP(tbl2_2!A374,ishod_substance!A:AD,29,0)</f>
        <v>0</v>
      </c>
      <c r="X374" s="4">
        <f>VLOOKUP(tbl2_2!A374,ishod_substance!A:AD,30,0)</f>
        <v>0</v>
      </c>
      <c r="Y374" s="10">
        <f>VLOOKUP(tbl2_2!A374,ishod_substance!A:AD,7,0)</f>
        <v>0</v>
      </c>
      <c r="Z374" s="9" t="e">
        <f>VLOOKUP(Y374,quide!$A$2:$B$1006,2,0)</f>
        <v>#N/A</v>
      </c>
      <c r="AA374" s="4" t="e">
        <f>VLOOKUP(Y374,quide!$A$2:$J$1006,10,0)</f>
        <v>#N/A</v>
      </c>
      <c r="AB374" s="8">
        <f>VLOOKUP(tbl2_2!A374,ishod_substance!A:AD,8,0)</f>
        <v>0</v>
      </c>
      <c r="AC374" s="221">
        <f t="shared" si="5"/>
        <v>0</v>
      </c>
      <c r="AD374" s="27">
        <f>VLOOKUP(tbl2_2!A374,ishod_substance!A:AD,9,0)</f>
        <v>0</v>
      </c>
      <c r="AE374" s="8">
        <f>VLOOKUP(tbl2_2!A374,ishod_substance!A:AD,9,0)</f>
        <v>0</v>
      </c>
      <c r="AF374" s="12"/>
    </row>
    <row r="375" spans="1:32" x14ac:dyDescent="0.25">
      <c r="A375">
        <v>367</v>
      </c>
      <c r="C375" s="5">
        <f>VLOOKUP(tbl2_2!A375,ishod_substance!A:P,2,0)</f>
        <v>0</v>
      </c>
      <c r="D375" s="7">
        <f>VLOOKUP(tbl2_2!A375,ishod_substance!A:P,3,0)</f>
        <v>0</v>
      </c>
      <c r="E375" s="5">
        <f>VLOOKUP(tbl2_2!A375,ishod_substance!A:P,11,0)</f>
        <v>0</v>
      </c>
      <c r="F375" s="6">
        <f>VLOOKUP(tbl2_2!A375,ishod_substance!A:P,15,0)</f>
        <v>0</v>
      </c>
      <c r="G375" s="6" t="str">
        <f>VLOOKUP(tbl2_2!A375,ishod_substance!A:P,12,0)&amp;"/"&amp;VLOOKUP(tbl2_2!A375,ishod_substance!A:P,14,0)</f>
        <v>/</v>
      </c>
      <c r="H375" s="29">
        <f>VLOOKUP(tbl2_2!A375,ishod_substance!A:P,6,0)</f>
        <v>0</v>
      </c>
      <c r="I375" s="10">
        <f>VLOOKUP(tbl2_2!A375,ishod_substance!A:P,15,0)</f>
        <v>0</v>
      </c>
      <c r="J375" s="10">
        <f>VLOOKUP(tbl2_2!A375,ishod_substance!A:P,5,0)</f>
        <v>0</v>
      </c>
      <c r="K375" s="84">
        <f>VLOOKUP(tbl2_2!A375,ishod_substance!A:Q,17,0)</f>
        <v>0</v>
      </c>
      <c r="L375" s="84">
        <f>VLOOKUP(tbl2_2!A375,ishod_substance!A:R,18,0)</f>
        <v>0</v>
      </c>
      <c r="M375" s="84">
        <f>VLOOKUP(tbl2_2!A375,ishod_substance!A:AD,19,0)</f>
        <v>0</v>
      </c>
      <c r="N375" s="4">
        <f>VLOOKUP(tbl2_2!A375,ishod_substance!A:AD,20,0)</f>
        <v>0</v>
      </c>
      <c r="O375" s="4">
        <f>VLOOKUP(tbl2_2!A375,ishod_substance!A:AD,21,0)</f>
        <v>0</v>
      </c>
      <c r="P375" s="4">
        <f>VLOOKUP(tbl2_2!A375,ishod_substance!A:AD,22,0)</f>
        <v>0</v>
      </c>
      <c r="Q375" s="4">
        <f>VLOOKUP(tbl2_2!A375,ishod_substance!A:AD,23,0)</f>
        <v>0</v>
      </c>
      <c r="R375" s="4">
        <f>VLOOKUP(tbl2_2!A375,ishod_substance!A:AD,24,0)</f>
        <v>0</v>
      </c>
      <c r="S375" s="4">
        <f>VLOOKUP(tbl2_2!A375,ishod_substance!A:AD,25,0)</f>
        <v>0</v>
      </c>
      <c r="T375" s="4">
        <f>VLOOKUP(tbl2_2!A375,ishod_substance!A:AD,26,0)</f>
        <v>0</v>
      </c>
      <c r="U375" s="4">
        <f>VLOOKUP(tbl2_2!A375,ishod_substance!A:AD,27,0)</f>
        <v>0</v>
      </c>
      <c r="V375" s="4">
        <f>VLOOKUP(tbl2_2!A375,ishod_substance!A:AD,28,0)</f>
        <v>0</v>
      </c>
      <c r="W375" s="4">
        <f>VLOOKUP(tbl2_2!A375,ishod_substance!A:AD,29,0)</f>
        <v>0</v>
      </c>
      <c r="X375" s="4">
        <f>VLOOKUP(tbl2_2!A375,ishod_substance!A:AD,30,0)</f>
        <v>0</v>
      </c>
      <c r="Y375" s="10">
        <f>VLOOKUP(tbl2_2!A375,ishod_substance!A:AD,7,0)</f>
        <v>0</v>
      </c>
      <c r="Z375" s="9" t="e">
        <f>VLOOKUP(Y375,quide!$A$2:$B$1006,2,0)</f>
        <v>#N/A</v>
      </c>
      <c r="AA375" s="4" t="e">
        <f>VLOOKUP(Y375,quide!$A$2:$J$1006,10,0)</f>
        <v>#N/A</v>
      </c>
      <c r="AB375" s="8">
        <f>VLOOKUP(tbl2_2!A375,ishod_substance!A:AD,8,0)</f>
        <v>0</v>
      </c>
      <c r="AC375" s="221">
        <f t="shared" si="5"/>
        <v>0</v>
      </c>
      <c r="AD375" s="27">
        <f>VLOOKUP(tbl2_2!A375,ishod_substance!A:AD,9,0)</f>
        <v>0</v>
      </c>
      <c r="AE375" s="8">
        <f>VLOOKUP(tbl2_2!A375,ishod_substance!A:AD,9,0)</f>
        <v>0</v>
      </c>
      <c r="AF375" s="12"/>
    </row>
    <row r="376" spans="1:32" x14ac:dyDescent="0.25">
      <c r="A376">
        <v>368</v>
      </c>
      <c r="C376" s="5">
        <f>VLOOKUP(tbl2_2!A376,ishod_substance!A:P,2,0)</f>
        <v>0</v>
      </c>
      <c r="D376" s="7">
        <f>VLOOKUP(tbl2_2!A376,ishod_substance!A:P,3,0)</f>
        <v>0</v>
      </c>
      <c r="E376" s="5">
        <f>VLOOKUP(tbl2_2!A376,ishod_substance!A:P,11,0)</f>
        <v>0</v>
      </c>
      <c r="F376" s="6">
        <f>VLOOKUP(tbl2_2!A376,ishod_substance!A:P,15,0)</f>
        <v>0</v>
      </c>
      <c r="G376" s="6" t="str">
        <f>VLOOKUP(tbl2_2!A376,ishod_substance!A:P,12,0)&amp;"/"&amp;VLOOKUP(tbl2_2!A376,ishod_substance!A:P,14,0)</f>
        <v>/</v>
      </c>
      <c r="H376" s="29">
        <f>VLOOKUP(tbl2_2!A376,ishod_substance!A:P,6,0)</f>
        <v>0</v>
      </c>
      <c r="I376" s="10">
        <f>VLOOKUP(tbl2_2!A376,ishod_substance!A:P,15,0)</f>
        <v>0</v>
      </c>
      <c r="J376" s="10">
        <f>VLOOKUP(tbl2_2!A376,ishod_substance!A:P,5,0)</f>
        <v>0</v>
      </c>
      <c r="K376" s="84">
        <f>VLOOKUP(tbl2_2!A376,ishod_substance!A:Q,17,0)</f>
        <v>0</v>
      </c>
      <c r="L376" s="84">
        <f>VLOOKUP(tbl2_2!A376,ishod_substance!A:R,18,0)</f>
        <v>0</v>
      </c>
      <c r="M376" s="84">
        <f>VLOOKUP(tbl2_2!A376,ishod_substance!A:AD,19,0)</f>
        <v>0</v>
      </c>
      <c r="N376" s="4">
        <f>VLOOKUP(tbl2_2!A376,ishod_substance!A:AD,20,0)</f>
        <v>0</v>
      </c>
      <c r="O376" s="4">
        <f>VLOOKUP(tbl2_2!A376,ishod_substance!A:AD,21,0)</f>
        <v>0</v>
      </c>
      <c r="P376" s="4">
        <f>VLOOKUP(tbl2_2!A376,ishod_substance!A:AD,22,0)</f>
        <v>0</v>
      </c>
      <c r="Q376" s="4">
        <f>VLOOKUP(tbl2_2!A376,ishod_substance!A:AD,23,0)</f>
        <v>0</v>
      </c>
      <c r="R376" s="4">
        <f>VLOOKUP(tbl2_2!A376,ishod_substance!A:AD,24,0)</f>
        <v>0</v>
      </c>
      <c r="S376" s="4">
        <f>VLOOKUP(tbl2_2!A376,ishod_substance!A:AD,25,0)</f>
        <v>0</v>
      </c>
      <c r="T376" s="4">
        <f>VLOOKUP(tbl2_2!A376,ishod_substance!A:AD,26,0)</f>
        <v>0</v>
      </c>
      <c r="U376" s="4">
        <f>VLOOKUP(tbl2_2!A376,ishod_substance!A:AD,27,0)</f>
        <v>0</v>
      </c>
      <c r="V376" s="4">
        <f>VLOOKUP(tbl2_2!A376,ishod_substance!A:AD,28,0)</f>
        <v>0</v>
      </c>
      <c r="W376" s="4">
        <f>VLOOKUP(tbl2_2!A376,ishod_substance!A:AD,29,0)</f>
        <v>0</v>
      </c>
      <c r="X376" s="4">
        <f>VLOOKUP(tbl2_2!A376,ishod_substance!A:AD,30,0)</f>
        <v>0</v>
      </c>
      <c r="Y376" s="10">
        <f>VLOOKUP(tbl2_2!A376,ishod_substance!A:AD,7,0)</f>
        <v>0</v>
      </c>
      <c r="Z376" s="9" t="e">
        <f>VLOOKUP(Y376,quide!$A$2:$B$1006,2,0)</f>
        <v>#N/A</v>
      </c>
      <c r="AA376" s="4" t="e">
        <f>VLOOKUP(Y376,quide!$A$2:$J$1006,10,0)</f>
        <v>#N/A</v>
      </c>
      <c r="AB376" s="8">
        <f>VLOOKUP(tbl2_2!A376,ishod_substance!A:AD,8,0)</f>
        <v>0</v>
      </c>
      <c r="AC376" s="221">
        <f t="shared" si="5"/>
        <v>0</v>
      </c>
      <c r="AD376" s="27">
        <f>VLOOKUP(tbl2_2!A376,ishod_substance!A:AD,9,0)</f>
        <v>0</v>
      </c>
      <c r="AE376" s="8">
        <f>VLOOKUP(tbl2_2!A376,ishod_substance!A:AD,9,0)</f>
        <v>0</v>
      </c>
      <c r="AF376" s="12"/>
    </row>
    <row r="377" spans="1:32" x14ac:dyDescent="0.25">
      <c r="A377">
        <v>369</v>
      </c>
      <c r="C377" s="5">
        <f>VLOOKUP(tbl2_2!A377,ishod_substance!A:P,2,0)</f>
        <v>0</v>
      </c>
      <c r="D377" s="7">
        <f>VLOOKUP(tbl2_2!A377,ishod_substance!A:P,3,0)</f>
        <v>0</v>
      </c>
      <c r="E377" s="5">
        <f>VLOOKUP(tbl2_2!A377,ishod_substance!A:P,11,0)</f>
        <v>0</v>
      </c>
      <c r="F377" s="6">
        <f>VLOOKUP(tbl2_2!A377,ishod_substance!A:P,15,0)</f>
        <v>0</v>
      </c>
      <c r="G377" s="6" t="str">
        <f>VLOOKUP(tbl2_2!A377,ishod_substance!A:P,12,0)&amp;"/"&amp;VLOOKUP(tbl2_2!A377,ishod_substance!A:P,14,0)</f>
        <v>/</v>
      </c>
      <c r="H377" s="29">
        <f>VLOOKUP(tbl2_2!A377,ishod_substance!A:P,6,0)</f>
        <v>0</v>
      </c>
      <c r="I377" s="10">
        <f>VLOOKUP(tbl2_2!A377,ishod_substance!A:P,15,0)</f>
        <v>0</v>
      </c>
      <c r="J377" s="10">
        <f>VLOOKUP(tbl2_2!A377,ishod_substance!A:P,5,0)</f>
        <v>0</v>
      </c>
      <c r="K377" s="84">
        <f>VLOOKUP(tbl2_2!A377,ishod_substance!A:Q,17,0)</f>
        <v>0</v>
      </c>
      <c r="L377" s="84">
        <f>VLOOKUP(tbl2_2!A377,ishod_substance!A:R,18,0)</f>
        <v>0</v>
      </c>
      <c r="M377" s="84">
        <f>VLOOKUP(tbl2_2!A377,ishod_substance!A:AD,19,0)</f>
        <v>0</v>
      </c>
      <c r="N377" s="4">
        <f>VLOOKUP(tbl2_2!A377,ishod_substance!A:AD,20,0)</f>
        <v>0</v>
      </c>
      <c r="O377" s="4">
        <f>VLOOKUP(tbl2_2!A377,ishod_substance!A:AD,21,0)</f>
        <v>0</v>
      </c>
      <c r="P377" s="4">
        <f>VLOOKUP(tbl2_2!A377,ishod_substance!A:AD,22,0)</f>
        <v>0</v>
      </c>
      <c r="Q377" s="4">
        <f>VLOOKUP(tbl2_2!A377,ishod_substance!A:AD,23,0)</f>
        <v>0</v>
      </c>
      <c r="R377" s="4">
        <f>VLOOKUP(tbl2_2!A377,ishod_substance!A:AD,24,0)</f>
        <v>0</v>
      </c>
      <c r="S377" s="4">
        <f>VLOOKUP(tbl2_2!A377,ishod_substance!A:AD,25,0)</f>
        <v>0</v>
      </c>
      <c r="T377" s="4">
        <f>VLOOKUP(tbl2_2!A377,ishod_substance!A:AD,26,0)</f>
        <v>0</v>
      </c>
      <c r="U377" s="4">
        <f>VLOOKUP(tbl2_2!A377,ishod_substance!A:AD,27,0)</f>
        <v>0</v>
      </c>
      <c r="V377" s="4">
        <f>VLOOKUP(tbl2_2!A377,ishod_substance!A:AD,28,0)</f>
        <v>0</v>
      </c>
      <c r="W377" s="4">
        <f>VLOOKUP(tbl2_2!A377,ishod_substance!A:AD,29,0)</f>
        <v>0</v>
      </c>
      <c r="X377" s="4">
        <f>VLOOKUP(tbl2_2!A377,ishod_substance!A:AD,30,0)</f>
        <v>0</v>
      </c>
      <c r="Y377" s="10">
        <f>VLOOKUP(tbl2_2!A377,ishod_substance!A:AD,7,0)</f>
        <v>0</v>
      </c>
      <c r="Z377" s="9" t="e">
        <f>VLOOKUP(Y377,quide!$A$2:$B$1006,2,0)</f>
        <v>#N/A</v>
      </c>
      <c r="AA377" s="4" t="e">
        <f>VLOOKUP(Y377,quide!$A$2:$J$1006,10,0)</f>
        <v>#N/A</v>
      </c>
      <c r="AB377" s="8">
        <f>VLOOKUP(tbl2_2!A377,ishod_substance!A:AD,8,0)</f>
        <v>0</v>
      </c>
      <c r="AC377" s="221">
        <f t="shared" si="5"/>
        <v>0</v>
      </c>
      <c r="AD377" s="27">
        <f>VLOOKUP(tbl2_2!A377,ishod_substance!A:AD,9,0)</f>
        <v>0</v>
      </c>
      <c r="AE377" s="8">
        <f>VLOOKUP(tbl2_2!A377,ishod_substance!A:AD,9,0)</f>
        <v>0</v>
      </c>
      <c r="AF377" s="12"/>
    </row>
    <row r="378" spans="1:32" x14ac:dyDescent="0.25">
      <c r="A378">
        <v>370</v>
      </c>
      <c r="C378" s="5">
        <f>VLOOKUP(tbl2_2!A378,ishod_substance!A:P,2,0)</f>
        <v>0</v>
      </c>
      <c r="D378" s="7">
        <f>VLOOKUP(tbl2_2!A378,ishod_substance!A:P,3,0)</f>
        <v>0</v>
      </c>
      <c r="E378" s="5">
        <f>VLOOKUP(tbl2_2!A378,ishod_substance!A:P,11,0)</f>
        <v>0</v>
      </c>
      <c r="F378" s="6">
        <f>VLOOKUP(tbl2_2!A378,ishod_substance!A:P,15,0)</f>
        <v>0</v>
      </c>
      <c r="G378" s="6" t="str">
        <f>VLOOKUP(tbl2_2!A378,ishod_substance!A:P,12,0)&amp;"/"&amp;VLOOKUP(tbl2_2!A378,ishod_substance!A:P,14,0)</f>
        <v>/</v>
      </c>
      <c r="H378" s="29">
        <f>VLOOKUP(tbl2_2!A378,ishod_substance!A:P,6,0)</f>
        <v>0</v>
      </c>
      <c r="I378" s="10">
        <f>VLOOKUP(tbl2_2!A378,ishod_substance!A:P,15,0)</f>
        <v>0</v>
      </c>
      <c r="J378" s="10">
        <f>VLOOKUP(tbl2_2!A378,ishod_substance!A:P,5,0)</f>
        <v>0</v>
      </c>
      <c r="K378" s="84">
        <f>VLOOKUP(tbl2_2!A378,ishod_substance!A:Q,17,0)</f>
        <v>0</v>
      </c>
      <c r="L378" s="84">
        <f>VLOOKUP(tbl2_2!A378,ishod_substance!A:R,18,0)</f>
        <v>0</v>
      </c>
      <c r="M378" s="84">
        <f>VLOOKUP(tbl2_2!A378,ishod_substance!A:AD,19,0)</f>
        <v>0</v>
      </c>
      <c r="N378" s="4">
        <f>VLOOKUP(tbl2_2!A378,ishod_substance!A:AD,20,0)</f>
        <v>0</v>
      </c>
      <c r="O378" s="4">
        <f>VLOOKUP(tbl2_2!A378,ishod_substance!A:AD,21,0)</f>
        <v>0</v>
      </c>
      <c r="P378" s="4">
        <f>VLOOKUP(tbl2_2!A378,ishod_substance!A:AD,22,0)</f>
        <v>0</v>
      </c>
      <c r="Q378" s="4">
        <f>VLOOKUP(tbl2_2!A378,ishod_substance!A:AD,23,0)</f>
        <v>0</v>
      </c>
      <c r="R378" s="4">
        <f>VLOOKUP(tbl2_2!A378,ishod_substance!A:AD,24,0)</f>
        <v>0</v>
      </c>
      <c r="S378" s="4">
        <f>VLOOKUP(tbl2_2!A378,ishod_substance!A:AD,25,0)</f>
        <v>0</v>
      </c>
      <c r="T378" s="4">
        <f>VLOOKUP(tbl2_2!A378,ishod_substance!A:AD,26,0)</f>
        <v>0</v>
      </c>
      <c r="U378" s="4">
        <f>VLOOKUP(tbl2_2!A378,ishod_substance!A:AD,27,0)</f>
        <v>0</v>
      </c>
      <c r="V378" s="4">
        <f>VLOOKUP(tbl2_2!A378,ishod_substance!A:AD,28,0)</f>
        <v>0</v>
      </c>
      <c r="W378" s="4">
        <f>VLOOKUP(tbl2_2!A378,ishod_substance!A:AD,29,0)</f>
        <v>0</v>
      </c>
      <c r="X378" s="4">
        <f>VLOOKUP(tbl2_2!A378,ishod_substance!A:AD,30,0)</f>
        <v>0</v>
      </c>
      <c r="Y378" s="10">
        <f>VLOOKUP(tbl2_2!A378,ishod_substance!A:AD,7,0)</f>
        <v>0</v>
      </c>
      <c r="Z378" s="9" t="e">
        <f>VLOOKUP(Y378,quide!$A$2:$B$1006,2,0)</f>
        <v>#N/A</v>
      </c>
      <c r="AA378" s="4" t="e">
        <f>VLOOKUP(Y378,quide!$A$2:$J$1006,10,0)</f>
        <v>#N/A</v>
      </c>
      <c r="AB378" s="8">
        <f>VLOOKUP(tbl2_2!A378,ishod_substance!A:AD,8,0)</f>
        <v>0</v>
      </c>
      <c r="AC378" s="221">
        <f t="shared" si="5"/>
        <v>0</v>
      </c>
      <c r="AD378" s="27">
        <f>VLOOKUP(tbl2_2!A378,ishod_substance!A:AD,9,0)</f>
        <v>0</v>
      </c>
      <c r="AE378" s="8">
        <f>VLOOKUP(tbl2_2!A378,ishod_substance!A:AD,9,0)</f>
        <v>0</v>
      </c>
      <c r="AF378" s="12"/>
    </row>
    <row r="379" spans="1:32" x14ac:dyDescent="0.25">
      <c r="A379">
        <v>371</v>
      </c>
      <c r="C379" s="5">
        <f>VLOOKUP(tbl2_2!A379,ishod_substance!A:P,2,0)</f>
        <v>0</v>
      </c>
      <c r="D379" s="7">
        <f>VLOOKUP(tbl2_2!A379,ishod_substance!A:P,3,0)</f>
        <v>0</v>
      </c>
      <c r="E379" s="5">
        <f>VLOOKUP(tbl2_2!A379,ishod_substance!A:P,11,0)</f>
        <v>0</v>
      </c>
      <c r="F379" s="6">
        <f>VLOOKUP(tbl2_2!A379,ishod_substance!A:P,15,0)</f>
        <v>0</v>
      </c>
      <c r="G379" s="6" t="str">
        <f>VLOOKUP(tbl2_2!A379,ishod_substance!A:P,12,0)&amp;"/"&amp;VLOOKUP(tbl2_2!A379,ishod_substance!A:P,14,0)</f>
        <v>/</v>
      </c>
      <c r="H379" s="29">
        <f>VLOOKUP(tbl2_2!A379,ishod_substance!A:P,6,0)</f>
        <v>0</v>
      </c>
      <c r="I379" s="10">
        <f>VLOOKUP(tbl2_2!A379,ishod_substance!A:P,15,0)</f>
        <v>0</v>
      </c>
      <c r="J379" s="10">
        <f>VLOOKUP(tbl2_2!A379,ishod_substance!A:P,5,0)</f>
        <v>0</v>
      </c>
      <c r="K379" s="84">
        <f>VLOOKUP(tbl2_2!A379,ishod_substance!A:Q,17,0)</f>
        <v>0</v>
      </c>
      <c r="L379" s="84">
        <f>VLOOKUP(tbl2_2!A379,ishod_substance!A:R,18,0)</f>
        <v>0</v>
      </c>
      <c r="M379" s="84">
        <f>VLOOKUP(tbl2_2!A379,ishod_substance!A:AD,19,0)</f>
        <v>0</v>
      </c>
      <c r="N379" s="4">
        <f>VLOOKUP(tbl2_2!A379,ishod_substance!A:AD,20,0)</f>
        <v>0</v>
      </c>
      <c r="O379" s="4">
        <f>VLOOKUP(tbl2_2!A379,ishod_substance!A:AD,21,0)</f>
        <v>0</v>
      </c>
      <c r="P379" s="4">
        <f>VLOOKUP(tbl2_2!A379,ishod_substance!A:AD,22,0)</f>
        <v>0</v>
      </c>
      <c r="Q379" s="4">
        <f>VLOOKUP(tbl2_2!A379,ishod_substance!A:AD,23,0)</f>
        <v>0</v>
      </c>
      <c r="R379" s="4">
        <f>VLOOKUP(tbl2_2!A379,ishod_substance!A:AD,24,0)</f>
        <v>0</v>
      </c>
      <c r="S379" s="4">
        <f>VLOOKUP(tbl2_2!A379,ishod_substance!A:AD,25,0)</f>
        <v>0</v>
      </c>
      <c r="T379" s="4">
        <f>VLOOKUP(tbl2_2!A379,ishod_substance!A:AD,26,0)</f>
        <v>0</v>
      </c>
      <c r="U379" s="4">
        <f>VLOOKUP(tbl2_2!A379,ishod_substance!A:AD,27,0)</f>
        <v>0</v>
      </c>
      <c r="V379" s="4">
        <f>VLOOKUP(tbl2_2!A379,ishod_substance!A:AD,28,0)</f>
        <v>0</v>
      </c>
      <c r="W379" s="4">
        <f>VLOOKUP(tbl2_2!A379,ishod_substance!A:AD,29,0)</f>
        <v>0</v>
      </c>
      <c r="X379" s="4">
        <f>VLOOKUP(tbl2_2!A379,ishod_substance!A:AD,30,0)</f>
        <v>0</v>
      </c>
      <c r="Y379" s="10">
        <f>VLOOKUP(tbl2_2!A379,ishod_substance!A:AD,7,0)</f>
        <v>0</v>
      </c>
      <c r="Z379" s="9" t="e">
        <f>VLOOKUP(Y379,quide!$A$2:$B$1006,2,0)</f>
        <v>#N/A</v>
      </c>
      <c r="AA379" s="4" t="e">
        <f>VLOOKUP(Y379,quide!$A$2:$J$1006,10,0)</f>
        <v>#N/A</v>
      </c>
      <c r="AB379" s="8">
        <f>VLOOKUP(tbl2_2!A379,ishod_substance!A:AD,8,0)</f>
        <v>0</v>
      </c>
      <c r="AC379" s="221">
        <f t="shared" ref="AC379:AC442" si="6">IF(O379=0,0,AB379*1000/O379)</f>
        <v>0</v>
      </c>
      <c r="AD379" s="27">
        <f>VLOOKUP(tbl2_2!A379,ishod_substance!A:AD,9,0)</f>
        <v>0</v>
      </c>
      <c r="AE379" s="8">
        <f>VLOOKUP(tbl2_2!A379,ishod_substance!A:AD,9,0)</f>
        <v>0</v>
      </c>
      <c r="AF379" s="12"/>
    </row>
    <row r="380" spans="1:32" x14ac:dyDescent="0.25">
      <c r="A380">
        <v>372</v>
      </c>
      <c r="C380" s="5">
        <f>VLOOKUP(tbl2_2!A380,ishod_substance!A:P,2,0)</f>
        <v>0</v>
      </c>
      <c r="D380" s="7">
        <f>VLOOKUP(tbl2_2!A380,ishod_substance!A:P,3,0)</f>
        <v>0</v>
      </c>
      <c r="E380" s="5">
        <f>VLOOKUP(tbl2_2!A380,ishod_substance!A:P,11,0)</f>
        <v>0</v>
      </c>
      <c r="F380" s="6">
        <f>VLOOKUP(tbl2_2!A380,ishod_substance!A:P,15,0)</f>
        <v>0</v>
      </c>
      <c r="G380" s="6" t="str">
        <f>VLOOKUP(tbl2_2!A380,ishod_substance!A:P,12,0)&amp;"/"&amp;VLOOKUP(tbl2_2!A380,ishod_substance!A:P,14,0)</f>
        <v>/</v>
      </c>
      <c r="H380" s="29">
        <f>VLOOKUP(tbl2_2!A380,ishod_substance!A:P,6,0)</f>
        <v>0</v>
      </c>
      <c r="I380" s="10">
        <f>VLOOKUP(tbl2_2!A380,ishod_substance!A:P,15,0)</f>
        <v>0</v>
      </c>
      <c r="J380" s="10">
        <f>VLOOKUP(tbl2_2!A380,ishod_substance!A:P,5,0)</f>
        <v>0</v>
      </c>
      <c r="K380" s="84">
        <f>VLOOKUP(tbl2_2!A380,ishod_substance!A:Q,17,0)</f>
        <v>0</v>
      </c>
      <c r="L380" s="84">
        <f>VLOOKUP(tbl2_2!A380,ishod_substance!A:R,18,0)</f>
        <v>0</v>
      </c>
      <c r="M380" s="84">
        <f>VLOOKUP(tbl2_2!A380,ishod_substance!A:AD,19,0)</f>
        <v>0</v>
      </c>
      <c r="N380" s="4">
        <f>VLOOKUP(tbl2_2!A380,ishod_substance!A:AD,20,0)</f>
        <v>0</v>
      </c>
      <c r="O380" s="4">
        <f>VLOOKUP(tbl2_2!A380,ishod_substance!A:AD,21,0)</f>
        <v>0</v>
      </c>
      <c r="P380" s="4">
        <f>VLOOKUP(tbl2_2!A380,ishod_substance!A:AD,22,0)</f>
        <v>0</v>
      </c>
      <c r="Q380" s="4">
        <f>VLOOKUP(tbl2_2!A380,ishod_substance!A:AD,23,0)</f>
        <v>0</v>
      </c>
      <c r="R380" s="4">
        <f>VLOOKUP(tbl2_2!A380,ishod_substance!A:AD,24,0)</f>
        <v>0</v>
      </c>
      <c r="S380" s="4">
        <f>VLOOKUP(tbl2_2!A380,ishod_substance!A:AD,25,0)</f>
        <v>0</v>
      </c>
      <c r="T380" s="4">
        <f>VLOOKUP(tbl2_2!A380,ishod_substance!A:AD,26,0)</f>
        <v>0</v>
      </c>
      <c r="U380" s="4">
        <f>VLOOKUP(tbl2_2!A380,ishod_substance!A:AD,27,0)</f>
        <v>0</v>
      </c>
      <c r="V380" s="4">
        <f>VLOOKUP(tbl2_2!A380,ishod_substance!A:AD,28,0)</f>
        <v>0</v>
      </c>
      <c r="W380" s="4">
        <f>VLOOKUP(tbl2_2!A380,ishod_substance!A:AD,29,0)</f>
        <v>0</v>
      </c>
      <c r="X380" s="4">
        <f>VLOOKUP(tbl2_2!A380,ishod_substance!A:AD,30,0)</f>
        <v>0</v>
      </c>
      <c r="Y380" s="10">
        <f>VLOOKUP(tbl2_2!A380,ishod_substance!A:AD,7,0)</f>
        <v>0</v>
      </c>
      <c r="Z380" s="9" t="e">
        <f>VLOOKUP(Y380,quide!$A$2:$B$1006,2,0)</f>
        <v>#N/A</v>
      </c>
      <c r="AA380" s="4" t="e">
        <f>VLOOKUP(Y380,quide!$A$2:$J$1006,10,0)</f>
        <v>#N/A</v>
      </c>
      <c r="AB380" s="8">
        <f>VLOOKUP(tbl2_2!A380,ishod_substance!A:AD,8,0)</f>
        <v>0</v>
      </c>
      <c r="AC380" s="221">
        <f t="shared" si="6"/>
        <v>0</v>
      </c>
      <c r="AD380" s="27">
        <f>VLOOKUP(tbl2_2!A380,ishod_substance!A:AD,9,0)</f>
        <v>0</v>
      </c>
      <c r="AE380" s="8">
        <f>VLOOKUP(tbl2_2!A380,ishod_substance!A:AD,9,0)</f>
        <v>0</v>
      </c>
      <c r="AF380" s="12"/>
    </row>
    <row r="381" spans="1:32" x14ac:dyDescent="0.25">
      <c r="A381">
        <v>373</v>
      </c>
      <c r="C381" s="5">
        <f>VLOOKUP(tbl2_2!A381,ishod_substance!A:P,2,0)</f>
        <v>0</v>
      </c>
      <c r="D381" s="7">
        <f>VLOOKUP(tbl2_2!A381,ishod_substance!A:P,3,0)</f>
        <v>0</v>
      </c>
      <c r="E381" s="5">
        <f>VLOOKUP(tbl2_2!A381,ishod_substance!A:P,11,0)</f>
        <v>0</v>
      </c>
      <c r="F381" s="6">
        <f>VLOOKUP(tbl2_2!A381,ishod_substance!A:P,15,0)</f>
        <v>0</v>
      </c>
      <c r="G381" s="6" t="str">
        <f>VLOOKUP(tbl2_2!A381,ishod_substance!A:P,12,0)&amp;"/"&amp;VLOOKUP(tbl2_2!A381,ishod_substance!A:P,14,0)</f>
        <v>/</v>
      </c>
      <c r="H381" s="29">
        <f>VLOOKUP(tbl2_2!A381,ishod_substance!A:P,6,0)</f>
        <v>0</v>
      </c>
      <c r="I381" s="10">
        <f>VLOOKUP(tbl2_2!A381,ishod_substance!A:P,15,0)</f>
        <v>0</v>
      </c>
      <c r="J381" s="10">
        <f>VLOOKUP(tbl2_2!A381,ishod_substance!A:P,5,0)</f>
        <v>0</v>
      </c>
      <c r="K381" s="84">
        <f>VLOOKUP(tbl2_2!A381,ishod_substance!A:Q,17,0)</f>
        <v>0</v>
      </c>
      <c r="L381" s="84">
        <f>VLOOKUP(tbl2_2!A381,ishod_substance!A:R,18,0)</f>
        <v>0</v>
      </c>
      <c r="M381" s="84">
        <f>VLOOKUP(tbl2_2!A381,ishod_substance!A:AD,19,0)</f>
        <v>0</v>
      </c>
      <c r="N381" s="4">
        <f>VLOOKUP(tbl2_2!A381,ishod_substance!A:AD,20,0)</f>
        <v>0</v>
      </c>
      <c r="O381" s="4">
        <f>VLOOKUP(tbl2_2!A381,ishod_substance!A:AD,21,0)</f>
        <v>0</v>
      </c>
      <c r="P381" s="4">
        <f>VLOOKUP(tbl2_2!A381,ishod_substance!A:AD,22,0)</f>
        <v>0</v>
      </c>
      <c r="Q381" s="4">
        <f>VLOOKUP(tbl2_2!A381,ishod_substance!A:AD,23,0)</f>
        <v>0</v>
      </c>
      <c r="R381" s="4">
        <f>VLOOKUP(tbl2_2!A381,ishod_substance!A:AD,24,0)</f>
        <v>0</v>
      </c>
      <c r="S381" s="4">
        <f>VLOOKUP(tbl2_2!A381,ishod_substance!A:AD,25,0)</f>
        <v>0</v>
      </c>
      <c r="T381" s="4">
        <f>VLOOKUP(tbl2_2!A381,ishod_substance!A:AD,26,0)</f>
        <v>0</v>
      </c>
      <c r="U381" s="4">
        <f>VLOOKUP(tbl2_2!A381,ishod_substance!A:AD,27,0)</f>
        <v>0</v>
      </c>
      <c r="V381" s="4">
        <f>VLOOKUP(tbl2_2!A381,ishod_substance!A:AD,28,0)</f>
        <v>0</v>
      </c>
      <c r="W381" s="4">
        <f>VLOOKUP(tbl2_2!A381,ishod_substance!A:AD,29,0)</f>
        <v>0</v>
      </c>
      <c r="X381" s="4">
        <f>VLOOKUP(tbl2_2!A381,ishod_substance!A:AD,30,0)</f>
        <v>0</v>
      </c>
      <c r="Y381" s="10">
        <f>VLOOKUP(tbl2_2!A381,ishod_substance!A:AD,7,0)</f>
        <v>0</v>
      </c>
      <c r="Z381" s="9" t="e">
        <f>VLOOKUP(Y381,quide!$A$2:$B$1006,2,0)</f>
        <v>#N/A</v>
      </c>
      <c r="AA381" s="4" t="e">
        <f>VLOOKUP(Y381,quide!$A$2:$J$1006,10,0)</f>
        <v>#N/A</v>
      </c>
      <c r="AB381" s="8">
        <f>VLOOKUP(tbl2_2!A381,ishod_substance!A:AD,8,0)</f>
        <v>0</v>
      </c>
      <c r="AC381" s="221">
        <f t="shared" si="6"/>
        <v>0</v>
      </c>
      <c r="AD381" s="27">
        <f>VLOOKUP(tbl2_2!A381,ishod_substance!A:AD,9,0)</f>
        <v>0</v>
      </c>
      <c r="AE381" s="8">
        <f>VLOOKUP(tbl2_2!A381,ishod_substance!A:AD,9,0)</f>
        <v>0</v>
      </c>
      <c r="AF381" s="12"/>
    </row>
    <row r="382" spans="1:32" x14ac:dyDescent="0.25">
      <c r="A382">
        <v>374</v>
      </c>
      <c r="C382" s="5">
        <f>VLOOKUP(tbl2_2!A382,ishod_substance!A:P,2,0)</f>
        <v>0</v>
      </c>
      <c r="D382" s="7">
        <f>VLOOKUP(tbl2_2!A382,ishod_substance!A:P,3,0)</f>
        <v>0</v>
      </c>
      <c r="E382" s="5">
        <f>VLOOKUP(tbl2_2!A382,ishod_substance!A:P,11,0)</f>
        <v>0</v>
      </c>
      <c r="F382" s="6">
        <f>VLOOKUP(tbl2_2!A382,ishod_substance!A:P,15,0)</f>
        <v>0</v>
      </c>
      <c r="G382" s="6" t="str">
        <f>VLOOKUP(tbl2_2!A382,ishod_substance!A:P,12,0)&amp;"/"&amp;VLOOKUP(tbl2_2!A382,ishod_substance!A:P,14,0)</f>
        <v>/</v>
      </c>
      <c r="H382" s="29">
        <f>VLOOKUP(tbl2_2!A382,ishod_substance!A:P,6,0)</f>
        <v>0</v>
      </c>
      <c r="I382" s="10">
        <f>VLOOKUP(tbl2_2!A382,ishod_substance!A:P,15,0)</f>
        <v>0</v>
      </c>
      <c r="J382" s="10">
        <f>VLOOKUP(tbl2_2!A382,ishod_substance!A:P,5,0)</f>
        <v>0</v>
      </c>
      <c r="K382" s="84">
        <f>VLOOKUP(tbl2_2!A382,ishod_substance!A:Q,17,0)</f>
        <v>0</v>
      </c>
      <c r="L382" s="84">
        <f>VLOOKUP(tbl2_2!A382,ishod_substance!A:R,18,0)</f>
        <v>0</v>
      </c>
      <c r="M382" s="84">
        <f>VLOOKUP(tbl2_2!A382,ishod_substance!A:AD,19,0)</f>
        <v>0</v>
      </c>
      <c r="N382" s="4">
        <f>VLOOKUP(tbl2_2!A382,ishod_substance!A:AD,20,0)</f>
        <v>0</v>
      </c>
      <c r="O382" s="4">
        <f>VLOOKUP(tbl2_2!A382,ishod_substance!A:AD,21,0)</f>
        <v>0</v>
      </c>
      <c r="P382" s="4">
        <f>VLOOKUP(tbl2_2!A382,ishod_substance!A:AD,22,0)</f>
        <v>0</v>
      </c>
      <c r="Q382" s="4">
        <f>VLOOKUP(tbl2_2!A382,ishod_substance!A:AD,23,0)</f>
        <v>0</v>
      </c>
      <c r="R382" s="4">
        <f>VLOOKUP(tbl2_2!A382,ishod_substance!A:AD,24,0)</f>
        <v>0</v>
      </c>
      <c r="S382" s="4">
        <f>VLOOKUP(tbl2_2!A382,ishod_substance!A:AD,25,0)</f>
        <v>0</v>
      </c>
      <c r="T382" s="4">
        <f>VLOOKUP(tbl2_2!A382,ishod_substance!A:AD,26,0)</f>
        <v>0</v>
      </c>
      <c r="U382" s="4">
        <f>VLOOKUP(tbl2_2!A382,ishod_substance!A:AD,27,0)</f>
        <v>0</v>
      </c>
      <c r="V382" s="4">
        <f>VLOOKUP(tbl2_2!A382,ishod_substance!A:AD,28,0)</f>
        <v>0</v>
      </c>
      <c r="W382" s="4">
        <f>VLOOKUP(tbl2_2!A382,ishod_substance!A:AD,29,0)</f>
        <v>0</v>
      </c>
      <c r="X382" s="4">
        <f>VLOOKUP(tbl2_2!A382,ishod_substance!A:AD,30,0)</f>
        <v>0</v>
      </c>
      <c r="Y382" s="10">
        <f>VLOOKUP(tbl2_2!A382,ishod_substance!A:AD,7,0)</f>
        <v>0</v>
      </c>
      <c r="Z382" s="9" t="e">
        <f>VLOOKUP(Y382,quide!$A$2:$B$1006,2,0)</f>
        <v>#N/A</v>
      </c>
      <c r="AA382" s="4" t="e">
        <f>VLOOKUP(Y382,quide!$A$2:$J$1006,10,0)</f>
        <v>#N/A</v>
      </c>
      <c r="AB382" s="8">
        <f>VLOOKUP(tbl2_2!A382,ishod_substance!A:AD,8,0)</f>
        <v>0</v>
      </c>
      <c r="AC382" s="221">
        <f t="shared" si="6"/>
        <v>0</v>
      </c>
      <c r="AD382" s="27">
        <f>VLOOKUP(tbl2_2!A382,ishod_substance!A:AD,9,0)</f>
        <v>0</v>
      </c>
      <c r="AE382" s="8">
        <f>VLOOKUP(tbl2_2!A382,ishod_substance!A:AD,9,0)</f>
        <v>0</v>
      </c>
      <c r="AF382" s="12"/>
    </row>
    <row r="383" spans="1:32" x14ac:dyDescent="0.25">
      <c r="A383">
        <v>375</v>
      </c>
      <c r="C383" s="5">
        <f>VLOOKUP(tbl2_2!A383,ishod_substance!A:P,2,0)</f>
        <v>0</v>
      </c>
      <c r="D383" s="7">
        <f>VLOOKUP(tbl2_2!A383,ishod_substance!A:P,3,0)</f>
        <v>0</v>
      </c>
      <c r="E383" s="5">
        <f>VLOOKUP(tbl2_2!A383,ishod_substance!A:P,11,0)</f>
        <v>0</v>
      </c>
      <c r="F383" s="6">
        <f>VLOOKUP(tbl2_2!A383,ishod_substance!A:P,15,0)</f>
        <v>0</v>
      </c>
      <c r="G383" s="6" t="str">
        <f>VLOOKUP(tbl2_2!A383,ishod_substance!A:P,12,0)&amp;"/"&amp;VLOOKUP(tbl2_2!A383,ishod_substance!A:P,14,0)</f>
        <v>/</v>
      </c>
      <c r="H383" s="29">
        <f>VLOOKUP(tbl2_2!A383,ishod_substance!A:P,6,0)</f>
        <v>0</v>
      </c>
      <c r="I383" s="10">
        <f>VLOOKUP(tbl2_2!A383,ishod_substance!A:P,15,0)</f>
        <v>0</v>
      </c>
      <c r="J383" s="10">
        <f>VLOOKUP(tbl2_2!A383,ishod_substance!A:P,5,0)</f>
        <v>0</v>
      </c>
      <c r="K383" s="84">
        <f>VLOOKUP(tbl2_2!A383,ishod_substance!A:Q,17,0)</f>
        <v>0</v>
      </c>
      <c r="L383" s="84">
        <f>VLOOKUP(tbl2_2!A383,ishod_substance!A:R,18,0)</f>
        <v>0</v>
      </c>
      <c r="M383" s="84">
        <f>VLOOKUP(tbl2_2!A383,ishod_substance!A:AD,19,0)</f>
        <v>0</v>
      </c>
      <c r="N383" s="4">
        <f>VLOOKUP(tbl2_2!A383,ishod_substance!A:AD,20,0)</f>
        <v>0</v>
      </c>
      <c r="O383" s="4">
        <f>VLOOKUP(tbl2_2!A383,ishod_substance!A:AD,21,0)</f>
        <v>0</v>
      </c>
      <c r="P383" s="4">
        <f>VLOOKUP(tbl2_2!A383,ishod_substance!A:AD,22,0)</f>
        <v>0</v>
      </c>
      <c r="Q383" s="4">
        <f>VLOOKUP(tbl2_2!A383,ishod_substance!A:AD,23,0)</f>
        <v>0</v>
      </c>
      <c r="R383" s="4">
        <f>VLOOKUP(tbl2_2!A383,ishod_substance!A:AD,24,0)</f>
        <v>0</v>
      </c>
      <c r="S383" s="4">
        <f>VLOOKUP(tbl2_2!A383,ishod_substance!A:AD,25,0)</f>
        <v>0</v>
      </c>
      <c r="T383" s="4">
        <f>VLOOKUP(tbl2_2!A383,ishod_substance!A:AD,26,0)</f>
        <v>0</v>
      </c>
      <c r="U383" s="4">
        <f>VLOOKUP(tbl2_2!A383,ishod_substance!A:AD,27,0)</f>
        <v>0</v>
      </c>
      <c r="V383" s="4">
        <f>VLOOKUP(tbl2_2!A383,ishod_substance!A:AD,28,0)</f>
        <v>0</v>
      </c>
      <c r="W383" s="4">
        <f>VLOOKUP(tbl2_2!A383,ishod_substance!A:AD,29,0)</f>
        <v>0</v>
      </c>
      <c r="X383" s="4">
        <f>VLOOKUP(tbl2_2!A383,ishod_substance!A:AD,30,0)</f>
        <v>0</v>
      </c>
      <c r="Y383" s="10">
        <f>VLOOKUP(tbl2_2!A383,ishod_substance!A:AD,7,0)</f>
        <v>0</v>
      </c>
      <c r="Z383" s="9" t="e">
        <f>VLOOKUP(Y383,quide!$A$2:$B$1006,2,0)</f>
        <v>#N/A</v>
      </c>
      <c r="AA383" s="4" t="e">
        <f>VLOOKUP(Y383,quide!$A$2:$J$1006,10,0)</f>
        <v>#N/A</v>
      </c>
      <c r="AB383" s="8">
        <f>VLOOKUP(tbl2_2!A383,ishod_substance!A:AD,8,0)</f>
        <v>0</v>
      </c>
      <c r="AC383" s="221">
        <f t="shared" si="6"/>
        <v>0</v>
      </c>
      <c r="AD383" s="27">
        <f>VLOOKUP(tbl2_2!A383,ishod_substance!A:AD,9,0)</f>
        <v>0</v>
      </c>
      <c r="AE383" s="8">
        <f>VLOOKUP(tbl2_2!A383,ishod_substance!A:AD,9,0)</f>
        <v>0</v>
      </c>
      <c r="AF383" s="12"/>
    </row>
    <row r="384" spans="1:32" x14ac:dyDescent="0.25">
      <c r="A384">
        <v>376</v>
      </c>
      <c r="C384" s="5">
        <f>VLOOKUP(tbl2_2!A384,ishod_substance!A:P,2,0)</f>
        <v>0</v>
      </c>
      <c r="D384" s="7">
        <f>VLOOKUP(tbl2_2!A384,ishod_substance!A:P,3,0)</f>
        <v>0</v>
      </c>
      <c r="E384" s="5">
        <f>VLOOKUP(tbl2_2!A384,ishod_substance!A:P,11,0)</f>
        <v>0</v>
      </c>
      <c r="F384" s="6">
        <f>VLOOKUP(tbl2_2!A384,ishod_substance!A:P,15,0)</f>
        <v>0</v>
      </c>
      <c r="G384" s="6" t="str">
        <f>VLOOKUP(tbl2_2!A384,ishod_substance!A:P,12,0)&amp;"/"&amp;VLOOKUP(tbl2_2!A384,ishod_substance!A:P,14,0)</f>
        <v>/</v>
      </c>
      <c r="H384" s="29">
        <f>VLOOKUP(tbl2_2!A384,ishod_substance!A:P,6,0)</f>
        <v>0</v>
      </c>
      <c r="I384" s="10">
        <f>VLOOKUP(tbl2_2!A384,ishod_substance!A:P,15,0)</f>
        <v>0</v>
      </c>
      <c r="J384" s="10">
        <f>VLOOKUP(tbl2_2!A384,ishod_substance!A:P,5,0)</f>
        <v>0</v>
      </c>
      <c r="K384" s="84">
        <f>VLOOKUP(tbl2_2!A384,ishod_substance!A:Q,17,0)</f>
        <v>0</v>
      </c>
      <c r="L384" s="84">
        <f>VLOOKUP(tbl2_2!A384,ishod_substance!A:R,18,0)</f>
        <v>0</v>
      </c>
      <c r="M384" s="84">
        <f>VLOOKUP(tbl2_2!A384,ishod_substance!A:AD,19,0)</f>
        <v>0</v>
      </c>
      <c r="N384" s="4">
        <f>VLOOKUP(tbl2_2!A384,ishod_substance!A:AD,20,0)</f>
        <v>0</v>
      </c>
      <c r="O384" s="4">
        <f>VLOOKUP(tbl2_2!A384,ishod_substance!A:AD,21,0)</f>
        <v>0</v>
      </c>
      <c r="P384" s="4">
        <f>VLOOKUP(tbl2_2!A384,ishod_substance!A:AD,22,0)</f>
        <v>0</v>
      </c>
      <c r="Q384" s="4">
        <f>VLOOKUP(tbl2_2!A384,ishod_substance!A:AD,23,0)</f>
        <v>0</v>
      </c>
      <c r="R384" s="4">
        <f>VLOOKUP(tbl2_2!A384,ishod_substance!A:AD,24,0)</f>
        <v>0</v>
      </c>
      <c r="S384" s="4">
        <f>VLOOKUP(tbl2_2!A384,ishod_substance!A:AD,25,0)</f>
        <v>0</v>
      </c>
      <c r="T384" s="4">
        <f>VLOOKUP(tbl2_2!A384,ishod_substance!A:AD,26,0)</f>
        <v>0</v>
      </c>
      <c r="U384" s="4">
        <f>VLOOKUP(tbl2_2!A384,ishod_substance!A:AD,27,0)</f>
        <v>0</v>
      </c>
      <c r="V384" s="4">
        <f>VLOOKUP(tbl2_2!A384,ishod_substance!A:AD,28,0)</f>
        <v>0</v>
      </c>
      <c r="W384" s="4">
        <f>VLOOKUP(tbl2_2!A384,ishod_substance!A:AD,29,0)</f>
        <v>0</v>
      </c>
      <c r="X384" s="4">
        <f>VLOOKUP(tbl2_2!A384,ishod_substance!A:AD,30,0)</f>
        <v>0</v>
      </c>
      <c r="Y384" s="10">
        <f>VLOOKUP(tbl2_2!A384,ishod_substance!A:AD,7,0)</f>
        <v>0</v>
      </c>
      <c r="Z384" s="9" t="e">
        <f>VLOOKUP(Y384,quide!$A$2:$B$1006,2,0)</f>
        <v>#N/A</v>
      </c>
      <c r="AA384" s="4" t="e">
        <f>VLOOKUP(Y384,quide!$A$2:$J$1006,10,0)</f>
        <v>#N/A</v>
      </c>
      <c r="AB384" s="8">
        <f>VLOOKUP(tbl2_2!A384,ishod_substance!A:AD,8,0)</f>
        <v>0</v>
      </c>
      <c r="AC384" s="221">
        <f t="shared" si="6"/>
        <v>0</v>
      </c>
      <c r="AD384" s="27">
        <f>VLOOKUP(tbl2_2!A384,ishod_substance!A:AD,9,0)</f>
        <v>0</v>
      </c>
      <c r="AE384" s="8">
        <f>VLOOKUP(tbl2_2!A384,ishod_substance!A:AD,9,0)</f>
        <v>0</v>
      </c>
      <c r="AF384" s="12"/>
    </row>
    <row r="385" spans="1:32" x14ac:dyDescent="0.25">
      <c r="A385">
        <v>377</v>
      </c>
      <c r="C385" s="5">
        <f>VLOOKUP(tbl2_2!A385,ishod_substance!A:P,2,0)</f>
        <v>0</v>
      </c>
      <c r="D385" s="7">
        <f>VLOOKUP(tbl2_2!A385,ishod_substance!A:P,3,0)</f>
        <v>0</v>
      </c>
      <c r="E385" s="5">
        <f>VLOOKUP(tbl2_2!A385,ishod_substance!A:P,11,0)</f>
        <v>0</v>
      </c>
      <c r="F385" s="6">
        <f>VLOOKUP(tbl2_2!A385,ishod_substance!A:P,15,0)</f>
        <v>0</v>
      </c>
      <c r="G385" s="6" t="str">
        <f>VLOOKUP(tbl2_2!A385,ishod_substance!A:P,12,0)&amp;"/"&amp;VLOOKUP(tbl2_2!A385,ishod_substance!A:P,14,0)</f>
        <v>/</v>
      </c>
      <c r="H385" s="29">
        <f>VLOOKUP(tbl2_2!A385,ishod_substance!A:P,6,0)</f>
        <v>0</v>
      </c>
      <c r="I385" s="10">
        <f>VLOOKUP(tbl2_2!A385,ishod_substance!A:P,15,0)</f>
        <v>0</v>
      </c>
      <c r="J385" s="10">
        <f>VLOOKUP(tbl2_2!A385,ishod_substance!A:P,5,0)</f>
        <v>0</v>
      </c>
      <c r="K385" s="84">
        <f>VLOOKUP(tbl2_2!A385,ishod_substance!A:Q,17,0)</f>
        <v>0</v>
      </c>
      <c r="L385" s="84">
        <f>VLOOKUP(tbl2_2!A385,ishod_substance!A:R,18,0)</f>
        <v>0</v>
      </c>
      <c r="M385" s="84">
        <f>VLOOKUP(tbl2_2!A385,ishod_substance!A:AD,19,0)</f>
        <v>0</v>
      </c>
      <c r="N385" s="4">
        <f>VLOOKUP(tbl2_2!A385,ishod_substance!A:AD,20,0)</f>
        <v>0</v>
      </c>
      <c r="O385" s="4">
        <f>VLOOKUP(tbl2_2!A385,ishod_substance!A:AD,21,0)</f>
        <v>0</v>
      </c>
      <c r="P385" s="4">
        <f>VLOOKUP(tbl2_2!A385,ishod_substance!A:AD,22,0)</f>
        <v>0</v>
      </c>
      <c r="Q385" s="4">
        <f>VLOOKUP(tbl2_2!A385,ishod_substance!A:AD,23,0)</f>
        <v>0</v>
      </c>
      <c r="R385" s="4">
        <f>VLOOKUP(tbl2_2!A385,ishod_substance!A:AD,24,0)</f>
        <v>0</v>
      </c>
      <c r="S385" s="4">
        <f>VLOOKUP(tbl2_2!A385,ishod_substance!A:AD,25,0)</f>
        <v>0</v>
      </c>
      <c r="T385" s="4">
        <f>VLOOKUP(tbl2_2!A385,ishod_substance!A:AD,26,0)</f>
        <v>0</v>
      </c>
      <c r="U385" s="4">
        <f>VLOOKUP(tbl2_2!A385,ishod_substance!A:AD,27,0)</f>
        <v>0</v>
      </c>
      <c r="V385" s="4">
        <f>VLOOKUP(tbl2_2!A385,ishod_substance!A:AD,28,0)</f>
        <v>0</v>
      </c>
      <c r="W385" s="4">
        <f>VLOOKUP(tbl2_2!A385,ishod_substance!A:AD,29,0)</f>
        <v>0</v>
      </c>
      <c r="X385" s="4">
        <f>VLOOKUP(tbl2_2!A385,ishod_substance!A:AD,30,0)</f>
        <v>0</v>
      </c>
      <c r="Y385" s="10">
        <f>VLOOKUP(tbl2_2!A385,ishod_substance!A:AD,7,0)</f>
        <v>0</v>
      </c>
      <c r="Z385" s="9" t="e">
        <f>VLOOKUP(Y385,quide!$A$2:$B$1006,2,0)</f>
        <v>#N/A</v>
      </c>
      <c r="AA385" s="4" t="e">
        <f>VLOOKUP(Y385,quide!$A$2:$J$1006,10,0)</f>
        <v>#N/A</v>
      </c>
      <c r="AB385" s="8">
        <f>VLOOKUP(tbl2_2!A385,ishod_substance!A:AD,8,0)</f>
        <v>0</v>
      </c>
      <c r="AC385" s="221">
        <f t="shared" si="6"/>
        <v>0</v>
      </c>
      <c r="AD385" s="27">
        <f>VLOOKUP(tbl2_2!A385,ishod_substance!A:AD,9,0)</f>
        <v>0</v>
      </c>
      <c r="AE385" s="8">
        <f>VLOOKUP(tbl2_2!A385,ishod_substance!A:AD,9,0)</f>
        <v>0</v>
      </c>
      <c r="AF385" s="12"/>
    </row>
    <row r="386" spans="1:32" x14ac:dyDescent="0.25">
      <c r="A386">
        <v>378</v>
      </c>
      <c r="C386" s="5">
        <f>VLOOKUP(tbl2_2!A386,ishod_substance!A:P,2,0)</f>
        <v>0</v>
      </c>
      <c r="D386" s="7">
        <f>VLOOKUP(tbl2_2!A386,ishod_substance!A:P,3,0)</f>
        <v>0</v>
      </c>
      <c r="E386" s="5">
        <f>VLOOKUP(tbl2_2!A386,ishod_substance!A:P,11,0)</f>
        <v>0</v>
      </c>
      <c r="F386" s="6">
        <f>VLOOKUP(tbl2_2!A386,ishod_substance!A:P,15,0)</f>
        <v>0</v>
      </c>
      <c r="G386" s="6" t="str">
        <f>VLOOKUP(tbl2_2!A386,ishod_substance!A:P,12,0)&amp;"/"&amp;VLOOKUP(tbl2_2!A386,ishod_substance!A:P,14,0)</f>
        <v>/</v>
      </c>
      <c r="H386" s="29">
        <f>VLOOKUP(tbl2_2!A386,ishod_substance!A:P,6,0)</f>
        <v>0</v>
      </c>
      <c r="I386" s="10">
        <f>VLOOKUP(tbl2_2!A386,ishod_substance!A:P,15,0)</f>
        <v>0</v>
      </c>
      <c r="J386" s="10">
        <f>VLOOKUP(tbl2_2!A386,ishod_substance!A:P,5,0)</f>
        <v>0</v>
      </c>
      <c r="K386" s="84">
        <f>VLOOKUP(tbl2_2!A386,ishod_substance!A:Q,17,0)</f>
        <v>0</v>
      </c>
      <c r="L386" s="84">
        <f>VLOOKUP(tbl2_2!A386,ishod_substance!A:R,18,0)</f>
        <v>0</v>
      </c>
      <c r="M386" s="84">
        <f>VLOOKUP(tbl2_2!A386,ishod_substance!A:AD,19,0)</f>
        <v>0</v>
      </c>
      <c r="N386" s="4">
        <f>VLOOKUP(tbl2_2!A386,ishod_substance!A:AD,20,0)</f>
        <v>0</v>
      </c>
      <c r="O386" s="4">
        <f>VLOOKUP(tbl2_2!A386,ishod_substance!A:AD,21,0)</f>
        <v>0</v>
      </c>
      <c r="P386" s="4">
        <f>VLOOKUP(tbl2_2!A386,ishod_substance!A:AD,22,0)</f>
        <v>0</v>
      </c>
      <c r="Q386" s="4">
        <f>VLOOKUP(tbl2_2!A386,ishod_substance!A:AD,23,0)</f>
        <v>0</v>
      </c>
      <c r="R386" s="4">
        <f>VLOOKUP(tbl2_2!A386,ishod_substance!A:AD,24,0)</f>
        <v>0</v>
      </c>
      <c r="S386" s="4">
        <f>VLOOKUP(tbl2_2!A386,ishod_substance!A:AD,25,0)</f>
        <v>0</v>
      </c>
      <c r="T386" s="4">
        <f>VLOOKUP(tbl2_2!A386,ishod_substance!A:AD,26,0)</f>
        <v>0</v>
      </c>
      <c r="U386" s="4">
        <f>VLOOKUP(tbl2_2!A386,ishod_substance!A:AD,27,0)</f>
        <v>0</v>
      </c>
      <c r="V386" s="4">
        <f>VLOOKUP(tbl2_2!A386,ishod_substance!A:AD,28,0)</f>
        <v>0</v>
      </c>
      <c r="W386" s="4">
        <f>VLOOKUP(tbl2_2!A386,ishod_substance!A:AD,29,0)</f>
        <v>0</v>
      </c>
      <c r="X386" s="4">
        <f>VLOOKUP(tbl2_2!A386,ishod_substance!A:AD,30,0)</f>
        <v>0</v>
      </c>
      <c r="Y386" s="10">
        <f>VLOOKUP(tbl2_2!A386,ishod_substance!A:AD,7,0)</f>
        <v>0</v>
      </c>
      <c r="Z386" s="9" t="e">
        <f>VLOOKUP(Y386,quide!$A$2:$B$1006,2,0)</f>
        <v>#N/A</v>
      </c>
      <c r="AA386" s="4" t="e">
        <f>VLOOKUP(Y386,quide!$A$2:$J$1006,10,0)</f>
        <v>#N/A</v>
      </c>
      <c r="AB386" s="8">
        <f>VLOOKUP(tbl2_2!A386,ishod_substance!A:AD,8,0)</f>
        <v>0</v>
      </c>
      <c r="AC386" s="221">
        <f t="shared" si="6"/>
        <v>0</v>
      </c>
      <c r="AD386" s="27">
        <f>VLOOKUP(tbl2_2!A386,ishod_substance!A:AD,9,0)</f>
        <v>0</v>
      </c>
      <c r="AE386" s="8">
        <f>VLOOKUP(tbl2_2!A386,ishod_substance!A:AD,9,0)</f>
        <v>0</v>
      </c>
      <c r="AF386" s="12"/>
    </row>
    <row r="387" spans="1:32" x14ac:dyDescent="0.25">
      <c r="A387">
        <v>379</v>
      </c>
      <c r="C387" s="5">
        <f>VLOOKUP(tbl2_2!A387,ishod_substance!A:P,2,0)</f>
        <v>0</v>
      </c>
      <c r="D387" s="7">
        <f>VLOOKUP(tbl2_2!A387,ishod_substance!A:P,3,0)</f>
        <v>0</v>
      </c>
      <c r="E387" s="5">
        <f>VLOOKUP(tbl2_2!A387,ishod_substance!A:P,11,0)</f>
        <v>0</v>
      </c>
      <c r="F387" s="6">
        <f>VLOOKUP(tbl2_2!A387,ishod_substance!A:P,15,0)</f>
        <v>0</v>
      </c>
      <c r="G387" s="6" t="str">
        <f>VLOOKUP(tbl2_2!A387,ishod_substance!A:P,12,0)&amp;"/"&amp;VLOOKUP(tbl2_2!A387,ishod_substance!A:P,14,0)</f>
        <v>/</v>
      </c>
      <c r="H387" s="29">
        <f>VLOOKUP(tbl2_2!A387,ishod_substance!A:P,6,0)</f>
        <v>0</v>
      </c>
      <c r="I387" s="10">
        <f>VLOOKUP(tbl2_2!A387,ishod_substance!A:P,15,0)</f>
        <v>0</v>
      </c>
      <c r="J387" s="10">
        <f>VLOOKUP(tbl2_2!A387,ishod_substance!A:P,5,0)</f>
        <v>0</v>
      </c>
      <c r="K387" s="84">
        <f>VLOOKUP(tbl2_2!A387,ishod_substance!A:Q,17,0)</f>
        <v>0</v>
      </c>
      <c r="L387" s="84">
        <f>VLOOKUP(tbl2_2!A387,ishod_substance!A:R,18,0)</f>
        <v>0</v>
      </c>
      <c r="M387" s="84">
        <f>VLOOKUP(tbl2_2!A387,ishod_substance!A:AD,19,0)</f>
        <v>0</v>
      </c>
      <c r="N387" s="4">
        <f>VLOOKUP(tbl2_2!A387,ishod_substance!A:AD,20,0)</f>
        <v>0</v>
      </c>
      <c r="O387" s="4">
        <f>VLOOKUP(tbl2_2!A387,ishod_substance!A:AD,21,0)</f>
        <v>0</v>
      </c>
      <c r="P387" s="4">
        <f>VLOOKUP(tbl2_2!A387,ishod_substance!A:AD,22,0)</f>
        <v>0</v>
      </c>
      <c r="Q387" s="4">
        <f>VLOOKUP(tbl2_2!A387,ishod_substance!A:AD,23,0)</f>
        <v>0</v>
      </c>
      <c r="R387" s="4">
        <f>VLOOKUP(tbl2_2!A387,ishod_substance!A:AD,24,0)</f>
        <v>0</v>
      </c>
      <c r="S387" s="4">
        <f>VLOOKUP(tbl2_2!A387,ishod_substance!A:AD,25,0)</f>
        <v>0</v>
      </c>
      <c r="T387" s="4">
        <f>VLOOKUP(tbl2_2!A387,ishod_substance!A:AD,26,0)</f>
        <v>0</v>
      </c>
      <c r="U387" s="4">
        <f>VLOOKUP(tbl2_2!A387,ishod_substance!A:AD,27,0)</f>
        <v>0</v>
      </c>
      <c r="V387" s="4">
        <f>VLOOKUP(tbl2_2!A387,ishod_substance!A:AD,28,0)</f>
        <v>0</v>
      </c>
      <c r="W387" s="4">
        <f>VLOOKUP(tbl2_2!A387,ishod_substance!A:AD,29,0)</f>
        <v>0</v>
      </c>
      <c r="X387" s="4">
        <f>VLOOKUP(tbl2_2!A387,ishod_substance!A:AD,30,0)</f>
        <v>0</v>
      </c>
      <c r="Y387" s="10">
        <f>VLOOKUP(tbl2_2!A387,ishod_substance!A:AD,7,0)</f>
        <v>0</v>
      </c>
      <c r="Z387" s="9" t="e">
        <f>VLOOKUP(Y387,quide!$A$2:$B$1006,2,0)</f>
        <v>#N/A</v>
      </c>
      <c r="AA387" s="4" t="e">
        <f>VLOOKUP(Y387,quide!$A$2:$J$1006,10,0)</f>
        <v>#N/A</v>
      </c>
      <c r="AB387" s="8">
        <f>VLOOKUP(tbl2_2!A387,ishod_substance!A:AD,8,0)</f>
        <v>0</v>
      </c>
      <c r="AC387" s="221">
        <f t="shared" si="6"/>
        <v>0</v>
      </c>
      <c r="AD387" s="27">
        <f>VLOOKUP(tbl2_2!A387,ishod_substance!A:AD,9,0)</f>
        <v>0</v>
      </c>
      <c r="AE387" s="8">
        <f>VLOOKUP(tbl2_2!A387,ishod_substance!A:AD,9,0)</f>
        <v>0</v>
      </c>
      <c r="AF387" s="12"/>
    </row>
    <row r="388" spans="1:32" x14ac:dyDescent="0.25">
      <c r="A388">
        <v>380</v>
      </c>
      <c r="C388" s="5">
        <f>VLOOKUP(tbl2_2!A388,ishod_substance!A:P,2,0)</f>
        <v>0</v>
      </c>
      <c r="D388" s="7">
        <f>VLOOKUP(tbl2_2!A388,ishod_substance!A:P,3,0)</f>
        <v>0</v>
      </c>
      <c r="E388" s="5">
        <f>VLOOKUP(tbl2_2!A388,ishod_substance!A:P,11,0)</f>
        <v>0</v>
      </c>
      <c r="F388" s="6">
        <f>VLOOKUP(tbl2_2!A388,ishod_substance!A:P,15,0)</f>
        <v>0</v>
      </c>
      <c r="G388" s="6" t="str">
        <f>VLOOKUP(tbl2_2!A388,ishod_substance!A:P,12,0)&amp;"/"&amp;VLOOKUP(tbl2_2!A388,ishod_substance!A:P,14,0)</f>
        <v>/</v>
      </c>
      <c r="H388" s="29">
        <f>VLOOKUP(tbl2_2!A388,ishod_substance!A:P,6,0)</f>
        <v>0</v>
      </c>
      <c r="I388" s="10">
        <f>VLOOKUP(tbl2_2!A388,ishod_substance!A:P,15,0)</f>
        <v>0</v>
      </c>
      <c r="J388" s="10">
        <f>VLOOKUP(tbl2_2!A388,ishod_substance!A:P,5,0)</f>
        <v>0</v>
      </c>
      <c r="K388" s="84">
        <f>VLOOKUP(tbl2_2!A388,ishod_substance!A:Q,17,0)</f>
        <v>0</v>
      </c>
      <c r="L388" s="84">
        <f>VLOOKUP(tbl2_2!A388,ishod_substance!A:R,18,0)</f>
        <v>0</v>
      </c>
      <c r="M388" s="84">
        <f>VLOOKUP(tbl2_2!A388,ishod_substance!A:AD,19,0)</f>
        <v>0</v>
      </c>
      <c r="N388" s="4">
        <f>VLOOKUP(tbl2_2!A388,ishod_substance!A:AD,20,0)</f>
        <v>0</v>
      </c>
      <c r="O388" s="4">
        <f>VLOOKUP(tbl2_2!A388,ishod_substance!A:AD,21,0)</f>
        <v>0</v>
      </c>
      <c r="P388" s="4">
        <f>VLOOKUP(tbl2_2!A388,ishod_substance!A:AD,22,0)</f>
        <v>0</v>
      </c>
      <c r="Q388" s="4">
        <f>VLOOKUP(tbl2_2!A388,ishod_substance!A:AD,23,0)</f>
        <v>0</v>
      </c>
      <c r="R388" s="4">
        <f>VLOOKUP(tbl2_2!A388,ishod_substance!A:AD,24,0)</f>
        <v>0</v>
      </c>
      <c r="S388" s="4">
        <f>VLOOKUP(tbl2_2!A388,ishod_substance!A:AD,25,0)</f>
        <v>0</v>
      </c>
      <c r="T388" s="4">
        <f>VLOOKUP(tbl2_2!A388,ishod_substance!A:AD,26,0)</f>
        <v>0</v>
      </c>
      <c r="U388" s="4">
        <f>VLOOKUP(tbl2_2!A388,ishod_substance!A:AD,27,0)</f>
        <v>0</v>
      </c>
      <c r="V388" s="4">
        <f>VLOOKUP(tbl2_2!A388,ishod_substance!A:AD,28,0)</f>
        <v>0</v>
      </c>
      <c r="W388" s="4">
        <f>VLOOKUP(tbl2_2!A388,ishod_substance!A:AD,29,0)</f>
        <v>0</v>
      </c>
      <c r="X388" s="4">
        <f>VLOOKUP(tbl2_2!A388,ishod_substance!A:AD,30,0)</f>
        <v>0</v>
      </c>
      <c r="Y388" s="10">
        <f>VLOOKUP(tbl2_2!A388,ishod_substance!A:AD,7,0)</f>
        <v>0</v>
      </c>
      <c r="Z388" s="9" t="e">
        <f>VLOOKUP(Y388,quide!$A$2:$B$1006,2,0)</f>
        <v>#N/A</v>
      </c>
      <c r="AA388" s="4" t="e">
        <f>VLOOKUP(Y388,quide!$A$2:$J$1006,10,0)</f>
        <v>#N/A</v>
      </c>
      <c r="AB388" s="8">
        <f>VLOOKUP(tbl2_2!A388,ishod_substance!A:AD,8,0)</f>
        <v>0</v>
      </c>
      <c r="AC388" s="221">
        <f t="shared" si="6"/>
        <v>0</v>
      </c>
      <c r="AD388" s="27">
        <f>VLOOKUP(tbl2_2!A388,ishod_substance!A:AD,9,0)</f>
        <v>0</v>
      </c>
      <c r="AE388" s="8">
        <f>VLOOKUP(tbl2_2!A388,ishod_substance!A:AD,9,0)</f>
        <v>0</v>
      </c>
      <c r="AF388" s="12"/>
    </row>
    <row r="389" spans="1:32" x14ac:dyDescent="0.25">
      <c r="A389">
        <v>381</v>
      </c>
      <c r="C389" s="5">
        <f>VLOOKUP(tbl2_2!A389,ishod_substance!A:P,2,0)</f>
        <v>0</v>
      </c>
      <c r="D389" s="7">
        <f>VLOOKUP(tbl2_2!A389,ishod_substance!A:P,3,0)</f>
        <v>0</v>
      </c>
      <c r="E389" s="5">
        <f>VLOOKUP(tbl2_2!A389,ishod_substance!A:P,11,0)</f>
        <v>0</v>
      </c>
      <c r="F389" s="6">
        <f>VLOOKUP(tbl2_2!A389,ishod_substance!A:P,15,0)</f>
        <v>0</v>
      </c>
      <c r="G389" s="6" t="str">
        <f>VLOOKUP(tbl2_2!A389,ishod_substance!A:P,12,0)&amp;"/"&amp;VLOOKUP(tbl2_2!A389,ishod_substance!A:P,14,0)</f>
        <v>/</v>
      </c>
      <c r="H389" s="29">
        <f>VLOOKUP(tbl2_2!A389,ishod_substance!A:P,6,0)</f>
        <v>0</v>
      </c>
      <c r="I389" s="10">
        <f>VLOOKUP(tbl2_2!A389,ishod_substance!A:P,15,0)</f>
        <v>0</v>
      </c>
      <c r="J389" s="10">
        <f>VLOOKUP(tbl2_2!A389,ishod_substance!A:P,5,0)</f>
        <v>0</v>
      </c>
      <c r="K389" s="84">
        <f>VLOOKUP(tbl2_2!A389,ishod_substance!A:Q,17,0)</f>
        <v>0</v>
      </c>
      <c r="L389" s="84">
        <f>VLOOKUP(tbl2_2!A389,ishod_substance!A:R,18,0)</f>
        <v>0</v>
      </c>
      <c r="M389" s="84">
        <f>VLOOKUP(tbl2_2!A389,ishod_substance!A:AD,19,0)</f>
        <v>0</v>
      </c>
      <c r="N389" s="4">
        <f>VLOOKUP(tbl2_2!A389,ishod_substance!A:AD,20,0)</f>
        <v>0</v>
      </c>
      <c r="O389" s="4">
        <f>VLOOKUP(tbl2_2!A389,ishod_substance!A:AD,21,0)</f>
        <v>0</v>
      </c>
      <c r="P389" s="4">
        <f>VLOOKUP(tbl2_2!A389,ishod_substance!A:AD,22,0)</f>
        <v>0</v>
      </c>
      <c r="Q389" s="4">
        <f>VLOOKUP(tbl2_2!A389,ishod_substance!A:AD,23,0)</f>
        <v>0</v>
      </c>
      <c r="R389" s="4">
        <f>VLOOKUP(tbl2_2!A389,ishod_substance!A:AD,24,0)</f>
        <v>0</v>
      </c>
      <c r="S389" s="4">
        <f>VLOOKUP(tbl2_2!A389,ishod_substance!A:AD,25,0)</f>
        <v>0</v>
      </c>
      <c r="T389" s="4">
        <f>VLOOKUP(tbl2_2!A389,ishod_substance!A:AD,26,0)</f>
        <v>0</v>
      </c>
      <c r="U389" s="4">
        <f>VLOOKUP(tbl2_2!A389,ishod_substance!A:AD,27,0)</f>
        <v>0</v>
      </c>
      <c r="V389" s="4">
        <f>VLOOKUP(tbl2_2!A389,ishod_substance!A:AD,28,0)</f>
        <v>0</v>
      </c>
      <c r="W389" s="4">
        <f>VLOOKUP(tbl2_2!A389,ishod_substance!A:AD,29,0)</f>
        <v>0</v>
      </c>
      <c r="X389" s="4">
        <f>VLOOKUP(tbl2_2!A389,ishod_substance!A:AD,30,0)</f>
        <v>0</v>
      </c>
      <c r="Y389" s="10">
        <f>VLOOKUP(tbl2_2!A389,ishod_substance!A:AD,7,0)</f>
        <v>0</v>
      </c>
      <c r="Z389" s="9" t="e">
        <f>VLOOKUP(Y389,quide!$A$2:$B$1006,2,0)</f>
        <v>#N/A</v>
      </c>
      <c r="AA389" s="4" t="e">
        <f>VLOOKUP(Y389,quide!$A$2:$J$1006,10,0)</f>
        <v>#N/A</v>
      </c>
      <c r="AB389" s="8">
        <f>VLOOKUP(tbl2_2!A389,ishod_substance!A:AD,8,0)</f>
        <v>0</v>
      </c>
      <c r="AC389" s="221">
        <f t="shared" si="6"/>
        <v>0</v>
      </c>
      <c r="AD389" s="27">
        <f>VLOOKUP(tbl2_2!A389,ishod_substance!A:AD,9,0)</f>
        <v>0</v>
      </c>
      <c r="AE389" s="8">
        <f>VLOOKUP(tbl2_2!A389,ishod_substance!A:AD,9,0)</f>
        <v>0</v>
      </c>
      <c r="AF389" s="12"/>
    </row>
    <row r="390" spans="1:32" x14ac:dyDescent="0.25">
      <c r="A390">
        <v>382</v>
      </c>
      <c r="C390" s="5">
        <f>VLOOKUP(tbl2_2!A390,ishod_substance!A:P,2,0)</f>
        <v>0</v>
      </c>
      <c r="D390" s="7">
        <f>VLOOKUP(tbl2_2!A390,ishod_substance!A:P,3,0)</f>
        <v>0</v>
      </c>
      <c r="E390" s="5">
        <f>VLOOKUP(tbl2_2!A390,ishod_substance!A:P,11,0)</f>
        <v>0</v>
      </c>
      <c r="F390" s="6">
        <f>VLOOKUP(tbl2_2!A390,ishod_substance!A:P,15,0)</f>
        <v>0</v>
      </c>
      <c r="G390" s="6" t="str">
        <f>VLOOKUP(tbl2_2!A390,ishod_substance!A:P,12,0)&amp;"/"&amp;VLOOKUP(tbl2_2!A390,ishod_substance!A:P,14,0)</f>
        <v>/</v>
      </c>
      <c r="H390" s="29">
        <f>VLOOKUP(tbl2_2!A390,ishod_substance!A:P,6,0)</f>
        <v>0</v>
      </c>
      <c r="I390" s="10">
        <f>VLOOKUP(tbl2_2!A390,ishod_substance!A:P,15,0)</f>
        <v>0</v>
      </c>
      <c r="J390" s="10">
        <f>VLOOKUP(tbl2_2!A390,ishod_substance!A:P,5,0)</f>
        <v>0</v>
      </c>
      <c r="K390" s="84">
        <f>VLOOKUP(tbl2_2!A390,ishod_substance!A:Q,17,0)</f>
        <v>0</v>
      </c>
      <c r="L390" s="84">
        <f>VLOOKUP(tbl2_2!A390,ishod_substance!A:R,18,0)</f>
        <v>0</v>
      </c>
      <c r="M390" s="84">
        <f>VLOOKUP(tbl2_2!A390,ishod_substance!A:AD,19,0)</f>
        <v>0</v>
      </c>
      <c r="N390" s="4">
        <f>VLOOKUP(tbl2_2!A390,ishod_substance!A:AD,20,0)</f>
        <v>0</v>
      </c>
      <c r="O390" s="4">
        <f>VLOOKUP(tbl2_2!A390,ishod_substance!A:AD,21,0)</f>
        <v>0</v>
      </c>
      <c r="P390" s="4">
        <f>VLOOKUP(tbl2_2!A390,ishod_substance!A:AD,22,0)</f>
        <v>0</v>
      </c>
      <c r="Q390" s="4">
        <f>VLOOKUP(tbl2_2!A390,ishod_substance!A:AD,23,0)</f>
        <v>0</v>
      </c>
      <c r="R390" s="4">
        <f>VLOOKUP(tbl2_2!A390,ishod_substance!A:AD,24,0)</f>
        <v>0</v>
      </c>
      <c r="S390" s="4">
        <f>VLOOKUP(tbl2_2!A390,ishod_substance!A:AD,25,0)</f>
        <v>0</v>
      </c>
      <c r="T390" s="4">
        <f>VLOOKUP(tbl2_2!A390,ishod_substance!A:AD,26,0)</f>
        <v>0</v>
      </c>
      <c r="U390" s="4">
        <f>VLOOKUP(tbl2_2!A390,ishod_substance!A:AD,27,0)</f>
        <v>0</v>
      </c>
      <c r="V390" s="4">
        <f>VLOOKUP(tbl2_2!A390,ishod_substance!A:AD,28,0)</f>
        <v>0</v>
      </c>
      <c r="W390" s="4">
        <f>VLOOKUP(tbl2_2!A390,ishod_substance!A:AD,29,0)</f>
        <v>0</v>
      </c>
      <c r="X390" s="4">
        <f>VLOOKUP(tbl2_2!A390,ishod_substance!A:AD,30,0)</f>
        <v>0</v>
      </c>
      <c r="Y390" s="10">
        <f>VLOOKUP(tbl2_2!A390,ishod_substance!A:AD,7,0)</f>
        <v>0</v>
      </c>
      <c r="Z390" s="9" t="e">
        <f>VLOOKUP(Y390,quide!$A$2:$B$1006,2,0)</f>
        <v>#N/A</v>
      </c>
      <c r="AA390" s="4" t="e">
        <f>VLOOKUP(Y390,quide!$A$2:$J$1006,10,0)</f>
        <v>#N/A</v>
      </c>
      <c r="AB390" s="8">
        <f>VLOOKUP(tbl2_2!A390,ishod_substance!A:AD,8,0)</f>
        <v>0</v>
      </c>
      <c r="AC390" s="221">
        <f t="shared" si="6"/>
        <v>0</v>
      </c>
      <c r="AD390" s="27">
        <f>VLOOKUP(tbl2_2!A390,ishod_substance!A:AD,9,0)</f>
        <v>0</v>
      </c>
      <c r="AE390" s="8">
        <f>VLOOKUP(tbl2_2!A390,ishod_substance!A:AD,9,0)</f>
        <v>0</v>
      </c>
      <c r="AF390" s="12"/>
    </row>
    <row r="391" spans="1:32" x14ac:dyDescent="0.25">
      <c r="A391">
        <v>383</v>
      </c>
      <c r="C391" s="5">
        <f>VLOOKUP(tbl2_2!A391,ishod_substance!A:P,2,0)</f>
        <v>0</v>
      </c>
      <c r="D391" s="7">
        <f>VLOOKUP(tbl2_2!A391,ishod_substance!A:P,3,0)</f>
        <v>0</v>
      </c>
      <c r="E391" s="5">
        <f>VLOOKUP(tbl2_2!A391,ishod_substance!A:P,11,0)</f>
        <v>0</v>
      </c>
      <c r="F391" s="6">
        <f>VLOOKUP(tbl2_2!A391,ishod_substance!A:P,15,0)</f>
        <v>0</v>
      </c>
      <c r="G391" s="6" t="str">
        <f>VLOOKUP(tbl2_2!A391,ishod_substance!A:P,12,0)&amp;"/"&amp;VLOOKUP(tbl2_2!A391,ishod_substance!A:P,14,0)</f>
        <v>/</v>
      </c>
      <c r="H391" s="29">
        <f>VLOOKUP(tbl2_2!A391,ishod_substance!A:P,6,0)</f>
        <v>0</v>
      </c>
      <c r="I391" s="10">
        <f>VLOOKUP(tbl2_2!A391,ishod_substance!A:P,15,0)</f>
        <v>0</v>
      </c>
      <c r="J391" s="10">
        <f>VLOOKUP(tbl2_2!A391,ishod_substance!A:P,5,0)</f>
        <v>0</v>
      </c>
      <c r="K391" s="84">
        <f>VLOOKUP(tbl2_2!A391,ishod_substance!A:Q,17,0)</f>
        <v>0</v>
      </c>
      <c r="L391" s="84">
        <f>VLOOKUP(tbl2_2!A391,ishod_substance!A:R,18,0)</f>
        <v>0</v>
      </c>
      <c r="M391" s="84">
        <f>VLOOKUP(tbl2_2!A391,ishod_substance!A:AD,19,0)</f>
        <v>0</v>
      </c>
      <c r="N391" s="4">
        <f>VLOOKUP(tbl2_2!A391,ishod_substance!A:AD,20,0)</f>
        <v>0</v>
      </c>
      <c r="O391" s="4">
        <f>VLOOKUP(tbl2_2!A391,ishod_substance!A:AD,21,0)</f>
        <v>0</v>
      </c>
      <c r="P391" s="4">
        <f>VLOOKUP(tbl2_2!A391,ishod_substance!A:AD,22,0)</f>
        <v>0</v>
      </c>
      <c r="Q391" s="4">
        <f>VLOOKUP(tbl2_2!A391,ishod_substance!A:AD,23,0)</f>
        <v>0</v>
      </c>
      <c r="R391" s="4">
        <f>VLOOKUP(tbl2_2!A391,ishod_substance!A:AD,24,0)</f>
        <v>0</v>
      </c>
      <c r="S391" s="4">
        <f>VLOOKUP(tbl2_2!A391,ishod_substance!A:AD,25,0)</f>
        <v>0</v>
      </c>
      <c r="T391" s="4">
        <f>VLOOKUP(tbl2_2!A391,ishod_substance!A:AD,26,0)</f>
        <v>0</v>
      </c>
      <c r="U391" s="4">
        <f>VLOOKUP(tbl2_2!A391,ishod_substance!A:AD,27,0)</f>
        <v>0</v>
      </c>
      <c r="V391" s="4">
        <f>VLOOKUP(tbl2_2!A391,ishod_substance!A:AD,28,0)</f>
        <v>0</v>
      </c>
      <c r="W391" s="4">
        <f>VLOOKUP(tbl2_2!A391,ishod_substance!A:AD,29,0)</f>
        <v>0</v>
      </c>
      <c r="X391" s="4">
        <f>VLOOKUP(tbl2_2!A391,ishod_substance!A:AD,30,0)</f>
        <v>0</v>
      </c>
      <c r="Y391" s="10">
        <f>VLOOKUP(tbl2_2!A391,ishod_substance!A:AD,7,0)</f>
        <v>0</v>
      </c>
      <c r="Z391" s="9" t="e">
        <f>VLOOKUP(Y391,quide!$A$2:$B$1006,2,0)</f>
        <v>#N/A</v>
      </c>
      <c r="AA391" s="4" t="e">
        <f>VLOOKUP(Y391,quide!$A$2:$J$1006,10,0)</f>
        <v>#N/A</v>
      </c>
      <c r="AB391" s="8">
        <f>VLOOKUP(tbl2_2!A391,ishod_substance!A:AD,8,0)</f>
        <v>0</v>
      </c>
      <c r="AC391" s="221">
        <f t="shared" si="6"/>
        <v>0</v>
      </c>
      <c r="AD391" s="27">
        <f>VLOOKUP(tbl2_2!A391,ishod_substance!A:AD,9,0)</f>
        <v>0</v>
      </c>
      <c r="AE391" s="8">
        <f>VLOOKUP(tbl2_2!A391,ishod_substance!A:AD,9,0)</f>
        <v>0</v>
      </c>
      <c r="AF391" s="12"/>
    </row>
    <row r="392" spans="1:32" x14ac:dyDescent="0.25">
      <c r="A392">
        <v>384</v>
      </c>
      <c r="C392" s="5">
        <f>VLOOKUP(tbl2_2!A392,ishod_substance!A:P,2,0)</f>
        <v>0</v>
      </c>
      <c r="D392" s="7">
        <f>VLOOKUP(tbl2_2!A392,ishod_substance!A:P,3,0)</f>
        <v>0</v>
      </c>
      <c r="E392" s="5">
        <f>VLOOKUP(tbl2_2!A392,ishod_substance!A:P,11,0)</f>
        <v>0</v>
      </c>
      <c r="F392" s="6">
        <f>VLOOKUP(tbl2_2!A392,ishod_substance!A:P,15,0)</f>
        <v>0</v>
      </c>
      <c r="G392" s="6" t="str">
        <f>VLOOKUP(tbl2_2!A392,ishod_substance!A:P,12,0)&amp;"/"&amp;VLOOKUP(tbl2_2!A392,ishod_substance!A:P,14,0)</f>
        <v>/</v>
      </c>
      <c r="H392" s="29">
        <f>VLOOKUP(tbl2_2!A392,ishod_substance!A:P,6,0)</f>
        <v>0</v>
      </c>
      <c r="I392" s="10">
        <f>VLOOKUP(tbl2_2!A392,ishod_substance!A:P,15,0)</f>
        <v>0</v>
      </c>
      <c r="J392" s="10">
        <f>VLOOKUP(tbl2_2!A392,ishod_substance!A:P,5,0)</f>
        <v>0</v>
      </c>
      <c r="K392" s="84">
        <f>VLOOKUP(tbl2_2!A392,ishod_substance!A:Q,17,0)</f>
        <v>0</v>
      </c>
      <c r="L392" s="84">
        <f>VLOOKUP(tbl2_2!A392,ishod_substance!A:R,18,0)</f>
        <v>0</v>
      </c>
      <c r="M392" s="84">
        <f>VLOOKUP(tbl2_2!A392,ishod_substance!A:AD,19,0)</f>
        <v>0</v>
      </c>
      <c r="N392" s="4">
        <f>VLOOKUP(tbl2_2!A392,ishod_substance!A:AD,20,0)</f>
        <v>0</v>
      </c>
      <c r="O392" s="4">
        <f>VLOOKUP(tbl2_2!A392,ishod_substance!A:AD,21,0)</f>
        <v>0</v>
      </c>
      <c r="P392" s="4">
        <f>VLOOKUP(tbl2_2!A392,ishod_substance!A:AD,22,0)</f>
        <v>0</v>
      </c>
      <c r="Q392" s="4">
        <f>VLOOKUP(tbl2_2!A392,ishod_substance!A:AD,23,0)</f>
        <v>0</v>
      </c>
      <c r="R392" s="4">
        <f>VLOOKUP(tbl2_2!A392,ishod_substance!A:AD,24,0)</f>
        <v>0</v>
      </c>
      <c r="S392" s="4">
        <f>VLOOKUP(tbl2_2!A392,ishod_substance!A:AD,25,0)</f>
        <v>0</v>
      </c>
      <c r="T392" s="4">
        <f>VLOOKUP(tbl2_2!A392,ishod_substance!A:AD,26,0)</f>
        <v>0</v>
      </c>
      <c r="U392" s="4">
        <f>VLOOKUP(tbl2_2!A392,ishod_substance!A:AD,27,0)</f>
        <v>0</v>
      </c>
      <c r="V392" s="4">
        <f>VLOOKUP(tbl2_2!A392,ishod_substance!A:AD,28,0)</f>
        <v>0</v>
      </c>
      <c r="W392" s="4">
        <f>VLOOKUP(tbl2_2!A392,ishod_substance!A:AD,29,0)</f>
        <v>0</v>
      </c>
      <c r="X392" s="4">
        <f>VLOOKUP(tbl2_2!A392,ishod_substance!A:AD,30,0)</f>
        <v>0</v>
      </c>
      <c r="Y392" s="10">
        <f>VLOOKUP(tbl2_2!A392,ishod_substance!A:AD,7,0)</f>
        <v>0</v>
      </c>
      <c r="Z392" s="9" t="e">
        <f>VLOOKUP(Y392,quide!$A$2:$B$1006,2,0)</f>
        <v>#N/A</v>
      </c>
      <c r="AA392" s="4" t="e">
        <f>VLOOKUP(Y392,quide!$A$2:$J$1006,10,0)</f>
        <v>#N/A</v>
      </c>
      <c r="AB392" s="8">
        <f>VLOOKUP(tbl2_2!A392,ishod_substance!A:AD,8,0)</f>
        <v>0</v>
      </c>
      <c r="AC392" s="221">
        <f t="shared" si="6"/>
        <v>0</v>
      </c>
      <c r="AD392" s="27">
        <f>VLOOKUP(tbl2_2!A392,ishod_substance!A:AD,9,0)</f>
        <v>0</v>
      </c>
      <c r="AE392" s="8">
        <f>VLOOKUP(tbl2_2!A392,ishod_substance!A:AD,9,0)</f>
        <v>0</v>
      </c>
      <c r="AF392" s="12"/>
    </row>
    <row r="393" spans="1:32" x14ac:dyDescent="0.25">
      <c r="A393">
        <v>385</v>
      </c>
      <c r="C393" s="5">
        <f>VLOOKUP(tbl2_2!A393,ishod_substance!A:P,2,0)</f>
        <v>0</v>
      </c>
      <c r="D393" s="7">
        <f>VLOOKUP(tbl2_2!A393,ishod_substance!A:P,3,0)</f>
        <v>0</v>
      </c>
      <c r="E393" s="5">
        <f>VLOOKUP(tbl2_2!A393,ishod_substance!A:P,11,0)</f>
        <v>0</v>
      </c>
      <c r="F393" s="6">
        <f>VLOOKUP(tbl2_2!A393,ishod_substance!A:P,15,0)</f>
        <v>0</v>
      </c>
      <c r="G393" s="6" t="str">
        <f>VLOOKUP(tbl2_2!A393,ishod_substance!A:P,12,0)&amp;"/"&amp;VLOOKUP(tbl2_2!A393,ishod_substance!A:P,14,0)</f>
        <v>/</v>
      </c>
      <c r="H393" s="29">
        <f>VLOOKUP(tbl2_2!A393,ishod_substance!A:P,6,0)</f>
        <v>0</v>
      </c>
      <c r="I393" s="10">
        <f>VLOOKUP(tbl2_2!A393,ishod_substance!A:P,15,0)</f>
        <v>0</v>
      </c>
      <c r="J393" s="10">
        <f>VLOOKUP(tbl2_2!A393,ishod_substance!A:P,5,0)</f>
        <v>0</v>
      </c>
      <c r="K393" s="84">
        <f>VLOOKUP(tbl2_2!A393,ishod_substance!A:Q,17,0)</f>
        <v>0</v>
      </c>
      <c r="L393" s="84">
        <f>VLOOKUP(tbl2_2!A393,ishod_substance!A:R,18,0)</f>
        <v>0</v>
      </c>
      <c r="M393" s="84">
        <f>VLOOKUP(tbl2_2!A393,ishod_substance!A:AD,19,0)</f>
        <v>0</v>
      </c>
      <c r="N393" s="4">
        <f>VLOOKUP(tbl2_2!A393,ishod_substance!A:AD,20,0)</f>
        <v>0</v>
      </c>
      <c r="O393" s="4">
        <f>VLOOKUP(tbl2_2!A393,ishod_substance!A:AD,21,0)</f>
        <v>0</v>
      </c>
      <c r="P393" s="4">
        <f>VLOOKUP(tbl2_2!A393,ishod_substance!A:AD,22,0)</f>
        <v>0</v>
      </c>
      <c r="Q393" s="4">
        <f>VLOOKUP(tbl2_2!A393,ishod_substance!A:AD,23,0)</f>
        <v>0</v>
      </c>
      <c r="R393" s="4">
        <f>VLOOKUP(tbl2_2!A393,ishod_substance!A:AD,24,0)</f>
        <v>0</v>
      </c>
      <c r="S393" s="4">
        <f>VLOOKUP(tbl2_2!A393,ishod_substance!A:AD,25,0)</f>
        <v>0</v>
      </c>
      <c r="T393" s="4">
        <f>VLOOKUP(tbl2_2!A393,ishod_substance!A:AD,26,0)</f>
        <v>0</v>
      </c>
      <c r="U393" s="4">
        <f>VLOOKUP(tbl2_2!A393,ishod_substance!A:AD,27,0)</f>
        <v>0</v>
      </c>
      <c r="V393" s="4">
        <f>VLOOKUP(tbl2_2!A393,ishod_substance!A:AD,28,0)</f>
        <v>0</v>
      </c>
      <c r="W393" s="4">
        <f>VLOOKUP(tbl2_2!A393,ishod_substance!A:AD,29,0)</f>
        <v>0</v>
      </c>
      <c r="X393" s="4">
        <f>VLOOKUP(tbl2_2!A393,ishod_substance!A:AD,30,0)</f>
        <v>0</v>
      </c>
      <c r="Y393" s="10">
        <f>VLOOKUP(tbl2_2!A393,ishod_substance!A:AD,7,0)</f>
        <v>0</v>
      </c>
      <c r="Z393" s="9" t="e">
        <f>VLOOKUP(Y393,quide!$A$2:$B$1006,2,0)</f>
        <v>#N/A</v>
      </c>
      <c r="AA393" s="4" t="e">
        <f>VLOOKUP(Y393,quide!$A$2:$J$1006,10,0)</f>
        <v>#N/A</v>
      </c>
      <c r="AB393" s="8">
        <f>VLOOKUP(tbl2_2!A393,ishod_substance!A:AD,8,0)</f>
        <v>0</v>
      </c>
      <c r="AC393" s="221">
        <f t="shared" si="6"/>
        <v>0</v>
      </c>
      <c r="AD393" s="27">
        <f>VLOOKUP(tbl2_2!A393,ishod_substance!A:AD,9,0)</f>
        <v>0</v>
      </c>
      <c r="AE393" s="8">
        <f>VLOOKUP(tbl2_2!A393,ishod_substance!A:AD,9,0)</f>
        <v>0</v>
      </c>
      <c r="AF393" s="12"/>
    </row>
    <row r="394" spans="1:32" x14ac:dyDescent="0.25">
      <c r="A394">
        <v>386</v>
      </c>
      <c r="C394" s="5">
        <f>VLOOKUP(tbl2_2!A394,ishod_substance!A:P,2,0)</f>
        <v>0</v>
      </c>
      <c r="D394" s="7">
        <f>VLOOKUP(tbl2_2!A394,ishod_substance!A:P,3,0)</f>
        <v>0</v>
      </c>
      <c r="E394" s="5">
        <f>VLOOKUP(tbl2_2!A394,ishod_substance!A:P,11,0)</f>
        <v>0</v>
      </c>
      <c r="F394" s="6">
        <f>VLOOKUP(tbl2_2!A394,ishod_substance!A:P,15,0)</f>
        <v>0</v>
      </c>
      <c r="G394" s="6" t="str">
        <f>VLOOKUP(tbl2_2!A394,ishod_substance!A:P,12,0)&amp;"/"&amp;VLOOKUP(tbl2_2!A394,ishod_substance!A:P,14,0)</f>
        <v>/</v>
      </c>
      <c r="H394" s="29">
        <f>VLOOKUP(tbl2_2!A394,ishod_substance!A:P,6,0)</f>
        <v>0</v>
      </c>
      <c r="I394" s="10">
        <f>VLOOKUP(tbl2_2!A394,ishod_substance!A:P,15,0)</f>
        <v>0</v>
      </c>
      <c r="J394" s="10">
        <f>VLOOKUP(tbl2_2!A394,ishod_substance!A:P,5,0)</f>
        <v>0</v>
      </c>
      <c r="K394" s="84">
        <f>VLOOKUP(tbl2_2!A394,ishod_substance!A:Q,17,0)</f>
        <v>0</v>
      </c>
      <c r="L394" s="84">
        <f>VLOOKUP(tbl2_2!A394,ishod_substance!A:R,18,0)</f>
        <v>0</v>
      </c>
      <c r="M394" s="84">
        <f>VLOOKUP(tbl2_2!A394,ishod_substance!A:AD,19,0)</f>
        <v>0</v>
      </c>
      <c r="N394" s="4">
        <f>VLOOKUP(tbl2_2!A394,ishod_substance!A:AD,20,0)</f>
        <v>0</v>
      </c>
      <c r="O394" s="4">
        <f>VLOOKUP(tbl2_2!A394,ishod_substance!A:AD,21,0)</f>
        <v>0</v>
      </c>
      <c r="P394" s="4">
        <f>VLOOKUP(tbl2_2!A394,ishod_substance!A:AD,22,0)</f>
        <v>0</v>
      </c>
      <c r="Q394" s="4">
        <f>VLOOKUP(tbl2_2!A394,ishod_substance!A:AD,23,0)</f>
        <v>0</v>
      </c>
      <c r="R394" s="4">
        <f>VLOOKUP(tbl2_2!A394,ishod_substance!A:AD,24,0)</f>
        <v>0</v>
      </c>
      <c r="S394" s="4">
        <f>VLOOKUP(tbl2_2!A394,ishod_substance!A:AD,25,0)</f>
        <v>0</v>
      </c>
      <c r="T394" s="4">
        <f>VLOOKUP(tbl2_2!A394,ishod_substance!A:AD,26,0)</f>
        <v>0</v>
      </c>
      <c r="U394" s="4">
        <f>VLOOKUP(tbl2_2!A394,ishod_substance!A:AD,27,0)</f>
        <v>0</v>
      </c>
      <c r="V394" s="4">
        <f>VLOOKUP(tbl2_2!A394,ishod_substance!A:AD,28,0)</f>
        <v>0</v>
      </c>
      <c r="W394" s="4">
        <f>VLOOKUP(tbl2_2!A394,ishod_substance!A:AD,29,0)</f>
        <v>0</v>
      </c>
      <c r="X394" s="4">
        <f>VLOOKUP(tbl2_2!A394,ishod_substance!A:AD,30,0)</f>
        <v>0</v>
      </c>
      <c r="Y394" s="10">
        <f>VLOOKUP(tbl2_2!A394,ishod_substance!A:AD,7,0)</f>
        <v>0</v>
      </c>
      <c r="Z394" s="9" t="e">
        <f>VLOOKUP(Y394,quide!$A$2:$B$1006,2,0)</f>
        <v>#N/A</v>
      </c>
      <c r="AA394" s="4" t="e">
        <f>VLOOKUP(Y394,quide!$A$2:$J$1006,10,0)</f>
        <v>#N/A</v>
      </c>
      <c r="AB394" s="8">
        <f>VLOOKUP(tbl2_2!A394,ishod_substance!A:AD,8,0)</f>
        <v>0</v>
      </c>
      <c r="AC394" s="221">
        <f t="shared" si="6"/>
        <v>0</v>
      </c>
      <c r="AD394" s="27">
        <f>VLOOKUP(tbl2_2!A394,ishod_substance!A:AD,9,0)</f>
        <v>0</v>
      </c>
      <c r="AE394" s="8">
        <f>VLOOKUP(tbl2_2!A394,ishod_substance!A:AD,9,0)</f>
        <v>0</v>
      </c>
      <c r="AF394" s="12"/>
    </row>
    <row r="395" spans="1:32" x14ac:dyDescent="0.25">
      <c r="A395">
        <v>387</v>
      </c>
      <c r="C395" s="5">
        <f>VLOOKUP(tbl2_2!A395,ishod_substance!A:P,2,0)</f>
        <v>0</v>
      </c>
      <c r="D395" s="7">
        <f>VLOOKUP(tbl2_2!A395,ishod_substance!A:P,3,0)</f>
        <v>0</v>
      </c>
      <c r="E395" s="5">
        <f>VLOOKUP(tbl2_2!A395,ishod_substance!A:P,11,0)</f>
        <v>0</v>
      </c>
      <c r="F395" s="6">
        <f>VLOOKUP(tbl2_2!A395,ishod_substance!A:P,15,0)</f>
        <v>0</v>
      </c>
      <c r="G395" s="6" t="str">
        <f>VLOOKUP(tbl2_2!A395,ishod_substance!A:P,12,0)&amp;"/"&amp;VLOOKUP(tbl2_2!A395,ishod_substance!A:P,14,0)</f>
        <v>/</v>
      </c>
      <c r="H395" s="29">
        <f>VLOOKUP(tbl2_2!A395,ishod_substance!A:P,6,0)</f>
        <v>0</v>
      </c>
      <c r="I395" s="10">
        <f>VLOOKUP(tbl2_2!A395,ishod_substance!A:P,15,0)</f>
        <v>0</v>
      </c>
      <c r="J395" s="10">
        <f>VLOOKUP(tbl2_2!A395,ishod_substance!A:P,5,0)</f>
        <v>0</v>
      </c>
      <c r="K395" s="84">
        <f>VLOOKUP(tbl2_2!A395,ishod_substance!A:Q,17,0)</f>
        <v>0</v>
      </c>
      <c r="L395" s="84">
        <f>VLOOKUP(tbl2_2!A395,ishod_substance!A:R,18,0)</f>
        <v>0</v>
      </c>
      <c r="M395" s="84">
        <f>VLOOKUP(tbl2_2!A395,ishod_substance!A:AD,19,0)</f>
        <v>0</v>
      </c>
      <c r="N395" s="4">
        <f>VLOOKUP(tbl2_2!A395,ishod_substance!A:AD,20,0)</f>
        <v>0</v>
      </c>
      <c r="O395" s="4">
        <f>VLOOKUP(tbl2_2!A395,ishod_substance!A:AD,21,0)</f>
        <v>0</v>
      </c>
      <c r="P395" s="4">
        <f>VLOOKUP(tbl2_2!A395,ishod_substance!A:AD,22,0)</f>
        <v>0</v>
      </c>
      <c r="Q395" s="4">
        <f>VLOOKUP(tbl2_2!A395,ishod_substance!A:AD,23,0)</f>
        <v>0</v>
      </c>
      <c r="R395" s="4">
        <f>VLOOKUP(tbl2_2!A395,ishod_substance!A:AD,24,0)</f>
        <v>0</v>
      </c>
      <c r="S395" s="4">
        <f>VLOOKUP(tbl2_2!A395,ishod_substance!A:AD,25,0)</f>
        <v>0</v>
      </c>
      <c r="T395" s="4">
        <f>VLOOKUP(tbl2_2!A395,ishod_substance!A:AD,26,0)</f>
        <v>0</v>
      </c>
      <c r="U395" s="4">
        <f>VLOOKUP(tbl2_2!A395,ishod_substance!A:AD,27,0)</f>
        <v>0</v>
      </c>
      <c r="V395" s="4">
        <f>VLOOKUP(tbl2_2!A395,ishod_substance!A:AD,28,0)</f>
        <v>0</v>
      </c>
      <c r="W395" s="4">
        <f>VLOOKUP(tbl2_2!A395,ishod_substance!A:AD,29,0)</f>
        <v>0</v>
      </c>
      <c r="X395" s="4">
        <f>VLOOKUP(tbl2_2!A395,ishod_substance!A:AD,30,0)</f>
        <v>0</v>
      </c>
      <c r="Y395" s="10">
        <f>VLOOKUP(tbl2_2!A395,ishod_substance!A:AD,7,0)</f>
        <v>0</v>
      </c>
      <c r="Z395" s="9" t="e">
        <f>VLOOKUP(Y395,quide!$A$2:$B$1006,2,0)</f>
        <v>#N/A</v>
      </c>
      <c r="AA395" s="4" t="e">
        <f>VLOOKUP(Y395,quide!$A$2:$J$1006,10,0)</f>
        <v>#N/A</v>
      </c>
      <c r="AB395" s="8">
        <f>VLOOKUP(tbl2_2!A395,ishod_substance!A:AD,8,0)</f>
        <v>0</v>
      </c>
      <c r="AC395" s="221">
        <f t="shared" si="6"/>
        <v>0</v>
      </c>
      <c r="AD395" s="27">
        <f>VLOOKUP(tbl2_2!A395,ishod_substance!A:AD,9,0)</f>
        <v>0</v>
      </c>
      <c r="AE395" s="8">
        <f>VLOOKUP(tbl2_2!A395,ishod_substance!A:AD,9,0)</f>
        <v>0</v>
      </c>
      <c r="AF395" s="12"/>
    </row>
    <row r="396" spans="1:32" x14ac:dyDescent="0.25">
      <c r="A396">
        <v>388</v>
      </c>
      <c r="C396" s="5">
        <f>VLOOKUP(tbl2_2!A396,ishod_substance!A:P,2,0)</f>
        <v>0</v>
      </c>
      <c r="D396" s="7">
        <f>VLOOKUP(tbl2_2!A396,ishod_substance!A:P,3,0)</f>
        <v>0</v>
      </c>
      <c r="E396" s="5">
        <f>VLOOKUP(tbl2_2!A396,ishod_substance!A:P,11,0)</f>
        <v>0</v>
      </c>
      <c r="F396" s="6">
        <f>VLOOKUP(tbl2_2!A396,ishod_substance!A:P,15,0)</f>
        <v>0</v>
      </c>
      <c r="G396" s="6" t="str">
        <f>VLOOKUP(tbl2_2!A396,ishod_substance!A:P,12,0)&amp;"/"&amp;VLOOKUP(tbl2_2!A396,ishod_substance!A:P,14,0)</f>
        <v>/</v>
      </c>
      <c r="H396" s="29">
        <f>VLOOKUP(tbl2_2!A396,ishod_substance!A:P,6,0)</f>
        <v>0</v>
      </c>
      <c r="I396" s="10">
        <f>VLOOKUP(tbl2_2!A396,ishod_substance!A:P,15,0)</f>
        <v>0</v>
      </c>
      <c r="J396" s="10">
        <f>VLOOKUP(tbl2_2!A396,ishod_substance!A:P,5,0)</f>
        <v>0</v>
      </c>
      <c r="K396" s="84">
        <f>VLOOKUP(tbl2_2!A396,ishod_substance!A:Q,17,0)</f>
        <v>0</v>
      </c>
      <c r="L396" s="84">
        <f>VLOOKUP(tbl2_2!A396,ishod_substance!A:R,18,0)</f>
        <v>0</v>
      </c>
      <c r="M396" s="84">
        <f>VLOOKUP(tbl2_2!A396,ishod_substance!A:AD,19,0)</f>
        <v>0</v>
      </c>
      <c r="N396" s="4">
        <f>VLOOKUP(tbl2_2!A396,ishod_substance!A:AD,20,0)</f>
        <v>0</v>
      </c>
      <c r="O396" s="4">
        <f>VLOOKUP(tbl2_2!A396,ishod_substance!A:AD,21,0)</f>
        <v>0</v>
      </c>
      <c r="P396" s="4">
        <f>VLOOKUP(tbl2_2!A396,ishod_substance!A:AD,22,0)</f>
        <v>0</v>
      </c>
      <c r="Q396" s="4">
        <f>VLOOKUP(tbl2_2!A396,ishod_substance!A:AD,23,0)</f>
        <v>0</v>
      </c>
      <c r="R396" s="4">
        <f>VLOOKUP(tbl2_2!A396,ishod_substance!A:AD,24,0)</f>
        <v>0</v>
      </c>
      <c r="S396" s="4">
        <f>VLOOKUP(tbl2_2!A396,ishod_substance!A:AD,25,0)</f>
        <v>0</v>
      </c>
      <c r="T396" s="4">
        <f>VLOOKUP(tbl2_2!A396,ishod_substance!A:AD,26,0)</f>
        <v>0</v>
      </c>
      <c r="U396" s="4">
        <f>VLOOKUP(tbl2_2!A396,ishod_substance!A:AD,27,0)</f>
        <v>0</v>
      </c>
      <c r="V396" s="4">
        <f>VLOOKUP(tbl2_2!A396,ishod_substance!A:AD,28,0)</f>
        <v>0</v>
      </c>
      <c r="W396" s="4">
        <f>VLOOKUP(tbl2_2!A396,ishod_substance!A:AD,29,0)</f>
        <v>0</v>
      </c>
      <c r="X396" s="4">
        <f>VLOOKUP(tbl2_2!A396,ishod_substance!A:AD,30,0)</f>
        <v>0</v>
      </c>
      <c r="Y396" s="10">
        <f>VLOOKUP(tbl2_2!A396,ishod_substance!A:AD,7,0)</f>
        <v>0</v>
      </c>
      <c r="Z396" s="9" t="e">
        <f>VLOOKUP(Y396,quide!$A$2:$B$1006,2,0)</f>
        <v>#N/A</v>
      </c>
      <c r="AA396" s="4" t="e">
        <f>VLOOKUP(Y396,quide!$A$2:$J$1006,10,0)</f>
        <v>#N/A</v>
      </c>
      <c r="AB396" s="8">
        <f>VLOOKUP(tbl2_2!A396,ishod_substance!A:AD,8,0)</f>
        <v>0</v>
      </c>
      <c r="AC396" s="221">
        <f t="shared" si="6"/>
        <v>0</v>
      </c>
      <c r="AD396" s="27">
        <f>VLOOKUP(tbl2_2!A396,ishod_substance!A:AD,9,0)</f>
        <v>0</v>
      </c>
      <c r="AE396" s="8">
        <f>VLOOKUP(tbl2_2!A396,ishod_substance!A:AD,9,0)</f>
        <v>0</v>
      </c>
      <c r="AF396" s="12"/>
    </row>
    <row r="397" spans="1:32" x14ac:dyDescent="0.25">
      <c r="A397">
        <v>389</v>
      </c>
      <c r="C397" s="5">
        <f>VLOOKUP(tbl2_2!A397,ishod_substance!A:P,2,0)</f>
        <v>0</v>
      </c>
      <c r="D397" s="7">
        <f>VLOOKUP(tbl2_2!A397,ishod_substance!A:P,3,0)</f>
        <v>0</v>
      </c>
      <c r="E397" s="5">
        <f>VLOOKUP(tbl2_2!A397,ishod_substance!A:P,11,0)</f>
        <v>0</v>
      </c>
      <c r="F397" s="6">
        <f>VLOOKUP(tbl2_2!A397,ishod_substance!A:P,15,0)</f>
        <v>0</v>
      </c>
      <c r="G397" s="6" t="str">
        <f>VLOOKUP(tbl2_2!A397,ishod_substance!A:P,12,0)&amp;"/"&amp;VLOOKUP(tbl2_2!A397,ishod_substance!A:P,14,0)</f>
        <v>/</v>
      </c>
      <c r="H397" s="29">
        <f>VLOOKUP(tbl2_2!A397,ishod_substance!A:P,6,0)</f>
        <v>0</v>
      </c>
      <c r="I397" s="10">
        <f>VLOOKUP(tbl2_2!A397,ishod_substance!A:P,15,0)</f>
        <v>0</v>
      </c>
      <c r="J397" s="10">
        <f>VLOOKUP(tbl2_2!A397,ishod_substance!A:P,5,0)</f>
        <v>0</v>
      </c>
      <c r="K397" s="84">
        <f>VLOOKUP(tbl2_2!A397,ishod_substance!A:Q,17,0)</f>
        <v>0</v>
      </c>
      <c r="L397" s="84">
        <f>VLOOKUP(tbl2_2!A397,ishod_substance!A:R,18,0)</f>
        <v>0</v>
      </c>
      <c r="M397" s="84">
        <f>VLOOKUP(tbl2_2!A397,ishod_substance!A:AD,19,0)</f>
        <v>0</v>
      </c>
      <c r="N397" s="4">
        <f>VLOOKUP(tbl2_2!A397,ishod_substance!A:AD,20,0)</f>
        <v>0</v>
      </c>
      <c r="O397" s="4">
        <f>VLOOKUP(tbl2_2!A397,ishod_substance!A:AD,21,0)</f>
        <v>0</v>
      </c>
      <c r="P397" s="4">
        <f>VLOOKUP(tbl2_2!A397,ishod_substance!A:AD,22,0)</f>
        <v>0</v>
      </c>
      <c r="Q397" s="4">
        <f>VLOOKUP(tbl2_2!A397,ishod_substance!A:AD,23,0)</f>
        <v>0</v>
      </c>
      <c r="R397" s="4">
        <f>VLOOKUP(tbl2_2!A397,ishod_substance!A:AD,24,0)</f>
        <v>0</v>
      </c>
      <c r="S397" s="4">
        <f>VLOOKUP(tbl2_2!A397,ishod_substance!A:AD,25,0)</f>
        <v>0</v>
      </c>
      <c r="T397" s="4">
        <f>VLOOKUP(tbl2_2!A397,ishod_substance!A:AD,26,0)</f>
        <v>0</v>
      </c>
      <c r="U397" s="4">
        <f>VLOOKUP(tbl2_2!A397,ishod_substance!A:AD,27,0)</f>
        <v>0</v>
      </c>
      <c r="V397" s="4">
        <f>VLOOKUP(tbl2_2!A397,ishod_substance!A:AD,28,0)</f>
        <v>0</v>
      </c>
      <c r="W397" s="4">
        <f>VLOOKUP(tbl2_2!A397,ishod_substance!A:AD,29,0)</f>
        <v>0</v>
      </c>
      <c r="X397" s="4">
        <f>VLOOKUP(tbl2_2!A397,ishod_substance!A:AD,30,0)</f>
        <v>0</v>
      </c>
      <c r="Y397" s="10">
        <f>VLOOKUP(tbl2_2!A397,ishod_substance!A:AD,7,0)</f>
        <v>0</v>
      </c>
      <c r="Z397" s="9" t="e">
        <f>VLOOKUP(Y397,quide!$A$2:$B$1006,2,0)</f>
        <v>#N/A</v>
      </c>
      <c r="AA397" s="4" t="e">
        <f>VLOOKUP(Y397,quide!$A$2:$J$1006,10,0)</f>
        <v>#N/A</v>
      </c>
      <c r="AB397" s="8">
        <f>VLOOKUP(tbl2_2!A397,ishod_substance!A:AD,8,0)</f>
        <v>0</v>
      </c>
      <c r="AC397" s="221">
        <f t="shared" si="6"/>
        <v>0</v>
      </c>
      <c r="AD397" s="27">
        <f>VLOOKUP(tbl2_2!A397,ishod_substance!A:AD,9,0)</f>
        <v>0</v>
      </c>
      <c r="AE397" s="8">
        <f>VLOOKUP(tbl2_2!A397,ishod_substance!A:AD,9,0)</f>
        <v>0</v>
      </c>
      <c r="AF397" s="12"/>
    </row>
    <row r="398" spans="1:32" x14ac:dyDescent="0.25">
      <c r="A398">
        <v>390</v>
      </c>
      <c r="C398" s="5">
        <f>VLOOKUP(tbl2_2!A398,ishod_substance!A:P,2,0)</f>
        <v>0</v>
      </c>
      <c r="D398" s="7">
        <f>VLOOKUP(tbl2_2!A398,ishod_substance!A:P,3,0)</f>
        <v>0</v>
      </c>
      <c r="E398" s="5">
        <f>VLOOKUP(tbl2_2!A398,ishod_substance!A:P,11,0)</f>
        <v>0</v>
      </c>
      <c r="F398" s="6">
        <f>VLOOKUP(tbl2_2!A398,ishod_substance!A:P,15,0)</f>
        <v>0</v>
      </c>
      <c r="G398" s="6" t="str">
        <f>VLOOKUP(tbl2_2!A398,ishod_substance!A:P,12,0)&amp;"/"&amp;VLOOKUP(tbl2_2!A398,ishod_substance!A:P,14,0)</f>
        <v>/</v>
      </c>
      <c r="H398" s="29">
        <f>VLOOKUP(tbl2_2!A398,ishod_substance!A:P,6,0)</f>
        <v>0</v>
      </c>
      <c r="I398" s="10">
        <f>VLOOKUP(tbl2_2!A398,ishod_substance!A:P,15,0)</f>
        <v>0</v>
      </c>
      <c r="J398" s="10">
        <f>VLOOKUP(tbl2_2!A398,ishod_substance!A:P,5,0)</f>
        <v>0</v>
      </c>
      <c r="K398" s="84">
        <f>VLOOKUP(tbl2_2!A398,ishod_substance!A:Q,17,0)</f>
        <v>0</v>
      </c>
      <c r="L398" s="84">
        <f>VLOOKUP(tbl2_2!A398,ishod_substance!A:R,18,0)</f>
        <v>0</v>
      </c>
      <c r="M398" s="84">
        <f>VLOOKUP(tbl2_2!A398,ishod_substance!A:AD,19,0)</f>
        <v>0</v>
      </c>
      <c r="N398" s="4">
        <f>VLOOKUP(tbl2_2!A398,ishod_substance!A:AD,20,0)</f>
        <v>0</v>
      </c>
      <c r="O398" s="4">
        <f>VLOOKUP(tbl2_2!A398,ishod_substance!A:AD,21,0)</f>
        <v>0</v>
      </c>
      <c r="P398" s="4">
        <f>VLOOKUP(tbl2_2!A398,ishod_substance!A:AD,22,0)</f>
        <v>0</v>
      </c>
      <c r="Q398" s="4">
        <f>VLOOKUP(tbl2_2!A398,ishod_substance!A:AD,23,0)</f>
        <v>0</v>
      </c>
      <c r="R398" s="4">
        <f>VLOOKUP(tbl2_2!A398,ishod_substance!A:AD,24,0)</f>
        <v>0</v>
      </c>
      <c r="S398" s="4">
        <f>VLOOKUP(tbl2_2!A398,ishod_substance!A:AD,25,0)</f>
        <v>0</v>
      </c>
      <c r="T398" s="4">
        <f>VLOOKUP(tbl2_2!A398,ishod_substance!A:AD,26,0)</f>
        <v>0</v>
      </c>
      <c r="U398" s="4">
        <f>VLOOKUP(tbl2_2!A398,ishod_substance!A:AD,27,0)</f>
        <v>0</v>
      </c>
      <c r="V398" s="4">
        <f>VLOOKUP(tbl2_2!A398,ishod_substance!A:AD,28,0)</f>
        <v>0</v>
      </c>
      <c r="W398" s="4">
        <f>VLOOKUP(tbl2_2!A398,ishod_substance!A:AD,29,0)</f>
        <v>0</v>
      </c>
      <c r="X398" s="4">
        <f>VLOOKUP(tbl2_2!A398,ishod_substance!A:AD,30,0)</f>
        <v>0</v>
      </c>
      <c r="Y398" s="10">
        <f>VLOOKUP(tbl2_2!A398,ishod_substance!A:AD,7,0)</f>
        <v>0</v>
      </c>
      <c r="Z398" s="9" t="e">
        <f>VLOOKUP(Y398,quide!$A$2:$B$1006,2,0)</f>
        <v>#N/A</v>
      </c>
      <c r="AA398" s="4" t="e">
        <f>VLOOKUP(Y398,quide!$A$2:$J$1006,10,0)</f>
        <v>#N/A</v>
      </c>
      <c r="AB398" s="8">
        <f>VLOOKUP(tbl2_2!A398,ishod_substance!A:AD,8,0)</f>
        <v>0</v>
      </c>
      <c r="AC398" s="221">
        <f t="shared" si="6"/>
        <v>0</v>
      </c>
      <c r="AD398" s="27">
        <f>VLOOKUP(tbl2_2!A398,ishod_substance!A:AD,9,0)</f>
        <v>0</v>
      </c>
      <c r="AE398" s="8">
        <f>VLOOKUP(tbl2_2!A398,ishod_substance!A:AD,9,0)</f>
        <v>0</v>
      </c>
      <c r="AF398" s="12"/>
    </row>
    <row r="399" spans="1:32" x14ac:dyDescent="0.25">
      <c r="A399">
        <v>391</v>
      </c>
      <c r="C399" s="5">
        <f>VLOOKUP(tbl2_2!A399,ishod_substance!A:P,2,0)</f>
        <v>0</v>
      </c>
      <c r="D399" s="7">
        <f>VLOOKUP(tbl2_2!A399,ishod_substance!A:P,3,0)</f>
        <v>0</v>
      </c>
      <c r="E399" s="5">
        <f>VLOOKUP(tbl2_2!A399,ishod_substance!A:P,11,0)</f>
        <v>0</v>
      </c>
      <c r="F399" s="6">
        <f>VLOOKUP(tbl2_2!A399,ishod_substance!A:P,15,0)</f>
        <v>0</v>
      </c>
      <c r="G399" s="6" t="str">
        <f>VLOOKUP(tbl2_2!A399,ishod_substance!A:P,12,0)&amp;"/"&amp;VLOOKUP(tbl2_2!A399,ishod_substance!A:P,14,0)</f>
        <v>/</v>
      </c>
      <c r="H399" s="29">
        <f>VLOOKUP(tbl2_2!A399,ishod_substance!A:P,6,0)</f>
        <v>0</v>
      </c>
      <c r="I399" s="10">
        <f>VLOOKUP(tbl2_2!A399,ishod_substance!A:P,15,0)</f>
        <v>0</v>
      </c>
      <c r="J399" s="10">
        <f>VLOOKUP(tbl2_2!A399,ishod_substance!A:P,5,0)</f>
        <v>0</v>
      </c>
      <c r="K399" s="84">
        <f>VLOOKUP(tbl2_2!A399,ishod_substance!A:Q,17,0)</f>
        <v>0</v>
      </c>
      <c r="L399" s="84">
        <f>VLOOKUP(tbl2_2!A399,ishod_substance!A:R,18,0)</f>
        <v>0</v>
      </c>
      <c r="M399" s="84">
        <f>VLOOKUP(tbl2_2!A399,ishod_substance!A:AD,19,0)</f>
        <v>0</v>
      </c>
      <c r="N399" s="4">
        <f>VLOOKUP(tbl2_2!A399,ishod_substance!A:AD,20,0)</f>
        <v>0</v>
      </c>
      <c r="O399" s="4">
        <f>VLOOKUP(tbl2_2!A399,ishod_substance!A:AD,21,0)</f>
        <v>0</v>
      </c>
      <c r="P399" s="4">
        <f>VLOOKUP(tbl2_2!A399,ishod_substance!A:AD,22,0)</f>
        <v>0</v>
      </c>
      <c r="Q399" s="4">
        <f>VLOOKUP(tbl2_2!A399,ishod_substance!A:AD,23,0)</f>
        <v>0</v>
      </c>
      <c r="R399" s="4">
        <f>VLOOKUP(tbl2_2!A399,ishod_substance!A:AD,24,0)</f>
        <v>0</v>
      </c>
      <c r="S399" s="4">
        <f>VLOOKUP(tbl2_2!A399,ishod_substance!A:AD,25,0)</f>
        <v>0</v>
      </c>
      <c r="T399" s="4">
        <f>VLOOKUP(tbl2_2!A399,ishod_substance!A:AD,26,0)</f>
        <v>0</v>
      </c>
      <c r="U399" s="4">
        <f>VLOOKUP(tbl2_2!A399,ishod_substance!A:AD,27,0)</f>
        <v>0</v>
      </c>
      <c r="V399" s="4">
        <f>VLOOKUP(tbl2_2!A399,ishod_substance!A:AD,28,0)</f>
        <v>0</v>
      </c>
      <c r="W399" s="4">
        <f>VLOOKUP(tbl2_2!A399,ishod_substance!A:AD,29,0)</f>
        <v>0</v>
      </c>
      <c r="X399" s="4">
        <f>VLOOKUP(tbl2_2!A399,ishod_substance!A:AD,30,0)</f>
        <v>0</v>
      </c>
      <c r="Y399" s="10">
        <f>VLOOKUP(tbl2_2!A399,ishod_substance!A:AD,7,0)</f>
        <v>0</v>
      </c>
      <c r="Z399" s="9" t="e">
        <f>VLOOKUP(Y399,quide!$A$2:$B$1006,2,0)</f>
        <v>#N/A</v>
      </c>
      <c r="AA399" s="4" t="e">
        <f>VLOOKUP(Y399,quide!$A$2:$J$1006,10,0)</f>
        <v>#N/A</v>
      </c>
      <c r="AB399" s="8">
        <f>VLOOKUP(tbl2_2!A399,ishod_substance!A:AD,8,0)</f>
        <v>0</v>
      </c>
      <c r="AC399" s="221">
        <f t="shared" si="6"/>
        <v>0</v>
      </c>
      <c r="AD399" s="27">
        <f>VLOOKUP(tbl2_2!A399,ishod_substance!A:AD,9,0)</f>
        <v>0</v>
      </c>
      <c r="AE399" s="8">
        <f>VLOOKUP(tbl2_2!A399,ishod_substance!A:AD,9,0)</f>
        <v>0</v>
      </c>
      <c r="AF399" s="12"/>
    </row>
    <row r="400" spans="1:32" x14ac:dyDescent="0.25">
      <c r="A400">
        <v>392</v>
      </c>
      <c r="C400" s="5">
        <f>VLOOKUP(tbl2_2!A400,ishod_substance!A:P,2,0)</f>
        <v>0</v>
      </c>
      <c r="D400" s="7">
        <f>VLOOKUP(tbl2_2!A400,ishod_substance!A:P,3,0)</f>
        <v>0</v>
      </c>
      <c r="E400" s="5">
        <f>VLOOKUP(tbl2_2!A400,ishod_substance!A:P,11,0)</f>
        <v>0</v>
      </c>
      <c r="F400" s="6">
        <f>VLOOKUP(tbl2_2!A400,ishod_substance!A:P,15,0)</f>
        <v>0</v>
      </c>
      <c r="G400" s="6" t="str">
        <f>VLOOKUP(tbl2_2!A400,ishod_substance!A:P,12,0)&amp;"/"&amp;VLOOKUP(tbl2_2!A400,ishod_substance!A:P,14,0)</f>
        <v>/</v>
      </c>
      <c r="H400" s="29">
        <f>VLOOKUP(tbl2_2!A400,ishod_substance!A:P,6,0)</f>
        <v>0</v>
      </c>
      <c r="I400" s="10">
        <f>VLOOKUP(tbl2_2!A400,ishod_substance!A:P,15,0)</f>
        <v>0</v>
      </c>
      <c r="J400" s="10">
        <f>VLOOKUP(tbl2_2!A400,ishod_substance!A:P,5,0)</f>
        <v>0</v>
      </c>
      <c r="K400" s="84">
        <f>VLOOKUP(tbl2_2!A400,ishod_substance!A:Q,17,0)</f>
        <v>0</v>
      </c>
      <c r="L400" s="84">
        <f>VLOOKUP(tbl2_2!A400,ishod_substance!A:R,18,0)</f>
        <v>0</v>
      </c>
      <c r="M400" s="84">
        <f>VLOOKUP(tbl2_2!A400,ishod_substance!A:AD,19,0)</f>
        <v>0</v>
      </c>
      <c r="N400" s="4">
        <f>VLOOKUP(tbl2_2!A400,ishod_substance!A:AD,20,0)</f>
        <v>0</v>
      </c>
      <c r="O400" s="4">
        <f>VLOOKUP(tbl2_2!A400,ishod_substance!A:AD,21,0)</f>
        <v>0</v>
      </c>
      <c r="P400" s="4">
        <f>VLOOKUP(tbl2_2!A400,ishod_substance!A:AD,22,0)</f>
        <v>0</v>
      </c>
      <c r="Q400" s="4">
        <f>VLOOKUP(tbl2_2!A400,ishod_substance!A:AD,23,0)</f>
        <v>0</v>
      </c>
      <c r="R400" s="4">
        <f>VLOOKUP(tbl2_2!A400,ishod_substance!A:AD,24,0)</f>
        <v>0</v>
      </c>
      <c r="S400" s="4">
        <f>VLOOKUP(tbl2_2!A400,ishod_substance!A:AD,25,0)</f>
        <v>0</v>
      </c>
      <c r="T400" s="4">
        <f>VLOOKUP(tbl2_2!A400,ishod_substance!A:AD,26,0)</f>
        <v>0</v>
      </c>
      <c r="U400" s="4">
        <f>VLOOKUP(tbl2_2!A400,ishod_substance!A:AD,27,0)</f>
        <v>0</v>
      </c>
      <c r="V400" s="4">
        <f>VLOOKUP(tbl2_2!A400,ishod_substance!A:AD,28,0)</f>
        <v>0</v>
      </c>
      <c r="W400" s="4">
        <f>VLOOKUP(tbl2_2!A400,ishod_substance!A:AD,29,0)</f>
        <v>0</v>
      </c>
      <c r="X400" s="4">
        <f>VLOOKUP(tbl2_2!A400,ishod_substance!A:AD,30,0)</f>
        <v>0</v>
      </c>
      <c r="Y400" s="10">
        <f>VLOOKUP(tbl2_2!A400,ishod_substance!A:AD,7,0)</f>
        <v>0</v>
      </c>
      <c r="Z400" s="9" t="e">
        <f>VLOOKUP(Y400,quide!$A$2:$B$1006,2,0)</f>
        <v>#N/A</v>
      </c>
      <c r="AA400" s="4" t="e">
        <f>VLOOKUP(Y400,quide!$A$2:$J$1006,10,0)</f>
        <v>#N/A</v>
      </c>
      <c r="AB400" s="8">
        <f>VLOOKUP(tbl2_2!A400,ishod_substance!A:AD,8,0)</f>
        <v>0</v>
      </c>
      <c r="AC400" s="221">
        <f t="shared" si="6"/>
        <v>0</v>
      </c>
      <c r="AD400" s="27">
        <f>VLOOKUP(tbl2_2!A400,ishod_substance!A:AD,9,0)</f>
        <v>0</v>
      </c>
      <c r="AE400" s="8">
        <f>VLOOKUP(tbl2_2!A400,ishod_substance!A:AD,9,0)</f>
        <v>0</v>
      </c>
      <c r="AF400" s="12"/>
    </row>
    <row r="401" spans="1:32" x14ac:dyDescent="0.25">
      <c r="A401">
        <v>393</v>
      </c>
      <c r="C401" s="5">
        <f>VLOOKUP(tbl2_2!A401,ishod_substance!A:P,2,0)</f>
        <v>0</v>
      </c>
      <c r="D401" s="7">
        <f>VLOOKUP(tbl2_2!A401,ishod_substance!A:P,3,0)</f>
        <v>0</v>
      </c>
      <c r="E401" s="5">
        <f>VLOOKUP(tbl2_2!A401,ishod_substance!A:P,11,0)</f>
        <v>0</v>
      </c>
      <c r="F401" s="6">
        <f>VLOOKUP(tbl2_2!A401,ishod_substance!A:P,15,0)</f>
        <v>0</v>
      </c>
      <c r="G401" s="6" t="str">
        <f>VLOOKUP(tbl2_2!A401,ishod_substance!A:P,12,0)&amp;"/"&amp;VLOOKUP(tbl2_2!A401,ishod_substance!A:P,14,0)</f>
        <v>/</v>
      </c>
      <c r="H401" s="29">
        <f>VLOOKUP(tbl2_2!A401,ishod_substance!A:P,6,0)</f>
        <v>0</v>
      </c>
      <c r="I401" s="10">
        <f>VLOOKUP(tbl2_2!A401,ishod_substance!A:P,15,0)</f>
        <v>0</v>
      </c>
      <c r="J401" s="10">
        <f>VLOOKUP(tbl2_2!A401,ishod_substance!A:P,5,0)</f>
        <v>0</v>
      </c>
      <c r="K401" s="84">
        <f>VLOOKUP(tbl2_2!A401,ishod_substance!A:Q,17,0)</f>
        <v>0</v>
      </c>
      <c r="L401" s="84">
        <f>VLOOKUP(tbl2_2!A401,ishod_substance!A:R,18,0)</f>
        <v>0</v>
      </c>
      <c r="M401" s="84">
        <f>VLOOKUP(tbl2_2!A401,ishod_substance!A:AD,19,0)</f>
        <v>0</v>
      </c>
      <c r="N401" s="4">
        <f>VLOOKUP(tbl2_2!A401,ishod_substance!A:AD,20,0)</f>
        <v>0</v>
      </c>
      <c r="O401" s="4">
        <f>VLOOKUP(tbl2_2!A401,ishod_substance!A:AD,21,0)</f>
        <v>0</v>
      </c>
      <c r="P401" s="4">
        <f>VLOOKUP(tbl2_2!A401,ishod_substance!A:AD,22,0)</f>
        <v>0</v>
      </c>
      <c r="Q401" s="4">
        <f>VLOOKUP(tbl2_2!A401,ishod_substance!A:AD,23,0)</f>
        <v>0</v>
      </c>
      <c r="R401" s="4">
        <f>VLOOKUP(tbl2_2!A401,ishod_substance!A:AD,24,0)</f>
        <v>0</v>
      </c>
      <c r="S401" s="4">
        <f>VLOOKUP(tbl2_2!A401,ishod_substance!A:AD,25,0)</f>
        <v>0</v>
      </c>
      <c r="T401" s="4">
        <f>VLOOKUP(tbl2_2!A401,ishod_substance!A:AD,26,0)</f>
        <v>0</v>
      </c>
      <c r="U401" s="4">
        <f>VLOOKUP(tbl2_2!A401,ishod_substance!A:AD,27,0)</f>
        <v>0</v>
      </c>
      <c r="V401" s="4">
        <f>VLOOKUP(tbl2_2!A401,ishod_substance!A:AD,28,0)</f>
        <v>0</v>
      </c>
      <c r="W401" s="4">
        <f>VLOOKUP(tbl2_2!A401,ishod_substance!A:AD,29,0)</f>
        <v>0</v>
      </c>
      <c r="X401" s="4">
        <f>VLOOKUP(tbl2_2!A401,ishod_substance!A:AD,30,0)</f>
        <v>0</v>
      </c>
      <c r="Y401" s="10">
        <f>VLOOKUP(tbl2_2!A401,ishod_substance!A:AD,7,0)</f>
        <v>0</v>
      </c>
      <c r="Z401" s="9" t="e">
        <f>VLOOKUP(Y401,quide!$A$2:$B$1006,2,0)</f>
        <v>#N/A</v>
      </c>
      <c r="AA401" s="4" t="e">
        <f>VLOOKUP(Y401,quide!$A$2:$J$1006,10,0)</f>
        <v>#N/A</v>
      </c>
      <c r="AB401" s="8">
        <f>VLOOKUP(tbl2_2!A401,ishod_substance!A:AD,8,0)</f>
        <v>0</v>
      </c>
      <c r="AC401" s="221">
        <f t="shared" si="6"/>
        <v>0</v>
      </c>
      <c r="AD401" s="27">
        <f>VLOOKUP(tbl2_2!A401,ishod_substance!A:AD,9,0)</f>
        <v>0</v>
      </c>
      <c r="AE401" s="8">
        <f>VLOOKUP(tbl2_2!A401,ishod_substance!A:AD,9,0)</f>
        <v>0</v>
      </c>
      <c r="AF401" s="12"/>
    </row>
    <row r="402" spans="1:32" x14ac:dyDescent="0.25">
      <c r="A402">
        <v>394</v>
      </c>
      <c r="C402" s="5">
        <f>VLOOKUP(tbl2_2!A402,ishod_substance!A:P,2,0)</f>
        <v>0</v>
      </c>
      <c r="D402" s="7">
        <f>VLOOKUP(tbl2_2!A402,ishod_substance!A:P,3,0)</f>
        <v>0</v>
      </c>
      <c r="E402" s="5">
        <f>VLOOKUP(tbl2_2!A402,ishod_substance!A:P,11,0)</f>
        <v>0</v>
      </c>
      <c r="F402" s="6">
        <f>VLOOKUP(tbl2_2!A402,ishod_substance!A:P,15,0)</f>
        <v>0</v>
      </c>
      <c r="G402" s="6" t="str">
        <f>VLOOKUP(tbl2_2!A402,ishod_substance!A:P,12,0)&amp;"/"&amp;VLOOKUP(tbl2_2!A402,ishod_substance!A:P,14,0)</f>
        <v>/</v>
      </c>
      <c r="H402" s="29">
        <f>VLOOKUP(tbl2_2!A402,ishod_substance!A:P,6,0)</f>
        <v>0</v>
      </c>
      <c r="I402" s="10">
        <f>VLOOKUP(tbl2_2!A402,ishod_substance!A:P,15,0)</f>
        <v>0</v>
      </c>
      <c r="J402" s="10">
        <f>VLOOKUP(tbl2_2!A402,ishod_substance!A:P,5,0)</f>
        <v>0</v>
      </c>
      <c r="K402" s="84">
        <f>VLOOKUP(tbl2_2!A402,ishod_substance!A:Q,17,0)</f>
        <v>0</v>
      </c>
      <c r="L402" s="84">
        <f>VLOOKUP(tbl2_2!A402,ishod_substance!A:R,18,0)</f>
        <v>0</v>
      </c>
      <c r="M402" s="84">
        <f>VLOOKUP(tbl2_2!A402,ishod_substance!A:AD,19,0)</f>
        <v>0</v>
      </c>
      <c r="N402" s="4">
        <f>VLOOKUP(tbl2_2!A402,ishod_substance!A:AD,20,0)</f>
        <v>0</v>
      </c>
      <c r="O402" s="4">
        <f>VLOOKUP(tbl2_2!A402,ishod_substance!A:AD,21,0)</f>
        <v>0</v>
      </c>
      <c r="P402" s="4">
        <f>VLOOKUP(tbl2_2!A402,ishod_substance!A:AD,22,0)</f>
        <v>0</v>
      </c>
      <c r="Q402" s="4">
        <f>VLOOKUP(tbl2_2!A402,ishod_substance!A:AD,23,0)</f>
        <v>0</v>
      </c>
      <c r="R402" s="4">
        <f>VLOOKUP(tbl2_2!A402,ishod_substance!A:AD,24,0)</f>
        <v>0</v>
      </c>
      <c r="S402" s="4">
        <f>VLOOKUP(tbl2_2!A402,ishod_substance!A:AD,25,0)</f>
        <v>0</v>
      </c>
      <c r="T402" s="4">
        <f>VLOOKUP(tbl2_2!A402,ishod_substance!A:AD,26,0)</f>
        <v>0</v>
      </c>
      <c r="U402" s="4">
        <f>VLOOKUP(tbl2_2!A402,ishod_substance!A:AD,27,0)</f>
        <v>0</v>
      </c>
      <c r="V402" s="4">
        <f>VLOOKUP(tbl2_2!A402,ishod_substance!A:AD,28,0)</f>
        <v>0</v>
      </c>
      <c r="W402" s="4">
        <f>VLOOKUP(tbl2_2!A402,ishod_substance!A:AD,29,0)</f>
        <v>0</v>
      </c>
      <c r="X402" s="4">
        <f>VLOOKUP(tbl2_2!A402,ishod_substance!A:AD,30,0)</f>
        <v>0</v>
      </c>
      <c r="Y402" s="10">
        <f>VLOOKUP(tbl2_2!A402,ishod_substance!A:AD,7,0)</f>
        <v>0</v>
      </c>
      <c r="Z402" s="9" t="e">
        <f>VLOOKUP(Y402,quide!$A$2:$B$1006,2,0)</f>
        <v>#N/A</v>
      </c>
      <c r="AA402" s="4" t="e">
        <f>VLOOKUP(Y402,quide!$A$2:$J$1006,10,0)</f>
        <v>#N/A</v>
      </c>
      <c r="AB402" s="8">
        <f>VLOOKUP(tbl2_2!A402,ishod_substance!A:AD,8,0)</f>
        <v>0</v>
      </c>
      <c r="AC402" s="221">
        <f t="shared" si="6"/>
        <v>0</v>
      </c>
      <c r="AD402" s="27">
        <f>VLOOKUP(tbl2_2!A402,ishod_substance!A:AD,9,0)</f>
        <v>0</v>
      </c>
      <c r="AE402" s="8">
        <f>VLOOKUP(tbl2_2!A402,ishod_substance!A:AD,9,0)</f>
        <v>0</v>
      </c>
      <c r="AF402" s="12"/>
    </row>
    <row r="403" spans="1:32" x14ac:dyDescent="0.25">
      <c r="A403">
        <v>395</v>
      </c>
      <c r="C403" s="5">
        <f>VLOOKUP(tbl2_2!A403,ishod_substance!A:P,2,0)</f>
        <v>0</v>
      </c>
      <c r="D403" s="7">
        <f>VLOOKUP(tbl2_2!A403,ishod_substance!A:P,3,0)</f>
        <v>0</v>
      </c>
      <c r="E403" s="5">
        <f>VLOOKUP(tbl2_2!A403,ishod_substance!A:P,11,0)</f>
        <v>0</v>
      </c>
      <c r="F403" s="6">
        <f>VLOOKUP(tbl2_2!A403,ishod_substance!A:P,15,0)</f>
        <v>0</v>
      </c>
      <c r="G403" s="6" t="str">
        <f>VLOOKUP(tbl2_2!A403,ishod_substance!A:P,12,0)&amp;"/"&amp;VLOOKUP(tbl2_2!A403,ishod_substance!A:P,14,0)</f>
        <v>/</v>
      </c>
      <c r="H403" s="29">
        <f>VLOOKUP(tbl2_2!A403,ishod_substance!A:P,6,0)</f>
        <v>0</v>
      </c>
      <c r="I403" s="10">
        <f>VLOOKUP(tbl2_2!A403,ishod_substance!A:P,15,0)</f>
        <v>0</v>
      </c>
      <c r="J403" s="10">
        <f>VLOOKUP(tbl2_2!A403,ishod_substance!A:P,5,0)</f>
        <v>0</v>
      </c>
      <c r="K403" s="84">
        <f>VLOOKUP(tbl2_2!A403,ishod_substance!A:Q,17,0)</f>
        <v>0</v>
      </c>
      <c r="L403" s="84">
        <f>VLOOKUP(tbl2_2!A403,ishod_substance!A:R,18,0)</f>
        <v>0</v>
      </c>
      <c r="M403" s="84">
        <f>VLOOKUP(tbl2_2!A403,ishod_substance!A:AD,19,0)</f>
        <v>0</v>
      </c>
      <c r="N403" s="4">
        <f>VLOOKUP(tbl2_2!A403,ishod_substance!A:AD,20,0)</f>
        <v>0</v>
      </c>
      <c r="O403" s="4">
        <f>VLOOKUP(tbl2_2!A403,ishod_substance!A:AD,21,0)</f>
        <v>0</v>
      </c>
      <c r="P403" s="4">
        <f>VLOOKUP(tbl2_2!A403,ishod_substance!A:AD,22,0)</f>
        <v>0</v>
      </c>
      <c r="Q403" s="4">
        <f>VLOOKUP(tbl2_2!A403,ishod_substance!A:AD,23,0)</f>
        <v>0</v>
      </c>
      <c r="R403" s="4">
        <f>VLOOKUP(tbl2_2!A403,ishod_substance!A:AD,24,0)</f>
        <v>0</v>
      </c>
      <c r="S403" s="4">
        <f>VLOOKUP(tbl2_2!A403,ishod_substance!A:AD,25,0)</f>
        <v>0</v>
      </c>
      <c r="T403" s="4">
        <f>VLOOKUP(tbl2_2!A403,ishod_substance!A:AD,26,0)</f>
        <v>0</v>
      </c>
      <c r="U403" s="4">
        <f>VLOOKUP(tbl2_2!A403,ishod_substance!A:AD,27,0)</f>
        <v>0</v>
      </c>
      <c r="V403" s="4">
        <f>VLOOKUP(tbl2_2!A403,ishod_substance!A:AD,28,0)</f>
        <v>0</v>
      </c>
      <c r="W403" s="4">
        <f>VLOOKUP(tbl2_2!A403,ishod_substance!A:AD,29,0)</f>
        <v>0</v>
      </c>
      <c r="X403" s="4">
        <f>VLOOKUP(tbl2_2!A403,ishod_substance!A:AD,30,0)</f>
        <v>0</v>
      </c>
      <c r="Y403" s="10">
        <f>VLOOKUP(tbl2_2!A403,ishod_substance!A:AD,7,0)</f>
        <v>0</v>
      </c>
      <c r="Z403" s="9" t="e">
        <f>VLOOKUP(Y403,quide!$A$2:$B$1006,2,0)</f>
        <v>#N/A</v>
      </c>
      <c r="AA403" s="4" t="e">
        <f>VLOOKUP(Y403,quide!$A$2:$J$1006,10,0)</f>
        <v>#N/A</v>
      </c>
      <c r="AB403" s="8">
        <f>VLOOKUP(tbl2_2!A403,ishod_substance!A:AD,8,0)</f>
        <v>0</v>
      </c>
      <c r="AC403" s="221">
        <f t="shared" si="6"/>
        <v>0</v>
      </c>
      <c r="AD403" s="27">
        <f>VLOOKUP(tbl2_2!A403,ishod_substance!A:AD,9,0)</f>
        <v>0</v>
      </c>
      <c r="AE403" s="8">
        <f>VLOOKUP(tbl2_2!A403,ishod_substance!A:AD,9,0)</f>
        <v>0</v>
      </c>
      <c r="AF403" s="12"/>
    </row>
    <row r="404" spans="1:32" x14ac:dyDescent="0.25">
      <c r="A404">
        <v>396</v>
      </c>
      <c r="C404" s="5">
        <f>VLOOKUP(tbl2_2!A404,ishod_substance!A:P,2,0)</f>
        <v>0</v>
      </c>
      <c r="D404" s="7">
        <f>VLOOKUP(tbl2_2!A404,ishod_substance!A:P,3,0)</f>
        <v>0</v>
      </c>
      <c r="E404" s="5">
        <f>VLOOKUP(tbl2_2!A404,ishod_substance!A:P,11,0)</f>
        <v>0</v>
      </c>
      <c r="F404" s="6">
        <f>VLOOKUP(tbl2_2!A404,ishod_substance!A:P,15,0)</f>
        <v>0</v>
      </c>
      <c r="G404" s="6" t="str">
        <f>VLOOKUP(tbl2_2!A404,ishod_substance!A:P,12,0)&amp;"/"&amp;VLOOKUP(tbl2_2!A404,ishod_substance!A:P,14,0)</f>
        <v>/</v>
      </c>
      <c r="H404" s="29">
        <f>VLOOKUP(tbl2_2!A404,ishod_substance!A:P,6,0)</f>
        <v>0</v>
      </c>
      <c r="I404" s="10">
        <f>VLOOKUP(tbl2_2!A404,ishod_substance!A:P,15,0)</f>
        <v>0</v>
      </c>
      <c r="J404" s="10">
        <f>VLOOKUP(tbl2_2!A404,ishod_substance!A:P,5,0)</f>
        <v>0</v>
      </c>
      <c r="K404" s="84">
        <f>VLOOKUP(tbl2_2!A404,ishod_substance!A:Q,17,0)</f>
        <v>0</v>
      </c>
      <c r="L404" s="84">
        <f>VLOOKUP(tbl2_2!A404,ishod_substance!A:R,18,0)</f>
        <v>0</v>
      </c>
      <c r="M404" s="84">
        <f>VLOOKUP(tbl2_2!A404,ishod_substance!A:AD,19,0)</f>
        <v>0</v>
      </c>
      <c r="N404" s="4">
        <f>VLOOKUP(tbl2_2!A404,ishod_substance!A:AD,20,0)</f>
        <v>0</v>
      </c>
      <c r="O404" s="4">
        <f>VLOOKUP(tbl2_2!A404,ishod_substance!A:AD,21,0)</f>
        <v>0</v>
      </c>
      <c r="P404" s="4">
        <f>VLOOKUP(tbl2_2!A404,ishod_substance!A:AD,22,0)</f>
        <v>0</v>
      </c>
      <c r="Q404" s="4">
        <f>VLOOKUP(tbl2_2!A404,ishod_substance!A:AD,23,0)</f>
        <v>0</v>
      </c>
      <c r="R404" s="4">
        <f>VLOOKUP(tbl2_2!A404,ishod_substance!A:AD,24,0)</f>
        <v>0</v>
      </c>
      <c r="S404" s="4">
        <f>VLOOKUP(tbl2_2!A404,ishod_substance!A:AD,25,0)</f>
        <v>0</v>
      </c>
      <c r="T404" s="4">
        <f>VLOOKUP(tbl2_2!A404,ishod_substance!A:AD,26,0)</f>
        <v>0</v>
      </c>
      <c r="U404" s="4">
        <f>VLOOKUP(tbl2_2!A404,ishod_substance!A:AD,27,0)</f>
        <v>0</v>
      </c>
      <c r="V404" s="4">
        <f>VLOOKUP(tbl2_2!A404,ishod_substance!A:AD,28,0)</f>
        <v>0</v>
      </c>
      <c r="W404" s="4">
        <f>VLOOKUP(tbl2_2!A404,ishod_substance!A:AD,29,0)</f>
        <v>0</v>
      </c>
      <c r="X404" s="4">
        <f>VLOOKUP(tbl2_2!A404,ishod_substance!A:AD,30,0)</f>
        <v>0</v>
      </c>
      <c r="Y404" s="10">
        <f>VLOOKUP(tbl2_2!A404,ishod_substance!A:AD,7,0)</f>
        <v>0</v>
      </c>
      <c r="Z404" s="9" t="e">
        <f>VLOOKUP(Y404,quide!$A$2:$B$1006,2,0)</f>
        <v>#N/A</v>
      </c>
      <c r="AA404" s="4" t="e">
        <f>VLOOKUP(Y404,quide!$A$2:$J$1006,10,0)</f>
        <v>#N/A</v>
      </c>
      <c r="AB404" s="8">
        <f>VLOOKUP(tbl2_2!A404,ishod_substance!A:AD,8,0)</f>
        <v>0</v>
      </c>
      <c r="AC404" s="221">
        <f t="shared" si="6"/>
        <v>0</v>
      </c>
      <c r="AD404" s="27">
        <f>VLOOKUP(tbl2_2!A404,ishod_substance!A:AD,9,0)</f>
        <v>0</v>
      </c>
      <c r="AE404" s="8">
        <f>VLOOKUP(tbl2_2!A404,ishod_substance!A:AD,9,0)</f>
        <v>0</v>
      </c>
      <c r="AF404" s="12"/>
    </row>
    <row r="405" spans="1:32" x14ac:dyDescent="0.25">
      <c r="A405">
        <v>397</v>
      </c>
      <c r="C405" s="5">
        <f>VLOOKUP(tbl2_2!A405,ishod_substance!A:P,2,0)</f>
        <v>0</v>
      </c>
      <c r="D405" s="7">
        <f>VLOOKUP(tbl2_2!A405,ishod_substance!A:P,3,0)</f>
        <v>0</v>
      </c>
      <c r="E405" s="5">
        <f>VLOOKUP(tbl2_2!A405,ishod_substance!A:P,11,0)</f>
        <v>0</v>
      </c>
      <c r="F405" s="6">
        <f>VLOOKUP(tbl2_2!A405,ishod_substance!A:P,15,0)</f>
        <v>0</v>
      </c>
      <c r="G405" s="6" t="str">
        <f>VLOOKUP(tbl2_2!A405,ishod_substance!A:P,12,0)&amp;"/"&amp;VLOOKUP(tbl2_2!A405,ishod_substance!A:P,14,0)</f>
        <v>/</v>
      </c>
      <c r="H405" s="29">
        <f>VLOOKUP(tbl2_2!A405,ishod_substance!A:P,6,0)</f>
        <v>0</v>
      </c>
      <c r="I405" s="10">
        <f>VLOOKUP(tbl2_2!A405,ishod_substance!A:P,15,0)</f>
        <v>0</v>
      </c>
      <c r="J405" s="10">
        <f>VLOOKUP(tbl2_2!A405,ishod_substance!A:P,5,0)</f>
        <v>0</v>
      </c>
      <c r="K405" s="84">
        <f>VLOOKUP(tbl2_2!A405,ishod_substance!A:Q,17,0)</f>
        <v>0</v>
      </c>
      <c r="L405" s="84">
        <f>VLOOKUP(tbl2_2!A405,ishod_substance!A:R,18,0)</f>
        <v>0</v>
      </c>
      <c r="M405" s="84">
        <f>VLOOKUP(tbl2_2!A405,ishod_substance!A:AD,19,0)</f>
        <v>0</v>
      </c>
      <c r="N405" s="4">
        <f>VLOOKUP(tbl2_2!A405,ishod_substance!A:AD,20,0)</f>
        <v>0</v>
      </c>
      <c r="O405" s="4">
        <f>VLOOKUP(tbl2_2!A405,ishod_substance!A:AD,21,0)</f>
        <v>0</v>
      </c>
      <c r="P405" s="4">
        <f>VLOOKUP(tbl2_2!A405,ishod_substance!A:AD,22,0)</f>
        <v>0</v>
      </c>
      <c r="Q405" s="4">
        <f>VLOOKUP(tbl2_2!A405,ishod_substance!A:AD,23,0)</f>
        <v>0</v>
      </c>
      <c r="R405" s="4">
        <f>VLOOKUP(tbl2_2!A405,ishod_substance!A:AD,24,0)</f>
        <v>0</v>
      </c>
      <c r="S405" s="4">
        <f>VLOOKUP(tbl2_2!A405,ishod_substance!A:AD,25,0)</f>
        <v>0</v>
      </c>
      <c r="T405" s="4">
        <f>VLOOKUP(tbl2_2!A405,ishod_substance!A:AD,26,0)</f>
        <v>0</v>
      </c>
      <c r="U405" s="4">
        <f>VLOOKUP(tbl2_2!A405,ishod_substance!A:AD,27,0)</f>
        <v>0</v>
      </c>
      <c r="V405" s="4">
        <f>VLOOKUP(tbl2_2!A405,ishod_substance!A:AD,28,0)</f>
        <v>0</v>
      </c>
      <c r="W405" s="4">
        <f>VLOOKUP(tbl2_2!A405,ishod_substance!A:AD,29,0)</f>
        <v>0</v>
      </c>
      <c r="X405" s="4">
        <f>VLOOKUP(tbl2_2!A405,ishod_substance!A:AD,30,0)</f>
        <v>0</v>
      </c>
      <c r="Y405" s="10">
        <f>VLOOKUP(tbl2_2!A405,ishod_substance!A:AD,7,0)</f>
        <v>0</v>
      </c>
      <c r="Z405" s="9" t="e">
        <f>VLOOKUP(Y405,quide!$A$2:$B$1006,2,0)</f>
        <v>#N/A</v>
      </c>
      <c r="AA405" s="4" t="e">
        <f>VLOOKUP(Y405,quide!$A$2:$J$1006,10,0)</f>
        <v>#N/A</v>
      </c>
      <c r="AB405" s="8">
        <f>VLOOKUP(tbl2_2!A405,ishod_substance!A:AD,8,0)</f>
        <v>0</v>
      </c>
      <c r="AC405" s="221">
        <f t="shared" si="6"/>
        <v>0</v>
      </c>
      <c r="AD405" s="27">
        <f>VLOOKUP(tbl2_2!A405,ishod_substance!A:AD,9,0)</f>
        <v>0</v>
      </c>
      <c r="AE405" s="8">
        <f>VLOOKUP(tbl2_2!A405,ishod_substance!A:AD,9,0)</f>
        <v>0</v>
      </c>
      <c r="AF405" s="12"/>
    </row>
    <row r="406" spans="1:32" x14ac:dyDescent="0.25">
      <c r="A406">
        <v>398</v>
      </c>
      <c r="C406" s="5">
        <f>VLOOKUP(tbl2_2!A406,ishod_substance!A:P,2,0)</f>
        <v>0</v>
      </c>
      <c r="D406" s="7">
        <f>VLOOKUP(tbl2_2!A406,ishod_substance!A:P,3,0)</f>
        <v>0</v>
      </c>
      <c r="E406" s="5">
        <f>VLOOKUP(tbl2_2!A406,ishod_substance!A:P,11,0)</f>
        <v>0</v>
      </c>
      <c r="F406" s="6">
        <f>VLOOKUP(tbl2_2!A406,ishod_substance!A:P,15,0)</f>
        <v>0</v>
      </c>
      <c r="G406" s="6" t="str">
        <f>VLOOKUP(tbl2_2!A406,ishod_substance!A:P,12,0)&amp;"/"&amp;VLOOKUP(tbl2_2!A406,ishod_substance!A:P,14,0)</f>
        <v>/</v>
      </c>
      <c r="H406" s="29">
        <f>VLOOKUP(tbl2_2!A406,ishod_substance!A:P,6,0)</f>
        <v>0</v>
      </c>
      <c r="I406" s="10">
        <f>VLOOKUP(tbl2_2!A406,ishod_substance!A:P,15,0)</f>
        <v>0</v>
      </c>
      <c r="J406" s="10">
        <f>VLOOKUP(tbl2_2!A406,ishod_substance!A:P,5,0)</f>
        <v>0</v>
      </c>
      <c r="K406" s="84">
        <f>VLOOKUP(tbl2_2!A406,ishod_substance!A:Q,17,0)</f>
        <v>0</v>
      </c>
      <c r="L406" s="84">
        <f>VLOOKUP(tbl2_2!A406,ishod_substance!A:R,18,0)</f>
        <v>0</v>
      </c>
      <c r="M406" s="84">
        <f>VLOOKUP(tbl2_2!A406,ishod_substance!A:AD,19,0)</f>
        <v>0</v>
      </c>
      <c r="N406" s="4">
        <f>VLOOKUP(tbl2_2!A406,ishod_substance!A:AD,20,0)</f>
        <v>0</v>
      </c>
      <c r="O406" s="4">
        <f>VLOOKUP(tbl2_2!A406,ishod_substance!A:AD,21,0)</f>
        <v>0</v>
      </c>
      <c r="P406" s="4">
        <f>VLOOKUP(tbl2_2!A406,ishod_substance!A:AD,22,0)</f>
        <v>0</v>
      </c>
      <c r="Q406" s="4">
        <f>VLOOKUP(tbl2_2!A406,ishod_substance!A:AD,23,0)</f>
        <v>0</v>
      </c>
      <c r="R406" s="4">
        <f>VLOOKUP(tbl2_2!A406,ishod_substance!A:AD,24,0)</f>
        <v>0</v>
      </c>
      <c r="S406" s="4">
        <f>VLOOKUP(tbl2_2!A406,ishod_substance!A:AD,25,0)</f>
        <v>0</v>
      </c>
      <c r="T406" s="4">
        <f>VLOOKUP(tbl2_2!A406,ishod_substance!A:AD,26,0)</f>
        <v>0</v>
      </c>
      <c r="U406" s="4">
        <f>VLOOKUP(tbl2_2!A406,ishod_substance!A:AD,27,0)</f>
        <v>0</v>
      </c>
      <c r="V406" s="4">
        <f>VLOOKUP(tbl2_2!A406,ishod_substance!A:AD,28,0)</f>
        <v>0</v>
      </c>
      <c r="W406" s="4">
        <f>VLOOKUP(tbl2_2!A406,ishod_substance!A:AD,29,0)</f>
        <v>0</v>
      </c>
      <c r="X406" s="4">
        <f>VLOOKUP(tbl2_2!A406,ishod_substance!A:AD,30,0)</f>
        <v>0</v>
      </c>
      <c r="Y406" s="10">
        <f>VLOOKUP(tbl2_2!A406,ishod_substance!A:AD,7,0)</f>
        <v>0</v>
      </c>
      <c r="Z406" s="9" t="e">
        <f>VLOOKUP(Y406,quide!$A$2:$B$1006,2,0)</f>
        <v>#N/A</v>
      </c>
      <c r="AA406" s="4" t="e">
        <f>VLOOKUP(Y406,quide!$A$2:$J$1006,10,0)</f>
        <v>#N/A</v>
      </c>
      <c r="AB406" s="8">
        <f>VLOOKUP(tbl2_2!A406,ishod_substance!A:AD,8,0)</f>
        <v>0</v>
      </c>
      <c r="AC406" s="221">
        <f t="shared" si="6"/>
        <v>0</v>
      </c>
      <c r="AD406" s="27">
        <f>VLOOKUP(tbl2_2!A406,ishod_substance!A:AD,9,0)</f>
        <v>0</v>
      </c>
      <c r="AE406" s="8">
        <f>VLOOKUP(tbl2_2!A406,ishod_substance!A:AD,9,0)</f>
        <v>0</v>
      </c>
      <c r="AF406" s="12"/>
    </row>
    <row r="407" spans="1:32" x14ac:dyDescent="0.25">
      <c r="A407">
        <v>399</v>
      </c>
      <c r="C407" s="5">
        <f>VLOOKUP(tbl2_2!A407,ishod_substance!A:P,2,0)</f>
        <v>0</v>
      </c>
      <c r="D407" s="7">
        <f>VLOOKUP(tbl2_2!A407,ishod_substance!A:P,3,0)</f>
        <v>0</v>
      </c>
      <c r="E407" s="5">
        <f>VLOOKUP(tbl2_2!A407,ishod_substance!A:P,11,0)</f>
        <v>0</v>
      </c>
      <c r="F407" s="6">
        <f>VLOOKUP(tbl2_2!A407,ishod_substance!A:P,15,0)</f>
        <v>0</v>
      </c>
      <c r="G407" s="6" t="str">
        <f>VLOOKUP(tbl2_2!A407,ishod_substance!A:P,12,0)&amp;"/"&amp;VLOOKUP(tbl2_2!A407,ishod_substance!A:P,14,0)</f>
        <v>/</v>
      </c>
      <c r="H407" s="29">
        <f>VLOOKUP(tbl2_2!A407,ishod_substance!A:P,6,0)</f>
        <v>0</v>
      </c>
      <c r="I407" s="10">
        <f>VLOOKUP(tbl2_2!A407,ishod_substance!A:P,15,0)</f>
        <v>0</v>
      </c>
      <c r="J407" s="10">
        <f>VLOOKUP(tbl2_2!A407,ishod_substance!A:P,5,0)</f>
        <v>0</v>
      </c>
      <c r="K407" s="84">
        <f>VLOOKUP(tbl2_2!A407,ishod_substance!A:Q,17,0)</f>
        <v>0</v>
      </c>
      <c r="L407" s="84">
        <f>VLOOKUP(tbl2_2!A407,ishod_substance!A:R,18,0)</f>
        <v>0</v>
      </c>
      <c r="M407" s="84">
        <f>VLOOKUP(tbl2_2!A407,ishod_substance!A:AD,19,0)</f>
        <v>0</v>
      </c>
      <c r="N407" s="4">
        <f>VLOOKUP(tbl2_2!A407,ishod_substance!A:AD,20,0)</f>
        <v>0</v>
      </c>
      <c r="O407" s="4">
        <f>VLOOKUP(tbl2_2!A407,ishod_substance!A:AD,21,0)</f>
        <v>0</v>
      </c>
      <c r="P407" s="4">
        <f>VLOOKUP(tbl2_2!A407,ishod_substance!A:AD,22,0)</f>
        <v>0</v>
      </c>
      <c r="Q407" s="4">
        <f>VLOOKUP(tbl2_2!A407,ishod_substance!A:AD,23,0)</f>
        <v>0</v>
      </c>
      <c r="R407" s="4">
        <f>VLOOKUP(tbl2_2!A407,ishod_substance!A:AD,24,0)</f>
        <v>0</v>
      </c>
      <c r="S407" s="4">
        <f>VLOOKUP(tbl2_2!A407,ishod_substance!A:AD,25,0)</f>
        <v>0</v>
      </c>
      <c r="T407" s="4">
        <f>VLOOKUP(tbl2_2!A407,ishod_substance!A:AD,26,0)</f>
        <v>0</v>
      </c>
      <c r="U407" s="4">
        <f>VLOOKUP(tbl2_2!A407,ishod_substance!A:AD,27,0)</f>
        <v>0</v>
      </c>
      <c r="V407" s="4">
        <f>VLOOKUP(tbl2_2!A407,ishod_substance!A:AD,28,0)</f>
        <v>0</v>
      </c>
      <c r="W407" s="4">
        <f>VLOOKUP(tbl2_2!A407,ishod_substance!A:AD,29,0)</f>
        <v>0</v>
      </c>
      <c r="X407" s="4">
        <f>VLOOKUP(tbl2_2!A407,ishod_substance!A:AD,30,0)</f>
        <v>0</v>
      </c>
      <c r="Y407" s="10">
        <f>VLOOKUP(tbl2_2!A407,ishod_substance!A:AD,7,0)</f>
        <v>0</v>
      </c>
      <c r="Z407" s="9" t="e">
        <f>VLOOKUP(Y407,quide!$A$2:$B$1006,2,0)</f>
        <v>#N/A</v>
      </c>
      <c r="AA407" s="4" t="e">
        <f>VLOOKUP(Y407,quide!$A$2:$J$1006,10,0)</f>
        <v>#N/A</v>
      </c>
      <c r="AB407" s="8">
        <f>VLOOKUP(tbl2_2!A407,ishod_substance!A:AD,8,0)</f>
        <v>0</v>
      </c>
      <c r="AC407" s="221">
        <f t="shared" si="6"/>
        <v>0</v>
      </c>
      <c r="AD407" s="27">
        <f>VLOOKUP(tbl2_2!A407,ishod_substance!A:AD,9,0)</f>
        <v>0</v>
      </c>
      <c r="AE407" s="8">
        <f>VLOOKUP(tbl2_2!A407,ishod_substance!A:AD,9,0)</f>
        <v>0</v>
      </c>
      <c r="AF407" s="12"/>
    </row>
    <row r="408" spans="1:32" x14ac:dyDescent="0.25">
      <c r="A408">
        <v>400</v>
      </c>
      <c r="C408" s="5">
        <f>VLOOKUP(tbl2_2!A408,ishod_substance!A:P,2,0)</f>
        <v>0</v>
      </c>
      <c r="D408" s="7">
        <f>VLOOKUP(tbl2_2!A408,ishod_substance!A:P,3,0)</f>
        <v>0</v>
      </c>
      <c r="E408" s="5">
        <f>VLOOKUP(tbl2_2!A408,ishod_substance!A:P,11,0)</f>
        <v>0</v>
      </c>
      <c r="F408" s="6">
        <f>VLOOKUP(tbl2_2!A408,ishod_substance!A:P,15,0)</f>
        <v>0</v>
      </c>
      <c r="G408" s="6" t="str">
        <f>VLOOKUP(tbl2_2!A408,ishod_substance!A:P,12,0)&amp;"/"&amp;VLOOKUP(tbl2_2!A408,ishod_substance!A:P,14,0)</f>
        <v>/</v>
      </c>
      <c r="H408" s="29">
        <f>VLOOKUP(tbl2_2!A408,ishod_substance!A:P,6,0)</f>
        <v>0</v>
      </c>
      <c r="I408" s="10">
        <f>VLOOKUP(tbl2_2!A408,ishod_substance!A:P,15,0)</f>
        <v>0</v>
      </c>
      <c r="J408" s="10">
        <f>VLOOKUP(tbl2_2!A408,ishod_substance!A:P,5,0)</f>
        <v>0</v>
      </c>
      <c r="K408" s="84">
        <f>VLOOKUP(tbl2_2!A408,ishod_substance!A:Q,17,0)</f>
        <v>0</v>
      </c>
      <c r="L408" s="84">
        <f>VLOOKUP(tbl2_2!A408,ishod_substance!A:R,18,0)</f>
        <v>0</v>
      </c>
      <c r="M408" s="84">
        <f>VLOOKUP(tbl2_2!A408,ishod_substance!A:AD,19,0)</f>
        <v>0</v>
      </c>
      <c r="N408" s="4">
        <f>VLOOKUP(tbl2_2!A408,ishod_substance!A:AD,20,0)</f>
        <v>0</v>
      </c>
      <c r="O408" s="4">
        <f>VLOOKUP(tbl2_2!A408,ishod_substance!A:AD,21,0)</f>
        <v>0</v>
      </c>
      <c r="P408" s="4">
        <f>VLOOKUP(tbl2_2!A408,ishod_substance!A:AD,22,0)</f>
        <v>0</v>
      </c>
      <c r="Q408" s="4">
        <f>VLOOKUP(tbl2_2!A408,ishod_substance!A:AD,23,0)</f>
        <v>0</v>
      </c>
      <c r="R408" s="4">
        <f>VLOOKUP(tbl2_2!A408,ishod_substance!A:AD,24,0)</f>
        <v>0</v>
      </c>
      <c r="S408" s="4">
        <f>VLOOKUP(tbl2_2!A408,ishod_substance!A:AD,25,0)</f>
        <v>0</v>
      </c>
      <c r="T408" s="4">
        <f>VLOOKUP(tbl2_2!A408,ishod_substance!A:AD,26,0)</f>
        <v>0</v>
      </c>
      <c r="U408" s="4">
        <f>VLOOKUP(tbl2_2!A408,ishod_substance!A:AD,27,0)</f>
        <v>0</v>
      </c>
      <c r="V408" s="4">
        <f>VLOOKUP(tbl2_2!A408,ishod_substance!A:AD,28,0)</f>
        <v>0</v>
      </c>
      <c r="W408" s="4">
        <f>VLOOKUP(tbl2_2!A408,ishod_substance!A:AD,29,0)</f>
        <v>0</v>
      </c>
      <c r="X408" s="4">
        <f>VLOOKUP(tbl2_2!A408,ishod_substance!A:AD,30,0)</f>
        <v>0</v>
      </c>
      <c r="Y408" s="10">
        <f>VLOOKUP(tbl2_2!A408,ishod_substance!A:AD,7,0)</f>
        <v>0</v>
      </c>
      <c r="Z408" s="9" t="e">
        <f>VLOOKUP(Y408,quide!$A$2:$B$1006,2,0)</f>
        <v>#N/A</v>
      </c>
      <c r="AA408" s="4" t="e">
        <f>VLOOKUP(Y408,quide!$A$2:$J$1006,10,0)</f>
        <v>#N/A</v>
      </c>
      <c r="AB408" s="8">
        <f>VLOOKUP(tbl2_2!A408,ishod_substance!A:AD,8,0)</f>
        <v>0</v>
      </c>
      <c r="AC408" s="221">
        <f t="shared" si="6"/>
        <v>0</v>
      </c>
      <c r="AD408" s="27">
        <f>VLOOKUP(tbl2_2!A408,ishod_substance!A:AD,9,0)</f>
        <v>0</v>
      </c>
      <c r="AE408" s="8">
        <f>VLOOKUP(tbl2_2!A408,ishod_substance!A:AD,9,0)</f>
        <v>0</v>
      </c>
      <c r="AF408" s="12"/>
    </row>
    <row r="409" spans="1:32" x14ac:dyDescent="0.25">
      <c r="A409">
        <v>401</v>
      </c>
      <c r="C409" s="5">
        <f>VLOOKUP(tbl2_2!A409,ishod_substance!A:P,2,0)</f>
        <v>0</v>
      </c>
      <c r="D409" s="7">
        <f>VLOOKUP(tbl2_2!A409,ishod_substance!A:P,3,0)</f>
        <v>0</v>
      </c>
      <c r="E409" s="5">
        <f>VLOOKUP(tbl2_2!A409,ishod_substance!A:P,11,0)</f>
        <v>0</v>
      </c>
      <c r="F409" s="6">
        <f>VLOOKUP(tbl2_2!A409,ishod_substance!A:P,15,0)</f>
        <v>0</v>
      </c>
      <c r="G409" s="6" t="str">
        <f>VLOOKUP(tbl2_2!A409,ishod_substance!A:P,12,0)&amp;"/"&amp;VLOOKUP(tbl2_2!A409,ishod_substance!A:P,14,0)</f>
        <v>/</v>
      </c>
      <c r="H409" s="29">
        <f>VLOOKUP(tbl2_2!A409,ishod_substance!A:P,6,0)</f>
        <v>0</v>
      </c>
      <c r="I409" s="10">
        <f>VLOOKUP(tbl2_2!A409,ishod_substance!A:P,15,0)</f>
        <v>0</v>
      </c>
      <c r="J409" s="10">
        <f>VLOOKUP(tbl2_2!A409,ishod_substance!A:P,5,0)</f>
        <v>0</v>
      </c>
      <c r="K409" s="84">
        <f>VLOOKUP(tbl2_2!A409,ishod_substance!A:Q,17,0)</f>
        <v>0</v>
      </c>
      <c r="L409" s="84">
        <f>VLOOKUP(tbl2_2!A409,ishod_substance!A:R,18,0)</f>
        <v>0</v>
      </c>
      <c r="M409" s="84">
        <f>VLOOKUP(tbl2_2!A409,ishod_substance!A:AD,19,0)</f>
        <v>0</v>
      </c>
      <c r="N409" s="4">
        <f>VLOOKUP(tbl2_2!A409,ishod_substance!A:AD,20,0)</f>
        <v>0</v>
      </c>
      <c r="O409" s="4">
        <f>VLOOKUP(tbl2_2!A409,ishod_substance!A:AD,21,0)</f>
        <v>0</v>
      </c>
      <c r="P409" s="4">
        <f>VLOOKUP(tbl2_2!A409,ishod_substance!A:AD,22,0)</f>
        <v>0</v>
      </c>
      <c r="Q409" s="4">
        <f>VLOOKUP(tbl2_2!A409,ishod_substance!A:AD,23,0)</f>
        <v>0</v>
      </c>
      <c r="R409" s="4">
        <f>VLOOKUP(tbl2_2!A409,ishod_substance!A:AD,24,0)</f>
        <v>0</v>
      </c>
      <c r="S409" s="4">
        <f>VLOOKUP(tbl2_2!A409,ishod_substance!A:AD,25,0)</f>
        <v>0</v>
      </c>
      <c r="T409" s="4">
        <f>VLOOKUP(tbl2_2!A409,ishod_substance!A:AD,26,0)</f>
        <v>0</v>
      </c>
      <c r="U409" s="4">
        <f>VLOOKUP(tbl2_2!A409,ishod_substance!A:AD,27,0)</f>
        <v>0</v>
      </c>
      <c r="V409" s="4">
        <f>VLOOKUP(tbl2_2!A409,ishod_substance!A:AD,28,0)</f>
        <v>0</v>
      </c>
      <c r="W409" s="4">
        <f>VLOOKUP(tbl2_2!A409,ishod_substance!A:AD,29,0)</f>
        <v>0</v>
      </c>
      <c r="X409" s="4">
        <f>VLOOKUP(tbl2_2!A409,ishod_substance!A:AD,30,0)</f>
        <v>0</v>
      </c>
      <c r="Y409" s="10">
        <f>VLOOKUP(tbl2_2!A409,ishod_substance!A:AD,7,0)</f>
        <v>0</v>
      </c>
      <c r="Z409" s="9" t="e">
        <f>VLOOKUP(Y409,quide!$A$2:$B$1006,2,0)</f>
        <v>#N/A</v>
      </c>
      <c r="AA409" s="4" t="e">
        <f>VLOOKUP(Y409,quide!$A$2:$J$1006,10,0)</f>
        <v>#N/A</v>
      </c>
      <c r="AB409" s="8">
        <f>VLOOKUP(tbl2_2!A409,ishod_substance!A:AD,8,0)</f>
        <v>0</v>
      </c>
      <c r="AC409" s="221">
        <f t="shared" si="6"/>
        <v>0</v>
      </c>
      <c r="AD409" s="27">
        <f>VLOOKUP(tbl2_2!A409,ishod_substance!A:AD,9,0)</f>
        <v>0</v>
      </c>
      <c r="AE409" s="8">
        <f>VLOOKUP(tbl2_2!A409,ishod_substance!A:AD,9,0)</f>
        <v>0</v>
      </c>
      <c r="AF409" s="12"/>
    </row>
    <row r="410" spans="1:32" x14ac:dyDescent="0.25">
      <c r="A410">
        <v>402</v>
      </c>
      <c r="C410" s="5">
        <f>VLOOKUP(tbl2_2!A410,ishod_substance!A:P,2,0)</f>
        <v>0</v>
      </c>
      <c r="D410" s="7">
        <f>VLOOKUP(tbl2_2!A410,ishod_substance!A:P,3,0)</f>
        <v>0</v>
      </c>
      <c r="E410" s="5">
        <f>VLOOKUP(tbl2_2!A410,ishod_substance!A:P,11,0)</f>
        <v>0</v>
      </c>
      <c r="F410" s="6">
        <f>VLOOKUP(tbl2_2!A410,ishod_substance!A:P,15,0)</f>
        <v>0</v>
      </c>
      <c r="G410" s="6" t="str">
        <f>VLOOKUP(tbl2_2!A410,ishod_substance!A:P,12,0)&amp;"/"&amp;VLOOKUP(tbl2_2!A410,ishod_substance!A:P,14,0)</f>
        <v>/</v>
      </c>
      <c r="H410" s="29">
        <f>VLOOKUP(tbl2_2!A410,ishod_substance!A:P,6,0)</f>
        <v>0</v>
      </c>
      <c r="I410" s="10">
        <f>VLOOKUP(tbl2_2!A410,ishod_substance!A:P,15,0)</f>
        <v>0</v>
      </c>
      <c r="J410" s="10">
        <f>VLOOKUP(tbl2_2!A410,ishod_substance!A:P,5,0)</f>
        <v>0</v>
      </c>
      <c r="K410" s="84">
        <f>VLOOKUP(tbl2_2!A410,ishod_substance!A:Q,17,0)</f>
        <v>0</v>
      </c>
      <c r="L410" s="84">
        <f>VLOOKUP(tbl2_2!A410,ishod_substance!A:R,18,0)</f>
        <v>0</v>
      </c>
      <c r="M410" s="84">
        <f>VLOOKUP(tbl2_2!A410,ishod_substance!A:AD,19,0)</f>
        <v>0</v>
      </c>
      <c r="N410" s="4">
        <f>VLOOKUP(tbl2_2!A410,ishod_substance!A:AD,20,0)</f>
        <v>0</v>
      </c>
      <c r="O410" s="4">
        <f>VLOOKUP(tbl2_2!A410,ishod_substance!A:AD,21,0)</f>
        <v>0</v>
      </c>
      <c r="P410" s="4">
        <f>VLOOKUP(tbl2_2!A410,ishod_substance!A:AD,22,0)</f>
        <v>0</v>
      </c>
      <c r="Q410" s="4">
        <f>VLOOKUP(tbl2_2!A410,ishod_substance!A:AD,23,0)</f>
        <v>0</v>
      </c>
      <c r="R410" s="4">
        <f>VLOOKUP(tbl2_2!A410,ishod_substance!A:AD,24,0)</f>
        <v>0</v>
      </c>
      <c r="S410" s="4">
        <f>VLOOKUP(tbl2_2!A410,ishod_substance!A:AD,25,0)</f>
        <v>0</v>
      </c>
      <c r="T410" s="4">
        <f>VLOOKUP(tbl2_2!A410,ishod_substance!A:AD,26,0)</f>
        <v>0</v>
      </c>
      <c r="U410" s="4">
        <f>VLOOKUP(tbl2_2!A410,ishod_substance!A:AD,27,0)</f>
        <v>0</v>
      </c>
      <c r="V410" s="4">
        <f>VLOOKUP(tbl2_2!A410,ishod_substance!A:AD,28,0)</f>
        <v>0</v>
      </c>
      <c r="W410" s="4">
        <f>VLOOKUP(tbl2_2!A410,ishod_substance!A:AD,29,0)</f>
        <v>0</v>
      </c>
      <c r="X410" s="4">
        <f>VLOOKUP(tbl2_2!A410,ishod_substance!A:AD,30,0)</f>
        <v>0</v>
      </c>
      <c r="Y410" s="10">
        <f>VLOOKUP(tbl2_2!A410,ishod_substance!A:AD,7,0)</f>
        <v>0</v>
      </c>
      <c r="Z410" s="9" t="e">
        <f>VLOOKUP(Y410,quide!$A$2:$B$1006,2,0)</f>
        <v>#N/A</v>
      </c>
      <c r="AA410" s="4" t="e">
        <f>VLOOKUP(Y410,quide!$A$2:$J$1006,10,0)</f>
        <v>#N/A</v>
      </c>
      <c r="AB410" s="8">
        <f>VLOOKUP(tbl2_2!A410,ishod_substance!A:AD,8,0)</f>
        <v>0</v>
      </c>
      <c r="AC410" s="221">
        <f t="shared" si="6"/>
        <v>0</v>
      </c>
      <c r="AD410" s="27">
        <f>VLOOKUP(tbl2_2!A410,ishod_substance!A:AD,9,0)</f>
        <v>0</v>
      </c>
      <c r="AE410" s="8">
        <f>VLOOKUP(tbl2_2!A410,ishod_substance!A:AD,9,0)</f>
        <v>0</v>
      </c>
      <c r="AF410" s="12"/>
    </row>
    <row r="411" spans="1:32" x14ac:dyDescent="0.25">
      <c r="A411">
        <v>403</v>
      </c>
      <c r="C411" s="5">
        <f>VLOOKUP(tbl2_2!A411,ishod_substance!A:P,2,0)</f>
        <v>0</v>
      </c>
      <c r="D411" s="7">
        <f>VLOOKUP(tbl2_2!A411,ishod_substance!A:P,3,0)</f>
        <v>0</v>
      </c>
      <c r="E411" s="5">
        <f>VLOOKUP(tbl2_2!A411,ishod_substance!A:P,11,0)</f>
        <v>0</v>
      </c>
      <c r="F411" s="6">
        <f>VLOOKUP(tbl2_2!A411,ishod_substance!A:P,15,0)</f>
        <v>0</v>
      </c>
      <c r="G411" s="6" t="str">
        <f>VLOOKUP(tbl2_2!A411,ishod_substance!A:P,12,0)&amp;"/"&amp;VLOOKUP(tbl2_2!A411,ishod_substance!A:P,14,0)</f>
        <v>/</v>
      </c>
      <c r="H411" s="29">
        <f>VLOOKUP(tbl2_2!A411,ishod_substance!A:P,6,0)</f>
        <v>0</v>
      </c>
      <c r="I411" s="10">
        <f>VLOOKUP(tbl2_2!A411,ishod_substance!A:P,15,0)</f>
        <v>0</v>
      </c>
      <c r="J411" s="10">
        <f>VLOOKUP(tbl2_2!A411,ishod_substance!A:P,5,0)</f>
        <v>0</v>
      </c>
      <c r="K411" s="84">
        <f>VLOOKUP(tbl2_2!A411,ishod_substance!A:Q,17,0)</f>
        <v>0</v>
      </c>
      <c r="L411" s="84">
        <f>VLOOKUP(tbl2_2!A411,ishod_substance!A:R,18,0)</f>
        <v>0</v>
      </c>
      <c r="M411" s="84">
        <f>VLOOKUP(tbl2_2!A411,ishod_substance!A:AD,19,0)</f>
        <v>0</v>
      </c>
      <c r="N411" s="4">
        <f>VLOOKUP(tbl2_2!A411,ishod_substance!A:AD,20,0)</f>
        <v>0</v>
      </c>
      <c r="O411" s="4">
        <f>VLOOKUP(tbl2_2!A411,ishod_substance!A:AD,21,0)</f>
        <v>0</v>
      </c>
      <c r="P411" s="4">
        <f>VLOOKUP(tbl2_2!A411,ishod_substance!A:AD,22,0)</f>
        <v>0</v>
      </c>
      <c r="Q411" s="4">
        <f>VLOOKUP(tbl2_2!A411,ishod_substance!A:AD,23,0)</f>
        <v>0</v>
      </c>
      <c r="R411" s="4">
        <f>VLOOKUP(tbl2_2!A411,ishod_substance!A:AD,24,0)</f>
        <v>0</v>
      </c>
      <c r="S411" s="4">
        <f>VLOOKUP(tbl2_2!A411,ishod_substance!A:AD,25,0)</f>
        <v>0</v>
      </c>
      <c r="T411" s="4">
        <f>VLOOKUP(tbl2_2!A411,ishod_substance!A:AD,26,0)</f>
        <v>0</v>
      </c>
      <c r="U411" s="4">
        <f>VLOOKUP(tbl2_2!A411,ishod_substance!A:AD,27,0)</f>
        <v>0</v>
      </c>
      <c r="V411" s="4">
        <f>VLOOKUP(tbl2_2!A411,ishod_substance!A:AD,28,0)</f>
        <v>0</v>
      </c>
      <c r="W411" s="4">
        <f>VLOOKUP(tbl2_2!A411,ishod_substance!A:AD,29,0)</f>
        <v>0</v>
      </c>
      <c r="X411" s="4">
        <f>VLOOKUP(tbl2_2!A411,ishod_substance!A:AD,30,0)</f>
        <v>0</v>
      </c>
      <c r="Y411" s="10">
        <f>VLOOKUP(tbl2_2!A411,ishod_substance!A:AD,7,0)</f>
        <v>0</v>
      </c>
      <c r="Z411" s="9" t="e">
        <f>VLOOKUP(Y411,quide!$A$2:$B$1006,2,0)</f>
        <v>#N/A</v>
      </c>
      <c r="AA411" s="4" t="e">
        <f>VLOOKUP(Y411,quide!$A$2:$J$1006,10,0)</f>
        <v>#N/A</v>
      </c>
      <c r="AB411" s="8">
        <f>VLOOKUP(tbl2_2!A411,ishod_substance!A:AD,8,0)</f>
        <v>0</v>
      </c>
      <c r="AC411" s="221">
        <f t="shared" si="6"/>
        <v>0</v>
      </c>
      <c r="AD411" s="27">
        <f>VLOOKUP(tbl2_2!A411,ishod_substance!A:AD,9,0)</f>
        <v>0</v>
      </c>
      <c r="AE411" s="8">
        <f>VLOOKUP(tbl2_2!A411,ishod_substance!A:AD,9,0)</f>
        <v>0</v>
      </c>
      <c r="AF411" s="12"/>
    </row>
    <row r="412" spans="1:32" x14ac:dyDescent="0.25">
      <c r="A412">
        <v>404</v>
      </c>
      <c r="C412" s="5">
        <f>VLOOKUP(tbl2_2!A412,ishod_substance!A:P,2,0)</f>
        <v>0</v>
      </c>
      <c r="D412" s="7">
        <f>VLOOKUP(tbl2_2!A412,ishod_substance!A:P,3,0)</f>
        <v>0</v>
      </c>
      <c r="E412" s="5">
        <f>VLOOKUP(tbl2_2!A412,ishod_substance!A:P,11,0)</f>
        <v>0</v>
      </c>
      <c r="F412" s="6">
        <f>VLOOKUP(tbl2_2!A412,ishod_substance!A:P,15,0)</f>
        <v>0</v>
      </c>
      <c r="G412" s="6" t="str">
        <f>VLOOKUP(tbl2_2!A412,ishod_substance!A:P,12,0)&amp;"/"&amp;VLOOKUP(tbl2_2!A412,ishod_substance!A:P,14,0)</f>
        <v>/</v>
      </c>
      <c r="H412" s="29">
        <f>VLOOKUP(tbl2_2!A412,ishod_substance!A:P,6,0)</f>
        <v>0</v>
      </c>
      <c r="I412" s="10">
        <f>VLOOKUP(tbl2_2!A412,ishod_substance!A:P,15,0)</f>
        <v>0</v>
      </c>
      <c r="J412" s="10">
        <f>VLOOKUP(tbl2_2!A412,ishod_substance!A:P,5,0)</f>
        <v>0</v>
      </c>
      <c r="K412" s="84">
        <f>VLOOKUP(tbl2_2!A412,ishod_substance!A:Q,17,0)</f>
        <v>0</v>
      </c>
      <c r="L412" s="84">
        <f>VLOOKUP(tbl2_2!A412,ishod_substance!A:R,18,0)</f>
        <v>0</v>
      </c>
      <c r="M412" s="84">
        <f>VLOOKUP(tbl2_2!A412,ishod_substance!A:AD,19,0)</f>
        <v>0</v>
      </c>
      <c r="N412" s="4">
        <f>VLOOKUP(tbl2_2!A412,ishod_substance!A:AD,20,0)</f>
        <v>0</v>
      </c>
      <c r="O412" s="4">
        <f>VLOOKUP(tbl2_2!A412,ishod_substance!A:AD,21,0)</f>
        <v>0</v>
      </c>
      <c r="P412" s="4">
        <f>VLOOKUP(tbl2_2!A412,ishod_substance!A:AD,22,0)</f>
        <v>0</v>
      </c>
      <c r="Q412" s="4">
        <f>VLOOKUP(tbl2_2!A412,ishod_substance!A:AD,23,0)</f>
        <v>0</v>
      </c>
      <c r="R412" s="4">
        <f>VLOOKUP(tbl2_2!A412,ishod_substance!A:AD,24,0)</f>
        <v>0</v>
      </c>
      <c r="S412" s="4">
        <f>VLOOKUP(tbl2_2!A412,ishod_substance!A:AD,25,0)</f>
        <v>0</v>
      </c>
      <c r="T412" s="4">
        <f>VLOOKUP(tbl2_2!A412,ishod_substance!A:AD,26,0)</f>
        <v>0</v>
      </c>
      <c r="U412" s="4">
        <f>VLOOKUP(tbl2_2!A412,ishod_substance!A:AD,27,0)</f>
        <v>0</v>
      </c>
      <c r="V412" s="4">
        <f>VLOOKUP(tbl2_2!A412,ishod_substance!A:AD,28,0)</f>
        <v>0</v>
      </c>
      <c r="W412" s="4">
        <f>VLOOKUP(tbl2_2!A412,ishod_substance!A:AD,29,0)</f>
        <v>0</v>
      </c>
      <c r="X412" s="4">
        <f>VLOOKUP(tbl2_2!A412,ishod_substance!A:AD,30,0)</f>
        <v>0</v>
      </c>
      <c r="Y412" s="10">
        <f>VLOOKUP(tbl2_2!A412,ishod_substance!A:AD,7,0)</f>
        <v>0</v>
      </c>
      <c r="Z412" s="9" t="e">
        <f>VLOOKUP(Y412,quide!$A$2:$B$1006,2,0)</f>
        <v>#N/A</v>
      </c>
      <c r="AA412" s="4" t="e">
        <f>VLOOKUP(Y412,quide!$A$2:$J$1006,10,0)</f>
        <v>#N/A</v>
      </c>
      <c r="AB412" s="8">
        <f>VLOOKUP(tbl2_2!A412,ishod_substance!A:AD,8,0)</f>
        <v>0</v>
      </c>
      <c r="AC412" s="221">
        <f t="shared" si="6"/>
        <v>0</v>
      </c>
      <c r="AD412" s="27">
        <f>VLOOKUP(tbl2_2!A412,ishod_substance!A:AD,9,0)</f>
        <v>0</v>
      </c>
      <c r="AE412" s="8">
        <f>VLOOKUP(tbl2_2!A412,ishod_substance!A:AD,9,0)</f>
        <v>0</v>
      </c>
      <c r="AF412" s="12"/>
    </row>
    <row r="413" spans="1:32" x14ac:dyDescent="0.25">
      <c r="A413">
        <v>405</v>
      </c>
      <c r="C413" s="5">
        <f>VLOOKUP(tbl2_2!A413,ishod_substance!A:P,2,0)</f>
        <v>0</v>
      </c>
      <c r="D413" s="7">
        <f>VLOOKUP(tbl2_2!A413,ishod_substance!A:P,3,0)</f>
        <v>0</v>
      </c>
      <c r="E413" s="5">
        <f>VLOOKUP(tbl2_2!A413,ishod_substance!A:P,11,0)</f>
        <v>0</v>
      </c>
      <c r="F413" s="6">
        <f>VLOOKUP(tbl2_2!A413,ishod_substance!A:P,15,0)</f>
        <v>0</v>
      </c>
      <c r="G413" s="6" t="str">
        <f>VLOOKUP(tbl2_2!A413,ishod_substance!A:P,12,0)&amp;"/"&amp;VLOOKUP(tbl2_2!A413,ishod_substance!A:P,14,0)</f>
        <v>/</v>
      </c>
      <c r="H413" s="29">
        <f>VLOOKUP(tbl2_2!A413,ishod_substance!A:P,6,0)</f>
        <v>0</v>
      </c>
      <c r="I413" s="10">
        <f>VLOOKUP(tbl2_2!A413,ishod_substance!A:P,15,0)</f>
        <v>0</v>
      </c>
      <c r="J413" s="10">
        <f>VLOOKUP(tbl2_2!A413,ishod_substance!A:P,5,0)</f>
        <v>0</v>
      </c>
      <c r="K413" s="84">
        <f>VLOOKUP(tbl2_2!A413,ishod_substance!A:Q,17,0)</f>
        <v>0</v>
      </c>
      <c r="L413" s="84">
        <f>VLOOKUP(tbl2_2!A413,ishod_substance!A:R,18,0)</f>
        <v>0</v>
      </c>
      <c r="M413" s="84">
        <f>VLOOKUP(tbl2_2!A413,ishod_substance!A:AD,19,0)</f>
        <v>0</v>
      </c>
      <c r="N413" s="4">
        <f>VLOOKUP(tbl2_2!A413,ishod_substance!A:AD,20,0)</f>
        <v>0</v>
      </c>
      <c r="O413" s="4">
        <f>VLOOKUP(tbl2_2!A413,ishod_substance!A:AD,21,0)</f>
        <v>0</v>
      </c>
      <c r="P413" s="4">
        <f>VLOOKUP(tbl2_2!A413,ishod_substance!A:AD,22,0)</f>
        <v>0</v>
      </c>
      <c r="Q413" s="4">
        <f>VLOOKUP(tbl2_2!A413,ishod_substance!A:AD,23,0)</f>
        <v>0</v>
      </c>
      <c r="R413" s="4">
        <f>VLOOKUP(tbl2_2!A413,ishod_substance!A:AD,24,0)</f>
        <v>0</v>
      </c>
      <c r="S413" s="4">
        <f>VLOOKUP(tbl2_2!A413,ishod_substance!A:AD,25,0)</f>
        <v>0</v>
      </c>
      <c r="T413" s="4">
        <f>VLOOKUP(tbl2_2!A413,ishod_substance!A:AD,26,0)</f>
        <v>0</v>
      </c>
      <c r="U413" s="4">
        <f>VLOOKUP(tbl2_2!A413,ishod_substance!A:AD,27,0)</f>
        <v>0</v>
      </c>
      <c r="V413" s="4">
        <f>VLOOKUP(tbl2_2!A413,ishod_substance!A:AD,28,0)</f>
        <v>0</v>
      </c>
      <c r="W413" s="4">
        <f>VLOOKUP(tbl2_2!A413,ishod_substance!A:AD,29,0)</f>
        <v>0</v>
      </c>
      <c r="X413" s="4">
        <f>VLOOKUP(tbl2_2!A413,ishod_substance!A:AD,30,0)</f>
        <v>0</v>
      </c>
      <c r="Y413" s="10">
        <f>VLOOKUP(tbl2_2!A413,ishod_substance!A:AD,7,0)</f>
        <v>0</v>
      </c>
      <c r="Z413" s="9" t="e">
        <f>VLOOKUP(Y413,quide!$A$2:$B$1006,2,0)</f>
        <v>#N/A</v>
      </c>
      <c r="AA413" s="4" t="e">
        <f>VLOOKUP(Y413,quide!$A$2:$J$1006,10,0)</f>
        <v>#N/A</v>
      </c>
      <c r="AB413" s="8">
        <f>VLOOKUP(tbl2_2!A413,ishod_substance!A:AD,8,0)</f>
        <v>0</v>
      </c>
      <c r="AC413" s="221">
        <f t="shared" si="6"/>
        <v>0</v>
      </c>
      <c r="AD413" s="27">
        <f>VLOOKUP(tbl2_2!A413,ishod_substance!A:AD,9,0)</f>
        <v>0</v>
      </c>
      <c r="AE413" s="8">
        <f>VLOOKUP(tbl2_2!A413,ishod_substance!A:AD,9,0)</f>
        <v>0</v>
      </c>
      <c r="AF413" s="12"/>
    </row>
    <row r="414" spans="1:32" x14ac:dyDescent="0.25">
      <c r="A414">
        <v>406</v>
      </c>
      <c r="C414" s="5">
        <f>VLOOKUP(tbl2_2!A414,ishod_substance!A:P,2,0)</f>
        <v>0</v>
      </c>
      <c r="D414" s="7">
        <f>VLOOKUP(tbl2_2!A414,ishod_substance!A:P,3,0)</f>
        <v>0</v>
      </c>
      <c r="E414" s="5">
        <f>VLOOKUP(tbl2_2!A414,ishod_substance!A:P,11,0)</f>
        <v>0</v>
      </c>
      <c r="F414" s="6">
        <f>VLOOKUP(tbl2_2!A414,ishod_substance!A:P,15,0)</f>
        <v>0</v>
      </c>
      <c r="G414" s="6" t="str">
        <f>VLOOKUP(tbl2_2!A414,ishod_substance!A:P,12,0)&amp;"/"&amp;VLOOKUP(tbl2_2!A414,ishod_substance!A:P,14,0)</f>
        <v>/</v>
      </c>
      <c r="H414" s="29">
        <f>VLOOKUP(tbl2_2!A414,ishod_substance!A:P,6,0)</f>
        <v>0</v>
      </c>
      <c r="I414" s="10">
        <f>VLOOKUP(tbl2_2!A414,ishod_substance!A:P,15,0)</f>
        <v>0</v>
      </c>
      <c r="J414" s="10">
        <f>VLOOKUP(tbl2_2!A414,ishod_substance!A:P,5,0)</f>
        <v>0</v>
      </c>
      <c r="K414" s="84">
        <f>VLOOKUP(tbl2_2!A414,ishod_substance!A:Q,17,0)</f>
        <v>0</v>
      </c>
      <c r="L414" s="84">
        <f>VLOOKUP(tbl2_2!A414,ishod_substance!A:R,18,0)</f>
        <v>0</v>
      </c>
      <c r="M414" s="84">
        <f>VLOOKUP(tbl2_2!A414,ishod_substance!A:AD,19,0)</f>
        <v>0</v>
      </c>
      <c r="N414" s="4">
        <f>VLOOKUP(tbl2_2!A414,ishod_substance!A:AD,20,0)</f>
        <v>0</v>
      </c>
      <c r="O414" s="4">
        <f>VLOOKUP(tbl2_2!A414,ishod_substance!A:AD,21,0)</f>
        <v>0</v>
      </c>
      <c r="P414" s="4">
        <f>VLOOKUP(tbl2_2!A414,ishod_substance!A:AD,22,0)</f>
        <v>0</v>
      </c>
      <c r="Q414" s="4">
        <f>VLOOKUP(tbl2_2!A414,ishod_substance!A:AD,23,0)</f>
        <v>0</v>
      </c>
      <c r="R414" s="4">
        <f>VLOOKUP(tbl2_2!A414,ishod_substance!A:AD,24,0)</f>
        <v>0</v>
      </c>
      <c r="S414" s="4">
        <f>VLOOKUP(tbl2_2!A414,ishod_substance!A:AD,25,0)</f>
        <v>0</v>
      </c>
      <c r="T414" s="4">
        <f>VLOOKUP(tbl2_2!A414,ishod_substance!A:AD,26,0)</f>
        <v>0</v>
      </c>
      <c r="U414" s="4">
        <f>VLOOKUP(tbl2_2!A414,ishod_substance!A:AD,27,0)</f>
        <v>0</v>
      </c>
      <c r="V414" s="4">
        <f>VLOOKUP(tbl2_2!A414,ishod_substance!A:AD,28,0)</f>
        <v>0</v>
      </c>
      <c r="W414" s="4">
        <f>VLOOKUP(tbl2_2!A414,ishod_substance!A:AD,29,0)</f>
        <v>0</v>
      </c>
      <c r="X414" s="4">
        <f>VLOOKUP(tbl2_2!A414,ishod_substance!A:AD,30,0)</f>
        <v>0</v>
      </c>
      <c r="Y414" s="10">
        <f>VLOOKUP(tbl2_2!A414,ishod_substance!A:AD,7,0)</f>
        <v>0</v>
      </c>
      <c r="Z414" s="9" t="e">
        <f>VLOOKUP(Y414,quide!$A$2:$B$1006,2,0)</f>
        <v>#N/A</v>
      </c>
      <c r="AA414" s="4" t="e">
        <f>VLOOKUP(Y414,quide!$A$2:$J$1006,10,0)</f>
        <v>#N/A</v>
      </c>
      <c r="AB414" s="8">
        <f>VLOOKUP(tbl2_2!A414,ishod_substance!A:AD,8,0)</f>
        <v>0</v>
      </c>
      <c r="AC414" s="221">
        <f t="shared" si="6"/>
        <v>0</v>
      </c>
      <c r="AD414" s="27">
        <f>VLOOKUP(tbl2_2!A414,ishod_substance!A:AD,9,0)</f>
        <v>0</v>
      </c>
      <c r="AE414" s="8">
        <f>VLOOKUP(tbl2_2!A414,ishod_substance!A:AD,9,0)</f>
        <v>0</v>
      </c>
      <c r="AF414" s="12"/>
    </row>
    <row r="415" spans="1:32" x14ac:dyDescent="0.25">
      <c r="A415">
        <v>407</v>
      </c>
      <c r="C415" s="5">
        <f>VLOOKUP(tbl2_2!A415,ishod_substance!A:P,2,0)</f>
        <v>0</v>
      </c>
      <c r="D415" s="7">
        <f>VLOOKUP(tbl2_2!A415,ishod_substance!A:P,3,0)</f>
        <v>0</v>
      </c>
      <c r="E415" s="5">
        <f>VLOOKUP(tbl2_2!A415,ishod_substance!A:P,11,0)</f>
        <v>0</v>
      </c>
      <c r="F415" s="6">
        <f>VLOOKUP(tbl2_2!A415,ishod_substance!A:P,15,0)</f>
        <v>0</v>
      </c>
      <c r="G415" s="6" t="str">
        <f>VLOOKUP(tbl2_2!A415,ishod_substance!A:P,12,0)&amp;"/"&amp;VLOOKUP(tbl2_2!A415,ishod_substance!A:P,14,0)</f>
        <v>/</v>
      </c>
      <c r="H415" s="29">
        <f>VLOOKUP(tbl2_2!A415,ishod_substance!A:P,6,0)</f>
        <v>0</v>
      </c>
      <c r="I415" s="10">
        <f>VLOOKUP(tbl2_2!A415,ishod_substance!A:P,15,0)</f>
        <v>0</v>
      </c>
      <c r="J415" s="10">
        <f>VLOOKUP(tbl2_2!A415,ishod_substance!A:P,5,0)</f>
        <v>0</v>
      </c>
      <c r="K415" s="84">
        <f>VLOOKUP(tbl2_2!A415,ishod_substance!A:Q,17,0)</f>
        <v>0</v>
      </c>
      <c r="L415" s="84">
        <f>VLOOKUP(tbl2_2!A415,ishod_substance!A:R,18,0)</f>
        <v>0</v>
      </c>
      <c r="M415" s="84">
        <f>VLOOKUP(tbl2_2!A415,ishod_substance!A:AD,19,0)</f>
        <v>0</v>
      </c>
      <c r="N415" s="4">
        <f>VLOOKUP(tbl2_2!A415,ishod_substance!A:AD,20,0)</f>
        <v>0</v>
      </c>
      <c r="O415" s="4">
        <f>VLOOKUP(tbl2_2!A415,ishod_substance!A:AD,21,0)</f>
        <v>0</v>
      </c>
      <c r="P415" s="4">
        <f>VLOOKUP(tbl2_2!A415,ishod_substance!A:AD,22,0)</f>
        <v>0</v>
      </c>
      <c r="Q415" s="4">
        <f>VLOOKUP(tbl2_2!A415,ishod_substance!A:AD,23,0)</f>
        <v>0</v>
      </c>
      <c r="R415" s="4">
        <f>VLOOKUP(tbl2_2!A415,ishod_substance!A:AD,24,0)</f>
        <v>0</v>
      </c>
      <c r="S415" s="4">
        <f>VLOOKUP(tbl2_2!A415,ishod_substance!A:AD,25,0)</f>
        <v>0</v>
      </c>
      <c r="T415" s="4">
        <f>VLOOKUP(tbl2_2!A415,ishod_substance!A:AD,26,0)</f>
        <v>0</v>
      </c>
      <c r="U415" s="4">
        <f>VLOOKUP(tbl2_2!A415,ishod_substance!A:AD,27,0)</f>
        <v>0</v>
      </c>
      <c r="V415" s="4">
        <f>VLOOKUP(tbl2_2!A415,ishod_substance!A:AD,28,0)</f>
        <v>0</v>
      </c>
      <c r="W415" s="4">
        <f>VLOOKUP(tbl2_2!A415,ishod_substance!A:AD,29,0)</f>
        <v>0</v>
      </c>
      <c r="X415" s="4">
        <f>VLOOKUP(tbl2_2!A415,ishod_substance!A:AD,30,0)</f>
        <v>0</v>
      </c>
      <c r="Y415" s="10">
        <f>VLOOKUP(tbl2_2!A415,ishod_substance!A:AD,7,0)</f>
        <v>0</v>
      </c>
      <c r="Z415" s="9" t="e">
        <f>VLOOKUP(Y415,quide!$A$2:$B$1006,2,0)</f>
        <v>#N/A</v>
      </c>
      <c r="AA415" s="4" t="e">
        <f>VLOOKUP(Y415,quide!$A$2:$J$1006,10,0)</f>
        <v>#N/A</v>
      </c>
      <c r="AB415" s="8">
        <f>VLOOKUP(tbl2_2!A415,ishod_substance!A:AD,8,0)</f>
        <v>0</v>
      </c>
      <c r="AC415" s="221">
        <f t="shared" si="6"/>
        <v>0</v>
      </c>
      <c r="AD415" s="27">
        <f>VLOOKUP(tbl2_2!A415,ishod_substance!A:AD,9,0)</f>
        <v>0</v>
      </c>
      <c r="AE415" s="8">
        <f>VLOOKUP(tbl2_2!A415,ishod_substance!A:AD,9,0)</f>
        <v>0</v>
      </c>
      <c r="AF415" s="12"/>
    </row>
    <row r="416" spans="1:32" x14ac:dyDescent="0.25">
      <c r="A416">
        <v>408</v>
      </c>
      <c r="C416" s="5">
        <f>VLOOKUP(tbl2_2!A416,ishod_substance!A:P,2,0)</f>
        <v>0</v>
      </c>
      <c r="D416" s="7">
        <f>VLOOKUP(tbl2_2!A416,ishod_substance!A:P,3,0)</f>
        <v>0</v>
      </c>
      <c r="E416" s="5">
        <f>VLOOKUP(tbl2_2!A416,ishod_substance!A:P,11,0)</f>
        <v>0</v>
      </c>
      <c r="F416" s="6">
        <f>VLOOKUP(tbl2_2!A416,ishod_substance!A:P,15,0)</f>
        <v>0</v>
      </c>
      <c r="G416" s="6" t="str">
        <f>VLOOKUP(tbl2_2!A416,ishod_substance!A:P,12,0)&amp;"/"&amp;VLOOKUP(tbl2_2!A416,ishod_substance!A:P,14,0)</f>
        <v>/</v>
      </c>
      <c r="H416" s="29">
        <f>VLOOKUP(tbl2_2!A416,ishod_substance!A:P,6,0)</f>
        <v>0</v>
      </c>
      <c r="I416" s="10">
        <f>VLOOKUP(tbl2_2!A416,ishod_substance!A:P,15,0)</f>
        <v>0</v>
      </c>
      <c r="J416" s="10">
        <f>VLOOKUP(tbl2_2!A416,ishod_substance!A:P,5,0)</f>
        <v>0</v>
      </c>
      <c r="K416" s="84">
        <f>VLOOKUP(tbl2_2!A416,ishod_substance!A:Q,17,0)</f>
        <v>0</v>
      </c>
      <c r="L416" s="84">
        <f>VLOOKUP(tbl2_2!A416,ishod_substance!A:R,18,0)</f>
        <v>0</v>
      </c>
      <c r="M416" s="84">
        <f>VLOOKUP(tbl2_2!A416,ishod_substance!A:AD,19,0)</f>
        <v>0</v>
      </c>
      <c r="N416" s="4">
        <f>VLOOKUP(tbl2_2!A416,ishod_substance!A:AD,20,0)</f>
        <v>0</v>
      </c>
      <c r="O416" s="4">
        <f>VLOOKUP(tbl2_2!A416,ishod_substance!A:AD,21,0)</f>
        <v>0</v>
      </c>
      <c r="P416" s="4">
        <f>VLOOKUP(tbl2_2!A416,ishod_substance!A:AD,22,0)</f>
        <v>0</v>
      </c>
      <c r="Q416" s="4">
        <f>VLOOKUP(tbl2_2!A416,ishod_substance!A:AD,23,0)</f>
        <v>0</v>
      </c>
      <c r="R416" s="4">
        <f>VLOOKUP(tbl2_2!A416,ishod_substance!A:AD,24,0)</f>
        <v>0</v>
      </c>
      <c r="S416" s="4">
        <f>VLOOKUP(tbl2_2!A416,ishod_substance!A:AD,25,0)</f>
        <v>0</v>
      </c>
      <c r="T416" s="4">
        <f>VLOOKUP(tbl2_2!A416,ishod_substance!A:AD,26,0)</f>
        <v>0</v>
      </c>
      <c r="U416" s="4">
        <f>VLOOKUP(tbl2_2!A416,ishod_substance!A:AD,27,0)</f>
        <v>0</v>
      </c>
      <c r="V416" s="4">
        <f>VLOOKUP(tbl2_2!A416,ishod_substance!A:AD,28,0)</f>
        <v>0</v>
      </c>
      <c r="W416" s="4">
        <f>VLOOKUP(tbl2_2!A416,ishod_substance!A:AD,29,0)</f>
        <v>0</v>
      </c>
      <c r="X416" s="4">
        <f>VLOOKUP(tbl2_2!A416,ishod_substance!A:AD,30,0)</f>
        <v>0</v>
      </c>
      <c r="Y416" s="10">
        <f>VLOOKUP(tbl2_2!A416,ishod_substance!A:AD,7,0)</f>
        <v>0</v>
      </c>
      <c r="Z416" s="9" t="e">
        <f>VLOOKUP(Y416,quide!$A$2:$B$1006,2,0)</f>
        <v>#N/A</v>
      </c>
      <c r="AA416" s="4" t="e">
        <f>VLOOKUP(Y416,quide!$A$2:$J$1006,10,0)</f>
        <v>#N/A</v>
      </c>
      <c r="AB416" s="8">
        <f>VLOOKUP(tbl2_2!A416,ishod_substance!A:AD,8,0)</f>
        <v>0</v>
      </c>
      <c r="AC416" s="221">
        <f t="shared" si="6"/>
        <v>0</v>
      </c>
      <c r="AD416" s="27">
        <f>VLOOKUP(tbl2_2!A416,ishod_substance!A:AD,9,0)</f>
        <v>0</v>
      </c>
      <c r="AE416" s="8">
        <f>VLOOKUP(tbl2_2!A416,ishod_substance!A:AD,9,0)</f>
        <v>0</v>
      </c>
      <c r="AF416" s="12"/>
    </row>
    <row r="417" spans="1:32" x14ac:dyDescent="0.25">
      <c r="A417">
        <v>409</v>
      </c>
      <c r="C417" s="5">
        <f>VLOOKUP(tbl2_2!A417,ishod_substance!A:P,2,0)</f>
        <v>0</v>
      </c>
      <c r="D417" s="7">
        <f>VLOOKUP(tbl2_2!A417,ishod_substance!A:P,3,0)</f>
        <v>0</v>
      </c>
      <c r="E417" s="5">
        <f>VLOOKUP(tbl2_2!A417,ishod_substance!A:P,11,0)</f>
        <v>0</v>
      </c>
      <c r="F417" s="6">
        <f>VLOOKUP(tbl2_2!A417,ishod_substance!A:P,15,0)</f>
        <v>0</v>
      </c>
      <c r="G417" s="6" t="str">
        <f>VLOOKUP(tbl2_2!A417,ishod_substance!A:P,12,0)&amp;"/"&amp;VLOOKUP(tbl2_2!A417,ishod_substance!A:P,14,0)</f>
        <v>/</v>
      </c>
      <c r="H417" s="29">
        <f>VLOOKUP(tbl2_2!A417,ishod_substance!A:P,6,0)</f>
        <v>0</v>
      </c>
      <c r="I417" s="10">
        <f>VLOOKUP(tbl2_2!A417,ishod_substance!A:P,15,0)</f>
        <v>0</v>
      </c>
      <c r="J417" s="10">
        <f>VLOOKUP(tbl2_2!A417,ishod_substance!A:P,5,0)</f>
        <v>0</v>
      </c>
      <c r="K417" s="84">
        <f>VLOOKUP(tbl2_2!A417,ishod_substance!A:Q,17,0)</f>
        <v>0</v>
      </c>
      <c r="L417" s="84">
        <f>VLOOKUP(tbl2_2!A417,ishod_substance!A:R,18,0)</f>
        <v>0</v>
      </c>
      <c r="M417" s="84">
        <f>VLOOKUP(tbl2_2!A417,ishod_substance!A:AD,19,0)</f>
        <v>0</v>
      </c>
      <c r="N417" s="4">
        <f>VLOOKUP(tbl2_2!A417,ishod_substance!A:AD,20,0)</f>
        <v>0</v>
      </c>
      <c r="O417" s="4">
        <f>VLOOKUP(tbl2_2!A417,ishod_substance!A:AD,21,0)</f>
        <v>0</v>
      </c>
      <c r="P417" s="4">
        <f>VLOOKUP(tbl2_2!A417,ishod_substance!A:AD,22,0)</f>
        <v>0</v>
      </c>
      <c r="Q417" s="4">
        <f>VLOOKUP(tbl2_2!A417,ishod_substance!A:AD,23,0)</f>
        <v>0</v>
      </c>
      <c r="R417" s="4">
        <f>VLOOKUP(tbl2_2!A417,ishod_substance!A:AD,24,0)</f>
        <v>0</v>
      </c>
      <c r="S417" s="4">
        <f>VLOOKUP(tbl2_2!A417,ishod_substance!A:AD,25,0)</f>
        <v>0</v>
      </c>
      <c r="T417" s="4">
        <f>VLOOKUP(tbl2_2!A417,ishod_substance!A:AD,26,0)</f>
        <v>0</v>
      </c>
      <c r="U417" s="4">
        <f>VLOOKUP(tbl2_2!A417,ishod_substance!A:AD,27,0)</f>
        <v>0</v>
      </c>
      <c r="V417" s="4">
        <f>VLOOKUP(tbl2_2!A417,ishod_substance!A:AD,28,0)</f>
        <v>0</v>
      </c>
      <c r="W417" s="4">
        <f>VLOOKUP(tbl2_2!A417,ishod_substance!A:AD,29,0)</f>
        <v>0</v>
      </c>
      <c r="X417" s="4">
        <f>VLOOKUP(tbl2_2!A417,ishod_substance!A:AD,30,0)</f>
        <v>0</v>
      </c>
      <c r="Y417" s="10">
        <f>VLOOKUP(tbl2_2!A417,ishod_substance!A:AD,7,0)</f>
        <v>0</v>
      </c>
      <c r="Z417" s="9" t="e">
        <f>VLOOKUP(Y417,quide!$A$2:$B$1006,2,0)</f>
        <v>#N/A</v>
      </c>
      <c r="AA417" s="4" t="e">
        <f>VLOOKUP(Y417,quide!$A$2:$J$1006,10,0)</f>
        <v>#N/A</v>
      </c>
      <c r="AB417" s="8">
        <f>VLOOKUP(tbl2_2!A417,ishod_substance!A:AD,8,0)</f>
        <v>0</v>
      </c>
      <c r="AC417" s="221">
        <f t="shared" si="6"/>
        <v>0</v>
      </c>
      <c r="AD417" s="27">
        <f>VLOOKUP(tbl2_2!A417,ishod_substance!A:AD,9,0)</f>
        <v>0</v>
      </c>
      <c r="AE417" s="8">
        <f>VLOOKUP(tbl2_2!A417,ishod_substance!A:AD,9,0)</f>
        <v>0</v>
      </c>
      <c r="AF417" s="12"/>
    </row>
    <row r="418" spans="1:32" x14ac:dyDescent="0.25">
      <c r="A418">
        <v>410</v>
      </c>
      <c r="C418" s="5">
        <f>VLOOKUP(tbl2_2!A418,ishod_substance!A:P,2,0)</f>
        <v>0</v>
      </c>
      <c r="D418" s="7">
        <f>VLOOKUP(tbl2_2!A418,ishod_substance!A:P,3,0)</f>
        <v>0</v>
      </c>
      <c r="E418" s="5">
        <f>VLOOKUP(tbl2_2!A418,ishod_substance!A:P,11,0)</f>
        <v>0</v>
      </c>
      <c r="F418" s="6">
        <f>VLOOKUP(tbl2_2!A418,ishod_substance!A:P,15,0)</f>
        <v>0</v>
      </c>
      <c r="G418" s="6" t="str">
        <f>VLOOKUP(tbl2_2!A418,ishod_substance!A:P,12,0)&amp;"/"&amp;VLOOKUP(tbl2_2!A418,ishod_substance!A:P,14,0)</f>
        <v>/</v>
      </c>
      <c r="H418" s="29">
        <f>VLOOKUP(tbl2_2!A418,ishod_substance!A:P,6,0)</f>
        <v>0</v>
      </c>
      <c r="I418" s="10">
        <f>VLOOKUP(tbl2_2!A418,ishod_substance!A:P,15,0)</f>
        <v>0</v>
      </c>
      <c r="J418" s="10">
        <f>VLOOKUP(tbl2_2!A418,ishod_substance!A:P,5,0)</f>
        <v>0</v>
      </c>
      <c r="K418" s="84">
        <f>VLOOKUP(tbl2_2!A418,ishod_substance!A:Q,17,0)</f>
        <v>0</v>
      </c>
      <c r="L418" s="84">
        <f>VLOOKUP(tbl2_2!A418,ishod_substance!A:R,18,0)</f>
        <v>0</v>
      </c>
      <c r="M418" s="84">
        <f>VLOOKUP(tbl2_2!A418,ishod_substance!A:AD,19,0)</f>
        <v>0</v>
      </c>
      <c r="N418" s="4">
        <f>VLOOKUP(tbl2_2!A418,ishod_substance!A:AD,20,0)</f>
        <v>0</v>
      </c>
      <c r="O418" s="4">
        <f>VLOOKUP(tbl2_2!A418,ishod_substance!A:AD,21,0)</f>
        <v>0</v>
      </c>
      <c r="P418" s="4">
        <f>VLOOKUP(tbl2_2!A418,ishod_substance!A:AD,22,0)</f>
        <v>0</v>
      </c>
      <c r="Q418" s="4">
        <f>VLOOKUP(tbl2_2!A418,ishod_substance!A:AD,23,0)</f>
        <v>0</v>
      </c>
      <c r="R418" s="4">
        <f>VLOOKUP(tbl2_2!A418,ishod_substance!A:AD,24,0)</f>
        <v>0</v>
      </c>
      <c r="S418" s="4">
        <f>VLOOKUP(tbl2_2!A418,ishod_substance!A:AD,25,0)</f>
        <v>0</v>
      </c>
      <c r="T418" s="4">
        <f>VLOOKUP(tbl2_2!A418,ishod_substance!A:AD,26,0)</f>
        <v>0</v>
      </c>
      <c r="U418" s="4">
        <f>VLOOKUP(tbl2_2!A418,ishod_substance!A:AD,27,0)</f>
        <v>0</v>
      </c>
      <c r="V418" s="4">
        <f>VLOOKUP(tbl2_2!A418,ishod_substance!A:AD,28,0)</f>
        <v>0</v>
      </c>
      <c r="W418" s="4">
        <f>VLOOKUP(tbl2_2!A418,ishod_substance!A:AD,29,0)</f>
        <v>0</v>
      </c>
      <c r="X418" s="4">
        <f>VLOOKUP(tbl2_2!A418,ishod_substance!A:AD,30,0)</f>
        <v>0</v>
      </c>
      <c r="Y418" s="10">
        <f>VLOOKUP(tbl2_2!A418,ishod_substance!A:AD,7,0)</f>
        <v>0</v>
      </c>
      <c r="Z418" s="9" t="e">
        <f>VLOOKUP(Y418,quide!$A$2:$B$1006,2,0)</f>
        <v>#N/A</v>
      </c>
      <c r="AA418" s="4" t="e">
        <f>VLOOKUP(Y418,quide!$A$2:$J$1006,10,0)</f>
        <v>#N/A</v>
      </c>
      <c r="AB418" s="8">
        <f>VLOOKUP(tbl2_2!A418,ishod_substance!A:AD,8,0)</f>
        <v>0</v>
      </c>
      <c r="AC418" s="221">
        <f t="shared" si="6"/>
        <v>0</v>
      </c>
      <c r="AD418" s="27">
        <f>VLOOKUP(tbl2_2!A418,ishod_substance!A:AD,9,0)</f>
        <v>0</v>
      </c>
      <c r="AE418" s="8">
        <f>VLOOKUP(tbl2_2!A418,ishod_substance!A:AD,9,0)</f>
        <v>0</v>
      </c>
      <c r="AF418" s="12"/>
    </row>
    <row r="419" spans="1:32" x14ac:dyDescent="0.25">
      <c r="A419">
        <v>411</v>
      </c>
      <c r="C419" s="5">
        <f>VLOOKUP(tbl2_2!A419,ishod_substance!A:P,2,0)</f>
        <v>0</v>
      </c>
      <c r="D419" s="7">
        <f>VLOOKUP(tbl2_2!A419,ishod_substance!A:P,3,0)</f>
        <v>0</v>
      </c>
      <c r="E419" s="5">
        <f>VLOOKUP(tbl2_2!A419,ishod_substance!A:P,11,0)</f>
        <v>0</v>
      </c>
      <c r="F419" s="6">
        <f>VLOOKUP(tbl2_2!A419,ishod_substance!A:P,15,0)</f>
        <v>0</v>
      </c>
      <c r="G419" s="6" t="str">
        <f>VLOOKUP(tbl2_2!A419,ishod_substance!A:P,12,0)&amp;"/"&amp;VLOOKUP(tbl2_2!A419,ishod_substance!A:P,14,0)</f>
        <v>/</v>
      </c>
      <c r="H419" s="29">
        <f>VLOOKUP(tbl2_2!A419,ishod_substance!A:P,6,0)</f>
        <v>0</v>
      </c>
      <c r="I419" s="10">
        <f>VLOOKUP(tbl2_2!A419,ishod_substance!A:P,15,0)</f>
        <v>0</v>
      </c>
      <c r="J419" s="10">
        <f>VLOOKUP(tbl2_2!A419,ishod_substance!A:P,5,0)</f>
        <v>0</v>
      </c>
      <c r="K419" s="84">
        <f>VLOOKUP(tbl2_2!A419,ishod_substance!A:Q,17,0)</f>
        <v>0</v>
      </c>
      <c r="L419" s="84">
        <f>VLOOKUP(tbl2_2!A419,ishod_substance!A:R,18,0)</f>
        <v>0</v>
      </c>
      <c r="M419" s="84">
        <f>VLOOKUP(tbl2_2!A419,ishod_substance!A:AD,19,0)</f>
        <v>0</v>
      </c>
      <c r="N419" s="4">
        <f>VLOOKUP(tbl2_2!A419,ishod_substance!A:AD,20,0)</f>
        <v>0</v>
      </c>
      <c r="O419" s="4">
        <f>VLOOKUP(tbl2_2!A419,ishod_substance!A:AD,21,0)</f>
        <v>0</v>
      </c>
      <c r="P419" s="4">
        <f>VLOOKUP(tbl2_2!A419,ishod_substance!A:AD,22,0)</f>
        <v>0</v>
      </c>
      <c r="Q419" s="4">
        <f>VLOOKUP(tbl2_2!A419,ishod_substance!A:AD,23,0)</f>
        <v>0</v>
      </c>
      <c r="R419" s="4">
        <f>VLOOKUP(tbl2_2!A419,ishod_substance!A:AD,24,0)</f>
        <v>0</v>
      </c>
      <c r="S419" s="4">
        <f>VLOOKUP(tbl2_2!A419,ishod_substance!A:AD,25,0)</f>
        <v>0</v>
      </c>
      <c r="T419" s="4">
        <f>VLOOKUP(tbl2_2!A419,ishod_substance!A:AD,26,0)</f>
        <v>0</v>
      </c>
      <c r="U419" s="4">
        <f>VLOOKUP(tbl2_2!A419,ishod_substance!A:AD,27,0)</f>
        <v>0</v>
      </c>
      <c r="V419" s="4">
        <f>VLOOKUP(tbl2_2!A419,ishod_substance!A:AD,28,0)</f>
        <v>0</v>
      </c>
      <c r="W419" s="4">
        <f>VLOOKUP(tbl2_2!A419,ishod_substance!A:AD,29,0)</f>
        <v>0</v>
      </c>
      <c r="X419" s="4">
        <f>VLOOKUP(tbl2_2!A419,ishod_substance!A:AD,30,0)</f>
        <v>0</v>
      </c>
      <c r="Y419" s="10">
        <f>VLOOKUP(tbl2_2!A419,ishod_substance!A:AD,7,0)</f>
        <v>0</v>
      </c>
      <c r="Z419" s="9" t="e">
        <f>VLOOKUP(Y419,quide!$A$2:$B$1006,2,0)</f>
        <v>#N/A</v>
      </c>
      <c r="AA419" s="4" t="e">
        <f>VLOOKUP(Y419,quide!$A$2:$J$1006,10,0)</f>
        <v>#N/A</v>
      </c>
      <c r="AB419" s="8">
        <f>VLOOKUP(tbl2_2!A419,ishod_substance!A:AD,8,0)</f>
        <v>0</v>
      </c>
      <c r="AC419" s="221">
        <f t="shared" si="6"/>
        <v>0</v>
      </c>
      <c r="AD419" s="27">
        <f>VLOOKUP(tbl2_2!A419,ishod_substance!A:AD,9,0)</f>
        <v>0</v>
      </c>
      <c r="AE419" s="8">
        <f>VLOOKUP(tbl2_2!A419,ishod_substance!A:AD,9,0)</f>
        <v>0</v>
      </c>
      <c r="AF419" s="12"/>
    </row>
    <row r="420" spans="1:32" x14ac:dyDescent="0.25">
      <c r="A420">
        <v>412</v>
      </c>
      <c r="C420" s="5">
        <f>VLOOKUP(tbl2_2!A420,ishod_substance!A:P,2,0)</f>
        <v>0</v>
      </c>
      <c r="D420" s="7">
        <f>VLOOKUP(tbl2_2!A420,ishod_substance!A:P,3,0)</f>
        <v>0</v>
      </c>
      <c r="E420" s="5">
        <f>VLOOKUP(tbl2_2!A420,ishod_substance!A:P,11,0)</f>
        <v>0</v>
      </c>
      <c r="F420" s="6">
        <f>VLOOKUP(tbl2_2!A420,ishod_substance!A:P,15,0)</f>
        <v>0</v>
      </c>
      <c r="G420" s="6" t="str">
        <f>VLOOKUP(tbl2_2!A420,ishod_substance!A:P,12,0)&amp;"/"&amp;VLOOKUP(tbl2_2!A420,ishod_substance!A:P,14,0)</f>
        <v>/</v>
      </c>
      <c r="H420" s="29">
        <f>VLOOKUP(tbl2_2!A420,ishod_substance!A:P,6,0)</f>
        <v>0</v>
      </c>
      <c r="I420" s="10">
        <f>VLOOKUP(tbl2_2!A420,ishod_substance!A:P,15,0)</f>
        <v>0</v>
      </c>
      <c r="J420" s="10">
        <f>VLOOKUP(tbl2_2!A420,ishod_substance!A:P,5,0)</f>
        <v>0</v>
      </c>
      <c r="K420" s="84">
        <f>VLOOKUP(tbl2_2!A420,ishod_substance!A:Q,17,0)</f>
        <v>0</v>
      </c>
      <c r="L420" s="84">
        <f>VLOOKUP(tbl2_2!A420,ishod_substance!A:R,18,0)</f>
        <v>0</v>
      </c>
      <c r="M420" s="84">
        <f>VLOOKUP(tbl2_2!A420,ishod_substance!A:AD,19,0)</f>
        <v>0</v>
      </c>
      <c r="N420" s="4">
        <f>VLOOKUP(tbl2_2!A420,ishod_substance!A:AD,20,0)</f>
        <v>0</v>
      </c>
      <c r="O420" s="4">
        <f>VLOOKUP(tbl2_2!A420,ishod_substance!A:AD,21,0)</f>
        <v>0</v>
      </c>
      <c r="P420" s="4">
        <f>VLOOKUP(tbl2_2!A420,ishod_substance!A:AD,22,0)</f>
        <v>0</v>
      </c>
      <c r="Q420" s="4">
        <f>VLOOKUP(tbl2_2!A420,ishod_substance!A:AD,23,0)</f>
        <v>0</v>
      </c>
      <c r="R420" s="4">
        <f>VLOOKUP(tbl2_2!A420,ishod_substance!A:AD,24,0)</f>
        <v>0</v>
      </c>
      <c r="S420" s="4">
        <f>VLOOKUP(tbl2_2!A420,ishod_substance!A:AD,25,0)</f>
        <v>0</v>
      </c>
      <c r="T420" s="4">
        <f>VLOOKUP(tbl2_2!A420,ishod_substance!A:AD,26,0)</f>
        <v>0</v>
      </c>
      <c r="U420" s="4">
        <f>VLOOKUP(tbl2_2!A420,ishod_substance!A:AD,27,0)</f>
        <v>0</v>
      </c>
      <c r="V420" s="4">
        <f>VLOOKUP(tbl2_2!A420,ishod_substance!A:AD,28,0)</f>
        <v>0</v>
      </c>
      <c r="W420" s="4">
        <f>VLOOKUP(tbl2_2!A420,ishod_substance!A:AD,29,0)</f>
        <v>0</v>
      </c>
      <c r="X420" s="4">
        <f>VLOOKUP(tbl2_2!A420,ishod_substance!A:AD,30,0)</f>
        <v>0</v>
      </c>
      <c r="Y420" s="10">
        <f>VLOOKUP(tbl2_2!A420,ishod_substance!A:AD,7,0)</f>
        <v>0</v>
      </c>
      <c r="Z420" s="9" t="e">
        <f>VLOOKUP(Y420,quide!$A$2:$B$1006,2,0)</f>
        <v>#N/A</v>
      </c>
      <c r="AA420" s="4" t="e">
        <f>VLOOKUP(Y420,quide!$A$2:$J$1006,10,0)</f>
        <v>#N/A</v>
      </c>
      <c r="AB420" s="8">
        <f>VLOOKUP(tbl2_2!A420,ishod_substance!A:AD,8,0)</f>
        <v>0</v>
      </c>
      <c r="AC420" s="221">
        <f t="shared" si="6"/>
        <v>0</v>
      </c>
      <c r="AD420" s="27">
        <f>VLOOKUP(tbl2_2!A420,ishod_substance!A:AD,9,0)</f>
        <v>0</v>
      </c>
      <c r="AE420" s="8">
        <f>VLOOKUP(tbl2_2!A420,ishod_substance!A:AD,9,0)</f>
        <v>0</v>
      </c>
      <c r="AF420" s="12"/>
    </row>
    <row r="421" spans="1:32" x14ac:dyDescent="0.25">
      <c r="A421">
        <v>413</v>
      </c>
      <c r="C421" s="5">
        <f>VLOOKUP(tbl2_2!A421,ishod_substance!A:P,2,0)</f>
        <v>0</v>
      </c>
      <c r="D421" s="7">
        <f>VLOOKUP(tbl2_2!A421,ishod_substance!A:P,3,0)</f>
        <v>0</v>
      </c>
      <c r="E421" s="5">
        <f>VLOOKUP(tbl2_2!A421,ishod_substance!A:P,11,0)</f>
        <v>0</v>
      </c>
      <c r="F421" s="6">
        <f>VLOOKUP(tbl2_2!A421,ishod_substance!A:P,15,0)</f>
        <v>0</v>
      </c>
      <c r="G421" s="6" t="str">
        <f>VLOOKUP(tbl2_2!A421,ishod_substance!A:P,12,0)&amp;"/"&amp;VLOOKUP(tbl2_2!A421,ishod_substance!A:P,14,0)</f>
        <v>/</v>
      </c>
      <c r="H421" s="29">
        <f>VLOOKUP(tbl2_2!A421,ishod_substance!A:P,6,0)</f>
        <v>0</v>
      </c>
      <c r="I421" s="10">
        <f>VLOOKUP(tbl2_2!A421,ishod_substance!A:P,15,0)</f>
        <v>0</v>
      </c>
      <c r="J421" s="10">
        <f>VLOOKUP(tbl2_2!A421,ishod_substance!A:P,5,0)</f>
        <v>0</v>
      </c>
      <c r="K421" s="84">
        <f>VLOOKUP(tbl2_2!A421,ishod_substance!A:Q,17,0)</f>
        <v>0</v>
      </c>
      <c r="L421" s="84">
        <f>VLOOKUP(tbl2_2!A421,ishod_substance!A:R,18,0)</f>
        <v>0</v>
      </c>
      <c r="M421" s="84">
        <f>VLOOKUP(tbl2_2!A421,ishod_substance!A:AD,19,0)</f>
        <v>0</v>
      </c>
      <c r="N421" s="4">
        <f>VLOOKUP(tbl2_2!A421,ishod_substance!A:AD,20,0)</f>
        <v>0</v>
      </c>
      <c r="O421" s="4">
        <f>VLOOKUP(tbl2_2!A421,ishod_substance!A:AD,21,0)</f>
        <v>0</v>
      </c>
      <c r="P421" s="4">
        <f>VLOOKUP(tbl2_2!A421,ishod_substance!A:AD,22,0)</f>
        <v>0</v>
      </c>
      <c r="Q421" s="4">
        <f>VLOOKUP(tbl2_2!A421,ishod_substance!A:AD,23,0)</f>
        <v>0</v>
      </c>
      <c r="R421" s="4">
        <f>VLOOKUP(tbl2_2!A421,ishod_substance!A:AD,24,0)</f>
        <v>0</v>
      </c>
      <c r="S421" s="4">
        <f>VLOOKUP(tbl2_2!A421,ishod_substance!A:AD,25,0)</f>
        <v>0</v>
      </c>
      <c r="T421" s="4">
        <f>VLOOKUP(tbl2_2!A421,ishod_substance!A:AD,26,0)</f>
        <v>0</v>
      </c>
      <c r="U421" s="4">
        <f>VLOOKUP(tbl2_2!A421,ishod_substance!A:AD,27,0)</f>
        <v>0</v>
      </c>
      <c r="V421" s="4">
        <f>VLOOKUP(tbl2_2!A421,ishod_substance!A:AD,28,0)</f>
        <v>0</v>
      </c>
      <c r="W421" s="4">
        <f>VLOOKUP(tbl2_2!A421,ishod_substance!A:AD,29,0)</f>
        <v>0</v>
      </c>
      <c r="X421" s="4">
        <f>VLOOKUP(tbl2_2!A421,ishod_substance!A:AD,30,0)</f>
        <v>0</v>
      </c>
      <c r="Y421" s="10">
        <f>VLOOKUP(tbl2_2!A421,ishod_substance!A:AD,7,0)</f>
        <v>0</v>
      </c>
      <c r="Z421" s="9" t="e">
        <f>VLOOKUP(Y421,quide!$A$2:$B$1006,2,0)</f>
        <v>#N/A</v>
      </c>
      <c r="AA421" s="4" t="e">
        <f>VLOOKUP(Y421,quide!$A$2:$J$1006,10,0)</f>
        <v>#N/A</v>
      </c>
      <c r="AB421" s="8">
        <f>VLOOKUP(tbl2_2!A421,ishod_substance!A:AD,8,0)</f>
        <v>0</v>
      </c>
      <c r="AC421" s="221">
        <f t="shared" si="6"/>
        <v>0</v>
      </c>
      <c r="AD421" s="27">
        <f>VLOOKUP(tbl2_2!A421,ishod_substance!A:AD,9,0)</f>
        <v>0</v>
      </c>
      <c r="AE421" s="8">
        <f>VLOOKUP(tbl2_2!A421,ishod_substance!A:AD,9,0)</f>
        <v>0</v>
      </c>
      <c r="AF421" s="12"/>
    </row>
    <row r="422" spans="1:32" x14ac:dyDescent="0.25">
      <c r="A422">
        <v>414</v>
      </c>
      <c r="C422" s="5">
        <f>VLOOKUP(tbl2_2!A422,ishod_substance!A:P,2,0)</f>
        <v>0</v>
      </c>
      <c r="D422" s="7">
        <f>VLOOKUP(tbl2_2!A422,ishod_substance!A:P,3,0)</f>
        <v>0</v>
      </c>
      <c r="E422" s="5">
        <f>VLOOKUP(tbl2_2!A422,ishod_substance!A:P,11,0)</f>
        <v>0</v>
      </c>
      <c r="F422" s="6">
        <f>VLOOKUP(tbl2_2!A422,ishod_substance!A:P,15,0)</f>
        <v>0</v>
      </c>
      <c r="G422" s="6" t="str">
        <f>VLOOKUP(tbl2_2!A422,ishod_substance!A:P,12,0)&amp;"/"&amp;VLOOKUP(tbl2_2!A422,ishod_substance!A:P,14,0)</f>
        <v>/</v>
      </c>
      <c r="H422" s="29">
        <f>VLOOKUP(tbl2_2!A422,ishod_substance!A:P,6,0)</f>
        <v>0</v>
      </c>
      <c r="I422" s="10">
        <f>VLOOKUP(tbl2_2!A422,ishod_substance!A:P,15,0)</f>
        <v>0</v>
      </c>
      <c r="J422" s="10">
        <f>VLOOKUP(tbl2_2!A422,ishod_substance!A:P,5,0)</f>
        <v>0</v>
      </c>
      <c r="K422" s="84">
        <f>VLOOKUP(tbl2_2!A422,ishod_substance!A:Q,17,0)</f>
        <v>0</v>
      </c>
      <c r="L422" s="84">
        <f>VLOOKUP(tbl2_2!A422,ishod_substance!A:R,18,0)</f>
        <v>0</v>
      </c>
      <c r="M422" s="84">
        <f>VLOOKUP(tbl2_2!A422,ishod_substance!A:AD,19,0)</f>
        <v>0</v>
      </c>
      <c r="N422" s="4">
        <f>VLOOKUP(tbl2_2!A422,ishod_substance!A:AD,20,0)</f>
        <v>0</v>
      </c>
      <c r="O422" s="4">
        <f>VLOOKUP(tbl2_2!A422,ishod_substance!A:AD,21,0)</f>
        <v>0</v>
      </c>
      <c r="P422" s="4">
        <f>VLOOKUP(tbl2_2!A422,ishod_substance!A:AD,22,0)</f>
        <v>0</v>
      </c>
      <c r="Q422" s="4">
        <f>VLOOKUP(tbl2_2!A422,ishod_substance!A:AD,23,0)</f>
        <v>0</v>
      </c>
      <c r="R422" s="4">
        <f>VLOOKUP(tbl2_2!A422,ishod_substance!A:AD,24,0)</f>
        <v>0</v>
      </c>
      <c r="S422" s="4">
        <f>VLOOKUP(tbl2_2!A422,ishod_substance!A:AD,25,0)</f>
        <v>0</v>
      </c>
      <c r="T422" s="4">
        <f>VLOOKUP(tbl2_2!A422,ishod_substance!A:AD,26,0)</f>
        <v>0</v>
      </c>
      <c r="U422" s="4">
        <f>VLOOKUP(tbl2_2!A422,ishod_substance!A:AD,27,0)</f>
        <v>0</v>
      </c>
      <c r="V422" s="4">
        <f>VLOOKUP(tbl2_2!A422,ishod_substance!A:AD,28,0)</f>
        <v>0</v>
      </c>
      <c r="W422" s="4">
        <f>VLOOKUP(tbl2_2!A422,ishod_substance!A:AD,29,0)</f>
        <v>0</v>
      </c>
      <c r="X422" s="4">
        <f>VLOOKUP(tbl2_2!A422,ishod_substance!A:AD,30,0)</f>
        <v>0</v>
      </c>
      <c r="Y422" s="10">
        <f>VLOOKUP(tbl2_2!A422,ishod_substance!A:AD,7,0)</f>
        <v>0</v>
      </c>
      <c r="Z422" s="9" t="e">
        <f>VLOOKUP(Y422,quide!$A$2:$B$1006,2,0)</f>
        <v>#N/A</v>
      </c>
      <c r="AA422" s="4" t="e">
        <f>VLOOKUP(Y422,quide!$A$2:$J$1006,10,0)</f>
        <v>#N/A</v>
      </c>
      <c r="AB422" s="8">
        <f>VLOOKUP(tbl2_2!A422,ishod_substance!A:AD,8,0)</f>
        <v>0</v>
      </c>
      <c r="AC422" s="221">
        <f t="shared" si="6"/>
        <v>0</v>
      </c>
      <c r="AD422" s="27">
        <f>VLOOKUP(tbl2_2!A422,ishod_substance!A:AD,9,0)</f>
        <v>0</v>
      </c>
      <c r="AE422" s="8">
        <f>VLOOKUP(tbl2_2!A422,ishod_substance!A:AD,9,0)</f>
        <v>0</v>
      </c>
      <c r="AF422" s="12"/>
    </row>
    <row r="423" spans="1:32" x14ac:dyDescent="0.25">
      <c r="A423">
        <v>415</v>
      </c>
      <c r="C423" s="5">
        <f>VLOOKUP(tbl2_2!A423,ishod_substance!A:P,2,0)</f>
        <v>0</v>
      </c>
      <c r="D423" s="7">
        <f>VLOOKUP(tbl2_2!A423,ishod_substance!A:P,3,0)</f>
        <v>0</v>
      </c>
      <c r="E423" s="5">
        <f>VLOOKUP(tbl2_2!A423,ishod_substance!A:P,11,0)</f>
        <v>0</v>
      </c>
      <c r="F423" s="6">
        <f>VLOOKUP(tbl2_2!A423,ishod_substance!A:P,15,0)</f>
        <v>0</v>
      </c>
      <c r="G423" s="6" t="str">
        <f>VLOOKUP(tbl2_2!A423,ishod_substance!A:P,12,0)&amp;"/"&amp;VLOOKUP(tbl2_2!A423,ishod_substance!A:P,14,0)</f>
        <v>/</v>
      </c>
      <c r="H423" s="29">
        <f>VLOOKUP(tbl2_2!A423,ishod_substance!A:P,6,0)</f>
        <v>0</v>
      </c>
      <c r="I423" s="10">
        <f>VLOOKUP(tbl2_2!A423,ishod_substance!A:P,15,0)</f>
        <v>0</v>
      </c>
      <c r="J423" s="10">
        <f>VLOOKUP(tbl2_2!A423,ishod_substance!A:P,5,0)</f>
        <v>0</v>
      </c>
      <c r="K423" s="84">
        <f>VLOOKUP(tbl2_2!A423,ishod_substance!A:Q,17,0)</f>
        <v>0</v>
      </c>
      <c r="L423" s="84">
        <f>VLOOKUP(tbl2_2!A423,ishod_substance!A:R,18,0)</f>
        <v>0</v>
      </c>
      <c r="M423" s="84">
        <f>VLOOKUP(tbl2_2!A423,ishod_substance!A:AD,19,0)</f>
        <v>0</v>
      </c>
      <c r="N423" s="4">
        <f>VLOOKUP(tbl2_2!A423,ishod_substance!A:AD,20,0)</f>
        <v>0</v>
      </c>
      <c r="O423" s="4">
        <f>VLOOKUP(tbl2_2!A423,ishod_substance!A:AD,21,0)</f>
        <v>0</v>
      </c>
      <c r="P423" s="4">
        <f>VLOOKUP(tbl2_2!A423,ishod_substance!A:AD,22,0)</f>
        <v>0</v>
      </c>
      <c r="Q423" s="4">
        <f>VLOOKUP(tbl2_2!A423,ishod_substance!A:AD,23,0)</f>
        <v>0</v>
      </c>
      <c r="R423" s="4">
        <f>VLOOKUP(tbl2_2!A423,ishod_substance!A:AD,24,0)</f>
        <v>0</v>
      </c>
      <c r="S423" s="4">
        <f>VLOOKUP(tbl2_2!A423,ishod_substance!A:AD,25,0)</f>
        <v>0</v>
      </c>
      <c r="T423" s="4">
        <f>VLOOKUP(tbl2_2!A423,ishod_substance!A:AD,26,0)</f>
        <v>0</v>
      </c>
      <c r="U423" s="4">
        <f>VLOOKUP(tbl2_2!A423,ishod_substance!A:AD,27,0)</f>
        <v>0</v>
      </c>
      <c r="V423" s="4">
        <f>VLOOKUP(tbl2_2!A423,ishod_substance!A:AD,28,0)</f>
        <v>0</v>
      </c>
      <c r="W423" s="4">
        <f>VLOOKUP(tbl2_2!A423,ishod_substance!A:AD,29,0)</f>
        <v>0</v>
      </c>
      <c r="X423" s="4">
        <f>VLOOKUP(tbl2_2!A423,ishod_substance!A:AD,30,0)</f>
        <v>0</v>
      </c>
      <c r="Y423" s="10">
        <f>VLOOKUP(tbl2_2!A423,ishod_substance!A:AD,7,0)</f>
        <v>0</v>
      </c>
      <c r="Z423" s="9" t="e">
        <f>VLOOKUP(Y423,quide!$A$2:$B$1006,2,0)</f>
        <v>#N/A</v>
      </c>
      <c r="AA423" s="4" t="e">
        <f>VLOOKUP(Y423,quide!$A$2:$J$1006,10,0)</f>
        <v>#N/A</v>
      </c>
      <c r="AB423" s="8">
        <f>VLOOKUP(tbl2_2!A423,ishod_substance!A:AD,8,0)</f>
        <v>0</v>
      </c>
      <c r="AC423" s="221">
        <f t="shared" si="6"/>
        <v>0</v>
      </c>
      <c r="AD423" s="27">
        <f>VLOOKUP(tbl2_2!A423,ishod_substance!A:AD,9,0)</f>
        <v>0</v>
      </c>
      <c r="AE423" s="8">
        <f>VLOOKUP(tbl2_2!A423,ishod_substance!A:AD,9,0)</f>
        <v>0</v>
      </c>
      <c r="AF423" s="12"/>
    </row>
    <row r="424" spans="1:32" x14ac:dyDescent="0.25">
      <c r="A424">
        <v>416</v>
      </c>
      <c r="C424" s="5">
        <f>VLOOKUP(tbl2_2!A424,ishod_substance!A:P,2,0)</f>
        <v>0</v>
      </c>
      <c r="D424" s="7">
        <f>VLOOKUP(tbl2_2!A424,ishod_substance!A:P,3,0)</f>
        <v>0</v>
      </c>
      <c r="E424" s="5">
        <f>VLOOKUP(tbl2_2!A424,ishod_substance!A:P,11,0)</f>
        <v>0</v>
      </c>
      <c r="F424" s="6">
        <f>VLOOKUP(tbl2_2!A424,ishod_substance!A:P,15,0)</f>
        <v>0</v>
      </c>
      <c r="G424" s="6" t="str">
        <f>VLOOKUP(tbl2_2!A424,ishod_substance!A:P,12,0)&amp;"/"&amp;VLOOKUP(tbl2_2!A424,ishod_substance!A:P,14,0)</f>
        <v>/</v>
      </c>
      <c r="H424" s="29">
        <f>VLOOKUP(tbl2_2!A424,ishod_substance!A:P,6,0)</f>
        <v>0</v>
      </c>
      <c r="I424" s="10">
        <f>VLOOKUP(tbl2_2!A424,ishod_substance!A:P,15,0)</f>
        <v>0</v>
      </c>
      <c r="J424" s="10">
        <f>VLOOKUP(tbl2_2!A424,ishod_substance!A:P,5,0)</f>
        <v>0</v>
      </c>
      <c r="K424" s="84">
        <f>VLOOKUP(tbl2_2!A424,ishod_substance!A:Q,17,0)</f>
        <v>0</v>
      </c>
      <c r="L424" s="84">
        <f>VLOOKUP(tbl2_2!A424,ishod_substance!A:R,18,0)</f>
        <v>0</v>
      </c>
      <c r="M424" s="84">
        <f>VLOOKUP(tbl2_2!A424,ishod_substance!A:AD,19,0)</f>
        <v>0</v>
      </c>
      <c r="N424" s="4">
        <f>VLOOKUP(tbl2_2!A424,ishod_substance!A:AD,20,0)</f>
        <v>0</v>
      </c>
      <c r="O424" s="4">
        <f>VLOOKUP(tbl2_2!A424,ishod_substance!A:AD,21,0)</f>
        <v>0</v>
      </c>
      <c r="P424" s="4">
        <f>VLOOKUP(tbl2_2!A424,ishod_substance!A:AD,22,0)</f>
        <v>0</v>
      </c>
      <c r="Q424" s="4">
        <f>VLOOKUP(tbl2_2!A424,ishod_substance!A:AD,23,0)</f>
        <v>0</v>
      </c>
      <c r="R424" s="4">
        <f>VLOOKUP(tbl2_2!A424,ishod_substance!A:AD,24,0)</f>
        <v>0</v>
      </c>
      <c r="S424" s="4">
        <f>VLOOKUP(tbl2_2!A424,ishod_substance!A:AD,25,0)</f>
        <v>0</v>
      </c>
      <c r="T424" s="4">
        <f>VLOOKUP(tbl2_2!A424,ishod_substance!A:AD,26,0)</f>
        <v>0</v>
      </c>
      <c r="U424" s="4">
        <f>VLOOKUP(tbl2_2!A424,ishod_substance!A:AD,27,0)</f>
        <v>0</v>
      </c>
      <c r="V424" s="4">
        <f>VLOOKUP(tbl2_2!A424,ishod_substance!A:AD,28,0)</f>
        <v>0</v>
      </c>
      <c r="W424" s="4">
        <f>VLOOKUP(tbl2_2!A424,ishod_substance!A:AD,29,0)</f>
        <v>0</v>
      </c>
      <c r="X424" s="4">
        <f>VLOOKUP(tbl2_2!A424,ishod_substance!A:AD,30,0)</f>
        <v>0</v>
      </c>
      <c r="Y424" s="10">
        <f>VLOOKUP(tbl2_2!A424,ishod_substance!A:AD,7,0)</f>
        <v>0</v>
      </c>
      <c r="Z424" s="9" t="e">
        <f>VLOOKUP(Y424,quide!$A$2:$B$1006,2,0)</f>
        <v>#N/A</v>
      </c>
      <c r="AA424" s="4" t="e">
        <f>VLOOKUP(Y424,quide!$A$2:$J$1006,10,0)</f>
        <v>#N/A</v>
      </c>
      <c r="AB424" s="8">
        <f>VLOOKUP(tbl2_2!A424,ishod_substance!A:AD,8,0)</f>
        <v>0</v>
      </c>
      <c r="AC424" s="221">
        <f t="shared" si="6"/>
        <v>0</v>
      </c>
      <c r="AD424" s="27">
        <f>VLOOKUP(tbl2_2!A424,ishod_substance!A:AD,9,0)</f>
        <v>0</v>
      </c>
      <c r="AE424" s="8">
        <f>VLOOKUP(tbl2_2!A424,ishod_substance!A:AD,9,0)</f>
        <v>0</v>
      </c>
      <c r="AF424" s="12"/>
    </row>
    <row r="425" spans="1:32" x14ac:dyDescent="0.25">
      <c r="A425">
        <v>417</v>
      </c>
      <c r="C425" s="5">
        <f>VLOOKUP(tbl2_2!A425,ishod_substance!A:P,2,0)</f>
        <v>0</v>
      </c>
      <c r="D425" s="7">
        <f>VLOOKUP(tbl2_2!A425,ishod_substance!A:P,3,0)</f>
        <v>0</v>
      </c>
      <c r="E425" s="5">
        <f>VLOOKUP(tbl2_2!A425,ishod_substance!A:P,11,0)</f>
        <v>0</v>
      </c>
      <c r="F425" s="6">
        <f>VLOOKUP(tbl2_2!A425,ishod_substance!A:P,15,0)</f>
        <v>0</v>
      </c>
      <c r="G425" s="6" t="str">
        <f>VLOOKUP(tbl2_2!A425,ishod_substance!A:P,12,0)&amp;"/"&amp;VLOOKUP(tbl2_2!A425,ishod_substance!A:P,14,0)</f>
        <v>/</v>
      </c>
      <c r="H425" s="29">
        <f>VLOOKUP(tbl2_2!A425,ishod_substance!A:P,6,0)</f>
        <v>0</v>
      </c>
      <c r="I425" s="10">
        <f>VLOOKUP(tbl2_2!A425,ishod_substance!A:P,15,0)</f>
        <v>0</v>
      </c>
      <c r="J425" s="10">
        <f>VLOOKUP(tbl2_2!A425,ishod_substance!A:P,5,0)</f>
        <v>0</v>
      </c>
      <c r="K425" s="84">
        <f>VLOOKUP(tbl2_2!A425,ishod_substance!A:Q,17,0)</f>
        <v>0</v>
      </c>
      <c r="L425" s="84">
        <f>VLOOKUP(tbl2_2!A425,ishod_substance!A:R,18,0)</f>
        <v>0</v>
      </c>
      <c r="M425" s="84">
        <f>VLOOKUP(tbl2_2!A425,ishod_substance!A:AD,19,0)</f>
        <v>0</v>
      </c>
      <c r="N425" s="4">
        <f>VLOOKUP(tbl2_2!A425,ishod_substance!A:AD,20,0)</f>
        <v>0</v>
      </c>
      <c r="O425" s="4">
        <f>VLOOKUP(tbl2_2!A425,ishod_substance!A:AD,21,0)</f>
        <v>0</v>
      </c>
      <c r="P425" s="4">
        <f>VLOOKUP(tbl2_2!A425,ishod_substance!A:AD,22,0)</f>
        <v>0</v>
      </c>
      <c r="Q425" s="4">
        <f>VLOOKUP(tbl2_2!A425,ishod_substance!A:AD,23,0)</f>
        <v>0</v>
      </c>
      <c r="R425" s="4">
        <f>VLOOKUP(tbl2_2!A425,ishod_substance!A:AD,24,0)</f>
        <v>0</v>
      </c>
      <c r="S425" s="4">
        <f>VLOOKUP(tbl2_2!A425,ishod_substance!A:AD,25,0)</f>
        <v>0</v>
      </c>
      <c r="T425" s="4">
        <f>VLOOKUP(tbl2_2!A425,ishod_substance!A:AD,26,0)</f>
        <v>0</v>
      </c>
      <c r="U425" s="4">
        <f>VLOOKUP(tbl2_2!A425,ishod_substance!A:AD,27,0)</f>
        <v>0</v>
      </c>
      <c r="V425" s="4">
        <f>VLOOKUP(tbl2_2!A425,ishod_substance!A:AD,28,0)</f>
        <v>0</v>
      </c>
      <c r="W425" s="4">
        <f>VLOOKUP(tbl2_2!A425,ishod_substance!A:AD,29,0)</f>
        <v>0</v>
      </c>
      <c r="X425" s="4">
        <f>VLOOKUP(tbl2_2!A425,ishod_substance!A:AD,30,0)</f>
        <v>0</v>
      </c>
      <c r="Y425" s="10">
        <f>VLOOKUP(tbl2_2!A425,ishod_substance!A:AD,7,0)</f>
        <v>0</v>
      </c>
      <c r="Z425" s="9" t="e">
        <f>VLOOKUP(Y425,quide!$A$2:$B$1006,2,0)</f>
        <v>#N/A</v>
      </c>
      <c r="AA425" s="4" t="e">
        <f>VLOOKUP(Y425,quide!$A$2:$J$1006,10,0)</f>
        <v>#N/A</v>
      </c>
      <c r="AB425" s="8">
        <f>VLOOKUP(tbl2_2!A425,ishod_substance!A:AD,8,0)</f>
        <v>0</v>
      </c>
      <c r="AC425" s="221">
        <f t="shared" si="6"/>
        <v>0</v>
      </c>
      <c r="AD425" s="27">
        <f>VLOOKUP(tbl2_2!A425,ishod_substance!A:AD,9,0)</f>
        <v>0</v>
      </c>
      <c r="AE425" s="8">
        <f>VLOOKUP(tbl2_2!A425,ishod_substance!A:AD,9,0)</f>
        <v>0</v>
      </c>
      <c r="AF425" s="12"/>
    </row>
    <row r="426" spans="1:32" x14ac:dyDescent="0.25">
      <c r="A426">
        <v>418</v>
      </c>
      <c r="C426" s="5">
        <f>VLOOKUP(tbl2_2!A426,ishod_substance!A:P,2,0)</f>
        <v>0</v>
      </c>
      <c r="D426" s="7">
        <f>VLOOKUP(tbl2_2!A426,ishod_substance!A:P,3,0)</f>
        <v>0</v>
      </c>
      <c r="E426" s="5">
        <f>VLOOKUP(tbl2_2!A426,ishod_substance!A:P,11,0)</f>
        <v>0</v>
      </c>
      <c r="F426" s="6">
        <f>VLOOKUP(tbl2_2!A426,ishod_substance!A:P,15,0)</f>
        <v>0</v>
      </c>
      <c r="G426" s="6" t="str">
        <f>VLOOKUP(tbl2_2!A426,ishod_substance!A:P,12,0)&amp;"/"&amp;VLOOKUP(tbl2_2!A426,ishod_substance!A:P,14,0)</f>
        <v>/</v>
      </c>
      <c r="H426" s="29">
        <f>VLOOKUP(tbl2_2!A426,ishod_substance!A:P,6,0)</f>
        <v>0</v>
      </c>
      <c r="I426" s="10">
        <f>VLOOKUP(tbl2_2!A426,ishod_substance!A:P,15,0)</f>
        <v>0</v>
      </c>
      <c r="J426" s="10">
        <f>VLOOKUP(tbl2_2!A426,ishod_substance!A:P,5,0)</f>
        <v>0</v>
      </c>
      <c r="K426" s="84">
        <f>VLOOKUP(tbl2_2!A426,ishod_substance!A:Q,17,0)</f>
        <v>0</v>
      </c>
      <c r="L426" s="84">
        <f>VLOOKUP(tbl2_2!A426,ishod_substance!A:R,18,0)</f>
        <v>0</v>
      </c>
      <c r="M426" s="84">
        <f>VLOOKUP(tbl2_2!A426,ishod_substance!A:AD,19,0)</f>
        <v>0</v>
      </c>
      <c r="N426" s="4">
        <f>VLOOKUP(tbl2_2!A426,ishod_substance!A:AD,20,0)</f>
        <v>0</v>
      </c>
      <c r="O426" s="4">
        <f>VLOOKUP(tbl2_2!A426,ishod_substance!A:AD,21,0)</f>
        <v>0</v>
      </c>
      <c r="P426" s="4">
        <f>VLOOKUP(tbl2_2!A426,ishod_substance!A:AD,22,0)</f>
        <v>0</v>
      </c>
      <c r="Q426" s="4">
        <f>VLOOKUP(tbl2_2!A426,ishod_substance!A:AD,23,0)</f>
        <v>0</v>
      </c>
      <c r="R426" s="4">
        <f>VLOOKUP(tbl2_2!A426,ishod_substance!A:AD,24,0)</f>
        <v>0</v>
      </c>
      <c r="S426" s="4">
        <f>VLOOKUP(tbl2_2!A426,ishod_substance!A:AD,25,0)</f>
        <v>0</v>
      </c>
      <c r="T426" s="4">
        <f>VLOOKUP(tbl2_2!A426,ishod_substance!A:AD,26,0)</f>
        <v>0</v>
      </c>
      <c r="U426" s="4">
        <f>VLOOKUP(tbl2_2!A426,ishod_substance!A:AD,27,0)</f>
        <v>0</v>
      </c>
      <c r="V426" s="4">
        <f>VLOOKUP(tbl2_2!A426,ishod_substance!A:AD,28,0)</f>
        <v>0</v>
      </c>
      <c r="W426" s="4">
        <f>VLOOKUP(tbl2_2!A426,ishod_substance!A:AD,29,0)</f>
        <v>0</v>
      </c>
      <c r="X426" s="4">
        <f>VLOOKUP(tbl2_2!A426,ishod_substance!A:AD,30,0)</f>
        <v>0</v>
      </c>
      <c r="Y426" s="10">
        <f>VLOOKUP(tbl2_2!A426,ishod_substance!A:AD,7,0)</f>
        <v>0</v>
      </c>
      <c r="Z426" s="9" t="e">
        <f>VLOOKUP(Y426,quide!$A$2:$B$1006,2,0)</f>
        <v>#N/A</v>
      </c>
      <c r="AA426" s="4" t="e">
        <f>VLOOKUP(Y426,quide!$A$2:$J$1006,10,0)</f>
        <v>#N/A</v>
      </c>
      <c r="AB426" s="8">
        <f>VLOOKUP(tbl2_2!A426,ishod_substance!A:AD,8,0)</f>
        <v>0</v>
      </c>
      <c r="AC426" s="221">
        <f t="shared" si="6"/>
        <v>0</v>
      </c>
      <c r="AD426" s="27">
        <f>VLOOKUP(tbl2_2!A426,ishod_substance!A:AD,9,0)</f>
        <v>0</v>
      </c>
      <c r="AE426" s="8">
        <f>VLOOKUP(tbl2_2!A426,ishod_substance!A:AD,9,0)</f>
        <v>0</v>
      </c>
      <c r="AF426" s="12"/>
    </row>
    <row r="427" spans="1:32" x14ac:dyDescent="0.25">
      <c r="A427">
        <v>419</v>
      </c>
      <c r="C427" s="5">
        <f>VLOOKUP(tbl2_2!A427,ishod_substance!A:P,2,0)</f>
        <v>0</v>
      </c>
      <c r="D427" s="7">
        <f>VLOOKUP(tbl2_2!A427,ishod_substance!A:P,3,0)</f>
        <v>0</v>
      </c>
      <c r="E427" s="5">
        <f>VLOOKUP(tbl2_2!A427,ishod_substance!A:P,11,0)</f>
        <v>0</v>
      </c>
      <c r="F427" s="6">
        <f>VLOOKUP(tbl2_2!A427,ishod_substance!A:P,15,0)</f>
        <v>0</v>
      </c>
      <c r="G427" s="6" t="str">
        <f>VLOOKUP(tbl2_2!A427,ishod_substance!A:P,12,0)&amp;"/"&amp;VLOOKUP(tbl2_2!A427,ishod_substance!A:P,14,0)</f>
        <v>/</v>
      </c>
      <c r="H427" s="29">
        <f>VLOOKUP(tbl2_2!A427,ishod_substance!A:P,6,0)</f>
        <v>0</v>
      </c>
      <c r="I427" s="10">
        <f>VLOOKUP(tbl2_2!A427,ishod_substance!A:P,15,0)</f>
        <v>0</v>
      </c>
      <c r="J427" s="10">
        <f>VLOOKUP(tbl2_2!A427,ishod_substance!A:P,5,0)</f>
        <v>0</v>
      </c>
      <c r="K427" s="84">
        <f>VLOOKUP(tbl2_2!A427,ishod_substance!A:Q,17,0)</f>
        <v>0</v>
      </c>
      <c r="L427" s="84">
        <f>VLOOKUP(tbl2_2!A427,ishod_substance!A:R,18,0)</f>
        <v>0</v>
      </c>
      <c r="M427" s="84">
        <f>VLOOKUP(tbl2_2!A427,ishod_substance!A:AD,19,0)</f>
        <v>0</v>
      </c>
      <c r="N427" s="4">
        <f>VLOOKUP(tbl2_2!A427,ishod_substance!A:AD,20,0)</f>
        <v>0</v>
      </c>
      <c r="O427" s="4">
        <f>VLOOKUP(tbl2_2!A427,ishod_substance!A:AD,21,0)</f>
        <v>0</v>
      </c>
      <c r="P427" s="4">
        <f>VLOOKUP(tbl2_2!A427,ishod_substance!A:AD,22,0)</f>
        <v>0</v>
      </c>
      <c r="Q427" s="4">
        <f>VLOOKUP(tbl2_2!A427,ishod_substance!A:AD,23,0)</f>
        <v>0</v>
      </c>
      <c r="R427" s="4">
        <f>VLOOKUP(tbl2_2!A427,ishod_substance!A:AD,24,0)</f>
        <v>0</v>
      </c>
      <c r="S427" s="4">
        <f>VLOOKUP(tbl2_2!A427,ishod_substance!A:AD,25,0)</f>
        <v>0</v>
      </c>
      <c r="T427" s="4">
        <f>VLOOKUP(tbl2_2!A427,ishod_substance!A:AD,26,0)</f>
        <v>0</v>
      </c>
      <c r="U427" s="4">
        <f>VLOOKUP(tbl2_2!A427,ishod_substance!A:AD,27,0)</f>
        <v>0</v>
      </c>
      <c r="V427" s="4">
        <f>VLOOKUP(tbl2_2!A427,ishod_substance!A:AD,28,0)</f>
        <v>0</v>
      </c>
      <c r="W427" s="4">
        <f>VLOOKUP(tbl2_2!A427,ishod_substance!A:AD,29,0)</f>
        <v>0</v>
      </c>
      <c r="X427" s="4">
        <f>VLOOKUP(tbl2_2!A427,ishod_substance!A:AD,30,0)</f>
        <v>0</v>
      </c>
      <c r="Y427" s="10">
        <f>VLOOKUP(tbl2_2!A427,ishod_substance!A:AD,7,0)</f>
        <v>0</v>
      </c>
      <c r="Z427" s="9" t="e">
        <f>VLOOKUP(Y427,quide!$A$2:$B$1006,2,0)</f>
        <v>#N/A</v>
      </c>
      <c r="AA427" s="4" t="e">
        <f>VLOOKUP(Y427,quide!$A$2:$J$1006,10,0)</f>
        <v>#N/A</v>
      </c>
      <c r="AB427" s="8">
        <f>VLOOKUP(tbl2_2!A427,ishod_substance!A:AD,8,0)</f>
        <v>0</v>
      </c>
      <c r="AC427" s="221">
        <f t="shared" si="6"/>
        <v>0</v>
      </c>
      <c r="AD427" s="27">
        <f>VLOOKUP(tbl2_2!A427,ishod_substance!A:AD,9,0)</f>
        <v>0</v>
      </c>
      <c r="AE427" s="8">
        <f>VLOOKUP(tbl2_2!A427,ishod_substance!A:AD,9,0)</f>
        <v>0</v>
      </c>
      <c r="AF427" s="12"/>
    </row>
    <row r="428" spans="1:32" x14ac:dyDescent="0.25">
      <c r="A428">
        <v>420</v>
      </c>
      <c r="C428" s="5">
        <f>VLOOKUP(tbl2_2!A428,ishod_substance!A:P,2,0)</f>
        <v>0</v>
      </c>
      <c r="D428" s="7">
        <f>VLOOKUP(tbl2_2!A428,ishod_substance!A:P,3,0)</f>
        <v>0</v>
      </c>
      <c r="E428" s="5">
        <f>VLOOKUP(tbl2_2!A428,ishod_substance!A:P,11,0)</f>
        <v>0</v>
      </c>
      <c r="F428" s="6">
        <f>VLOOKUP(tbl2_2!A428,ishod_substance!A:P,15,0)</f>
        <v>0</v>
      </c>
      <c r="G428" s="6" t="str">
        <f>VLOOKUP(tbl2_2!A428,ishod_substance!A:P,12,0)&amp;"/"&amp;VLOOKUP(tbl2_2!A428,ishod_substance!A:P,14,0)</f>
        <v>/</v>
      </c>
      <c r="H428" s="29">
        <f>VLOOKUP(tbl2_2!A428,ishod_substance!A:P,6,0)</f>
        <v>0</v>
      </c>
      <c r="I428" s="10">
        <f>VLOOKUP(tbl2_2!A428,ishod_substance!A:P,15,0)</f>
        <v>0</v>
      </c>
      <c r="J428" s="10">
        <f>VLOOKUP(tbl2_2!A428,ishod_substance!A:P,5,0)</f>
        <v>0</v>
      </c>
      <c r="K428" s="84">
        <f>VLOOKUP(tbl2_2!A428,ishod_substance!A:Q,17,0)</f>
        <v>0</v>
      </c>
      <c r="L428" s="84">
        <f>VLOOKUP(tbl2_2!A428,ishod_substance!A:R,18,0)</f>
        <v>0</v>
      </c>
      <c r="M428" s="84">
        <f>VLOOKUP(tbl2_2!A428,ishod_substance!A:AD,19,0)</f>
        <v>0</v>
      </c>
      <c r="N428" s="4">
        <f>VLOOKUP(tbl2_2!A428,ishod_substance!A:AD,20,0)</f>
        <v>0</v>
      </c>
      <c r="O428" s="4">
        <f>VLOOKUP(tbl2_2!A428,ishod_substance!A:AD,21,0)</f>
        <v>0</v>
      </c>
      <c r="P428" s="4">
        <f>VLOOKUP(tbl2_2!A428,ishod_substance!A:AD,22,0)</f>
        <v>0</v>
      </c>
      <c r="Q428" s="4">
        <f>VLOOKUP(tbl2_2!A428,ishod_substance!A:AD,23,0)</f>
        <v>0</v>
      </c>
      <c r="R428" s="4">
        <f>VLOOKUP(tbl2_2!A428,ishod_substance!A:AD,24,0)</f>
        <v>0</v>
      </c>
      <c r="S428" s="4">
        <f>VLOOKUP(tbl2_2!A428,ishod_substance!A:AD,25,0)</f>
        <v>0</v>
      </c>
      <c r="T428" s="4">
        <f>VLOOKUP(tbl2_2!A428,ishod_substance!A:AD,26,0)</f>
        <v>0</v>
      </c>
      <c r="U428" s="4">
        <f>VLOOKUP(tbl2_2!A428,ishod_substance!A:AD,27,0)</f>
        <v>0</v>
      </c>
      <c r="V428" s="4">
        <f>VLOOKUP(tbl2_2!A428,ishod_substance!A:AD,28,0)</f>
        <v>0</v>
      </c>
      <c r="W428" s="4">
        <f>VLOOKUP(tbl2_2!A428,ishod_substance!A:AD,29,0)</f>
        <v>0</v>
      </c>
      <c r="X428" s="4">
        <f>VLOOKUP(tbl2_2!A428,ishod_substance!A:AD,30,0)</f>
        <v>0</v>
      </c>
      <c r="Y428" s="10">
        <f>VLOOKUP(tbl2_2!A428,ishod_substance!A:AD,7,0)</f>
        <v>0</v>
      </c>
      <c r="Z428" s="9" t="e">
        <f>VLOOKUP(Y428,quide!$A$2:$B$1006,2,0)</f>
        <v>#N/A</v>
      </c>
      <c r="AA428" s="4" t="e">
        <f>VLOOKUP(Y428,quide!$A$2:$J$1006,10,0)</f>
        <v>#N/A</v>
      </c>
      <c r="AB428" s="8">
        <f>VLOOKUP(tbl2_2!A428,ishod_substance!A:AD,8,0)</f>
        <v>0</v>
      </c>
      <c r="AC428" s="221">
        <f t="shared" si="6"/>
        <v>0</v>
      </c>
      <c r="AD428" s="27">
        <f>VLOOKUP(tbl2_2!A428,ishod_substance!A:AD,9,0)</f>
        <v>0</v>
      </c>
      <c r="AE428" s="8">
        <f>VLOOKUP(tbl2_2!A428,ishod_substance!A:AD,9,0)</f>
        <v>0</v>
      </c>
      <c r="AF428" s="12"/>
    </row>
    <row r="429" spans="1:32" x14ac:dyDescent="0.25">
      <c r="A429">
        <v>421</v>
      </c>
      <c r="C429" s="5">
        <f>VLOOKUP(tbl2_2!A429,ishod_substance!A:P,2,0)</f>
        <v>0</v>
      </c>
      <c r="D429" s="7">
        <f>VLOOKUP(tbl2_2!A429,ishod_substance!A:P,3,0)</f>
        <v>0</v>
      </c>
      <c r="E429" s="5">
        <f>VLOOKUP(tbl2_2!A429,ishod_substance!A:P,11,0)</f>
        <v>0</v>
      </c>
      <c r="F429" s="6">
        <f>VLOOKUP(tbl2_2!A429,ishod_substance!A:P,15,0)</f>
        <v>0</v>
      </c>
      <c r="G429" s="6" t="str">
        <f>VLOOKUP(tbl2_2!A429,ishod_substance!A:P,12,0)&amp;"/"&amp;VLOOKUP(tbl2_2!A429,ishod_substance!A:P,14,0)</f>
        <v>/</v>
      </c>
      <c r="H429" s="29">
        <f>VLOOKUP(tbl2_2!A429,ishod_substance!A:P,6,0)</f>
        <v>0</v>
      </c>
      <c r="I429" s="10">
        <f>VLOOKUP(tbl2_2!A429,ishod_substance!A:P,15,0)</f>
        <v>0</v>
      </c>
      <c r="J429" s="10">
        <f>VLOOKUP(tbl2_2!A429,ishod_substance!A:P,5,0)</f>
        <v>0</v>
      </c>
      <c r="K429" s="84">
        <f>VLOOKUP(tbl2_2!A429,ishod_substance!A:Q,17,0)</f>
        <v>0</v>
      </c>
      <c r="L429" s="84">
        <f>VLOOKUP(tbl2_2!A429,ishod_substance!A:R,18,0)</f>
        <v>0</v>
      </c>
      <c r="M429" s="84">
        <f>VLOOKUP(tbl2_2!A429,ishod_substance!A:AD,19,0)</f>
        <v>0</v>
      </c>
      <c r="N429" s="4">
        <f>VLOOKUP(tbl2_2!A429,ishod_substance!A:AD,20,0)</f>
        <v>0</v>
      </c>
      <c r="O429" s="4">
        <f>VLOOKUP(tbl2_2!A429,ishod_substance!A:AD,21,0)</f>
        <v>0</v>
      </c>
      <c r="P429" s="4">
        <f>VLOOKUP(tbl2_2!A429,ishod_substance!A:AD,22,0)</f>
        <v>0</v>
      </c>
      <c r="Q429" s="4">
        <f>VLOOKUP(tbl2_2!A429,ishod_substance!A:AD,23,0)</f>
        <v>0</v>
      </c>
      <c r="R429" s="4">
        <f>VLOOKUP(tbl2_2!A429,ishod_substance!A:AD,24,0)</f>
        <v>0</v>
      </c>
      <c r="S429" s="4">
        <f>VLOOKUP(tbl2_2!A429,ishod_substance!A:AD,25,0)</f>
        <v>0</v>
      </c>
      <c r="T429" s="4">
        <f>VLOOKUP(tbl2_2!A429,ishod_substance!A:AD,26,0)</f>
        <v>0</v>
      </c>
      <c r="U429" s="4">
        <f>VLOOKUP(tbl2_2!A429,ishod_substance!A:AD,27,0)</f>
        <v>0</v>
      </c>
      <c r="V429" s="4">
        <f>VLOOKUP(tbl2_2!A429,ishod_substance!A:AD,28,0)</f>
        <v>0</v>
      </c>
      <c r="W429" s="4">
        <f>VLOOKUP(tbl2_2!A429,ishod_substance!A:AD,29,0)</f>
        <v>0</v>
      </c>
      <c r="X429" s="4">
        <f>VLOOKUP(tbl2_2!A429,ishod_substance!A:AD,30,0)</f>
        <v>0</v>
      </c>
      <c r="Y429" s="10">
        <f>VLOOKUP(tbl2_2!A429,ishod_substance!A:AD,7,0)</f>
        <v>0</v>
      </c>
      <c r="Z429" s="9" t="e">
        <f>VLOOKUP(Y429,quide!$A$2:$B$1006,2,0)</f>
        <v>#N/A</v>
      </c>
      <c r="AA429" s="4" t="e">
        <f>VLOOKUP(Y429,quide!$A$2:$J$1006,10,0)</f>
        <v>#N/A</v>
      </c>
      <c r="AB429" s="8">
        <f>VLOOKUP(tbl2_2!A429,ishod_substance!A:AD,8,0)</f>
        <v>0</v>
      </c>
      <c r="AC429" s="221">
        <f t="shared" si="6"/>
        <v>0</v>
      </c>
      <c r="AD429" s="27">
        <f>VLOOKUP(tbl2_2!A429,ishod_substance!A:AD,9,0)</f>
        <v>0</v>
      </c>
      <c r="AE429" s="8">
        <f>VLOOKUP(tbl2_2!A429,ishod_substance!A:AD,9,0)</f>
        <v>0</v>
      </c>
      <c r="AF429" s="12"/>
    </row>
    <row r="430" spans="1:32" x14ac:dyDescent="0.25">
      <c r="A430">
        <v>422</v>
      </c>
      <c r="C430" s="5">
        <f>VLOOKUP(tbl2_2!A430,ishod_substance!A:P,2,0)</f>
        <v>0</v>
      </c>
      <c r="D430" s="7">
        <f>VLOOKUP(tbl2_2!A430,ishod_substance!A:P,3,0)</f>
        <v>0</v>
      </c>
      <c r="E430" s="5">
        <f>VLOOKUP(tbl2_2!A430,ishod_substance!A:P,11,0)</f>
        <v>0</v>
      </c>
      <c r="F430" s="6">
        <f>VLOOKUP(tbl2_2!A430,ishod_substance!A:P,15,0)</f>
        <v>0</v>
      </c>
      <c r="G430" s="6" t="str">
        <f>VLOOKUP(tbl2_2!A430,ishod_substance!A:P,12,0)&amp;"/"&amp;VLOOKUP(tbl2_2!A430,ishod_substance!A:P,14,0)</f>
        <v>/</v>
      </c>
      <c r="H430" s="29">
        <f>VLOOKUP(tbl2_2!A430,ishod_substance!A:P,6,0)</f>
        <v>0</v>
      </c>
      <c r="I430" s="10">
        <f>VLOOKUP(tbl2_2!A430,ishod_substance!A:P,15,0)</f>
        <v>0</v>
      </c>
      <c r="J430" s="10">
        <f>VLOOKUP(tbl2_2!A430,ishod_substance!A:P,5,0)</f>
        <v>0</v>
      </c>
      <c r="K430" s="84">
        <f>VLOOKUP(tbl2_2!A430,ishod_substance!A:Q,17,0)</f>
        <v>0</v>
      </c>
      <c r="L430" s="84">
        <f>VLOOKUP(tbl2_2!A430,ishod_substance!A:R,18,0)</f>
        <v>0</v>
      </c>
      <c r="M430" s="84">
        <f>VLOOKUP(tbl2_2!A430,ishod_substance!A:AD,19,0)</f>
        <v>0</v>
      </c>
      <c r="N430" s="4">
        <f>VLOOKUP(tbl2_2!A430,ishod_substance!A:AD,20,0)</f>
        <v>0</v>
      </c>
      <c r="O430" s="4">
        <f>VLOOKUP(tbl2_2!A430,ishod_substance!A:AD,21,0)</f>
        <v>0</v>
      </c>
      <c r="P430" s="4">
        <f>VLOOKUP(tbl2_2!A430,ishod_substance!A:AD,22,0)</f>
        <v>0</v>
      </c>
      <c r="Q430" s="4">
        <f>VLOOKUP(tbl2_2!A430,ishod_substance!A:AD,23,0)</f>
        <v>0</v>
      </c>
      <c r="R430" s="4">
        <f>VLOOKUP(tbl2_2!A430,ishod_substance!A:AD,24,0)</f>
        <v>0</v>
      </c>
      <c r="S430" s="4">
        <f>VLOOKUP(tbl2_2!A430,ishod_substance!A:AD,25,0)</f>
        <v>0</v>
      </c>
      <c r="T430" s="4">
        <f>VLOOKUP(tbl2_2!A430,ishod_substance!A:AD,26,0)</f>
        <v>0</v>
      </c>
      <c r="U430" s="4">
        <f>VLOOKUP(tbl2_2!A430,ishod_substance!A:AD,27,0)</f>
        <v>0</v>
      </c>
      <c r="V430" s="4">
        <f>VLOOKUP(tbl2_2!A430,ishod_substance!A:AD,28,0)</f>
        <v>0</v>
      </c>
      <c r="W430" s="4">
        <f>VLOOKUP(tbl2_2!A430,ishod_substance!A:AD,29,0)</f>
        <v>0</v>
      </c>
      <c r="X430" s="4">
        <f>VLOOKUP(tbl2_2!A430,ishod_substance!A:AD,30,0)</f>
        <v>0</v>
      </c>
      <c r="Y430" s="10">
        <f>VLOOKUP(tbl2_2!A430,ishod_substance!A:AD,7,0)</f>
        <v>0</v>
      </c>
      <c r="Z430" s="9" t="e">
        <f>VLOOKUP(Y430,quide!$A$2:$B$1006,2,0)</f>
        <v>#N/A</v>
      </c>
      <c r="AA430" s="4" t="e">
        <f>VLOOKUP(Y430,quide!$A$2:$J$1006,10,0)</f>
        <v>#N/A</v>
      </c>
      <c r="AB430" s="8">
        <f>VLOOKUP(tbl2_2!A430,ishod_substance!A:AD,8,0)</f>
        <v>0</v>
      </c>
      <c r="AC430" s="221">
        <f t="shared" si="6"/>
        <v>0</v>
      </c>
      <c r="AD430" s="27">
        <f>VLOOKUP(tbl2_2!A430,ishod_substance!A:AD,9,0)</f>
        <v>0</v>
      </c>
      <c r="AE430" s="8">
        <f>VLOOKUP(tbl2_2!A430,ishod_substance!A:AD,9,0)</f>
        <v>0</v>
      </c>
      <c r="AF430" s="12"/>
    </row>
    <row r="431" spans="1:32" x14ac:dyDescent="0.25">
      <c r="A431">
        <v>423</v>
      </c>
      <c r="C431" s="5">
        <f>VLOOKUP(tbl2_2!A431,ishod_substance!A:P,2,0)</f>
        <v>0</v>
      </c>
      <c r="D431" s="7">
        <f>VLOOKUP(tbl2_2!A431,ishod_substance!A:P,3,0)</f>
        <v>0</v>
      </c>
      <c r="E431" s="5">
        <f>VLOOKUP(tbl2_2!A431,ishod_substance!A:P,11,0)</f>
        <v>0</v>
      </c>
      <c r="F431" s="6">
        <f>VLOOKUP(tbl2_2!A431,ishod_substance!A:P,15,0)</f>
        <v>0</v>
      </c>
      <c r="G431" s="6" t="str">
        <f>VLOOKUP(tbl2_2!A431,ishod_substance!A:P,12,0)&amp;"/"&amp;VLOOKUP(tbl2_2!A431,ishod_substance!A:P,14,0)</f>
        <v>/</v>
      </c>
      <c r="H431" s="29">
        <f>VLOOKUP(tbl2_2!A431,ishod_substance!A:P,6,0)</f>
        <v>0</v>
      </c>
      <c r="I431" s="10">
        <f>VLOOKUP(tbl2_2!A431,ishod_substance!A:P,15,0)</f>
        <v>0</v>
      </c>
      <c r="J431" s="10">
        <f>VLOOKUP(tbl2_2!A431,ishod_substance!A:P,5,0)</f>
        <v>0</v>
      </c>
      <c r="K431" s="84">
        <f>VLOOKUP(tbl2_2!A431,ishod_substance!A:Q,17,0)</f>
        <v>0</v>
      </c>
      <c r="L431" s="84">
        <f>VLOOKUP(tbl2_2!A431,ishod_substance!A:R,18,0)</f>
        <v>0</v>
      </c>
      <c r="M431" s="84">
        <f>VLOOKUP(tbl2_2!A431,ishod_substance!A:AD,19,0)</f>
        <v>0</v>
      </c>
      <c r="N431" s="4">
        <f>VLOOKUP(tbl2_2!A431,ishod_substance!A:AD,20,0)</f>
        <v>0</v>
      </c>
      <c r="O431" s="4">
        <f>VLOOKUP(tbl2_2!A431,ishod_substance!A:AD,21,0)</f>
        <v>0</v>
      </c>
      <c r="P431" s="4">
        <f>VLOOKUP(tbl2_2!A431,ishod_substance!A:AD,22,0)</f>
        <v>0</v>
      </c>
      <c r="Q431" s="4">
        <f>VLOOKUP(tbl2_2!A431,ishod_substance!A:AD,23,0)</f>
        <v>0</v>
      </c>
      <c r="R431" s="4">
        <f>VLOOKUP(tbl2_2!A431,ishod_substance!A:AD,24,0)</f>
        <v>0</v>
      </c>
      <c r="S431" s="4">
        <f>VLOOKUP(tbl2_2!A431,ishod_substance!A:AD,25,0)</f>
        <v>0</v>
      </c>
      <c r="T431" s="4">
        <f>VLOOKUP(tbl2_2!A431,ishod_substance!A:AD,26,0)</f>
        <v>0</v>
      </c>
      <c r="U431" s="4">
        <f>VLOOKUP(tbl2_2!A431,ishod_substance!A:AD,27,0)</f>
        <v>0</v>
      </c>
      <c r="V431" s="4">
        <f>VLOOKUP(tbl2_2!A431,ishod_substance!A:AD,28,0)</f>
        <v>0</v>
      </c>
      <c r="W431" s="4">
        <f>VLOOKUP(tbl2_2!A431,ishod_substance!A:AD,29,0)</f>
        <v>0</v>
      </c>
      <c r="X431" s="4">
        <f>VLOOKUP(tbl2_2!A431,ishod_substance!A:AD,30,0)</f>
        <v>0</v>
      </c>
      <c r="Y431" s="10">
        <f>VLOOKUP(tbl2_2!A431,ishod_substance!A:AD,7,0)</f>
        <v>0</v>
      </c>
      <c r="Z431" s="9" t="e">
        <f>VLOOKUP(Y431,quide!$A$2:$B$1006,2,0)</f>
        <v>#N/A</v>
      </c>
      <c r="AA431" s="4" t="e">
        <f>VLOOKUP(Y431,quide!$A$2:$J$1006,10,0)</f>
        <v>#N/A</v>
      </c>
      <c r="AB431" s="8">
        <f>VLOOKUP(tbl2_2!A431,ishod_substance!A:AD,8,0)</f>
        <v>0</v>
      </c>
      <c r="AC431" s="221">
        <f t="shared" si="6"/>
        <v>0</v>
      </c>
      <c r="AD431" s="27">
        <f>VLOOKUP(tbl2_2!A431,ishod_substance!A:AD,9,0)</f>
        <v>0</v>
      </c>
      <c r="AE431" s="8">
        <f>VLOOKUP(tbl2_2!A431,ishod_substance!A:AD,9,0)</f>
        <v>0</v>
      </c>
      <c r="AF431" s="12"/>
    </row>
    <row r="432" spans="1:32" x14ac:dyDescent="0.25">
      <c r="A432">
        <v>424</v>
      </c>
      <c r="C432" s="5">
        <f>VLOOKUP(tbl2_2!A432,ishod_substance!A:P,2,0)</f>
        <v>0</v>
      </c>
      <c r="D432" s="7">
        <f>VLOOKUP(tbl2_2!A432,ishod_substance!A:P,3,0)</f>
        <v>0</v>
      </c>
      <c r="E432" s="5">
        <f>VLOOKUP(tbl2_2!A432,ishod_substance!A:P,11,0)</f>
        <v>0</v>
      </c>
      <c r="F432" s="6">
        <f>VLOOKUP(tbl2_2!A432,ishod_substance!A:P,15,0)</f>
        <v>0</v>
      </c>
      <c r="G432" s="6" t="str">
        <f>VLOOKUP(tbl2_2!A432,ishod_substance!A:P,12,0)&amp;"/"&amp;VLOOKUP(tbl2_2!A432,ishod_substance!A:P,14,0)</f>
        <v>/</v>
      </c>
      <c r="H432" s="29">
        <f>VLOOKUP(tbl2_2!A432,ishod_substance!A:P,6,0)</f>
        <v>0</v>
      </c>
      <c r="I432" s="10">
        <f>VLOOKUP(tbl2_2!A432,ishod_substance!A:P,15,0)</f>
        <v>0</v>
      </c>
      <c r="J432" s="10">
        <f>VLOOKUP(tbl2_2!A432,ishod_substance!A:P,5,0)</f>
        <v>0</v>
      </c>
      <c r="K432" s="84">
        <f>VLOOKUP(tbl2_2!A432,ishod_substance!A:Q,17,0)</f>
        <v>0</v>
      </c>
      <c r="L432" s="84">
        <f>VLOOKUP(tbl2_2!A432,ishod_substance!A:R,18,0)</f>
        <v>0</v>
      </c>
      <c r="M432" s="84">
        <f>VLOOKUP(tbl2_2!A432,ishod_substance!A:AD,19,0)</f>
        <v>0</v>
      </c>
      <c r="N432" s="4">
        <f>VLOOKUP(tbl2_2!A432,ishod_substance!A:AD,20,0)</f>
        <v>0</v>
      </c>
      <c r="O432" s="4">
        <f>VLOOKUP(tbl2_2!A432,ishod_substance!A:AD,21,0)</f>
        <v>0</v>
      </c>
      <c r="P432" s="4">
        <f>VLOOKUP(tbl2_2!A432,ishod_substance!A:AD,22,0)</f>
        <v>0</v>
      </c>
      <c r="Q432" s="4">
        <f>VLOOKUP(tbl2_2!A432,ishod_substance!A:AD,23,0)</f>
        <v>0</v>
      </c>
      <c r="R432" s="4">
        <f>VLOOKUP(tbl2_2!A432,ishod_substance!A:AD,24,0)</f>
        <v>0</v>
      </c>
      <c r="S432" s="4">
        <f>VLOOKUP(tbl2_2!A432,ishod_substance!A:AD,25,0)</f>
        <v>0</v>
      </c>
      <c r="T432" s="4">
        <f>VLOOKUP(tbl2_2!A432,ishod_substance!A:AD,26,0)</f>
        <v>0</v>
      </c>
      <c r="U432" s="4">
        <f>VLOOKUP(tbl2_2!A432,ishod_substance!A:AD,27,0)</f>
        <v>0</v>
      </c>
      <c r="V432" s="4">
        <f>VLOOKUP(tbl2_2!A432,ishod_substance!A:AD,28,0)</f>
        <v>0</v>
      </c>
      <c r="W432" s="4">
        <f>VLOOKUP(tbl2_2!A432,ishod_substance!A:AD,29,0)</f>
        <v>0</v>
      </c>
      <c r="X432" s="4">
        <f>VLOOKUP(tbl2_2!A432,ishod_substance!A:AD,30,0)</f>
        <v>0</v>
      </c>
      <c r="Y432" s="10">
        <f>VLOOKUP(tbl2_2!A432,ishod_substance!A:AD,7,0)</f>
        <v>0</v>
      </c>
      <c r="Z432" s="9" t="e">
        <f>VLOOKUP(Y432,quide!$A$2:$B$1006,2,0)</f>
        <v>#N/A</v>
      </c>
      <c r="AA432" s="4" t="e">
        <f>VLOOKUP(Y432,quide!$A$2:$J$1006,10,0)</f>
        <v>#N/A</v>
      </c>
      <c r="AB432" s="8">
        <f>VLOOKUP(tbl2_2!A432,ishod_substance!A:AD,8,0)</f>
        <v>0</v>
      </c>
      <c r="AC432" s="221">
        <f t="shared" si="6"/>
        <v>0</v>
      </c>
      <c r="AD432" s="27">
        <f>VLOOKUP(tbl2_2!A432,ishod_substance!A:AD,9,0)</f>
        <v>0</v>
      </c>
      <c r="AE432" s="8">
        <f>VLOOKUP(tbl2_2!A432,ishod_substance!A:AD,9,0)</f>
        <v>0</v>
      </c>
      <c r="AF432" s="12"/>
    </row>
    <row r="433" spans="1:32" x14ac:dyDescent="0.25">
      <c r="A433">
        <v>425</v>
      </c>
      <c r="C433" s="5">
        <f>VLOOKUP(tbl2_2!A433,ishod_substance!A:P,2,0)</f>
        <v>0</v>
      </c>
      <c r="D433" s="7">
        <f>VLOOKUP(tbl2_2!A433,ishod_substance!A:P,3,0)</f>
        <v>0</v>
      </c>
      <c r="E433" s="5">
        <f>VLOOKUP(tbl2_2!A433,ishod_substance!A:P,11,0)</f>
        <v>0</v>
      </c>
      <c r="F433" s="6">
        <f>VLOOKUP(tbl2_2!A433,ishod_substance!A:P,15,0)</f>
        <v>0</v>
      </c>
      <c r="G433" s="6" t="str">
        <f>VLOOKUP(tbl2_2!A433,ishod_substance!A:P,12,0)&amp;"/"&amp;VLOOKUP(tbl2_2!A433,ishod_substance!A:P,14,0)</f>
        <v>/</v>
      </c>
      <c r="H433" s="29">
        <f>VLOOKUP(tbl2_2!A433,ishod_substance!A:P,6,0)</f>
        <v>0</v>
      </c>
      <c r="I433" s="10">
        <f>VLOOKUP(tbl2_2!A433,ishod_substance!A:P,15,0)</f>
        <v>0</v>
      </c>
      <c r="J433" s="10">
        <f>VLOOKUP(tbl2_2!A433,ishod_substance!A:P,5,0)</f>
        <v>0</v>
      </c>
      <c r="K433" s="84">
        <f>VLOOKUP(tbl2_2!A433,ishod_substance!A:Q,17,0)</f>
        <v>0</v>
      </c>
      <c r="L433" s="84">
        <f>VLOOKUP(tbl2_2!A433,ishod_substance!A:R,18,0)</f>
        <v>0</v>
      </c>
      <c r="M433" s="84">
        <f>VLOOKUP(tbl2_2!A433,ishod_substance!A:AD,19,0)</f>
        <v>0</v>
      </c>
      <c r="N433" s="4">
        <f>VLOOKUP(tbl2_2!A433,ishod_substance!A:AD,20,0)</f>
        <v>0</v>
      </c>
      <c r="O433" s="4">
        <f>VLOOKUP(tbl2_2!A433,ishod_substance!A:AD,21,0)</f>
        <v>0</v>
      </c>
      <c r="P433" s="4">
        <f>VLOOKUP(tbl2_2!A433,ishod_substance!A:AD,22,0)</f>
        <v>0</v>
      </c>
      <c r="Q433" s="4">
        <f>VLOOKUP(tbl2_2!A433,ishod_substance!A:AD,23,0)</f>
        <v>0</v>
      </c>
      <c r="R433" s="4">
        <f>VLOOKUP(tbl2_2!A433,ishod_substance!A:AD,24,0)</f>
        <v>0</v>
      </c>
      <c r="S433" s="4">
        <f>VLOOKUP(tbl2_2!A433,ishod_substance!A:AD,25,0)</f>
        <v>0</v>
      </c>
      <c r="T433" s="4">
        <f>VLOOKUP(tbl2_2!A433,ishod_substance!A:AD,26,0)</f>
        <v>0</v>
      </c>
      <c r="U433" s="4">
        <f>VLOOKUP(tbl2_2!A433,ishod_substance!A:AD,27,0)</f>
        <v>0</v>
      </c>
      <c r="V433" s="4">
        <f>VLOOKUP(tbl2_2!A433,ishod_substance!A:AD,28,0)</f>
        <v>0</v>
      </c>
      <c r="W433" s="4">
        <f>VLOOKUP(tbl2_2!A433,ishod_substance!A:AD,29,0)</f>
        <v>0</v>
      </c>
      <c r="X433" s="4">
        <f>VLOOKUP(tbl2_2!A433,ishod_substance!A:AD,30,0)</f>
        <v>0</v>
      </c>
      <c r="Y433" s="10">
        <f>VLOOKUP(tbl2_2!A433,ishod_substance!A:AD,7,0)</f>
        <v>0</v>
      </c>
      <c r="Z433" s="9" t="e">
        <f>VLOOKUP(Y433,quide!$A$2:$B$1006,2,0)</f>
        <v>#N/A</v>
      </c>
      <c r="AA433" s="4" t="e">
        <f>VLOOKUP(Y433,quide!$A$2:$J$1006,10,0)</f>
        <v>#N/A</v>
      </c>
      <c r="AB433" s="8">
        <f>VLOOKUP(tbl2_2!A433,ishod_substance!A:AD,8,0)</f>
        <v>0</v>
      </c>
      <c r="AC433" s="221">
        <f t="shared" si="6"/>
        <v>0</v>
      </c>
      <c r="AD433" s="27">
        <f>VLOOKUP(tbl2_2!A433,ishod_substance!A:AD,9,0)</f>
        <v>0</v>
      </c>
      <c r="AE433" s="8">
        <f>VLOOKUP(tbl2_2!A433,ishod_substance!A:AD,9,0)</f>
        <v>0</v>
      </c>
      <c r="AF433" s="12"/>
    </row>
    <row r="434" spans="1:32" x14ac:dyDescent="0.25">
      <c r="A434">
        <v>426</v>
      </c>
      <c r="C434" s="5">
        <f>VLOOKUP(tbl2_2!A434,ishod_substance!A:P,2,0)</f>
        <v>0</v>
      </c>
      <c r="D434" s="7">
        <f>VLOOKUP(tbl2_2!A434,ishod_substance!A:P,3,0)</f>
        <v>0</v>
      </c>
      <c r="E434" s="5">
        <f>VLOOKUP(tbl2_2!A434,ishod_substance!A:P,11,0)</f>
        <v>0</v>
      </c>
      <c r="F434" s="6">
        <f>VLOOKUP(tbl2_2!A434,ishod_substance!A:P,15,0)</f>
        <v>0</v>
      </c>
      <c r="G434" s="6" t="str">
        <f>VLOOKUP(tbl2_2!A434,ishod_substance!A:P,12,0)&amp;"/"&amp;VLOOKUP(tbl2_2!A434,ishod_substance!A:P,14,0)</f>
        <v>/</v>
      </c>
      <c r="H434" s="29">
        <f>VLOOKUP(tbl2_2!A434,ishod_substance!A:P,6,0)</f>
        <v>0</v>
      </c>
      <c r="I434" s="10">
        <f>VLOOKUP(tbl2_2!A434,ishod_substance!A:P,15,0)</f>
        <v>0</v>
      </c>
      <c r="J434" s="10">
        <f>VLOOKUP(tbl2_2!A434,ishod_substance!A:P,5,0)</f>
        <v>0</v>
      </c>
      <c r="K434" s="84">
        <f>VLOOKUP(tbl2_2!A434,ishod_substance!A:Q,17,0)</f>
        <v>0</v>
      </c>
      <c r="L434" s="84">
        <f>VLOOKUP(tbl2_2!A434,ishod_substance!A:R,18,0)</f>
        <v>0</v>
      </c>
      <c r="M434" s="84">
        <f>VLOOKUP(tbl2_2!A434,ishod_substance!A:AD,19,0)</f>
        <v>0</v>
      </c>
      <c r="N434" s="4">
        <f>VLOOKUP(tbl2_2!A434,ishod_substance!A:AD,20,0)</f>
        <v>0</v>
      </c>
      <c r="O434" s="4">
        <f>VLOOKUP(tbl2_2!A434,ishod_substance!A:AD,21,0)</f>
        <v>0</v>
      </c>
      <c r="P434" s="4">
        <f>VLOOKUP(tbl2_2!A434,ishod_substance!A:AD,22,0)</f>
        <v>0</v>
      </c>
      <c r="Q434" s="4">
        <f>VLOOKUP(tbl2_2!A434,ishod_substance!A:AD,23,0)</f>
        <v>0</v>
      </c>
      <c r="R434" s="4">
        <f>VLOOKUP(tbl2_2!A434,ishod_substance!A:AD,24,0)</f>
        <v>0</v>
      </c>
      <c r="S434" s="4">
        <f>VLOOKUP(tbl2_2!A434,ishod_substance!A:AD,25,0)</f>
        <v>0</v>
      </c>
      <c r="T434" s="4">
        <f>VLOOKUP(tbl2_2!A434,ishod_substance!A:AD,26,0)</f>
        <v>0</v>
      </c>
      <c r="U434" s="4">
        <f>VLOOKUP(tbl2_2!A434,ishod_substance!A:AD,27,0)</f>
        <v>0</v>
      </c>
      <c r="V434" s="4">
        <f>VLOOKUP(tbl2_2!A434,ishod_substance!A:AD,28,0)</f>
        <v>0</v>
      </c>
      <c r="W434" s="4">
        <f>VLOOKUP(tbl2_2!A434,ishod_substance!A:AD,29,0)</f>
        <v>0</v>
      </c>
      <c r="X434" s="4">
        <f>VLOOKUP(tbl2_2!A434,ishod_substance!A:AD,30,0)</f>
        <v>0</v>
      </c>
      <c r="Y434" s="10">
        <f>VLOOKUP(tbl2_2!A434,ishod_substance!A:AD,7,0)</f>
        <v>0</v>
      </c>
      <c r="Z434" s="9" t="e">
        <f>VLOOKUP(Y434,quide!$A$2:$B$1006,2,0)</f>
        <v>#N/A</v>
      </c>
      <c r="AA434" s="4" t="e">
        <f>VLOOKUP(Y434,quide!$A$2:$J$1006,10,0)</f>
        <v>#N/A</v>
      </c>
      <c r="AB434" s="8">
        <f>VLOOKUP(tbl2_2!A434,ishod_substance!A:AD,8,0)</f>
        <v>0</v>
      </c>
      <c r="AC434" s="221">
        <f t="shared" si="6"/>
        <v>0</v>
      </c>
      <c r="AD434" s="27">
        <f>VLOOKUP(tbl2_2!A434,ishod_substance!A:AD,9,0)</f>
        <v>0</v>
      </c>
      <c r="AE434" s="8">
        <f>VLOOKUP(tbl2_2!A434,ishod_substance!A:AD,9,0)</f>
        <v>0</v>
      </c>
      <c r="AF434" s="12"/>
    </row>
    <row r="435" spans="1:32" x14ac:dyDescent="0.25">
      <c r="A435">
        <v>427</v>
      </c>
      <c r="C435" s="5">
        <f>VLOOKUP(tbl2_2!A435,ishod_substance!A:P,2,0)</f>
        <v>0</v>
      </c>
      <c r="D435" s="7">
        <f>VLOOKUP(tbl2_2!A435,ishod_substance!A:P,3,0)</f>
        <v>0</v>
      </c>
      <c r="E435" s="5">
        <f>VLOOKUP(tbl2_2!A435,ishod_substance!A:P,11,0)</f>
        <v>0</v>
      </c>
      <c r="F435" s="6">
        <f>VLOOKUP(tbl2_2!A435,ishod_substance!A:P,15,0)</f>
        <v>0</v>
      </c>
      <c r="G435" s="6" t="str">
        <f>VLOOKUP(tbl2_2!A435,ishod_substance!A:P,12,0)&amp;"/"&amp;VLOOKUP(tbl2_2!A435,ishod_substance!A:P,14,0)</f>
        <v>/</v>
      </c>
      <c r="H435" s="29">
        <f>VLOOKUP(tbl2_2!A435,ishod_substance!A:P,6,0)</f>
        <v>0</v>
      </c>
      <c r="I435" s="10">
        <f>VLOOKUP(tbl2_2!A435,ishod_substance!A:P,15,0)</f>
        <v>0</v>
      </c>
      <c r="J435" s="10">
        <f>VLOOKUP(tbl2_2!A435,ishod_substance!A:P,5,0)</f>
        <v>0</v>
      </c>
      <c r="K435" s="84">
        <f>VLOOKUP(tbl2_2!A435,ishod_substance!A:Q,17,0)</f>
        <v>0</v>
      </c>
      <c r="L435" s="84">
        <f>VLOOKUP(tbl2_2!A435,ishod_substance!A:R,18,0)</f>
        <v>0</v>
      </c>
      <c r="M435" s="84">
        <f>VLOOKUP(tbl2_2!A435,ishod_substance!A:AD,19,0)</f>
        <v>0</v>
      </c>
      <c r="N435" s="4">
        <f>VLOOKUP(tbl2_2!A435,ishod_substance!A:AD,20,0)</f>
        <v>0</v>
      </c>
      <c r="O435" s="4">
        <f>VLOOKUP(tbl2_2!A435,ishod_substance!A:AD,21,0)</f>
        <v>0</v>
      </c>
      <c r="P435" s="4">
        <f>VLOOKUP(tbl2_2!A435,ishod_substance!A:AD,22,0)</f>
        <v>0</v>
      </c>
      <c r="Q435" s="4">
        <f>VLOOKUP(tbl2_2!A435,ishod_substance!A:AD,23,0)</f>
        <v>0</v>
      </c>
      <c r="R435" s="4">
        <f>VLOOKUP(tbl2_2!A435,ishod_substance!A:AD,24,0)</f>
        <v>0</v>
      </c>
      <c r="S435" s="4">
        <f>VLOOKUP(tbl2_2!A435,ishod_substance!A:AD,25,0)</f>
        <v>0</v>
      </c>
      <c r="T435" s="4">
        <f>VLOOKUP(tbl2_2!A435,ishod_substance!A:AD,26,0)</f>
        <v>0</v>
      </c>
      <c r="U435" s="4">
        <f>VLOOKUP(tbl2_2!A435,ishod_substance!A:AD,27,0)</f>
        <v>0</v>
      </c>
      <c r="V435" s="4">
        <f>VLOOKUP(tbl2_2!A435,ishod_substance!A:AD,28,0)</f>
        <v>0</v>
      </c>
      <c r="W435" s="4">
        <f>VLOOKUP(tbl2_2!A435,ishod_substance!A:AD,29,0)</f>
        <v>0</v>
      </c>
      <c r="X435" s="4">
        <f>VLOOKUP(tbl2_2!A435,ishod_substance!A:AD,30,0)</f>
        <v>0</v>
      </c>
      <c r="Y435" s="10">
        <f>VLOOKUP(tbl2_2!A435,ishod_substance!A:AD,7,0)</f>
        <v>0</v>
      </c>
      <c r="Z435" s="9" t="e">
        <f>VLOOKUP(Y435,quide!$A$2:$B$1006,2,0)</f>
        <v>#N/A</v>
      </c>
      <c r="AA435" s="4" t="e">
        <f>VLOOKUP(Y435,quide!$A$2:$J$1006,10,0)</f>
        <v>#N/A</v>
      </c>
      <c r="AB435" s="8">
        <f>VLOOKUP(tbl2_2!A435,ishod_substance!A:AD,8,0)</f>
        <v>0</v>
      </c>
      <c r="AC435" s="221">
        <f t="shared" si="6"/>
        <v>0</v>
      </c>
      <c r="AD435" s="27">
        <f>VLOOKUP(tbl2_2!A435,ishod_substance!A:AD,9,0)</f>
        <v>0</v>
      </c>
      <c r="AE435" s="8">
        <f>VLOOKUP(tbl2_2!A435,ishod_substance!A:AD,9,0)</f>
        <v>0</v>
      </c>
      <c r="AF435" s="12"/>
    </row>
    <row r="436" spans="1:32" x14ac:dyDescent="0.25">
      <c r="A436">
        <v>428</v>
      </c>
      <c r="C436" s="5">
        <f>VLOOKUP(tbl2_2!A436,ishod_substance!A:P,2,0)</f>
        <v>0</v>
      </c>
      <c r="D436" s="7">
        <f>VLOOKUP(tbl2_2!A436,ishod_substance!A:P,3,0)</f>
        <v>0</v>
      </c>
      <c r="E436" s="5">
        <f>VLOOKUP(tbl2_2!A436,ishod_substance!A:P,11,0)</f>
        <v>0</v>
      </c>
      <c r="F436" s="6">
        <f>VLOOKUP(tbl2_2!A436,ishod_substance!A:P,15,0)</f>
        <v>0</v>
      </c>
      <c r="G436" s="6" t="str">
        <f>VLOOKUP(tbl2_2!A436,ishod_substance!A:P,12,0)&amp;"/"&amp;VLOOKUP(tbl2_2!A436,ishod_substance!A:P,14,0)</f>
        <v>/</v>
      </c>
      <c r="H436" s="29">
        <f>VLOOKUP(tbl2_2!A436,ishod_substance!A:P,6,0)</f>
        <v>0</v>
      </c>
      <c r="I436" s="10">
        <f>VLOOKUP(tbl2_2!A436,ishod_substance!A:P,15,0)</f>
        <v>0</v>
      </c>
      <c r="J436" s="10">
        <f>VLOOKUP(tbl2_2!A436,ishod_substance!A:P,5,0)</f>
        <v>0</v>
      </c>
      <c r="K436" s="84">
        <f>VLOOKUP(tbl2_2!A436,ishod_substance!A:Q,17,0)</f>
        <v>0</v>
      </c>
      <c r="L436" s="84">
        <f>VLOOKUP(tbl2_2!A436,ishod_substance!A:R,18,0)</f>
        <v>0</v>
      </c>
      <c r="M436" s="84">
        <f>VLOOKUP(tbl2_2!A436,ishod_substance!A:AD,19,0)</f>
        <v>0</v>
      </c>
      <c r="N436" s="4">
        <f>VLOOKUP(tbl2_2!A436,ishod_substance!A:AD,20,0)</f>
        <v>0</v>
      </c>
      <c r="O436" s="4">
        <f>VLOOKUP(tbl2_2!A436,ishod_substance!A:AD,21,0)</f>
        <v>0</v>
      </c>
      <c r="P436" s="4">
        <f>VLOOKUP(tbl2_2!A436,ishod_substance!A:AD,22,0)</f>
        <v>0</v>
      </c>
      <c r="Q436" s="4">
        <f>VLOOKUP(tbl2_2!A436,ishod_substance!A:AD,23,0)</f>
        <v>0</v>
      </c>
      <c r="R436" s="4">
        <f>VLOOKUP(tbl2_2!A436,ishod_substance!A:AD,24,0)</f>
        <v>0</v>
      </c>
      <c r="S436" s="4">
        <f>VLOOKUP(tbl2_2!A436,ishod_substance!A:AD,25,0)</f>
        <v>0</v>
      </c>
      <c r="T436" s="4">
        <f>VLOOKUP(tbl2_2!A436,ishod_substance!A:AD,26,0)</f>
        <v>0</v>
      </c>
      <c r="U436" s="4">
        <f>VLOOKUP(tbl2_2!A436,ishod_substance!A:AD,27,0)</f>
        <v>0</v>
      </c>
      <c r="V436" s="4">
        <f>VLOOKUP(tbl2_2!A436,ishod_substance!A:AD,28,0)</f>
        <v>0</v>
      </c>
      <c r="W436" s="4">
        <f>VLOOKUP(tbl2_2!A436,ishod_substance!A:AD,29,0)</f>
        <v>0</v>
      </c>
      <c r="X436" s="4">
        <f>VLOOKUP(tbl2_2!A436,ishod_substance!A:AD,30,0)</f>
        <v>0</v>
      </c>
      <c r="Y436" s="10">
        <f>VLOOKUP(tbl2_2!A436,ishod_substance!A:AD,7,0)</f>
        <v>0</v>
      </c>
      <c r="Z436" s="9" t="e">
        <f>VLOOKUP(Y436,quide!$A$2:$B$1006,2,0)</f>
        <v>#N/A</v>
      </c>
      <c r="AA436" s="4" t="e">
        <f>VLOOKUP(Y436,quide!$A$2:$J$1006,10,0)</f>
        <v>#N/A</v>
      </c>
      <c r="AB436" s="8">
        <f>VLOOKUP(tbl2_2!A436,ishod_substance!A:AD,8,0)</f>
        <v>0</v>
      </c>
      <c r="AC436" s="221">
        <f t="shared" si="6"/>
        <v>0</v>
      </c>
      <c r="AD436" s="27">
        <f>VLOOKUP(tbl2_2!A436,ishod_substance!A:AD,9,0)</f>
        <v>0</v>
      </c>
      <c r="AE436" s="8">
        <f>VLOOKUP(tbl2_2!A436,ishod_substance!A:AD,9,0)</f>
        <v>0</v>
      </c>
      <c r="AF436" s="12"/>
    </row>
    <row r="437" spans="1:32" x14ac:dyDescent="0.25">
      <c r="A437">
        <v>429</v>
      </c>
      <c r="C437" s="5">
        <f>VLOOKUP(tbl2_2!A437,ishod_substance!A:P,2,0)</f>
        <v>0</v>
      </c>
      <c r="D437" s="7">
        <f>VLOOKUP(tbl2_2!A437,ishod_substance!A:P,3,0)</f>
        <v>0</v>
      </c>
      <c r="E437" s="5">
        <f>VLOOKUP(tbl2_2!A437,ishod_substance!A:P,11,0)</f>
        <v>0</v>
      </c>
      <c r="F437" s="6">
        <f>VLOOKUP(tbl2_2!A437,ishod_substance!A:P,15,0)</f>
        <v>0</v>
      </c>
      <c r="G437" s="6" t="str">
        <f>VLOOKUP(tbl2_2!A437,ishod_substance!A:P,12,0)&amp;"/"&amp;VLOOKUP(tbl2_2!A437,ishod_substance!A:P,14,0)</f>
        <v>/</v>
      </c>
      <c r="H437" s="29">
        <f>VLOOKUP(tbl2_2!A437,ishod_substance!A:P,6,0)</f>
        <v>0</v>
      </c>
      <c r="I437" s="10">
        <f>VLOOKUP(tbl2_2!A437,ishod_substance!A:P,15,0)</f>
        <v>0</v>
      </c>
      <c r="J437" s="10">
        <f>VLOOKUP(tbl2_2!A437,ishod_substance!A:P,5,0)</f>
        <v>0</v>
      </c>
      <c r="K437" s="84">
        <f>VLOOKUP(tbl2_2!A437,ishod_substance!A:Q,17,0)</f>
        <v>0</v>
      </c>
      <c r="L437" s="84">
        <f>VLOOKUP(tbl2_2!A437,ishod_substance!A:R,18,0)</f>
        <v>0</v>
      </c>
      <c r="M437" s="84">
        <f>VLOOKUP(tbl2_2!A437,ishod_substance!A:AD,19,0)</f>
        <v>0</v>
      </c>
      <c r="N437" s="4">
        <f>VLOOKUP(tbl2_2!A437,ishod_substance!A:AD,20,0)</f>
        <v>0</v>
      </c>
      <c r="O437" s="4">
        <f>VLOOKUP(tbl2_2!A437,ishod_substance!A:AD,21,0)</f>
        <v>0</v>
      </c>
      <c r="P437" s="4">
        <f>VLOOKUP(tbl2_2!A437,ishod_substance!A:AD,22,0)</f>
        <v>0</v>
      </c>
      <c r="Q437" s="4">
        <f>VLOOKUP(tbl2_2!A437,ishod_substance!A:AD,23,0)</f>
        <v>0</v>
      </c>
      <c r="R437" s="4">
        <f>VLOOKUP(tbl2_2!A437,ishod_substance!A:AD,24,0)</f>
        <v>0</v>
      </c>
      <c r="S437" s="4">
        <f>VLOOKUP(tbl2_2!A437,ishod_substance!A:AD,25,0)</f>
        <v>0</v>
      </c>
      <c r="T437" s="4">
        <f>VLOOKUP(tbl2_2!A437,ishod_substance!A:AD,26,0)</f>
        <v>0</v>
      </c>
      <c r="U437" s="4">
        <f>VLOOKUP(tbl2_2!A437,ishod_substance!A:AD,27,0)</f>
        <v>0</v>
      </c>
      <c r="V437" s="4">
        <f>VLOOKUP(tbl2_2!A437,ishod_substance!A:AD,28,0)</f>
        <v>0</v>
      </c>
      <c r="W437" s="4">
        <f>VLOOKUP(tbl2_2!A437,ishod_substance!A:AD,29,0)</f>
        <v>0</v>
      </c>
      <c r="X437" s="4">
        <f>VLOOKUP(tbl2_2!A437,ishod_substance!A:AD,30,0)</f>
        <v>0</v>
      </c>
      <c r="Y437" s="10">
        <f>VLOOKUP(tbl2_2!A437,ishod_substance!A:AD,7,0)</f>
        <v>0</v>
      </c>
      <c r="Z437" s="9" t="e">
        <f>VLOOKUP(Y437,quide!$A$2:$B$1006,2,0)</f>
        <v>#N/A</v>
      </c>
      <c r="AA437" s="4" t="e">
        <f>VLOOKUP(Y437,quide!$A$2:$J$1006,10,0)</f>
        <v>#N/A</v>
      </c>
      <c r="AB437" s="8">
        <f>VLOOKUP(tbl2_2!A437,ishod_substance!A:AD,8,0)</f>
        <v>0</v>
      </c>
      <c r="AC437" s="221">
        <f t="shared" si="6"/>
        <v>0</v>
      </c>
      <c r="AD437" s="27">
        <f>VLOOKUP(tbl2_2!A437,ishod_substance!A:AD,9,0)</f>
        <v>0</v>
      </c>
      <c r="AE437" s="8">
        <f>VLOOKUP(tbl2_2!A437,ishod_substance!A:AD,9,0)</f>
        <v>0</v>
      </c>
      <c r="AF437" s="12"/>
    </row>
    <row r="438" spans="1:32" x14ac:dyDescent="0.25">
      <c r="A438">
        <v>430</v>
      </c>
      <c r="C438" s="5">
        <f>VLOOKUP(tbl2_2!A438,ishod_substance!A:P,2,0)</f>
        <v>0</v>
      </c>
      <c r="D438" s="7">
        <f>VLOOKUP(tbl2_2!A438,ishod_substance!A:P,3,0)</f>
        <v>0</v>
      </c>
      <c r="E438" s="5">
        <f>VLOOKUP(tbl2_2!A438,ishod_substance!A:P,11,0)</f>
        <v>0</v>
      </c>
      <c r="F438" s="6">
        <f>VLOOKUP(tbl2_2!A438,ishod_substance!A:P,15,0)</f>
        <v>0</v>
      </c>
      <c r="G438" s="6" t="str">
        <f>VLOOKUP(tbl2_2!A438,ishod_substance!A:P,12,0)&amp;"/"&amp;VLOOKUP(tbl2_2!A438,ishod_substance!A:P,14,0)</f>
        <v>/</v>
      </c>
      <c r="H438" s="29">
        <f>VLOOKUP(tbl2_2!A438,ishod_substance!A:P,6,0)</f>
        <v>0</v>
      </c>
      <c r="I438" s="10">
        <f>VLOOKUP(tbl2_2!A438,ishod_substance!A:P,15,0)</f>
        <v>0</v>
      </c>
      <c r="J438" s="10">
        <f>VLOOKUP(tbl2_2!A438,ishod_substance!A:P,5,0)</f>
        <v>0</v>
      </c>
      <c r="K438" s="84">
        <f>VLOOKUP(tbl2_2!A438,ishod_substance!A:Q,17,0)</f>
        <v>0</v>
      </c>
      <c r="L438" s="84">
        <f>VLOOKUP(tbl2_2!A438,ishod_substance!A:R,18,0)</f>
        <v>0</v>
      </c>
      <c r="M438" s="84">
        <f>VLOOKUP(tbl2_2!A438,ishod_substance!A:AD,19,0)</f>
        <v>0</v>
      </c>
      <c r="N438" s="4">
        <f>VLOOKUP(tbl2_2!A438,ishod_substance!A:AD,20,0)</f>
        <v>0</v>
      </c>
      <c r="O438" s="4">
        <f>VLOOKUP(tbl2_2!A438,ishod_substance!A:AD,21,0)</f>
        <v>0</v>
      </c>
      <c r="P438" s="4">
        <f>VLOOKUP(tbl2_2!A438,ishod_substance!A:AD,22,0)</f>
        <v>0</v>
      </c>
      <c r="Q438" s="4">
        <f>VLOOKUP(tbl2_2!A438,ishod_substance!A:AD,23,0)</f>
        <v>0</v>
      </c>
      <c r="R438" s="4">
        <f>VLOOKUP(tbl2_2!A438,ishod_substance!A:AD,24,0)</f>
        <v>0</v>
      </c>
      <c r="S438" s="4">
        <f>VLOOKUP(tbl2_2!A438,ishod_substance!A:AD,25,0)</f>
        <v>0</v>
      </c>
      <c r="T438" s="4">
        <f>VLOOKUP(tbl2_2!A438,ishod_substance!A:AD,26,0)</f>
        <v>0</v>
      </c>
      <c r="U438" s="4">
        <f>VLOOKUP(tbl2_2!A438,ishod_substance!A:AD,27,0)</f>
        <v>0</v>
      </c>
      <c r="V438" s="4">
        <f>VLOOKUP(tbl2_2!A438,ishod_substance!A:AD,28,0)</f>
        <v>0</v>
      </c>
      <c r="W438" s="4">
        <f>VLOOKUP(tbl2_2!A438,ishod_substance!A:AD,29,0)</f>
        <v>0</v>
      </c>
      <c r="X438" s="4">
        <f>VLOOKUP(tbl2_2!A438,ishod_substance!A:AD,30,0)</f>
        <v>0</v>
      </c>
      <c r="Y438" s="10">
        <f>VLOOKUP(tbl2_2!A438,ishod_substance!A:AD,7,0)</f>
        <v>0</v>
      </c>
      <c r="Z438" s="9" t="e">
        <f>VLOOKUP(Y438,quide!$A$2:$B$1006,2,0)</f>
        <v>#N/A</v>
      </c>
      <c r="AA438" s="4" t="e">
        <f>VLOOKUP(Y438,quide!$A$2:$J$1006,10,0)</f>
        <v>#N/A</v>
      </c>
      <c r="AB438" s="8">
        <f>VLOOKUP(tbl2_2!A438,ishod_substance!A:AD,8,0)</f>
        <v>0</v>
      </c>
      <c r="AC438" s="221">
        <f t="shared" si="6"/>
        <v>0</v>
      </c>
      <c r="AD438" s="27">
        <f>VLOOKUP(tbl2_2!A438,ishod_substance!A:AD,9,0)</f>
        <v>0</v>
      </c>
      <c r="AE438" s="8">
        <f>VLOOKUP(tbl2_2!A438,ishod_substance!A:AD,9,0)</f>
        <v>0</v>
      </c>
      <c r="AF438" s="12"/>
    </row>
    <row r="439" spans="1:32" x14ac:dyDescent="0.25">
      <c r="A439">
        <v>431</v>
      </c>
      <c r="C439" s="5">
        <f>VLOOKUP(tbl2_2!A439,ishod_substance!A:P,2,0)</f>
        <v>0</v>
      </c>
      <c r="D439" s="7">
        <f>VLOOKUP(tbl2_2!A439,ishod_substance!A:P,3,0)</f>
        <v>0</v>
      </c>
      <c r="E439" s="5">
        <f>VLOOKUP(tbl2_2!A439,ishod_substance!A:P,11,0)</f>
        <v>0</v>
      </c>
      <c r="F439" s="6">
        <f>VLOOKUP(tbl2_2!A439,ishod_substance!A:P,15,0)</f>
        <v>0</v>
      </c>
      <c r="G439" s="6" t="str">
        <f>VLOOKUP(tbl2_2!A439,ishod_substance!A:P,12,0)&amp;"/"&amp;VLOOKUP(tbl2_2!A439,ishod_substance!A:P,14,0)</f>
        <v>/</v>
      </c>
      <c r="H439" s="29">
        <f>VLOOKUP(tbl2_2!A439,ishod_substance!A:P,6,0)</f>
        <v>0</v>
      </c>
      <c r="I439" s="10">
        <f>VLOOKUP(tbl2_2!A439,ishod_substance!A:P,15,0)</f>
        <v>0</v>
      </c>
      <c r="J439" s="10">
        <f>VLOOKUP(tbl2_2!A439,ishod_substance!A:P,5,0)</f>
        <v>0</v>
      </c>
      <c r="K439" s="84">
        <f>VLOOKUP(tbl2_2!A439,ishod_substance!A:Q,17,0)</f>
        <v>0</v>
      </c>
      <c r="L439" s="84">
        <f>VLOOKUP(tbl2_2!A439,ishod_substance!A:R,18,0)</f>
        <v>0</v>
      </c>
      <c r="M439" s="84">
        <f>VLOOKUP(tbl2_2!A439,ishod_substance!A:AD,19,0)</f>
        <v>0</v>
      </c>
      <c r="N439" s="4">
        <f>VLOOKUP(tbl2_2!A439,ishod_substance!A:AD,20,0)</f>
        <v>0</v>
      </c>
      <c r="O439" s="4">
        <f>VLOOKUP(tbl2_2!A439,ishod_substance!A:AD,21,0)</f>
        <v>0</v>
      </c>
      <c r="P439" s="4">
        <f>VLOOKUP(tbl2_2!A439,ishod_substance!A:AD,22,0)</f>
        <v>0</v>
      </c>
      <c r="Q439" s="4">
        <f>VLOOKUP(tbl2_2!A439,ishod_substance!A:AD,23,0)</f>
        <v>0</v>
      </c>
      <c r="R439" s="4">
        <f>VLOOKUP(tbl2_2!A439,ishod_substance!A:AD,24,0)</f>
        <v>0</v>
      </c>
      <c r="S439" s="4">
        <f>VLOOKUP(tbl2_2!A439,ishod_substance!A:AD,25,0)</f>
        <v>0</v>
      </c>
      <c r="T439" s="4">
        <f>VLOOKUP(tbl2_2!A439,ishod_substance!A:AD,26,0)</f>
        <v>0</v>
      </c>
      <c r="U439" s="4">
        <f>VLOOKUP(tbl2_2!A439,ishod_substance!A:AD,27,0)</f>
        <v>0</v>
      </c>
      <c r="V439" s="4">
        <f>VLOOKUP(tbl2_2!A439,ishod_substance!A:AD,28,0)</f>
        <v>0</v>
      </c>
      <c r="W439" s="4">
        <f>VLOOKUP(tbl2_2!A439,ishod_substance!A:AD,29,0)</f>
        <v>0</v>
      </c>
      <c r="X439" s="4">
        <f>VLOOKUP(tbl2_2!A439,ishod_substance!A:AD,30,0)</f>
        <v>0</v>
      </c>
      <c r="Y439" s="10">
        <f>VLOOKUP(tbl2_2!A439,ishod_substance!A:AD,7,0)</f>
        <v>0</v>
      </c>
      <c r="Z439" s="9" t="e">
        <f>VLOOKUP(Y439,quide!$A$2:$B$1006,2,0)</f>
        <v>#N/A</v>
      </c>
      <c r="AA439" s="4" t="e">
        <f>VLOOKUP(Y439,quide!$A$2:$J$1006,10,0)</f>
        <v>#N/A</v>
      </c>
      <c r="AB439" s="8">
        <f>VLOOKUP(tbl2_2!A439,ishod_substance!A:AD,8,0)</f>
        <v>0</v>
      </c>
      <c r="AC439" s="221">
        <f t="shared" si="6"/>
        <v>0</v>
      </c>
      <c r="AD439" s="27">
        <f>VLOOKUP(tbl2_2!A439,ishod_substance!A:AD,9,0)</f>
        <v>0</v>
      </c>
      <c r="AE439" s="8">
        <f>VLOOKUP(tbl2_2!A439,ishod_substance!A:AD,9,0)</f>
        <v>0</v>
      </c>
      <c r="AF439" s="12"/>
    </row>
    <row r="440" spans="1:32" x14ac:dyDescent="0.25">
      <c r="A440">
        <v>432</v>
      </c>
      <c r="C440" s="5">
        <f>VLOOKUP(tbl2_2!A440,ishod_substance!A:P,2,0)</f>
        <v>0</v>
      </c>
      <c r="D440" s="7">
        <f>VLOOKUP(tbl2_2!A440,ishod_substance!A:P,3,0)</f>
        <v>0</v>
      </c>
      <c r="E440" s="5">
        <f>VLOOKUP(tbl2_2!A440,ishod_substance!A:P,11,0)</f>
        <v>0</v>
      </c>
      <c r="F440" s="6">
        <f>VLOOKUP(tbl2_2!A440,ishod_substance!A:P,15,0)</f>
        <v>0</v>
      </c>
      <c r="G440" s="6" t="str">
        <f>VLOOKUP(tbl2_2!A440,ishod_substance!A:P,12,0)&amp;"/"&amp;VLOOKUP(tbl2_2!A440,ishod_substance!A:P,14,0)</f>
        <v>/</v>
      </c>
      <c r="H440" s="29">
        <f>VLOOKUP(tbl2_2!A440,ishod_substance!A:P,6,0)</f>
        <v>0</v>
      </c>
      <c r="I440" s="10">
        <f>VLOOKUP(tbl2_2!A440,ishod_substance!A:P,15,0)</f>
        <v>0</v>
      </c>
      <c r="J440" s="10">
        <f>VLOOKUP(tbl2_2!A440,ishod_substance!A:P,5,0)</f>
        <v>0</v>
      </c>
      <c r="K440" s="84">
        <f>VLOOKUP(tbl2_2!A440,ishod_substance!A:Q,17,0)</f>
        <v>0</v>
      </c>
      <c r="L440" s="84">
        <f>VLOOKUP(tbl2_2!A440,ishod_substance!A:R,18,0)</f>
        <v>0</v>
      </c>
      <c r="M440" s="84">
        <f>VLOOKUP(tbl2_2!A440,ishod_substance!A:AD,19,0)</f>
        <v>0</v>
      </c>
      <c r="N440" s="4">
        <f>VLOOKUP(tbl2_2!A440,ishod_substance!A:AD,20,0)</f>
        <v>0</v>
      </c>
      <c r="O440" s="4">
        <f>VLOOKUP(tbl2_2!A440,ishod_substance!A:AD,21,0)</f>
        <v>0</v>
      </c>
      <c r="P440" s="4">
        <f>VLOOKUP(tbl2_2!A440,ishod_substance!A:AD,22,0)</f>
        <v>0</v>
      </c>
      <c r="Q440" s="4">
        <f>VLOOKUP(tbl2_2!A440,ishod_substance!A:AD,23,0)</f>
        <v>0</v>
      </c>
      <c r="R440" s="4">
        <f>VLOOKUP(tbl2_2!A440,ishod_substance!A:AD,24,0)</f>
        <v>0</v>
      </c>
      <c r="S440" s="4">
        <f>VLOOKUP(tbl2_2!A440,ishod_substance!A:AD,25,0)</f>
        <v>0</v>
      </c>
      <c r="T440" s="4">
        <f>VLOOKUP(tbl2_2!A440,ishod_substance!A:AD,26,0)</f>
        <v>0</v>
      </c>
      <c r="U440" s="4">
        <f>VLOOKUP(tbl2_2!A440,ishod_substance!A:AD,27,0)</f>
        <v>0</v>
      </c>
      <c r="V440" s="4">
        <f>VLOOKUP(tbl2_2!A440,ishod_substance!A:AD,28,0)</f>
        <v>0</v>
      </c>
      <c r="W440" s="4">
        <f>VLOOKUP(tbl2_2!A440,ishod_substance!A:AD,29,0)</f>
        <v>0</v>
      </c>
      <c r="X440" s="4">
        <f>VLOOKUP(tbl2_2!A440,ishod_substance!A:AD,30,0)</f>
        <v>0</v>
      </c>
      <c r="Y440" s="10">
        <f>VLOOKUP(tbl2_2!A440,ishod_substance!A:AD,7,0)</f>
        <v>0</v>
      </c>
      <c r="Z440" s="9" t="e">
        <f>VLOOKUP(Y440,quide!$A$2:$B$1006,2,0)</f>
        <v>#N/A</v>
      </c>
      <c r="AA440" s="4" t="e">
        <f>VLOOKUP(Y440,quide!$A$2:$J$1006,10,0)</f>
        <v>#N/A</v>
      </c>
      <c r="AB440" s="8">
        <f>VLOOKUP(tbl2_2!A440,ishod_substance!A:AD,8,0)</f>
        <v>0</v>
      </c>
      <c r="AC440" s="221">
        <f t="shared" si="6"/>
        <v>0</v>
      </c>
      <c r="AD440" s="27">
        <f>VLOOKUP(tbl2_2!A440,ishod_substance!A:AD,9,0)</f>
        <v>0</v>
      </c>
      <c r="AE440" s="8">
        <f>VLOOKUP(tbl2_2!A440,ishod_substance!A:AD,9,0)</f>
        <v>0</v>
      </c>
      <c r="AF440" s="12"/>
    </row>
    <row r="441" spans="1:32" x14ac:dyDescent="0.25">
      <c r="A441">
        <v>433</v>
      </c>
      <c r="C441" s="5">
        <f>VLOOKUP(tbl2_2!A441,ishod_substance!A:P,2,0)</f>
        <v>0</v>
      </c>
      <c r="D441" s="7">
        <f>VLOOKUP(tbl2_2!A441,ishod_substance!A:P,3,0)</f>
        <v>0</v>
      </c>
      <c r="E441" s="5">
        <f>VLOOKUP(tbl2_2!A441,ishod_substance!A:P,11,0)</f>
        <v>0</v>
      </c>
      <c r="F441" s="6">
        <f>VLOOKUP(tbl2_2!A441,ishod_substance!A:P,15,0)</f>
        <v>0</v>
      </c>
      <c r="G441" s="6" t="str">
        <f>VLOOKUP(tbl2_2!A441,ishod_substance!A:P,12,0)&amp;"/"&amp;VLOOKUP(tbl2_2!A441,ishod_substance!A:P,14,0)</f>
        <v>/</v>
      </c>
      <c r="H441" s="29">
        <f>VLOOKUP(tbl2_2!A441,ishod_substance!A:P,6,0)</f>
        <v>0</v>
      </c>
      <c r="I441" s="10">
        <f>VLOOKUP(tbl2_2!A441,ishod_substance!A:P,15,0)</f>
        <v>0</v>
      </c>
      <c r="J441" s="10">
        <f>VLOOKUP(tbl2_2!A441,ishod_substance!A:P,5,0)</f>
        <v>0</v>
      </c>
      <c r="K441" s="84">
        <f>VLOOKUP(tbl2_2!A441,ishod_substance!A:Q,17,0)</f>
        <v>0</v>
      </c>
      <c r="L441" s="84">
        <f>VLOOKUP(tbl2_2!A441,ishod_substance!A:R,18,0)</f>
        <v>0</v>
      </c>
      <c r="M441" s="84">
        <f>VLOOKUP(tbl2_2!A441,ishod_substance!A:AD,19,0)</f>
        <v>0</v>
      </c>
      <c r="N441" s="4">
        <f>VLOOKUP(tbl2_2!A441,ishod_substance!A:AD,20,0)</f>
        <v>0</v>
      </c>
      <c r="O441" s="4">
        <f>VLOOKUP(tbl2_2!A441,ishod_substance!A:AD,21,0)</f>
        <v>0</v>
      </c>
      <c r="P441" s="4">
        <f>VLOOKUP(tbl2_2!A441,ishod_substance!A:AD,22,0)</f>
        <v>0</v>
      </c>
      <c r="Q441" s="4">
        <f>VLOOKUP(tbl2_2!A441,ishod_substance!A:AD,23,0)</f>
        <v>0</v>
      </c>
      <c r="R441" s="4">
        <f>VLOOKUP(tbl2_2!A441,ishod_substance!A:AD,24,0)</f>
        <v>0</v>
      </c>
      <c r="S441" s="4">
        <f>VLOOKUP(tbl2_2!A441,ishod_substance!A:AD,25,0)</f>
        <v>0</v>
      </c>
      <c r="T441" s="4">
        <f>VLOOKUP(tbl2_2!A441,ishod_substance!A:AD,26,0)</f>
        <v>0</v>
      </c>
      <c r="U441" s="4">
        <f>VLOOKUP(tbl2_2!A441,ishod_substance!A:AD,27,0)</f>
        <v>0</v>
      </c>
      <c r="V441" s="4">
        <f>VLOOKUP(tbl2_2!A441,ishod_substance!A:AD,28,0)</f>
        <v>0</v>
      </c>
      <c r="W441" s="4">
        <f>VLOOKUP(tbl2_2!A441,ishod_substance!A:AD,29,0)</f>
        <v>0</v>
      </c>
      <c r="X441" s="4">
        <f>VLOOKUP(tbl2_2!A441,ishod_substance!A:AD,30,0)</f>
        <v>0</v>
      </c>
      <c r="Y441" s="10">
        <f>VLOOKUP(tbl2_2!A441,ishod_substance!A:AD,7,0)</f>
        <v>0</v>
      </c>
      <c r="Z441" s="9" t="e">
        <f>VLOOKUP(Y441,quide!$A$2:$B$1006,2,0)</f>
        <v>#N/A</v>
      </c>
      <c r="AA441" s="4" t="e">
        <f>VLOOKUP(Y441,quide!$A$2:$J$1006,10,0)</f>
        <v>#N/A</v>
      </c>
      <c r="AB441" s="8">
        <f>VLOOKUP(tbl2_2!A441,ishod_substance!A:AD,8,0)</f>
        <v>0</v>
      </c>
      <c r="AC441" s="221">
        <f t="shared" si="6"/>
        <v>0</v>
      </c>
      <c r="AD441" s="27">
        <f>VLOOKUP(tbl2_2!A441,ishod_substance!A:AD,9,0)</f>
        <v>0</v>
      </c>
      <c r="AE441" s="8">
        <f>VLOOKUP(tbl2_2!A441,ishod_substance!A:AD,9,0)</f>
        <v>0</v>
      </c>
      <c r="AF441" s="12"/>
    </row>
    <row r="442" spans="1:32" x14ac:dyDescent="0.25">
      <c r="A442">
        <v>434</v>
      </c>
      <c r="C442" s="5" t="e">
        <f>VLOOKUP(tbl2_2!A442,ishod_substance!A:P,2,0)</f>
        <v>#N/A</v>
      </c>
      <c r="D442" s="7" t="e">
        <f>VLOOKUP(tbl2_2!A442,ishod_substance!A:P,3,0)</f>
        <v>#N/A</v>
      </c>
      <c r="E442" s="5" t="e">
        <f>VLOOKUP(tbl2_2!A442,ishod_substance!A:P,11,0)</f>
        <v>#N/A</v>
      </c>
      <c r="F442" s="6" t="e">
        <f>VLOOKUP(tbl2_2!A442,ishod_substance!A:P,15,0)</f>
        <v>#N/A</v>
      </c>
      <c r="G442" s="6" t="e">
        <f>VLOOKUP(tbl2_2!A442,ishod_substance!A:P,12,0)&amp;"/"&amp;VLOOKUP(tbl2_2!A442,ishod_substance!A:P,14,0)</f>
        <v>#N/A</v>
      </c>
      <c r="H442" s="29" t="e">
        <f>VLOOKUP(tbl2_2!A442,ishod_substance!A:P,6,0)</f>
        <v>#N/A</v>
      </c>
      <c r="I442" s="10" t="e">
        <f>VLOOKUP(tbl2_2!A442,ishod_substance!A:P,15,0)</f>
        <v>#N/A</v>
      </c>
      <c r="J442" s="10" t="e">
        <f>VLOOKUP(tbl2_2!A442,ishod_substance!A:P,5,0)</f>
        <v>#N/A</v>
      </c>
      <c r="K442" s="84" t="e">
        <f>VLOOKUP(tbl2_2!A442,ishod_substance!A:Q,17,0)</f>
        <v>#N/A</v>
      </c>
      <c r="L442" s="84" t="e">
        <f>VLOOKUP(tbl2_2!A442,ishod_substance!A:R,18,0)</f>
        <v>#N/A</v>
      </c>
      <c r="M442" s="84" t="e">
        <f>VLOOKUP(tbl2_2!A442,ishod_substance!A:AD,19,0)</f>
        <v>#N/A</v>
      </c>
      <c r="N442" s="4" t="e">
        <f>VLOOKUP(tbl2_2!A442,ishod_substance!A:AD,20,0)</f>
        <v>#N/A</v>
      </c>
      <c r="O442" s="4" t="e">
        <f>VLOOKUP(tbl2_2!A442,ishod_substance!A:AD,21,0)</f>
        <v>#N/A</v>
      </c>
      <c r="P442" s="4" t="e">
        <f>VLOOKUP(tbl2_2!A442,ishod_substance!A:AD,22,0)</f>
        <v>#N/A</v>
      </c>
      <c r="Q442" s="4" t="e">
        <f>VLOOKUP(tbl2_2!A442,ishod_substance!A:AD,23,0)</f>
        <v>#N/A</v>
      </c>
      <c r="R442" s="4" t="e">
        <f>VLOOKUP(tbl2_2!A442,ishod_substance!A:AD,24,0)</f>
        <v>#N/A</v>
      </c>
      <c r="S442" s="4" t="e">
        <f>VLOOKUP(tbl2_2!A442,ishod_substance!A:AD,25,0)</f>
        <v>#N/A</v>
      </c>
      <c r="T442" s="4" t="e">
        <f>VLOOKUP(tbl2_2!A442,ishod_substance!A:AD,26,0)</f>
        <v>#N/A</v>
      </c>
      <c r="U442" s="4" t="e">
        <f>VLOOKUP(tbl2_2!A442,ishod_substance!A:AD,27,0)</f>
        <v>#N/A</v>
      </c>
      <c r="V442" s="4" t="e">
        <f>VLOOKUP(tbl2_2!A442,ishod_substance!A:AD,28,0)</f>
        <v>#N/A</v>
      </c>
      <c r="W442" s="4" t="e">
        <f>VLOOKUP(tbl2_2!A442,ishod_substance!A:AD,29,0)</f>
        <v>#N/A</v>
      </c>
      <c r="X442" s="4" t="e">
        <f>VLOOKUP(tbl2_2!A442,ishod_substance!A:AD,30,0)</f>
        <v>#N/A</v>
      </c>
      <c r="Y442" s="10" t="e">
        <f>VLOOKUP(tbl2_2!A442,ishod_substance!A:AD,7,0)</f>
        <v>#N/A</v>
      </c>
      <c r="Z442" s="9" t="e">
        <f>VLOOKUP(Y442,quide!$A$2:$B$1006,2,0)</f>
        <v>#N/A</v>
      </c>
      <c r="AA442" s="4" t="e">
        <f>VLOOKUP(Y442,quide!$A$2:$J$1006,10,0)</f>
        <v>#N/A</v>
      </c>
      <c r="AB442" s="8" t="e">
        <f>VLOOKUP(tbl2_2!A442,ishod_substance!A:AD,8,0)</f>
        <v>#N/A</v>
      </c>
      <c r="AC442" s="221" t="e">
        <f t="shared" si="6"/>
        <v>#N/A</v>
      </c>
      <c r="AD442" s="27" t="e">
        <f>VLOOKUP(tbl2_2!A442,ishod_substance!A:AD,9,0)</f>
        <v>#N/A</v>
      </c>
      <c r="AE442" s="8" t="e">
        <f>VLOOKUP(tbl2_2!A442,ishod_substance!A:AD,9,0)</f>
        <v>#N/A</v>
      </c>
      <c r="AF442" s="12"/>
    </row>
    <row r="443" spans="1:32" x14ac:dyDescent="0.25">
      <c r="A443">
        <v>435</v>
      </c>
      <c r="C443" s="5" t="e">
        <f>VLOOKUP(tbl2_2!A443,ishod_substance!A:P,2,0)</f>
        <v>#N/A</v>
      </c>
      <c r="D443" s="7" t="e">
        <f>VLOOKUP(tbl2_2!A443,ishod_substance!A:P,3,0)</f>
        <v>#N/A</v>
      </c>
      <c r="E443" s="5" t="e">
        <f>VLOOKUP(tbl2_2!A443,ishod_substance!A:P,11,0)</f>
        <v>#N/A</v>
      </c>
      <c r="F443" s="6" t="e">
        <f>VLOOKUP(tbl2_2!A443,ishod_substance!A:P,15,0)</f>
        <v>#N/A</v>
      </c>
      <c r="G443" s="6" t="e">
        <f>VLOOKUP(tbl2_2!A443,ishod_substance!A:P,12,0)&amp;"/"&amp;VLOOKUP(tbl2_2!A443,ishod_substance!A:P,14,0)</f>
        <v>#N/A</v>
      </c>
      <c r="H443" s="29" t="e">
        <f>VLOOKUP(tbl2_2!A443,ishod_substance!A:P,6,0)</f>
        <v>#N/A</v>
      </c>
      <c r="I443" s="10" t="e">
        <f>VLOOKUP(tbl2_2!A443,ishod_substance!A:P,15,0)</f>
        <v>#N/A</v>
      </c>
      <c r="J443" s="10" t="e">
        <f>VLOOKUP(tbl2_2!A443,ishod_substance!A:P,5,0)</f>
        <v>#N/A</v>
      </c>
      <c r="K443" s="84" t="e">
        <f>VLOOKUP(tbl2_2!A443,ishod_substance!A:Q,17,0)</f>
        <v>#N/A</v>
      </c>
      <c r="L443" s="84" t="e">
        <f>VLOOKUP(tbl2_2!A443,ishod_substance!A:R,18,0)</f>
        <v>#N/A</v>
      </c>
      <c r="M443" s="84" t="e">
        <f>VLOOKUP(tbl2_2!A443,ishod_substance!A:AD,19,0)</f>
        <v>#N/A</v>
      </c>
      <c r="N443" s="4" t="e">
        <f>VLOOKUP(tbl2_2!A443,ishod_substance!A:AD,20,0)</f>
        <v>#N/A</v>
      </c>
      <c r="O443" s="4" t="e">
        <f>VLOOKUP(tbl2_2!A443,ishod_substance!A:AD,21,0)</f>
        <v>#N/A</v>
      </c>
      <c r="P443" s="4" t="e">
        <f>VLOOKUP(tbl2_2!A443,ishod_substance!A:AD,22,0)</f>
        <v>#N/A</v>
      </c>
      <c r="Q443" s="4" t="e">
        <f>VLOOKUP(tbl2_2!A443,ishod_substance!A:AD,23,0)</f>
        <v>#N/A</v>
      </c>
      <c r="R443" s="4" t="e">
        <f>VLOOKUP(tbl2_2!A443,ishod_substance!A:AD,24,0)</f>
        <v>#N/A</v>
      </c>
      <c r="S443" s="4" t="e">
        <f>VLOOKUP(tbl2_2!A443,ishod_substance!A:AD,25,0)</f>
        <v>#N/A</v>
      </c>
      <c r="T443" s="4" t="e">
        <f>VLOOKUP(tbl2_2!A443,ishod_substance!A:AD,26,0)</f>
        <v>#N/A</v>
      </c>
      <c r="U443" s="4" t="e">
        <f>VLOOKUP(tbl2_2!A443,ishod_substance!A:AD,27,0)</f>
        <v>#N/A</v>
      </c>
      <c r="V443" s="4" t="e">
        <f>VLOOKUP(tbl2_2!A443,ishod_substance!A:AD,28,0)</f>
        <v>#N/A</v>
      </c>
      <c r="W443" s="4" t="e">
        <f>VLOOKUP(tbl2_2!A443,ishod_substance!A:AD,29,0)</f>
        <v>#N/A</v>
      </c>
      <c r="X443" s="4" t="e">
        <f>VLOOKUP(tbl2_2!A443,ishod_substance!A:AD,30,0)</f>
        <v>#N/A</v>
      </c>
      <c r="Y443" s="10" t="e">
        <f>VLOOKUP(tbl2_2!A443,ishod_substance!A:AD,7,0)</f>
        <v>#N/A</v>
      </c>
      <c r="Z443" s="9" t="e">
        <f>VLOOKUP(Y443,quide!$A$2:$B$1006,2,0)</f>
        <v>#N/A</v>
      </c>
      <c r="AA443" s="4" t="e">
        <f>VLOOKUP(Y443,quide!$A$2:$J$1006,10,0)</f>
        <v>#N/A</v>
      </c>
      <c r="AB443" s="8" t="e">
        <f>VLOOKUP(tbl2_2!A443,ishod_substance!A:AD,8,0)</f>
        <v>#N/A</v>
      </c>
      <c r="AC443" s="221" t="e">
        <f t="shared" ref="AC443:AC506" si="7">IF(O443=0,0,AB443*1000/O443)</f>
        <v>#N/A</v>
      </c>
      <c r="AD443" s="27" t="e">
        <f>VLOOKUP(tbl2_2!A443,ishod_substance!A:AD,9,0)</f>
        <v>#N/A</v>
      </c>
      <c r="AE443" s="8" t="e">
        <f>VLOOKUP(tbl2_2!A443,ishod_substance!A:AD,9,0)</f>
        <v>#N/A</v>
      </c>
      <c r="AF443" s="12"/>
    </row>
    <row r="444" spans="1:32" x14ac:dyDescent="0.25">
      <c r="A444">
        <v>436</v>
      </c>
      <c r="C444" s="5" t="e">
        <f>VLOOKUP(tbl2_2!A444,ishod_substance!A:P,2,0)</f>
        <v>#N/A</v>
      </c>
      <c r="D444" s="7" t="e">
        <f>VLOOKUP(tbl2_2!A444,ishod_substance!A:P,3,0)</f>
        <v>#N/A</v>
      </c>
      <c r="E444" s="5" t="e">
        <f>VLOOKUP(tbl2_2!A444,ishod_substance!A:P,11,0)</f>
        <v>#N/A</v>
      </c>
      <c r="F444" s="6" t="e">
        <f>VLOOKUP(tbl2_2!A444,ishod_substance!A:P,15,0)</f>
        <v>#N/A</v>
      </c>
      <c r="G444" s="6" t="e">
        <f>VLOOKUP(tbl2_2!A444,ishod_substance!A:P,12,0)&amp;"/"&amp;VLOOKUP(tbl2_2!A444,ishod_substance!A:P,14,0)</f>
        <v>#N/A</v>
      </c>
      <c r="H444" s="29" t="e">
        <f>VLOOKUP(tbl2_2!A444,ishod_substance!A:P,6,0)</f>
        <v>#N/A</v>
      </c>
      <c r="I444" s="10" t="e">
        <f>VLOOKUP(tbl2_2!A444,ishod_substance!A:P,15,0)</f>
        <v>#N/A</v>
      </c>
      <c r="J444" s="10" t="e">
        <f>VLOOKUP(tbl2_2!A444,ishod_substance!A:P,5,0)</f>
        <v>#N/A</v>
      </c>
      <c r="K444" s="84" t="e">
        <f>VLOOKUP(tbl2_2!A444,ishod_substance!A:Q,17,0)</f>
        <v>#N/A</v>
      </c>
      <c r="L444" s="84" t="e">
        <f>VLOOKUP(tbl2_2!A444,ishod_substance!A:R,18,0)</f>
        <v>#N/A</v>
      </c>
      <c r="M444" s="84" t="e">
        <f>VLOOKUP(tbl2_2!A444,ishod_substance!A:AD,19,0)</f>
        <v>#N/A</v>
      </c>
      <c r="N444" s="4" t="e">
        <f>VLOOKUP(tbl2_2!A444,ishod_substance!A:AD,20,0)</f>
        <v>#N/A</v>
      </c>
      <c r="O444" s="4" t="e">
        <f>VLOOKUP(tbl2_2!A444,ishod_substance!A:AD,21,0)</f>
        <v>#N/A</v>
      </c>
      <c r="P444" s="4" t="e">
        <f>VLOOKUP(tbl2_2!A444,ishod_substance!A:AD,22,0)</f>
        <v>#N/A</v>
      </c>
      <c r="Q444" s="4" t="e">
        <f>VLOOKUP(tbl2_2!A444,ishod_substance!A:AD,23,0)</f>
        <v>#N/A</v>
      </c>
      <c r="R444" s="4" t="e">
        <f>VLOOKUP(tbl2_2!A444,ishod_substance!A:AD,24,0)</f>
        <v>#N/A</v>
      </c>
      <c r="S444" s="4" t="e">
        <f>VLOOKUP(tbl2_2!A444,ishod_substance!A:AD,25,0)</f>
        <v>#N/A</v>
      </c>
      <c r="T444" s="4" t="e">
        <f>VLOOKUP(tbl2_2!A444,ishod_substance!A:AD,26,0)</f>
        <v>#N/A</v>
      </c>
      <c r="U444" s="4" t="e">
        <f>VLOOKUP(tbl2_2!A444,ishod_substance!A:AD,27,0)</f>
        <v>#N/A</v>
      </c>
      <c r="V444" s="4" t="e">
        <f>VLOOKUP(tbl2_2!A444,ishod_substance!A:AD,28,0)</f>
        <v>#N/A</v>
      </c>
      <c r="W444" s="4" t="e">
        <f>VLOOKUP(tbl2_2!A444,ishod_substance!A:AD,29,0)</f>
        <v>#N/A</v>
      </c>
      <c r="X444" s="4" t="e">
        <f>VLOOKUP(tbl2_2!A444,ishod_substance!A:AD,30,0)</f>
        <v>#N/A</v>
      </c>
      <c r="Y444" s="10" t="e">
        <f>VLOOKUP(tbl2_2!A444,ishod_substance!A:AD,7,0)</f>
        <v>#N/A</v>
      </c>
      <c r="Z444" s="9" t="e">
        <f>VLOOKUP(Y444,quide!$A$2:$B$1006,2,0)</f>
        <v>#N/A</v>
      </c>
      <c r="AA444" s="4" t="e">
        <f>VLOOKUP(Y444,quide!$A$2:$J$1006,10,0)</f>
        <v>#N/A</v>
      </c>
      <c r="AB444" s="8" t="e">
        <f>VLOOKUP(tbl2_2!A444,ishod_substance!A:AD,8,0)</f>
        <v>#N/A</v>
      </c>
      <c r="AC444" s="221" t="e">
        <f t="shared" si="7"/>
        <v>#N/A</v>
      </c>
      <c r="AD444" s="27" t="e">
        <f>VLOOKUP(tbl2_2!A444,ishod_substance!A:AD,9,0)</f>
        <v>#N/A</v>
      </c>
      <c r="AE444" s="8" t="e">
        <f>VLOOKUP(tbl2_2!A444,ishod_substance!A:AD,9,0)</f>
        <v>#N/A</v>
      </c>
      <c r="AF444" s="12"/>
    </row>
    <row r="445" spans="1:32" x14ac:dyDescent="0.25">
      <c r="A445">
        <v>437</v>
      </c>
      <c r="C445" s="5" t="e">
        <f>VLOOKUP(tbl2_2!A445,ishod_substance!A:P,2,0)</f>
        <v>#N/A</v>
      </c>
      <c r="D445" s="7" t="e">
        <f>VLOOKUP(tbl2_2!A445,ishod_substance!A:P,3,0)</f>
        <v>#N/A</v>
      </c>
      <c r="E445" s="5" t="e">
        <f>VLOOKUP(tbl2_2!A445,ishod_substance!A:P,11,0)</f>
        <v>#N/A</v>
      </c>
      <c r="F445" s="6" t="e">
        <f>VLOOKUP(tbl2_2!A445,ishod_substance!A:P,15,0)</f>
        <v>#N/A</v>
      </c>
      <c r="G445" s="6" t="e">
        <f>VLOOKUP(tbl2_2!A445,ishod_substance!A:P,12,0)&amp;"/"&amp;VLOOKUP(tbl2_2!A445,ishod_substance!A:P,14,0)</f>
        <v>#N/A</v>
      </c>
      <c r="H445" s="29" t="e">
        <f>VLOOKUP(tbl2_2!A445,ishod_substance!A:P,6,0)</f>
        <v>#N/A</v>
      </c>
      <c r="I445" s="10" t="e">
        <f>VLOOKUP(tbl2_2!A445,ishod_substance!A:P,15,0)</f>
        <v>#N/A</v>
      </c>
      <c r="J445" s="10" t="e">
        <f>VLOOKUP(tbl2_2!A445,ishod_substance!A:P,5,0)</f>
        <v>#N/A</v>
      </c>
      <c r="K445" s="84" t="e">
        <f>VLOOKUP(tbl2_2!A445,ishod_substance!A:Q,17,0)</f>
        <v>#N/A</v>
      </c>
      <c r="L445" s="84" t="e">
        <f>VLOOKUP(tbl2_2!A445,ishod_substance!A:R,18,0)</f>
        <v>#N/A</v>
      </c>
      <c r="M445" s="84" t="e">
        <f>VLOOKUP(tbl2_2!A445,ishod_substance!A:AD,19,0)</f>
        <v>#N/A</v>
      </c>
      <c r="N445" s="4" t="e">
        <f>VLOOKUP(tbl2_2!A445,ishod_substance!A:AD,20,0)</f>
        <v>#N/A</v>
      </c>
      <c r="O445" s="4" t="e">
        <f>VLOOKUP(tbl2_2!A445,ishod_substance!A:AD,21,0)</f>
        <v>#N/A</v>
      </c>
      <c r="P445" s="4" t="e">
        <f>VLOOKUP(tbl2_2!A445,ishod_substance!A:AD,22,0)</f>
        <v>#N/A</v>
      </c>
      <c r="Q445" s="4" t="e">
        <f>VLOOKUP(tbl2_2!A445,ishod_substance!A:AD,23,0)</f>
        <v>#N/A</v>
      </c>
      <c r="R445" s="4" t="e">
        <f>VLOOKUP(tbl2_2!A445,ishod_substance!A:AD,24,0)</f>
        <v>#N/A</v>
      </c>
      <c r="S445" s="4" t="e">
        <f>VLOOKUP(tbl2_2!A445,ishod_substance!A:AD,25,0)</f>
        <v>#N/A</v>
      </c>
      <c r="T445" s="4" t="e">
        <f>VLOOKUP(tbl2_2!A445,ishod_substance!A:AD,26,0)</f>
        <v>#N/A</v>
      </c>
      <c r="U445" s="4" t="e">
        <f>VLOOKUP(tbl2_2!A445,ishod_substance!A:AD,27,0)</f>
        <v>#N/A</v>
      </c>
      <c r="V445" s="4" t="e">
        <f>VLOOKUP(tbl2_2!A445,ishod_substance!A:AD,28,0)</f>
        <v>#N/A</v>
      </c>
      <c r="W445" s="4" t="e">
        <f>VLOOKUP(tbl2_2!A445,ishod_substance!A:AD,29,0)</f>
        <v>#N/A</v>
      </c>
      <c r="X445" s="4" t="e">
        <f>VLOOKUP(tbl2_2!A445,ishod_substance!A:AD,30,0)</f>
        <v>#N/A</v>
      </c>
      <c r="Y445" s="10" t="e">
        <f>VLOOKUP(tbl2_2!A445,ishod_substance!A:AD,7,0)</f>
        <v>#N/A</v>
      </c>
      <c r="Z445" s="9" t="e">
        <f>VLOOKUP(Y445,quide!$A$2:$B$1006,2,0)</f>
        <v>#N/A</v>
      </c>
      <c r="AA445" s="4" t="e">
        <f>VLOOKUP(Y445,quide!$A$2:$J$1006,10,0)</f>
        <v>#N/A</v>
      </c>
      <c r="AB445" s="8" t="e">
        <f>VLOOKUP(tbl2_2!A445,ishod_substance!A:AD,8,0)</f>
        <v>#N/A</v>
      </c>
      <c r="AC445" s="221" t="e">
        <f t="shared" si="7"/>
        <v>#N/A</v>
      </c>
      <c r="AD445" s="27" t="e">
        <f>VLOOKUP(tbl2_2!A445,ishod_substance!A:AD,9,0)</f>
        <v>#N/A</v>
      </c>
      <c r="AE445" s="8" t="e">
        <f>VLOOKUP(tbl2_2!A445,ishod_substance!A:AD,9,0)</f>
        <v>#N/A</v>
      </c>
      <c r="AF445" s="12"/>
    </row>
    <row r="446" spans="1:32" x14ac:dyDescent="0.25">
      <c r="A446">
        <v>438</v>
      </c>
      <c r="C446" s="5" t="e">
        <f>VLOOKUP(tbl2_2!A446,ishod_substance!A:P,2,0)</f>
        <v>#N/A</v>
      </c>
      <c r="D446" s="7" t="e">
        <f>VLOOKUP(tbl2_2!A446,ishod_substance!A:P,3,0)</f>
        <v>#N/A</v>
      </c>
      <c r="E446" s="5" t="e">
        <f>VLOOKUP(tbl2_2!A446,ishod_substance!A:P,11,0)</f>
        <v>#N/A</v>
      </c>
      <c r="F446" s="6" t="e">
        <f>VLOOKUP(tbl2_2!A446,ishod_substance!A:P,15,0)</f>
        <v>#N/A</v>
      </c>
      <c r="G446" s="6" t="e">
        <f>VLOOKUP(tbl2_2!A446,ishod_substance!A:P,12,0)&amp;"/"&amp;VLOOKUP(tbl2_2!A446,ishod_substance!A:P,14,0)</f>
        <v>#N/A</v>
      </c>
      <c r="H446" s="29" t="e">
        <f>VLOOKUP(tbl2_2!A446,ishod_substance!A:P,6,0)</f>
        <v>#N/A</v>
      </c>
      <c r="I446" s="10" t="e">
        <f>VLOOKUP(tbl2_2!A446,ishod_substance!A:P,15,0)</f>
        <v>#N/A</v>
      </c>
      <c r="J446" s="10" t="e">
        <f>VLOOKUP(tbl2_2!A446,ishod_substance!A:P,5,0)</f>
        <v>#N/A</v>
      </c>
      <c r="K446" s="84" t="e">
        <f>VLOOKUP(tbl2_2!A446,ishod_substance!A:Q,17,0)</f>
        <v>#N/A</v>
      </c>
      <c r="L446" s="84" t="e">
        <f>VLOOKUP(tbl2_2!A446,ishod_substance!A:R,18,0)</f>
        <v>#N/A</v>
      </c>
      <c r="M446" s="84" t="e">
        <f>VLOOKUP(tbl2_2!A446,ishod_substance!A:AD,19,0)</f>
        <v>#N/A</v>
      </c>
      <c r="N446" s="4" t="e">
        <f>VLOOKUP(tbl2_2!A446,ishod_substance!A:AD,20,0)</f>
        <v>#N/A</v>
      </c>
      <c r="O446" s="4" t="e">
        <f>VLOOKUP(tbl2_2!A446,ishod_substance!A:AD,21,0)</f>
        <v>#N/A</v>
      </c>
      <c r="P446" s="4" t="e">
        <f>VLOOKUP(tbl2_2!A446,ishod_substance!A:AD,22,0)</f>
        <v>#N/A</v>
      </c>
      <c r="Q446" s="4" t="e">
        <f>VLOOKUP(tbl2_2!A446,ishod_substance!A:AD,23,0)</f>
        <v>#N/A</v>
      </c>
      <c r="R446" s="4" t="e">
        <f>VLOOKUP(tbl2_2!A446,ishod_substance!A:AD,24,0)</f>
        <v>#N/A</v>
      </c>
      <c r="S446" s="4" t="e">
        <f>VLOOKUP(tbl2_2!A446,ishod_substance!A:AD,25,0)</f>
        <v>#N/A</v>
      </c>
      <c r="T446" s="4" t="e">
        <f>VLOOKUP(tbl2_2!A446,ishod_substance!A:AD,26,0)</f>
        <v>#N/A</v>
      </c>
      <c r="U446" s="4" t="e">
        <f>VLOOKUP(tbl2_2!A446,ishod_substance!A:AD,27,0)</f>
        <v>#N/A</v>
      </c>
      <c r="V446" s="4" t="e">
        <f>VLOOKUP(tbl2_2!A446,ishod_substance!A:AD,28,0)</f>
        <v>#N/A</v>
      </c>
      <c r="W446" s="4" t="e">
        <f>VLOOKUP(tbl2_2!A446,ishod_substance!A:AD,29,0)</f>
        <v>#N/A</v>
      </c>
      <c r="X446" s="4" t="e">
        <f>VLOOKUP(tbl2_2!A446,ishod_substance!A:AD,30,0)</f>
        <v>#N/A</v>
      </c>
      <c r="Y446" s="10" t="e">
        <f>VLOOKUP(tbl2_2!A446,ishod_substance!A:AD,7,0)</f>
        <v>#N/A</v>
      </c>
      <c r="Z446" s="9" t="e">
        <f>VLOOKUP(Y446,quide!$A$2:$B$1006,2,0)</f>
        <v>#N/A</v>
      </c>
      <c r="AA446" s="4" t="e">
        <f>VLOOKUP(Y446,quide!$A$2:$J$1006,10,0)</f>
        <v>#N/A</v>
      </c>
      <c r="AB446" s="50" t="e">
        <f>VLOOKUP(tbl2_2!A446,ishod_substance!A:AD,8,0)</f>
        <v>#N/A</v>
      </c>
      <c r="AC446" s="28" t="e">
        <f t="shared" si="7"/>
        <v>#N/A</v>
      </c>
      <c r="AD446" s="27" t="e">
        <f>VLOOKUP(tbl2_2!A446,ishod_substance!A:AD,9,0)</f>
        <v>#N/A</v>
      </c>
      <c r="AE446" s="8" t="e">
        <f>VLOOKUP(tbl2_2!A446,ishod_substance!A:AD,9,0)</f>
        <v>#N/A</v>
      </c>
      <c r="AF446" s="12"/>
    </row>
    <row r="447" spans="1:32" x14ac:dyDescent="0.25">
      <c r="A447">
        <v>439</v>
      </c>
      <c r="C447" s="5" t="e">
        <f>VLOOKUP(tbl2_2!A447,ishod_substance!A:P,2,0)</f>
        <v>#N/A</v>
      </c>
      <c r="D447" s="7" t="e">
        <f>VLOOKUP(tbl2_2!A447,ishod_substance!A:P,3,0)</f>
        <v>#N/A</v>
      </c>
      <c r="E447" s="5" t="e">
        <f>VLOOKUP(tbl2_2!A447,ishod_substance!A:P,11,0)</f>
        <v>#N/A</v>
      </c>
      <c r="F447" s="6" t="e">
        <f>VLOOKUP(tbl2_2!A447,ishod_substance!A:P,15,0)</f>
        <v>#N/A</v>
      </c>
      <c r="G447" s="6" t="e">
        <f>VLOOKUP(tbl2_2!A447,ishod_substance!A:P,12,0)&amp;"/"&amp;VLOOKUP(tbl2_2!A447,ishod_substance!A:P,14,0)</f>
        <v>#N/A</v>
      </c>
      <c r="H447" s="29" t="e">
        <f>VLOOKUP(tbl2_2!A447,ishod_substance!A:P,6,0)</f>
        <v>#N/A</v>
      </c>
      <c r="I447" s="10" t="e">
        <f>VLOOKUP(tbl2_2!A447,ishod_substance!A:P,15,0)</f>
        <v>#N/A</v>
      </c>
      <c r="J447" s="10" t="e">
        <f>VLOOKUP(tbl2_2!A447,ishod_substance!A:P,5,0)</f>
        <v>#N/A</v>
      </c>
      <c r="K447" s="84" t="e">
        <f>VLOOKUP(tbl2_2!A447,ishod_substance!A:Q,17,0)</f>
        <v>#N/A</v>
      </c>
      <c r="L447" s="84" t="e">
        <f>VLOOKUP(tbl2_2!A447,ishod_substance!A:R,18,0)</f>
        <v>#N/A</v>
      </c>
      <c r="M447" s="84" t="e">
        <f>VLOOKUP(tbl2_2!A447,ishod_substance!A:AD,19,0)</f>
        <v>#N/A</v>
      </c>
      <c r="N447" s="4" t="e">
        <f>VLOOKUP(tbl2_2!A447,ishod_substance!A:AD,20,0)</f>
        <v>#N/A</v>
      </c>
      <c r="O447" s="4" t="e">
        <f>VLOOKUP(tbl2_2!A447,ishod_substance!A:AD,21,0)</f>
        <v>#N/A</v>
      </c>
      <c r="P447" s="4" t="e">
        <f>VLOOKUP(tbl2_2!A447,ishod_substance!A:AD,22,0)</f>
        <v>#N/A</v>
      </c>
      <c r="Q447" s="4" t="e">
        <f>VLOOKUP(tbl2_2!A447,ishod_substance!A:AD,23,0)</f>
        <v>#N/A</v>
      </c>
      <c r="R447" s="4" t="e">
        <f>VLOOKUP(tbl2_2!A447,ishod_substance!A:AD,24,0)</f>
        <v>#N/A</v>
      </c>
      <c r="S447" s="4" t="e">
        <f>VLOOKUP(tbl2_2!A447,ishod_substance!A:AD,25,0)</f>
        <v>#N/A</v>
      </c>
      <c r="T447" s="4" t="e">
        <f>VLOOKUP(tbl2_2!A447,ishod_substance!A:AD,26,0)</f>
        <v>#N/A</v>
      </c>
      <c r="U447" s="4" t="e">
        <f>VLOOKUP(tbl2_2!A447,ishod_substance!A:AD,27,0)</f>
        <v>#N/A</v>
      </c>
      <c r="V447" s="4" t="e">
        <f>VLOOKUP(tbl2_2!A447,ishod_substance!A:AD,28,0)</f>
        <v>#N/A</v>
      </c>
      <c r="W447" s="4" t="e">
        <f>VLOOKUP(tbl2_2!A447,ishod_substance!A:AD,29,0)</f>
        <v>#N/A</v>
      </c>
      <c r="X447" s="4" t="e">
        <f>VLOOKUP(tbl2_2!A447,ishod_substance!A:AD,30,0)</f>
        <v>#N/A</v>
      </c>
      <c r="Y447" s="10" t="e">
        <f>VLOOKUP(tbl2_2!A447,ishod_substance!A:AD,7,0)</f>
        <v>#N/A</v>
      </c>
      <c r="Z447" s="9" t="e">
        <f>VLOOKUP(Y447,quide!$A$2:$B$1006,2,0)</f>
        <v>#N/A</v>
      </c>
      <c r="AA447" s="4" t="e">
        <f>VLOOKUP(Y447,quide!$A$2:$J$1006,10,0)</f>
        <v>#N/A</v>
      </c>
      <c r="AB447" s="50" t="e">
        <f>VLOOKUP(tbl2_2!A447,ishod_substance!A:AD,8,0)</f>
        <v>#N/A</v>
      </c>
      <c r="AC447" s="28" t="e">
        <f t="shared" si="7"/>
        <v>#N/A</v>
      </c>
      <c r="AD447" s="27" t="e">
        <f>VLOOKUP(tbl2_2!A447,ishod_substance!A:AD,9,0)</f>
        <v>#N/A</v>
      </c>
      <c r="AE447" s="8" t="e">
        <f>VLOOKUP(tbl2_2!A447,ishod_substance!A:AD,9,0)</f>
        <v>#N/A</v>
      </c>
      <c r="AF447" s="12"/>
    </row>
    <row r="448" spans="1:32" x14ac:dyDescent="0.25">
      <c r="A448">
        <v>440</v>
      </c>
      <c r="C448" s="5" t="e">
        <f>VLOOKUP(tbl2_2!A448,ishod_substance!A:P,2,0)</f>
        <v>#N/A</v>
      </c>
      <c r="D448" s="7" t="e">
        <f>VLOOKUP(tbl2_2!A448,ishod_substance!A:P,3,0)</f>
        <v>#N/A</v>
      </c>
      <c r="E448" s="5" t="e">
        <f>VLOOKUP(tbl2_2!A448,ishod_substance!A:P,11,0)</f>
        <v>#N/A</v>
      </c>
      <c r="F448" s="6" t="e">
        <f>VLOOKUP(tbl2_2!A448,ishod_substance!A:P,15,0)</f>
        <v>#N/A</v>
      </c>
      <c r="G448" s="6" t="e">
        <f>VLOOKUP(tbl2_2!A448,ishod_substance!A:P,12,0)&amp;"/"&amp;VLOOKUP(tbl2_2!A448,ishod_substance!A:P,14,0)</f>
        <v>#N/A</v>
      </c>
      <c r="H448" s="29" t="e">
        <f>VLOOKUP(tbl2_2!A448,ishod_substance!A:P,6,0)</f>
        <v>#N/A</v>
      </c>
      <c r="I448" s="10" t="e">
        <f>VLOOKUP(tbl2_2!A448,ishod_substance!A:P,15,0)</f>
        <v>#N/A</v>
      </c>
      <c r="J448" s="10" t="e">
        <f>VLOOKUP(tbl2_2!A448,ishod_substance!A:P,5,0)</f>
        <v>#N/A</v>
      </c>
      <c r="K448" s="84" t="e">
        <f>VLOOKUP(tbl2_2!A448,ishod_substance!A:Q,17,0)</f>
        <v>#N/A</v>
      </c>
      <c r="L448" s="84" t="e">
        <f>VLOOKUP(tbl2_2!A448,ishod_substance!A:R,18,0)</f>
        <v>#N/A</v>
      </c>
      <c r="M448" s="84" t="e">
        <f>VLOOKUP(tbl2_2!A448,ishod_substance!A:AD,19,0)</f>
        <v>#N/A</v>
      </c>
      <c r="N448" s="4" t="e">
        <f>VLOOKUP(tbl2_2!A448,ishod_substance!A:AD,20,0)</f>
        <v>#N/A</v>
      </c>
      <c r="O448" s="4" t="e">
        <f>VLOOKUP(tbl2_2!A448,ishod_substance!A:AD,21,0)</f>
        <v>#N/A</v>
      </c>
      <c r="P448" s="4" t="e">
        <f>VLOOKUP(tbl2_2!A448,ishod_substance!A:AD,22,0)</f>
        <v>#N/A</v>
      </c>
      <c r="Q448" s="4" t="e">
        <f>VLOOKUP(tbl2_2!A448,ishod_substance!A:AD,23,0)</f>
        <v>#N/A</v>
      </c>
      <c r="R448" s="4" t="e">
        <f>VLOOKUP(tbl2_2!A448,ishod_substance!A:AD,24,0)</f>
        <v>#N/A</v>
      </c>
      <c r="S448" s="4" t="e">
        <f>VLOOKUP(tbl2_2!A448,ishod_substance!A:AD,25,0)</f>
        <v>#N/A</v>
      </c>
      <c r="T448" s="4" t="e">
        <f>VLOOKUP(tbl2_2!A448,ishod_substance!A:AD,26,0)</f>
        <v>#N/A</v>
      </c>
      <c r="U448" s="4" t="e">
        <f>VLOOKUP(tbl2_2!A448,ishod_substance!A:AD,27,0)</f>
        <v>#N/A</v>
      </c>
      <c r="V448" s="4" t="e">
        <f>VLOOKUP(tbl2_2!A448,ishod_substance!A:AD,28,0)</f>
        <v>#N/A</v>
      </c>
      <c r="W448" s="4" t="e">
        <f>VLOOKUP(tbl2_2!A448,ishod_substance!A:AD,29,0)</f>
        <v>#N/A</v>
      </c>
      <c r="X448" s="4" t="e">
        <f>VLOOKUP(tbl2_2!A448,ishod_substance!A:AD,30,0)</f>
        <v>#N/A</v>
      </c>
      <c r="Y448" s="10" t="e">
        <f>VLOOKUP(tbl2_2!A448,ishod_substance!A:AD,7,0)</f>
        <v>#N/A</v>
      </c>
      <c r="Z448" s="9" t="e">
        <f>VLOOKUP(Y448,quide!$A$2:$B$1006,2,0)</f>
        <v>#N/A</v>
      </c>
      <c r="AA448" s="4" t="e">
        <f>VLOOKUP(Y448,quide!$A$2:$J$1006,10,0)</f>
        <v>#N/A</v>
      </c>
      <c r="AB448" s="50" t="e">
        <f>VLOOKUP(tbl2_2!A448,ishod_substance!A:AD,8,0)</f>
        <v>#N/A</v>
      </c>
      <c r="AC448" s="28" t="e">
        <f t="shared" si="7"/>
        <v>#N/A</v>
      </c>
      <c r="AD448" s="27" t="e">
        <f>VLOOKUP(tbl2_2!A448,ishod_substance!A:AD,9,0)</f>
        <v>#N/A</v>
      </c>
      <c r="AE448" s="8" t="e">
        <f>VLOOKUP(tbl2_2!A448,ishod_substance!A:AD,9,0)</f>
        <v>#N/A</v>
      </c>
      <c r="AF448" s="12"/>
    </row>
    <row r="449" spans="1:32" x14ac:dyDescent="0.25">
      <c r="A449">
        <v>441</v>
      </c>
      <c r="C449" s="5" t="e">
        <f>VLOOKUP(tbl2_2!A449,ishod_substance!A:P,2,0)</f>
        <v>#N/A</v>
      </c>
      <c r="D449" s="7" t="e">
        <f>VLOOKUP(tbl2_2!A449,ishod_substance!A:P,3,0)</f>
        <v>#N/A</v>
      </c>
      <c r="E449" s="5" t="e">
        <f>VLOOKUP(tbl2_2!A449,ishod_substance!A:P,11,0)</f>
        <v>#N/A</v>
      </c>
      <c r="F449" s="6" t="e">
        <f>VLOOKUP(tbl2_2!A449,ishod_substance!A:P,15,0)</f>
        <v>#N/A</v>
      </c>
      <c r="G449" s="6" t="e">
        <f>VLOOKUP(tbl2_2!A449,ishod_substance!A:P,12,0)&amp;"/"&amp;VLOOKUP(tbl2_2!A449,ishod_substance!A:P,14,0)</f>
        <v>#N/A</v>
      </c>
      <c r="H449" s="29" t="e">
        <f>VLOOKUP(tbl2_2!A449,ishod_substance!A:P,6,0)</f>
        <v>#N/A</v>
      </c>
      <c r="I449" s="10" t="e">
        <f>VLOOKUP(tbl2_2!A449,ishod_substance!A:P,15,0)</f>
        <v>#N/A</v>
      </c>
      <c r="J449" s="10" t="e">
        <f>VLOOKUP(tbl2_2!A449,ishod_substance!A:P,5,0)</f>
        <v>#N/A</v>
      </c>
      <c r="K449" s="84" t="e">
        <f>VLOOKUP(tbl2_2!A449,ishod_substance!A:Q,17,0)</f>
        <v>#N/A</v>
      </c>
      <c r="L449" s="84" t="e">
        <f>VLOOKUP(tbl2_2!A449,ishod_substance!A:R,18,0)</f>
        <v>#N/A</v>
      </c>
      <c r="M449" s="84" t="e">
        <f>VLOOKUP(tbl2_2!A449,ishod_substance!A:AD,19,0)</f>
        <v>#N/A</v>
      </c>
      <c r="N449" s="4" t="e">
        <f>VLOOKUP(tbl2_2!A449,ishod_substance!A:AD,20,0)</f>
        <v>#N/A</v>
      </c>
      <c r="O449" s="4" t="e">
        <f>VLOOKUP(tbl2_2!A449,ishod_substance!A:AD,21,0)</f>
        <v>#N/A</v>
      </c>
      <c r="P449" s="4" t="e">
        <f>VLOOKUP(tbl2_2!A449,ishod_substance!A:AD,22,0)</f>
        <v>#N/A</v>
      </c>
      <c r="Q449" s="4" t="e">
        <f>VLOOKUP(tbl2_2!A449,ishod_substance!A:AD,23,0)</f>
        <v>#N/A</v>
      </c>
      <c r="R449" s="4" t="e">
        <f>VLOOKUP(tbl2_2!A449,ishod_substance!A:AD,24,0)</f>
        <v>#N/A</v>
      </c>
      <c r="S449" s="4" t="e">
        <f>VLOOKUP(tbl2_2!A449,ishod_substance!A:AD,25,0)</f>
        <v>#N/A</v>
      </c>
      <c r="T449" s="4" t="e">
        <f>VLOOKUP(tbl2_2!A449,ishod_substance!A:AD,26,0)</f>
        <v>#N/A</v>
      </c>
      <c r="U449" s="4" t="e">
        <f>VLOOKUP(tbl2_2!A449,ishod_substance!A:AD,27,0)</f>
        <v>#N/A</v>
      </c>
      <c r="V449" s="4" t="e">
        <f>VLOOKUP(tbl2_2!A449,ishod_substance!A:AD,28,0)</f>
        <v>#N/A</v>
      </c>
      <c r="W449" s="4" t="e">
        <f>VLOOKUP(tbl2_2!A449,ishod_substance!A:AD,29,0)</f>
        <v>#N/A</v>
      </c>
      <c r="X449" s="4" t="e">
        <f>VLOOKUP(tbl2_2!A449,ishod_substance!A:AD,30,0)</f>
        <v>#N/A</v>
      </c>
      <c r="Y449" s="10" t="e">
        <f>VLOOKUP(tbl2_2!A449,ishod_substance!A:AD,7,0)</f>
        <v>#N/A</v>
      </c>
      <c r="Z449" s="9" t="e">
        <f>VLOOKUP(Y449,quide!$A$2:$B$1006,2,0)</f>
        <v>#N/A</v>
      </c>
      <c r="AA449" s="4" t="e">
        <f>VLOOKUP(Y449,quide!$A$2:$J$1006,10,0)</f>
        <v>#N/A</v>
      </c>
      <c r="AB449" s="50" t="e">
        <f>VLOOKUP(tbl2_2!A449,ishod_substance!A:AD,8,0)</f>
        <v>#N/A</v>
      </c>
      <c r="AC449" s="28" t="e">
        <f t="shared" si="7"/>
        <v>#N/A</v>
      </c>
      <c r="AD449" s="27" t="e">
        <f>VLOOKUP(tbl2_2!A449,ishod_substance!A:AD,9,0)</f>
        <v>#N/A</v>
      </c>
      <c r="AE449" s="8" t="e">
        <f>VLOOKUP(tbl2_2!A449,ishod_substance!A:AD,9,0)</f>
        <v>#N/A</v>
      </c>
      <c r="AF449" s="12"/>
    </row>
    <row r="450" spans="1:32" x14ac:dyDescent="0.25">
      <c r="A450">
        <v>442</v>
      </c>
      <c r="C450" s="5" t="e">
        <f>VLOOKUP(tbl2_2!A450,ishod_substance!A:P,2,0)</f>
        <v>#N/A</v>
      </c>
      <c r="D450" s="7" t="e">
        <f>VLOOKUP(tbl2_2!A450,ishod_substance!A:P,3,0)</f>
        <v>#N/A</v>
      </c>
      <c r="E450" s="5" t="e">
        <f>VLOOKUP(tbl2_2!A450,ishod_substance!A:P,11,0)</f>
        <v>#N/A</v>
      </c>
      <c r="F450" s="6" t="e">
        <f>VLOOKUP(tbl2_2!A450,ishod_substance!A:P,15,0)</f>
        <v>#N/A</v>
      </c>
      <c r="G450" s="6" t="e">
        <f>VLOOKUP(tbl2_2!A450,ishod_substance!A:P,12,0)&amp;"/"&amp;VLOOKUP(tbl2_2!A450,ishod_substance!A:P,14,0)</f>
        <v>#N/A</v>
      </c>
      <c r="H450" s="29" t="e">
        <f>VLOOKUP(tbl2_2!A450,ishod_substance!A:P,6,0)</f>
        <v>#N/A</v>
      </c>
      <c r="I450" s="10" t="e">
        <f>VLOOKUP(tbl2_2!A450,ishod_substance!A:P,15,0)</f>
        <v>#N/A</v>
      </c>
      <c r="J450" s="10" t="e">
        <f>VLOOKUP(tbl2_2!A450,ishod_substance!A:P,5,0)</f>
        <v>#N/A</v>
      </c>
      <c r="K450" s="84" t="e">
        <f>VLOOKUP(tbl2_2!A450,ishod_substance!A:Q,17,0)</f>
        <v>#N/A</v>
      </c>
      <c r="L450" s="84" t="e">
        <f>VLOOKUP(tbl2_2!A450,ishod_substance!A:R,18,0)</f>
        <v>#N/A</v>
      </c>
      <c r="M450" s="84" t="e">
        <f>VLOOKUP(tbl2_2!A450,ishod_substance!A:AD,19,0)</f>
        <v>#N/A</v>
      </c>
      <c r="N450" s="4" t="e">
        <f>VLOOKUP(tbl2_2!A450,ishod_substance!A:AD,20,0)</f>
        <v>#N/A</v>
      </c>
      <c r="O450" s="4" t="e">
        <f>VLOOKUP(tbl2_2!A450,ishod_substance!A:AD,21,0)</f>
        <v>#N/A</v>
      </c>
      <c r="P450" s="4" t="e">
        <f>VLOOKUP(tbl2_2!A450,ishod_substance!A:AD,22,0)</f>
        <v>#N/A</v>
      </c>
      <c r="Q450" s="4" t="e">
        <f>VLOOKUP(tbl2_2!A450,ishod_substance!A:AD,23,0)</f>
        <v>#N/A</v>
      </c>
      <c r="R450" s="4" t="e">
        <f>VLOOKUP(tbl2_2!A450,ishod_substance!A:AD,24,0)</f>
        <v>#N/A</v>
      </c>
      <c r="S450" s="4" t="e">
        <f>VLOOKUP(tbl2_2!A450,ishod_substance!A:AD,25,0)</f>
        <v>#N/A</v>
      </c>
      <c r="T450" s="4" t="e">
        <f>VLOOKUP(tbl2_2!A450,ishod_substance!A:AD,26,0)</f>
        <v>#N/A</v>
      </c>
      <c r="U450" s="4" t="e">
        <f>VLOOKUP(tbl2_2!A450,ishod_substance!A:AD,27,0)</f>
        <v>#N/A</v>
      </c>
      <c r="V450" s="4" t="e">
        <f>VLOOKUP(tbl2_2!A450,ishod_substance!A:AD,28,0)</f>
        <v>#N/A</v>
      </c>
      <c r="W450" s="4" t="e">
        <f>VLOOKUP(tbl2_2!A450,ishod_substance!A:AD,29,0)</f>
        <v>#N/A</v>
      </c>
      <c r="X450" s="4" t="e">
        <f>VLOOKUP(tbl2_2!A450,ishod_substance!A:AD,30,0)</f>
        <v>#N/A</v>
      </c>
      <c r="Y450" s="10" t="e">
        <f>VLOOKUP(tbl2_2!A450,ishod_substance!A:AD,7,0)</f>
        <v>#N/A</v>
      </c>
      <c r="Z450" s="9" t="e">
        <f>VLOOKUP(Y450,quide!$A$2:$B$1006,2,0)</f>
        <v>#N/A</v>
      </c>
      <c r="AA450" s="4" t="e">
        <f>VLOOKUP(Y450,quide!$A$2:$J$1006,10,0)</f>
        <v>#N/A</v>
      </c>
      <c r="AB450" s="50" t="e">
        <f>VLOOKUP(tbl2_2!A450,ishod_substance!A:AD,8,0)</f>
        <v>#N/A</v>
      </c>
      <c r="AC450" s="28" t="e">
        <f t="shared" si="7"/>
        <v>#N/A</v>
      </c>
      <c r="AD450" s="27" t="e">
        <f>VLOOKUP(tbl2_2!A450,ishod_substance!A:AD,9,0)</f>
        <v>#N/A</v>
      </c>
      <c r="AE450" s="8" t="e">
        <f>VLOOKUP(tbl2_2!A450,ishod_substance!A:AD,9,0)</f>
        <v>#N/A</v>
      </c>
      <c r="AF450" s="12"/>
    </row>
    <row r="451" spans="1:32" x14ac:dyDescent="0.25">
      <c r="A451">
        <v>443</v>
      </c>
      <c r="C451" s="5" t="e">
        <f>VLOOKUP(tbl2_2!A451,ishod_substance!A:P,2,0)</f>
        <v>#N/A</v>
      </c>
      <c r="D451" s="7" t="e">
        <f>VLOOKUP(tbl2_2!A451,ishod_substance!A:P,3,0)</f>
        <v>#N/A</v>
      </c>
      <c r="E451" s="5" t="e">
        <f>VLOOKUP(tbl2_2!A451,ishod_substance!A:P,11,0)</f>
        <v>#N/A</v>
      </c>
      <c r="F451" s="6" t="e">
        <f>VLOOKUP(tbl2_2!A451,ishod_substance!A:P,15,0)</f>
        <v>#N/A</v>
      </c>
      <c r="G451" s="6" t="e">
        <f>VLOOKUP(tbl2_2!A451,ishod_substance!A:P,12,0)&amp;"/"&amp;VLOOKUP(tbl2_2!A451,ishod_substance!A:P,14,0)</f>
        <v>#N/A</v>
      </c>
      <c r="H451" s="29" t="e">
        <f>VLOOKUP(tbl2_2!A451,ishod_substance!A:P,6,0)</f>
        <v>#N/A</v>
      </c>
      <c r="I451" s="10" t="e">
        <f>VLOOKUP(tbl2_2!A451,ishod_substance!A:P,15,0)</f>
        <v>#N/A</v>
      </c>
      <c r="J451" s="10" t="e">
        <f>VLOOKUP(tbl2_2!A451,ishod_substance!A:P,5,0)</f>
        <v>#N/A</v>
      </c>
      <c r="K451" s="84" t="e">
        <f>VLOOKUP(tbl2_2!A451,ishod_substance!A:Q,17,0)</f>
        <v>#N/A</v>
      </c>
      <c r="L451" s="84" t="e">
        <f>VLOOKUP(tbl2_2!A451,ishod_substance!A:R,18,0)</f>
        <v>#N/A</v>
      </c>
      <c r="M451" s="84" t="e">
        <f>VLOOKUP(tbl2_2!A451,ishod_substance!A:AD,19,0)</f>
        <v>#N/A</v>
      </c>
      <c r="N451" s="4" t="e">
        <f>VLOOKUP(tbl2_2!A451,ishod_substance!A:AD,20,0)</f>
        <v>#N/A</v>
      </c>
      <c r="O451" s="4" t="e">
        <f>VLOOKUP(tbl2_2!A451,ishod_substance!A:AD,21,0)</f>
        <v>#N/A</v>
      </c>
      <c r="P451" s="4" t="e">
        <f>VLOOKUP(tbl2_2!A451,ishod_substance!A:AD,22,0)</f>
        <v>#N/A</v>
      </c>
      <c r="Q451" s="4" t="e">
        <f>VLOOKUP(tbl2_2!A451,ishod_substance!A:AD,23,0)</f>
        <v>#N/A</v>
      </c>
      <c r="R451" s="4" t="e">
        <f>VLOOKUP(tbl2_2!A451,ishod_substance!A:AD,24,0)</f>
        <v>#N/A</v>
      </c>
      <c r="S451" s="4" t="e">
        <f>VLOOKUP(tbl2_2!A451,ishod_substance!A:AD,25,0)</f>
        <v>#N/A</v>
      </c>
      <c r="T451" s="4" t="e">
        <f>VLOOKUP(tbl2_2!A451,ishod_substance!A:AD,26,0)</f>
        <v>#N/A</v>
      </c>
      <c r="U451" s="4" t="e">
        <f>VLOOKUP(tbl2_2!A451,ishod_substance!A:AD,27,0)</f>
        <v>#N/A</v>
      </c>
      <c r="V451" s="4" t="e">
        <f>VLOOKUP(tbl2_2!A451,ishod_substance!A:AD,28,0)</f>
        <v>#N/A</v>
      </c>
      <c r="W451" s="4" t="e">
        <f>VLOOKUP(tbl2_2!A451,ishod_substance!A:AD,29,0)</f>
        <v>#N/A</v>
      </c>
      <c r="X451" s="4" t="e">
        <f>VLOOKUP(tbl2_2!A451,ishod_substance!A:AD,30,0)</f>
        <v>#N/A</v>
      </c>
      <c r="Y451" s="10" t="e">
        <f>VLOOKUP(tbl2_2!A451,ishod_substance!A:AD,7,0)</f>
        <v>#N/A</v>
      </c>
      <c r="Z451" s="9" t="e">
        <f>VLOOKUP(Y451,quide!$A$2:$B$1006,2,0)</f>
        <v>#N/A</v>
      </c>
      <c r="AA451" s="4" t="e">
        <f>VLOOKUP(Y451,quide!$A$2:$J$1006,10,0)</f>
        <v>#N/A</v>
      </c>
      <c r="AB451" s="50" t="e">
        <f>VLOOKUP(tbl2_2!A451,ishod_substance!A:AD,8,0)</f>
        <v>#N/A</v>
      </c>
      <c r="AC451" s="28" t="e">
        <f t="shared" si="7"/>
        <v>#N/A</v>
      </c>
      <c r="AD451" s="27" t="e">
        <f>VLOOKUP(tbl2_2!A451,ishod_substance!A:AD,9,0)</f>
        <v>#N/A</v>
      </c>
      <c r="AE451" s="8" t="e">
        <f>VLOOKUP(tbl2_2!A451,ishod_substance!A:AD,9,0)</f>
        <v>#N/A</v>
      </c>
      <c r="AF451" s="12"/>
    </row>
    <row r="452" spans="1:32" x14ac:dyDescent="0.25">
      <c r="A452">
        <v>444</v>
      </c>
      <c r="C452" s="5" t="e">
        <f>VLOOKUP(tbl2_2!A452,ishod_substance!A:P,2,0)</f>
        <v>#N/A</v>
      </c>
      <c r="D452" s="7" t="e">
        <f>VLOOKUP(tbl2_2!A452,ishod_substance!A:P,3,0)</f>
        <v>#N/A</v>
      </c>
      <c r="E452" s="5" t="e">
        <f>VLOOKUP(tbl2_2!A452,ishod_substance!A:P,11,0)</f>
        <v>#N/A</v>
      </c>
      <c r="F452" s="6" t="e">
        <f>VLOOKUP(tbl2_2!A452,ishod_substance!A:P,15,0)</f>
        <v>#N/A</v>
      </c>
      <c r="G452" s="6" t="e">
        <f>VLOOKUP(tbl2_2!A452,ishod_substance!A:P,12,0)&amp;"/"&amp;VLOOKUP(tbl2_2!A452,ishod_substance!A:P,14,0)</f>
        <v>#N/A</v>
      </c>
      <c r="H452" s="29" t="e">
        <f>VLOOKUP(tbl2_2!A452,ishod_substance!A:P,6,0)</f>
        <v>#N/A</v>
      </c>
      <c r="I452" s="10" t="e">
        <f>VLOOKUP(tbl2_2!A452,ishod_substance!A:P,15,0)</f>
        <v>#N/A</v>
      </c>
      <c r="J452" s="10" t="e">
        <f>VLOOKUP(tbl2_2!A452,ishod_substance!A:P,5,0)</f>
        <v>#N/A</v>
      </c>
      <c r="K452" s="84" t="e">
        <f>VLOOKUP(tbl2_2!A452,ishod_substance!A:Q,17,0)</f>
        <v>#N/A</v>
      </c>
      <c r="L452" s="84" t="e">
        <f>VLOOKUP(tbl2_2!A452,ishod_substance!A:R,18,0)</f>
        <v>#N/A</v>
      </c>
      <c r="M452" s="84" t="e">
        <f>VLOOKUP(tbl2_2!A452,ishod_substance!A:AD,19,0)</f>
        <v>#N/A</v>
      </c>
      <c r="N452" s="4" t="e">
        <f>VLOOKUP(tbl2_2!A452,ishod_substance!A:AD,20,0)</f>
        <v>#N/A</v>
      </c>
      <c r="O452" s="4" t="e">
        <f>VLOOKUP(tbl2_2!A452,ishod_substance!A:AD,21,0)</f>
        <v>#N/A</v>
      </c>
      <c r="P452" s="4" t="e">
        <f>VLOOKUP(tbl2_2!A452,ishod_substance!A:AD,22,0)</f>
        <v>#N/A</v>
      </c>
      <c r="Q452" s="4" t="e">
        <f>VLOOKUP(tbl2_2!A452,ishod_substance!A:AD,23,0)</f>
        <v>#N/A</v>
      </c>
      <c r="R452" s="4" t="e">
        <f>VLOOKUP(tbl2_2!A452,ishod_substance!A:AD,24,0)</f>
        <v>#N/A</v>
      </c>
      <c r="S452" s="4" t="e">
        <f>VLOOKUP(tbl2_2!A452,ishod_substance!A:AD,25,0)</f>
        <v>#N/A</v>
      </c>
      <c r="T452" s="4" t="e">
        <f>VLOOKUP(tbl2_2!A452,ishod_substance!A:AD,26,0)</f>
        <v>#N/A</v>
      </c>
      <c r="U452" s="4" t="e">
        <f>VLOOKUP(tbl2_2!A452,ishod_substance!A:AD,27,0)</f>
        <v>#N/A</v>
      </c>
      <c r="V452" s="4" t="e">
        <f>VLOOKUP(tbl2_2!A452,ishod_substance!A:AD,28,0)</f>
        <v>#N/A</v>
      </c>
      <c r="W452" s="4" t="e">
        <f>VLOOKUP(tbl2_2!A452,ishod_substance!A:AD,29,0)</f>
        <v>#N/A</v>
      </c>
      <c r="X452" s="4" t="e">
        <f>VLOOKUP(tbl2_2!A452,ishod_substance!A:AD,30,0)</f>
        <v>#N/A</v>
      </c>
      <c r="Y452" s="10" t="e">
        <f>VLOOKUP(tbl2_2!A452,ishod_substance!A:AD,7,0)</f>
        <v>#N/A</v>
      </c>
      <c r="Z452" s="9" t="e">
        <f>VLOOKUP(Y452,quide!$A$2:$B$1006,2,0)</f>
        <v>#N/A</v>
      </c>
      <c r="AA452" s="4" t="e">
        <f>VLOOKUP(Y452,quide!$A$2:$J$1006,10,0)</f>
        <v>#N/A</v>
      </c>
      <c r="AB452" s="50" t="e">
        <f>VLOOKUP(tbl2_2!A452,ishod_substance!A:AD,8,0)</f>
        <v>#N/A</v>
      </c>
      <c r="AC452" s="28" t="e">
        <f t="shared" si="7"/>
        <v>#N/A</v>
      </c>
      <c r="AD452" s="27" t="e">
        <f>VLOOKUP(tbl2_2!A452,ishod_substance!A:AD,9,0)</f>
        <v>#N/A</v>
      </c>
      <c r="AE452" s="8" t="e">
        <f>VLOOKUP(tbl2_2!A452,ishod_substance!A:AD,9,0)</f>
        <v>#N/A</v>
      </c>
      <c r="AF452" s="12"/>
    </row>
    <row r="453" spans="1:32" x14ac:dyDescent="0.25">
      <c r="A453">
        <v>445</v>
      </c>
      <c r="C453" s="5" t="e">
        <f>VLOOKUP(tbl2_2!A453,ishod_substance!A:P,2,0)</f>
        <v>#N/A</v>
      </c>
      <c r="D453" s="7" t="e">
        <f>VLOOKUP(tbl2_2!A453,ishod_substance!A:P,3,0)</f>
        <v>#N/A</v>
      </c>
      <c r="E453" s="5" t="e">
        <f>VLOOKUP(tbl2_2!A453,ishod_substance!A:P,11,0)</f>
        <v>#N/A</v>
      </c>
      <c r="F453" s="6" t="e">
        <f>VLOOKUP(tbl2_2!A453,ishod_substance!A:P,15,0)</f>
        <v>#N/A</v>
      </c>
      <c r="G453" s="6" t="e">
        <f>VLOOKUP(tbl2_2!A453,ishod_substance!A:P,12,0)&amp;"/"&amp;VLOOKUP(tbl2_2!A453,ishod_substance!A:P,14,0)</f>
        <v>#N/A</v>
      </c>
      <c r="H453" s="29" t="e">
        <f>VLOOKUP(tbl2_2!A453,ishod_substance!A:P,6,0)</f>
        <v>#N/A</v>
      </c>
      <c r="I453" s="10" t="e">
        <f>VLOOKUP(tbl2_2!A453,ishod_substance!A:P,15,0)</f>
        <v>#N/A</v>
      </c>
      <c r="J453" s="10" t="e">
        <f>VLOOKUP(tbl2_2!A453,ishod_substance!A:P,5,0)</f>
        <v>#N/A</v>
      </c>
      <c r="K453" s="84" t="e">
        <f>VLOOKUP(tbl2_2!A453,ishod_substance!A:Q,17,0)</f>
        <v>#N/A</v>
      </c>
      <c r="L453" s="84" t="e">
        <f>VLOOKUP(tbl2_2!A453,ishod_substance!A:R,18,0)</f>
        <v>#N/A</v>
      </c>
      <c r="M453" s="84" t="e">
        <f>VLOOKUP(tbl2_2!A453,ishod_substance!A:AD,19,0)</f>
        <v>#N/A</v>
      </c>
      <c r="N453" s="4" t="e">
        <f>VLOOKUP(tbl2_2!A453,ishod_substance!A:AD,20,0)</f>
        <v>#N/A</v>
      </c>
      <c r="O453" s="4" t="e">
        <f>VLOOKUP(tbl2_2!A453,ishod_substance!A:AD,21,0)</f>
        <v>#N/A</v>
      </c>
      <c r="P453" s="4" t="e">
        <f>VLOOKUP(tbl2_2!A453,ishod_substance!A:AD,22,0)</f>
        <v>#N/A</v>
      </c>
      <c r="Q453" s="4" t="e">
        <f>VLOOKUP(tbl2_2!A453,ishod_substance!A:AD,23,0)</f>
        <v>#N/A</v>
      </c>
      <c r="R453" s="4" t="e">
        <f>VLOOKUP(tbl2_2!A453,ishod_substance!A:AD,24,0)</f>
        <v>#N/A</v>
      </c>
      <c r="S453" s="4" t="e">
        <f>VLOOKUP(tbl2_2!A453,ishod_substance!A:AD,25,0)</f>
        <v>#N/A</v>
      </c>
      <c r="T453" s="4" t="e">
        <f>VLOOKUP(tbl2_2!A453,ishod_substance!A:AD,26,0)</f>
        <v>#N/A</v>
      </c>
      <c r="U453" s="4" t="e">
        <f>VLOOKUP(tbl2_2!A453,ishod_substance!A:AD,27,0)</f>
        <v>#N/A</v>
      </c>
      <c r="V453" s="4" t="e">
        <f>VLOOKUP(tbl2_2!A453,ishod_substance!A:AD,28,0)</f>
        <v>#N/A</v>
      </c>
      <c r="W453" s="4" t="e">
        <f>VLOOKUP(tbl2_2!A453,ishod_substance!A:AD,29,0)</f>
        <v>#N/A</v>
      </c>
      <c r="X453" s="4" t="e">
        <f>VLOOKUP(tbl2_2!A453,ishod_substance!A:AD,30,0)</f>
        <v>#N/A</v>
      </c>
      <c r="Y453" s="10" t="e">
        <f>VLOOKUP(tbl2_2!A453,ishod_substance!A:AD,7,0)</f>
        <v>#N/A</v>
      </c>
      <c r="Z453" s="9" t="e">
        <f>VLOOKUP(Y453,quide!$A$2:$B$1006,2,0)</f>
        <v>#N/A</v>
      </c>
      <c r="AA453" s="4" t="e">
        <f>VLOOKUP(Y453,quide!$A$2:$J$1006,10,0)</f>
        <v>#N/A</v>
      </c>
      <c r="AB453" s="50" t="e">
        <f>VLOOKUP(tbl2_2!A453,ishod_substance!A:AD,8,0)</f>
        <v>#N/A</v>
      </c>
      <c r="AC453" s="28" t="e">
        <f t="shared" si="7"/>
        <v>#N/A</v>
      </c>
      <c r="AD453" s="27" t="e">
        <f>VLOOKUP(tbl2_2!A453,ishod_substance!A:AD,9,0)</f>
        <v>#N/A</v>
      </c>
      <c r="AE453" s="8" t="e">
        <f>VLOOKUP(tbl2_2!A453,ishod_substance!A:AD,9,0)</f>
        <v>#N/A</v>
      </c>
      <c r="AF453" s="12"/>
    </row>
    <row r="454" spans="1:32" x14ac:dyDescent="0.25">
      <c r="A454">
        <v>446</v>
      </c>
      <c r="C454" s="5" t="e">
        <f>VLOOKUP(tbl2_2!A454,ishod_substance!A:P,2,0)</f>
        <v>#N/A</v>
      </c>
      <c r="D454" s="7" t="e">
        <f>VLOOKUP(tbl2_2!A454,ishod_substance!A:P,3,0)</f>
        <v>#N/A</v>
      </c>
      <c r="E454" s="5" t="e">
        <f>VLOOKUP(tbl2_2!A454,ishod_substance!A:P,11,0)</f>
        <v>#N/A</v>
      </c>
      <c r="F454" s="6" t="e">
        <f>VLOOKUP(tbl2_2!A454,ishod_substance!A:P,15,0)</f>
        <v>#N/A</v>
      </c>
      <c r="G454" s="6" t="e">
        <f>VLOOKUP(tbl2_2!A454,ishod_substance!A:P,12,0)&amp;"/"&amp;VLOOKUP(tbl2_2!A454,ishod_substance!A:P,14,0)</f>
        <v>#N/A</v>
      </c>
      <c r="H454" s="29" t="e">
        <f>VLOOKUP(tbl2_2!A454,ishod_substance!A:P,6,0)</f>
        <v>#N/A</v>
      </c>
      <c r="I454" s="10" t="e">
        <f>VLOOKUP(tbl2_2!A454,ishod_substance!A:P,15,0)</f>
        <v>#N/A</v>
      </c>
      <c r="J454" s="10" t="e">
        <f>VLOOKUP(tbl2_2!A454,ishod_substance!A:P,5,0)</f>
        <v>#N/A</v>
      </c>
      <c r="K454" s="84" t="e">
        <f>VLOOKUP(tbl2_2!A454,ishod_substance!A:Q,17,0)</f>
        <v>#N/A</v>
      </c>
      <c r="L454" s="84" t="e">
        <f>VLOOKUP(tbl2_2!A454,ishod_substance!A:R,18,0)</f>
        <v>#N/A</v>
      </c>
      <c r="M454" s="84" t="e">
        <f>VLOOKUP(tbl2_2!A454,ishod_substance!A:AD,19,0)</f>
        <v>#N/A</v>
      </c>
      <c r="N454" s="4" t="e">
        <f>VLOOKUP(tbl2_2!A454,ishod_substance!A:AD,20,0)</f>
        <v>#N/A</v>
      </c>
      <c r="O454" s="4" t="e">
        <f>VLOOKUP(tbl2_2!A454,ishod_substance!A:AD,21,0)</f>
        <v>#N/A</v>
      </c>
      <c r="P454" s="4" t="e">
        <f>VLOOKUP(tbl2_2!A454,ishod_substance!A:AD,22,0)</f>
        <v>#N/A</v>
      </c>
      <c r="Q454" s="4" t="e">
        <f>VLOOKUP(tbl2_2!A454,ishod_substance!A:AD,23,0)</f>
        <v>#N/A</v>
      </c>
      <c r="R454" s="4" t="e">
        <f>VLOOKUP(tbl2_2!A454,ishod_substance!A:AD,24,0)</f>
        <v>#N/A</v>
      </c>
      <c r="S454" s="4" t="e">
        <f>VLOOKUP(tbl2_2!A454,ishod_substance!A:AD,25,0)</f>
        <v>#N/A</v>
      </c>
      <c r="T454" s="4" t="e">
        <f>VLOOKUP(tbl2_2!A454,ishod_substance!A:AD,26,0)</f>
        <v>#N/A</v>
      </c>
      <c r="U454" s="4" t="e">
        <f>VLOOKUP(tbl2_2!A454,ishod_substance!A:AD,27,0)</f>
        <v>#N/A</v>
      </c>
      <c r="V454" s="4" t="e">
        <f>VLOOKUP(tbl2_2!A454,ishod_substance!A:AD,28,0)</f>
        <v>#N/A</v>
      </c>
      <c r="W454" s="4" t="e">
        <f>VLOOKUP(tbl2_2!A454,ishod_substance!A:AD,29,0)</f>
        <v>#N/A</v>
      </c>
      <c r="X454" s="4" t="e">
        <f>VLOOKUP(tbl2_2!A454,ishod_substance!A:AD,30,0)</f>
        <v>#N/A</v>
      </c>
      <c r="Y454" s="10" t="e">
        <f>VLOOKUP(tbl2_2!A454,ishod_substance!A:AD,7,0)</f>
        <v>#N/A</v>
      </c>
      <c r="Z454" s="9" t="e">
        <f>VLOOKUP(Y454,quide!$A$2:$B$1006,2,0)</f>
        <v>#N/A</v>
      </c>
      <c r="AA454" s="4" t="e">
        <f>VLOOKUP(Y454,quide!$A$2:$J$1006,10,0)</f>
        <v>#N/A</v>
      </c>
      <c r="AB454" s="50" t="e">
        <f>VLOOKUP(tbl2_2!A454,ishod_substance!A:AD,8,0)</f>
        <v>#N/A</v>
      </c>
      <c r="AC454" s="28" t="e">
        <f t="shared" si="7"/>
        <v>#N/A</v>
      </c>
      <c r="AD454" s="27" t="e">
        <f>VLOOKUP(tbl2_2!A454,ishod_substance!A:AD,9,0)</f>
        <v>#N/A</v>
      </c>
      <c r="AE454" s="8" t="e">
        <f>VLOOKUP(tbl2_2!A454,ishod_substance!A:AD,9,0)</f>
        <v>#N/A</v>
      </c>
      <c r="AF454" s="12"/>
    </row>
    <row r="455" spans="1:32" x14ac:dyDescent="0.25">
      <c r="A455">
        <v>447</v>
      </c>
      <c r="C455" s="5" t="e">
        <f>VLOOKUP(tbl2_2!A455,ishod_substance!A:P,2,0)</f>
        <v>#N/A</v>
      </c>
      <c r="D455" s="7" t="e">
        <f>VLOOKUP(tbl2_2!A455,ishod_substance!A:P,3,0)</f>
        <v>#N/A</v>
      </c>
      <c r="E455" s="5" t="e">
        <f>VLOOKUP(tbl2_2!A455,ishod_substance!A:P,11,0)</f>
        <v>#N/A</v>
      </c>
      <c r="F455" s="6" t="e">
        <f>VLOOKUP(tbl2_2!A455,ishod_substance!A:P,15,0)</f>
        <v>#N/A</v>
      </c>
      <c r="G455" s="6" t="e">
        <f>VLOOKUP(tbl2_2!A455,ishod_substance!A:P,12,0)&amp;"/"&amp;VLOOKUP(tbl2_2!A455,ishod_substance!A:P,14,0)</f>
        <v>#N/A</v>
      </c>
      <c r="H455" s="29" t="e">
        <f>VLOOKUP(tbl2_2!A455,ishod_substance!A:P,6,0)</f>
        <v>#N/A</v>
      </c>
      <c r="I455" s="10" t="e">
        <f>VLOOKUP(tbl2_2!A455,ishod_substance!A:P,15,0)</f>
        <v>#N/A</v>
      </c>
      <c r="J455" s="10" t="e">
        <f>VLOOKUP(tbl2_2!A455,ishod_substance!A:P,5,0)</f>
        <v>#N/A</v>
      </c>
      <c r="K455" s="84" t="e">
        <f>VLOOKUP(tbl2_2!A455,ishod_substance!A:Q,17,0)</f>
        <v>#N/A</v>
      </c>
      <c r="L455" s="84" t="e">
        <f>VLOOKUP(tbl2_2!A455,ishod_substance!A:R,18,0)</f>
        <v>#N/A</v>
      </c>
      <c r="M455" s="84" t="e">
        <f>VLOOKUP(tbl2_2!A455,ishod_substance!A:AD,19,0)</f>
        <v>#N/A</v>
      </c>
      <c r="N455" s="4" t="e">
        <f>VLOOKUP(tbl2_2!A455,ishod_substance!A:AD,20,0)</f>
        <v>#N/A</v>
      </c>
      <c r="O455" s="4" t="e">
        <f>VLOOKUP(tbl2_2!A455,ishod_substance!A:AD,21,0)</f>
        <v>#N/A</v>
      </c>
      <c r="P455" s="4" t="e">
        <f>VLOOKUP(tbl2_2!A455,ishod_substance!A:AD,22,0)</f>
        <v>#N/A</v>
      </c>
      <c r="Q455" s="4" t="e">
        <f>VLOOKUP(tbl2_2!A455,ishod_substance!A:AD,23,0)</f>
        <v>#N/A</v>
      </c>
      <c r="R455" s="4" t="e">
        <f>VLOOKUP(tbl2_2!A455,ishod_substance!A:AD,24,0)</f>
        <v>#N/A</v>
      </c>
      <c r="S455" s="4" t="e">
        <f>VLOOKUP(tbl2_2!A455,ishod_substance!A:AD,25,0)</f>
        <v>#N/A</v>
      </c>
      <c r="T455" s="4" t="e">
        <f>VLOOKUP(tbl2_2!A455,ishod_substance!A:AD,26,0)</f>
        <v>#N/A</v>
      </c>
      <c r="U455" s="4" t="e">
        <f>VLOOKUP(tbl2_2!A455,ishod_substance!A:AD,27,0)</f>
        <v>#N/A</v>
      </c>
      <c r="V455" s="4" t="e">
        <f>VLOOKUP(tbl2_2!A455,ishod_substance!A:AD,28,0)</f>
        <v>#N/A</v>
      </c>
      <c r="W455" s="4" t="e">
        <f>VLOOKUP(tbl2_2!A455,ishod_substance!A:AD,29,0)</f>
        <v>#N/A</v>
      </c>
      <c r="X455" s="4" t="e">
        <f>VLOOKUP(tbl2_2!A455,ishod_substance!A:AD,30,0)</f>
        <v>#N/A</v>
      </c>
      <c r="Y455" s="10" t="e">
        <f>VLOOKUP(tbl2_2!A455,ishod_substance!A:AD,7,0)</f>
        <v>#N/A</v>
      </c>
      <c r="Z455" s="9" t="e">
        <f>VLOOKUP(Y455,quide!$A$2:$B$1006,2,0)</f>
        <v>#N/A</v>
      </c>
      <c r="AA455" s="4" t="e">
        <f>VLOOKUP(Y455,quide!$A$2:$J$1006,10,0)</f>
        <v>#N/A</v>
      </c>
      <c r="AB455" s="50" t="e">
        <f>VLOOKUP(tbl2_2!A455,ishod_substance!A:AD,8,0)</f>
        <v>#N/A</v>
      </c>
      <c r="AC455" s="28" t="e">
        <f t="shared" si="7"/>
        <v>#N/A</v>
      </c>
      <c r="AD455" s="27" t="e">
        <f>VLOOKUP(tbl2_2!A455,ishod_substance!A:AD,9,0)</f>
        <v>#N/A</v>
      </c>
      <c r="AE455" s="8" t="e">
        <f>VLOOKUP(tbl2_2!A455,ishod_substance!A:AD,9,0)</f>
        <v>#N/A</v>
      </c>
      <c r="AF455" s="12"/>
    </row>
    <row r="456" spans="1:32" x14ac:dyDescent="0.25">
      <c r="A456">
        <v>448</v>
      </c>
      <c r="C456" s="5" t="e">
        <f>VLOOKUP(tbl2_2!A456,ishod_substance!A:P,2,0)</f>
        <v>#N/A</v>
      </c>
      <c r="D456" s="7" t="e">
        <f>VLOOKUP(tbl2_2!A456,ishod_substance!A:P,3,0)</f>
        <v>#N/A</v>
      </c>
      <c r="E456" s="5" t="e">
        <f>VLOOKUP(tbl2_2!A456,ishod_substance!A:P,11,0)</f>
        <v>#N/A</v>
      </c>
      <c r="F456" s="6" t="e">
        <f>VLOOKUP(tbl2_2!A456,ishod_substance!A:P,15,0)</f>
        <v>#N/A</v>
      </c>
      <c r="G456" s="6" t="e">
        <f>VLOOKUP(tbl2_2!A456,ishod_substance!A:P,12,0)&amp;"/"&amp;VLOOKUP(tbl2_2!A456,ishod_substance!A:P,14,0)</f>
        <v>#N/A</v>
      </c>
      <c r="H456" s="29" t="e">
        <f>VLOOKUP(tbl2_2!A456,ishod_substance!A:P,6,0)</f>
        <v>#N/A</v>
      </c>
      <c r="I456" s="10" t="e">
        <f>VLOOKUP(tbl2_2!A456,ishod_substance!A:P,15,0)</f>
        <v>#N/A</v>
      </c>
      <c r="J456" s="10" t="e">
        <f>VLOOKUP(tbl2_2!A456,ishod_substance!A:P,5,0)</f>
        <v>#N/A</v>
      </c>
      <c r="K456" s="84" t="e">
        <f>VLOOKUP(tbl2_2!A456,ishod_substance!A:Q,17,0)</f>
        <v>#N/A</v>
      </c>
      <c r="L456" s="84" t="e">
        <f>VLOOKUP(tbl2_2!A456,ishod_substance!A:R,18,0)</f>
        <v>#N/A</v>
      </c>
      <c r="M456" s="84" t="e">
        <f>VLOOKUP(tbl2_2!A456,ishod_substance!A:AD,19,0)</f>
        <v>#N/A</v>
      </c>
      <c r="N456" s="4" t="e">
        <f>VLOOKUP(tbl2_2!A456,ishod_substance!A:AD,20,0)</f>
        <v>#N/A</v>
      </c>
      <c r="O456" s="4" t="e">
        <f>VLOOKUP(tbl2_2!A456,ishod_substance!A:AD,21,0)</f>
        <v>#N/A</v>
      </c>
      <c r="P456" s="4" t="e">
        <f>VLOOKUP(tbl2_2!A456,ishod_substance!A:AD,22,0)</f>
        <v>#N/A</v>
      </c>
      <c r="Q456" s="4" t="e">
        <f>VLOOKUP(tbl2_2!A456,ishod_substance!A:AD,23,0)</f>
        <v>#N/A</v>
      </c>
      <c r="R456" s="4" t="e">
        <f>VLOOKUP(tbl2_2!A456,ishod_substance!A:AD,24,0)</f>
        <v>#N/A</v>
      </c>
      <c r="S456" s="4" t="e">
        <f>VLOOKUP(tbl2_2!A456,ishod_substance!A:AD,25,0)</f>
        <v>#N/A</v>
      </c>
      <c r="T456" s="4" t="e">
        <f>VLOOKUP(tbl2_2!A456,ishod_substance!A:AD,26,0)</f>
        <v>#N/A</v>
      </c>
      <c r="U456" s="4" t="e">
        <f>VLOOKUP(tbl2_2!A456,ishod_substance!A:AD,27,0)</f>
        <v>#N/A</v>
      </c>
      <c r="V456" s="4" t="e">
        <f>VLOOKUP(tbl2_2!A456,ishod_substance!A:AD,28,0)</f>
        <v>#N/A</v>
      </c>
      <c r="W456" s="4" t="e">
        <f>VLOOKUP(tbl2_2!A456,ishod_substance!A:AD,29,0)</f>
        <v>#N/A</v>
      </c>
      <c r="X456" s="4" t="e">
        <f>VLOOKUP(tbl2_2!A456,ishod_substance!A:AD,30,0)</f>
        <v>#N/A</v>
      </c>
      <c r="Y456" s="10" t="e">
        <f>VLOOKUP(tbl2_2!A456,ishod_substance!A:AD,7,0)</f>
        <v>#N/A</v>
      </c>
      <c r="Z456" s="9" t="e">
        <f>VLOOKUP(Y456,quide!$A$2:$B$1006,2,0)</f>
        <v>#N/A</v>
      </c>
      <c r="AA456" s="4" t="e">
        <f>VLOOKUP(Y456,quide!$A$2:$J$1006,10,0)</f>
        <v>#N/A</v>
      </c>
      <c r="AB456" s="50" t="e">
        <f>VLOOKUP(tbl2_2!A456,ishod_substance!A:AD,8,0)</f>
        <v>#N/A</v>
      </c>
      <c r="AC456" s="28" t="e">
        <f t="shared" si="7"/>
        <v>#N/A</v>
      </c>
      <c r="AD456" s="27" t="e">
        <f>VLOOKUP(tbl2_2!A456,ishod_substance!A:AD,9,0)</f>
        <v>#N/A</v>
      </c>
      <c r="AE456" s="8" t="e">
        <f>VLOOKUP(tbl2_2!A456,ishod_substance!A:AD,9,0)</f>
        <v>#N/A</v>
      </c>
      <c r="AF456" s="12"/>
    </row>
    <row r="457" spans="1:32" x14ac:dyDescent="0.25">
      <c r="A457">
        <v>449</v>
      </c>
      <c r="C457" s="5" t="e">
        <f>VLOOKUP(tbl2_2!A457,ishod_substance!A:P,2,0)</f>
        <v>#N/A</v>
      </c>
      <c r="D457" s="7" t="e">
        <f>VLOOKUP(tbl2_2!A457,ishod_substance!A:P,3,0)</f>
        <v>#N/A</v>
      </c>
      <c r="E457" s="5" t="e">
        <f>VLOOKUP(tbl2_2!A457,ishod_substance!A:P,11,0)</f>
        <v>#N/A</v>
      </c>
      <c r="F457" s="6" t="e">
        <f>VLOOKUP(tbl2_2!A457,ishod_substance!A:P,15,0)</f>
        <v>#N/A</v>
      </c>
      <c r="G457" s="6" t="e">
        <f>VLOOKUP(tbl2_2!A457,ishod_substance!A:P,12,0)&amp;"/"&amp;VLOOKUP(tbl2_2!A457,ishod_substance!A:P,14,0)</f>
        <v>#N/A</v>
      </c>
      <c r="H457" s="29" t="e">
        <f>VLOOKUP(tbl2_2!A457,ishod_substance!A:P,6,0)</f>
        <v>#N/A</v>
      </c>
      <c r="I457" s="10" t="e">
        <f>VLOOKUP(tbl2_2!A457,ishod_substance!A:P,15,0)</f>
        <v>#N/A</v>
      </c>
      <c r="J457" s="10" t="e">
        <f>VLOOKUP(tbl2_2!A457,ishod_substance!A:P,5,0)</f>
        <v>#N/A</v>
      </c>
      <c r="K457" s="84" t="e">
        <f>VLOOKUP(tbl2_2!A457,ishod_substance!A:Q,17,0)</f>
        <v>#N/A</v>
      </c>
      <c r="L457" s="84" t="e">
        <f>VLOOKUP(tbl2_2!A457,ishod_substance!A:R,18,0)</f>
        <v>#N/A</v>
      </c>
      <c r="M457" s="84" t="e">
        <f>VLOOKUP(tbl2_2!A457,ishod_substance!A:AD,19,0)</f>
        <v>#N/A</v>
      </c>
      <c r="N457" s="4" t="e">
        <f>VLOOKUP(tbl2_2!A457,ishod_substance!A:AD,20,0)</f>
        <v>#N/A</v>
      </c>
      <c r="O457" s="4" t="e">
        <f>VLOOKUP(tbl2_2!A457,ishod_substance!A:AD,21,0)</f>
        <v>#N/A</v>
      </c>
      <c r="P457" s="4" t="e">
        <f>VLOOKUP(tbl2_2!A457,ishod_substance!A:AD,22,0)</f>
        <v>#N/A</v>
      </c>
      <c r="Q457" s="4" t="e">
        <f>VLOOKUP(tbl2_2!A457,ishod_substance!A:AD,23,0)</f>
        <v>#N/A</v>
      </c>
      <c r="R457" s="4" t="e">
        <f>VLOOKUP(tbl2_2!A457,ishod_substance!A:AD,24,0)</f>
        <v>#N/A</v>
      </c>
      <c r="S457" s="4" t="e">
        <f>VLOOKUP(tbl2_2!A457,ishod_substance!A:AD,25,0)</f>
        <v>#N/A</v>
      </c>
      <c r="T457" s="4" t="e">
        <f>VLOOKUP(tbl2_2!A457,ishod_substance!A:AD,26,0)</f>
        <v>#N/A</v>
      </c>
      <c r="U457" s="4" t="e">
        <f>VLOOKUP(tbl2_2!A457,ishod_substance!A:AD,27,0)</f>
        <v>#N/A</v>
      </c>
      <c r="V457" s="4" t="e">
        <f>VLOOKUP(tbl2_2!A457,ishod_substance!A:AD,28,0)</f>
        <v>#N/A</v>
      </c>
      <c r="W457" s="4" t="e">
        <f>VLOOKUP(tbl2_2!A457,ishod_substance!A:AD,29,0)</f>
        <v>#N/A</v>
      </c>
      <c r="X457" s="4" t="e">
        <f>VLOOKUP(tbl2_2!A457,ishod_substance!A:AD,30,0)</f>
        <v>#N/A</v>
      </c>
      <c r="Y457" s="10" t="e">
        <f>VLOOKUP(tbl2_2!A457,ishod_substance!A:AD,7,0)</f>
        <v>#N/A</v>
      </c>
      <c r="Z457" s="9" t="e">
        <f>VLOOKUP(Y457,quide!$A$2:$B$1006,2,0)</f>
        <v>#N/A</v>
      </c>
      <c r="AA457" s="4" t="e">
        <f>VLOOKUP(Y457,quide!$A$2:$J$1006,10,0)</f>
        <v>#N/A</v>
      </c>
      <c r="AB457" s="50" t="e">
        <f>VLOOKUP(tbl2_2!A457,ishod_substance!A:AD,8,0)</f>
        <v>#N/A</v>
      </c>
      <c r="AC457" s="28" t="e">
        <f t="shared" si="7"/>
        <v>#N/A</v>
      </c>
      <c r="AD457" s="27" t="e">
        <f>VLOOKUP(tbl2_2!A457,ishod_substance!A:AD,9,0)</f>
        <v>#N/A</v>
      </c>
      <c r="AE457" s="8" t="e">
        <f>VLOOKUP(tbl2_2!A457,ishod_substance!A:AD,9,0)</f>
        <v>#N/A</v>
      </c>
      <c r="AF457" s="12"/>
    </row>
    <row r="458" spans="1:32" x14ac:dyDescent="0.25">
      <c r="A458">
        <v>450</v>
      </c>
      <c r="C458" s="5" t="e">
        <f>VLOOKUP(tbl2_2!A458,ishod_substance!A:P,2,0)</f>
        <v>#N/A</v>
      </c>
      <c r="D458" s="7" t="e">
        <f>VLOOKUP(tbl2_2!A458,ishod_substance!A:P,3,0)</f>
        <v>#N/A</v>
      </c>
      <c r="E458" s="5" t="e">
        <f>VLOOKUP(tbl2_2!A458,ishod_substance!A:P,11,0)</f>
        <v>#N/A</v>
      </c>
      <c r="F458" s="6" t="e">
        <f>VLOOKUP(tbl2_2!A458,ishod_substance!A:P,15,0)</f>
        <v>#N/A</v>
      </c>
      <c r="G458" s="6" t="e">
        <f>VLOOKUP(tbl2_2!A458,ishod_substance!A:P,12,0)&amp;"/"&amp;VLOOKUP(tbl2_2!A458,ishod_substance!A:P,14,0)</f>
        <v>#N/A</v>
      </c>
      <c r="H458" s="29" t="e">
        <f>VLOOKUP(tbl2_2!A458,ishod_substance!A:P,6,0)</f>
        <v>#N/A</v>
      </c>
      <c r="I458" s="10" t="e">
        <f>VLOOKUP(tbl2_2!A458,ishod_substance!A:P,15,0)</f>
        <v>#N/A</v>
      </c>
      <c r="J458" s="10" t="e">
        <f>VLOOKUP(tbl2_2!A458,ishod_substance!A:P,5,0)</f>
        <v>#N/A</v>
      </c>
      <c r="K458" s="84" t="e">
        <f>VLOOKUP(tbl2_2!A458,ishod_substance!A:Q,17,0)</f>
        <v>#N/A</v>
      </c>
      <c r="L458" s="84" t="e">
        <f>VLOOKUP(tbl2_2!A458,ishod_substance!A:R,18,0)</f>
        <v>#N/A</v>
      </c>
      <c r="M458" s="84" t="e">
        <f>VLOOKUP(tbl2_2!A458,ishod_substance!A:AD,19,0)</f>
        <v>#N/A</v>
      </c>
      <c r="N458" s="4" t="e">
        <f>VLOOKUP(tbl2_2!A458,ishod_substance!A:AD,20,0)</f>
        <v>#N/A</v>
      </c>
      <c r="O458" s="4" t="e">
        <f>VLOOKUP(tbl2_2!A458,ishod_substance!A:AD,21,0)</f>
        <v>#N/A</v>
      </c>
      <c r="P458" s="4" t="e">
        <f>VLOOKUP(tbl2_2!A458,ishod_substance!A:AD,22,0)</f>
        <v>#N/A</v>
      </c>
      <c r="Q458" s="4" t="e">
        <f>VLOOKUP(tbl2_2!A458,ishod_substance!A:AD,23,0)</f>
        <v>#N/A</v>
      </c>
      <c r="R458" s="4" t="e">
        <f>VLOOKUP(tbl2_2!A458,ishod_substance!A:AD,24,0)</f>
        <v>#N/A</v>
      </c>
      <c r="S458" s="4" t="e">
        <f>VLOOKUP(tbl2_2!A458,ishod_substance!A:AD,25,0)</f>
        <v>#N/A</v>
      </c>
      <c r="T458" s="4" t="e">
        <f>VLOOKUP(tbl2_2!A458,ishod_substance!A:AD,26,0)</f>
        <v>#N/A</v>
      </c>
      <c r="U458" s="4" t="e">
        <f>VLOOKUP(tbl2_2!A458,ishod_substance!A:AD,27,0)</f>
        <v>#N/A</v>
      </c>
      <c r="V458" s="4" t="e">
        <f>VLOOKUP(tbl2_2!A458,ishod_substance!A:AD,28,0)</f>
        <v>#N/A</v>
      </c>
      <c r="W458" s="4" t="e">
        <f>VLOOKUP(tbl2_2!A458,ishod_substance!A:AD,29,0)</f>
        <v>#N/A</v>
      </c>
      <c r="X458" s="4" t="e">
        <f>VLOOKUP(tbl2_2!A458,ishod_substance!A:AD,30,0)</f>
        <v>#N/A</v>
      </c>
      <c r="Y458" s="10" t="e">
        <f>VLOOKUP(tbl2_2!A458,ishod_substance!A:AD,7,0)</f>
        <v>#N/A</v>
      </c>
      <c r="Z458" s="9" t="e">
        <f>VLOOKUP(Y458,quide!$A$2:$B$1006,2,0)</f>
        <v>#N/A</v>
      </c>
      <c r="AA458" s="4" t="e">
        <f>VLOOKUP(Y458,quide!$A$2:$J$1006,10,0)</f>
        <v>#N/A</v>
      </c>
      <c r="AB458" s="50" t="e">
        <f>VLOOKUP(tbl2_2!A458,ishod_substance!A:AD,8,0)</f>
        <v>#N/A</v>
      </c>
      <c r="AC458" s="28" t="e">
        <f t="shared" si="7"/>
        <v>#N/A</v>
      </c>
      <c r="AD458" s="27" t="e">
        <f>VLOOKUP(tbl2_2!A458,ishod_substance!A:AD,9,0)</f>
        <v>#N/A</v>
      </c>
      <c r="AE458" s="8" t="e">
        <f>VLOOKUP(tbl2_2!A458,ishod_substance!A:AD,9,0)</f>
        <v>#N/A</v>
      </c>
      <c r="AF458" s="12"/>
    </row>
    <row r="459" spans="1:32" x14ac:dyDescent="0.25">
      <c r="A459">
        <v>451</v>
      </c>
      <c r="C459" s="5" t="e">
        <f>VLOOKUP(tbl2_2!A459,ishod_substance!A:P,2,0)</f>
        <v>#N/A</v>
      </c>
      <c r="D459" s="7" t="e">
        <f>VLOOKUP(tbl2_2!A459,ishod_substance!A:P,3,0)</f>
        <v>#N/A</v>
      </c>
      <c r="E459" s="5" t="e">
        <f>VLOOKUP(tbl2_2!A459,ishod_substance!A:P,11,0)</f>
        <v>#N/A</v>
      </c>
      <c r="F459" s="6" t="e">
        <f>VLOOKUP(tbl2_2!A459,ishod_substance!A:P,15,0)</f>
        <v>#N/A</v>
      </c>
      <c r="G459" s="6" t="e">
        <f>VLOOKUP(tbl2_2!A459,ishod_substance!A:P,12,0)&amp;"/"&amp;VLOOKUP(tbl2_2!A459,ishod_substance!A:P,14,0)</f>
        <v>#N/A</v>
      </c>
      <c r="H459" s="29" t="e">
        <f>VLOOKUP(tbl2_2!A459,ishod_substance!A:P,6,0)</f>
        <v>#N/A</v>
      </c>
      <c r="I459" s="10" t="e">
        <f>VLOOKUP(tbl2_2!A459,ishod_substance!A:P,15,0)</f>
        <v>#N/A</v>
      </c>
      <c r="J459" s="10" t="e">
        <f>VLOOKUP(tbl2_2!A459,ishod_substance!A:P,5,0)</f>
        <v>#N/A</v>
      </c>
      <c r="K459" s="84" t="e">
        <f>VLOOKUP(tbl2_2!A459,ishod_substance!A:Q,17,0)</f>
        <v>#N/A</v>
      </c>
      <c r="L459" s="84" t="e">
        <f>VLOOKUP(tbl2_2!A459,ishod_substance!A:R,18,0)</f>
        <v>#N/A</v>
      </c>
      <c r="M459" s="84" t="e">
        <f>VLOOKUP(tbl2_2!A459,ishod_substance!A:AD,19,0)</f>
        <v>#N/A</v>
      </c>
      <c r="N459" s="4" t="e">
        <f>VLOOKUP(tbl2_2!A459,ishod_substance!A:AD,20,0)</f>
        <v>#N/A</v>
      </c>
      <c r="O459" s="4" t="e">
        <f>VLOOKUP(tbl2_2!A459,ishod_substance!A:AD,21,0)</f>
        <v>#N/A</v>
      </c>
      <c r="P459" s="4" t="e">
        <f>VLOOKUP(tbl2_2!A459,ishod_substance!A:AD,22,0)</f>
        <v>#N/A</v>
      </c>
      <c r="Q459" s="4" t="e">
        <f>VLOOKUP(tbl2_2!A459,ishod_substance!A:AD,23,0)</f>
        <v>#N/A</v>
      </c>
      <c r="R459" s="4" t="e">
        <f>VLOOKUP(tbl2_2!A459,ishod_substance!A:AD,24,0)</f>
        <v>#N/A</v>
      </c>
      <c r="S459" s="4" t="e">
        <f>VLOOKUP(tbl2_2!A459,ishod_substance!A:AD,25,0)</f>
        <v>#N/A</v>
      </c>
      <c r="T459" s="4" t="e">
        <f>VLOOKUP(tbl2_2!A459,ishod_substance!A:AD,26,0)</f>
        <v>#N/A</v>
      </c>
      <c r="U459" s="4" t="e">
        <f>VLOOKUP(tbl2_2!A459,ishod_substance!A:AD,27,0)</f>
        <v>#N/A</v>
      </c>
      <c r="V459" s="4" t="e">
        <f>VLOOKUP(tbl2_2!A459,ishod_substance!A:AD,28,0)</f>
        <v>#N/A</v>
      </c>
      <c r="W459" s="4" t="e">
        <f>VLOOKUP(tbl2_2!A459,ishod_substance!A:AD,29,0)</f>
        <v>#N/A</v>
      </c>
      <c r="X459" s="4" t="e">
        <f>VLOOKUP(tbl2_2!A459,ishod_substance!A:AD,30,0)</f>
        <v>#N/A</v>
      </c>
      <c r="Y459" s="10" t="e">
        <f>VLOOKUP(tbl2_2!A459,ishod_substance!A:AD,7,0)</f>
        <v>#N/A</v>
      </c>
      <c r="Z459" s="9" t="e">
        <f>VLOOKUP(Y459,quide!$A$2:$B$1006,2,0)</f>
        <v>#N/A</v>
      </c>
      <c r="AA459" s="4" t="e">
        <f>VLOOKUP(Y459,quide!$A$2:$J$1006,10,0)</f>
        <v>#N/A</v>
      </c>
      <c r="AB459" s="50" t="e">
        <f>VLOOKUP(tbl2_2!A459,ishod_substance!A:AD,8,0)</f>
        <v>#N/A</v>
      </c>
      <c r="AC459" s="28" t="e">
        <f t="shared" si="7"/>
        <v>#N/A</v>
      </c>
      <c r="AD459" s="27" t="e">
        <f>VLOOKUP(tbl2_2!A459,ishod_substance!A:AD,9,0)</f>
        <v>#N/A</v>
      </c>
      <c r="AE459" s="8" t="e">
        <f>VLOOKUP(tbl2_2!A459,ishod_substance!A:AD,9,0)</f>
        <v>#N/A</v>
      </c>
      <c r="AF459" s="12"/>
    </row>
    <row r="460" spans="1:32" x14ac:dyDescent="0.25">
      <c r="A460">
        <v>452</v>
      </c>
      <c r="C460" s="5" t="e">
        <f>VLOOKUP(tbl2_2!A460,ishod_substance!A:P,2,0)</f>
        <v>#N/A</v>
      </c>
      <c r="D460" s="7" t="e">
        <f>VLOOKUP(tbl2_2!A460,ishod_substance!A:P,3,0)</f>
        <v>#N/A</v>
      </c>
      <c r="E460" s="5" t="e">
        <f>VLOOKUP(tbl2_2!A460,ishod_substance!A:P,11,0)</f>
        <v>#N/A</v>
      </c>
      <c r="F460" s="6" t="e">
        <f>VLOOKUP(tbl2_2!A460,ishod_substance!A:P,15,0)</f>
        <v>#N/A</v>
      </c>
      <c r="G460" s="6" t="e">
        <f>VLOOKUP(tbl2_2!A460,ishod_substance!A:P,12,0)&amp;"/"&amp;VLOOKUP(tbl2_2!A460,ishod_substance!A:P,14,0)</f>
        <v>#N/A</v>
      </c>
      <c r="H460" s="29" t="e">
        <f>VLOOKUP(tbl2_2!A460,ishod_substance!A:P,6,0)</f>
        <v>#N/A</v>
      </c>
      <c r="I460" s="10" t="e">
        <f>VLOOKUP(tbl2_2!A460,ishod_substance!A:P,15,0)</f>
        <v>#N/A</v>
      </c>
      <c r="J460" s="10" t="e">
        <f>VLOOKUP(tbl2_2!A460,ishod_substance!A:P,5,0)</f>
        <v>#N/A</v>
      </c>
      <c r="K460" s="84" t="e">
        <f>VLOOKUP(tbl2_2!A460,ishod_substance!A:Q,17,0)</f>
        <v>#N/A</v>
      </c>
      <c r="L460" s="84" t="e">
        <f>VLOOKUP(tbl2_2!A460,ishod_substance!A:R,18,0)</f>
        <v>#N/A</v>
      </c>
      <c r="M460" s="84" t="e">
        <f>VLOOKUP(tbl2_2!A460,ishod_substance!A:AD,19,0)</f>
        <v>#N/A</v>
      </c>
      <c r="N460" s="4" t="e">
        <f>VLOOKUP(tbl2_2!A460,ishod_substance!A:AD,20,0)</f>
        <v>#N/A</v>
      </c>
      <c r="O460" s="4" t="e">
        <f>VLOOKUP(tbl2_2!A460,ishod_substance!A:AD,21,0)</f>
        <v>#N/A</v>
      </c>
      <c r="P460" s="4" t="e">
        <f>VLOOKUP(tbl2_2!A460,ishod_substance!A:AD,22,0)</f>
        <v>#N/A</v>
      </c>
      <c r="Q460" s="4" t="e">
        <f>VLOOKUP(tbl2_2!A460,ishod_substance!A:AD,23,0)</f>
        <v>#N/A</v>
      </c>
      <c r="R460" s="4" t="e">
        <f>VLOOKUP(tbl2_2!A460,ishod_substance!A:AD,24,0)</f>
        <v>#N/A</v>
      </c>
      <c r="S460" s="4" t="e">
        <f>VLOOKUP(tbl2_2!A460,ishod_substance!A:AD,25,0)</f>
        <v>#N/A</v>
      </c>
      <c r="T460" s="4" t="e">
        <f>VLOOKUP(tbl2_2!A460,ishod_substance!A:AD,26,0)</f>
        <v>#N/A</v>
      </c>
      <c r="U460" s="4" t="e">
        <f>VLOOKUP(tbl2_2!A460,ishod_substance!A:AD,27,0)</f>
        <v>#N/A</v>
      </c>
      <c r="V460" s="4" t="e">
        <f>VLOOKUP(tbl2_2!A460,ishod_substance!A:AD,28,0)</f>
        <v>#N/A</v>
      </c>
      <c r="W460" s="4" t="e">
        <f>VLOOKUP(tbl2_2!A460,ishod_substance!A:AD,29,0)</f>
        <v>#N/A</v>
      </c>
      <c r="X460" s="4" t="e">
        <f>VLOOKUP(tbl2_2!A460,ishod_substance!A:AD,30,0)</f>
        <v>#N/A</v>
      </c>
      <c r="Y460" s="10" t="e">
        <f>VLOOKUP(tbl2_2!A460,ishod_substance!A:AD,7,0)</f>
        <v>#N/A</v>
      </c>
      <c r="Z460" s="9" t="e">
        <f>VLOOKUP(Y460,quide!$A$2:$B$1006,2,0)</f>
        <v>#N/A</v>
      </c>
      <c r="AA460" s="4" t="e">
        <f>VLOOKUP(Y460,quide!$A$2:$J$1006,10,0)</f>
        <v>#N/A</v>
      </c>
      <c r="AB460" s="50" t="e">
        <f>VLOOKUP(tbl2_2!A460,ishod_substance!A:AD,8,0)</f>
        <v>#N/A</v>
      </c>
      <c r="AC460" s="28" t="e">
        <f t="shared" si="7"/>
        <v>#N/A</v>
      </c>
      <c r="AD460" s="27" t="e">
        <f>VLOOKUP(tbl2_2!A460,ishod_substance!A:AD,9,0)</f>
        <v>#N/A</v>
      </c>
      <c r="AE460" s="8" t="e">
        <f>VLOOKUP(tbl2_2!A460,ishod_substance!A:AD,9,0)</f>
        <v>#N/A</v>
      </c>
      <c r="AF460" s="12"/>
    </row>
    <row r="461" spans="1:32" x14ac:dyDescent="0.25">
      <c r="A461">
        <v>453</v>
      </c>
      <c r="C461" s="5" t="e">
        <f>VLOOKUP(tbl2_2!A461,ishod_substance!A:P,2,0)</f>
        <v>#N/A</v>
      </c>
      <c r="D461" s="7" t="e">
        <f>VLOOKUP(tbl2_2!A461,ishod_substance!A:P,3,0)</f>
        <v>#N/A</v>
      </c>
      <c r="E461" s="5" t="e">
        <f>VLOOKUP(tbl2_2!A461,ishod_substance!A:P,11,0)</f>
        <v>#N/A</v>
      </c>
      <c r="F461" s="6" t="e">
        <f>VLOOKUP(tbl2_2!A461,ishod_substance!A:P,15,0)</f>
        <v>#N/A</v>
      </c>
      <c r="G461" s="6" t="e">
        <f>VLOOKUP(tbl2_2!A461,ishod_substance!A:P,12,0)&amp;"/"&amp;VLOOKUP(tbl2_2!A461,ishod_substance!A:P,14,0)</f>
        <v>#N/A</v>
      </c>
      <c r="H461" s="29" t="e">
        <f>VLOOKUP(tbl2_2!A461,ishod_substance!A:P,6,0)</f>
        <v>#N/A</v>
      </c>
      <c r="I461" s="10" t="e">
        <f>VLOOKUP(tbl2_2!A461,ishod_substance!A:P,15,0)</f>
        <v>#N/A</v>
      </c>
      <c r="J461" s="10" t="e">
        <f>VLOOKUP(tbl2_2!A461,ishod_substance!A:P,5,0)</f>
        <v>#N/A</v>
      </c>
      <c r="K461" s="84" t="e">
        <f>VLOOKUP(tbl2_2!A461,ishod_substance!A:Q,17,0)</f>
        <v>#N/A</v>
      </c>
      <c r="L461" s="84" t="e">
        <f>VLOOKUP(tbl2_2!A461,ishod_substance!A:R,18,0)</f>
        <v>#N/A</v>
      </c>
      <c r="M461" s="84" t="e">
        <f>VLOOKUP(tbl2_2!A461,ishod_substance!A:AD,19,0)</f>
        <v>#N/A</v>
      </c>
      <c r="N461" s="4" t="e">
        <f>VLOOKUP(tbl2_2!A461,ishod_substance!A:AD,20,0)</f>
        <v>#N/A</v>
      </c>
      <c r="O461" s="4" t="e">
        <f>VLOOKUP(tbl2_2!A461,ishod_substance!A:AD,21,0)</f>
        <v>#N/A</v>
      </c>
      <c r="P461" s="4" t="e">
        <f>VLOOKUP(tbl2_2!A461,ishod_substance!A:AD,22,0)</f>
        <v>#N/A</v>
      </c>
      <c r="Q461" s="4" t="e">
        <f>VLOOKUP(tbl2_2!A461,ishod_substance!A:AD,23,0)</f>
        <v>#N/A</v>
      </c>
      <c r="R461" s="4" t="e">
        <f>VLOOKUP(tbl2_2!A461,ishod_substance!A:AD,24,0)</f>
        <v>#N/A</v>
      </c>
      <c r="S461" s="4" t="e">
        <f>VLOOKUP(tbl2_2!A461,ishod_substance!A:AD,25,0)</f>
        <v>#N/A</v>
      </c>
      <c r="T461" s="4" t="e">
        <f>VLOOKUP(tbl2_2!A461,ishod_substance!A:AD,26,0)</f>
        <v>#N/A</v>
      </c>
      <c r="U461" s="4" t="e">
        <f>VLOOKUP(tbl2_2!A461,ishod_substance!A:AD,27,0)</f>
        <v>#N/A</v>
      </c>
      <c r="V461" s="4" t="e">
        <f>VLOOKUP(tbl2_2!A461,ishod_substance!A:AD,28,0)</f>
        <v>#N/A</v>
      </c>
      <c r="W461" s="4" t="e">
        <f>VLOOKUP(tbl2_2!A461,ishod_substance!A:AD,29,0)</f>
        <v>#N/A</v>
      </c>
      <c r="X461" s="4" t="e">
        <f>VLOOKUP(tbl2_2!A461,ishod_substance!A:AD,30,0)</f>
        <v>#N/A</v>
      </c>
      <c r="Y461" s="10" t="e">
        <f>VLOOKUP(tbl2_2!A461,ishod_substance!A:AD,7,0)</f>
        <v>#N/A</v>
      </c>
      <c r="Z461" s="9" t="e">
        <f>VLOOKUP(Y461,quide!$A$2:$B$1006,2,0)</f>
        <v>#N/A</v>
      </c>
      <c r="AA461" s="4" t="e">
        <f>VLOOKUP(Y461,quide!$A$2:$J$1006,10,0)</f>
        <v>#N/A</v>
      </c>
      <c r="AB461" s="50" t="e">
        <f>VLOOKUP(tbl2_2!A461,ishod_substance!A:AD,8,0)</f>
        <v>#N/A</v>
      </c>
      <c r="AC461" s="28" t="e">
        <f t="shared" si="7"/>
        <v>#N/A</v>
      </c>
      <c r="AD461" s="27" t="e">
        <f>VLOOKUP(tbl2_2!A461,ishod_substance!A:AD,9,0)</f>
        <v>#N/A</v>
      </c>
      <c r="AE461" s="8" t="e">
        <f>VLOOKUP(tbl2_2!A461,ishod_substance!A:AD,9,0)</f>
        <v>#N/A</v>
      </c>
      <c r="AF461" s="12"/>
    </row>
    <row r="462" spans="1:32" x14ac:dyDescent="0.25">
      <c r="A462">
        <v>454</v>
      </c>
      <c r="C462" s="5" t="e">
        <f>VLOOKUP(tbl2_2!A462,ishod_substance!A:P,2,0)</f>
        <v>#N/A</v>
      </c>
      <c r="D462" s="7" t="e">
        <f>VLOOKUP(tbl2_2!A462,ishod_substance!A:P,3,0)</f>
        <v>#N/A</v>
      </c>
      <c r="E462" s="5" t="e">
        <f>VLOOKUP(tbl2_2!A462,ishod_substance!A:P,11,0)</f>
        <v>#N/A</v>
      </c>
      <c r="F462" s="6" t="e">
        <f>VLOOKUP(tbl2_2!A462,ishod_substance!A:P,15,0)</f>
        <v>#N/A</v>
      </c>
      <c r="G462" s="6" t="e">
        <f>VLOOKUP(tbl2_2!A462,ishod_substance!A:P,12,0)&amp;"/"&amp;VLOOKUP(tbl2_2!A462,ishod_substance!A:P,14,0)</f>
        <v>#N/A</v>
      </c>
      <c r="H462" s="29" t="e">
        <f>VLOOKUP(tbl2_2!A462,ishod_substance!A:P,6,0)</f>
        <v>#N/A</v>
      </c>
      <c r="I462" s="10" t="e">
        <f>VLOOKUP(tbl2_2!A462,ishod_substance!A:P,15,0)</f>
        <v>#N/A</v>
      </c>
      <c r="J462" s="10" t="e">
        <f>VLOOKUP(tbl2_2!A462,ishod_substance!A:P,5,0)</f>
        <v>#N/A</v>
      </c>
      <c r="K462" s="84" t="e">
        <f>VLOOKUP(tbl2_2!A462,ishod_substance!A:Q,17,0)</f>
        <v>#N/A</v>
      </c>
      <c r="L462" s="84" t="e">
        <f>VLOOKUP(tbl2_2!A462,ishod_substance!A:R,18,0)</f>
        <v>#N/A</v>
      </c>
      <c r="M462" s="84" t="e">
        <f>VLOOKUP(tbl2_2!A462,ishod_substance!A:AD,19,0)</f>
        <v>#N/A</v>
      </c>
      <c r="N462" s="4" t="e">
        <f>VLOOKUP(tbl2_2!A462,ishod_substance!A:AD,20,0)</f>
        <v>#N/A</v>
      </c>
      <c r="O462" s="4" t="e">
        <f>VLOOKUP(tbl2_2!A462,ishod_substance!A:AD,21,0)</f>
        <v>#N/A</v>
      </c>
      <c r="P462" s="4" t="e">
        <f>VLOOKUP(tbl2_2!A462,ishod_substance!A:AD,22,0)</f>
        <v>#N/A</v>
      </c>
      <c r="Q462" s="4" t="e">
        <f>VLOOKUP(tbl2_2!A462,ishod_substance!A:AD,23,0)</f>
        <v>#N/A</v>
      </c>
      <c r="R462" s="4" t="e">
        <f>VLOOKUP(tbl2_2!A462,ishod_substance!A:AD,24,0)</f>
        <v>#N/A</v>
      </c>
      <c r="S462" s="4" t="e">
        <f>VLOOKUP(tbl2_2!A462,ishod_substance!A:AD,25,0)</f>
        <v>#N/A</v>
      </c>
      <c r="T462" s="4" t="e">
        <f>VLOOKUP(tbl2_2!A462,ishod_substance!A:AD,26,0)</f>
        <v>#N/A</v>
      </c>
      <c r="U462" s="4" t="e">
        <f>VLOOKUP(tbl2_2!A462,ishod_substance!A:AD,27,0)</f>
        <v>#N/A</v>
      </c>
      <c r="V462" s="4" t="e">
        <f>VLOOKUP(tbl2_2!A462,ishod_substance!A:AD,28,0)</f>
        <v>#N/A</v>
      </c>
      <c r="W462" s="4" t="e">
        <f>VLOOKUP(tbl2_2!A462,ishod_substance!A:AD,29,0)</f>
        <v>#N/A</v>
      </c>
      <c r="X462" s="4" t="e">
        <f>VLOOKUP(tbl2_2!A462,ishod_substance!A:AD,30,0)</f>
        <v>#N/A</v>
      </c>
      <c r="Y462" s="10" t="e">
        <f>VLOOKUP(tbl2_2!A462,ishod_substance!A:AD,7,0)</f>
        <v>#N/A</v>
      </c>
      <c r="Z462" s="9" t="e">
        <f>VLOOKUP(Y462,quide!$A$2:$B$1006,2,0)</f>
        <v>#N/A</v>
      </c>
      <c r="AA462" s="4" t="e">
        <f>VLOOKUP(Y462,quide!$A$2:$J$1006,10,0)</f>
        <v>#N/A</v>
      </c>
      <c r="AB462" s="50" t="e">
        <f>VLOOKUP(tbl2_2!A462,ishod_substance!A:AD,8,0)</f>
        <v>#N/A</v>
      </c>
      <c r="AC462" s="28" t="e">
        <f t="shared" si="7"/>
        <v>#N/A</v>
      </c>
      <c r="AD462" s="27" t="e">
        <f>VLOOKUP(tbl2_2!A462,ishod_substance!A:AD,9,0)</f>
        <v>#N/A</v>
      </c>
      <c r="AE462" s="8" t="e">
        <f>VLOOKUP(tbl2_2!A462,ishod_substance!A:AD,9,0)</f>
        <v>#N/A</v>
      </c>
      <c r="AF462" s="12"/>
    </row>
    <row r="463" spans="1:32" x14ac:dyDescent="0.25">
      <c r="A463">
        <v>455</v>
      </c>
      <c r="C463" s="5" t="e">
        <f>VLOOKUP(tbl2_2!A463,ishod_substance!A:P,2,0)</f>
        <v>#N/A</v>
      </c>
      <c r="D463" s="7" t="e">
        <f>VLOOKUP(tbl2_2!A463,ishod_substance!A:P,3,0)</f>
        <v>#N/A</v>
      </c>
      <c r="E463" s="5" t="e">
        <f>VLOOKUP(tbl2_2!A463,ishod_substance!A:P,11,0)</f>
        <v>#N/A</v>
      </c>
      <c r="F463" s="6" t="e">
        <f>VLOOKUP(tbl2_2!A463,ishod_substance!A:P,15,0)</f>
        <v>#N/A</v>
      </c>
      <c r="G463" s="6" t="e">
        <f>VLOOKUP(tbl2_2!A463,ishod_substance!A:P,12,0)&amp;"/"&amp;VLOOKUP(tbl2_2!A463,ishod_substance!A:P,14,0)</f>
        <v>#N/A</v>
      </c>
      <c r="H463" s="29" t="e">
        <f>VLOOKUP(tbl2_2!A463,ishod_substance!A:P,6,0)</f>
        <v>#N/A</v>
      </c>
      <c r="I463" s="10" t="e">
        <f>VLOOKUP(tbl2_2!A463,ishod_substance!A:P,15,0)</f>
        <v>#N/A</v>
      </c>
      <c r="J463" s="10" t="e">
        <f>VLOOKUP(tbl2_2!A463,ishod_substance!A:P,5,0)</f>
        <v>#N/A</v>
      </c>
      <c r="K463" s="84" t="e">
        <f>VLOOKUP(tbl2_2!A463,ishod_substance!A:Q,17,0)</f>
        <v>#N/A</v>
      </c>
      <c r="L463" s="84" t="e">
        <f>VLOOKUP(tbl2_2!A463,ishod_substance!A:R,18,0)</f>
        <v>#N/A</v>
      </c>
      <c r="M463" s="84" t="e">
        <f>VLOOKUP(tbl2_2!A463,ishod_substance!A:AD,19,0)</f>
        <v>#N/A</v>
      </c>
      <c r="N463" s="4" t="e">
        <f>VLOOKUP(tbl2_2!A463,ishod_substance!A:AD,20,0)</f>
        <v>#N/A</v>
      </c>
      <c r="O463" s="4" t="e">
        <f>VLOOKUP(tbl2_2!A463,ishod_substance!A:AD,21,0)</f>
        <v>#N/A</v>
      </c>
      <c r="P463" s="4" t="e">
        <f>VLOOKUP(tbl2_2!A463,ishod_substance!A:AD,22,0)</f>
        <v>#N/A</v>
      </c>
      <c r="Q463" s="4" t="e">
        <f>VLOOKUP(tbl2_2!A463,ishod_substance!A:AD,23,0)</f>
        <v>#N/A</v>
      </c>
      <c r="R463" s="4" t="e">
        <f>VLOOKUP(tbl2_2!A463,ishod_substance!A:AD,24,0)</f>
        <v>#N/A</v>
      </c>
      <c r="S463" s="4" t="e">
        <f>VLOOKUP(tbl2_2!A463,ishod_substance!A:AD,25,0)</f>
        <v>#N/A</v>
      </c>
      <c r="T463" s="4" t="e">
        <f>VLOOKUP(tbl2_2!A463,ishod_substance!A:AD,26,0)</f>
        <v>#N/A</v>
      </c>
      <c r="U463" s="4" t="e">
        <f>VLOOKUP(tbl2_2!A463,ishod_substance!A:AD,27,0)</f>
        <v>#N/A</v>
      </c>
      <c r="V463" s="4" t="e">
        <f>VLOOKUP(tbl2_2!A463,ishod_substance!A:AD,28,0)</f>
        <v>#N/A</v>
      </c>
      <c r="W463" s="4" t="e">
        <f>VLOOKUP(tbl2_2!A463,ishod_substance!A:AD,29,0)</f>
        <v>#N/A</v>
      </c>
      <c r="X463" s="4" t="e">
        <f>VLOOKUP(tbl2_2!A463,ishod_substance!A:AD,30,0)</f>
        <v>#N/A</v>
      </c>
      <c r="Y463" s="10" t="e">
        <f>VLOOKUP(tbl2_2!A463,ishod_substance!A:AD,7,0)</f>
        <v>#N/A</v>
      </c>
      <c r="Z463" s="9" t="e">
        <f>VLOOKUP(Y463,quide!$A$2:$B$1006,2,0)</f>
        <v>#N/A</v>
      </c>
      <c r="AA463" s="4" t="e">
        <f>VLOOKUP(Y463,quide!$A$2:$J$1006,10,0)</f>
        <v>#N/A</v>
      </c>
      <c r="AB463" s="50" t="e">
        <f>VLOOKUP(tbl2_2!A463,ishod_substance!A:AD,8,0)</f>
        <v>#N/A</v>
      </c>
      <c r="AC463" s="28" t="e">
        <f t="shared" si="7"/>
        <v>#N/A</v>
      </c>
      <c r="AD463" s="27" t="e">
        <f>VLOOKUP(tbl2_2!A463,ishod_substance!A:AD,9,0)</f>
        <v>#N/A</v>
      </c>
      <c r="AE463" s="8" t="e">
        <f>VLOOKUP(tbl2_2!A463,ishod_substance!A:AD,9,0)</f>
        <v>#N/A</v>
      </c>
      <c r="AF463" s="12"/>
    </row>
    <row r="464" spans="1:32" x14ac:dyDescent="0.25">
      <c r="A464">
        <v>456</v>
      </c>
      <c r="C464" s="5" t="e">
        <f>VLOOKUP(tbl2_2!A464,ishod_substance!A:P,2,0)</f>
        <v>#N/A</v>
      </c>
      <c r="D464" s="7" t="e">
        <f>VLOOKUP(tbl2_2!A464,ishod_substance!A:P,3,0)</f>
        <v>#N/A</v>
      </c>
      <c r="E464" s="5" t="e">
        <f>VLOOKUP(tbl2_2!A464,ishod_substance!A:P,11,0)</f>
        <v>#N/A</v>
      </c>
      <c r="F464" s="6" t="e">
        <f>VLOOKUP(tbl2_2!A464,ishod_substance!A:P,15,0)</f>
        <v>#N/A</v>
      </c>
      <c r="G464" s="6" t="e">
        <f>VLOOKUP(tbl2_2!A464,ishod_substance!A:P,12,0)&amp;"/"&amp;VLOOKUP(tbl2_2!A464,ishod_substance!A:P,14,0)</f>
        <v>#N/A</v>
      </c>
      <c r="H464" s="29" t="e">
        <f>VLOOKUP(tbl2_2!A464,ishod_substance!A:P,6,0)</f>
        <v>#N/A</v>
      </c>
      <c r="I464" s="10" t="e">
        <f>VLOOKUP(tbl2_2!A464,ishod_substance!A:P,15,0)</f>
        <v>#N/A</v>
      </c>
      <c r="J464" s="10" t="e">
        <f>VLOOKUP(tbl2_2!A464,ishod_substance!A:P,5,0)</f>
        <v>#N/A</v>
      </c>
      <c r="K464" s="84" t="e">
        <f>VLOOKUP(tbl2_2!A464,ishod_substance!A:Q,17,0)</f>
        <v>#N/A</v>
      </c>
      <c r="L464" s="84" t="e">
        <f>VLOOKUP(tbl2_2!A464,ishod_substance!A:R,18,0)</f>
        <v>#N/A</v>
      </c>
      <c r="M464" s="84" t="e">
        <f>VLOOKUP(tbl2_2!A464,ishod_substance!A:AD,19,0)</f>
        <v>#N/A</v>
      </c>
      <c r="N464" s="4" t="e">
        <f>VLOOKUP(tbl2_2!A464,ishod_substance!A:AD,20,0)</f>
        <v>#N/A</v>
      </c>
      <c r="O464" s="4" t="e">
        <f>VLOOKUP(tbl2_2!A464,ishod_substance!A:AD,21,0)</f>
        <v>#N/A</v>
      </c>
      <c r="P464" s="4" t="e">
        <f>VLOOKUP(tbl2_2!A464,ishod_substance!A:AD,22,0)</f>
        <v>#N/A</v>
      </c>
      <c r="Q464" s="4" t="e">
        <f>VLOOKUP(tbl2_2!A464,ishod_substance!A:AD,23,0)</f>
        <v>#N/A</v>
      </c>
      <c r="R464" s="4" t="e">
        <f>VLOOKUP(tbl2_2!A464,ishod_substance!A:AD,24,0)</f>
        <v>#N/A</v>
      </c>
      <c r="S464" s="4" t="e">
        <f>VLOOKUP(tbl2_2!A464,ishod_substance!A:AD,25,0)</f>
        <v>#N/A</v>
      </c>
      <c r="T464" s="4" t="e">
        <f>VLOOKUP(tbl2_2!A464,ishod_substance!A:AD,26,0)</f>
        <v>#N/A</v>
      </c>
      <c r="U464" s="4" t="e">
        <f>VLOOKUP(tbl2_2!A464,ishod_substance!A:AD,27,0)</f>
        <v>#N/A</v>
      </c>
      <c r="V464" s="4" t="e">
        <f>VLOOKUP(tbl2_2!A464,ishod_substance!A:AD,28,0)</f>
        <v>#N/A</v>
      </c>
      <c r="W464" s="4" t="e">
        <f>VLOOKUP(tbl2_2!A464,ishod_substance!A:AD,29,0)</f>
        <v>#N/A</v>
      </c>
      <c r="X464" s="4" t="e">
        <f>VLOOKUP(tbl2_2!A464,ishod_substance!A:AD,30,0)</f>
        <v>#N/A</v>
      </c>
      <c r="Y464" s="10" t="e">
        <f>VLOOKUP(tbl2_2!A464,ishod_substance!A:AD,7,0)</f>
        <v>#N/A</v>
      </c>
      <c r="Z464" s="9" t="e">
        <f>VLOOKUP(Y464,quide!$A$2:$B$1006,2,0)</f>
        <v>#N/A</v>
      </c>
      <c r="AA464" s="4" t="e">
        <f>VLOOKUP(Y464,quide!$A$2:$J$1006,10,0)</f>
        <v>#N/A</v>
      </c>
      <c r="AB464" s="50" t="e">
        <f>VLOOKUP(tbl2_2!A464,ishod_substance!A:AD,8,0)</f>
        <v>#N/A</v>
      </c>
      <c r="AC464" s="28" t="e">
        <f t="shared" si="7"/>
        <v>#N/A</v>
      </c>
      <c r="AD464" s="27" t="e">
        <f>VLOOKUP(tbl2_2!A464,ishod_substance!A:AD,9,0)</f>
        <v>#N/A</v>
      </c>
      <c r="AE464" s="8" t="e">
        <f>VLOOKUP(tbl2_2!A464,ishod_substance!A:AD,9,0)</f>
        <v>#N/A</v>
      </c>
      <c r="AF464" s="12"/>
    </row>
    <row r="465" spans="1:32" x14ac:dyDescent="0.25">
      <c r="A465">
        <v>457</v>
      </c>
      <c r="C465" s="5" t="e">
        <f>VLOOKUP(tbl2_2!A465,ishod_substance!A:P,2,0)</f>
        <v>#N/A</v>
      </c>
      <c r="D465" s="7" t="e">
        <f>VLOOKUP(tbl2_2!A465,ishod_substance!A:P,3,0)</f>
        <v>#N/A</v>
      </c>
      <c r="E465" s="5" t="e">
        <f>VLOOKUP(tbl2_2!A465,ishod_substance!A:P,11,0)</f>
        <v>#N/A</v>
      </c>
      <c r="F465" s="6" t="e">
        <f>VLOOKUP(tbl2_2!A465,ishod_substance!A:P,15,0)</f>
        <v>#N/A</v>
      </c>
      <c r="G465" s="6" t="e">
        <f>VLOOKUP(tbl2_2!A465,ishod_substance!A:P,12,0)&amp;"/"&amp;VLOOKUP(tbl2_2!A465,ishod_substance!A:P,14,0)</f>
        <v>#N/A</v>
      </c>
      <c r="H465" s="29" t="e">
        <f>VLOOKUP(tbl2_2!A465,ishod_substance!A:P,6,0)</f>
        <v>#N/A</v>
      </c>
      <c r="I465" s="10" t="e">
        <f>VLOOKUP(tbl2_2!A465,ishod_substance!A:P,15,0)</f>
        <v>#N/A</v>
      </c>
      <c r="J465" s="10" t="e">
        <f>VLOOKUP(tbl2_2!A465,ishod_substance!A:P,5,0)</f>
        <v>#N/A</v>
      </c>
      <c r="K465" s="84" t="e">
        <f>VLOOKUP(tbl2_2!A465,ishod_substance!A:Q,17,0)</f>
        <v>#N/A</v>
      </c>
      <c r="L465" s="84" t="e">
        <f>VLOOKUP(tbl2_2!A465,ishod_substance!A:R,18,0)</f>
        <v>#N/A</v>
      </c>
      <c r="M465" s="84" t="e">
        <f>VLOOKUP(tbl2_2!A465,ishod_substance!A:AD,19,0)</f>
        <v>#N/A</v>
      </c>
      <c r="N465" s="4" t="e">
        <f>VLOOKUP(tbl2_2!A465,ishod_substance!A:AD,20,0)</f>
        <v>#N/A</v>
      </c>
      <c r="O465" s="4" t="e">
        <f>VLOOKUP(tbl2_2!A465,ishod_substance!A:AD,21,0)</f>
        <v>#N/A</v>
      </c>
      <c r="P465" s="4" t="e">
        <f>VLOOKUP(tbl2_2!A465,ishod_substance!A:AD,22,0)</f>
        <v>#N/A</v>
      </c>
      <c r="Q465" s="4" t="e">
        <f>VLOOKUP(tbl2_2!A465,ishod_substance!A:AD,23,0)</f>
        <v>#N/A</v>
      </c>
      <c r="R465" s="4" t="e">
        <f>VLOOKUP(tbl2_2!A465,ishod_substance!A:AD,24,0)</f>
        <v>#N/A</v>
      </c>
      <c r="S465" s="4" t="e">
        <f>VLOOKUP(tbl2_2!A465,ishod_substance!A:AD,25,0)</f>
        <v>#N/A</v>
      </c>
      <c r="T465" s="4" t="e">
        <f>VLOOKUP(tbl2_2!A465,ishod_substance!A:AD,26,0)</f>
        <v>#N/A</v>
      </c>
      <c r="U465" s="4" t="e">
        <f>VLOOKUP(tbl2_2!A465,ishod_substance!A:AD,27,0)</f>
        <v>#N/A</v>
      </c>
      <c r="V465" s="4" t="e">
        <f>VLOOKUP(tbl2_2!A465,ishod_substance!A:AD,28,0)</f>
        <v>#N/A</v>
      </c>
      <c r="W465" s="4" t="e">
        <f>VLOOKUP(tbl2_2!A465,ishod_substance!A:AD,29,0)</f>
        <v>#N/A</v>
      </c>
      <c r="X465" s="4" t="e">
        <f>VLOOKUP(tbl2_2!A465,ishod_substance!A:AD,30,0)</f>
        <v>#N/A</v>
      </c>
      <c r="Y465" s="10" t="e">
        <f>VLOOKUP(tbl2_2!A465,ishod_substance!A:AD,7,0)</f>
        <v>#N/A</v>
      </c>
      <c r="Z465" s="9" t="e">
        <f>VLOOKUP(Y465,quide!$A$2:$B$1006,2,0)</f>
        <v>#N/A</v>
      </c>
      <c r="AA465" s="4" t="e">
        <f>VLOOKUP(Y465,quide!$A$2:$J$1006,10,0)</f>
        <v>#N/A</v>
      </c>
      <c r="AB465" s="50" t="e">
        <f>VLOOKUP(tbl2_2!A465,ishod_substance!A:AD,8,0)</f>
        <v>#N/A</v>
      </c>
      <c r="AC465" s="28" t="e">
        <f t="shared" si="7"/>
        <v>#N/A</v>
      </c>
      <c r="AD465" s="27" t="e">
        <f>VLOOKUP(tbl2_2!A465,ishod_substance!A:AD,9,0)</f>
        <v>#N/A</v>
      </c>
      <c r="AE465" s="8" t="e">
        <f>VLOOKUP(tbl2_2!A465,ishod_substance!A:AD,9,0)</f>
        <v>#N/A</v>
      </c>
      <c r="AF465" s="12"/>
    </row>
    <row r="466" spans="1:32" x14ac:dyDescent="0.25">
      <c r="A466">
        <v>458</v>
      </c>
      <c r="C466" s="5" t="e">
        <f>VLOOKUP(tbl2_2!A466,ishod_substance!A:P,2,0)</f>
        <v>#N/A</v>
      </c>
      <c r="D466" s="7" t="e">
        <f>VLOOKUP(tbl2_2!A466,ishod_substance!A:P,3,0)</f>
        <v>#N/A</v>
      </c>
      <c r="E466" s="5" t="e">
        <f>VLOOKUP(tbl2_2!A466,ishod_substance!A:P,11,0)</f>
        <v>#N/A</v>
      </c>
      <c r="F466" s="6" t="e">
        <f>VLOOKUP(tbl2_2!A466,ishod_substance!A:P,15,0)</f>
        <v>#N/A</v>
      </c>
      <c r="G466" s="6" t="e">
        <f>VLOOKUP(tbl2_2!A466,ishod_substance!A:P,12,0)&amp;"/"&amp;VLOOKUP(tbl2_2!A466,ishod_substance!A:P,14,0)</f>
        <v>#N/A</v>
      </c>
      <c r="H466" s="29" t="e">
        <f>VLOOKUP(tbl2_2!A466,ishod_substance!A:P,6,0)</f>
        <v>#N/A</v>
      </c>
      <c r="I466" s="10" t="e">
        <f>VLOOKUP(tbl2_2!A466,ishod_substance!A:P,15,0)</f>
        <v>#N/A</v>
      </c>
      <c r="J466" s="10" t="e">
        <f>VLOOKUP(tbl2_2!A466,ishod_substance!A:P,5,0)</f>
        <v>#N/A</v>
      </c>
      <c r="K466" s="84" t="e">
        <f>VLOOKUP(tbl2_2!A466,ishod_substance!A:Q,17,0)</f>
        <v>#N/A</v>
      </c>
      <c r="L466" s="84" t="e">
        <f>VLOOKUP(tbl2_2!A466,ishod_substance!A:R,18,0)</f>
        <v>#N/A</v>
      </c>
      <c r="M466" s="84" t="e">
        <f>VLOOKUP(tbl2_2!A466,ishod_substance!A:AD,19,0)</f>
        <v>#N/A</v>
      </c>
      <c r="N466" s="4" t="e">
        <f>VLOOKUP(tbl2_2!A466,ishod_substance!A:AD,20,0)</f>
        <v>#N/A</v>
      </c>
      <c r="O466" s="4" t="e">
        <f>VLOOKUP(tbl2_2!A466,ishod_substance!A:AD,21,0)</f>
        <v>#N/A</v>
      </c>
      <c r="P466" s="4" t="e">
        <f>VLOOKUP(tbl2_2!A466,ishod_substance!A:AD,22,0)</f>
        <v>#N/A</v>
      </c>
      <c r="Q466" s="4" t="e">
        <f>VLOOKUP(tbl2_2!A466,ishod_substance!A:AD,23,0)</f>
        <v>#N/A</v>
      </c>
      <c r="R466" s="4" t="e">
        <f>VLOOKUP(tbl2_2!A466,ishod_substance!A:AD,24,0)</f>
        <v>#N/A</v>
      </c>
      <c r="S466" s="4" t="e">
        <f>VLOOKUP(tbl2_2!A466,ishod_substance!A:AD,25,0)</f>
        <v>#N/A</v>
      </c>
      <c r="T466" s="4" t="e">
        <f>VLOOKUP(tbl2_2!A466,ishod_substance!A:AD,26,0)</f>
        <v>#N/A</v>
      </c>
      <c r="U466" s="4" t="e">
        <f>VLOOKUP(tbl2_2!A466,ishod_substance!A:AD,27,0)</f>
        <v>#N/A</v>
      </c>
      <c r="V466" s="4" t="e">
        <f>VLOOKUP(tbl2_2!A466,ishod_substance!A:AD,28,0)</f>
        <v>#N/A</v>
      </c>
      <c r="W466" s="4" t="e">
        <f>VLOOKUP(tbl2_2!A466,ishod_substance!A:AD,29,0)</f>
        <v>#N/A</v>
      </c>
      <c r="X466" s="4" t="e">
        <f>VLOOKUP(tbl2_2!A466,ishod_substance!A:AD,30,0)</f>
        <v>#N/A</v>
      </c>
      <c r="Y466" s="10" t="e">
        <f>VLOOKUP(tbl2_2!A466,ishod_substance!A:AD,7,0)</f>
        <v>#N/A</v>
      </c>
      <c r="Z466" s="9" t="e">
        <f>VLOOKUP(Y466,quide!$A$2:$B$1006,2,0)</f>
        <v>#N/A</v>
      </c>
      <c r="AA466" s="4" t="e">
        <f>VLOOKUP(Y466,quide!$A$2:$J$1006,10,0)</f>
        <v>#N/A</v>
      </c>
      <c r="AB466" s="50" t="e">
        <f>VLOOKUP(tbl2_2!A466,ishod_substance!A:AD,8,0)</f>
        <v>#N/A</v>
      </c>
      <c r="AC466" s="28" t="e">
        <f t="shared" si="7"/>
        <v>#N/A</v>
      </c>
      <c r="AD466" s="27" t="e">
        <f>VLOOKUP(tbl2_2!A466,ishod_substance!A:AD,9,0)</f>
        <v>#N/A</v>
      </c>
      <c r="AE466" s="8" t="e">
        <f>VLOOKUP(tbl2_2!A466,ishod_substance!A:AD,9,0)</f>
        <v>#N/A</v>
      </c>
      <c r="AF466" s="12"/>
    </row>
    <row r="467" spans="1:32" x14ac:dyDescent="0.25">
      <c r="A467">
        <v>459</v>
      </c>
      <c r="C467" s="5" t="e">
        <f>VLOOKUP(tbl2_2!A467,ishod_substance!A:P,2,0)</f>
        <v>#N/A</v>
      </c>
      <c r="D467" s="7" t="e">
        <f>VLOOKUP(tbl2_2!A467,ishod_substance!A:P,3,0)</f>
        <v>#N/A</v>
      </c>
      <c r="E467" s="5" t="e">
        <f>VLOOKUP(tbl2_2!A467,ishod_substance!A:P,11,0)</f>
        <v>#N/A</v>
      </c>
      <c r="F467" s="6" t="e">
        <f>VLOOKUP(tbl2_2!A467,ishod_substance!A:P,15,0)</f>
        <v>#N/A</v>
      </c>
      <c r="G467" s="6" t="e">
        <f>VLOOKUP(tbl2_2!A467,ishod_substance!A:P,12,0)&amp;"/"&amp;VLOOKUP(tbl2_2!A467,ishod_substance!A:P,14,0)</f>
        <v>#N/A</v>
      </c>
      <c r="H467" s="29" t="e">
        <f>VLOOKUP(tbl2_2!A467,ishod_substance!A:P,6,0)</f>
        <v>#N/A</v>
      </c>
      <c r="I467" s="10" t="e">
        <f>VLOOKUP(tbl2_2!A467,ishod_substance!A:P,15,0)</f>
        <v>#N/A</v>
      </c>
      <c r="J467" s="10" t="e">
        <f>VLOOKUP(tbl2_2!A467,ishod_substance!A:P,5,0)</f>
        <v>#N/A</v>
      </c>
      <c r="K467" s="84" t="e">
        <f>VLOOKUP(tbl2_2!A467,ishod_substance!A:Q,17,0)</f>
        <v>#N/A</v>
      </c>
      <c r="L467" s="84" t="e">
        <f>VLOOKUP(tbl2_2!A467,ishod_substance!A:R,18,0)</f>
        <v>#N/A</v>
      </c>
      <c r="M467" s="84" t="e">
        <f>VLOOKUP(tbl2_2!A467,ishod_substance!A:AD,19,0)</f>
        <v>#N/A</v>
      </c>
      <c r="N467" s="4" t="e">
        <f>VLOOKUP(tbl2_2!A467,ishod_substance!A:AD,20,0)</f>
        <v>#N/A</v>
      </c>
      <c r="O467" s="4" t="e">
        <f>VLOOKUP(tbl2_2!A467,ishod_substance!A:AD,21,0)</f>
        <v>#N/A</v>
      </c>
      <c r="P467" s="4" t="e">
        <f>VLOOKUP(tbl2_2!A467,ishod_substance!A:AD,22,0)</f>
        <v>#N/A</v>
      </c>
      <c r="Q467" s="4" t="e">
        <f>VLOOKUP(tbl2_2!A467,ishod_substance!A:AD,23,0)</f>
        <v>#N/A</v>
      </c>
      <c r="R467" s="4" t="e">
        <f>VLOOKUP(tbl2_2!A467,ishod_substance!A:AD,24,0)</f>
        <v>#N/A</v>
      </c>
      <c r="S467" s="4" t="e">
        <f>VLOOKUP(tbl2_2!A467,ishod_substance!A:AD,25,0)</f>
        <v>#N/A</v>
      </c>
      <c r="T467" s="4" t="e">
        <f>VLOOKUP(tbl2_2!A467,ishod_substance!A:AD,26,0)</f>
        <v>#N/A</v>
      </c>
      <c r="U467" s="4" t="e">
        <f>VLOOKUP(tbl2_2!A467,ishod_substance!A:AD,27,0)</f>
        <v>#N/A</v>
      </c>
      <c r="V467" s="4" t="e">
        <f>VLOOKUP(tbl2_2!A467,ishod_substance!A:AD,28,0)</f>
        <v>#N/A</v>
      </c>
      <c r="W467" s="4" t="e">
        <f>VLOOKUP(tbl2_2!A467,ishod_substance!A:AD,29,0)</f>
        <v>#N/A</v>
      </c>
      <c r="X467" s="4" t="e">
        <f>VLOOKUP(tbl2_2!A467,ishod_substance!A:AD,30,0)</f>
        <v>#N/A</v>
      </c>
      <c r="Y467" s="10" t="e">
        <f>VLOOKUP(tbl2_2!A467,ishod_substance!A:AD,7,0)</f>
        <v>#N/A</v>
      </c>
      <c r="Z467" s="9" t="e">
        <f>VLOOKUP(Y467,quide!$A$2:$B$1006,2,0)</f>
        <v>#N/A</v>
      </c>
      <c r="AA467" s="4" t="e">
        <f>VLOOKUP(Y467,quide!$A$2:$J$1006,10,0)</f>
        <v>#N/A</v>
      </c>
      <c r="AB467" s="50" t="e">
        <f>VLOOKUP(tbl2_2!A467,ishod_substance!A:AD,8,0)</f>
        <v>#N/A</v>
      </c>
      <c r="AC467" s="28" t="e">
        <f t="shared" si="7"/>
        <v>#N/A</v>
      </c>
      <c r="AD467" s="27" t="e">
        <f>VLOOKUP(tbl2_2!A467,ishod_substance!A:AD,9,0)</f>
        <v>#N/A</v>
      </c>
      <c r="AE467" s="8" t="e">
        <f>VLOOKUP(tbl2_2!A467,ishod_substance!A:AD,9,0)</f>
        <v>#N/A</v>
      </c>
      <c r="AF467" s="12"/>
    </row>
    <row r="468" spans="1:32" x14ac:dyDescent="0.25">
      <c r="A468">
        <v>460</v>
      </c>
      <c r="C468" s="5" t="e">
        <f>VLOOKUP(tbl2_2!A468,ishod_substance!A:P,2,0)</f>
        <v>#N/A</v>
      </c>
      <c r="D468" s="7" t="e">
        <f>VLOOKUP(tbl2_2!A468,ishod_substance!A:P,3,0)</f>
        <v>#N/A</v>
      </c>
      <c r="E468" s="5" t="e">
        <f>VLOOKUP(tbl2_2!A468,ishod_substance!A:P,11,0)</f>
        <v>#N/A</v>
      </c>
      <c r="F468" s="6" t="e">
        <f>VLOOKUP(tbl2_2!A468,ishod_substance!A:P,15,0)</f>
        <v>#N/A</v>
      </c>
      <c r="G468" s="6" t="e">
        <f>VLOOKUP(tbl2_2!A468,ishod_substance!A:P,12,0)&amp;"/"&amp;VLOOKUP(tbl2_2!A468,ishod_substance!A:P,14,0)</f>
        <v>#N/A</v>
      </c>
      <c r="H468" s="29" t="e">
        <f>VLOOKUP(tbl2_2!A468,ishod_substance!A:P,6,0)</f>
        <v>#N/A</v>
      </c>
      <c r="I468" s="10" t="e">
        <f>VLOOKUP(tbl2_2!A468,ishod_substance!A:P,15,0)</f>
        <v>#N/A</v>
      </c>
      <c r="J468" s="10" t="e">
        <f>VLOOKUP(tbl2_2!A468,ishod_substance!A:P,5,0)</f>
        <v>#N/A</v>
      </c>
      <c r="K468" s="84" t="e">
        <f>VLOOKUP(tbl2_2!A468,ishod_substance!A:Q,17,0)</f>
        <v>#N/A</v>
      </c>
      <c r="L468" s="84" t="e">
        <f>VLOOKUP(tbl2_2!A468,ishod_substance!A:R,18,0)</f>
        <v>#N/A</v>
      </c>
      <c r="M468" s="84" t="e">
        <f>VLOOKUP(tbl2_2!A468,ishod_substance!A:AD,19,0)</f>
        <v>#N/A</v>
      </c>
      <c r="N468" s="4" t="e">
        <f>VLOOKUP(tbl2_2!A468,ishod_substance!A:AD,20,0)</f>
        <v>#N/A</v>
      </c>
      <c r="O468" s="4" t="e">
        <f>VLOOKUP(tbl2_2!A468,ishod_substance!A:AD,21,0)</f>
        <v>#N/A</v>
      </c>
      <c r="P468" s="4" t="e">
        <f>VLOOKUP(tbl2_2!A468,ishod_substance!A:AD,22,0)</f>
        <v>#N/A</v>
      </c>
      <c r="Q468" s="4" t="e">
        <f>VLOOKUP(tbl2_2!A468,ishod_substance!A:AD,23,0)</f>
        <v>#N/A</v>
      </c>
      <c r="R468" s="4" t="e">
        <f>VLOOKUP(tbl2_2!A468,ishod_substance!A:AD,24,0)</f>
        <v>#N/A</v>
      </c>
      <c r="S468" s="4" t="e">
        <f>VLOOKUP(tbl2_2!A468,ishod_substance!A:AD,25,0)</f>
        <v>#N/A</v>
      </c>
      <c r="T468" s="4" t="e">
        <f>VLOOKUP(tbl2_2!A468,ishod_substance!A:AD,26,0)</f>
        <v>#N/A</v>
      </c>
      <c r="U468" s="4" t="e">
        <f>VLOOKUP(tbl2_2!A468,ishod_substance!A:AD,27,0)</f>
        <v>#N/A</v>
      </c>
      <c r="V468" s="4" t="e">
        <f>VLOOKUP(tbl2_2!A468,ishod_substance!A:AD,28,0)</f>
        <v>#N/A</v>
      </c>
      <c r="W468" s="4" t="e">
        <f>VLOOKUP(tbl2_2!A468,ishod_substance!A:AD,29,0)</f>
        <v>#N/A</v>
      </c>
      <c r="X468" s="4" t="e">
        <f>VLOOKUP(tbl2_2!A468,ishod_substance!A:AD,30,0)</f>
        <v>#N/A</v>
      </c>
      <c r="Y468" s="10" t="e">
        <f>VLOOKUP(tbl2_2!A468,ishod_substance!A:AD,7,0)</f>
        <v>#N/A</v>
      </c>
      <c r="Z468" s="9" t="e">
        <f>VLOOKUP(Y468,quide!$A$2:$B$1006,2,0)</f>
        <v>#N/A</v>
      </c>
      <c r="AA468" s="4" t="e">
        <f>VLOOKUP(Y468,quide!$A$2:$J$1006,10,0)</f>
        <v>#N/A</v>
      </c>
      <c r="AB468" s="50" t="e">
        <f>VLOOKUP(tbl2_2!A468,ishod_substance!A:AD,8,0)</f>
        <v>#N/A</v>
      </c>
      <c r="AC468" s="28" t="e">
        <f t="shared" si="7"/>
        <v>#N/A</v>
      </c>
      <c r="AD468" s="27" t="e">
        <f>VLOOKUP(tbl2_2!A468,ishod_substance!A:AD,9,0)</f>
        <v>#N/A</v>
      </c>
      <c r="AE468" s="8" t="e">
        <f>VLOOKUP(tbl2_2!A468,ishod_substance!A:AD,9,0)</f>
        <v>#N/A</v>
      </c>
      <c r="AF468" s="12"/>
    </row>
    <row r="469" spans="1:32" x14ac:dyDescent="0.25">
      <c r="A469">
        <v>461</v>
      </c>
      <c r="C469" s="5" t="e">
        <f>VLOOKUP(tbl2_2!A469,ishod_substance!A:P,2,0)</f>
        <v>#N/A</v>
      </c>
      <c r="D469" s="7" t="e">
        <f>VLOOKUP(tbl2_2!A469,ishod_substance!A:P,3,0)</f>
        <v>#N/A</v>
      </c>
      <c r="E469" s="5" t="e">
        <f>VLOOKUP(tbl2_2!A469,ishod_substance!A:P,11,0)</f>
        <v>#N/A</v>
      </c>
      <c r="F469" s="6" t="e">
        <f>VLOOKUP(tbl2_2!A469,ishod_substance!A:P,15,0)</f>
        <v>#N/A</v>
      </c>
      <c r="G469" s="6" t="e">
        <f>VLOOKUP(tbl2_2!A469,ishod_substance!A:P,12,0)&amp;"/"&amp;VLOOKUP(tbl2_2!A469,ishod_substance!A:P,14,0)</f>
        <v>#N/A</v>
      </c>
      <c r="H469" s="29" t="e">
        <f>VLOOKUP(tbl2_2!A469,ishod_substance!A:P,6,0)</f>
        <v>#N/A</v>
      </c>
      <c r="I469" s="10" t="e">
        <f>VLOOKUP(tbl2_2!A469,ishod_substance!A:P,15,0)</f>
        <v>#N/A</v>
      </c>
      <c r="J469" s="10" t="e">
        <f>VLOOKUP(tbl2_2!A469,ishod_substance!A:P,5,0)</f>
        <v>#N/A</v>
      </c>
      <c r="K469" s="84" t="e">
        <f>VLOOKUP(tbl2_2!A469,ishod_substance!A:Q,17,0)</f>
        <v>#N/A</v>
      </c>
      <c r="L469" s="84" t="e">
        <f>VLOOKUP(tbl2_2!A469,ishod_substance!A:R,18,0)</f>
        <v>#N/A</v>
      </c>
      <c r="M469" s="84" t="e">
        <f>VLOOKUP(tbl2_2!A469,ishod_substance!A:AD,19,0)</f>
        <v>#N/A</v>
      </c>
      <c r="N469" s="4" t="e">
        <f>VLOOKUP(tbl2_2!A469,ishod_substance!A:AD,20,0)</f>
        <v>#N/A</v>
      </c>
      <c r="O469" s="4" t="e">
        <f>VLOOKUP(tbl2_2!A469,ishod_substance!A:AD,21,0)</f>
        <v>#N/A</v>
      </c>
      <c r="P469" s="4" t="e">
        <f>VLOOKUP(tbl2_2!A469,ishod_substance!A:AD,22,0)</f>
        <v>#N/A</v>
      </c>
      <c r="Q469" s="4" t="e">
        <f>VLOOKUP(tbl2_2!A469,ishod_substance!A:AD,23,0)</f>
        <v>#N/A</v>
      </c>
      <c r="R469" s="4" t="e">
        <f>VLOOKUP(tbl2_2!A469,ishod_substance!A:AD,24,0)</f>
        <v>#N/A</v>
      </c>
      <c r="S469" s="4" t="e">
        <f>VLOOKUP(tbl2_2!A469,ishod_substance!A:AD,25,0)</f>
        <v>#N/A</v>
      </c>
      <c r="T469" s="4" t="e">
        <f>VLOOKUP(tbl2_2!A469,ishod_substance!A:AD,26,0)</f>
        <v>#N/A</v>
      </c>
      <c r="U469" s="4" t="e">
        <f>VLOOKUP(tbl2_2!A469,ishod_substance!A:AD,27,0)</f>
        <v>#N/A</v>
      </c>
      <c r="V469" s="4" t="e">
        <f>VLOOKUP(tbl2_2!A469,ishod_substance!A:AD,28,0)</f>
        <v>#N/A</v>
      </c>
      <c r="W469" s="4" t="e">
        <f>VLOOKUP(tbl2_2!A469,ishod_substance!A:AD,29,0)</f>
        <v>#N/A</v>
      </c>
      <c r="X469" s="4" t="e">
        <f>VLOOKUP(tbl2_2!A469,ishod_substance!A:AD,30,0)</f>
        <v>#N/A</v>
      </c>
      <c r="Y469" s="10" t="e">
        <f>VLOOKUP(tbl2_2!A469,ishod_substance!A:AD,7,0)</f>
        <v>#N/A</v>
      </c>
      <c r="Z469" s="9" t="e">
        <f>VLOOKUP(Y469,quide!$A$2:$B$1006,2,0)</f>
        <v>#N/A</v>
      </c>
      <c r="AA469" s="4" t="e">
        <f>VLOOKUP(Y469,quide!$A$2:$J$1006,10,0)</f>
        <v>#N/A</v>
      </c>
      <c r="AB469" s="50" t="e">
        <f>VLOOKUP(tbl2_2!A469,ishod_substance!A:AD,8,0)</f>
        <v>#N/A</v>
      </c>
      <c r="AC469" s="28" t="e">
        <f t="shared" si="7"/>
        <v>#N/A</v>
      </c>
      <c r="AD469" s="27" t="e">
        <f>VLOOKUP(tbl2_2!A469,ishod_substance!A:AD,9,0)</f>
        <v>#N/A</v>
      </c>
      <c r="AE469" s="8" t="e">
        <f>VLOOKUP(tbl2_2!A469,ishod_substance!A:AD,9,0)</f>
        <v>#N/A</v>
      </c>
      <c r="AF469" s="12"/>
    </row>
    <row r="470" spans="1:32" x14ac:dyDescent="0.25">
      <c r="A470">
        <v>462</v>
      </c>
      <c r="C470" s="5" t="e">
        <f>VLOOKUP(tbl2_2!A470,ishod_substance!A:P,2,0)</f>
        <v>#N/A</v>
      </c>
      <c r="D470" s="7" t="e">
        <f>VLOOKUP(tbl2_2!A470,ishod_substance!A:P,3,0)</f>
        <v>#N/A</v>
      </c>
      <c r="E470" s="5" t="e">
        <f>VLOOKUP(tbl2_2!A470,ishod_substance!A:P,11,0)</f>
        <v>#N/A</v>
      </c>
      <c r="F470" s="6" t="e">
        <f>VLOOKUP(tbl2_2!A470,ishod_substance!A:P,15,0)</f>
        <v>#N/A</v>
      </c>
      <c r="G470" s="6" t="e">
        <f>VLOOKUP(tbl2_2!A470,ishod_substance!A:P,12,0)&amp;"/"&amp;VLOOKUP(tbl2_2!A470,ishod_substance!A:P,14,0)</f>
        <v>#N/A</v>
      </c>
      <c r="H470" s="29" t="e">
        <f>VLOOKUP(tbl2_2!A470,ishod_substance!A:P,6,0)</f>
        <v>#N/A</v>
      </c>
      <c r="I470" s="10" t="e">
        <f>VLOOKUP(tbl2_2!A470,ishod_substance!A:P,15,0)</f>
        <v>#N/A</v>
      </c>
      <c r="J470" s="10" t="e">
        <f>VLOOKUP(tbl2_2!A470,ishod_substance!A:P,5,0)</f>
        <v>#N/A</v>
      </c>
      <c r="K470" s="84" t="e">
        <f>VLOOKUP(tbl2_2!A470,ishod_substance!A:Q,17,0)</f>
        <v>#N/A</v>
      </c>
      <c r="L470" s="84" t="e">
        <f>VLOOKUP(tbl2_2!A470,ishod_substance!A:R,18,0)</f>
        <v>#N/A</v>
      </c>
      <c r="M470" s="84" t="e">
        <f>VLOOKUP(tbl2_2!A470,ishod_substance!A:AD,19,0)</f>
        <v>#N/A</v>
      </c>
      <c r="N470" s="4" t="e">
        <f>VLOOKUP(tbl2_2!A470,ishod_substance!A:AD,20,0)</f>
        <v>#N/A</v>
      </c>
      <c r="O470" s="4" t="e">
        <f>VLOOKUP(tbl2_2!A470,ishod_substance!A:AD,21,0)</f>
        <v>#N/A</v>
      </c>
      <c r="P470" s="4" t="e">
        <f>VLOOKUP(tbl2_2!A470,ishod_substance!A:AD,22,0)</f>
        <v>#N/A</v>
      </c>
      <c r="Q470" s="4" t="e">
        <f>VLOOKUP(tbl2_2!A470,ishod_substance!A:AD,23,0)</f>
        <v>#N/A</v>
      </c>
      <c r="R470" s="4" t="e">
        <f>VLOOKUP(tbl2_2!A470,ishod_substance!A:AD,24,0)</f>
        <v>#N/A</v>
      </c>
      <c r="S470" s="4" t="e">
        <f>VLOOKUP(tbl2_2!A470,ishod_substance!A:AD,25,0)</f>
        <v>#N/A</v>
      </c>
      <c r="T470" s="4" t="e">
        <f>VLOOKUP(tbl2_2!A470,ishod_substance!A:AD,26,0)</f>
        <v>#N/A</v>
      </c>
      <c r="U470" s="4" t="e">
        <f>VLOOKUP(tbl2_2!A470,ishod_substance!A:AD,27,0)</f>
        <v>#N/A</v>
      </c>
      <c r="V470" s="4" t="e">
        <f>VLOOKUP(tbl2_2!A470,ishod_substance!A:AD,28,0)</f>
        <v>#N/A</v>
      </c>
      <c r="W470" s="4" t="e">
        <f>VLOOKUP(tbl2_2!A470,ishod_substance!A:AD,29,0)</f>
        <v>#N/A</v>
      </c>
      <c r="X470" s="4" t="e">
        <f>VLOOKUP(tbl2_2!A470,ishod_substance!A:AD,30,0)</f>
        <v>#N/A</v>
      </c>
      <c r="Y470" s="10" t="e">
        <f>VLOOKUP(tbl2_2!A470,ishod_substance!A:AD,7,0)</f>
        <v>#N/A</v>
      </c>
      <c r="Z470" s="9" t="e">
        <f>VLOOKUP(Y470,quide!$A$2:$B$1006,2,0)</f>
        <v>#N/A</v>
      </c>
      <c r="AA470" s="4" t="e">
        <f>VLOOKUP(Y470,quide!$A$2:$J$1006,10,0)</f>
        <v>#N/A</v>
      </c>
      <c r="AB470" s="50" t="e">
        <f>VLOOKUP(tbl2_2!A470,ishod_substance!A:AD,8,0)</f>
        <v>#N/A</v>
      </c>
      <c r="AC470" s="28" t="e">
        <f t="shared" si="7"/>
        <v>#N/A</v>
      </c>
      <c r="AD470" s="27" t="e">
        <f>VLOOKUP(tbl2_2!A470,ishod_substance!A:AD,9,0)</f>
        <v>#N/A</v>
      </c>
      <c r="AE470" s="8" t="e">
        <f>VLOOKUP(tbl2_2!A470,ishod_substance!A:AD,9,0)</f>
        <v>#N/A</v>
      </c>
      <c r="AF470" s="12"/>
    </row>
    <row r="471" spans="1:32" x14ac:dyDescent="0.25">
      <c r="A471">
        <v>463</v>
      </c>
      <c r="C471" s="5" t="e">
        <f>VLOOKUP(tbl2_2!A471,ishod_substance!A:P,2,0)</f>
        <v>#N/A</v>
      </c>
      <c r="D471" s="7" t="e">
        <f>VLOOKUP(tbl2_2!A471,ishod_substance!A:P,3,0)</f>
        <v>#N/A</v>
      </c>
      <c r="E471" s="5" t="e">
        <f>VLOOKUP(tbl2_2!A471,ishod_substance!A:P,11,0)</f>
        <v>#N/A</v>
      </c>
      <c r="F471" s="6" t="e">
        <f>VLOOKUP(tbl2_2!A471,ishod_substance!A:P,15,0)</f>
        <v>#N/A</v>
      </c>
      <c r="G471" s="6" t="e">
        <f>VLOOKUP(tbl2_2!A471,ishod_substance!A:P,12,0)&amp;"/"&amp;VLOOKUP(tbl2_2!A471,ishod_substance!A:P,14,0)</f>
        <v>#N/A</v>
      </c>
      <c r="H471" s="29" t="e">
        <f>VLOOKUP(tbl2_2!A471,ishod_substance!A:P,6,0)</f>
        <v>#N/A</v>
      </c>
      <c r="I471" s="10" t="e">
        <f>VLOOKUP(tbl2_2!A471,ishod_substance!A:P,15,0)</f>
        <v>#N/A</v>
      </c>
      <c r="J471" s="10" t="e">
        <f>VLOOKUP(tbl2_2!A471,ishod_substance!A:P,5,0)</f>
        <v>#N/A</v>
      </c>
      <c r="K471" s="84" t="e">
        <f>VLOOKUP(tbl2_2!A471,ishod_substance!A:Q,17,0)</f>
        <v>#N/A</v>
      </c>
      <c r="L471" s="84" t="e">
        <f>VLOOKUP(tbl2_2!A471,ishod_substance!A:R,18,0)</f>
        <v>#N/A</v>
      </c>
      <c r="M471" s="84" t="e">
        <f>VLOOKUP(tbl2_2!A471,ishod_substance!A:AD,19,0)</f>
        <v>#N/A</v>
      </c>
      <c r="N471" s="4" t="e">
        <f>VLOOKUP(tbl2_2!A471,ishod_substance!A:AD,20,0)</f>
        <v>#N/A</v>
      </c>
      <c r="O471" s="4" t="e">
        <f>VLOOKUP(tbl2_2!A471,ishod_substance!A:AD,21,0)</f>
        <v>#N/A</v>
      </c>
      <c r="P471" s="4" t="e">
        <f>VLOOKUP(tbl2_2!A471,ishod_substance!A:AD,22,0)</f>
        <v>#N/A</v>
      </c>
      <c r="Q471" s="4" t="e">
        <f>VLOOKUP(tbl2_2!A471,ishod_substance!A:AD,23,0)</f>
        <v>#N/A</v>
      </c>
      <c r="R471" s="4" t="e">
        <f>VLOOKUP(tbl2_2!A471,ishod_substance!A:AD,24,0)</f>
        <v>#N/A</v>
      </c>
      <c r="S471" s="4" t="e">
        <f>VLOOKUP(tbl2_2!A471,ishod_substance!A:AD,25,0)</f>
        <v>#N/A</v>
      </c>
      <c r="T471" s="4" t="e">
        <f>VLOOKUP(tbl2_2!A471,ishod_substance!A:AD,26,0)</f>
        <v>#N/A</v>
      </c>
      <c r="U471" s="4" t="e">
        <f>VLOOKUP(tbl2_2!A471,ishod_substance!A:AD,27,0)</f>
        <v>#N/A</v>
      </c>
      <c r="V471" s="4" t="e">
        <f>VLOOKUP(tbl2_2!A471,ishod_substance!A:AD,28,0)</f>
        <v>#N/A</v>
      </c>
      <c r="W471" s="4" t="e">
        <f>VLOOKUP(tbl2_2!A471,ishod_substance!A:AD,29,0)</f>
        <v>#N/A</v>
      </c>
      <c r="X471" s="4" t="e">
        <f>VLOOKUP(tbl2_2!A471,ishod_substance!A:AD,30,0)</f>
        <v>#N/A</v>
      </c>
      <c r="Y471" s="10" t="e">
        <f>VLOOKUP(tbl2_2!A471,ishod_substance!A:AD,7,0)</f>
        <v>#N/A</v>
      </c>
      <c r="Z471" s="9" t="e">
        <f>VLOOKUP(Y471,quide!$A$2:$B$1006,2,0)</f>
        <v>#N/A</v>
      </c>
      <c r="AA471" s="4" t="e">
        <f>VLOOKUP(Y471,quide!$A$2:$J$1006,10,0)</f>
        <v>#N/A</v>
      </c>
      <c r="AB471" s="50" t="e">
        <f>VLOOKUP(tbl2_2!A471,ishod_substance!A:AD,8,0)</f>
        <v>#N/A</v>
      </c>
      <c r="AC471" s="28" t="e">
        <f t="shared" si="7"/>
        <v>#N/A</v>
      </c>
      <c r="AD471" s="27" t="e">
        <f>VLOOKUP(tbl2_2!A471,ishod_substance!A:AD,9,0)</f>
        <v>#N/A</v>
      </c>
      <c r="AE471" s="8" t="e">
        <f>VLOOKUP(tbl2_2!A471,ishod_substance!A:AD,9,0)</f>
        <v>#N/A</v>
      </c>
      <c r="AF471" s="12"/>
    </row>
    <row r="472" spans="1:32" x14ac:dyDescent="0.25">
      <c r="A472">
        <v>464</v>
      </c>
      <c r="C472" s="5" t="e">
        <f>VLOOKUP(tbl2_2!A472,ishod_substance!A:P,2,0)</f>
        <v>#N/A</v>
      </c>
      <c r="D472" s="7" t="e">
        <f>VLOOKUP(tbl2_2!A472,ishod_substance!A:P,3,0)</f>
        <v>#N/A</v>
      </c>
      <c r="E472" s="5" t="e">
        <f>VLOOKUP(tbl2_2!A472,ishod_substance!A:P,11,0)</f>
        <v>#N/A</v>
      </c>
      <c r="F472" s="6" t="e">
        <f>VLOOKUP(tbl2_2!A472,ishod_substance!A:P,15,0)</f>
        <v>#N/A</v>
      </c>
      <c r="G472" s="6" t="e">
        <f>VLOOKUP(tbl2_2!A472,ishod_substance!A:P,12,0)&amp;"/"&amp;VLOOKUP(tbl2_2!A472,ishod_substance!A:P,14,0)</f>
        <v>#N/A</v>
      </c>
      <c r="H472" s="29" t="e">
        <f>VLOOKUP(tbl2_2!A472,ishod_substance!A:P,6,0)</f>
        <v>#N/A</v>
      </c>
      <c r="I472" s="10" t="e">
        <f>VLOOKUP(tbl2_2!A472,ishod_substance!A:P,15,0)</f>
        <v>#N/A</v>
      </c>
      <c r="J472" s="10" t="e">
        <f>VLOOKUP(tbl2_2!A472,ishod_substance!A:P,5,0)</f>
        <v>#N/A</v>
      </c>
      <c r="K472" s="84" t="e">
        <f>VLOOKUP(tbl2_2!A472,ishod_substance!A:Q,17,0)</f>
        <v>#N/A</v>
      </c>
      <c r="L472" s="84" t="e">
        <f>VLOOKUP(tbl2_2!A472,ishod_substance!A:R,18,0)</f>
        <v>#N/A</v>
      </c>
      <c r="M472" s="84" t="e">
        <f>VLOOKUP(tbl2_2!A472,ishod_substance!A:AD,19,0)</f>
        <v>#N/A</v>
      </c>
      <c r="N472" s="4" t="e">
        <f>VLOOKUP(tbl2_2!A472,ishod_substance!A:AD,20,0)</f>
        <v>#N/A</v>
      </c>
      <c r="O472" s="4" t="e">
        <f>VLOOKUP(tbl2_2!A472,ishod_substance!A:AD,21,0)</f>
        <v>#N/A</v>
      </c>
      <c r="P472" s="4" t="e">
        <f>VLOOKUP(tbl2_2!A472,ishod_substance!A:AD,22,0)</f>
        <v>#N/A</v>
      </c>
      <c r="Q472" s="4" t="e">
        <f>VLOOKUP(tbl2_2!A472,ishod_substance!A:AD,23,0)</f>
        <v>#N/A</v>
      </c>
      <c r="R472" s="4" t="e">
        <f>VLOOKUP(tbl2_2!A472,ishod_substance!A:AD,24,0)</f>
        <v>#N/A</v>
      </c>
      <c r="S472" s="4" t="e">
        <f>VLOOKUP(tbl2_2!A472,ishod_substance!A:AD,25,0)</f>
        <v>#N/A</v>
      </c>
      <c r="T472" s="4" t="e">
        <f>VLOOKUP(tbl2_2!A472,ishod_substance!A:AD,26,0)</f>
        <v>#N/A</v>
      </c>
      <c r="U472" s="4" t="e">
        <f>VLOOKUP(tbl2_2!A472,ishod_substance!A:AD,27,0)</f>
        <v>#N/A</v>
      </c>
      <c r="V472" s="4" t="e">
        <f>VLOOKUP(tbl2_2!A472,ishod_substance!A:AD,28,0)</f>
        <v>#N/A</v>
      </c>
      <c r="W472" s="4" t="e">
        <f>VLOOKUP(tbl2_2!A472,ishod_substance!A:AD,29,0)</f>
        <v>#N/A</v>
      </c>
      <c r="X472" s="4" t="e">
        <f>VLOOKUP(tbl2_2!A472,ishod_substance!A:AD,30,0)</f>
        <v>#N/A</v>
      </c>
      <c r="Y472" s="10" t="e">
        <f>VLOOKUP(tbl2_2!A472,ishod_substance!A:AD,7,0)</f>
        <v>#N/A</v>
      </c>
      <c r="Z472" s="9" t="e">
        <f>VLOOKUP(Y472,quide!$A$2:$B$1006,2,0)</f>
        <v>#N/A</v>
      </c>
      <c r="AA472" s="4" t="e">
        <f>VLOOKUP(Y472,quide!$A$2:$J$1006,10,0)</f>
        <v>#N/A</v>
      </c>
      <c r="AB472" s="50" t="e">
        <f>VLOOKUP(tbl2_2!A472,ishod_substance!A:AD,8,0)</f>
        <v>#N/A</v>
      </c>
      <c r="AC472" s="28" t="e">
        <f t="shared" si="7"/>
        <v>#N/A</v>
      </c>
      <c r="AD472" s="27" t="e">
        <f>VLOOKUP(tbl2_2!A472,ishod_substance!A:AD,9,0)</f>
        <v>#N/A</v>
      </c>
      <c r="AE472" s="8" t="e">
        <f>VLOOKUP(tbl2_2!A472,ishod_substance!A:AD,9,0)</f>
        <v>#N/A</v>
      </c>
      <c r="AF472" s="12"/>
    </row>
    <row r="473" spans="1:32" x14ac:dyDescent="0.25">
      <c r="A473">
        <v>465</v>
      </c>
      <c r="C473" s="5" t="e">
        <f>VLOOKUP(tbl2_2!A473,ishod_substance!A:P,2,0)</f>
        <v>#N/A</v>
      </c>
      <c r="D473" s="7" t="e">
        <f>VLOOKUP(tbl2_2!A473,ishod_substance!A:P,3,0)</f>
        <v>#N/A</v>
      </c>
      <c r="E473" s="5" t="e">
        <f>VLOOKUP(tbl2_2!A473,ishod_substance!A:P,11,0)</f>
        <v>#N/A</v>
      </c>
      <c r="F473" s="6" t="e">
        <f>VLOOKUP(tbl2_2!A473,ishod_substance!A:P,15,0)</f>
        <v>#N/A</v>
      </c>
      <c r="G473" s="6" t="e">
        <f>VLOOKUP(tbl2_2!A473,ishod_substance!A:P,12,0)&amp;"/"&amp;VLOOKUP(tbl2_2!A473,ishod_substance!A:P,14,0)</f>
        <v>#N/A</v>
      </c>
      <c r="H473" s="29" t="e">
        <f>VLOOKUP(tbl2_2!A473,ishod_substance!A:P,6,0)</f>
        <v>#N/A</v>
      </c>
      <c r="I473" s="10" t="e">
        <f>VLOOKUP(tbl2_2!A473,ishod_substance!A:P,15,0)</f>
        <v>#N/A</v>
      </c>
      <c r="J473" s="10" t="e">
        <f>VLOOKUP(tbl2_2!A473,ishod_substance!A:P,5,0)</f>
        <v>#N/A</v>
      </c>
      <c r="K473" s="84" t="e">
        <f>VLOOKUP(tbl2_2!A473,ishod_substance!A:Q,17,0)</f>
        <v>#N/A</v>
      </c>
      <c r="L473" s="84" t="e">
        <f>VLOOKUP(tbl2_2!A473,ishod_substance!A:R,18,0)</f>
        <v>#N/A</v>
      </c>
      <c r="M473" s="84" t="e">
        <f>VLOOKUP(tbl2_2!A473,ishod_substance!A:AD,19,0)</f>
        <v>#N/A</v>
      </c>
      <c r="N473" s="4" t="e">
        <f>VLOOKUP(tbl2_2!A473,ishod_substance!A:AD,20,0)</f>
        <v>#N/A</v>
      </c>
      <c r="O473" s="4" t="e">
        <f>VLOOKUP(tbl2_2!A473,ishod_substance!A:AD,21,0)</f>
        <v>#N/A</v>
      </c>
      <c r="P473" s="4" t="e">
        <f>VLOOKUP(tbl2_2!A473,ishod_substance!A:AD,22,0)</f>
        <v>#N/A</v>
      </c>
      <c r="Q473" s="4" t="e">
        <f>VLOOKUP(tbl2_2!A473,ishod_substance!A:AD,23,0)</f>
        <v>#N/A</v>
      </c>
      <c r="R473" s="4" t="e">
        <f>VLOOKUP(tbl2_2!A473,ishod_substance!A:AD,24,0)</f>
        <v>#N/A</v>
      </c>
      <c r="S473" s="4" t="e">
        <f>VLOOKUP(tbl2_2!A473,ishod_substance!A:AD,25,0)</f>
        <v>#N/A</v>
      </c>
      <c r="T473" s="4" t="e">
        <f>VLOOKUP(tbl2_2!A473,ishod_substance!A:AD,26,0)</f>
        <v>#N/A</v>
      </c>
      <c r="U473" s="4" t="e">
        <f>VLOOKUP(tbl2_2!A473,ishod_substance!A:AD,27,0)</f>
        <v>#N/A</v>
      </c>
      <c r="V473" s="4" t="e">
        <f>VLOOKUP(tbl2_2!A473,ishod_substance!A:AD,28,0)</f>
        <v>#N/A</v>
      </c>
      <c r="W473" s="4" t="e">
        <f>VLOOKUP(tbl2_2!A473,ishod_substance!A:AD,29,0)</f>
        <v>#N/A</v>
      </c>
      <c r="X473" s="4" t="e">
        <f>VLOOKUP(tbl2_2!A473,ishod_substance!A:AD,30,0)</f>
        <v>#N/A</v>
      </c>
      <c r="Y473" s="10" t="e">
        <f>VLOOKUP(tbl2_2!A473,ishod_substance!A:AD,7,0)</f>
        <v>#N/A</v>
      </c>
      <c r="Z473" s="9" t="e">
        <f>VLOOKUP(Y473,quide!$A$2:$B$1006,2,0)</f>
        <v>#N/A</v>
      </c>
      <c r="AA473" s="4" t="e">
        <f>VLOOKUP(Y473,quide!$A$2:$J$1006,10,0)</f>
        <v>#N/A</v>
      </c>
      <c r="AB473" s="50" t="e">
        <f>VLOOKUP(tbl2_2!A473,ishod_substance!A:AD,8,0)</f>
        <v>#N/A</v>
      </c>
      <c r="AC473" s="28" t="e">
        <f t="shared" si="7"/>
        <v>#N/A</v>
      </c>
      <c r="AD473" s="27" t="e">
        <f>VLOOKUP(tbl2_2!A473,ishod_substance!A:AD,9,0)</f>
        <v>#N/A</v>
      </c>
      <c r="AE473" s="8" t="e">
        <f>VLOOKUP(tbl2_2!A473,ishod_substance!A:AD,9,0)</f>
        <v>#N/A</v>
      </c>
      <c r="AF473" s="12"/>
    </row>
    <row r="474" spans="1:32" x14ac:dyDescent="0.25">
      <c r="A474">
        <v>466</v>
      </c>
      <c r="C474" s="5" t="e">
        <f>VLOOKUP(tbl2_2!A474,ishod_substance!A:P,2,0)</f>
        <v>#N/A</v>
      </c>
      <c r="D474" s="7" t="e">
        <f>VLOOKUP(tbl2_2!A474,ishod_substance!A:P,3,0)</f>
        <v>#N/A</v>
      </c>
      <c r="E474" s="5" t="e">
        <f>VLOOKUP(tbl2_2!A474,ishod_substance!A:P,11,0)</f>
        <v>#N/A</v>
      </c>
      <c r="F474" s="6" t="e">
        <f>VLOOKUP(tbl2_2!A474,ishod_substance!A:P,15,0)</f>
        <v>#N/A</v>
      </c>
      <c r="G474" s="6" t="e">
        <f>VLOOKUP(tbl2_2!A474,ishod_substance!A:P,12,0)&amp;"/"&amp;VLOOKUP(tbl2_2!A474,ishod_substance!A:P,14,0)</f>
        <v>#N/A</v>
      </c>
      <c r="H474" s="29" t="e">
        <f>VLOOKUP(tbl2_2!A474,ishod_substance!A:P,6,0)</f>
        <v>#N/A</v>
      </c>
      <c r="I474" s="10" t="e">
        <f>VLOOKUP(tbl2_2!A474,ishod_substance!A:P,15,0)</f>
        <v>#N/A</v>
      </c>
      <c r="J474" s="10" t="e">
        <f>VLOOKUP(tbl2_2!A474,ishod_substance!A:P,5,0)</f>
        <v>#N/A</v>
      </c>
      <c r="K474" s="84" t="e">
        <f>VLOOKUP(tbl2_2!A474,ishod_substance!A:Q,17,0)</f>
        <v>#N/A</v>
      </c>
      <c r="L474" s="84" t="e">
        <f>VLOOKUP(tbl2_2!A474,ishod_substance!A:R,18,0)</f>
        <v>#N/A</v>
      </c>
      <c r="M474" s="84" t="e">
        <f>VLOOKUP(tbl2_2!A474,ishod_substance!A:AD,19,0)</f>
        <v>#N/A</v>
      </c>
      <c r="N474" s="4" t="e">
        <f>VLOOKUP(tbl2_2!A474,ishod_substance!A:AD,20,0)</f>
        <v>#N/A</v>
      </c>
      <c r="O474" s="4" t="e">
        <f>VLOOKUP(tbl2_2!A474,ishod_substance!A:AD,21,0)</f>
        <v>#N/A</v>
      </c>
      <c r="P474" s="4" t="e">
        <f>VLOOKUP(tbl2_2!A474,ishod_substance!A:AD,22,0)</f>
        <v>#N/A</v>
      </c>
      <c r="Q474" s="4" t="e">
        <f>VLOOKUP(tbl2_2!A474,ishod_substance!A:AD,23,0)</f>
        <v>#N/A</v>
      </c>
      <c r="R474" s="4" t="e">
        <f>VLOOKUP(tbl2_2!A474,ishod_substance!A:AD,24,0)</f>
        <v>#N/A</v>
      </c>
      <c r="S474" s="4" t="e">
        <f>VLOOKUP(tbl2_2!A474,ishod_substance!A:AD,25,0)</f>
        <v>#N/A</v>
      </c>
      <c r="T474" s="4" t="e">
        <f>VLOOKUP(tbl2_2!A474,ishod_substance!A:AD,26,0)</f>
        <v>#N/A</v>
      </c>
      <c r="U474" s="4" t="e">
        <f>VLOOKUP(tbl2_2!A474,ishod_substance!A:AD,27,0)</f>
        <v>#N/A</v>
      </c>
      <c r="V474" s="4" t="e">
        <f>VLOOKUP(tbl2_2!A474,ishod_substance!A:AD,28,0)</f>
        <v>#N/A</v>
      </c>
      <c r="W474" s="4" t="e">
        <f>VLOOKUP(tbl2_2!A474,ishod_substance!A:AD,29,0)</f>
        <v>#N/A</v>
      </c>
      <c r="X474" s="4" t="e">
        <f>VLOOKUP(tbl2_2!A474,ishod_substance!A:AD,30,0)</f>
        <v>#N/A</v>
      </c>
      <c r="Y474" s="10" t="e">
        <f>VLOOKUP(tbl2_2!A474,ishod_substance!A:AD,7,0)</f>
        <v>#N/A</v>
      </c>
      <c r="Z474" s="9" t="e">
        <f>VLOOKUP(Y474,quide!$A$2:$B$1006,2,0)</f>
        <v>#N/A</v>
      </c>
      <c r="AA474" s="4" t="e">
        <f>VLOOKUP(Y474,quide!$A$2:$J$1006,10,0)</f>
        <v>#N/A</v>
      </c>
      <c r="AB474" s="50" t="e">
        <f>VLOOKUP(tbl2_2!A474,ishod_substance!A:AD,8,0)</f>
        <v>#N/A</v>
      </c>
      <c r="AC474" s="28" t="e">
        <f t="shared" si="7"/>
        <v>#N/A</v>
      </c>
      <c r="AD474" s="27" t="e">
        <f>VLOOKUP(tbl2_2!A474,ishod_substance!A:AD,9,0)</f>
        <v>#N/A</v>
      </c>
      <c r="AE474" s="8" t="e">
        <f>VLOOKUP(tbl2_2!A474,ishod_substance!A:AD,9,0)</f>
        <v>#N/A</v>
      </c>
      <c r="AF474" s="12"/>
    </row>
    <row r="475" spans="1:32" x14ac:dyDescent="0.25">
      <c r="A475">
        <v>467</v>
      </c>
      <c r="C475" s="5" t="e">
        <f>VLOOKUP(tbl2_2!A475,ishod_substance!A:P,2,0)</f>
        <v>#N/A</v>
      </c>
      <c r="D475" s="7" t="e">
        <f>VLOOKUP(tbl2_2!A475,ishod_substance!A:P,3,0)</f>
        <v>#N/A</v>
      </c>
      <c r="E475" s="5" t="e">
        <f>VLOOKUP(tbl2_2!A475,ishod_substance!A:P,11,0)</f>
        <v>#N/A</v>
      </c>
      <c r="F475" s="6" t="e">
        <f>VLOOKUP(tbl2_2!A475,ishod_substance!A:P,15,0)</f>
        <v>#N/A</v>
      </c>
      <c r="G475" s="6" t="e">
        <f>VLOOKUP(tbl2_2!A475,ishod_substance!A:P,12,0)&amp;"/"&amp;VLOOKUP(tbl2_2!A475,ishod_substance!A:P,14,0)</f>
        <v>#N/A</v>
      </c>
      <c r="H475" s="29" t="e">
        <f>VLOOKUP(tbl2_2!A475,ishod_substance!A:P,6,0)</f>
        <v>#N/A</v>
      </c>
      <c r="I475" s="10" t="e">
        <f>VLOOKUP(tbl2_2!A475,ishod_substance!A:P,15,0)</f>
        <v>#N/A</v>
      </c>
      <c r="J475" s="10" t="e">
        <f>VLOOKUP(tbl2_2!A475,ishod_substance!A:P,5,0)</f>
        <v>#N/A</v>
      </c>
      <c r="K475" s="84" t="e">
        <f>VLOOKUP(tbl2_2!A475,ishod_substance!A:Q,17,0)</f>
        <v>#N/A</v>
      </c>
      <c r="L475" s="84" t="e">
        <f>VLOOKUP(tbl2_2!A475,ishod_substance!A:R,18,0)</f>
        <v>#N/A</v>
      </c>
      <c r="M475" s="84" t="e">
        <f>VLOOKUP(tbl2_2!A475,ishod_substance!A:AD,19,0)</f>
        <v>#N/A</v>
      </c>
      <c r="N475" s="4" t="e">
        <f>VLOOKUP(tbl2_2!A475,ishod_substance!A:AD,20,0)</f>
        <v>#N/A</v>
      </c>
      <c r="O475" s="4" t="e">
        <f>VLOOKUP(tbl2_2!A475,ishod_substance!A:AD,21,0)</f>
        <v>#N/A</v>
      </c>
      <c r="P475" s="4" t="e">
        <f>VLOOKUP(tbl2_2!A475,ishod_substance!A:AD,22,0)</f>
        <v>#N/A</v>
      </c>
      <c r="Q475" s="4" t="e">
        <f>VLOOKUP(tbl2_2!A475,ishod_substance!A:AD,23,0)</f>
        <v>#N/A</v>
      </c>
      <c r="R475" s="4" t="e">
        <f>VLOOKUP(tbl2_2!A475,ishod_substance!A:AD,24,0)</f>
        <v>#N/A</v>
      </c>
      <c r="S475" s="4" t="e">
        <f>VLOOKUP(tbl2_2!A475,ishod_substance!A:AD,25,0)</f>
        <v>#N/A</v>
      </c>
      <c r="T475" s="4" t="e">
        <f>VLOOKUP(tbl2_2!A475,ishod_substance!A:AD,26,0)</f>
        <v>#N/A</v>
      </c>
      <c r="U475" s="4" t="e">
        <f>VLOOKUP(tbl2_2!A475,ishod_substance!A:AD,27,0)</f>
        <v>#N/A</v>
      </c>
      <c r="V475" s="4" t="e">
        <f>VLOOKUP(tbl2_2!A475,ishod_substance!A:AD,28,0)</f>
        <v>#N/A</v>
      </c>
      <c r="W475" s="4" t="e">
        <f>VLOOKUP(tbl2_2!A475,ishod_substance!A:AD,29,0)</f>
        <v>#N/A</v>
      </c>
      <c r="X475" s="4" t="e">
        <f>VLOOKUP(tbl2_2!A475,ishod_substance!A:AD,30,0)</f>
        <v>#N/A</v>
      </c>
      <c r="Y475" s="10" t="e">
        <f>VLOOKUP(tbl2_2!A475,ishod_substance!A:AD,7,0)</f>
        <v>#N/A</v>
      </c>
      <c r="Z475" s="9" t="e">
        <f>VLOOKUP(Y475,quide!$A$2:$B$1006,2,0)</f>
        <v>#N/A</v>
      </c>
      <c r="AA475" s="4" t="e">
        <f>VLOOKUP(Y475,quide!$A$2:$J$1006,10,0)</f>
        <v>#N/A</v>
      </c>
      <c r="AB475" s="50" t="e">
        <f>VLOOKUP(tbl2_2!A475,ishod_substance!A:AD,8,0)</f>
        <v>#N/A</v>
      </c>
      <c r="AC475" s="28" t="e">
        <f t="shared" si="7"/>
        <v>#N/A</v>
      </c>
      <c r="AD475" s="27" t="e">
        <f>VLOOKUP(tbl2_2!A475,ishod_substance!A:AD,9,0)</f>
        <v>#N/A</v>
      </c>
      <c r="AE475" s="8" t="e">
        <f>VLOOKUP(tbl2_2!A475,ishod_substance!A:AD,9,0)</f>
        <v>#N/A</v>
      </c>
      <c r="AF475" s="12"/>
    </row>
    <row r="476" spans="1:32" x14ac:dyDescent="0.25">
      <c r="A476">
        <v>468</v>
      </c>
      <c r="C476" s="5" t="e">
        <f>VLOOKUP(tbl2_2!A476,ishod_substance!A:P,2,0)</f>
        <v>#N/A</v>
      </c>
      <c r="D476" s="7" t="e">
        <f>VLOOKUP(tbl2_2!A476,ishod_substance!A:P,3,0)</f>
        <v>#N/A</v>
      </c>
      <c r="E476" s="5" t="e">
        <f>VLOOKUP(tbl2_2!A476,ishod_substance!A:P,11,0)</f>
        <v>#N/A</v>
      </c>
      <c r="F476" s="6" t="e">
        <f>VLOOKUP(tbl2_2!A476,ishod_substance!A:P,15,0)</f>
        <v>#N/A</v>
      </c>
      <c r="G476" s="6" t="e">
        <f>VLOOKUP(tbl2_2!A476,ishod_substance!A:P,12,0)&amp;"/"&amp;VLOOKUP(tbl2_2!A476,ishod_substance!A:P,14,0)</f>
        <v>#N/A</v>
      </c>
      <c r="H476" s="29" t="e">
        <f>VLOOKUP(tbl2_2!A476,ishod_substance!A:P,6,0)</f>
        <v>#N/A</v>
      </c>
      <c r="I476" s="10" t="e">
        <f>VLOOKUP(tbl2_2!A476,ishod_substance!A:P,15,0)</f>
        <v>#N/A</v>
      </c>
      <c r="J476" s="10" t="e">
        <f>VLOOKUP(tbl2_2!A476,ishod_substance!A:P,5,0)</f>
        <v>#N/A</v>
      </c>
      <c r="K476" s="84" t="e">
        <f>VLOOKUP(tbl2_2!A476,ishod_substance!A:Q,17,0)</f>
        <v>#N/A</v>
      </c>
      <c r="L476" s="84" t="e">
        <f>VLOOKUP(tbl2_2!A476,ishod_substance!A:R,18,0)</f>
        <v>#N/A</v>
      </c>
      <c r="M476" s="84" t="e">
        <f>VLOOKUP(tbl2_2!A476,ishod_substance!A:AD,19,0)</f>
        <v>#N/A</v>
      </c>
      <c r="N476" s="4" t="e">
        <f>VLOOKUP(tbl2_2!A476,ishod_substance!A:AD,20,0)</f>
        <v>#N/A</v>
      </c>
      <c r="O476" s="4" t="e">
        <f>VLOOKUP(tbl2_2!A476,ishod_substance!A:AD,21,0)</f>
        <v>#N/A</v>
      </c>
      <c r="P476" s="4" t="e">
        <f>VLOOKUP(tbl2_2!A476,ishod_substance!A:AD,22,0)</f>
        <v>#N/A</v>
      </c>
      <c r="Q476" s="4" t="e">
        <f>VLOOKUP(tbl2_2!A476,ishod_substance!A:AD,23,0)</f>
        <v>#N/A</v>
      </c>
      <c r="R476" s="4" t="e">
        <f>VLOOKUP(tbl2_2!A476,ishod_substance!A:AD,24,0)</f>
        <v>#N/A</v>
      </c>
      <c r="S476" s="4" t="e">
        <f>VLOOKUP(tbl2_2!A476,ishod_substance!A:AD,25,0)</f>
        <v>#N/A</v>
      </c>
      <c r="T476" s="4" t="e">
        <f>VLOOKUP(tbl2_2!A476,ishod_substance!A:AD,26,0)</f>
        <v>#N/A</v>
      </c>
      <c r="U476" s="4" t="e">
        <f>VLOOKUP(tbl2_2!A476,ishod_substance!A:AD,27,0)</f>
        <v>#N/A</v>
      </c>
      <c r="V476" s="4" t="e">
        <f>VLOOKUP(tbl2_2!A476,ishod_substance!A:AD,28,0)</f>
        <v>#N/A</v>
      </c>
      <c r="W476" s="4" t="e">
        <f>VLOOKUP(tbl2_2!A476,ishod_substance!A:AD,29,0)</f>
        <v>#N/A</v>
      </c>
      <c r="X476" s="4" t="e">
        <f>VLOOKUP(tbl2_2!A476,ishod_substance!A:AD,30,0)</f>
        <v>#N/A</v>
      </c>
      <c r="Y476" s="10" t="e">
        <f>VLOOKUP(tbl2_2!A476,ishod_substance!A:AD,7,0)</f>
        <v>#N/A</v>
      </c>
      <c r="Z476" s="9" t="e">
        <f>VLOOKUP(Y476,quide!$A$2:$B$1006,2,0)</f>
        <v>#N/A</v>
      </c>
      <c r="AA476" s="4" t="e">
        <f>VLOOKUP(Y476,quide!$A$2:$J$1006,10,0)</f>
        <v>#N/A</v>
      </c>
      <c r="AB476" s="50" t="e">
        <f>VLOOKUP(tbl2_2!A476,ishod_substance!A:AD,8,0)</f>
        <v>#N/A</v>
      </c>
      <c r="AC476" s="28" t="e">
        <f t="shared" si="7"/>
        <v>#N/A</v>
      </c>
      <c r="AD476" s="27" t="e">
        <f>VLOOKUP(tbl2_2!A476,ishod_substance!A:AD,9,0)</f>
        <v>#N/A</v>
      </c>
      <c r="AE476" s="8" t="e">
        <f>VLOOKUP(tbl2_2!A476,ishod_substance!A:AD,9,0)</f>
        <v>#N/A</v>
      </c>
      <c r="AF476" s="12"/>
    </row>
    <row r="477" spans="1:32" x14ac:dyDescent="0.25">
      <c r="A477">
        <v>469</v>
      </c>
      <c r="C477" s="5" t="e">
        <f>VLOOKUP(tbl2_2!A477,ishod_substance!A:P,2,0)</f>
        <v>#N/A</v>
      </c>
      <c r="D477" s="7" t="e">
        <f>VLOOKUP(tbl2_2!A477,ishod_substance!A:P,3,0)</f>
        <v>#N/A</v>
      </c>
      <c r="E477" s="5" t="e">
        <f>VLOOKUP(tbl2_2!A477,ishod_substance!A:P,11,0)</f>
        <v>#N/A</v>
      </c>
      <c r="F477" s="6" t="e">
        <f>VLOOKUP(tbl2_2!A477,ishod_substance!A:P,15,0)</f>
        <v>#N/A</v>
      </c>
      <c r="G477" s="6" t="e">
        <f>VLOOKUP(tbl2_2!A477,ishod_substance!A:P,12,0)&amp;"/"&amp;VLOOKUP(tbl2_2!A477,ishod_substance!A:P,14,0)</f>
        <v>#N/A</v>
      </c>
      <c r="H477" s="29" t="e">
        <f>VLOOKUP(tbl2_2!A477,ishod_substance!A:P,6,0)</f>
        <v>#N/A</v>
      </c>
      <c r="I477" s="10" t="e">
        <f>VLOOKUP(tbl2_2!A477,ishod_substance!A:P,15,0)</f>
        <v>#N/A</v>
      </c>
      <c r="J477" s="10" t="e">
        <f>VLOOKUP(tbl2_2!A477,ishod_substance!A:P,5,0)</f>
        <v>#N/A</v>
      </c>
      <c r="K477" s="84" t="e">
        <f>VLOOKUP(tbl2_2!A477,ishod_substance!A:Q,17,0)</f>
        <v>#N/A</v>
      </c>
      <c r="L477" s="84" t="e">
        <f>VLOOKUP(tbl2_2!A477,ishod_substance!A:R,18,0)</f>
        <v>#N/A</v>
      </c>
      <c r="M477" s="84" t="e">
        <f>VLOOKUP(tbl2_2!A477,ishod_substance!A:AD,19,0)</f>
        <v>#N/A</v>
      </c>
      <c r="N477" s="4" t="e">
        <f>VLOOKUP(tbl2_2!A477,ishod_substance!A:AD,20,0)</f>
        <v>#N/A</v>
      </c>
      <c r="O477" s="4" t="e">
        <f>VLOOKUP(tbl2_2!A477,ishod_substance!A:AD,21,0)</f>
        <v>#N/A</v>
      </c>
      <c r="P477" s="4" t="e">
        <f>VLOOKUP(tbl2_2!A477,ishod_substance!A:AD,22,0)</f>
        <v>#N/A</v>
      </c>
      <c r="Q477" s="4" t="e">
        <f>VLOOKUP(tbl2_2!A477,ishod_substance!A:AD,23,0)</f>
        <v>#N/A</v>
      </c>
      <c r="R477" s="4" t="e">
        <f>VLOOKUP(tbl2_2!A477,ishod_substance!A:AD,24,0)</f>
        <v>#N/A</v>
      </c>
      <c r="S477" s="4" t="e">
        <f>VLOOKUP(tbl2_2!A477,ishod_substance!A:AD,25,0)</f>
        <v>#N/A</v>
      </c>
      <c r="T477" s="4" t="e">
        <f>VLOOKUP(tbl2_2!A477,ishod_substance!A:AD,26,0)</f>
        <v>#N/A</v>
      </c>
      <c r="U477" s="4" t="e">
        <f>VLOOKUP(tbl2_2!A477,ishod_substance!A:AD,27,0)</f>
        <v>#N/A</v>
      </c>
      <c r="V477" s="4" t="e">
        <f>VLOOKUP(tbl2_2!A477,ishod_substance!A:AD,28,0)</f>
        <v>#N/A</v>
      </c>
      <c r="W477" s="4" t="e">
        <f>VLOOKUP(tbl2_2!A477,ishod_substance!A:AD,29,0)</f>
        <v>#N/A</v>
      </c>
      <c r="X477" s="4" t="e">
        <f>VLOOKUP(tbl2_2!A477,ishod_substance!A:AD,30,0)</f>
        <v>#N/A</v>
      </c>
      <c r="Y477" s="10" t="e">
        <f>VLOOKUP(tbl2_2!A477,ishod_substance!A:AD,7,0)</f>
        <v>#N/A</v>
      </c>
      <c r="Z477" s="9" t="e">
        <f>VLOOKUP(Y477,quide!$A$2:$B$1006,2,0)</f>
        <v>#N/A</v>
      </c>
      <c r="AA477" s="4" t="e">
        <f>VLOOKUP(Y477,quide!$A$2:$J$1006,10,0)</f>
        <v>#N/A</v>
      </c>
      <c r="AB477" s="50" t="e">
        <f>VLOOKUP(tbl2_2!A477,ishod_substance!A:AD,8,0)</f>
        <v>#N/A</v>
      </c>
      <c r="AC477" s="28" t="e">
        <f t="shared" si="7"/>
        <v>#N/A</v>
      </c>
      <c r="AD477" s="27" t="e">
        <f>VLOOKUP(tbl2_2!A477,ishod_substance!A:AD,9,0)</f>
        <v>#N/A</v>
      </c>
      <c r="AE477" s="8" t="e">
        <f>VLOOKUP(tbl2_2!A477,ishod_substance!A:AD,9,0)</f>
        <v>#N/A</v>
      </c>
      <c r="AF477" s="12"/>
    </row>
    <row r="478" spans="1:32" x14ac:dyDescent="0.25">
      <c r="A478">
        <v>470</v>
      </c>
      <c r="C478" s="5" t="e">
        <f>VLOOKUP(tbl2_2!A478,ishod_substance!A:P,2,0)</f>
        <v>#N/A</v>
      </c>
      <c r="D478" s="7" t="e">
        <f>VLOOKUP(tbl2_2!A478,ishod_substance!A:P,3,0)</f>
        <v>#N/A</v>
      </c>
      <c r="E478" s="5" t="e">
        <f>VLOOKUP(tbl2_2!A478,ishod_substance!A:P,11,0)</f>
        <v>#N/A</v>
      </c>
      <c r="F478" s="6" t="e">
        <f>VLOOKUP(tbl2_2!A478,ishod_substance!A:P,15,0)</f>
        <v>#N/A</v>
      </c>
      <c r="G478" s="6" t="e">
        <f>VLOOKUP(tbl2_2!A478,ishod_substance!A:P,12,0)&amp;"/"&amp;VLOOKUP(tbl2_2!A478,ishod_substance!A:P,14,0)</f>
        <v>#N/A</v>
      </c>
      <c r="H478" s="29" t="e">
        <f>VLOOKUP(tbl2_2!A478,ishod_substance!A:P,6,0)</f>
        <v>#N/A</v>
      </c>
      <c r="I478" s="10" t="e">
        <f>VLOOKUP(tbl2_2!A478,ishod_substance!A:P,15,0)</f>
        <v>#N/A</v>
      </c>
      <c r="J478" s="10" t="e">
        <f>VLOOKUP(tbl2_2!A478,ishod_substance!A:P,5,0)</f>
        <v>#N/A</v>
      </c>
      <c r="K478" s="84" t="e">
        <f>VLOOKUP(tbl2_2!A478,ishod_substance!A:Q,17,0)</f>
        <v>#N/A</v>
      </c>
      <c r="L478" s="84" t="e">
        <f>VLOOKUP(tbl2_2!A478,ishod_substance!A:R,18,0)</f>
        <v>#N/A</v>
      </c>
      <c r="M478" s="84" t="e">
        <f>VLOOKUP(tbl2_2!A478,ishod_substance!A:AD,19,0)</f>
        <v>#N/A</v>
      </c>
      <c r="N478" s="4" t="e">
        <f>VLOOKUP(tbl2_2!A478,ishod_substance!A:AD,20,0)</f>
        <v>#N/A</v>
      </c>
      <c r="O478" s="4" t="e">
        <f>VLOOKUP(tbl2_2!A478,ishod_substance!A:AD,21,0)</f>
        <v>#N/A</v>
      </c>
      <c r="P478" s="4" t="e">
        <f>VLOOKUP(tbl2_2!A478,ishod_substance!A:AD,22,0)</f>
        <v>#N/A</v>
      </c>
      <c r="Q478" s="4" t="e">
        <f>VLOOKUP(tbl2_2!A478,ishod_substance!A:AD,23,0)</f>
        <v>#N/A</v>
      </c>
      <c r="R478" s="4" t="e">
        <f>VLOOKUP(tbl2_2!A478,ishod_substance!A:AD,24,0)</f>
        <v>#N/A</v>
      </c>
      <c r="S478" s="4" t="e">
        <f>VLOOKUP(tbl2_2!A478,ishod_substance!A:AD,25,0)</f>
        <v>#N/A</v>
      </c>
      <c r="T478" s="4" t="e">
        <f>VLOOKUP(tbl2_2!A478,ishod_substance!A:AD,26,0)</f>
        <v>#N/A</v>
      </c>
      <c r="U478" s="4" t="e">
        <f>VLOOKUP(tbl2_2!A478,ishod_substance!A:AD,27,0)</f>
        <v>#N/A</v>
      </c>
      <c r="V478" s="4" t="e">
        <f>VLOOKUP(tbl2_2!A478,ishod_substance!A:AD,28,0)</f>
        <v>#N/A</v>
      </c>
      <c r="W478" s="4" t="e">
        <f>VLOOKUP(tbl2_2!A478,ishod_substance!A:AD,29,0)</f>
        <v>#N/A</v>
      </c>
      <c r="X478" s="4" t="e">
        <f>VLOOKUP(tbl2_2!A478,ishod_substance!A:AD,30,0)</f>
        <v>#N/A</v>
      </c>
      <c r="Y478" s="10" t="e">
        <f>VLOOKUP(tbl2_2!A478,ishod_substance!A:AD,7,0)</f>
        <v>#N/A</v>
      </c>
      <c r="Z478" s="9" t="e">
        <f>VLOOKUP(Y478,quide!$A$2:$B$1006,2,0)</f>
        <v>#N/A</v>
      </c>
      <c r="AA478" s="4" t="e">
        <f>VLOOKUP(Y478,quide!$A$2:$J$1006,10,0)</f>
        <v>#N/A</v>
      </c>
      <c r="AB478" s="50" t="e">
        <f>VLOOKUP(tbl2_2!A478,ishod_substance!A:AD,8,0)</f>
        <v>#N/A</v>
      </c>
      <c r="AC478" s="28" t="e">
        <f t="shared" si="7"/>
        <v>#N/A</v>
      </c>
      <c r="AD478" s="27" t="e">
        <f>VLOOKUP(tbl2_2!A478,ishod_substance!A:AD,9,0)</f>
        <v>#N/A</v>
      </c>
      <c r="AE478" s="8" t="e">
        <f>VLOOKUP(tbl2_2!A478,ishod_substance!A:AD,9,0)</f>
        <v>#N/A</v>
      </c>
      <c r="AF478" s="12"/>
    </row>
    <row r="479" spans="1:32" x14ac:dyDescent="0.25">
      <c r="A479">
        <v>471</v>
      </c>
      <c r="C479" s="5" t="e">
        <f>VLOOKUP(tbl2_2!A479,ishod_substance!A:P,2,0)</f>
        <v>#N/A</v>
      </c>
      <c r="D479" s="7" t="e">
        <f>VLOOKUP(tbl2_2!A479,ishod_substance!A:P,3,0)</f>
        <v>#N/A</v>
      </c>
      <c r="E479" s="5" t="e">
        <f>VLOOKUP(tbl2_2!A479,ishod_substance!A:P,11,0)</f>
        <v>#N/A</v>
      </c>
      <c r="F479" s="6" t="e">
        <f>VLOOKUP(tbl2_2!A479,ishod_substance!A:P,15,0)</f>
        <v>#N/A</v>
      </c>
      <c r="G479" s="6" t="e">
        <f>VLOOKUP(tbl2_2!A479,ishod_substance!A:P,12,0)&amp;"/"&amp;VLOOKUP(tbl2_2!A479,ishod_substance!A:P,14,0)</f>
        <v>#N/A</v>
      </c>
      <c r="H479" s="29" t="e">
        <f>VLOOKUP(tbl2_2!A479,ishod_substance!A:P,6,0)</f>
        <v>#N/A</v>
      </c>
      <c r="I479" s="10" t="e">
        <f>VLOOKUP(tbl2_2!A479,ishod_substance!A:P,15,0)</f>
        <v>#N/A</v>
      </c>
      <c r="J479" s="10" t="e">
        <f>VLOOKUP(tbl2_2!A479,ishod_substance!A:P,5,0)</f>
        <v>#N/A</v>
      </c>
      <c r="K479" s="84" t="e">
        <f>VLOOKUP(tbl2_2!A479,ishod_substance!A:Q,17,0)</f>
        <v>#N/A</v>
      </c>
      <c r="L479" s="84" t="e">
        <f>VLOOKUP(tbl2_2!A479,ishod_substance!A:R,18,0)</f>
        <v>#N/A</v>
      </c>
      <c r="M479" s="84" t="e">
        <f>VLOOKUP(tbl2_2!A479,ishod_substance!A:AD,19,0)</f>
        <v>#N/A</v>
      </c>
      <c r="N479" s="4" t="e">
        <f>VLOOKUP(tbl2_2!A479,ishod_substance!A:AD,20,0)</f>
        <v>#N/A</v>
      </c>
      <c r="O479" s="4" t="e">
        <f>VLOOKUP(tbl2_2!A479,ishod_substance!A:AD,21,0)</f>
        <v>#N/A</v>
      </c>
      <c r="P479" s="4" t="e">
        <f>VLOOKUP(tbl2_2!A479,ishod_substance!A:AD,22,0)</f>
        <v>#N/A</v>
      </c>
      <c r="Q479" s="4" t="e">
        <f>VLOOKUP(tbl2_2!A479,ishod_substance!A:AD,23,0)</f>
        <v>#N/A</v>
      </c>
      <c r="R479" s="4" t="e">
        <f>VLOOKUP(tbl2_2!A479,ishod_substance!A:AD,24,0)</f>
        <v>#N/A</v>
      </c>
      <c r="S479" s="4" t="e">
        <f>VLOOKUP(tbl2_2!A479,ishod_substance!A:AD,25,0)</f>
        <v>#N/A</v>
      </c>
      <c r="T479" s="4" t="e">
        <f>VLOOKUP(tbl2_2!A479,ishod_substance!A:AD,26,0)</f>
        <v>#N/A</v>
      </c>
      <c r="U479" s="4" t="e">
        <f>VLOOKUP(tbl2_2!A479,ishod_substance!A:AD,27,0)</f>
        <v>#N/A</v>
      </c>
      <c r="V479" s="4" t="e">
        <f>VLOOKUP(tbl2_2!A479,ishod_substance!A:AD,28,0)</f>
        <v>#N/A</v>
      </c>
      <c r="W479" s="4" t="e">
        <f>VLOOKUP(tbl2_2!A479,ishod_substance!A:AD,29,0)</f>
        <v>#N/A</v>
      </c>
      <c r="X479" s="4" t="e">
        <f>VLOOKUP(tbl2_2!A479,ishod_substance!A:AD,30,0)</f>
        <v>#N/A</v>
      </c>
      <c r="Y479" s="10" t="e">
        <f>VLOOKUP(tbl2_2!A479,ishod_substance!A:AD,7,0)</f>
        <v>#N/A</v>
      </c>
      <c r="Z479" s="9" t="e">
        <f>VLOOKUP(Y479,quide!$A$2:$B$1006,2,0)</f>
        <v>#N/A</v>
      </c>
      <c r="AA479" s="4" t="e">
        <f>VLOOKUP(Y479,quide!$A$2:$J$1006,10,0)</f>
        <v>#N/A</v>
      </c>
      <c r="AB479" s="50" t="e">
        <f>VLOOKUP(tbl2_2!A479,ishod_substance!A:AD,8,0)</f>
        <v>#N/A</v>
      </c>
      <c r="AC479" s="28" t="e">
        <f t="shared" si="7"/>
        <v>#N/A</v>
      </c>
      <c r="AD479" s="27" t="e">
        <f>VLOOKUP(tbl2_2!A479,ishod_substance!A:AD,9,0)</f>
        <v>#N/A</v>
      </c>
      <c r="AE479" s="8" t="e">
        <f>VLOOKUP(tbl2_2!A479,ishod_substance!A:AD,9,0)</f>
        <v>#N/A</v>
      </c>
      <c r="AF479" s="12"/>
    </row>
    <row r="480" spans="1:32" x14ac:dyDescent="0.25">
      <c r="A480">
        <v>472</v>
      </c>
      <c r="C480" s="5" t="e">
        <f>VLOOKUP(tbl2_2!A480,ishod_substance!A:P,2,0)</f>
        <v>#N/A</v>
      </c>
      <c r="D480" s="7" t="e">
        <f>VLOOKUP(tbl2_2!A480,ishod_substance!A:P,3,0)</f>
        <v>#N/A</v>
      </c>
      <c r="E480" s="5" t="e">
        <f>VLOOKUP(tbl2_2!A480,ishod_substance!A:P,11,0)</f>
        <v>#N/A</v>
      </c>
      <c r="F480" s="6" t="e">
        <f>VLOOKUP(tbl2_2!A480,ishod_substance!A:P,15,0)</f>
        <v>#N/A</v>
      </c>
      <c r="G480" s="6" t="e">
        <f>VLOOKUP(tbl2_2!A480,ishod_substance!A:P,12,0)&amp;"/"&amp;VLOOKUP(tbl2_2!A480,ishod_substance!A:P,14,0)</f>
        <v>#N/A</v>
      </c>
      <c r="H480" s="29" t="e">
        <f>VLOOKUP(tbl2_2!A480,ishod_substance!A:P,6,0)</f>
        <v>#N/A</v>
      </c>
      <c r="I480" s="10" t="e">
        <f>VLOOKUP(tbl2_2!A480,ishod_substance!A:P,15,0)</f>
        <v>#N/A</v>
      </c>
      <c r="J480" s="10" t="e">
        <f>VLOOKUP(tbl2_2!A480,ishod_substance!A:P,5,0)</f>
        <v>#N/A</v>
      </c>
      <c r="K480" s="84" t="e">
        <f>VLOOKUP(tbl2_2!A480,ishod_substance!A:Q,17,0)</f>
        <v>#N/A</v>
      </c>
      <c r="L480" s="84" t="e">
        <f>VLOOKUP(tbl2_2!A480,ishod_substance!A:R,18,0)</f>
        <v>#N/A</v>
      </c>
      <c r="M480" s="84" t="e">
        <f>VLOOKUP(tbl2_2!A480,ishod_substance!A:AD,19,0)</f>
        <v>#N/A</v>
      </c>
      <c r="N480" s="4" t="e">
        <f>VLOOKUP(tbl2_2!A480,ishod_substance!A:AD,20,0)</f>
        <v>#N/A</v>
      </c>
      <c r="O480" s="4" t="e">
        <f>VLOOKUP(tbl2_2!A480,ishod_substance!A:AD,21,0)</f>
        <v>#N/A</v>
      </c>
      <c r="P480" s="4" t="e">
        <f>VLOOKUP(tbl2_2!A480,ishod_substance!A:AD,22,0)</f>
        <v>#N/A</v>
      </c>
      <c r="Q480" s="4" t="e">
        <f>VLOOKUP(tbl2_2!A480,ishod_substance!A:AD,23,0)</f>
        <v>#N/A</v>
      </c>
      <c r="R480" s="4" t="e">
        <f>VLOOKUP(tbl2_2!A480,ishod_substance!A:AD,24,0)</f>
        <v>#N/A</v>
      </c>
      <c r="S480" s="4" t="e">
        <f>VLOOKUP(tbl2_2!A480,ishod_substance!A:AD,25,0)</f>
        <v>#N/A</v>
      </c>
      <c r="T480" s="4" t="e">
        <f>VLOOKUP(tbl2_2!A480,ishod_substance!A:AD,26,0)</f>
        <v>#N/A</v>
      </c>
      <c r="U480" s="4" t="e">
        <f>VLOOKUP(tbl2_2!A480,ishod_substance!A:AD,27,0)</f>
        <v>#N/A</v>
      </c>
      <c r="V480" s="4" t="e">
        <f>VLOOKUP(tbl2_2!A480,ishod_substance!A:AD,28,0)</f>
        <v>#N/A</v>
      </c>
      <c r="W480" s="4" t="e">
        <f>VLOOKUP(tbl2_2!A480,ishod_substance!A:AD,29,0)</f>
        <v>#N/A</v>
      </c>
      <c r="X480" s="4" t="e">
        <f>VLOOKUP(tbl2_2!A480,ishod_substance!A:AD,30,0)</f>
        <v>#N/A</v>
      </c>
      <c r="Y480" s="10" t="e">
        <f>VLOOKUP(tbl2_2!A480,ishod_substance!A:AD,7,0)</f>
        <v>#N/A</v>
      </c>
      <c r="Z480" s="9" t="e">
        <f>VLOOKUP(Y480,quide!$A$2:$B$1006,2,0)</f>
        <v>#N/A</v>
      </c>
      <c r="AA480" s="4" t="e">
        <f>VLOOKUP(Y480,quide!$A$2:$J$1006,10,0)</f>
        <v>#N/A</v>
      </c>
      <c r="AB480" s="50" t="e">
        <f>VLOOKUP(tbl2_2!A480,ishod_substance!A:AD,8,0)</f>
        <v>#N/A</v>
      </c>
      <c r="AC480" s="28" t="e">
        <f t="shared" si="7"/>
        <v>#N/A</v>
      </c>
      <c r="AD480" s="27" t="e">
        <f>VLOOKUP(tbl2_2!A480,ishod_substance!A:AD,9,0)</f>
        <v>#N/A</v>
      </c>
      <c r="AE480" s="8" t="e">
        <f>VLOOKUP(tbl2_2!A480,ishod_substance!A:AD,9,0)</f>
        <v>#N/A</v>
      </c>
      <c r="AF480" s="12"/>
    </row>
    <row r="481" spans="1:32" x14ac:dyDescent="0.25">
      <c r="A481">
        <v>473</v>
      </c>
      <c r="C481" s="5" t="e">
        <f>VLOOKUP(tbl2_2!A481,ishod_substance!A:P,2,0)</f>
        <v>#N/A</v>
      </c>
      <c r="D481" s="7" t="e">
        <f>VLOOKUP(tbl2_2!A481,ishod_substance!A:P,3,0)</f>
        <v>#N/A</v>
      </c>
      <c r="E481" s="5" t="e">
        <f>VLOOKUP(tbl2_2!A481,ishod_substance!A:P,11,0)</f>
        <v>#N/A</v>
      </c>
      <c r="F481" s="6" t="e">
        <f>VLOOKUP(tbl2_2!A481,ishod_substance!A:P,15,0)</f>
        <v>#N/A</v>
      </c>
      <c r="G481" s="6" t="e">
        <f>VLOOKUP(tbl2_2!A481,ishod_substance!A:P,12,0)&amp;"/"&amp;VLOOKUP(tbl2_2!A481,ishod_substance!A:P,14,0)</f>
        <v>#N/A</v>
      </c>
      <c r="H481" s="29" t="e">
        <f>VLOOKUP(tbl2_2!A481,ishod_substance!A:P,6,0)</f>
        <v>#N/A</v>
      </c>
      <c r="I481" s="10" t="e">
        <f>VLOOKUP(tbl2_2!A481,ishod_substance!A:P,15,0)</f>
        <v>#N/A</v>
      </c>
      <c r="J481" s="10" t="e">
        <f>VLOOKUP(tbl2_2!A481,ishod_substance!A:P,5,0)</f>
        <v>#N/A</v>
      </c>
      <c r="K481" s="84" t="e">
        <f>VLOOKUP(tbl2_2!A481,ishod_substance!A:Q,17,0)</f>
        <v>#N/A</v>
      </c>
      <c r="L481" s="84" t="e">
        <f>VLOOKUP(tbl2_2!A481,ishod_substance!A:R,18,0)</f>
        <v>#N/A</v>
      </c>
      <c r="M481" s="84" t="e">
        <f>VLOOKUP(tbl2_2!A481,ishod_substance!A:AD,19,0)</f>
        <v>#N/A</v>
      </c>
      <c r="N481" s="4" t="e">
        <f>VLOOKUP(tbl2_2!A481,ishod_substance!A:AD,20,0)</f>
        <v>#N/A</v>
      </c>
      <c r="O481" s="4" t="e">
        <f>VLOOKUP(tbl2_2!A481,ishod_substance!A:AD,21,0)</f>
        <v>#N/A</v>
      </c>
      <c r="P481" s="4" t="e">
        <f>VLOOKUP(tbl2_2!A481,ishod_substance!A:AD,22,0)</f>
        <v>#N/A</v>
      </c>
      <c r="Q481" s="4" t="e">
        <f>VLOOKUP(tbl2_2!A481,ishod_substance!A:AD,23,0)</f>
        <v>#N/A</v>
      </c>
      <c r="R481" s="4" t="e">
        <f>VLOOKUP(tbl2_2!A481,ishod_substance!A:AD,24,0)</f>
        <v>#N/A</v>
      </c>
      <c r="S481" s="4" t="e">
        <f>VLOOKUP(tbl2_2!A481,ishod_substance!A:AD,25,0)</f>
        <v>#N/A</v>
      </c>
      <c r="T481" s="4" t="e">
        <f>VLOOKUP(tbl2_2!A481,ishod_substance!A:AD,26,0)</f>
        <v>#N/A</v>
      </c>
      <c r="U481" s="4" t="e">
        <f>VLOOKUP(tbl2_2!A481,ishod_substance!A:AD,27,0)</f>
        <v>#N/A</v>
      </c>
      <c r="V481" s="4" t="e">
        <f>VLOOKUP(tbl2_2!A481,ishod_substance!A:AD,28,0)</f>
        <v>#N/A</v>
      </c>
      <c r="W481" s="4" t="e">
        <f>VLOOKUP(tbl2_2!A481,ishod_substance!A:AD,29,0)</f>
        <v>#N/A</v>
      </c>
      <c r="X481" s="4" t="e">
        <f>VLOOKUP(tbl2_2!A481,ishod_substance!A:AD,30,0)</f>
        <v>#N/A</v>
      </c>
      <c r="Y481" s="10" t="e">
        <f>VLOOKUP(tbl2_2!A481,ishod_substance!A:AD,7,0)</f>
        <v>#N/A</v>
      </c>
      <c r="Z481" s="9" t="e">
        <f>VLOOKUP(Y481,quide!$A$2:$B$1006,2,0)</f>
        <v>#N/A</v>
      </c>
      <c r="AA481" s="4" t="e">
        <f>VLOOKUP(Y481,quide!$A$2:$J$1006,10,0)</f>
        <v>#N/A</v>
      </c>
      <c r="AB481" s="50" t="e">
        <f>VLOOKUP(tbl2_2!A481,ishod_substance!A:AD,8,0)</f>
        <v>#N/A</v>
      </c>
      <c r="AC481" s="28" t="e">
        <f t="shared" si="7"/>
        <v>#N/A</v>
      </c>
      <c r="AD481" s="27" t="e">
        <f>VLOOKUP(tbl2_2!A481,ishod_substance!A:AD,9,0)</f>
        <v>#N/A</v>
      </c>
      <c r="AE481" s="8" t="e">
        <f>VLOOKUP(tbl2_2!A481,ishod_substance!A:AD,9,0)</f>
        <v>#N/A</v>
      </c>
      <c r="AF481" s="12"/>
    </row>
    <row r="482" spans="1:32" x14ac:dyDescent="0.25">
      <c r="A482">
        <v>474</v>
      </c>
      <c r="C482" s="5" t="e">
        <f>VLOOKUP(tbl2_2!A482,ishod_substance!A:P,2,0)</f>
        <v>#N/A</v>
      </c>
      <c r="D482" s="7" t="e">
        <f>VLOOKUP(tbl2_2!A482,ishod_substance!A:P,3,0)</f>
        <v>#N/A</v>
      </c>
      <c r="E482" s="5" t="e">
        <f>VLOOKUP(tbl2_2!A482,ishod_substance!A:P,11,0)</f>
        <v>#N/A</v>
      </c>
      <c r="F482" s="6" t="e">
        <f>VLOOKUP(tbl2_2!A482,ishod_substance!A:P,15,0)</f>
        <v>#N/A</v>
      </c>
      <c r="G482" s="6" t="e">
        <f>VLOOKUP(tbl2_2!A482,ishod_substance!A:P,12,0)&amp;"/"&amp;VLOOKUP(tbl2_2!A482,ishod_substance!A:P,14,0)</f>
        <v>#N/A</v>
      </c>
      <c r="H482" s="29" t="e">
        <f>VLOOKUP(tbl2_2!A482,ishod_substance!A:P,6,0)</f>
        <v>#N/A</v>
      </c>
      <c r="I482" s="10" t="e">
        <f>VLOOKUP(tbl2_2!A482,ishod_substance!A:P,15,0)</f>
        <v>#N/A</v>
      </c>
      <c r="J482" s="10" t="e">
        <f>VLOOKUP(tbl2_2!A482,ishod_substance!A:P,5,0)</f>
        <v>#N/A</v>
      </c>
      <c r="K482" s="84" t="e">
        <f>VLOOKUP(tbl2_2!A482,ishod_substance!A:Q,17,0)</f>
        <v>#N/A</v>
      </c>
      <c r="L482" s="84" t="e">
        <f>VLOOKUP(tbl2_2!A482,ishod_substance!A:R,18,0)</f>
        <v>#N/A</v>
      </c>
      <c r="M482" s="84" t="e">
        <f>VLOOKUP(tbl2_2!A482,ishod_substance!A:AD,19,0)</f>
        <v>#N/A</v>
      </c>
      <c r="N482" s="4" t="e">
        <f>VLOOKUP(tbl2_2!A482,ishod_substance!A:AD,20,0)</f>
        <v>#N/A</v>
      </c>
      <c r="O482" s="4" t="e">
        <f>VLOOKUP(tbl2_2!A482,ishod_substance!A:AD,21,0)</f>
        <v>#N/A</v>
      </c>
      <c r="P482" s="4" t="e">
        <f>VLOOKUP(tbl2_2!A482,ishod_substance!A:AD,22,0)</f>
        <v>#N/A</v>
      </c>
      <c r="Q482" s="4" t="e">
        <f>VLOOKUP(tbl2_2!A482,ishod_substance!A:AD,23,0)</f>
        <v>#N/A</v>
      </c>
      <c r="R482" s="4" t="e">
        <f>VLOOKUP(tbl2_2!A482,ishod_substance!A:AD,24,0)</f>
        <v>#N/A</v>
      </c>
      <c r="S482" s="4" t="e">
        <f>VLOOKUP(tbl2_2!A482,ishod_substance!A:AD,25,0)</f>
        <v>#N/A</v>
      </c>
      <c r="T482" s="4" t="e">
        <f>VLOOKUP(tbl2_2!A482,ishod_substance!A:AD,26,0)</f>
        <v>#N/A</v>
      </c>
      <c r="U482" s="4" t="e">
        <f>VLOOKUP(tbl2_2!A482,ishod_substance!A:AD,27,0)</f>
        <v>#N/A</v>
      </c>
      <c r="V482" s="4" t="e">
        <f>VLOOKUP(tbl2_2!A482,ishod_substance!A:AD,28,0)</f>
        <v>#N/A</v>
      </c>
      <c r="W482" s="4" t="e">
        <f>VLOOKUP(tbl2_2!A482,ishod_substance!A:AD,29,0)</f>
        <v>#N/A</v>
      </c>
      <c r="X482" s="4" t="e">
        <f>VLOOKUP(tbl2_2!A482,ishod_substance!A:AD,30,0)</f>
        <v>#N/A</v>
      </c>
      <c r="Y482" s="10" t="e">
        <f>VLOOKUP(tbl2_2!A482,ishod_substance!A:AD,7,0)</f>
        <v>#N/A</v>
      </c>
      <c r="Z482" s="9" t="e">
        <f>VLOOKUP(Y482,quide!$A$2:$B$1006,2,0)</f>
        <v>#N/A</v>
      </c>
      <c r="AA482" s="4" t="e">
        <f>VLOOKUP(Y482,quide!$A$2:$J$1006,10,0)</f>
        <v>#N/A</v>
      </c>
      <c r="AB482" s="50" t="e">
        <f>VLOOKUP(tbl2_2!A482,ishod_substance!A:AD,8,0)</f>
        <v>#N/A</v>
      </c>
      <c r="AC482" s="28" t="e">
        <f t="shared" si="7"/>
        <v>#N/A</v>
      </c>
      <c r="AD482" s="27" t="e">
        <f>VLOOKUP(tbl2_2!A482,ishod_substance!A:AD,9,0)</f>
        <v>#N/A</v>
      </c>
      <c r="AE482" s="8" t="e">
        <f>VLOOKUP(tbl2_2!A482,ishod_substance!A:AD,9,0)</f>
        <v>#N/A</v>
      </c>
      <c r="AF482" s="12"/>
    </row>
    <row r="483" spans="1:32" x14ac:dyDescent="0.25">
      <c r="A483">
        <v>475</v>
      </c>
      <c r="C483" s="5" t="e">
        <f>VLOOKUP(tbl2_2!A483,ishod_substance!A:P,2,0)</f>
        <v>#N/A</v>
      </c>
      <c r="D483" s="7" t="e">
        <f>VLOOKUP(tbl2_2!A483,ishod_substance!A:P,3,0)</f>
        <v>#N/A</v>
      </c>
      <c r="E483" s="5" t="e">
        <f>VLOOKUP(tbl2_2!A483,ishod_substance!A:P,11,0)</f>
        <v>#N/A</v>
      </c>
      <c r="F483" s="6" t="e">
        <f>VLOOKUP(tbl2_2!A483,ishod_substance!A:P,15,0)</f>
        <v>#N/A</v>
      </c>
      <c r="G483" s="6" t="e">
        <f>VLOOKUP(tbl2_2!A483,ishod_substance!A:P,12,0)&amp;"/"&amp;VLOOKUP(tbl2_2!A483,ishod_substance!A:P,14,0)</f>
        <v>#N/A</v>
      </c>
      <c r="H483" s="29" t="e">
        <f>VLOOKUP(tbl2_2!A483,ishod_substance!A:P,6,0)</f>
        <v>#N/A</v>
      </c>
      <c r="I483" s="10" t="e">
        <f>VLOOKUP(tbl2_2!A483,ishod_substance!A:P,15,0)</f>
        <v>#N/A</v>
      </c>
      <c r="J483" s="10" t="e">
        <f>VLOOKUP(tbl2_2!A483,ishod_substance!A:P,5,0)</f>
        <v>#N/A</v>
      </c>
      <c r="K483" s="84" t="e">
        <f>VLOOKUP(tbl2_2!A483,ishod_substance!A:Q,17,0)</f>
        <v>#N/A</v>
      </c>
      <c r="L483" s="84" t="e">
        <f>VLOOKUP(tbl2_2!A483,ishod_substance!A:R,18,0)</f>
        <v>#N/A</v>
      </c>
      <c r="M483" s="84" t="e">
        <f>VLOOKUP(tbl2_2!A483,ishod_substance!A:AD,19,0)</f>
        <v>#N/A</v>
      </c>
      <c r="N483" s="4" t="e">
        <f>VLOOKUP(tbl2_2!A483,ishod_substance!A:AD,20,0)</f>
        <v>#N/A</v>
      </c>
      <c r="O483" s="4" t="e">
        <f>VLOOKUP(tbl2_2!A483,ishod_substance!A:AD,21,0)</f>
        <v>#N/A</v>
      </c>
      <c r="P483" s="4" t="e">
        <f>VLOOKUP(tbl2_2!A483,ishod_substance!A:AD,22,0)</f>
        <v>#N/A</v>
      </c>
      <c r="Q483" s="4" t="e">
        <f>VLOOKUP(tbl2_2!A483,ishod_substance!A:AD,23,0)</f>
        <v>#N/A</v>
      </c>
      <c r="R483" s="4" t="e">
        <f>VLOOKUP(tbl2_2!A483,ishod_substance!A:AD,24,0)</f>
        <v>#N/A</v>
      </c>
      <c r="S483" s="4" t="e">
        <f>VLOOKUP(tbl2_2!A483,ishod_substance!A:AD,25,0)</f>
        <v>#N/A</v>
      </c>
      <c r="T483" s="4" t="e">
        <f>VLOOKUP(tbl2_2!A483,ishod_substance!A:AD,26,0)</f>
        <v>#N/A</v>
      </c>
      <c r="U483" s="4" t="e">
        <f>VLOOKUP(tbl2_2!A483,ishod_substance!A:AD,27,0)</f>
        <v>#N/A</v>
      </c>
      <c r="V483" s="4" t="e">
        <f>VLOOKUP(tbl2_2!A483,ishod_substance!A:AD,28,0)</f>
        <v>#N/A</v>
      </c>
      <c r="W483" s="4" t="e">
        <f>VLOOKUP(tbl2_2!A483,ishod_substance!A:AD,29,0)</f>
        <v>#N/A</v>
      </c>
      <c r="X483" s="4" t="e">
        <f>VLOOKUP(tbl2_2!A483,ishod_substance!A:AD,30,0)</f>
        <v>#N/A</v>
      </c>
      <c r="Y483" s="10" t="e">
        <f>VLOOKUP(tbl2_2!A483,ishod_substance!A:AD,7,0)</f>
        <v>#N/A</v>
      </c>
      <c r="Z483" s="9" t="e">
        <f>VLOOKUP(Y483,quide!$A$2:$B$1006,2,0)</f>
        <v>#N/A</v>
      </c>
      <c r="AA483" s="4" t="e">
        <f>VLOOKUP(Y483,quide!$A$2:$J$1006,10,0)</f>
        <v>#N/A</v>
      </c>
      <c r="AB483" s="50" t="e">
        <f>VLOOKUP(tbl2_2!A483,ishod_substance!A:AD,8,0)</f>
        <v>#N/A</v>
      </c>
      <c r="AC483" s="28" t="e">
        <f t="shared" si="7"/>
        <v>#N/A</v>
      </c>
      <c r="AD483" s="27" t="e">
        <f>VLOOKUP(tbl2_2!A483,ishod_substance!A:AD,9,0)</f>
        <v>#N/A</v>
      </c>
      <c r="AE483" s="8" t="e">
        <f>VLOOKUP(tbl2_2!A483,ishod_substance!A:AD,9,0)</f>
        <v>#N/A</v>
      </c>
      <c r="AF483" s="12"/>
    </row>
    <row r="484" spans="1:32" x14ac:dyDescent="0.25">
      <c r="A484">
        <v>476</v>
      </c>
      <c r="C484" s="5" t="e">
        <f>VLOOKUP(tbl2_2!A484,ishod_substance!A:P,2,0)</f>
        <v>#N/A</v>
      </c>
      <c r="D484" s="7" t="e">
        <f>VLOOKUP(tbl2_2!A484,ishod_substance!A:P,3,0)</f>
        <v>#N/A</v>
      </c>
      <c r="E484" s="5" t="e">
        <f>VLOOKUP(tbl2_2!A484,ishod_substance!A:P,11,0)</f>
        <v>#N/A</v>
      </c>
      <c r="F484" s="6" t="e">
        <f>VLOOKUP(tbl2_2!A484,ishod_substance!A:P,15,0)</f>
        <v>#N/A</v>
      </c>
      <c r="G484" s="6" t="e">
        <f>VLOOKUP(tbl2_2!A484,ishod_substance!A:P,12,0)&amp;"/"&amp;VLOOKUP(tbl2_2!A484,ishod_substance!A:P,14,0)</f>
        <v>#N/A</v>
      </c>
      <c r="H484" s="29" t="e">
        <f>VLOOKUP(tbl2_2!A484,ishod_substance!A:P,6,0)</f>
        <v>#N/A</v>
      </c>
      <c r="I484" s="10" t="e">
        <f>VLOOKUP(tbl2_2!A484,ishod_substance!A:P,15,0)</f>
        <v>#N/A</v>
      </c>
      <c r="J484" s="10" t="e">
        <f>VLOOKUP(tbl2_2!A484,ishod_substance!A:P,5,0)</f>
        <v>#N/A</v>
      </c>
      <c r="K484" s="84" t="e">
        <f>VLOOKUP(tbl2_2!A484,ishod_substance!A:Q,17,0)</f>
        <v>#N/A</v>
      </c>
      <c r="L484" s="84" t="e">
        <f>VLOOKUP(tbl2_2!A484,ishod_substance!A:R,18,0)</f>
        <v>#N/A</v>
      </c>
      <c r="M484" s="84" t="e">
        <f>VLOOKUP(tbl2_2!A484,ishod_substance!A:AD,19,0)</f>
        <v>#N/A</v>
      </c>
      <c r="N484" s="4" t="e">
        <f>VLOOKUP(tbl2_2!A484,ishod_substance!A:AD,20,0)</f>
        <v>#N/A</v>
      </c>
      <c r="O484" s="4" t="e">
        <f>VLOOKUP(tbl2_2!A484,ishod_substance!A:AD,21,0)</f>
        <v>#N/A</v>
      </c>
      <c r="P484" s="4" t="e">
        <f>VLOOKUP(tbl2_2!A484,ishod_substance!A:AD,22,0)</f>
        <v>#N/A</v>
      </c>
      <c r="Q484" s="4" t="e">
        <f>VLOOKUP(tbl2_2!A484,ishod_substance!A:AD,23,0)</f>
        <v>#N/A</v>
      </c>
      <c r="R484" s="4" t="e">
        <f>VLOOKUP(tbl2_2!A484,ishod_substance!A:AD,24,0)</f>
        <v>#N/A</v>
      </c>
      <c r="S484" s="4" t="e">
        <f>VLOOKUP(tbl2_2!A484,ishod_substance!A:AD,25,0)</f>
        <v>#N/A</v>
      </c>
      <c r="T484" s="4" t="e">
        <f>VLOOKUP(tbl2_2!A484,ishod_substance!A:AD,26,0)</f>
        <v>#N/A</v>
      </c>
      <c r="U484" s="4" t="e">
        <f>VLOOKUP(tbl2_2!A484,ishod_substance!A:AD,27,0)</f>
        <v>#N/A</v>
      </c>
      <c r="V484" s="4" t="e">
        <f>VLOOKUP(tbl2_2!A484,ishod_substance!A:AD,28,0)</f>
        <v>#N/A</v>
      </c>
      <c r="W484" s="4" t="e">
        <f>VLOOKUP(tbl2_2!A484,ishod_substance!A:AD,29,0)</f>
        <v>#N/A</v>
      </c>
      <c r="X484" s="4" t="e">
        <f>VLOOKUP(tbl2_2!A484,ishod_substance!A:AD,30,0)</f>
        <v>#N/A</v>
      </c>
      <c r="Y484" s="10" t="e">
        <f>VLOOKUP(tbl2_2!A484,ishod_substance!A:AD,7,0)</f>
        <v>#N/A</v>
      </c>
      <c r="Z484" s="9" t="e">
        <f>VLOOKUP(Y484,quide!$A$2:$B$1006,2,0)</f>
        <v>#N/A</v>
      </c>
      <c r="AA484" s="4" t="e">
        <f>VLOOKUP(Y484,quide!$A$2:$J$1006,10,0)</f>
        <v>#N/A</v>
      </c>
      <c r="AB484" s="50" t="e">
        <f>VLOOKUP(tbl2_2!A484,ishod_substance!A:AD,8,0)</f>
        <v>#N/A</v>
      </c>
      <c r="AC484" s="28" t="e">
        <f t="shared" si="7"/>
        <v>#N/A</v>
      </c>
      <c r="AD484" s="27" t="e">
        <f>VLOOKUP(tbl2_2!A484,ishod_substance!A:AD,9,0)</f>
        <v>#N/A</v>
      </c>
      <c r="AE484" s="8" t="e">
        <f>VLOOKUP(tbl2_2!A484,ishod_substance!A:AD,9,0)</f>
        <v>#N/A</v>
      </c>
      <c r="AF484" s="12"/>
    </row>
    <row r="485" spans="1:32" x14ac:dyDescent="0.25">
      <c r="A485">
        <v>477</v>
      </c>
      <c r="C485" s="5" t="e">
        <f>VLOOKUP(tbl2_2!A485,ishod_substance!A:P,2,0)</f>
        <v>#N/A</v>
      </c>
      <c r="D485" s="7" t="e">
        <f>VLOOKUP(tbl2_2!A485,ishod_substance!A:P,3,0)</f>
        <v>#N/A</v>
      </c>
      <c r="E485" s="5" t="e">
        <f>VLOOKUP(tbl2_2!A485,ishod_substance!A:P,11,0)</f>
        <v>#N/A</v>
      </c>
      <c r="F485" s="6" t="e">
        <f>VLOOKUP(tbl2_2!A485,ishod_substance!A:P,15,0)</f>
        <v>#N/A</v>
      </c>
      <c r="G485" s="6" t="e">
        <f>VLOOKUP(tbl2_2!A485,ishod_substance!A:P,12,0)&amp;"/"&amp;VLOOKUP(tbl2_2!A485,ishod_substance!A:P,14,0)</f>
        <v>#N/A</v>
      </c>
      <c r="H485" s="29" t="e">
        <f>VLOOKUP(tbl2_2!A485,ishod_substance!A:P,6,0)</f>
        <v>#N/A</v>
      </c>
      <c r="I485" s="10" t="e">
        <f>VLOOKUP(tbl2_2!A485,ishod_substance!A:P,15,0)</f>
        <v>#N/A</v>
      </c>
      <c r="J485" s="10" t="e">
        <f>VLOOKUP(tbl2_2!A485,ishod_substance!A:P,5,0)</f>
        <v>#N/A</v>
      </c>
      <c r="K485" s="84" t="e">
        <f>VLOOKUP(tbl2_2!A485,ishod_substance!A:Q,17,0)</f>
        <v>#N/A</v>
      </c>
      <c r="L485" s="84" t="e">
        <f>VLOOKUP(tbl2_2!A485,ishod_substance!A:R,18,0)</f>
        <v>#N/A</v>
      </c>
      <c r="M485" s="84" t="e">
        <f>VLOOKUP(tbl2_2!A485,ishod_substance!A:AD,19,0)</f>
        <v>#N/A</v>
      </c>
      <c r="N485" s="4" t="e">
        <f>VLOOKUP(tbl2_2!A485,ishod_substance!A:AD,20,0)</f>
        <v>#N/A</v>
      </c>
      <c r="O485" s="4" t="e">
        <f>VLOOKUP(tbl2_2!A485,ishod_substance!A:AD,21,0)</f>
        <v>#N/A</v>
      </c>
      <c r="P485" s="4" t="e">
        <f>VLOOKUP(tbl2_2!A485,ishod_substance!A:AD,22,0)</f>
        <v>#N/A</v>
      </c>
      <c r="Q485" s="4" t="e">
        <f>VLOOKUP(tbl2_2!A485,ishod_substance!A:AD,23,0)</f>
        <v>#N/A</v>
      </c>
      <c r="R485" s="4" t="e">
        <f>VLOOKUP(tbl2_2!A485,ishod_substance!A:AD,24,0)</f>
        <v>#N/A</v>
      </c>
      <c r="S485" s="4" t="e">
        <f>VLOOKUP(tbl2_2!A485,ishod_substance!A:AD,25,0)</f>
        <v>#N/A</v>
      </c>
      <c r="T485" s="4" t="e">
        <f>VLOOKUP(tbl2_2!A485,ishod_substance!A:AD,26,0)</f>
        <v>#N/A</v>
      </c>
      <c r="U485" s="4" t="e">
        <f>VLOOKUP(tbl2_2!A485,ishod_substance!A:AD,27,0)</f>
        <v>#N/A</v>
      </c>
      <c r="V485" s="4" t="e">
        <f>VLOOKUP(tbl2_2!A485,ishod_substance!A:AD,28,0)</f>
        <v>#N/A</v>
      </c>
      <c r="W485" s="4" t="e">
        <f>VLOOKUP(tbl2_2!A485,ishod_substance!A:AD,29,0)</f>
        <v>#N/A</v>
      </c>
      <c r="X485" s="4" t="e">
        <f>VLOOKUP(tbl2_2!A485,ishod_substance!A:AD,30,0)</f>
        <v>#N/A</v>
      </c>
      <c r="Y485" s="10" t="e">
        <f>VLOOKUP(tbl2_2!A485,ishod_substance!A:AD,7,0)</f>
        <v>#N/A</v>
      </c>
      <c r="Z485" s="9" t="e">
        <f>VLOOKUP(Y485,quide!$A$2:$B$1006,2,0)</f>
        <v>#N/A</v>
      </c>
      <c r="AA485" s="4" t="e">
        <f>VLOOKUP(Y485,quide!$A$2:$J$1006,10,0)</f>
        <v>#N/A</v>
      </c>
      <c r="AB485" s="50" t="e">
        <f>VLOOKUP(tbl2_2!A485,ishod_substance!A:AD,8,0)</f>
        <v>#N/A</v>
      </c>
      <c r="AC485" s="28" t="e">
        <f t="shared" si="7"/>
        <v>#N/A</v>
      </c>
      <c r="AD485" s="27" t="e">
        <f>VLOOKUP(tbl2_2!A485,ishod_substance!A:AD,9,0)</f>
        <v>#N/A</v>
      </c>
      <c r="AE485" s="8" t="e">
        <f>VLOOKUP(tbl2_2!A485,ishod_substance!A:AD,9,0)</f>
        <v>#N/A</v>
      </c>
      <c r="AF485" s="12"/>
    </row>
    <row r="486" spans="1:32" x14ac:dyDescent="0.25">
      <c r="A486">
        <v>478</v>
      </c>
      <c r="C486" s="5" t="e">
        <f>VLOOKUP(tbl2_2!A486,ishod_substance!A:P,2,0)</f>
        <v>#N/A</v>
      </c>
      <c r="D486" s="7" t="e">
        <f>VLOOKUP(tbl2_2!A486,ishod_substance!A:P,3,0)</f>
        <v>#N/A</v>
      </c>
      <c r="E486" s="5" t="e">
        <f>VLOOKUP(tbl2_2!A486,ishod_substance!A:P,11,0)</f>
        <v>#N/A</v>
      </c>
      <c r="F486" s="6" t="e">
        <f>VLOOKUP(tbl2_2!A486,ishod_substance!A:P,15,0)</f>
        <v>#N/A</v>
      </c>
      <c r="G486" s="6" t="e">
        <f>VLOOKUP(tbl2_2!A486,ishod_substance!A:P,12,0)&amp;"/"&amp;VLOOKUP(tbl2_2!A486,ishod_substance!A:P,14,0)</f>
        <v>#N/A</v>
      </c>
      <c r="H486" s="29" t="e">
        <f>VLOOKUP(tbl2_2!A486,ishod_substance!A:P,6,0)</f>
        <v>#N/A</v>
      </c>
      <c r="I486" s="10" t="e">
        <f>VLOOKUP(tbl2_2!A486,ishod_substance!A:P,15,0)</f>
        <v>#N/A</v>
      </c>
      <c r="J486" s="10" t="e">
        <f>VLOOKUP(tbl2_2!A486,ishod_substance!A:P,5,0)</f>
        <v>#N/A</v>
      </c>
      <c r="K486" s="84" t="e">
        <f>VLOOKUP(tbl2_2!A486,ishod_substance!A:Q,17,0)</f>
        <v>#N/A</v>
      </c>
      <c r="L486" s="84" t="e">
        <f>VLOOKUP(tbl2_2!A486,ishod_substance!A:R,18,0)</f>
        <v>#N/A</v>
      </c>
      <c r="M486" s="84" t="e">
        <f>VLOOKUP(tbl2_2!A486,ishod_substance!A:AD,19,0)</f>
        <v>#N/A</v>
      </c>
      <c r="N486" s="4" t="e">
        <f>VLOOKUP(tbl2_2!A486,ishod_substance!A:AD,20,0)</f>
        <v>#N/A</v>
      </c>
      <c r="O486" s="4" t="e">
        <f>VLOOKUP(tbl2_2!A486,ishod_substance!A:AD,21,0)</f>
        <v>#N/A</v>
      </c>
      <c r="P486" s="4" t="e">
        <f>VLOOKUP(tbl2_2!A486,ishod_substance!A:AD,22,0)</f>
        <v>#N/A</v>
      </c>
      <c r="Q486" s="4" t="e">
        <f>VLOOKUP(tbl2_2!A486,ishod_substance!A:AD,23,0)</f>
        <v>#N/A</v>
      </c>
      <c r="R486" s="4" t="e">
        <f>VLOOKUP(tbl2_2!A486,ishod_substance!A:AD,24,0)</f>
        <v>#N/A</v>
      </c>
      <c r="S486" s="4" t="e">
        <f>VLOOKUP(tbl2_2!A486,ishod_substance!A:AD,25,0)</f>
        <v>#N/A</v>
      </c>
      <c r="T486" s="4" t="e">
        <f>VLOOKUP(tbl2_2!A486,ishod_substance!A:AD,26,0)</f>
        <v>#N/A</v>
      </c>
      <c r="U486" s="4" t="e">
        <f>VLOOKUP(tbl2_2!A486,ishod_substance!A:AD,27,0)</f>
        <v>#N/A</v>
      </c>
      <c r="V486" s="4" t="e">
        <f>VLOOKUP(tbl2_2!A486,ishod_substance!A:AD,28,0)</f>
        <v>#N/A</v>
      </c>
      <c r="W486" s="4" t="e">
        <f>VLOOKUP(tbl2_2!A486,ishod_substance!A:AD,29,0)</f>
        <v>#N/A</v>
      </c>
      <c r="X486" s="4" t="e">
        <f>VLOOKUP(tbl2_2!A486,ishod_substance!A:AD,30,0)</f>
        <v>#N/A</v>
      </c>
      <c r="Y486" s="10" t="e">
        <f>VLOOKUP(tbl2_2!A486,ishod_substance!A:AD,7,0)</f>
        <v>#N/A</v>
      </c>
      <c r="Z486" s="9" t="e">
        <f>VLOOKUP(Y486,quide!$A$2:$B$1006,2,0)</f>
        <v>#N/A</v>
      </c>
      <c r="AA486" s="4" t="e">
        <f>VLOOKUP(Y486,quide!$A$2:$J$1006,10,0)</f>
        <v>#N/A</v>
      </c>
      <c r="AB486" s="50" t="e">
        <f>VLOOKUP(tbl2_2!A486,ishod_substance!A:AD,8,0)</f>
        <v>#N/A</v>
      </c>
      <c r="AC486" s="28" t="e">
        <f t="shared" si="7"/>
        <v>#N/A</v>
      </c>
      <c r="AD486" s="27" t="e">
        <f>VLOOKUP(tbl2_2!A486,ishod_substance!A:AD,9,0)</f>
        <v>#N/A</v>
      </c>
      <c r="AE486" s="8" t="e">
        <f>VLOOKUP(tbl2_2!A486,ishod_substance!A:AD,9,0)</f>
        <v>#N/A</v>
      </c>
      <c r="AF486" s="12"/>
    </row>
    <row r="487" spans="1:32" x14ac:dyDescent="0.25">
      <c r="A487">
        <v>479</v>
      </c>
      <c r="C487" s="5" t="e">
        <f>VLOOKUP(tbl2_2!A487,ishod_substance!A:P,2,0)</f>
        <v>#N/A</v>
      </c>
      <c r="D487" s="7" t="e">
        <f>VLOOKUP(tbl2_2!A487,ishod_substance!A:P,3,0)</f>
        <v>#N/A</v>
      </c>
      <c r="E487" s="5" t="e">
        <f>VLOOKUP(tbl2_2!A487,ishod_substance!A:P,11,0)</f>
        <v>#N/A</v>
      </c>
      <c r="F487" s="6" t="e">
        <f>VLOOKUP(tbl2_2!A487,ishod_substance!A:P,15,0)</f>
        <v>#N/A</v>
      </c>
      <c r="G487" s="6" t="e">
        <f>VLOOKUP(tbl2_2!A487,ishod_substance!A:P,12,0)&amp;"/"&amp;VLOOKUP(tbl2_2!A487,ishod_substance!A:P,14,0)</f>
        <v>#N/A</v>
      </c>
      <c r="H487" s="29" t="e">
        <f>VLOOKUP(tbl2_2!A487,ishod_substance!A:P,6,0)</f>
        <v>#N/A</v>
      </c>
      <c r="I487" s="10" t="e">
        <f>VLOOKUP(tbl2_2!A487,ishod_substance!A:P,15,0)</f>
        <v>#N/A</v>
      </c>
      <c r="J487" s="10" t="e">
        <f>VLOOKUP(tbl2_2!A487,ishod_substance!A:P,5,0)</f>
        <v>#N/A</v>
      </c>
      <c r="K487" s="84" t="e">
        <f>VLOOKUP(tbl2_2!A487,ishod_substance!A:Q,17,0)</f>
        <v>#N/A</v>
      </c>
      <c r="L487" s="84" t="e">
        <f>VLOOKUP(tbl2_2!A487,ishod_substance!A:R,18,0)</f>
        <v>#N/A</v>
      </c>
      <c r="M487" s="84" t="e">
        <f>VLOOKUP(tbl2_2!A487,ishod_substance!A:AD,19,0)</f>
        <v>#N/A</v>
      </c>
      <c r="N487" s="4" t="e">
        <f>VLOOKUP(tbl2_2!A487,ishod_substance!A:AD,20,0)</f>
        <v>#N/A</v>
      </c>
      <c r="O487" s="4" t="e">
        <f>VLOOKUP(tbl2_2!A487,ishod_substance!A:AD,21,0)</f>
        <v>#N/A</v>
      </c>
      <c r="P487" s="4" t="e">
        <f>VLOOKUP(tbl2_2!A487,ishod_substance!A:AD,22,0)</f>
        <v>#N/A</v>
      </c>
      <c r="Q487" s="4" t="e">
        <f>VLOOKUP(tbl2_2!A487,ishod_substance!A:AD,23,0)</f>
        <v>#N/A</v>
      </c>
      <c r="R487" s="4" t="e">
        <f>VLOOKUP(tbl2_2!A487,ishod_substance!A:AD,24,0)</f>
        <v>#N/A</v>
      </c>
      <c r="S487" s="4" t="e">
        <f>VLOOKUP(tbl2_2!A487,ishod_substance!A:AD,25,0)</f>
        <v>#N/A</v>
      </c>
      <c r="T487" s="4" t="e">
        <f>VLOOKUP(tbl2_2!A487,ishod_substance!A:AD,26,0)</f>
        <v>#N/A</v>
      </c>
      <c r="U487" s="4" t="e">
        <f>VLOOKUP(tbl2_2!A487,ishod_substance!A:AD,27,0)</f>
        <v>#N/A</v>
      </c>
      <c r="V487" s="4" t="e">
        <f>VLOOKUP(tbl2_2!A487,ishod_substance!A:AD,28,0)</f>
        <v>#N/A</v>
      </c>
      <c r="W487" s="4" t="e">
        <f>VLOOKUP(tbl2_2!A487,ishod_substance!A:AD,29,0)</f>
        <v>#N/A</v>
      </c>
      <c r="X487" s="4" t="e">
        <f>VLOOKUP(tbl2_2!A487,ishod_substance!A:AD,30,0)</f>
        <v>#N/A</v>
      </c>
      <c r="Y487" s="10" t="e">
        <f>VLOOKUP(tbl2_2!A487,ishod_substance!A:AD,7,0)</f>
        <v>#N/A</v>
      </c>
      <c r="Z487" s="9" t="e">
        <f>VLOOKUP(Y487,quide!$A$2:$B$1006,2,0)</f>
        <v>#N/A</v>
      </c>
      <c r="AA487" s="4" t="e">
        <f>VLOOKUP(Y487,quide!$A$2:$J$1006,10,0)</f>
        <v>#N/A</v>
      </c>
      <c r="AB487" s="50" t="e">
        <f>VLOOKUP(tbl2_2!A487,ishod_substance!A:AD,8,0)</f>
        <v>#N/A</v>
      </c>
      <c r="AC487" s="28" t="e">
        <f t="shared" si="7"/>
        <v>#N/A</v>
      </c>
      <c r="AD487" s="27" t="e">
        <f>VLOOKUP(tbl2_2!A487,ishod_substance!A:AD,9,0)</f>
        <v>#N/A</v>
      </c>
      <c r="AE487" s="8" t="e">
        <f>VLOOKUP(tbl2_2!A487,ishod_substance!A:AD,9,0)</f>
        <v>#N/A</v>
      </c>
      <c r="AF487" s="12"/>
    </row>
    <row r="488" spans="1:32" x14ac:dyDescent="0.25">
      <c r="A488">
        <v>480</v>
      </c>
      <c r="C488" s="5" t="e">
        <f>VLOOKUP(tbl2_2!A488,ishod_substance!A:P,2,0)</f>
        <v>#N/A</v>
      </c>
      <c r="D488" s="7" t="e">
        <f>VLOOKUP(tbl2_2!A488,ishod_substance!A:P,3,0)</f>
        <v>#N/A</v>
      </c>
      <c r="E488" s="5" t="e">
        <f>VLOOKUP(tbl2_2!A488,ishod_substance!A:P,11,0)</f>
        <v>#N/A</v>
      </c>
      <c r="F488" s="6" t="e">
        <f>VLOOKUP(tbl2_2!A488,ishod_substance!A:P,15,0)</f>
        <v>#N/A</v>
      </c>
      <c r="G488" s="6" t="e">
        <f>VLOOKUP(tbl2_2!A488,ishod_substance!A:P,12,0)&amp;"/"&amp;VLOOKUP(tbl2_2!A488,ishod_substance!A:P,14,0)</f>
        <v>#N/A</v>
      </c>
      <c r="H488" s="29" t="e">
        <f>VLOOKUP(tbl2_2!A488,ishod_substance!A:P,6,0)</f>
        <v>#N/A</v>
      </c>
      <c r="I488" s="10" t="e">
        <f>VLOOKUP(tbl2_2!A488,ishod_substance!A:P,15,0)</f>
        <v>#N/A</v>
      </c>
      <c r="J488" s="10" t="e">
        <f>VLOOKUP(tbl2_2!A488,ishod_substance!A:P,5,0)</f>
        <v>#N/A</v>
      </c>
      <c r="K488" s="84" t="e">
        <f>VLOOKUP(tbl2_2!A488,ishod_substance!A:Q,17,0)</f>
        <v>#N/A</v>
      </c>
      <c r="L488" s="84" t="e">
        <f>VLOOKUP(tbl2_2!A488,ishod_substance!A:R,18,0)</f>
        <v>#N/A</v>
      </c>
      <c r="M488" s="84" t="e">
        <f>VLOOKUP(tbl2_2!A488,ishod_substance!A:AD,19,0)</f>
        <v>#N/A</v>
      </c>
      <c r="N488" s="4" t="e">
        <f>VLOOKUP(tbl2_2!A488,ishod_substance!A:AD,20,0)</f>
        <v>#N/A</v>
      </c>
      <c r="O488" s="4" t="e">
        <f>VLOOKUP(tbl2_2!A488,ishod_substance!A:AD,21,0)</f>
        <v>#N/A</v>
      </c>
      <c r="P488" s="4" t="e">
        <f>VLOOKUP(tbl2_2!A488,ishod_substance!A:AD,22,0)</f>
        <v>#N/A</v>
      </c>
      <c r="Q488" s="4" t="e">
        <f>VLOOKUP(tbl2_2!A488,ishod_substance!A:AD,23,0)</f>
        <v>#N/A</v>
      </c>
      <c r="R488" s="4" t="e">
        <f>VLOOKUP(tbl2_2!A488,ishod_substance!A:AD,24,0)</f>
        <v>#N/A</v>
      </c>
      <c r="S488" s="4" t="e">
        <f>VLOOKUP(tbl2_2!A488,ishod_substance!A:AD,25,0)</f>
        <v>#N/A</v>
      </c>
      <c r="T488" s="4" t="e">
        <f>VLOOKUP(tbl2_2!A488,ishod_substance!A:AD,26,0)</f>
        <v>#N/A</v>
      </c>
      <c r="U488" s="4" t="e">
        <f>VLOOKUP(tbl2_2!A488,ishod_substance!A:AD,27,0)</f>
        <v>#N/A</v>
      </c>
      <c r="V488" s="4" t="e">
        <f>VLOOKUP(tbl2_2!A488,ishod_substance!A:AD,28,0)</f>
        <v>#N/A</v>
      </c>
      <c r="W488" s="4" t="e">
        <f>VLOOKUP(tbl2_2!A488,ishod_substance!A:AD,29,0)</f>
        <v>#N/A</v>
      </c>
      <c r="X488" s="4" t="e">
        <f>VLOOKUP(tbl2_2!A488,ishod_substance!A:AD,30,0)</f>
        <v>#N/A</v>
      </c>
      <c r="Y488" s="10" t="e">
        <f>VLOOKUP(tbl2_2!A488,ishod_substance!A:AD,7,0)</f>
        <v>#N/A</v>
      </c>
      <c r="Z488" s="9" t="e">
        <f>VLOOKUP(Y488,quide!$A$2:$B$1006,2,0)</f>
        <v>#N/A</v>
      </c>
      <c r="AA488" s="4" t="e">
        <f>VLOOKUP(Y488,quide!$A$2:$J$1006,10,0)</f>
        <v>#N/A</v>
      </c>
      <c r="AB488" s="50" t="e">
        <f>VLOOKUP(tbl2_2!A488,ishod_substance!A:AD,8,0)</f>
        <v>#N/A</v>
      </c>
      <c r="AC488" s="28" t="e">
        <f t="shared" si="7"/>
        <v>#N/A</v>
      </c>
      <c r="AD488" s="27" t="e">
        <f>VLOOKUP(tbl2_2!A488,ishod_substance!A:AD,9,0)</f>
        <v>#N/A</v>
      </c>
      <c r="AE488" s="8" t="e">
        <f>VLOOKUP(tbl2_2!A488,ishod_substance!A:AD,9,0)</f>
        <v>#N/A</v>
      </c>
      <c r="AF488" s="12"/>
    </row>
    <row r="489" spans="1:32" x14ac:dyDescent="0.25">
      <c r="A489">
        <v>481</v>
      </c>
      <c r="C489" s="5" t="e">
        <f>VLOOKUP(tbl2_2!A489,ishod_substance!A:P,2,0)</f>
        <v>#N/A</v>
      </c>
      <c r="D489" s="7" t="e">
        <f>VLOOKUP(tbl2_2!A489,ishod_substance!A:P,3,0)</f>
        <v>#N/A</v>
      </c>
      <c r="E489" s="5" t="e">
        <f>VLOOKUP(tbl2_2!A489,ishod_substance!A:P,11,0)</f>
        <v>#N/A</v>
      </c>
      <c r="F489" s="6" t="e">
        <f>VLOOKUP(tbl2_2!A489,ishod_substance!A:P,15,0)</f>
        <v>#N/A</v>
      </c>
      <c r="G489" s="6" t="e">
        <f>VLOOKUP(tbl2_2!A489,ishod_substance!A:P,12,0)&amp;"/"&amp;VLOOKUP(tbl2_2!A489,ishod_substance!A:P,14,0)</f>
        <v>#N/A</v>
      </c>
      <c r="H489" s="29" t="e">
        <f>VLOOKUP(tbl2_2!A489,ishod_substance!A:P,6,0)</f>
        <v>#N/A</v>
      </c>
      <c r="I489" s="10" t="e">
        <f>VLOOKUP(tbl2_2!A489,ishod_substance!A:P,15,0)</f>
        <v>#N/A</v>
      </c>
      <c r="J489" s="10" t="e">
        <f>VLOOKUP(tbl2_2!A489,ishod_substance!A:P,5,0)</f>
        <v>#N/A</v>
      </c>
      <c r="K489" s="84" t="e">
        <f>VLOOKUP(tbl2_2!A489,ishod_substance!A:Q,17,0)</f>
        <v>#N/A</v>
      </c>
      <c r="L489" s="84" t="e">
        <f>VLOOKUP(tbl2_2!A489,ishod_substance!A:R,18,0)</f>
        <v>#N/A</v>
      </c>
      <c r="M489" s="84" t="e">
        <f>VLOOKUP(tbl2_2!A489,ishod_substance!A:AD,19,0)</f>
        <v>#N/A</v>
      </c>
      <c r="N489" s="4" t="e">
        <f>VLOOKUP(tbl2_2!A489,ishod_substance!A:AD,20,0)</f>
        <v>#N/A</v>
      </c>
      <c r="O489" s="4" t="e">
        <f>VLOOKUP(tbl2_2!A489,ishod_substance!A:AD,21,0)</f>
        <v>#N/A</v>
      </c>
      <c r="P489" s="4" t="e">
        <f>VLOOKUP(tbl2_2!A489,ishod_substance!A:AD,22,0)</f>
        <v>#N/A</v>
      </c>
      <c r="Q489" s="4" t="e">
        <f>VLOOKUP(tbl2_2!A489,ishod_substance!A:AD,23,0)</f>
        <v>#N/A</v>
      </c>
      <c r="R489" s="4" t="e">
        <f>VLOOKUP(tbl2_2!A489,ishod_substance!A:AD,24,0)</f>
        <v>#N/A</v>
      </c>
      <c r="S489" s="4" t="e">
        <f>VLOOKUP(tbl2_2!A489,ishod_substance!A:AD,25,0)</f>
        <v>#N/A</v>
      </c>
      <c r="T489" s="4" t="e">
        <f>VLOOKUP(tbl2_2!A489,ishod_substance!A:AD,26,0)</f>
        <v>#N/A</v>
      </c>
      <c r="U489" s="4" t="e">
        <f>VLOOKUP(tbl2_2!A489,ishod_substance!A:AD,27,0)</f>
        <v>#N/A</v>
      </c>
      <c r="V489" s="4" t="e">
        <f>VLOOKUP(tbl2_2!A489,ishod_substance!A:AD,28,0)</f>
        <v>#N/A</v>
      </c>
      <c r="W489" s="4" t="e">
        <f>VLOOKUP(tbl2_2!A489,ishod_substance!A:AD,29,0)</f>
        <v>#N/A</v>
      </c>
      <c r="X489" s="4" t="e">
        <f>VLOOKUP(tbl2_2!A489,ishod_substance!A:AD,30,0)</f>
        <v>#N/A</v>
      </c>
      <c r="Y489" s="10" t="e">
        <f>VLOOKUP(tbl2_2!A489,ishod_substance!A:AD,7,0)</f>
        <v>#N/A</v>
      </c>
      <c r="Z489" s="9" t="e">
        <f>VLOOKUP(Y489,quide!$A$2:$B$1006,2,0)</f>
        <v>#N/A</v>
      </c>
      <c r="AA489" s="4" t="e">
        <f>VLOOKUP(Y489,quide!$A$2:$J$1006,10,0)</f>
        <v>#N/A</v>
      </c>
      <c r="AB489" s="50" t="e">
        <f>VLOOKUP(tbl2_2!A489,ishod_substance!A:AD,8,0)</f>
        <v>#N/A</v>
      </c>
      <c r="AC489" s="28" t="e">
        <f t="shared" si="7"/>
        <v>#N/A</v>
      </c>
      <c r="AD489" s="27" t="e">
        <f>VLOOKUP(tbl2_2!A489,ishod_substance!A:AD,9,0)</f>
        <v>#N/A</v>
      </c>
      <c r="AE489" s="8" t="e">
        <f>VLOOKUP(tbl2_2!A489,ishod_substance!A:AD,9,0)</f>
        <v>#N/A</v>
      </c>
      <c r="AF489" s="12"/>
    </row>
    <row r="490" spans="1:32" x14ac:dyDescent="0.25">
      <c r="A490">
        <v>482</v>
      </c>
      <c r="C490" s="5" t="e">
        <f>VLOOKUP(tbl2_2!A490,ishod_substance!A:P,2,0)</f>
        <v>#N/A</v>
      </c>
      <c r="D490" s="7" t="e">
        <f>VLOOKUP(tbl2_2!A490,ishod_substance!A:P,3,0)</f>
        <v>#N/A</v>
      </c>
      <c r="E490" s="5" t="e">
        <f>VLOOKUP(tbl2_2!A490,ishod_substance!A:P,11,0)</f>
        <v>#N/A</v>
      </c>
      <c r="F490" s="6" t="e">
        <f>VLOOKUP(tbl2_2!A490,ishod_substance!A:P,15,0)</f>
        <v>#N/A</v>
      </c>
      <c r="G490" s="6" t="e">
        <f>VLOOKUP(tbl2_2!A490,ishod_substance!A:P,12,0)&amp;"/"&amp;VLOOKUP(tbl2_2!A490,ishod_substance!A:P,14,0)</f>
        <v>#N/A</v>
      </c>
      <c r="H490" s="29" t="e">
        <f>VLOOKUP(tbl2_2!A490,ishod_substance!A:P,6,0)</f>
        <v>#N/A</v>
      </c>
      <c r="I490" s="10" t="e">
        <f>VLOOKUP(tbl2_2!A490,ishod_substance!A:P,15,0)</f>
        <v>#N/A</v>
      </c>
      <c r="J490" s="10" t="e">
        <f>VLOOKUP(tbl2_2!A490,ishod_substance!A:P,5,0)</f>
        <v>#N/A</v>
      </c>
      <c r="K490" s="84" t="e">
        <f>VLOOKUP(tbl2_2!A490,ishod_substance!A:Q,17,0)</f>
        <v>#N/A</v>
      </c>
      <c r="L490" s="84" t="e">
        <f>VLOOKUP(tbl2_2!A490,ishod_substance!A:R,18,0)</f>
        <v>#N/A</v>
      </c>
      <c r="M490" s="84" t="e">
        <f>VLOOKUP(tbl2_2!A490,ishod_substance!A:AD,19,0)</f>
        <v>#N/A</v>
      </c>
      <c r="N490" s="4" t="e">
        <f>VLOOKUP(tbl2_2!A490,ishod_substance!A:AD,20,0)</f>
        <v>#N/A</v>
      </c>
      <c r="O490" s="4" t="e">
        <f>VLOOKUP(tbl2_2!A490,ishod_substance!A:AD,21,0)</f>
        <v>#N/A</v>
      </c>
      <c r="P490" s="4" t="e">
        <f>VLOOKUP(tbl2_2!A490,ishod_substance!A:AD,22,0)</f>
        <v>#N/A</v>
      </c>
      <c r="Q490" s="4" t="e">
        <f>VLOOKUP(tbl2_2!A490,ishod_substance!A:AD,23,0)</f>
        <v>#N/A</v>
      </c>
      <c r="R490" s="4" t="e">
        <f>VLOOKUP(tbl2_2!A490,ishod_substance!A:AD,24,0)</f>
        <v>#N/A</v>
      </c>
      <c r="S490" s="4" t="e">
        <f>VLOOKUP(tbl2_2!A490,ishod_substance!A:AD,25,0)</f>
        <v>#N/A</v>
      </c>
      <c r="T490" s="4" t="e">
        <f>VLOOKUP(tbl2_2!A490,ishod_substance!A:AD,26,0)</f>
        <v>#N/A</v>
      </c>
      <c r="U490" s="4" t="e">
        <f>VLOOKUP(tbl2_2!A490,ishod_substance!A:AD,27,0)</f>
        <v>#N/A</v>
      </c>
      <c r="V490" s="4" t="e">
        <f>VLOOKUP(tbl2_2!A490,ishod_substance!A:AD,28,0)</f>
        <v>#N/A</v>
      </c>
      <c r="W490" s="4" t="e">
        <f>VLOOKUP(tbl2_2!A490,ishod_substance!A:AD,29,0)</f>
        <v>#N/A</v>
      </c>
      <c r="X490" s="4" t="e">
        <f>VLOOKUP(tbl2_2!A490,ishod_substance!A:AD,30,0)</f>
        <v>#N/A</v>
      </c>
      <c r="Y490" s="10" t="e">
        <f>VLOOKUP(tbl2_2!A490,ishod_substance!A:AD,7,0)</f>
        <v>#N/A</v>
      </c>
      <c r="Z490" s="9" t="e">
        <f>VLOOKUP(Y490,quide!$A$2:$B$1006,2,0)</f>
        <v>#N/A</v>
      </c>
      <c r="AA490" s="4" t="e">
        <f>VLOOKUP(Y490,quide!$A$2:$J$1006,10,0)</f>
        <v>#N/A</v>
      </c>
      <c r="AB490" s="50" t="e">
        <f>VLOOKUP(tbl2_2!A490,ishod_substance!A:AD,8,0)</f>
        <v>#N/A</v>
      </c>
      <c r="AC490" s="28" t="e">
        <f t="shared" si="7"/>
        <v>#N/A</v>
      </c>
      <c r="AD490" s="27" t="e">
        <f>VLOOKUP(tbl2_2!A490,ishod_substance!A:AD,9,0)</f>
        <v>#N/A</v>
      </c>
      <c r="AE490" s="8" t="e">
        <f>VLOOKUP(tbl2_2!A490,ishod_substance!A:AD,9,0)</f>
        <v>#N/A</v>
      </c>
      <c r="AF490" s="12"/>
    </row>
    <row r="491" spans="1:32" x14ac:dyDescent="0.25">
      <c r="A491">
        <v>483</v>
      </c>
      <c r="C491" s="5" t="e">
        <f>VLOOKUP(tbl2_2!A491,ishod_substance!A:P,2,0)</f>
        <v>#N/A</v>
      </c>
      <c r="D491" s="7" t="e">
        <f>VLOOKUP(tbl2_2!A491,ishod_substance!A:P,3,0)</f>
        <v>#N/A</v>
      </c>
      <c r="E491" s="5" t="e">
        <f>VLOOKUP(tbl2_2!A491,ishod_substance!A:P,11,0)</f>
        <v>#N/A</v>
      </c>
      <c r="F491" s="6" t="e">
        <f>VLOOKUP(tbl2_2!A491,ishod_substance!A:P,15,0)</f>
        <v>#N/A</v>
      </c>
      <c r="G491" s="6" t="e">
        <f>VLOOKUP(tbl2_2!A491,ishod_substance!A:P,12,0)&amp;"/"&amp;VLOOKUP(tbl2_2!A491,ishod_substance!A:P,14,0)</f>
        <v>#N/A</v>
      </c>
      <c r="H491" s="29" t="e">
        <f>VLOOKUP(tbl2_2!A491,ishod_substance!A:P,6,0)</f>
        <v>#N/A</v>
      </c>
      <c r="I491" s="10" t="e">
        <f>VLOOKUP(tbl2_2!A491,ishod_substance!A:P,15,0)</f>
        <v>#N/A</v>
      </c>
      <c r="J491" s="10" t="e">
        <f>VLOOKUP(tbl2_2!A491,ishod_substance!A:P,5,0)</f>
        <v>#N/A</v>
      </c>
      <c r="K491" s="84" t="e">
        <f>VLOOKUP(tbl2_2!A491,ishod_substance!A:Q,17,0)</f>
        <v>#N/A</v>
      </c>
      <c r="L491" s="84" t="e">
        <f>VLOOKUP(tbl2_2!A491,ishod_substance!A:R,18,0)</f>
        <v>#N/A</v>
      </c>
      <c r="M491" s="84" t="e">
        <f>VLOOKUP(tbl2_2!A491,ishod_substance!A:AD,19,0)</f>
        <v>#N/A</v>
      </c>
      <c r="N491" s="4" t="e">
        <f>VLOOKUP(tbl2_2!A491,ishod_substance!A:AD,20,0)</f>
        <v>#N/A</v>
      </c>
      <c r="O491" s="4" t="e">
        <f>VLOOKUP(tbl2_2!A491,ishod_substance!A:AD,21,0)</f>
        <v>#N/A</v>
      </c>
      <c r="P491" s="4" t="e">
        <f>VLOOKUP(tbl2_2!A491,ishod_substance!A:AD,22,0)</f>
        <v>#N/A</v>
      </c>
      <c r="Q491" s="4" t="e">
        <f>VLOOKUP(tbl2_2!A491,ishod_substance!A:AD,23,0)</f>
        <v>#N/A</v>
      </c>
      <c r="R491" s="4" t="e">
        <f>VLOOKUP(tbl2_2!A491,ishod_substance!A:AD,24,0)</f>
        <v>#N/A</v>
      </c>
      <c r="S491" s="4" t="e">
        <f>VLOOKUP(tbl2_2!A491,ishod_substance!A:AD,25,0)</f>
        <v>#N/A</v>
      </c>
      <c r="T491" s="4" t="e">
        <f>VLOOKUP(tbl2_2!A491,ishod_substance!A:AD,26,0)</f>
        <v>#N/A</v>
      </c>
      <c r="U491" s="4" t="e">
        <f>VLOOKUP(tbl2_2!A491,ishod_substance!A:AD,27,0)</f>
        <v>#N/A</v>
      </c>
      <c r="V491" s="4" t="e">
        <f>VLOOKUP(tbl2_2!A491,ishod_substance!A:AD,28,0)</f>
        <v>#N/A</v>
      </c>
      <c r="W491" s="4" t="e">
        <f>VLOOKUP(tbl2_2!A491,ishod_substance!A:AD,29,0)</f>
        <v>#N/A</v>
      </c>
      <c r="X491" s="4" t="e">
        <f>VLOOKUP(tbl2_2!A491,ishod_substance!A:AD,30,0)</f>
        <v>#N/A</v>
      </c>
      <c r="Y491" s="10" t="e">
        <f>VLOOKUP(tbl2_2!A491,ishod_substance!A:AD,7,0)</f>
        <v>#N/A</v>
      </c>
      <c r="Z491" s="9" t="e">
        <f>VLOOKUP(Y491,quide!$A$2:$B$1006,2,0)</f>
        <v>#N/A</v>
      </c>
      <c r="AA491" s="4" t="e">
        <f>VLOOKUP(Y491,quide!$A$2:$J$1006,10,0)</f>
        <v>#N/A</v>
      </c>
      <c r="AB491" s="50" t="e">
        <f>VLOOKUP(tbl2_2!A491,ishod_substance!A:AD,8,0)</f>
        <v>#N/A</v>
      </c>
      <c r="AC491" s="28" t="e">
        <f t="shared" si="7"/>
        <v>#N/A</v>
      </c>
      <c r="AD491" s="27" t="e">
        <f>VLOOKUP(tbl2_2!A491,ishod_substance!A:AD,9,0)</f>
        <v>#N/A</v>
      </c>
      <c r="AE491" s="8" t="e">
        <f>VLOOKUP(tbl2_2!A491,ishod_substance!A:AD,9,0)</f>
        <v>#N/A</v>
      </c>
      <c r="AF491" s="12"/>
    </row>
    <row r="492" spans="1:32" x14ac:dyDescent="0.25">
      <c r="A492">
        <v>484</v>
      </c>
      <c r="C492" s="5" t="e">
        <f>VLOOKUP(tbl2_2!A492,ishod_substance!A:P,2,0)</f>
        <v>#N/A</v>
      </c>
      <c r="D492" s="7" t="e">
        <f>VLOOKUP(tbl2_2!A492,ishod_substance!A:P,3,0)</f>
        <v>#N/A</v>
      </c>
      <c r="E492" s="5" t="e">
        <f>VLOOKUP(tbl2_2!A492,ishod_substance!A:P,11,0)</f>
        <v>#N/A</v>
      </c>
      <c r="F492" s="6" t="e">
        <f>VLOOKUP(tbl2_2!A492,ishod_substance!A:P,15,0)</f>
        <v>#N/A</v>
      </c>
      <c r="G492" s="6" t="e">
        <f>VLOOKUP(tbl2_2!A492,ishod_substance!A:P,12,0)&amp;"/"&amp;VLOOKUP(tbl2_2!A492,ishod_substance!A:P,14,0)</f>
        <v>#N/A</v>
      </c>
      <c r="H492" s="29" t="e">
        <f>VLOOKUP(tbl2_2!A492,ishod_substance!A:P,6,0)</f>
        <v>#N/A</v>
      </c>
      <c r="I492" s="10" t="e">
        <f>VLOOKUP(tbl2_2!A492,ishod_substance!A:P,15,0)</f>
        <v>#N/A</v>
      </c>
      <c r="J492" s="10" t="e">
        <f>VLOOKUP(tbl2_2!A492,ishod_substance!A:P,5,0)</f>
        <v>#N/A</v>
      </c>
      <c r="K492" s="84" t="e">
        <f>VLOOKUP(tbl2_2!A492,ishod_substance!A:Q,17,0)</f>
        <v>#N/A</v>
      </c>
      <c r="L492" s="84" t="e">
        <f>VLOOKUP(tbl2_2!A492,ishod_substance!A:R,18,0)</f>
        <v>#N/A</v>
      </c>
      <c r="M492" s="84" t="e">
        <f>VLOOKUP(tbl2_2!A492,ishod_substance!A:AD,19,0)</f>
        <v>#N/A</v>
      </c>
      <c r="N492" s="4" t="e">
        <f>VLOOKUP(tbl2_2!A492,ishod_substance!A:AD,20,0)</f>
        <v>#N/A</v>
      </c>
      <c r="O492" s="4" t="e">
        <f>VLOOKUP(tbl2_2!A492,ishod_substance!A:AD,21,0)</f>
        <v>#N/A</v>
      </c>
      <c r="P492" s="4" t="e">
        <f>VLOOKUP(tbl2_2!A492,ishod_substance!A:AD,22,0)</f>
        <v>#N/A</v>
      </c>
      <c r="Q492" s="4" t="e">
        <f>VLOOKUP(tbl2_2!A492,ishod_substance!A:AD,23,0)</f>
        <v>#N/A</v>
      </c>
      <c r="R492" s="4" t="e">
        <f>VLOOKUP(tbl2_2!A492,ishod_substance!A:AD,24,0)</f>
        <v>#N/A</v>
      </c>
      <c r="S492" s="4" t="e">
        <f>VLOOKUP(tbl2_2!A492,ishod_substance!A:AD,25,0)</f>
        <v>#N/A</v>
      </c>
      <c r="T492" s="4" t="e">
        <f>VLOOKUP(tbl2_2!A492,ishod_substance!A:AD,26,0)</f>
        <v>#N/A</v>
      </c>
      <c r="U492" s="4" t="e">
        <f>VLOOKUP(tbl2_2!A492,ishod_substance!A:AD,27,0)</f>
        <v>#N/A</v>
      </c>
      <c r="V492" s="4" t="e">
        <f>VLOOKUP(tbl2_2!A492,ishod_substance!A:AD,28,0)</f>
        <v>#N/A</v>
      </c>
      <c r="W492" s="4" t="e">
        <f>VLOOKUP(tbl2_2!A492,ishod_substance!A:AD,29,0)</f>
        <v>#N/A</v>
      </c>
      <c r="X492" s="4" t="e">
        <f>VLOOKUP(tbl2_2!A492,ishod_substance!A:AD,30,0)</f>
        <v>#N/A</v>
      </c>
      <c r="Y492" s="10" t="e">
        <f>VLOOKUP(tbl2_2!A492,ishod_substance!A:AD,7,0)</f>
        <v>#N/A</v>
      </c>
      <c r="Z492" s="9" t="e">
        <f>VLOOKUP(Y492,quide!$A$2:$B$1006,2,0)</f>
        <v>#N/A</v>
      </c>
      <c r="AA492" s="4" t="e">
        <f>VLOOKUP(Y492,quide!$A$2:$J$1006,10,0)</f>
        <v>#N/A</v>
      </c>
      <c r="AB492" s="50" t="e">
        <f>VLOOKUP(tbl2_2!A492,ishod_substance!A:AD,8,0)</f>
        <v>#N/A</v>
      </c>
      <c r="AC492" s="28" t="e">
        <f t="shared" si="7"/>
        <v>#N/A</v>
      </c>
      <c r="AD492" s="27" t="e">
        <f>VLOOKUP(tbl2_2!A492,ishod_substance!A:AD,9,0)</f>
        <v>#N/A</v>
      </c>
      <c r="AE492" s="8" t="e">
        <f>VLOOKUP(tbl2_2!A492,ishod_substance!A:AD,9,0)</f>
        <v>#N/A</v>
      </c>
      <c r="AF492" s="12"/>
    </row>
    <row r="493" spans="1:32" x14ac:dyDescent="0.25">
      <c r="A493">
        <v>485</v>
      </c>
      <c r="C493" s="5" t="e">
        <f>VLOOKUP(tbl2_2!A493,ishod_substance!A:P,2,0)</f>
        <v>#N/A</v>
      </c>
      <c r="D493" s="7" t="e">
        <f>VLOOKUP(tbl2_2!A493,ishod_substance!A:P,3,0)</f>
        <v>#N/A</v>
      </c>
      <c r="E493" s="5" t="e">
        <f>VLOOKUP(tbl2_2!A493,ishod_substance!A:P,11,0)</f>
        <v>#N/A</v>
      </c>
      <c r="F493" s="6" t="e">
        <f>VLOOKUP(tbl2_2!A493,ishod_substance!A:P,15,0)</f>
        <v>#N/A</v>
      </c>
      <c r="G493" s="6" t="e">
        <f>VLOOKUP(tbl2_2!A493,ishod_substance!A:P,12,0)&amp;"/"&amp;VLOOKUP(tbl2_2!A493,ishod_substance!A:P,14,0)</f>
        <v>#N/A</v>
      </c>
      <c r="H493" s="29" t="e">
        <f>VLOOKUP(tbl2_2!A493,ishod_substance!A:P,6,0)</f>
        <v>#N/A</v>
      </c>
      <c r="I493" s="10" t="e">
        <f>VLOOKUP(tbl2_2!A493,ishod_substance!A:P,15,0)</f>
        <v>#N/A</v>
      </c>
      <c r="J493" s="10" t="e">
        <f>VLOOKUP(tbl2_2!A493,ishod_substance!A:P,5,0)</f>
        <v>#N/A</v>
      </c>
      <c r="K493" s="84" t="e">
        <f>VLOOKUP(tbl2_2!A493,ishod_substance!A:Q,17,0)</f>
        <v>#N/A</v>
      </c>
      <c r="L493" s="84" t="e">
        <f>VLOOKUP(tbl2_2!A493,ishod_substance!A:R,18,0)</f>
        <v>#N/A</v>
      </c>
      <c r="M493" s="84" t="e">
        <f>VLOOKUP(tbl2_2!A493,ishod_substance!A:AD,19,0)</f>
        <v>#N/A</v>
      </c>
      <c r="N493" s="4" t="e">
        <f>VLOOKUP(tbl2_2!A493,ishod_substance!A:AD,20,0)</f>
        <v>#N/A</v>
      </c>
      <c r="O493" s="4" t="e">
        <f>VLOOKUP(tbl2_2!A493,ishod_substance!A:AD,21,0)</f>
        <v>#N/A</v>
      </c>
      <c r="P493" s="4" t="e">
        <f>VLOOKUP(tbl2_2!A493,ishod_substance!A:AD,22,0)</f>
        <v>#N/A</v>
      </c>
      <c r="Q493" s="4" t="e">
        <f>VLOOKUP(tbl2_2!A493,ishod_substance!A:AD,23,0)</f>
        <v>#N/A</v>
      </c>
      <c r="R493" s="4" t="e">
        <f>VLOOKUP(tbl2_2!A493,ishod_substance!A:AD,24,0)</f>
        <v>#N/A</v>
      </c>
      <c r="S493" s="4" t="e">
        <f>VLOOKUP(tbl2_2!A493,ishod_substance!A:AD,25,0)</f>
        <v>#N/A</v>
      </c>
      <c r="T493" s="4" t="e">
        <f>VLOOKUP(tbl2_2!A493,ishod_substance!A:AD,26,0)</f>
        <v>#N/A</v>
      </c>
      <c r="U493" s="4" t="e">
        <f>VLOOKUP(tbl2_2!A493,ishod_substance!A:AD,27,0)</f>
        <v>#N/A</v>
      </c>
      <c r="V493" s="4" t="e">
        <f>VLOOKUP(tbl2_2!A493,ishod_substance!A:AD,28,0)</f>
        <v>#N/A</v>
      </c>
      <c r="W493" s="4" t="e">
        <f>VLOOKUP(tbl2_2!A493,ishod_substance!A:AD,29,0)</f>
        <v>#N/A</v>
      </c>
      <c r="X493" s="4" t="e">
        <f>VLOOKUP(tbl2_2!A493,ishod_substance!A:AD,30,0)</f>
        <v>#N/A</v>
      </c>
      <c r="Y493" s="10" t="e">
        <f>VLOOKUP(tbl2_2!A493,ishod_substance!A:AD,7,0)</f>
        <v>#N/A</v>
      </c>
      <c r="Z493" s="9" t="e">
        <f>VLOOKUP(Y493,quide!$A$2:$B$1006,2,0)</f>
        <v>#N/A</v>
      </c>
      <c r="AA493" s="4" t="e">
        <f>VLOOKUP(Y493,quide!$A$2:$J$1006,10,0)</f>
        <v>#N/A</v>
      </c>
      <c r="AB493" s="50" t="e">
        <f>VLOOKUP(tbl2_2!A493,ishod_substance!A:AD,8,0)</f>
        <v>#N/A</v>
      </c>
      <c r="AC493" s="28" t="e">
        <f t="shared" si="7"/>
        <v>#N/A</v>
      </c>
      <c r="AD493" s="27" t="e">
        <f>VLOOKUP(tbl2_2!A493,ishod_substance!A:AD,9,0)</f>
        <v>#N/A</v>
      </c>
      <c r="AE493" s="8" t="e">
        <f>VLOOKUP(tbl2_2!A493,ishod_substance!A:AD,9,0)</f>
        <v>#N/A</v>
      </c>
      <c r="AF493" s="12"/>
    </row>
    <row r="494" spans="1:32" x14ac:dyDescent="0.25">
      <c r="A494">
        <v>486</v>
      </c>
      <c r="C494" s="5" t="e">
        <f>VLOOKUP(tbl2_2!A494,ishod_substance!A:P,2,0)</f>
        <v>#N/A</v>
      </c>
      <c r="D494" s="7" t="e">
        <f>VLOOKUP(tbl2_2!A494,ishod_substance!A:P,3,0)</f>
        <v>#N/A</v>
      </c>
      <c r="E494" s="5" t="e">
        <f>VLOOKUP(tbl2_2!A494,ishod_substance!A:P,11,0)</f>
        <v>#N/A</v>
      </c>
      <c r="F494" s="6" t="e">
        <f>VLOOKUP(tbl2_2!A494,ishod_substance!A:P,15,0)</f>
        <v>#N/A</v>
      </c>
      <c r="G494" s="6" t="e">
        <f>VLOOKUP(tbl2_2!A494,ishod_substance!A:P,12,0)&amp;"/"&amp;VLOOKUP(tbl2_2!A494,ishod_substance!A:P,14,0)</f>
        <v>#N/A</v>
      </c>
      <c r="H494" s="29" t="e">
        <f>VLOOKUP(tbl2_2!A494,ishod_substance!A:P,6,0)</f>
        <v>#N/A</v>
      </c>
      <c r="I494" s="10" t="e">
        <f>VLOOKUP(tbl2_2!A494,ishod_substance!A:P,15,0)</f>
        <v>#N/A</v>
      </c>
      <c r="J494" s="10" t="e">
        <f>VLOOKUP(tbl2_2!A494,ishod_substance!A:P,5,0)</f>
        <v>#N/A</v>
      </c>
      <c r="K494" s="84" t="e">
        <f>VLOOKUP(tbl2_2!A494,ishod_substance!A:Q,17,0)</f>
        <v>#N/A</v>
      </c>
      <c r="L494" s="84" t="e">
        <f>VLOOKUP(tbl2_2!A494,ishod_substance!A:R,18,0)</f>
        <v>#N/A</v>
      </c>
      <c r="M494" s="84" t="e">
        <f>VLOOKUP(tbl2_2!A494,ishod_substance!A:AD,19,0)</f>
        <v>#N/A</v>
      </c>
      <c r="N494" s="4" t="e">
        <f>VLOOKUP(tbl2_2!A494,ishod_substance!A:AD,20,0)</f>
        <v>#N/A</v>
      </c>
      <c r="O494" s="4" t="e">
        <f>VLOOKUP(tbl2_2!A494,ishod_substance!A:AD,21,0)</f>
        <v>#N/A</v>
      </c>
      <c r="P494" s="4" t="e">
        <f>VLOOKUP(tbl2_2!A494,ishod_substance!A:AD,22,0)</f>
        <v>#N/A</v>
      </c>
      <c r="Q494" s="4" t="e">
        <f>VLOOKUP(tbl2_2!A494,ishod_substance!A:AD,23,0)</f>
        <v>#N/A</v>
      </c>
      <c r="R494" s="4" t="e">
        <f>VLOOKUP(tbl2_2!A494,ishod_substance!A:AD,24,0)</f>
        <v>#N/A</v>
      </c>
      <c r="S494" s="4" t="e">
        <f>VLOOKUP(tbl2_2!A494,ishod_substance!A:AD,25,0)</f>
        <v>#N/A</v>
      </c>
      <c r="T494" s="4" t="e">
        <f>VLOOKUP(tbl2_2!A494,ishod_substance!A:AD,26,0)</f>
        <v>#N/A</v>
      </c>
      <c r="U494" s="4" t="e">
        <f>VLOOKUP(tbl2_2!A494,ishod_substance!A:AD,27,0)</f>
        <v>#N/A</v>
      </c>
      <c r="V494" s="4" t="e">
        <f>VLOOKUP(tbl2_2!A494,ishod_substance!A:AD,28,0)</f>
        <v>#N/A</v>
      </c>
      <c r="W494" s="4" t="e">
        <f>VLOOKUP(tbl2_2!A494,ishod_substance!A:AD,29,0)</f>
        <v>#N/A</v>
      </c>
      <c r="X494" s="4" t="e">
        <f>VLOOKUP(tbl2_2!A494,ishod_substance!A:AD,30,0)</f>
        <v>#N/A</v>
      </c>
      <c r="Y494" s="10" t="e">
        <f>VLOOKUP(tbl2_2!A494,ishod_substance!A:AD,7,0)</f>
        <v>#N/A</v>
      </c>
      <c r="Z494" s="9" t="e">
        <f>VLOOKUP(Y494,quide!$A$2:$B$1006,2,0)</f>
        <v>#N/A</v>
      </c>
      <c r="AA494" s="4" t="e">
        <f>VLOOKUP(Y494,quide!$A$2:$J$1006,10,0)</f>
        <v>#N/A</v>
      </c>
      <c r="AB494" s="50" t="e">
        <f>VLOOKUP(tbl2_2!A494,ishod_substance!A:AD,8,0)</f>
        <v>#N/A</v>
      </c>
      <c r="AC494" s="28" t="e">
        <f t="shared" si="7"/>
        <v>#N/A</v>
      </c>
      <c r="AD494" s="27" t="e">
        <f>VLOOKUP(tbl2_2!A494,ishod_substance!A:AD,9,0)</f>
        <v>#N/A</v>
      </c>
      <c r="AE494" s="8" t="e">
        <f>VLOOKUP(tbl2_2!A494,ishod_substance!A:AD,9,0)</f>
        <v>#N/A</v>
      </c>
      <c r="AF494" s="12"/>
    </row>
    <row r="495" spans="1:32" x14ac:dyDescent="0.25">
      <c r="A495">
        <v>487</v>
      </c>
      <c r="C495" s="5" t="e">
        <f>VLOOKUP(tbl2_2!A495,ishod_substance!A:P,2,0)</f>
        <v>#N/A</v>
      </c>
      <c r="D495" s="7" t="e">
        <f>VLOOKUP(tbl2_2!A495,ishod_substance!A:P,3,0)</f>
        <v>#N/A</v>
      </c>
      <c r="E495" s="5" t="e">
        <f>VLOOKUP(tbl2_2!A495,ishod_substance!A:P,11,0)</f>
        <v>#N/A</v>
      </c>
      <c r="F495" s="6" t="e">
        <f>VLOOKUP(tbl2_2!A495,ishod_substance!A:P,15,0)</f>
        <v>#N/A</v>
      </c>
      <c r="G495" s="6" t="e">
        <f>VLOOKUP(tbl2_2!A495,ishod_substance!A:P,12,0)&amp;"/"&amp;VLOOKUP(tbl2_2!A495,ishod_substance!A:P,14,0)</f>
        <v>#N/A</v>
      </c>
      <c r="H495" s="29" t="e">
        <f>VLOOKUP(tbl2_2!A495,ishod_substance!A:P,6,0)</f>
        <v>#N/A</v>
      </c>
      <c r="I495" s="10" t="e">
        <f>VLOOKUP(tbl2_2!A495,ishod_substance!A:P,15,0)</f>
        <v>#N/A</v>
      </c>
      <c r="J495" s="10" t="e">
        <f>VLOOKUP(tbl2_2!A495,ishod_substance!A:P,5,0)</f>
        <v>#N/A</v>
      </c>
      <c r="K495" s="84" t="e">
        <f>VLOOKUP(tbl2_2!A495,ishod_substance!A:Q,17,0)</f>
        <v>#N/A</v>
      </c>
      <c r="L495" s="84" t="e">
        <f>VLOOKUP(tbl2_2!A495,ishod_substance!A:R,18,0)</f>
        <v>#N/A</v>
      </c>
      <c r="M495" s="84" t="e">
        <f>VLOOKUP(tbl2_2!A495,ishod_substance!A:AD,19,0)</f>
        <v>#N/A</v>
      </c>
      <c r="N495" s="4" t="e">
        <f>VLOOKUP(tbl2_2!A495,ishod_substance!A:AD,20,0)</f>
        <v>#N/A</v>
      </c>
      <c r="O495" s="4" t="e">
        <f>VLOOKUP(tbl2_2!A495,ishod_substance!A:AD,21,0)</f>
        <v>#N/A</v>
      </c>
      <c r="P495" s="4" t="e">
        <f>VLOOKUP(tbl2_2!A495,ishod_substance!A:AD,22,0)</f>
        <v>#N/A</v>
      </c>
      <c r="Q495" s="4" t="e">
        <f>VLOOKUP(tbl2_2!A495,ishod_substance!A:AD,23,0)</f>
        <v>#N/A</v>
      </c>
      <c r="R495" s="4" t="e">
        <f>VLOOKUP(tbl2_2!A495,ishod_substance!A:AD,24,0)</f>
        <v>#N/A</v>
      </c>
      <c r="S495" s="4" t="e">
        <f>VLOOKUP(tbl2_2!A495,ishod_substance!A:AD,25,0)</f>
        <v>#N/A</v>
      </c>
      <c r="T495" s="4" t="e">
        <f>VLOOKUP(tbl2_2!A495,ishod_substance!A:AD,26,0)</f>
        <v>#N/A</v>
      </c>
      <c r="U495" s="4" t="e">
        <f>VLOOKUP(tbl2_2!A495,ishod_substance!A:AD,27,0)</f>
        <v>#N/A</v>
      </c>
      <c r="V495" s="4" t="e">
        <f>VLOOKUP(tbl2_2!A495,ishod_substance!A:AD,28,0)</f>
        <v>#N/A</v>
      </c>
      <c r="W495" s="4" t="e">
        <f>VLOOKUP(tbl2_2!A495,ishod_substance!A:AD,29,0)</f>
        <v>#N/A</v>
      </c>
      <c r="X495" s="4" t="e">
        <f>VLOOKUP(tbl2_2!A495,ishod_substance!A:AD,30,0)</f>
        <v>#N/A</v>
      </c>
      <c r="Y495" s="10" t="e">
        <f>VLOOKUP(tbl2_2!A495,ishod_substance!A:AD,7,0)</f>
        <v>#N/A</v>
      </c>
      <c r="Z495" s="9" t="e">
        <f>VLOOKUP(Y495,quide!$A$2:$B$1006,2,0)</f>
        <v>#N/A</v>
      </c>
      <c r="AA495" s="4" t="e">
        <f>VLOOKUP(Y495,quide!$A$2:$J$1006,10,0)</f>
        <v>#N/A</v>
      </c>
      <c r="AB495" s="50" t="e">
        <f>VLOOKUP(tbl2_2!A495,ishod_substance!A:AD,8,0)</f>
        <v>#N/A</v>
      </c>
      <c r="AC495" s="28" t="e">
        <f t="shared" si="7"/>
        <v>#N/A</v>
      </c>
      <c r="AD495" s="27" t="e">
        <f>VLOOKUP(tbl2_2!A495,ishod_substance!A:AD,9,0)</f>
        <v>#N/A</v>
      </c>
      <c r="AE495" s="8" t="e">
        <f>VLOOKUP(tbl2_2!A495,ishod_substance!A:AD,9,0)</f>
        <v>#N/A</v>
      </c>
      <c r="AF495" s="12"/>
    </row>
    <row r="496" spans="1:32" x14ac:dyDescent="0.25">
      <c r="A496">
        <v>488</v>
      </c>
      <c r="C496" s="5" t="e">
        <f>VLOOKUP(tbl2_2!A496,ishod_substance!A:P,2,0)</f>
        <v>#N/A</v>
      </c>
      <c r="D496" s="7" t="e">
        <f>VLOOKUP(tbl2_2!A496,ishod_substance!A:P,3,0)</f>
        <v>#N/A</v>
      </c>
      <c r="E496" s="5" t="e">
        <f>VLOOKUP(tbl2_2!A496,ishod_substance!A:P,11,0)</f>
        <v>#N/A</v>
      </c>
      <c r="F496" s="6" t="e">
        <f>VLOOKUP(tbl2_2!A496,ishod_substance!A:P,15,0)</f>
        <v>#N/A</v>
      </c>
      <c r="G496" s="6" t="e">
        <f>VLOOKUP(tbl2_2!A496,ishod_substance!A:P,12,0)&amp;"/"&amp;VLOOKUP(tbl2_2!A496,ishod_substance!A:P,14,0)</f>
        <v>#N/A</v>
      </c>
      <c r="H496" s="29" t="e">
        <f>VLOOKUP(tbl2_2!A496,ishod_substance!A:P,6,0)</f>
        <v>#N/A</v>
      </c>
      <c r="I496" s="10" t="e">
        <f>VLOOKUP(tbl2_2!A496,ishod_substance!A:P,15,0)</f>
        <v>#N/A</v>
      </c>
      <c r="J496" s="10" t="e">
        <f>VLOOKUP(tbl2_2!A496,ishod_substance!A:P,5,0)</f>
        <v>#N/A</v>
      </c>
      <c r="K496" s="84" t="e">
        <f>VLOOKUP(tbl2_2!A496,ishod_substance!A:Q,17,0)</f>
        <v>#N/A</v>
      </c>
      <c r="L496" s="84" t="e">
        <f>VLOOKUP(tbl2_2!A496,ishod_substance!A:R,18,0)</f>
        <v>#N/A</v>
      </c>
      <c r="M496" s="84" t="e">
        <f>VLOOKUP(tbl2_2!A496,ishod_substance!A:AD,19,0)</f>
        <v>#N/A</v>
      </c>
      <c r="N496" s="4" t="e">
        <f>VLOOKUP(tbl2_2!A496,ishod_substance!A:AD,20,0)</f>
        <v>#N/A</v>
      </c>
      <c r="O496" s="4" t="e">
        <f>VLOOKUP(tbl2_2!A496,ishod_substance!A:AD,21,0)</f>
        <v>#N/A</v>
      </c>
      <c r="P496" s="4" t="e">
        <f>VLOOKUP(tbl2_2!A496,ishod_substance!A:AD,22,0)</f>
        <v>#N/A</v>
      </c>
      <c r="Q496" s="4" t="e">
        <f>VLOOKUP(tbl2_2!A496,ishod_substance!A:AD,23,0)</f>
        <v>#N/A</v>
      </c>
      <c r="R496" s="4" t="e">
        <f>VLOOKUP(tbl2_2!A496,ishod_substance!A:AD,24,0)</f>
        <v>#N/A</v>
      </c>
      <c r="S496" s="4" t="e">
        <f>VLOOKUP(tbl2_2!A496,ishod_substance!A:AD,25,0)</f>
        <v>#N/A</v>
      </c>
      <c r="T496" s="4" t="e">
        <f>VLOOKUP(tbl2_2!A496,ishod_substance!A:AD,26,0)</f>
        <v>#N/A</v>
      </c>
      <c r="U496" s="4" t="e">
        <f>VLOOKUP(tbl2_2!A496,ishod_substance!A:AD,27,0)</f>
        <v>#N/A</v>
      </c>
      <c r="V496" s="4" t="e">
        <f>VLOOKUP(tbl2_2!A496,ishod_substance!A:AD,28,0)</f>
        <v>#N/A</v>
      </c>
      <c r="W496" s="4" t="e">
        <f>VLOOKUP(tbl2_2!A496,ishod_substance!A:AD,29,0)</f>
        <v>#N/A</v>
      </c>
      <c r="X496" s="4" t="e">
        <f>VLOOKUP(tbl2_2!A496,ishod_substance!A:AD,30,0)</f>
        <v>#N/A</v>
      </c>
      <c r="Y496" s="10" t="e">
        <f>VLOOKUP(tbl2_2!A496,ishod_substance!A:AD,7,0)</f>
        <v>#N/A</v>
      </c>
      <c r="Z496" s="9" t="e">
        <f>VLOOKUP(Y496,quide!$A$2:$B$1006,2,0)</f>
        <v>#N/A</v>
      </c>
      <c r="AA496" s="4" t="e">
        <f>VLOOKUP(Y496,quide!$A$2:$J$1006,10,0)</f>
        <v>#N/A</v>
      </c>
      <c r="AB496" s="50" t="e">
        <f>VLOOKUP(tbl2_2!A496,ishod_substance!A:AD,8,0)</f>
        <v>#N/A</v>
      </c>
      <c r="AC496" s="28" t="e">
        <f t="shared" si="7"/>
        <v>#N/A</v>
      </c>
      <c r="AD496" s="27" t="e">
        <f>VLOOKUP(tbl2_2!A496,ishod_substance!A:AD,9,0)</f>
        <v>#N/A</v>
      </c>
      <c r="AE496" s="8" t="e">
        <f>VLOOKUP(tbl2_2!A496,ishod_substance!A:AD,9,0)</f>
        <v>#N/A</v>
      </c>
      <c r="AF496" s="12"/>
    </row>
    <row r="497" spans="1:32" x14ac:dyDescent="0.25">
      <c r="A497">
        <v>489</v>
      </c>
      <c r="C497" s="5" t="e">
        <f>VLOOKUP(tbl2_2!A497,ishod_substance!A:P,2,0)</f>
        <v>#N/A</v>
      </c>
      <c r="D497" s="7" t="e">
        <f>VLOOKUP(tbl2_2!A497,ishod_substance!A:P,3,0)</f>
        <v>#N/A</v>
      </c>
      <c r="E497" s="5" t="e">
        <f>VLOOKUP(tbl2_2!A497,ishod_substance!A:P,11,0)</f>
        <v>#N/A</v>
      </c>
      <c r="F497" s="6" t="e">
        <f>VLOOKUP(tbl2_2!A497,ishod_substance!A:P,15,0)</f>
        <v>#N/A</v>
      </c>
      <c r="G497" s="6" t="e">
        <f>VLOOKUP(tbl2_2!A497,ishod_substance!A:P,12,0)&amp;"/"&amp;VLOOKUP(tbl2_2!A497,ishod_substance!A:P,14,0)</f>
        <v>#N/A</v>
      </c>
      <c r="H497" s="29" t="e">
        <f>VLOOKUP(tbl2_2!A497,ishod_substance!A:P,6,0)</f>
        <v>#N/A</v>
      </c>
      <c r="I497" s="10" t="e">
        <f>VLOOKUP(tbl2_2!A497,ishod_substance!A:P,15,0)</f>
        <v>#N/A</v>
      </c>
      <c r="J497" s="10" t="e">
        <f>VLOOKUP(tbl2_2!A497,ishod_substance!A:P,5,0)</f>
        <v>#N/A</v>
      </c>
      <c r="K497" s="84" t="e">
        <f>VLOOKUP(tbl2_2!A497,ishod_substance!A:Q,17,0)</f>
        <v>#N/A</v>
      </c>
      <c r="L497" s="84" t="e">
        <f>VLOOKUP(tbl2_2!A497,ishod_substance!A:R,18,0)</f>
        <v>#N/A</v>
      </c>
      <c r="M497" s="84" t="e">
        <f>VLOOKUP(tbl2_2!A497,ishod_substance!A:AD,19,0)</f>
        <v>#N/A</v>
      </c>
      <c r="N497" s="4" t="e">
        <f>VLOOKUP(tbl2_2!A497,ishod_substance!A:AD,20,0)</f>
        <v>#N/A</v>
      </c>
      <c r="O497" s="4" t="e">
        <f>VLOOKUP(tbl2_2!A497,ishod_substance!A:AD,21,0)</f>
        <v>#N/A</v>
      </c>
      <c r="P497" s="4" t="e">
        <f>VLOOKUP(tbl2_2!A497,ishod_substance!A:AD,22,0)</f>
        <v>#N/A</v>
      </c>
      <c r="Q497" s="4" t="e">
        <f>VLOOKUP(tbl2_2!A497,ishod_substance!A:AD,23,0)</f>
        <v>#N/A</v>
      </c>
      <c r="R497" s="4" t="e">
        <f>VLOOKUP(tbl2_2!A497,ishod_substance!A:AD,24,0)</f>
        <v>#N/A</v>
      </c>
      <c r="S497" s="4" t="e">
        <f>VLOOKUP(tbl2_2!A497,ishod_substance!A:AD,25,0)</f>
        <v>#N/A</v>
      </c>
      <c r="T497" s="4" t="e">
        <f>VLOOKUP(tbl2_2!A497,ishod_substance!A:AD,26,0)</f>
        <v>#N/A</v>
      </c>
      <c r="U497" s="4" t="e">
        <f>VLOOKUP(tbl2_2!A497,ishod_substance!A:AD,27,0)</f>
        <v>#N/A</v>
      </c>
      <c r="V497" s="4" t="e">
        <f>VLOOKUP(tbl2_2!A497,ishod_substance!A:AD,28,0)</f>
        <v>#N/A</v>
      </c>
      <c r="W497" s="4" t="e">
        <f>VLOOKUP(tbl2_2!A497,ishod_substance!A:AD,29,0)</f>
        <v>#N/A</v>
      </c>
      <c r="X497" s="4" t="e">
        <f>VLOOKUP(tbl2_2!A497,ishod_substance!A:AD,30,0)</f>
        <v>#N/A</v>
      </c>
      <c r="Y497" s="10" t="e">
        <f>VLOOKUP(tbl2_2!A497,ishod_substance!A:AD,7,0)</f>
        <v>#N/A</v>
      </c>
      <c r="Z497" s="9" t="e">
        <f>VLOOKUP(Y497,quide!$A$2:$B$1006,2,0)</f>
        <v>#N/A</v>
      </c>
      <c r="AA497" s="4" t="e">
        <f>VLOOKUP(Y497,quide!$A$2:$J$1006,10,0)</f>
        <v>#N/A</v>
      </c>
      <c r="AB497" s="50" t="e">
        <f>VLOOKUP(tbl2_2!A497,ishod_substance!A:AD,8,0)</f>
        <v>#N/A</v>
      </c>
      <c r="AC497" s="28" t="e">
        <f t="shared" si="7"/>
        <v>#N/A</v>
      </c>
      <c r="AD497" s="27" t="e">
        <f>VLOOKUP(tbl2_2!A497,ishod_substance!A:AD,9,0)</f>
        <v>#N/A</v>
      </c>
      <c r="AE497" s="8" t="e">
        <f>VLOOKUP(tbl2_2!A497,ishod_substance!A:AD,9,0)</f>
        <v>#N/A</v>
      </c>
      <c r="AF497" s="12"/>
    </row>
    <row r="498" spans="1:32" x14ac:dyDescent="0.25">
      <c r="A498">
        <v>490</v>
      </c>
      <c r="C498" s="5" t="e">
        <f>VLOOKUP(tbl2_2!A498,ishod_substance!A:P,2,0)</f>
        <v>#N/A</v>
      </c>
      <c r="D498" s="7" t="e">
        <f>VLOOKUP(tbl2_2!A498,ishod_substance!A:P,3,0)</f>
        <v>#N/A</v>
      </c>
      <c r="E498" s="5" t="e">
        <f>VLOOKUP(tbl2_2!A498,ishod_substance!A:P,11,0)</f>
        <v>#N/A</v>
      </c>
      <c r="F498" s="6" t="e">
        <f>VLOOKUP(tbl2_2!A498,ishod_substance!A:P,15,0)</f>
        <v>#N/A</v>
      </c>
      <c r="G498" s="6" t="e">
        <f>VLOOKUP(tbl2_2!A498,ishod_substance!A:P,12,0)&amp;"/"&amp;VLOOKUP(tbl2_2!A498,ishod_substance!A:P,14,0)</f>
        <v>#N/A</v>
      </c>
      <c r="H498" s="29" t="e">
        <f>VLOOKUP(tbl2_2!A498,ishod_substance!A:P,6,0)</f>
        <v>#N/A</v>
      </c>
      <c r="I498" s="10" t="e">
        <f>VLOOKUP(tbl2_2!A498,ishod_substance!A:P,15,0)</f>
        <v>#N/A</v>
      </c>
      <c r="J498" s="10" t="e">
        <f>VLOOKUP(tbl2_2!A498,ishod_substance!A:P,5,0)</f>
        <v>#N/A</v>
      </c>
      <c r="K498" s="84" t="e">
        <f>VLOOKUP(tbl2_2!A498,ishod_substance!A:Q,17,0)</f>
        <v>#N/A</v>
      </c>
      <c r="L498" s="84" t="e">
        <f>VLOOKUP(tbl2_2!A498,ishod_substance!A:R,18,0)</f>
        <v>#N/A</v>
      </c>
      <c r="M498" s="84" t="e">
        <f>VLOOKUP(tbl2_2!A498,ishod_substance!A:AD,19,0)</f>
        <v>#N/A</v>
      </c>
      <c r="N498" s="4" t="e">
        <f>VLOOKUP(tbl2_2!A498,ishod_substance!A:AD,20,0)</f>
        <v>#N/A</v>
      </c>
      <c r="O498" s="4" t="e">
        <f>VLOOKUP(tbl2_2!A498,ishod_substance!A:AD,21,0)</f>
        <v>#N/A</v>
      </c>
      <c r="P498" s="4" t="e">
        <f>VLOOKUP(tbl2_2!A498,ishod_substance!A:AD,22,0)</f>
        <v>#N/A</v>
      </c>
      <c r="Q498" s="4" t="e">
        <f>VLOOKUP(tbl2_2!A498,ishod_substance!A:AD,23,0)</f>
        <v>#N/A</v>
      </c>
      <c r="R498" s="4" t="e">
        <f>VLOOKUP(tbl2_2!A498,ishod_substance!A:AD,24,0)</f>
        <v>#N/A</v>
      </c>
      <c r="S498" s="4" t="e">
        <f>VLOOKUP(tbl2_2!A498,ishod_substance!A:AD,25,0)</f>
        <v>#N/A</v>
      </c>
      <c r="T498" s="4" t="e">
        <f>VLOOKUP(tbl2_2!A498,ishod_substance!A:AD,26,0)</f>
        <v>#N/A</v>
      </c>
      <c r="U498" s="4" t="e">
        <f>VLOOKUP(tbl2_2!A498,ishod_substance!A:AD,27,0)</f>
        <v>#N/A</v>
      </c>
      <c r="V498" s="4" t="e">
        <f>VLOOKUP(tbl2_2!A498,ishod_substance!A:AD,28,0)</f>
        <v>#N/A</v>
      </c>
      <c r="W498" s="4" t="e">
        <f>VLOOKUP(tbl2_2!A498,ishod_substance!A:AD,29,0)</f>
        <v>#N/A</v>
      </c>
      <c r="X498" s="4" t="e">
        <f>VLOOKUP(tbl2_2!A498,ishod_substance!A:AD,30,0)</f>
        <v>#N/A</v>
      </c>
      <c r="Y498" s="10" t="e">
        <f>VLOOKUP(tbl2_2!A498,ishod_substance!A:AD,7,0)</f>
        <v>#N/A</v>
      </c>
      <c r="Z498" s="9" t="e">
        <f>VLOOKUP(Y498,quide!$A$2:$B$1006,2,0)</f>
        <v>#N/A</v>
      </c>
      <c r="AA498" s="4" t="e">
        <f>VLOOKUP(Y498,quide!$A$2:$J$1006,10,0)</f>
        <v>#N/A</v>
      </c>
      <c r="AB498" s="50" t="e">
        <f>VLOOKUP(tbl2_2!A498,ishod_substance!A:AD,8,0)</f>
        <v>#N/A</v>
      </c>
      <c r="AC498" s="28" t="e">
        <f t="shared" si="7"/>
        <v>#N/A</v>
      </c>
      <c r="AD498" s="27" t="e">
        <f>VLOOKUP(tbl2_2!A498,ishod_substance!A:AD,9,0)</f>
        <v>#N/A</v>
      </c>
      <c r="AE498" s="8" t="e">
        <f>VLOOKUP(tbl2_2!A498,ishod_substance!A:AD,9,0)</f>
        <v>#N/A</v>
      </c>
      <c r="AF498" s="12"/>
    </row>
    <row r="499" spans="1:32" x14ac:dyDescent="0.25">
      <c r="A499">
        <v>491</v>
      </c>
      <c r="C499" s="5" t="e">
        <f>VLOOKUP(tbl2_2!A499,ishod_substance!A:P,2,0)</f>
        <v>#N/A</v>
      </c>
      <c r="D499" s="7" t="e">
        <f>VLOOKUP(tbl2_2!A499,ishod_substance!A:P,3,0)</f>
        <v>#N/A</v>
      </c>
      <c r="E499" s="5" t="e">
        <f>VLOOKUP(tbl2_2!A499,ishod_substance!A:P,11,0)</f>
        <v>#N/A</v>
      </c>
      <c r="F499" s="6" t="e">
        <f>VLOOKUP(tbl2_2!A499,ishod_substance!A:P,15,0)</f>
        <v>#N/A</v>
      </c>
      <c r="G499" s="6" t="e">
        <f>VLOOKUP(tbl2_2!A499,ishod_substance!A:P,12,0)&amp;"/"&amp;VLOOKUP(tbl2_2!A499,ishod_substance!A:P,14,0)</f>
        <v>#N/A</v>
      </c>
      <c r="H499" s="29" t="e">
        <f>VLOOKUP(tbl2_2!A499,ishod_substance!A:P,6,0)</f>
        <v>#N/A</v>
      </c>
      <c r="I499" s="10" t="e">
        <f>VLOOKUP(tbl2_2!A499,ishod_substance!A:P,15,0)</f>
        <v>#N/A</v>
      </c>
      <c r="J499" s="10" t="e">
        <f>VLOOKUP(tbl2_2!A499,ishod_substance!A:P,5,0)</f>
        <v>#N/A</v>
      </c>
      <c r="K499" s="84" t="e">
        <f>VLOOKUP(tbl2_2!A499,ishod_substance!A:Q,17,0)</f>
        <v>#N/A</v>
      </c>
      <c r="L499" s="84" t="e">
        <f>VLOOKUP(tbl2_2!A499,ishod_substance!A:R,18,0)</f>
        <v>#N/A</v>
      </c>
      <c r="M499" s="84" t="e">
        <f>VLOOKUP(tbl2_2!A499,ishod_substance!A:AD,19,0)</f>
        <v>#N/A</v>
      </c>
      <c r="N499" s="4" t="e">
        <f>VLOOKUP(tbl2_2!A499,ishod_substance!A:AD,20,0)</f>
        <v>#N/A</v>
      </c>
      <c r="O499" s="4" t="e">
        <f>VLOOKUP(tbl2_2!A499,ishod_substance!A:AD,21,0)</f>
        <v>#N/A</v>
      </c>
      <c r="P499" s="4" t="e">
        <f>VLOOKUP(tbl2_2!A499,ishod_substance!A:AD,22,0)</f>
        <v>#N/A</v>
      </c>
      <c r="Q499" s="4" t="e">
        <f>VLOOKUP(tbl2_2!A499,ishod_substance!A:AD,23,0)</f>
        <v>#N/A</v>
      </c>
      <c r="R499" s="4" t="e">
        <f>VLOOKUP(tbl2_2!A499,ishod_substance!A:AD,24,0)</f>
        <v>#N/A</v>
      </c>
      <c r="S499" s="4" t="e">
        <f>VLOOKUP(tbl2_2!A499,ishod_substance!A:AD,25,0)</f>
        <v>#N/A</v>
      </c>
      <c r="T499" s="4" t="e">
        <f>VLOOKUP(tbl2_2!A499,ishod_substance!A:AD,26,0)</f>
        <v>#N/A</v>
      </c>
      <c r="U499" s="4" t="e">
        <f>VLOOKUP(tbl2_2!A499,ishod_substance!A:AD,27,0)</f>
        <v>#N/A</v>
      </c>
      <c r="V499" s="4" t="e">
        <f>VLOOKUP(tbl2_2!A499,ishod_substance!A:AD,28,0)</f>
        <v>#N/A</v>
      </c>
      <c r="W499" s="4" t="e">
        <f>VLOOKUP(tbl2_2!A499,ishod_substance!A:AD,29,0)</f>
        <v>#N/A</v>
      </c>
      <c r="X499" s="4" t="e">
        <f>VLOOKUP(tbl2_2!A499,ishod_substance!A:AD,30,0)</f>
        <v>#N/A</v>
      </c>
      <c r="Y499" s="10" t="e">
        <f>VLOOKUP(tbl2_2!A499,ishod_substance!A:AD,7,0)</f>
        <v>#N/A</v>
      </c>
      <c r="Z499" s="9" t="e">
        <f>VLOOKUP(Y499,quide!$A$2:$B$1006,2,0)</f>
        <v>#N/A</v>
      </c>
      <c r="AA499" s="4" t="e">
        <f>VLOOKUP(Y499,quide!$A$2:$J$1006,10,0)</f>
        <v>#N/A</v>
      </c>
      <c r="AB499" s="50" t="e">
        <f>VLOOKUP(tbl2_2!A499,ishod_substance!A:AD,8,0)</f>
        <v>#N/A</v>
      </c>
      <c r="AC499" s="28" t="e">
        <f t="shared" si="7"/>
        <v>#N/A</v>
      </c>
      <c r="AD499" s="27" t="e">
        <f>VLOOKUP(tbl2_2!A499,ishod_substance!A:AD,9,0)</f>
        <v>#N/A</v>
      </c>
      <c r="AE499" s="8" t="e">
        <f>VLOOKUP(tbl2_2!A499,ishod_substance!A:AD,9,0)</f>
        <v>#N/A</v>
      </c>
      <c r="AF499" s="12"/>
    </row>
    <row r="500" spans="1:32" x14ac:dyDescent="0.25">
      <c r="A500">
        <v>492</v>
      </c>
      <c r="C500" s="5" t="e">
        <f>VLOOKUP(tbl2_2!A500,ishod_substance!A:P,2,0)</f>
        <v>#N/A</v>
      </c>
      <c r="D500" s="7" t="e">
        <f>VLOOKUP(tbl2_2!A500,ishod_substance!A:P,3,0)</f>
        <v>#N/A</v>
      </c>
      <c r="E500" s="5" t="e">
        <f>VLOOKUP(tbl2_2!A500,ishod_substance!A:P,11,0)</f>
        <v>#N/A</v>
      </c>
      <c r="F500" s="6" t="e">
        <f>VLOOKUP(tbl2_2!A500,ishod_substance!A:P,15,0)</f>
        <v>#N/A</v>
      </c>
      <c r="G500" s="6" t="e">
        <f>VLOOKUP(tbl2_2!A500,ishod_substance!A:P,12,0)&amp;"/"&amp;VLOOKUP(tbl2_2!A500,ishod_substance!A:P,14,0)</f>
        <v>#N/A</v>
      </c>
      <c r="H500" s="29" t="e">
        <f>VLOOKUP(tbl2_2!A500,ishod_substance!A:P,6,0)</f>
        <v>#N/A</v>
      </c>
      <c r="I500" s="10" t="e">
        <f>VLOOKUP(tbl2_2!A500,ishod_substance!A:P,15,0)</f>
        <v>#N/A</v>
      </c>
      <c r="J500" s="10" t="e">
        <f>VLOOKUP(tbl2_2!A500,ishod_substance!A:P,5,0)</f>
        <v>#N/A</v>
      </c>
      <c r="K500" s="84" t="e">
        <f>VLOOKUP(tbl2_2!A500,ishod_substance!A:Q,17,0)</f>
        <v>#N/A</v>
      </c>
      <c r="L500" s="84" t="e">
        <f>VLOOKUP(tbl2_2!A500,ishod_substance!A:R,18,0)</f>
        <v>#N/A</v>
      </c>
      <c r="M500" s="84" t="e">
        <f>VLOOKUP(tbl2_2!A500,ishod_substance!A:AD,19,0)</f>
        <v>#N/A</v>
      </c>
      <c r="N500" s="4" t="e">
        <f>VLOOKUP(tbl2_2!A500,ishod_substance!A:AD,20,0)</f>
        <v>#N/A</v>
      </c>
      <c r="O500" s="4" t="e">
        <f>VLOOKUP(tbl2_2!A500,ishod_substance!A:AD,21,0)</f>
        <v>#N/A</v>
      </c>
      <c r="P500" s="4" t="e">
        <f>VLOOKUP(tbl2_2!A500,ishod_substance!A:AD,22,0)</f>
        <v>#N/A</v>
      </c>
      <c r="Q500" s="4" t="e">
        <f>VLOOKUP(tbl2_2!A500,ishod_substance!A:AD,23,0)</f>
        <v>#N/A</v>
      </c>
      <c r="R500" s="4" t="e">
        <f>VLOOKUP(tbl2_2!A500,ishod_substance!A:AD,24,0)</f>
        <v>#N/A</v>
      </c>
      <c r="S500" s="4" t="e">
        <f>VLOOKUP(tbl2_2!A500,ishod_substance!A:AD,25,0)</f>
        <v>#N/A</v>
      </c>
      <c r="T500" s="4" t="e">
        <f>VLOOKUP(tbl2_2!A500,ishod_substance!A:AD,26,0)</f>
        <v>#N/A</v>
      </c>
      <c r="U500" s="4" t="e">
        <f>VLOOKUP(tbl2_2!A500,ishod_substance!A:AD,27,0)</f>
        <v>#N/A</v>
      </c>
      <c r="V500" s="4" t="e">
        <f>VLOOKUP(tbl2_2!A500,ishod_substance!A:AD,28,0)</f>
        <v>#N/A</v>
      </c>
      <c r="W500" s="4" t="e">
        <f>VLOOKUP(tbl2_2!A500,ishod_substance!A:AD,29,0)</f>
        <v>#N/A</v>
      </c>
      <c r="X500" s="4" t="e">
        <f>VLOOKUP(tbl2_2!A500,ishod_substance!A:AD,30,0)</f>
        <v>#N/A</v>
      </c>
      <c r="Y500" s="10" t="e">
        <f>VLOOKUP(tbl2_2!A500,ishod_substance!A:AD,7,0)</f>
        <v>#N/A</v>
      </c>
      <c r="Z500" s="9" t="e">
        <f>VLOOKUP(Y500,quide!$A$2:$B$1006,2,0)</f>
        <v>#N/A</v>
      </c>
      <c r="AA500" s="4" t="e">
        <f>VLOOKUP(Y500,quide!$A$2:$J$1006,10,0)</f>
        <v>#N/A</v>
      </c>
      <c r="AB500" s="50" t="e">
        <f>VLOOKUP(tbl2_2!A500,ishod_substance!A:AD,8,0)</f>
        <v>#N/A</v>
      </c>
      <c r="AC500" s="28" t="e">
        <f t="shared" si="7"/>
        <v>#N/A</v>
      </c>
      <c r="AD500" s="27" t="e">
        <f>VLOOKUP(tbl2_2!A500,ishod_substance!A:AD,9,0)</f>
        <v>#N/A</v>
      </c>
      <c r="AE500" s="8" t="e">
        <f>VLOOKUP(tbl2_2!A500,ishod_substance!A:AD,9,0)</f>
        <v>#N/A</v>
      </c>
      <c r="AF500" s="12"/>
    </row>
    <row r="501" spans="1:32" x14ac:dyDescent="0.25">
      <c r="A501">
        <v>493</v>
      </c>
      <c r="C501" s="5" t="e">
        <f>VLOOKUP(tbl2_2!A501,ishod_substance!A:P,2,0)</f>
        <v>#N/A</v>
      </c>
      <c r="D501" s="7" t="e">
        <f>VLOOKUP(tbl2_2!A501,ishod_substance!A:P,3,0)</f>
        <v>#N/A</v>
      </c>
      <c r="E501" s="5" t="e">
        <f>VLOOKUP(tbl2_2!A501,ishod_substance!A:P,11,0)</f>
        <v>#N/A</v>
      </c>
      <c r="F501" s="6" t="e">
        <f>VLOOKUP(tbl2_2!A501,ishod_substance!A:P,15,0)</f>
        <v>#N/A</v>
      </c>
      <c r="G501" s="6" t="e">
        <f>VLOOKUP(tbl2_2!A501,ishod_substance!A:P,12,0)&amp;"/"&amp;VLOOKUP(tbl2_2!A501,ishod_substance!A:P,14,0)</f>
        <v>#N/A</v>
      </c>
      <c r="H501" s="29" t="e">
        <f>VLOOKUP(tbl2_2!A501,ishod_substance!A:P,6,0)</f>
        <v>#N/A</v>
      </c>
      <c r="I501" s="10" t="e">
        <f>VLOOKUP(tbl2_2!A501,ishod_substance!A:P,15,0)</f>
        <v>#N/A</v>
      </c>
      <c r="J501" s="10" t="e">
        <f>VLOOKUP(tbl2_2!A501,ishod_substance!A:P,5,0)</f>
        <v>#N/A</v>
      </c>
      <c r="K501" s="84" t="e">
        <f>VLOOKUP(tbl2_2!A501,ishod_substance!A:Q,17,0)</f>
        <v>#N/A</v>
      </c>
      <c r="L501" s="84" t="e">
        <f>VLOOKUP(tbl2_2!A501,ishod_substance!A:R,18,0)</f>
        <v>#N/A</v>
      </c>
      <c r="M501" s="84" t="e">
        <f>VLOOKUP(tbl2_2!A501,ishod_substance!A:AD,19,0)</f>
        <v>#N/A</v>
      </c>
      <c r="N501" s="4" t="e">
        <f>VLOOKUP(tbl2_2!A501,ishod_substance!A:AD,20,0)</f>
        <v>#N/A</v>
      </c>
      <c r="O501" s="4" t="e">
        <f>VLOOKUP(tbl2_2!A501,ishod_substance!A:AD,21,0)</f>
        <v>#N/A</v>
      </c>
      <c r="P501" s="4" t="e">
        <f>VLOOKUP(tbl2_2!A501,ishod_substance!A:AD,22,0)</f>
        <v>#N/A</v>
      </c>
      <c r="Q501" s="4" t="e">
        <f>VLOOKUP(tbl2_2!A501,ishod_substance!A:AD,23,0)</f>
        <v>#N/A</v>
      </c>
      <c r="R501" s="4" t="e">
        <f>VLOOKUP(tbl2_2!A501,ishod_substance!A:AD,24,0)</f>
        <v>#N/A</v>
      </c>
      <c r="S501" s="4" t="e">
        <f>VLOOKUP(tbl2_2!A501,ishod_substance!A:AD,25,0)</f>
        <v>#N/A</v>
      </c>
      <c r="T501" s="4" t="e">
        <f>VLOOKUP(tbl2_2!A501,ishod_substance!A:AD,26,0)</f>
        <v>#N/A</v>
      </c>
      <c r="U501" s="4" t="e">
        <f>VLOOKUP(tbl2_2!A501,ishod_substance!A:AD,27,0)</f>
        <v>#N/A</v>
      </c>
      <c r="V501" s="4" t="e">
        <f>VLOOKUP(tbl2_2!A501,ishod_substance!A:AD,28,0)</f>
        <v>#N/A</v>
      </c>
      <c r="W501" s="4" t="e">
        <f>VLOOKUP(tbl2_2!A501,ishod_substance!A:AD,29,0)</f>
        <v>#N/A</v>
      </c>
      <c r="X501" s="4" t="e">
        <f>VLOOKUP(tbl2_2!A501,ishod_substance!A:AD,30,0)</f>
        <v>#N/A</v>
      </c>
      <c r="Y501" s="10" t="e">
        <f>VLOOKUP(tbl2_2!A501,ishod_substance!A:AD,7,0)</f>
        <v>#N/A</v>
      </c>
      <c r="Z501" s="9" t="e">
        <f>VLOOKUP(Y501,quide!$A$2:$B$1006,2,0)</f>
        <v>#N/A</v>
      </c>
      <c r="AA501" s="4" t="e">
        <f>VLOOKUP(Y501,quide!$A$2:$J$1006,10,0)</f>
        <v>#N/A</v>
      </c>
      <c r="AB501" s="50" t="e">
        <f>VLOOKUP(tbl2_2!A501,ishod_substance!A:AD,8,0)</f>
        <v>#N/A</v>
      </c>
      <c r="AC501" s="28" t="e">
        <f t="shared" si="7"/>
        <v>#N/A</v>
      </c>
      <c r="AD501" s="27" t="e">
        <f>VLOOKUP(tbl2_2!A501,ishod_substance!A:AD,9,0)</f>
        <v>#N/A</v>
      </c>
      <c r="AE501" s="8" t="e">
        <f>VLOOKUP(tbl2_2!A501,ishod_substance!A:AD,9,0)</f>
        <v>#N/A</v>
      </c>
      <c r="AF501" s="12"/>
    </row>
    <row r="502" spans="1:32" x14ac:dyDescent="0.25">
      <c r="A502">
        <v>494</v>
      </c>
      <c r="C502" s="5" t="e">
        <f>VLOOKUP(tbl2_2!A502,ishod_substance!A:P,2,0)</f>
        <v>#N/A</v>
      </c>
      <c r="D502" s="7" t="e">
        <f>VLOOKUP(tbl2_2!A502,ishod_substance!A:P,3,0)</f>
        <v>#N/A</v>
      </c>
      <c r="E502" s="5" t="e">
        <f>VLOOKUP(tbl2_2!A502,ishod_substance!A:P,11,0)</f>
        <v>#N/A</v>
      </c>
      <c r="F502" s="6" t="e">
        <f>VLOOKUP(tbl2_2!A502,ishod_substance!A:P,15,0)</f>
        <v>#N/A</v>
      </c>
      <c r="G502" s="6" t="e">
        <f>VLOOKUP(tbl2_2!A502,ishod_substance!A:P,12,0)&amp;"/"&amp;VLOOKUP(tbl2_2!A502,ishod_substance!A:P,14,0)</f>
        <v>#N/A</v>
      </c>
      <c r="H502" s="29" t="e">
        <f>VLOOKUP(tbl2_2!A502,ishod_substance!A:P,6,0)</f>
        <v>#N/A</v>
      </c>
      <c r="I502" s="10" t="e">
        <f>VLOOKUP(tbl2_2!A502,ishod_substance!A:P,15,0)</f>
        <v>#N/A</v>
      </c>
      <c r="J502" s="10" t="e">
        <f>VLOOKUP(tbl2_2!A502,ishod_substance!A:P,5,0)</f>
        <v>#N/A</v>
      </c>
      <c r="K502" s="84" t="e">
        <f>VLOOKUP(tbl2_2!A502,ishod_substance!A:Q,17,0)</f>
        <v>#N/A</v>
      </c>
      <c r="L502" s="84" t="e">
        <f>VLOOKUP(tbl2_2!A502,ishod_substance!A:R,18,0)</f>
        <v>#N/A</v>
      </c>
      <c r="M502" s="84" t="e">
        <f>VLOOKUP(tbl2_2!A502,ishod_substance!A:AD,19,0)</f>
        <v>#N/A</v>
      </c>
      <c r="N502" s="4" t="e">
        <f>VLOOKUP(tbl2_2!A502,ishod_substance!A:AD,20,0)</f>
        <v>#N/A</v>
      </c>
      <c r="O502" s="4" t="e">
        <f>VLOOKUP(tbl2_2!A502,ishod_substance!A:AD,21,0)</f>
        <v>#N/A</v>
      </c>
      <c r="P502" s="4" t="e">
        <f>VLOOKUP(tbl2_2!A502,ishod_substance!A:AD,22,0)</f>
        <v>#N/A</v>
      </c>
      <c r="Q502" s="4" t="e">
        <f>VLOOKUP(tbl2_2!A502,ishod_substance!A:AD,23,0)</f>
        <v>#N/A</v>
      </c>
      <c r="R502" s="4" t="e">
        <f>VLOOKUP(tbl2_2!A502,ishod_substance!A:AD,24,0)</f>
        <v>#N/A</v>
      </c>
      <c r="S502" s="4" t="e">
        <f>VLOOKUP(tbl2_2!A502,ishod_substance!A:AD,25,0)</f>
        <v>#N/A</v>
      </c>
      <c r="T502" s="4" t="e">
        <f>VLOOKUP(tbl2_2!A502,ishod_substance!A:AD,26,0)</f>
        <v>#N/A</v>
      </c>
      <c r="U502" s="4" t="e">
        <f>VLOOKUP(tbl2_2!A502,ishod_substance!A:AD,27,0)</f>
        <v>#N/A</v>
      </c>
      <c r="V502" s="4" t="e">
        <f>VLOOKUP(tbl2_2!A502,ishod_substance!A:AD,28,0)</f>
        <v>#N/A</v>
      </c>
      <c r="W502" s="4" t="e">
        <f>VLOOKUP(tbl2_2!A502,ishod_substance!A:AD,29,0)</f>
        <v>#N/A</v>
      </c>
      <c r="X502" s="4" t="e">
        <f>VLOOKUP(tbl2_2!A502,ishod_substance!A:AD,30,0)</f>
        <v>#N/A</v>
      </c>
      <c r="Y502" s="10" t="e">
        <f>VLOOKUP(tbl2_2!A502,ishod_substance!A:AD,7,0)</f>
        <v>#N/A</v>
      </c>
      <c r="Z502" s="9" t="e">
        <f>VLOOKUP(Y502,quide!$A$2:$B$1006,2,0)</f>
        <v>#N/A</v>
      </c>
      <c r="AA502" s="4" t="e">
        <f>VLOOKUP(Y502,quide!$A$2:$J$1006,10,0)</f>
        <v>#N/A</v>
      </c>
      <c r="AB502" s="50" t="e">
        <f>VLOOKUP(tbl2_2!A502,ishod_substance!A:AD,8,0)</f>
        <v>#N/A</v>
      </c>
      <c r="AC502" s="28" t="e">
        <f t="shared" si="7"/>
        <v>#N/A</v>
      </c>
      <c r="AD502" s="27" t="e">
        <f>VLOOKUP(tbl2_2!A502,ishod_substance!A:AD,9,0)</f>
        <v>#N/A</v>
      </c>
      <c r="AE502" s="8" t="e">
        <f>VLOOKUP(tbl2_2!A502,ishod_substance!A:AD,9,0)</f>
        <v>#N/A</v>
      </c>
      <c r="AF502" s="12"/>
    </row>
    <row r="503" spans="1:32" x14ac:dyDescent="0.25">
      <c r="A503">
        <v>495</v>
      </c>
      <c r="C503" s="5" t="e">
        <f>VLOOKUP(tbl2_2!A503,ishod_substance!A:P,2,0)</f>
        <v>#N/A</v>
      </c>
      <c r="D503" s="7" t="e">
        <f>VLOOKUP(tbl2_2!A503,ishod_substance!A:P,3,0)</f>
        <v>#N/A</v>
      </c>
      <c r="E503" s="5" t="e">
        <f>VLOOKUP(tbl2_2!A503,ishod_substance!A:P,11,0)</f>
        <v>#N/A</v>
      </c>
      <c r="F503" s="6" t="e">
        <f>VLOOKUP(tbl2_2!A503,ishod_substance!A:P,15,0)</f>
        <v>#N/A</v>
      </c>
      <c r="G503" s="6" t="e">
        <f>VLOOKUP(tbl2_2!A503,ishod_substance!A:P,12,0)&amp;"/"&amp;VLOOKUP(tbl2_2!A503,ishod_substance!A:P,14,0)</f>
        <v>#N/A</v>
      </c>
      <c r="H503" s="29" t="e">
        <f>VLOOKUP(tbl2_2!A503,ishod_substance!A:P,6,0)</f>
        <v>#N/A</v>
      </c>
      <c r="I503" s="10" t="e">
        <f>VLOOKUP(tbl2_2!A503,ishod_substance!A:P,15,0)</f>
        <v>#N/A</v>
      </c>
      <c r="J503" s="10" t="e">
        <f>VLOOKUP(tbl2_2!A503,ishod_substance!A:P,5,0)</f>
        <v>#N/A</v>
      </c>
      <c r="K503" s="84" t="e">
        <f>VLOOKUP(tbl2_2!A503,ishod_substance!A:Q,17,0)</f>
        <v>#N/A</v>
      </c>
      <c r="L503" s="84" t="e">
        <f>VLOOKUP(tbl2_2!A503,ishod_substance!A:R,18,0)</f>
        <v>#N/A</v>
      </c>
      <c r="M503" s="84" t="e">
        <f>VLOOKUP(tbl2_2!A503,ishod_substance!A:AD,19,0)</f>
        <v>#N/A</v>
      </c>
      <c r="N503" s="4" t="e">
        <f>VLOOKUP(tbl2_2!A503,ishod_substance!A:AD,20,0)</f>
        <v>#N/A</v>
      </c>
      <c r="O503" s="4" t="e">
        <f>VLOOKUP(tbl2_2!A503,ishod_substance!A:AD,21,0)</f>
        <v>#N/A</v>
      </c>
      <c r="P503" s="4" t="e">
        <f>VLOOKUP(tbl2_2!A503,ishod_substance!A:AD,22,0)</f>
        <v>#N/A</v>
      </c>
      <c r="Q503" s="4" t="e">
        <f>VLOOKUP(tbl2_2!A503,ishod_substance!A:AD,23,0)</f>
        <v>#N/A</v>
      </c>
      <c r="R503" s="4" t="e">
        <f>VLOOKUP(tbl2_2!A503,ishod_substance!A:AD,24,0)</f>
        <v>#N/A</v>
      </c>
      <c r="S503" s="4" t="e">
        <f>VLOOKUP(tbl2_2!A503,ishod_substance!A:AD,25,0)</f>
        <v>#N/A</v>
      </c>
      <c r="T503" s="4" t="e">
        <f>VLOOKUP(tbl2_2!A503,ishod_substance!A:AD,26,0)</f>
        <v>#N/A</v>
      </c>
      <c r="U503" s="4" t="e">
        <f>VLOOKUP(tbl2_2!A503,ishod_substance!A:AD,27,0)</f>
        <v>#N/A</v>
      </c>
      <c r="V503" s="4" t="e">
        <f>VLOOKUP(tbl2_2!A503,ishod_substance!A:AD,28,0)</f>
        <v>#N/A</v>
      </c>
      <c r="W503" s="4" t="e">
        <f>VLOOKUP(tbl2_2!A503,ishod_substance!A:AD,29,0)</f>
        <v>#N/A</v>
      </c>
      <c r="X503" s="4" t="e">
        <f>VLOOKUP(tbl2_2!A503,ishod_substance!A:AD,30,0)</f>
        <v>#N/A</v>
      </c>
      <c r="Y503" s="10" t="e">
        <f>VLOOKUP(tbl2_2!A503,ishod_substance!A:AD,7,0)</f>
        <v>#N/A</v>
      </c>
      <c r="Z503" s="9" t="e">
        <f>VLOOKUP(Y503,quide!$A$2:$B$1006,2,0)</f>
        <v>#N/A</v>
      </c>
      <c r="AA503" s="4" t="e">
        <f>VLOOKUP(Y503,quide!$A$2:$J$1006,10,0)</f>
        <v>#N/A</v>
      </c>
      <c r="AB503" s="50" t="e">
        <f>VLOOKUP(tbl2_2!A503,ishod_substance!A:AD,8,0)</f>
        <v>#N/A</v>
      </c>
      <c r="AC503" s="28" t="e">
        <f t="shared" si="7"/>
        <v>#N/A</v>
      </c>
      <c r="AD503" s="27" t="e">
        <f>VLOOKUP(tbl2_2!A503,ishod_substance!A:AD,9,0)</f>
        <v>#N/A</v>
      </c>
      <c r="AE503" s="8" t="e">
        <f>VLOOKUP(tbl2_2!A503,ishod_substance!A:AD,9,0)</f>
        <v>#N/A</v>
      </c>
      <c r="AF503" s="12"/>
    </row>
    <row r="504" spans="1:32" x14ac:dyDescent="0.25">
      <c r="A504">
        <v>496</v>
      </c>
      <c r="C504" s="5" t="e">
        <f>VLOOKUP(tbl2_2!A504,ishod_substance!A:P,2,0)</f>
        <v>#N/A</v>
      </c>
      <c r="D504" s="7" t="e">
        <f>VLOOKUP(tbl2_2!A504,ishod_substance!A:P,3,0)</f>
        <v>#N/A</v>
      </c>
      <c r="E504" s="5" t="e">
        <f>VLOOKUP(tbl2_2!A504,ishod_substance!A:P,11,0)</f>
        <v>#N/A</v>
      </c>
      <c r="F504" s="6" t="e">
        <f>VLOOKUP(tbl2_2!A504,ishod_substance!A:P,15,0)</f>
        <v>#N/A</v>
      </c>
      <c r="G504" s="6" t="e">
        <f>VLOOKUP(tbl2_2!A504,ishod_substance!A:P,12,0)&amp;"/"&amp;VLOOKUP(tbl2_2!A504,ishod_substance!A:P,14,0)</f>
        <v>#N/A</v>
      </c>
      <c r="H504" s="29" t="e">
        <f>VLOOKUP(tbl2_2!A504,ishod_substance!A:P,6,0)</f>
        <v>#N/A</v>
      </c>
      <c r="I504" s="10" t="e">
        <f>VLOOKUP(tbl2_2!A504,ishod_substance!A:P,15,0)</f>
        <v>#N/A</v>
      </c>
      <c r="J504" s="10" t="e">
        <f>VLOOKUP(tbl2_2!A504,ishod_substance!A:P,5,0)</f>
        <v>#N/A</v>
      </c>
      <c r="K504" s="84" t="e">
        <f>VLOOKUP(tbl2_2!A504,ishod_substance!A:Q,17,0)</f>
        <v>#N/A</v>
      </c>
      <c r="L504" s="84" t="e">
        <f>VLOOKUP(tbl2_2!A504,ishod_substance!A:R,18,0)</f>
        <v>#N/A</v>
      </c>
      <c r="M504" s="84" t="e">
        <f>VLOOKUP(tbl2_2!A504,ishod_substance!A:AD,19,0)</f>
        <v>#N/A</v>
      </c>
      <c r="N504" s="4" t="e">
        <f>VLOOKUP(tbl2_2!A504,ishod_substance!A:AD,20,0)</f>
        <v>#N/A</v>
      </c>
      <c r="O504" s="4" t="e">
        <f>VLOOKUP(tbl2_2!A504,ishod_substance!A:AD,21,0)</f>
        <v>#N/A</v>
      </c>
      <c r="P504" s="4" t="e">
        <f>VLOOKUP(tbl2_2!A504,ishod_substance!A:AD,22,0)</f>
        <v>#N/A</v>
      </c>
      <c r="Q504" s="4" t="e">
        <f>VLOOKUP(tbl2_2!A504,ishod_substance!A:AD,23,0)</f>
        <v>#N/A</v>
      </c>
      <c r="R504" s="4" t="e">
        <f>VLOOKUP(tbl2_2!A504,ishod_substance!A:AD,24,0)</f>
        <v>#N/A</v>
      </c>
      <c r="S504" s="4" t="e">
        <f>VLOOKUP(tbl2_2!A504,ishod_substance!A:AD,25,0)</f>
        <v>#N/A</v>
      </c>
      <c r="T504" s="4" t="e">
        <f>VLOOKUP(tbl2_2!A504,ishod_substance!A:AD,26,0)</f>
        <v>#N/A</v>
      </c>
      <c r="U504" s="4" t="e">
        <f>VLOOKUP(tbl2_2!A504,ishod_substance!A:AD,27,0)</f>
        <v>#N/A</v>
      </c>
      <c r="V504" s="4" t="e">
        <f>VLOOKUP(tbl2_2!A504,ishod_substance!A:AD,28,0)</f>
        <v>#N/A</v>
      </c>
      <c r="W504" s="4" t="e">
        <f>VLOOKUP(tbl2_2!A504,ishod_substance!A:AD,29,0)</f>
        <v>#N/A</v>
      </c>
      <c r="X504" s="4" t="e">
        <f>VLOOKUP(tbl2_2!A504,ishod_substance!A:AD,30,0)</f>
        <v>#N/A</v>
      </c>
      <c r="Y504" s="10" t="e">
        <f>VLOOKUP(tbl2_2!A504,ishod_substance!A:AD,7,0)</f>
        <v>#N/A</v>
      </c>
      <c r="Z504" s="9" t="e">
        <f>VLOOKUP(Y504,quide!$A$2:$B$1006,2,0)</f>
        <v>#N/A</v>
      </c>
      <c r="AA504" s="4" t="e">
        <f>VLOOKUP(Y504,quide!$A$2:$J$1006,10,0)</f>
        <v>#N/A</v>
      </c>
      <c r="AB504" s="50" t="e">
        <f>VLOOKUP(tbl2_2!A504,ishod_substance!A:AD,8,0)</f>
        <v>#N/A</v>
      </c>
      <c r="AC504" s="28" t="e">
        <f t="shared" si="7"/>
        <v>#N/A</v>
      </c>
      <c r="AD504" s="27" t="e">
        <f>VLOOKUP(tbl2_2!A504,ishod_substance!A:AD,9,0)</f>
        <v>#N/A</v>
      </c>
      <c r="AE504" s="8" t="e">
        <f>VLOOKUP(tbl2_2!A504,ishod_substance!A:AD,9,0)</f>
        <v>#N/A</v>
      </c>
      <c r="AF504" s="12"/>
    </row>
    <row r="505" spans="1:32" x14ac:dyDescent="0.25">
      <c r="A505">
        <v>497</v>
      </c>
      <c r="C505" s="5" t="e">
        <f>VLOOKUP(tbl2_2!A505,ishod_substance!A:P,2,0)</f>
        <v>#N/A</v>
      </c>
      <c r="D505" s="7" t="e">
        <f>VLOOKUP(tbl2_2!A505,ishod_substance!A:P,3,0)</f>
        <v>#N/A</v>
      </c>
      <c r="E505" s="5" t="e">
        <f>VLOOKUP(tbl2_2!A505,ishod_substance!A:P,11,0)</f>
        <v>#N/A</v>
      </c>
      <c r="F505" s="6" t="e">
        <f>VLOOKUP(tbl2_2!A505,ishod_substance!A:P,15,0)</f>
        <v>#N/A</v>
      </c>
      <c r="G505" s="6" t="e">
        <f>VLOOKUP(tbl2_2!A505,ishod_substance!A:P,12,0)&amp;"/"&amp;VLOOKUP(tbl2_2!A505,ishod_substance!A:P,14,0)</f>
        <v>#N/A</v>
      </c>
      <c r="H505" s="29" t="e">
        <f>VLOOKUP(tbl2_2!A505,ishod_substance!A:P,6,0)</f>
        <v>#N/A</v>
      </c>
      <c r="I505" s="10" t="e">
        <f>VLOOKUP(tbl2_2!A505,ishod_substance!A:P,15,0)</f>
        <v>#N/A</v>
      </c>
      <c r="J505" s="10" t="e">
        <f>VLOOKUP(tbl2_2!A505,ishod_substance!A:P,5,0)</f>
        <v>#N/A</v>
      </c>
      <c r="K505" s="84" t="e">
        <f>VLOOKUP(tbl2_2!A505,ishod_substance!A:Q,17,0)</f>
        <v>#N/A</v>
      </c>
      <c r="L505" s="84" t="e">
        <f>VLOOKUP(tbl2_2!A505,ishod_substance!A:R,18,0)</f>
        <v>#N/A</v>
      </c>
      <c r="M505" s="84" t="e">
        <f>VLOOKUP(tbl2_2!A505,ishod_substance!A:AD,19,0)</f>
        <v>#N/A</v>
      </c>
      <c r="N505" s="4" t="e">
        <f>VLOOKUP(tbl2_2!A505,ishod_substance!A:AD,20,0)</f>
        <v>#N/A</v>
      </c>
      <c r="O505" s="4" t="e">
        <f>VLOOKUP(tbl2_2!A505,ishod_substance!A:AD,21,0)</f>
        <v>#N/A</v>
      </c>
      <c r="P505" s="4" t="e">
        <f>VLOOKUP(tbl2_2!A505,ishod_substance!A:AD,22,0)</f>
        <v>#N/A</v>
      </c>
      <c r="Q505" s="4" t="e">
        <f>VLOOKUP(tbl2_2!A505,ishod_substance!A:AD,23,0)</f>
        <v>#N/A</v>
      </c>
      <c r="R505" s="4" t="e">
        <f>VLOOKUP(tbl2_2!A505,ishod_substance!A:AD,24,0)</f>
        <v>#N/A</v>
      </c>
      <c r="S505" s="4" t="e">
        <f>VLOOKUP(tbl2_2!A505,ishod_substance!A:AD,25,0)</f>
        <v>#N/A</v>
      </c>
      <c r="T505" s="4" t="e">
        <f>VLOOKUP(tbl2_2!A505,ishod_substance!A:AD,26,0)</f>
        <v>#N/A</v>
      </c>
      <c r="U505" s="4" t="e">
        <f>VLOOKUP(tbl2_2!A505,ishod_substance!A:AD,27,0)</f>
        <v>#N/A</v>
      </c>
      <c r="V505" s="4" t="e">
        <f>VLOOKUP(tbl2_2!A505,ishod_substance!A:AD,28,0)</f>
        <v>#N/A</v>
      </c>
      <c r="W505" s="4" t="e">
        <f>VLOOKUP(tbl2_2!A505,ishod_substance!A:AD,29,0)</f>
        <v>#N/A</v>
      </c>
      <c r="X505" s="4" t="e">
        <f>VLOOKUP(tbl2_2!A505,ishod_substance!A:AD,30,0)</f>
        <v>#N/A</v>
      </c>
      <c r="Y505" s="10" t="e">
        <f>VLOOKUP(tbl2_2!A505,ishod_substance!A:AD,7,0)</f>
        <v>#N/A</v>
      </c>
      <c r="Z505" s="9" t="e">
        <f>VLOOKUP(Y505,quide!$A$2:$B$1006,2,0)</f>
        <v>#N/A</v>
      </c>
      <c r="AA505" s="4" t="e">
        <f>VLOOKUP(Y505,quide!$A$2:$J$1006,10,0)</f>
        <v>#N/A</v>
      </c>
      <c r="AB505" s="50" t="e">
        <f>VLOOKUP(tbl2_2!A505,ishod_substance!A:AD,8,0)</f>
        <v>#N/A</v>
      </c>
      <c r="AC505" s="28" t="e">
        <f t="shared" si="7"/>
        <v>#N/A</v>
      </c>
      <c r="AD505" s="27" t="e">
        <f>VLOOKUP(tbl2_2!A505,ishod_substance!A:AD,9,0)</f>
        <v>#N/A</v>
      </c>
      <c r="AE505" s="8" t="e">
        <f>VLOOKUP(tbl2_2!A505,ishod_substance!A:AD,9,0)</f>
        <v>#N/A</v>
      </c>
      <c r="AF505" s="12"/>
    </row>
    <row r="506" spans="1:32" x14ac:dyDescent="0.25">
      <c r="A506">
        <v>498</v>
      </c>
      <c r="C506" s="5" t="e">
        <f>VLOOKUP(tbl2_2!A506,ishod_substance!A:P,2,0)</f>
        <v>#N/A</v>
      </c>
      <c r="D506" s="7" t="e">
        <f>VLOOKUP(tbl2_2!A506,ishod_substance!A:P,3,0)</f>
        <v>#N/A</v>
      </c>
      <c r="E506" s="5" t="e">
        <f>VLOOKUP(tbl2_2!A506,ishod_substance!A:P,11,0)</f>
        <v>#N/A</v>
      </c>
      <c r="F506" s="6" t="e">
        <f>VLOOKUP(tbl2_2!A506,ishod_substance!A:P,15,0)</f>
        <v>#N/A</v>
      </c>
      <c r="G506" s="6" t="e">
        <f>VLOOKUP(tbl2_2!A506,ishod_substance!A:P,12,0)&amp;"/"&amp;VLOOKUP(tbl2_2!A506,ishod_substance!A:P,14,0)</f>
        <v>#N/A</v>
      </c>
      <c r="H506" s="29" t="e">
        <f>VLOOKUP(tbl2_2!A506,ishod_substance!A:P,6,0)</f>
        <v>#N/A</v>
      </c>
      <c r="I506" s="10" t="e">
        <f>VLOOKUP(tbl2_2!A506,ishod_substance!A:P,15,0)</f>
        <v>#N/A</v>
      </c>
      <c r="J506" s="10" t="e">
        <f>VLOOKUP(tbl2_2!A506,ishod_substance!A:P,5,0)</f>
        <v>#N/A</v>
      </c>
      <c r="K506" s="84" t="e">
        <f>VLOOKUP(tbl2_2!A506,ishod_substance!A:Q,17,0)</f>
        <v>#N/A</v>
      </c>
      <c r="L506" s="84" t="e">
        <f>VLOOKUP(tbl2_2!A506,ishod_substance!A:R,18,0)</f>
        <v>#N/A</v>
      </c>
      <c r="M506" s="84" t="e">
        <f>VLOOKUP(tbl2_2!A506,ishod_substance!A:AD,19,0)</f>
        <v>#N/A</v>
      </c>
      <c r="N506" s="4" t="e">
        <f>VLOOKUP(tbl2_2!A506,ishod_substance!A:AD,20,0)</f>
        <v>#N/A</v>
      </c>
      <c r="O506" s="4" t="e">
        <f>VLOOKUP(tbl2_2!A506,ishod_substance!A:AD,21,0)</f>
        <v>#N/A</v>
      </c>
      <c r="P506" s="4" t="e">
        <f>VLOOKUP(tbl2_2!A506,ishod_substance!A:AD,22,0)</f>
        <v>#N/A</v>
      </c>
      <c r="Q506" s="4" t="e">
        <f>VLOOKUP(tbl2_2!A506,ishod_substance!A:AD,23,0)</f>
        <v>#N/A</v>
      </c>
      <c r="R506" s="4" t="e">
        <f>VLOOKUP(tbl2_2!A506,ishod_substance!A:AD,24,0)</f>
        <v>#N/A</v>
      </c>
      <c r="S506" s="4" t="e">
        <f>VLOOKUP(tbl2_2!A506,ishod_substance!A:AD,25,0)</f>
        <v>#N/A</v>
      </c>
      <c r="T506" s="4" t="e">
        <f>VLOOKUP(tbl2_2!A506,ishod_substance!A:AD,26,0)</f>
        <v>#N/A</v>
      </c>
      <c r="U506" s="4" t="e">
        <f>VLOOKUP(tbl2_2!A506,ishod_substance!A:AD,27,0)</f>
        <v>#N/A</v>
      </c>
      <c r="V506" s="4" t="e">
        <f>VLOOKUP(tbl2_2!A506,ishod_substance!A:AD,28,0)</f>
        <v>#N/A</v>
      </c>
      <c r="W506" s="4" t="e">
        <f>VLOOKUP(tbl2_2!A506,ishod_substance!A:AD,29,0)</f>
        <v>#N/A</v>
      </c>
      <c r="X506" s="4" t="e">
        <f>VLOOKUP(tbl2_2!A506,ishod_substance!A:AD,30,0)</f>
        <v>#N/A</v>
      </c>
      <c r="Y506" s="10" t="e">
        <f>VLOOKUP(tbl2_2!A506,ishod_substance!A:AD,7,0)</f>
        <v>#N/A</v>
      </c>
      <c r="Z506" s="9" t="e">
        <f>VLOOKUP(Y506,quide!$A$2:$B$1006,2,0)</f>
        <v>#N/A</v>
      </c>
      <c r="AA506" s="4" t="e">
        <f>VLOOKUP(Y506,quide!$A$2:$J$1006,10,0)</f>
        <v>#N/A</v>
      </c>
      <c r="AB506" s="50" t="e">
        <f>VLOOKUP(tbl2_2!A506,ishod_substance!A:AD,8,0)</f>
        <v>#N/A</v>
      </c>
      <c r="AC506" s="28" t="e">
        <f t="shared" si="7"/>
        <v>#N/A</v>
      </c>
      <c r="AD506" s="27" t="e">
        <f>VLOOKUP(tbl2_2!A506,ishod_substance!A:AD,9,0)</f>
        <v>#N/A</v>
      </c>
      <c r="AE506" s="8" t="e">
        <f>VLOOKUP(tbl2_2!A506,ishod_substance!A:AD,9,0)</f>
        <v>#N/A</v>
      </c>
      <c r="AF506" s="12"/>
    </row>
    <row r="507" spans="1:32" x14ac:dyDescent="0.25">
      <c r="A507">
        <v>499</v>
      </c>
      <c r="C507" s="5" t="e">
        <f>VLOOKUP(tbl2_2!A507,ishod_substance!A:P,2,0)</f>
        <v>#N/A</v>
      </c>
      <c r="D507" s="7" t="e">
        <f>VLOOKUP(tbl2_2!A507,ishod_substance!A:P,3,0)</f>
        <v>#N/A</v>
      </c>
      <c r="E507" s="5" t="e">
        <f>VLOOKUP(tbl2_2!A507,ishod_substance!A:P,11,0)</f>
        <v>#N/A</v>
      </c>
      <c r="F507" s="6" t="e">
        <f>VLOOKUP(tbl2_2!A507,ishod_substance!A:P,15,0)</f>
        <v>#N/A</v>
      </c>
      <c r="G507" s="6" t="e">
        <f>VLOOKUP(tbl2_2!A507,ishod_substance!A:P,12,0)&amp;"/"&amp;VLOOKUP(tbl2_2!A507,ishod_substance!A:P,14,0)</f>
        <v>#N/A</v>
      </c>
      <c r="H507" s="29" t="e">
        <f>VLOOKUP(tbl2_2!A507,ishod_substance!A:P,6,0)</f>
        <v>#N/A</v>
      </c>
      <c r="I507" s="10" t="e">
        <f>VLOOKUP(tbl2_2!A507,ishod_substance!A:P,15,0)</f>
        <v>#N/A</v>
      </c>
      <c r="J507" s="10" t="e">
        <f>VLOOKUP(tbl2_2!A507,ishod_substance!A:P,5,0)</f>
        <v>#N/A</v>
      </c>
      <c r="K507" s="84" t="e">
        <f>VLOOKUP(tbl2_2!A507,ishod_substance!A:Q,17,0)</f>
        <v>#N/A</v>
      </c>
      <c r="L507" s="84" t="e">
        <f>VLOOKUP(tbl2_2!A507,ishod_substance!A:R,18,0)</f>
        <v>#N/A</v>
      </c>
      <c r="M507" s="84" t="e">
        <f>VLOOKUP(tbl2_2!A507,ishod_substance!A:AD,19,0)</f>
        <v>#N/A</v>
      </c>
      <c r="N507" s="4" t="e">
        <f>VLOOKUP(tbl2_2!A507,ishod_substance!A:AD,20,0)</f>
        <v>#N/A</v>
      </c>
      <c r="O507" s="4" t="e">
        <f>VLOOKUP(tbl2_2!A507,ishod_substance!A:AD,21,0)</f>
        <v>#N/A</v>
      </c>
      <c r="P507" s="4" t="e">
        <f>VLOOKUP(tbl2_2!A507,ishod_substance!A:AD,22,0)</f>
        <v>#N/A</v>
      </c>
      <c r="Q507" s="4" t="e">
        <f>VLOOKUP(tbl2_2!A507,ishod_substance!A:AD,23,0)</f>
        <v>#N/A</v>
      </c>
      <c r="R507" s="4" t="e">
        <f>VLOOKUP(tbl2_2!A507,ishod_substance!A:AD,24,0)</f>
        <v>#N/A</v>
      </c>
      <c r="S507" s="4" t="e">
        <f>VLOOKUP(tbl2_2!A507,ishod_substance!A:AD,25,0)</f>
        <v>#N/A</v>
      </c>
      <c r="T507" s="4" t="e">
        <f>VLOOKUP(tbl2_2!A507,ishod_substance!A:AD,26,0)</f>
        <v>#N/A</v>
      </c>
      <c r="U507" s="4" t="e">
        <f>VLOOKUP(tbl2_2!A507,ishod_substance!A:AD,27,0)</f>
        <v>#N/A</v>
      </c>
      <c r="V507" s="4" t="e">
        <f>VLOOKUP(tbl2_2!A507,ishod_substance!A:AD,28,0)</f>
        <v>#N/A</v>
      </c>
      <c r="W507" s="4" t="e">
        <f>VLOOKUP(tbl2_2!A507,ishod_substance!A:AD,29,0)</f>
        <v>#N/A</v>
      </c>
      <c r="X507" s="4" t="e">
        <f>VLOOKUP(tbl2_2!A507,ishod_substance!A:AD,30,0)</f>
        <v>#N/A</v>
      </c>
      <c r="Y507" s="10" t="e">
        <f>VLOOKUP(tbl2_2!A507,ishod_substance!A:AD,7,0)</f>
        <v>#N/A</v>
      </c>
      <c r="Z507" s="9" t="e">
        <f>VLOOKUP(Y507,quide!$A$2:$B$1006,2,0)</f>
        <v>#N/A</v>
      </c>
      <c r="AA507" s="4" t="e">
        <f>VLOOKUP(Y507,quide!$A$2:$J$1006,10,0)</f>
        <v>#N/A</v>
      </c>
      <c r="AB507" s="50" t="e">
        <f>VLOOKUP(tbl2_2!A507,ishod_substance!A:AD,8,0)</f>
        <v>#N/A</v>
      </c>
      <c r="AC507" s="28" t="e">
        <f t="shared" ref="AC507:AC570" si="8">IF(O507=0,0,AB507*1000/O507)</f>
        <v>#N/A</v>
      </c>
      <c r="AD507" s="27" t="e">
        <f>VLOOKUP(tbl2_2!A507,ishod_substance!A:AD,9,0)</f>
        <v>#N/A</v>
      </c>
      <c r="AE507" s="8" t="e">
        <f>VLOOKUP(tbl2_2!A507,ishod_substance!A:AD,9,0)</f>
        <v>#N/A</v>
      </c>
      <c r="AF507" s="12"/>
    </row>
    <row r="508" spans="1:32" x14ac:dyDescent="0.25">
      <c r="A508">
        <v>500</v>
      </c>
      <c r="C508" s="5" t="e">
        <f>VLOOKUP(tbl2_2!A508,ishod_substance!A:P,2,0)</f>
        <v>#N/A</v>
      </c>
      <c r="D508" s="7" t="e">
        <f>VLOOKUP(tbl2_2!A508,ishod_substance!A:P,3,0)</f>
        <v>#N/A</v>
      </c>
      <c r="E508" s="5" t="e">
        <f>VLOOKUP(tbl2_2!A508,ishod_substance!A:P,11,0)</f>
        <v>#N/A</v>
      </c>
      <c r="F508" s="6" t="e">
        <f>VLOOKUP(tbl2_2!A508,ishod_substance!A:P,15,0)</f>
        <v>#N/A</v>
      </c>
      <c r="G508" s="6" t="e">
        <f>VLOOKUP(tbl2_2!A508,ishod_substance!A:P,12,0)&amp;"/"&amp;VLOOKUP(tbl2_2!A508,ishod_substance!A:P,14,0)</f>
        <v>#N/A</v>
      </c>
      <c r="H508" s="29" t="e">
        <f>VLOOKUP(tbl2_2!A508,ishod_substance!A:P,6,0)</f>
        <v>#N/A</v>
      </c>
      <c r="I508" s="10" t="e">
        <f>VLOOKUP(tbl2_2!A508,ishod_substance!A:P,15,0)</f>
        <v>#N/A</v>
      </c>
      <c r="J508" s="10" t="e">
        <f>VLOOKUP(tbl2_2!A508,ishod_substance!A:P,5,0)</f>
        <v>#N/A</v>
      </c>
      <c r="K508" s="84" t="e">
        <f>VLOOKUP(tbl2_2!A508,ishod_substance!A:Q,17,0)</f>
        <v>#N/A</v>
      </c>
      <c r="L508" s="84" t="e">
        <f>VLOOKUP(tbl2_2!A508,ishod_substance!A:R,18,0)</f>
        <v>#N/A</v>
      </c>
      <c r="M508" s="84" t="e">
        <f>VLOOKUP(tbl2_2!A508,ishod_substance!A:AD,19,0)</f>
        <v>#N/A</v>
      </c>
      <c r="N508" s="4" t="e">
        <f>VLOOKUP(tbl2_2!A508,ishod_substance!A:AD,20,0)</f>
        <v>#N/A</v>
      </c>
      <c r="O508" s="4" t="e">
        <f>VLOOKUP(tbl2_2!A508,ishod_substance!A:AD,21,0)</f>
        <v>#N/A</v>
      </c>
      <c r="P508" s="4" t="e">
        <f>VLOOKUP(tbl2_2!A508,ishod_substance!A:AD,22,0)</f>
        <v>#N/A</v>
      </c>
      <c r="Q508" s="4" t="e">
        <f>VLOOKUP(tbl2_2!A508,ishod_substance!A:AD,23,0)</f>
        <v>#N/A</v>
      </c>
      <c r="R508" s="4" t="e">
        <f>VLOOKUP(tbl2_2!A508,ishod_substance!A:AD,24,0)</f>
        <v>#N/A</v>
      </c>
      <c r="S508" s="4" t="e">
        <f>VLOOKUP(tbl2_2!A508,ishod_substance!A:AD,25,0)</f>
        <v>#N/A</v>
      </c>
      <c r="T508" s="4" t="e">
        <f>VLOOKUP(tbl2_2!A508,ishod_substance!A:AD,26,0)</f>
        <v>#N/A</v>
      </c>
      <c r="U508" s="4" t="e">
        <f>VLOOKUP(tbl2_2!A508,ishod_substance!A:AD,27,0)</f>
        <v>#N/A</v>
      </c>
      <c r="V508" s="4" t="e">
        <f>VLOOKUP(tbl2_2!A508,ishod_substance!A:AD,28,0)</f>
        <v>#N/A</v>
      </c>
      <c r="W508" s="4" t="e">
        <f>VLOOKUP(tbl2_2!A508,ishod_substance!A:AD,29,0)</f>
        <v>#N/A</v>
      </c>
      <c r="X508" s="4" t="e">
        <f>VLOOKUP(tbl2_2!A508,ishod_substance!A:AD,30,0)</f>
        <v>#N/A</v>
      </c>
      <c r="Y508" s="10" t="e">
        <f>VLOOKUP(tbl2_2!A508,ishod_substance!A:AD,7,0)</f>
        <v>#N/A</v>
      </c>
      <c r="Z508" s="9" t="e">
        <f>VLOOKUP(Y508,quide!$A$2:$B$1006,2,0)</f>
        <v>#N/A</v>
      </c>
      <c r="AA508" s="4" t="e">
        <f>VLOOKUP(Y508,quide!$A$2:$J$1006,10,0)</f>
        <v>#N/A</v>
      </c>
      <c r="AB508" s="50" t="e">
        <f>VLOOKUP(tbl2_2!A508,ishod_substance!A:AD,8,0)</f>
        <v>#N/A</v>
      </c>
      <c r="AC508" s="28" t="e">
        <f t="shared" si="8"/>
        <v>#N/A</v>
      </c>
      <c r="AD508" s="27" t="e">
        <f>VLOOKUP(tbl2_2!A508,ishod_substance!A:AD,9,0)</f>
        <v>#N/A</v>
      </c>
      <c r="AE508" s="8" t="e">
        <f>VLOOKUP(tbl2_2!A508,ishod_substance!A:AD,9,0)</f>
        <v>#N/A</v>
      </c>
      <c r="AF508" s="12"/>
    </row>
    <row r="509" spans="1:32" x14ac:dyDescent="0.25">
      <c r="A509">
        <v>501</v>
      </c>
      <c r="C509" s="5" t="e">
        <f>VLOOKUP(tbl2_2!A509,ishod_substance!A:P,2,0)</f>
        <v>#N/A</v>
      </c>
      <c r="D509" s="7" t="e">
        <f>VLOOKUP(tbl2_2!A509,ishod_substance!A:P,3,0)</f>
        <v>#N/A</v>
      </c>
      <c r="E509" s="5" t="e">
        <f>VLOOKUP(tbl2_2!A509,ishod_substance!A:P,11,0)</f>
        <v>#N/A</v>
      </c>
      <c r="F509" s="6" t="e">
        <f>VLOOKUP(tbl2_2!A509,ishod_substance!A:P,15,0)</f>
        <v>#N/A</v>
      </c>
      <c r="G509" s="6" t="e">
        <f>VLOOKUP(tbl2_2!A509,ishod_substance!A:P,12,0)&amp;"/"&amp;VLOOKUP(tbl2_2!A509,ishod_substance!A:P,14,0)</f>
        <v>#N/A</v>
      </c>
      <c r="H509" s="29" t="e">
        <f>VLOOKUP(tbl2_2!A509,ishod_substance!A:P,6,0)</f>
        <v>#N/A</v>
      </c>
      <c r="I509" s="10" t="e">
        <f>VLOOKUP(tbl2_2!A509,ishod_substance!A:P,15,0)</f>
        <v>#N/A</v>
      </c>
      <c r="J509" s="10" t="e">
        <f>VLOOKUP(tbl2_2!A509,ishod_substance!A:P,5,0)</f>
        <v>#N/A</v>
      </c>
      <c r="K509" s="84" t="e">
        <f>VLOOKUP(tbl2_2!A509,ishod_substance!A:Q,17,0)</f>
        <v>#N/A</v>
      </c>
      <c r="L509" s="84" t="e">
        <f>VLOOKUP(tbl2_2!A509,ishod_substance!A:R,18,0)</f>
        <v>#N/A</v>
      </c>
      <c r="M509" s="84" t="e">
        <f>VLOOKUP(tbl2_2!A509,ishod_substance!A:AD,19,0)</f>
        <v>#N/A</v>
      </c>
      <c r="N509" s="4" t="e">
        <f>VLOOKUP(tbl2_2!A509,ishod_substance!A:AD,20,0)</f>
        <v>#N/A</v>
      </c>
      <c r="O509" s="4" t="e">
        <f>VLOOKUP(tbl2_2!A509,ishod_substance!A:AD,21,0)</f>
        <v>#N/A</v>
      </c>
      <c r="P509" s="4" t="e">
        <f>VLOOKUP(tbl2_2!A509,ishod_substance!A:AD,22,0)</f>
        <v>#N/A</v>
      </c>
      <c r="Q509" s="4" t="e">
        <f>VLOOKUP(tbl2_2!A509,ishod_substance!A:AD,23,0)</f>
        <v>#N/A</v>
      </c>
      <c r="R509" s="4" t="e">
        <f>VLOOKUP(tbl2_2!A509,ishod_substance!A:AD,24,0)</f>
        <v>#N/A</v>
      </c>
      <c r="S509" s="4" t="e">
        <f>VLOOKUP(tbl2_2!A509,ishod_substance!A:AD,25,0)</f>
        <v>#N/A</v>
      </c>
      <c r="T509" s="4" t="e">
        <f>VLOOKUP(tbl2_2!A509,ishod_substance!A:AD,26,0)</f>
        <v>#N/A</v>
      </c>
      <c r="U509" s="4" t="e">
        <f>VLOOKUP(tbl2_2!A509,ishod_substance!A:AD,27,0)</f>
        <v>#N/A</v>
      </c>
      <c r="V509" s="4" t="e">
        <f>VLOOKUP(tbl2_2!A509,ishod_substance!A:AD,28,0)</f>
        <v>#N/A</v>
      </c>
      <c r="W509" s="4" t="e">
        <f>VLOOKUP(tbl2_2!A509,ishod_substance!A:AD,29,0)</f>
        <v>#N/A</v>
      </c>
      <c r="X509" s="4" t="e">
        <f>VLOOKUP(tbl2_2!A509,ishod_substance!A:AD,30,0)</f>
        <v>#N/A</v>
      </c>
      <c r="Y509" s="10" t="e">
        <f>VLOOKUP(tbl2_2!A509,ishod_substance!A:AD,7,0)</f>
        <v>#N/A</v>
      </c>
      <c r="Z509" s="9" t="e">
        <f>VLOOKUP(Y509,quide!$A$2:$B$1006,2,0)</f>
        <v>#N/A</v>
      </c>
      <c r="AA509" s="4" t="e">
        <f>VLOOKUP(Y509,quide!$A$2:$J$1006,10,0)</f>
        <v>#N/A</v>
      </c>
      <c r="AB509" s="50" t="e">
        <f>VLOOKUP(tbl2_2!A509,ishod_substance!A:AD,8,0)</f>
        <v>#N/A</v>
      </c>
      <c r="AC509" s="28" t="e">
        <f t="shared" si="8"/>
        <v>#N/A</v>
      </c>
      <c r="AD509" s="27" t="e">
        <f>VLOOKUP(tbl2_2!A509,ishod_substance!A:AD,9,0)</f>
        <v>#N/A</v>
      </c>
      <c r="AE509" s="8" t="e">
        <f>VLOOKUP(tbl2_2!A509,ishod_substance!A:AD,9,0)</f>
        <v>#N/A</v>
      </c>
      <c r="AF509" s="12"/>
    </row>
    <row r="510" spans="1:32" x14ac:dyDescent="0.25">
      <c r="A510">
        <v>502</v>
      </c>
      <c r="C510" s="5" t="e">
        <f>VLOOKUP(tbl2_2!A510,ishod_substance!A:P,2,0)</f>
        <v>#N/A</v>
      </c>
      <c r="D510" s="7" t="e">
        <f>VLOOKUP(tbl2_2!A510,ishod_substance!A:P,3,0)</f>
        <v>#N/A</v>
      </c>
      <c r="E510" s="5" t="e">
        <f>VLOOKUP(tbl2_2!A510,ishod_substance!A:P,11,0)</f>
        <v>#N/A</v>
      </c>
      <c r="F510" s="6" t="e">
        <f>VLOOKUP(tbl2_2!A510,ishod_substance!A:P,15,0)</f>
        <v>#N/A</v>
      </c>
      <c r="G510" s="6" t="e">
        <f>VLOOKUP(tbl2_2!A510,ishod_substance!A:P,12,0)&amp;"/"&amp;VLOOKUP(tbl2_2!A510,ishod_substance!A:P,14,0)</f>
        <v>#N/A</v>
      </c>
      <c r="H510" s="29" t="e">
        <f>VLOOKUP(tbl2_2!A510,ishod_substance!A:P,6,0)</f>
        <v>#N/A</v>
      </c>
      <c r="I510" s="10" t="e">
        <f>VLOOKUP(tbl2_2!A510,ishod_substance!A:P,15,0)</f>
        <v>#N/A</v>
      </c>
      <c r="J510" s="10" t="e">
        <f>VLOOKUP(tbl2_2!A510,ishod_substance!A:P,5,0)</f>
        <v>#N/A</v>
      </c>
      <c r="K510" s="84" t="e">
        <f>VLOOKUP(tbl2_2!A510,ishod_substance!A:Q,17,0)</f>
        <v>#N/A</v>
      </c>
      <c r="L510" s="84" t="e">
        <f>VLOOKUP(tbl2_2!A510,ishod_substance!A:R,18,0)</f>
        <v>#N/A</v>
      </c>
      <c r="M510" s="84" t="e">
        <f>VLOOKUP(tbl2_2!A510,ishod_substance!A:AD,19,0)</f>
        <v>#N/A</v>
      </c>
      <c r="N510" s="4" t="e">
        <f>VLOOKUP(tbl2_2!A510,ishod_substance!A:AD,20,0)</f>
        <v>#N/A</v>
      </c>
      <c r="O510" s="4" t="e">
        <f>VLOOKUP(tbl2_2!A510,ishod_substance!A:AD,21,0)</f>
        <v>#N/A</v>
      </c>
      <c r="P510" s="4" t="e">
        <f>VLOOKUP(tbl2_2!A510,ishod_substance!A:AD,22,0)</f>
        <v>#N/A</v>
      </c>
      <c r="Q510" s="4" t="e">
        <f>VLOOKUP(tbl2_2!A510,ishod_substance!A:AD,23,0)</f>
        <v>#N/A</v>
      </c>
      <c r="R510" s="4" t="e">
        <f>VLOOKUP(tbl2_2!A510,ishod_substance!A:AD,24,0)</f>
        <v>#N/A</v>
      </c>
      <c r="S510" s="4" t="e">
        <f>VLOOKUP(tbl2_2!A510,ishod_substance!A:AD,25,0)</f>
        <v>#N/A</v>
      </c>
      <c r="T510" s="4" t="e">
        <f>VLOOKUP(tbl2_2!A510,ishod_substance!A:AD,26,0)</f>
        <v>#N/A</v>
      </c>
      <c r="U510" s="4" t="e">
        <f>VLOOKUP(tbl2_2!A510,ishod_substance!A:AD,27,0)</f>
        <v>#N/A</v>
      </c>
      <c r="V510" s="4" t="e">
        <f>VLOOKUP(tbl2_2!A510,ishod_substance!A:AD,28,0)</f>
        <v>#N/A</v>
      </c>
      <c r="W510" s="4" t="e">
        <f>VLOOKUP(tbl2_2!A510,ishod_substance!A:AD,29,0)</f>
        <v>#N/A</v>
      </c>
      <c r="X510" s="4" t="e">
        <f>VLOOKUP(tbl2_2!A510,ishod_substance!A:AD,30,0)</f>
        <v>#N/A</v>
      </c>
      <c r="Y510" s="10" t="e">
        <f>VLOOKUP(tbl2_2!A510,ishod_substance!A:AD,7,0)</f>
        <v>#N/A</v>
      </c>
      <c r="Z510" s="9" t="e">
        <f>VLOOKUP(Y510,quide!$A$2:$B$1006,2,0)</f>
        <v>#N/A</v>
      </c>
      <c r="AA510" s="4" t="e">
        <f>VLOOKUP(Y510,quide!$A$2:$J$1006,10,0)</f>
        <v>#N/A</v>
      </c>
      <c r="AB510" s="50" t="e">
        <f>VLOOKUP(tbl2_2!A510,ishod_substance!A:AD,8,0)</f>
        <v>#N/A</v>
      </c>
      <c r="AC510" s="28" t="e">
        <f t="shared" si="8"/>
        <v>#N/A</v>
      </c>
      <c r="AD510" s="27" t="e">
        <f>VLOOKUP(tbl2_2!A510,ishod_substance!A:AD,9,0)</f>
        <v>#N/A</v>
      </c>
      <c r="AE510" s="8" t="e">
        <f>VLOOKUP(tbl2_2!A510,ishod_substance!A:AD,9,0)</f>
        <v>#N/A</v>
      </c>
      <c r="AF510" s="12"/>
    </row>
    <row r="511" spans="1:32" x14ac:dyDescent="0.25">
      <c r="A511">
        <v>503</v>
      </c>
      <c r="C511" s="5" t="e">
        <f>VLOOKUP(tbl2_2!A511,ishod_substance!A:P,2,0)</f>
        <v>#N/A</v>
      </c>
      <c r="D511" s="7" t="e">
        <f>VLOOKUP(tbl2_2!A511,ishod_substance!A:P,3,0)</f>
        <v>#N/A</v>
      </c>
      <c r="E511" s="5" t="e">
        <f>VLOOKUP(tbl2_2!A511,ishod_substance!A:P,11,0)</f>
        <v>#N/A</v>
      </c>
      <c r="F511" s="6" t="e">
        <f>VLOOKUP(tbl2_2!A511,ishod_substance!A:P,15,0)</f>
        <v>#N/A</v>
      </c>
      <c r="G511" s="6" t="e">
        <f>VLOOKUP(tbl2_2!A511,ishod_substance!A:P,12,0)&amp;"/"&amp;VLOOKUP(tbl2_2!A511,ishod_substance!A:P,14,0)</f>
        <v>#N/A</v>
      </c>
      <c r="H511" s="29" t="e">
        <f>VLOOKUP(tbl2_2!A511,ishod_substance!A:P,6,0)</f>
        <v>#N/A</v>
      </c>
      <c r="I511" s="10" t="e">
        <f>VLOOKUP(tbl2_2!A511,ishod_substance!A:P,15,0)</f>
        <v>#N/A</v>
      </c>
      <c r="J511" s="10" t="e">
        <f>VLOOKUP(tbl2_2!A511,ishod_substance!A:P,5,0)</f>
        <v>#N/A</v>
      </c>
      <c r="K511" s="84" t="e">
        <f>VLOOKUP(tbl2_2!A511,ishod_substance!A:Q,17,0)</f>
        <v>#N/A</v>
      </c>
      <c r="L511" s="84" t="e">
        <f>VLOOKUP(tbl2_2!A511,ishod_substance!A:R,18,0)</f>
        <v>#N/A</v>
      </c>
      <c r="M511" s="84" t="e">
        <f>VLOOKUP(tbl2_2!A511,ishod_substance!A:AD,19,0)</f>
        <v>#N/A</v>
      </c>
      <c r="N511" s="4" t="e">
        <f>VLOOKUP(tbl2_2!A511,ishod_substance!A:AD,20,0)</f>
        <v>#N/A</v>
      </c>
      <c r="O511" s="4" t="e">
        <f>VLOOKUP(tbl2_2!A511,ishod_substance!A:AD,21,0)</f>
        <v>#N/A</v>
      </c>
      <c r="P511" s="4" t="e">
        <f>VLOOKUP(tbl2_2!A511,ishod_substance!A:AD,22,0)</f>
        <v>#N/A</v>
      </c>
      <c r="Q511" s="4" t="e">
        <f>VLOOKUP(tbl2_2!A511,ishod_substance!A:AD,23,0)</f>
        <v>#N/A</v>
      </c>
      <c r="R511" s="4" t="e">
        <f>VLOOKUP(tbl2_2!A511,ishod_substance!A:AD,24,0)</f>
        <v>#N/A</v>
      </c>
      <c r="S511" s="4" t="e">
        <f>VLOOKUP(tbl2_2!A511,ishod_substance!A:AD,25,0)</f>
        <v>#N/A</v>
      </c>
      <c r="T511" s="4" t="e">
        <f>VLOOKUP(tbl2_2!A511,ishod_substance!A:AD,26,0)</f>
        <v>#N/A</v>
      </c>
      <c r="U511" s="4" t="e">
        <f>VLOOKUP(tbl2_2!A511,ishod_substance!A:AD,27,0)</f>
        <v>#N/A</v>
      </c>
      <c r="V511" s="4" t="e">
        <f>VLOOKUP(tbl2_2!A511,ishod_substance!A:AD,28,0)</f>
        <v>#N/A</v>
      </c>
      <c r="W511" s="4" t="e">
        <f>VLOOKUP(tbl2_2!A511,ishod_substance!A:AD,29,0)</f>
        <v>#N/A</v>
      </c>
      <c r="X511" s="4" t="e">
        <f>VLOOKUP(tbl2_2!A511,ishod_substance!A:AD,30,0)</f>
        <v>#N/A</v>
      </c>
      <c r="Y511" s="10" t="e">
        <f>VLOOKUP(tbl2_2!A511,ishod_substance!A:AD,7,0)</f>
        <v>#N/A</v>
      </c>
      <c r="Z511" s="9" t="e">
        <f>VLOOKUP(Y511,quide!$A$2:$B$1006,2,0)</f>
        <v>#N/A</v>
      </c>
      <c r="AA511" s="4" t="e">
        <f>VLOOKUP(Y511,quide!$A$2:$J$1006,10,0)</f>
        <v>#N/A</v>
      </c>
      <c r="AB511" s="50" t="e">
        <f>VLOOKUP(tbl2_2!A511,ishod_substance!A:AD,8,0)</f>
        <v>#N/A</v>
      </c>
      <c r="AC511" s="28" t="e">
        <f t="shared" si="8"/>
        <v>#N/A</v>
      </c>
      <c r="AD511" s="27" t="e">
        <f>VLOOKUP(tbl2_2!A511,ishod_substance!A:AD,9,0)</f>
        <v>#N/A</v>
      </c>
      <c r="AE511" s="8" t="e">
        <f>VLOOKUP(tbl2_2!A511,ishod_substance!A:AD,9,0)</f>
        <v>#N/A</v>
      </c>
      <c r="AF511" s="12"/>
    </row>
    <row r="512" spans="1:32" x14ac:dyDescent="0.25">
      <c r="A512">
        <v>504</v>
      </c>
      <c r="C512" s="5" t="e">
        <f>VLOOKUP(tbl2_2!A512,ishod_substance!A:P,2,0)</f>
        <v>#N/A</v>
      </c>
      <c r="D512" s="7" t="e">
        <f>VLOOKUP(tbl2_2!A512,ishod_substance!A:P,3,0)</f>
        <v>#N/A</v>
      </c>
      <c r="E512" s="5" t="e">
        <f>VLOOKUP(tbl2_2!A512,ishod_substance!A:P,11,0)</f>
        <v>#N/A</v>
      </c>
      <c r="F512" s="6" t="e">
        <f>VLOOKUP(tbl2_2!A512,ishod_substance!A:P,15,0)</f>
        <v>#N/A</v>
      </c>
      <c r="G512" s="6" t="e">
        <f>VLOOKUP(tbl2_2!A512,ishod_substance!A:P,12,0)&amp;"/"&amp;VLOOKUP(tbl2_2!A512,ishod_substance!A:P,14,0)</f>
        <v>#N/A</v>
      </c>
      <c r="H512" s="29" t="e">
        <f>VLOOKUP(tbl2_2!A512,ishod_substance!A:P,6,0)</f>
        <v>#N/A</v>
      </c>
      <c r="I512" s="10" t="e">
        <f>VLOOKUP(tbl2_2!A512,ishod_substance!A:P,15,0)</f>
        <v>#N/A</v>
      </c>
      <c r="J512" s="10" t="e">
        <f>VLOOKUP(tbl2_2!A512,ishod_substance!A:P,5,0)</f>
        <v>#N/A</v>
      </c>
      <c r="K512" s="84" t="e">
        <f>VLOOKUP(tbl2_2!A512,ishod_substance!A:Q,17,0)</f>
        <v>#N/A</v>
      </c>
      <c r="L512" s="84" t="e">
        <f>VLOOKUP(tbl2_2!A512,ishod_substance!A:R,18,0)</f>
        <v>#N/A</v>
      </c>
      <c r="M512" s="84" t="e">
        <f>VLOOKUP(tbl2_2!A512,ishod_substance!A:AD,19,0)</f>
        <v>#N/A</v>
      </c>
      <c r="N512" s="4" t="e">
        <f>VLOOKUP(tbl2_2!A512,ishod_substance!A:AD,20,0)</f>
        <v>#N/A</v>
      </c>
      <c r="O512" s="4" t="e">
        <f>VLOOKUP(tbl2_2!A512,ishod_substance!A:AD,21,0)</f>
        <v>#N/A</v>
      </c>
      <c r="P512" s="4" t="e">
        <f>VLOOKUP(tbl2_2!A512,ishod_substance!A:AD,22,0)</f>
        <v>#N/A</v>
      </c>
      <c r="Q512" s="4" t="e">
        <f>VLOOKUP(tbl2_2!A512,ishod_substance!A:AD,23,0)</f>
        <v>#N/A</v>
      </c>
      <c r="R512" s="4" t="e">
        <f>VLOOKUP(tbl2_2!A512,ishod_substance!A:AD,24,0)</f>
        <v>#N/A</v>
      </c>
      <c r="S512" s="4" t="e">
        <f>VLOOKUP(tbl2_2!A512,ishod_substance!A:AD,25,0)</f>
        <v>#N/A</v>
      </c>
      <c r="T512" s="4" t="e">
        <f>VLOOKUP(tbl2_2!A512,ishod_substance!A:AD,26,0)</f>
        <v>#N/A</v>
      </c>
      <c r="U512" s="4" t="e">
        <f>VLOOKUP(tbl2_2!A512,ishod_substance!A:AD,27,0)</f>
        <v>#N/A</v>
      </c>
      <c r="V512" s="4" t="e">
        <f>VLOOKUP(tbl2_2!A512,ishod_substance!A:AD,28,0)</f>
        <v>#N/A</v>
      </c>
      <c r="W512" s="4" t="e">
        <f>VLOOKUP(tbl2_2!A512,ishod_substance!A:AD,29,0)</f>
        <v>#N/A</v>
      </c>
      <c r="X512" s="4" t="e">
        <f>VLOOKUP(tbl2_2!A512,ishod_substance!A:AD,30,0)</f>
        <v>#N/A</v>
      </c>
      <c r="Y512" s="10" t="e">
        <f>VLOOKUP(tbl2_2!A512,ishod_substance!A:AD,7,0)</f>
        <v>#N/A</v>
      </c>
      <c r="Z512" s="9" t="e">
        <f>VLOOKUP(Y512,quide!$A$2:$B$1006,2,0)</f>
        <v>#N/A</v>
      </c>
      <c r="AA512" s="4" t="e">
        <f>VLOOKUP(Y512,quide!$A$2:$J$1006,10,0)</f>
        <v>#N/A</v>
      </c>
      <c r="AB512" s="50" t="e">
        <f>VLOOKUP(tbl2_2!A512,ishod_substance!A:AD,8,0)</f>
        <v>#N/A</v>
      </c>
      <c r="AC512" s="28" t="e">
        <f t="shared" si="8"/>
        <v>#N/A</v>
      </c>
      <c r="AD512" s="27" t="e">
        <f>VLOOKUP(tbl2_2!A512,ishod_substance!A:AD,9,0)</f>
        <v>#N/A</v>
      </c>
      <c r="AE512" s="8" t="e">
        <f>VLOOKUP(tbl2_2!A512,ishod_substance!A:AD,9,0)</f>
        <v>#N/A</v>
      </c>
      <c r="AF512" s="12"/>
    </row>
    <row r="513" spans="1:32" x14ac:dyDescent="0.25">
      <c r="A513">
        <v>505</v>
      </c>
      <c r="C513" s="5" t="e">
        <f>VLOOKUP(tbl2_2!A513,ishod_substance!A:P,2,0)</f>
        <v>#N/A</v>
      </c>
      <c r="D513" s="7" t="e">
        <f>VLOOKUP(tbl2_2!A513,ishod_substance!A:P,3,0)</f>
        <v>#N/A</v>
      </c>
      <c r="E513" s="5" t="e">
        <f>VLOOKUP(tbl2_2!A513,ishod_substance!A:P,11,0)</f>
        <v>#N/A</v>
      </c>
      <c r="F513" s="6" t="e">
        <f>VLOOKUP(tbl2_2!A513,ishod_substance!A:P,15,0)</f>
        <v>#N/A</v>
      </c>
      <c r="G513" s="6" t="e">
        <f>VLOOKUP(tbl2_2!A513,ishod_substance!A:P,12,0)&amp;"/"&amp;VLOOKUP(tbl2_2!A513,ishod_substance!A:P,14,0)</f>
        <v>#N/A</v>
      </c>
      <c r="H513" s="29" t="e">
        <f>VLOOKUP(tbl2_2!A513,ishod_substance!A:P,6,0)</f>
        <v>#N/A</v>
      </c>
      <c r="I513" s="10" t="e">
        <f>VLOOKUP(tbl2_2!A513,ishod_substance!A:P,15,0)</f>
        <v>#N/A</v>
      </c>
      <c r="J513" s="10" t="e">
        <f>VLOOKUP(tbl2_2!A513,ishod_substance!A:P,5,0)</f>
        <v>#N/A</v>
      </c>
      <c r="K513" s="84" t="e">
        <f>VLOOKUP(tbl2_2!A513,ishod_substance!A:Q,17,0)</f>
        <v>#N/A</v>
      </c>
      <c r="L513" s="84" t="e">
        <f>VLOOKUP(tbl2_2!A513,ishod_substance!A:R,18,0)</f>
        <v>#N/A</v>
      </c>
      <c r="M513" s="84" t="e">
        <f>VLOOKUP(tbl2_2!A513,ishod_substance!A:AD,19,0)</f>
        <v>#N/A</v>
      </c>
      <c r="N513" s="4" t="e">
        <f>VLOOKUP(tbl2_2!A513,ishod_substance!A:AD,20,0)</f>
        <v>#N/A</v>
      </c>
      <c r="O513" s="4" t="e">
        <f>VLOOKUP(tbl2_2!A513,ishod_substance!A:AD,21,0)</f>
        <v>#N/A</v>
      </c>
      <c r="P513" s="4" t="e">
        <f>VLOOKUP(tbl2_2!A513,ishod_substance!A:AD,22,0)</f>
        <v>#N/A</v>
      </c>
      <c r="Q513" s="4" t="e">
        <f>VLOOKUP(tbl2_2!A513,ishod_substance!A:AD,23,0)</f>
        <v>#N/A</v>
      </c>
      <c r="R513" s="4" t="e">
        <f>VLOOKUP(tbl2_2!A513,ishod_substance!A:AD,24,0)</f>
        <v>#N/A</v>
      </c>
      <c r="S513" s="4" t="e">
        <f>VLOOKUP(tbl2_2!A513,ishod_substance!A:AD,25,0)</f>
        <v>#N/A</v>
      </c>
      <c r="T513" s="4" t="e">
        <f>VLOOKUP(tbl2_2!A513,ishod_substance!A:AD,26,0)</f>
        <v>#N/A</v>
      </c>
      <c r="U513" s="4" t="e">
        <f>VLOOKUP(tbl2_2!A513,ishod_substance!A:AD,27,0)</f>
        <v>#N/A</v>
      </c>
      <c r="V513" s="4" t="e">
        <f>VLOOKUP(tbl2_2!A513,ishod_substance!A:AD,28,0)</f>
        <v>#N/A</v>
      </c>
      <c r="W513" s="4" t="e">
        <f>VLOOKUP(tbl2_2!A513,ishod_substance!A:AD,29,0)</f>
        <v>#N/A</v>
      </c>
      <c r="X513" s="4" t="e">
        <f>VLOOKUP(tbl2_2!A513,ishod_substance!A:AD,30,0)</f>
        <v>#N/A</v>
      </c>
      <c r="Y513" s="10" t="e">
        <f>VLOOKUP(tbl2_2!A513,ishod_substance!A:AD,7,0)</f>
        <v>#N/A</v>
      </c>
      <c r="Z513" s="9" t="e">
        <f>VLOOKUP(Y513,quide!$A$2:$B$1006,2,0)</f>
        <v>#N/A</v>
      </c>
      <c r="AA513" s="4" t="e">
        <f>VLOOKUP(Y513,quide!$A$2:$J$1006,10,0)</f>
        <v>#N/A</v>
      </c>
      <c r="AB513" s="50" t="e">
        <f>VLOOKUP(tbl2_2!A513,ishod_substance!A:AD,8,0)</f>
        <v>#N/A</v>
      </c>
      <c r="AC513" s="28" t="e">
        <f t="shared" si="8"/>
        <v>#N/A</v>
      </c>
      <c r="AD513" s="27" t="e">
        <f>VLOOKUP(tbl2_2!A513,ishod_substance!A:AD,9,0)</f>
        <v>#N/A</v>
      </c>
      <c r="AE513" s="8" t="e">
        <f>VLOOKUP(tbl2_2!A513,ishod_substance!A:AD,9,0)</f>
        <v>#N/A</v>
      </c>
      <c r="AF513" s="12"/>
    </row>
    <row r="514" spans="1:32" x14ac:dyDescent="0.25">
      <c r="A514">
        <v>506</v>
      </c>
      <c r="C514" s="5" t="e">
        <f>VLOOKUP(tbl2_2!A514,ishod_substance!A:P,2,0)</f>
        <v>#N/A</v>
      </c>
      <c r="D514" s="7" t="e">
        <f>VLOOKUP(tbl2_2!A514,ishod_substance!A:P,3,0)</f>
        <v>#N/A</v>
      </c>
      <c r="E514" s="5" t="e">
        <f>VLOOKUP(tbl2_2!A514,ishod_substance!A:P,11,0)</f>
        <v>#N/A</v>
      </c>
      <c r="F514" s="6" t="e">
        <f>VLOOKUP(tbl2_2!A514,ishod_substance!A:P,15,0)</f>
        <v>#N/A</v>
      </c>
      <c r="G514" s="6" t="e">
        <f>VLOOKUP(tbl2_2!A514,ishod_substance!A:P,12,0)&amp;"/"&amp;VLOOKUP(tbl2_2!A514,ishod_substance!A:P,14,0)</f>
        <v>#N/A</v>
      </c>
      <c r="H514" s="29" t="e">
        <f>VLOOKUP(tbl2_2!A514,ishod_substance!A:P,6,0)</f>
        <v>#N/A</v>
      </c>
      <c r="I514" s="10" t="e">
        <f>VLOOKUP(tbl2_2!A514,ishod_substance!A:P,15,0)</f>
        <v>#N/A</v>
      </c>
      <c r="J514" s="10" t="e">
        <f>VLOOKUP(tbl2_2!A514,ishod_substance!A:P,5,0)</f>
        <v>#N/A</v>
      </c>
      <c r="K514" s="84" t="e">
        <f>VLOOKUP(tbl2_2!A514,ishod_substance!A:Q,17,0)</f>
        <v>#N/A</v>
      </c>
      <c r="L514" s="84" t="e">
        <f>VLOOKUP(tbl2_2!A514,ishod_substance!A:R,18,0)</f>
        <v>#N/A</v>
      </c>
      <c r="M514" s="84" t="e">
        <f>VLOOKUP(tbl2_2!A514,ishod_substance!A:AD,19,0)</f>
        <v>#N/A</v>
      </c>
      <c r="N514" s="4" t="e">
        <f>VLOOKUP(tbl2_2!A514,ishod_substance!A:AD,20,0)</f>
        <v>#N/A</v>
      </c>
      <c r="O514" s="4" t="e">
        <f>VLOOKUP(tbl2_2!A514,ishod_substance!A:AD,21,0)</f>
        <v>#N/A</v>
      </c>
      <c r="P514" s="4" t="e">
        <f>VLOOKUP(tbl2_2!A514,ishod_substance!A:AD,22,0)</f>
        <v>#N/A</v>
      </c>
      <c r="Q514" s="4" t="e">
        <f>VLOOKUP(tbl2_2!A514,ishod_substance!A:AD,23,0)</f>
        <v>#N/A</v>
      </c>
      <c r="R514" s="4" t="e">
        <f>VLOOKUP(tbl2_2!A514,ishod_substance!A:AD,24,0)</f>
        <v>#N/A</v>
      </c>
      <c r="S514" s="4" t="e">
        <f>VLOOKUP(tbl2_2!A514,ishod_substance!A:AD,25,0)</f>
        <v>#N/A</v>
      </c>
      <c r="T514" s="4" t="e">
        <f>VLOOKUP(tbl2_2!A514,ishod_substance!A:AD,26,0)</f>
        <v>#N/A</v>
      </c>
      <c r="U514" s="4" t="e">
        <f>VLOOKUP(tbl2_2!A514,ishod_substance!A:AD,27,0)</f>
        <v>#N/A</v>
      </c>
      <c r="V514" s="4" t="e">
        <f>VLOOKUP(tbl2_2!A514,ishod_substance!A:AD,28,0)</f>
        <v>#N/A</v>
      </c>
      <c r="W514" s="4" t="e">
        <f>VLOOKUP(tbl2_2!A514,ishod_substance!A:AD,29,0)</f>
        <v>#N/A</v>
      </c>
      <c r="X514" s="4" t="e">
        <f>VLOOKUP(tbl2_2!A514,ishod_substance!A:AD,30,0)</f>
        <v>#N/A</v>
      </c>
      <c r="Y514" s="10" t="e">
        <f>VLOOKUP(tbl2_2!A514,ishod_substance!A:AD,7,0)</f>
        <v>#N/A</v>
      </c>
      <c r="Z514" s="9" t="e">
        <f>VLOOKUP(Y514,quide!$A$2:$B$1006,2,0)</f>
        <v>#N/A</v>
      </c>
      <c r="AA514" s="4" t="e">
        <f>VLOOKUP(Y514,quide!$A$2:$J$1006,10,0)</f>
        <v>#N/A</v>
      </c>
      <c r="AB514" s="50" t="e">
        <f>VLOOKUP(tbl2_2!A514,ishod_substance!A:AD,8,0)</f>
        <v>#N/A</v>
      </c>
      <c r="AC514" s="28" t="e">
        <f t="shared" si="8"/>
        <v>#N/A</v>
      </c>
      <c r="AD514" s="27" t="e">
        <f>VLOOKUP(tbl2_2!A514,ishod_substance!A:AD,9,0)</f>
        <v>#N/A</v>
      </c>
      <c r="AE514" s="8" t="e">
        <f>VLOOKUP(tbl2_2!A514,ishod_substance!A:AD,9,0)</f>
        <v>#N/A</v>
      </c>
      <c r="AF514" s="12"/>
    </row>
    <row r="515" spans="1:32" x14ac:dyDescent="0.25">
      <c r="A515">
        <v>507</v>
      </c>
      <c r="C515" s="5" t="e">
        <f>VLOOKUP(tbl2_2!A515,ishod_substance!A:P,2,0)</f>
        <v>#N/A</v>
      </c>
      <c r="D515" s="7" t="e">
        <f>VLOOKUP(tbl2_2!A515,ishod_substance!A:P,3,0)</f>
        <v>#N/A</v>
      </c>
      <c r="E515" s="5" t="e">
        <f>VLOOKUP(tbl2_2!A515,ishod_substance!A:P,11,0)</f>
        <v>#N/A</v>
      </c>
      <c r="F515" s="6" t="e">
        <f>VLOOKUP(tbl2_2!A515,ishod_substance!A:P,15,0)</f>
        <v>#N/A</v>
      </c>
      <c r="G515" s="6" t="e">
        <f>VLOOKUP(tbl2_2!A515,ishod_substance!A:P,12,0)&amp;"/"&amp;VLOOKUP(tbl2_2!A515,ishod_substance!A:P,14,0)</f>
        <v>#N/A</v>
      </c>
      <c r="H515" s="29" t="e">
        <f>VLOOKUP(tbl2_2!A515,ishod_substance!A:P,6,0)</f>
        <v>#N/A</v>
      </c>
      <c r="I515" s="10" t="e">
        <f>VLOOKUP(tbl2_2!A515,ishod_substance!A:P,15,0)</f>
        <v>#N/A</v>
      </c>
      <c r="J515" s="10" t="e">
        <f>VLOOKUP(tbl2_2!A515,ishod_substance!A:P,5,0)</f>
        <v>#N/A</v>
      </c>
      <c r="K515" s="84" t="e">
        <f>VLOOKUP(tbl2_2!A515,ishod_substance!A:Q,17,0)</f>
        <v>#N/A</v>
      </c>
      <c r="L515" s="84" t="e">
        <f>VLOOKUP(tbl2_2!A515,ishod_substance!A:R,18,0)</f>
        <v>#N/A</v>
      </c>
      <c r="M515" s="84" t="e">
        <f>VLOOKUP(tbl2_2!A515,ishod_substance!A:AD,19,0)</f>
        <v>#N/A</v>
      </c>
      <c r="N515" s="4" t="e">
        <f>VLOOKUP(tbl2_2!A515,ishod_substance!A:AD,20,0)</f>
        <v>#N/A</v>
      </c>
      <c r="O515" s="4" t="e">
        <f>VLOOKUP(tbl2_2!A515,ishod_substance!A:AD,21,0)</f>
        <v>#N/A</v>
      </c>
      <c r="P515" s="4" t="e">
        <f>VLOOKUP(tbl2_2!A515,ishod_substance!A:AD,22,0)</f>
        <v>#N/A</v>
      </c>
      <c r="Q515" s="4" t="e">
        <f>VLOOKUP(tbl2_2!A515,ishod_substance!A:AD,23,0)</f>
        <v>#N/A</v>
      </c>
      <c r="R515" s="4" t="e">
        <f>VLOOKUP(tbl2_2!A515,ishod_substance!A:AD,24,0)</f>
        <v>#N/A</v>
      </c>
      <c r="S515" s="4" t="e">
        <f>VLOOKUP(tbl2_2!A515,ishod_substance!A:AD,25,0)</f>
        <v>#N/A</v>
      </c>
      <c r="T515" s="4" t="e">
        <f>VLOOKUP(tbl2_2!A515,ishod_substance!A:AD,26,0)</f>
        <v>#N/A</v>
      </c>
      <c r="U515" s="4" t="e">
        <f>VLOOKUP(tbl2_2!A515,ishod_substance!A:AD,27,0)</f>
        <v>#N/A</v>
      </c>
      <c r="V515" s="4" t="e">
        <f>VLOOKUP(tbl2_2!A515,ishod_substance!A:AD,28,0)</f>
        <v>#N/A</v>
      </c>
      <c r="W515" s="4" t="e">
        <f>VLOOKUP(tbl2_2!A515,ishod_substance!A:AD,29,0)</f>
        <v>#N/A</v>
      </c>
      <c r="X515" s="4" t="e">
        <f>VLOOKUP(tbl2_2!A515,ishod_substance!A:AD,30,0)</f>
        <v>#N/A</v>
      </c>
      <c r="Y515" s="10" t="e">
        <f>VLOOKUP(tbl2_2!A515,ishod_substance!A:AD,7,0)</f>
        <v>#N/A</v>
      </c>
      <c r="Z515" s="9" t="e">
        <f>VLOOKUP(Y515,quide!$A$2:$B$1006,2,0)</f>
        <v>#N/A</v>
      </c>
      <c r="AA515" s="4" t="e">
        <f>VLOOKUP(Y515,quide!$A$2:$J$1006,10,0)</f>
        <v>#N/A</v>
      </c>
      <c r="AB515" s="50" t="e">
        <f>VLOOKUP(tbl2_2!A515,ishod_substance!A:AD,8,0)</f>
        <v>#N/A</v>
      </c>
      <c r="AC515" s="28" t="e">
        <f t="shared" si="8"/>
        <v>#N/A</v>
      </c>
      <c r="AD515" s="27" t="e">
        <f>VLOOKUP(tbl2_2!A515,ishod_substance!A:AD,9,0)</f>
        <v>#N/A</v>
      </c>
      <c r="AE515" s="8" t="e">
        <f>VLOOKUP(tbl2_2!A515,ishod_substance!A:AD,9,0)</f>
        <v>#N/A</v>
      </c>
      <c r="AF515" s="12"/>
    </row>
    <row r="516" spans="1:32" x14ac:dyDescent="0.25">
      <c r="A516">
        <v>508</v>
      </c>
      <c r="C516" s="5" t="e">
        <f>VLOOKUP(tbl2_2!A516,ishod_substance!A:P,2,0)</f>
        <v>#N/A</v>
      </c>
      <c r="D516" s="7" t="e">
        <f>VLOOKUP(tbl2_2!A516,ishod_substance!A:P,3,0)</f>
        <v>#N/A</v>
      </c>
      <c r="E516" s="5" t="e">
        <f>VLOOKUP(tbl2_2!A516,ishod_substance!A:P,11,0)</f>
        <v>#N/A</v>
      </c>
      <c r="F516" s="6" t="e">
        <f>VLOOKUP(tbl2_2!A516,ishod_substance!A:P,15,0)</f>
        <v>#N/A</v>
      </c>
      <c r="G516" s="6" t="e">
        <f>VLOOKUP(tbl2_2!A516,ishod_substance!A:P,12,0)&amp;"/"&amp;VLOOKUP(tbl2_2!A516,ishod_substance!A:P,14,0)</f>
        <v>#N/A</v>
      </c>
      <c r="H516" s="29" t="e">
        <f>VLOOKUP(tbl2_2!A516,ishod_substance!A:P,6,0)</f>
        <v>#N/A</v>
      </c>
      <c r="I516" s="10" t="e">
        <f>VLOOKUP(tbl2_2!A516,ishod_substance!A:P,15,0)</f>
        <v>#N/A</v>
      </c>
      <c r="J516" s="10" t="e">
        <f>VLOOKUP(tbl2_2!A516,ishod_substance!A:P,5,0)</f>
        <v>#N/A</v>
      </c>
      <c r="K516" s="84" t="e">
        <f>VLOOKUP(tbl2_2!A516,ishod_substance!A:Q,17,0)</f>
        <v>#N/A</v>
      </c>
      <c r="L516" s="84" t="e">
        <f>VLOOKUP(tbl2_2!A516,ishod_substance!A:R,18,0)</f>
        <v>#N/A</v>
      </c>
      <c r="M516" s="84" t="e">
        <f>VLOOKUP(tbl2_2!A516,ishod_substance!A:AD,19,0)</f>
        <v>#N/A</v>
      </c>
      <c r="N516" s="4" t="e">
        <f>VLOOKUP(tbl2_2!A516,ishod_substance!A:AD,20,0)</f>
        <v>#N/A</v>
      </c>
      <c r="O516" s="4" t="e">
        <f>VLOOKUP(tbl2_2!A516,ishod_substance!A:AD,21,0)</f>
        <v>#N/A</v>
      </c>
      <c r="P516" s="4" t="e">
        <f>VLOOKUP(tbl2_2!A516,ishod_substance!A:AD,22,0)</f>
        <v>#N/A</v>
      </c>
      <c r="Q516" s="4" t="e">
        <f>VLOOKUP(tbl2_2!A516,ishod_substance!A:AD,23,0)</f>
        <v>#N/A</v>
      </c>
      <c r="R516" s="4" t="e">
        <f>VLOOKUP(tbl2_2!A516,ishod_substance!A:AD,24,0)</f>
        <v>#N/A</v>
      </c>
      <c r="S516" s="4" t="e">
        <f>VLOOKUP(tbl2_2!A516,ishod_substance!A:AD,25,0)</f>
        <v>#N/A</v>
      </c>
      <c r="T516" s="4" t="e">
        <f>VLOOKUP(tbl2_2!A516,ishod_substance!A:AD,26,0)</f>
        <v>#N/A</v>
      </c>
      <c r="U516" s="4" t="e">
        <f>VLOOKUP(tbl2_2!A516,ishod_substance!A:AD,27,0)</f>
        <v>#N/A</v>
      </c>
      <c r="V516" s="4" t="e">
        <f>VLOOKUP(tbl2_2!A516,ishod_substance!A:AD,28,0)</f>
        <v>#N/A</v>
      </c>
      <c r="W516" s="4" t="e">
        <f>VLOOKUP(tbl2_2!A516,ishod_substance!A:AD,29,0)</f>
        <v>#N/A</v>
      </c>
      <c r="X516" s="4" t="e">
        <f>VLOOKUP(tbl2_2!A516,ishod_substance!A:AD,30,0)</f>
        <v>#N/A</v>
      </c>
      <c r="Y516" s="10" t="e">
        <f>VLOOKUP(tbl2_2!A516,ishod_substance!A:AD,7,0)</f>
        <v>#N/A</v>
      </c>
      <c r="Z516" s="9" t="e">
        <f>VLOOKUP(Y516,quide!$A$2:$B$1006,2,0)</f>
        <v>#N/A</v>
      </c>
      <c r="AA516" s="4" t="e">
        <f>VLOOKUP(Y516,quide!$A$2:$J$1006,10,0)</f>
        <v>#N/A</v>
      </c>
      <c r="AB516" s="50" t="e">
        <f>VLOOKUP(tbl2_2!A516,ishod_substance!A:AD,8,0)</f>
        <v>#N/A</v>
      </c>
      <c r="AC516" s="28" t="e">
        <f t="shared" si="8"/>
        <v>#N/A</v>
      </c>
      <c r="AD516" s="27" t="e">
        <f>VLOOKUP(tbl2_2!A516,ishod_substance!A:AD,9,0)</f>
        <v>#N/A</v>
      </c>
      <c r="AE516" s="8" t="e">
        <f>VLOOKUP(tbl2_2!A516,ishod_substance!A:AD,9,0)</f>
        <v>#N/A</v>
      </c>
      <c r="AF516" s="12"/>
    </row>
    <row r="517" spans="1:32" x14ac:dyDescent="0.25">
      <c r="A517">
        <v>509</v>
      </c>
      <c r="C517" s="5" t="e">
        <f>VLOOKUP(tbl2_2!A517,ishod_substance!A:P,2,0)</f>
        <v>#N/A</v>
      </c>
      <c r="D517" s="7" t="e">
        <f>VLOOKUP(tbl2_2!A517,ishod_substance!A:P,3,0)</f>
        <v>#N/A</v>
      </c>
      <c r="E517" s="5" t="e">
        <f>VLOOKUP(tbl2_2!A517,ishod_substance!A:P,11,0)</f>
        <v>#N/A</v>
      </c>
      <c r="F517" s="6" t="e">
        <f>VLOOKUP(tbl2_2!A517,ishod_substance!A:P,15,0)</f>
        <v>#N/A</v>
      </c>
      <c r="G517" s="6" t="e">
        <f>VLOOKUP(tbl2_2!A517,ishod_substance!A:P,12,0)&amp;"/"&amp;VLOOKUP(tbl2_2!A517,ishod_substance!A:P,14,0)</f>
        <v>#N/A</v>
      </c>
      <c r="H517" s="29" t="e">
        <f>VLOOKUP(tbl2_2!A517,ishod_substance!A:P,6,0)</f>
        <v>#N/A</v>
      </c>
      <c r="I517" s="10" t="e">
        <f>VLOOKUP(tbl2_2!A517,ishod_substance!A:P,15,0)</f>
        <v>#N/A</v>
      </c>
      <c r="J517" s="10" t="e">
        <f>VLOOKUP(tbl2_2!A517,ishod_substance!A:P,5,0)</f>
        <v>#N/A</v>
      </c>
      <c r="K517" s="84" t="e">
        <f>VLOOKUP(tbl2_2!A517,ishod_substance!A:Q,17,0)</f>
        <v>#N/A</v>
      </c>
      <c r="L517" s="84" t="e">
        <f>VLOOKUP(tbl2_2!A517,ishod_substance!A:R,18,0)</f>
        <v>#N/A</v>
      </c>
      <c r="M517" s="84" t="e">
        <f>VLOOKUP(tbl2_2!A517,ishod_substance!A:AD,19,0)</f>
        <v>#N/A</v>
      </c>
      <c r="N517" s="4" t="e">
        <f>VLOOKUP(tbl2_2!A517,ishod_substance!A:AD,20,0)</f>
        <v>#N/A</v>
      </c>
      <c r="O517" s="4" t="e">
        <f>VLOOKUP(tbl2_2!A517,ishod_substance!A:AD,21,0)</f>
        <v>#N/A</v>
      </c>
      <c r="P517" s="4" t="e">
        <f>VLOOKUP(tbl2_2!A517,ishod_substance!A:AD,22,0)</f>
        <v>#N/A</v>
      </c>
      <c r="Q517" s="4" t="e">
        <f>VLOOKUP(tbl2_2!A517,ishod_substance!A:AD,23,0)</f>
        <v>#N/A</v>
      </c>
      <c r="R517" s="4" t="e">
        <f>VLOOKUP(tbl2_2!A517,ishod_substance!A:AD,24,0)</f>
        <v>#N/A</v>
      </c>
      <c r="S517" s="4" t="e">
        <f>VLOOKUP(tbl2_2!A517,ishod_substance!A:AD,25,0)</f>
        <v>#N/A</v>
      </c>
      <c r="T517" s="4" t="e">
        <f>VLOOKUP(tbl2_2!A517,ishod_substance!A:AD,26,0)</f>
        <v>#N/A</v>
      </c>
      <c r="U517" s="4" t="e">
        <f>VLOOKUP(tbl2_2!A517,ishod_substance!A:AD,27,0)</f>
        <v>#N/A</v>
      </c>
      <c r="V517" s="4" t="e">
        <f>VLOOKUP(tbl2_2!A517,ishod_substance!A:AD,28,0)</f>
        <v>#N/A</v>
      </c>
      <c r="W517" s="4" t="e">
        <f>VLOOKUP(tbl2_2!A517,ishod_substance!A:AD,29,0)</f>
        <v>#N/A</v>
      </c>
      <c r="X517" s="4" t="e">
        <f>VLOOKUP(tbl2_2!A517,ishod_substance!A:AD,30,0)</f>
        <v>#N/A</v>
      </c>
      <c r="Y517" s="10" t="e">
        <f>VLOOKUP(tbl2_2!A517,ishod_substance!A:AD,7,0)</f>
        <v>#N/A</v>
      </c>
      <c r="Z517" s="9" t="e">
        <f>VLOOKUP(Y517,quide!$A$2:$B$1006,2,0)</f>
        <v>#N/A</v>
      </c>
      <c r="AA517" s="4" t="e">
        <f>VLOOKUP(Y517,quide!$A$2:$J$1006,10,0)</f>
        <v>#N/A</v>
      </c>
      <c r="AB517" s="50" t="e">
        <f>VLOOKUP(tbl2_2!A517,ishod_substance!A:AD,8,0)</f>
        <v>#N/A</v>
      </c>
      <c r="AC517" s="28" t="e">
        <f t="shared" si="8"/>
        <v>#N/A</v>
      </c>
      <c r="AD517" s="27" t="e">
        <f>VLOOKUP(tbl2_2!A517,ishod_substance!A:AD,9,0)</f>
        <v>#N/A</v>
      </c>
      <c r="AE517" s="8" t="e">
        <f>VLOOKUP(tbl2_2!A517,ishod_substance!A:AD,9,0)</f>
        <v>#N/A</v>
      </c>
      <c r="AF517" s="12"/>
    </row>
    <row r="518" spans="1:32" x14ac:dyDescent="0.25">
      <c r="A518">
        <v>510</v>
      </c>
      <c r="C518" s="5" t="e">
        <f>VLOOKUP(tbl2_2!A518,ishod_substance!A:P,2,0)</f>
        <v>#N/A</v>
      </c>
      <c r="D518" s="7" t="e">
        <f>VLOOKUP(tbl2_2!A518,ishod_substance!A:P,3,0)</f>
        <v>#N/A</v>
      </c>
      <c r="E518" s="5" t="e">
        <f>VLOOKUP(tbl2_2!A518,ishod_substance!A:P,11,0)</f>
        <v>#N/A</v>
      </c>
      <c r="F518" s="6" t="e">
        <f>VLOOKUP(tbl2_2!A518,ishod_substance!A:P,15,0)</f>
        <v>#N/A</v>
      </c>
      <c r="G518" s="6" t="e">
        <f>VLOOKUP(tbl2_2!A518,ishod_substance!A:P,12,0)&amp;"/"&amp;VLOOKUP(tbl2_2!A518,ishod_substance!A:P,14,0)</f>
        <v>#N/A</v>
      </c>
      <c r="H518" s="29" t="e">
        <f>VLOOKUP(tbl2_2!A518,ishod_substance!A:P,6,0)</f>
        <v>#N/A</v>
      </c>
      <c r="I518" s="10" t="e">
        <f>VLOOKUP(tbl2_2!A518,ishod_substance!A:P,15,0)</f>
        <v>#N/A</v>
      </c>
      <c r="J518" s="10" t="e">
        <f>VLOOKUP(tbl2_2!A518,ishod_substance!A:P,5,0)</f>
        <v>#N/A</v>
      </c>
      <c r="K518" s="84" t="e">
        <f>VLOOKUP(tbl2_2!A518,ishod_substance!A:Q,17,0)</f>
        <v>#N/A</v>
      </c>
      <c r="L518" s="84" t="e">
        <f>VLOOKUP(tbl2_2!A518,ishod_substance!A:R,18,0)</f>
        <v>#N/A</v>
      </c>
      <c r="M518" s="84" t="e">
        <f>VLOOKUP(tbl2_2!A518,ishod_substance!A:AD,19,0)</f>
        <v>#N/A</v>
      </c>
      <c r="N518" s="4" t="e">
        <f>VLOOKUP(tbl2_2!A518,ishod_substance!A:AD,20,0)</f>
        <v>#N/A</v>
      </c>
      <c r="O518" s="4" t="e">
        <f>VLOOKUP(tbl2_2!A518,ishod_substance!A:AD,21,0)</f>
        <v>#N/A</v>
      </c>
      <c r="P518" s="4" t="e">
        <f>VLOOKUP(tbl2_2!A518,ishod_substance!A:AD,22,0)</f>
        <v>#N/A</v>
      </c>
      <c r="Q518" s="4" t="e">
        <f>VLOOKUP(tbl2_2!A518,ishod_substance!A:AD,23,0)</f>
        <v>#N/A</v>
      </c>
      <c r="R518" s="4" t="e">
        <f>VLOOKUP(tbl2_2!A518,ishod_substance!A:AD,24,0)</f>
        <v>#N/A</v>
      </c>
      <c r="S518" s="4" t="e">
        <f>VLOOKUP(tbl2_2!A518,ishod_substance!A:AD,25,0)</f>
        <v>#N/A</v>
      </c>
      <c r="T518" s="4" t="e">
        <f>VLOOKUP(tbl2_2!A518,ishod_substance!A:AD,26,0)</f>
        <v>#N/A</v>
      </c>
      <c r="U518" s="4" t="e">
        <f>VLOOKUP(tbl2_2!A518,ishod_substance!A:AD,27,0)</f>
        <v>#N/A</v>
      </c>
      <c r="V518" s="4" t="e">
        <f>VLOOKUP(tbl2_2!A518,ishod_substance!A:AD,28,0)</f>
        <v>#N/A</v>
      </c>
      <c r="W518" s="4" t="e">
        <f>VLOOKUP(tbl2_2!A518,ishod_substance!A:AD,29,0)</f>
        <v>#N/A</v>
      </c>
      <c r="X518" s="4" t="e">
        <f>VLOOKUP(tbl2_2!A518,ishod_substance!A:AD,30,0)</f>
        <v>#N/A</v>
      </c>
      <c r="Y518" s="10" t="e">
        <f>VLOOKUP(tbl2_2!A518,ishod_substance!A:AD,7,0)</f>
        <v>#N/A</v>
      </c>
      <c r="Z518" s="9" t="e">
        <f>VLOOKUP(Y518,quide!$A$2:$B$1006,2,0)</f>
        <v>#N/A</v>
      </c>
      <c r="AA518" s="4" t="e">
        <f>VLOOKUP(Y518,quide!$A$2:$J$1006,10,0)</f>
        <v>#N/A</v>
      </c>
      <c r="AB518" s="50" t="e">
        <f>VLOOKUP(tbl2_2!A518,ishod_substance!A:AD,8,0)</f>
        <v>#N/A</v>
      </c>
      <c r="AC518" s="28" t="e">
        <f t="shared" si="8"/>
        <v>#N/A</v>
      </c>
      <c r="AD518" s="27" t="e">
        <f>VLOOKUP(tbl2_2!A518,ishod_substance!A:AD,9,0)</f>
        <v>#N/A</v>
      </c>
      <c r="AE518" s="8" t="e">
        <f>VLOOKUP(tbl2_2!A518,ishod_substance!A:AD,9,0)</f>
        <v>#N/A</v>
      </c>
      <c r="AF518" s="12"/>
    </row>
    <row r="519" spans="1:32" x14ac:dyDescent="0.25">
      <c r="A519">
        <v>511</v>
      </c>
      <c r="C519" s="5" t="e">
        <f>VLOOKUP(tbl2_2!A519,ishod_substance!A:P,2,0)</f>
        <v>#N/A</v>
      </c>
      <c r="D519" s="7" t="e">
        <f>VLOOKUP(tbl2_2!A519,ishod_substance!A:P,3,0)</f>
        <v>#N/A</v>
      </c>
      <c r="E519" s="5" t="e">
        <f>VLOOKUP(tbl2_2!A519,ishod_substance!A:P,11,0)</f>
        <v>#N/A</v>
      </c>
      <c r="F519" s="6" t="e">
        <f>VLOOKUP(tbl2_2!A519,ishod_substance!A:P,15,0)</f>
        <v>#N/A</v>
      </c>
      <c r="G519" s="6" t="e">
        <f>VLOOKUP(tbl2_2!A519,ishod_substance!A:P,12,0)&amp;"/"&amp;VLOOKUP(tbl2_2!A519,ishod_substance!A:P,14,0)</f>
        <v>#N/A</v>
      </c>
      <c r="H519" s="29" t="e">
        <f>VLOOKUP(tbl2_2!A519,ishod_substance!A:P,6,0)</f>
        <v>#N/A</v>
      </c>
      <c r="I519" s="10" t="e">
        <f>VLOOKUP(tbl2_2!A519,ishod_substance!A:P,15,0)</f>
        <v>#N/A</v>
      </c>
      <c r="J519" s="10" t="e">
        <f>VLOOKUP(tbl2_2!A519,ishod_substance!A:P,5,0)</f>
        <v>#N/A</v>
      </c>
      <c r="K519" s="84" t="e">
        <f>VLOOKUP(tbl2_2!A519,ishod_substance!A:Q,17,0)</f>
        <v>#N/A</v>
      </c>
      <c r="L519" s="84" t="e">
        <f>VLOOKUP(tbl2_2!A519,ishod_substance!A:R,18,0)</f>
        <v>#N/A</v>
      </c>
      <c r="M519" s="84" t="e">
        <f>VLOOKUP(tbl2_2!A519,ishod_substance!A:AD,19,0)</f>
        <v>#N/A</v>
      </c>
      <c r="N519" s="4" t="e">
        <f>VLOOKUP(tbl2_2!A519,ishod_substance!A:AD,20,0)</f>
        <v>#N/A</v>
      </c>
      <c r="O519" s="4" t="e">
        <f>VLOOKUP(tbl2_2!A519,ishod_substance!A:AD,21,0)</f>
        <v>#N/A</v>
      </c>
      <c r="P519" s="4" t="e">
        <f>VLOOKUP(tbl2_2!A519,ishod_substance!A:AD,22,0)</f>
        <v>#N/A</v>
      </c>
      <c r="Q519" s="4" t="e">
        <f>VLOOKUP(tbl2_2!A519,ishod_substance!A:AD,23,0)</f>
        <v>#N/A</v>
      </c>
      <c r="R519" s="4" t="e">
        <f>VLOOKUP(tbl2_2!A519,ishod_substance!A:AD,24,0)</f>
        <v>#N/A</v>
      </c>
      <c r="S519" s="4" t="e">
        <f>VLOOKUP(tbl2_2!A519,ishod_substance!A:AD,25,0)</f>
        <v>#N/A</v>
      </c>
      <c r="T519" s="4" t="e">
        <f>VLOOKUP(tbl2_2!A519,ishod_substance!A:AD,26,0)</f>
        <v>#N/A</v>
      </c>
      <c r="U519" s="4" t="e">
        <f>VLOOKUP(tbl2_2!A519,ishod_substance!A:AD,27,0)</f>
        <v>#N/A</v>
      </c>
      <c r="V519" s="4" t="e">
        <f>VLOOKUP(tbl2_2!A519,ishod_substance!A:AD,28,0)</f>
        <v>#N/A</v>
      </c>
      <c r="W519" s="4" t="e">
        <f>VLOOKUP(tbl2_2!A519,ishod_substance!A:AD,29,0)</f>
        <v>#N/A</v>
      </c>
      <c r="X519" s="4" t="e">
        <f>VLOOKUP(tbl2_2!A519,ishod_substance!A:AD,30,0)</f>
        <v>#N/A</v>
      </c>
      <c r="Y519" s="10" t="e">
        <f>VLOOKUP(tbl2_2!A519,ishod_substance!A:AD,7,0)</f>
        <v>#N/A</v>
      </c>
      <c r="Z519" s="9" t="e">
        <f>VLOOKUP(Y519,quide!$A$2:$B$1006,2,0)</f>
        <v>#N/A</v>
      </c>
      <c r="AA519" s="4" t="e">
        <f>VLOOKUP(Y519,quide!$A$2:$J$1006,10,0)</f>
        <v>#N/A</v>
      </c>
      <c r="AB519" s="50" t="e">
        <f>VLOOKUP(tbl2_2!A519,ishod_substance!A:AD,8,0)</f>
        <v>#N/A</v>
      </c>
      <c r="AC519" s="28" t="e">
        <f t="shared" si="8"/>
        <v>#N/A</v>
      </c>
      <c r="AD519" s="27" t="e">
        <f>VLOOKUP(tbl2_2!A519,ishod_substance!A:AD,9,0)</f>
        <v>#N/A</v>
      </c>
      <c r="AE519" s="8" t="e">
        <f>VLOOKUP(tbl2_2!A519,ishod_substance!A:AD,9,0)</f>
        <v>#N/A</v>
      </c>
      <c r="AF519" s="12"/>
    </row>
    <row r="520" spans="1:32" x14ac:dyDescent="0.25">
      <c r="A520">
        <v>512</v>
      </c>
      <c r="C520" s="5" t="e">
        <f>VLOOKUP(tbl2_2!A520,ishod_substance!A:P,2,0)</f>
        <v>#N/A</v>
      </c>
      <c r="D520" s="7" t="e">
        <f>VLOOKUP(tbl2_2!A520,ishod_substance!A:P,3,0)</f>
        <v>#N/A</v>
      </c>
      <c r="E520" s="5" t="e">
        <f>VLOOKUP(tbl2_2!A520,ishod_substance!A:P,11,0)</f>
        <v>#N/A</v>
      </c>
      <c r="F520" s="6" t="e">
        <f>VLOOKUP(tbl2_2!A520,ishod_substance!A:P,15,0)</f>
        <v>#N/A</v>
      </c>
      <c r="G520" s="6" t="e">
        <f>VLOOKUP(tbl2_2!A520,ishod_substance!A:P,12,0)&amp;"/"&amp;VLOOKUP(tbl2_2!A520,ishod_substance!A:P,14,0)</f>
        <v>#N/A</v>
      </c>
      <c r="H520" s="29" t="e">
        <f>VLOOKUP(tbl2_2!A520,ishod_substance!A:P,6,0)</f>
        <v>#N/A</v>
      </c>
      <c r="I520" s="10" t="e">
        <f>VLOOKUP(tbl2_2!A520,ishod_substance!A:P,15,0)</f>
        <v>#N/A</v>
      </c>
      <c r="J520" s="10" t="e">
        <f>VLOOKUP(tbl2_2!A520,ishod_substance!A:P,5,0)</f>
        <v>#N/A</v>
      </c>
      <c r="K520" s="84" t="e">
        <f>VLOOKUP(tbl2_2!A520,ishod_substance!A:Q,17,0)</f>
        <v>#N/A</v>
      </c>
      <c r="L520" s="84" t="e">
        <f>VLOOKUP(tbl2_2!A520,ishod_substance!A:R,18,0)</f>
        <v>#N/A</v>
      </c>
      <c r="M520" s="84" t="e">
        <f>VLOOKUP(tbl2_2!A520,ishod_substance!A:AD,19,0)</f>
        <v>#N/A</v>
      </c>
      <c r="N520" s="4" t="e">
        <f>VLOOKUP(tbl2_2!A520,ishod_substance!A:AD,20,0)</f>
        <v>#N/A</v>
      </c>
      <c r="O520" s="4" t="e">
        <f>VLOOKUP(tbl2_2!A520,ishod_substance!A:AD,21,0)</f>
        <v>#N/A</v>
      </c>
      <c r="P520" s="4" t="e">
        <f>VLOOKUP(tbl2_2!A520,ishod_substance!A:AD,22,0)</f>
        <v>#N/A</v>
      </c>
      <c r="Q520" s="4" t="e">
        <f>VLOOKUP(tbl2_2!A520,ishod_substance!A:AD,23,0)</f>
        <v>#N/A</v>
      </c>
      <c r="R520" s="4" t="e">
        <f>VLOOKUP(tbl2_2!A520,ishod_substance!A:AD,24,0)</f>
        <v>#N/A</v>
      </c>
      <c r="S520" s="4" t="e">
        <f>VLOOKUP(tbl2_2!A520,ishod_substance!A:AD,25,0)</f>
        <v>#N/A</v>
      </c>
      <c r="T520" s="4" t="e">
        <f>VLOOKUP(tbl2_2!A520,ishod_substance!A:AD,26,0)</f>
        <v>#N/A</v>
      </c>
      <c r="U520" s="4" t="e">
        <f>VLOOKUP(tbl2_2!A520,ishod_substance!A:AD,27,0)</f>
        <v>#N/A</v>
      </c>
      <c r="V520" s="4" t="e">
        <f>VLOOKUP(tbl2_2!A520,ishod_substance!A:AD,28,0)</f>
        <v>#N/A</v>
      </c>
      <c r="W520" s="4" t="e">
        <f>VLOOKUP(tbl2_2!A520,ishod_substance!A:AD,29,0)</f>
        <v>#N/A</v>
      </c>
      <c r="X520" s="4" t="e">
        <f>VLOOKUP(tbl2_2!A520,ishod_substance!A:AD,30,0)</f>
        <v>#N/A</v>
      </c>
      <c r="Y520" s="10" t="e">
        <f>VLOOKUP(tbl2_2!A520,ishod_substance!A:AD,7,0)</f>
        <v>#N/A</v>
      </c>
      <c r="Z520" s="9" t="e">
        <f>VLOOKUP(Y520,quide!$A$2:$B$1006,2,0)</f>
        <v>#N/A</v>
      </c>
      <c r="AA520" s="4" t="e">
        <f>VLOOKUP(Y520,quide!$A$2:$J$1006,10,0)</f>
        <v>#N/A</v>
      </c>
      <c r="AB520" s="50" t="e">
        <f>VLOOKUP(tbl2_2!A520,ishod_substance!A:AD,8,0)</f>
        <v>#N/A</v>
      </c>
      <c r="AC520" s="28" t="e">
        <f t="shared" si="8"/>
        <v>#N/A</v>
      </c>
      <c r="AD520" s="27" t="e">
        <f>VLOOKUP(tbl2_2!A520,ishod_substance!A:AD,9,0)</f>
        <v>#N/A</v>
      </c>
      <c r="AE520" s="8" t="e">
        <f>VLOOKUP(tbl2_2!A520,ishod_substance!A:AD,9,0)</f>
        <v>#N/A</v>
      </c>
      <c r="AF520" s="12"/>
    </row>
    <row r="521" spans="1:32" x14ac:dyDescent="0.25">
      <c r="A521">
        <v>513</v>
      </c>
      <c r="C521" s="5" t="e">
        <f>VLOOKUP(tbl2_2!A521,ishod_substance!A:P,2,0)</f>
        <v>#N/A</v>
      </c>
      <c r="D521" s="7" t="e">
        <f>VLOOKUP(tbl2_2!A521,ishod_substance!A:P,3,0)</f>
        <v>#N/A</v>
      </c>
      <c r="E521" s="5" t="e">
        <f>VLOOKUP(tbl2_2!A521,ishod_substance!A:P,11,0)</f>
        <v>#N/A</v>
      </c>
      <c r="F521" s="6" t="e">
        <f>VLOOKUP(tbl2_2!A521,ishod_substance!A:P,15,0)</f>
        <v>#N/A</v>
      </c>
      <c r="G521" s="6" t="e">
        <f>VLOOKUP(tbl2_2!A521,ishod_substance!A:P,12,0)&amp;"/"&amp;VLOOKUP(tbl2_2!A521,ishod_substance!A:P,14,0)</f>
        <v>#N/A</v>
      </c>
      <c r="H521" s="29" t="e">
        <f>VLOOKUP(tbl2_2!A521,ishod_substance!A:P,6,0)</f>
        <v>#N/A</v>
      </c>
      <c r="I521" s="10" t="e">
        <f>VLOOKUP(tbl2_2!A521,ishod_substance!A:P,15,0)</f>
        <v>#N/A</v>
      </c>
      <c r="J521" s="10" t="e">
        <f>VLOOKUP(tbl2_2!A521,ishod_substance!A:P,5,0)</f>
        <v>#N/A</v>
      </c>
      <c r="K521" s="84" t="e">
        <f>VLOOKUP(tbl2_2!A521,ishod_substance!A:Q,17,0)</f>
        <v>#N/A</v>
      </c>
      <c r="L521" s="84" t="e">
        <f>VLOOKUP(tbl2_2!A521,ishod_substance!A:R,18,0)</f>
        <v>#N/A</v>
      </c>
      <c r="M521" s="84" t="e">
        <f>VLOOKUP(tbl2_2!A521,ishod_substance!A:AD,19,0)</f>
        <v>#N/A</v>
      </c>
      <c r="N521" s="4" t="e">
        <f>VLOOKUP(tbl2_2!A521,ishod_substance!A:AD,20,0)</f>
        <v>#N/A</v>
      </c>
      <c r="O521" s="4" t="e">
        <f>VLOOKUP(tbl2_2!A521,ishod_substance!A:AD,21,0)</f>
        <v>#N/A</v>
      </c>
      <c r="P521" s="4" t="e">
        <f>VLOOKUP(tbl2_2!A521,ishod_substance!A:AD,22,0)</f>
        <v>#N/A</v>
      </c>
      <c r="Q521" s="4" t="e">
        <f>VLOOKUP(tbl2_2!A521,ishod_substance!A:AD,23,0)</f>
        <v>#N/A</v>
      </c>
      <c r="R521" s="4" t="e">
        <f>VLOOKUP(tbl2_2!A521,ishod_substance!A:AD,24,0)</f>
        <v>#N/A</v>
      </c>
      <c r="S521" s="4" t="e">
        <f>VLOOKUP(tbl2_2!A521,ishod_substance!A:AD,25,0)</f>
        <v>#N/A</v>
      </c>
      <c r="T521" s="4" t="e">
        <f>VLOOKUP(tbl2_2!A521,ishod_substance!A:AD,26,0)</f>
        <v>#N/A</v>
      </c>
      <c r="U521" s="4" t="e">
        <f>VLOOKUP(tbl2_2!A521,ishod_substance!A:AD,27,0)</f>
        <v>#N/A</v>
      </c>
      <c r="V521" s="4" t="e">
        <f>VLOOKUP(tbl2_2!A521,ishod_substance!A:AD,28,0)</f>
        <v>#N/A</v>
      </c>
      <c r="W521" s="4" t="e">
        <f>VLOOKUP(tbl2_2!A521,ishod_substance!A:AD,29,0)</f>
        <v>#N/A</v>
      </c>
      <c r="X521" s="4" t="e">
        <f>VLOOKUP(tbl2_2!A521,ishod_substance!A:AD,30,0)</f>
        <v>#N/A</v>
      </c>
      <c r="Y521" s="10" t="e">
        <f>VLOOKUP(tbl2_2!A521,ishod_substance!A:AD,7,0)</f>
        <v>#N/A</v>
      </c>
      <c r="Z521" s="9" t="e">
        <f>VLOOKUP(Y521,quide!$A$2:$B$1006,2,0)</f>
        <v>#N/A</v>
      </c>
      <c r="AA521" s="4" t="e">
        <f>VLOOKUP(Y521,quide!$A$2:$J$1006,10,0)</f>
        <v>#N/A</v>
      </c>
      <c r="AB521" s="50" t="e">
        <f>VLOOKUP(tbl2_2!A521,ishod_substance!A:AD,8,0)</f>
        <v>#N/A</v>
      </c>
      <c r="AC521" s="28" t="e">
        <f t="shared" si="8"/>
        <v>#N/A</v>
      </c>
      <c r="AD521" s="27" t="e">
        <f>VLOOKUP(tbl2_2!A521,ishod_substance!A:AD,9,0)</f>
        <v>#N/A</v>
      </c>
      <c r="AE521" s="8" t="e">
        <f>VLOOKUP(tbl2_2!A521,ishod_substance!A:AD,9,0)</f>
        <v>#N/A</v>
      </c>
      <c r="AF521" s="12"/>
    </row>
    <row r="522" spans="1:32" x14ac:dyDescent="0.25">
      <c r="A522">
        <v>514</v>
      </c>
      <c r="C522" s="5" t="e">
        <f>VLOOKUP(tbl2_2!A522,ishod_substance!A:P,2,0)</f>
        <v>#N/A</v>
      </c>
      <c r="D522" s="7" t="e">
        <f>VLOOKUP(tbl2_2!A522,ishod_substance!A:P,3,0)</f>
        <v>#N/A</v>
      </c>
      <c r="E522" s="5" t="e">
        <f>VLOOKUP(tbl2_2!A522,ishod_substance!A:P,11,0)</f>
        <v>#N/A</v>
      </c>
      <c r="F522" s="6" t="e">
        <f>VLOOKUP(tbl2_2!A522,ishod_substance!A:P,15,0)</f>
        <v>#N/A</v>
      </c>
      <c r="G522" s="6" t="e">
        <f>VLOOKUP(tbl2_2!A522,ishod_substance!A:P,12,0)&amp;"/"&amp;VLOOKUP(tbl2_2!A522,ishod_substance!A:P,14,0)</f>
        <v>#N/A</v>
      </c>
      <c r="H522" s="29" t="e">
        <f>VLOOKUP(tbl2_2!A522,ishod_substance!A:P,6,0)</f>
        <v>#N/A</v>
      </c>
      <c r="I522" s="10" t="e">
        <f>VLOOKUP(tbl2_2!A522,ishod_substance!A:P,15,0)</f>
        <v>#N/A</v>
      </c>
      <c r="J522" s="10" t="e">
        <f>VLOOKUP(tbl2_2!A522,ishod_substance!A:P,5,0)</f>
        <v>#N/A</v>
      </c>
      <c r="K522" s="84" t="e">
        <f>VLOOKUP(tbl2_2!A522,ishod_substance!A:Q,17,0)</f>
        <v>#N/A</v>
      </c>
      <c r="L522" s="84" t="e">
        <f>VLOOKUP(tbl2_2!A522,ishod_substance!A:R,18,0)</f>
        <v>#N/A</v>
      </c>
      <c r="M522" s="84" t="e">
        <f>VLOOKUP(tbl2_2!A522,ishod_substance!A:AD,19,0)</f>
        <v>#N/A</v>
      </c>
      <c r="N522" s="4" t="e">
        <f>VLOOKUP(tbl2_2!A522,ishod_substance!A:AD,20,0)</f>
        <v>#N/A</v>
      </c>
      <c r="O522" s="4" t="e">
        <f>VLOOKUP(tbl2_2!A522,ishod_substance!A:AD,21,0)</f>
        <v>#N/A</v>
      </c>
      <c r="P522" s="4" t="e">
        <f>VLOOKUP(tbl2_2!A522,ishod_substance!A:AD,22,0)</f>
        <v>#N/A</v>
      </c>
      <c r="Q522" s="4" t="e">
        <f>VLOOKUP(tbl2_2!A522,ishod_substance!A:AD,23,0)</f>
        <v>#N/A</v>
      </c>
      <c r="R522" s="4" t="e">
        <f>VLOOKUP(tbl2_2!A522,ishod_substance!A:AD,24,0)</f>
        <v>#N/A</v>
      </c>
      <c r="S522" s="4" t="e">
        <f>VLOOKUP(tbl2_2!A522,ishod_substance!A:AD,25,0)</f>
        <v>#N/A</v>
      </c>
      <c r="T522" s="4" t="e">
        <f>VLOOKUP(tbl2_2!A522,ishod_substance!A:AD,26,0)</f>
        <v>#N/A</v>
      </c>
      <c r="U522" s="4" t="e">
        <f>VLOOKUP(tbl2_2!A522,ishod_substance!A:AD,27,0)</f>
        <v>#N/A</v>
      </c>
      <c r="V522" s="4" t="e">
        <f>VLOOKUP(tbl2_2!A522,ishod_substance!A:AD,28,0)</f>
        <v>#N/A</v>
      </c>
      <c r="W522" s="4" t="e">
        <f>VLOOKUP(tbl2_2!A522,ishod_substance!A:AD,29,0)</f>
        <v>#N/A</v>
      </c>
      <c r="X522" s="4" t="e">
        <f>VLOOKUP(tbl2_2!A522,ishod_substance!A:AD,30,0)</f>
        <v>#N/A</v>
      </c>
      <c r="Y522" s="10" t="e">
        <f>VLOOKUP(tbl2_2!A522,ishod_substance!A:AD,7,0)</f>
        <v>#N/A</v>
      </c>
      <c r="Z522" s="9" t="e">
        <f>VLOOKUP(Y522,quide!$A$2:$B$1006,2,0)</f>
        <v>#N/A</v>
      </c>
      <c r="AA522" s="4" t="e">
        <f>VLOOKUP(Y522,quide!$A$2:$J$1006,10,0)</f>
        <v>#N/A</v>
      </c>
      <c r="AB522" s="50" t="e">
        <f>VLOOKUP(tbl2_2!A522,ishod_substance!A:AD,8,0)</f>
        <v>#N/A</v>
      </c>
      <c r="AC522" s="28" t="e">
        <f t="shared" si="8"/>
        <v>#N/A</v>
      </c>
      <c r="AD522" s="27" t="e">
        <f>VLOOKUP(tbl2_2!A522,ishod_substance!A:AD,9,0)</f>
        <v>#N/A</v>
      </c>
      <c r="AE522" s="8" t="e">
        <f>VLOOKUP(tbl2_2!A522,ishod_substance!A:AD,9,0)</f>
        <v>#N/A</v>
      </c>
      <c r="AF522" s="12"/>
    </row>
    <row r="523" spans="1:32" x14ac:dyDescent="0.25">
      <c r="A523">
        <v>515</v>
      </c>
      <c r="C523" s="5" t="e">
        <f>VLOOKUP(tbl2_2!A523,ishod_substance!A:P,2,0)</f>
        <v>#N/A</v>
      </c>
      <c r="D523" s="7" t="e">
        <f>VLOOKUP(tbl2_2!A523,ishod_substance!A:P,3,0)</f>
        <v>#N/A</v>
      </c>
      <c r="E523" s="5" t="e">
        <f>VLOOKUP(tbl2_2!A523,ishod_substance!A:P,11,0)</f>
        <v>#N/A</v>
      </c>
      <c r="F523" s="6" t="e">
        <f>VLOOKUP(tbl2_2!A523,ishod_substance!A:P,15,0)</f>
        <v>#N/A</v>
      </c>
      <c r="G523" s="6" t="e">
        <f>VLOOKUP(tbl2_2!A523,ishod_substance!A:P,12,0)&amp;"/"&amp;VLOOKUP(tbl2_2!A523,ishod_substance!A:P,14,0)</f>
        <v>#N/A</v>
      </c>
      <c r="H523" s="29" t="e">
        <f>VLOOKUP(tbl2_2!A523,ishod_substance!A:P,6,0)</f>
        <v>#N/A</v>
      </c>
      <c r="I523" s="10" t="e">
        <f>VLOOKUP(tbl2_2!A523,ishod_substance!A:P,15,0)</f>
        <v>#N/A</v>
      </c>
      <c r="J523" s="10" t="e">
        <f>VLOOKUP(tbl2_2!A523,ishod_substance!A:P,5,0)</f>
        <v>#N/A</v>
      </c>
      <c r="K523" s="84" t="e">
        <f>VLOOKUP(tbl2_2!A523,ishod_substance!A:Q,17,0)</f>
        <v>#N/A</v>
      </c>
      <c r="L523" s="84" t="e">
        <f>VLOOKUP(tbl2_2!A523,ishod_substance!A:R,18,0)</f>
        <v>#N/A</v>
      </c>
      <c r="M523" s="84" t="e">
        <f>VLOOKUP(tbl2_2!A523,ishod_substance!A:AD,19,0)</f>
        <v>#N/A</v>
      </c>
      <c r="N523" s="4" t="e">
        <f>VLOOKUP(tbl2_2!A523,ishod_substance!A:AD,20,0)</f>
        <v>#N/A</v>
      </c>
      <c r="O523" s="4" t="e">
        <f>VLOOKUP(tbl2_2!A523,ishod_substance!A:AD,21,0)</f>
        <v>#N/A</v>
      </c>
      <c r="P523" s="4" t="e">
        <f>VLOOKUP(tbl2_2!A523,ishod_substance!A:AD,22,0)</f>
        <v>#N/A</v>
      </c>
      <c r="Q523" s="4" t="e">
        <f>VLOOKUP(tbl2_2!A523,ishod_substance!A:AD,23,0)</f>
        <v>#N/A</v>
      </c>
      <c r="R523" s="4" t="e">
        <f>VLOOKUP(tbl2_2!A523,ishod_substance!A:AD,24,0)</f>
        <v>#N/A</v>
      </c>
      <c r="S523" s="4" t="e">
        <f>VLOOKUP(tbl2_2!A523,ishod_substance!A:AD,25,0)</f>
        <v>#N/A</v>
      </c>
      <c r="T523" s="4" t="e">
        <f>VLOOKUP(tbl2_2!A523,ishod_substance!A:AD,26,0)</f>
        <v>#N/A</v>
      </c>
      <c r="U523" s="4" t="e">
        <f>VLOOKUP(tbl2_2!A523,ishod_substance!A:AD,27,0)</f>
        <v>#N/A</v>
      </c>
      <c r="V523" s="4" t="e">
        <f>VLOOKUP(tbl2_2!A523,ishod_substance!A:AD,28,0)</f>
        <v>#N/A</v>
      </c>
      <c r="W523" s="4" t="e">
        <f>VLOOKUP(tbl2_2!A523,ishod_substance!A:AD,29,0)</f>
        <v>#N/A</v>
      </c>
      <c r="X523" s="4" t="e">
        <f>VLOOKUP(tbl2_2!A523,ishod_substance!A:AD,30,0)</f>
        <v>#N/A</v>
      </c>
      <c r="Y523" s="10" t="e">
        <f>VLOOKUP(tbl2_2!A523,ishod_substance!A:AD,7,0)</f>
        <v>#N/A</v>
      </c>
      <c r="Z523" s="9" t="e">
        <f>VLOOKUP(Y523,quide!$A$2:$B$1006,2,0)</f>
        <v>#N/A</v>
      </c>
      <c r="AA523" s="4" t="e">
        <f>VLOOKUP(Y523,quide!$A$2:$J$1006,10,0)</f>
        <v>#N/A</v>
      </c>
      <c r="AB523" s="50" t="e">
        <f>VLOOKUP(tbl2_2!A523,ishod_substance!A:AD,8,0)</f>
        <v>#N/A</v>
      </c>
      <c r="AC523" s="28" t="e">
        <f t="shared" si="8"/>
        <v>#N/A</v>
      </c>
      <c r="AD523" s="27" t="e">
        <f>VLOOKUP(tbl2_2!A523,ishod_substance!A:AD,9,0)</f>
        <v>#N/A</v>
      </c>
      <c r="AE523" s="8" t="e">
        <f>VLOOKUP(tbl2_2!A523,ishod_substance!A:AD,9,0)</f>
        <v>#N/A</v>
      </c>
      <c r="AF523" s="12"/>
    </row>
    <row r="524" spans="1:32" x14ac:dyDescent="0.25">
      <c r="A524">
        <v>516</v>
      </c>
      <c r="C524" s="5" t="e">
        <f>VLOOKUP(tbl2_2!A524,ishod_substance!A:P,2,0)</f>
        <v>#N/A</v>
      </c>
      <c r="D524" s="7" t="e">
        <f>VLOOKUP(tbl2_2!A524,ishod_substance!A:P,3,0)</f>
        <v>#N/A</v>
      </c>
      <c r="E524" s="5" t="e">
        <f>VLOOKUP(tbl2_2!A524,ishod_substance!A:P,11,0)</f>
        <v>#N/A</v>
      </c>
      <c r="F524" s="6" t="e">
        <f>VLOOKUP(tbl2_2!A524,ishod_substance!A:P,15,0)</f>
        <v>#N/A</v>
      </c>
      <c r="G524" s="6" t="e">
        <f>VLOOKUP(tbl2_2!A524,ishod_substance!A:P,12,0)&amp;"/"&amp;VLOOKUP(tbl2_2!A524,ishod_substance!A:P,14,0)</f>
        <v>#N/A</v>
      </c>
      <c r="H524" s="29" t="e">
        <f>VLOOKUP(tbl2_2!A524,ishod_substance!A:P,6,0)</f>
        <v>#N/A</v>
      </c>
      <c r="I524" s="10" t="e">
        <f>VLOOKUP(tbl2_2!A524,ishod_substance!A:P,15,0)</f>
        <v>#N/A</v>
      </c>
      <c r="J524" s="10" t="e">
        <f>VLOOKUP(tbl2_2!A524,ishod_substance!A:P,5,0)</f>
        <v>#N/A</v>
      </c>
      <c r="K524" s="84" t="e">
        <f>VLOOKUP(tbl2_2!A524,ishod_substance!A:Q,17,0)</f>
        <v>#N/A</v>
      </c>
      <c r="L524" s="84" t="e">
        <f>VLOOKUP(tbl2_2!A524,ishod_substance!A:R,18,0)</f>
        <v>#N/A</v>
      </c>
      <c r="M524" s="84" t="e">
        <f>VLOOKUP(tbl2_2!A524,ishod_substance!A:AD,19,0)</f>
        <v>#N/A</v>
      </c>
      <c r="N524" s="4" t="e">
        <f>VLOOKUP(tbl2_2!A524,ishod_substance!A:AD,20,0)</f>
        <v>#N/A</v>
      </c>
      <c r="O524" s="4" t="e">
        <f>VLOOKUP(tbl2_2!A524,ishod_substance!A:AD,21,0)</f>
        <v>#N/A</v>
      </c>
      <c r="P524" s="4" t="e">
        <f>VLOOKUP(tbl2_2!A524,ishod_substance!A:AD,22,0)</f>
        <v>#N/A</v>
      </c>
      <c r="Q524" s="4" t="e">
        <f>VLOOKUP(tbl2_2!A524,ishod_substance!A:AD,23,0)</f>
        <v>#N/A</v>
      </c>
      <c r="R524" s="4" t="e">
        <f>VLOOKUP(tbl2_2!A524,ishod_substance!A:AD,24,0)</f>
        <v>#N/A</v>
      </c>
      <c r="S524" s="4" t="e">
        <f>VLOOKUP(tbl2_2!A524,ishod_substance!A:AD,25,0)</f>
        <v>#N/A</v>
      </c>
      <c r="T524" s="4" t="e">
        <f>VLOOKUP(tbl2_2!A524,ishod_substance!A:AD,26,0)</f>
        <v>#N/A</v>
      </c>
      <c r="U524" s="4" t="e">
        <f>VLOOKUP(tbl2_2!A524,ishod_substance!A:AD,27,0)</f>
        <v>#N/A</v>
      </c>
      <c r="V524" s="4" t="e">
        <f>VLOOKUP(tbl2_2!A524,ishod_substance!A:AD,28,0)</f>
        <v>#N/A</v>
      </c>
      <c r="W524" s="4" t="e">
        <f>VLOOKUP(tbl2_2!A524,ishod_substance!A:AD,29,0)</f>
        <v>#N/A</v>
      </c>
      <c r="X524" s="4" t="e">
        <f>VLOOKUP(tbl2_2!A524,ishod_substance!A:AD,30,0)</f>
        <v>#N/A</v>
      </c>
      <c r="Y524" s="10" t="e">
        <f>VLOOKUP(tbl2_2!A524,ishod_substance!A:AD,7,0)</f>
        <v>#N/A</v>
      </c>
      <c r="Z524" s="9" t="e">
        <f>VLOOKUP(Y524,quide!$A$2:$B$1006,2,0)</f>
        <v>#N/A</v>
      </c>
      <c r="AA524" s="4" t="e">
        <f>VLOOKUP(Y524,quide!$A$2:$J$1006,10,0)</f>
        <v>#N/A</v>
      </c>
      <c r="AB524" s="50" t="e">
        <f>VLOOKUP(tbl2_2!A524,ishod_substance!A:AD,8,0)</f>
        <v>#N/A</v>
      </c>
      <c r="AC524" s="28" t="e">
        <f t="shared" si="8"/>
        <v>#N/A</v>
      </c>
      <c r="AD524" s="27" t="e">
        <f>VLOOKUP(tbl2_2!A524,ishod_substance!A:AD,9,0)</f>
        <v>#N/A</v>
      </c>
      <c r="AE524" s="8" t="e">
        <f>VLOOKUP(tbl2_2!A524,ishod_substance!A:AD,9,0)</f>
        <v>#N/A</v>
      </c>
      <c r="AF524" s="12"/>
    </row>
    <row r="525" spans="1:32" x14ac:dyDescent="0.25">
      <c r="A525">
        <v>517</v>
      </c>
      <c r="C525" s="5" t="e">
        <f>VLOOKUP(tbl2_2!A525,ishod_substance!A:P,2,0)</f>
        <v>#N/A</v>
      </c>
      <c r="D525" s="7" t="e">
        <f>VLOOKUP(tbl2_2!A525,ishod_substance!A:P,3,0)</f>
        <v>#N/A</v>
      </c>
      <c r="E525" s="5" t="e">
        <f>VLOOKUP(tbl2_2!A525,ishod_substance!A:P,11,0)</f>
        <v>#N/A</v>
      </c>
      <c r="F525" s="6" t="e">
        <f>VLOOKUP(tbl2_2!A525,ishod_substance!A:P,15,0)</f>
        <v>#N/A</v>
      </c>
      <c r="G525" s="6" t="e">
        <f>VLOOKUP(tbl2_2!A525,ishod_substance!A:P,12,0)&amp;"/"&amp;VLOOKUP(tbl2_2!A525,ishod_substance!A:P,14,0)</f>
        <v>#N/A</v>
      </c>
      <c r="H525" s="29" t="e">
        <f>VLOOKUP(tbl2_2!A525,ishod_substance!A:P,6,0)</f>
        <v>#N/A</v>
      </c>
      <c r="I525" s="10" t="e">
        <f>VLOOKUP(tbl2_2!A525,ishod_substance!A:P,15,0)</f>
        <v>#N/A</v>
      </c>
      <c r="J525" s="10" t="e">
        <f>VLOOKUP(tbl2_2!A525,ishod_substance!A:P,5,0)</f>
        <v>#N/A</v>
      </c>
      <c r="K525" s="84" t="e">
        <f>VLOOKUP(tbl2_2!A525,ishod_substance!A:Q,17,0)</f>
        <v>#N/A</v>
      </c>
      <c r="L525" s="84" t="e">
        <f>VLOOKUP(tbl2_2!A525,ishod_substance!A:R,18,0)</f>
        <v>#N/A</v>
      </c>
      <c r="M525" s="84" t="e">
        <f>VLOOKUP(tbl2_2!A525,ishod_substance!A:AD,19,0)</f>
        <v>#N/A</v>
      </c>
      <c r="N525" s="4" t="e">
        <f>VLOOKUP(tbl2_2!A525,ishod_substance!A:AD,20,0)</f>
        <v>#N/A</v>
      </c>
      <c r="O525" s="4" t="e">
        <f>VLOOKUP(tbl2_2!A525,ishod_substance!A:AD,21,0)</f>
        <v>#N/A</v>
      </c>
      <c r="P525" s="4" t="e">
        <f>VLOOKUP(tbl2_2!A525,ishod_substance!A:AD,22,0)</f>
        <v>#N/A</v>
      </c>
      <c r="Q525" s="4" t="e">
        <f>VLOOKUP(tbl2_2!A525,ishod_substance!A:AD,23,0)</f>
        <v>#N/A</v>
      </c>
      <c r="R525" s="4" t="e">
        <f>VLOOKUP(tbl2_2!A525,ishod_substance!A:AD,24,0)</f>
        <v>#N/A</v>
      </c>
      <c r="S525" s="4" t="e">
        <f>VLOOKUP(tbl2_2!A525,ishod_substance!A:AD,25,0)</f>
        <v>#N/A</v>
      </c>
      <c r="T525" s="4" t="e">
        <f>VLOOKUP(tbl2_2!A525,ishod_substance!A:AD,26,0)</f>
        <v>#N/A</v>
      </c>
      <c r="U525" s="4" t="e">
        <f>VLOOKUP(tbl2_2!A525,ishod_substance!A:AD,27,0)</f>
        <v>#N/A</v>
      </c>
      <c r="V525" s="4" t="e">
        <f>VLOOKUP(tbl2_2!A525,ishod_substance!A:AD,28,0)</f>
        <v>#N/A</v>
      </c>
      <c r="W525" s="4" t="e">
        <f>VLOOKUP(tbl2_2!A525,ishod_substance!A:AD,29,0)</f>
        <v>#N/A</v>
      </c>
      <c r="X525" s="4" t="e">
        <f>VLOOKUP(tbl2_2!A525,ishod_substance!A:AD,30,0)</f>
        <v>#N/A</v>
      </c>
      <c r="Y525" s="10" t="e">
        <f>VLOOKUP(tbl2_2!A525,ishod_substance!A:AD,7,0)</f>
        <v>#N/A</v>
      </c>
      <c r="Z525" s="9" t="e">
        <f>VLOOKUP(Y525,quide!$A$2:$B$1006,2,0)</f>
        <v>#N/A</v>
      </c>
      <c r="AA525" s="4" t="e">
        <f>VLOOKUP(Y525,quide!$A$2:$J$1006,10,0)</f>
        <v>#N/A</v>
      </c>
      <c r="AB525" s="50" t="e">
        <f>VLOOKUP(tbl2_2!A525,ishod_substance!A:AD,8,0)</f>
        <v>#N/A</v>
      </c>
      <c r="AC525" s="28" t="e">
        <f t="shared" si="8"/>
        <v>#N/A</v>
      </c>
      <c r="AD525" s="27" t="e">
        <f>VLOOKUP(tbl2_2!A525,ishod_substance!A:AD,9,0)</f>
        <v>#N/A</v>
      </c>
      <c r="AE525" s="8" t="e">
        <f>VLOOKUP(tbl2_2!A525,ishod_substance!A:AD,9,0)</f>
        <v>#N/A</v>
      </c>
      <c r="AF525" s="12"/>
    </row>
    <row r="526" spans="1:32" x14ac:dyDescent="0.25">
      <c r="A526">
        <v>518</v>
      </c>
      <c r="C526" s="5" t="e">
        <f>VLOOKUP(tbl2_2!A526,ishod_substance!A:P,2,0)</f>
        <v>#N/A</v>
      </c>
      <c r="D526" s="7" t="e">
        <f>VLOOKUP(tbl2_2!A526,ishod_substance!A:P,3,0)</f>
        <v>#N/A</v>
      </c>
      <c r="E526" s="5" t="e">
        <f>VLOOKUP(tbl2_2!A526,ishod_substance!A:P,11,0)</f>
        <v>#N/A</v>
      </c>
      <c r="F526" s="6" t="e">
        <f>VLOOKUP(tbl2_2!A526,ishod_substance!A:P,15,0)</f>
        <v>#N/A</v>
      </c>
      <c r="G526" s="6" t="e">
        <f>VLOOKUP(tbl2_2!A526,ishod_substance!A:P,12,0)&amp;"/"&amp;VLOOKUP(tbl2_2!A526,ishod_substance!A:P,14,0)</f>
        <v>#N/A</v>
      </c>
      <c r="H526" s="29" t="e">
        <f>VLOOKUP(tbl2_2!A526,ishod_substance!A:P,6,0)</f>
        <v>#N/A</v>
      </c>
      <c r="I526" s="10" t="e">
        <f>VLOOKUP(tbl2_2!A526,ishod_substance!A:P,15,0)</f>
        <v>#N/A</v>
      </c>
      <c r="J526" s="10" t="e">
        <f>VLOOKUP(tbl2_2!A526,ishod_substance!A:P,5,0)</f>
        <v>#N/A</v>
      </c>
      <c r="K526" s="84" t="e">
        <f>VLOOKUP(tbl2_2!A526,ishod_substance!A:Q,17,0)</f>
        <v>#N/A</v>
      </c>
      <c r="L526" s="84" t="e">
        <f>VLOOKUP(tbl2_2!A526,ishod_substance!A:R,18,0)</f>
        <v>#N/A</v>
      </c>
      <c r="M526" s="84" t="e">
        <f>VLOOKUP(tbl2_2!A526,ishod_substance!A:AD,19,0)</f>
        <v>#N/A</v>
      </c>
      <c r="N526" s="4" t="e">
        <f>VLOOKUP(tbl2_2!A526,ishod_substance!A:AD,20,0)</f>
        <v>#N/A</v>
      </c>
      <c r="O526" s="4" t="e">
        <f>VLOOKUP(tbl2_2!A526,ishod_substance!A:AD,21,0)</f>
        <v>#N/A</v>
      </c>
      <c r="P526" s="4" t="e">
        <f>VLOOKUP(tbl2_2!A526,ishod_substance!A:AD,22,0)</f>
        <v>#N/A</v>
      </c>
      <c r="Q526" s="4" t="e">
        <f>VLOOKUP(tbl2_2!A526,ishod_substance!A:AD,23,0)</f>
        <v>#N/A</v>
      </c>
      <c r="R526" s="4" t="e">
        <f>VLOOKUP(tbl2_2!A526,ishod_substance!A:AD,24,0)</f>
        <v>#N/A</v>
      </c>
      <c r="S526" s="4" t="e">
        <f>VLOOKUP(tbl2_2!A526,ishod_substance!A:AD,25,0)</f>
        <v>#N/A</v>
      </c>
      <c r="T526" s="4" t="e">
        <f>VLOOKUP(tbl2_2!A526,ishod_substance!A:AD,26,0)</f>
        <v>#N/A</v>
      </c>
      <c r="U526" s="4" t="e">
        <f>VLOOKUP(tbl2_2!A526,ishod_substance!A:AD,27,0)</f>
        <v>#N/A</v>
      </c>
      <c r="V526" s="4" t="e">
        <f>VLOOKUP(tbl2_2!A526,ishod_substance!A:AD,28,0)</f>
        <v>#N/A</v>
      </c>
      <c r="W526" s="4" t="e">
        <f>VLOOKUP(tbl2_2!A526,ishod_substance!A:AD,29,0)</f>
        <v>#N/A</v>
      </c>
      <c r="X526" s="4" t="e">
        <f>VLOOKUP(tbl2_2!A526,ishod_substance!A:AD,30,0)</f>
        <v>#N/A</v>
      </c>
      <c r="Y526" s="10" t="e">
        <f>VLOOKUP(tbl2_2!A526,ishod_substance!A:AD,7,0)</f>
        <v>#N/A</v>
      </c>
      <c r="Z526" s="9" t="e">
        <f>VLOOKUP(Y526,quide!$A$2:$B$1006,2,0)</f>
        <v>#N/A</v>
      </c>
      <c r="AA526" s="4" t="e">
        <f>VLOOKUP(Y526,quide!$A$2:$J$1006,10,0)</f>
        <v>#N/A</v>
      </c>
      <c r="AB526" s="50" t="e">
        <f>VLOOKUP(tbl2_2!A526,ishod_substance!A:AD,8,0)</f>
        <v>#N/A</v>
      </c>
      <c r="AC526" s="28" t="e">
        <f t="shared" si="8"/>
        <v>#N/A</v>
      </c>
      <c r="AD526" s="27" t="e">
        <f>VLOOKUP(tbl2_2!A526,ishod_substance!A:AD,9,0)</f>
        <v>#N/A</v>
      </c>
      <c r="AE526" s="8" t="e">
        <f>VLOOKUP(tbl2_2!A526,ishod_substance!A:AD,9,0)</f>
        <v>#N/A</v>
      </c>
      <c r="AF526" s="12"/>
    </row>
    <row r="527" spans="1:32" x14ac:dyDescent="0.25">
      <c r="A527">
        <v>519</v>
      </c>
      <c r="C527" s="5" t="e">
        <f>VLOOKUP(tbl2_2!A527,ishod_substance!A:P,2,0)</f>
        <v>#N/A</v>
      </c>
      <c r="D527" s="7" t="e">
        <f>VLOOKUP(tbl2_2!A527,ishod_substance!A:P,3,0)</f>
        <v>#N/A</v>
      </c>
      <c r="E527" s="5" t="e">
        <f>VLOOKUP(tbl2_2!A527,ishod_substance!A:P,11,0)</f>
        <v>#N/A</v>
      </c>
      <c r="F527" s="6" t="e">
        <f>VLOOKUP(tbl2_2!A527,ishod_substance!A:P,15,0)</f>
        <v>#N/A</v>
      </c>
      <c r="G527" s="6" t="e">
        <f>VLOOKUP(tbl2_2!A527,ishod_substance!A:P,12,0)&amp;"/"&amp;VLOOKUP(tbl2_2!A527,ishod_substance!A:P,14,0)</f>
        <v>#N/A</v>
      </c>
      <c r="H527" s="29" t="e">
        <f>VLOOKUP(tbl2_2!A527,ishod_substance!A:P,6,0)</f>
        <v>#N/A</v>
      </c>
      <c r="I527" s="10" t="e">
        <f>VLOOKUP(tbl2_2!A527,ishod_substance!A:P,15,0)</f>
        <v>#N/A</v>
      </c>
      <c r="J527" s="10" t="e">
        <f>VLOOKUP(tbl2_2!A527,ishod_substance!A:P,5,0)</f>
        <v>#N/A</v>
      </c>
      <c r="K527" s="84" t="e">
        <f>VLOOKUP(tbl2_2!A527,ishod_substance!A:Q,17,0)</f>
        <v>#N/A</v>
      </c>
      <c r="L527" s="84" t="e">
        <f>VLOOKUP(tbl2_2!A527,ishod_substance!A:R,18,0)</f>
        <v>#N/A</v>
      </c>
      <c r="M527" s="84" t="e">
        <f>VLOOKUP(tbl2_2!A527,ishod_substance!A:AD,19,0)</f>
        <v>#N/A</v>
      </c>
      <c r="N527" s="4" t="e">
        <f>VLOOKUP(tbl2_2!A527,ishod_substance!A:AD,20,0)</f>
        <v>#N/A</v>
      </c>
      <c r="O527" s="4" t="e">
        <f>VLOOKUP(tbl2_2!A527,ishod_substance!A:AD,21,0)</f>
        <v>#N/A</v>
      </c>
      <c r="P527" s="4" t="e">
        <f>VLOOKUP(tbl2_2!A527,ishod_substance!A:AD,22,0)</f>
        <v>#N/A</v>
      </c>
      <c r="Q527" s="4" t="e">
        <f>VLOOKUP(tbl2_2!A527,ishod_substance!A:AD,23,0)</f>
        <v>#N/A</v>
      </c>
      <c r="R527" s="4" t="e">
        <f>VLOOKUP(tbl2_2!A527,ishod_substance!A:AD,24,0)</f>
        <v>#N/A</v>
      </c>
      <c r="S527" s="4" t="e">
        <f>VLOOKUP(tbl2_2!A527,ishod_substance!A:AD,25,0)</f>
        <v>#N/A</v>
      </c>
      <c r="T527" s="4" t="e">
        <f>VLOOKUP(tbl2_2!A527,ishod_substance!A:AD,26,0)</f>
        <v>#N/A</v>
      </c>
      <c r="U527" s="4" t="e">
        <f>VLOOKUP(tbl2_2!A527,ishod_substance!A:AD,27,0)</f>
        <v>#N/A</v>
      </c>
      <c r="V527" s="4" t="e">
        <f>VLOOKUP(tbl2_2!A527,ishod_substance!A:AD,28,0)</f>
        <v>#N/A</v>
      </c>
      <c r="W527" s="4" t="e">
        <f>VLOOKUP(tbl2_2!A527,ishod_substance!A:AD,29,0)</f>
        <v>#N/A</v>
      </c>
      <c r="X527" s="4" t="e">
        <f>VLOOKUP(tbl2_2!A527,ishod_substance!A:AD,30,0)</f>
        <v>#N/A</v>
      </c>
      <c r="Y527" s="10" t="e">
        <f>VLOOKUP(tbl2_2!A527,ishod_substance!A:AD,7,0)</f>
        <v>#N/A</v>
      </c>
      <c r="Z527" s="9" t="e">
        <f>VLOOKUP(Y527,quide!$A$2:$B$1006,2,0)</f>
        <v>#N/A</v>
      </c>
      <c r="AA527" s="4" t="e">
        <f>VLOOKUP(Y527,quide!$A$2:$J$1006,10,0)</f>
        <v>#N/A</v>
      </c>
      <c r="AB527" s="50" t="e">
        <f>VLOOKUP(tbl2_2!A527,ishod_substance!A:AD,8,0)</f>
        <v>#N/A</v>
      </c>
      <c r="AC527" s="28" t="e">
        <f t="shared" si="8"/>
        <v>#N/A</v>
      </c>
      <c r="AD527" s="27" t="e">
        <f>VLOOKUP(tbl2_2!A527,ishod_substance!A:AD,9,0)</f>
        <v>#N/A</v>
      </c>
      <c r="AE527" s="8" t="e">
        <f>VLOOKUP(tbl2_2!A527,ishod_substance!A:AD,9,0)</f>
        <v>#N/A</v>
      </c>
      <c r="AF527" s="12"/>
    </row>
    <row r="528" spans="1:32" x14ac:dyDescent="0.25">
      <c r="A528">
        <v>520</v>
      </c>
      <c r="C528" s="5" t="e">
        <f>VLOOKUP(tbl2_2!A528,ishod_substance!A:P,2,0)</f>
        <v>#N/A</v>
      </c>
      <c r="D528" s="7" t="e">
        <f>VLOOKUP(tbl2_2!A528,ishod_substance!A:P,3,0)</f>
        <v>#N/A</v>
      </c>
      <c r="E528" s="5" t="e">
        <f>VLOOKUP(tbl2_2!A528,ishod_substance!A:P,11,0)</f>
        <v>#N/A</v>
      </c>
      <c r="F528" s="6" t="e">
        <f>VLOOKUP(tbl2_2!A528,ishod_substance!A:P,15,0)</f>
        <v>#N/A</v>
      </c>
      <c r="G528" s="6" t="e">
        <f>VLOOKUP(tbl2_2!A528,ishod_substance!A:P,12,0)&amp;"/"&amp;VLOOKUP(tbl2_2!A528,ishod_substance!A:P,14,0)</f>
        <v>#N/A</v>
      </c>
      <c r="H528" s="29" t="e">
        <f>VLOOKUP(tbl2_2!A528,ishod_substance!A:P,6,0)</f>
        <v>#N/A</v>
      </c>
      <c r="I528" s="10" t="e">
        <f>VLOOKUP(tbl2_2!A528,ishod_substance!A:P,15,0)</f>
        <v>#N/A</v>
      </c>
      <c r="J528" s="10" t="e">
        <f>VLOOKUP(tbl2_2!A528,ishod_substance!A:P,5,0)</f>
        <v>#N/A</v>
      </c>
      <c r="K528" s="84" t="e">
        <f>VLOOKUP(tbl2_2!A528,ishod_substance!A:Q,17,0)</f>
        <v>#N/A</v>
      </c>
      <c r="L528" s="84" t="e">
        <f>VLOOKUP(tbl2_2!A528,ishod_substance!A:R,18,0)</f>
        <v>#N/A</v>
      </c>
      <c r="M528" s="84" t="e">
        <f>VLOOKUP(tbl2_2!A528,ishod_substance!A:AD,19,0)</f>
        <v>#N/A</v>
      </c>
      <c r="N528" s="4" t="e">
        <f>VLOOKUP(tbl2_2!A528,ishod_substance!A:AD,20,0)</f>
        <v>#N/A</v>
      </c>
      <c r="O528" s="4" t="e">
        <f>VLOOKUP(tbl2_2!A528,ishod_substance!A:AD,21,0)</f>
        <v>#N/A</v>
      </c>
      <c r="P528" s="4" t="e">
        <f>VLOOKUP(tbl2_2!A528,ishod_substance!A:AD,22,0)</f>
        <v>#N/A</v>
      </c>
      <c r="Q528" s="4" t="e">
        <f>VLOOKUP(tbl2_2!A528,ishod_substance!A:AD,23,0)</f>
        <v>#N/A</v>
      </c>
      <c r="R528" s="4" t="e">
        <f>VLOOKUP(tbl2_2!A528,ishod_substance!A:AD,24,0)</f>
        <v>#N/A</v>
      </c>
      <c r="S528" s="4" t="e">
        <f>VLOOKUP(tbl2_2!A528,ishod_substance!A:AD,25,0)</f>
        <v>#N/A</v>
      </c>
      <c r="T528" s="4" t="e">
        <f>VLOOKUP(tbl2_2!A528,ishod_substance!A:AD,26,0)</f>
        <v>#N/A</v>
      </c>
      <c r="U528" s="4" t="e">
        <f>VLOOKUP(tbl2_2!A528,ishod_substance!A:AD,27,0)</f>
        <v>#N/A</v>
      </c>
      <c r="V528" s="4" t="e">
        <f>VLOOKUP(tbl2_2!A528,ishod_substance!A:AD,28,0)</f>
        <v>#N/A</v>
      </c>
      <c r="W528" s="4" t="e">
        <f>VLOOKUP(tbl2_2!A528,ishod_substance!A:AD,29,0)</f>
        <v>#N/A</v>
      </c>
      <c r="X528" s="4" t="e">
        <f>VLOOKUP(tbl2_2!A528,ishod_substance!A:AD,30,0)</f>
        <v>#N/A</v>
      </c>
      <c r="Y528" s="10" t="e">
        <f>VLOOKUP(tbl2_2!A528,ishod_substance!A:AD,7,0)</f>
        <v>#N/A</v>
      </c>
      <c r="Z528" s="9" t="e">
        <f>VLOOKUP(Y528,quide!$A$2:$B$1006,2,0)</f>
        <v>#N/A</v>
      </c>
      <c r="AA528" s="4" t="e">
        <f>VLOOKUP(Y528,quide!$A$2:$J$1006,10,0)</f>
        <v>#N/A</v>
      </c>
      <c r="AB528" s="50" t="e">
        <f>VLOOKUP(tbl2_2!A528,ishod_substance!A:AD,8,0)</f>
        <v>#N/A</v>
      </c>
      <c r="AC528" s="28" t="e">
        <f t="shared" si="8"/>
        <v>#N/A</v>
      </c>
      <c r="AD528" s="27" t="e">
        <f>VLOOKUP(tbl2_2!A528,ishod_substance!A:AD,9,0)</f>
        <v>#N/A</v>
      </c>
      <c r="AE528" s="8" t="e">
        <f>VLOOKUP(tbl2_2!A528,ishod_substance!A:AD,9,0)</f>
        <v>#N/A</v>
      </c>
      <c r="AF528" s="12"/>
    </row>
    <row r="529" spans="1:32" x14ac:dyDescent="0.25">
      <c r="A529">
        <v>521</v>
      </c>
      <c r="C529" s="5" t="e">
        <f>VLOOKUP(tbl2_2!A529,ishod_substance!A:P,2,0)</f>
        <v>#N/A</v>
      </c>
      <c r="D529" s="7" t="e">
        <f>VLOOKUP(tbl2_2!A529,ishod_substance!A:P,3,0)</f>
        <v>#N/A</v>
      </c>
      <c r="E529" s="5" t="e">
        <f>VLOOKUP(tbl2_2!A529,ishod_substance!A:P,11,0)</f>
        <v>#N/A</v>
      </c>
      <c r="F529" s="6" t="e">
        <f>VLOOKUP(tbl2_2!A529,ishod_substance!A:P,15,0)</f>
        <v>#N/A</v>
      </c>
      <c r="G529" s="6" t="e">
        <f>VLOOKUP(tbl2_2!A529,ishod_substance!A:P,12,0)&amp;"/"&amp;VLOOKUP(tbl2_2!A529,ishod_substance!A:P,14,0)</f>
        <v>#N/A</v>
      </c>
      <c r="H529" s="29" t="e">
        <f>VLOOKUP(tbl2_2!A529,ishod_substance!A:P,6,0)</f>
        <v>#N/A</v>
      </c>
      <c r="I529" s="10" t="e">
        <f>VLOOKUP(tbl2_2!A529,ishod_substance!A:P,15,0)</f>
        <v>#N/A</v>
      </c>
      <c r="J529" s="10" t="e">
        <f>VLOOKUP(tbl2_2!A529,ishod_substance!A:P,5,0)</f>
        <v>#N/A</v>
      </c>
      <c r="K529" s="84" t="e">
        <f>VLOOKUP(tbl2_2!A529,ishod_substance!A:Q,17,0)</f>
        <v>#N/A</v>
      </c>
      <c r="L529" s="84" t="e">
        <f>VLOOKUP(tbl2_2!A529,ishod_substance!A:R,18,0)</f>
        <v>#N/A</v>
      </c>
      <c r="M529" s="84" t="e">
        <f>VLOOKUP(tbl2_2!A529,ishod_substance!A:AD,19,0)</f>
        <v>#N/A</v>
      </c>
      <c r="N529" s="4" t="e">
        <f>VLOOKUP(tbl2_2!A529,ishod_substance!A:AD,20,0)</f>
        <v>#N/A</v>
      </c>
      <c r="O529" s="4" t="e">
        <f>VLOOKUP(tbl2_2!A529,ishod_substance!A:AD,21,0)</f>
        <v>#N/A</v>
      </c>
      <c r="P529" s="4" t="e">
        <f>VLOOKUP(tbl2_2!A529,ishod_substance!A:AD,22,0)</f>
        <v>#N/A</v>
      </c>
      <c r="Q529" s="4" t="e">
        <f>VLOOKUP(tbl2_2!A529,ishod_substance!A:AD,23,0)</f>
        <v>#N/A</v>
      </c>
      <c r="R529" s="4" t="e">
        <f>VLOOKUP(tbl2_2!A529,ishod_substance!A:AD,24,0)</f>
        <v>#N/A</v>
      </c>
      <c r="S529" s="4" t="e">
        <f>VLOOKUP(tbl2_2!A529,ishod_substance!A:AD,25,0)</f>
        <v>#N/A</v>
      </c>
      <c r="T529" s="4" t="e">
        <f>VLOOKUP(tbl2_2!A529,ishod_substance!A:AD,26,0)</f>
        <v>#N/A</v>
      </c>
      <c r="U529" s="4" t="e">
        <f>VLOOKUP(tbl2_2!A529,ishod_substance!A:AD,27,0)</f>
        <v>#N/A</v>
      </c>
      <c r="V529" s="4" t="e">
        <f>VLOOKUP(tbl2_2!A529,ishod_substance!A:AD,28,0)</f>
        <v>#N/A</v>
      </c>
      <c r="W529" s="4" t="e">
        <f>VLOOKUP(tbl2_2!A529,ishod_substance!A:AD,29,0)</f>
        <v>#N/A</v>
      </c>
      <c r="X529" s="4" t="e">
        <f>VLOOKUP(tbl2_2!A529,ishod_substance!A:AD,30,0)</f>
        <v>#N/A</v>
      </c>
      <c r="Y529" s="10" t="e">
        <f>VLOOKUP(tbl2_2!A529,ishod_substance!A:AD,7,0)</f>
        <v>#N/A</v>
      </c>
      <c r="Z529" s="9" t="e">
        <f>VLOOKUP(Y529,quide!$A$2:$B$1006,2,0)</f>
        <v>#N/A</v>
      </c>
      <c r="AA529" s="4" t="e">
        <f>VLOOKUP(Y529,quide!$A$2:$J$1006,10,0)</f>
        <v>#N/A</v>
      </c>
      <c r="AB529" s="50" t="e">
        <f>VLOOKUP(tbl2_2!A529,ishod_substance!A:AD,8,0)</f>
        <v>#N/A</v>
      </c>
      <c r="AC529" s="28" t="e">
        <f t="shared" si="8"/>
        <v>#N/A</v>
      </c>
      <c r="AD529" s="27" t="e">
        <f>VLOOKUP(tbl2_2!A529,ishod_substance!A:AD,9,0)</f>
        <v>#N/A</v>
      </c>
      <c r="AE529" s="8" t="e">
        <f>VLOOKUP(tbl2_2!A529,ishod_substance!A:AD,9,0)</f>
        <v>#N/A</v>
      </c>
      <c r="AF529" s="12"/>
    </row>
    <row r="530" spans="1:32" x14ac:dyDescent="0.25">
      <c r="A530">
        <v>522</v>
      </c>
      <c r="C530" s="5" t="e">
        <f>VLOOKUP(tbl2_2!A530,ishod_substance!A:P,2,0)</f>
        <v>#N/A</v>
      </c>
      <c r="D530" s="7" t="e">
        <f>VLOOKUP(tbl2_2!A530,ishod_substance!A:P,3,0)</f>
        <v>#N/A</v>
      </c>
      <c r="E530" s="5" t="e">
        <f>VLOOKUP(tbl2_2!A530,ishod_substance!A:P,11,0)</f>
        <v>#N/A</v>
      </c>
      <c r="F530" s="6" t="e">
        <f>VLOOKUP(tbl2_2!A530,ishod_substance!A:P,15,0)</f>
        <v>#N/A</v>
      </c>
      <c r="G530" s="6" t="e">
        <f>VLOOKUP(tbl2_2!A530,ishod_substance!A:P,12,0)&amp;"/"&amp;VLOOKUP(tbl2_2!A530,ishod_substance!A:P,14,0)</f>
        <v>#N/A</v>
      </c>
      <c r="H530" s="29" t="e">
        <f>VLOOKUP(tbl2_2!A530,ishod_substance!A:P,6,0)</f>
        <v>#N/A</v>
      </c>
      <c r="I530" s="10" t="e">
        <f>VLOOKUP(tbl2_2!A530,ishod_substance!A:P,15,0)</f>
        <v>#N/A</v>
      </c>
      <c r="J530" s="10" t="e">
        <f>VLOOKUP(tbl2_2!A530,ishod_substance!A:P,5,0)</f>
        <v>#N/A</v>
      </c>
      <c r="K530" s="84" t="e">
        <f>VLOOKUP(tbl2_2!A530,ishod_substance!A:Q,17,0)</f>
        <v>#N/A</v>
      </c>
      <c r="L530" s="84" t="e">
        <f>VLOOKUP(tbl2_2!A530,ishod_substance!A:R,18,0)</f>
        <v>#N/A</v>
      </c>
      <c r="M530" s="84" t="e">
        <f>VLOOKUP(tbl2_2!A530,ishod_substance!A:AD,19,0)</f>
        <v>#N/A</v>
      </c>
      <c r="N530" s="4" t="e">
        <f>VLOOKUP(tbl2_2!A530,ishod_substance!A:AD,20,0)</f>
        <v>#N/A</v>
      </c>
      <c r="O530" s="4" t="e">
        <f>VLOOKUP(tbl2_2!A530,ishod_substance!A:AD,21,0)</f>
        <v>#N/A</v>
      </c>
      <c r="P530" s="4" t="e">
        <f>VLOOKUP(tbl2_2!A530,ishod_substance!A:AD,22,0)</f>
        <v>#N/A</v>
      </c>
      <c r="Q530" s="4" t="e">
        <f>VLOOKUP(tbl2_2!A530,ishod_substance!A:AD,23,0)</f>
        <v>#N/A</v>
      </c>
      <c r="R530" s="4" t="e">
        <f>VLOOKUP(tbl2_2!A530,ishod_substance!A:AD,24,0)</f>
        <v>#N/A</v>
      </c>
      <c r="S530" s="4" t="e">
        <f>VLOOKUP(tbl2_2!A530,ishod_substance!A:AD,25,0)</f>
        <v>#N/A</v>
      </c>
      <c r="T530" s="4" t="e">
        <f>VLOOKUP(tbl2_2!A530,ishod_substance!A:AD,26,0)</f>
        <v>#N/A</v>
      </c>
      <c r="U530" s="4" t="e">
        <f>VLOOKUP(tbl2_2!A530,ishod_substance!A:AD,27,0)</f>
        <v>#N/A</v>
      </c>
      <c r="V530" s="4" t="e">
        <f>VLOOKUP(tbl2_2!A530,ishod_substance!A:AD,28,0)</f>
        <v>#N/A</v>
      </c>
      <c r="W530" s="4" t="e">
        <f>VLOOKUP(tbl2_2!A530,ishod_substance!A:AD,29,0)</f>
        <v>#N/A</v>
      </c>
      <c r="X530" s="4" t="e">
        <f>VLOOKUP(tbl2_2!A530,ishod_substance!A:AD,30,0)</f>
        <v>#N/A</v>
      </c>
      <c r="Y530" s="10" t="e">
        <f>VLOOKUP(tbl2_2!A530,ishod_substance!A:AD,7,0)</f>
        <v>#N/A</v>
      </c>
      <c r="Z530" s="9" t="e">
        <f>VLOOKUP(Y530,quide!$A$2:$B$1006,2,0)</f>
        <v>#N/A</v>
      </c>
      <c r="AA530" s="4" t="e">
        <f>VLOOKUP(Y530,quide!$A$2:$J$1006,10,0)</f>
        <v>#N/A</v>
      </c>
      <c r="AB530" s="50" t="e">
        <f>VLOOKUP(tbl2_2!A530,ishod_substance!A:AD,8,0)</f>
        <v>#N/A</v>
      </c>
      <c r="AC530" s="28" t="e">
        <f t="shared" si="8"/>
        <v>#N/A</v>
      </c>
      <c r="AD530" s="27" t="e">
        <f>VLOOKUP(tbl2_2!A530,ishod_substance!A:AD,9,0)</f>
        <v>#N/A</v>
      </c>
      <c r="AE530" s="8" t="e">
        <f>VLOOKUP(tbl2_2!A530,ishod_substance!A:AD,9,0)</f>
        <v>#N/A</v>
      </c>
      <c r="AF530" s="12"/>
    </row>
    <row r="531" spans="1:32" x14ac:dyDescent="0.25">
      <c r="A531">
        <v>523</v>
      </c>
      <c r="C531" s="5" t="e">
        <f>VLOOKUP(tbl2_2!A531,ishod_substance!A:P,2,0)</f>
        <v>#N/A</v>
      </c>
      <c r="D531" s="7" t="e">
        <f>VLOOKUP(tbl2_2!A531,ishod_substance!A:P,3,0)</f>
        <v>#N/A</v>
      </c>
      <c r="E531" s="5" t="e">
        <f>VLOOKUP(tbl2_2!A531,ishod_substance!A:P,11,0)</f>
        <v>#N/A</v>
      </c>
      <c r="F531" s="6" t="e">
        <f>VLOOKUP(tbl2_2!A531,ishod_substance!A:P,15,0)</f>
        <v>#N/A</v>
      </c>
      <c r="G531" s="6" t="e">
        <f>VLOOKUP(tbl2_2!A531,ishod_substance!A:P,12,0)&amp;"/"&amp;VLOOKUP(tbl2_2!A531,ishod_substance!A:P,14,0)</f>
        <v>#N/A</v>
      </c>
      <c r="H531" s="29" t="e">
        <f>VLOOKUP(tbl2_2!A531,ishod_substance!A:P,6,0)</f>
        <v>#N/A</v>
      </c>
      <c r="I531" s="10" t="e">
        <f>VLOOKUP(tbl2_2!A531,ishod_substance!A:P,15,0)</f>
        <v>#N/A</v>
      </c>
      <c r="J531" s="10" t="e">
        <f>VLOOKUP(tbl2_2!A531,ishod_substance!A:P,5,0)</f>
        <v>#N/A</v>
      </c>
      <c r="K531" s="84" t="e">
        <f>VLOOKUP(tbl2_2!A531,ishod_substance!A:Q,17,0)</f>
        <v>#N/A</v>
      </c>
      <c r="L531" s="84" t="e">
        <f>VLOOKUP(tbl2_2!A531,ishod_substance!A:R,18,0)</f>
        <v>#N/A</v>
      </c>
      <c r="M531" s="84" t="e">
        <f>VLOOKUP(tbl2_2!A531,ishod_substance!A:AD,19,0)</f>
        <v>#N/A</v>
      </c>
      <c r="N531" s="4" t="e">
        <f>VLOOKUP(tbl2_2!A531,ishod_substance!A:AD,20,0)</f>
        <v>#N/A</v>
      </c>
      <c r="O531" s="4" t="e">
        <f>VLOOKUP(tbl2_2!A531,ishod_substance!A:AD,21,0)</f>
        <v>#N/A</v>
      </c>
      <c r="P531" s="4" t="e">
        <f>VLOOKUP(tbl2_2!A531,ishod_substance!A:AD,22,0)</f>
        <v>#N/A</v>
      </c>
      <c r="Q531" s="4" t="e">
        <f>VLOOKUP(tbl2_2!A531,ishod_substance!A:AD,23,0)</f>
        <v>#N/A</v>
      </c>
      <c r="R531" s="4" t="e">
        <f>VLOOKUP(tbl2_2!A531,ishod_substance!A:AD,24,0)</f>
        <v>#N/A</v>
      </c>
      <c r="S531" s="4" t="e">
        <f>VLOOKUP(tbl2_2!A531,ishod_substance!A:AD,25,0)</f>
        <v>#N/A</v>
      </c>
      <c r="T531" s="4" t="e">
        <f>VLOOKUP(tbl2_2!A531,ishod_substance!A:AD,26,0)</f>
        <v>#N/A</v>
      </c>
      <c r="U531" s="4" t="e">
        <f>VLOOKUP(tbl2_2!A531,ishod_substance!A:AD,27,0)</f>
        <v>#N/A</v>
      </c>
      <c r="V531" s="4" t="e">
        <f>VLOOKUP(tbl2_2!A531,ishod_substance!A:AD,28,0)</f>
        <v>#N/A</v>
      </c>
      <c r="W531" s="4" t="e">
        <f>VLOOKUP(tbl2_2!A531,ishod_substance!A:AD,29,0)</f>
        <v>#N/A</v>
      </c>
      <c r="X531" s="4" t="e">
        <f>VLOOKUP(tbl2_2!A531,ishod_substance!A:AD,30,0)</f>
        <v>#N/A</v>
      </c>
      <c r="Y531" s="10" t="e">
        <f>VLOOKUP(tbl2_2!A531,ishod_substance!A:AD,7,0)</f>
        <v>#N/A</v>
      </c>
      <c r="Z531" s="9" t="e">
        <f>VLOOKUP(Y531,quide!$A$2:$B$1006,2,0)</f>
        <v>#N/A</v>
      </c>
      <c r="AA531" s="4" t="e">
        <f>VLOOKUP(Y531,quide!$A$2:$J$1006,10,0)</f>
        <v>#N/A</v>
      </c>
      <c r="AB531" s="50" t="e">
        <f>VLOOKUP(tbl2_2!A531,ishod_substance!A:AD,8,0)</f>
        <v>#N/A</v>
      </c>
      <c r="AC531" s="28" t="e">
        <f t="shared" si="8"/>
        <v>#N/A</v>
      </c>
      <c r="AD531" s="27" t="e">
        <f>VLOOKUP(tbl2_2!A531,ishod_substance!A:AD,9,0)</f>
        <v>#N/A</v>
      </c>
      <c r="AE531" s="8" t="e">
        <f>VLOOKUP(tbl2_2!A531,ishod_substance!A:AD,9,0)</f>
        <v>#N/A</v>
      </c>
      <c r="AF531" s="12"/>
    </row>
    <row r="532" spans="1:32" x14ac:dyDescent="0.25">
      <c r="A532">
        <v>524</v>
      </c>
      <c r="C532" s="5" t="e">
        <f>VLOOKUP(tbl2_2!A532,ishod_substance!A:P,2,0)</f>
        <v>#N/A</v>
      </c>
      <c r="D532" s="7" t="e">
        <f>VLOOKUP(tbl2_2!A532,ishod_substance!A:P,3,0)</f>
        <v>#N/A</v>
      </c>
      <c r="E532" s="5" t="e">
        <f>VLOOKUP(tbl2_2!A532,ishod_substance!A:P,11,0)</f>
        <v>#N/A</v>
      </c>
      <c r="F532" s="6" t="e">
        <f>VLOOKUP(tbl2_2!A532,ishod_substance!A:P,15,0)</f>
        <v>#N/A</v>
      </c>
      <c r="G532" s="6" t="e">
        <f>VLOOKUP(tbl2_2!A532,ishod_substance!A:P,12,0)&amp;"/"&amp;VLOOKUP(tbl2_2!A532,ishod_substance!A:P,14,0)</f>
        <v>#N/A</v>
      </c>
      <c r="H532" s="29" t="e">
        <f>VLOOKUP(tbl2_2!A532,ishod_substance!A:P,6,0)</f>
        <v>#N/A</v>
      </c>
      <c r="I532" s="10" t="e">
        <f>VLOOKUP(tbl2_2!A532,ishod_substance!A:P,15,0)</f>
        <v>#N/A</v>
      </c>
      <c r="J532" s="10" t="e">
        <f>VLOOKUP(tbl2_2!A532,ishod_substance!A:P,5,0)</f>
        <v>#N/A</v>
      </c>
      <c r="K532" s="84" t="e">
        <f>VLOOKUP(tbl2_2!A532,ishod_substance!A:Q,17,0)</f>
        <v>#N/A</v>
      </c>
      <c r="L532" s="84" t="e">
        <f>VLOOKUP(tbl2_2!A532,ishod_substance!A:R,18,0)</f>
        <v>#N/A</v>
      </c>
      <c r="M532" s="84" t="e">
        <f>VLOOKUP(tbl2_2!A532,ishod_substance!A:AD,19,0)</f>
        <v>#N/A</v>
      </c>
      <c r="N532" s="4" t="e">
        <f>VLOOKUP(tbl2_2!A532,ishod_substance!A:AD,20,0)</f>
        <v>#N/A</v>
      </c>
      <c r="O532" s="4" t="e">
        <f>VLOOKUP(tbl2_2!A532,ishod_substance!A:AD,21,0)</f>
        <v>#N/A</v>
      </c>
      <c r="P532" s="4" t="e">
        <f>VLOOKUP(tbl2_2!A532,ishod_substance!A:AD,22,0)</f>
        <v>#N/A</v>
      </c>
      <c r="Q532" s="4" t="e">
        <f>VLOOKUP(tbl2_2!A532,ishod_substance!A:AD,23,0)</f>
        <v>#N/A</v>
      </c>
      <c r="R532" s="4" t="e">
        <f>VLOOKUP(tbl2_2!A532,ishod_substance!A:AD,24,0)</f>
        <v>#N/A</v>
      </c>
      <c r="S532" s="4" t="e">
        <f>VLOOKUP(tbl2_2!A532,ishod_substance!A:AD,25,0)</f>
        <v>#N/A</v>
      </c>
      <c r="T532" s="4" t="e">
        <f>VLOOKUP(tbl2_2!A532,ishod_substance!A:AD,26,0)</f>
        <v>#N/A</v>
      </c>
      <c r="U532" s="4" t="e">
        <f>VLOOKUP(tbl2_2!A532,ishod_substance!A:AD,27,0)</f>
        <v>#N/A</v>
      </c>
      <c r="V532" s="4" t="e">
        <f>VLOOKUP(tbl2_2!A532,ishod_substance!A:AD,28,0)</f>
        <v>#N/A</v>
      </c>
      <c r="W532" s="4" t="e">
        <f>VLOOKUP(tbl2_2!A532,ishod_substance!A:AD,29,0)</f>
        <v>#N/A</v>
      </c>
      <c r="X532" s="4" t="e">
        <f>VLOOKUP(tbl2_2!A532,ishod_substance!A:AD,30,0)</f>
        <v>#N/A</v>
      </c>
      <c r="Y532" s="10" t="e">
        <f>VLOOKUP(tbl2_2!A532,ishod_substance!A:AD,7,0)</f>
        <v>#N/A</v>
      </c>
      <c r="Z532" s="9" t="e">
        <f>VLOOKUP(Y532,quide!$A$2:$B$1006,2,0)</f>
        <v>#N/A</v>
      </c>
      <c r="AA532" s="4" t="e">
        <f>VLOOKUP(Y532,quide!$A$2:$J$1006,10,0)</f>
        <v>#N/A</v>
      </c>
      <c r="AB532" s="50" t="e">
        <f>VLOOKUP(tbl2_2!A532,ishod_substance!A:AD,8,0)</f>
        <v>#N/A</v>
      </c>
      <c r="AC532" s="28" t="e">
        <f t="shared" si="8"/>
        <v>#N/A</v>
      </c>
      <c r="AD532" s="27" t="e">
        <f>VLOOKUP(tbl2_2!A532,ishod_substance!A:AD,9,0)</f>
        <v>#N/A</v>
      </c>
      <c r="AE532" s="8" t="e">
        <f>VLOOKUP(tbl2_2!A532,ishod_substance!A:AD,9,0)</f>
        <v>#N/A</v>
      </c>
      <c r="AF532" s="12"/>
    </row>
    <row r="533" spans="1:32" x14ac:dyDescent="0.25">
      <c r="A533">
        <v>525</v>
      </c>
      <c r="C533" s="5" t="e">
        <f>VLOOKUP(tbl2_2!A533,ishod_substance!A:P,2,0)</f>
        <v>#N/A</v>
      </c>
      <c r="D533" s="7" t="e">
        <f>VLOOKUP(tbl2_2!A533,ishod_substance!A:P,3,0)</f>
        <v>#N/A</v>
      </c>
      <c r="E533" s="5" t="e">
        <f>VLOOKUP(tbl2_2!A533,ishod_substance!A:P,11,0)</f>
        <v>#N/A</v>
      </c>
      <c r="F533" s="6" t="e">
        <f>VLOOKUP(tbl2_2!A533,ishod_substance!A:P,15,0)</f>
        <v>#N/A</v>
      </c>
      <c r="G533" s="6" t="e">
        <f>VLOOKUP(tbl2_2!A533,ishod_substance!A:P,12,0)&amp;"/"&amp;VLOOKUP(tbl2_2!A533,ishod_substance!A:P,14,0)</f>
        <v>#N/A</v>
      </c>
      <c r="H533" s="29" t="e">
        <f>VLOOKUP(tbl2_2!A533,ishod_substance!A:P,6,0)</f>
        <v>#N/A</v>
      </c>
      <c r="I533" s="10" t="e">
        <f>VLOOKUP(tbl2_2!A533,ishod_substance!A:P,15,0)</f>
        <v>#N/A</v>
      </c>
      <c r="J533" s="10" t="e">
        <f>VLOOKUP(tbl2_2!A533,ishod_substance!A:P,5,0)</f>
        <v>#N/A</v>
      </c>
      <c r="K533" s="84" t="e">
        <f>VLOOKUP(tbl2_2!A533,ishod_substance!A:Q,17,0)</f>
        <v>#N/A</v>
      </c>
      <c r="L533" s="84" t="e">
        <f>VLOOKUP(tbl2_2!A533,ishod_substance!A:R,18,0)</f>
        <v>#N/A</v>
      </c>
      <c r="M533" s="84" t="e">
        <f>VLOOKUP(tbl2_2!A533,ishod_substance!A:AD,19,0)</f>
        <v>#N/A</v>
      </c>
      <c r="N533" s="4" t="e">
        <f>VLOOKUP(tbl2_2!A533,ishod_substance!A:AD,20,0)</f>
        <v>#N/A</v>
      </c>
      <c r="O533" s="4" t="e">
        <f>VLOOKUP(tbl2_2!A533,ishod_substance!A:AD,21,0)</f>
        <v>#N/A</v>
      </c>
      <c r="P533" s="4" t="e">
        <f>VLOOKUP(tbl2_2!A533,ishod_substance!A:AD,22,0)</f>
        <v>#N/A</v>
      </c>
      <c r="Q533" s="4" t="e">
        <f>VLOOKUP(tbl2_2!A533,ishod_substance!A:AD,23,0)</f>
        <v>#N/A</v>
      </c>
      <c r="R533" s="4" t="e">
        <f>VLOOKUP(tbl2_2!A533,ishod_substance!A:AD,24,0)</f>
        <v>#N/A</v>
      </c>
      <c r="S533" s="4" t="e">
        <f>VLOOKUP(tbl2_2!A533,ishod_substance!A:AD,25,0)</f>
        <v>#N/A</v>
      </c>
      <c r="T533" s="4" t="e">
        <f>VLOOKUP(tbl2_2!A533,ishod_substance!A:AD,26,0)</f>
        <v>#N/A</v>
      </c>
      <c r="U533" s="4" t="e">
        <f>VLOOKUP(tbl2_2!A533,ishod_substance!A:AD,27,0)</f>
        <v>#N/A</v>
      </c>
      <c r="V533" s="4" t="e">
        <f>VLOOKUP(tbl2_2!A533,ishod_substance!A:AD,28,0)</f>
        <v>#N/A</v>
      </c>
      <c r="W533" s="4" t="e">
        <f>VLOOKUP(tbl2_2!A533,ishod_substance!A:AD,29,0)</f>
        <v>#N/A</v>
      </c>
      <c r="X533" s="4" t="e">
        <f>VLOOKUP(tbl2_2!A533,ishod_substance!A:AD,30,0)</f>
        <v>#N/A</v>
      </c>
      <c r="Y533" s="10" t="e">
        <f>VLOOKUP(tbl2_2!A533,ishod_substance!A:AD,7,0)</f>
        <v>#N/A</v>
      </c>
      <c r="Z533" s="9" t="e">
        <f>VLOOKUP(Y533,quide!$A$2:$B$1006,2,0)</f>
        <v>#N/A</v>
      </c>
      <c r="AA533" s="4" t="e">
        <f>VLOOKUP(Y533,quide!$A$2:$J$1006,10,0)</f>
        <v>#N/A</v>
      </c>
      <c r="AB533" s="50" t="e">
        <f>VLOOKUP(tbl2_2!A533,ishod_substance!A:AD,8,0)</f>
        <v>#N/A</v>
      </c>
      <c r="AC533" s="28" t="e">
        <f t="shared" si="8"/>
        <v>#N/A</v>
      </c>
      <c r="AD533" s="27" t="e">
        <f>VLOOKUP(tbl2_2!A533,ishod_substance!A:AD,9,0)</f>
        <v>#N/A</v>
      </c>
      <c r="AE533" s="8" t="e">
        <f>VLOOKUP(tbl2_2!A533,ishod_substance!A:AD,9,0)</f>
        <v>#N/A</v>
      </c>
      <c r="AF533" s="12"/>
    </row>
    <row r="534" spans="1:32" x14ac:dyDescent="0.25">
      <c r="A534">
        <v>526</v>
      </c>
      <c r="C534" s="5" t="e">
        <f>VLOOKUP(tbl2_2!A534,ishod_substance!A:P,2,0)</f>
        <v>#N/A</v>
      </c>
      <c r="D534" s="7" t="e">
        <f>VLOOKUP(tbl2_2!A534,ishod_substance!A:P,3,0)</f>
        <v>#N/A</v>
      </c>
      <c r="E534" s="5" t="e">
        <f>VLOOKUP(tbl2_2!A534,ishod_substance!A:P,11,0)</f>
        <v>#N/A</v>
      </c>
      <c r="F534" s="6" t="e">
        <f>VLOOKUP(tbl2_2!A534,ishod_substance!A:P,15,0)</f>
        <v>#N/A</v>
      </c>
      <c r="G534" s="6" t="e">
        <f>VLOOKUP(tbl2_2!A534,ishod_substance!A:P,12,0)&amp;"/"&amp;VLOOKUP(tbl2_2!A534,ishod_substance!A:P,14,0)</f>
        <v>#N/A</v>
      </c>
      <c r="H534" s="29" t="e">
        <f>VLOOKUP(tbl2_2!A534,ishod_substance!A:P,6,0)</f>
        <v>#N/A</v>
      </c>
      <c r="I534" s="10" t="e">
        <f>VLOOKUP(tbl2_2!A534,ishod_substance!A:P,15,0)</f>
        <v>#N/A</v>
      </c>
      <c r="J534" s="10" t="e">
        <f>VLOOKUP(tbl2_2!A534,ishod_substance!A:P,5,0)</f>
        <v>#N/A</v>
      </c>
      <c r="K534" s="84" t="e">
        <f>VLOOKUP(tbl2_2!A534,ishod_substance!A:Q,17,0)</f>
        <v>#N/A</v>
      </c>
      <c r="L534" s="84" t="e">
        <f>VLOOKUP(tbl2_2!A534,ishod_substance!A:R,18,0)</f>
        <v>#N/A</v>
      </c>
      <c r="M534" s="84" t="e">
        <f>VLOOKUP(tbl2_2!A534,ishod_substance!A:AD,19,0)</f>
        <v>#N/A</v>
      </c>
      <c r="N534" s="4" t="e">
        <f>VLOOKUP(tbl2_2!A534,ishod_substance!A:AD,20,0)</f>
        <v>#N/A</v>
      </c>
      <c r="O534" s="4" t="e">
        <f>VLOOKUP(tbl2_2!A534,ishod_substance!A:AD,21,0)</f>
        <v>#N/A</v>
      </c>
      <c r="P534" s="4" t="e">
        <f>VLOOKUP(tbl2_2!A534,ishod_substance!A:AD,22,0)</f>
        <v>#N/A</v>
      </c>
      <c r="Q534" s="4" t="e">
        <f>VLOOKUP(tbl2_2!A534,ishod_substance!A:AD,23,0)</f>
        <v>#N/A</v>
      </c>
      <c r="R534" s="4" t="e">
        <f>VLOOKUP(tbl2_2!A534,ishod_substance!A:AD,24,0)</f>
        <v>#N/A</v>
      </c>
      <c r="S534" s="4" t="e">
        <f>VLOOKUP(tbl2_2!A534,ishod_substance!A:AD,25,0)</f>
        <v>#N/A</v>
      </c>
      <c r="T534" s="4" t="e">
        <f>VLOOKUP(tbl2_2!A534,ishod_substance!A:AD,26,0)</f>
        <v>#N/A</v>
      </c>
      <c r="U534" s="4" t="e">
        <f>VLOOKUP(tbl2_2!A534,ishod_substance!A:AD,27,0)</f>
        <v>#N/A</v>
      </c>
      <c r="V534" s="4" t="e">
        <f>VLOOKUP(tbl2_2!A534,ishod_substance!A:AD,28,0)</f>
        <v>#N/A</v>
      </c>
      <c r="W534" s="4" t="e">
        <f>VLOOKUP(tbl2_2!A534,ishod_substance!A:AD,29,0)</f>
        <v>#N/A</v>
      </c>
      <c r="X534" s="4" t="e">
        <f>VLOOKUP(tbl2_2!A534,ishod_substance!A:AD,30,0)</f>
        <v>#N/A</v>
      </c>
      <c r="Y534" s="10" t="e">
        <f>VLOOKUP(tbl2_2!A534,ishod_substance!A:AD,7,0)</f>
        <v>#N/A</v>
      </c>
      <c r="Z534" s="9" t="e">
        <f>VLOOKUP(Y534,quide!$A$2:$B$1006,2,0)</f>
        <v>#N/A</v>
      </c>
      <c r="AA534" s="4" t="e">
        <f>VLOOKUP(Y534,quide!$A$2:$J$1006,10,0)</f>
        <v>#N/A</v>
      </c>
      <c r="AB534" s="50" t="e">
        <f>VLOOKUP(tbl2_2!A534,ishod_substance!A:AD,8,0)</f>
        <v>#N/A</v>
      </c>
      <c r="AC534" s="28" t="e">
        <f t="shared" si="8"/>
        <v>#N/A</v>
      </c>
      <c r="AD534" s="27" t="e">
        <f>VLOOKUP(tbl2_2!A534,ishod_substance!A:AD,9,0)</f>
        <v>#N/A</v>
      </c>
      <c r="AE534" s="8" t="e">
        <f>VLOOKUP(tbl2_2!A534,ishod_substance!A:AD,9,0)</f>
        <v>#N/A</v>
      </c>
      <c r="AF534" s="12"/>
    </row>
    <row r="535" spans="1:32" x14ac:dyDescent="0.25">
      <c r="A535">
        <v>527</v>
      </c>
      <c r="C535" s="5" t="e">
        <f>VLOOKUP(tbl2_2!A535,ishod_substance!A:P,2,0)</f>
        <v>#N/A</v>
      </c>
      <c r="D535" s="7" t="e">
        <f>VLOOKUP(tbl2_2!A535,ishod_substance!A:P,3,0)</f>
        <v>#N/A</v>
      </c>
      <c r="E535" s="5" t="e">
        <f>VLOOKUP(tbl2_2!A535,ishod_substance!A:P,11,0)</f>
        <v>#N/A</v>
      </c>
      <c r="F535" s="6" t="e">
        <f>VLOOKUP(tbl2_2!A535,ishod_substance!A:P,15,0)</f>
        <v>#N/A</v>
      </c>
      <c r="G535" s="6" t="e">
        <f>VLOOKUP(tbl2_2!A535,ishod_substance!A:P,12,0)&amp;"/"&amp;VLOOKUP(tbl2_2!A535,ishod_substance!A:P,14,0)</f>
        <v>#N/A</v>
      </c>
      <c r="H535" s="29" t="e">
        <f>VLOOKUP(tbl2_2!A535,ishod_substance!A:P,6,0)</f>
        <v>#N/A</v>
      </c>
      <c r="I535" s="10" t="e">
        <f>VLOOKUP(tbl2_2!A535,ishod_substance!A:P,15,0)</f>
        <v>#N/A</v>
      </c>
      <c r="J535" s="10" t="e">
        <f>VLOOKUP(tbl2_2!A535,ishod_substance!A:P,5,0)</f>
        <v>#N/A</v>
      </c>
      <c r="K535" s="84" t="e">
        <f>VLOOKUP(tbl2_2!A535,ishod_substance!A:Q,17,0)</f>
        <v>#N/A</v>
      </c>
      <c r="L535" s="84" t="e">
        <f>VLOOKUP(tbl2_2!A535,ishod_substance!A:R,18,0)</f>
        <v>#N/A</v>
      </c>
      <c r="M535" s="84" t="e">
        <f>VLOOKUP(tbl2_2!A535,ishod_substance!A:AD,19,0)</f>
        <v>#N/A</v>
      </c>
      <c r="N535" s="4" t="e">
        <f>VLOOKUP(tbl2_2!A535,ishod_substance!A:AD,20,0)</f>
        <v>#N/A</v>
      </c>
      <c r="O535" s="4" t="e">
        <f>VLOOKUP(tbl2_2!A535,ishod_substance!A:AD,21,0)</f>
        <v>#N/A</v>
      </c>
      <c r="P535" s="4" t="e">
        <f>VLOOKUP(tbl2_2!A535,ishod_substance!A:AD,22,0)</f>
        <v>#N/A</v>
      </c>
      <c r="Q535" s="4" t="e">
        <f>VLOOKUP(tbl2_2!A535,ishod_substance!A:AD,23,0)</f>
        <v>#N/A</v>
      </c>
      <c r="R535" s="4" t="e">
        <f>VLOOKUP(tbl2_2!A535,ishod_substance!A:AD,24,0)</f>
        <v>#N/A</v>
      </c>
      <c r="S535" s="4" t="e">
        <f>VLOOKUP(tbl2_2!A535,ishod_substance!A:AD,25,0)</f>
        <v>#N/A</v>
      </c>
      <c r="T535" s="4" t="e">
        <f>VLOOKUP(tbl2_2!A535,ishod_substance!A:AD,26,0)</f>
        <v>#N/A</v>
      </c>
      <c r="U535" s="4" t="e">
        <f>VLOOKUP(tbl2_2!A535,ishod_substance!A:AD,27,0)</f>
        <v>#N/A</v>
      </c>
      <c r="V535" s="4" t="e">
        <f>VLOOKUP(tbl2_2!A535,ishod_substance!A:AD,28,0)</f>
        <v>#N/A</v>
      </c>
      <c r="W535" s="4" t="e">
        <f>VLOOKUP(tbl2_2!A535,ishod_substance!A:AD,29,0)</f>
        <v>#N/A</v>
      </c>
      <c r="X535" s="4" t="e">
        <f>VLOOKUP(tbl2_2!A535,ishod_substance!A:AD,30,0)</f>
        <v>#N/A</v>
      </c>
      <c r="Y535" s="10" t="e">
        <f>VLOOKUP(tbl2_2!A535,ishod_substance!A:AD,7,0)</f>
        <v>#N/A</v>
      </c>
      <c r="Z535" s="9" t="e">
        <f>VLOOKUP(Y535,quide!$A$2:$B$1006,2,0)</f>
        <v>#N/A</v>
      </c>
      <c r="AA535" s="4" t="e">
        <f>VLOOKUP(Y535,quide!$A$2:$J$1006,10,0)</f>
        <v>#N/A</v>
      </c>
      <c r="AB535" s="50" t="e">
        <f>VLOOKUP(tbl2_2!A535,ishod_substance!A:AD,8,0)</f>
        <v>#N/A</v>
      </c>
      <c r="AC535" s="28" t="e">
        <f t="shared" si="8"/>
        <v>#N/A</v>
      </c>
      <c r="AD535" s="27" t="e">
        <f>VLOOKUP(tbl2_2!A535,ishod_substance!A:AD,9,0)</f>
        <v>#N/A</v>
      </c>
      <c r="AE535" s="8" t="e">
        <f>VLOOKUP(tbl2_2!A535,ishod_substance!A:AD,9,0)</f>
        <v>#N/A</v>
      </c>
      <c r="AF535" s="12"/>
    </row>
    <row r="536" spans="1:32" x14ac:dyDescent="0.25">
      <c r="A536">
        <v>528</v>
      </c>
      <c r="C536" s="5" t="e">
        <f>VLOOKUP(tbl2_2!A536,ishod_substance!A:P,2,0)</f>
        <v>#N/A</v>
      </c>
      <c r="D536" s="7" t="e">
        <f>VLOOKUP(tbl2_2!A536,ishod_substance!A:P,3,0)</f>
        <v>#N/A</v>
      </c>
      <c r="E536" s="5" t="e">
        <f>VLOOKUP(tbl2_2!A536,ishod_substance!A:P,11,0)</f>
        <v>#N/A</v>
      </c>
      <c r="F536" s="6" t="e">
        <f>VLOOKUP(tbl2_2!A536,ishod_substance!A:P,15,0)</f>
        <v>#N/A</v>
      </c>
      <c r="G536" s="6" t="e">
        <f>VLOOKUP(tbl2_2!A536,ishod_substance!A:P,12,0)&amp;"/"&amp;VLOOKUP(tbl2_2!A536,ishod_substance!A:P,14,0)</f>
        <v>#N/A</v>
      </c>
      <c r="H536" s="29" t="e">
        <f>VLOOKUP(tbl2_2!A536,ishod_substance!A:P,6,0)</f>
        <v>#N/A</v>
      </c>
      <c r="I536" s="10" t="e">
        <f>VLOOKUP(tbl2_2!A536,ishod_substance!A:P,15,0)</f>
        <v>#N/A</v>
      </c>
      <c r="J536" s="10" t="e">
        <f>VLOOKUP(tbl2_2!A536,ishod_substance!A:P,5,0)</f>
        <v>#N/A</v>
      </c>
      <c r="K536" s="84" t="e">
        <f>VLOOKUP(tbl2_2!A536,ishod_substance!A:Q,17,0)</f>
        <v>#N/A</v>
      </c>
      <c r="L536" s="84" t="e">
        <f>VLOOKUP(tbl2_2!A536,ishod_substance!A:R,18,0)</f>
        <v>#N/A</v>
      </c>
      <c r="M536" s="84" t="e">
        <f>VLOOKUP(tbl2_2!A536,ishod_substance!A:AD,19,0)</f>
        <v>#N/A</v>
      </c>
      <c r="N536" s="4" t="e">
        <f>VLOOKUP(tbl2_2!A536,ishod_substance!A:AD,20,0)</f>
        <v>#N/A</v>
      </c>
      <c r="O536" s="4" t="e">
        <f>VLOOKUP(tbl2_2!A536,ishod_substance!A:AD,21,0)</f>
        <v>#N/A</v>
      </c>
      <c r="P536" s="4" t="e">
        <f>VLOOKUP(tbl2_2!A536,ishod_substance!A:AD,22,0)</f>
        <v>#N/A</v>
      </c>
      <c r="Q536" s="4" t="e">
        <f>VLOOKUP(tbl2_2!A536,ishod_substance!A:AD,23,0)</f>
        <v>#N/A</v>
      </c>
      <c r="R536" s="4" t="e">
        <f>VLOOKUP(tbl2_2!A536,ishod_substance!A:AD,24,0)</f>
        <v>#N/A</v>
      </c>
      <c r="S536" s="4" t="e">
        <f>VLOOKUP(tbl2_2!A536,ishod_substance!A:AD,25,0)</f>
        <v>#N/A</v>
      </c>
      <c r="T536" s="4" t="e">
        <f>VLOOKUP(tbl2_2!A536,ishod_substance!A:AD,26,0)</f>
        <v>#N/A</v>
      </c>
      <c r="U536" s="4" t="e">
        <f>VLOOKUP(tbl2_2!A536,ishod_substance!A:AD,27,0)</f>
        <v>#N/A</v>
      </c>
      <c r="V536" s="4" t="e">
        <f>VLOOKUP(tbl2_2!A536,ishod_substance!A:AD,28,0)</f>
        <v>#N/A</v>
      </c>
      <c r="W536" s="4" t="e">
        <f>VLOOKUP(tbl2_2!A536,ishod_substance!A:AD,29,0)</f>
        <v>#N/A</v>
      </c>
      <c r="X536" s="4" t="e">
        <f>VLOOKUP(tbl2_2!A536,ishod_substance!A:AD,30,0)</f>
        <v>#N/A</v>
      </c>
      <c r="Y536" s="10" t="e">
        <f>VLOOKUP(tbl2_2!A536,ishod_substance!A:AD,7,0)</f>
        <v>#N/A</v>
      </c>
      <c r="Z536" s="9" t="e">
        <f>VLOOKUP(Y536,quide!$A$2:$B$1006,2,0)</f>
        <v>#N/A</v>
      </c>
      <c r="AA536" s="4" t="e">
        <f>VLOOKUP(Y536,quide!$A$2:$J$1006,10,0)</f>
        <v>#N/A</v>
      </c>
      <c r="AB536" s="50" t="e">
        <f>VLOOKUP(tbl2_2!A536,ishod_substance!A:AD,8,0)</f>
        <v>#N/A</v>
      </c>
      <c r="AC536" s="28" t="e">
        <f t="shared" si="8"/>
        <v>#N/A</v>
      </c>
      <c r="AD536" s="27" t="e">
        <f>VLOOKUP(tbl2_2!A536,ishod_substance!A:AD,9,0)</f>
        <v>#N/A</v>
      </c>
      <c r="AE536" s="8" t="e">
        <f>VLOOKUP(tbl2_2!A536,ishod_substance!A:AD,9,0)</f>
        <v>#N/A</v>
      </c>
      <c r="AF536" s="12"/>
    </row>
    <row r="537" spans="1:32" x14ac:dyDescent="0.25">
      <c r="A537">
        <v>529</v>
      </c>
      <c r="C537" s="5" t="e">
        <f>VLOOKUP(tbl2_2!A537,ishod_substance!A:P,2,0)</f>
        <v>#N/A</v>
      </c>
      <c r="D537" s="7" t="e">
        <f>VLOOKUP(tbl2_2!A537,ishod_substance!A:P,3,0)</f>
        <v>#N/A</v>
      </c>
      <c r="E537" s="5" t="e">
        <f>VLOOKUP(tbl2_2!A537,ishod_substance!A:P,11,0)</f>
        <v>#N/A</v>
      </c>
      <c r="F537" s="6" t="e">
        <f>VLOOKUP(tbl2_2!A537,ishod_substance!A:P,15,0)</f>
        <v>#N/A</v>
      </c>
      <c r="G537" s="6" t="e">
        <f>VLOOKUP(tbl2_2!A537,ishod_substance!A:P,12,0)&amp;"/"&amp;VLOOKUP(tbl2_2!A537,ishod_substance!A:P,14,0)</f>
        <v>#N/A</v>
      </c>
      <c r="H537" s="29" t="e">
        <f>VLOOKUP(tbl2_2!A537,ishod_substance!A:P,6,0)</f>
        <v>#N/A</v>
      </c>
      <c r="I537" s="10" t="e">
        <f>VLOOKUP(tbl2_2!A537,ishod_substance!A:P,15,0)</f>
        <v>#N/A</v>
      </c>
      <c r="J537" s="10" t="e">
        <f>VLOOKUP(tbl2_2!A537,ishod_substance!A:P,5,0)</f>
        <v>#N/A</v>
      </c>
      <c r="K537" s="84" t="e">
        <f>VLOOKUP(tbl2_2!A537,ishod_substance!A:Q,17,0)</f>
        <v>#N/A</v>
      </c>
      <c r="L537" s="84" t="e">
        <f>VLOOKUP(tbl2_2!A537,ishod_substance!A:R,18,0)</f>
        <v>#N/A</v>
      </c>
      <c r="M537" s="84" t="e">
        <f>VLOOKUP(tbl2_2!A537,ishod_substance!A:AD,19,0)</f>
        <v>#N/A</v>
      </c>
      <c r="N537" s="4" t="e">
        <f>VLOOKUP(tbl2_2!A537,ishod_substance!A:AD,20,0)</f>
        <v>#N/A</v>
      </c>
      <c r="O537" s="4" t="e">
        <f>VLOOKUP(tbl2_2!A537,ishod_substance!A:AD,21,0)</f>
        <v>#N/A</v>
      </c>
      <c r="P537" s="4" t="e">
        <f>VLOOKUP(tbl2_2!A537,ishod_substance!A:AD,22,0)</f>
        <v>#N/A</v>
      </c>
      <c r="Q537" s="4" t="e">
        <f>VLOOKUP(tbl2_2!A537,ishod_substance!A:AD,23,0)</f>
        <v>#N/A</v>
      </c>
      <c r="R537" s="4" t="e">
        <f>VLOOKUP(tbl2_2!A537,ishod_substance!A:AD,24,0)</f>
        <v>#N/A</v>
      </c>
      <c r="S537" s="4" t="e">
        <f>VLOOKUP(tbl2_2!A537,ishod_substance!A:AD,25,0)</f>
        <v>#N/A</v>
      </c>
      <c r="T537" s="4" t="e">
        <f>VLOOKUP(tbl2_2!A537,ishod_substance!A:AD,26,0)</f>
        <v>#N/A</v>
      </c>
      <c r="U537" s="4" t="e">
        <f>VLOOKUP(tbl2_2!A537,ishod_substance!A:AD,27,0)</f>
        <v>#N/A</v>
      </c>
      <c r="V537" s="4" t="e">
        <f>VLOOKUP(tbl2_2!A537,ishod_substance!A:AD,28,0)</f>
        <v>#N/A</v>
      </c>
      <c r="W537" s="4" t="e">
        <f>VLOOKUP(tbl2_2!A537,ishod_substance!A:AD,29,0)</f>
        <v>#N/A</v>
      </c>
      <c r="X537" s="4" t="e">
        <f>VLOOKUP(tbl2_2!A537,ishod_substance!A:AD,30,0)</f>
        <v>#N/A</v>
      </c>
      <c r="Y537" s="10" t="e">
        <f>VLOOKUP(tbl2_2!A537,ishod_substance!A:AD,7,0)</f>
        <v>#N/A</v>
      </c>
      <c r="Z537" s="9" t="e">
        <f>VLOOKUP(Y537,quide!$A$2:$B$1006,2,0)</f>
        <v>#N/A</v>
      </c>
      <c r="AA537" s="4" t="e">
        <f>VLOOKUP(Y537,quide!$A$2:$J$1006,10,0)</f>
        <v>#N/A</v>
      </c>
      <c r="AB537" s="50" t="e">
        <f>VLOOKUP(tbl2_2!A537,ishod_substance!A:AD,8,0)</f>
        <v>#N/A</v>
      </c>
      <c r="AC537" s="28" t="e">
        <f t="shared" si="8"/>
        <v>#N/A</v>
      </c>
      <c r="AD537" s="27" t="e">
        <f>VLOOKUP(tbl2_2!A537,ishod_substance!A:AD,9,0)</f>
        <v>#N/A</v>
      </c>
      <c r="AE537" s="8" t="e">
        <f>VLOOKUP(tbl2_2!A537,ishod_substance!A:AD,9,0)</f>
        <v>#N/A</v>
      </c>
      <c r="AF537" s="12"/>
    </row>
    <row r="538" spans="1:32" x14ac:dyDescent="0.25">
      <c r="A538">
        <v>530</v>
      </c>
      <c r="C538" s="5" t="e">
        <f>VLOOKUP(tbl2_2!A538,ishod_substance!A:P,2,0)</f>
        <v>#N/A</v>
      </c>
      <c r="D538" s="7" t="e">
        <f>VLOOKUP(tbl2_2!A538,ishod_substance!A:P,3,0)</f>
        <v>#N/A</v>
      </c>
      <c r="E538" s="5" t="e">
        <f>VLOOKUP(tbl2_2!A538,ishod_substance!A:P,11,0)</f>
        <v>#N/A</v>
      </c>
      <c r="F538" s="6" t="e">
        <f>VLOOKUP(tbl2_2!A538,ishod_substance!A:P,15,0)</f>
        <v>#N/A</v>
      </c>
      <c r="G538" s="6" t="e">
        <f>VLOOKUP(tbl2_2!A538,ishod_substance!A:P,12,0)&amp;"/"&amp;VLOOKUP(tbl2_2!A538,ishod_substance!A:P,14,0)</f>
        <v>#N/A</v>
      </c>
      <c r="H538" s="29" t="e">
        <f>VLOOKUP(tbl2_2!A538,ishod_substance!A:P,6,0)</f>
        <v>#N/A</v>
      </c>
      <c r="I538" s="10" t="e">
        <f>VLOOKUP(tbl2_2!A538,ishod_substance!A:P,15,0)</f>
        <v>#N/A</v>
      </c>
      <c r="J538" s="10" t="e">
        <f>VLOOKUP(tbl2_2!A538,ishod_substance!A:P,5,0)</f>
        <v>#N/A</v>
      </c>
      <c r="K538" s="84" t="e">
        <f>VLOOKUP(tbl2_2!A538,ishod_substance!A:Q,17,0)</f>
        <v>#N/A</v>
      </c>
      <c r="L538" s="84" t="e">
        <f>VLOOKUP(tbl2_2!A538,ishod_substance!A:R,18,0)</f>
        <v>#N/A</v>
      </c>
      <c r="M538" s="84" t="e">
        <f>VLOOKUP(tbl2_2!A538,ishod_substance!A:AD,19,0)</f>
        <v>#N/A</v>
      </c>
      <c r="N538" s="4" t="e">
        <f>VLOOKUP(tbl2_2!A538,ishod_substance!A:AD,20,0)</f>
        <v>#N/A</v>
      </c>
      <c r="O538" s="4" t="e">
        <f>VLOOKUP(tbl2_2!A538,ishod_substance!A:AD,21,0)</f>
        <v>#N/A</v>
      </c>
      <c r="P538" s="4" t="e">
        <f>VLOOKUP(tbl2_2!A538,ishod_substance!A:AD,22,0)</f>
        <v>#N/A</v>
      </c>
      <c r="Q538" s="4" t="e">
        <f>VLOOKUP(tbl2_2!A538,ishod_substance!A:AD,23,0)</f>
        <v>#N/A</v>
      </c>
      <c r="R538" s="4" t="e">
        <f>VLOOKUP(tbl2_2!A538,ishod_substance!A:AD,24,0)</f>
        <v>#N/A</v>
      </c>
      <c r="S538" s="4" t="e">
        <f>VLOOKUP(tbl2_2!A538,ishod_substance!A:AD,25,0)</f>
        <v>#N/A</v>
      </c>
      <c r="T538" s="4" t="e">
        <f>VLOOKUP(tbl2_2!A538,ishod_substance!A:AD,26,0)</f>
        <v>#N/A</v>
      </c>
      <c r="U538" s="4" t="e">
        <f>VLOOKUP(tbl2_2!A538,ishod_substance!A:AD,27,0)</f>
        <v>#N/A</v>
      </c>
      <c r="V538" s="4" t="e">
        <f>VLOOKUP(tbl2_2!A538,ishod_substance!A:AD,28,0)</f>
        <v>#N/A</v>
      </c>
      <c r="W538" s="4" t="e">
        <f>VLOOKUP(tbl2_2!A538,ishod_substance!A:AD,29,0)</f>
        <v>#N/A</v>
      </c>
      <c r="X538" s="4" t="e">
        <f>VLOOKUP(tbl2_2!A538,ishod_substance!A:AD,30,0)</f>
        <v>#N/A</v>
      </c>
      <c r="Y538" s="10" t="e">
        <f>VLOOKUP(tbl2_2!A538,ishod_substance!A:AD,7,0)</f>
        <v>#N/A</v>
      </c>
      <c r="Z538" s="9" t="e">
        <f>VLOOKUP(Y538,quide!$A$2:$B$1006,2,0)</f>
        <v>#N/A</v>
      </c>
      <c r="AA538" s="4" t="e">
        <f>VLOOKUP(Y538,quide!$A$2:$J$1006,10,0)</f>
        <v>#N/A</v>
      </c>
      <c r="AB538" s="50" t="e">
        <f>VLOOKUP(tbl2_2!A538,ishod_substance!A:AD,8,0)</f>
        <v>#N/A</v>
      </c>
      <c r="AC538" s="28" t="e">
        <f t="shared" si="8"/>
        <v>#N/A</v>
      </c>
      <c r="AD538" s="27" t="e">
        <f>VLOOKUP(tbl2_2!A538,ishod_substance!A:AD,9,0)</f>
        <v>#N/A</v>
      </c>
      <c r="AE538" s="8" t="e">
        <f>VLOOKUP(tbl2_2!A538,ishod_substance!A:AD,9,0)</f>
        <v>#N/A</v>
      </c>
      <c r="AF538" s="12"/>
    </row>
    <row r="539" spans="1:32" x14ac:dyDescent="0.25">
      <c r="A539">
        <v>531</v>
      </c>
      <c r="C539" s="5" t="e">
        <f>VLOOKUP(tbl2_2!A539,ishod_substance!A:P,2,0)</f>
        <v>#N/A</v>
      </c>
      <c r="D539" s="7" t="e">
        <f>VLOOKUP(tbl2_2!A539,ishod_substance!A:P,3,0)</f>
        <v>#N/A</v>
      </c>
      <c r="E539" s="5" t="e">
        <f>VLOOKUP(tbl2_2!A539,ishod_substance!A:P,11,0)</f>
        <v>#N/A</v>
      </c>
      <c r="F539" s="6" t="e">
        <f>VLOOKUP(tbl2_2!A539,ishod_substance!A:P,15,0)</f>
        <v>#N/A</v>
      </c>
      <c r="G539" s="6" t="e">
        <f>VLOOKUP(tbl2_2!A539,ishod_substance!A:P,12,0)&amp;"/"&amp;VLOOKUP(tbl2_2!A539,ishod_substance!A:P,14,0)</f>
        <v>#N/A</v>
      </c>
      <c r="H539" s="29" t="e">
        <f>VLOOKUP(tbl2_2!A539,ishod_substance!A:P,6,0)</f>
        <v>#N/A</v>
      </c>
      <c r="I539" s="10" t="e">
        <f>VLOOKUP(tbl2_2!A539,ishod_substance!A:P,15,0)</f>
        <v>#N/A</v>
      </c>
      <c r="J539" s="10" t="e">
        <f>VLOOKUP(tbl2_2!A539,ishod_substance!A:P,5,0)</f>
        <v>#N/A</v>
      </c>
      <c r="K539" s="84" t="e">
        <f>VLOOKUP(tbl2_2!A539,ishod_substance!A:Q,17,0)</f>
        <v>#N/A</v>
      </c>
      <c r="L539" s="84" t="e">
        <f>VLOOKUP(tbl2_2!A539,ishod_substance!A:R,18,0)</f>
        <v>#N/A</v>
      </c>
      <c r="M539" s="84" t="e">
        <f>VLOOKUP(tbl2_2!A539,ishod_substance!A:AD,19,0)</f>
        <v>#N/A</v>
      </c>
      <c r="N539" s="4" t="e">
        <f>VLOOKUP(tbl2_2!A539,ishod_substance!A:AD,20,0)</f>
        <v>#N/A</v>
      </c>
      <c r="O539" s="4" t="e">
        <f>VLOOKUP(tbl2_2!A539,ishod_substance!A:AD,21,0)</f>
        <v>#N/A</v>
      </c>
      <c r="P539" s="4" t="e">
        <f>VLOOKUP(tbl2_2!A539,ishod_substance!A:AD,22,0)</f>
        <v>#N/A</v>
      </c>
      <c r="Q539" s="4" t="e">
        <f>VLOOKUP(tbl2_2!A539,ishod_substance!A:AD,23,0)</f>
        <v>#N/A</v>
      </c>
      <c r="R539" s="4" t="e">
        <f>VLOOKUP(tbl2_2!A539,ishod_substance!A:AD,24,0)</f>
        <v>#N/A</v>
      </c>
      <c r="S539" s="4" t="e">
        <f>VLOOKUP(tbl2_2!A539,ishod_substance!A:AD,25,0)</f>
        <v>#N/A</v>
      </c>
      <c r="T539" s="4" t="e">
        <f>VLOOKUP(tbl2_2!A539,ishod_substance!A:AD,26,0)</f>
        <v>#N/A</v>
      </c>
      <c r="U539" s="4" t="e">
        <f>VLOOKUP(tbl2_2!A539,ishod_substance!A:AD,27,0)</f>
        <v>#N/A</v>
      </c>
      <c r="V539" s="4" t="e">
        <f>VLOOKUP(tbl2_2!A539,ishod_substance!A:AD,28,0)</f>
        <v>#N/A</v>
      </c>
      <c r="W539" s="4" t="e">
        <f>VLOOKUP(tbl2_2!A539,ishod_substance!A:AD,29,0)</f>
        <v>#N/A</v>
      </c>
      <c r="X539" s="4" t="e">
        <f>VLOOKUP(tbl2_2!A539,ishod_substance!A:AD,30,0)</f>
        <v>#N/A</v>
      </c>
      <c r="Y539" s="10" t="e">
        <f>VLOOKUP(tbl2_2!A539,ishod_substance!A:AD,7,0)</f>
        <v>#N/A</v>
      </c>
      <c r="Z539" s="9" t="e">
        <f>VLOOKUP(Y539,quide!$A$2:$B$1006,2,0)</f>
        <v>#N/A</v>
      </c>
      <c r="AA539" s="4" t="e">
        <f>VLOOKUP(Y539,quide!$A$2:$J$1006,10,0)</f>
        <v>#N/A</v>
      </c>
      <c r="AB539" s="50" t="e">
        <f>VLOOKUP(tbl2_2!A539,ishod_substance!A:AD,8,0)</f>
        <v>#N/A</v>
      </c>
      <c r="AC539" s="28" t="e">
        <f t="shared" si="8"/>
        <v>#N/A</v>
      </c>
      <c r="AD539" s="27" t="e">
        <f>VLOOKUP(tbl2_2!A539,ishod_substance!A:AD,9,0)</f>
        <v>#N/A</v>
      </c>
      <c r="AE539" s="8" t="e">
        <f>VLOOKUP(tbl2_2!A539,ishod_substance!A:AD,9,0)</f>
        <v>#N/A</v>
      </c>
      <c r="AF539" s="12"/>
    </row>
    <row r="540" spans="1:32" x14ac:dyDescent="0.25">
      <c r="A540">
        <v>532</v>
      </c>
      <c r="C540" s="5" t="e">
        <f>VLOOKUP(tbl2_2!A540,ishod_substance!A:P,2,0)</f>
        <v>#N/A</v>
      </c>
      <c r="D540" s="7" t="e">
        <f>VLOOKUP(tbl2_2!A540,ishod_substance!A:P,3,0)</f>
        <v>#N/A</v>
      </c>
      <c r="E540" s="5" t="e">
        <f>VLOOKUP(tbl2_2!A540,ishod_substance!A:P,11,0)</f>
        <v>#N/A</v>
      </c>
      <c r="F540" s="6" t="e">
        <f>VLOOKUP(tbl2_2!A540,ishod_substance!A:P,15,0)</f>
        <v>#N/A</v>
      </c>
      <c r="G540" s="6" t="e">
        <f>VLOOKUP(tbl2_2!A540,ishod_substance!A:P,12,0)&amp;"/"&amp;VLOOKUP(tbl2_2!A540,ishod_substance!A:P,14,0)</f>
        <v>#N/A</v>
      </c>
      <c r="H540" s="29" t="e">
        <f>VLOOKUP(tbl2_2!A540,ishod_substance!A:P,6,0)</f>
        <v>#N/A</v>
      </c>
      <c r="I540" s="10" t="e">
        <f>VLOOKUP(tbl2_2!A540,ishod_substance!A:P,15,0)</f>
        <v>#N/A</v>
      </c>
      <c r="J540" s="10" t="e">
        <f>VLOOKUP(tbl2_2!A540,ishod_substance!A:P,5,0)</f>
        <v>#N/A</v>
      </c>
      <c r="K540" s="84" t="e">
        <f>VLOOKUP(tbl2_2!A540,ishod_substance!A:Q,17,0)</f>
        <v>#N/A</v>
      </c>
      <c r="L540" s="84" t="e">
        <f>VLOOKUP(tbl2_2!A540,ishod_substance!A:R,18,0)</f>
        <v>#N/A</v>
      </c>
      <c r="M540" s="84" t="e">
        <f>VLOOKUP(tbl2_2!A540,ishod_substance!A:AD,19,0)</f>
        <v>#N/A</v>
      </c>
      <c r="N540" s="4" t="e">
        <f>VLOOKUP(tbl2_2!A540,ishod_substance!A:AD,20,0)</f>
        <v>#N/A</v>
      </c>
      <c r="O540" s="4" t="e">
        <f>VLOOKUP(tbl2_2!A540,ishod_substance!A:AD,21,0)</f>
        <v>#N/A</v>
      </c>
      <c r="P540" s="4" t="e">
        <f>VLOOKUP(tbl2_2!A540,ishod_substance!A:AD,22,0)</f>
        <v>#N/A</v>
      </c>
      <c r="Q540" s="4" t="e">
        <f>VLOOKUP(tbl2_2!A540,ishod_substance!A:AD,23,0)</f>
        <v>#N/A</v>
      </c>
      <c r="R540" s="4" t="e">
        <f>VLOOKUP(tbl2_2!A540,ishod_substance!A:AD,24,0)</f>
        <v>#N/A</v>
      </c>
      <c r="S540" s="4" t="e">
        <f>VLOOKUP(tbl2_2!A540,ishod_substance!A:AD,25,0)</f>
        <v>#N/A</v>
      </c>
      <c r="T540" s="4" t="e">
        <f>VLOOKUP(tbl2_2!A540,ishod_substance!A:AD,26,0)</f>
        <v>#N/A</v>
      </c>
      <c r="U540" s="4" t="e">
        <f>VLOOKUP(tbl2_2!A540,ishod_substance!A:AD,27,0)</f>
        <v>#N/A</v>
      </c>
      <c r="V540" s="4" t="e">
        <f>VLOOKUP(tbl2_2!A540,ishod_substance!A:AD,28,0)</f>
        <v>#N/A</v>
      </c>
      <c r="W540" s="4" t="e">
        <f>VLOOKUP(tbl2_2!A540,ishod_substance!A:AD,29,0)</f>
        <v>#N/A</v>
      </c>
      <c r="X540" s="4" t="e">
        <f>VLOOKUP(tbl2_2!A540,ishod_substance!A:AD,30,0)</f>
        <v>#N/A</v>
      </c>
      <c r="Y540" s="10" t="e">
        <f>VLOOKUP(tbl2_2!A540,ishod_substance!A:AD,7,0)</f>
        <v>#N/A</v>
      </c>
      <c r="Z540" s="9" t="e">
        <f>VLOOKUP(Y540,quide!$A$2:$B$1006,2,0)</f>
        <v>#N/A</v>
      </c>
      <c r="AA540" s="4" t="e">
        <f>VLOOKUP(Y540,quide!$A$2:$J$1006,10,0)</f>
        <v>#N/A</v>
      </c>
      <c r="AB540" s="50" t="e">
        <f>VLOOKUP(tbl2_2!A540,ishod_substance!A:AD,8,0)</f>
        <v>#N/A</v>
      </c>
      <c r="AC540" s="28" t="e">
        <f t="shared" si="8"/>
        <v>#N/A</v>
      </c>
      <c r="AD540" s="27" t="e">
        <f>VLOOKUP(tbl2_2!A540,ishod_substance!A:AD,9,0)</f>
        <v>#N/A</v>
      </c>
      <c r="AE540" s="8" t="e">
        <f>VLOOKUP(tbl2_2!A540,ishod_substance!A:AD,9,0)</f>
        <v>#N/A</v>
      </c>
      <c r="AF540" s="12"/>
    </row>
    <row r="541" spans="1:32" x14ac:dyDescent="0.25">
      <c r="A541">
        <v>533</v>
      </c>
      <c r="C541" s="5" t="e">
        <f>VLOOKUP(tbl2_2!A541,ishod_substance!A:P,2,0)</f>
        <v>#N/A</v>
      </c>
      <c r="D541" s="7" t="e">
        <f>VLOOKUP(tbl2_2!A541,ishod_substance!A:P,3,0)</f>
        <v>#N/A</v>
      </c>
      <c r="E541" s="5" t="e">
        <f>VLOOKUP(tbl2_2!A541,ishod_substance!A:P,11,0)</f>
        <v>#N/A</v>
      </c>
      <c r="F541" s="6" t="e">
        <f>VLOOKUP(tbl2_2!A541,ishod_substance!A:P,15,0)</f>
        <v>#N/A</v>
      </c>
      <c r="G541" s="6" t="e">
        <f>VLOOKUP(tbl2_2!A541,ishod_substance!A:P,12,0)&amp;"/"&amp;VLOOKUP(tbl2_2!A541,ishod_substance!A:P,14,0)</f>
        <v>#N/A</v>
      </c>
      <c r="H541" s="29" t="e">
        <f>VLOOKUP(tbl2_2!A541,ishod_substance!A:P,6,0)</f>
        <v>#N/A</v>
      </c>
      <c r="I541" s="10" t="e">
        <f>VLOOKUP(tbl2_2!A541,ishod_substance!A:P,15,0)</f>
        <v>#N/A</v>
      </c>
      <c r="J541" s="10" t="e">
        <f>VLOOKUP(tbl2_2!A541,ishod_substance!A:P,5,0)</f>
        <v>#N/A</v>
      </c>
      <c r="K541" s="84" t="e">
        <f>VLOOKUP(tbl2_2!A541,ishod_substance!A:Q,17,0)</f>
        <v>#N/A</v>
      </c>
      <c r="L541" s="84" t="e">
        <f>VLOOKUP(tbl2_2!A541,ishod_substance!A:R,18,0)</f>
        <v>#N/A</v>
      </c>
      <c r="M541" s="84" t="e">
        <f>VLOOKUP(tbl2_2!A541,ishod_substance!A:AD,19,0)</f>
        <v>#N/A</v>
      </c>
      <c r="N541" s="4" t="e">
        <f>VLOOKUP(tbl2_2!A541,ishod_substance!A:AD,20,0)</f>
        <v>#N/A</v>
      </c>
      <c r="O541" s="4" t="e">
        <f>VLOOKUP(tbl2_2!A541,ishod_substance!A:AD,21,0)</f>
        <v>#N/A</v>
      </c>
      <c r="P541" s="4" t="e">
        <f>VLOOKUP(tbl2_2!A541,ishod_substance!A:AD,22,0)</f>
        <v>#N/A</v>
      </c>
      <c r="Q541" s="4" t="e">
        <f>VLOOKUP(tbl2_2!A541,ishod_substance!A:AD,23,0)</f>
        <v>#N/A</v>
      </c>
      <c r="R541" s="4" t="e">
        <f>VLOOKUP(tbl2_2!A541,ishod_substance!A:AD,24,0)</f>
        <v>#N/A</v>
      </c>
      <c r="S541" s="4" t="e">
        <f>VLOOKUP(tbl2_2!A541,ishod_substance!A:AD,25,0)</f>
        <v>#N/A</v>
      </c>
      <c r="T541" s="4" t="e">
        <f>VLOOKUP(tbl2_2!A541,ishod_substance!A:AD,26,0)</f>
        <v>#N/A</v>
      </c>
      <c r="U541" s="4" t="e">
        <f>VLOOKUP(tbl2_2!A541,ishod_substance!A:AD,27,0)</f>
        <v>#N/A</v>
      </c>
      <c r="V541" s="4" t="e">
        <f>VLOOKUP(tbl2_2!A541,ishod_substance!A:AD,28,0)</f>
        <v>#N/A</v>
      </c>
      <c r="W541" s="4" t="e">
        <f>VLOOKUP(tbl2_2!A541,ishod_substance!A:AD,29,0)</f>
        <v>#N/A</v>
      </c>
      <c r="X541" s="4" t="e">
        <f>VLOOKUP(tbl2_2!A541,ishod_substance!A:AD,30,0)</f>
        <v>#N/A</v>
      </c>
      <c r="Y541" s="10" t="e">
        <f>VLOOKUP(tbl2_2!A541,ishod_substance!A:AD,7,0)</f>
        <v>#N/A</v>
      </c>
      <c r="Z541" s="9" t="e">
        <f>VLOOKUP(Y541,quide!$A$2:$B$1006,2,0)</f>
        <v>#N/A</v>
      </c>
      <c r="AA541" s="4" t="e">
        <f>VLOOKUP(Y541,quide!$A$2:$J$1006,10,0)</f>
        <v>#N/A</v>
      </c>
      <c r="AB541" s="50" t="e">
        <f>VLOOKUP(tbl2_2!A541,ishod_substance!A:AD,8,0)</f>
        <v>#N/A</v>
      </c>
      <c r="AC541" s="28" t="e">
        <f t="shared" si="8"/>
        <v>#N/A</v>
      </c>
      <c r="AD541" s="27" t="e">
        <f>VLOOKUP(tbl2_2!A541,ishod_substance!A:AD,9,0)</f>
        <v>#N/A</v>
      </c>
      <c r="AE541" s="8" t="e">
        <f>VLOOKUP(tbl2_2!A541,ishod_substance!A:AD,9,0)</f>
        <v>#N/A</v>
      </c>
      <c r="AF541" s="12"/>
    </row>
    <row r="542" spans="1:32" x14ac:dyDescent="0.25">
      <c r="A542">
        <v>534</v>
      </c>
      <c r="C542" s="5" t="e">
        <f>VLOOKUP(tbl2_2!A542,ishod_substance!A:P,2,0)</f>
        <v>#N/A</v>
      </c>
      <c r="D542" s="7" t="e">
        <f>VLOOKUP(tbl2_2!A542,ishod_substance!A:P,3,0)</f>
        <v>#N/A</v>
      </c>
      <c r="E542" s="5" t="e">
        <f>VLOOKUP(tbl2_2!A542,ishod_substance!A:P,11,0)</f>
        <v>#N/A</v>
      </c>
      <c r="F542" s="6" t="e">
        <f>VLOOKUP(tbl2_2!A542,ishod_substance!A:P,15,0)</f>
        <v>#N/A</v>
      </c>
      <c r="G542" s="6" t="e">
        <f>VLOOKUP(tbl2_2!A542,ishod_substance!A:P,12,0)&amp;"/"&amp;VLOOKUP(tbl2_2!A542,ishod_substance!A:P,14,0)</f>
        <v>#N/A</v>
      </c>
      <c r="H542" s="29" t="e">
        <f>VLOOKUP(tbl2_2!A542,ishod_substance!A:P,6,0)</f>
        <v>#N/A</v>
      </c>
      <c r="I542" s="10" t="e">
        <f>VLOOKUP(tbl2_2!A542,ishod_substance!A:P,15,0)</f>
        <v>#N/A</v>
      </c>
      <c r="J542" s="10" t="e">
        <f>VLOOKUP(tbl2_2!A542,ishod_substance!A:P,5,0)</f>
        <v>#N/A</v>
      </c>
      <c r="K542" s="84" t="e">
        <f>VLOOKUP(tbl2_2!A542,ishod_substance!A:Q,17,0)</f>
        <v>#N/A</v>
      </c>
      <c r="L542" s="84" t="e">
        <f>VLOOKUP(tbl2_2!A542,ishod_substance!A:R,18,0)</f>
        <v>#N/A</v>
      </c>
      <c r="M542" s="84" t="e">
        <f>VLOOKUP(tbl2_2!A542,ishod_substance!A:AD,19,0)</f>
        <v>#N/A</v>
      </c>
      <c r="N542" s="4" t="e">
        <f>VLOOKUP(tbl2_2!A542,ishod_substance!A:AD,20,0)</f>
        <v>#N/A</v>
      </c>
      <c r="O542" s="4" t="e">
        <f>VLOOKUP(tbl2_2!A542,ishod_substance!A:AD,21,0)</f>
        <v>#N/A</v>
      </c>
      <c r="P542" s="4" t="e">
        <f>VLOOKUP(tbl2_2!A542,ishod_substance!A:AD,22,0)</f>
        <v>#N/A</v>
      </c>
      <c r="Q542" s="4" t="e">
        <f>VLOOKUP(tbl2_2!A542,ishod_substance!A:AD,23,0)</f>
        <v>#N/A</v>
      </c>
      <c r="R542" s="4" t="e">
        <f>VLOOKUP(tbl2_2!A542,ishod_substance!A:AD,24,0)</f>
        <v>#N/A</v>
      </c>
      <c r="S542" s="4" t="e">
        <f>VLOOKUP(tbl2_2!A542,ishod_substance!A:AD,25,0)</f>
        <v>#N/A</v>
      </c>
      <c r="T542" s="4" t="e">
        <f>VLOOKUP(tbl2_2!A542,ishod_substance!A:AD,26,0)</f>
        <v>#N/A</v>
      </c>
      <c r="U542" s="4" t="e">
        <f>VLOOKUP(tbl2_2!A542,ishod_substance!A:AD,27,0)</f>
        <v>#N/A</v>
      </c>
      <c r="V542" s="4" t="e">
        <f>VLOOKUP(tbl2_2!A542,ishod_substance!A:AD,28,0)</f>
        <v>#N/A</v>
      </c>
      <c r="W542" s="4" t="e">
        <f>VLOOKUP(tbl2_2!A542,ishod_substance!A:AD,29,0)</f>
        <v>#N/A</v>
      </c>
      <c r="X542" s="4" t="e">
        <f>VLOOKUP(tbl2_2!A542,ishod_substance!A:AD,30,0)</f>
        <v>#N/A</v>
      </c>
      <c r="Y542" s="10" t="e">
        <f>VLOOKUP(tbl2_2!A542,ishod_substance!A:AD,7,0)</f>
        <v>#N/A</v>
      </c>
      <c r="Z542" s="9" t="e">
        <f>VLOOKUP(Y542,quide!$A$2:$B$1006,2,0)</f>
        <v>#N/A</v>
      </c>
      <c r="AA542" s="4" t="e">
        <f>VLOOKUP(Y542,quide!$A$2:$J$1006,10,0)</f>
        <v>#N/A</v>
      </c>
      <c r="AB542" s="50" t="e">
        <f>VLOOKUP(tbl2_2!A542,ishod_substance!A:AD,8,0)</f>
        <v>#N/A</v>
      </c>
      <c r="AC542" s="28" t="e">
        <f t="shared" si="8"/>
        <v>#N/A</v>
      </c>
      <c r="AD542" s="27" t="e">
        <f>VLOOKUP(tbl2_2!A542,ishod_substance!A:AD,9,0)</f>
        <v>#N/A</v>
      </c>
      <c r="AE542" s="8" t="e">
        <f>VLOOKUP(tbl2_2!A542,ishod_substance!A:AD,9,0)</f>
        <v>#N/A</v>
      </c>
      <c r="AF542" s="12"/>
    </row>
    <row r="543" spans="1:32" x14ac:dyDescent="0.25">
      <c r="A543">
        <v>535</v>
      </c>
      <c r="C543" s="5" t="e">
        <f>VLOOKUP(tbl2_2!A543,ishod_substance!A:P,2,0)</f>
        <v>#N/A</v>
      </c>
      <c r="D543" s="7" t="e">
        <f>VLOOKUP(tbl2_2!A543,ishod_substance!A:P,3,0)</f>
        <v>#N/A</v>
      </c>
      <c r="E543" s="5" t="e">
        <f>VLOOKUP(tbl2_2!A543,ishod_substance!A:P,11,0)</f>
        <v>#N/A</v>
      </c>
      <c r="F543" s="6" t="e">
        <f>VLOOKUP(tbl2_2!A543,ishod_substance!A:P,15,0)</f>
        <v>#N/A</v>
      </c>
      <c r="G543" s="6" t="e">
        <f>VLOOKUP(tbl2_2!A543,ishod_substance!A:P,12,0)&amp;"/"&amp;VLOOKUP(tbl2_2!A543,ishod_substance!A:P,14,0)</f>
        <v>#N/A</v>
      </c>
      <c r="H543" s="29" t="e">
        <f>VLOOKUP(tbl2_2!A543,ishod_substance!A:P,6,0)</f>
        <v>#N/A</v>
      </c>
      <c r="I543" s="10" t="e">
        <f>VLOOKUP(tbl2_2!A543,ishod_substance!A:P,15,0)</f>
        <v>#N/A</v>
      </c>
      <c r="J543" s="10" t="e">
        <f>VLOOKUP(tbl2_2!A543,ishod_substance!A:P,5,0)</f>
        <v>#N/A</v>
      </c>
      <c r="K543" s="84" t="e">
        <f>VLOOKUP(tbl2_2!A543,ishod_substance!A:Q,17,0)</f>
        <v>#N/A</v>
      </c>
      <c r="L543" s="84" t="e">
        <f>VLOOKUP(tbl2_2!A543,ishod_substance!A:R,18,0)</f>
        <v>#N/A</v>
      </c>
      <c r="M543" s="84" t="e">
        <f>VLOOKUP(tbl2_2!A543,ishod_substance!A:AD,19,0)</f>
        <v>#N/A</v>
      </c>
      <c r="N543" s="4" t="e">
        <f>VLOOKUP(tbl2_2!A543,ishod_substance!A:AD,20,0)</f>
        <v>#N/A</v>
      </c>
      <c r="O543" s="4" t="e">
        <f>VLOOKUP(tbl2_2!A543,ishod_substance!A:AD,21,0)</f>
        <v>#N/A</v>
      </c>
      <c r="P543" s="4" t="e">
        <f>VLOOKUP(tbl2_2!A543,ishod_substance!A:AD,22,0)</f>
        <v>#N/A</v>
      </c>
      <c r="Q543" s="4" t="e">
        <f>VLOOKUP(tbl2_2!A543,ishod_substance!A:AD,23,0)</f>
        <v>#N/A</v>
      </c>
      <c r="R543" s="4" t="e">
        <f>VLOOKUP(tbl2_2!A543,ishod_substance!A:AD,24,0)</f>
        <v>#N/A</v>
      </c>
      <c r="S543" s="4" t="e">
        <f>VLOOKUP(tbl2_2!A543,ishod_substance!A:AD,25,0)</f>
        <v>#N/A</v>
      </c>
      <c r="T543" s="4" t="e">
        <f>VLOOKUP(tbl2_2!A543,ishod_substance!A:AD,26,0)</f>
        <v>#N/A</v>
      </c>
      <c r="U543" s="4" t="e">
        <f>VLOOKUP(tbl2_2!A543,ishod_substance!A:AD,27,0)</f>
        <v>#N/A</v>
      </c>
      <c r="V543" s="4" t="e">
        <f>VLOOKUP(tbl2_2!A543,ishod_substance!A:AD,28,0)</f>
        <v>#N/A</v>
      </c>
      <c r="W543" s="4" t="e">
        <f>VLOOKUP(tbl2_2!A543,ishod_substance!A:AD,29,0)</f>
        <v>#N/A</v>
      </c>
      <c r="X543" s="4" t="e">
        <f>VLOOKUP(tbl2_2!A543,ishod_substance!A:AD,30,0)</f>
        <v>#N/A</v>
      </c>
      <c r="Y543" s="10" t="e">
        <f>VLOOKUP(tbl2_2!A543,ishod_substance!A:AD,7,0)</f>
        <v>#N/A</v>
      </c>
      <c r="Z543" s="9" t="e">
        <f>VLOOKUP(Y543,quide!$A$2:$B$1006,2,0)</f>
        <v>#N/A</v>
      </c>
      <c r="AA543" s="4" t="e">
        <f>VLOOKUP(Y543,quide!$A$2:$J$1006,10,0)</f>
        <v>#N/A</v>
      </c>
      <c r="AB543" s="50" t="e">
        <f>VLOOKUP(tbl2_2!A543,ishod_substance!A:AD,8,0)</f>
        <v>#N/A</v>
      </c>
      <c r="AC543" s="28" t="e">
        <f t="shared" si="8"/>
        <v>#N/A</v>
      </c>
      <c r="AD543" s="27" t="e">
        <f>VLOOKUP(tbl2_2!A543,ishod_substance!A:AD,9,0)</f>
        <v>#N/A</v>
      </c>
      <c r="AE543" s="8" t="e">
        <f>VLOOKUP(tbl2_2!A543,ishod_substance!A:AD,9,0)</f>
        <v>#N/A</v>
      </c>
      <c r="AF543" s="12"/>
    </row>
    <row r="544" spans="1:32" x14ac:dyDescent="0.25">
      <c r="A544">
        <v>536</v>
      </c>
      <c r="C544" s="5" t="e">
        <f>VLOOKUP(tbl2_2!A544,ishod_substance!A:P,2,0)</f>
        <v>#N/A</v>
      </c>
      <c r="D544" s="7" t="e">
        <f>VLOOKUP(tbl2_2!A544,ishod_substance!A:P,3,0)</f>
        <v>#N/A</v>
      </c>
      <c r="E544" s="5" t="e">
        <f>VLOOKUP(tbl2_2!A544,ishod_substance!A:P,11,0)</f>
        <v>#N/A</v>
      </c>
      <c r="F544" s="6" t="e">
        <f>VLOOKUP(tbl2_2!A544,ishod_substance!A:P,15,0)</f>
        <v>#N/A</v>
      </c>
      <c r="G544" s="6" t="e">
        <f>VLOOKUP(tbl2_2!A544,ishod_substance!A:P,12,0)&amp;"/"&amp;VLOOKUP(tbl2_2!A544,ishod_substance!A:P,14,0)</f>
        <v>#N/A</v>
      </c>
      <c r="H544" s="29" t="e">
        <f>VLOOKUP(tbl2_2!A544,ishod_substance!A:P,6,0)</f>
        <v>#N/A</v>
      </c>
      <c r="I544" s="10" t="e">
        <f>VLOOKUP(tbl2_2!A544,ishod_substance!A:P,15,0)</f>
        <v>#N/A</v>
      </c>
      <c r="J544" s="10" t="e">
        <f>VLOOKUP(tbl2_2!A544,ishod_substance!A:P,5,0)</f>
        <v>#N/A</v>
      </c>
      <c r="K544" s="84" t="e">
        <f>VLOOKUP(tbl2_2!A544,ishod_substance!A:Q,17,0)</f>
        <v>#N/A</v>
      </c>
      <c r="L544" s="84" t="e">
        <f>VLOOKUP(tbl2_2!A544,ishod_substance!A:R,18,0)</f>
        <v>#N/A</v>
      </c>
      <c r="M544" s="84" t="e">
        <f>VLOOKUP(tbl2_2!A544,ishod_substance!A:AD,19,0)</f>
        <v>#N/A</v>
      </c>
      <c r="N544" s="4" t="e">
        <f>VLOOKUP(tbl2_2!A544,ishod_substance!A:AD,20,0)</f>
        <v>#N/A</v>
      </c>
      <c r="O544" s="4" t="e">
        <f>VLOOKUP(tbl2_2!A544,ishod_substance!A:AD,21,0)</f>
        <v>#N/A</v>
      </c>
      <c r="P544" s="4" t="e">
        <f>VLOOKUP(tbl2_2!A544,ishod_substance!A:AD,22,0)</f>
        <v>#N/A</v>
      </c>
      <c r="Q544" s="4" t="e">
        <f>VLOOKUP(tbl2_2!A544,ishod_substance!A:AD,23,0)</f>
        <v>#N/A</v>
      </c>
      <c r="R544" s="4" t="e">
        <f>VLOOKUP(tbl2_2!A544,ishod_substance!A:AD,24,0)</f>
        <v>#N/A</v>
      </c>
      <c r="S544" s="4" t="e">
        <f>VLOOKUP(tbl2_2!A544,ishod_substance!A:AD,25,0)</f>
        <v>#N/A</v>
      </c>
      <c r="T544" s="4" t="e">
        <f>VLOOKUP(tbl2_2!A544,ishod_substance!A:AD,26,0)</f>
        <v>#N/A</v>
      </c>
      <c r="U544" s="4" t="e">
        <f>VLOOKUP(tbl2_2!A544,ishod_substance!A:AD,27,0)</f>
        <v>#N/A</v>
      </c>
      <c r="V544" s="4" t="e">
        <f>VLOOKUP(tbl2_2!A544,ishod_substance!A:AD,28,0)</f>
        <v>#N/A</v>
      </c>
      <c r="W544" s="4" t="e">
        <f>VLOOKUP(tbl2_2!A544,ishod_substance!A:AD,29,0)</f>
        <v>#N/A</v>
      </c>
      <c r="X544" s="4" t="e">
        <f>VLOOKUP(tbl2_2!A544,ishod_substance!A:AD,30,0)</f>
        <v>#N/A</v>
      </c>
      <c r="Y544" s="10" t="e">
        <f>VLOOKUP(tbl2_2!A544,ishod_substance!A:AD,7,0)</f>
        <v>#N/A</v>
      </c>
      <c r="Z544" s="9" t="e">
        <f>VLOOKUP(Y544,quide!$A$2:$B$1006,2,0)</f>
        <v>#N/A</v>
      </c>
      <c r="AA544" s="4" t="e">
        <f>VLOOKUP(Y544,quide!$A$2:$J$1006,10,0)</f>
        <v>#N/A</v>
      </c>
      <c r="AB544" s="50" t="e">
        <f>VLOOKUP(tbl2_2!A544,ishod_substance!A:AD,8,0)</f>
        <v>#N/A</v>
      </c>
      <c r="AC544" s="28" t="e">
        <f t="shared" si="8"/>
        <v>#N/A</v>
      </c>
      <c r="AD544" s="27" t="e">
        <f>VLOOKUP(tbl2_2!A544,ishod_substance!A:AD,9,0)</f>
        <v>#N/A</v>
      </c>
      <c r="AE544" s="8" t="e">
        <f>VLOOKUP(tbl2_2!A544,ishod_substance!A:AD,9,0)</f>
        <v>#N/A</v>
      </c>
      <c r="AF544" s="12"/>
    </row>
    <row r="545" spans="1:32" x14ac:dyDescent="0.25">
      <c r="A545">
        <v>537</v>
      </c>
      <c r="C545" s="5" t="e">
        <f>VLOOKUP(tbl2_2!A545,ishod_substance!A:P,2,0)</f>
        <v>#N/A</v>
      </c>
      <c r="D545" s="7" t="e">
        <f>VLOOKUP(tbl2_2!A545,ishod_substance!A:P,3,0)</f>
        <v>#N/A</v>
      </c>
      <c r="E545" s="5" t="e">
        <f>VLOOKUP(tbl2_2!A545,ishod_substance!A:P,11,0)</f>
        <v>#N/A</v>
      </c>
      <c r="F545" s="6" t="e">
        <f>VLOOKUP(tbl2_2!A545,ishod_substance!A:P,15,0)</f>
        <v>#N/A</v>
      </c>
      <c r="G545" s="6" t="e">
        <f>VLOOKUP(tbl2_2!A545,ishod_substance!A:P,12,0)&amp;"/"&amp;VLOOKUP(tbl2_2!A545,ishod_substance!A:P,14,0)</f>
        <v>#N/A</v>
      </c>
      <c r="H545" s="29" t="e">
        <f>VLOOKUP(tbl2_2!A545,ishod_substance!A:P,6,0)</f>
        <v>#N/A</v>
      </c>
      <c r="I545" s="10" t="e">
        <f>VLOOKUP(tbl2_2!A545,ishod_substance!A:P,15,0)</f>
        <v>#N/A</v>
      </c>
      <c r="J545" s="10" t="e">
        <f>VLOOKUP(tbl2_2!A545,ishod_substance!A:P,5,0)</f>
        <v>#N/A</v>
      </c>
      <c r="K545" s="84" t="e">
        <f>VLOOKUP(tbl2_2!A545,ishod_substance!A:Q,17,0)</f>
        <v>#N/A</v>
      </c>
      <c r="L545" s="84" t="e">
        <f>VLOOKUP(tbl2_2!A545,ishod_substance!A:R,18,0)</f>
        <v>#N/A</v>
      </c>
      <c r="M545" s="84" t="e">
        <f>VLOOKUP(tbl2_2!A545,ishod_substance!A:AD,19,0)</f>
        <v>#N/A</v>
      </c>
      <c r="N545" s="4" t="e">
        <f>VLOOKUP(tbl2_2!A545,ishod_substance!A:AD,20,0)</f>
        <v>#N/A</v>
      </c>
      <c r="O545" s="4" t="e">
        <f>VLOOKUP(tbl2_2!A545,ishod_substance!A:AD,21,0)</f>
        <v>#N/A</v>
      </c>
      <c r="P545" s="4" t="e">
        <f>VLOOKUP(tbl2_2!A545,ishod_substance!A:AD,22,0)</f>
        <v>#N/A</v>
      </c>
      <c r="Q545" s="4" t="e">
        <f>VLOOKUP(tbl2_2!A545,ishod_substance!A:AD,23,0)</f>
        <v>#N/A</v>
      </c>
      <c r="R545" s="4" t="e">
        <f>VLOOKUP(tbl2_2!A545,ishod_substance!A:AD,24,0)</f>
        <v>#N/A</v>
      </c>
      <c r="S545" s="4" t="e">
        <f>VLOOKUP(tbl2_2!A545,ishod_substance!A:AD,25,0)</f>
        <v>#N/A</v>
      </c>
      <c r="T545" s="4" t="e">
        <f>VLOOKUP(tbl2_2!A545,ishod_substance!A:AD,26,0)</f>
        <v>#N/A</v>
      </c>
      <c r="U545" s="4" t="e">
        <f>VLOOKUP(tbl2_2!A545,ishod_substance!A:AD,27,0)</f>
        <v>#N/A</v>
      </c>
      <c r="V545" s="4" t="e">
        <f>VLOOKUP(tbl2_2!A545,ishod_substance!A:AD,28,0)</f>
        <v>#N/A</v>
      </c>
      <c r="W545" s="4" t="e">
        <f>VLOOKUP(tbl2_2!A545,ishod_substance!A:AD,29,0)</f>
        <v>#N/A</v>
      </c>
      <c r="X545" s="4" t="e">
        <f>VLOOKUP(tbl2_2!A545,ishod_substance!A:AD,30,0)</f>
        <v>#N/A</v>
      </c>
      <c r="Y545" s="10" t="e">
        <f>VLOOKUP(tbl2_2!A545,ishod_substance!A:AD,7,0)</f>
        <v>#N/A</v>
      </c>
      <c r="Z545" s="9" t="e">
        <f>VLOOKUP(Y545,quide!$A$2:$B$1006,2,0)</f>
        <v>#N/A</v>
      </c>
      <c r="AA545" s="4" t="e">
        <f>VLOOKUP(Y545,quide!$A$2:$J$1006,10,0)</f>
        <v>#N/A</v>
      </c>
      <c r="AB545" s="50" t="e">
        <f>VLOOKUP(tbl2_2!A545,ishod_substance!A:AD,8,0)</f>
        <v>#N/A</v>
      </c>
      <c r="AC545" s="28" t="e">
        <f t="shared" si="8"/>
        <v>#N/A</v>
      </c>
      <c r="AD545" s="27" t="e">
        <f>VLOOKUP(tbl2_2!A545,ishod_substance!A:AD,9,0)</f>
        <v>#N/A</v>
      </c>
      <c r="AE545" s="8" t="e">
        <f>VLOOKUP(tbl2_2!A545,ishod_substance!A:AD,9,0)</f>
        <v>#N/A</v>
      </c>
      <c r="AF545" s="12"/>
    </row>
    <row r="546" spans="1:32" x14ac:dyDescent="0.25">
      <c r="A546">
        <v>538</v>
      </c>
      <c r="C546" s="5" t="e">
        <f>VLOOKUP(tbl2_2!A546,ishod_substance!A:P,2,0)</f>
        <v>#N/A</v>
      </c>
      <c r="D546" s="7" t="e">
        <f>VLOOKUP(tbl2_2!A546,ishod_substance!A:P,3,0)</f>
        <v>#N/A</v>
      </c>
      <c r="E546" s="5" t="e">
        <f>VLOOKUP(tbl2_2!A546,ishod_substance!A:P,11,0)</f>
        <v>#N/A</v>
      </c>
      <c r="F546" s="6" t="e">
        <f>VLOOKUP(tbl2_2!A546,ishod_substance!A:P,15,0)</f>
        <v>#N/A</v>
      </c>
      <c r="G546" s="6" t="e">
        <f>VLOOKUP(tbl2_2!A546,ishod_substance!A:P,12,0)&amp;"/"&amp;VLOOKUP(tbl2_2!A546,ishod_substance!A:P,14,0)</f>
        <v>#N/A</v>
      </c>
      <c r="H546" s="29" t="e">
        <f>VLOOKUP(tbl2_2!A546,ishod_substance!A:P,6,0)</f>
        <v>#N/A</v>
      </c>
      <c r="I546" s="10" t="e">
        <f>VLOOKUP(tbl2_2!A546,ishod_substance!A:P,15,0)</f>
        <v>#N/A</v>
      </c>
      <c r="J546" s="10" t="e">
        <f>VLOOKUP(tbl2_2!A546,ishod_substance!A:P,5,0)</f>
        <v>#N/A</v>
      </c>
      <c r="K546" s="84" t="e">
        <f>VLOOKUP(tbl2_2!A546,ishod_substance!A:Q,17,0)</f>
        <v>#N/A</v>
      </c>
      <c r="L546" s="84" t="e">
        <f>VLOOKUP(tbl2_2!A546,ishod_substance!A:R,18,0)</f>
        <v>#N/A</v>
      </c>
      <c r="M546" s="84" t="e">
        <f>VLOOKUP(tbl2_2!A546,ishod_substance!A:AD,19,0)</f>
        <v>#N/A</v>
      </c>
      <c r="N546" s="4" t="e">
        <f>VLOOKUP(tbl2_2!A546,ishod_substance!A:AD,20,0)</f>
        <v>#N/A</v>
      </c>
      <c r="O546" s="4" t="e">
        <f>VLOOKUP(tbl2_2!A546,ishod_substance!A:AD,21,0)</f>
        <v>#N/A</v>
      </c>
      <c r="P546" s="4" t="e">
        <f>VLOOKUP(tbl2_2!A546,ishod_substance!A:AD,22,0)</f>
        <v>#N/A</v>
      </c>
      <c r="Q546" s="4" t="e">
        <f>VLOOKUP(tbl2_2!A546,ishod_substance!A:AD,23,0)</f>
        <v>#N/A</v>
      </c>
      <c r="R546" s="4" t="e">
        <f>VLOOKUP(tbl2_2!A546,ishod_substance!A:AD,24,0)</f>
        <v>#N/A</v>
      </c>
      <c r="S546" s="4" t="e">
        <f>VLOOKUP(tbl2_2!A546,ishod_substance!A:AD,25,0)</f>
        <v>#N/A</v>
      </c>
      <c r="T546" s="4" t="e">
        <f>VLOOKUP(tbl2_2!A546,ishod_substance!A:AD,26,0)</f>
        <v>#N/A</v>
      </c>
      <c r="U546" s="4" t="e">
        <f>VLOOKUP(tbl2_2!A546,ishod_substance!A:AD,27,0)</f>
        <v>#N/A</v>
      </c>
      <c r="V546" s="4" t="e">
        <f>VLOOKUP(tbl2_2!A546,ishod_substance!A:AD,28,0)</f>
        <v>#N/A</v>
      </c>
      <c r="W546" s="4" t="e">
        <f>VLOOKUP(tbl2_2!A546,ishod_substance!A:AD,29,0)</f>
        <v>#N/A</v>
      </c>
      <c r="X546" s="4" t="e">
        <f>VLOOKUP(tbl2_2!A546,ishod_substance!A:AD,30,0)</f>
        <v>#N/A</v>
      </c>
      <c r="Y546" s="10" t="e">
        <f>VLOOKUP(tbl2_2!A546,ishod_substance!A:AD,7,0)</f>
        <v>#N/A</v>
      </c>
      <c r="Z546" s="9" t="e">
        <f>VLOOKUP(Y546,quide!$A$2:$B$1006,2,0)</f>
        <v>#N/A</v>
      </c>
      <c r="AA546" s="4" t="e">
        <f>VLOOKUP(Y546,quide!$A$2:$J$1006,10,0)</f>
        <v>#N/A</v>
      </c>
      <c r="AB546" s="50" t="e">
        <f>VLOOKUP(tbl2_2!A546,ishod_substance!A:AD,8,0)</f>
        <v>#N/A</v>
      </c>
      <c r="AC546" s="28" t="e">
        <f t="shared" si="8"/>
        <v>#N/A</v>
      </c>
      <c r="AD546" s="27" t="e">
        <f>VLOOKUP(tbl2_2!A546,ishod_substance!A:AD,9,0)</f>
        <v>#N/A</v>
      </c>
      <c r="AE546" s="8" t="e">
        <f>VLOOKUP(tbl2_2!A546,ishod_substance!A:AD,9,0)</f>
        <v>#N/A</v>
      </c>
      <c r="AF546" s="12"/>
    </row>
    <row r="547" spans="1:32" x14ac:dyDescent="0.25">
      <c r="A547">
        <v>539</v>
      </c>
      <c r="C547" s="5" t="e">
        <f>VLOOKUP(tbl2_2!A547,ishod_substance!A:P,2,0)</f>
        <v>#N/A</v>
      </c>
      <c r="D547" s="7" t="e">
        <f>VLOOKUP(tbl2_2!A547,ishod_substance!A:P,3,0)</f>
        <v>#N/A</v>
      </c>
      <c r="E547" s="5" t="e">
        <f>VLOOKUP(tbl2_2!A547,ishod_substance!A:P,11,0)</f>
        <v>#N/A</v>
      </c>
      <c r="F547" s="6" t="e">
        <f>VLOOKUP(tbl2_2!A547,ishod_substance!A:P,15,0)</f>
        <v>#N/A</v>
      </c>
      <c r="G547" s="6" t="e">
        <f>VLOOKUP(tbl2_2!A547,ishod_substance!A:P,12,0)&amp;"/"&amp;VLOOKUP(tbl2_2!A547,ishod_substance!A:P,14,0)</f>
        <v>#N/A</v>
      </c>
      <c r="H547" s="29" t="e">
        <f>VLOOKUP(tbl2_2!A547,ishod_substance!A:P,6,0)</f>
        <v>#N/A</v>
      </c>
      <c r="I547" s="10" t="e">
        <f>VLOOKUP(tbl2_2!A547,ishod_substance!A:P,15,0)</f>
        <v>#N/A</v>
      </c>
      <c r="J547" s="10" t="e">
        <f>VLOOKUP(tbl2_2!A547,ishod_substance!A:P,5,0)</f>
        <v>#N/A</v>
      </c>
      <c r="K547" s="84" t="e">
        <f>VLOOKUP(tbl2_2!A547,ishod_substance!A:Q,17,0)</f>
        <v>#N/A</v>
      </c>
      <c r="L547" s="84" t="e">
        <f>VLOOKUP(tbl2_2!A547,ishod_substance!A:R,18,0)</f>
        <v>#N/A</v>
      </c>
      <c r="M547" s="84" t="e">
        <f>VLOOKUP(tbl2_2!A547,ishod_substance!A:AD,19,0)</f>
        <v>#N/A</v>
      </c>
      <c r="N547" s="4" t="e">
        <f>VLOOKUP(tbl2_2!A547,ishod_substance!A:AD,20,0)</f>
        <v>#N/A</v>
      </c>
      <c r="O547" s="4" t="e">
        <f>VLOOKUP(tbl2_2!A547,ishod_substance!A:AD,21,0)</f>
        <v>#N/A</v>
      </c>
      <c r="P547" s="4" t="e">
        <f>VLOOKUP(tbl2_2!A547,ishod_substance!A:AD,22,0)</f>
        <v>#N/A</v>
      </c>
      <c r="Q547" s="4" t="e">
        <f>VLOOKUP(tbl2_2!A547,ishod_substance!A:AD,23,0)</f>
        <v>#N/A</v>
      </c>
      <c r="R547" s="4" t="e">
        <f>VLOOKUP(tbl2_2!A547,ishod_substance!A:AD,24,0)</f>
        <v>#N/A</v>
      </c>
      <c r="S547" s="4" t="e">
        <f>VLOOKUP(tbl2_2!A547,ishod_substance!A:AD,25,0)</f>
        <v>#N/A</v>
      </c>
      <c r="T547" s="4" t="e">
        <f>VLOOKUP(tbl2_2!A547,ishod_substance!A:AD,26,0)</f>
        <v>#N/A</v>
      </c>
      <c r="U547" s="4" t="e">
        <f>VLOOKUP(tbl2_2!A547,ishod_substance!A:AD,27,0)</f>
        <v>#N/A</v>
      </c>
      <c r="V547" s="4" t="e">
        <f>VLOOKUP(tbl2_2!A547,ishod_substance!A:AD,28,0)</f>
        <v>#N/A</v>
      </c>
      <c r="W547" s="4" t="e">
        <f>VLOOKUP(tbl2_2!A547,ishod_substance!A:AD,29,0)</f>
        <v>#N/A</v>
      </c>
      <c r="X547" s="4" t="e">
        <f>VLOOKUP(tbl2_2!A547,ishod_substance!A:AD,30,0)</f>
        <v>#N/A</v>
      </c>
      <c r="Y547" s="10" t="e">
        <f>VLOOKUP(tbl2_2!A547,ishod_substance!A:AD,7,0)</f>
        <v>#N/A</v>
      </c>
      <c r="Z547" s="9" t="e">
        <f>VLOOKUP(Y547,quide!$A$2:$B$1006,2,0)</f>
        <v>#N/A</v>
      </c>
      <c r="AA547" s="4" t="e">
        <f>VLOOKUP(Y547,quide!$A$2:$J$1006,10,0)</f>
        <v>#N/A</v>
      </c>
      <c r="AB547" s="50" t="e">
        <f>VLOOKUP(tbl2_2!A547,ishod_substance!A:AD,8,0)</f>
        <v>#N/A</v>
      </c>
      <c r="AC547" s="28" t="e">
        <f t="shared" si="8"/>
        <v>#N/A</v>
      </c>
      <c r="AD547" s="27" t="e">
        <f>VLOOKUP(tbl2_2!A547,ishod_substance!A:AD,9,0)</f>
        <v>#N/A</v>
      </c>
      <c r="AE547" s="8" t="e">
        <f>VLOOKUP(tbl2_2!A547,ishod_substance!A:AD,9,0)</f>
        <v>#N/A</v>
      </c>
      <c r="AF547" s="12"/>
    </row>
    <row r="548" spans="1:32" x14ac:dyDescent="0.25">
      <c r="A548">
        <v>540</v>
      </c>
      <c r="C548" s="5" t="e">
        <f>VLOOKUP(tbl2_2!A548,ishod_substance!A:P,2,0)</f>
        <v>#N/A</v>
      </c>
      <c r="D548" s="7" t="e">
        <f>VLOOKUP(tbl2_2!A548,ishod_substance!A:P,3,0)</f>
        <v>#N/A</v>
      </c>
      <c r="E548" s="5" t="e">
        <f>VLOOKUP(tbl2_2!A548,ishod_substance!A:P,11,0)</f>
        <v>#N/A</v>
      </c>
      <c r="F548" s="6" t="e">
        <f>VLOOKUP(tbl2_2!A548,ishod_substance!A:P,15,0)</f>
        <v>#N/A</v>
      </c>
      <c r="G548" s="6" t="e">
        <f>VLOOKUP(tbl2_2!A548,ishod_substance!A:P,12,0)&amp;"/"&amp;VLOOKUP(tbl2_2!A548,ishod_substance!A:P,14,0)</f>
        <v>#N/A</v>
      </c>
      <c r="H548" s="29" t="e">
        <f>VLOOKUP(tbl2_2!A548,ishod_substance!A:P,6,0)</f>
        <v>#N/A</v>
      </c>
      <c r="I548" s="10" t="e">
        <f>VLOOKUP(tbl2_2!A548,ishod_substance!A:P,15,0)</f>
        <v>#N/A</v>
      </c>
      <c r="J548" s="10" t="e">
        <f>VLOOKUP(tbl2_2!A548,ishod_substance!A:P,5,0)</f>
        <v>#N/A</v>
      </c>
      <c r="K548" s="84" t="e">
        <f>VLOOKUP(tbl2_2!A548,ishod_substance!A:Q,17,0)</f>
        <v>#N/A</v>
      </c>
      <c r="L548" s="84" t="e">
        <f>VLOOKUP(tbl2_2!A548,ishod_substance!A:R,18,0)</f>
        <v>#N/A</v>
      </c>
      <c r="M548" s="84" t="e">
        <f>VLOOKUP(tbl2_2!A548,ishod_substance!A:AD,19,0)</f>
        <v>#N/A</v>
      </c>
      <c r="N548" s="4" t="e">
        <f>VLOOKUP(tbl2_2!A548,ishod_substance!A:AD,20,0)</f>
        <v>#N/A</v>
      </c>
      <c r="O548" s="4" t="e">
        <f>VLOOKUP(tbl2_2!A548,ishod_substance!A:AD,21,0)</f>
        <v>#N/A</v>
      </c>
      <c r="P548" s="4" t="e">
        <f>VLOOKUP(tbl2_2!A548,ishod_substance!A:AD,22,0)</f>
        <v>#N/A</v>
      </c>
      <c r="Q548" s="4" t="e">
        <f>VLOOKUP(tbl2_2!A548,ishod_substance!A:AD,23,0)</f>
        <v>#N/A</v>
      </c>
      <c r="R548" s="4" t="e">
        <f>VLOOKUP(tbl2_2!A548,ishod_substance!A:AD,24,0)</f>
        <v>#N/A</v>
      </c>
      <c r="S548" s="4" t="e">
        <f>VLOOKUP(tbl2_2!A548,ishod_substance!A:AD,25,0)</f>
        <v>#N/A</v>
      </c>
      <c r="T548" s="4" t="e">
        <f>VLOOKUP(tbl2_2!A548,ishod_substance!A:AD,26,0)</f>
        <v>#N/A</v>
      </c>
      <c r="U548" s="4" t="e">
        <f>VLOOKUP(tbl2_2!A548,ishod_substance!A:AD,27,0)</f>
        <v>#N/A</v>
      </c>
      <c r="V548" s="4" t="e">
        <f>VLOOKUP(tbl2_2!A548,ishod_substance!A:AD,28,0)</f>
        <v>#N/A</v>
      </c>
      <c r="W548" s="4" t="e">
        <f>VLOOKUP(tbl2_2!A548,ishod_substance!A:AD,29,0)</f>
        <v>#N/A</v>
      </c>
      <c r="X548" s="4" t="e">
        <f>VLOOKUP(tbl2_2!A548,ishod_substance!A:AD,30,0)</f>
        <v>#N/A</v>
      </c>
      <c r="Y548" s="10" t="e">
        <f>VLOOKUP(tbl2_2!A548,ishod_substance!A:AD,7,0)</f>
        <v>#N/A</v>
      </c>
      <c r="Z548" s="9" t="e">
        <f>VLOOKUP(Y548,quide!$A$2:$B$1006,2,0)</f>
        <v>#N/A</v>
      </c>
      <c r="AA548" s="4" t="e">
        <f>VLOOKUP(Y548,quide!$A$2:$J$1006,10,0)</f>
        <v>#N/A</v>
      </c>
      <c r="AB548" s="50" t="e">
        <f>VLOOKUP(tbl2_2!A548,ishod_substance!A:AD,8,0)</f>
        <v>#N/A</v>
      </c>
      <c r="AC548" s="28" t="e">
        <f t="shared" si="8"/>
        <v>#N/A</v>
      </c>
      <c r="AD548" s="27" t="e">
        <f>VLOOKUP(tbl2_2!A548,ishod_substance!A:AD,9,0)</f>
        <v>#N/A</v>
      </c>
      <c r="AE548" s="8" t="e">
        <f>VLOOKUP(tbl2_2!A548,ishod_substance!A:AD,9,0)</f>
        <v>#N/A</v>
      </c>
      <c r="AF548" s="12"/>
    </row>
    <row r="549" spans="1:32" x14ac:dyDescent="0.25">
      <c r="A549">
        <v>541</v>
      </c>
      <c r="C549" s="5" t="e">
        <f>VLOOKUP(tbl2_2!A549,ishod_substance!A:P,2,0)</f>
        <v>#N/A</v>
      </c>
      <c r="D549" s="7" t="e">
        <f>VLOOKUP(tbl2_2!A549,ishod_substance!A:P,3,0)</f>
        <v>#N/A</v>
      </c>
      <c r="E549" s="5" t="e">
        <f>VLOOKUP(tbl2_2!A549,ishod_substance!A:P,11,0)</f>
        <v>#N/A</v>
      </c>
      <c r="F549" s="6" t="e">
        <f>VLOOKUP(tbl2_2!A549,ishod_substance!A:P,15,0)</f>
        <v>#N/A</v>
      </c>
      <c r="G549" s="6" t="e">
        <f>VLOOKUP(tbl2_2!A549,ishod_substance!A:P,12,0)&amp;"/"&amp;VLOOKUP(tbl2_2!A549,ishod_substance!A:P,14,0)</f>
        <v>#N/A</v>
      </c>
      <c r="H549" s="29" t="e">
        <f>VLOOKUP(tbl2_2!A549,ishod_substance!A:P,6,0)</f>
        <v>#N/A</v>
      </c>
      <c r="I549" s="10" t="e">
        <f>VLOOKUP(tbl2_2!A549,ishod_substance!A:P,15,0)</f>
        <v>#N/A</v>
      </c>
      <c r="J549" s="10" t="e">
        <f>VLOOKUP(tbl2_2!A549,ishod_substance!A:P,5,0)</f>
        <v>#N/A</v>
      </c>
      <c r="K549" s="84" t="e">
        <f>VLOOKUP(tbl2_2!A549,ishod_substance!A:Q,17,0)</f>
        <v>#N/A</v>
      </c>
      <c r="L549" s="84" t="e">
        <f>VLOOKUP(tbl2_2!A549,ishod_substance!A:R,18,0)</f>
        <v>#N/A</v>
      </c>
      <c r="M549" s="84" t="e">
        <f>VLOOKUP(tbl2_2!A549,ishod_substance!A:AD,19,0)</f>
        <v>#N/A</v>
      </c>
      <c r="N549" s="4" t="e">
        <f>VLOOKUP(tbl2_2!A549,ishod_substance!A:AD,20,0)</f>
        <v>#N/A</v>
      </c>
      <c r="O549" s="4" t="e">
        <f>VLOOKUP(tbl2_2!A549,ishod_substance!A:AD,21,0)</f>
        <v>#N/A</v>
      </c>
      <c r="P549" s="4" t="e">
        <f>VLOOKUP(tbl2_2!A549,ishod_substance!A:AD,22,0)</f>
        <v>#N/A</v>
      </c>
      <c r="Q549" s="4" t="e">
        <f>VLOOKUP(tbl2_2!A549,ishod_substance!A:AD,23,0)</f>
        <v>#N/A</v>
      </c>
      <c r="R549" s="4" t="e">
        <f>VLOOKUP(tbl2_2!A549,ishod_substance!A:AD,24,0)</f>
        <v>#N/A</v>
      </c>
      <c r="S549" s="4" t="e">
        <f>VLOOKUP(tbl2_2!A549,ishod_substance!A:AD,25,0)</f>
        <v>#N/A</v>
      </c>
      <c r="T549" s="4" t="e">
        <f>VLOOKUP(tbl2_2!A549,ishod_substance!A:AD,26,0)</f>
        <v>#N/A</v>
      </c>
      <c r="U549" s="4" t="e">
        <f>VLOOKUP(tbl2_2!A549,ishod_substance!A:AD,27,0)</f>
        <v>#N/A</v>
      </c>
      <c r="V549" s="4" t="e">
        <f>VLOOKUP(tbl2_2!A549,ishod_substance!A:AD,28,0)</f>
        <v>#N/A</v>
      </c>
      <c r="W549" s="4" t="e">
        <f>VLOOKUP(tbl2_2!A549,ishod_substance!A:AD,29,0)</f>
        <v>#N/A</v>
      </c>
      <c r="X549" s="4" t="e">
        <f>VLOOKUP(tbl2_2!A549,ishod_substance!A:AD,30,0)</f>
        <v>#N/A</v>
      </c>
      <c r="Y549" s="10" t="e">
        <f>VLOOKUP(tbl2_2!A549,ishod_substance!A:AD,7,0)</f>
        <v>#N/A</v>
      </c>
      <c r="Z549" s="9" t="e">
        <f>VLOOKUP(Y549,quide!$A$2:$B$1006,2,0)</f>
        <v>#N/A</v>
      </c>
      <c r="AA549" s="4" t="e">
        <f>VLOOKUP(Y549,quide!$A$2:$J$1006,10,0)</f>
        <v>#N/A</v>
      </c>
      <c r="AB549" s="50" t="e">
        <f>VLOOKUP(tbl2_2!A549,ishod_substance!A:AD,8,0)</f>
        <v>#N/A</v>
      </c>
      <c r="AC549" s="28" t="e">
        <f t="shared" si="8"/>
        <v>#N/A</v>
      </c>
      <c r="AD549" s="27" t="e">
        <f>VLOOKUP(tbl2_2!A549,ishod_substance!A:AD,9,0)</f>
        <v>#N/A</v>
      </c>
      <c r="AE549" s="8" t="e">
        <f>VLOOKUP(tbl2_2!A549,ishod_substance!A:AD,9,0)</f>
        <v>#N/A</v>
      </c>
      <c r="AF549" s="12"/>
    </row>
    <row r="550" spans="1:32" x14ac:dyDescent="0.25">
      <c r="A550">
        <v>542</v>
      </c>
      <c r="C550" s="5" t="e">
        <f>VLOOKUP(tbl2_2!A550,ishod_substance!A:P,2,0)</f>
        <v>#N/A</v>
      </c>
      <c r="D550" s="7" t="e">
        <f>VLOOKUP(tbl2_2!A550,ishod_substance!A:P,3,0)</f>
        <v>#N/A</v>
      </c>
      <c r="E550" s="5" t="e">
        <f>VLOOKUP(tbl2_2!A550,ishod_substance!A:P,11,0)</f>
        <v>#N/A</v>
      </c>
      <c r="F550" s="6" t="e">
        <f>VLOOKUP(tbl2_2!A550,ishod_substance!A:P,15,0)</f>
        <v>#N/A</v>
      </c>
      <c r="G550" s="6" t="e">
        <f>VLOOKUP(tbl2_2!A550,ishod_substance!A:P,12,0)&amp;"/"&amp;VLOOKUP(tbl2_2!A550,ishod_substance!A:P,14,0)</f>
        <v>#N/A</v>
      </c>
      <c r="H550" s="29" t="e">
        <f>VLOOKUP(tbl2_2!A550,ishod_substance!A:P,6,0)</f>
        <v>#N/A</v>
      </c>
      <c r="I550" s="10" t="e">
        <f>VLOOKUP(tbl2_2!A550,ishod_substance!A:P,15,0)</f>
        <v>#N/A</v>
      </c>
      <c r="J550" s="10" t="e">
        <f>VLOOKUP(tbl2_2!A550,ishod_substance!A:P,5,0)</f>
        <v>#N/A</v>
      </c>
      <c r="K550" s="84" t="e">
        <f>VLOOKUP(tbl2_2!A550,ishod_substance!A:Q,17,0)</f>
        <v>#N/A</v>
      </c>
      <c r="L550" s="84" t="e">
        <f>VLOOKUP(tbl2_2!A550,ishod_substance!A:R,18,0)</f>
        <v>#N/A</v>
      </c>
      <c r="M550" s="84" t="e">
        <f>VLOOKUP(tbl2_2!A550,ishod_substance!A:AD,19,0)</f>
        <v>#N/A</v>
      </c>
      <c r="N550" s="4" t="e">
        <f>VLOOKUP(tbl2_2!A550,ishod_substance!A:AD,20,0)</f>
        <v>#N/A</v>
      </c>
      <c r="O550" s="4" t="e">
        <f>VLOOKUP(tbl2_2!A550,ishod_substance!A:AD,21,0)</f>
        <v>#N/A</v>
      </c>
      <c r="P550" s="4" t="e">
        <f>VLOOKUP(tbl2_2!A550,ishod_substance!A:AD,22,0)</f>
        <v>#N/A</v>
      </c>
      <c r="Q550" s="4" t="e">
        <f>VLOOKUP(tbl2_2!A550,ishod_substance!A:AD,23,0)</f>
        <v>#N/A</v>
      </c>
      <c r="R550" s="4" t="e">
        <f>VLOOKUP(tbl2_2!A550,ishod_substance!A:AD,24,0)</f>
        <v>#N/A</v>
      </c>
      <c r="S550" s="4" t="e">
        <f>VLOOKUP(tbl2_2!A550,ishod_substance!A:AD,25,0)</f>
        <v>#N/A</v>
      </c>
      <c r="T550" s="4" t="e">
        <f>VLOOKUP(tbl2_2!A550,ishod_substance!A:AD,26,0)</f>
        <v>#N/A</v>
      </c>
      <c r="U550" s="4" t="e">
        <f>VLOOKUP(tbl2_2!A550,ishod_substance!A:AD,27,0)</f>
        <v>#N/A</v>
      </c>
      <c r="V550" s="4" t="e">
        <f>VLOOKUP(tbl2_2!A550,ishod_substance!A:AD,28,0)</f>
        <v>#N/A</v>
      </c>
      <c r="W550" s="4" t="e">
        <f>VLOOKUP(tbl2_2!A550,ishod_substance!A:AD,29,0)</f>
        <v>#N/A</v>
      </c>
      <c r="X550" s="4" t="e">
        <f>VLOOKUP(tbl2_2!A550,ishod_substance!A:AD,30,0)</f>
        <v>#N/A</v>
      </c>
      <c r="Y550" s="10" t="e">
        <f>VLOOKUP(tbl2_2!A550,ishod_substance!A:AD,7,0)</f>
        <v>#N/A</v>
      </c>
      <c r="Z550" s="9" t="e">
        <f>VLOOKUP(Y550,quide!$A$2:$B$1006,2,0)</f>
        <v>#N/A</v>
      </c>
      <c r="AA550" s="4" t="e">
        <f>VLOOKUP(Y550,quide!$A$2:$J$1006,10,0)</f>
        <v>#N/A</v>
      </c>
      <c r="AB550" s="50" t="e">
        <f>VLOOKUP(tbl2_2!A550,ishod_substance!A:AD,8,0)</f>
        <v>#N/A</v>
      </c>
      <c r="AC550" s="28" t="e">
        <f t="shared" si="8"/>
        <v>#N/A</v>
      </c>
      <c r="AD550" s="27" t="e">
        <f>VLOOKUP(tbl2_2!A550,ishod_substance!A:AD,9,0)</f>
        <v>#N/A</v>
      </c>
      <c r="AE550" s="8" t="e">
        <f>VLOOKUP(tbl2_2!A550,ishod_substance!A:AD,9,0)</f>
        <v>#N/A</v>
      </c>
      <c r="AF550" s="12"/>
    </row>
    <row r="551" spans="1:32" x14ac:dyDescent="0.25">
      <c r="A551">
        <v>543</v>
      </c>
      <c r="C551" s="5" t="e">
        <f>VLOOKUP(tbl2_2!A551,ishod_substance!A:P,2,0)</f>
        <v>#N/A</v>
      </c>
      <c r="D551" s="7" t="e">
        <f>VLOOKUP(tbl2_2!A551,ishod_substance!A:P,3,0)</f>
        <v>#N/A</v>
      </c>
      <c r="E551" s="5" t="e">
        <f>VLOOKUP(tbl2_2!A551,ishod_substance!A:P,11,0)</f>
        <v>#N/A</v>
      </c>
      <c r="F551" s="6" t="e">
        <f>VLOOKUP(tbl2_2!A551,ishod_substance!A:P,15,0)</f>
        <v>#N/A</v>
      </c>
      <c r="G551" s="6" t="e">
        <f>VLOOKUP(tbl2_2!A551,ishod_substance!A:P,12,0)&amp;"/"&amp;VLOOKUP(tbl2_2!A551,ishod_substance!A:P,14,0)</f>
        <v>#N/A</v>
      </c>
      <c r="H551" s="29" t="e">
        <f>VLOOKUP(tbl2_2!A551,ishod_substance!A:P,6,0)</f>
        <v>#N/A</v>
      </c>
      <c r="I551" s="10" t="e">
        <f>VLOOKUP(tbl2_2!A551,ishod_substance!A:P,15,0)</f>
        <v>#N/A</v>
      </c>
      <c r="J551" s="10" t="e">
        <f>VLOOKUP(tbl2_2!A551,ishod_substance!A:P,5,0)</f>
        <v>#N/A</v>
      </c>
      <c r="K551" s="84" t="e">
        <f>VLOOKUP(tbl2_2!A551,ishod_substance!A:Q,17,0)</f>
        <v>#N/A</v>
      </c>
      <c r="L551" s="84" t="e">
        <f>VLOOKUP(tbl2_2!A551,ishod_substance!A:R,18,0)</f>
        <v>#N/A</v>
      </c>
      <c r="M551" s="84" t="e">
        <f>VLOOKUP(tbl2_2!A551,ishod_substance!A:AD,19,0)</f>
        <v>#N/A</v>
      </c>
      <c r="N551" s="4" t="e">
        <f>VLOOKUP(tbl2_2!A551,ishod_substance!A:AD,20,0)</f>
        <v>#N/A</v>
      </c>
      <c r="O551" s="4" t="e">
        <f>VLOOKUP(tbl2_2!A551,ishod_substance!A:AD,21,0)</f>
        <v>#N/A</v>
      </c>
      <c r="P551" s="4" t="e">
        <f>VLOOKUP(tbl2_2!A551,ishod_substance!A:AD,22,0)</f>
        <v>#N/A</v>
      </c>
      <c r="Q551" s="4" t="e">
        <f>VLOOKUP(tbl2_2!A551,ishod_substance!A:AD,23,0)</f>
        <v>#N/A</v>
      </c>
      <c r="R551" s="4" t="e">
        <f>VLOOKUP(tbl2_2!A551,ishod_substance!A:AD,24,0)</f>
        <v>#N/A</v>
      </c>
      <c r="S551" s="4" t="e">
        <f>VLOOKUP(tbl2_2!A551,ishod_substance!A:AD,25,0)</f>
        <v>#N/A</v>
      </c>
      <c r="T551" s="4" t="e">
        <f>VLOOKUP(tbl2_2!A551,ishod_substance!A:AD,26,0)</f>
        <v>#N/A</v>
      </c>
      <c r="U551" s="4" t="e">
        <f>VLOOKUP(tbl2_2!A551,ishod_substance!A:AD,27,0)</f>
        <v>#N/A</v>
      </c>
      <c r="V551" s="4" t="e">
        <f>VLOOKUP(tbl2_2!A551,ishod_substance!A:AD,28,0)</f>
        <v>#N/A</v>
      </c>
      <c r="W551" s="4" t="e">
        <f>VLOOKUP(tbl2_2!A551,ishod_substance!A:AD,29,0)</f>
        <v>#N/A</v>
      </c>
      <c r="X551" s="4" t="e">
        <f>VLOOKUP(tbl2_2!A551,ishod_substance!A:AD,30,0)</f>
        <v>#N/A</v>
      </c>
      <c r="Y551" s="10" t="e">
        <f>VLOOKUP(tbl2_2!A551,ishod_substance!A:AD,7,0)</f>
        <v>#N/A</v>
      </c>
      <c r="Z551" s="9" t="e">
        <f>VLOOKUP(Y551,quide!$A$2:$B$1006,2,0)</f>
        <v>#N/A</v>
      </c>
      <c r="AA551" s="4" t="e">
        <f>VLOOKUP(Y551,quide!$A$2:$J$1006,10,0)</f>
        <v>#N/A</v>
      </c>
      <c r="AB551" s="50" t="e">
        <f>VLOOKUP(tbl2_2!A551,ishod_substance!A:AD,8,0)</f>
        <v>#N/A</v>
      </c>
      <c r="AC551" s="28" t="e">
        <f t="shared" si="8"/>
        <v>#N/A</v>
      </c>
      <c r="AD551" s="27" t="e">
        <f>VLOOKUP(tbl2_2!A551,ishod_substance!A:AD,9,0)</f>
        <v>#N/A</v>
      </c>
      <c r="AE551" s="8" t="e">
        <f>VLOOKUP(tbl2_2!A551,ishod_substance!A:AD,9,0)</f>
        <v>#N/A</v>
      </c>
      <c r="AF551" s="12"/>
    </row>
    <row r="552" spans="1:32" x14ac:dyDescent="0.25">
      <c r="A552">
        <v>544</v>
      </c>
      <c r="C552" s="5" t="e">
        <f>VLOOKUP(tbl2_2!A552,ishod_substance!A:P,2,0)</f>
        <v>#N/A</v>
      </c>
      <c r="D552" s="7" t="e">
        <f>VLOOKUP(tbl2_2!A552,ishod_substance!A:P,3,0)</f>
        <v>#N/A</v>
      </c>
      <c r="E552" s="5" t="e">
        <f>VLOOKUP(tbl2_2!A552,ishod_substance!A:P,11,0)</f>
        <v>#N/A</v>
      </c>
      <c r="F552" s="6" t="e">
        <f>VLOOKUP(tbl2_2!A552,ishod_substance!A:P,15,0)</f>
        <v>#N/A</v>
      </c>
      <c r="G552" s="6" t="e">
        <f>VLOOKUP(tbl2_2!A552,ishod_substance!A:P,12,0)&amp;"/"&amp;VLOOKUP(tbl2_2!A552,ishod_substance!A:P,14,0)</f>
        <v>#N/A</v>
      </c>
      <c r="H552" s="29" t="e">
        <f>VLOOKUP(tbl2_2!A552,ishod_substance!A:P,6,0)</f>
        <v>#N/A</v>
      </c>
      <c r="I552" s="10" t="e">
        <f>VLOOKUP(tbl2_2!A552,ishod_substance!A:P,15,0)</f>
        <v>#N/A</v>
      </c>
      <c r="J552" s="10" t="e">
        <f>VLOOKUP(tbl2_2!A552,ishod_substance!A:P,5,0)</f>
        <v>#N/A</v>
      </c>
      <c r="K552" s="84" t="e">
        <f>VLOOKUP(tbl2_2!A552,ishod_substance!A:Q,17,0)</f>
        <v>#N/A</v>
      </c>
      <c r="L552" s="84" t="e">
        <f>VLOOKUP(tbl2_2!A552,ishod_substance!A:R,18,0)</f>
        <v>#N/A</v>
      </c>
      <c r="M552" s="84" t="e">
        <f>VLOOKUP(tbl2_2!A552,ishod_substance!A:AD,19,0)</f>
        <v>#N/A</v>
      </c>
      <c r="N552" s="4" t="e">
        <f>VLOOKUP(tbl2_2!A552,ishod_substance!A:AD,20,0)</f>
        <v>#N/A</v>
      </c>
      <c r="O552" s="4" t="e">
        <f>VLOOKUP(tbl2_2!A552,ishod_substance!A:AD,21,0)</f>
        <v>#N/A</v>
      </c>
      <c r="P552" s="4" t="e">
        <f>VLOOKUP(tbl2_2!A552,ishod_substance!A:AD,22,0)</f>
        <v>#N/A</v>
      </c>
      <c r="Q552" s="4" t="e">
        <f>VLOOKUP(tbl2_2!A552,ishod_substance!A:AD,23,0)</f>
        <v>#N/A</v>
      </c>
      <c r="R552" s="4" t="e">
        <f>VLOOKUP(tbl2_2!A552,ishod_substance!A:AD,24,0)</f>
        <v>#N/A</v>
      </c>
      <c r="S552" s="4" t="e">
        <f>VLOOKUP(tbl2_2!A552,ishod_substance!A:AD,25,0)</f>
        <v>#N/A</v>
      </c>
      <c r="T552" s="4" t="e">
        <f>VLOOKUP(tbl2_2!A552,ishod_substance!A:AD,26,0)</f>
        <v>#N/A</v>
      </c>
      <c r="U552" s="4" t="e">
        <f>VLOOKUP(tbl2_2!A552,ishod_substance!A:AD,27,0)</f>
        <v>#N/A</v>
      </c>
      <c r="V552" s="4" t="e">
        <f>VLOOKUP(tbl2_2!A552,ishod_substance!A:AD,28,0)</f>
        <v>#N/A</v>
      </c>
      <c r="W552" s="4" t="e">
        <f>VLOOKUP(tbl2_2!A552,ishod_substance!A:AD,29,0)</f>
        <v>#N/A</v>
      </c>
      <c r="X552" s="4" t="e">
        <f>VLOOKUP(tbl2_2!A552,ishod_substance!A:AD,30,0)</f>
        <v>#N/A</v>
      </c>
      <c r="Y552" s="10" t="e">
        <f>VLOOKUP(tbl2_2!A552,ishod_substance!A:AD,7,0)</f>
        <v>#N/A</v>
      </c>
      <c r="Z552" s="9" t="e">
        <f>VLOOKUP(Y552,quide!$A$2:$B$1006,2,0)</f>
        <v>#N/A</v>
      </c>
      <c r="AA552" s="4" t="e">
        <f>VLOOKUP(Y552,quide!$A$2:$J$1006,10,0)</f>
        <v>#N/A</v>
      </c>
      <c r="AB552" s="50" t="e">
        <f>VLOOKUP(tbl2_2!A552,ishod_substance!A:AD,8,0)</f>
        <v>#N/A</v>
      </c>
      <c r="AC552" s="28" t="e">
        <f t="shared" si="8"/>
        <v>#N/A</v>
      </c>
      <c r="AD552" s="27" t="e">
        <f>VLOOKUP(tbl2_2!A552,ishod_substance!A:AD,9,0)</f>
        <v>#N/A</v>
      </c>
      <c r="AE552" s="8" t="e">
        <f>VLOOKUP(tbl2_2!A552,ishod_substance!A:AD,9,0)</f>
        <v>#N/A</v>
      </c>
      <c r="AF552" s="12"/>
    </row>
    <row r="553" spans="1:32" x14ac:dyDescent="0.25">
      <c r="A553">
        <v>545</v>
      </c>
      <c r="C553" s="5" t="e">
        <f>VLOOKUP(tbl2_2!A553,ishod_substance!A:P,2,0)</f>
        <v>#N/A</v>
      </c>
      <c r="D553" s="7" t="e">
        <f>VLOOKUP(tbl2_2!A553,ishod_substance!A:P,3,0)</f>
        <v>#N/A</v>
      </c>
      <c r="E553" s="5" t="e">
        <f>VLOOKUP(tbl2_2!A553,ishod_substance!A:P,11,0)</f>
        <v>#N/A</v>
      </c>
      <c r="F553" s="6" t="e">
        <f>VLOOKUP(tbl2_2!A553,ishod_substance!A:P,15,0)</f>
        <v>#N/A</v>
      </c>
      <c r="G553" s="6" t="e">
        <f>VLOOKUP(tbl2_2!A553,ishod_substance!A:P,12,0)&amp;"/"&amp;VLOOKUP(tbl2_2!A553,ishod_substance!A:P,14,0)</f>
        <v>#N/A</v>
      </c>
      <c r="H553" s="29" t="e">
        <f>VLOOKUP(tbl2_2!A553,ishod_substance!A:P,6,0)</f>
        <v>#N/A</v>
      </c>
      <c r="I553" s="10" t="e">
        <f>VLOOKUP(tbl2_2!A553,ishod_substance!A:P,15,0)</f>
        <v>#N/A</v>
      </c>
      <c r="J553" s="10" t="e">
        <f>VLOOKUP(tbl2_2!A553,ishod_substance!A:P,5,0)</f>
        <v>#N/A</v>
      </c>
      <c r="K553" s="84" t="e">
        <f>VLOOKUP(tbl2_2!A553,ishod_substance!A:Q,17,0)</f>
        <v>#N/A</v>
      </c>
      <c r="L553" s="84" t="e">
        <f>VLOOKUP(tbl2_2!A553,ishod_substance!A:R,18,0)</f>
        <v>#N/A</v>
      </c>
      <c r="M553" s="84" t="e">
        <f>VLOOKUP(tbl2_2!A553,ishod_substance!A:AD,19,0)</f>
        <v>#N/A</v>
      </c>
      <c r="N553" s="4" t="e">
        <f>VLOOKUP(tbl2_2!A553,ishod_substance!A:AD,20,0)</f>
        <v>#N/A</v>
      </c>
      <c r="O553" s="4" t="e">
        <f>VLOOKUP(tbl2_2!A553,ishod_substance!A:AD,21,0)</f>
        <v>#N/A</v>
      </c>
      <c r="P553" s="4" t="e">
        <f>VLOOKUP(tbl2_2!A553,ishod_substance!A:AD,22,0)</f>
        <v>#N/A</v>
      </c>
      <c r="Q553" s="4" t="e">
        <f>VLOOKUP(tbl2_2!A553,ishod_substance!A:AD,23,0)</f>
        <v>#N/A</v>
      </c>
      <c r="R553" s="4" t="e">
        <f>VLOOKUP(tbl2_2!A553,ishod_substance!A:AD,24,0)</f>
        <v>#N/A</v>
      </c>
      <c r="S553" s="4" t="e">
        <f>VLOOKUP(tbl2_2!A553,ishod_substance!A:AD,25,0)</f>
        <v>#N/A</v>
      </c>
      <c r="T553" s="4" t="e">
        <f>VLOOKUP(tbl2_2!A553,ishod_substance!A:AD,26,0)</f>
        <v>#N/A</v>
      </c>
      <c r="U553" s="4" t="e">
        <f>VLOOKUP(tbl2_2!A553,ishod_substance!A:AD,27,0)</f>
        <v>#N/A</v>
      </c>
      <c r="V553" s="4" t="e">
        <f>VLOOKUP(tbl2_2!A553,ishod_substance!A:AD,28,0)</f>
        <v>#N/A</v>
      </c>
      <c r="W553" s="4" t="e">
        <f>VLOOKUP(tbl2_2!A553,ishod_substance!A:AD,29,0)</f>
        <v>#N/A</v>
      </c>
      <c r="X553" s="4" t="e">
        <f>VLOOKUP(tbl2_2!A553,ishod_substance!A:AD,30,0)</f>
        <v>#N/A</v>
      </c>
      <c r="Y553" s="10" t="e">
        <f>VLOOKUP(tbl2_2!A553,ishod_substance!A:AD,7,0)</f>
        <v>#N/A</v>
      </c>
      <c r="Z553" s="9" t="e">
        <f>VLOOKUP(Y553,quide!$A$2:$B$1006,2,0)</f>
        <v>#N/A</v>
      </c>
      <c r="AA553" s="4" t="e">
        <f>VLOOKUP(Y553,quide!$A$2:$J$1006,10,0)</f>
        <v>#N/A</v>
      </c>
      <c r="AB553" s="50" t="e">
        <f>VLOOKUP(tbl2_2!A553,ishod_substance!A:AD,8,0)</f>
        <v>#N/A</v>
      </c>
      <c r="AC553" s="28" t="e">
        <f t="shared" si="8"/>
        <v>#N/A</v>
      </c>
      <c r="AD553" s="27" t="e">
        <f>VLOOKUP(tbl2_2!A553,ishod_substance!A:AD,9,0)</f>
        <v>#N/A</v>
      </c>
      <c r="AE553" s="8" t="e">
        <f>VLOOKUP(tbl2_2!A553,ishod_substance!A:AD,9,0)</f>
        <v>#N/A</v>
      </c>
      <c r="AF553" s="12"/>
    </row>
    <row r="554" spans="1:32" x14ac:dyDescent="0.25">
      <c r="A554">
        <v>546</v>
      </c>
      <c r="C554" s="5" t="e">
        <f>VLOOKUP(tbl2_2!A554,ishod_substance!A:P,2,0)</f>
        <v>#N/A</v>
      </c>
      <c r="D554" s="7" t="e">
        <f>VLOOKUP(tbl2_2!A554,ishod_substance!A:P,3,0)</f>
        <v>#N/A</v>
      </c>
      <c r="E554" s="5" t="e">
        <f>VLOOKUP(tbl2_2!A554,ishod_substance!A:P,11,0)</f>
        <v>#N/A</v>
      </c>
      <c r="F554" s="6" t="e">
        <f>VLOOKUP(tbl2_2!A554,ishod_substance!A:P,15,0)</f>
        <v>#N/A</v>
      </c>
      <c r="G554" s="6" t="e">
        <f>VLOOKUP(tbl2_2!A554,ishod_substance!A:P,12,0)&amp;"/"&amp;VLOOKUP(tbl2_2!A554,ishod_substance!A:P,14,0)</f>
        <v>#N/A</v>
      </c>
      <c r="H554" s="29" t="e">
        <f>VLOOKUP(tbl2_2!A554,ishod_substance!A:P,6,0)</f>
        <v>#N/A</v>
      </c>
      <c r="I554" s="10" t="e">
        <f>VLOOKUP(tbl2_2!A554,ishod_substance!A:P,15,0)</f>
        <v>#N/A</v>
      </c>
      <c r="J554" s="10" t="e">
        <f>VLOOKUP(tbl2_2!A554,ishod_substance!A:P,5,0)</f>
        <v>#N/A</v>
      </c>
      <c r="K554" s="84" t="e">
        <f>VLOOKUP(tbl2_2!A554,ishod_substance!A:Q,17,0)</f>
        <v>#N/A</v>
      </c>
      <c r="L554" s="84" t="e">
        <f>VLOOKUP(tbl2_2!A554,ishod_substance!A:R,18,0)</f>
        <v>#N/A</v>
      </c>
      <c r="M554" s="84" t="e">
        <f>VLOOKUP(tbl2_2!A554,ishod_substance!A:AD,19,0)</f>
        <v>#N/A</v>
      </c>
      <c r="N554" s="4" t="e">
        <f>VLOOKUP(tbl2_2!A554,ishod_substance!A:AD,20,0)</f>
        <v>#N/A</v>
      </c>
      <c r="O554" s="4" t="e">
        <f>VLOOKUP(tbl2_2!A554,ishod_substance!A:AD,21,0)</f>
        <v>#N/A</v>
      </c>
      <c r="P554" s="4" t="e">
        <f>VLOOKUP(tbl2_2!A554,ishod_substance!A:AD,22,0)</f>
        <v>#N/A</v>
      </c>
      <c r="Q554" s="4" t="e">
        <f>VLOOKUP(tbl2_2!A554,ishod_substance!A:AD,23,0)</f>
        <v>#N/A</v>
      </c>
      <c r="R554" s="4" t="e">
        <f>VLOOKUP(tbl2_2!A554,ishod_substance!A:AD,24,0)</f>
        <v>#N/A</v>
      </c>
      <c r="S554" s="4" t="e">
        <f>VLOOKUP(tbl2_2!A554,ishod_substance!A:AD,25,0)</f>
        <v>#N/A</v>
      </c>
      <c r="T554" s="4" t="e">
        <f>VLOOKUP(tbl2_2!A554,ishod_substance!A:AD,26,0)</f>
        <v>#N/A</v>
      </c>
      <c r="U554" s="4" t="e">
        <f>VLOOKUP(tbl2_2!A554,ishod_substance!A:AD,27,0)</f>
        <v>#N/A</v>
      </c>
      <c r="V554" s="4" t="e">
        <f>VLOOKUP(tbl2_2!A554,ishod_substance!A:AD,28,0)</f>
        <v>#N/A</v>
      </c>
      <c r="W554" s="4" t="e">
        <f>VLOOKUP(tbl2_2!A554,ishod_substance!A:AD,29,0)</f>
        <v>#N/A</v>
      </c>
      <c r="X554" s="4" t="e">
        <f>VLOOKUP(tbl2_2!A554,ishod_substance!A:AD,30,0)</f>
        <v>#N/A</v>
      </c>
      <c r="Y554" s="10" t="e">
        <f>VLOOKUP(tbl2_2!A554,ishod_substance!A:AD,7,0)</f>
        <v>#N/A</v>
      </c>
      <c r="Z554" s="9" t="e">
        <f>VLOOKUP(Y554,quide!$A$2:$B$1006,2,0)</f>
        <v>#N/A</v>
      </c>
      <c r="AA554" s="4" t="e">
        <f>VLOOKUP(Y554,quide!$A$2:$J$1006,10,0)</f>
        <v>#N/A</v>
      </c>
      <c r="AB554" s="50" t="e">
        <f>VLOOKUP(tbl2_2!A554,ishod_substance!A:AD,8,0)</f>
        <v>#N/A</v>
      </c>
      <c r="AC554" s="28" t="e">
        <f t="shared" si="8"/>
        <v>#N/A</v>
      </c>
      <c r="AD554" s="27" t="e">
        <f>VLOOKUP(tbl2_2!A554,ishod_substance!A:AD,9,0)</f>
        <v>#N/A</v>
      </c>
      <c r="AE554" s="8" t="e">
        <f>VLOOKUP(tbl2_2!A554,ishod_substance!A:AD,9,0)</f>
        <v>#N/A</v>
      </c>
      <c r="AF554" s="12"/>
    </row>
    <row r="555" spans="1:32" x14ac:dyDescent="0.25">
      <c r="A555">
        <v>547</v>
      </c>
      <c r="C555" s="5" t="e">
        <f>VLOOKUP(tbl2_2!A555,ishod_substance!A:P,2,0)</f>
        <v>#N/A</v>
      </c>
      <c r="D555" s="7" t="e">
        <f>VLOOKUP(tbl2_2!A555,ishod_substance!A:P,3,0)</f>
        <v>#N/A</v>
      </c>
      <c r="E555" s="5" t="e">
        <f>VLOOKUP(tbl2_2!A555,ishod_substance!A:P,11,0)</f>
        <v>#N/A</v>
      </c>
      <c r="F555" s="6" t="e">
        <f>VLOOKUP(tbl2_2!A555,ishod_substance!A:P,15,0)</f>
        <v>#N/A</v>
      </c>
      <c r="G555" s="6" t="e">
        <f>VLOOKUP(tbl2_2!A555,ishod_substance!A:P,12,0)&amp;"/"&amp;VLOOKUP(tbl2_2!A555,ishod_substance!A:P,14,0)</f>
        <v>#N/A</v>
      </c>
      <c r="H555" s="29" t="e">
        <f>VLOOKUP(tbl2_2!A555,ishod_substance!A:P,6,0)</f>
        <v>#N/A</v>
      </c>
      <c r="I555" s="10" t="e">
        <f>VLOOKUP(tbl2_2!A555,ishod_substance!A:P,15,0)</f>
        <v>#N/A</v>
      </c>
      <c r="J555" s="10" t="e">
        <f>VLOOKUP(tbl2_2!A555,ishod_substance!A:P,5,0)</f>
        <v>#N/A</v>
      </c>
      <c r="K555" s="84" t="e">
        <f>VLOOKUP(tbl2_2!A555,ishod_substance!A:Q,17,0)</f>
        <v>#N/A</v>
      </c>
      <c r="L555" s="84" t="e">
        <f>VLOOKUP(tbl2_2!A555,ishod_substance!A:R,18,0)</f>
        <v>#N/A</v>
      </c>
      <c r="M555" s="84" t="e">
        <f>VLOOKUP(tbl2_2!A555,ishod_substance!A:AD,19,0)</f>
        <v>#N/A</v>
      </c>
      <c r="N555" s="4" t="e">
        <f>VLOOKUP(tbl2_2!A555,ishod_substance!A:AD,20,0)</f>
        <v>#N/A</v>
      </c>
      <c r="O555" s="4" t="e">
        <f>VLOOKUP(tbl2_2!A555,ishod_substance!A:AD,21,0)</f>
        <v>#N/A</v>
      </c>
      <c r="P555" s="4" t="e">
        <f>VLOOKUP(tbl2_2!A555,ishod_substance!A:AD,22,0)</f>
        <v>#N/A</v>
      </c>
      <c r="Q555" s="4" t="e">
        <f>VLOOKUP(tbl2_2!A555,ishod_substance!A:AD,23,0)</f>
        <v>#N/A</v>
      </c>
      <c r="R555" s="4" t="e">
        <f>VLOOKUP(tbl2_2!A555,ishod_substance!A:AD,24,0)</f>
        <v>#N/A</v>
      </c>
      <c r="S555" s="4" t="e">
        <f>VLOOKUP(tbl2_2!A555,ishod_substance!A:AD,25,0)</f>
        <v>#N/A</v>
      </c>
      <c r="T555" s="4" t="e">
        <f>VLOOKUP(tbl2_2!A555,ishod_substance!A:AD,26,0)</f>
        <v>#N/A</v>
      </c>
      <c r="U555" s="4" t="e">
        <f>VLOOKUP(tbl2_2!A555,ishod_substance!A:AD,27,0)</f>
        <v>#N/A</v>
      </c>
      <c r="V555" s="4" t="e">
        <f>VLOOKUP(tbl2_2!A555,ishod_substance!A:AD,28,0)</f>
        <v>#N/A</v>
      </c>
      <c r="W555" s="4" t="e">
        <f>VLOOKUP(tbl2_2!A555,ishod_substance!A:AD,29,0)</f>
        <v>#N/A</v>
      </c>
      <c r="X555" s="4" t="e">
        <f>VLOOKUP(tbl2_2!A555,ishod_substance!A:AD,30,0)</f>
        <v>#N/A</v>
      </c>
      <c r="Y555" s="10" t="e">
        <f>VLOOKUP(tbl2_2!A555,ishod_substance!A:AD,7,0)</f>
        <v>#N/A</v>
      </c>
      <c r="Z555" s="9" t="e">
        <f>VLOOKUP(Y555,quide!$A$2:$B$1006,2,0)</f>
        <v>#N/A</v>
      </c>
      <c r="AA555" s="4" t="e">
        <f>VLOOKUP(Y555,quide!$A$2:$J$1006,10,0)</f>
        <v>#N/A</v>
      </c>
      <c r="AB555" s="50" t="e">
        <f>VLOOKUP(tbl2_2!A555,ishod_substance!A:AD,8,0)</f>
        <v>#N/A</v>
      </c>
      <c r="AC555" s="28" t="e">
        <f t="shared" si="8"/>
        <v>#N/A</v>
      </c>
      <c r="AD555" s="27" t="e">
        <f>VLOOKUP(tbl2_2!A555,ishod_substance!A:AD,9,0)</f>
        <v>#N/A</v>
      </c>
      <c r="AE555" s="8" t="e">
        <f>VLOOKUP(tbl2_2!A555,ishod_substance!A:AD,9,0)</f>
        <v>#N/A</v>
      </c>
      <c r="AF555" s="12"/>
    </row>
    <row r="556" spans="1:32" x14ac:dyDescent="0.25">
      <c r="A556">
        <v>548</v>
      </c>
      <c r="C556" s="5" t="e">
        <f>VLOOKUP(tbl2_2!A556,ishod_substance!A:P,2,0)</f>
        <v>#N/A</v>
      </c>
      <c r="D556" s="7" t="e">
        <f>VLOOKUP(tbl2_2!A556,ishod_substance!A:P,3,0)</f>
        <v>#N/A</v>
      </c>
      <c r="E556" s="5" t="e">
        <f>VLOOKUP(tbl2_2!A556,ishod_substance!A:P,11,0)</f>
        <v>#N/A</v>
      </c>
      <c r="F556" s="6" t="e">
        <f>VLOOKUP(tbl2_2!A556,ishod_substance!A:P,15,0)</f>
        <v>#N/A</v>
      </c>
      <c r="G556" s="6" t="e">
        <f>VLOOKUP(tbl2_2!A556,ishod_substance!A:P,12,0)&amp;"/"&amp;VLOOKUP(tbl2_2!A556,ishod_substance!A:P,14,0)</f>
        <v>#N/A</v>
      </c>
      <c r="H556" s="29" t="e">
        <f>VLOOKUP(tbl2_2!A556,ishod_substance!A:P,6,0)</f>
        <v>#N/A</v>
      </c>
      <c r="I556" s="10" t="e">
        <f>VLOOKUP(tbl2_2!A556,ishod_substance!A:P,15,0)</f>
        <v>#N/A</v>
      </c>
      <c r="J556" s="10" t="e">
        <f>VLOOKUP(tbl2_2!A556,ishod_substance!A:P,5,0)</f>
        <v>#N/A</v>
      </c>
      <c r="K556" s="84" t="e">
        <f>VLOOKUP(tbl2_2!A556,ishod_substance!A:Q,17,0)</f>
        <v>#N/A</v>
      </c>
      <c r="L556" s="84" t="e">
        <f>VLOOKUP(tbl2_2!A556,ishod_substance!A:R,18,0)</f>
        <v>#N/A</v>
      </c>
      <c r="M556" s="84" t="e">
        <f>VLOOKUP(tbl2_2!A556,ishod_substance!A:AD,19,0)</f>
        <v>#N/A</v>
      </c>
      <c r="N556" s="4" t="e">
        <f>VLOOKUP(tbl2_2!A556,ishod_substance!A:AD,20,0)</f>
        <v>#N/A</v>
      </c>
      <c r="O556" s="4" t="e">
        <f>VLOOKUP(tbl2_2!A556,ishod_substance!A:AD,21,0)</f>
        <v>#N/A</v>
      </c>
      <c r="P556" s="4" t="e">
        <f>VLOOKUP(tbl2_2!A556,ishod_substance!A:AD,22,0)</f>
        <v>#N/A</v>
      </c>
      <c r="Q556" s="4" t="e">
        <f>VLOOKUP(tbl2_2!A556,ishod_substance!A:AD,23,0)</f>
        <v>#N/A</v>
      </c>
      <c r="R556" s="4" t="e">
        <f>VLOOKUP(tbl2_2!A556,ishod_substance!A:AD,24,0)</f>
        <v>#N/A</v>
      </c>
      <c r="S556" s="4" t="e">
        <f>VLOOKUP(tbl2_2!A556,ishod_substance!A:AD,25,0)</f>
        <v>#N/A</v>
      </c>
      <c r="T556" s="4" t="e">
        <f>VLOOKUP(tbl2_2!A556,ishod_substance!A:AD,26,0)</f>
        <v>#N/A</v>
      </c>
      <c r="U556" s="4" t="e">
        <f>VLOOKUP(tbl2_2!A556,ishod_substance!A:AD,27,0)</f>
        <v>#N/A</v>
      </c>
      <c r="V556" s="4" t="e">
        <f>VLOOKUP(tbl2_2!A556,ishod_substance!A:AD,28,0)</f>
        <v>#N/A</v>
      </c>
      <c r="W556" s="4" t="e">
        <f>VLOOKUP(tbl2_2!A556,ishod_substance!A:AD,29,0)</f>
        <v>#N/A</v>
      </c>
      <c r="X556" s="4" t="e">
        <f>VLOOKUP(tbl2_2!A556,ishod_substance!A:AD,30,0)</f>
        <v>#N/A</v>
      </c>
      <c r="Y556" s="10" t="e">
        <f>VLOOKUP(tbl2_2!A556,ishod_substance!A:AD,7,0)</f>
        <v>#N/A</v>
      </c>
      <c r="Z556" s="9" t="e">
        <f>VLOOKUP(Y556,quide!$A$2:$B$1006,2,0)</f>
        <v>#N/A</v>
      </c>
      <c r="AA556" s="4" t="e">
        <f>VLOOKUP(Y556,quide!$A$2:$J$1006,10,0)</f>
        <v>#N/A</v>
      </c>
      <c r="AB556" s="50" t="e">
        <f>VLOOKUP(tbl2_2!A556,ishod_substance!A:AD,8,0)</f>
        <v>#N/A</v>
      </c>
      <c r="AC556" s="28" t="e">
        <f t="shared" si="8"/>
        <v>#N/A</v>
      </c>
      <c r="AD556" s="27" t="e">
        <f>VLOOKUP(tbl2_2!A556,ishod_substance!A:AD,9,0)</f>
        <v>#N/A</v>
      </c>
      <c r="AE556" s="8" t="e">
        <f>VLOOKUP(tbl2_2!A556,ishod_substance!A:AD,9,0)</f>
        <v>#N/A</v>
      </c>
      <c r="AF556" s="12"/>
    </row>
    <row r="557" spans="1:32" x14ac:dyDescent="0.25">
      <c r="A557">
        <v>549</v>
      </c>
      <c r="C557" s="5" t="e">
        <f>VLOOKUP(tbl2_2!A557,ishod_substance!A:P,2,0)</f>
        <v>#N/A</v>
      </c>
      <c r="D557" s="7" t="e">
        <f>VLOOKUP(tbl2_2!A557,ishod_substance!A:P,3,0)</f>
        <v>#N/A</v>
      </c>
      <c r="E557" s="5" t="e">
        <f>VLOOKUP(tbl2_2!A557,ishod_substance!A:P,11,0)</f>
        <v>#N/A</v>
      </c>
      <c r="F557" s="6" t="e">
        <f>VLOOKUP(tbl2_2!A557,ishod_substance!A:P,15,0)</f>
        <v>#N/A</v>
      </c>
      <c r="G557" s="6" t="e">
        <f>VLOOKUP(tbl2_2!A557,ishod_substance!A:P,12,0)&amp;"/"&amp;VLOOKUP(tbl2_2!A557,ishod_substance!A:P,14,0)</f>
        <v>#N/A</v>
      </c>
      <c r="H557" s="29" t="e">
        <f>VLOOKUP(tbl2_2!A557,ishod_substance!A:P,6,0)</f>
        <v>#N/A</v>
      </c>
      <c r="I557" s="10" t="e">
        <f>VLOOKUP(tbl2_2!A557,ishod_substance!A:P,15,0)</f>
        <v>#N/A</v>
      </c>
      <c r="J557" s="10" t="e">
        <f>VLOOKUP(tbl2_2!A557,ishod_substance!A:P,5,0)</f>
        <v>#N/A</v>
      </c>
      <c r="K557" s="84" t="e">
        <f>VLOOKUP(tbl2_2!A557,ishod_substance!A:Q,17,0)</f>
        <v>#N/A</v>
      </c>
      <c r="L557" s="84" t="e">
        <f>VLOOKUP(tbl2_2!A557,ishod_substance!A:R,18,0)</f>
        <v>#N/A</v>
      </c>
      <c r="M557" s="84" t="e">
        <f>VLOOKUP(tbl2_2!A557,ishod_substance!A:AD,19,0)</f>
        <v>#N/A</v>
      </c>
      <c r="N557" s="4" t="e">
        <f>VLOOKUP(tbl2_2!A557,ishod_substance!A:AD,20,0)</f>
        <v>#N/A</v>
      </c>
      <c r="O557" s="4" t="e">
        <f>VLOOKUP(tbl2_2!A557,ishod_substance!A:AD,21,0)</f>
        <v>#N/A</v>
      </c>
      <c r="P557" s="4" t="e">
        <f>VLOOKUP(tbl2_2!A557,ishod_substance!A:AD,22,0)</f>
        <v>#N/A</v>
      </c>
      <c r="Q557" s="4" t="e">
        <f>VLOOKUP(tbl2_2!A557,ishod_substance!A:AD,23,0)</f>
        <v>#N/A</v>
      </c>
      <c r="R557" s="4" t="e">
        <f>VLOOKUP(tbl2_2!A557,ishod_substance!A:AD,24,0)</f>
        <v>#N/A</v>
      </c>
      <c r="S557" s="4" t="e">
        <f>VLOOKUP(tbl2_2!A557,ishod_substance!A:AD,25,0)</f>
        <v>#N/A</v>
      </c>
      <c r="T557" s="4" t="e">
        <f>VLOOKUP(tbl2_2!A557,ishod_substance!A:AD,26,0)</f>
        <v>#N/A</v>
      </c>
      <c r="U557" s="4" t="e">
        <f>VLOOKUP(tbl2_2!A557,ishod_substance!A:AD,27,0)</f>
        <v>#N/A</v>
      </c>
      <c r="V557" s="4" t="e">
        <f>VLOOKUP(tbl2_2!A557,ishod_substance!A:AD,28,0)</f>
        <v>#N/A</v>
      </c>
      <c r="W557" s="4" t="e">
        <f>VLOOKUP(tbl2_2!A557,ishod_substance!A:AD,29,0)</f>
        <v>#N/A</v>
      </c>
      <c r="X557" s="4" t="e">
        <f>VLOOKUP(tbl2_2!A557,ishod_substance!A:AD,30,0)</f>
        <v>#N/A</v>
      </c>
      <c r="Y557" s="10" t="e">
        <f>VLOOKUP(tbl2_2!A557,ishod_substance!A:AD,7,0)</f>
        <v>#N/A</v>
      </c>
      <c r="Z557" s="9" t="e">
        <f>VLOOKUP(Y557,quide!$A$2:$B$1006,2,0)</f>
        <v>#N/A</v>
      </c>
      <c r="AA557" s="4" t="e">
        <f>VLOOKUP(Y557,quide!$A$2:$J$1006,10,0)</f>
        <v>#N/A</v>
      </c>
      <c r="AB557" s="50" t="e">
        <f>VLOOKUP(tbl2_2!A557,ishod_substance!A:AD,8,0)</f>
        <v>#N/A</v>
      </c>
      <c r="AC557" s="28" t="e">
        <f t="shared" si="8"/>
        <v>#N/A</v>
      </c>
      <c r="AD557" s="27" t="e">
        <f>VLOOKUP(tbl2_2!A557,ishod_substance!A:AD,9,0)</f>
        <v>#N/A</v>
      </c>
      <c r="AE557" s="8" t="e">
        <f>VLOOKUP(tbl2_2!A557,ishod_substance!A:AD,9,0)</f>
        <v>#N/A</v>
      </c>
      <c r="AF557" s="12"/>
    </row>
    <row r="558" spans="1:32" x14ac:dyDescent="0.25">
      <c r="A558">
        <v>550</v>
      </c>
      <c r="C558" s="5" t="e">
        <f>VLOOKUP(tbl2_2!A558,ishod_substance!A:P,2,0)</f>
        <v>#N/A</v>
      </c>
      <c r="D558" s="7" t="e">
        <f>VLOOKUP(tbl2_2!A558,ishod_substance!A:P,3,0)</f>
        <v>#N/A</v>
      </c>
      <c r="E558" s="5" t="e">
        <f>VLOOKUP(tbl2_2!A558,ishod_substance!A:P,11,0)</f>
        <v>#N/A</v>
      </c>
      <c r="F558" s="6" t="e">
        <f>VLOOKUP(tbl2_2!A558,ishod_substance!A:P,15,0)</f>
        <v>#N/A</v>
      </c>
      <c r="G558" s="6" t="e">
        <f>VLOOKUP(tbl2_2!A558,ishod_substance!A:P,12,0)&amp;"/"&amp;VLOOKUP(tbl2_2!A558,ishod_substance!A:P,14,0)</f>
        <v>#N/A</v>
      </c>
      <c r="H558" s="29" t="e">
        <f>VLOOKUP(tbl2_2!A558,ishod_substance!A:P,6,0)</f>
        <v>#N/A</v>
      </c>
      <c r="I558" s="10" t="e">
        <f>VLOOKUP(tbl2_2!A558,ishod_substance!A:P,15,0)</f>
        <v>#N/A</v>
      </c>
      <c r="J558" s="10" t="e">
        <f>VLOOKUP(tbl2_2!A558,ishod_substance!A:P,5,0)</f>
        <v>#N/A</v>
      </c>
      <c r="K558" s="84" t="e">
        <f>VLOOKUP(tbl2_2!A558,ishod_substance!A:Q,17,0)</f>
        <v>#N/A</v>
      </c>
      <c r="L558" s="84" t="e">
        <f>VLOOKUP(tbl2_2!A558,ishod_substance!A:R,18,0)</f>
        <v>#N/A</v>
      </c>
      <c r="M558" s="84" t="e">
        <f>VLOOKUP(tbl2_2!A558,ishod_substance!A:AD,19,0)</f>
        <v>#N/A</v>
      </c>
      <c r="N558" s="4" t="e">
        <f>VLOOKUP(tbl2_2!A558,ishod_substance!A:AD,20,0)</f>
        <v>#N/A</v>
      </c>
      <c r="O558" s="4" t="e">
        <f>VLOOKUP(tbl2_2!A558,ishod_substance!A:AD,21,0)</f>
        <v>#N/A</v>
      </c>
      <c r="P558" s="4" t="e">
        <f>VLOOKUP(tbl2_2!A558,ishod_substance!A:AD,22,0)</f>
        <v>#N/A</v>
      </c>
      <c r="Q558" s="4" t="e">
        <f>VLOOKUP(tbl2_2!A558,ishod_substance!A:AD,23,0)</f>
        <v>#N/A</v>
      </c>
      <c r="R558" s="4" t="e">
        <f>VLOOKUP(tbl2_2!A558,ishod_substance!A:AD,24,0)</f>
        <v>#N/A</v>
      </c>
      <c r="S558" s="4" t="e">
        <f>VLOOKUP(tbl2_2!A558,ishod_substance!A:AD,25,0)</f>
        <v>#N/A</v>
      </c>
      <c r="T558" s="4" t="e">
        <f>VLOOKUP(tbl2_2!A558,ishod_substance!A:AD,26,0)</f>
        <v>#N/A</v>
      </c>
      <c r="U558" s="4" t="e">
        <f>VLOOKUP(tbl2_2!A558,ishod_substance!A:AD,27,0)</f>
        <v>#N/A</v>
      </c>
      <c r="V558" s="4" t="e">
        <f>VLOOKUP(tbl2_2!A558,ishod_substance!A:AD,28,0)</f>
        <v>#N/A</v>
      </c>
      <c r="W558" s="4" t="e">
        <f>VLOOKUP(tbl2_2!A558,ishod_substance!A:AD,29,0)</f>
        <v>#N/A</v>
      </c>
      <c r="X558" s="4" t="e">
        <f>VLOOKUP(tbl2_2!A558,ishod_substance!A:AD,30,0)</f>
        <v>#N/A</v>
      </c>
      <c r="Y558" s="10" t="e">
        <f>VLOOKUP(tbl2_2!A558,ishod_substance!A:AD,7,0)</f>
        <v>#N/A</v>
      </c>
      <c r="Z558" s="9" t="e">
        <f>VLOOKUP(Y558,quide!$A$2:$B$1006,2,0)</f>
        <v>#N/A</v>
      </c>
      <c r="AA558" s="4" t="e">
        <f>VLOOKUP(Y558,quide!$A$2:$J$1006,10,0)</f>
        <v>#N/A</v>
      </c>
      <c r="AB558" s="50" t="e">
        <f>VLOOKUP(tbl2_2!A558,ishod_substance!A:AD,8,0)</f>
        <v>#N/A</v>
      </c>
      <c r="AC558" s="28" t="e">
        <f t="shared" si="8"/>
        <v>#N/A</v>
      </c>
      <c r="AD558" s="27" t="e">
        <f>VLOOKUP(tbl2_2!A558,ishod_substance!A:AD,9,0)</f>
        <v>#N/A</v>
      </c>
      <c r="AE558" s="8" t="e">
        <f>VLOOKUP(tbl2_2!A558,ishod_substance!A:AD,9,0)</f>
        <v>#N/A</v>
      </c>
      <c r="AF558" s="12"/>
    </row>
    <row r="559" spans="1:32" x14ac:dyDescent="0.25">
      <c r="A559">
        <v>551</v>
      </c>
      <c r="C559" s="5" t="e">
        <f>VLOOKUP(tbl2_2!A559,ishod_substance!A:P,2,0)</f>
        <v>#N/A</v>
      </c>
      <c r="D559" s="7" t="e">
        <f>VLOOKUP(tbl2_2!A559,ishod_substance!A:P,3,0)</f>
        <v>#N/A</v>
      </c>
      <c r="E559" s="5" t="e">
        <f>VLOOKUP(tbl2_2!A559,ishod_substance!A:P,11,0)</f>
        <v>#N/A</v>
      </c>
      <c r="F559" s="6" t="e">
        <f>VLOOKUP(tbl2_2!A559,ishod_substance!A:P,15,0)</f>
        <v>#N/A</v>
      </c>
      <c r="G559" s="6" t="e">
        <f>VLOOKUP(tbl2_2!A559,ishod_substance!A:P,12,0)&amp;"/"&amp;VLOOKUP(tbl2_2!A559,ishod_substance!A:P,14,0)</f>
        <v>#N/A</v>
      </c>
      <c r="H559" s="29" t="e">
        <f>VLOOKUP(tbl2_2!A559,ishod_substance!A:P,6,0)</f>
        <v>#N/A</v>
      </c>
      <c r="I559" s="10" t="e">
        <f>VLOOKUP(tbl2_2!A559,ishod_substance!A:P,15,0)</f>
        <v>#N/A</v>
      </c>
      <c r="J559" s="10" t="e">
        <f>VLOOKUP(tbl2_2!A559,ishod_substance!A:P,5,0)</f>
        <v>#N/A</v>
      </c>
      <c r="K559" s="84" t="e">
        <f>VLOOKUP(tbl2_2!A559,ishod_substance!A:Q,17,0)</f>
        <v>#N/A</v>
      </c>
      <c r="L559" s="84" t="e">
        <f>VLOOKUP(tbl2_2!A559,ishod_substance!A:R,18,0)</f>
        <v>#N/A</v>
      </c>
      <c r="M559" s="84" t="e">
        <f>VLOOKUP(tbl2_2!A559,ishod_substance!A:AD,19,0)</f>
        <v>#N/A</v>
      </c>
      <c r="N559" s="4" t="e">
        <f>VLOOKUP(tbl2_2!A559,ishod_substance!A:AD,20,0)</f>
        <v>#N/A</v>
      </c>
      <c r="O559" s="4" t="e">
        <f>VLOOKUP(tbl2_2!A559,ishod_substance!A:AD,21,0)</f>
        <v>#N/A</v>
      </c>
      <c r="P559" s="4" t="e">
        <f>VLOOKUP(tbl2_2!A559,ishod_substance!A:AD,22,0)</f>
        <v>#N/A</v>
      </c>
      <c r="Q559" s="4" t="e">
        <f>VLOOKUP(tbl2_2!A559,ishod_substance!A:AD,23,0)</f>
        <v>#N/A</v>
      </c>
      <c r="R559" s="4" t="e">
        <f>VLOOKUP(tbl2_2!A559,ishod_substance!A:AD,24,0)</f>
        <v>#N/A</v>
      </c>
      <c r="S559" s="4" t="e">
        <f>VLOOKUP(tbl2_2!A559,ishod_substance!A:AD,25,0)</f>
        <v>#N/A</v>
      </c>
      <c r="T559" s="4" t="e">
        <f>VLOOKUP(tbl2_2!A559,ishod_substance!A:AD,26,0)</f>
        <v>#N/A</v>
      </c>
      <c r="U559" s="4" t="e">
        <f>VLOOKUP(tbl2_2!A559,ishod_substance!A:AD,27,0)</f>
        <v>#N/A</v>
      </c>
      <c r="V559" s="4" t="e">
        <f>VLOOKUP(tbl2_2!A559,ishod_substance!A:AD,28,0)</f>
        <v>#N/A</v>
      </c>
      <c r="W559" s="4" t="e">
        <f>VLOOKUP(tbl2_2!A559,ishod_substance!A:AD,29,0)</f>
        <v>#N/A</v>
      </c>
      <c r="X559" s="4" t="e">
        <f>VLOOKUP(tbl2_2!A559,ishod_substance!A:AD,30,0)</f>
        <v>#N/A</v>
      </c>
      <c r="Y559" s="10" t="e">
        <f>VLOOKUP(tbl2_2!A559,ishod_substance!A:AD,7,0)</f>
        <v>#N/A</v>
      </c>
      <c r="Z559" s="9" t="e">
        <f>VLOOKUP(Y559,quide!$A$2:$B$1006,2,0)</f>
        <v>#N/A</v>
      </c>
      <c r="AA559" s="4" t="e">
        <f>VLOOKUP(Y559,quide!$A$2:$J$1006,10,0)</f>
        <v>#N/A</v>
      </c>
      <c r="AB559" s="50" t="e">
        <f>VLOOKUP(tbl2_2!A559,ishod_substance!A:AD,8,0)</f>
        <v>#N/A</v>
      </c>
      <c r="AC559" s="28" t="e">
        <f t="shared" si="8"/>
        <v>#N/A</v>
      </c>
      <c r="AD559" s="27" t="e">
        <f>VLOOKUP(tbl2_2!A559,ishod_substance!A:AD,9,0)</f>
        <v>#N/A</v>
      </c>
      <c r="AE559" s="8" t="e">
        <f>VLOOKUP(tbl2_2!A559,ishod_substance!A:AD,9,0)</f>
        <v>#N/A</v>
      </c>
      <c r="AF559" s="12"/>
    </row>
    <row r="560" spans="1:32" x14ac:dyDescent="0.25">
      <c r="A560">
        <v>552</v>
      </c>
      <c r="C560" s="5" t="e">
        <f>VLOOKUP(tbl2_2!A560,ishod_substance!A:P,2,0)</f>
        <v>#N/A</v>
      </c>
      <c r="D560" s="7" t="e">
        <f>VLOOKUP(tbl2_2!A560,ishod_substance!A:P,3,0)</f>
        <v>#N/A</v>
      </c>
      <c r="E560" s="5" t="e">
        <f>VLOOKUP(tbl2_2!A560,ishod_substance!A:P,11,0)</f>
        <v>#N/A</v>
      </c>
      <c r="F560" s="6" t="e">
        <f>VLOOKUP(tbl2_2!A560,ishod_substance!A:P,15,0)</f>
        <v>#N/A</v>
      </c>
      <c r="G560" s="6" t="e">
        <f>VLOOKUP(tbl2_2!A560,ishod_substance!A:P,12,0)&amp;"/"&amp;VLOOKUP(tbl2_2!A560,ishod_substance!A:P,14,0)</f>
        <v>#N/A</v>
      </c>
      <c r="H560" s="29" t="e">
        <f>VLOOKUP(tbl2_2!A560,ishod_substance!A:P,6,0)</f>
        <v>#N/A</v>
      </c>
      <c r="I560" s="10" t="e">
        <f>VLOOKUP(tbl2_2!A560,ishod_substance!A:P,15,0)</f>
        <v>#N/A</v>
      </c>
      <c r="J560" s="10" t="e">
        <f>VLOOKUP(tbl2_2!A560,ishod_substance!A:P,5,0)</f>
        <v>#N/A</v>
      </c>
      <c r="K560" s="84" t="e">
        <f>VLOOKUP(tbl2_2!A560,ishod_substance!A:Q,17,0)</f>
        <v>#N/A</v>
      </c>
      <c r="L560" s="84" t="e">
        <f>VLOOKUP(tbl2_2!A560,ishod_substance!A:R,18,0)</f>
        <v>#N/A</v>
      </c>
      <c r="M560" s="84" t="e">
        <f>VLOOKUP(tbl2_2!A560,ishod_substance!A:AD,19,0)</f>
        <v>#N/A</v>
      </c>
      <c r="N560" s="4" t="e">
        <f>VLOOKUP(tbl2_2!A560,ishod_substance!A:AD,20,0)</f>
        <v>#N/A</v>
      </c>
      <c r="O560" s="4" t="e">
        <f>VLOOKUP(tbl2_2!A560,ishod_substance!A:AD,21,0)</f>
        <v>#N/A</v>
      </c>
      <c r="P560" s="4" t="e">
        <f>VLOOKUP(tbl2_2!A560,ishod_substance!A:AD,22,0)</f>
        <v>#N/A</v>
      </c>
      <c r="Q560" s="4" t="e">
        <f>VLOOKUP(tbl2_2!A560,ishod_substance!A:AD,23,0)</f>
        <v>#N/A</v>
      </c>
      <c r="R560" s="4" t="e">
        <f>VLOOKUP(tbl2_2!A560,ishod_substance!A:AD,24,0)</f>
        <v>#N/A</v>
      </c>
      <c r="S560" s="4" t="e">
        <f>VLOOKUP(tbl2_2!A560,ishod_substance!A:AD,25,0)</f>
        <v>#N/A</v>
      </c>
      <c r="T560" s="4" t="e">
        <f>VLOOKUP(tbl2_2!A560,ishod_substance!A:AD,26,0)</f>
        <v>#N/A</v>
      </c>
      <c r="U560" s="4" t="e">
        <f>VLOOKUP(tbl2_2!A560,ishod_substance!A:AD,27,0)</f>
        <v>#N/A</v>
      </c>
      <c r="V560" s="4" t="e">
        <f>VLOOKUP(tbl2_2!A560,ishod_substance!A:AD,28,0)</f>
        <v>#N/A</v>
      </c>
      <c r="W560" s="4" t="e">
        <f>VLOOKUP(tbl2_2!A560,ishod_substance!A:AD,29,0)</f>
        <v>#N/A</v>
      </c>
      <c r="X560" s="4" t="e">
        <f>VLOOKUP(tbl2_2!A560,ishod_substance!A:AD,30,0)</f>
        <v>#N/A</v>
      </c>
      <c r="Y560" s="10" t="e">
        <f>VLOOKUP(tbl2_2!A560,ishod_substance!A:AD,7,0)</f>
        <v>#N/A</v>
      </c>
      <c r="Z560" s="9" t="e">
        <f>VLOOKUP(Y560,quide!$A$2:$B$1006,2,0)</f>
        <v>#N/A</v>
      </c>
      <c r="AA560" s="4" t="e">
        <f>VLOOKUP(Y560,quide!$A$2:$J$1006,10,0)</f>
        <v>#N/A</v>
      </c>
      <c r="AB560" s="50" t="e">
        <f>VLOOKUP(tbl2_2!A560,ishod_substance!A:AD,8,0)</f>
        <v>#N/A</v>
      </c>
      <c r="AC560" s="28" t="e">
        <f t="shared" si="8"/>
        <v>#N/A</v>
      </c>
      <c r="AD560" s="27" t="e">
        <f>VLOOKUP(tbl2_2!A560,ishod_substance!A:AD,9,0)</f>
        <v>#N/A</v>
      </c>
      <c r="AE560" s="8" t="e">
        <f>VLOOKUP(tbl2_2!A560,ishod_substance!A:AD,9,0)</f>
        <v>#N/A</v>
      </c>
      <c r="AF560" s="12"/>
    </row>
    <row r="561" spans="1:32" x14ac:dyDescent="0.25">
      <c r="A561">
        <v>553</v>
      </c>
      <c r="C561" s="5" t="e">
        <f>VLOOKUP(tbl2_2!A561,ishod_substance!A:P,2,0)</f>
        <v>#N/A</v>
      </c>
      <c r="D561" s="7" t="e">
        <f>VLOOKUP(tbl2_2!A561,ishod_substance!A:P,3,0)</f>
        <v>#N/A</v>
      </c>
      <c r="E561" s="5" t="e">
        <f>VLOOKUP(tbl2_2!A561,ishod_substance!A:P,11,0)</f>
        <v>#N/A</v>
      </c>
      <c r="F561" s="6" t="e">
        <f>VLOOKUP(tbl2_2!A561,ishod_substance!A:P,15,0)</f>
        <v>#N/A</v>
      </c>
      <c r="G561" s="6" t="e">
        <f>VLOOKUP(tbl2_2!A561,ishod_substance!A:P,12,0)&amp;"/"&amp;VLOOKUP(tbl2_2!A561,ishod_substance!A:P,14,0)</f>
        <v>#N/A</v>
      </c>
      <c r="H561" s="29" t="e">
        <f>VLOOKUP(tbl2_2!A561,ishod_substance!A:P,6,0)</f>
        <v>#N/A</v>
      </c>
      <c r="I561" s="10" t="e">
        <f>VLOOKUP(tbl2_2!A561,ishod_substance!A:P,15,0)</f>
        <v>#N/A</v>
      </c>
      <c r="J561" s="10" t="e">
        <f>VLOOKUP(tbl2_2!A561,ishod_substance!A:P,5,0)</f>
        <v>#N/A</v>
      </c>
      <c r="K561" s="84" t="e">
        <f>VLOOKUP(tbl2_2!A561,ishod_substance!A:Q,17,0)</f>
        <v>#N/A</v>
      </c>
      <c r="L561" s="84" t="e">
        <f>VLOOKUP(tbl2_2!A561,ishod_substance!A:R,18,0)</f>
        <v>#N/A</v>
      </c>
      <c r="M561" s="84" t="e">
        <f>VLOOKUP(tbl2_2!A561,ishod_substance!A:AD,19,0)</f>
        <v>#N/A</v>
      </c>
      <c r="N561" s="4" t="e">
        <f>VLOOKUP(tbl2_2!A561,ishod_substance!A:AD,20,0)</f>
        <v>#N/A</v>
      </c>
      <c r="O561" s="4" t="e">
        <f>VLOOKUP(tbl2_2!A561,ishod_substance!A:AD,21,0)</f>
        <v>#N/A</v>
      </c>
      <c r="P561" s="4" t="e">
        <f>VLOOKUP(tbl2_2!A561,ishod_substance!A:AD,22,0)</f>
        <v>#N/A</v>
      </c>
      <c r="Q561" s="4" t="e">
        <f>VLOOKUP(tbl2_2!A561,ishod_substance!A:AD,23,0)</f>
        <v>#N/A</v>
      </c>
      <c r="R561" s="4" t="e">
        <f>VLOOKUP(tbl2_2!A561,ishod_substance!A:AD,24,0)</f>
        <v>#N/A</v>
      </c>
      <c r="S561" s="4" t="e">
        <f>VLOOKUP(tbl2_2!A561,ishod_substance!A:AD,25,0)</f>
        <v>#N/A</v>
      </c>
      <c r="T561" s="4" t="e">
        <f>VLOOKUP(tbl2_2!A561,ishod_substance!A:AD,26,0)</f>
        <v>#N/A</v>
      </c>
      <c r="U561" s="4" t="e">
        <f>VLOOKUP(tbl2_2!A561,ishod_substance!A:AD,27,0)</f>
        <v>#N/A</v>
      </c>
      <c r="V561" s="4" t="e">
        <f>VLOOKUP(tbl2_2!A561,ishod_substance!A:AD,28,0)</f>
        <v>#N/A</v>
      </c>
      <c r="W561" s="4" t="e">
        <f>VLOOKUP(tbl2_2!A561,ishod_substance!A:AD,29,0)</f>
        <v>#N/A</v>
      </c>
      <c r="X561" s="4" t="e">
        <f>VLOOKUP(tbl2_2!A561,ishod_substance!A:AD,30,0)</f>
        <v>#N/A</v>
      </c>
      <c r="Y561" s="10" t="e">
        <f>VLOOKUP(tbl2_2!A561,ishod_substance!A:AD,7,0)</f>
        <v>#N/A</v>
      </c>
      <c r="Z561" s="9" t="e">
        <f>VLOOKUP(Y561,quide!$A$2:$B$1006,2,0)</f>
        <v>#N/A</v>
      </c>
      <c r="AA561" s="4" t="e">
        <f>VLOOKUP(Y561,quide!$A$2:$J$1006,10,0)</f>
        <v>#N/A</v>
      </c>
      <c r="AB561" s="50" t="e">
        <f>VLOOKUP(tbl2_2!A561,ishod_substance!A:AD,8,0)</f>
        <v>#N/A</v>
      </c>
      <c r="AC561" s="28" t="e">
        <f t="shared" si="8"/>
        <v>#N/A</v>
      </c>
      <c r="AD561" s="27" t="e">
        <f>VLOOKUP(tbl2_2!A561,ishod_substance!A:AD,9,0)</f>
        <v>#N/A</v>
      </c>
      <c r="AE561" s="8" t="e">
        <f>VLOOKUP(tbl2_2!A561,ishod_substance!A:AD,9,0)</f>
        <v>#N/A</v>
      </c>
      <c r="AF561" s="12"/>
    </row>
    <row r="562" spans="1:32" x14ac:dyDescent="0.25">
      <c r="A562">
        <v>554</v>
      </c>
      <c r="C562" s="5" t="e">
        <f>VLOOKUP(tbl2_2!A562,ishod_substance!A:P,2,0)</f>
        <v>#N/A</v>
      </c>
      <c r="D562" s="7" t="e">
        <f>VLOOKUP(tbl2_2!A562,ishod_substance!A:P,3,0)</f>
        <v>#N/A</v>
      </c>
      <c r="E562" s="5" t="e">
        <f>VLOOKUP(tbl2_2!A562,ishod_substance!A:P,11,0)</f>
        <v>#N/A</v>
      </c>
      <c r="F562" s="6" t="e">
        <f>VLOOKUP(tbl2_2!A562,ishod_substance!A:P,15,0)</f>
        <v>#N/A</v>
      </c>
      <c r="G562" s="6" t="e">
        <f>VLOOKUP(tbl2_2!A562,ishod_substance!A:P,12,0)&amp;"/"&amp;VLOOKUP(tbl2_2!A562,ishod_substance!A:P,14,0)</f>
        <v>#N/A</v>
      </c>
      <c r="H562" s="29" t="e">
        <f>VLOOKUP(tbl2_2!A562,ishod_substance!A:P,6,0)</f>
        <v>#N/A</v>
      </c>
      <c r="I562" s="10" t="e">
        <f>VLOOKUP(tbl2_2!A562,ishod_substance!A:P,15,0)</f>
        <v>#N/A</v>
      </c>
      <c r="J562" s="10" t="e">
        <f>VLOOKUP(tbl2_2!A562,ishod_substance!A:P,5,0)</f>
        <v>#N/A</v>
      </c>
      <c r="K562" s="84" t="e">
        <f>VLOOKUP(tbl2_2!A562,ishod_substance!A:Q,17,0)</f>
        <v>#N/A</v>
      </c>
      <c r="L562" s="84" t="e">
        <f>VLOOKUP(tbl2_2!A562,ishod_substance!A:R,18,0)</f>
        <v>#N/A</v>
      </c>
      <c r="M562" s="84" t="e">
        <f>VLOOKUP(tbl2_2!A562,ishod_substance!A:AD,19,0)</f>
        <v>#N/A</v>
      </c>
      <c r="N562" s="4" t="e">
        <f>VLOOKUP(tbl2_2!A562,ishod_substance!A:AD,20,0)</f>
        <v>#N/A</v>
      </c>
      <c r="O562" s="4" t="e">
        <f>VLOOKUP(tbl2_2!A562,ishod_substance!A:AD,21,0)</f>
        <v>#N/A</v>
      </c>
      <c r="P562" s="4" t="e">
        <f>VLOOKUP(tbl2_2!A562,ishod_substance!A:AD,22,0)</f>
        <v>#N/A</v>
      </c>
      <c r="Q562" s="4" t="e">
        <f>VLOOKUP(tbl2_2!A562,ishod_substance!A:AD,23,0)</f>
        <v>#N/A</v>
      </c>
      <c r="R562" s="4" t="e">
        <f>VLOOKUP(tbl2_2!A562,ishod_substance!A:AD,24,0)</f>
        <v>#N/A</v>
      </c>
      <c r="S562" s="4" t="e">
        <f>VLOOKUP(tbl2_2!A562,ishod_substance!A:AD,25,0)</f>
        <v>#N/A</v>
      </c>
      <c r="T562" s="4" t="e">
        <f>VLOOKUP(tbl2_2!A562,ishod_substance!A:AD,26,0)</f>
        <v>#N/A</v>
      </c>
      <c r="U562" s="4" t="e">
        <f>VLOOKUP(tbl2_2!A562,ishod_substance!A:AD,27,0)</f>
        <v>#N/A</v>
      </c>
      <c r="V562" s="4" t="e">
        <f>VLOOKUP(tbl2_2!A562,ishod_substance!A:AD,28,0)</f>
        <v>#N/A</v>
      </c>
      <c r="W562" s="4" t="e">
        <f>VLOOKUP(tbl2_2!A562,ishod_substance!A:AD,29,0)</f>
        <v>#N/A</v>
      </c>
      <c r="X562" s="4" t="e">
        <f>VLOOKUP(tbl2_2!A562,ishod_substance!A:AD,30,0)</f>
        <v>#N/A</v>
      </c>
      <c r="Y562" s="10" t="e">
        <f>VLOOKUP(tbl2_2!A562,ishod_substance!A:AD,7,0)</f>
        <v>#N/A</v>
      </c>
      <c r="Z562" s="9" t="e">
        <f>VLOOKUP(Y562,quide!$A$2:$B$1006,2,0)</f>
        <v>#N/A</v>
      </c>
      <c r="AA562" s="4" t="e">
        <f>VLOOKUP(Y562,quide!$A$2:$J$1006,10,0)</f>
        <v>#N/A</v>
      </c>
      <c r="AB562" s="50" t="e">
        <f>VLOOKUP(tbl2_2!A562,ishod_substance!A:AD,8,0)</f>
        <v>#N/A</v>
      </c>
      <c r="AC562" s="28" t="e">
        <f t="shared" si="8"/>
        <v>#N/A</v>
      </c>
      <c r="AD562" s="27" t="e">
        <f>VLOOKUP(tbl2_2!A562,ishod_substance!A:AD,9,0)</f>
        <v>#N/A</v>
      </c>
      <c r="AE562" s="8" t="e">
        <f>VLOOKUP(tbl2_2!A562,ishod_substance!A:AD,9,0)</f>
        <v>#N/A</v>
      </c>
      <c r="AF562" s="12"/>
    </row>
    <row r="563" spans="1:32" x14ac:dyDescent="0.25">
      <c r="A563">
        <v>555</v>
      </c>
      <c r="C563" s="5" t="e">
        <f>VLOOKUP(tbl2_2!A563,ishod_substance!A:P,2,0)</f>
        <v>#N/A</v>
      </c>
      <c r="D563" s="7" t="e">
        <f>VLOOKUP(tbl2_2!A563,ishod_substance!A:P,3,0)</f>
        <v>#N/A</v>
      </c>
      <c r="E563" s="5" t="e">
        <f>VLOOKUP(tbl2_2!A563,ishod_substance!A:P,11,0)</f>
        <v>#N/A</v>
      </c>
      <c r="F563" s="6" t="e">
        <f>VLOOKUP(tbl2_2!A563,ishod_substance!A:P,15,0)</f>
        <v>#N/A</v>
      </c>
      <c r="G563" s="6" t="e">
        <f>VLOOKUP(tbl2_2!A563,ishod_substance!A:P,12,0)&amp;"/"&amp;VLOOKUP(tbl2_2!A563,ishod_substance!A:P,14,0)</f>
        <v>#N/A</v>
      </c>
      <c r="H563" s="29" t="e">
        <f>VLOOKUP(tbl2_2!A563,ishod_substance!A:P,6,0)</f>
        <v>#N/A</v>
      </c>
      <c r="I563" s="10" t="e">
        <f>VLOOKUP(tbl2_2!A563,ishod_substance!A:P,15,0)</f>
        <v>#N/A</v>
      </c>
      <c r="J563" s="10" t="e">
        <f>VLOOKUP(tbl2_2!A563,ishod_substance!A:P,5,0)</f>
        <v>#N/A</v>
      </c>
      <c r="K563" s="84" t="e">
        <f>VLOOKUP(tbl2_2!A563,ishod_substance!A:Q,17,0)</f>
        <v>#N/A</v>
      </c>
      <c r="L563" s="84" t="e">
        <f>VLOOKUP(tbl2_2!A563,ishod_substance!A:R,18,0)</f>
        <v>#N/A</v>
      </c>
      <c r="M563" s="84" t="e">
        <f>VLOOKUP(tbl2_2!A563,ishod_substance!A:AD,19,0)</f>
        <v>#N/A</v>
      </c>
      <c r="N563" s="4" t="e">
        <f>VLOOKUP(tbl2_2!A563,ishod_substance!A:AD,20,0)</f>
        <v>#N/A</v>
      </c>
      <c r="O563" s="4" t="e">
        <f>VLOOKUP(tbl2_2!A563,ishod_substance!A:AD,21,0)</f>
        <v>#N/A</v>
      </c>
      <c r="P563" s="4" t="e">
        <f>VLOOKUP(tbl2_2!A563,ishod_substance!A:AD,22,0)</f>
        <v>#N/A</v>
      </c>
      <c r="Q563" s="4" t="e">
        <f>VLOOKUP(tbl2_2!A563,ishod_substance!A:AD,23,0)</f>
        <v>#N/A</v>
      </c>
      <c r="R563" s="4" t="e">
        <f>VLOOKUP(tbl2_2!A563,ishod_substance!A:AD,24,0)</f>
        <v>#N/A</v>
      </c>
      <c r="S563" s="4" t="e">
        <f>VLOOKUP(tbl2_2!A563,ishod_substance!A:AD,25,0)</f>
        <v>#N/A</v>
      </c>
      <c r="T563" s="4" t="e">
        <f>VLOOKUP(tbl2_2!A563,ishod_substance!A:AD,26,0)</f>
        <v>#N/A</v>
      </c>
      <c r="U563" s="4" t="e">
        <f>VLOOKUP(tbl2_2!A563,ishod_substance!A:AD,27,0)</f>
        <v>#N/A</v>
      </c>
      <c r="V563" s="4" t="e">
        <f>VLOOKUP(tbl2_2!A563,ishod_substance!A:AD,28,0)</f>
        <v>#N/A</v>
      </c>
      <c r="W563" s="4" t="e">
        <f>VLOOKUP(tbl2_2!A563,ishod_substance!A:AD,29,0)</f>
        <v>#N/A</v>
      </c>
      <c r="X563" s="4" t="e">
        <f>VLOOKUP(tbl2_2!A563,ishod_substance!A:AD,30,0)</f>
        <v>#N/A</v>
      </c>
      <c r="Y563" s="10" t="e">
        <f>VLOOKUP(tbl2_2!A563,ishod_substance!A:AD,7,0)</f>
        <v>#N/A</v>
      </c>
      <c r="Z563" s="9" t="e">
        <f>VLOOKUP(Y563,quide!$A$2:$B$1006,2,0)</f>
        <v>#N/A</v>
      </c>
      <c r="AA563" s="4" t="e">
        <f>VLOOKUP(Y563,quide!$A$2:$J$1006,10,0)</f>
        <v>#N/A</v>
      </c>
      <c r="AB563" s="50" t="e">
        <f>VLOOKUP(tbl2_2!A563,ishod_substance!A:AD,8,0)</f>
        <v>#N/A</v>
      </c>
      <c r="AC563" s="28" t="e">
        <f t="shared" si="8"/>
        <v>#N/A</v>
      </c>
      <c r="AD563" s="27" t="e">
        <f>VLOOKUP(tbl2_2!A563,ishod_substance!A:AD,9,0)</f>
        <v>#N/A</v>
      </c>
      <c r="AE563" s="8" t="e">
        <f>VLOOKUP(tbl2_2!A563,ishod_substance!A:AD,9,0)</f>
        <v>#N/A</v>
      </c>
      <c r="AF563" s="12"/>
    </row>
    <row r="564" spans="1:32" x14ac:dyDescent="0.25">
      <c r="A564">
        <v>556</v>
      </c>
      <c r="C564" s="5" t="e">
        <f>VLOOKUP(tbl2_2!A564,ishod_substance!A:P,2,0)</f>
        <v>#N/A</v>
      </c>
      <c r="D564" s="7" t="e">
        <f>VLOOKUP(tbl2_2!A564,ishod_substance!A:P,3,0)</f>
        <v>#N/A</v>
      </c>
      <c r="E564" s="5" t="e">
        <f>VLOOKUP(tbl2_2!A564,ishod_substance!A:P,11,0)</f>
        <v>#N/A</v>
      </c>
      <c r="F564" s="6" t="e">
        <f>VLOOKUP(tbl2_2!A564,ishod_substance!A:P,15,0)</f>
        <v>#N/A</v>
      </c>
      <c r="G564" s="6" t="e">
        <f>VLOOKUP(tbl2_2!A564,ishod_substance!A:P,12,0)&amp;"/"&amp;VLOOKUP(tbl2_2!A564,ishod_substance!A:P,14,0)</f>
        <v>#N/A</v>
      </c>
      <c r="H564" s="29" t="e">
        <f>VLOOKUP(tbl2_2!A564,ishod_substance!A:P,6,0)</f>
        <v>#N/A</v>
      </c>
      <c r="I564" s="10" t="e">
        <f>VLOOKUP(tbl2_2!A564,ishod_substance!A:P,15,0)</f>
        <v>#N/A</v>
      </c>
      <c r="J564" s="10" t="e">
        <f>VLOOKUP(tbl2_2!A564,ishod_substance!A:P,5,0)</f>
        <v>#N/A</v>
      </c>
      <c r="K564" s="84" t="e">
        <f>VLOOKUP(tbl2_2!A564,ishod_substance!A:Q,17,0)</f>
        <v>#N/A</v>
      </c>
      <c r="L564" s="84" t="e">
        <f>VLOOKUP(tbl2_2!A564,ishod_substance!A:R,18,0)</f>
        <v>#N/A</v>
      </c>
      <c r="M564" s="84" t="e">
        <f>VLOOKUP(tbl2_2!A564,ishod_substance!A:AD,19,0)</f>
        <v>#N/A</v>
      </c>
      <c r="N564" s="4" t="e">
        <f>VLOOKUP(tbl2_2!A564,ishod_substance!A:AD,20,0)</f>
        <v>#N/A</v>
      </c>
      <c r="O564" s="4" t="e">
        <f>VLOOKUP(tbl2_2!A564,ishod_substance!A:AD,21,0)</f>
        <v>#N/A</v>
      </c>
      <c r="P564" s="4" t="e">
        <f>VLOOKUP(tbl2_2!A564,ishod_substance!A:AD,22,0)</f>
        <v>#N/A</v>
      </c>
      <c r="Q564" s="4" t="e">
        <f>VLOOKUP(tbl2_2!A564,ishod_substance!A:AD,23,0)</f>
        <v>#N/A</v>
      </c>
      <c r="R564" s="4" t="e">
        <f>VLOOKUP(tbl2_2!A564,ishod_substance!A:AD,24,0)</f>
        <v>#N/A</v>
      </c>
      <c r="S564" s="4" t="e">
        <f>VLOOKUP(tbl2_2!A564,ishod_substance!A:AD,25,0)</f>
        <v>#N/A</v>
      </c>
      <c r="T564" s="4" t="e">
        <f>VLOOKUP(tbl2_2!A564,ishod_substance!A:AD,26,0)</f>
        <v>#N/A</v>
      </c>
      <c r="U564" s="4" t="e">
        <f>VLOOKUP(tbl2_2!A564,ishod_substance!A:AD,27,0)</f>
        <v>#N/A</v>
      </c>
      <c r="V564" s="4" t="e">
        <f>VLOOKUP(tbl2_2!A564,ishod_substance!A:AD,28,0)</f>
        <v>#N/A</v>
      </c>
      <c r="W564" s="4" t="e">
        <f>VLOOKUP(tbl2_2!A564,ishod_substance!A:AD,29,0)</f>
        <v>#N/A</v>
      </c>
      <c r="X564" s="4" t="e">
        <f>VLOOKUP(tbl2_2!A564,ishod_substance!A:AD,30,0)</f>
        <v>#N/A</v>
      </c>
      <c r="Y564" s="10" t="e">
        <f>VLOOKUP(tbl2_2!A564,ishod_substance!A:AD,7,0)</f>
        <v>#N/A</v>
      </c>
      <c r="Z564" s="9" t="e">
        <f>VLOOKUP(Y564,quide!$A$2:$B$1006,2,0)</f>
        <v>#N/A</v>
      </c>
      <c r="AA564" s="4" t="e">
        <f>VLOOKUP(Y564,quide!$A$2:$J$1006,10,0)</f>
        <v>#N/A</v>
      </c>
      <c r="AB564" s="50" t="e">
        <f>VLOOKUP(tbl2_2!A564,ishod_substance!A:AD,8,0)</f>
        <v>#N/A</v>
      </c>
      <c r="AC564" s="28" t="e">
        <f t="shared" si="8"/>
        <v>#N/A</v>
      </c>
      <c r="AD564" s="27" t="e">
        <f>VLOOKUP(tbl2_2!A564,ishod_substance!A:AD,9,0)</f>
        <v>#N/A</v>
      </c>
      <c r="AE564" s="8" t="e">
        <f>VLOOKUP(tbl2_2!A564,ishod_substance!A:AD,9,0)</f>
        <v>#N/A</v>
      </c>
      <c r="AF564" s="12"/>
    </row>
    <row r="565" spans="1:32" x14ac:dyDescent="0.25">
      <c r="A565">
        <v>557</v>
      </c>
      <c r="C565" s="5" t="e">
        <f>VLOOKUP(tbl2_2!A565,ishod_substance!A:P,2,0)</f>
        <v>#N/A</v>
      </c>
      <c r="D565" s="7" t="e">
        <f>VLOOKUP(tbl2_2!A565,ishod_substance!A:P,3,0)</f>
        <v>#N/A</v>
      </c>
      <c r="E565" s="5" t="e">
        <f>VLOOKUP(tbl2_2!A565,ishod_substance!A:P,11,0)</f>
        <v>#N/A</v>
      </c>
      <c r="F565" s="6" t="e">
        <f>VLOOKUP(tbl2_2!A565,ishod_substance!A:P,15,0)</f>
        <v>#N/A</v>
      </c>
      <c r="G565" s="6" t="e">
        <f>VLOOKUP(tbl2_2!A565,ishod_substance!A:P,12,0)&amp;"/"&amp;VLOOKUP(tbl2_2!A565,ishod_substance!A:P,14,0)</f>
        <v>#N/A</v>
      </c>
      <c r="H565" s="29" t="e">
        <f>VLOOKUP(tbl2_2!A565,ishod_substance!A:P,6,0)</f>
        <v>#N/A</v>
      </c>
      <c r="I565" s="10" t="e">
        <f>VLOOKUP(tbl2_2!A565,ishod_substance!A:P,15,0)</f>
        <v>#N/A</v>
      </c>
      <c r="J565" s="10" t="e">
        <f>VLOOKUP(tbl2_2!A565,ishod_substance!A:P,5,0)</f>
        <v>#N/A</v>
      </c>
      <c r="K565" s="84" t="e">
        <f>VLOOKUP(tbl2_2!A565,ishod_substance!A:Q,17,0)</f>
        <v>#N/A</v>
      </c>
      <c r="L565" s="84" t="e">
        <f>VLOOKUP(tbl2_2!A565,ishod_substance!A:R,18,0)</f>
        <v>#N/A</v>
      </c>
      <c r="M565" s="84" t="e">
        <f>VLOOKUP(tbl2_2!A565,ishod_substance!A:AD,19,0)</f>
        <v>#N/A</v>
      </c>
      <c r="N565" s="4" t="e">
        <f>VLOOKUP(tbl2_2!A565,ishod_substance!A:AD,20,0)</f>
        <v>#N/A</v>
      </c>
      <c r="O565" s="4" t="e">
        <f>VLOOKUP(tbl2_2!A565,ishod_substance!A:AD,21,0)</f>
        <v>#N/A</v>
      </c>
      <c r="P565" s="4" t="e">
        <f>VLOOKUP(tbl2_2!A565,ishod_substance!A:AD,22,0)</f>
        <v>#N/A</v>
      </c>
      <c r="Q565" s="4" t="e">
        <f>VLOOKUP(tbl2_2!A565,ishod_substance!A:AD,23,0)</f>
        <v>#N/A</v>
      </c>
      <c r="R565" s="4" t="e">
        <f>VLOOKUP(tbl2_2!A565,ishod_substance!A:AD,24,0)</f>
        <v>#N/A</v>
      </c>
      <c r="S565" s="4" t="e">
        <f>VLOOKUP(tbl2_2!A565,ishod_substance!A:AD,25,0)</f>
        <v>#N/A</v>
      </c>
      <c r="T565" s="4" t="e">
        <f>VLOOKUP(tbl2_2!A565,ishod_substance!A:AD,26,0)</f>
        <v>#N/A</v>
      </c>
      <c r="U565" s="4" t="e">
        <f>VLOOKUP(tbl2_2!A565,ishod_substance!A:AD,27,0)</f>
        <v>#N/A</v>
      </c>
      <c r="V565" s="4" t="e">
        <f>VLOOKUP(tbl2_2!A565,ishod_substance!A:AD,28,0)</f>
        <v>#N/A</v>
      </c>
      <c r="W565" s="4" t="e">
        <f>VLOOKUP(tbl2_2!A565,ishod_substance!A:AD,29,0)</f>
        <v>#N/A</v>
      </c>
      <c r="X565" s="4" t="e">
        <f>VLOOKUP(tbl2_2!A565,ishod_substance!A:AD,30,0)</f>
        <v>#N/A</v>
      </c>
      <c r="Y565" s="10" t="e">
        <f>VLOOKUP(tbl2_2!A565,ishod_substance!A:AD,7,0)</f>
        <v>#N/A</v>
      </c>
      <c r="Z565" s="9" t="e">
        <f>VLOOKUP(Y565,quide!$A$2:$B$1006,2,0)</f>
        <v>#N/A</v>
      </c>
      <c r="AA565" s="4" t="e">
        <f>VLOOKUP(Y565,quide!$A$2:$J$1006,10,0)</f>
        <v>#N/A</v>
      </c>
      <c r="AB565" s="50" t="e">
        <f>VLOOKUP(tbl2_2!A565,ishod_substance!A:AD,8,0)</f>
        <v>#N/A</v>
      </c>
      <c r="AC565" s="28" t="e">
        <f t="shared" si="8"/>
        <v>#N/A</v>
      </c>
      <c r="AD565" s="27" t="e">
        <f>VLOOKUP(tbl2_2!A565,ishod_substance!A:AD,9,0)</f>
        <v>#N/A</v>
      </c>
      <c r="AE565" s="8" t="e">
        <f>VLOOKUP(tbl2_2!A565,ishod_substance!A:AD,9,0)</f>
        <v>#N/A</v>
      </c>
      <c r="AF565" s="12"/>
    </row>
    <row r="566" spans="1:32" x14ac:dyDescent="0.25">
      <c r="A566">
        <v>558</v>
      </c>
      <c r="C566" s="5" t="e">
        <f>VLOOKUP(tbl2_2!A566,ishod_substance!A:P,2,0)</f>
        <v>#N/A</v>
      </c>
      <c r="D566" s="7" t="e">
        <f>VLOOKUP(tbl2_2!A566,ishod_substance!A:P,3,0)</f>
        <v>#N/A</v>
      </c>
      <c r="E566" s="5" t="e">
        <f>VLOOKUP(tbl2_2!A566,ishod_substance!A:P,11,0)</f>
        <v>#N/A</v>
      </c>
      <c r="F566" s="6" t="e">
        <f>VLOOKUP(tbl2_2!A566,ishod_substance!A:P,15,0)</f>
        <v>#N/A</v>
      </c>
      <c r="G566" s="6" t="e">
        <f>VLOOKUP(tbl2_2!A566,ishod_substance!A:P,12,0)&amp;"/"&amp;VLOOKUP(tbl2_2!A566,ishod_substance!A:P,14,0)</f>
        <v>#N/A</v>
      </c>
      <c r="H566" s="29" t="e">
        <f>VLOOKUP(tbl2_2!A566,ishod_substance!A:P,6,0)</f>
        <v>#N/A</v>
      </c>
      <c r="I566" s="10" t="e">
        <f>VLOOKUP(tbl2_2!A566,ishod_substance!A:P,15,0)</f>
        <v>#N/A</v>
      </c>
      <c r="J566" s="10" t="e">
        <f>VLOOKUP(tbl2_2!A566,ishod_substance!A:P,5,0)</f>
        <v>#N/A</v>
      </c>
      <c r="K566" s="84" t="e">
        <f>VLOOKUP(tbl2_2!A566,ishod_substance!A:Q,17,0)</f>
        <v>#N/A</v>
      </c>
      <c r="L566" s="84" t="e">
        <f>VLOOKUP(tbl2_2!A566,ishod_substance!A:R,18,0)</f>
        <v>#N/A</v>
      </c>
      <c r="M566" s="84" t="e">
        <f>VLOOKUP(tbl2_2!A566,ishod_substance!A:AD,19,0)</f>
        <v>#N/A</v>
      </c>
      <c r="N566" s="4" t="e">
        <f>VLOOKUP(tbl2_2!A566,ishod_substance!A:AD,20,0)</f>
        <v>#N/A</v>
      </c>
      <c r="O566" s="4" t="e">
        <f>VLOOKUP(tbl2_2!A566,ishod_substance!A:AD,21,0)</f>
        <v>#N/A</v>
      </c>
      <c r="P566" s="4" t="e">
        <f>VLOOKUP(tbl2_2!A566,ishod_substance!A:AD,22,0)</f>
        <v>#N/A</v>
      </c>
      <c r="Q566" s="4" t="e">
        <f>VLOOKUP(tbl2_2!A566,ishod_substance!A:AD,23,0)</f>
        <v>#N/A</v>
      </c>
      <c r="R566" s="4" t="e">
        <f>VLOOKUP(tbl2_2!A566,ishod_substance!A:AD,24,0)</f>
        <v>#N/A</v>
      </c>
      <c r="S566" s="4" t="e">
        <f>VLOOKUP(tbl2_2!A566,ishod_substance!A:AD,25,0)</f>
        <v>#N/A</v>
      </c>
      <c r="T566" s="4" t="e">
        <f>VLOOKUP(tbl2_2!A566,ishod_substance!A:AD,26,0)</f>
        <v>#N/A</v>
      </c>
      <c r="U566" s="4" t="e">
        <f>VLOOKUP(tbl2_2!A566,ishod_substance!A:AD,27,0)</f>
        <v>#N/A</v>
      </c>
      <c r="V566" s="4" t="e">
        <f>VLOOKUP(tbl2_2!A566,ishod_substance!A:AD,28,0)</f>
        <v>#N/A</v>
      </c>
      <c r="W566" s="4" t="e">
        <f>VLOOKUP(tbl2_2!A566,ishod_substance!A:AD,29,0)</f>
        <v>#N/A</v>
      </c>
      <c r="X566" s="4" t="e">
        <f>VLOOKUP(tbl2_2!A566,ishod_substance!A:AD,30,0)</f>
        <v>#N/A</v>
      </c>
      <c r="Y566" s="10" t="e">
        <f>VLOOKUP(tbl2_2!A566,ishod_substance!A:AD,7,0)</f>
        <v>#N/A</v>
      </c>
      <c r="Z566" s="9" t="e">
        <f>VLOOKUP(Y566,quide!$A$2:$B$1006,2,0)</f>
        <v>#N/A</v>
      </c>
      <c r="AA566" s="4" t="e">
        <f>VLOOKUP(Y566,quide!$A$2:$J$1006,10,0)</f>
        <v>#N/A</v>
      </c>
      <c r="AB566" s="50" t="e">
        <f>VLOOKUP(tbl2_2!A566,ishod_substance!A:AD,8,0)</f>
        <v>#N/A</v>
      </c>
      <c r="AC566" s="28" t="e">
        <f t="shared" si="8"/>
        <v>#N/A</v>
      </c>
      <c r="AD566" s="27" t="e">
        <f>VLOOKUP(tbl2_2!A566,ishod_substance!A:AD,9,0)</f>
        <v>#N/A</v>
      </c>
      <c r="AE566" s="8" t="e">
        <f>VLOOKUP(tbl2_2!A566,ishod_substance!A:AD,9,0)</f>
        <v>#N/A</v>
      </c>
      <c r="AF566" s="12"/>
    </row>
    <row r="567" spans="1:32" x14ac:dyDescent="0.25">
      <c r="A567">
        <v>559</v>
      </c>
      <c r="C567" s="5" t="e">
        <f>VLOOKUP(tbl2_2!A567,ishod_substance!A:P,2,0)</f>
        <v>#N/A</v>
      </c>
      <c r="D567" s="7" t="e">
        <f>VLOOKUP(tbl2_2!A567,ishod_substance!A:P,3,0)</f>
        <v>#N/A</v>
      </c>
      <c r="E567" s="5" t="e">
        <f>VLOOKUP(tbl2_2!A567,ishod_substance!A:P,11,0)</f>
        <v>#N/A</v>
      </c>
      <c r="F567" s="6" t="e">
        <f>VLOOKUP(tbl2_2!A567,ishod_substance!A:P,15,0)</f>
        <v>#N/A</v>
      </c>
      <c r="G567" s="6" t="e">
        <f>VLOOKUP(tbl2_2!A567,ishod_substance!A:P,12,0)&amp;"/"&amp;VLOOKUP(tbl2_2!A567,ishod_substance!A:P,14,0)</f>
        <v>#N/A</v>
      </c>
      <c r="H567" s="29" t="e">
        <f>VLOOKUP(tbl2_2!A567,ishod_substance!A:P,6,0)</f>
        <v>#N/A</v>
      </c>
      <c r="I567" s="10" t="e">
        <f>VLOOKUP(tbl2_2!A567,ishod_substance!A:P,15,0)</f>
        <v>#N/A</v>
      </c>
      <c r="J567" s="10" t="e">
        <f>VLOOKUP(tbl2_2!A567,ishod_substance!A:P,5,0)</f>
        <v>#N/A</v>
      </c>
      <c r="K567" s="84" t="e">
        <f>VLOOKUP(tbl2_2!A567,ishod_substance!A:Q,17,0)</f>
        <v>#N/A</v>
      </c>
      <c r="L567" s="84" t="e">
        <f>VLOOKUP(tbl2_2!A567,ishod_substance!A:R,18,0)</f>
        <v>#N/A</v>
      </c>
      <c r="M567" s="84" t="e">
        <f>VLOOKUP(tbl2_2!A567,ishod_substance!A:AD,19,0)</f>
        <v>#N/A</v>
      </c>
      <c r="N567" s="4" t="e">
        <f>VLOOKUP(tbl2_2!A567,ishod_substance!A:AD,20,0)</f>
        <v>#N/A</v>
      </c>
      <c r="O567" s="4" t="e">
        <f>VLOOKUP(tbl2_2!A567,ishod_substance!A:AD,21,0)</f>
        <v>#N/A</v>
      </c>
      <c r="P567" s="4" t="e">
        <f>VLOOKUP(tbl2_2!A567,ishod_substance!A:AD,22,0)</f>
        <v>#N/A</v>
      </c>
      <c r="Q567" s="4" t="e">
        <f>VLOOKUP(tbl2_2!A567,ishod_substance!A:AD,23,0)</f>
        <v>#N/A</v>
      </c>
      <c r="R567" s="4" t="e">
        <f>VLOOKUP(tbl2_2!A567,ishod_substance!A:AD,24,0)</f>
        <v>#N/A</v>
      </c>
      <c r="S567" s="4" t="e">
        <f>VLOOKUP(tbl2_2!A567,ishod_substance!A:AD,25,0)</f>
        <v>#N/A</v>
      </c>
      <c r="T567" s="4" t="e">
        <f>VLOOKUP(tbl2_2!A567,ishod_substance!A:AD,26,0)</f>
        <v>#N/A</v>
      </c>
      <c r="U567" s="4" t="e">
        <f>VLOOKUP(tbl2_2!A567,ishod_substance!A:AD,27,0)</f>
        <v>#N/A</v>
      </c>
      <c r="V567" s="4" t="e">
        <f>VLOOKUP(tbl2_2!A567,ishod_substance!A:AD,28,0)</f>
        <v>#N/A</v>
      </c>
      <c r="W567" s="4" t="e">
        <f>VLOOKUP(tbl2_2!A567,ishod_substance!A:AD,29,0)</f>
        <v>#N/A</v>
      </c>
      <c r="X567" s="4" t="e">
        <f>VLOOKUP(tbl2_2!A567,ishod_substance!A:AD,30,0)</f>
        <v>#N/A</v>
      </c>
      <c r="Y567" s="10" t="e">
        <f>VLOOKUP(tbl2_2!A567,ishod_substance!A:AD,7,0)</f>
        <v>#N/A</v>
      </c>
      <c r="Z567" s="9" t="e">
        <f>VLOOKUP(Y567,quide!$A$2:$B$1006,2,0)</f>
        <v>#N/A</v>
      </c>
      <c r="AA567" s="4" t="e">
        <f>VLOOKUP(Y567,quide!$A$2:$J$1006,10,0)</f>
        <v>#N/A</v>
      </c>
      <c r="AB567" s="50" t="e">
        <f>VLOOKUP(tbl2_2!A567,ishod_substance!A:AD,8,0)</f>
        <v>#N/A</v>
      </c>
      <c r="AC567" s="28" t="e">
        <f t="shared" si="8"/>
        <v>#N/A</v>
      </c>
      <c r="AD567" s="27" t="e">
        <f>VLOOKUP(tbl2_2!A567,ishod_substance!A:AD,9,0)</f>
        <v>#N/A</v>
      </c>
      <c r="AE567" s="8" t="e">
        <f>VLOOKUP(tbl2_2!A567,ishod_substance!A:AD,9,0)</f>
        <v>#N/A</v>
      </c>
      <c r="AF567" s="12"/>
    </row>
    <row r="568" spans="1:32" x14ac:dyDescent="0.25">
      <c r="A568">
        <v>560</v>
      </c>
      <c r="C568" s="5" t="e">
        <f>VLOOKUP(tbl2_2!A568,ishod_substance!A:P,2,0)</f>
        <v>#N/A</v>
      </c>
      <c r="D568" s="7" t="e">
        <f>VLOOKUP(tbl2_2!A568,ishod_substance!A:P,3,0)</f>
        <v>#N/A</v>
      </c>
      <c r="E568" s="5" t="e">
        <f>VLOOKUP(tbl2_2!A568,ishod_substance!A:P,11,0)</f>
        <v>#N/A</v>
      </c>
      <c r="F568" s="6" t="e">
        <f>VLOOKUP(tbl2_2!A568,ishod_substance!A:P,15,0)</f>
        <v>#N/A</v>
      </c>
      <c r="G568" s="6" t="e">
        <f>VLOOKUP(tbl2_2!A568,ishod_substance!A:P,12,0)&amp;"/"&amp;VLOOKUP(tbl2_2!A568,ishod_substance!A:P,14,0)</f>
        <v>#N/A</v>
      </c>
      <c r="H568" s="29" t="e">
        <f>VLOOKUP(tbl2_2!A568,ishod_substance!A:P,6,0)</f>
        <v>#N/A</v>
      </c>
      <c r="I568" s="10" t="e">
        <f>VLOOKUP(tbl2_2!A568,ishod_substance!A:P,15,0)</f>
        <v>#N/A</v>
      </c>
      <c r="J568" s="10" t="e">
        <f>VLOOKUP(tbl2_2!A568,ishod_substance!A:P,5,0)</f>
        <v>#N/A</v>
      </c>
      <c r="K568" s="84" t="e">
        <f>VLOOKUP(tbl2_2!A568,ishod_substance!A:Q,17,0)</f>
        <v>#N/A</v>
      </c>
      <c r="L568" s="84" t="e">
        <f>VLOOKUP(tbl2_2!A568,ishod_substance!A:R,18,0)</f>
        <v>#N/A</v>
      </c>
      <c r="M568" s="84" t="e">
        <f>VLOOKUP(tbl2_2!A568,ishod_substance!A:AD,19,0)</f>
        <v>#N/A</v>
      </c>
      <c r="N568" s="4" t="e">
        <f>VLOOKUP(tbl2_2!A568,ishod_substance!A:AD,20,0)</f>
        <v>#N/A</v>
      </c>
      <c r="O568" s="4" t="e">
        <f>VLOOKUP(tbl2_2!A568,ishod_substance!A:AD,21,0)</f>
        <v>#N/A</v>
      </c>
      <c r="P568" s="4" t="e">
        <f>VLOOKUP(tbl2_2!A568,ishod_substance!A:AD,22,0)</f>
        <v>#N/A</v>
      </c>
      <c r="Q568" s="4" t="e">
        <f>VLOOKUP(tbl2_2!A568,ishod_substance!A:AD,23,0)</f>
        <v>#N/A</v>
      </c>
      <c r="R568" s="4" t="e">
        <f>VLOOKUP(tbl2_2!A568,ishod_substance!A:AD,24,0)</f>
        <v>#N/A</v>
      </c>
      <c r="S568" s="4" t="e">
        <f>VLOOKUP(tbl2_2!A568,ishod_substance!A:AD,25,0)</f>
        <v>#N/A</v>
      </c>
      <c r="T568" s="4" t="e">
        <f>VLOOKUP(tbl2_2!A568,ishod_substance!A:AD,26,0)</f>
        <v>#N/A</v>
      </c>
      <c r="U568" s="4" t="e">
        <f>VLOOKUP(tbl2_2!A568,ishod_substance!A:AD,27,0)</f>
        <v>#N/A</v>
      </c>
      <c r="V568" s="4" t="e">
        <f>VLOOKUP(tbl2_2!A568,ishod_substance!A:AD,28,0)</f>
        <v>#N/A</v>
      </c>
      <c r="W568" s="4" t="e">
        <f>VLOOKUP(tbl2_2!A568,ishod_substance!A:AD,29,0)</f>
        <v>#N/A</v>
      </c>
      <c r="X568" s="4" t="e">
        <f>VLOOKUP(tbl2_2!A568,ishod_substance!A:AD,30,0)</f>
        <v>#N/A</v>
      </c>
      <c r="Y568" s="10" t="e">
        <f>VLOOKUP(tbl2_2!A568,ishod_substance!A:AD,7,0)</f>
        <v>#N/A</v>
      </c>
      <c r="Z568" s="9" t="e">
        <f>VLOOKUP(Y568,quide!$A$2:$B$1006,2,0)</f>
        <v>#N/A</v>
      </c>
      <c r="AA568" s="4" t="e">
        <f>VLOOKUP(Y568,quide!$A$2:$J$1006,10,0)</f>
        <v>#N/A</v>
      </c>
      <c r="AB568" s="50" t="e">
        <f>VLOOKUP(tbl2_2!A568,ishod_substance!A:AD,8,0)</f>
        <v>#N/A</v>
      </c>
      <c r="AC568" s="28" t="e">
        <f t="shared" si="8"/>
        <v>#N/A</v>
      </c>
      <c r="AD568" s="27" t="e">
        <f>VLOOKUP(tbl2_2!A568,ishod_substance!A:AD,9,0)</f>
        <v>#N/A</v>
      </c>
      <c r="AE568" s="8" t="e">
        <f>VLOOKUP(tbl2_2!A568,ishod_substance!A:AD,9,0)</f>
        <v>#N/A</v>
      </c>
      <c r="AF568" s="12"/>
    </row>
    <row r="569" spans="1:32" x14ac:dyDescent="0.25">
      <c r="A569">
        <v>561</v>
      </c>
      <c r="C569" s="5" t="e">
        <f>VLOOKUP(tbl2_2!A569,ishod_substance!A:P,2,0)</f>
        <v>#N/A</v>
      </c>
      <c r="D569" s="7" t="e">
        <f>VLOOKUP(tbl2_2!A569,ishod_substance!A:P,3,0)</f>
        <v>#N/A</v>
      </c>
      <c r="E569" s="5" t="e">
        <f>VLOOKUP(tbl2_2!A569,ishod_substance!A:P,11,0)</f>
        <v>#N/A</v>
      </c>
      <c r="F569" s="6" t="e">
        <f>VLOOKUP(tbl2_2!A569,ishod_substance!A:P,15,0)</f>
        <v>#N/A</v>
      </c>
      <c r="G569" s="6" t="e">
        <f>VLOOKUP(tbl2_2!A569,ishod_substance!A:P,12,0)&amp;"/"&amp;VLOOKUP(tbl2_2!A569,ishod_substance!A:P,14,0)</f>
        <v>#N/A</v>
      </c>
      <c r="H569" s="29" t="e">
        <f>VLOOKUP(tbl2_2!A569,ishod_substance!A:P,6,0)</f>
        <v>#N/A</v>
      </c>
      <c r="I569" s="10" t="e">
        <f>VLOOKUP(tbl2_2!A569,ishod_substance!A:P,15,0)</f>
        <v>#N/A</v>
      </c>
      <c r="J569" s="10" t="e">
        <f>VLOOKUP(tbl2_2!A569,ishod_substance!A:P,5,0)</f>
        <v>#N/A</v>
      </c>
      <c r="K569" s="84" t="e">
        <f>VLOOKUP(tbl2_2!A569,ishod_substance!A:Q,17,0)</f>
        <v>#N/A</v>
      </c>
      <c r="L569" s="84" t="e">
        <f>VLOOKUP(tbl2_2!A569,ishod_substance!A:R,18,0)</f>
        <v>#N/A</v>
      </c>
      <c r="M569" s="84" t="e">
        <f>VLOOKUP(tbl2_2!A569,ishod_substance!A:AD,19,0)</f>
        <v>#N/A</v>
      </c>
      <c r="N569" s="4" t="e">
        <f>VLOOKUP(tbl2_2!A569,ishod_substance!A:AD,20,0)</f>
        <v>#N/A</v>
      </c>
      <c r="O569" s="4" t="e">
        <f>VLOOKUP(tbl2_2!A569,ishod_substance!A:AD,21,0)</f>
        <v>#N/A</v>
      </c>
      <c r="P569" s="4" t="e">
        <f>VLOOKUP(tbl2_2!A569,ishod_substance!A:AD,22,0)</f>
        <v>#N/A</v>
      </c>
      <c r="Q569" s="4" t="e">
        <f>VLOOKUP(tbl2_2!A569,ishod_substance!A:AD,23,0)</f>
        <v>#N/A</v>
      </c>
      <c r="R569" s="4" t="e">
        <f>VLOOKUP(tbl2_2!A569,ishod_substance!A:AD,24,0)</f>
        <v>#N/A</v>
      </c>
      <c r="S569" s="4" t="e">
        <f>VLOOKUP(tbl2_2!A569,ishod_substance!A:AD,25,0)</f>
        <v>#N/A</v>
      </c>
      <c r="T569" s="4" t="e">
        <f>VLOOKUP(tbl2_2!A569,ishod_substance!A:AD,26,0)</f>
        <v>#N/A</v>
      </c>
      <c r="U569" s="4" t="e">
        <f>VLOOKUP(tbl2_2!A569,ishod_substance!A:AD,27,0)</f>
        <v>#N/A</v>
      </c>
      <c r="V569" s="4" t="e">
        <f>VLOOKUP(tbl2_2!A569,ishod_substance!A:AD,28,0)</f>
        <v>#N/A</v>
      </c>
      <c r="W569" s="4" t="e">
        <f>VLOOKUP(tbl2_2!A569,ishod_substance!A:AD,29,0)</f>
        <v>#N/A</v>
      </c>
      <c r="X569" s="4" t="e">
        <f>VLOOKUP(tbl2_2!A569,ishod_substance!A:AD,30,0)</f>
        <v>#N/A</v>
      </c>
      <c r="Y569" s="10" t="e">
        <f>VLOOKUP(tbl2_2!A569,ishod_substance!A:AD,7,0)</f>
        <v>#N/A</v>
      </c>
      <c r="Z569" s="9" t="e">
        <f>VLOOKUP(Y569,quide!$A$2:$B$1006,2,0)</f>
        <v>#N/A</v>
      </c>
      <c r="AA569" s="4" t="e">
        <f>VLOOKUP(Y569,quide!$A$2:$J$1006,10,0)</f>
        <v>#N/A</v>
      </c>
      <c r="AB569" s="50" t="e">
        <f>VLOOKUP(tbl2_2!A569,ishod_substance!A:AD,8,0)</f>
        <v>#N/A</v>
      </c>
      <c r="AC569" s="28" t="e">
        <f t="shared" si="8"/>
        <v>#N/A</v>
      </c>
      <c r="AD569" s="27" t="e">
        <f>VLOOKUP(tbl2_2!A569,ishod_substance!A:AD,9,0)</f>
        <v>#N/A</v>
      </c>
      <c r="AE569" s="8" t="e">
        <f>VLOOKUP(tbl2_2!A569,ishod_substance!A:AD,9,0)</f>
        <v>#N/A</v>
      </c>
      <c r="AF569" s="12"/>
    </row>
    <row r="570" spans="1:32" x14ac:dyDescent="0.25">
      <c r="A570">
        <v>562</v>
      </c>
      <c r="C570" s="5" t="e">
        <f>VLOOKUP(tbl2_2!A570,ishod_substance!A:P,2,0)</f>
        <v>#N/A</v>
      </c>
      <c r="D570" s="7" t="e">
        <f>VLOOKUP(tbl2_2!A570,ishod_substance!A:P,3,0)</f>
        <v>#N/A</v>
      </c>
      <c r="E570" s="5" t="e">
        <f>VLOOKUP(tbl2_2!A570,ishod_substance!A:P,11,0)</f>
        <v>#N/A</v>
      </c>
      <c r="F570" s="6" t="e">
        <f>VLOOKUP(tbl2_2!A570,ishod_substance!A:P,15,0)</f>
        <v>#N/A</v>
      </c>
      <c r="G570" s="6" t="e">
        <f>VLOOKUP(tbl2_2!A570,ishod_substance!A:P,12,0)&amp;"/"&amp;VLOOKUP(tbl2_2!A570,ishod_substance!A:P,14,0)</f>
        <v>#N/A</v>
      </c>
      <c r="H570" s="29" t="e">
        <f>VLOOKUP(tbl2_2!A570,ishod_substance!A:P,6,0)</f>
        <v>#N/A</v>
      </c>
      <c r="I570" s="10" t="e">
        <f>VLOOKUP(tbl2_2!A570,ishod_substance!A:P,15,0)</f>
        <v>#N/A</v>
      </c>
      <c r="J570" s="10" t="e">
        <f>VLOOKUP(tbl2_2!A570,ishod_substance!A:P,5,0)</f>
        <v>#N/A</v>
      </c>
      <c r="K570" s="84" t="e">
        <f>VLOOKUP(tbl2_2!A570,ishod_substance!A:Q,17,0)</f>
        <v>#N/A</v>
      </c>
      <c r="L570" s="84" t="e">
        <f>VLOOKUP(tbl2_2!A570,ishod_substance!A:R,18,0)</f>
        <v>#N/A</v>
      </c>
      <c r="M570" s="84" t="e">
        <f>VLOOKUP(tbl2_2!A570,ishod_substance!A:AD,19,0)</f>
        <v>#N/A</v>
      </c>
      <c r="N570" s="4" t="e">
        <f>VLOOKUP(tbl2_2!A570,ishod_substance!A:AD,20,0)</f>
        <v>#N/A</v>
      </c>
      <c r="O570" s="4" t="e">
        <f>VLOOKUP(tbl2_2!A570,ishod_substance!A:AD,21,0)</f>
        <v>#N/A</v>
      </c>
      <c r="P570" s="4" t="e">
        <f>VLOOKUP(tbl2_2!A570,ishod_substance!A:AD,22,0)</f>
        <v>#N/A</v>
      </c>
      <c r="Q570" s="4" t="e">
        <f>VLOOKUP(tbl2_2!A570,ishod_substance!A:AD,23,0)</f>
        <v>#N/A</v>
      </c>
      <c r="R570" s="4" t="e">
        <f>VLOOKUP(tbl2_2!A570,ishod_substance!A:AD,24,0)</f>
        <v>#N/A</v>
      </c>
      <c r="S570" s="4" t="e">
        <f>VLOOKUP(tbl2_2!A570,ishod_substance!A:AD,25,0)</f>
        <v>#N/A</v>
      </c>
      <c r="T570" s="4" t="e">
        <f>VLOOKUP(tbl2_2!A570,ishod_substance!A:AD,26,0)</f>
        <v>#N/A</v>
      </c>
      <c r="U570" s="4" t="e">
        <f>VLOOKUP(tbl2_2!A570,ishod_substance!A:AD,27,0)</f>
        <v>#N/A</v>
      </c>
      <c r="V570" s="4" t="e">
        <f>VLOOKUP(tbl2_2!A570,ishod_substance!A:AD,28,0)</f>
        <v>#N/A</v>
      </c>
      <c r="W570" s="4" t="e">
        <f>VLOOKUP(tbl2_2!A570,ishod_substance!A:AD,29,0)</f>
        <v>#N/A</v>
      </c>
      <c r="X570" s="4" t="e">
        <f>VLOOKUP(tbl2_2!A570,ishod_substance!A:AD,30,0)</f>
        <v>#N/A</v>
      </c>
      <c r="Y570" s="10" t="e">
        <f>VLOOKUP(tbl2_2!A570,ishod_substance!A:AD,7,0)</f>
        <v>#N/A</v>
      </c>
      <c r="Z570" s="9" t="e">
        <f>VLOOKUP(Y570,quide!$A$2:$B$1006,2,0)</f>
        <v>#N/A</v>
      </c>
      <c r="AA570" s="4" t="e">
        <f>VLOOKUP(Y570,quide!$A$2:$J$1006,10,0)</f>
        <v>#N/A</v>
      </c>
      <c r="AB570" s="50" t="e">
        <f>VLOOKUP(tbl2_2!A570,ishod_substance!A:AD,8,0)</f>
        <v>#N/A</v>
      </c>
      <c r="AC570" s="28" t="e">
        <f t="shared" si="8"/>
        <v>#N/A</v>
      </c>
      <c r="AD570" s="27" t="e">
        <f>VLOOKUP(tbl2_2!A570,ishod_substance!A:AD,9,0)</f>
        <v>#N/A</v>
      </c>
      <c r="AE570" s="8" t="e">
        <f>VLOOKUP(tbl2_2!A570,ishod_substance!A:AD,9,0)</f>
        <v>#N/A</v>
      </c>
      <c r="AF570" s="12"/>
    </row>
    <row r="571" spans="1:32" x14ac:dyDescent="0.25">
      <c r="A571">
        <v>563</v>
      </c>
      <c r="C571" s="5" t="e">
        <f>VLOOKUP(tbl2_2!A571,ishod_substance!A:P,2,0)</f>
        <v>#N/A</v>
      </c>
      <c r="D571" s="7" t="e">
        <f>VLOOKUP(tbl2_2!A571,ishod_substance!A:P,3,0)</f>
        <v>#N/A</v>
      </c>
      <c r="E571" s="5" t="e">
        <f>VLOOKUP(tbl2_2!A571,ishod_substance!A:P,11,0)</f>
        <v>#N/A</v>
      </c>
      <c r="F571" s="6" t="e">
        <f>VLOOKUP(tbl2_2!A571,ishod_substance!A:P,15,0)</f>
        <v>#N/A</v>
      </c>
      <c r="G571" s="6" t="e">
        <f>VLOOKUP(tbl2_2!A571,ishod_substance!A:P,12,0)&amp;"/"&amp;VLOOKUP(tbl2_2!A571,ishod_substance!A:P,14,0)</f>
        <v>#N/A</v>
      </c>
      <c r="H571" s="29" t="e">
        <f>VLOOKUP(tbl2_2!A571,ishod_substance!A:P,6,0)</f>
        <v>#N/A</v>
      </c>
      <c r="I571" s="10" t="e">
        <f>VLOOKUP(tbl2_2!A571,ishod_substance!A:P,15,0)</f>
        <v>#N/A</v>
      </c>
      <c r="J571" s="10" t="e">
        <f>VLOOKUP(tbl2_2!A571,ishod_substance!A:P,5,0)</f>
        <v>#N/A</v>
      </c>
      <c r="K571" s="84" t="e">
        <f>VLOOKUP(tbl2_2!A571,ishod_substance!A:Q,17,0)</f>
        <v>#N/A</v>
      </c>
      <c r="L571" s="84" t="e">
        <f>VLOOKUP(tbl2_2!A571,ishod_substance!A:R,18,0)</f>
        <v>#N/A</v>
      </c>
      <c r="M571" s="84" t="e">
        <f>VLOOKUP(tbl2_2!A571,ishod_substance!A:AD,19,0)</f>
        <v>#N/A</v>
      </c>
      <c r="N571" s="4" t="e">
        <f>VLOOKUP(tbl2_2!A571,ishod_substance!A:AD,20,0)</f>
        <v>#N/A</v>
      </c>
      <c r="O571" s="4" t="e">
        <f>VLOOKUP(tbl2_2!A571,ishod_substance!A:AD,21,0)</f>
        <v>#N/A</v>
      </c>
      <c r="P571" s="4" t="e">
        <f>VLOOKUP(tbl2_2!A571,ishod_substance!A:AD,22,0)</f>
        <v>#N/A</v>
      </c>
      <c r="Q571" s="4" t="e">
        <f>VLOOKUP(tbl2_2!A571,ishod_substance!A:AD,23,0)</f>
        <v>#N/A</v>
      </c>
      <c r="R571" s="4" t="e">
        <f>VLOOKUP(tbl2_2!A571,ishod_substance!A:AD,24,0)</f>
        <v>#N/A</v>
      </c>
      <c r="S571" s="4" t="e">
        <f>VLOOKUP(tbl2_2!A571,ishod_substance!A:AD,25,0)</f>
        <v>#N/A</v>
      </c>
      <c r="T571" s="4" t="e">
        <f>VLOOKUP(tbl2_2!A571,ishod_substance!A:AD,26,0)</f>
        <v>#N/A</v>
      </c>
      <c r="U571" s="4" t="e">
        <f>VLOOKUP(tbl2_2!A571,ishod_substance!A:AD,27,0)</f>
        <v>#N/A</v>
      </c>
      <c r="V571" s="4" t="e">
        <f>VLOOKUP(tbl2_2!A571,ishod_substance!A:AD,28,0)</f>
        <v>#N/A</v>
      </c>
      <c r="W571" s="4" t="e">
        <f>VLOOKUP(tbl2_2!A571,ishod_substance!A:AD,29,0)</f>
        <v>#N/A</v>
      </c>
      <c r="X571" s="4" t="e">
        <f>VLOOKUP(tbl2_2!A571,ishod_substance!A:AD,30,0)</f>
        <v>#N/A</v>
      </c>
      <c r="Y571" s="10" t="e">
        <f>VLOOKUP(tbl2_2!A571,ishod_substance!A:AD,7,0)</f>
        <v>#N/A</v>
      </c>
      <c r="Z571" s="9" t="e">
        <f>VLOOKUP(Y571,quide!$A$2:$B$1006,2,0)</f>
        <v>#N/A</v>
      </c>
      <c r="AA571" s="4" t="e">
        <f>VLOOKUP(Y571,quide!$A$2:$J$1006,10,0)</f>
        <v>#N/A</v>
      </c>
      <c r="AB571" s="50" t="e">
        <f>VLOOKUP(tbl2_2!A571,ishod_substance!A:AD,8,0)</f>
        <v>#N/A</v>
      </c>
      <c r="AC571" s="28" t="e">
        <f t="shared" ref="AC571:AC634" si="9">IF(O571=0,0,AB571*1000/O571)</f>
        <v>#N/A</v>
      </c>
      <c r="AD571" s="27" t="e">
        <f>VLOOKUP(tbl2_2!A571,ishod_substance!A:AD,9,0)</f>
        <v>#N/A</v>
      </c>
      <c r="AE571" s="8" t="e">
        <f>VLOOKUP(tbl2_2!A571,ishod_substance!A:AD,9,0)</f>
        <v>#N/A</v>
      </c>
      <c r="AF571" s="12"/>
    </row>
    <row r="572" spans="1:32" x14ac:dyDescent="0.25">
      <c r="A572">
        <v>564</v>
      </c>
      <c r="C572" s="5" t="e">
        <f>VLOOKUP(tbl2_2!A572,ishod_substance!A:P,2,0)</f>
        <v>#N/A</v>
      </c>
      <c r="D572" s="7" t="e">
        <f>VLOOKUP(tbl2_2!A572,ishod_substance!A:P,3,0)</f>
        <v>#N/A</v>
      </c>
      <c r="E572" s="5" t="e">
        <f>VLOOKUP(tbl2_2!A572,ishod_substance!A:P,11,0)</f>
        <v>#N/A</v>
      </c>
      <c r="F572" s="6" t="e">
        <f>VLOOKUP(tbl2_2!A572,ishod_substance!A:P,15,0)</f>
        <v>#N/A</v>
      </c>
      <c r="G572" s="6" t="e">
        <f>VLOOKUP(tbl2_2!A572,ishod_substance!A:P,12,0)&amp;"/"&amp;VLOOKUP(tbl2_2!A572,ishod_substance!A:P,14,0)</f>
        <v>#N/A</v>
      </c>
      <c r="H572" s="29" t="e">
        <f>VLOOKUP(tbl2_2!A572,ishod_substance!A:P,6,0)</f>
        <v>#N/A</v>
      </c>
      <c r="I572" s="10" t="e">
        <f>VLOOKUP(tbl2_2!A572,ishod_substance!A:P,15,0)</f>
        <v>#N/A</v>
      </c>
      <c r="J572" s="10" t="e">
        <f>VLOOKUP(tbl2_2!A572,ishod_substance!A:P,5,0)</f>
        <v>#N/A</v>
      </c>
      <c r="K572" s="84" t="e">
        <f>VLOOKUP(tbl2_2!A572,ishod_substance!A:Q,17,0)</f>
        <v>#N/A</v>
      </c>
      <c r="L572" s="84" t="e">
        <f>VLOOKUP(tbl2_2!A572,ishod_substance!A:R,18,0)</f>
        <v>#N/A</v>
      </c>
      <c r="M572" s="84" t="e">
        <f>VLOOKUP(tbl2_2!A572,ishod_substance!A:AD,19,0)</f>
        <v>#N/A</v>
      </c>
      <c r="N572" s="4" t="e">
        <f>VLOOKUP(tbl2_2!A572,ishod_substance!A:AD,20,0)</f>
        <v>#N/A</v>
      </c>
      <c r="O572" s="4" t="e">
        <f>VLOOKUP(tbl2_2!A572,ishod_substance!A:AD,21,0)</f>
        <v>#N/A</v>
      </c>
      <c r="P572" s="4" t="e">
        <f>VLOOKUP(tbl2_2!A572,ishod_substance!A:AD,22,0)</f>
        <v>#N/A</v>
      </c>
      <c r="Q572" s="4" t="e">
        <f>VLOOKUP(tbl2_2!A572,ishod_substance!A:AD,23,0)</f>
        <v>#N/A</v>
      </c>
      <c r="R572" s="4" t="e">
        <f>VLOOKUP(tbl2_2!A572,ishod_substance!A:AD,24,0)</f>
        <v>#N/A</v>
      </c>
      <c r="S572" s="4" t="e">
        <f>VLOOKUP(tbl2_2!A572,ishod_substance!A:AD,25,0)</f>
        <v>#N/A</v>
      </c>
      <c r="T572" s="4" t="e">
        <f>VLOOKUP(tbl2_2!A572,ishod_substance!A:AD,26,0)</f>
        <v>#N/A</v>
      </c>
      <c r="U572" s="4" t="e">
        <f>VLOOKUP(tbl2_2!A572,ishod_substance!A:AD,27,0)</f>
        <v>#N/A</v>
      </c>
      <c r="V572" s="4" t="e">
        <f>VLOOKUP(tbl2_2!A572,ishod_substance!A:AD,28,0)</f>
        <v>#N/A</v>
      </c>
      <c r="W572" s="4" t="e">
        <f>VLOOKUP(tbl2_2!A572,ishod_substance!A:AD,29,0)</f>
        <v>#N/A</v>
      </c>
      <c r="X572" s="4" t="e">
        <f>VLOOKUP(tbl2_2!A572,ishod_substance!A:AD,30,0)</f>
        <v>#N/A</v>
      </c>
      <c r="Y572" s="10" t="e">
        <f>VLOOKUP(tbl2_2!A572,ishod_substance!A:AD,7,0)</f>
        <v>#N/A</v>
      </c>
      <c r="Z572" s="9" t="e">
        <f>VLOOKUP(Y572,quide!$A$2:$B$1006,2,0)</f>
        <v>#N/A</v>
      </c>
      <c r="AA572" s="4" t="e">
        <f>VLOOKUP(Y572,quide!$A$2:$J$1006,10,0)</f>
        <v>#N/A</v>
      </c>
      <c r="AB572" s="50" t="e">
        <f>VLOOKUP(tbl2_2!A572,ishod_substance!A:AD,8,0)</f>
        <v>#N/A</v>
      </c>
      <c r="AC572" s="28" t="e">
        <f t="shared" si="9"/>
        <v>#N/A</v>
      </c>
      <c r="AD572" s="27" t="e">
        <f>VLOOKUP(tbl2_2!A572,ishod_substance!A:AD,9,0)</f>
        <v>#N/A</v>
      </c>
      <c r="AE572" s="8" t="e">
        <f>VLOOKUP(tbl2_2!A572,ishod_substance!A:AD,9,0)</f>
        <v>#N/A</v>
      </c>
      <c r="AF572" s="12"/>
    </row>
    <row r="573" spans="1:32" x14ac:dyDescent="0.25">
      <c r="A573">
        <v>565</v>
      </c>
      <c r="C573" s="5" t="e">
        <f>VLOOKUP(tbl2_2!A573,ishod_substance!A:P,2,0)</f>
        <v>#N/A</v>
      </c>
      <c r="D573" s="7" t="e">
        <f>VLOOKUP(tbl2_2!A573,ishod_substance!A:P,3,0)</f>
        <v>#N/A</v>
      </c>
      <c r="E573" s="5" t="e">
        <f>VLOOKUP(tbl2_2!A573,ishod_substance!A:P,11,0)</f>
        <v>#N/A</v>
      </c>
      <c r="F573" s="6" t="e">
        <f>VLOOKUP(tbl2_2!A573,ishod_substance!A:P,15,0)</f>
        <v>#N/A</v>
      </c>
      <c r="G573" s="6" t="e">
        <f>VLOOKUP(tbl2_2!A573,ishod_substance!A:P,12,0)&amp;"/"&amp;VLOOKUP(tbl2_2!A573,ishod_substance!A:P,14,0)</f>
        <v>#N/A</v>
      </c>
      <c r="H573" s="29" t="e">
        <f>VLOOKUP(tbl2_2!A573,ishod_substance!A:P,6,0)</f>
        <v>#N/A</v>
      </c>
      <c r="I573" s="10" t="e">
        <f>VLOOKUP(tbl2_2!A573,ishod_substance!A:P,15,0)</f>
        <v>#N/A</v>
      </c>
      <c r="J573" s="10" t="e">
        <f>VLOOKUP(tbl2_2!A573,ishod_substance!A:P,5,0)</f>
        <v>#N/A</v>
      </c>
      <c r="K573" s="84" t="e">
        <f>VLOOKUP(tbl2_2!A573,ishod_substance!A:Q,17,0)</f>
        <v>#N/A</v>
      </c>
      <c r="L573" s="84" t="e">
        <f>VLOOKUP(tbl2_2!A573,ishod_substance!A:R,18,0)</f>
        <v>#N/A</v>
      </c>
      <c r="M573" s="84" t="e">
        <f>VLOOKUP(tbl2_2!A573,ishod_substance!A:AD,19,0)</f>
        <v>#N/A</v>
      </c>
      <c r="N573" s="4" t="e">
        <f>VLOOKUP(tbl2_2!A573,ishod_substance!A:AD,20,0)</f>
        <v>#N/A</v>
      </c>
      <c r="O573" s="4" t="e">
        <f>VLOOKUP(tbl2_2!A573,ishod_substance!A:AD,21,0)</f>
        <v>#N/A</v>
      </c>
      <c r="P573" s="4" t="e">
        <f>VLOOKUP(tbl2_2!A573,ishod_substance!A:AD,22,0)</f>
        <v>#N/A</v>
      </c>
      <c r="Q573" s="4" t="e">
        <f>VLOOKUP(tbl2_2!A573,ishod_substance!A:AD,23,0)</f>
        <v>#N/A</v>
      </c>
      <c r="R573" s="4" t="e">
        <f>VLOOKUP(tbl2_2!A573,ishod_substance!A:AD,24,0)</f>
        <v>#N/A</v>
      </c>
      <c r="S573" s="4" t="e">
        <f>VLOOKUP(tbl2_2!A573,ishod_substance!A:AD,25,0)</f>
        <v>#N/A</v>
      </c>
      <c r="T573" s="4" t="e">
        <f>VLOOKUP(tbl2_2!A573,ishod_substance!A:AD,26,0)</f>
        <v>#N/A</v>
      </c>
      <c r="U573" s="4" t="e">
        <f>VLOOKUP(tbl2_2!A573,ishod_substance!A:AD,27,0)</f>
        <v>#N/A</v>
      </c>
      <c r="V573" s="4" t="e">
        <f>VLOOKUP(tbl2_2!A573,ishod_substance!A:AD,28,0)</f>
        <v>#N/A</v>
      </c>
      <c r="W573" s="4" t="e">
        <f>VLOOKUP(tbl2_2!A573,ishod_substance!A:AD,29,0)</f>
        <v>#N/A</v>
      </c>
      <c r="X573" s="4" t="e">
        <f>VLOOKUP(tbl2_2!A573,ishod_substance!A:AD,30,0)</f>
        <v>#N/A</v>
      </c>
      <c r="Y573" s="10" t="e">
        <f>VLOOKUP(tbl2_2!A573,ishod_substance!A:AD,7,0)</f>
        <v>#N/A</v>
      </c>
      <c r="Z573" s="9" t="e">
        <f>VLOOKUP(Y573,quide!$A$2:$B$1006,2,0)</f>
        <v>#N/A</v>
      </c>
      <c r="AA573" s="4" t="e">
        <f>VLOOKUP(Y573,quide!$A$2:$J$1006,10,0)</f>
        <v>#N/A</v>
      </c>
      <c r="AB573" s="50" t="e">
        <f>VLOOKUP(tbl2_2!A573,ishod_substance!A:AD,8,0)</f>
        <v>#N/A</v>
      </c>
      <c r="AC573" s="28" t="e">
        <f t="shared" si="9"/>
        <v>#N/A</v>
      </c>
      <c r="AD573" s="27" t="e">
        <f>VLOOKUP(tbl2_2!A573,ishod_substance!A:AD,9,0)</f>
        <v>#N/A</v>
      </c>
      <c r="AE573" s="8" t="e">
        <f>VLOOKUP(tbl2_2!A573,ishod_substance!A:AD,9,0)</f>
        <v>#N/A</v>
      </c>
      <c r="AF573" s="12"/>
    </row>
    <row r="574" spans="1:32" x14ac:dyDescent="0.25">
      <c r="A574">
        <v>566</v>
      </c>
      <c r="C574" s="5" t="e">
        <f>VLOOKUP(tbl2_2!A574,ishod_substance!A:P,2,0)</f>
        <v>#N/A</v>
      </c>
      <c r="D574" s="7" t="e">
        <f>VLOOKUP(tbl2_2!A574,ishod_substance!A:P,3,0)</f>
        <v>#N/A</v>
      </c>
      <c r="E574" s="5" t="e">
        <f>VLOOKUP(tbl2_2!A574,ishod_substance!A:P,11,0)</f>
        <v>#N/A</v>
      </c>
      <c r="F574" s="6" t="e">
        <f>VLOOKUP(tbl2_2!A574,ishod_substance!A:P,15,0)</f>
        <v>#N/A</v>
      </c>
      <c r="G574" s="6" t="e">
        <f>VLOOKUP(tbl2_2!A574,ishod_substance!A:P,12,0)&amp;"/"&amp;VLOOKUP(tbl2_2!A574,ishod_substance!A:P,14,0)</f>
        <v>#N/A</v>
      </c>
      <c r="H574" s="29" t="e">
        <f>VLOOKUP(tbl2_2!A574,ishod_substance!A:P,6,0)</f>
        <v>#N/A</v>
      </c>
      <c r="I574" s="10" t="e">
        <f>VLOOKUP(tbl2_2!A574,ishod_substance!A:P,15,0)</f>
        <v>#N/A</v>
      </c>
      <c r="J574" s="10" t="e">
        <f>VLOOKUP(tbl2_2!A574,ishod_substance!A:P,5,0)</f>
        <v>#N/A</v>
      </c>
      <c r="K574" s="84" t="e">
        <f>VLOOKUP(tbl2_2!A574,ishod_substance!A:Q,17,0)</f>
        <v>#N/A</v>
      </c>
      <c r="L574" s="84" t="e">
        <f>VLOOKUP(tbl2_2!A574,ishod_substance!A:R,18,0)</f>
        <v>#N/A</v>
      </c>
      <c r="M574" s="84" t="e">
        <f>VLOOKUP(tbl2_2!A574,ishod_substance!A:AD,19,0)</f>
        <v>#N/A</v>
      </c>
      <c r="N574" s="4" t="e">
        <f>VLOOKUP(tbl2_2!A574,ishod_substance!A:AD,20,0)</f>
        <v>#N/A</v>
      </c>
      <c r="O574" s="4" t="e">
        <f>VLOOKUP(tbl2_2!A574,ishod_substance!A:AD,21,0)</f>
        <v>#N/A</v>
      </c>
      <c r="P574" s="4" t="e">
        <f>VLOOKUP(tbl2_2!A574,ishod_substance!A:AD,22,0)</f>
        <v>#N/A</v>
      </c>
      <c r="Q574" s="4" t="e">
        <f>VLOOKUP(tbl2_2!A574,ishod_substance!A:AD,23,0)</f>
        <v>#N/A</v>
      </c>
      <c r="R574" s="4" t="e">
        <f>VLOOKUP(tbl2_2!A574,ishod_substance!A:AD,24,0)</f>
        <v>#N/A</v>
      </c>
      <c r="S574" s="4" t="e">
        <f>VLOOKUP(tbl2_2!A574,ishod_substance!A:AD,25,0)</f>
        <v>#N/A</v>
      </c>
      <c r="T574" s="4" t="e">
        <f>VLOOKUP(tbl2_2!A574,ishod_substance!A:AD,26,0)</f>
        <v>#N/A</v>
      </c>
      <c r="U574" s="4" t="e">
        <f>VLOOKUP(tbl2_2!A574,ishod_substance!A:AD,27,0)</f>
        <v>#N/A</v>
      </c>
      <c r="V574" s="4" t="e">
        <f>VLOOKUP(tbl2_2!A574,ishod_substance!A:AD,28,0)</f>
        <v>#N/A</v>
      </c>
      <c r="W574" s="4" t="e">
        <f>VLOOKUP(tbl2_2!A574,ishod_substance!A:AD,29,0)</f>
        <v>#N/A</v>
      </c>
      <c r="X574" s="4" t="e">
        <f>VLOOKUP(tbl2_2!A574,ishod_substance!A:AD,30,0)</f>
        <v>#N/A</v>
      </c>
      <c r="Y574" s="10" t="e">
        <f>VLOOKUP(tbl2_2!A574,ishod_substance!A:AD,7,0)</f>
        <v>#N/A</v>
      </c>
      <c r="Z574" s="9" t="e">
        <f>VLOOKUP(Y574,quide!$A$2:$B$1006,2,0)</f>
        <v>#N/A</v>
      </c>
      <c r="AA574" s="4" t="e">
        <f>VLOOKUP(Y574,quide!$A$2:$J$1006,10,0)</f>
        <v>#N/A</v>
      </c>
      <c r="AB574" s="50" t="e">
        <f>VLOOKUP(tbl2_2!A574,ishod_substance!A:AD,8,0)</f>
        <v>#N/A</v>
      </c>
      <c r="AC574" s="28" t="e">
        <f t="shared" si="9"/>
        <v>#N/A</v>
      </c>
      <c r="AD574" s="27" t="e">
        <f>VLOOKUP(tbl2_2!A574,ishod_substance!A:AD,9,0)</f>
        <v>#N/A</v>
      </c>
      <c r="AE574" s="8" t="e">
        <f>VLOOKUP(tbl2_2!A574,ishod_substance!A:AD,9,0)</f>
        <v>#N/A</v>
      </c>
      <c r="AF574" s="12"/>
    </row>
    <row r="575" spans="1:32" x14ac:dyDescent="0.25">
      <c r="A575">
        <v>567</v>
      </c>
      <c r="C575" s="5" t="e">
        <f>VLOOKUP(tbl2_2!A575,ishod_substance!A:P,2,0)</f>
        <v>#N/A</v>
      </c>
      <c r="D575" s="7" t="e">
        <f>VLOOKUP(tbl2_2!A575,ishod_substance!A:P,3,0)</f>
        <v>#N/A</v>
      </c>
      <c r="E575" s="5" t="e">
        <f>VLOOKUP(tbl2_2!A575,ishod_substance!A:P,11,0)</f>
        <v>#N/A</v>
      </c>
      <c r="F575" s="6" t="e">
        <f>VLOOKUP(tbl2_2!A575,ishod_substance!A:P,15,0)</f>
        <v>#N/A</v>
      </c>
      <c r="G575" s="6" t="e">
        <f>VLOOKUP(tbl2_2!A575,ishod_substance!A:P,12,0)&amp;"/"&amp;VLOOKUP(tbl2_2!A575,ishod_substance!A:P,14,0)</f>
        <v>#N/A</v>
      </c>
      <c r="H575" s="29" t="e">
        <f>VLOOKUP(tbl2_2!A575,ishod_substance!A:P,6,0)</f>
        <v>#N/A</v>
      </c>
      <c r="I575" s="10" t="e">
        <f>VLOOKUP(tbl2_2!A575,ishod_substance!A:P,15,0)</f>
        <v>#N/A</v>
      </c>
      <c r="J575" s="10" t="e">
        <f>VLOOKUP(tbl2_2!A575,ishod_substance!A:P,5,0)</f>
        <v>#N/A</v>
      </c>
      <c r="K575" s="84" t="e">
        <f>VLOOKUP(tbl2_2!A575,ishod_substance!A:Q,17,0)</f>
        <v>#N/A</v>
      </c>
      <c r="L575" s="84" t="e">
        <f>VLOOKUP(tbl2_2!A575,ishod_substance!A:R,18,0)</f>
        <v>#N/A</v>
      </c>
      <c r="M575" s="84" t="e">
        <f>VLOOKUP(tbl2_2!A575,ishod_substance!A:AD,19,0)</f>
        <v>#N/A</v>
      </c>
      <c r="N575" s="4" t="e">
        <f>VLOOKUP(tbl2_2!A575,ishod_substance!A:AD,20,0)</f>
        <v>#N/A</v>
      </c>
      <c r="O575" s="4" t="e">
        <f>VLOOKUP(tbl2_2!A575,ishod_substance!A:AD,21,0)</f>
        <v>#N/A</v>
      </c>
      <c r="P575" s="4" t="e">
        <f>VLOOKUP(tbl2_2!A575,ishod_substance!A:AD,22,0)</f>
        <v>#N/A</v>
      </c>
      <c r="Q575" s="4" t="e">
        <f>VLOOKUP(tbl2_2!A575,ishod_substance!A:AD,23,0)</f>
        <v>#N/A</v>
      </c>
      <c r="R575" s="4" t="e">
        <f>VLOOKUP(tbl2_2!A575,ishod_substance!A:AD,24,0)</f>
        <v>#N/A</v>
      </c>
      <c r="S575" s="4" t="e">
        <f>VLOOKUP(tbl2_2!A575,ishod_substance!A:AD,25,0)</f>
        <v>#N/A</v>
      </c>
      <c r="T575" s="4" t="e">
        <f>VLOOKUP(tbl2_2!A575,ishod_substance!A:AD,26,0)</f>
        <v>#N/A</v>
      </c>
      <c r="U575" s="4" t="e">
        <f>VLOOKUP(tbl2_2!A575,ishod_substance!A:AD,27,0)</f>
        <v>#N/A</v>
      </c>
      <c r="V575" s="4" t="e">
        <f>VLOOKUP(tbl2_2!A575,ishod_substance!A:AD,28,0)</f>
        <v>#N/A</v>
      </c>
      <c r="W575" s="4" t="e">
        <f>VLOOKUP(tbl2_2!A575,ishod_substance!A:AD,29,0)</f>
        <v>#N/A</v>
      </c>
      <c r="X575" s="4" t="e">
        <f>VLOOKUP(tbl2_2!A575,ishod_substance!A:AD,30,0)</f>
        <v>#N/A</v>
      </c>
      <c r="Y575" s="10" t="e">
        <f>VLOOKUP(tbl2_2!A575,ishod_substance!A:AD,7,0)</f>
        <v>#N/A</v>
      </c>
      <c r="Z575" s="9" t="e">
        <f>VLOOKUP(Y575,quide!$A$2:$B$1006,2,0)</f>
        <v>#N/A</v>
      </c>
      <c r="AA575" s="4" t="e">
        <f>VLOOKUP(Y575,quide!$A$2:$J$1006,10,0)</f>
        <v>#N/A</v>
      </c>
      <c r="AB575" s="50" t="e">
        <f>VLOOKUP(tbl2_2!A575,ishod_substance!A:AD,8,0)</f>
        <v>#N/A</v>
      </c>
      <c r="AC575" s="28" t="e">
        <f t="shared" si="9"/>
        <v>#N/A</v>
      </c>
      <c r="AD575" s="27" t="e">
        <f>VLOOKUP(tbl2_2!A575,ishod_substance!A:AD,9,0)</f>
        <v>#N/A</v>
      </c>
      <c r="AE575" s="8" t="e">
        <f>VLOOKUP(tbl2_2!A575,ishod_substance!A:AD,9,0)</f>
        <v>#N/A</v>
      </c>
      <c r="AF575" s="12"/>
    </row>
    <row r="576" spans="1:32" x14ac:dyDescent="0.25">
      <c r="A576">
        <v>568</v>
      </c>
      <c r="C576" s="5" t="e">
        <f>VLOOKUP(tbl2_2!A576,ishod_substance!A:P,2,0)</f>
        <v>#N/A</v>
      </c>
      <c r="D576" s="7" t="e">
        <f>VLOOKUP(tbl2_2!A576,ishod_substance!A:P,3,0)</f>
        <v>#N/A</v>
      </c>
      <c r="E576" s="5" t="e">
        <f>VLOOKUP(tbl2_2!A576,ishod_substance!A:P,11,0)</f>
        <v>#N/A</v>
      </c>
      <c r="F576" s="6" t="e">
        <f>VLOOKUP(tbl2_2!A576,ishod_substance!A:P,15,0)</f>
        <v>#N/A</v>
      </c>
      <c r="G576" s="6" t="e">
        <f>VLOOKUP(tbl2_2!A576,ishod_substance!A:P,12,0)&amp;"/"&amp;VLOOKUP(tbl2_2!A576,ishod_substance!A:P,14,0)</f>
        <v>#N/A</v>
      </c>
      <c r="H576" s="29" t="e">
        <f>VLOOKUP(tbl2_2!A576,ishod_substance!A:P,6,0)</f>
        <v>#N/A</v>
      </c>
      <c r="I576" s="10" t="e">
        <f>VLOOKUP(tbl2_2!A576,ishod_substance!A:P,15,0)</f>
        <v>#N/A</v>
      </c>
      <c r="J576" s="10" t="e">
        <f>VLOOKUP(tbl2_2!A576,ishod_substance!A:P,5,0)</f>
        <v>#N/A</v>
      </c>
      <c r="K576" s="84" t="e">
        <f>VLOOKUP(tbl2_2!A576,ishod_substance!A:Q,17,0)</f>
        <v>#N/A</v>
      </c>
      <c r="L576" s="84" t="e">
        <f>VLOOKUP(tbl2_2!A576,ishod_substance!A:R,18,0)</f>
        <v>#N/A</v>
      </c>
      <c r="M576" s="84" t="e">
        <f>VLOOKUP(tbl2_2!A576,ishod_substance!A:AD,19,0)</f>
        <v>#N/A</v>
      </c>
      <c r="N576" s="4" t="e">
        <f>VLOOKUP(tbl2_2!A576,ishod_substance!A:AD,20,0)</f>
        <v>#N/A</v>
      </c>
      <c r="O576" s="4" t="e">
        <f>VLOOKUP(tbl2_2!A576,ishod_substance!A:AD,21,0)</f>
        <v>#N/A</v>
      </c>
      <c r="P576" s="4" t="e">
        <f>VLOOKUP(tbl2_2!A576,ishod_substance!A:AD,22,0)</f>
        <v>#N/A</v>
      </c>
      <c r="Q576" s="4" t="e">
        <f>VLOOKUP(tbl2_2!A576,ishod_substance!A:AD,23,0)</f>
        <v>#N/A</v>
      </c>
      <c r="R576" s="4" t="e">
        <f>VLOOKUP(tbl2_2!A576,ishod_substance!A:AD,24,0)</f>
        <v>#N/A</v>
      </c>
      <c r="S576" s="4" t="e">
        <f>VLOOKUP(tbl2_2!A576,ishod_substance!A:AD,25,0)</f>
        <v>#N/A</v>
      </c>
      <c r="T576" s="4" t="e">
        <f>VLOOKUP(tbl2_2!A576,ishod_substance!A:AD,26,0)</f>
        <v>#N/A</v>
      </c>
      <c r="U576" s="4" t="e">
        <f>VLOOKUP(tbl2_2!A576,ishod_substance!A:AD,27,0)</f>
        <v>#N/A</v>
      </c>
      <c r="V576" s="4" t="e">
        <f>VLOOKUP(tbl2_2!A576,ishod_substance!A:AD,28,0)</f>
        <v>#N/A</v>
      </c>
      <c r="W576" s="4" t="e">
        <f>VLOOKUP(tbl2_2!A576,ishod_substance!A:AD,29,0)</f>
        <v>#N/A</v>
      </c>
      <c r="X576" s="4" t="e">
        <f>VLOOKUP(tbl2_2!A576,ishod_substance!A:AD,30,0)</f>
        <v>#N/A</v>
      </c>
      <c r="Y576" s="10" t="e">
        <f>VLOOKUP(tbl2_2!A576,ishod_substance!A:AD,7,0)</f>
        <v>#N/A</v>
      </c>
      <c r="Z576" s="9" t="e">
        <f>VLOOKUP(Y576,quide!$A$2:$B$1006,2,0)</f>
        <v>#N/A</v>
      </c>
      <c r="AA576" s="4" t="e">
        <f>VLOOKUP(Y576,quide!$A$2:$J$1006,10,0)</f>
        <v>#N/A</v>
      </c>
      <c r="AB576" s="50" t="e">
        <f>VLOOKUP(tbl2_2!A576,ishod_substance!A:AD,8,0)</f>
        <v>#N/A</v>
      </c>
      <c r="AC576" s="28" t="e">
        <f t="shared" si="9"/>
        <v>#N/A</v>
      </c>
      <c r="AD576" s="27" t="e">
        <f>VLOOKUP(tbl2_2!A576,ishod_substance!A:AD,9,0)</f>
        <v>#N/A</v>
      </c>
      <c r="AE576" s="8" t="e">
        <f>VLOOKUP(tbl2_2!A576,ishod_substance!A:AD,9,0)</f>
        <v>#N/A</v>
      </c>
      <c r="AF576" s="12"/>
    </row>
    <row r="577" spans="1:32" x14ac:dyDescent="0.25">
      <c r="A577">
        <v>569</v>
      </c>
      <c r="C577" s="5" t="e">
        <f>VLOOKUP(tbl2_2!A577,ishod_substance!A:P,2,0)</f>
        <v>#N/A</v>
      </c>
      <c r="D577" s="7" t="e">
        <f>VLOOKUP(tbl2_2!A577,ishod_substance!A:P,3,0)</f>
        <v>#N/A</v>
      </c>
      <c r="E577" s="5" t="e">
        <f>VLOOKUP(tbl2_2!A577,ishod_substance!A:P,11,0)</f>
        <v>#N/A</v>
      </c>
      <c r="F577" s="6" t="e">
        <f>VLOOKUP(tbl2_2!A577,ishod_substance!A:P,15,0)</f>
        <v>#N/A</v>
      </c>
      <c r="G577" s="6" t="e">
        <f>VLOOKUP(tbl2_2!A577,ishod_substance!A:P,12,0)&amp;"/"&amp;VLOOKUP(tbl2_2!A577,ishod_substance!A:P,14,0)</f>
        <v>#N/A</v>
      </c>
      <c r="H577" s="29" t="e">
        <f>VLOOKUP(tbl2_2!A577,ishod_substance!A:P,6,0)</f>
        <v>#N/A</v>
      </c>
      <c r="I577" s="10" t="e">
        <f>VLOOKUP(tbl2_2!A577,ishod_substance!A:P,15,0)</f>
        <v>#N/A</v>
      </c>
      <c r="J577" s="10" t="e">
        <f>VLOOKUP(tbl2_2!A577,ishod_substance!A:P,5,0)</f>
        <v>#N/A</v>
      </c>
      <c r="K577" s="84" t="e">
        <f>VLOOKUP(tbl2_2!A577,ishod_substance!A:Q,17,0)</f>
        <v>#N/A</v>
      </c>
      <c r="L577" s="84" t="e">
        <f>VLOOKUP(tbl2_2!A577,ishod_substance!A:R,18,0)</f>
        <v>#N/A</v>
      </c>
      <c r="M577" s="84" t="e">
        <f>VLOOKUP(tbl2_2!A577,ishod_substance!A:AD,19,0)</f>
        <v>#N/A</v>
      </c>
      <c r="N577" s="4" t="e">
        <f>VLOOKUP(tbl2_2!A577,ishod_substance!A:AD,20,0)</f>
        <v>#N/A</v>
      </c>
      <c r="O577" s="4" t="e">
        <f>VLOOKUP(tbl2_2!A577,ishod_substance!A:AD,21,0)</f>
        <v>#N/A</v>
      </c>
      <c r="P577" s="4" t="e">
        <f>VLOOKUP(tbl2_2!A577,ishod_substance!A:AD,22,0)</f>
        <v>#N/A</v>
      </c>
      <c r="Q577" s="4" t="e">
        <f>VLOOKUP(tbl2_2!A577,ishod_substance!A:AD,23,0)</f>
        <v>#N/A</v>
      </c>
      <c r="R577" s="4" t="e">
        <f>VLOOKUP(tbl2_2!A577,ishod_substance!A:AD,24,0)</f>
        <v>#N/A</v>
      </c>
      <c r="S577" s="4" t="e">
        <f>VLOOKUP(tbl2_2!A577,ishod_substance!A:AD,25,0)</f>
        <v>#N/A</v>
      </c>
      <c r="T577" s="4" t="e">
        <f>VLOOKUP(tbl2_2!A577,ishod_substance!A:AD,26,0)</f>
        <v>#N/A</v>
      </c>
      <c r="U577" s="4" t="e">
        <f>VLOOKUP(tbl2_2!A577,ishod_substance!A:AD,27,0)</f>
        <v>#N/A</v>
      </c>
      <c r="V577" s="4" t="e">
        <f>VLOOKUP(tbl2_2!A577,ishod_substance!A:AD,28,0)</f>
        <v>#N/A</v>
      </c>
      <c r="W577" s="4" t="e">
        <f>VLOOKUP(tbl2_2!A577,ishod_substance!A:AD,29,0)</f>
        <v>#N/A</v>
      </c>
      <c r="X577" s="4" t="e">
        <f>VLOOKUP(tbl2_2!A577,ishod_substance!A:AD,30,0)</f>
        <v>#N/A</v>
      </c>
      <c r="Y577" s="10" t="e">
        <f>VLOOKUP(tbl2_2!A577,ishod_substance!A:AD,7,0)</f>
        <v>#N/A</v>
      </c>
      <c r="Z577" s="9" t="e">
        <f>VLOOKUP(Y577,quide!$A$2:$B$1006,2,0)</f>
        <v>#N/A</v>
      </c>
      <c r="AA577" s="4" t="e">
        <f>VLOOKUP(Y577,quide!$A$2:$J$1006,10,0)</f>
        <v>#N/A</v>
      </c>
      <c r="AB577" s="50" t="e">
        <f>VLOOKUP(tbl2_2!A577,ishod_substance!A:AD,8,0)</f>
        <v>#N/A</v>
      </c>
      <c r="AC577" s="28" t="e">
        <f t="shared" si="9"/>
        <v>#N/A</v>
      </c>
      <c r="AD577" s="27" t="e">
        <f>VLOOKUP(tbl2_2!A577,ishod_substance!A:AD,9,0)</f>
        <v>#N/A</v>
      </c>
      <c r="AE577" s="8" t="e">
        <f>VLOOKUP(tbl2_2!A577,ishod_substance!A:AD,9,0)</f>
        <v>#N/A</v>
      </c>
      <c r="AF577" s="12"/>
    </row>
    <row r="578" spans="1:32" x14ac:dyDescent="0.25">
      <c r="A578">
        <v>570</v>
      </c>
      <c r="C578" s="5" t="e">
        <f>VLOOKUP(tbl2_2!A578,ishod_substance!A:P,2,0)</f>
        <v>#N/A</v>
      </c>
      <c r="D578" s="7" t="e">
        <f>VLOOKUP(tbl2_2!A578,ishod_substance!A:P,3,0)</f>
        <v>#N/A</v>
      </c>
      <c r="E578" s="5" t="e">
        <f>VLOOKUP(tbl2_2!A578,ishod_substance!A:P,11,0)</f>
        <v>#N/A</v>
      </c>
      <c r="F578" s="6" t="e">
        <f>VLOOKUP(tbl2_2!A578,ishod_substance!A:P,15,0)</f>
        <v>#N/A</v>
      </c>
      <c r="G578" s="6" t="e">
        <f>VLOOKUP(tbl2_2!A578,ishod_substance!A:P,12,0)&amp;"/"&amp;VLOOKUP(tbl2_2!A578,ishod_substance!A:P,14,0)</f>
        <v>#N/A</v>
      </c>
      <c r="H578" s="29" t="e">
        <f>VLOOKUP(tbl2_2!A578,ishod_substance!A:P,6,0)</f>
        <v>#N/A</v>
      </c>
      <c r="I578" s="10" t="e">
        <f>VLOOKUP(tbl2_2!A578,ishod_substance!A:P,15,0)</f>
        <v>#N/A</v>
      </c>
      <c r="J578" s="10" t="e">
        <f>VLOOKUP(tbl2_2!A578,ishod_substance!A:P,5,0)</f>
        <v>#N/A</v>
      </c>
      <c r="K578" s="84" t="e">
        <f>VLOOKUP(tbl2_2!A578,ishod_substance!A:Q,17,0)</f>
        <v>#N/A</v>
      </c>
      <c r="L578" s="84" t="e">
        <f>VLOOKUP(tbl2_2!A578,ishod_substance!A:R,18,0)</f>
        <v>#N/A</v>
      </c>
      <c r="M578" s="84" t="e">
        <f>VLOOKUP(tbl2_2!A578,ishod_substance!A:AD,19,0)</f>
        <v>#N/A</v>
      </c>
      <c r="N578" s="4" t="e">
        <f>VLOOKUP(tbl2_2!A578,ishod_substance!A:AD,20,0)</f>
        <v>#N/A</v>
      </c>
      <c r="O578" s="4" t="e">
        <f>VLOOKUP(tbl2_2!A578,ishod_substance!A:AD,21,0)</f>
        <v>#N/A</v>
      </c>
      <c r="P578" s="4" t="e">
        <f>VLOOKUP(tbl2_2!A578,ishod_substance!A:AD,22,0)</f>
        <v>#N/A</v>
      </c>
      <c r="Q578" s="4" t="e">
        <f>VLOOKUP(tbl2_2!A578,ishod_substance!A:AD,23,0)</f>
        <v>#N/A</v>
      </c>
      <c r="R578" s="4" t="e">
        <f>VLOOKUP(tbl2_2!A578,ishod_substance!A:AD,24,0)</f>
        <v>#N/A</v>
      </c>
      <c r="S578" s="4" t="e">
        <f>VLOOKUP(tbl2_2!A578,ishod_substance!A:AD,25,0)</f>
        <v>#N/A</v>
      </c>
      <c r="T578" s="4" t="e">
        <f>VLOOKUP(tbl2_2!A578,ishod_substance!A:AD,26,0)</f>
        <v>#N/A</v>
      </c>
      <c r="U578" s="4" t="e">
        <f>VLOOKUP(tbl2_2!A578,ishod_substance!A:AD,27,0)</f>
        <v>#N/A</v>
      </c>
      <c r="V578" s="4" t="e">
        <f>VLOOKUP(tbl2_2!A578,ishod_substance!A:AD,28,0)</f>
        <v>#N/A</v>
      </c>
      <c r="W578" s="4" t="e">
        <f>VLOOKUP(tbl2_2!A578,ishod_substance!A:AD,29,0)</f>
        <v>#N/A</v>
      </c>
      <c r="X578" s="4" t="e">
        <f>VLOOKUP(tbl2_2!A578,ishod_substance!A:AD,30,0)</f>
        <v>#N/A</v>
      </c>
      <c r="Y578" s="10" t="e">
        <f>VLOOKUP(tbl2_2!A578,ishod_substance!A:AD,7,0)</f>
        <v>#N/A</v>
      </c>
      <c r="Z578" s="9" t="e">
        <f>VLOOKUP(Y578,quide!$A$2:$B$1006,2,0)</f>
        <v>#N/A</v>
      </c>
      <c r="AA578" s="4" t="e">
        <f>VLOOKUP(Y578,quide!$A$2:$J$1006,10,0)</f>
        <v>#N/A</v>
      </c>
      <c r="AB578" s="50" t="e">
        <f>VLOOKUP(tbl2_2!A578,ishod_substance!A:AD,8,0)</f>
        <v>#N/A</v>
      </c>
      <c r="AC578" s="28" t="e">
        <f t="shared" si="9"/>
        <v>#N/A</v>
      </c>
      <c r="AD578" s="27" t="e">
        <f>VLOOKUP(tbl2_2!A578,ishod_substance!A:AD,9,0)</f>
        <v>#N/A</v>
      </c>
      <c r="AE578" s="8" t="e">
        <f>VLOOKUP(tbl2_2!A578,ishod_substance!A:AD,9,0)</f>
        <v>#N/A</v>
      </c>
      <c r="AF578" s="12"/>
    </row>
    <row r="579" spans="1:32" x14ac:dyDescent="0.25">
      <c r="A579">
        <v>571</v>
      </c>
      <c r="C579" s="5" t="e">
        <f>VLOOKUP(tbl2_2!A579,ishod_substance!A:P,2,0)</f>
        <v>#N/A</v>
      </c>
      <c r="D579" s="7" t="e">
        <f>VLOOKUP(tbl2_2!A579,ishod_substance!A:P,3,0)</f>
        <v>#N/A</v>
      </c>
      <c r="E579" s="5" t="e">
        <f>VLOOKUP(tbl2_2!A579,ishod_substance!A:P,11,0)</f>
        <v>#N/A</v>
      </c>
      <c r="F579" s="6" t="e">
        <f>VLOOKUP(tbl2_2!A579,ishod_substance!A:P,15,0)</f>
        <v>#N/A</v>
      </c>
      <c r="G579" s="6" t="e">
        <f>VLOOKUP(tbl2_2!A579,ishod_substance!A:P,12,0)&amp;"/"&amp;VLOOKUP(tbl2_2!A579,ishod_substance!A:P,14,0)</f>
        <v>#N/A</v>
      </c>
      <c r="H579" s="29" t="e">
        <f>VLOOKUP(tbl2_2!A579,ishod_substance!A:P,6,0)</f>
        <v>#N/A</v>
      </c>
      <c r="I579" s="10" t="e">
        <f>VLOOKUP(tbl2_2!A579,ishod_substance!A:P,15,0)</f>
        <v>#N/A</v>
      </c>
      <c r="J579" s="10" t="e">
        <f>VLOOKUP(tbl2_2!A579,ishod_substance!A:P,5,0)</f>
        <v>#N/A</v>
      </c>
      <c r="K579" s="84" t="e">
        <f>VLOOKUP(tbl2_2!A579,ishod_substance!A:Q,17,0)</f>
        <v>#N/A</v>
      </c>
      <c r="L579" s="84" t="e">
        <f>VLOOKUP(tbl2_2!A579,ishod_substance!A:R,18,0)</f>
        <v>#N/A</v>
      </c>
      <c r="M579" s="84" t="e">
        <f>VLOOKUP(tbl2_2!A579,ishod_substance!A:AD,19,0)</f>
        <v>#N/A</v>
      </c>
      <c r="N579" s="4" t="e">
        <f>VLOOKUP(tbl2_2!A579,ishod_substance!A:AD,20,0)</f>
        <v>#N/A</v>
      </c>
      <c r="O579" s="4" t="e">
        <f>VLOOKUP(tbl2_2!A579,ishod_substance!A:AD,21,0)</f>
        <v>#N/A</v>
      </c>
      <c r="P579" s="4" t="e">
        <f>VLOOKUP(tbl2_2!A579,ishod_substance!A:AD,22,0)</f>
        <v>#N/A</v>
      </c>
      <c r="Q579" s="4" t="e">
        <f>VLOOKUP(tbl2_2!A579,ishod_substance!A:AD,23,0)</f>
        <v>#N/A</v>
      </c>
      <c r="R579" s="4" t="e">
        <f>VLOOKUP(tbl2_2!A579,ishod_substance!A:AD,24,0)</f>
        <v>#N/A</v>
      </c>
      <c r="S579" s="4" t="e">
        <f>VLOOKUP(tbl2_2!A579,ishod_substance!A:AD,25,0)</f>
        <v>#N/A</v>
      </c>
      <c r="T579" s="4" t="e">
        <f>VLOOKUP(tbl2_2!A579,ishod_substance!A:AD,26,0)</f>
        <v>#N/A</v>
      </c>
      <c r="U579" s="4" t="e">
        <f>VLOOKUP(tbl2_2!A579,ishod_substance!A:AD,27,0)</f>
        <v>#N/A</v>
      </c>
      <c r="V579" s="4" t="e">
        <f>VLOOKUP(tbl2_2!A579,ishod_substance!A:AD,28,0)</f>
        <v>#N/A</v>
      </c>
      <c r="W579" s="4" t="e">
        <f>VLOOKUP(tbl2_2!A579,ishod_substance!A:AD,29,0)</f>
        <v>#N/A</v>
      </c>
      <c r="X579" s="4" t="e">
        <f>VLOOKUP(tbl2_2!A579,ishod_substance!A:AD,30,0)</f>
        <v>#N/A</v>
      </c>
      <c r="Y579" s="10" t="e">
        <f>VLOOKUP(tbl2_2!A579,ishod_substance!A:AD,7,0)</f>
        <v>#N/A</v>
      </c>
      <c r="Z579" s="9" t="e">
        <f>VLOOKUP(Y579,quide!$A$2:$B$1006,2,0)</f>
        <v>#N/A</v>
      </c>
      <c r="AA579" s="4" t="e">
        <f>VLOOKUP(Y579,quide!$A$2:$J$1006,10,0)</f>
        <v>#N/A</v>
      </c>
      <c r="AB579" s="50" t="e">
        <f>VLOOKUP(tbl2_2!A579,ishod_substance!A:AD,8,0)</f>
        <v>#N/A</v>
      </c>
      <c r="AC579" s="28" t="e">
        <f t="shared" si="9"/>
        <v>#N/A</v>
      </c>
      <c r="AD579" s="27" t="e">
        <f>VLOOKUP(tbl2_2!A579,ishod_substance!A:AD,9,0)</f>
        <v>#N/A</v>
      </c>
      <c r="AE579" s="8" t="e">
        <f>VLOOKUP(tbl2_2!A579,ishod_substance!A:AD,9,0)</f>
        <v>#N/A</v>
      </c>
      <c r="AF579" s="12"/>
    </row>
    <row r="580" spans="1:32" x14ac:dyDescent="0.25">
      <c r="A580">
        <v>572</v>
      </c>
      <c r="C580" s="5" t="e">
        <f>VLOOKUP(tbl2_2!A580,ishod_substance!A:P,2,0)</f>
        <v>#N/A</v>
      </c>
      <c r="D580" s="7" t="e">
        <f>VLOOKUP(tbl2_2!A580,ishod_substance!A:P,3,0)</f>
        <v>#N/A</v>
      </c>
      <c r="E580" s="5" t="e">
        <f>VLOOKUP(tbl2_2!A580,ishod_substance!A:P,11,0)</f>
        <v>#N/A</v>
      </c>
      <c r="F580" s="6" t="e">
        <f>VLOOKUP(tbl2_2!A580,ishod_substance!A:P,15,0)</f>
        <v>#N/A</v>
      </c>
      <c r="G580" s="6" t="e">
        <f>VLOOKUP(tbl2_2!A580,ishod_substance!A:P,12,0)&amp;"/"&amp;VLOOKUP(tbl2_2!A580,ishod_substance!A:P,14,0)</f>
        <v>#N/A</v>
      </c>
      <c r="H580" s="29" t="e">
        <f>VLOOKUP(tbl2_2!A580,ishod_substance!A:P,6,0)</f>
        <v>#N/A</v>
      </c>
      <c r="I580" s="10" t="e">
        <f>VLOOKUP(tbl2_2!A580,ishod_substance!A:P,15,0)</f>
        <v>#N/A</v>
      </c>
      <c r="J580" s="10" t="e">
        <f>VLOOKUP(tbl2_2!A580,ishod_substance!A:P,5,0)</f>
        <v>#N/A</v>
      </c>
      <c r="K580" s="84" t="e">
        <f>VLOOKUP(tbl2_2!A580,ishod_substance!A:Q,17,0)</f>
        <v>#N/A</v>
      </c>
      <c r="L580" s="84" t="e">
        <f>VLOOKUP(tbl2_2!A580,ishod_substance!A:R,18,0)</f>
        <v>#N/A</v>
      </c>
      <c r="M580" s="84" t="e">
        <f>VLOOKUP(tbl2_2!A580,ishod_substance!A:AD,19,0)</f>
        <v>#N/A</v>
      </c>
      <c r="N580" s="4" t="e">
        <f>VLOOKUP(tbl2_2!A580,ishod_substance!A:AD,20,0)</f>
        <v>#N/A</v>
      </c>
      <c r="O580" s="4" t="e">
        <f>VLOOKUP(tbl2_2!A580,ishod_substance!A:AD,21,0)</f>
        <v>#N/A</v>
      </c>
      <c r="P580" s="4" t="e">
        <f>VLOOKUP(tbl2_2!A580,ishod_substance!A:AD,22,0)</f>
        <v>#N/A</v>
      </c>
      <c r="Q580" s="4" t="e">
        <f>VLOOKUP(tbl2_2!A580,ishod_substance!A:AD,23,0)</f>
        <v>#N/A</v>
      </c>
      <c r="R580" s="4" t="e">
        <f>VLOOKUP(tbl2_2!A580,ishod_substance!A:AD,24,0)</f>
        <v>#N/A</v>
      </c>
      <c r="S580" s="4" t="e">
        <f>VLOOKUP(tbl2_2!A580,ishod_substance!A:AD,25,0)</f>
        <v>#N/A</v>
      </c>
      <c r="T580" s="4" t="e">
        <f>VLOOKUP(tbl2_2!A580,ishod_substance!A:AD,26,0)</f>
        <v>#N/A</v>
      </c>
      <c r="U580" s="4" t="e">
        <f>VLOOKUP(tbl2_2!A580,ishod_substance!A:AD,27,0)</f>
        <v>#N/A</v>
      </c>
      <c r="V580" s="4" t="e">
        <f>VLOOKUP(tbl2_2!A580,ishod_substance!A:AD,28,0)</f>
        <v>#N/A</v>
      </c>
      <c r="W580" s="4" t="e">
        <f>VLOOKUP(tbl2_2!A580,ishod_substance!A:AD,29,0)</f>
        <v>#N/A</v>
      </c>
      <c r="X580" s="4" t="e">
        <f>VLOOKUP(tbl2_2!A580,ishod_substance!A:AD,30,0)</f>
        <v>#N/A</v>
      </c>
      <c r="Y580" s="10" t="e">
        <f>VLOOKUP(tbl2_2!A580,ishod_substance!A:AD,7,0)</f>
        <v>#N/A</v>
      </c>
      <c r="Z580" s="9" t="e">
        <f>VLOOKUP(Y580,quide!$A$2:$B$1006,2,0)</f>
        <v>#N/A</v>
      </c>
      <c r="AA580" s="4" t="e">
        <f>VLOOKUP(Y580,quide!$A$2:$J$1006,10,0)</f>
        <v>#N/A</v>
      </c>
      <c r="AB580" s="50" t="e">
        <f>VLOOKUP(tbl2_2!A580,ishod_substance!A:AD,8,0)</f>
        <v>#N/A</v>
      </c>
      <c r="AC580" s="28" t="e">
        <f t="shared" si="9"/>
        <v>#N/A</v>
      </c>
      <c r="AD580" s="27" t="e">
        <f>VLOOKUP(tbl2_2!A580,ishod_substance!A:AD,9,0)</f>
        <v>#N/A</v>
      </c>
      <c r="AE580" s="8" t="e">
        <f>VLOOKUP(tbl2_2!A580,ishod_substance!A:AD,9,0)</f>
        <v>#N/A</v>
      </c>
      <c r="AF580" s="12"/>
    </row>
    <row r="581" spans="1:32" x14ac:dyDescent="0.25">
      <c r="A581">
        <v>573</v>
      </c>
      <c r="C581" s="5" t="e">
        <f>VLOOKUP(tbl2_2!A581,ishod_substance!A:P,2,0)</f>
        <v>#N/A</v>
      </c>
      <c r="D581" s="7" t="e">
        <f>VLOOKUP(tbl2_2!A581,ishod_substance!A:P,3,0)</f>
        <v>#N/A</v>
      </c>
      <c r="E581" s="5" t="e">
        <f>VLOOKUP(tbl2_2!A581,ishod_substance!A:P,11,0)</f>
        <v>#N/A</v>
      </c>
      <c r="F581" s="6" t="e">
        <f>VLOOKUP(tbl2_2!A581,ishod_substance!A:P,15,0)</f>
        <v>#N/A</v>
      </c>
      <c r="G581" s="6" t="e">
        <f>VLOOKUP(tbl2_2!A581,ishod_substance!A:P,12,0)&amp;"/"&amp;VLOOKUP(tbl2_2!A581,ishod_substance!A:P,14,0)</f>
        <v>#N/A</v>
      </c>
      <c r="H581" s="29" t="e">
        <f>VLOOKUP(tbl2_2!A581,ishod_substance!A:P,6,0)</f>
        <v>#N/A</v>
      </c>
      <c r="I581" s="10" t="e">
        <f>VLOOKUP(tbl2_2!A581,ishod_substance!A:P,15,0)</f>
        <v>#N/A</v>
      </c>
      <c r="J581" s="10" t="e">
        <f>VLOOKUP(tbl2_2!A581,ishod_substance!A:P,5,0)</f>
        <v>#N/A</v>
      </c>
      <c r="K581" s="84" t="e">
        <f>VLOOKUP(tbl2_2!A581,ishod_substance!A:Q,17,0)</f>
        <v>#N/A</v>
      </c>
      <c r="L581" s="84" t="e">
        <f>VLOOKUP(tbl2_2!A581,ishod_substance!A:R,18,0)</f>
        <v>#N/A</v>
      </c>
      <c r="M581" s="84" t="e">
        <f>VLOOKUP(tbl2_2!A581,ishod_substance!A:AD,19,0)</f>
        <v>#N/A</v>
      </c>
      <c r="N581" s="4" t="e">
        <f>VLOOKUP(tbl2_2!A581,ishod_substance!A:AD,20,0)</f>
        <v>#N/A</v>
      </c>
      <c r="O581" s="4" t="e">
        <f>VLOOKUP(tbl2_2!A581,ishod_substance!A:AD,21,0)</f>
        <v>#N/A</v>
      </c>
      <c r="P581" s="4" t="e">
        <f>VLOOKUP(tbl2_2!A581,ishod_substance!A:AD,22,0)</f>
        <v>#N/A</v>
      </c>
      <c r="Q581" s="4" t="e">
        <f>VLOOKUP(tbl2_2!A581,ishod_substance!A:AD,23,0)</f>
        <v>#N/A</v>
      </c>
      <c r="R581" s="4" t="e">
        <f>VLOOKUP(tbl2_2!A581,ishod_substance!A:AD,24,0)</f>
        <v>#N/A</v>
      </c>
      <c r="S581" s="4" t="e">
        <f>VLOOKUP(tbl2_2!A581,ishod_substance!A:AD,25,0)</f>
        <v>#N/A</v>
      </c>
      <c r="T581" s="4" t="e">
        <f>VLOOKUP(tbl2_2!A581,ishod_substance!A:AD,26,0)</f>
        <v>#N/A</v>
      </c>
      <c r="U581" s="4" t="e">
        <f>VLOOKUP(tbl2_2!A581,ishod_substance!A:AD,27,0)</f>
        <v>#N/A</v>
      </c>
      <c r="V581" s="4" t="e">
        <f>VLOOKUP(tbl2_2!A581,ishod_substance!A:AD,28,0)</f>
        <v>#N/A</v>
      </c>
      <c r="W581" s="4" t="e">
        <f>VLOOKUP(tbl2_2!A581,ishod_substance!A:AD,29,0)</f>
        <v>#N/A</v>
      </c>
      <c r="X581" s="4" t="e">
        <f>VLOOKUP(tbl2_2!A581,ishod_substance!A:AD,30,0)</f>
        <v>#N/A</v>
      </c>
      <c r="Y581" s="10" t="e">
        <f>VLOOKUP(tbl2_2!A581,ishod_substance!A:AD,7,0)</f>
        <v>#N/A</v>
      </c>
      <c r="Z581" s="9" t="e">
        <f>VLOOKUP(Y581,quide!$A$2:$B$1006,2,0)</f>
        <v>#N/A</v>
      </c>
      <c r="AA581" s="4" t="e">
        <f>VLOOKUP(Y581,quide!$A$2:$J$1006,10,0)</f>
        <v>#N/A</v>
      </c>
      <c r="AB581" s="50" t="e">
        <f>VLOOKUP(tbl2_2!A581,ishod_substance!A:AD,8,0)</f>
        <v>#N/A</v>
      </c>
      <c r="AC581" s="28" t="e">
        <f t="shared" si="9"/>
        <v>#N/A</v>
      </c>
      <c r="AD581" s="27" t="e">
        <f>VLOOKUP(tbl2_2!A581,ishod_substance!A:AD,9,0)</f>
        <v>#N/A</v>
      </c>
      <c r="AE581" s="8" t="e">
        <f>VLOOKUP(tbl2_2!A581,ishod_substance!A:AD,9,0)</f>
        <v>#N/A</v>
      </c>
      <c r="AF581" s="12"/>
    </row>
    <row r="582" spans="1:32" x14ac:dyDescent="0.25">
      <c r="A582">
        <v>574</v>
      </c>
      <c r="C582" s="5" t="e">
        <f>VLOOKUP(tbl2_2!A582,ishod_substance!A:P,2,0)</f>
        <v>#N/A</v>
      </c>
      <c r="D582" s="7" t="e">
        <f>VLOOKUP(tbl2_2!A582,ishod_substance!A:P,3,0)</f>
        <v>#N/A</v>
      </c>
      <c r="E582" s="5" t="e">
        <f>VLOOKUP(tbl2_2!A582,ishod_substance!A:P,11,0)</f>
        <v>#N/A</v>
      </c>
      <c r="F582" s="6" t="e">
        <f>VLOOKUP(tbl2_2!A582,ishod_substance!A:P,15,0)</f>
        <v>#N/A</v>
      </c>
      <c r="G582" s="6" t="e">
        <f>VLOOKUP(tbl2_2!A582,ishod_substance!A:P,12,0)&amp;"/"&amp;VLOOKUP(tbl2_2!A582,ishod_substance!A:P,14,0)</f>
        <v>#N/A</v>
      </c>
      <c r="H582" s="29" t="e">
        <f>VLOOKUP(tbl2_2!A582,ishod_substance!A:P,6,0)</f>
        <v>#N/A</v>
      </c>
      <c r="I582" s="10" t="e">
        <f>VLOOKUP(tbl2_2!A582,ishod_substance!A:P,15,0)</f>
        <v>#N/A</v>
      </c>
      <c r="J582" s="10" t="e">
        <f>VLOOKUP(tbl2_2!A582,ishod_substance!A:P,5,0)</f>
        <v>#N/A</v>
      </c>
      <c r="K582" s="84" t="e">
        <f>VLOOKUP(tbl2_2!A582,ishod_substance!A:Q,17,0)</f>
        <v>#N/A</v>
      </c>
      <c r="L582" s="84" t="e">
        <f>VLOOKUP(tbl2_2!A582,ishod_substance!A:R,18,0)</f>
        <v>#N/A</v>
      </c>
      <c r="M582" s="84" t="e">
        <f>VLOOKUP(tbl2_2!A582,ishod_substance!A:AD,19,0)</f>
        <v>#N/A</v>
      </c>
      <c r="N582" s="4" t="e">
        <f>VLOOKUP(tbl2_2!A582,ishod_substance!A:AD,20,0)</f>
        <v>#N/A</v>
      </c>
      <c r="O582" s="4" t="e">
        <f>VLOOKUP(tbl2_2!A582,ishod_substance!A:AD,21,0)</f>
        <v>#N/A</v>
      </c>
      <c r="P582" s="4" t="e">
        <f>VLOOKUP(tbl2_2!A582,ishod_substance!A:AD,22,0)</f>
        <v>#N/A</v>
      </c>
      <c r="Q582" s="4" t="e">
        <f>VLOOKUP(tbl2_2!A582,ishod_substance!A:AD,23,0)</f>
        <v>#N/A</v>
      </c>
      <c r="R582" s="4" t="e">
        <f>VLOOKUP(tbl2_2!A582,ishod_substance!A:AD,24,0)</f>
        <v>#N/A</v>
      </c>
      <c r="S582" s="4" t="e">
        <f>VLOOKUP(tbl2_2!A582,ishod_substance!A:AD,25,0)</f>
        <v>#N/A</v>
      </c>
      <c r="T582" s="4" t="e">
        <f>VLOOKUP(tbl2_2!A582,ishod_substance!A:AD,26,0)</f>
        <v>#N/A</v>
      </c>
      <c r="U582" s="4" t="e">
        <f>VLOOKUP(tbl2_2!A582,ishod_substance!A:AD,27,0)</f>
        <v>#N/A</v>
      </c>
      <c r="V582" s="4" t="e">
        <f>VLOOKUP(tbl2_2!A582,ishod_substance!A:AD,28,0)</f>
        <v>#N/A</v>
      </c>
      <c r="W582" s="4" t="e">
        <f>VLOOKUP(tbl2_2!A582,ishod_substance!A:AD,29,0)</f>
        <v>#N/A</v>
      </c>
      <c r="X582" s="4" t="e">
        <f>VLOOKUP(tbl2_2!A582,ishod_substance!A:AD,30,0)</f>
        <v>#N/A</v>
      </c>
      <c r="Y582" s="10" t="e">
        <f>VLOOKUP(tbl2_2!A582,ishod_substance!A:AD,7,0)</f>
        <v>#N/A</v>
      </c>
      <c r="Z582" s="9" t="e">
        <f>VLOOKUP(Y582,quide!$A$2:$B$1006,2,0)</f>
        <v>#N/A</v>
      </c>
      <c r="AA582" s="4" t="e">
        <f>VLOOKUP(Y582,quide!$A$2:$J$1006,10,0)</f>
        <v>#N/A</v>
      </c>
      <c r="AB582" s="50" t="e">
        <f>VLOOKUP(tbl2_2!A582,ishod_substance!A:AD,8,0)</f>
        <v>#N/A</v>
      </c>
      <c r="AC582" s="28" t="e">
        <f t="shared" si="9"/>
        <v>#N/A</v>
      </c>
      <c r="AD582" s="27" t="e">
        <f>VLOOKUP(tbl2_2!A582,ishod_substance!A:AD,9,0)</f>
        <v>#N/A</v>
      </c>
      <c r="AE582" s="8" t="e">
        <f>VLOOKUP(tbl2_2!A582,ishod_substance!A:AD,9,0)</f>
        <v>#N/A</v>
      </c>
      <c r="AF582" s="12"/>
    </row>
    <row r="583" spans="1:32" x14ac:dyDescent="0.25">
      <c r="A583">
        <v>575</v>
      </c>
      <c r="C583" s="5" t="e">
        <f>VLOOKUP(tbl2_2!A583,ishod_substance!A:P,2,0)</f>
        <v>#N/A</v>
      </c>
      <c r="D583" s="7" t="e">
        <f>VLOOKUP(tbl2_2!A583,ishod_substance!A:P,3,0)</f>
        <v>#N/A</v>
      </c>
      <c r="E583" s="5" t="e">
        <f>VLOOKUP(tbl2_2!A583,ishod_substance!A:P,11,0)</f>
        <v>#N/A</v>
      </c>
      <c r="F583" s="6" t="e">
        <f>VLOOKUP(tbl2_2!A583,ishod_substance!A:P,15,0)</f>
        <v>#N/A</v>
      </c>
      <c r="G583" s="6" t="e">
        <f>VLOOKUP(tbl2_2!A583,ishod_substance!A:P,12,0)&amp;"/"&amp;VLOOKUP(tbl2_2!A583,ishod_substance!A:P,14,0)</f>
        <v>#N/A</v>
      </c>
      <c r="H583" s="29" t="e">
        <f>VLOOKUP(tbl2_2!A583,ishod_substance!A:P,6,0)</f>
        <v>#N/A</v>
      </c>
      <c r="I583" s="10" t="e">
        <f>VLOOKUP(tbl2_2!A583,ishod_substance!A:P,15,0)</f>
        <v>#N/A</v>
      </c>
      <c r="J583" s="10" t="e">
        <f>VLOOKUP(tbl2_2!A583,ishod_substance!A:P,5,0)</f>
        <v>#N/A</v>
      </c>
      <c r="K583" s="84" t="e">
        <f>VLOOKUP(tbl2_2!A583,ishod_substance!A:Q,17,0)</f>
        <v>#N/A</v>
      </c>
      <c r="L583" s="84" t="e">
        <f>VLOOKUP(tbl2_2!A583,ishod_substance!A:R,18,0)</f>
        <v>#N/A</v>
      </c>
      <c r="M583" s="84" t="e">
        <f>VLOOKUP(tbl2_2!A583,ishod_substance!A:AD,19,0)</f>
        <v>#N/A</v>
      </c>
      <c r="N583" s="4" t="e">
        <f>VLOOKUP(tbl2_2!A583,ishod_substance!A:AD,20,0)</f>
        <v>#N/A</v>
      </c>
      <c r="O583" s="4" t="e">
        <f>VLOOKUP(tbl2_2!A583,ishod_substance!A:AD,21,0)</f>
        <v>#N/A</v>
      </c>
      <c r="P583" s="4" t="e">
        <f>VLOOKUP(tbl2_2!A583,ishod_substance!A:AD,22,0)</f>
        <v>#N/A</v>
      </c>
      <c r="Q583" s="4" t="e">
        <f>VLOOKUP(tbl2_2!A583,ishod_substance!A:AD,23,0)</f>
        <v>#N/A</v>
      </c>
      <c r="R583" s="4" t="e">
        <f>VLOOKUP(tbl2_2!A583,ishod_substance!A:AD,24,0)</f>
        <v>#N/A</v>
      </c>
      <c r="S583" s="4" t="e">
        <f>VLOOKUP(tbl2_2!A583,ishod_substance!A:AD,25,0)</f>
        <v>#N/A</v>
      </c>
      <c r="T583" s="4" t="e">
        <f>VLOOKUP(tbl2_2!A583,ishod_substance!A:AD,26,0)</f>
        <v>#N/A</v>
      </c>
      <c r="U583" s="4" t="e">
        <f>VLOOKUP(tbl2_2!A583,ishod_substance!A:AD,27,0)</f>
        <v>#N/A</v>
      </c>
      <c r="V583" s="4" t="e">
        <f>VLOOKUP(tbl2_2!A583,ishod_substance!A:AD,28,0)</f>
        <v>#N/A</v>
      </c>
      <c r="W583" s="4" t="e">
        <f>VLOOKUP(tbl2_2!A583,ishod_substance!A:AD,29,0)</f>
        <v>#N/A</v>
      </c>
      <c r="X583" s="4" t="e">
        <f>VLOOKUP(tbl2_2!A583,ishod_substance!A:AD,30,0)</f>
        <v>#N/A</v>
      </c>
      <c r="Y583" s="10" t="e">
        <f>VLOOKUP(tbl2_2!A583,ishod_substance!A:AD,7,0)</f>
        <v>#N/A</v>
      </c>
      <c r="Z583" s="9" t="e">
        <f>VLOOKUP(Y583,quide!$A$2:$B$1006,2,0)</f>
        <v>#N/A</v>
      </c>
      <c r="AA583" s="4" t="e">
        <f>VLOOKUP(Y583,quide!$A$2:$J$1006,10,0)</f>
        <v>#N/A</v>
      </c>
      <c r="AB583" s="50" t="e">
        <f>VLOOKUP(tbl2_2!A583,ishod_substance!A:AD,8,0)</f>
        <v>#N/A</v>
      </c>
      <c r="AC583" s="28" t="e">
        <f t="shared" si="9"/>
        <v>#N/A</v>
      </c>
      <c r="AD583" s="27" t="e">
        <f>VLOOKUP(tbl2_2!A583,ishod_substance!A:AD,9,0)</f>
        <v>#N/A</v>
      </c>
      <c r="AE583" s="8" t="e">
        <f>VLOOKUP(tbl2_2!A583,ishod_substance!A:AD,9,0)</f>
        <v>#N/A</v>
      </c>
      <c r="AF583" s="12"/>
    </row>
    <row r="584" spans="1:32" x14ac:dyDescent="0.25">
      <c r="A584">
        <v>576</v>
      </c>
      <c r="C584" s="5" t="e">
        <f>VLOOKUP(tbl2_2!A584,ishod_substance!A:P,2,0)</f>
        <v>#N/A</v>
      </c>
      <c r="D584" s="7" t="e">
        <f>VLOOKUP(tbl2_2!A584,ishod_substance!A:P,3,0)</f>
        <v>#N/A</v>
      </c>
      <c r="E584" s="5" t="e">
        <f>VLOOKUP(tbl2_2!A584,ishod_substance!A:P,11,0)</f>
        <v>#N/A</v>
      </c>
      <c r="F584" s="6" t="e">
        <f>VLOOKUP(tbl2_2!A584,ishod_substance!A:P,15,0)</f>
        <v>#N/A</v>
      </c>
      <c r="G584" s="6" t="e">
        <f>VLOOKUP(tbl2_2!A584,ishod_substance!A:P,12,0)&amp;"/"&amp;VLOOKUP(tbl2_2!A584,ishod_substance!A:P,14,0)</f>
        <v>#N/A</v>
      </c>
      <c r="H584" s="29" t="e">
        <f>VLOOKUP(tbl2_2!A584,ishod_substance!A:P,6,0)</f>
        <v>#N/A</v>
      </c>
      <c r="I584" s="10" t="e">
        <f>VLOOKUP(tbl2_2!A584,ishod_substance!A:P,15,0)</f>
        <v>#N/A</v>
      </c>
      <c r="J584" s="10" t="e">
        <f>VLOOKUP(tbl2_2!A584,ishod_substance!A:P,5,0)</f>
        <v>#N/A</v>
      </c>
      <c r="K584" s="84" t="e">
        <f>VLOOKUP(tbl2_2!A584,ishod_substance!A:Q,17,0)</f>
        <v>#N/A</v>
      </c>
      <c r="L584" s="84" t="e">
        <f>VLOOKUP(tbl2_2!A584,ishod_substance!A:R,18,0)</f>
        <v>#N/A</v>
      </c>
      <c r="M584" s="84" t="e">
        <f>VLOOKUP(tbl2_2!A584,ishod_substance!A:AD,19,0)</f>
        <v>#N/A</v>
      </c>
      <c r="N584" s="4" t="e">
        <f>VLOOKUP(tbl2_2!A584,ishod_substance!A:AD,20,0)</f>
        <v>#N/A</v>
      </c>
      <c r="O584" s="4" t="e">
        <f>VLOOKUP(tbl2_2!A584,ishod_substance!A:AD,21,0)</f>
        <v>#N/A</v>
      </c>
      <c r="P584" s="4" t="e">
        <f>VLOOKUP(tbl2_2!A584,ishod_substance!A:AD,22,0)</f>
        <v>#N/A</v>
      </c>
      <c r="Q584" s="4" t="e">
        <f>VLOOKUP(tbl2_2!A584,ishod_substance!A:AD,23,0)</f>
        <v>#N/A</v>
      </c>
      <c r="R584" s="4" t="e">
        <f>VLOOKUP(tbl2_2!A584,ishod_substance!A:AD,24,0)</f>
        <v>#N/A</v>
      </c>
      <c r="S584" s="4" t="e">
        <f>VLOOKUP(tbl2_2!A584,ishod_substance!A:AD,25,0)</f>
        <v>#N/A</v>
      </c>
      <c r="T584" s="4" t="e">
        <f>VLOOKUP(tbl2_2!A584,ishod_substance!A:AD,26,0)</f>
        <v>#N/A</v>
      </c>
      <c r="U584" s="4" t="e">
        <f>VLOOKUP(tbl2_2!A584,ishod_substance!A:AD,27,0)</f>
        <v>#N/A</v>
      </c>
      <c r="V584" s="4" t="e">
        <f>VLOOKUP(tbl2_2!A584,ishod_substance!A:AD,28,0)</f>
        <v>#N/A</v>
      </c>
      <c r="W584" s="4" t="e">
        <f>VLOOKUP(tbl2_2!A584,ishod_substance!A:AD,29,0)</f>
        <v>#N/A</v>
      </c>
      <c r="X584" s="4" t="e">
        <f>VLOOKUP(tbl2_2!A584,ishod_substance!A:AD,30,0)</f>
        <v>#N/A</v>
      </c>
      <c r="Y584" s="10" t="e">
        <f>VLOOKUP(tbl2_2!A584,ishod_substance!A:AD,7,0)</f>
        <v>#N/A</v>
      </c>
      <c r="Z584" s="9" t="e">
        <f>VLOOKUP(Y584,quide!$A$2:$B$1006,2,0)</f>
        <v>#N/A</v>
      </c>
      <c r="AA584" s="4" t="e">
        <f>VLOOKUP(Y584,quide!$A$2:$J$1006,10,0)</f>
        <v>#N/A</v>
      </c>
      <c r="AB584" s="50" t="e">
        <f>VLOOKUP(tbl2_2!A584,ishod_substance!A:AD,8,0)</f>
        <v>#N/A</v>
      </c>
      <c r="AC584" s="28" t="e">
        <f t="shared" si="9"/>
        <v>#N/A</v>
      </c>
      <c r="AD584" s="27" t="e">
        <f>VLOOKUP(tbl2_2!A584,ishod_substance!A:AD,9,0)</f>
        <v>#N/A</v>
      </c>
      <c r="AE584" s="8" t="e">
        <f>VLOOKUP(tbl2_2!A584,ishod_substance!A:AD,9,0)</f>
        <v>#N/A</v>
      </c>
      <c r="AF584" s="12"/>
    </row>
    <row r="585" spans="1:32" x14ac:dyDescent="0.25">
      <c r="A585">
        <v>577</v>
      </c>
      <c r="C585" s="5" t="e">
        <f>VLOOKUP(tbl2_2!A585,ishod_substance!A:P,2,0)</f>
        <v>#N/A</v>
      </c>
      <c r="D585" s="7" t="e">
        <f>VLOOKUP(tbl2_2!A585,ishod_substance!A:P,3,0)</f>
        <v>#N/A</v>
      </c>
      <c r="E585" s="5" t="e">
        <f>VLOOKUP(tbl2_2!A585,ishod_substance!A:P,11,0)</f>
        <v>#N/A</v>
      </c>
      <c r="F585" s="6" t="e">
        <f>VLOOKUP(tbl2_2!A585,ishod_substance!A:P,15,0)</f>
        <v>#N/A</v>
      </c>
      <c r="G585" s="6" t="e">
        <f>VLOOKUP(tbl2_2!A585,ishod_substance!A:P,12,0)&amp;"/"&amp;VLOOKUP(tbl2_2!A585,ishod_substance!A:P,14,0)</f>
        <v>#N/A</v>
      </c>
      <c r="H585" s="29" t="e">
        <f>VLOOKUP(tbl2_2!A585,ishod_substance!A:P,6,0)</f>
        <v>#N/A</v>
      </c>
      <c r="I585" s="10" t="e">
        <f>VLOOKUP(tbl2_2!A585,ishod_substance!A:P,15,0)</f>
        <v>#N/A</v>
      </c>
      <c r="J585" s="10" t="e">
        <f>VLOOKUP(tbl2_2!A585,ishod_substance!A:P,5,0)</f>
        <v>#N/A</v>
      </c>
      <c r="K585" s="84" t="e">
        <f>VLOOKUP(tbl2_2!A585,ishod_substance!A:Q,17,0)</f>
        <v>#N/A</v>
      </c>
      <c r="L585" s="84" t="e">
        <f>VLOOKUP(tbl2_2!A585,ishod_substance!A:R,18,0)</f>
        <v>#N/A</v>
      </c>
      <c r="M585" s="84" t="e">
        <f>VLOOKUP(tbl2_2!A585,ishod_substance!A:AD,19,0)</f>
        <v>#N/A</v>
      </c>
      <c r="N585" s="4" t="e">
        <f>VLOOKUP(tbl2_2!A585,ishod_substance!A:AD,20,0)</f>
        <v>#N/A</v>
      </c>
      <c r="O585" s="4" t="e">
        <f>VLOOKUP(tbl2_2!A585,ishod_substance!A:AD,21,0)</f>
        <v>#N/A</v>
      </c>
      <c r="P585" s="4" t="e">
        <f>VLOOKUP(tbl2_2!A585,ishod_substance!A:AD,22,0)</f>
        <v>#N/A</v>
      </c>
      <c r="Q585" s="4" t="e">
        <f>VLOOKUP(tbl2_2!A585,ishod_substance!A:AD,23,0)</f>
        <v>#N/A</v>
      </c>
      <c r="R585" s="4" t="e">
        <f>VLOOKUP(tbl2_2!A585,ishod_substance!A:AD,24,0)</f>
        <v>#N/A</v>
      </c>
      <c r="S585" s="4" t="e">
        <f>VLOOKUP(tbl2_2!A585,ishod_substance!A:AD,25,0)</f>
        <v>#N/A</v>
      </c>
      <c r="T585" s="4" t="e">
        <f>VLOOKUP(tbl2_2!A585,ishod_substance!A:AD,26,0)</f>
        <v>#N/A</v>
      </c>
      <c r="U585" s="4" t="e">
        <f>VLOOKUP(tbl2_2!A585,ishod_substance!A:AD,27,0)</f>
        <v>#N/A</v>
      </c>
      <c r="V585" s="4" t="e">
        <f>VLOOKUP(tbl2_2!A585,ishod_substance!A:AD,28,0)</f>
        <v>#N/A</v>
      </c>
      <c r="W585" s="4" t="e">
        <f>VLOOKUP(tbl2_2!A585,ishod_substance!A:AD,29,0)</f>
        <v>#N/A</v>
      </c>
      <c r="X585" s="4" t="e">
        <f>VLOOKUP(tbl2_2!A585,ishod_substance!A:AD,30,0)</f>
        <v>#N/A</v>
      </c>
      <c r="Y585" s="10" t="e">
        <f>VLOOKUP(tbl2_2!A585,ishod_substance!A:AD,7,0)</f>
        <v>#N/A</v>
      </c>
      <c r="Z585" s="9" t="e">
        <f>VLOOKUP(Y585,quide!$A$2:$B$1006,2,0)</f>
        <v>#N/A</v>
      </c>
      <c r="AA585" s="4" t="e">
        <f>VLOOKUP(Y585,quide!$A$2:$J$1006,10,0)</f>
        <v>#N/A</v>
      </c>
      <c r="AB585" s="50" t="e">
        <f>VLOOKUP(tbl2_2!A585,ishod_substance!A:AD,8,0)</f>
        <v>#N/A</v>
      </c>
      <c r="AC585" s="28" t="e">
        <f t="shared" si="9"/>
        <v>#N/A</v>
      </c>
      <c r="AD585" s="27" t="e">
        <f>VLOOKUP(tbl2_2!A585,ishod_substance!A:AD,9,0)</f>
        <v>#N/A</v>
      </c>
      <c r="AE585" s="8" t="e">
        <f>VLOOKUP(tbl2_2!A585,ishod_substance!A:AD,9,0)</f>
        <v>#N/A</v>
      </c>
      <c r="AF585" s="12"/>
    </row>
    <row r="586" spans="1:32" x14ac:dyDescent="0.25">
      <c r="A586">
        <v>578</v>
      </c>
      <c r="C586" s="5" t="e">
        <f>VLOOKUP(tbl2_2!A586,ishod_substance!A:P,2,0)</f>
        <v>#N/A</v>
      </c>
      <c r="D586" s="7" t="e">
        <f>VLOOKUP(tbl2_2!A586,ishod_substance!A:P,3,0)</f>
        <v>#N/A</v>
      </c>
      <c r="E586" s="5" t="e">
        <f>VLOOKUP(tbl2_2!A586,ishod_substance!A:P,11,0)</f>
        <v>#N/A</v>
      </c>
      <c r="F586" s="6" t="e">
        <f>VLOOKUP(tbl2_2!A586,ishod_substance!A:P,15,0)</f>
        <v>#N/A</v>
      </c>
      <c r="G586" s="6" t="e">
        <f>VLOOKUP(tbl2_2!A586,ishod_substance!A:P,12,0)&amp;"/"&amp;VLOOKUP(tbl2_2!A586,ishod_substance!A:P,14,0)</f>
        <v>#N/A</v>
      </c>
      <c r="H586" s="29" t="e">
        <f>VLOOKUP(tbl2_2!A586,ishod_substance!A:P,6,0)</f>
        <v>#N/A</v>
      </c>
      <c r="I586" s="10" t="e">
        <f>VLOOKUP(tbl2_2!A586,ishod_substance!A:P,15,0)</f>
        <v>#N/A</v>
      </c>
      <c r="J586" s="10" t="e">
        <f>VLOOKUP(tbl2_2!A586,ishod_substance!A:P,5,0)</f>
        <v>#N/A</v>
      </c>
      <c r="K586" s="84" t="e">
        <f>VLOOKUP(tbl2_2!A586,ishod_substance!A:Q,17,0)</f>
        <v>#N/A</v>
      </c>
      <c r="L586" s="84" t="e">
        <f>VLOOKUP(tbl2_2!A586,ishod_substance!A:R,18,0)</f>
        <v>#N/A</v>
      </c>
      <c r="M586" s="84" t="e">
        <f>VLOOKUP(tbl2_2!A586,ishod_substance!A:AD,19,0)</f>
        <v>#N/A</v>
      </c>
      <c r="N586" s="4" t="e">
        <f>VLOOKUP(tbl2_2!A586,ishod_substance!A:AD,20,0)</f>
        <v>#N/A</v>
      </c>
      <c r="O586" s="4" t="e">
        <f>VLOOKUP(tbl2_2!A586,ishod_substance!A:AD,21,0)</f>
        <v>#N/A</v>
      </c>
      <c r="P586" s="4" t="e">
        <f>VLOOKUP(tbl2_2!A586,ishod_substance!A:AD,22,0)</f>
        <v>#N/A</v>
      </c>
      <c r="Q586" s="4" t="e">
        <f>VLOOKUP(tbl2_2!A586,ishod_substance!A:AD,23,0)</f>
        <v>#N/A</v>
      </c>
      <c r="R586" s="4" t="e">
        <f>VLOOKUP(tbl2_2!A586,ishod_substance!A:AD,24,0)</f>
        <v>#N/A</v>
      </c>
      <c r="S586" s="4" t="e">
        <f>VLOOKUP(tbl2_2!A586,ishod_substance!A:AD,25,0)</f>
        <v>#N/A</v>
      </c>
      <c r="T586" s="4" t="e">
        <f>VLOOKUP(tbl2_2!A586,ishod_substance!A:AD,26,0)</f>
        <v>#N/A</v>
      </c>
      <c r="U586" s="4" t="e">
        <f>VLOOKUP(tbl2_2!A586,ishod_substance!A:AD,27,0)</f>
        <v>#N/A</v>
      </c>
      <c r="V586" s="4" t="e">
        <f>VLOOKUP(tbl2_2!A586,ishod_substance!A:AD,28,0)</f>
        <v>#N/A</v>
      </c>
      <c r="W586" s="4" t="e">
        <f>VLOOKUP(tbl2_2!A586,ishod_substance!A:AD,29,0)</f>
        <v>#N/A</v>
      </c>
      <c r="X586" s="4" t="e">
        <f>VLOOKUP(tbl2_2!A586,ishod_substance!A:AD,30,0)</f>
        <v>#N/A</v>
      </c>
      <c r="Y586" s="10" t="e">
        <f>VLOOKUP(tbl2_2!A586,ishod_substance!A:AD,7,0)</f>
        <v>#N/A</v>
      </c>
      <c r="Z586" s="9" t="e">
        <f>VLOOKUP(Y586,quide!$A$2:$B$1006,2,0)</f>
        <v>#N/A</v>
      </c>
      <c r="AA586" s="4" t="e">
        <f>VLOOKUP(Y586,quide!$A$2:$J$1006,10,0)</f>
        <v>#N/A</v>
      </c>
      <c r="AB586" s="50" t="e">
        <f>VLOOKUP(tbl2_2!A586,ishod_substance!A:AD,8,0)</f>
        <v>#N/A</v>
      </c>
      <c r="AC586" s="28" t="e">
        <f t="shared" si="9"/>
        <v>#N/A</v>
      </c>
      <c r="AD586" s="27" t="e">
        <f>VLOOKUP(tbl2_2!A586,ishod_substance!A:AD,9,0)</f>
        <v>#N/A</v>
      </c>
      <c r="AE586" s="8" t="e">
        <f>VLOOKUP(tbl2_2!A586,ishod_substance!A:AD,9,0)</f>
        <v>#N/A</v>
      </c>
      <c r="AF586" s="12"/>
    </row>
    <row r="587" spans="1:32" x14ac:dyDescent="0.25">
      <c r="A587">
        <v>579</v>
      </c>
      <c r="C587" s="5" t="e">
        <f>VLOOKUP(tbl2_2!A587,ishod_substance!A:P,2,0)</f>
        <v>#N/A</v>
      </c>
      <c r="D587" s="7" t="e">
        <f>VLOOKUP(tbl2_2!A587,ishod_substance!A:P,3,0)</f>
        <v>#N/A</v>
      </c>
      <c r="E587" s="5" t="e">
        <f>VLOOKUP(tbl2_2!A587,ishod_substance!A:P,11,0)</f>
        <v>#N/A</v>
      </c>
      <c r="F587" s="6" t="e">
        <f>VLOOKUP(tbl2_2!A587,ishod_substance!A:P,15,0)</f>
        <v>#N/A</v>
      </c>
      <c r="G587" s="6" t="e">
        <f>VLOOKUP(tbl2_2!A587,ishod_substance!A:P,12,0)&amp;"/"&amp;VLOOKUP(tbl2_2!A587,ishod_substance!A:P,14,0)</f>
        <v>#N/A</v>
      </c>
      <c r="H587" s="29" t="e">
        <f>VLOOKUP(tbl2_2!A587,ishod_substance!A:P,6,0)</f>
        <v>#N/A</v>
      </c>
      <c r="I587" s="10" t="e">
        <f>VLOOKUP(tbl2_2!A587,ishod_substance!A:P,15,0)</f>
        <v>#N/A</v>
      </c>
      <c r="J587" s="10" t="e">
        <f>VLOOKUP(tbl2_2!A587,ishod_substance!A:P,5,0)</f>
        <v>#N/A</v>
      </c>
      <c r="K587" s="84" t="e">
        <f>VLOOKUP(tbl2_2!A587,ishod_substance!A:Q,17,0)</f>
        <v>#N/A</v>
      </c>
      <c r="L587" s="84" t="e">
        <f>VLOOKUP(tbl2_2!A587,ishod_substance!A:R,18,0)</f>
        <v>#N/A</v>
      </c>
      <c r="M587" s="84" t="e">
        <f>VLOOKUP(tbl2_2!A587,ishod_substance!A:AD,19,0)</f>
        <v>#N/A</v>
      </c>
      <c r="N587" s="4" t="e">
        <f>VLOOKUP(tbl2_2!A587,ishod_substance!A:AD,20,0)</f>
        <v>#N/A</v>
      </c>
      <c r="O587" s="4" t="e">
        <f>VLOOKUP(tbl2_2!A587,ishod_substance!A:AD,21,0)</f>
        <v>#N/A</v>
      </c>
      <c r="P587" s="4" t="e">
        <f>VLOOKUP(tbl2_2!A587,ishod_substance!A:AD,22,0)</f>
        <v>#N/A</v>
      </c>
      <c r="Q587" s="4" t="e">
        <f>VLOOKUP(tbl2_2!A587,ishod_substance!A:AD,23,0)</f>
        <v>#N/A</v>
      </c>
      <c r="R587" s="4" t="e">
        <f>VLOOKUP(tbl2_2!A587,ishod_substance!A:AD,24,0)</f>
        <v>#N/A</v>
      </c>
      <c r="S587" s="4" t="e">
        <f>VLOOKUP(tbl2_2!A587,ishod_substance!A:AD,25,0)</f>
        <v>#N/A</v>
      </c>
      <c r="T587" s="4" t="e">
        <f>VLOOKUP(tbl2_2!A587,ishod_substance!A:AD,26,0)</f>
        <v>#N/A</v>
      </c>
      <c r="U587" s="4" t="e">
        <f>VLOOKUP(tbl2_2!A587,ishod_substance!A:AD,27,0)</f>
        <v>#N/A</v>
      </c>
      <c r="V587" s="4" t="e">
        <f>VLOOKUP(tbl2_2!A587,ishod_substance!A:AD,28,0)</f>
        <v>#N/A</v>
      </c>
      <c r="W587" s="4" t="e">
        <f>VLOOKUP(tbl2_2!A587,ishod_substance!A:AD,29,0)</f>
        <v>#N/A</v>
      </c>
      <c r="X587" s="4" t="e">
        <f>VLOOKUP(tbl2_2!A587,ishod_substance!A:AD,30,0)</f>
        <v>#N/A</v>
      </c>
      <c r="Y587" s="10" t="e">
        <f>VLOOKUP(tbl2_2!A587,ishod_substance!A:AD,7,0)</f>
        <v>#N/A</v>
      </c>
      <c r="Z587" s="9" t="e">
        <f>VLOOKUP(Y587,quide!$A$2:$B$1006,2,0)</f>
        <v>#N/A</v>
      </c>
      <c r="AA587" s="4" t="e">
        <f>VLOOKUP(Y587,quide!$A$2:$J$1006,10,0)</f>
        <v>#N/A</v>
      </c>
      <c r="AB587" s="50" t="e">
        <f>VLOOKUP(tbl2_2!A587,ishod_substance!A:AD,8,0)</f>
        <v>#N/A</v>
      </c>
      <c r="AC587" s="28" t="e">
        <f t="shared" si="9"/>
        <v>#N/A</v>
      </c>
      <c r="AD587" s="27" t="e">
        <f>VLOOKUP(tbl2_2!A587,ishod_substance!A:AD,9,0)</f>
        <v>#N/A</v>
      </c>
      <c r="AE587" s="8" t="e">
        <f>VLOOKUP(tbl2_2!A587,ishod_substance!A:AD,9,0)</f>
        <v>#N/A</v>
      </c>
      <c r="AF587" s="12"/>
    </row>
    <row r="588" spans="1:32" x14ac:dyDescent="0.25">
      <c r="A588">
        <v>580</v>
      </c>
      <c r="C588" s="5" t="e">
        <f>VLOOKUP(tbl2_2!A588,ishod_substance!A:P,2,0)</f>
        <v>#N/A</v>
      </c>
      <c r="D588" s="7" t="e">
        <f>VLOOKUP(tbl2_2!A588,ishod_substance!A:P,3,0)</f>
        <v>#N/A</v>
      </c>
      <c r="E588" s="5" t="e">
        <f>VLOOKUP(tbl2_2!A588,ishod_substance!A:P,11,0)</f>
        <v>#N/A</v>
      </c>
      <c r="F588" s="6" t="e">
        <f>VLOOKUP(tbl2_2!A588,ishod_substance!A:P,15,0)</f>
        <v>#N/A</v>
      </c>
      <c r="G588" s="6" t="e">
        <f>VLOOKUP(tbl2_2!A588,ishod_substance!A:P,12,0)&amp;"/"&amp;VLOOKUP(tbl2_2!A588,ishod_substance!A:P,14,0)</f>
        <v>#N/A</v>
      </c>
      <c r="H588" s="29" t="e">
        <f>VLOOKUP(tbl2_2!A588,ishod_substance!A:P,6,0)</f>
        <v>#N/A</v>
      </c>
      <c r="I588" s="10" t="e">
        <f>VLOOKUP(tbl2_2!A588,ishod_substance!A:P,15,0)</f>
        <v>#N/A</v>
      </c>
      <c r="J588" s="10" t="e">
        <f>VLOOKUP(tbl2_2!A588,ishod_substance!A:P,5,0)</f>
        <v>#N/A</v>
      </c>
      <c r="K588" s="84" t="e">
        <f>VLOOKUP(tbl2_2!A588,ishod_substance!A:Q,17,0)</f>
        <v>#N/A</v>
      </c>
      <c r="L588" s="84" t="e">
        <f>VLOOKUP(tbl2_2!A588,ishod_substance!A:R,18,0)</f>
        <v>#N/A</v>
      </c>
      <c r="M588" s="84" t="e">
        <f>VLOOKUP(tbl2_2!A588,ishod_substance!A:AD,19,0)</f>
        <v>#N/A</v>
      </c>
      <c r="N588" s="4" t="e">
        <f>VLOOKUP(tbl2_2!A588,ishod_substance!A:AD,20,0)</f>
        <v>#N/A</v>
      </c>
      <c r="O588" s="4" t="e">
        <f>VLOOKUP(tbl2_2!A588,ishod_substance!A:AD,21,0)</f>
        <v>#N/A</v>
      </c>
      <c r="P588" s="4" t="e">
        <f>VLOOKUP(tbl2_2!A588,ishod_substance!A:AD,22,0)</f>
        <v>#N/A</v>
      </c>
      <c r="Q588" s="4" t="e">
        <f>VLOOKUP(tbl2_2!A588,ishod_substance!A:AD,23,0)</f>
        <v>#N/A</v>
      </c>
      <c r="R588" s="4" t="e">
        <f>VLOOKUP(tbl2_2!A588,ishod_substance!A:AD,24,0)</f>
        <v>#N/A</v>
      </c>
      <c r="S588" s="4" t="e">
        <f>VLOOKUP(tbl2_2!A588,ishod_substance!A:AD,25,0)</f>
        <v>#N/A</v>
      </c>
      <c r="T588" s="4" t="e">
        <f>VLOOKUP(tbl2_2!A588,ishod_substance!A:AD,26,0)</f>
        <v>#N/A</v>
      </c>
      <c r="U588" s="4" t="e">
        <f>VLOOKUP(tbl2_2!A588,ishod_substance!A:AD,27,0)</f>
        <v>#N/A</v>
      </c>
      <c r="V588" s="4" t="e">
        <f>VLOOKUP(tbl2_2!A588,ishod_substance!A:AD,28,0)</f>
        <v>#N/A</v>
      </c>
      <c r="W588" s="4" t="e">
        <f>VLOOKUP(tbl2_2!A588,ishod_substance!A:AD,29,0)</f>
        <v>#N/A</v>
      </c>
      <c r="X588" s="4" t="e">
        <f>VLOOKUP(tbl2_2!A588,ishod_substance!A:AD,30,0)</f>
        <v>#N/A</v>
      </c>
      <c r="Y588" s="10" t="e">
        <f>VLOOKUP(tbl2_2!A588,ishod_substance!A:AD,7,0)</f>
        <v>#N/A</v>
      </c>
      <c r="Z588" s="9" t="e">
        <f>VLOOKUP(Y588,quide!$A$2:$B$1006,2,0)</f>
        <v>#N/A</v>
      </c>
      <c r="AA588" s="4" t="e">
        <f>VLOOKUP(Y588,quide!$A$2:$J$1006,10,0)</f>
        <v>#N/A</v>
      </c>
      <c r="AB588" s="50" t="e">
        <f>VLOOKUP(tbl2_2!A588,ishod_substance!A:AD,8,0)</f>
        <v>#N/A</v>
      </c>
      <c r="AC588" s="28" t="e">
        <f t="shared" si="9"/>
        <v>#N/A</v>
      </c>
      <c r="AD588" s="27" t="e">
        <f>VLOOKUP(tbl2_2!A588,ishod_substance!A:AD,9,0)</f>
        <v>#N/A</v>
      </c>
      <c r="AE588" s="8" t="e">
        <f>VLOOKUP(tbl2_2!A588,ishod_substance!A:AD,9,0)</f>
        <v>#N/A</v>
      </c>
      <c r="AF588" s="12"/>
    </row>
    <row r="589" spans="1:32" x14ac:dyDescent="0.25">
      <c r="A589">
        <v>581</v>
      </c>
      <c r="C589" s="5" t="e">
        <f>VLOOKUP(tbl2_2!A589,ishod_substance!A:P,2,0)</f>
        <v>#N/A</v>
      </c>
      <c r="D589" s="7" t="e">
        <f>VLOOKUP(tbl2_2!A589,ishod_substance!A:P,3,0)</f>
        <v>#N/A</v>
      </c>
      <c r="E589" s="5" t="e">
        <f>VLOOKUP(tbl2_2!A589,ishod_substance!A:P,11,0)</f>
        <v>#N/A</v>
      </c>
      <c r="F589" s="6" t="e">
        <f>VLOOKUP(tbl2_2!A589,ishod_substance!A:P,15,0)</f>
        <v>#N/A</v>
      </c>
      <c r="G589" s="6" t="e">
        <f>VLOOKUP(tbl2_2!A589,ishod_substance!A:P,12,0)&amp;"/"&amp;VLOOKUP(tbl2_2!A589,ishod_substance!A:P,14,0)</f>
        <v>#N/A</v>
      </c>
      <c r="H589" s="29" t="e">
        <f>VLOOKUP(tbl2_2!A589,ishod_substance!A:P,6,0)</f>
        <v>#N/A</v>
      </c>
      <c r="I589" s="10" t="e">
        <f>VLOOKUP(tbl2_2!A589,ishod_substance!A:P,15,0)</f>
        <v>#N/A</v>
      </c>
      <c r="J589" s="10" t="e">
        <f>VLOOKUP(tbl2_2!A589,ishod_substance!A:P,5,0)</f>
        <v>#N/A</v>
      </c>
      <c r="K589" s="84" t="e">
        <f>VLOOKUP(tbl2_2!A589,ishod_substance!A:Q,17,0)</f>
        <v>#N/A</v>
      </c>
      <c r="L589" s="84" t="e">
        <f>VLOOKUP(tbl2_2!A589,ishod_substance!A:R,18,0)</f>
        <v>#N/A</v>
      </c>
      <c r="M589" s="84" t="e">
        <f>VLOOKUP(tbl2_2!A589,ishod_substance!A:AD,19,0)</f>
        <v>#N/A</v>
      </c>
      <c r="N589" s="4" t="e">
        <f>VLOOKUP(tbl2_2!A589,ishod_substance!A:AD,20,0)</f>
        <v>#N/A</v>
      </c>
      <c r="O589" s="4" t="e">
        <f>VLOOKUP(tbl2_2!A589,ishod_substance!A:AD,21,0)</f>
        <v>#N/A</v>
      </c>
      <c r="P589" s="4" t="e">
        <f>VLOOKUP(tbl2_2!A589,ishod_substance!A:AD,22,0)</f>
        <v>#N/A</v>
      </c>
      <c r="Q589" s="4" t="e">
        <f>VLOOKUP(tbl2_2!A589,ishod_substance!A:AD,23,0)</f>
        <v>#N/A</v>
      </c>
      <c r="R589" s="4" t="e">
        <f>VLOOKUP(tbl2_2!A589,ishod_substance!A:AD,24,0)</f>
        <v>#N/A</v>
      </c>
      <c r="S589" s="4" t="e">
        <f>VLOOKUP(tbl2_2!A589,ishod_substance!A:AD,25,0)</f>
        <v>#N/A</v>
      </c>
      <c r="T589" s="4" t="e">
        <f>VLOOKUP(tbl2_2!A589,ishod_substance!A:AD,26,0)</f>
        <v>#N/A</v>
      </c>
      <c r="U589" s="4" t="e">
        <f>VLOOKUP(tbl2_2!A589,ishod_substance!A:AD,27,0)</f>
        <v>#N/A</v>
      </c>
      <c r="V589" s="4" t="e">
        <f>VLOOKUP(tbl2_2!A589,ishod_substance!A:AD,28,0)</f>
        <v>#N/A</v>
      </c>
      <c r="W589" s="4" t="e">
        <f>VLOOKUP(tbl2_2!A589,ishod_substance!A:AD,29,0)</f>
        <v>#N/A</v>
      </c>
      <c r="X589" s="4" t="e">
        <f>VLOOKUP(tbl2_2!A589,ishod_substance!A:AD,30,0)</f>
        <v>#N/A</v>
      </c>
      <c r="Y589" s="10" t="e">
        <f>VLOOKUP(tbl2_2!A589,ishod_substance!A:AD,7,0)</f>
        <v>#N/A</v>
      </c>
      <c r="Z589" s="9" t="e">
        <f>VLOOKUP(Y589,quide!$A$2:$B$1006,2,0)</f>
        <v>#N/A</v>
      </c>
      <c r="AA589" s="4" t="e">
        <f>VLOOKUP(Y589,quide!$A$2:$J$1006,10,0)</f>
        <v>#N/A</v>
      </c>
      <c r="AB589" s="50" t="e">
        <f>VLOOKUP(tbl2_2!A589,ishod_substance!A:AD,8,0)</f>
        <v>#N/A</v>
      </c>
      <c r="AC589" s="28" t="e">
        <f t="shared" si="9"/>
        <v>#N/A</v>
      </c>
      <c r="AD589" s="27" t="e">
        <f>VLOOKUP(tbl2_2!A589,ishod_substance!A:AD,9,0)</f>
        <v>#N/A</v>
      </c>
      <c r="AE589" s="8" t="e">
        <f>VLOOKUP(tbl2_2!A589,ishod_substance!A:AD,9,0)</f>
        <v>#N/A</v>
      </c>
      <c r="AF589" s="12"/>
    </row>
    <row r="590" spans="1:32" x14ac:dyDescent="0.25">
      <c r="A590">
        <v>582</v>
      </c>
      <c r="C590" s="5" t="e">
        <f>VLOOKUP(tbl2_2!A590,ishod_substance!A:P,2,0)</f>
        <v>#N/A</v>
      </c>
      <c r="D590" s="7" t="e">
        <f>VLOOKUP(tbl2_2!A590,ishod_substance!A:P,3,0)</f>
        <v>#N/A</v>
      </c>
      <c r="E590" s="5" t="e">
        <f>VLOOKUP(tbl2_2!A590,ishod_substance!A:P,11,0)</f>
        <v>#N/A</v>
      </c>
      <c r="F590" s="6" t="e">
        <f>VLOOKUP(tbl2_2!A590,ishod_substance!A:P,15,0)</f>
        <v>#N/A</v>
      </c>
      <c r="G590" s="6" t="e">
        <f>VLOOKUP(tbl2_2!A590,ishod_substance!A:P,12,0)&amp;"/"&amp;VLOOKUP(tbl2_2!A590,ishod_substance!A:P,14,0)</f>
        <v>#N/A</v>
      </c>
      <c r="H590" s="29" t="e">
        <f>VLOOKUP(tbl2_2!A590,ishod_substance!A:P,6,0)</f>
        <v>#N/A</v>
      </c>
      <c r="I590" s="10" t="e">
        <f>VLOOKUP(tbl2_2!A590,ishod_substance!A:P,15,0)</f>
        <v>#N/A</v>
      </c>
      <c r="J590" s="10" t="e">
        <f>VLOOKUP(tbl2_2!A590,ishod_substance!A:P,5,0)</f>
        <v>#N/A</v>
      </c>
      <c r="K590" s="84" t="e">
        <f>VLOOKUP(tbl2_2!A590,ishod_substance!A:Q,17,0)</f>
        <v>#N/A</v>
      </c>
      <c r="L590" s="84" t="e">
        <f>VLOOKUP(tbl2_2!A590,ishod_substance!A:R,18,0)</f>
        <v>#N/A</v>
      </c>
      <c r="M590" s="84" t="e">
        <f>VLOOKUP(tbl2_2!A590,ishod_substance!A:AD,19,0)</f>
        <v>#N/A</v>
      </c>
      <c r="N590" s="4" t="e">
        <f>VLOOKUP(tbl2_2!A590,ishod_substance!A:AD,20,0)</f>
        <v>#N/A</v>
      </c>
      <c r="O590" s="4" t="e">
        <f>VLOOKUP(tbl2_2!A590,ishod_substance!A:AD,21,0)</f>
        <v>#N/A</v>
      </c>
      <c r="P590" s="4" t="e">
        <f>VLOOKUP(tbl2_2!A590,ishod_substance!A:AD,22,0)</f>
        <v>#N/A</v>
      </c>
      <c r="Q590" s="4" t="e">
        <f>VLOOKUP(tbl2_2!A590,ishod_substance!A:AD,23,0)</f>
        <v>#N/A</v>
      </c>
      <c r="R590" s="4" t="e">
        <f>VLOOKUP(tbl2_2!A590,ishod_substance!A:AD,24,0)</f>
        <v>#N/A</v>
      </c>
      <c r="S590" s="4" t="e">
        <f>VLOOKUP(tbl2_2!A590,ishod_substance!A:AD,25,0)</f>
        <v>#N/A</v>
      </c>
      <c r="T590" s="4" t="e">
        <f>VLOOKUP(tbl2_2!A590,ishod_substance!A:AD,26,0)</f>
        <v>#N/A</v>
      </c>
      <c r="U590" s="4" t="e">
        <f>VLOOKUP(tbl2_2!A590,ishod_substance!A:AD,27,0)</f>
        <v>#N/A</v>
      </c>
      <c r="V590" s="4" t="e">
        <f>VLOOKUP(tbl2_2!A590,ishod_substance!A:AD,28,0)</f>
        <v>#N/A</v>
      </c>
      <c r="W590" s="4" t="e">
        <f>VLOOKUP(tbl2_2!A590,ishod_substance!A:AD,29,0)</f>
        <v>#N/A</v>
      </c>
      <c r="X590" s="4" t="e">
        <f>VLOOKUP(tbl2_2!A590,ishod_substance!A:AD,30,0)</f>
        <v>#N/A</v>
      </c>
      <c r="Y590" s="10" t="e">
        <f>VLOOKUP(tbl2_2!A590,ishod_substance!A:AD,7,0)</f>
        <v>#N/A</v>
      </c>
      <c r="Z590" s="9" t="e">
        <f>VLOOKUP(Y590,quide!$A$2:$B$1006,2,0)</f>
        <v>#N/A</v>
      </c>
      <c r="AA590" s="4" t="e">
        <f>VLOOKUP(Y590,quide!$A$2:$J$1006,10,0)</f>
        <v>#N/A</v>
      </c>
      <c r="AB590" s="50" t="e">
        <f>VLOOKUP(tbl2_2!A590,ishod_substance!A:AD,8,0)</f>
        <v>#N/A</v>
      </c>
      <c r="AC590" s="28" t="e">
        <f t="shared" si="9"/>
        <v>#N/A</v>
      </c>
      <c r="AD590" s="27" t="e">
        <f>VLOOKUP(tbl2_2!A590,ishod_substance!A:AD,9,0)</f>
        <v>#N/A</v>
      </c>
      <c r="AE590" s="8" t="e">
        <f>VLOOKUP(tbl2_2!A590,ishod_substance!A:AD,9,0)</f>
        <v>#N/A</v>
      </c>
      <c r="AF590" s="12"/>
    </row>
    <row r="591" spans="1:32" x14ac:dyDescent="0.25">
      <c r="A591">
        <v>583</v>
      </c>
      <c r="C591" s="5" t="e">
        <f>VLOOKUP(tbl2_2!A591,ishod_substance!A:P,2,0)</f>
        <v>#N/A</v>
      </c>
      <c r="D591" s="7" t="e">
        <f>VLOOKUP(tbl2_2!A591,ishod_substance!A:P,3,0)</f>
        <v>#N/A</v>
      </c>
      <c r="E591" s="5" t="e">
        <f>VLOOKUP(tbl2_2!A591,ishod_substance!A:P,11,0)</f>
        <v>#N/A</v>
      </c>
      <c r="F591" s="6" t="e">
        <f>VLOOKUP(tbl2_2!A591,ishod_substance!A:P,15,0)</f>
        <v>#N/A</v>
      </c>
      <c r="G591" s="6" t="e">
        <f>VLOOKUP(tbl2_2!A591,ishod_substance!A:P,12,0)&amp;"/"&amp;VLOOKUP(tbl2_2!A591,ishod_substance!A:P,14,0)</f>
        <v>#N/A</v>
      </c>
      <c r="H591" s="29" t="e">
        <f>VLOOKUP(tbl2_2!A591,ishod_substance!A:P,6,0)</f>
        <v>#N/A</v>
      </c>
      <c r="I591" s="10" t="e">
        <f>VLOOKUP(tbl2_2!A591,ishod_substance!A:P,15,0)</f>
        <v>#N/A</v>
      </c>
      <c r="J591" s="10" t="e">
        <f>VLOOKUP(tbl2_2!A591,ishod_substance!A:P,5,0)</f>
        <v>#N/A</v>
      </c>
      <c r="K591" s="84" t="e">
        <f>VLOOKUP(tbl2_2!A591,ishod_substance!A:Q,17,0)</f>
        <v>#N/A</v>
      </c>
      <c r="L591" s="84" t="e">
        <f>VLOOKUP(tbl2_2!A591,ishod_substance!A:R,18,0)</f>
        <v>#N/A</v>
      </c>
      <c r="M591" s="84" t="e">
        <f>VLOOKUP(tbl2_2!A591,ishod_substance!A:AD,19,0)</f>
        <v>#N/A</v>
      </c>
      <c r="N591" s="4" t="e">
        <f>VLOOKUP(tbl2_2!A591,ishod_substance!A:AD,20,0)</f>
        <v>#N/A</v>
      </c>
      <c r="O591" s="4" t="e">
        <f>VLOOKUP(tbl2_2!A591,ishod_substance!A:AD,21,0)</f>
        <v>#N/A</v>
      </c>
      <c r="P591" s="4" t="e">
        <f>VLOOKUP(tbl2_2!A591,ishod_substance!A:AD,22,0)</f>
        <v>#N/A</v>
      </c>
      <c r="Q591" s="4" t="e">
        <f>VLOOKUP(tbl2_2!A591,ishod_substance!A:AD,23,0)</f>
        <v>#N/A</v>
      </c>
      <c r="R591" s="4" t="e">
        <f>VLOOKUP(tbl2_2!A591,ishod_substance!A:AD,24,0)</f>
        <v>#N/A</v>
      </c>
      <c r="S591" s="4" t="e">
        <f>VLOOKUP(tbl2_2!A591,ishod_substance!A:AD,25,0)</f>
        <v>#N/A</v>
      </c>
      <c r="T591" s="4" t="e">
        <f>VLOOKUP(tbl2_2!A591,ishod_substance!A:AD,26,0)</f>
        <v>#N/A</v>
      </c>
      <c r="U591" s="4" t="e">
        <f>VLOOKUP(tbl2_2!A591,ishod_substance!A:AD,27,0)</f>
        <v>#N/A</v>
      </c>
      <c r="V591" s="4" t="e">
        <f>VLOOKUP(tbl2_2!A591,ishod_substance!A:AD,28,0)</f>
        <v>#N/A</v>
      </c>
      <c r="W591" s="4" t="e">
        <f>VLOOKUP(tbl2_2!A591,ishod_substance!A:AD,29,0)</f>
        <v>#N/A</v>
      </c>
      <c r="X591" s="4" t="e">
        <f>VLOOKUP(tbl2_2!A591,ishod_substance!A:AD,30,0)</f>
        <v>#N/A</v>
      </c>
      <c r="Y591" s="10" t="e">
        <f>VLOOKUP(tbl2_2!A591,ishod_substance!A:AD,7,0)</f>
        <v>#N/A</v>
      </c>
      <c r="Z591" s="9" t="e">
        <f>VLOOKUP(Y591,quide!$A$2:$B$1006,2,0)</f>
        <v>#N/A</v>
      </c>
      <c r="AA591" s="4" t="e">
        <f>VLOOKUP(Y591,quide!$A$2:$J$1006,10,0)</f>
        <v>#N/A</v>
      </c>
      <c r="AB591" s="50" t="e">
        <f>VLOOKUP(tbl2_2!A591,ishod_substance!A:AD,8,0)</f>
        <v>#N/A</v>
      </c>
      <c r="AC591" s="28" t="e">
        <f t="shared" si="9"/>
        <v>#N/A</v>
      </c>
      <c r="AD591" s="27" t="e">
        <f>VLOOKUP(tbl2_2!A591,ishod_substance!A:AD,9,0)</f>
        <v>#N/A</v>
      </c>
      <c r="AE591" s="8" t="e">
        <f>VLOOKUP(tbl2_2!A591,ishod_substance!A:AD,9,0)</f>
        <v>#N/A</v>
      </c>
      <c r="AF591" s="12"/>
    </row>
    <row r="592" spans="1:32" x14ac:dyDescent="0.25">
      <c r="A592">
        <v>584</v>
      </c>
      <c r="C592" s="5" t="e">
        <f>VLOOKUP(tbl2_2!A592,ishod_substance!A:P,2,0)</f>
        <v>#N/A</v>
      </c>
      <c r="D592" s="7" t="e">
        <f>VLOOKUP(tbl2_2!A592,ishod_substance!A:P,3,0)</f>
        <v>#N/A</v>
      </c>
      <c r="E592" s="5" t="e">
        <f>VLOOKUP(tbl2_2!A592,ishod_substance!A:P,11,0)</f>
        <v>#N/A</v>
      </c>
      <c r="F592" s="6" t="e">
        <f>VLOOKUP(tbl2_2!A592,ishod_substance!A:P,15,0)</f>
        <v>#N/A</v>
      </c>
      <c r="G592" s="6" t="e">
        <f>VLOOKUP(tbl2_2!A592,ishod_substance!A:P,12,0)&amp;"/"&amp;VLOOKUP(tbl2_2!A592,ishod_substance!A:P,14,0)</f>
        <v>#N/A</v>
      </c>
      <c r="H592" s="29" t="e">
        <f>VLOOKUP(tbl2_2!A592,ishod_substance!A:P,6,0)</f>
        <v>#N/A</v>
      </c>
      <c r="I592" s="10" t="e">
        <f>VLOOKUP(tbl2_2!A592,ishod_substance!A:P,15,0)</f>
        <v>#N/A</v>
      </c>
      <c r="J592" s="10" t="e">
        <f>VLOOKUP(tbl2_2!A592,ishod_substance!A:P,5,0)</f>
        <v>#N/A</v>
      </c>
      <c r="K592" s="84" t="e">
        <f>VLOOKUP(tbl2_2!A592,ishod_substance!A:Q,17,0)</f>
        <v>#N/A</v>
      </c>
      <c r="L592" s="84" t="e">
        <f>VLOOKUP(tbl2_2!A592,ishod_substance!A:R,18,0)</f>
        <v>#N/A</v>
      </c>
      <c r="M592" s="84" t="e">
        <f>VLOOKUP(tbl2_2!A592,ishod_substance!A:AD,19,0)</f>
        <v>#N/A</v>
      </c>
      <c r="N592" s="4" t="e">
        <f>VLOOKUP(tbl2_2!A592,ishod_substance!A:AD,20,0)</f>
        <v>#N/A</v>
      </c>
      <c r="O592" s="4" t="e">
        <f>VLOOKUP(tbl2_2!A592,ishod_substance!A:AD,21,0)</f>
        <v>#N/A</v>
      </c>
      <c r="P592" s="4" t="e">
        <f>VLOOKUP(tbl2_2!A592,ishod_substance!A:AD,22,0)</f>
        <v>#N/A</v>
      </c>
      <c r="Q592" s="4" t="e">
        <f>VLOOKUP(tbl2_2!A592,ishod_substance!A:AD,23,0)</f>
        <v>#N/A</v>
      </c>
      <c r="R592" s="4" t="e">
        <f>VLOOKUP(tbl2_2!A592,ishod_substance!A:AD,24,0)</f>
        <v>#N/A</v>
      </c>
      <c r="S592" s="4" t="e">
        <f>VLOOKUP(tbl2_2!A592,ishod_substance!A:AD,25,0)</f>
        <v>#N/A</v>
      </c>
      <c r="T592" s="4" t="e">
        <f>VLOOKUP(tbl2_2!A592,ishod_substance!A:AD,26,0)</f>
        <v>#N/A</v>
      </c>
      <c r="U592" s="4" t="e">
        <f>VLOOKUP(tbl2_2!A592,ishod_substance!A:AD,27,0)</f>
        <v>#N/A</v>
      </c>
      <c r="V592" s="4" t="e">
        <f>VLOOKUP(tbl2_2!A592,ishod_substance!A:AD,28,0)</f>
        <v>#N/A</v>
      </c>
      <c r="W592" s="4" t="e">
        <f>VLOOKUP(tbl2_2!A592,ishod_substance!A:AD,29,0)</f>
        <v>#N/A</v>
      </c>
      <c r="X592" s="4" t="e">
        <f>VLOOKUP(tbl2_2!A592,ishod_substance!A:AD,30,0)</f>
        <v>#N/A</v>
      </c>
      <c r="Y592" s="10" t="e">
        <f>VLOOKUP(tbl2_2!A592,ishod_substance!A:AD,7,0)</f>
        <v>#N/A</v>
      </c>
      <c r="Z592" s="9" t="e">
        <f>VLOOKUP(Y592,quide!$A$2:$B$1006,2,0)</f>
        <v>#N/A</v>
      </c>
      <c r="AA592" s="4" t="e">
        <f>VLOOKUP(Y592,quide!$A$2:$J$1006,10,0)</f>
        <v>#N/A</v>
      </c>
      <c r="AB592" s="50" t="e">
        <f>VLOOKUP(tbl2_2!A592,ishod_substance!A:AD,8,0)</f>
        <v>#N/A</v>
      </c>
      <c r="AC592" s="28" t="e">
        <f t="shared" si="9"/>
        <v>#N/A</v>
      </c>
      <c r="AD592" s="27" t="e">
        <f>VLOOKUP(tbl2_2!A592,ishod_substance!A:AD,9,0)</f>
        <v>#N/A</v>
      </c>
      <c r="AE592" s="8" t="e">
        <f>VLOOKUP(tbl2_2!A592,ishod_substance!A:AD,9,0)</f>
        <v>#N/A</v>
      </c>
      <c r="AF592" s="12"/>
    </row>
    <row r="593" spans="1:32" x14ac:dyDescent="0.25">
      <c r="A593">
        <v>585</v>
      </c>
      <c r="C593" s="5" t="e">
        <f>VLOOKUP(tbl2_2!A593,ishod_substance!A:P,2,0)</f>
        <v>#N/A</v>
      </c>
      <c r="D593" s="7" t="e">
        <f>VLOOKUP(tbl2_2!A593,ishod_substance!A:P,3,0)</f>
        <v>#N/A</v>
      </c>
      <c r="E593" s="5" t="e">
        <f>VLOOKUP(tbl2_2!A593,ishod_substance!A:P,11,0)</f>
        <v>#N/A</v>
      </c>
      <c r="F593" s="6" t="e">
        <f>VLOOKUP(tbl2_2!A593,ishod_substance!A:P,15,0)</f>
        <v>#N/A</v>
      </c>
      <c r="G593" s="6" t="e">
        <f>VLOOKUP(tbl2_2!A593,ishod_substance!A:P,12,0)&amp;"/"&amp;VLOOKUP(tbl2_2!A593,ishod_substance!A:P,14,0)</f>
        <v>#N/A</v>
      </c>
      <c r="H593" s="29" t="e">
        <f>VLOOKUP(tbl2_2!A593,ishod_substance!A:P,6,0)</f>
        <v>#N/A</v>
      </c>
      <c r="I593" s="10" t="e">
        <f>VLOOKUP(tbl2_2!A593,ishod_substance!A:P,15,0)</f>
        <v>#N/A</v>
      </c>
      <c r="J593" s="10" t="e">
        <f>VLOOKUP(tbl2_2!A593,ishod_substance!A:P,5,0)</f>
        <v>#N/A</v>
      </c>
      <c r="K593" s="84" t="e">
        <f>VLOOKUP(tbl2_2!A593,ishod_substance!A:Q,17,0)</f>
        <v>#N/A</v>
      </c>
      <c r="L593" s="84" t="e">
        <f>VLOOKUP(tbl2_2!A593,ishod_substance!A:R,18,0)</f>
        <v>#N/A</v>
      </c>
      <c r="M593" s="84" t="e">
        <f>VLOOKUP(tbl2_2!A593,ishod_substance!A:AD,19,0)</f>
        <v>#N/A</v>
      </c>
      <c r="N593" s="4" t="e">
        <f>VLOOKUP(tbl2_2!A593,ishod_substance!A:AD,20,0)</f>
        <v>#N/A</v>
      </c>
      <c r="O593" s="4" t="e">
        <f>VLOOKUP(tbl2_2!A593,ishod_substance!A:AD,21,0)</f>
        <v>#N/A</v>
      </c>
      <c r="P593" s="4" t="e">
        <f>VLOOKUP(tbl2_2!A593,ishod_substance!A:AD,22,0)</f>
        <v>#N/A</v>
      </c>
      <c r="Q593" s="4" t="e">
        <f>VLOOKUP(tbl2_2!A593,ishod_substance!A:AD,23,0)</f>
        <v>#N/A</v>
      </c>
      <c r="R593" s="4" t="e">
        <f>VLOOKUP(tbl2_2!A593,ishod_substance!A:AD,24,0)</f>
        <v>#N/A</v>
      </c>
      <c r="S593" s="4" t="e">
        <f>VLOOKUP(tbl2_2!A593,ishod_substance!A:AD,25,0)</f>
        <v>#N/A</v>
      </c>
      <c r="T593" s="4" t="e">
        <f>VLOOKUP(tbl2_2!A593,ishod_substance!A:AD,26,0)</f>
        <v>#N/A</v>
      </c>
      <c r="U593" s="4" t="e">
        <f>VLOOKUP(tbl2_2!A593,ishod_substance!A:AD,27,0)</f>
        <v>#N/A</v>
      </c>
      <c r="V593" s="4" t="e">
        <f>VLOOKUP(tbl2_2!A593,ishod_substance!A:AD,28,0)</f>
        <v>#N/A</v>
      </c>
      <c r="W593" s="4" t="e">
        <f>VLOOKUP(tbl2_2!A593,ishod_substance!A:AD,29,0)</f>
        <v>#N/A</v>
      </c>
      <c r="X593" s="4" t="e">
        <f>VLOOKUP(tbl2_2!A593,ishod_substance!A:AD,30,0)</f>
        <v>#N/A</v>
      </c>
      <c r="Y593" s="10" t="e">
        <f>VLOOKUP(tbl2_2!A593,ishod_substance!A:AD,7,0)</f>
        <v>#N/A</v>
      </c>
      <c r="Z593" s="9" t="e">
        <f>VLOOKUP(Y593,quide!$A$2:$B$1006,2,0)</f>
        <v>#N/A</v>
      </c>
      <c r="AA593" s="4" t="e">
        <f>VLOOKUP(Y593,quide!$A$2:$J$1006,10,0)</f>
        <v>#N/A</v>
      </c>
      <c r="AB593" s="50" t="e">
        <f>VLOOKUP(tbl2_2!A593,ishod_substance!A:AD,8,0)</f>
        <v>#N/A</v>
      </c>
      <c r="AC593" s="28" t="e">
        <f t="shared" si="9"/>
        <v>#N/A</v>
      </c>
      <c r="AD593" s="27" t="e">
        <f>VLOOKUP(tbl2_2!A593,ishod_substance!A:AD,9,0)</f>
        <v>#N/A</v>
      </c>
      <c r="AE593" s="8" t="e">
        <f>VLOOKUP(tbl2_2!A593,ishod_substance!A:AD,9,0)</f>
        <v>#N/A</v>
      </c>
      <c r="AF593" s="12"/>
    </row>
    <row r="594" spans="1:32" x14ac:dyDescent="0.25">
      <c r="A594">
        <v>586</v>
      </c>
      <c r="C594" s="5" t="e">
        <f>VLOOKUP(tbl2_2!A594,ishod_substance!A:P,2,0)</f>
        <v>#N/A</v>
      </c>
      <c r="D594" s="7" t="e">
        <f>VLOOKUP(tbl2_2!A594,ishod_substance!A:P,3,0)</f>
        <v>#N/A</v>
      </c>
      <c r="E594" s="5" t="e">
        <f>VLOOKUP(tbl2_2!A594,ishod_substance!A:P,11,0)</f>
        <v>#N/A</v>
      </c>
      <c r="F594" s="6" t="e">
        <f>VLOOKUP(tbl2_2!A594,ishod_substance!A:P,15,0)</f>
        <v>#N/A</v>
      </c>
      <c r="G594" s="6" t="e">
        <f>VLOOKUP(tbl2_2!A594,ishod_substance!A:P,12,0)&amp;"/"&amp;VLOOKUP(tbl2_2!A594,ishod_substance!A:P,14,0)</f>
        <v>#N/A</v>
      </c>
      <c r="H594" s="29" t="e">
        <f>VLOOKUP(tbl2_2!A594,ishod_substance!A:P,6,0)</f>
        <v>#N/A</v>
      </c>
      <c r="I594" s="10" t="e">
        <f>VLOOKUP(tbl2_2!A594,ishod_substance!A:P,15,0)</f>
        <v>#N/A</v>
      </c>
      <c r="J594" s="10" t="e">
        <f>VLOOKUP(tbl2_2!A594,ishod_substance!A:P,5,0)</f>
        <v>#N/A</v>
      </c>
      <c r="K594" s="84" t="e">
        <f>VLOOKUP(tbl2_2!A594,ishod_substance!A:Q,17,0)</f>
        <v>#N/A</v>
      </c>
      <c r="L594" s="84" t="e">
        <f>VLOOKUP(tbl2_2!A594,ishod_substance!A:R,18,0)</f>
        <v>#N/A</v>
      </c>
      <c r="M594" s="84" t="e">
        <f>VLOOKUP(tbl2_2!A594,ishod_substance!A:AD,19,0)</f>
        <v>#N/A</v>
      </c>
      <c r="N594" s="4" t="e">
        <f>VLOOKUP(tbl2_2!A594,ishod_substance!A:AD,20,0)</f>
        <v>#N/A</v>
      </c>
      <c r="O594" s="4" t="e">
        <f>VLOOKUP(tbl2_2!A594,ishod_substance!A:AD,21,0)</f>
        <v>#N/A</v>
      </c>
      <c r="P594" s="4" t="e">
        <f>VLOOKUP(tbl2_2!A594,ishod_substance!A:AD,22,0)</f>
        <v>#N/A</v>
      </c>
      <c r="Q594" s="4" t="e">
        <f>VLOOKUP(tbl2_2!A594,ishod_substance!A:AD,23,0)</f>
        <v>#N/A</v>
      </c>
      <c r="R594" s="4" t="e">
        <f>VLOOKUP(tbl2_2!A594,ishod_substance!A:AD,24,0)</f>
        <v>#N/A</v>
      </c>
      <c r="S594" s="4" t="e">
        <f>VLOOKUP(tbl2_2!A594,ishod_substance!A:AD,25,0)</f>
        <v>#N/A</v>
      </c>
      <c r="T594" s="4" t="e">
        <f>VLOOKUP(tbl2_2!A594,ishod_substance!A:AD,26,0)</f>
        <v>#N/A</v>
      </c>
      <c r="U594" s="4" t="e">
        <f>VLOOKUP(tbl2_2!A594,ishod_substance!A:AD,27,0)</f>
        <v>#N/A</v>
      </c>
      <c r="V594" s="4" t="e">
        <f>VLOOKUP(tbl2_2!A594,ishod_substance!A:AD,28,0)</f>
        <v>#N/A</v>
      </c>
      <c r="W594" s="4" t="e">
        <f>VLOOKUP(tbl2_2!A594,ishod_substance!A:AD,29,0)</f>
        <v>#N/A</v>
      </c>
      <c r="X594" s="4" t="e">
        <f>VLOOKUP(tbl2_2!A594,ishod_substance!A:AD,30,0)</f>
        <v>#N/A</v>
      </c>
      <c r="Y594" s="10" t="e">
        <f>VLOOKUP(tbl2_2!A594,ishod_substance!A:AD,7,0)</f>
        <v>#N/A</v>
      </c>
      <c r="Z594" s="9" t="e">
        <f>VLOOKUP(Y594,quide!$A$2:$B$1006,2,0)</f>
        <v>#N/A</v>
      </c>
      <c r="AA594" s="4" t="e">
        <f>VLOOKUP(Y594,quide!$A$2:$J$1006,10,0)</f>
        <v>#N/A</v>
      </c>
      <c r="AB594" s="50" t="e">
        <f>VLOOKUP(tbl2_2!A594,ishod_substance!A:AD,8,0)</f>
        <v>#N/A</v>
      </c>
      <c r="AC594" s="28" t="e">
        <f t="shared" si="9"/>
        <v>#N/A</v>
      </c>
      <c r="AD594" s="27" t="e">
        <f>VLOOKUP(tbl2_2!A594,ishod_substance!A:AD,9,0)</f>
        <v>#N/A</v>
      </c>
      <c r="AE594" s="8" t="e">
        <f>VLOOKUP(tbl2_2!A594,ishod_substance!A:AD,9,0)</f>
        <v>#N/A</v>
      </c>
      <c r="AF594" s="12"/>
    </row>
    <row r="595" spans="1:32" x14ac:dyDescent="0.25">
      <c r="A595">
        <v>587</v>
      </c>
      <c r="C595" s="5" t="e">
        <f>VLOOKUP(tbl2_2!A595,ishod_substance!A:P,2,0)</f>
        <v>#N/A</v>
      </c>
      <c r="D595" s="7" t="e">
        <f>VLOOKUP(tbl2_2!A595,ishod_substance!A:P,3,0)</f>
        <v>#N/A</v>
      </c>
      <c r="E595" s="5" t="e">
        <f>VLOOKUP(tbl2_2!A595,ishod_substance!A:P,11,0)</f>
        <v>#N/A</v>
      </c>
      <c r="F595" s="6" t="e">
        <f>VLOOKUP(tbl2_2!A595,ishod_substance!A:P,15,0)</f>
        <v>#N/A</v>
      </c>
      <c r="G595" s="6" t="e">
        <f>VLOOKUP(tbl2_2!A595,ishod_substance!A:P,12,0)&amp;"/"&amp;VLOOKUP(tbl2_2!A595,ishod_substance!A:P,14,0)</f>
        <v>#N/A</v>
      </c>
      <c r="H595" s="29" t="e">
        <f>VLOOKUP(tbl2_2!A595,ishod_substance!A:P,6,0)</f>
        <v>#N/A</v>
      </c>
      <c r="I595" s="10" t="e">
        <f>VLOOKUP(tbl2_2!A595,ishod_substance!A:P,15,0)</f>
        <v>#N/A</v>
      </c>
      <c r="J595" s="10" t="e">
        <f>VLOOKUP(tbl2_2!A595,ishod_substance!A:P,5,0)</f>
        <v>#N/A</v>
      </c>
      <c r="K595" s="84" t="e">
        <f>VLOOKUP(tbl2_2!A595,ishod_substance!A:Q,17,0)</f>
        <v>#N/A</v>
      </c>
      <c r="L595" s="84" t="e">
        <f>VLOOKUP(tbl2_2!A595,ishod_substance!A:R,18,0)</f>
        <v>#N/A</v>
      </c>
      <c r="M595" s="84" t="e">
        <f>VLOOKUP(tbl2_2!A595,ishod_substance!A:AD,19,0)</f>
        <v>#N/A</v>
      </c>
      <c r="N595" s="4" t="e">
        <f>VLOOKUP(tbl2_2!A595,ishod_substance!A:AD,20,0)</f>
        <v>#N/A</v>
      </c>
      <c r="O595" s="4" t="e">
        <f>VLOOKUP(tbl2_2!A595,ishod_substance!A:AD,21,0)</f>
        <v>#N/A</v>
      </c>
      <c r="P595" s="4" t="e">
        <f>VLOOKUP(tbl2_2!A595,ishod_substance!A:AD,22,0)</f>
        <v>#N/A</v>
      </c>
      <c r="Q595" s="4" t="e">
        <f>VLOOKUP(tbl2_2!A595,ishod_substance!A:AD,23,0)</f>
        <v>#N/A</v>
      </c>
      <c r="R595" s="4" t="e">
        <f>VLOOKUP(tbl2_2!A595,ishod_substance!A:AD,24,0)</f>
        <v>#N/A</v>
      </c>
      <c r="S595" s="4" t="e">
        <f>VLOOKUP(tbl2_2!A595,ishod_substance!A:AD,25,0)</f>
        <v>#N/A</v>
      </c>
      <c r="T595" s="4" t="e">
        <f>VLOOKUP(tbl2_2!A595,ishod_substance!A:AD,26,0)</f>
        <v>#N/A</v>
      </c>
      <c r="U595" s="4" t="e">
        <f>VLOOKUP(tbl2_2!A595,ishod_substance!A:AD,27,0)</f>
        <v>#N/A</v>
      </c>
      <c r="V595" s="4" t="e">
        <f>VLOOKUP(tbl2_2!A595,ishod_substance!A:AD,28,0)</f>
        <v>#N/A</v>
      </c>
      <c r="W595" s="4" t="e">
        <f>VLOOKUP(tbl2_2!A595,ishod_substance!A:AD,29,0)</f>
        <v>#N/A</v>
      </c>
      <c r="X595" s="4" t="e">
        <f>VLOOKUP(tbl2_2!A595,ishod_substance!A:AD,30,0)</f>
        <v>#N/A</v>
      </c>
      <c r="Y595" s="10" t="e">
        <f>VLOOKUP(tbl2_2!A595,ishod_substance!A:AD,7,0)</f>
        <v>#N/A</v>
      </c>
      <c r="Z595" s="9" t="e">
        <f>VLOOKUP(Y595,quide!$A$2:$B$1006,2,0)</f>
        <v>#N/A</v>
      </c>
      <c r="AA595" s="4" t="e">
        <f>VLOOKUP(Y595,quide!$A$2:$J$1006,10,0)</f>
        <v>#N/A</v>
      </c>
      <c r="AB595" s="50" t="e">
        <f>VLOOKUP(tbl2_2!A595,ishod_substance!A:AD,8,0)</f>
        <v>#N/A</v>
      </c>
      <c r="AC595" s="28" t="e">
        <f t="shared" si="9"/>
        <v>#N/A</v>
      </c>
      <c r="AD595" s="27" t="e">
        <f>VLOOKUP(tbl2_2!A595,ishod_substance!A:AD,9,0)</f>
        <v>#N/A</v>
      </c>
      <c r="AE595" s="8" t="e">
        <f>VLOOKUP(tbl2_2!A595,ishod_substance!A:AD,9,0)</f>
        <v>#N/A</v>
      </c>
      <c r="AF595" s="12"/>
    </row>
    <row r="596" spans="1:32" x14ac:dyDescent="0.25">
      <c r="A596">
        <v>588</v>
      </c>
      <c r="C596" s="5" t="e">
        <f>VLOOKUP(tbl2_2!A596,ishod_substance!A:P,2,0)</f>
        <v>#N/A</v>
      </c>
      <c r="D596" s="7" t="e">
        <f>VLOOKUP(tbl2_2!A596,ishod_substance!A:P,3,0)</f>
        <v>#N/A</v>
      </c>
      <c r="E596" s="5" t="e">
        <f>VLOOKUP(tbl2_2!A596,ishod_substance!A:P,11,0)</f>
        <v>#N/A</v>
      </c>
      <c r="F596" s="6" t="e">
        <f>VLOOKUP(tbl2_2!A596,ishod_substance!A:P,15,0)</f>
        <v>#N/A</v>
      </c>
      <c r="G596" s="6" t="e">
        <f>VLOOKUP(tbl2_2!A596,ishod_substance!A:P,12,0)&amp;"/"&amp;VLOOKUP(tbl2_2!A596,ishod_substance!A:P,14,0)</f>
        <v>#N/A</v>
      </c>
      <c r="H596" s="29" t="e">
        <f>VLOOKUP(tbl2_2!A596,ishod_substance!A:P,6,0)</f>
        <v>#N/A</v>
      </c>
      <c r="I596" s="10" t="e">
        <f>VLOOKUP(tbl2_2!A596,ishod_substance!A:P,15,0)</f>
        <v>#N/A</v>
      </c>
      <c r="J596" s="10" t="e">
        <f>VLOOKUP(tbl2_2!A596,ishod_substance!A:P,5,0)</f>
        <v>#N/A</v>
      </c>
      <c r="K596" s="84" t="e">
        <f>VLOOKUP(tbl2_2!A596,ishod_substance!A:Q,17,0)</f>
        <v>#N/A</v>
      </c>
      <c r="L596" s="84" t="e">
        <f>VLOOKUP(tbl2_2!A596,ishod_substance!A:R,18,0)</f>
        <v>#N/A</v>
      </c>
      <c r="M596" s="84" t="e">
        <f>VLOOKUP(tbl2_2!A596,ishod_substance!A:AD,19,0)</f>
        <v>#N/A</v>
      </c>
      <c r="N596" s="4" t="e">
        <f>VLOOKUP(tbl2_2!A596,ishod_substance!A:AD,20,0)</f>
        <v>#N/A</v>
      </c>
      <c r="O596" s="4" t="e">
        <f>VLOOKUP(tbl2_2!A596,ishod_substance!A:AD,21,0)</f>
        <v>#N/A</v>
      </c>
      <c r="P596" s="4" t="e">
        <f>VLOOKUP(tbl2_2!A596,ishod_substance!A:AD,22,0)</f>
        <v>#N/A</v>
      </c>
      <c r="Q596" s="4" t="e">
        <f>VLOOKUP(tbl2_2!A596,ishod_substance!A:AD,23,0)</f>
        <v>#N/A</v>
      </c>
      <c r="R596" s="4" t="e">
        <f>VLOOKUP(tbl2_2!A596,ishod_substance!A:AD,24,0)</f>
        <v>#N/A</v>
      </c>
      <c r="S596" s="4" t="e">
        <f>VLOOKUP(tbl2_2!A596,ishod_substance!A:AD,25,0)</f>
        <v>#N/A</v>
      </c>
      <c r="T596" s="4" t="e">
        <f>VLOOKUP(tbl2_2!A596,ishod_substance!A:AD,26,0)</f>
        <v>#N/A</v>
      </c>
      <c r="U596" s="4" t="e">
        <f>VLOOKUP(tbl2_2!A596,ishod_substance!A:AD,27,0)</f>
        <v>#N/A</v>
      </c>
      <c r="V596" s="4" t="e">
        <f>VLOOKUP(tbl2_2!A596,ishod_substance!A:AD,28,0)</f>
        <v>#N/A</v>
      </c>
      <c r="W596" s="4" t="e">
        <f>VLOOKUP(tbl2_2!A596,ishod_substance!A:AD,29,0)</f>
        <v>#N/A</v>
      </c>
      <c r="X596" s="4" t="e">
        <f>VLOOKUP(tbl2_2!A596,ishod_substance!A:AD,30,0)</f>
        <v>#N/A</v>
      </c>
      <c r="Y596" s="10" t="e">
        <f>VLOOKUP(tbl2_2!A596,ishod_substance!A:AD,7,0)</f>
        <v>#N/A</v>
      </c>
      <c r="Z596" s="9" t="e">
        <f>VLOOKUP(Y596,quide!$A$2:$B$1006,2,0)</f>
        <v>#N/A</v>
      </c>
      <c r="AA596" s="4" t="e">
        <f>VLOOKUP(Y596,quide!$A$2:$J$1006,10,0)</f>
        <v>#N/A</v>
      </c>
      <c r="AB596" s="50" t="e">
        <f>VLOOKUP(tbl2_2!A596,ishod_substance!A:AD,8,0)</f>
        <v>#N/A</v>
      </c>
      <c r="AC596" s="28" t="e">
        <f t="shared" si="9"/>
        <v>#N/A</v>
      </c>
      <c r="AD596" s="27" t="e">
        <f>VLOOKUP(tbl2_2!A596,ishod_substance!A:AD,9,0)</f>
        <v>#N/A</v>
      </c>
      <c r="AE596" s="8" t="e">
        <f>VLOOKUP(tbl2_2!A596,ishod_substance!A:AD,9,0)</f>
        <v>#N/A</v>
      </c>
      <c r="AF596" s="12"/>
    </row>
    <row r="597" spans="1:32" x14ac:dyDescent="0.25">
      <c r="A597">
        <v>589</v>
      </c>
      <c r="C597" s="5" t="e">
        <f>VLOOKUP(tbl2_2!A597,ishod_substance!A:P,2,0)</f>
        <v>#N/A</v>
      </c>
      <c r="D597" s="7" t="e">
        <f>VLOOKUP(tbl2_2!A597,ishod_substance!A:P,3,0)</f>
        <v>#N/A</v>
      </c>
      <c r="E597" s="5" t="e">
        <f>VLOOKUP(tbl2_2!A597,ishod_substance!A:P,11,0)</f>
        <v>#N/A</v>
      </c>
      <c r="F597" s="6" t="e">
        <f>VLOOKUP(tbl2_2!A597,ishod_substance!A:P,15,0)</f>
        <v>#N/A</v>
      </c>
      <c r="G597" s="6" t="e">
        <f>VLOOKUP(tbl2_2!A597,ishod_substance!A:P,12,0)&amp;"/"&amp;VLOOKUP(tbl2_2!A597,ishod_substance!A:P,14,0)</f>
        <v>#N/A</v>
      </c>
      <c r="H597" s="29" t="e">
        <f>VLOOKUP(tbl2_2!A597,ishod_substance!A:P,6,0)</f>
        <v>#N/A</v>
      </c>
      <c r="I597" s="10" t="e">
        <f>VLOOKUP(tbl2_2!A597,ishod_substance!A:P,15,0)</f>
        <v>#N/A</v>
      </c>
      <c r="J597" s="10" t="e">
        <f>VLOOKUP(tbl2_2!A597,ishod_substance!A:P,5,0)</f>
        <v>#N/A</v>
      </c>
      <c r="K597" s="84" t="e">
        <f>VLOOKUP(tbl2_2!A597,ishod_substance!A:Q,17,0)</f>
        <v>#N/A</v>
      </c>
      <c r="L597" s="84" t="e">
        <f>VLOOKUP(tbl2_2!A597,ishod_substance!A:R,18,0)</f>
        <v>#N/A</v>
      </c>
      <c r="M597" s="84" t="e">
        <f>VLOOKUP(tbl2_2!A597,ishod_substance!A:AD,19,0)</f>
        <v>#N/A</v>
      </c>
      <c r="N597" s="4" t="e">
        <f>VLOOKUP(tbl2_2!A597,ishod_substance!A:AD,20,0)</f>
        <v>#N/A</v>
      </c>
      <c r="O597" s="4" t="e">
        <f>VLOOKUP(tbl2_2!A597,ishod_substance!A:AD,21,0)</f>
        <v>#N/A</v>
      </c>
      <c r="P597" s="4" t="e">
        <f>VLOOKUP(tbl2_2!A597,ishod_substance!A:AD,22,0)</f>
        <v>#N/A</v>
      </c>
      <c r="Q597" s="4" t="e">
        <f>VLOOKUP(tbl2_2!A597,ishod_substance!A:AD,23,0)</f>
        <v>#N/A</v>
      </c>
      <c r="R597" s="4" t="e">
        <f>VLOOKUP(tbl2_2!A597,ishod_substance!A:AD,24,0)</f>
        <v>#N/A</v>
      </c>
      <c r="S597" s="4" t="e">
        <f>VLOOKUP(tbl2_2!A597,ishod_substance!A:AD,25,0)</f>
        <v>#N/A</v>
      </c>
      <c r="T597" s="4" t="e">
        <f>VLOOKUP(tbl2_2!A597,ishod_substance!A:AD,26,0)</f>
        <v>#N/A</v>
      </c>
      <c r="U597" s="4" t="e">
        <f>VLOOKUP(tbl2_2!A597,ishod_substance!A:AD,27,0)</f>
        <v>#N/A</v>
      </c>
      <c r="V597" s="4" t="e">
        <f>VLOOKUP(tbl2_2!A597,ishod_substance!A:AD,28,0)</f>
        <v>#N/A</v>
      </c>
      <c r="W597" s="4" t="e">
        <f>VLOOKUP(tbl2_2!A597,ishod_substance!A:AD,29,0)</f>
        <v>#N/A</v>
      </c>
      <c r="X597" s="4" t="e">
        <f>VLOOKUP(tbl2_2!A597,ishod_substance!A:AD,30,0)</f>
        <v>#N/A</v>
      </c>
      <c r="Y597" s="10" t="e">
        <f>VLOOKUP(tbl2_2!A597,ishod_substance!A:AD,7,0)</f>
        <v>#N/A</v>
      </c>
      <c r="Z597" s="9" t="e">
        <f>VLOOKUP(Y597,quide!$A$2:$B$1006,2,0)</f>
        <v>#N/A</v>
      </c>
      <c r="AA597" s="4" t="e">
        <f>VLOOKUP(Y597,quide!$A$2:$J$1006,10,0)</f>
        <v>#N/A</v>
      </c>
      <c r="AB597" s="50" t="e">
        <f>VLOOKUP(tbl2_2!A597,ishod_substance!A:AD,8,0)</f>
        <v>#N/A</v>
      </c>
      <c r="AC597" s="28" t="e">
        <f t="shared" si="9"/>
        <v>#N/A</v>
      </c>
      <c r="AD597" s="27" t="e">
        <f>VLOOKUP(tbl2_2!A597,ishod_substance!A:AD,9,0)</f>
        <v>#N/A</v>
      </c>
      <c r="AE597" s="8" t="e">
        <f>VLOOKUP(tbl2_2!A597,ishod_substance!A:AD,9,0)</f>
        <v>#N/A</v>
      </c>
      <c r="AF597" s="12"/>
    </row>
    <row r="598" spans="1:32" x14ac:dyDescent="0.25">
      <c r="A598">
        <v>590</v>
      </c>
      <c r="C598" s="5" t="e">
        <f>VLOOKUP(tbl2_2!A598,ishod_substance!A:P,2,0)</f>
        <v>#N/A</v>
      </c>
      <c r="D598" s="7" t="e">
        <f>VLOOKUP(tbl2_2!A598,ishod_substance!A:P,3,0)</f>
        <v>#N/A</v>
      </c>
      <c r="E598" s="5" t="e">
        <f>VLOOKUP(tbl2_2!A598,ishod_substance!A:P,11,0)</f>
        <v>#N/A</v>
      </c>
      <c r="F598" s="6" t="e">
        <f>VLOOKUP(tbl2_2!A598,ishod_substance!A:P,15,0)</f>
        <v>#N/A</v>
      </c>
      <c r="G598" s="6" t="e">
        <f>VLOOKUP(tbl2_2!A598,ishod_substance!A:P,12,0)&amp;"/"&amp;VLOOKUP(tbl2_2!A598,ishod_substance!A:P,14,0)</f>
        <v>#N/A</v>
      </c>
      <c r="H598" s="29" t="e">
        <f>VLOOKUP(tbl2_2!A598,ishod_substance!A:P,6,0)</f>
        <v>#N/A</v>
      </c>
      <c r="I598" s="10" t="e">
        <f>VLOOKUP(tbl2_2!A598,ishod_substance!A:P,15,0)</f>
        <v>#N/A</v>
      </c>
      <c r="J598" s="10" t="e">
        <f>VLOOKUP(tbl2_2!A598,ishod_substance!A:P,5,0)</f>
        <v>#N/A</v>
      </c>
      <c r="K598" s="84" t="e">
        <f>VLOOKUP(tbl2_2!A598,ishod_substance!A:Q,17,0)</f>
        <v>#N/A</v>
      </c>
      <c r="L598" s="84" t="e">
        <f>VLOOKUP(tbl2_2!A598,ishod_substance!A:R,18,0)</f>
        <v>#N/A</v>
      </c>
      <c r="M598" s="84" t="e">
        <f>VLOOKUP(tbl2_2!A598,ishod_substance!A:AD,19,0)</f>
        <v>#N/A</v>
      </c>
      <c r="N598" s="4" t="e">
        <f>VLOOKUP(tbl2_2!A598,ishod_substance!A:AD,20,0)</f>
        <v>#N/A</v>
      </c>
      <c r="O598" s="4" t="e">
        <f>VLOOKUP(tbl2_2!A598,ishod_substance!A:AD,21,0)</f>
        <v>#N/A</v>
      </c>
      <c r="P598" s="4" t="e">
        <f>VLOOKUP(tbl2_2!A598,ishod_substance!A:AD,22,0)</f>
        <v>#N/A</v>
      </c>
      <c r="Q598" s="4" t="e">
        <f>VLOOKUP(tbl2_2!A598,ishod_substance!A:AD,23,0)</f>
        <v>#N/A</v>
      </c>
      <c r="R598" s="4" t="e">
        <f>VLOOKUP(tbl2_2!A598,ishod_substance!A:AD,24,0)</f>
        <v>#N/A</v>
      </c>
      <c r="S598" s="4" t="e">
        <f>VLOOKUP(tbl2_2!A598,ishod_substance!A:AD,25,0)</f>
        <v>#N/A</v>
      </c>
      <c r="T598" s="4" t="e">
        <f>VLOOKUP(tbl2_2!A598,ishod_substance!A:AD,26,0)</f>
        <v>#N/A</v>
      </c>
      <c r="U598" s="4" t="e">
        <f>VLOOKUP(tbl2_2!A598,ishod_substance!A:AD,27,0)</f>
        <v>#N/A</v>
      </c>
      <c r="V598" s="4" t="e">
        <f>VLOOKUP(tbl2_2!A598,ishod_substance!A:AD,28,0)</f>
        <v>#N/A</v>
      </c>
      <c r="W598" s="4" t="e">
        <f>VLOOKUP(tbl2_2!A598,ishod_substance!A:AD,29,0)</f>
        <v>#N/A</v>
      </c>
      <c r="X598" s="4" t="e">
        <f>VLOOKUP(tbl2_2!A598,ishod_substance!A:AD,30,0)</f>
        <v>#N/A</v>
      </c>
      <c r="Y598" s="10" t="e">
        <f>VLOOKUP(tbl2_2!A598,ishod_substance!A:AD,7,0)</f>
        <v>#N/A</v>
      </c>
      <c r="Z598" s="9" t="e">
        <f>VLOOKUP(Y598,quide!$A$2:$B$1006,2,0)</f>
        <v>#N/A</v>
      </c>
      <c r="AA598" s="4" t="e">
        <f>VLOOKUP(Y598,quide!$A$2:$J$1006,10,0)</f>
        <v>#N/A</v>
      </c>
      <c r="AB598" s="50" t="e">
        <f>VLOOKUP(tbl2_2!A598,ishod_substance!A:AD,8,0)</f>
        <v>#N/A</v>
      </c>
      <c r="AC598" s="28" t="e">
        <f t="shared" si="9"/>
        <v>#N/A</v>
      </c>
      <c r="AD598" s="27" t="e">
        <f>VLOOKUP(tbl2_2!A598,ishod_substance!A:AD,9,0)</f>
        <v>#N/A</v>
      </c>
      <c r="AE598" s="8" t="e">
        <f>VLOOKUP(tbl2_2!A598,ishod_substance!A:AD,9,0)</f>
        <v>#N/A</v>
      </c>
      <c r="AF598" s="12"/>
    </row>
    <row r="599" spans="1:32" x14ac:dyDescent="0.25">
      <c r="A599">
        <v>591</v>
      </c>
      <c r="C599" s="5" t="e">
        <f>VLOOKUP(tbl2_2!A599,ishod_substance!A:P,2,0)</f>
        <v>#N/A</v>
      </c>
      <c r="D599" s="7" t="e">
        <f>VLOOKUP(tbl2_2!A599,ishod_substance!A:P,3,0)</f>
        <v>#N/A</v>
      </c>
      <c r="E599" s="5" t="e">
        <f>VLOOKUP(tbl2_2!A599,ishod_substance!A:P,11,0)</f>
        <v>#N/A</v>
      </c>
      <c r="F599" s="6" t="e">
        <f>VLOOKUP(tbl2_2!A599,ishod_substance!A:P,15,0)</f>
        <v>#N/A</v>
      </c>
      <c r="G599" s="6" t="e">
        <f>VLOOKUP(tbl2_2!A599,ishod_substance!A:P,12,0)&amp;"/"&amp;VLOOKUP(tbl2_2!A599,ishod_substance!A:P,14,0)</f>
        <v>#N/A</v>
      </c>
      <c r="H599" s="29" t="e">
        <f>VLOOKUP(tbl2_2!A599,ishod_substance!A:P,6,0)</f>
        <v>#N/A</v>
      </c>
      <c r="I599" s="10" t="e">
        <f>VLOOKUP(tbl2_2!A599,ishod_substance!A:P,15,0)</f>
        <v>#N/A</v>
      </c>
      <c r="J599" s="10" t="e">
        <f>VLOOKUP(tbl2_2!A599,ishod_substance!A:P,5,0)</f>
        <v>#N/A</v>
      </c>
      <c r="K599" s="84" t="e">
        <f>VLOOKUP(tbl2_2!A599,ishod_substance!A:Q,17,0)</f>
        <v>#N/A</v>
      </c>
      <c r="L599" s="84" t="e">
        <f>VLOOKUP(tbl2_2!A599,ishod_substance!A:R,18,0)</f>
        <v>#N/A</v>
      </c>
      <c r="M599" s="84" t="e">
        <f>VLOOKUP(tbl2_2!A599,ishod_substance!A:AD,19,0)</f>
        <v>#N/A</v>
      </c>
      <c r="N599" s="4" t="e">
        <f>VLOOKUP(tbl2_2!A599,ishod_substance!A:AD,20,0)</f>
        <v>#N/A</v>
      </c>
      <c r="O599" s="4" t="e">
        <f>VLOOKUP(tbl2_2!A599,ishod_substance!A:AD,21,0)</f>
        <v>#N/A</v>
      </c>
      <c r="P599" s="4" t="e">
        <f>VLOOKUP(tbl2_2!A599,ishod_substance!A:AD,22,0)</f>
        <v>#N/A</v>
      </c>
      <c r="Q599" s="4" t="e">
        <f>VLOOKUP(tbl2_2!A599,ishod_substance!A:AD,23,0)</f>
        <v>#N/A</v>
      </c>
      <c r="R599" s="4" t="e">
        <f>VLOOKUP(tbl2_2!A599,ishod_substance!A:AD,24,0)</f>
        <v>#N/A</v>
      </c>
      <c r="S599" s="4" t="e">
        <f>VLOOKUP(tbl2_2!A599,ishod_substance!A:AD,25,0)</f>
        <v>#N/A</v>
      </c>
      <c r="T599" s="4" t="e">
        <f>VLOOKUP(tbl2_2!A599,ishod_substance!A:AD,26,0)</f>
        <v>#N/A</v>
      </c>
      <c r="U599" s="4" t="e">
        <f>VLOOKUP(tbl2_2!A599,ishod_substance!A:AD,27,0)</f>
        <v>#N/A</v>
      </c>
      <c r="V599" s="4" t="e">
        <f>VLOOKUP(tbl2_2!A599,ishod_substance!A:AD,28,0)</f>
        <v>#N/A</v>
      </c>
      <c r="W599" s="4" t="e">
        <f>VLOOKUP(tbl2_2!A599,ishod_substance!A:AD,29,0)</f>
        <v>#N/A</v>
      </c>
      <c r="X599" s="4" t="e">
        <f>VLOOKUP(tbl2_2!A599,ishod_substance!A:AD,30,0)</f>
        <v>#N/A</v>
      </c>
      <c r="Y599" s="10" t="e">
        <f>VLOOKUP(tbl2_2!A599,ishod_substance!A:AD,7,0)</f>
        <v>#N/A</v>
      </c>
      <c r="Z599" s="9" t="e">
        <f>VLOOKUP(Y599,quide!$A$2:$B$1006,2,0)</f>
        <v>#N/A</v>
      </c>
      <c r="AA599" s="4" t="e">
        <f>VLOOKUP(Y599,quide!$A$2:$J$1006,10,0)</f>
        <v>#N/A</v>
      </c>
      <c r="AB599" s="50" t="e">
        <f>VLOOKUP(tbl2_2!A599,ishod_substance!A:AD,8,0)</f>
        <v>#N/A</v>
      </c>
      <c r="AC599" s="28" t="e">
        <f t="shared" si="9"/>
        <v>#N/A</v>
      </c>
      <c r="AD599" s="27" t="e">
        <f>VLOOKUP(tbl2_2!A599,ishod_substance!A:AD,9,0)</f>
        <v>#N/A</v>
      </c>
      <c r="AE599" s="8" t="e">
        <f>VLOOKUP(tbl2_2!A599,ishod_substance!A:AD,9,0)</f>
        <v>#N/A</v>
      </c>
      <c r="AF599" s="12"/>
    </row>
    <row r="600" spans="1:32" x14ac:dyDescent="0.25">
      <c r="A600">
        <v>592</v>
      </c>
      <c r="C600" s="5" t="e">
        <f>VLOOKUP(tbl2_2!A600,ishod_substance!A:P,2,0)</f>
        <v>#N/A</v>
      </c>
      <c r="D600" s="7" t="e">
        <f>VLOOKUP(tbl2_2!A600,ishod_substance!A:P,3,0)</f>
        <v>#N/A</v>
      </c>
      <c r="E600" s="5" t="e">
        <f>VLOOKUP(tbl2_2!A600,ishod_substance!A:P,11,0)</f>
        <v>#N/A</v>
      </c>
      <c r="F600" s="6" t="e">
        <f>VLOOKUP(tbl2_2!A600,ishod_substance!A:P,15,0)</f>
        <v>#N/A</v>
      </c>
      <c r="G600" s="6" t="e">
        <f>VLOOKUP(tbl2_2!A600,ishod_substance!A:P,12,0)&amp;"/"&amp;VLOOKUP(tbl2_2!A600,ishod_substance!A:P,14,0)</f>
        <v>#N/A</v>
      </c>
      <c r="H600" s="29" t="e">
        <f>VLOOKUP(tbl2_2!A600,ishod_substance!A:P,6,0)</f>
        <v>#N/A</v>
      </c>
      <c r="I600" s="10" t="e">
        <f>VLOOKUP(tbl2_2!A600,ishod_substance!A:P,15,0)</f>
        <v>#N/A</v>
      </c>
      <c r="J600" s="10" t="e">
        <f>VLOOKUP(tbl2_2!A600,ishod_substance!A:P,5,0)</f>
        <v>#N/A</v>
      </c>
      <c r="K600" s="84" t="e">
        <f>VLOOKUP(tbl2_2!A600,ishod_substance!A:Q,17,0)</f>
        <v>#N/A</v>
      </c>
      <c r="L600" s="84" t="e">
        <f>VLOOKUP(tbl2_2!A600,ishod_substance!A:R,18,0)</f>
        <v>#N/A</v>
      </c>
      <c r="M600" s="84" t="e">
        <f>VLOOKUP(tbl2_2!A600,ishod_substance!A:AD,19,0)</f>
        <v>#N/A</v>
      </c>
      <c r="N600" s="4" t="e">
        <f>VLOOKUP(tbl2_2!A600,ishod_substance!A:AD,20,0)</f>
        <v>#N/A</v>
      </c>
      <c r="O600" s="4" t="e">
        <f>VLOOKUP(tbl2_2!A600,ishod_substance!A:AD,21,0)</f>
        <v>#N/A</v>
      </c>
      <c r="P600" s="4" t="e">
        <f>VLOOKUP(tbl2_2!A600,ishod_substance!A:AD,22,0)</f>
        <v>#N/A</v>
      </c>
      <c r="Q600" s="4" t="e">
        <f>VLOOKUP(tbl2_2!A600,ishod_substance!A:AD,23,0)</f>
        <v>#N/A</v>
      </c>
      <c r="R600" s="4" t="e">
        <f>VLOOKUP(tbl2_2!A600,ishod_substance!A:AD,24,0)</f>
        <v>#N/A</v>
      </c>
      <c r="S600" s="4" t="e">
        <f>VLOOKUP(tbl2_2!A600,ishod_substance!A:AD,25,0)</f>
        <v>#N/A</v>
      </c>
      <c r="T600" s="4" t="e">
        <f>VLOOKUP(tbl2_2!A600,ishod_substance!A:AD,26,0)</f>
        <v>#N/A</v>
      </c>
      <c r="U600" s="4" t="e">
        <f>VLOOKUP(tbl2_2!A600,ishod_substance!A:AD,27,0)</f>
        <v>#N/A</v>
      </c>
      <c r="V600" s="4" t="e">
        <f>VLOOKUP(tbl2_2!A600,ishod_substance!A:AD,28,0)</f>
        <v>#N/A</v>
      </c>
      <c r="W600" s="4" t="e">
        <f>VLOOKUP(tbl2_2!A600,ishod_substance!A:AD,29,0)</f>
        <v>#N/A</v>
      </c>
      <c r="X600" s="4" t="e">
        <f>VLOOKUP(tbl2_2!A600,ishod_substance!A:AD,30,0)</f>
        <v>#N/A</v>
      </c>
      <c r="Y600" s="10" t="e">
        <f>VLOOKUP(tbl2_2!A600,ishod_substance!A:AD,7,0)</f>
        <v>#N/A</v>
      </c>
      <c r="Z600" s="9" t="e">
        <f>VLOOKUP(Y600,quide!$A$2:$B$1006,2,0)</f>
        <v>#N/A</v>
      </c>
      <c r="AA600" s="4" t="e">
        <f>VLOOKUP(Y600,quide!$A$2:$J$1006,10,0)</f>
        <v>#N/A</v>
      </c>
      <c r="AB600" s="50" t="e">
        <f>VLOOKUP(tbl2_2!A600,ishod_substance!A:AD,8,0)</f>
        <v>#N/A</v>
      </c>
      <c r="AC600" s="28" t="e">
        <f t="shared" si="9"/>
        <v>#N/A</v>
      </c>
      <c r="AD600" s="27" t="e">
        <f>VLOOKUP(tbl2_2!A600,ishod_substance!A:AD,9,0)</f>
        <v>#N/A</v>
      </c>
      <c r="AE600" s="8" t="e">
        <f>VLOOKUP(tbl2_2!A600,ishod_substance!A:AD,9,0)</f>
        <v>#N/A</v>
      </c>
      <c r="AF600" s="12"/>
    </row>
    <row r="601" spans="1:32" x14ac:dyDescent="0.25">
      <c r="A601">
        <v>593</v>
      </c>
      <c r="C601" s="5" t="e">
        <f>VLOOKUP(tbl2_2!A601,ishod_substance!A:P,2,0)</f>
        <v>#N/A</v>
      </c>
      <c r="D601" s="7" t="e">
        <f>VLOOKUP(tbl2_2!A601,ishod_substance!A:P,3,0)</f>
        <v>#N/A</v>
      </c>
      <c r="E601" s="5" t="e">
        <f>VLOOKUP(tbl2_2!A601,ishod_substance!A:P,11,0)</f>
        <v>#N/A</v>
      </c>
      <c r="F601" s="6" t="e">
        <f>VLOOKUP(tbl2_2!A601,ishod_substance!A:P,15,0)</f>
        <v>#N/A</v>
      </c>
      <c r="G601" s="6" t="e">
        <f>VLOOKUP(tbl2_2!A601,ishod_substance!A:P,12,0)&amp;"/"&amp;VLOOKUP(tbl2_2!A601,ishod_substance!A:P,14,0)</f>
        <v>#N/A</v>
      </c>
      <c r="H601" s="29" t="e">
        <f>VLOOKUP(tbl2_2!A601,ishod_substance!A:P,6,0)</f>
        <v>#N/A</v>
      </c>
      <c r="I601" s="10" t="e">
        <f>VLOOKUP(tbl2_2!A601,ishod_substance!A:P,15,0)</f>
        <v>#N/A</v>
      </c>
      <c r="J601" s="10" t="e">
        <f>VLOOKUP(tbl2_2!A601,ishod_substance!A:P,5,0)</f>
        <v>#N/A</v>
      </c>
      <c r="K601" s="84" t="e">
        <f>VLOOKUP(tbl2_2!A601,ishod_substance!A:Q,17,0)</f>
        <v>#N/A</v>
      </c>
      <c r="L601" s="84" t="e">
        <f>VLOOKUP(tbl2_2!A601,ishod_substance!A:R,18,0)</f>
        <v>#N/A</v>
      </c>
      <c r="M601" s="84" t="e">
        <f>VLOOKUP(tbl2_2!A601,ishod_substance!A:AD,19,0)</f>
        <v>#N/A</v>
      </c>
      <c r="N601" s="4" t="e">
        <f>VLOOKUP(tbl2_2!A601,ishod_substance!A:AD,20,0)</f>
        <v>#N/A</v>
      </c>
      <c r="O601" s="4" t="e">
        <f>VLOOKUP(tbl2_2!A601,ishod_substance!A:AD,21,0)</f>
        <v>#N/A</v>
      </c>
      <c r="P601" s="4" t="e">
        <f>VLOOKUP(tbl2_2!A601,ishod_substance!A:AD,22,0)</f>
        <v>#N/A</v>
      </c>
      <c r="Q601" s="4" t="e">
        <f>VLOOKUP(tbl2_2!A601,ishod_substance!A:AD,23,0)</f>
        <v>#N/A</v>
      </c>
      <c r="R601" s="4" t="e">
        <f>VLOOKUP(tbl2_2!A601,ishod_substance!A:AD,24,0)</f>
        <v>#N/A</v>
      </c>
      <c r="S601" s="4" t="e">
        <f>VLOOKUP(tbl2_2!A601,ishod_substance!A:AD,25,0)</f>
        <v>#N/A</v>
      </c>
      <c r="T601" s="4" t="e">
        <f>VLOOKUP(tbl2_2!A601,ishod_substance!A:AD,26,0)</f>
        <v>#N/A</v>
      </c>
      <c r="U601" s="4" t="e">
        <f>VLOOKUP(tbl2_2!A601,ishod_substance!A:AD,27,0)</f>
        <v>#N/A</v>
      </c>
      <c r="V601" s="4" t="e">
        <f>VLOOKUP(tbl2_2!A601,ishod_substance!A:AD,28,0)</f>
        <v>#N/A</v>
      </c>
      <c r="W601" s="4" t="e">
        <f>VLOOKUP(tbl2_2!A601,ishod_substance!A:AD,29,0)</f>
        <v>#N/A</v>
      </c>
      <c r="X601" s="4" t="e">
        <f>VLOOKUP(tbl2_2!A601,ishod_substance!A:AD,30,0)</f>
        <v>#N/A</v>
      </c>
      <c r="Y601" s="10" t="e">
        <f>VLOOKUP(tbl2_2!A601,ishod_substance!A:AD,7,0)</f>
        <v>#N/A</v>
      </c>
      <c r="Z601" s="9" t="e">
        <f>VLOOKUP(Y601,quide!$A$2:$B$1006,2,0)</f>
        <v>#N/A</v>
      </c>
      <c r="AA601" s="4" t="e">
        <f>VLOOKUP(Y601,quide!$A$2:$J$1006,10,0)</f>
        <v>#N/A</v>
      </c>
      <c r="AB601" s="50" t="e">
        <f>VLOOKUP(tbl2_2!A601,ishod_substance!A:AD,8,0)</f>
        <v>#N/A</v>
      </c>
      <c r="AC601" s="28" t="e">
        <f t="shared" si="9"/>
        <v>#N/A</v>
      </c>
      <c r="AD601" s="27" t="e">
        <f>VLOOKUP(tbl2_2!A601,ishod_substance!A:AD,9,0)</f>
        <v>#N/A</v>
      </c>
      <c r="AE601" s="8" t="e">
        <f>VLOOKUP(tbl2_2!A601,ishod_substance!A:AD,9,0)</f>
        <v>#N/A</v>
      </c>
      <c r="AF601" s="12"/>
    </row>
    <row r="602" spans="1:32" x14ac:dyDescent="0.25">
      <c r="A602">
        <v>594</v>
      </c>
      <c r="C602" s="5" t="e">
        <f>VLOOKUP(tbl2_2!A602,ishod_substance!A:P,2,0)</f>
        <v>#N/A</v>
      </c>
      <c r="D602" s="7" t="e">
        <f>VLOOKUP(tbl2_2!A602,ishod_substance!A:P,3,0)</f>
        <v>#N/A</v>
      </c>
      <c r="E602" s="5" t="e">
        <f>VLOOKUP(tbl2_2!A602,ishod_substance!A:P,11,0)</f>
        <v>#N/A</v>
      </c>
      <c r="F602" s="6" t="e">
        <f>VLOOKUP(tbl2_2!A602,ishod_substance!A:P,15,0)</f>
        <v>#N/A</v>
      </c>
      <c r="G602" s="6" t="e">
        <f>VLOOKUP(tbl2_2!A602,ishod_substance!A:P,12,0)&amp;"/"&amp;VLOOKUP(tbl2_2!A602,ishod_substance!A:P,14,0)</f>
        <v>#N/A</v>
      </c>
      <c r="H602" s="29" t="e">
        <f>VLOOKUP(tbl2_2!A602,ishod_substance!A:P,6,0)</f>
        <v>#N/A</v>
      </c>
      <c r="I602" s="10" t="e">
        <f>VLOOKUP(tbl2_2!A602,ishod_substance!A:P,15,0)</f>
        <v>#N/A</v>
      </c>
      <c r="J602" s="10" t="e">
        <f>VLOOKUP(tbl2_2!A602,ishod_substance!A:P,5,0)</f>
        <v>#N/A</v>
      </c>
      <c r="K602" s="84" t="e">
        <f>VLOOKUP(tbl2_2!A602,ishod_substance!A:Q,17,0)</f>
        <v>#N/A</v>
      </c>
      <c r="L602" s="84" t="e">
        <f>VLOOKUP(tbl2_2!A602,ishod_substance!A:R,18,0)</f>
        <v>#N/A</v>
      </c>
      <c r="M602" s="84" t="e">
        <f>VLOOKUP(tbl2_2!A602,ishod_substance!A:AD,19,0)</f>
        <v>#N/A</v>
      </c>
      <c r="N602" s="4" t="e">
        <f>VLOOKUP(tbl2_2!A602,ishod_substance!A:AD,20,0)</f>
        <v>#N/A</v>
      </c>
      <c r="O602" s="4" t="e">
        <f>VLOOKUP(tbl2_2!A602,ishod_substance!A:AD,21,0)</f>
        <v>#N/A</v>
      </c>
      <c r="P602" s="4" t="e">
        <f>VLOOKUP(tbl2_2!A602,ishod_substance!A:AD,22,0)</f>
        <v>#N/A</v>
      </c>
      <c r="Q602" s="4" t="e">
        <f>VLOOKUP(tbl2_2!A602,ishod_substance!A:AD,23,0)</f>
        <v>#N/A</v>
      </c>
      <c r="R602" s="4" t="e">
        <f>VLOOKUP(tbl2_2!A602,ishod_substance!A:AD,24,0)</f>
        <v>#N/A</v>
      </c>
      <c r="S602" s="4" t="e">
        <f>VLOOKUP(tbl2_2!A602,ishod_substance!A:AD,25,0)</f>
        <v>#N/A</v>
      </c>
      <c r="T602" s="4" t="e">
        <f>VLOOKUP(tbl2_2!A602,ishod_substance!A:AD,26,0)</f>
        <v>#N/A</v>
      </c>
      <c r="U602" s="4" t="e">
        <f>VLOOKUP(tbl2_2!A602,ishod_substance!A:AD,27,0)</f>
        <v>#N/A</v>
      </c>
      <c r="V602" s="4" t="e">
        <f>VLOOKUP(tbl2_2!A602,ishod_substance!A:AD,28,0)</f>
        <v>#N/A</v>
      </c>
      <c r="W602" s="4" t="e">
        <f>VLOOKUP(tbl2_2!A602,ishod_substance!A:AD,29,0)</f>
        <v>#N/A</v>
      </c>
      <c r="X602" s="4" t="e">
        <f>VLOOKUP(tbl2_2!A602,ishod_substance!A:AD,30,0)</f>
        <v>#N/A</v>
      </c>
      <c r="Y602" s="10" t="e">
        <f>VLOOKUP(tbl2_2!A602,ishod_substance!A:AD,7,0)</f>
        <v>#N/A</v>
      </c>
      <c r="Z602" s="9" t="e">
        <f>VLOOKUP(Y602,quide!$A$2:$B$1006,2,0)</f>
        <v>#N/A</v>
      </c>
      <c r="AA602" s="4" t="e">
        <f>VLOOKUP(Y602,quide!$A$2:$J$1006,10,0)</f>
        <v>#N/A</v>
      </c>
      <c r="AB602" s="50" t="e">
        <f>VLOOKUP(tbl2_2!A602,ishod_substance!A:AD,8,0)</f>
        <v>#N/A</v>
      </c>
      <c r="AC602" s="28" t="e">
        <f t="shared" si="9"/>
        <v>#N/A</v>
      </c>
      <c r="AD602" s="27" t="e">
        <f>VLOOKUP(tbl2_2!A602,ishod_substance!A:AD,9,0)</f>
        <v>#N/A</v>
      </c>
      <c r="AE602" s="8" t="e">
        <f>VLOOKUP(tbl2_2!A602,ishod_substance!A:AD,9,0)</f>
        <v>#N/A</v>
      </c>
      <c r="AF602" s="12"/>
    </row>
    <row r="603" spans="1:32" x14ac:dyDescent="0.25">
      <c r="A603">
        <v>595</v>
      </c>
      <c r="C603" s="5" t="e">
        <f>VLOOKUP(tbl2_2!A603,ishod_substance!A:P,2,0)</f>
        <v>#N/A</v>
      </c>
      <c r="D603" s="7" t="e">
        <f>VLOOKUP(tbl2_2!A603,ishod_substance!A:P,3,0)</f>
        <v>#N/A</v>
      </c>
      <c r="E603" s="5" t="e">
        <f>VLOOKUP(tbl2_2!A603,ishod_substance!A:P,11,0)</f>
        <v>#N/A</v>
      </c>
      <c r="F603" s="6" t="e">
        <f>VLOOKUP(tbl2_2!A603,ishod_substance!A:P,15,0)</f>
        <v>#N/A</v>
      </c>
      <c r="G603" s="6" t="e">
        <f>VLOOKUP(tbl2_2!A603,ishod_substance!A:P,12,0)&amp;"/"&amp;VLOOKUP(tbl2_2!A603,ishod_substance!A:P,14,0)</f>
        <v>#N/A</v>
      </c>
      <c r="H603" s="29" t="e">
        <f>VLOOKUP(tbl2_2!A603,ishod_substance!A:P,6,0)</f>
        <v>#N/A</v>
      </c>
      <c r="I603" s="10" t="e">
        <f>VLOOKUP(tbl2_2!A603,ishod_substance!A:P,15,0)</f>
        <v>#N/A</v>
      </c>
      <c r="J603" s="10" t="e">
        <f>VLOOKUP(tbl2_2!A603,ishod_substance!A:P,5,0)</f>
        <v>#N/A</v>
      </c>
      <c r="K603" s="84" t="e">
        <f>VLOOKUP(tbl2_2!A603,ishod_substance!A:Q,17,0)</f>
        <v>#N/A</v>
      </c>
      <c r="L603" s="84" t="e">
        <f>VLOOKUP(tbl2_2!A603,ishod_substance!A:R,18,0)</f>
        <v>#N/A</v>
      </c>
      <c r="M603" s="84" t="e">
        <f>VLOOKUP(tbl2_2!A603,ishod_substance!A:AD,19,0)</f>
        <v>#N/A</v>
      </c>
      <c r="N603" s="4" t="e">
        <f>VLOOKUP(tbl2_2!A603,ishod_substance!A:AD,20,0)</f>
        <v>#N/A</v>
      </c>
      <c r="O603" s="4" t="e">
        <f>VLOOKUP(tbl2_2!A603,ishod_substance!A:AD,21,0)</f>
        <v>#N/A</v>
      </c>
      <c r="P603" s="4" t="e">
        <f>VLOOKUP(tbl2_2!A603,ishod_substance!A:AD,22,0)</f>
        <v>#N/A</v>
      </c>
      <c r="Q603" s="4" t="e">
        <f>VLOOKUP(tbl2_2!A603,ishod_substance!A:AD,23,0)</f>
        <v>#N/A</v>
      </c>
      <c r="R603" s="4" t="e">
        <f>VLOOKUP(tbl2_2!A603,ishod_substance!A:AD,24,0)</f>
        <v>#N/A</v>
      </c>
      <c r="S603" s="4" t="e">
        <f>VLOOKUP(tbl2_2!A603,ishod_substance!A:AD,25,0)</f>
        <v>#N/A</v>
      </c>
      <c r="T603" s="4" t="e">
        <f>VLOOKUP(tbl2_2!A603,ishod_substance!A:AD,26,0)</f>
        <v>#N/A</v>
      </c>
      <c r="U603" s="4" t="e">
        <f>VLOOKUP(tbl2_2!A603,ishod_substance!A:AD,27,0)</f>
        <v>#N/A</v>
      </c>
      <c r="V603" s="4" t="e">
        <f>VLOOKUP(tbl2_2!A603,ishod_substance!A:AD,28,0)</f>
        <v>#N/A</v>
      </c>
      <c r="W603" s="4" t="e">
        <f>VLOOKUP(tbl2_2!A603,ishod_substance!A:AD,29,0)</f>
        <v>#N/A</v>
      </c>
      <c r="X603" s="4" t="e">
        <f>VLOOKUP(tbl2_2!A603,ishod_substance!A:AD,30,0)</f>
        <v>#N/A</v>
      </c>
      <c r="Y603" s="10" t="e">
        <f>VLOOKUP(tbl2_2!A603,ishod_substance!A:AD,7,0)</f>
        <v>#N/A</v>
      </c>
      <c r="Z603" s="9" t="e">
        <f>VLOOKUP(Y603,quide!$A$2:$B$1006,2,0)</f>
        <v>#N/A</v>
      </c>
      <c r="AA603" s="4" t="e">
        <f>VLOOKUP(Y603,quide!$A$2:$J$1006,10,0)</f>
        <v>#N/A</v>
      </c>
      <c r="AB603" s="50" t="e">
        <f>VLOOKUP(tbl2_2!A603,ishod_substance!A:AD,8,0)</f>
        <v>#N/A</v>
      </c>
      <c r="AC603" s="28" t="e">
        <f t="shared" si="9"/>
        <v>#N/A</v>
      </c>
      <c r="AD603" s="27" t="e">
        <f>VLOOKUP(tbl2_2!A603,ishod_substance!A:AD,9,0)</f>
        <v>#N/A</v>
      </c>
      <c r="AE603" s="8" t="e">
        <f>VLOOKUP(tbl2_2!A603,ishod_substance!A:AD,9,0)</f>
        <v>#N/A</v>
      </c>
      <c r="AF603" s="12"/>
    </row>
    <row r="604" spans="1:32" x14ac:dyDescent="0.25">
      <c r="A604">
        <v>596</v>
      </c>
      <c r="C604" s="5" t="e">
        <f>VLOOKUP(tbl2_2!A604,ishod_substance!A:P,2,0)</f>
        <v>#N/A</v>
      </c>
      <c r="D604" s="7" t="e">
        <f>VLOOKUP(tbl2_2!A604,ishod_substance!A:P,3,0)</f>
        <v>#N/A</v>
      </c>
      <c r="E604" s="5" t="e">
        <f>VLOOKUP(tbl2_2!A604,ishod_substance!A:P,11,0)</f>
        <v>#N/A</v>
      </c>
      <c r="F604" s="6" t="e">
        <f>VLOOKUP(tbl2_2!A604,ishod_substance!A:P,15,0)</f>
        <v>#N/A</v>
      </c>
      <c r="G604" s="6" t="e">
        <f>VLOOKUP(tbl2_2!A604,ishod_substance!A:P,12,0)&amp;"/"&amp;VLOOKUP(tbl2_2!A604,ishod_substance!A:P,14,0)</f>
        <v>#N/A</v>
      </c>
      <c r="H604" s="29" t="e">
        <f>VLOOKUP(tbl2_2!A604,ishod_substance!A:P,6,0)</f>
        <v>#N/A</v>
      </c>
      <c r="I604" s="10" t="e">
        <f>VLOOKUP(tbl2_2!A604,ishod_substance!A:P,15,0)</f>
        <v>#N/A</v>
      </c>
      <c r="J604" s="10" t="e">
        <f>VLOOKUP(tbl2_2!A604,ishod_substance!A:P,5,0)</f>
        <v>#N/A</v>
      </c>
      <c r="K604" s="84" t="e">
        <f>VLOOKUP(tbl2_2!A604,ishod_substance!A:Q,17,0)</f>
        <v>#N/A</v>
      </c>
      <c r="L604" s="84" t="e">
        <f>VLOOKUP(tbl2_2!A604,ishod_substance!A:R,18,0)</f>
        <v>#N/A</v>
      </c>
      <c r="M604" s="84" t="e">
        <f>VLOOKUP(tbl2_2!A604,ishod_substance!A:AD,19,0)</f>
        <v>#N/A</v>
      </c>
      <c r="N604" s="4" t="e">
        <f>VLOOKUP(tbl2_2!A604,ishod_substance!A:AD,20,0)</f>
        <v>#N/A</v>
      </c>
      <c r="O604" s="4" t="e">
        <f>VLOOKUP(tbl2_2!A604,ishod_substance!A:AD,21,0)</f>
        <v>#N/A</v>
      </c>
      <c r="P604" s="4" t="e">
        <f>VLOOKUP(tbl2_2!A604,ishod_substance!A:AD,22,0)</f>
        <v>#N/A</v>
      </c>
      <c r="Q604" s="4" t="e">
        <f>VLOOKUP(tbl2_2!A604,ishod_substance!A:AD,23,0)</f>
        <v>#N/A</v>
      </c>
      <c r="R604" s="4" t="e">
        <f>VLOOKUP(tbl2_2!A604,ishod_substance!A:AD,24,0)</f>
        <v>#N/A</v>
      </c>
      <c r="S604" s="4" t="e">
        <f>VLOOKUP(tbl2_2!A604,ishod_substance!A:AD,25,0)</f>
        <v>#N/A</v>
      </c>
      <c r="T604" s="4" t="e">
        <f>VLOOKUP(tbl2_2!A604,ishod_substance!A:AD,26,0)</f>
        <v>#N/A</v>
      </c>
      <c r="U604" s="4" t="e">
        <f>VLOOKUP(tbl2_2!A604,ishod_substance!A:AD,27,0)</f>
        <v>#N/A</v>
      </c>
      <c r="V604" s="4" t="e">
        <f>VLOOKUP(tbl2_2!A604,ishod_substance!A:AD,28,0)</f>
        <v>#N/A</v>
      </c>
      <c r="W604" s="4" t="e">
        <f>VLOOKUP(tbl2_2!A604,ishod_substance!A:AD,29,0)</f>
        <v>#N/A</v>
      </c>
      <c r="X604" s="4" t="e">
        <f>VLOOKUP(tbl2_2!A604,ishod_substance!A:AD,30,0)</f>
        <v>#N/A</v>
      </c>
      <c r="Y604" s="10" t="e">
        <f>VLOOKUP(tbl2_2!A604,ishod_substance!A:AD,7,0)</f>
        <v>#N/A</v>
      </c>
      <c r="Z604" s="9" t="e">
        <f>VLOOKUP(Y604,quide!$A$2:$B$1006,2,0)</f>
        <v>#N/A</v>
      </c>
      <c r="AA604" s="4" t="e">
        <f>VLOOKUP(Y604,quide!$A$2:$J$1006,10,0)</f>
        <v>#N/A</v>
      </c>
      <c r="AB604" s="50" t="e">
        <f>VLOOKUP(tbl2_2!A604,ishod_substance!A:AD,8,0)</f>
        <v>#N/A</v>
      </c>
      <c r="AC604" s="28" t="e">
        <f t="shared" si="9"/>
        <v>#N/A</v>
      </c>
      <c r="AD604" s="27" t="e">
        <f>VLOOKUP(tbl2_2!A604,ishod_substance!A:AD,9,0)</f>
        <v>#N/A</v>
      </c>
      <c r="AE604" s="8" t="e">
        <f>VLOOKUP(tbl2_2!A604,ishod_substance!A:AD,9,0)</f>
        <v>#N/A</v>
      </c>
      <c r="AF604" s="12"/>
    </row>
    <row r="605" spans="1:32" x14ac:dyDescent="0.25">
      <c r="A605">
        <v>597</v>
      </c>
      <c r="C605" s="5" t="e">
        <f>VLOOKUP(tbl2_2!A605,ishod_substance!A:P,2,0)</f>
        <v>#N/A</v>
      </c>
      <c r="D605" s="7" t="e">
        <f>VLOOKUP(tbl2_2!A605,ishod_substance!A:P,3,0)</f>
        <v>#N/A</v>
      </c>
      <c r="E605" s="5" t="e">
        <f>VLOOKUP(tbl2_2!A605,ishod_substance!A:P,11,0)</f>
        <v>#N/A</v>
      </c>
      <c r="F605" s="6" t="e">
        <f>VLOOKUP(tbl2_2!A605,ishod_substance!A:P,15,0)</f>
        <v>#N/A</v>
      </c>
      <c r="G605" s="6" t="e">
        <f>VLOOKUP(tbl2_2!A605,ishod_substance!A:P,12,0)&amp;"/"&amp;VLOOKUP(tbl2_2!A605,ishod_substance!A:P,14,0)</f>
        <v>#N/A</v>
      </c>
      <c r="H605" s="29" t="e">
        <f>VLOOKUP(tbl2_2!A605,ishod_substance!A:P,6,0)</f>
        <v>#N/A</v>
      </c>
      <c r="I605" s="10" t="e">
        <f>VLOOKUP(tbl2_2!A605,ishod_substance!A:P,15,0)</f>
        <v>#N/A</v>
      </c>
      <c r="J605" s="10" t="e">
        <f>VLOOKUP(tbl2_2!A605,ishod_substance!A:P,5,0)</f>
        <v>#N/A</v>
      </c>
      <c r="K605" s="84" t="e">
        <f>VLOOKUP(tbl2_2!A605,ishod_substance!A:Q,17,0)</f>
        <v>#N/A</v>
      </c>
      <c r="L605" s="84" t="e">
        <f>VLOOKUP(tbl2_2!A605,ishod_substance!A:R,18,0)</f>
        <v>#N/A</v>
      </c>
      <c r="M605" s="84" t="e">
        <f>VLOOKUP(tbl2_2!A605,ishod_substance!A:AD,19,0)</f>
        <v>#N/A</v>
      </c>
      <c r="N605" s="4" t="e">
        <f>VLOOKUP(tbl2_2!A605,ishod_substance!A:AD,20,0)</f>
        <v>#N/A</v>
      </c>
      <c r="O605" s="4" t="e">
        <f>VLOOKUP(tbl2_2!A605,ishod_substance!A:AD,21,0)</f>
        <v>#N/A</v>
      </c>
      <c r="P605" s="4" t="e">
        <f>VLOOKUP(tbl2_2!A605,ishod_substance!A:AD,22,0)</f>
        <v>#N/A</v>
      </c>
      <c r="Q605" s="4" t="e">
        <f>VLOOKUP(tbl2_2!A605,ishod_substance!A:AD,23,0)</f>
        <v>#N/A</v>
      </c>
      <c r="R605" s="4" t="e">
        <f>VLOOKUP(tbl2_2!A605,ishod_substance!A:AD,24,0)</f>
        <v>#N/A</v>
      </c>
      <c r="S605" s="4" t="e">
        <f>VLOOKUP(tbl2_2!A605,ishod_substance!A:AD,25,0)</f>
        <v>#N/A</v>
      </c>
      <c r="T605" s="4" t="e">
        <f>VLOOKUP(tbl2_2!A605,ishod_substance!A:AD,26,0)</f>
        <v>#N/A</v>
      </c>
      <c r="U605" s="4" t="e">
        <f>VLOOKUP(tbl2_2!A605,ishod_substance!A:AD,27,0)</f>
        <v>#N/A</v>
      </c>
      <c r="V605" s="4" t="e">
        <f>VLOOKUP(tbl2_2!A605,ishod_substance!A:AD,28,0)</f>
        <v>#N/A</v>
      </c>
      <c r="W605" s="4" t="e">
        <f>VLOOKUP(tbl2_2!A605,ishod_substance!A:AD,29,0)</f>
        <v>#N/A</v>
      </c>
      <c r="X605" s="4" t="e">
        <f>VLOOKUP(tbl2_2!A605,ishod_substance!A:AD,30,0)</f>
        <v>#N/A</v>
      </c>
      <c r="Y605" s="10" t="e">
        <f>VLOOKUP(tbl2_2!A605,ishod_substance!A:AD,7,0)</f>
        <v>#N/A</v>
      </c>
      <c r="Z605" s="9" t="e">
        <f>VLOOKUP(Y605,quide!$A$2:$B$1006,2,0)</f>
        <v>#N/A</v>
      </c>
      <c r="AA605" s="4" t="e">
        <f>VLOOKUP(Y605,quide!$A$2:$J$1006,10,0)</f>
        <v>#N/A</v>
      </c>
      <c r="AB605" s="50" t="e">
        <f>VLOOKUP(tbl2_2!A605,ishod_substance!A:AD,8,0)</f>
        <v>#N/A</v>
      </c>
      <c r="AC605" s="28" t="e">
        <f t="shared" si="9"/>
        <v>#N/A</v>
      </c>
      <c r="AD605" s="27" t="e">
        <f>VLOOKUP(tbl2_2!A605,ishod_substance!A:AD,9,0)</f>
        <v>#N/A</v>
      </c>
      <c r="AE605" s="8" t="e">
        <f>VLOOKUP(tbl2_2!A605,ishod_substance!A:AD,9,0)</f>
        <v>#N/A</v>
      </c>
      <c r="AF605" s="12"/>
    </row>
    <row r="606" spans="1:32" x14ac:dyDescent="0.25">
      <c r="A606">
        <v>598</v>
      </c>
      <c r="C606" s="5" t="e">
        <f>VLOOKUP(tbl2_2!A606,ishod_substance!A:P,2,0)</f>
        <v>#N/A</v>
      </c>
      <c r="D606" s="7" t="e">
        <f>VLOOKUP(tbl2_2!A606,ishod_substance!A:P,3,0)</f>
        <v>#N/A</v>
      </c>
      <c r="E606" s="5" t="e">
        <f>VLOOKUP(tbl2_2!A606,ishod_substance!A:P,11,0)</f>
        <v>#N/A</v>
      </c>
      <c r="F606" s="6" t="e">
        <f>VLOOKUP(tbl2_2!A606,ishod_substance!A:P,15,0)</f>
        <v>#N/A</v>
      </c>
      <c r="G606" s="6" t="e">
        <f>VLOOKUP(tbl2_2!A606,ishod_substance!A:P,12,0)&amp;"/"&amp;VLOOKUP(tbl2_2!A606,ishod_substance!A:P,14,0)</f>
        <v>#N/A</v>
      </c>
      <c r="H606" s="29" t="e">
        <f>VLOOKUP(tbl2_2!A606,ishod_substance!A:P,6,0)</f>
        <v>#N/A</v>
      </c>
      <c r="I606" s="10" t="e">
        <f>VLOOKUP(tbl2_2!A606,ishod_substance!A:P,15,0)</f>
        <v>#N/A</v>
      </c>
      <c r="J606" s="10" t="e">
        <f>VLOOKUP(tbl2_2!A606,ishod_substance!A:P,5,0)</f>
        <v>#N/A</v>
      </c>
      <c r="K606" s="84" t="e">
        <f>VLOOKUP(tbl2_2!A606,ishod_substance!A:Q,17,0)</f>
        <v>#N/A</v>
      </c>
      <c r="L606" s="84" t="e">
        <f>VLOOKUP(tbl2_2!A606,ishod_substance!A:R,18,0)</f>
        <v>#N/A</v>
      </c>
      <c r="M606" s="84" t="e">
        <f>VLOOKUP(tbl2_2!A606,ishod_substance!A:AD,19,0)</f>
        <v>#N/A</v>
      </c>
      <c r="N606" s="4" t="e">
        <f>VLOOKUP(tbl2_2!A606,ishod_substance!A:AD,20,0)</f>
        <v>#N/A</v>
      </c>
      <c r="O606" s="4" t="e">
        <f>VLOOKUP(tbl2_2!A606,ishod_substance!A:AD,21,0)</f>
        <v>#N/A</v>
      </c>
      <c r="P606" s="4" t="e">
        <f>VLOOKUP(tbl2_2!A606,ishod_substance!A:AD,22,0)</f>
        <v>#N/A</v>
      </c>
      <c r="Q606" s="4" t="e">
        <f>VLOOKUP(tbl2_2!A606,ishod_substance!A:AD,23,0)</f>
        <v>#N/A</v>
      </c>
      <c r="R606" s="4" t="e">
        <f>VLOOKUP(tbl2_2!A606,ishod_substance!A:AD,24,0)</f>
        <v>#N/A</v>
      </c>
      <c r="S606" s="4" t="e">
        <f>VLOOKUP(tbl2_2!A606,ishod_substance!A:AD,25,0)</f>
        <v>#N/A</v>
      </c>
      <c r="T606" s="4" t="e">
        <f>VLOOKUP(tbl2_2!A606,ishod_substance!A:AD,26,0)</f>
        <v>#N/A</v>
      </c>
      <c r="U606" s="4" t="e">
        <f>VLOOKUP(tbl2_2!A606,ishod_substance!A:AD,27,0)</f>
        <v>#N/A</v>
      </c>
      <c r="V606" s="4" t="e">
        <f>VLOOKUP(tbl2_2!A606,ishod_substance!A:AD,28,0)</f>
        <v>#N/A</v>
      </c>
      <c r="W606" s="4" t="e">
        <f>VLOOKUP(tbl2_2!A606,ishod_substance!A:AD,29,0)</f>
        <v>#N/A</v>
      </c>
      <c r="X606" s="4" t="e">
        <f>VLOOKUP(tbl2_2!A606,ishod_substance!A:AD,30,0)</f>
        <v>#N/A</v>
      </c>
      <c r="Y606" s="10" t="e">
        <f>VLOOKUP(tbl2_2!A606,ishod_substance!A:AD,7,0)</f>
        <v>#N/A</v>
      </c>
      <c r="Z606" s="9" t="e">
        <f>VLOOKUP(Y606,quide!$A$2:$B$1006,2,0)</f>
        <v>#N/A</v>
      </c>
      <c r="AA606" s="4" t="e">
        <f>VLOOKUP(Y606,quide!$A$2:$J$1006,10,0)</f>
        <v>#N/A</v>
      </c>
      <c r="AB606" s="50" t="e">
        <f>VLOOKUP(tbl2_2!A606,ishod_substance!A:AD,8,0)</f>
        <v>#N/A</v>
      </c>
      <c r="AC606" s="28" t="e">
        <f t="shared" si="9"/>
        <v>#N/A</v>
      </c>
      <c r="AD606" s="27" t="e">
        <f>VLOOKUP(tbl2_2!A606,ishod_substance!A:AD,9,0)</f>
        <v>#N/A</v>
      </c>
      <c r="AE606" s="8" t="e">
        <f>VLOOKUP(tbl2_2!A606,ishod_substance!A:AD,9,0)</f>
        <v>#N/A</v>
      </c>
      <c r="AF606" s="12"/>
    </row>
    <row r="607" spans="1:32" x14ac:dyDescent="0.25">
      <c r="A607">
        <v>599</v>
      </c>
      <c r="C607" s="5" t="e">
        <f>VLOOKUP(tbl2_2!A607,ishod_substance!A:P,2,0)</f>
        <v>#N/A</v>
      </c>
      <c r="D607" s="7" t="e">
        <f>VLOOKUP(tbl2_2!A607,ishod_substance!A:P,3,0)</f>
        <v>#N/A</v>
      </c>
      <c r="E607" s="5" t="e">
        <f>VLOOKUP(tbl2_2!A607,ishod_substance!A:P,11,0)</f>
        <v>#N/A</v>
      </c>
      <c r="F607" s="6" t="e">
        <f>VLOOKUP(tbl2_2!A607,ishod_substance!A:P,15,0)</f>
        <v>#N/A</v>
      </c>
      <c r="G607" s="6" t="e">
        <f>VLOOKUP(tbl2_2!A607,ishod_substance!A:P,12,0)&amp;"/"&amp;VLOOKUP(tbl2_2!A607,ishod_substance!A:P,14,0)</f>
        <v>#N/A</v>
      </c>
      <c r="H607" s="29" t="e">
        <f>VLOOKUP(tbl2_2!A607,ishod_substance!A:P,6,0)</f>
        <v>#N/A</v>
      </c>
      <c r="I607" s="10" t="e">
        <f>VLOOKUP(tbl2_2!A607,ishod_substance!A:P,15,0)</f>
        <v>#N/A</v>
      </c>
      <c r="J607" s="10" t="e">
        <f>VLOOKUP(tbl2_2!A607,ishod_substance!A:P,5,0)</f>
        <v>#N/A</v>
      </c>
      <c r="K607" s="84" t="e">
        <f>VLOOKUP(tbl2_2!A607,ishod_substance!A:Q,17,0)</f>
        <v>#N/A</v>
      </c>
      <c r="L607" s="84" t="e">
        <f>VLOOKUP(tbl2_2!A607,ishod_substance!A:R,18,0)</f>
        <v>#N/A</v>
      </c>
      <c r="M607" s="84" t="e">
        <f>VLOOKUP(tbl2_2!A607,ishod_substance!A:AD,19,0)</f>
        <v>#N/A</v>
      </c>
      <c r="N607" s="4" t="e">
        <f>VLOOKUP(tbl2_2!A607,ishod_substance!A:AD,20,0)</f>
        <v>#N/A</v>
      </c>
      <c r="O607" s="4" t="e">
        <f>VLOOKUP(tbl2_2!A607,ishod_substance!A:AD,21,0)</f>
        <v>#N/A</v>
      </c>
      <c r="P607" s="4" t="e">
        <f>VLOOKUP(tbl2_2!A607,ishod_substance!A:AD,22,0)</f>
        <v>#N/A</v>
      </c>
      <c r="Q607" s="4" t="e">
        <f>VLOOKUP(tbl2_2!A607,ishod_substance!A:AD,23,0)</f>
        <v>#N/A</v>
      </c>
      <c r="R607" s="4" t="e">
        <f>VLOOKUP(tbl2_2!A607,ishod_substance!A:AD,24,0)</f>
        <v>#N/A</v>
      </c>
      <c r="S607" s="4" t="e">
        <f>VLOOKUP(tbl2_2!A607,ishod_substance!A:AD,25,0)</f>
        <v>#N/A</v>
      </c>
      <c r="T607" s="4" t="e">
        <f>VLOOKUP(tbl2_2!A607,ishod_substance!A:AD,26,0)</f>
        <v>#N/A</v>
      </c>
      <c r="U607" s="4" t="e">
        <f>VLOOKUP(tbl2_2!A607,ishod_substance!A:AD,27,0)</f>
        <v>#N/A</v>
      </c>
      <c r="V607" s="4" t="e">
        <f>VLOOKUP(tbl2_2!A607,ishod_substance!A:AD,28,0)</f>
        <v>#N/A</v>
      </c>
      <c r="W607" s="4" t="e">
        <f>VLOOKUP(tbl2_2!A607,ishod_substance!A:AD,29,0)</f>
        <v>#N/A</v>
      </c>
      <c r="X607" s="4" t="e">
        <f>VLOOKUP(tbl2_2!A607,ishod_substance!A:AD,30,0)</f>
        <v>#N/A</v>
      </c>
      <c r="Y607" s="10" t="e">
        <f>VLOOKUP(tbl2_2!A607,ishod_substance!A:AD,7,0)</f>
        <v>#N/A</v>
      </c>
      <c r="Z607" s="9" t="e">
        <f>VLOOKUP(Y607,quide!$A$2:$B$1006,2,0)</f>
        <v>#N/A</v>
      </c>
      <c r="AA607" s="4" t="e">
        <f>VLOOKUP(Y607,quide!$A$2:$J$1006,10,0)</f>
        <v>#N/A</v>
      </c>
      <c r="AB607" s="50" t="e">
        <f>VLOOKUP(tbl2_2!A607,ishod_substance!A:AD,8,0)</f>
        <v>#N/A</v>
      </c>
      <c r="AC607" s="28" t="e">
        <f t="shared" si="9"/>
        <v>#N/A</v>
      </c>
      <c r="AD607" s="27" t="e">
        <f>VLOOKUP(tbl2_2!A607,ishod_substance!A:AD,9,0)</f>
        <v>#N/A</v>
      </c>
      <c r="AE607" s="8" t="e">
        <f>VLOOKUP(tbl2_2!A607,ishod_substance!A:AD,9,0)</f>
        <v>#N/A</v>
      </c>
      <c r="AF607" s="12"/>
    </row>
    <row r="608" spans="1:32" x14ac:dyDescent="0.25">
      <c r="A608">
        <v>600</v>
      </c>
      <c r="C608" s="5" t="e">
        <f>VLOOKUP(tbl2_2!A608,ishod_substance!A:P,2,0)</f>
        <v>#N/A</v>
      </c>
      <c r="D608" s="7" t="e">
        <f>VLOOKUP(tbl2_2!A608,ishod_substance!A:P,3,0)</f>
        <v>#N/A</v>
      </c>
      <c r="E608" s="5" t="e">
        <f>VLOOKUP(tbl2_2!A608,ishod_substance!A:P,11,0)</f>
        <v>#N/A</v>
      </c>
      <c r="F608" s="6" t="e">
        <f>VLOOKUP(tbl2_2!A608,ishod_substance!A:P,15,0)</f>
        <v>#N/A</v>
      </c>
      <c r="G608" s="6" t="e">
        <f>VLOOKUP(tbl2_2!A608,ishod_substance!A:P,12,0)&amp;"/"&amp;VLOOKUP(tbl2_2!A608,ishod_substance!A:P,14,0)</f>
        <v>#N/A</v>
      </c>
      <c r="H608" s="29" t="e">
        <f>VLOOKUP(tbl2_2!A608,ishod_substance!A:P,6,0)</f>
        <v>#N/A</v>
      </c>
      <c r="I608" s="10" t="e">
        <f>VLOOKUP(tbl2_2!A608,ishod_substance!A:P,15,0)</f>
        <v>#N/A</v>
      </c>
      <c r="J608" s="10" t="e">
        <f>VLOOKUP(tbl2_2!A608,ishod_substance!A:P,5,0)</f>
        <v>#N/A</v>
      </c>
      <c r="K608" s="84" t="e">
        <f>VLOOKUP(tbl2_2!A608,ishod_substance!A:Q,17,0)</f>
        <v>#N/A</v>
      </c>
      <c r="L608" s="84" t="e">
        <f>VLOOKUP(tbl2_2!A608,ishod_substance!A:R,18,0)</f>
        <v>#N/A</v>
      </c>
      <c r="M608" s="84" t="e">
        <f>VLOOKUP(tbl2_2!A608,ishod_substance!A:AD,19,0)</f>
        <v>#N/A</v>
      </c>
      <c r="N608" s="4" t="e">
        <f>VLOOKUP(tbl2_2!A608,ishod_substance!A:AD,20,0)</f>
        <v>#N/A</v>
      </c>
      <c r="O608" s="4" t="e">
        <f>VLOOKUP(tbl2_2!A608,ishod_substance!A:AD,21,0)</f>
        <v>#N/A</v>
      </c>
      <c r="P608" s="4" t="e">
        <f>VLOOKUP(tbl2_2!A608,ishod_substance!A:AD,22,0)</f>
        <v>#N/A</v>
      </c>
      <c r="Q608" s="4" t="e">
        <f>VLOOKUP(tbl2_2!A608,ishod_substance!A:AD,23,0)</f>
        <v>#N/A</v>
      </c>
      <c r="R608" s="4" t="e">
        <f>VLOOKUP(tbl2_2!A608,ishod_substance!A:AD,24,0)</f>
        <v>#N/A</v>
      </c>
      <c r="S608" s="4" t="e">
        <f>VLOOKUP(tbl2_2!A608,ishod_substance!A:AD,25,0)</f>
        <v>#N/A</v>
      </c>
      <c r="T608" s="4" t="e">
        <f>VLOOKUP(tbl2_2!A608,ishod_substance!A:AD,26,0)</f>
        <v>#N/A</v>
      </c>
      <c r="U608" s="4" t="e">
        <f>VLOOKUP(tbl2_2!A608,ishod_substance!A:AD,27,0)</f>
        <v>#N/A</v>
      </c>
      <c r="V608" s="4" t="e">
        <f>VLOOKUP(tbl2_2!A608,ishod_substance!A:AD,28,0)</f>
        <v>#N/A</v>
      </c>
      <c r="W608" s="4" t="e">
        <f>VLOOKUP(tbl2_2!A608,ishod_substance!A:AD,29,0)</f>
        <v>#N/A</v>
      </c>
      <c r="X608" s="4" t="e">
        <f>VLOOKUP(tbl2_2!A608,ishod_substance!A:AD,30,0)</f>
        <v>#N/A</v>
      </c>
      <c r="Y608" s="10" t="e">
        <f>VLOOKUP(tbl2_2!A608,ishod_substance!A:AD,7,0)</f>
        <v>#N/A</v>
      </c>
      <c r="Z608" s="9" t="e">
        <f>VLOOKUP(Y608,quide!$A$2:$B$1006,2,0)</f>
        <v>#N/A</v>
      </c>
      <c r="AA608" s="4" t="e">
        <f>VLOOKUP(Y608,quide!$A$2:$J$1006,10,0)</f>
        <v>#N/A</v>
      </c>
      <c r="AB608" s="50" t="e">
        <f>VLOOKUP(tbl2_2!A608,ishod_substance!A:AD,8,0)</f>
        <v>#N/A</v>
      </c>
      <c r="AC608" s="28" t="e">
        <f t="shared" si="9"/>
        <v>#N/A</v>
      </c>
      <c r="AD608" s="27" t="e">
        <f>VLOOKUP(tbl2_2!A608,ishod_substance!A:AD,9,0)</f>
        <v>#N/A</v>
      </c>
      <c r="AE608" s="8" t="e">
        <f>VLOOKUP(tbl2_2!A608,ishod_substance!A:AD,9,0)</f>
        <v>#N/A</v>
      </c>
      <c r="AF608" s="12"/>
    </row>
    <row r="609" spans="1:32" x14ac:dyDescent="0.25">
      <c r="A609">
        <v>601</v>
      </c>
      <c r="C609" s="5" t="e">
        <f>VLOOKUP(tbl2_2!A609,ishod_substance!A:P,2,0)</f>
        <v>#N/A</v>
      </c>
      <c r="D609" s="7" t="e">
        <f>VLOOKUP(tbl2_2!A609,ishod_substance!A:P,3,0)</f>
        <v>#N/A</v>
      </c>
      <c r="E609" s="5" t="e">
        <f>VLOOKUP(tbl2_2!A609,ishod_substance!A:P,11,0)</f>
        <v>#N/A</v>
      </c>
      <c r="F609" s="6" t="e">
        <f>VLOOKUP(tbl2_2!A609,ishod_substance!A:P,15,0)</f>
        <v>#N/A</v>
      </c>
      <c r="G609" s="6" t="e">
        <f>VLOOKUP(tbl2_2!A609,ishod_substance!A:P,12,0)&amp;"/"&amp;VLOOKUP(tbl2_2!A609,ishod_substance!A:P,14,0)</f>
        <v>#N/A</v>
      </c>
      <c r="H609" s="29" t="e">
        <f>VLOOKUP(tbl2_2!A609,ishod_substance!A:P,6,0)</f>
        <v>#N/A</v>
      </c>
      <c r="I609" s="10" t="e">
        <f>VLOOKUP(tbl2_2!A609,ishod_substance!A:P,15,0)</f>
        <v>#N/A</v>
      </c>
      <c r="J609" s="10" t="e">
        <f>VLOOKUP(tbl2_2!A609,ishod_substance!A:P,5,0)</f>
        <v>#N/A</v>
      </c>
      <c r="K609" s="84" t="e">
        <f>VLOOKUP(tbl2_2!A609,ishod_substance!A:Q,17,0)</f>
        <v>#N/A</v>
      </c>
      <c r="L609" s="84" t="e">
        <f>VLOOKUP(tbl2_2!A609,ishod_substance!A:R,18,0)</f>
        <v>#N/A</v>
      </c>
      <c r="M609" s="84" t="e">
        <f>VLOOKUP(tbl2_2!A609,ishod_substance!A:AD,19,0)</f>
        <v>#N/A</v>
      </c>
      <c r="N609" s="4" t="e">
        <f>VLOOKUP(tbl2_2!A609,ishod_substance!A:AD,20,0)</f>
        <v>#N/A</v>
      </c>
      <c r="O609" s="4" t="e">
        <f>VLOOKUP(tbl2_2!A609,ishod_substance!A:AD,21,0)</f>
        <v>#N/A</v>
      </c>
      <c r="P609" s="4" t="e">
        <f>VLOOKUP(tbl2_2!A609,ishod_substance!A:AD,22,0)</f>
        <v>#N/A</v>
      </c>
      <c r="Q609" s="4" t="e">
        <f>VLOOKUP(tbl2_2!A609,ishod_substance!A:AD,23,0)</f>
        <v>#N/A</v>
      </c>
      <c r="R609" s="4" t="e">
        <f>VLOOKUP(tbl2_2!A609,ishod_substance!A:AD,24,0)</f>
        <v>#N/A</v>
      </c>
      <c r="S609" s="4" t="e">
        <f>VLOOKUP(tbl2_2!A609,ishod_substance!A:AD,25,0)</f>
        <v>#N/A</v>
      </c>
      <c r="T609" s="4" t="e">
        <f>VLOOKUP(tbl2_2!A609,ishod_substance!A:AD,26,0)</f>
        <v>#N/A</v>
      </c>
      <c r="U609" s="4" t="e">
        <f>VLOOKUP(tbl2_2!A609,ishod_substance!A:AD,27,0)</f>
        <v>#N/A</v>
      </c>
      <c r="V609" s="4" t="e">
        <f>VLOOKUP(tbl2_2!A609,ishod_substance!A:AD,28,0)</f>
        <v>#N/A</v>
      </c>
      <c r="W609" s="4" t="e">
        <f>VLOOKUP(tbl2_2!A609,ishod_substance!A:AD,29,0)</f>
        <v>#N/A</v>
      </c>
      <c r="X609" s="4" t="e">
        <f>VLOOKUP(tbl2_2!A609,ishod_substance!A:AD,30,0)</f>
        <v>#N/A</v>
      </c>
      <c r="Y609" s="10" t="e">
        <f>VLOOKUP(tbl2_2!A609,ishod_substance!A:AD,7,0)</f>
        <v>#N/A</v>
      </c>
      <c r="Z609" s="9" t="e">
        <f>VLOOKUP(Y609,quide!$A$2:$B$1006,2,0)</f>
        <v>#N/A</v>
      </c>
      <c r="AA609" s="4" t="e">
        <f>VLOOKUP(Y609,quide!$A$2:$J$1006,10,0)</f>
        <v>#N/A</v>
      </c>
      <c r="AB609" s="50" t="e">
        <f>VLOOKUP(tbl2_2!A609,ishod_substance!A:AD,8,0)</f>
        <v>#N/A</v>
      </c>
      <c r="AC609" s="28" t="e">
        <f t="shared" si="9"/>
        <v>#N/A</v>
      </c>
      <c r="AD609" s="27" t="e">
        <f>VLOOKUP(tbl2_2!A609,ishod_substance!A:AD,9,0)</f>
        <v>#N/A</v>
      </c>
      <c r="AE609" s="8" t="e">
        <f>VLOOKUP(tbl2_2!A609,ishod_substance!A:AD,9,0)</f>
        <v>#N/A</v>
      </c>
      <c r="AF609" s="12"/>
    </row>
    <row r="610" spans="1:32" x14ac:dyDescent="0.25">
      <c r="A610">
        <v>602</v>
      </c>
      <c r="C610" s="5" t="e">
        <f>VLOOKUP(tbl2_2!A610,ishod_substance!A:P,2,0)</f>
        <v>#N/A</v>
      </c>
      <c r="D610" s="7" t="e">
        <f>VLOOKUP(tbl2_2!A610,ishod_substance!A:P,3,0)</f>
        <v>#N/A</v>
      </c>
      <c r="E610" s="5" t="e">
        <f>VLOOKUP(tbl2_2!A610,ishod_substance!A:P,11,0)</f>
        <v>#N/A</v>
      </c>
      <c r="F610" s="6" t="e">
        <f>VLOOKUP(tbl2_2!A610,ishod_substance!A:P,15,0)</f>
        <v>#N/A</v>
      </c>
      <c r="G610" s="6" t="e">
        <f>VLOOKUP(tbl2_2!A610,ishod_substance!A:P,12,0)&amp;"/"&amp;VLOOKUP(tbl2_2!A610,ishod_substance!A:P,14,0)</f>
        <v>#N/A</v>
      </c>
      <c r="H610" s="29" t="e">
        <f>VLOOKUP(tbl2_2!A610,ishod_substance!A:P,6,0)</f>
        <v>#N/A</v>
      </c>
      <c r="I610" s="10" t="e">
        <f>VLOOKUP(tbl2_2!A610,ishod_substance!A:P,15,0)</f>
        <v>#N/A</v>
      </c>
      <c r="J610" s="10" t="e">
        <f>VLOOKUP(tbl2_2!A610,ishod_substance!A:P,5,0)</f>
        <v>#N/A</v>
      </c>
      <c r="K610" s="84" t="e">
        <f>VLOOKUP(tbl2_2!A610,ishod_substance!A:Q,17,0)</f>
        <v>#N/A</v>
      </c>
      <c r="L610" s="84" t="e">
        <f>VLOOKUP(tbl2_2!A610,ishod_substance!A:R,18,0)</f>
        <v>#N/A</v>
      </c>
      <c r="M610" s="84" t="e">
        <f>VLOOKUP(tbl2_2!A610,ishod_substance!A:AD,19,0)</f>
        <v>#N/A</v>
      </c>
      <c r="N610" s="4" t="e">
        <f>VLOOKUP(tbl2_2!A610,ishod_substance!A:AD,20,0)</f>
        <v>#N/A</v>
      </c>
      <c r="O610" s="4" t="e">
        <f>VLOOKUP(tbl2_2!A610,ishod_substance!A:AD,21,0)</f>
        <v>#N/A</v>
      </c>
      <c r="P610" s="4" t="e">
        <f>VLOOKUP(tbl2_2!A610,ishod_substance!A:AD,22,0)</f>
        <v>#N/A</v>
      </c>
      <c r="Q610" s="4" t="e">
        <f>VLOOKUP(tbl2_2!A610,ishod_substance!A:AD,23,0)</f>
        <v>#N/A</v>
      </c>
      <c r="R610" s="4" t="e">
        <f>VLOOKUP(tbl2_2!A610,ishod_substance!A:AD,24,0)</f>
        <v>#N/A</v>
      </c>
      <c r="S610" s="4" t="e">
        <f>VLOOKUP(tbl2_2!A610,ishod_substance!A:AD,25,0)</f>
        <v>#N/A</v>
      </c>
      <c r="T610" s="4" t="e">
        <f>VLOOKUP(tbl2_2!A610,ishod_substance!A:AD,26,0)</f>
        <v>#N/A</v>
      </c>
      <c r="U610" s="4" t="e">
        <f>VLOOKUP(tbl2_2!A610,ishod_substance!A:AD,27,0)</f>
        <v>#N/A</v>
      </c>
      <c r="V610" s="4" t="e">
        <f>VLOOKUP(tbl2_2!A610,ishod_substance!A:AD,28,0)</f>
        <v>#N/A</v>
      </c>
      <c r="W610" s="4" t="e">
        <f>VLOOKUP(tbl2_2!A610,ishod_substance!A:AD,29,0)</f>
        <v>#N/A</v>
      </c>
      <c r="X610" s="4" t="e">
        <f>VLOOKUP(tbl2_2!A610,ishod_substance!A:AD,30,0)</f>
        <v>#N/A</v>
      </c>
      <c r="Y610" s="10" t="e">
        <f>VLOOKUP(tbl2_2!A610,ishod_substance!A:AD,7,0)</f>
        <v>#N/A</v>
      </c>
      <c r="Z610" s="9" t="e">
        <f>VLOOKUP(Y610,quide!$A$2:$B$1006,2,0)</f>
        <v>#N/A</v>
      </c>
      <c r="AA610" s="4" t="e">
        <f>VLOOKUP(Y610,quide!$A$2:$J$1006,10,0)</f>
        <v>#N/A</v>
      </c>
      <c r="AB610" s="50" t="e">
        <f>VLOOKUP(tbl2_2!A610,ishod_substance!A:AD,8,0)</f>
        <v>#N/A</v>
      </c>
      <c r="AC610" s="28" t="e">
        <f t="shared" si="9"/>
        <v>#N/A</v>
      </c>
      <c r="AD610" s="27" t="e">
        <f>VLOOKUP(tbl2_2!A610,ishod_substance!A:AD,9,0)</f>
        <v>#N/A</v>
      </c>
      <c r="AE610" s="8" t="e">
        <f>VLOOKUP(tbl2_2!A610,ishod_substance!A:AD,9,0)</f>
        <v>#N/A</v>
      </c>
      <c r="AF610" s="12"/>
    </row>
    <row r="611" spans="1:32" x14ac:dyDescent="0.25">
      <c r="A611">
        <v>603</v>
      </c>
      <c r="C611" s="5" t="e">
        <f>VLOOKUP(tbl2_2!A611,ishod_substance!A:P,2,0)</f>
        <v>#N/A</v>
      </c>
      <c r="D611" s="7" t="e">
        <f>VLOOKUP(tbl2_2!A611,ishod_substance!A:P,3,0)</f>
        <v>#N/A</v>
      </c>
      <c r="E611" s="5" t="e">
        <f>VLOOKUP(tbl2_2!A611,ishod_substance!A:P,11,0)</f>
        <v>#N/A</v>
      </c>
      <c r="F611" s="6" t="e">
        <f>VLOOKUP(tbl2_2!A611,ishod_substance!A:P,15,0)</f>
        <v>#N/A</v>
      </c>
      <c r="G611" s="6" t="e">
        <f>VLOOKUP(tbl2_2!A611,ishod_substance!A:P,12,0)&amp;"/"&amp;VLOOKUP(tbl2_2!A611,ishod_substance!A:P,14,0)</f>
        <v>#N/A</v>
      </c>
      <c r="H611" s="29" t="e">
        <f>VLOOKUP(tbl2_2!A611,ishod_substance!A:P,6,0)</f>
        <v>#N/A</v>
      </c>
      <c r="I611" s="10" t="e">
        <f>VLOOKUP(tbl2_2!A611,ishod_substance!A:P,15,0)</f>
        <v>#N/A</v>
      </c>
      <c r="J611" s="10" t="e">
        <f>VLOOKUP(tbl2_2!A611,ishod_substance!A:P,5,0)</f>
        <v>#N/A</v>
      </c>
      <c r="K611" s="84" t="e">
        <f>VLOOKUP(tbl2_2!A611,ishod_substance!A:Q,17,0)</f>
        <v>#N/A</v>
      </c>
      <c r="L611" s="84" t="e">
        <f>VLOOKUP(tbl2_2!A611,ishod_substance!A:R,18,0)</f>
        <v>#N/A</v>
      </c>
      <c r="M611" s="84" t="e">
        <f>VLOOKUP(tbl2_2!A611,ishod_substance!A:AD,19,0)</f>
        <v>#N/A</v>
      </c>
      <c r="N611" s="4" t="e">
        <f>VLOOKUP(tbl2_2!A611,ishod_substance!A:AD,20,0)</f>
        <v>#N/A</v>
      </c>
      <c r="O611" s="4" t="e">
        <f>VLOOKUP(tbl2_2!A611,ishod_substance!A:AD,21,0)</f>
        <v>#N/A</v>
      </c>
      <c r="P611" s="4" t="e">
        <f>VLOOKUP(tbl2_2!A611,ishod_substance!A:AD,22,0)</f>
        <v>#N/A</v>
      </c>
      <c r="Q611" s="4" t="e">
        <f>VLOOKUP(tbl2_2!A611,ishod_substance!A:AD,23,0)</f>
        <v>#N/A</v>
      </c>
      <c r="R611" s="4" t="e">
        <f>VLOOKUP(tbl2_2!A611,ishod_substance!A:AD,24,0)</f>
        <v>#N/A</v>
      </c>
      <c r="S611" s="4" t="e">
        <f>VLOOKUP(tbl2_2!A611,ishod_substance!A:AD,25,0)</f>
        <v>#N/A</v>
      </c>
      <c r="T611" s="4" t="e">
        <f>VLOOKUP(tbl2_2!A611,ishod_substance!A:AD,26,0)</f>
        <v>#N/A</v>
      </c>
      <c r="U611" s="4" t="e">
        <f>VLOOKUP(tbl2_2!A611,ishod_substance!A:AD,27,0)</f>
        <v>#N/A</v>
      </c>
      <c r="V611" s="4" t="e">
        <f>VLOOKUP(tbl2_2!A611,ishod_substance!A:AD,28,0)</f>
        <v>#N/A</v>
      </c>
      <c r="W611" s="4" t="e">
        <f>VLOOKUP(tbl2_2!A611,ishod_substance!A:AD,29,0)</f>
        <v>#N/A</v>
      </c>
      <c r="X611" s="4" t="e">
        <f>VLOOKUP(tbl2_2!A611,ishod_substance!A:AD,30,0)</f>
        <v>#N/A</v>
      </c>
      <c r="Y611" s="10" t="e">
        <f>VLOOKUP(tbl2_2!A611,ishod_substance!A:AD,7,0)</f>
        <v>#N/A</v>
      </c>
      <c r="Z611" s="9" t="e">
        <f>VLOOKUP(Y611,quide!$A$2:$B$1006,2,0)</f>
        <v>#N/A</v>
      </c>
      <c r="AA611" s="4" t="e">
        <f>VLOOKUP(Y611,quide!$A$2:$J$1006,10,0)</f>
        <v>#N/A</v>
      </c>
      <c r="AB611" s="50" t="e">
        <f>VLOOKUP(tbl2_2!A611,ishod_substance!A:AD,8,0)</f>
        <v>#N/A</v>
      </c>
      <c r="AC611" s="28" t="e">
        <f t="shared" si="9"/>
        <v>#N/A</v>
      </c>
      <c r="AD611" s="27" t="e">
        <f>VLOOKUP(tbl2_2!A611,ishod_substance!A:AD,9,0)</f>
        <v>#N/A</v>
      </c>
      <c r="AE611" s="8" t="e">
        <f>VLOOKUP(tbl2_2!A611,ishod_substance!A:AD,9,0)</f>
        <v>#N/A</v>
      </c>
      <c r="AF611" s="12"/>
    </row>
    <row r="612" spans="1:32" x14ac:dyDescent="0.25">
      <c r="A612">
        <v>604</v>
      </c>
      <c r="C612" s="5" t="e">
        <f>VLOOKUP(tbl2_2!A612,ishod_substance!A:P,2,0)</f>
        <v>#N/A</v>
      </c>
      <c r="D612" s="7" t="e">
        <f>VLOOKUP(tbl2_2!A612,ishod_substance!A:P,3,0)</f>
        <v>#N/A</v>
      </c>
      <c r="E612" s="5" t="e">
        <f>VLOOKUP(tbl2_2!A612,ishod_substance!A:P,11,0)</f>
        <v>#N/A</v>
      </c>
      <c r="F612" s="6" t="e">
        <f>VLOOKUP(tbl2_2!A612,ishod_substance!A:P,15,0)</f>
        <v>#N/A</v>
      </c>
      <c r="G612" s="6" t="e">
        <f>VLOOKUP(tbl2_2!A612,ishod_substance!A:P,12,0)&amp;"/"&amp;VLOOKUP(tbl2_2!A612,ishod_substance!A:P,14,0)</f>
        <v>#N/A</v>
      </c>
      <c r="H612" s="29" t="e">
        <f>VLOOKUP(tbl2_2!A612,ishod_substance!A:P,6,0)</f>
        <v>#N/A</v>
      </c>
      <c r="I612" s="10" t="e">
        <f>VLOOKUP(tbl2_2!A612,ishod_substance!A:P,15,0)</f>
        <v>#N/A</v>
      </c>
      <c r="J612" s="10" t="e">
        <f>VLOOKUP(tbl2_2!A612,ishod_substance!A:P,5,0)</f>
        <v>#N/A</v>
      </c>
      <c r="K612" s="84" t="e">
        <f>VLOOKUP(tbl2_2!A612,ishod_substance!A:Q,17,0)</f>
        <v>#N/A</v>
      </c>
      <c r="L612" s="84" t="e">
        <f>VLOOKUP(tbl2_2!A612,ishod_substance!A:R,18,0)</f>
        <v>#N/A</v>
      </c>
      <c r="M612" s="84" t="e">
        <f>VLOOKUP(tbl2_2!A612,ishod_substance!A:AD,19,0)</f>
        <v>#N/A</v>
      </c>
      <c r="N612" s="4" t="e">
        <f>VLOOKUP(tbl2_2!A612,ishod_substance!A:AD,20,0)</f>
        <v>#N/A</v>
      </c>
      <c r="O612" s="4" t="e">
        <f>VLOOKUP(tbl2_2!A612,ishod_substance!A:AD,21,0)</f>
        <v>#N/A</v>
      </c>
      <c r="P612" s="4" t="e">
        <f>VLOOKUP(tbl2_2!A612,ishod_substance!A:AD,22,0)</f>
        <v>#N/A</v>
      </c>
      <c r="Q612" s="4" t="e">
        <f>VLOOKUP(tbl2_2!A612,ishod_substance!A:AD,23,0)</f>
        <v>#N/A</v>
      </c>
      <c r="R612" s="4" t="e">
        <f>VLOOKUP(tbl2_2!A612,ishod_substance!A:AD,24,0)</f>
        <v>#N/A</v>
      </c>
      <c r="S612" s="4" t="e">
        <f>VLOOKUP(tbl2_2!A612,ishod_substance!A:AD,25,0)</f>
        <v>#N/A</v>
      </c>
      <c r="T612" s="4" t="e">
        <f>VLOOKUP(tbl2_2!A612,ishod_substance!A:AD,26,0)</f>
        <v>#N/A</v>
      </c>
      <c r="U612" s="4" t="e">
        <f>VLOOKUP(tbl2_2!A612,ishod_substance!A:AD,27,0)</f>
        <v>#N/A</v>
      </c>
      <c r="V612" s="4" t="e">
        <f>VLOOKUP(tbl2_2!A612,ishod_substance!A:AD,28,0)</f>
        <v>#N/A</v>
      </c>
      <c r="W612" s="4" t="e">
        <f>VLOOKUP(tbl2_2!A612,ishod_substance!A:AD,29,0)</f>
        <v>#N/A</v>
      </c>
      <c r="X612" s="4" t="e">
        <f>VLOOKUP(tbl2_2!A612,ishod_substance!A:AD,30,0)</f>
        <v>#N/A</v>
      </c>
      <c r="Y612" s="10" t="e">
        <f>VLOOKUP(tbl2_2!A612,ishod_substance!A:AD,7,0)</f>
        <v>#N/A</v>
      </c>
      <c r="Z612" s="9" t="e">
        <f>VLOOKUP(Y612,quide!$A$2:$B$1006,2,0)</f>
        <v>#N/A</v>
      </c>
      <c r="AA612" s="4" t="e">
        <f>VLOOKUP(Y612,quide!$A$2:$J$1006,10,0)</f>
        <v>#N/A</v>
      </c>
      <c r="AB612" s="50" t="e">
        <f>VLOOKUP(tbl2_2!A612,ishod_substance!A:AD,8,0)</f>
        <v>#N/A</v>
      </c>
      <c r="AC612" s="28" t="e">
        <f t="shared" si="9"/>
        <v>#N/A</v>
      </c>
      <c r="AD612" s="27" t="e">
        <f>VLOOKUP(tbl2_2!A612,ishod_substance!A:AD,9,0)</f>
        <v>#N/A</v>
      </c>
      <c r="AE612" s="8" t="e">
        <f>VLOOKUP(tbl2_2!A612,ishod_substance!A:AD,9,0)</f>
        <v>#N/A</v>
      </c>
      <c r="AF612" s="12"/>
    </row>
    <row r="613" spans="1:32" x14ac:dyDescent="0.25">
      <c r="A613">
        <v>605</v>
      </c>
      <c r="C613" s="5" t="e">
        <f>VLOOKUP(tbl2_2!A613,ishod_substance!A:P,2,0)</f>
        <v>#N/A</v>
      </c>
      <c r="D613" s="7" t="e">
        <f>VLOOKUP(tbl2_2!A613,ishod_substance!A:P,3,0)</f>
        <v>#N/A</v>
      </c>
      <c r="E613" s="5" t="e">
        <f>VLOOKUP(tbl2_2!A613,ishod_substance!A:P,11,0)</f>
        <v>#N/A</v>
      </c>
      <c r="F613" s="6" t="e">
        <f>VLOOKUP(tbl2_2!A613,ishod_substance!A:P,15,0)</f>
        <v>#N/A</v>
      </c>
      <c r="G613" s="6" t="e">
        <f>VLOOKUP(tbl2_2!A613,ishod_substance!A:P,12,0)&amp;"/"&amp;VLOOKUP(tbl2_2!A613,ishod_substance!A:P,14,0)</f>
        <v>#N/A</v>
      </c>
      <c r="H613" s="29" t="e">
        <f>VLOOKUP(tbl2_2!A613,ishod_substance!A:P,6,0)</f>
        <v>#N/A</v>
      </c>
      <c r="I613" s="10" t="e">
        <f>VLOOKUP(tbl2_2!A613,ishod_substance!A:P,15,0)</f>
        <v>#N/A</v>
      </c>
      <c r="J613" s="10" t="e">
        <f>VLOOKUP(tbl2_2!A613,ishod_substance!A:P,5,0)</f>
        <v>#N/A</v>
      </c>
      <c r="K613" s="84" t="e">
        <f>VLOOKUP(tbl2_2!A613,ishod_substance!A:Q,17,0)</f>
        <v>#N/A</v>
      </c>
      <c r="L613" s="84" t="e">
        <f>VLOOKUP(tbl2_2!A613,ishod_substance!A:R,18,0)</f>
        <v>#N/A</v>
      </c>
      <c r="M613" s="84" t="e">
        <f>VLOOKUP(tbl2_2!A613,ishod_substance!A:AD,19,0)</f>
        <v>#N/A</v>
      </c>
      <c r="N613" s="4" t="e">
        <f>VLOOKUP(tbl2_2!A613,ishod_substance!A:AD,20,0)</f>
        <v>#N/A</v>
      </c>
      <c r="O613" s="4" t="e">
        <f>VLOOKUP(tbl2_2!A613,ishod_substance!A:AD,21,0)</f>
        <v>#N/A</v>
      </c>
      <c r="P613" s="4" t="e">
        <f>VLOOKUP(tbl2_2!A613,ishod_substance!A:AD,22,0)</f>
        <v>#N/A</v>
      </c>
      <c r="Q613" s="4" t="e">
        <f>VLOOKUP(tbl2_2!A613,ishod_substance!A:AD,23,0)</f>
        <v>#N/A</v>
      </c>
      <c r="R613" s="4" t="e">
        <f>VLOOKUP(tbl2_2!A613,ishod_substance!A:AD,24,0)</f>
        <v>#N/A</v>
      </c>
      <c r="S613" s="4" t="e">
        <f>VLOOKUP(tbl2_2!A613,ishod_substance!A:AD,25,0)</f>
        <v>#N/A</v>
      </c>
      <c r="T613" s="4" t="e">
        <f>VLOOKUP(tbl2_2!A613,ishod_substance!A:AD,26,0)</f>
        <v>#N/A</v>
      </c>
      <c r="U613" s="4" t="e">
        <f>VLOOKUP(tbl2_2!A613,ishod_substance!A:AD,27,0)</f>
        <v>#N/A</v>
      </c>
      <c r="V613" s="4" t="e">
        <f>VLOOKUP(tbl2_2!A613,ishod_substance!A:AD,28,0)</f>
        <v>#N/A</v>
      </c>
      <c r="W613" s="4" t="e">
        <f>VLOOKUP(tbl2_2!A613,ishod_substance!A:AD,29,0)</f>
        <v>#N/A</v>
      </c>
      <c r="X613" s="4" t="e">
        <f>VLOOKUP(tbl2_2!A613,ishod_substance!A:AD,30,0)</f>
        <v>#N/A</v>
      </c>
      <c r="Y613" s="10" t="e">
        <f>VLOOKUP(tbl2_2!A613,ishod_substance!A:AD,7,0)</f>
        <v>#N/A</v>
      </c>
      <c r="Z613" s="9" t="e">
        <f>VLOOKUP(Y613,quide!$A$2:$B$1006,2,0)</f>
        <v>#N/A</v>
      </c>
      <c r="AA613" s="4" t="e">
        <f>VLOOKUP(Y613,quide!$A$2:$J$1006,10,0)</f>
        <v>#N/A</v>
      </c>
      <c r="AB613" s="50" t="e">
        <f>VLOOKUP(tbl2_2!A613,ishod_substance!A:AD,8,0)</f>
        <v>#N/A</v>
      </c>
      <c r="AC613" s="28" t="e">
        <f t="shared" si="9"/>
        <v>#N/A</v>
      </c>
      <c r="AD613" s="27" t="e">
        <f>VLOOKUP(tbl2_2!A613,ishod_substance!A:AD,9,0)</f>
        <v>#N/A</v>
      </c>
      <c r="AE613" s="8" t="e">
        <f>VLOOKUP(tbl2_2!A613,ishod_substance!A:AD,9,0)</f>
        <v>#N/A</v>
      </c>
      <c r="AF613" s="12"/>
    </row>
    <row r="614" spans="1:32" x14ac:dyDescent="0.25">
      <c r="A614">
        <v>606</v>
      </c>
      <c r="C614" s="5" t="e">
        <f>VLOOKUP(tbl2_2!A614,ishod_substance!A:P,2,0)</f>
        <v>#N/A</v>
      </c>
      <c r="D614" s="7" t="e">
        <f>VLOOKUP(tbl2_2!A614,ishod_substance!A:P,3,0)</f>
        <v>#N/A</v>
      </c>
      <c r="E614" s="5" t="e">
        <f>VLOOKUP(tbl2_2!A614,ishod_substance!A:P,11,0)</f>
        <v>#N/A</v>
      </c>
      <c r="F614" s="6" t="e">
        <f>VLOOKUP(tbl2_2!A614,ishod_substance!A:P,15,0)</f>
        <v>#N/A</v>
      </c>
      <c r="G614" s="6" t="e">
        <f>VLOOKUP(tbl2_2!A614,ishod_substance!A:P,12,0)&amp;"/"&amp;VLOOKUP(tbl2_2!A614,ishod_substance!A:P,14,0)</f>
        <v>#N/A</v>
      </c>
      <c r="H614" s="29" t="e">
        <f>VLOOKUP(tbl2_2!A614,ishod_substance!A:P,6,0)</f>
        <v>#N/A</v>
      </c>
      <c r="I614" s="10" t="e">
        <f>VLOOKUP(tbl2_2!A614,ishod_substance!A:P,15,0)</f>
        <v>#N/A</v>
      </c>
      <c r="J614" s="10" t="e">
        <f>VLOOKUP(tbl2_2!A614,ishod_substance!A:P,5,0)</f>
        <v>#N/A</v>
      </c>
      <c r="K614" s="84" t="e">
        <f>VLOOKUP(tbl2_2!A614,ishod_substance!A:Q,17,0)</f>
        <v>#N/A</v>
      </c>
      <c r="L614" s="84" t="e">
        <f>VLOOKUP(tbl2_2!A614,ishod_substance!A:R,18,0)</f>
        <v>#N/A</v>
      </c>
      <c r="M614" s="84" t="e">
        <f>VLOOKUP(tbl2_2!A614,ishod_substance!A:AD,19,0)</f>
        <v>#N/A</v>
      </c>
      <c r="N614" s="4" t="e">
        <f>VLOOKUP(tbl2_2!A614,ishod_substance!A:AD,20,0)</f>
        <v>#N/A</v>
      </c>
      <c r="O614" s="4" t="e">
        <f>VLOOKUP(tbl2_2!A614,ishod_substance!A:AD,21,0)</f>
        <v>#N/A</v>
      </c>
      <c r="P614" s="4" t="e">
        <f>VLOOKUP(tbl2_2!A614,ishod_substance!A:AD,22,0)</f>
        <v>#N/A</v>
      </c>
      <c r="Q614" s="4" t="e">
        <f>VLOOKUP(tbl2_2!A614,ishod_substance!A:AD,23,0)</f>
        <v>#N/A</v>
      </c>
      <c r="R614" s="4" t="e">
        <f>VLOOKUP(tbl2_2!A614,ishod_substance!A:AD,24,0)</f>
        <v>#N/A</v>
      </c>
      <c r="S614" s="4" t="e">
        <f>VLOOKUP(tbl2_2!A614,ishod_substance!A:AD,25,0)</f>
        <v>#N/A</v>
      </c>
      <c r="T614" s="4" t="e">
        <f>VLOOKUP(tbl2_2!A614,ishod_substance!A:AD,26,0)</f>
        <v>#N/A</v>
      </c>
      <c r="U614" s="4" t="e">
        <f>VLOOKUP(tbl2_2!A614,ishod_substance!A:AD,27,0)</f>
        <v>#N/A</v>
      </c>
      <c r="V614" s="4" t="e">
        <f>VLOOKUP(tbl2_2!A614,ishod_substance!A:AD,28,0)</f>
        <v>#N/A</v>
      </c>
      <c r="W614" s="4" t="e">
        <f>VLOOKUP(tbl2_2!A614,ishod_substance!A:AD,29,0)</f>
        <v>#N/A</v>
      </c>
      <c r="X614" s="4" t="e">
        <f>VLOOKUP(tbl2_2!A614,ishod_substance!A:AD,30,0)</f>
        <v>#N/A</v>
      </c>
      <c r="Y614" s="10" t="e">
        <f>VLOOKUP(tbl2_2!A614,ishod_substance!A:AD,7,0)</f>
        <v>#N/A</v>
      </c>
      <c r="Z614" s="9" t="e">
        <f>VLOOKUP(Y614,quide!$A$2:$B$1006,2,0)</f>
        <v>#N/A</v>
      </c>
      <c r="AA614" s="4" t="e">
        <f>VLOOKUP(Y614,quide!$A$2:$J$1006,10,0)</f>
        <v>#N/A</v>
      </c>
      <c r="AB614" s="50" t="e">
        <f>VLOOKUP(tbl2_2!A614,ishod_substance!A:AD,8,0)</f>
        <v>#N/A</v>
      </c>
      <c r="AC614" s="28" t="e">
        <f t="shared" si="9"/>
        <v>#N/A</v>
      </c>
      <c r="AD614" s="27" t="e">
        <f>VLOOKUP(tbl2_2!A614,ishod_substance!A:AD,9,0)</f>
        <v>#N/A</v>
      </c>
      <c r="AE614" s="8" t="e">
        <f>VLOOKUP(tbl2_2!A614,ishod_substance!A:AD,9,0)</f>
        <v>#N/A</v>
      </c>
      <c r="AF614" s="12"/>
    </row>
    <row r="615" spans="1:32" x14ac:dyDescent="0.25">
      <c r="A615">
        <v>607</v>
      </c>
      <c r="C615" s="5" t="e">
        <f>VLOOKUP(tbl2_2!A615,ishod_substance!A:P,2,0)</f>
        <v>#N/A</v>
      </c>
      <c r="D615" s="7" t="e">
        <f>VLOOKUP(tbl2_2!A615,ishod_substance!A:P,3,0)</f>
        <v>#N/A</v>
      </c>
      <c r="E615" s="5" t="e">
        <f>VLOOKUP(tbl2_2!A615,ishod_substance!A:P,11,0)</f>
        <v>#N/A</v>
      </c>
      <c r="F615" s="6" t="e">
        <f>VLOOKUP(tbl2_2!A615,ishod_substance!A:P,15,0)</f>
        <v>#N/A</v>
      </c>
      <c r="G615" s="6" t="e">
        <f>VLOOKUP(tbl2_2!A615,ishod_substance!A:P,12,0)&amp;"/"&amp;VLOOKUP(tbl2_2!A615,ishod_substance!A:P,14,0)</f>
        <v>#N/A</v>
      </c>
      <c r="H615" s="29" t="e">
        <f>VLOOKUP(tbl2_2!A615,ishod_substance!A:P,6,0)</f>
        <v>#N/A</v>
      </c>
      <c r="I615" s="10" t="e">
        <f>VLOOKUP(tbl2_2!A615,ishod_substance!A:P,15,0)</f>
        <v>#N/A</v>
      </c>
      <c r="J615" s="10" t="e">
        <f>VLOOKUP(tbl2_2!A615,ishod_substance!A:P,5,0)</f>
        <v>#N/A</v>
      </c>
      <c r="K615" s="84" t="e">
        <f>VLOOKUP(tbl2_2!A615,ishod_substance!A:Q,17,0)</f>
        <v>#N/A</v>
      </c>
      <c r="L615" s="84" t="e">
        <f>VLOOKUP(tbl2_2!A615,ishod_substance!A:R,18,0)</f>
        <v>#N/A</v>
      </c>
      <c r="M615" s="84" t="e">
        <f>VLOOKUP(tbl2_2!A615,ishod_substance!A:AD,19,0)</f>
        <v>#N/A</v>
      </c>
      <c r="N615" s="4" t="e">
        <f>VLOOKUP(tbl2_2!A615,ishod_substance!A:AD,20,0)</f>
        <v>#N/A</v>
      </c>
      <c r="O615" s="4" t="e">
        <f>VLOOKUP(tbl2_2!A615,ishod_substance!A:AD,21,0)</f>
        <v>#N/A</v>
      </c>
      <c r="P615" s="4" t="e">
        <f>VLOOKUP(tbl2_2!A615,ishod_substance!A:AD,22,0)</f>
        <v>#N/A</v>
      </c>
      <c r="Q615" s="4" t="e">
        <f>VLOOKUP(tbl2_2!A615,ishod_substance!A:AD,23,0)</f>
        <v>#N/A</v>
      </c>
      <c r="R615" s="4" t="e">
        <f>VLOOKUP(tbl2_2!A615,ishod_substance!A:AD,24,0)</f>
        <v>#N/A</v>
      </c>
      <c r="S615" s="4" t="e">
        <f>VLOOKUP(tbl2_2!A615,ishod_substance!A:AD,25,0)</f>
        <v>#N/A</v>
      </c>
      <c r="T615" s="4" t="e">
        <f>VLOOKUP(tbl2_2!A615,ishod_substance!A:AD,26,0)</f>
        <v>#N/A</v>
      </c>
      <c r="U615" s="4" t="e">
        <f>VLOOKUP(tbl2_2!A615,ishod_substance!A:AD,27,0)</f>
        <v>#N/A</v>
      </c>
      <c r="V615" s="4" t="e">
        <f>VLOOKUP(tbl2_2!A615,ishod_substance!A:AD,28,0)</f>
        <v>#N/A</v>
      </c>
      <c r="W615" s="4" t="e">
        <f>VLOOKUP(tbl2_2!A615,ishod_substance!A:AD,29,0)</f>
        <v>#N/A</v>
      </c>
      <c r="X615" s="4" t="e">
        <f>VLOOKUP(tbl2_2!A615,ishod_substance!A:AD,30,0)</f>
        <v>#N/A</v>
      </c>
      <c r="Y615" s="10" t="e">
        <f>VLOOKUP(tbl2_2!A615,ishod_substance!A:AD,7,0)</f>
        <v>#N/A</v>
      </c>
      <c r="Z615" s="9" t="e">
        <f>VLOOKUP(Y615,quide!$A$2:$B$1006,2,0)</f>
        <v>#N/A</v>
      </c>
      <c r="AA615" s="4" t="e">
        <f>VLOOKUP(Y615,quide!$A$2:$J$1006,10,0)</f>
        <v>#N/A</v>
      </c>
      <c r="AB615" s="50" t="e">
        <f>VLOOKUP(tbl2_2!A615,ishod_substance!A:AD,8,0)</f>
        <v>#N/A</v>
      </c>
      <c r="AC615" s="28" t="e">
        <f t="shared" si="9"/>
        <v>#N/A</v>
      </c>
      <c r="AD615" s="27" t="e">
        <f>VLOOKUP(tbl2_2!A615,ishod_substance!A:AD,9,0)</f>
        <v>#N/A</v>
      </c>
      <c r="AE615" s="8" t="e">
        <f>VLOOKUP(tbl2_2!A615,ishod_substance!A:AD,9,0)</f>
        <v>#N/A</v>
      </c>
      <c r="AF615" s="12"/>
    </row>
    <row r="616" spans="1:32" x14ac:dyDescent="0.25">
      <c r="A616">
        <v>608</v>
      </c>
      <c r="C616" s="5" t="e">
        <f>VLOOKUP(tbl2_2!A616,ishod_substance!A:P,2,0)</f>
        <v>#N/A</v>
      </c>
      <c r="D616" s="7" t="e">
        <f>VLOOKUP(tbl2_2!A616,ishod_substance!A:P,3,0)</f>
        <v>#N/A</v>
      </c>
      <c r="E616" s="5" t="e">
        <f>VLOOKUP(tbl2_2!A616,ishod_substance!A:P,11,0)</f>
        <v>#N/A</v>
      </c>
      <c r="F616" s="6" t="e">
        <f>VLOOKUP(tbl2_2!A616,ishod_substance!A:P,15,0)</f>
        <v>#N/A</v>
      </c>
      <c r="G616" s="6" t="e">
        <f>VLOOKUP(tbl2_2!A616,ishod_substance!A:P,12,0)&amp;"/"&amp;VLOOKUP(tbl2_2!A616,ishod_substance!A:P,14,0)</f>
        <v>#N/A</v>
      </c>
      <c r="H616" s="29" t="e">
        <f>VLOOKUP(tbl2_2!A616,ishod_substance!A:P,6,0)</f>
        <v>#N/A</v>
      </c>
      <c r="I616" s="10" t="e">
        <f>VLOOKUP(tbl2_2!A616,ishod_substance!A:P,15,0)</f>
        <v>#N/A</v>
      </c>
      <c r="J616" s="10" t="e">
        <f>VLOOKUP(tbl2_2!A616,ishod_substance!A:P,5,0)</f>
        <v>#N/A</v>
      </c>
      <c r="K616" s="84" t="e">
        <f>VLOOKUP(tbl2_2!A616,ishod_substance!A:Q,17,0)</f>
        <v>#N/A</v>
      </c>
      <c r="L616" s="84" t="e">
        <f>VLOOKUP(tbl2_2!A616,ishod_substance!A:R,18,0)</f>
        <v>#N/A</v>
      </c>
      <c r="M616" s="84" t="e">
        <f>VLOOKUP(tbl2_2!A616,ishod_substance!A:AD,19,0)</f>
        <v>#N/A</v>
      </c>
      <c r="N616" s="4" t="e">
        <f>VLOOKUP(tbl2_2!A616,ishod_substance!A:AD,20,0)</f>
        <v>#N/A</v>
      </c>
      <c r="O616" s="4" t="e">
        <f>VLOOKUP(tbl2_2!A616,ishod_substance!A:AD,21,0)</f>
        <v>#N/A</v>
      </c>
      <c r="P616" s="4" t="e">
        <f>VLOOKUP(tbl2_2!A616,ishod_substance!A:AD,22,0)</f>
        <v>#N/A</v>
      </c>
      <c r="Q616" s="4" t="e">
        <f>VLOOKUP(tbl2_2!A616,ishod_substance!A:AD,23,0)</f>
        <v>#N/A</v>
      </c>
      <c r="R616" s="4" t="e">
        <f>VLOOKUP(tbl2_2!A616,ishod_substance!A:AD,24,0)</f>
        <v>#N/A</v>
      </c>
      <c r="S616" s="4" t="e">
        <f>VLOOKUP(tbl2_2!A616,ishod_substance!A:AD,25,0)</f>
        <v>#N/A</v>
      </c>
      <c r="T616" s="4" t="e">
        <f>VLOOKUP(tbl2_2!A616,ishod_substance!A:AD,26,0)</f>
        <v>#N/A</v>
      </c>
      <c r="U616" s="4" t="e">
        <f>VLOOKUP(tbl2_2!A616,ishod_substance!A:AD,27,0)</f>
        <v>#N/A</v>
      </c>
      <c r="V616" s="4" t="e">
        <f>VLOOKUP(tbl2_2!A616,ishod_substance!A:AD,28,0)</f>
        <v>#N/A</v>
      </c>
      <c r="W616" s="4" t="e">
        <f>VLOOKUP(tbl2_2!A616,ishod_substance!A:AD,29,0)</f>
        <v>#N/A</v>
      </c>
      <c r="X616" s="4" t="e">
        <f>VLOOKUP(tbl2_2!A616,ishod_substance!A:AD,30,0)</f>
        <v>#N/A</v>
      </c>
      <c r="Y616" s="10" t="e">
        <f>VLOOKUP(tbl2_2!A616,ishod_substance!A:AD,7,0)</f>
        <v>#N/A</v>
      </c>
      <c r="Z616" s="9" t="e">
        <f>VLOOKUP(Y616,quide!$A$2:$B$1006,2,0)</f>
        <v>#N/A</v>
      </c>
      <c r="AA616" s="4" t="e">
        <f>VLOOKUP(Y616,quide!$A$2:$J$1006,10,0)</f>
        <v>#N/A</v>
      </c>
      <c r="AB616" s="50" t="e">
        <f>VLOOKUP(tbl2_2!A616,ishod_substance!A:AD,8,0)</f>
        <v>#N/A</v>
      </c>
      <c r="AC616" s="28" t="e">
        <f t="shared" si="9"/>
        <v>#N/A</v>
      </c>
      <c r="AD616" s="27" t="e">
        <f>VLOOKUP(tbl2_2!A616,ishod_substance!A:AD,9,0)</f>
        <v>#N/A</v>
      </c>
      <c r="AE616" s="8" t="e">
        <f>VLOOKUP(tbl2_2!A616,ishod_substance!A:AD,9,0)</f>
        <v>#N/A</v>
      </c>
      <c r="AF616" s="12"/>
    </row>
    <row r="617" spans="1:32" x14ac:dyDescent="0.25">
      <c r="A617">
        <v>609</v>
      </c>
      <c r="C617" s="5" t="e">
        <f>VLOOKUP(tbl2_2!A617,ishod_substance!A:P,2,0)</f>
        <v>#N/A</v>
      </c>
      <c r="D617" s="7" t="e">
        <f>VLOOKUP(tbl2_2!A617,ishod_substance!A:P,3,0)</f>
        <v>#N/A</v>
      </c>
      <c r="E617" s="5" t="e">
        <f>VLOOKUP(tbl2_2!A617,ishod_substance!A:P,11,0)</f>
        <v>#N/A</v>
      </c>
      <c r="F617" s="6" t="e">
        <f>VLOOKUP(tbl2_2!A617,ishod_substance!A:P,15,0)</f>
        <v>#N/A</v>
      </c>
      <c r="G617" s="6" t="e">
        <f>VLOOKUP(tbl2_2!A617,ishod_substance!A:P,12,0)&amp;"/"&amp;VLOOKUP(tbl2_2!A617,ishod_substance!A:P,14,0)</f>
        <v>#N/A</v>
      </c>
      <c r="H617" s="29" t="e">
        <f>VLOOKUP(tbl2_2!A617,ishod_substance!A:P,6,0)</f>
        <v>#N/A</v>
      </c>
      <c r="I617" s="10" t="e">
        <f>VLOOKUP(tbl2_2!A617,ishod_substance!A:P,15,0)</f>
        <v>#N/A</v>
      </c>
      <c r="J617" s="10" t="e">
        <f>VLOOKUP(tbl2_2!A617,ishod_substance!A:P,5,0)</f>
        <v>#N/A</v>
      </c>
      <c r="K617" s="84" t="e">
        <f>VLOOKUP(tbl2_2!A617,ishod_substance!A:Q,17,0)</f>
        <v>#N/A</v>
      </c>
      <c r="L617" s="84" t="e">
        <f>VLOOKUP(tbl2_2!A617,ishod_substance!A:R,18,0)</f>
        <v>#N/A</v>
      </c>
      <c r="M617" s="84" t="e">
        <f>VLOOKUP(tbl2_2!A617,ishod_substance!A:AD,19,0)</f>
        <v>#N/A</v>
      </c>
      <c r="N617" s="4" t="e">
        <f>VLOOKUP(tbl2_2!A617,ishod_substance!A:AD,20,0)</f>
        <v>#N/A</v>
      </c>
      <c r="O617" s="4" t="e">
        <f>VLOOKUP(tbl2_2!A617,ishod_substance!A:AD,21,0)</f>
        <v>#N/A</v>
      </c>
      <c r="P617" s="4" t="e">
        <f>VLOOKUP(tbl2_2!A617,ishod_substance!A:AD,22,0)</f>
        <v>#N/A</v>
      </c>
      <c r="Q617" s="4" t="e">
        <f>VLOOKUP(tbl2_2!A617,ishod_substance!A:AD,23,0)</f>
        <v>#N/A</v>
      </c>
      <c r="R617" s="4" t="e">
        <f>VLOOKUP(tbl2_2!A617,ishod_substance!A:AD,24,0)</f>
        <v>#N/A</v>
      </c>
      <c r="S617" s="4" t="e">
        <f>VLOOKUP(tbl2_2!A617,ishod_substance!A:AD,25,0)</f>
        <v>#N/A</v>
      </c>
      <c r="T617" s="4" t="e">
        <f>VLOOKUP(tbl2_2!A617,ishod_substance!A:AD,26,0)</f>
        <v>#N/A</v>
      </c>
      <c r="U617" s="4" t="e">
        <f>VLOOKUP(tbl2_2!A617,ishod_substance!A:AD,27,0)</f>
        <v>#N/A</v>
      </c>
      <c r="V617" s="4" t="e">
        <f>VLOOKUP(tbl2_2!A617,ishod_substance!A:AD,28,0)</f>
        <v>#N/A</v>
      </c>
      <c r="W617" s="4" t="e">
        <f>VLOOKUP(tbl2_2!A617,ishod_substance!A:AD,29,0)</f>
        <v>#N/A</v>
      </c>
      <c r="X617" s="4" t="e">
        <f>VLOOKUP(tbl2_2!A617,ishod_substance!A:AD,30,0)</f>
        <v>#N/A</v>
      </c>
      <c r="Y617" s="10" t="e">
        <f>VLOOKUP(tbl2_2!A617,ishod_substance!A:AD,7,0)</f>
        <v>#N/A</v>
      </c>
      <c r="Z617" s="9" t="e">
        <f>VLOOKUP(Y617,quide!$A$2:$B$1006,2,0)</f>
        <v>#N/A</v>
      </c>
      <c r="AA617" s="4" t="e">
        <f>VLOOKUP(Y617,quide!$A$2:$J$1006,10,0)</f>
        <v>#N/A</v>
      </c>
      <c r="AB617" s="50" t="e">
        <f>VLOOKUP(tbl2_2!A617,ishod_substance!A:AD,8,0)</f>
        <v>#N/A</v>
      </c>
      <c r="AC617" s="28" t="e">
        <f t="shared" si="9"/>
        <v>#N/A</v>
      </c>
      <c r="AD617" s="27" t="e">
        <f>VLOOKUP(tbl2_2!A617,ishod_substance!A:AD,9,0)</f>
        <v>#N/A</v>
      </c>
      <c r="AE617" s="8" t="e">
        <f>VLOOKUP(tbl2_2!A617,ishod_substance!A:AD,9,0)</f>
        <v>#N/A</v>
      </c>
      <c r="AF617" s="12"/>
    </row>
    <row r="618" spans="1:32" x14ac:dyDescent="0.25">
      <c r="A618">
        <v>610</v>
      </c>
      <c r="C618" s="5" t="e">
        <f>VLOOKUP(tbl2_2!A618,ishod_substance!A:P,2,0)</f>
        <v>#N/A</v>
      </c>
      <c r="D618" s="7" t="e">
        <f>VLOOKUP(tbl2_2!A618,ishod_substance!A:P,3,0)</f>
        <v>#N/A</v>
      </c>
      <c r="E618" s="5" t="e">
        <f>VLOOKUP(tbl2_2!A618,ishod_substance!A:P,11,0)</f>
        <v>#N/A</v>
      </c>
      <c r="F618" s="6" t="e">
        <f>VLOOKUP(tbl2_2!A618,ishod_substance!A:P,15,0)</f>
        <v>#N/A</v>
      </c>
      <c r="G618" s="6" t="e">
        <f>VLOOKUP(tbl2_2!A618,ishod_substance!A:P,12,0)&amp;"/"&amp;VLOOKUP(tbl2_2!A618,ishod_substance!A:P,14,0)</f>
        <v>#N/A</v>
      </c>
      <c r="H618" s="29" t="e">
        <f>VLOOKUP(tbl2_2!A618,ishod_substance!A:P,6,0)</f>
        <v>#N/A</v>
      </c>
      <c r="I618" s="10" t="e">
        <f>VLOOKUP(tbl2_2!A618,ishod_substance!A:P,15,0)</f>
        <v>#N/A</v>
      </c>
      <c r="J618" s="10" t="e">
        <f>VLOOKUP(tbl2_2!A618,ishod_substance!A:P,5,0)</f>
        <v>#N/A</v>
      </c>
      <c r="K618" s="84" t="e">
        <f>VLOOKUP(tbl2_2!A618,ishod_substance!A:Q,17,0)</f>
        <v>#N/A</v>
      </c>
      <c r="L618" s="84" t="e">
        <f>VLOOKUP(tbl2_2!A618,ishod_substance!A:R,18,0)</f>
        <v>#N/A</v>
      </c>
      <c r="M618" s="84" t="e">
        <f>VLOOKUP(tbl2_2!A618,ishod_substance!A:AD,19,0)</f>
        <v>#N/A</v>
      </c>
      <c r="N618" s="4" t="e">
        <f>VLOOKUP(tbl2_2!A618,ishod_substance!A:AD,20,0)</f>
        <v>#N/A</v>
      </c>
      <c r="O618" s="4" t="e">
        <f>VLOOKUP(tbl2_2!A618,ishod_substance!A:AD,21,0)</f>
        <v>#N/A</v>
      </c>
      <c r="P618" s="4" t="e">
        <f>VLOOKUP(tbl2_2!A618,ishod_substance!A:AD,22,0)</f>
        <v>#N/A</v>
      </c>
      <c r="Q618" s="4" t="e">
        <f>VLOOKUP(tbl2_2!A618,ishod_substance!A:AD,23,0)</f>
        <v>#N/A</v>
      </c>
      <c r="R618" s="4" t="e">
        <f>VLOOKUP(tbl2_2!A618,ishod_substance!A:AD,24,0)</f>
        <v>#N/A</v>
      </c>
      <c r="S618" s="4" t="e">
        <f>VLOOKUP(tbl2_2!A618,ishod_substance!A:AD,25,0)</f>
        <v>#N/A</v>
      </c>
      <c r="T618" s="4" t="e">
        <f>VLOOKUP(tbl2_2!A618,ishod_substance!A:AD,26,0)</f>
        <v>#N/A</v>
      </c>
      <c r="U618" s="4" t="e">
        <f>VLOOKUP(tbl2_2!A618,ishod_substance!A:AD,27,0)</f>
        <v>#N/A</v>
      </c>
      <c r="V618" s="4" t="e">
        <f>VLOOKUP(tbl2_2!A618,ishod_substance!A:AD,28,0)</f>
        <v>#N/A</v>
      </c>
      <c r="W618" s="4" t="e">
        <f>VLOOKUP(tbl2_2!A618,ishod_substance!A:AD,29,0)</f>
        <v>#N/A</v>
      </c>
      <c r="X618" s="4" t="e">
        <f>VLOOKUP(tbl2_2!A618,ishod_substance!A:AD,30,0)</f>
        <v>#N/A</v>
      </c>
      <c r="Y618" s="10" t="e">
        <f>VLOOKUP(tbl2_2!A618,ishod_substance!A:AD,7,0)</f>
        <v>#N/A</v>
      </c>
      <c r="Z618" s="9" t="e">
        <f>VLOOKUP(Y618,quide!$A$2:$B$1006,2,0)</f>
        <v>#N/A</v>
      </c>
      <c r="AA618" s="4" t="e">
        <f>VLOOKUP(Y618,quide!$A$2:$J$1006,10,0)</f>
        <v>#N/A</v>
      </c>
      <c r="AB618" s="50" t="e">
        <f>VLOOKUP(tbl2_2!A618,ishod_substance!A:AD,8,0)</f>
        <v>#N/A</v>
      </c>
      <c r="AC618" s="28" t="e">
        <f t="shared" si="9"/>
        <v>#N/A</v>
      </c>
      <c r="AD618" s="27" t="e">
        <f>VLOOKUP(tbl2_2!A618,ishod_substance!A:AD,9,0)</f>
        <v>#N/A</v>
      </c>
      <c r="AE618" s="8" t="e">
        <f>VLOOKUP(tbl2_2!A618,ishod_substance!A:AD,9,0)</f>
        <v>#N/A</v>
      </c>
      <c r="AF618" s="12"/>
    </row>
    <row r="619" spans="1:32" x14ac:dyDescent="0.25">
      <c r="A619">
        <v>611</v>
      </c>
      <c r="C619" s="5" t="e">
        <f>VLOOKUP(tbl2_2!A619,ishod_substance!A:P,2,0)</f>
        <v>#N/A</v>
      </c>
      <c r="D619" s="7" t="e">
        <f>VLOOKUP(tbl2_2!A619,ishod_substance!A:P,3,0)</f>
        <v>#N/A</v>
      </c>
      <c r="E619" s="5" t="e">
        <f>VLOOKUP(tbl2_2!A619,ishod_substance!A:P,11,0)</f>
        <v>#N/A</v>
      </c>
      <c r="F619" s="6" t="e">
        <f>VLOOKUP(tbl2_2!A619,ishod_substance!A:P,15,0)</f>
        <v>#N/A</v>
      </c>
      <c r="G619" s="6" t="e">
        <f>VLOOKUP(tbl2_2!A619,ishod_substance!A:P,12,0)&amp;"/"&amp;VLOOKUP(tbl2_2!A619,ishod_substance!A:P,14,0)</f>
        <v>#N/A</v>
      </c>
      <c r="H619" s="29" t="e">
        <f>VLOOKUP(tbl2_2!A619,ishod_substance!A:P,6,0)</f>
        <v>#N/A</v>
      </c>
      <c r="I619" s="10" t="e">
        <f>VLOOKUP(tbl2_2!A619,ishod_substance!A:P,15,0)</f>
        <v>#N/A</v>
      </c>
      <c r="J619" s="10" t="e">
        <f>VLOOKUP(tbl2_2!A619,ishod_substance!A:P,5,0)</f>
        <v>#N/A</v>
      </c>
      <c r="K619" s="84" t="e">
        <f>VLOOKUP(tbl2_2!A619,ishod_substance!A:Q,17,0)</f>
        <v>#N/A</v>
      </c>
      <c r="L619" s="84" t="e">
        <f>VLOOKUP(tbl2_2!A619,ishod_substance!A:R,18,0)</f>
        <v>#N/A</v>
      </c>
      <c r="M619" s="84" t="e">
        <f>VLOOKUP(tbl2_2!A619,ishod_substance!A:AD,19,0)</f>
        <v>#N/A</v>
      </c>
      <c r="N619" s="4" t="e">
        <f>VLOOKUP(tbl2_2!A619,ishod_substance!A:AD,20,0)</f>
        <v>#N/A</v>
      </c>
      <c r="O619" s="4" t="e">
        <f>VLOOKUP(tbl2_2!A619,ishod_substance!A:AD,21,0)</f>
        <v>#N/A</v>
      </c>
      <c r="P619" s="4" t="e">
        <f>VLOOKUP(tbl2_2!A619,ishod_substance!A:AD,22,0)</f>
        <v>#N/A</v>
      </c>
      <c r="Q619" s="4" t="e">
        <f>VLOOKUP(tbl2_2!A619,ishod_substance!A:AD,23,0)</f>
        <v>#N/A</v>
      </c>
      <c r="R619" s="4" t="e">
        <f>VLOOKUP(tbl2_2!A619,ishod_substance!A:AD,24,0)</f>
        <v>#N/A</v>
      </c>
      <c r="S619" s="4" t="e">
        <f>VLOOKUP(tbl2_2!A619,ishod_substance!A:AD,25,0)</f>
        <v>#N/A</v>
      </c>
      <c r="T619" s="4" t="e">
        <f>VLOOKUP(tbl2_2!A619,ishod_substance!A:AD,26,0)</f>
        <v>#N/A</v>
      </c>
      <c r="U619" s="4" t="e">
        <f>VLOOKUP(tbl2_2!A619,ishod_substance!A:AD,27,0)</f>
        <v>#N/A</v>
      </c>
      <c r="V619" s="4" t="e">
        <f>VLOOKUP(tbl2_2!A619,ishod_substance!A:AD,28,0)</f>
        <v>#N/A</v>
      </c>
      <c r="W619" s="4" t="e">
        <f>VLOOKUP(tbl2_2!A619,ishod_substance!A:AD,29,0)</f>
        <v>#N/A</v>
      </c>
      <c r="X619" s="4" t="e">
        <f>VLOOKUP(tbl2_2!A619,ishod_substance!A:AD,30,0)</f>
        <v>#N/A</v>
      </c>
      <c r="Y619" s="10" t="e">
        <f>VLOOKUP(tbl2_2!A619,ishod_substance!A:AD,7,0)</f>
        <v>#N/A</v>
      </c>
      <c r="Z619" s="9" t="e">
        <f>VLOOKUP(Y619,quide!$A$2:$B$1006,2,0)</f>
        <v>#N/A</v>
      </c>
      <c r="AA619" s="4" t="e">
        <f>VLOOKUP(Y619,quide!$A$2:$J$1006,10,0)</f>
        <v>#N/A</v>
      </c>
      <c r="AB619" s="50" t="e">
        <f>VLOOKUP(tbl2_2!A619,ishod_substance!A:AD,8,0)</f>
        <v>#N/A</v>
      </c>
      <c r="AC619" s="28" t="e">
        <f t="shared" si="9"/>
        <v>#N/A</v>
      </c>
      <c r="AD619" s="27" t="e">
        <f>VLOOKUP(tbl2_2!A619,ishod_substance!A:AD,9,0)</f>
        <v>#N/A</v>
      </c>
      <c r="AE619" s="8" t="e">
        <f>VLOOKUP(tbl2_2!A619,ishod_substance!A:AD,9,0)</f>
        <v>#N/A</v>
      </c>
      <c r="AF619" s="12"/>
    </row>
    <row r="620" spans="1:32" x14ac:dyDescent="0.25">
      <c r="A620">
        <v>612</v>
      </c>
      <c r="C620" s="5" t="e">
        <f>VLOOKUP(tbl2_2!A620,ishod_substance!A:P,2,0)</f>
        <v>#N/A</v>
      </c>
      <c r="D620" s="7" t="e">
        <f>VLOOKUP(tbl2_2!A620,ishod_substance!A:P,3,0)</f>
        <v>#N/A</v>
      </c>
      <c r="E620" s="5" t="e">
        <f>VLOOKUP(tbl2_2!A620,ishod_substance!A:P,11,0)</f>
        <v>#N/A</v>
      </c>
      <c r="F620" s="6" t="e">
        <f>VLOOKUP(tbl2_2!A620,ishod_substance!A:P,15,0)</f>
        <v>#N/A</v>
      </c>
      <c r="G620" s="6" t="e">
        <f>VLOOKUP(tbl2_2!A620,ishod_substance!A:P,12,0)&amp;"/"&amp;VLOOKUP(tbl2_2!A620,ishod_substance!A:P,14,0)</f>
        <v>#N/A</v>
      </c>
      <c r="H620" s="29" t="e">
        <f>VLOOKUP(tbl2_2!A620,ishod_substance!A:P,6,0)</f>
        <v>#N/A</v>
      </c>
      <c r="I620" s="10" t="e">
        <f>VLOOKUP(tbl2_2!A620,ishod_substance!A:P,15,0)</f>
        <v>#N/A</v>
      </c>
      <c r="J620" s="10" t="e">
        <f>VLOOKUP(tbl2_2!A620,ishod_substance!A:P,5,0)</f>
        <v>#N/A</v>
      </c>
      <c r="K620" s="84" t="e">
        <f>VLOOKUP(tbl2_2!A620,ishod_substance!A:Q,17,0)</f>
        <v>#N/A</v>
      </c>
      <c r="L620" s="84" t="e">
        <f>VLOOKUP(tbl2_2!A620,ishod_substance!A:R,18,0)</f>
        <v>#N/A</v>
      </c>
      <c r="M620" s="84" t="e">
        <f>VLOOKUP(tbl2_2!A620,ishod_substance!A:AD,19,0)</f>
        <v>#N/A</v>
      </c>
      <c r="N620" s="4" t="e">
        <f>VLOOKUP(tbl2_2!A620,ishod_substance!A:AD,20,0)</f>
        <v>#N/A</v>
      </c>
      <c r="O620" s="4" t="e">
        <f>VLOOKUP(tbl2_2!A620,ishod_substance!A:AD,21,0)</f>
        <v>#N/A</v>
      </c>
      <c r="P620" s="4" t="e">
        <f>VLOOKUP(tbl2_2!A620,ishod_substance!A:AD,22,0)</f>
        <v>#N/A</v>
      </c>
      <c r="Q620" s="4" t="e">
        <f>VLOOKUP(tbl2_2!A620,ishod_substance!A:AD,23,0)</f>
        <v>#N/A</v>
      </c>
      <c r="R620" s="4" t="e">
        <f>VLOOKUP(tbl2_2!A620,ishod_substance!A:AD,24,0)</f>
        <v>#N/A</v>
      </c>
      <c r="S620" s="4" t="e">
        <f>VLOOKUP(tbl2_2!A620,ishod_substance!A:AD,25,0)</f>
        <v>#N/A</v>
      </c>
      <c r="T620" s="4" t="e">
        <f>VLOOKUP(tbl2_2!A620,ishod_substance!A:AD,26,0)</f>
        <v>#N/A</v>
      </c>
      <c r="U620" s="4" t="e">
        <f>VLOOKUP(tbl2_2!A620,ishod_substance!A:AD,27,0)</f>
        <v>#N/A</v>
      </c>
      <c r="V620" s="4" t="e">
        <f>VLOOKUP(tbl2_2!A620,ishod_substance!A:AD,28,0)</f>
        <v>#N/A</v>
      </c>
      <c r="W620" s="4" t="e">
        <f>VLOOKUP(tbl2_2!A620,ishod_substance!A:AD,29,0)</f>
        <v>#N/A</v>
      </c>
      <c r="X620" s="4" t="e">
        <f>VLOOKUP(tbl2_2!A620,ishod_substance!A:AD,30,0)</f>
        <v>#N/A</v>
      </c>
      <c r="Y620" s="10" t="e">
        <f>VLOOKUP(tbl2_2!A620,ishod_substance!A:AD,7,0)</f>
        <v>#N/A</v>
      </c>
      <c r="Z620" s="9" t="e">
        <f>VLOOKUP(Y620,quide!$A$2:$B$1006,2,0)</f>
        <v>#N/A</v>
      </c>
      <c r="AA620" s="4" t="e">
        <f>VLOOKUP(Y620,quide!$A$2:$J$1006,10,0)</f>
        <v>#N/A</v>
      </c>
      <c r="AB620" s="50" t="e">
        <f>VLOOKUP(tbl2_2!A620,ishod_substance!A:AD,8,0)</f>
        <v>#N/A</v>
      </c>
      <c r="AC620" s="28" t="e">
        <f t="shared" si="9"/>
        <v>#N/A</v>
      </c>
      <c r="AD620" s="27" t="e">
        <f>VLOOKUP(tbl2_2!A620,ishod_substance!A:AD,9,0)</f>
        <v>#N/A</v>
      </c>
      <c r="AE620" s="8" t="e">
        <f>VLOOKUP(tbl2_2!A620,ishod_substance!A:AD,9,0)</f>
        <v>#N/A</v>
      </c>
      <c r="AF620" s="12"/>
    </row>
    <row r="621" spans="1:32" x14ac:dyDescent="0.25">
      <c r="A621">
        <v>613</v>
      </c>
      <c r="C621" s="5" t="e">
        <f>VLOOKUP(tbl2_2!A621,ishod_substance!A:P,2,0)</f>
        <v>#N/A</v>
      </c>
      <c r="D621" s="7" t="e">
        <f>VLOOKUP(tbl2_2!A621,ishod_substance!A:P,3,0)</f>
        <v>#N/A</v>
      </c>
      <c r="E621" s="5" t="e">
        <f>VLOOKUP(tbl2_2!A621,ishod_substance!A:P,11,0)</f>
        <v>#N/A</v>
      </c>
      <c r="F621" s="6" t="e">
        <f>VLOOKUP(tbl2_2!A621,ishod_substance!A:P,15,0)</f>
        <v>#N/A</v>
      </c>
      <c r="G621" s="6" t="e">
        <f>VLOOKUP(tbl2_2!A621,ishod_substance!A:P,12,0)&amp;"/"&amp;VLOOKUP(tbl2_2!A621,ishod_substance!A:P,14,0)</f>
        <v>#N/A</v>
      </c>
      <c r="H621" s="29" t="e">
        <f>VLOOKUP(tbl2_2!A621,ishod_substance!A:P,6,0)</f>
        <v>#N/A</v>
      </c>
      <c r="I621" s="10" t="e">
        <f>VLOOKUP(tbl2_2!A621,ishod_substance!A:P,15,0)</f>
        <v>#N/A</v>
      </c>
      <c r="J621" s="10" t="e">
        <f>VLOOKUP(tbl2_2!A621,ishod_substance!A:P,5,0)</f>
        <v>#N/A</v>
      </c>
      <c r="K621" s="84" t="e">
        <f>VLOOKUP(tbl2_2!A621,ishod_substance!A:Q,17,0)</f>
        <v>#N/A</v>
      </c>
      <c r="L621" s="84" t="e">
        <f>VLOOKUP(tbl2_2!A621,ishod_substance!A:R,18,0)</f>
        <v>#N/A</v>
      </c>
      <c r="M621" s="84" t="e">
        <f>VLOOKUP(tbl2_2!A621,ishod_substance!A:AD,19,0)</f>
        <v>#N/A</v>
      </c>
      <c r="N621" s="4" t="e">
        <f>VLOOKUP(tbl2_2!A621,ishod_substance!A:AD,20,0)</f>
        <v>#N/A</v>
      </c>
      <c r="O621" s="4" t="e">
        <f>VLOOKUP(tbl2_2!A621,ishod_substance!A:AD,21,0)</f>
        <v>#N/A</v>
      </c>
      <c r="P621" s="4" t="e">
        <f>VLOOKUP(tbl2_2!A621,ishod_substance!A:AD,22,0)</f>
        <v>#N/A</v>
      </c>
      <c r="Q621" s="4" t="e">
        <f>VLOOKUP(tbl2_2!A621,ishod_substance!A:AD,23,0)</f>
        <v>#N/A</v>
      </c>
      <c r="R621" s="4" t="e">
        <f>VLOOKUP(tbl2_2!A621,ishod_substance!A:AD,24,0)</f>
        <v>#N/A</v>
      </c>
      <c r="S621" s="4" t="e">
        <f>VLOOKUP(tbl2_2!A621,ishod_substance!A:AD,25,0)</f>
        <v>#N/A</v>
      </c>
      <c r="T621" s="4" t="e">
        <f>VLOOKUP(tbl2_2!A621,ishod_substance!A:AD,26,0)</f>
        <v>#N/A</v>
      </c>
      <c r="U621" s="4" t="e">
        <f>VLOOKUP(tbl2_2!A621,ishod_substance!A:AD,27,0)</f>
        <v>#N/A</v>
      </c>
      <c r="V621" s="4" t="e">
        <f>VLOOKUP(tbl2_2!A621,ishod_substance!A:AD,28,0)</f>
        <v>#N/A</v>
      </c>
      <c r="W621" s="4" t="e">
        <f>VLOOKUP(tbl2_2!A621,ishod_substance!A:AD,29,0)</f>
        <v>#N/A</v>
      </c>
      <c r="X621" s="4" t="e">
        <f>VLOOKUP(tbl2_2!A621,ishod_substance!A:AD,30,0)</f>
        <v>#N/A</v>
      </c>
      <c r="Y621" s="10" t="e">
        <f>VLOOKUP(tbl2_2!A621,ishod_substance!A:AD,7,0)</f>
        <v>#N/A</v>
      </c>
      <c r="Z621" s="9" t="e">
        <f>VLOOKUP(Y621,quide!$A$2:$B$1006,2,0)</f>
        <v>#N/A</v>
      </c>
      <c r="AA621" s="4" t="e">
        <f>VLOOKUP(Y621,quide!$A$2:$J$1006,10,0)</f>
        <v>#N/A</v>
      </c>
      <c r="AB621" s="50" t="e">
        <f>VLOOKUP(tbl2_2!A621,ishod_substance!A:AD,8,0)</f>
        <v>#N/A</v>
      </c>
      <c r="AC621" s="28" t="e">
        <f t="shared" si="9"/>
        <v>#N/A</v>
      </c>
      <c r="AD621" s="27" t="e">
        <f>VLOOKUP(tbl2_2!A621,ishod_substance!A:AD,9,0)</f>
        <v>#N/A</v>
      </c>
      <c r="AE621" s="8" t="e">
        <f>VLOOKUP(tbl2_2!A621,ishod_substance!A:AD,9,0)</f>
        <v>#N/A</v>
      </c>
      <c r="AF621" s="12"/>
    </row>
    <row r="622" spans="1:32" x14ac:dyDescent="0.25">
      <c r="A622">
        <v>614</v>
      </c>
      <c r="C622" s="5" t="e">
        <f>VLOOKUP(tbl2_2!A622,ishod_substance!A:P,2,0)</f>
        <v>#N/A</v>
      </c>
      <c r="D622" s="7" t="e">
        <f>VLOOKUP(tbl2_2!A622,ishod_substance!A:P,3,0)</f>
        <v>#N/A</v>
      </c>
      <c r="E622" s="5" t="e">
        <f>VLOOKUP(tbl2_2!A622,ishod_substance!A:P,11,0)</f>
        <v>#N/A</v>
      </c>
      <c r="F622" s="6" t="e">
        <f>VLOOKUP(tbl2_2!A622,ishod_substance!A:P,15,0)</f>
        <v>#N/A</v>
      </c>
      <c r="G622" s="6" t="e">
        <f>VLOOKUP(tbl2_2!A622,ishod_substance!A:P,12,0)&amp;"/"&amp;VLOOKUP(tbl2_2!A622,ishod_substance!A:P,14,0)</f>
        <v>#N/A</v>
      </c>
      <c r="H622" s="29" t="e">
        <f>VLOOKUP(tbl2_2!A622,ishod_substance!A:P,6,0)</f>
        <v>#N/A</v>
      </c>
      <c r="I622" s="10" t="e">
        <f>VLOOKUP(tbl2_2!A622,ishod_substance!A:P,15,0)</f>
        <v>#N/A</v>
      </c>
      <c r="J622" s="10" t="e">
        <f>VLOOKUP(tbl2_2!A622,ishod_substance!A:P,5,0)</f>
        <v>#N/A</v>
      </c>
      <c r="K622" s="84" t="e">
        <f>VLOOKUP(tbl2_2!A622,ishod_substance!A:Q,17,0)</f>
        <v>#N/A</v>
      </c>
      <c r="L622" s="84" t="e">
        <f>VLOOKUP(tbl2_2!A622,ishod_substance!A:R,18,0)</f>
        <v>#N/A</v>
      </c>
      <c r="M622" s="84" t="e">
        <f>VLOOKUP(tbl2_2!A622,ishod_substance!A:AD,19,0)</f>
        <v>#N/A</v>
      </c>
      <c r="N622" s="4" t="e">
        <f>VLOOKUP(tbl2_2!A622,ishod_substance!A:AD,20,0)</f>
        <v>#N/A</v>
      </c>
      <c r="O622" s="4" t="e">
        <f>VLOOKUP(tbl2_2!A622,ishod_substance!A:AD,21,0)</f>
        <v>#N/A</v>
      </c>
      <c r="P622" s="4" t="e">
        <f>VLOOKUP(tbl2_2!A622,ishod_substance!A:AD,22,0)</f>
        <v>#N/A</v>
      </c>
      <c r="Q622" s="4" t="e">
        <f>VLOOKUP(tbl2_2!A622,ishod_substance!A:AD,23,0)</f>
        <v>#N/A</v>
      </c>
      <c r="R622" s="4" t="e">
        <f>VLOOKUP(tbl2_2!A622,ishod_substance!A:AD,24,0)</f>
        <v>#N/A</v>
      </c>
      <c r="S622" s="4" t="e">
        <f>VLOOKUP(tbl2_2!A622,ishod_substance!A:AD,25,0)</f>
        <v>#N/A</v>
      </c>
      <c r="T622" s="4" t="e">
        <f>VLOOKUP(tbl2_2!A622,ishod_substance!A:AD,26,0)</f>
        <v>#N/A</v>
      </c>
      <c r="U622" s="4" t="e">
        <f>VLOOKUP(tbl2_2!A622,ishod_substance!A:AD,27,0)</f>
        <v>#N/A</v>
      </c>
      <c r="V622" s="4" t="e">
        <f>VLOOKUP(tbl2_2!A622,ishod_substance!A:AD,28,0)</f>
        <v>#N/A</v>
      </c>
      <c r="W622" s="4" t="e">
        <f>VLOOKUP(tbl2_2!A622,ishod_substance!A:AD,29,0)</f>
        <v>#N/A</v>
      </c>
      <c r="X622" s="4" t="e">
        <f>VLOOKUP(tbl2_2!A622,ishod_substance!A:AD,30,0)</f>
        <v>#N/A</v>
      </c>
      <c r="Y622" s="10" t="e">
        <f>VLOOKUP(tbl2_2!A622,ishod_substance!A:AD,7,0)</f>
        <v>#N/A</v>
      </c>
      <c r="Z622" s="9" t="e">
        <f>VLOOKUP(Y622,quide!$A$2:$B$1006,2,0)</f>
        <v>#N/A</v>
      </c>
      <c r="AA622" s="4" t="e">
        <f>VLOOKUP(Y622,quide!$A$2:$J$1006,10,0)</f>
        <v>#N/A</v>
      </c>
      <c r="AB622" s="50" t="e">
        <f>VLOOKUP(tbl2_2!A622,ishod_substance!A:AD,8,0)</f>
        <v>#N/A</v>
      </c>
      <c r="AC622" s="28" t="e">
        <f t="shared" si="9"/>
        <v>#N/A</v>
      </c>
      <c r="AD622" s="27" t="e">
        <f>VLOOKUP(tbl2_2!A622,ishod_substance!A:AD,9,0)</f>
        <v>#N/A</v>
      </c>
      <c r="AE622" s="8" t="e">
        <f>VLOOKUP(tbl2_2!A622,ishod_substance!A:AD,9,0)</f>
        <v>#N/A</v>
      </c>
      <c r="AF622" s="12"/>
    </row>
    <row r="623" spans="1:32" x14ac:dyDescent="0.25">
      <c r="A623">
        <v>615</v>
      </c>
      <c r="C623" s="5" t="e">
        <f>VLOOKUP(tbl2_2!A623,ishod_substance!A:P,2,0)</f>
        <v>#N/A</v>
      </c>
      <c r="D623" s="7" t="e">
        <f>VLOOKUP(tbl2_2!A623,ishod_substance!A:P,3,0)</f>
        <v>#N/A</v>
      </c>
      <c r="E623" s="5" t="e">
        <f>VLOOKUP(tbl2_2!A623,ishod_substance!A:P,11,0)</f>
        <v>#N/A</v>
      </c>
      <c r="F623" s="6" t="e">
        <f>VLOOKUP(tbl2_2!A623,ishod_substance!A:P,15,0)</f>
        <v>#N/A</v>
      </c>
      <c r="G623" s="6" t="e">
        <f>VLOOKUP(tbl2_2!A623,ishod_substance!A:P,12,0)&amp;"/"&amp;VLOOKUP(tbl2_2!A623,ishod_substance!A:P,14,0)</f>
        <v>#N/A</v>
      </c>
      <c r="H623" s="29" t="e">
        <f>VLOOKUP(tbl2_2!A623,ishod_substance!A:P,6,0)</f>
        <v>#N/A</v>
      </c>
      <c r="I623" s="10" t="e">
        <f>VLOOKUP(tbl2_2!A623,ishod_substance!A:P,15,0)</f>
        <v>#N/A</v>
      </c>
      <c r="J623" s="10" t="e">
        <f>VLOOKUP(tbl2_2!A623,ishod_substance!A:P,5,0)</f>
        <v>#N/A</v>
      </c>
      <c r="K623" s="84" t="e">
        <f>VLOOKUP(tbl2_2!A623,ishod_substance!A:Q,17,0)</f>
        <v>#N/A</v>
      </c>
      <c r="L623" s="84" t="e">
        <f>VLOOKUP(tbl2_2!A623,ishod_substance!A:R,18,0)</f>
        <v>#N/A</v>
      </c>
      <c r="M623" s="84" t="e">
        <f>VLOOKUP(tbl2_2!A623,ishod_substance!A:AD,19,0)</f>
        <v>#N/A</v>
      </c>
      <c r="N623" s="4" t="e">
        <f>VLOOKUP(tbl2_2!A623,ishod_substance!A:AD,20,0)</f>
        <v>#N/A</v>
      </c>
      <c r="O623" s="4" t="e">
        <f>VLOOKUP(tbl2_2!A623,ishod_substance!A:AD,21,0)</f>
        <v>#N/A</v>
      </c>
      <c r="P623" s="4" t="e">
        <f>VLOOKUP(tbl2_2!A623,ishod_substance!A:AD,22,0)</f>
        <v>#N/A</v>
      </c>
      <c r="Q623" s="4" t="e">
        <f>VLOOKUP(tbl2_2!A623,ishod_substance!A:AD,23,0)</f>
        <v>#N/A</v>
      </c>
      <c r="R623" s="4" t="e">
        <f>VLOOKUP(tbl2_2!A623,ishod_substance!A:AD,24,0)</f>
        <v>#N/A</v>
      </c>
      <c r="S623" s="4" t="e">
        <f>VLOOKUP(tbl2_2!A623,ishod_substance!A:AD,25,0)</f>
        <v>#N/A</v>
      </c>
      <c r="T623" s="4" t="e">
        <f>VLOOKUP(tbl2_2!A623,ishod_substance!A:AD,26,0)</f>
        <v>#N/A</v>
      </c>
      <c r="U623" s="4" t="e">
        <f>VLOOKUP(tbl2_2!A623,ishod_substance!A:AD,27,0)</f>
        <v>#N/A</v>
      </c>
      <c r="V623" s="4" t="e">
        <f>VLOOKUP(tbl2_2!A623,ishod_substance!A:AD,28,0)</f>
        <v>#N/A</v>
      </c>
      <c r="W623" s="4" t="e">
        <f>VLOOKUP(tbl2_2!A623,ishod_substance!A:AD,29,0)</f>
        <v>#N/A</v>
      </c>
      <c r="X623" s="4" t="e">
        <f>VLOOKUP(tbl2_2!A623,ishod_substance!A:AD,30,0)</f>
        <v>#N/A</v>
      </c>
      <c r="Y623" s="10" t="e">
        <f>VLOOKUP(tbl2_2!A623,ishod_substance!A:AD,7,0)</f>
        <v>#N/A</v>
      </c>
      <c r="Z623" s="9" t="e">
        <f>VLOOKUP(Y623,quide!$A$2:$B$1006,2,0)</f>
        <v>#N/A</v>
      </c>
      <c r="AA623" s="4" t="e">
        <f>VLOOKUP(Y623,quide!$A$2:$J$1006,10,0)</f>
        <v>#N/A</v>
      </c>
      <c r="AB623" s="50" t="e">
        <f>VLOOKUP(tbl2_2!A623,ishod_substance!A:AD,8,0)</f>
        <v>#N/A</v>
      </c>
      <c r="AC623" s="28" t="e">
        <f t="shared" si="9"/>
        <v>#N/A</v>
      </c>
      <c r="AD623" s="27" t="e">
        <f>VLOOKUP(tbl2_2!A623,ishod_substance!A:AD,9,0)</f>
        <v>#N/A</v>
      </c>
      <c r="AE623" s="8" t="e">
        <f>VLOOKUP(tbl2_2!A623,ishod_substance!A:AD,9,0)</f>
        <v>#N/A</v>
      </c>
      <c r="AF623" s="12"/>
    </row>
    <row r="624" spans="1:32" x14ac:dyDescent="0.25">
      <c r="A624">
        <v>616</v>
      </c>
      <c r="C624" s="5" t="e">
        <f>VLOOKUP(tbl2_2!A624,ishod_substance!A:P,2,0)</f>
        <v>#N/A</v>
      </c>
      <c r="D624" s="7" t="e">
        <f>VLOOKUP(tbl2_2!A624,ishod_substance!A:P,3,0)</f>
        <v>#N/A</v>
      </c>
      <c r="E624" s="5" t="e">
        <f>VLOOKUP(tbl2_2!A624,ishod_substance!A:P,11,0)</f>
        <v>#N/A</v>
      </c>
      <c r="F624" s="6" t="e">
        <f>VLOOKUP(tbl2_2!A624,ishod_substance!A:P,15,0)</f>
        <v>#N/A</v>
      </c>
      <c r="G624" s="6" t="e">
        <f>VLOOKUP(tbl2_2!A624,ishod_substance!A:P,12,0)&amp;"/"&amp;VLOOKUP(tbl2_2!A624,ishod_substance!A:P,14,0)</f>
        <v>#N/A</v>
      </c>
      <c r="H624" s="29" t="e">
        <f>VLOOKUP(tbl2_2!A624,ishod_substance!A:P,6,0)</f>
        <v>#N/A</v>
      </c>
      <c r="I624" s="10" t="e">
        <f>VLOOKUP(tbl2_2!A624,ishod_substance!A:P,15,0)</f>
        <v>#N/A</v>
      </c>
      <c r="J624" s="10" t="e">
        <f>VLOOKUP(tbl2_2!A624,ishod_substance!A:P,5,0)</f>
        <v>#N/A</v>
      </c>
      <c r="K624" s="84" t="e">
        <f>VLOOKUP(tbl2_2!A624,ishod_substance!A:Q,17,0)</f>
        <v>#N/A</v>
      </c>
      <c r="L624" s="84" t="e">
        <f>VLOOKUP(tbl2_2!A624,ishod_substance!A:R,18,0)</f>
        <v>#N/A</v>
      </c>
      <c r="M624" s="84" t="e">
        <f>VLOOKUP(tbl2_2!A624,ishod_substance!A:AD,19,0)</f>
        <v>#N/A</v>
      </c>
      <c r="N624" s="4" t="e">
        <f>VLOOKUP(tbl2_2!A624,ishod_substance!A:AD,20,0)</f>
        <v>#N/A</v>
      </c>
      <c r="O624" s="4" t="e">
        <f>VLOOKUP(tbl2_2!A624,ishod_substance!A:AD,21,0)</f>
        <v>#N/A</v>
      </c>
      <c r="P624" s="4" t="e">
        <f>VLOOKUP(tbl2_2!A624,ishod_substance!A:AD,22,0)</f>
        <v>#N/A</v>
      </c>
      <c r="Q624" s="4" t="e">
        <f>VLOOKUP(tbl2_2!A624,ishod_substance!A:AD,23,0)</f>
        <v>#N/A</v>
      </c>
      <c r="R624" s="4" t="e">
        <f>VLOOKUP(tbl2_2!A624,ishod_substance!A:AD,24,0)</f>
        <v>#N/A</v>
      </c>
      <c r="S624" s="4" t="e">
        <f>VLOOKUP(tbl2_2!A624,ishod_substance!A:AD,25,0)</f>
        <v>#N/A</v>
      </c>
      <c r="T624" s="4" t="e">
        <f>VLOOKUP(tbl2_2!A624,ishod_substance!A:AD,26,0)</f>
        <v>#N/A</v>
      </c>
      <c r="U624" s="4" t="e">
        <f>VLOOKUP(tbl2_2!A624,ishod_substance!A:AD,27,0)</f>
        <v>#N/A</v>
      </c>
      <c r="V624" s="4" t="e">
        <f>VLOOKUP(tbl2_2!A624,ishod_substance!A:AD,28,0)</f>
        <v>#N/A</v>
      </c>
      <c r="W624" s="4" t="e">
        <f>VLOOKUP(tbl2_2!A624,ishod_substance!A:AD,29,0)</f>
        <v>#N/A</v>
      </c>
      <c r="X624" s="4" t="e">
        <f>VLOOKUP(tbl2_2!A624,ishod_substance!A:AD,30,0)</f>
        <v>#N/A</v>
      </c>
      <c r="Y624" s="10" t="e">
        <f>VLOOKUP(tbl2_2!A624,ishod_substance!A:AD,7,0)</f>
        <v>#N/A</v>
      </c>
      <c r="Z624" s="9" t="e">
        <f>VLOOKUP(Y624,quide!$A$2:$B$1006,2,0)</f>
        <v>#N/A</v>
      </c>
      <c r="AA624" s="4" t="e">
        <f>VLOOKUP(Y624,quide!$A$2:$J$1006,10,0)</f>
        <v>#N/A</v>
      </c>
      <c r="AB624" s="50" t="e">
        <f>VLOOKUP(tbl2_2!A624,ishod_substance!A:AD,8,0)</f>
        <v>#N/A</v>
      </c>
      <c r="AC624" s="28" t="e">
        <f t="shared" si="9"/>
        <v>#N/A</v>
      </c>
      <c r="AD624" s="27" t="e">
        <f>VLOOKUP(tbl2_2!A624,ishod_substance!A:AD,9,0)</f>
        <v>#N/A</v>
      </c>
      <c r="AE624" s="8" t="e">
        <f>VLOOKUP(tbl2_2!A624,ishod_substance!A:AD,9,0)</f>
        <v>#N/A</v>
      </c>
      <c r="AF624" s="12"/>
    </row>
    <row r="625" spans="1:32" x14ac:dyDescent="0.25">
      <c r="A625">
        <v>617</v>
      </c>
      <c r="C625" s="5" t="e">
        <f>VLOOKUP(tbl2_2!A625,ishod_substance!A:P,2,0)</f>
        <v>#N/A</v>
      </c>
      <c r="D625" s="7" t="e">
        <f>VLOOKUP(tbl2_2!A625,ishod_substance!A:P,3,0)</f>
        <v>#N/A</v>
      </c>
      <c r="E625" s="5" t="e">
        <f>VLOOKUP(tbl2_2!A625,ishod_substance!A:P,11,0)</f>
        <v>#N/A</v>
      </c>
      <c r="F625" s="6" t="e">
        <f>VLOOKUP(tbl2_2!A625,ishod_substance!A:P,15,0)</f>
        <v>#N/A</v>
      </c>
      <c r="G625" s="6" t="e">
        <f>VLOOKUP(tbl2_2!A625,ishod_substance!A:P,12,0)&amp;"/"&amp;VLOOKUP(tbl2_2!A625,ishod_substance!A:P,14,0)</f>
        <v>#N/A</v>
      </c>
      <c r="H625" s="29" t="e">
        <f>VLOOKUP(tbl2_2!A625,ishod_substance!A:P,6,0)</f>
        <v>#N/A</v>
      </c>
      <c r="I625" s="10" t="e">
        <f>VLOOKUP(tbl2_2!A625,ishod_substance!A:P,15,0)</f>
        <v>#N/A</v>
      </c>
      <c r="J625" s="10" t="e">
        <f>VLOOKUP(tbl2_2!A625,ishod_substance!A:P,5,0)</f>
        <v>#N/A</v>
      </c>
      <c r="K625" s="84" t="e">
        <f>VLOOKUP(tbl2_2!A625,ishod_substance!A:Q,17,0)</f>
        <v>#N/A</v>
      </c>
      <c r="L625" s="84" t="e">
        <f>VLOOKUP(tbl2_2!A625,ishod_substance!A:R,18,0)</f>
        <v>#N/A</v>
      </c>
      <c r="M625" s="84" t="e">
        <f>VLOOKUP(tbl2_2!A625,ishod_substance!A:AD,19,0)</f>
        <v>#N/A</v>
      </c>
      <c r="N625" s="4" t="e">
        <f>VLOOKUP(tbl2_2!A625,ishod_substance!A:AD,20,0)</f>
        <v>#N/A</v>
      </c>
      <c r="O625" s="4" t="e">
        <f>VLOOKUP(tbl2_2!A625,ishod_substance!A:AD,21,0)</f>
        <v>#N/A</v>
      </c>
      <c r="P625" s="4" t="e">
        <f>VLOOKUP(tbl2_2!A625,ishod_substance!A:AD,22,0)</f>
        <v>#N/A</v>
      </c>
      <c r="Q625" s="4" t="e">
        <f>VLOOKUP(tbl2_2!A625,ishod_substance!A:AD,23,0)</f>
        <v>#N/A</v>
      </c>
      <c r="R625" s="4" t="e">
        <f>VLOOKUP(tbl2_2!A625,ishod_substance!A:AD,24,0)</f>
        <v>#N/A</v>
      </c>
      <c r="S625" s="4" t="e">
        <f>VLOOKUP(tbl2_2!A625,ishod_substance!A:AD,25,0)</f>
        <v>#N/A</v>
      </c>
      <c r="T625" s="4" t="e">
        <f>VLOOKUP(tbl2_2!A625,ishod_substance!A:AD,26,0)</f>
        <v>#N/A</v>
      </c>
      <c r="U625" s="4" t="e">
        <f>VLOOKUP(tbl2_2!A625,ishod_substance!A:AD,27,0)</f>
        <v>#N/A</v>
      </c>
      <c r="V625" s="4" t="e">
        <f>VLOOKUP(tbl2_2!A625,ishod_substance!A:AD,28,0)</f>
        <v>#N/A</v>
      </c>
      <c r="W625" s="4" t="e">
        <f>VLOOKUP(tbl2_2!A625,ishod_substance!A:AD,29,0)</f>
        <v>#N/A</v>
      </c>
      <c r="X625" s="4" t="e">
        <f>VLOOKUP(tbl2_2!A625,ishod_substance!A:AD,30,0)</f>
        <v>#N/A</v>
      </c>
      <c r="Y625" s="10" t="e">
        <f>VLOOKUP(tbl2_2!A625,ishod_substance!A:AD,7,0)</f>
        <v>#N/A</v>
      </c>
      <c r="Z625" s="9" t="e">
        <f>VLOOKUP(Y625,quide!$A$2:$B$1006,2,0)</f>
        <v>#N/A</v>
      </c>
      <c r="AA625" s="4" t="e">
        <f>VLOOKUP(Y625,quide!$A$2:$J$1006,10,0)</f>
        <v>#N/A</v>
      </c>
      <c r="AB625" s="50" t="e">
        <f>VLOOKUP(tbl2_2!A625,ishod_substance!A:AD,8,0)</f>
        <v>#N/A</v>
      </c>
      <c r="AC625" s="28" t="e">
        <f t="shared" si="9"/>
        <v>#N/A</v>
      </c>
      <c r="AD625" s="27" t="e">
        <f>VLOOKUP(tbl2_2!A625,ishod_substance!A:AD,9,0)</f>
        <v>#N/A</v>
      </c>
      <c r="AE625" s="8" t="e">
        <f>VLOOKUP(tbl2_2!A625,ishod_substance!A:AD,9,0)</f>
        <v>#N/A</v>
      </c>
      <c r="AF625" s="12"/>
    </row>
    <row r="626" spans="1:32" x14ac:dyDescent="0.25">
      <c r="A626">
        <v>618</v>
      </c>
      <c r="C626" s="5" t="e">
        <f>VLOOKUP(tbl2_2!A626,ishod_substance!A:P,2,0)</f>
        <v>#N/A</v>
      </c>
      <c r="D626" s="7" t="e">
        <f>VLOOKUP(tbl2_2!A626,ishod_substance!A:P,3,0)</f>
        <v>#N/A</v>
      </c>
      <c r="E626" s="5" t="e">
        <f>VLOOKUP(tbl2_2!A626,ishod_substance!A:P,11,0)</f>
        <v>#N/A</v>
      </c>
      <c r="F626" s="6" t="e">
        <f>VLOOKUP(tbl2_2!A626,ishod_substance!A:P,15,0)</f>
        <v>#N/A</v>
      </c>
      <c r="G626" s="6" t="e">
        <f>VLOOKUP(tbl2_2!A626,ishod_substance!A:P,12,0)&amp;"/"&amp;VLOOKUP(tbl2_2!A626,ishod_substance!A:P,14,0)</f>
        <v>#N/A</v>
      </c>
      <c r="H626" s="29" t="e">
        <f>VLOOKUP(tbl2_2!A626,ishod_substance!A:P,6,0)</f>
        <v>#N/A</v>
      </c>
      <c r="I626" s="10" t="e">
        <f>VLOOKUP(tbl2_2!A626,ishod_substance!A:P,15,0)</f>
        <v>#N/A</v>
      </c>
      <c r="J626" s="10" t="e">
        <f>VLOOKUP(tbl2_2!A626,ishod_substance!A:P,5,0)</f>
        <v>#N/A</v>
      </c>
      <c r="K626" s="84" t="e">
        <f>VLOOKUP(tbl2_2!A626,ishod_substance!A:Q,17,0)</f>
        <v>#N/A</v>
      </c>
      <c r="L626" s="84" t="e">
        <f>VLOOKUP(tbl2_2!A626,ishod_substance!A:R,18,0)</f>
        <v>#N/A</v>
      </c>
      <c r="M626" s="84" t="e">
        <f>VLOOKUP(tbl2_2!A626,ishod_substance!A:AD,19,0)</f>
        <v>#N/A</v>
      </c>
      <c r="N626" s="4" t="e">
        <f>VLOOKUP(tbl2_2!A626,ishod_substance!A:AD,20,0)</f>
        <v>#N/A</v>
      </c>
      <c r="O626" s="4" t="e">
        <f>VLOOKUP(tbl2_2!A626,ishod_substance!A:AD,21,0)</f>
        <v>#N/A</v>
      </c>
      <c r="P626" s="4" t="e">
        <f>VLOOKUP(tbl2_2!A626,ishod_substance!A:AD,22,0)</f>
        <v>#N/A</v>
      </c>
      <c r="Q626" s="4" t="e">
        <f>VLOOKUP(tbl2_2!A626,ishod_substance!A:AD,23,0)</f>
        <v>#N/A</v>
      </c>
      <c r="R626" s="4" t="e">
        <f>VLOOKUP(tbl2_2!A626,ishod_substance!A:AD,24,0)</f>
        <v>#N/A</v>
      </c>
      <c r="S626" s="4" t="e">
        <f>VLOOKUP(tbl2_2!A626,ishod_substance!A:AD,25,0)</f>
        <v>#N/A</v>
      </c>
      <c r="T626" s="4" t="e">
        <f>VLOOKUP(tbl2_2!A626,ishod_substance!A:AD,26,0)</f>
        <v>#N/A</v>
      </c>
      <c r="U626" s="4" t="e">
        <f>VLOOKUP(tbl2_2!A626,ishod_substance!A:AD,27,0)</f>
        <v>#N/A</v>
      </c>
      <c r="V626" s="4" t="e">
        <f>VLOOKUP(tbl2_2!A626,ishod_substance!A:AD,28,0)</f>
        <v>#N/A</v>
      </c>
      <c r="W626" s="4" t="e">
        <f>VLOOKUP(tbl2_2!A626,ishod_substance!A:AD,29,0)</f>
        <v>#N/A</v>
      </c>
      <c r="X626" s="4" t="e">
        <f>VLOOKUP(tbl2_2!A626,ishod_substance!A:AD,30,0)</f>
        <v>#N/A</v>
      </c>
      <c r="Y626" s="10" t="e">
        <f>VLOOKUP(tbl2_2!A626,ishod_substance!A:AD,7,0)</f>
        <v>#N/A</v>
      </c>
      <c r="Z626" s="9" t="e">
        <f>VLOOKUP(Y626,quide!$A$2:$B$1006,2,0)</f>
        <v>#N/A</v>
      </c>
      <c r="AA626" s="4" t="e">
        <f>VLOOKUP(Y626,quide!$A$2:$J$1006,10,0)</f>
        <v>#N/A</v>
      </c>
      <c r="AB626" s="50" t="e">
        <f>VLOOKUP(tbl2_2!A626,ishod_substance!A:AD,8,0)</f>
        <v>#N/A</v>
      </c>
      <c r="AC626" s="28" t="e">
        <f t="shared" si="9"/>
        <v>#N/A</v>
      </c>
      <c r="AD626" s="27" t="e">
        <f>VLOOKUP(tbl2_2!A626,ishod_substance!A:AD,9,0)</f>
        <v>#N/A</v>
      </c>
      <c r="AE626" s="8" t="e">
        <f>VLOOKUP(tbl2_2!A626,ishod_substance!A:AD,9,0)</f>
        <v>#N/A</v>
      </c>
      <c r="AF626" s="12"/>
    </row>
    <row r="627" spans="1:32" x14ac:dyDescent="0.25">
      <c r="A627">
        <v>619</v>
      </c>
      <c r="C627" s="5" t="e">
        <f>VLOOKUP(tbl2_2!A627,ishod_substance!A:P,2,0)</f>
        <v>#N/A</v>
      </c>
      <c r="D627" s="7" t="e">
        <f>VLOOKUP(tbl2_2!A627,ishod_substance!A:P,3,0)</f>
        <v>#N/A</v>
      </c>
      <c r="E627" s="5" t="e">
        <f>VLOOKUP(tbl2_2!A627,ishod_substance!A:P,11,0)</f>
        <v>#N/A</v>
      </c>
      <c r="F627" s="6" t="e">
        <f>VLOOKUP(tbl2_2!A627,ishod_substance!A:P,15,0)</f>
        <v>#N/A</v>
      </c>
      <c r="G627" s="6" t="e">
        <f>VLOOKUP(tbl2_2!A627,ishod_substance!A:P,12,0)&amp;"/"&amp;VLOOKUP(tbl2_2!A627,ishod_substance!A:P,14,0)</f>
        <v>#N/A</v>
      </c>
      <c r="H627" s="29" t="e">
        <f>VLOOKUP(tbl2_2!A627,ishod_substance!A:P,6,0)</f>
        <v>#N/A</v>
      </c>
      <c r="I627" s="10" t="e">
        <f>VLOOKUP(tbl2_2!A627,ishod_substance!A:P,15,0)</f>
        <v>#N/A</v>
      </c>
      <c r="J627" s="10" t="e">
        <f>VLOOKUP(tbl2_2!A627,ishod_substance!A:P,5,0)</f>
        <v>#N/A</v>
      </c>
      <c r="K627" s="84" t="e">
        <f>VLOOKUP(tbl2_2!A627,ishod_substance!A:Q,17,0)</f>
        <v>#N/A</v>
      </c>
      <c r="L627" s="84" t="e">
        <f>VLOOKUP(tbl2_2!A627,ishod_substance!A:R,18,0)</f>
        <v>#N/A</v>
      </c>
      <c r="M627" s="84" t="e">
        <f>VLOOKUP(tbl2_2!A627,ishod_substance!A:AD,19,0)</f>
        <v>#N/A</v>
      </c>
      <c r="N627" s="4" t="e">
        <f>VLOOKUP(tbl2_2!A627,ishod_substance!A:AD,20,0)</f>
        <v>#N/A</v>
      </c>
      <c r="O627" s="4" t="e">
        <f>VLOOKUP(tbl2_2!A627,ishod_substance!A:AD,21,0)</f>
        <v>#N/A</v>
      </c>
      <c r="P627" s="4" t="e">
        <f>VLOOKUP(tbl2_2!A627,ishod_substance!A:AD,22,0)</f>
        <v>#N/A</v>
      </c>
      <c r="Q627" s="4" t="e">
        <f>VLOOKUP(tbl2_2!A627,ishod_substance!A:AD,23,0)</f>
        <v>#N/A</v>
      </c>
      <c r="R627" s="4" t="e">
        <f>VLOOKUP(tbl2_2!A627,ishod_substance!A:AD,24,0)</f>
        <v>#N/A</v>
      </c>
      <c r="S627" s="4" t="e">
        <f>VLOOKUP(tbl2_2!A627,ishod_substance!A:AD,25,0)</f>
        <v>#N/A</v>
      </c>
      <c r="T627" s="4" t="e">
        <f>VLOOKUP(tbl2_2!A627,ishod_substance!A:AD,26,0)</f>
        <v>#N/A</v>
      </c>
      <c r="U627" s="4" t="e">
        <f>VLOOKUP(tbl2_2!A627,ishod_substance!A:AD,27,0)</f>
        <v>#N/A</v>
      </c>
      <c r="V627" s="4" t="e">
        <f>VLOOKUP(tbl2_2!A627,ishod_substance!A:AD,28,0)</f>
        <v>#N/A</v>
      </c>
      <c r="W627" s="4" t="e">
        <f>VLOOKUP(tbl2_2!A627,ishod_substance!A:AD,29,0)</f>
        <v>#N/A</v>
      </c>
      <c r="X627" s="4" t="e">
        <f>VLOOKUP(tbl2_2!A627,ishod_substance!A:AD,30,0)</f>
        <v>#N/A</v>
      </c>
      <c r="Y627" s="10" t="e">
        <f>VLOOKUP(tbl2_2!A627,ishod_substance!A:AD,7,0)</f>
        <v>#N/A</v>
      </c>
      <c r="Z627" s="9" t="e">
        <f>VLOOKUP(Y627,quide!$A$2:$B$1006,2,0)</f>
        <v>#N/A</v>
      </c>
      <c r="AA627" s="4" t="e">
        <f>VLOOKUP(Y627,quide!$A$2:$J$1006,10,0)</f>
        <v>#N/A</v>
      </c>
      <c r="AB627" s="50" t="e">
        <f>VLOOKUP(tbl2_2!A627,ishod_substance!A:AD,8,0)</f>
        <v>#N/A</v>
      </c>
      <c r="AC627" s="28" t="e">
        <f t="shared" si="9"/>
        <v>#N/A</v>
      </c>
      <c r="AD627" s="27" t="e">
        <f>VLOOKUP(tbl2_2!A627,ishod_substance!A:AD,9,0)</f>
        <v>#N/A</v>
      </c>
      <c r="AE627" s="8" t="e">
        <f>VLOOKUP(tbl2_2!A627,ishod_substance!A:AD,9,0)</f>
        <v>#N/A</v>
      </c>
      <c r="AF627" s="12"/>
    </row>
    <row r="628" spans="1:32" x14ac:dyDescent="0.25">
      <c r="A628">
        <v>620</v>
      </c>
      <c r="C628" s="5" t="e">
        <f>VLOOKUP(tbl2_2!A628,ishod_substance!A:P,2,0)</f>
        <v>#N/A</v>
      </c>
      <c r="D628" s="7" t="e">
        <f>VLOOKUP(tbl2_2!A628,ishod_substance!A:P,3,0)</f>
        <v>#N/A</v>
      </c>
      <c r="E628" s="5" t="e">
        <f>VLOOKUP(tbl2_2!A628,ishod_substance!A:P,11,0)</f>
        <v>#N/A</v>
      </c>
      <c r="F628" s="6" t="e">
        <f>VLOOKUP(tbl2_2!A628,ishod_substance!A:P,15,0)</f>
        <v>#N/A</v>
      </c>
      <c r="G628" s="6" t="e">
        <f>VLOOKUP(tbl2_2!A628,ishod_substance!A:P,12,0)&amp;"/"&amp;VLOOKUP(tbl2_2!A628,ishod_substance!A:P,14,0)</f>
        <v>#N/A</v>
      </c>
      <c r="H628" s="29" t="e">
        <f>VLOOKUP(tbl2_2!A628,ishod_substance!A:P,6,0)</f>
        <v>#N/A</v>
      </c>
      <c r="I628" s="10" t="e">
        <f>VLOOKUP(tbl2_2!A628,ishod_substance!A:P,15,0)</f>
        <v>#N/A</v>
      </c>
      <c r="J628" s="10" t="e">
        <f>VLOOKUP(tbl2_2!A628,ishod_substance!A:P,5,0)</f>
        <v>#N/A</v>
      </c>
      <c r="K628" s="84" t="e">
        <f>VLOOKUP(tbl2_2!A628,ishod_substance!A:Q,17,0)</f>
        <v>#N/A</v>
      </c>
      <c r="L628" s="84" t="e">
        <f>VLOOKUP(tbl2_2!A628,ishod_substance!A:R,18,0)</f>
        <v>#N/A</v>
      </c>
      <c r="M628" s="84" t="e">
        <f>VLOOKUP(tbl2_2!A628,ishod_substance!A:AD,19,0)</f>
        <v>#N/A</v>
      </c>
      <c r="N628" s="4" t="e">
        <f>VLOOKUP(tbl2_2!A628,ishod_substance!A:AD,20,0)</f>
        <v>#N/A</v>
      </c>
      <c r="O628" s="4" t="e">
        <f>VLOOKUP(tbl2_2!A628,ishod_substance!A:AD,21,0)</f>
        <v>#N/A</v>
      </c>
      <c r="P628" s="4" t="e">
        <f>VLOOKUP(tbl2_2!A628,ishod_substance!A:AD,22,0)</f>
        <v>#N/A</v>
      </c>
      <c r="Q628" s="4" t="e">
        <f>VLOOKUP(tbl2_2!A628,ishod_substance!A:AD,23,0)</f>
        <v>#N/A</v>
      </c>
      <c r="R628" s="4" t="e">
        <f>VLOOKUP(tbl2_2!A628,ishod_substance!A:AD,24,0)</f>
        <v>#N/A</v>
      </c>
      <c r="S628" s="4" t="e">
        <f>VLOOKUP(tbl2_2!A628,ishod_substance!A:AD,25,0)</f>
        <v>#N/A</v>
      </c>
      <c r="T628" s="4" t="e">
        <f>VLOOKUP(tbl2_2!A628,ishod_substance!A:AD,26,0)</f>
        <v>#N/A</v>
      </c>
      <c r="U628" s="4" t="e">
        <f>VLOOKUP(tbl2_2!A628,ishod_substance!A:AD,27,0)</f>
        <v>#N/A</v>
      </c>
      <c r="V628" s="4" t="e">
        <f>VLOOKUP(tbl2_2!A628,ishod_substance!A:AD,28,0)</f>
        <v>#N/A</v>
      </c>
      <c r="W628" s="4" t="e">
        <f>VLOOKUP(tbl2_2!A628,ishod_substance!A:AD,29,0)</f>
        <v>#N/A</v>
      </c>
      <c r="X628" s="4" t="e">
        <f>VLOOKUP(tbl2_2!A628,ishod_substance!A:AD,30,0)</f>
        <v>#N/A</v>
      </c>
      <c r="Y628" s="10" t="e">
        <f>VLOOKUP(tbl2_2!A628,ishod_substance!A:AD,7,0)</f>
        <v>#N/A</v>
      </c>
      <c r="Z628" s="9" t="e">
        <f>VLOOKUP(Y628,quide!$A$2:$B$1006,2,0)</f>
        <v>#N/A</v>
      </c>
      <c r="AA628" s="4" t="e">
        <f>VLOOKUP(Y628,quide!$A$2:$J$1006,10,0)</f>
        <v>#N/A</v>
      </c>
      <c r="AB628" s="50" t="e">
        <f>VLOOKUP(tbl2_2!A628,ishod_substance!A:AD,8,0)</f>
        <v>#N/A</v>
      </c>
      <c r="AC628" s="28" t="e">
        <f t="shared" si="9"/>
        <v>#N/A</v>
      </c>
      <c r="AD628" s="27" t="e">
        <f>VLOOKUP(tbl2_2!A628,ishod_substance!A:AD,9,0)</f>
        <v>#N/A</v>
      </c>
      <c r="AE628" s="8" t="e">
        <f>VLOOKUP(tbl2_2!A628,ishod_substance!A:AD,9,0)</f>
        <v>#N/A</v>
      </c>
      <c r="AF628" s="12"/>
    </row>
    <row r="629" spans="1:32" x14ac:dyDescent="0.25">
      <c r="A629">
        <v>621</v>
      </c>
      <c r="C629" s="5" t="e">
        <f>VLOOKUP(tbl2_2!A629,ishod_substance!A:P,2,0)</f>
        <v>#N/A</v>
      </c>
      <c r="D629" s="7" t="e">
        <f>VLOOKUP(tbl2_2!A629,ishod_substance!A:P,3,0)</f>
        <v>#N/A</v>
      </c>
      <c r="E629" s="5" t="e">
        <f>VLOOKUP(tbl2_2!A629,ishod_substance!A:P,11,0)</f>
        <v>#N/A</v>
      </c>
      <c r="F629" s="6" t="e">
        <f>VLOOKUP(tbl2_2!A629,ishod_substance!A:P,15,0)</f>
        <v>#N/A</v>
      </c>
      <c r="G629" s="6" t="e">
        <f>VLOOKUP(tbl2_2!A629,ishod_substance!A:P,12,0)&amp;"/"&amp;VLOOKUP(tbl2_2!A629,ishod_substance!A:P,14,0)</f>
        <v>#N/A</v>
      </c>
      <c r="H629" s="29" t="e">
        <f>VLOOKUP(tbl2_2!A629,ishod_substance!A:P,6,0)</f>
        <v>#N/A</v>
      </c>
      <c r="I629" s="10" t="e">
        <f>VLOOKUP(tbl2_2!A629,ishod_substance!A:P,15,0)</f>
        <v>#N/A</v>
      </c>
      <c r="J629" s="10" t="e">
        <f>VLOOKUP(tbl2_2!A629,ishod_substance!A:P,5,0)</f>
        <v>#N/A</v>
      </c>
      <c r="K629" s="84" t="e">
        <f>VLOOKUP(tbl2_2!A629,ishod_substance!A:Q,17,0)</f>
        <v>#N/A</v>
      </c>
      <c r="L629" s="84" t="e">
        <f>VLOOKUP(tbl2_2!A629,ishod_substance!A:R,18,0)</f>
        <v>#N/A</v>
      </c>
      <c r="M629" s="84" t="e">
        <f>VLOOKUP(tbl2_2!A629,ishod_substance!A:AD,19,0)</f>
        <v>#N/A</v>
      </c>
      <c r="N629" s="4" t="e">
        <f>VLOOKUP(tbl2_2!A629,ishod_substance!A:AD,20,0)</f>
        <v>#N/A</v>
      </c>
      <c r="O629" s="4" t="e">
        <f>VLOOKUP(tbl2_2!A629,ishod_substance!A:AD,21,0)</f>
        <v>#N/A</v>
      </c>
      <c r="P629" s="4" t="e">
        <f>VLOOKUP(tbl2_2!A629,ishod_substance!A:AD,22,0)</f>
        <v>#N/A</v>
      </c>
      <c r="Q629" s="4" t="e">
        <f>VLOOKUP(tbl2_2!A629,ishod_substance!A:AD,23,0)</f>
        <v>#N/A</v>
      </c>
      <c r="R629" s="4" t="e">
        <f>VLOOKUP(tbl2_2!A629,ishod_substance!A:AD,24,0)</f>
        <v>#N/A</v>
      </c>
      <c r="S629" s="4" t="e">
        <f>VLOOKUP(tbl2_2!A629,ishod_substance!A:AD,25,0)</f>
        <v>#N/A</v>
      </c>
      <c r="T629" s="4" t="e">
        <f>VLOOKUP(tbl2_2!A629,ishod_substance!A:AD,26,0)</f>
        <v>#N/A</v>
      </c>
      <c r="U629" s="4" t="e">
        <f>VLOOKUP(tbl2_2!A629,ishod_substance!A:AD,27,0)</f>
        <v>#N/A</v>
      </c>
      <c r="V629" s="4" t="e">
        <f>VLOOKUP(tbl2_2!A629,ishod_substance!A:AD,28,0)</f>
        <v>#N/A</v>
      </c>
      <c r="W629" s="4" t="e">
        <f>VLOOKUP(tbl2_2!A629,ishod_substance!A:AD,29,0)</f>
        <v>#N/A</v>
      </c>
      <c r="X629" s="4" t="e">
        <f>VLOOKUP(tbl2_2!A629,ishod_substance!A:AD,30,0)</f>
        <v>#N/A</v>
      </c>
      <c r="Y629" s="10" t="e">
        <f>VLOOKUP(tbl2_2!A629,ishod_substance!A:AD,7,0)</f>
        <v>#N/A</v>
      </c>
      <c r="Z629" s="9" t="e">
        <f>VLOOKUP(Y629,quide!$A$2:$B$1006,2,0)</f>
        <v>#N/A</v>
      </c>
      <c r="AA629" s="4" t="e">
        <f>VLOOKUP(Y629,quide!$A$2:$J$1006,10,0)</f>
        <v>#N/A</v>
      </c>
      <c r="AB629" s="50" t="e">
        <f>VLOOKUP(tbl2_2!A629,ishod_substance!A:AD,8,0)</f>
        <v>#N/A</v>
      </c>
      <c r="AC629" s="28" t="e">
        <f t="shared" si="9"/>
        <v>#N/A</v>
      </c>
      <c r="AD629" s="27" t="e">
        <f>VLOOKUP(tbl2_2!A629,ishod_substance!A:AD,9,0)</f>
        <v>#N/A</v>
      </c>
      <c r="AE629" s="8" t="e">
        <f>VLOOKUP(tbl2_2!A629,ishod_substance!A:AD,9,0)</f>
        <v>#N/A</v>
      </c>
      <c r="AF629" s="12"/>
    </row>
    <row r="630" spans="1:32" x14ac:dyDescent="0.25">
      <c r="A630">
        <v>622</v>
      </c>
      <c r="C630" s="5" t="e">
        <f>VLOOKUP(tbl2_2!A630,ishod_substance!A:P,2,0)</f>
        <v>#N/A</v>
      </c>
      <c r="D630" s="7" t="e">
        <f>VLOOKUP(tbl2_2!A630,ishod_substance!A:P,3,0)</f>
        <v>#N/A</v>
      </c>
      <c r="E630" s="5" t="e">
        <f>VLOOKUP(tbl2_2!A630,ishod_substance!A:P,11,0)</f>
        <v>#N/A</v>
      </c>
      <c r="F630" s="6" t="e">
        <f>VLOOKUP(tbl2_2!A630,ishod_substance!A:P,15,0)</f>
        <v>#N/A</v>
      </c>
      <c r="G630" s="6" t="e">
        <f>VLOOKUP(tbl2_2!A630,ishod_substance!A:P,12,0)&amp;"/"&amp;VLOOKUP(tbl2_2!A630,ishod_substance!A:P,14,0)</f>
        <v>#N/A</v>
      </c>
      <c r="H630" s="29" t="e">
        <f>VLOOKUP(tbl2_2!A630,ishod_substance!A:P,6,0)</f>
        <v>#N/A</v>
      </c>
      <c r="I630" s="10" t="e">
        <f>VLOOKUP(tbl2_2!A630,ishod_substance!A:P,15,0)</f>
        <v>#N/A</v>
      </c>
      <c r="J630" s="10" t="e">
        <f>VLOOKUP(tbl2_2!A630,ishod_substance!A:P,5,0)</f>
        <v>#N/A</v>
      </c>
      <c r="K630" s="84" t="e">
        <f>VLOOKUP(tbl2_2!A630,ishod_substance!A:Q,17,0)</f>
        <v>#N/A</v>
      </c>
      <c r="L630" s="84" t="e">
        <f>VLOOKUP(tbl2_2!A630,ishod_substance!A:R,18,0)</f>
        <v>#N/A</v>
      </c>
      <c r="M630" s="84" t="e">
        <f>VLOOKUP(tbl2_2!A630,ishod_substance!A:AD,19,0)</f>
        <v>#N/A</v>
      </c>
      <c r="N630" s="4" t="e">
        <f>VLOOKUP(tbl2_2!A630,ishod_substance!A:AD,20,0)</f>
        <v>#N/A</v>
      </c>
      <c r="O630" s="4" t="e">
        <f>VLOOKUP(tbl2_2!A630,ishod_substance!A:AD,21,0)</f>
        <v>#N/A</v>
      </c>
      <c r="P630" s="4" t="e">
        <f>VLOOKUP(tbl2_2!A630,ishod_substance!A:AD,22,0)</f>
        <v>#N/A</v>
      </c>
      <c r="Q630" s="4" t="e">
        <f>VLOOKUP(tbl2_2!A630,ishod_substance!A:AD,23,0)</f>
        <v>#N/A</v>
      </c>
      <c r="R630" s="4" t="e">
        <f>VLOOKUP(tbl2_2!A630,ishod_substance!A:AD,24,0)</f>
        <v>#N/A</v>
      </c>
      <c r="S630" s="4" t="e">
        <f>VLOOKUP(tbl2_2!A630,ishod_substance!A:AD,25,0)</f>
        <v>#N/A</v>
      </c>
      <c r="T630" s="4" t="e">
        <f>VLOOKUP(tbl2_2!A630,ishod_substance!A:AD,26,0)</f>
        <v>#N/A</v>
      </c>
      <c r="U630" s="4" t="e">
        <f>VLOOKUP(tbl2_2!A630,ishod_substance!A:AD,27,0)</f>
        <v>#N/A</v>
      </c>
      <c r="V630" s="4" t="e">
        <f>VLOOKUP(tbl2_2!A630,ishod_substance!A:AD,28,0)</f>
        <v>#N/A</v>
      </c>
      <c r="W630" s="4" t="e">
        <f>VLOOKUP(tbl2_2!A630,ishod_substance!A:AD,29,0)</f>
        <v>#N/A</v>
      </c>
      <c r="X630" s="4" t="e">
        <f>VLOOKUP(tbl2_2!A630,ishod_substance!A:AD,30,0)</f>
        <v>#N/A</v>
      </c>
      <c r="Y630" s="10" t="e">
        <f>VLOOKUP(tbl2_2!A630,ishod_substance!A:AD,7,0)</f>
        <v>#N/A</v>
      </c>
      <c r="Z630" s="9" t="e">
        <f>VLOOKUP(Y630,quide!$A$2:$B$1006,2,0)</f>
        <v>#N/A</v>
      </c>
      <c r="AA630" s="4" t="e">
        <f>VLOOKUP(Y630,quide!$A$2:$J$1006,10,0)</f>
        <v>#N/A</v>
      </c>
      <c r="AB630" s="50" t="e">
        <f>VLOOKUP(tbl2_2!A630,ishod_substance!A:AD,8,0)</f>
        <v>#N/A</v>
      </c>
      <c r="AC630" s="28" t="e">
        <f t="shared" si="9"/>
        <v>#N/A</v>
      </c>
      <c r="AD630" s="27" t="e">
        <f>VLOOKUP(tbl2_2!A630,ishod_substance!A:AD,9,0)</f>
        <v>#N/A</v>
      </c>
      <c r="AE630" s="8" t="e">
        <f>VLOOKUP(tbl2_2!A630,ishod_substance!A:AD,9,0)</f>
        <v>#N/A</v>
      </c>
      <c r="AF630" s="12"/>
    </row>
    <row r="631" spans="1:32" x14ac:dyDescent="0.25">
      <c r="A631">
        <v>623</v>
      </c>
      <c r="C631" s="5" t="e">
        <f>VLOOKUP(tbl2_2!A631,ishod_substance!A:P,2,0)</f>
        <v>#N/A</v>
      </c>
      <c r="D631" s="7" t="e">
        <f>VLOOKUP(tbl2_2!A631,ishod_substance!A:P,3,0)</f>
        <v>#N/A</v>
      </c>
      <c r="E631" s="5" t="e">
        <f>VLOOKUP(tbl2_2!A631,ishod_substance!A:P,11,0)</f>
        <v>#N/A</v>
      </c>
      <c r="F631" s="6" t="e">
        <f>VLOOKUP(tbl2_2!A631,ishod_substance!A:P,15,0)</f>
        <v>#N/A</v>
      </c>
      <c r="G631" s="6" t="e">
        <f>VLOOKUP(tbl2_2!A631,ishod_substance!A:P,12,0)&amp;"/"&amp;VLOOKUP(tbl2_2!A631,ishod_substance!A:P,14,0)</f>
        <v>#N/A</v>
      </c>
      <c r="H631" s="29" t="e">
        <f>VLOOKUP(tbl2_2!A631,ishod_substance!A:P,6,0)</f>
        <v>#N/A</v>
      </c>
      <c r="I631" s="10" t="e">
        <f>VLOOKUP(tbl2_2!A631,ishod_substance!A:P,15,0)</f>
        <v>#N/A</v>
      </c>
      <c r="J631" s="10" t="e">
        <f>VLOOKUP(tbl2_2!A631,ishod_substance!A:P,5,0)</f>
        <v>#N/A</v>
      </c>
      <c r="K631" s="84" t="e">
        <f>VLOOKUP(tbl2_2!A631,ishod_substance!A:Q,17,0)</f>
        <v>#N/A</v>
      </c>
      <c r="L631" s="84" t="e">
        <f>VLOOKUP(tbl2_2!A631,ishod_substance!A:R,18,0)</f>
        <v>#N/A</v>
      </c>
      <c r="M631" s="84" t="e">
        <f>VLOOKUP(tbl2_2!A631,ishod_substance!A:AD,19,0)</f>
        <v>#N/A</v>
      </c>
      <c r="N631" s="4" t="e">
        <f>VLOOKUP(tbl2_2!A631,ishod_substance!A:AD,20,0)</f>
        <v>#N/A</v>
      </c>
      <c r="O631" s="4" t="e">
        <f>VLOOKUP(tbl2_2!A631,ishod_substance!A:AD,21,0)</f>
        <v>#N/A</v>
      </c>
      <c r="P631" s="4" t="e">
        <f>VLOOKUP(tbl2_2!A631,ishod_substance!A:AD,22,0)</f>
        <v>#N/A</v>
      </c>
      <c r="Q631" s="4" t="e">
        <f>VLOOKUP(tbl2_2!A631,ishod_substance!A:AD,23,0)</f>
        <v>#N/A</v>
      </c>
      <c r="R631" s="4" t="e">
        <f>VLOOKUP(tbl2_2!A631,ishod_substance!A:AD,24,0)</f>
        <v>#N/A</v>
      </c>
      <c r="S631" s="4" t="e">
        <f>VLOOKUP(tbl2_2!A631,ishod_substance!A:AD,25,0)</f>
        <v>#N/A</v>
      </c>
      <c r="T631" s="4" t="e">
        <f>VLOOKUP(tbl2_2!A631,ishod_substance!A:AD,26,0)</f>
        <v>#N/A</v>
      </c>
      <c r="U631" s="4" t="e">
        <f>VLOOKUP(tbl2_2!A631,ishod_substance!A:AD,27,0)</f>
        <v>#N/A</v>
      </c>
      <c r="V631" s="4" t="e">
        <f>VLOOKUP(tbl2_2!A631,ishod_substance!A:AD,28,0)</f>
        <v>#N/A</v>
      </c>
      <c r="W631" s="4" t="e">
        <f>VLOOKUP(tbl2_2!A631,ishod_substance!A:AD,29,0)</f>
        <v>#N/A</v>
      </c>
      <c r="X631" s="4" t="e">
        <f>VLOOKUP(tbl2_2!A631,ishod_substance!A:AD,30,0)</f>
        <v>#N/A</v>
      </c>
      <c r="Y631" s="10" t="e">
        <f>VLOOKUP(tbl2_2!A631,ishod_substance!A:AD,7,0)</f>
        <v>#N/A</v>
      </c>
      <c r="Z631" s="9" t="e">
        <f>VLOOKUP(Y631,quide!$A$2:$B$1006,2,0)</f>
        <v>#N/A</v>
      </c>
      <c r="AA631" s="4" t="e">
        <f>VLOOKUP(Y631,quide!$A$2:$J$1006,10,0)</f>
        <v>#N/A</v>
      </c>
      <c r="AB631" s="50" t="e">
        <f>VLOOKUP(tbl2_2!A631,ishod_substance!A:AD,8,0)</f>
        <v>#N/A</v>
      </c>
      <c r="AC631" s="28" t="e">
        <f t="shared" si="9"/>
        <v>#N/A</v>
      </c>
      <c r="AD631" s="27" t="e">
        <f>VLOOKUP(tbl2_2!A631,ishod_substance!A:AD,9,0)</f>
        <v>#N/A</v>
      </c>
      <c r="AE631" s="8" t="e">
        <f>VLOOKUP(tbl2_2!A631,ishod_substance!A:AD,9,0)</f>
        <v>#N/A</v>
      </c>
      <c r="AF631" s="12"/>
    </row>
    <row r="632" spans="1:32" x14ac:dyDescent="0.25">
      <c r="A632">
        <v>624</v>
      </c>
      <c r="C632" s="5" t="e">
        <f>VLOOKUP(tbl2_2!A632,ishod_substance!A:P,2,0)</f>
        <v>#N/A</v>
      </c>
      <c r="D632" s="7" t="e">
        <f>VLOOKUP(tbl2_2!A632,ishod_substance!A:P,3,0)</f>
        <v>#N/A</v>
      </c>
      <c r="E632" s="5" t="e">
        <f>VLOOKUP(tbl2_2!A632,ishod_substance!A:P,11,0)</f>
        <v>#N/A</v>
      </c>
      <c r="F632" s="6" t="e">
        <f>VLOOKUP(tbl2_2!A632,ishod_substance!A:P,15,0)</f>
        <v>#N/A</v>
      </c>
      <c r="G632" s="6" t="e">
        <f>VLOOKUP(tbl2_2!A632,ishod_substance!A:P,12,0)&amp;"/"&amp;VLOOKUP(tbl2_2!A632,ishod_substance!A:P,14,0)</f>
        <v>#N/A</v>
      </c>
      <c r="H632" s="29" t="e">
        <f>VLOOKUP(tbl2_2!A632,ishod_substance!A:P,6,0)</f>
        <v>#N/A</v>
      </c>
      <c r="I632" s="10" t="e">
        <f>VLOOKUP(tbl2_2!A632,ishod_substance!A:P,15,0)</f>
        <v>#N/A</v>
      </c>
      <c r="J632" s="10" t="e">
        <f>VLOOKUP(tbl2_2!A632,ishod_substance!A:P,5,0)</f>
        <v>#N/A</v>
      </c>
      <c r="K632" s="84" t="e">
        <f>VLOOKUP(tbl2_2!A632,ishod_substance!A:Q,17,0)</f>
        <v>#N/A</v>
      </c>
      <c r="L632" s="84" t="e">
        <f>VLOOKUP(tbl2_2!A632,ishod_substance!A:R,18,0)</f>
        <v>#N/A</v>
      </c>
      <c r="M632" s="84" t="e">
        <f>VLOOKUP(tbl2_2!A632,ishod_substance!A:AD,19,0)</f>
        <v>#N/A</v>
      </c>
      <c r="N632" s="4" t="e">
        <f>VLOOKUP(tbl2_2!A632,ishod_substance!A:AD,20,0)</f>
        <v>#N/A</v>
      </c>
      <c r="O632" s="4" t="e">
        <f>VLOOKUP(tbl2_2!A632,ishod_substance!A:AD,21,0)</f>
        <v>#N/A</v>
      </c>
      <c r="P632" s="4" t="e">
        <f>VLOOKUP(tbl2_2!A632,ishod_substance!A:AD,22,0)</f>
        <v>#N/A</v>
      </c>
      <c r="Q632" s="4" t="e">
        <f>VLOOKUP(tbl2_2!A632,ishod_substance!A:AD,23,0)</f>
        <v>#N/A</v>
      </c>
      <c r="R632" s="4" t="e">
        <f>VLOOKUP(tbl2_2!A632,ishod_substance!A:AD,24,0)</f>
        <v>#N/A</v>
      </c>
      <c r="S632" s="4" t="e">
        <f>VLOOKUP(tbl2_2!A632,ishod_substance!A:AD,25,0)</f>
        <v>#N/A</v>
      </c>
      <c r="T632" s="4" t="e">
        <f>VLOOKUP(tbl2_2!A632,ishod_substance!A:AD,26,0)</f>
        <v>#N/A</v>
      </c>
      <c r="U632" s="4" t="e">
        <f>VLOOKUP(tbl2_2!A632,ishod_substance!A:AD,27,0)</f>
        <v>#N/A</v>
      </c>
      <c r="V632" s="4" t="e">
        <f>VLOOKUP(tbl2_2!A632,ishod_substance!A:AD,28,0)</f>
        <v>#N/A</v>
      </c>
      <c r="W632" s="4" t="e">
        <f>VLOOKUP(tbl2_2!A632,ishod_substance!A:AD,29,0)</f>
        <v>#N/A</v>
      </c>
      <c r="X632" s="4" t="e">
        <f>VLOOKUP(tbl2_2!A632,ishod_substance!A:AD,30,0)</f>
        <v>#N/A</v>
      </c>
      <c r="Y632" s="10" t="e">
        <f>VLOOKUP(tbl2_2!A632,ishod_substance!A:AD,7,0)</f>
        <v>#N/A</v>
      </c>
      <c r="Z632" s="9" t="e">
        <f>VLOOKUP(Y632,quide!$A$2:$B$1006,2,0)</f>
        <v>#N/A</v>
      </c>
      <c r="AA632" s="4" t="e">
        <f>VLOOKUP(Y632,quide!$A$2:$J$1006,10,0)</f>
        <v>#N/A</v>
      </c>
      <c r="AB632" s="50" t="e">
        <f>VLOOKUP(tbl2_2!A632,ishod_substance!A:AD,8,0)</f>
        <v>#N/A</v>
      </c>
      <c r="AC632" s="28" t="e">
        <f t="shared" si="9"/>
        <v>#N/A</v>
      </c>
      <c r="AD632" s="27" t="e">
        <f>VLOOKUP(tbl2_2!A632,ishod_substance!A:AD,9,0)</f>
        <v>#N/A</v>
      </c>
      <c r="AE632" s="8" t="e">
        <f>VLOOKUP(tbl2_2!A632,ishod_substance!A:AD,9,0)</f>
        <v>#N/A</v>
      </c>
      <c r="AF632" s="12"/>
    </row>
    <row r="633" spans="1:32" x14ac:dyDescent="0.25">
      <c r="A633">
        <v>625</v>
      </c>
      <c r="C633" s="5" t="e">
        <f>VLOOKUP(tbl2_2!A633,ishod_substance!A:P,2,0)</f>
        <v>#N/A</v>
      </c>
      <c r="D633" s="7" t="e">
        <f>VLOOKUP(tbl2_2!A633,ishod_substance!A:P,3,0)</f>
        <v>#N/A</v>
      </c>
      <c r="E633" s="5" t="e">
        <f>VLOOKUP(tbl2_2!A633,ishod_substance!A:P,11,0)</f>
        <v>#N/A</v>
      </c>
      <c r="F633" s="6" t="e">
        <f>VLOOKUP(tbl2_2!A633,ishod_substance!A:P,15,0)</f>
        <v>#N/A</v>
      </c>
      <c r="G633" s="6" t="e">
        <f>VLOOKUP(tbl2_2!A633,ishod_substance!A:P,12,0)&amp;"/"&amp;VLOOKUP(tbl2_2!A633,ishod_substance!A:P,14,0)</f>
        <v>#N/A</v>
      </c>
      <c r="H633" s="29" t="e">
        <f>VLOOKUP(tbl2_2!A633,ishod_substance!A:P,6,0)</f>
        <v>#N/A</v>
      </c>
      <c r="I633" s="10" t="e">
        <f>VLOOKUP(tbl2_2!A633,ishod_substance!A:P,15,0)</f>
        <v>#N/A</v>
      </c>
      <c r="J633" s="10" t="e">
        <f>VLOOKUP(tbl2_2!A633,ishod_substance!A:P,5,0)</f>
        <v>#N/A</v>
      </c>
      <c r="K633" s="84" t="e">
        <f>VLOOKUP(tbl2_2!A633,ishod_substance!A:Q,17,0)</f>
        <v>#N/A</v>
      </c>
      <c r="L633" s="84" t="e">
        <f>VLOOKUP(tbl2_2!A633,ishod_substance!A:R,18,0)</f>
        <v>#N/A</v>
      </c>
      <c r="M633" s="84" t="e">
        <f>VLOOKUP(tbl2_2!A633,ishod_substance!A:AD,19,0)</f>
        <v>#N/A</v>
      </c>
      <c r="N633" s="4" t="e">
        <f>VLOOKUP(tbl2_2!A633,ishod_substance!A:AD,20,0)</f>
        <v>#N/A</v>
      </c>
      <c r="O633" s="4" t="e">
        <f>VLOOKUP(tbl2_2!A633,ishod_substance!A:AD,21,0)</f>
        <v>#N/A</v>
      </c>
      <c r="P633" s="4" t="e">
        <f>VLOOKUP(tbl2_2!A633,ishod_substance!A:AD,22,0)</f>
        <v>#N/A</v>
      </c>
      <c r="Q633" s="4" t="e">
        <f>VLOOKUP(tbl2_2!A633,ishod_substance!A:AD,23,0)</f>
        <v>#N/A</v>
      </c>
      <c r="R633" s="4" t="e">
        <f>VLOOKUP(tbl2_2!A633,ishod_substance!A:AD,24,0)</f>
        <v>#N/A</v>
      </c>
      <c r="S633" s="4" t="e">
        <f>VLOOKUP(tbl2_2!A633,ishod_substance!A:AD,25,0)</f>
        <v>#N/A</v>
      </c>
      <c r="T633" s="4" t="e">
        <f>VLOOKUP(tbl2_2!A633,ishod_substance!A:AD,26,0)</f>
        <v>#N/A</v>
      </c>
      <c r="U633" s="4" t="e">
        <f>VLOOKUP(tbl2_2!A633,ishod_substance!A:AD,27,0)</f>
        <v>#N/A</v>
      </c>
      <c r="V633" s="4" t="e">
        <f>VLOOKUP(tbl2_2!A633,ishod_substance!A:AD,28,0)</f>
        <v>#N/A</v>
      </c>
      <c r="W633" s="4" t="e">
        <f>VLOOKUP(tbl2_2!A633,ishod_substance!A:AD,29,0)</f>
        <v>#N/A</v>
      </c>
      <c r="X633" s="4" t="e">
        <f>VLOOKUP(tbl2_2!A633,ishod_substance!A:AD,30,0)</f>
        <v>#N/A</v>
      </c>
      <c r="Y633" s="10" t="e">
        <f>VLOOKUP(tbl2_2!A633,ishod_substance!A:AD,7,0)</f>
        <v>#N/A</v>
      </c>
      <c r="Z633" s="9" t="e">
        <f>VLOOKUP(Y633,quide!$A$2:$B$1006,2,0)</f>
        <v>#N/A</v>
      </c>
      <c r="AA633" s="4" t="e">
        <f>VLOOKUP(Y633,quide!$A$2:$J$1006,10,0)</f>
        <v>#N/A</v>
      </c>
      <c r="AB633" s="50" t="e">
        <f>VLOOKUP(tbl2_2!A633,ishod_substance!A:AD,8,0)</f>
        <v>#N/A</v>
      </c>
      <c r="AC633" s="28" t="e">
        <f t="shared" si="9"/>
        <v>#N/A</v>
      </c>
      <c r="AD633" s="27" t="e">
        <f>VLOOKUP(tbl2_2!A633,ishod_substance!A:AD,9,0)</f>
        <v>#N/A</v>
      </c>
      <c r="AE633" s="8" t="e">
        <f>VLOOKUP(tbl2_2!A633,ishod_substance!A:AD,9,0)</f>
        <v>#N/A</v>
      </c>
      <c r="AF633" s="12"/>
    </row>
    <row r="634" spans="1:32" x14ac:dyDescent="0.25">
      <c r="A634">
        <v>626</v>
      </c>
      <c r="C634" s="5" t="e">
        <f>VLOOKUP(tbl2_2!A634,ishod_substance!A:P,2,0)</f>
        <v>#N/A</v>
      </c>
      <c r="D634" s="7" t="e">
        <f>VLOOKUP(tbl2_2!A634,ishod_substance!A:P,3,0)</f>
        <v>#N/A</v>
      </c>
      <c r="E634" s="5" t="e">
        <f>VLOOKUP(tbl2_2!A634,ishod_substance!A:P,11,0)</f>
        <v>#N/A</v>
      </c>
      <c r="F634" s="6" t="e">
        <f>VLOOKUP(tbl2_2!A634,ishod_substance!A:P,15,0)</f>
        <v>#N/A</v>
      </c>
      <c r="G634" s="6" t="e">
        <f>VLOOKUP(tbl2_2!A634,ishod_substance!A:P,12,0)&amp;"/"&amp;VLOOKUP(tbl2_2!A634,ishod_substance!A:P,14,0)</f>
        <v>#N/A</v>
      </c>
      <c r="H634" s="29" t="e">
        <f>VLOOKUP(tbl2_2!A634,ishod_substance!A:P,6,0)</f>
        <v>#N/A</v>
      </c>
      <c r="I634" s="10" t="e">
        <f>VLOOKUP(tbl2_2!A634,ishod_substance!A:P,15,0)</f>
        <v>#N/A</v>
      </c>
      <c r="J634" s="10" t="e">
        <f>VLOOKUP(tbl2_2!A634,ishod_substance!A:P,5,0)</f>
        <v>#N/A</v>
      </c>
      <c r="K634" s="84" t="e">
        <f>VLOOKUP(tbl2_2!A634,ishod_substance!A:Q,17,0)</f>
        <v>#N/A</v>
      </c>
      <c r="L634" s="84" t="e">
        <f>VLOOKUP(tbl2_2!A634,ishod_substance!A:R,18,0)</f>
        <v>#N/A</v>
      </c>
      <c r="M634" s="84" t="e">
        <f>VLOOKUP(tbl2_2!A634,ishod_substance!A:AD,19,0)</f>
        <v>#N/A</v>
      </c>
      <c r="N634" s="4" t="e">
        <f>VLOOKUP(tbl2_2!A634,ishod_substance!A:AD,20,0)</f>
        <v>#N/A</v>
      </c>
      <c r="O634" s="4" t="e">
        <f>VLOOKUP(tbl2_2!A634,ishod_substance!A:AD,21,0)</f>
        <v>#N/A</v>
      </c>
      <c r="P634" s="4" t="e">
        <f>VLOOKUP(tbl2_2!A634,ishod_substance!A:AD,22,0)</f>
        <v>#N/A</v>
      </c>
      <c r="Q634" s="4" t="e">
        <f>VLOOKUP(tbl2_2!A634,ishod_substance!A:AD,23,0)</f>
        <v>#N/A</v>
      </c>
      <c r="R634" s="4" t="e">
        <f>VLOOKUP(tbl2_2!A634,ishod_substance!A:AD,24,0)</f>
        <v>#N/A</v>
      </c>
      <c r="S634" s="4" t="e">
        <f>VLOOKUP(tbl2_2!A634,ishod_substance!A:AD,25,0)</f>
        <v>#N/A</v>
      </c>
      <c r="T634" s="4" t="e">
        <f>VLOOKUP(tbl2_2!A634,ishod_substance!A:AD,26,0)</f>
        <v>#N/A</v>
      </c>
      <c r="U634" s="4" t="e">
        <f>VLOOKUP(tbl2_2!A634,ishod_substance!A:AD,27,0)</f>
        <v>#N/A</v>
      </c>
      <c r="V634" s="4" t="e">
        <f>VLOOKUP(tbl2_2!A634,ishod_substance!A:AD,28,0)</f>
        <v>#N/A</v>
      </c>
      <c r="W634" s="4" t="e">
        <f>VLOOKUP(tbl2_2!A634,ishod_substance!A:AD,29,0)</f>
        <v>#N/A</v>
      </c>
      <c r="X634" s="4" t="e">
        <f>VLOOKUP(tbl2_2!A634,ishod_substance!A:AD,30,0)</f>
        <v>#N/A</v>
      </c>
      <c r="Y634" s="10" t="e">
        <f>VLOOKUP(tbl2_2!A634,ishod_substance!A:AD,7,0)</f>
        <v>#N/A</v>
      </c>
      <c r="Z634" s="9" t="e">
        <f>VLOOKUP(Y634,quide!$A$2:$B$1006,2,0)</f>
        <v>#N/A</v>
      </c>
      <c r="AA634" s="4" t="e">
        <f>VLOOKUP(Y634,quide!$A$2:$J$1006,10,0)</f>
        <v>#N/A</v>
      </c>
      <c r="AB634" s="50" t="e">
        <f>VLOOKUP(tbl2_2!A634,ishod_substance!A:AD,8,0)</f>
        <v>#N/A</v>
      </c>
      <c r="AC634" s="28" t="e">
        <f t="shared" si="9"/>
        <v>#N/A</v>
      </c>
      <c r="AD634" s="27" t="e">
        <f>VLOOKUP(tbl2_2!A634,ishod_substance!A:AD,9,0)</f>
        <v>#N/A</v>
      </c>
      <c r="AE634" s="8" t="e">
        <f>VLOOKUP(tbl2_2!A634,ishod_substance!A:AD,9,0)</f>
        <v>#N/A</v>
      </c>
      <c r="AF634" s="12"/>
    </row>
    <row r="635" spans="1:32" x14ac:dyDescent="0.25">
      <c r="A635">
        <v>627</v>
      </c>
      <c r="C635" s="5" t="e">
        <f>VLOOKUP(tbl2_2!A635,ishod_substance!A:P,2,0)</f>
        <v>#N/A</v>
      </c>
      <c r="D635" s="7" t="e">
        <f>VLOOKUP(tbl2_2!A635,ishod_substance!A:P,3,0)</f>
        <v>#N/A</v>
      </c>
      <c r="E635" s="5" t="e">
        <f>VLOOKUP(tbl2_2!A635,ishod_substance!A:P,11,0)</f>
        <v>#N/A</v>
      </c>
      <c r="F635" s="6" t="e">
        <f>VLOOKUP(tbl2_2!A635,ishod_substance!A:P,15,0)</f>
        <v>#N/A</v>
      </c>
      <c r="G635" s="6" t="e">
        <f>VLOOKUP(tbl2_2!A635,ishod_substance!A:P,12,0)&amp;"/"&amp;VLOOKUP(tbl2_2!A635,ishod_substance!A:P,14,0)</f>
        <v>#N/A</v>
      </c>
      <c r="H635" s="29" t="e">
        <f>VLOOKUP(tbl2_2!A635,ishod_substance!A:P,6,0)</f>
        <v>#N/A</v>
      </c>
      <c r="I635" s="10" t="e">
        <f>VLOOKUP(tbl2_2!A635,ishod_substance!A:P,15,0)</f>
        <v>#N/A</v>
      </c>
      <c r="J635" s="10" t="e">
        <f>VLOOKUP(tbl2_2!A635,ishod_substance!A:P,5,0)</f>
        <v>#N/A</v>
      </c>
      <c r="K635" s="84" t="e">
        <f>VLOOKUP(tbl2_2!A635,ishod_substance!A:Q,17,0)</f>
        <v>#N/A</v>
      </c>
      <c r="L635" s="84" t="e">
        <f>VLOOKUP(tbl2_2!A635,ishod_substance!A:R,18,0)</f>
        <v>#N/A</v>
      </c>
      <c r="M635" s="84" t="e">
        <f>VLOOKUP(tbl2_2!A635,ishod_substance!A:AD,19,0)</f>
        <v>#N/A</v>
      </c>
      <c r="N635" s="4" t="e">
        <f>VLOOKUP(tbl2_2!A635,ishod_substance!A:AD,20,0)</f>
        <v>#N/A</v>
      </c>
      <c r="O635" s="4" t="e">
        <f>VLOOKUP(tbl2_2!A635,ishod_substance!A:AD,21,0)</f>
        <v>#N/A</v>
      </c>
      <c r="P635" s="4" t="e">
        <f>VLOOKUP(tbl2_2!A635,ishod_substance!A:AD,22,0)</f>
        <v>#N/A</v>
      </c>
      <c r="Q635" s="4" t="e">
        <f>VLOOKUP(tbl2_2!A635,ishod_substance!A:AD,23,0)</f>
        <v>#N/A</v>
      </c>
      <c r="R635" s="4" t="e">
        <f>VLOOKUP(tbl2_2!A635,ishod_substance!A:AD,24,0)</f>
        <v>#N/A</v>
      </c>
      <c r="S635" s="4" t="e">
        <f>VLOOKUP(tbl2_2!A635,ishod_substance!A:AD,25,0)</f>
        <v>#N/A</v>
      </c>
      <c r="T635" s="4" t="e">
        <f>VLOOKUP(tbl2_2!A635,ishod_substance!A:AD,26,0)</f>
        <v>#N/A</v>
      </c>
      <c r="U635" s="4" t="e">
        <f>VLOOKUP(tbl2_2!A635,ishod_substance!A:AD,27,0)</f>
        <v>#N/A</v>
      </c>
      <c r="V635" s="4" t="e">
        <f>VLOOKUP(tbl2_2!A635,ishod_substance!A:AD,28,0)</f>
        <v>#N/A</v>
      </c>
      <c r="W635" s="4" t="e">
        <f>VLOOKUP(tbl2_2!A635,ishod_substance!A:AD,29,0)</f>
        <v>#N/A</v>
      </c>
      <c r="X635" s="4" t="e">
        <f>VLOOKUP(tbl2_2!A635,ishod_substance!A:AD,30,0)</f>
        <v>#N/A</v>
      </c>
      <c r="Y635" s="10" t="e">
        <f>VLOOKUP(tbl2_2!A635,ishod_substance!A:AD,7,0)</f>
        <v>#N/A</v>
      </c>
      <c r="Z635" s="9" t="e">
        <f>VLOOKUP(Y635,quide!$A$2:$B$1006,2,0)</f>
        <v>#N/A</v>
      </c>
      <c r="AA635" s="4" t="e">
        <f>VLOOKUP(Y635,quide!$A$2:$J$1006,10,0)</f>
        <v>#N/A</v>
      </c>
      <c r="AB635" s="50" t="e">
        <f>VLOOKUP(tbl2_2!A635,ishod_substance!A:AD,8,0)</f>
        <v>#N/A</v>
      </c>
      <c r="AC635" s="28" t="e">
        <f t="shared" ref="AC635:AC698" si="10">IF(O635=0,0,AB635*1000/O635)</f>
        <v>#N/A</v>
      </c>
      <c r="AD635" s="27" t="e">
        <f>VLOOKUP(tbl2_2!A635,ishod_substance!A:AD,9,0)</f>
        <v>#N/A</v>
      </c>
      <c r="AE635" s="8" t="e">
        <f>VLOOKUP(tbl2_2!A635,ishod_substance!A:AD,9,0)</f>
        <v>#N/A</v>
      </c>
      <c r="AF635" s="12"/>
    </row>
    <row r="636" spans="1:32" x14ac:dyDescent="0.25">
      <c r="A636">
        <v>628</v>
      </c>
      <c r="C636" s="5" t="e">
        <f>VLOOKUP(tbl2_2!A636,ishod_substance!A:P,2,0)</f>
        <v>#N/A</v>
      </c>
      <c r="D636" s="7" t="e">
        <f>VLOOKUP(tbl2_2!A636,ishod_substance!A:P,3,0)</f>
        <v>#N/A</v>
      </c>
      <c r="E636" s="5" t="e">
        <f>VLOOKUP(tbl2_2!A636,ishod_substance!A:P,11,0)</f>
        <v>#N/A</v>
      </c>
      <c r="F636" s="6" t="e">
        <f>VLOOKUP(tbl2_2!A636,ishod_substance!A:P,15,0)</f>
        <v>#N/A</v>
      </c>
      <c r="G636" s="6" t="e">
        <f>VLOOKUP(tbl2_2!A636,ishod_substance!A:P,12,0)&amp;"/"&amp;VLOOKUP(tbl2_2!A636,ishod_substance!A:P,14,0)</f>
        <v>#N/A</v>
      </c>
      <c r="H636" s="29" t="e">
        <f>VLOOKUP(tbl2_2!A636,ishod_substance!A:P,6,0)</f>
        <v>#N/A</v>
      </c>
      <c r="I636" s="10" t="e">
        <f>VLOOKUP(tbl2_2!A636,ishod_substance!A:P,15,0)</f>
        <v>#N/A</v>
      </c>
      <c r="J636" s="10" t="e">
        <f>VLOOKUP(tbl2_2!A636,ishod_substance!A:P,5,0)</f>
        <v>#N/A</v>
      </c>
      <c r="K636" s="84" t="e">
        <f>VLOOKUP(tbl2_2!A636,ishod_substance!A:Q,17,0)</f>
        <v>#N/A</v>
      </c>
      <c r="L636" s="84" t="e">
        <f>VLOOKUP(tbl2_2!A636,ishod_substance!A:R,18,0)</f>
        <v>#N/A</v>
      </c>
      <c r="M636" s="84" t="e">
        <f>VLOOKUP(tbl2_2!A636,ishod_substance!A:AD,19,0)</f>
        <v>#N/A</v>
      </c>
      <c r="N636" s="4" t="e">
        <f>VLOOKUP(tbl2_2!A636,ishod_substance!A:AD,20,0)</f>
        <v>#N/A</v>
      </c>
      <c r="O636" s="4" t="e">
        <f>VLOOKUP(tbl2_2!A636,ishod_substance!A:AD,21,0)</f>
        <v>#N/A</v>
      </c>
      <c r="P636" s="4" t="e">
        <f>VLOOKUP(tbl2_2!A636,ishod_substance!A:AD,22,0)</f>
        <v>#N/A</v>
      </c>
      <c r="Q636" s="4" t="e">
        <f>VLOOKUP(tbl2_2!A636,ishod_substance!A:AD,23,0)</f>
        <v>#N/A</v>
      </c>
      <c r="R636" s="4" t="e">
        <f>VLOOKUP(tbl2_2!A636,ishod_substance!A:AD,24,0)</f>
        <v>#N/A</v>
      </c>
      <c r="S636" s="4" t="e">
        <f>VLOOKUP(tbl2_2!A636,ishod_substance!A:AD,25,0)</f>
        <v>#N/A</v>
      </c>
      <c r="T636" s="4" t="e">
        <f>VLOOKUP(tbl2_2!A636,ishod_substance!A:AD,26,0)</f>
        <v>#N/A</v>
      </c>
      <c r="U636" s="4" t="e">
        <f>VLOOKUP(tbl2_2!A636,ishod_substance!A:AD,27,0)</f>
        <v>#N/A</v>
      </c>
      <c r="V636" s="4" t="e">
        <f>VLOOKUP(tbl2_2!A636,ishod_substance!A:AD,28,0)</f>
        <v>#N/A</v>
      </c>
      <c r="W636" s="4" t="e">
        <f>VLOOKUP(tbl2_2!A636,ishod_substance!A:AD,29,0)</f>
        <v>#N/A</v>
      </c>
      <c r="X636" s="4" t="e">
        <f>VLOOKUP(tbl2_2!A636,ishod_substance!A:AD,30,0)</f>
        <v>#N/A</v>
      </c>
      <c r="Y636" s="10" t="e">
        <f>VLOOKUP(tbl2_2!A636,ishod_substance!A:AD,7,0)</f>
        <v>#N/A</v>
      </c>
      <c r="Z636" s="9" t="e">
        <f>VLOOKUP(Y636,quide!$A$2:$B$1006,2,0)</f>
        <v>#N/A</v>
      </c>
      <c r="AA636" s="4" t="e">
        <f>VLOOKUP(Y636,quide!$A$2:$J$1006,10,0)</f>
        <v>#N/A</v>
      </c>
      <c r="AB636" s="50" t="e">
        <f>VLOOKUP(tbl2_2!A636,ishod_substance!A:AD,8,0)</f>
        <v>#N/A</v>
      </c>
      <c r="AC636" s="28" t="e">
        <f t="shared" si="10"/>
        <v>#N/A</v>
      </c>
      <c r="AD636" s="27" t="e">
        <f>VLOOKUP(tbl2_2!A636,ishod_substance!A:AD,9,0)</f>
        <v>#N/A</v>
      </c>
      <c r="AE636" s="8" t="e">
        <f>VLOOKUP(tbl2_2!A636,ishod_substance!A:AD,9,0)</f>
        <v>#N/A</v>
      </c>
      <c r="AF636" s="12"/>
    </row>
    <row r="637" spans="1:32" x14ac:dyDescent="0.25">
      <c r="A637">
        <v>629</v>
      </c>
      <c r="C637" s="5" t="e">
        <f>VLOOKUP(tbl2_2!A637,ishod_substance!A:P,2,0)</f>
        <v>#N/A</v>
      </c>
      <c r="D637" s="7" t="e">
        <f>VLOOKUP(tbl2_2!A637,ishod_substance!A:P,3,0)</f>
        <v>#N/A</v>
      </c>
      <c r="E637" s="5" t="e">
        <f>VLOOKUP(tbl2_2!A637,ishod_substance!A:P,11,0)</f>
        <v>#N/A</v>
      </c>
      <c r="F637" s="6" t="e">
        <f>VLOOKUP(tbl2_2!A637,ishod_substance!A:P,15,0)</f>
        <v>#N/A</v>
      </c>
      <c r="G637" s="6" t="e">
        <f>VLOOKUP(tbl2_2!A637,ishod_substance!A:P,12,0)&amp;"/"&amp;VLOOKUP(tbl2_2!A637,ishod_substance!A:P,14,0)</f>
        <v>#N/A</v>
      </c>
      <c r="H637" s="29" t="e">
        <f>VLOOKUP(tbl2_2!A637,ishod_substance!A:P,6,0)</f>
        <v>#N/A</v>
      </c>
      <c r="I637" s="10" t="e">
        <f>VLOOKUP(tbl2_2!A637,ishod_substance!A:P,15,0)</f>
        <v>#N/A</v>
      </c>
      <c r="J637" s="10" t="e">
        <f>VLOOKUP(tbl2_2!A637,ishod_substance!A:P,5,0)</f>
        <v>#N/A</v>
      </c>
      <c r="K637" s="84" t="e">
        <f>VLOOKUP(tbl2_2!A637,ishod_substance!A:Q,17,0)</f>
        <v>#N/A</v>
      </c>
      <c r="L637" s="84" t="e">
        <f>VLOOKUP(tbl2_2!A637,ishod_substance!A:R,18,0)</f>
        <v>#N/A</v>
      </c>
      <c r="M637" s="84" t="e">
        <f>VLOOKUP(tbl2_2!A637,ishod_substance!A:AD,19,0)</f>
        <v>#N/A</v>
      </c>
      <c r="N637" s="4" t="e">
        <f>VLOOKUP(tbl2_2!A637,ishod_substance!A:AD,20,0)</f>
        <v>#N/A</v>
      </c>
      <c r="O637" s="4" t="e">
        <f>VLOOKUP(tbl2_2!A637,ishod_substance!A:AD,21,0)</f>
        <v>#N/A</v>
      </c>
      <c r="P637" s="4" t="e">
        <f>VLOOKUP(tbl2_2!A637,ishod_substance!A:AD,22,0)</f>
        <v>#N/A</v>
      </c>
      <c r="Q637" s="4" t="e">
        <f>VLOOKUP(tbl2_2!A637,ishod_substance!A:AD,23,0)</f>
        <v>#N/A</v>
      </c>
      <c r="R637" s="4" t="e">
        <f>VLOOKUP(tbl2_2!A637,ishod_substance!A:AD,24,0)</f>
        <v>#N/A</v>
      </c>
      <c r="S637" s="4" t="e">
        <f>VLOOKUP(tbl2_2!A637,ishod_substance!A:AD,25,0)</f>
        <v>#N/A</v>
      </c>
      <c r="T637" s="4" t="e">
        <f>VLOOKUP(tbl2_2!A637,ishod_substance!A:AD,26,0)</f>
        <v>#N/A</v>
      </c>
      <c r="U637" s="4" t="e">
        <f>VLOOKUP(tbl2_2!A637,ishod_substance!A:AD,27,0)</f>
        <v>#N/A</v>
      </c>
      <c r="V637" s="4" t="e">
        <f>VLOOKUP(tbl2_2!A637,ishod_substance!A:AD,28,0)</f>
        <v>#N/A</v>
      </c>
      <c r="W637" s="4" t="e">
        <f>VLOOKUP(tbl2_2!A637,ishod_substance!A:AD,29,0)</f>
        <v>#N/A</v>
      </c>
      <c r="X637" s="4" t="e">
        <f>VLOOKUP(tbl2_2!A637,ishod_substance!A:AD,30,0)</f>
        <v>#N/A</v>
      </c>
      <c r="Y637" s="10" t="e">
        <f>VLOOKUP(tbl2_2!A637,ishod_substance!A:AD,7,0)</f>
        <v>#N/A</v>
      </c>
      <c r="Z637" s="9" t="e">
        <f>VLOOKUP(Y637,quide!$A$2:$B$1006,2,0)</f>
        <v>#N/A</v>
      </c>
      <c r="AA637" s="4" t="e">
        <f>VLOOKUP(Y637,quide!$A$2:$J$1006,10,0)</f>
        <v>#N/A</v>
      </c>
      <c r="AB637" s="50" t="e">
        <f>VLOOKUP(tbl2_2!A637,ishod_substance!A:AD,8,0)</f>
        <v>#N/A</v>
      </c>
      <c r="AC637" s="28" t="e">
        <f t="shared" si="10"/>
        <v>#N/A</v>
      </c>
      <c r="AD637" s="27" t="e">
        <f>VLOOKUP(tbl2_2!A637,ishod_substance!A:AD,9,0)</f>
        <v>#N/A</v>
      </c>
      <c r="AE637" s="8" t="e">
        <f>VLOOKUP(tbl2_2!A637,ishod_substance!A:AD,9,0)</f>
        <v>#N/A</v>
      </c>
      <c r="AF637" s="12"/>
    </row>
    <row r="638" spans="1:32" x14ac:dyDescent="0.25">
      <c r="A638">
        <v>630</v>
      </c>
      <c r="C638" s="5" t="e">
        <f>VLOOKUP(tbl2_2!A638,ishod_substance!A:P,2,0)</f>
        <v>#N/A</v>
      </c>
      <c r="D638" s="7" t="e">
        <f>VLOOKUP(tbl2_2!A638,ishod_substance!A:P,3,0)</f>
        <v>#N/A</v>
      </c>
      <c r="E638" s="5" t="e">
        <f>VLOOKUP(tbl2_2!A638,ishod_substance!A:P,11,0)</f>
        <v>#N/A</v>
      </c>
      <c r="F638" s="6" t="e">
        <f>VLOOKUP(tbl2_2!A638,ishod_substance!A:P,15,0)</f>
        <v>#N/A</v>
      </c>
      <c r="G638" s="6" t="e">
        <f>VLOOKUP(tbl2_2!A638,ishod_substance!A:P,12,0)&amp;"/"&amp;VLOOKUP(tbl2_2!A638,ishod_substance!A:P,14,0)</f>
        <v>#N/A</v>
      </c>
      <c r="H638" s="29" t="e">
        <f>VLOOKUP(tbl2_2!A638,ishod_substance!A:P,6,0)</f>
        <v>#N/A</v>
      </c>
      <c r="I638" s="10" t="e">
        <f>VLOOKUP(tbl2_2!A638,ishod_substance!A:P,15,0)</f>
        <v>#N/A</v>
      </c>
      <c r="J638" s="10" t="e">
        <f>VLOOKUP(tbl2_2!A638,ishod_substance!A:P,5,0)</f>
        <v>#N/A</v>
      </c>
      <c r="K638" s="84" t="e">
        <f>VLOOKUP(tbl2_2!A638,ishod_substance!A:Q,17,0)</f>
        <v>#N/A</v>
      </c>
      <c r="L638" s="84" t="e">
        <f>VLOOKUP(tbl2_2!A638,ishod_substance!A:R,18,0)</f>
        <v>#N/A</v>
      </c>
      <c r="M638" s="84" t="e">
        <f>VLOOKUP(tbl2_2!A638,ishod_substance!A:AD,19,0)</f>
        <v>#N/A</v>
      </c>
      <c r="N638" s="4" t="e">
        <f>VLOOKUP(tbl2_2!A638,ishod_substance!A:AD,20,0)</f>
        <v>#N/A</v>
      </c>
      <c r="O638" s="4" t="e">
        <f>VLOOKUP(tbl2_2!A638,ishod_substance!A:AD,21,0)</f>
        <v>#N/A</v>
      </c>
      <c r="P638" s="4" t="e">
        <f>VLOOKUP(tbl2_2!A638,ishod_substance!A:AD,22,0)</f>
        <v>#N/A</v>
      </c>
      <c r="Q638" s="4" t="e">
        <f>VLOOKUP(tbl2_2!A638,ishod_substance!A:AD,23,0)</f>
        <v>#N/A</v>
      </c>
      <c r="R638" s="4" t="e">
        <f>VLOOKUP(tbl2_2!A638,ishod_substance!A:AD,24,0)</f>
        <v>#N/A</v>
      </c>
      <c r="S638" s="4" t="e">
        <f>VLOOKUP(tbl2_2!A638,ishod_substance!A:AD,25,0)</f>
        <v>#N/A</v>
      </c>
      <c r="T638" s="4" t="e">
        <f>VLOOKUP(tbl2_2!A638,ishod_substance!A:AD,26,0)</f>
        <v>#N/A</v>
      </c>
      <c r="U638" s="4" t="e">
        <f>VLOOKUP(tbl2_2!A638,ishod_substance!A:AD,27,0)</f>
        <v>#N/A</v>
      </c>
      <c r="V638" s="4" t="e">
        <f>VLOOKUP(tbl2_2!A638,ishod_substance!A:AD,28,0)</f>
        <v>#N/A</v>
      </c>
      <c r="W638" s="4" t="e">
        <f>VLOOKUP(tbl2_2!A638,ishod_substance!A:AD,29,0)</f>
        <v>#N/A</v>
      </c>
      <c r="X638" s="4" t="e">
        <f>VLOOKUP(tbl2_2!A638,ishod_substance!A:AD,30,0)</f>
        <v>#N/A</v>
      </c>
      <c r="Y638" s="10" t="e">
        <f>VLOOKUP(tbl2_2!A638,ishod_substance!A:AD,7,0)</f>
        <v>#N/A</v>
      </c>
      <c r="Z638" s="9" t="e">
        <f>VLOOKUP(Y638,quide!$A$2:$B$1006,2,0)</f>
        <v>#N/A</v>
      </c>
      <c r="AA638" s="4" t="e">
        <f>VLOOKUP(Y638,quide!$A$2:$J$1006,10,0)</f>
        <v>#N/A</v>
      </c>
      <c r="AB638" s="50" t="e">
        <f>VLOOKUP(tbl2_2!A638,ishod_substance!A:AD,8,0)</f>
        <v>#N/A</v>
      </c>
      <c r="AC638" s="28" t="e">
        <f t="shared" si="10"/>
        <v>#N/A</v>
      </c>
      <c r="AD638" s="27" t="e">
        <f>VLOOKUP(tbl2_2!A638,ishod_substance!A:AD,9,0)</f>
        <v>#N/A</v>
      </c>
      <c r="AE638" s="8" t="e">
        <f>VLOOKUP(tbl2_2!A638,ishod_substance!A:AD,9,0)</f>
        <v>#N/A</v>
      </c>
      <c r="AF638" s="12"/>
    </row>
    <row r="639" spans="1:32" x14ac:dyDescent="0.25">
      <c r="A639">
        <v>631</v>
      </c>
      <c r="C639" s="5" t="e">
        <f>VLOOKUP(tbl2_2!A639,ishod_substance!A:P,2,0)</f>
        <v>#N/A</v>
      </c>
      <c r="D639" s="7" t="e">
        <f>VLOOKUP(tbl2_2!A639,ishod_substance!A:P,3,0)</f>
        <v>#N/A</v>
      </c>
      <c r="E639" s="5" t="e">
        <f>VLOOKUP(tbl2_2!A639,ishod_substance!A:P,11,0)</f>
        <v>#N/A</v>
      </c>
      <c r="F639" s="6" t="e">
        <f>VLOOKUP(tbl2_2!A639,ishod_substance!A:P,15,0)</f>
        <v>#N/A</v>
      </c>
      <c r="G639" s="6" t="e">
        <f>VLOOKUP(tbl2_2!A639,ishod_substance!A:P,12,0)&amp;"/"&amp;VLOOKUP(tbl2_2!A639,ishod_substance!A:P,14,0)</f>
        <v>#N/A</v>
      </c>
      <c r="H639" s="29" t="e">
        <f>VLOOKUP(tbl2_2!A639,ishod_substance!A:P,6,0)</f>
        <v>#N/A</v>
      </c>
      <c r="I639" s="10" t="e">
        <f>VLOOKUP(tbl2_2!A639,ishod_substance!A:P,15,0)</f>
        <v>#N/A</v>
      </c>
      <c r="J639" s="10" t="e">
        <f>VLOOKUP(tbl2_2!A639,ishod_substance!A:P,5,0)</f>
        <v>#N/A</v>
      </c>
      <c r="K639" s="84" t="e">
        <f>VLOOKUP(tbl2_2!A639,ishod_substance!A:Q,17,0)</f>
        <v>#N/A</v>
      </c>
      <c r="L639" s="84" t="e">
        <f>VLOOKUP(tbl2_2!A639,ishod_substance!A:R,18,0)</f>
        <v>#N/A</v>
      </c>
      <c r="M639" s="84" t="e">
        <f>VLOOKUP(tbl2_2!A639,ishod_substance!A:AD,19,0)</f>
        <v>#N/A</v>
      </c>
      <c r="N639" s="4" t="e">
        <f>VLOOKUP(tbl2_2!A639,ishod_substance!A:AD,20,0)</f>
        <v>#N/A</v>
      </c>
      <c r="O639" s="4" t="e">
        <f>VLOOKUP(tbl2_2!A639,ishod_substance!A:AD,21,0)</f>
        <v>#N/A</v>
      </c>
      <c r="P639" s="4" t="e">
        <f>VLOOKUP(tbl2_2!A639,ishod_substance!A:AD,22,0)</f>
        <v>#N/A</v>
      </c>
      <c r="Q639" s="4" t="e">
        <f>VLOOKUP(tbl2_2!A639,ishod_substance!A:AD,23,0)</f>
        <v>#N/A</v>
      </c>
      <c r="R639" s="4" t="e">
        <f>VLOOKUP(tbl2_2!A639,ishod_substance!A:AD,24,0)</f>
        <v>#N/A</v>
      </c>
      <c r="S639" s="4" t="e">
        <f>VLOOKUP(tbl2_2!A639,ishod_substance!A:AD,25,0)</f>
        <v>#N/A</v>
      </c>
      <c r="T639" s="4" t="e">
        <f>VLOOKUP(tbl2_2!A639,ishod_substance!A:AD,26,0)</f>
        <v>#N/A</v>
      </c>
      <c r="U639" s="4" t="e">
        <f>VLOOKUP(tbl2_2!A639,ishod_substance!A:AD,27,0)</f>
        <v>#N/A</v>
      </c>
      <c r="V639" s="4" t="e">
        <f>VLOOKUP(tbl2_2!A639,ishod_substance!A:AD,28,0)</f>
        <v>#N/A</v>
      </c>
      <c r="W639" s="4" t="e">
        <f>VLOOKUP(tbl2_2!A639,ishod_substance!A:AD,29,0)</f>
        <v>#N/A</v>
      </c>
      <c r="X639" s="4" t="e">
        <f>VLOOKUP(tbl2_2!A639,ishod_substance!A:AD,30,0)</f>
        <v>#N/A</v>
      </c>
      <c r="Y639" s="10" t="e">
        <f>VLOOKUP(tbl2_2!A639,ishod_substance!A:AD,7,0)</f>
        <v>#N/A</v>
      </c>
      <c r="Z639" s="9" t="e">
        <f>VLOOKUP(Y639,quide!$A$2:$B$1006,2,0)</f>
        <v>#N/A</v>
      </c>
      <c r="AA639" s="4" t="e">
        <f>VLOOKUP(Y639,quide!$A$2:$J$1006,10,0)</f>
        <v>#N/A</v>
      </c>
      <c r="AB639" s="50" t="e">
        <f>VLOOKUP(tbl2_2!A639,ishod_substance!A:AD,8,0)</f>
        <v>#N/A</v>
      </c>
      <c r="AC639" s="28" t="e">
        <f t="shared" si="10"/>
        <v>#N/A</v>
      </c>
      <c r="AD639" s="27" t="e">
        <f>VLOOKUP(tbl2_2!A639,ishod_substance!A:AD,9,0)</f>
        <v>#N/A</v>
      </c>
      <c r="AE639" s="8" t="e">
        <f>VLOOKUP(tbl2_2!A639,ishod_substance!A:AD,9,0)</f>
        <v>#N/A</v>
      </c>
      <c r="AF639" s="12"/>
    </row>
    <row r="640" spans="1:32" x14ac:dyDescent="0.25">
      <c r="A640">
        <v>632</v>
      </c>
      <c r="C640" s="5" t="e">
        <f>VLOOKUP(tbl2_2!A640,ishod_substance!A:P,2,0)</f>
        <v>#N/A</v>
      </c>
      <c r="D640" s="7" t="e">
        <f>VLOOKUP(tbl2_2!A640,ishod_substance!A:P,3,0)</f>
        <v>#N/A</v>
      </c>
      <c r="E640" s="5" t="e">
        <f>VLOOKUP(tbl2_2!A640,ishod_substance!A:P,11,0)</f>
        <v>#N/A</v>
      </c>
      <c r="F640" s="6" t="e">
        <f>VLOOKUP(tbl2_2!A640,ishod_substance!A:P,15,0)</f>
        <v>#N/A</v>
      </c>
      <c r="G640" s="6" t="e">
        <f>VLOOKUP(tbl2_2!A640,ishod_substance!A:P,12,0)&amp;"/"&amp;VLOOKUP(tbl2_2!A640,ishod_substance!A:P,14,0)</f>
        <v>#N/A</v>
      </c>
      <c r="H640" s="29" t="e">
        <f>VLOOKUP(tbl2_2!A640,ishod_substance!A:P,6,0)</f>
        <v>#N/A</v>
      </c>
      <c r="I640" s="10" t="e">
        <f>VLOOKUP(tbl2_2!A640,ishod_substance!A:P,15,0)</f>
        <v>#N/A</v>
      </c>
      <c r="J640" s="10" t="e">
        <f>VLOOKUP(tbl2_2!A640,ishod_substance!A:P,5,0)</f>
        <v>#N/A</v>
      </c>
      <c r="K640" s="84" t="e">
        <f>VLOOKUP(tbl2_2!A640,ishod_substance!A:Q,17,0)</f>
        <v>#N/A</v>
      </c>
      <c r="L640" s="84" t="e">
        <f>VLOOKUP(tbl2_2!A640,ishod_substance!A:R,18,0)</f>
        <v>#N/A</v>
      </c>
      <c r="M640" s="84" t="e">
        <f>VLOOKUP(tbl2_2!A640,ishod_substance!A:AD,19,0)</f>
        <v>#N/A</v>
      </c>
      <c r="N640" s="4" t="e">
        <f>VLOOKUP(tbl2_2!A640,ishod_substance!A:AD,20,0)</f>
        <v>#N/A</v>
      </c>
      <c r="O640" s="4" t="e">
        <f>VLOOKUP(tbl2_2!A640,ishod_substance!A:AD,21,0)</f>
        <v>#N/A</v>
      </c>
      <c r="P640" s="4" t="e">
        <f>VLOOKUP(tbl2_2!A640,ishod_substance!A:AD,22,0)</f>
        <v>#N/A</v>
      </c>
      <c r="Q640" s="4" t="e">
        <f>VLOOKUP(tbl2_2!A640,ishod_substance!A:AD,23,0)</f>
        <v>#N/A</v>
      </c>
      <c r="R640" s="4" t="e">
        <f>VLOOKUP(tbl2_2!A640,ishod_substance!A:AD,24,0)</f>
        <v>#N/A</v>
      </c>
      <c r="S640" s="4" t="e">
        <f>VLOOKUP(tbl2_2!A640,ishod_substance!A:AD,25,0)</f>
        <v>#N/A</v>
      </c>
      <c r="T640" s="4" t="e">
        <f>VLOOKUP(tbl2_2!A640,ishod_substance!A:AD,26,0)</f>
        <v>#N/A</v>
      </c>
      <c r="U640" s="4" t="e">
        <f>VLOOKUP(tbl2_2!A640,ishod_substance!A:AD,27,0)</f>
        <v>#N/A</v>
      </c>
      <c r="V640" s="4" t="e">
        <f>VLOOKUP(tbl2_2!A640,ishod_substance!A:AD,28,0)</f>
        <v>#N/A</v>
      </c>
      <c r="W640" s="4" t="e">
        <f>VLOOKUP(tbl2_2!A640,ishod_substance!A:AD,29,0)</f>
        <v>#N/A</v>
      </c>
      <c r="X640" s="4" t="e">
        <f>VLOOKUP(tbl2_2!A640,ishod_substance!A:AD,30,0)</f>
        <v>#N/A</v>
      </c>
      <c r="Y640" s="10" t="e">
        <f>VLOOKUP(tbl2_2!A640,ishod_substance!A:AD,7,0)</f>
        <v>#N/A</v>
      </c>
      <c r="Z640" s="9" t="e">
        <f>VLOOKUP(Y640,quide!$A$2:$B$1006,2,0)</f>
        <v>#N/A</v>
      </c>
      <c r="AA640" s="4" t="e">
        <f>VLOOKUP(Y640,quide!$A$2:$J$1006,10,0)</f>
        <v>#N/A</v>
      </c>
      <c r="AB640" s="50" t="e">
        <f>VLOOKUP(tbl2_2!A640,ishod_substance!A:AD,8,0)</f>
        <v>#N/A</v>
      </c>
      <c r="AC640" s="28" t="e">
        <f t="shared" si="10"/>
        <v>#N/A</v>
      </c>
      <c r="AD640" s="27" t="e">
        <f>VLOOKUP(tbl2_2!A640,ishod_substance!A:AD,9,0)</f>
        <v>#N/A</v>
      </c>
      <c r="AE640" s="8" t="e">
        <f>VLOOKUP(tbl2_2!A640,ishod_substance!A:AD,9,0)</f>
        <v>#N/A</v>
      </c>
      <c r="AF640" s="12"/>
    </row>
    <row r="641" spans="1:32" x14ac:dyDescent="0.25">
      <c r="A641">
        <v>633</v>
      </c>
      <c r="C641" s="5" t="e">
        <f>VLOOKUP(tbl2_2!A641,ishod_substance!A:P,2,0)</f>
        <v>#N/A</v>
      </c>
      <c r="D641" s="7" t="e">
        <f>VLOOKUP(tbl2_2!A641,ishod_substance!A:P,3,0)</f>
        <v>#N/A</v>
      </c>
      <c r="E641" s="5" t="e">
        <f>VLOOKUP(tbl2_2!A641,ishod_substance!A:P,11,0)</f>
        <v>#N/A</v>
      </c>
      <c r="F641" s="6" t="e">
        <f>VLOOKUP(tbl2_2!A641,ishod_substance!A:P,15,0)</f>
        <v>#N/A</v>
      </c>
      <c r="G641" s="6" t="e">
        <f>VLOOKUP(tbl2_2!A641,ishod_substance!A:P,12,0)&amp;"/"&amp;VLOOKUP(tbl2_2!A641,ishod_substance!A:P,14,0)</f>
        <v>#N/A</v>
      </c>
      <c r="H641" s="29" t="e">
        <f>VLOOKUP(tbl2_2!A641,ishod_substance!A:P,6,0)</f>
        <v>#N/A</v>
      </c>
      <c r="I641" s="10" t="e">
        <f>VLOOKUP(tbl2_2!A641,ishod_substance!A:P,15,0)</f>
        <v>#N/A</v>
      </c>
      <c r="J641" s="10" t="e">
        <f>VLOOKUP(tbl2_2!A641,ishod_substance!A:P,5,0)</f>
        <v>#N/A</v>
      </c>
      <c r="K641" s="84" t="e">
        <f>VLOOKUP(tbl2_2!A641,ishod_substance!A:Q,17,0)</f>
        <v>#N/A</v>
      </c>
      <c r="L641" s="84" t="e">
        <f>VLOOKUP(tbl2_2!A641,ishod_substance!A:R,18,0)</f>
        <v>#N/A</v>
      </c>
      <c r="M641" s="84" t="e">
        <f>VLOOKUP(tbl2_2!A641,ishod_substance!A:AD,19,0)</f>
        <v>#N/A</v>
      </c>
      <c r="N641" s="4" t="e">
        <f>VLOOKUP(tbl2_2!A641,ishod_substance!A:AD,20,0)</f>
        <v>#N/A</v>
      </c>
      <c r="O641" s="4" t="e">
        <f>VLOOKUP(tbl2_2!A641,ishod_substance!A:AD,21,0)</f>
        <v>#N/A</v>
      </c>
      <c r="P641" s="4" t="e">
        <f>VLOOKUP(tbl2_2!A641,ishod_substance!A:AD,22,0)</f>
        <v>#N/A</v>
      </c>
      <c r="Q641" s="4" t="e">
        <f>VLOOKUP(tbl2_2!A641,ishod_substance!A:AD,23,0)</f>
        <v>#N/A</v>
      </c>
      <c r="R641" s="4" t="e">
        <f>VLOOKUP(tbl2_2!A641,ishod_substance!A:AD,24,0)</f>
        <v>#N/A</v>
      </c>
      <c r="S641" s="4" t="e">
        <f>VLOOKUP(tbl2_2!A641,ishod_substance!A:AD,25,0)</f>
        <v>#N/A</v>
      </c>
      <c r="T641" s="4" t="e">
        <f>VLOOKUP(tbl2_2!A641,ishod_substance!A:AD,26,0)</f>
        <v>#N/A</v>
      </c>
      <c r="U641" s="4" t="e">
        <f>VLOOKUP(tbl2_2!A641,ishod_substance!A:AD,27,0)</f>
        <v>#N/A</v>
      </c>
      <c r="V641" s="4" t="e">
        <f>VLOOKUP(tbl2_2!A641,ishod_substance!A:AD,28,0)</f>
        <v>#N/A</v>
      </c>
      <c r="W641" s="4" t="e">
        <f>VLOOKUP(tbl2_2!A641,ishod_substance!A:AD,29,0)</f>
        <v>#N/A</v>
      </c>
      <c r="X641" s="4" t="e">
        <f>VLOOKUP(tbl2_2!A641,ishod_substance!A:AD,30,0)</f>
        <v>#N/A</v>
      </c>
      <c r="Y641" s="10" t="e">
        <f>VLOOKUP(tbl2_2!A641,ishod_substance!A:AD,7,0)</f>
        <v>#N/A</v>
      </c>
      <c r="Z641" s="9" t="e">
        <f>VLOOKUP(Y641,quide!$A$2:$B$1006,2,0)</f>
        <v>#N/A</v>
      </c>
      <c r="AA641" s="4" t="e">
        <f>VLOOKUP(Y641,quide!$A$2:$J$1006,10,0)</f>
        <v>#N/A</v>
      </c>
      <c r="AB641" s="50" t="e">
        <f>VLOOKUP(tbl2_2!A641,ishod_substance!A:AD,8,0)</f>
        <v>#N/A</v>
      </c>
      <c r="AC641" s="28" t="e">
        <f t="shared" si="10"/>
        <v>#N/A</v>
      </c>
      <c r="AD641" s="27" t="e">
        <f>VLOOKUP(tbl2_2!A641,ishod_substance!A:AD,9,0)</f>
        <v>#N/A</v>
      </c>
      <c r="AE641" s="8" t="e">
        <f>VLOOKUP(tbl2_2!A641,ishod_substance!A:AD,9,0)</f>
        <v>#N/A</v>
      </c>
      <c r="AF641" s="12"/>
    </row>
    <row r="642" spans="1:32" x14ac:dyDescent="0.25">
      <c r="A642">
        <v>634</v>
      </c>
      <c r="C642" s="5" t="e">
        <f>VLOOKUP(tbl2_2!A642,ishod_substance!A:P,2,0)</f>
        <v>#N/A</v>
      </c>
      <c r="D642" s="7" t="e">
        <f>VLOOKUP(tbl2_2!A642,ishod_substance!A:P,3,0)</f>
        <v>#N/A</v>
      </c>
      <c r="E642" s="5" t="e">
        <f>VLOOKUP(tbl2_2!A642,ishod_substance!A:P,11,0)</f>
        <v>#N/A</v>
      </c>
      <c r="F642" s="6" t="e">
        <f>VLOOKUP(tbl2_2!A642,ishod_substance!A:P,15,0)</f>
        <v>#N/A</v>
      </c>
      <c r="G642" s="6" t="e">
        <f>VLOOKUP(tbl2_2!A642,ishod_substance!A:P,12,0)&amp;"/"&amp;VLOOKUP(tbl2_2!A642,ishod_substance!A:P,14,0)</f>
        <v>#N/A</v>
      </c>
      <c r="H642" s="29" t="e">
        <f>VLOOKUP(tbl2_2!A642,ishod_substance!A:P,6,0)</f>
        <v>#N/A</v>
      </c>
      <c r="I642" s="10" t="e">
        <f>VLOOKUP(tbl2_2!A642,ishod_substance!A:P,15,0)</f>
        <v>#N/A</v>
      </c>
      <c r="J642" s="10" t="e">
        <f>VLOOKUP(tbl2_2!A642,ishod_substance!A:P,5,0)</f>
        <v>#N/A</v>
      </c>
      <c r="K642" s="84" t="e">
        <f>VLOOKUP(tbl2_2!A642,ishod_substance!A:Q,17,0)</f>
        <v>#N/A</v>
      </c>
      <c r="L642" s="84" t="e">
        <f>VLOOKUP(tbl2_2!A642,ishod_substance!A:R,18,0)</f>
        <v>#N/A</v>
      </c>
      <c r="M642" s="84" t="e">
        <f>VLOOKUP(tbl2_2!A642,ishod_substance!A:AD,19,0)</f>
        <v>#N/A</v>
      </c>
      <c r="N642" s="4" t="e">
        <f>VLOOKUP(tbl2_2!A642,ishod_substance!A:AD,20,0)</f>
        <v>#N/A</v>
      </c>
      <c r="O642" s="4" t="e">
        <f>VLOOKUP(tbl2_2!A642,ishod_substance!A:AD,21,0)</f>
        <v>#N/A</v>
      </c>
      <c r="P642" s="4" t="e">
        <f>VLOOKUP(tbl2_2!A642,ishod_substance!A:AD,22,0)</f>
        <v>#N/A</v>
      </c>
      <c r="Q642" s="4" t="e">
        <f>VLOOKUP(tbl2_2!A642,ishod_substance!A:AD,23,0)</f>
        <v>#N/A</v>
      </c>
      <c r="R642" s="4" t="e">
        <f>VLOOKUP(tbl2_2!A642,ishod_substance!A:AD,24,0)</f>
        <v>#N/A</v>
      </c>
      <c r="S642" s="4" t="e">
        <f>VLOOKUP(tbl2_2!A642,ishod_substance!A:AD,25,0)</f>
        <v>#N/A</v>
      </c>
      <c r="T642" s="4" t="e">
        <f>VLOOKUP(tbl2_2!A642,ishod_substance!A:AD,26,0)</f>
        <v>#N/A</v>
      </c>
      <c r="U642" s="4" t="e">
        <f>VLOOKUP(tbl2_2!A642,ishod_substance!A:AD,27,0)</f>
        <v>#N/A</v>
      </c>
      <c r="V642" s="4" t="e">
        <f>VLOOKUP(tbl2_2!A642,ishod_substance!A:AD,28,0)</f>
        <v>#N/A</v>
      </c>
      <c r="W642" s="4" t="e">
        <f>VLOOKUP(tbl2_2!A642,ishod_substance!A:AD,29,0)</f>
        <v>#N/A</v>
      </c>
      <c r="X642" s="4" t="e">
        <f>VLOOKUP(tbl2_2!A642,ishod_substance!A:AD,30,0)</f>
        <v>#N/A</v>
      </c>
      <c r="Y642" s="10" t="e">
        <f>VLOOKUP(tbl2_2!A642,ishod_substance!A:AD,7,0)</f>
        <v>#N/A</v>
      </c>
      <c r="Z642" s="9" t="e">
        <f>VLOOKUP(Y642,quide!$A$2:$B$1006,2,0)</f>
        <v>#N/A</v>
      </c>
      <c r="AA642" s="4" t="e">
        <f>VLOOKUP(Y642,quide!$A$2:$J$1006,10,0)</f>
        <v>#N/A</v>
      </c>
      <c r="AB642" s="50" t="e">
        <f>VLOOKUP(tbl2_2!A642,ishod_substance!A:AD,8,0)</f>
        <v>#N/A</v>
      </c>
      <c r="AC642" s="28" t="e">
        <f t="shared" si="10"/>
        <v>#N/A</v>
      </c>
      <c r="AD642" s="27" t="e">
        <f>VLOOKUP(tbl2_2!A642,ishod_substance!A:AD,9,0)</f>
        <v>#N/A</v>
      </c>
      <c r="AE642" s="8" t="e">
        <f>VLOOKUP(tbl2_2!A642,ishod_substance!A:AD,9,0)</f>
        <v>#N/A</v>
      </c>
      <c r="AF642" s="12"/>
    </row>
    <row r="643" spans="1:32" x14ac:dyDescent="0.25">
      <c r="A643">
        <v>635</v>
      </c>
      <c r="C643" s="5" t="e">
        <f>VLOOKUP(tbl2_2!A643,ishod_substance!A:P,2,0)</f>
        <v>#N/A</v>
      </c>
      <c r="D643" s="7" t="e">
        <f>VLOOKUP(tbl2_2!A643,ishod_substance!A:P,3,0)</f>
        <v>#N/A</v>
      </c>
      <c r="E643" s="5" t="e">
        <f>VLOOKUP(tbl2_2!A643,ishod_substance!A:P,11,0)</f>
        <v>#N/A</v>
      </c>
      <c r="F643" s="6" t="e">
        <f>VLOOKUP(tbl2_2!A643,ishod_substance!A:P,15,0)</f>
        <v>#N/A</v>
      </c>
      <c r="G643" s="6" t="e">
        <f>VLOOKUP(tbl2_2!A643,ishod_substance!A:P,12,0)&amp;"/"&amp;VLOOKUP(tbl2_2!A643,ishod_substance!A:P,14,0)</f>
        <v>#N/A</v>
      </c>
      <c r="H643" s="29" t="e">
        <f>VLOOKUP(tbl2_2!A643,ishod_substance!A:P,6,0)</f>
        <v>#N/A</v>
      </c>
      <c r="I643" s="10" t="e">
        <f>VLOOKUP(tbl2_2!A643,ishod_substance!A:P,15,0)</f>
        <v>#N/A</v>
      </c>
      <c r="J643" s="10" t="e">
        <f>VLOOKUP(tbl2_2!A643,ishod_substance!A:P,5,0)</f>
        <v>#N/A</v>
      </c>
      <c r="K643" s="84" t="e">
        <f>VLOOKUP(tbl2_2!A643,ishod_substance!A:Q,17,0)</f>
        <v>#N/A</v>
      </c>
      <c r="L643" s="84" t="e">
        <f>VLOOKUP(tbl2_2!A643,ishod_substance!A:R,18,0)</f>
        <v>#N/A</v>
      </c>
      <c r="M643" s="84" t="e">
        <f>VLOOKUP(tbl2_2!A643,ishod_substance!A:AD,19,0)</f>
        <v>#N/A</v>
      </c>
      <c r="N643" s="4" t="e">
        <f>VLOOKUP(tbl2_2!A643,ishod_substance!A:AD,20,0)</f>
        <v>#N/A</v>
      </c>
      <c r="O643" s="4" t="e">
        <f>VLOOKUP(tbl2_2!A643,ishod_substance!A:AD,21,0)</f>
        <v>#N/A</v>
      </c>
      <c r="P643" s="4" t="e">
        <f>VLOOKUP(tbl2_2!A643,ishod_substance!A:AD,22,0)</f>
        <v>#N/A</v>
      </c>
      <c r="Q643" s="4" t="e">
        <f>VLOOKUP(tbl2_2!A643,ishod_substance!A:AD,23,0)</f>
        <v>#N/A</v>
      </c>
      <c r="R643" s="4" t="e">
        <f>VLOOKUP(tbl2_2!A643,ishod_substance!A:AD,24,0)</f>
        <v>#N/A</v>
      </c>
      <c r="S643" s="4" t="e">
        <f>VLOOKUP(tbl2_2!A643,ishod_substance!A:AD,25,0)</f>
        <v>#N/A</v>
      </c>
      <c r="T643" s="4" t="e">
        <f>VLOOKUP(tbl2_2!A643,ishod_substance!A:AD,26,0)</f>
        <v>#N/A</v>
      </c>
      <c r="U643" s="4" t="e">
        <f>VLOOKUP(tbl2_2!A643,ishod_substance!A:AD,27,0)</f>
        <v>#N/A</v>
      </c>
      <c r="V643" s="4" t="e">
        <f>VLOOKUP(tbl2_2!A643,ishod_substance!A:AD,28,0)</f>
        <v>#N/A</v>
      </c>
      <c r="W643" s="4" t="e">
        <f>VLOOKUP(tbl2_2!A643,ishod_substance!A:AD,29,0)</f>
        <v>#N/A</v>
      </c>
      <c r="X643" s="4" t="e">
        <f>VLOOKUP(tbl2_2!A643,ishod_substance!A:AD,30,0)</f>
        <v>#N/A</v>
      </c>
      <c r="Y643" s="10" t="e">
        <f>VLOOKUP(tbl2_2!A643,ishod_substance!A:AD,7,0)</f>
        <v>#N/A</v>
      </c>
      <c r="Z643" s="9" t="e">
        <f>VLOOKUP(Y643,quide!$A$2:$B$1006,2,0)</f>
        <v>#N/A</v>
      </c>
      <c r="AA643" s="4" t="e">
        <f>VLOOKUP(Y643,quide!$A$2:$J$1006,10,0)</f>
        <v>#N/A</v>
      </c>
      <c r="AB643" s="50" t="e">
        <f>VLOOKUP(tbl2_2!A643,ishod_substance!A:AD,8,0)</f>
        <v>#N/A</v>
      </c>
      <c r="AC643" s="28" t="e">
        <f t="shared" si="10"/>
        <v>#N/A</v>
      </c>
      <c r="AD643" s="27" t="e">
        <f>VLOOKUP(tbl2_2!A643,ishod_substance!A:AD,9,0)</f>
        <v>#N/A</v>
      </c>
      <c r="AE643" s="8" t="e">
        <f>VLOOKUP(tbl2_2!A643,ishod_substance!A:AD,9,0)</f>
        <v>#N/A</v>
      </c>
      <c r="AF643" s="12"/>
    </row>
    <row r="644" spans="1:32" x14ac:dyDescent="0.25">
      <c r="A644">
        <v>636</v>
      </c>
      <c r="C644" s="5" t="e">
        <f>VLOOKUP(tbl2_2!A644,ishod_substance!A:P,2,0)</f>
        <v>#N/A</v>
      </c>
      <c r="D644" s="7" t="e">
        <f>VLOOKUP(tbl2_2!A644,ishod_substance!A:P,3,0)</f>
        <v>#N/A</v>
      </c>
      <c r="E644" s="5" t="e">
        <f>VLOOKUP(tbl2_2!A644,ishod_substance!A:P,11,0)</f>
        <v>#N/A</v>
      </c>
      <c r="F644" s="6" t="e">
        <f>VLOOKUP(tbl2_2!A644,ishod_substance!A:P,15,0)</f>
        <v>#N/A</v>
      </c>
      <c r="G644" s="6" t="e">
        <f>VLOOKUP(tbl2_2!A644,ishod_substance!A:P,12,0)&amp;"/"&amp;VLOOKUP(tbl2_2!A644,ishod_substance!A:P,14,0)</f>
        <v>#N/A</v>
      </c>
      <c r="H644" s="29" t="e">
        <f>VLOOKUP(tbl2_2!A644,ishod_substance!A:P,6,0)</f>
        <v>#N/A</v>
      </c>
      <c r="I644" s="10" t="e">
        <f>VLOOKUP(tbl2_2!A644,ishod_substance!A:P,15,0)</f>
        <v>#N/A</v>
      </c>
      <c r="J644" s="10" t="e">
        <f>VLOOKUP(tbl2_2!A644,ishod_substance!A:P,5,0)</f>
        <v>#N/A</v>
      </c>
      <c r="K644" s="84" t="e">
        <f>VLOOKUP(tbl2_2!A644,ishod_substance!A:Q,17,0)</f>
        <v>#N/A</v>
      </c>
      <c r="L644" s="84" t="e">
        <f>VLOOKUP(tbl2_2!A644,ishod_substance!A:R,18,0)</f>
        <v>#N/A</v>
      </c>
      <c r="M644" s="84" t="e">
        <f>VLOOKUP(tbl2_2!A644,ishod_substance!A:AD,19,0)</f>
        <v>#N/A</v>
      </c>
      <c r="N644" s="4" t="e">
        <f>VLOOKUP(tbl2_2!A644,ishod_substance!A:AD,20,0)</f>
        <v>#N/A</v>
      </c>
      <c r="O644" s="4" t="e">
        <f>VLOOKUP(tbl2_2!A644,ishod_substance!A:AD,21,0)</f>
        <v>#N/A</v>
      </c>
      <c r="P644" s="4" t="e">
        <f>VLOOKUP(tbl2_2!A644,ishod_substance!A:AD,22,0)</f>
        <v>#N/A</v>
      </c>
      <c r="Q644" s="4" t="e">
        <f>VLOOKUP(tbl2_2!A644,ishod_substance!A:AD,23,0)</f>
        <v>#N/A</v>
      </c>
      <c r="R644" s="4" t="e">
        <f>VLOOKUP(tbl2_2!A644,ishod_substance!A:AD,24,0)</f>
        <v>#N/A</v>
      </c>
      <c r="S644" s="4" t="e">
        <f>VLOOKUP(tbl2_2!A644,ishod_substance!A:AD,25,0)</f>
        <v>#N/A</v>
      </c>
      <c r="T644" s="4" t="e">
        <f>VLOOKUP(tbl2_2!A644,ishod_substance!A:AD,26,0)</f>
        <v>#N/A</v>
      </c>
      <c r="U644" s="4" t="e">
        <f>VLOOKUP(tbl2_2!A644,ishod_substance!A:AD,27,0)</f>
        <v>#N/A</v>
      </c>
      <c r="V644" s="4" t="e">
        <f>VLOOKUP(tbl2_2!A644,ishod_substance!A:AD,28,0)</f>
        <v>#N/A</v>
      </c>
      <c r="W644" s="4" t="e">
        <f>VLOOKUP(tbl2_2!A644,ishod_substance!A:AD,29,0)</f>
        <v>#N/A</v>
      </c>
      <c r="X644" s="4" t="e">
        <f>VLOOKUP(tbl2_2!A644,ishod_substance!A:AD,30,0)</f>
        <v>#N/A</v>
      </c>
      <c r="Y644" s="10" t="e">
        <f>VLOOKUP(tbl2_2!A644,ishod_substance!A:AD,7,0)</f>
        <v>#N/A</v>
      </c>
      <c r="Z644" s="9" t="e">
        <f>VLOOKUP(Y644,quide!$A$2:$B$1006,2,0)</f>
        <v>#N/A</v>
      </c>
      <c r="AA644" s="4" t="e">
        <f>VLOOKUP(Y644,quide!$A$2:$J$1006,10,0)</f>
        <v>#N/A</v>
      </c>
      <c r="AB644" s="50" t="e">
        <f>VLOOKUP(tbl2_2!A644,ishod_substance!A:AD,8,0)</f>
        <v>#N/A</v>
      </c>
      <c r="AC644" s="28" t="e">
        <f t="shared" si="10"/>
        <v>#N/A</v>
      </c>
      <c r="AD644" s="27" t="e">
        <f>VLOOKUP(tbl2_2!A644,ishod_substance!A:AD,9,0)</f>
        <v>#N/A</v>
      </c>
      <c r="AE644" s="8" t="e">
        <f>VLOOKUP(tbl2_2!A644,ishod_substance!A:AD,9,0)</f>
        <v>#N/A</v>
      </c>
      <c r="AF644" s="12"/>
    </row>
    <row r="645" spans="1:32" x14ac:dyDescent="0.25">
      <c r="A645">
        <v>637</v>
      </c>
      <c r="C645" s="5" t="e">
        <f>VLOOKUP(tbl2_2!A645,ishod_substance!A:P,2,0)</f>
        <v>#N/A</v>
      </c>
      <c r="D645" s="7" t="e">
        <f>VLOOKUP(tbl2_2!A645,ishod_substance!A:P,3,0)</f>
        <v>#N/A</v>
      </c>
      <c r="E645" s="5" t="e">
        <f>VLOOKUP(tbl2_2!A645,ishod_substance!A:P,11,0)</f>
        <v>#N/A</v>
      </c>
      <c r="F645" s="6" t="e">
        <f>VLOOKUP(tbl2_2!A645,ishod_substance!A:P,15,0)</f>
        <v>#N/A</v>
      </c>
      <c r="G645" s="6" t="e">
        <f>VLOOKUP(tbl2_2!A645,ishod_substance!A:P,12,0)&amp;"/"&amp;VLOOKUP(tbl2_2!A645,ishod_substance!A:P,14,0)</f>
        <v>#N/A</v>
      </c>
      <c r="H645" s="29" t="e">
        <f>VLOOKUP(tbl2_2!A645,ishod_substance!A:P,6,0)</f>
        <v>#N/A</v>
      </c>
      <c r="I645" s="10" t="e">
        <f>VLOOKUP(tbl2_2!A645,ishod_substance!A:P,15,0)</f>
        <v>#N/A</v>
      </c>
      <c r="J645" s="10" t="e">
        <f>VLOOKUP(tbl2_2!A645,ishod_substance!A:P,5,0)</f>
        <v>#N/A</v>
      </c>
      <c r="K645" s="84" t="e">
        <f>VLOOKUP(tbl2_2!A645,ishod_substance!A:Q,17,0)</f>
        <v>#N/A</v>
      </c>
      <c r="L645" s="84" t="e">
        <f>VLOOKUP(tbl2_2!A645,ishod_substance!A:R,18,0)</f>
        <v>#N/A</v>
      </c>
      <c r="M645" s="84" t="e">
        <f>VLOOKUP(tbl2_2!A645,ishod_substance!A:AD,19,0)</f>
        <v>#N/A</v>
      </c>
      <c r="N645" s="4" t="e">
        <f>VLOOKUP(tbl2_2!A645,ishod_substance!A:AD,20,0)</f>
        <v>#N/A</v>
      </c>
      <c r="O645" s="4" t="e">
        <f>VLOOKUP(tbl2_2!A645,ishod_substance!A:AD,21,0)</f>
        <v>#N/A</v>
      </c>
      <c r="P645" s="4" t="e">
        <f>VLOOKUP(tbl2_2!A645,ishod_substance!A:AD,22,0)</f>
        <v>#N/A</v>
      </c>
      <c r="Q645" s="4" t="e">
        <f>VLOOKUP(tbl2_2!A645,ishod_substance!A:AD,23,0)</f>
        <v>#N/A</v>
      </c>
      <c r="R645" s="4" t="e">
        <f>VLOOKUP(tbl2_2!A645,ishod_substance!A:AD,24,0)</f>
        <v>#N/A</v>
      </c>
      <c r="S645" s="4" t="e">
        <f>VLOOKUP(tbl2_2!A645,ishod_substance!A:AD,25,0)</f>
        <v>#N/A</v>
      </c>
      <c r="T645" s="4" t="e">
        <f>VLOOKUP(tbl2_2!A645,ishod_substance!A:AD,26,0)</f>
        <v>#N/A</v>
      </c>
      <c r="U645" s="4" t="e">
        <f>VLOOKUP(tbl2_2!A645,ishod_substance!A:AD,27,0)</f>
        <v>#N/A</v>
      </c>
      <c r="V645" s="4" t="e">
        <f>VLOOKUP(tbl2_2!A645,ishod_substance!A:AD,28,0)</f>
        <v>#N/A</v>
      </c>
      <c r="W645" s="4" t="e">
        <f>VLOOKUP(tbl2_2!A645,ishod_substance!A:AD,29,0)</f>
        <v>#N/A</v>
      </c>
      <c r="X645" s="4" t="e">
        <f>VLOOKUP(tbl2_2!A645,ishod_substance!A:AD,30,0)</f>
        <v>#N/A</v>
      </c>
      <c r="Y645" s="10" t="e">
        <f>VLOOKUP(tbl2_2!A645,ishod_substance!A:AD,7,0)</f>
        <v>#N/A</v>
      </c>
      <c r="Z645" s="9" t="e">
        <f>VLOOKUP(Y645,quide!$A$2:$B$1006,2,0)</f>
        <v>#N/A</v>
      </c>
      <c r="AA645" s="4" t="e">
        <f>VLOOKUP(Y645,quide!$A$2:$J$1006,10,0)</f>
        <v>#N/A</v>
      </c>
      <c r="AB645" s="50" t="e">
        <f>VLOOKUP(tbl2_2!A645,ishod_substance!A:AD,8,0)</f>
        <v>#N/A</v>
      </c>
      <c r="AC645" s="28" t="e">
        <f t="shared" si="10"/>
        <v>#N/A</v>
      </c>
      <c r="AD645" s="27" t="e">
        <f>VLOOKUP(tbl2_2!A645,ishod_substance!A:AD,9,0)</f>
        <v>#N/A</v>
      </c>
      <c r="AE645" s="8" t="e">
        <f>VLOOKUP(tbl2_2!A645,ishod_substance!A:AD,9,0)</f>
        <v>#N/A</v>
      </c>
      <c r="AF645" s="12"/>
    </row>
    <row r="646" spans="1:32" x14ac:dyDescent="0.25">
      <c r="A646">
        <v>638</v>
      </c>
      <c r="C646" s="5" t="e">
        <f>VLOOKUP(tbl2_2!A646,ishod_substance!A:P,2,0)</f>
        <v>#N/A</v>
      </c>
      <c r="D646" s="7" t="e">
        <f>VLOOKUP(tbl2_2!A646,ishod_substance!A:P,3,0)</f>
        <v>#N/A</v>
      </c>
      <c r="E646" s="5" t="e">
        <f>VLOOKUP(tbl2_2!A646,ishod_substance!A:P,11,0)</f>
        <v>#N/A</v>
      </c>
      <c r="F646" s="6" t="e">
        <f>VLOOKUP(tbl2_2!A646,ishod_substance!A:P,15,0)</f>
        <v>#N/A</v>
      </c>
      <c r="G646" s="6" t="e">
        <f>VLOOKUP(tbl2_2!A646,ishod_substance!A:P,12,0)&amp;"/"&amp;VLOOKUP(tbl2_2!A646,ishod_substance!A:P,14,0)</f>
        <v>#N/A</v>
      </c>
      <c r="H646" s="29" t="e">
        <f>VLOOKUP(tbl2_2!A646,ishod_substance!A:P,6,0)</f>
        <v>#N/A</v>
      </c>
      <c r="I646" s="10" t="e">
        <f>VLOOKUP(tbl2_2!A646,ishod_substance!A:P,15,0)</f>
        <v>#N/A</v>
      </c>
      <c r="J646" s="10" t="e">
        <f>VLOOKUP(tbl2_2!A646,ishod_substance!A:P,5,0)</f>
        <v>#N/A</v>
      </c>
      <c r="K646" s="84" t="e">
        <f>VLOOKUP(tbl2_2!A646,ishod_substance!A:Q,17,0)</f>
        <v>#N/A</v>
      </c>
      <c r="L646" s="84" t="e">
        <f>VLOOKUP(tbl2_2!A646,ishod_substance!A:R,18,0)</f>
        <v>#N/A</v>
      </c>
      <c r="M646" s="84" t="e">
        <f>VLOOKUP(tbl2_2!A646,ishod_substance!A:AD,19,0)</f>
        <v>#N/A</v>
      </c>
      <c r="N646" s="4" t="e">
        <f>VLOOKUP(tbl2_2!A646,ishod_substance!A:AD,20,0)</f>
        <v>#N/A</v>
      </c>
      <c r="O646" s="4" t="e">
        <f>VLOOKUP(tbl2_2!A646,ishod_substance!A:AD,21,0)</f>
        <v>#N/A</v>
      </c>
      <c r="P646" s="4" t="e">
        <f>VLOOKUP(tbl2_2!A646,ishod_substance!A:AD,22,0)</f>
        <v>#N/A</v>
      </c>
      <c r="Q646" s="4" t="e">
        <f>VLOOKUP(tbl2_2!A646,ishod_substance!A:AD,23,0)</f>
        <v>#N/A</v>
      </c>
      <c r="R646" s="4" t="e">
        <f>VLOOKUP(tbl2_2!A646,ishod_substance!A:AD,24,0)</f>
        <v>#N/A</v>
      </c>
      <c r="S646" s="4" t="e">
        <f>VLOOKUP(tbl2_2!A646,ishod_substance!A:AD,25,0)</f>
        <v>#N/A</v>
      </c>
      <c r="T646" s="4" t="e">
        <f>VLOOKUP(tbl2_2!A646,ishod_substance!A:AD,26,0)</f>
        <v>#N/A</v>
      </c>
      <c r="U646" s="4" t="e">
        <f>VLOOKUP(tbl2_2!A646,ishod_substance!A:AD,27,0)</f>
        <v>#N/A</v>
      </c>
      <c r="V646" s="4" t="e">
        <f>VLOOKUP(tbl2_2!A646,ishod_substance!A:AD,28,0)</f>
        <v>#N/A</v>
      </c>
      <c r="W646" s="4" t="e">
        <f>VLOOKUP(tbl2_2!A646,ishod_substance!A:AD,29,0)</f>
        <v>#N/A</v>
      </c>
      <c r="X646" s="4" t="e">
        <f>VLOOKUP(tbl2_2!A646,ishod_substance!A:AD,30,0)</f>
        <v>#N/A</v>
      </c>
      <c r="Y646" s="10" t="e">
        <f>VLOOKUP(tbl2_2!A646,ishod_substance!A:AD,7,0)</f>
        <v>#N/A</v>
      </c>
      <c r="Z646" s="9" t="e">
        <f>VLOOKUP(Y646,quide!$A$2:$B$1006,2,0)</f>
        <v>#N/A</v>
      </c>
      <c r="AA646" s="4" t="e">
        <f>VLOOKUP(Y646,quide!$A$2:$J$1006,10,0)</f>
        <v>#N/A</v>
      </c>
      <c r="AB646" s="50" t="e">
        <f>VLOOKUP(tbl2_2!A646,ishod_substance!A:AD,8,0)</f>
        <v>#N/A</v>
      </c>
      <c r="AC646" s="28" t="e">
        <f t="shared" si="10"/>
        <v>#N/A</v>
      </c>
      <c r="AD646" s="27" t="e">
        <f>VLOOKUP(tbl2_2!A646,ishod_substance!A:AD,9,0)</f>
        <v>#N/A</v>
      </c>
      <c r="AE646" s="8" t="e">
        <f>VLOOKUP(tbl2_2!A646,ishod_substance!A:AD,9,0)</f>
        <v>#N/A</v>
      </c>
      <c r="AF646" s="12"/>
    </row>
    <row r="647" spans="1:32" x14ac:dyDescent="0.25">
      <c r="A647">
        <v>639</v>
      </c>
      <c r="C647" s="5" t="e">
        <f>VLOOKUP(tbl2_2!A647,ishod_substance!A:P,2,0)</f>
        <v>#N/A</v>
      </c>
      <c r="D647" s="7" t="e">
        <f>VLOOKUP(tbl2_2!A647,ishod_substance!A:P,3,0)</f>
        <v>#N/A</v>
      </c>
      <c r="E647" s="5" t="e">
        <f>VLOOKUP(tbl2_2!A647,ishod_substance!A:P,11,0)</f>
        <v>#N/A</v>
      </c>
      <c r="F647" s="6" t="e">
        <f>VLOOKUP(tbl2_2!A647,ishod_substance!A:P,15,0)</f>
        <v>#N/A</v>
      </c>
      <c r="G647" s="6" t="e">
        <f>VLOOKUP(tbl2_2!A647,ishod_substance!A:P,12,0)&amp;"/"&amp;VLOOKUP(tbl2_2!A647,ishod_substance!A:P,14,0)</f>
        <v>#N/A</v>
      </c>
      <c r="H647" s="29" t="e">
        <f>VLOOKUP(tbl2_2!A647,ishod_substance!A:P,6,0)</f>
        <v>#N/A</v>
      </c>
      <c r="I647" s="10" t="e">
        <f>VLOOKUP(tbl2_2!A647,ishod_substance!A:P,15,0)</f>
        <v>#N/A</v>
      </c>
      <c r="J647" s="10" t="e">
        <f>VLOOKUP(tbl2_2!A647,ishod_substance!A:P,5,0)</f>
        <v>#N/A</v>
      </c>
      <c r="K647" s="84" t="e">
        <f>VLOOKUP(tbl2_2!A647,ishod_substance!A:Q,17,0)</f>
        <v>#N/A</v>
      </c>
      <c r="L647" s="84" t="e">
        <f>VLOOKUP(tbl2_2!A647,ishod_substance!A:R,18,0)</f>
        <v>#N/A</v>
      </c>
      <c r="M647" s="84" t="e">
        <f>VLOOKUP(tbl2_2!A647,ishod_substance!A:AD,19,0)</f>
        <v>#N/A</v>
      </c>
      <c r="N647" s="4" t="e">
        <f>VLOOKUP(tbl2_2!A647,ishod_substance!A:AD,20,0)</f>
        <v>#N/A</v>
      </c>
      <c r="O647" s="4" t="e">
        <f>VLOOKUP(tbl2_2!A647,ishod_substance!A:AD,21,0)</f>
        <v>#N/A</v>
      </c>
      <c r="P647" s="4" t="e">
        <f>VLOOKUP(tbl2_2!A647,ishod_substance!A:AD,22,0)</f>
        <v>#N/A</v>
      </c>
      <c r="Q647" s="4" t="e">
        <f>VLOOKUP(tbl2_2!A647,ishod_substance!A:AD,23,0)</f>
        <v>#N/A</v>
      </c>
      <c r="R647" s="4" t="e">
        <f>VLOOKUP(tbl2_2!A647,ishod_substance!A:AD,24,0)</f>
        <v>#N/A</v>
      </c>
      <c r="S647" s="4" t="e">
        <f>VLOOKUP(tbl2_2!A647,ishod_substance!A:AD,25,0)</f>
        <v>#N/A</v>
      </c>
      <c r="T647" s="4" t="e">
        <f>VLOOKUP(tbl2_2!A647,ishod_substance!A:AD,26,0)</f>
        <v>#N/A</v>
      </c>
      <c r="U647" s="4" t="e">
        <f>VLOOKUP(tbl2_2!A647,ishod_substance!A:AD,27,0)</f>
        <v>#N/A</v>
      </c>
      <c r="V647" s="4" t="e">
        <f>VLOOKUP(tbl2_2!A647,ishod_substance!A:AD,28,0)</f>
        <v>#N/A</v>
      </c>
      <c r="W647" s="4" t="e">
        <f>VLOOKUP(tbl2_2!A647,ishod_substance!A:AD,29,0)</f>
        <v>#N/A</v>
      </c>
      <c r="X647" s="4" t="e">
        <f>VLOOKUP(tbl2_2!A647,ishod_substance!A:AD,30,0)</f>
        <v>#N/A</v>
      </c>
      <c r="Y647" s="10" t="e">
        <f>VLOOKUP(tbl2_2!A647,ishod_substance!A:AD,7,0)</f>
        <v>#N/A</v>
      </c>
      <c r="Z647" s="9" t="e">
        <f>VLOOKUP(Y647,quide!$A$2:$B$1006,2,0)</f>
        <v>#N/A</v>
      </c>
      <c r="AA647" s="4" t="e">
        <f>VLOOKUP(Y647,quide!$A$2:$J$1006,10,0)</f>
        <v>#N/A</v>
      </c>
      <c r="AB647" s="50" t="e">
        <f>VLOOKUP(tbl2_2!A647,ishod_substance!A:AD,8,0)</f>
        <v>#N/A</v>
      </c>
      <c r="AC647" s="28" t="e">
        <f t="shared" si="10"/>
        <v>#N/A</v>
      </c>
      <c r="AD647" s="27" t="e">
        <f>VLOOKUP(tbl2_2!A647,ishod_substance!A:AD,9,0)</f>
        <v>#N/A</v>
      </c>
      <c r="AE647" s="8" t="e">
        <f>VLOOKUP(tbl2_2!A647,ishod_substance!A:AD,9,0)</f>
        <v>#N/A</v>
      </c>
      <c r="AF647" s="12"/>
    </row>
    <row r="648" spans="1:32" x14ac:dyDescent="0.25">
      <c r="A648">
        <v>640</v>
      </c>
      <c r="C648" s="5" t="e">
        <f>VLOOKUP(tbl2_2!A648,ishod_substance!A:P,2,0)</f>
        <v>#N/A</v>
      </c>
      <c r="D648" s="7" t="e">
        <f>VLOOKUP(tbl2_2!A648,ishod_substance!A:P,3,0)</f>
        <v>#N/A</v>
      </c>
      <c r="E648" s="5" t="e">
        <f>VLOOKUP(tbl2_2!A648,ishod_substance!A:P,11,0)</f>
        <v>#N/A</v>
      </c>
      <c r="F648" s="6" t="e">
        <f>VLOOKUP(tbl2_2!A648,ishod_substance!A:P,15,0)</f>
        <v>#N/A</v>
      </c>
      <c r="G648" s="6" t="e">
        <f>VLOOKUP(tbl2_2!A648,ishod_substance!A:P,12,0)&amp;"/"&amp;VLOOKUP(tbl2_2!A648,ishod_substance!A:P,14,0)</f>
        <v>#N/A</v>
      </c>
      <c r="H648" s="29" t="e">
        <f>VLOOKUP(tbl2_2!A648,ishod_substance!A:P,6,0)</f>
        <v>#N/A</v>
      </c>
      <c r="I648" s="10" t="e">
        <f>VLOOKUP(tbl2_2!A648,ishod_substance!A:P,15,0)</f>
        <v>#N/A</v>
      </c>
      <c r="J648" s="10" t="e">
        <f>VLOOKUP(tbl2_2!A648,ishod_substance!A:P,5,0)</f>
        <v>#N/A</v>
      </c>
      <c r="K648" s="84" t="e">
        <f>VLOOKUP(tbl2_2!A648,ishod_substance!A:Q,17,0)</f>
        <v>#N/A</v>
      </c>
      <c r="L648" s="84" t="e">
        <f>VLOOKUP(tbl2_2!A648,ishod_substance!A:R,18,0)</f>
        <v>#N/A</v>
      </c>
      <c r="M648" s="84" t="e">
        <f>VLOOKUP(tbl2_2!A648,ishod_substance!A:AD,19,0)</f>
        <v>#N/A</v>
      </c>
      <c r="N648" s="4" t="e">
        <f>VLOOKUP(tbl2_2!A648,ishod_substance!A:AD,20,0)</f>
        <v>#N/A</v>
      </c>
      <c r="O648" s="4" t="e">
        <f>VLOOKUP(tbl2_2!A648,ishod_substance!A:AD,21,0)</f>
        <v>#N/A</v>
      </c>
      <c r="P648" s="4" t="e">
        <f>VLOOKUP(tbl2_2!A648,ishod_substance!A:AD,22,0)</f>
        <v>#N/A</v>
      </c>
      <c r="Q648" s="4" t="e">
        <f>VLOOKUP(tbl2_2!A648,ishod_substance!A:AD,23,0)</f>
        <v>#N/A</v>
      </c>
      <c r="R648" s="4" t="e">
        <f>VLOOKUP(tbl2_2!A648,ishod_substance!A:AD,24,0)</f>
        <v>#N/A</v>
      </c>
      <c r="S648" s="4" t="e">
        <f>VLOOKUP(tbl2_2!A648,ishod_substance!A:AD,25,0)</f>
        <v>#N/A</v>
      </c>
      <c r="T648" s="4" t="e">
        <f>VLOOKUP(tbl2_2!A648,ishod_substance!A:AD,26,0)</f>
        <v>#N/A</v>
      </c>
      <c r="U648" s="4" t="e">
        <f>VLOOKUP(tbl2_2!A648,ishod_substance!A:AD,27,0)</f>
        <v>#N/A</v>
      </c>
      <c r="V648" s="4" t="e">
        <f>VLOOKUP(tbl2_2!A648,ishod_substance!A:AD,28,0)</f>
        <v>#N/A</v>
      </c>
      <c r="W648" s="4" t="e">
        <f>VLOOKUP(tbl2_2!A648,ishod_substance!A:AD,29,0)</f>
        <v>#N/A</v>
      </c>
      <c r="X648" s="4" t="e">
        <f>VLOOKUP(tbl2_2!A648,ishod_substance!A:AD,30,0)</f>
        <v>#N/A</v>
      </c>
      <c r="Y648" s="10" t="e">
        <f>VLOOKUP(tbl2_2!A648,ishod_substance!A:AD,7,0)</f>
        <v>#N/A</v>
      </c>
      <c r="Z648" s="9" t="e">
        <f>VLOOKUP(Y648,quide!$A$2:$B$1006,2,0)</f>
        <v>#N/A</v>
      </c>
      <c r="AA648" s="4" t="e">
        <f>VLOOKUP(Y648,quide!$A$2:$J$1006,10,0)</f>
        <v>#N/A</v>
      </c>
      <c r="AB648" s="50" t="e">
        <f>VLOOKUP(tbl2_2!A648,ishod_substance!A:AD,8,0)</f>
        <v>#N/A</v>
      </c>
      <c r="AC648" s="28" t="e">
        <f t="shared" si="10"/>
        <v>#N/A</v>
      </c>
      <c r="AD648" s="27" t="e">
        <f>VLOOKUP(tbl2_2!A648,ishod_substance!A:AD,9,0)</f>
        <v>#N/A</v>
      </c>
      <c r="AE648" s="8" t="e">
        <f>VLOOKUP(tbl2_2!A648,ishod_substance!A:AD,9,0)</f>
        <v>#N/A</v>
      </c>
      <c r="AF648" s="12"/>
    </row>
    <row r="649" spans="1:32" x14ac:dyDescent="0.25">
      <c r="A649">
        <v>641</v>
      </c>
      <c r="C649" s="5" t="e">
        <f>VLOOKUP(tbl2_2!A649,ishod_substance!A:P,2,0)</f>
        <v>#N/A</v>
      </c>
      <c r="D649" s="7" t="e">
        <f>VLOOKUP(tbl2_2!A649,ishod_substance!A:P,3,0)</f>
        <v>#N/A</v>
      </c>
      <c r="E649" s="5" t="e">
        <f>VLOOKUP(tbl2_2!A649,ishod_substance!A:P,11,0)</f>
        <v>#N/A</v>
      </c>
      <c r="F649" s="6" t="e">
        <f>VLOOKUP(tbl2_2!A649,ishod_substance!A:P,15,0)</f>
        <v>#N/A</v>
      </c>
      <c r="G649" s="6" t="e">
        <f>VLOOKUP(tbl2_2!A649,ishod_substance!A:P,12,0)&amp;"/"&amp;VLOOKUP(tbl2_2!A649,ishod_substance!A:P,14,0)</f>
        <v>#N/A</v>
      </c>
      <c r="H649" s="29" t="e">
        <f>VLOOKUP(tbl2_2!A649,ishod_substance!A:P,6,0)</f>
        <v>#N/A</v>
      </c>
      <c r="I649" s="10" t="e">
        <f>VLOOKUP(tbl2_2!A649,ishod_substance!A:P,15,0)</f>
        <v>#N/A</v>
      </c>
      <c r="J649" s="10" t="e">
        <f>VLOOKUP(tbl2_2!A649,ishod_substance!A:P,5,0)</f>
        <v>#N/A</v>
      </c>
      <c r="K649" s="84" t="e">
        <f>VLOOKUP(tbl2_2!A649,ishod_substance!A:Q,17,0)</f>
        <v>#N/A</v>
      </c>
      <c r="L649" s="84" t="e">
        <f>VLOOKUP(tbl2_2!A649,ishod_substance!A:R,18,0)</f>
        <v>#N/A</v>
      </c>
      <c r="M649" s="84" t="e">
        <f>VLOOKUP(tbl2_2!A649,ishod_substance!A:AD,19,0)</f>
        <v>#N/A</v>
      </c>
      <c r="N649" s="4" t="e">
        <f>VLOOKUP(tbl2_2!A649,ishod_substance!A:AD,20,0)</f>
        <v>#N/A</v>
      </c>
      <c r="O649" s="4" t="e">
        <f>VLOOKUP(tbl2_2!A649,ishod_substance!A:AD,21,0)</f>
        <v>#N/A</v>
      </c>
      <c r="P649" s="4" t="e">
        <f>VLOOKUP(tbl2_2!A649,ishod_substance!A:AD,22,0)</f>
        <v>#N/A</v>
      </c>
      <c r="Q649" s="4" t="e">
        <f>VLOOKUP(tbl2_2!A649,ishod_substance!A:AD,23,0)</f>
        <v>#N/A</v>
      </c>
      <c r="R649" s="4" t="e">
        <f>VLOOKUP(tbl2_2!A649,ishod_substance!A:AD,24,0)</f>
        <v>#N/A</v>
      </c>
      <c r="S649" s="4" t="e">
        <f>VLOOKUP(tbl2_2!A649,ishod_substance!A:AD,25,0)</f>
        <v>#N/A</v>
      </c>
      <c r="T649" s="4" t="e">
        <f>VLOOKUP(tbl2_2!A649,ishod_substance!A:AD,26,0)</f>
        <v>#N/A</v>
      </c>
      <c r="U649" s="4" t="e">
        <f>VLOOKUP(tbl2_2!A649,ishod_substance!A:AD,27,0)</f>
        <v>#N/A</v>
      </c>
      <c r="V649" s="4" t="e">
        <f>VLOOKUP(tbl2_2!A649,ishod_substance!A:AD,28,0)</f>
        <v>#N/A</v>
      </c>
      <c r="W649" s="4" t="e">
        <f>VLOOKUP(tbl2_2!A649,ishod_substance!A:AD,29,0)</f>
        <v>#N/A</v>
      </c>
      <c r="X649" s="4" t="e">
        <f>VLOOKUP(tbl2_2!A649,ishod_substance!A:AD,30,0)</f>
        <v>#N/A</v>
      </c>
      <c r="Y649" s="10" t="e">
        <f>VLOOKUP(tbl2_2!A649,ishod_substance!A:AD,7,0)</f>
        <v>#N/A</v>
      </c>
      <c r="Z649" s="9" t="e">
        <f>VLOOKUP(Y649,quide!$A$2:$B$1006,2,0)</f>
        <v>#N/A</v>
      </c>
      <c r="AA649" s="4" t="e">
        <f>VLOOKUP(Y649,quide!$A$2:$J$1006,10,0)</f>
        <v>#N/A</v>
      </c>
      <c r="AB649" s="50" t="e">
        <f>VLOOKUP(tbl2_2!A649,ishod_substance!A:AD,8,0)</f>
        <v>#N/A</v>
      </c>
      <c r="AC649" s="28" t="e">
        <f t="shared" si="10"/>
        <v>#N/A</v>
      </c>
      <c r="AD649" s="27" t="e">
        <f>VLOOKUP(tbl2_2!A649,ishod_substance!A:AD,9,0)</f>
        <v>#N/A</v>
      </c>
      <c r="AE649" s="8" t="e">
        <f>VLOOKUP(tbl2_2!A649,ishod_substance!A:AD,9,0)</f>
        <v>#N/A</v>
      </c>
      <c r="AF649" s="12"/>
    </row>
    <row r="650" spans="1:32" x14ac:dyDescent="0.25">
      <c r="A650">
        <v>642</v>
      </c>
      <c r="C650" s="5" t="e">
        <f>VLOOKUP(tbl2_2!A650,ishod_substance!A:P,2,0)</f>
        <v>#N/A</v>
      </c>
      <c r="D650" s="7" t="e">
        <f>VLOOKUP(tbl2_2!A650,ishod_substance!A:P,3,0)</f>
        <v>#N/A</v>
      </c>
      <c r="E650" s="5" t="e">
        <f>VLOOKUP(tbl2_2!A650,ishod_substance!A:P,11,0)</f>
        <v>#N/A</v>
      </c>
      <c r="F650" s="6" t="e">
        <f>VLOOKUP(tbl2_2!A650,ishod_substance!A:P,15,0)</f>
        <v>#N/A</v>
      </c>
      <c r="G650" s="6" t="e">
        <f>VLOOKUP(tbl2_2!A650,ishod_substance!A:P,12,0)&amp;"/"&amp;VLOOKUP(tbl2_2!A650,ishod_substance!A:P,14,0)</f>
        <v>#N/A</v>
      </c>
      <c r="H650" s="29" t="e">
        <f>VLOOKUP(tbl2_2!A650,ishod_substance!A:P,6,0)</f>
        <v>#N/A</v>
      </c>
      <c r="I650" s="10" t="e">
        <f>VLOOKUP(tbl2_2!A650,ishod_substance!A:P,15,0)</f>
        <v>#N/A</v>
      </c>
      <c r="J650" s="10" t="e">
        <f>VLOOKUP(tbl2_2!A650,ishod_substance!A:P,5,0)</f>
        <v>#N/A</v>
      </c>
      <c r="K650" s="84" t="e">
        <f>VLOOKUP(tbl2_2!A650,ishod_substance!A:Q,17,0)</f>
        <v>#N/A</v>
      </c>
      <c r="L650" s="84" t="e">
        <f>VLOOKUP(tbl2_2!A650,ishod_substance!A:R,18,0)</f>
        <v>#N/A</v>
      </c>
      <c r="M650" s="84" t="e">
        <f>VLOOKUP(tbl2_2!A650,ishod_substance!A:AD,19,0)</f>
        <v>#N/A</v>
      </c>
      <c r="N650" s="4" t="e">
        <f>VLOOKUP(tbl2_2!A650,ishod_substance!A:AD,20,0)</f>
        <v>#N/A</v>
      </c>
      <c r="O650" s="4" t="e">
        <f>VLOOKUP(tbl2_2!A650,ishod_substance!A:AD,21,0)</f>
        <v>#N/A</v>
      </c>
      <c r="P650" s="4" t="e">
        <f>VLOOKUP(tbl2_2!A650,ishod_substance!A:AD,22,0)</f>
        <v>#N/A</v>
      </c>
      <c r="Q650" s="4" t="e">
        <f>VLOOKUP(tbl2_2!A650,ishod_substance!A:AD,23,0)</f>
        <v>#N/A</v>
      </c>
      <c r="R650" s="4" t="e">
        <f>VLOOKUP(tbl2_2!A650,ishod_substance!A:AD,24,0)</f>
        <v>#N/A</v>
      </c>
      <c r="S650" s="4" t="e">
        <f>VLOOKUP(tbl2_2!A650,ishod_substance!A:AD,25,0)</f>
        <v>#N/A</v>
      </c>
      <c r="T650" s="4" t="e">
        <f>VLOOKUP(tbl2_2!A650,ishod_substance!A:AD,26,0)</f>
        <v>#N/A</v>
      </c>
      <c r="U650" s="4" t="e">
        <f>VLOOKUP(tbl2_2!A650,ishod_substance!A:AD,27,0)</f>
        <v>#N/A</v>
      </c>
      <c r="V650" s="4" t="e">
        <f>VLOOKUP(tbl2_2!A650,ishod_substance!A:AD,28,0)</f>
        <v>#N/A</v>
      </c>
      <c r="W650" s="4" t="e">
        <f>VLOOKUP(tbl2_2!A650,ishod_substance!A:AD,29,0)</f>
        <v>#N/A</v>
      </c>
      <c r="X650" s="4" t="e">
        <f>VLOOKUP(tbl2_2!A650,ishod_substance!A:AD,30,0)</f>
        <v>#N/A</v>
      </c>
      <c r="Y650" s="10" t="e">
        <f>VLOOKUP(tbl2_2!A650,ishod_substance!A:AD,7,0)</f>
        <v>#N/A</v>
      </c>
      <c r="Z650" s="9" t="e">
        <f>VLOOKUP(Y650,quide!$A$2:$B$1006,2,0)</f>
        <v>#N/A</v>
      </c>
      <c r="AA650" s="4" t="e">
        <f>VLOOKUP(Y650,quide!$A$2:$J$1006,10,0)</f>
        <v>#N/A</v>
      </c>
      <c r="AB650" s="50" t="e">
        <f>VLOOKUP(tbl2_2!A650,ishod_substance!A:AD,8,0)</f>
        <v>#N/A</v>
      </c>
      <c r="AC650" s="28" t="e">
        <f t="shared" si="10"/>
        <v>#N/A</v>
      </c>
      <c r="AD650" s="27" t="e">
        <f>VLOOKUP(tbl2_2!A650,ishod_substance!A:AD,9,0)</f>
        <v>#N/A</v>
      </c>
      <c r="AE650" s="8" t="e">
        <f>VLOOKUP(tbl2_2!A650,ishod_substance!A:AD,9,0)</f>
        <v>#N/A</v>
      </c>
      <c r="AF650" s="12"/>
    </row>
    <row r="651" spans="1:32" x14ac:dyDescent="0.25">
      <c r="A651">
        <v>643</v>
      </c>
      <c r="C651" s="5" t="e">
        <f>VLOOKUP(tbl2_2!A651,ishod_substance!A:P,2,0)</f>
        <v>#N/A</v>
      </c>
      <c r="D651" s="7" t="e">
        <f>VLOOKUP(tbl2_2!A651,ishod_substance!A:P,3,0)</f>
        <v>#N/A</v>
      </c>
      <c r="E651" s="5" t="e">
        <f>VLOOKUP(tbl2_2!A651,ishod_substance!A:P,11,0)</f>
        <v>#N/A</v>
      </c>
      <c r="F651" s="6" t="e">
        <f>VLOOKUP(tbl2_2!A651,ishod_substance!A:P,15,0)</f>
        <v>#N/A</v>
      </c>
      <c r="G651" s="6" t="e">
        <f>VLOOKUP(tbl2_2!A651,ishod_substance!A:P,12,0)&amp;"/"&amp;VLOOKUP(tbl2_2!A651,ishod_substance!A:P,14,0)</f>
        <v>#N/A</v>
      </c>
      <c r="H651" s="29" t="e">
        <f>VLOOKUP(tbl2_2!A651,ishod_substance!A:P,6,0)</f>
        <v>#N/A</v>
      </c>
      <c r="I651" s="10" t="e">
        <f>VLOOKUP(tbl2_2!A651,ishod_substance!A:P,15,0)</f>
        <v>#N/A</v>
      </c>
      <c r="J651" s="10" t="e">
        <f>VLOOKUP(tbl2_2!A651,ishod_substance!A:P,5,0)</f>
        <v>#N/A</v>
      </c>
      <c r="K651" s="84" t="e">
        <f>VLOOKUP(tbl2_2!A651,ishod_substance!A:Q,17,0)</f>
        <v>#N/A</v>
      </c>
      <c r="L651" s="84" t="e">
        <f>VLOOKUP(tbl2_2!A651,ishod_substance!A:R,18,0)</f>
        <v>#N/A</v>
      </c>
      <c r="M651" s="84" t="e">
        <f>VLOOKUP(tbl2_2!A651,ishod_substance!A:AD,19,0)</f>
        <v>#N/A</v>
      </c>
      <c r="N651" s="4" t="e">
        <f>VLOOKUP(tbl2_2!A651,ishod_substance!A:AD,20,0)</f>
        <v>#N/A</v>
      </c>
      <c r="O651" s="4" t="e">
        <f>VLOOKUP(tbl2_2!A651,ishod_substance!A:AD,21,0)</f>
        <v>#N/A</v>
      </c>
      <c r="P651" s="4" t="e">
        <f>VLOOKUP(tbl2_2!A651,ishod_substance!A:AD,22,0)</f>
        <v>#N/A</v>
      </c>
      <c r="Q651" s="4" t="e">
        <f>VLOOKUP(tbl2_2!A651,ishod_substance!A:AD,23,0)</f>
        <v>#N/A</v>
      </c>
      <c r="R651" s="4" t="e">
        <f>VLOOKUP(tbl2_2!A651,ishod_substance!A:AD,24,0)</f>
        <v>#N/A</v>
      </c>
      <c r="S651" s="4" t="e">
        <f>VLOOKUP(tbl2_2!A651,ishod_substance!A:AD,25,0)</f>
        <v>#N/A</v>
      </c>
      <c r="T651" s="4" t="e">
        <f>VLOOKUP(tbl2_2!A651,ishod_substance!A:AD,26,0)</f>
        <v>#N/A</v>
      </c>
      <c r="U651" s="4" t="e">
        <f>VLOOKUP(tbl2_2!A651,ishod_substance!A:AD,27,0)</f>
        <v>#N/A</v>
      </c>
      <c r="V651" s="4" t="e">
        <f>VLOOKUP(tbl2_2!A651,ishod_substance!A:AD,28,0)</f>
        <v>#N/A</v>
      </c>
      <c r="W651" s="4" t="e">
        <f>VLOOKUP(tbl2_2!A651,ishod_substance!A:AD,29,0)</f>
        <v>#N/A</v>
      </c>
      <c r="X651" s="4" t="e">
        <f>VLOOKUP(tbl2_2!A651,ishod_substance!A:AD,30,0)</f>
        <v>#N/A</v>
      </c>
      <c r="Y651" s="10" t="e">
        <f>VLOOKUP(tbl2_2!A651,ishod_substance!A:AD,7,0)</f>
        <v>#N/A</v>
      </c>
      <c r="Z651" s="9" t="e">
        <f>VLOOKUP(Y651,quide!$A$2:$B$1006,2,0)</f>
        <v>#N/A</v>
      </c>
      <c r="AA651" s="4" t="e">
        <f>VLOOKUP(Y651,quide!$A$2:$J$1006,10,0)</f>
        <v>#N/A</v>
      </c>
      <c r="AB651" s="50" t="e">
        <f>VLOOKUP(tbl2_2!A651,ishod_substance!A:AD,8,0)</f>
        <v>#N/A</v>
      </c>
      <c r="AC651" s="28" t="e">
        <f t="shared" si="10"/>
        <v>#N/A</v>
      </c>
      <c r="AD651" s="27" t="e">
        <f>VLOOKUP(tbl2_2!A651,ishod_substance!A:AD,9,0)</f>
        <v>#N/A</v>
      </c>
      <c r="AE651" s="8" t="e">
        <f>VLOOKUP(tbl2_2!A651,ishod_substance!A:AD,9,0)</f>
        <v>#N/A</v>
      </c>
      <c r="AF651" s="12"/>
    </row>
    <row r="652" spans="1:32" x14ac:dyDescent="0.25">
      <c r="A652">
        <v>644</v>
      </c>
      <c r="C652" s="5" t="e">
        <f>VLOOKUP(tbl2_2!A652,ishod_substance!A:P,2,0)</f>
        <v>#N/A</v>
      </c>
      <c r="D652" s="7" t="e">
        <f>VLOOKUP(tbl2_2!A652,ishod_substance!A:P,3,0)</f>
        <v>#N/A</v>
      </c>
      <c r="E652" s="5" t="e">
        <f>VLOOKUP(tbl2_2!A652,ishod_substance!A:P,11,0)</f>
        <v>#N/A</v>
      </c>
      <c r="F652" s="6" t="e">
        <f>VLOOKUP(tbl2_2!A652,ishod_substance!A:P,15,0)</f>
        <v>#N/A</v>
      </c>
      <c r="G652" s="6" t="e">
        <f>VLOOKUP(tbl2_2!A652,ishod_substance!A:P,12,0)&amp;"/"&amp;VLOOKUP(tbl2_2!A652,ishod_substance!A:P,14,0)</f>
        <v>#N/A</v>
      </c>
      <c r="H652" s="29" t="e">
        <f>VLOOKUP(tbl2_2!A652,ishod_substance!A:P,6,0)</f>
        <v>#N/A</v>
      </c>
      <c r="I652" s="10" t="e">
        <f>VLOOKUP(tbl2_2!A652,ishod_substance!A:P,15,0)</f>
        <v>#N/A</v>
      </c>
      <c r="J652" s="10" t="e">
        <f>VLOOKUP(tbl2_2!A652,ishod_substance!A:P,5,0)</f>
        <v>#N/A</v>
      </c>
      <c r="K652" s="84" t="e">
        <f>VLOOKUP(tbl2_2!A652,ishod_substance!A:Q,17,0)</f>
        <v>#N/A</v>
      </c>
      <c r="L652" s="84" t="e">
        <f>VLOOKUP(tbl2_2!A652,ishod_substance!A:R,18,0)</f>
        <v>#N/A</v>
      </c>
      <c r="M652" s="84" t="e">
        <f>VLOOKUP(tbl2_2!A652,ishod_substance!A:AD,19,0)</f>
        <v>#N/A</v>
      </c>
      <c r="N652" s="4" t="e">
        <f>VLOOKUP(tbl2_2!A652,ishod_substance!A:AD,20,0)</f>
        <v>#N/A</v>
      </c>
      <c r="O652" s="4" t="e">
        <f>VLOOKUP(tbl2_2!A652,ishod_substance!A:AD,21,0)</f>
        <v>#N/A</v>
      </c>
      <c r="P652" s="4" t="e">
        <f>VLOOKUP(tbl2_2!A652,ishod_substance!A:AD,22,0)</f>
        <v>#N/A</v>
      </c>
      <c r="Q652" s="4" t="e">
        <f>VLOOKUP(tbl2_2!A652,ishod_substance!A:AD,23,0)</f>
        <v>#N/A</v>
      </c>
      <c r="R652" s="4" t="e">
        <f>VLOOKUP(tbl2_2!A652,ishod_substance!A:AD,24,0)</f>
        <v>#N/A</v>
      </c>
      <c r="S652" s="4" t="e">
        <f>VLOOKUP(tbl2_2!A652,ishod_substance!A:AD,25,0)</f>
        <v>#N/A</v>
      </c>
      <c r="T652" s="4" t="e">
        <f>VLOOKUP(tbl2_2!A652,ishod_substance!A:AD,26,0)</f>
        <v>#N/A</v>
      </c>
      <c r="U652" s="4" t="e">
        <f>VLOOKUP(tbl2_2!A652,ishod_substance!A:AD,27,0)</f>
        <v>#N/A</v>
      </c>
      <c r="V652" s="4" t="e">
        <f>VLOOKUP(tbl2_2!A652,ishod_substance!A:AD,28,0)</f>
        <v>#N/A</v>
      </c>
      <c r="W652" s="4" t="e">
        <f>VLOOKUP(tbl2_2!A652,ishod_substance!A:AD,29,0)</f>
        <v>#N/A</v>
      </c>
      <c r="X652" s="4" t="e">
        <f>VLOOKUP(tbl2_2!A652,ishod_substance!A:AD,30,0)</f>
        <v>#N/A</v>
      </c>
      <c r="Y652" s="10" t="e">
        <f>VLOOKUP(tbl2_2!A652,ishod_substance!A:AD,7,0)</f>
        <v>#N/A</v>
      </c>
      <c r="Z652" s="9" t="e">
        <f>VLOOKUP(Y652,quide!$A$2:$B$1006,2,0)</f>
        <v>#N/A</v>
      </c>
      <c r="AA652" s="4" t="e">
        <f>VLOOKUP(Y652,quide!$A$2:$J$1006,10,0)</f>
        <v>#N/A</v>
      </c>
      <c r="AB652" s="50" t="e">
        <f>VLOOKUP(tbl2_2!A652,ishod_substance!A:AD,8,0)</f>
        <v>#N/A</v>
      </c>
      <c r="AC652" s="28" t="e">
        <f t="shared" si="10"/>
        <v>#N/A</v>
      </c>
      <c r="AD652" s="27" t="e">
        <f>VLOOKUP(tbl2_2!A652,ishod_substance!A:AD,9,0)</f>
        <v>#N/A</v>
      </c>
      <c r="AE652" s="8" t="e">
        <f>VLOOKUP(tbl2_2!A652,ishod_substance!A:AD,9,0)</f>
        <v>#N/A</v>
      </c>
      <c r="AF652" s="12"/>
    </row>
    <row r="653" spans="1:32" x14ac:dyDescent="0.25">
      <c r="A653">
        <v>645</v>
      </c>
      <c r="C653" s="5" t="e">
        <f>VLOOKUP(tbl2_2!A653,ishod_substance!A:P,2,0)</f>
        <v>#N/A</v>
      </c>
      <c r="D653" s="7" t="e">
        <f>VLOOKUP(tbl2_2!A653,ishod_substance!A:P,3,0)</f>
        <v>#N/A</v>
      </c>
      <c r="E653" s="5" t="e">
        <f>VLOOKUP(tbl2_2!A653,ishod_substance!A:P,11,0)</f>
        <v>#N/A</v>
      </c>
      <c r="F653" s="6" t="e">
        <f>VLOOKUP(tbl2_2!A653,ishod_substance!A:P,15,0)</f>
        <v>#N/A</v>
      </c>
      <c r="G653" s="6" t="e">
        <f>VLOOKUP(tbl2_2!A653,ishod_substance!A:P,12,0)&amp;"/"&amp;VLOOKUP(tbl2_2!A653,ishod_substance!A:P,14,0)</f>
        <v>#N/A</v>
      </c>
      <c r="H653" s="29" t="e">
        <f>VLOOKUP(tbl2_2!A653,ishod_substance!A:P,6,0)</f>
        <v>#N/A</v>
      </c>
      <c r="I653" s="10" t="e">
        <f>VLOOKUP(tbl2_2!A653,ishod_substance!A:P,15,0)</f>
        <v>#N/A</v>
      </c>
      <c r="J653" s="10" t="e">
        <f>VLOOKUP(tbl2_2!A653,ishod_substance!A:P,5,0)</f>
        <v>#N/A</v>
      </c>
      <c r="K653" s="84" t="e">
        <f>VLOOKUP(tbl2_2!A653,ishod_substance!A:Q,17,0)</f>
        <v>#N/A</v>
      </c>
      <c r="L653" s="84" t="e">
        <f>VLOOKUP(tbl2_2!A653,ishod_substance!A:R,18,0)</f>
        <v>#N/A</v>
      </c>
      <c r="M653" s="84" t="e">
        <f>VLOOKUP(tbl2_2!A653,ishod_substance!A:AD,19,0)</f>
        <v>#N/A</v>
      </c>
      <c r="N653" s="4" t="e">
        <f>VLOOKUP(tbl2_2!A653,ishod_substance!A:AD,20,0)</f>
        <v>#N/A</v>
      </c>
      <c r="O653" s="4" t="e">
        <f>VLOOKUP(tbl2_2!A653,ishod_substance!A:AD,21,0)</f>
        <v>#N/A</v>
      </c>
      <c r="P653" s="4" t="e">
        <f>VLOOKUP(tbl2_2!A653,ishod_substance!A:AD,22,0)</f>
        <v>#N/A</v>
      </c>
      <c r="Q653" s="4" t="e">
        <f>VLOOKUP(tbl2_2!A653,ishod_substance!A:AD,23,0)</f>
        <v>#N/A</v>
      </c>
      <c r="R653" s="4" t="e">
        <f>VLOOKUP(tbl2_2!A653,ishod_substance!A:AD,24,0)</f>
        <v>#N/A</v>
      </c>
      <c r="S653" s="4" t="e">
        <f>VLOOKUP(tbl2_2!A653,ishod_substance!A:AD,25,0)</f>
        <v>#N/A</v>
      </c>
      <c r="T653" s="4" t="e">
        <f>VLOOKUP(tbl2_2!A653,ishod_substance!A:AD,26,0)</f>
        <v>#N/A</v>
      </c>
      <c r="U653" s="4" t="e">
        <f>VLOOKUP(tbl2_2!A653,ishod_substance!A:AD,27,0)</f>
        <v>#N/A</v>
      </c>
      <c r="V653" s="4" t="e">
        <f>VLOOKUP(tbl2_2!A653,ishod_substance!A:AD,28,0)</f>
        <v>#N/A</v>
      </c>
      <c r="W653" s="4" t="e">
        <f>VLOOKUP(tbl2_2!A653,ishod_substance!A:AD,29,0)</f>
        <v>#N/A</v>
      </c>
      <c r="X653" s="4" t="e">
        <f>VLOOKUP(tbl2_2!A653,ishod_substance!A:AD,30,0)</f>
        <v>#N/A</v>
      </c>
      <c r="Y653" s="10" t="e">
        <f>VLOOKUP(tbl2_2!A653,ishod_substance!A:AD,7,0)</f>
        <v>#N/A</v>
      </c>
      <c r="Z653" s="9" t="e">
        <f>VLOOKUP(Y653,quide!$A$2:$B$1006,2,0)</f>
        <v>#N/A</v>
      </c>
      <c r="AA653" s="4" t="e">
        <f>VLOOKUP(Y653,quide!$A$2:$J$1006,10,0)</f>
        <v>#N/A</v>
      </c>
      <c r="AB653" s="50" t="e">
        <f>VLOOKUP(tbl2_2!A653,ishod_substance!A:AD,8,0)</f>
        <v>#N/A</v>
      </c>
      <c r="AC653" s="28" t="e">
        <f t="shared" si="10"/>
        <v>#N/A</v>
      </c>
      <c r="AD653" s="27" t="e">
        <f>VLOOKUP(tbl2_2!A653,ishod_substance!A:AD,9,0)</f>
        <v>#N/A</v>
      </c>
      <c r="AE653" s="8" t="e">
        <f>VLOOKUP(tbl2_2!A653,ishod_substance!A:AD,9,0)</f>
        <v>#N/A</v>
      </c>
      <c r="AF653" s="12"/>
    </row>
    <row r="654" spans="1:32" x14ac:dyDescent="0.25">
      <c r="A654">
        <v>646</v>
      </c>
      <c r="C654" s="5" t="e">
        <f>VLOOKUP(tbl2_2!A654,ishod_substance!A:P,2,0)</f>
        <v>#N/A</v>
      </c>
      <c r="D654" s="7" t="e">
        <f>VLOOKUP(tbl2_2!A654,ishod_substance!A:P,3,0)</f>
        <v>#N/A</v>
      </c>
      <c r="E654" s="5" t="e">
        <f>VLOOKUP(tbl2_2!A654,ishod_substance!A:P,11,0)</f>
        <v>#N/A</v>
      </c>
      <c r="F654" s="6" t="e">
        <f>VLOOKUP(tbl2_2!A654,ishod_substance!A:P,15,0)</f>
        <v>#N/A</v>
      </c>
      <c r="G654" s="6" t="e">
        <f>VLOOKUP(tbl2_2!A654,ishod_substance!A:P,12,0)&amp;"/"&amp;VLOOKUP(tbl2_2!A654,ishod_substance!A:P,14,0)</f>
        <v>#N/A</v>
      </c>
      <c r="H654" s="29" t="e">
        <f>VLOOKUP(tbl2_2!A654,ishod_substance!A:P,6,0)</f>
        <v>#N/A</v>
      </c>
      <c r="I654" s="10" t="e">
        <f>VLOOKUP(tbl2_2!A654,ishod_substance!A:P,15,0)</f>
        <v>#N/A</v>
      </c>
      <c r="J654" s="10" t="e">
        <f>VLOOKUP(tbl2_2!A654,ishod_substance!A:P,5,0)</f>
        <v>#N/A</v>
      </c>
      <c r="K654" s="84" t="e">
        <f>VLOOKUP(tbl2_2!A654,ishod_substance!A:Q,17,0)</f>
        <v>#N/A</v>
      </c>
      <c r="L654" s="84" t="e">
        <f>VLOOKUP(tbl2_2!A654,ishod_substance!A:R,18,0)</f>
        <v>#N/A</v>
      </c>
      <c r="M654" s="84" t="e">
        <f>VLOOKUP(tbl2_2!A654,ishod_substance!A:AD,19,0)</f>
        <v>#N/A</v>
      </c>
      <c r="N654" s="4" t="e">
        <f>VLOOKUP(tbl2_2!A654,ishod_substance!A:AD,20,0)</f>
        <v>#N/A</v>
      </c>
      <c r="O654" s="4" t="e">
        <f>VLOOKUP(tbl2_2!A654,ishod_substance!A:AD,21,0)</f>
        <v>#N/A</v>
      </c>
      <c r="P654" s="4" t="e">
        <f>VLOOKUP(tbl2_2!A654,ishod_substance!A:AD,22,0)</f>
        <v>#N/A</v>
      </c>
      <c r="Q654" s="4" t="e">
        <f>VLOOKUP(tbl2_2!A654,ishod_substance!A:AD,23,0)</f>
        <v>#N/A</v>
      </c>
      <c r="R654" s="4" t="e">
        <f>VLOOKUP(tbl2_2!A654,ishod_substance!A:AD,24,0)</f>
        <v>#N/A</v>
      </c>
      <c r="S654" s="4" t="e">
        <f>VLOOKUP(tbl2_2!A654,ishod_substance!A:AD,25,0)</f>
        <v>#N/A</v>
      </c>
      <c r="T654" s="4" t="e">
        <f>VLOOKUP(tbl2_2!A654,ishod_substance!A:AD,26,0)</f>
        <v>#N/A</v>
      </c>
      <c r="U654" s="4" t="e">
        <f>VLOOKUP(tbl2_2!A654,ishod_substance!A:AD,27,0)</f>
        <v>#N/A</v>
      </c>
      <c r="V654" s="4" t="e">
        <f>VLOOKUP(tbl2_2!A654,ishod_substance!A:AD,28,0)</f>
        <v>#N/A</v>
      </c>
      <c r="W654" s="4" t="e">
        <f>VLOOKUP(tbl2_2!A654,ishod_substance!A:AD,29,0)</f>
        <v>#N/A</v>
      </c>
      <c r="X654" s="4" t="e">
        <f>VLOOKUP(tbl2_2!A654,ishod_substance!A:AD,30,0)</f>
        <v>#N/A</v>
      </c>
      <c r="Y654" s="10" t="e">
        <f>VLOOKUP(tbl2_2!A654,ishod_substance!A:AD,7,0)</f>
        <v>#N/A</v>
      </c>
      <c r="Z654" s="9" t="e">
        <f>VLOOKUP(Y654,quide!$A$2:$B$1006,2,0)</f>
        <v>#N/A</v>
      </c>
      <c r="AA654" s="4" t="e">
        <f>VLOOKUP(Y654,quide!$A$2:$J$1006,10,0)</f>
        <v>#N/A</v>
      </c>
      <c r="AB654" s="50" t="e">
        <f>VLOOKUP(tbl2_2!A654,ishod_substance!A:AD,8,0)</f>
        <v>#N/A</v>
      </c>
      <c r="AC654" s="28" t="e">
        <f t="shared" si="10"/>
        <v>#N/A</v>
      </c>
      <c r="AD654" s="27" t="e">
        <f>VLOOKUP(tbl2_2!A654,ishod_substance!A:AD,9,0)</f>
        <v>#N/A</v>
      </c>
      <c r="AE654" s="8" t="e">
        <f>VLOOKUP(tbl2_2!A654,ishod_substance!A:AD,9,0)</f>
        <v>#N/A</v>
      </c>
      <c r="AF654" s="12"/>
    </row>
    <row r="655" spans="1:32" x14ac:dyDescent="0.25">
      <c r="A655">
        <v>647</v>
      </c>
      <c r="C655" s="5" t="e">
        <f>VLOOKUP(tbl2_2!A655,ishod_substance!A:P,2,0)</f>
        <v>#N/A</v>
      </c>
      <c r="D655" s="7" t="e">
        <f>VLOOKUP(tbl2_2!A655,ishod_substance!A:P,3,0)</f>
        <v>#N/A</v>
      </c>
      <c r="E655" s="5" t="e">
        <f>VLOOKUP(tbl2_2!A655,ishod_substance!A:P,11,0)</f>
        <v>#N/A</v>
      </c>
      <c r="F655" s="6" t="e">
        <f>VLOOKUP(tbl2_2!A655,ishod_substance!A:P,15,0)</f>
        <v>#N/A</v>
      </c>
      <c r="G655" s="6" t="e">
        <f>VLOOKUP(tbl2_2!A655,ishod_substance!A:P,12,0)&amp;"/"&amp;VLOOKUP(tbl2_2!A655,ishod_substance!A:P,14,0)</f>
        <v>#N/A</v>
      </c>
      <c r="H655" s="29" t="e">
        <f>VLOOKUP(tbl2_2!A655,ishod_substance!A:P,6,0)</f>
        <v>#N/A</v>
      </c>
      <c r="I655" s="10" t="e">
        <f>VLOOKUP(tbl2_2!A655,ishod_substance!A:P,15,0)</f>
        <v>#N/A</v>
      </c>
      <c r="J655" s="10" t="e">
        <f>VLOOKUP(tbl2_2!A655,ishod_substance!A:P,5,0)</f>
        <v>#N/A</v>
      </c>
      <c r="K655" s="84" t="e">
        <f>VLOOKUP(tbl2_2!A655,ishod_substance!A:Q,17,0)</f>
        <v>#N/A</v>
      </c>
      <c r="L655" s="84" t="e">
        <f>VLOOKUP(tbl2_2!A655,ishod_substance!A:R,18,0)</f>
        <v>#N/A</v>
      </c>
      <c r="M655" s="84" t="e">
        <f>VLOOKUP(tbl2_2!A655,ishod_substance!A:AD,19,0)</f>
        <v>#N/A</v>
      </c>
      <c r="N655" s="4" t="e">
        <f>VLOOKUP(tbl2_2!A655,ishod_substance!A:AD,20,0)</f>
        <v>#N/A</v>
      </c>
      <c r="O655" s="4" t="e">
        <f>VLOOKUP(tbl2_2!A655,ishod_substance!A:AD,21,0)</f>
        <v>#N/A</v>
      </c>
      <c r="P655" s="4" t="e">
        <f>VLOOKUP(tbl2_2!A655,ishod_substance!A:AD,22,0)</f>
        <v>#N/A</v>
      </c>
      <c r="Q655" s="4" t="e">
        <f>VLOOKUP(tbl2_2!A655,ishod_substance!A:AD,23,0)</f>
        <v>#N/A</v>
      </c>
      <c r="R655" s="4" t="e">
        <f>VLOOKUP(tbl2_2!A655,ishod_substance!A:AD,24,0)</f>
        <v>#N/A</v>
      </c>
      <c r="S655" s="4" t="e">
        <f>VLOOKUP(tbl2_2!A655,ishod_substance!A:AD,25,0)</f>
        <v>#N/A</v>
      </c>
      <c r="T655" s="4" t="e">
        <f>VLOOKUP(tbl2_2!A655,ishod_substance!A:AD,26,0)</f>
        <v>#N/A</v>
      </c>
      <c r="U655" s="4" t="e">
        <f>VLOOKUP(tbl2_2!A655,ishod_substance!A:AD,27,0)</f>
        <v>#N/A</v>
      </c>
      <c r="V655" s="4" t="e">
        <f>VLOOKUP(tbl2_2!A655,ishod_substance!A:AD,28,0)</f>
        <v>#N/A</v>
      </c>
      <c r="W655" s="4" t="e">
        <f>VLOOKUP(tbl2_2!A655,ishod_substance!A:AD,29,0)</f>
        <v>#N/A</v>
      </c>
      <c r="X655" s="4" t="e">
        <f>VLOOKUP(tbl2_2!A655,ishod_substance!A:AD,30,0)</f>
        <v>#N/A</v>
      </c>
      <c r="Y655" s="10" t="e">
        <f>VLOOKUP(tbl2_2!A655,ishod_substance!A:AD,7,0)</f>
        <v>#N/A</v>
      </c>
      <c r="Z655" s="9" t="e">
        <f>VLOOKUP(Y655,quide!$A$2:$B$1006,2,0)</f>
        <v>#N/A</v>
      </c>
      <c r="AA655" s="4" t="e">
        <f>VLOOKUP(Y655,quide!$A$2:$J$1006,10,0)</f>
        <v>#N/A</v>
      </c>
      <c r="AB655" s="50" t="e">
        <f>VLOOKUP(tbl2_2!A655,ishod_substance!A:AD,8,0)</f>
        <v>#N/A</v>
      </c>
      <c r="AC655" s="28" t="e">
        <f t="shared" si="10"/>
        <v>#N/A</v>
      </c>
      <c r="AD655" s="27" t="e">
        <f>VLOOKUP(tbl2_2!A655,ishod_substance!A:AD,9,0)</f>
        <v>#N/A</v>
      </c>
      <c r="AE655" s="8" t="e">
        <f>VLOOKUP(tbl2_2!A655,ishod_substance!A:AD,9,0)</f>
        <v>#N/A</v>
      </c>
      <c r="AF655" s="12"/>
    </row>
    <row r="656" spans="1:32" x14ac:dyDescent="0.25">
      <c r="A656">
        <v>648</v>
      </c>
      <c r="C656" s="5" t="e">
        <f>VLOOKUP(tbl2_2!A656,ishod_substance!A:P,2,0)</f>
        <v>#N/A</v>
      </c>
      <c r="D656" s="7" t="e">
        <f>VLOOKUP(tbl2_2!A656,ishod_substance!A:P,3,0)</f>
        <v>#N/A</v>
      </c>
      <c r="E656" s="5" t="e">
        <f>VLOOKUP(tbl2_2!A656,ishod_substance!A:P,11,0)</f>
        <v>#N/A</v>
      </c>
      <c r="F656" s="6" t="e">
        <f>VLOOKUP(tbl2_2!A656,ishod_substance!A:P,15,0)</f>
        <v>#N/A</v>
      </c>
      <c r="G656" s="6" t="e">
        <f>VLOOKUP(tbl2_2!A656,ishod_substance!A:P,12,0)&amp;"/"&amp;VLOOKUP(tbl2_2!A656,ishod_substance!A:P,14,0)</f>
        <v>#N/A</v>
      </c>
      <c r="H656" s="29" t="e">
        <f>VLOOKUP(tbl2_2!A656,ishod_substance!A:P,6,0)</f>
        <v>#N/A</v>
      </c>
      <c r="I656" s="10" t="e">
        <f>VLOOKUP(tbl2_2!A656,ishod_substance!A:P,15,0)</f>
        <v>#N/A</v>
      </c>
      <c r="J656" s="10" t="e">
        <f>VLOOKUP(tbl2_2!A656,ishod_substance!A:P,5,0)</f>
        <v>#N/A</v>
      </c>
      <c r="K656" s="84" t="e">
        <f>VLOOKUP(tbl2_2!A656,ishod_substance!A:Q,17,0)</f>
        <v>#N/A</v>
      </c>
      <c r="L656" s="84" t="e">
        <f>VLOOKUP(tbl2_2!A656,ishod_substance!A:R,18,0)</f>
        <v>#N/A</v>
      </c>
      <c r="M656" s="84" t="e">
        <f>VLOOKUP(tbl2_2!A656,ishod_substance!A:AD,19,0)</f>
        <v>#N/A</v>
      </c>
      <c r="N656" s="4" t="e">
        <f>VLOOKUP(tbl2_2!A656,ishod_substance!A:AD,20,0)</f>
        <v>#N/A</v>
      </c>
      <c r="O656" s="4" t="e">
        <f>VLOOKUP(tbl2_2!A656,ishod_substance!A:AD,21,0)</f>
        <v>#N/A</v>
      </c>
      <c r="P656" s="4" t="e">
        <f>VLOOKUP(tbl2_2!A656,ishod_substance!A:AD,22,0)</f>
        <v>#N/A</v>
      </c>
      <c r="Q656" s="4" t="e">
        <f>VLOOKUP(tbl2_2!A656,ishod_substance!A:AD,23,0)</f>
        <v>#N/A</v>
      </c>
      <c r="R656" s="4" t="e">
        <f>VLOOKUP(tbl2_2!A656,ishod_substance!A:AD,24,0)</f>
        <v>#N/A</v>
      </c>
      <c r="S656" s="4" t="e">
        <f>VLOOKUP(tbl2_2!A656,ishod_substance!A:AD,25,0)</f>
        <v>#N/A</v>
      </c>
      <c r="T656" s="4" t="e">
        <f>VLOOKUP(tbl2_2!A656,ishod_substance!A:AD,26,0)</f>
        <v>#N/A</v>
      </c>
      <c r="U656" s="4" t="e">
        <f>VLOOKUP(tbl2_2!A656,ishod_substance!A:AD,27,0)</f>
        <v>#N/A</v>
      </c>
      <c r="V656" s="4" t="e">
        <f>VLOOKUP(tbl2_2!A656,ishod_substance!A:AD,28,0)</f>
        <v>#N/A</v>
      </c>
      <c r="W656" s="4" t="e">
        <f>VLOOKUP(tbl2_2!A656,ishod_substance!A:AD,29,0)</f>
        <v>#N/A</v>
      </c>
      <c r="X656" s="4" t="e">
        <f>VLOOKUP(tbl2_2!A656,ishod_substance!A:AD,30,0)</f>
        <v>#N/A</v>
      </c>
      <c r="Y656" s="10" t="e">
        <f>VLOOKUP(tbl2_2!A656,ishod_substance!A:AD,7,0)</f>
        <v>#N/A</v>
      </c>
      <c r="Z656" s="9" t="e">
        <f>VLOOKUP(Y656,quide!$A$2:$B$1006,2,0)</f>
        <v>#N/A</v>
      </c>
      <c r="AA656" s="4" t="e">
        <f>VLOOKUP(Y656,quide!$A$2:$J$1006,10,0)</f>
        <v>#N/A</v>
      </c>
      <c r="AB656" s="50" t="e">
        <f>VLOOKUP(tbl2_2!A656,ishod_substance!A:AD,8,0)</f>
        <v>#N/A</v>
      </c>
      <c r="AC656" s="28" t="e">
        <f t="shared" si="10"/>
        <v>#N/A</v>
      </c>
      <c r="AD656" s="27" t="e">
        <f>VLOOKUP(tbl2_2!A656,ishod_substance!A:AD,9,0)</f>
        <v>#N/A</v>
      </c>
      <c r="AE656" s="8" t="e">
        <f>VLOOKUP(tbl2_2!A656,ishod_substance!A:AD,9,0)</f>
        <v>#N/A</v>
      </c>
      <c r="AF656" s="12"/>
    </row>
    <row r="657" spans="1:32" x14ac:dyDescent="0.25">
      <c r="A657">
        <v>649</v>
      </c>
      <c r="C657" s="5" t="e">
        <f>VLOOKUP(tbl2_2!A657,ishod_substance!A:P,2,0)</f>
        <v>#N/A</v>
      </c>
      <c r="D657" s="7" t="e">
        <f>VLOOKUP(tbl2_2!A657,ishod_substance!A:P,3,0)</f>
        <v>#N/A</v>
      </c>
      <c r="E657" s="5" t="e">
        <f>VLOOKUP(tbl2_2!A657,ishod_substance!A:P,11,0)</f>
        <v>#N/A</v>
      </c>
      <c r="F657" s="6" t="e">
        <f>VLOOKUP(tbl2_2!A657,ishod_substance!A:P,15,0)</f>
        <v>#N/A</v>
      </c>
      <c r="G657" s="6" t="e">
        <f>VLOOKUP(tbl2_2!A657,ishod_substance!A:P,12,0)&amp;"/"&amp;VLOOKUP(tbl2_2!A657,ishod_substance!A:P,14,0)</f>
        <v>#N/A</v>
      </c>
      <c r="H657" s="29" t="e">
        <f>VLOOKUP(tbl2_2!A657,ishod_substance!A:P,6,0)</f>
        <v>#N/A</v>
      </c>
      <c r="I657" s="10" t="e">
        <f>VLOOKUP(tbl2_2!A657,ishod_substance!A:P,15,0)</f>
        <v>#N/A</v>
      </c>
      <c r="J657" s="10" t="e">
        <f>VLOOKUP(tbl2_2!A657,ishod_substance!A:P,5,0)</f>
        <v>#N/A</v>
      </c>
      <c r="K657" s="84" t="e">
        <f>VLOOKUP(tbl2_2!A657,ishod_substance!A:Q,17,0)</f>
        <v>#N/A</v>
      </c>
      <c r="L657" s="84" t="e">
        <f>VLOOKUP(tbl2_2!A657,ishod_substance!A:R,18,0)</f>
        <v>#N/A</v>
      </c>
      <c r="M657" s="84" t="e">
        <f>VLOOKUP(tbl2_2!A657,ishod_substance!A:AD,19,0)</f>
        <v>#N/A</v>
      </c>
      <c r="N657" s="4" t="e">
        <f>VLOOKUP(tbl2_2!A657,ishod_substance!A:AD,20,0)</f>
        <v>#N/A</v>
      </c>
      <c r="O657" s="4" t="e">
        <f>VLOOKUP(tbl2_2!A657,ishod_substance!A:AD,21,0)</f>
        <v>#N/A</v>
      </c>
      <c r="P657" s="4" t="e">
        <f>VLOOKUP(tbl2_2!A657,ishod_substance!A:AD,22,0)</f>
        <v>#N/A</v>
      </c>
      <c r="Q657" s="4" t="e">
        <f>VLOOKUP(tbl2_2!A657,ishod_substance!A:AD,23,0)</f>
        <v>#N/A</v>
      </c>
      <c r="R657" s="4" t="e">
        <f>VLOOKUP(tbl2_2!A657,ishod_substance!A:AD,24,0)</f>
        <v>#N/A</v>
      </c>
      <c r="S657" s="4" t="e">
        <f>VLOOKUP(tbl2_2!A657,ishod_substance!A:AD,25,0)</f>
        <v>#N/A</v>
      </c>
      <c r="T657" s="4" t="e">
        <f>VLOOKUP(tbl2_2!A657,ishod_substance!A:AD,26,0)</f>
        <v>#N/A</v>
      </c>
      <c r="U657" s="4" t="e">
        <f>VLOOKUP(tbl2_2!A657,ishod_substance!A:AD,27,0)</f>
        <v>#N/A</v>
      </c>
      <c r="V657" s="4" t="e">
        <f>VLOOKUP(tbl2_2!A657,ishod_substance!A:AD,28,0)</f>
        <v>#N/A</v>
      </c>
      <c r="W657" s="4" t="e">
        <f>VLOOKUP(tbl2_2!A657,ishod_substance!A:AD,29,0)</f>
        <v>#N/A</v>
      </c>
      <c r="X657" s="4" t="e">
        <f>VLOOKUP(tbl2_2!A657,ishod_substance!A:AD,30,0)</f>
        <v>#N/A</v>
      </c>
      <c r="Y657" s="10" t="e">
        <f>VLOOKUP(tbl2_2!A657,ishod_substance!A:AD,7,0)</f>
        <v>#N/A</v>
      </c>
      <c r="Z657" s="9" t="e">
        <f>VLOOKUP(Y657,quide!$A$2:$B$1006,2,0)</f>
        <v>#N/A</v>
      </c>
      <c r="AA657" s="4" t="e">
        <f>VLOOKUP(Y657,quide!$A$2:$J$1006,10,0)</f>
        <v>#N/A</v>
      </c>
      <c r="AB657" s="50" t="e">
        <f>VLOOKUP(tbl2_2!A657,ishod_substance!A:AD,8,0)</f>
        <v>#N/A</v>
      </c>
      <c r="AC657" s="28" t="e">
        <f t="shared" si="10"/>
        <v>#N/A</v>
      </c>
      <c r="AD657" s="27" t="e">
        <f>VLOOKUP(tbl2_2!A657,ishod_substance!A:AD,9,0)</f>
        <v>#N/A</v>
      </c>
      <c r="AE657" s="8" t="e">
        <f>VLOOKUP(tbl2_2!A657,ishod_substance!A:AD,9,0)</f>
        <v>#N/A</v>
      </c>
      <c r="AF657" s="12"/>
    </row>
    <row r="658" spans="1:32" x14ac:dyDescent="0.25">
      <c r="A658">
        <v>650</v>
      </c>
      <c r="C658" s="5" t="e">
        <f>VLOOKUP(tbl2_2!A658,ishod_substance!A:P,2,0)</f>
        <v>#N/A</v>
      </c>
      <c r="D658" s="7" t="e">
        <f>VLOOKUP(tbl2_2!A658,ishod_substance!A:P,3,0)</f>
        <v>#N/A</v>
      </c>
      <c r="E658" s="5" t="e">
        <f>VLOOKUP(tbl2_2!A658,ishod_substance!A:P,11,0)</f>
        <v>#N/A</v>
      </c>
      <c r="F658" s="6" t="e">
        <f>VLOOKUP(tbl2_2!A658,ishod_substance!A:P,15,0)</f>
        <v>#N/A</v>
      </c>
      <c r="G658" s="6" t="e">
        <f>VLOOKUP(tbl2_2!A658,ishod_substance!A:P,12,0)&amp;"/"&amp;VLOOKUP(tbl2_2!A658,ishod_substance!A:P,14,0)</f>
        <v>#N/A</v>
      </c>
      <c r="H658" s="29" t="e">
        <f>VLOOKUP(tbl2_2!A658,ishod_substance!A:P,6,0)</f>
        <v>#N/A</v>
      </c>
      <c r="I658" s="10" t="e">
        <f>VLOOKUP(tbl2_2!A658,ishod_substance!A:P,15,0)</f>
        <v>#N/A</v>
      </c>
      <c r="J658" s="10" t="e">
        <f>VLOOKUP(tbl2_2!A658,ishod_substance!A:P,5,0)</f>
        <v>#N/A</v>
      </c>
      <c r="K658" s="84" t="e">
        <f>VLOOKUP(tbl2_2!A658,ishod_substance!A:Q,17,0)</f>
        <v>#N/A</v>
      </c>
      <c r="L658" s="84" t="e">
        <f>VLOOKUP(tbl2_2!A658,ishod_substance!A:R,18,0)</f>
        <v>#N/A</v>
      </c>
      <c r="M658" s="84" t="e">
        <f>VLOOKUP(tbl2_2!A658,ishod_substance!A:AD,19,0)</f>
        <v>#N/A</v>
      </c>
      <c r="N658" s="4" t="e">
        <f>VLOOKUP(tbl2_2!A658,ishod_substance!A:AD,20,0)</f>
        <v>#N/A</v>
      </c>
      <c r="O658" s="4" t="e">
        <f>VLOOKUP(tbl2_2!A658,ishod_substance!A:AD,21,0)</f>
        <v>#N/A</v>
      </c>
      <c r="P658" s="4" t="e">
        <f>VLOOKUP(tbl2_2!A658,ishod_substance!A:AD,22,0)</f>
        <v>#N/A</v>
      </c>
      <c r="Q658" s="4" t="e">
        <f>VLOOKUP(tbl2_2!A658,ishod_substance!A:AD,23,0)</f>
        <v>#N/A</v>
      </c>
      <c r="R658" s="4" t="e">
        <f>VLOOKUP(tbl2_2!A658,ishod_substance!A:AD,24,0)</f>
        <v>#N/A</v>
      </c>
      <c r="S658" s="4" t="e">
        <f>VLOOKUP(tbl2_2!A658,ishod_substance!A:AD,25,0)</f>
        <v>#N/A</v>
      </c>
      <c r="T658" s="4" t="e">
        <f>VLOOKUP(tbl2_2!A658,ishod_substance!A:AD,26,0)</f>
        <v>#N/A</v>
      </c>
      <c r="U658" s="4" t="e">
        <f>VLOOKUP(tbl2_2!A658,ishod_substance!A:AD,27,0)</f>
        <v>#N/A</v>
      </c>
      <c r="V658" s="4" t="e">
        <f>VLOOKUP(tbl2_2!A658,ishod_substance!A:AD,28,0)</f>
        <v>#N/A</v>
      </c>
      <c r="W658" s="4" t="e">
        <f>VLOOKUP(tbl2_2!A658,ishod_substance!A:AD,29,0)</f>
        <v>#N/A</v>
      </c>
      <c r="X658" s="4" t="e">
        <f>VLOOKUP(tbl2_2!A658,ishod_substance!A:AD,30,0)</f>
        <v>#N/A</v>
      </c>
      <c r="Y658" s="10" t="e">
        <f>VLOOKUP(tbl2_2!A658,ishod_substance!A:AD,7,0)</f>
        <v>#N/A</v>
      </c>
      <c r="Z658" s="9" t="e">
        <f>VLOOKUP(Y658,quide!$A$2:$B$1006,2,0)</f>
        <v>#N/A</v>
      </c>
      <c r="AA658" s="4" t="e">
        <f>VLOOKUP(Y658,quide!$A$2:$J$1006,10,0)</f>
        <v>#N/A</v>
      </c>
      <c r="AB658" s="50" t="e">
        <f>VLOOKUP(tbl2_2!A658,ishod_substance!A:AD,8,0)</f>
        <v>#N/A</v>
      </c>
      <c r="AC658" s="28" t="e">
        <f t="shared" si="10"/>
        <v>#N/A</v>
      </c>
      <c r="AD658" s="27" t="e">
        <f>VLOOKUP(tbl2_2!A658,ishod_substance!A:AD,9,0)</f>
        <v>#N/A</v>
      </c>
      <c r="AE658" s="8" t="e">
        <f>VLOOKUP(tbl2_2!A658,ishod_substance!A:AD,9,0)</f>
        <v>#N/A</v>
      </c>
      <c r="AF658" s="12"/>
    </row>
    <row r="659" spans="1:32" x14ac:dyDescent="0.25">
      <c r="A659">
        <v>651</v>
      </c>
      <c r="C659" s="5" t="e">
        <f>VLOOKUP(tbl2_2!A659,ishod_substance!A:P,2,0)</f>
        <v>#N/A</v>
      </c>
      <c r="D659" s="7" t="e">
        <f>VLOOKUP(tbl2_2!A659,ishod_substance!A:P,3,0)</f>
        <v>#N/A</v>
      </c>
      <c r="E659" s="5" t="e">
        <f>VLOOKUP(tbl2_2!A659,ishod_substance!A:P,11,0)</f>
        <v>#N/A</v>
      </c>
      <c r="F659" s="6" t="e">
        <f>VLOOKUP(tbl2_2!A659,ishod_substance!A:P,15,0)</f>
        <v>#N/A</v>
      </c>
      <c r="G659" s="6" t="e">
        <f>VLOOKUP(tbl2_2!A659,ishod_substance!A:P,12,0)&amp;"/"&amp;VLOOKUP(tbl2_2!A659,ishod_substance!A:P,14,0)</f>
        <v>#N/A</v>
      </c>
      <c r="H659" s="29" t="e">
        <f>VLOOKUP(tbl2_2!A659,ishod_substance!A:P,6,0)</f>
        <v>#N/A</v>
      </c>
      <c r="I659" s="10" t="e">
        <f>VLOOKUP(tbl2_2!A659,ishod_substance!A:P,15,0)</f>
        <v>#N/A</v>
      </c>
      <c r="J659" s="10" t="e">
        <f>VLOOKUP(tbl2_2!A659,ishod_substance!A:P,5,0)</f>
        <v>#N/A</v>
      </c>
      <c r="K659" s="84" t="e">
        <f>VLOOKUP(tbl2_2!A659,ishod_substance!A:Q,17,0)</f>
        <v>#N/A</v>
      </c>
      <c r="L659" s="84" t="e">
        <f>VLOOKUP(tbl2_2!A659,ishod_substance!A:R,18,0)</f>
        <v>#N/A</v>
      </c>
      <c r="M659" s="84" t="e">
        <f>VLOOKUP(tbl2_2!A659,ishod_substance!A:AD,19,0)</f>
        <v>#N/A</v>
      </c>
      <c r="N659" s="4" t="e">
        <f>VLOOKUP(tbl2_2!A659,ishod_substance!A:AD,20,0)</f>
        <v>#N/A</v>
      </c>
      <c r="O659" s="4" t="e">
        <f>VLOOKUP(tbl2_2!A659,ishod_substance!A:AD,21,0)</f>
        <v>#N/A</v>
      </c>
      <c r="P659" s="4" t="e">
        <f>VLOOKUP(tbl2_2!A659,ishod_substance!A:AD,22,0)</f>
        <v>#N/A</v>
      </c>
      <c r="Q659" s="4" t="e">
        <f>VLOOKUP(tbl2_2!A659,ishod_substance!A:AD,23,0)</f>
        <v>#N/A</v>
      </c>
      <c r="R659" s="4" t="e">
        <f>VLOOKUP(tbl2_2!A659,ishod_substance!A:AD,24,0)</f>
        <v>#N/A</v>
      </c>
      <c r="S659" s="4" t="e">
        <f>VLOOKUP(tbl2_2!A659,ishod_substance!A:AD,25,0)</f>
        <v>#N/A</v>
      </c>
      <c r="T659" s="4" t="e">
        <f>VLOOKUP(tbl2_2!A659,ishod_substance!A:AD,26,0)</f>
        <v>#N/A</v>
      </c>
      <c r="U659" s="4" t="e">
        <f>VLOOKUP(tbl2_2!A659,ishod_substance!A:AD,27,0)</f>
        <v>#N/A</v>
      </c>
      <c r="V659" s="4" t="e">
        <f>VLOOKUP(tbl2_2!A659,ishod_substance!A:AD,28,0)</f>
        <v>#N/A</v>
      </c>
      <c r="W659" s="4" t="e">
        <f>VLOOKUP(tbl2_2!A659,ishod_substance!A:AD,29,0)</f>
        <v>#N/A</v>
      </c>
      <c r="X659" s="4" t="e">
        <f>VLOOKUP(tbl2_2!A659,ishod_substance!A:AD,30,0)</f>
        <v>#N/A</v>
      </c>
      <c r="Y659" s="10" t="e">
        <f>VLOOKUP(tbl2_2!A659,ishod_substance!A:AD,7,0)</f>
        <v>#N/A</v>
      </c>
      <c r="Z659" s="9" t="e">
        <f>VLOOKUP(Y659,quide!$A$2:$B$1006,2,0)</f>
        <v>#N/A</v>
      </c>
      <c r="AA659" s="4" t="e">
        <f>VLOOKUP(Y659,quide!$A$2:$J$1006,10,0)</f>
        <v>#N/A</v>
      </c>
      <c r="AB659" s="50" t="e">
        <f>VLOOKUP(tbl2_2!A659,ishod_substance!A:AD,8,0)</f>
        <v>#N/A</v>
      </c>
      <c r="AC659" s="28" t="e">
        <f t="shared" si="10"/>
        <v>#N/A</v>
      </c>
      <c r="AD659" s="27" t="e">
        <f>VLOOKUP(tbl2_2!A659,ishod_substance!A:AD,9,0)</f>
        <v>#N/A</v>
      </c>
      <c r="AE659" s="8" t="e">
        <f>VLOOKUP(tbl2_2!A659,ishod_substance!A:AD,9,0)</f>
        <v>#N/A</v>
      </c>
      <c r="AF659" s="12"/>
    </row>
    <row r="660" spans="1:32" x14ac:dyDescent="0.25">
      <c r="A660">
        <v>652</v>
      </c>
      <c r="C660" s="5" t="e">
        <f>VLOOKUP(tbl2_2!A660,ishod_substance!A:P,2,0)</f>
        <v>#N/A</v>
      </c>
      <c r="D660" s="7" t="e">
        <f>VLOOKUP(tbl2_2!A660,ishod_substance!A:P,3,0)</f>
        <v>#N/A</v>
      </c>
      <c r="E660" s="5" t="e">
        <f>VLOOKUP(tbl2_2!A660,ishod_substance!A:P,11,0)</f>
        <v>#N/A</v>
      </c>
      <c r="F660" s="6" t="e">
        <f>VLOOKUP(tbl2_2!A660,ishod_substance!A:P,15,0)</f>
        <v>#N/A</v>
      </c>
      <c r="G660" s="6" t="e">
        <f>VLOOKUP(tbl2_2!A660,ishod_substance!A:P,12,0)&amp;"/"&amp;VLOOKUP(tbl2_2!A660,ishod_substance!A:P,14,0)</f>
        <v>#N/A</v>
      </c>
      <c r="H660" s="29" t="e">
        <f>VLOOKUP(tbl2_2!A660,ishod_substance!A:P,6,0)</f>
        <v>#N/A</v>
      </c>
      <c r="I660" s="10" t="e">
        <f>VLOOKUP(tbl2_2!A660,ishod_substance!A:P,15,0)</f>
        <v>#N/A</v>
      </c>
      <c r="J660" s="10" t="e">
        <f>VLOOKUP(tbl2_2!A660,ishod_substance!A:P,5,0)</f>
        <v>#N/A</v>
      </c>
      <c r="K660" s="84" t="e">
        <f>VLOOKUP(tbl2_2!A660,ishod_substance!A:Q,17,0)</f>
        <v>#N/A</v>
      </c>
      <c r="L660" s="84" t="e">
        <f>VLOOKUP(tbl2_2!A660,ishod_substance!A:R,18,0)</f>
        <v>#N/A</v>
      </c>
      <c r="M660" s="84" t="e">
        <f>VLOOKUP(tbl2_2!A660,ishod_substance!A:AD,19,0)</f>
        <v>#N/A</v>
      </c>
      <c r="N660" s="4" t="e">
        <f>VLOOKUP(tbl2_2!A660,ishod_substance!A:AD,20,0)</f>
        <v>#N/A</v>
      </c>
      <c r="O660" s="4" t="e">
        <f>VLOOKUP(tbl2_2!A660,ishod_substance!A:AD,21,0)</f>
        <v>#N/A</v>
      </c>
      <c r="P660" s="4" t="e">
        <f>VLOOKUP(tbl2_2!A660,ishod_substance!A:AD,22,0)</f>
        <v>#N/A</v>
      </c>
      <c r="Q660" s="4" t="e">
        <f>VLOOKUP(tbl2_2!A660,ishod_substance!A:AD,23,0)</f>
        <v>#N/A</v>
      </c>
      <c r="R660" s="4" t="e">
        <f>VLOOKUP(tbl2_2!A660,ishod_substance!A:AD,24,0)</f>
        <v>#N/A</v>
      </c>
      <c r="S660" s="4" t="e">
        <f>VLOOKUP(tbl2_2!A660,ishod_substance!A:AD,25,0)</f>
        <v>#N/A</v>
      </c>
      <c r="T660" s="4" t="e">
        <f>VLOOKUP(tbl2_2!A660,ishod_substance!A:AD,26,0)</f>
        <v>#N/A</v>
      </c>
      <c r="U660" s="4" t="e">
        <f>VLOOKUP(tbl2_2!A660,ishod_substance!A:AD,27,0)</f>
        <v>#N/A</v>
      </c>
      <c r="V660" s="4" t="e">
        <f>VLOOKUP(tbl2_2!A660,ishod_substance!A:AD,28,0)</f>
        <v>#N/A</v>
      </c>
      <c r="W660" s="4" t="e">
        <f>VLOOKUP(tbl2_2!A660,ishod_substance!A:AD,29,0)</f>
        <v>#N/A</v>
      </c>
      <c r="X660" s="4" t="e">
        <f>VLOOKUP(tbl2_2!A660,ishod_substance!A:AD,30,0)</f>
        <v>#N/A</v>
      </c>
      <c r="Y660" s="10" t="e">
        <f>VLOOKUP(tbl2_2!A660,ishod_substance!A:AD,7,0)</f>
        <v>#N/A</v>
      </c>
      <c r="Z660" s="9" t="e">
        <f>VLOOKUP(Y660,quide!$A$2:$B$1006,2,0)</f>
        <v>#N/A</v>
      </c>
      <c r="AA660" s="4" t="e">
        <f>VLOOKUP(Y660,quide!$A$2:$J$1006,10,0)</f>
        <v>#N/A</v>
      </c>
      <c r="AB660" s="50" t="e">
        <f>VLOOKUP(tbl2_2!A660,ishod_substance!A:AD,8,0)</f>
        <v>#N/A</v>
      </c>
      <c r="AC660" s="28" t="e">
        <f t="shared" si="10"/>
        <v>#N/A</v>
      </c>
      <c r="AD660" s="27" t="e">
        <f>VLOOKUP(tbl2_2!A660,ishod_substance!A:AD,9,0)</f>
        <v>#N/A</v>
      </c>
      <c r="AE660" s="8" t="e">
        <f>VLOOKUP(tbl2_2!A660,ishod_substance!A:AD,9,0)</f>
        <v>#N/A</v>
      </c>
      <c r="AF660" s="12"/>
    </row>
    <row r="661" spans="1:32" x14ac:dyDescent="0.25">
      <c r="A661">
        <v>653</v>
      </c>
      <c r="C661" s="5" t="e">
        <f>VLOOKUP(tbl2_2!A661,ishod_substance!A:P,2,0)</f>
        <v>#N/A</v>
      </c>
      <c r="D661" s="7" t="e">
        <f>VLOOKUP(tbl2_2!A661,ishod_substance!A:P,3,0)</f>
        <v>#N/A</v>
      </c>
      <c r="E661" s="5" t="e">
        <f>VLOOKUP(tbl2_2!A661,ishod_substance!A:P,11,0)</f>
        <v>#N/A</v>
      </c>
      <c r="F661" s="6" t="e">
        <f>VLOOKUP(tbl2_2!A661,ishod_substance!A:P,15,0)</f>
        <v>#N/A</v>
      </c>
      <c r="G661" s="6" t="e">
        <f>VLOOKUP(tbl2_2!A661,ishod_substance!A:P,12,0)&amp;"/"&amp;VLOOKUP(tbl2_2!A661,ishod_substance!A:P,14,0)</f>
        <v>#N/A</v>
      </c>
      <c r="H661" s="29" t="e">
        <f>VLOOKUP(tbl2_2!A661,ishod_substance!A:P,6,0)</f>
        <v>#N/A</v>
      </c>
      <c r="I661" s="10" t="e">
        <f>VLOOKUP(tbl2_2!A661,ishod_substance!A:P,15,0)</f>
        <v>#N/A</v>
      </c>
      <c r="J661" s="10" t="e">
        <f>VLOOKUP(tbl2_2!A661,ishod_substance!A:P,5,0)</f>
        <v>#N/A</v>
      </c>
      <c r="K661" s="84" t="e">
        <f>VLOOKUP(tbl2_2!A661,ishod_substance!A:Q,17,0)</f>
        <v>#N/A</v>
      </c>
      <c r="L661" s="84" t="e">
        <f>VLOOKUP(tbl2_2!A661,ishod_substance!A:R,18,0)</f>
        <v>#N/A</v>
      </c>
      <c r="M661" s="84" t="e">
        <f>VLOOKUP(tbl2_2!A661,ishod_substance!A:AD,19,0)</f>
        <v>#N/A</v>
      </c>
      <c r="N661" s="4" t="e">
        <f>VLOOKUP(tbl2_2!A661,ishod_substance!A:AD,20,0)</f>
        <v>#N/A</v>
      </c>
      <c r="O661" s="4" t="e">
        <f>VLOOKUP(tbl2_2!A661,ishod_substance!A:AD,21,0)</f>
        <v>#N/A</v>
      </c>
      <c r="P661" s="4" t="e">
        <f>VLOOKUP(tbl2_2!A661,ishod_substance!A:AD,22,0)</f>
        <v>#N/A</v>
      </c>
      <c r="Q661" s="4" t="e">
        <f>VLOOKUP(tbl2_2!A661,ishod_substance!A:AD,23,0)</f>
        <v>#N/A</v>
      </c>
      <c r="R661" s="4" t="e">
        <f>VLOOKUP(tbl2_2!A661,ishod_substance!A:AD,24,0)</f>
        <v>#N/A</v>
      </c>
      <c r="S661" s="4" t="e">
        <f>VLOOKUP(tbl2_2!A661,ishod_substance!A:AD,25,0)</f>
        <v>#N/A</v>
      </c>
      <c r="T661" s="4" t="e">
        <f>VLOOKUP(tbl2_2!A661,ishod_substance!A:AD,26,0)</f>
        <v>#N/A</v>
      </c>
      <c r="U661" s="4" t="e">
        <f>VLOOKUP(tbl2_2!A661,ishod_substance!A:AD,27,0)</f>
        <v>#N/A</v>
      </c>
      <c r="V661" s="4" t="e">
        <f>VLOOKUP(tbl2_2!A661,ishod_substance!A:AD,28,0)</f>
        <v>#N/A</v>
      </c>
      <c r="W661" s="4" t="e">
        <f>VLOOKUP(tbl2_2!A661,ishod_substance!A:AD,29,0)</f>
        <v>#N/A</v>
      </c>
      <c r="X661" s="4" t="e">
        <f>VLOOKUP(tbl2_2!A661,ishod_substance!A:AD,30,0)</f>
        <v>#N/A</v>
      </c>
      <c r="Y661" s="10" t="e">
        <f>VLOOKUP(tbl2_2!A661,ishod_substance!A:AD,7,0)</f>
        <v>#N/A</v>
      </c>
      <c r="Z661" s="9" t="e">
        <f>VLOOKUP(Y661,quide!$A$2:$B$1006,2,0)</f>
        <v>#N/A</v>
      </c>
      <c r="AA661" s="4" t="e">
        <f>VLOOKUP(Y661,quide!$A$2:$J$1006,10,0)</f>
        <v>#N/A</v>
      </c>
      <c r="AB661" s="50" t="e">
        <f>VLOOKUP(tbl2_2!A661,ishod_substance!A:AD,8,0)</f>
        <v>#N/A</v>
      </c>
      <c r="AC661" s="28" t="e">
        <f t="shared" si="10"/>
        <v>#N/A</v>
      </c>
      <c r="AD661" s="27" t="e">
        <f>VLOOKUP(tbl2_2!A661,ishod_substance!A:AD,9,0)</f>
        <v>#N/A</v>
      </c>
      <c r="AE661" s="8" t="e">
        <f>VLOOKUP(tbl2_2!A661,ishod_substance!A:AD,9,0)</f>
        <v>#N/A</v>
      </c>
      <c r="AF661" s="12"/>
    </row>
    <row r="662" spans="1:32" x14ac:dyDescent="0.25">
      <c r="A662">
        <v>654</v>
      </c>
      <c r="C662" s="5" t="e">
        <f>VLOOKUP(tbl2_2!A662,ishod_substance!A:P,2,0)</f>
        <v>#N/A</v>
      </c>
      <c r="D662" s="7" t="e">
        <f>VLOOKUP(tbl2_2!A662,ishod_substance!A:P,3,0)</f>
        <v>#N/A</v>
      </c>
      <c r="E662" s="5" t="e">
        <f>VLOOKUP(tbl2_2!A662,ishod_substance!A:P,11,0)</f>
        <v>#N/A</v>
      </c>
      <c r="F662" s="6" t="e">
        <f>VLOOKUP(tbl2_2!A662,ishod_substance!A:P,15,0)</f>
        <v>#N/A</v>
      </c>
      <c r="G662" s="6" t="e">
        <f>VLOOKUP(tbl2_2!A662,ishod_substance!A:P,12,0)&amp;"/"&amp;VLOOKUP(tbl2_2!A662,ishod_substance!A:P,14,0)</f>
        <v>#N/A</v>
      </c>
      <c r="H662" s="29" t="e">
        <f>VLOOKUP(tbl2_2!A662,ishod_substance!A:P,6,0)</f>
        <v>#N/A</v>
      </c>
      <c r="I662" s="10" t="e">
        <f>VLOOKUP(tbl2_2!A662,ishod_substance!A:P,15,0)</f>
        <v>#N/A</v>
      </c>
      <c r="J662" s="10" t="e">
        <f>VLOOKUP(tbl2_2!A662,ishod_substance!A:P,5,0)</f>
        <v>#N/A</v>
      </c>
      <c r="K662" s="84" t="e">
        <f>VLOOKUP(tbl2_2!A662,ishod_substance!A:Q,17,0)</f>
        <v>#N/A</v>
      </c>
      <c r="L662" s="84" t="e">
        <f>VLOOKUP(tbl2_2!A662,ishod_substance!A:R,18,0)</f>
        <v>#N/A</v>
      </c>
      <c r="M662" s="84" t="e">
        <f>VLOOKUP(tbl2_2!A662,ishod_substance!A:AD,19,0)</f>
        <v>#N/A</v>
      </c>
      <c r="N662" s="4" t="e">
        <f>VLOOKUP(tbl2_2!A662,ishod_substance!A:AD,20,0)</f>
        <v>#N/A</v>
      </c>
      <c r="O662" s="4" t="e">
        <f>VLOOKUP(tbl2_2!A662,ishod_substance!A:AD,21,0)</f>
        <v>#N/A</v>
      </c>
      <c r="P662" s="4" t="e">
        <f>VLOOKUP(tbl2_2!A662,ishod_substance!A:AD,22,0)</f>
        <v>#N/A</v>
      </c>
      <c r="Q662" s="4" t="e">
        <f>VLOOKUP(tbl2_2!A662,ishod_substance!A:AD,23,0)</f>
        <v>#N/A</v>
      </c>
      <c r="R662" s="4" t="e">
        <f>VLOOKUP(tbl2_2!A662,ishod_substance!A:AD,24,0)</f>
        <v>#N/A</v>
      </c>
      <c r="S662" s="4" t="e">
        <f>VLOOKUP(tbl2_2!A662,ishod_substance!A:AD,25,0)</f>
        <v>#N/A</v>
      </c>
      <c r="T662" s="4" t="e">
        <f>VLOOKUP(tbl2_2!A662,ishod_substance!A:AD,26,0)</f>
        <v>#N/A</v>
      </c>
      <c r="U662" s="4" t="e">
        <f>VLOOKUP(tbl2_2!A662,ishod_substance!A:AD,27,0)</f>
        <v>#N/A</v>
      </c>
      <c r="V662" s="4" t="e">
        <f>VLOOKUP(tbl2_2!A662,ishod_substance!A:AD,28,0)</f>
        <v>#N/A</v>
      </c>
      <c r="W662" s="4" t="e">
        <f>VLOOKUP(tbl2_2!A662,ishod_substance!A:AD,29,0)</f>
        <v>#N/A</v>
      </c>
      <c r="X662" s="4" t="e">
        <f>VLOOKUP(tbl2_2!A662,ishod_substance!A:AD,30,0)</f>
        <v>#N/A</v>
      </c>
      <c r="Y662" s="10" t="e">
        <f>VLOOKUP(tbl2_2!A662,ishod_substance!A:AD,7,0)</f>
        <v>#N/A</v>
      </c>
      <c r="Z662" s="9" t="e">
        <f>VLOOKUP(Y662,quide!$A$2:$B$1006,2,0)</f>
        <v>#N/A</v>
      </c>
      <c r="AA662" s="4" t="e">
        <f>VLOOKUP(Y662,quide!$A$2:$J$1006,10,0)</f>
        <v>#N/A</v>
      </c>
      <c r="AB662" s="50" t="e">
        <f>VLOOKUP(tbl2_2!A662,ishod_substance!A:AD,8,0)</f>
        <v>#N/A</v>
      </c>
      <c r="AC662" s="28" t="e">
        <f t="shared" si="10"/>
        <v>#N/A</v>
      </c>
      <c r="AD662" s="27" t="e">
        <f>VLOOKUP(tbl2_2!A662,ishod_substance!A:AD,9,0)</f>
        <v>#N/A</v>
      </c>
      <c r="AE662" s="8" t="e">
        <f>VLOOKUP(tbl2_2!A662,ishod_substance!A:AD,9,0)</f>
        <v>#N/A</v>
      </c>
      <c r="AF662" s="12"/>
    </row>
    <row r="663" spans="1:32" x14ac:dyDescent="0.25">
      <c r="A663">
        <v>655</v>
      </c>
      <c r="C663" s="5" t="e">
        <f>VLOOKUP(tbl2_2!A663,ishod_substance!A:P,2,0)</f>
        <v>#N/A</v>
      </c>
      <c r="D663" s="7" t="e">
        <f>VLOOKUP(tbl2_2!A663,ishod_substance!A:P,3,0)</f>
        <v>#N/A</v>
      </c>
      <c r="E663" s="5" t="e">
        <f>VLOOKUP(tbl2_2!A663,ishod_substance!A:P,11,0)</f>
        <v>#N/A</v>
      </c>
      <c r="F663" s="6" t="e">
        <f>VLOOKUP(tbl2_2!A663,ishod_substance!A:P,15,0)</f>
        <v>#N/A</v>
      </c>
      <c r="G663" s="6" t="e">
        <f>VLOOKUP(tbl2_2!A663,ishod_substance!A:P,12,0)&amp;"/"&amp;VLOOKUP(tbl2_2!A663,ishod_substance!A:P,14,0)</f>
        <v>#N/A</v>
      </c>
      <c r="H663" s="29" t="e">
        <f>VLOOKUP(tbl2_2!A663,ishod_substance!A:P,6,0)</f>
        <v>#N/A</v>
      </c>
      <c r="I663" s="10" t="e">
        <f>VLOOKUP(tbl2_2!A663,ishod_substance!A:P,15,0)</f>
        <v>#N/A</v>
      </c>
      <c r="J663" s="10" t="e">
        <f>VLOOKUP(tbl2_2!A663,ishod_substance!A:P,5,0)</f>
        <v>#N/A</v>
      </c>
      <c r="K663" s="84" t="e">
        <f>VLOOKUP(tbl2_2!A663,ishod_substance!A:Q,17,0)</f>
        <v>#N/A</v>
      </c>
      <c r="L663" s="84" t="e">
        <f>VLOOKUP(tbl2_2!A663,ishod_substance!A:R,18,0)</f>
        <v>#N/A</v>
      </c>
      <c r="M663" s="84" t="e">
        <f>VLOOKUP(tbl2_2!A663,ishod_substance!A:AD,19,0)</f>
        <v>#N/A</v>
      </c>
      <c r="N663" s="4" t="e">
        <f>VLOOKUP(tbl2_2!A663,ishod_substance!A:AD,20,0)</f>
        <v>#N/A</v>
      </c>
      <c r="O663" s="4" t="e">
        <f>VLOOKUP(tbl2_2!A663,ishod_substance!A:AD,21,0)</f>
        <v>#N/A</v>
      </c>
      <c r="P663" s="4" t="e">
        <f>VLOOKUP(tbl2_2!A663,ishod_substance!A:AD,22,0)</f>
        <v>#N/A</v>
      </c>
      <c r="Q663" s="4" t="e">
        <f>VLOOKUP(tbl2_2!A663,ishod_substance!A:AD,23,0)</f>
        <v>#N/A</v>
      </c>
      <c r="R663" s="4" t="e">
        <f>VLOOKUP(tbl2_2!A663,ishod_substance!A:AD,24,0)</f>
        <v>#N/A</v>
      </c>
      <c r="S663" s="4" t="e">
        <f>VLOOKUP(tbl2_2!A663,ishod_substance!A:AD,25,0)</f>
        <v>#N/A</v>
      </c>
      <c r="T663" s="4" t="e">
        <f>VLOOKUP(tbl2_2!A663,ishod_substance!A:AD,26,0)</f>
        <v>#N/A</v>
      </c>
      <c r="U663" s="4" t="e">
        <f>VLOOKUP(tbl2_2!A663,ishod_substance!A:AD,27,0)</f>
        <v>#N/A</v>
      </c>
      <c r="V663" s="4" t="e">
        <f>VLOOKUP(tbl2_2!A663,ishod_substance!A:AD,28,0)</f>
        <v>#N/A</v>
      </c>
      <c r="W663" s="4" t="e">
        <f>VLOOKUP(tbl2_2!A663,ishod_substance!A:AD,29,0)</f>
        <v>#N/A</v>
      </c>
      <c r="X663" s="4" t="e">
        <f>VLOOKUP(tbl2_2!A663,ishod_substance!A:AD,30,0)</f>
        <v>#N/A</v>
      </c>
      <c r="Y663" s="10" t="e">
        <f>VLOOKUP(tbl2_2!A663,ishod_substance!A:AD,7,0)</f>
        <v>#N/A</v>
      </c>
      <c r="Z663" s="9" t="e">
        <f>VLOOKUP(Y663,quide!$A$2:$B$1006,2,0)</f>
        <v>#N/A</v>
      </c>
      <c r="AA663" s="4" t="e">
        <f>VLOOKUP(Y663,quide!$A$2:$J$1006,10,0)</f>
        <v>#N/A</v>
      </c>
      <c r="AB663" s="50" t="e">
        <f>VLOOKUP(tbl2_2!A663,ishod_substance!A:AD,8,0)</f>
        <v>#N/A</v>
      </c>
      <c r="AC663" s="28" t="e">
        <f t="shared" si="10"/>
        <v>#N/A</v>
      </c>
      <c r="AD663" s="27" t="e">
        <f>VLOOKUP(tbl2_2!A663,ishod_substance!A:AD,9,0)</f>
        <v>#N/A</v>
      </c>
      <c r="AE663" s="8" t="e">
        <f>VLOOKUP(tbl2_2!A663,ishod_substance!A:AD,9,0)</f>
        <v>#N/A</v>
      </c>
      <c r="AF663" s="12"/>
    </row>
    <row r="664" spans="1:32" x14ac:dyDescent="0.25">
      <c r="A664">
        <v>656</v>
      </c>
      <c r="C664" s="5" t="e">
        <f>VLOOKUP(tbl2_2!A664,ishod_substance!A:P,2,0)</f>
        <v>#N/A</v>
      </c>
      <c r="D664" s="7" t="e">
        <f>VLOOKUP(tbl2_2!A664,ishod_substance!A:P,3,0)</f>
        <v>#N/A</v>
      </c>
      <c r="E664" s="5" t="e">
        <f>VLOOKUP(tbl2_2!A664,ishod_substance!A:P,11,0)</f>
        <v>#N/A</v>
      </c>
      <c r="F664" s="6" t="e">
        <f>VLOOKUP(tbl2_2!A664,ishod_substance!A:P,15,0)</f>
        <v>#N/A</v>
      </c>
      <c r="G664" s="6" t="e">
        <f>VLOOKUP(tbl2_2!A664,ishod_substance!A:P,12,0)&amp;"/"&amp;VLOOKUP(tbl2_2!A664,ishod_substance!A:P,14,0)</f>
        <v>#N/A</v>
      </c>
      <c r="H664" s="29" t="e">
        <f>VLOOKUP(tbl2_2!A664,ishod_substance!A:P,6,0)</f>
        <v>#N/A</v>
      </c>
      <c r="I664" s="10" t="e">
        <f>VLOOKUP(tbl2_2!A664,ishod_substance!A:P,15,0)</f>
        <v>#N/A</v>
      </c>
      <c r="J664" s="10" t="e">
        <f>VLOOKUP(tbl2_2!A664,ishod_substance!A:P,5,0)</f>
        <v>#N/A</v>
      </c>
      <c r="K664" s="84" t="e">
        <f>VLOOKUP(tbl2_2!A664,ishod_substance!A:Q,17,0)</f>
        <v>#N/A</v>
      </c>
      <c r="L664" s="84" t="e">
        <f>VLOOKUP(tbl2_2!A664,ishod_substance!A:R,18,0)</f>
        <v>#N/A</v>
      </c>
      <c r="M664" s="84" t="e">
        <f>VLOOKUP(tbl2_2!A664,ishod_substance!A:AD,19,0)</f>
        <v>#N/A</v>
      </c>
      <c r="N664" s="4" t="e">
        <f>VLOOKUP(tbl2_2!A664,ishod_substance!A:AD,20,0)</f>
        <v>#N/A</v>
      </c>
      <c r="O664" s="4" t="e">
        <f>VLOOKUP(tbl2_2!A664,ishod_substance!A:AD,21,0)</f>
        <v>#N/A</v>
      </c>
      <c r="P664" s="4" t="e">
        <f>VLOOKUP(tbl2_2!A664,ishod_substance!A:AD,22,0)</f>
        <v>#N/A</v>
      </c>
      <c r="Q664" s="4" t="e">
        <f>VLOOKUP(tbl2_2!A664,ishod_substance!A:AD,23,0)</f>
        <v>#N/A</v>
      </c>
      <c r="R664" s="4" t="e">
        <f>VLOOKUP(tbl2_2!A664,ishod_substance!A:AD,24,0)</f>
        <v>#N/A</v>
      </c>
      <c r="S664" s="4" t="e">
        <f>VLOOKUP(tbl2_2!A664,ishod_substance!A:AD,25,0)</f>
        <v>#N/A</v>
      </c>
      <c r="T664" s="4" t="e">
        <f>VLOOKUP(tbl2_2!A664,ishod_substance!A:AD,26,0)</f>
        <v>#N/A</v>
      </c>
      <c r="U664" s="4" t="e">
        <f>VLOOKUP(tbl2_2!A664,ishod_substance!A:AD,27,0)</f>
        <v>#N/A</v>
      </c>
      <c r="V664" s="4" t="e">
        <f>VLOOKUP(tbl2_2!A664,ishod_substance!A:AD,28,0)</f>
        <v>#N/A</v>
      </c>
      <c r="W664" s="4" t="e">
        <f>VLOOKUP(tbl2_2!A664,ishod_substance!A:AD,29,0)</f>
        <v>#N/A</v>
      </c>
      <c r="X664" s="4" t="e">
        <f>VLOOKUP(tbl2_2!A664,ishod_substance!A:AD,30,0)</f>
        <v>#N/A</v>
      </c>
      <c r="Y664" s="10" t="e">
        <f>VLOOKUP(tbl2_2!A664,ishod_substance!A:AD,7,0)</f>
        <v>#N/A</v>
      </c>
      <c r="Z664" s="9" t="e">
        <f>VLOOKUP(Y664,quide!$A$2:$B$1006,2,0)</f>
        <v>#N/A</v>
      </c>
      <c r="AA664" s="4" t="e">
        <f>VLOOKUP(Y664,quide!$A$2:$J$1006,10,0)</f>
        <v>#N/A</v>
      </c>
      <c r="AB664" s="50" t="e">
        <f>VLOOKUP(tbl2_2!A664,ishod_substance!A:AD,8,0)</f>
        <v>#N/A</v>
      </c>
      <c r="AC664" s="28" t="e">
        <f t="shared" si="10"/>
        <v>#N/A</v>
      </c>
      <c r="AD664" s="27" t="e">
        <f>VLOOKUP(tbl2_2!A664,ishod_substance!A:AD,9,0)</f>
        <v>#N/A</v>
      </c>
      <c r="AE664" s="8" t="e">
        <f>VLOOKUP(tbl2_2!A664,ishod_substance!A:AD,9,0)</f>
        <v>#N/A</v>
      </c>
      <c r="AF664" s="12"/>
    </row>
    <row r="665" spans="1:32" x14ac:dyDescent="0.25">
      <c r="A665">
        <v>657</v>
      </c>
      <c r="C665" s="5" t="e">
        <f>VLOOKUP(tbl2_2!A665,ishod_substance!A:P,2,0)</f>
        <v>#N/A</v>
      </c>
      <c r="D665" s="7" t="e">
        <f>VLOOKUP(tbl2_2!A665,ishod_substance!A:P,3,0)</f>
        <v>#N/A</v>
      </c>
      <c r="E665" s="5" t="e">
        <f>VLOOKUP(tbl2_2!A665,ishod_substance!A:P,11,0)</f>
        <v>#N/A</v>
      </c>
      <c r="F665" s="6" t="e">
        <f>VLOOKUP(tbl2_2!A665,ishod_substance!A:P,15,0)</f>
        <v>#N/A</v>
      </c>
      <c r="G665" s="6" t="e">
        <f>VLOOKUP(tbl2_2!A665,ishod_substance!A:P,12,0)&amp;"/"&amp;VLOOKUP(tbl2_2!A665,ishod_substance!A:P,14,0)</f>
        <v>#N/A</v>
      </c>
      <c r="H665" s="29" t="e">
        <f>VLOOKUP(tbl2_2!A665,ishod_substance!A:P,6,0)</f>
        <v>#N/A</v>
      </c>
      <c r="I665" s="10" t="e">
        <f>VLOOKUP(tbl2_2!A665,ishod_substance!A:P,15,0)</f>
        <v>#N/A</v>
      </c>
      <c r="J665" s="10" t="e">
        <f>VLOOKUP(tbl2_2!A665,ishod_substance!A:P,5,0)</f>
        <v>#N/A</v>
      </c>
      <c r="K665" s="84" t="e">
        <f>VLOOKUP(tbl2_2!A665,ishod_substance!A:Q,17,0)</f>
        <v>#N/A</v>
      </c>
      <c r="L665" s="84" t="e">
        <f>VLOOKUP(tbl2_2!A665,ishod_substance!A:R,18,0)</f>
        <v>#N/A</v>
      </c>
      <c r="M665" s="84" t="e">
        <f>VLOOKUP(tbl2_2!A665,ishod_substance!A:AD,19,0)</f>
        <v>#N/A</v>
      </c>
      <c r="N665" s="4" t="e">
        <f>VLOOKUP(tbl2_2!A665,ishod_substance!A:AD,20,0)</f>
        <v>#N/A</v>
      </c>
      <c r="O665" s="4" t="e">
        <f>VLOOKUP(tbl2_2!A665,ishod_substance!A:AD,21,0)</f>
        <v>#N/A</v>
      </c>
      <c r="P665" s="4" t="e">
        <f>VLOOKUP(tbl2_2!A665,ishod_substance!A:AD,22,0)</f>
        <v>#N/A</v>
      </c>
      <c r="Q665" s="4" t="e">
        <f>VLOOKUP(tbl2_2!A665,ishod_substance!A:AD,23,0)</f>
        <v>#N/A</v>
      </c>
      <c r="R665" s="4" t="e">
        <f>VLOOKUP(tbl2_2!A665,ishod_substance!A:AD,24,0)</f>
        <v>#N/A</v>
      </c>
      <c r="S665" s="4" t="e">
        <f>VLOOKUP(tbl2_2!A665,ishod_substance!A:AD,25,0)</f>
        <v>#N/A</v>
      </c>
      <c r="T665" s="4" t="e">
        <f>VLOOKUP(tbl2_2!A665,ishod_substance!A:AD,26,0)</f>
        <v>#N/A</v>
      </c>
      <c r="U665" s="4" t="e">
        <f>VLOOKUP(tbl2_2!A665,ishod_substance!A:AD,27,0)</f>
        <v>#N/A</v>
      </c>
      <c r="V665" s="4" t="e">
        <f>VLOOKUP(tbl2_2!A665,ishod_substance!A:AD,28,0)</f>
        <v>#N/A</v>
      </c>
      <c r="W665" s="4" t="e">
        <f>VLOOKUP(tbl2_2!A665,ishod_substance!A:AD,29,0)</f>
        <v>#N/A</v>
      </c>
      <c r="X665" s="4" t="e">
        <f>VLOOKUP(tbl2_2!A665,ishod_substance!A:AD,30,0)</f>
        <v>#N/A</v>
      </c>
      <c r="Y665" s="10" t="e">
        <f>VLOOKUP(tbl2_2!A665,ishod_substance!A:AD,7,0)</f>
        <v>#N/A</v>
      </c>
      <c r="Z665" s="9" t="e">
        <f>VLOOKUP(Y665,quide!$A$2:$B$1006,2,0)</f>
        <v>#N/A</v>
      </c>
      <c r="AA665" s="4" t="e">
        <f>VLOOKUP(Y665,quide!$A$2:$J$1006,10,0)</f>
        <v>#N/A</v>
      </c>
      <c r="AB665" s="50" t="e">
        <f>VLOOKUP(tbl2_2!A665,ishod_substance!A:AD,8,0)</f>
        <v>#N/A</v>
      </c>
      <c r="AC665" s="28" t="e">
        <f t="shared" si="10"/>
        <v>#N/A</v>
      </c>
      <c r="AD665" s="27" t="e">
        <f>VLOOKUP(tbl2_2!A665,ishod_substance!A:AD,9,0)</f>
        <v>#N/A</v>
      </c>
      <c r="AE665" s="8" t="e">
        <f>VLOOKUP(tbl2_2!A665,ishod_substance!A:AD,9,0)</f>
        <v>#N/A</v>
      </c>
      <c r="AF665" s="12"/>
    </row>
    <row r="666" spans="1:32" x14ac:dyDescent="0.25">
      <c r="A666">
        <v>658</v>
      </c>
      <c r="C666" s="5" t="e">
        <f>VLOOKUP(tbl2_2!A666,ishod_substance!A:P,2,0)</f>
        <v>#N/A</v>
      </c>
      <c r="D666" s="7" t="e">
        <f>VLOOKUP(tbl2_2!A666,ishod_substance!A:P,3,0)</f>
        <v>#N/A</v>
      </c>
      <c r="E666" s="5" t="e">
        <f>VLOOKUP(tbl2_2!A666,ishod_substance!A:P,11,0)</f>
        <v>#N/A</v>
      </c>
      <c r="F666" s="6" t="e">
        <f>VLOOKUP(tbl2_2!A666,ishod_substance!A:P,15,0)</f>
        <v>#N/A</v>
      </c>
      <c r="G666" s="6" t="e">
        <f>VLOOKUP(tbl2_2!A666,ishod_substance!A:P,12,0)&amp;"/"&amp;VLOOKUP(tbl2_2!A666,ishod_substance!A:P,14,0)</f>
        <v>#N/A</v>
      </c>
      <c r="H666" s="29" t="e">
        <f>VLOOKUP(tbl2_2!A666,ishod_substance!A:P,6,0)</f>
        <v>#N/A</v>
      </c>
      <c r="I666" s="10" t="e">
        <f>VLOOKUP(tbl2_2!A666,ishod_substance!A:P,15,0)</f>
        <v>#N/A</v>
      </c>
      <c r="J666" s="10" t="e">
        <f>VLOOKUP(tbl2_2!A666,ishod_substance!A:P,5,0)</f>
        <v>#N/A</v>
      </c>
      <c r="K666" s="84" t="e">
        <f>VLOOKUP(tbl2_2!A666,ishod_substance!A:Q,17,0)</f>
        <v>#N/A</v>
      </c>
      <c r="L666" s="84" t="e">
        <f>VLOOKUP(tbl2_2!A666,ishod_substance!A:R,18,0)</f>
        <v>#N/A</v>
      </c>
      <c r="M666" s="84" t="e">
        <f>VLOOKUP(tbl2_2!A666,ishod_substance!A:AD,19,0)</f>
        <v>#N/A</v>
      </c>
      <c r="N666" s="4" t="e">
        <f>VLOOKUP(tbl2_2!A666,ishod_substance!A:AD,20,0)</f>
        <v>#N/A</v>
      </c>
      <c r="O666" s="4" t="e">
        <f>VLOOKUP(tbl2_2!A666,ishod_substance!A:AD,21,0)</f>
        <v>#N/A</v>
      </c>
      <c r="P666" s="4" t="e">
        <f>VLOOKUP(tbl2_2!A666,ishod_substance!A:AD,22,0)</f>
        <v>#N/A</v>
      </c>
      <c r="Q666" s="4" t="e">
        <f>VLOOKUP(tbl2_2!A666,ishod_substance!A:AD,23,0)</f>
        <v>#N/A</v>
      </c>
      <c r="R666" s="4" t="e">
        <f>VLOOKUP(tbl2_2!A666,ishod_substance!A:AD,24,0)</f>
        <v>#N/A</v>
      </c>
      <c r="S666" s="4" t="e">
        <f>VLOOKUP(tbl2_2!A666,ishod_substance!A:AD,25,0)</f>
        <v>#N/A</v>
      </c>
      <c r="T666" s="4" t="e">
        <f>VLOOKUP(tbl2_2!A666,ishod_substance!A:AD,26,0)</f>
        <v>#N/A</v>
      </c>
      <c r="U666" s="4" t="e">
        <f>VLOOKUP(tbl2_2!A666,ishod_substance!A:AD,27,0)</f>
        <v>#N/A</v>
      </c>
      <c r="V666" s="4" t="e">
        <f>VLOOKUP(tbl2_2!A666,ishod_substance!A:AD,28,0)</f>
        <v>#N/A</v>
      </c>
      <c r="W666" s="4" t="e">
        <f>VLOOKUP(tbl2_2!A666,ishod_substance!A:AD,29,0)</f>
        <v>#N/A</v>
      </c>
      <c r="X666" s="4" t="e">
        <f>VLOOKUP(tbl2_2!A666,ishod_substance!A:AD,30,0)</f>
        <v>#N/A</v>
      </c>
      <c r="Y666" s="10" t="e">
        <f>VLOOKUP(tbl2_2!A666,ishod_substance!A:AD,7,0)</f>
        <v>#N/A</v>
      </c>
      <c r="Z666" s="9" t="e">
        <f>VLOOKUP(Y666,quide!$A$2:$B$1006,2,0)</f>
        <v>#N/A</v>
      </c>
      <c r="AA666" s="4" t="e">
        <f>VLOOKUP(Y666,quide!$A$2:$J$1006,10,0)</f>
        <v>#N/A</v>
      </c>
      <c r="AB666" s="50" t="e">
        <f>VLOOKUP(tbl2_2!A666,ishod_substance!A:AD,8,0)</f>
        <v>#N/A</v>
      </c>
      <c r="AC666" s="28" t="e">
        <f t="shared" si="10"/>
        <v>#N/A</v>
      </c>
      <c r="AD666" s="27" t="e">
        <f>VLOOKUP(tbl2_2!A666,ishod_substance!A:AD,9,0)</f>
        <v>#N/A</v>
      </c>
      <c r="AE666" s="8" t="e">
        <f>VLOOKUP(tbl2_2!A666,ishod_substance!A:AD,9,0)</f>
        <v>#N/A</v>
      </c>
      <c r="AF666" s="12"/>
    </row>
    <row r="667" spans="1:32" x14ac:dyDescent="0.25">
      <c r="A667">
        <v>659</v>
      </c>
      <c r="C667" s="5" t="e">
        <f>VLOOKUP(tbl2_2!A667,ishod_substance!A:P,2,0)</f>
        <v>#N/A</v>
      </c>
      <c r="D667" s="7" t="e">
        <f>VLOOKUP(tbl2_2!A667,ishod_substance!A:P,3,0)</f>
        <v>#N/A</v>
      </c>
      <c r="E667" s="5" t="e">
        <f>VLOOKUP(tbl2_2!A667,ishod_substance!A:P,11,0)</f>
        <v>#N/A</v>
      </c>
      <c r="F667" s="6" t="e">
        <f>VLOOKUP(tbl2_2!A667,ishod_substance!A:P,15,0)</f>
        <v>#N/A</v>
      </c>
      <c r="G667" s="6" t="e">
        <f>VLOOKUP(tbl2_2!A667,ishod_substance!A:P,12,0)&amp;"/"&amp;VLOOKUP(tbl2_2!A667,ishod_substance!A:P,14,0)</f>
        <v>#N/A</v>
      </c>
      <c r="H667" s="29" t="e">
        <f>VLOOKUP(tbl2_2!A667,ishod_substance!A:P,6,0)</f>
        <v>#N/A</v>
      </c>
      <c r="I667" s="10" t="e">
        <f>VLOOKUP(tbl2_2!A667,ishod_substance!A:P,15,0)</f>
        <v>#N/A</v>
      </c>
      <c r="J667" s="10" t="e">
        <f>VLOOKUP(tbl2_2!A667,ishod_substance!A:P,5,0)</f>
        <v>#N/A</v>
      </c>
      <c r="K667" s="84" t="e">
        <f>VLOOKUP(tbl2_2!A667,ishod_substance!A:Q,17,0)</f>
        <v>#N/A</v>
      </c>
      <c r="L667" s="84" t="e">
        <f>VLOOKUP(tbl2_2!A667,ishod_substance!A:R,18,0)</f>
        <v>#N/A</v>
      </c>
      <c r="M667" s="84" t="e">
        <f>VLOOKUP(tbl2_2!A667,ishod_substance!A:AD,19,0)</f>
        <v>#N/A</v>
      </c>
      <c r="N667" s="4" t="e">
        <f>VLOOKUP(tbl2_2!A667,ishod_substance!A:AD,20,0)</f>
        <v>#N/A</v>
      </c>
      <c r="O667" s="4" t="e">
        <f>VLOOKUP(tbl2_2!A667,ishod_substance!A:AD,21,0)</f>
        <v>#N/A</v>
      </c>
      <c r="P667" s="4" t="e">
        <f>VLOOKUP(tbl2_2!A667,ishod_substance!A:AD,22,0)</f>
        <v>#N/A</v>
      </c>
      <c r="Q667" s="4" t="e">
        <f>VLOOKUP(tbl2_2!A667,ishod_substance!A:AD,23,0)</f>
        <v>#N/A</v>
      </c>
      <c r="R667" s="4" t="e">
        <f>VLOOKUP(tbl2_2!A667,ishod_substance!A:AD,24,0)</f>
        <v>#N/A</v>
      </c>
      <c r="S667" s="4" t="e">
        <f>VLOOKUP(tbl2_2!A667,ishod_substance!A:AD,25,0)</f>
        <v>#N/A</v>
      </c>
      <c r="T667" s="4" t="e">
        <f>VLOOKUP(tbl2_2!A667,ishod_substance!A:AD,26,0)</f>
        <v>#N/A</v>
      </c>
      <c r="U667" s="4" t="e">
        <f>VLOOKUP(tbl2_2!A667,ishod_substance!A:AD,27,0)</f>
        <v>#N/A</v>
      </c>
      <c r="V667" s="4" t="e">
        <f>VLOOKUP(tbl2_2!A667,ishod_substance!A:AD,28,0)</f>
        <v>#N/A</v>
      </c>
      <c r="W667" s="4" t="e">
        <f>VLOOKUP(tbl2_2!A667,ishod_substance!A:AD,29,0)</f>
        <v>#N/A</v>
      </c>
      <c r="X667" s="4" t="e">
        <f>VLOOKUP(tbl2_2!A667,ishod_substance!A:AD,30,0)</f>
        <v>#N/A</v>
      </c>
      <c r="Y667" s="10" t="e">
        <f>VLOOKUP(tbl2_2!A667,ishod_substance!A:AD,7,0)</f>
        <v>#N/A</v>
      </c>
      <c r="Z667" s="9" t="e">
        <f>VLOOKUP(Y667,quide!$A$2:$B$1006,2,0)</f>
        <v>#N/A</v>
      </c>
      <c r="AA667" s="4" t="e">
        <f>VLOOKUP(Y667,quide!$A$2:$J$1006,10,0)</f>
        <v>#N/A</v>
      </c>
      <c r="AB667" s="50" t="e">
        <f>VLOOKUP(tbl2_2!A667,ishod_substance!A:AD,8,0)</f>
        <v>#N/A</v>
      </c>
      <c r="AC667" s="28" t="e">
        <f t="shared" si="10"/>
        <v>#N/A</v>
      </c>
      <c r="AD667" s="27" t="e">
        <f>VLOOKUP(tbl2_2!A667,ishod_substance!A:AD,9,0)</f>
        <v>#N/A</v>
      </c>
      <c r="AE667" s="8" t="e">
        <f>VLOOKUP(tbl2_2!A667,ishod_substance!A:AD,9,0)</f>
        <v>#N/A</v>
      </c>
      <c r="AF667" s="12"/>
    </row>
    <row r="668" spans="1:32" x14ac:dyDescent="0.25">
      <c r="A668">
        <v>660</v>
      </c>
      <c r="C668" s="5" t="e">
        <f>VLOOKUP(tbl2_2!A668,ishod_substance!A:P,2,0)</f>
        <v>#N/A</v>
      </c>
      <c r="D668" s="7" t="e">
        <f>VLOOKUP(tbl2_2!A668,ishod_substance!A:P,3,0)</f>
        <v>#N/A</v>
      </c>
      <c r="E668" s="5" t="e">
        <f>VLOOKUP(tbl2_2!A668,ishod_substance!A:P,11,0)</f>
        <v>#N/A</v>
      </c>
      <c r="F668" s="6" t="e">
        <f>VLOOKUP(tbl2_2!A668,ishod_substance!A:P,15,0)</f>
        <v>#N/A</v>
      </c>
      <c r="G668" s="6" t="e">
        <f>VLOOKUP(tbl2_2!A668,ishod_substance!A:P,12,0)&amp;"/"&amp;VLOOKUP(tbl2_2!A668,ishod_substance!A:P,14,0)</f>
        <v>#N/A</v>
      </c>
      <c r="H668" s="29" t="e">
        <f>VLOOKUP(tbl2_2!A668,ishod_substance!A:P,6,0)</f>
        <v>#N/A</v>
      </c>
      <c r="I668" s="10" t="e">
        <f>VLOOKUP(tbl2_2!A668,ishod_substance!A:P,15,0)</f>
        <v>#N/A</v>
      </c>
      <c r="J668" s="10" t="e">
        <f>VLOOKUP(tbl2_2!A668,ishod_substance!A:P,5,0)</f>
        <v>#N/A</v>
      </c>
      <c r="K668" s="84" t="e">
        <f>VLOOKUP(tbl2_2!A668,ishod_substance!A:Q,17,0)</f>
        <v>#N/A</v>
      </c>
      <c r="L668" s="84" t="e">
        <f>VLOOKUP(tbl2_2!A668,ishod_substance!A:R,18,0)</f>
        <v>#N/A</v>
      </c>
      <c r="M668" s="84" t="e">
        <f>VLOOKUP(tbl2_2!A668,ishod_substance!A:AD,19,0)</f>
        <v>#N/A</v>
      </c>
      <c r="N668" s="4" t="e">
        <f>VLOOKUP(tbl2_2!A668,ishod_substance!A:AD,20,0)</f>
        <v>#N/A</v>
      </c>
      <c r="O668" s="4" t="e">
        <f>VLOOKUP(tbl2_2!A668,ishod_substance!A:AD,21,0)</f>
        <v>#N/A</v>
      </c>
      <c r="P668" s="4" t="e">
        <f>VLOOKUP(tbl2_2!A668,ishod_substance!A:AD,22,0)</f>
        <v>#N/A</v>
      </c>
      <c r="Q668" s="4" t="e">
        <f>VLOOKUP(tbl2_2!A668,ishod_substance!A:AD,23,0)</f>
        <v>#N/A</v>
      </c>
      <c r="R668" s="4" t="e">
        <f>VLOOKUP(tbl2_2!A668,ishod_substance!A:AD,24,0)</f>
        <v>#N/A</v>
      </c>
      <c r="S668" s="4" t="e">
        <f>VLOOKUP(tbl2_2!A668,ishod_substance!A:AD,25,0)</f>
        <v>#N/A</v>
      </c>
      <c r="T668" s="4" t="e">
        <f>VLOOKUP(tbl2_2!A668,ishod_substance!A:AD,26,0)</f>
        <v>#N/A</v>
      </c>
      <c r="U668" s="4" t="e">
        <f>VLOOKUP(tbl2_2!A668,ishod_substance!A:AD,27,0)</f>
        <v>#N/A</v>
      </c>
      <c r="V668" s="4" t="e">
        <f>VLOOKUP(tbl2_2!A668,ishod_substance!A:AD,28,0)</f>
        <v>#N/A</v>
      </c>
      <c r="W668" s="4" t="e">
        <f>VLOOKUP(tbl2_2!A668,ishod_substance!A:AD,29,0)</f>
        <v>#N/A</v>
      </c>
      <c r="X668" s="4" t="e">
        <f>VLOOKUP(tbl2_2!A668,ishod_substance!A:AD,30,0)</f>
        <v>#N/A</v>
      </c>
      <c r="Y668" s="10" t="e">
        <f>VLOOKUP(tbl2_2!A668,ishod_substance!A:AD,7,0)</f>
        <v>#N/A</v>
      </c>
      <c r="Z668" s="9" t="e">
        <f>VLOOKUP(Y668,quide!$A$2:$B$1006,2,0)</f>
        <v>#N/A</v>
      </c>
      <c r="AA668" s="4" t="e">
        <f>VLOOKUP(Y668,quide!$A$2:$J$1006,10,0)</f>
        <v>#N/A</v>
      </c>
      <c r="AB668" s="50" t="e">
        <f>VLOOKUP(tbl2_2!A668,ishod_substance!A:AD,8,0)</f>
        <v>#N/A</v>
      </c>
      <c r="AC668" s="28" t="e">
        <f t="shared" si="10"/>
        <v>#N/A</v>
      </c>
      <c r="AD668" s="27" t="e">
        <f>VLOOKUP(tbl2_2!A668,ishod_substance!A:AD,9,0)</f>
        <v>#N/A</v>
      </c>
      <c r="AE668" s="8" t="e">
        <f>VLOOKUP(tbl2_2!A668,ishod_substance!A:AD,9,0)</f>
        <v>#N/A</v>
      </c>
      <c r="AF668" s="12"/>
    </row>
    <row r="669" spans="1:32" x14ac:dyDescent="0.25">
      <c r="A669">
        <v>661</v>
      </c>
      <c r="C669" s="5" t="e">
        <f>VLOOKUP(tbl2_2!A669,ishod_substance!A:P,2,0)</f>
        <v>#N/A</v>
      </c>
      <c r="D669" s="7" t="e">
        <f>VLOOKUP(tbl2_2!A669,ishod_substance!A:P,3,0)</f>
        <v>#N/A</v>
      </c>
      <c r="E669" s="5" t="e">
        <f>VLOOKUP(tbl2_2!A669,ishod_substance!A:P,11,0)</f>
        <v>#N/A</v>
      </c>
      <c r="F669" s="6" t="e">
        <f>VLOOKUP(tbl2_2!A669,ishod_substance!A:P,15,0)</f>
        <v>#N/A</v>
      </c>
      <c r="G669" s="6" t="e">
        <f>VLOOKUP(tbl2_2!A669,ishod_substance!A:P,12,0)&amp;"/"&amp;VLOOKUP(tbl2_2!A669,ishod_substance!A:P,14,0)</f>
        <v>#N/A</v>
      </c>
      <c r="H669" s="29" t="e">
        <f>VLOOKUP(tbl2_2!A669,ishod_substance!A:P,6,0)</f>
        <v>#N/A</v>
      </c>
      <c r="I669" s="10" t="e">
        <f>VLOOKUP(tbl2_2!A669,ishod_substance!A:P,15,0)</f>
        <v>#N/A</v>
      </c>
      <c r="J669" s="10" t="e">
        <f>VLOOKUP(tbl2_2!A669,ishod_substance!A:P,5,0)</f>
        <v>#N/A</v>
      </c>
      <c r="K669" s="84" t="e">
        <f>VLOOKUP(tbl2_2!A669,ishod_substance!A:Q,17,0)</f>
        <v>#N/A</v>
      </c>
      <c r="L669" s="84" t="e">
        <f>VLOOKUP(tbl2_2!A669,ishod_substance!A:R,18,0)</f>
        <v>#N/A</v>
      </c>
      <c r="M669" s="84" t="e">
        <f>VLOOKUP(tbl2_2!A669,ishod_substance!A:AD,19,0)</f>
        <v>#N/A</v>
      </c>
      <c r="N669" s="4" t="e">
        <f>VLOOKUP(tbl2_2!A669,ishod_substance!A:AD,20,0)</f>
        <v>#N/A</v>
      </c>
      <c r="O669" s="4" t="e">
        <f>VLOOKUP(tbl2_2!A669,ishod_substance!A:AD,21,0)</f>
        <v>#N/A</v>
      </c>
      <c r="P669" s="4" t="e">
        <f>VLOOKUP(tbl2_2!A669,ishod_substance!A:AD,22,0)</f>
        <v>#N/A</v>
      </c>
      <c r="Q669" s="4" t="e">
        <f>VLOOKUP(tbl2_2!A669,ishod_substance!A:AD,23,0)</f>
        <v>#N/A</v>
      </c>
      <c r="R669" s="4" t="e">
        <f>VLOOKUP(tbl2_2!A669,ishod_substance!A:AD,24,0)</f>
        <v>#N/A</v>
      </c>
      <c r="S669" s="4" t="e">
        <f>VLOOKUP(tbl2_2!A669,ishod_substance!A:AD,25,0)</f>
        <v>#N/A</v>
      </c>
      <c r="T669" s="4" t="e">
        <f>VLOOKUP(tbl2_2!A669,ishod_substance!A:AD,26,0)</f>
        <v>#N/A</v>
      </c>
      <c r="U669" s="4" t="e">
        <f>VLOOKUP(tbl2_2!A669,ishod_substance!A:AD,27,0)</f>
        <v>#N/A</v>
      </c>
      <c r="V669" s="4" t="e">
        <f>VLOOKUP(tbl2_2!A669,ishod_substance!A:AD,28,0)</f>
        <v>#N/A</v>
      </c>
      <c r="W669" s="4" t="e">
        <f>VLOOKUP(tbl2_2!A669,ishod_substance!A:AD,29,0)</f>
        <v>#N/A</v>
      </c>
      <c r="X669" s="4" t="e">
        <f>VLOOKUP(tbl2_2!A669,ishod_substance!A:AD,30,0)</f>
        <v>#N/A</v>
      </c>
      <c r="Y669" s="10" t="e">
        <f>VLOOKUP(tbl2_2!A669,ishod_substance!A:AD,7,0)</f>
        <v>#N/A</v>
      </c>
      <c r="Z669" s="9" t="e">
        <f>VLOOKUP(Y669,quide!$A$2:$B$1006,2,0)</f>
        <v>#N/A</v>
      </c>
      <c r="AA669" s="4" t="e">
        <f>VLOOKUP(Y669,quide!$A$2:$J$1006,10,0)</f>
        <v>#N/A</v>
      </c>
      <c r="AB669" s="50" t="e">
        <f>VLOOKUP(tbl2_2!A669,ishod_substance!A:AD,8,0)</f>
        <v>#N/A</v>
      </c>
      <c r="AC669" s="28" t="e">
        <f t="shared" si="10"/>
        <v>#N/A</v>
      </c>
      <c r="AD669" s="27" t="e">
        <f>VLOOKUP(tbl2_2!A669,ishod_substance!A:AD,9,0)</f>
        <v>#N/A</v>
      </c>
      <c r="AE669" s="8" t="e">
        <f>VLOOKUP(tbl2_2!A669,ishod_substance!A:AD,9,0)</f>
        <v>#N/A</v>
      </c>
      <c r="AF669" s="12"/>
    </row>
    <row r="670" spans="1:32" x14ac:dyDescent="0.25">
      <c r="A670">
        <v>662</v>
      </c>
      <c r="C670" s="5" t="e">
        <f>VLOOKUP(tbl2_2!A670,ishod_substance!A:P,2,0)</f>
        <v>#N/A</v>
      </c>
      <c r="D670" s="7" t="e">
        <f>VLOOKUP(tbl2_2!A670,ishod_substance!A:P,3,0)</f>
        <v>#N/A</v>
      </c>
      <c r="E670" s="5" t="e">
        <f>VLOOKUP(tbl2_2!A670,ishod_substance!A:P,11,0)</f>
        <v>#N/A</v>
      </c>
      <c r="F670" s="6" t="e">
        <f>VLOOKUP(tbl2_2!A670,ishod_substance!A:P,15,0)</f>
        <v>#N/A</v>
      </c>
      <c r="G670" s="6" t="e">
        <f>VLOOKUP(tbl2_2!A670,ishod_substance!A:P,12,0)&amp;"/"&amp;VLOOKUP(tbl2_2!A670,ishod_substance!A:P,14,0)</f>
        <v>#N/A</v>
      </c>
      <c r="H670" s="29" t="e">
        <f>VLOOKUP(tbl2_2!A670,ishod_substance!A:P,6,0)</f>
        <v>#N/A</v>
      </c>
      <c r="I670" s="10" t="e">
        <f>VLOOKUP(tbl2_2!A670,ishod_substance!A:P,15,0)</f>
        <v>#N/A</v>
      </c>
      <c r="J670" s="10" t="e">
        <f>VLOOKUP(tbl2_2!A670,ishod_substance!A:P,5,0)</f>
        <v>#N/A</v>
      </c>
      <c r="K670" s="84" t="e">
        <f>VLOOKUP(tbl2_2!A670,ishod_substance!A:Q,17,0)</f>
        <v>#N/A</v>
      </c>
      <c r="L670" s="84" t="e">
        <f>VLOOKUP(tbl2_2!A670,ishod_substance!A:R,18,0)</f>
        <v>#N/A</v>
      </c>
      <c r="M670" s="84" t="e">
        <f>VLOOKUP(tbl2_2!A670,ishod_substance!A:AD,19,0)</f>
        <v>#N/A</v>
      </c>
      <c r="N670" s="4" t="e">
        <f>VLOOKUP(tbl2_2!A670,ishod_substance!A:AD,20,0)</f>
        <v>#N/A</v>
      </c>
      <c r="O670" s="4" t="e">
        <f>VLOOKUP(tbl2_2!A670,ishod_substance!A:AD,21,0)</f>
        <v>#N/A</v>
      </c>
      <c r="P670" s="4" t="e">
        <f>VLOOKUP(tbl2_2!A670,ishod_substance!A:AD,22,0)</f>
        <v>#N/A</v>
      </c>
      <c r="Q670" s="4" t="e">
        <f>VLOOKUP(tbl2_2!A670,ishod_substance!A:AD,23,0)</f>
        <v>#N/A</v>
      </c>
      <c r="R670" s="4" t="e">
        <f>VLOOKUP(tbl2_2!A670,ishod_substance!A:AD,24,0)</f>
        <v>#N/A</v>
      </c>
      <c r="S670" s="4" t="e">
        <f>VLOOKUP(tbl2_2!A670,ishod_substance!A:AD,25,0)</f>
        <v>#N/A</v>
      </c>
      <c r="T670" s="4" t="e">
        <f>VLOOKUP(tbl2_2!A670,ishod_substance!A:AD,26,0)</f>
        <v>#N/A</v>
      </c>
      <c r="U670" s="4" t="e">
        <f>VLOOKUP(tbl2_2!A670,ishod_substance!A:AD,27,0)</f>
        <v>#N/A</v>
      </c>
      <c r="V670" s="4" t="e">
        <f>VLOOKUP(tbl2_2!A670,ishod_substance!A:AD,28,0)</f>
        <v>#N/A</v>
      </c>
      <c r="W670" s="4" t="e">
        <f>VLOOKUP(tbl2_2!A670,ishod_substance!A:AD,29,0)</f>
        <v>#N/A</v>
      </c>
      <c r="X670" s="4" t="e">
        <f>VLOOKUP(tbl2_2!A670,ishod_substance!A:AD,30,0)</f>
        <v>#N/A</v>
      </c>
      <c r="Y670" s="10" t="e">
        <f>VLOOKUP(tbl2_2!A670,ishod_substance!A:AD,7,0)</f>
        <v>#N/A</v>
      </c>
      <c r="Z670" s="9" t="e">
        <f>VLOOKUP(Y670,quide!$A$2:$B$1006,2,0)</f>
        <v>#N/A</v>
      </c>
      <c r="AA670" s="4" t="e">
        <f>VLOOKUP(Y670,quide!$A$2:$J$1006,10,0)</f>
        <v>#N/A</v>
      </c>
      <c r="AB670" s="50" t="e">
        <f>VLOOKUP(tbl2_2!A670,ishod_substance!A:AD,8,0)</f>
        <v>#N/A</v>
      </c>
      <c r="AC670" s="28" t="e">
        <f t="shared" si="10"/>
        <v>#N/A</v>
      </c>
      <c r="AD670" s="27" t="e">
        <f>VLOOKUP(tbl2_2!A670,ishod_substance!A:AD,9,0)</f>
        <v>#N/A</v>
      </c>
      <c r="AE670" s="8" t="e">
        <f>VLOOKUP(tbl2_2!A670,ishod_substance!A:AD,9,0)</f>
        <v>#N/A</v>
      </c>
      <c r="AF670" s="12"/>
    </row>
    <row r="671" spans="1:32" x14ac:dyDescent="0.25">
      <c r="A671">
        <v>663</v>
      </c>
      <c r="C671" s="5" t="e">
        <f>VLOOKUP(tbl2_2!A671,ishod_substance!A:P,2,0)</f>
        <v>#N/A</v>
      </c>
      <c r="D671" s="7" t="e">
        <f>VLOOKUP(tbl2_2!A671,ishod_substance!A:P,3,0)</f>
        <v>#N/A</v>
      </c>
      <c r="E671" s="5" t="e">
        <f>VLOOKUP(tbl2_2!A671,ishod_substance!A:P,11,0)</f>
        <v>#N/A</v>
      </c>
      <c r="F671" s="6" t="e">
        <f>VLOOKUP(tbl2_2!A671,ishod_substance!A:P,15,0)</f>
        <v>#N/A</v>
      </c>
      <c r="G671" s="6" t="e">
        <f>VLOOKUP(tbl2_2!A671,ishod_substance!A:P,12,0)&amp;"/"&amp;VLOOKUP(tbl2_2!A671,ishod_substance!A:P,14,0)</f>
        <v>#N/A</v>
      </c>
      <c r="H671" s="29" t="e">
        <f>VLOOKUP(tbl2_2!A671,ishod_substance!A:P,6,0)</f>
        <v>#N/A</v>
      </c>
      <c r="I671" s="10" t="e">
        <f>VLOOKUP(tbl2_2!A671,ishod_substance!A:P,15,0)</f>
        <v>#N/A</v>
      </c>
      <c r="J671" s="10" t="e">
        <f>VLOOKUP(tbl2_2!A671,ishod_substance!A:P,5,0)</f>
        <v>#N/A</v>
      </c>
      <c r="K671" s="84" t="e">
        <f>VLOOKUP(tbl2_2!A671,ishod_substance!A:Q,17,0)</f>
        <v>#N/A</v>
      </c>
      <c r="L671" s="84" t="e">
        <f>VLOOKUP(tbl2_2!A671,ishod_substance!A:R,18,0)</f>
        <v>#N/A</v>
      </c>
      <c r="M671" s="84" t="e">
        <f>VLOOKUP(tbl2_2!A671,ishod_substance!A:AD,19,0)</f>
        <v>#N/A</v>
      </c>
      <c r="N671" s="4" t="e">
        <f>VLOOKUP(tbl2_2!A671,ishod_substance!A:AD,20,0)</f>
        <v>#N/A</v>
      </c>
      <c r="O671" s="4" t="e">
        <f>VLOOKUP(tbl2_2!A671,ishod_substance!A:AD,21,0)</f>
        <v>#N/A</v>
      </c>
      <c r="P671" s="4" t="e">
        <f>VLOOKUP(tbl2_2!A671,ishod_substance!A:AD,22,0)</f>
        <v>#N/A</v>
      </c>
      <c r="Q671" s="4" t="e">
        <f>VLOOKUP(tbl2_2!A671,ishod_substance!A:AD,23,0)</f>
        <v>#N/A</v>
      </c>
      <c r="R671" s="4" t="e">
        <f>VLOOKUP(tbl2_2!A671,ishod_substance!A:AD,24,0)</f>
        <v>#N/A</v>
      </c>
      <c r="S671" s="4" t="e">
        <f>VLOOKUP(tbl2_2!A671,ishod_substance!A:AD,25,0)</f>
        <v>#N/A</v>
      </c>
      <c r="T671" s="4" t="e">
        <f>VLOOKUP(tbl2_2!A671,ishod_substance!A:AD,26,0)</f>
        <v>#N/A</v>
      </c>
      <c r="U671" s="4" t="e">
        <f>VLOOKUP(tbl2_2!A671,ishod_substance!A:AD,27,0)</f>
        <v>#N/A</v>
      </c>
      <c r="V671" s="4" t="e">
        <f>VLOOKUP(tbl2_2!A671,ishod_substance!A:AD,28,0)</f>
        <v>#N/A</v>
      </c>
      <c r="W671" s="4" t="e">
        <f>VLOOKUP(tbl2_2!A671,ishod_substance!A:AD,29,0)</f>
        <v>#N/A</v>
      </c>
      <c r="X671" s="4" t="e">
        <f>VLOOKUP(tbl2_2!A671,ishod_substance!A:AD,30,0)</f>
        <v>#N/A</v>
      </c>
      <c r="Y671" s="10" t="e">
        <f>VLOOKUP(tbl2_2!A671,ishod_substance!A:AD,7,0)</f>
        <v>#N/A</v>
      </c>
      <c r="Z671" s="9" t="e">
        <f>VLOOKUP(Y671,quide!$A$2:$B$1006,2,0)</f>
        <v>#N/A</v>
      </c>
      <c r="AA671" s="4" t="e">
        <f>VLOOKUP(Y671,quide!$A$2:$J$1006,10,0)</f>
        <v>#N/A</v>
      </c>
      <c r="AB671" s="50" t="e">
        <f>VLOOKUP(tbl2_2!A671,ishod_substance!A:AD,8,0)</f>
        <v>#N/A</v>
      </c>
      <c r="AC671" s="28" t="e">
        <f t="shared" si="10"/>
        <v>#N/A</v>
      </c>
      <c r="AD671" s="27" t="e">
        <f>VLOOKUP(tbl2_2!A671,ishod_substance!A:AD,9,0)</f>
        <v>#N/A</v>
      </c>
      <c r="AE671" s="8" t="e">
        <f>VLOOKUP(tbl2_2!A671,ishod_substance!A:AD,9,0)</f>
        <v>#N/A</v>
      </c>
      <c r="AF671" s="12"/>
    </row>
    <row r="672" spans="1:32" x14ac:dyDescent="0.25">
      <c r="A672">
        <v>664</v>
      </c>
      <c r="C672" s="5" t="e">
        <f>VLOOKUP(tbl2_2!A672,ishod_substance!A:P,2,0)</f>
        <v>#N/A</v>
      </c>
      <c r="D672" s="7" t="e">
        <f>VLOOKUP(tbl2_2!A672,ishod_substance!A:P,3,0)</f>
        <v>#N/A</v>
      </c>
      <c r="E672" s="5" t="e">
        <f>VLOOKUP(tbl2_2!A672,ishod_substance!A:P,11,0)</f>
        <v>#N/A</v>
      </c>
      <c r="F672" s="6" t="e">
        <f>VLOOKUP(tbl2_2!A672,ishod_substance!A:P,15,0)</f>
        <v>#N/A</v>
      </c>
      <c r="G672" s="6" t="e">
        <f>VLOOKUP(tbl2_2!A672,ishod_substance!A:P,12,0)&amp;"/"&amp;VLOOKUP(tbl2_2!A672,ishod_substance!A:P,14,0)</f>
        <v>#N/A</v>
      </c>
      <c r="H672" s="29" t="e">
        <f>VLOOKUP(tbl2_2!A672,ishod_substance!A:P,6,0)</f>
        <v>#N/A</v>
      </c>
      <c r="I672" s="10" t="e">
        <f>VLOOKUP(tbl2_2!A672,ishod_substance!A:P,15,0)</f>
        <v>#N/A</v>
      </c>
      <c r="J672" s="10" t="e">
        <f>VLOOKUP(tbl2_2!A672,ishod_substance!A:P,5,0)</f>
        <v>#N/A</v>
      </c>
      <c r="K672" s="84" t="e">
        <f>VLOOKUP(tbl2_2!A672,ishod_substance!A:Q,17,0)</f>
        <v>#N/A</v>
      </c>
      <c r="L672" s="84" t="e">
        <f>VLOOKUP(tbl2_2!A672,ishod_substance!A:R,18,0)</f>
        <v>#N/A</v>
      </c>
      <c r="M672" s="84" t="e">
        <f>VLOOKUP(tbl2_2!A672,ishod_substance!A:AD,19,0)</f>
        <v>#N/A</v>
      </c>
      <c r="N672" s="4" t="e">
        <f>VLOOKUP(tbl2_2!A672,ishod_substance!A:AD,20,0)</f>
        <v>#N/A</v>
      </c>
      <c r="O672" s="4" t="e">
        <f>VLOOKUP(tbl2_2!A672,ishod_substance!A:AD,21,0)</f>
        <v>#N/A</v>
      </c>
      <c r="P672" s="4" t="e">
        <f>VLOOKUP(tbl2_2!A672,ishod_substance!A:AD,22,0)</f>
        <v>#N/A</v>
      </c>
      <c r="Q672" s="4" t="e">
        <f>VLOOKUP(tbl2_2!A672,ishod_substance!A:AD,23,0)</f>
        <v>#N/A</v>
      </c>
      <c r="R672" s="4" t="e">
        <f>VLOOKUP(tbl2_2!A672,ishod_substance!A:AD,24,0)</f>
        <v>#N/A</v>
      </c>
      <c r="S672" s="4" t="e">
        <f>VLOOKUP(tbl2_2!A672,ishod_substance!A:AD,25,0)</f>
        <v>#N/A</v>
      </c>
      <c r="T672" s="4" t="e">
        <f>VLOOKUP(tbl2_2!A672,ishod_substance!A:AD,26,0)</f>
        <v>#N/A</v>
      </c>
      <c r="U672" s="4" t="e">
        <f>VLOOKUP(tbl2_2!A672,ishod_substance!A:AD,27,0)</f>
        <v>#N/A</v>
      </c>
      <c r="V672" s="4" t="e">
        <f>VLOOKUP(tbl2_2!A672,ishod_substance!A:AD,28,0)</f>
        <v>#N/A</v>
      </c>
      <c r="W672" s="4" t="e">
        <f>VLOOKUP(tbl2_2!A672,ishod_substance!A:AD,29,0)</f>
        <v>#N/A</v>
      </c>
      <c r="X672" s="4" t="e">
        <f>VLOOKUP(tbl2_2!A672,ishod_substance!A:AD,30,0)</f>
        <v>#N/A</v>
      </c>
      <c r="Y672" s="10" t="e">
        <f>VLOOKUP(tbl2_2!A672,ishod_substance!A:AD,7,0)</f>
        <v>#N/A</v>
      </c>
      <c r="Z672" s="9" t="e">
        <f>VLOOKUP(Y672,quide!$A$2:$B$1006,2,0)</f>
        <v>#N/A</v>
      </c>
      <c r="AA672" s="4" t="e">
        <f>VLOOKUP(Y672,quide!$A$2:$J$1006,10,0)</f>
        <v>#N/A</v>
      </c>
      <c r="AB672" s="50" t="e">
        <f>VLOOKUP(tbl2_2!A672,ishod_substance!A:AD,8,0)</f>
        <v>#N/A</v>
      </c>
      <c r="AC672" s="28" t="e">
        <f t="shared" si="10"/>
        <v>#N/A</v>
      </c>
      <c r="AD672" s="27" t="e">
        <f>VLOOKUP(tbl2_2!A672,ishod_substance!A:AD,9,0)</f>
        <v>#N/A</v>
      </c>
      <c r="AE672" s="8" t="e">
        <f>VLOOKUP(tbl2_2!A672,ishod_substance!A:AD,9,0)</f>
        <v>#N/A</v>
      </c>
      <c r="AF672" s="12"/>
    </row>
    <row r="673" spans="1:32" x14ac:dyDescent="0.25">
      <c r="A673">
        <v>665</v>
      </c>
      <c r="C673" s="5" t="e">
        <f>VLOOKUP(tbl2_2!A673,ishod_substance!A:P,2,0)</f>
        <v>#N/A</v>
      </c>
      <c r="D673" s="7" t="e">
        <f>VLOOKUP(tbl2_2!A673,ishod_substance!A:P,3,0)</f>
        <v>#N/A</v>
      </c>
      <c r="E673" s="5" t="e">
        <f>VLOOKUP(tbl2_2!A673,ishod_substance!A:P,11,0)</f>
        <v>#N/A</v>
      </c>
      <c r="F673" s="6" t="e">
        <f>VLOOKUP(tbl2_2!A673,ishod_substance!A:P,15,0)</f>
        <v>#N/A</v>
      </c>
      <c r="G673" s="6" t="e">
        <f>VLOOKUP(tbl2_2!A673,ishod_substance!A:P,12,0)&amp;"/"&amp;VLOOKUP(tbl2_2!A673,ishod_substance!A:P,14,0)</f>
        <v>#N/A</v>
      </c>
      <c r="H673" s="29" t="e">
        <f>VLOOKUP(tbl2_2!A673,ishod_substance!A:P,6,0)</f>
        <v>#N/A</v>
      </c>
      <c r="I673" s="10" t="e">
        <f>VLOOKUP(tbl2_2!A673,ishod_substance!A:P,15,0)</f>
        <v>#N/A</v>
      </c>
      <c r="J673" s="10" t="e">
        <f>VLOOKUP(tbl2_2!A673,ishod_substance!A:P,5,0)</f>
        <v>#N/A</v>
      </c>
      <c r="K673" s="84" t="e">
        <f>VLOOKUP(tbl2_2!A673,ishod_substance!A:Q,17,0)</f>
        <v>#N/A</v>
      </c>
      <c r="L673" s="84" t="e">
        <f>VLOOKUP(tbl2_2!A673,ishod_substance!A:R,18,0)</f>
        <v>#N/A</v>
      </c>
      <c r="M673" s="84" t="e">
        <f>VLOOKUP(tbl2_2!A673,ishod_substance!A:AD,19,0)</f>
        <v>#N/A</v>
      </c>
      <c r="N673" s="4" t="e">
        <f>VLOOKUP(tbl2_2!A673,ishod_substance!A:AD,20,0)</f>
        <v>#N/A</v>
      </c>
      <c r="O673" s="4" t="e">
        <f>VLOOKUP(tbl2_2!A673,ishod_substance!A:AD,21,0)</f>
        <v>#N/A</v>
      </c>
      <c r="P673" s="4" t="e">
        <f>VLOOKUP(tbl2_2!A673,ishod_substance!A:AD,22,0)</f>
        <v>#N/A</v>
      </c>
      <c r="Q673" s="4" t="e">
        <f>VLOOKUP(tbl2_2!A673,ishod_substance!A:AD,23,0)</f>
        <v>#N/A</v>
      </c>
      <c r="R673" s="4" t="e">
        <f>VLOOKUP(tbl2_2!A673,ishod_substance!A:AD,24,0)</f>
        <v>#N/A</v>
      </c>
      <c r="S673" s="4" t="e">
        <f>VLOOKUP(tbl2_2!A673,ishod_substance!A:AD,25,0)</f>
        <v>#N/A</v>
      </c>
      <c r="T673" s="4" t="e">
        <f>VLOOKUP(tbl2_2!A673,ishod_substance!A:AD,26,0)</f>
        <v>#N/A</v>
      </c>
      <c r="U673" s="4" t="e">
        <f>VLOOKUP(tbl2_2!A673,ishod_substance!A:AD,27,0)</f>
        <v>#N/A</v>
      </c>
      <c r="V673" s="4" t="e">
        <f>VLOOKUP(tbl2_2!A673,ishod_substance!A:AD,28,0)</f>
        <v>#N/A</v>
      </c>
      <c r="W673" s="4" t="e">
        <f>VLOOKUP(tbl2_2!A673,ishod_substance!A:AD,29,0)</f>
        <v>#N/A</v>
      </c>
      <c r="X673" s="4" t="e">
        <f>VLOOKUP(tbl2_2!A673,ishod_substance!A:AD,30,0)</f>
        <v>#N/A</v>
      </c>
      <c r="Y673" s="10" t="e">
        <f>VLOOKUP(tbl2_2!A673,ishod_substance!A:AD,7,0)</f>
        <v>#N/A</v>
      </c>
      <c r="Z673" s="9" t="e">
        <f>VLOOKUP(Y673,quide!$A$2:$B$1006,2,0)</f>
        <v>#N/A</v>
      </c>
      <c r="AA673" s="4" t="e">
        <f>VLOOKUP(Y673,quide!$A$2:$J$1006,10,0)</f>
        <v>#N/A</v>
      </c>
      <c r="AB673" s="50" t="e">
        <f>VLOOKUP(tbl2_2!A673,ishod_substance!A:AD,8,0)</f>
        <v>#N/A</v>
      </c>
      <c r="AC673" s="28" t="e">
        <f t="shared" si="10"/>
        <v>#N/A</v>
      </c>
      <c r="AD673" s="27" t="e">
        <f>VLOOKUP(tbl2_2!A673,ishod_substance!A:AD,9,0)</f>
        <v>#N/A</v>
      </c>
      <c r="AE673" s="8" t="e">
        <f>VLOOKUP(tbl2_2!A673,ishod_substance!A:AD,9,0)</f>
        <v>#N/A</v>
      </c>
      <c r="AF673" s="12"/>
    </row>
    <row r="674" spans="1:32" x14ac:dyDescent="0.25">
      <c r="A674">
        <v>666</v>
      </c>
      <c r="C674" s="5" t="e">
        <f>VLOOKUP(tbl2_2!A674,ishod_substance!A:P,2,0)</f>
        <v>#N/A</v>
      </c>
      <c r="D674" s="7" t="e">
        <f>VLOOKUP(tbl2_2!A674,ishod_substance!A:P,3,0)</f>
        <v>#N/A</v>
      </c>
      <c r="E674" s="5" t="e">
        <f>VLOOKUP(tbl2_2!A674,ishod_substance!A:P,11,0)</f>
        <v>#N/A</v>
      </c>
      <c r="F674" s="6" t="e">
        <f>VLOOKUP(tbl2_2!A674,ishod_substance!A:P,15,0)</f>
        <v>#N/A</v>
      </c>
      <c r="G674" s="6" t="e">
        <f>VLOOKUP(tbl2_2!A674,ishod_substance!A:P,12,0)&amp;"/"&amp;VLOOKUP(tbl2_2!A674,ishod_substance!A:P,14,0)</f>
        <v>#N/A</v>
      </c>
      <c r="H674" s="29" t="e">
        <f>VLOOKUP(tbl2_2!A674,ishod_substance!A:P,6,0)</f>
        <v>#N/A</v>
      </c>
      <c r="I674" s="10" t="e">
        <f>VLOOKUP(tbl2_2!A674,ishod_substance!A:P,15,0)</f>
        <v>#N/A</v>
      </c>
      <c r="J674" s="10" t="e">
        <f>VLOOKUP(tbl2_2!A674,ishod_substance!A:P,5,0)</f>
        <v>#N/A</v>
      </c>
      <c r="K674" s="84" t="e">
        <f>VLOOKUP(tbl2_2!A674,ishod_substance!A:Q,17,0)</f>
        <v>#N/A</v>
      </c>
      <c r="L674" s="84" t="e">
        <f>VLOOKUP(tbl2_2!A674,ishod_substance!A:R,18,0)</f>
        <v>#N/A</v>
      </c>
      <c r="M674" s="84" t="e">
        <f>VLOOKUP(tbl2_2!A674,ishod_substance!A:AD,19,0)</f>
        <v>#N/A</v>
      </c>
      <c r="N674" s="4" t="e">
        <f>VLOOKUP(tbl2_2!A674,ishod_substance!A:AD,20,0)</f>
        <v>#N/A</v>
      </c>
      <c r="O674" s="4" t="e">
        <f>VLOOKUP(tbl2_2!A674,ishod_substance!A:AD,21,0)</f>
        <v>#N/A</v>
      </c>
      <c r="P674" s="4" t="e">
        <f>VLOOKUP(tbl2_2!A674,ishod_substance!A:AD,22,0)</f>
        <v>#N/A</v>
      </c>
      <c r="Q674" s="4" t="e">
        <f>VLOOKUP(tbl2_2!A674,ishod_substance!A:AD,23,0)</f>
        <v>#N/A</v>
      </c>
      <c r="R674" s="4" t="e">
        <f>VLOOKUP(tbl2_2!A674,ishod_substance!A:AD,24,0)</f>
        <v>#N/A</v>
      </c>
      <c r="S674" s="4" t="e">
        <f>VLOOKUP(tbl2_2!A674,ishod_substance!A:AD,25,0)</f>
        <v>#N/A</v>
      </c>
      <c r="T674" s="4" t="e">
        <f>VLOOKUP(tbl2_2!A674,ishod_substance!A:AD,26,0)</f>
        <v>#N/A</v>
      </c>
      <c r="U674" s="4" t="e">
        <f>VLOOKUP(tbl2_2!A674,ishod_substance!A:AD,27,0)</f>
        <v>#N/A</v>
      </c>
      <c r="V674" s="4" t="e">
        <f>VLOOKUP(tbl2_2!A674,ishod_substance!A:AD,28,0)</f>
        <v>#N/A</v>
      </c>
      <c r="W674" s="4" t="e">
        <f>VLOOKUP(tbl2_2!A674,ishod_substance!A:AD,29,0)</f>
        <v>#N/A</v>
      </c>
      <c r="X674" s="4" t="e">
        <f>VLOOKUP(tbl2_2!A674,ishod_substance!A:AD,30,0)</f>
        <v>#N/A</v>
      </c>
      <c r="Y674" s="10" t="e">
        <f>VLOOKUP(tbl2_2!A674,ishod_substance!A:AD,7,0)</f>
        <v>#N/A</v>
      </c>
      <c r="Z674" s="9" t="e">
        <f>VLOOKUP(Y674,quide!$A$2:$B$1006,2,0)</f>
        <v>#N/A</v>
      </c>
      <c r="AA674" s="4" t="e">
        <f>VLOOKUP(Y674,quide!$A$2:$J$1006,10,0)</f>
        <v>#N/A</v>
      </c>
      <c r="AB674" s="50" t="e">
        <f>VLOOKUP(tbl2_2!A674,ishod_substance!A:AD,8,0)</f>
        <v>#N/A</v>
      </c>
      <c r="AC674" s="28" t="e">
        <f t="shared" si="10"/>
        <v>#N/A</v>
      </c>
      <c r="AD674" s="27" t="e">
        <f>VLOOKUP(tbl2_2!A674,ishod_substance!A:AD,9,0)</f>
        <v>#N/A</v>
      </c>
      <c r="AE674" s="8" t="e">
        <f>VLOOKUP(tbl2_2!A674,ishod_substance!A:AD,9,0)</f>
        <v>#N/A</v>
      </c>
      <c r="AF674" s="12"/>
    </row>
    <row r="675" spans="1:32" x14ac:dyDescent="0.25">
      <c r="A675">
        <v>667</v>
      </c>
      <c r="C675" s="5" t="e">
        <f>VLOOKUP(tbl2_2!A675,ishod_substance!A:P,2,0)</f>
        <v>#N/A</v>
      </c>
      <c r="D675" s="7" t="e">
        <f>VLOOKUP(tbl2_2!A675,ishod_substance!A:P,3,0)</f>
        <v>#N/A</v>
      </c>
      <c r="E675" s="5" t="e">
        <f>VLOOKUP(tbl2_2!A675,ishod_substance!A:P,11,0)</f>
        <v>#N/A</v>
      </c>
      <c r="F675" s="6" t="e">
        <f>VLOOKUP(tbl2_2!A675,ishod_substance!A:P,15,0)</f>
        <v>#N/A</v>
      </c>
      <c r="G675" s="6" t="e">
        <f>VLOOKUP(tbl2_2!A675,ishod_substance!A:P,12,0)&amp;"/"&amp;VLOOKUP(tbl2_2!A675,ishod_substance!A:P,14,0)</f>
        <v>#N/A</v>
      </c>
      <c r="H675" s="29" t="e">
        <f>VLOOKUP(tbl2_2!A675,ishod_substance!A:P,6,0)</f>
        <v>#N/A</v>
      </c>
      <c r="I675" s="10" t="e">
        <f>VLOOKUP(tbl2_2!A675,ishod_substance!A:P,15,0)</f>
        <v>#N/A</v>
      </c>
      <c r="J675" s="10" t="e">
        <f>VLOOKUP(tbl2_2!A675,ishod_substance!A:P,5,0)</f>
        <v>#N/A</v>
      </c>
      <c r="K675" s="84" t="e">
        <f>VLOOKUP(tbl2_2!A675,ishod_substance!A:Q,17,0)</f>
        <v>#N/A</v>
      </c>
      <c r="L675" s="84" t="e">
        <f>VLOOKUP(tbl2_2!A675,ishod_substance!A:R,18,0)</f>
        <v>#N/A</v>
      </c>
      <c r="M675" s="84" t="e">
        <f>VLOOKUP(tbl2_2!A675,ishod_substance!A:AD,19,0)</f>
        <v>#N/A</v>
      </c>
      <c r="N675" s="4" t="e">
        <f>VLOOKUP(tbl2_2!A675,ishod_substance!A:AD,20,0)</f>
        <v>#N/A</v>
      </c>
      <c r="O675" s="4" t="e">
        <f>VLOOKUP(tbl2_2!A675,ishod_substance!A:AD,21,0)</f>
        <v>#N/A</v>
      </c>
      <c r="P675" s="4" t="e">
        <f>VLOOKUP(tbl2_2!A675,ishod_substance!A:AD,22,0)</f>
        <v>#N/A</v>
      </c>
      <c r="Q675" s="4" t="e">
        <f>VLOOKUP(tbl2_2!A675,ishod_substance!A:AD,23,0)</f>
        <v>#N/A</v>
      </c>
      <c r="R675" s="4" t="e">
        <f>VLOOKUP(tbl2_2!A675,ishod_substance!A:AD,24,0)</f>
        <v>#N/A</v>
      </c>
      <c r="S675" s="4" t="e">
        <f>VLOOKUP(tbl2_2!A675,ishod_substance!A:AD,25,0)</f>
        <v>#N/A</v>
      </c>
      <c r="T675" s="4" t="e">
        <f>VLOOKUP(tbl2_2!A675,ishod_substance!A:AD,26,0)</f>
        <v>#N/A</v>
      </c>
      <c r="U675" s="4" t="e">
        <f>VLOOKUP(tbl2_2!A675,ishod_substance!A:AD,27,0)</f>
        <v>#N/A</v>
      </c>
      <c r="V675" s="4" t="e">
        <f>VLOOKUP(tbl2_2!A675,ishod_substance!A:AD,28,0)</f>
        <v>#N/A</v>
      </c>
      <c r="W675" s="4" t="e">
        <f>VLOOKUP(tbl2_2!A675,ishod_substance!A:AD,29,0)</f>
        <v>#N/A</v>
      </c>
      <c r="X675" s="4" t="e">
        <f>VLOOKUP(tbl2_2!A675,ishod_substance!A:AD,30,0)</f>
        <v>#N/A</v>
      </c>
      <c r="Y675" s="10" t="e">
        <f>VLOOKUP(tbl2_2!A675,ishod_substance!A:AD,7,0)</f>
        <v>#N/A</v>
      </c>
      <c r="Z675" s="9" t="e">
        <f>VLOOKUP(Y675,quide!$A$2:$B$1006,2,0)</f>
        <v>#N/A</v>
      </c>
      <c r="AA675" s="4" t="e">
        <f>VLOOKUP(Y675,quide!$A$2:$J$1006,10,0)</f>
        <v>#N/A</v>
      </c>
      <c r="AB675" s="50" t="e">
        <f>VLOOKUP(tbl2_2!A675,ishod_substance!A:AD,8,0)</f>
        <v>#N/A</v>
      </c>
      <c r="AC675" s="28" t="e">
        <f t="shared" si="10"/>
        <v>#N/A</v>
      </c>
      <c r="AD675" s="27" t="e">
        <f>VLOOKUP(tbl2_2!A675,ishod_substance!A:AD,9,0)</f>
        <v>#N/A</v>
      </c>
      <c r="AE675" s="8" t="e">
        <f>VLOOKUP(tbl2_2!A675,ishod_substance!A:AD,9,0)</f>
        <v>#N/A</v>
      </c>
      <c r="AF675" s="12"/>
    </row>
    <row r="676" spans="1:32" x14ac:dyDescent="0.25">
      <c r="A676">
        <v>668</v>
      </c>
      <c r="C676" s="5" t="e">
        <f>VLOOKUP(tbl2_2!A676,ishod_substance!A:P,2,0)</f>
        <v>#N/A</v>
      </c>
      <c r="D676" s="7" t="e">
        <f>VLOOKUP(tbl2_2!A676,ishod_substance!A:P,3,0)</f>
        <v>#N/A</v>
      </c>
      <c r="E676" s="5" t="e">
        <f>VLOOKUP(tbl2_2!A676,ishod_substance!A:P,11,0)</f>
        <v>#N/A</v>
      </c>
      <c r="F676" s="6" t="e">
        <f>VLOOKUP(tbl2_2!A676,ishod_substance!A:P,15,0)</f>
        <v>#N/A</v>
      </c>
      <c r="G676" s="6" t="e">
        <f>VLOOKUP(tbl2_2!A676,ishod_substance!A:P,12,0)&amp;"/"&amp;VLOOKUP(tbl2_2!A676,ishod_substance!A:P,14,0)</f>
        <v>#N/A</v>
      </c>
      <c r="H676" s="29" t="e">
        <f>VLOOKUP(tbl2_2!A676,ishod_substance!A:P,6,0)</f>
        <v>#N/A</v>
      </c>
      <c r="I676" s="10" t="e">
        <f>VLOOKUP(tbl2_2!A676,ishod_substance!A:P,15,0)</f>
        <v>#N/A</v>
      </c>
      <c r="J676" s="10" t="e">
        <f>VLOOKUP(tbl2_2!A676,ishod_substance!A:P,5,0)</f>
        <v>#N/A</v>
      </c>
      <c r="K676" s="84" t="e">
        <f>VLOOKUP(tbl2_2!A676,ishod_substance!A:Q,17,0)</f>
        <v>#N/A</v>
      </c>
      <c r="L676" s="84" t="e">
        <f>VLOOKUP(tbl2_2!A676,ishod_substance!A:R,18,0)</f>
        <v>#N/A</v>
      </c>
      <c r="M676" s="84" t="e">
        <f>VLOOKUP(tbl2_2!A676,ishod_substance!A:AD,19,0)</f>
        <v>#N/A</v>
      </c>
      <c r="N676" s="4" t="e">
        <f>VLOOKUP(tbl2_2!A676,ishod_substance!A:AD,20,0)</f>
        <v>#N/A</v>
      </c>
      <c r="O676" s="4" t="e">
        <f>VLOOKUP(tbl2_2!A676,ishod_substance!A:AD,21,0)</f>
        <v>#N/A</v>
      </c>
      <c r="P676" s="4" t="e">
        <f>VLOOKUP(tbl2_2!A676,ishod_substance!A:AD,22,0)</f>
        <v>#N/A</v>
      </c>
      <c r="Q676" s="4" t="e">
        <f>VLOOKUP(tbl2_2!A676,ishod_substance!A:AD,23,0)</f>
        <v>#N/A</v>
      </c>
      <c r="R676" s="4" t="e">
        <f>VLOOKUP(tbl2_2!A676,ishod_substance!A:AD,24,0)</f>
        <v>#N/A</v>
      </c>
      <c r="S676" s="4" t="e">
        <f>VLOOKUP(tbl2_2!A676,ishod_substance!A:AD,25,0)</f>
        <v>#N/A</v>
      </c>
      <c r="T676" s="4" t="e">
        <f>VLOOKUP(tbl2_2!A676,ishod_substance!A:AD,26,0)</f>
        <v>#N/A</v>
      </c>
      <c r="U676" s="4" t="e">
        <f>VLOOKUP(tbl2_2!A676,ishod_substance!A:AD,27,0)</f>
        <v>#N/A</v>
      </c>
      <c r="V676" s="4" t="e">
        <f>VLOOKUP(tbl2_2!A676,ishod_substance!A:AD,28,0)</f>
        <v>#N/A</v>
      </c>
      <c r="W676" s="4" t="e">
        <f>VLOOKUP(tbl2_2!A676,ishod_substance!A:AD,29,0)</f>
        <v>#N/A</v>
      </c>
      <c r="X676" s="4" t="e">
        <f>VLOOKUP(tbl2_2!A676,ishod_substance!A:AD,30,0)</f>
        <v>#N/A</v>
      </c>
      <c r="Y676" s="10" t="e">
        <f>VLOOKUP(tbl2_2!A676,ishod_substance!A:AD,7,0)</f>
        <v>#N/A</v>
      </c>
      <c r="Z676" s="9" t="e">
        <f>VLOOKUP(Y676,quide!$A$2:$B$1006,2,0)</f>
        <v>#N/A</v>
      </c>
      <c r="AA676" s="4" t="e">
        <f>VLOOKUP(Y676,quide!$A$2:$J$1006,10,0)</f>
        <v>#N/A</v>
      </c>
      <c r="AB676" s="50" t="e">
        <f>VLOOKUP(tbl2_2!A676,ishod_substance!A:AD,8,0)</f>
        <v>#N/A</v>
      </c>
      <c r="AC676" s="28" t="e">
        <f t="shared" si="10"/>
        <v>#N/A</v>
      </c>
      <c r="AD676" s="27" t="e">
        <f>VLOOKUP(tbl2_2!A676,ishod_substance!A:AD,9,0)</f>
        <v>#N/A</v>
      </c>
      <c r="AE676" s="8" t="e">
        <f>VLOOKUP(tbl2_2!A676,ishod_substance!A:AD,9,0)</f>
        <v>#N/A</v>
      </c>
      <c r="AF676" s="12"/>
    </row>
    <row r="677" spans="1:32" x14ac:dyDescent="0.25">
      <c r="A677">
        <v>669</v>
      </c>
      <c r="C677" s="5" t="e">
        <f>VLOOKUP(tbl2_2!A677,ishod_substance!A:P,2,0)</f>
        <v>#N/A</v>
      </c>
      <c r="D677" s="7" t="e">
        <f>VLOOKUP(tbl2_2!A677,ishod_substance!A:P,3,0)</f>
        <v>#N/A</v>
      </c>
      <c r="E677" s="5" t="e">
        <f>VLOOKUP(tbl2_2!A677,ishod_substance!A:P,11,0)</f>
        <v>#N/A</v>
      </c>
      <c r="F677" s="6" t="e">
        <f>VLOOKUP(tbl2_2!A677,ishod_substance!A:P,15,0)</f>
        <v>#N/A</v>
      </c>
      <c r="G677" s="6" t="e">
        <f>VLOOKUP(tbl2_2!A677,ishod_substance!A:P,12,0)&amp;"/"&amp;VLOOKUP(tbl2_2!A677,ishod_substance!A:P,14,0)</f>
        <v>#N/A</v>
      </c>
      <c r="H677" s="29" t="e">
        <f>VLOOKUP(tbl2_2!A677,ishod_substance!A:P,6,0)</f>
        <v>#N/A</v>
      </c>
      <c r="I677" s="10" t="e">
        <f>VLOOKUP(tbl2_2!A677,ishod_substance!A:P,15,0)</f>
        <v>#N/A</v>
      </c>
      <c r="J677" s="10" t="e">
        <f>VLOOKUP(tbl2_2!A677,ishod_substance!A:P,5,0)</f>
        <v>#N/A</v>
      </c>
      <c r="K677" s="84" t="e">
        <f>VLOOKUP(tbl2_2!A677,ishod_substance!A:Q,17,0)</f>
        <v>#N/A</v>
      </c>
      <c r="L677" s="84" t="e">
        <f>VLOOKUP(tbl2_2!A677,ishod_substance!A:R,18,0)</f>
        <v>#N/A</v>
      </c>
      <c r="M677" s="84" t="e">
        <f>VLOOKUP(tbl2_2!A677,ishod_substance!A:AD,19,0)</f>
        <v>#N/A</v>
      </c>
      <c r="N677" s="4" t="e">
        <f>VLOOKUP(tbl2_2!A677,ishod_substance!A:AD,20,0)</f>
        <v>#N/A</v>
      </c>
      <c r="O677" s="4" t="e">
        <f>VLOOKUP(tbl2_2!A677,ishod_substance!A:AD,21,0)</f>
        <v>#N/A</v>
      </c>
      <c r="P677" s="4" t="e">
        <f>VLOOKUP(tbl2_2!A677,ishod_substance!A:AD,22,0)</f>
        <v>#N/A</v>
      </c>
      <c r="Q677" s="4" t="e">
        <f>VLOOKUP(tbl2_2!A677,ishod_substance!A:AD,23,0)</f>
        <v>#N/A</v>
      </c>
      <c r="R677" s="4" t="e">
        <f>VLOOKUP(tbl2_2!A677,ishod_substance!A:AD,24,0)</f>
        <v>#N/A</v>
      </c>
      <c r="S677" s="4" t="e">
        <f>VLOOKUP(tbl2_2!A677,ishod_substance!A:AD,25,0)</f>
        <v>#N/A</v>
      </c>
      <c r="T677" s="4" t="e">
        <f>VLOOKUP(tbl2_2!A677,ishod_substance!A:AD,26,0)</f>
        <v>#N/A</v>
      </c>
      <c r="U677" s="4" t="e">
        <f>VLOOKUP(tbl2_2!A677,ishod_substance!A:AD,27,0)</f>
        <v>#N/A</v>
      </c>
      <c r="V677" s="4" t="e">
        <f>VLOOKUP(tbl2_2!A677,ishod_substance!A:AD,28,0)</f>
        <v>#N/A</v>
      </c>
      <c r="W677" s="4" t="e">
        <f>VLOOKUP(tbl2_2!A677,ishod_substance!A:AD,29,0)</f>
        <v>#N/A</v>
      </c>
      <c r="X677" s="4" t="e">
        <f>VLOOKUP(tbl2_2!A677,ishod_substance!A:AD,30,0)</f>
        <v>#N/A</v>
      </c>
      <c r="Y677" s="10" t="e">
        <f>VLOOKUP(tbl2_2!A677,ishod_substance!A:AD,7,0)</f>
        <v>#N/A</v>
      </c>
      <c r="Z677" s="9" t="e">
        <f>VLOOKUP(Y677,quide!$A$2:$B$1006,2,0)</f>
        <v>#N/A</v>
      </c>
      <c r="AA677" s="4" t="e">
        <f>VLOOKUP(Y677,quide!$A$2:$J$1006,10,0)</f>
        <v>#N/A</v>
      </c>
      <c r="AB677" s="50" t="e">
        <f>VLOOKUP(tbl2_2!A677,ishod_substance!A:AD,8,0)</f>
        <v>#N/A</v>
      </c>
      <c r="AC677" s="28" t="e">
        <f t="shared" si="10"/>
        <v>#N/A</v>
      </c>
      <c r="AD677" s="27" t="e">
        <f>VLOOKUP(tbl2_2!A677,ishod_substance!A:AD,9,0)</f>
        <v>#N/A</v>
      </c>
      <c r="AE677" s="8" t="e">
        <f>VLOOKUP(tbl2_2!A677,ishod_substance!A:AD,9,0)</f>
        <v>#N/A</v>
      </c>
      <c r="AF677" s="12"/>
    </row>
    <row r="678" spans="1:32" x14ac:dyDescent="0.25">
      <c r="A678">
        <v>670</v>
      </c>
      <c r="C678" s="5" t="e">
        <f>VLOOKUP(tbl2_2!A678,ishod_substance!A:P,2,0)</f>
        <v>#N/A</v>
      </c>
      <c r="D678" s="7" t="e">
        <f>VLOOKUP(tbl2_2!A678,ishod_substance!A:P,3,0)</f>
        <v>#N/A</v>
      </c>
      <c r="E678" s="5" t="e">
        <f>VLOOKUP(tbl2_2!A678,ishod_substance!A:P,11,0)</f>
        <v>#N/A</v>
      </c>
      <c r="F678" s="6" t="e">
        <f>VLOOKUP(tbl2_2!A678,ishod_substance!A:P,15,0)</f>
        <v>#N/A</v>
      </c>
      <c r="G678" s="6" t="e">
        <f>VLOOKUP(tbl2_2!A678,ishod_substance!A:P,12,0)&amp;"/"&amp;VLOOKUP(tbl2_2!A678,ishod_substance!A:P,14,0)</f>
        <v>#N/A</v>
      </c>
      <c r="H678" s="29" t="e">
        <f>VLOOKUP(tbl2_2!A678,ishod_substance!A:P,6,0)</f>
        <v>#N/A</v>
      </c>
      <c r="I678" s="10" t="e">
        <f>VLOOKUP(tbl2_2!A678,ishod_substance!A:P,15,0)</f>
        <v>#N/A</v>
      </c>
      <c r="J678" s="10" t="e">
        <f>VLOOKUP(tbl2_2!A678,ishod_substance!A:P,5,0)</f>
        <v>#N/A</v>
      </c>
      <c r="K678" s="84" t="e">
        <f>VLOOKUP(tbl2_2!A678,ishod_substance!A:Q,17,0)</f>
        <v>#N/A</v>
      </c>
      <c r="L678" s="84" t="e">
        <f>VLOOKUP(tbl2_2!A678,ishod_substance!A:R,18,0)</f>
        <v>#N/A</v>
      </c>
      <c r="M678" s="84" t="e">
        <f>VLOOKUP(tbl2_2!A678,ishod_substance!A:AD,19,0)</f>
        <v>#N/A</v>
      </c>
      <c r="N678" s="4" t="e">
        <f>VLOOKUP(tbl2_2!A678,ishod_substance!A:AD,20,0)</f>
        <v>#N/A</v>
      </c>
      <c r="O678" s="4" t="e">
        <f>VLOOKUP(tbl2_2!A678,ishod_substance!A:AD,21,0)</f>
        <v>#N/A</v>
      </c>
      <c r="P678" s="4" t="e">
        <f>VLOOKUP(tbl2_2!A678,ishod_substance!A:AD,22,0)</f>
        <v>#N/A</v>
      </c>
      <c r="Q678" s="4" t="e">
        <f>VLOOKUP(tbl2_2!A678,ishod_substance!A:AD,23,0)</f>
        <v>#N/A</v>
      </c>
      <c r="R678" s="4" t="e">
        <f>VLOOKUP(tbl2_2!A678,ishod_substance!A:AD,24,0)</f>
        <v>#N/A</v>
      </c>
      <c r="S678" s="4" t="e">
        <f>VLOOKUP(tbl2_2!A678,ishod_substance!A:AD,25,0)</f>
        <v>#N/A</v>
      </c>
      <c r="T678" s="4" t="e">
        <f>VLOOKUP(tbl2_2!A678,ishod_substance!A:AD,26,0)</f>
        <v>#N/A</v>
      </c>
      <c r="U678" s="4" t="e">
        <f>VLOOKUP(tbl2_2!A678,ishod_substance!A:AD,27,0)</f>
        <v>#N/A</v>
      </c>
      <c r="V678" s="4" t="e">
        <f>VLOOKUP(tbl2_2!A678,ishod_substance!A:AD,28,0)</f>
        <v>#N/A</v>
      </c>
      <c r="W678" s="4" t="e">
        <f>VLOOKUP(tbl2_2!A678,ishod_substance!A:AD,29,0)</f>
        <v>#N/A</v>
      </c>
      <c r="X678" s="4" t="e">
        <f>VLOOKUP(tbl2_2!A678,ishod_substance!A:AD,30,0)</f>
        <v>#N/A</v>
      </c>
      <c r="Y678" s="10" t="e">
        <f>VLOOKUP(tbl2_2!A678,ishod_substance!A:AD,7,0)</f>
        <v>#N/A</v>
      </c>
      <c r="Z678" s="9" t="e">
        <f>VLOOKUP(Y678,quide!$A$2:$B$1006,2,0)</f>
        <v>#N/A</v>
      </c>
      <c r="AA678" s="4" t="e">
        <f>VLOOKUP(Y678,quide!$A$2:$J$1006,10,0)</f>
        <v>#N/A</v>
      </c>
      <c r="AB678" s="50" t="e">
        <f>VLOOKUP(tbl2_2!A678,ishod_substance!A:AD,8,0)</f>
        <v>#N/A</v>
      </c>
      <c r="AC678" s="28" t="e">
        <f t="shared" si="10"/>
        <v>#N/A</v>
      </c>
      <c r="AD678" s="27" t="e">
        <f>VLOOKUP(tbl2_2!A678,ishod_substance!A:AD,9,0)</f>
        <v>#N/A</v>
      </c>
      <c r="AE678" s="8" t="e">
        <f>VLOOKUP(tbl2_2!A678,ishod_substance!A:AD,9,0)</f>
        <v>#N/A</v>
      </c>
      <c r="AF678" s="12"/>
    </row>
    <row r="679" spans="1:32" x14ac:dyDescent="0.25">
      <c r="A679">
        <v>671</v>
      </c>
      <c r="C679" s="5" t="e">
        <f>VLOOKUP(tbl2_2!A679,ishod_substance!A:P,2,0)</f>
        <v>#N/A</v>
      </c>
      <c r="D679" s="7" t="e">
        <f>VLOOKUP(tbl2_2!A679,ishod_substance!A:P,3,0)</f>
        <v>#N/A</v>
      </c>
      <c r="E679" s="5" t="e">
        <f>VLOOKUP(tbl2_2!A679,ishod_substance!A:P,11,0)</f>
        <v>#N/A</v>
      </c>
      <c r="F679" s="6" t="e">
        <f>VLOOKUP(tbl2_2!A679,ishod_substance!A:P,15,0)</f>
        <v>#N/A</v>
      </c>
      <c r="G679" s="6" t="e">
        <f>VLOOKUP(tbl2_2!A679,ishod_substance!A:P,12,0)&amp;"/"&amp;VLOOKUP(tbl2_2!A679,ishod_substance!A:P,14,0)</f>
        <v>#N/A</v>
      </c>
      <c r="H679" s="29" t="e">
        <f>VLOOKUP(tbl2_2!A679,ishod_substance!A:P,6,0)</f>
        <v>#N/A</v>
      </c>
      <c r="I679" s="10" t="e">
        <f>VLOOKUP(tbl2_2!A679,ishod_substance!A:P,15,0)</f>
        <v>#N/A</v>
      </c>
      <c r="J679" s="10" t="e">
        <f>VLOOKUP(tbl2_2!A679,ishod_substance!A:P,5,0)</f>
        <v>#N/A</v>
      </c>
      <c r="K679" s="84" t="e">
        <f>VLOOKUP(tbl2_2!A679,ishod_substance!A:Q,17,0)</f>
        <v>#N/A</v>
      </c>
      <c r="L679" s="84" t="e">
        <f>VLOOKUP(tbl2_2!A679,ishod_substance!A:R,18,0)</f>
        <v>#N/A</v>
      </c>
      <c r="M679" s="84" t="e">
        <f>VLOOKUP(tbl2_2!A679,ishod_substance!A:AD,19,0)</f>
        <v>#N/A</v>
      </c>
      <c r="N679" s="4" t="e">
        <f>VLOOKUP(tbl2_2!A679,ishod_substance!A:AD,20,0)</f>
        <v>#N/A</v>
      </c>
      <c r="O679" s="4" t="e">
        <f>VLOOKUP(tbl2_2!A679,ishod_substance!A:AD,21,0)</f>
        <v>#N/A</v>
      </c>
      <c r="P679" s="4" t="e">
        <f>VLOOKUP(tbl2_2!A679,ishod_substance!A:AD,22,0)</f>
        <v>#N/A</v>
      </c>
      <c r="Q679" s="4" t="e">
        <f>VLOOKUP(tbl2_2!A679,ishod_substance!A:AD,23,0)</f>
        <v>#N/A</v>
      </c>
      <c r="R679" s="4" t="e">
        <f>VLOOKUP(tbl2_2!A679,ishod_substance!A:AD,24,0)</f>
        <v>#N/A</v>
      </c>
      <c r="S679" s="4" t="e">
        <f>VLOOKUP(tbl2_2!A679,ishod_substance!A:AD,25,0)</f>
        <v>#N/A</v>
      </c>
      <c r="T679" s="4" t="e">
        <f>VLOOKUP(tbl2_2!A679,ishod_substance!A:AD,26,0)</f>
        <v>#N/A</v>
      </c>
      <c r="U679" s="4" t="e">
        <f>VLOOKUP(tbl2_2!A679,ishod_substance!A:AD,27,0)</f>
        <v>#N/A</v>
      </c>
      <c r="V679" s="4" t="e">
        <f>VLOOKUP(tbl2_2!A679,ishod_substance!A:AD,28,0)</f>
        <v>#N/A</v>
      </c>
      <c r="W679" s="4" t="e">
        <f>VLOOKUP(tbl2_2!A679,ishod_substance!A:AD,29,0)</f>
        <v>#N/A</v>
      </c>
      <c r="X679" s="4" t="e">
        <f>VLOOKUP(tbl2_2!A679,ishod_substance!A:AD,30,0)</f>
        <v>#N/A</v>
      </c>
      <c r="Y679" s="10" t="e">
        <f>VLOOKUP(tbl2_2!A679,ishod_substance!A:AD,7,0)</f>
        <v>#N/A</v>
      </c>
      <c r="Z679" s="9" t="e">
        <f>VLOOKUP(Y679,quide!$A$2:$B$1006,2,0)</f>
        <v>#N/A</v>
      </c>
      <c r="AA679" s="4" t="e">
        <f>VLOOKUP(Y679,quide!$A$2:$J$1006,10,0)</f>
        <v>#N/A</v>
      </c>
      <c r="AB679" s="50" t="e">
        <f>VLOOKUP(tbl2_2!A679,ishod_substance!A:AD,8,0)</f>
        <v>#N/A</v>
      </c>
      <c r="AC679" s="28" t="e">
        <f t="shared" si="10"/>
        <v>#N/A</v>
      </c>
      <c r="AD679" s="27" t="e">
        <f>VLOOKUP(tbl2_2!A679,ishod_substance!A:AD,9,0)</f>
        <v>#N/A</v>
      </c>
      <c r="AE679" s="8" t="e">
        <f>VLOOKUP(tbl2_2!A679,ishod_substance!A:AD,9,0)</f>
        <v>#N/A</v>
      </c>
      <c r="AF679" s="12"/>
    </row>
    <row r="680" spans="1:32" x14ac:dyDescent="0.25">
      <c r="A680">
        <v>672</v>
      </c>
      <c r="C680" s="5" t="e">
        <f>VLOOKUP(tbl2_2!A680,ishod_substance!A:P,2,0)</f>
        <v>#N/A</v>
      </c>
      <c r="D680" s="7" t="e">
        <f>VLOOKUP(tbl2_2!A680,ishod_substance!A:P,3,0)</f>
        <v>#N/A</v>
      </c>
      <c r="E680" s="5" t="e">
        <f>VLOOKUP(tbl2_2!A680,ishod_substance!A:P,11,0)</f>
        <v>#N/A</v>
      </c>
      <c r="F680" s="6" t="e">
        <f>VLOOKUP(tbl2_2!A680,ishod_substance!A:P,15,0)</f>
        <v>#N/A</v>
      </c>
      <c r="G680" s="6" t="e">
        <f>VLOOKUP(tbl2_2!A680,ishod_substance!A:P,12,0)&amp;"/"&amp;VLOOKUP(tbl2_2!A680,ishod_substance!A:P,14,0)</f>
        <v>#N/A</v>
      </c>
      <c r="H680" s="29" t="e">
        <f>VLOOKUP(tbl2_2!A680,ishod_substance!A:P,6,0)</f>
        <v>#N/A</v>
      </c>
      <c r="I680" s="10" t="e">
        <f>VLOOKUP(tbl2_2!A680,ishod_substance!A:P,15,0)</f>
        <v>#N/A</v>
      </c>
      <c r="J680" s="10" t="e">
        <f>VLOOKUP(tbl2_2!A680,ishod_substance!A:P,5,0)</f>
        <v>#N/A</v>
      </c>
      <c r="K680" s="84" t="e">
        <f>VLOOKUP(tbl2_2!A680,ishod_substance!A:Q,17,0)</f>
        <v>#N/A</v>
      </c>
      <c r="L680" s="84" t="e">
        <f>VLOOKUP(tbl2_2!A680,ishod_substance!A:R,18,0)</f>
        <v>#N/A</v>
      </c>
      <c r="M680" s="84" t="e">
        <f>VLOOKUP(tbl2_2!A680,ishod_substance!A:AD,19,0)</f>
        <v>#N/A</v>
      </c>
      <c r="N680" s="4" t="e">
        <f>VLOOKUP(tbl2_2!A680,ishod_substance!A:AD,20,0)</f>
        <v>#N/A</v>
      </c>
      <c r="O680" s="4" t="e">
        <f>VLOOKUP(tbl2_2!A680,ishod_substance!A:AD,21,0)</f>
        <v>#N/A</v>
      </c>
      <c r="P680" s="4" t="e">
        <f>VLOOKUP(tbl2_2!A680,ishod_substance!A:AD,22,0)</f>
        <v>#N/A</v>
      </c>
      <c r="Q680" s="4" t="e">
        <f>VLOOKUP(tbl2_2!A680,ishod_substance!A:AD,23,0)</f>
        <v>#N/A</v>
      </c>
      <c r="R680" s="4" t="e">
        <f>VLOOKUP(tbl2_2!A680,ishod_substance!A:AD,24,0)</f>
        <v>#N/A</v>
      </c>
      <c r="S680" s="4" t="e">
        <f>VLOOKUP(tbl2_2!A680,ishod_substance!A:AD,25,0)</f>
        <v>#N/A</v>
      </c>
      <c r="T680" s="4" t="e">
        <f>VLOOKUP(tbl2_2!A680,ishod_substance!A:AD,26,0)</f>
        <v>#N/A</v>
      </c>
      <c r="U680" s="4" t="e">
        <f>VLOOKUP(tbl2_2!A680,ishod_substance!A:AD,27,0)</f>
        <v>#N/A</v>
      </c>
      <c r="V680" s="4" t="e">
        <f>VLOOKUP(tbl2_2!A680,ishod_substance!A:AD,28,0)</f>
        <v>#N/A</v>
      </c>
      <c r="W680" s="4" t="e">
        <f>VLOOKUP(tbl2_2!A680,ishod_substance!A:AD,29,0)</f>
        <v>#N/A</v>
      </c>
      <c r="X680" s="4" t="e">
        <f>VLOOKUP(tbl2_2!A680,ishod_substance!A:AD,30,0)</f>
        <v>#N/A</v>
      </c>
      <c r="Y680" s="10" t="e">
        <f>VLOOKUP(tbl2_2!A680,ishod_substance!A:AD,7,0)</f>
        <v>#N/A</v>
      </c>
      <c r="Z680" s="9" t="e">
        <f>VLOOKUP(Y680,quide!$A$2:$B$1006,2,0)</f>
        <v>#N/A</v>
      </c>
      <c r="AA680" s="4" t="e">
        <f>VLOOKUP(Y680,quide!$A$2:$J$1006,10,0)</f>
        <v>#N/A</v>
      </c>
      <c r="AB680" s="50" t="e">
        <f>VLOOKUP(tbl2_2!A680,ishod_substance!A:AD,8,0)</f>
        <v>#N/A</v>
      </c>
      <c r="AC680" s="28" t="e">
        <f t="shared" si="10"/>
        <v>#N/A</v>
      </c>
      <c r="AD680" s="27" t="e">
        <f>VLOOKUP(tbl2_2!A680,ishod_substance!A:AD,9,0)</f>
        <v>#N/A</v>
      </c>
      <c r="AE680" s="8" t="e">
        <f>VLOOKUP(tbl2_2!A680,ishod_substance!A:AD,9,0)</f>
        <v>#N/A</v>
      </c>
      <c r="AF680" s="12"/>
    </row>
    <row r="681" spans="1:32" x14ac:dyDescent="0.25">
      <c r="A681">
        <v>673</v>
      </c>
      <c r="C681" s="5" t="e">
        <f>VLOOKUP(tbl2_2!A681,ishod_substance!A:P,2,0)</f>
        <v>#N/A</v>
      </c>
      <c r="D681" s="7" t="e">
        <f>VLOOKUP(tbl2_2!A681,ishod_substance!A:P,3,0)</f>
        <v>#N/A</v>
      </c>
      <c r="E681" s="5" t="e">
        <f>VLOOKUP(tbl2_2!A681,ishod_substance!A:P,11,0)</f>
        <v>#N/A</v>
      </c>
      <c r="F681" s="6" t="e">
        <f>VLOOKUP(tbl2_2!A681,ishod_substance!A:P,15,0)</f>
        <v>#N/A</v>
      </c>
      <c r="G681" s="6" t="e">
        <f>VLOOKUP(tbl2_2!A681,ishod_substance!A:P,12,0)&amp;"/"&amp;VLOOKUP(tbl2_2!A681,ishod_substance!A:P,14,0)</f>
        <v>#N/A</v>
      </c>
      <c r="H681" s="29" t="e">
        <f>VLOOKUP(tbl2_2!A681,ishod_substance!A:P,6,0)</f>
        <v>#N/A</v>
      </c>
      <c r="I681" s="10" t="e">
        <f>VLOOKUP(tbl2_2!A681,ishod_substance!A:P,15,0)</f>
        <v>#N/A</v>
      </c>
      <c r="J681" s="10" t="e">
        <f>VLOOKUP(tbl2_2!A681,ishod_substance!A:P,5,0)</f>
        <v>#N/A</v>
      </c>
      <c r="K681" s="84" t="e">
        <f>VLOOKUP(tbl2_2!A681,ishod_substance!A:Q,17,0)</f>
        <v>#N/A</v>
      </c>
      <c r="L681" s="84" t="e">
        <f>VLOOKUP(tbl2_2!A681,ishod_substance!A:R,18,0)</f>
        <v>#N/A</v>
      </c>
      <c r="M681" s="84" t="e">
        <f>VLOOKUP(tbl2_2!A681,ishod_substance!A:AD,19,0)</f>
        <v>#N/A</v>
      </c>
      <c r="N681" s="4" t="e">
        <f>VLOOKUP(tbl2_2!A681,ishod_substance!A:AD,20,0)</f>
        <v>#N/A</v>
      </c>
      <c r="O681" s="4" t="e">
        <f>VLOOKUP(tbl2_2!A681,ishod_substance!A:AD,21,0)</f>
        <v>#N/A</v>
      </c>
      <c r="P681" s="4" t="e">
        <f>VLOOKUP(tbl2_2!A681,ishod_substance!A:AD,22,0)</f>
        <v>#N/A</v>
      </c>
      <c r="Q681" s="4" t="e">
        <f>VLOOKUP(tbl2_2!A681,ishod_substance!A:AD,23,0)</f>
        <v>#N/A</v>
      </c>
      <c r="R681" s="4" t="e">
        <f>VLOOKUP(tbl2_2!A681,ishod_substance!A:AD,24,0)</f>
        <v>#N/A</v>
      </c>
      <c r="S681" s="4" t="e">
        <f>VLOOKUP(tbl2_2!A681,ishod_substance!A:AD,25,0)</f>
        <v>#N/A</v>
      </c>
      <c r="T681" s="4" t="e">
        <f>VLOOKUP(tbl2_2!A681,ishod_substance!A:AD,26,0)</f>
        <v>#N/A</v>
      </c>
      <c r="U681" s="4" t="e">
        <f>VLOOKUP(tbl2_2!A681,ishod_substance!A:AD,27,0)</f>
        <v>#N/A</v>
      </c>
      <c r="V681" s="4" t="e">
        <f>VLOOKUP(tbl2_2!A681,ishod_substance!A:AD,28,0)</f>
        <v>#N/A</v>
      </c>
      <c r="W681" s="4" t="e">
        <f>VLOOKUP(tbl2_2!A681,ishod_substance!A:AD,29,0)</f>
        <v>#N/A</v>
      </c>
      <c r="X681" s="4" t="e">
        <f>VLOOKUP(tbl2_2!A681,ishod_substance!A:AD,30,0)</f>
        <v>#N/A</v>
      </c>
      <c r="Y681" s="10" t="e">
        <f>VLOOKUP(tbl2_2!A681,ishod_substance!A:AD,7,0)</f>
        <v>#N/A</v>
      </c>
      <c r="Z681" s="9" t="e">
        <f>VLOOKUP(Y681,quide!$A$2:$B$1006,2,0)</f>
        <v>#N/A</v>
      </c>
      <c r="AA681" s="4" t="e">
        <f>VLOOKUP(Y681,quide!$A$2:$J$1006,10,0)</f>
        <v>#N/A</v>
      </c>
      <c r="AB681" s="50" t="e">
        <f>VLOOKUP(tbl2_2!A681,ishod_substance!A:AD,8,0)</f>
        <v>#N/A</v>
      </c>
      <c r="AC681" s="28" t="e">
        <f t="shared" si="10"/>
        <v>#N/A</v>
      </c>
      <c r="AD681" s="27" t="e">
        <f>VLOOKUP(tbl2_2!A681,ishod_substance!A:AD,9,0)</f>
        <v>#N/A</v>
      </c>
      <c r="AE681" s="8" t="e">
        <f>VLOOKUP(tbl2_2!A681,ishod_substance!A:AD,9,0)</f>
        <v>#N/A</v>
      </c>
      <c r="AF681" s="12"/>
    </row>
    <row r="682" spans="1:32" x14ac:dyDescent="0.25">
      <c r="A682">
        <v>674</v>
      </c>
      <c r="C682" s="5" t="e">
        <f>VLOOKUP(tbl2_2!A682,ishod_substance!A:P,2,0)</f>
        <v>#N/A</v>
      </c>
      <c r="D682" s="7" t="e">
        <f>VLOOKUP(tbl2_2!A682,ishod_substance!A:P,3,0)</f>
        <v>#N/A</v>
      </c>
      <c r="E682" s="5" t="e">
        <f>VLOOKUP(tbl2_2!A682,ishod_substance!A:P,11,0)</f>
        <v>#N/A</v>
      </c>
      <c r="F682" s="6" t="e">
        <f>VLOOKUP(tbl2_2!A682,ishod_substance!A:P,15,0)</f>
        <v>#N/A</v>
      </c>
      <c r="G682" s="6" t="e">
        <f>VLOOKUP(tbl2_2!A682,ishod_substance!A:P,12,0)&amp;"/"&amp;VLOOKUP(tbl2_2!A682,ishod_substance!A:P,14,0)</f>
        <v>#N/A</v>
      </c>
      <c r="H682" s="29" t="e">
        <f>VLOOKUP(tbl2_2!A682,ishod_substance!A:P,6,0)</f>
        <v>#N/A</v>
      </c>
      <c r="I682" s="10" t="e">
        <f>VLOOKUP(tbl2_2!A682,ishod_substance!A:P,15,0)</f>
        <v>#N/A</v>
      </c>
      <c r="J682" s="10" t="e">
        <f>VLOOKUP(tbl2_2!A682,ishod_substance!A:P,5,0)</f>
        <v>#N/A</v>
      </c>
      <c r="K682" s="84" t="e">
        <f>VLOOKUP(tbl2_2!A682,ishod_substance!A:Q,17,0)</f>
        <v>#N/A</v>
      </c>
      <c r="L682" s="84" t="e">
        <f>VLOOKUP(tbl2_2!A682,ishod_substance!A:R,18,0)</f>
        <v>#N/A</v>
      </c>
      <c r="M682" s="84" t="e">
        <f>VLOOKUP(tbl2_2!A682,ishod_substance!A:AD,19,0)</f>
        <v>#N/A</v>
      </c>
      <c r="N682" s="4" t="e">
        <f>VLOOKUP(tbl2_2!A682,ishod_substance!A:AD,20,0)</f>
        <v>#N/A</v>
      </c>
      <c r="O682" s="4" t="e">
        <f>VLOOKUP(tbl2_2!A682,ishod_substance!A:AD,21,0)</f>
        <v>#N/A</v>
      </c>
      <c r="P682" s="4" t="e">
        <f>VLOOKUP(tbl2_2!A682,ishod_substance!A:AD,22,0)</f>
        <v>#N/A</v>
      </c>
      <c r="Q682" s="4" t="e">
        <f>VLOOKUP(tbl2_2!A682,ishod_substance!A:AD,23,0)</f>
        <v>#N/A</v>
      </c>
      <c r="R682" s="4" t="e">
        <f>VLOOKUP(tbl2_2!A682,ishod_substance!A:AD,24,0)</f>
        <v>#N/A</v>
      </c>
      <c r="S682" s="4" t="e">
        <f>VLOOKUP(tbl2_2!A682,ishod_substance!A:AD,25,0)</f>
        <v>#N/A</v>
      </c>
      <c r="T682" s="4" t="e">
        <f>VLOOKUP(tbl2_2!A682,ishod_substance!A:AD,26,0)</f>
        <v>#N/A</v>
      </c>
      <c r="U682" s="4" t="e">
        <f>VLOOKUP(tbl2_2!A682,ishod_substance!A:AD,27,0)</f>
        <v>#N/A</v>
      </c>
      <c r="V682" s="4" t="e">
        <f>VLOOKUP(tbl2_2!A682,ishod_substance!A:AD,28,0)</f>
        <v>#N/A</v>
      </c>
      <c r="W682" s="4" t="e">
        <f>VLOOKUP(tbl2_2!A682,ishod_substance!A:AD,29,0)</f>
        <v>#N/A</v>
      </c>
      <c r="X682" s="4" t="e">
        <f>VLOOKUP(tbl2_2!A682,ishod_substance!A:AD,30,0)</f>
        <v>#N/A</v>
      </c>
      <c r="Y682" s="10" t="e">
        <f>VLOOKUP(tbl2_2!A682,ishod_substance!A:AD,7,0)</f>
        <v>#N/A</v>
      </c>
      <c r="Z682" s="9" t="e">
        <f>VLOOKUP(Y682,quide!$A$2:$B$1006,2,0)</f>
        <v>#N/A</v>
      </c>
      <c r="AA682" s="4" t="e">
        <f>VLOOKUP(Y682,quide!$A$2:$J$1006,10,0)</f>
        <v>#N/A</v>
      </c>
      <c r="AB682" s="50" t="e">
        <f>VLOOKUP(tbl2_2!A682,ishod_substance!A:AD,8,0)</f>
        <v>#N/A</v>
      </c>
      <c r="AC682" s="28" t="e">
        <f t="shared" si="10"/>
        <v>#N/A</v>
      </c>
      <c r="AD682" s="27" t="e">
        <f>VLOOKUP(tbl2_2!A682,ishod_substance!A:AD,9,0)</f>
        <v>#N/A</v>
      </c>
      <c r="AE682" s="8" t="e">
        <f>VLOOKUP(tbl2_2!A682,ishod_substance!A:AD,9,0)</f>
        <v>#N/A</v>
      </c>
      <c r="AF682" s="12"/>
    </row>
    <row r="683" spans="1:32" x14ac:dyDescent="0.25">
      <c r="A683">
        <v>675</v>
      </c>
      <c r="C683" s="5" t="e">
        <f>VLOOKUP(tbl2_2!A683,ishod_substance!A:P,2,0)</f>
        <v>#N/A</v>
      </c>
      <c r="D683" s="7" t="e">
        <f>VLOOKUP(tbl2_2!A683,ishod_substance!A:P,3,0)</f>
        <v>#N/A</v>
      </c>
      <c r="E683" s="5" t="e">
        <f>VLOOKUP(tbl2_2!A683,ishod_substance!A:P,11,0)</f>
        <v>#N/A</v>
      </c>
      <c r="F683" s="6" t="e">
        <f>VLOOKUP(tbl2_2!A683,ishod_substance!A:P,15,0)</f>
        <v>#N/A</v>
      </c>
      <c r="G683" s="6" t="e">
        <f>VLOOKUP(tbl2_2!A683,ishod_substance!A:P,12,0)&amp;"/"&amp;VLOOKUP(tbl2_2!A683,ishod_substance!A:P,14,0)</f>
        <v>#N/A</v>
      </c>
      <c r="H683" s="29" t="e">
        <f>VLOOKUP(tbl2_2!A683,ishod_substance!A:P,6,0)</f>
        <v>#N/A</v>
      </c>
      <c r="I683" s="10" t="e">
        <f>VLOOKUP(tbl2_2!A683,ishod_substance!A:P,15,0)</f>
        <v>#N/A</v>
      </c>
      <c r="J683" s="10" t="e">
        <f>VLOOKUP(tbl2_2!A683,ishod_substance!A:P,5,0)</f>
        <v>#N/A</v>
      </c>
      <c r="K683" s="84" t="e">
        <f>VLOOKUP(tbl2_2!A683,ishod_substance!A:Q,17,0)</f>
        <v>#N/A</v>
      </c>
      <c r="L683" s="84" t="e">
        <f>VLOOKUP(tbl2_2!A683,ishod_substance!A:R,18,0)</f>
        <v>#N/A</v>
      </c>
      <c r="M683" s="84" t="e">
        <f>VLOOKUP(tbl2_2!A683,ishod_substance!A:AD,19,0)</f>
        <v>#N/A</v>
      </c>
      <c r="N683" s="4" t="e">
        <f>VLOOKUP(tbl2_2!A683,ishod_substance!A:AD,20,0)</f>
        <v>#N/A</v>
      </c>
      <c r="O683" s="4" t="e">
        <f>VLOOKUP(tbl2_2!A683,ishod_substance!A:AD,21,0)</f>
        <v>#N/A</v>
      </c>
      <c r="P683" s="4" t="e">
        <f>VLOOKUP(tbl2_2!A683,ishod_substance!A:AD,22,0)</f>
        <v>#N/A</v>
      </c>
      <c r="Q683" s="4" t="e">
        <f>VLOOKUP(tbl2_2!A683,ishod_substance!A:AD,23,0)</f>
        <v>#N/A</v>
      </c>
      <c r="R683" s="4" t="e">
        <f>VLOOKUP(tbl2_2!A683,ishod_substance!A:AD,24,0)</f>
        <v>#N/A</v>
      </c>
      <c r="S683" s="4" t="e">
        <f>VLOOKUP(tbl2_2!A683,ishod_substance!A:AD,25,0)</f>
        <v>#N/A</v>
      </c>
      <c r="T683" s="4" t="e">
        <f>VLOOKUP(tbl2_2!A683,ishod_substance!A:AD,26,0)</f>
        <v>#N/A</v>
      </c>
      <c r="U683" s="4" t="e">
        <f>VLOOKUP(tbl2_2!A683,ishod_substance!A:AD,27,0)</f>
        <v>#N/A</v>
      </c>
      <c r="V683" s="4" t="e">
        <f>VLOOKUP(tbl2_2!A683,ishod_substance!A:AD,28,0)</f>
        <v>#N/A</v>
      </c>
      <c r="W683" s="4" t="e">
        <f>VLOOKUP(tbl2_2!A683,ishod_substance!A:AD,29,0)</f>
        <v>#N/A</v>
      </c>
      <c r="X683" s="4" t="e">
        <f>VLOOKUP(tbl2_2!A683,ishod_substance!A:AD,30,0)</f>
        <v>#N/A</v>
      </c>
      <c r="Y683" s="10" t="e">
        <f>VLOOKUP(tbl2_2!A683,ishod_substance!A:AD,7,0)</f>
        <v>#N/A</v>
      </c>
      <c r="Z683" s="9" t="e">
        <f>VLOOKUP(Y683,quide!$A$2:$B$1006,2,0)</f>
        <v>#N/A</v>
      </c>
      <c r="AA683" s="4" t="e">
        <f>VLOOKUP(Y683,quide!$A$2:$J$1006,10,0)</f>
        <v>#N/A</v>
      </c>
      <c r="AB683" s="50" t="e">
        <f>VLOOKUP(tbl2_2!A683,ishod_substance!A:AD,8,0)</f>
        <v>#N/A</v>
      </c>
      <c r="AC683" s="28" t="e">
        <f t="shared" si="10"/>
        <v>#N/A</v>
      </c>
      <c r="AD683" s="27" t="e">
        <f>VLOOKUP(tbl2_2!A683,ishod_substance!A:AD,9,0)</f>
        <v>#N/A</v>
      </c>
      <c r="AE683" s="8" t="e">
        <f>VLOOKUP(tbl2_2!A683,ishod_substance!A:AD,9,0)</f>
        <v>#N/A</v>
      </c>
      <c r="AF683" s="12"/>
    </row>
    <row r="684" spans="1:32" x14ac:dyDescent="0.25">
      <c r="A684">
        <v>676</v>
      </c>
      <c r="C684" s="5" t="e">
        <f>VLOOKUP(tbl2_2!A684,ishod_substance!A:P,2,0)</f>
        <v>#N/A</v>
      </c>
      <c r="D684" s="7" t="e">
        <f>VLOOKUP(tbl2_2!A684,ishod_substance!A:P,3,0)</f>
        <v>#N/A</v>
      </c>
      <c r="E684" s="5" t="e">
        <f>VLOOKUP(tbl2_2!A684,ishod_substance!A:P,11,0)</f>
        <v>#N/A</v>
      </c>
      <c r="F684" s="6" t="e">
        <f>VLOOKUP(tbl2_2!A684,ishod_substance!A:P,15,0)</f>
        <v>#N/A</v>
      </c>
      <c r="G684" s="6" t="e">
        <f>VLOOKUP(tbl2_2!A684,ishod_substance!A:P,12,0)&amp;"/"&amp;VLOOKUP(tbl2_2!A684,ishod_substance!A:P,14,0)</f>
        <v>#N/A</v>
      </c>
      <c r="H684" s="29" t="e">
        <f>VLOOKUP(tbl2_2!A684,ishod_substance!A:P,6,0)</f>
        <v>#N/A</v>
      </c>
      <c r="I684" s="10" t="e">
        <f>VLOOKUP(tbl2_2!A684,ishod_substance!A:P,15,0)</f>
        <v>#N/A</v>
      </c>
      <c r="J684" s="10" t="e">
        <f>VLOOKUP(tbl2_2!A684,ishod_substance!A:P,5,0)</f>
        <v>#N/A</v>
      </c>
      <c r="K684" s="84" t="e">
        <f>VLOOKUP(tbl2_2!A684,ishod_substance!A:Q,17,0)</f>
        <v>#N/A</v>
      </c>
      <c r="L684" s="84" t="e">
        <f>VLOOKUP(tbl2_2!A684,ishod_substance!A:R,18,0)</f>
        <v>#N/A</v>
      </c>
      <c r="M684" s="84" t="e">
        <f>VLOOKUP(tbl2_2!A684,ishod_substance!A:AD,19,0)</f>
        <v>#N/A</v>
      </c>
      <c r="N684" s="4" t="e">
        <f>VLOOKUP(tbl2_2!A684,ishod_substance!A:AD,20,0)</f>
        <v>#N/A</v>
      </c>
      <c r="O684" s="4" t="e">
        <f>VLOOKUP(tbl2_2!A684,ishod_substance!A:AD,21,0)</f>
        <v>#N/A</v>
      </c>
      <c r="P684" s="4" t="e">
        <f>VLOOKUP(tbl2_2!A684,ishod_substance!A:AD,22,0)</f>
        <v>#N/A</v>
      </c>
      <c r="Q684" s="4" t="e">
        <f>VLOOKUP(tbl2_2!A684,ishod_substance!A:AD,23,0)</f>
        <v>#N/A</v>
      </c>
      <c r="R684" s="4" t="e">
        <f>VLOOKUP(tbl2_2!A684,ishod_substance!A:AD,24,0)</f>
        <v>#N/A</v>
      </c>
      <c r="S684" s="4" t="e">
        <f>VLOOKUP(tbl2_2!A684,ishod_substance!A:AD,25,0)</f>
        <v>#N/A</v>
      </c>
      <c r="T684" s="4" t="e">
        <f>VLOOKUP(tbl2_2!A684,ishod_substance!A:AD,26,0)</f>
        <v>#N/A</v>
      </c>
      <c r="U684" s="4" t="e">
        <f>VLOOKUP(tbl2_2!A684,ishod_substance!A:AD,27,0)</f>
        <v>#N/A</v>
      </c>
      <c r="V684" s="4" t="e">
        <f>VLOOKUP(tbl2_2!A684,ishod_substance!A:AD,28,0)</f>
        <v>#N/A</v>
      </c>
      <c r="W684" s="4" t="e">
        <f>VLOOKUP(tbl2_2!A684,ishod_substance!A:AD,29,0)</f>
        <v>#N/A</v>
      </c>
      <c r="X684" s="4" t="e">
        <f>VLOOKUP(tbl2_2!A684,ishod_substance!A:AD,30,0)</f>
        <v>#N/A</v>
      </c>
      <c r="Y684" s="10" t="e">
        <f>VLOOKUP(tbl2_2!A684,ishod_substance!A:AD,7,0)</f>
        <v>#N/A</v>
      </c>
      <c r="Z684" s="9" t="e">
        <f>VLOOKUP(Y684,quide!$A$2:$B$1006,2,0)</f>
        <v>#N/A</v>
      </c>
      <c r="AA684" s="4" t="e">
        <f>VLOOKUP(Y684,quide!$A$2:$J$1006,10,0)</f>
        <v>#N/A</v>
      </c>
      <c r="AB684" s="50" t="e">
        <f>VLOOKUP(tbl2_2!A684,ishod_substance!A:AD,8,0)</f>
        <v>#N/A</v>
      </c>
      <c r="AC684" s="28" t="e">
        <f t="shared" si="10"/>
        <v>#N/A</v>
      </c>
      <c r="AD684" s="27" t="e">
        <f>VLOOKUP(tbl2_2!A684,ishod_substance!A:AD,9,0)</f>
        <v>#N/A</v>
      </c>
      <c r="AE684" s="8" t="e">
        <f>VLOOKUP(tbl2_2!A684,ishod_substance!A:AD,9,0)</f>
        <v>#N/A</v>
      </c>
      <c r="AF684" s="12"/>
    </row>
    <row r="685" spans="1:32" x14ac:dyDescent="0.25">
      <c r="A685">
        <v>677</v>
      </c>
      <c r="C685" s="5" t="e">
        <f>VLOOKUP(tbl2_2!A685,ishod_substance!A:P,2,0)</f>
        <v>#N/A</v>
      </c>
      <c r="D685" s="7" t="e">
        <f>VLOOKUP(tbl2_2!A685,ishod_substance!A:P,3,0)</f>
        <v>#N/A</v>
      </c>
      <c r="E685" s="5" t="e">
        <f>VLOOKUP(tbl2_2!A685,ishod_substance!A:P,11,0)</f>
        <v>#N/A</v>
      </c>
      <c r="F685" s="6" t="e">
        <f>VLOOKUP(tbl2_2!A685,ishod_substance!A:P,15,0)</f>
        <v>#N/A</v>
      </c>
      <c r="G685" s="6" t="e">
        <f>VLOOKUP(tbl2_2!A685,ishod_substance!A:P,12,0)&amp;"/"&amp;VLOOKUP(tbl2_2!A685,ishod_substance!A:P,14,0)</f>
        <v>#N/A</v>
      </c>
      <c r="H685" s="29" t="e">
        <f>VLOOKUP(tbl2_2!A685,ishod_substance!A:P,6,0)</f>
        <v>#N/A</v>
      </c>
      <c r="I685" s="10" t="e">
        <f>VLOOKUP(tbl2_2!A685,ishod_substance!A:P,15,0)</f>
        <v>#N/A</v>
      </c>
      <c r="J685" s="10" t="e">
        <f>VLOOKUP(tbl2_2!A685,ishod_substance!A:P,5,0)</f>
        <v>#N/A</v>
      </c>
      <c r="K685" s="84" t="e">
        <f>VLOOKUP(tbl2_2!A685,ishod_substance!A:Q,17,0)</f>
        <v>#N/A</v>
      </c>
      <c r="L685" s="84" t="e">
        <f>VLOOKUP(tbl2_2!A685,ishod_substance!A:R,18,0)</f>
        <v>#N/A</v>
      </c>
      <c r="M685" s="84" t="e">
        <f>VLOOKUP(tbl2_2!A685,ishod_substance!A:AD,19,0)</f>
        <v>#N/A</v>
      </c>
      <c r="N685" s="4" t="e">
        <f>VLOOKUP(tbl2_2!A685,ishod_substance!A:AD,20,0)</f>
        <v>#N/A</v>
      </c>
      <c r="O685" s="4" t="e">
        <f>VLOOKUP(tbl2_2!A685,ishod_substance!A:AD,21,0)</f>
        <v>#N/A</v>
      </c>
      <c r="P685" s="4" t="e">
        <f>VLOOKUP(tbl2_2!A685,ishod_substance!A:AD,22,0)</f>
        <v>#N/A</v>
      </c>
      <c r="Q685" s="4" t="e">
        <f>VLOOKUP(tbl2_2!A685,ishod_substance!A:AD,23,0)</f>
        <v>#N/A</v>
      </c>
      <c r="R685" s="4" t="e">
        <f>VLOOKUP(tbl2_2!A685,ishod_substance!A:AD,24,0)</f>
        <v>#N/A</v>
      </c>
      <c r="S685" s="4" t="e">
        <f>VLOOKUP(tbl2_2!A685,ishod_substance!A:AD,25,0)</f>
        <v>#N/A</v>
      </c>
      <c r="T685" s="4" t="e">
        <f>VLOOKUP(tbl2_2!A685,ishod_substance!A:AD,26,0)</f>
        <v>#N/A</v>
      </c>
      <c r="U685" s="4" t="e">
        <f>VLOOKUP(tbl2_2!A685,ishod_substance!A:AD,27,0)</f>
        <v>#N/A</v>
      </c>
      <c r="V685" s="4" t="e">
        <f>VLOOKUP(tbl2_2!A685,ishod_substance!A:AD,28,0)</f>
        <v>#N/A</v>
      </c>
      <c r="W685" s="4" t="e">
        <f>VLOOKUP(tbl2_2!A685,ishod_substance!A:AD,29,0)</f>
        <v>#N/A</v>
      </c>
      <c r="X685" s="4" t="e">
        <f>VLOOKUP(tbl2_2!A685,ishod_substance!A:AD,30,0)</f>
        <v>#N/A</v>
      </c>
      <c r="Y685" s="10" t="e">
        <f>VLOOKUP(tbl2_2!A685,ishod_substance!A:AD,7,0)</f>
        <v>#N/A</v>
      </c>
      <c r="Z685" s="9" t="e">
        <f>VLOOKUP(Y685,quide!$A$2:$B$1006,2,0)</f>
        <v>#N/A</v>
      </c>
      <c r="AA685" s="4" t="e">
        <f>VLOOKUP(Y685,quide!$A$2:$J$1006,10,0)</f>
        <v>#N/A</v>
      </c>
      <c r="AB685" s="50" t="e">
        <f>VLOOKUP(tbl2_2!A685,ishod_substance!A:AD,8,0)</f>
        <v>#N/A</v>
      </c>
      <c r="AC685" s="28" t="e">
        <f t="shared" si="10"/>
        <v>#N/A</v>
      </c>
      <c r="AD685" s="27" t="e">
        <f>VLOOKUP(tbl2_2!A685,ishod_substance!A:AD,9,0)</f>
        <v>#N/A</v>
      </c>
      <c r="AE685" s="8" t="e">
        <f>VLOOKUP(tbl2_2!A685,ishod_substance!A:AD,9,0)</f>
        <v>#N/A</v>
      </c>
      <c r="AF685" s="12"/>
    </row>
    <row r="686" spans="1:32" x14ac:dyDescent="0.25">
      <c r="A686">
        <v>678</v>
      </c>
      <c r="C686" s="5" t="e">
        <f>VLOOKUP(tbl2_2!A686,ishod_substance!A:P,2,0)</f>
        <v>#N/A</v>
      </c>
      <c r="D686" s="7" t="e">
        <f>VLOOKUP(tbl2_2!A686,ishod_substance!A:P,3,0)</f>
        <v>#N/A</v>
      </c>
      <c r="E686" s="5" t="e">
        <f>VLOOKUP(tbl2_2!A686,ishod_substance!A:P,11,0)</f>
        <v>#N/A</v>
      </c>
      <c r="F686" s="6" t="e">
        <f>VLOOKUP(tbl2_2!A686,ishod_substance!A:P,15,0)</f>
        <v>#N/A</v>
      </c>
      <c r="G686" s="6" t="e">
        <f>VLOOKUP(tbl2_2!A686,ishod_substance!A:P,12,0)&amp;"/"&amp;VLOOKUP(tbl2_2!A686,ishod_substance!A:P,14,0)</f>
        <v>#N/A</v>
      </c>
      <c r="H686" s="29" t="e">
        <f>VLOOKUP(tbl2_2!A686,ishod_substance!A:P,6,0)</f>
        <v>#N/A</v>
      </c>
      <c r="I686" s="10" t="e">
        <f>VLOOKUP(tbl2_2!A686,ishod_substance!A:P,15,0)</f>
        <v>#N/A</v>
      </c>
      <c r="J686" s="10" t="e">
        <f>VLOOKUP(tbl2_2!A686,ishod_substance!A:P,5,0)</f>
        <v>#N/A</v>
      </c>
      <c r="K686" s="84" t="e">
        <f>VLOOKUP(tbl2_2!A686,ishod_substance!A:Q,17,0)</f>
        <v>#N/A</v>
      </c>
      <c r="L686" s="84" t="e">
        <f>VLOOKUP(tbl2_2!A686,ishod_substance!A:R,18,0)</f>
        <v>#N/A</v>
      </c>
      <c r="M686" s="84" t="e">
        <f>VLOOKUP(tbl2_2!A686,ishod_substance!A:AD,19,0)</f>
        <v>#N/A</v>
      </c>
      <c r="N686" s="4" t="e">
        <f>VLOOKUP(tbl2_2!A686,ishod_substance!A:AD,20,0)</f>
        <v>#N/A</v>
      </c>
      <c r="O686" s="4" t="e">
        <f>VLOOKUP(tbl2_2!A686,ishod_substance!A:AD,21,0)</f>
        <v>#N/A</v>
      </c>
      <c r="P686" s="4" t="e">
        <f>VLOOKUP(tbl2_2!A686,ishod_substance!A:AD,22,0)</f>
        <v>#N/A</v>
      </c>
      <c r="Q686" s="4" t="e">
        <f>VLOOKUP(tbl2_2!A686,ishod_substance!A:AD,23,0)</f>
        <v>#N/A</v>
      </c>
      <c r="R686" s="4" t="e">
        <f>VLOOKUP(tbl2_2!A686,ishod_substance!A:AD,24,0)</f>
        <v>#N/A</v>
      </c>
      <c r="S686" s="4" t="e">
        <f>VLOOKUP(tbl2_2!A686,ishod_substance!A:AD,25,0)</f>
        <v>#N/A</v>
      </c>
      <c r="T686" s="4" t="e">
        <f>VLOOKUP(tbl2_2!A686,ishod_substance!A:AD,26,0)</f>
        <v>#N/A</v>
      </c>
      <c r="U686" s="4" t="e">
        <f>VLOOKUP(tbl2_2!A686,ishod_substance!A:AD,27,0)</f>
        <v>#N/A</v>
      </c>
      <c r="V686" s="4" t="e">
        <f>VLOOKUP(tbl2_2!A686,ishod_substance!A:AD,28,0)</f>
        <v>#N/A</v>
      </c>
      <c r="W686" s="4" t="e">
        <f>VLOOKUP(tbl2_2!A686,ishod_substance!A:AD,29,0)</f>
        <v>#N/A</v>
      </c>
      <c r="X686" s="4" t="e">
        <f>VLOOKUP(tbl2_2!A686,ishod_substance!A:AD,30,0)</f>
        <v>#N/A</v>
      </c>
      <c r="Y686" s="10" t="e">
        <f>VLOOKUP(tbl2_2!A686,ishod_substance!A:AD,7,0)</f>
        <v>#N/A</v>
      </c>
      <c r="Z686" s="9" t="e">
        <f>VLOOKUP(Y686,quide!$A$2:$B$1006,2,0)</f>
        <v>#N/A</v>
      </c>
      <c r="AA686" s="4" t="e">
        <f>VLOOKUP(Y686,quide!$A$2:$J$1006,10,0)</f>
        <v>#N/A</v>
      </c>
      <c r="AB686" s="50" t="e">
        <f>VLOOKUP(tbl2_2!A686,ishod_substance!A:AD,8,0)</f>
        <v>#N/A</v>
      </c>
      <c r="AC686" s="28" t="e">
        <f t="shared" si="10"/>
        <v>#N/A</v>
      </c>
      <c r="AD686" s="27" t="e">
        <f>VLOOKUP(tbl2_2!A686,ishod_substance!A:AD,9,0)</f>
        <v>#N/A</v>
      </c>
      <c r="AE686" s="8" t="e">
        <f>VLOOKUP(tbl2_2!A686,ishod_substance!A:AD,9,0)</f>
        <v>#N/A</v>
      </c>
      <c r="AF686" s="12"/>
    </row>
    <row r="687" spans="1:32" x14ac:dyDescent="0.25">
      <c r="A687">
        <v>679</v>
      </c>
      <c r="C687" s="5" t="e">
        <f>VLOOKUP(tbl2_2!A687,ishod_substance!A:P,2,0)</f>
        <v>#N/A</v>
      </c>
      <c r="D687" s="7" t="e">
        <f>VLOOKUP(tbl2_2!A687,ishod_substance!A:P,3,0)</f>
        <v>#N/A</v>
      </c>
      <c r="E687" s="5" t="e">
        <f>VLOOKUP(tbl2_2!A687,ishod_substance!A:P,11,0)</f>
        <v>#N/A</v>
      </c>
      <c r="F687" s="6" t="e">
        <f>VLOOKUP(tbl2_2!A687,ishod_substance!A:P,15,0)</f>
        <v>#N/A</v>
      </c>
      <c r="G687" s="6" t="e">
        <f>VLOOKUP(tbl2_2!A687,ishod_substance!A:P,12,0)&amp;"/"&amp;VLOOKUP(tbl2_2!A687,ishod_substance!A:P,14,0)</f>
        <v>#N/A</v>
      </c>
      <c r="H687" s="29" t="e">
        <f>VLOOKUP(tbl2_2!A687,ishod_substance!A:P,6,0)</f>
        <v>#N/A</v>
      </c>
      <c r="I687" s="10" t="e">
        <f>VLOOKUP(tbl2_2!A687,ishod_substance!A:P,15,0)</f>
        <v>#N/A</v>
      </c>
      <c r="J687" s="10" t="e">
        <f>VLOOKUP(tbl2_2!A687,ishod_substance!A:P,5,0)</f>
        <v>#N/A</v>
      </c>
      <c r="K687" s="84" t="e">
        <f>VLOOKUP(tbl2_2!A687,ishod_substance!A:Q,17,0)</f>
        <v>#N/A</v>
      </c>
      <c r="L687" s="84" t="e">
        <f>VLOOKUP(tbl2_2!A687,ishod_substance!A:R,18,0)</f>
        <v>#N/A</v>
      </c>
      <c r="M687" s="84" t="e">
        <f>VLOOKUP(tbl2_2!A687,ishod_substance!A:AD,19,0)</f>
        <v>#N/A</v>
      </c>
      <c r="N687" s="4" t="e">
        <f>VLOOKUP(tbl2_2!A687,ishod_substance!A:AD,20,0)</f>
        <v>#N/A</v>
      </c>
      <c r="O687" s="4" t="e">
        <f>VLOOKUP(tbl2_2!A687,ishod_substance!A:AD,21,0)</f>
        <v>#N/A</v>
      </c>
      <c r="P687" s="4" t="e">
        <f>VLOOKUP(tbl2_2!A687,ishod_substance!A:AD,22,0)</f>
        <v>#N/A</v>
      </c>
      <c r="Q687" s="4" t="e">
        <f>VLOOKUP(tbl2_2!A687,ishod_substance!A:AD,23,0)</f>
        <v>#N/A</v>
      </c>
      <c r="R687" s="4" t="e">
        <f>VLOOKUP(tbl2_2!A687,ishod_substance!A:AD,24,0)</f>
        <v>#N/A</v>
      </c>
      <c r="S687" s="4" t="e">
        <f>VLOOKUP(tbl2_2!A687,ishod_substance!A:AD,25,0)</f>
        <v>#N/A</v>
      </c>
      <c r="T687" s="4" t="e">
        <f>VLOOKUP(tbl2_2!A687,ishod_substance!A:AD,26,0)</f>
        <v>#N/A</v>
      </c>
      <c r="U687" s="4" t="e">
        <f>VLOOKUP(tbl2_2!A687,ishod_substance!A:AD,27,0)</f>
        <v>#N/A</v>
      </c>
      <c r="V687" s="4" t="e">
        <f>VLOOKUP(tbl2_2!A687,ishod_substance!A:AD,28,0)</f>
        <v>#N/A</v>
      </c>
      <c r="W687" s="4" t="e">
        <f>VLOOKUP(tbl2_2!A687,ishod_substance!A:AD,29,0)</f>
        <v>#N/A</v>
      </c>
      <c r="X687" s="4" t="e">
        <f>VLOOKUP(tbl2_2!A687,ishod_substance!A:AD,30,0)</f>
        <v>#N/A</v>
      </c>
      <c r="Y687" s="10" t="e">
        <f>VLOOKUP(tbl2_2!A687,ishod_substance!A:AD,7,0)</f>
        <v>#N/A</v>
      </c>
      <c r="Z687" s="9" t="e">
        <f>VLOOKUP(Y687,quide!$A$2:$B$1006,2,0)</f>
        <v>#N/A</v>
      </c>
      <c r="AA687" s="4" t="e">
        <f>VLOOKUP(Y687,quide!$A$2:$J$1006,10,0)</f>
        <v>#N/A</v>
      </c>
      <c r="AB687" s="50" t="e">
        <f>VLOOKUP(tbl2_2!A687,ishod_substance!A:AD,8,0)</f>
        <v>#N/A</v>
      </c>
      <c r="AC687" s="28" t="e">
        <f t="shared" si="10"/>
        <v>#N/A</v>
      </c>
      <c r="AD687" s="27" t="e">
        <f>VLOOKUP(tbl2_2!A687,ishod_substance!A:AD,9,0)</f>
        <v>#N/A</v>
      </c>
      <c r="AE687" s="8" t="e">
        <f>VLOOKUP(tbl2_2!A687,ishod_substance!A:AD,9,0)</f>
        <v>#N/A</v>
      </c>
      <c r="AF687" s="12"/>
    </row>
    <row r="688" spans="1:32" x14ac:dyDescent="0.25">
      <c r="A688">
        <v>680</v>
      </c>
      <c r="C688" s="5" t="e">
        <f>VLOOKUP(tbl2_2!A688,ishod_substance!A:P,2,0)</f>
        <v>#N/A</v>
      </c>
      <c r="D688" s="7" t="e">
        <f>VLOOKUP(tbl2_2!A688,ishod_substance!A:P,3,0)</f>
        <v>#N/A</v>
      </c>
      <c r="E688" s="5" t="e">
        <f>VLOOKUP(tbl2_2!A688,ishod_substance!A:P,11,0)</f>
        <v>#N/A</v>
      </c>
      <c r="F688" s="6" t="e">
        <f>VLOOKUP(tbl2_2!A688,ishod_substance!A:P,15,0)</f>
        <v>#N/A</v>
      </c>
      <c r="G688" s="6" t="e">
        <f>VLOOKUP(tbl2_2!A688,ishod_substance!A:P,12,0)&amp;"/"&amp;VLOOKUP(tbl2_2!A688,ishod_substance!A:P,14,0)</f>
        <v>#N/A</v>
      </c>
      <c r="H688" s="29" t="e">
        <f>VLOOKUP(tbl2_2!A688,ishod_substance!A:P,6,0)</f>
        <v>#N/A</v>
      </c>
      <c r="I688" s="10" t="e">
        <f>VLOOKUP(tbl2_2!A688,ishod_substance!A:P,15,0)</f>
        <v>#N/A</v>
      </c>
      <c r="J688" s="10" t="e">
        <f>VLOOKUP(tbl2_2!A688,ishod_substance!A:P,5,0)</f>
        <v>#N/A</v>
      </c>
      <c r="K688" s="84" t="e">
        <f>VLOOKUP(tbl2_2!A688,ishod_substance!A:Q,17,0)</f>
        <v>#N/A</v>
      </c>
      <c r="L688" s="84" t="e">
        <f>VLOOKUP(tbl2_2!A688,ishod_substance!A:R,18,0)</f>
        <v>#N/A</v>
      </c>
      <c r="M688" s="84" t="e">
        <f>VLOOKUP(tbl2_2!A688,ishod_substance!A:AD,19,0)</f>
        <v>#N/A</v>
      </c>
      <c r="N688" s="4" t="e">
        <f>VLOOKUP(tbl2_2!A688,ishod_substance!A:AD,20,0)</f>
        <v>#N/A</v>
      </c>
      <c r="O688" s="4" t="e">
        <f>VLOOKUP(tbl2_2!A688,ishod_substance!A:AD,21,0)</f>
        <v>#N/A</v>
      </c>
      <c r="P688" s="4" t="e">
        <f>VLOOKUP(tbl2_2!A688,ishod_substance!A:AD,22,0)</f>
        <v>#N/A</v>
      </c>
      <c r="Q688" s="4" t="e">
        <f>VLOOKUP(tbl2_2!A688,ishod_substance!A:AD,23,0)</f>
        <v>#N/A</v>
      </c>
      <c r="R688" s="4" t="e">
        <f>VLOOKUP(tbl2_2!A688,ishod_substance!A:AD,24,0)</f>
        <v>#N/A</v>
      </c>
      <c r="S688" s="4" t="e">
        <f>VLOOKUP(tbl2_2!A688,ishod_substance!A:AD,25,0)</f>
        <v>#N/A</v>
      </c>
      <c r="T688" s="4" t="e">
        <f>VLOOKUP(tbl2_2!A688,ishod_substance!A:AD,26,0)</f>
        <v>#N/A</v>
      </c>
      <c r="U688" s="4" t="e">
        <f>VLOOKUP(tbl2_2!A688,ishod_substance!A:AD,27,0)</f>
        <v>#N/A</v>
      </c>
      <c r="V688" s="4" t="e">
        <f>VLOOKUP(tbl2_2!A688,ishod_substance!A:AD,28,0)</f>
        <v>#N/A</v>
      </c>
      <c r="W688" s="4" t="e">
        <f>VLOOKUP(tbl2_2!A688,ishod_substance!A:AD,29,0)</f>
        <v>#N/A</v>
      </c>
      <c r="X688" s="4" t="e">
        <f>VLOOKUP(tbl2_2!A688,ishod_substance!A:AD,30,0)</f>
        <v>#N/A</v>
      </c>
      <c r="Y688" s="10" t="e">
        <f>VLOOKUP(tbl2_2!A688,ishod_substance!A:AD,7,0)</f>
        <v>#N/A</v>
      </c>
      <c r="Z688" s="9" t="e">
        <f>VLOOKUP(Y688,quide!$A$2:$B$1006,2,0)</f>
        <v>#N/A</v>
      </c>
      <c r="AA688" s="4" t="e">
        <f>VLOOKUP(Y688,quide!$A$2:$J$1006,10,0)</f>
        <v>#N/A</v>
      </c>
      <c r="AB688" s="50" t="e">
        <f>VLOOKUP(tbl2_2!A688,ishod_substance!A:AD,8,0)</f>
        <v>#N/A</v>
      </c>
      <c r="AC688" s="28" t="e">
        <f t="shared" si="10"/>
        <v>#N/A</v>
      </c>
      <c r="AD688" s="27" t="e">
        <f>VLOOKUP(tbl2_2!A688,ishod_substance!A:AD,9,0)</f>
        <v>#N/A</v>
      </c>
      <c r="AE688" s="8" t="e">
        <f>VLOOKUP(tbl2_2!A688,ishod_substance!A:AD,9,0)</f>
        <v>#N/A</v>
      </c>
      <c r="AF688" s="12"/>
    </row>
    <row r="689" spans="1:32" x14ac:dyDescent="0.25">
      <c r="A689">
        <v>681</v>
      </c>
      <c r="C689" s="5" t="e">
        <f>VLOOKUP(tbl2_2!A689,ishod_substance!A:P,2,0)</f>
        <v>#N/A</v>
      </c>
      <c r="D689" s="7" t="e">
        <f>VLOOKUP(tbl2_2!A689,ishod_substance!A:P,3,0)</f>
        <v>#N/A</v>
      </c>
      <c r="E689" s="5" t="e">
        <f>VLOOKUP(tbl2_2!A689,ishod_substance!A:P,11,0)</f>
        <v>#N/A</v>
      </c>
      <c r="F689" s="6" t="e">
        <f>VLOOKUP(tbl2_2!A689,ishod_substance!A:P,15,0)</f>
        <v>#N/A</v>
      </c>
      <c r="G689" s="6" t="e">
        <f>VLOOKUP(tbl2_2!A689,ishod_substance!A:P,12,0)&amp;"/"&amp;VLOOKUP(tbl2_2!A689,ishod_substance!A:P,14,0)</f>
        <v>#N/A</v>
      </c>
      <c r="H689" s="29" t="e">
        <f>VLOOKUP(tbl2_2!A689,ishod_substance!A:P,6,0)</f>
        <v>#N/A</v>
      </c>
      <c r="I689" s="10" t="e">
        <f>VLOOKUP(tbl2_2!A689,ishod_substance!A:P,15,0)</f>
        <v>#N/A</v>
      </c>
      <c r="J689" s="10" t="e">
        <f>VLOOKUP(tbl2_2!A689,ishod_substance!A:P,5,0)</f>
        <v>#N/A</v>
      </c>
      <c r="K689" s="84" t="e">
        <f>VLOOKUP(tbl2_2!A689,ishod_substance!A:Q,17,0)</f>
        <v>#N/A</v>
      </c>
      <c r="L689" s="84" t="e">
        <f>VLOOKUP(tbl2_2!A689,ishod_substance!A:R,18,0)</f>
        <v>#N/A</v>
      </c>
      <c r="M689" s="84" t="e">
        <f>VLOOKUP(tbl2_2!A689,ishod_substance!A:AD,19,0)</f>
        <v>#N/A</v>
      </c>
      <c r="N689" s="4" t="e">
        <f>VLOOKUP(tbl2_2!A689,ishod_substance!A:AD,20,0)</f>
        <v>#N/A</v>
      </c>
      <c r="O689" s="4" t="e">
        <f>VLOOKUP(tbl2_2!A689,ishod_substance!A:AD,21,0)</f>
        <v>#N/A</v>
      </c>
      <c r="P689" s="4" t="e">
        <f>VLOOKUP(tbl2_2!A689,ishod_substance!A:AD,22,0)</f>
        <v>#N/A</v>
      </c>
      <c r="Q689" s="4" t="e">
        <f>VLOOKUP(tbl2_2!A689,ishod_substance!A:AD,23,0)</f>
        <v>#N/A</v>
      </c>
      <c r="R689" s="4" t="e">
        <f>VLOOKUP(tbl2_2!A689,ishod_substance!A:AD,24,0)</f>
        <v>#N/A</v>
      </c>
      <c r="S689" s="4" t="e">
        <f>VLOOKUP(tbl2_2!A689,ishod_substance!A:AD,25,0)</f>
        <v>#N/A</v>
      </c>
      <c r="T689" s="4" t="e">
        <f>VLOOKUP(tbl2_2!A689,ishod_substance!A:AD,26,0)</f>
        <v>#N/A</v>
      </c>
      <c r="U689" s="4" t="e">
        <f>VLOOKUP(tbl2_2!A689,ishod_substance!A:AD,27,0)</f>
        <v>#N/A</v>
      </c>
      <c r="V689" s="4" t="e">
        <f>VLOOKUP(tbl2_2!A689,ishod_substance!A:AD,28,0)</f>
        <v>#N/A</v>
      </c>
      <c r="W689" s="4" t="e">
        <f>VLOOKUP(tbl2_2!A689,ishod_substance!A:AD,29,0)</f>
        <v>#N/A</v>
      </c>
      <c r="X689" s="4" t="e">
        <f>VLOOKUP(tbl2_2!A689,ishod_substance!A:AD,30,0)</f>
        <v>#N/A</v>
      </c>
      <c r="Y689" s="10" t="e">
        <f>VLOOKUP(tbl2_2!A689,ishod_substance!A:AD,7,0)</f>
        <v>#N/A</v>
      </c>
      <c r="Z689" s="9" t="e">
        <f>VLOOKUP(Y689,quide!$A$2:$B$1006,2,0)</f>
        <v>#N/A</v>
      </c>
      <c r="AA689" s="4" t="e">
        <f>VLOOKUP(Y689,quide!$A$2:$J$1006,10,0)</f>
        <v>#N/A</v>
      </c>
      <c r="AB689" s="50" t="e">
        <f>VLOOKUP(tbl2_2!A689,ishod_substance!A:AD,8,0)</f>
        <v>#N/A</v>
      </c>
      <c r="AC689" s="28" t="e">
        <f t="shared" si="10"/>
        <v>#N/A</v>
      </c>
      <c r="AD689" s="27" t="e">
        <f>VLOOKUP(tbl2_2!A689,ishod_substance!A:AD,9,0)</f>
        <v>#N/A</v>
      </c>
      <c r="AE689" s="8" t="e">
        <f>VLOOKUP(tbl2_2!A689,ishod_substance!A:AD,9,0)</f>
        <v>#N/A</v>
      </c>
      <c r="AF689" s="12"/>
    </row>
    <row r="690" spans="1:32" x14ac:dyDescent="0.25">
      <c r="A690">
        <v>682</v>
      </c>
      <c r="C690" s="5" t="e">
        <f>VLOOKUP(tbl2_2!A690,ishod_substance!A:P,2,0)</f>
        <v>#N/A</v>
      </c>
      <c r="D690" s="7" t="e">
        <f>VLOOKUP(tbl2_2!A690,ishod_substance!A:P,3,0)</f>
        <v>#N/A</v>
      </c>
      <c r="E690" s="5" t="e">
        <f>VLOOKUP(tbl2_2!A690,ishod_substance!A:P,11,0)</f>
        <v>#N/A</v>
      </c>
      <c r="F690" s="6" t="e">
        <f>VLOOKUP(tbl2_2!A690,ishod_substance!A:P,15,0)</f>
        <v>#N/A</v>
      </c>
      <c r="G690" s="6" t="e">
        <f>VLOOKUP(tbl2_2!A690,ishod_substance!A:P,12,0)&amp;"/"&amp;VLOOKUP(tbl2_2!A690,ishod_substance!A:P,14,0)</f>
        <v>#N/A</v>
      </c>
      <c r="H690" s="29" t="e">
        <f>VLOOKUP(tbl2_2!A690,ishod_substance!A:P,6,0)</f>
        <v>#N/A</v>
      </c>
      <c r="I690" s="10" t="e">
        <f>VLOOKUP(tbl2_2!A690,ishod_substance!A:P,15,0)</f>
        <v>#N/A</v>
      </c>
      <c r="J690" s="10" t="e">
        <f>VLOOKUP(tbl2_2!A690,ishod_substance!A:P,5,0)</f>
        <v>#N/A</v>
      </c>
      <c r="K690" s="84" t="e">
        <f>VLOOKUP(tbl2_2!A690,ishod_substance!A:Q,17,0)</f>
        <v>#N/A</v>
      </c>
      <c r="L690" s="84" t="e">
        <f>VLOOKUP(tbl2_2!A690,ishod_substance!A:R,18,0)</f>
        <v>#N/A</v>
      </c>
      <c r="M690" s="84" t="e">
        <f>VLOOKUP(tbl2_2!A690,ishod_substance!A:AD,19,0)</f>
        <v>#N/A</v>
      </c>
      <c r="N690" s="4" t="e">
        <f>VLOOKUP(tbl2_2!A690,ishod_substance!A:AD,20,0)</f>
        <v>#N/A</v>
      </c>
      <c r="O690" s="4" t="e">
        <f>VLOOKUP(tbl2_2!A690,ishod_substance!A:AD,21,0)</f>
        <v>#N/A</v>
      </c>
      <c r="P690" s="4" t="e">
        <f>VLOOKUP(tbl2_2!A690,ishod_substance!A:AD,22,0)</f>
        <v>#N/A</v>
      </c>
      <c r="Q690" s="4" t="e">
        <f>VLOOKUP(tbl2_2!A690,ishod_substance!A:AD,23,0)</f>
        <v>#N/A</v>
      </c>
      <c r="R690" s="4" t="e">
        <f>VLOOKUP(tbl2_2!A690,ishod_substance!A:AD,24,0)</f>
        <v>#N/A</v>
      </c>
      <c r="S690" s="4" t="e">
        <f>VLOOKUP(tbl2_2!A690,ishod_substance!A:AD,25,0)</f>
        <v>#N/A</v>
      </c>
      <c r="T690" s="4" t="e">
        <f>VLOOKUP(tbl2_2!A690,ishod_substance!A:AD,26,0)</f>
        <v>#N/A</v>
      </c>
      <c r="U690" s="4" t="e">
        <f>VLOOKUP(tbl2_2!A690,ishod_substance!A:AD,27,0)</f>
        <v>#N/A</v>
      </c>
      <c r="V690" s="4" t="e">
        <f>VLOOKUP(tbl2_2!A690,ishod_substance!A:AD,28,0)</f>
        <v>#N/A</v>
      </c>
      <c r="W690" s="4" t="e">
        <f>VLOOKUP(tbl2_2!A690,ishod_substance!A:AD,29,0)</f>
        <v>#N/A</v>
      </c>
      <c r="X690" s="4" t="e">
        <f>VLOOKUP(tbl2_2!A690,ishod_substance!A:AD,30,0)</f>
        <v>#N/A</v>
      </c>
      <c r="Y690" s="10" t="e">
        <f>VLOOKUP(tbl2_2!A690,ishod_substance!A:AD,7,0)</f>
        <v>#N/A</v>
      </c>
      <c r="Z690" s="9" t="e">
        <f>VLOOKUP(Y690,quide!$A$2:$B$1006,2,0)</f>
        <v>#N/A</v>
      </c>
      <c r="AA690" s="4" t="e">
        <f>VLOOKUP(Y690,quide!$A$2:$J$1006,10,0)</f>
        <v>#N/A</v>
      </c>
      <c r="AB690" s="50" t="e">
        <f>VLOOKUP(tbl2_2!A690,ishod_substance!A:AD,8,0)</f>
        <v>#N/A</v>
      </c>
      <c r="AC690" s="28" t="e">
        <f t="shared" si="10"/>
        <v>#N/A</v>
      </c>
      <c r="AD690" s="27" t="e">
        <f>VLOOKUP(tbl2_2!A690,ishod_substance!A:AD,9,0)</f>
        <v>#N/A</v>
      </c>
      <c r="AE690" s="8" t="e">
        <f>VLOOKUP(tbl2_2!A690,ishod_substance!A:AD,9,0)</f>
        <v>#N/A</v>
      </c>
      <c r="AF690" s="12"/>
    </row>
    <row r="691" spans="1:32" x14ac:dyDescent="0.25">
      <c r="A691">
        <v>683</v>
      </c>
      <c r="C691" s="5" t="e">
        <f>VLOOKUP(tbl2_2!A691,ishod_substance!A:P,2,0)</f>
        <v>#N/A</v>
      </c>
      <c r="D691" s="7" t="e">
        <f>VLOOKUP(tbl2_2!A691,ishod_substance!A:P,3,0)</f>
        <v>#N/A</v>
      </c>
      <c r="E691" s="5" t="e">
        <f>VLOOKUP(tbl2_2!A691,ishod_substance!A:P,11,0)</f>
        <v>#N/A</v>
      </c>
      <c r="F691" s="6" t="e">
        <f>VLOOKUP(tbl2_2!A691,ishod_substance!A:P,15,0)</f>
        <v>#N/A</v>
      </c>
      <c r="G691" s="6" t="e">
        <f>VLOOKUP(tbl2_2!A691,ishod_substance!A:P,12,0)&amp;"/"&amp;VLOOKUP(tbl2_2!A691,ishod_substance!A:P,14,0)</f>
        <v>#N/A</v>
      </c>
      <c r="H691" s="29" t="e">
        <f>VLOOKUP(tbl2_2!A691,ishod_substance!A:P,6,0)</f>
        <v>#N/A</v>
      </c>
      <c r="I691" s="10" t="e">
        <f>VLOOKUP(tbl2_2!A691,ishod_substance!A:P,15,0)</f>
        <v>#N/A</v>
      </c>
      <c r="J691" s="10" t="e">
        <f>VLOOKUP(tbl2_2!A691,ishod_substance!A:P,5,0)</f>
        <v>#N/A</v>
      </c>
      <c r="K691" s="84" t="e">
        <f>VLOOKUP(tbl2_2!A691,ishod_substance!A:Q,17,0)</f>
        <v>#N/A</v>
      </c>
      <c r="L691" s="84" t="e">
        <f>VLOOKUP(tbl2_2!A691,ishod_substance!A:R,18,0)</f>
        <v>#N/A</v>
      </c>
      <c r="M691" s="84" t="e">
        <f>VLOOKUP(tbl2_2!A691,ishod_substance!A:AD,19,0)</f>
        <v>#N/A</v>
      </c>
      <c r="N691" s="4" t="e">
        <f>VLOOKUP(tbl2_2!A691,ishod_substance!A:AD,20,0)</f>
        <v>#N/A</v>
      </c>
      <c r="O691" s="4" t="e">
        <f>VLOOKUP(tbl2_2!A691,ishod_substance!A:AD,21,0)</f>
        <v>#N/A</v>
      </c>
      <c r="P691" s="4" t="e">
        <f>VLOOKUP(tbl2_2!A691,ishod_substance!A:AD,22,0)</f>
        <v>#N/A</v>
      </c>
      <c r="Q691" s="4" t="e">
        <f>VLOOKUP(tbl2_2!A691,ishod_substance!A:AD,23,0)</f>
        <v>#N/A</v>
      </c>
      <c r="R691" s="4" t="e">
        <f>VLOOKUP(tbl2_2!A691,ishod_substance!A:AD,24,0)</f>
        <v>#N/A</v>
      </c>
      <c r="S691" s="4" t="e">
        <f>VLOOKUP(tbl2_2!A691,ishod_substance!A:AD,25,0)</f>
        <v>#N/A</v>
      </c>
      <c r="T691" s="4" t="e">
        <f>VLOOKUP(tbl2_2!A691,ishod_substance!A:AD,26,0)</f>
        <v>#N/A</v>
      </c>
      <c r="U691" s="4" t="e">
        <f>VLOOKUP(tbl2_2!A691,ishod_substance!A:AD,27,0)</f>
        <v>#N/A</v>
      </c>
      <c r="V691" s="4" t="e">
        <f>VLOOKUP(tbl2_2!A691,ishod_substance!A:AD,28,0)</f>
        <v>#N/A</v>
      </c>
      <c r="W691" s="4" t="e">
        <f>VLOOKUP(tbl2_2!A691,ishod_substance!A:AD,29,0)</f>
        <v>#N/A</v>
      </c>
      <c r="X691" s="4" t="e">
        <f>VLOOKUP(tbl2_2!A691,ishod_substance!A:AD,30,0)</f>
        <v>#N/A</v>
      </c>
      <c r="Y691" s="10" t="e">
        <f>VLOOKUP(tbl2_2!A691,ishod_substance!A:AD,7,0)</f>
        <v>#N/A</v>
      </c>
      <c r="Z691" s="9" t="e">
        <f>VLOOKUP(Y691,quide!$A$2:$B$1006,2,0)</f>
        <v>#N/A</v>
      </c>
      <c r="AA691" s="4" t="e">
        <f>VLOOKUP(Y691,quide!$A$2:$J$1006,10,0)</f>
        <v>#N/A</v>
      </c>
      <c r="AB691" s="50" t="e">
        <f>VLOOKUP(tbl2_2!A691,ishod_substance!A:AD,8,0)</f>
        <v>#N/A</v>
      </c>
      <c r="AC691" s="28" t="e">
        <f t="shared" si="10"/>
        <v>#N/A</v>
      </c>
      <c r="AD691" s="27" t="e">
        <f>VLOOKUP(tbl2_2!A691,ishod_substance!A:AD,9,0)</f>
        <v>#N/A</v>
      </c>
      <c r="AE691" s="8" t="e">
        <f>VLOOKUP(tbl2_2!A691,ishod_substance!A:AD,9,0)</f>
        <v>#N/A</v>
      </c>
      <c r="AF691" s="12"/>
    </row>
    <row r="692" spans="1:32" x14ac:dyDescent="0.25">
      <c r="A692">
        <v>684</v>
      </c>
      <c r="C692" s="5" t="e">
        <f>VLOOKUP(tbl2_2!A692,ishod_substance!A:P,2,0)</f>
        <v>#N/A</v>
      </c>
      <c r="D692" s="7" t="e">
        <f>VLOOKUP(tbl2_2!A692,ishod_substance!A:P,3,0)</f>
        <v>#N/A</v>
      </c>
      <c r="E692" s="5" t="e">
        <f>VLOOKUP(tbl2_2!A692,ishod_substance!A:P,11,0)</f>
        <v>#N/A</v>
      </c>
      <c r="F692" s="6" t="e">
        <f>VLOOKUP(tbl2_2!A692,ishod_substance!A:P,15,0)</f>
        <v>#N/A</v>
      </c>
      <c r="G692" s="6" t="e">
        <f>VLOOKUP(tbl2_2!A692,ishod_substance!A:P,12,0)&amp;"/"&amp;VLOOKUP(tbl2_2!A692,ishod_substance!A:P,14,0)</f>
        <v>#N/A</v>
      </c>
      <c r="H692" s="29" t="e">
        <f>VLOOKUP(tbl2_2!A692,ishod_substance!A:P,6,0)</f>
        <v>#N/A</v>
      </c>
      <c r="I692" s="10" t="e">
        <f>VLOOKUP(tbl2_2!A692,ishod_substance!A:P,15,0)</f>
        <v>#N/A</v>
      </c>
      <c r="J692" s="10" t="e">
        <f>VLOOKUP(tbl2_2!A692,ishod_substance!A:P,5,0)</f>
        <v>#N/A</v>
      </c>
      <c r="K692" s="84" t="e">
        <f>VLOOKUP(tbl2_2!A692,ishod_substance!A:Q,17,0)</f>
        <v>#N/A</v>
      </c>
      <c r="L692" s="84" t="e">
        <f>VLOOKUP(tbl2_2!A692,ishod_substance!A:R,18,0)</f>
        <v>#N/A</v>
      </c>
      <c r="M692" s="84" t="e">
        <f>VLOOKUP(tbl2_2!A692,ishod_substance!A:AD,19,0)</f>
        <v>#N/A</v>
      </c>
      <c r="N692" s="4" t="e">
        <f>VLOOKUP(tbl2_2!A692,ishod_substance!A:AD,20,0)</f>
        <v>#N/A</v>
      </c>
      <c r="O692" s="4" t="e">
        <f>VLOOKUP(tbl2_2!A692,ishod_substance!A:AD,21,0)</f>
        <v>#N/A</v>
      </c>
      <c r="P692" s="4" t="e">
        <f>VLOOKUP(tbl2_2!A692,ishod_substance!A:AD,22,0)</f>
        <v>#N/A</v>
      </c>
      <c r="Q692" s="4" t="e">
        <f>VLOOKUP(tbl2_2!A692,ishod_substance!A:AD,23,0)</f>
        <v>#N/A</v>
      </c>
      <c r="R692" s="4" t="e">
        <f>VLOOKUP(tbl2_2!A692,ishod_substance!A:AD,24,0)</f>
        <v>#N/A</v>
      </c>
      <c r="S692" s="4" t="e">
        <f>VLOOKUP(tbl2_2!A692,ishod_substance!A:AD,25,0)</f>
        <v>#N/A</v>
      </c>
      <c r="T692" s="4" t="e">
        <f>VLOOKUP(tbl2_2!A692,ishod_substance!A:AD,26,0)</f>
        <v>#N/A</v>
      </c>
      <c r="U692" s="4" t="e">
        <f>VLOOKUP(tbl2_2!A692,ishod_substance!A:AD,27,0)</f>
        <v>#N/A</v>
      </c>
      <c r="V692" s="4" t="e">
        <f>VLOOKUP(tbl2_2!A692,ishod_substance!A:AD,28,0)</f>
        <v>#N/A</v>
      </c>
      <c r="W692" s="4" t="e">
        <f>VLOOKUP(tbl2_2!A692,ishod_substance!A:AD,29,0)</f>
        <v>#N/A</v>
      </c>
      <c r="X692" s="4" t="e">
        <f>VLOOKUP(tbl2_2!A692,ishod_substance!A:AD,30,0)</f>
        <v>#N/A</v>
      </c>
      <c r="Y692" s="10" t="e">
        <f>VLOOKUP(tbl2_2!A692,ishod_substance!A:AD,7,0)</f>
        <v>#N/A</v>
      </c>
      <c r="Z692" s="9" t="e">
        <f>VLOOKUP(Y692,quide!$A$2:$B$1006,2,0)</f>
        <v>#N/A</v>
      </c>
      <c r="AA692" s="4" t="e">
        <f>VLOOKUP(Y692,quide!$A$2:$J$1006,10,0)</f>
        <v>#N/A</v>
      </c>
      <c r="AB692" s="50" t="e">
        <f>VLOOKUP(tbl2_2!A692,ishod_substance!A:AD,8,0)</f>
        <v>#N/A</v>
      </c>
      <c r="AC692" s="28" t="e">
        <f t="shared" si="10"/>
        <v>#N/A</v>
      </c>
      <c r="AD692" s="27" t="e">
        <f>VLOOKUP(tbl2_2!A692,ishod_substance!A:AD,9,0)</f>
        <v>#N/A</v>
      </c>
      <c r="AE692" s="8" t="e">
        <f>VLOOKUP(tbl2_2!A692,ishod_substance!A:AD,9,0)</f>
        <v>#N/A</v>
      </c>
      <c r="AF692" s="12"/>
    </row>
    <row r="693" spans="1:32" x14ac:dyDescent="0.25">
      <c r="A693">
        <v>685</v>
      </c>
      <c r="C693" s="5" t="e">
        <f>VLOOKUP(tbl2_2!A693,ishod_substance!A:P,2,0)</f>
        <v>#N/A</v>
      </c>
      <c r="D693" s="7" t="e">
        <f>VLOOKUP(tbl2_2!A693,ishod_substance!A:P,3,0)</f>
        <v>#N/A</v>
      </c>
      <c r="E693" s="5" t="e">
        <f>VLOOKUP(tbl2_2!A693,ishod_substance!A:P,11,0)</f>
        <v>#N/A</v>
      </c>
      <c r="F693" s="6" t="e">
        <f>VLOOKUP(tbl2_2!A693,ishod_substance!A:P,15,0)</f>
        <v>#N/A</v>
      </c>
      <c r="G693" s="6" t="e">
        <f>VLOOKUP(tbl2_2!A693,ishod_substance!A:P,12,0)&amp;"/"&amp;VLOOKUP(tbl2_2!A693,ishod_substance!A:P,14,0)</f>
        <v>#N/A</v>
      </c>
      <c r="H693" s="29" t="e">
        <f>VLOOKUP(tbl2_2!A693,ishod_substance!A:P,6,0)</f>
        <v>#N/A</v>
      </c>
      <c r="I693" s="10" t="e">
        <f>VLOOKUP(tbl2_2!A693,ishod_substance!A:P,15,0)</f>
        <v>#N/A</v>
      </c>
      <c r="J693" s="10" t="e">
        <f>VLOOKUP(tbl2_2!A693,ishod_substance!A:P,5,0)</f>
        <v>#N/A</v>
      </c>
      <c r="K693" s="84" t="e">
        <f>VLOOKUP(tbl2_2!A693,ishod_substance!A:Q,17,0)</f>
        <v>#N/A</v>
      </c>
      <c r="L693" s="84" t="e">
        <f>VLOOKUP(tbl2_2!A693,ishod_substance!A:R,18,0)</f>
        <v>#N/A</v>
      </c>
      <c r="M693" s="84" t="e">
        <f>VLOOKUP(tbl2_2!A693,ishod_substance!A:AD,19,0)</f>
        <v>#N/A</v>
      </c>
      <c r="N693" s="4" t="e">
        <f>VLOOKUP(tbl2_2!A693,ishod_substance!A:AD,20,0)</f>
        <v>#N/A</v>
      </c>
      <c r="O693" s="4" t="e">
        <f>VLOOKUP(tbl2_2!A693,ishod_substance!A:AD,21,0)</f>
        <v>#N/A</v>
      </c>
      <c r="P693" s="4" t="e">
        <f>VLOOKUP(tbl2_2!A693,ishod_substance!A:AD,22,0)</f>
        <v>#N/A</v>
      </c>
      <c r="Q693" s="4" t="e">
        <f>VLOOKUP(tbl2_2!A693,ishod_substance!A:AD,23,0)</f>
        <v>#N/A</v>
      </c>
      <c r="R693" s="4" t="e">
        <f>VLOOKUP(tbl2_2!A693,ishod_substance!A:AD,24,0)</f>
        <v>#N/A</v>
      </c>
      <c r="S693" s="4" t="e">
        <f>VLOOKUP(tbl2_2!A693,ishod_substance!A:AD,25,0)</f>
        <v>#N/A</v>
      </c>
      <c r="T693" s="4" t="e">
        <f>VLOOKUP(tbl2_2!A693,ishod_substance!A:AD,26,0)</f>
        <v>#N/A</v>
      </c>
      <c r="U693" s="4" t="e">
        <f>VLOOKUP(tbl2_2!A693,ishod_substance!A:AD,27,0)</f>
        <v>#N/A</v>
      </c>
      <c r="V693" s="4" t="e">
        <f>VLOOKUP(tbl2_2!A693,ishod_substance!A:AD,28,0)</f>
        <v>#N/A</v>
      </c>
      <c r="W693" s="4" t="e">
        <f>VLOOKUP(tbl2_2!A693,ishod_substance!A:AD,29,0)</f>
        <v>#N/A</v>
      </c>
      <c r="X693" s="4" t="e">
        <f>VLOOKUP(tbl2_2!A693,ishod_substance!A:AD,30,0)</f>
        <v>#N/A</v>
      </c>
      <c r="Y693" s="10" t="e">
        <f>VLOOKUP(tbl2_2!A693,ishod_substance!A:AD,7,0)</f>
        <v>#N/A</v>
      </c>
      <c r="Z693" s="9" t="e">
        <f>VLOOKUP(Y693,quide!$A$2:$B$1006,2,0)</f>
        <v>#N/A</v>
      </c>
      <c r="AA693" s="4" t="e">
        <f>VLOOKUP(Y693,quide!$A$2:$J$1006,10,0)</f>
        <v>#N/A</v>
      </c>
      <c r="AB693" s="50" t="e">
        <f>VLOOKUP(tbl2_2!A693,ishod_substance!A:AD,8,0)</f>
        <v>#N/A</v>
      </c>
      <c r="AC693" s="28" t="e">
        <f t="shared" si="10"/>
        <v>#N/A</v>
      </c>
      <c r="AD693" s="27" t="e">
        <f>VLOOKUP(tbl2_2!A693,ishod_substance!A:AD,9,0)</f>
        <v>#N/A</v>
      </c>
      <c r="AE693" s="8" t="e">
        <f>VLOOKUP(tbl2_2!A693,ishod_substance!A:AD,9,0)</f>
        <v>#N/A</v>
      </c>
      <c r="AF693" s="12"/>
    </row>
    <row r="694" spans="1:32" x14ac:dyDescent="0.25">
      <c r="A694">
        <v>686</v>
      </c>
      <c r="C694" s="5" t="e">
        <f>VLOOKUP(tbl2_2!A694,ishod_substance!A:P,2,0)</f>
        <v>#N/A</v>
      </c>
      <c r="D694" s="7" t="e">
        <f>VLOOKUP(tbl2_2!A694,ishod_substance!A:P,3,0)</f>
        <v>#N/A</v>
      </c>
      <c r="E694" s="5" t="e">
        <f>VLOOKUP(tbl2_2!A694,ishod_substance!A:P,11,0)</f>
        <v>#N/A</v>
      </c>
      <c r="F694" s="6" t="e">
        <f>VLOOKUP(tbl2_2!A694,ishod_substance!A:P,15,0)</f>
        <v>#N/A</v>
      </c>
      <c r="G694" s="6" t="e">
        <f>VLOOKUP(tbl2_2!A694,ishod_substance!A:P,12,0)&amp;"/"&amp;VLOOKUP(tbl2_2!A694,ishod_substance!A:P,14,0)</f>
        <v>#N/A</v>
      </c>
      <c r="H694" s="29" t="e">
        <f>VLOOKUP(tbl2_2!A694,ishod_substance!A:P,6,0)</f>
        <v>#N/A</v>
      </c>
      <c r="I694" s="10" t="e">
        <f>VLOOKUP(tbl2_2!A694,ishod_substance!A:P,15,0)</f>
        <v>#N/A</v>
      </c>
      <c r="J694" s="10" t="e">
        <f>VLOOKUP(tbl2_2!A694,ishod_substance!A:P,5,0)</f>
        <v>#N/A</v>
      </c>
      <c r="K694" s="84" t="e">
        <f>VLOOKUP(tbl2_2!A694,ishod_substance!A:Q,17,0)</f>
        <v>#N/A</v>
      </c>
      <c r="L694" s="84" t="e">
        <f>VLOOKUP(tbl2_2!A694,ishod_substance!A:R,18,0)</f>
        <v>#N/A</v>
      </c>
      <c r="M694" s="84" t="e">
        <f>VLOOKUP(tbl2_2!A694,ishod_substance!A:AD,19,0)</f>
        <v>#N/A</v>
      </c>
      <c r="N694" s="4" t="e">
        <f>VLOOKUP(tbl2_2!A694,ishod_substance!A:AD,20,0)</f>
        <v>#N/A</v>
      </c>
      <c r="O694" s="4" t="e">
        <f>VLOOKUP(tbl2_2!A694,ishod_substance!A:AD,21,0)</f>
        <v>#N/A</v>
      </c>
      <c r="P694" s="4" t="e">
        <f>VLOOKUP(tbl2_2!A694,ishod_substance!A:AD,22,0)</f>
        <v>#N/A</v>
      </c>
      <c r="Q694" s="4" t="e">
        <f>VLOOKUP(tbl2_2!A694,ishod_substance!A:AD,23,0)</f>
        <v>#N/A</v>
      </c>
      <c r="R694" s="4" t="e">
        <f>VLOOKUP(tbl2_2!A694,ishod_substance!A:AD,24,0)</f>
        <v>#N/A</v>
      </c>
      <c r="S694" s="4" t="e">
        <f>VLOOKUP(tbl2_2!A694,ishod_substance!A:AD,25,0)</f>
        <v>#N/A</v>
      </c>
      <c r="T694" s="4" t="e">
        <f>VLOOKUP(tbl2_2!A694,ishod_substance!A:AD,26,0)</f>
        <v>#N/A</v>
      </c>
      <c r="U694" s="4" t="e">
        <f>VLOOKUP(tbl2_2!A694,ishod_substance!A:AD,27,0)</f>
        <v>#N/A</v>
      </c>
      <c r="V694" s="4" t="e">
        <f>VLOOKUP(tbl2_2!A694,ishod_substance!A:AD,28,0)</f>
        <v>#N/A</v>
      </c>
      <c r="W694" s="4" t="e">
        <f>VLOOKUP(tbl2_2!A694,ishod_substance!A:AD,29,0)</f>
        <v>#N/A</v>
      </c>
      <c r="X694" s="4" t="e">
        <f>VLOOKUP(tbl2_2!A694,ishod_substance!A:AD,30,0)</f>
        <v>#N/A</v>
      </c>
      <c r="Y694" s="10" t="e">
        <f>VLOOKUP(tbl2_2!A694,ishod_substance!A:AD,7,0)</f>
        <v>#N/A</v>
      </c>
      <c r="Z694" s="9" t="e">
        <f>VLOOKUP(Y694,quide!$A$2:$B$1006,2,0)</f>
        <v>#N/A</v>
      </c>
      <c r="AA694" s="4" t="e">
        <f>VLOOKUP(Y694,quide!$A$2:$J$1006,10,0)</f>
        <v>#N/A</v>
      </c>
      <c r="AB694" s="50" t="e">
        <f>VLOOKUP(tbl2_2!A694,ishod_substance!A:AD,8,0)</f>
        <v>#N/A</v>
      </c>
      <c r="AC694" s="28" t="e">
        <f t="shared" si="10"/>
        <v>#N/A</v>
      </c>
      <c r="AD694" s="27" t="e">
        <f>VLOOKUP(tbl2_2!A694,ishod_substance!A:AD,9,0)</f>
        <v>#N/A</v>
      </c>
      <c r="AE694" s="8" t="e">
        <f>VLOOKUP(tbl2_2!A694,ishod_substance!A:AD,9,0)</f>
        <v>#N/A</v>
      </c>
      <c r="AF694" s="12"/>
    </row>
    <row r="695" spans="1:32" x14ac:dyDescent="0.25">
      <c r="A695">
        <v>687</v>
      </c>
      <c r="C695" s="5" t="e">
        <f>VLOOKUP(tbl2_2!A695,ishod_substance!A:P,2,0)</f>
        <v>#N/A</v>
      </c>
      <c r="D695" s="7" t="e">
        <f>VLOOKUP(tbl2_2!A695,ishod_substance!A:P,3,0)</f>
        <v>#N/A</v>
      </c>
      <c r="E695" s="5" t="e">
        <f>VLOOKUP(tbl2_2!A695,ishod_substance!A:P,11,0)</f>
        <v>#N/A</v>
      </c>
      <c r="F695" s="6" t="e">
        <f>VLOOKUP(tbl2_2!A695,ishod_substance!A:P,15,0)</f>
        <v>#N/A</v>
      </c>
      <c r="G695" s="6" t="e">
        <f>VLOOKUP(tbl2_2!A695,ishod_substance!A:P,12,0)&amp;"/"&amp;VLOOKUP(tbl2_2!A695,ishod_substance!A:P,14,0)</f>
        <v>#N/A</v>
      </c>
      <c r="H695" s="29" t="e">
        <f>VLOOKUP(tbl2_2!A695,ishod_substance!A:P,6,0)</f>
        <v>#N/A</v>
      </c>
      <c r="I695" s="10" t="e">
        <f>VLOOKUP(tbl2_2!A695,ishod_substance!A:P,15,0)</f>
        <v>#N/A</v>
      </c>
      <c r="J695" s="10" t="e">
        <f>VLOOKUP(tbl2_2!A695,ishod_substance!A:P,5,0)</f>
        <v>#N/A</v>
      </c>
      <c r="K695" s="84" t="e">
        <f>VLOOKUP(tbl2_2!A695,ishod_substance!A:Q,17,0)</f>
        <v>#N/A</v>
      </c>
      <c r="L695" s="84" t="e">
        <f>VLOOKUP(tbl2_2!A695,ishod_substance!A:R,18,0)</f>
        <v>#N/A</v>
      </c>
      <c r="M695" s="84" t="e">
        <f>VLOOKUP(tbl2_2!A695,ishod_substance!A:AD,19,0)</f>
        <v>#N/A</v>
      </c>
      <c r="N695" s="4" t="e">
        <f>VLOOKUP(tbl2_2!A695,ishod_substance!A:AD,20,0)</f>
        <v>#N/A</v>
      </c>
      <c r="O695" s="4" t="e">
        <f>VLOOKUP(tbl2_2!A695,ishod_substance!A:AD,21,0)</f>
        <v>#N/A</v>
      </c>
      <c r="P695" s="4" t="e">
        <f>VLOOKUP(tbl2_2!A695,ishod_substance!A:AD,22,0)</f>
        <v>#N/A</v>
      </c>
      <c r="Q695" s="4" t="e">
        <f>VLOOKUP(tbl2_2!A695,ishod_substance!A:AD,23,0)</f>
        <v>#N/A</v>
      </c>
      <c r="R695" s="4" t="e">
        <f>VLOOKUP(tbl2_2!A695,ishod_substance!A:AD,24,0)</f>
        <v>#N/A</v>
      </c>
      <c r="S695" s="4" t="e">
        <f>VLOOKUP(tbl2_2!A695,ishod_substance!A:AD,25,0)</f>
        <v>#N/A</v>
      </c>
      <c r="T695" s="4" t="e">
        <f>VLOOKUP(tbl2_2!A695,ishod_substance!A:AD,26,0)</f>
        <v>#N/A</v>
      </c>
      <c r="U695" s="4" t="e">
        <f>VLOOKUP(tbl2_2!A695,ishod_substance!A:AD,27,0)</f>
        <v>#N/A</v>
      </c>
      <c r="V695" s="4" t="e">
        <f>VLOOKUP(tbl2_2!A695,ishod_substance!A:AD,28,0)</f>
        <v>#N/A</v>
      </c>
      <c r="W695" s="4" t="e">
        <f>VLOOKUP(tbl2_2!A695,ishod_substance!A:AD,29,0)</f>
        <v>#N/A</v>
      </c>
      <c r="X695" s="4" t="e">
        <f>VLOOKUP(tbl2_2!A695,ishod_substance!A:AD,30,0)</f>
        <v>#N/A</v>
      </c>
      <c r="Y695" s="10" t="e">
        <f>VLOOKUP(tbl2_2!A695,ishod_substance!A:AD,7,0)</f>
        <v>#N/A</v>
      </c>
      <c r="Z695" s="9" t="e">
        <f>VLOOKUP(Y695,quide!$A$2:$B$1006,2,0)</f>
        <v>#N/A</v>
      </c>
      <c r="AA695" s="4" t="e">
        <f>VLOOKUP(Y695,quide!$A$2:$J$1006,10,0)</f>
        <v>#N/A</v>
      </c>
      <c r="AB695" s="50" t="e">
        <f>VLOOKUP(tbl2_2!A695,ishod_substance!A:AD,8,0)</f>
        <v>#N/A</v>
      </c>
      <c r="AC695" s="28" t="e">
        <f t="shared" si="10"/>
        <v>#N/A</v>
      </c>
      <c r="AD695" s="27" t="e">
        <f>VLOOKUP(tbl2_2!A695,ishod_substance!A:AD,9,0)</f>
        <v>#N/A</v>
      </c>
      <c r="AE695" s="8" t="e">
        <f>VLOOKUP(tbl2_2!A695,ishod_substance!A:AD,9,0)</f>
        <v>#N/A</v>
      </c>
      <c r="AF695" s="12"/>
    </row>
    <row r="696" spans="1:32" x14ac:dyDescent="0.25">
      <c r="A696">
        <v>688</v>
      </c>
      <c r="C696" s="5" t="e">
        <f>VLOOKUP(tbl2_2!A696,ishod_substance!A:P,2,0)</f>
        <v>#N/A</v>
      </c>
      <c r="D696" s="7" t="e">
        <f>VLOOKUP(tbl2_2!A696,ishod_substance!A:P,3,0)</f>
        <v>#N/A</v>
      </c>
      <c r="E696" s="5" t="e">
        <f>VLOOKUP(tbl2_2!A696,ishod_substance!A:P,11,0)</f>
        <v>#N/A</v>
      </c>
      <c r="F696" s="6" t="e">
        <f>VLOOKUP(tbl2_2!A696,ishod_substance!A:P,15,0)</f>
        <v>#N/A</v>
      </c>
      <c r="G696" s="6" t="e">
        <f>VLOOKUP(tbl2_2!A696,ishod_substance!A:P,12,0)&amp;"/"&amp;VLOOKUP(tbl2_2!A696,ishod_substance!A:P,14,0)</f>
        <v>#N/A</v>
      </c>
      <c r="H696" s="29" t="e">
        <f>VLOOKUP(tbl2_2!A696,ishod_substance!A:P,6,0)</f>
        <v>#N/A</v>
      </c>
      <c r="I696" s="10" t="e">
        <f>VLOOKUP(tbl2_2!A696,ishod_substance!A:P,15,0)</f>
        <v>#N/A</v>
      </c>
      <c r="J696" s="10" t="e">
        <f>VLOOKUP(tbl2_2!A696,ishod_substance!A:P,5,0)</f>
        <v>#N/A</v>
      </c>
      <c r="K696" s="84" t="e">
        <f>VLOOKUP(tbl2_2!A696,ishod_substance!A:Q,17,0)</f>
        <v>#N/A</v>
      </c>
      <c r="L696" s="84" t="e">
        <f>VLOOKUP(tbl2_2!A696,ishod_substance!A:R,18,0)</f>
        <v>#N/A</v>
      </c>
      <c r="M696" s="84" t="e">
        <f>VLOOKUP(tbl2_2!A696,ishod_substance!A:AD,19,0)</f>
        <v>#N/A</v>
      </c>
      <c r="N696" s="4" t="e">
        <f>VLOOKUP(tbl2_2!A696,ishod_substance!A:AD,20,0)</f>
        <v>#N/A</v>
      </c>
      <c r="O696" s="4" t="e">
        <f>VLOOKUP(tbl2_2!A696,ishod_substance!A:AD,21,0)</f>
        <v>#N/A</v>
      </c>
      <c r="P696" s="4" t="e">
        <f>VLOOKUP(tbl2_2!A696,ishod_substance!A:AD,22,0)</f>
        <v>#N/A</v>
      </c>
      <c r="Q696" s="4" t="e">
        <f>VLOOKUP(tbl2_2!A696,ishod_substance!A:AD,23,0)</f>
        <v>#N/A</v>
      </c>
      <c r="R696" s="4" t="e">
        <f>VLOOKUP(tbl2_2!A696,ishod_substance!A:AD,24,0)</f>
        <v>#N/A</v>
      </c>
      <c r="S696" s="4" t="e">
        <f>VLOOKUP(tbl2_2!A696,ishod_substance!A:AD,25,0)</f>
        <v>#N/A</v>
      </c>
      <c r="T696" s="4" t="e">
        <f>VLOOKUP(tbl2_2!A696,ishod_substance!A:AD,26,0)</f>
        <v>#N/A</v>
      </c>
      <c r="U696" s="4" t="e">
        <f>VLOOKUP(tbl2_2!A696,ishod_substance!A:AD,27,0)</f>
        <v>#N/A</v>
      </c>
      <c r="V696" s="4" t="e">
        <f>VLOOKUP(tbl2_2!A696,ishod_substance!A:AD,28,0)</f>
        <v>#N/A</v>
      </c>
      <c r="W696" s="4" t="e">
        <f>VLOOKUP(tbl2_2!A696,ishod_substance!A:AD,29,0)</f>
        <v>#N/A</v>
      </c>
      <c r="X696" s="4" t="e">
        <f>VLOOKUP(tbl2_2!A696,ishod_substance!A:AD,30,0)</f>
        <v>#N/A</v>
      </c>
      <c r="Y696" s="10" t="e">
        <f>VLOOKUP(tbl2_2!A696,ishod_substance!A:AD,7,0)</f>
        <v>#N/A</v>
      </c>
      <c r="Z696" s="9" t="e">
        <f>VLOOKUP(Y696,quide!$A$2:$B$1006,2,0)</f>
        <v>#N/A</v>
      </c>
      <c r="AA696" s="4" t="e">
        <f>VLOOKUP(Y696,quide!$A$2:$J$1006,10,0)</f>
        <v>#N/A</v>
      </c>
      <c r="AB696" s="50" t="e">
        <f>VLOOKUP(tbl2_2!A696,ishod_substance!A:AD,8,0)</f>
        <v>#N/A</v>
      </c>
      <c r="AC696" s="28" t="e">
        <f t="shared" si="10"/>
        <v>#N/A</v>
      </c>
      <c r="AD696" s="27" t="e">
        <f>VLOOKUP(tbl2_2!A696,ishod_substance!A:AD,9,0)</f>
        <v>#N/A</v>
      </c>
      <c r="AE696" s="8" t="e">
        <f>VLOOKUP(tbl2_2!A696,ishod_substance!A:AD,9,0)</f>
        <v>#N/A</v>
      </c>
      <c r="AF696" s="12"/>
    </row>
    <row r="697" spans="1:32" x14ac:dyDescent="0.25">
      <c r="A697">
        <v>689</v>
      </c>
      <c r="C697" s="5" t="e">
        <f>VLOOKUP(tbl2_2!A697,ishod_substance!A:P,2,0)</f>
        <v>#N/A</v>
      </c>
      <c r="D697" s="7" t="e">
        <f>VLOOKUP(tbl2_2!A697,ishod_substance!A:P,3,0)</f>
        <v>#N/A</v>
      </c>
      <c r="E697" s="5" t="e">
        <f>VLOOKUP(tbl2_2!A697,ishod_substance!A:P,11,0)</f>
        <v>#N/A</v>
      </c>
      <c r="F697" s="6" t="e">
        <f>VLOOKUP(tbl2_2!A697,ishod_substance!A:P,15,0)</f>
        <v>#N/A</v>
      </c>
      <c r="G697" s="6" t="e">
        <f>VLOOKUP(tbl2_2!A697,ishod_substance!A:P,12,0)&amp;"/"&amp;VLOOKUP(tbl2_2!A697,ishod_substance!A:P,14,0)</f>
        <v>#N/A</v>
      </c>
      <c r="H697" s="29" t="e">
        <f>VLOOKUP(tbl2_2!A697,ishod_substance!A:P,6,0)</f>
        <v>#N/A</v>
      </c>
      <c r="I697" s="10" t="e">
        <f>VLOOKUP(tbl2_2!A697,ishod_substance!A:P,15,0)</f>
        <v>#N/A</v>
      </c>
      <c r="J697" s="10" t="e">
        <f>VLOOKUP(tbl2_2!A697,ishod_substance!A:P,5,0)</f>
        <v>#N/A</v>
      </c>
      <c r="K697" s="84" t="e">
        <f>VLOOKUP(tbl2_2!A697,ishod_substance!A:Q,17,0)</f>
        <v>#N/A</v>
      </c>
      <c r="L697" s="84" t="e">
        <f>VLOOKUP(tbl2_2!A697,ishod_substance!A:R,18,0)</f>
        <v>#N/A</v>
      </c>
      <c r="M697" s="84" t="e">
        <f>VLOOKUP(tbl2_2!A697,ishod_substance!A:AD,19,0)</f>
        <v>#N/A</v>
      </c>
      <c r="N697" s="4" t="e">
        <f>VLOOKUP(tbl2_2!A697,ishod_substance!A:AD,20,0)</f>
        <v>#N/A</v>
      </c>
      <c r="O697" s="4" t="e">
        <f>VLOOKUP(tbl2_2!A697,ishod_substance!A:AD,21,0)</f>
        <v>#N/A</v>
      </c>
      <c r="P697" s="4" t="e">
        <f>VLOOKUP(tbl2_2!A697,ishod_substance!A:AD,22,0)</f>
        <v>#N/A</v>
      </c>
      <c r="Q697" s="4" t="e">
        <f>VLOOKUP(tbl2_2!A697,ishod_substance!A:AD,23,0)</f>
        <v>#N/A</v>
      </c>
      <c r="R697" s="4" t="e">
        <f>VLOOKUP(tbl2_2!A697,ishod_substance!A:AD,24,0)</f>
        <v>#N/A</v>
      </c>
      <c r="S697" s="4" t="e">
        <f>VLOOKUP(tbl2_2!A697,ishod_substance!A:AD,25,0)</f>
        <v>#N/A</v>
      </c>
      <c r="T697" s="4" t="e">
        <f>VLOOKUP(tbl2_2!A697,ishod_substance!A:AD,26,0)</f>
        <v>#N/A</v>
      </c>
      <c r="U697" s="4" t="e">
        <f>VLOOKUP(tbl2_2!A697,ishod_substance!A:AD,27,0)</f>
        <v>#N/A</v>
      </c>
      <c r="V697" s="4" t="e">
        <f>VLOOKUP(tbl2_2!A697,ishod_substance!A:AD,28,0)</f>
        <v>#N/A</v>
      </c>
      <c r="W697" s="4" t="e">
        <f>VLOOKUP(tbl2_2!A697,ishod_substance!A:AD,29,0)</f>
        <v>#N/A</v>
      </c>
      <c r="X697" s="4" t="e">
        <f>VLOOKUP(tbl2_2!A697,ishod_substance!A:AD,30,0)</f>
        <v>#N/A</v>
      </c>
      <c r="Y697" s="10" t="e">
        <f>VLOOKUP(tbl2_2!A697,ishod_substance!A:AD,7,0)</f>
        <v>#N/A</v>
      </c>
      <c r="Z697" s="9" t="e">
        <f>VLOOKUP(Y697,quide!$A$2:$B$1006,2,0)</f>
        <v>#N/A</v>
      </c>
      <c r="AA697" s="4" t="e">
        <f>VLOOKUP(Y697,quide!$A$2:$J$1006,10,0)</f>
        <v>#N/A</v>
      </c>
      <c r="AB697" s="50" t="e">
        <f>VLOOKUP(tbl2_2!A697,ishod_substance!A:AD,8,0)</f>
        <v>#N/A</v>
      </c>
      <c r="AC697" s="28" t="e">
        <f t="shared" si="10"/>
        <v>#N/A</v>
      </c>
      <c r="AD697" s="27" t="e">
        <f>VLOOKUP(tbl2_2!A697,ishod_substance!A:AD,9,0)</f>
        <v>#N/A</v>
      </c>
      <c r="AE697" s="8" t="e">
        <f>VLOOKUP(tbl2_2!A697,ishod_substance!A:AD,9,0)</f>
        <v>#N/A</v>
      </c>
      <c r="AF697" s="12"/>
    </row>
    <row r="698" spans="1:32" x14ac:dyDescent="0.25">
      <c r="A698">
        <v>690</v>
      </c>
      <c r="C698" s="5" t="e">
        <f>VLOOKUP(tbl2_2!A698,ishod_substance!A:P,2,0)</f>
        <v>#N/A</v>
      </c>
      <c r="D698" s="7" t="e">
        <f>VLOOKUP(tbl2_2!A698,ishod_substance!A:P,3,0)</f>
        <v>#N/A</v>
      </c>
      <c r="E698" s="5" t="e">
        <f>VLOOKUP(tbl2_2!A698,ishod_substance!A:P,11,0)</f>
        <v>#N/A</v>
      </c>
      <c r="F698" s="6" t="e">
        <f>VLOOKUP(tbl2_2!A698,ishod_substance!A:P,15,0)</f>
        <v>#N/A</v>
      </c>
      <c r="G698" s="6" t="e">
        <f>VLOOKUP(tbl2_2!A698,ishod_substance!A:P,12,0)&amp;"/"&amp;VLOOKUP(tbl2_2!A698,ishod_substance!A:P,14,0)</f>
        <v>#N/A</v>
      </c>
      <c r="H698" s="29" t="e">
        <f>VLOOKUP(tbl2_2!A698,ishod_substance!A:P,6,0)</f>
        <v>#N/A</v>
      </c>
      <c r="I698" s="10" t="e">
        <f>VLOOKUP(tbl2_2!A698,ishod_substance!A:P,15,0)</f>
        <v>#N/A</v>
      </c>
      <c r="J698" s="10" t="e">
        <f>VLOOKUP(tbl2_2!A698,ishod_substance!A:P,5,0)</f>
        <v>#N/A</v>
      </c>
      <c r="K698" s="84" t="e">
        <f>VLOOKUP(tbl2_2!A698,ishod_substance!A:Q,17,0)</f>
        <v>#N/A</v>
      </c>
      <c r="L698" s="84" t="e">
        <f>VLOOKUP(tbl2_2!A698,ishod_substance!A:R,18,0)</f>
        <v>#N/A</v>
      </c>
      <c r="M698" s="84" t="e">
        <f>VLOOKUP(tbl2_2!A698,ishod_substance!A:AD,19,0)</f>
        <v>#N/A</v>
      </c>
      <c r="N698" s="4" t="e">
        <f>VLOOKUP(tbl2_2!A698,ishod_substance!A:AD,20,0)</f>
        <v>#N/A</v>
      </c>
      <c r="O698" s="4" t="e">
        <f>VLOOKUP(tbl2_2!A698,ishod_substance!A:AD,21,0)</f>
        <v>#N/A</v>
      </c>
      <c r="P698" s="4" t="e">
        <f>VLOOKUP(tbl2_2!A698,ishod_substance!A:AD,22,0)</f>
        <v>#N/A</v>
      </c>
      <c r="Q698" s="4" t="e">
        <f>VLOOKUP(tbl2_2!A698,ishod_substance!A:AD,23,0)</f>
        <v>#N/A</v>
      </c>
      <c r="R698" s="4" t="e">
        <f>VLOOKUP(tbl2_2!A698,ishod_substance!A:AD,24,0)</f>
        <v>#N/A</v>
      </c>
      <c r="S698" s="4" t="e">
        <f>VLOOKUP(tbl2_2!A698,ishod_substance!A:AD,25,0)</f>
        <v>#N/A</v>
      </c>
      <c r="T698" s="4" t="e">
        <f>VLOOKUP(tbl2_2!A698,ishod_substance!A:AD,26,0)</f>
        <v>#N/A</v>
      </c>
      <c r="U698" s="4" t="e">
        <f>VLOOKUP(tbl2_2!A698,ishod_substance!A:AD,27,0)</f>
        <v>#N/A</v>
      </c>
      <c r="V698" s="4" t="e">
        <f>VLOOKUP(tbl2_2!A698,ishod_substance!A:AD,28,0)</f>
        <v>#N/A</v>
      </c>
      <c r="W698" s="4" t="e">
        <f>VLOOKUP(tbl2_2!A698,ishod_substance!A:AD,29,0)</f>
        <v>#N/A</v>
      </c>
      <c r="X698" s="4" t="e">
        <f>VLOOKUP(tbl2_2!A698,ishod_substance!A:AD,30,0)</f>
        <v>#N/A</v>
      </c>
      <c r="Y698" s="10" t="e">
        <f>VLOOKUP(tbl2_2!A698,ishod_substance!A:AD,7,0)</f>
        <v>#N/A</v>
      </c>
      <c r="Z698" s="9" t="e">
        <f>VLOOKUP(Y698,quide!$A$2:$B$1006,2,0)</f>
        <v>#N/A</v>
      </c>
      <c r="AA698" s="4" t="e">
        <f>VLOOKUP(Y698,quide!$A$2:$J$1006,10,0)</f>
        <v>#N/A</v>
      </c>
      <c r="AB698" s="50" t="e">
        <f>VLOOKUP(tbl2_2!A698,ishod_substance!A:AD,8,0)</f>
        <v>#N/A</v>
      </c>
      <c r="AC698" s="28" t="e">
        <f t="shared" si="10"/>
        <v>#N/A</v>
      </c>
      <c r="AD698" s="27" t="e">
        <f>VLOOKUP(tbl2_2!A698,ishod_substance!A:AD,9,0)</f>
        <v>#N/A</v>
      </c>
      <c r="AE698" s="8" t="e">
        <f>VLOOKUP(tbl2_2!A698,ishod_substance!A:AD,9,0)</f>
        <v>#N/A</v>
      </c>
      <c r="AF698" s="12"/>
    </row>
    <row r="699" spans="1:32" x14ac:dyDescent="0.25">
      <c r="A699">
        <v>691</v>
      </c>
      <c r="C699" s="5" t="e">
        <f>VLOOKUP(tbl2_2!A699,ishod_substance!A:P,2,0)</f>
        <v>#N/A</v>
      </c>
      <c r="D699" s="7" t="e">
        <f>VLOOKUP(tbl2_2!A699,ishod_substance!A:P,3,0)</f>
        <v>#N/A</v>
      </c>
      <c r="E699" s="5" t="e">
        <f>VLOOKUP(tbl2_2!A699,ishod_substance!A:P,11,0)</f>
        <v>#N/A</v>
      </c>
      <c r="F699" s="6" t="e">
        <f>VLOOKUP(tbl2_2!A699,ishod_substance!A:P,15,0)</f>
        <v>#N/A</v>
      </c>
      <c r="G699" s="6" t="e">
        <f>VLOOKUP(tbl2_2!A699,ishod_substance!A:P,12,0)&amp;"/"&amp;VLOOKUP(tbl2_2!A699,ishod_substance!A:P,14,0)</f>
        <v>#N/A</v>
      </c>
      <c r="H699" s="29" t="e">
        <f>VLOOKUP(tbl2_2!A699,ishod_substance!A:P,6,0)</f>
        <v>#N/A</v>
      </c>
      <c r="I699" s="10" t="e">
        <f>VLOOKUP(tbl2_2!A699,ishod_substance!A:P,15,0)</f>
        <v>#N/A</v>
      </c>
      <c r="J699" s="10" t="e">
        <f>VLOOKUP(tbl2_2!A699,ishod_substance!A:P,5,0)</f>
        <v>#N/A</v>
      </c>
      <c r="K699" s="84" t="e">
        <f>VLOOKUP(tbl2_2!A699,ishod_substance!A:Q,17,0)</f>
        <v>#N/A</v>
      </c>
      <c r="L699" s="84" t="e">
        <f>VLOOKUP(tbl2_2!A699,ishod_substance!A:R,18,0)</f>
        <v>#N/A</v>
      </c>
      <c r="M699" s="84" t="e">
        <f>VLOOKUP(tbl2_2!A699,ishod_substance!A:AD,19,0)</f>
        <v>#N/A</v>
      </c>
      <c r="N699" s="4" t="e">
        <f>VLOOKUP(tbl2_2!A699,ishod_substance!A:AD,20,0)</f>
        <v>#N/A</v>
      </c>
      <c r="O699" s="4" t="e">
        <f>VLOOKUP(tbl2_2!A699,ishod_substance!A:AD,21,0)</f>
        <v>#N/A</v>
      </c>
      <c r="P699" s="4" t="e">
        <f>VLOOKUP(tbl2_2!A699,ishod_substance!A:AD,22,0)</f>
        <v>#N/A</v>
      </c>
      <c r="Q699" s="4" t="e">
        <f>VLOOKUP(tbl2_2!A699,ishod_substance!A:AD,23,0)</f>
        <v>#N/A</v>
      </c>
      <c r="R699" s="4" t="e">
        <f>VLOOKUP(tbl2_2!A699,ishod_substance!A:AD,24,0)</f>
        <v>#N/A</v>
      </c>
      <c r="S699" s="4" t="e">
        <f>VLOOKUP(tbl2_2!A699,ishod_substance!A:AD,25,0)</f>
        <v>#N/A</v>
      </c>
      <c r="T699" s="4" t="e">
        <f>VLOOKUP(tbl2_2!A699,ishod_substance!A:AD,26,0)</f>
        <v>#N/A</v>
      </c>
      <c r="U699" s="4" t="e">
        <f>VLOOKUP(tbl2_2!A699,ishod_substance!A:AD,27,0)</f>
        <v>#N/A</v>
      </c>
      <c r="V699" s="4" t="e">
        <f>VLOOKUP(tbl2_2!A699,ishod_substance!A:AD,28,0)</f>
        <v>#N/A</v>
      </c>
      <c r="W699" s="4" t="e">
        <f>VLOOKUP(tbl2_2!A699,ishod_substance!A:AD,29,0)</f>
        <v>#N/A</v>
      </c>
      <c r="X699" s="4" t="e">
        <f>VLOOKUP(tbl2_2!A699,ishod_substance!A:AD,30,0)</f>
        <v>#N/A</v>
      </c>
      <c r="Y699" s="10" t="e">
        <f>VLOOKUP(tbl2_2!A699,ishod_substance!A:AD,7,0)</f>
        <v>#N/A</v>
      </c>
      <c r="Z699" s="9" t="e">
        <f>VLOOKUP(Y699,quide!$A$2:$B$1006,2,0)</f>
        <v>#N/A</v>
      </c>
      <c r="AA699" s="4" t="e">
        <f>VLOOKUP(Y699,quide!$A$2:$J$1006,10,0)</f>
        <v>#N/A</v>
      </c>
      <c r="AB699" s="50" t="e">
        <f>VLOOKUP(tbl2_2!A699,ishod_substance!A:AD,8,0)</f>
        <v>#N/A</v>
      </c>
      <c r="AC699" s="28" t="e">
        <f t="shared" ref="AC699:AC762" si="11">IF(O699=0,0,AB699*1000/O699)</f>
        <v>#N/A</v>
      </c>
      <c r="AD699" s="27" t="e">
        <f>VLOOKUP(tbl2_2!A699,ishod_substance!A:AD,9,0)</f>
        <v>#N/A</v>
      </c>
      <c r="AE699" s="8" t="e">
        <f>VLOOKUP(tbl2_2!A699,ishod_substance!A:AD,9,0)</f>
        <v>#N/A</v>
      </c>
      <c r="AF699" s="12"/>
    </row>
    <row r="700" spans="1:32" x14ac:dyDescent="0.25">
      <c r="A700">
        <v>692</v>
      </c>
      <c r="C700" s="5" t="e">
        <f>VLOOKUP(tbl2_2!A700,ishod_substance!A:P,2,0)</f>
        <v>#N/A</v>
      </c>
      <c r="D700" s="7" t="e">
        <f>VLOOKUP(tbl2_2!A700,ishod_substance!A:P,3,0)</f>
        <v>#N/A</v>
      </c>
      <c r="E700" s="5" t="e">
        <f>VLOOKUP(tbl2_2!A700,ishod_substance!A:P,11,0)</f>
        <v>#N/A</v>
      </c>
      <c r="F700" s="6" t="e">
        <f>VLOOKUP(tbl2_2!A700,ishod_substance!A:P,15,0)</f>
        <v>#N/A</v>
      </c>
      <c r="G700" s="6" t="e">
        <f>VLOOKUP(tbl2_2!A700,ishod_substance!A:P,12,0)&amp;"/"&amp;VLOOKUP(tbl2_2!A700,ishod_substance!A:P,14,0)</f>
        <v>#N/A</v>
      </c>
      <c r="H700" s="29" t="e">
        <f>VLOOKUP(tbl2_2!A700,ishod_substance!A:P,6,0)</f>
        <v>#N/A</v>
      </c>
      <c r="I700" s="10" t="e">
        <f>VLOOKUP(tbl2_2!A700,ishod_substance!A:P,15,0)</f>
        <v>#N/A</v>
      </c>
      <c r="J700" s="10" t="e">
        <f>VLOOKUP(tbl2_2!A700,ishod_substance!A:P,5,0)</f>
        <v>#N/A</v>
      </c>
      <c r="K700" s="84" t="e">
        <f>VLOOKUP(tbl2_2!A700,ishod_substance!A:Q,17,0)</f>
        <v>#N/A</v>
      </c>
      <c r="L700" s="84" t="e">
        <f>VLOOKUP(tbl2_2!A700,ishod_substance!A:R,18,0)</f>
        <v>#N/A</v>
      </c>
      <c r="M700" s="84" t="e">
        <f>VLOOKUP(tbl2_2!A700,ishod_substance!A:AD,19,0)</f>
        <v>#N/A</v>
      </c>
      <c r="N700" s="4" t="e">
        <f>VLOOKUP(tbl2_2!A700,ishod_substance!A:AD,20,0)</f>
        <v>#N/A</v>
      </c>
      <c r="O700" s="4" t="e">
        <f>VLOOKUP(tbl2_2!A700,ishod_substance!A:AD,21,0)</f>
        <v>#N/A</v>
      </c>
      <c r="P700" s="4" t="e">
        <f>VLOOKUP(tbl2_2!A700,ishod_substance!A:AD,22,0)</f>
        <v>#N/A</v>
      </c>
      <c r="Q700" s="4" t="e">
        <f>VLOOKUP(tbl2_2!A700,ishod_substance!A:AD,23,0)</f>
        <v>#N/A</v>
      </c>
      <c r="R700" s="4" t="e">
        <f>VLOOKUP(tbl2_2!A700,ishod_substance!A:AD,24,0)</f>
        <v>#N/A</v>
      </c>
      <c r="S700" s="4" t="e">
        <f>VLOOKUP(tbl2_2!A700,ishod_substance!A:AD,25,0)</f>
        <v>#N/A</v>
      </c>
      <c r="T700" s="4" t="e">
        <f>VLOOKUP(tbl2_2!A700,ishod_substance!A:AD,26,0)</f>
        <v>#N/A</v>
      </c>
      <c r="U700" s="4" t="e">
        <f>VLOOKUP(tbl2_2!A700,ishod_substance!A:AD,27,0)</f>
        <v>#N/A</v>
      </c>
      <c r="V700" s="4" t="e">
        <f>VLOOKUP(tbl2_2!A700,ishod_substance!A:AD,28,0)</f>
        <v>#N/A</v>
      </c>
      <c r="W700" s="4" t="e">
        <f>VLOOKUP(tbl2_2!A700,ishod_substance!A:AD,29,0)</f>
        <v>#N/A</v>
      </c>
      <c r="X700" s="4" t="e">
        <f>VLOOKUP(tbl2_2!A700,ishod_substance!A:AD,30,0)</f>
        <v>#N/A</v>
      </c>
      <c r="Y700" s="10" t="e">
        <f>VLOOKUP(tbl2_2!A700,ishod_substance!A:AD,7,0)</f>
        <v>#N/A</v>
      </c>
      <c r="Z700" s="9" t="e">
        <f>VLOOKUP(Y700,quide!$A$2:$B$1006,2,0)</f>
        <v>#N/A</v>
      </c>
      <c r="AA700" s="4" t="e">
        <f>VLOOKUP(Y700,quide!$A$2:$J$1006,10,0)</f>
        <v>#N/A</v>
      </c>
      <c r="AB700" s="50" t="e">
        <f>VLOOKUP(tbl2_2!A700,ishod_substance!A:AD,8,0)</f>
        <v>#N/A</v>
      </c>
      <c r="AC700" s="28" t="e">
        <f t="shared" si="11"/>
        <v>#N/A</v>
      </c>
      <c r="AD700" s="27" t="e">
        <f>VLOOKUP(tbl2_2!A700,ishod_substance!A:AD,9,0)</f>
        <v>#N/A</v>
      </c>
      <c r="AE700" s="8" t="e">
        <f>VLOOKUP(tbl2_2!A700,ishod_substance!A:AD,9,0)</f>
        <v>#N/A</v>
      </c>
      <c r="AF700" s="12"/>
    </row>
    <row r="701" spans="1:32" x14ac:dyDescent="0.25">
      <c r="A701">
        <v>693</v>
      </c>
      <c r="C701" s="5" t="e">
        <f>VLOOKUP(tbl2_2!A701,ishod_substance!A:P,2,0)</f>
        <v>#N/A</v>
      </c>
      <c r="D701" s="7" t="e">
        <f>VLOOKUP(tbl2_2!A701,ishod_substance!A:P,3,0)</f>
        <v>#N/A</v>
      </c>
      <c r="E701" s="5" t="e">
        <f>VLOOKUP(tbl2_2!A701,ishod_substance!A:P,11,0)</f>
        <v>#N/A</v>
      </c>
      <c r="F701" s="6" t="e">
        <f>VLOOKUP(tbl2_2!A701,ishod_substance!A:P,15,0)</f>
        <v>#N/A</v>
      </c>
      <c r="G701" s="6" t="e">
        <f>VLOOKUP(tbl2_2!A701,ishod_substance!A:P,12,0)&amp;"/"&amp;VLOOKUP(tbl2_2!A701,ishod_substance!A:P,14,0)</f>
        <v>#N/A</v>
      </c>
      <c r="H701" s="29" t="e">
        <f>VLOOKUP(tbl2_2!A701,ishod_substance!A:P,6,0)</f>
        <v>#N/A</v>
      </c>
      <c r="I701" s="10" t="e">
        <f>VLOOKUP(tbl2_2!A701,ishod_substance!A:P,15,0)</f>
        <v>#N/A</v>
      </c>
      <c r="J701" s="10" t="e">
        <f>VLOOKUP(tbl2_2!A701,ishod_substance!A:P,5,0)</f>
        <v>#N/A</v>
      </c>
      <c r="K701" s="84" t="e">
        <f>VLOOKUP(tbl2_2!A701,ishod_substance!A:Q,17,0)</f>
        <v>#N/A</v>
      </c>
      <c r="L701" s="84" t="e">
        <f>VLOOKUP(tbl2_2!A701,ishod_substance!A:R,18,0)</f>
        <v>#N/A</v>
      </c>
      <c r="M701" s="84" t="e">
        <f>VLOOKUP(tbl2_2!A701,ishod_substance!A:AD,19,0)</f>
        <v>#N/A</v>
      </c>
      <c r="N701" s="4" t="e">
        <f>VLOOKUP(tbl2_2!A701,ishod_substance!A:AD,20,0)</f>
        <v>#N/A</v>
      </c>
      <c r="O701" s="4" t="e">
        <f>VLOOKUP(tbl2_2!A701,ishod_substance!A:AD,21,0)</f>
        <v>#N/A</v>
      </c>
      <c r="P701" s="4" t="e">
        <f>VLOOKUP(tbl2_2!A701,ishod_substance!A:AD,22,0)</f>
        <v>#N/A</v>
      </c>
      <c r="Q701" s="4" t="e">
        <f>VLOOKUP(tbl2_2!A701,ishod_substance!A:AD,23,0)</f>
        <v>#N/A</v>
      </c>
      <c r="R701" s="4" t="e">
        <f>VLOOKUP(tbl2_2!A701,ishod_substance!A:AD,24,0)</f>
        <v>#N/A</v>
      </c>
      <c r="S701" s="4" t="e">
        <f>VLOOKUP(tbl2_2!A701,ishod_substance!A:AD,25,0)</f>
        <v>#N/A</v>
      </c>
      <c r="T701" s="4" t="e">
        <f>VLOOKUP(tbl2_2!A701,ishod_substance!A:AD,26,0)</f>
        <v>#N/A</v>
      </c>
      <c r="U701" s="4" t="e">
        <f>VLOOKUP(tbl2_2!A701,ishod_substance!A:AD,27,0)</f>
        <v>#N/A</v>
      </c>
      <c r="V701" s="4" t="e">
        <f>VLOOKUP(tbl2_2!A701,ishod_substance!A:AD,28,0)</f>
        <v>#N/A</v>
      </c>
      <c r="W701" s="4" t="e">
        <f>VLOOKUP(tbl2_2!A701,ishod_substance!A:AD,29,0)</f>
        <v>#N/A</v>
      </c>
      <c r="X701" s="4" t="e">
        <f>VLOOKUP(tbl2_2!A701,ishod_substance!A:AD,30,0)</f>
        <v>#N/A</v>
      </c>
      <c r="Y701" s="10" t="e">
        <f>VLOOKUP(tbl2_2!A701,ishod_substance!A:AD,7,0)</f>
        <v>#N/A</v>
      </c>
      <c r="Z701" s="9" t="e">
        <f>VLOOKUP(Y701,quide!$A$2:$B$1006,2,0)</f>
        <v>#N/A</v>
      </c>
      <c r="AA701" s="4" t="e">
        <f>VLOOKUP(Y701,quide!$A$2:$J$1006,10,0)</f>
        <v>#N/A</v>
      </c>
      <c r="AB701" s="50" t="e">
        <f>VLOOKUP(tbl2_2!A701,ishod_substance!A:AD,8,0)</f>
        <v>#N/A</v>
      </c>
      <c r="AC701" s="28" t="e">
        <f t="shared" si="11"/>
        <v>#N/A</v>
      </c>
      <c r="AD701" s="27" t="e">
        <f>VLOOKUP(tbl2_2!A701,ishod_substance!A:AD,9,0)</f>
        <v>#N/A</v>
      </c>
      <c r="AE701" s="8" t="e">
        <f>VLOOKUP(tbl2_2!A701,ishod_substance!A:AD,9,0)</f>
        <v>#N/A</v>
      </c>
      <c r="AF701" s="12"/>
    </row>
    <row r="702" spans="1:32" x14ac:dyDescent="0.25">
      <c r="A702">
        <v>694</v>
      </c>
      <c r="C702" s="5" t="e">
        <f>VLOOKUP(tbl2_2!A702,ishod_substance!A:P,2,0)</f>
        <v>#N/A</v>
      </c>
      <c r="D702" s="7" t="e">
        <f>VLOOKUP(tbl2_2!A702,ishod_substance!A:P,3,0)</f>
        <v>#N/A</v>
      </c>
      <c r="E702" s="5" t="e">
        <f>VLOOKUP(tbl2_2!A702,ishod_substance!A:P,11,0)</f>
        <v>#N/A</v>
      </c>
      <c r="F702" s="6" t="e">
        <f>VLOOKUP(tbl2_2!A702,ishod_substance!A:P,15,0)</f>
        <v>#N/A</v>
      </c>
      <c r="G702" s="6" t="e">
        <f>VLOOKUP(tbl2_2!A702,ishod_substance!A:P,12,0)&amp;"/"&amp;VLOOKUP(tbl2_2!A702,ishod_substance!A:P,14,0)</f>
        <v>#N/A</v>
      </c>
      <c r="H702" s="29" t="e">
        <f>VLOOKUP(tbl2_2!A702,ishod_substance!A:P,6,0)</f>
        <v>#N/A</v>
      </c>
      <c r="I702" s="10" t="e">
        <f>VLOOKUP(tbl2_2!A702,ishod_substance!A:P,15,0)</f>
        <v>#N/A</v>
      </c>
      <c r="J702" s="10" t="e">
        <f>VLOOKUP(tbl2_2!A702,ishod_substance!A:P,5,0)</f>
        <v>#N/A</v>
      </c>
      <c r="K702" s="84" t="e">
        <f>VLOOKUP(tbl2_2!A702,ishod_substance!A:Q,17,0)</f>
        <v>#N/A</v>
      </c>
      <c r="L702" s="84" t="e">
        <f>VLOOKUP(tbl2_2!A702,ishod_substance!A:R,18,0)</f>
        <v>#N/A</v>
      </c>
      <c r="M702" s="84" t="e">
        <f>VLOOKUP(tbl2_2!A702,ishod_substance!A:AD,19,0)</f>
        <v>#N/A</v>
      </c>
      <c r="N702" s="4" t="e">
        <f>VLOOKUP(tbl2_2!A702,ishod_substance!A:AD,20,0)</f>
        <v>#N/A</v>
      </c>
      <c r="O702" s="4" t="e">
        <f>VLOOKUP(tbl2_2!A702,ishod_substance!A:AD,21,0)</f>
        <v>#N/A</v>
      </c>
      <c r="P702" s="4" t="e">
        <f>VLOOKUP(tbl2_2!A702,ishod_substance!A:AD,22,0)</f>
        <v>#N/A</v>
      </c>
      <c r="Q702" s="4" t="e">
        <f>VLOOKUP(tbl2_2!A702,ishod_substance!A:AD,23,0)</f>
        <v>#N/A</v>
      </c>
      <c r="R702" s="4" t="e">
        <f>VLOOKUP(tbl2_2!A702,ishod_substance!A:AD,24,0)</f>
        <v>#N/A</v>
      </c>
      <c r="S702" s="4" t="e">
        <f>VLOOKUP(tbl2_2!A702,ishod_substance!A:AD,25,0)</f>
        <v>#N/A</v>
      </c>
      <c r="T702" s="4" t="e">
        <f>VLOOKUP(tbl2_2!A702,ishod_substance!A:AD,26,0)</f>
        <v>#N/A</v>
      </c>
      <c r="U702" s="4" t="e">
        <f>VLOOKUP(tbl2_2!A702,ishod_substance!A:AD,27,0)</f>
        <v>#N/A</v>
      </c>
      <c r="V702" s="4" t="e">
        <f>VLOOKUP(tbl2_2!A702,ishod_substance!A:AD,28,0)</f>
        <v>#N/A</v>
      </c>
      <c r="W702" s="4" t="e">
        <f>VLOOKUP(tbl2_2!A702,ishod_substance!A:AD,29,0)</f>
        <v>#N/A</v>
      </c>
      <c r="X702" s="4" t="e">
        <f>VLOOKUP(tbl2_2!A702,ishod_substance!A:AD,30,0)</f>
        <v>#N/A</v>
      </c>
      <c r="Y702" s="10" t="e">
        <f>VLOOKUP(tbl2_2!A702,ishod_substance!A:AD,7,0)</f>
        <v>#N/A</v>
      </c>
      <c r="Z702" s="9" t="e">
        <f>VLOOKUP(Y702,quide!$A$2:$B$1006,2,0)</f>
        <v>#N/A</v>
      </c>
      <c r="AA702" s="4" t="e">
        <f>VLOOKUP(Y702,quide!$A$2:$J$1006,10,0)</f>
        <v>#N/A</v>
      </c>
      <c r="AB702" s="50" t="e">
        <f>VLOOKUP(tbl2_2!A702,ishod_substance!A:AD,8,0)</f>
        <v>#N/A</v>
      </c>
      <c r="AC702" s="28" t="e">
        <f t="shared" si="11"/>
        <v>#N/A</v>
      </c>
      <c r="AD702" s="27" t="e">
        <f>VLOOKUP(tbl2_2!A702,ishod_substance!A:AD,9,0)</f>
        <v>#N/A</v>
      </c>
      <c r="AE702" s="8" t="e">
        <f>VLOOKUP(tbl2_2!A702,ishod_substance!A:AD,9,0)</f>
        <v>#N/A</v>
      </c>
      <c r="AF702" s="12"/>
    </row>
    <row r="703" spans="1:32" x14ac:dyDescent="0.25">
      <c r="A703">
        <v>695</v>
      </c>
      <c r="C703" s="5" t="e">
        <f>VLOOKUP(tbl2_2!A703,ishod_substance!A:P,2,0)</f>
        <v>#N/A</v>
      </c>
      <c r="D703" s="7" t="e">
        <f>VLOOKUP(tbl2_2!A703,ishod_substance!A:P,3,0)</f>
        <v>#N/A</v>
      </c>
      <c r="E703" s="5" t="e">
        <f>VLOOKUP(tbl2_2!A703,ishod_substance!A:P,11,0)</f>
        <v>#N/A</v>
      </c>
      <c r="F703" s="6" t="e">
        <f>VLOOKUP(tbl2_2!A703,ishod_substance!A:P,15,0)</f>
        <v>#N/A</v>
      </c>
      <c r="G703" s="6" t="e">
        <f>VLOOKUP(tbl2_2!A703,ishod_substance!A:P,12,0)&amp;"/"&amp;VLOOKUP(tbl2_2!A703,ishod_substance!A:P,14,0)</f>
        <v>#N/A</v>
      </c>
      <c r="H703" s="29" t="e">
        <f>VLOOKUP(tbl2_2!A703,ishod_substance!A:P,6,0)</f>
        <v>#N/A</v>
      </c>
      <c r="I703" s="10" t="e">
        <f>VLOOKUP(tbl2_2!A703,ishod_substance!A:P,15,0)</f>
        <v>#N/A</v>
      </c>
      <c r="J703" s="10" t="e">
        <f>VLOOKUP(tbl2_2!A703,ishod_substance!A:P,5,0)</f>
        <v>#N/A</v>
      </c>
      <c r="K703" s="84" t="e">
        <f>VLOOKUP(tbl2_2!A703,ishod_substance!A:Q,17,0)</f>
        <v>#N/A</v>
      </c>
      <c r="L703" s="84" t="e">
        <f>VLOOKUP(tbl2_2!A703,ishod_substance!A:R,18,0)</f>
        <v>#N/A</v>
      </c>
      <c r="M703" s="84" t="e">
        <f>VLOOKUP(tbl2_2!A703,ishod_substance!A:AD,19,0)</f>
        <v>#N/A</v>
      </c>
      <c r="N703" s="4" t="e">
        <f>VLOOKUP(tbl2_2!A703,ishod_substance!A:AD,20,0)</f>
        <v>#N/A</v>
      </c>
      <c r="O703" s="4" t="e">
        <f>VLOOKUP(tbl2_2!A703,ishod_substance!A:AD,21,0)</f>
        <v>#N/A</v>
      </c>
      <c r="P703" s="4" t="e">
        <f>VLOOKUP(tbl2_2!A703,ishod_substance!A:AD,22,0)</f>
        <v>#N/A</v>
      </c>
      <c r="Q703" s="4" t="e">
        <f>VLOOKUP(tbl2_2!A703,ishod_substance!A:AD,23,0)</f>
        <v>#N/A</v>
      </c>
      <c r="R703" s="4" t="e">
        <f>VLOOKUP(tbl2_2!A703,ishod_substance!A:AD,24,0)</f>
        <v>#N/A</v>
      </c>
      <c r="S703" s="4" t="e">
        <f>VLOOKUP(tbl2_2!A703,ishod_substance!A:AD,25,0)</f>
        <v>#N/A</v>
      </c>
      <c r="T703" s="4" t="e">
        <f>VLOOKUP(tbl2_2!A703,ishod_substance!A:AD,26,0)</f>
        <v>#N/A</v>
      </c>
      <c r="U703" s="4" t="e">
        <f>VLOOKUP(tbl2_2!A703,ishod_substance!A:AD,27,0)</f>
        <v>#N/A</v>
      </c>
      <c r="V703" s="4" t="e">
        <f>VLOOKUP(tbl2_2!A703,ishod_substance!A:AD,28,0)</f>
        <v>#N/A</v>
      </c>
      <c r="W703" s="4" t="e">
        <f>VLOOKUP(tbl2_2!A703,ishod_substance!A:AD,29,0)</f>
        <v>#N/A</v>
      </c>
      <c r="X703" s="4" t="e">
        <f>VLOOKUP(tbl2_2!A703,ishod_substance!A:AD,30,0)</f>
        <v>#N/A</v>
      </c>
      <c r="Y703" s="10" t="e">
        <f>VLOOKUP(tbl2_2!A703,ishod_substance!A:AD,7,0)</f>
        <v>#N/A</v>
      </c>
      <c r="Z703" s="9" t="e">
        <f>VLOOKUP(Y703,quide!$A$2:$B$1006,2,0)</f>
        <v>#N/A</v>
      </c>
      <c r="AA703" s="4" t="e">
        <f>VLOOKUP(Y703,quide!$A$2:$J$1006,10,0)</f>
        <v>#N/A</v>
      </c>
      <c r="AB703" s="50" t="e">
        <f>VLOOKUP(tbl2_2!A703,ishod_substance!A:AD,8,0)</f>
        <v>#N/A</v>
      </c>
      <c r="AC703" s="28" t="e">
        <f t="shared" si="11"/>
        <v>#N/A</v>
      </c>
      <c r="AD703" s="27" t="e">
        <f>VLOOKUP(tbl2_2!A703,ishod_substance!A:AD,9,0)</f>
        <v>#N/A</v>
      </c>
      <c r="AE703" s="8" t="e">
        <f>VLOOKUP(tbl2_2!A703,ishod_substance!A:AD,9,0)</f>
        <v>#N/A</v>
      </c>
      <c r="AF703" s="12"/>
    </row>
    <row r="704" spans="1:32" x14ac:dyDescent="0.25">
      <c r="A704">
        <v>696</v>
      </c>
      <c r="C704" s="5" t="e">
        <f>VLOOKUP(tbl2_2!A704,ishod_substance!A:P,2,0)</f>
        <v>#N/A</v>
      </c>
      <c r="D704" s="7" t="e">
        <f>VLOOKUP(tbl2_2!A704,ishod_substance!A:P,3,0)</f>
        <v>#N/A</v>
      </c>
      <c r="E704" s="5" t="e">
        <f>VLOOKUP(tbl2_2!A704,ishod_substance!A:P,11,0)</f>
        <v>#N/A</v>
      </c>
      <c r="F704" s="6" t="e">
        <f>VLOOKUP(tbl2_2!A704,ishod_substance!A:P,15,0)</f>
        <v>#N/A</v>
      </c>
      <c r="G704" s="6" t="e">
        <f>VLOOKUP(tbl2_2!A704,ishod_substance!A:P,12,0)&amp;"/"&amp;VLOOKUP(tbl2_2!A704,ishod_substance!A:P,14,0)</f>
        <v>#N/A</v>
      </c>
      <c r="H704" s="29" t="e">
        <f>VLOOKUP(tbl2_2!A704,ishod_substance!A:P,6,0)</f>
        <v>#N/A</v>
      </c>
      <c r="I704" s="10" t="e">
        <f>VLOOKUP(tbl2_2!A704,ishod_substance!A:P,15,0)</f>
        <v>#N/A</v>
      </c>
      <c r="J704" s="10" t="e">
        <f>VLOOKUP(tbl2_2!A704,ishod_substance!A:P,5,0)</f>
        <v>#N/A</v>
      </c>
      <c r="K704" s="84" t="e">
        <f>VLOOKUP(tbl2_2!A704,ishod_substance!A:Q,17,0)</f>
        <v>#N/A</v>
      </c>
      <c r="L704" s="84" t="e">
        <f>VLOOKUP(tbl2_2!A704,ishod_substance!A:R,18,0)</f>
        <v>#N/A</v>
      </c>
      <c r="M704" s="84" t="e">
        <f>VLOOKUP(tbl2_2!A704,ishod_substance!A:AD,19,0)</f>
        <v>#N/A</v>
      </c>
      <c r="N704" s="4" t="e">
        <f>VLOOKUP(tbl2_2!A704,ishod_substance!A:AD,20,0)</f>
        <v>#N/A</v>
      </c>
      <c r="O704" s="4" t="e">
        <f>VLOOKUP(tbl2_2!A704,ishod_substance!A:AD,21,0)</f>
        <v>#N/A</v>
      </c>
      <c r="P704" s="4" t="e">
        <f>VLOOKUP(tbl2_2!A704,ishod_substance!A:AD,22,0)</f>
        <v>#N/A</v>
      </c>
      <c r="Q704" s="4" t="e">
        <f>VLOOKUP(tbl2_2!A704,ishod_substance!A:AD,23,0)</f>
        <v>#N/A</v>
      </c>
      <c r="R704" s="4" t="e">
        <f>VLOOKUP(tbl2_2!A704,ishod_substance!A:AD,24,0)</f>
        <v>#N/A</v>
      </c>
      <c r="S704" s="4" t="e">
        <f>VLOOKUP(tbl2_2!A704,ishod_substance!A:AD,25,0)</f>
        <v>#N/A</v>
      </c>
      <c r="T704" s="4" t="e">
        <f>VLOOKUP(tbl2_2!A704,ishod_substance!A:AD,26,0)</f>
        <v>#N/A</v>
      </c>
      <c r="U704" s="4" t="e">
        <f>VLOOKUP(tbl2_2!A704,ishod_substance!A:AD,27,0)</f>
        <v>#N/A</v>
      </c>
      <c r="V704" s="4" t="e">
        <f>VLOOKUP(tbl2_2!A704,ishod_substance!A:AD,28,0)</f>
        <v>#N/A</v>
      </c>
      <c r="W704" s="4" t="e">
        <f>VLOOKUP(tbl2_2!A704,ishod_substance!A:AD,29,0)</f>
        <v>#N/A</v>
      </c>
      <c r="X704" s="4" t="e">
        <f>VLOOKUP(tbl2_2!A704,ishod_substance!A:AD,30,0)</f>
        <v>#N/A</v>
      </c>
      <c r="Y704" s="10" t="e">
        <f>VLOOKUP(tbl2_2!A704,ishod_substance!A:AD,7,0)</f>
        <v>#N/A</v>
      </c>
      <c r="Z704" s="9" t="e">
        <f>VLOOKUP(Y704,quide!$A$2:$B$1006,2,0)</f>
        <v>#N/A</v>
      </c>
      <c r="AA704" s="4" t="e">
        <f>VLOOKUP(Y704,quide!$A$2:$J$1006,10,0)</f>
        <v>#N/A</v>
      </c>
      <c r="AB704" s="50" t="e">
        <f>VLOOKUP(tbl2_2!A704,ishod_substance!A:AD,8,0)</f>
        <v>#N/A</v>
      </c>
      <c r="AC704" s="28" t="e">
        <f t="shared" si="11"/>
        <v>#N/A</v>
      </c>
      <c r="AD704" s="27" t="e">
        <f>VLOOKUP(tbl2_2!A704,ishod_substance!A:AD,9,0)</f>
        <v>#N/A</v>
      </c>
      <c r="AE704" s="8" t="e">
        <f>VLOOKUP(tbl2_2!A704,ishod_substance!A:AD,9,0)</f>
        <v>#N/A</v>
      </c>
      <c r="AF704" s="12"/>
    </row>
    <row r="705" spans="1:32" x14ac:dyDescent="0.25">
      <c r="A705">
        <v>697</v>
      </c>
      <c r="C705" s="5" t="e">
        <f>VLOOKUP(tbl2_2!A705,ishod_substance!A:P,2,0)</f>
        <v>#N/A</v>
      </c>
      <c r="D705" s="7" t="e">
        <f>VLOOKUP(tbl2_2!A705,ishod_substance!A:P,3,0)</f>
        <v>#N/A</v>
      </c>
      <c r="E705" s="5" t="e">
        <f>VLOOKUP(tbl2_2!A705,ishod_substance!A:P,11,0)</f>
        <v>#N/A</v>
      </c>
      <c r="F705" s="6" t="e">
        <f>VLOOKUP(tbl2_2!A705,ishod_substance!A:P,15,0)</f>
        <v>#N/A</v>
      </c>
      <c r="G705" s="6" t="e">
        <f>VLOOKUP(tbl2_2!A705,ishod_substance!A:P,12,0)&amp;"/"&amp;VLOOKUP(tbl2_2!A705,ishod_substance!A:P,14,0)</f>
        <v>#N/A</v>
      </c>
      <c r="H705" s="29" t="e">
        <f>VLOOKUP(tbl2_2!A705,ishod_substance!A:P,6,0)</f>
        <v>#N/A</v>
      </c>
      <c r="I705" s="10" t="e">
        <f>VLOOKUP(tbl2_2!A705,ishod_substance!A:P,15,0)</f>
        <v>#N/A</v>
      </c>
      <c r="J705" s="10" t="e">
        <f>VLOOKUP(tbl2_2!A705,ishod_substance!A:P,5,0)</f>
        <v>#N/A</v>
      </c>
      <c r="K705" s="84" t="e">
        <f>VLOOKUP(tbl2_2!A705,ishod_substance!A:Q,17,0)</f>
        <v>#N/A</v>
      </c>
      <c r="L705" s="84" t="e">
        <f>VLOOKUP(tbl2_2!A705,ishod_substance!A:R,18,0)</f>
        <v>#N/A</v>
      </c>
      <c r="M705" s="84" t="e">
        <f>VLOOKUP(tbl2_2!A705,ishod_substance!A:AD,19,0)</f>
        <v>#N/A</v>
      </c>
      <c r="N705" s="4" t="e">
        <f>VLOOKUP(tbl2_2!A705,ishod_substance!A:AD,20,0)</f>
        <v>#N/A</v>
      </c>
      <c r="O705" s="4" t="e">
        <f>VLOOKUP(tbl2_2!A705,ishod_substance!A:AD,21,0)</f>
        <v>#N/A</v>
      </c>
      <c r="P705" s="4" t="e">
        <f>VLOOKUP(tbl2_2!A705,ishod_substance!A:AD,22,0)</f>
        <v>#N/A</v>
      </c>
      <c r="Q705" s="4" t="e">
        <f>VLOOKUP(tbl2_2!A705,ishod_substance!A:AD,23,0)</f>
        <v>#N/A</v>
      </c>
      <c r="R705" s="4" t="e">
        <f>VLOOKUP(tbl2_2!A705,ishod_substance!A:AD,24,0)</f>
        <v>#N/A</v>
      </c>
      <c r="S705" s="4" t="e">
        <f>VLOOKUP(tbl2_2!A705,ishod_substance!A:AD,25,0)</f>
        <v>#N/A</v>
      </c>
      <c r="T705" s="4" t="e">
        <f>VLOOKUP(tbl2_2!A705,ishod_substance!A:AD,26,0)</f>
        <v>#N/A</v>
      </c>
      <c r="U705" s="4" t="e">
        <f>VLOOKUP(tbl2_2!A705,ishod_substance!A:AD,27,0)</f>
        <v>#N/A</v>
      </c>
      <c r="V705" s="4" t="e">
        <f>VLOOKUP(tbl2_2!A705,ishod_substance!A:AD,28,0)</f>
        <v>#N/A</v>
      </c>
      <c r="W705" s="4" t="e">
        <f>VLOOKUP(tbl2_2!A705,ishod_substance!A:AD,29,0)</f>
        <v>#N/A</v>
      </c>
      <c r="X705" s="4" t="e">
        <f>VLOOKUP(tbl2_2!A705,ishod_substance!A:AD,30,0)</f>
        <v>#N/A</v>
      </c>
      <c r="Y705" s="10" t="e">
        <f>VLOOKUP(tbl2_2!A705,ishod_substance!A:AD,7,0)</f>
        <v>#N/A</v>
      </c>
      <c r="Z705" s="9" t="e">
        <f>VLOOKUP(Y705,quide!$A$2:$B$1006,2,0)</f>
        <v>#N/A</v>
      </c>
      <c r="AA705" s="4" t="e">
        <f>VLOOKUP(Y705,quide!$A$2:$J$1006,10,0)</f>
        <v>#N/A</v>
      </c>
      <c r="AB705" s="50" t="e">
        <f>VLOOKUP(tbl2_2!A705,ishod_substance!A:AD,8,0)</f>
        <v>#N/A</v>
      </c>
      <c r="AC705" s="28" t="e">
        <f t="shared" si="11"/>
        <v>#N/A</v>
      </c>
      <c r="AD705" s="27" t="e">
        <f>VLOOKUP(tbl2_2!A705,ishod_substance!A:AD,9,0)</f>
        <v>#N/A</v>
      </c>
      <c r="AE705" s="8" t="e">
        <f>VLOOKUP(tbl2_2!A705,ishod_substance!A:AD,9,0)</f>
        <v>#N/A</v>
      </c>
      <c r="AF705" s="12"/>
    </row>
    <row r="706" spans="1:32" x14ac:dyDescent="0.25">
      <c r="A706">
        <v>698</v>
      </c>
      <c r="C706" s="5" t="e">
        <f>VLOOKUP(tbl2_2!A706,ishod_substance!A:P,2,0)</f>
        <v>#N/A</v>
      </c>
      <c r="D706" s="7" t="e">
        <f>VLOOKUP(tbl2_2!A706,ishod_substance!A:P,3,0)</f>
        <v>#N/A</v>
      </c>
      <c r="E706" s="5" t="e">
        <f>VLOOKUP(tbl2_2!A706,ishod_substance!A:P,11,0)</f>
        <v>#N/A</v>
      </c>
      <c r="F706" s="6" t="e">
        <f>VLOOKUP(tbl2_2!A706,ishod_substance!A:P,15,0)</f>
        <v>#N/A</v>
      </c>
      <c r="G706" s="6" t="e">
        <f>VLOOKUP(tbl2_2!A706,ishod_substance!A:P,12,0)&amp;"/"&amp;VLOOKUP(tbl2_2!A706,ishod_substance!A:P,14,0)</f>
        <v>#N/A</v>
      </c>
      <c r="H706" s="29" t="e">
        <f>VLOOKUP(tbl2_2!A706,ishod_substance!A:P,6,0)</f>
        <v>#N/A</v>
      </c>
      <c r="I706" s="10" t="e">
        <f>VLOOKUP(tbl2_2!A706,ishod_substance!A:P,15,0)</f>
        <v>#N/A</v>
      </c>
      <c r="J706" s="10" t="e">
        <f>VLOOKUP(tbl2_2!A706,ishod_substance!A:P,5,0)</f>
        <v>#N/A</v>
      </c>
      <c r="K706" s="84" t="e">
        <f>VLOOKUP(tbl2_2!A706,ishod_substance!A:Q,17,0)</f>
        <v>#N/A</v>
      </c>
      <c r="L706" s="84" t="e">
        <f>VLOOKUP(tbl2_2!A706,ishod_substance!A:R,18,0)</f>
        <v>#N/A</v>
      </c>
      <c r="M706" s="84" t="e">
        <f>VLOOKUP(tbl2_2!A706,ishod_substance!A:AD,19,0)</f>
        <v>#N/A</v>
      </c>
      <c r="N706" s="4" t="e">
        <f>VLOOKUP(tbl2_2!A706,ishod_substance!A:AD,20,0)</f>
        <v>#N/A</v>
      </c>
      <c r="O706" s="4" t="e">
        <f>VLOOKUP(tbl2_2!A706,ishod_substance!A:AD,21,0)</f>
        <v>#N/A</v>
      </c>
      <c r="P706" s="4" t="e">
        <f>VLOOKUP(tbl2_2!A706,ishod_substance!A:AD,22,0)</f>
        <v>#N/A</v>
      </c>
      <c r="Q706" s="4" t="e">
        <f>VLOOKUP(tbl2_2!A706,ishod_substance!A:AD,23,0)</f>
        <v>#N/A</v>
      </c>
      <c r="R706" s="4" t="e">
        <f>VLOOKUP(tbl2_2!A706,ishod_substance!A:AD,24,0)</f>
        <v>#N/A</v>
      </c>
      <c r="S706" s="4" t="e">
        <f>VLOOKUP(tbl2_2!A706,ishod_substance!A:AD,25,0)</f>
        <v>#N/A</v>
      </c>
      <c r="T706" s="4" t="e">
        <f>VLOOKUP(tbl2_2!A706,ishod_substance!A:AD,26,0)</f>
        <v>#N/A</v>
      </c>
      <c r="U706" s="4" t="e">
        <f>VLOOKUP(tbl2_2!A706,ishod_substance!A:AD,27,0)</f>
        <v>#N/A</v>
      </c>
      <c r="V706" s="4" t="e">
        <f>VLOOKUP(tbl2_2!A706,ishod_substance!A:AD,28,0)</f>
        <v>#N/A</v>
      </c>
      <c r="W706" s="4" t="e">
        <f>VLOOKUP(tbl2_2!A706,ishod_substance!A:AD,29,0)</f>
        <v>#N/A</v>
      </c>
      <c r="X706" s="4" t="e">
        <f>VLOOKUP(tbl2_2!A706,ishod_substance!A:AD,30,0)</f>
        <v>#N/A</v>
      </c>
      <c r="Y706" s="10" t="e">
        <f>VLOOKUP(tbl2_2!A706,ishod_substance!A:AD,7,0)</f>
        <v>#N/A</v>
      </c>
      <c r="Z706" s="9" t="e">
        <f>VLOOKUP(Y706,quide!$A$2:$B$1006,2,0)</f>
        <v>#N/A</v>
      </c>
      <c r="AA706" s="4" t="e">
        <f>VLOOKUP(Y706,quide!$A$2:$J$1006,10,0)</f>
        <v>#N/A</v>
      </c>
      <c r="AB706" s="50" t="e">
        <f>VLOOKUP(tbl2_2!A706,ishod_substance!A:AD,8,0)</f>
        <v>#N/A</v>
      </c>
      <c r="AC706" s="28" t="e">
        <f t="shared" si="11"/>
        <v>#N/A</v>
      </c>
      <c r="AD706" s="27" t="e">
        <f>VLOOKUP(tbl2_2!A706,ishod_substance!A:AD,9,0)</f>
        <v>#N/A</v>
      </c>
      <c r="AE706" s="8" t="e">
        <f>VLOOKUP(tbl2_2!A706,ishod_substance!A:AD,9,0)</f>
        <v>#N/A</v>
      </c>
      <c r="AF706" s="12"/>
    </row>
    <row r="707" spans="1:32" x14ac:dyDescent="0.25">
      <c r="A707">
        <v>699</v>
      </c>
      <c r="C707" s="5" t="e">
        <f>VLOOKUP(tbl2_2!A707,ishod_substance!A:P,2,0)</f>
        <v>#N/A</v>
      </c>
      <c r="D707" s="7" t="e">
        <f>VLOOKUP(tbl2_2!A707,ishod_substance!A:P,3,0)</f>
        <v>#N/A</v>
      </c>
      <c r="E707" s="5" t="e">
        <f>VLOOKUP(tbl2_2!A707,ishod_substance!A:P,11,0)</f>
        <v>#N/A</v>
      </c>
      <c r="F707" s="6" t="e">
        <f>VLOOKUP(tbl2_2!A707,ishod_substance!A:P,15,0)</f>
        <v>#N/A</v>
      </c>
      <c r="G707" s="6" t="e">
        <f>VLOOKUP(tbl2_2!A707,ishod_substance!A:P,12,0)&amp;"/"&amp;VLOOKUP(tbl2_2!A707,ishod_substance!A:P,14,0)</f>
        <v>#N/A</v>
      </c>
      <c r="H707" s="29" t="e">
        <f>VLOOKUP(tbl2_2!A707,ishod_substance!A:P,6,0)</f>
        <v>#N/A</v>
      </c>
      <c r="I707" s="10" t="e">
        <f>VLOOKUP(tbl2_2!A707,ishod_substance!A:P,15,0)</f>
        <v>#N/A</v>
      </c>
      <c r="J707" s="10" t="e">
        <f>VLOOKUP(tbl2_2!A707,ishod_substance!A:P,5,0)</f>
        <v>#N/A</v>
      </c>
      <c r="K707" s="84" t="e">
        <f>VLOOKUP(tbl2_2!A707,ishod_substance!A:Q,17,0)</f>
        <v>#N/A</v>
      </c>
      <c r="L707" s="84" t="e">
        <f>VLOOKUP(tbl2_2!A707,ishod_substance!A:R,18,0)</f>
        <v>#N/A</v>
      </c>
      <c r="M707" s="84" t="e">
        <f>VLOOKUP(tbl2_2!A707,ishod_substance!A:AD,19,0)</f>
        <v>#N/A</v>
      </c>
      <c r="N707" s="4" t="e">
        <f>VLOOKUP(tbl2_2!A707,ishod_substance!A:AD,20,0)</f>
        <v>#N/A</v>
      </c>
      <c r="O707" s="4" t="e">
        <f>VLOOKUP(tbl2_2!A707,ishod_substance!A:AD,21,0)</f>
        <v>#N/A</v>
      </c>
      <c r="P707" s="4" t="e">
        <f>VLOOKUP(tbl2_2!A707,ishod_substance!A:AD,22,0)</f>
        <v>#N/A</v>
      </c>
      <c r="Q707" s="4" t="e">
        <f>VLOOKUP(tbl2_2!A707,ishod_substance!A:AD,23,0)</f>
        <v>#N/A</v>
      </c>
      <c r="R707" s="4" t="e">
        <f>VLOOKUP(tbl2_2!A707,ishod_substance!A:AD,24,0)</f>
        <v>#N/A</v>
      </c>
      <c r="S707" s="4" t="e">
        <f>VLOOKUP(tbl2_2!A707,ishod_substance!A:AD,25,0)</f>
        <v>#N/A</v>
      </c>
      <c r="T707" s="4" t="e">
        <f>VLOOKUP(tbl2_2!A707,ishod_substance!A:AD,26,0)</f>
        <v>#N/A</v>
      </c>
      <c r="U707" s="4" t="e">
        <f>VLOOKUP(tbl2_2!A707,ishod_substance!A:AD,27,0)</f>
        <v>#N/A</v>
      </c>
      <c r="V707" s="4" t="e">
        <f>VLOOKUP(tbl2_2!A707,ishod_substance!A:AD,28,0)</f>
        <v>#N/A</v>
      </c>
      <c r="W707" s="4" t="e">
        <f>VLOOKUP(tbl2_2!A707,ishod_substance!A:AD,29,0)</f>
        <v>#N/A</v>
      </c>
      <c r="X707" s="4" t="e">
        <f>VLOOKUP(tbl2_2!A707,ishod_substance!A:AD,30,0)</f>
        <v>#N/A</v>
      </c>
      <c r="Y707" s="10" t="e">
        <f>VLOOKUP(tbl2_2!A707,ishod_substance!A:AD,7,0)</f>
        <v>#N/A</v>
      </c>
      <c r="Z707" s="9" t="e">
        <f>VLOOKUP(Y707,quide!$A$2:$B$1006,2,0)</f>
        <v>#N/A</v>
      </c>
      <c r="AA707" s="4" t="e">
        <f>VLOOKUP(Y707,quide!$A$2:$J$1006,10,0)</f>
        <v>#N/A</v>
      </c>
      <c r="AB707" s="50" t="e">
        <f>VLOOKUP(tbl2_2!A707,ishod_substance!A:AD,8,0)</f>
        <v>#N/A</v>
      </c>
      <c r="AC707" s="28" t="e">
        <f t="shared" si="11"/>
        <v>#N/A</v>
      </c>
      <c r="AD707" s="27" t="e">
        <f>VLOOKUP(tbl2_2!A707,ishod_substance!A:AD,9,0)</f>
        <v>#N/A</v>
      </c>
      <c r="AE707" s="8" t="e">
        <f>VLOOKUP(tbl2_2!A707,ishod_substance!A:AD,9,0)</f>
        <v>#N/A</v>
      </c>
      <c r="AF707" s="12"/>
    </row>
    <row r="708" spans="1:32" x14ac:dyDescent="0.25">
      <c r="A708">
        <v>700</v>
      </c>
      <c r="C708" s="5" t="e">
        <f>VLOOKUP(tbl2_2!A708,ishod_substance!A:P,2,0)</f>
        <v>#N/A</v>
      </c>
      <c r="D708" s="7" t="e">
        <f>VLOOKUP(tbl2_2!A708,ishod_substance!A:P,3,0)</f>
        <v>#N/A</v>
      </c>
      <c r="E708" s="5" t="e">
        <f>VLOOKUP(tbl2_2!A708,ishod_substance!A:P,11,0)</f>
        <v>#N/A</v>
      </c>
      <c r="F708" s="6" t="e">
        <f>VLOOKUP(tbl2_2!A708,ishod_substance!A:P,15,0)</f>
        <v>#N/A</v>
      </c>
      <c r="G708" s="6" t="e">
        <f>VLOOKUP(tbl2_2!A708,ishod_substance!A:P,12,0)&amp;"/"&amp;VLOOKUP(tbl2_2!A708,ishod_substance!A:P,14,0)</f>
        <v>#N/A</v>
      </c>
      <c r="H708" s="29" t="e">
        <f>VLOOKUP(tbl2_2!A708,ishod_substance!A:P,6,0)</f>
        <v>#N/A</v>
      </c>
      <c r="I708" s="10" t="e">
        <f>VLOOKUP(tbl2_2!A708,ishod_substance!A:P,15,0)</f>
        <v>#N/A</v>
      </c>
      <c r="J708" s="10" t="e">
        <f>VLOOKUP(tbl2_2!A708,ishod_substance!A:P,5,0)</f>
        <v>#N/A</v>
      </c>
      <c r="K708" s="84" t="e">
        <f>VLOOKUP(tbl2_2!A708,ishod_substance!A:Q,17,0)</f>
        <v>#N/A</v>
      </c>
      <c r="L708" s="84" t="e">
        <f>VLOOKUP(tbl2_2!A708,ishod_substance!A:R,18,0)</f>
        <v>#N/A</v>
      </c>
      <c r="M708" s="84" t="e">
        <f>VLOOKUP(tbl2_2!A708,ishod_substance!A:AD,19,0)</f>
        <v>#N/A</v>
      </c>
      <c r="N708" s="4" t="e">
        <f>VLOOKUP(tbl2_2!A708,ishod_substance!A:AD,20,0)</f>
        <v>#N/A</v>
      </c>
      <c r="O708" s="4" t="e">
        <f>VLOOKUP(tbl2_2!A708,ishod_substance!A:AD,21,0)</f>
        <v>#N/A</v>
      </c>
      <c r="P708" s="4" t="e">
        <f>VLOOKUP(tbl2_2!A708,ishod_substance!A:AD,22,0)</f>
        <v>#N/A</v>
      </c>
      <c r="Q708" s="4" t="e">
        <f>VLOOKUP(tbl2_2!A708,ishod_substance!A:AD,23,0)</f>
        <v>#N/A</v>
      </c>
      <c r="R708" s="4" t="e">
        <f>VLOOKUP(tbl2_2!A708,ishod_substance!A:AD,24,0)</f>
        <v>#N/A</v>
      </c>
      <c r="S708" s="4" t="e">
        <f>VLOOKUP(tbl2_2!A708,ishod_substance!A:AD,25,0)</f>
        <v>#N/A</v>
      </c>
      <c r="T708" s="4" t="e">
        <f>VLOOKUP(tbl2_2!A708,ishod_substance!A:AD,26,0)</f>
        <v>#N/A</v>
      </c>
      <c r="U708" s="4" t="e">
        <f>VLOOKUP(tbl2_2!A708,ishod_substance!A:AD,27,0)</f>
        <v>#N/A</v>
      </c>
      <c r="V708" s="4" t="e">
        <f>VLOOKUP(tbl2_2!A708,ishod_substance!A:AD,28,0)</f>
        <v>#N/A</v>
      </c>
      <c r="W708" s="4" t="e">
        <f>VLOOKUP(tbl2_2!A708,ishod_substance!A:AD,29,0)</f>
        <v>#N/A</v>
      </c>
      <c r="X708" s="4" t="e">
        <f>VLOOKUP(tbl2_2!A708,ishod_substance!A:AD,30,0)</f>
        <v>#N/A</v>
      </c>
      <c r="Y708" s="10" t="e">
        <f>VLOOKUP(tbl2_2!A708,ishod_substance!A:AD,7,0)</f>
        <v>#N/A</v>
      </c>
      <c r="Z708" s="9" t="e">
        <f>VLOOKUP(Y708,quide!$A$2:$B$1006,2,0)</f>
        <v>#N/A</v>
      </c>
      <c r="AA708" s="4" t="e">
        <f>VLOOKUP(Y708,quide!$A$2:$J$1006,10,0)</f>
        <v>#N/A</v>
      </c>
      <c r="AB708" s="50" t="e">
        <f>VLOOKUP(tbl2_2!A708,ishod_substance!A:AD,8,0)</f>
        <v>#N/A</v>
      </c>
      <c r="AC708" s="28" t="e">
        <f t="shared" si="11"/>
        <v>#N/A</v>
      </c>
      <c r="AD708" s="27" t="e">
        <f>VLOOKUP(tbl2_2!A708,ishod_substance!A:AD,9,0)</f>
        <v>#N/A</v>
      </c>
      <c r="AE708" s="8" t="e">
        <f>VLOOKUP(tbl2_2!A708,ishod_substance!A:AD,9,0)</f>
        <v>#N/A</v>
      </c>
      <c r="AF708" s="12"/>
    </row>
    <row r="709" spans="1:32" x14ac:dyDescent="0.25">
      <c r="A709">
        <v>701</v>
      </c>
      <c r="C709" s="5" t="e">
        <f>VLOOKUP(tbl2_2!A709,ishod_substance!A:P,2,0)</f>
        <v>#N/A</v>
      </c>
      <c r="D709" s="7" t="e">
        <f>VLOOKUP(tbl2_2!A709,ishod_substance!A:P,3,0)</f>
        <v>#N/A</v>
      </c>
      <c r="E709" s="5" t="e">
        <f>VLOOKUP(tbl2_2!A709,ishod_substance!A:P,11,0)</f>
        <v>#N/A</v>
      </c>
      <c r="F709" s="6" t="e">
        <f>VLOOKUP(tbl2_2!A709,ishod_substance!A:P,15,0)</f>
        <v>#N/A</v>
      </c>
      <c r="G709" s="6" t="e">
        <f>VLOOKUP(tbl2_2!A709,ishod_substance!A:P,12,0)&amp;"/"&amp;VLOOKUP(tbl2_2!A709,ishod_substance!A:P,14,0)</f>
        <v>#N/A</v>
      </c>
      <c r="H709" s="29" t="e">
        <f>VLOOKUP(tbl2_2!A709,ishod_substance!A:P,6,0)</f>
        <v>#N/A</v>
      </c>
      <c r="I709" s="10" t="e">
        <f>VLOOKUP(tbl2_2!A709,ishod_substance!A:P,15,0)</f>
        <v>#N/A</v>
      </c>
      <c r="J709" s="10" t="e">
        <f>VLOOKUP(tbl2_2!A709,ishod_substance!A:P,5,0)</f>
        <v>#N/A</v>
      </c>
      <c r="K709" s="84" t="e">
        <f>VLOOKUP(tbl2_2!A709,ishod_substance!A:Q,17,0)</f>
        <v>#N/A</v>
      </c>
      <c r="L709" s="84" t="e">
        <f>VLOOKUP(tbl2_2!A709,ishod_substance!A:R,18,0)</f>
        <v>#N/A</v>
      </c>
      <c r="M709" s="84" t="e">
        <f>VLOOKUP(tbl2_2!A709,ishod_substance!A:AD,19,0)</f>
        <v>#N/A</v>
      </c>
      <c r="N709" s="4" t="e">
        <f>VLOOKUP(tbl2_2!A709,ishod_substance!A:AD,20,0)</f>
        <v>#N/A</v>
      </c>
      <c r="O709" s="4" t="e">
        <f>VLOOKUP(tbl2_2!A709,ishod_substance!A:AD,21,0)</f>
        <v>#N/A</v>
      </c>
      <c r="P709" s="4" t="e">
        <f>VLOOKUP(tbl2_2!A709,ishod_substance!A:AD,22,0)</f>
        <v>#N/A</v>
      </c>
      <c r="Q709" s="4" t="e">
        <f>VLOOKUP(tbl2_2!A709,ishod_substance!A:AD,23,0)</f>
        <v>#N/A</v>
      </c>
      <c r="R709" s="4" t="e">
        <f>VLOOKUP(tbl2_2!A709,ishod_substance!A:AD,24,0)</f>
        <v>#N/A</v>
      </c>
      <c r="S709" s="4" t="e">
        <f>VLOOKUP(tbl2_2!A709,ishod_substance!A:AD,25,0)</f>
        <v>#N/A</v>
      </c>
      <c r="T709" s="4" t="e">
        <f>VLOOKUP(tbl2_2!A709,ishod_substance!A:AD,26,0)</f>
        <v>#N/A</v>
      </c>
      <c r="U709" s="4" t="e">
        <f>VLOOKUP(tbl2_2!A709,ishod_substance!A:AD,27,0)</f>
        <v>#N/A</v>
      </c>
      <c r="V709" s="4" t="e">
        <f>VLOOKUP(tbl2_2!A709,ishod_substance!A:AD,28,0)</f>
        <v>#N/A</v>
      </c>
      <c r="W709" s="4" t="e">
        <f>VLOOKUP(tbl2_2!A709,ishod_substance!A:AD,29,0)</f>
        <v>#N/A</v>
      </c>
      <c r="X709" s="4" t="e">
        <f>VLOOKUP(tbl2_2!A709,ishod_substance!A:AD,30,0)</f>
        <v>#N/A</v>
      </c>
      <c r="Y709" s="10" t="e">
        <f>VLOOKUP(tbl2_2!A709,ishod_substance!A:AD,7,0)</f>
        <v>#N/A</v>
      </c>
      <c r="Z709" s="9" t="e">
        <f>VLOOKUP(Y709,quide!$A$2:$B$1006,2,0)</f>
        <v>#N/A</v>
      </c>
      <c r="AA709" s="4" t="e">
        <f>VLOOKUP(Y709,quide!$A$2:$J$1006,10,0)</f>
        <v>#N/A</v>
      </c>
      <c r="AB709" s="50" t="e">
        <f>VLOOKUP(tbl2_2!A709,ishod_substance!A:AD,8,0)</f>
        <v>#N/A</v>
      </c>
      <c r="AC709" s="28" t="e">
        <f t="shared" si="11"/>
        <v>#N/A</v>
      </c>
      <c r="AD709" s="27" t="e">
        <f>VLOOKUP(tbl2_2!A709,ishod_substance!A:AD,9,0)</f>
        <v>#N/A</v>
      </c>
      <c r="AE709" s="8" t="e">
        <f>VLOOKUP(tbl2_2!A709,ishod_substance!A:AD,9,0)</f>
        <v>#N/A</v>
      </c>
      <c r="AF709" s="12"/>
    </row>
    <row r="710" spans="1:32" x14ac:dyDescent="0.25">
      <c r="A710">
        <v>702</v>
      </c>
      <c r="C710" s="5" t="e">
        <f>VLOOKUP(tbl2_2!A710,ishod_substance!A:P,2,0)</f>
        <v>#N/A</v>
      </c>
      <c r="D710" s="7" t="e">
        <f>VLOOKUP(tbl2_2!A710,ishod_substance!A:P,3,0)</f>
        <v>#N/A</v>
      </c>
      <c r="E710" s="5" t="e">
        <f>VLOOKUP(tbl2_2!A710,ishod_substance!A:P,11,0)</f>
        <v>#N/A</v>
      </c>
      <c r="F710" s="6" t="e">
        <f>VLOOKUP(tbl2_2!A710,ishod_substance!A:P,15,0)</f>
        <v>#N/A</v>
      </c>
      <c r="G710" s="6" t="e">
        <f>VLOOKUP(tbl2_2!A710,ishod_substance!A:P,12,0)&amp;"/"&amp;VLOOKUP(tbl2_2!A710,ishod_substance!A:P,14,0)</f>
        <v>#N/A</v>
      </c>
      <c r="H710" s="29" t="e">
        <f>VLOOKUP(tbl2_2!A710,ishod_substance!A:P,6,0)</f>
        <v>#N/A</v>
      </c>
      <c r="I710" s="10" t="e">
        <f>VLOOKUP(tbl2_2!A710,ishod_substance!A:P,15,0)</f>
        <v>#N/A</v>
      </c>
      <c r="J710" s="10" t="e">
        <f>VLOOKUP(tbl2_2!A710,ishod_substance!A:P,5,0)</f>
        <v>#N/A</v>
      </c>
      <c r="K710" s="84" t="e">
        <f>VLOOKUP(tbl2_2!A710,ishod_substance!A:Q,17,0)</f>
        <v>#N/A</v>
      </c>
      <c r="L710" s="84" t="e">
        <f>VLOOKUP(tbl2_2!A710,ishod_substance!A:R,18,0)</f>
        <v>#N/A</v>
      </c>
      <c r="M710" s="84" t="e">
        <f>VLOOKUP(tbl2_2!A710,ishod_substance!A:AD,19,0)</f>
        <v>#N/A</v>
      </c>
      <c r="N710" s="4" t="e">
        <f>VLOOKUP(tbl2_2!A710,ishod_substance!A:AD,20,0)</f>
        <v>#N/A</v>
      </c>
      <c r="O710" s="4" t="e">
        <f>VLOOKUP(tbl2_2!A710,ishod_substance!A:AD,21,0)</f>
        <v>#N/A</v>
      </c>
      <c r="P710" s="4" t="e">
        <f>VLOOKUP(tbl2_2!A710,ishod_substance!A:AD,22,0)</f>
        <v>#N/A</v>
      </c>
      <c r="Q710" s="4" t="e">
        <f>VLOOKUP(tbl2_2!A710,ishod_substance!A:AD,23,0)</f>
        <v>#N/A</v>
      </c>
      <c r="R710" s="4" t="e">
        <f>VLOOKUP(tbl2_2!A710,ishod_substance!A:AD,24,0)</f>
        <v>#N/A</v>
      </c>
      <c r="S710" s="4" t="e">
        <f>VLOOKUP(tbl2_2!A710,ishod_substance!A:AD,25,0)</f>
        <v>#N/A</v>
      </c>
      <c r="T710" s="4" t="e">
        <f>VLOOKUP(tbl2_2!A710,ishod_substance!A:AD,26,0)</f>
        <v>#N/A</v>
      </c>
      <c r="U710" s="4" t="e">
        <f>VLOOKUP(tbl2_2!A710,ishod_substance!A:AD,27,0)</f>
        <v>#N/A</v>
      </c>
      <c r="V710" s="4" t="e">
        <f>VLOOKUP(tbl2_2!A710,ishod_substance!A:AD,28,0)</f>
        <v>#N/A</v>
      </c>
      <c r="W710" s="4" t="e">
        <f>VLOOKUP(tbl2_2!A710,ishod_substance!A:AD,29,0)</f>
        <v>#N/A</v>
      </c>
      <c r="X710" s="4" t="e">
        <f>VLOOKUP(tbl2_2!A710,ishod_substance!A:AD,30,0)</f>
        <v>#N/A</v>
      </c>
      <c r="Y710" s="10" t="e">
        <f>VLOOKUP(tbl2_2!A710,ishod_substance!A:AD,7,0)</f>
        <v>#N/A</v>
      </c>
      <c r="Z710" s="9" t="e">
        <f>VLOOKUP(Y710,quide!$A$2:$B$1006,2,0)</f>
        <v>#N/A</v>
      </c>
      <c r="AA710" s="4" t="e">
        <f>VLOOKUP(Y710,quide!$A$2:$J$1006,10,0)</f>
        <v>#N/A</v>
      </c>
      <c r="AB710" s="50" t="e">
        <f>VLOOKUP(tbl2_2!A710,ishod_substance!A:AD,8,0)</f>
        <v>#N/A</v>
      </c>
      <c r="AC710" s="28" t="e">
        <f t="shared" si="11"/>
        <v>#N/A</v>
      </c>
      <c r="AD710" s="27" t="e">
        <f>VLOOKUP(tbl2_2!A710,ishod_substance!A:AD,9,0)</f>
        <v>#N/A</v>
      </c>
      <c r="AE710" s="8" t="e">
        <f>VLOOKUP(tbl2_2!A710,ishod_substance!A:AD,9,0)</f>
        <v>#N/A</v>
      </c>
      <c r="AF710" s="12"/>
    </row>
    <row r="711" spans="1:32" x14ac:dyDescent="0.25">
      <c r="A711">
        <v>703</v>
      </c>
      <c r="C711" s="5" t="e">
        <f>VLOOKUP(tbl2_2!A711,ishod_substance!A:P,2,0)</f>
        <v>#N/A</v>
      </c>
      <c r="D711" s="7" t="e">
        <f>VLOOKUP(tbl2_2!A711,ishod_substance!A:P,3,0)</f>
        <v>#N/A</v>
      </c>
      <c r="E711" s="5" t="e">
        <f>VLOOKUP(tbl2_2!A711,ishod_substance!A:P,11,0)</f>
        <v>#N/A</v>
      </c>
      <c r="F711" s="6" t="e">
        <f>VLOOKUP(tbl2_2!A711,ishod_substance!A:P,15,0)</f>
        <v>#N/A</v>
      </c>
      <c r="G711" s="6" t="e">
        <f>VLOOKUP(tbl2_2!A711,ishod_substance!A:P,12,0)&amp;"/"&amp;VLOOKUP(tbl2_2!A711,ishod_substance!A:P,14,0)</f>
        <v>#N/A</v>
      </c>
      <c r="H711" s="29" t="e">
        <f>VLOOKUP(tbl2_2!A711,ishod_substance!A:P,6,0)</f>
        <v>#N/A</v>
      </c>
      <c r="I711" s="10" t="e">
        <f>VLOOKUP(tbl2_2!A711,ishod_substance!A:P,15,0)</f>
        <v>#N/A</v>
      </c>
      <c r="J711" s="10" t="e">
        <f>VLOOKUP(tbl2_2!A711,ishod_substance!A:P,5,0)</f>
        <v>#N/A</v>
      </c>
      <c r="K711" s="84" t="e">
        <f>VLOOKUP(tbl2_2!A711,ishod_substance!A:Q,17,0)</f>
        <v>#N/A</v>
      </c>
      <c r="L711" s="84" t="e">
        <f>VLOOKUP(tbl2_2!A711,ishod_substance!A:R,18,0)</f>
        <v>#N/A</v>
      </c>
      <c r="M711" s="84" t="e">
        <f>VLOOKUP(tbl2_2!A711,ishod_substance!A:AD,19,0)</f>
        <v>#N/A</v>
      </c>
      <c r="N711" s="4" t="e">
        <f>VLOOKUP(tbl2_2!A711,ishod_substance!A:AD,20,0)</f>
        <v>#N/A</v>
      </c>
      <c r="O711" s="4" t="e">
        <f>VLOOKUP(tbl2_2!A711,ishod_substance!A:AD,21,0)</f>
        <v>#N/A</v>
      </c>
      <c r="P711" s="4" t="e">
        <f>VLOOKUP(tbl2_2!A711,ishod_substance!A:AD,22,0)</f>
        <v>#N/A</v>
      </c>
      <c r="Q711" s="4" t="e">
        <f>VLOOKUP(tbl2_2!A711,ishod_substance!A:AD,23,0)</f>
        <v>#N/A</v>
      </c>
      <c r="R711" s="4" t="e">
        <f>VLOOKUP(tbl2_2!A711,ishod_substance!A:AD,24,0)</f>
        <v>#N/A</v>
      </c>
      <c r="S711" s="4" t="e">
        <f>VLOOKUP(tbl2_2!A711,ishod_substance!A:AD,25,0)</f>
        <v>#N/A</v>
      </c>
      <c r="T711" s="4" t="e">
        <f>VLOOKUP(tbl2_2!A711,ishod_substance!A:AD,26,0)</f>
        <v>#N/A</v>
      </c>
      <c r="U711" s="4" t="e">
        <f>VLOOKUP(tbl2_2!A711,ishod_substance!A:AD,27,0)</f>
        <v>#N/A</v>
      </c>
      <c r="V711" s="4" t="e">
        <f>VLOOKUP(tbl2_2!A711,ishod_substance!A:AD,28,0)</f>
        <v>#N/A</v>
      </c>
      <c r="W711" s="4" t="e">
        <f>VLOOKUP(tbl2_2!A711,ishod_substance!A:AD,29,0)</f>
        <v>#N/A</v>
      </c>
      <c r="X711" s="4" t="e">
        <f>VLOOKUP(tbl2_2!A711,ishod_substance!A:AD,30,0)</f>
        <v>#N/A</v>
      </c>
      <c r="Y711" s="10" t="e">
        <f>VLOOKUP(tbl2_2!A711,ishod_substance!A:AD,7,0)</f>
        <v>#N/A</v>
      </c>
      <c r="Z711" s="9" t="e">
        <f>VLOOKUP(Y711,quide!$A$2:$B$1006,2,0)</f>
        <v>#N/A</v>
      </c>
      <c r="AA711" s="4" t="e">
        <f>VLOOKUP(Y711,quide!$A$2:$J$1006,10,0)</f>
        <v>#N/A</v>
      </c>
      <c r="AB711" s="50" t="e">
        <f>VLOOKUP(tbl2_2!A711,ishod_substance!A:AD,8,0)</f>
        <v>#N/A</v>
      </c>
      <c r="AC711" s="28" t="e">
        <f t="shared" si="11"/>
        <v>#N/A</v>
      </c>
      <c r="AD711" s="27" t="e">
        <f>VLOOKUP(tbl2_2!A711,ishod_substance!A:AD,9,0)</f>
        <v>#N/A</v>
      </c>
      <c r="AE711" s="8" t="e">
        <f>VLOOKUP(tbl2_2!A711,ishod_substance!A:AD,9,0)</f>
        <v>#N/A</v>
      </c>
      <c r="AF711" s="12"/>
    </row>
    <row r="712" spans="1:32" x14ac:dyDescent="0.25">
      <c r="A712">
        <v>704</v>
      </c>
      <c r="C712" s="5" t="e">
        <f>VLOOKUP(tbl2_2!A712,ishod_substance!A:P,2,0)</f>
        <v>#N/A</v>
      </c>
      <c r="D712" s="7" t="e">
        <f>VLOOKUP(tbl2_2!A712,ishod_substance!A:P,3,0)</f>
        <v>#N/A</v>
      </c>
      <c r="E712" s="5" t="e">
        <f>VLOOKUP(tbl2_2!A712,ishod_substance!A:P,11,0)</f>
        <v>#N/A</v>
      </c>
      <c r="F712" s="6" t="e">
        <f>VLOOKUP(tbl2_2!A712,ishod_substance!A:P,15,0)</f>
        <v>#N/A</v>
      </c>
      <c r="G712" s="6" t="e">
        <f>VLOOKUP(tbl2_2!A712,ishod_substance!A:P,12,0)&amp;"/"&amp;VLOOKUP(tbl2_2!A712,ishod_substance!A:P,14,0)</f>
        <v>#N/A</v>
      </c>
      <c r="H712" s="29" t="e">
        <f>VLOOKUP(tbl2_2!A712,ishod_substance!A:P,6,0)</f>
        <v>#N/A</v>
      </c>
      <c r="I712" s="10" t="e">
        <f>VLOOKUP(tbl2_2!A712,ishod_substance!A:P,15,0)</f>
        <v>#N/A</v>
      </c>
      <c r="J712" s="10" t="e">
        <f>VLOOKUP(tbl2_2!A712,ishod_substance!A:P,5,0)</f>
        <v>#N/A</v>
      </c>
      <c r="K712" s="84" t="e">
        <f>VLOOKUP(tbl2_2!A712,ishod_substance!A:Q,17,0)</f>
        <v>#N/A</v>
      </c>
      <c r="L712" s="84" t="e">
        <f>VLOOKUP(tbl2_2!A712,ishod_substance!A:R,18,0)</f>
        <v>#N/A</v>
      </c>
      <c r="M712" s="84" t="e">
        <f>VLOOKUP(tbl2_2!A712,ishod_substance!A:AD,19,0)</f>
        <v>#N/A</v>
      </c>
      <c r="N712" s="4" t="e">
        <f>VLOOKUP(tbl2_2!A712,ishod_substance!A:AD,20,0)</f>
        <v>#N/A</v>
      </c>
      <c r="O712" s="4" t="e">
        <f>VLOOKUP(tbl2_2!A712,ishod_substance!A:AD,21,0)</f>
        <v>#N/A</v>
      </c>
      <c r="P712" s="4" t="e">
        <f>VLOOKUP(tbl2_2!A712,ishod_substance!A:AD,22,0)</f>
        <v>#N/A</v>
      </c>
      <c r="Q712" s="4" t="e">
        <f>VLOOKUP(tbl2_2!A712,ishod_substance!A:AD,23,0)</f>
        <v>#N/A</v>
      </c>
      <c r="R712" s="4" t="e">
        <f>VLOOKUP(tbl2_2!A712,ishod_substance!A:AD,24,0)</f>
        <v>#N/A</v>
      </c>
      <c r="S712" s="4" t="e">
        <f>VLOOKUP(tbl2_2!A712,ishod_substance!A:AD,25,0)</f>
        <v>#N/A</v>
      </c>
      <c r="T712" s="4" t="e">
        <f>VLOOKUP(tbl2_2!A712,ishod_substance!A:AD,26,0)</f>
        <v>#N/A</v>
      </c>
      <c r="U712" s="4" t="e">
        <f>VLOOKUP(tbl2_2!A712,ishod_substance!A:AD,27,0)</f>
        <v>#N/A</v>
      </c>
      <c r="V712" s="4" t="e">
        <f>VLOOKUP(tbl2_2!A712,ishod_substance!A:AD,28,0)</f>
        <v>#N/A</v>
      </c>
      <c r="W712" s="4" t="e">
        <f>VLOOKUP(tbl2_2!A712,ishod_substance!A:AD,29,0)</f>
        <v>#N/A</v>
      </c>
      <c r="X712" s="4" t="e">
        <f>VLOOKUP(tbl2_2!A712,ishod_substance!A:AD,30,0)</f>
        <v>#N/A</v>
      </c>
      <c r="Y712" s="10" t="e">
        <f>VLOOKUP(tbl2_2!A712,ishod_substance!A:AD,7,0)</f>
        <v>#N/A</v>
      </c>
      <c r="Z712" s="9" t="e">
        <f>VLOOKUP(Y712,quide!$A$2:$B$1006,2,0)</f>
        <v>#N/A</v>
      </c>
      <c r="AA712" s="4" t="e">
        <f>VLOOKUP(Y712,quide!$A$2:$J$1006,10,0)</f>
        <v>#N/A</v>
      </c>
      <c r="AB712" s="50" t="e">
        <f>VLOOKUP(tbl2_2!A712,ishod_substance!A:AD,8,0)</f>
        <v>#N/A</v>
      </c>
      <c r="AC712" s="28" t="e">
        <f t="shared" si="11"/>
        <v>#N/A</v>
      </c>
      <c r="AD712" s="27" t="e">
        <f>VLOOKUP(tbl2_2!A712,ishod_substance!A:AD,9,0)</f>
        <v>#N/A</v>
      </c>
      <c r="AE712" s="8" t="e">
        <f>VLOOKUP(tbl2_2!A712,ishod_substance!A:AD,9,0)</f>
        <v>#N/A</v>
      </c>
      <c r="AF712" s="12"/>
    </row>
    <row r="713" spans="1:32" x14ac:dyDescent="0.25">
      <c r="A713">
        <v>705</v>
      </c>
      <c r="C713" s="5" t="e">
        <f>VLOOKUP(tbl2_2!A713,ishod_substance!A:P,2,0)</f>
        <v>#N/A</v>
      </c>
      <c r="D713" s="7" t="e">
        <f>VLOOKUP(tbl2_2!A713,ishod_substance!A:P,3,0)</f>
        <v>#N/A</v>
      </c>
      <c r="E713" s="5" t="e">
        <f>VLOOKUP(tbl2_2!A713,ishod_substance!A:P,11,0)</f>
        <v>#N/A</v>
      </c>
      <c r="F713" s="6" t="e">
        <f>VLOOKUP(tbl2_2!A713,ishod_substance!A:P,15,0)</f>
        <v>#N/A</v>
      </c>
      <c r="G713" s="6" t="e">
        <f>VLOOKUP(tbl2_2!A713,ishod_substance!A:P,12,0)&amp;"/"&amp;VLOOKUP(tbl2_2!A713,ishod_substance!A:P,14,0)</f>
        <v>#N/A</v>
      </c>
      <c r="H713" s="29" t="e">
        <f>VLOOKUP(tbl2_2!A713,ishod_substance!A:P,6,0)</f>
        <v>#N/A</v>
      </c>
      <c r="I713" s="10" t="e">
        <f>VLOOKUP(tbl2_2!A713,ishod_substance!A:P,15,0)</f>
        <v>#N/A</v>
      </c>
      <c r="J713" s="10" t="e">
        <f>VLOOKUP(tbl2_2!A713,ishod_substance!A:P,5,0)</f>
        <v>#N/A</v>
      </c>
      <c r="K713" s="84" t="e">
        <f>VLOOKUP(tbl2_2!A713,ishod_substance!A:Q,17,0)</f>
        <v>#N/A</v>
      </c>
      <c r="L713" s="84" t="e">
        <f>VLOOKUP(tbl2_2!A713,ishod_substance!A:R,18,0)</f>
        <v>#N/A</v>
      </c>
      <c r="M713" s="84" t="e">
        <f>VLOOKUP(tbl2_2!A713,ishod_substance!A:AD,19,0)</f>
        <v>#N/A</v>
      </c>
      <c r="N713" s="4" t="e">
        <f>VLOOKUP(tbl2_2!A713,ishod_substance!A:AD,20,0)</f>
        <v>#N/A</v>
      </c>
      <c r="O713" s="4" t="e">
        <f>VLOOKUP(tbl2_2!A713,ishod_substance!A:AD,21,0)</f>
        <v>#N/A</v>
      </c>
      <c r="P713" s="4" t="e">
        <f>VLOOKUP(tbl2_2!A713,ishod_substance!A:AD,22,0)</f>
        <v>#N/A</v>
      </c>
      <c r="Q713" s="4" t="e">
        <f>VLOOKUP(tbl2_2!A713,ishod_substance!A:AD,23,0)</f>
        <v>#N/A</v>
      </c>
      <c r="R713" s="4" t="e">
        <f>VLOOKUP(tbl2_2!A713,ishod_substance!A:AD,24,0)</f>
        <v>#N/A</v>
      </c>
      <c r="S713" s="4" t="e">
        <f>VLOOKUP(tbl2_2!A713,ishod_substance!A:AD,25,0)</f>
        <v>#N/A</v>
      </c>
      <c r="T713" s="4" t="e">
        <f>VLOOKUP(tbl2_2!A713,ishod_substance!A:AD,26,0)</f>
        <v>#N/A</v>
      </c>
      <c r="U713" s="4" t="e">
        <f>VLOOKUP(tbl2_2!A713,ishod_substance!A:AD,27,0)</f>
        <v>#N/A</v>
      </c>
      <c r="V713" s="4" t="e">
        <f>VLOOKUP(tbl2_2!A713,ishod_substance!A:AD,28,0)</f>
        <v>#N/A</v>
      </c>
      <c r="W713" s="4" t="e">
        <f>VLOOKUP(tbl2_2!A713,ishod_substance!A:AD,29,0)</f>
        <v>#N/A</v>
      </c>
      <c r="X713" s="4" t="e">
        <f>VLOOKUP(tbl2_2!A713,ishod_substance!A:AD,30,0)</f>
        <v>#N/A</v>
      </c>
      <c r="Y713" s="10" t="e">
        <f>VLOOKUP(tbl2_2!A713,ishod_substance!A:AD,7,0)</f>
        <v>#N/A</v>
      </c>
      <c r="Z713" s="9" t="e">
        <f>VLOOKUP(Y713,quide!$A$2:$B$1006,2,0)</f>
        <v>#N/A</v>
      </c>
      <c r="AA713" s="4" t="e">
        <f>VLOOKUP(Y713,quide!$A$2:$J$1006,10,0)</f>
        <v>#N/A</v>
      </c>
      <c r="AB713" s="50" t="e">
        <f>VLOOKUP(tbl2_2!A713,ishod_substance!A:AD,8,0)</f>
        <v>#N/A</v>
      </c>
      <c r="AC713" s="28" t="e">
        <f t="shared" si="11"/>
        <v>#N/A</v>
      </c>
      <c r="AD713" s="27" t="e">
        <f>VLOOKUP(tbl2_2!A713,ishod_substance!A:AD,9,0)</f>
        <v>#N/A</v>
      </c>
      <c r="AE713" s="8" t="e">
        <f>VLOOKUP(tbl2_2!A713,ishod_substance!A:AD,9,0)</f>
        <v>#N/A</v>
      </c>
      <c r="AF713" s="12"/>
    </row>
    <row r="714" spans="1:32" x14ac:dyDescent="0.25">
      <c r="A714">
        <v>706</v>
      </c>
      <c r="C714" s="5" t="e">
        <f>VLOOKUP(tbl2_2!A714,ishod_substance!A:P,2,0)</f>
        <v>#N/A</v>
      </c>
      <c r="D714" s="7" t="e">
        <f>VLOOKUP(tbl2_2!A714,ishod_substance!A:P,3,0)</f>
        <v>#N/A</v>
      </c>
      <c r="E714" s="5" t="e">
        <f>VLOOKUP(tbl2_2!A714,ishod_substance!A:P,11,0)</f>
        <v>#N/A</v>
      </c>
      <c r="F714" s="6" t="e">
        <f>VLOOKUP(tbl2_2!A714,ishod_substance!A:P,15,0)</f>
        <v>#N/A</v>
      </c>
      <c r="G714" s="6" t="e">
        <f>VLOOKUP(tbl2_2!A714,ishod_substance!A:P,12,0)&amp;"/"&amp;VLOOKUP(tbl2_2!A714,ishod_substance!A:P,14,0)</f>
        <v>#N/A</v>
      </c>
      <c r="H714" s="29" t="e">
        <f>VLOOKUP(tbl2_2!A714,ishod_substance!A:P,6,0)</f>
        <v>#N/A</v>
      </c>
      <c r="I714" s="10" t="e">
        <f>VLOOKUP(tbl2_2!A714,ishod_substance!A:P,15,0)</f>
        <v>#N/A</v>
      </c>
      <c r="J714" s="10" t="e">
        <f>VLOOKUP(tbl2_2!A714,ishod_substance!A:P,5,0)</f>
        <v>#N/A</v>
      </c>
      <c r="K714" s="84" t="e">
        <f>VLOOKUP(tbl2_2!A714,ishod_substance!A:Q,17,0)</f>
        <v>#N/A</v>
      </c>
      <c r="L714" s="84" t="e">
        <f>VLOOKUP(tbl2_2!A714,ishod_substance!A:R,18,0)</f>
        <v>#N/A</v>
      </c>
      <c r="M714" s="84" t="e">
        <f>VLOOKUP(tbl2_2!A714,ishod_substance!A:AD,19,0)</f>
        <v>#N/A</v>
      </c>
      <c r="N714" s="4" t="e">
        <f>VLOOKUP(tbl2_2!A714,ishod_substance!A:AD,20,0)</f>
        <v>#N/A</v>
      </c>
      <c r="O714" s="4" t="e">
        <f>VLOOKUP(tbl2_2!A714,ishod_substance!A:AD,21,0)</f>
        <v>#N/A</v>
      </c>
      <c r="P714" s="4" t="e">
        <f>VLOOKUP(tbl2_2!A714,ishod_substance!A:AD,22,0)</f>
        <v>#N/A</v>
      </c>
      <c r="Q714" s="4" t="e">
        <f>VLOOKUP(tbl2_2!A714,ishod_substance!A:AD,23,0)</f>
        <v>#N/A</v>
      </c>
      <c r="R714" s="4" t="e">
        <f>VLOOKUP(tbl2_2!A714,ishod_substance!A:AD,24,0)</f>
        <v>#N/A</v>
      </c>
      <c r="S714" s="4" t="e">
        <f>VLOOKUP(tbl2_2!A714,ishod_substance!A:AD,25,0)</f>
        <v>#N/A</v>
      </c>
      <c r="T714" s="4" t="e">
        <f>VLOOKUP(tbl2_2!A714,ishod_substance!A:AD,26,0)</f>
        <v>#N/A</v>
      </c>
      <c r="U714" s="4" t="e">
        <f>VLOOKUP(tbl2_2!A714,ishod_substance!A:AD,27,0)</f>
        <v>#N/A</v>
      </c>
      <c r="V714" s="4" t="e">
        <f>VLOOKUP(tbl2_2!A714,ishod_substance!A:AD,28,0)</f>
        <v>#N/A</v>
      </c>
      <c r="W714" s="4" t="e">
        <f>VLOOKUP(tbl2_2!A714,ishod_substance!A:AD,29,0)</f>
        <v>#N/A</v>
      </c>
      <c r="X714" s="4" t="e">
        <f>VLOOKUP(tbl2_2!A714,ishod_substance!A:AD,30,0)</f>
        <v>#N/A</v>
      </c>
      <c r="Y714" s="10" t="e">
        <f>VLOOKUP(tbl2_2!A714,ishod_substance!A:AD,7,0)</f>
        <v>#N/A</v>
      </c>
      <c r="Z714" s="9" t="e">
        <f>VLOOKUP(Y714,quide!$A$2:$B$1006,2,0)</f>
        <v>#N/A</v>
      </c>
      <c r="AA714" s="4" t="e">
        <f>VLOOKUP(Y714,quide!$A$2:$J$1006,10,0)</f>
        <v>#N/A</v>
      </c>
      <c r="AB714" s="50" t="e">
        <f>VLOOKUP(tbl2_2!A714,ishod_substance!A:AD,8,0)</f>
        <v>#N/A</v>
      </c>
      <c r="AC714" s="28" t="e">
        <f t="shared" si="11"/>
        <v>#N/A</v>
      </c>
      <c r="AD714" s="27" t="e">
        <f>VLOOKUP(tbl2_2!A714,ishod_substance!A:AD,9,0)</f>
        <v>#N/A</v>
      </c>
      <c r="AE714" s="8" t="e">
        <f>VLOOKUP(tbl2_2!A714,ishod_substance!A:AD,9,0)</f>
        <v>#N/A</v>
      </c>
      <c r="AF714" s="12"/>
    </row>
    <row r="715" spans="1:32" x14ac:dyDescent="0.25">
      <c r="A715">
        <v>707</v>
      </c>
      <c r="C715" s="5" t="e">
        <f>VLOOKUP(tbl2_2!A715,ishod_substance!A:P,2,0)</f>
        <v>#N/A</v>
      </c>
      <c r="D715" s="7" t="e">
        <f>VLOOKUP(tbl2_2!A715,ishod_substance!A:P,3,0)</f>
        <v>#N/A</v>
      </c>
      <c r="E715" s="5" t="e">
        <f>VLOOKUP(tbl2_2!A715,ishod_substance!A:P,11,0)</f>
        <v>#N/A</v>
      </c>
      <c r="F715" s="6" t="e">
        <f>VLOOKUP(tbl2_2!A715,ishod_substance!A:P,15,0)</f>
        <v>#N/A</v>
      </c>
      <c r="G715" s="6" t="e">
        <f>VLOOKUP(tbl2_2!A715,ishod_substance!A:P,12,0)&amp;"/"&amp;VLOOKUP(tbl2_2!A715,ishod_substance!A:P,14,0)</f>
        <v>#N/A</v>
      </c>
      <c r="H715" s="29" t="e">
        <f>VLOOKUP(tbl2_2!A715,ishod_substance!A:P,6,0)</f>
        <v>#N/A</v>
      </c>
      <c r="I715" s="10" t="e">
        <f>VLOOKUP(tbl2_2!A715,ishod_substance!A:P,15,0)</f>
        <v>#N/A</v>
      </c>
      <c r="J715" s="10" t="e">
        <f>VLOOKUP(tbl2_2!A715,ishod_substance!A:P,5,0)</f>
        <v>#N/A</v>
      </c>
      <c r="K715" s="84" t="e">
        <f>VLOOKUP(tbl2_2!A715,ishod_substance!A:Q,17,0)</f>
        <v>#N/A</v>
      </c>
      <c r="L715" s="84" t="e">
        <f>VLOOKUP(tbl2_2!A715,ishod_substance!A:R,18,0)</f>
        <v>#N/A</v>
      </c>
      <c r="M715" s="84" t="e">
        <f>VLOOKUP(tbl2_2!A715,ishod_substance!A:AD,19,0)</f>
        <v>#N/A</v>
      </c>
      <c r="N715" s="4" t="e">
        <f>VLOOKUP(tbl2_2!A715,ishod_substance!A:AD,20,0)</f>
        <v>#N/A</v>
      </c>
      <c r="O715" s="4" t="e">
        <f>VLOOKUP(tbl2_2!A715,ishod_substance!A:AD,21,0)</f>
        <v>#N/A</v>
      </c>
      <c r="P715" s="4" t="e">
        <f>VLOOKUP(tbl2_2!A715,ishod_substance!A:AD,22,0)</f>
        <v>#N/A</v>
      </c>
      <c r="Q715" s="4" t="e">
        <f>VLOOKUP(tbl2_2!A715,ishod_substance!A:AD,23,0)</f>
        <v>#N/A</v>
      </c>
      <c r="R715" s="4" t="e">
        <f>VLOOKUP(tbl2_2!A715,ishod_substance!A:AD,24,0)</f>
        <v>#N/A</v>
      </c>
      <c r="S715" s="4" t="e">
        <f>VLOOKUP(tbl2_2!A715,ishod_substance!A:AD,25,0)</f>
        <v>#N/A</v>
      </c>
      <c r="T715" s="4" t="e">
        <f>VLOOKUP(tbl2_2!A715,ishod_substance!A:AD,26,0)</f>
        <v>#N/A</v>
      </c>
      <c r="U715" s="4" t="e">
        <f>VLOOKUP(tbl2_2!A715,ishod_substance!A:AD,27,0)</f>
        <v>#N/A</v>
      </c>
      <c r="V715" s="4" t="e">
        <f>VLOOKUP(tbl2_2!A715,ishod_substance!A:AD,28,0)</f>
        <v>#N/A</v>
      </c>
      <c r="W715" s="4" t="e">
        <f>VLOOKUP(tbl2_2!A715,ishod_substance!A:AD,29,0)</f>
        <v>#N/A</v>
      </c>
      <c r="X715" s="4" t="e">
        <f>VLOOKUP(tbl2_2!A715,ishod_substance!A:AD,30,0)</f>
        <v>#N/A</v>
      </c>
      <c r="Y715" s="10" t="e">
        <f>VLOOKUP(tbl2_2!A715,ishod_substance!A:AD,7,0)</f>
        <v>#N/A</v>
      </c>
      <c r="Z715" s="9" t="e">
        <f>VLOOKUP(Y715,quide!$A$2:$B$1006,2,0)</f>
        <v>#N/A</v>
      </c>
      <c r="AA715" s="4" t="e">
        <f>VLOOKUP(Y715,quide!$A$2:$J$1006,10,0)</f>
        <v>#N/A</v>
      </c>
      <c r="AB715" s="50" t="e">
        <f>VLOOKUP(tbl2_2!A715,ishod_substance!A:AD,8,0)</f>
        <v>#N/A</v>
      </c>
      <c r="AC715" s="28" t="e">
        <f t="shared" si="11"/>
        <v>#N/A</v>
      </c>
      <c r="AD715" s="27" t="e">
        <f>VLOOKUP(tbl2_2!A715,ishod_substance!A:AD,9,0)</f>
        <v>#N/A</v>
      </c>
      <c r="AE715" s="8" t="e">
        <f>VLOOKUP(tbl2_2!A715,ishod_substance!A:AD,9,0)</f>
        <v>#N/A</v>
      </c>
      <c r="AF715" s="12"/>
    </row>
    <row r="716" spans="1:32" x14ac:dyDescent="0.25">
      <c r="A716">
        <v>708</v>
      </c>
      <c r="C716" s="5" t="e">
        <f>VLOOKUP(tbl2_2!A716,ishod_substance!A:P,2,0)</f>
        <v>#N/A</v>
      </c>
      <c r="D716" s="7" t="e">
        <f>VLOOKUP(tbl2_2!A716,ishod_substance!A:P,3,0)</f>
        <v>#N/A</v>
      </c>
      <c r="E716" s="5" t="e">
        <f>VLOOKUP(tbl2_2!A716,ishod_substance!A:P,11,0)</f>
        <v>#N/A</v>
      </c>
      <c r="F716" s="6" t="e">
        <f>VLOOKUP(tbl2_2!A716,ishod_substance!A:P,15,0)</f>
        <v>#N/A</v>
      </c>
      <c r="G716" s="6" t="e">
        <f>VLOOKUP(tbl2_2!A716,ishod_substance!A:P,12,0)&amp;"/"&amp;VLOOKUP(tbl2_2!A716,ishod_substance!A:P,14,0)</f>
        <v>#N/A</v>
      </c>
      <c r="H716" s="29" t="e">
        <f>VLOOKUP(tbl2_2!A716,ishod_substance!A:P,6,0)</f>
        <v>#N/A</v>
      </c>
      <c r="I716" s="10" t="e">
        <f>VLOOKUP(tbl2_2!A716,ishod_substance!A:P,15,0)</f>
        <v>#N/A</v>
      </c>
      <c r="J716" s="10" t="e">
        <f>VLOOKUP(tbl2_2!A716,ishod_substance!A:P,5,0)</f>
        <v>#N/A</v>
      </c>
      <c r="K716" s="84" t="e">
        <f>VLOOKUP(tbl2_2!A716,ishod_substance!A:Q,17,0)</f>
        <v>#N/A</v>
      </c>
      <c r="L716" s="84" t="e">
        <f>VLOOKUP(tbl2_2!A716,ishod_substance!A:R,18,0)</f>
        <v>#N/A</v>
      </c>
      <c r="M716" s="84" t="e">
        <f>VLOOKUP(tbl2_2!A716,ishod_substance!A:AD,19,0)</f>
        <v>#N/A</v>
      </c>
      <c r="N716" s="4" t="e">
        <f>VLOOKUP(tbl2_2!A716,ishod_substance!A:AD,20,0)</f>
        <v>#N/A</v>
      </c>
      <c r="O716" s="4" t="e">
        <f>VLOOKUP(tbl2_2!A716,ishod_substance!A:AD,21,0)</f>
        <v>#N/A</v>
      </c>
      <c r="P716" s="4" t="e">
        <f>VLOOKUP(tbl2_2!A716,ishod_substance!A:AD,22,0)</f>
        <v>#N/A</v>
      </c>
      <c r="Q716" s="4" t="e">
        <f>VLOOKUP(tbl2_2!A716,ishod_substance!A:AD,23,0)</f>
        <v>#N/A</v>
      </c>
      <c r="R716" s="4" t="e">
        <f>VLOOKUP(tbl2_2!A716,ishod_substance!A:AD,24,0)</f>
        <v>#N/A</v>
      </c>
      <c r="S716" s="4" t="e">
        <f>VLOOKUP(tbl2_2!A716,ishod_substance!A:AD,25,0)</f>
        <v>#N/A</v>
      </c>
      <c r="T716" s="4" t="e">
        <f>VLOOKUP(tbl2_2!A716,ishod_substance!A:AD,26,0)</f>
        <v>#N/A</v>
      </c>
      <c r="U716" s="4" t="e">
        <f>VLOOKUP(tbl2_2!A716,ishod_substance!A:AD,27,0)</f>
        <v>#N/A</v>
      </c>
      <c r="V716" s="4" t="e">
        <f>VLOOKUP(tbl2_2!A716,ishod_substance!A:AD,28,0)</f>
        <v>#N/A</v>
      </c>
      <c r="W716" s="4" t="e">
        <f>VLOOKUP(tbl2_2!A716,ishod_substance!A:AD,29,0)</f>
        <v>#N/A</v>
      </c>
      <c r="X716" s="4" t="e">
        <f>VLOOKUP(tbl2_2!A716,ishod_substance!A:AD,30,0)</f>
        <v>#N/A</v>
      </c>
      <c r="Y716" s="10" t="e">
        <f>VLOOKUP(tbl2_2!A716,ishod_substance!A:AD,7,0)</f>
        <v>#N/A</v>
      </c>
      <c r="Z716" s="9" t="e">
        <f>VLOOKUP(Y716,quide!$A$2:$B$1006,2,0)</f>
        <v>#N/A</v>
      </c>
      <c r="AA716" s="4" t="e">
        <f>VLOOKUP(Y716,quide!$A$2:$J$1006,10,0)</f>
        <v>#N/A</v>
      </c>
      <c r="AB716" s="50" t="e">
        <f>VLOOKUP(tbl2_2!A716,ishod_substance!A:AD,8,0)</f>
        <v>#N/A</v>
      </c>
      <c r="AC716" s="28" t="e">
        <f t="shared" si="11"/>
        <v>#N/A</v>
      </c>
      <c r="AD716" s="27" t="e">
        <f>VLOOKUP(tbl2_2!A716,ishod_substance!A:AD,9,0)</f>
        <v>#N/A</v>
      </c>
      <c r="AE716" s="8" t="e">
        <f>VLOOKUP(tbl2_2!A716,ishod_substance!A:AD,9,0)</f>
        <v>#N/A</v>
      </c>
      <c r="AF716" s="12"/>
    </row>
    <row r="717" spans="1:32" x14ac:dyDescent="0.25">
      <c r="A717">
        <v>709</v>
      </c>
      <c r="C717" s="5" t="e">
        <f>VLOOKUP(tbl2_2!A717,ishod_substance!A:P,2,0)</f>
        <v>#N/A</v>
      </c>
      <c r="D717" s="7" t="e">
        <f>VLOOKUP(tbl2_2!A717,ishod_substance!A:P,3,0)</f>
        <v>#N/A</v>
      </c>
      <c r="E717" s="5" t="e">
        <f>VLOOKUP(tbl2_2!A717,ishod_substance!A:P,11,0)</f>
        <v>#N/A</v>
      </c>
      <c r="F717" s="6" t="e">
        <f>VLOOKUP(tbl2_2!A717,ishod_substance!A:P,15,0)</f>
        <v>#N/A</v>
      </c>
      <c r="G717" s="6" t="e">
        <f>VLOOKUP(tbl2_2!A717,ishod_substance!A:P,12,0)&amp;"/"&amp;VLOOKUP(tbl2_2!A717,ishod_substance!A:P,14,0)</f>
        <v>#N/A</v>
      </c>
      <c r="H717" s="29" t="e">
        <f>VLOOKUP(tbl2_2!A717,ishod_substance!A:P,6,0)</f>
        <v>#N/A</v>
      </c>
      <c r="I717" s="10" t="e">
        <f>VLOOKUP(tbl2_2!A717,ishod_substance!A:P,15,0)</f>
        <v>#N/A</v>
      </c>
      <c r="J717" s="10" t="e">
        <f>VLOOKUP(tbl2_2!A717,ishod_substance!A:P,5,0)</f>
        <v>#N/A</v>
      </c>
      <c r="K717" s="84" t="e">
        <f>VLOOKUP(tbl2_2!A717,ishod_substance!A:Q,17,0)</f>
        <v>#N/A</v>
      </c>
      <c r="L717" s="84" t="e">
        <f>VLOOKUP(tbl2_2!A717,ishod_substance!A:R,18,0)</f>
        <v>#N/A</v>
      </c>
      <c r="M717" s="84" t="e">
        <f>VLOOKUP(tbl2_2!A717,ishod_substance!A:AD,19,0)</f>
        <v>#N/A</v>
      </c>
      <c r="N717" s="4" t="e">
        <f>VLOOKUP(tbl2_2!A717,ishod_substance!A:AD,20,0)</f>
        <v>#N/A</v>
      </c>
      <c r="O717" s="4" t="e">
        <f>VLOOKUP(tbl2_2!A717,ishod_substance!A:AD,21,0)</f>
        <v>#N/A</v>
      </c>
      <c r="P717" s="4" t="e">
        <f>VLOOKUP(tbl2_2!A717,ishod_substance!A:AD,22,0)</f>
        <v>#N/A</v>
      </c>
      <c r="Q717" s="4" t="e">
        <f>VLOOKUP(tbl2_2!A717,ishod_substance!A:AD,23,0)</f>
        <v>#N/A</v>
      </c>
      <c r="R717" s="4" t="e">
        <f>VLOOKUP(tbl2_2!A717,ishod_substance!A:AD,24,0)</f>
        <v>#N/A</v>
      </c>
      <c r="S717" s="4" t="e">
        <f>VLOOKUP(tbl2_2!A717,ishod_substance!A:AD,25,0)</f>
        <v>#N/A</v>
      </c>
      <c r="T717" s="4" t="e">
        <f>VLOOKUP(tbl2_2!A717,ishod_substance!A:AD,26,0)</f>
        <v>#N/A</v>
      </c>
      <c r="U717" s="4" t="e">
        <f>VLOOKUP(tbl2_2!A717,ishod_substance!A:AD,27,0)</f>
        <v>#N/A</v>
      </c>
      <c r="V717" s="4" t="e">
        <f>VLOOKUP(tbl2_2!A717,ishod_substance!A:AD,28,0)</f>
        <v>#N/A</v>
      </c>
      <c r="W717" s="4" t="e">
        <f>VLOOKUP(tbl2_2!A717,ishod_substance!A:AD,29,0)</f>
        <v>#N/A</v>
      </c>
      <c r="X717" s="4" t="e">
        <f>VLOOKUP(tbl2_2!A717,ishod_substance!A:AD,30,0)</f>
        <v>#N/A</v>
      </c>
      <c r="Y717" s="10" t="e">
        <f>VLOOKUP(tbl2_2!A717,ishod_substance!A:AD,7,0)</f>
        <v>#N/A</v>
      </c>
      <c r="Z717" s="9" t="e">
        <f>VLOOKUP(Y717,quide!$A$2:$B$1006,2,0)</f>
        <v>#N/A</v>
      </c>
      <c r="AA717" s="4" t="e">
        <f>VLOOKUP(Y717,quide!$A$2:$J$1006,10,0)</f>
        <v>#N/A</v>
      </c>
      <c r="AB717" s="50" t="e">
        <f>VLOOKUP(tbl2_2!A717,ishod_substance!A:AD,8,0)</f>
        <v>#N/A</v>
      </c>
      <c r="AC717" s="28" t="e">
        <f t="shared" si="11"/>
        <v>#N/A</v>
      </c>
      <c r="AD717" s="27" t="e">
        <f>VLOOKUP(tbl2_2!A717,ishod_substance!A:AD,9,0)</f>
        <v>#N/A</v>
      </c>
      <c r="AE717" s="8" t="e">
        <f>VLOOKUP(tbl2_2!A717,ishod_substance!A:AD,9,0)</f>
        <v>#N/A</v>
      </c>
      <c r="AF717" s="12"/>
    </row>
    <row r="718" spans="1:32" x14ac:dyDescent="0.25">
      <c r="A718">
        <v>710</v>
      </c>
      <c r="C718" s="5" t="e">
        <f>VLOOKUP(tbl2_2!A718,ishod_substance!A:P,2,0)</f>
        <v>#N/A</v>
      </c>
      <c r="D718" s="7" t="e">
        <f>VLOOKUP(tbl2_2!A718,ishod_substance!A:P,3,0)</f>
        <v>#N/A</v>
      </c>
      <c r="E718" s="5" t="e">
        <f>VLOOKUP(tbl2_2!A718,ishod_substance!A:P,11,0)</f>
        <v>#N/A</v>
      </c>
      <c r="F718" s="6" t="e">
        <f>VLOOKUP(tbl2_2!A718,ishod_substance!A:P,15,0)</f>
        <v>#N/A</v>
      </c>
      <c r="G718" s="6" t="e">
        <f>VLOOKUP(tbl2_2!A718,ishod_substance!A:P,12,0)&amp;"/"&amp;VLOOKUP(tbl2_2!A718,ishod_substance!A:P,14,0)</f>
        <v>#N/A</v>
      </c>
      <c r="H718" s="29" t="e">
        <f>VLOOKUP(tbl2_2!A718,ishod_substance!A:P,6,0)</f>
        <v>#N/A</v>
      </c>
      <c r="I718" s="10" t="e">
        <f>VLOOKUP(tbl2_2!A718,ishod_substance!A:P,15,0)</f>
        <v>#N/A</v>
      </c>
      <c r="J718" s="10" t="e">
        <f>VLOOKUP(tbl2_2!A718,ishod_substance!A:P,5,0)</f>
        <v>#N/A</v>
      </c>
      <c r="K718" s="84" t="e">
        <f>VLOOKUP(tbl2_2!A718,ishod_substance!A:Q,17,0)</f>
        <v>#N/A</v>
      </c>
      <c r="L718" s="84" t="e">
        <f>VLOOKUP(tbl2_2!A718,ishod_substance!A:R,18,0)</f>
        <v>#N/A</v>
      </c>
      <c r="M718" s="84" t="e">
        <f>VLOOKUP(tbl2_2!A718,ishod_substance!A:AD,19,0)</f>
        <v>#N/A</v>
      </c>
      <c r="N718" s="4" t="e">
        <f>VLOOKUP(tbl2_2!A718,ishod_substance!A:AD,20,0)</f>
        <v>#N/A</v>
      </c>
      <c r="O718" s="4" t="e">
        <f>VLOOKUP(tbl2_2!A718,ishod_substance!A:AD,21,0)</f>
        <v>#N/A</v>
      </c>
      <c r="P718" s="4" t="e">
        <f>VLOOKUP(tbl2_2!A718,ishod_substance!A:AD,22,0)</f>
        <v>#N/A</v>
      </c>
      <c r="Q718" s="4" t="e">
        <f>VLOOKUP(tbl2_2!A718,ishod_substance!A:AD,23,0)</f>
        <v>#N/A</v>
      </c>
      <c r="R718" s="4" t="e">
        <f>VLOOKUP(tbl2_2!A718,ishod_substance!A:AD,24,0)</f>
        <v>#N/A</v>
      </c>
      <c r="S718" s="4" t="e">
        <f>VLOOKUP(tbl2_2!A718,ishod_substance!A:AD,25,0)</f>
        <v>#N/A</v>
      </c>
      <c r="T718" s="4" t="e">
        <f>VLOOKUP(tbl2_2!A718,ishod_substance!A:AD,26,0)</f>
        <v>#N/A</v>
      </c>
      <c r="U718" s="4" t="e">
        <f>VLOOKUP(tbl2_2!A718,ishod_substance!A:AD,27,0)</f>
        <v>#N/A</v>
      </c>
      <c r="V718" s="4" t="e">
        <f>VLOOKUP(tbl2_2!A718,ishod_substance!A:AD,28,0)</f>
        <v>#N/A</v>
      </c>
      <c r="W718" s="4" t="e">
        <f>VLOOKUP(tbl2_2!A718,ishod_substance!A:AD,29,0)</f>
        <v>#N/A</v>
      </c>
      <c r="X718" s="4" t="e">
        <f>VLOOKUP(tbl2_2!A718,ishod_substance!A:AD,30,0)</f>
        <v>#N/A</v>
      </c>
      <c r="Y718" s="10" t="e">
        <f>VLOOKUP(tbl2_2!A718,ishod_substance!A:AD,7,0)</f>
        <v>#N/A</v>
      </c>
      <c r="Z718" s="9" t="e">
        <f>VLOOKUP(Y718,quide!$A$2:$B$1006,2,0)</f>
        <v>#N/A</v>
      </c>
      <c r="AA718" s="4" t="e">
        <f>VLOOKUP(Y718,quide!$A$2:$J$1006,10,0)</f>
        <v>#N/A</v>
      </c>
      <c r="AB718" s="50" t="e">
        <f>VLOOKUP(tbl2_2!A718,ishod_substance!A:AD,8,0)</f>
        <v>#N/A</v>
      </c>
      <c r="AC718" s="28" t="e">
        <f t="shared" si="11"/>
        <v>#N/A</v>
      </c>
      <c r="AD718" s="27" t="e">
        <f>VLOOKUP(tbl2_2!A718,ishod_substance!A:AD,9,0)</f>
        <v>#N/A</v>
      </c>
      <c r="AE718" s="8" t="e">
        <f>VLOOKUP(tbl2_2!A718,ishod_substance!A:AD,9,0)</f>
        <v>#N/A</v>
      </c>
      <c r="AF718" s="12"/>
    </row>
    <row r="719" spans="1:32" x14ac:dyDescent="0.25">
      <c r="A719">
        <v>711</v>
      </c>
      <c r="C719" s="5" t="e">
        <f>VLOOKUP(tbl2_2!A719,ishod_substance!A:P,2,0)</f>
        <v>#N/A</v>
      </c>
      <c r="D719" s="7" t="e">
        <f>VLOOKUP(tbl2_2!A719,ishod_substance!A:P,3,0)</f>
        <v>#N/A</v>
      </c>
      <c r="E719" s="5" t="e">
        <f>VLOOKUP(tbl2_2!A719,ishod_substance!A:P,11,0)</f>
        <v>#N/A</v>
      </c>
      <c r="F719" s="6" t="e">
        <f>VLOOKUP(tbl2_2!A719,ishod_substance!A:P,15,0)</f>
        <v>#N/A</v>
      </c>
      <c r="G719" s="6" t="e">
        <f>VLOOKUP(tbl2_2!A719,ishod_substance!A:P,12,0)&amp;"/"&amp;VLOOKUP(tbl2_2!A719,ishod_substance!A:P,14,0)</f>
        <v>#N/A</v>
      </c>
      <c r="H719" s="29" t="e">
        <f>VLOOKUP(tbl2_2!A719,ishod_substance!A:P,6,0)</f>
        <v>#N/A</v>
      </c>
      <c r="I719" s="10" t="e">
        <f>VLOOKUP(tbl2_2!A719,ishod_substance!A:P,15,0)</f>
        <v>#N/A</v>
      </c>
      <c r="J719" s="10" t="e">
        <f>VLOOKUP(tbl2_2!A719,ishod_substance!A:P,5,0)</f>
        <v>#N/A</v>
      </c>
      <c r="K719" s="84" t="e">
        <f>VLOOKUP(tbl2_2!A719,ishod_substance!A:Q,17,0)</f>
        <v>#N/A</v>
      </c>
      <c r="L719" s="84" t="e">
        <f>VLOOKUP(tbl2_2!A719,ishod_substance!A:R,18,0)</f>
        <v>#N/A</v>
      </c>
      <c r="M719" s="84" t="e">
        <f>VLOOKUP(tbl2_2!A719,ishod_substance!A:AD,19,0)</f>
        <v>#N/A</v>
      </c>
      <c r="N719" s="4" t="e">
        <f>VLOOKUP(tbl2_2!A719,ishod_substance!A:AD,20,0)</f>
        <v>#N/A</v>
      </c>
      <c r="O719" s="4" t="e">
        <f>VLOOKUP(tbl2_2!A719,ishod_substance!A:AD,21,0)</f>
        <v>#N/A</v>
      </c>
      <c r="P719" s="4" t="e">
        <f>VLOOKUP(tbl2_2!A719,ishod_substance!A:AD,22,0)</f>
        <v>#N/A</v>
      </c>
      <c r="Q719" s="4" t="e">
        <f>VLOOKUP(tbl2_2!A719,ishod_substance!A:AD,23,0)</f>
        <v>#N/A</v>
      </c>
      <c r="R719" s="4" t="e">
        <f>VLOOKUP(tbl2_2!A719,ishod_substance!A:AD,24,0)</f>
        <v>#N/A</v>
      </c>
      <c r="S719" s="4" t="e">
        <f>VLOOKUP(tbl2_2!A719,ishod_substance!A:AD,25,0)</f>
        <v>#N/A</v>
      </c>
      <c r="T719" s="4" t="e">
        <f>VLOOKUP(tbl2_2!A719,ishod_substance!A:AD,26,0)</f>
        <v>#N/A</v>
      </c>
      <c r="U719" s="4" t="e">
        <f>VLOOKUP(tbl2_2!A719,ishod_substance!A:AD,27,0)</f>
        <v>#N/A</v>
      </c>
      <c r="V719" s="4" t="e">
        <f>VLOOKUP(tbl2_2!A719,ishod_substance!A:AD,28,0)</f>
        <v>#N/A</v>
      </c>
      <c r="W719" s="4" t="e">
        <f>VLOOKUP(tbl2_2!A719,ishod_substance!A:AD,29,0)</f>
        <v>#N/A</v>
      </c>
      <c r="X719" s="4" t="e">
        <f>VLOOKUP(tbl2_2!A719,ishod_substance!A:AD,30,0)</f>
        <v>#N/A</v>
      </c>
      <c r="Y719" s="10" t="e">
        <f>VLOOKUP(tbl2_2!A719,ishod_substance!A:AD,7,0)</f>
        <v>#N/A</v>
      </c>
      <c r="Z719" s="9" t="e">
        <f>VLOOKUP(Y719,quide!$A$2:$B$1006,2,0)</f>
        <v>#N/A</v>
      </c>
      <c r="AA719" s="4" t="e">
        <f>VLOOKUP(Y719,quide!$A$2:$J$1006,10,0)</f>
        <v>#N/A</v>
      </c>
      <c r="AB719" s="50" t="e">
        <f>VLOOKUP(tbl2_2!A719,ishod_substance!A:AD,8,0)</f>
        <v>#N/A</v>
      </c>
      <c r="AC719" s="28" t="e">
        <f t="shared" si="11"/>
        <v>#N/A</v>
      </c>
      <c r="AD719" s="27" t="e">
        <f>VLOOKUP(tbl2_2!A719,ishod_substance!A:AD,9,0)</f>
        <v>#N/A</v>
      </c>
      <c r="AE719" s="8" t="e">
        <f>VLOOKUP(tbl2_2!A719,ishod_substance!A:AD,9,0)</f>
        <v>#N/A</v>
      </c>
      <c r="AF719" s="12"/>
    </row>
    <row r="720" spans="1:32" x14ac:dyDescent="0.25">
      <c r="A720">
        <v>712</v>
      </c>
      <c r="C720" s="5" t="e">
        <f>VLOOKUP(tbl2_2!A720,ishod_substance!A:P,2,0)</f>
        <v>#N/A</v>
      </c>
      <c r="D720" s="7" t="e">
        <f>VLOOKUP(tbl2_2!A720,ishod_substance!A:P,3,0)</f>
        <v>#N/A</v>
      </c>
      <c r="E720" s="5" t="e">
        <f>VLOOKUP(tbl2_2!A720,ishod_substance!A:P,11,0)</f>
        <v>#N/A</v>
      </c>
      <c r="F720" s="6" t="e">
        <f>VLOOKUP(tbl2_2!A720,ishod_substance!A:P,15,0)</f>
        <v>#N/A</v>
      </c>
      <c r="G720" s="6" t="e">
        <f>VLOOKUP(tbl2_2!A720,ishod_substance!A:P,12,0)&amp;"/"&amp;VLOOKUP(tbl2_2!A720,ishod_substance!A:P,14,0)</f>
        <v>#N/A</v>
      </c>
      <c r="H720" s="29" t="e">
        <f>VLOOKUP(tbl2_2!A720,ishod_substance!A:P,6,0)</f>
        <v>#N/A</v>
      </c>
      <c r="I720" s="10" t="e">
        <f>VLOOKUP(tbl2_2!A720,ishod_substance!A:P,15,0)</f>
        <v>#N/A</v>
      </c>
      <c r="J720" s="10" t="e">
        <f>VLOOKUP(tbl2_2!A720,ishod_substance!A:P,5,0)</f>
        <v>#N/A</v>
      </c>
      <c r="K720" s="84" t="e">
        <f>VLOOKUP(tbl2_2!A720,ishod_substance!A:Q,17,0)</f>
        <v>#N/A</v>
      </c>
      <c r="L720" s="84" t="e">
        <f>VLOOKUP(tbl2_2!A720,ishod_substance!A:R,18,0)</f>
        <v>#N/A</v>
      </c>
      <c r="M720" s="84" t="e">
        <f>VLOOKUP(tbl2_2!A720,ishod_substance!A:AD,19,0)</f>
        <v>#N/A</v>
      </c>
      <c r="N720" s="4" t="e">
        <f>VLOOKUP(tbl2_2!A720,ishod_substance!A:AD,20,0)</f>
        <v>#N/A</v>
      </c>
      <c r="O720" s="4" t="e">
        <f>VLOOKUP(tbl2_2!A720,ishod_substance!A:AD,21,0)</f>
        <v>#N/A</v>
      </c>
      <c r="P720" s="4" t="e">
        <f>VLOOKUP(tbl2_2!A720,ishod_substance!A:AD,22,0)</f>
        <v>#N/A</v>
      </c>
      <c r="Q720" s="4" t="e">
        <f>VLOOKUP(tbl2_2!A720,ishod_substance!A:AD,23,0)</f>
        <v>#N/A</v>
      </c>
      <c r="R720" s="4" t="e">
        <f>VLOOKUP(tbl2_2!A720,ishod_substance!A:AD,24,0)</f>
        <v>#N/A</v>
      </c>
      <c r="S720" s="4" t="e">
        <f>VLOOKUP(tbl2_2!A720,ishod_substance!A:AD,25,0)</f>
        <v>#N/A</v>
      </c>
      <c r="T720" s="4" t="e">
        <f>VLOOKUP(tbl2_2!A720,ishod_substance!A:AD,26,0)</f>
        <v>#N/A</v>
      </c>
      <c r="U720" s="4" t="e">
        <f>VLOOKUP(tbl2_2!A720,ishod_substance!A:AD,27,0)</f>
        <v>#N/A</v>
      </c>
      <c r="V720" s="4" t="e">
        <f>VLOOKUP(tbl2_2!A720,ishod_substance!A:AD,28,0)</f>
        <v>#N/A</v>
      </c>
      <c r="W720" s="4" t="e">
        <f>VLOOKUP(tbl2_2!A720,ishod_substance!A:AD,29,0)</f>
        <v>#N/A</v>
      </c>
      <c r="X720" s="4" t="e">
        <f>VLOOKUP(tbl2_2!A720,ishod_substance!A:AD,30,0)</f>
        <v>#N/A</v>
      </c>
      <c r="Y720" s="10" t="e">
        <f>VLOOKUP(tbl2_2!A720,ishod_substance!A:AD,7,0)</f>
        <v>#N/A</v>
      </c>
      <c r="Z720" s="9" t="e">
        <f>VLOOKUP(Y720,quide!$A$2:$B$1006,2,0)</f>
        <v>#N/A</v>
      </c>
      <c r="AA720" s="4" t="e">
        <f>VLOOKUP(Y720,quide!$A$2:$J$1006,10,0)</f>
        <v>#N/A</v>
      </c>
      <c r="AB720" s="50" t="e">
        <f>VLOOKUP(tbl2_2!A720,ishod_substance!A:AD,8,0)</f>
        <v>#N/A</v>
      </c>
      <c r="AC720" s="28" t="e">
        <f t="shared" si="11"/>
        <v>#N/A</v>
      </c>
      <c r="AD720" s="27" t="e">
        <f>VLOOKUP(tbl2_2!A720,ishod_substance!A:AD,9,0)</f>
        <v>#N/A</v>
      </c>
      <c r="AE720" s="8" t="e">
        <f>VLOOKUP(tbl2_2!A720,ishod_substance!A:AD,9,0)</f>
        <v>#N/A</v>
      </c>
      <c r="AF720" s="12"/>
    </row>
    <row r="721" spans="1:32" x14ac:dyDescent="0.25">
      <c r="A721">
        <v>713</v>
      </c>
      <c r="C721" s="5" t="e">
        <f>VLOOKUP(tbl2_2!A721,ishod_substance!A:P,2,0)</f>
        <v>#N/A</v>
      </c>
      <c r="D721" s="7" t="e">
        <f>VLOOKUP(tbl2_2!A721,ishod_substance!A:P,3,0)</f>
        <v>#N/A</v>
      </c>
      <c r="E721" s="5" t="e">
        <f>VLOOKUP(tbl2_2!A721,ishod_substance!A:P,11,0)</f>
        <v>#N/A</v>
      </c>
      <c r="F721" s="6" t="e">
        <f>VLOOKUP(tbl2_2!A721,ishod_substance!A:P,15,0)</f>
        <v>#N/A</v>
      </c>
      <c r="G721" s="6" t="e">
        <f>VLOOKUP(tbl2_2!A721,ishod_substance!A:P,12,0)&amp;"/"&amp;VLOOKUP(tbl2_2!A721,ishod_substance!A:P,14,0)</f>
        <v>#N/A</v>
      </c>
      <c r="H721" s="29" t="e">
        <f>VLOOKUP(tbl2_2!A721,ishod_substance!A:P,6,0)</f>
        <v>#N/A</v>
      </c>
      <c r="I721" s="10" t="e">
        <f>VLOOKUP(tbl2_2!A721,ishod_substance!A:P,15,0)</f>
        <v>#N/A</v>
      </c>
      <c r="J721" s="10" t="e">
        <f>VLOOKUP(tbl2_2!A721,ishod_substance!A:P,5,0)</f>
        <v>#N/A</v>
      </c>
      <c r="K721" s="84" t="e">
        <f>VLOOKUP(tbl2_2!A721,ishod_substance!A:Q,17,0)</f>
        <v>#N/A</v>
      </c>
      <c r="L721" s="84" t="e">
        <f>VLOOKUP(tbl2_2!A721,ishod_substance!A:R,18,0)</f>
        <v>#N/A</v>
      </c>
      <c r="M721" s="84" t="e">
        <f>VLOOKUP(tbl2_2!A721,ishod_substance!A:AD,19,0)</f>
        <v>#N/A</v>
      </c>
      <c r="N721" s="4" t="e">
        <f>VLOOKUP(tbl2_2!A721,ishod_substance!A:AD,20,0)</f>
        <v>#N/A</v>
      </c>
      <c r="O721" s="4" t="e">
        <f>VLOOKUP(tbl2_2!A721,ishod_substance!A:AD,21,0)</f>
        <v>#N/A</v>
      </c>
      <c r="P721" s="4" t="e">
        <f>VLOOKUP(tbl2_2!A721,ishod_substance!A:AD,22,0)</f>
        <v>#N/A</v>
      </c>
      <c r="Q721" s="4" t="e">
        <f>VLOOKUP(tbl2_2!A721,ishod_substance!A:AD,23,0)</f>
        <v>#N/A</v>
      </c>
      <c r="R721" s="4" t="e">
        <f>VLOOKUP(tbl2_2!A721,ishod_substance!A:AD,24,0)</f>
        <v>#N/A</v>
      </c>
      <c r="S721" s="4" t="e">
        <f>VLOOKUP(tbl2_2!A721,ishod_substance!A:AD,25,0)</f>
        <v>#N/A</v>
      </c>
      <c r="T721" s="4" t="e">
        <f>VLOOKUP(tbl2_2!A721,ishod_substance!A:AD,26,0)</f>
        <v>#N/A</v>
      </c>
      <c r="U721" s="4" t="e">
        <f>VLOOKUP(tbl2_2!A721,ishod_substance!A:AD,27,0)</f>
        <v>#N/A</v>
      </c>
      <c r="V721" s="4" t="e">
        <f>VLOOKUP(tbl2_2!A721,ishod_substance!A:AD,28,0)</f>
        <v>#N/A</v>
      </c>
      <c r="W721" s="4" t="e">
        <f>VLOOKUP(tbl2_2!A721,ishod_substance!A:AD,29,0)</f>
        <v>#N/A</v>
      </c>
      <c r="X721" s="4" t="e">
        <f>VLOOKUP(tbl2_2!A721,ishod_substance!A:AD,30,0)</f>
        <v>#N/A</v>
      </c>
      <c r="Y721" s="10" t="e">
        <f>VLOOKUP(tbl2_2!A721,ishod_substance!A:AD,7,0)</f>
        <v>#N/A</v>
      </c>
      <c r="Z721" s="9" t="e">
        <f>VLOOKUP(Y721,quide!$A$2:$B$1006,2,0)</f>
        <v>#N/A</v>
      </c>
      <c r="AA721" s="4" t="e">
        <f>VLOOKUP(Y721,quide!$A$2:$J$1006,10,0)</f>
        <v>#N/A</v>
      </c>
      <c r="AB721" s="50" t="e">
        <f>VLOOKUP(tbl2_2!A721,ishod_substance!A:AD,8,0)</f>
        <v>#N/A</v>
      </c>
      <c r="AC721" s="28" t="e">
        <f t="shared" si="11"/>
        <v>#N/A</v>
      </c>
      <c r="AD721" s="27" t="e">
        <f>VLOOKUP(tbl2_2!A721,ishod_substance!A:AD,9,0)</f>
        <v>#N/A</v>
      </c>
      <c r="AE721" s="8" t="e">
        <f>VLOOKUP(tbl2_2!A721,ishod_substance!A:AD,9,0)</f>
        <v>#N/A</v>
      </c>
      <c r="AF721" s="12"/>
    </row>
    <row r="722" spans="1:32" x14ac:dyDescent="0.25">
      <c r="A722">
        <v>714</v>
      </c>
      <c r="C722" s="5" t="e">
        <f>VLOOKUP(tbl2_2!A722,ishod_substance!A:P,2,0)</f>
        <v>#N/A</v>
      </c>
      <c r="D722" s="7" t="e">
        <f>VLOOKUP(tbl2_2!A722,ishod_substance!A:P,3,0)</f>
        <v>#N/A</v>
      </c>
      <c r="E722" s="5" t="e">
        <f>VLOOKUP(tbl2_2!A722,ishod_substance!A:P,11,0)</f>
        <v>#N/A</v>
      </c>
      <c r="F722" s="6" t="e">
        <f>VLOOKUP(tbl2_2!A722,ishod_substance!A:P,15,0)</f>
        <v>#N/A</v>
      </c>
      <c r="G722" s="6" t="e">
        <f>VLOOKUP(tbl2_2!A722,ishod_substance!A:P,12,0)&amp;"/"&amp;VLOOKUP(tbl2_2!A722,ishod_substance!A:P,14,0)</f>
        <v>#N/A</v>
      </c>
      <c r="H722" s="29" t="e">
        <f>VLOOKUP(tbl2_2!A722,ishod_substance!A:P,6,0)</f>
        <v>#N/A</v>
      </c>
      <c r="I722" s="10" t="e">
        <f>VLOOKUP(tbl2_2!A722,ishod_substance!A:P,15,0)</f>
        <v>#N/A</v>
      </c>
      <c r="J722" s="10" t="e">
        <f>VLOOKUP(tbl2_2!A722,ishod_substance!A:P,5,0)</f>
        <v>#N/A</v>
      </c>
      <c r="K722" s="84" t="e">
        <f>VLOOKUP(tbl2_2!A722,ishod_substance!A:Q,17,0)</f>
        <v>#N/A</v>
      </c>
      <c r="L722" s="84" t="e">
        <f>VLOOKUP(tbl2_2!A722,ishod_substance!A:R,18,0)</f>
        <v>#N/A</v>
      </c>
      <c r="M722" s="84" t="e">
        <f>VLOOKUP(tbl2_2!A722,ishod_substance!A:AD,19,0)</f>
        <v>#N/A</v>
      </c>
      <c r="N722" s="4" t="e">
        <f>VLOOKUP(tbl2_2!A722,ishod_substance!A:AD,20,0)</f>
        <v>#N/A</v>
      </c>
      <c r="O722" s="4" t="e">
        <f>VLOOKUP(tbl2_2!A722,ishod_substance!A:AD,21,0)</f>
        <v>#N/A</v>
      </c>
      <c r="P722" s="4" t="e">
        <f>VLOOKUP(tbl2_2!A722,ishod_substance!A:AD,22,0)</f>
        <v>#N/A</v>
      </c>
      <c r="Q722" s="4" t="e">
        <f>VLOOKUP(tbl2_2!A722,ishod_substance!A:AD,23,0)</f>
        <v>#N/A</v>
      </c>
      <c r="R722" s="4" t="e">
        <f>VLOOKUP(tbl2_2!A722,ishod_substance!A:AD,24,0)</f>
        <v>#N/A</v>
      </c>
      <c r="S722" s="4" t="e">
        <f>VLOOKUP(tbl2_2!A722,ishod_substance!A:AD,25,0)</f>
        <v>#N/A</v>
      </c>
      <c r="T722" s="4" t="e">
        <f>VLOOKUP(tbl2_2!A722,ishod_substance!A:AD,26,0)</f>
        <v>#N/A</v>
      </c>
      <c r="U722" s="4" t="e">
        <f>VLOOKUP(tbl2_2!A722,ishod_substance!A:AD,27,0)</f>
        <v>#N/A</v>
      </c>
      <c r="V722" s="4" t="e">
        <f>VLOOKUP(tbl2_2!A722,ishod_substance!A:AD,28,0)</f>
        <v>#N/A</v>
      </c>
      <c r="W722" s="4" t="e">
        <f>VLOOKUP(tbl2_2!A722,ishod_substance!A:AD,29,0)</f>
        <v>#N/A</v>
      </c>
      <c r="X722" s="4" t="e">
        <f>VLOOKUP(tbl2_2!A722,ishod_substance!A:AD,30,0)</f>
        <v>#N/A</v>
      </c>
      <c r="Y722" s="10" t="e">
        <f>VLOOKUP(tbl2_2!A722,ishod_substance!A:AD,7,0)</f>
        <v>#N/A</v>
      </c>
      <c r="Z722" s="9" t="e">
        <f>VLOOKUP(Y722,quide!$A$2:$B$1006,2,0)</f>
        <v>#N/A</v>
      </c>
      <c r="AA722" s="4" t="e">
        <f>VLOOKUP(Y722,quide!$A$2:$J$1006,10,0)</f>
        <v>#N/A</v>
      </c>
      <c r="AB722" s="50" t="e">
        <f>VLOOKUP(tbl2_2!A722,ishod_substance!A:AD,8,0)</f>
        <v>#N/A</v>
      </c>
      <c r="AC722" s="28" t="e">
        <f t="shared" si="11"/>
        <v>#N/A</v>
      </c>
      <c r="AD722" s="27" t="e">
        <f>VLOOKUP(tbl2_2!A722,ishod_substance!A:AD,9,0)</f>
        <v>#N/A</v>
      </c>
      <c r="AE722" s="8" t="e">
        <f>VLOOKUP(tbl2_2!A722,ishod_substance!A:AD,9,0)</f>
        <v>#N/A</v>
      </c>
      <c r="AF722" s="12"/>
    </row>
    <row r="723" spans="1:32" x14ac:dyDescent="0.25">
      <c r="A723">
        <v>715</v>
      </c>
      <c r="C723" s="5" t="e">
        <f>VLOOKUP(tbl2_2!A723,ishod_substance!A:P,2,0)</f>
        <v>#N/A</v>
      </c>
      <c r="D723" s="7" t="e">
        <f>VLOOKUP(tbl2_2!A723,ishod_substance!A:P,3,0)</f>
        <v>#N/A</v>
      </c>
      <c r="E723" s="5" t="e">
        <f>VLOOKUP(tbl2_2!A723,ishod_substance!A:P,11,0)</f>
        <v>#N/A</v>
      </c>
      <c r="F723" s="6" t="e">
        <f>VLOOKUP(tbl2_2!A723,ishod_substance!A:P,15,0)</f>
        <v>#N/A</v>
      </c>
      <c r="G723" s="6" t="e">
        <f>VLOOKUP(tbl2_2!A723,ishod_substance!A:P,12,0)&amp;"/"&amp;VLOOKUP(tbl2_2!A723,ishod_substance!A:P,14,0)</f>
        <v>#N/A</v>
      </c>
      <c r="H723" s="29" t="e">
        <f>VLOOKUP(tbl2_2!A723,ishod_substance!A:P,6,0)</f>
        <v>#N/A</v>
      </c>
      <c r="I723" s="10" t="e">
        <f>VLOOKUP(tbl2_2!A723,ishod_substance!A:P,15,0)</f>
        <v>#N/A</v>
      </c>
      <c r="J723" s="10" t="e">
        <f>VLOOKUP(tbl2_2!A723,ishod_substance!A:P,5,0)</f>
        <v>#N/A</v>
      </c>
      <c r="K723" s="84" t="e">
        <f>VLOOKUP(tbl2_2!A723,ishod_substance!A:Q,17,0)</f>
        <v>#N/A</v>
      </c>
      <c r="L723" s="84" t="e">
        <f>VLOOKUP(tbl2_2!A723,ishod_substance!A:R,18,0)</f>
        <v>#N/A</v>
      </c>
      <c r="M723" s="84" t="e">
        <f>VLOOKUP(tbl2_2!A723,ishod_substance!A:AD,19,0)</f>
        <v>#N/A</v>
      </c>
      <c r="N723" s="4" t="e">
        <f>VLOOKUP(tbl2_2!A723,ishod_substance!A:AD,20,0)</f>
        <v>#N/A</v>
      </c>
      <c r="O723" s="4" t="e">
        <f>VLOOKUP(tbl2_2!A723,ishod_substance!A:AD,21,0)</f>
        <v>#N/A</v>
      </c>
      <c r="P723" s="4" t="e">
        <f>VLOOKUP(tbl2_2!A723,ishod_substance!A:AD,22,0)</f>
        <v>#N/A</v>
      </c>
      <c r="Q723" s="4" t="e">
        <f>VLOOKUP(tbl2_2!A723,ishod_substance!A:AD,23,0)</f>
        <v>#N/A</v>
      </c>
      <c r="R723" s="4" t="e">
        <f>VLOOKUP(tbl2_2!A723,ishod_substance!A:AD,24,0)</f>
        <v>#N/A</v>
      </c>
      <c r="S723" s="4" t="e">
        <f>VLOOKUP(tbl2_2!A723,ishod_substance!A:AD,25,0)</f>
        <v>#N/A</v>
      </c>
      <c r="T723" s="4" t="e">
        <f>VLOOKUP(tbl2_2!A723,ishod_substance!A:AD,26,0)</f>
        <v>#N/A</v>
      </c>
      <c r="U723" s="4" t="e">
        <f>VLOOKUP(tbl2_2!A723,ishod_substance!A:AD,27,0)</f>
        <v>#N/A</v>
      </c>
      <c r="V723" s="4" t="e">
        <f>VLOOKUP(tbl2_2!A723,ishod_substance!A:AD,28,0)</f>
        <v>#N/A</v>
      </c>
      <c r="W723" s="4" t="e">
        <f>VLOOKUP(tbl2_2!A723,ishod_substance!A:AD,29,0)</f>
        <v>#N/A</v>
      </c>
      <c r="X723" s="4" t="e">
        <f>VLOOKUP(tbl2_2!A723,ishod_substance!A:AD,30,0)</f>
        <v>#N/A</v>
      </c>
      <c r="Y723" s="10" t="e">
        <f>VLOOKUP(tbl2_2!A723,ishod_substance!A:AD,7,0)</f>
        <v>#N/A</v>
      </c>
      <c r="Z723" s="9" t="e">
        <f>VLOOKUP(Y723,quide!$A$2:$B$1006,2,0)</f>
        <v>#N/A</v>
      </c>
      <c r="AA723" s="4" t="e">
        <f>VLOOKUP(Y723,quide!$A$2:$J$1006,10,0)</f>
        <v>#N/A</v>
      </c>
      <c r="AB723" s="50" t="e">
        <f>VLOOKUP(tbl2_2!A723,ishod_substance!A:AD,8,0)</f>
        <v>#N/A</v>
      </c>
      <c r="AC723" s="28" t="e">
        <f t="shared" si="11"/>
        <v>#N/A</v>
      </c>
      <c r="AD723" s="27" t="e">
        <f>VLOOKUP(tbl2_2!A723,ishod_substance!A:AD,9,0)</f>
        <v>#N/A</v>
      </c>
      <c r="AE723" s="8" t="e">
        <f>VLOOKUP(tbl2_2!A723,ishod_substance!A:AD,9,0)</f>
        <v>#N/A</v>
      </c>
      <c r="AF723" s="12"/>
    </row>
    <row r="724" spans="1:32" x14ac:dyDescent="0.25">
      <c r="A724">
        <v>716</v>
      </c>
      <c r="C724" s="5" t="e">
        <f>VLOOKUP(tbl2_2!A724,ishod_substance!A:P,2,0)</f>
        <v>#N/A</v>
      </c>
      <c r="D724" s="7" t="e">
        <f>VLOOKUP(tbl2_2!A724,ishod_substance!A:P,3,0)</f>
        <v>#N/A</v>
      </c>
      <c r="E724" s="5" t="e">
        <f>VLOOKUP(tbl2_2!A724,ishod_substance!A:P,11,0)</f>
        <v>#N/A</v>
      </c>
      <c r="F724" s="6" t="e">
        <f>VLOOKUP(tbl2_2!A724,ishod_substance!A:P,15,0)</f>
        <v>#N/A</v>
      </c>
      <c r="G724" s="6" t="e">
        <f>VLOOKUP(tbl2_2!A724,ishod_substance!A:P,12,0)&amp;"/"&amp;VLOOKUP(tbl2_2!A724,ishod_substance!A:P,14,0)</f>
        <v>#N/A</v>
      </c>
      <c r="H724" s="29" t="e">
        <f>VLOOKUP(tbl2_2!A724,ishod_substance!A:P,6,0)</f>
        <v>#N/A</v>
      </c>
      <c r="I724" s="10" t="e">
        <f>VLOOKUP(tbl2_2!A724,ishod_substance!A:P,15,0)</f>
        <v>#N/A</v>
      </c>
      <c r="J724" s="10" t="e">
        <f>VLOOKUP(tbl2_2!A724,ishod_substance!A:P,5,0)</f>
        <v>#N/A</v>
      </c>
      <c r="K724" s="84" t="e">
        <f>VLOOKUP(tbl2_2!A724,ishod_substance!A:Q,17,0)</f>
        <v>#N/A</v>
      </c>
      <c r="L724" s="84" t="e">
        <f>VLOOKUP(tbl2_2!A724,ishod_substance!A:R,18,0)</f>
        <v>#N/A</v>
      </c>
      <c r="M724" s="84" t="e">
        <f>VLOOKUP(tbl2_2!A724,ishod_substance!A:AD,19,0)</f>
        <v>#N/A</v>
      </c>
      <c r="N724" s="4" t="e">
        <f>VLOOKUP(tbl2_2!A724,ishod_substance!A:AD,20,0)</f>
        <v>#N/A</v>
      </c>
      <c r="O724" s="4" t="e">
        <f>VLOOKUP(tbl2_2!A724,ishod_substance!A:AD,21,0)</f>
        <v>#N/A</v>
      </c>
      <c r="P724" s="4" t="e">
        <f>VLOOKUP(tbl2_2!A724,ishod_substance!A:AD,22,0)</f>
        <v>#N/A</v>
      </c>
      <c r="Q724" s="4" t="e">
        <f>VLOOKUP(tbl2_2!A724,ishod_substance!A:AD,23,0)</f>
        <v>#N/A</v>
      </c>
      <c r="R724" s="4" t="e">
        <f>VLOOKUP(tbl2_2!A724,ishod_substance!A:AD,24,0)</f>
        <v>#N/A</v>
      </c>
      <c r="S724" s="4" t="e">
        <f>VLOOKUP(tbl2_2!A724,ishod_substance!A:AD,25,0)</f>
        <v>#N/A</v>
      </c>
      <c r="T724" s="4" t="e">
        <f>VLOOKUP(tbl2_2!A724,ishod_substance!A:AD,26,0)</f>
        <v>#N/A</v>
      </c>
      <c r="U724" s="4" t="e">
        <f>VLOOKUP(tbl2_2!A724,ishod_substance!A:AD,27,0)</f>
        <v>#N/A</v>
      </c>
      <c r="V724" s="4" t="e">
        <f>VLOOKUP(tbl2_2!A724,ishod_substance!A:AD,28,0)</f>
        <v>#N/A</v>
      </c>
      <c r="W724" s="4" t="e">
        <f>VLOOKUP(tbl2_2!A724,ishod_substance!A:AD,29,0)</f>
        <v>#N/A</v>
      </c>
      <c r="X724" s="4" t="e">
        <f>VLOOKUP(tbl2_2!A724,ishod_substance!A:AD,30,0)</f>
        <v>#N/A</v>
      </c>
      <c r="Y724" s="10" t="e">
        <f>VLOOKUP(tbl2_2!A724,ishod_substance!A:AD,7,0)</f>
        <v>#N/A</v>
      </c>
      <c r="Z724" s="9" t="e">
        <f>VLOOKUP(Y724,quide!$A$2:$B$1006,2,0)</f>
        <v>#N/A</v>
      </c>
      <c r="AA724" s="4" t="e">
        <f>VLOOKUP(Y724,quide!$A$2:$J$1006,10,0)</f>
        <v>#N/A</v>
      </c>
      <c r="AB724" s="50" t="e">
        <f>VLOOKUP(tbl2_2!A724,ishod_substance!A:AD,8,0)</f>
        <v>#N/A</v>
      </c>
      <c r="AC724" s="28" t="e">
        <f t="shared" si="11"/>
        <v>#N/A</v>
      </c>
      <c r="AD724" s="27" t="e">
        <f>VLOOKUP(tbl2_2!A724,ishod_substance!A:AD,9,0)</f>
        <v>#N/A</v>
      </c>
      <c r="AE724" s="8" t="e">
        <f>VLOOKUP(tbl2_2!A724,ishod_substance!A:AD,9,0)</f>
        <v>#N/A</v>
      </c>
      <c r="AF724" s="12"/>
    </row>
    <row r="725" spans="1:32" x14ac:dyDescent="0.25">
      <c r="A725">
        <v>717</v>
      </c>
      <c r="C725" s="5" t="e">
        <f>VLOOKUP(tbl2_2!A725,ishod_substance!A:P,2,0)</f>
        <v>#N/A</v>
      </c>
      <c r="D725" s="7" t="e">
        <f>VLOOKUP(tbl2_2!A725,ishod_substance!A:P,3,0)</f>
        <v>#N/A</v>
      </c>
      <c r="E725" s="5" t="e">
        <f>VLOOKUP(tbl2_2!A725,ishod_substance!A:P,11,0)</f>
        <v>#N/A</v>
      </c>
      <c r="F725" s="6" t="e">
        <f>VLOOKUP(tbl2_2!A725,ishod_substance!A:P,15,0)</f>
        <v>#N/A</v>
      </c>
      <c r="G725" s="6" t="e">
        <f>VLOOKUP(tbl2_2!A725,ishod_substance!A:P,12,0)&amp;"/"&amp;VLOOKUP(tbl2_2!A725,ishod_substance!A:P,14,0)</f>
        <v>#N/A</v>
      </c>
      <c r="H725" s="29" t="e">
        <f>VLOOKUP(tbl2_2!A725,ishod_substance!A:P,6,0)</f>
        <v>#N/A</v>
      </c>
      <c r="I725" s="10" t="e">
        <f>VLOOKUP(tbl2_2!A725,ishod_substance!A:P,15,0)</f>
        <v>#N/A</v>
      </c>
      <c r="J725" s="10" t="e">
        <f>VLOOKUP(tbl2_2!A725,ishod_substance!A:P,5,0)</f>
        <v>#N/A</v>
      </c>
      <c r="K725" s="84" t="e">
        <f>VLOOKUP(tbl2_2!A725,ishod_substance!A:Q,17,0)</f>
        <v>#N/A</v>
      </c>
      <c r="L725" s="84" t="e">
        <f>VLOOKUP(tbl2_2!A725,ishod_substance!A:R,18,0)</f>
        <v>#N/A</v>
      </c>
      <c r="M725" s="84" t="e">
        <f>VLOOKUP(tbl2_2!A725,ishod_substance!A:AD,19,0)</f>
        <v>#N/A</v>
      </c>
      <c r="N725" s="4" t="e">
        <f>VLOOKUP(tbl2_2!A725,ishod_substance!A:AD,20,0)</f>
        <v>#N/A</v>
      </c>
      <c r="O725" s="4" t="e">
        <f>VLOOKUP(tbl2_2!A725,ishod_substance!A:AD,21,0)</f>
        <v>#N/A</v>
      </c>
      <c r="P725" s="4" t="e">
        <f>VLOOKUP(tbl2_2!A725,ishod_substance!A:AD,22,0)</f>
        <v>#N/A</v>
      </c>
      <c r="Q725" s="4" t="e">
        <f>VLOOKUP(tbl2_2!A725,ishod_substance!A:AD,23,0)</f>
        <v>#N/A</v>
      </c>
      <c r="R725" s="4" t="e">
        <f>VLOOKUP(tbl2_2!A725,ishod_substance!A:AD,24,0)</f>
        <v>#N/A</v>
      </c>
      <c r="S725" s="4" t="e">
        <f>VLOOKUP(tbl2_2!A725,ishod_substance!A:AD,25,0)</f>
        <v>#N/A</v>
      </c>
      <c r="T725" s="4" t="e">
        <f>VLOOKUP(tbl2_2!A725,ishod_substance!A:AD,26,0)</f>
        <v>#N/A</v>
      </c>
      <c r="U725" s="4" t="e">
        <f>VLOOKUP(tbl2_2!A725,ishod_substance!A:AD,27,0)</f>
        <v>#N/A</v>
      </c>
      <c r="V725" s="4" t="e">
        <f>VLOOKUP(tbl2_2!A725,ishod_substance!A:AD,28,0)</f>
        <v>#N/A</v>
      </c>
      <c r="W725" s="4" t="e">
        <f>VLOOKUP(tbl2_2!A725,ishod_substance!A:AD,29,0)</f>
        <v>#N/A</v>
      </c>
      <c r="X725" s="4" t="e">
        <f>VLOOKUP(tbl2_2!A725,ishod_substance!A:AD,30,0)</f>
        <v>#N/A</v>
      </c>
      <c r="Y725" s="10" t="e">
        <f>VLOOKUP(tbl2_2!A725,ishod_substance!A:AD,7,0)</f>
        <v>#N/A</v>
      </c>
      <c r="Z725" s="9" t="e">
        <f>VLOOKUP(Y725,quide!$A$2:$B$1006,2,0)</f>
        <v>#N/A</v>
      </c>
      <c r="AA725" s="4" t="e">
        <f>VLOOKUP(Y725,quide!$A$2:$J$1006,10,0)</f>
        <v>#N/A</v>
      </c>
      <c r="AB725" s="50" t="e">
        <f>VLOOKUP(tbl2_2!A725,ishod_substance!A:AD,8,0)</f>
        <v>#N/A</v>
      </c>
      <c r="AC725" s="28" t="e">
        <f t="shared" si="11"/>
        <v>#N/A</v>
      </c>
      <c r="AD725" s="27" t="e">
        <f>VLOOKUP(tbl2_2!A725,ishod_substance!A:AD,9,0)</f>
        <v>#N/A</v>
      </c>
      <c r="AE725" s="8" t="e">
        <f>VLOOKUP(tbl2_2!A725,ishod_substance!A:AD,9,0)</f>
        <v>#N/A</v>
      </c>
      <c r="AF725" s="12"/>
    </row>
    <row r="726" spans="1:32" x14ac:dyDescent="0.25">
      <c r="A726">
        <v>718</v>
      </c>
      <c r="C726" s="5" t="e">
        <f>VLOOKUP(tbl2_2!A726,ishod_substance!A:P,2,0)</f>
        <v>#N/A</v>
      </c>
      <c r="D726" s="7" t="e">
        <f>VLOOKUP(tbl2_2!A726,ishod_substance!A:P,3,0)</f>
        <v>#N/A</v>
      </c>
      <c r="E726" s="5" t="e">
        <f>VLOOKUP(tbl2_2!A726,ishod_substance!A:P,11,0)</f>
        <v>#N/A</v>
      </c>
      <c r="F726" s="6" t="e">
        <f>VLOOKUP(tbl2_2!A726,ishod_substance!A:P,15,0)</f>
        <v>#N/A</v>
      </c>
      <c r="G726" s="6" t="e">
        <f>VLOOKUP(tbl2_2!A726,ishod_substance!A:P,12,0)&amp;"/"&amp;VLOOKUP(tbl2_2!A726,ishod_substance!A:P,14,0)</f>
        <v>#N/A</v>
      </c>
      <c r="H726" s="29" t="e">
        <f>VLOOKUP(tbl2_2!A726,ishod_substance!A:P,6,0)</f>
        <v>#N/A</v>
      </c>
      <c r="I726" s="10" t="e">
        <f>VLOOKUP(tbl2_2!A726,ishod_substance!A:P,15,0)</f>
        <v>#N/A</v>
      </c>
      <c r="J726" s="10" t="e">
        <f>VLOOKUP(tbl2_2!A726,ishod_substance!A:P,5,0)</f>
        <v>#N/A</v>
      </c>
      <c r="K726" s="84" t="e">
        <f>VLOOKUP(tbl2_2!A726,ishod_substance!A:Q,17,0)</f>
        <v>#N/A</v>
      </c>
      <c r="L726" s="84" t="e">
        <f>VLOOKUP(tbl2_2!A726,ishod_substance!A:R,18,0)</f>
        <v>#N/A</v>
      </c>
      <c r="M726" s="84" t="e">
        <f>VLOOKUP(tbl2_2!A726,ishod_substance!A:AD,19,0)</f>
        <v>#N/A</v>
      </c>
      <c r="N726" s="4" t="e">
        <f>VLOOKUP(tbl2_2!A726,ishod_substance!A:AD,20,0)</f>
        <v>#N/A</v>
      </c>
      <c r="O726" s="4" t="e">
        <f>VLOOKUP(tbl2_2!A726,ishod_substance!A:AD,21,0)</f>
        <v>#N/A</v>
      </c>
      <c r="P726" s="4" t="e">
        <f>VLOOKUP(tbl2_2!A726,ishod_substance!A:AD,22,0)</f>
        <v>#N/A</v>
      </c>
      <c r="Q726" s="4" t="e">
        <f>VLOOKUP(tbl2_2!A726,ishod_substance!A:AD,23,0)</f>
        <v>#N/A</v>
      </c>
      <c r="R726" s="4" t="e">
        <f>VLOOKUP(tbl2_2!A726,ishod_substance!A:AD,24,0)</f>
        <v>#N/A</v>
      </c>
      <c r="S726" s="4" t="e">
        <f>VLOOKUP(tbl2_2!A726,ishod_substance!A:AD,25,0)</f>
        <v>#N/A</v>
      </c>
      <c r="T726" s="4" t="e">
        <f>VLOOKUP(tbl2_2!A726,ishod_substance!A:AD,26,0)</f>
        <v>#N/A</v>
      </c>
      <c r="U726" s="4" t="e">
        <f>VLOOKUP(tbl2_2!A726,ishod_substance!A:AD,27,0)</f>
        <v>#N/A</v>
      </c>
      <c r="V726" s="4" t="e">
        <f>VLOOKUP(tbl2_2!A726,ishod_substance!A:AD,28,0)</f>
        <v>#N/A</v>
      </c>
      <c r="W726" s="4" t="e">
        <f>VLOOKUP(tbl2_2!A726,ishod_substance!A:AD,29,0)</f>
        <v>#N/A</v>
      </c>
      <c r="X726" s="4" t="e">
        <f>VLOOKUP(tbl2_2!A726,ishod_substance!A:AD,30,0)</f>
        <v>#N/A</v>
      </c>
      <c r="Y726" s="10" t="e">
        <f>VLOOKUP(tbl2_2!A726,ishod_substance!A:AD,7,0)</f>
        <v>#N/A</v>
      </c>
      <c r="Z726" s="9" t="e">
        <f>VLOOKUP(Y726,quide!$A$2:$B$1006,2,0)</f>
        <v>#N/A</v>
      </c>
      <c r="AA726" s="4" t="e">
        <f>VLOOKUP(Y726,quide!$A$2:$J$1006,10,0)</f>
        <v>#N/A</v>
      </c>
      <c r="AB726" s="50" t="e">
        <f>VLOOKUP(tbl2_2!A726,ishod_substance!A:AD,8,0)</f>
        <v>#N/A</v>
      </c>
      <c r="AC726" s="28" t="e">
        <f t="shared" si="11"/>
        <v>#N/A</v>
      </c>
      <c r="AD726" s="27" t="e">
        <f>VLOOKUP(tbl2_2!A726,ishod_substance!A:AD,9,0)</f>
        <v>#N/A</v>
      </c>
      <c r="AE726" s="8" t="e">
        <f>VLOOKUP(tbl2_2!A726,ishod_substance!A:AD,9,0)</f>
        <v>#N/A</v>
      </c>
      <c r="AF726" s="12"/>
    </row>
    <row r="727" spans="1:32" x14ac:dyDescent="0.25">
      <c r="A727">
        <v>719</v>
      </c>
      <c r="C727" s="5" t="e">
        <f>VLOOKUP(tbl2_2!A727,ishod_substance!A:P,2,0)</f>
        <v>#N/A</v>
      </c>
      <c r="D727" s="7" t="e">
        <f>VLOOKUP(tbl2_2!A727,ishod_substance!A:P,3,0)</f>
        <v>#N/A</v>
      </c>
      <c r="E727" s="5" t="e">
        <f>VLOOKUP(tbl2_2!A727,ishod_substance!A:P,11,0)</f>
        <v>#N/A</v>
      </c>
      <c r="F727" s="6" t="e">
        <f>VLOOKUP(tbl2_2!A727,ishod_substance!A:P,15,0)</f>
        <v>#N/A</v>
      </c>
      <c r="G727" s="6" t="e">
        <f>VLOOKUP(tbl2_2!A727,ishod_substance!A:P,12,0)&amp;"/"&amp;VLOOKUP(tbl2_2!A727,ishod_substance!A:P,14,0)</f>
        <v>#N/A</v>
      </c>
      <c r="H727" s="29" t="e">
        <f>VLOOKUP(tbl2_2!A727,ishod_substance!A:P,6,0)</f>
        <v>#N/A</v>
      </c>
      <c r="I727" s="10" t="e">
        <f>VLOOKUP(tbl2_2!A727,ishod_substance!A:P,15,0)</f>
        <v>#N/A</v>
      </c>
      <c r="J727" s="10" t="e">
        <f>VLOOKUP(tbl2_2!A727,ishod_substance!A:P,5,0)</f>
        <v>#N/A</v>
      </c>
      <c r="K727" s="84" t="e">
        <f>VLOOKUP(tbl2_2!A727,ishod_substance!A:Q,17,0)</f>
        <v>#N/A</v>
      </c>
      <c r="L727" s="84" t="e">
        <f>VLOOKUP(tbl2_2!A727,ishod_substance!A:R,18,0)</f>
        <v>#N/A</v>
      </c>
      <c r="M727" s="84" t="e">
        <f>VLOOKUP(tbl2_2!A727,ishod_substance!A:AD,19,0)</f>
        <v>#N/A</v>
      </c>
      <c r="N727" s="4" t="e">
        <f>VLOOKUP(tbl2_2!A727,ishod_substance!A:AD,20,0)</f>
        <v>#N/A</v>
      </c>
      <c r="O727" s="4" t="e">
        <f>VLOOKUP(tbl2_2!A727,ishod_substance!A:AD,21,0)</f>
        <v>#N/A</v>
      </c>
      <c r="P727" s="4" t="e">
        <f>VLOOKUP(tbl2_2!A727,ishod_substance!A:AD,22,0)</f>
        <v>#N/A</v>
      </c>
      <c r="Q727" s="4" t="e">
        <f>VLOOKUP(tbl2_2!A727,ishod_substance!A:AD,23,0)</f>
        <v>#N/A</v>
      </c>
      <c r="R727" s="4" t="e">
        <f>VLOOKUP(tbl2_2!A727,ishod_substance!A:AD,24,0)</f>
        <v>#N/A</v>
      </c>
      <c r="S727" s="4" t="e">
        <f>VLOOKUP(tbl2_2!A727,ishod_substance!A:AD,25,0)</f>
        <v>#N/A</v>
      </c>
      <c r="T727" s="4" t="e">
        <f>VLOOKUP(tbl2_2!A727,ishod_substance!A:AD,26,0)</f>
        <v>#N/A</v>
      </c>
      <c r="U727" s="4" t="e">
        <f>VLOOKUP(tbl2_2!A727,ishod_substance!A:AD,27,0)</f>
        <v>#N/A</v>
      </c>
      <c r="V727" s="4" t="e">
        <f>VLOOKUP(tbl2_2!A727,ishod_substance!A:AD,28,0)</f>
        <v>#N/A</v>
      </c>
      <c r="W727" s="4" t="e">
        <f>VLOOKUP(tbl2_2!A727,ishod_substance!A:AD,29,0)</f>
        <v>#N/A</v>
      </c>
      <c r="X727" s="4" t="e">
        <f>VLOOKUP(tbl2_2!A727,ishod_substance!A:AD,30,0)</f>
        <v>#N/A</v>
      </c>
      <c r="Y727" s="10" t="e">
        <f>VLOOKUP(tbl2_2!A727,ishod_substance!A:AD,7,0)</f>
        <v>#N/A</v>
      </c>
      <c r="Z727" s="9" t="e">
        <f>VLOOKUP(Y727,quide!$A$2:$B$1006,2,0)</f>
        <v>#N/A</v>
      </c>
      <c r="AA727" s="4" t="e">
        <f>VLOOKUP(Y727,quide!$A$2:$J$1006,10,0)</f>
        <v>#N/A</v>
      </c>
      <c r="AB727" s="50" t="e">
        <f>VLOOKUP(tbl2_2!A727,ishod_substance!A:AD,8,0)</f>
        <v>#N/A</v>
      </c>
      <c r="AC727" s="28" t="e">
        <f t="shared" si="11"/>
        <v>#N/A</v>
      </c>
      <c r="AD727" s="27" t="e">
        <f>VLOOKUP(tbl2_2!A727,ishod_substance!A:AD,9,0)</f>
        <v>#N/A</v>
      </c>
      <c r="AE727" s="8" t="e">
        <f>VLOOKUP(tbl2_2!A727,ishod_substance!A:AD,9,0)</f>
        <v>#N/A</v>
      </c>
      <c r="AF727" s="12"/>
    </row>
    <row r="728" spans="1:32" x14ac:dyDescent="0.25">
      <c r="A728">
        <v>720</v>
      </c>
      <c r="C728" s="5" t="e">
        <f>VLOOKUP(tbl2_2!A728,ishod_substance!A:P,2,0)</f>
        <v>#N/A</v>
      </c>
      <c r="D728" s="7" t="e">
        <f>VLOOKUP(tbl2_2!A728,ishod_substance!A:P,3,0)</f>
        <v>#N/A</v>
      </c>
      <c r="E728" s="5" t="e">
        <f>VLOOKUP(tbl2_2!A728,ishod_substance!A:P,11,0)</f>
        <v>#N/A</v>
      </c>
      <c r="F728" s="6" t="e">
        <f>VLOOKUP(tbl2_2!A728,ishod_substance!A:P,15,0)</f>
        <v>#N/A</v>
      </c>
      <c r="G728" s="6" t="e">
        <f>VLOOKUP(tbl2_2!A728,ishod_substance!A:P,12,0)&amp;"/"&amp;VLOOKUP(tbl2_2!A728,ishod_substance!A:P,14,0)</f>
        <v>#N/A</v>
      </c>
      <c r="H728" s="29" t="e">
        <f>VLOOKUP(tbl2_2!A728,ishod_substance!A:P,6,0)</f>
        <v>#N/A</v>
      </c>
      <c r="I728" s="10" t="e">
        <f>VLOOKUP(tbl2_2!A728,ishod_substance!A:P,15,0)</f>
        <v>#N/A</v>
      </c>
      <c r="J728" s="10" t="e">
        <f>VLOOKUP(tbl2_2!A728,ishod_substance!A:P,5,0)</f>
        <v>#N/A</v>
      </c>
      <c r="K728" s="84" t="e">
        <f>VLOOKUP(tbl2_2!A728,ishod_substance!A:Q,17,0)</f>
        <v>#N/A</v>
      </c>
      <c r="L728" s="84" t="e">
        <f>VLOOKUP(tbl2_2!A728,ishod_substance!A:R,18,0)</f>
        <v>#N/A</v>
      </c>
      <c r="M728" s="84" t="e">
        <f>VLOOKUP(tbl2_2!A728,ishod_substance!A:AD,19,0)</f>
        <v>#N/A</v>
      </c>
      <c r="N728" s="4" t="e">
        <f>VLOOKUP(tbl2_2!A728,ishod_substance!A:AD,20,0)</f>
        <v>#N/A</v>
      </c>
      <c r="O728" s="4" t="e">
        <f>VLOOKUP(tbl2_2!A728,ishod_substance!A:AD,21,0)</f>
        <v>#N/A</v>
      </c>
      <c r="P728" s="4" t="e">
        <f>VLOOKUP(tbl2_2!A728,ishod_substance!A:AD,22,0)</f>
        <v>#N/A</v>
      </c>
      <c r="Q728" s="4" t="e">
        <f>VLOOKUP(tbl2_2!A728,ishod_substance!A:AD,23,0)</f>
        <v>#N/A</v>
      </c>
      <c r="R728" s="4" t="e">
        <f>VLOOKUP(tbl2_2!A728,ishod_substance!A:AD,24,0)</f>
        <v>#N/A</v>
      </c>
      <c r="S728" s="4" t="e">
        <f>VLOOKUP(tbl2_2!A728,ishod_substance!A:AD,25,0)</f>
        <v>#N/A</v>
      </c>
      <c r="T728" s="4" t="e">
        <f>VLOOKUP(tbl2_2!A728,ishod_substance!A:AD,26,0)</f>
        <v>#N/A</v>
      </c>
      <c r="U728" s="4" t="e">
        <f>VLOOKUP(tbl2_2!A728,ishod_substance!A:AD,27,0)</f>
        <v>#N/A</v>
      </c>
      <c r="V728" s="4" t="e">
        <f>VLOOKUP(tbl2_2!A728,ishod_substance!A:AD,28,0)</f>
        <v>#N/A</v>
      </c>
      <c r="W728" s="4" t="e">
        <f>VLOOKUP(tbl2_2!A728,ishod_substance!A:AD,29,0)</f>
        <v>#N/A</v>
      </c>
      <c r="X728" s="4" t="e">
        <f>VLOOKUP(tbl2_2!A728,ishod_substance!A:AD,30,0)</f>
        <v>#N/A</v>
      </c>
      <c r="Y728" s="10" t="e">
        <f>VLOOKUP(tbl2_2!A728,ishod_substance!A:AD,7,0)</f>
        <v>#N/A</v>
      </c>
      <c r="Z728" s="9" t="e">
        <f>VLOOKUP(Y728,quide!$A$2:$B$1006,2,0)</f>
        <v>#N/A</v>
      </c>
      <c r="AA728" s="4" t="e">
        <f>VLOOKUP(Y728,quide!$A$2:$J$1006,10,0)</f>
        <v>#N/A</v>
      </c>
      <c r="AB728" s="50" t="e">
        <f>VLOOKUP(tbl2_2!A728,ishod_substance!A:AD,8,0)</f>
        <v>#N/A</v>
      </c>
      <c r="AC728" s="28" t="e">
        <f t="shared" si="11"/>
        <v>#N/A</v>
      </c>
      <c r="AD728" s="27" t="e">
        <f>VLOOKUP(tbl2_2!A728,ishod_substance!A:AD,9,0)</f>
        <v>#N/A</v>
      </c>
      <c r="AE728" s="8" t="e">
        <f>VLOOKUP(tbl2_2!A728,ishod_substance!A:AD,9,0)</f>
        <v>#N/A</v>
      </c>
      <c r="AF728" s="12"/>
    </row>
    <row r="729" spans="1:32" x14ac:dyDescent="0.25">
      <c r="A729">
        <v>721</v>
      </c>
      <c r="C729" s="5" t="e">
        <f>VLOOKUP(tbl2_2!A729,ishod_substance!A:P,2,0)</f>
        <v>#N/A</v>
      </c>
      <c r="D729" s="7" t="e">
        <f>VLOOKUP(tbl2_2!A729,ishod_substance!A:P,3,0)</f>
        <v>#N/A</v>
      </c>
      <c r="E729" s="5" t="e">
        <f>VLOOKUP(tbl2_2!A729,ishod_substance!A:P,11,0)</f>
        <v>#N/A</v>
      </c>
      <c r="F729" s="6" t="e">
        <f>VLOOKUP(tbl2_2!A729,ishod_substance!A:P,15,0)</f>
        <v>#N/A</v>
      </c>
      <c r="G729" s="6" t="e">
        <f>VLOOKUP(tbl2_2!A729,ishod_substance!A:P,12,0)&amp;"/"&amp;VLOOKUP(tbl2_2!A729,ishod_substance!A:P,14,0)</f>
        <v>#N/A</v>
      </c>
      <c r="H729" s="29" t="e">
        <f>VLOOKUP(tbl2_2!A729,ishod_substance!A:P,6,0)</f>
        <v>#N/A</v>
      </c>
      <c r="I729" s="10" t="e">
        <f>VLOOKUP(tbl2_2!A729,ishod_substance!A:P,15,0)</f>
        <v>#N/A</v>
      </c>
      <c r="J729" s="10" t="e">
        <f>VLOOKUP(tbl2_2!A729,ishod_substance!A:P,5,0)</f>
        <v>#N/A</v>
      </c>
      <c r="K729" s="84" t="e">
        <f>VLOOKUP(tbl2_2!A729,ishod_substance!A:Q,17,0)</f>
        <v>#N/A</v>
      </c>
      <c r="L729" s="84" t="e">
        <f>VLOOKUP(tbl2_2!A729,ishod_substance!A:R,18,0)</f>
        <v>#N/A</v>
      </c>
      <c r="M729" s="84" t="e">
        <f>VLOOKUP(tbl2_2!A729,ishod_substance!A:AD,19,0)</f>
        <v>#N/A</v>
      </c>
      <c r="N729" s="4" t="e">
        <f>VLOOKUP(tbl2_2!A729,ishod_substance!A:AD,20,0)</f>
        <v>#N/A</v>
      </c>
      <c r="O729" s="4" t="e">
        <f>VLOOKUP(tbl2_2!A729,ishod_substance!A:AD,21,0)</f>
        <v>#N/A</v>
      </c>
      <c r="P729" s="4" t="e">
        <f>VLOOKUP(tbl2_2!A729,ishod_substance!A:AD,22,0)</f>
        <v>#N/A</v>
      </c>
      <c r="Q729" s="4" t="e">
        <f>VLOOKUP(tbl2_2!A729,ishod_substance!A:AD,23,0)</f>
        <v>#N/A</v>
      </c>
      <c r="R729" s="4" t="e">
        <f>VLOOKUP(tbl2_2!A729,ishod_substance!A:AD,24,0)</f>
        <v>#N/A</v>
      </c>
      <c r="S729" s="4" t="e">
        <f>VLOOKUP(tbl2_2!A729,ishod_substance!A:AD,25,0)</f>
        <v>#N/A</v>
      </c>
      <c r="T729" s="4" t="e">
        <f>VLOOKUP(tbl2_2!A729,ishod_substance!A:AD,26,0)</f>
        <v>#N/A</v>
      </c>
      <c r="U729" s="4" t="e">
        <f>VLOOKUP(tbl2_2!A729,ishod_substance!A:AD,27,0)</f>
        <v>#N/A</v>
      </c>
      <c r="V729" s="4" t="e">
        <f>VLOOKUP(tbl2_2!A729,ishod_substance!A:AD,28,0)</f>
        <v>#N/A</v>
      </c>
      <c r="W729" s="4" t="e">
        <f>VLOOKUP(tbl2_2!A729,ishod_substance!A:AD,29,0)</f>
        <v>#N/A</v>
      </c>
      <c r="X729" s="4" t="e">
        <f>VLOOKUP(tbl2_2!A729,ishod_substance!A:AD,30,0)</f>
        <v>#N/A</v>
      </c>
      <c r="Y729" s="10" t="e">
        <f>VLOOKUP(tbl2_2!A729,ishod_substance!A:AD,7,0)</f>
        <v>#N/A</v>
      </c>
      <c r="Z729" s="9" t="e">
        <f>VLOOKUP(Y729,quide!$A$2:$B$1006,2,0)</f>
        <v>#N/A</v>
      </c>
      <c r="AA729" s="4" t="e">
        <f>VLOOKUP(Y729,quide!$A$2:$J$1006,10,0)</f>
        <v>#N/A</v>
      </c>
      <c r="AB729" s="50" t="e">
        <f>VLOOKUP(tbl2_2!A729,ishod_substance!A:AD,8,0)</f>
        <v>#N/A</v>
      </c>
      <c r="AC729" s="28" t="e">
        <f t="shared" si="11"/>
        <v>#N/A</v>
      </c>
      <c r="AD729" s="27" t="e">
        <f>VLOOKUP(tbl2_2!A729,ishod_substance!A:AD,9,0)</f>
        <v>#N/A</v>
      </c>
      <c r="AE729" s="8" t="e">
        <f>VLOOKUP(tbl2_2!A729,ishod_substance!A:AD,9,0)</f>
        <v>#N/A</v>
      </c>
      <c r="AF729" s="12"/>
    </row>
    <row r="730" spans="1:32" x14ac:dyDescent="0.25">
      <c r="A730">
        <v>722</v>
      </c>
      <c r="C730" s="5" t="e">
        <f>VLOOKUP(tbl2_2!A730,ishod_substance!A:P,2,0)</f>
        <v>#N/A</v>
      </c>
      <c r="D730" s="7" t="e">
        <f>VLOOKUP(tbl2_2!A730,ishod_substance!A:P,3,0)</f>
        <v>#N/A</v>
      </c>
      <c r="E730" s="5" t="e">
        <f>VLOOKUP(tbl2_2!A730,ishod_substance!A:P,11,0)</f>
        <v>#N/A</v>
      </c>
      <c r="F730" s="6" t="e">
        <f>VLOOKUP(tbl2_2!A730,ishod_substance!A:P,15,0)</f>
        <v>#N/A</v>
      </c>
      <c r="G730" s="6" t="e">
        <f>VLOOKUP(tbl2_2!A730,ishod_substance!A:P,12,0)&amp;"/"&amp;VLOOKUP(tbl2_2!A730,ishod_substance!A:P,14,0)</f>
        <v>#N/A</v>
      </c>
      <c r="H730" s="29" t="e">
        <f>VLOOKUP(tbl2_2!A730,ishod_substance!A:P,6,0)</f>
        <v>#N/A</v>
      </c>
      <c r="I730" s="10" t="e">
        <f>VLOOKUP(tbl2_2!A730,ishod_substance!A:P,15,0)</f>
        <v>#N/A</v>
      </c>
      <c r="J730" s="10" t="e">
        <f>VLOOKUP(tbl2_2!A730,ishod_substance!A:P,5,0)</f>
        <v>#N/A</v>
      </c>
      <c r="K730" s="84" t="e">
        <f>VLOOKUP(tbl2_2!A730,ishod_substance!A:Q,17,0)</f>
        <v>#N/A</v>
      </c>
      <c r="L730" s="84" t="e">
        <f>VLOOKUP(tbl2_2!A730,ishod_substance!A:R,18,0)</f>
        <v>#N/A</v>
      </c>
      <c r="M730" s="84" t="e">
        <f>VLOOKUP(tbl2_2!A730,ishod_substance!A:AD,19,0)</f>
        <v>#N/A</v>
      </c>
      <c r="N730" s="4" t="e">
        <f>VLOOKUP(tbl2_2!A730,ishod_substance!A:AD,20,0)</f>
        <v>#N/A</v>
      </c>
      <c r="O730" s="4" t="e">
        <f>VLOOKUP(tbl2_2!A730,ishod_substance!A:AD,21,0)</f>
        <v>#N/A</v>
      </c>
      <c r="P730" s="4" t="e">
        <f>VLOOKUP(tbl2_2!A730,ishod_substance!A:AD,22,0)</f>
        <v>#N/A</v>
      </c>
      <c r="Q730" s="4" t="e">
        <f>VLOOKUP(tbl2_2!A730,ishod_substance!A:AD,23,0)</f>
        <v>#N/A</v>
      </c>
      <c r="R730" s="4" t="e">
        <f>VLOOKUP(tbl2_2!A730,ishod_substance!A:AD,24,0)</f>
        <v>#N/A</v>
      </c>
      <c r="S730" s="4" t="e">
        <f>VLOOKUP(tbl2_2!A730,ishod_substance!A:AD,25,0)</f>
        <v>#N/A</v>
      </c>
      <c r="T730" s="4" t="e">
        <f>VLOOKUP(tbl2_2!A730,ishod_substance!A:AD,26,0)</f>
        <v>#N/A</v>
      </c>
      <c r="U730" s="4" t="e">
        <f>VLOOKUP(tbl2_2!A730,ishod_substance!A:AD,27,0)</f>
        <v>#N/A</v>
      </c>
      <c r="V730" s="4" t="e">
        <f>VLOOKUP(tbl2_2!A730,ishod_substance!A:AD,28,0)</f>
        <v>#N/A</v>
      </c>
      <c r="W730" s="4" t="e">
        <f>VLOOKUP(tbl2_2!A730,ishod_substance!A:AD,29,0)</f>
        <v>#N/A</v>
      </c>
      <c r="X730" s="4" t="e">
        <f>VLOOKUP(tbl2_2!A730,ishod_substance!A:AD,30,0)</f>
        <v>#N/A</v>
      </c>
      <c r="Y730" s="10" t="e">
        <f>VLOOKUP(tbl2_2!A730,ishod_substance!A:AD,7,0)</f>
        <v>#N/A</v>
      </c>
      <c r="Z730" s="9" t="e">
        <f>VLOOKUP(Y730,quide!$A$2:$B$1006,2,0)</f>
        <v>#N/A</v>
      </c>
      <c r="AA730" s="4" t="e">
        <f>VLOOKUP(Y730,quide!$A$2:$J$1006,10,0)</f>
        <v>#N/A</v>
      </c>
      <c r="AB730" s="50" t="e">
        <f>VLOOKUP(tbl2_2!A730,ishod_substance!A:AD,8,0)</f>
        <v>#N/A</v>
      </c>
      <c r="AC730" s="28" t="e">
        <f t="shared" si="11"/>
        <v>#N/A</v>
      </c>
      <c r="AD730" s="27" t="e">
        <f>VLOOKUP(tbl2_2!A730,ishod_substance!A:AD,9,0)</f>
        <v>#N/A</v>
      </c>
      <c r="AE730" s="8" t="e">
        <f>VLOOKUP(tbl2_2!A730,ishod_substance!A:AD,9,0)</f>
        <v>#N/A</v>
      </c>
      <c r="AF730" s="12"/>
    </row>
    <row r="731" spans="1:32" x14ac:dyDescent="0.25">
      <c r="A731">
        <v>723</v>
      </c>
      <c r="C731" s="5" t="e">
        <f>VLOOKUP(tbl2_2!A731,ishod_substance!A:P,2,0)</f>
        <v>#N/A</v>
      </c>
      <c r="D731" s="7" t="e">
        <f>VLOOKUP(tbl2_2!A731,ishod_substance!A:P,3,0)</f>
        <v>#N/A</v>
      </c>
      <c r="E731" s="5" t="e">
        <f>VLOOKUP(tbl2_2!A731,ishod_substance!A:P,11,0)</f>
        <v>#N/A</v>
      </c>
      <c r="F731" s="6" t="e">
        <f>VLOOKUP(tbl2_2!A731,ishod_substance!A:P,15,0)</f>
        <v>#N/A</v>
      </c>
      <c r="G731" s="6" t="e">
        <f>VLOOKUP(tbl2_2!A731,ishod_substance!A:P,12,0)&amp;"/"&amp;VLOOKUP(tbl2_2!A731,ishod_substance!A:P,14,0)</f>
        <v>#N/A</v>
      </c>
      <c r="H731" s="29" t="e">
        <f>VLOOKUP(tbl2_2!A731,ishod_substance!A:P,6,0)</f>
        <v>#N/A</v>
      </c>
      <c r="I731" s="10" t="e">
        <f>VLOOKUP(tbl2_2!A731,ishod_substance!A:P,15,0)</f>
        <v>#N/A</v>
      </c>
      <c r="J731" s="10" t="e">
        <f>VLOOKUP(tbl2_2!A731,ishod_substance!A:P,5,0)</f>
        <v>#N/A</v>
      </c>
      <c r="K731" s="84" t="e">
        <f>VLOOKUP(tbl2_2!A731,ishod_substance!A:Q,17,0)</f>
        <v>#N/A</v>
      </c>
      <c r="L731" s="84" t="e">
        <f>VLOOKUP(tbl2_2!A731,ishod_substance!A:R,18,0)</f>
        <v>#N/A</v>
      </c>
      <c r="M731" s="84" t="e">
        <f>VLOOKUP(tbl2_2!A731,ishod_substance!A:AD,19,0)</f>
        <v>#N/A</v>
      </c>
      <c r="N731" s="4" t="e">
        <f>VLOOKUP(tbl2_2!A731,ishod_substance!A:AD,20,0)</f>
        <v>#N/A</v>
      </c>
      <c r="O731" s="4" t="e">
        <f>VLOOKUP(tbl2_2!A731,ishod_substance!A:AD,21,0)</f>
        <v>#N/A</v>
      </c>
      <c r="P731" s="4" t="e">
        <f>VLOOKUP(tbl2_2!A731,ishod_substance!A:AD,22,0)</f>
        <v>#N/A</v>
      </c>
      <c r="Q731" s="4" t="e">
        <f>VLOOKUP(tbl2_2!A731,ishod_substance!A:AD,23,0)</f>
        <v>#N/A</v>
      </c>
      <c r="R731" s="4" t="e">
        <f>VLOOKUP(tbl2_2!A731,ishod_substance!A:AD,24,0)</f>
        <v>#N/A</v>
      </c>
      <c r="S731" s="4" t="e">
        <f>VLOOKUP(tbl2_2!A731,ishod_substance!A:AD,25,0)</f>
        <v>#N/A</v>
      </c>
      <c r="T731" s="4" t="e">
        <f>VLOOKUP(tbl2_2!A731,ishod_substance!A:AD,26,0)</f>
        <v>#N/A</v>
      </c>
      <c r="U731" s="4" t="e">
        <f>VLOOKUP(tbl2_2!A731,ishod_substance!A:AD,27,0)</f>
        <v>#N/A</v>
      </c>
      <c r="V731" s="4" t="e">
        <f>VLOOKUP(tbl2_2!A731,ishod_substance!A:AD,28,0)</f>
        <v>#N/A</v>
      </c>
      <c r="W731" s="4" t="e">
        <f>VLOOKUP(tbl2_2!A731,ishod_substance!A:AD,29,0)</f>
        <v>#N/A</v>
      </c>
      <c r="X731" s="4" t="e">
        <f>VLOOKUP(tbl2_2!A731,ishod_substance!A:AD,30,0)</f>
        <v>#N/A</v>
      </c>
      <c r="Y731" s="10" t="e">
        <f>VLOOKUP(tbl2_2!A731,ishod_substance!A:AD,7,0)</f>
        <v>#N/A</v>
      </c>
      <c r="Z731" s="9" t="e">
        <f>VLOOKUP(Y731,quide!$A$2:$B$1006,2,0)</f>
        <v>#N/A</v>
      </c>
      <c r="AA731" s="4" t="e">
        <f>VLOOKUP(Y731,quide!$A$2:$J$1006,10,0)</f>
        <v>#N/A</v>
      </c>
      <c r="AB731" s="50" t="e">
        <f>VLOOKUP(tbl2_2!A731,ishod_substance!A:AD,8,0)</f>
        <v>#N/A</v>
      </c>
      <c r="AC731" s="28" t="e">
        <f t="shared" si="11"/>
        <v>#N/A</v>
      </c>
      <c r="AD731" s="27" t="e">
        <f>VLOOKUP(tbl2_2!A731,ishod_substance!A:AD,9,0)</f>
        <v>#N/A</v>
      </c>
      <c r="AE731" s="8" t="e">
        <f>VLOOKUP(tbl2_2!A731,ishod_substance!A:AD,9,0)</f>
        <v>#N/A</v>
      </c>
      <c r="AF731" s="12"/>
    </row>
    <row r="732" spans="1:32" x14ac:dyDescent="0.25">
      <c r="A732">
        <v>724</v>
      </c>
      <c r="C732" s="5" t="e">
        <f>VLOOKUP(tbl2_2!A732,ishod_substance!A:P,2,0)</f>
        <v>#N/A</v>
      </c>
      <c r="D732" s="7" t="e">
        <f>VLOOKUP(tbl2_2!A732,ishod_substance!A:P,3,0)</f>
        <v>#N/A</v>
      </c>
      <c r="E732" s="5" t="e">
        <f>VLOOKUP(tbl2_2!A732,ishod_substance!A:P,11,0)</f>
        <v>#N/A</v>
      </c>
      <c r="F732" s="6" t="e">
        <f>VLOOKUP(tbl2_2!A732,ishod_substance!A:P,15,0)</f>
        <v>#N/A</v>
      </c>
      <c r="G732" s="6" t="e">
        <f>VLOOKUP(tbl2_2!A732,ishod_substance!A:P,12,0)&amp;"/"&amp;VLOOKUP(tbl2_2!A732,ishod_substance!A:P,14,0)</f>
        <v>#N/A</v>
      </c>
      <c r="H732" s="29" t="e">
        <f>VLOOKUP(tbl2_2!A732,ishod_substance!A:P,6,0)</f>
        <v>#N/A</v>
      </c>
      <c r="I732" s="10" t="e">
        <f>VLOOKUP(tbl2_2!A732,ishod_substance!A:P,15,0)</f>
        <v>#N/A</v>
      </c>
      <c r="J732" s="10" t="e">
        <f>VLOOKUP(tbl2_2!A732,ishod_substance!A:P,5,0)</f>
        <v>#N/A</v>
      </c>
      <c r="K732" s="84" t="e">
        <f>VLOOKUP(tbl2_2!A732,ishod_substance!A:Q,17,0)</f>
        <v>#N/A</v>
      </c>
      <c r="L732" s="84" t="e">
        <f>VLOOKUP(tbl2_2!A732,ishod_substance!A:R,18,0)</f>
        <v>#N/A</v>
      </c>
      <c r="M732" s="84" t="e">
        <f>VLOOKUP(tbl2_2!A732,ishod_substance!A:AD,19,0)</f>
        <v>#N/A</v>
      </c>
      <c r="N732" s="4" t="e">
        <f>VLOOKUP(tbl2_2!A732,ishod_substance!A:AD,20,0)</f>
        <v>#N/A</v>
      </c>
      <c r="O732" s="4" t="e">
        <f>VLOOKUP(tbl2_2!A732,ishod_substance!A:AD,21,0)</f>
        <v>#N/A</v>
      </c>
      <c r="P732" s="4" t="e">
        <f>VLOOKUP(tbl2_2!A732,ishod_substance!A:AD,22,0)</f>
        <v>#N/A</v>
      </c>
      <c r="Q732" s="4" t="e">
        <f>VLOOKUP(tbl2_2!A732,ishod_substance!A:AD,23,0)</f>
        <v>#N/A</v>
      </c>
      <c r="R732" s="4" t="e">
        <f>VLOOKUP(tbl2_2!A732,ishod_substance!A:AD,24,0)</f>
        <v>#N/A</v>
      </c>
      <c r="S732" s="4" t="e">
        <f>VLOOKUP(tbl2_2!A732,ishod_substance!A:AD,25,0)</f>
        <v>#N/A</v>
      </c>
      <c r="T732" s="4" t="e">
        <f>VLOOKUP(tbl2_2!A732,ishod_substance!A:AD,26,0)</f>
        <v>#N/A</v>
      </c>
      <c r="U732" s="4" t="e">
        <f>VLOOKUP(tbl2_2!A732,ishod_substance!A:AD,27,0)</f>
        <v>#N/A</v>
      </c>
      <c r="V732" s="4" t="e">
        <f>VLOOKUP(tbl2_2!A732,ishod_substance!A:AD,28,0)</f>
        <v>#N/A</v>
      </c>
      <c r="W732" s="4" t="e">
        <f>VLOOKUP(tbl2_2!A732,ishod_substance!A:AD,29,0)</f>
        <v>#N/A</v>
      </c>
      <c r="X732" s="4" t="e">
        <f>VLOOKUP(tbl2_2!A732,ishod_substance!A:AD,30,0)</f>
        <v>#N/A</v>
      </c>
      <c r="Y732" s="10" t="e">
        <f>VLOOKUP(tbl2_2!A732,ishod_substance!A:AD,7,0)</f>
        <v>#N/A</v>
      </c>
      <c r="Z732" s="9" t="e">
        <f>VLOOKUP(Y732,quide!$A$2:$B$1006,2,0)</f>
        <v>#N/A</v>
      </c>
      <c r="AA732" s="4" t="e">
        <f>VLOOKUP(Y732,quide!$A$2:$J$1006,10,0)</f>
        <v>#N/A</v>
      </c>
      <c r="AB732" s="50" t="e">
        <f>VLOOKUP(tbl2_2!A732,ishod_substance!A:AD,8,0)</f>
        <v>#N/A</v>
      </c>
      <c r="AC732" s="28" t="e">
        <f t="shared" si="11"/>
        <v>#N/A</v>
      </c>
      <c r="AD732" s="27" t="e">
        <f>VLOOKUP(tbl2_2!A732,ishod_substance!A:AD,9,0)</f>
        <v>#N/A</v>
      </c>
      <c r="AE732" s="8" t="e">
        <f>VLOOKUP(tbl2_2!A732,ishod_substance!A:AD,9,0)</f>
        <v>#N/A</v>
      </c>
      <c r="AF732" s="12"/>
    </row>
    <row r="733" spans="1:32" x14ac:dyDescent="0.25">
      <c r="A733">
        <v>725</v>
      </c>
      <c r="C733" s="5" t="e">
        <f>VLOOKUP(tbl2_2!A733,ishod_substance!A:P,2,0)</f>
        <v>#N/A</v>
      </c>
      <c r="D733" s="7" t="e">
        <f>VLOOKUP(tbl2_2!A733,ishod_substance!A:P,3,0)</f>
        <v>#N/A</v>
      </c>
      <c r="E733" s="5" t="e">
        <f>VLOOKUP(tbl2_2!A733,ishod_substance!A:P,11,0)</f>
        <v>#N/A</v>
      </c>
      <c r="F733" s="6" t="e">
        <f>VLOOKUP(tbl2_2!A733,ishod_substance!A:P,15,0)</f>
        <v>#N/A</v>
      </c>
      <c r="G733" s="6" t="e">
        <f>VLOOKUP(tbl2_2!A733,ishod_substance!A:P,12,0)&amp;"/"&amp;VLOOKUP(tbl2_2!A733,ishod_substance!A:P,14,0)</f>
        <v>#N/A</v>
      </c>
      <c r="H733" s="29" t="e">
        <f>VLOOKUP(tbl2_2!A733,ishod_substance!A:P,6,0)</f>
        <v>#N/A</v>
      </c>
      <c r="I733" s="10" t="e">
        <f>VLOOKUP(tbl2_2!A733,ishod_substance!A:P,15,0)</f>
        <v>#N/A</v>
      </c>
      <c r="J733" s="10" t="e">
        <f>VLOOKUP(tbl2_2!A733,ishod_substance!A:P,5,0)</f>
        <v>#N/A</v>
      </c>
      <c r="K733" s="84" t="e">
        <f>VLOOKUP(tbl2_2!A733,ishod_substance!A:Q,17,0)</f>
        <v>#N/A</v>
      </c>
      <c r="L733" s="84" t="e">
        <f>VLOOKUP(tbl2_2!A733,ishod_substance!A:R,18,0)</f>
        <v>#N/A</v>
      </c>
      <c r="M733" s="84" t="e">
        <f>VLOOKUP(tbl2_2!A733,ishod_substance!A:AD,19,0)</f>
        <v>#N/A</v>
      </c>
      <c r="N733" s="4" t="e">
        <f>VLOOKUP(tbl2_2!A733,ishod_substance!A:AD,20,0)</f>
        <v>#N/A</v>
      </c>
      <c r="O733" s="4" t="e">
        <f>VLOOKUP(tbl2_2!A733,ishod_substance!A:AD,21,0)</f>
        <v>#N/A</v>
      </c>
      <c r="P733" s="4" t="e">
        <f>VLOOKUP(tbl2_2!A733,ishod_substance!A:AD,22,0)</f>
        <v>#N/A</v>
      </c>
      <c r="Q733" s="4" t="e">
        <f>VLOOKUP(tbl2_2!A733,ishod_substance!A:AD,23,0)</f>
        <v>#N/A</v>
      </c>
      <c r="R733" s="4" t="e">
        <f>VLOOKUP(tbl2_2!A733,ishod_substance!A:AD,24,0)</f>
        <v>#N/A</v>
      </c>
      <c r="S733" s="4" t="e">
        <f>VLOOKUP(tbl2_2!A733,ishod_substance!A:AD,25,0)</f>
        <v>#N/A</v>
      </c>
      <c r="T733" s="4" t="e">
        <f>VLOOKUP(tbl2_2!A733,ishod_substance!A:AD,26,0)</f>
        <v>#N/A</v>
      </c>
      <c r="U733" s="4" t="e">
        <f>VLOOKUP(tbl2_2!A733,ishod_substance!A:AD,27,0)</f>
        <v>#N/A</v>
      </c>
      <c r="V733" s="4" t="e">
        <f>VLOOKUP(tbl2_2!A733,ishod_substance!A:AD,28,0)</f>
        <v>#N/A</v>
      </c>
      <c r="W733" s="4" t="e">
        <f>VLOOKUP(tbl2_2!A733,ishod_substance!A:AD,29,0)</f>
        <v>#N/A</v>
      </c>
      <c r="X733" s="4" t="e">
        <f>VLOOKUP(tbl2_2!A733,ishod_substance!A:AD,30,0)</f>
        <v>#N/A</v>
      </c>
      <c r="Y733" s="10" t="e">
        <f>VLOOKUP(tbl2_2!A733,ishod_substance!A:AD,7,0)</f>
        <v>#N/A</v>
      </c>
      <c r="Z733" s="9" t="e">
        <f>VLOOKUP(Y733,quide!$A$2:$B$1006,2,0)</f>
        <v>#N/A</v>
      </c>
      <c r="AA733" s="4" t="e">
        <f>VLOOKUP(Y733,quide!$A$2:$J$1006,10,0)</f>
        <v>#N/A</v>
      </c>
      <c r="AB733" s="50" t="e">
        <f>VLOOKUP(tbl2_2!A733,ishod_substance!A:AD,8,0)</f>
        <v>#N/A</v>
      </c>
      <c r="AC733" s="28" t="e">
        <f t="shared" si="11"/>
        <v>#N/A</v>
      </c>
      <c r="AD733" s="27" t="e">
        <f>VLOOKUP(tbl2_2!A733,ishod_substance!A:AD,9,0)</f>
        <v>#N/A</v>
      </c>
      <c r="AE733" s="8" t="e">
        <f>VLOOKUP(tbl2_2!A733,ishod_substance!A:AD,9,0)</f>
        <v>#N/A</v>
      </c>
      <c r="AF733" s="12"/>
    </row>
    <row r="734" spans="1:32" x14ac:dyDescent="0.25">
      <c r="A734">
        <v>726</v>
      </c>
      <c r="C734" s="5" t="e">
        <f>VLOOKUP(tbl2_2!A734,ishod_substance!A:P,2,0)</f>
        <v>#N/A</v>
      </c>
      <c r="D734" s="7" t="e">
        <f>VLOOKUP(tbl2_2!A734,ishod_substance!A:P,3,0)</f>
        <v>#N/A</v>
      </c>
      <c r="E734" s="5" t="e">
        <f>VLOOKUP(tbl2_2!A734,ishod_substance!A:P,11,0)</f>
        <v>#N/A</v>
      </c>
      <c r="F734" s="6" t="e">
        <f>VLOOKUP(tbl2_2!A734,ishod_substance!A:P,15,0)</f>
        <v>#N/A</v>
      </c>
      <c r="G734" s="6" t="e">
        <f>VLOOKUP(tbl2_2!A734,ishod_substance!A:P,12,0)&amp;"/"&amp;VLOOKUP(tbl2_2!A734,ishod_substance!A:P,14,0)</f>
        <v>#N/A</v>
      </c>
      <c r="H734" s="29" t="e">
        <f>VLOOKUP(tbl2_2!A734,ishod_substance!A:P,6,0)</f>
        <v>#N/A</v>
      </c>
      <c r="I734" s="10" t="e">
        <f>VLOOKUP(tbl2_2!A734,ishod_substance!A:P,15,0)</f>
        <v>#N/A</v>
      </c>
      <c r="J734" s="10" t="e">
        <f>VLOOKUP(tbl2_2!A734,ishod_substance!A:P,5,0)</f>
        <v>#N/A</v>
      </c>
      <c r="K734" s="84" t="e">
        <f>VLOOKUP(tbl2_2!A734,ishod_substance!A:Q,17,0)</f>
        <v>#N/A</v>
      </c>
      <c r="L734" s="84" t="e">
        <f>VLOOKUP(tbl2_2!A734,ishod_substance!A:R,18,0)</f>
        <v>#N/A</v>
      </c>
      <c r="M734" s="84" t="e">
        <f>VLOOKUP(tbl2_2!A734,ishod_substance!A:AD,19,0)</f>
        <v>#N/A</v>
      </c>
      <c r="N734" s="4" t="e">
        <f>VLOOKUP(tbl2_2!A734,ishod_substance!A:AD,20,0)</f>
        <v>#N/A</v>
      </c>
      <c r="O734" s="4" t="e">
        <f>VLOOKUP(tbl2_2!A734,ishod_substance!A:AD,21,0)</f>
        <v>#N/A</v>
      </c>
      <c r="P734" s="4" t="e">
        <f>VLOOKUP(tbl2_2!A734,ishod_substance!A:AD,22,0)</f>
        <v>#N/A</v>
      </c>
      <c r="Q734" s="4" t="e">
        <f>VLOOKUP(tbl2_2!A734,ishod_substance!A:AD,23,0)</f>
        <v>#N/A</v>
      </c>
      <c r="R734" s="4" t="e">
        <f>VLOOKUP(tbl2_2!A734,ishod_substance!A:AD,24,0)</f>
        <v>#N/A</v>
      </c>
      <c r="S734" s="4" t="e">
        <f>VLOOKUP(tbl2_2!A734,ishod_substance!A:AD,25,0)</f>
        <v>#N/A</v>
      </c>
      <c r="T734" s="4" t="e">
        <f>VLOOKUP(tbl2_2!A734,ishod_substance!A:AD,26,0)</f>
        <v>#N/A</v>
      </c>
      <c r="U734" s="4" t="e">
        <f>VLOOKUP(tbl2_2!A734,ishod_substance!A:AD,27,0)</f>
        <v>#N/A</v>
      </c>
      <c r="V734" s="4" t="e">
        <f>VLOOKUP(tbl2_2!A734,ishod_substance!A:AD,28,0)</f>
        <v>#N/A</v>
      </c>
      <c r="W734" s="4" t="e">
        <f>VLOOKUP(tbl2_2!A734,ishod_substance!A:AD,29,0)</f>
        <v>#N/A</v>
      </c>
      <c r="X734" s="4" t="e">
        <f>VLOOKUP(tbl2_2!A734,ishod_substance!A:AD,30,0)</f>
        <v>#N/A</v>
      </c>
      <c r="Y734" s="10" t="e">
        <f>VLOOKUP(tbl2_2!A734,ishod_substance!A:AD,7,0)</f>
        <v>#N/A</v>
      </c>
      <c r="Z734" s="9" t="e">
        <f>VLOOKUP(Y734,quide!$A$2:$B$1006,2,0)</f>
        <v>#N/A</v>
      </c>
      <c r="AA734" s="4" t="e">
        <f>VLOOKUP(Y734,quide!$A$2:$J$1006,10,0)</f>
        <v>#N/A</v>
      </c>
      <c r="AB734" s="50" t="e">
        <f>VLOOKUP(tbl2_2!A734,ishod_substance!A:AD,8,0)</f>
        <v>#N/A</v>
      </c>
      <c r="AC734" s="28" t="e">
        <f t="shared" si="11"/>
        <v>#N/A</v>
      </c>
      <c r="AD734" s="27" t="e">
        <f>VLOOKUP(tbl2_2!A734,ishod_substance!A:AD,9,0)</f>
        <v>#N/A</v>
      </c>
      <c r="AE734" s="8" t="e">
        <f>VLOOKUP(tbl2_2!A734,ishod_substance!A:AD,9,0)</f>
        <v>#N/A</v>
      </c>
      <c r="AF734" s="12"/>
    </row>
    <row r="735" spans="1:32" x14ac:dyDescent="0.25">
      <c r="A735">
        <v>727</v>
      </c>
      <c r="C735" s="5" t="e">
        <f>VLOOKUP(tbl2_2!A735,ishod_substance!A:P,2,0)</f>
        <v>#N/A</v>
      </c>
      <c r="D735" s="7" t="e">
        <f>VLOOKUP(tbl2_2!A735,ishod_substance!A:P,3,0)</f>
        <v>#N/A</v>
      </c>
      <c r="E735" s="5" t="e">
        <f>VLOOKUP(tbl2_2!A735,ishod_substance!A:P,11,0)</f>
        <v>#N/A</v>
      </c>
      <c r="F735" s="6" t="e">
        <f>VLOOKUP(tbl2_2!A735,ishod_substance!A:P,15,0)</f>
        <v>#N/A</v>
      </c>
      <c r="G735" s="6" t="e">
        <f>VLOOKUP(tbl2_2!A735,ishod_substance!A:P,12,0)&amp;"/"&amp;VLOOKUP(tbl2_2!A735,ishod_substance!A:P,14,0)</f>
        <v>#N/A</v>
      </c>
      <c r="H735" s="29" t="e">
        <f>VLOOKUP(tbl2_2!A735,ishod_substance!A:P,6,0)</f>
        <v>#N/A</v>
      </c>
      <c r="I735" s="10" t="e">
        <f>VLOOKUP(tbl2_2!A735,ishod_substance!A:P,15,0)</f>
        <v>#N/A</v>
      </c>
      <c r="J735" s="10" t="e">
        <f>VLOOKUP(tbl2_2!A735,ishod_substance!A:P,5,0)</f>
        <v>#N/A</v>
      </c>
      <c r="K735" s="84" t="e">
        <f>VLOOKUP(tbl2_2!A735,ishod_substance!A:Q,17,0)</f>
        <v>#N/A</v>
      </c>
      <c r="L735" s="84" t="e">
        <f>VLOOKUP(tbl2_2!A735,ishod_substance!A:R,18,0)</f>
        <v>#N/A</v>
      </c>
      <c r="M735" s="84" t="e">
        <f>VLOOKUP(tbl2_2!A735,ishod_substance!A:AD,19,0)</f>
        <v>#N/A</v>
      </c>
      <c r="N735" s="4" t="e">
        <f>VLOOKUP(tbl2_2!A735,ishod_substance!A:AD,20,0)</f>
        <v>#N/A</v>
      </c>
      <c r="O735" s="4" t="e">
        <f>VLOOKUP(tbl2_2!A735,ishod_substance!A:AD,21,0)</f>
        <v>#N/A</v>
      </c>
      <c r="P735" s="4" t="e">
        <f>VLOOKUP(tbl2_2!A735,ishod_substance!A:AD,22,0)</f>
        <v>#N/A</v>
      </c>
      <c r="Q735" s="4" t="e">
        <f>VLOOKUP(tbl2_2!A735,ishod_substance!A:AD,23,0)</f>
        <v>#N/A</v>
      </c>
      <c r="R735" s="4" t="e">
        <f>VLOOKUP(tbl2_2!A735,ishod_substance!A:AD,24,0)</f>
        <v>#N/A</v>
      </c>
      <c r="S735" s="4" t="e">
        <f>VLOOKUP(tbl2_2!A735,ishod_substance!A:AD,25,0)</f>
        <v>#N/A</v>
      </c>
      <c r="T735" s="4" t="e">
        <f>VLOOKUP(tbl2_2!A735,ishod_substance!A:AD,26,0)</f>
        <v>#N/A</v>
      </c>
      <c r="U735" s="4" t="e">
        <f>VLOOKUP(tbl2_2!A735,ishod_substance!A:AD,27,0)</f>
        <v>#N/A</v>
      </c>
      <c r="V735" s="4" t="e">
        <f>VLOOKUP(tbl2_2!A735,ishod_substance!A:AD,28,0)</f>
        <v>#N/A</v>
      </c>
      <c r="W735" s="4" t="e">
        <f>VLOOKUP(tbl2_2!A735,ishod_substance!A:AD,29,0)</f>
        <v>#N/A</v>
      </c>
      <c r="X735" s="4" t="e">
        <f>VLOOKUP(tbl2_2!A735,ishod_substance!A:AD,30,0)</f>
        <v>#N/A</v>
      </c>
      <c r="Y735" s="10" t="e">
        <f>VLOOKUP(tbl2_2!A735,ishod_substance!A:AD,7,0)</f>
        <v>#N/A</v>
      </c>
      <c r="Z735" s="9" t="e">
        <f>VLOOKUP(Y735,quide!$A$2:$B$1006,2,0)</f>
        <v>#N/A</v>
      </c>
      <c r="AA735" s="4" t="e">
        <f>VLOOKUP(Y735,quide!$A$2:$J$1006,10,0)</f>
        <v>#N/A</v>
      </c>
      <c r="AB735" s="50" t="e">
        <f>VLOOKUP(tbl2_2!A735,ishod_substance!A:AD,8,0)</f>
        <v>#N/A</v>
      </c>
      <c r="AC735" s="28" t="e">
        <f t="shared" si="11"/>
        <v>#N/A</v>
      </c>
      <c r="AD735" s="27" t="e">
        <f>VLOOKUP(tbl2_2!A735,ishod_substance!A:AD,9,0)</f>
        <v>#N/A</v>
      </c>
      <c r="AE735" s="8" t="e">
        <f>VLOOKUP(tbl2_2!A735,ishod_substance!A:AD,9,0)</f>
        <v>#N/A</v>
      </c>
      <c r="AF735" s="12"/>
    </row>
    <row r="736" spans="1:32" x14ac:dyDescent="0.25">
      <c r="A736">
        <v>728</v>
      </c>
      <c r="C736" s="5" t="e">
        <f>VLOOKUP(tbl2_2!A736,ishod_substance!A:P,2,0)</f>
        <v>#N/A</v>
      </c>
      <c r="D736" s="7" t="e">
        <f>VLOOKUP(tbl2_2!A736,ishod_substance!A:P,3,0)</f>
        <v>#N/A</v>
      </c>
      <c r="E736" s="5" t="e">
        <f>VLOOKUP(tbl2_2!A736,ishod_substance!A:P,11,0)</f>
        <v>#N/A</v>
      </c>
      <c r="F736" s="6" t="e">
        <f>VLOOKUP(tbl2_2!A736,ishod_substance!A:P,15,0)</f>
        <v>#N/A</v>
      </c>
      <c r="G736" s="6" t="e">
        <f>VLOOKUP(tbl2_2!A736,ishod_substance!A:P,12,0)&amp;"/"&amp;VLOOKUP(tbl2_2!A736,ishod_substance!A:P,14,0)</f>
        <v>#N/A</v>
      </c>
      <c r="H736" s="29" t="e">
        <f>VLOOKUP(tbl2_2!A736,ishod_substance!A:P,6,0)</f>
        <v>#N/A</v>
      </c>
      <c r="I736" s="10" t="e">
        <f>VLOOKUP(tbl2_2!A736,ishod_substance!A:P,15,0)</f>
        <v>#N/A</v>
      </c>
      <c r="J736" s="10" t="e">
        <f>VLOOKUP(tbl2_2!A736,ishod_substance!A:P,5,0)</f>
        <v>#N/A</v>
      </c>
      <c r="K736" s="84" t="e">
        <f>VLOOKUP(tbl2_2!A736,ishod_substance!A:Q,17,0)</f>
        <v>#N/A</v>
      </c>
      <c r="L736" s="84" t="e">
        <f>VLOOKUP(tbl2_2!A736,ishod_substance!A:R,18,0)</f>
        <v>#N/A</v>
      </c>
      <c r="M736" s="84" t="e">
        <f>VLOOKUP(tbl2_2!A736,ishod_substance!A:AD,19,0)</f>
        <v>#N/A</v>
      </c>
      <c r="N736" s="4" t="e">
        <f>VLOOKUP(tbl2_2!A736,ishod_substance!A:AD,20,0)</f>
        <v>#N/A</v>
      </c>
      <c r="O736" s="4" t="e">
        <f>VLOOKUP(tbl2_2!A736,ishod_substance!A:AD,21,0)</f>
        <v>#N/A</v>
      </c>
      <c r="P736" s="4" t="e">
        <f>VLOOKUP(tbl2_2!A736,ishod_substance!A:AD,22,0)</f>
        <v>#N/A</v>
      </c>
      <c r="Q736" s="4" t="e">
        <f>VLOOKUP(tbl2_2!A736,ishod_substance!A:AD,23,0)</f>
        <v>#N/A</v>
      </c>
      <c r="R736" s="4" t="e">
        <f>VLOOKUP(tbl2_2!A736,ishod_substance!A:AD,24,0)</f>
        <v>#N/A</v>
      </c>
      <c r="S736" s="4" t="e">
        <f>VLOOKUP(tbl2_2!A736,ishod_substance!A:AD,25,0)</f>
        <v>#N/A</v>
      </c>
      <c r="T736" s="4" t="e">
        <f>VLOOKUP(tbl2_2!A736,ishod_substance!A:AD,26,0)</f>
        <v>#N/A</v>
      </c>
      <c r="U736" s="4" t="e">
        <f>VLOOKUP(tbl2_2!A736,ishod_substance!A:AD,27,0)</f>
        <v>#N/A</v>
      </c>
      <c r="V736" s="4" t="e">
        <f>VLOOKUP(tbl2_2!A736,ishod_substance!A:AD,28,0)</f>
        <v>#N/A</v>
      </c>
      <c r="W736" s="4" t="e">
        <f>VLOOKUP(tbl2_2!A736,ishod_substance!A:AD,29,0)</f>
        <v>#N/A</v>
      </c>
      <c r="X736" s="4" t="e">
        <f>VLOOKUP(tbl2_2!A736,ishod_substance!A:AD,30,0)</f>
        <v>#N/A</v>
      </c>
      <c r="Y736" s="10" t="e">
        <f>VLOOKUP(tbl2_2!A736,ishod_substance!A:AD,7,0)</f>
        <v>#N/A</v>
      </c>
      <c r="Z736" s="9" t="e">
        <f>VLOOKUP(Y736,quide!$A$2:$B$1006,2,0)</f>
        <v>#N/A</v>
      </c>
      <c r="AA736" s="4" t="e">
        <f>VLOOKUP(Y736,quide!$A$2:$J$1006,10,0)</f>
        <v>#N/A</v>
      </c>
      <c r="AB736" s="50" t="e">
        <f>VLOOKUP(tbl2_2!A736,ishod_substance!A:AD,8,0)</f>
        <v>#N/A</v>
      </c>
      <c r="AC736" s="28" t="e">
        <f t="shared" si="11"/>
        <v>#N/A</v>
      </c>
      <c r="AD736" s="27" t="e">
        <f>VLOOKUP(tbl2_2!A736,ishod_substance!A:AD,9,0)</f>
        <v>#N/A</v>
      </c>
      <c r="AE736" s="8" t="e">
        <f>VLOOKUP(tbl2_2!A736,ishod_substance!A:AD,9,0)</f>
        <v>#N/A</v>
      </c>
      <c r="AF736" s="12"/>
    </row>
    <row r="737" spans="1:32" x14ac:dyDescent="0.25">
      <c r="A737">
        <v>729</v>
      </c>
      <c r="C737" s="5" t="e">
        <f>VLOOKUP(tbl2_2!A737,ishod_substance!A:P,2,0)</f>
        <v>#N/A</v>
      </c>
      <c r="D737" s="7" t="e">
        <f>VLOOKUP(tbl2_2!A737,ishod_substance!A:P,3,0)</f>
        <v>#N/A</v>
      </c>
      <c r="E737" s="5" t="e">
        <f>VLOOKUP(tbl2_2!A737,ishod_substance!A:P,11,0)</f>
        <v>#N/A</v>
      </c>
      <c r="F737" s="6" t="e">
        <f>VLOOKUP(tbl2_2!A737,ishod_substance!A:P,15,0)</f>
        <v>#N/A</v>
      </c>
      <c r="G737" s="6" t="e">
        <f>VLOOKUP(tbl2_2!A737,ishod_substance!A:P,12,0)&amp;"/"&amp;VLOOKUP(tbl2_2!A737,ishod_substance!A:P,14,0)</f>
        <v>#N/A</v>
      </c>
      <c r="H737" s="29" t="e">
        <f>VLOOKUP(tbl2_2!A737,ishod_substance!A:P,6,0)</f>
        <v>#N/A</v>
      </c>
      <c r="I737" s="10" t="e">
        <f>VLOOKUP(tbl2_2!A737,ishod_substance!A:P,15,0)</f>
        <v>#N/A</v>
      </c>
      <c r="J737" s="10" t="e">
        <f>VLOOKUP(tbl2_2!A737,ishod_substance!A:P,5,0)</f>
        <v>#N/A</v>
      </c>
      <c r="K737" s="84" t="e">
        <f>VLOOKUP(tbl2_2!A737,ishod_substance!A:Q,17,0)</f>
        <v>#N/A</v>
      </c>
      <c r="L737" s="84" t="e">
        <f>VLOOKUP(tbl2_2!A737,ishod_substance!A:R,18,0)</f>
        <v>#N/A</v>
      </c>
      <c r="M737" s="84" t="e">
        <f>VLOOKUP(tbl2_2!A737,ishod_substance!A:AD,19,0)</f>
        <v>#N/A</v>
      </c>
      <c r="N737" s="4" t="e">
        <f>VLOOKUP(tbl2_2!A737,ishod_substance!A:AD,20,0)</f>
        <v>#N/A</v>
      </c>
      <c r="O737" s="4" t="e">
        <f>VLOOKUP(tbl2_2!A737,ishod_substance!A:AD,21,0)</f>
        <v>#N/A</v>
      </c>
      <c r="P737" s="4" t="e">
        <f>VLOOKUP(tbl2_2!A737,ishod_substance!A:AD,22,0)</f>
        <v>#N/A</v>
      </c>
      <c r="Q737" s="4" t="e">
        <f>VLOOKUP(tbl2_2!A737,ishod_substance!A:AD,23,0)</f>
        <v>#N/A</v>
      </c>
      <c r="R737" s="4" t="e">
        <f>VLOOKUP(tbl2_2!A737,ishod_substance!A:AD,24,0)</f>
        <v>#N/A</v>
      </c>
      <c r="S737" s="4" t="e">
        <f>VLOOKUP(tbl2_2!A737,ishod_substance!A:AD,25,0)</f>
        <v>#N/A</v>
      </c>
      <c r="T737" s="4" t="e">
        <f>VLOOKUP(tbl2_2!A737,ishod_substance!A:AD,26,0)</f>
        <v>#N/A</v>
      </c>
      <c r="U737" s="4" t="e">
        <f>VLOOKUP(tbl2_2!A737,ishod_substance!A:AD,27,0)</f>
        <v>#N/A</v>
      </c>
      <c r="V737" s="4" t="e">
        <f>VLOOKUP(tbl2_2!A737,ishod_substance!A:AD,28,0)</f>
        <v>#N/A</v>
      </c>
      <c r="W737" s="4" t="e">
        <f>VLOOKUP(tbl2_2!A737,ishod_substance!A:AD,29,0)</f>
        <v>#N/A</v>
      </c>
      <c r="X737" s="4" t="e">
        <f>VLOOKUP(tbl2_2!A737,ishod_substance!A:AD,30,0)</f>
        <v>#N/A</v>
      </c>
      <c r="Y737" s="10" t="e">
        <f>VLOOKUP(tbl2_2!A737,ishod_substance!A:AD,7,0)</f>
        <v>#N/A</v>
      </c>
      <c r="Z737" s="9" t="e">
        <f>VLOOKUP(Y737,quide!$A$2:$B$1006,2,0)</f>
        <v>#N/A</v>
      </c>
      <c r="AA737" s="4" t="e">
        <f>VLOOKUP(Y737,quide!$A$2:$J$1006,10,0)</f>
        <v>#N/A</v>
      </c>
      <c r="AB737" s="50" t="e">
        <f>VLOOKUP(tbl2_2!A737,ishod_substance!A:AD,8,0)</f>
        <v>#N/A</v>
      </c>
      <c r="AC737" s="28" t="e">
        <f t="shared" si="11"/>
        <v>#N/A</v>
      </c>
      <c r="AD737" s="27" t="e">
        <f>VLOOKUP(tbl2_2!A737,ishod_substance!A:AD,9,0)</f>
        <v>#N/A</v>
      </c>
      <c r="AE737" s="8" t="e">
        <f>VLOOKUP(tbl2_2!A737,ishod_substance!A:AD,9,0)</f>
        <v>#N/A</v>
      </c>
      <c r="AF737" s="12"/>
    </row>
    <row r="738" spans="1:32" x14ac:dyDescent="0.25">
      <c r="A738">
        <v>730</v>
      </c>
      <c r="C738" s="5" t="e">
        <f>VLOOKUP(tbl2_2!A738,ishod_substance!A:P,2,0)</f>
        <v>#N/A</v>
      </c>
      <c r="D738" s="7" t="e">
        <f>VLOOKUP(tbl2_2!A738,ishod_substance!A:P,3,0)</f>
        <v>#N/A</v>
      </c>
      <c r="E738" s="5" t="e">
        <f>VLOOKUP(tbl2_2!A738,ishod_substance!A:P,11,0)</f>
        <v>#N/A</v>
      </c>
      <c r="F738" s="6" t="e">
        <f>VLOOKUP(tbl2_2!A738,ishod_substance!A:P,15,0)</f>
        <v>#N/A</v>
      </c>
      <c r="G738" s="6" t="e">
        <f>VLOOKUP(tbl2_2!A738,ishod_substance!A:P,12,0)&amp;"/"&amp;VLOOKUP(tbl2_2!A738,ishod_substance!A:P,14,0)</f>
        <v>#N/A</v>
      </c>
      <c r="H738" s="29" t="e">
        <f>VLOOKUP(tbl2_2!A738,ishod_substance!A:P,6,0)</f>
        <v>#N/A</v>
      </c>
      <c r="I738" s="10" t="e">
        <f>VLOOKUP(tbl2_2!A738,ishod_substance!A:P,15,0)</f>
        <v>#N/A</v>
      </c>
      <c r="J738" s="10" t="e">
        <f>VLOOKUP(tbl2_2!A738,ishod_substance!A:P,5,0)</f>
        <v>#N/A</v>
      </c>
      <c r="K738" s="84" t="e">
        <f>VLOOKUP(tbl2_2!A738,ishod_substance!A:Q,17,0)</f>
        <v>#N/A</v>
      </c>
      <c r="L738" s="84" t="e">
        <f>VLOOKUP(tbl2_2!A738,ishod_substance!A:R,18,0)</f>
        <v>#N/A</v>
      </c>
      <c r="M738" s="84" t="e">
        <f>VLOOKUP(tbl2_2!A738,ishod_substance!A:AD,19,0)</f>
        <v>#N/A</v>
      </c>
      <c r="N738" s="4" t="e">
        <f>VLOOKUP(tbl2_2!A738,ishod_substance!A:AD,20,0)</f>
        <v>#N/A</v>
      </c>
      <c r="O738" s="4" t="e">
        <f>VLOOKUP(tbl2_2!A738,ishod_substance!A:AD,21,0)</f>
        <v>#N/A</v>
      </c>
      <c r="P738" s="4" t="e">
        <f>VLOOKUP(tbl2_2!A738,ishod_substance!A:AD,22,0)</f>
        <v>#N/A</v>
      </c>
      <c r="Q738" s="4" t="e">
        <f>VLOOKUP(tbl2_2!A738,ishod_substance!A:AD,23,0)</f>
        <v>#N/A</v>
      </c>
      <c r="R738" s="4" t="e">
        <f>VLOOKUP(tbl2_2!A738,ishod_substance!A:AD,24,0)</f>
        <v>#N/A</v>
      </c>
      <c r="S738" s="4" t="e">
        <f>VLOOKUP(tbl2_2!A738,ishod_substance!A:AD,25,0)</f>
        <v>#N/A</v>
      </c>
      <c r="T738" s="4" t="e">
        <f>VLOOKUP(tbl2_2!A738,ishod_substance!A:AD,26,0)</f>
        <v>#N/A</v>
      </c>
      <c r="U738" s="4" t="e">
        <f>VLOOKUP(tbl2_2!A738,ishod_substance!A:AD,27,0)</f>
        <v>#N/A</v>
      </c>
      <c r="V738" s="4" t="e">
        <f>VLOOKUP(tbl2_2!A738,ishod_substance!A:AD,28,0)</f>
        <v>#N/A</v>
      </c>
      <c r="W738" s="4" t="e">
        <f>VLOOKUP(tbl2_2!A738,ishod_substance!A:AD,29,0)</f>
        <v>#N/A</v>
      </c>
      <c r="X738" s="4" t="e">
        <f>VLOOKUP(tbl2_2!A738,ishod_substance!A:AD,30,0)</f>
        <v>#N/A</v>
      </c>
      <c r="Y738" s="10" t="e">
        <f>VLOOKUP(tbl2_2!A738,ishod_substance!A:AD,7,0)</f>
        <v>#N/A</v>
      </c>
      <c r="Z738" s="9" t="e">
        <f>VLOOKUP(Y738,quide!$A$2:$B$1006,2,0)</f>
        <v>#N/A</v>
      </c>
      <c r="AA738" s="4" t="e">
        <f>VLOOKUP(Y738,quide!$A$2:$J$1006,10,0)</f>
        <v>#N/A</v>
      </c>
      <c r="AB738" s="50" t="e">
        <f>VLOOKUP(tbl2_2!A738,ishod_substance!A:AD,8,0)</f>
        <v>#N/A</v>
      </c>
      <c r="AC738" s="28" t="e">
        <f t="shared" si="11"/>
        <v>#N/A</v>
      </c>
      <c r="AD738" s="27" t="e">
        <f>VLOOKUP(tbl2_2!A738,ishod_substance!A:AD,9,0)</f>
        <v>#N/A</v>
      </c>
      <c r="AE738" s="8" t="e">
        <f>VLOOKUP(tbl2_2!A738,ishod_substance!A:AD,9,0)</f>
        <v>#N/A</v>
      </c>
      <c r="AF738" s="12"/>
    </row>
    <row r="739" spans="1:32" x14ac:dyDescent="0.25">
      <c r="A739">
        <v>731</v>
      </c>
      <c r="C739" s="5" t="e">
        <f>VLOOKUP(tbl2_2!A739,ishod_substance!A:P,2,0)</f>
        <v>#N/A</v>
      </c>
      <c r="D739" s="7" t="e">
        <f>VLOOKUP(tbl2_2!A739,ishod_substance!A:P,3,0)</f>
        <v>#N/A</v>
      </c>
      <c r="E739" s="5" t="e">
        <f>VLOOKUP(tbl2_2!A739,ishod_substance!A:P,11,0)</f>
        <v>#N/A</v>
      </c>
      <c r="F739" s="6" t="e">
        <f>VLOOKUP(tbl2_2!A739,ishod_substance!A:P,15,0)</f>
        <v>#N/A</v>
      </c>
      <c r="G739" s="6" t="e">
        <f>VLOOKUP(tbl2_2!A739,ishod_substance!A:P,12,0)&amp;"/"&amp;VLOOKUP(tbl2_2!A739,ishod_substance!A:P,14,0)</f>
        <v>#N/A</v>
      </c>
      <c r="H739" s="29" t="e">
        <f>VLOOKUP(tbl2_2!A739,ishod_substance!A:P,6,0)</f>
        <v>#N/A</v>
      </c>
      <c r="I739" s="10" t="e">
        <f>VLOOKUP(tbl2_2!A739,ishod_substance!A:P,15,0)</f>
        <v>#N/A</v>
      </c>
      <c r="J739" s="10" t="e">
        <f>VLOOKUP(tbl2_2!A739,ishod_substance!A:P,5,0)</f>
        <v>#N/A</v>
      </c>
      <c r="K739" s="84" t="e">
        <f>VLOOKUP(tbl2_2!A739,ishod_substance!A:Q,17,0)</f>
        <v>#N/A</v>
      </c>
      <c r="L739" s="84" t="e">
        <f>VLOOKUP(tbl2_2!A739,ishod_substance!A:R,18,0)</f>
        <v>#N/A</v>
      </c>
      <c r="M739" s="84" t="e">
        <f>VLOOKUP(tbl2_2!A739,ishod_substance!A:AD,19,0)</f>
        <v>#N/A</v>
      </c>
      <c r="N739" s="4" t="e">
        <f>VLOOKUP(tbl2_2!A739,ishod_substance!A:AD,20,0)</f>
        <v>#N/A</v>
      </c>
      <c r="O739" s="4" t="e">
        <f>VLOOKUP(tbl2_2!A739,ishod_substance!A:AD,21,0)</f>
        <v>#N/A</v>
      </c>
      <c r="P739" s="4" t="e">
        <f>VLOOKUP(tbl2_2!A739,ishod_substance!A:AD,22,0)</f>
        <v>#N/A</v>
      </c>
      <c r="Q739" s="4" t="e">
        <f>VLOOKUP(tbl2_2!A739,ishod_substance!A:AD,23,0)</f>
        <v>#N/A</v>
      </c>
      <c r="R739" s="4" t="e">
        <f>VLOOKUP(tbl2_2!A739,ishod_substance!A:AD,24,0)</f>
        <v>#N/A</v>
      </c>
      <c r="S739" s="4" t="e">
        <f>VLOOKUP(tbl2_2!A739,ishod_substance!A:AD,25,0)</f>
        <v>#N/A</v>
      </c>
      <c r="T739" s="4" t="e">
        <f>VLOOKUP(tbl2_2!A739,ishod_substance!A:AD,26,0)</f>
        <v>#N/A</v>
      </c>
      <c r="U739" s="4" t="e">
        <f>VLOOKUP(tbl2_2!A739,ishod_substance!A:AD,27,0)</f>
        <v>#N/A</v>
      </c>
      <c r="V739" s="4" t="e">
        <f>VLOOKUP(tbl2_2!A739,ishod_substance!A:AD,28,0)</f>
        <v>#N/A</v>
      </c>
      <c r="W739" s="4" t="e">
        <f>VLOOKUP(tbl2_2!A739,ishod_substance!A:AD,29,0)</f>
        <v>#N/A</v>
      </c>
      <c r="X739" s="4" t="e">
        <f>VLOOKUP(tbl2_2!A739,ishod_substance!A:AD,30,0)</f>
        <v>#N/A</v>
      </c>
      <c r="Y739" s="10" t="e">
        <f>VLOOKUP(tbl2_2!A739,ishod_substance!A:AD,7,0)</f>
        <v>#N/A</v>
      </c>
      <c r="Z739" s="9" t="e">
        <f>VLOOKUP(Y739,quide!$A$2:$B$1006,2,0)</f>
        <v>#N/A</v>
      </c>
      <c r="AA739" s="4" t="e">
        <f>VLOOKUP(Y739,quide!$A$2:$J$1006,10,0)</f>
        <v>#N/A</v>
      </c>
      <c r="AB739" s="50" t="e">
        <f>VLOOKUP(tbl2_2!A739,ishod_substance!A:AD,8,0)</f>
        <v>#N/A</v>
      </c>
      <c r="AC739" s="28" t="e">
        <f t="shared" si="11"/>
        <v>#N/A</v>
      </c>
      <c r="AD739" s="27" t="e">
        <f>VLOOKUP(tbl2_2!A739,ishod_substance!A:AD,9,0)</f>
        <v>#N/A</v>
      </c>
      <c r="AE739" s="8" t="e">
        <f>VLOOKUP(tbl2_2!A739,ishod_substance!A:AD,9,0)</f>
        <v>#N/A</v>
      </c>
      <c r="AF739" s="12"/>
    </row>
    <row r="740" spans="1:32" x14ac:dyDescent="0.25">
      <c r="A740">
        <v>732</v>
      </c>
      <c r="C740" s="5" t="e">
        <f>VLOOKUP(tbl2_2!A740,ishod_substance!A:P,2,0)</f>
        <v>#N/A</v>
      </c>
      <c r="D740" s="7" t="e">
        <f>VLOOKUP(tbl2_2!A740,ishod_substance!A:P,3,0)</f>
        <v>#N/A</v>
      </c>
      <c r="E740" s="5" t="e">
        <f>VLOOKUP(tbl2_2!A740,ishod_substance!A:P,11,0)</f>
        <v>#N/A</v>
      </c>
      <c r="F740" s="6" t="e">
        <f>VLOOKUP(tbl2_2!A740,ishod_substance!A:P,15,0)</f>
        <v>#N/A</v>
      </c>
      <c r="G740" s="6" t="e">
        <f>VLOOKUP(tbl2_2!A740,ishod_substance!A:P,12,0)&amp;"/"&amp;VLOOKUP(tbl2_2!A740,ishod_substance!A:P,14,0)</f>
        <v>#N/A</v>
      </c>
      <c r="H740" s="29" t="e">
        <f>VLOOKUP(tbl2_2!A740,ishod_substance!A:P,6,0)</f>
        <v>#N/A</v>
      </c>
      <c r="I740" s="10" t="e">
        <f>VLOOKUP(tbl2_2!A740,ishod_substance!A:P,15,0)</f>
        <v>#N/A</v>
      </c>
      <c r="J740" s="10" t="e">
        <f>VLOOKUP(tbl2_2!A740,ishod_substance!A:P,5,0)</f>
        <v>#N/A</v>
      </c>
      <c r="K740" s="84" t="e">
        <f>VLOOKUP(tbl2_2!A740,ishod_substance!A:Q,17,0)</f>
        <v>#N/A</v>
      </c>
      <c r="L740" s="84" t="e">
        <f>VLOOKUP(tbl2_2!A740,ishod_substance!A:R,18,0)</f>
        <v>#N/A</v>
      </c>
      <c r="M740" s="84" t="e">
        <f>VLOOKUP(tbl2_2!A740,ishod_substance!A:AD,19,0)</f>
        <v>#N/A</v>
      </c>
      <c r="N740" s="4" t="e">
        <f>VLOOKUP(tbl2_2!A740,ishod_substance!A:AD,20,0)</f>
        <v>#N/A</v>
      </c>
      <c r="O740" s="4" t="e">
        <f>VLOOKUP(tbl2_2!A740,ishod_substance!A:AD,21,0)</f>
        <v>#N/A</v>
      </c>
      <c r="P740" s="4" t="e">
        <f>VLOOKUP(tbl2_2!A740,ishod_substance!A:AD,22,0)</f>
        <v>#N/A</v>
      </c>
      <c r="Q740" s="4" t="e">
        <f>VLOOKUP(tbl2_2!A740,ishod_substance!A:AD,23,0)</f>
        <v>#N/A</v>
      </c>
      <c r="R740" s="4" t="e">
        <f>VLOOKUP(tbl2_2!A740,ishod_substance!A:AD,24,0)</f>
        <v>#N/A</v>
      </c>
      <c r="S740" s="4" t="e">
        <f>VLOOKUP(tbl2_2!A740,ishod_substance!A:AD,25,0)</f>
        <v>#N/A</v>
      </c>
      <c r="T740" s="4" t="e">
        <f>VLOOKUP(tbl2_2!A740,ishod_substance!A:AD,26,0)</f>
        <v>#N/A</v>
      </c>
      <c r="U740" s="4" t="e">
        <f>VLOOKUP(tbl2_2!A740,ishod_substance!A:AD,27,0)</f>
        <v>#N/A</v>
      </c>
      <c r="V740" s="4" t="e">
        <f>VLOOKUP(tbl2_2!A740,ishod_substance!A:AD,28,0)</f>
        <v>#N/A</v>
      </c>
      <c r="W740" s="4" t="e">
        <f>VLOOKUP(tbl2_2!A740,ishod_substance!A:AD,29,0)</f>
        <v>#N/A</v>
      </c>
      <c r="X740" s="4" t="e">
        <f>VLOOKUP(tbl2_2!A740,ishod_substance!A:AD,30,0)</f>
        <v>#N/A</v>
      </c>
      <c r="Y740" s="10" t="e">
        <f>VLOOKUP(tbl2_2!A740,ishod_substance!A:AD,7,0)</f>
        <v>#N/A</v>
      </c>
      <c r="Z740" s="9" t="e">
        <f>VLOOKUP(Y740,quide!$A$2:$B$1006,2,0)</f>
        <v>#N/A</v>
      </c>
      <c r="AA740" s="4" t="e">
        <f>VLOOKUP(Y740,quide!$A$2:$J$1006,10,0)</f>
        <v>#N/A</v>
      </c>
      <c r="AB740" s="50" t="e">
        <f>VLOOKUP(tbl2_2!A740,ishod_substance!A:AD,8,0)</f>
        <v>#N/A</v>
      </c>
      <c r="AC740" s="28" t="e">
        <f t="shared" si="11"/>
        <v>#N/A</v>
      </c>
      <c r="AD740" s="27" t="e">
        <f>VLOOKUP(tbl2_2!A740,ishod_substance!A:AD,9,0)</f>
        <v>#N/A</v>
      </c>
      <c r="AE740" s="8" t="e">
        <f>VLOOKUP(tbl2_2!A740,ishod_substance!A:AD,9,0)</f>
        <v>#N/A</v>
      </c>
      <c r="AF740" s="12"/>
    </row>
    <row r="741" spans="1:32" x14ac:dyDescent="0.25">
      <c r="A741">
        <v>733</v>
      </c>
      <c r="C741" s="5" t="e">
        <f>VLOOKUP(tbl2_2!A741,ishod_substance!A:P,2,0)</f>
        <v>#N/A</v>
      </c>
      <c r="D741" s="7" t="e">
        <f>VLOOKUP(tbl2_2!A741,ishod_substance!A:P,3,0)</f>
        <v>#N/A</v>
      </c>
      <c r="E741" s="5" t="e">
        <f>VLOOKUP(tbl2_2!A741,ishod_substance!A:P,11,0)</f>
        <v>#N/A</v>
      </c>
      <c r="F741" s="6" t="e">
        <f>VLOOKUP(tbl2_2!A741,ishod_substance!A:P,15,0)</f>
        <v>#N/A</v>
      </c>
      <c r="G741" s="6" t="e">
        <f>VLOOKUP(tbl2_2!A741,ishod_substance!A:P,12,0)&amp;"/"&amp;VLOOKUP(tbl2_2!A741,ishod_substance!A:P,14,0)</f>
        <v>#N/A</v>
      </c>
      <c r="H741" s="29" t="e">
        <f>VLOOKUP(tbl2_2!A741,ishod_substance!A:P,6,0)</f>
        <v>#N/A</v>
      </c>
      <c r="I741" s="10" t="e">
        <f>VLOOKUP(tbl2_2!A741,ishod_substance!A:P,15,0)</f>
        <v>#N/A</v>
      </c>
      <c r="J741" s="10" t="e">
        <f>VLOOKUP(tbl2_2!A741,ishod_substance!A:P,5,0)</f>
        <v>#N/A</v>
      </c>
      <c r="K741" s="84" t="e">
        <f>VLOOKUP(tbl2_2!A741,ishod_substance!A:Q,17,0)</f>
        <v>#N/A</v>
      </c>
      <c r="L741" s="84" t="e">
        <f>VLOOKUP(tbl2_2!A741,ishod_substance!A:R,18,0)</f>
        <v>#N/A</v>
      </c>
      <c r="M741" s="84" t="e">
        <f>VLOOKUP(tbl2_2!A741,ishod_substance!A:AD,19,0)</f>
        <v>#N/A</v>
      </c>
      <c r="N741" s="4" t="e">
        <f>VLOOKUP(tbl2_2!A741,ishod_substance!A:AD,20,0)</f>
        <v>#N/A</v>
      </c>
      <c r="O741" s="4" t="e">
        <f>VLOOKUP(tbl2_2!A741,ishod_substance!A:AD,21,0)</f>
        <v>#N/A</v>
      </c>
      <c r="P741" s="4" t="e">
        <f>VLOOKUP(tbl2_2!A741,ishod_substance!A:AD,22,0)</f>
        <v>#N/A</v>
      </c>
      <c r="Q741" s="4" t="e">
        <f>VLOOKUP(tbl2_2!A741,ishod_substance!A:AD,23,0)</f>
        <v>#N/A</v>
      </c>
      <c r="R741" s="4" t="e">
        <f>VLOOKUP(tbl2_2!A741,ishod_substance!A:AD,24,0)</f>
        <v>#N/A</v>
      </c>
      <c r="S741" s="4" t="e">
        <f>VLOOKUP(tbl2_2!A741,ishod_substance!A:AD,25,0)</f>
        <v>#N/A</v>
      </c>
      <c r="T741" s="4" t="e">
        <f>VLOOKUP(tbl2_2!A741,ishod_substance!A:AD,26,0)</f>
        <v>#N/A</v>
      </c>
      <c r="U741" s="4" t="e">
        <f>VLOOKUP(tbl2_2!A741,ishod_substance!A:AD,27,0)</f>
        <v>#N/A</v>
      </c>
      <c r="V741" s="4" t="e">
        <f>VLOOKUP(tbl2_2!A741,ishod_substance!A:AD,28,0)</f>
        <v>#N/A</v>
      </c>
      <c r="W741" s="4" t="e">
        <f>VLOOKUP(tbl2_2!A741,ishod_substance!A:AD,29,0)</f>
        <v>#N/A</v>
      </c>
      <c r="X741" s="4" t="e">
        <f>VLOOKUP(tbl2_2!A741,ishod_substance!A:AD,30,0)</f>
        <v>#N/A</v>
      </c>
      <c r="Y741" s="10" t="e">
        <f>VLOOKUP(tbl2_2!A741,ishod_substance!A:AD,7,0)</f>
        <v>#N/A</v>
      </c>
      <c r="Z741" s="9" t="e">
        <f>VLOOKUP(Y741,quide!$A$2:$B$1006,2,0)</f>
        <v>#N/A</v>
      </c>
      <c r="AA741" s="4" t="e">
        <f>VLOOKUP(Y741,quide!$A$2:$J$1006,10,0)</f>
        <v>#N/A</v>
      </c>
      <c r="AB741" s="50" t="e">
        <f>VLOOKUP(tbl2_2!A741,ishod_substance!A:AD,8,0)</f>
        <v>#N/A</v>
      </c>
      <c r="AC741" s="28" t="e">
        <f t="shared" si="11"/>
        <v>#N/A</v>
      </c>
      <c r="AD741" s="27" t="e">
        <f>VLOOKUP(tbl2_2!A741,ishod_substance!A:AD,9,0)</f>
        <v>#N/A</v>
      </c>
      <c r="AE741" s="8" t="e">
        <f>VLOOKUP(tbl2_2!A741,ishod_substance!A:AD,9,0)</f>
        <v>#N/A</v>
      </c>
      <c r="AF741" s="12"/>
    </row>
    <row r="742" spans="1:32" x14ac:dyDescent="0.25">
      <c r="A742">
        <v>734</v>
      </c>
      <c r="C742" s="5" t="e">
        <f>VLOOKUP(tbl2_2!A742,ishod_substance!A:P,2,0)</f>
        <v>#N/A</v>
      </c>
      <c r="D742" s="7" t="e">
        <f>VLOOKUP(tbl2_2!A742,ishod_substance!A:P,3,0)</f>
        <v>#N/A</v>
      </c>
      <c r="E742" s="5" t="e">
        <f>VLOOKUP(tbl2_2!A742,ishod_substance!A:P,11,0)</f>
        <v>#N/A</v>
      </c>
      <c r="F742" s="6" t="e">
        <f>VLOOKUP(tbl2_2!A742,ishod_substance!A:P,15,0)</f>
        <v>#N/A</v>
      </c>
      <c r="G742" s="6" t="e">
        <f>VLOOKUP(tbl2_2!A742,ishod_substance!A:P,12,0)&amp;"/"&amp;VLOOKUP(tbl2_2!A742,ishod_substance!A:P,14,0)</f>
        <v>#N/A</v>
      </c>
      <c r="H742" s="29" t="e">
        <f>VLOOKUP(tbl2_2!A742,ishod_substance!A:P,6,0)</f>
        <v>#N/A</v>
      </c>
      <c r="I742" s="10" t="e">
        <f>VLOOKUP(tbl2_2!A742,ishod_substance!A:P,15,0)</f>
        <v>#N/A</v>
      </c>
      <c r="J742" s="10" t="e">
        <f>VLOOKUP(tbl2_2!A742,ishod_substance!A:P,5,0)</f>
        <v>#N/A</v>
      </c>
      <c r="K742" s="84" t="e">
        <f>VLOOKUP(tbl2_2!A742,ishod_substance!A:Q,17,0)</f>
        <v>#N/A</v>
      </c>
      <c r="L742" s="84" t="e">
        <f>VLOOKUP(tbl2_2!A742,ishod_substance!A:R,18,0)</f>
        <v>#N/A</v>
      </c>
      <c r="M742" s="84" t="e">
        <f>VLOOKUP(tbl2_2!A742,ishod_substance!A:AD,19,0)</f>
        <v>#N/A</v>
      </c>
      <c r="N742" s="4" t="e">
        <f>VLOOKUP(tbl2_2!A742,ishod_substance!A:AD,20,0)</f>
        <v>#N/A</v>
      </c>
      <c r="O742" s="4" t="e">
        <f>VLOOKUP(tbl2_2!A742,ishod_substance!A:AD,21,0)</f>
        <v>#N/A</v>
      </c>
      <c r="P742" s="4" t="e">
        <f>VLOOKUP(tbl2_2!A742,ishod_substance!A:AD,22,0)</f>
        <v>#N/A</v>
      </c>
      <c r="Q742" s="4" t="e">
        <f>VLOOKUP(tbl2_2!A742,ishod_substance!A:AD,23,0)</f>
        <v>#N/A</v>
      </c>
      <c r="R742" s="4" t="e">
        <f>VLOOKUP(tbl2_2!A742,ishod_substance!A:AD,24,0)</f>
        <v>#N/A</v>
      </c>
      <c r="S742" s="4" t="e">
        <f>VLOOKUP(tbl2_2!A742,ishod_substance!A:AD,25,0)</f>
        <v>#N/A</v>
      </c>
      <c r="T742" s="4" t="e">
        <f>VLOOKUP(tbl2_2!A742,ishod_substance!A:AD,26,0)</f>
        <v>#N/A</v>
      </c>
      <c r="U742" s="4" t="e">
        <f>VLOOKUP(tbl2_2!A742,ishod_substance!A:AD,27,0)</f>
        <v>#N/A</v>
      </c>
      <c r="V742" s="4" t="e">
        <f>VLOOKUP(tbl2_2!A742,ishod_substance!A:AD,28,0)</f>
        <v>#N/A</v>
      </c>
      <c r="W742" s="4" t="e">
        <f>VLOOKUP(tbl2_2!A742,ishod_substance!A:AD,29,0)</f>
        <v>#N/A</v>
      </c>
      <c r="X742" s="4" t="e">
        <f>VLOOKUP(tbl2_2!A742,ishod_substance!A:AD,30,0)</f>
        <v>#N/A</v>
      </c>
      <c r="Y742" s="10" t="e">
        <f>VLOOKUP(tbl2_2!A742,ishod_substance!A:AD,7,0)</f>
        <v>#N/A</v>
      </c>
      <c r="Z742" s="9" t="e">
        <f>VLOOKUP(Y742,quide!$A$2:$B$1006,2,0)</f>
        <v>#N/A</v>
      </c>
      <c r="AA742" s="4" t="e">
        <f>VLOOKUP(Y742,quide!$A$2:$J$1006,10,0)</f>
        <v>#N/A</v>
      </c>
      <c r="AB742" s="50" t="e">
        <f>VLOOKUP(tbl2_2!A742,ishod_substance!A:AD,8,0)</f>
        <v>#N/A</v>
      </c>
      <c r="AC742" s="28" t="e">
        <f t="shared" si="11"/>
        <v>#N/A</v>
      </c>
      <c r="AD742" s="27" t="e">
        <f>VLOOKUP(tbl2_2!A742,ishod_substance!A:AD,9,0)</f>
        <v>#N/A</v>
      </c>
      <c r="AE742" s="8" t="e">
        <f>VLOOKUP(tbl2_2!A742,ishod_substance!A:AD,9,0)</f>
        <v>#N/A</v>
      </c>
      <c r="AF742" s="12"/>
    </row>
    <row r="743" spans="1:32" x14ac:dyDescent="0.25">
      <c r="A743">
        <v>735</v>
      </c>
      <c r="C743" s="5" t="e">
        <f>VLOOKUP(tbl2_2!A743,ishod_substance!A:P,2,0)</f>
        <v>#N/A</v>
      </c>
      <c r="D743" s="7" t="e">
        <f>VLOOKUP(tbl2_2!A743,ishod_substance!A:P,3,0)</f>
        <v>#N/A</v>
      </c>
      <c r="E743" s="5" t="e">
        <f>VLOOKUP(tbl2_2!A743,ishod_substance!A:P,11,0)</f>
        <v>#N/A</v>
      </c>
      <c r="F743" s="6" t="e">
        <f>VLOOKUP(tbl2_2!A743,ishod_substance!A:P,15,0)</f>
        <v>#N/A</v>
      </c>
      <c r="G743" s="6" t="e">
        <f>VLOOKUP(tbl2_2!A743,ishod_substance!A:P,12,0)&amp;"/"&amp;VLOOKUP(tbl2_2!A743,ishod_substance!A:P,14,0)</f>
        <v>#N/A</v>
      </c>
      <c r="H743" s="29" t="e">
        <f>VLOOKUP(tbl2_2!A743,ishod_substance!A:P,6,0)</f>
        <v>#N/A</v>
      </c>
      <c r="I743" s="10" t="e">
        <f>VLOOKUP(tbl2_2!A743,ishod_substance!A:P,15,0)</f>
        <v>#N/A</v>
      </c>
      <c r="J743" s="10" t="e">
        <f>VLOOKUP(tbl2_2!A743,ishod_substance!A:P,5,0)</f>
        <v>#N/A</v>
      </c>
      <c r="K743" s="84" t="e">
        <f>VLOOKUP(tbl2_2!A743,ishod_substance!A:Q,17,0)</f>
        <v>#N/A</v>
      </c>
      <c r="L743" s="84" t="e">
        <f>VLOOKUP(tbl2_2!A743,ishod_substance!A:R,18,0)</f>
        <v>#N/A</v>
      </c>
      <c r="M743" s="84" t="e">
        <f>VLOOKUP(tbl2_2!A743,ishod_substance!A:AD,19,0)</f>
        <v>#N/A</v>
      </c>
      <c r="N743" s="4" t="e">
        <f>VLOOKUP(tbl2_2!A743,ishod_substance!A:AD,20,0)</f>
        <v>#N/A</v>
      </c>
      <c r="O743" s="4" t="e">
        <f>VLOOKUP(tbl2_2!A743,ishod_substance!A:AD,21,0)</f>
        <v>#N/A</v>
      </c>
      <c r="P743" s="4" t="e">
        <f>VLOOKUP(tbl2_2!A743,ishod_substance!A:AD,22,0)</f>
        <v>#N/A</v>
      </c>
      <c r="Q743" s="4" t="e">
        <f>VLOOKUP(tbl2_2!A743,ishod_substance!A:AD,23,0)</f>
        <v>#N/A</v>
      </c>
      <c r="R743" s="4" t="e">
        <f>VLOOKUP(tbl2_2!A743,ishod_substance!A:AD,24,0)</f>
        <v>#N/A</v>
      </c>
      <c r="S743" s="4" t="e">
        <f>VLOOKUP(tbl2_2!A743,ishod_substance!A:AD,25,0)</f>
        <v>#N/A</v>
      </c>
      <c r="T743" s="4" t="e">
        <f>VLOOKUP(tbl2_2!A743,ishod_substance!A:AD,26,0)</f>
        <v>#N/A</v>
      </c>
      <c r="U743" s="4" t="e">
        <f>VLOOKUP(tbl2_2!A743,ishod_substance!A:AD,27,0)</f>
        <v>#N/A</v>
      </c>
      <c r="V743" s="4" t="e">
        <f>VLOOKUP(tbl2_2!A743,ishod_substance!A:AD,28,0)</f>
        <v>#N/A</v>
      </c>
      <c r="W743" s="4" t="e">
        <f>VLOOKUP(tbl2_2!A743,ishod_substance!A:AD,29,0)</f>
        <v>#N/A</v>
      </c>
      <c r="X743" s="4" t="e">
        <f>VLOOKUP(tbl2_2!A743,ishod_substance!A:AD,30,0)</f>
        <v>#N/A</v>
      </c>
      <c r="Y743" s="10" t="e">
        <f>VLOOKUP(tbl2_2!A743,ishod_substance!A:AD,7,0)</f>
        <v>#N/A</v>
      </c>
      <c r="Z743" s="9" t="e">
        <f>VLOOKUP(Y743,quide!$A$2:$B$1006,2,0)</f>
        <v>#N/A</v>
      </c>
      <c r="AA743" s="4" t="e">
        <f>VLOOKUP(Y743,quide!$A$2:$J$1006,10,0)</f>
        <v>#N/A</v>
      </c>
      <c r="AB743" s="50" t="e">
        <f>VLOOKUP(tbl2_2!A743,ishod_substance!A:AD,8,0)</f>
        <v>#N/A</v>
      </c>
      <c r="AC743" s="28" t="e">
        <f t="shared" si="11"/>
        <v>#N/A</v>
      </c>
      <c r="AD743" s="27" t="e">
        <f>VLOOKUP(tbl2_2!A743,ishod_substance!A:AD,9,0)</f>
        <v>#N/A</v>
      </c>
      <c r="AE743" s="8" t="e">
        <f>VLOOKUP(tbl2_2!A743,ishod_substance!A:AD,9,0)</f>
        <v>#N/A</v>
      </c>
      <c r="AF743" s="12"/>
    </row>
    <row r="744" spans="1:32" x14ac:dyDescent="0.25">
      <c r="A744">
        <v>736</v>
      </c>
      <c r="C744" s="5" t="e">
        <f>VLOOKUP(tbl2_2!A744,ishod_substance!A:P,2,0)</f>
        <v>#N/A</v>
      </c>
      <c r="D744" s="7" t="e">
        <f>VLOOKUP(tbl2_2!A744,ishod_substance!A:P,3,0)</f>
        <v>#N/A</v>
      </c>
      <c r="E744" s="5" t="e">
        <f>VLOOKUP(tbl2_2!A744,ishod_substance!A:P,11,0)</f>
        <v>#N/A</v>
      </c>
      <c r="F744" s="6" t="e">
        <f>VLOOKUP(tbl2_2!A744,ishod_substance!A:P,15,0)</f>
        <v>#N/A</v>
      </c>
      <c r="G744" s="6" t="e">
        <f>VLOOKUP(tbl2_2!A744,ishod_substance!A:P,12,0)&amp;"/"&amp;VLOOKUP(tbl2_2!A744,ishod_substance!A:P,14,0)</f>
        <v>#N/A</v>
      </c>
      <c r="H744" s="29" t="e">
        <f>VLOOKUP(tbl2_2!A744,ishod_substance!A:P,6,0)</f>
        <v>#N/A</v>
      </c>
      <c r="I744" s="10" t="e">
        <f>VLOOKUP(tbl2_2!A744,ishod_substance!A:P,15,0)</f>
        <v>#N/A</v>
      </c>
      <c r="J744" s="10" t="e">
        <f>VLOOKUP(tbl2_2!A744,ishod_substance!A:P,5,0)</f>
        <v>#N/A</v>
      </c>
      <c r="K744" s="84" t="e">
        <f>VLOOKUP(tbl2_2!A744,ishod_substance!A:Q,17,0)</f>
        <v>#N/A</v>
      </c>
      <c r="L744" s="84" t="e">
        <f>VLOOKUP(tbl2_2!A744,ishod_substance!A:R,18,0)</f>
        <v>#N/A</v>
      </c>
      <c r="M744" s="84" t="e">
        <f>VLOOKUP(tbl2_2!A744,ishod_substance!A:AD,19,0)</f>
        <v>#N/A</v>
      </c>
      <c r="N744" s="4" t="e">
        <f>VLOOKUP(tbl2_2!A744,ishod_substance!A:AD,20,0)</f>
        <v>#N/A</v>
      </c>
      <c r="O744" s="4" t="e">
        <f>VLOOKUP(tbl2_2!A744,ishod_substance!A:AD,21,0)</f>
        <v>#N/A</v>
      </c>
      <c r="P744" s="4" t="e">
        <f>VLOOKUP(tbl2_2!A744,ishod_substance!A:AD,22,0)</f>
        <v>#N/A</v>
      </c>
      <c r="Q744" s="4" t="e">
        <f>VLOOKUP(tbl2_2!A744,ishod_substance!A:AD,23,0)</f>
        <v>#N/A</v>
      </c>
      <c r="R744" s="4" t="e">
        <f>VLOOKUP(tbl2_2!A744,ishod_substance!A:AD,24,0)</f>
        <v>#N/A</v>
      </c>
      <c r="S744" s="4" t="e">
        <f>VLOOKUP(tbl2_2!A744,ishod_substance!A:AD,25,0)</f>
        <v>#N/A</v>
      </c>
      <c r="T744" s="4" t="e">
        <f>VLOOKUP(tbl2_2!A744,ishod_substance!A:AD,26,0)</f>
        <v>#N/A</v>
      </c>
      <c r="U744" s="4" t="e">
        <f>VLOOKUP(tbl2_2!A744,ishod_substance!A:AD,27,0)</f>
        <v>#N/A</v>
      </c>
      <c r="V744" s="4" t="e">
        <f>VLOOKUP(tbl2_2!A744,ishod_substance!A:AD,28,0)</f>
        <v>#N/A</v>
      </c>
      <c r="W744" s="4" t="e">
        <f>VLOOKUP(tbl2_2!A744,ishod_substance!A:AD,29,0)</f>
        <v>#N/A</v>
      </c>
      <c r="X744" s="4" t="e">
        <f>VLOOKUP(tbl2_2!A744,ishod_substance!A:AD,30,0)</f>
        <v>#N/A</v>
      </c>
      <c r="Y744" s="10" t="e">
        <f>VLOOKUP(tbl2_2!A744,ishod_substance!A:AD,7,0)</f>
        <v>#N/A</v>
      </c>
      <c r="Z744" s="9" t="e">
        <f>VLOOKUP(Y744,quide!$A$2:$B$1006,2,0)</f>
        <v>#N/A</v>
      </c>
      <c r="AA744" s="4" t="e">
        <f>VLOOKUP(Y744,quide!$A$2:$J$1006,10,0)</f>
        <v>#N/A</v>
      </c>
      <c r="AB744" s="50" t="e">
        <f>VLOOKUP(tbl2_2!A744,ishod_substance!A:AD,8,0)</f>
        <v>#N/A</v>
      </c>
      <c r="AC744" s="28" t="e">
        <f t="shared" si="11"/>
        <v>#N/A</v>
      </c>
      <c r="AD744" s="27" t="e">
        <f>VLOOKUP(tbl2_2!A744,ishod_substance!A:AD,9,0)</f>
        <v>#N/A</v>
      </c>
      <c r="AE744" s="8" t="e">
        <f>VLOOKUP(tbl2_2!A744,ishod_substance!A:AD,9,0)</f>
        <v>#N/A</v>
      </c>
      <c r="AF744" s="12"/>
    </row>
    <row r="745" spans="1:32" x14ac:dyDescent="0.25">
      <c r="A745">
        <v>737</v>
      </c>
      <c r="C745" s="5" t="e">
        <f>VLOOKUP(tbl2_2!A745,ishod_substance!A:P,2,0)</f>
        <v>#N/A</v>
      </c>
      <c r="D745" s="7" t="e">
        <f>VLOOKUP(tbl2_2!A745,ishod_substance!A:P,3,0)</f>
        <v>#N/A</v>
      </c>
      <c r="E745" s="5" t="e">
        <f>VLOOKUP(tbl2_2!A745,ishod_substance!A:P,11,0)</f>
        <v>#N/A</v>
      </c>
      <c r="F745" s="6" t="e">
        <f>VLOOKUP(tbl2_2!A745,ishod_substance!A:P,15,0)</f>
        <v>#N/A</v>
      </c>
      <c r="G745" s="6" t="e">
        <f>VLOOKUP(tbl2_2!A745,ishod_substance!A:P,12,0)&amp;"/"&amp;VLOOKUP(tbl2_2!A745,ishod_substance!A:P,14,0)</f>
        <v>#N/A</v>
      </c>
      <c r="H745" s="29" t="e">
        <f>VLOOKUP(tbl2_2!A745,ishod_substance!A:P,6,0)</f>
        <v>#N/A</v>
      </c>
      <c r="I745" s="10" t="e">
        <f>VLOOKUP(tbl2_2!A745,ishod_substance!A:P,15,0)</f>
        <v>#N/A</v>
      </c>
      <c r="J745" s="10" t="e">
        <f>VLOOKUP(tbl2_2!A745,ishod_substance!A:P,5,0)</f>
        <v>#N/A</v>
      </c>
      <c r="K745" s="84" t="e">
        <f>VLOOKUP(tbl2_2!A745,ishod_substance!A:Q,17,0)</f>
        <v>#N/A</v>
      </c>
      <c r="L745" s="84" t="e">
        <f>VLOOKUP(tbl2_2!A745,ishod_substance!A:R,18,0)</f>
        <v>#N/A</v>
      </c>
      <c r="M745" s="84" t="e">
        <f>VLOOKUP(tbl2_2!A745,ishod_substance!A:AD,19,0)</f>
        <v>#N/A</v>
      </c>
      <c r="N745" s="4" t="e">
        <f>VLOOKUP(tbl2_2!A745,ishod_substance!A:AD,20,0)</f>
        <v>#N/A</v>
      </c>
      <c r="O745" s="4" t="e">
        <f>VLOOKUP(tbl2_2!A745,ishod_substance!A:AD,21,0)</f>
        <v>#N/A</v>
      </c>
      <c r="P745" s="4" t="e">
        <f>VLOOKUP(tbl2_2!A745,ishod_substance!A:AD,22,0)</f>
        <v>#N/A</v>
      </c>
      <c r="Q745" s="4" t="e">
        <f>VLOOKUP(tbl2_2!A745,ishod_substance!A:AD,23,0)</f>
        <v>#N/A</v>
      </c>
      <c r="R745" s="4" t="e">
        <f>VLOOKUP(tbl2_2!A745,ishod_substance!A:AD,24,0)</f>
        <v>#N/A</v>
      </c>
      <c r="S745" s="4" t="e">
        <f>VLOOKUP(tbl2_2!A745,ishod_substance!A:AD,25,0)</f>
        <v>#N/A</v>
      </c>
      <c r="T745" s="4" t="e">
        <f>VLOOKUP(tbl2_2!A745,ishod_substance!A:AD,26,0)</f>
        <v>#N/A</v>
      </c>
      <c r="U745" s="4" t="e">
        <f>VLOOKUP(tbl2_2!A745,ishod_substance!A:AD,27,0)</f>
        <v>#N/A</v>
      </c>
      <c r="V745" s="4" t="e">
        <f>VLOOKUP(tbl2_2!A745,ishod_substance!A:AD,28,0)</f>
        <v>#N/A</v>
      </c>
      <c r="W745" s="4" t="e">
        <f>VLOOKUP(tbl2_2!A745,ishod_substance!A:AD,29,0)</f>
        <v>#N/A</v>
      </c>
      <c r="X745" s="4" t="e">
        <f>VLOOKUP(tbl2_2!A745,ishod_substance!A:AD,30,0)</f>
        <v>#N/A</v>
      </c>
      <c r="Y745" s="10" t="e">
        <f>VLOOKUP(tbl2_2!A745,ishod_substance!A:AD,7,0)</f>
        <v>#N/A</v>
      </c>
      <c r="Z745" s="9" t="e">
        <f>VLOOKUP(Y745,quide!$A$2:$B$1006,2,0)</f>
        <v>#N/A</v>
      </c>
      <c r="AA745" s="4" t="e">
        <f>VLOOKUP(Y745,quide!$A$2:$J$1006,10,0)</f>
        <v>#N/A</v>
      </c>
      <c r="AB745" s="50" t="e">
        <f>VLOOKUP(tbl2_2!A745,ishod_substance!A:AD,8,0)</f>
        <v>#N/A</v>
      </c>
      <c r="AC745" s="28" t="e">
        <f t="shared" si="11"/>
        <v>#N/A</v>
      </c>
      <c r="AD745" s="27" t="e">
        <f>VLOOKUP(tbl2_2!A745,ishod_substance!A:AD,9,0)</f>
        <v>#N/A</v>
      </c>
      <c r="AE745" s="8" t="e">
        <f>VLOOKUP(tbl2_2!A745,ishod_substance!A:AD,9,0)</f>
        <v>#N/A</v>
      </c>
      <c r="AF745" s="12"/>
    </row>
    <row r="746" spans="1:32" x14ac:dyDescent="0.25">
      <c r="A746">
        <v>738</v>
      </c>
      <c r="C746" s="5" t="e">
        <f>VLOOKUP(tbl2_2!A746,ishod_substance!A:P,2,0)</f>
        <v>#N/A</v>
      </c>
      <c r="D746" s="7" t="e">
        <f>VLOOKUP(tbl2_2!A746,ishod_substance!A:P,3,0)</f>
        <v>#N/A</v>
      </c>
      <c r="E746" s="5" t="e">
        <f>VLOOKUP(tbl2_2!A746,ishod_substance!A:P,11,0)</f>
        <v>#N/A</v>
      </c>
      <c r="F746" s="6" t="e">
        <f>VLOOKUP(tbl2_2!A746,ishod_substance!A:P,15,0)</f>
        <v>#N/A</v>
      </c>
      <c r="G746" s="6" t="e">
        <f>VLOOKUP(tbl2_2!A746,ishod_substance!A:P,12,0)&amp;"/"&amp;VLOOKUP(tbl2_2!A746,ishod_substance!A:P,14,0)</f>
        <v>#N/A</v>
      </c>
      <c r="H746" s="29" t="e">
        <f>VLOOKUP(tbl2_2!A746,ishod_substance!A:P,6,0)</f>
        <v>#N/A</v>
      </c>
      <c r="I746" s="10" t="e">
        <f>VLOOKUP(tbl2_2!A746,ishod_substance!A:P,15,0)</f>
        <v>#N/A</v>
      </c>
      <c r="J746" s="10" t="e">
        <f>VLOOKUP(tbl2_2!A746,ishod_substance!A:P,5,0)</f>
        <v>#N/A</v>
      </c>
      <c r="K746" s="84" t="e">
        <f>VLOOKUP(tbl2_2!A746,ishod_substance!A:Q,17,0)</f>
        <v>#N/A</v>
      </c>
      <c r="L746" s="84" t="e">
        <f>VLOOKUP(tbl2_2!A746,ishod_substance!A:R,18,0)</f>
        <v>#N/A</v>
      </c>
      <c r="M746" s="84" t="e">
        <f>VLOOKUP(tbl2_2!A746,ishod_substance!A:AD,19,0)</f>
        <v>#N/A</v>
      </c>
      <c r="N746" s="4" t="e">
        <f>VLOOKUP(tbl2_2!A746,ishod_substance!A:AD,20,0)</f>
        <v>#N/A</v>
      </c>
      <c r="O746" s="4" t="e">
        <f>VLOOKUP(tbl2_2!A746,ishod_substance!A:AD,21,0)</f>
        <v>#N/A</v>
      </c>
      <c r="P746" s="4" t="e">
        <f>VLOOKUP(tbl2_2!A746,ishod_substance!A:AD,22,0)</f>
        <v>#N/A</v>
      </c>
      <c r="Q746" s="4" t="e">
        <f>VLOOKUP(tbl2_2!A746,ishod_substance!A:AD,23,0)</f>
        <v>#N/A</v>
      </c>
      <c r="R746" s="4" t="e">
        <f>VLOOKUP(tbl2_2!A746,ishod_substance!A:AD,24,0)</f>
        <v>#N/A</v>
      </c>
      <c r="S746" s="4" t="e">
        <f>VLOOKUP(tbl2_2!A746,ishod_substance!A:AD,25,0)</f>
        <v>#N/A</v>
      </c>
      <c r="T746" s="4" t="e">
        <f>VLOOKUP(tbl2_2!A746,ishod_substance!A:AD,26,0)</f>
        <v>#N/A</v>
      </c>
      <c r="U746" s="4" t="e">
        <f>VLOOKUP(tbl2_2!A746,ishod_substance!A:AD,27,0)</f>
        <v>#N/A</v>
      </c>
      <c r="V746" s="4" t="e">
        <f>VLOOKUP(tbl2_2!A746,ishod_substance!A:AD,28,0)</f>
        <v>#N/A</v>
      </c>
      <c r="W746" s="4" t="e">
        <f>VLOOKUP(tbl2_2!A746,ishod_substance!A:AD,29,0)</f>
        <v>#N/A</v>
      </c>
      <c r="X746" s="4" t="e">
        <f>VLOOKUP(tbl2_2!A746,ishod_substance!A:AD,30,0)</f>
        <v>#N/A</v>
      </c>
      <c r="Y746" s="10" t="e">
        <f>VLOOKUP(tbl2_2!A746,ishod_substance!A:AD,7,0)</f>
        <v>#N/A</v>
      </c>
      <c r="Z746" s="9" t="e">
        <f>VLOOKUP(Y746,quide!$A$2:$B$1006,2,0)</f>
        <v>#N/A</v>
      </c>
      <c r="AA746" s="4" t="e">
        <f>VLOOKUP(Y746,quide!$A$2:$J$1006,10,0)</f>
        <v>#N/A</v>
      </c>
      <c r="AB746" s="50" t="e">
        <f>VLOOKUP(tbl2_2!A746,ishod_substance!A:AD,8,0)</f>
        <v>#N/A</v>
      </c>
      <c r="AC746" s="28" t="e">
        <f t="shared" si="11"/>
        <v>#N/A</v>
      </c>
      <c r="AD746" s="27" t="e">
        <f>VLOOKUP(tbl2_2!A746,ishod_substance!A:AD,9,0)</f>
        <v>#N/A</v>
      </c>
      <c r="AE746" s="8" t="e">
        <f>VLOOKUP(tbl2_2!A746,ishod_substance!A:AD,9,0)</f>
        <v>#N/A</v>
      </c>
      <c r="AF746" s="12"/>
    </row>
    <row r="747" spans="1:32" x14ac:dyDescent="0.25">
      <c r="A747">
        <v>739</v>
      </c>
      <c r="C747" s="5" t="e">
        <f>VLOOKUP(tbl2_2!A747,ishod_substance!A:P,2,0)</f>
        <v>#N/A</v>
      </c>
      <c r="D747" s="7" t="e">
        <f>VLOOKUP(tbl2_2!A747,ishod_substance!A:P,3,0)</f>
        <v>#N/A</v>
      </c>
      <c r="E747" s="5" t="e">
        <f>VLOOKUP(tbl2_2!A747,ishod_substance!A:P,11,0)</f>
        <v>#N/A</v>
      </c>
      <c r="F747" s="6" t="e">
        <f>VLOOKUP(tbl2_2!A747,ishod_substance!A:P,15,0)</f>
        <v>#N/A</v>
      </c>
      <c r="G747" s="6" t="e">
        <f>VLOOKUP(tbl2_2!A747,ishod_substance!A:P,12,0)&amp;"/"&amp;VLOOKUP(tbl2_2!A747,ishod_substance!A:P,14,0)</f>
        <v>#N/A</v>
      </c>
      <c r="H747" s="29" t="e">
        <f>VLOOKUP(tbl2_2!A747,ishod_substance!A:P,6,0)</f>
        <v>#N/A</v>
      </c>
      <c r="I747" s="10" t="e">
        <f>VLOOKUP(tbl2_2!A747,ishod_substance!A:P,15,0)</f>
        <v>#N/A</v>
      </c>
      <c r="J747" s="10" t="e">
        <f>VLOOKUP(tbl2_2!A747,ishod_substance!A:P,5,0)</f>
        <v>#N/A</v>
      </c>
      <c r="K747" s="84" t="e">
        <f>VLOOKUP(tbl2_2!A747,ishod_substance!A:Q,17,0)</f>
        <v>#N/A</v>
      </c>
      <c r="L747" s="84" t="e">
        <f>VLOOKUP(tbl2_2!A747,ishod_substance!A:R,18,0)</f>
        <v>#N/A</v>
      </c>
      <c r="M747" s="84" t="e">
        <f>VLOOKUP(tbl2_2!A747,ishod_substance!A:AD,19,0)</f>
        <v>#N/A</v>
      </c>
      <c r="N747" s="4" t="e">
        <f>VLOOKUP(tbl2_2!A747,ishod_substance!A:AD,20,0)</f>
        <v>#N/A</v>
      </c>
      <c r="O747" s="4" t="e">
        <f>VLOOKUP(tbl2_2!A747,ishod_substance!A:AD,21,0)</f>
        <v>#N/A</v>
      </c>
      <c r="P747" s="4" t="e">
        <f>VLOOKUP(tbl2_2!A747,ishod_substance!A:AD,22,0)</f>
        <v>#N/A</v>
      </c>
      <c r="Q747" s="4" t="e">
        <f>VLOOKUP(tbl2_2!A747,ishod_substance!A:AD,23,0)</f>
        <v>#N/A</v>
      </c>
      <c r="R747" s="4" t="e">
        <f>VLOOKUP(tbl2_2!A747,ishod_substance!A:AD,24,0)</f>
        <v>#N/A</v>
      </c>
      <c r="S747" s="4" t="e">
        <f>VLOOKUP(tbl2_2!A747,ishod_substance!A:AD,25,0)</f>
        <v>#N/A</v>
      </c>
      <c r="T747" s="4" t="e">
        <f>VLOOKUP(tbl2_2!A747,ishod_substance!A:AD,26,0)</f>
        <v>#N/A</v>
      </c>
      <c r="U747" s="4" t="e">
        <f>VLOOKUP(tbl2_2!A747,ishod_substance!A:AD,27,0)</f>
        <v>#N/A</v>
      </c>
      <c r="V747" s="4" t="e">
        <f>VLOOKUP(tbl2_2!A747,ishod_substance!A:AD,28,0)</f>
        <v>#N/A</v>
      </c>
      <c r="W747" s="4" t="e">
        <f>VLOOKUP(tbl2_2!A747,ishod_substance!A:AD,29,0)</f>
        <v>#N/A</v>
      </c>
      <c r="X747" s="4" t="e">
        <f>VLOOKUP(tbl2_2!A747,ishod_substance!A:AD,30,0)</f>
        <v>#N/A</v>
      </c>
      <c r="Y747" s="10" t="e">
        <f>VLOOKUP(tbl2_2!A747,ishod_substance!A:AD,7,0)</f>
        <v>#N/A</v>
      </c>
      <c r="Z747" s="9" t="e">
        <f>VLOOKUP(Y747,quide!$A$2:$B$1006,2,0)</f>
        <v>#N/A</v>
      </c>
      <c r="AA747" s="4" t="e">
        <f>VLOOKUP(Y747,quide!$A$2:$J$1006,10,0)</f>
        <v>#N/A</v>
      </c>
      <c r="AB747" s="50" t="e">
        <f>VLOOKUP(tbl2_2!A747,ishod_substance!A:AD,8,0)</f>
        <v>#N/A</v>
      </c>
      <c r="AC747" s="28" t="e">
        <f t="shared" si="11"/>
        <v>#N/A</v>
      </c>
      <c r="AD747" s="27" t="e">
        <f>VLOOKUP(tbl2_2!A747,ishod_substance!A:AD,9,0)</f>
        <v>#N/A</v>
      </c>
      <c r="AE747" s="8" t="e">
        <f>VLOOKUP(tbl2_2!A747,ishod_substance!A:AD,9,0)</f>
        <v>#N/A</v>
      </c>
      <c r="AF747" s="12"/>
    </row>
    <row r="748" spans="1:32" x14ac:dyDescent="0.25">
      <c r="A748">
        <v>740</v>
      </c>
      <c r="C748" s="5" t="e">
        <f>VLOOKUP(tbl2_2!A748,ishod_substance!A:P,2,0)</f>
        <v>#N/A</v>
      </c>
      <c r="D748" s="7" t="e">
        <f>VLOOKUP(tbl2_2!A748,ishod_substance!A:P,3,0)</f>
        <v>#N/A</v>
      </c>
      <c r="E748" s="5" t="e">
        <f>VLOOKUP(tbl2_2!A748,ishod_substance!A:P,11,0)</f>
        <v>#N/A</v>
      </c>
      <c r="F748" s="6" t="e">
        <f>VLOOKUP(tbl2_2!A748,ishod_substance!A:P,15,0)</f>
        <v>#N/A</v>
      </c>
      <c r="G748" s="6" t="e">
        <f>VLOOKUP(tbl2_2!A748,ishod_substance!A:P,12,0)&amp;"/"&amp;VLOOKUP(tbl2_2!A748,ishod_substance!A:P,14,0)</f>
        <v>#N/A</v>
      </c>
      <c r="H748" s="29" t="e">
        <f>VLOOKUP(tbl2_2!A748,ishod_substance!A:P,6,0)</f>
        <v>#N/A</v>
      </c>
      <c r="I748" s="10" t="e">
        <f>VLOOKUP(tbl2_2!A748,ishod_substance!A:P,15,0)</f>
        <v>#N/A</v>
      </c>
      <c r="J748" s="10" t="e">
        <f>VLOOKUP(tbl2_2!A748,ishod_substance!A:P,5,0)</f>
        <v>#N/A</v>
      </c>
      <c r="K748" s="84" t="e">
        <f>VLOOKUP(tbl2_2!A748,ishod_substance!A:Q,17,0)</f>
        <v>#N/A</v>
      </c>
      <c r="L748" s="84" t="e">
        <f>VLOOKUP(tbl2_2!A748,ishod_substance!A:R,18,0)</f>
        <v>#N/A</v>
      </c>
      <c r="M748" s="84" t="e">
        <f>VLOOKUP(tbl2_2!A748,ishod_substance!A:AD,19,0)</f>
        <v>#N/A</v>
      </c>
      <c r="N748" s="4" t="e">
        <f>VLOOKUP(tbl2_2!A748,ishod_substance!A:AD,20,0)</f>
        <v>#N/A</v>
      </c>
      <c r="O748" s="4" t="e">
        <f>VLOOKUP(tbl2_2!A748,ishod_substance!A:AD,21,0)</f>
        <v>#N/A</v>
      </c>
      <c r="P748" s="4" t="e">
        <f>VLOOKUP(tbl2_2!A748,ishod_substance!A:AD,22,0)</f>
        <v>#N/A</v>
      </c>
      <c r="Q748" s="4" t="e">
        <f>VLOOKUP(tbl2_2!A748,ishod_substance!A:AD,23,0)</f>
        <v>#N/A</v>
      </c>
      <c r="R748" s="4" t="e">
        <f>VLOOKUP(tbl2_2!A748,ishod_substance!A:AD,24,0)</f>
        <v>#N/A</v>
      </c>
      <c r="S748" s="4" t="e">
        <f>VLOOKUP(tbl2_2!A748,ishod_substance!A:AD,25,0)</f>
        <v>#N/A</v>
      </c>
      <c r="T748" s="4" t="e">
        <f>VLOOKUP(tbl2_2!A748,ishod_substance!A:AD,26,0)</f>
        <v>#N/A</v>
      </c>
      <c r="U748" s="4" t="e">
        <f>VLOOKUP(tbl2_2!A748,ishod_substance!A:AD,27,0)</f>
        <v>#N/A</v>
      </c>
      <c r="V748" s="4" t="e">
        <f>VLOOKUP(tbl2_2!A748,ishod_substance!A:AD,28,0)</f>
        <v>#N/A</v>
      </c>
      <c r="W748" s="4" t="e">
        <f>VLOOKUP(tbl2_2!A748,ishod_substance!A:AD,29,0)</f>
        <v>#N/A</v>
      </c>
      <c r="X748" s="4" t="e">
        <f>VLOOKUP(tbl2_2!A748,ishod_substance!A:AD,30,0)</f>
        <v>#N/A</v>
      </c>
      <c r="Y748" s="10" t="e">
        <f>VLOOKUP(tbl2_2!A748,ishod_substance!A:AD,7,0)</f>
        <v>#N/A</v>
      </c>
      <c r="Z748" s="9" t="e">
        <f>VLOOKUP(Y748,quide!$A$2:$B$1006,2,0)</f>
        <v>#N/A</v>
      </c>
      <c r="AA748" s="4" t="e">
        <f>VLOOKUP(Y748,quide!$A$2:$J$1006,10,0)</f>
        <v>#N/A</v>
      </c>
      <c r="AB748" s="50" t="e">
        <f>VLOOKUP(tbl2_2!A748,ishod_substance!A:AD,8,0)</f>
        <v>#N/A</v>
      </c>
      <c r="AC748" s="28" t="e">
        <f t="shared" si="11"/>
        <v>#N/A</v>
      </c>
      <c r="AD748" s="27" t="e">
        <f>VLOOKUP(tbl2_2!A748,ishod_substance!A:AD,9,0)</f>
        <v>#N/A</v>
      </c>
      <c r="AE748" s="8" t="e">
        <f>VLOOKUP(tbl2_2!A748,ishod_substance!A:AD,9,0)</f>
        <v>#N/A</v>
      </c>
      <c r="AF748" s="12"/>
    </row>
    <row r="749" spans="1:32" x14ac:dyDescent="0.25">
      <c r="A749">
        <v>741</v>
      </c>
      <c r="C749" s="5" t="e">
        <f>VLOOKUP(tbl2_2!A749,ishod_substance!A:P,2,0)</f>
        <v>#N/A</v>
      </c>
      <c r="D749" s="7" t="e">
        <f>VLOOKUP(tbl2_2!A749,ishod_substance!A:P,3,0)</f>
        <v>#N/A</v>
      </c>
      <c r="E749" s="5" t="e">
        <f>VLOOKUP(tbl2_2!A749,ishod_substance!A:P,11,0)</f>
        <v>#N/A</v>
      </c>
      <c r="F749" s="6" t="e">
        <f>VLOOKUP(tbl2_2!A749,ishod_substance!A:P,15,0)</f>
        <v>#N/A</v>
      </c>
      <c r="G749" s="6" t="e">
        <f>VLOOKUP(tbl2_2!A749,ishod_substance!A:P,12,0)&amp;"/"&amp;VLOOKUP(tbl2_2!A749,ishod_substance!A:P,14,0)</f>
        <v>#N/A</v>
      </c>
      <c r="H749" s="29" t="e">
        <f>VLOOKUP(tbl2_2!A749,ishod_substance!A:P,6,0)</f>
        <v>#N/A</v>
      </c>
      <c r="I749" s="10" t="e">
        <f>VLOOKUP(tbl2_2!A749,ishod_substance!A:P,15,0)</f>
        <v>#N/A</v>
      </c>
      <c r="J749" s="10" t="e">
        <f>VLOOKUP(tbl2_2!A749,ishod_substance!A:P,5,0)</f>
        <v>#N/A</v>
      </c>
      <c r="K749" s="84" t="e">
        <f>VLOOKUP(tbl2_2!A749,ishod_substance!A:Q,17,0)</f>
        <v>#N/A</v>
      </c>
      <c r="L749" s="84" t="e">
        <f>VLOOKUP(tbl2_2!A749,ishod_substance!A:R,18,0)</f>
        <v>#N/A</v>
      </c>
      <c r="M749" s="84" t="e">
        <f>VLOOKUP(tbl2_2!A749,ishod_substance!A:AD,19,0)</f>
        <v>#N/A</v>
      </c>
      <c r="N749" s="4" t="e">
        <f>VLOOKUP(tbl2_2!A749,ishod_substance!A:AD,20,0)</f>
        <v>#N/A</v>
      </c>
      <c r="O749" s="4" t="e">
        <f>VLOOKUP(tbl2_2!A749,ishod_substance!A:AD,21,0)</f>
        <v>#N/A</v>
      </c>
      <c r="P749" s="4" t="e">
        <f>VLOOKUP(tbl2_2!A749,ishod_substance!A:AD,22,0)</f>
        <v>#N/A</v>
      </c>
      <c r="Q749" s="4" t="e">
        <f>VLOOKUP(tbl2_2!A749,ishod_substance!A:AD,23,0)</f>
        <v>#N/A</v>
      </c>
      <c r="R749" s="4" t="e">
        <f>VLOOKUP(tbl2_2!A749,ishod_substance!A:AD,24,0)</f>
        <v>#N/A</v>
      </c>
      <c r="S749" s="4" t="e">
        <f>VLOOKUP(tbl2_2!A749,ishod_substance!A:AD,25,0)</f>
        <v>#N/A</v>
      </c>
      <c r="T749" s="4" t="e">
        <f>VLOOKUP(tbl2_2!A749,ishod_substance!A:AD,26,0)</f>
        <v>#N/A</v>
      </c>
      <c r="U749" s="4" t="e">
        <f>VLOOKUP(tbl2_2!A749,ishod_substance!A:AD,27,0)</f>
        <v>#N/A</v>
      </c>
      <c r="V749" s="4" t="e">
        <f>VLOOKUP(tbl2_2!A749,ishod_substance!A:AD,28,0)</f>
        <v>#N/A</v>
      </c>
      <c r="W749" s="4" t="e">
        <f>VLOOKUP(tbl2_2!A749,ishod_substance!A:AD,29,0)</f>
        <v>#N/A</v>
      </c>
      <c r="X749" s="4" t="e">
        <f>VLOOKUP(tbl2_2!A749,ishod_substance!A:AD,30,0)</f>
        <v>#N/A</v>
      </c>
      <c r="Y749" s="10" t="e">
        <f>VLOOKUP(tbl2_2!A749,ishod_substance!A:AD,7,0)</f>
        <v>#N/A</v>
      </c>
      <c r="Z749" s="9" t="e">
        <f>VLOOKUP(Y749,quide!$A$2:$B$1006,2,0)</f>
        <v>#N/A</v>
      </c>
      <c r="AA749" s="4" t="e">
        <f>VLOOKUP(Y749,quide!$A$2:$J$1006,10,0)</f>
        <v>#N/A</v>
      </c>
      <c r="AB749" s="50" t="e">
        <f>VLOOKUP(tbl2_2!A749,ishod_substance!A:AD,8,0)</f>
        <v>#N/A</v>
      </c>
      <c r="AC749" s="28" t="e">
        <f t="shared" si="11"/>
        <v>#N/A</v>
      </c>
      <c r="AD749" s="27" t="e">
        <f>VLOOKUP(tbl2_2!A749,ishod_substance!A:AD,9,0)</f>
        <v>#N/A</v>
      </c>
      <c r="AE749" s="8" t="e">
        <f>VLOOKUP(tbl2_2!A749,ishod_substance!A:AD,9,0)</f>
        <v>#N/A</v>
      </c>
      <c r="AF749" s="12"/>
    </row>
    <row r="750" spans="1:32" x14ac:dyDescent="0.25">
      <c r="A750">
        <v>742</v>
      </c>
      <c r="C750" s="5" t="e">
        <f>VLOOKUP(tbl2_2!A750,ishod_substance!A:P,2,0)</f>
        <v>#N/A</v>
      </c>
      <c r="D750" s="7" t="e">
        <f>VLOOKUP(tbl2_2!A750,ishod_substance!A:P,3,0)</f>
        <v>#N/A</v>
      </c>
      <c r="E750" s="5" t="e">
        <f>VLOOKUP(tbl2_2!A750,ishod_substance!A:P,11,0)</f>
        <v>#N/A</v>
      </c>
      <c r="F750" s="6" t="e">
        <f>VLOOKUP(tbl2_2!A750,ishod_substance!A:P,15,0)</f>
        <v>#N/A</v>
      </c>
      <c r="G750" s="6" t="e">
        <f>VLOOKUP(tbl2_2!A750,ishod_substance!A:P,12,0)&amp;"/"&amp;VLOOKUP(tbl2_2!A750,ishod_substance!A:P,14,0)</f>
        <v>#N/A</v>
      </c>
      <c r="H750" s="29" t="e">
        <f>VLOOKUP(tbl2_2!A750,ishod_substance!A:P,6,0)</f>
        <v>#N/A</v>
      </c>
      <c r="I750" s="10" t="e">
        <f>VLOOKUP(tbl2_2!A750,ishod_substance!A:P,15,0)</f>
        <v>#N/A</v>
      </c>
      <c r="J750" s="10" t="e">
        <f>VLOOKUP(tbl2_2!A750,ishod_substance!A:P,5,0)</f>
        <v>#N/A</v>
      </c>
      <c r="K750" s="84" t="e">
        <f>VLOOKUP(tbl2_2!A750,ishod_substance!A:Q,17,0)</f>
        <v>#N/A</v>
      </c>
      <c r="L750" s="84" t="e">
        <f>VLOOKUP(tbl2_2!A750,ishod_substance!A:R,18,0)</f>
        <v>#N/A</v>
      </c>
      <c r="M750" s="84" t="e">
        <f>VLOOKUP(tbl2_2!A750,ishod_substance!A:AD,19,0)</f>
        <v>#N/A</v>
      </c>
      <c r="N750" s="4" t="e">
        <f>VLOOKUP(tbl2_2!A750,ishod_substance!A:AD,20,0)</f>
        <v>#N/A</v>
      </c>
      <c r="O750" s="4" t="e">
        <f>VLOOKUP(tbl2_2!A750,ishod_substance!A:AD,21,0)</f>
        <v>#N/A</v>
      </c>
      <c r="P750" s="4" t="e">
        <f>VLOOKUP(tbl2_2!A750,ishod_substance!A:AD,22,0)</f>
        <v>#N/A</v>
      </c>
      <c r="Q750" s="4" t="e">
        <f>VLOOKUP(tbl2_2!A750,ishod_substance!A:AD,23,0)</f>
        <v>#N/A</v>
      </c>
      <c r="R750" s="4" t="e">
        <f>VLOOKUP(tbl2_2!A750,ishod_substance!A:AD,24,0)</f>
        <v>#N/A</v>
      </c>
      <c r="S750" s="4" t="e">
        <f>VLOOKUP(tbl2_2!A750,ishod_substance!A:AD,25,0)</f>
        <v>#N/A</v>
      </c>
      <c r="T750" s="4" t="e">
        <f>VLOOKUP(tbl2_2!A750,ishod_substance!A:AD,26,0)</f>
        <v>#N/A</v>
      </c>
      <c r="U750" s="4" t="e">
        <f>VLOOKUP(tbl2_2!A750,ishod_substance!A:AD,27,0)</f>
        <v>#N/A</v>
      </c>
      <c r="V750" s="4" t="e">
        <f>VLOOKUP(tbl2_2!A750,ishod_substance!A:AD,28,0)</f>
        <v>#N/A</v>
      </c>
      <c r="W750" s="4" t="e">
        <f>VLOOKUP(tbl2_2!A750,ishod_substance!A:AD,29,0)</f>
        <v>#N/A</v>
      </c>
      <c r="X750" s="4" t="e">
        <f>VLOOKUP(tbl2_2!A750,ishod_substance!A:AD,30,0)</f>
        <v>#N/A</v>
      </c>
      <c r="Y750" s="10" t="e">
        <f>VLOOKUP(tbl2_2!A750,ishod_substance!A:AD,7,0)</f>
        <v>#N/A</v>
      </c>
      <c r="Z750" s="9" t="e">
        <f>VLOOKUP(Y750,quide!$A$2:$B$1006,2,0)</f>
        <v>#N/A</v>
      </c>
      <c r="AA750" s="4" t="e">
        <f>VLOOKUP(Y750,quide!$A$2:$J$1006,10,0)</f>
        <v>#N/A</v>
      </c>
      <c r="AB750" s="50" t="e">
        <f>VLOOKUP(tbl2_2!A750,ishod_substance!A:AD,8,0)</f>
        <v>#N/A</v>
      </c>
      <c r="AC750" s="28" t="e">
        <f t="shared" si="11"/>
        <v>#N/A</v>
      </c>
      <c r="AD750" s="27" t="e">
        <f>VLOOKUP(tbl2_2!A750,ishod_substance!A:AD,9,0)</f>
        <v>#N/A</v>
      </c>
      <c r="AE750" s="8" t="e">
        <f>VLOOKUP(tbl2_2!A750,ishod_substance!A:AD,9,0)</f>
        <v>#N/A</v>
      </c>
      <c r="AF750" s="12"/>
    </row>
    <row r="751" spans="1:32" x14ac:dyDescent="0.25">
      <c r="A751">
        <v>743</v>
      </c>
      <c r="C751" s="5" t="e">
        <f>VLOOKUP(tbl2_2!A751,ishod_substance!A:P,2,0)</f>
        <v>#N/A</v>
      </c>
      <c r="D751" s="7" t="e">
        <f>VLOOKUP(tbl2_2!A751,ishod_substance!A:P,3,0)</f>
        <v>#N/A</v>
      </c>
      <c r="E751" s="5" t="e">
        <f>VLOOKUP(tbl2_2!A751,ishod_substance!A:P,11,0)</f>
        <v>#N/A</v>
      </c>
      <c r="F751" s="6" t="e">
        <f>VLOOKUP(tbl2_2!A751,ishod_substance!A:P,15,0)</f>
        <v>#N/A</v>
      </c>
      <c r="G751" s="6" t="e">
        <f>VLOOKUP(tbl2_2!A751,ishod_substance!A:P,12,0)&amp;"/"&amp;VLOOKUP(tbl2_2!A751,ishod_substance!A:P,14,0)</f>
        <v>#N/A</v>
      </c>
      <c r="H751" s="29" t="e">
        <f>VLOOKUP(tbl2_2!A751,ishod_substance!A:P,6,0)</f>
        <v>#N/A</v>
      </c>
      <c r="I751" s="10" t="e">
        <f>VLOOKUP(tbl2_2!A751,ishod_substance!A:P,15,0)</f>
        <v>#N/A</v>
      </c>
      <c r="J751" s="10" t="e">
        <f>VLOOKUP(tbl2_2!A751,ishod_substance!A:P,5,0)</f>
        <v>#N/A</v>
      </c>
      <c r="K751" s="84" t="e">
        <f>VLOOKUP(tbl2_2!A751,ishod_substance!A:Q,17,0)</f>
        <v>#N/A</v>
      </c>
      <c r="L751" s="84" t="e">
        <f>VLOOKUP(tbl2_2!A751,ishod_substance!A:R,18,0)</f>
        <v>#N/A</v>
      </c>
      <c r="M751" s="84" t="e">
        <f>VLOOKUP(tbl2_2!A751,ishod_substance!A:AD,19,0)</f>
        <v>#N/A</v>
      </c>
      <c r="N751" s="4" t="e">
        <f>VLOOKUP(tbl2_2!A751,ishod_substance!A:AD,20,0)</f>
        <v>#N/A</v>
      </c>
      <c r="O751" s="4" t="e">
        <f>VLOOKUP(tbl2_2!A751,ishod_substance!A:AD,21,0)</f>
        <v>#N/A</v>
      </c>
      <c r="P751" s="4" t="e">
        <f>VLOOKUP(tbl2_2!A751,ishod_substance!A:AD,22,0)</f>
        <v>#N/A</v>
      </c>
      <c r="Q751" s="4" t="e">
        <f>VLOOKUP(tbl2_2!A751,ishod_substance!A:AD,23,0)</f>
        <v>#N/A</v>
      </c>
      <c r="R751" s="4" t="e">
        <f>VLOOKUP(tbl2_2!A751,ishod_substance!A:AD,24,0)</f>
        <v>#N/A</v>
      </c>
      <c r="S751" s="4" t="e">
        <f>VLOOKUP(tbl2_2!A751,ishod_substance!A:AD,25,0)</f>
        <v>#N/A</v>
      </c>
      <c r="T751" s="4" t="e">
        <f>VLOOKUP(tbl2_2!A751,ishod_substance!A:AD,26,0)</f>
        <v>#N/A</v>
      </c>
      <c r="U751" s="4" t="e">
        <f>VLOOKUP(tbl2_2!A751,ishod_substance!A:AD,27,0)</f>
        <v>#N/A</v>
      </c>
      <c r="V751" s="4" t="e">
        <f>VLOOKUP(tbl2_2!A751,ishod_substance!A:AD,28,0)</f>
        <v>#N/A</v>
      </c>
      <c r="W751" s="4" t="e">
        <f>VLOOKUP(tbl2_2!A751,ishod_substance!A:AD,29,0)</f>
        <v>#N/A</v>
      </c>
      <c r="X751" s="4" t="e">
        <f>VLOOKUP(tbl2_2!A751,ishod_substance!A:AD,30,0)</f>
        <v>#N/A</v>
      </c>
      <c r="Y751" s="10" t="e">
        <f>VLOOKUP(tbl2_2!A751,ishod_substance!A:AD,7,0)</f>
        <v>#N/A</v>
      </c>
      <c r="Z751" s="9" t="e">
        <f>VLOOKUP(Y751,quide!$A$2:$B$1006,2,0)</f>
        <v>#N/A</v>
      </c>
      <c r="AA751" s="4" t="e">
        <f>VLOOKUP(Y751,quide!$A$2:$J$1006,10,0)</f>
        <v>#N/A</v>
      </c>
      <c r="AB751" s="50" t="e">
        <f>VLOOKUP(tbl2_2!A751,ishod_substance!A:AD,8,0)</f>
        <v>#N/A</v>
      </c>
      <c r="AC751" s="28" t="e">
        <f t="shared" si="11"/>
        <v>#N/A</v>
      </c>
      <c r="AD751" s="27" t="e">
        <f>VLOOKUP(tbl2_2!A751,ishod_substance!A:AD,9,0)</f>
        <v>#N/A</v>
      </c>
      <c r="AE751" s="8" t="e">
        <f>VLOOKUP(tbl2_2!A751,ishod_substance!A:AD,9,0)</f>
        <v>#N/A</v>
      </c>
      <c r="AF751" s="12"/>
    </row>
    <row r="752" spans="1:32" x14ac:dyDescent="0.25">
      <c r="A752">
        <v>744</v>
      </c>
      <c r="C752" s="5" t="e">
        <f>VLOOKUP(tbl2_2!A752,ishod_substance!A:P,2,0)</f>
        <v>#N/A</v>
      </c>
      <c r="D752" s="7" t="e">
        <f>VLOOKUP(tbl2_2!A752,ishod_substance!A:P,3,0)</f>
        <v>#N/A</v>
      </c>
      <c r="E752" s="5" t="e">
        <f>VLOOKUP(tbl2_2!A752,ishod_substance!A:P,11,0)</f>
        <v>#N/A</v>
      </c>
      <c r="F752" s="6" t="e">
        <f>VLOOKUP(tbl2_2!A752,ishod_substance!A:P,15,0)</f>
        <v>#N/A</v>
      </c>
      <c r="G752" s="6" t="e">
        <f>VLOOKUP(tbl2_2!A752,ishod_substance!A:P,12,0)&amp;"/"&amp;VLOOKUP(tbl2_2!A752,ishod_substance!A:P,14,0)</f>
        <v>#N/A</v>
      </c>
      <c r="H752" s="29" t="e">
        <f>VLOOKUP(tbl2_2!A752,ishod_substance!A:P,6,0)</f>
        <v>#N/A</v>
      </c>
      <c r="I752" s="10" t="e">
        <f>VLOOKUP(tbl2_2!A752,ishod_substance!A:P,15,0)</f>
        <v>#N/A</v>
      </c>
      <c r="J752" s="10" t="e">
        <f>VLOOKUP(tbl2_2!A752,ishod_substance!A:P,5,0)</f>
        <v>#N/A</v>
      </c>
      <c r="K752" s="84" t="e">
        <f>VLOOKUP(tbl2_2!A752,ishod_substance!A:Q,17,0)</f>
        <v>#N/A</v>
      </c>
      <c r="L752" s="84" t="e">
        <f>VLOOKUP(tbl2_2!A752,ishod_substance!A:R,18,0)</f>
        <v>#N/A</v>
      </c>
      <c r="M752" s="84" t="e">
        <f>VLOOKUP(tbl2_2!A752,ishod_substance!A:AD,19,0)</f>
        <v>#N/A</v>
      </c>
      <c r="N752" s="4" t="e">
        <f>VLOOKUP(tbl2_2!A752,ishod_substance!A:AD,20,0)</f>
        <v>#N/A</v>
      </c>
      <c r="O752" s="4" t="e">
        <f>VLOOKUP(tbl2_2!A752,ishod_substance!A:AD,21,0)</f>
        <v>#N/A</v>
      </c>
      <c r="P752" s="4" t="e">
        <f>VLOOKUP(tbl2_2!A752,ishod_substance!A:AD,22,0)</f>
        <v>#N/A</v>
      </c>
      <c r="Q752" s="4" t="e">
        <f>VLOOKUP(tbl2_2!A752,ishod_substance!A:AD,23,0)</f>
        <v>#N/A</v>
      </c>
      <c r="R752" s="4" t="e">
        <f>VLOOKUP(tbl2_2!A752,ishod_substance!A:AD,24,0)</f>
        <v>#N/A</v>
      </c>
      <c r="S752" s="4" t="e">
        <f>VLOOKUP(tbl2_2!A752,ishod_substance!A:AD,25,0)</f>
        <v>#N/A</v>
      </c>
      <c r="T752" s="4" t="e">
        <f>VLOOKUP(tbl2_2!A752,ishod_substance!A:AD,26,0)</f>
        <v>#N/A</v>
      </c>
      <c r="U752" s="4" t="e">
        <f>VLOOKUP(tbl2_2!A752,ishod_substance!A:AD,27,0)</f>
        <v>#N/A</v>
      </c>
      <c r="V752" s="4" t="e">
        <f>VLOOKUP(tbl2_2!A752,ishod_substance!A:AD,28,0)</f>
        <v>#N/A</v>
      </c>
      <c r="W752" s="4" t="e">
        <f>VLOOKUP(tbl2_2!A752,ishod_substance!A:AD,29,0)</f>
        <v>#N/A</v>
      </c>
      <c r="X752" s="4" t="e">
        <f>VLOOKUP(tbl2_2!A752,ishod_substance!A:AD,30,0)</f>
        <v>#N/A</v>
      </c>
      <c r="Y752" s="10" t="e">
        <f>VLOOKUP(tbl2_2!A752,ishod_substance!A:AD,7,0)</f>
        <v>#N/A</v>
      </c>
      <c r="Z752" s="9" t="e">
        <f>VLOOKUP(Y752,quide!$A$2:$B$1006,2,0)</f>
        <v>#N/A</v>
      </c>
      <c r="AA752" s="4" t="e">
        <f>VLOOKUP(Y752,quide!$A$2:$J$1006,10,0)</f>
        <v>#N/A</v>
      </c>
      <c r="AB752" s="50" t="e">
        <f>VLOOKUP(tbl2_2!A752,ishod_substance!A:AD,8,0)</f>
        <v>#N/A</v>
      </c>
      <c r="AC752" s="28" t="e">
        <f t="shared" si="11"/>
        <v>#N/A</v>
      </c>
      <c r="AD752" s="27" t="e">
        <f>VLOOKUP(tbl2_2!A752,ishod_substance!A:AD,9,0)</f>
        <v>#N/A</v>
      </c>
      <c r="AE752" s="8" t="e">
        <f>VLOOKUP(tbl2_2!A752,ishod_substance!A:AD,9,0)</f>
        <v>#N/A</v>
      </c>
      <c r="AF752" s="12"/>
    </row>
    <row r="753" spans="1:32" x14ac:dyDescent="0.25">
      <c r="A753">
        <v>745</v>
      </c>
      <c r="C753" s="5" t="e">
        <f>VLOOKUP(tbl2_2!A753,ishod_substance!A:P,2,0)</f>
        <v>#N/A</v>
      </c>
      <c r="D753" s="7" t="e">
        <f>VLOOKUP(tbl2_2!A753,ishod_substance!A:P,3,0)</f>
        <v>#N/A</v>
      </c>
      <c r="E753" s="5" t="e">
        <f>VLOOKUP(tbl2_2!A753,ishod_substance!A:P,11,0)</f>
        <v>#N/A</v>
      </c>
      <c r="F753" s="6" t="e">
        <f>VLOOKUP(tbl2_2!A753,ishod_substance!A:P,15,0)</f>
        <v>#N/A</v>
      </c>
      <c r="G753" s="6" t="e">
        <f>VLOOKUP(tbl2_2!A753,ishod_substance!A:P,12,0)&amp;"/"&amp;VLOOKUP(tbl2_2!A753,ishod_substance!A:P,14,0)</f>
        <v>#N/A</v>
      </c>
      <c r="H753" s="29" t="e">
        <f>VLOOKUP(tbl2_2!A753,ishod_substance!A:P,6,0)</f>
        <v>#N/A</v>
      </c>
      <c r="I753" s="10" t="e">
        <f>VLOOKUP(tbl2_2!A753,ishod_substance!A:P,15,0)</f>
        <v>#N/A</v>
      </c>
      <c r="J753" s="10" t="e">
        <f>VLOOKUP(tbl2_2!A753,ishod_substance!A:P,5,0)</f>
        <v>#N/A</v>
      </c>
      <c r="K753" s="84" t="e">
        <f>VLOOKUP(tbl2_2!A753,ishod_substance!A:Q,17,0)</f>
        <v>#N/A</v>
      </c>
      <c r="L753" s="84" t="e">
        <f>VLOOKUP(tbl2_2!A753,ishod_substance!A:R,18,0)</f>
        <v>#N/A</v>
      </c>
      <c r="M753" s="84" t="e">
        <f>VLOOKUP(tbl2_2!A753,ishod_substance!A:AD,19,0)</f>
        <v>#N/A</v>
      </c>
      <c r="N753" s="4" t="e">
        <f>VLOOKUP(tbl2_2!A753,ishod_substance!A:AD,20,0)</f>
        <v>#N/A</v>
      </c>
      <c r="O753" s="4" t="e">
        <f>VLOOKUP(tbl2_2!A753,ishod_substance!A:AD,21,0)</f>
        <v>#N/A</v>
      </c>
      <c r="P753" s="4" t="e">
        <f>VLOOKUP(tbl2_2!A753,ishod_substance!A:AD,22,0)</f>
        <v>#N/A</v>
      </c>
      <c r="Q753" s="4" t="e">
        <f>VLOOKUP(tbl2_2!A753,ishod_substance!A:AD,23,0)</f>
        <v>#N/A</v>
      </c>
      <c r="R753" s="4" t="e">
        <f>VLOOKUP(tbl2_2!A753,ishod_substance!A:AD,24,0)</f>
        <v>#N/A</v>
      </c>
      <c r="S753" s="4" t="e">
        <f>VLOOKUP(tbl2_2!A753,ishod_substance!A:AD,25,0)</f>
        <v>#N/A</v>
      </c>
      <c r="T753" s="4" t="e">
        <f>VLOOKUP(tbl2_2!A753,ishod_substance!A:AD,26,0)</f>
        <v>#N/A</v>
      </c>
      <c r="U753" s="4" t="e">
        <f>VLOOKUP(tbl2_2!A753,ishod_substance!A:AD,27,0)</f>
        <v>#N/A</v>
      </c>
      <c r="V753" s="4" t="e">
        <f>VLOOKUP(tbl2_2!A753,ishod_substance!A:AD,28,0)</f>
        <v>#N/A</v>
      </c>
      <c r="W753" s="4" t="e">
        <f>VLOOKUP(tbl2_2!A753,ishod_substance!A:AD,29,0)</f>
        <v>#N/A</v>
      </c>
      <c r="X753" s="4" t="e">
        <f>VLOOKUP(tbl2_2!A753,ishod_substance!A:AD,30,0)</f>
        <v>#N/A</v>
      </c>
      <c r="Y753" s="10" t="e">
        <f>VLOOKUP(tbl2_2!A753,ishod_substance!A:AD,7,0)</f>
        <v>#N/A</v>
      </c>
      <c r="Z753" s="9" t="e">
        <f>VLOOKUP(Y753,quide!$A$2:$B$1006,2,0)</f>
        <v>#N/A</v>
      </c>
      <c r="AA753" s="4" t="e">
        <f>VLOOKUP(Y753,quide!$A$2:$J$1006,10,0)</f>
        <v>#N/A</v>
      </c>
      <c r="AB753" s="50" t="e">
        <f>VLOOKUP(tbl2_2!A753,ishod_substance!A:AD,8,0)</f>
        <v>#N/A</v>
      </c>
      <c r="AC753" s="28" t="e">
        <f t="shared" si="11"/>
        <v>#N/A</v>
      </c>
      <c r="AD753" s="27" t="e">
        <f>VLOOKUP(tbl2_2!A753,ishod_substance!A:AD,9,0)</f>
        <v>#N/A</v>
      </c>
      <c r="AE753" s="8" t="e">
        <f>VLOOKUP(tbl2_2!A753,ishod_substance!A:AD,9,0)</f>
        <v>#N/A</v>
      </c>
      <c r="AF753" s="12"/>
    </row>
    <row r="754" spans="1:32" x14ac:dyDescent="0.25">
      <c r="A754">
        <v>746</v>
      </c>
      <c r="C754" s="5" t="e">
        <f>VLOOKUP(tbl2_2!A754,ishod_substance!A:P,2,0)</f>
        <v>#N/A</v>
      </c>
      <c r="D754" s="7" t="e">
        <f>VLOOKUP(tbl2_2!A754,ishod_substance!A:P,3,0)</f>
        <v>#N/A</v>
      </c>
      <c r="E754" s="5" t="e">
        <f>VLOOKUP(tbl2_2!A754,ishod_substance!A:P,11,0)</f>
        <v>#N/A</v>
      </c>
      <c r="F754" s="6" t="e">
        <f>VLOOKUP(tbl2_2!A754,ishod_substance!A:P,15,0)</f>
        <v>#N/A</v>
      </c>
      <c r="G754" s="6" t="e">
        <f>VLOOKUP(tbl2_2!A754,ishod_substance!A:P,12,0)&amp;"/"&amp;VLOOKUP(tbl2_2!A754,ishod_substance!A:P,14,0)</f>
        <v>#N/A</v>
      </c>
      <c r="H754" s="29" t="e">
        <f>VLOOKUP(tbl2_2!A754,ishod_substance!A:P,6,0)</f>
        <v>#N/A</v>
      </c>
      <c r="I754" s="10" t="e">
        <f>VLOOKUP(tbl2_2!A754,ishod_substance!A:P,15,0)</f>
        <v>#N/A</v>
      </c>
      <c r="J754" s="10" t="e">
        <f>VLOOKUP(tbl2_2!A754,ishod_substance!A:P,5,0)</f>
        <v>#N/A</v>
      </c>
      <c r="K754" s="84" t="e">
        <f>VLOOKUP(tbl2_2!A754,ishod_substance!A:Q,17,0)</f>
        <v>#N/A</v>
      </c>
      <c r="L754" s="84" t="e">
        <f>VLOOKUP(tbl2_2!A754,ishod_substance!A:R,18,0)</f>
        <v>#N/A</v>
      </c>
      <c r="M754" s="84" t="e">
        <f>VLOOKUP(tbl2_2!A754,ishod_substance!A:AD,19,0)</f>
        <v>#N/A</v>
      </c>
      <c r="N754" s="4" t="e">
        <f>VLOOKUP(tbl2_2!A754,ishod_substance!A:AD,20,0)</f>
        <v>#N/A</v>
      </c>
      <c r="O754" s="4" t="e">
        <f>VLOOKUP(tbl2_2!A754,ishod_substance!A:AD,21,0)</f>
        <v>#N/A</v>
      </c>
      <c r="P754" s="4" t="e">
        <f>VLOOKUP(tbl2_2!A754,ishod_substance!A:AD,22,0)</f>
        <v>#N/A</v>
      </c>
      <c r="Q754" s="4" t="e">
        <f>VLOOKUP(tbl2_2!A754,ishod_substance!A:AD,23,0)</f>
        <v>#N/A</v>
      </c>
      <c r="R754" s="4" t="e">
        <f>VLOOKUP(tbl2_2!A754,ishod_substance!A:AD,24,0)</f>
        <v>#N/A</v>
      </c>
      <c r="S754" s="4" t="e">
        <f>VLOOKUP(tbl2_2!A754,ishod_substance!A:AD,25,0)</f>
        <v>#N/A</v>
      </c>
      <c r="T754" s="4" t="e">
        <f>VLOOKUP(tbl2_2!A754,ishod_substance!A:AD,26,0)</f>
        <v>#N/A</v>
      </c>
      <c r="U754" s="4" t="e">
        <f>VLOOKUP(tbl2_2!A754,ishod_substance!A:AD,27,0)</f>
        <v>#N/A</v>
      </c>
      <c r="V754" s="4" t="e">
        <f>VLOOKUP(tbl2_2!A754,ishod_substance!A:AD,28,0)</f>
        <v>#N/A</v>
      </c>
      <c r="W754" s="4" t="e">
        <f>VLOOKUP(tbl2_2!A754,ishod_substance!A:AD,29,0)</f>
        <v>#N/A</v>
      </c>
      <c r="X754" s="4" t="e">
        <f>VLOOKUP(tbl2_2!A754,ishod_substance!A:AD,30,0)</f>
        <v>#N/A</v>
      </c>
      <c r="Y754" s="10" t="e">
        <f>VLOOKUP(tbl2_2!A754,ishod_substance!A:AD,7,0)</f>
        <v>#N/A</v>
      </c>
      <c r="Z754" s="9" t="e">
        <f>VLOOKUP(Y754,quide!$A$2:$B$1006,2,0)</f>
        <v>#N/A</v>
      </c>
      <c r="AA754" s="4" t="e">
        <f>VLOOKUP(Y754,quide!$A$2:$J$1006,10,0)</f>
        <v>#N/A</v>
      </c>
      <c r="AB754" s="50" t="e">
        <f>VLOOKUP(tbl2_2!A754,ishod_substance!A:AD,8,0)</f>
        <v>#N/A</v>
      </c>
      <c r="AC754" s="28" t="e">
        <f t="shared" si="11"/>
        <v>#N/A</v>
      </c>
      <c r="AD754" s="27" t="e">
        <f>VLOOKUP(tbl2_2!A754,ishod_substance!A:AD,9,0)</f>
        <v>#N/A</v>
      </c>
      <c r="AE754" s="8" t="e">
        <f>VLOOKUP(tbl2_2!A754,ishod_substance!A:AD,9,0)</f>
        <v>#N/A</v>
      </c>
      <c r="AF754" s="12"/>
    </row>
    <row r="755" spans="1:32" x14ac:dyDescent="0.25">
      <c r="A755">
        <v>747</v>
      </c>
      <c r="C755" s="5" t="e">
        <f>VLOOKUP(tbl2_2!A755,ishod_substance!A:P,2,0)</f>
        <v>#N/A</v>
      </c>
      <c r="D755" s="7" t="e">
        <f>VLOOKUP(tbl2_2!A755,ishod_substance!A:P,3,0)</f>
        <v>#N/A</v>
      </c>
      <c r="E755" s="5" t="e">
        <f>VLOOKUP(tbl2_2!A755,ishod_substance!A:P,11,0)</f>
        <v>#N/A</v>
      </c>
      <c r="F755" s="6" t="e">
        <f>VLOOKUP(tbl2_2!A755,ishod_substance!A:P,15,0)</f>
        <v>#N/A</v>
      </c>
      <c r="G755" s="6" t="e">
        <f>VLOOKUP(tbl2_2!A755,ishod_substance!A:P,12,0)&amp;"/"&amp;VLOOKUP(tbl2_2!A755,ishod_substance!A:P,14,0)</f>
        <v>#N/A</v>
      </c>
      <c r="H755" s="29" t="e">
        <f>VLOOKUP(tbl2_2!A755,ishod_substance!A:P,6,0)</f>
        <v>#N/A</v>
      </c>
      <c r="I755" s="10" t="e">
        <f>VLOOKUP(tbl2_2!A755,ishod_substance!A:P,15,0)</f>
        <v>#N/A</v>
      </c>
      <c r="J755" s="10" t="e">
        <f>VLOOKUP(tbl2_2!A755,ishod_substance!A:P,5,0)</f>
        <v>#N/A</v>
      </c>
      <c r="K755" s="84" t="e">
        <f>VLOOKUP(tbl2_2!A755,ishod_substance!A:Q,17,0)</f>
        <v>#N/A</v>
      </c>
      <c r="L755" s="84" t="e">
        <f>VLOOKUP(tbl2_2!A755,ishod_substance!A:R,18,0)</f>
        <v>#N/A</v>
      </c>
      <c r="M755" s="84" t="e">
        <f>VLOOKUP(tbl2_2!A755,ishod_substance!A:AD,19,0)</f>
        <v>#N/A</v>
      </c>
      <c r="N755" s="4" t="e">
        <f>VLOOKUP(tbl2_2!A755,ishod_substance!A:AD,20,0)</f>
        <v>#N/A</v>
      </c>
      <c r="O755" s="4" t="e">
        <f>VLOOKUP(tbl2_2!A755,ishod_substance!A:AD,21,0)</f>
        <v>#N/A</v>
      </c>
      <c r="P755" s="4" t="e">
        <f>VLOOKUP(tbl2_2!A755,ishod_substance!A:AD,22,0)</f>
        <v>#N/A</v>
      </c>
      <c r="Q755" s="4" t="e">
        <f>VLOOKUP(tbl2_2!A755,ishod_substance!A:AD,23,0)</f>
        <v>#N/A</v>
      </c>
      <c r="R755" s="4" t="e">
        <f>VLOOKUP(tbl2_2!A755,ishod_substance!A:AD,24,0)</f>
        <v>#N/A</v>
      </c>
      <c r="S755" s="4" t="e">
        <f>VLOOKUP(tbl2_2!A755,ishod_substance!A:AD,25,0)</f>
        <v>#N/A</v>
      </c>
      <c r="T755" s="4" t="e">
        <f>VLOOKUP(tbl2_2!A755,ishod_substance!A:AD,26,0)</f>
        <v>#N/A</v>
      </c>
      <c r="U755" s="4" t="e">
        <f>VLOOKUP(tbl2_2!A755,ishod_substance!A:AD,27,0)</f>
        <v>#N/A</v>
      </c>
      <c r="V755" s="4" t="e">
        <f>VLOOKUP(tbl2_2!A755,ishod_substance!A:AD,28,0)</f>
        <v>#N/A</v>
      </c>
      <c r="W755" s="4" t="e">
        <f>VLOOKUP(tbl2_2!A755,ishod_substance!A:AD,29,0)</f>
        <v>#N/A</v>
      </c>
      <c r="X755" s="4" t="e">
        <f>VLOOKUP(tbl2_2!A755,ishod_substance!A:AD,30,0)</f>
        <v>#N/A</v>
      </c>
      <c r="Y755" s="10" t="e">
        <f>VLOOKUP(tbl2_2!A755,ishod_substance!A:AD,7,0)</f>
        <v>#N/A</v>
      </c>
      <c r="Z755" s="9" t="e">
        <f>VLOOKUP(Y755,quide!$A$2:$B$1006,2,0)</f>
        <v>#N/A</v>
      </c>
      <c r="AA755" s="4" t="e">
        <f>VLOOKUP(Y755,quide!$A$2:$J$1006,10,0)</f>
        <v>#N/A</v>
      </c>
      <c r="AB755" s="50" t="e">
        <f>VLOOKUP(tbl2_2!A755,ishod_substance!A:AD,8,0)</f>
        <v>#N/A</v>
      </c>
      <c r="AC755" s="28" t="e">
        <f t="shared" si="11"/>
        <v>#N/A</v>
      </c>
      <c r="AD755" s="27" t="e">
        <f>VLOOKUP(tbl2_2!A755,ishod_substance!A:AD,9,0)</f>
        <v>#N/A</v>
      </c>
      <c r="AE755" s="8" t="e">
        <f>VLOOKUP(tbl2_2!A755,ishod_substance!A:AD,9,0)</f>
        <v>#N/A</v>
      </c>
      <c r="AF755" s="12"/>
    </row>
    <row r="756" spans="1:32" x14ac:dyDescent="0.25">
      <c r="A756">
        <v>748</v>
      </c>
      <c r="C756" s="5" t="e">
        <f>VLOOKUP(tbl2_2!A756,ishod_substance!A:P,2,0)</f>
        <v>#N/A</v>
      </c>
      <c r="D756" s="7" t="e">
        <f>VLOOKUP(tbl2_2!A756,ishod_substance!A:P,3,0)</f>
        <v>#N/A</v>
      </c>
      <c r="E756" s="5" t="e">
        <f>VLOOKUP(tbl2_2!A756,ishod_substance!A:P,11,0)</f>
        <v>#N/A</v>
      </c>
      <c r="F756" s="6" t="e">
        <f>VLOOKUP(tbl2_2!A756,ishod_substance!A:P,15,0)</f>
        <v>#N/A</v>
      </c>
      <c r="G756" s="6" t="e">
        <f>VLOOKUP(tbl2_2!A756,ishod_substance!A:P,12,0)&amp;"/"&amp;VLOOKUP(tbl2_2!A756,ishod_substance!A:P,14,0)</f>
        <v>#N/A</v>
      </c>
      <c r="H756" s="29" t="e">
        <f>VLOOKUP(tbl2_2!A756,ishod_substance!A:P,6,0)</f>
        <v>#N/A</v>
      </c>
      <c r="I756" s="10" t="e">
        <f>VLOOKUP(tbl2_2!A756,ishod_substance!A:P,15,0)</f>
        <v>#N/A</v>
      </c>
      <c r="J756" s="10" t="e">
        <f>VLOOKUP(tbl2_2!A756,ishod_substance!A:P,5,0)</f>
        <v>#N/A</v>
      </c>
      <c r="K756" s="84" t="e">
        <f>VLOOKUP(tbl2_2!A756,ishod_substance!A:Q,17,0)</f>
        <v>#N/A</v>
      </c>
      <c r="L756" s="84" t="e">
        <f>VLOOKUP(tbl2_2!A756,ishod_substance!A:R,18,0)</f>
        <v>#N/A</v>
      </c>
      <c r="M756" s="84" t="e">
        <f>VLOOKUP(tbl2_2!A756,ishod_substance!A:AD,19,0)</f>
        <v>#N/A</v>
      </c>
      <c r="N756" s="4" t="e">
        <f>VLOOKUP(tbl2_2!A756,ishod_substance!A:AD,20,0)</f>
        <v>#N/A</v>
      </c>
      <c r="O756" s="4" t="e">
        <f>VLOOKUP(tbl2_2!A756,ishod_substance!A:AD,21,0)</f>
        <v>#N/A</v>
      </c>
      <c r="P756" s="4" t="e">
        <f>VLOOKUP(tbl2_2!A756,ishod_substance!A:AD,22,0)</f>
        <v>#N/A</v>
      </c>
      <c r="Q756" s="4" t="e">
        <f>VLOOKUP(tbl2_2!A756,ishod_substance!A:AD,23,0)</f>
        <v>#N/A</v>
      </c>
      <c r="R756" s="4" t="e">
        <f>VLOOKUP(tbl2_2!A756,ishod_substance!A:AD,24,0)</f>
        <v>#N/A</v>
      </c>
      <c r="S756" s="4" t="e">
        <f>VLOOKUP(tbl2_2!A756,ishod_substance!A:AD,25,0)</f>
        <v>#N/A</v>
      </c>
      <c r="T756" s="4" t="e">
        <f>VLOOKUP(tbl2_2!A756,ishod_substance!A:AD,26,0)</f>
        <v>#N/A</v>
      </c>
      <c r="U756" s="4" t="e">
        <f>VLOOKUP(tbl2_2!A756,ishod_substance!A:AD,27,0)</f>
        <v>#N/A</v>
      </c>
      <c r="V756" s="4" t="e">
        <f>VLOOKUP(tbl2_2!A756,ishod_substance!A:AD,28,0)</f>
        <v>#N/A</v>
      </c>
      <c r="W756" s="4" t="e">
        <f>VLOOKUP(tbl2_2!A756,ishod_substance!A:AD,29,0)</f>
        <v>#N/A</v>
      </c>
      <c r="X756" s="4" t="e">
        <f>VLOOKUP(tbl2_2!A756,ishod_substance!A:AD,30,0)</f>
        <v>#N/A</v>
      </c>
      <c r="Y756" s="10" t="e">
        <f>VLOOKUP(tbl2_2!A756,ishod_substance!A:AD,7,0)</f>
        <v>#N/A</v>
      </c>
      <c r="Z756" s="9" t="e">
        <f>VLOOKUP(Y756,quide!$A$2:$B$1006,2,0)</f>
        <v>#N/A</v>
      </c>
      <c r="AA756" s="4" t="e">
        <f>VLOOKUP(Y756,quide!$A$2:$J$1006,10,0)</f>
        <v>#N/A</v>
      </c>
      <c r="AB756" s="50" t="e">
        <f>VLOOKUP(tbl2_2!A756,ishod_substance!A:AD,8,0)</f>
        <v>#N/A</v>
      </c>
      <c r="AC756" s="28" t="e">
        <f t="shared" si="11"/>
        <v>#N/A</v>
      </c>
      <c r="AD756" s="27" t="e">
        <f>VLOOKUP(tbl2_2!A756,ishod_substance!A:AD,9,0)</f>
        <v>#N/A</v>
      </c>
      <c r="AE756" s="8" t="e">
        <f>VLOOKUP(tbl2_2!A756,ishod_substance!A:AD,9,0)</f>
        <v>#N/A</v>
      </c>
      <c r="AF756" s="12"/>
    </row>
    <row r="757" spans="1:32" x14ac:dyDescent="0.25">
      <c r="A757">
        <v>749</v>
      </c>
      <c r="C757" s="5" t="e">
        <f>VLOOKUP(tbl2_2!A757,ishod_substance!A:P,2,0)</f>
        <v>#N/A</v>
      </c>
      <c r="D757" s="7" t="e">
        <f>VLOOKUP(tbl2_2!A757,ishod_substance!A:P,3,0)</f>
        <v>#N/A</v>
      </c>
      <c r="E757" s="5" t="e">
        <f>VLOOKUP(tbl2_2!A757,ishod_substance!A:P,11,0)</f>
        <v>#N/A</v>
      </c>
      <c r="F757" s="6" t="e">
        <f>VLOOKUP(tbl2_2!A757,ishod_substance!A:P,15,0)</f>
        <v>#N/A</v>
      </c>
      <c r="G757" s="6" t="e">
        <f>VLOOKUP(tbl2_2!A757,ishod_substance!A:P,12,0)&amp;"/"&amp;VLOOKUP(tbl2_2!A757,ishod_substance!A:P,14,0)</f>
        <v>#N/A</v>
      </c>
      <c r="H757" s="29" t="e">
        <f>VLOOKUP(tbl2_2!A757,ishod_substance!A:P,6,0)</f>
        <v>#N/A</v>
      </c>
      <c r="I757" s="10" t="e">
        <f>VLOOKUP(tbl2_2!A757,ishod_substance!A:P,15,0)</f>
        <v>#N/A</v>
      </c>
      <c r="J757" s="10" t="e">
        <f>VLOOKUP(tbl2_2!A757,ishod_substance!A:P,5,0)</f>
        <v>#N/A</v>
      </c>
      <c r="K757" s="84" t="e">
        <f>VLOOKUP(tbl2_2!A757,ishod_substance!A:Q,17,0)</f>
        <v>#N/A</v>
      </c>
      <c r="L757" s="84" t="e">
        <f>VLOOKUP(tbl2_2!A757,ishod_substance!A:R,18,0)</f>
        <v>#N/A</v>
      </c>
      <c r="M757" s="84" t="e">
        <f>VLOOKUP(tbl2_2!A757,ishod_substance!A:AD,19,0)</f>
        <v>#N/A</v>
      </c>
      <c r="N757" s="4" t="e">
        <f>VLOOKUP(tbl2_2!A757,ishod_substance!A:AD,20,0)</f>
        <v>#N/A</v>
      </c>
      <c r="O757" s="4" t="e">
        <f>VLOOKUP(tbl2_2!A757,ishod_substance!A:AD,21,0)</f>
        <v>#N/A</v>
      </c>
      <c r="P757" s="4" t="e">
        <f>VLOOKUP(tbl2_2!A757,ishod_substance!A:AD,22,0)</f>
        <v>#N/A</v>
      </c>
      <c r="Q757" s="4" t="e">
        <f>VLOOKUP(tbl2_2!A757,ishod_substance!A:AD,23,0)</f>
        <v>#N/A</v>
      </c>
      <c r="R757" s="4" t="e">
        <f>VLOOKUP(tbl2_2!A757,ishod_substance!A:AD,24,0)</f>
        <v>#N/A</v>
      </c>
      <c r="S757" s="4" t="e">
        <f>VLOOKUP(tbl2_2!A757,ishod_substance!A:AD,25,0)</f>
        <v>#N/A</v>
      </c>
      <c r="T757" s="4" t="e">
        <f>VLOOKUP(tbl2_2!A757,ishod_substance!A:AD,26,0)</f>
        <v>#N/A</v>
      </c>
      <c r="U757" s="4" t="e">
        <f>VLOOKUP(tbl2_2!A757,ishod_substance!A:AD,27,0)</f>
        <v>#N/A</v>
      </c>
      <c r="V757" s="4" t="e">
        <f>VLOOKUP(tbl2_2!A757,ishod_substance!A:AD,28,0)</f>
        <v>#N/A</v>
      </c>
      <c r="W757" s="4" t="e">
        <f>VLOOKUP(tbl2_2!A757,ishod_substance!A:AD,29,0)</f>
        <v>#N/A</v>
      </c>
      <c r="X757" s="4" t="e">
        <f>VLOOKUP(tbl2_2!A757,ishod_substance!A:AD,30,0)</f>
        <v>#N/A</v>
      </c>
      <c r="Y757" s="10" t="e">
        <f>VLOOKUP(tbl2_2!A757,ishod_substance!A:AD,7,0)</f>
        <v>#N/A</v>
      </c>
      <c r="Z757" s="9" t="e">
        <f>VLOOKUP(Y757,quide!$A$2:$B$1006,2,0)</f>
        <v>#N/A</v>
      </c>
      <c r="AA757" s="4" t="e">
        <f>VLOOKUP(Y757,quide!$A$2:$J$1006,10,0)</f>
        <v>#N/A</v>
      </c>
      <c r="AB757" s="50" t="e">
        <f>VLOOKUP(tbl2_2!A757,ishod_substance!A:AD,8,0)</f>
        <v>#N/A</v>
      </c>
      <c r="AC757" s="28" t="e">
        <f t="shared" si="11"/>
        <v>#N/A</v>
      </c>
      <c r="AD757" s="27" t="e">
        <f>VLOOKUP(tbl2_2!A757,ishod_substance!A:AD,9,0)</f>
        <v>#N/A</v>
      </c>
      <c r="AE757" s="8" t="e">
        <f>VLOOKUP(tbl2_2!A757,ishod_substance!A:AD,9,0)</f>
        <v>#N/A</v>
      </c>
      <c r="AF757" s="12"/>
    </row>
    <row r="758" spans="1:32" x14ac:dyDescent="0.25">
      <c r="A758">
        <v>750</v>
      </c>
      <c r="C758" s="5" t="e">
        <f>VLOOKUP(tbl2_2!A758,ishod_substance!A:P,2,0)</f>
        <v>#N/A</v>
      </c>
      <c r="D758" s="7" t="e">
        <f>VLOOKUP(tbl2_2!A758,ishod_substance!A:P,3,0)</f>
        <v>#N/A</v>
      </c>
      <c r="E758" s="5" t="e">
        <f>VLOOKUP(tbl2_2!A758,ishod_substance!A:P,11,0)</f>
        <v>#N/A</v>
      </c>
      <c r="F758" s="6" t="e">
        <f>VLOOKUP(tbl2_2!A758,ishod_substance!A:P,15,0)</f>
        <v>#N/A</v>
      </c>
      <c r="G758" s="6" t="e">
        <f>VLOOKUP(tbl2_2!A758,ishod_substance!A:P,12,0)&amp;"/"&amp;VLOOKUP(tbl2_2!A758,ishod_substance!A:P,14,0)</f>
        <v>#N/A</v>
      </c>
      <c r="H758" s="29" t="e">
        <f>VLOOKUP(tbl2_2!A758,ishod_substance!A:P,6,0)</f>
        <v>#N/A</v>
      </c>
      <c r="I758" s="10" t="e">
        <f>VLOOKUP(tbl2_2!A758,ishod_substance!A:P,15,0)</f>
        <v>#N/A</v>
      </c>
      <c r="J758" s="10" t="e">
        <f>VLOOKUP(tbl2_2!A758,ishod_substance!A:P,5,0)</f>
        <v>#N/A</v>
      </c>
      <c r="K758" s="84" t="e">
        <f>VLOOKUP(tbl2_2!A758,ishod_substance!A:Q,17,0)</f>
        <v>#N/A</v>
      </c>
      <c r="L758" s="84" t="e">
        <f>VLOOKUP(tbl2_2!A758,ishod_substance!A:R,18,0)</f>
        <v>#N/A</v>
      </c>
      <c r="M758" s="84" t="e">
        <f>VLOOKUP(tbl2_2!A758,ishod_substance!A:AD,19,0)</f>
        <v>#N/A</v>
      </c>
      <c r="N758" s="4" t="e">
        <f>VLOOKUP(tbl2_2!A758,ishod_substance!A:AD,20,0)</f>
        <v>#N/A</v>
      </c>
      <c r="O758" s="4" t="e">
        <f>VLOOKUP(tbl2_2!A758,ishod_substance!A:AD,21,0)</f>
        <v>#N/A</v>
      </c>
      <c r="P758" s="4" t="e">
        <f>VLOOKUP(tbl2_2!A758,ishod_substance!A:AD,22,0)</f>
        <v>#N/A</v>
      </c>
      <c r="Q758" s="4" t="e">
        <f>VLOOKUP(tbl2_2!A758,ishod_substance!A:AD,23,0)</f>
        <v>#N/A</v>
      </c>
      <c r="R758" s="4" t="e">
        <f>VLOOKUP(tbl2_2!A758,ishod_substance!A:AD,24,0)</f>
        <v>#N/A</v>
      </c>
      <c r="S758" s="4" t="e">
        <f>VLOOKUP(tbl2_2!A758,ishod_substance!A:AD,25,0)</f>
        <v>#N/A</v>
      </c>
      <c r="T758" s="4" t="e">
        <f>VLOOKUP(tbl2_2!A758,ishod_substance!A:AD,26,0)</f>
        <v>#N/A</v>
      </c>
      <c r="U758" s="4" t="e">
        <f>VLOOKUP(tbl2_2!A758,ishod_substance!A:AD,27,0)</f>
        <v>#N/A</v>
      </c>
      <c r="V758" s="4" t="e">
        <f>VLOOKUP(tbl2_2!A758,ishod_substance!A:AD,28,0)</f>
        <v>#N/A</v>
      </c>
      <c r="W758" s="4" t="e">
        <f>VLOOKUP(tbl2_2!A758,ishod_substance!A:AD,29,0)</f>
        <v>#N/A</v>
      </c>
      <c r="X758" s="4" t="e">
        <f>VLOOKUP(tbl2_2!A758,ishod_substance!A:AD,30,0)</f>
        <v>#N/A</v>
      </c>
      <c r="Y758" s="10" t="e">
        <f>VLOOKUP(tbl2_2!A758,ishod_substance!A:AD,7,0)</f>
        <v>#N/A</v>
      </c>
      <c r="Z758" s="9" t="e">
        <f>VLOOKUP(Y758,quide!$A$2:$B$1006,2,0)</f>
        <v>#N/A</v>
      </c>
      <c r="AA758" s="4" t="e">
        <f>VLOOKUP(Y758,quide!$A$2:$J$1006,10,0)</f>
        <v>#N/A</v>
      </c>
      <c r="AB758" s="50" t="e">
        <f>VLOOKUP(tbl2_2!A758,ishod_substance!A:AD,8,0)</f>
        <v>#N/A</v>
      </c>
      <c r="AC758" s="28" t="e">
        <f t="shared" si="11"/>
        <v>#N/A</v>
      </c>
      <c r="AD758" s="27" t="e">
        <f>VLOOKUP(tbl2_2!A758,ishod_substance!A:AD,9,0)</f>
        <v>#N/A</v>
      </c>
      <c r="AE758" s="8" t="e">
        <f>VLOOKUP(tbl2_2!A758,ishod_substance!A:AD,9,0)</f>
        <v>#N/A</v>
      </c>
      <c r="AF758" s="12"/>
    </row>
    <row r="759" spans="1:32" x14ac:dyDescent="0.25">
      <c r="A759">
        <v>751</v>
      </c>
      <c r="C759" s="5" t="e">
        <f>VLOOKUP(tbl2_2!A759,ishod_substance!A:P,2,0)</f>
        <v>#N/A</v>
      </c>
      <c r="D759" s="7" t="e">
        <f>VLOOKUP(tbl2_2!A759,ishod_substance!A:P,3,0)</f>
        <v>#N/A</v>
      </c>
      <c r="E759" s="5" t="e">
        <f>VLOOKUP(tbl2_2!A759,ishod_substance!A:P,11,0)</f>
        <v>#N/A</v>
      </c>
      <c r="F759" s="6" t="e">
        <f>VLOOKUP(tbl2_2!A759,ishod_substance!A:P,15,0)</f>
        <v>#N/A</v>
      </c>
      <c r="G759" s="6" t="e">
        <f>VLOOKUP(tbl2_2!A759,ishod_substance!A:P,12,0)&amp;"/"&amp;VLOOKUP(tbl2_2!A759,ishod_substance!A:P,14,0)</f>
        <v>#N/A</v>
      </c>
      <c r="H759" s="29" t="e">
        <f>VLOOKUP(tbl2_2!A759,ishod_substance!A:P,6,0)</f>
        <v>#N/A</v>
      </c>
      <c r="I759" s="10" t="e">
        <f>VLOOKUP(tbl2_2!A759,ishod_substance!A:P,15,0)</f>
        <v>#N/A</v>
      </c>
      <c r="J759" s="10" t="e">
        <f>VLOOKUP(tbl2_2!A759,ishod_substance!A:P,5,0)</f>
        <v>#N/A</v>
      </c>
      <c r="K759" s="84" t="e">
        <f>VLOOKUP(tbl2_2!A759,ishod_substance!A:Q,17,0)</f>
        <v>#N/A</v>
      </c>
      <c r="L759" s="84" t="e">
        <f>VLOOKUP(tbl2_2!A759,ishod_substance!A:R,18,0)</f>
        <v>#N/A</v>
      </c>
      <c r="M759" s="84" t="e">
        <f>VLOOKUP(tbl2_2!A759,ishod_substance!A:AD,19,0)</f>
        <v>#N/A</v>
      </c>
      <c r="N759" s="4" t="e">
        <f>VLOOKUP(tbl2_2!A759,ishod_substance!A:AD,20,0)</f>
        <v>#N/A</v>
      </c>
      <c r="O759" s="4" t="e">
        <f>VLOOKUP(tbl2_2!A759,ishod_substance!A:AD,21,0)</f>
        <v>#N/A</v>
      </c>
      <c r="P759" s="4" t="e">
        <f>VLOOKUP(tbl2_2!A759,ishod_substance!A:AD,22,0)</f>
        <v>#N/A</v>
      </c>
      <c r="Q759" s="4" t="e">
        <f>VLOOKUP(tbl2_2!A759,ishod_substance!A:AD,23,0)</f>
        <v>#N/A</v>
      </c>
      <c r="R759" s="4" t="e">
        <f>VLOOKUP(tbl2_2!A759,ishod_substance!A:AD,24,0)</f>
        <v>#N/A</v>
      </c>
      <c r="S759" s="4" t="e">
        <f>VLOOKUP(tbl2_2!A759,ishod_substance!A:AD,25,0)</f>
        <v>#N/A</v>
      </c>
      <c r="T759" s="4" t="e">
        <f>VLOOKUP(tbl2_2!A759,ishod_substance!A:AD,26,0)</f>
        <v>#N/A</v>
      </c>
      <c r="U759" s="4" t="e">
        <f>VLOOKUP(tbl2_2!A759,ishod_substance!A:AD,27,0)</f>
        <v>#N/A</v>
      </c>
      <c r="V759" s="4" t="e">
        <f>VLOOKUP(tbl2_2!A759,ishod_substance!A:AD,28,0)</f>
        <v>#N/A</v>
      </c>
      <c r="W759" s="4" t="e">
        <f>VLOOKUP(tbl2_2!A759,ishod_substance!A:AD,29,0)</f>
        <v>#N/A</v>
      </c>
      <c r="X759" s="4" t="e">
        <f>VLOOKUP(tbl2_2!A759,ishod_substance!A:AD,30,0)</f>
        <v>#N/A</v>
      </c>
      <c r="Y759" s="10" t="e">
        <f>VLOOKUP(tbl2_2!A759,ishod_substance!A:AD,7,0)</f>
        <v>#N/A</v>
      </c>
      <c r="Z759" s="9" t="e">
        <f>VLOOKUP(Y759,quide!$A$2:$B$1006,2,0)</f>
        <v>#N/A</v>
      </c>
      <c r="AA759" s="4" t="e">
        <f>VLOOKUP(Y759,quide!$A$2:$J$1006,10,0)</f>
        <v>#N/A</v>
      </c>
      <c r="AB759" s="50" t="e">
        <f>VLOOKUP(tbl2_2!A759,ishod_substance!A:AD,8,0)</f>
        <v>#N/A</v>
      </c>
      <c r="AC759" s="28" t="e">
        <f t="shared" si="11"/>
        <v>#N/A</v>
      </c>
      <c r="AD759" s="27" t="e">
        <f>VLOOKUP(tbl2_2!A759,ishod_substance!A:AD,9,0)</f>
        <v>#N/A</v>
      </c>
      <c r="AE759" s="8" t="e">
        <f>VLOOKUP(tbl2_2!A759,ishod_substance!A:AD,9,0)</f>
        <v>#N/A</v>
      </c>
      <c r="AF759" s="12"/>
    </row>
    <row r="760" spans="1:32" x14ac:dyDescent="0.25">
      <c r="A760">
        <v>752</v>
      </c>
      <c r="C760" s="5" t="e">
        <f>VLOOKUP(tbl2_2!A760,ishod_substance!A:P,2,0)</f>
        <v>#N/A</v>
      </c>
      <c r="D760" s="7" t="e">
        <f>VLOOKUP(tbl2_2!A760,ishod_substance!A:P,3,0)</f>
        <v>#N/A</v>
      </c>
      <c r="E760" s="5" t="e">
        <f>VLOOKUP(tbl2_2!A760,ishod_substance!A:P,11,0)</f>
        <v>#N/A</v>
      </c>
      <c r="F760" s="6" t="e">
        <f>VLOOKUP(tbl2_2!A760,ishod_substance!A:P,15,0)</f>
        <v>#N/A</v>
      </c>
      <c r="G760" s="6" t="e">
        <f>VLOOKUP(tbl2_2!A760,ishod_substance!A:P,12,0)&amp;"/"&amp;VLOOKUP(tbl2_2!A760,ishod_substance!A:P,14,0)</f>
        <v>#N/A</v>
      </c>
      <c r="H760" s="29" t="e">
        <f>VLOOKUP(tbl2_2!A760,ishod_substance!A:P,6,0)</f>
        <v>#N/A</v>
      </c>
      <c r="I760" s="10" t="e">
        <f>VLOOKUP(tbl2_2!A760,ishod_substance!A:P,15,0)</f>
        <v>#N/A</v>
      </c>
      <c r="J760" s="10" t="e">
        <f>VLOOKUP(tbl2_2!A760,ishod_substance!A:P,5,0)</f>
        <v>#N/A</v>
      </c>
      <c r="K760" s="84" t="e">
        <f>VLOOKUP(tbl2_2!A760,ishod_substance!A:Q,17,0)</f>
        <v>#N/A</v>
      </c>
      <c r="L760" s="84" t="e">
        <f>VLOOKUP(tbl2_2!A760,ishod_substance!A:R,18,0)</f>
        <v>#N/A</v>
      </c>
      <c r="M760" s="84" t="e">
        <f>VLOOKUP(tbl2_2!A760,ishod_substance!A:AD,19,0)</f>
        <v>#N/A</v>
      </c>
      <c r="N760" s="4" t="e">
        <f>VLOOKUP(tbl2_2!A760,ishod_substance!A:AD,20,0)</f>
        <v>#N/A</v>
      </c>
      <c r="O760" s="4" t="e">
        <f>VLOOKUP(tbl2_2!A760,ishod_substance!A:AD,21,0)</f>
        <v>#N/A</v>
      </c>
      <c r="P760" s="4" t="e">
        <f>VLOOKUP(tbl2_2!A760,ishod_substance!A:AD,22,0)</f>
        <v>#N/A</v>
      </c>
      <c r="Q760" s="4" t="e">
        <f>VLOOKUP(tbl2_2!A760,ishod_substance!A:AD,23,0)</f>
        <v>#N/A</v>
      </c>
      <c r="R760" s="4" t="e">
        <f>VLOOKUP(tbl2_2!A760,ishod_substance!A:AD,24,0)</f>
        <v>#N/A</v>
      </c>
      <c r="S760" s="4" t="e">
        <f>VLOOKUP(tbl2_2!A760,ishod_substance!A:AD,25,0)</f>
        <v>#N/A</v>
      </c>
      <c r="T760" s="4" t="e">
        <f>VLOOKUP(tbl2_2!A760,ishod_substance!A:AD,26,0)</f>
        <v>#N/A</v>
      </c>
      <c r="U760" s="4" t="e">
        <f>VLOOKUP(tbl2_2!A760,ishod_substance!A:AD,27,0)</f>
        <v>#N/A</v>
      </c>
      <c r="V760" s="4" t="e">
        <f>VLOOKUP(tbl2_2!A760,ishod_substance!A:AD,28,0)</f>
        <v>#N/A</v>
      </c>
      <c r="W760" s="4" t="e">
        <f>VLOOKUP(tbl2_2!A760,ishod_substance!A:AD,29,0)</f>
        <v>#N/A</v>
      </c>
      <c r="X760" s="4" t="e">
        <f>VLOOKUP(tbl2_2!A760,ishod_substance!A:AD,30,0)</f>
        <v>#N/A</v>
      </c>
      <c r="Y760" s="10" t="e">
        <f>VLOOKUP(tbl2_2!A760,ishod_substance!A:AD,7,0)</f>
        <v>#N/A</v>
      </c>
      <c r="Z760" s="9" t="e">
        <f>VLOOKUP(Y760,quide!$A$2:$B$1006,2,0)</f>
        <v>#N/A</v>
      </c>
      <c r="AA760" s="4" t="e">
        <f>VLOOKUP(Y760,quide!$A$2:$J$1006,10,0)</f>
        <v>#N/A</v>
      </c>
      <c r="AB760" s="50" t="e">
        <f>VLOOKUP(tbl2_2!A760,ishod_substance!A:AD,8,0)</f>
        <v>#N/A</v>
      </c>
      <c r="AC760" s="28" t="e">
        <f t="shared" si="11"/>
        <v>#N/A</v>
      </c>
      <c r="AD760" s="27" t="e">
        <f>VLOOKUP(tbl2_2!A760,ishod_substance!A:AD,9,0)</f>
        <v>#N/A</v>
      </c>
      <c r="AE760" s="8" t="e">
        <f>VLOOKUP(tbl2_2!A760,ishod_substance!A:AD,9,0)</f>
        <v>#N/A</v>
      </c>
      <c r="AF760" s="12"/>
    </row>
    <row r="761" spans="1:32" x14ac:dyDescent="0.25">
      <c r="A761">
        <v>753</v>
      </c>
      <c r="C761" s="5" t="e">
        <f>VLOOKUP(tbl2_2!A761,ishod_substance!A:P,2,0)</f>
        <v>#N/A</v>
      </c>
      <c r="D761" s="7" t="e">
        <f>VLOOKUP(tbl2_2!A761,ishod_substance!A:P,3,0)</f>
        <v>#N/A</v>
      </c>
      <c r="E761" s="5" t="e">
        <f>VLOOKUP(tbl2_2!A761,ishod_substance!A:P,11,0)</f>
        <v>#N/A</v>
      </c>
      <c r="F761" s="6" t="e">
        <f>VLOOKUP(tbl2_2!A761,ishod_substance!A:P,15,0)</f>
        <v>#N/A</v>
      </c>
      <c r="G761" s="6" t="e">
        <f>VLOOKUP(tbl2_2!A761,ishod_substance!A:P,12,0)&amp;"/"&amp;VLOOKUP(tbl2_2!A761,ishod_substance!A:P,14,0)</f>
        <v>#N/A</v>
      </c>
      <c r="H761" s="29" t="e">
        <f>VLOOKUP(tbl2_2!A761,ishod_substance!A:P,6,0)</f>
        <v>#N/A</v>
      </c>
      <c r="I761" s="10" t="e">
        <f>VLOOKUP(tbl2_2!A761,ishod_substance!A:P,15,0)</f>
        <v>#N/A</v>
      </c>
      <c r="J761" s="10" t="e">
        <f>VLOOKUP(tbl2_2!A761,ishod_substance!A:P,5,0)</f>
        <v>#N/A</v>
      </c>
      <c r="K761" s="84" t="e">
        <f>VLOOKUP(tbl2_2!A761,ishod_substance!A:Q,17,0)</f>
        <v>#N/A</v>
      </c>
      <c r="L761" s="84" t="e">
        <f>VLOOKUP(tbl2_2!A761,ishod_substance!A:R,18,0)</f>
        <v>#N/A</v>
      </c>
      <c r="M761" s="84" t="e">
        <f>VLOOKUP(tbl2_2!A761,ishod_substance!A:AD,19,0)</f>
        <v>#N/A</v>
      </c>
      <c r="N761" s="4" t="e">
        <f>VLOOKUP(tbl2_2!A761,ishod_substance!A:AD,20,0)</f>
        <v>#N/A</v>
      </c>
      <c r="O761" s="4" t="e">
        <f>VLOOKUP(tbl2_2!A761,ishod_substance!A:AD,21,0)</f>
        <v>#N/A</v>
      </c>
      <c r="P761" s="4" t="e">
        <f>VLOOKUP(tbl2_2!A761,ishod_substance!A:AD,22,0)</f>
        <v>#N/A</v>
      </c>
      <c r="Q761" s="4" t="e">
        <f>VLOOKUP(tbl2_2!A761,ishod_substance!A:AD,23,0)</f>
        <v>#N/A</v>
      </c>
      <c r="R761" s="4" t="e">
        <f>VLOOKUP(tbl2_2!A761,ishod_substance!A:AD,24,0)</f>
        <v>#N/A</v>
      </c>
      <c r="S761" s="4" t="e">
        <f>VLOOKUP(tbl2_2!A761,ishod_substance!A:AD,25,0)</f>
        <v>#N/A</v>
      </c>
      <c r="T761" s="4" t="e">
        <f>VLOOKUP(tbl2_2!A761,ishod_substance!A:AD,26,0)</f>
        <v>#N/A</v>
      </c>
      <c r="U761" s="4" t="e">
        <f>VLOOKUP(tbl2_2!A761,ishod_substance!A:AD,27,0)</f>
        <v>#N/A</v>
      </c>
      <c r="V761" s="4" t="e">
        <f>VLOOKUP(tbl2_2!A761,ishod_substance!A:AD,28,0)</f>
        <v>#N/A</v>
      </c>
      <c r="W761" s="4" t="e">
        <f>VLOOKUP(tbl2_2!A761,ishod_substance!A:AD,29,0)</f>
        <v>#N/A</v>
      </c>
      <c r="X761" s="4" t="e">
        <f>VLOOKUP(tbl2_2!A761,ishod_substance!A:AD,30,0)</f>
        <v>#N/A</v>
      </c>
      <c r="Y761" s="10" t="e">
        <f>VLOOKUP(tbl2_2!A761,ishod_substance!A:AD,7,0)</f>
        <v>#N/A</v>
      </c>
      <c r="Z761" s="9" t="e">
        <f>VLOOKUP(Y761,quide!$A$2:$B$1006,2,0)</f>
        <v>#N/A</v>
      </c>
      <c r="AA761" s="4" t="e">
        <f>VLOOKUP(Y761,quide!$A$2:$J$1006,10,0)</f>
        <v>#N/A</v>
      </c>
      <c r="AB761" s="50" t="e">
        <f>VLOOKUP(tbl2_2!A761,ishod_substance!A:AD,8,0)</f>
        <v>#N/A</v>
      </c>
      <c r="AC761" s="28" t="e">
        <f t="shared" si="11"/>
        <v>#N/A</v>
      </c>
      <c r="AD761" s="27" t="e">
        <f>VLOOKUP(tbl2_2!A761,ishod_substance!A:AD,9,0)</f>
        <v>#N/A</v>
      </c>
      <c r="AE761" s="8" t="e">
        <f>VLOOKUP(tbl2_2!A761,ishod_substance!A:AD,9,0)</f>
        <v>#N/A</v>
      </c>
      <c r="AF761" s="12"/>
    </row>
    <row r="762" spans="1:32" x14ac:dyDescent="0.25">
      <c r="A762">
        <v>754</v>
      </c>
      <c r="C762" s="5" t="e">
        <f>VLOOKUP(tbl2_2!A762,ishod_substance!A:P,2,0)</f>
        <v>#N/A</v>
      </c>
      <c r="D762" s="7" t="e">
        <f>VLOOKUP(tbl2_2!A762,ishod_substance!A:P,3,0)</f>
        <v>#N/A</v>
      </c>
      <c r="E762" s="5" t="e">
        <f>VLOOKUP(tbl2_2!A762,ishod_substance!A:P,11,0)</f>
        <v>#N/A</v>
      </c>
      <c r="F762" s="6" t="e">
        <f>VLOOKUP(tbl2_2!A762,ishod_substance!A:P,15,0)</f>
        <v>#N/A</v>
      </c>
      <c r="G762" s="6" t="e">
        <f>VLOOKUP(tbl2_2!A762,ishod_substance!A:P,12,0)&amp;"/"&amp;VLOOKUP(tbl2_2!A762,ishod_substance!A:P,14,0)</f>
        <v>#N/A</v>
      </c>
      <c r="H762" s="29" t="e">
        <f>VLOOKUP(tbl2_2!A762,ishod_substance!A:P,6,0)</f>
        <v>#N/A</v>
      </c>
      <c r="I762" s="10" t="e">
        <f>VLOOKUP(tbl2_2!A762,ishod_substance!A:P,15,0)</f>
        <v>#N/A</v>
      </c>
      <c r="J762" s="10" t="e">
        <f>VLOOKUP(tbl2_2!A762,ishod_substance!A:P,5,0)</f>
        <v>#N/A</v>
      </c>
      <c r="K762" s="84" t="e">
        <f>VLOOKUP(tbl2_2!A762,ishod_substance!A:Q,17,0)</f>
        <v>#N/A</v>
      </c>
      <c r="L762" s="84" t="e">
        <f>VLOOKUP(tbl2_2!A762,ishod_substance!A:R,18,0)</f>
        <v>#N/A</v>
      </c>
      <c r="M762" s="84" t="e">
        <f>VLOOKUP(tbl2_2!A762,ishod_substance!A:AD,19,0)</f>
        <v>#N/A</v>
      </c>
      <c r="N762" s="4" t="e">
        <f>VLOOKUP(tbl2_2!A762,ishod_substance!A:AD,20,0)</f>
        <v>#N/A</v>
      </c>
      <c r="O762" s="4" t="e">
        <f>VLOOKUP(tbl2_2!A762,ishod_substance!A:AD,21,0)</f>
        <v>#N/A</v>
      </c>
      <c r="P762" s="4" t="e">
        <f>VLOOKUP(tbl2_2!A762,ishod_substance!A:AD,22,0)</f>
        <v>#N/A</v>
      </c>
      <c r="Q762" s="4" t="e">
        <f>VLOOKUP(tbl2_2!A762,ishod_substance!A:AD,23,0)</f>
        <v>#N/A</v>
      </c>
      <c r="R762" s="4" t="e">
        <f>VLOOKUP(tbl2_2!A762,ishod_substance!A:AD,24,0)</f>
        <v>#N/A</v>
      </c>
      <c r="S762" s="4" t="e">
        <f>VLOOKUP(tbl2_2!A762,ishod_substance!A:AD,25,0)</f>
        <v>#N/A</v>
      </c>
      <c r="T762" s="4" t="e">
        <f>VLOOKUP(tbl2_2!A762,ishod_substance!A:AD,26,0)</f>
        <v>#N/A</v>
      </c>
      <c r="U762" s="4" t="e">
        <f>VLOOKUP(tbl2_2!A762,ishod_substance!A:AD,27,0)</f>
        <v>#N/A</v>
      </c>
      <c r="V762" s="4" t="e">
        <f>VLOOKUP(tbl2_2!A762,ishod_substance!A:AD,28,0)</f>
        <v>#N/A</v>
      </c>
      <c r="W762" s="4" t="e">
        <f>VLOOKUP(tbl2_2!A762,ishod_substance!A:AD,29,0)</f>
        <v>#N/A</v>
      </c>
      <c r="X762" s="4" t="e">
        <f>VLOOKUP(tbl2_2!A762,ishod_substance!A:AD,30,0)</f>
        <v>#N/A</v>
      </c>
      <c r="Y762" s="10" t="e">
        <f>VLOOKUP(tbl2_2!A762,ishod_substance!A:AD,7,0)</f>
        <v>#N/A</v>
      </c>
      <c r="Z762" s="9" t="e">
        <f>VLOOKUP(Y762,quide!$A$2:$B$1006,2,0)</f>
        <v>#N/A</v>
      </c>
      <c r="AA762" s="4" t="e">
        <f>VLOOKUP(Y762,quide!$A$2:$J$1006,10,0)</f>
        <v>#N/A</v>
      </c>
      <c r="AB762" s="50" t="e">
        <f>VLOOKUP(tbl2_2!A762,ishod_substance!A:AD,8,0)</f>
        <v>#N/A</v>
      </c>
      <c r="AC762" s="28" t="e">
        <f t="shared" si="11"/>
        <v>#N/A</v>
      </c>
      <c r="AD762" s="27" t="e">
        <f>VLOOKUP(tbl2_2!A762,ishod_substance!A:AD,9,0)</f>
        <v>#N/A</v>
      </c>
      <c r="AE762" s="8" t="e">
        <f>VLOOKUP(tbl2_2!A762,ishod_substance!A:AD,9,0)</f>
        <v>#N/A</v>
      </c>
      <c r="AF762" s="12"/>
    </row>
    <row r="763" spans="1:32" x14ac:dyDescent="0.25">
      <c r="A763">
        <v>755</v>
      </c>
      <c r="C763" s="5" t="e">
        <f>VLOOKUP(tbl2_2!A763,ishod_substance!A:P,2,0)</f>
        <v>#N/A</v>
      </c>
      <c r="D763" s="7" t="e">
        <f>VLOOKUP(tbl2_2!A763,ishod_substance!A:P,3,0)</f>
        <v>#N/A</v>
      </c>
      <c r="E763" s="5" t="e">
        <f>VLOOKUP(tbl2_2!A763,ishod_substance!A:P,11,0)</f>
        <v>#N/A</v>
      </c>
      <c r="F763" s="6" t="e">
        <f>VLOOKUP(tbl2_2!A763,ishod_substance!A:P,15,0)</f>
        <v>#N/A</v>
      </c>
      <c r="G763" s="6" t="e">
        <f>VLOOKUP(tbl2_2!A763,ishod_substance!A:P,12,0)&amp;"/"&amp;VLOOKUP(tbl2_2!A763,ishod_substance!A:P,14,0)</f>
        <v>#N/A</v>
      </c>
      <c r="H763" s="29" t="e">
        <f>VLOOKUP(tbl2_2!A763,ishod_substance!A:P,6,0)</f>
        <v>#N/A</v>
      </c>
      <c r="I763" s="10" t="e">
        <f>VLOOKUP(tbl2_2!A763,ishod_substance!A:P,15,0)</f>
        <v>#N/A</v>
      </c>
      <c r="J763" s="10" t="e">
        <f>VLOOKUP(tbl2_2!A763,ishod_substance!A:P,5,0)</f>
        <v>#N/A</v>
      </c>
      <c r="K763" s="84" t="e">
        <f>VLOOKUP(tbl2_2!A763,ishod_substance!A:Q,17,0)</f>
        <v>#N/A</v>
      </c>
      <c r="L763" s="84" t="e">
        <f>VLOOKUP(tbl2_2!A763,ishod_substance!A:R,18,0)</f>
        <v>#N/A</v>
      </c>
      <c r="M763" s="84" t="e">
        <f>VLOOKUP(tbl2_2!A763,ishod_substance!A:AD,19,0)</f>
        <v>#N/A</v>
      </c>
      <c r="N763" s="4" t="e">
        <f>VLOOKUP(tbl2_2!A763,ishod_substance!A:AD,20,0)</f>
        <v>#N/A</v>
      </c>
      <c r="O763" s="4" t="e">
        <f>VLOOKUP(tbl2_2!A763,ishod_substance!A:AD,21,0)</f>
        <v>#N/A</v>
      </c>
      <c r="P763" s="4" t="e">
        <f>VLOOKUP(tbl2_2!A763,ishod_substance!A:AD,22,0)</f>
        <v>#N/A</v>
      </c>
      <c r="Q763" s="4" t="e">
        <f>VLOOKUP(tbl2_2!A763,ishod_substance!A:AD,23,0)</f>
        <v>#N/A</v>
      </c>
      <c r="R763" s="4" t="e">
        <f>VLOOKUP(tbl2_2!A763,ishod_substance!A:AD,24,0)</f>
        <v>#N/A</v>
      </c>
      <c r="S763" s="4" t="e">
        <f>VLOOKUP(tbl2_2!A763,ishod_substance!A:AD,25,0)</f>
        <v>#N/A</v>
      </c>
      <c r="T763" s="4" t="e">
        <f>VLOOKUP(tbl2_2!A763,ishod_substance!A:AD,26,0)</f>
        <v>#N/A</v>
      </c>
      <c r="U763" s="4" t="e">
        <f>VLOOKUP(tbl2_2!A763,ishod_substance!A:AD,27,0)</f>
        <v>#N/A</v>
      </c>
      <c r="V763" s="4" t="e">
        <f>VLOOKUP(tbl2_2!A763,ishod_substance!A:AD,28,0)</f>
        <v>#N/A</v>
      </c>
      <c r="W763" s="4" t="e">
        <f>VLOOKUP(tbl2_2!A763,ishod_substance!A:AD,29,0)</f>
        <v>#N/A</v>
      </c>
      <c r="X763" s="4" t="e">
        <f>VLOOKUP(tbl2_2!A763,ishod_substance!A:AD,30,0)</f>
        <v>#N/A</v>
      </c>
      <c r="Y763" s="10" t="e">
        <f>VLOOKUP(tbl2_2!A763,ishod_substance!A:AD,7,0)</f>
        <v>#N/A</v>
      </c>
      <c r="Z763" s="9" t="e">
        <f>VLOOKUP(Y763,quide!$A$2:$B$1006,2,0)</f>
        <v>#N/A</v>
      </c>
      <c r="AA763" s="4" t="e">
        <f>VLOOKUP(Y763,quide!$A$2:$J$1006,10,0)</f>
        <v>#N/A</v>
      </c>
      <c r="AB763" s="50" t="e">
        <f>VLOOKUP(tbl2_2!A763,ishod_substance!A:AD,8,0)</f>
        <v>#N/A</v>
      </c>
      <c r="AC763" s="28" t="e">
        <f t="shared" ref="AC763:AC826" si="12">IF(O763=0,0,AB763*1000/O763)</f>
        <v>#N/A</v>
      </c>
      <c r="AD763" s="27" t="e">
        <f>VLOOKUP(tbl2_2!A763,ishod_substance!A:AD,9,0)</f>
        <v>#N/A</v>
      </c>
      <c r="AE763" s="8" t="e">
        <f>VLOOKUP(tbl2_2!A763,ishod_substance!A:AD,9,0)</f>
        <v>#N/A</v>
      </c>
      <c r="AF763" s="12"/>
    </row>
    <row r="764" spans="1:32" x14ac:dyDescent="0.25">
      <c r="A764">
        <v>756</v>
      </c>
      <c r="C764" s="5" t="e">
        <f>VLOOKUP(tbl2_2!A764,ishod_substance!A:P,2,0)</f>
        <v>#N/A</v>
      </c>
      <c r="D764" s="7" t="e">
        <f>VLOOKUP(tbl2_2!A764,ishod_substance!A:P,3,0)</f>
        <v>#N/A</v>
      </c>
      <c r="E764" s="5" t="e">
        <f>VLOOKUP(tbl2_2!A764,ishod_substance!A:P,11,0)</f>
        <v>#N/A</v>
      </c>
      <c r="F764" s="6" t="e">
        <f>VLOOKUP(tbl2_2!A764,ishod_substance!A:P,15,0)</f>
        <v>#N/A</v>
      </c>
      <c r="G764" s="6" t="e">
        <f>VLOOKUP(tbl2_2!A764,ishod_substance!A:P,12,0)&amp;"/"&amp;VLOOKUP(tbl2_2!A764,ishod_substance!A:P,14,0)</f>
        <v>#N/A</v>
      </c>
      <c r="H764" s="29" t="e">
        <f>VLOOKUP(tbl2_2!A764,ishod_substance!A:P,6,0)</f>
        <v>#N/A</v>
      </c>
      <c r="I764" s="10" t="e">
        <f>VLOOKUP(tbl2_2!A764,ishod_substance!A:P,15,0)</f>
        <v>#N/A</v>
      </c>
      <c r="J764" s="10" t="e">
        <f>VLOOKUP(tbl2_2!A764,ishod_substance!A:P,5,0)</f>
        <v>#N/A</v>
      </c>
      <c r="K764" s="84" t="e">
        <f>VLOOKUP(tbl2_2!A764,ishod_substance!A:Q,17,0)</f>
        <v>#N/A</v>
      </c>
      <c r="L764" s="84" t="e">
        <f>VLOOKUP(tbl2_2!A764,ishod_substance!A:R,18,0)</f>
        <v>#N/A</v>
      </c>
      <c r="M764" s="84" t="e">
        <f>VLOOKUP(tbl2_2!A764,ishod_substance!A:AD,19,0)</f>
        <v>#N/A</v>
      </c>
      <c r="N764" s="4" t="e">
        <f>VLOOKUP(tbl2_2!A764,ishod_substance!A:AD,20,0)</f>
        <v>#N/A</v>
      </c>
      <c r="O764" s="4" t="e">
        <f>VLOOKUP(tbl2_2!A764,ishod_substance!A:AD,21,0)</f>
        <v>#N/A</v>
      </c>
      <c r="P764" s="4" t="e">
        <f>VLOOKUP(tbl2_2!A764,ishod_substance!A:AD,22,0)</f>
        <v>#N/A</v>
      </c>
      <c r="Q764" s="4" t="e">
        <f>VLOOKUP(tbl2_2!A764,ishod_substance!A:AD,23,0)</f>
        <v>#N/A</v>
      </c>
      <c r="R764" s="4" t="e">
        <f>VLOOKUP(tbl2_2!A764,ishod_substance!A:AD,24,0)</f>
        <v>#N/A</v>
      </c>
      <c r="S764" s="4" t="e">
        <f>VLOOKUP(tbl2_2!A764,ishod_substance!A:AD,25,0)</f>
        <v>#N/A</v>
      </c>
      <c r="T764" s="4" t="e">
        <f>VLOOKUP(tbl2_2!A764,ishod_substance!A:AD,26,0)</f>
        <v>#N/A</v>
      </c>
      <c r="U764" s="4" t="e">
        <f>VLOOKUP(tbl2_2!A764,ishod_substance!A:AD,27,0)</f>
        <v>#N/A</v>
      </c>
      <c r="V764" s="4" t="e">
        <f>VLOOKUP(tbl2_2!A764,ishod_substance!A:AD,28,0)</f>
        <v>#N/A</v>
      </c>
      <c r="W764" s="4" t="e">
        <f>VLOOKUP(tbl2_2!A764,ishod_substance!A:AD,29,0)</f>
        <v>#N/A</v>
      </c>
      <c r="X764" s="4" t="e">
        <f>VLOOKUP(tbl2_2!A764,ishod_substance!A:AD,30,0)</f>
        <v>#N/A</v>
      </c>
      <c r="Y764" s="10" t="e">
        <f>VLOOKUP(tbl2_2!A764,ishod_substance!A:AD,7,0)</f>
        <v>#N/A</v>
      </c>
      <c r="Z764" s="9" t="e">
        <f>VLOOKUP(Y764,quide!$A$2:$B$1006,2,0)</f>
        <v>#N/A</v>
      </c>
      <c r="AA764" s="4" t="e">
        <f>VLOOKUP(Y764,quide!$A$2:$J$1006,10,0)</f>
        <v>#N/A</v>
      </c>
      <c r="AB764" s="50" t="e">
        <f>VLOOKUP(tbl2_2!A764,ishod_substance!A:AD,8,0)</f>
        <v>#N/A</v>
      </c>
      <c r="AC764" s="28" t="e">
        <f t="shared" si="12"/>
        <v>#N/A</v>
      </c>
      <c r="AD764" s="27" t="e">
        <f>VLOOKUP(tbl2_2!A764,ishod_substance!A:AD,9,0)</f>
        <v>#N/A</v>
      </c>
      <c r="AE764" s="8" t="e">
        <f>VLOOKUP(tbl2_2!A764,ishod_substance!A:AD,9,0)</f>
        <v>#N/A</v>
      </c>
      <c r="AF764" s="12"/>
    </row>
    <row r="765" spans="1:32" x14ac:dyDescent="0.25">
      <c r="A765">
        <v>757</v>
      </c>
      <c r="C765" s="5" t="e">
        <f>VLOOKUP(tbl2_2!A765,ishod_substance!A:P,2,0)</f>
        <v>#N/A</v>
      </c>
      <c r="D765" s="7" t="e">
        <f>VLOOKUP(tbl2_2!A765,ishod_substance!A:P,3,0)</f>
        <v>#N/A</v>
      </c>
      <c r="E765" s="5" t="e">
        <f>VLOOKUP(tbl2_2!A765,ishod_substance!A:P,11,0)</f>
        <v>#N/A</v>
      </c>
      <c r="F765" s="6" t="e">
        <f>VLOOKUP(tbl2_2!A765,ishod_substance!A:P,15,0)</f>
        <v>#N/A</v>
      </c>
      <c r="G765" s="6" t="e">
        <f>VLOOKUP(tbl2_2!A765,ishod_substance!A:P,12,0)&amp;"/"&amp;VLOOKUP(tbl2_2!A765,ishod_substance!A:P,14,0)</f>
        <v>#N/A</v>
      </c>
      <c r="H765" s="29" t="e">
        <f>VLOOKUP(tbl2_2!A765,ishod_substance!A:P,6,0)</f>
        <v>#N/A</v>
      </c>
      <c r="I765" s="10" t="e">
        <f>VLOOKUP(tbl2_2!A765,ishod_substance!A:P,15,0)</f>
        <v>#N/A</v>
      </c>
      <c r="J765" s="10" t="e">
        <f>VLOOKUP(tbl2_2!A765,ishod_substance!A:P,5,0)</f>
        <v>#N/A</v>
      </c>
      <c r="K765" s="84" t="e">
        <f>VLOOKUP(tbl2_2!A765,ishod_substance!A:Q,17,0)</f>
        <v>#N/A</v>
      </c>
      <c r="L765" s="84" t="e">
        <f>VLOOKUP(tbl2_2!A765,ishod_substance!A:R,18,0)</f>
        <v>#N/A</v>
      </c>
      <c r="M765" s="84" t="e">
        <f>VLOOKUP(tbl2_2!A765,ishod_substance!A:AD,19,0)</f>
        <v>#N/A</v>
      </c>
      <c r="N765" s="4" t="e">
        <f>VLOOKUP(tbl2_2!A765,ishod_substance!A:AD,20,0)</f>
        <v>#N/A</v>
      </c>
      <c r="O765" s="4" t="e">
        <f>VLOOKUP(tbl2_2!A765,ishod_substance!A:AD,21,0)</f>
        <v>#N/A</v>
      </c>
      <c r="P765" s="4" t="e">
        <f>VLOOKUP(tbl2_2!A765,ishod_substance!A:AD,22,0)</f>
        <v>#N/A</v>
      </c>
      <c r="Q765" s="4" t="e">
        <f>VLOOKUP(tbl2_2!A765,ishod_substance!A:AD,23,0)</f>
        <v>#N/A</v>
      </c>
      <c r="R765" s="4" t="e">
        <f>VLOOKUP(tbl2_2!A765,ishod_substance!A:AD,24,0)</f>
        <v>#N/A</v>
      </c>
      <c r="S765" s="4" t="e">
        <f>VLOOKUP(tbl2_2!A765,ishod_substance!A:AD,25,0)</f>
        <v>#N/A</v>
      </c>
      <c r="T765" s="4" t="e">
        <f>VLOOKUP(tbl2_2!A765,ishod_substance!A:AD,26,0)</f>
        <v>#N/A</v>
      </c>
      <c r="U765" s="4" t="e">
        <f>VLOOKUP(tbl2_2!A765,ishod_substance!A:AD,27,0)</f>
        <v>#N/A</v>
      </c>
      <c r="V765" s="4" t="e">
        <f>VLOOKUP(tbl2_2!A765,ishod_substance!A:AD,28,0)</f>
        <v>#N/A</v>
      </c>
      <c r="W765" s="4" t="e">
        <f>VLOOKUP(tbl2_2!A765,ishod_substance!A:AD,29,0)</f>
        <v>#N/A</v>
      </c>
      <c r="X765" s="4" t="e">
        <f>VLOOKUP(tbl2_2!A765,ishod_substance!A:AD,30,0)</f>
        <v>#N/A</v>
      </c>
      <c r="Y765" s="10" t="e">
        <f>VLOOKUP(tbl2_2!A765,ishod_substance!A:AD,7,0)</f>
        <v>#N/A</v>
      </c>
      <c r="Z765" s="9" t="e">
        <f>VLOOKUP(Y765,quide!$A$2:$B$1006,2,0)</f>
        <v>#N/A</v>
      </c>
      <c r="AA765" s="4" t="e">
        <f>VLOOKUP(Y765,quide!$A$2:$J$1006,10,0)</f>
        <v>#N/A</v>
      </c>
      <c r="AB765" s="50" t="e">
        <f>VLOOKUP(tbl2_2!A765,ishod_substance!A:AD,8,0)</f>
        <v>#N/A</v>
      </c>
      <c r="AC765" s="28" t="e">
        <f t="shared" si="12"/>
        <v>#N/A</v>
      </c>
      <c r="AD765" s="27" t="e">
        <f>VLOOKUP(tbl2_2!A765,ishod_substance!A:AD,9,0)</f>
        <v>#N/A</v>
      </c>
      <c r="AE765" s="8" t="e">
        <f>VLOOKUP(tbl2_2!A765,ishod_substance!A:AD,9,0)</f>
        <v>#N/A</v>
      </c>
      <c r="AF765" s="12"/>
    </row>
    <row r="766" spans="1:32" x14ac:dyDescent="0.25">
      <c r="A766">
        <v>758</v>
      </c>
      <c r="C766" s="5" t="e">
        <f>VLOOKUP(tbl2_2!A766,ishod_substance!A:P,2,0)</f>
        <v>#N/A</v>
      </c>
      <c r="D766" s="7" t="e">
        <f>VLOOKUP(tbl2_2!A766,ishod_substance!A:P,3,0)</f>
        <v>#N/A</v>
      </c>
      <c r="E766" s="5" t="e">
        <f>VLOOKUP(tbl2_2!A766,ishod_substance!A:P,11,0)</f>
        <v>#N/A</v>
      </c>
      <c r="F766" s="6" t="e">
        <f>VLOOKUP(tbl2_2!A766,ishod_substance!A:P,15,0)</f>
        <v>#N/A</v>
      </c>
      <c r="G766" s="6" t="e">
        <f>VLOOKUP(tbl2_2!A766,ishod_substance!A:P,12,0)&amp;"/"&amp;VLOOKUP(tbl2_2!A766,ishod_substance!A:P,14,0)</f>
        <v>#N/A</v>
      </c>
      <c r="H766" s="29" t="e">
        <f>VLOOKUP(tbl2_2!A766,ishod_substance!A:P,6,0)</f>
        <v>#N/A</v>
      </c>
      <c r="I766" s="10" t="e">
        <f>VLOOKUP(tbl2_2!A766,ishod_substance!A:P,15,0)</f>
        <v>#N/A</v>
      </c>
      <c r="J766" s="10" t="e">
        <f>VLOOKUP(tbl2_2!A766,ishod_substance!A:P,5,0)</f>
        <v>#N/A</v>
      </c>
      <c r="K766" s="84" t="e">
        <f>VLOOKUP(tbl2_2!A766,ishod_substance!A:Q,17,0)</f>
        <v>#N/A</v>
      </c>
      <c r="L766" s="84" t="e">
        <f>VLOOKUP(tbl2_2!A766,ishod_substance!A:R,18,0)</f>
        <v>#N/A</v>
      </c>
      <c r="M766" s="84" t="e">
        <f>VLOOKUP(tbl2_2!A766,ishod_substance!A:AD,19,0)</f>
        <v>#N/A</v>
      </c>
      <c r="N766" s="4" t="e">
        <f>VLOOKUP(tbl2_2!A766,ishod_substance!A:AD,20,0)</f>
        <v>#N/A</v>
      </c>
      <c r="O766" s="4" t="e">
        <f>VLOOKUP(tbl2_2!A766,ishod_substance!A:AD,21,0)</f>
        <v>#N/A</v>
      </c>
      <c r="P766" s="4" t="e">
        <f>VLOOKUP(tbl2_2!A766,ishod_substance!A:AD,22,0)</f>
        <v>#N/A</v>
      </c>
      <c r="Q766" s="4" t="e">
        <f>VLOOKUP(tbl2_2!A766,ishod_substance!A:AD,23,0)</f>
        <v>#N/A</v>
      </c>
      <c r="R766" s="4" t="e">
        <f>VLOOKUP(tbl2_2!A766,ishod_substance!A:AD,24,0)</f>
        <v>#N/A</v>
      </c>
      <c r="S766" s="4" t="e">
        <f>VLOOKUP(tbl2_2!A766,ishod_substance!A:AD,25,0)</f>
        <v>#N/A</v>
      </c>
      <c r="T766" s="4" t="e">
        <f>VLOOKUP(tbl2_2!A766,ishod_substance!A:AD,26,0)</f>
        <v>#N/A</v>
      </c>
      <c r="U766" s="4" t="e">
        <f>VLOOKUP(tbl2_2!A766,ishod_substance!A:AD,27,0)</f>
        <v>#N/A</v>
      </c>
      <c r="V766" s="4" t="e">
        <f>VLOOKUP(tbl2_2!A766,ishod_substance!A:AD,28,0)</f>
        <v>#N/A</v>
      </c>
      <c r="W766" s="4" t="e">
        <f>VLOOKUP(tbl2_2!A766,ishod_substance!A:AD,29,0)</f>
        <v>#N/A</v>
      </c>
      <c r="X766" s="4" t="e">
        <f>VLOOKUP(tbl2_2!A766,ishod_substance!A:AD,30,0)</f>
        <v>#N/A</v>
      </c>
      <c r="Y766" s="10" t="e">
        <f>VLOOKUP(tbl2_2!A766,ishod_substance!A:AD,7,0)</f>
        <v>#N/A</v>
      </c>
      <c r="Z766" s="9" t="e">
        <f>VLOOKUP(Y766,quide!$A$2:$B$1006,2,0)</f>
        <v>#N/A</v>
      </c>
      <c r="AA766" s="4" t="e">
        <f>VLOOKUP(Y766,quide!$A$2:$J$1006,10,0)</f>
        <v>#N/A</v>
      </c>
      <c r="AB766" s="50" t="e">
        <f>VLOOKUP(tbl2_2!A766,ishod_substance!A:AD,8,0)</f>
        <v>#N/A</v>
      </c>
      <c r="AC766" s="28" t="e">
        <f t="shared" si="12"/>
        <v>#N/A</v>
      </c>
      <c r="AD766" s="27" t="e">
        <f>VLOOKUP(tbl2_2!A766,ishod_substance!A:AD,9,0)</f>
        <v>#N/A</v>
      </c>
      <c r="AE766" s="8" t="e">
        <f>VLOOKUP(tbl2_2!A766,ishod_substance!A:AD,9,0)</f>
        <v>#N/A</v>
      </c>
      <c r="AF766" s="12"/>
    </row>
    <row r="767" spans="1:32" x14ac:dyDescent="0.25">
      <c r="A767">
        <v>759</v>
      </c>
      <c r="C767" s="5" t="e">
        <f>VLOOKUP(tbl2_2!A767,ishod_substance!A:P,2,0)</f>
        <v>#N/A</v>
      </c>
      <c r="D767" s="7" t="e">
        <f>VLOOKUP(tbl2_2!A767,ishod_substance!A:P,3,0)</f>
        <v>#N/A</v>
      </c>
      <c r="E767" s="5" t="e">
        <f>VLOOKUP(tbl2_2!A767,ishod_substance!A:P,11,0)</f>
        <v>#N/A</v>
      </c>
      <c r="F767" s="6" t="e">
        <f>VLOOKUP(tbl2_2!A767,ishod_substance!A:P,15,0)</f>
        <v>#N/A</v>
      </c>
      <c r="G767" s="6" t="e">
        <f>VLOOKUP(tbl2_2!A767,ishod_substance!A:P,12,0)&amp;"/"&amp;VLOOKUP(tbl2_2!A767,ishod_substance!A:P,14,0)</f>
        <v>#N/A</v>
      </c>
      <c r="H767" s="29" t="e">
        <f>VLOOKUP(tbl2_2!A767,ishod_substance!A:P,6,0)</f>
        <v>#N/A</v>
      </c>
      <c r="I767" s="10" t="e">
        <f>VLOOKUP(tbl2_2!A767,ishod_substance!A:P,15,0)</f>
        <v>#N/A</v>
      </c>
      <c r="J767" s="10" t="e">
        <f>VLOOKUP(tbl2_2!A767,ishod_substance!A:P,5,0)</f>
        <v>#N/A</v>
      </c>
      <c r="K767" s="84" t="e">
        <f>VLOOKUP(tbl2_2!A767,ishod_substance!A:Q,17,0)</f>
        <v>#N/A</v>
      </c>
      <c r="L767" s="84" t="e">
        <f>VLOOKUP(tbl2_2!A767,ishod_substance!A:R,18,0)</f>
        <v>#N/A</v>
      </c>
      <c r="M767" s="84" t="e">
        <f>VLOOKUP(tbl2_2!A767,ishod_substance!A:AD,19,0)</f>
        <v>#N/A</v>
      </c>
      <c r="N767" s="4" t="e">
        <f>VLOOKUP(tbl2_2!A767,ishod_substance!A:AD,20,0)</f>
        <v>#N/A</v>
      </c>
      <c r="O767" s="4" t="e">
        <f>VLOOKUP(tbl2_2!A767,ishod_substance!A:AD,21,0)</f>
        <v>#N/A</v>
      </c>
      <c r="P767" s="4" t="e">
        <f>VLOOKUP(tbl2_2!A767,ishod_substance!A:AD,22,0)</f>
        <v>#N/A</v>
      </c>
      <c r="Q767" s="4" t="e">
        <f>VLOOKUP(tbl2_2!A767,ishod_substance!A:AD,23,0)</f>
        <v>#N/A</v>
      </c>
      <c r="R767" s="4" t="e">
        <f>VLOOKUP(tbl2_2!A767,ishod_substance!A:AD,24,0)</f>
        <v>#N/A</v>
      </c>
      <c r="S767" s="4" t="e">
        <f>VLOOKUP(tbl2_2!A767,ishod_substance!A:AD,25,0)</f>
        <v>#N/A</v>
      </c>
      <c r="T767" s="4" t="e">
        <f>VLOOKUP(tbl2_2!A767,ishod_substance!A:AD,26,0)</f>
        <v>#N/A</v>
      </c>
      <c r="U767" s="4" t="e">
        <f>VLOOKUP(tbl2_2!A767,ishod_substance!A:AD,27,0)</f>
        <v>#N/A</v>
      </c>
      <c r="V767" s="4" t="e">
        <f>VLOOKUP(tbl2_2!A767,ishod_substance!A:AD,28,0)</f>
        <v>#N/A</v>
      </c>
      <c r="W767" s="4" t="e">
        <f>VLOOKUP(tbl2_2!A767,ishod_substance!A:AD,29,0)</f>
        <v>#N/A</v>
      </c>
      <c r="X767" s="4" t="e">
        <f>VLOOKUP(tbl2_2!A767,ishod_substance!A:AD,30,0)</f>
        <v>#N/A</v>
      </c>
      <c r="Y767" s="10" t="e">
        <f>VLOOKUP(tbl2_2!A767,ishod_substance!A:AD,7,0)</f>
        <v>#N/A</v>
      </c>
      <c r="Z767" s="9" t="e">
        <f>VLOOKUP(Y767,quide!$A$2:$B$1006,2,0)</f>
        <v>#N/A</v>
      </c>
      <c r="AA767" s="4" t="e">
        <f>VLOOKUP(Y767,quide!$A$2:$J$1006,10,0)</f>
        <v>#N/A</v>
      </c>
      <c r="AB767" s="50" t="e">
        <f>VLOOKUP(tbl2_2!A767,ishod_substance!A:AD,8,0)</f>
        <v>#N/A</v>
      </c>
      <c r="AC767" s="28" t="e">
        <f t="shared" si="12"/>
        <v>#N/A</v>
      </c>
      <c r="AD767" s="27" t="e">
        <f>VLOOKUP(tbl2_2!A767,ishod_substance!A:AD,9,0)</f>
        <v>#N/A</v>
      </c>
      <c r="AE767" s="8" t="e">
        <f>VLOOKUP(tbl2_2!A767,ishod_substance!A:AD,9,0)</f>
        <v>#N/A</v>
      </c>
      <c r="AF767" s="12"/>
    </row>
    <row r="768" spans="1:32" x14ac:dyDescent="0.25">
      <c r="A768">
        <v>760</v>
      </c>
      <c r="C768" s="5" t="e">
        <f>VLOOKUP(tbl2_2!A768,ishod_substance!A:P,2,0)</f>
        <v>#N/A</v>
      </c>
      <c r="D768" s="7" t="e">
        <f>VLOOKUP(tbl2_2!A768,ishod_substance!A:P,3,0)</f>
        <v>#N/A</v>
      </c>
      <c r="E768" s="5" t="e">
        <f>VLOOKUP(tbl2_2!A768,ishod_substance!A:P,11,0)</f>
        <v>#N/A</v>
      </c>
      <c r="F768" s="6" t="e">
        <f>VLOOKUP(tbl2_2!A768,ishod_substance!A:P,15,0)</f>
        <v>#N/A</v>
      </c>
      <c r="G768" s="6" t="e">
        <f>VLOOKUP(tbl2_2!A768,ishod_substance!A:P,12,0)&amp;"/"&amp;VLOOKUP(tbl2_2!A768,ishod_substance!A:P,14,0)</f>
        <v>#N/A</v>
      </c>
      <c r="H768" s="29" t="e">
        <f>VLOOKUP(tbl2_2!A768,ishod_substance!A:P,6,0)</f>
        <v>#N/A</v>
      </c>
      <c r="I768" s="10" t="e">
        <f>VLOOKUP(tbl2_2!A768,ishod_substance!A:P,15,0)</f>
        <v>#N/A</v>
      </c>
      <c r="J768" s="10" t="e">
        <f>VLOOKUP(tbl2_2!A768,ishod_substance!A:P,5,0)</f>
        <v>#N/A</v>
      </c>
      <c r="K768" s="84" t="e">
        <f>VLOOKUP(tbl2_2!A768,ishod_substance!A:Q,17,0)</f>
        <v>#N/A</v>
      </c>
      <c r="L768" s="84" t="e">
        <f>VLOOKUP(tbl2_2!A768,ishod_substance!A:R,18,0)</f>
        <v>#N/A</v>
      </c>
      <c r="M768" s="84" t="e">
        <f>VLOOKUP(tbl2_2!A768,ishod_substance!A:AD,19,0)</f>
        <v>#N/A</v>
      </c>
      <c r="N768" s="4" t="e">
        <f>VLOOKUP(tbl2_2!A768,ishod_substance!A:AD,20,0)</f>
        <v>#N/A</v>
      </c>
      <c r="O768" s="4" t="e">
        <f>VLOOKUP(tbl2_2!A768,ishod_substance!A:AD,21,0)</f>
        <v>#N/A</v>
      </c>
      <c r="P768" s="4" t="e">
        <f>VLOOKUP(tbl2_2!A768,ishod_substance!A:AD,22,0)</f>
        <v>#N/A</v>
      </c>
      <c r="Q768" s="4" t="e">
        <f>VLOOKUP(tbl2_2!A768,ishod_substance!A:AD,23,0)</f>
        <v>#N/A</v>
      </c>
      <c r="R768" s="4" t="e">
        <f>VLOOKUP(tbl2_2!A768,ishod_substance!A:AD,24,0)</f>
        <v>#N/A</v>
      </c>
      <c r="S768" s="4" t="e">
        <f>VLOOKUP(tbl2_2!A768,ishod_substance!A:AD,25,0)</f>
        <v>#N/A</v>
      </c>
      <c r="T768" s="4" t="e">
        <f>VLOOKUP(tbl2_2!A768,ishod_substance!A:AD,26,0)</f>
        <v>#N/A</v>
      </c>
      <c r="U768" s="4" t="e">
        <f>VLOOKUP(tbl2_2!A768,ishod_substance!A:AD,27,0)</f>
        <v>#N/A</v>
      </c>
      <c r="V768" s="4" t="e">
        <f>VLOOKUP(tbl2_2!A768,ishod_substance!A:AD,28,0)</f>
        <v>#N/A</v>
      </c>
      <c r="W768" s="4" t="e">
        <f>VLOOKUP(tbl2_2!A768,ishod_substance!A:AD,29,0)</f>
        <v>#N/A</v>
      </c>
      <c r="X768" s="4" t="e">
        <f>VLOOKUP(tbl2_2!A768,ishod_substance!A:AD,30,0)</f>
        <v>#N/A</v>
      </c>
      <c r="Y768" s="10" t="e">
        <f>VLOOKUP(tbl2_2!A768,ishod_substance!A:AD,7,0)</f>
        <v>#N/A</v>
      </c>
      <c r="Z768" s="9" t="e">
        <f>VLOOKUP(Y768,quide!$A$2:$B$1006,2,0)</f>
        <v>#N/A</v>
      </c>
      <c r="AA768" s="4" t="e">
        <f>VLOOKUP(Y768,quide!$A$2:$J$1006,10,0)</f>
        <v>#N/A</v>
      </c>
      <c r="AB768" s="50" t="e">
        <f>VLOOKUP(tbl2_2!A768,ishod_substance!A:AD,8,0)</f>
        <v>#N/A</v>
      </c>
      <c r="AC768" s="28" t="e">
        <f t="shared" si="12"/>
        <v>#N/A</v>
      </c>
      <c r="AD768" s="27" t="e">
        <f>VLOOKUP(tbl2_2!A768,ishod_substance!A:AD,9,0)</f>
        <v>#N/A</v>
      </c>
      <c r="AE768" s="8" t="e">
        <f>VLOOKUP(tbl2_2!A768,ishod_substance!A:AD,9,0)</f>
        <v>#N/A</v>
      </c>
      <c r="AF768" s="12"/>
    </row>
    <row r="769" spans="1:32" x14ac:dyDescent="0.25">
      <c r="A769">
        <v>761</v>
      </c>
      <c r="C769" s="5" t="e">
        <f>VLOOKUP(tbl2_2!A769,ishod_substance!A:P,2,0)</f>
        <v>#N/A</v>
      </c>
      <c r="D769" s="7" t="e">
        <f>VLOOKUP(tbl2_2!A769,ishod_substance!A:P,3,0)</f>
        <v>#N/A</v>
      </c>
      <c r="E769" s="5" t="e">
        <f>VLOOKUP(tbl2_2!A769,ishod_substance!A:P,11,0)</f>
        <v>#N/A</v>
      </c>
      <c r="F769" s="6" t="e">
        <f>VLOOKUP(tbl2_2!A769,ishod_substance!A:P,15,0)</f>
        <v>#N/A</v>
      </c>
      <c r="G769" s="6" t="e">
        <f>VLOOKUP(tbl2_2!A769,ishod_substance!A:P,12,0)&amp;"/"&amp;VLOOKUP(tbl2_2!A769,ishod_substance!A:P,14,0)</f>
        <v>#N/A</v>
      </c>
      <c r="H769" s="29" t="e">
        <f>VLOOKUP(tbl2_2!A769,ishod_substance!A:P,6,0)</f>
        <v>#N/A</v>
      </c>
      <c r="I769" s="10" t="e">
        <f>VLOOKUP(tbl2_2!A769,ishod_substance!A:P,15,0)</f>
        <v>#N/A</v>
      </c>
      <c r="J769" s="10" t="e">
        <f>VLOOKUP(tbl2_2!A769,ishod_substance!A:P,5,0)</f>
        <v>#N/A</v>
      </c>
      <c r="K769" s="84" t="e">
        <f>VLOOKUP(tbl2_2!A769,ishod_substance!A:Q,17,0)</f>
        <v>#N/A</v>
      </c>
      <c r="L769" s="84" t="e">
        <f>VLOOKUP(tbl2_2!A769,ishod_substance!A:R,18,0)</f>
        <v>#N/A</v>
      </c>
      <c r="M769" s="84" t="e">
        <f>VLOOKUP(tbl2_2!A769,ishod_substance!A:AD,19,0)</f>
        <v>#N/A</v>
      </c>
      <c r="N769" s="4" t="e">
        <f>VLOOKUP(tbl2_2!A769,ishod_substance!A:AD,20,0)</f>
        <v>#N/A</v>
      </c>
      <c r="O769" s="4" t="e">
        <f>VLOOKUP(tbl2_2!A769,ishod_substance!A:AD,21,0)</f>
        <v>#N/A</v>
      </c>
      <c r="P769" s="4" t="e">
        <f>VLOOKUP(tbl2_2!A769,ishod_substance!A:AD,22,0)</f>
        <v>#N/A</v>
      </c>
      <c r="Q769" s="4" t="e">
        <f>VLOOKUP(tbl2_2!A769,ishod_substance!A:AD,23,0)</f>
        <v>#N/A</v>
      </c>
      <c r="R769" s="4" t="e">
        <f>VLOOKUP(tbl2_2!A769,ishod_substance!A:AD,24,0)</f>
        <v>#N/A</v>
      </c>
      <c r="S769" s="4" t="e">
        <f>VLOOKUP(tbl2_2!A769,ishod_substance!A:AD,25,0)</f>
        <v>#N/A</v>
      </c>
      <c r="T769" s="4" t="e">
        <f>VLOOKUP(tbl2_2!A769,ishod_substance!A:AD,26,0)</f>
        <v>#N/A</v>
      </c>
      <c r="U769" s="4" t="e">
        <f>VLOOKUP(tbl2_2!A769,ishod_substance!A:AD,27,0)</f>
        <v>#N/A</v>
      </c>
      <c r="V769" s="4" t="e">
        <f>VLOOKUP(tbl2_2!A769,ishod_substance!A:AD,28,0)</f>
        <v>#N/A</v>
      </c>
      <c r="W769" s="4" t="e">
        <f>VLOOKUP(tbl2_2!A769,ishod_substance!A:AD,29,0)</f>
        <v>#N/A</v>
      </c>
      <c r="X769" s="4" t="e">
        <f>VLOOKUP(tbl2_2!A769,ishod_substance!A:AD,30,0)</f>
        <v>#N/A</v>
      </c>
      <c r="Y769" s="10" t="e">
        <f>VLOOKUP(tbl2_2!A769,ishod_substance!A:AD,7,0)</f>
        <v>#N/A</v>
      </c>
      <c r="Z769" s="9" t="e">
        <f>VLOOKUP(Y769,quide!$A$2:$B$1006,2,0)</f>
        <v>#N/A</v>
      </c>
      <c r="AA769" s="4" t="e">
        <f>VLOOKUP(Y769,quide!$A$2:$J$1006,10,0)</f>
        <v>#N/A</v>
      </c>
      <c r="AB769" s="50" t="e">
        <f>VLOOKUP(tbl2_2!A769,ishod_substance!A:AD,8,0)</f>
        <v>#N/A</v>
      </c>
      <c r="AC769" s="28" t="e">
        <f t="shared" si="12"/>
        <v>#N/A</v>
      </c>
      <c r="AD769" s="27" t="e">
        <f>VLOOKUP(tbl2_2!A769,ishod_substance!A:AD,9,0)</f>
        <v>#N/A</v>
      </c>
      <c r="AE769" s="8" t="e">
        <f>VLOOKUP(tbl2_2!A769,ishod_substance!A:AD,9,0)</f>
        <v>#N/A</v>
      </c>
      <c r="AF769" s="12"/>
    </row>
    <row r="770" spans="1:32" x14ac:dyDescent="0.25">
      <c r="A770">
        <v>762</v>
      </c>
      <c r="C770" s="5" t="e">
        <f>VLOOKUP(tbl2_2!A770,ishod_substance!A:P,2,0)</f>
        <v>#N/A</v>
      </c>
      <c r="D770" s="7" t="e">
        <f>VLOOKUP(tbl2_2!A770,ishod_substance!A:P,3,0)</f>
        <v>#N/A</v>
      </c>
      <c r="E770" s="5" t="e">
        <f>VLOOKUP(tbl2_2!A770,ishod_substance!A:P,11,0)</f>
        <v>#N/A</v>
      </c>
      <c r="F770" s="6" t="e">
        <f>VLOOKUP(tbl2_2!A770,ishod_substance!A:P,15,0)</f>
        <v>#N/A</v>
      </c>
      <c r="G770" s="6" t="e">
        <f>VLOOKUP(tbl2_2!A770,ishod_substance!A:P,12,0)&amp;"/"&amp;VLOOKUP(tbl2_2!A770,ishod_substance!A:P,14,0)</f>
        <v>#N/A</v>
      </c>
      <c r="H770" s="29" t="e">
        <f>VLOOKUP(tbl2_2!A770,ishod_substance!A:P,6,0)</f>
        <v>#N/A</v>
      </c>
      <c r="I770" s="10" t="e">
        <f>VLOOKUP(tbl2_2!A770,ishod_substance!A:P,15,0)</f>
        <v>#N/A</v>
      </c>
      <c r="J770" s="10" t="e">
        <f>VLOOKUP(tbl2_2!A770,ishod_substance!A:P,5,0)</f>
        <v>#N/A</v>
      </c>
      <c r="K770" s="84" t="e">
        <f>VLOOKUP(tbl2_2!A770,ishod_substance!A:Q,17,0)</f>
        <v>#N/A</v>
      </c>
      <c r="L770" s="84" t="e">
        <f>VLOOKUP(tbl2_2!A770,ishod_substance!A:R,18,0)</f>
        <v>#N/A</v>
      </c>
      <c r="M770" s="84" t="e">
        <f>VLOOKUP(tbl2_2!A770,ishod_substance!A:AD,19,0)</f>
        <v>#N/A</v>
      </c>
      <c r="N770" s="4" t="e">
        <f>VLOOKUP(tbl2_2!A770,ishod_substance!A:AD,20,0)</f>
        <v>#N/A</v>
      </c>
      <c r="O770" s="4" t="e">
        <f>VLOOKUP(tbl2_2!A770,ishod_substance!A:AD,21,0)</f>
        <v>#N/A</v>
      </c>
      <c r="P770" s="4" t="e">
        <f>VLOOKUP(tbl2_2!A770,ishod_substance!A:AD,22,0)</f>
        <v>#N/A</v>
      </c>
      <c r="Q770" s="4" t="e">
        <f>VLOOKUP(tbl2_2!A770,ishod_substance!A:AD,23,0)</f>
        <v>#N/A</v>
      </c>
      <c r="R770" s="4" t="e">
        <f>VLOOKUP(tbl2_2!A770,ishod_substance!A:AD,24,0)</f>
        <v>#N/A</v>
      </c>
      <c r="S770" s="4" t="e">
        <f>VLOOKUP(tbl2_2!A770,ishod_substance!A:AD,25,0)</f>
        <v>#N/A</v>
      </c>
      <c r="T770" s="4" t="e">
        <f>VLOOKUP(tbl2_2!A770,ishod_substance!A:AD,26,0)</f>
        <v>#N/A</v>
      </c>
      <c r="U770" s="4" t="e">
        <f>VLOOKUP(tbl2_2!A770,ishod_substance!A:AD,27,0)</f>
        <v>#N/A</v>
      </c>
      <c r="V770" s="4" t="e">
        <f>VLOOKUP(tbl2_2!A770,ishod_substance!A:AD,28,0)</f>
        <v>#N/A</v>
      </c>
      <c r="W770" s="4" t="e">
        <f>VLOOKUP(tbl2_2!A770,ishod_substance!A:AD,29,0)</f>
        <v>#N/A</v>
      </c>
      <c r="X770" s="4" t="e">
        <f>VLOOKUP(tbl2_2!A770,ishod_substance!A:AD,30,0)</f>
        <v>#N/A</v>
      </c>
      <c r="Y770" s="10" t="e">
        <f>VLOOKUP(tbl2_2!A770,ishod_substance!A:AD,7,0)</f>
        <v>#N/A</v>
      </c>
      <c r="Z770" s="9" t="e">
        <f>VLOOKUP(Y770,quide!$A$2:$B$1006,2,0)</f>
        <v>#N/A</v>
      </c>
      <c r="AA770" s="4" t="e">
        <f>VLOOKUP(Y770,quide!$A$2:$J$1006,10,0)</f>
        <v>#N/A</v>
      </c>
      <c r="AB770" s="50" t="e">
        <f>VLOOKUP(tbl2_2!A770,ishod_substance!A:AD,8,0)</f>
        <v>#N/A</v>
      </c>
      <c r="AC770" s="28" t="e">
        <f t="shared" si="12"/>
        <v>#N/A</v>
      </c>
      <c r="AD770" s="27" t="e">
        <f>VLOOKUP(tbl2_2!A770,ishod_substance!A:AD,9,0)</f>
        <v>#N/A</v>
      </c>
      <c r="AE770" s="8" t="e">
        <f>VLOOKUP(tbl2_2!A770,ishod_substance!A:AD,9,0)</f>
        <v>#N/A</v>
      </c>
      <c r="AF770" s="12"/>
    </row>
    <row r="771" spans="1:32" x14ac:dyDescent="0.25">
      <c r="A771">
        <v>763</v>
      </c>
      <c r="C771" s="5" t="e">
        <f>VLOOKUP(tbl2_2!A771,ishod_substance!A:P,2,0)</f>
        <v>#N/A</v>
      </c>
      <c r="D771" s="7" t="e">
        <f>VLOOKUP(tbl2_2!A771,ishod_substance!A:P,3,0)</f>
        <v>#N/A</v>
      </c>
      <c r="E771" s="5" t="e">
        <f>VLOOKUP(tbl2_2!A771,ishod_substance!A:P,11,0)</f>
        <v>#N/A</v>
      </c>
      <c r="F771" s="6" t="e">
        <f>VLOOKUP(tbl2_2!A771,ishod_substance!A:P,15,0)</f>
        <v>#N/A</v>
      </c>
      <c r="G771" s="6" t="e">
        <f>VLOOKUP(tbl2_2!A771,ishod_substance!A:P,12,0)&amp;"/"&amp;VLOOKUP(tbl2_2!A771,ishod_substance!A:P,14,0)</f>
        <v>#N/A</v>
      </c>
      <c r="H771" s="29" t="e">
        <f>VLOOKUP(tbl2_2!A771,ishod_substance!A:P,6,0)</f>
        <v>#N/A</v>
      </c>
      <c r="I771" s="10" t="e">
        <f>VLOOKUP(tbl2_2!A771,ishod_substance!A:P,15,0)</f>
        <v>#N/A</v>
      </c>
      <c r="J771" s="10" t="e">
        <f>VLOOKUP(tbl2_2!A771,ishod_substance!A:P,5,0)</f>
        <v>#N/A</v>
      </c>
      <c r="K771" s="84" t="e">
        <f>VLOOKUP(tbl2_2!A771,ishod_substance!A:Q,17,0)</f>
        <v>#N/A</v>
      </c>
      <c r="L771" s="84" t="e">
        <f>VLOOKUP(tbl2_2!A771,ishod_substance!A:R,18,0)</f>
        <v>#N/A</v>
      </c>
      <c r="M771" s="84" t="e">
        <f>VLOOKUP(tbl2_2!A771,ishod_substance!A:AD,19,0)</f>
        <v>#N/A</v>
      </c>
      <c r="N771" s="4" t="e">
        <f>VLOOKUP(tbl2_2!A771,ishod_substance!A:AD,20,0)</f>
        <v>#N/A</v>
      </c>
      <c r="O771" s="4" t="e">
        <f>VLOOKUP(tbl2_2!A771,ishod_substance!A:AD,21,0)</f>
        <v>#N/A</v>
      </c>
      <c r="P771" s="4" t="e">
        <f>VLOOKUP(tbl2_2!A771,ishod_substance!A:AD,22,0)</f>
        <v>#N/A</v>
      </c>
      <c r="Q771" s="4" t="e">
        <f>VLOOKUP(tbl2_2!A771,ishod_substance!A:AD,23,0)</f>
        <v>#N/A</v>
      </c>
      <c r="R771" s="4" t="e">
        <f>VLOOKUP(tbl2_2!A771,ishod_substance!A:AD,24,0)</f>
        <v>#N/A</v>
      </c>
      <c r="S771" s="4" t="e">
        <f>VLOOKUP(tbl2_2!A771,ishod_substance!A:AD,25,0)</f>
        <v>#N/A</v>
      </c>
      <c r="T771" s="4" t="e">
        <f>VLOOKUP(tbl2_2!A771,ishod_substance!A:AD,26,0)</f>
        <v>#N/A</v>
      </c>
      <c r="U771" s="4" t="e">
        <f>VLOOKUP(tbl2_2!A771,ishod_substance!A:AD,27,0)</f>
        <v>#N/A</v>
      </c>
      <c r="V771" s="4" t="e">
        <f>VLOOKUP(tbl2_2!A771,ishod_substance!A:AD,28,0)</f>
        <v>#N/A</v>
      </c>
      <c r="W771" s="4" t="e">
        <f>VLOOKUP(tbl2_2!A771,ishod_substance!A:AD,29,0)</f>
        <v>#N/A</v>
      </c>
      <c r="X771" s="4" t="e">
        <f>VLOOKUP(tbl2_2!A771,ishod_substance!A:AD,30,0)</f>
        <v>#N/A</v>
      </c>
      <c r="Y771" s="10" t="e">
        <f>VLOOKUP(tbl2_2!A771,ishod_substance!A:AD,7,0)</f>
        <v>#N/A</v>
      </c>
      <c r="Z771" s="9" t="e">
        <f>VLOOKUP(Y771,quide!$A$2:$B$1006,2,0)</f>
        <v>#N/A</v>
      </c>
      <c r="AA771" s="4" t="e">
        <f>VLOOKUP(Y771,quide!$A$2:$J$1006,10,0)</f>
        <v>#N/A</v>
      </c>
      <c r="AB771" s="50" t="e">
        <f>VLOOKUP(tbl2_2!A771,ishod_substance!A:AD,8,0)</f>
        <v>#N/A</v>
      </c>
      <c r="AC771" s="28" t="e">
        <f t="shared" si="12"/>
        <v>#N/A</v>
      </c>
      <c r="AD771" s="27" t="e">
        <f>VLOOKUP(tbl2_2!A771,ishod_substance!A:AD,9,0)</f>
        <v>#N/A</v>
      </c>
      <c r="AE771" s="8" t="e">
        <f>VLOOKUP(tbl2_2!A771,ishod_substance!A:AD,9,0)</f>
        <v>#N/A</v>
      </c>
      <c r="AF771" s="12"/>
    </row>
    <row r="772" spans="1:32" x14ac:dyDescent="0.25">
      <c r="A772">
        <v>764</v>
      </c>
      <c r="C772" s="5" t="e">
        <f>VLOOKUP(tbl2_2!A772,ishod_substance!A:P,2,0)</f>
        <v>#N/A</v>
      </c>
      <c r="D772" s="7" t="e">
        <f>VLOOKUP(tbl2_2!A772,ishod_substance!A:P,3,0)</f>
        <v>#N/A</v>
      </c>
      <c r="E772" s="5" t="e">
        <f>VLOOKUP(tbl2_2!A772,ishod_substance!A:P,11,0)</f>
        <v>#N/A</v>
      </c>
      <c r="F772" s="6" t="e">
        <f>VLOOKUP(tbl2_2!A772,ishod_substance!A:P,15,0)</f>
        <v>#N/A</v>
      </c>
      <c r="G772" s="6" t="e">
        <f>VLOOKUP(tbl2_2!A772,ishod_substance!A:P,12,0)&amp;"/"&amp;VLOOKUP(tbl2_2!A772,ishod_substance!A:P,14,0)</f>
        <v>#N/A</v>
      </c>
      <c r="H772" s="29" t="e">
        <f>VLOOKUP(tbl2_2!A772,ishod_substance!A:P,6,0)</f>
        <v>#N/A</v>
      </c>
      <c r="I772" s="10" t="e">
        <f>VLOOKUP(tbl2_2!A772,ishod_substance!A:P,15,0)</f>
        <v>#N/A</v>
      </c>
      <c r="J772" s="10" t="e">
        <f>VLOOKUP(tbl2_2!A772,ishod_substance!A:P,5,0)</f>
        <v>#N/A</v>
      </c>
      <c r="K772" s="84" t="e">
        <f>VLOOKUP(tbl2_2!A772,ishod_substance!A:Q,17,0)</f>
        <v>#N/A</v>
      </c>
      <c r="L772" s="84" t="e">
        <f>VLOOKUP(tbl2_2!A772,ishod_substance!A:R,18,0)</f>
        <v>#N/A</v>
      </c>
      <c r="M772" s="84" t="e">
        <f>VLOOKUP(tbl2_2!A772,ishod_substance!A:AD,19,0)</f>
        <v>#N/A</v>
      </c>
      <c r="N772" s="4" t="e">
        <f>VLOOKUP(tbl2_2!A772,ishod_substance!A:AD,20,0)</f>
        <v>#N/A</v>
      </c>
      <c r="O772" s="4" t="e">
        <f>VLOOKUP(tbl2_2!A772,ishod_substance!A:AD,21,0)</f>
        <v>#N/A</v>
      </c>
      <c r="P772" s="4" t="e">
        <f>VLOOKUP(tbl2_2!A772,ishod_substance!A:AD,22,0)</f>
        <v>#N/A</v>
      </c>
      <c r="Q772" s="4" t="e">
        <f>VLOOKUP(tbl2_2!A772,ishod_substance!A:AD,23,0)</f>
        <v>#N/A</v>
      </c>
      <c r="R772" s="4" t="e">
        <f>VLOOKUP(tbl2_2!A772,ishod_substance!A:AD,24,0)</f>
        <v>#N/A</v>
      </c>
      <c r="S772" s="4" t="e">
        <f>VLOOKUP(tbl2_2!A772,ishod_substance!A:AD,25,0)</f>
        <v>#N/A</v>
      </c>
      <c r="T772" s="4" t="e">
        <f>VLOOKUP(tbl2_2!A772,ishod_substance!A:AD,26,0)</f>
        <v>#N/A</v>
      </c>
      <c r="U772" s="4" t="e">
        <f>VLOOKUP(tbl2_2!A772,ishod_substance!A:AD,27,0)</f>
        <v>#N/A</v>
      </c>
      <c r="V772" s="4" t="e">
        <f>VLOOKUP(tbl2_2!A772,ishod_substance!A:AD,28,0)</f>
        <v>#N/A</v>
      </c>
      <c r="W772" s="4" t="e">
        <f>VLOOKUP(tbl2_2!A772,ishod_substance!A:AD,29,0)</f>
        <v>#N/A</v>
      </c>
      <c r="X772" s="4" t="e">
        <f>VLOOKUP(tbl2_2!A772,ishod_substance!A:AD,30,0)</f>
        <v>#N/A</v>
      </c>
      <c r="Y772" s="10" t="e">
        <f>VLOOKUP(tbl2_2!A772,ishod_substance!A:AD,7,0)</f>
        <v>#N/A</v>
      </c>
      <c r="Z772" s="9" t="e">
        <f>VLOOKUP(Y772,quide!$A$2:$B$1006,2,0)</f>
        <v>#N/A</v>
      </c>
      <c r="AA772" s="4" t="e">
        <f>VLOOKUP(Y772,quide!$A$2:$J$1006,10,0)</f>
        <v>#N/A</v>
      </c>
      <c r="AB772" s="50" t="e">
        <f>VLOOKUP(tbl2_2!A772,ishod_substance!A:AD,8,0)</f>
        <v>#N/A</v>
      </c>
      <c r="AC772" s="28" t="e">
        <f t="shared" si="12"/>
        <v>#N/A</v>
      </c>
      <c r="AD772" s="27" t="e">
        <f>VLOOKUP(tbl2_2!A772,ishod_substance!A:AD,9,0)</f>
        <v>#N/A</v>
      </c>
      <c r="AE772" s="8" t="e">
        <f>VLOOKUP(tbl2_2!A772,ishod_substance!A:AD,9,0)</f>
        <v>#N/A</v>
      </c>
      <c r="AF772" s="12"/>
    </row>
    <row r="773" spans="1:32" x14ac:dyDescent="0.25">
      <c r="A773">
        <v>765</v>
      </c>
      <c r="C773" s="5" t="e">
        <f>VLOOKUP(tbl2_2!A773,ishod_substance!A:P,2,0)</f>
        <v>#N/A</v>
      </c>
      <c r="D773" s="7" t="e">
        <f>VLOOKUP(tbl2_2!A773,ishod_substance!A:P,3,0)</f>
        <v>#N/A</v>
      </c>
      <c r="E773" s="5" t="e">
        <f>VLOOKUP(tbl2_2!A773,ishod_substance!A:P,11,0)</f>
        <v>#N/A</v>
      </c>
      <c r="F773" s="6" t="e">
        <f>VLOOKUP(tbl2_2!A773,ishod_substance!A:P,15,0)</f>
        <v>#N/A</v>
      </c>
      <c r="G773" s="6" t="e">
        <f>VLOOKUP(tbl2_2!A773,ishod_substance!A:P,12,0)&amp;"/"&amp;VLOOKUP(tbl2_2!A773,ishod_substance!A:P,14,0)</f>
        <v>#N/A</v>
      </c>
      <c r="H773" s="29" t="e">
        <f>VLOOKUP(tbl2_2!A773,ishod_substance!A:P,6,0)</f>
        <v>#N/A</v>
      </c>
      <c r="I773" s="10" t="e">
        <f>VLOOKUP(tbl2_2!A773,ishod_substance!A:P,15,0)</f>
        <v>#N/A</v>
      </c>
      <c r="J773" s="10" t="e">
        <f>VLOOKUP(tbl2_2!A773,ishod_substance!A:P,5,0)</f>
        <v>#N/A</v>
      </c>
      <c r="K773" s="84" t="e">
        <f>VLOOKUP(tbl2_2!A773,ishod_substance!A:Q,17,0)</f>
        <v>#N/A</v>
      </c>
      <c r="L773" s="84" t="e">
        <f>VLOOKUP(tbl2_2!A773,ishod_substance!A:R,18,0)</f>
        <v>#N/A</v>
      </c>
      <c r="M773" s="84" t="e">
        <f>VLOOKUP(tbl2_2!A773,ishod_substance!A:AD,19,0)</f>
        <v>#N/A</v>
      </c>
      <c r="N773" s="4" t="e">
        <f>VLOOKUP(tbl2_2!A773,ishod_substance!A:AD,20,0)</f>
        <v>#N/A</v>
      </c>
      <c r="O773" s="4" t="e">
        <f>VLOOKUP(tbl2_2!A773,ishod_substance!A:AD,21,0)</f>
        <v>#N/A</v>
      </c>
      <c r="P773" s="4" t="e">
        <f>VLOOKUP(tbl2_2!A773,ishod_substance!A:AD,22,0)</f>
        <v>#N/A</v>
      </c>
      <c r="Q773" s="4" t="e">
        <f>VLOOKUP(tbl2_2!A773,ishod_substance!A:AD,23,0)</f>
        <v>#N/A</v>
      </c>
      <c r="R773" s="4" t="e">
        <f>VLOOKUP(tbl2_2!A773,ishod_substance!A:AD,24,0)</f>
        <v>#N/A</v>
      </c>
      <c r="S773" s="4" t="e">
        <f>VLOOKUP(tbl2_2!A773,ishod_substance!A:AD,25,0)</f>
        <v>#N/A</v>
      </c>
      <c r="T773" s="4" t="e">
        <f>VLOOKUP(tbl2_2!A773,ishod_substance!A:AD,26,0)</f>
        <v>#N/A</v>
      </c>
      <c r="U773" s="4" t="e">
        <f>VLOOKUP(tbl2_2!A773,ishod_substance!A:AD,27,0)</f>
        <v>#N/A</v>
      </c>
      <c r="V773" s="4" t="e">
        <f>VLOOKUP(tbl2_2!A773,ishod_substance!A:AD,28,0)</f>
        <v>#N/A</v>
      </c>
      <c r="W773" s="4" t="e">
        <f>VLOOKUP(tbl2_2!A773,ishod_substance!A:AD,29,0)</f>
        <v>#N/A</v>
      </c>
      <c r="X773" s="4" t="e">
        <f>VLOOKUP(tbl2_2!A773,ishod_substance!A:AD,30,0)</f>
        <v>#N/A</v>
      </c>
      <c r="Y773" s="10" t="e">
        <f>VLOOKUP(tbl2_2!A773,ishod_substance!A:AD,7,0)</f>
        <v>#N/A</v>
      </c>
      <c r="Z773" s="9" t="e">
        <f>VLOOKUP(Y773,quide!$A$2:$B$1006,2,0)</f>
        <v>#N/A</v>
      </c>
      <c r="AA773" s="4" t="e">
        <f>VLOOKUP(Y773,quide!$A$2:$J$1006,10,0)</f>
        <v>#N/A</v>
      </c>
      <c r="AB773" s="50" t="e">
        <f>VLOOKUP(tbl2_2!A773,ishod_substance!A:AD,8,0)</f>
        <v>#N/A</v>
      </c>
      <c r="AC773" s="28" t="e">
        <f t="shared" si="12"/>
        <v>#N/A</v>
      </c>
      <c r="AD773" s="27" t="e">
        <f>VLOOKUP(tbl2_2!A773,ishod_substance!A:AD,9,0)</f>
        <v>#N/A</v>
      </c>
      <c r="AE773" s="8" t="e">
        <f>VLOOKUP(tbl2_2!A773,ishod_substance!A:AD,9,0)</f>
        <v>#N/A</v>
      </c>
      <c r="AF773" s="12"/>
    </row>
    <row r="774" spans="1:32" x14ac:dyDescent="0.25">
      <c r="A774">
        <v>766</v>
      </c>
      <c r="C774" s="5" t="e">
        <f>VLOOKUP(tbl2_2!A774,ishod_substance!A:P,2,0)</f>
        <v>#N/A</v>
      </c>
      <c r="D774" s="7" t="e">
        <f>VLOOKUP(tbl2_2!A774,ishod_substance!A:P,3,0)</f>
        <v>#N/A</v>
      </c>
      <c r="E774" s="5" t="e">
        <f>VLOOKUP(tbl2_2!A774,ishod_substance!A:P,11,0)</f>
        <v>#N/A</v>
      </c>
      <c r="F774" s="6" t="e">
        <f>VLOOKUP(tbl2_2!A774,ishod_substance!A:P,15,0)</f>
        <v>#N/A</v>
      </c>
      <c r="G774" s="6" t="e">
        <f>VLOOKUP(tbl2_2!A774,ishod_substance!A:P,12,0)&amp;"/"&amp;VLOOKUP(tbl2_2!A774,ishod_substance!A:P,14,0)</f>
        <v>#N/A</v>
      </c>
      <c r="H774" s="29" t="e">
        <f>VLOOKUP(tbl2_2!A774,ishod_substance!A:P,6,0)</f>
        <v>#N/A</v>
      </c>
      <c r="I774" s="10" t="e">
        <f>VLOOKUP(tbl2_2!A774,ishod_substance!A:P,15,0)</f>
        <v>#N/A</v>
      </c>
      <c r="J774" s="10" t="e">
        <f>VLOOKUP(tbl2_2!A774,ishod_substance!A:P,5,0)</f>
        <v>#N/A</v>
      </c>
      <c r="K774" s="84" t="e">
        <f>VLOOKUP(tbl2_2!A774,ishod_substance!A:Q,17,0)</f>
        <v>#N/A</v>
      </c>
      <c r="L774" s="84" t="e">
        <f>VLOOKUP(tbl2_2!A774,ishod_substance!A:R,18,0)</f>
        <v>#N/A</v>
      </c>
      <c r="M774" s="84" t="e">
        <f>VLOOKUP(tbl2_2!A774,ishod_substance!A:AD,19,0)</f>
        <v>#N/A</v>
      </c>
      <c r="N774" s="4" t="e">
        <f>VLOOKUP(tbl2_2!A774,ishod_substance!A:AD,20,0)</f>
        <v>#N/A</v>
      </c>
      <c r="O774" s="4" t="e">
        <f>VLOOKUP(tbl2_2!A774,ishod_substance!A:AD,21,0)</f>
        <v>#N/A</v>
      </c>
      <c r="P774" s="4" t="e">
        <f>VLOOKUP(tbl2_2!A774,ishod_substance!A:AD,22,0)</f>
        <v>#N/A</v>
      </c>
      <c r="Q774" s="4" t="e">
        <f>VLOOKUP(tbl2_2!A774,ishod_substance!A:AD,23,0)</f>
        <v>#N/A</v>
      </c>
      <c r="R774" s="4" t="e">
        <f>VLOOKUP(tbl2_2!A774,ishod_substance!A:AD,24,0)</f>
        <v>#N/A</v>
      </c>
      <c r="S774" s="4" t="e">
        <f>VLOOKUP(tbl2_2!A774,ishod_substance!A:AD,25,0)</f>
        <v>#N/A</v>
      </c>
      <c r="T774" s="4" t="e">
        <f>VLOOKUP(tbl2_2!A774,ishod_substance!A:AD,26,0)</f>
        <v>#N/A</v>
      </c>
      <c r="U774" s="4" t="e">
        <f>VLOOKUP(tbl2_2!A774,ishod_substance!A:AD,27,0)</f>
        <v>#N/A</v>
      </c>
      <c r="V774" s="4" t="e">
        <f>VLOOKUP(tbl2_2!A774,ishod_substance!A:AD,28,0)</f>
        <v>#N/A</v>
      </c>
      <c r="W774" s="4" t="e">
        <f>VLOOKUP(tbl2_2!A774,ishod_substance!A:AD,29,0)</f>
        <v>#N/A</v>
      </c>
      <c r="X774" s="4" t="e">
        <f>VLOOKUP(tbl2_2!A774,ishod_substance!A:AD,30,0)</f>
        <v>#N/A</v>
      </c>
      <c r="Y774" s="10" t="e">
        <f>VLOOKUP(tbl2_2!A774,ishod_substance!A:AD,7,0)</f>
        <v>#N/A</v>
      </c>
      <c r="Z774" s="9" t="e">
        <f>VLOOKUP(Y774,quide!$A$2:$B$1006,2,0)</f>
        <v>#N/A</v>
      </c>
      <c r="AA774" s="4" t="e">
        <f>VLOOKUP(Y774,quide!$A$2:$J$1006,10,0)</f>
        <v>#N/A</v>
      </c>
      <c r="AB774" s="50" t="e">
        <f>VLOOKUP(tbl2_2!A774,ishod_substance!A:AD,8,0)</f>
        <v>#N/A</v>
      </c>
      <c r="AC774" s="28" t="e">
        <f t="shared" si="12"/>
        <v>#N/A</v>
      </c>
      <c r="AD774" s="27" t="e">
        <f>VLOOKUP(tbl2_2!A774,ishod_substance!A:AD,9,0)</f>
        <v>#N/A</v>
      </c>
      <c r="AE774" s="8" t="e">
        <f>VLOOKUP(tbl2_2!A774,ishod_substance!A:AD,9,0)</f>
        <v>#N/A</v>
      </c>
      <c r="AF774" s="12"/>
    </row>
    <row r="775" spans="1:32" x14ac:dyDescent="0.25">
      <c r="A775">
        <v>767</v>
      </c>
      <c r="C775" s="5" t="e">
        <f>VLOOKUP(tbl2_2!A775,ishod_substance!A:P,2,0)</f>
        <v>#N/A</v>
      </c>
      <c r="D775" s="7" t="e">
        <f>VLOOKUP(tbl2_2!A775,ishod_substance!A:P,3,0)</f>
        <v>#N/A</v>
      </c>
      <c r="E775" s="5" t="e">
        <f>VLOOKUP(tbl2_2!A775,ishod_substance!A:P,11,0)</f>
        <v>#N/A</v>
      </c>
      <c r="F775" s="6" t="e">
        <f>VLOOKUP(tbl2_2!A775,ishod_substance!A:P,15,0)</f>
        <v>#N/A</v>
      </c>
      <c r="G775" s="6" t="e">
        <f>VLOOKUP(tbl2_2!A775,ishod_substance!A:P,12,0)&amp;"/"&amp;VLOOKUP(tbl2_2!A775,ishod_substance!A:P,14,0)</f>
        <v>#N/A</v>
      </c>
      <c r="H775" s="29" t="e">
        <f>VLOOKUP(tbl2_2!A775,ishod_substance!A:P,6,0)</f>
        <v>#N/A</v>
      </c>
      <c r="I775" s="10" t="e">
        <f>VLOOKUP(tbl2_2!A775,ishod_substance!A:P,15,0)</f>
        <v>#N/A</v>
      </c>
      <c r="J775" s="10" t="e">
        <f>VLOOKUP(tbl2_2!A775,ishod_substance!A:P,5,0)</f>
        <v>#N/A</v>
      </c>
      <c r="K775" s="84" t="e">
        <f>VLOOKUP(tbl2_2!A775,ishod_substance!A:Q,17,0)</f>
        <v>#N/A</v>
      </c>
      <c r="L775" s="84" t="e">
        <f>VLOOKUP(tbl2_2!A775,ishod_substance!A:R,18,0)</f>
        <v>#N/A</v>
      </c>
      <c r="M775" s="84" t="e">
        <f>VLOOKUP(tbl2_2!A775,ishod_substance!A:AD,19,0)</f>
        <v>#N/A</v>
      </c>
      <c r="N775" s="4" t="e">
        <f>VLOOKUP(tbl2_2!A775,ishod_substance!A:AD,20,0)</f>
        <v>#N/A</v>
      </c>
      <c r="O775" s="4" t="e">
        <f>VLOOKUP(tbl2_2!A775,ishod_substance!A:AD,21,0)</f>
        <v>#N/A</v>
      </c>
      <c r="P775" s="4" t="e">
        <f>VLOOKUP(tbl2_2!A775,ishod_substance!A:AD,22,0)</f>
        <v>#N/A</v>
      </c>
      <c r="Q775" s="4" t="e">
        <f>VLOOKUP(tbl2_2!A775,ishod_substance!A:AD,23,0)</f>
        <v>#N/A</v>
      </c>
      <c r="R775" s="4" t="e">
        <f>VLOOKUP(tbl2_2!A775,ishod_substance!A:AD,24,0)</f>
        <v>#N/A</v>
      </c>
      <c r="S775" s="4" t="e">
        <f>VLOOKUP(tbl2_2!A775,ishod_substance!A:AD,25,0)</f>
        <v>#N/A</v>
      </c>
      <c r="T775" s="4" t="e">
        <f>VLOOKUP(tbl2_2!A775,ishod_substance!A:AD,26,0)</f>
        <v>#N/A</v>
      </c>
      <c r="U775" s="4" t="e">
        <f>VLOOKUP(tbl2_2!A775,ishod_substance!A:AD,27,0)</f>
        <v>#N/A</v>
      </c>
      <c r="V775" s="4" t="e">
        <f>VLOOKUP(tbl2_2!A775,ishod_substance!A:AD,28,0)</f>
        <v>#N/A</v>
      </c>
      <c r="W775" s="4" t="e">
        <f>VLOOKUP(tbl2_2!A775,ishod_substance!A:AD,29,0)</f>
        <v>#N/A</v>
      </c>
      <c r="X775" s="4" t="e">
        <f>VLOOKUP(tbl2_2!A775,ishod_substance!A:AD,30,0)</f>
        <v>#N/A</v>
      </c>
      <c r="Y775" s="10" t="e">
        <f>VLOOKUP(tbl2_2!A775,ishod_substance!A:AD,7,0)</f>
        <v>#N/A</v>
      </c>
      <c r="Z775" s="9" t="e">
        <f>VLOOKUP(Y775,quide!$A$2:$B$1006,2,0)</f>
        <v>#N/A</v>
      </c>
      <c r="AA775" s="4" t="e">
        <f>VLOOKUP(Y775,quide!$A$2:$J$1006,10,0)</f>
        <v>#N/A</v>
      </c>
      <c r="AB775" s="50" t="e">
        <f>VLOOKUP(tbl2_2!A775,ishod_substance!A:AD,8,0)</f>
        <v>#N/A</v>
      </c>
      <c r="AC775" s="28" t="e">
        <f t="shared" si="12"/>
        <v>#N/A</v>
      </c>
      <c r="AD775" s="27" t="e">
        <f>VLOOKUP(tbl2_2!A775,ishod_substance!A:AD,9,0)</f>
        <v>#N/A</v>
      </c>
      <c r="AE775" s="8" t="e">
        <f>VLOOKUP(tbl2_2!A775,ishod_substance!A:AD,9,0)</f>
        <v>#N/A</v>
      </c>
      <c r="AF775" s="12"/>
    </row>
    <row r="776" spans="1:32" x14ac:dyDescent="0.25">
      <c r="A776">
        <v>768</v>
      </c>
      <c r="C776" s="5" t="e">
        <f>VLOOKUP(tbl2_2!A776,ishod_substance!A:P,2,0)</f>
        <v>#N/A</v>
      </c>
      <c r="D776" s="7" t="e">
        <f>VLOOKUP(tbl2_2!A776,ishod_substance!A:P,3,0)</f>
        <v>#N/A</v>
      </c>
      <c r="E776" s="5" t="e">
        <f>VLOOKUP(tbl2_2!A776,ishod_substance!A:P,11,0)</f>
        <v>#N/A</v>
      </c>
      <c r="F776" s="6" t="e">
        <f>VLOOKUP(tbl2_2!A776,ishod_substance!A:P,15,0)</f>
        <v>#N/A</v>
      </c>
      <c r="G776" s="6" t="e">
        <f>VLOOKUP(tbl2_2!A776,ishod_substance!A:P,12,0)&amp;"/"&amp;VLOOKUP(tbl2_2!A776,ishod_substance!A:P,14,0)</f>
        <v>#N/A</v>
      </c>
      <c r="H776" s="29" t="e">
        <f>VLOOKUP(tbl2_2!A776,ishod_substance!A:P,6,0)</f>
        <v>#N/A</v>
      </c>
      <c r="I776" s="10" t="e">
        <f>VLOOKUP(tbl2_2!A776,ishod_substance!A:P,15,0)</f>
        <v>#N/A</v>
      </c>
      <c r="J776" s="10" t="e">
        <f>VLOOKUP(tbl2_2!A776,ishod_substance!A:P,5,0)</f>
        <v>#N/A</v>
      </c>
      <c r="K776" s="84" t="e">
        <f>VLOOKUP(tbl2_2!A776,ishod_substance!A:Q,17,0)</f>
        <v>#N/A</v>
      </c>
      <c r="L776" s="84" t="e">
        <f>VLOOKUP(tbl2_2!A776,ishod_substance!A:R,18,0)</f>
        <v>#N/A</v>
      </c>
      <c r="M776" s="84" t="e">
        <f>VLOOKUP(tbl2_2!A776,ishod_substance!A:AD,19,0)</f>
        <v>#N/A</v>
      </c>
      <c r="N776" s="4" t="e">
        <f>VLOOKUP(tbl2_2!A776,ishod_substance!A:AD,20,0)</f>
        <v>#N/A</v>
      </c>
      <c r="O776" s="4" t="e">
        <f>VLOOKUP(tbl2_2!A776,ishod_substance!A:AD,21,0)</f>
        <v>#N/A</v>
      </c>
      <c r="P776" s="4" t="e">
        <f>VLOOKUP(tbl2_2!A776,ishod_substance!A:AD,22,0)</f>
        <v>#N/A</v>
      </c>
      <c r="Q776" s="4" t="e">
        <f>VLOOKUP(tbl2_2!A776,ishod_substance!A:AD,23,0)</f>
        <v>#N/A</v>
      </c>
      <c r="R776" s="4" t="e">
        <f>VLOOKUP(tbl2_2!A776,ishod_substance!A:AD,24,0)</f>
        <v>#N/A</v>
      </c>
      <c r="S776" s="4" t="e">
        <f>VLOOKUP(tbl2_2!A776,ishod_substance!A:AD,25,0)</f>
        <v>#N/A</v>
      </c>
      <c r="T776" s="4" t="e">
        <f>VLOOKUP(tbl2_2!A776,ishod_substance!A:AD,26,0)</f>
        <v>#N/A</v>
      </c>
      <c r="U776" s="4" t="e">
        <f>VLOOKUP(tbl2_2!A776,ishod_substance!A:AD,27,0)</f>
        <v>#N/A</v>
      </c>
      <c r="V776" s="4" t="e">
        <f>VLOOKUP(tbl2_2!A776,ishod_substance!A:AD,28,0)</f>
        <v>#N/A</v>
      </c>
      <c r="W776" s="4" t="e">
        <f>VLOOKUP(tbl2_2!A776,ishod_substance!A:AD,29,0)</f>
        <v>#N/A</v>
      </c>
      <c r="X776" s="4" t="e">
        <f>VLOOKUP(tbl2_2!A776,ishod_substance!A:AD,30,0)</f>
        <v>#N/A</v>
      </c>
      <c r="Y776" s="10" t="e">
        <f>VLOOKUP(tbl2_2!A776,ishod_substance!A:AD,7,0)</f>
        <v>#N/A</v>
      </c>
      <c r="Z776" s="9" t="e">
        <f>VLOOKUP(Y776,quide!$A$2:$B$1006,2,0)</f>
        <v>#N/A</v>
      </c>
      <c r="AA776" s="4" t="e">
        <f>VLOOKUP(Y776,quide!$A$2:$J$1006,10,0)</f>
        <v>#N/A</v>
      </c>
      <c r="AB776" s="50" t="e">
        <f>VLOOKUP(tbl2_2!A776,ishod_substance!A:AD,8,0)</f>
        <v>#N/A</v>
      </c>
      <c r="AC776" s="28" t="e">
        <f t="shared" si="12"/>
        <v>#N/A</v>
      </c>
      <c r="AD776" s="27" t="e">
        <f>VLOOKUP(tbl2_2!A776,ishod_substance!A:AD,9,0)</f>
        <v>#N/A</v>
      </c>
      <c r="AE776" s="8" t="e">
        <f>VLOOKUP(tbl2_2!A776,ishod_substance!A:AD,9,0)</f>
        <v>#N/A</v>
      </c>
      <c r="AF776" s="12"/>
    </row>
    <row r="777" spans="1:32" x14ac:dyDescent="0.25">
      <c r="A777">
        <v>769</v>
      </c>
      <c r="C777" s="5" t="e">
        <f>VLOOKUP(tbl2_2!A777,ishod_substance!A:P,2,0)</f>
        <v>#N/A</v>
      </c>
      <c r="D777" s="7" t="e">
        <f>VLOOKUP(tbl2_2!A777,ishod_substance!A:P,3,0)</f>
        <v>#N/A</v>
      </c>
      <c r="E777" s="5" t="e">
        <f>VLOOKUP(tbl2_2!A777,ishod_substance!A:P,11,0)</f>
        <v>#N/A</v>
      </c>
      <c r="F777" s="6" t="e">
        <f>VLOOKUP(tbl2_2!A777,ishod_substance!A:P,15,0)</f>
        <v>#N/A</v>
      </c>
      <c r="G777" s="6" t="e">
        <f>VLOOKUP(tbl2_2!A777,ishod_substance!A:P,12,0)&amp;"/"&amp;VLOOKUP(tbl2_2!A777,ishod_substance!A:P,14,0)</f>
        <v>#N/A</v>
      </c>
      <c r="H777" s="29" t="e">
        <f>VLOOKUP(tbl2_2!A777,ishod_substance!A:P,6,0)</f>
        <v>#N/A</v>
      </c>
      <c r="I777" s="10" t="e">
        <f>VLOOKUP(tbl2_2!A777,ishod_substance!A:P,15,0)</f>
        <v>#N/A</v>
      </c>
      <c r="J777" s="10" t="e">
        <f>VLOOKUP(tbl2_2!A777,ishod_substance!A:P,5,0)</f>
        <v>#N/A</v>
      </c>
      <c r="K777" s="84" t="e">
        <f>VLOOKUP(tbl2_2!A777,ishod_substance!A:Q,17,0)</f>
        <v>#N/A</v>
      </c>
      <c r="L777" s="84" t="e">
        <f>VLOOKUP(tbl2_2!A777,ishod_substance!A:R,18,0)</f>
        <v>#N/A</v>
      </c>
      <c r="M777" s="84" t="e">
        <f>VLOOKUP(tbl2_2!A777,ishod_substance!A:AD,19,0)</f>
        <v>#N/A</v>
      </c>
      <c r="N777" s="4" t="e">
        <f>VLOOKUP(tbl2_2!A777,ishod_substance!A:AD,20,0)</f>
        <v>#N/A</v>
      </c>
      <c r="O777" s="4" t="e">
        <f>VLOOKUP(tbl2_2!A777,ishod_substance!A:AD,21,0)</f>
        <v>#N/A</v>
      </c>
      <c r="P777" s="4" t="e">
        <f>VLOOKUP(tbl2_2!A777,ishod_substance!A:AD,22,0)</f>
        <v>#N/A</v>
      </c>
      <c r="Q777" s="4" t="e">
        <f>VLOOKUP(tbl2_2!A777,ishod_substance!A:AD,23,0)</f>
        <v>#N/A</v>
      </c>
      <c r="R777" s="4" t="e">
        <f>VLOOKUP(tbl2_2!A777,ishod_substance!A:AD,24,0)</f>
        <v>#N/A</v>
      </c>
      <c r="S777" s="4" t="e">
        <f>VLOOKUP(tbl2_2!A777,ishod_substance!A:AD,25,0)</f>
        <v>#N/A</v>
      </c>
      <c r="T777" s="4" t="e">
        <f>VLOOKUP(tbl2_2!A777,ishod_substance!A:AD,26,0)</f>
        <v>#N/A</v>
      </c>
      <c r="U777" s="4" t="e">
        <f>VLOOKUP(tbl2_2!A777,ishod_substance!A:AD,27,0)</f>
        <v>#N/A</v>
      </c>
      <c r="V777" s="4" t="e">
        <f>VLOOKUP(tbl2_2!A777,ishod_substance!A:AD,28,0)</f>
        <v>#N/A</v>
      </c>
      <c r="W777" s="4" t="e">
        <f>VLOOKUP(tbl2_2!A777,ishod_substance!A:AD,29,0)</f>
        <v>#N/A</v>
      </c>
      <c r="X777" s="4" t="e">
        <f>VLOOKUP(tbl2_2!A777,ishod_substance!A:AD,30,0)</f>
        <v>#N/A</v>
      </c>
      <c r="Y777" s="10" t="e">
        <f>VLOOKUP(tbl2_2!A777,ishod_substance!A:AD,7,0)</f>
        <v>#N/A</v>
      </c>
      <c r="Z777" s="9" t="e">
        <f>VLOOKUP(Y777,quide!$A$2:$B$1006,2,0)</f>
        <v>#N/A</v>
      </c>
      <c r="AA777" s="4" t="e">
        <f>VLOOKUP(Y777,quide!$A$2:$J$1006,10,0)</f>
        <v>#N/A</v>
      </c>
      <c r="AB777" s="50" t="e">
        <f>VLOOKUP(tbl2_2!A777,ishod_substance!A:AD,8,0)</f>
        <v>#N/A</v>
      </c>
      <c r="AC777" s="28" t="e">
        <f t="shared" si="12"/>
        <v>#N/A</v>
      </c>
      <c r="AD777" s="27" t="e">
        <f>VLOOKUP(tbl2_2!A777,ishod_substance!A:AD,9,0)</f>
        <v>#N/A</v>
      </c>
      <c r="AE777" s="8" t="e">
        <f>VLOOKUP(tbl2_2!A777,ishod_substance!A:AD,9,0)</f>
        <v>#N/A</v>
      </c>
      <c r="AF777" s="12"/>
    </row>
    <row r="778" spans="1:32" x14ac:dyDescent="0.25">
      <c r="A778">
        <v>770</v>
      </c>
      <c r="C778" s="5" t="e">
        <f>VLOOKUP(tbl2_2!A778,ishod_substance!A:P,2,0)</f>
        <v>#N/A</v>
      </c>
      <c r="D778" s="7" t="e">
        <f>VLOOKUP(tbl2_2!A778,ishod_substance!A:P,3,0)</f>
        <v>#N/A</v>
      </c>
      <c r="E778" s="5" t="e">
        <f>VLOOKUP(tbl2_2!A778,ishod_substance!A:P,11,0)</f>
        <v>#N/A</v>
      </c>
      <c r="F778" s="6" t="e">
        <f>VLOOKUP(tbl2_2!A778,ishod_substance!A:P,15,0)</f>
        <v>#N/A</v>
      </c>
      <c r="G778" s="6" t="e">
        <f>VLOOKUP(tbl2_2!A778,ishod_substance!A:P,12,0)&amp;"/"&amp;VLOOKUP(tbl2_2!A778,ishod_substance!A:P,14,0)</f>
        <v>#N/A</v>
      </c>
      <c r="H778" s="29" t="e">
        <f>VLOOKUP(tbl2_2!A778,ishod_substance!A:P,6,0)</f>
        <v>#N/A</v>
      </c>
      <c r="I778" s="10" t="e">
        <f>VLOOKUP(tbl2_2!A778,ishod_substance!A:P,15,0)</f>
        <v>#N/A</v>
      </c>
      <c r="J778" s="10" t="e">
        <f>VLOOKUP(tbl2_2!A778,ishod_substance!A:P,5,0)</f>
        <v>#N/A</v>
      </c>
      <c r="K778" s="84" t="e">
        <f>VLOOKUP(tbl2_2!A778,ishod_substance!A:Q,17,0)</f>
        <v>#N/A</v>
      </c>
      <c r="L778" s="84" t="e">
        <f>VLOOKUP(tbl2_2!A778,ishod_substance!A:R,18,0)</f>
        <v>#N/A</v>
      </c>
      <c r="M778" s="84" t="e">
        <f>VLOOKUP(tbl2_2!A778,ishod_substance!A:AD,19,0)</f>
        <v>#N/A</v>
      </c>
      <c r="N778" s="4" t="e">
        <f>VLOOKUP(tbl2_2!A778,ishod_substance!A:AD,20,0)</f>
        <v>#N/A</v>
      </c>
      <c r="O778" s="4" t="e">
        <f>VLOOKUP(tbl2_2!A778,ishod_substance!A:AD,21,0)</f>
        <v>#N/A</v>
      </c>
      <c r="P778" s="4" t="e">
        <f>VLOOKUP(tbl2_2!A778,ishod_substance!A:AD,22,0)</f>
        <v>#N/A</v>
      </c>
      <c r="Q778" s="4" t="e">
        <f>VLOOKUP(tbl2_2!A778,ishod_substance!A:AD,23,0)</f>
        <v>#N/A</v>
      </c>
      <c r="R778" s="4" t="e">
        <f>VLOOKUP(tbl2_2!A778,ishod_substance!A:AD,24,0)</f>
        <v>#N/A</v>
      </c>
      <c r="S778" s="4" t="e">
        <f>VLOOKUP(tbl2_2!A778,ishod_substance!A:AD,25,0)</f>
        <v>#N/A</v>
      </c>
      <c r="T778" s="4" t="e">
        <f>VLOOKUP(tbl2_2!A778,ishod_substance!A:AD,26,0)</f>
        <v>#N/A</v>
      </c>
      <c r="U778" s="4" t="e">
        <f>VLOOKUP(tbl2_2!A778,ishod_substance!A:AD,27,0)</f>
        <v>#N/A</v>
      </c>
      <c r="V778" s="4" t="e">
        <f>VLOOKUP(tbl2_2!A778,ishod_substance!A:AD,28,0)</f>
        <v>#N/A</v>
      </c>
      <c r="W778" s="4" t="e">
        <f>VLOOKUP(tbl2_2!A778,ishod_substance!A:AD,29,0)</f>
        <v>#N/A</v>
      </c>
      <c r="X778" s="4" t="e">
        <f>VLOOKUP(tbl2_2!A778,ishod_substance!A:AD,30,0)</f>
        <v>#N/A</v>
      </c>
      <c r="Y778" s="10" t="e">
        <f>VLOOKUP(tbl2_2!A778,ishod_substance!A:AD,7,0)</f>
        <v>#N/A</v>
      </c>
      <c r="Z778" s="9" t="e">
        <f>VLOOKUP(Y778,quide!$A$2:$B$1006,2,0)</f>
        <v>#N/A</v>
      </c>
      <c r="AA778" s="4" t="e">
        <f>VLOOKUP(Y778,quide!$A$2:$J$1006,10,0)</f>
        <v>#N/A</v>
      </c>
      <c r="AB778" s="50" t="e">
        <f>VLOOKUP(tbl2_2!A778,ishod_substance!A:AD,8,0)</f>
        <v>#N/A</v>
      </c>
      <c r="AC778" s="28" t="e">
        <f t="shared" si="12"/>
        <v>#N/A</v>
      </c>
      <c r="AD778" s="27" t="e">
        <f>VLOOKUP(tbl2_2!A778,ishod_substance!A:AD,9,0)</f>
        <v>#N/A</v>
      </c>
      <c r="AE778" s="8" t="e">
        <f>VLOOKUP(tbl2_2!A778,ishod_substance!A:AD,9,0)</f>
        <v>#N/A</v>
      </c>
      <c r="AF778" s="12"/>
    </row>
    <row r="779" spans="1:32" x14ac:dyDescent="0.25">
      <c r="A779">
        <v>771</v>
      </c>
      <c r="C779" s="5" t="e">
        <f>VLOOKUP(tbl2_2!A779,ishod_substance!A:P,2,0)</f>
        <v>#N/A</v>
      </c>
      <c r="D779" s="7" t="e">
        <f>VLOOKUP(tbl2_2!A779,ishod_substance!A:P,3,0)</f>
        <v>#N/A</v>
      </c>
      <c r="E779" s="5" t="e">
        <f>VLOOKUP(tbl2_2!A779,ishod_substance!A:P,11,0)</f>
        <v>#N/A</v>
      </c>
      <c r="F779" s="6" t="e">
        <f>VLOOKUP(tbl2_2!A779,ishod_substance!A:P,15,0)</f>
        <v>#N/A</v>
      </c>
      <c r="G779" s="6" t="e">
        <f>VLOOKUP(tbl2_2!A779,ishod_substance!A:P,12,0)&amp;"/"&amp;VLOOKUP(tbl2_2!A779,ishod_substance!A:P,14,0)</f>
        <v>#N/A</v>
      </c>
      <c r="H779" s="29" t="e">
        <f>VLOOKUP(tbl2_2!A779,ishod_substance!A:P,6,0)</f>
        <v>#N/A</v>
      </c>
      <c r="I779" s="10" t="e">
        <f>VLOOKUP(tbl2_2!A779,ishod_substance!A:P,15,0)</f>
        <v>#N/A</v>
      </c>
      <c r="J779" s="10" t="e">
        <f>VLOOKUP(tbl2_2!A779,ishod_substance!A:P,5,0)</f>
        <v>#N/A</v>
      </c>
      <c r="K779" s="84" t="e">
        <f>VLOOKUP(tbl2_2!A779,ishod_substance!A:Q,17,0)</f>
        <v>#N/A</v>
      </c>
      <c r="L779" s="84" t="e">
        <f>VLOOKUP(tbl2_2!A779,ishod_substance!A:R,18,0)</f>
        <v>#N/A</v>
      </c>
      <c r="M779" s="84" t="e">
        <f>VLOOKUP(tbl2_2!A779,ishod_substance!A:AD,19,0)</f>
        <v>#N/A</v>
      </c>
      <c r="N779" s="4" t="e">
        <f>VLOOKUP(tbl2_2!A779,ishod_substance!A:AD,20,0)</f>
        <v>#N/A</v>
      </c>
      <c r="O779" s="4" t="e">
        <f>VLOOKUP(tbl2_2!A779,ishod_substance!A:AD,21,0)</f>
        <v>#N/A</v>
      </c>
      <c r="P779" s="4" t="e">
        <f>VLOOKUP(tbl2_2!A779,ishod_substance!A:AD,22,0)</f>
        <v>#N/A</v>
      </c>
      <c r="Q779" s="4" t="e">
        <f>VLOOKUP(tbl2_2!A779,ishod_substance!A:AD,23,0)</f>
        <v>#N/A</v>
      </c>
      <c r="R779" s="4" t="e">
        <f>VLOOKUP(tbl2_2!A779,ishod_substance!A:AD,24,0)</f>
        <v>#N/A</v>
      </c>
      <c r="S779" s="4" t="e">
        <f>VLOOKUP(tbl2_2!A779,ishod_substance!A:AD,25,0)</f>
        <v>#N/A</v>
      </c>
      <c r="T779" s="4" t="e">
        <f>VLOOKUP(tbl2_2!A779,ishod_substance!A:AD,26,0)</f>
        <v>#N/A</v>
      </c>
      <c r="U779" s="4" t="e">
        <f>VLOOKUP(tbl2_2!A779,ishod_substance!A:AD,27,0)</f>
        <v>#N/A</v>
      </c>
      <c r="V779" s="4" t="e">
        <f>VLOOKUP(tbl2_2!A779,ishod_substance!A:AD,28,0)</f>
        <v>#N/A</v>
      </c>
      <c r="W779" s="4" t="e">
        <f>VLOOKUP(tbl2_2!A779,ishod_substance!A:AD,29,0)</f>
        <v>#N/A</v>
      </c>
      <c r="X779" s="4" t="e">
        <f>VLOOKUP(tbl2_2!A779,ishod_substance!A:AD,30,0)</f>
        <v>#N/A</v>
      </c>
      <c r="Y779" s="10" t="e">
        <f>VLOOKUP(tbl2_2!A779,ishod_substance!A:AD,7,0)</f>
        <v>#N/A</v>
      </c>
      <c r="Z779" s="9" t="e">
        <f>VLOOKUP(Y779,quide!$A$2:$B$1006,2,0)</f>
        <v>#N/A</v>
      </c>
      <c r="AA779" s="4" t="e">
        <f>VLOOKUP(Y779,quide!$A$2:$J$1006,10,0)</f>
        <v>#N/A</v>
      </c>
      <c r="AB779" s="50" t="e">
        <f>VLOOKUP(tbl2_2!A779,ishod_substance!A:AD,8,0)</f>
        <v>#N/A</v>
      </c>
      <c r="AC779" s="28" t="e">
        <f t="shared" si="12"/>
        <v>#N/A</v>
      </c>
      <c r="AD779" s="27" t="e">
        <f>VLOOKUP(tbl2_2!A779,ishod_substance!A:AD,9,0)</f>
        <v>#N/A</v>
      </c>
      <c r="AE779" s="8" t="e">
        <f>VLOOKUP(tbl2_2!A779,ishod_substance!A:AD,9,0)</f>
        <v>#N/A</v>
      </c>
      <c r="AF779" s="12"/>
    </row>
    <row r="780" spans="1:32" x14ac:dyDescent="0.25">
      <c r="A780">
        <v>772</v>
      </c>
      <c r="C780" s="5" t="e">
        <f>VLOOKUP(tbl2_2!A780,ishod_substance!A:P,2,0)</f>
        <v>#N/A</v>
      </c>
      <c r="D780" s="7" t="e">
        <f>VLOOKUP(tbl2_2!A780,ishod_substance!A:P,3,0)</f>
        <v>#N/A</v>
      </c>
      <c r="E780" s="5" t="e">
        <f>VLOOKUP(tbl2_2!A780,ishod_substance!A:P,11,0)</f>
        <v>#N/A</v>
      </c>
      <c r="F780" s="6" t="e">
        <f>VLOOKUP(tbl2_2!A780,ishod_substance!A:P,15,0)</f>
        <v>#N/A</v>
      </c>
      <c r="G780" s="6" t="e">
        <f>VLOOKUP(tbl2_2!A780,ishod_substance!A:P,12,0)&amp;"/"&amp;VLOOKUP(tbl2_2!A780,ishod_substance!A:P,14,0)</f>
        <v>#N/A</v>
      </c>
      <c r="H780" s="29" t="e">
        <f>VLOOKUP(tbl2_2!A780,ishod_substance!A:P,6,0)</f>
        <v>#N/A</v>
      </c>
      <c r="I780" s="10" t="e">
        <f>VLOOKUP(tbl2_2!A780,ishod_substance!A:P,15,0)</f>
        <v>#N/A</v>
      </c>
      <c r="J780" s="10" t="e">
        <f>VLOOKUP(tbl2_2!A780,ishod_substance!A:P,5,0)</f>
        <v>#N/A</v>
      </c>
      <c r="K780" s="84" t="e">
        <f>VLOOKUP(tbl2_2!A780,ishod_substance!A:Q,17,0)</f>
        <v>#N/A</v>
      </c>
      <c r="L780" s="84" t="e">
        <f>VLOOKUP(tbl2_2!A780,ishod_substance!A:R,18,0)</f>
        <v>#N/A</v>
      </c>
      <c r="M780" s="84" t="e">
        <f>VLOOKUP(tbl2_2!A780,ishod_substance!A:AD,19,0)</f>
        <v>#N/A</v>
      </c>
      <c r="N780" s="4" t="e">
        <f>VLOOKUP(tbl2_2!A780,ishod_substance!A:AD,20,0)</f>
        <v>#N/A</v>
      </c>
      <c r="O780" s="4" t="e">
        <f>VLOOKUP(tbl2_2!A780,ishod_substance!A:AD,21,0)</f>
        <v>#N/A</v>
      </c>
      <c r="P780" s="4" t="e">
        <f>VLOOKUP(tbl2_2!A780,ishod_substance!A:AD,22,0)</f>
        <v>#N/A</v>
      </c>
      <c r="Q780" s="4" t="e">
        <f>VLOOKUP(tbl2_2!A780,ishod_substance!A:AD,23,0)</f>
        <v>#N/A</v>
      </c>
      <c r="R780" s="4" t="e">
        <f>VLOOKUP(tbl2_2!A780,ishod_substance!A:AD,24,0)</f>
        <v>#N/A</v>
      </c>
      <c r="S780" s="4" t="e">
        <f>VLOOKUP(tbl2_2!A780,ishod_substance!A:AD,25,0)</f>
        <v>#N/A</v>
      </c>
      <c r="T780" s="4" t="e">
        <f>VLOOKUP(tbl2_2!A780,ishod_substance!A:AD,26,0)</f>
        <v>#N/A</v>
      </c>
      <c r="U780" s="4" t="e">
        <f>VLOOKUP(tbl2_2!A780,ishod_substance!A:AD,27,0)</f>
        <v>#N/A</v>
      </c>
      <c r="V780" s="4" t="e">
        <f>VLOOKUP(tbl2_2!A780,ishod_substance!A:AD,28,0)</f>
        <v>#N/A</v>
      </c>
      <c r="W780" s="4" t="e">
        <f>VLOOKUP(tbl2_2!A780,ishod_substance!A:AD,29,0)</f>
        <v>#N/A</v>
      </c>
      <c r="X780" s="4" t="e">
        <f>VLOOKUP(tbl2_2!A780,ishod_substance!A:AD,30,0)</f>
        <v>#N/A</v>
      </c>
      <c r="Y780" s="10" t="e">
        <f>VLOOKUP(tbl2_2!A780,ishod_substance!A:AD,7,0)</f>
        <v>#N/A</v>
      </c>
      <c r="Z780" s="9" t="e">
        <f>VLOOKUP(Y780,quide!$A$2:$B$1006,2,0)</f>
        <v>#N/A</v>
      </c>
      <c r="AA780" s="4" t="e">
        <f>VLOOKUP(Y780,quide!$A$2:$J$1006,10,0)</f>
        <v>#N/A</v>
      </c>
      <c r="AB780" s="50" t="e">
        <f>VLOOKUP(tbl2_2!A780,ishod_substance!A:AD,8,0)</f>
        <v>#N/A</v>
      </c>
      <c r="AC780" s="28" t="e">
        <f t="shared" si="12"/>
        <v>#N/A</v>
      </c>
      <c r="AD780" s="27" t="e">
        <f>VLOOKUP(tbl2_2!A780,ishod_substance!A:AD,9,0)</f>
        <v>#N/A</v>
      </c>
      <c r="AE780" s="8" t="e">
        <f>VLOOKUP(tbl2_2!A780,ishod_substance!A:AD,9,0)</f>
        <v>#N/A</v>
      </c>
      <c r="AF780" s="12"/>
    </row>
    <row r="781" spans="1:32" x14ac:dyDescent="0.25">
      <c r="A781">
        <v>773</v>
      </c>
      <c r="C781" s="5" t="e">
        <f>VLOOKUP(tbl2_2!A781,ishod_substance!A:P,2,0)</f>
        <v>#N/A</v>
      </c>
      <c r="D781" s="7" t="e">
        <f>VLOOKUP(tbl2_2!A781,ishod_substance!A:P,3,0)</f>
        <v>#N/A</v>
      </c>
      <c r="E781" s="5" t="e">
        <f>VLOOKUP(tbl2_2!A781,ishod_substance!A:P,11,0)</f>
        <v>#N/A</v>
      </c>
      <c r="F781" s="6" t="e">
        <f>VLOOKUP(tbl2_2!A781,ishod_substance!A:P,15,0)</f>
        <v>#N/A</v>
      </c>
      <c r="G781" s="6" t="e">
        <f>VLOOKUP(tbl2_2!A781,ishod_substance!A:P,12,0)&amp;"/"&amp;VLOOKUP(tbl2_2!A781,ishod_substance!A:P,14,0)</f>
        <v>#N/A</v>
      </c>
      <c r="H781" s="29" t="e">
        <f>VLOOKUP(tbl2_2!A781,ishod_substance!A:P,6,0)</f>
        <v>#N/A</v>
      </c>
      <c r="I781" s="10" t="e">
        <f>VLOOKUP(tbl2_2!A781,ishod_substance!A:P,15,0)</f>
        <v>#N/A</v>
      </c>
      <c r="J781" s="10" t="e">
        <f>VLOOKUP(tbl2_2!A781,ishod_substance!A:P,5,0)</f>
        <v>#N/A</v>
      </c>
      <c r="K781" s="84" t="e">
        <f>VLOOKUP(tbl2_2!A781,ishod_substance!A:Q,17,0)</f>
        <v>#N/A</v>
      </c>
      <c r="L781" s="84" t="e">
        <f>VLOOKUP(tbl2_2!A781,ishod_substance!A:R,18,0)</f>
        <v>#N/A</v>
      </c>
      <c r="M781" s="84" t="e">
        <f>VLOOKUP(tbl2_2!A781,ishod_substance!A:AD,19,0)</f>
        <v>#N/A</v>
      </c>
      <c r="N781" s="4" t="e">
        <f>VLOOKUP(tbl2_2!A781,ishod_substance!A:AD,20,0)</f>
        <v>#N/A</v>
      </c>
      <c r="O781" s="4" t="e">
        <f>VLOOKUP(tbl2_2!A781,ishod_substance!A:AD,21,0)</f>
        <v>#N/A</v>
      </c>
      <c r="P781" s="4" t="e">
        <f>VLOOKUP(tbl2_2!A781,ishod_substance!A:AD,22,0)</f>
        <v>#N/A</v>
      </c>
      <c r="Q781" s="4" t="e">
        <f>VLOOKUP(tbl2_2!A781,ishod_substance!A:AD,23,0)</f>
        <v>#N/A</v>
      </c>
      <c r="R781" s="4" t="e">
        <f>VLOOKUP(tbl2_2!A781,ishod_substance!A:AD,24,0)</f>
        <v>#N/A</v>
      </c>
      <c r="S781" s="4" t="e">
        <f>VLOOKUP(tbl2_2!A781,ishod_substance!A:AD,25,0)</f>
        <v>#N/A</v>
      </c>
      <c r="T781" s="4" t="e">
        <f>VLOOKUP(tbl2_2!A781,ishod_substance!A:AD,26,0)</f>
        <v>#N/A</v>
      </c>
      <c r="U781" s="4" t="e">
        <f>VLOOKUP(tbl2_2!A781,ishod_substance!A:AD,27,0)</f>
        <v>#N/A</v>
      </c>
      <c r="V781" s="4" t="e">
        <f>VLOOKUP(tbl2_2!A781,ishod_substance!A:AD,28,0)</f>
        <v>#N/A</v>
      </c>
      <c r="W781" s="4" t="e">
        <f>VLOOKUP(tbl2_2!A781,ishod_substance!A:AD,29,0)</f>
        <v>#N/A</v>
      </c>
      <c r="X781" s="4" t="e">
        <f>VLOOKUP(tbl2_2!A781,ishod_substance!A:AD,30,0)</f>
        <v>#N/A</v>
      </c>
      <c r="Y781" s="10" t="e">
        <f>VLOOKUP(tbl2_2!A781,ishod_substance!A:AD,7,0)</f>
        <v>#N/A</v>
      </c>
      <c r="Z781" s="9" t="e">
        <f>VLOOKUP(Y781,quide!$A$2:$B$1006,2,0)</f>
        <v>#N/A</v>
      </c>
      <c r="AA781" s="4" t="e">
        <f>VLOOKUP(Y781,quide!$A$2:$J$1006,10,0)</f>
        <v>#N/A</v>
      </c>
      <c r="AB781" s="50" t="e">
        <f>VLOOKUP(tbl2_2!A781,ishod_substance!A:AD,8,0)</f>
        <v>#N/A</v>
      </c>
      <c r="AC781" s="28" t="e">
        <f t="shared" si="12"/>
        <v>#N/A</v>
      </c>
      <c r="AD781" s="27" t="e">
        <f>VLOOKUP(tbl2_2!A781,ishod_substance!A:AD,9,0)</f>
        <v>#N/A</v>
      </c>
      <c r="AE781" s="8" t="e">
        <f>VLOOKUP(tbl2_2!A781,ishod_substance!A:AD,9,0)</f>
        <v>#N/A</v>
      </c>
      <c r="AF781" s="12"/>
    </row>
    <row r="782" spans="1:32" x14ac:dyDescent="0.25">
      <c r="A782">
        <v>774</v>
      </c>
      <c r="C782" s="5" t="e">
        <f>VLOOKUP(tbl2_2!A782,ishod_substance!A:P,2,0)</f>
        <v>#N/A</v>
      </c>
      <c r="D782" s="7" t="e">
        <f>VLOOKUP(tbl2_2!A782,ishod_substance!A:P,3,0)</f>
        <v>#N/A</v>
      </c>
      <c r="E782" s="5" t="e">
        <f>VLOOKUP(tbl2_2!A782,ishod_substance!A:P,11,0)</f>
        <v>#N/A</v>
      </c>
      <c r="F782" s="6" t="e">
        <f>VLOOKUP(tbl2_2!A782,ishod_substance!A:P,15,0)</f>
        <v>#N/A</v>
      </c>
      <c r="G782" s="6" t="e">
        <f>VLOOKUP(tbl2_2!A782,ishod_substance!A:P,12,0)&amp;"/"&amp;VLOOKUP(tbl2_2!A782,ishod_substance!A:P,14,0)</f>
        <v>#N/A</v>
      </c>
      <c r="H782" s="29" t="e">
        <f>VLOOKUP(tbl2_2!A782,ishod_substance!A:P,6,0)</f>
        <v>#N/A</v>
      </c>
      <c r="I782" s="10" t="e">
        <f>VLOOKUP(tbl2_2!A782,ishod_substance!A:P,15,0)</f>
        <v>#N/A</v>
      </c>
      <c r="J782" s="10" t="e">
        <f>VLOOKUP(tbl2_2!A782,ishod_substance!A:P,5,0)</f>
        <v>#N/A</v>
      </c>
      <c r="K782" s="84" t="e">
        <f>VLOOKUP(tbl2_2!A782,ishod_substance!A:Q,17,0)</f>
        <v>#N/A</v>
      </c>
      <c r="L782" s="84" t="e">
        <f>VLOOKUP(tbl2_2!A782,ishod_substance!A:R,18,0)</f>
        <v>#N/A</v>
      </c>
      <c r="M782" s="84" t="e">
        <f>VLOOKUP(tbl2_2!A782,ishod_substance!A:AD,19,0)</f>
        <v>#N/A</v>
      </c>
      <c r="N782" s="4" t="e">
        <f>VLOOKUP(tbl2_2!A782,ishod_substance!A:AD,20,0)</f>
        <v>#N/A</v>
      </c>
      <c r="O782" s="4" t="e">
        <f>VLOOKUP(tbl2_2!A782,ishod_substance!A:AD,21,0)</f>
        <v>#N/A</v>
      </c>
      <c r="P782" s="4" t="e">
        <f>VLOOKUP(tbl2_2!A782,ishod_substance!A:AD,22,0)</f>
        <v>#N/A</v>
      </c>
      <c r="Q782" s="4" t="e">
        <f>VLOOKUP(tbl2_2!A782,ishod_substance!A:AD,23,0)</f>
        <v>#N/A</v>
      </c>
      <c r="R782" s="4" t="e">
        <f>VLOOKUP(tbl2_2!A782,ishod_substance!A:AD,24,0)</f>
        <v>#N/A</v>
      </c>
      <c r="S782" s="4" t="e">
        <f>VLOOKUP(tbl2_2!A782,ishod_substance!A:AD,25,0)</f>
        <v>#N/A</v>
      </c>
      <c r="T782" s="4" t="e">
        <f>VLOOKUP(tbl2_2!A782,ishod_substance!A:AD,26,0)</f>
        <v>#N/A</v>
      </c>
      <c r="U782" s="4" t="e">
        <f>VLOOKUP(tbl2_2!A782,ishod_substance!A:AD,27,0)</f>
        <v>#N/A</v>
      </c>
      <c r="V782" s="4" t="e">
        <f>VLOOKUP(tbl2_2!A782,ishod_substance!A:AD,28,0)</f>
        <v>#N/A</v>
      </c>
      <c r="W782" s="4" t="e">
        <f>VLOOKUP(tbl2_2!A782,ishod_substance!A:AD,29,0)</f>
        <v>#N/A</v>
      </c>
      <c r="X782" s="4" t="e">
        <f>VLOOKUP(tbl2_2!A782,ishod_substance!A:AD,30,0)</f>
        <v>#N/A</v>
      </c>
      <c r="Y782" s="10" t="e">
        <f>VLOOKUP(tbl2_2!A782,ishod_substance!A:AD,7,0)</f>
        <v>#N/A</v>
      </c>
      <c r="Z782" s="9" t="e">
        <f>VLOOKUP(Y782,quide!$A$2:$B$1006,2,0)</f>
        <v>#N/A</v>
      </c>
      <c r="AA782" s="4" t="e">
        <f>VLOOKUP(Y782,quide!$A$2:$J$1006,10,0)</f>
        <v>#N/A</v>
      </c>
      <c r="AB782" s="50" t="e">
        <f>VLOOKUP(tbl2_2!A782,ishod_substance!A:AD,8,0)</f>
        <v>#N/A</v>
      </c>
      <c r="AC782" s="28" t="e">
        <f t="shared" si="12"/>
        <v>#N/A</v>
      </c>
      <c r="AD782" s="27" t="e">
        <f>VLOOKUP(tbl2_2!A782,ishod_substance!A:AD,9,0)</f>
        <v>#N/A</v>
      </c>
      <c r="AE782" s="8" t="e">
        <f>VLOOKUP(tbl2_2!A782,ishod_substance!A:AD,9,0)</f>
        <v>#N/A</v>
      </c>
      <c r="AF782" s="12"/>
    </row>
    <row r="783" spans="1:32" x14ac:dyDescent="0.25">
      <c r="A783">
        <v>775</v>
      </c>
      <c r="C783" s="5" t="e">
        <f>VLOOKUP(tbl2_2!A783,ishod_substance!A:P,2,0)</f>
        <v>#N/A</v>
      </c>
      <c r="D783" s="7" t="e">
        <f>VLOOKUP(tbl2_2!A783,ishod_substance!A:P,3,0)</f>
        <v>#N/A</v>
      </c>
      <c r="E783" s="5" t="e">
        <f>VLOOKUP(tbl2_2!A783,ishod_substance!A:P,11,0)</f>
        <v>#N/A</v>
      </c>
      <c r="F783" s="6" t="e">
        <f>VLOOKUP(tbl2_2!A783,ishod_substance!A:P,15,0)</f>
        <v>#N/A</v>
      </c>
      <c r="G783" s="6" t="e">
        <f>VLOOKUP(tbl2_2!A783,ishod_substance!A:P,12,0)&amp;"/"&amp;VLOOKUP(tbl2_2!A783,ishod_substance!A:P,14,0)</f>
        <v>#N/A</v>
      </c>
      <c r="H783" s="29" t="e">
        <f>VLOOKUP(tbl2_2!A783,ishod_substance!A:P,6,0)</f>
        <v>#N/A</v>
      </c>
      <c r="I783" s="10" t="e">
        <f>VLOOKUP(tbl2_2!A783,ishod_substance!A:P,15,0)</f>
        <v>#N/A</v>
      </c>
      <c r="J783" s="10" t="e">
        <f>VLOOKUP(tbl2_2!A783,ishod_substance!A:P,5,0)</f>
        <v>#N/A</v>
      </c>
      <c r="K783" s="84" t="e">
        <f>VLOOKUP(tbl2_2!A783,ishod_substance!A:Q,17,0)</f>
        <v>#N/A</v>
      </c>
      <c r="L783" s="84" t="e">
        <f>VLOOKUP(tbl2_2!A783,ishod_substance!A:R,18,0)</f>
        <v>#N/A</v>
      </c>
      <c r="M783" s="84" t="e">
        <f>VLOOKUP(tbl2_2!A783,ishod_substance!A:AD,19,0)</f>
        <v>#N/A</v>
      </c>
      <c r="N783" s="4" t="e">
        <f>VLOOKUP(tbl2_2!A783,ishod_substance!A:AD,20,0)</f>
        <v>#N/A</v>
      </c>
      <c r="O783" s="4" t="e">
        <f>VLOOKUP(tbl2_2!A783,ishod_substance!A:AD,21,0)</f>
        <v>#N/A</v>
      </c>
      <c r="P783" s="4" t="e">
        <f>VLOOKUP(tbl2_2!A783,ishod_substance!A:AD,22,0)</f>
        <v>#N/A</v>
      </c>
      <c r="Q783" s="4" t="e">
        <f>VLOOKUP(tbl2_2!A783,ishod_substance!A:AD,23,0)</f>
        <v>#N/A</v>
      </c>
      <c r="R783" s="4" t="e">
        <f>VLOOKUP(tbl2_2!A783,ishod_substance!A:AD,24,0)</f>
        <v>#N/A</v>
      </c>
      <c r="S783" s="4" t="e">
        <f>VLOOKUP(tbl2_2!A783,ishod_substance!A:AD,25,0)</f>
        <v>#N/A</v>
      </c>
      <c r="T783" s="4" t="e">
        <f>VLOOKUP(tbl2_2!A783,ishod_substance!A:AD,26,0)</f>
        <v>#N/A</v>
      </c>
      <c r="U783" s="4" t="e">
        <f>VLOOKUP(tbl2_2!A783,ishod_substance!A:AD,27,0)</f>
        <v>#N/A</v>
      </c>
      <c r="V783" s="4" t="e">
        <f>VLOOKUP(tbl2_2!A783,ishod_substance!A:AD,28,0)</f>
        <v>#N/A</v>
      </c>
      <c r="W783" s="4" t="e">
        <f>VLOOKUP(tbl2_2!A783,ishod_substance!A:AD,29,0)</f>
        <v>#N/A</v>
      </c>
      <c r="X783" s="4" t="e">
        <f>VLOOKUP(tbl2_2!A783,ishod_substance!A:AD,30,0)</f>
        <v>#N/A</v>
      </c>
      <c r="Y783" s="10" t="e">
        <f>VLOOKUP(tbl2_2!A783,ishod_substance!A:AD,7,0)</f>
        <v>#N/A</v>
      </c>
      <c r="Z783" s="9" t="e">
        <f>VLOOKUP(Y783,quide!$A$2:$B$1006,2,0)</f>
        <v>#N/A</v>
      </c>
      <c r="AA783" s="4" t="e">
        <f>VLOOKUP(Y783,quide!$A$2:$J$1006,10,0)</f>
        <v>#N/A</v>
      </c>
      <c r="AB783" s="50" t="e">
        <f>VLOOKUP(tbl2_2!A783,ishod_substance!A:AD,8,0)</f>
        <v>#N/A</v>
      </c>
      <c r="AC783" s="28" t="e">
        <f t="shared" si="12"/>
        <v>#N/A</v>
      </c>
      <c r="AD783" s="27" t="e">
        <f>VLOOKUP(tbl2_2!A783,ishod_substance!A:AD,9,0)</f>
        <v>#N/A</v>
      </c>
      <c r="AE783" s="8" t="e">
        <f>VLOOKUP(tbl2_2!A783,ishod_substance!A:AD,9,0)</f>
        <v>#N/A</v>
      </c>
      <c r="AF783" s="12"/>
    </row>
    <row r="784" spans="1:32" x14ac:dyDescent="0.25">
      <c r="A784">
        <v>776</v>
      </c>
      <c r="C784" s="5" t="e">
        <f>VLOOKUP(tbl2_2!A784,ishod_substance!A:P,2,0)</f>
        <v>#N/A</v>
      </c>
      <c r="D784" s="7" t="e">
        <f>VLOOKUP(tbl2_2!A784,ishod_substance!A:P,3,0)</f>
        <v>#N/A</v>
      </c>
      <c r="E784" s="5" t="e">
        <f>VLOOKUP(tbl2_2!A784,ishod_substance!A:P,11,0)</f>
        <v>#N/A</v>
      </c>
      <c r="F784" s="6" t="e">
        <f>VLOOKUP(tbl2_2!A784,ishod_substance!A:P,15,0)</f>
        <v>#N/A</v>
      </c>
      <c r="G784" s="6" t="e">
        <f>VLOOKUP(tbl2_2!A784,ishod_substance!A:P,12,0)&amp;"/"&amp;VLOOKUP(tbl2_2!A784,ishod_substance!A:P,14,0)</f>
        <v>#N/A</v>
      </c>
      <c r="H784" s="29" t="e">
        <f>VLOOKUP(tbl2_2!A784,ishod_substance!A:P,6,0)</f>
        <v>#N/A</v>
      </c>
      <c r="I784" s="10" t="e">
        <f>VLOOKUP(tbl2_2!A784,ishod_substance!A:P,15,0)</f>
        <v>#N/A</v>
      </c>
      <c r="J784" s="10" t="e">
        <f>VLOOKUP(tbl2_2!A784,ishod_substance!A:P,5,0)</f>
        <v>#N/A</v>
      </c>
      <c r="K784" s="84" t="e">
        <f>VLOOKUP(tbl2_2!A784,ishod_substance!A:Q,17,0)</f>
        <v>#N/A</v>
      </c>
      <c r="L784" s="84" t="e">
        <f>VLOOKUP(tbl2_2!A784,ishod_substance!A:R,18,0)</f>
        <v>#N/A</v>
      </c>
      <c r="M784" s="84" t="e">
        <f>VLOOKUP(tbl2_2!A784,ishod_substance!A:AD,19,0)</f>
        <v>#N/A</v>
      </c>
      <c r="N784" s="4" t="e">
        <f>VLOOKUP(tbl2_2!A784,ishod_substance!A:AD,20,0)</f>
        <v>#N/A</v>
      </c>
      <c r="O784" s="4" t="e">
        <f>VLOOKUP(tbl2_2!A784,ishod_substance!A:AD,21,0)</f>
        <v>#N/A</v>
      </c>
      <c r="P784" s="4" t="e">
        <f>VLOOKUP(tbl2_2!A784,ishod_substance!A:AD,22,0)</f>
        <v>#N/A</v>
      </c>
      <c r="Q784" s="4" t="e">
        <f>VLOOKUP(tbl2_2!A784,ishod_substance!A:AD,23,0)</f>
        <v>#N/A</v>
      </c>
      <c r="R784" s="4" t="e">
        <f>VLOOKUP(tbl2_2!A784,ishod_substance!A:AD,24,0)</f>
        <v>#N/A</v>
      </c>
      <c r="S784" s="4" t="e">
        <f>VLOOKUP(tbl2_2!A784,ishod_substance!A:AD,25,0)</f>
        <v>#N/A</v>
      </c>
      <c r="T784" s="4" t="e">
        <f>VLOOKUP(tbl2_2!A784,ishod_substance!A:AD,26,0)</f>
        <v>#N/A</v>
      </c>
      <c r="U784" s="4" t="e">
        <f>VLOOKUP(tbl2_2!A784,ishod_substance!A:AD,27,0)</f>
        <v>#N/A</v>
      </c>
      <c r="V784" s="4" t="e">
        <f>VLOOKUP(tbl2_2!A784,ishod_substance!A:AD,28,0)</f>
        <v>#N/A</v>
      </c>
      <c r="W784" s="4" t="e">
        <f>VLOOKUP(tbl2_2!A784,ishod_substance!A:AD,29,0)</f>
        <v>#N/A</v>
      </c>
      <c r="X784" s="4" t="e">
        <f>VLOOKUP(tbl2_2!A784,ishod_substance!A:AD,30,0)</f>
        <v>#N/A</v>
      </c>
      <c r="Y784" s="10" t="e">
        <f>VLOOKUP(tbl2_2!A784,ishod_substance!A:AD,7,0)</f>
        <v>#N/A</v>
      </c>
      <c r="Z784" s="9" t="e">
        <f>VLOOKUP(Y784,quide!$A$2:$B$1006,2,0)</f>
        <v>#N/A</v>
      </c>
      <c r="AA784" s="4" t="e">
        <f>VLOOKUP(Y784,quide!$A$2:$J$1006,10,0)</f>
        <v>#N/A</v>
      </c>
      <c r="AB784" s="50" t="e">
        <f>VLOOKUP(tbl2_2!A784,ishod_substance!A:AD,8,0)</f>
        <v>#N/A</v>
      </c>
      <c r="AC784" s="28" t="e">
        <f t="shared" si="12"/>
        <v>#N/A</v>
      </c>
      <c r="AD784" s="27" t="e">
        <f>VLOOKUP(tbl2_2!A784,ishod_substance!A:AD,9,0)</f>
        <v>#N/A</v>
      </c>
      <c r="AE784" s="8" t="e">
        <f>VLOOKUP(tbl2_2!A784,ishod_substance!A:AD,9,0)</f>
        <v>#N/A</v>
      </c>
      <c r="AF784" s="12"/>
    </row>
    <row r="785" spans="1:32" x14ac:dyDescent="0.25">
      <c r="A785">
        <v>777</v>
      </c>
      <c r="C785" s="5" t="e">
        <f>VLOOKUP(tbl2_2!A785,ishod_substance!A:P,2,0)</f>
        <v>#N/A</v>
      </c>
      <c r="D785" s="7" t="e">
        <f>VLOOKUP(tbl2_2!A785,ishod_substance!A:P,3,0)</f>
        <v>#N/A</v>
      </c>
      <c r="E785" s="5" t="e">
        <f>VLOOKUP(tbl2_2!A785,ishod_substance!A:P,11,0)</f>
        <v>#N/A</v>
      </c>
      <c r="F785" s="6" t="e">
        <f>VLOOKUP(tbl2_2!A785,ishod_substance!A:P,15,0)</f>
        <v>#N/A</v>
      </c>
      <c r="G785" s="6" t="e">
        <f>VLOOKUP(tbl2_2!A785,ishod_substance!A:P,12,0)&amp;"/"&amp;VLOOKUP(tbl2_2!A785,ishod_substance!A:P,14,0)</f>
        <v>#N/A</v>
      </c>
      <c r="H785" s="29" t="e">
        <f>VLOOKUP(tbl2_2!A785,ishod_substance!A:P,6,0)</f>
        <v>#N/A</v>
      </c>
      <c r="I785" s="10" t="e">
        <f>VLOOKUP(tbl2_2!A785,ishod_substance!A:P,15,0)</f>
        <v>#N/A</v>
      </c>
      <c r="J785" s="10" t="e">
        <f>VLOOKUP(tbl2_2!A785,ishod_substance!A:P,5,0)</f>
        <v>#N/A</v>
      </c>
      <c r="K785" s="84" t="e">
        <f>VLOOKUP(tbl2_2!A785,ishod_substance!A:Q,17,0)</f>
        <v>#N/A</v>
      </c>
      <c r="L785" s="84" t="e">
        <f>VLOOKUP(tbl2_2!A785,ishod_substance!A:R,18,0)</f>
        <v>#N/A</v>
      </c>
      <c r="M785" s="84" t="e">
        <f>VLOOKUP(tbl2_2!A785,ishod_substance!A:AD,19,0)</f>
        <v>#N/A</v>
      </c>
      <c r="N785" s="4" t="e">
        <f>VLOOKUP(tbl2_2!A785,ishod_substance!A:AD,20,0)</f>
        <v>#N/A</v>
      </c>
      <c r="O785" s="4" t="e">
        <f>VLOOKUP(tbl2_2!A785,ishod_substance!A:AD,21,0)</f>
        <v>#N/A</v>
      </c>
      <c r="P785" s="4" t="e">
        <f>VLOOKUP(tbl2_2!A785,ishod_substance!A:AD,22,0)</f>
        <v>#N/A</v>
      </c>
      <c r="Q785" s="4" t="e">
        <f>VLOOKUP(tbl2_2!A785,ishod_substance!A:AD,23,0)</f>
        <v>#N/A</v>
      </c>
      <c r="R785" s="4" t="e">
        <f>VLOOKUP(tbl2_2!A785,ishod_substance!A:AD,24,0)</f>
        <v>#N/A</v>
      </c>
      <c r="S785" s="4" t="e">
        <f>VLOOKUP(tbl2_2!A785,ishod_substance!A:AD,25,0)</f>
        <v>#N/A</v>
      </c>
      <c r="T785" s="4" t="e">
        <f>VLOOKUP(tbl2_2!A785,ishod_substance!A:AD,26,0)</f>
        <v>#N/A</v>
      </c>
      <c r="U785" s="4" t="e">
        <f>VLOOKUP(tbl2_2!A785,ishod_substance!A:AD,27,0)</f>
        <v>#N/A</v>
      </c>
      <c r="V785" s="4" t="e">
        <f>VLOOKUP(tbl2_2!A785,ishod_substance!A:AD,28,0)</f>
        <v>#N/A</v>
      </c>
      <c r="W785" s="4" t="e">
        <f>VLOOKUP(tbl2_2!A785,ishod_substance!A:AD,29,0)</f>
        <v>#N/A</v>
      </c>
      <c r="X785" s="4" t="e">
        <f>VLOOKUP(tbl2_2!A785,ishod_substance!A:AD,30,0)</f>
        <v>#N/A</v>
      </c>
      <c r="Y785" s="10" t="e">
        <f>VLOOKUP(tbl2_2!A785,ishod_substance!A:AD,7,0)</f>
        <v>#N/A</v>
      </c>
      <c r="Z785" s="9" t="e">
        <f>VLOOKUP(Y785,quide!$A$2:$B$1006,2,0)</f>
        <v>#N/A</v>
      </c>
      <c r="AA785" s="4" t="e">
        <f>VLOOKUP(Y785,quide!$A$2:$J$1006,10,0)</f>
        <v>#N/A</v>
      </c>
      <c r="AB785" s="50" t="e">
        <f>VLOOKUP(tbl2_2!A785,ishod_substance!A:AD,8,0)</f>
        <v>#N/A</v>
      </c>
      <c r="AC785" s="28" t="e">
        <f t="shared" si="12"/>
        <v>#N/A</v>
      </c>
      <c r="AD785" s="27" t="e">
        <f>VLOOKUP(tbl2_2!A785,ishod_substance!A:AD,9,0)</f>
        <v>#N/A</v>
      </c>
      <c r="AE785" s="8" t="e">
        <f>VLOOKUP(tbl2_2!A785,ishod_substance!A:AD,9,0)</f>
        <v>#N/A</v>
      </c>
      <c r="AF785" s="12"/>
    </row>
    <row r="786" spans="1:32" x14ac:dyDescent="0.25">
      <c r="A786">
        <v>778</v>
      </c>
      <c r="C786" s="5" t="e">
        <f>VLOOKUP(tbl2_2!A786,ishod_substance!A:P,2,0)</f>
        <v>#N/A</v>
      </c>
      <c r="D786" s="7" t="e">
        <f>VLOOKUP(tbl2_2!A786,ishod_substance!A:P,3,0)</f>
        <v>#N/A</v>
      </c>
      <c r="E786" s="5" t="e">
        <f>VLOOKUP(tbl2_2!A786,ishod_substance!A:P,11,0)</f>
        <v>#N/A</v>
      </c>
      <c r="F786" s="6" t="e">
        <f>VLOOKUP(tbl2_2!A786,ishod_substance!A:P,15,0)</f>
        <v>#N/A</v>
      </c>
      <c r="G786" s="6" t="e">
        <f>VLOOKUP(tbl2_2!A786,ishod_substance!A:P,12,0)&amp;"/"&amp;VLOOKUP(tbl2_2!A786,ishod_substance!A:P,14,0)</f>
        <v>#N/A</v>
      </c>
      <c r="H786" s="29" t="e">
        <f>VLOOKUP(tbl2_2!A786,ishod_substance!A:P,6,0)</f>
        <v>#N/A</v>
      </c>
      <c r="I786" s="10" t="e">
        <f>VLOOKUP(tbl2_2!A786,ishod_substance!A:P,15,0)</f>
        <v>#N/A</v>
      </c>
      <c r="J786" s="10" t="e">
        <f>VLOOKUP(tbl2_2!A786,ishod_substance!A:P,5,0)</f>
        <v>#N/A</v>
      </c>
      <c r="K786" s="84" t="e">
        <f>VLOOKUP(tbl2_2!A786,ishod_substance!A:Q,17,0)</f>
        <v>#N/A</v>
      </c>
      <c r="L786" s="84" t="e">
        <f>VLOOKUP(tbl2_2!A786,ishod_substance!A:R,18,0)</f>
        <v>#N/A</v>
      </c>
      <c r="M786" s="84" t="e">
        <f>VLOOKUP(tbl2_2!A786,ishod_substance!A:AD,19,0)</f>
        <v>#N/A</v>
      </c>
      <c r="N786" s="4" t="e">
        <f>VLOOKUP(tbl2_2!A786,ishod_substance!A:AD,20,0)</f>
        <v>#N/A</v>
      </c>
      <c r="O786" s="4" t="e">
        <f>VLOOKUP(tbl2_2!A786,ishod_substance!A:AD,21,0)</f>
        <v>#N/A</v>
      </c>
      <c r="P786" s="4" t="e">
        <f>VLOOKUP(tbl2_2!A786,ishod_substance!A:AD,22,0)</f>
        <v>#N/A</v>
      </c>
      <c r="Q786" s="4" t="e">
        <f>VLOOKUP(tbl2_2!A786,ishod_substance!A:AD,23,0)</f>
        <v>#N/A</v>
      </c>
      <c r="R786" s="4" t="e">
        <f>VLOOKUP(tbl2_2!A786,ishod_substance!A:AD,24,0)</f>
        <v>#N/A</v>
      </c>
      <c r="S786" s="4" t="e">
        <f>VLOOKUP(tbl2_2!A786,ishod_substance!A:AD,25,0)</f>
        <v>#N/A</v>
      </c>
      <c r="T786" s="4" t="e">
        <f>VLOOKUP(tbl2_2!A786,ishod_substance!A:AD,26,0)</f>
        <v>#N/A</v>
      </c>
      <c r="U786" s="4" t="e">
        <f>VLOOKUP(tbl2_2!A786,ishod_substance!A:AD,27,0)</f>
        <v>#N/A</v>
      </c>
      <c r="V786" s="4" t="e">
        <f>VLOOKUP(tbl2_2!A786,ishod_substance!A:AD,28,0)</f>
        <v>#N/A</v>
      </c>
      <c r="W786" s="4" t="e">
        <f>VLOOKUP(tbl2_2!A786,ishod_substance!A:AD,29,0)</f>
        <v>#N/A</v>
      </c>
      <c r="X786" s="4" t="e">
        <f>VLOOKUP(tbl2_2!A786,ishod_substance!A:AD,30,0)</f>
        <v>#N/A</v>
      </c>
      <c r="Y786" s="10" t="e">
        <f>VLOOKUP(tbl2_2!A786,ishod_substance!A:AD,7,0)</f>
        <v>#N/A</v>
      </c>
      <c r="Z786" s="9" t="e">
        <f>VLOOKUP(Y786,quide!$A$2:$B$1006,2,0)</f>
        <v>#N/A</v>
      </c>
      <c r="AA786" s="4" t="e">
        <f>VLOOKUP(Y786,quide!$A$2:$J$1006,10,0)</f>
        <v>#N/A</v>
      </c>
      <c r="AB786" s="50" t="e">
        <f>VLOOKUP(tbl2_2!A786,ishod_substance!A:AD,8,0)</f>
        <v>#N/A</v>
      </c>
      <c r="AC786" s="28" t="e">
        <f t="shared" si="12"/>
        <v>#N/A</v>
      </c>
      <c r="AD786" s="27" t="e">
        <f>VLOOKUP(tbl2_2!A786,ishod_substance!A:AD,9,0)</f>
        <v>#N/A</v>
      </c>
      <c r="AE786" s="8" t="e">
        <f>VLOOKUP(tbl2_2!A786,ishod_substance!A:AD,9,0)</f>
        <v>#N/A</v>
      </c>
      <c r="AF786" s="12"/>
    </row>
    <row r="787" spans="1:32" x14ac:dyDescent="0.25">
      <c r="A787">
        <v>779</v>
      </c>
      <c r="C787" s="5" t="e">
        <f>VLOOKUP(tbl2_2!A787,ishod_substance!A:P,2,0)</f>
        <v>#N/A</v>
      </c>
      <c r="D787" s="7" t="e">
        <f>VLOOKUP(tbl2_2!A787,ishod_substance!A:P,3,0)</f>
        <v>#N/A</v>
      </c>
      <c r="E787" s="5" t="e">
        <f>VLOOKUP(tbl2_2!A787,ishod_substance!A:P,11,0)</f>
        <v>#N/A</v>
      </c>
      <c r="F787" s="6" t="e">
        <f>VLOOKUP(tbl2_2!A787,ishod_substance!A:P,15,0)</f>
        <v>#N/A</v>
      </c>
      <c r="G787" s="6" t="e">
        <f>VLOOKUP(tbl2_2!A787,ishod_substance!A:P,12,0)&amp;"/"&amp;VLOOKUP(tbl2_2!A787,ishod_substance!A:P,14,0)</f>
        <v>#N/A</v>
      </c>
      <c r="H787" s="29" t="e">
        <f>VLOOKUP(tbl2_2!A787,ishod_substance!A:P,6,0)</f>
        <v>#N/A</v>
      </c>
      <c r="I787" s="10" t="e">
        <f>VLOOKUP(tbl2_2!A787,ishod_substance!A:P,15,0)</f>
        <v>#N/A</v>
      </c>
      <c r="J787" s="10" t="e">
        <f>VLOOKUP(tbl2_2!A787,ishod_substance!A:P,5,0)</f>
        <v>#N/A</v>
      </c>
      <c r="K787" s="84" t="e">
        <f>VLOOKUP(tbl2_2!A787,ishod_substance!A:Q,17,0)</f>
        <v>#N/A</v>
      </c>
      <c r="L787" s="84" t="e">
        <f>VLOOKUP(tbl2_2!A787,ishod_substance!A:R,18,0)</f>
        <v>#N/A</v>
      </c>
      <c r="M787" s="84" t="e">
        <f>VLOOKUP(tbl2_2!A787,ishod_substance!A:AD,19,0)</f>
        <v>#N/A</v>
      </c>
      <c r="N787" s="4" t="e">
        <f>VLOOKUP(tbl2_2!A787,ishod_substance!A:AD,20,0)</f>
        <v>#N/A</v>
      </c>
      <c r="O787" s="4" t="e">
        <f>VLOOKUP(tbl2_2!A787,ishod_substance!A:AD,21,0)</f>
        <v>#N/A</v>
      </c>
      <c r="P787" s="4" t="e">
        <f>VLOOKUP(tbl2_2!A787,ishod_substance!A:AD,22,0)</f>
        <v>#N/A</v>
      </c>
      <c r="Q787" s="4" t="e">
        <f>VLOOKUP(tbl2_2!A787,ishod_substance!A:AD,23,0)</f>
        <v>#N/A</v>
      </c>
      <c r="R787" s="4" t="e">
        <f>VLOOKUP(tbl2_2!A787,ishod_substance!A:AD,24,0)</f>
        <v>#N/A</v>
      </c>
      <c r="S787" s="4" t="e">
        <f>VLOOKUP(tbl2_2!A787,ishod_substance!A:AD,25,0)</f>
        <v>#N/A</v>
      </c>
      <c r="T787" s="4" t="e">
        <f>VLOOKUP(tbl2_2!A787,ishod_substance!A:AD,26,0)</f>
        <v>#N/A</v>
      </c>
      <c r="U787" s="4" t="e">
        <f>VLOOKUP(tbl2_2!A787,ishod_substance!A:AD,27,0)</f>
        <v>#N/A</v>
      </c>
      <c r="V787" s="4" t="e">
        <f>VLOOKUP(tbl2_2!A787,ishod_substance!A:AD,28,0)</f>
        <v>#N/A</v>
      </c>
      <c r="W787" s="4" t="e">
        <f>VLOOKUP(tbl2_2!A787,ishod_substance!A:AD,29,0)</f>
        <v>#N/A</v>
      </c>
      <c r="X787" s="4" t="e">
        <f>VLOOKUP(tbl2_2!A787,ishod_substance!A:AD,30,0)</f>
        <v>#N/A</v>
      </c>
      <c r="Y787" s="10" t="e">
        <f>VLOOKUP(tbl2_2!A787,ishod_substance!A:AD,7,0)</f>
        <v>#N/A</v>
      </c>
      <c r="Z787" s="9" t="e">
        <f>VLOOKUP(Y787,quide!$A$2:$B$1006,2,0)</f>
        <v>#N/A</v>
      </c>
      <c r="AA787" s="4" t="e">
        <f>VLOOKUP(Y787,quide!$A$2:$J$1006,10,0)</f>
        <v>#N/A</v>
      </c>
      <c r="AB787" s="50" t="e">
        <f>VLOOKUP(tbl2_2!A787,ishod_substance!A:AD,8,0)</f>
        <v>#N/A</v>
      </c>
      <c r="AC787" s="28" t="e">
        <f t="shared" si="12"/>
        <v>#N/A</v>
      </c>
      <c r="AD787" s="27" t="e">
        <f>VLOOKUP(tbl2_2!A787,ishod_substance!A:AD,9,0)</f>
        <v>#N/A</v>
      </c>
      <c r="AE787" s="8" t="e">
        <f>VLOOKUP(tbl2_2!A787,ishod_substance!A:AD,9,0)</f>
        <v>#N/A</v>
      </c>
      <c r="AF787" s="12"/>
    </row>
    <row r="788" spans="1:32" x14ac:dyDescent="0.25">
      <c r="A788">
        <v>780</v>
      </c>
      <c r="C788" s="5" t="e">
        <f>VLOOKUP(tbl2_2!A788,ishod_substance!A:P,2,0)</f>
        <v>#N/A</v>
      </c>
      <c r="D788" s="7" t="e">
        <f>VLOOKUP(tbl2_2!A788,ishod_substance!A:P,3,0)</f>
        <v>#N/A</v>
      </c>
      <c r="E788" s="5" t="e">
        <f>VLOOKUP(tbl2_2!A788,ishod_substance!A:P,11,0)</f>
        <v>#N/A</v>
      </c>
      <c r="F788" s="6" t="e">
        <f>VLOOKUP(tbl2_2!A788,ishod_substance!A:P,15,0)</f>
        <v>#N/A</v>
      </c>
      <c r="G788" s="6" t="e">
        <f>VLOOKUP(tbl2_2!A788,ishod_substance!A:P,12,0)&amp;"/"&amp;VLOOKUP(tbl2_2!A788,ishod_substance!A:P,14,0)</f>
        <v>#N/A</v>
      </c>
      <c r="H788" s="29" t="e">
        <f>VLOOKUP(tbl2_2!A788,ishod_substance!A:P,6,0)</f>
        <v>#N/A</v>
      </c>
      <c r="I788" s="10" t="e">
        <f>VLOOKUP(tbl2_2!A788,ishod_substance!A:P,15,0)</f>
        <v>#N/A</v>
      </c>
      <c r="J788" s="10" t="e">
        <f>VLOOKUP(tbl2_2!A788,ishod_substance!A:P,5,0)</f>
        <v>#N/A</v>
      </c>
      <c r="K788" s="84" t="e">
        <f>VLOOKUP(tbl2_2!A788,ishod_substance!A:Q,17,0)</f>
        <v>#N/A</v>
      </c>
      <c r="L788" s="84" t="e">
        <f>VLOOKUP(tbl2_2!A788,ishod_substance!A:R,18,0)</f>
        <v>#N/A</v>
      </c>
      <c r="M788" s="84" t="e">
        <f>VLOOKUP(tbl2_2!A788,ishod_substance!A:AD,19,0)</f>
        <v>#N/A</v>
      </c>
      <c r="N788" s="4" t="e">
        <f>VLOOKUP(tbl2_2!A788,ishod_substance!A:AD,20,0)</f>
        <v>#N/A</v>
      </c>
      <c r="O788" s="4" t="e">
        <f>VLOOKUP(tbl2_2!A788,ishod_substance!A:AD,21,0)</f>
        <v>#N/A</v>
      </c>
      <c r="P788" s="4" t="e">
        <f>VLOOKUP(tbl2_2!A788,ishod_substance!A:AD,22,0)</f>
        <v>#N/A</v>
      </c>
      <c r="Q788" s="4" t="e">
        <f>VLOOKUP(tbl2_2!A788,ishod_substance!A:AD,23,0)</f>
        <v>#N/A</v>
      </c>
      <c r="R788" s="4" t="e">
        <f>VLOOKUP(tbl2_2!A788,ishod_substance!A:AD,24,0)</f>
        <v>#N/A</v>
      </c>
      <c r="S788" s="4" t="e">
        <f>VLOOKUP(tbl2_2!A788,ishod_substance!A:AD,25,0)</f>
        <v>#N/A</v>
      </c>
      <c r="T788" s="4" t="e">
        <f>VLOOKUP(tbl2_2!A788,ishod_substance!A:AD,26,0)</f>
        <v>#N/A</v>
      </c>
      <c r="U788" s="4" t="e">
        <f>VLOOKUP(tbl2_2!A788,ishod_substance!A:AD,27,0)</f>
        <v>#N/A</v>
      </c>
      <c r="V788" s="4" t="e">
        <f>VLOOKUP(tbl2_2!A788,ishod_substance!A:AD,28,0)</f>
        <v>#N/A</v>
      </c>
      <c r="W788" s="4" t="e">
        <f>VLOOKUP(tbl2_2!A788,ishod_substance!A:AD,29,0)</f>
        <v>#N/A</v>
      </c>
      <c r="X788" s="4" t="e">
        <f>VLOOKUP(tbl2_2!A788,ishod_substance!A:AD,30,0)</f>
        <v>#N/A</v>
      </c>
      <c r="Y788" s="10" t="e">
        <f>VLOOKUP(tbl2_2!A788,ishod_substance!A:AD,7,0)</f>
        <v>#N/A</v>
      </c>
      <c r="Z788" s="9" t="e">
        <f>VLOOKUP(Y788,quide!$A$2:$B$1006,2,0)</f>
        <v>#N/A</v>
      </c>
      <c r="AA788" s="4" t="e">
        <f>VLOOKUP(Y788,quide!$A$2:$J$1006,10,0)</f>
        <v>#N/A</v>
      </c>
      <c r="AB788" s="50" t="e">
        <f>VLOOKUP(tbl2_2!A788,ishod_substance!A:AD,8,0)</f>
        <v>#N/A</v>
      </c>
      <c r="AC788" s="28" t="e">
        <f t="shared" si="12"/>
        <v>#N/A</v>
      </c>
      <c r="AD788" s="27" t="e">
        <f>VLOOKUP(tbl2_2!A788,ishod_substance!A:AD,9,0)</f>
        <v>#N/A</v>
      </c>
      <c r="AE788" s="8" t="e">
        <f>VLOOKUP(tbl2_2!A788,ishod_substance!A:AD,9,0)</f>
        <v>#N/A</v>
      </c>
      <c r="AF788" s="12"/>
    </row>
    <row r="789" spans="1:32" x14ac:dyDescent="0.25">
      <c r="A789">
        <v>781</v>
      </c>
      <c r="C789" s="5" t="e">
        <f>VLOOKUP(tbl2_2!A789,ishod_substance!A:P,2,0)</f>
        <v>#N/A</v>
      </c>
      <c r="D789" s="7" t="e">
        <f>VLOOKUP(tbl2_2!A789,ishod_substance!A:P,3,0)</f>
        <v>#N/A</v>
      </c>
      <c r="E789" s="5" t="e">
        <f>VLOOKUP(tbl2_2!A789,ishod_substance!A:P,11,0)</f>
        <v>#N/A</v>
      </c>
      <c r="F789" s="6" t="e">
        <f>VLOOKUP(tbl2_2!A789,ishod_substance!A:P,15,0)</f>
        <v>#N/A</v>
      </c>
      <c r="G789" s="6" t="e">
        <f>VLOOKUP(tbl2_2!A789,ishod_substance!A:P,12,0)&amp;"/"&amp;VLOOKUP(tbl2_2!A789,ishod_substance!A:P,14,0)</f>
        <v>#N/A</v>
      </c>
      <c r="H789" s="29" t="e">
        <f>VLOOKUP(tbl2_2!A789,ishod_substance!A:P,6,0)</f>
        <v>#N/A</v>
      </c>
      <c r="I789" s="10" t="e">
        <f>VLOOKUP(tbl2_2!A789,ishod_substance!A:P,15,0)</f>
        <v>#N/A</v>
      </c>
      <c r="J789" s="10" t="e">
        <f>VLOOKUP(tbl2_2!A789,ishod_substance!A:P,5,0)</f>
        <v>#N/A</v>
      </c>
      <c r="K789" s="84" t="e">
        <f>VLOOKUP(tbl2_2!A789,ishod_substance!A:Q,17,0)</f>
        <v>#N/A</v>
      </c>
      <c r="L789" s="84" t="e">
        <f>VLOOKUP(tbl2_2!A789,ishod_substance!A:R,18,0)</f>
        <v>#N/A</v>
      </c>
      <c r="M789" s="84" t="e">
        <f>VLOOKUP(tbl2_2!A789,ishod_substance!A:AD,19,0)</f>
        <v>#N/A</v>
      </c>
      <c r="N789" s="4" t="e">
        <f>VLOOKUP(tbl2_2!A789,ishod_substance!A:AD,20,0)</f>
        <v>#N/A</v>
      </c>
      <c r="O789" s="4" t="e">
        <f>VLOOKUP(tbl2_2!A789,ishod_substance!A:AD,21,0)</f>
        <v>#N/A</v>
      </c>
      <c r="P789" s="4" t="e">
        <f>VLOOKUP(tbl2_2!A789,ishod_substance!A:AD,22,0)</f>
        <v>#N/A</v>
      </c>
      <c r="Q789" s="4" t="e">
        <f>VLOOKUP(tbl2_2!A789,ishod_substance!A:AD,23,0)</f>
        <v>#N/A</v>
      </c>
      <c r="R789" s="4" t="e">
        <f>VLOOKUP(tbl2_2!A789,ishod_substance!A:AD,24,0)</f>
        <v>#N/A</v>
      </c>
      <c r="S789" s="4" t="e">
        <f>VLOOKUP(tbl2_2!A789,ishod_substance!A:AD,25,0)</f>
        <v>#N/A</v>
      </c>
      <c r="T789" s="4" t="e">
        <f>VLOOKUP(tbl2_2!A789,ishod_substance!A:AD,26,0)</f>
        <v>#N/A</v>
      </c>
      <c r="U789" s="4" t="e">
        <f>VLOOKUP(tbl2_2!A789,ishod_substance!A:AD,27,0)</f>
        <v>#N/A</v>
      </c>
      <c r="V789" s="4" t="e">
        <f>VLOOKUP(tbl2_2!A789,ishod_substance!A:AD,28,0)</f>
        <v>#N/A</v>
      </c>
      <c r="W789" s="4" t="e">
        <f>VLOOKUP(tbl2_2!A789,ishod_substance!A:AD,29,0)</f>
        <v>#N/A</v>
      </c>
      <c r="X789" s="4" t="e">
        <f>VLOOKUP(tbl2_2!A789,ishod_substance!A:AD,30,0)</f>
        <v>#N/A</v>
      </c>
      <c r="Y789" s="10" t="e">
        <f>VLOOKUP(tbl2_2!A789,ishod_substance!A:AD,7,0)</f>
        <v>#N/A</v>
      </c>
      <c r="Z789" s="9" t="e">
        <f>VLOOKUP(Y789,quide!$A$2:$B$1006,2,0)</f>
        <v>#N/A</v>
      </c>
      <c r="AA789" s="4" t="e">
        <f>VLOOKUP(Y789,quide!$A$2:$J$1006,10,0)</f>
        <v>#N/A</v>
      </c>
      <c r="AB789" s="50" t="e">
        <f>VLOOKUP(tbl2_2!A789,ishod_substance!A:AD,8,0)</f>
        <v>#N/A</v>
      </c>
      <c r="AC789" s="28" t="e">
        <f t="shared" si="12"/>
        <v>#N/A</v>
      </c>
      <c r="AD789" s="27" t="e">
        <f>VLOOKUP(tbl2_2!A789,ishod_substance!A:AD,9,0)</f>
        <v>#N/A</v>
      </c>
      <c r="AE789" s="8" t="e">
        <f>VLOOKUP(tbl2_2!A789,ishod_substance!A:AD,9,0)</f>
        <v>#N/A</v>
      </c>
      <c r="AF789" s="12"/>
    </row>
    <row r="790" spans="1:32" x14ac:dyDescent="0.25">
      <c r="A790">
        <v>782</v>
      </c>
      <c r="C790" s="5" t="e">
        <f>VLOOKUP(tbl2_2!A790,ishod_substance!A:P,2,0)</f>
        <v>#N/A</v>
      </c>
      <c r="D790" s="7" t="e">
        <f>VLOOKUP(tbl2_2!A790,ishod_substance!A:P,3,0)</f>
        <v>#N/A</v>
      </c>
      <c r="E790" s="5" t="e">
        <f>VLOOKUP(tbl2_2!A790,ishod_substance!A:P,11,0)</f>
        <v>#N/A</v>
      </c>
      <c r="F790" s="6" t="e">
        <f>VLOOKUP(tbl2_2!A790,ishod_substance!A:P,15,0)</f>
        <v>#N/A</v>
      </c>
      <c r="G790" s="6" t="e">
        <f>VLOOKUP(tbl2_2!A790,ishod_substance!A:P,12,0)&amp;"/"&amp;VLOOKUP(tbl2_2!A790,ishod_substance!A:P,14,0)</f>
        <v>#N/A</v>
      </c>
      <c r="H790" s="29" t="e">
        <f>VLOOKUP(tbl2_2!A790,ishod_substance!A:P,6,0)</f>
        <v>#N/A</v>
      </c>
      <c r="I790" s="10" t="e">
        <f>VLOOKUP(tbl2_2!A790,ishod_substance!A:P,15,0)</f>
        <v>#N/A</v>
      </c>
      <c r="J790" s="10" t="e">
        <f>VLOOKUP(tbl2_2!A790,ishod_substance!A:P,5,0)</f>
        <v>#N/A</v>
      </c>
      <c r="K790" s="84" t="e">
        <f>VLOOKUP(tbl2_2!A790,ishod_substance!A:Q,17,0)</f>
        <v>#N/A</v>
      </c>
      <c r="L790" s="84" t="e">
        <f>VLOOKUP(tbl2_2!A790,ishod_substance!A:R,18,0)</f>
        <v>#N/A</v>
      </c>
      <c r="M790" s="84" t="e">
        <f>VLOOKUP(tbl2_2!A790,ishod_substance!A:AD,19,0)</f>
        <v>#N/A</v>
      </c>
      <c r="N790" s="4" t="e">
        <f>VLOOKUP(tbl2_2!A790,ishod_substance!A:AD,20,0)</f>
        <v>#N/A</v>
      </c>
      <c r="O790" s="4" t="e">
        <f>VLOOKUP(tbl2_2!A790,ishod_substance!A:AD,21,0)</f>
        <v>#N/A</v>
      </c>
      <c r="P790" s="4" t="e">
        <f>VLOOKUP(tbl2_2!A790,ishod_substance!A:AD,22,0)</f>
        <v>#N/A</v>
      </c>
      <c r="Q790" s="4" t="e">
        <f>VLOOKUP(tbl2_2!A790,ishod_substance!A:AD,23,0)</f>
        <v>#N/A</v>
      </c>
      <c r="R790" s="4" t="e">
        <f>VLOOKUP(tbl2_2!A790,ishod_substance!A:AD,24,0)</f>
        <v>#N/A</v>
      </c>
      <c r="S790" s="4" t="e">
        <f>VLOOKUP(tbl2_2!A790,ishod_substance!A:AD,25,0)</f>
        <v>#N/A</v>
      </c>
      <c r="T790" s="4" t="e">
        <f>VLOOKUP(tbl2_2!A790,ishod_substance!A:AD,26,0)</f>
        <v>#N/A</v>
      </c>
      <c r="U790" s="4" t="e">
        <f>VLOOKUP(tbl2_2!A790,ishod_substance!A:AD,27,0)</f>
        <v>#N/A</v>
      </c>
      <c r="V790" s="4" t="e">
        <f>VLOOKUP(tbl2_2!A790,ishod_substance!A:AD,28,0)</f>
        <v>#N/A</v>
      </c>
      <c r="W790" s="4" t="e">
        <f>VLOOKUP(tbl2_2!A790,ishod_substance!A:AD,29,0)</f>
        <v>#N/A</v>
      </c>
      <c r="X790" s="4" t="e">
        <f>VLOOKUP(tbl2_2!A790,ishod_substance!A:AD,30,0)</f>
        <v>#N/A</v>
      </c>
      <c r="Y790" s="10" t="e">
        <f>VLOOKUP(tbl2_2!A790,ishod_substance!A:AD,7,0)</f>
        <v>#N/A</v>
      </c>
      <c r="Z790" s="9" t="e">
        <f>VLOOKUP(Y790,quide!$A$2:$B$1006,2,0)</f>
        <v>#N/A</v>
      </c>
      <c r="AA790" s="4" t="e">
        <f>VLOOKUP(Y790,quide!$A$2:$J$1006,10,0)</f>
        <v>#N/A</v>
      </c>
      <c r="AB790" s="50" t="e">
        <f>VLOOKUP(tbl2_2!A790,ishod_substance!A:AD,8,0)</f>
        <v>#N/A</v>
      </c>
      <c r="AC790" s="28" t="e">
        <f t="shared" si="12"/>
        <v>#N/A</v>
      </c>
      <c r="AD790" s="27" t="e">
        <f>VLOOKUP(tbl2_2!A790,ishod_substance!A:AD,9,0)</f>
        <v>#N/A</v>
      </c>
      <c r="AE790" s="8" t="e">
        <f>VLOOKUP(tbl2_2!A790,ishod_substance!A:AD,9,0)</f>
        <v>#N/A</v>
      </c>
      <c r="AF790" s="12"/>
    </row>
    <row r="791" spans="1:32" x14ac:dyDescent="0.25">
      <c r="A791">
        <v>783</v>
      </c>
      <c r="C791" s="5" t="e">
        <f>VLOOKUP(tbl2_2!A791,ishod_substance!A:P,2,0)</f>
        <v>#N/A</v>
      </c>
      <c r="D791" s="7" t="e">
        <f>VLOOKUP(tbl2_2!A791,ishod_substance!A:P,3,0)</f>
        <v>#N/A</v>
      </c>
      <c r="E791" s="5" t="e">
        <f>VLOOKUP(tbl2_2!A791,ishod_substance!A:P,11,0)</f>
        <v>#N/A</v>
      </c>
      <c r="F791" s="6" t="e">
        <f>VLOOKUP(tbl2_2!A791,ishod_substance!A:P,15,0)</f>
        <v>#N/A</v>
      </c>
      <c r="G791" s="6" t="e">
        <f>VLOOKUP(tbl2_2!A791,ishod_substance!A:P,12,0)&amp;"/"&amp;VLOOKUP(tbl2_2!A791,ishod_substance!A:P,14,0)</f>
        <v>#N/A</v>
      </c>
      <c r="H791" s="29" t="e">
        <f>VLOOKUP(tbl2_2!A791,ishod_substance!A:P,6,0)</f>
        <v>#N/A</v>
      </c>
      <c r="I791" s="10" t="e">
        <f>VLOOKUP(tbl2_2!A791,ishod_substance!A:P,15,0)</f>
        <v>#N/A</v>
      </c>
      <c r="J791" s="10" t="e">
        <f>VLOOKUP(tbl2_2!A791,ishod_substance!A:P,5,0)</f>
        <v>#N/A</v>
      </c>
      <c r="K791" s="84" t="e">
        <f>VLOOKUP(tbl2_2!A791,ishod_substance!A:Q,17,0)</f>
        <v>#N/A</v>
      </c>
      <c r="L791" s="84" t="e">
        <f>VLOOKUP(tbl2_2!A791,ishod_substance!A:R,18,0)</f>
        <v>#N/A</v>
      </c>
      <c r="M791" s="84" t="e">
        <f>VLOOKUP(tbl2_2!A791,ishod_substance!A:AD,19,0)</f>
        <v>#N/A</v>
      </c>
      <c r="N791" s="4" t="e">
        <f>VLOOKUP(tbl2_2!A791,ishod_substance!A:AD,20,0)</f>
        <v>#N/A</v>
      </c>
      <c r="O791" s="4" t="e">
        <f>VLOOKUP(tbl2_2!A791,ishod_substance!A:AD,21,0)</f>
        <v>#N/A</v>
      </c>
      <c r="P791" s="4" t="e">
        <f>VLOOKUP(tbl2_2!A791,ishod_substance!A:AD,22,0)</f>
        <v>#N/A</v>
      </c>
      <c r="Q791" s="4" t="e">
        <f>VLOOKUP(tbl2_2!A791,ishod_substance!A:AD,23,0)</f>
        <v>#N/A</v>
      </c>
      <c r="R791" s="4" t="e">
        <f>VLOOKUP(tbl2_2!A791,ishod_substance!A:AD,24,0)</f>
        <v>#N/A</v>
      </c>
      <c r="S791" s="4" t="e">
        <f>VLOOKUP(tbl2_2!A791,ishod_substance!A:AD,25,0)</f>
        <v>#N/A</v>
      </c>
      <c r="T791" s="4" t="e">
        <f>VLOOKUP(tbl2_2!A791,ishod_substance!A:AD,26,0)</f>
        <v>#N/A</v>
      </c>
      <c r="U791" s="4" t="e">
        <f>VLOOKUP(tbl2_2!A791,ishod_substance!A:AD,27,0)</f>
        <v>#N/A</v>
      </c>
      <c r="V791" s="4" t="e">
        <f>VLOOKUP(tbl2_2!A791,ishod_substance!A:AD,28,0)</f>
        <v>#N/A</v>
      </c>
      <c r="W791" s="4" t="e">
        <f>VLOOKUP(tbl2_2!A791,ishod_substance!A:AD,29,0)</f>
        <v>#N/A</v>
      </c>
      <c r="X791" s="4" t="e">
        <f>VLOOKUP(tbl2_2!A791,ishod_substance!A:AD,30,0)</f>
        <v>#N/A</v>
      </c>
      <c r="Y791" s="10" t="e">
        <f>VLOOKUP(tbl2_2!A791,ishod_substance!A:AD,7,0)</f>
        <v>#N/A</v>
      </c>
      <c r="Z791" s="9" t="e">
        <f>VLOOKUP(Y791,quide!$A$2:$B$1006,2,0)</f>
        <v>#N/A</v>
      </c>
      <c r="AA791" s="4" t="e">
        <f>VLOOKUP(Y791,quide!$A$2:$J$1006,10,0)</f>
        <v>#N/A</v>
      </c>
      <c r="AB791" s="50" t="e">
        <f>VLOOKUP(tbl2_2!A791,ishod_substance!A:AD,8,0)</f>
        <v>#N/A</v>
      </c>
      <c r="AC791" s="28" t="e">
        <f t="shared" si="12"/>
        <v>#N/A</v>
      </c>
      <c r="AD791" s="27" t="e">
        <f>VLOOKUP(tbl2_2!A791,ishod_substance!A:AD,9,0)</f>
        <v>#N/A</v>
      </c>
      <c r="AE791" s="8" t="e">
        <f>VLOOKUP(tbl2_2!A791,ishod_substance!A:AD,9,0)</f>
        <v>#N/A</v>
      </c>
      <c r="AF791" s="12"/>
    </row>
    <row r="792" spans="1:32" x14ac:dyDescent="0.25">
      <c r="A792">
        <v>784</v>
      </c>
      <c r="C792" s="5" t="e">
        <f>VLOOKUP(tbl2_2!A792,ishod_substance!A:P,2,0)</f>
        <v>#N/A</v>
      </c>
      <c r="D792" s="7" t="e">
        <f>VLOOKUP(tbl2_2!A792,ishod_substance!A:P,3,0)</f>
        <v>#N/A</v>
      </c>
      <c r="E792" s="5" t="e">
        <f>VLOOKUP(tbl2_2!A792,ishod_substance!A:P,11,0)</f>
        <v>#N/A</v>
      </c>
      <c r="F792" s="6" t="e">
        <f>VLOOKUP(tbl2_2!A792,ishod_substance!A:P,15,0)</f>
        <v>#N/A</v>
      </c>
      <c r="G792" s="6" t="e">
        <f>VLOOKUP(tbl2_2!A792,ishod_substance!A:P,12,0)&amp;"/"&amp;VLOOKUP(tbl2_2!A792,ishod_substance!A:P,14,0)</f>
        <v>#N/A</v>
      </c>
      <c r="H792" s="29" t="e">
        <f>VLOOKUP(tbl2_2!A792,ishod_substance!A:P,6,0)</f>
        <v>#N/A</v>
      </c>
      <c r="I792" s="10" t="e">
        <f>VLOOKUP(tbl2_2!A792,ishod_substance!A:P,15,0)</f>
        <v>#N/A</v>
      </c>
      <c r="J792" s="10" t="e">
        <f>VLOOKUP(tbl2_2!A792,ishod_substance!A:P,5,0)</f>
        <v>#N/A</v>
      </c>
      <c r="K792" s="84" t="e">
        <f>VLOOKUP(tbl2_2!A792,ishod_substance!A:Q,17,0)</f>
        <v>#N/A</v>
      </c>
      <c r="L792" s="84" t="e">
        <f>VLOOKUP(tbl2_2!A792,ishod_substance!A:R,18,0)</f>
        <v>#N/A</v>
      </c>
      <c r="M792" s="84" t="e">
        <f>VLOOKUP(tbl2_2!A792,ishod_substance!A:AD,19,0)</f>
        <v>#N/A</v>
      </c>
      <c r="N792" s="4" t="e">
        <f>VLOOKUP(tbl2_2!A792,ishod_substance!A:AD,20,0)</f>
        <v>#N/A</v>
      </c>
      <c r="O792" s="4" t="e">
        <f>VLOOKUP(tbl2_2!A792,ishod_substance!A:AD,21,0)</f>
        <v>#N/A</v>
      </c>
      <c r="P792" s="4" t="e">
        <f>VLOOKUP(tbl2_2!A792,ishod_substance!A:AD,22,0)</f>
        <v>#N/A</v>
      </c>
      <c r="Q792" s="4" t="e">
        <f>VLOOKUP(tbl2_2!A792,ishod_substance!A:AD,23,0)</f>
        <v>#N/A</v>
      </c>
      <c r="R792" s="4" t="e">
        <f>VLOOKUP(tbl2_2!A792,ishod_substance!A:AD,24,0)</f>
        <v>#N/A</v>
      </c>
      <c r="S792" s="4" t="e">
        <f>VLOOKUP(tbl2_2!A792,ishod_substance!A:AD,25,0)</f>
        <v>#N/A</v>
      </c>
      <c r="T792" s="4" t="e">
        <f>VLOOKUP(tbl2_2!A792,ishod_substance!A:AD,26,0)</f>
        <v>#N/A</v>
      </c>
      <c r="U792" s="4" t="e">
        <f>VLOOKUP(tbl2_2!A792,ishod_substance!A:AD,27,0)</f>
        <v>#N/A</v>
      </c>
      <c r="V792" s="4" t="e">
        <f>VLOOKUP(tbl2_2!A792,ishod_substance!A:AD,28,0)</f>
        <v>#N/A</v>
      </c>
      <c r="W792" s="4" t="e">
        <f>VLOOKUP(tbl2_2!A792,ishod_substance!A:AD,29,0)</f>
        <v>#N/A</v>
      </c>
      <c r="X792" s="4" t="e">
        <f>VLOOKUP(tbl2_2!A792,ishod_substance!A:AD,30,0)</f>
        <v>#N/A</v>
      </c>
      <c r="Y792" s="10" t="e">
        <f>VLOOKUP(tbl2_2!A792,ishod_substance!A:AD,7,0)</f>
        <v>#N/A</v>
      </c>
      <c r="Z792" s="9" t="e">
        <f>VLOOKUP(Y792,quide!$A$2:$B$1006,2,0)</f>
        <v>#N/A</v>
      </c>
      <c r="AA792" s="4" t="e">
        <f>VLOOKUP(Y792,quide!$A$2:$J$1006,10,0)</f>
        <v>#N/A</v>
      </c>
      <c r="AB792" s="50" t="e">
        <f>VLOOKUP(tbl2_2!A792,ishod_substance!A:AD,8,0)</f>
        <v>#N/A</v>
      </c>
      <c r="AC792" s="28" t="e">
        <f t="shared" si="12"/>
        <v>#N/A</v>
      </c>
      <c r="AD792" s="27" t="e">
        <f>VLOOKUP(tbl2_2!A792,ishod_substance!A:AD,9,0)</f>
        <v>#N/A</v>
      </c>
      <c r="AE792" s="8" t="e">
        <f>VLOOKUP(tbl2_2!A792,ishod_substance!A:AD,9,0)</f>
        <v>#N/A</v>
      </c>
      <c r="AF792" s="12"/>
    </row>
    <row r="793" spans="1:32" x14ac:dyDescent="0.25">
      <c r="A793">
        <v>785</v>
      </c>
      <c r="C793" s="5" t="e">
        <f>VLOOKUP(tbl2_2!A793,ishod_substance!A:P,2,0)</f>
        <v>#N/A</v>
      </c>
      <c r="D793" s="7" t="e">
        <f>VLOOKUP(tbl2_2!A793,ishod_substance!A:P,3,0)</f>
        <v>#N/A</v>
      </c>
      <c r="E793" s="5" t="e">
        <f>VLOOKUP(tbl2_2!A793,ishod_substance!A:P,11,0)</f>
        <v>#N/A</v>
      </c>
      <c r="F793" s="6" t="e">
        <f>VLOOKUP(tbl2_2!A793,ishod_substance!A:P,15,0)</f>
        <v>#N/A</v>
      </c>
      <c r="G793" s="6" t="e">
        <f>VLOOKUP(tbl2_2!A793,ishod_substance!A:P,12,0)&amp;"/"&amp;VLOOKUP(tbl2_2!A793,ishod_substance!A:P,14,0)</f>
        <v>#N/A</v>
      </c>
      <c r="H793" s="29" t="e">
        <f>VLOOKUP(tbl2_2!A793,ishod_substance!A:P,6,0)</f>
        <v>#N/A</v>
      </c>
      <c r="I793" s="10" t="e">
        <f>VLOOKUP(tbl2_2!A793,ishod_substance!A:P,15,0)</f>
        <v>#N/A</v>
      </c>
      <c r="J793" s="10" t="e">
        <f>VLOOKUP(tbl2_2!A793,ishod_substance!A:P,5,0)</f>
        <v>#N/A</v>
      </c>
      <c r="K793" s="84" t="e">
        <f>VLOOKUP(tbl2_2!A793,ishod_substance!A:Q,17,0)</f>
        <v>#N/A</v>
      </c>
      <c r="L793" s="84" t="e">
        <f>VLOOKUP(tbl2_2!A793,ishod_substance!A:R,18,0)</f>
        <v>#N/A</v>
      </c>
      <c r="M793" s="84" t="e">
        <f>VLOOKUP(tbl2_2!A793,ishod_substance!A:AD,19,0)</f>
        <v>#N/A</v>
      </c>
      <c r="N793" s="4" t="e">
        <f>VLOOKUP(tbl2_2!A793,ishod_substance!A:AD,20,0)</f>
        <v>#N/A</v>
      </c>
      <c r="O793" s="4" t="e">
        <f>VLOOKUP(tbl2_2!A793,ishod_substance!A:AD,21,0)</f>
        <v>#N/A</v>
      </c>
      <c r="P793" s="4" t="e">
        <f>VLOOKUP(tbl2_2!A793,ishod_substance!A:AD,22,0)</f>
        <v>#N/A</v>
      </c>
      <c r="Q793" s="4" t="e">
        <f>VLOOKUP(tbl2_2!A793,ishod_substance!A:AD,23,0)</f>
        <v>#N/A</v>
      </c>
      <c r="R793" s="4" t="e">
        <f>VLOOKUP(tbl2_2!A793,ishod_substance!A:AD,24,0)</f>
        <v>#N/A</v>
      </c>
      <c r="S793" s="4" t="e">
        <f>VLOOKUP(tbl2_2!A793,ishod_substance!A:AD,25,0)</f>
        <v>#N/A</v>
      </c>
      <c r="T793" s="4" t="e">
        <f>VLOOKUP(tbl2_2!A793,ishod_substance!A:AD,26,0)</f>
        <v>#N/A</v>
      </c>
      <c r="U793" s="4" t="e">
        <f>VLOOKUP(tbl2_2!A793,ishod_substance!A:AD,27,0)</f>
        <v>#N/A</v>
      </c>
      <c r="V793" s="4" t="e">
        <f>VLOOKUP(tbl2_2!A793,ishod_substance!A:AD,28,0)</f>
        <v>#N/A</v>
      </c>
      <c r="W793" s="4" t="e">
        <f>VLOOKUP(tbl2_2!A793,ishod_substance!A:AD,29,0)</f>
        <v>#N/A</v>
      </c>
      <c r="X793" s="4" t="e">
        <f>VLOOKUP(tbl2_2!A793,ishod_substance!A:AD,30,0)</f>
        <v>#N/A</v>
      </c>
      <c r="Y793" s="10" t="e">
        <f>VLOOKUP(tbl2_2!A793,ishod_substance!A:AD,7,0)</f>
        <v>#N/A</v>
      </c>
      <c r="Z793" s="9" t="e">
        <f>VLOOKUP(Y793,quide!$A$2:$B$1006,2,0)</f>
        <v>#N/A</v>
      </c>
      <c r="AA793" s="4" t="e">
        <f>VLOOKUP(Y793,quide!$A$2:$J$1006,10,0)</f>
        <v>#N/A</v>
      </c>
      <c r="AB793" s="50" t="e">
        <f>VLOOKUP(tbl2_2!A793,ishod_substance!A:AD,8,0)</f>
        <v>#N/A</v>
      </c>
      <c r="AC793" s="28" t="e">
        <f t="shared" si="12"/>
        <v>#N/A</v>
      </c>
      <c r="AD793" s="27" t="e">
        <f>VLOOKUP(tbl2_2!A793,ishod_substance!A:AD,9,0)</f>
        <v>#N/A</v>
      </c>
      <c r="AE793" s="8" t="e">
        <f>VLOOKUP(tbl2_2!A793,ishod_substance!A:AD,9,0)</f>
        <v>#N/A</v>
      </c>
      <c r="AF793" s="12"/>
    </row>
    <row r="794" spans="1:32" x14ac:dyDescent="0.25">
      <c r="A794">
        <v>786</v>
      </c>
      <c r="C794" s="5" t="e">
        <f>VLOOKUP(tbl2_2!A794,ishod_substance!A:P,2,0)</f>
        <v>#N/A</v>
      </c>
      <c r="D794" s="7" t="e">
        <f>VLOOKUP(tbl2_2!A794,ishod_substance!A:P,3,0)</f>
        <v>#N/A</v>
      </c>
      <c r="E794" s="5" t="e">
        <f>VLOOKUP(tbl2_2!A794,ishod_substance!A:P,11,0)</f>
        <v>#N/A</v>
      </c>
      <c r="F794" s="6" t="e">
        <f>VLOOKUP(tbl2_2!A794,ishod_substance!A:P,15,0)</f>
        <v>#N/A</v>
      </c>
      <c r="G794" s="6" t="e">
        <f>VLOOKUP(tbl2_2!A794,ishod_substance!A:P,12,0)&amp;"/"&amp;VLOOKUP(tbl2_2!A794,ishod_substance!A:P,14,0)</f>
        <v>#N/A</v>
      </c>
      <c r="H794" s="29" t="e">
        <f>VLOOKUP(tbl2_2!A794,ishod_substance!A:P,6,0)</f>
        <v>#N/A</v>
      </c>
      <c r="I794" s="10" t="e">
        <f>VLOOKUP(tbl2_2!A794,ishod_substance!A:P,15,0)</f>
        <v>#N/A</v>
      </c>
      <c r="J794" s="10" t="e">
        <f>VLOOKUP(tbl2_2!A794,ishod_substance!A:P,5,0)</f>
        <v>#N/A</v>
      </c>
      <c r="K794" s="84" t="e">
        <f>VLOOKUP(tbl2_2!A794,ishod_substance!A:Q,17,0)</f>
        <v>#N/A</v>
      </c>
      <c r="L794" s="84" t="e">
        <f>VLOOKUP(tbl2_2!A794,ishod_substance!A:R,18,0)</f>
        <v>#N/A</v>
      </c>
      <c r="M794" s="84" t="e">
        <f>VLOOKUP(tbl2_2!A794,ishod_substance!A:AD,19,0)</f>
        <v>#N/A</v>
      </c>
      <c r="N794" s="4" t="e">
        <f>VLOOKUP(tbl2_2!A794,ishod_substance!A:AD,20,0)</f>
        <v>#N/A</v>
      </c>
      <c r="O794" s="4" t="e">
        <f>VLOOKUP(tbl2_2!A794,ishod_substance!A:AD,21,0)</f>
        <v>#N/A</v>
      </c>
      <c r="P794" s="4" t="e">
        <f>VLOOKUP(tbl2_2!A794,ishod_substance!A:AD,22,0)</f>
        <v>#N/A</v>
      </c>
      <c r="Q794" s="4" t="e">
        <f>VLOOKUP(tbl2_2!A794,ishod_substance!A:AD,23,0)</f>
        <v>#N/A</v>
      </c>
      <c r="R794" s="4" t="e">
        <f>VLOOKUP(tbl2_2!A794,ishod_substance!A:AD,24,0)</f>
        <v>#N/A</v>
      </c>
      <c r="S794" s="4" t="e">
        <f>VLOOKUP(tbl2_2!A794,ishod_substance!A:AD,25,0)</f>
        <v>#N/A</v>
      </c>
      <c r="T794" s="4" t="e">
        <f>VLOOKUP(tbl2_2!A794,ishod_substance!A:AD,26,0)</f>
        <v>#N/A</v>
      </c>
      <c r="U794" s="4" t="e">
        <f>VLOOKUP(tbl2_2!A794,ishod_substance!A:AD,27,0)</f>
        <v>#N/A</v>
      </c>
      <c r="V794" s="4" t="e">
        <f>VLOOKUP(tbl2_2!A794,ishod_substance!A:AD,28,0)</f>
        <v>#N/A</v>
      </c>
      <c r="W794" s="4" t="e">
        <f>VLOOKUP(tbl2_2!A794,ishod_substance!A:AD,29,0)</f>
        <v>#N/A</v>
      </c>
      <c r="X794" s="4" t="e">
        <f>VLOOKUP(tbl2_2!A794,ishod_substance!A:AD,30,0)</f>
        <v>#N/A</v>
      </c>
      <c r="Y794" s="10" t="e">
        <f>VLOOKUP(tbl2_2!A794,ishod_substance!A:AD,7,0)</f>
        <v>#N/A</v>
      </c>
      <c r="Z794" s="9" t="e">
        <f>VLOOKUP(Y794,quide!$A$2:$B$1006,2,0)</f>
        <v>#N/A</v>
      </c>
      <c r="AA794" s="4" t="e">
        <f>VLOOKUP(Y794,quide!$A$2:$J$1006,10,0)</f>
        <v>#N/A</v>
      </c>
      <c r="AB794" s="50" t="e">
        <f>VLOOKUP(tbl2_2!A794,ishod_substance!A:AD,8,0)</f>
        <v>#N/A</v>
      </c>
      <c r="AC794" s="28" t="e">
        <f t="shared" si="12"/>
        <v>#N/A</v>
      </c>
      <c r="AD794" s="27" t="e">
        <f>VLOOKUP(tbl2_2!A794,ishod_substance!A:AD,9,0)</f>
        <v>#N/A</v>
      </c>
      <c r="AE794" s="8" t="e">
        <f>VLOOKUP(tbl2_2!A794,ishod_substance!A:AD,9,0)</f>
        <v>#N/A</v>
      </c>
      <c r="AF794" s="12"/>
    </row>
    <row r="795" spans="1:32" x14ac:dyDescent="0.25">
      <c r="A795">
        <v>787</v>
      </c>
      <c r="C795" s="5" t="e">
        <f>VLOOKUP(tbl2_2!A795,ishod_substance!A:P,2,0)</f>
        <v>#N/A</v>
      </c>
      <c r="D795" s="7" t="e">
        <f>VLOOKUP(tbl2_2!A795,ishod_substance!A:P,3,0)</f>
        <v>#N/A</v>
      </c>
      <c r="E795" s="5" t="e">
        <f>VLOOKUP(tbl2_2!A795,ishod_substance!A:P,11,0)</f>
        <v>#N/A</v>
      </c>
      <c r="F795" s="6" t="e">
        <f>VLOOKUP(tbl2_2!A795,ishod_substance!A:P,15,0)</f>
        <v>#N/A</v>
      </c>
      <c r="G795" s="6" t="e">
        <f>VLOOKUP(tbl2_2!A795,ishod_substance!A:P,12,0)&amp;"/"&amp;VLOOKUP(tbl2_2!A795,ishod_substance!A:P,14,0)</f>
        <v>#N/A</v>
      </c>
      <c r="H795" s="29" t="e">
        <f>VLOOKUP(tbl2_2!A795,ishod_substance!A:P,6,0)</f>
        <v>#N/A</v>
      </c>
      <c r="I795" s="10" t="e">
        <f>VLOOKUP(tbl2_2!A795,ishod_substance!A:P,15,0)</f>
        <v>#N/A</v>
      </c>
      <c r="J795" s="10" t="e">
        <f>VLOOKUP(tbl2_2!A795,ishod_substance!A:P,5,0)</f>
        <v>#N/A</v>
      </c>
      <c r="K795" s="84" t="e">
        <f>VLOOKUP(tbl2_2!A795,ishod_substance!A:Q,17,0)</f>
        <v>#N/A</v>
      </c>
      <c r="L795" s="84" t="e">
        <f>VLOOKUP(tbl2_2!A795,ishod_substance!A:R,18,0)</f>
        <v>#N/A</v>
      </c>
      <c r="M795" s="84" t="e">
        <f>VLOOKUP(tbl2_2!A795,ishod_substance!A:AD,19,0)</f>
        <v>#N/A</v>
      </c>
      <c r="N795" s="4" t="e">
        <f>VLOOKUP(tbl2_2!A795,ishod_substance!A:AD,20,0)</f>
        <v>#N/A</v>
      </c>
      <c r="O795" s="4" t="e">
        <f>VLOOKUP(tbl2_2!A795,ishod_substance!A:AD,21,0)</f>
        <v>#N/A</v>
      </c>
      <c r="P795" s="4" t="e">
        <f>VLOOKUP(tbl2_2!A795,ishod_substance!A:AD,22,0)</f>
        <v>#N/A</v>
      </c>
      <c r="Q795" s="4" t="e">
        <f>VLOOKUP(tbl2_2!A795,ishod_substance!A:AD,23,0)</f>
        <v>#N/A</v>
      </c>
      <c r="R795" s="4" t="e">
        <f>VLOOKUP(tbl2_2!A795,ishod_substance!A:AD,24,0)</f>
        <v>#N/A</v>
      </c>
      <c r="S795" s="4" t="e">
        <f>VLOOKUP(tbl2_2!A795,ishod_substance!A:AD,25,0)</f>
        <v>#N/A</v>
      </c>
      <c r="T795" s="4" t="e">
        <f>VLOOKUP(tbl2_2!A795,ishod_substance!A:AD,26,0)</f>
        <v>#N/A</v>
      </c>
      <c r="U795" s="4" t="e">
        <f>VLOOKUP(tbl2_2!A795,ishod_substance!A:AD,27,0)</f>
        <v>#N/A</v>
      </c>
      <c r="V795" s="4" t="e">
        <f>VLOOKUP(tbl2_2!A795,ishod_substance!A:AD,28,0)</f>
        <v>#N/A</v>
      </c>
      <c r="W795" s="4" t="e">
        <f>VLOOKUP(tbl2_2!A795,ishod_substance!A:AD,29,0)</f>
        <v>#N/A</v>
      </c>
      <c r="X795" s="4" t="e">
        <f>VLOOKUP(tbl2_2!A795,ishod_substance!A:AD,30,0)</f>
        <v>#N/A</v>
      </c>
      <c r="Y795" s="10" t="e">
        <f>VLOOKUP(tbl2_2!A795,ishod_substance!A:AD,7,0)</f>
        <v>#N/A</v>
      </c>
      <c r="Z795" s="9" t="e">
        <f>VLOOKUP(Y795,quide!$A$2:$B$1006,2,0)</f>
        <v>#N/A</v>
      </c>
      <c r="AA795" s="4" t="e">
        <f>VLOOKUP(Y795,quide!$A$2:$J$1006,10,0)</f>
        <v>#N/A</v>
      </c>
      <c r="AB795" s="50" t="e">
        <f>VLOOKUP(tbl2_2!A795,ishod_substance!A:AD,8,0)</f>
        <v>#N/A</v>
      </c>
      <c r="AC795" s="28" t="e">
        <f t="shared" si="12"/>
        <v>#N/A</v>
      </c>
      <c r="AD795" s="27" t="e">
        <f>VLOOKUP(tbl2_2!A795,ishod_substance!A:AD,9,0)</f>
        <v>#N/A</v>
      </c>
      <c r="AE795" s="8" t="e">
        <f>VLOOKUP(tbl2_2!A795,ishod_substance!A:AD,9,0)</f>
        <v>#N/A</v>
      </c>
      <c r="AF795" s="12"/>
    </row>
    <row r="796" spans="1:32" x14ac:dyDescent="0.25">
      <c r="A796">
        <v>788</v>
      </c>
      <c r="C796" s="5" t="e">
        <f>VLOOKUP(tbl2_2!A796,ishod_substance!A:P,2,0)</f>
        <v>#N/A</v>
      </c>
      <c r="D796" s="7" t="e">
        <f>VLOOKUP(tbl2_2!A796,ishod_substance!A:P,3,0)</f>
        <v>#N/A</v>
      </c>
      <c r="E796" s="5" t="e">
        <f>VLOOKUP(tbl2_2!A796,ishod_substance!A:P,11,0)</f>
        <v>#N/A</v>
      </c>
      <c r="F796" s="6" t="e">
        <f>VLOOKUP(tbl2_2!A796,ishod_substance!A:P,15,0)</f>
        <v>#N/A</v>
      </c>
      <c r="G796" s="6" t="e">
        <f>VLOOKUP(tbl2_2!A796,ishod_substance!A:P,12,0)&amp;"/"&amp;VLOOKUP(tbl2_2!A796,ishod_substance!A:P,14,0)</f>
        <v>#N/A</v>
      </c>
      <c r="H796" s="29" t="e">
        <f>VLOOKUP(tbl2_2!A796,ishod_substance!A:P,6,0)</f>
        <v>#N/A</v>
      </c>
      <c r="I796" s="10" t="e">
        <f>VLOOKUP(tbl2_2!A796,ishod_substance!A:P,15,0)</f>
        <v>#N/A</v>
      </c>
      <c r="J796" s="10" t="e">
        <f>VLOOKUP(tbl2_2!A796,ishod_substance!A:P,5,0)</f>
        <v>#N/A</v>
      </c>
      <c r="K796" s="84" t="e">
        <f>VLOOKUP(tbl2_2!A796,ishod_substance!A:Q,17,0)</f>
        <v>#N/A</v>
      </c>
      <c r="L796" s="84" t="e">
        <f>VLOOKUP(tbl2_2!A796,ishod_substance!A:R,18,0)</f>
        <v>#N/A</v>
      </c>
      <c r="M796" s="84" t="e">
        <f>VLOOKUP(tbl2_2!A796,ishod_substance!A:AD,19,0)</f>
        <v>#N/A</v>
      </c>
      <c r="N796" s="4" t="e">
        <f>VLOOKUP(tbl2_2!A796,ishod_substance!A:AD,20,0)</f>
        <v>#N/A</v>
      </c>
      <c r="O796" s="4" t="e">
        <f>VLOOKUP(tbl2_2!A796,ishod_substance!A:AD,21,0)</f>
        <v>#N/A</v>
      </c>
      <c r="P796" s="4" t="e">
        <f>VLOOKUP(tbl2_2!A796,ishod_substance!A:AD,22,0)</f>
        <v>#N/A</v>
      </c>
      <c r="Q796" s="4" t="e">
        <f>VLOOKUP(tbl2_2!A796,ishod_substance!A:AD,23,0)</f>
        <v>#N/A</v>
      </c>
      <c r="R796" s="4" t="e">
        <f>VLOOKUP(tbl2_2!A796,ishod_substance!A:AD,24,0)</f>
        <v>#N/A</v>
      </c>
      <c r="S796" s="4" t="e">
        <f>VLOOKUP(tbl2_2!A796,ishod_substance!A:AD,25,0)</f>
        <v>#N/A</v>
      </c>
      <c r="T796" s="4" t="e">
        <f>VLOOKUP(tbl2_2!A796,ishod_substance!A:AD,26,0)</f>
        <v>#N/A</v>
      </c>
      <c r="U796" s="4" t="e">
        <f>VLOOKUP(tbl2_2!A796,ishod_substance!A:AD,27,0)</f>
        <v>#N/A</v>
      </c>
      <c r="V796" s="4" t="e">
        <f>VLOOKUP(tbl2_2!A796,ishod_substance!A:AD,28,0)</f>
        <v>#N/A</v>
      </c>
      <c r="W796" s="4" t="e">
        <f>VLOOKUP(tbl2_2!A796,ishod_substance!A:AD,29,0)</f>
        <v>#N/A</v>
      </c>
      <c r="X796" s="4" t="e">
        <f>VLOOKUP(tbl2_2!A796,ishod_substance!A:AD,30,0)</f>
        <v>#N/A</v>
      </c>
      <c r="Y796" s="10" t="e">
        <f>VLOOKUP(tbl2_2!A796,ishod_substance!A:AD,7,0)</f>
        <v>#N/A</v>
      </c>
      <c r="Z796" s="9" t="e">
        <f>VLOOKUP(Y796,quide!$A$2:$B$1006,2,0)</f>
        <v>#N/A</v>
      </c>
      <c r="AA796" s="4" t="e">
        <f>VLOOKUP(Y796,quide!$A$2:$J$1006,10,0)</f>
        <v>#N/A</v>
      </c>
      <c r="AB796" s="50" t="e">
        <f>VLOOKUP(tbl2_2!A796,ishod_substance!A:AD,8,0)</f>
        <v>#N/A</v>
      </c>
      <c r="AC796" s="28" t="e">
        <f t="shared" si="12"/>
        <v>#N/A</v>
      </c>
      <c r="AD796" s="27" t="e">
        <f>VLOOKUP(tbl2_2!A796,ishod_substance!A:AD,9,0)</f>
        <v>#N/A</v>
      </c>
      <c r="AE796" s="8" t="e">
        <f>VLOOKUP(tbl2_2!A796,ishod_substance!A:AD,9,0)</f>
        <v>#N/A</v>
      </c>
      <c r="AF796" s="12"/>
    </row>
    <row r="797" spans="1:32" x14ac:dyDescent="0.25">
      <c r="A797">
        <v>789</v>
      </c>
      <c r="C797" s="5" t="e">
        <f>VLOOKUP(tbl2_2!A797,ishod_substance!A:P,2,0)</f>
        <v>#N/A</v>
      </c>
      <c r="D797" s="7" t="e">
        <f>VLOOKUP(tbl2_2!A797,ishod_substance!A:P,3,0)</f>
        <v>#N/A</v>
      </c>
      <c r="E797" s="5" t="e">
        <f>VLOOKUP(tbl2_2!A797,ishod_substance!A:P,11,0)</f>
        <v>#N/A</v>
      </c>
      <c r="F797" s="6" t="e">
        <f>VLOOKUP(tbl2_2!A797,ishod_substance!A:P,15,0)</f>
        <v>#N/A</v>
      </c>
      <c r="G797" s="6" t="e">
        <f>VLOOKUP(tbl2_2!A797,ishod_substance!A:P,12,0)&amp;"/"&amp;VLOOKUP(tbl2_2!A797,ishod_substance!A:P,14,0)</f>
        <v>#N/A</v>
      </c>
      <c r="H797" s="29" t="e">
        <f>VLOOKUP(tbl2_2!A797,ishod_substance!A:P,6,0)</f>
        <v>#N/A</v>
      </c>
      <c r="I797" s="10" t="e">
        <f>VLOOKUP(tbl2_2!A797,ishod_substance!A:P,15,0)</f>
        <v>#N/A</v>
      </c>
      <c r="J797" s="10" t="e">
        <f>VLOOKUP(tbl2_2!A797,ishod_substance!A:P,5,0)</f>
        <v>#N/A</v>
      </c>
      <c r="K797" s="84" t="e">
        <f>VLOOKUP(tbl2_2!A797,ishod_substance!A:Q,17,0)</f>
        <v>#N/A</v>
      </c>
      <c r="L797" s="84" t="e">
        <f>VLOOKUP(tbl2_2!A797,ishod_substance!A:R,18,0)</f>
        <v>#N/A</v>
      </c>
      <c r="M797" s="84" t="e">
        <f>VLOOKUP(tbl2_2!A797,ishod_substance!A:AD,19,0)</f>
        <v>#N/A</v>
      </c>
      <c r="N797" s="4" t="e">
        <f>VLOOKUP(tbl2_2!A797,ishod_substance!A:AD,20,0)</f>
        <v>#N/A</v>
      </c>
      <c r="O797" s="4" t="e">
        <f>VLOOKUP(tbl2_2!A797,ishod_substance!A:AD,21,0)</f>
        <v>#N/A</v>
      </c>
      <c r="P797" s="4" t="e">
        <f>VLOOKUP(tbl2_2!A797,ishod_substance!A:AD,22,0)</f>
        <v>#N/A</v>
      </c>
      <c r="Q797" s="4" t="e">
        <f>VLOOKUP(tbl2_2!A797,ishod_substance!A:AD,23,0)</f>
        <v>#N/A</v>
      </c>
      <c r="R797" s="4" t="e">
        <f>VLOOKUP(tbl2_2!A797,ishod_substance!A:AD,24,0)</f>
        <v>#N/A</v>
      </c>
      <c r="S797" s="4" t="e">
        <f>VLOOKUP(tbl2_2!A797,ishod_substance!A:AD,25,0)</f>
        <v>#N/A</v>
      </c>
      <c r="T797" s="4" t="e">
        <f>VLOOKUP(tbl2_2!A797,ishod_substance!A:AD,26,0)</f>
        <v>#N/A</v>
      </c>
      <c r="U797" s="4" t="e">
        <f>VLOOKUP(tbl2_2!A797,ishod_substance!A:AD,27,0)</f>
        <v>#N/A</v>
      </c>
      <c r="V797" s="4" t="e">
        <f>VLOOKUP(tbl2_2!A797,ishod_substance!A:AD,28,0)</f>
        <v>#N/A</v>
      </c>
      <c r="W797" s="4" t="e">
        <f>VLOOKUP(tbl2_2!A797,ishod_substance!A:AD,29,0)</f>
        <v>#N/A</v>
      </c>
      <c r="X797" s="4" t="e">
        <f>VLOOKUP(tbl2_2!A797,ishod_substance!A:AD,30,0)</f>
        <v>#N/A</v>
      </c>
      <c r="Y797" s="10" t="e">
        <f>VLOOKUP(tbl2_2!A797,ishod_substance!A:AD,7,0)</f>
        <v>#N/A</v>
      </c>
      <c r="Z797" s="9" t="e">
        <f>VLOOKUP(Y797,quide!$A$2:$B$1006,2,0)</f>
        <v>#N/A</v>
      </c>
      <c r="AA797" s="4" t="e">
        <f>VLOOKUP(Y797,quide!$A$2:$J$1006,10,0)</f>
        <v>#N/A</v>
      </c>
      <c r="AB797" s="50" t="e">
        <f>VLOOKUP(tbl2_2!A797,ishod_substance!A:AD,8,0)</f>
        <v>#N/A</v>
      </c>
      <c r="AC797" s="28" t="e">
        <f t="shared" si="12"/>
        <v>#N/A</v>
      </c>
      <c r="AD797" s="27" t="e">
        <f>VLOOKUP(tbl2_2!A797,ishod_substance!A:AD,9,0)</f>
        <v>#N/A</v>
      </c>
      <c r="AE797" s="8" t="e">
        <f>VLOOKUP(tbl2_2!A797,ishod_substance!A:AD,9,0)</f>
        <v>#N/A</v>
      </c>
      <c r="AF797" s="12"/>
    </row>
    <row r="798" spans="1:32" x14ac:dyDescent="0.25">
      <c r="A798">
        <v>790</v>
      </c>
      <c r="C798" s="5" t="e">
        <f>VLOOKUP(tbl2_2!A798,ishod_substance!A:P,2,0)</f>
        <v>#N/A</v>
      </c>
      <c r="D798" s="7" t="e">
        <f>VLOOKUP(tbl2_2!A798,ishod_substance!A:P,3,0)</f>
        <v>#N/A</v>
      </c>
      <c r="E798" s="5" t="e">
        <f>VLOOKUP(tbl2_2!A798,ishod_substance!A:P,11,0)</f>
        <v>#N/A</v>
      </c>
      <c r="F798" s="6" t="e">
        <f>VLOOKUP(tbl2_2!A798,ishod_substance!A:P,15,0)</f>
        <v>#N/A</v>
      </c>
      <c r="G798" s="6" t="e">
        <f>VLOOKUP(tbl2_2!A798,ishod_substance!A:P,12,0)&amp;"/"&amp;VLOOKUP(tbl2_2!A798,ishod_substance!A:P,14,0)</f>
        <v>#N/A</v>
      </c>
      <c r="H798" s="29" t="e">
        <f>VLOOKUP(tbl2_2!A798,ishod_substance!A:P,6,0)</f>
        <v>#N/A</v>
      </c>
      <c r="I798" s="10" t="e">
        <f>VLOOKUP(tbl2_2!A798,ishod_substance!A:P,15,0)</f>
        <v>#N/A</v>
      </c>
      <c r="J798" s="10" t="e">
        <f>VLOOKUP(tbl2_2!A798,ishod_substance!A:P,5,0)</f>
        <v>#N/A</v>
      </c>
      <c r="K798" s="84" t="e">
        <f>VLOOKUP(tbl2_2!A798,ishod_substance!A:Q,17,0)</f>
        <v>#N/A</v>
      </c>
      <c r="L798" s="84" t="e">
        <f>VLOOKUP(tbl2_2!A798,ishod_substance!A:R,18,0)</f>
        <v>#N/A</v>
      </c>
      <c r="M798" s="84" t="e">
        <f>VLOOKUP(tbl2_2!A798,ishod_substance!A:AD,19,0)</f>
        <v>#N/A</v>
      </c>
      <c r="N798" s="4" t="e">
        <f>VLOOKUP(tbl2_2!A798,ishod_substance!A:AD,20,0)</f>
        <v>#N/A</v>
      </c>
      <c r="O798" s="4" t="e">
        <f>VLOOKUP(tbl2_2!A798,ishod_substance!A:AD,21,0)</f>
        <v>#N/A</v>
      </c>
      <c r="P798" s="4" t="e">
        <f>VLOOKUP(tbl2_2!A798,ishod_substance!A:AD,22,0)</f>
        <v>#N/A</v>
      </c>
      <c r="Q798" s="4" t="e">
        <f>VLOOKUP(tbl2_2!A798,ishod_substance!A:AD,23,0)</f>
        <v>#N/A</v>
      </c>
      <c r="R798" s="4" t="e">
        <f>VLOOKUP(tbl2_2!A798,ishod_substance!A:AD,24,0)</f>
        <v>#N/A</v>
      </c>
      <c r="S798" s="4" t="e">
        <f>VLOOKUP(tbl2_2!A798,ishod_substance!A:AD,25,0)</f>
        <v>#N/A</v>
      </c>
      <c r="T798" s="4" t="e">
        <f>VLOOKUP(tbl2_2!A798,ishod_substance!A:AD,26,0)</f>
        <v>#N/A</v>
      </c>
      <c r="U798" s="4" t="e">
        <f>VLOOKUP(tbl2_2!A798,ishod_substance!A:AD,27,0)</f>
        <v>#N/A</v>
      </c>
      <c r="V798" s="4" t="e">
        <f>VLOOKUP(tbl2_2!A798,ishod_substance!A:AD,28,0)</f>
        <v>#N/A</v>
      </c>
      <c r="W798" s="4" t="e">
        <f>VLOOKUP(tbl2_2!A798,ishod_substance!A:AD,29,0)</f>
        <v>#N/A</v>
      </c>
      <c r="X798" s="4" t="e">
        <f>VLOOKUP(tbl2_2!A798,ishod_substance!A:AD,30,0)</f>
        <v>#N/A</v>
      </c>
      <c r="Y798" s="10" t="e">
        <f>VLOOKUP(tbl2_2!A798,ishod_substance!A:AD,7,0)</f>
        <v>#N/A</v>
      </c>
      <c r="Z798" s="9" t="e">
        <f>VLOOKUP(Y798,quide!$A$2:$B$1006,2,0)</f>
        <v>#N/A</v>
      </c>
      <c r="AA798" s="4" t="e">
        <f>VLOOKUP(Y798,quide!$A$2:$J$1006,10,0)</f>
        <v>#N/A</v>
      </c>
      <c r="AB798" s="50" t="e">
        <f>VLOOKUP(tbl2_2!A798,ishod_substance!A:AD,8,0)</f>
        <v>#N/A</v>
      </c>
      <c r="AC798" s="28" t="e">
        <f t="shared" si="12"/>
        <v>#N/A</v>
      </c>
      <c r="AD798" s="27" t="e">
        <f>VLOOKUP(tbl2_2!A798,ishod_substance!A:AD,9,0)</f>
        <v>#N/A</v>
      </c>
      <c r="AE798" s="8" t="e">
        <f>VLOOKUP(tbl2_2!A798,ishod_substance!A:AD,9,0)</f>
        <v>#N/A</v>
      </c>
      <c r="AF798" s="12"/>
    </row>
    <row r="799" spans="1:32" x14ac:dyDescent="0.25">
      <c r="A799">
        <v>791</v>
      </c>
      <c r="C799" s="5" t="e">
        <f>VLOOKUP(tbl2_2!A799,ishod_substance!A:P,2,0)</f>
        <v>#N/A</v>
      </c>
      <c r="D799" s="7" t="e">
        <f>VLOOKUP(tbl2_2!A799,ishod_substance!A:P,3,0)</f>
        <v>#N/A</v>
      </c>
      <c r="E799" s="5" t="e">
        <f>VLOOKUP(tbl2_2!A799,ishod_substance!A:P,11,0)</f>
        <v>#N/A</v>
      </c>
      <c r="F799" s="6" t="e">
        <f>VLOOKUP(tbl2_2!A799,ishod_substance!A:P,15,0)</f>
        <v>#N/A</v>
      </c>
      <c r="G799" s="6" t="e">
        <f>VLOOKUP(tbl2_2!A799,ishod_substance!A:P,12,0)&amp;"/"&amp;VLOOKUP(tbl2_2!A799,ishod_substance!A:P,14,0)</f>
        <v>#N/A</v>
      </c>
      <c r="H799" s="29" t="e">
        <f>VLOOKUP(tbl2_2!A799,ishod_substance!A:P,6,0)</f>
        <v>#N/A</v>
      </c>
      <c r="I799" s="10" t="e">
        <f>VLOOKUP(tbl2_2!A799,ishod_substance!A:P,15,0)</f>
        <v>#N/A</v>
      </c>
      <c r="J799" s="10" t="e">
        <f>VLOOKUP(tbl2_2!A799,ishod_substance!A:P,5,0)</f>
        <v>#N/A</v>
      </c>
      <c r="K799" s="84" t="e">
        <f>VLOOKUP(tbl2_2!A799,ishod_substance!A:Q,17,0)</f>
        <v>#N/A</v>
      </c>
      <c r="L799" s="84" t="e">
        <f>VLOOKUP(tbl2_2!A799,ishod_substance!A:R,18,0)</f>
        <v>#N/A</v>
      </c>
      <c r="M799" s="84" t="e">
        <f>VLOOKUP(tbl2_2!A799,ishod_substance!A:AD,19,0)</f>
        <v>#N/A</v>
      </c>
      <c r="N799" s="4" t="e">
        <f>VLOOKUP(tbl2_2!A799,ishod_substance!A:AD,20,0)</f>
        <v>#N/A</v>
      </c>
      <c r="O799" s="4" t="e">
        <f>VLOOKUP(tbl2_2!A799,ishod_substance!A:AD,21,0)</f>
        <v>#N/A</v>
      </c>
      <c r="P799" s="4" t="e">
        <f>VLOOKUP(tbl2_2!A799,ishod_substance!A:AD,22,0)</f>
        <v>#N/A</v>
      </c>
      <c r="Q799" s="4" t="e">
        <f>VLOOKUP(tbl2_2!A799,ishod_substance!A:AD,23,0)</f>
        <v>#N/A</v>
      </c>
      <c r="R799" s="4" t="e">
        <f>VLOOKUP(tbl2_2!A799,ishod_substance!A:AD,24,0)</f>
        <v>#N/A</v>
      </c>
      <c r="S799" s="4" t="e">
        <f>VLOOKUP(tbl2_2!A799,ishod_substance!A:AD,25,0)</f>
        <v>#N/A</v>
      </c>
      <c r="T799" s="4" t="e">
        <f>VLOOKUP(tbl2_2!A799,ishod_substance!A:AD,26,0)</f>
        <v>#N/A</v>
      </c>
      <c r="U799" s="4" t="e">
        <f>VLOOKUP(tbl2_2!A799,ishod_substance!A:AD,27,0)</f>
        <v>#N/A</v>
      </c>
      <c r="V799" s="4" t="e">
        <f>VLOOKUP(tbl2_2!A799,ishod_substance!A:AD,28,0)</f>
        <v>#N/A</v>
      </c>
      <c r="W799" s="4" t="e">
        <f>VLOOKUP(tbl2_2!A799,ishod_substance!A:AD,29,0)</f>
        <v>#N/A</v>
      </c>
      <c r="X799" s="4" t="e">
        <f>VLOOKUP(tbl2_2!A799,ishod_substance!A:AD,30,0)</f>
        <v>#N/A</v>
      </c>
      <c r="Y799" s="10" t="e">
        <f>VLOOKUP(tbl2_2!A799,ishod_substance!A:AD,7,0)</f>
        <v>#N/A</v>
      </c>
      <c r="Z799" s="9" t="e">
        <f>VLOOKUP(Y799,quide!$A$2:$B$1006,2,0)</f>
        <v>#N/A</v>
      </c>
      <c r="AA799" s="4" t="e">
        <f>VLOOKUP(Y799,quide!$A$2:$J$1006,10,0)</f>
        <v>#N/A</v>
      </c>
      <c r="AB799" s="50" t="e">
        <f>VLOOKUP(tbl2_2!A799,ishod_substance!A:AD,8,0)</f>
        <v>#N/A</v>
      </c>
      <c r="AC799" s="28" t="e">
        <f t="shared" si="12"/>
        <v>#N/A</v>
      </c>
      <c r="AD799" s="27" t="e">
        <f>VLOOKUP(tbl2_2!A799,ishod_substance!A:AD,9,0)</f>
        <v>#N/A</v>
      </c>
      <c r="AE799" s="8" t="e">
        <f>VLOOKUP(tbl2_2!A799,ishod_substance!A:AD,9,0)</f>
        <v>#N/A</v>
      </c>
      <c r="AF799" s="12"/>
    </row>
    <row r="800" spans="1:32" x14ac:dyDescent="0.25">
      <c r="A800">
        <v>792</v>
      </c>
      <c r="C800" s="5" t="e">
        <f>VLOOKUP(tbl2_2!A800,ishod_substance!A:P,2,0)</f>
        <v>#N/A</v>
      </c>
      <c r="D800" s="7" t="e">
        <f>VLOOKUP(tbl2_2!A800,ishod_substance!A:P,3,0)</f>
        <v>#N/A</v>
      </c>
      <c r="E800" s="5" t="e">
        <f>VLOOKUP(tbl2_2!A800,ishod_substance!A:P,11,0)</f>
        <v>#N/A</v>
      </c>
      <c r="F800" s="6" t="e">
        <f>VLOOKUP(tbl2_2!A800,ishod_substance!A:P,15,0)</f>
        <v>#N/A</v>
      </c>
      <c r="G800" s="6" t="e">
        <f>VLOOKUP(tbl2_2!A800,ishod_substance!A:P,12,0)&amp;"/"&amp;VLOOKUP(tbl2_2!A800,ishod_substance!A:P,14,0)</f>
        <v>#N/A</v>
      </c>
      <c r="H800" s="29" t="e">
        <f>VLOOKUP(tbl2_2!A800,ishod_substance!A:P,6,0)</f>
        <v>#N/A</v>
      </c>
      <c r="I800" s="10" t="e">
        <f>VLOOKUP(tbl2_2!A800,ishod_substance!A:P,15,0)</f>
        <v>#N/A</v>
      </c>
      <c r="J800" s="10" t="e">
        <f>VLOOKUP(tbl2_2!A800,ishod_substance!A:P,5,0)</f>
        <v>#N/A</v>
      </c>
      <c r="K800" s="84" t="e">
        <f>VLOOKUP(tbl2_2!A800,ishod_substance!A:Q,17,0)</f>
        <v>#N/A</v>
      </c>
      <c r="L800" s="84" t="e">
        <f>VLOOKUP(tbl2_2!A800,ishod_substance!A:R,18,0)</f>
        <v>#N/A</v>
      </c>
      <c r="M800" s="84" t="e">
        <f>VLOOKUP(tbl2_2!A800,ishod_substance!A:AD,19,0)</f>
        <v>#N/A</v>
      </c>
      <c r="N800" s="4" t="e">
        <f>VLOOKUP(tbl2_2!A800,ishod_substance!A:AD,20,0)</f>
        <v>#N/A</v>
      </c>
      <c r="O800" s="4" t="e">
        <f>VLOOKUP(tbl2_2!A800,ishod_substance!A:AD,21,0)</f>
        <v>#N/A</v>
      </c>
      <c r="P800" s="4" t="e">
        <f>VLOOKUP(tbl2_2!A800,ishod_substance!A:AD,22,0)</f>
        <v>#N/A</v>
      </c>
      <c r="Q800" s="4" t="e">
        <f>VLOOKUP(tbl2_2!A800,ishod_substance!A:AD,23,0)</f>
        <v>#N/A</v>
      </c>
      <c r="R800" s="4" t="e">
        <f>VLOOKUP(tbl2_2!A800,ishod_substance!A:AD,24,0)</f>
        <v>#N/A</v>
      </c>
      <c r="S800" s="4" t="e">
        <f>VLOOKUP(tbl2_2!A800,ishod_substance!A:AD,25,0)</f>
        <v>#N/A</v>
      </c>
      <c r="T800" s="4" t="e">
        <f>VLOOKUP(tbl2_2!A800,ishod_substance!A:AD,26,0)</f>
        <v>#N/A</v>
      </c>
      <c r="U800" s="4" t="e">
        <f>VLOOKUP(tbl2_2!A800,ishod_substance!A:AD,27,0)</f>
        <v>#N/A</v>
      </c>
      <c r="V800" s="4" t="e">
        <f>VLOOKUP(tbl2_2!A800,ishod_substance!A:AD,28,0)</f>
        <v>#N/A</v>
      </c>
      <c r="W800" s="4" t="e">
        <f>VLOOKUP(tbl2_2!A800,ishod_substance!A:AD,29,0)</f>
        <v>#N/A</v>
      </c>
      <c r="X800" s="4" t="e">
        <f>VLOOKUP(tbl2_2!A800,ishod_substance!A:AD,30,0)</f>
        <v>#N/A</v>
      </c>
      <c r="Y800" s="10" t="e">
        <f>VLOOKUP(tbl2_2!A800,ishod_substance!A:AD,7,0)</f>
        <v>#N/A</v>
      </c>
      <c r="Z800" s="9" t="e">
        <f>VLOOKUP(Y800,quide!$A$2:$B$1006,2,0)</f>
        <v>#N/A</v>
      </c>
      <c r="AA800" s="4" t="e">
        <f>VLOOKUP(Y800,quide!$A$2:$J$1006,10,0)</f>
        <v>#N/A</v>
      </c>
      <c r="AB800" s="50" t="e">
        <f>VLOOKUP(tbl2_2!A800,ishod_substance!A:AD,8,0)</f>
        <v>#N/A</v>
      </c>
      <c r="AC800" s="28" t="e">
        <f t="shared" si="12"/>
        <v>#N/A</v>
      </c>
      <c r="AD800" s="27" t="e">
        <f>VLOOKUP(tbl2_2!A800,ishod_substance!A:AD,9,0)</f>
        <v>#N/A</v>
      </c>
      <c r="AE800" s="8" t="e">
        <f>VLOOKUP(tbl2_2!A800,ishod_substance!A:AD,9,0)</f>
        <v>#N/A</v>
      </c>
      <c r="AF800" s="12"/>
    </row>
    <row r="801" spans="1:32" x14ac:dyDescent="0.25">
      <c r="A801">
        <v>793</v>
      </c>
      <c r="C801" s="5" t="e">
        <f>VLOOKUP(tbl2_2!A801,ishod_substance!A:P,2,0)</f>
        <v>#N/A</v>
      </c>
      <c r="D801" s="7" t="e">
        <f>VLOOKUP(tbl2_2!A801,ishod_substance!A:P,3,0)</f>
        <v>#N/A</v>
      </c>
      <c r="E801" s="5" t="e">
        <f>VLOOKUP(tbl2_2!A801,ishod_substance!A:P,11,0)</f>
        <v>#N/A</v>
      </c>
      <c r="F801" s="6" t="e">
        <f>VLOOKUP(tbl2_2!A801,ishod_substance!A:P,15,0)</f>
        <v>#N/A</v>
      </c>
      <c r="G801" s="6" t="e">
        <f>VLOOKUP(tbl2_2!A801,ishod_substance!A:P,12,0)&amp;"/"&amp;VLOOKUP(tbl2_2!A801,ishod_substance!A:P,14,0)</f>
        <v>#N/A</v>
      </c>
      <c r="H801" s="29" t="e">
        <f>VLOOKUP(tbl2_2!A801,ishod_substance!A:P,6,0)</f>
        <v>#N/A</v>
      </c>
      <c r="I801" s="10" t="e">
        <f>VLOOKUP(tbl2_2!A801,ishod_substance!A:P,15,0)</f>
        <v>#N/A</v>
      </c>
      <c r="J801" s="10" t="e">
        <f>VLOOKUP(tbl2_2!A801,ishod_substance!A:P,5,0)</f>
        <v>#N/A</v>
      </c>
      <c r="K801" s="84" t="e">
        <f>VLOOKUP(tbl2_2!A801,ishod_substance!A:Q,17,0)</f>
        <v>#N/A</v>
      </c>
      <c r="L801" s="84" t="e">
        <f>VLOOKUP(tbl2_2!A801,ishod_substance!A:R,18,0)</f>
        <v>#N/A</v>
      </c>
      <c r="M801" s="84" t="e">
        <f>VLOOKUP(tbl2_2!A801,ishod_substance!A:AD,19,0)</f>
        <v>#N/A</v>
      </c>
      <c r="N801" s="4" t="e">
        <f>VLOOKUP(tbl2_2!A801,ishod_substance!A:AD,20,0)</f>
        <v>#N/A</v>
      </c>
      <c r="O801" s="4" t="e">
        <f>VLOOKUP(tbl2_2!A801,ishod_substance!A:AD,21,0)</f>
        <v>#N/A</v>
      </c>
      <c r="P801" s="4" t="e">
        <f>VLOOKUP(tbl2_2!A801,ishod_substance!A:AD,22,0)</f>
        <v>#N/A</v>
      </c>
      <c r="Q801" s="4" t="e">
        <f>VLOOKUP(tbl2_2!A801,ishod_substance!A:AD,23,0)</f>
        <v>#N/A</v>
      </c>
      <c r="R801" s="4" t="e">
        <f>VLOOKUP(tbl2_2!A801,ishod_substance!A:AD,24,0)</f>
        <v>#N/A</v>
      </c>
      <c r="S801" s="4" t="e">
        <f>VLOOKUP(tbl2_2!A801,ishod_substance!A:AD,25,0)</f>
        <v>#N/A</v>
      </c>
      <c r="T801" s="4" t="e">
        <f>VLOOKUP(tbl2_2!A801,ishod_substance!A:AD,26,0)</f>
        <v>#N/A</v>
      </c>
      <c r="U801" s="4" t="e">
        <f>VLOOKUP(tbl2_2!A801,ishod_substance!A:AD,27,0)</f>
        <v>#N/A</v>
      </c>
      <c r="V801" s="4" t="e">
        <f>VLOOKUP(tbl2_2!A801,ishod_substance!A:AD,28,0)</f>
        <v>#N/A</v>
      </c>
      <c r="W801" s="4" t="e">
        <f>VLOOKUP(tbl2_2!A801,ishod_substance!A:AD,29,0)</f>
        <v>#N/A</v>
      </c>
      <c r="X801" s="4" t="e">
        <f>VLOOKUP(tbl2_2!A801,ishod_substance!A:AD,30,0)</f>
        <v>#N/A</v>
      </c>
      <c r="Y801" s="10" t="e">
        <f>VLOOKUP(tbl2_2!A801,ishod_substance!A:AD,7,0)</f>
        <v>#N/A</v>
      </c>
      <c r="Z801" s="9" t="e">
        <f>VLOOKUP(Y801,quide!$A$2:$B$1006,2,0)</f>
        <v>#N/A</v>
      </c>
      <c r="AA801" s="4" t="e">
        <f>VLOOKUP(Y801,quide!$A$2:$J$1006,10,0)</f>
        <v>#N/A</v>
      </c>
      <c r="AB801" s="50" t="e">
        <f>VLOOKUP(tbl2_2!A801,ishod_substance!A:AD,8,0)</f>
        <v>#N/A</v>
      </c>
      <c r="AC801" s="28" t="e">
        <f t="shared" si="12"/>
        <v>#N/A</v>
      </c>
      <c r="AD801" s="27" t="e">
        <f>VLOOKUP(tbl2_2!A801,ishod_substance!A:AD,9,0)</f>
        <v>#N/A</v>
      </c>
      <c r="AE801" s="8" t="e">
        <f>VLOOKUP(tbl2_2!A801,ishod_substance!A:AD,9,0)</f>
        <v>#N/A</v>
      </c>
      <c r="AF801" s="12"/>
    </row>
    <row r="802" spans="1:32" x14ac:dyDescent="0.25">
      <c r="A802">
        <v>794</v>
      </c>
      <c r="C802" s="5" t="e">
        <f>VLOOKUP(tbl2_2!A802,ishod_substance!A:P,2,0)</f>
        <v>#N/A</v>
      </c>
      <c r="D802" s="7" t="e">
        <f>VLOOKUP(tbl2_2!A802,ishod_substance!A:P,3,0)</f>
        <v>#N/A</v>
      </c>
      <c r="E802" s="5" t="e">
        <f>VLOOKUP(tbl2_2!A802,ishod_substance!A:P,11,0)</f>
        <v>#N/A</v>
      </c>
      <c r="F802" s="6" t="e">
        <f>VLOOKUP(tbl2_2!A802,ishod_substance!A:P,15,0)</f>
        <v>#N/A</v>
      </c>
      <c r="G802" s="6" t="e">
        <f>VLOOKUP(tbl2_2!A802,ishod_substance!A:P,12,0)&amp;"/"&amp;VLOOKUP(tbl2_2!A802,ishod_substance!A:P,14,0)</f>
        <v>#N/A</v>
      </c>
      <c r="H802" s="29" t="e">
        <f>VLOOKUP(tbl2_2!A802,ishod_substance!A:P,6,0)</f>
        <v>#N/A</v>
      </c>
      <c r="I802" s="10" t="e">
        <f>VLOOKUP(tbl2_2!A802,ishod_substance!A:P,15,0)</f>
        <v>#N/A</v>
      </c>
      <c r="J802" s="10" t="e">
        <f>VLOOKUP(tbl2_2!A802,ishod_substance!A:P,5,0)</f>
        <v>#N/A</v>
      </c>
      <c r="K802" s="84" t="e">
        <f>VLOOKUP(tbl2_2!A802,ishod_substance!A:Q,17,0)</f>
        <v>#N/A</v>
      </c>
      <c r="L802" s="84" t="e">
        <f>VLOOKUP(tbl2_2!A802,ishod_substance!A:R,18,0)</f>
        <v>#N/A</v>
      </c>
      <c r="M802" s="84" t="e">
        <f>VLOOKUP(tbl2_2!A802,ishod_substance!A:AD,19,0)</f>
        <v>#N/A</v>
      </c>
      <c r="N802" s="4" t="e">
        <f>VLOOKUP(tbl2_2!A802,ishod_substance!A:AD,20,0)</f>
        <v>#N/A</v>
      </c>
      <c r="O802" s="4" t="e">
        <f>VLOOKUP(tbl2_2!A802,ishod_substance!A:AD,21,0)</f>
        <v>#N/A</v>
      </c>
      <c r="P802" s="4" t="e">
        <f>VLOOKUP(tbl2_2!A802,ishod_substance!A:AD,22,0)</f>
        <v>#N/A</v>
      </c>
      <c r="Q802" s="4" t="e">
        <f>VLOOKUP(tbl2_2!A802,ishod_substance!A:AD,23,0)</f>
        <v>#N/A</v>
      </c>
      <c r="R802" s="4" t="e">
        <f>VLOOKUP(tbl2_2!A802,ishod_substance!A:AD,24,0)</f>
        <v>#N/A</v>
      </c>
      <c r="S802" s="4" t="e">
        <f>VLOOKUP(tbl2_2!A802,ishod_substance!A:AD,25,0)</f>
        <v>#N/A</v>
      </c>
      <c r="T802" s="4" t="e">
        <f>VLOOKUP(tbl2_2!A802,ishod_substance!A:AD,26,0)</f>
        <v>#N/A</v>
      </c>
      <c r="U802" s="4" t="e">
        <f>VLOOKUP(tbl2_2!A802,ishod_substance!A:AD,27,0)</f>
        <v>#N/A</v>
      </c>
      <c r="V802" s="4" t="e">
        <f>VLOOKUP(tbl2_2!A802,ishod_substance!A:AD,28,0)</f>
        <v>#N/A</v>
      </c>
      <c r="W802" s="4" t="e">
        <f>VLOOKUP(tbl2_2!A802,ishod_substance!A:AD,29,0)</f>
        <v>#N/A</v>
      </c>
      <c r="X802" s="4" t="e">
        <f>VLOOKUP(tbl2_2!A802,ishod_substance!A:AD,30,0)</f>
        <v>#N/A</v>
      </c>
      <c r="Y802" s="10" t="e">
        <f>VLOOKUP(tbl2_2!A802,ishod_substance!A:AD,7,0)</f>
        <v>#N/A</v>
      </c>
      <c r="Z802" s="9" t="e">
        <f>VLOOKUP(Y802,quide!$A$2:$B$1006,2,0)</f>
        <v>#N/A</v>
      </c>
      <c r="AA802" s="4" t="e">
        <f>VLOOKUP(Y802,quide!$A$2:$J$1006,10,0)</f>
        <v>#N/A</v>
      </c>
      <c r="AB802" s="50" t="e">
        <f>VLOOKUP(tbl2_2!A802,ishod_substance!A:AD,8,0)</f>
        <v>#N/A</v>
      </c>
      <c r="AC802" s="28" t="e">
        <f t="shared" si="12"/>
        <v>#N/A</v>
      </c>
      <c r="AD802" s="27" t="e">
        <f>VLOOKUP(tbl2_2!A802,ishod_substance!A:AD,9,0)</f>
        <v>#N/A</v>
      </c>
      <c r="AE802" s="8" t="e">
        <f>VLOOKUP(tbl2_2!A802,ishod_substance!A:AD,9,0)</f>
        <v>#N/A</v>
      </c>
      <c r="AF802" s="12"/>
    </row>
    <row r="803" spans="1:32" x14ac:dyDescent="0.25">
      <c r="A803">
        <v>795</v>
      </c>
      <c r="C803" s="5" t="e">
        <f>VLOOKUP(tbl2_2!A803,ishod_substance!A:P,2,0)</f>
        <v>#N/A</v>
      </c>
      <c r="D803" s="7" t="e">
        <f>VLOOKUP(tbl2_2!A803,ishod_substance!A:P,3,0)</f>
        <v>#N/A</v>
      </c>
      <c r="E803" s="5" t="e">
        <f>VLOOKUP(tbl2_2!A803,ishod_substance!A:P,11,0)</f>
        <v>#N/A</v>
      </c>
      <c r="F803" s="6" t="e">
        <f>VLOOKUP(tbl2_2!A803,ishod_substance!A:P,15,0)</f>
        <v>#N/A</v>
      </c>
      <c r="G803" s="6" t="e">
        <f>VLOOKUP(tbl2_2!A803,ishod_substance!A:P,12,0)&amp;"/"&amp;VLOOKUP(tbl2_2!A803,ishod_substance!A:P,14,0)</f>
        <v>#N/A</v>
      </c>
      <c r="H803" s="29" t="e">
        <f>VLOOKUP(tbl2_2!A803,ishod_substance!A:P,6,0)</f>
        <v>#N/A</v>
      </c>
      <c r="I803" s="10" t="e">
        <f>VLOOKUP(tbl2_2!A803,ishod_substance!A:P,15,0)</f>
        <v>#N/A</v>
      </c>
      <c r="J803" s="10" t="e">
        <f>VLOOKUP(tbl2_2!A803,ishod_substance!A:P,5,0)</f>
        <v>#N/A</v>
      </c>
      <c r="K803" s="84" t="e">
        <f>VLOOKUP(tbl2_2!A803,ishod_substance!A:Q,17,0)</f>
        <v>#N/A</v>
      </c>
      <c r="L803" s="84" t="e">
        <f>VLOOKUP(tbl2_2!A803,ishod_substance!A:R,18,0)</f>
        <v>#N/A</v>
      </c>
      <c r="M803" s="84" t="e">
        <f>VLOOKUP(tbl2_2!A803,ishod_substance!A:AD,19,0)</f>
        <v>#N/A</v>
      </c>
      <c r="N803" s="4" t="e">
        <f>VLOOKUP(tbl2_2!A803,ishod_substance!A:AD,20,0)</f>
        <v>#N/A</v>
      </c>
      <c r="O803" s="4" t="e">
        <f>VLOOKUP(tbl2_2!A803,ishod_substance!A:AD,21,0)</f>
        <v>#N/A</v>
      </c>
      <c r="P803" s="4" t="e">
        <f>VLOOKUP(tbl2_2!A803,ishod_substance!A:AD,22,0)</f>
        <v>#N/A</v>
      </c>
      <c r="Q803" s="4" t="e">
        <f>VLOOKUP(tbl2_2!A803,ishod_substance!A:AD,23,0)</f>
        <v>#N/A</v>
      </c>
      <c r="R803" s="4" t="e">
        <f>VLOOKUP(tbl2_2!A803,ishod_substance!A:AD,24,0)</f>
        <v>#N/A</v>
      </c>
      <c r="S803" s="4" t="e">
        <f>VLOOKUP(tbl2_2!A803,ishod_substance!A:AD,25,0)</f>
        <v>#N/A</v>
      </c>
      <c r="T803" s="4" t="e">
        <f>VLOOKUP(tbl2_2!A803,ishod_substance!A:AD,26,0)</f>
        <v>#N/A</v>
      </c>
      <c r="U803" s="4" t="e">
        <f>VLOOKUP(tbl2_2!A803,ishod_substance!A:AD,27,0)</f>
        <v>#N/A</v>
      </c>
      <c r="V803" s="4" t="e">
        <f>VLOOKUP(tbl2_2!A803,ishod_substance!A:AD,28,0)</f>
        <v>#N/A</v>
      </c>
      <c r="W803" s="4" t="e">
        <f>VLOOKUP(tbl2_2!A803,ishod_substance!A:AD,29,0)</f>
        <v>#N/A</v>
      </c>
      <c r="X803" s="4" t="e">
        <f>VLOOKUP(tbl2_2!A803,ishod_substance!A:AD,30,0)</f>
        <v>#N/A</v>
      </c>
      <c r="Y803" s="10" t="e">
        <f>VLOOKUP(tbl2_2!A803,ishod_substance!A:AD,7,0)</f>
        <v>#N/A</v>
      </c>
      <c r="Z803" s="9" t="e">
        <f>VLOOKUP(Y803,quide!$A$2:$B$1006,2,0)</f>
        <v>#N/A</v>
      </c>
      <c r="AA803" s="4" t="e">
        <f>VLOOKUP(Y803,quide!$A$2:$J$1006,10,0)</f>
        <v>#N/A</v>
      </c>
      <c r="AB803" s="50" t="e">
        <f>VLOOKUP(tbl2_2!A803,ishod_substance!A:AD,8,0)</f>
        <v>#N/A</v>
      </c>
      <c r="AC803" s="28" t="e">
        <f t="shared" si="12"/>
        <v>#N/A</v>
      </c>
      <c r="AD803" s="27" t="e">
        <f>VLOOKUP(tbl2_2!A803,ishod_substance!A:AD,9,0)</f>
        <v>#N/A</v>
      </c>
      <c r="AE803" s="8" t="e">
        <f>VLOOKUP(tbl2_2!A803,ishod_substance!A:AD,9,0)</f>
        <v>#N/A</v>
      </c>
      <c r="AF803" s="12"/>
    </row>
    <row r="804" spans="1:32" x14ac:dyDescent="0.25">
      <c r="A804">
        <v>796</v>
      </c>
      <c r="C804" s="5" t="e">
        <f>VLOOKUP(tbl2_2!A804,ishod_substance!A:P,2,0)</f>
        <v>#N/A</v>
      </c>
      <c r="D804" s="7" t="e">
        <f>VLOOKUP(tbl2_2!A804,ishod_substance!A:P,3,0)</f>
        <v>#N/A</v>
      </c>
      <c r="E804" s="5" t="e">
        <f>VLOOKUP(tbl2_2!A804,ishod_substance!A:P,11,0)</f>
        <v>#N/A</v>
      </c>
      <c r="F804" s="6" t="e">
        <f>VLOOKUP(tbl2_2!A804,ishod_substance!A:P,15,0)</f>
        <v>#N/A</v>
      </c>
      <c r="G804" s="6" t="e">
        <f>VLOOKUP(tbl2_2!A804,ishod_substance!A:P,12,0)&amp;"/"&amp;VLOOKUP(tbl2_2!A804,ishod_substance!A:P,14,0)</f>
        <v>#N/A</v>
      </c>
      <c r="H804" s="29" t="e">
        <f>VLOOKUP(tbl2_2!A804,ishod_substance!A:P,6,0)</f>
        <v>#N/A</v>
      </c>
      <c r="I804" s="10" t="e">
        <f>VLOOKUP(tbl2_2!A804,ishod_substance!A:P,15,0)</f>
        <v>#N/A</v>
      </c>
      <c r="J804" s="10" t="e">
        <f>VLOOKUP(tbl2_2!A804,ishod_substance!A:P,5,0)</f>
        <v>#N/A</v>
      </c>
      <c r="K804" s="84" t="e">
        <f>VLOOKUP(tbl2_2!A804,ishod_substance!A:Q,17,0)</f>
        <v>#N/A</v>
      </c>
      <c r="L804" s="84" t="e">
        <f>VLOOKUP(tbl2_2!A804,ishod_substance!A:R,18,0)</f>
        <v>#N/A</v>
      </c>
      <c r="M804" s="84" t="e">
        <f>VLOOKUP(tbl2_2!A804,ishod_substance!A:AD,19,0)</f>
        <v>#N/A</v>
      </c>
      <c r="N804" s="4" t="e">
        <f>VLOOKUP(tbl2_2!A804,ishod_substance!A:AD,20,0)</f>
        <v>#N/A</v>
      </c>
      <c r="O804" s="4" t="e">
        <f>VLOOKUP(tbl2_2!A804,ishod_substance!A:AD,21,0)</f>
        <v>#N/A</v>
      </c>
      <c r="P804" s="4" t="e">
        <f>VLOOKUP(tbl2_2!A804,ishod_substance!A:AD,22,0)</f>
        <v>#N/A</v>
      </c>
      <c r="Q804" s="4" t="e">
        <f>VLOOKUP(tbl2_2!A804,ishod_substance!A:AD,23,0)</f>
        <v>#N/A</v>
      </c>
      <c r="R804" s="4" t="e">
        <f>VLOOKUP(tbl2_2!A804,ishod_substance!A:AD,24,0)</f>
        <v>#N/A</v>
      </c>
      <c r="S804" s="4" t="e">
        <f>VLOOKUP(tbl2_2!A804,ishod_substance!A:AD,25,0)</f>
        <v>#N/A</v>
      </c>
      <c r="T804" s="4" t="e">
        <f>VLOOKUP(tbl2_2!A804,ishod_substance!A:AD,26,0)</f>
        <v>#N/A</v>
      </c>
      <c r="U804" s="4" t="e">
        <f>VLOOKUP(tbl2_2!A804,ishod_substance!A:AD,27,0)</f>
        <v>#N/A</v>
      </c>
      <c r="V804" s="4" t="e">
        <f>VLOOKUP(tbl2_2!A804,ishod_substance!A:AD,28,0)</f>
        <v>#N/A</v>
      </c>
      <c r="W804" s="4" t="e">
        <f>VLOOKUP(tbl2_2!A804,ishod_substance!A:AD,29,0)</f>
        <v>#N/A</v>
      </c>
      <c r="X804" s="4" t="e">
        <f>VLOOKUP(tbl2_2!A804,ishod_substance!A:AD,30,0)</f>
        <v>#N/A</v>
      </c>
      <c r="Y804" s="10" t="e">
        <f>VLOOKUP(tbl2_2!A804,ishod_substance!A:AD,7,0)</f>
        <v>#N/A</v>
      </c>
      <c r="Z804" s="9" t="e">
        <f>VLOOKUP(Y804,quide!$A$2:$B$1006,2,0)</f>
        <v>#N/A</v>
      </c>
      <c r="AA804" s="4" t="e">
        <f>VLOOKUP(Y804,quide!$A$2:$J$1006,10,0)</f>
        <v>#N/A</v>
      </c>
      <c r="AB804" s="50" t="e">
        <f>VLOOKUP(tbl2_2!A804,ishod_substance!A:AD,8,0)</f>
        <v>#N/A</v>
      </c>
      <c r="AC804" s="28" t="e">
        <f t="shared" si="12"/>
        <v>#N/A</v>
      </c>
      <c r="AD804" s="27" t="e">
        <f>VLOOKUP(tbl2_2!A804,ishod_substance!A:AD,9,0)</f>
        <v>#N/A</v>
      </c>
      <c r="AE804" s="8" t="e">
        <f>VLOOKUP(tbl2_2!A804,ishod_substance!A:AD,9,0)</f>
        <v>#N/A</v>
      </c>
      <c r="AF804" s="12"/>
    </row>
    <row r="805" spans="1:32" x14ac:dyDescent="0.25">
      <c r="A805">
        <v>797</v>
      </c>
      <c r="C805" s="5" t="e">
        <f>VLOOKUP(tbl2_2!A805,ishod_substance!A:P,2,0)</f>
        <v>#N/A</v>
      </c>
      <c r="D805" s="7" t="e">
        <f>VLOOKUP(tbl2_2!A805,ishod_substance!A:P,3,0)</f>
        <v>#N/A</v>
      </c>
      <c r="E805" s="5" t="e">
        <f>VLOOKUP(tbl2_2!A805,ishod_substance!A:P,11,0)</f>
        <v>#N/A</v>
      </c>
      <c r="F805" s="6" t="e">
        <f>VLOOKUP(tbl2_2!A805,ishod_substance!A:P,15,0)</f>
        <v>#N/A</v>
      </c>
      <c r="G805" s="6" t="e">
        <f>VLOOKUP(tbl2_2!A805,ishod_substance!A:P,12,0)&amp;"/"&amp;VLOOKUP(tbl2_2!A805,ishod_substance!A:P,14,0)</f>
        <v>#N/A</v>
      </c>
      <c r="H805" s="29" t="e">
        <f>VLOOKUP(tbl2_2!A805,ishod_substance!A:P,6,0)</f>
        <v>#N/A</v>
      </c>
      <c r="I805" s="10" t="e">
        <f>VLOOKUP(tbl2_2!A805,ishod_substance!A:P,15,0)</f>
        <v>#N/A</v>
      </c>
      <c r="J805" s="10" t="e">
        <f>VLOOKUP(tbl2_2!A805,ishod_substance!A:P,5,0)</f>
        <v>#N/A</v>
      </c>
      <c r="K805" s="84" t="e">
        <f>VLOOKUP(tbl2_2!A805,ishod_substance!A:Q,17,0)</f>
        <v>#N/A</v>
      </c>
      <c r="L805" s="84" t="e">
        <f>VLOOKUP(tbl2_2!A805,ishod_substance!A:R,18,0)</f>
        <v>#N/A</v>
      </c>
      <c r="M805" s="84" t="e">
        <f>VLOOKUP(tbl2_2!A805,ishod_substance!A:AD,19,0)</f>
        <v>#N/A</v>
      </c>
      <c r="N805" s="4" t="e">
        <f>VLOOKUP(tbl2_2!A805,ishod_substance!A:AD,20,0)</f>
        <v>#N/A</v>
      </c>
      <c r="O805" s="4" t="e">
        <f>VLOOKUP(tbl2_2!A805,ishod_substance!A:AD,21,0)</f>
        <v>#N/A</v>
      </c>
      <c r="P805" s="4" t="e">
        <f>VLOOKUP(tbl2_2!A805,ishod_substance!A:AD,22,0)</f>
        <v>#N/A</v>
      </c>
      <c r="Q805" s="4" t="e">
        <f>VLOOKUP(tbl2_2!A805,ishod_substance!A:AD,23,0)</f>
        <v>#N/A</v>
      </c>
      <c r="R805" s="4" t="e">
        <f>VLOOKUP(tbl2_2!A805,ishod_substance!A:AD,24,0)</f>
        <v>#N/A</v>
      </c>
      <c r="S805" s="4" t="e">
        <f>VLOOKUP(tbl2_2!A805,ishod_substance!A:AD,25,0)</f>
        <v>#N/A</v>
      </c>
      <c r="T805" s="4" t="e">
        <f>VLOOKUP(tbl2_2!A805,ishod_substance!A:AD,26,0)</f>
        <v>#N/A</v>
      </c>
      <c r="U805" s="4" t="e">
        <f>VLOOKUP(tbl2_2!A805,ishod_substance!A:AD,27,0)</f>
        <v>#N/A</v>
      </c>
      <c r="V805" s="4" t="e">
        <f>VLOOKUP(tbl2_2!A805,ishod_substance!A:AD,28,0)</f>
        <v>#N/A</v>
      </c>
      <c r="W805" s="4" t="e">
        <f>VLOOKUP(tbl2_2!A805,ishod_substance!A:AD,29,0)</f>
        <v>#N/A</v>
      </c>
      <c r="X805" s="4" t="e">
        <f>VLOOKUP(tbl2_2!A805,ishod_substance!A:AD,30,0)</f>
        <v>#N/A</v>
      </c>
      <c r="Y805" s="10" t="e">
        <f>VLOOKUP(tbl2_2!A805,ishod_substance!A:AD,7,0)</f>
        <v>#N/A</v>
      </c>
      <c r="Z805" s="9" t="e">
        <f>VLOOKUP(Y805,quide!$A$2:$B$1006,2,0)</f>
        <v>#N/A</v>
      </c>
      <c r="AA805" s="4" t="e">
        <f>VLOOKUP(Y805,quide!$A$2:$J$1006,10,0)</f>
        <v>#N/A</v>
      </c>
      <c r="AB805" s="50" t="e">
        <f>VLOOKUP(tbl2_2!A805,ishod_substance!A:AD,8,0)</f>
        <v>#N/A</v>
      </c>
      <c r="AC805" s="28" t="e">
        <f t="shared" si="12"/>
        <v>#N/A</v>
      </c>
      <c r="AD805" s="27" t="e">
        <f>VLOOKUP(tbl2_2!A805,ishod_substance!A:AD,9,0)</f>
        <v>#N/A</v>
      </c>
      <c r="AE805" s="8" t="e">
        <f>VLOOKUP(tbl2_2!A805,ishod_substance!A:AD,9,0)</f>
        <v>#N/A</v>
      </c>
      <c r="AF805" s="12"/>
    </row>
    <row r="806" spans="1:32" x14ac:dyDescent="0.25">
      <c r="A806">
        <v>798</v>
      </c>
      <c r="C806" s="5" t="e">
        <f>VLOOKUP(tbl2_2!A806,ishod_substance!A:P,2,0)</f>
        <v>#N/A</v>
      </c>
      <c r="D806" s="7" t="e">
        <f>VLOOKUP(tbl2_2!A806,ishod_substance!A:P,3,0)</f>
        <v>#N/A</v>
      </c>
      <c r="E806" s="5" t="e">
        <f>VLOOKUP(tbl2_2!A806,ishod_substance!A:P,11,0)</f>
        <v>#N/A</v>
      </c>
      <c r="F806" s="6" t="e">
        <f>VLOOKUP(tbl2_2!A806,ishod_substance!A:P,15,0)</f>
        <v>#N/A</v>
      </c>
      <c r="G806" s="6" t="e">
        <f>VLOOKUP(tbl2_2!A806,ishod_substance!A:P,12,0)&amp;"/"&amp;VLOOKUP(tbl2_2!A806,ishod_substance!A:P,14,0)</f>
        <v>#N/A</v>
      </c>
      <c r="H806" s="29" t="e">
        <f>VLOOKUP(tbl2_2!A806,ishod_substance!A:P,6,0)</f>
        <v>#N/A</v>
      </c>
      <c r="I806" s="10" t="e">
        <f>VLOOKUP(tbl2_2!A806,ishod_substance!A:P,15,0)</f>
        <v>#N/A</v>
      </c>
      <c r="J806" s="10" t="e">
        <f>VLOOKUP(tbl2_2!A806,ishod_substance!A:P,5,0)</f>
        <v>#N/A</v>
      </c>
      <c r="K806" s="84" t="e">
        <f>VLOOKUP(tbl2_2!A806,ishod_substance!A:Q,17,0)</f>
        <v>#N/A</v>
      </c>
      <c r="L806" s="84" t="e">
        <f>VLOOKUP(tbl2_2!A806,ishod_substance!A:R,18,0)</f>
        <v>#N/A</v>
      </c>
      <c r="M806" s="84" t="e">
        <f>VLOOKUP(tbl2_2!A806,ishod_substance!A:AD,19,0)</f>
        <v>#N/A</v>
      </c>
      <c r="N806" s="4" t="e">
        <f>VLOOKUP(tbl2_2!A806,ishod_substance!A:AD,20,0)</f>
        <v>#N/A</v>
      </c>
      <c r="O806" s="4" t="e">
        <f>VLOOKUP(tbl2_2!A806,ishod_substance!A:AD,21,0)</f>
        <v>#N/A</v>
      </c>
      <c r="P806" s="4" t="e">
        <f>VLOOKUP(tbl2_2!A806,ishod_substance!A:AD,22,0)</f>
        <v>#N/A</v>
      </c>
      <c r="Q806" s="4" t="e">
        <f>VLOOKUP(tbl2_2!A806,ishod_substance!A:AD,23,0)</f>
        <v>#N/A</v>
      </c>
      <c r="R806" s="4" t="e">
        <f>VLOOKUP(tbl2_2!A806,ishod_substance!A:AD,24,0)</f>
        <v>#N/A</v>
      </c>
      <c r="S806" s="4" t="e">
        <f>VLOOKUP(tbl2_2!A806,ishod_substance!A:AD,25,0)</f>
        <v>#N/A</v>
      </c>
      <c r="T806" s="4" t="e">
        <f>VLOOKUP(tbl2_2!A806,ishod_substance!A:AD,26,0)</f>
        <v>#N/A</v>
      </c>
      <c r="U806" s="4" t="e">
        <f>VLOOKUP(tbl2_2!A806,ishod_substance!A:AD,27,0)</f>
        <v>#N/A</v>
      </c>
      <c r="V806" s="4" t="e">
        <f>VLOOKUP(tbl2_2!A806,ishod_substance!A:AD,28,0)</f>
        <v>#N/A</v>
      </c>
      <c r="W806" s="4" t="e">
        <f>VLOOKUP(tbl2_2!A806,ishod_substance!A:AD,29,0)</f>
        <v>#N/A</v>
      </c>
      <c r="X806" s="4" t="e">
        <f>VLOOKUP(tbl2_2!A806,ishod_substance!A:AD,30,0)</f>
        <v>#N/A</v>
      </c>
      <c r="Y806" s="10" t="e">
        <f>VLOOKUP(tbl2_2!A806,ishod_substance!A:AD,7,0)</f>
        <v>#N/A</v>
      </c>
      <c r="Z806" s="9" t="e">
        <f>VLOOKUP(Y806,quide!$A$2:$B$1006,2,0)</f>
        <v>#N/A</v>
      </c>
      <c r="AA806" s="4" t="e">
        <f>VLOOKUP(Y806,quide!$A$2:$J$1006,10,0)</f>
        <v>#N/A</v>
      </c>
      <c r="AB806" s="50" t="e">
        <f>VLOOKUP(tbl2_2!A806,ishod_substance!A:AD,8,0)</f>
        <v>#N/A</v>
      </c>
      <c r="AC806" s="28" t="e">
        <f t="shared" si="12"/>
        <v>#N/A</v>
      </c>
      <c r="AD806" s="27" t="e">
        <f>VLOOKUP(tbl2_2!A806,ishod_substance!A:AD,9,0)</f>
        <v>#N/A</v>
      </c>
      <c r="AE806" s="8" t="e">
        <f>VLOOKUP(tbl2_2!A806,ishod_substance!A:AD,9,0)</f>
        <v>#N/A</v>
      </c>
      <c r="AF806" s="12"/>
    </row>
    <row r="807" spans="1:32" x14ac:dyDescent="0.25">
      <c r="A807">
        <v>799</v>
      </c>
      <c r="C807" s="5" t="e">
        <f>VLOOKUP(tbl2_2!A807,ishod_substance!A:P,2,0)</f>
        <v>#N/A</v>
      </c>
      <c r="D807" s="7" t="e">
        <f>VLOOKUP(tbl2_2!A807,ishod_substance!A:P,3,0)</f>
        <v>#N/A</v>
      </c>
      <c r="E807" s="5" t="e">
        <f>VLOOKUP(tbl2_2!A807,ishod_substance!A:P,11,0)</f>
        <v>#N/A</v>
      </c>
      <c r="F807" s="6" t="e">
        <f>VLOOKUP(tbl2_2!A807,ishod_substance!A:P,15,0)</f>
        <v>#N/A</v>
      </c>
      <c r="G807" s="6" t="e">
        <f>VLOOKUP(tbl2_2!A807,ishod_substance!A:P,12,0)&amp;"/"&amp;VLOOKUP(tbl2_2!A807,ishod_substance!A:P,14,0)</f>
        <v>#N/A</v>
      </c>
      <c r="H807" s="29" t="e">
        <f>VLOOKUP(tbl2_2!A807,ishod_substance!A:P,6,0)</f>
        <v>#N/A</v>
      </c>
      <c r="I807" s="10" t="e">
        <f>VLOOKUP(tbl2_2!A807,ishod_substance!A:P,15,0)</f>
        <v>#N/A</v>
      </c>
      <c r="J807" s="10" t="e">
        <f>VLOOKUP(tbl2_2!A807,ishod_substance!A:P,5,0)</f>
        <v>#N/A</v>
      </c>
      <c r="K807" s="84" t="e">
        <f>VLOOKUP(tbl2_2!A807,ishod_substance!A:Q,17,0)</f>
        <v>#N/A</v>
      </c>
      <c r="L807" s="84" t="e">
        <f>VLOOKUP(tbl2_2!A807,ishod_substance!A:R,18,0)</f>
        <v>#N/A</v>
      </c>
      <c r="M807" s="84" t="e">
        <f>VLOOKUP(tbl2_2!A807,ishod_substance!A:AD,19,0)</f>
        <v>#N/A</v>
      </c>
      <c r="N807" s="4" t="e">
        <f>VLOOKUP(tbl2_2!A807,ishod_substance!A:AD,20,0)</f>
        <v>#N/A</v>
      </c>
      <c r="O807" s="4" t="e">
        <f>VLOOKUP(tbl2_2!A807,ishod_substance!A:AD,21,0)</f>
        <v>#N/A</v>
      </c>
      <c r="P807" s="4" t="e">
        <f>VLOOKUP(tbl2_2!A807,ishod_substance!A:AD,22,0)</f>
        <v>#N/A</v>
      </c>
      <c r="Q807" s="4" t="e">
        <f>VLOOKUP(tbl2_2!A807,ishod_substance!A:AD,23,0)</f>
        <v>#N/A</v>
      </c>
      <c r="R807" s="4" t="e">
        <f>VLOOKUP(tbl2_2!A807,ishod_substance!A:AD,24,0)</f>
        <v>#N/A</v>
      </c>
      <c r="S807" s="4" t="e">
        <f>VLOOKUP(tbl2_2!A807,ishod_substance!A:AD,25,0)</f>
        <v>#N/A</v>
      </c>
      <c r="T807" s="4" t="e">
        <f>VLOOKUP(tbl2_2!A807,ishod_substance!A:AD,26,0)</f>
        <v>#N/A</v>
      </c>
      <c r="U807" s="4" t="e">
        <f>VLOOKUP(tbl2_2!A807,ishod_substance!A:AD,27,0)</f>
        <v>#N/A</v>
      </c>
      <c r="V807" s="4" t="e">
        <f>VLOOKUP(tbl2_2!A807,ishod_substance!A:AD,28,0)</f>
        <v>#N/A</v>
      </c>
      <c r="W807" s="4" t="e">
        <f>VLOOKUP(tbl2_2!A807,ishod_substance!A:AD,29,0)</f>
        <v>#N/A</v>
      </c>
      <c r="X807" s="4" t="e">
        <f>VLOOKUP(tbl2_2!A807,ishod_substance!A:AD,30,0)</f>
        <v>#N/A</v>
      </c>
      <c r="Y807" s="10" t="e">
        <f>VLOOKUP(tbl2_2!A807,ishod_substance!A:AD,7,0)</f>
        <v>#N/A</v>
      </c>
      <c r="Z807" s="9" t="e">
        <f>VLOOKUP(Y807,quide!$A$2:$B$1006,2,0)</f>
        <v>#N/A</v>
      </c>
      <c r="AA807" s="4" t="e">
        <f>VLOOKUP(Y807,quide!$A$2:$J$1006,10,0)</f>
        <v>#N/A</v>
      </c>
      <c r="AB807" s="50" t="e">
        <f>VLOOKUP(tbl2_2!A807,ishod_substance!A:AD,8,0)</f>
        <v>#N/A</v>
      </c>
      <c r="AC807" s="28" t="e">
        <f t="shared" si="12"/>
        <v>#N/A</v>
      </c>
      <c r="AD807" s="27" t="e">
        <f>VLOOKUP(tbl2_2!A807,ishod_substance!A:AD,9,0)</f>
        <v>#N/A</v>
      </c>
      <c r="AE807" s="8" t="e">
        <f>VLOOKUP(tbl2_2!A807,ishod_substance!A:AD,9,0)</f>
        <v>#N/A</v>
      </c>
      <c r="AF807" s="12"/>
    </row>
    <row r="808" spans="1:32" x14ac:dyDescent="0.25">
      <c r="A808">
        <v>800</v>
      </c>
      <c r="C808" s="5" t="e">
        <f>VLOOKUP(tbl2_2!A808,ishod_substance!A:P,2,0)</f>
        <v>#N/A</v>
      </c>
      <c r="D808" s="7" t="e">
        <f>VLOOKUP(tbl2_2!A808,ishod_substance!A:P,3,0)</f>
        <v>#N/A</v>
      </c>
      <c r="E808" s="5" t="e">
        <f>VLOOKUP(tbl2_2!A808,ishod_substance!A:P,11,0)</f>
        <v>#N/A</v>
      </c>
      <c r="F808" s="6" t="e">
        <f>VLOOKUP(tbl2_2!A808,ishod_substance!A:P,15,0)</f>
        <v>#N/A</v>
      </c>
      <c r="G808" s="6" t="e">
        <f>VLOOKUP(tbl2_2!A808,ishod_substance!A:P,12,0)&amp;"/"&amp;VLOOKUP(tbl2_2!A808,ishod_substance!A:P,14,0)</f>
        <v>#N/A</v>
      </c>
      <c r="H808" s="29" t="e">
        <f>VLOOKUP(tbl2_2!A808,ishod_substance!A:P,6,0)</f>
        <v>#N/A</v>
      </c>
      <c r="I808" s="10" t="e">
        <f>VLOOKUP(tbl2_2!A808,ishod_substance!A:P,15,0)</f>
        <v>#N/A</v>
      </c>
      <c r="J808" s="10" t="e">
        <f>VLOOKUP(tbl2_2!A808,ishod_substance!A:P,5,0)</f>
        <v>#N/A</v>
      </c>
      <c r="K808" s="84" t="e">
        <f>VLOOKUP(tbl2_2!A808,ishod_substance!A:Q,17,0)</f>
        <v>#N/A</v>
      </c>
      <c r="L808" s="84" t="e">
        <f>VLOOKUP(tbl2_2!A808,ishod_substance!A:R,18,0)</f>
        <v>#N/A</v>
      </c>
      <c r="M808" s="84" t="e">
        <f>VLOOKUP(tbl2_2!A808,ishod_substance!A:AD,19,0)</f>
        <v>#N/A</v>
      </c>
      <c r="N808" s="4" t="e">
        <f>VLOOKUP(tbl2_2!A808,ishod_substance!A:AD,20,0)</f>
        <v>#N/A</v>
      </c>
      <c r="O808" s="4" t="e">
        <f>VLOOKUP(tbl2_2!A808,ishod_substance!A:AD,21,0)</f>
        <v>#N/A</v>
      </c>
      <c r="P808" s="4" t="e">
        <f>VLOOKUP(tbl2_2!A808,ishod_substance!A:AD,22,0)</f>
        <v>#N/A</v>
      </c>
      <c r="Q808" s="4" t="e">
        <f>VLOOKUP(tbl2_2!A808,ishod_substance!A:AD,23,0)</f>
        <v>#N/A</v>
      </c>
      <c r="R808" s="4" t="e">
        <f>VLOOKUP(tbl2_2!A808,ishod_substance!A:AD,24,0)</f>
        <v>#N/A</v>
      </c>
      <c r="S808" s="4" t="e">
        <f>VLOOKUP(tbl2_2!A808,ishod_substance!A:AD,25,0)</f>
        <v>#N/A</v>
      </c>
      <c r="T808" s="4" t="e">
        <f>VLOOKUP(tbl2_2!A808,ishod_substance!A:AD,26,0)</f>
        <v>#N/A</v>
      </c>
      <c r="U808" s="4" t="e">
        <f>VLOOKUP(tbl2_2!A808,ishod_substance!A:AD,27,0)</f>
        <v>#N/A</v>
      </c>
      <c r="V808" s="4" t="e">
        <f>VLOOKUP(tbl2_2!A808,ishod_substance!A:AD,28,0)</f>
        <v>#N/A</v>
      </c>
      <c r="W808" s="4" t="e">
        <f>VLOOKUP(tbl2_2!A808,ishod_substance!A:AD,29,0)</f>
        <v>#N/A</v>
      </c>
      <c r="X808" s="4" t="e">
        <f>VLOOKUP(tbl2_2!A808,ishod_substance!A:AD,30,0)</f>
        <v>#N/A</v>
      </c>
      <c r="Y808" s="10" t="e">
        <f>VLOOKUP(tbl2_2!A808,ishod_substance!A:AD,7,0)</f>
        <v>#N/A</v>
      </c>
      <c r="Z808" s="9" t="e">
        <f>VLOOKUP(Y808,quide!$A$2:$B$1006,2,0)</f>
        <v>#N/A</v>
      </c>
      <c r="AA808" s="4" t="e">
        <f>VLOOKUP(Y808,quide!$A$2:$J$1006,10,0)</f>
        <v>#N/A</v>
      </c>
      <c r="AB808" s="50" t="e">
        <f>VLOOKUP(tbl2_2!A808,ishod_substance!A:AD,8,0)</f>
        <v>#N/A</v>
      </c>
      <c r="AC808" s="28" t="e">
        <f t="shared" si="12"/>
        <v>#N/A</v>
      </c>
      <c r="AD808" s="27" t="e">
        <f>VLOOKUP(tbl2_2!A808,ishod_substance!A:AD,9,0)</f>
        <v>#N/A</v>
      </c>
      <c r="AE808" s="8" t="e">
        <f>VLOOKUP(tbl2_2!A808,ishod_substance!A:AD,9,0)</f>
        <v>#N/A</v>
      </c>
      <c r="AF808" s="12"/>
    </row>
    <row r="809" spans="1:32" x14ac:dyDescent="0.25">
      <c r="A809">
        <v>801</v>
      </c>
      <c r="C809" s="5" t="e">
        <f>VLOOKUP(tbl2_2!A809,ishod_substance!A:P,2,0)</f>
        <v>#N/A</v>
      </c>
      <c r="D809" s="7" t="e">
        <f>VLOOKUP(tbl2_2!A809,ishod_substance!A:P,3,0)</f>
        <v>#N/A</v>
      </c>
      <c r="E809" s="5" t="e">
        <f>VLOOKUP(tbl2_2!A809,ishod_substance!A:P,11,0)</f>
        <v>#N/A</v>
      </c>
      <c r="F809" s="6" t="e">
        <f>VLOOKUP(tbl2_2!A809,ishod_substance!A:P,15,0)</f>
        <v>#N/A</v>
      </c>
      <c r="G809" s="6" t="e">
        <f>VLOOKUP(tbl2_2!A809,ishod_substance!A:P,12,0)&amp;"/"&amp;VLOOKUP(tbl2_2!A809,ishod_substance!A:P,14,0)</f>
        <v>#N/A</v>
      </c>
      <c r="H809" s="29" t="e">
        <f>VLOOKUP(tbl2_2!A809,ishod_substance!A:P,6,0)</f>
        <v>#N/A</v>
      </c>
      <c r="I809" s="10" t="e">
        <f>VLOOKUP(tbl2_2!A809,ishod_substance!A:P,15,0)</f>
        <v>#N/A</v>
      </c>
      <c r="J809" s="10" t="e">
        <f>VLOOKUP(tbl2_2!A809,ishod_substance!A:P,5,0)</f>
        <v>#N/A</v>
      </c>
      <c r="K809" s="84" t="e">
        <f>VLOOKUP(tbl2_2!A809,ishod_substance!A:Q,17,0)</f>
        <v>#N/A</v>
      </c>
      <c r="L809" s="84" t="e">
        <f>VLOOKUP(tbl2_2!A809,ishod_substance!A:R,18,0)</f>
        <v>#N/A</v>
      </c>
      <c r="M809" s="84" t="e">
        <f>VLOOKUP(tbl2_2!A809,ishod_substance!A:AD,19,0)</f>
        <v>#N/A</v>
      </c>
      <c r="N809" s="4" t="e">
        <f>VLOOKUP(tbl2_2!A809,ishod_substance!A:AD,20,0)</f>
        <v>#N/A</v>
      </c>
      <c r="O809" s="4" t="e">
        <f>VLOOKUP(tbl2_2!A809,ishod_substance!A:AD,21,0)</f>
        <v>#N/A</v>
      </c>
      <c r="P809" s="4" t="e">
        <f>VLOOKUP(tbl2_2!A809,ishod_substance!A:AD,22,0)</f>
        <v>#N/A</v>
      </c>
      <c r="Q809" s="4" t="e">
        <f>VLOOKUP(tbl2_2!A809,ishod_substance!A:AD,23,0)</f>
        <v>#N/A</v>
      </c>
      <c r="R809" s="4" t="e">
        <f>VLOOKUP(tbl2_2!A809,ishod_substance!A:AD,24,0)</f>
        <v>#N/A</v>
      </c>
      <c r="S809" s="4" t="e">
        <f>VLOOKUP(tbl2_2!A809,ishod_substance!A:AD,25,0)</f>
        <v>#N/A</v>
      </c>
      <c r="T809" s="4" t="e">
        <f>VLOOKUP(tbl2_2!A809,ishod_substance!A:AD,26,0)</f>
        <v>#N/A</v>
      </c>
      <c r="U809" s="4" t="e">
        <f>VLOOKUP(tbl2_2!A809,ishod_substance!A:AD,27,0)</f>
        <v>#N/A</v>
      </c>
      <c r="V809" s="4" t="e">
        <f>VLOOKUP(tbl2_2!A809,ishod_substance!A:AD,28,0)</f>
        <v>#N/A</v>
      </c>
      <c r="W809" s="4" t="e">
        <f>VLOOKUP(tbl2_2!A809,ishod_substance!A:AD,29,0)</f>
        <v>#N/A</v>
      </c>
      <c r="X809" s="4" t="e">
        <f>VLOOKUP(tbl2_2!A809,ishod_substance!A:AD,30,0)</f>
        <v>#N/A</v>
      </c>
      <c r="Y809" s="10" t="e">
        <f>VLOOKUP(tbl2_2!A809,ishod_substance!A:AD,7,0)</f>
        <v>#N/A</v>
      </c>
      <c r="Z809" s="9" t="e">
        <f>VLOOKUP(Y809,quide!$A$2:$B$1006,2,0)</f>
        <v>#N/A</v>
      </c>
      <c r="AA809" s="4" t="e">
        <f>VLOOKUP(Y809,quide!$A$2:$J$1006,10,0)</f>
        <v>#N/A</v>
      </c>
      <c r="AB809" s="50" t="e">
        <f>VLOOKUP(tbl2_2!A809,ishod_substance!A:AD,8,0)</f>
        <v>#N/A</v>
      </c>
      <c r="AC809" s="28" t="e">
        <f t="shared" si="12"/>
        <v>#N/A</v>
      </c>
      <c r="AD809" s="27" t="e">
        <f>VLOOKUP(tbl2_2!A809,ishod_substance!A:AD,9,0)</f>
        <v>#N/A</v>
      </c>
      <c r="AE809" s="8" t="e">
        <f>VLOOKUP(tbl2_2!A809,ishod_substance!A:AD,9,0)</f>
        <v>#N/A</v>
      </c>
      <c r="AF809" s="12"/>
    </row>
    <row r="810" spans="1:32" x14ac:dyDescent="0.25">
      <c r="A810">
        <v>802</v>
      </c>
      <c r="C810" s="5" t="e">
        <f>VLOOKUP(tbl2_2!A810,ishod_substance!A:P,2,0)</f>
        <v>#N/A</v>
      </c>
      <c r="D810" s="7" t="e">
        <f>VLOOKUP(tbl2_2!A810,ishod_substance!A:P,3,0)</f>
        <v>#N/A</v>
      </c>
      <c r="E810" s="5" t="e">
        <f>VLOOKUP(tbl2_2!A810,ishod_substance!A:P,11,0)</f>
        <v>#N/A</v>
      </c>
      <c r="F810" s="6" t="e">
        <f>VLOOKUP(tbl2_2!A810,ishod_substance!A:P,15,0)</f>
        <v>#N/A</v>
      </c>
      <c r="G810" s="6" t="e">
        <f>VLOOKUP(tbl2_2!A810,ishod_substance!A:P,12,0)&amp;"/"&amp;VLOOKUP(tbl2_2!A810,ishod_substance!A:P,14,0)</f>
        <v>#N/A</v>
      </c>
      <c r="H810" s="29" t="e">
        <f>VLOOKUP(tbl2_2!A810,ishod_substance!A:P,6,0)</f>
        <v>#N/A</v>
      </c>
      <c r="I810" s="10" t="e">
        <f>VLOOKUP(tbl2_2!A810,ishod_substance!A:P,15,0)</f>
        <v>#N/A</v>
      </c>
      <c r="J810" s="10" t="e">
        <f>VLOOKUP(tbl2_2!A810,ishod_substance!A:P,5,0)</f>
        <v>#N/A</v>
      </c>
      <c r="K810" s="84" t="e">
        <f>VLOOKUP(tbl2_2!A810,ishod_substance!A:Q,17,0)</f>
        <v>#N/A</v>
      </c>
      <c r="L810" s="84" t="e">
        <f>VLOOKUP(tbl2_2!A810,ishod_substance!A:R,18,0)</f>
        <v>#N/A</v>
      </c>
      <c r="M810" s="84" t="e">
        <f>VLOOKUP(tbl2_2!A810,ishod_substance!A:AD,19,0)</f>
        <v>#N/A</v>
      </c>
      <c r="N810" s="4" t="e">
        <f>VLOOKUP(tbl2_2!A810,ishod_substance!A:AD,20,0)</f>
        <v>#N/A</v>
      </c>
      <c r="O810" s="4" t="e">
        <f>VLOOKUP(tbl2_2!A810,ishod_substance!A:AD,21,0)</f>
        <v>#N/A</v>
      </c>
      <c r="P810" s="4" t="e">
        <f>VLOOKUP(tbl2_2!A810,ishod_substance!A:AD,22,0)</f>
        <v>#N/A</v>
      </c>
      <c r="Q810" s="4" t="e">
        <f>VLOOKUP(tbl2_2!A810,ishod_substance!A:AD,23,0)</f>
        <v>#N/A</v>
      </c>
      <c r="R810" s="4" t="e">
        <f>VLOOKUP(tbl2_2!A810,ishod_substance!A:AD,24,0)</f>
        <v>#N/A</v>
      </c>
      <c r="S810" s="4" t="e">
        <f>VLOOKUP(tbl2_2!A810,ishod_substance!A:AD,25,0)</f>
        <v>#N/A</v>
      </c>
      <c r="T810" s="4" t="e">
        <f>VLOOKUP(tbl2_2!A810,ishod_substance!A:AD,26,0)</f>
        <v>#N/A</v>
      </c>
      <c r="U810" s="4" t="e">
        <f>VLOOKUP(tbl2_2!A810,ishod_substance!A:AD,27,0)</f>
        <v>#N/A</v>
      </c>
      <c r="V810" s="4" t="e">
        <f>VLOOKUP(tbl2_2!A810,ishod_substance!A:AD,28,0)</f>
        <v>#N/A</v>
      </c>
      <c r="W810" s="4" t="e">
        <f>VLOOKUP(tbl2_2!A810,ishod_substance!A:AD,29,0)</f>
        <v>#N/A</v>
      </c>
      <c r="X810" s="4" t="e">
        <f>VLOOKUP(tbl2_2!A810,ishod_substance!A:AD,30,0)</f>
        <v>#N/A</v>
      </c>
      <c r="Y810" s="10" t="e">
        <f>VLOOKUP(tbl2_2!A810,ishod_substance!A:AD,7,0)</f>
        <v>#N/A</v>
      </c>
      <c r="Z810" s="9" t="e">
        <f>VLOOKUP(Y810,quide!$A$2:$B$1006,2,0)</f>
        <v>#N/A</v>
      </c>
      <c r="AA810" s="4" t="e">
        <f>VLOOKUP(Y810,quide!$A$2:$J$1006,10,0)</f>
        <v>#N/A</v>
      </c>
      <c r="AB810" s="50" t="e">
        <f>VLOOKUP(tbl2_2!A810,ishod_substance!A:AD,8,0)</f>
        <v>#N/A</v>
      </c>
      <c r="AC810" s="28" t="e">
        <f t="shared" si="12"/>
        <v>#N/A</v>
      </c>
      <c r="AD810" s="27" t="e">
        <f>VLOOKUP(tbl2_2!A810,ishod_substance!A:AD,9,0)</f>
        <v>#N/A</v>
      </c>
      <c r="AE810" s="8" t="e">
        <f>VLOOKUP(tbl2_2!A810,ishod_substance!A:AD,9,0)</f>
        <v>#N/A</v>
      </c>
      <c r="AF810" s="12"/>
    </row>
    <row r="811" spans="1:32" x14ac:dyDescent="0.25">
      <c r="A811">
        <v>803</v>
      </c>
      <c r="C811" s="5" t="e">
        <f>VLOOKUP(tbl2_2!A811,ishod_substance!A:P,2,0)</f>
        <v>#N/A</v>
      </c>
      <c r="D811" s="7" t="e">
        <f>VLOOKUP(tbl2_2!A811,ishod_substance!A:P,3,0)</f>
        <v>#N/A</v>
      </c>
      <c r="E811" s="5" t="e">
        <f>VLOOKUP(tbl2_2!A811,ishod_substance!A:P,11,0)</f>
        <v>#N/A</v>
      </c>
      <c r="F811" s="6" t="e">
        <f>VLOOKUP(tbl2_2!A811,ishod_substance!A:P,15,0)</f>
        <v>#N/A</v>
      </c>
      <c r="G811" s="6" t="e">
        <f>VLOOKUP(tbl2_2!A811,ishod_substance!A:P,12,0)&amp;"/"&amp;VLOOKUP(tbl2_2!A811,ishod_substance!A:P,14,0)</f>
        <v>#N/A</v>
      </c>
      <c r="H811" s="29" t="e">
        <f>VLOOKUP(tbl2_2!A811,ishod_substance!A:P,6,0)</f>
        <v>#N/A</v>
      </c>
      <c r="I811" s="10" t="e">
        <f>VLOOKUP(tbl2_2!A811,ishod_substance!A:P,15,0)</f>
        <v>#N/A</v>
      </c>
      <c r="J811" s="10" t="e">
        <f>VLOOKUP(tbl2_2!A811,ishod_substance!A:P,5,0)</f>
        <v>#N/A</v>
      </c>
      <c r="K811" s="84" t="e">
        <f>VLOOKUP(tbl2_2!A811,ishod_substance!A:Q,17,0)</f>
        <v>#N/A</v>
      </c>
      <c r="L811" s="84" t="e">
        <f>VLOOKUP(tbl2_2!A811,ishod_substance!A:R,18,0)</f>
        <v>#N/A</v>
      </c>
      <c r="M811" s="84" t="e">
        <f>VLOOKUP(tbl2_2!A811,ishod_substance!A:AD,19,0)</f>
        <v>#N/A</v>
      </c>
      <c r="N811" s="4" t="e">
        <f>VLOOKUP(tbl2_2!A811,ishod_substance!A:AD,20,0)</f>
        <v>#N/A</v>
      </c>
      <c r="O811" s="4" t="e">
        <f>VLOOKUP(tbl2_2!A811,ishod_substance!A:AD,21,0)</f>
        <v>#N/A</v>
      </c>
      <c r="P811" s="4" t="e">
        <f>VLOOKUP(tbl2_2!A811,ishod_substance!A:AD,22,0)</f>
        <v>#N/A</v>
      </c>
      <c r="Q811" s="4" t="e">
        <f>VLOOKUP(tbl2_2!A811,ishod_substance!A:AD,23,0)</f>
        <v>#N/A</v>
      </c>
      <c r="R811" s="4" t="e">
        <f>VLOOKUP(tbl2_2!A811,ishod_substance!A:AD,24,0)</f>
        <v>#N/A</v>
      </c>
      <c r="S811" s="4" t="e">
        <f>VLOOKUP(tbl2_2!A811,ishod_substance!A:AD,25,0)</f>
        <v>#N/A</v>
      </c>
      <c r="T811" s="4" t="e">
        <f>VLOOKUP(tbl2_2!A811,ishod_substance!A:AD,26,0)</f>
        <v>#N/A</v>
      </c>
      <c r="U811" s="4" t="e">
        <f>VLOOKUP(tbl2_2!A811,ishod_substance!A:AD,27,0)</f>
        <v>#N/A</v>
      </c>
      <c r="V811" s="4" t="e">
        <f>VLOOKUP(tbl2_2!A811,ishod_substance!A:AD,28,0)</f>
        <v>#N/A</v>
      </c>
      <c r="W811" s="4" t="e">
        <f>VLOOKUP(tbl2_2!A811,ishod_substance!A:AD,29,0)</f>
        <v>#N/A</v>
      </c>
      <c r="X811" s="4" t="e">
        <f>VLOOKUP(tbl2_2!A811,ishod_substance!A:AD,30,0)</f>
        <v>#N/A</v>
      </c>
      <c r="Y811" s="10" t="e">
        <f>VLOOKUP(tbl2_2!A811,ishod_substance!A:AD,7,0)</f>
        <v>#N/A</v>
      </c>
      <c r="Z811" s="9" t="e">
        <f>VLOOKUP(Y811,quide!$A$2:$B$1006,2,0)</f>
        <v>#N/A</v>
      </c>
      <c r="AA811" s="4" t="e">
        <f>VLOOKUP(Y811,quide!$A$2:$J$1006,10,0)</f>
        <v>#N/A</v>
      </c>
      <c r="AB811" s="50" t="e">
        <f>VLOOKUP(tbl2_2!A811,ishod_substance!A:AD,8,0)</f>
        <v>#N/A</v>
      </c>
      <c r="AC811" s="28" t="e">
        <f t="shared" si="12"/>
        <v>#N/A</v>
      </c>
      <c r="AD811" s="27" t="e">
        <f>VLOOKUP(tbl2_2!A811,ishod_substance!A:AD,9,0)</f>
        <v>#N/A</v>
      </c>
      <c r="AE811" s="8" t="e">
        <f>VLOOKUP(tbl2_2!A811,ishod_substance!A:AD,9,0)</f>
        <v>#N/A</v>
      </c>
      <c r="AF811" s="12"/>
    </row>
    <row r="812" spans="1:32" x14ac:dyDescent="0.25">
      <c r="A812">
        <v>804</v>
      </c>
      <c r="C812" s="5" t="e">
        <f>VLOOKUP(tbl2_2!A812,ishod_substance!A:P,2,0)</f>
        <v>#N/A</v>
      </c>
      <c r="D812" s="7" t="e">
        <f>VLOOKUP(tbl2_2!A812,ishod_substance!A:P,3,0)</f>
        <v>#N/A</v>
      </c>
      <c r="E812" s="5" t="e">
        <f>VLOOKUP(tbl2_2!A812,ishod_substance!A:P,11,0)</f>
        <v>#N/A</v>
      </c>
      <c r="F812" s="6" t="e">
        <f>VLOOKUP(tbl2_2!A812,ishod_substance!A:P,15,0)</f>
        <v>#N/A</v>
      </c>
      <c r="G812" s="6" t="e">
        <f>VLOOKUP(tbl2_2!A812,ishod_substance!A:P,12,0)&amp;"/"&amp;VLOOKUP(tbl2_2!A812,ishod_substance!A:P,14,0)</f>
        <v>#N/A</v>
      </c>
      <c r="H812" s="29" t="e">
        <f>VLOOKUP(tbl2_2!A812,ishod_substance!A:P,6,0)</f>
        <v>#N/A</v>
      </c>
      <c r="I812" s="10" t="e">
        <f>VLOOKUP(tbl2_2!A812,ishod_substance!A:P,15,0)</f>
        <v>#N/A</v>
      </c>
      <c r="J812" s="10" t="e">
        <f>VLOOKUP(tbl2_2!A812,ishod_substance!A:P,5,0)</f>
        <v>#N/A</v>
      </c>
      <c r="K812" s="84" t="e">
        <f>VLOOKUP(tbl2_2!A812,ishod_substance!A:Q,17,0)</f>
        <v>#N/A</v>
      </c>
      <c r="L812" s="84" t="e">
        <f>VLOOKUP(tbl2_2!A812,ishod_substance!A:R,18,0)</f>
        <v>#N/A</v>
      </c>
      <c r="M812" s="84" t="e">
        <f>VLOOKUP(tbl2_2!A812,ishod_substance!A:AD,19,0)</f>
        <v>#N/A</v>
      </c>
      <c r="N812" s="4" t="e">
        <f>VLOOKUP(tbl2_2!A812,ishod_substance!A:AD,20,0)</f>
        <v>#N/A</v>
      </c>
      <c r="O812" s="4" t="e">
        <f>VLOOKUP(tbl2_2!A812,ishod_substance!A:AD,21,0)</f>
        <v>#N/A</v>
      </c>
      <c r="P812" s="4" t="e">
        <f>VLOOKUP(tbl2_2!A812,ishod_substance!A:AD,22,0)</f>
        <v>#N/A</v>
      </c>
      <c r="Q812" s="4" t="e">
        <f>VLOOKUP(tbl2_2!A812,ishod_substance!A:AD,23,0)</f>
        <v>#N/A</v>
      </c>
      <c r="R812" s="4" t="e">
        <f>VLOOKUP(tbl2_2!A812,ishod_substance!A:AD,24,0)</f>
        <v>#N/A</v>
      </c>
      <c r="S812" s="4" t="e">
        <f>VLOOKUP(tbl2_2!A812,ishod_substance!A:AD,25,0)</f>
        <v>#N/A</v>
      </c>
      <c r="T812" s="4" t="e">
        <f>VLOOKUP(tbl2_2!A812,ishod_substance!A:AD,26,0)</f>
        <v>#N/A</v>
      </c>
      <c r="U812" s="4" t="e">
        <f>VLOOKUP(tbl2_2!A812,ishod_substance!A:AD,27,0)</f>
        <v>#N/A</v>
      </c>
      <c r="V812" s="4" t="e">
        <f>VLOOKUP(tbl2_2!A812,ishod_substance!A:AD,28,0)</f>
        <v>#N/A</v>
      </c>
      <c r="W812" s="4" t="e">
        <f>VLOOKUP(tbl2_2!A812,ishod_substance!A:AD,29,0)</f>
        <v>#N/A</v>
      </c>
      <c r="X812" s="4" t="e">
        <f>VLOOKUP(tbl2_2!A812,ishod_substance!A:AD,30,0)</f>
        <v>#N/A</v>
      </c>
      <c r="Y812" s="10" t="e">
        <f>VLOOKUP(tbl2_2!A812,ishod_substance!A:AD,7,0)</f>
        <v>#N/A</v>
      </c>
      <c r="Z812" s="9" t="e">
        <f>VLOOKUP(Y812,quide!$A$2:$B$1006,2,0)</f>
        <v>#N/A</v>
      </c>
      <c r="AA812" s="4" t="e">
        <f>VLOOKUP(Y812,quide!$A$2:$J$1006,10,0)</f>
        <v>#N/A</v>
      </c>
      <c r="AB812" s="50" t="e">
        <f>VLOOKUP(tbl2_2!A812,ishod_substance!A:AD,8,0)</f>
        <v>#N/A</v>
      </c>
      <c r="AC812" s="28" t="e">
        <f t="shared" si="12"/>
        <v>#N/A</v>
      </c>
      <c r="AD812" s="27" t="e">
        <f>VLOOKUP(tbl2_2!A812,ishod_substance!A:AD,9,0)</f>
        <v>#N/A</v>
      </c>
      <c r="AE812" s="8" t="e">
        <f>VLOOKUP(tbl2_2!A812,ishod_substance!A:AD,9,0)</f>
        <v>#N/A</v>
      </c>
      <c r="AF812" s="12"/>
    </row>
    <row r="813" spans="1:32" x14ac:dyDescent="0.25">
      <c r="A813">
        <v>805</v>
      </c>
      <c r="C813" s="5" t="e">
        <f>VLOOKUP(tbl2_2!A813,ishod_substance!A:P,2,0)</f>
        <v>#N/A</v>
      </c>
      <c r="D813" s="7" t="e">
        <f>VLOOKUP(tbl2_2!A813,ishod_substance!A:P,3,0)</f>
        <v>#N/A</v>
      </c>
      <c r="E813" s="5" t="e">
        <f>VLOOKUP(tbl2_2!A813,ishod_substance!A:P,11,0)</f>
        <v>#N/A</v>
      </c>
      <c r="F813" s="6" t="e">
        <f>VLOOKUP(tbl2_2!A813,ishod_substance!A:P,15,0)</f>
        <v>#N/A</v>
      </c>
      <c r="G813" s="6" t="e">
        <f>VLOOKUP(tbl2_2!A813,ishod_substance!A:P,12,0)&amp;"/"&amp;VLOOKUP(tbl2_2!A813,ishod_substance!A:P,14,0)</f>
        <v>#N/A</v>
      </c>
      <c r="H813" s="29" t="e">
        <f>VLOOKUP(tbl2_2!A813,ishod_substance!A:P,6,0)</f>
        <v>#N/A</v>
      </c>
      <c r="I813" s="10" t="e">
        <f>VLOOKUP(tbl2_2!A813,ishod_substance!A:P,15,0)</f>
        <v>#N/A</v>
      </c>
      <c r="J813" s="10" t="e">
        <f>VLOOKUP(tbl2_2!A813,ishod_substance!A:P,5,0)</f>
        <v>#N/A</v>
      </c>
      <c r="K813" s="84" t="e">
        <f>VLOOKUP(tbl2_2!A813,ishod_substance!A:Q,17,0)</f>
        <v>#N/A</v>
      </c>
      <c r="L813" s="84" t="e">
        <f>VLOOKUP(tbl2_2!A813,ishod_substance!A:R,18,0)</f>
        <v>#N/A</v>
      </c>
      <c r="M813" s="84" t="e">
        <f>VLOOKUP(tbl2_2!A813,ishod_substance!A:AD,19,0)</f>
        <v>#N/A</v>
      </c>
      <c r="N813" s="4" t="e">
        <f>VLOOKUP(tbl2_2!A813,ishod_substance!A:AD,20,0)</f>
        <v>#N/A</v>
      </c>
      <c r="O813" s="4" t="e">
        <f>VLOOKUP(tbl2_2!A813,ishod_substance!A:AD,21,0)</f>
        <v>#N/A</v>
      </c>
      <c r="P813" s="4" t="e">
        <f>VLOOKUP(tbl2_2!A813,ishod_substance!A:AD,22,0)</f>
        <v>#N/A</v>
      </c>
      <c r="Q813" s="4" t="e">
        <f>VLOOKUP(tbl2_2!A813,ishod_substance!A:AD,23,0)</f>
        <v>#N/A</v>
      </c>
      <c r="R813" s="4" t="e">
        <f>VLOOKUP(tbl2_2!A813,ishod_substance!A:AD,24,0)</f>
        <v>#N/A</v>
      </c>
      <c r="S813" s="4" t="e">
        <f>VLOOKUP(tbl2_2!A813,ishod_substance!A:AD,25,0)</f>
        <v>#N/A</v>
      </c>
      <c r="T813" s="4" t="e">
        <f>VLOOKUP(tbl2_2!A813,ishod_substance!A:AD,26,0)</f>
        <v>#N/A</v>
      </c>
      <c r="U813" s="4" t="e">
        <f>VLOOKUP(tbl2_2!A813,ishod_substance!A:AD,27,0)</f>
        <v>#N/A</v>
      </c>
      <c r="V813" s="4" t="e">
        <f>VLOOKUP(tbl2_2!A813,ishod_substance!A:AD,28,0)</f>
        <v>#N/A</v>
      </c>
      <c r="W813" s="4" t="e">
        <f>VLOOKUP(tbl2_2!A813,ishod_substance!A:AD,29,0)</f>
        <v>#N/A</v>
      </c>
      <c r="X813" s="4" t="e">
        <f>VLOOKUP(tbl2_2!A813,ishod_substance!A:AD,30,0)</f>
        <v>#N/A</v>
      </c>
      <c r="Y813" s="10" t="e">
        <f>VLOOKUP(tbl2_2!A813,ishod_substance!A:AD,7,0)</f>
        <v>#N/A</v>
      </c>
      <c r="Z813" s="9" t="e">
        <f>VLOOKUP(Y813,quide!$A$2:$B$1006,2,0)</f>
        <v>#N/A</v>
      </c>
      <c r="AA813" s="4" t="e">
        <f>VLOOKUP(Y813,quide!$A$2:$J$1006,10,0)</f>
        <v>#N/A</v>
      </c>
      <c r="AB813" s="50" t="e">
        <f>VLOOKUP(tbl2_2!A813,ishod_substance!A:AD,8,0)</f>
        <v>#N/A</v>
      </c>
      <c r="AC813" s="28" t="e">
        <f t="shared" si="12"/>
        <v>#N/A</v>
      </c>
      <c r="AD813" s="27" t="e">
        <f>VLOOKUP(tbl2_2!A813,ishod_substance!A:AD,9,0)</f>
        <v>#N/A</v>
      </c>
      <c r="AE813" s="8" t="e">
        <f>VLOOKUP(tbl2_2!A813,ishod_substance!A:AD,9,0)</f>
        <v>#N/A</v>
      </c>
      <c r="AF813" s="12"/>
    </row>
    <row r="814" spans="1:32" x14ac:dyDescent="0.25">
      <c r="A814">
        <v>806</v>
      </c>
      <c r="C814" s="5" t="e">
        <f>VLOOKUP(tbl2_2!A814,ishod_substance!A:P,2,0)</f>
        <v>#N/A</v>
      </c>
      <c r="D814" s="7" t="e">
        <f>VLOOKUP(tbl2_2!A814,ishod_substance!A:P,3,0)</f>
        <v>#N/A</v>
      </c>
      <c r="E814" s="5" t="e">
        <f>VLOOKUP(tbl2_2!A814,ishod_substance!A:P,11,0)</f>
        <v>#N/A</v>
      </c>
      <c r="F814" s="6" t="e">
        <f>VLOOKUP(tbl2_2!A814,ishod_substance!A:P,15,0)</f>
        <v>#N/A</v>
      </c>
      <c r="G814" s="6" t="e">
        <f>VLOOKUP(tbl2_2!A814,ishod_substance!A:P,12,0)&amp;"/"&amp;VLOOKUP(tbl2_2!A814,ishod_substance!A:P,14,0)</f>
        <v>#N/A</v>
      </c>
      <c r="H814" s="29" t="e">
        <f>VLOOKUP(tbl2_2!A814,ishod_substance!A:P,6,0)</f>
        <v>#N/A</v>
      </c>
      <c r="I814" s="10" t="e">
        <f>VLOOKUP(tbl2_2!A814,ishod_substance!A:P,15,0)</f>
        <v>#N/A</v>
      </c>
      <c r="J814" s="10" t="e">
        <f>VLOOKUP(tbl2_2!A814,ishod_substance!A:P,5,0)</f>
        <v>#N/A</v>
      </c>
      <c r="K814" s="84" t="e">
        <f>VLOOKUP(tbl2_2!A814,ishod_substance!A:Q,17,0)</f>
        <v>#N/A</v>
      </c>
      <c r="L814" s="84" t="e">
        <f>VLOOKUP(tbl2_2!A814,ishod_substance!A:R,18,0)</f>
        <v>#N/A</v>
      </c>
      <c r="M814" s="84" t="e">
        <f>VLOOKUP(tbl2_2!A814,ishod_substance!A:AD,19,0)</f>
        <v>#N/A</v>
      </c>
      <c r="N814" s="4" t="e">
        <f>VLOOKUP(tbl2_2!A814,ishod_substance!A:AD,20,0)</f>
        <v>#N/A</v>
      </c>
      <c r="O814" s="4" t="e">
        <f>VLOOKUP(tbl2_2!A814,ishod_substance!A:AD,21,0)</f>
        <v>#N/A</v>
      </c>
      <c r="P814" s="4" t="e">
        <f>VLOOKUP(tbl2_2!A814,ishod_substance!A:AD,22,0)</f>
        <v>#N/A</v>
      </c>
      <c r="Q814" s="4" t="e">
        <f>VLOOKUP(tbl2_2!A814,ishod_substance!A:AD,23,0)</f>
        <v>#N/A</v>
      </c>
      <c r="R814" s="4" t="e">
        <f>VLOOKUP(tbl2_2!A814,ishod_substance!A:AD,24,0)</f>
        <v>#N/A</v>
      </c>
      <c r="S814" s="4" t="e">
        <f>VLOOKUP(tbl2_2!A814,ishod_substance!A:AD,25,0)</f>
        <v>#N/A</v>
      </c>
      <c r="T814" s="4" t="e">
        <f>VLOOKUP(tbl2_2!A814,ishod_substance!A:AD,26,0)</f>
        <v>#N/A</v>
      </c>
      <c r="U814" s="4" t="e">
        <f>VLOOKUP(tbl2_2!A814,ishod_substance!A:AD,27,0)</f>
        <v>#N/A</v>
      </c>
      <c r="V814" s="4" t="e">
        <f>VLOOKUP(tbl2_2!A814,ishod_substance!A:AD,28,0)</f>
        <v>#N/A</v>
      </c>
      <c r="W814" s="4" t="e">
        <f>VLOOKUP(tbl2_2!A814,ishod_substance!A:AD,29,0)</f>
        <v>#N/A</v>
      </c>
      <c r="X814" s="4" t="e">
        <f>VLOOKUP(tbl2_2!A814,ishod_substance!A:AD,30,0)</f>
        <v>#N/A</v>
      </c>
      <c r="Y814" s="10" t="e">
        <f>VLOOKUP(tbl2_2!A814,ishod_substance!A:AD,7,0)</f>
        <v>#N/A</v>
      </c>
      <c r="Z814" s="9" t="e">
        <f>VLOOKUP(Y814,quide!$A$2:$B$1006,2,0)</f>
        <v>#N/A</v>
      </c>
      <c r="AA814" s="4" t="e">
        <f>VLOOKUP(Y814,quide!$A$2:$J$1006,10,0)</f>
        <v>#N/A</v>
      </c>
      <c r="AB814" s="50" t="e">
        <f>VLOOKUP(tbl2_2!A814,ishod_substance!A:AD,8,0)</f>
        <v>#N/A</v>
      </c>
      <c r="AC814" s="28" t="e">
        <f t="shared" si="12"/>
        <v>#N/A</v>
      </c>
      <c r="AD814" s="27" t="e">
        <f>VLOOKUP(tbl2_2!A814,ishod_substance!A:AD,9,0)</f>
        <v>#N/A</v>
      </c>
      <c r="AE814" s="8" t="e">
        <f>VLOOKUP(tbl2_2!A814,ishod_substance!A:AD,9,0)</f>
        <v>#N/A</v>
      </c>
      <c r="AF814" s="12"/>
    </row>
    <row r="815" spans="1:32" x14ac:dyDescent="0.25">
      <c r="A815">
        <v>807</v>
      </c>
      <c r="C815" s="5" t="e">
        <f>VLOOKUP(tbl2_2!A815,ishod_substance!A:P,2,0)</f>
        <v>#N/A</v>
      </c>
      <c r="D815" s="7" t="e">
        <f>VLOOKUP(tbl2_2!A815,ishod_substance!A:P,3,0)</f>
        <v>#N/A</v>
      </c>
      <c r="E815" s="5" t="e">
        <f>VLOOKUP(tbl2_2!A815,ishod_substance!A:P,11,0)</f>
        <v>#N/A</v>
      </c>
      <c r="F815" s="6" t="e">
        <f>VLOOKUP(tbl2_2!A815,ishod_substance!A:P,15,0)</f>
        <v>#N/A</v>
      </c>
      <c r="G815" s="6" t="e">
        <f>VLOOKUP(tbl2_2!A815,ishod_substance!A:P,12,0)&amp;"/"&amp;VLOOKUP(tbl2_2!A815,ishod_substance!A:P,14,0)</f>
        <v>#N/A</v>
      </c>
      <c r="H815" s="29" t="e">
        <f>VLOOKUP(tbl2_2!A815,ishod_substance!A:P,6,0)</f>
        <v>#N/A</v>
      </c>
      <c r="I815" s="10" t="e">
        <f>VLOOKUP(tbl2_2!A815,ishod_substance!A:P,15,0)</f>
        <v>#N/A</v>
      </c>
      <c r="J815" s="10" t="e">
        <f>VLOOKUP(tbl2_2!A815,ishod_substance!A:P,5,0)</f>
        <v>#N/A</v>
      </c>
      <c r="K815" s="84" t="e">
        <f>VLOOKUP(tbl2_2!A815,ishod_substance!A:Q,17,0)</f>
        <v>#N/A</v>
      </c>
      <c r="L815" s="84" t="e">
        <f>VLOOKUP(tbl2_2!A815,ishod_substance!A:R,18,0)</f>
        <v>#N/A</v>
      </c>
      <c r="M815" s="84" t="e">
        <f>VLOOKUP(tbl2_2!A815,ishod_substance!A:AD,19,0)</f>
        <v>#N/A</v>
      </c>
      <c r="N815" s="4" t="e">
        <f>VLOOKUP(tbl2_2!A815,ishod_substance!A:AD,20,0)</f>
        <v>#N/A</v>
      </c>
      <c r="O815" s="4" t="e">
        <f>VLOOKUP(tbl2_2!A815,ishod_substance!A:AD,21,0)</f>
        <v>#N/A</v>
      </c>
      <c r="P815" s="4" t="e">
        <f>VLOOKUP(tbl2_2!A815,ishod_substance!A:AD,22,0)</f>
        <v>#N/A</v>
      </c>
      <c r="Q815" s="4" t="e">
        <f>VLOOKUP(tbl2_2!A815,ishod_substance!A:AD,23,0)</f>
        <v>#N/A</v>
      </c>
      <c r="R815" s="4" t="e">
        <f>VLOOKUP(tbl2_2!A815,ishod_substance!A:AD,24,0)</f>
        <v>#N/A</v>
      </c>
      <c r="S815" s="4" t="e">
        <f>VLOOKUP(tbl2_2!A815,ishod_substance!A:AD,25,0)</f>
        <v>#N/A</v>
      </c>
      <c r="T815" s="4" t="e">
        <f>VLOOKUP(tbl2_2!A815,ishod_substance!A:AD,26,0)</f>
        <v>#N/A</v>
      </c>
      <c r="U815" s="4" t="e">
        <f>VLOOKUP(tbl2_2!A815,ishod_substance!A:AD,27,0)</f>
        <v>#N/A</v>
      </c>
      <c r="V815" s="4" t="e">
        <f>VLOOKUP(tbl2_2!A815,ishod_substance!A:AD,28,0)</f>
        <v>#N/A</v>
      </c>
      <c r="W815" s="4" t="e">
        <f>VLOOKUP(tbl2_2!A815,ishod_substance!A:AD,29,0)</f>
        <v>#N/A</v>
      </c>
      <c r="X815" s="4" t="e">
        <f>VLOOKUP(tbl2_2!A815,ishod_substance!A:AD,30,0)</f>
        <v>#N/A</v>
      </c>
      <c r="Y815" s="10" t="e">
        <f>VLOOKUP(tbl2_2!A815,ishod_substance!A:AD,7,0)</f>
        <v>#N/A</v>
      </c>
      <c r="Z815" s="9" t="e">
        <f>VLOOKUP(Y815,quide!$A$2:$B$1006,2,0)</f>
        <v>#N/A</v>
      </c>
      <c r="AA815" s="4" t="e">
        <f>VLOOKUP(Y815,quide!$A$2:$J$1006,10,0)</f>
        <v>#N/A</v>
      </c>
      <c r="AB815" s="50" t="e">
        <f>VLOOKUP(tbl2_2!A815,ishod_substance!A:AD,8,0)</f>
        <v>#N/A</v>
      </c>
      <c r="AC815" s="28" t="e">
        <f t="shared" si="12"/>
        <v>#N/A</v>
      </c>
      <c r="AD815" s="27" t="e">
        <f>VLOOKUP(tbl2_2!A815,ishod_substance!A:AD,9,0)</f>
        <v>#N/A</v>
      </c>
      <c r="AE815" s="8" t="e">
        <f>VLOOKUP(tbl2_2!A815,ishod_substance!A:AD,9,0)</f>
        <v>#N/A</v>
      </c>
      <c r="AF815" s="12"/>
    </row>
    <row r="816" spans="1:32" x14ac:dyDescent="0.25">
      <c r="A816">
        <v>808</v>
      </c>
      <c r="C816" s="5" t="e">
        <f>VLOOKUP(tbl2_2!A816,ishod_substance!A:P,2,0)</f>
        <v>#N/A</v>
      </c>
      <c r="D816" s="7" t="e">
        <f>VLOOKUP(tbl2_2!A816,ishod_substance!A:P,3,0)</f>
        <v>#N/A</v>
      </c>
      <c r="E816" s="5" t="e">
        <f>VLOOKUP(tbl2_2!A816,ishod_substance!A:P,11,0)</f>
        <v>#N/A</v>
      </c>
      <c r="F816" s="6" t="e">
        <f>VLOOKUP(tbl2_2!A816,ishod_substance!A:P,15,0)</f>
        <v>#N/A</v>
      </c>
      <c r="G816" s="6" t="e">
        <f>VLOOKUP(tbl2_2!A816,ishod_substance!A:P,12,0)&amp;"/"&amp;VLOOKUP(tbl2_2!A816,ishod_substance!A:P,14,0)</f>
        <v>#N/A</v>
      </c>
      <c r="H816" s="29" t="e">
        <f>VLOOKUP(tbl2_2!A816,ishod_substance!A:P,6,0)</f>
        <v>#N/A</v>
      </c>
      <c r="I816" s="10" t="e">
        <f>VLOOKUP(tbl2_2!A816,ishod_substance!A:P,15,0)</f>
        <v>#N/A</v>
      </c>
      <c r="J816" s="10" t="e">
        <f>VLOOKUP(tbl2_2!A816,ishod_substance!A:P,5,0)</f>
        <v>#N/A</v>
      </c>
      <c r="K816" s="84" t="e">
        <f>VLOOKUP(tbl2_2!A816,ishod_substance!A:Q,17,0)</f>
        <v>#N/A</v>
      </c>
      <c r="L816" s="84" t="e">
        <f>VLOOKUP(tbl2_2!A816,ishod_substance!A:R,18,0)</f>
        <v>#N/A</v>
      </c>
      <c r="M816" s="84" t="e">
        <f>VLOOKUP(tbl2_2!A816,ishod_substance!A:AD,19,0)</f>
        <v>#N/A</v>
      </c>
      <c r="N816" s="4" t="e">
        <f>VLOOKUP(tbl2_2!A816,ishod_substance!A:AD,20,0)</f>
        <v>#N/A</v>
      </c>
      <c r="O816" s="4" t="e">
        <f>VLOOKUP(tbl2_2!A816,ishod_substance!A:AD,21,0)</f>
        <v>#N/A</v>
      </c>
      <c r="P816" s="4" t="e">
        <f>VLOOKUP(tbl2_2!A816,ishod_substance!A:AD,22,0)</f>
        <v>#N/A</v>
      </c>
      <c r="Q816" s="4" t="e">
        <f>VLOOKUP(tbl2_2!A816,ishod_substance!A:AD,23,0)</f>
        <v>#N/A</v>
      </c>
      <c r="R816" s="4" t="e">
        <f>VLOOKUP(tbl2_2!A816,ishod_substance!A:AD,24,0)</f>
        <v>#N/A</v>
      </c>
      <c r="S816" s="4" t="e">
        <f>VLOOKUP(tbl2_2!A816,ishod_substance!A:AD,25,0)</f>
        <v>#N/A</v>
      </c>
      <c r="T816" s="4" t="e">
        <f>VLOOKUP(tbl2_2!A816,ishod_substance!A:AD,26,0)</f>
        <v>#N/A</v>
      </c>
      <c r="U816" s="4" t="e">
        <f>VLOOKUP(tbl2_2!A816,ishod_substance!A:AD,27,0)</f>
        <v>#N/A</v>
      </c>
      <c r="V816" s="4" t="e">
        <f>VLOOKUP(tbl2_2!A816,ishod_substance!A:AD,28,0)</f>
        <v>#N/A</v>
      </c>
      <c r="W816" s="4" t="e">
        <f>VLOOKUP(tbl2_2!A816,ishod_substance!A:AD,29,0)</f>
        <v>#N/A</v>
      </c>
      <c r="X816" s="4" t="e">
        <f>VLOOKUP(tbl2_2!A816,ishod_substance!A:AD,30,0)</f>
        <v>#N/A</v>
      </c>
      <c r="Y816" s="10" t="e">
        <f>VLOOKUP(tbl2_2!A816,ishod_substance!A:AD,7,0)</f>
        <v>#N/A</v>
      </c>
      <c r="Z816" s="9" t="e">
        <f>VLOOKUP(Y816,quide!$A$2:$B$1006,2,0)</f>
        <v>#N/A</v>
      </c>
      <c r="AA816" s="4" t="e">
        <f>VLOOKUP(Y816,quide!$A$2:$J$1006,10,0)</f>
        <v>#N/A</v>
      </c>
      <c r="AB816" s="50" t="e">
        <f>VLOOKUP(tbl2_2!A816,ishod_substance!A:AD,8,0)</f>
        <v>#N/A</v>
      </c>
      <c r="AC816" s="28" t="e">
        <f t="shared" si="12"/>
        <v>#N/A</v>
      </c>
      <c r="AD816" s="27" t="e">
        <f>VLOOKUP(tbl2_2!A816,ishod_substance!A:AD,9,0)</f>
        <v>#N/A</v>
      </c>
      <c r="AE816" s="8" t="e">
        <f>VLOOKUP(tbl2_2!A816,ishod_substance!A:AD,9,0)</f>
        <v>#N/A</v>
      </c>
      <c r="AF816" s="12"/>
    </row>
    <row r="817" spans="1:32" x14ac:dyDescent="0.25">
      <c r="A817">
        <v>809</v>
      </c>
      <c r="C817" s="5" t="e">
        <f>VLOOKUP(tbl2_2!A817,ishod_substance!A:P,2,0)</f>
        <v>#N/A</v>
      </c>
      <c r="D817" s="7" t="e">
        <f>VLOOKUP(tbl2_2!A817,ishod_substance!A:P,3,0)</f>
        <v>#N/A</v>
      </c>
      <c r="E817" s="5" t="e">
        <f>VLOOKUP(tbl2_2!A817,ishod_substance!A:P,11,0)</f>
        <v>#N/A</v>
      </c>
      <c r="F817" s="6" t="e">
        <f>VLOOKUP(tbl2_2!A817,ishod_substance!A:P,15,0)</f>
        <v>#N/A</v>
      </c>
      <c r="G817" s="6" t="e">
        <f>VLOOKUP(tbl2_2!A817,ishod_substance!A:P,12,0)&amp;"/"&amp;VLOOKUP(tbl2_2!A817,ishod_substance!A:P,14,0)</f>
        <v>#N/A</v>
      </c>
      <c r="H817" s="29" t="e">
        <f>VLOOKUP(tbl2_2!A817,ishod_substance!A:P,6,0)</f>
        <v>#N/A</v>
      </c>
      <c r="I817" s="10" t="e">
        <f>VLOOKUP(tbl2_2!A817,ishod_substance!A:P,15,0)</f>
        <v>#N/A</v>
      </c>
      <c r="J817" s="10" t="e">
        <f>VLOOKUP(tbl2_2!A817,ishod_substance!A:P,5,0)</f>
        <v>#N/A</v>
      </c>
      <c r="K817" s="84" t="e">
        <f>VLOOKUP(tbl2_2!A817,ishod_substance!A:Q,17,0)</f>
        <v>#N/A</v>
      </c>
      <c r="L817" s="84" t="e">
        <f>VLOOKUP(tbl2_2!A817,ishod_substance!A:R,18,0)</f>
        <v>#N/A</v>
      </c>
      <c r="M817" s="84" t="e">
        <f>VLOOKUP(tbl2_2!A817,ishod_substance!A:AD,19,0)</f>
        <v>#N/A</v>
      </c>
      <c r="N817" s="4" t="e">
        <f>VLOOKUP(tbl2_2!A817,ishod_substance!A:AD,20,0)</f>
        <v>#N/A</v>
      </c>
      <c r="O817" s="4" t="e">
        <f>VLOOKUP(tbl2_2!A817,ishod_substance!A:AD,21,0)</f>
        <v>#N/A</v>
      </c>
      <c r="P817" s="4" t="e">
        <f>VLOOKUP(tbl2_2!A817,ishod_substance!A:AD,22,0)</f>
        <v>#N/A</v>
      </c>
      <c r="Q817" s="4" t="e">
        <f>VLOOKUP(tbl2_2!A817,ishod_substance!A:AD,23,0)</f>
        <v>#N/A</v>
      </c>
      <c r="R817" s="4" t="e">
        <f>VLOOKUP(tbl2_2!A817,ishod_substance!A:AD,24,0)</f>
        <v>#N/A</v>
      </c>
      <c r="S817" s="4" t="e">
        <f>VLOOKUP(tbl2_2!A817,ishod_substance!A:AD,25,0)</f>
        <v>#N/A</v>
      </c>
      <c r="T817" s="4" t="e">
        <f>VLOOKUP(tbl2_2!A817,ishod_substance!A:AD,26,0)</f>
        <v>#N/A</v>
      </c>
      <c r="U817" s="4" t="e">
        <f>VLOOKUP(tbl2_2!A817,ishod_substance!A:AD,27,0)</f>
        <v>#N/A</v>
      </c>
      <c r="V817" s="4" t="e">
        <f>VLOOKUP(tbl2_2!A817,ishod_substance!A:AD,28,0)</f>
        <v>#N/A</v>
      </c>
      <c r="W817" s="4" t="e">
        <f>VLOOKUP(tbl2_2!A817,ishod_substance!A:AD,29,0)</f>
        <v>#N/A</v>
      </c>
      <c r="X817" s="4" t="e">
        <f>VLOOKUP(tbl2_2!A817,ishod_substance!A:AD,30,0)</f>
        <v>#N/A</v>
      </c>
      <c r="Y817" s="10" t="e">
        <f>VLOOKUP(tbl2_2!A817,ishod_substance!A:AD,7,0)</f>
        <v>#N/A</v>
      </c>
      <c r="Z817" s="9" t="e">
        <f>VLOOKUP(Y817,quide!$A$2:$B$1006,2,0)</f>
        <v>#N/A</v>
      </c>
      <c r="AA817" s="4" t="e">
        <f>VLOOKUP(Y817,quide!$A$2:$J$1006,10,0)</f>
        <v>#N/A</v>
      </c>
      <c r="AB817" s="50" t="e">
        <f>VLOOKUP(tbl2_2!A817,ishod_substance!A:AD,8,0)</f>
        <v>#N/A</v>
      </c>
      <c r="AC817" s="28" t="e">
        <f t="shared" si="12"/>
        <v>#N/A</v>
      </c>
      <c r="AD817" s="27" t="e">
        <f>VLOOKUP(tbl2_2!A817,ishod_substance!A:AD,9,0)</f>
        <v>#N/A</v>
      </c>
      <c r="AE817" s="8" t="e">
        <f>VLOOKUP(tbl2_2!A817,ishod_substance!A:AD,9,0)</f>
        <v>#N/A</v>
      </c>
      <c r="AF817" s="12"/>
    </row>
    <row r="818" spans="1:32" x14ac:dyDescent="0.25">
      <c r="A818">
        <v>810</v>
      </c>
      <c r="C818" s="5" t="e">
        <f>VLOOKUP(tbl2_2!A818,ishod_substance!A:P,2,0)</f>
        <v>#N/A</v>
      </c>
      <c r="D818" s="7" t="e">
        <f>VLOOKUP(tbl2_2!A818,ishod_substance!A:P,3,0)</f>
        <v>#N/A</v>
      </c>
      <c r="E818" s="5" t="e">
        <f>VLOOKUP(tbl2_2!A818,ishod_substance!A:P,11,0)</f>
        <v>#N/A</v>
      </c>
      <c r="F818" s="6" t="e">
        <f>VLOOKUP(tbl2_2!A818,ishod_substance!A:P,15,0)</f>
        <v>#N/A</v>
      </c>
      <c r="G818" s="6" t="e">
        <f>VLOOKUP(tbl2_2!A818,ishod_substance!A:P,12,0)&amp;"/"&amp;VLOOKUP(tbl2_2!A818,ishod_substance!A:P,14,0)</f>
        <v>#N/A</v>
      </c>
      <c r="H818" s="29" t="e">
        <f>VLOOKUP(tbl2_2!A818,ishod_substance!A:P,6,0)</f>
        <v>#N/A</v>
      </c>
      <c r="I818" s="10" t="e">
        <f>VLOOKUP(tbl2_2!A818,ishod_substance!A:P,15,0)</f>
        <v>#N/A</v>
      </c>
      <c r="J818" s="10" t="e">
        <f>VLOOKUP(tbl2_2!A818,ishod_substance!A:P,5,0)</f>
        <v>#N/A</v>
      </c>
      <c r="K818" s="84" t="e">
        <f>VLOOKUP(tbl2_2!A818,ishod_substance!A:Q,17,0)</f>
        <v>#N/A</v>
      </c>
      <c r="L818" s="84" t="e">
        <f>VLOOKUP(tbl2_2!A818,ishod_substance!A:R,18,0)</f>
        <v>#N/A</v>
      </c>
      <c r="M818" s="84" t="e">
        <f>VLOOKUP(tbl2_2!A818,ishod_substance!A:AD,19,0)</f>
        <v>#N/A</v>
      </c>
      <c r="N818" s="4" t="e">
        <f>VLOOKUP(tbl2_2!A818,ishod_substance!A:AD,20,0)</f>
        <v>#N/A</v>
      </c>
      <c r="O818" s="4" t="e">
        <f>VLOOKUP(tbl2_2!A818,ishod_substance!A:AD,21,0)</f>
        <v>#N/A</v>
      </c>
      <c r="P818" s="4" t="e">
        <f>VLOOKUP(tbl2_2!A818,ishod_substance!A:AD,22,0)</f>
        <v>#N/A</v>
      </c>
      <c r="Q818" s="4" t="e">
        <f>VLOOKUP(tbl2_2!A818,ishod_substance!A:AD,23,0)</f>
        <v>#N/A</v>
      </c>
      <c r="R818" s="4" t="e">
        <f>VLOOKUP(tbl2_2!A818,ishod_substance!A:AD,24,0)</f>
        <v>#N/A</v>
      </c>
      <c r="S818" s="4" t="e">
        <f>VLOOKUP(tbl2_2!A818,ishod_substance!A:AD,25,0)</f>
        <v>#N/A</v>
      </c>
      <c r="T818" s="4" t="e">
        <f>VLOOKUP(tbl2_2!A818,ishod_substance!A:AD,26,0)</f>
        <v>#N/A</v>
      </c>
      <c r="U818" s="4" t="e">
        <f>VLOOKUP(tbl2_2!A818,ishod_substance!A:AD,27,0)</f>
        <v>#N/A</v>
      </c>
      <c r="V818" s="4" t="e">
        <f>VLOOKUP(tbl2_2!A818,ishod_substance!A:AD,28,0)</f>
        <v>#N/A</v>
      </c>
      <c r="W818" s="4" t="e">
        <f>VLOOKUP(tbl2_2!A818,ishod_substance!A:AD,29,0)</f>
        <v>#N/A</v>
      </c>
      <c r="X818" s="4" t="e">
        <f>VLOOKUP(tbl2_2!A818,ishod_substance!A:AD,30,0)</f>
        <v>#N/A</v>
      </c>
      <c r="Y818" s="10" t="e">
        <f>VLOOKUP(tbl2_2!A818,ishod_substance!A:AD,7,0)</f>
        <v>#N/A</v>
      </c>
      <c r="Z818" s="9" t="e">
        <f>VLOOKUP(Y818,quide!$A$2:$B$1006,2,0)</f>
        <v>#N/A</v>
      </c>
      <c r="AA818" s="4" t="e">
        <f>VLOOKUP(Y818,quide!$A$2:$J$1006,10,0)</f>
        <v>#N/A</v>
      </c>
      <c r="AB818" s="50" t="e">
        <f>VLOOKUP(tbl2_2!A818,ishod_substance!A:AD,8,0)</f>
        <v>#N/A</v>
      </c>
      <c r="AC818" s="28" t="e">
        <f t="shared" si="12"/>
        <v>#N/A</v>
      </c>
      <c r="AD818" s="27" t="e">
        <f>VLOOKUP(tbl2_2!A818,ishod_substance!A:AD,9,0)</f>
        <v>#N/A</v>
      </c>
      <c r="AE818" s="8" t="e">
        <f>VLOOKUP(tbl2_2!A818,ishod_substance!A:AD,9,0)</f>
        <v>#N/A</v>
      </c>
      <c r="AF818" s="12"/>
    </row>
    <row r="819" spans="1:32" x14ac:dyDescent="0.25">
      <c r="A819">
        <v>811</v>
      </c>
      <c r="C819" s="5" t="e">
        <f>VLOOKUP(tbl2_2!A819,ishod_substance!A:P,2,0)</f>
        <v>#N/A</v>
      </c>
      <c r="D819" s="7" t="e">
        <f>VLOOKUP(tbl2_2!A819,ishod_substance!A:P,3,0)</f>
        <v>#N/A</v>
      </c>
      <c r="E819" s="5" t="e">
        <f>VLOOKUP(tbl2_2!A819,ishod_substance!A:P,11,0)</f>
        <v>#N/A</v>
      </c>
      <c r="F819" s="6" t="e">
        <f>VLOOKUP(tbl2_2!A819,ishod_substance!A:P,15,0)</f>
        <v>#N/A</v>
      </c>
      <c r="G819" s="6" t="e">
        <f>VLOOKUP(tbl2_2!A819,ishod_substance!A:P,12,0)&amp;"/"&amp;VLOOKUP(tbl2_2!A819,ishod_substance!A:P,14,0)</f>
        <v>#N/A</v>
      </c>
      <c r="H819" s="29" t="e">
        <f>VLOOKUP(tbl2_2!A819,ishod_substance!A:P,6,0)</f>
        <v>#N/A</v>
      </c>
      <c r="I819" s="10" t="e">
        <f>VLOOKUP(tbl2_2!A819,ishod_substance!A:P,15,0)</f>
        <v>#N/A</v>
      </c>
      <c r="J819" s="10" t="e">
        <f>VLOOKUP(tbl2_2!A819,ishod_substance!A:P,5,0)</f>
        <v>#N/A</v>
      </c>
      <c r="K819" s="84" t="e">
        <f>VLOOKUP(tbl2_2!A819,ishod_substance!A:Q,17,0)</f>
        <v>#N/A</v>
      </c>
      <c r="L819" s="84" t="e">
        <f>VLOOKUP(tbl2_2!A819,ishod_substance!A:R,18,0)</f>
        <v>#N/A</v>
      </c>
      <c r="M819" s="84" t="e">
        <f>VLOOKUP(tbl2_2!A819,ishod_substance!A:AD,19,0)</f>
        <v>#N/A</v>
      </c>
      <c r="N819" s="4" t="e">
        <f>VLOOKUP(tbl2_2!A819,ishod_substance!A:AD,20,0)</f>
        <v>#N/A</v>
      </c>
      <c r="O819" s="4" t="e">
        <f>VLOOKUP(tbl2_2!A819,ishod_substance!A:AD,21,0)</f>
        <v>#N/A</v>
      </c>
      <c r="P819" s="4" t="e">
        <f>VLOOKUP(tbl2_2!A819,ishod_substance!A:AD,22,0)</f>
        <v>#N/A</v>
      </c>
      <c r="Q819" s="4" t="e">
        <f>VLOOKUP(tbl2_2!A819,ishod_substance!A:AD,23,0)</f>
        <v>#N/A</v>
      </c>
      <c r="R819" s="4" t="e">
        <f>VLOOKUP(tbl2_2!A819,ishod_substance!A:AD,24,0)</f>
        <v>#N/A</v>
      </c>
      <c r="S819" s="4" t="e">
        <f>VLOOKUP(tbl2_2!A819,ishod_substance!A:AD,25,0)</f>
        <v>#N/A</v>
      </c>
      <c r="T819" s="4" t="e">
        <f>VLOOKUP(tbl2_2!A819,ishod_substance!A:AD,26,0)</f>
        <v>#N/A</v>
      </c>
      <c r="U819" s="4" t="e">
        <f>VLOOKUP(tbl2_2!A819,ishod_substance!A:AD,27,0)</f>
        <v>#N/A</v>
      </c>
      <c r="V819" s="4" t="e">
        <f>VLOOKUP(tbl2_2!A819,ishod_substance!A:AD,28,0)</f>
        <v>#N/A</v>
      </c>
      <c r="W819" s="4" t="e">
        <f>VLOOKUP(tbl2_2!A819,ishod_substance!A:AD,29,0)</f>
        <v>#N/A</v>
      </c>
      <c r="X819" s="4" t="e">
        <f>VLOOKUP(tbl2_2!A819,ishod_substance!A:AD,30,0)</f>
        <v>#N/A</v>
      </c>
      <c r="Y819" s="10" t="e">
        <f>VLOOKUP(tbl2_2!A819,ishod_substance!A:AD,7,0)</f>
        <v>#N/A</v>
      </c>
      <c r="Z819" s="9" t="e">
        <f>VLOOKUP(Y819,quide!$A$2:$B$1006,2,0)</f>
        <v>#N/A</v>
      </c>
      <c r="AA819" s="4" t="e">
        <f>VLOOKUP(Y819,quide!$A$2:$J$1006,10,0)</f>
        <v>#N/A</v>
      </c>
      <c r="AB819" s="50" t="e">
        <f>VLOOKUP(tbl2_2!A819,ishod_substance!A:AD,8,0)</f>
        <v>#N/A</v>
      </c>
      <c r="AC819" s="28" t="e">
        <f t="shared" si="12"/>
        <v>#N/A</v>
      </c>
      <c r="AD819" s="27" t="e">
        <f>VLOOKUP(tbl2_2!A819,ishod_substance!A:AD,9,0)</f>
        <v>#N/A</v>
      </c>
      <c r="AE819" s="8" t="e">
        <f>VLOOKUP(tbl2_2!A819,ishod_substance!A:AD,9,0)</f>
        <v>#N/A</v>
      </c>
      <c r="AF819" s="12"/>
    </row>
    <row r="820" spans="1:32" x14ac:dyDescent="0.25">
      <c r="A820">
        <v>812</v>
      </c>
      <c r="C820" s="5" t="e">
        <f>VLOOKUP(tbl2_2!A820,ishod_substance!A:P,2,0)</f>
        <v>#N/A</v>
      </c>
      <c r="D820" s="7" t="e">
        <f>VLOOKUP(tbl2_2!A820,ishod_substance!A:P,3,0)</f>
        <v>#N/A</v>
      </c>
      <c r="E820" s="5" t="e">
        <f>VLOOKUP(tbl2_2!A820,ishod_substance!A:P,11,0)</f>
        <v>#N/A</v>
      </c>
      <c r="F820" s="6" t="e">
        <f>VLOOKUP(tbl2_2!A820,ishod_substance!A:P,15,0)</f>
        <v>#N/A</v>
      </c>
      <c r="G820" s="6" t="e">
        <f>VLOOKUP(tbl2_2!A820,ishod_substance!A:P,12,0)&amp;"/"&amp;VLOOKUP(tbl2_2!A820,ishod_substance!A:P,14,0)</f>
        <v>#N/A</v>
      </c>
      <c r="H820" s="29" t="e">
        <f>VLOOKUP(tbl2_2!A820,ishod_substance!A:P,6,0)</f>
        <v>#N/A</v>
      </c>
      <c r="I820" s="10" t="e">
        <f>VLOOKUP(tbl2_2!A820,ishod_substance!A:P,15,0)</f>
        <v>#N/A</v>
      </c>
      <c r="J820" s="10" t="e">
        <f>VLOOKUP(tbl2_2!A820,ishod_substance!A:P,5,0)</f>
        <v>#N/A</v>
      </c>
      <c r="K820" s="84" t="e">
        <f>VLOOKUP(tbl2_2!A820,ishod_substance!A:Q,17,0)</f>
        <v>#N/A</v>
      </c>
      <c r="L820" s="84" t="e">
        <f>VLOOKUP(tbl2_2!A820,ishod_substance!A:R,18,0)</f>
        <v>#N/A</v>
      </c>
      <c r="M820" s="84" t="e">
        <f>VLOOKUP(tbl2_2!A820,ishod_substance!A:AD,19,0)</f>
        <v>#N/A</v>
      </c>
      <c r="N820" s="4" t="e">
        <f>VLOOKUP(tbl2_2!A820,ishod_substance!A:AD,20,0)</f>
        <v>#N/A</v>
      </c>
      <c r="O820" s="4" t="e">
        <f>VLOOKUP(tbl2_2!A820,ishod_substance!A:AD,21,0)</f>
        <v>#N/A</v>
      </c>
      <c r="P820" s="4" t="e">
        <f>VLOOKUP(tbl2_2!A820,ishod_substance!A:AD,22,0)</f>
        <v>#N/A</v>
      </c>
      <c r="Q820" s="4" t="e">
        <f>VLOOKUP(tbl2_2!A820,ishod_substance!A:AD,23,0)</f>
        <v>#N/A</v>
      </c>
      <c r="R820" s="4" t="e">
        <f>VLOOKUP(tbl2_2!A820,ishod_substance!A:AD,24,0)</f>
        <v>#N/A</v>
      </c>
      <c r="S820" s="4" t="e">
        <f>VLOOKUP(tbl2_2!A820,ishod_substance!A:AD,25,0)</f>
        <v>#N/A</v>
      </c>
      <c r="T820" s="4" t="e">
        <f>VLOOKUP(tbl2_2!A820,ishod_substance!A:AD,26,0)</f>
        <v>#N/A</v>
      </c>
      <c r="U820" s="4" t="e">
        <f>VLOOKUP(tbl2_2!A820,ishod_substance!A:AD,27,0)</f>
        <v>#N/A</v>
      </c>
      <c r="V820" s="4" t="e">
        <f>VLOOKUP(tbl2_2!A820,ishod_substance!A:AD,28,0)</f>
        <v>#N/A</v>
      </c>
      <c r="W820" s="4" t="e">
        <f>VLOOKUP(tbl2_2!A820,ishod_substance!A:AD,29,0)</f>
        <v>#N/A</v>
      </c>
      <c r="X820" s="4" t="e">
        <f>VLOOKUP(tbl2_2!A820,ishod_substance!A:AD,30,0)</f>
        <v>#N/A</v>
      </c>
      <c r="Y820" s="10" t="e">
        <f>VLOOKUP(tbl2_2!A820,ishod_substance!A:AD,7,0)</f>
        <v>#N/A</v>
      </c>
      <c r="Z820" s="9" t="e">
        <f>VLOOKUP(Y820,quide!$A$2:$B$1006,2,0)</f>
        <v>#N/A</v>
      </c>
      <c r="AA820" s="4" t="e">
        <f>VLOOKUP(Y820,quide!$A$2:$J$1006,10,0)</f>
        <v>#N/A</v>
      </c>
      <c r="AB820" s="50" t="e">
        <f>VLOOKUP(tbl2_2!A820,ishod_substance!A:AD,8,0)</f>
        <v>#N/A</v>
      </c>
      <c r="AC820" s="28" t="e">
        <f t="shared" si="12"/>
        <v>#N/A</v>
      </c>
      <c r="AD820" s="27" t="e">
        <f>VLOOKUP(tbl2_2!A820,ishod_substance!A:AD,9,0)</f>
        <v>#N/A</v>
      </c>
      <c r="AE820" s="8" t="e">
        <f>VLOOKUP(tbl2_2!A820,ishod_substance!A:AD,9,0)</f>
        <v>#N/A</v>
      </c>
      <c r="AF820" s="12"/>
    </row>
    <row r="821" spans="1:32" x14ac:dyDescent="0.25">
      <c r="A821">
        <v>813</v>
      </c>
      <c r="C821" s="5" t="e">
        <f>VLOOKUP(tbl2_2!A821,ishod_substance!A:P,2,0)</f>
        <v>#N/A</v>
      </c>
      <c r="D821" s="7" t="e">
        <f>VLOOKUP(tbl2_2!A821,ishod_substance!A:P,3,0)</f>
        <v>#N/A</v>
      </c>
      <c r="E821" s="5" t="e">
        <f>VLOOKUP(tbl2_2!A821,ishod_substance!A:P,11,0)</f>
        <v>#N/A</v>
      </c>
      <c r="F821" s="6" t="e">
        <f>VLOOKUP(tbl2_2!A821,ishod_substance!A:P,15,0)</f>
        <v>#N/A</v>
      </c>
      <c r="G821" s="6" t="e">
        <f>VLOOKUP(tbl2_2!A821,ishod_substance!A:P,12,0)&amp;"/"&amp;VLOOKUP(tbl2_2!A821,ishod_substance!A:P,14,0)</f>
        <v>#N/A</v>
      </c>
      <c r="H821" s="29" t="e">
        <f>VLOOKUP(tbl2_2!A821,ishod_substance!A:P,6,0)</f>
        <v>#N/A</v>
      </c>
      <c r="I821" s="10" t="e">
        <f>VLOOKUP(tbl2_2!A821,ishod_substance!A:P,15,0)</f>
        <v>#N/A</v>
      </c>
      <c r="J821" s="10" t="e">
        <f>VLOOKUP(tbl2_2!A821,ishod_substance!A:P,5,0)</f>
        <v>#N/A</v>
      </c>
      <c r="K821" s="84" t="e">
        <f>VLOOKUP(tbl2_2!A821,ishod_substance!A:Q,17,0)</f>
        <v>#N/A</v>
      </c>
      <c r="L821" s="84" t="e">
        <f>VLOOKUP(tbl2_2!A821,ishod_substance!A:R,18,0)</f>
        <v>#N/A</v>
      </c>
      <c r="M821" s="84" t="e">
        <f>VLOOKUP(tbl2_2!A821,ishod_substance!A:AD,19,0)</f>
        <v>#N/A</v>
      </c>
      <c r="N821" s="4" t="e">
        <f>VLOOKUP(tbl2_2!A821,ishod_substance!A:AD,20,0)</f>
        <v>#N/A</v>
      </c>
      <c r="O821" s="4" t="e">
        <f>VLOOKUP(tbl2_2!A821,ishod_substance!A:AD,21,0)</f>
        <v>#N/A</v>
      </c>
      <c r="P821" s="4" t="e">
        <f>VLOOKUP(tbl2_2!A821,ishod_substance!A:AD,22,0)</f>
        <v>#N/A</v>
      </c>
      <c r="Q821" s="4" t="e">
        <f>VLOOKUP(tbl2_2!A821,ishod_substance!A:AD,23,0)</f>
        <v>#N/A</v>
      </c>
      <c r="R821" s="4" t="e">
        <f>VLOOKUP(tbl2_2!A821,ishod_substance!A:AD,24,0)</f>
        <v>#N/A</v>
      </c>
      <c r="S821" s="4" t="e">
        <f>VLOOKUP(tbl2_2!A821,ishod_substance!A:AD,25,0)</f>
        <v>#N/A</v>
      </c>
      <c r="T821" s="4" t="e">
        <f>VLOOKUP(tbl2_2!A821,ishod_substance!A:AD,26,0)</f>
        <v>#N/A</v>
      </c>
      <c r="U821" s="4" t="e">
        <f>VLOOKUP(tbl2_2!A821,ishod_substance!A:AD,27,0)</f>
        <v>#N/A</v>
      </c>
      <c r="V821" s="4" t="e">
        <f>VLOOKUP(tbl2_2!A821,ishod_substance!A:AD,28,0)</f>
        <v>#N/A</v>
      </c>
      <c r="W821" s="4" t="e">
        <f>VLOOKUP(tbl2_2!A821,ishod_substance!A:AD,29,0)</f>
        <v>#N/A</v>
      </c>
      <c r="X821" s="4" t="e">
        <f>VLOOKUP(tbl2_2!A821,ishod_substance!A:AD,30,0)</f>
        <v>#N/A</v>
      </c>
      <c r="Y821" s="10" t="e">
        <f>VLOOKUP(tbl2_2!A821,ishod_substance!A:AD,7,0)</f>
        <v>#N/A</v>
      </c>
      <c r="Z821" s="9" t="e">
        <f>VLOOKUP(Y821,quide!$A$2:$B$1006,2,0)</f>
        <v>#N/A</v>
      </c>
      <c r="AA821" s="4" t="e">
        <f>VLOOKUP(Y821,quide!$A$2:$J$1006,10,0)</f>
        <v>#N/A</v>
      </c>
      <c r="AB821" s="50" t="e">
        <f>VLOOKUP(tbl2_2!A821,ishod_substance!A:AD,8,0)</f>
        <v>#N/A</v>
      </c>
      <c r="AC821" s="28" t="e">
        <f t="shared" si="12"/>
        <v>#N/A</v>
      </c>
      <c r="AD821" s="27" t="e">
        <f>VLOOKUP(tbl2_2!A821,ishod_substance!A:AD,9,0)</f>
        <v>#N/A</v>
      </c>
      <c r="AE821" s="8" t="e">
        <f>VLOOKUP(tbl2_2!A821,ishod_substance!A:AD,9,0)</f>
        <v>#N/A</v>
      </c>
      <c r="AF821" s="12"/>
    </row>
    <row r="822" spans="1:32" x14ac:dyDescent="0.25">
      <c r="A822">
        <v>814</v>
      </c>
      <c r="C822" s="5" t="e">
        <f>VLOOKUP(tbl2_2!A822,ishod_substance!A:P,2,0)</f>
        <v>#N/A</v>
      </c>
      <c r="D822" s="7" t="e">
        <f>VLOOKUP(tbl2_2!A822,ishod_substance!A:P,3,0)</f>
        <v>#N/A</v>
      </c>
      <c r="E822" s="5" t="e">
        <f>VLOOKUP(tbl2_2!A822,ishod_substance!A:P,11,0)</f>
        <v>#N/A</v>
      </c>
      <c r="F822" s="6" t="e">
        <f>VLOOKUP(tbl2_2!A822,ishod_substance!A:P,15,0)</f>
        <v>#N/A</v>
      </c>
      <c r="G822" s="6" t="e">
        <f>VLOOKUP(tbl2_2!A822,ishod_substance!A:P,12,0)&amp;"/"&amp;VLOOKUP(tbl2_2!A822,ishod_substance!A:P,14,0)</f>
        <v>#N/A</v>
      </c>
      <c r="H822" s="29" t="e">
        <f>VLOOKUP(tbl2_2!A822,ishod_substance!A:P,6,0)</f>
        <v>#N/A</v>
      </c>
      <c r="I822" s="10" t="e">
        <f>VLOOKUP(tbl2_2!A822,ishod_substance!A:P,15,0)</f>
        <v>#N/A</v>
      </c>
      <c r="J822" s="10" t="e">
        <f>VLOOKUP(tbl2_2!A822,ishod_substance!A:P,5,0)</f>
        <v>#N/A</v>
      </c>
      <c r="K822" s="84" t="e">
        <f>VLOOKUP(tbl2_2!A822,ishod_substance!A:Q,17,0)</f>
        <v>#N/A</v>
      </c>
      <c r="L822" s="84" t="e">
        <f>VLOOKUP(tbl2_2!A822,ishod_substance!A:R,18,0)</f>
        <v>#N/A</v>
      </c>
      <c r="M822" s="84" t="e">
        <f>VLOOKUP(tbl2_2!A822,ishod_substance!A:AD,19,0)</f>
        <v>#N/A</v>
      </c>
      <c r="N822" s="4" t="e">
        <f>VLOOKUP(tbl2_2!A822,ishod_substance!A:AD,20,0)</f>
        <v>#N/A</v>
      </c>
      <c r="O822" s="4" t="e">
        <f>VLOOKUP(tbl2_2!A822,ishod_substance!A:AD,21,0)</f>
        <v>#N/A</v>
      </c>
      <c r="P822" s="4" t="e">
        <f>VLOOKUP(tbl2_2!A822,ishod_substance!A:AD,22,0)</f>
        <v>#N/A</v>
      </c>
      <c r="Q822" s="4" t="e">
        <f>VLOOKUP(tbl2_2!A822,ishod_substance!A:AD,23,0)</f>
        <v>#N/A</v>
      </c>
      <c r="R822" s="4" t="e">
        <f>VLOOKUP(tbl2_2!A822,ishod_substance!A:AD,24,0)</f>
        <v>#N/A</v>
      </c>
      <c r="S822" s="4" t="e">
        <f>VLOOKUP(tbl2_2!A822,ishod_substance!A:AD,25,0)</f>
        <v>#N/A</v>
      </c>
      <c r="T822" s="4" t="e">
        <f>VLOOKUP(tbl2_2!A822,ishod_substance!A:AD,26,0)</f>
        <v>#N/A</v>
      </c>
      <c r="U822" s="4" t="e">
        <f>VLOOKUP(tbl2_2!A822,ishod_substance!A:AD,27,0)</f>
        <v>#N/A</v>
      </c>
      <c r="V822" s="4" t="e">
        <f>VLOOKUP(tbl2_2!A822,ishod_substance!A:AD,28,0)</f>
        <v>#N/A</v>
      </c>
      <c r="W822" s="4" t="e">
        <f>VLOOKUP(tbl2_2!A822,ishod_substance!A:AD,29,0)</f>
        <v>#N/A</v>
      </c>
      <c r="X822" s="4" t="e">
        <f>VLOOKUP(tbl2_2!A822,ishod_substance!A:AD,30,0)</f>
        <v>#N/A</v>
      </c>
      <c r="Y822" s="10" t="e">
        <f>VLOOKUP(tbl2_2!A822,ishod_substance!A:AD,7,0)</f>
        <v>#N/A</v>
      </c>
      <c r="Z822" s="9" t="e">
        <f>VLOOKUP(Y822,quide!$A$2:$B$1006,2,0)</f>
        <v>#N/A</v>
      </c>
      <c r="AA822" s="4" t="e">
        <f>VLOOKUP(Y822,quide!$A$2:$J$1006,10,0)</f>
        <v>#N/A</v>
      </c>
      <c r="AB822" s="50" t="e">
        <f>VLOOKUP(tbl2_2!A822,ishod_substance!A:AD,8,0)</f>
        <v>#N/A</v>
      </c>
      <c r="AC822" s="28" t="e">
        <f t="shared" si="12"/>
        <v>#N/A</v>
      </c>
      <c r="AD822" s="27" t="e">
        <f>VLOOKUP(tbl2_2!A822,ishod_substance!A:AD,9,0)</f>
        <v>#N/A</v>
      </c>
      <c r="AE822" s="8" t="e">
        <f>VLOOKUP(tbl2_2!A822,ishod_substance!A:AD,9,0)</f>
        <v>#N/A</v>
      </c>
      <c r="AF822" s="12"/>
    </row>
    <row r="823" spans="1:32" x14ac:dyDescent="0.25">
      <c r="A823">
        <v>815</v>
      </c>
      <c r="C823" s="5" t="e">
        <f>VLOOKUP(tbl2_2!A823,ishod_substance!A:P,2,0)</f>
        <v>#N/A</v>
      </c>
      <c r="D823" s="7" t="e">
        <f>VLOOKUP(tbl2_2!A823,ishod_substance!A:P,3,0)</f>
        <v>#N/A</v>
      </c>
      <c r="E823" s="5" t="e">
        <f>VLOOKUP(tbl2_2!A823,ishod_substance!A:P,11,0)</f>
        <v>#N/A</v>
      </c>
      <c r="F823" s="6" t="e">
        <f>VLOOKUP(tbl2_2!A823,ishod_substance!A:P,15,0)</f>
        <v>#N/A</v>
      </c>
      <c r="G823" s="6" t="e">
        <f>VLOOKUP(tbl2_2!A823,ishod_substance!A:P,12,0)&amp;"/"&amp;VLOOKUP(tbl2_2!A823,ishod_substance!A:P,14,0)</f>
        <v>#N/A</v>
      </c>
      <c r="H823" s="29" t="e">
        <f>VLOOKUP(tbl2_2!A823,ishod_substance!A:P,6,0)</f>
        <v>#N/A</v>
      </c>
      <c r="I823" s="10" t="e">
        <f>VLOOKUP(tbl2_2!A823,ishod_substance!A:P,15,0)</f>
        <v>#N/A</v>
      </c>
      <c r="J823" s="10" t="e">
        <f>VLOOKUP(tbl2_2!A823,ishod_substance!A:P,5,0)</f>
        <v>#N/A</v>
      </c>
      <c r="K823" s="84" t="e">
        <f>VLOOKUP(tbl2_2!A823,ishod_substance!A:Q,17,0)</f>
        <v>#N/A</v>
      </c>
      <c r="L823" s="84" t="e">
        <f>VLOOKUP(tbl2_2!A823,ishod_substance!A:R,18,0)</f>
        <v>#N/A</v>
      </c>
      <c r="M823" s="84" t="e">
        <f>VLOOKUP(tbl2_2!A823,ishod_substance!A:AD,19,0)</f>
        <v>#N/A</v>
      </c>
      <c r="N823" s="4" t="e">
        <f>VLOOKUP(tbl2_2!A823,ishod_substance!A:AD,20,0)</f>
        <v>#N/A</v>
      </c>
      <c r="O823" s="4" t="e">
        <f>VLOOKUP(tbl2_2!A823,ishod_substance!A:AD,21,0)</f>
        <v>#N/A</v>
      </c>
      <c r="P823" s="4" t="e">
        <f>VLOOKUP(tbl2_2!A823,ishod_substance!A:AD,22,0)</f>
        <v>#N/A</v>
      </c>
      <c r="Q823" s="4" t="e">
        <f>VLOOKUP(tbl2_2!A823,ishod_substance!A:AD,23,0)</f>
        <v>#N/A</v>
      </c>
      <c r="R823" s="4" t="e">
        <f>VLOOKUP(tbl2_2!A823,ishod_substance!A:AD,24,0)</f>
        <v>#N/A</v>
      </c>
      <c r="S823" s="4" t="e">
        <f>VLOOKUP(tbl2_2!A823,ishod_substance!A:AD,25,0)</f>
        <v>#N/A</v>
      </c>
      <c r="T823" s="4" t="e">
        <f>VLOOKUP(tbl2_2!A823,ishod_substance!A:AD,26,0)</f>
        <v>#N/A</v>
      </c>
      <c r="U823" s="4" t="e">
        <f>VLOOKUP(tbl2_2!A823,ishod_substance!A:AD,27,0)</f>
        <v>#N/A</v>
      </c>
      <c r="V823" s="4" t="e">
        <f>VLOOKUP(tbl2_2!A823,ishod_substance!A:AD,28,0)</f>
        <v>#N/A</v>
      </c>
      <c r="W823" s="4" t="e">
        <f>VLOOKUP(tbl2_2!A823,ishod_substance!A:AD,29,0)</f>
        <v>#N/A</v>
      </c>
      <c r="X823" s="4" t="e">
        <f>VLOOKUP(tbl2_2!A823,ishod_substance!A:AD,30,0)</f>
        <v>#N/A</v>
      </c>
      <c r="Y823" s="10" t="e">
        <f>VLOOKUP(tbl2_2!A823,ishod_substance!A:AD,7,0)</f>
        <v>#N/A</v>
      </c>
      <c r="Z823" s="9" t="e">
        <f>VLOOKUP(Y823,quide!$A$2:$B$1006,2,0)</f>
        <v>#N/A</v>
      </c>
      <c r="AA823" s="4" t="e">
        <f>VLOOKUP(Y823,quide!$A$2:$J$1006,10,0)</f>
        <v>#N/A</v>
      </c>
      <c r="AB823" s="50" t="e">
        <f>VLOOKUP(tbl2_2!A823,ishod_substance!A:AD,8,0)</f>
        <v>#N/A</v>
      </c>
      <c r="AC823" s="28" t="e">
        <f t="shared" si="12"/>
        <v>#N/A</v>
      </c>
      <c r="AD823" s="27" t="e">
        <f>VLOOKUP(tbl2_2!A823,ishod_substance!A:AD,9,0)</f>
        <v>#N/A</v>
      </c>
      <c r="AE823" s="8" t="e">
        <f>VLOOKUP(tbl2_2!A823,ishod_substance!A:AD,9,0)</f>
        <v>#N/A</v>
      </c>
      <c r="AF823" s="12"/>
    </row>
    <row r="824" spans="1:32" x14ac:dyDescent="0.25">
      <c r="A824">
        <v>816</v>
      </c>
      <c r="C824" s="5" t="e">
        <f>VLOOKUP(tbl2_2!A824,ishod_substance!A:P,2,0)</f>
        <v>#N/A</v>
      </c>
      <c r="D824" s="7" t="e">
        <f>VLOOKUP(tbl2_2!A824,ishod_substance!A:P,3,0)</f>
        <v>#N/A</v>
      </c>
      <c r="E824" s="5" t="e">
        <f>VLOOKUP(tbl2_2!A824,ishod_substance!A:P,11,0)</f>
        <v>#N/A</v>
      </c>
      <c r="F824" s="6" t="e">
        <f>VLOOKUP(tbl2_2!A824,ishod_substance!A:P,15,0)</f>
        <v>#N/A</v>
      </c>
      <c r="G824" s="6" t="e">
        <f>VLOOKUP(tbl2_2!A824,ishod_substance!A:P,12,0)&amp;"/"&amp;VLOOKUP(tbl2_2!A824,ishod_substance!A:P,14,0)</f>
        <v>#N/A</v>
      </c>
      <c r="H824" s="29" t="e">
        <f>VLOOKUP(tbl2_2!A824,ishod_substance!A:P,6,0)</f>
        <v>#N/A</v>
      </c>
      <c r="I824" s="10" t="e">
        <f>VLOOKUP(tbl2_2!A824,ishod_substance!A:P,15,0)</f>
        <v>#N/A</v>
      </c>
      <c r="J824" s="10" t="e">
        <f>VLOOKUP(tbl2_2!A824,ishod_substance!A:P,5,0)</f>
        <v>#N/A</v>
      </c>
      <c r="K824" s="84" t="e">
        <f>VLOOKUP(tbl2_2!A824,ishod_substance!A:Q,17,0)</f>
        <v>#N/A</v>
      </c>
      <c r="L824" s="84" t="e">
        <f>VLOOKUP(tbl2_2!A824,ishod_substance!A:R,18,0)</f>
        <v>#N/A</v>
      </c>
      <c r="M824" s="84" t="e">
        <f>VLOOKUP(tbl2_2!A824,ishod_substance!A:AD,19,0)</f>
        <v>#N/A</v>
      </c>
      <c r="N824" s="4" t="e">
        <f>VLOOKUP(tbl2_2!A824,ishod_substance!A:AD,20,0)</f>
        <v>#N/A</v>
      </c>
      <c r="O824" s="4" t="e">
        <f>VLOOKUP(tbl2_2!A824,ishod_substance!A:AD,21,0)</f>
        <v>#N/A</v>
      </c>
      <c r="P824" s="4" t="e">
        <f>VLOOKUP(tbl2_2!A824,ishod_substance!A:AD,22,0)</f>
        <v>#N/A</v>
      </c>
      <c r="Q824" s="4" t="e">
        <f>VLOOKUP(tbl2_2!A824,ishod_substance!A:AD,23,0)</f>
        <v>#N/A</v>
      </c>
      <c r="R824" s="4" t="e">
        <f>VLOOKUP(tbl2_2!A824,ishod_substance!A:AD,24,0)</f>
        <v>#N/A</v>
      </c>
      <c r="S824" s="4" t="e">
        <f>VLOOKUP(tbl2_2!A824,ishod_substance!A:AD,25,0)</f>
        <v>#N/A</v>
      </c>
      <c r="T824" s="4" t="e">
        <f>VLOOKUP(tbl2_2!A824,ishod_substance!A:AD,26,0)</f>
        <v>#N/A</v>
      </c>
      <c r="U824" s="4" t="e">
        <f>VLOOKUP(tbl2_2!A824,ishod_substance!A:AD,27,0)</f>
        <v>#N/A</v>
      </c>
      <c r="V824" s="4" t="e">
        <f>VLOOKUP(tbl2_2!A824,ishod_substance!A:AD,28,0)</f>
        <v>#N/A</v>
      </c>
      <c r="W824" s="4" t="e">
        <f>VLOOKUP(tbl2_2!A824,ishod_substance!A:AD,29,0)</f>
        <v>#N/A</v>
      </c>
      <c r="X824" s="4" t="e">
        <f>VLOOKUP(tbl2_2!A824,ishod_substance!A:AD,30,0)</f>
        <v>#N/A</v>
      </c>
      <c r="Y824" s="10" t="e">
        <f>VLOOKUP(tbl2_2!A824,ishod_substance!A:AD,7,0)</f>
        <v>#N/A</v>
      </c>
      <c r="Z824" s="9" t="e">
        <f>VLOOKUP(Y824,quide!$A$2:$B$1006,2,0)</f>
        <v>#N/A</v>
      </c>
      <c r="AA824" s="4" t="e">
        <f>VLOOKUP(Y824,quide!$A$2:$J$1006,10,0)</f>
        <v>#N/A</v>
      </c>
      <c r="AB824" s="50" t="e">
        <f>VLOOKUP(tbl2_2!A824,ishod_substance!A:AD,8,0)</f>
        <v>#N/A</v>
      </c>
      <c r="AC824" s="28" t="e">
        <f t="shared" si="12"/>
        <v>#N/A</v>
      </c>
      <c r="AD824" s="27" t="e">
        <f>VLOOKUP(tbl2_2!A824,ishod_substance!A:AD,9,0)</f>
        <v>#N/A</v>
      </c>
      <c r="AE824" s="8" t="e">
        <f>VLOOKUP(tbl2_2!A824,ishod_substance!A:AD,9,0)</f>
        <v>#N/A</v>
      </c>
      <c r="AF824" s="12"/>
    </row>
    <row r="825" spans="1:32" x14ac:dyDescent="0.25">
      <c r="A825">
        <v>817</v>
      </c>
      <c r="C825" s="5" t="e">
        <f>VLOOKUP(tbl2_2!A825,ishod_substance!A:P,2,0)</f>
        <v>#N/A</v>
      </c>
      <c r="D825" s="7" t="e">
        <f>VLOOKUP(tbl2_2!A825,ishod_substance!A:P,3,0)</f>
        <v>#N/A</v>
      </c>
      <c r="E825" s="5" t="e">
        <f>VLOOKUP(tbl2_2!A825,ishod_substance!A:P,11,0)</f>
        <v>#N/A</v>
      </c>
      <c r="F825" s="6" t="e">
        <f>VLOOKUP(tbl2_2!A825,ishod_substance!A:P,15,0)</f>
        <v>#N/A</v>
      </c>
      <c r="G825" s="6" t="e">
        <f>VLOOKUP(tbl2_2!A825,ishod_substance!A:P,12,0)&amp;"/"&amp;VLOOKUP(tbl2_2!A825,ishod_substance!A:P,14,0)</f>
        <v>#N/A</v>
      </c>
      <c r="H825" s="29" t="e">
        <f>VLOOKUP(tbl2_2!A825,ishod_substance!A:P,6,0)</f>
        <v>#N/A</v>
      </c>
      <c r="I825" s="10" t="e">
        <f>VLOOKUP(tbl2_2!A825,ishod_substance!A:P,15,0)</f>
        <v>#N/A</v>
      </c>
      <c r="J825" s="10" t="e">
        <f>VLOOKUP(tbl2_2!A825,ishod_substance!A:P,5,0)</f>
        <v>#N/A</v>
      </c>
      <c r="K825" s="84" t="e">
        <f>VLOOKUP(tbl2_2!A825,ishod_substance!A:Q,17,0)</f>
        <v>#N/A</v>
      </c>
      <c r="L825" s="84" t="e">
        <f>VLOOKUP(tbl2_2!A825,ishod_substance!A:R,18,0)</f>
        <v>#N/A</v>
      </c>
      <c r="M825" s="84" t="e">
        <f>VLOOKUP(tbl2_2!A825,ishod_substance!A:AD,19,0)</f>
        <v>#N/A</v>
      </c>
      <c r="N825" s="4" t="e">
        <f>VLOOKUP(tbl2_2!A825,ishod_substance!A:AD,20,0)</f>
        <v>#N/A</v>
      </c>
      <c r="O825" s="4" t="e">
        <f>VLOOKUP(tbl2_2!A825,ishod_substance!A:AD,21,0)</f>
        <v>#N/A</v>
      </c>
      <c r="P825" s="4" t="e">
        <f>VLOOKUP(tbl2_2!A825,ishod_substance!A:AD,22,0)</f>
        <v>#N/A</v>
      </c>
      <c r="Q825" s="4" t="e">
        <f>VLOOKUP(tbl2_2!A825,ishod_substance!A:AD,23,0)</f>
        <v>#N/A</v>
      </c>
      <c r="R825" s="4" t="e">
        <f>VLOOKUP(tbl2_2!A825,ishod_substance!A:AD,24,0)</f>
        <v>#N/A</v>
      </c>
      <c r="S825" s="4" t="e">
        <f>VLOOKUP(tbl2_2!A825,ishod_substance!A:AD,25,0)</f>
        <v>#N/A</v>
      </c>
      <c r="T825" s="4" t="e">
        <f>VLOOKUP(tbl2_2!A825,ishod_substance!A:AD,26,0)</f>
        <v>#N/A</v>
      </c>
      <c r="U825" s="4" t="e">
        <f>VLOOKUP(tbl2_2!A825,ishod_substance!A:AD,27,0)</f>
        <v>#N/A</v>
      </c>
      <c r="V825" s="4" t="e">
        <f>VLOOKUP(tbl2_2!A825,ishod_substance!A:AD,28,0)</f>
        <v>#N/A</v>
      </c>
      <c r="W825" s="4" t="e">
        <f>VLOOKUP(tbl2_2!A825,ishod_substance!A:AD,29,0)</f>
        <v>#N/A</v>
      </c>
      <c r="X825" s="4" t="e">
        <f>VLOOKUP(tbl2_2!A825,ishod_substance!A:AD,30,0)</f>
        <v>#N/A</v>
      </c>
      <c r="Y825" s="10" t="e">
        <f>VLOOKUP(tbl2_2!A825,ishod_substance!A:AD,7,0)</f>
        <v>#N/A</v>
      </c>
      <c r="Z825" s="9" t="e">
        <f>VLOOKUP(Y825,quide!$A$2:$B$1006,2,0)</f>
        <v>#N/A</v>
      </c>
      <c r="AA825" s="4" t="e">
        <f>VLOOKUP(Y825,quide!$A$2:$J$1006,10,0)</f>
        <v>#N/A</v>
      </c>
      <c r="AB825" s="50" t="e">
        <f>VLOOKUP(tbl2_2!A825,ishod_substance!A:AD,8,0)</f>
        <v>#N/A</v>
      </c>
      <c r="AC825" s="28" t="e">
        <f t="shared" si="12"/>
        <v>#N/A</v>
      </c>
      <c r="AD825" s="27" t="e">
        <f>VLOOKUP(tbl2_2!A825,ishod_substance!A:AD,9,0)</f>
        <v>#N/A</v>
      </c>
      <c r="AE825" s="8" t="e">
        <f>VLOOKUP(tbl2_2!A825,ishod_substance!A:AD,9,0)</f>
        <v>#N/A</v>
      </c>
      <c r="AF825" s="12"/>
    </row>
    <row r="826" spans="1:32" x14ac:dyDescent="0.25">
      <c r="A826">
        <v>818</v>
      </c>
      <c r="C826" s="5" t="e">
        <f>VLOOKUP(tbl2_2!A826,ishod_substance!A:P,2,0)</f>
        <v>#N/A</v>
      </c>
      <c r="D826" s="7" t="e">
        <f>VLOOKUP(tbl2_2!A826,ishod_substance!A:P,3,0)</f>
        <v>#N/A</v>
      </c>
      <c r="E826" s="5" t="e">
        <f>VLOOKUP(tbl2_2!A826,ishod_substance!A:P,11,0)</f>
        <v>#N/A</v>
      </c>
      <c r="F826" s="6" t="e">
        <f>VLOOKUP(tbl2_2!A826,ishod_substance!A:P,15,0)</f>
        <v>#N/A</v>
      </c>
      <c r="G826" s="6" t="e">
        <f>VLOOKUP(tbl2_2!A826,ishod_substance!A:P,12,0)&amp;"/"&amp;VLOOKUP(tbl2_2!A826,ishod_substance!A:P,14,0)</f>
        <v>#N/A</v>
      </c>
      <c r="H826" s="29" t="e">
        <f>VLOOKUP(tbl2_2!A826,ishod_substance!A:P,6,0)</f>
        <v>#N/A</v>
      </c>
      <c r="I826" s="10" t="e">
        <f>VLOOKUP(tbl2_2!A826,ishod_substance!A:P,15,0)</f>
        <v>#N/A</v>
      </c>
      <c r="J826" s="10" t="e">
        <f>VLOOKUP(tbl2_2!A826,ishod_substance!A:P,5,0)</f>
        <v>#N/A</v>
      </c>
      <c r="K826" s="84" t="e">
        <f>VLOOKUP(tbl2_2!A826,ishod_substance!A:Q,17,0)</f>
        <v>#N/A</v>
      </c>
      <c r="L826" s="84" t="e">
        <f>VLOOKUP(tbl2_2!A826,ishod_substance!A:R,18,0)</f>
        <v>#N/A</v>
      </c>
      <c r="M826" s="84" t="e">
        <f>VLOOKUP(tbl2_2!A826,ishod_substance!A:AD,19,0)</f>
        <v>#N/A</v>
      </c>
      <c r="N826" s="4" t="e">
        <f>VLOOKUP(tbl2_2!A826,ishod_substance!A:AD,20,0)</f>
        <v>#N/A</v>
      </c>
      <c r="O826" s="4" t="e">
        <f>VLOOKUP(tbl2_2!A826,ishod_substance!A:AD,21,0)</f>
        <v>#N/A</v>
      </c>
      <c r="P826" s="4" t="e">
        <f>VLOOKUP(tbl2_2!A826,ishod_substance!A:AD,22,0)</f>
        <v>#N/A</v>
      </c>
      <c r="Q826" s="4" t="e">
        <f>VLOOKUP(tbl2_2!A826,ishod_substance!A:AD,23,0)</f>
        <v>#N/A</v>
      </c>
      <c r="R826" s="4" t="e">
        <f>VLOOKUP(tbl2_2!A826,ishod_substance!A:AD,24,0)</f>
        <v>#N/A</v>
      </c>
      <c r="S826" s="4" t="e">
        <f>VLOOKUP(tbl2_2!A826,ishod_substance!A:AD,25,0)</f>
        <v>#N/A</v>
      </c>
      <c r="T826" s="4" t="e">
        <f>VLOOKUP(tbl2_2!A826,ishod_substance!A:AD,26,0)</f>
        <v>#N/A</v>
      </c>
      <c r="U826" s="4" t="e">
        <f>VLOOKUP(tbl2_2!A826,ishod_substance!A:AD,27,0)</f>
        <v>#N/A</v>
      </c>
      <c r="V826" s="4" t="e">
        <f>VLOOKUP(tbl2_2!A826,ishod_substance!A:AD,28,0)</f>
        <v>#N/A</v>
      </c>
      <c r="W826" s="4" t="e">
        <f>VLOOKUP(tbl2_2!A826,ishod_substance!A:AD,29,0)</f>
        <v>#N/A</v>
      </c>
      <c r="X826" s="4" t="e">
        <f>VLOOKUP(tbl2_2!A826,ishod_substance!A:AD,30,0)</f>
        <v>#N/A</v>
      </c>
      <c r="Y826" s="10" t="e">
        <f>VLOOKUP(tbl2_2!A826,ishod_substance!A:AD,7,0)</f>
        <v>#N/A</v>
      </c>
      <c r="Z826" s="9" t="e">
        <f>VLOOKUP(Y826,quide!$A$2:$B$1006,2,0)</f>
        <v>#N/A</v>
      </c>
      <c r="AA826" s="4" t="e">
        <f>VLOOKUP(Y826,quide!$A$2:$J$1006,10,0)</f>
        <v>#N/A</v>
      </c>
      <c r="AB826" s="50" t="e">
        <f>VLOOKUP(tbl2_2!A826,ishod_substance!A:AD,8,0)</f>
        <v>#N/A</v>
      </c>
      <c r="AC826" s="28" t="e">
        <f t="shared" si="12"/>
        <v>#N/A</v>
      </c>
      <c r="AD826" s="27" t="e">
        <f>VLOOKUP(tbl2_2!A826,ishod_substance!A:AD,9,0)</f>
        <v>#N/A</v>
      </c>
      <c r="AE826" s="8" t="e">
        <f>VLOOKUP(tbl2_2!A826,ishod_substance!A:AD,9,0)</f>
        <v>#N/A</v>
      </c>
      <c r="AF826" s="12"/>
    </row>
    <row r="827" spans="1:32" x14ac:dyDescent="0.25">
      <c r="A827">
        <v>819</v>
      </c>
      <c r="C827" s="5" t="e">
        <f>VLOOKUP(tbl2_2!A827,ishod_substance!A:P,2,0)</f>
        <v>#N/A</v>
      </c>
      <c r="D827" s="7" t="e">
        <f>VLOOKUP(tbl2_2!A827,ishod_substance!A:P,3,0)</f>
        <v>#N/A</v>
      </c>
      <c r="E827" s="5" t="e">
        <f>VLOOKUP(tbl2_2!A827,ishod_substance!A:P,11,0)</f>
        <v>#N/A</v>
      </c>
      <c r="F827" s="6" t="e">
        <f>VLOOKUP(tbl2_2!A827,ishod_substance!A:P,15,0)</f>
        <v>#N/A</v>
      </c>
      <c r="G827" s="6" t="e">
        <f>VLOOKUP(tbl2_2!A827,ishod_substance!A:P,12,0)&amp;"/"&amp;VLOOKUP(tbl2_2!A827,ishod_substance!A:P,14,0)</f>
        <v>#N/A</v>
      </c>
      <c r="H827" s="29" t="e">
        <f>VLOOKUP(tbl2_2!A827,ishod_substance!A:P,6,0)</f>
        <v>#N/A</v>
      </c>
      <c r="I827" s="10" t="e">
        <f>VLOOKUP(tbl2_2!A827,ishod_substance!A:P,15,0)</f>
        <v>#N/A</v>
      </c>
      <c r="J827" s="10" t="e">
        <f>VLOOKUP(tbl2_2!A827,ishod_substance!A:P,5,0)</f>
        <v>#N/A</v>
      </c>
      <c r="K827" s="84" t="e">
        <f>VLOOKUP(tbl2_2!A827,ishod_substance!A:Q,17,0)</f>
        <v>#N/A</v>
      </c>
      <c r="L827" s="84" t="e">
        <f>VLOOKUP(tbl2_2!A827,ishod_substance!A:R,18,0)</f>
        <v>#N/A</v>
      </c>
      <c r="M827" s="84" t="e">
        <f>VLOOKUP(tbl2_2!A827,ishod_substance!A:AD,19,0)</f>
        <v>#N/A</v>
      </c>
      <c r="N827" s="4" t="e">
        <f>VLOOKUP(tbl2_2!A827,ishod_substance!A:AD,20,0)</f>
        <v>#N/A</v>
      </c>
      <c r="O827" s="4" t="e">
        <f>VLOOKUP(tbl2_2!A827,ishod_substance!A:AD,21,0)</f>
        <v>#N/A</v>
      </c>
      <c r="P827" s="4" t="e">
        <f>VLOOKUP(tbl2_2!A827,ishod_substance!A:AD,22,0)</f>
        <v>#N/A</v>
      </c>
      <c r="Q827" s="4" t="e">
        <f>VLOOKUP(tbl2_2!A827,ishod_substance!A:AD,23,0)</f>
        <v>#N/A</v>
      </c>
      <c r="R827" s="4" t="e">
        <f>VLOOKUP(tbl2_2!A827,ishod_substance!A:AD,24,0)</f>
        <v>#N/A</v>
      </c>
      <c r="S827" s="4" t="e">
        <f>VLOOKUP(tbl2_2!A827,ishod_substance!A:AD,25,0)</f>
        <v>#N/A</v>
      </c>
      <c r="T827" s="4" t="e">
        <f>VLOOKUP(tbl2_2!A827,ishod_substance!A:AD,26,0)</f>
        <v>#N/A</v>
      </c>
      <c r="U827" s="4" t="e">
        <f>VLOOKUP(tbl2_2!A827,ishod_substance!A:AD,27,0)</f>
        <v>#N/A</v>
      </c>
      <c r="V827" s="4" t="e">
        <f>VLOOKUP(tbl2_2!A827,ishod_substance!A:AD,28,0)</f>
        <v>#N/A</v>
      </c>
      <c r="W827" s="4" t="e">
        <f>VLOOKUP(tbl2_2!A827,ishod_substance!A:AD,29,0)</f>
        <v>#N/A</v>
      </c>
      <c r="X827" s="4" t="e">
        <f>VLOOKUP(tbl2_2!A827,ishod_substance!A:AD,30,0)</f>
        <v>#N/A</v>
      </c>
      <c r="Y827" s="10" t="e">
        <f>VLOOKUP(tbl2_2!A827,ishod_substance!A:AD,7,0)</f>
        <v>#N/A</v>
      </c>
      <c r="Z827" s="9" t="e">
        <f>VLOOKUP(Y827,quide!$A$2:$B$1006,2,0)</f>
        <v>#N/A</v>
      </c>
      <c r="AA827" s="4" t="e">
        <f>VLOOKUP(Y827,quide!$A$2:$J$1006,10,0)</f>
        <v>#N/A</v>
      </c>
      <c r="AB827" s="50" t="e">
        <f>VLOOKUP(tbl2_2!A827,ishod_substance!A:AD,8,0)</f>
        <v>#N/A</v>
      </c>
      <c r="AC827" s="28" t="e">
        <f t="shared" ref="AC827:AC885" si="13">IF(O827=0,0,AB827*1000/O827)</f>
        <v>#N/A</v>
      </c>
      <c r="AD827" s="27" t="e">
        <f>VLOOKUP(tbl2_2!A827,ishod_substance!A:AD,9,0)</f>
        <v>#N/A</v>
      </c>
      <c r="AE827" s="8" t="e">
        <f>VLOOKUP(tbl2_2!A827,ishod_substance!A:AD,9,0)</f>
        <v>#N/A</v>
      </c>
      <c r="AF827" s="12"/>
    </row>
    <row r="828" spans="1:32" x14ac:dyDescent="0.25">
      <c r="A828">
        <v>820</v>
      </c>
      <c r="C828" s="5" t="e">
        <f>VLOOKUP(tbl2_2!A828,ishod_substance!A:P,2,0)</f>
        <v>#N/A</v>
      </c>
      <c r="D828" s="7" t="e">
        <f>VLOOKUP(tbl2_2!A828,ishod_substance!A:P,3,0)</f>
        <v>#N/A</v>
      </c>
      <c r="E828" s="5" t="e">
        <f>VLOOKUP(tbl2_2!A828,ishod_substance!A:P,11,0)</f>
        <v>#N/A</v>
      </c>
      <c r="F828" s="6" t="e">
        <f>VLOOKUP(tbl2_2!A828,ishod_substance!A:P,15,0)</f>
        <v>#N/A</v>
      </c>
      <c r="G828" s="6" t="e">
        <f>VLOOKUP(tbl2_2!A828,ishod_substance!A:P,12,0)&amp;"/"&amp;VLOOKUP(tbl2_2!A828,ishod_substance!A:P,14,0)</f>
        <v>#N/A</v>
      </c>
      <c r="H828" s="29" t="e">
        <f>VLOOKUP(tbl2_2!A828,ishod_substance!A:P,6,0)</f>
        <v>#N/A</v>
      </c>
      <c r="I828" s="10" t="e">
        <f>VLOOKUP(tbl2_2!A828,ishod_substance!A:P,15,0)</f>
        <v>#N/A</v>
      </c>
      <c r="J828" s="10" t="e">
        <f>VLOOKUP(tbl2_2!A828,ishod_substance!A:P,5,0)</f>
        <v>#N/A</v>
      </c>
      <c r="K828" s="84" t="e">
        <f>VLOOKUP(tbl2_2!A828,ishod_substance!A:Q,17,0)</f>
        <v>#N/A</v>
      </c>
      <c r="L828" s="84" t="e">
        <f>VLOOKUP(tbl2_2!A828,ishod_substance!A:R,18,0)</f>
        <v>#N/A</v>
      </c>
      <c r="M828" s="84" t="e">
        <f>VLOOKUP(tbl2_2!A828,ishod_substance!A:AD,19,0)</f>
        <v>#N/A</v>
      </c>
      <c r="N828" s="4" t="e">
        <f>VLOOKUP(tbl2_2!A828,ishod_substance!A:AD,20,0)</f>
        <v>#N/A</v>
      </c>
      <c r="O828" s="4" t="e">
        <f>VLOOKUP(tbl2_2!A828,ishod_substance!A:AD,21,0)</f>
        <v>#N/A</v>
      </c>
      <c r="P828" s="4" t="e">
        <f>VLOOKUP(tbl2_2!A828,ishod_substance!A:AD,22,0)</f>
        <v>#N/A</v>
      </c>
      <c r="Q828" s="4" t="e">
        <f>VLOOKUP(tbl2_2!A828,ishod_substance!A:AD,23,0)</f>
        <v>#N/A</v>
      </c>
      <c r="R828" s="4" t="e">
        <f>VLOOKUP(tbl2_2!A828,ishod_substance!A:AD,24,0)</f>
        <v>#N/A</v>
      </c>
      <c r="S828" s="4" t="e">
        <f>VLOOKUP(tbl2_2!A828,ishod_substance!A:AD,25,0)</f>
        <v>#N/A</v>
      </c>
      <c r="T828" s="4" t="e">
        <f>VLOOKUP(tbl2_2!A828,ishod_substance!A:AD,26,0)</f>
        <v>#N/A</v>
      </c>
      <c r="U828" s="4" t="e">
        <f>VLOOKUP(tbl2_2!A828,ishod_substance!A:AD,27,0)</f>
        <v>#N/A</v>
      </c>
      <c r="V828" s="4" t="e">
        <f>VLOOKUP(tbl2_2!A828,ishod_substance!A:AD,28,0)</f>
        <v>#N/A</v>
      </c>
      <c r="W828" s="4" t="e">
        <f>VLOOKUP(tbl2_2!A828,ishod_substance!A:AD,29,0)</f>
        <v>#N/A</v>
      </c>
      <c r="X828" s="4" t="e">
        <f>VLOOKUP(tbl2_2!A828,ishod_substance!A:AD,30,0)</f>
        <v>#N/A</v>
      </c>
      <c r="Y828" s="10" t="e">
        <f>VLOOKUP(tbl2_2!A828,ishod_substance!A:AD,7,0)</f>
        <v>#N/A</v>
      </c>
      <c r="Z828" s="9" t="e">
        <f>VLOOKUP(Y828,quide!$A$2:$B$1006,2,0)</f>
        <v>#N/A</v>
      </c>
      <c r="AA828" s="4" t="e">
        <f>VLOOKUP(Y828,quide!$A$2:$J$1006,10,0)</f>
        <v>#N/A</v>
      </c>
      <c r="AB828" s="50" t="e">
        <f>VLOOKUP(tbl2_2!A828,ishod_substance!A:AD,8,0)</f>
        <v>#N/A</v>
      </c>
      <c r="AC828" s="28" t="e">
        <f t="shared" si="13"/>
        <v>#N/A</v>
      </c>
      <c r="AD828" s="27" t="e">
        <f>VLOOKUP(tbl2_2!A828,ishod_substance!A:AD,9,0)</f>
        <v>#N/A</v>
      </c>
      <c r="AE828" s="8" t="e">
        <f>VLOOKUP(tbl2_2!A828,ishod_substance!A:AD,9,0)</f>
        <v>#N/A</v>
      </c>
      <c r="AF828" s="12"/>
    </row>
    <row r="829" spans="1:32" x14ac:dyDescent="0.25">
      <c r="A829">
        <v>821</v>
      </c>
      <c r="C829" s="5" t="e">
        <f>VLOOKUP(tbl2_2!A829,ishod_substance!A:P,2,0)</f>
        <v>#N/A</v>
      </c>
      <c r="D829" s="7" t="e">
        <f>VLOOKUP(tbl2_2!A829,ishod_substance!A:P,3,0)</f>
        <v>#N/A</v>
      </c>
      <c r="E829" s="5" t="e">
        <f>VLOOKUP(tbl2_2!A829,ishod_substance!A:P,11,0)</f>
        <v>#N/A</v>
      </c>
      <c r="F829" s="6" t="e">
        <f>VLOOKUP(tbl2_2!A829,ishod_substance!A:P,15,0)</f>
        <v>#N/A</v>
      </c>
      <c r="G829" s="6" t="e">
        <f>VLOOKUP(tbl2_2!A829,ishod_substance!A:P,12,0)&amp;"/"&amp;VLOOKUP(tbl2_2!A829,ishod_substance!A:P,14,0)</f>
        <v>#N/A</v>
      </c>
      <c r="H829" s="29" t="e">
        <f>VLOOKUP(tbl2_2!A829,ishod_substance!A:P,6,0)</f>
        <v>#N/A</v>
      </c>
      <c r="I829" s="10" t="e">
        <f>VLOOKUP(tbl2_2!A829,ishod_substance!A:P,15,0)</f>
        <v>#N/A</v>
      </c>
      <c r="J829" s="10" t="e">
        <f>VLOOKUP(tbl2_2!A829,ishod_substance!A:P,5,0)</f>
        <v>#N/A</v>
      </c>
      <c r="K829" s="84" t="e">
        <f>VLOOKUP(tbl2_2!A829,ishod_substance!A:Q,17,0)</f>
        <v>#N/A</v>
      </c>
      <c r="L829" s="84" t="e">
        <f>VLOOKUP(tbl2_2!A829,ishod_substance!A:R,18,0)</f>
        <v>#N/A</v>
      </c>
      <c r="M829" s="84" t="e">
        <f>VLOOKUP(tbl2_2!A829,ishod_substance!A:AD,19,0)</f>
        <v>#N/A</v>
      </c>
      <c r="N829" s="4" t="e">
        <f>VLOOKUP(tbl2_2!A829,ishod_substance!A:AD,20,0)</f>
        <v>#N/A</v>
      </c>
      <c r="O829" s="4" t="e">
        <f>VLOOKUP(tbl2_2!A829,ishod_substance!A:AD,21,0)</f>
        <v>#N/A</v>
      </c>
      <c r="P829" s="4" t="e">
        <f>VLOOKUP(tbl2_2!A829,ishod_substance!A:AD,22,0)</f>
        <v>#N/A</v>
      </c>
      <c r="Q829" s="4" t="e">
        <f>VLOOKUP(tbl2_2!A829,ishod_substance!A:AD,23,0)</f>
        <v>#N/A</v>
      </c>
      <c r="R829" s="4" t="e">
        <f>VLOOKUP(tbl2_2!A829,ishod_substance!A:AD,24,0)</f>
        <v>#N/A</v>
      </c>
      <c r="S829" s="4" t="e">
        <f>VLOOKUP(tbl2_2!A829,ishod_substance!A:AD,25,0)</f>
        <v>#N/A</v>
      </c>
      <c r="T829" s="4" t="e">
        <f>VLOOKUP(tbl2_2!A829,ishod_substance!A:AD,26,0)</f>
        <v>#N/A</v>
      </c>
      <c r="U829" s="4" t="e">
        <f>VLOOKUP(tbl2_2!A829,ishod_substance!A:AD,27,0)</f>
        <v>#N/A</v>
      </c>
      <c r="V829" s="4" t="e">
        <f>VLOOKUP(tbl2_2!A829,ishod_substance!A:AD,28,0)</f>
        <v>#N/A</v>
      </c>
      <c r="W829" s="4" t="e">
        <f>VLOOKUP(tbl2_2!A829,ishod_substance!A:AD,29,0)</f>
        <v>#N/A</v>
      </c>
      <c r="X829" s="4" t="e">
        <f>VLOOKUP(tbl2_2!A829,ishod_substance!A:AD,30,0)</f>
        <v>#N/A</v>
      </c>
      <c r="Y829" s="10" t="e">
        <f>VLOOKUP(tbl2_2!A829,ishod_substance!A:AD,7,0)</f>
        <v>#N/A</v>
      </c>
      <c r="Z829" s="9" t="e">
        <f>VLOOKUP(Y829,quide!$A$2:$B$1006,2,0)</f>
        <v>#N/A</v>
      </c>
      <c r="AA829" s="4" t="e">
        <f>VLOOKUP(Y829,quide!$A$2:$J$1006,10,0)</f>
        <v>#N/A</v>
      </c>
      <c r="AB829" s="50" t="e">
        <f>VLOOKUP(tbl2_2!A829,ishod_substance!A:AD,8,0)</f>
        <v>#N/A</v>
      </c>
      <c r="AC829" s="28" t="e">
        <f t="shared" si="13"/>
        <v>#N/A</v>
      </c>
      <c r="AD829" s="27" t="e">
        <f>VLOOKUP(tbl2_2!A829,ishod_substance!A:AD,9,0)</f>
        <v>#N/A</v>
      </c>
      <c r="AE829" s="8" t="e">
        <f>VLOOKUP(tbl2_2!A829,ishod_substance!A:AD,9,0)</f>
        <v>#N/A</v>
      </c>
      <c r="AF829" s="12"/>
    </row>
    <row r="830" spans="1:32" x14ac:dyDescent="0.25">
      <c r="A830">
        <v>822</v>
      </c>
      <c r="C830" s="5" t="e">
        <f>VLOOKUP(tbl2_2!A830,ishod_substance!A:P,2,0)</f>
        <v>#N/A</v>
      </c>
      <c r="D830" s="7" t="e">
        <f>VLOOKUP(tbl2_2!A830,ishod_substance!A:P,3,0)</f>
        <v>#N/A</v>
      </c>
      <c r="E830" s="5" t="e">
        <f>VLOOKUP(tbl2_2!A830,ishod_substance!A:P,11,0)</f>
        <v>#N/A</v>
      </c>
      <c r="F830" s="6" t="e">
        <f>VLOOKUP(tbl2_2!A830,ishod_substance!A:P,15,0)</f>
        <v>#N/A</v>
      </c>
      <c r="G830" s="6" t="e">
        <f>VLOOKUP(tbl2_2!A830,ishod_substance!A:P,12,0)&amp;"/"&amp;VLOOKUP(tbl2_2!A830,ishod_substance!A:P,14,0)</f>
        <v>#N/A</v>
      </c>
      <c r="H830" s="29" t="e">
        <f>VLOOKUP(tbl2_2!A830,ishod_substance!A:P,6,0)</f>
        <v>#N/A</v>
      </c>
      <c r="I830" s="10" t="e">
        <f>VLOOKUP(tbl2_2!A830,ishod_substance!A:P,15,0)</f>
        <v>#N/A</v>
      </c>
      <c r="J830" s="10" t="e">
        <f>VLOOKUP(tbl2_2!A830,ishod_substance!A:P,5,0)</f>
        <v>#N/A</v>
      </c>
      <c r="K830" s="84" t="e">
        <f>VLOOKUP(tbl2_2!A830,ishod_substance!A:Q,17,0)</f>
        <v>#N/A</v>
      </c>
      <c r="L830" s="84" t="e">
        <f>VLOOKUP(tbl2_2!A830,ishod_substance!A:R,18,0)</f>
        <v>#N/A</v>
      </c>
      <c r="M830" s="84" t="e">
        <f>VLOOKUP(tbl2_2!A830,ishod_substance!A:AD,19,0)</f>
        <v>#N/A</v>
      </c>
      <c r="N830" s="4" t="e">
        <f>VLOOKUP(tbl2_2!A830,ishod_substance!A:AD,20,0)</f>
        <v>#N/A</v>
      </c>
      <c r="O830" s="4" t="e">
        <f>VLOOKUP(tbl2_2!A830,ishod_substance!A:AD,21,0)</f>
        <v>#N/A</v>
      </c>
      <c r="P830" s="4" t="e">
        <f>VLOOKUP(tbl2_2!A830,ishod_substance!A:AD,22,0)</f>
        <v>#N/A</v>
      </c>
      <c r="Q830" s="4" t="e">
        <f>VLOOKUP(tbl2_2!A830,ishod_substance!A:AD,23,0)</f>
        <v>#N/A</v>
      </c>
      <c r="R830" s="4" t="e">
        <f>VLOOKUP(tbl2_2!A830,ishod_substance!A:AD,24,0)</f>
        <v>#N/A</v>
      </c>
      <c r="S830" s="4" t="e">
        <f>VLOOKUP(tbl2_2!A830,ishod_substance!A:AD,25,0)</f>
        <v>#N/A</v>
      </c>
      <c r="T830" s="4" t="e">
        <f>VLOOKUP(tbl2_2!A830,ishod_substance!A:AD,26,0)</f>
        <v>#N/A</v>
      </c>
      <c r="U830" s="4" t="e">
        <f>VLOOKUP(tbl2_2!A830,ishod_substance!A:AD,27,0)</f>
        <v>#N/A</v>
      </c>
      <c r="V830" s="4" t="e">
        <f>VLOOKUP(tbl2_2!A830,ishod_substance!A:AD,28,0)</f>
        <v>#N/A</v>
      </c>
      <c r="W830" s="4" t="e">
        <f>VLOOKUP(tbl2_2!A830,ishod_substance!A:AD,29,0)</f>
        <v>#N/A</v>
      </c>
      <c r="X830" s="4" t="e">
        <f>VLOOKUP(tbl2_2!A830,ishod_substance!A:AD,30,0)</f>
        <v>#N/A</v>
      </c>
      <c r="Y830" s="10" t="e">
        <f>VLOOKUP(tbl2_2!A830,ishod_substance!A:AD,7,0)</f>
        <v>#N/A</v>
      </c>
      <c r="Z830" s="9" t="e">
        <f>VLOOKUP(Y830,quide!$A$2:$B$1006,2,0)</f>
        <v>#N/A</v>
      </c>
      <c r="AA830" s="4" t="e">
        <f>VLOOKUP(Y830,quide!$A$2:$J$1006,10,0)</f>
        <v>#N/A</v>
      </c>
      <c r="AB830" s="50" t="e">
        <f>VLOOKUP(tbl2_2!A830,ishod_substance!A:AD,8,0)</f>
        <v>#N/A</v>
      </c>
      <c r="AC830" s="28" t="e">
        <f t="shared" si="13"/>
        <v>#N/A</v>
      </c>
      <c r="AD830" s="27" t="e">
        <f>VLOOKUP(tbl2_2!A830,ishod_substance!A:AD,9,0)</f>
        <v>#N/A</v>
      </c>
      <c r="AE830" s="8" t="e">
        <f>VLOOKUP(tbl2_2!A830,ishod_substance!A:AD,9,0)</f>
        <v>#N/A</v>
      </c>
      <c r="AF830" s="12"/>
    </row>
    <row r="831" spans="1:32" x14ac:dyDescent="0.25">
      <c r="A831">
        <v>823</v>
      </c>
      <c r="C831" s="5" t="e">
        <f>VLOOKUP(tbl2_2!A831,ishod_substance!A:P,2,0)</f>
        <v>#N/A</v>
      </c>
      <c r="D831" s="7" t="e">
        <f>VLOOKUP(tbl2_2!A831,ishod_substance!A:P,3,0)</f>
        <v>#N/A</v>
      </c>
      <c r="E831" s="5" t="e">
        <f>VLOOKUP(tbl2_2!A831,ishod_substance!A:P,11,0)</f>
        <v>#N/A</v>
      </c>
      <c r="F831" s="6" t="e">
        <f>VLOOKUP(tbl2_2!A831,ishod_substance!A:P,15,0)</f>
        <v>#N/A</v>
      </c>
      <c r="G831" s="6" t="e">
        <f>VLOOKUP(tbl2_2!A831,ishod_substance!A:P,12,0)&amp;"/"&amp;VLOOKUP(tbl2_2!A831,ishod_substance!A:P,14,0)</f>
        <v>#N/A</v>
      </c>
      <c r="H831" s="29" t="e">
        <f>VLOOKUP(tbl2_2!A831,ishod_substance!A:P,6,0)</f>
        <v>#N/A</v>
      </c>
      <c r="I831" s="10" t="e">
        <f>VLOOKUP(tbl2_2!A831,ishod_substance!A:P,15,0)</f>
        <v>#N/A</v>
      </c>
      <c r="J831" s="10" t="e">
        <f>VLOOKUP(tbl2_2!A831,ishod_substance!A:P,5,0)</f>
        <v>#N/A</v>
      </c>
      <c r="K831" s="84" t="e">
        <f>VLOOKUP(tbl2_2!A831,ishod_substance!A:Q,17,0)</f>
        <v>#N/A</v>
      </c>
      <c r="L831" s="84" t="e">
        <f>VLOOKUP(tbl2_2!A831,ishod_substance!A:R,18,0)</f>
        <v>#N/A</v>
      </c>
      <c r="M831" s="84" t="e">
        <f>VLOOKUP(tbl2_2!A831,ishod_substance!A:AD,19,0)</f>
        <v>#N/A</v>
      </c>
      <c r="N831" s="4" t="e">
        <f>VLOOKUP(tbl2_2!A831,ishod_substance!A:AD,20,0)</f>
        <v>#N/A</v>
      </c>
      <c r="O831" s="4" t="e">
        <f>VLOOKUP(tbl2_2!A831,ishod_substance!A:AD,21,0)</f>
        <v>#N/A</v>
      </c>
      <c r="P831" s="4" t="e">
        <f>VLOOKUP(tbl2_2!A831,ishod_substance!A:AD,22,0)</f>
        <v>#N/A</v>
      </c>
      <c r="Q831" s="4" t="e">
        <f>VLOOKUP(tbl2_2!A831,ishod_substance!A:AD,23,0)</f>
        <v>#N/A</v>
      </c>
      <c r="R831" s="4" t="e">
        <f>VLOOKUP(tbl2_2!A831,ishod_substance!A:AD,24,0)</f>
        <v>#N/A</v>
      </c>
      <c r="S831" s="4" t="e">
        <f>VLOOKUP(tbl2_2!A831,ishod_substance!A:AD,25,0)</f>
        <v>#N/A</v>
      </c>
      <c r="T831" s="4" t="e">
        <f>VLOOKUP(tbl2_2!A831,ishod_substance!A:AD,26,0)</f>
        <v>#N/A</v>
      </c>
      <c r="U831" s="4" t="e">
        <f>VLOOKUP(tbl2_2!A831,ishod_substance!A:AD,27,0)</f>
        <v>#N/A</v>
      </c>
      <c r="V831" s="4" t="e">
        <f>VLOOKUP(tbl2_2!A831,ishod_substance!A:AD,28,0)</f>
        <v>#N/A</v>
      </c>
      <c r="W831" s="4" t="e">
        <f>VLOOKUP(tbl2_2!A831,ishod_substance!A:AD,29,0)</f>
        <v>#N/A</v>
      </c>
      <c r="X831" s="4" t="e">
        <f>VLOOKUP(tbl2_2!A831,ishod_substance!A:AD,30,0)</f>
        <v>#N/A</v>
      </c>
      <c r="Y831" s="10" t="e">
        <f>VLOOKUP(tbl2_2!A831,ishod_substance!A:AD,7,0)</f>
        <v>#N/A</v>
      </c>
      <c r="Z831" s="9" t="e">
        <f>VLOOKUP(Y831,quide!$A$2:$B$1006,2,0)</f>
        <v>#N/A</v>
      </c>
      <c r="AA831" s="4" t="e">
        <f>VLOOKUP(Y831,quide!$A$2:$J$1006,10,0)</f>
        <v>#N/A</v>
      </c>
      <c r="AB831" s="50" t="e">
        <f>VLOOKUP(tbl2_2!A831,ishod_substance!A:AD,8,0)</f>
        <v>#N/A</v>
      </c>
      <c r="AC831" s="28" t="e">
        <f t="shared" si="13"/>
        <v>#N/A</v>
      </c>
      <c r="AD831" s="27" t="e">
        <f>VLOOKUP(tbl2_2!A831,ishod_substance!A:AD,9,0)</f>
        <v>#N/A</v>
      </c>
      <c r="AE831" s="8" t="e">
        <f>VLOOKUP(tbl2_2!A831,ishod_substance!A:AD,9,0)</f>
        <v>#N/A</v>
      </c>
      <c r="AF831" s="12"/>
    </row>
    <row r="832" spans="1:32" x14ac:dyDescent="0.25">
      <c r="A832">
        <v>824</v>
      </c>
      <c r="C832" s="5" t="e">
        <f>VLOOKUP(tbl2_2!A832,ishod_substance!A:P,2,0)</f>
        <v>#N/A</v>
      </c>
      <c r="D832" s="7" t="e">
        <f>VLOOKUP(tbl2_2!A832,ishod_substance!A:P,3,0)</f>
        <v>#N/A</v>
      </c>
      <c r="E832" s="5" t="e">
        <f>VLOOKUP(tbl2_2!A832,ishod_substance!A:P,11,0)</f>
        <v>#N/A</v>
      </c>
      <c r="F832" s="6" t="e">
        <f>VLOOKUP(tbl2_2!A832,ishod_substance!A:P,15,0)</f>
        <v>#N/A</v>
      </c>
      <c r="G832" s="6" t="e">
        <f>VLOOKUP(tbl2_2!A832,ishod_substance!A:P,12,0)&amp;"/"&amp;VLOOKUP(tbl2_2!A832,ishod_substance!A:P,14,0)</f>
        <v>#N/A</v>
      </c>
      <c r="H832" s="29" t="e">
        <f>VLOOKUP(tbl2_2!A832,ishod_substance!A:P,6,0)</f>
        <v>#N/A</v>
      </c>
      <c r="I832" s="10" t="e">
        <f>VLOOKUP(tbl2_2!A832,ishod_substance!A:P,15,0)</f>
        <v>#N/A</v>
      </c>
      <c r="J832" s="10" t="e">
        <f>VLOOKUP(tbl2_2!A832,ishod_substance!A:P,5,0)</f>
        <v>#N/A</v>
      </c>
      <c r="K832" s="84" t="e">
        <f>VLOOKUP(tbl2_2!A832,ishod_substance!A:Q,17,0)</f>
        <v>#N/A</v>
      </c>
      <c r="L832" s="84" t="e">
        <f>VLOOKUP(tbl2_2!A832,ishod_substance!A:R,18,0)</f>
        <v>#N/A</v>
      </c>
      <c r="M832" s="84" t="e">
        <f>VLOOKUP(tbl2_2!A832,ishod_substance!A:AD,19,0)</f>
        <v>#N/A</v>
      </c>
      <c r="N832" s="4" t="e">
        <f>VLOOKUP(tbl2_2!A832,ishod_substance!A:AD,20,0)</f>
        <v>#N/A</v>
      </c>
      <c r="O832" s="4" t="e">
        <f>VLOOKUP(tbl2_2!A832,ishod_substance!A:AD,21,0)</f>
        <v>#N/A</v>
      </c>
      <c r="P832" s="4" t="e">
        <f>VLOOKUP(tbl2_2!A832,ishod_substance!A:AD,22,0)</f>
        <v>#N/A</v>
      </c>
      <c r="Q832" s="4" t="e">
        <f>VLOOKUP(tbl2_2!A832,ishod_substance!A:AD,23,0)</f>
        <v>#N/A</v>
      </c>
      <c r="R832" s="4" t="e">
        <f>VLOOKUP(tbl2_2!A832,ishod_substance!A:AD,24,0)</f>
        <v>#N/A</v>
      </c>
      <c r="S832" s="4" t="e">
        <f>VLOOKUP(tbl2_2!A832,ishod_substance!A:AD,25,0)</f>
        <v>#N/A</v>
      </c>
      <c r="T832" s="4" t="e">
        <f>VLOOKUP(tbl2_2!A832,ishod_substance!A:AD,26,0)</f>
        <v>#N/A</v>
      </c>
      <c r="U832" s="4" t="e">
        <f>VLOOKUP(tbl2_2!A832,ishod_substance!A:AD,27,0)</f>
        <v>#N/A</v>
      </c>
      <c r="V832" s="4" t="e">
        <f>VLOOKUP(tbl2_2!A832,ishod_substance!A:AD,28,0)</f>
        <v>#N/A</v>
      </c>
      <c r="W832" s="4" t="e">
        <f>VLOOKUP(tbl2_2!A832,ishod_substance!A:AD,29,0)</f>
        <v>#N/A</v>
      </c>
      <c r="X832" s="4" t="e">
        <f>VLOOKUP(tbl2_2!A832,ishod_substance!A:AD,30,0)</f>
        <v>#N/A</v>
      </c>
      <c r="Y832" s="10" t="e">
        <f>VLOOKUP(tbl2_2!A832,ishod_substance!A:AD,7,0)</f>
        <v>#N/A</v>
      </c>
      <c r="Z832" s="9" t="e">
        <f>VLOOKUP(Y832,quide!$A$2:$B$1006,2,0)</f>
        <v>#N/A</v>
      </c>
      <c r="AA832" s="4" t="e">
        <f>VLOOKUP(Y832,quide!$A$2:$J$1006,10,0)</f>
        <v>#N/A</v>
      </c>
      <c r="AB832" s="50" t="e">
        <f>VLOOKUP(tbl2_2!A832,ishod_substance!A:AD,8,0)</f>
        <v>#N/A</v>
      </c>
      <c r="AC832" s="28" t="e">
        <f t="shared" si="13"/>
        <v>#N/A</v>
      </c>
      <c r="AD832" s="27" t="e">
        <f>VLOOKUP(tbl2_2!A832,ishod_substance!A:AD,9,0)</f>
        <v>#N/A</v>
      </c>
      <c r="AE832" s="8" t="e">
        <f>VLOOKUP(tbl2_2!A832,ishod_substance!A:AD,9,0)</f>
        <v>#N/A</v>
      </c>
      <c r="AF832" s="12"/>
    </row>
    <row r="833" spans="1:32" x14ac:dyDescent="0.25">
      <c r="A833">
        <v>825</v>
      </c>
      <c r="C833" s="5" t="e">
        <f>VLOOKUP(tbl2_2!A833,ishod_substance!A:P,2,0)</f>
        <v>#N/A</v>
      </c>
      <c r="D833" s="7" t="e">
        <f>VLOOKUP(tbl2_2!A833,ishod_substance!A:P,3,0)</f>
        <v>#N/A</v>
      </c>
      <c r="E833" s="5" t="e">
        <f>VLOOKUP(tbl2_2!A833,ishod_substance!A:P,11,0)</f>
        <v>#N/A</v>
      </c>
      <c r="F833" s="6" t="e">
        <f>VLOOKUP(tbl2_2!A833,ishod_substance!A:P,15,0)</f>
        <v>#N/A</v>
      </c>
      <c r="G833" s="6" t="e">
        <f>VLOOKUP(tbl2_2!A833,ishod_substance!A:P,12,0)&amp;"/"&amp;VLOOKUP(tbl2_2!A833,ishod_substance!A:P,14,0)</f>
        <v>#N/A</v>
      </c>
      <c r="H833" s="29" t="e">
        <f>VLOOKUP(tbl2_2!A833,ishod_substance!A:P,6,0)</f>
        <v>#N/A</v>
      </c>
      <c r="I833" s="10" t="e">
        <f>VLOOKUP(tbl2_2!A833,ishod_substance!A:P,15,0)</f>
        <v>#N/A</v>
      </c>
      <c r="J833" s="10" t="e">
        <f>VLOOKUP(tbl2_2!A833,ishod_substance!A:P,5,0)</f>
        <v>#N/A</v>
      </c>
      <c r="K833" s="84" t="e">
        <f>VLOOKUP(tbl2_2!A833,ishod_substance!A:Q,17,0)</f>
        <v>#N/A</v>
      </c>
      <c r="L833" s="84" t="e">
        <f>VLOOKUP(tbl2_2!A833,ishod_substance!A:R,18,0)</f>
        <v>#N/A</v>
      </c>
      <c r="M833" s="84" t="e">
        <f>VLOOKUP(tbl2_2!A833,ishod_substance!A:AD,19,0)</f>
        <v>#N/A</v>
      </c>
      <c r="N833" s="4" t="e">
        <f>VLOOKUP(tbl2_2!A833,ishod_substance!A:AD,20,0)</f>
        <v>#N/A</v>
      </c>
      <c r="O833" s="4" t="e">
        <f>VLOOKUP(tbl2_2!A833,ishod_substance!A:AD,21,0)</f>
        <v>#N/A</v>
      </c>
      <c r="P833" s="4" t="e">
        <f>VLOOKUP(tbl2_2!A833,ishod_substance!A:AD,22,0)</f>
        <v>#N/A</v>
      </c>
      <c r="Q833" s="4" t="e">
        <f>VLOOKUP(tbl2_2!A833,ishod_substance!A:AD,23,0)</f>
        <v>#N/A</v>
      </c>
      <c r="R833" s="4" t="e">
        <f>VLOOKUP(tbl2_2!A833,ishod_substance!A:AD,24,0)</f>
        <v>#N/A</v>
      </c>
      <c r="S833" s="4" t="e">
        <f>VLOOKUP(tbl2_2!A833,ishod_substance!A:AD,25,0)</f>
        <v>#N/A</v>
      </c>
      <c r="T833" s="4" t="e">
        <f>VLOOKUP(tbl2_2!A833,ishod_substance!A:AD,26,0)</f>
        <v>#N/A</v>
      </c>
      <c r="U833" s="4" t="e">
        <f>VLOOKUP(tbl2_2!A833,ishod_substance!A:AD,27,0)</f>
        <v>#N/A</v>
      </c>
      <c r="V833" s="4" t="e">
        <f>VLOOKUP(tbl2_2!A833,ishod_substance!A:AD,28,0)</f>
        <v>#N/A</v>
      </c>
      <c r="W833" s="4" t="e">
        <f>VLOOKUP(tbl2_2!A833,ishod_substance!A:AD,29,0)</f>
        <v>#N/A</v>
      </c>
      <c r="X833" s="4" t="e">
        <f>VLOOKUP(tbl2_2!A833,ishod_substance!A:AD,30,0)</f>
        <v>#N/A</v>
      </c>
      <c r="Y833" s="10" t="e">
        <f>VLOOKUP(tbl2_2!A833,ishod_substance!A:AD,7,0)</f>
        <v>#N/A</v>
      </c>
      <c r="Z833" s="9" t="e">
        <f>VLOOKUP(Y833,quide!$A$2:$B$1006,2,0)</f>
        <v>#N/A</v>
      </c>
      <c r="AA833" s="4" t="e">
        <f>VLOOKUP(Y833,quide!$A$2:$J$1006,10,0)</f>
        <v>#N/A</v>
      </c>
      <c r="AB833" s="50" t="e">
        <f>VLOOKUP(tbl2_2!A833,ishod_substance!A:AD,8,0)</f>
        <v>#N/A</v>
      </c>
      <c r="AC833" s="28" t="e">
        <f t="shared" si="13"/>
        <v>#N/A</v>
      </c>
      <c r="AD833" s="27" t="e">
        <f>VLOOKUP(tbl2_2!A833,ishod_substance!A:AD,9,0)</f>
        <v>#N/A</v>
      </c>
      <c r="AE833" s="8" t="e">
        <f>VLOOKUP(tbl2_2!A833,ishod_substance!A:AD,9,0)</f>
        <v>#N/A</v>
      </c>
      <c r="AF833" s="12"/>
    </row>
    <row r="834" spans="1:32" x14ac:dyDescent="0.25">
      <c r="A834">
        <v>826</v>
      </c>
      <c r="C834" s="5" t="e">
        <f>VLOOKUP(tbl2_2!A834,ishod_substance!A:P,2,0)</f>
        <v>#N/A</v>
      </c>
      <c r="D834" s="7" t="e">
        <f>VLOOKUP(tbl2_2!A834,ishod_substance!A:P,3,0)</f>
        <v>#N/A</v>
      </c>
      <c r="E834" s="5" t="e">
        <f>VLOOKUP(tbl2_2!A834,ishod_substance!A:P,11,0)</f>
        <v>#N/A</v>
      </c>
      <c r="F834" s="6" t="e">
        <f>VLOOKUP(tbl2_2!A834,ishod_substance!A:P,15,0)</f>
        <v>#N/A</v>
      </c>
      <c r="G834" s="6" t="e">
        <f>VLOOKUP(tbl2_2!A834,ishod_substance!A:P,12,0)&amp;"/"&amp;VLOOKUP(tbl2_2!A834,ishod_substance!A:P,14,0)</f>
        <v>#N/A</v>
      </c>
      <c r="H834" s="29" t="e">
        <f>VLOOKUP(tbl2_2!A834,ishod_substance!A:P,6,0)</f>
        <v>#N/A</v>
      </c>
      <c r="I834" s="10" t="e">
        <f>VLOOKUP(tbl2_2!A834,ishod_substance!A:P,15,0)</f>
        <v>#N/A</v>
      </c>
      <c r="J834" s="10" t="e">
        <f>VLOOKUP(tbl2_2!A834,ishod_substance!A:P,5,0)</f>
        <v>#N/A</v>
      </c>
      <c r="K834" s="84" t="e">
        <f>VLOOKUP(tbl2_2!A834,ishod_substance!A:Q,17,0)</f>
        <v>#N/A</v>
      </c>
      <c r="L834" s="84" t="e">
        <f>VLOOKUP(tbl2_2!A834,ishod_substance!A:R,18,0)</f>
        <v>#N/A</v>
      </c>
      <c r="M834" s="84" t="e">
        <f>VLOOKUP(tbl2_2!A834,ishod_substance!A:AD,19,0)</f>
        <v>#N/A</v>
      </c>
      <c r="N834" s="4" t="e">
        <f>VLOOKUP(tbl2_2!A834,ishod_substance!A:AD,20,0)</f>
        <v>#N/A</v>
      </c>
      <c r="O834" s="4" t="e">
        <f>VLOOKUP(tbl2_2!A834,ishod_substance!A:AD,21,0)</f>
        <v>#N/A</v>
      </c>
      <c r="P834" s="4" t="e">
        <f>VLOOKUP(tbl2_2!A834,ishod_substance!A:AD,22,0)</f>
        <v>#N/A</v>
      </c>
      <c r="Q834" s="4" t="e">
        <f>VLOOKUP(tbl2_2!A834,ishod_substance!A:AD,23,0)</f>
        <v>#N/A</v>
      </c>
      <c r="R834" s="4" t="e">
        <f>VLOOKUP(tbl2_2!A834,ishod_substance!A:AD,24,0)</f>
        <v>#N/A</v>
      </c>
      <c r="S834" s="4" t="e">
        <f>VLOOKUP(tbl2_2!A834,ishod_substance!A:AD,25,0)</f>
        <v>#N/A</v>
      </c>
      <c r="T834" s="4" t="e">
        <f>VLOOKUP(tbl2_2!A834,ishod_substance!A:AD,26,0)</f>
        <v>#N/A</v>
      </c>
      <c r="U834" s="4" t="e">
        <f>VLOOKUP(tbl2_2!A834,ishod_substance!A:AD,27,0)</f>
        <v>#N/A</v>
      </c>
      <c r="V834" s="4" t="e">
        <f>VLOOKUP(tbl2_2!A834,ishod_substance!A:AD,28,0)</f>
        <v>#N/A</v>
      </c>
      <c r="W834" s="4" t="e">
        <f>VLOOKUP(tbl2_2!A834,ishod_substance!A:AD,29,0)</f>
        <v>#N/A</v>
      </c>
      <c r="X834" s="4" t="e">
        <f>VLOOKUP(tbl2_2!A834,ishod_substance!A:AD,30,0)</f>
        <v>#N/A</v>
      </c>
      <c r="Y834" s="10" t="e">
        <f>VLOOKUP(tbl2_2!A834,ishod_substance!A:AD,7,0)</f>
        <v>#N/A</v>
      </c>
      <c r="Z834" s="9" t="e">
        <f>VLOOKUP(Y834,quide!$A$2:$B$1006,2,0)</f>
        <v>#N/A</v>
      </c>
      <c r="AA834" s="4" t="e">
        <f>VLOOKUP(Y834,quide!$A$2:$J$1006,10,0)</f>
        <v>#N/A</v>
      </c>
      <c r="AB834" s="50" t="e">
        <f>VLOOKUP(tbl2_2!A834,ishod_substance!A:AD,8,0)</f>
        <v>#N/A</v>
      </c>
      <c r="AC834" s="28" t="e">
        <f t="shared" si="13"/>
        <v>#N/A</v>
      </c>
      <c r="AD834" s="27" t="e">
        <f>VLOOKUP(tbl2_2!A834,ishod_substance!A:AD,9,0)</f>
        <v>#N/A</v>
      </c>
      <c r="AE834" s="8" t="e">
        <f>VLOOKUP(tbl2_2!A834,ishod_substance!A:AD,9,0)</f>
        <v>#N/A</v>
      </c>
      <c r="AF834" s="12"/>
    </row>
    <row r="835" spans="1:32" x14ac:dyDescent="0.25">
      <c r="A835">
        <v>827</v>
      </c>
      <c r="C835" s="5" t="e">
        <f>VLOOKUP(tbl2_2!A835,ishod_substance!A:P,2,0)</f>
        <v>#N/A</v>
      </c>
      <c r="D835" s="7" t="e">
        <f>VLOOKUP(tbl2_2!A835,ishod_substance!A:P,3,0)</f>
        <v>#N/A</v>
      </c>
      <c r="E835" s="5" t="e">
        <f>VLOOKUP(tbl2_2!A835,ishod_substance!A:P,11,0)</f>
        <v>#N/A</v>
      </c>
      <c r="F835" s="6" t="e">
        <f>VLOOKUP(tbl2_2!A835,ishod_substance!A:P,15,0)</f>
        <v>#N/A</v>
      </c>
      <c r="G835" s="6" t="e">
        <f>VLOOKUP(tbl2_2!A835,ishod_substance!A:P,12,0)&amp;"/"&amp;VLOOKUP(tbl2_2!A835,ishod_substance!A:P,14,0)</f>
        <v>#N/A</v>
      </c>
      <c r="H835" s="29" t="e">
        <f>VLOOKUP(tbl2_2!A835,ishod_substance!A:P,6,0)</f>
        <v>#N/A</v>
      </c>
      <c r="I835" s="10" t="e">
        <f>VLOOKUP(tbl2_2!A835,ishod_substance!A:P,15,0)</f>
        <v>#N/A</v>
      </c>
      <c r="J835" s="10" t="e">
        <f>VLOOKUP(tbl2_2!A835,ishod_substance!A:P,5,0)</f>
        <v>#N/A</v>
      </c>
      <c r="K835" s="84" t="e">
        <f>VLOOKUP(tbl2_2!A835,ishod_substance!A:Q,17,0)</f>
        <v>#N/A</v>
      </c>
      <c r="L835" s="84" t="e">
        <f>VLOOKUP(tbl2_2!A835,ishod_substance!A:R,18,0)</f>
        <v>#N/A</v>
      </c>
      <c r="M835" s="84" t="e">
        <f>VLOOKUP(tbl2_2!A835,ishod_substance!A:AD,19,0)</f>
        <v>#N/A</v>
      </c>
      <c r="N835" s="4" t="e">
        <f>VLOOKUP(tbl2_2!A835,ishod_substance!A:AD,20,0)</f>
        <v>#N/A</v>
      </c>
      <c r="O835" s="4" t="e">
        <f>VLOOKUP(tbl2_2!A835,ishod_substance!A:AD,21,0)</f>
        <v>#N/A</v>
      </c>
      <c r="P835" s="4" t="e">
        <f>VLOOKUP(tbl2_2!A835,ishod_substance!A:AD,22,0)</f>
        <v>#N/A</v>
      </c>
      <c r="Q835" s="4" t="e">
        <f>VLOOKUP(tbl2_2!A835,ishod_substance!A:AD,23,0)</f>
        <v>#N/A</v>
      </c>
      <c r="R835" s="4" t="e">
        <f>VLOOKUP(tbl2_2!A835,ishod_substance!A:AD,24,0)</f>
        <v>#N/A</v>
      </c>
      <c r="S835" s="4" t="e">
        <f>VLOOKUP(tbl2_2!A835,ishod_substance!A:AD,25,0)</f>
        <v>#N/A</v>
      </c>
      <c r="T835" s="4" t="e">
        <f>VLOOKUP(tbl2_2!A835,ishod_substance!A:AD,26,0)</f>
        <v>#N/A</v>
      </c>
      <c r="U835" s="4" t="e">
        <f>VLOOKUP(tbl2_2!A835,ishod_substance!A:AD,27,0)</f>
        <v>#N/A</v>
      </c>
      <c r="V835" s="4" t="e">
        <f>VLOOKUP(tbl2_2!A835,ishod_substance!A:AD,28,0)</f>
        <v>#N/A</v>
      </c>
      <c r="W835" s="4" t="e">
        <f>VLOOKUP(tbl2_2!A835,ishod_substance!A:AD,29,0)</f>
        <v>#N/A</v>
      </c>
      <c r="X835" s="4" t="e">
        <f>VLOOKUP(tbl2_2!A835,ishod_substance!A:AD,30,0)</f>
        <v>#N/A</v>
      </c>
      <c r="Y835" s="10" t="e">
        <f>VLOOKUP(tbl2_2!A835,ishod_substance!A:AD,7,0)</f>
        <v>#N/A</v>
      </c>
      <c r="Z835" s="9" t="e">
        <f>VLOOKUP(Y835,quide!$A$2:$B$1006,2,0)</f>
        <v>#N/A</v>
      </c>
      <c r="AA835" s="4" t="e">
        <f>VLOOKUP(Y835,quide!$A$2:$J$1006,10,0)</f>
        <v>#N/A</v>
      </c>
      <c r="AB835" s="50" t="e">
        <f>VLOOKUP(tbl2_2!A835,ishod_substance!A:AD,8,0)</f>
        <v>#N/A</v>
      </c>
      <c r="AC835" s="28" t="e">
        <f t="shared" si="13"/>
        <v>#N/A</v>
      </c>
      <c r="AD835" s="27" t="e">
        <f>VLOOKUP(tbl2_2!A835,ishod_substance!A:AD,9,0)</f>
        <v>#N/A</v>
      </c>
      <c r="AE835" s="8" t="e">
        <f>VLOOKUP(tbl2_2!A835,ishod_substance!A:AD,9,0)</f>
        <v>#N/A</v>
      </c>
      <c r="AF835" s="12"/>
    </row>
    <row r="836" spans="1:32" x14ac:dyDescent="0.25">
      <c r="A836">
        <v>828</v>
      </c>
      <c r="C836" s="5" t="e">
        <f>VLOOKUP(tbl2_2!A836,ishod_substance!A:P,2,0)</f>
        <v>#N/A</v>
      </c>
      <c r="D836" s="7" t="e">
        <f>VLOOKUP(tbl2_2!A836,ishod_substance!A:P,3,0)</f>
        <v>#N/A</v>
      </c>
      <c r="E836" s="5" t="e">
        <f>VLOOKUP(tbl2_2!A836,ishod_substance!A:P,11,0)</f>
        <v>#N/A</v>
      </c>
      <c r="F836" s="6" t="e">
        <f>VLOOKUP(tbl2_2!A836,ishod_substance!A:P,15,0)</f>
        <v>#N/A</v>
      </c>
      <c r="G836" s="6" t="e">
        <f>VLOOKUP(tbl2_2!A836,ishod_substance!A:P,12,0)&amp;"/"&amp;VLOOKUP(tbl2_2!A836,ishod_substance!A:P,14,0)</f>
        <v>#N/A</v>
      </c>
      <c r="H836" s="29" t="e">
        <f>VLOOKUP(tbl2_2!A836,ishod_substance!A:P,6,0)</f>
        <v>#N/A</v>
      </c>
      <c r="I836" s="10" t="e">
        <f>VLOOKUP(tbl2_2!A836,ishod_substance!A:P,15,0)</f>
        <v>#N/A</v>
      </c>
      <c r="J836" s="10" t="e">
        <f>VLOOKUP(tbl2_2!A836,ishod_substance!A:P,5,0)</f>
        <v>#N/A</v>
      </c>
      <c r="K836" s="84" t="e">
        <f>VLOOKUP(tbl2_2!A836,ishod_substance!A:Q,17,0)</f>
        <v>#N/A</v>
      </c>
      <c r="L836" s="84" t="e">
        <f>VLOOKUP(tbl2_2!A836,ishod_substance!A:R,18,0)</f>
        <v>#N/A</v>
      </c>
      <c r="M836" s="84" t="e">
        <f>VLOOKUP(tbl2_2!A836,ishod_substance!A:AD,19,0)</f>
        <v>#N/A</v>
      </c>
      <c r="N836" s="4" t="e">
        <f>VLOOKUP(tbl2_2!A836,ishod_substance!A:AD,20,0)</f>
        <v>#N/A</v>
      </c>
      <c r="O836" s="4" t="e">
        <f>VLOOKUP(tbl2_2!A836,ishod_substance!A:AD,21,0)</f>
        <v>#N/A</v>
      </c>
      <c r="P836" s="4" t="e">
        <f>VLOOKUP(tbl2_2!A836,ishod_substance!A:AD,22,0)</f>
        <v>#N/A</v>
      </c>
      <c r="Q836" s="4" t="e">
        <f>VLOOKUP(tbl2_2!A836,ishod_substance!A:AD,23,0)</f>
        <v>#N/A</v>
      </c>
      <c r="R836" s="4" t="e">
        <f>VLOOKUP(tbl2_2!A836,ishod_substance!A:AD,24,0)</f>
        <v>#N/A</v>
      </c>
      <c r="S836" s="4" t="e">
        <f>VLOOKUP(tbl2_2!A836,ishod_substance!A:AD,25,0)</f>
        <v>#N/A</v>
      </c>
      <c r="T836" s="4" t="e">
        <f>VLOOKUP(tbl2_2!A836,ishod_substance!A:AD,26,0)</f>
        <v>#N/A</v>
      </c>
      <c r="U836" s="4" t="e">
        <f>VLOOKUP(tbl2_2!A836,ishod_substance!A:AD,27,0)</f>
        <v>#N/A</v>
      </c>
      <c r="V836" s="4" t="e">
        <f>VLOOKUP(tbl2_2!A836,ishod_substance!A:AD,28,0)</f>
        <v>#N/A</v>
      </c>
      <c r="W836" s="4" t="e">
        <f>VLOOKUP(tbl2_2!A836,ishod_substance!A:AD,29,0)</f>
        <v>#N/A</v>
      </c>
      <c r="X836" s="4" t="e">
        <f>VLOOKUP(tbl2_2!A836,ishod_substance!A:AD,30,0)</f>
        <v>#N/A</v>
      </c>
      <c r="Y836" s="10" t="e">
        <f>VLOOKUP(tbl2_2!A836,ishod_substance!A:AD,7,0)</f>
        <v>#N/A</v>
      </c>
      <c r="Z836" s="9" t="e">
        <f>VLOOKUP(Y836,quide!$A$2:$B$1006,2,0)</f>
        <v>#N/A</v>
      </c>
      <c r="AA836" s="4" t="e">
        <f>VLOOKUP(Y836,quide!$A$2:$J$1006,10,0)</f>
        <v>#N/A</v>
      </c>
      <c r="AB836" s="50" t="e">
        <f>VLOOKUP(tbl2_2!A836,ishod_substance!A:AD,8,0)</f>
        <v>#N/A</v>
      </c>
      <c r="AC836" s="28" t="e">
        <f t="shared" si="13"/>
        <v>#N/A</v>
      </c>
      <c r="AD836" s="27" t="e">
        <f>VLOOKUP(tbl2_2!A836,ishod_substance!A:AD,9,0)</f>
        <v>#N/A</v>
      </c>
      <c r="AE836" s="8" t="e">
        <f>VLOOKUP(tbl2_2!A836,ishod_substance!A:AD,9,0)</f>
        <v>#N/A</v>
      </c>
      <c r="AF836" s="12"/>
    </row>
    <row r="837" spans="1:32" x14ac:dyDescent="0.25">
      <c r="A837">
        <v>829</v>
      </c>
      <c r="C837" s="5" t="e">
        <f>VLOOKUP(tbl2_2!A837,ishod_substance!A:P,2,0)</f>
        <v>#N/A</v>
      </c>
      <c r="D837" s="7" t="e">
        <f>VLOOKUP(tbl2_2!A837,ishod_substance!A:P,3,0)</f>
        <v>#N/A</v>
      </c>
      <c r="E837" s="5" t="e">
        <f>VLOOKUP(tbl2_2!A837,ishod_substance!A:P,11,0)</f>
        <v>#N/A</v>
      </c>
      <c r="F837" s="6" t="e">
        <f>VLOOKUP(tbl2_2!A837,ishod_substance!A:P,15,0)</f>
        <v>#N/A</v>
      </c>
      <c r="G837" s="6" t="e">
        <f>VLOOKUP(tbl2_2!A837,ishod_substance!A:P,12,0)&amp;"/"&amp;VLOOKUP(tbl2_2!A837,ishod_substance!A:P,14,0)</f>
        <v>#N/A</v>
      </c>
      <c r="H837" s="29" t="e">
        <f>VLOOKUP(tbl2_2!A837,ishod_substance!A:P,6,0)</f>
        <v>#N/A</v>
      </c>
      <c r="I837" s="10" t="e">
        <f>VLOOKUP(tbl2_2!A837,ishod_substance!A:P,15,0)</f>
        <v>#N/A</v>
      </c>
      <c r="J837" s="10" t="e">
        <f>VLOOKUP(tbl2_2!A837,ishod_substance!A:P,5,0)</f>
        <v>#N/A</v>
      </c>
      <c r="K837" s="84" t="e">
        <f>VLOOKUP(tbl2_2!A837,ishod_substance!A:Q,17,0)</f>
        <v>#N/A</v>
      </c>
      <c r="L837" s="84" t="e">
        <f>VLOOKUP(tbl2_2!A837,ishod_substance!A:R,18,0)</f>
        <v>#N/A</v>
      </c>
      <c r="M837" s="84" t="e">
        <f>VLOOKUP(tbl2_2!A837,ishod_substance!A:AD,19,0)</f>
        <v>#N/A</v>
      </c>
      <c r="N837" s="4" t="e">
        <f>VLOOKUP(tbl2_2!A837,ishod_substance!A:AD,20,0)</f>
        <v>#N/A</v>
      </c>
      <c r="O837" s="4" t="e">
        <f>VLOOKUP(tbl2_2!A837,ishod_substance!A:AD,21,0)</f>
        <v>#N/A</v>
      </c>
      <c r="P837" s="4" t="e">
        <f>VLOOKUP(tbl2_2!A837,ishod_substance!A:AD,22,0)</f>
        <v>#N/A</v>
      </c>
      <c r="Q837" s="4" t="e">
        <f>VLOOKUP(tbl2_2!A837,ishod_substance!A:AD,23,0)</f>
        <v>#N/A</v>
      </c>
      <c r="R837" s="4" t="e">
        <f>VLOOKUP(tbl2_2!A837,ishod_substance!A:AD,24,0)</f>
        <v>#N/A</v>
      </c>
      <c r="S837" s="4" t="e">
        <f>VLOOKUP(tbl2_2!A837,ishod_substance!A:AD,25,0)</f>
        <v>#N/A</v>
      </c>
      <c r="T837" s="4" t="e">
        <f>VLOOKUP(tbl2_2!A837,ishod_substance!A:AD,26,0)</f>
        <v>#N/A</v>
      </c>
      <c r="U837" s="4" t="e">
        <f>VLOOKUP(tbl2_2!A837,ishod_substance!A:AD,27,0)</f>
        <v>#N/A</v>
      </c>
      <c r="V837" s="4" t="e">
        <f>VLOOKUP(tbl2_2!A837,ishod_substance!A:AD,28,0)</f>
        <v>#N/A</v>
      </c>
      <c r="W837" s="4" t="e">
        <f>VLOOKUP(tbl2_2!A837,ishod_substance!A:AD,29,0)</f>
        <v>#N/A</v>
      </c>
      <c r="X837" s="4" t="e">
        <f>VLOOKUP(tbl2_2!A837,ishod_substance!A:AD,30,0)</f>
        <v>#N/A</v>
      </c>
      <c r="Y837" s="10" t="e">
        <f>VLOOKUP(tbl2_2!A837,ishod_substance!A:AD,7,0)</f>
        <v>#N/A</v>
      </c>
      <c r="Z837" s="9" t="e">
        <f>VLOOKUP(Y837,quide!$A$2:$B$1006,2,0)</f>
        <v>#N/A</v>
      </c>
      <c r="AA837" s="4" t="e">
        <f>VLOOKUP(Y837,quide!$A$2:$J$1006,10,0)</f>
        <v>#N/A</v>
      </c>
      <c r="AB837" s="50" t="e">
        <f>VLOOKUP(tbl2_2!A837,ishod_substance!A:AD,8,0)</f>
        <v>#N/A</v>
      </c>
      <c r="AC837" s="28" t="e">
        <f t="shared" si="13"/>
        <v>#N/A</v>
      </c>
      <c r="AD837" s="27" t="e">
        <f>VLOOKUP(tbl2_2!A837,ishod_substance!A:AD,9,0)</f>
        <v>#N/A</v>
      </c>
      <c r="AE837" s="8" t="e">
        <f>VLOOKUP(tbl2_2!A837,ishod_substance!A:AD,9,0)</f>
        <v>#N/A</v>
      </c>
      <c r="AF837" s="12"/>
    </row>
    <row r="838" spans="1:32" x14ac:dyDescent="0.25">
      <c r="A838">
        <v>830</v>
      </c>
      <c r="C838" s="5" t="e">
        <f>VLOOKUP(tbl2_2!A838,ishod_substance!A:P,2,0)</f>
        <v>#N/A</v>
      </c>
      <c r="D838" s="7" t="e">
        <f>VLOOKUP(tbl2_2!A838,ishod_substance!A:P,3,0)</f>
        <v>#N/A</v>
      </c>
      <c r="E838" s="5" t="e">
        <f>VLOOKUP(tbl2_2!A838,ishod_substance!A:P,11,0)</f>
        <v>#N/A</v>
      </c>
      <c r="F838" s="6" t="e">
        <f>VLOOKUP(tbl2_2!A838,ishod_substance!A:P,15,0)</f>
        <v>#N/A</v>
      </c>
      <c r="G838" s="6" t="e">
        <f>VLOOKUP(tbl2_2!A838,ishod_substance!A:P,12,0)&amp;"/"&amp;VLOOKUP(tbl2_2!A838,ishod_substance!A:P,14,0)</f>
        <v>#N/A</v>
      </c>
      <c r="H838" s="29" t="e">
        <f>VLOOKUP(tbl2_2!A838,ishod_substance!A:P,6,0)</f>
        <v>#N/A</v>
      </c>
      <c r="I838" s="10" t="e">
        <f>VLOOKUP(tbl2_2!A838,ishod_substance!A:P,15,0)</f>
        <v>#N/A</v>
      </c>
      <c r="J838" s="10" t="e">
        <f>VLOOKUP(tbl2_2!A838,ishod_substance!A:P,5,0)</f>
        <v>#N/A</v>
      </c>
      <c r="K838" s="84" t="e">
        <f>VLOOKUP(tbl2_2!A838,ishod_substance!A:Q,17,0)</f>
        <v>#N/A</v>
      </c>
      <c r="L838" s="84" t="e">
        <f>VLOOKUP(tbl2_2!A838,ishod_substance!A:R,18,0)</f>
        <v>#N/A</v>
      </c>
      <c r="M838" s="84" t="e">
        <f>VLOOKUP(tbl2_2!A838,ishod_substance!A:AD,19,0)</f>
        <v>#N/A</v>
      </c>
      <c r="N838" s="4" t="e">
        <f>VLOOKUP(tbl2_2!A838,ishod_substance!A:AD,20,0)</f>
        <v>#N/A</v>
      </c>
      <c r="O838" s="4" t="e">
        <f>VLOOKUP(tbl2_2!A838,ishod_substance!A:AD,21,0)</f>
        <v>#N/A</v>
      </c>
      <c r="P838" s="4" t="e">
        <f>VLOOKUP(tbl2_2!A838,ishod_substance!A:AD,22,0)</f>
        <v>#N/A</v>
      </c>
      <c r="Q838" s="4" t="e">
        <f>VLOOKUP(tbl2_2!A838,ishod_substance!A:AD,23,0)</f>
        <v>#N/A</v>
      </c>
      <c r="R838" s="4" t="e">
        <f>VLOOKUP(tbl2_2!A838,ishod_substance!A:AD,24,0)</f>
        <v>#N/A</v>
      </c>
      <c r="S838" s="4" t="e">
        <f>VLOOKUP(tbl2_2!A838,ishod_substance!A:AD,25,0)</f>
        <v>#N/A</v>
      </c>
      <c r="T838" s="4" t="e">
        <f>VLOOKUP(tbl2_2!A838,ishod_substance!A:AD,26,0)</f>
        <v>#N/A</v>
      </c>
      <c r="U838" s="4" t="e">
        <f>VLOOKUP(tbl2_2!A838,ishod_substance!A:AD,27,0)</f>
        <v>#N/A</v>
      </c>
      <c r="V838" s="4" t="e">
        <f>VLOOKUP(tbl2_2!A838,ishod_substance!A:AD,28,0)</f>
        <v>#N/A</v>
      </c>
      <c r="W838" s="4" t="e">
        <f>VLOOKUP(tbl2_2!A838,ishod_substance!A:AD,29,0)</f>
        <v>#N/A</v>
      </c>
      <c r="X838" s="4" t="e">
        <f>VLOOKUP(tbl2_2!A838,ishod_substance!A:AD,30,0)</f>
        <v>#N/A</v>
      </c>
      <c r="Y838" s="10" t="e">
        <f>VLOOKUP(tbl2_2!A838,ishod_substance!A:AD,7,0)</f>
        <v>#N/A</v>
      </c>
      <c r="Z838" s="9" t="e">
        <f>VLOOKUP(Y838,quide!$A$2:$B$1006,2,0)</f>
        <v>#N/A</v>
      </c>
      <c r="AA838" s="4" t="e">
        <f>VLOOKUP(Y838,quide!$A$2:$J$1006,10,0)</f>
        <v>#N/A</v>
      </c>
      <c r="AB838" s="50" t="e">
        <f>VLOOKUP(tbl2_2!A838,ishod_substance!A:AD,8,0)</f>
        <v>#N/A</v>
      </c>
      <c r="AC838" s="28" t="e">
        <f t="shared" si="13"/>
        <v>#N/A</v>
      </c>
      <c r="AD838" s="27" t="e">
        <f>VLOOKUP(tbl2_2!A838,ishod_substance!A:AD,9,0)</f>
        <v>#N/A</v>
      </c>
      <c r="AE838" s="8" t="e">
        <f>VLOOKUP(tbl2_2!A838,ishod_substance!A:AD,9,0)</f>
        <v>#N/A</v>
      </c>
      <c r="AF838" s="12"/>
    </row>
    <row r="839" spans="1:32" x14ac:dyDescent="0.25">
      <c r="A839">
        <v>831</v>
      </c>
      <c r="C839" s="5" t="e">
        <f>VLOOKUP(tbl2_2!A839,ishod_substance!A:P,2,0)</f>
        <v>#N/A</v>
      </c>
      <c r="D839" s="7" t="e">
        <f>VLOOKUP(tbl2_2!A839,ishod_substance!A:P,3,0)</f>
        <v>#N/A</v>
      </c>
      <c r="E839" s="5" t="e">
        <f>VLOOKUP(tbl2_2!A839,ishod_substance!A:P,11,0)</f>
        <v>#N/A</v>
      </c>
      <c r="F839" s="6" t="e">
        <f>VLOOKUP(tbl2_2!A839,ishod_substance!A:P,15,0)</f>
        <v>#N/A</v>
      </c>
      <c r="G839" s="6" t="e">
        <f>VLOOKUP(tbl2_2!A839,ishod_substance!A:P,12,0)&amp;"/"&amp;VLOOKUP(tbl2_2!A839,ishod_substance!A:P,14,0)</f>
        <v>#N/A</v>
      </c>
      <c r="H839" s="29" t="e">
        <f>VLOOKUP(tbl2_2!A839,ishod_substance!A:P,6,0)</f>
        <v>#N/A</v>
      </c>
      <c r="I839" s="10" t="e">
        <f>VLOOKUP(tbl2_2!A839,ishod_substance!A:P,15,0)</f>
        <v>#N/A</v>
      </c>
      <c r="J839" s="10" t="e">
        <f>VLOOKUP(tbl2_2!A839,ishod_substance!A:P,5,0)</f>
        <v>#N/A</v>
      </c>
      <c r="K839" s="84" t="e">
        <f>VLOOKUP(tbl2_2!A839,ishod_substance!A:Q,17,0)</f>
        <v>#N/A</v>
      </c>
      <c r="L839" s="84" t="e">
        <f>VLOOKUP(tbl2_2!A839,ishod_substance!A:R,18,0)</f>
        <v>#N/A</v>
      </c>
      <c r="M839" s="84" t="e">
        <f>VLOOKUP(tbl2_2!A839,ishod_substance!A:AD,19,0)</f>
        <v>#N/A</v>
      </c>
      <c r="N839" s="4" t="e">
        <f>VLOOKUP(tbl2_2!A839,ishod_substance!A:AD,20,0)</f>
        <v>#N/A</v>
      </c>
      <c r="O839" s="4" t="e">
        <f>VLOOKUP(tbl2_2!A839,ishod_substance!A:AD,21,0)</f>
        <v>#N/A</v>
      </c>
      <c r="P839" s="4" t="e">
        <f>VLOOKUP(tbl2_2!A839,ishod_substance!A:AD,22,0)</f>
        <v>#N/A</v>
      </c>
      <c r="Q839" s="4" t="e">
        <f>VLOOKUP(tbl2_2!A839,ishod_substance!A:AD,23,0)</f>
        <v>#N/A</v>
      </c>
      <c r="R839" s="4" t="e">
        <f>VLOOKUP(tbl2_2!A839,ishod_substance!A:AD,24,0)</f>
        <v>#N/A</v>
      </c>
      <c r="S839" s="4" t="e">
        <f>VLOOKUP(tbl2_2!A839,ishod_substance!A:AD,25,0)</f>
        <v>#N/A</v>
      </c>
      <c r="T839" s="4" t="e">
        <f>VLOOKUP(tbl2_2!A839,ishod_substance!A:AD,26,0)</f>
        <v>#N/A</v>
      </c>
      <c r="U839" s="4" t="e">
        <f>VLOOKUP(tbl2_2!A839,ishod_substance!A:AD,27,0)</f>
        <v>#N/A</v>
      </c>
      <c r="V839" s="4" t="e">
        <f>VLOOKUP(tbl2_2!A839,ishod_substance!A:AD,28,0)</f>
        <v>#N/A</v>
      </c>
      <c r="W839" s="4" t="e">
        <f>VLOOKUP(tbl2_2!A839,ishod_substance!A:AD,29,0)</f>
        <v>#N/A</v>
      </c>
      <c r="X839" s="4" t="e">
        <f>VLOOKUP(tbl2_2!A839,ishod_substance!A:AD,30,0)</f>
        <v>#N/A</v>
      </c>
      <c r="Y839" s="10" t="e">
        <f>VLOOKUP(tbl2_2!A839,ishod_substance!A:AD,7,0)</f>
        <v>#N/A</v>
      </c>
      <c r="Z839" s="9" t="e">
        <f>VLOOKUP(Y839,quide!$A$2:$B$1006,2,0)</f>
        <v>#N/A</v>
      </c>
      <c r="AA839" s="4" t="e">
        <f>VLOOKUP(Y839,quide!$A$2:$J$1006,10,0)</f>
        <v>#N/A</v>
      </c>
      <c r="AB839" s="50" t="e">
        <f>VLOOKUP(tbl2_2!A839,ishod_substance!A:AD,8,0)</f>
        <v>#N/A</v>
      </c>
      <c r="AC839" s="28" t="e">
        <f t="shared" si="13"/>
        <v>#N/A</v>
      </c>
      <c r="AD839" s="27" t="e">
        <f>VLOOKUP(tbl2_2!A839,ishod_substance!A:AD,9,0)</f>
        <v>#N/A</v>
      </c>
      <c r="AE839" s="8" t="e">
        <f>VLOOKUP(tbl2_2!A839,ishod_substance!A:AD,9,0)</f>
        <v>#N/A</v>
      </c>
      <c r="AF839" s="12"/>
    </row>
    <row r="840" spans="1:32" x14ac:dyDescent="0.25">
      <c r="A840">
        <v>832</v>
      </c>
      <c r="C840" s="5" t="e">
        <f>VLOOKUP(tbl2_2!A840,ishod_substance!A:P,2,0)</f>
        <v>#N/A</v>
      </c>
      <c r="D840" s="7" t="e">
        <f>VLOOKUP(tbl2_2!A840,ishod_substance!A:P,3,0)</f>
        <v>#N/A</v>
      </c>
      <c r="E840" s="5" t="e">
        <f>VLOOKUP(tbl2_2!A840,ishod_substance!A:P,11,0)</f>
        <v>#N/A</v>
      </c>
      <c r="F840" s="6" t="e">
        <f>VLOOKUP(tbl2_2!A840,ishod_substance!A:P,15,0)</f>
        <v>#N/A</v>
      </c>
      <c r="G840" s="6" t="e">
        <f>VLOOKUP(tbl2_2!A840,ishod_substance!A:P,12,0)&amp;"/"&amp;VLOOKUP(tbl2_2!A840,ishod_substance!A:P,14,0)</f>
        <v>#N/A</v>
      </c>
      <c r="H840" s="29" t="e">
        <f>VLOOKUP(tbl2_2!A840,ishod_substance!A:P,6,0)</f>
        <v>#N/A</v>
      </c>
      <c r="I840" s="10" t="e">
        <f>VLOOKUP(tbl2_2!A840,ishod_substance!A:P,15,0)</f>
        <v>#N/A</v>
      </c>
      <c r="J840" s="10" t="e">
        <f>VLOOKUP(tbl2_2!A840,ishod_substance!A:P,5,0)</f>
        <v>#N/A</v>
      </c>
      <c r="K840" s="84" t="e">
        <f>VLOOKUP(tbl2_2!A840,ishod_substance!A:Q,17,0)</f>
        <v>#N/A</v>
      </c>
      <c r="L840" s="84" t="e">
        <f>VLOOKUP(tbl2_2!A840,ishod_substance!A:R,18,0)</f>
        <v>#N/A</v>
      </c>
      <c r="M840" s="84" t="e">
        <f>VLOOKUP(tbl2_2!A840,ishod_substance!A:AD,19,0)</f>
        <v>#N/A</v>
      </c>
      <c r="N840" s="4" t="e">
        <f>VLOOKUP(tbl2_2!A840,ishod_substance!A:AD,20,0)</f>
        <v>#N/A</v>
      </c>
      <c r="O840" s="4" t="e">
        <f>VLOOKUP(tbl2_2!A840,ishod_substance!A:AD,21,0)</f>
        <v>#N/A</v>
      </c>
      <c r="P840" s="4" t="e">
        <f>VLOOKUP(tbl2_2!A840,ishod_substance!A:AD,22,0)</f>
        <v>#N/A</v>
      </c>
      <c r="Q840" s="4" t="e">
        <f>VLOOKUP(tbl2_2!A840,ishod_substance!A:AD,23,0)</f>
        <v>#N/A</v>
      </c>
      <c r="R840" s="4" t="e">
        <f>VLOOKUP(tbl2_2!A840,ishod_substance!A:AD,24,0)</f>
        <v>#N/A</v>
      </c>
      <c r="S840" s="4" t="e">
        <f>VLOOKUP(tbl2_2!A840,ishod_substance!A:AD,25,0)</f>
        <v>#N/A</v>
      </c>
      <c r="T840" s="4" t="e">
        <f>VLOOKUP(tbl2_2!A840,ishod_substance!A:AD,26,0)</f>
        <v>#N/A</v>
      </c>
      <c r="U840" s="4" t="e">
        <f>VLOOKUP(tbl2_2!A840,ishod_substance!A:AD,27,0)</f>
        <v>#N/A</v>
      </c>
      <c r="V840" s="4" t="e">
        <f>VLOOKUP(tbl2_2!A840,ishod_substance!A:AD,28,0)</f>
        <v>#N/A</v>
      </c>
      <c r="W840" s="4" t="e">
        <f>VLOOKUP(tbl2_2!A840,ishod_substance!A:AD,29,0)</f>
        <v>#N/A</v>
      </c>
      <c r="X840" s="4" t="e">
        <f>VLOOKUP(tbl2_2!A840,ishod_substance!A:AD,30,0)</f>
        <v>#N/A</v>
      </c>
      <c r="Y840" s="10" t="e">
        <f>VLOOKUP(tbl2_2!A840,ishod_substance!A:AD,7,0)</f>
        <v>#N/A</v>
      </c>
      <c r="Z840" s="9" t="e">
        <f>VLOOKUP(Y840,quide!$A$2:$B$1006,2,0)</f>
        <v>#N/A</v>
      </c>
      <c r="AA840" s="4" t="e">
        <f>VLOOKUP(Y840,quide!$A$2:$J$1006,10,0)</f>
        <v>#N/A</v>
      </c>
      <c r="AB840" s="50" t="e">
        <f>VLOOKUP(tbl2_2!A840,ishod_substance!A:AD,8,0)</f>
        <v>#N/A</v>
      </c>
      <c r="AC840" s="28" t="e">
        <f t="shared" si="13"/>
        <v>#N/A</v>
      </c>
      <c r="AD840" s="27" t="e">
        <f>VLOOKUP(tbl2_2!A840,ishod_substance!A:AD,9,0)</f>
        <v>#N/A</v>
      </c>
      <c r="AE840" s="8" t="e">
        <f>VLOOKUP(tbl2_2!A840,ishod_substance!A:AD,9,0)</f>
        <v>#N/A</v>
      </c>
      <c r="AF840" s="12"/>
    </row>
    <row r="841" spans="1:32" x14ac:dyDescent="0.25">
      <c r="A841">
        <v>833</v>
      </c>
      <c r="C841" s="5" t="e">
        <f>VLOOKUP(tbl2_2!A841,ishod_substance!A:P,2,0)</f>
        <v>#N/A</v>
      </c>
      <c r="D841" s="7" t="e">
        <f>VLOOKUP(tbl2_2!A841,ishod_substance!A:P,3,0)</f>
        <v>#N/A</v>
      </c>
      <c r="E841" s="5" t="e">
        <f>VLOOKUP(tbl2_2!A841,ishod_substance!A:P,11,0)</f>
        <v>#N/A</v>
      </c>
      <c r="F841" s="6" t="e">
        <f>VLOOKUP(tbl2_2!A841,ishod_substance!A:P,15,0)</f>
        <v>#N/A</v>
      </c>
      <c r="G841" s="6" t="e">
        <f>VLOOKUP(tbl2_2!A841,ishod_substance!A:P,12,0)&amp;"/"&amp;VLOOKUP(tbl2_2!A841,ishod_substance!A:P,14,0)</f>
        <v>#N/A</v>
      </c>
      <c r="H841" s="29" t="e">
        <f>VLOOKUP(tbl2_2!A841,ishod_substance!A:P,6,0)</f>
        <v>#N/A</v>
      </c>
      <c r="I841" s="10" t="e">
        <f>VLOOKUP(tbl2_2!A841,ishod_substance!A:P,15,0)</f>
        <v>#N/A</v>
      </c>
      <c r="J841" s="10" t="e">
        <f>VLOOKUP(tbl2_2!A841,ishod_substance!A:P,5,0)</f>
        <v>#N/A</v>
      </c>
      <c r="K841" s="84" t="e">
        <f>VLOOKUP(tbl2_2!A841,ishod_substance!A:Q,17,0)</f>
        <v>#N/A</v>
      </c>
      <c r="L841" s="84" t="e">
        <f>VLOOKUP(tbl2_2!A841,ishod_substance!A:R,18,0)</f>
        <v>#N/A</v>
      </c>
      <c r="M841" s="84" t="e">
        <f>VLOOKUP(tbl2_2!A841,ishod_substance!A:AD,19,0)</f>
        <v>#N/A</v>
      </c>
      <c r="N841" s="4" t="e">
        <f>VLOOKUP(tbl2_2!A841,ishod_substance!A:AD,20,0)</f>
        <v>#N/A</v>
      </c>
      <c r="O841" s="4" t="e">
        <f>VLOOKUP(tbl2_2!A841,ishod_substance!A:AD,21,0)</f>
        <v>#N/A</v>
      </c>
      <c r="P841" s="4" t="e">
        <f>VLOOKUP(tbl2_2!A841,ishod_substance!A:AD,22,0)</f>
        <v>#N/A</v>
      </c>
      <c r="Q841" s="4" t="e">
        <f>VLOOKUP(tbl2_2!A841,ishod_substance!A:AD,23,0)</f>
        <v>#N/A</v>
      </c>
      <c r="R841" s="4" t="e">
        <f>VLOOKUP(tbl2_2!A841,ishod_substance!A:AD,24,0)</f>
        <v>#N/A</v>
      </c>
      <c r="S841" s="4" t="e">
        <f>VLOOKUP(tbl2_2!A841,ishod_substance!A:AD,25,0)</f>
        <v>#N/A</v>
      </c>
      <c r="T841" s="4" t="e">
        <f>VLOOKUP(tbl2_2!A841,ishod_substance!A:AD,26,0)</f>
        <v>#N/A</v>
      </c>
      <c r="U841" s="4" t="e">
        <f>VLOOKUP(tbl2_2!A841,ishod_substance!A:AD,27,0)</f>
        <v>#N/A</v>
      </c>
      <c r="V841" s="4" t="e">
        <f>VLOOKUP(tbl2_2!A841,ishod_substance!A:AD,28,0)</f>
        <v>#N/A</v>
      </c>
      <c r="W841" s="4" t="e">
        <f>VLOOKUP(tbl2_2!A841,ishod_substance!A:AD,29,0)</f>
        <v>#N/A</v>
      </c>
      <c r="X841" s="4" t="e">
        <f>VLOOKUP(tbl2_2!A841,ishod_substance!A:AD,30,0)</f>
        <v>#N/A</v>
      </c>
      <c r="Y841" s="10" t="e">
        <f>VLOOKUP(tbl2_2!A841,ishod_substance!A:AD,7,0)</f>
        <v>#N/A</v>
      </c>
      <c r="Z841" s="9" t="e">
        <f>VLOOKUP(Y841,quide!$A$2:$B$1006,2,0)</f>
        <v>#N/A</v>
      </c>
      <c r="AA841" s="4" t="e">
        <f>VLOOKUP(Y841,quide!$A$2:$J$1006,10,0)</f>
        <v>#N/A</v>
      </c>
      <c r="AB841" s="50" t="e">
        <f>VLOOKUP(tbl2_2!A841,ishod_substance!A:AD,8,0)</f>
        <v>#N/A</v>
      </c>
      <c r="AC841" s="28" t="e">
        <f t="shared" si="13"/>
        <v>#N/A</v>
      </c>
      <c r="AD841" s="27" t="e">
        <f>VLOOKUP(tbl2_2!A841,ishod_substance!A:AD,9,0)</f>
        <v>#N/A</v>
      </c>
      <c r="AE841" s="8" t="e">
        <f>VLOOKUP(tbl2_2!A841,ishod_substance!A:AD,9,0)</f>
        <v>#N/A</v>
      </c>
      <c r="AF841" s="12"/>
    </row>
    <row r="842" spans="1:32" x14ac:dyDescent="0.25">
      <c r="A842">
        <v>834</v>
      </c>
      <c r="C842" s="5" t="e">
        <f>VLOOKUP(tbl2_2!A842,ishod_substance!A:P,2,0)</f>
        <v>#N/A</v>
      </c>
      <c r="D842" s="7" t="e">
        <f>VLOOKUP(tbl2_2!A842,ishod_substance!A:P,3,0)</f>
        <v>#N/A</v>
      </c>
      <c r="E842" s="5" t="e">
        <f>VLOOKUP(tbl2_2!A842,ishod_substance!A:P,11,0)</f>
        <v>#N/A</v>
      </c>
      <c r="F842" s="6" t="e">
        <f>VLOOKUP(tbl2_2!A842,ishod_substance!A:P,15,0)</f>
        <v>#N/A</v>
      </c>
      <c r="G842" s="6" t="e">
        <f>VLOOKUP(tbl2_2!A842,ishod_substance!A:P,12,0)&amp;"/"&amp;VLOOKUP(tbl2_2!A842,ishod_substance!A:P,14,0)</f>
        <v>#N/A</v>
      </c>
      <c r="H842" s="29" t="e">
        <f>VLOOKUP(tbl2_2!A842,ishod_substance!A:P,6,0)</f>
        <v>#N/A</v>
      </c>
      <c r="I842" s="10" t="e">
        <f>VLOOKUP(tbl2_2!A842,ishod_substance!A:P,15,0)</f>
        <v>#N/A</v>
      </c>
      <c r="J842" s="10" t="e">
        <f>VLOOKUP(tbl2_2!A842,ishod_substance!A:P,5,0)</f>
        <v>#N/A</v>
      </c>
      <c r="K842" s="84" t="e">
        <f>VLOOKUP(tbl2_2!A842,ishod_substance!A:Q,17,0)</f>
        <v>#N/A</v>
      </c>
      <c r="L842" s="84" t="e">
        <f>VLOOKUP(tbl2_2!A842,ishod_substance!A:R,18,0)</f>
        <v>#N/A</v>
      </c>
      <c r="M842" s="84" t="e">
        <f>VLOOKUP(tbl2_2!A842,ishod_substance!A:AD,19,0)</f>
        <v>#N/A</v>
      </c>
      <c r="N842" s="4" t="e">
        <f>VLOOKUP(tbl2_2!A842,ishod_substance!A:AD,20,0)</f>
        <v>#N/A</v>
      </c>
      <c r="O842" s="4" t="e">
        <f>VLOOKUP(tbl2_2!A842,ishod_substance!A:AD,21,0)</f>
        <v>#N/A</v>
      </c>
      <c r="P842" s="4" t="e">
        <f>VLOOKUP(tbl2_2!A842,ishod_substance!A:AD,22,0)</f>
        <v>#N/A</v>
      </c>
      <c r="Q842" s="4" t="e">
        <f>VLOOKUP(tbl2_2!A842,ishod_substance!A:AD,23,0)</f>
        <v>#N/A</v>
      </c>
      <c r="R842" s="4" t="e">
        <f>VLOOKUP(tbl2_2!A842,ishod_substance!A:AD,24,0)</f>
        <v>#N/A</v>
      </c>
      <c r="S842" s="4" t="e">
        <f>VLOOKUP(tbl2_2!A842,ishod_substance!A:AD,25,0)</f>
        <v>#N/A</v>
      </c>
      <c r="T842" s="4" t="e">
        <f>VLOOKUP(tbl2_2!A842,ishod_substance!A:AD,26,0)</f>
        <v>#N/A</v>
      </c>
      <c r="U842" s="4" t="e">
        <f>VLOOKUP(tbl2_2!A842,ishod_substance!A:AD,27,0)</f>
        <v>#N/A</v>
      </c>
      <c r="V842" s="4" t="e">
        <f>VLOOKUP(tbl2_2!A842,ishod_substance!A:AD,28,0)</f>
        <v>#N/A</v>
      </c>
      <c r="W842" s="4" t="e">
        <f>VLOOKUP(tbl2_2!A842,ishod_substance!A:AD,29,0)</f>
        <v>#N/A</v>
      </c>
      <c r="X842" s="4" t="e">
        <f>VLOOKUP(tbl2_2!A842,ishod_substance!A:AD,30,0)</f>
        <v>#N/A</v>
      </c>
      <c r="Y842" s="10" t="e">
        <f>VLOOKUP(tbl2_2!A842,ishod_substance!A:AD,7,0)</f>
        <v>#N/A</v>
      </c>
      <c r="Z842" s="9" t="e">
        <f>VLOOKUP(Y842,quide!$A$2:$B$1006,2,0)</f>
        <v>#N/A</v>
      </c>
      <c r="AA842" s="4" t="e">
        <f>VLOOKUP(Y842,quide!$A$2:$J$1006,10,0)</f>
        <v>#N/A</v>
      </c>
      <c r="AB842" s="50" t="e">
        <f>VLOOKUP(tbl2_2!A842,ishod_substance!A:AD,8,0)</f>
        <v>#N/A</v>
      </c>
      <c r="AC842" s="28" t="e">
        <f t="shared" si="13"/>
        <v>#N/A</v>
      </c>
      <c r="AD842" s="27" t="e">
        <f>VLOOKUP(tbl2_2!A842,ishod_substance!A:AD,9,0)</f>
        <v>#N/A</v>
      </c>
      <c r="AE842" s="8" t="e">
        <f>VLOOKUP(tbl2_2!A842,ishod_substance!A:AD,9,0)</f>
        <v>#N/A</v>
      </c>
      <c r="AF842" s="12"/>
    </row>
    <row r="843" spans="1:32" x14ac:dyDescent="0.25">
      <c r="A843">
        <v>835</v>
      </c>
      <c r="C843" s="5" t="e">
        <f>VLOOKUP(tbl2_2!A843,ishod_substance!A:P,2,0)</f>
        <v>#N/A</v>
      </c>
      <c r="D843" s="7" t="e">
        <f>VLOOKUP(tbl2_2!A843,ishod_substance!A:P,3,0)</f>
        <v>#N/A</v>
      </c>
      <c r="E843" s="5" t="e">
        <f>VLOOKUP(tbl2_2!A843,ishod_substance!A:P,11,0)</f>
        <v>#N/A</v>
      </c>
      <c r="F843" s="6" t="e">
        <f>VLOOKUP(tbl2_2!A843,ishod_substance!A:P,15,0)</f>
        <v>#N/A</v>
      </c>
      <c r="G843" s="6" t="e">
        <f>VLOOKUP(tbl2_2!A843,ishod_substance!A:P,12,0)&amp;"/"&amp;VLOOKUP(tbl2_2!A843,ishod_substance!A:P,14,0)</f>
        <v>#N/A</v>
      </c>
      <c r="H843" s="29" t="e">
        <f>VLOOKUP(tbl2_2!A843,ishod_substance!A:P,6,0)</f>
        <v>#N/A</v>
      </c>
      <c r="I843" s="10" t="e">
        <f>VLOOKUP(tbl2_2!A843,ishod_substance!A:P,15,0)</f>
        <v>#N/A</v>
      </c>
      <c r="J843" s="10" t="e">
        <f>VLOOKUP(tbl2_2!A843,ishod_substance!A:P,5,0)</f>
        <v>#N/A</v>
      </c>
      <c r="K843" s="84" t="e">
        <f>VLOOKUP(tbl2_2!A843,ishod_substance!A:Q,17,0)</f>
        <v>#N/A</v>
      </c>
      <c r="L843" s="84" t="e">
        <f>VLOOKUP(tbl2_2!A843,ishod_substance!A:R,18,0)</f>
        <v>#N/A</v>
      </c>
      <c r="M843" s="84" t="e">
        <f>VLOOKUP(tbl2_2!A843,ishod_substance!A:AD,19,0)</f>
        <v>#N/A</v>
      </c>
      <c r="N843" s="4" t="e">
        <f>VLOOKUP(tbl2_2!A843,ishod_substance!A:AD,20,0)</f>
        <v>#N/A</v>
      </c>
      <c r="O843" s="4" t="e">
        <f>VLOOKUP(tbl2_2!A843,ishod_substance!A:AD,21,0)</f>
        <v>#N/A</v>
      </c>
      <c r="P843" s="4" t="e">
        <f>VLOOKUP(tbl2_2!A843,ishod_substance!A:AD,22,0)</f>
        <v>#N/A</v>
      </c>
      <c r="Q843" s="4" t="e">
        <f>VLOOKUP(tbl2_2!A843,ishod_substance!A:AD,23,0)</f>
        <v>#N/A</v>
      </c>
      <c r="R843" s="4" t="e">
        <f>VLOOKUP(tbl2_2!A843,ishod_substance!A:AD,24,0)</f>
        <v>#N/A</v>
      </c>
      <c r="S843" s="4" t="e">
        <f>VLOOKUP(tbl2_2!A843,ishod_substance!A:AD,25,0)</f>
        <v>#N/A</v>
      </c>
      <c r="T843" s="4" t="e">
        <f>VLOOKUP(tbl2_2!A843,ishod_substance!A:AD,26,0)</f>
        <v>#N/A</v>
      </c>
      <c r="U843" s="4" t="e">
        <f>VLOOKUP(tbl2_2!A843,ishod_substance!A:AD,27,0)</f>
        <v>#N/A</v>
      </c>
      <c r="V843" s="4" t="e">
        <f>VLOOKUP(tbl2_2!A843,ishod_substance!A:AD,28,0)</f>
        <v>#N/A</v>
      </c>
      <c r="W843" s="4" t="e">
        <f>VLOOKUP(tbl2_2!A843,ishod_substance!A:AD,29,0)</f>
        <v>#N/A</v>
      </c>
      <c r="X843" s="4" t="e">
        <f>VLOOKUP(tbl2_2!A843,ishod_substance!A:AD,30,0)</f>
        <v>#N/A</v>
      </c>
      <c r="Y843" s="10" t="e">
        <f>VLOOKUP(tbl2_2!A843,ishod_substance!A:AD,7,0)</f>
        <v>#N/A</v>
      </c>
      <c r="Z843" s="9" t="e">
        <f>VLOOKUP(Y843,quide!$A$2:$B$1006,2,0)</f>
        <v>#N/A</v>
      </c>
      <c r="AA843" s="4" t="e">
        <f>VLOOKUP(Y843,quide!$A$2:$J$1006,10,0)</f>
        <v>#N/A</v>
      </c>
      <c r="AB843" s="50" t="e">
        <f>VLOOKUP(tbl2_2!A843,ishod_substance!A:AD,8,0)</f>
        <v>#N/A</v>
      </c>
      <c r="AC843" s="28" t="e">
        <f t="shared" si="13"/>
        <v>#N/A</v>
      </c>
      <c r="AD843" s="27" t="e">
        <f>VLOOKUP(tbl2_2!A843,ishod_substance!A:AD,9,0)</f>
        <v>#N/A</v>
      </c>
      <c r="AE843" s="8" t="e">
        <f>VLOOKUP(tbl2_2!A843,ishod_substance!A:AD,9,0)</f>
        <v>#N/A</v>
      </c>
      <c r="AF843" s="12"/>
    </row>
    <row r="844" spans="1:32" x14ac:dyDescent="0.25">
      <c r="A844">
        <v>836</v>
      </c>
      <c r="C844" s="5" t="e">
        <f>VLOOKUP(tbl2_2!A844,ishod_substance!A:P,2,0)</f>
        <v>#N/A</v>
      </c>
      <c r="D844" s="7" t="e">
        <f>VLOOKUP(tbl2_2!A844,ishod_substance!A:P,3,0)</f>
        <v>#N/A</v>
      </c>
      <c r="E844" s="5" t="e">
        <f>VLOOKUP(tbl2_2!A844,ishod_substance!A:P,11,0)</f>
        <v>#N/A</v>
      </c>
      <c r="F844" s="6" t="e">
        <f>VLOOKUP(tbl2_2!A844,ishod_substance!A:P,15,0)</f>
        <v>#N/A</v>
      </c>
      <c r="G844" s="6" t="e">
        <f>VLOOKUP(tbl2_2!A844,ishod_substance!A:P,12,0)&amp;"/"&amp;VLOOKUP(tbl2_2!A844,ishod_substance!A:P,14,0)</f>
        <v>#N/A</v>
      </c>
      <c r="H844" s="29" t="e">
        <f>VLOOKUP(tbl2_2!A844,ishod_substance!A:P,6,0)</f>
        <v>#N/A</v>
      </c>
      <c r="I844" s="10" t="e">
        <f>VLOOKUP(tbl2_2!A844,ishod_substance!A:P,15,0)</f>
        <v>#N/A</v>
      </c>
      <c r="J844" s="10" t="e">
        <f>VLOOKUP(tbl2_2!A844,ishod_substance!A:P,5,0)</f>
        <v>#N/A</v>
      </c>
      <c r="K844" s="84" t="e">
        <f>VLOOKUP(tbl2_2!A844,ishod_substance!A:Q,17,0)</f>
        <v>#N/A</v>
      </c>
      <c r="L844" s="84" t="e">
        <f>VLOOKUP(tbl2_2!A844,ishod_substance!A:R,18,0)</f>
        <v>#N/A</v>
      </c>
      <c r="M844" s="84" t="e">
        <f>VLOOKUP(tbl2_2!A844,ishod_substance!A:AD,19,0)</f>
        <v>#N/A</v>
      </c>
      <c r="N844" s="4" t="e">
        <f>VLOOKUP(tbl2_2!A844,ishod_substance!A:AD,20,0)</f>
        <v>#N/A</v>
      </c>
      <c r="O844" s="4" t="e">
        <f>VLOOKUP(tbl2_2!A844,ishod_substance!A:AD,21,0)</f>
        <v>#N/A</v>
      </c>
      <c r="P844" s="4" t="e">
        <f>VLOOKUP(tbl2_2!A844,ishod_substance!A:AD,22,0)</f>
        <v>#N/A</v>
      </c>
      <c r="Q844" s="4" t="e">
        <f>VLOOKUP(tbl2_2!A844,ishod_substance!A:AD,23,0)</f>
        <v>#N/A</v>
      </c>
      <c r="R844" s="4" t="e">
        <f>VLOOKUP(tbl2_2!A844,ishod_substance!A:AD,24,0)</f>
        <v>#N/A</v>
      </c>
      <c r="S844" s="4" t="e">
        <f>VLOOKUP(tbl2_2!A844,ishod_substance!A:AD,25,0)</f>
        <v>#N/A</v>
      </c>
      <c r="T844" s="4" t="e">
        <f>VLOOKUP(tbl2_2!A844,ishod_substance!A:AD,26,0)</f>
        <v>#N/A</v>
      </c>
      <c r="U844" s="4" t="e">
        <f>VLOOKUP(tbl2_2!A844,ishod_substance!A:AD,27,0)</f>
        <v>#N/A</v>
      </c>
      <c r="V844" s="4" t="e">
        <f>VLOOKUP(tbl2_2!A844,ishod_substance!A:AD,28,0)</f>
        <v>#N/A</v>
      </c>
      <c r="W844" s="4" t="e">
        <f>VLOOKUP(tbl2_2!A844,ishod_substance!A:AD,29,0)</f>
        <v>#N/A</v>
      </c>
      <c r="X844" s="4" t="e">
        <f>VLOOKUP(tbl2_2!A844,ishod_substance!A:AD,30,0)</f>
        <v>#N/A</v>
      </c>
      <c r="Y844" s="10" t="e">
        <f>VLOOKUP(tbl2_2!A844,ishod_substance!A:AD,7,0)</f>
        <v>#N/A</v>
      </c>
      <c r="Z844" s="9" t="e">
        <f>VLOOKUP(Y844,quide!$A$2:$B$1006,2,0)</f>
        <v>#N/A</v>
      </c>
      <c r="AA844" s="4" t="e">
        <f>VLOOKUP(Y844,quide!$A$2:$J$1006,10,0)</f>
        <v>#N/A</v>
      </c>
      <c r="AB844" s="50" t="e">
        <f>VLOOKUP(tbl2_2!A844,ishod_substance!A:AD,8,0)</f>
        <v>#N/A</v>
      </c>
      <c r="AC844" s="28" t="e">
        <f t="shared" si="13"/>
        <v>#N/A</v>
      </c>
      <c r="AD844" s="27" t="e">
        <f>VLOOKUP(tbl2_2!A844,ishod_substance!A:AD,9,0)</f>
        <v>#N/A</v>
      </c>
      <c r="AE844" s="8" t="e">
        <f>VLOOKUP(tbl2_2!A844,ishod_substance!A:AD,9,0)</f>
        <v>#N/A</v>
      </c>
      <c r="AF844" s="12"/>
    </row>
    <row r="845" spans="1:32" x14ac:dyDescent="0.25">
      <c r="A845">
        <v>837</v>
      </c>
      <c r="C845" s="5" t="e">
        <f>VLOOKUP(tbl2_2!A845,ishod_substance!A:P,2,0)</f>
        <v>#N/A</v>
      </c>
      <c r="D845" s="7" t="e">
        <f>VLOOKUP(tbl2_2!A845,ishod_substance!A:P,3,0)</f>
        <v>#N/A</v>
      </c>
      <c r="E845" s="5" t="e">
        <f>VLOOKUP(tbl2_2!A845,ishod_substance!A:P,11,0)</f>
        <v>#N/A</v>
      </c>
      <c r="F845" s="6" t="e">
        <f>VLOOKUP(tbl2_2!A845,ishod_substance!A:P,15,0)</f>
        <v>#N/A</v>
      </c>
      <c r="G845" s="6" t="e">
        <f>VLOOKUP(tbl2_2!A845,ishod_substance!A:P,12,0)&amp;"/"&amp;VLOOKUP(tbl2_2!A845,ishod_substance!A:P,14,0)</f>
        <v>#N/A</v>
      </c>
      <c r="H845" s="29" t="e">
        <f>VLOOKUP(tbl2_2!A845,ishod_substance!A:P,6,0)</f>
        <v>#N/A</v>
      </c>
      <c r="I845" s="10" t="e">
        <f>VLOOKUP(tbl2_2!A845,ishod_substance!A:P,15,0)</f>
        <v>#N/A</v>
      </c>
      <c r="J845" s="10" t="e">
        <f>VLOOKUP(tbl2_2!A845,ishod_substance!A:P,5,0)</f>
        <v>#N/A</v>
      </c>
      <c r="K845" s="84" t="e">
        <f>VLOOKUP(tbl2_2!A845,ishod_substance!A:Q,17,0)</f>
        <v>#N/A</v>
      </c>
      <c r="L845" s="84" t="e">
        <f>VLOOKUP(tbl2_2!A845,ishod_substance!A:R,18,0)</f>
        <v>#N/A</v>
      </c>
      <c r="M845" s="84" t="e">
        <f>VLOOKUP(tbl2_2!A845,ishod_substance!A:AD,19,0)</f>
        <v>#N/A</v>
      </c>
      <c r="N845" s="4" t="e">
        <f>VLOOKUP(tbl2_2!A845,ishod_substance!A:AD,20,0)</f>
        <v>#N/A</v>
      </c>
      <c r="O845" s="4" t="e">
        <f>VLOOKUP(tbl2_2!A845,ishod_substance!A:AD,21,0)</f>
        <v>#N/A</v>
      </c>
      <c r="P845" s="4" t="e">
        <f>VLOOKUP(tbl2_2!A845,ishod_substance!A:AD,22,0)</f>
        <v>#N/A</v>
      </c>
      <c r="Q845" s="4" t="e">
        <f>VLOOKUP(tbl2_2!A845,ishod_substance!A:AD,23,0)</f>
        <v>#N/A</v>
      </c>
      <c r="R845" s="4" t="e">
        <f>VLOOKUP(tbl2_2!A845,ishod_substance!A:AD,24,0)</f>
        <v>#N/A</v>
      </c>
      <c r="S845" s="4" t="e">
        <f>VLOOKUP(tbl2_2!A845,ishod_substance!A:AD,25,0)</f>
        <v>#N/A</v>
      </c>
      <c r="T845" s="4" t="e">
        <f>VLOOKUP(tbl2_2!A845,ishod_substance!A:AD,26,0)</f>
        <v>#N/A</v>
      </c>
      <c r="U845" s="4" t="e">
        <f>VLOOKUP(tbl2_2!A845,ishod_substance!A:AD,27,0)</f>
        <v>#N/A</v>
      </c>
      <c r="V845" s="4" t="e">
        <f>VLOOKUP(tbl2_2!A845,ishod_substance!A:AD,28,0)</f>
        <v>#N/A</v>
      </c>
      <c r="W845" s="4" t="e">
        <f>VLOOKUP(tbl2_2!A845,ishod_substance!A:AD,29,0)</f>
        <v>#N/A</v>
      </c>
      <c r="X845" s="4" t="e">
        <f>VLOOKUP(tbl2_2!A845,ishod_substance!A:AD,30,0)</f>
        <v>#N/A</v>
      </c>
      <c r="Y845" s="10" t="e">
        <f>VLOOKUP(tbl2_2!A845,ishod_substance!A:AD,7,0)</f>
        <v>#N/A</v>
      </c>
      <c r="Z845" s="9" t="e">
        <f>VLOOKUP(Y845,quide!$A$2:$B$1006,2,0)</f>
        <v>#N/A</v>
      </c>
      <c r="AA845" s="4" t="e">
        <f>VLOOKUP(Y845,quide!$A$2:$J$1006,10,0)</f>
        <v>#N/A</v>
      </c>
      <c r="AB845" s="50" t="e">
        <f>VLOOKUP(tbl2_2!A845,ishod_substance!A:AD,8,0)</f>
        <v>#N/A</v>
      </c>
      <c r="AC845" s="28" t="e">
        <f t="shared" si="13"/>
        <v>#N/A</v>
      </c>
      <c r="AD845" s="27" t="e">
        <f>VLOOKUP(tbl2_2!A845,ishod_substance!A:AD,9,0)</f>
        <v>#N/A</v>
      </c>
      <c r="AE845" s="8" t="e">
        <f>VLOOKUP(tbl2_2!A845,ishod_substance!A:AD,9,0)</f>
        <v>#N/A</v>
      </c>
      <c r="AF845" s="12"/>
    </row>
    <row r="846" spans="1:32" x14ac:dyDescent="0.25">
      <c r="A846">
        <v>838</v>
      </c>
      <c r="C846" s="5" t="e">
        <f>VLOOKUP(tbl2_2!A846,ishod_substance!A:P,2,0)</f>
        <v>#N/A</v>
      </c>
      <c r="D846" s="7" t="e">
        <f>VLOOKUP(tbl2_2!A846,ishod_substance!A:P,3,0)</f>
        <v>#N/A</v>
      </c>
      <c r="E846" s="5" t="e">
        <f>VLOOKUP(tbl2_2!A846,ishod_substance!A:P,11,0)</f>
        <v>#N/A</v>
      </c>
      <c r="F846" s="6" t="e">
        <f>VLOOKUP(tbl2_2!A846,ishod_substance!A:P,15,0)</f>
        <v>#N/A</v>
      </c>
      <c r="G846" s="6" t="e">
        <f>VLOOKUP(tbl2_2!A846,ishod_substance!A:P,12,0)&amp;"/"&amp;VLOOKUP(tbl2_2!A846,ishod_substance!A:P,14,0)</f>
        <v>#N/A</v>
      </c>
      <c r="H846" s="29" t="e">
        <f>VLOOKUP(tbl2_2!A846,ishod_substance!A:P,6,0)</f>
        <v>#N/A</v>
      </c>
      <c r="I846" s="10" t="e">
        <f>VLOOKUP(tbl2_2!A846,ishod_substance!A:P,15,0)</f>
        <v>#N/A</v>
      </c>
      <c r="J846" s="10" t="e">
        <f>VLOOKUP(tbl2_2!A846,ishod_substance!A:P,5,0)</f>
        <v>#N/A</v>
      </c>
      <c r="K846" s="84" t="e">
        <f>VLOOKUP(tbl2_2!A846,ishod_substance!A:Q,17,0)</f>
        <v>#N/A</v>
      </c>
      <c r="L846" s="84" t="e">
        <f>VLOOKUP(tbl2_2!A846,ishod_substance!A:R,18,0)</f>
        <v>#N/A</v>
      </c>
      <c r="M846" s="84" t="e">
        <f>VLOOKUP(tbl2_2!A846,ishod_substance!A:AD,19,0)</f>
        <v>#N/A</v>
      </c>
      <c r="N846" s="4" t="e">
        <f>VLOOKUP(tbl2_2!A846,ishod_substance!A:AD,20,0)</f>
        <v>#N/A</v>
      </c>
      <c r="O846" s="4" t="e">
        <f>VLOOKUP(tbl2_2!A846,ishod_substance!A:AD,21,0)</f>
        <v>#N/A</v>
      </c>
      <c r="P846" s="4" t="e">
        <f>VLOOKUP(tbl2_2!A846,ishod_substance!A:AD,22,0)</f>
        <v>#N/A</v>
      </c>
      <c r="Q846" s="4" t="e">
        <f>VLOOKUP(tbl2_2!A846,ishod_substance!A:AD,23,0)</f>
        <v>#N/A</v>
      </c>
      <c r="R846" s="4" t="e">
        <f>VLOOKUP(tbl2_2!A846,ishod_substance!A:AD,24,0)</f>
        <v>#N/A</v>
      </c>
      <c r="S846" s="4" t="e">
        <f>VLOOKUP(tbl2_2!A846,ishod_substance!A:AD,25,0)</f>
        <v>#N/A</v>
      </c>
      <c r="T846" s="4" t="e">
        <f>VLOOKUP(tbl2_2!A846,ishod_substance!A:AD,26,0)</f>
        <v>#N/A</v>
      </c>
      <c r="U846" s="4" t="e">
        <f>VLOOKUP(tbl2_2!A846,ishod_substance!A:AD,27,0)</f>
        <v>#N/A</v>
      </c>
      <c r="V846" s="4" t="e">
        <f>VLOOKUP(tbl2_2!A846,ishod_substance!A:AD,28,0)</f>
        <v>#N/A</v>
      </c>
      <c r="W846" s="4" t="e">
        <f>VLOOKUP(tbl2_2!A846,ishod_substance!A:AD,29,0)</f>
        <v>#N/A</v>
      </c>
      <c r="X846" s="4" t="e">
        <f>VLOOKUP(tbl2_2!A846,ishod_substance!A:AD,30,0)</f>
        <v>#N/A</v>
      </c>
      <c r="Y846" s="10" t="e">
        <f>VLOOKUP(tbl2_2!A846,ishod_substance!A:AD,7,0)</f>
        <v>#N/A</v>
      </c>
      <c r="Z846" s="9" t="e">
        <f>VLOOKUP(Y846,quide!$A$2:$B$1006,2,0)</f>
        <v>#N/A</v>
      </c>
      <c r="AA846" s="4" t="e">
        <f>VLOOKUP(Y846,quide!$A$2:$J$1006,10,0)</f>
        <v>#N/A</v>
      </c>
      <c r="AB846" s="50" t="e">
        <f>VLOOKUP(tbl2_2!A846,ishod_substance!A:AD,8,0)</f>
        <v>#N/A</v>
      </c>
      <c r="AC846" s="28" t="e">
        <f t="shared" si="13"/>
        <v>#N/A</v>
      </c>
      <c r="AD846" s="27" t="e">
        <f>VLOOKUP(tbl2_2!A846,ishod_substance!A:AD,9,0)</f>
        <v>#N/A</v>
      </c>
      <c r="AE846" s="8" t="e">
        <f>VLOOKUP(tbl2_2!A846,ishod_substance!A:AD,9,0)</f>
        <v>#N/A</v>
      </c>
      <c r="AF846" s="12"/>
    </row>
    <row r="847" spans="1:32" x14ac:dyDescent="0.25">
      <c r="A847">
        <v>839</v>
      </c>
      <c r="C847" s="5" t="e">
        <f>VLOOKUP(tbl2_2!A847,ishod_substance!A:P,2,0)</f>
        <v>#N/A</v>
      </c>
      <c r="D847" s="7" t="e">
        <f>VLOOKUP(tbl2_2!A847,ishod_substance!A:P,3,0)</f>
        <v>#N/A</v>
      </c>
      <c r="E847" s="5" t="e">
        <f>VLOOKUP(tbl2_2!A847,ishod_substance!A:P,11,0)</f>
        <v>#N/A</v>
      </c>
      <c r="F847" s="6" t="e">
        <f>VLOOKUP(tbl2_2!A847,ishod_substance!A:P,15,0)</f>
        <v>#N/A</v>
      </c>
      <c r="G847" s="6" t="e">
        <f>VLOOKUP(tbl2_2!A847,ishod_substance!A:P,12,0)&amp;"/"&amp;VLOOKUP(tbl2_2!A847,ishod_substance!A:P,14,0)</f>
        <v>#N/A</v>
      </c>
      <c r="H847" s="29" t="e">
        <f>VLOOKUP(tbl2_2!A847,ishod_substance!A:P,6,0)</f>
        <v>#N/A</v>
      </c>
      <c r="I847" s="10" t="e">
        <f>VLOOKUP(tbl2_2!A847,ishod_substance!A:P,15,0)</f>
        <v>#N/A</v>
      </c>
      <c r="J847" s="10" t="e">
        <f>VLOOKUP(tbl2_2!A847,ishod_substance!A:P,5,0)</f>
        <v>#N/A</v>
      </c>
      <c r="K847" s="84" t="e">
        <f>VLOOKUP(tbl2_2!A847,ishod_substance!A:Q,17,0)</f>
        <v>#N/A</v>
      </c>
      <c r="L847" s="84" t="e">
        <f>VLOOKUP(tbl2_2!A847,ishod_substance!A:R,18,0)</f>
        <v>#N/A</v>
      </c>
      <c r="M847" s="84" t="e">
        <f>VLOOKUP(tbl2_2!A847,ishod_substance!A:AD,19,0)</f>
        <v>#N/A</v>
      </c>
      <c r="N847" s="4" t="e">
        <f>VLOOKUP(tbl2_2!A847,ishod_substance!A:AD,20,0)</f>
        <v>#N/A</v>
      </c>
      <c r="O847" s="4" t="e">
        <f>VLOOKUP(tbl2_2!A847,ishod_substance!A:AD,21,0)</f>
        <v>#N/A</v>
      </c>
      <c r="P847" s="4" t="e">
        <f>VLOOKUP(tbl2_2!A847,ishod_substance!A:AD,22,0)</f>
        <v>#N/A</v>
      </c>
      <c r="Q847" s="4" t="e">
        <f>VLOOKUP(tbl2_2!A847,ishod_substance!A:AD,23,0)</f>
        <v>#N/A</v>
      </c>
      <c r="R847" s="4" t="e">
        <f>VLOOKUP(tbl2_2!A847,ishod_substance!A:AD,24,0)</f>
        <v>#N/A</v>
      </c>
      <c r="S847" s="4" t="e">
        <f>VLOOKUP(tbl2_2!A847,ishod_substance!A:AD,25,0)</f>
        <v>#N/A</v>
      </c>
      <c r="T847" s="4" t="e">
        <f>VLOOKUP(tbl2_2!A847,ishod_substance!A:AD,26,0)</f>
        <v>#N/A</v>
      </c>
      <c r="U847" s="4" t="e">
        <f>VLOOKUP(tbl2_2!A847,ishod_substance!A:AD,27,0)</f>
        <v>#N/A</v>
      </c>
      <c r="V847" s="4" t="e">
        <f>VLOOKUP(tbl2_2!A847,ishod_substance!A:AD,28,0)</f>
        <v>#N/A</v>
      </c>
      <c r="W847" s="4" t="e">
        <f>VLOOKUP(tbl2_2!A847,ishod_substance!A:AD,29,0)</f>
        <v>#N/A</v>
      </c>
      <c r="X847" s="4" t="e">
        <f>VLOOKUP(tbl2_2!A847,ishod_substance!A:AD,30,0)</f>
        <v>#N/A</v>
      </c>
      <c r="Y847" s="10" t="e">
        <f>VLOOKUP(tbl2_2!A847,ishod_substance!A:AD,7,0)</f>
        <v>#N/A</v>
      </c>
      <c r="Z847" s="9" t="e">
        <f>VLOOKUP(Y847,quide!$A$2:$B$1006,2,0)</f>
        <v>#N/A</v>
      </c>
      <c r="AA847" s="4" t="e">
        <f>VLOOKUP(Y847,quide!$A$2:$J$1006,10,0)</f>
        <v>#N/A</v>
      </c>
      <c r="AB847" s="50" t="e">
        <f>VLOOKUP(tbl2_2!A847,ishod_substance!A:AD,8,0)</f>
        <v>#N/A</v>
      </c>
      <c r="AC847" s="28" t="e">
        <f t="shared" si="13"/>
        <v>#N/A</v>
      </c>
      <c r="AD847" s="27" t="e">
        <f>VLOOKUP(tbl2_2!A847,ishod_substance!A:AD,9,0)</f>
        <v>#N/A</v>
      </c>
      <c r="AE847" s="8" t="e">
        <f>VLOOKUP(tbl2_2!A847,ishod_substance!A:AD,9,0)</f>
        <v>#N/A</v>
      </c>
      <c r="AF847" s="12"/>
    </row>
    <row r="848" spans="1:32" x14ac:dyDescent="0.25">
      <c r="A848">
        <v>840</v>
      </c>
      <c r="C848" s="5" t="e">
        <f>VLOOKUP(tbl2_2!A848,ishod_substance!A:P,2,0)</f>
        <v>#N/A</v>
      </c>
      <c r="D848" s="7" t="e">
        <f>VLOOKUP(tbl2_2!A848,ishod_substance!A:P,3,0)</f>
        <v>#N/A</v>
      </c>
      <c r="E848" s="5" t="e">
        <f>VLOOKUP(tbl2_2!A848,ishod_substance!A:P,11,0)</f>
        <v>#N/A</v>
      </c>
      <c r="F848" s="6" t="e">
        <f>VLOOKUP(tbl2_2!A848,ishod_substance!A:P,15,0)</f>
        <v>#N/A</v>
      </c>
      <c r="G848" s="6" t="e">
        <f>VLOOKUP(tbl2_2!A848,ishod_substance!A:P,12,0)&amp;"/"&amp;VLOOKUP(tbl2_2!A848,ishod_substance!A:P,14,0)</f>
        <v>#N/A</v>
      </c>
      <c r="H848" s="29" t="e">
        <f>VLOOKUP(tbl2_2!A848,ishod_substance!A:P,6,0)</f>
        <v>#N/A</v>
      </c>
      <c r="I848" s="10" t="e">
        <f>VLOOKUP(tbl2_2!A848,ishod_substance!A:P,15,0)</f>
        <v>#N/A</v>
      </c>
      <c r="J848" s="10" t="e">
        <f>VLOOKUP(tbl2_2!A848,ishod_substance!A:P,5,0)</f>
        <v>#N/A</v>
      </c>
      <c r="K848" s="84" t="e">
        <f>VLOOKUP(tbl2_2!A848,ishod_substance!A:Q,17,0)</f>
        <v>#N/A</v>
      </c>
      <c r="L848" s="84" t="e">
        <f>VLOOKUP(tbl2_2!A848,ishod_substance!A:R,18,0)</f>
        <v>#N/A</v>
      </c>
      <c r="M848" s="84" t="e">
        <f>VLOOKUP(tbl2_2!A848,ishod_substance!A:AD,19,0)</f>
        <v>#N/A</v>
      </c>
      <c r="N848" s="4" t="e">
        <f>VLOOKUP(tbl2_2!A848,ishod_substance!A:AD,20,0)</f>
        <v>#N/A</v>
      </c>
      <c r="O848" s="4" t="e">
        <f>VLOOKUP(tbl2_2!A848,ishod_substance!A:AD,21,0)</f>
        <v>#N/A</v>
      </c>
      <c r="P848" s="4" t="e">
        <f>VLOOKUP(tbl2_2!A848,ishod_substance!A:AD,22,0)</f>
        <v>#N/A</v>
      </c>
      <c r="Q848" s="4" t="e">
        <f>VLOOKUP(tbl2_2!A848,ishod_substance!A:AD,23,0)</f>
        <v>#N/A</v>
      </c>
      <c r="R848" s="4" t="e">
        <f>VLOOKUP(tbl2_2!A848,ishod_substance!A:AD,24,0)</f>
        <v>#N/A</v>
      </c>
      <c r="S848" s="4" t="e">
        <f>VLOOKUP(tbl2_2!A848,ishod_substance!A:AD,25,0)</f>
        <v>#N/A</v>
      </c>
      <c r="T848" s="4" t="e">
        <f>VLOOKUP(tbl2_2!A848,ishod_substance!A:AD,26,0)</f>
        <v>#N/A</v>
      </c>
      <c r="U848" s="4" t="e">
        <f>VLOOKUP(tbl2_2!A848,ishod_substance!A:AD,27,0)</f>
        <v>#N/A</v>
      </c>
      <c r="V848" s="4" t="e">
        <f>VLOOKUP(tbl2_2!A848,ishod_substance!A:AD,28,0)</f>
        <v>#N/A</v>
      </c>
      <c r="W848" s="4" t="e">
        <f>VLOOKUP(tbl2_2!A848,ishod_substance!A:AD,29,0)</f>
        <v>#N/A</v>
      </c>
      <c r="X848" s="4" t="e">
        <f>VLOOKUP(tbl2_2!A848,ishod_substance!A:AD,30,0)</f>
        <v>#N/A</v>
      </c>
      <c r="Y848" s="10" t="e">
        <f>VLOOKUP(tbl2_2!A848,ishod_substance!A:AD,7,0)</f>
        <v>#N/A</v>
      </c>
      <c r="Z848" s="9" t="e">
        <f>VLOOKUP(Y848,quide!$A$2:$B$1006,2,0)</f>
        <v>#N/A</v>
      </c>
      <c r="AA848" s="4" t="e">
        <f>VLOOKUP(Y848,quide!$A$2:$J$1006,10,0)</f>
        <v>#N/A</v>
      </c>
      <c r="AB848" s="50" t="e">
        <f>VLOOKUP(tbl2_2!A848,ishod_substance!A:AD,8,0)</f>
        <v>#N/A</v>
      </c>
      <c r="AC848" s="28" t="e">
        <f t="shared" si="13"/>
        <v>#N/A</v>
      </c>
      <c r="AD848" s="27" t="e">
        <f>VLOOKUP(tbl2_2!A848,ishod_substance!A:AD,9,0)</f>
        <v>#N/A</v>
      </c>
      <c r="AE848" s="8" t="e">
        <f>VLOOKUP(tbl2_2!A848,ishod_substance!A:AD,9,0)</f>
        <v>#N/A</v>
      </c>
      <c r="AF848" s="12"/>
    </row>
    <row r="849" spans="1:32" x14ac:dyDescent="0.25">
      <c r="A849">
        <v>841</v>
      </c>
      <c r="C849" s="5" t="e">
        <f>VLOOKUP(tbl2_2!A849,ishod_substance!A:P,2,0)</f>
        <v>#N/A</v>
      </c>
      <c r="D849" s="7" t="e">
        <f>VLOOKUP(tbl2_2!A849,ishod_substance!A:P,3,0)</f>
        <v>#N/A</v>
      </c>
      <c r="E849" s="5" t="e">
        <f>VLOOKUP(tbl2_2!A849,ishod_substance!A:P,11,0)</f>
        <v>#N/A</v>
      </c>
      <c r="F849" s="6" t="e">
        <f>VLOOKUP(tbl2_2!A849,ishod_substance!A:P,15,0)</f>
        <v>#N/A</v>
      </c>
      <c r="G849" s="6" t="e">
        <f>VLOOKUP(tbl2_2!A849,ishod_substance!A:P,12,0)&amp;"/"&amp;VLOOKUP(tbl2_2!A849,ishod_substance!A:P,14,0)</f>
        <v>#N/A</v>
      </c>
      <c r="H849" s="29" t="e">
        <f>VLOOKUP(tbl2_2!A849,ishod_substance!A:P,6,0)</f>
        <v>#N/A</v>
      </c>
      <c r="I849" s="10" t="e">
        <f>VLOOKUP(tbl2_2!A849,ishod_substance!A:P,15,0)</f>
        <v>#N/A</v>
      </c>
      <c r="J849" s="10" t="e">
        <f>VLOOKUP(tbl2_2!A849,ishod_substance!A:P,5,0)</f>
        <v>#N/A</v>
      </c>
      <c r="K849" s="84" t="e">
        <f>VLOOKUP(tbl2_2!A849,ishod_substance!A:Q,17,0)</f>
        <v>#N/A</v>
      </c>
      <c r="L849" s="84" t="e">
        <f>VLOOKUP(tbl2_2!A849,ishod_substance!A:R,18,0)</f>
        <v>#N/A</v>
      </c>
      <c r="M849" s="84" t="e">
        <f>VLOOKUP(tbl2_2!A849,ishod_substance!A:AD,19,0)</f>
        <v>#N/A</v>
      </c>
      <c r="N849" s="4" t="e">
        <f>VLOOKUP(tbl2_2!A849,ishod_substance!A:AD,20,0)</f>
        <v>#N/A</v>
      </c>
      <c r="O849" s="4" t="e">
        <f>VLOOKUP(tbl2_2!A849,ishod_substance!A:AD,21,0)</f>
        <v>#N/A</v>
      </c>
      <c r="P849" s="4" t="e">
        <f>VLOOKUP(tbl2_2!A849,ishod_substance!A:AD,22,0)</f>
        <v>#N/A</v>
      </c>
      <c r="Q849" s="4" t="e">
        <f>VLOOKUP(tbl2_2!A849,ishod_substance!A:AD,23,0)</f>
        <v>#N/A</v>
      </c>
      <c r="R849" s="4" t="e">
        <f>VLOOKUP(tbl2_2!A849,ishod_substance!A:AD,24,0)</f>
        <v>#N/A</v>
      </c>
      <c r="S849" s="4" t="e">
        <f>VLOOKUP(tbl2_2!A849,ishod_substance!A:AD,25,0)</f>
        <v>#N/A</v>
      </c>
      <c r="T849" s="4" t="e">
        <f>VLOOKUP(tbl2_2!A849,ishod_substance!A:AD,26,0)</f>
        <v>#N/A</v>
      </c>
      <c r="U849" s="4" t="e">
        <f>VLOOKUP(tbl2_2!A849,ishod_substance!A:AD,27,0)</f>
        <v>#N/A</v>
      </c>
      <c r="V849" s="4" t="e">
        <f>VLOOKUP(tbl2_2!A849,ishod_substance!A:AD,28,0)</f>
        <v>#N/A</v>
      </c>
      <c r="W849" s="4" t="e">
        <f>VLOOKUP(tbl2_2!A849,ishod_substance!A:AD,29,0)</f>
        <v>#N/A</v>
      </c>
      <c r="X849" s="4" t="e">
        <f>VLOOKUP(tbl2_2!A849,ishod_substance!A:AD,30,0)</f>
        <v>#N/A</v>
      </c>
      <c r="Y849" s="10" t="e">
        <f>VLOOKUP(tbl2_2!A849,ishod_substance!A:AD,7,0)</f>
        <v>#N/A</v>
      </c>
      <c r="Z849" s="9" t="e">
        <f>VLOOKUP(Y849,quide!$A$2:$B$1006,2,0)</f>
        <v>#N/A</v>
      </c>
      <c r="AA849" s="4" t="e">
        <f>VLOOKUP(Y849,quide!$A$2:$J$1006,10,0)</f>
        <v>#N/A</v>
      </c>
      <c r="AB849" s="50" t="e">
        <f>VLOOKUP(tbl2_2!A849,ishod_substance!A:AD,8,0)</f>
        <v>#N/A</v>
      </c>
      <c r="AC849" s="28" t="e">
        <f t="shared" si="13"/>
        <v>#N/A</v>
      </c>
      <c r="AD849" s="27" t="e">
        <f>VLOOKUP(tbl2_2!A849,ishod_substance!A:AD,9,0)</f>
        <v>#N/A</v>
      </c>
      <c r="AE849" s="8" t="e">
        <f>VLOOKUP(tbl2_2!A849,ishod_substance!A:AD,9,0)</f>
        <v>#N/A</v>
      </c>
      <c r="AF849" s="12"/>
    </row>
    <row r="850" spans="1:32" x14ac:dyDescent="0.25">
      <c r="A850">
        <v>842</v>
      </c>
      <c r="C850" s="5" t="e">
        <f>VLOOKUP(tbl2_2!A850,ishod_substance!A:P,2,0)</f>
        <v>#N/A</v>
      </c>
      <c r="D850" s="7" t="e">
        <f>VLOOKUP(tbl2_2!A850,ishod_substance!A:P,3,0)</f>
        <v>#N/A</v>
      </c>
      <c r="E850" s="5" t="e">
        <f>VLOOKUP(tbl2_2!A850,ishod_substance!A:P,11,0)</f>
        <v>#N/A</v>
      </c>
      <c r="F850" s="6" t="e">
        <f>VLOOKUP(tbl2_2!A850,ishod_substance!A:P,15,0)</f>
        <v>#N/A</v>
      </c>
      <c r="G850" s="6" t="e">
        <f>VLOOKUP(tbl2_2!A850,ishod_substance!A:P,12,0)&amp;"/"&amp;VLOOKUP(tbl2_2!A850,ishod_substance!A:P,14,0)</f>
        <v>#N/A</v>
      </c>
      <c r="H850" s="29" t="e">
        <f>VLOOKUP(tbl2_2!A850,ishod_substance!A:P,6,0)</f>
        <v>#N/A</v>
      </c>
      <c r="I850" s="10" t="e">
        <f>VLOOKUP(tbl2_2!A850,ishod_substance!A:P,15,0)</f>
        <v>#N/A</v>
      </c>
      <c r="J850" s="10" t="e">
        <f>VLOOKUP(tbl2_2!A850,ishod_substance!A:P,5,0)</f>
        <v>#N/A</v>
      </c>
      <c r="K850" s="84" t="e">
        <f>VLOOKUP(tbl2_2!A850,ishod_substance!A:Q,17,0)</f>
        <v>#N/A</v>
      </c>
      <c r="L850" s="84" t="e">
        <f>VLOOKUP(tbl2_2!A850,ishod_substance!A:R,18,0)</f>
        <v>#N/A</v>
      </c>
      <c r="M850" s="84" t="e">
        <f>VLOOKUP(tbl2_2!A850,ishod_substance!A:AD,19,0)</f>
        <v>#N/A</v>
      </c>
      <c r="N850" s="4" t="e">
        <f>VLOOKUP(tbl2_2!A850,ishod_substance!A:AD,20,0)</f>
        <v>#N/A</v>
      </c>
      <c r="O850" s="4" t="e">
        <f>VLOOKUP(tbl2_2!A850,ishod_substance!A:AD,21,0)</f>
        <v>#N/A</v>
      </c>
      <c r="P850" s="4" t="e">
        <f>VLOOKUP(tbl2_2!A850,ishod_substance!A:AD,22,0)</f>
        <v>#N/A</v>
      </c>
      <c r="Q850" s="4" t="e">
        <f>VLOOKUP(tbl2_2!A850,ishod_substance!A:AD,23,0)</f>
        <v>#N/A</v>
      </c>
      <c r="R850" s="4" t="e">
        <f>VLOOKUP(tbl2_2!A850,ishod_substance!A:AD,24,0)</f>
        <v>#N/A</v>
      </c>
      <c r="S850" s="4" t="e">
        <f>VLOOKUP(tbl2_2!A850,ishod_substance!A:AD,25,0)</f>
        <v>#N/A</v>
      </c>
      <c r="T850" s="4" t="e">
        <f>VLOOKUP(tbl2_2!A850,ishod_substance!A:AD,26,0)</f>
        <v>#N/A</v>
      </c>
      <c r="U850" s="4" t="e">
        <f>VLOOKUP(tbl2_2!A850,ishod_substance!A:AD,27,0)</f>
        <v>#N/A</v>
      </c>
      <c r="V850" s="4" t="e">
        <f>VLOOKUP(tbl2_2!A850,ishod_substance!A:AD,28,0)</f>
        <v>#N/A</v>
      </c>
      <c r="W850" s="4" t="e">
        <f>VLOOKUP(tbl2_2!A850,ishod_substance!A:AD,29,0)</f>
        <v>#N/A</v>
      </c>
      <c r="X850" s="4" t="e">
        <f>VLOOKUP(tbl2_2!A850,ishod_substance!A:AD,30,0)</f>
        <v>#N/A</v>
      </c>
      <c r="Y850" s="10" t="e">
        <f>VLOOKUP(tbl2_2!A850,ishod_substance!A:AD,7,0)</f>
        <v>#N/A</v>
      </c>
      <c r="Z850" s="9" t="e">
        <f>VLOOKUP(Y850,quide!$A$2:$B$1006,2,0)</f>
        <v>#N/A</v>
      </c>
      <c r="AA850" s="4" t="e">
        <f>VLOOKUP(Y850,quide!$A$2:$J$1006,10,0)</f>
        <v>#N/A</v>
      </c>
      <c r="AB850" s="50" t="e">
        <f>VLOOKUP(tbl2_2!A850,ishod_substance!A:AD,8,0)</f>
        <v>#N/A</v>
      </c>
      <c r="AC850" s="28" t="e">
        <f t="shared" si="13"/>
        <v>#N/A</v>
      </c>
      <c r="AD850" s="27" t="e">
        <f>VLOOKUP(tbl2_2!A850,ishod_substance!A:AD,9,0)</f>
        <v>#N/A</v>
      </c>
      <c r="AE850" s="8" t="e">
        <f>VLOOKUP(tbl2_2!A850,ishod_substance!A:AD,9,0)</f>
        <v>#N/A</v>
      </c>
      <c r="AF850" s="12"/>
    </row>
    <row r="851" spans="1:32" x14ac:dyDescent="0.25">
      <c r="A851">
        <v>843</v>
      </c>
      <c r="C851" s="5" t="e">
        <f>VLOOKUP(tbl2_2!A851,ishod_substance!A:P,2,0)</f>
        <v>#N/A</v>
      </c>
      <c r="D851" s="7" t="e">
        <f>VLOOKUP(tbl2_2!A851,ishod_substance!A:P,3,0)</f>
        <v>#N/A</v>
      </c>
      <c r="E851" s="5" t="e">
        <f>VLOOKUP(tbl2_2!A851,ishod_substance!A:P,11,0)</f>
        <v>#N/A</v>
      </c>
      <c r="F851" s="6" t="e">
        <f>VLOOKUP(tbl2_2!A851,ishod_substance!A:P,15,0)</f>
        <v>#N/A</v>
      </c>
      <c r="G851" s="6" t="e">
        <f>VLOOKUP(tbl2_2!A851,ishod_substance!A:P,12,0)&amp;"/"&amp;VLOOKUP(tbl2_2!A851,ishod_substance!A:P,14,0)</f>
        <v>#N/A</v>
      </c>
      <c r="H851" s="29" t="e">
        <f>VLOOKUP(tbl2_2!A851,ishod_substance!A:P,6,0)</f>
        <v>#N/A</v>
      </c>
      <c r="I851" s="10" t="e">
        <f>VLOOKUP(tbl2_2!A851,ishod_substance!A:P,15,0)</f>
        <v>#N/A</v>
      </c>
      <c r="J851" s="10" t="e">
        <f>VLOOKUP(tbl2_2!A851,ishod_substance!A:P,5,0)</f>
        <v>#N/A</v>
      </c>
      <c r="K851" s="84" t="e">
        <f>VLOOKUP(tbl2_2!A851,ishod_substance!A:Q,17,0)</f>
        <v>#N/A</v>
      </c>
      <c r="L851" s="84" t="e">
        <f>VLOOKUP(tbl2_2!A851,ishod_substance!A:R,18,0)</f>
        <v>#N/A</v>
      </c>
      <c r="M851" s="84" t="e">
        <f>VLOOKUP(tbl2_2!A851,ishod_substance!A:AD,19,0)</f>
        <v>#N/A</v>
      </c>
      <c r="N851" s="4" t="e">
        <f>VLOOKUP(tbl2_2!A851,ishod_substance!A:AD,20,0)</f>
        <v>#N/A</v>
      </c>
      <c r="O851" s="4" t="e">
        <f>VLOOKUP(tbl2_2!A851,ishod_substance!A:AD,21,0)</f>
        <v>#N/A</v>
      </c>
      <c r="P851" s="4" t="e">
        <f>VLOOKUP(tbl2_2!A851,ishod_substance!A:AD,22,0)</f>
        <v>#N/A</v>
      </c>
      <c r="Q851" s="4" t="e">
        <f>VLOOKUP(tbl2_2!A851,ishod_substance!A:AD,23,0)</f>
        <v>#N/A</v>
      </c>
      <c r="R851" s="4" t="e">
        <f>VLOOKUP(tbl2_2!A851,ishod_substance!A:AD,24,0)</f>
        <v>#N/A</v>
      </c>
      <c r="S851" s="4" t="e">
        <f>VLOOKUP(tbl2_2!A851,ishod_substance!A:AD,25,0)</f>
        <v>#N/A</v>
      </c>
      <c r="T851" s="4" t="e">
        <f>VLOOKUP(tbl2_2!A851,ishod_substance!A:AD,26,0)</f>
        <v>#N/A</v>
      </c>
      <c r="U851" s="4" t="e">
        <f>VLOOKUP(tbl2_2!A851,ishod_substance!A:AD,27,0)</f>
        <v>#N/A</v>
      </c>
      <c r="V851" s="4" t="e">
        <f>VLOOKUP(tbl2_2!A851,ishod_substance!A:AD,28,0)</f>
        <v>#N/A</v>
      </c>
      <c r="W851" s="4" t="e">
        <f>VLOOKUP(tbl2_2!A851,ishod_substance!A:AD,29,0)</f>
        <v>#N/A</v>
      </c>
      <c r="X851" s="4" t="e">
        <f>VLOOKUP(tbl2_2!A851,ishod_substance!A:AD,30,0)</f>
        <v>#N/A</v>
      </c>
      <c r="Y851" s="10" t="e">
        <f>VLOOKUP(tbl2_2!A851,ishod_substance!A:AD,7,0)</f>
        <v>#N/A</v>
      </c>
      <c r="Z851" s="9" t="e">
        <f>VLOOKUP(Y851,quide!$A$2:$B$1006,2,0)</f>
        <v>#N/A</v>
      </c>
      <c r="AA851" s="4" t="e">
        <f>VLOOKUP(Y851,quide!$A$2:$J$1006,10,0)</f>
        <v>#N/A</v>
      </c>
      <c r="AB851" s="50" t="e">
        <f>VLOOKUP(tbl2_2!A851,ishod_substance!A:AD,8,0)</f>
        <v>#N/A</v>
      </c>
      <c r="AC851" s="28" t="e">
        <f t="shared" si="13"/>
        <v>#N/A</v>
      </c>
      <c r="AD851" s="27" t="e">
        <f>VLOOKUP(tbl2_2!A851,ishod_substance!A:AD,9,0)</f>
        <v>#N/A</v>
      </c>
      <c r="AE851" s="8" t="e">
        <f>VLOOKUP(tbl2_2!A851,ishod_substance!A:AD,9,0)</f>
        <v>#N/A</v>
      </c>
      <c r="AF851" s="12"/>
    </row>
    <row r="852" spans="1:32" x14ac:dyDescent="0.25">
      <c r="A852">
        <v>844</v>
      </c>
      <c r="C852" s="5" t="e">
        <f>VLOOKUP(tbl2_2!A852,ishod_substance!A:P,2,0)</f>
        <v>#N/A</v>
      </c>
      <c r="D852" s="7" t="e">
        <f>VLOOKUP(tbl2_2!A852,ishod_substance!A:P,3,0)</f>
        <v>#N/A</v>
      </c>
      <c r="E852" s="5" t="e">
        <f>VLOOKUP(tbl2_2!A852,ishod_substance!A:P,11,0)</f>
        <v>#N/A</v>
      </c>
      <c r="F852" s="6" t="e">
        <f>VLOOKUP(tbl2_2!A852,ishod_substance!A:P,15,0)</f>
        <v>#N/A</v>
      </c>
      <c r="G852" s="6" t="e">
        <f>VLOOKUP(tbl2_2!A852,ishod_substance!A:P,12,0)&amp;"/"&amp;VLOOKUP(tbl2_2!A852,ishod_substance!A:P,14,0)</f>
        <v>#N/A</v>
      </c>
      <c r="H852" s="29" t="e">
        <f>VLOOKUP(tbl2_2!A852,ishod_substance!A:P,6,0)</f>
        <v>#N/A</v>
      </c>
      <c r="I852" s="10" t="e">
        <f>VLOOKUP(tbl2_2!A852,ishod_substance!A:P,15,0)</f>
        <v>#N/A</v>
      </c>
      <c r="J852" s="10" t="e">
        <f>VLOOKUP(tbl2_2!A852,ishod_substance!A:P,5,0)</f>
        <v>#N/A</v>
      </c>
      <c r="K852" s="84" t="e">
        <f>VLOOKUP(tbl2_2!A852,ishod_substance!A:Q,17,0)</f>
        <v>#N/A</v>
      </c>
      <c r="L852" s="84" t="e">
        <f>VLOOKUP(tbl2_2!A852,ishod_substance!A:R,18,0)</f>
        <v>#N/A</v>
      </c>
      <c r="M852" s="84" t="e">
        <f>VLOOKUP(tbl2_2!A852,ishod_substance!A:AD,19,0)</f>
        <v>#N/A</v>
      </c>
      <c r="N852" s="4" t="e">
        <f>VLOOKUP(tbl2_2!A852,ishod_substance!A:AD,20,0)</f>
        <v>#N/A</v>
      </c>
      <c r="O852" s="4" t="e">
        <f>VLOOKUP(tbl2_2!A852,ishod_substance!A:AD,21,0)</f>
        <v>#N/A</v>
      </c>
      <c r="P852" s="4" t="e">
        <f>VLOOKUP(tbl2_2!A852,ishod_substance!A:AD,22,0)</f>
        <v>#N/A</v>
      </c>
      <c r="Q852" s="4" t="e">
        <f>VLOOKUP(tbl2_2!A852,ishod_substance!A:AD,23,0)</f>
        <v>#N/A</v>
      </c>
      <c r="R852" s="4" t="e">
        <f>VLOOKUP(tbl2_2!A852,ishod_substance!A:AD,24,0)</f>
        <v>#N/A</v>
      </c>
      <c r="S852" s="4" t="e">
        <f>VLOOKUP(tbl2_2!A852,ishod_substance!A:AD,25,0)</f>
        <v>#N/A</v>
      </c>
      <c r="T852" s="4" t="e">
        <f>VLOOKUP(tbl2_2!A852,ishod_substance!A:AD,26,0)</f>
        <v>#N/A</v>
      </c>
      <c r="U852" s="4" t="e">
        <f>VLOOKUP(tbl2_2!A852,ishod_substance!A:AD,27,0)</f>
        <v>#N/A</v>
      </c>
      <c r="V852" s="4" t="e">
        <f>VLOOKUP(tbl2_2!A852,ishod_substance!A:AD,28,0)</f>
        <v>#N/A</v>
      </c>
      <c r="W852" s="4" t="e">
        <f>VLOOKUP(tbl2_2!A852,ishod_substance!A:AD,29,0)</f>
        <v>#N/A</v>
      </c>
      <c r="X852" s="4" t="e">
        <f>VLOOKUP(tbl2_2!A852,ishod_substance!A:AD,30,0)</f>
        <v>#N/A</v>
      </c>
      <c r="Y852" s="10" t="e">
        <f>VLOOKUP(tbl2_2!A852,ishod_substance!A:AD,7,0)</f>
        <v>#N/A</v>
      </c>
      <c r="Z852" s="9" t="e">
        <f>VLOOKUP(Y852,quide!$A$2:$B$1006,2,0)</f>
        <v>#N/A</v>
      </c>
      <c r="AA852" s="4" t="e">
        <f>VLOOKUP(Y852,quide!$A$2:$J$1006,10,0)</f>
        <v>#N/A</v>
      </c>
      <c r="AB852" s="50" t="e">
        <f>VLOOKUP(tbl2_2!A852,ishod_substance!A:AD,8,0)</f>
        <v>#N/A</v>
      </c>
      <c r="AC852" s="28" t="e">
        <f t="shared" si="13"/>
        <v>#N/A</v>
      </c>
      <c r="AD852" s="27" t="e">
        <f>VLOOKUP(tbl2_2!A852,ishod_substance!A:AD,9,0)</f>
        <v>#N/A</v>
      </c>
      <c r="AE852" s="8" t="e">
        <f>VLOOKUP(tbl2_2!A852,ishod_substance!A:AD,9,0)</f>
        <v>#N/A</v>
      </c>
      <c r="AF852" s="12"/>
    </row>
    <row r="853" spans="1:32" x14ac:dyDescent="0.25">
      <c r="A853">
        <v>845</v>
      </c>
      <c r="C853" s="5" t="e">
        <f>VLOOKUP(tbl2_2!A853,ishod_substance!A:P,2,0)</f>
        <v>#N/A</v>
      </c>
      <c r="D853" s="7" t="e">
        <f>VLOOKUP(tbl2_2!A853,ishod_substance!A:P,3,0)</f>
        <v>#N/A</v>
      </c>
      <c r="E853" s="5" t="e">
        <f>VLOOKUP(tbl2_2!A853,ishod_substance!A:P,11,0)</f>
        <v>#N/A</v>
      </c>
      <c r="F853" s="6" t="e">
        <f>VLOOKUP(tbl2_2!A853,ishod_substance!A:P,15,0)</f>
        <v>#N/A</v>
      </c>
      <c r="G853" s="6" t="e">
        <f>VLOOKUP(tbl2_2!A853,ishod_substance!A:P,12,0)&amp;"/"&amp;VLOOKUP(tbl2_2!A853,ishod_substance!A:P,14,0)</f>
        <v>#N/A</v>
      </c>
      <c r="H853" s="29" t="e">
        <f>VLOOKUP(tbl2_2!A853,ishod_substance!A:P,6,0)</f>
        <v>#N/A</v>
      </c>
      <c r="I853" s="10" t="e">
        <f>VLOOKUP(tbl2_2!A853,ishod_substance!A:P,15,0)</f>
        <v>#N/A</v>
      </c>
      <c r="J853" s="10" t="e">
        <f>VLOOKUP(tbl2_2!A853,ishod_substance!A:P,5,0)</f>
        <v>#N/A</v>
      </c>
      <c r="K853" s="84" t="e">
        <f>VLOOKUP(tbl2_2!A853,ishod_substance!A:Q,17,0)</f>
        <v>#N/A</v>
      </c>
      <c r="L853" s="84" t="e">
        <f>VLOOKUP(tbl2_2!A853,ishod_substance!A:R,18,0)</f>
        <v>#N/A</v>
      </c>
      <c r="M853" s="84" t="e">
        <f>VLOOKUP(tbl2_2!A853,ishod_substance!A:AD,19,0)</f>
        <v>#N/A</v>
      </c>
      <c r="N853" s="4" t="e">
        <f>VLOOKUP(tbl2_2!A853,ishod_substance!A:AD,20,0)</f>
        <v>#N/A</v>
      </c>
      <c r="O853" s="4" t="e">
        <f>VLOOKUP(tbl2_2!A853,ishod_substance!A:AD,21,0)</f>
        <v>#N/A</v>
      </c>
      <c r="P853" s="4" t="e">
        <f>VLOOKUP(tbl2_2!A853,ishod_substance!A:AD,22,0)</f>
        <v>#N/A</v>
      </c>
      <c r="Q853" s="4" t="e">
        <f>VLOOKUP(tbl2_2!A853,ishod_substance!A:AD,23,0)</f>
        <v>#N/A</v>
      </c>
      <c r="R853" s="4" t="e">
        <f>VLOOKUP(tbl2_2!A853,ishod_substance!A:AD,24,0)</f>
        <v>#N/A</v>
      </c>
      <c r="S853" s="4" t="e">
        <f>VLOOKUP(tbl2_2!A853,ishod_substance!A:AD,25,0)</f>
        <v>#N/A</v>
      </c>
      <c r="T853" s="4" t="e">
        <f>VLOOKUP(tbl2_2!A853,ishod_substance!A:AD,26,0)</f>
        <v>#N/A</v>
      </c>
      <c r="U853" s="4" t="e">
        <f>VLOOKUP(tbl2_2!A853,ishod_substance!A:AD,27,0)</f>
        <v>#N/A</v>
      </c>
      <c r="V853" s="4" t="e">
        <f>VLOOKUP(tbl2_2!A853,ishod_substance!A:AD,28,0)</f>
        <v>#N/A</v>
      </c>
      <c r="W853" s="4" t="e">
        <f>VLOOKUP(tbl2_2!A853,ishod_substance!A:AD,29,0)</f>
        <v>#N/A</v>
      </c>
      <c r="X853" s="4" t="e">
        <f>VLOOKUP(tbl2_2!A853,ishod_substance!A:AD,30,0)</f>
        <v>#N/A</v>
      </c>
      <c r="Y853" s="10" t="e">
        <f>VLOOKUP(tbl2_2!A853,ishod_substance!A:AD,7,0)</f>
        <v>#N/A</v>
      </c>
      <c r="Z853" s="9" t="e">
        <f>VLOOKUP(Y853,quide!$A$2:$B$1006,2,0)</f>
        <v>#N/A</v>
      </c>
      <c r="AA853" s="4" t="e">
        <f>VLOOKUP(Y853,quide!$A$2:$J$1006,10,0)</f>
        <v>#N/A</v>
      </c>
      <c r="AB853" s="50" t="e">
        <f>VLOOKUP(tbl2_2!A853,ishod_substance!A:AD,8,0)</f>
        <v>#N/A</v>
      </c>
      <c r="AC853" s="28" t="e">
        <f t="shared" si="13"/>
        <v>#N/A</v>
      </c>
      <c r="AD853" s="27" t="e">
        <f>VLOOKUP(tbl2_2!A853,ishod_substance!A:AD,9,0)</f>
        <v>#N/A</v>
      </c>
      <c r="AE853" s="8" t="e">
        <f>VLOOKUP(tbl2_2!A853,ishod_substance!A:AD,9,0)</f>
        <v>#N/A</v>
      </c>
      <c r="AF853" s="12"/>
    </row>
    <row r="854" spans="1:32" x14ac:dyDescent="0.25">
      <c r="A854">
        <v>846</v>
      </c>
      <c r="C854" s="5" t="e">
        <f>VLOOKUP(tbl2_2!A854,ishod_substance!A:P,2,0)</f>
        <v>#N/A</v>
      </c>
      <c r="D854" s="7" t="e">
        <f>VLOOKUP(tbl2_2!A854,ishod_substance!A:P,3,0)</f>
        <v>#N/A</v>
      </c>
      <c r="E854" s="5" t="e">
        <f>VLOOKUP(tbl2_2!A854,ishod_substance!A:P,11,0)</f>
        <v>#N/A</v>
      </c>
      <c r="F854" s="6" t="e">
        <f>VLOOKUP(tbl2_2!A854,ishod_substance!A:P,15,0)</f>
        <v>#N/A</v>
      </c>
      <c r="G854" s="6" t="e">
        <f>VLOOKUP(tbl2_2!A854,ishod_substance!A:P,12,0)&amp;"/"&amp;VLOOKUP(tbl2_2!A854,ishod_substance!A:P,14,0)</f>
        <v>#N/A</v>
      </c>
      <c r="H854" s="29" t="e">
        <f>VLOOKUP(tbl2_2!A854,ishod_substance!A:P,6,0)</f>
        <v>#N/A</v>
      </c>
      <c r="I854" s="10" t="e">
        <f>VLOOKUP(tbl2_2!A854,ishod_substance!A:P,15,0)</f>
        <v>#N/A</v>
      </c>
      <c r="J854" s="10" t="e">
        <f>VLOOKUP(tbl2_2!A854,ishod_substance!A:P,5,0)</f>
        <v>#N/A</v>
      </c>
      <c r="K854" s="84" t="e">
        <f>VLOOKUP(tbl2_2!A854,ishod_substance!A:Q,17,0)</f>
        <v>#N/A</v>
      </c>
      <c r="L854" s="84" t="e">
        <f>VLOOKUP(tbl2_2!A854,ishod_substance!A:R,18,0)</f>
        <v>#N/A</v>
      </c>
      <c r="M854" s="84" t="e">
        <f>VLOOKUP(tbl2_2!A854,ishod_substance!A:AD,19,0)</f>
        <v>#N/A</v>
      </c>
      <c r="N854" s="4" t="e">
        <f>VLOOKUP(tbl2_2!A854,ishod_substance!A:AD,20,0)</f>
        <v>#N/A</v>
      </c>
      <c r="O854" s="4" t="e">
        <f>VLOOKUP(tbl2_2!A854,ishod_substance!A:AD,21,0)</f>
        <v>#N/A</v>
      </c>
      <c r="P854" s="4" t="e">
        <f>VLOOKUP(tbl2_2!A854,ishod_substance!A:AD,22,0)</f>
        <v>#N/A</v>
      </c>
      <c r="Q854" s="4" t="e">
        <f>VLOOKUP(tbl2_2!A854,ishod_substance!A:AD,23,0)</f>
        <v>#N/A</v>
      </c>
      <c r="R854" s="4" t="e">
        <f>VLOOKUP(tbl2_2!A854,ishod_substance!A:AD,24,0)</f>
        <v>#N/A</v>
      </c>
      <c r="S854" s="4" t="e">
        <f>VLOOKUP(tbl2_2!A854,ishod_substance!A:AD,25,0)</f>
        <v>#N/A</v>
      </c>
      <c r="T854" s="4" t="e">
        <f>VLOOKUP(tbl2_2!A854,ishod_substance!A:AD,26,0)</f>
        <v>#N/A</v>
      </c>
      <c r="U854" s="4" t="e">
        <f>VLOOKUP(tbl2_2!A854,ishod_substance!A:AD,27,0)</f>
        <v>#N/A</v>
      </c>
      <c r="V854" s="4" t="e">
        <f>VLOOKUP(tbl2_2!A854,ishod_substance!A:AD,28,0)</f>
        <v>#N/A</v>
      </c>
      <c r="W854" s="4" t="e">
        <f>VLOOKUP(tbl2_2!A854,ishod_substance!A:AD,29,0)</f>
        <v>#N/A</v>
      </c>
      <c r="X854" s="4" t="e">
        <f>VLOOKUP(tbl2_2!A854,ishod_substance!A:AD,30,0)</f>
        <v>#N/A</v>
      </c>
      <c r="Y854" s="10" t="e">
        <f>VLOOKUP(tbl2_2!A854,ishod_substance!A:AD,7,0)</f>
        <v>#N/A</v>
      </c>
      <c r="Z854" s="9" t="e">
        <f>VLOOKUP(Y854,quide!$A$2:$B$1006,2,0)</f>
        <v>#N/A</v>
      </c>
      <c r="AA854" s="4" t="e">
        <f>VLOOKUP(Y854,quide!$A$2:$J$1006,10,0)</f>
        <v>#N/A</v>
      </c>
      <c r="AB854" s="50" t="e">
        <f>VLOOKUP(tbl2_2!A854,ishod_substance!A:AD,8,0)</f>
        <v>#N/A</v>
      </c>
      <c r="AC854" s="28" t="e">
        <f t="shared" si="13"/>
        <v>#N/A</v>
      </c>
      <c r="AD854" s="27" t="e">
        <f>VLOOKUP(tbl2_2!A854,ishod_substance!A:AD,9,0)</f>
        <v>#N/A</v>
      </c>
      <c r="AE854" s="8" t="e">
        <f>VLOOKUP(tbl2_2!A854,ishod_substance!A:AD,9,0)</f>
        <v>#N/A</v>
      </c>
      <c r="AF854" s="12"/>
    </row>
    <row r="855" spans="1:32" x14ac:dyDescent="0.25">
      <c r="A855">
        <v>847</v>
      </c>
      <c r="C855" s="5" t="e">
        <f>VLOOKUP(tbl2_2!A855,ishod_substance!A:P,2,0)</f>
        <v>#N/A</v>
      </c>
      <c r="D855" s="7" t="e">
        <f>VLOOKUP(tbl2_2!A855,ishod_substance!A:P,3,0)</f>
        <v>#N/A</v>
      </c>
      <c r="E855" s="5" t="e">
        <f>VLOOKUP(tbl2_2!A855,ishod_substance!A:P,11,0)</f>
        <v>#N/A</v>
      </c>
      <c r="F855" s="6" t="e">
        <f>VLOOKUP(tbl2_2!A855,ishod_substance!A:P,15,0)</f>
        <v>#N/A</v>
      </c>
      <c r="G855" s="6" t="e">
        <f>VLOOKUP(tbl2_2!A855,ishod_substance!A:P,12,0)&amp;"/"&amp;VLOOKUP(tbl2_2!A855,ishod_substance!A:P,14,0)</f>
        <v>#N/A</v>
      </c>
      <c r="H855" s="29" t="e">
        <f>VLOOKUP(tbl2_2!A855,ishod_substance!A:P,6,0)</f>
        <v>#N/A</v>
      </c>
      <c r="I855" s="10" t="e">
        <f>VLOOKUP(tbl2_2!A855,ishod_substance!A:P,15,0)</f>
        <v>#N/A</v>
      </c>
      <c r="J855" s="10" t="e">
        <f>VLOOKUP(tbl2_2!A855,ishod_substance!A:P,5,0)</f>
        <v>#N/A</v>
      </c>
      <c r="K855" s="84" t="e">
        <f>VLOOKUP(tbl2_2!A855,ishod_substance!A:Q,17,0)</f>
        <v>#N/A</v>
      </c>
      <c r="L855" s="84" t="e">
        <f>VLOOKUP(tbl2_2!A855,ishod_substance!A:R,18,0)</f>
        <v>#N/A</v>
      </c>
      <c r="M855" s="84" t="e">
        <f>VLOOKUP(tbl2_2!A855,ishod_substance!A:AD,19,0)</f>
        <v>#N/A</v>
      </c>
      <c r="N855" s="4" t="e">
        <f>VLOOKUP(tbl2_2!A855,ishod_substance!A:AD,20,0)</f>
        <v>#N/A</v>
      </c>
      <c r="O855" s="4" t="e">
        <f>VLOOKUP(tbl2_2!A855,ishod_substance!A:AD,21,0)</f>
        <v>#N/A</v>
      </c>
      <c r="P855" s="4" t="e">
        <f>VLOOKUP(tbl2_2!A855,ishod_substance!A:AD,22,0)</f>
        <v>#N/A</v>
      </c>
      <c r="Q855" s="4" t="e">
        <f>VLOOKUP(tbl2_2!A855,ishod_substance!A:AD,23,0)</f>
        <v>#N/A</v>
      </c>
      <c r="R855" s="4" t="e">
        <f>VLOOKUP(tbl2_2!A855,ishod_substance!A:AD,24,0)</f>
        <v>#N/A</v>
      </c>
      <c r="S855" s="4" t="e">
        <f>VLOOKUP(tbl2_2!A855,ishod_substance!A:AD,25,0)</f>
        <v>#N/A</v>
      </c>
      <c r="T855" s="4" t="e">
        <f>VLOOKUP(tbl2_2!A855,ishod_substance!A:AD,26,0)</f>
        <v>#N/A</v>
      </c>
      <c r="U855" s="4" t="e">
        <f>VLOOKUP(tbl2_2!A855,ishod_substance!A:AD,27,0)</f>
        <v>#N/A</v>
      </c>
      <c r="V855" s="4" t="e">
        <f>VLOOKUP(tbl2_2!A855,ishod_substance!A:AD,28,0)</f>
        <v>#N/A</v>
      </c>
      <c r="W855" s="4" t="e">
        <f>VLOOKUP(tbl2_2!A855,ishod_substance!A:AD,29,0)</f>
        <v>#N/A</v>
      </c>
      <c r="X855" s="4" t="e">
        <f>VLOOKUP(tbl2_2!A855,ishod_substance!A:AD,30,0)</f>
        <v>#N/A</v>
      </c>
      <c r="Y855" s="10" t="e">
        <f>VLOOKUP(tbl2_2!A855,ishod_substance!A:AD,7,0)</f>
        <v>#N/A</v>
      </c>
      <c r="Z855" s="9" t="e">
        <f>VLOOKUP(Y855,quide!$A$2:$B$1006,2,0)</f>
        <v>#N/A</v>
      </c>
      <c r="AA855" s="4" t="e">
        <f>VLOOKUP(Y855,quide!$A$2:$J$1006,10,0)</f>
        <v>#N/A</v>
      </c>
      <c r="AB855" s="50" t="e">
        <f>VLOOKUP(tbl2_2!A855,ishod_substance!A:AD,8,0)</f>
        <v>#N/A</v>
      </c>
      <c r="AC855" s="28" t="e">
        <f t="shared" si="13"/>
        <v>#N/A</v>
      </c>
      <c r="AD855" s="27" t="e">
        <f>VLOOKUP(tbl2_2!A855,ishod_substance!A:AD,9,0)</f>
        <v>#N/A</v>
      </c>
      <c r="AE855" s="8" t="e">
        <f>VLOOKUP(tbl2_2!A855,ishod_substance!A:AD,9,0)</f>
        <v>#N/A</v>
      </c>
      <c r="AF855" s="12"/>
    </row>
    <row r="856" spans="1:32" x14ac:dyDescent="0.25">
      <c r="A856">
        <v>848</v>
      </c>
      <c r="C856" s="5" t="e">
        <f>VLOOKUP(tbl2_2!A856,ishod_substance!A:P,2,0)</f>
        <v>#N/A</v>
      </c>
      <c r="D856" s="7" t="e">
        <f>VLOOKUP(tbl2_2!A856,ishod_substance!A:P,3,0)</f>
        <v>#N/A</v>
      </c>
      <c r="E856" s="5" t="e">
        <f>VLOOKUP(tbl2_2!A856,ishod_substance!A:P,11,0)</f>
        <v>#N/A</v>
      </c>
      <c r="F856" s="6" t="e">
        <f>VLOOKUP(tbl2_2!A856,ishod_substance!A:P,15,0)</f>
        <v>#N/A</v>
      </c>
      <c r="G856" s="6" t="e">
        <f>VLOOKUP(tbl2_2!A856,ishod_substance!A:P,12,0)&amp;"/"&amp;VLOOKUP(tbl2_2!A856,ishod_substance!A:P,14,0)</f>
        <v>#N/A</v>
      </c>
      <c r="H856" s="29" t="e">
        <f>VLOOKUP(tbl2_2!A856,ishod_substance!A:P,6,0)</f>
        <v>#N/A</v>
      </c>
      <c r="I856" s="10" t="e">
        <f>VLOOKUP(tbl2_2!A856,ishod_substance!A:P,15,0)</f>
        <v>#N/A</v>
      </c>
      <c r="J856" s="10" t="e">
        <f>VLOOKUP(tbl2_2!A856,ishod_substance!A:P,5,0)</f>
        <v>#N/A</v>
      </c>
      <c r="K856" s="84" t="e">
        <f>VLOOKUP(tbl2_2!A856,ishod_substance!A:Q,17,0)</f>
        <v>#N/A</v>
      </c>
      <c r="L856" s="84" t="e">
        <f>VLOOKUP(tbl2_2!A856,ishod_substance!A:R,18,0)</f>
        <v>#N/A</v>
      </c>
      <c r="M856" s="84" t="e">
        <f>VLOOKUP(tbl2_2!A856,ishod_substance!A:AD,19,0)</f>
        <v>#N/A</v>
      </c>
      <c r="N856" s="4" t="e">
        <f>VLOOKUP(tbl2_2!A856,ishod_substance!A:AD,20,0)</f>
        <v>#N/A</v>
      </c>
      <c r="O856" s="4" t="e">
        <f>VLOOKUP(tbl2_2!A856,ishod_substance!A:AD,21,0)</f>
        <v>#N/A</v>
      </c>
      <c r="P856" s="4" t="e">
        <f>VLOOKUP(tbl2_2!A856,ishod_substance!A:AD,22,0)</f>
        <v>#N/A</v>
      </c>
      <c r="Q856" s="4" t="e">
        <f>VLOOKUP(tbl2_2!A856,ishod_substance!A:AD,23,0)</f>
        <v>#N/A</v>
      </c>
      <c r="R856" s="4" t="e">
        <f>VLOOKUP(tbl2_2!A856,ishod_substance!A:AD,24,0)</f>
        <v>#N/A</v>
      </c>
      <c r="S856" s="4" t="e">
        <f>VLOOKUP(tbl2_2!A856,ishod_substance!A:AD,25,0)</f>
        <v>#N/A</v>
      </c>
      <c r="T856" s="4" t="e">
        <f>VLOOKUP(tbl2_2!A856,ishod_substance!A:AD,26,0)</f>
        <v>#N/A</v>
      </c>
      <c r="U856" s="4" t="e">
        <f>VLOOKUP(tbl2_2!A856,ishod_substance!A:AD,27,0)</f>
        <v>#N/A</v>
      </c>
      <c r="V856" s="4" t="e">
        <f>VLOOKUP(tbl2_2!A856,ishod_substance!A:AD,28,0)</f>
        <v>#N/A</v>
      </c>
      <c r="W856" s="4" t="e">
        <f>VLOOKUP(tbl2_2!A856,ishod_substance!A:AD,29,0)</f>
        <v>#N/A</v>
      </c>
      <c r="X856" s="4" t="e">
        <f>VLOOKUP(tbl2_2!A856,ishod_substance!A:AD,30,0)</f>
        <v>#N/A</v>
      </c>
      <c r="Y856" s="10" t="e">
        <f>VLOOKUP(tbl2_2!A856,ishod_substance!A:AD,7,0)</f>
        <v>#N/A</v>
      </c>
      <c r="Z856" s="9" t="e">
        <f>VLOOKUP(Y856,quide!$A$2:$B$1006,2,0)</f>
        <v>#N/A</v>
      </c>
      <c r="AA856" s="4" t="e">
        <f>VLOOKUP(Y856,quide!$A$2:$J$1006,10,0)</f>
        <v>#N/A</v>
      </c>
      <c r="AB856" s="50" t="e">
        <f>VLOOKUP(tbl2_2!A856,ishod_substance!A:AD,8,0)</f>
        <v>#N/A</v>
      </c>
      <c r="AC856" s="28" t="e">
        <f t="shared" si="13"/>
        <v>#N/A</v>
      </c>
      <c r="AD856" s="27" t="e">
        <f>VLOOKUP(tbl2_2!A856,ishod_substance!A:AD,9,0)</f>
        <v>#N/A</v>
      </c>
      <c r="AE856" s="8" t="e">
        <f>VLOOKUP(tbl2_2!A856,ishod_substance!A:AD,9,0)</f>
        <v>#N/A</v>
      </c>
      <c r="AF856" s="12"/>
    </row>
    <row r="857" spans="1:32" x14ac:dyDescent="0.25">
      <c r="A857">
        <v>849</v>
      </c>
      <c r="C857" s="5" t="e">
        <f>VLOOKUP(tbl2_2!A857,ishod_substance!A:P,2,0)</f>
        <v>#N/A</v>
      </c>
      <c r="D857" s="7" t="e">
        <f>VLOOKUP(tbl2_2!A857,ishod_substance!A:P,3,0)</f>
        <v>#N/A</v>
      </c>
      <c r="E857" s="5" t="e">
        <f>VLOOKUP(tbl2_2!A857,ishod_substance!A:P,11,0)</f>
        <v>#N/A</v>
      </c>
      <c r="F857" s="6" t="e">
        <f>VLOOKUP(tbl2_2!A857,ishod_substance!A:P,15,0)</f>
        <v>#N/A</v>
      </c>
      <c r="G857" s="6" t="e">
        <f>VLOOKUP(tbl2_2!A857,ishod_substance!A:P,12,0)&amp;"/"&amp;VLOOKUP(tbl2_2!A857,ishod_substance!A:P,14,0)</f>
        <v>#N/A</v>
      </c>
      <c r="H857" s="29" t="e">
        <f>VLOOKUP(tbl2_2!A857,ishod_substance!A:P,6,0)</f>
        <v>#N/A</v>
      </c>
      <c r="I857" s="10" t="e">
        <f>VLOOKUP(tbl2_2!A857,ishod_substance!A:P,15,0)</f>
        <v>#N/A</v>
      </c>
      <c r="J857" s="10" t="e">
        <f>VLOOKUP(tbl2_2!A857,ishod_substance!A:P,5,0)</f>
        <v>#N/A</v>
      </c>
      <c r="K857" s="84" t="e">
        <f>VLOOKUP(tbl2_2!A857,ishod_substance!A:Q,17,0)</f>
        <v>#N/A</v>
      </c>
      <c r="L857" s="84" t="e">
        <f>VLOOKUP(tbl2_2!A857,ishod_substance!A:R,18,0)</f>
        <v>#N/A</v>
      </c>
      <c r="M857" s="84" t="e">
        <f>VLOOKUP(tbl2_2!A857,ishod_substance!A:AD,19,0)</f>
        <v>#N/A</v>
      </c>
      <c r="N857" s="4" t="e">
        <f>VLOOKUP(tbl2_2!A857,ishod_substance!A:AD,20,0)</f>
        <v>#N/A</v>
      </c>
      <c r="O857" s="4" t="e">
        <f>VLOOKUP(tbl2_2!A857,ishod_substance!A:AD,21,0)</f>
        <v>#N/A</v>
      </c>
      <c r="P857" s="4" t="e">
        <f>VLOOKUP(tbl2_2!A857,ishod_substance!A:AD,22,0)</f>
        <v>#N/A</v>
      </c>
      <c r="Q857" s="4" t="e">
        <f>VLOOKUP(tbl2_2!A857,ishod_substance!A:AD,23,0)</f>
        <v>#N/A</v>
      </c>
      <c r="R857" s="4" t="e">
        <f>VLOOKUP(tbl2_2!A857,ishod_substance!A:AD,24,0)</f>
        <v>#N/A</v>
      </c>
      <c r="S857" s="4" t="e">
        <f>VLOOKUP(tbl2_2!A857,ishod_substance!A:AD,25,0)</f>
        <v>#N/A</v>
      </c>
      <c r="T857" s="4" t="e">
        <f>VLOOKUP(tbl2_2!A857,ishod_substance!A:AD,26,0)</f>
        <v>#N/A</v>
      </c>
      <c r="U857" s="4" t="e">
        <f>VLOOKUP(tbl2_2!A857,ishod_substance!A:AD,27,0)</f>
        <v>#N/A</v>
      </c>
      <c r="V857" s="4" t="e">
        <f>VLOOKUP(tbl2_2!A857,ishod_substance!A:AD,28,0)</f>
        <v>#N/A</v>
      </c>
      <c r="W857" s="4" t="e">
        <f>VLOOKUP(tbl2_2!A857,ishod_substance!A:AD,29,0)</f>
        <v>#N/A</v>
      </c>
      <c r="X857" s="4" t="e">
        <f>VLOOKUP(tbl2_2!A857,ishod_substance!A:AD,30,0)</f>
        <v>#N/A</v>
      </c>
      <c r="Y857" s="10" t="e">
        <f>VLOOKUP(tbl2_2!A857,ishod_substance!A:AD,7,0)</f>
        <v>#N/A</v>
      </c>
      <c r="Z857" s="9" t="e">
        <f>VLOOKUP(Y857,quide!$A$2:$B$1006,2,0)</f>
        <v>#N/A</v>
      </c>
      <c r="AA857" s="4" t="e">
        <f>VLOOKUP(Y857,quide!$A$2:$J$1006,10,0)</f>
        <v>#N/A</v>
      </c>
      <c r="AB857" s="50" t="e">
        <f>VLOOKUP(tbl2_2!A857,ishod_substance!A:AD,8,0)</f>
        <v>#N/A</v>
      </c>
      <c r="AC857" s="28" t="e">
        <f t="shared" si="13"/>
        <v>#N/A</v>
      </c>
      <c r="AD857" s="27" t="e">
        <f>VLOOKUP(tbl2_2!A857,ishod_substance!A:AD,9,0)</f>
        <v>#N/A</v>
      </c>
      <c r="AE857" s="8" t="e">
        <f>VLOOKUP(tbl2_2!A857,ishod_substance!A:AD,9,0)</f>
        <v>#N/A</v>
      </c>
      <c r="AF857" s="12"/>
    </row>
    <row r="858" spans="1:32" x14ac:dyDescent="0.25">
      <c r="A858">
        <v>850</v>
      </c>
      <c r="C858" s="5" t="e">
        <f>VLOOKUP(tbl2_2!A858,ishod_substance!A:P,2,0)</f>
        <v>#N/A</v>
      </c>
      <c r="D858" s="7" t="e">
        <f>VLOOKUP(tbl2_2!A858,ishod_substance!A:P,3,0)</f>
        <v>#N/A</v>
      </c>
      <c r="E858" s="5" t="e">
        <f>VLOOKUP(tbl2_2!A858,ishod_substance!A:P,11,0)</f>
        <v>#N/A</v>
      </c>
      <c r="F858" s="6" t="e">
        <f>VLOOKUP(tbl2_2!A858,ishod_substance!A:P,15,0)</f>
        <v>#N/A</v>
      </c>
      <c r="G858" s="6" t="e">
        <f>VLOOKUP(tbl2_2!A858,ishod_substance!A:P,12,0)&amp;"/"&amp;VLOOKUP(tbl2_2!A858,ishod_substance!A:P,14,0)</f>
        <v>#N/A</v>
      </c>
      <c r="H858" s="29" t="e">
        <f>VLOOKUP(tbl2_2!A858,ishod_substance!A:P,6,0)</f>
        <v>#N/A</v>
      </c>
      <c r="I858" s="10" t="e">
        <f>VLOOKUP(tbl2_2!A858,ishod_substance!A:P,15,0)</f>
        <v>#N/A</v>
      </c>
      <c r="J858" s="10" t="e">
        <f>VLOOKUP(tbl2_2!A858,ishod_substance!A:P,5,0)</f>
        <v>#N/A</v>
      </c>
      <c r="K858" s="84" t="e">
        <f>VLOOKUP(tbl2_2!A858,ishod_substance!A:Q,17,0)</f>
        <v>#N/A</v>
      </c>
      <c r="L858" s="84" t="e">
        <f>VLOOKUP(tbl2_2!A858,ishod_substance!A:R,18,0)</f>
        <v>#N/A</v>
      </c>
      <c r="M858" s="84" t="e">
        <f>VLOOKUP(tbl2_2!A858,ishod_substance!A:AD,19,0)</f>
        <v>#N/A</v>
      </c>
      <c r="N858" s="4" t="e">
        <f>VLOOKUP(tbl2_2!A858,ishod_substance!A:AD,20,0)</f>
        <v>#N/A</v>
      </c>
      <c r="O858" s="4" t="e">
        <f>VLOOKUP(tbl2_2!A858,ishod_substance!A:AD,21,0)</f>
        <v>#N/A</v>
      </c>
      <c r="P858" s="4" t="e">
        <f>VLOOKUP(tbl2_2!A858,ishod_substance!A:AD,22,0)</f>
        <v>#N/A</v>
      </c>
      <c r="Q858" s="4" t="e">
        <f>VLOOKUP(tbl2_2!A858,ishod_substance!A:AD,23,0)</f>
        <v>#N/A</v>
      </c>
      <c r="R858" s="4" t="e">
        <f>VLOOKUP(tbl2_2!A858,ishod_substance!A:AD,24,0)</f>
        <v>#N/A</v>
      </c>
      <c r="S858" s="4" t="e">
        <f>VLOOKUP(tbl2_2!A858,ishod_substance!A:AD,25,0)</f>
        <v>#N/A</v>
      </c>
      <c r="T858" s="4" t="e">
        <f>VLOOKUP(tbl2_2!A858,ishod_substance!A:AD,26,0)</f>
        <v>#N/A</v>
      </c>
      <c r="U858" s="4" t="e">
        <f>VLOOKUP(tbl2_2!A858,ishod_substance!A:AD,27,0)</f>
        <v>#N/A</v>
      </c>
      <c r="V858" s="4" t="e">
        <f>VLOOKUP(tbl2_2!A858,ishod_substance!A:AD,28,0)</f>
        <v>#N/A</v>
      </c>
      <c r="W858" s="4" t="e">
        <f>VLOOKUP(tbl2_2!A858,ishod_substance!A:AD,29,0)</f>
        <v>#N/A</v>
      </c>
      <c r="X858" s="4" t="e">
        <f>VLOOKUP(tbl2_2!A858,ishod_substance!A:AD,30,0)</f>
        <v>#N/A</v>
      </c>
      <c r="Y858" s="10" t="e">
        <f>VLOOKUP(tbl2_2!A858,ishod_substance!A:AD,7,0)</f>
        <v>#N/A</v>
      </c>
      <c r="Z858" s="9" t="e">
        <f>VLOOKUP(Y858,quide!$A$2:$B$1006,2,0)</f>
        <v>#N/A</v>
      </c>
      <c r="AA858" s="4" t="e">
        <f>VLOOKUP(Y858,quide!$A$2:$J$1006,10,0)</f>
        <v>#N/A</v>
      </c>
      <c r="AB858" s="50" t="e">
        <f>VLOOKUP(tbl2_2!A858,ishod_substance!A:AD,8,0)</f>
        <v>#N/A</v>
      </c>
      <c r="AC858" s="28" t="e">
        <f t="shared" si="13"/>
        <v>#N/A</v>
      </c>
      <c r="AD858" s="27" t="e">
        <f>VLOOKUP(tbl2_2!A858,ishod_substance!A:AD,9,0)</f>
        <v>#N/A</v>
      </c>
      <c r="AE858" s="8" t="e">
        <f>VLOOKUP(tbl2_2!A858,ishod_substance!A:AD,9,0)</f>
        <v>#N/A</v>
      </c>
      <c r="AF858" s="12"/>
    </row>
    <row r="859" spans="1:32" x14ac:dyDescent="0.25">
      <c r="A859">
        <v>851</v>
      </c>
      <c r="C859" s="5" t="e">
        <f>VLOOKUP(tbl2_2!A859,ishod_substance!A:P,2,0)</f>
        <v>#N/A</v>
      </c>
      <c r="D859" s="7" t="e">
        <f>VLOOKUP(tbl2_2!A859,ishod_substance!A:P,3,0)</f>
        <v>#N/A</v>
      </c>
      <c r="E859" s="5" t="e">
        <f>VLOOKUP(tbl2_2!A859,ishod_substance!A:P,11,0)</f>
        <v>#N/A</v>
      </c>
      <c r="F859" s="6" t="e">
        <f>VLOOKUP(tbl2_2!A859,ishod_substance!A:P,15,0)</f>
        <v>#N/A</v>
      </c>
      <c r="G859" s="6" t="e">
        <f>VLOOKUP(tbl2_2!A859,ishod_substance!A:P,12,0)&amp;"/"&amp;VLOOKUP(tbl2_2!A859,ishod_substance!A:P,14,0)</f>
        <v>#N/A</v>
      </c>
      <c r="H859" s="29" t="e">
        <f>VLOOKUP(tbl2_2!A859,ishod_substance!A:P,6,0)</f>
        <v>#N/A</v>
      </c>
      <c r="I859" s="10" t="e">
        <f>VLOOKUP(tbl2_2!A859,ishod_substance!A:P,15,0)</f>
        <v>#N/A</v>
      </c>
      <c r="J859" s="10" t="e">
        <f>VLOOKUP(tbl2_2!A859,ishod_substance!A:P,5,0)</f>
        <v>#N/A</v>
      </c>
      <c r="K859" s="84" t="e">
        <f>VLOOKUP(tbl2_2!A859,ishod_substance!A:Q,17,0)</f>
        <v>#N/A</v>
      </c>
      <c r="L859" s="84" t="e">
        <f>VLOOKUP(tbl2_2!A859,ishod_substance!A:R,18,0)</f>
        <v>#N/A</v>
      </c>
      <c r="M859" s="84" t="e">
        <f>VLOOKUP(tbl2_2!A859,ishod_substance!A:AD,19,0)</f>
        <v>#N/A</v>
      </c>
      <c r="N859" s="4" t="e">
        <f>VLOOKUP(tbl2_2!A859,ishod_substance!A:AD,20,0)</f>
        <v>#N/A</v>
      </c>
      <c r="O859" s="4" t="e">
        <f>VLOOKUP(tbl2_2!A859,ishod_substance!A:AD,21,0)</f>
        <v>#N/A</v>
      </c>
      <c r="P859" s="4" t="e">
        <f>VLOOKUP(tbl2_2!A859,ishod_substance!A:AD,22,0)</f>
        <v>#N/A</v>
      </c>
      <c r="Q859" s="4" t="e">
        <f>VLOOKUP(tbl2_2!A859,ishod_substance!A:AD,23,0)</f>
        <v>#N/A</v>
      </c>
      <c r="R859" s="4" t="e">
        <f>VLOOKUP(tbl2_2!A859,ishod_substance!A:AD,24,0)</f>
        <v>#N/A</v>
      </c>
      <c r="S859" s="4" t="e">
        <f>VLOOKUP(tbl2_2!A859,ishod_substance!A:AD,25,0)</f>
        <v>#N/A</v>
      </c>
      <c r="T859" s="4" t="e">
        <f>VLOOKUP(tbl2_2!A859,ishod_substance!A:AD,26,0)</f>
        <v>#N/A</v>
      </c>
      <c r="U859" s="4" t="e">
        <f>VLOOKUP(tbl2_2!A859,ishod_substance!A:AD,27,0)</f>
        <v>#N/A</v>
      </c>
      <c r="V859" s="4" t="e">
        <f>VLOOKUP(tbl2_2!A859,ishod_substance!A:AD,28,0)</f>
        <v>#N/A</v>
      </c>
      <c r="W859" s="4" t="e">
        <f>VLOOKUP(tbl2_2!A859,ishod_substance!A:AD,29,0)</f>
        <v>#N/A</v>
      </c>
      <c r="X859" s="4" t="e">
        <f>VLOOKUP(tbl2_2!A859,ishod_substance!A:AD,30,0)</f>
        <v>#N/A</v>
      </c>
      <c r="Y859" s="10" t="e">
        <f>VLOOKUP(tbl2_2!A859,ishod_substance!A:AD,7,0)</f>
        <v>#N/A</v>
      </c>
      <c r="Z859" s="9" t="e">
        <f>VLOOKUP(Y859,quide!$A$2:$B$1006,2,0)</f>
        <v>#N/A</v>
      </c>
      <c r="AA859" s="4" t="e">
        <f>VLOOKUP(Y859,quide!$A$2:$J$1006,10,0)</f>
        <v>#N/A</v>
      </c>
      <c r="AB859" s="50" t="e">
        <f>VLOOKUP(tbl2_2!A859,ishod_substance!A:AD,8,0)</f>
        <v>#N/A</v>
      </c>
      <c r="AC859" s="28" t="e">
        <f t="shared" si="13"/>
        <v>#N/A</v>
      </c>
      <c r="AD859" s="27" t="e">
        <f>VLOOKUP(tbl2_2!A859,ishod_substance!A:AD,9,0)</f>
        <v>#N/A</v>
      </c>
      <c r="AE859" s="8" t="e">
        <f>VLOOKUP(tbl2_2!A859,ishod_substance!A:AD,9,0)</f>
        <v>#N/A</v>
      </c>
      <c r="AF859" s="12"/>
    </row>
    <row r="860" spans="1:32" x14ac:dyDescent="0.25">
      <c r="A860">
        <v>852</v>
      </c>
      <c r="C860" s="5" t="e">
        <f>VLOOKUP(tbl2_2!A860,ishod_substance!A:P,2,0)</f>
        <v>#N/A</v>
      </c>
      <c r="D860" s="7" t="e">
        <f>VLOOKUP(tbl2_2!A860,ishod_substance!A:P,3,0)</f>
        <v>#N/A</v>
      </c>
      <c r="E860" s="5" t="e">
        <f>VLOOKUP(tbl2_2!A860,ishod_substance!A:P,11,0)</f>
        <v>#N/A</v>
      </c>
      <c r="F860" s="6" t="e">
        <f>VLOOKUP(tbl2_2!A860,ishod_substance!A:P,15,0)</f>
        <v>#N/A</v>
      </c>
      <c r="G860" s="6" t="e">
        <f>VLOOKUP(tbl2_2!A860,ishod_substance!A:P,12,0)&amp;"/"&amp;VLOOKUP(tbl2_2!A860,ishod_substance!A:P,14,0)</f>
        <v>#N/A</v>
      </c>
      <c r="H860" s="29" t="e">
        <f>VLOOKUP(tbl2_2!A860,ishod_substance!A:P,6,0)</f>
        <v>#N/A</v>
      </c>
      <c r="I860" s="10" t="e">
        <f>VLOOKUP(tbl2_2!A860,ishod_substance!A:P,15,0)</f>
        <v>#N/A</v>
      </c>
      <c r="J860" s="10" t="e">
        <f>VLOOKUP(tbl2_2!A860,ishod_substance!A:P,5,0)</f>
        <v>#N/A</v>
      </c>
      <c r="K860" s="84" t="e">
        <f>VLOOKUP(tbl2_2!A860,ishod_substance!A:Q,17,0)</f>
        <v>#N/A</v>
      </c>
      <c r="L860" s="84" t="e">
        <f>VLOOKUP(tbl2_2!A860,ishod_substance!A:R,18,0)</f>
        <v>#N/A</v>
      </c>
      <c r="M860" s="84" t="e">
        <f>VLOOKUP(tbl2_2!A860,ishod_substance!A:AD,19,0)</f>
        <v>#N/A</v>
      </c>
      <c r="N860" s="4" t="e">
        <f>VLOOKUP(tbl2_2!A860,ishod_substance!A:AD,20,0)</f>
        <v>#N/A</v>
      </c>
      <c r="O860" s="4" t="e">
        <f>VLOOKUP(tbl2_2!A860,ishod_substance!A:AD,21,0)</f>
        <v>#N/A</v>
      </c>
      <c r="P860" s="4" t="e">
        <f>VLOOKUP(tbl2_2!A860,ishod_substance!A:AD,22,0)</f>
        <v>#N/A</v>
      </c>
      <c r="Q860" s="4" t="e">
        <f>VLOOKUP(tbl2_2!A860,ishod_substance!A:AD,23,0)</f>
        <v>#N/A</v>
      </c>
      <c r="R860" s="4" t="e">
        <f>VLOOKUP(tbl2_2!A860,ishod_substance!A:AD,24,0)</f>
        <v>#N/A</v>
      </c>
      <c r="S860" s="4" t="e">
        <f>VLOOKUP(tbl2_2!A860,ishod_substance!A:AD,25,0)</f>
        <v>#N/A</v>
      </c>
      <c r="T860" s="4" t="e">
        <f>VLOOKUP(tbl2_2!A860,ishod_substance!A:AD,26,0)</f>
        <v>#N/A</v>
      </c>
      <c r="U860" s="4" t="e">
        <f>VLOOKUP(tbl2_2!A860,ishod_substance!A:AD,27,0)</f>
        <v>#N/A</v>
      </c>
      <c r="V860" s="4" t="e">
        <f>VLOOKUP(tbl2_2!A860,ishod_substance!A:AD,28,0)</f>
        <v>#N/A</v>
      </c>
      <c r="W860" s="4" t="e">
        <f>VLOOKUP(tbl2_2!A860,ishod_substance!A:AD,29,0)</f>
        <v>#N/A</v>
      </c>
      <c r="X860" s="4" t="e">
        <f>VLOOKUP(tbl2_2!A860,ishod_substance!A:AD,30,0)</f>
        <v>#N/A</v>
      </c>
      <c r="Y860" s="10" t="e">
        <f>VLOOKUP(tbl2_2!A860,ishod_substance!A:AD,7,0)</f>
        <v>#N/A</v>
      </c>
      <c r="Z860" s="9" t="e">
        <f>VLOOKUP(Y860,quide!$A$2:$B$1006,2,0)</f>
        <v>#N/A</v>
      </c>
      <c r="AA860" s="4" t="e">
        <f>VLOOKUP(Y860,quide!$A$2:$J$1006,10,0)</f>
        <v>#N/A</v>
      </c>
      <c r="AB860" s="50" t="e">
        <f>VLOOKUP(tbl2_2!A860,ishod_substance!A:AD,8,0)</f>
        <v>#N/A</v>
      </c>
      <c r="AC860" s="28" t="e">
        <f t="shared" si="13"/>
        <v>#N/A</v>
      </c>
      <c r="AD860" s="27" t="e">
        <f>VLOOKUP(tbl2_2!A860,ishod_substance!A:AD,9,0)</f>
        <v>#N/A</v>
      </c>
      <c r="AE860" s="8" t="e">
        <f>VLOOKUP(tbl2_2!A860,ishod_substance!A:AD,9,0)</f>
        <v>#N/A</v>
      </c>
      <c r="AF860" s="12"/>
    </row>
    <row r="861" spans="1:32" x14ac:dyDescent="0.25">
      <c r="A861">
        <v>853</v>
      </c>
      <c r="C861" s="5" t="e">
        <f>VLOOKUP(tbl2_2!A861,ishod_substance!A:P,2,0)</f>
        <v>#N/A</v>
      </c>
      <c r="D861" s="7" t="e">
        <f>VLOOKUP(tbl2_2!A861,ishod_substance!A:P,3,0)</f>
        <v>#N/A</v>
      </c>
      <c r="E861" s="5" t="e">
        <f>VLOOKUP(tbl2_2!A861,ishod_substance!A:P,11,0)</f>
        <v>#N/A</v>
      </c>
      <c r="F861" s="6" t="e">
        <f>VLOOKUP(tbl2_2!A861,ishod_substance!A:P,15,0)</f>
        <v>#N/A</v>
      </c>
      <c r="G861" s="6" t="e">
        <f>VLOOKUP(tbl2_2!A861,ishod_substance!A:P,12,0)&amp;"/"&amp;VLOOKUP(tbl2_2!A861,ishod_substance!A:P,14,0)</f>
        <v>#N/A</v>
      </c>
      <c r="H861" s="29" t="e">
        <f>VLOOKUP(tbl2_2!A861,ishod_substance!A:P,6,0)</f>
        <v>#N/A</v>
      </c>
      <c r="I861" s="10" t="e">
        <f>VLOOKUP(tbl2_2!A861,ishod_substance!A:P,15,0)</f>
        <v>#N/A</v>
      </c>
      <c r="J861" s="10" t="e">
        <f>VLOOKUP(tbl2_2!A861,ishod_substance!A:P,5,0)</f>
        <v>#N/A</v>
      </c>
      <c r="K861" s="84" t="e">
        <f>VLOOKUP(tbl2_2!A861,ishod_substance!A:Q,17,0)</f>
        <v>#N/A</v>
      </c>
      <c r="L861" s="84" t="e">
        <f>VLOOKUP(tbl2_2!A861,ishod_substance!A:R,18,0)</f>
        <v>#N/A</v>
      </c>
      <c r="M861" s="84" t="e">
        <f>VLOOKUP(tbl2_2!A861,ishod_substance!A:AD,19,0)</f>
        <v>#N/A</v>
      </c>
      <c r="N861" s="4" t="e">
        <f>VLOOKUP(tbl2_2!A861,ishod_substance!A:AD,20,0)</f>
        <v>#N/A</v>
      </c>
      <c r="O861" s="4" t="e">
        <f>VLOOKUP(tbl2_2!A861,ishod_substance!A:AD,21,0)</f>
        <v>#N/A</v>
      </c>
      <c r="P861" s="4" t="e">
        <f>VLOOKUP(tbl2_2!A861,ishod_substance!A:AD,22,0)</f>
        <v>#N/A</v>
      </c>
      <c r="Q861" s="4" t="e">
        <f>VLOOKUP(tbl2_2!A861,ishod_substance!A:AD,23,0)</f>
        <v>#N/A</v>
      </c>
      <c r="R861" s="4" t="e">
        <f>VLOOKUP(tbl2_2!A861,ishod_substance!A:AD,24,0)</f>
        <v>#N/A</v>
      </c>
      <c r="S861" s="4" t="e">
        <f>VLOOKUP(tbl2_2!A861,ishod_substance!A:AD,25,0)</f>
        <v>#N/A</v>
      </c>
      <c r="T861" s="4" t="e">
        <f>VLOOKUP(tbl2_2!A861,ishod_substance!A:AD,26,0)</f>
        <v>#N/A</v>
      </c>
      <c r="U861" s="4" t="e">
        <f>VLOOKUP(tbl2_2!A861,ishod_substance!A:AD,27,0)</f>
        <v>#N/A</v>
      </c>
      <c r="V861" s="4" t="e">
        <f>VLOOKUP(tbl2_2!A861,ishod_substance!A:AD,28,0)</f>
        <v>#N/A</v>
      </c>
      <c r="W861" s="4" t="e">
        <f>VLOOKUP(tbl2_2!A861,ishod_substance!A:AD,29,0)</f>
        <v>#N/A</v>
      </c>
      <c r="X861" s="4" t="e">
        <f>VLOOKUP(tbl2_2!A861,ishod_substance!A:AD,30,0)</f>
        <v>#N/A</v>
      </c>
      <c r="Y861" s="10" t="e">
        <f>VLOOKUP(tbl2_2!A861,ishod_substance!A:AD,7,0)</f>
        <v>#N/A</v>
      </c>
      <c r="Z861" s="9" t="e">
        <f>VLOOKUP(Y861,quide!$A$2:$B$1006,2,0)</f>
        <v>#N/A</v>
      </c>
      <c r="AA861" s="4" t="e">
        <f>VLOOKUP(Y861,quide!$A$2:$J$1006,10,0)</f>
        <v>#N/A</v>
      </c>
      <c r="AB861" s="50" t="e">
        <f>VLOOKUP(tbl2_2!A861,ishod_substance!A:AD,8,0)</f>
        <v>#N/A</v>
      </c>
      <c r="AC861" s="28" t="e">
        <f t="shared" si="13"/>
        <v>#N/A</v>
      </c>
      <c r="AD861" s="27" t="e">
        <f>VLOOKUP(tbl2_2!A861,ishod_substance!A:AD,9,0)</f>
        <v>#N/A</v>
      </c>
      <c r="AE861" s="8" t="e">
        <f>VLOOKUP(tbl2_2!A861,ishod_substance!A:AD,9,0)</f>
        <v>#N/A</v>
      </c>
      <c r="AF861" s="12"/>
    </row>
    <row r="862" spans="1:32" x14ac:dyDescent="0.25">
      <c r="A862">
        <v>854</v>
      </c>
      <c r="C862" s="5" t="e">
        <f>VLOOKUP(tbl2_2!A862,ishod_substance!A:P,2,0)</f>
        <v>#N/A</v>
      </c>
      <c r="D862" s="7" t="e">
        <f>VLOOKUP(tbl2_2!A862,ishod_substance!A:P,3,0)</f>
        <v>#N/A</v>
      </c>
      <c r="E862" s="5" t="e">
        <f>VLOOKUP(tbl2_2!A862,ishod_substance!A:P,11,0)</f>
        <v>#N/A</v>
      </c>
      <c r="F862" s="6" t="e">
        <f>VLOOKUP(tbl2_2!A862,ishod_substance!A:P,15,0)</f>
        <v>#N/A</v>
      </c>
      <c r="G862" s="6" t="e">
        <f>VLOOKUP(tbl2_2!A862,ishod_substance!A:P,12,0)&amp;"/"&amp;VLOOKUP(tbl2_2!A862,ishod_substance!A:P,14,0)</f>
        <v>#N/A</v>
      </c>
      <c r="H862" s="29" t="e">
        <f>VLOOKUP(tbl2_2!A862,ishod_substance!A:P,6,0)</f>
        <v>#N/A</v>
      </c>
      <c r="I862" s="10" t="e">
        <f>VLOOKUP(tbl2_2!A862,ishod_substance!A:P,15,0)</f>
        <v>#N/A</v>
      </c>
      <c r="J862" s="10" t="e">
        <f>VLOOKUP(tbl2_2!A862,ishod_substance!A:P,5,0)</f>
        <v>#N/A</v>
      </c>
      <c r="K862" s="84" t="e">
        <f>VLOOKUP(tbl2_2!A862,ishod_substance!A:Q,17,0)</f>
        <v>#N/A</v>
      </c>
      <c r="L862" s="84" t="e">
        <f>VLOOKUP(tbl2_2!A862,ishod_substance!A:R,18,0)</f>
        <v>#N/A</v>
      </c>
      <c r="M862" s="84" t="e">
        <f>VLOOKUP(tbl2_2!A862,ishod_substance!A:AD,19,0)</f>
        <v>#N/A</v>
      </c>
      <c r="N862" s="4" t="e">
        <f>VLOOKUP(tbl2_2!A862,ishod_substance!A:AD,20,0)</f>
        <v>#N/A</v>
      </c>
      <c r="O862" s="4" t="e">
        <f>VLOOKUP(tbl2_2!A862,ishod_substance!A:AD,21,0)</f>
        <v>#N/A</v>
      </c>
      <c r="P862" s="4" t="e">
        <f>VLOOKUP(tbl2_2!A862,ishod_substance!A:AD,22,0)</f>
        <v>#N/A</v>
      </c>
      <c r="Q862" s="4" t="e">
        <f>VLOOKUP(tbl2_2!A862,ishod_substance!A:AD,23,0)</f>
        <v>#N/A</v>
      </c>
      <c r="R862" s="4" t="e">
        <f>VLOOKUP(tbl2_2!A862,ishod_substance!A:AD,24,0)</f>
        <v>#N/A</v>
      </c>
      <c r="S862" s="4" t="e">
        <f>VLOOKUP(tbl2_2!A862,ishod_substance!A:AD,25,0)</f>
        <v>#N/A</v>
      </c>
      <c r="T862" s="4" t="e">
        <f>VLOOKUP(tbl2_2!A862,ishod_substance!A:AD,26,0)</f>
        <v>#N/A</v>
      </c>
      <c r="U862" s="4" t="e">
        <f>VLOOKUP(tbl2_2!A862,ishod_substance!A:AD,27,0)</f>
        <v>#N/A</v>
      </c>
      <c r="V862" s="4" t="e">
        <f>VLOOKUP(tbl2_2!A862,ishod_substance!A:AD,28,0)</f>
        <v>#N/A</v>
      </c>
      <c r="W862" s="4" t="e">
        <f>VLOOKUP(tbl2_2!A862,ishod_substance!A:AD,29,0)</f>
        <v>#N/A</v>
      </c>
      <c r="X862" s="4" t="e">
        <f>VLOOKUP(tbl2_2!A862,ishod_substance!A:AD,30,0)</f>
        <v>#N/A</v>
      </c>
      <c r="Y862" s="10" t="e">
        <f>VLOOKUP(tbl2_2!A862,ishod_substance!A:AD,7,0)</f>
        <v>#N/A</v>
      </c>
      <c r="Z862" s="9" t="e">
        <f>VLOOKUP(Y862,quide!$A$2:$B$1006,2,0)</f>
        <v>#N/A</v>
      </c>
      <c r="AA862" s="4" t="e">
        <f>VLOOKUP(Y862,quide!$A$2:$J$1006,10,0)</f>
        <v>#N/A</v>
      </c>
      <c r="AB862" s="50" t="e">
        <f>VLOOKUP(tbl2_2!A862,ishod_substance!A:AD,8,0)</f>
        <v>#N/A</v>
      </c>
      <c r="AC862" s="28" t="e">
        <f t="shared" si="13"/>
        <v>#N/A</v>
      </c>
      <c r="AD862" s="27" t="e">
        <f>VLOOKUP(tbl2_2!A862,ishod_substance!A:AD,9,0)</f>
        <v>#N/A</v>
      </c>
      <c r="AE862" s="8" t="e">
        <f>VLOOKUP(tbl2_2!A862,ishod_substance!A:AD,9,0)</f>
        <v>#N/A</v>
      </c>
      <c r="AF862" s="12"/>
    </row>
    <row r="863" spans="1:32" x14ac:dyDescent="0.25">
      <c r="A863">
        <v>855</v>
      </c>
      <c r="C863" s="5" t="e">
        <f>VLOOKUP(tbl2_2!A863,ishod_substance!A:P,2,0)</f>
        <v>#N/A</v>
      </c>
      <c r="D863" s="7" t="e">
        <f>VLOOKUP(tbl2_2!A863,ishod_substance!A:P,3,0)</f>
        <v>#N/A</v>
      </c>
      <c r="E863" s="5" t="e">
        <f>VLOOKUP(tbl2_2!A863,ishod_substance!A:P,11,0)</f>
        <v>#N/A</v>
      </c>
      <c r="F863" s="6" t="e">
        <f>VLOOKUP(tbl2_2!A863,ishod_substance!A:P,15,0)</f>
        <v>#N/A</v>
      </c>
      <c r="G863" s="6" t="e">
        <f>VLOOKUP(tbl2_2!A863,ishod_substance!A:P,12,0)&amp;"/"&amp;VLOOKUP(tbl2_2!A863,ishod_substance!A:P,14,0)</f>
        <v>#N/A</v>
      </c>
      <c r="H863" s="29" t="e">
        <f>VLOOKUP(tbl2_2!A863,ishod_substance!A:P,6,0)</f>
        <v>#N/A</v>
      </c>
      <c r="I863" s="10" t="e">
        <f>VLOOKUP(tbl2_2!A863,ishod_substance!A:P,15,0)</f>
        <v>#N/A</v>
      </c>
      <c r="J863" s="10" t="e">
        <f>VLOOKUP(tbl2_2!A863,ishod_substance!A:P,5,0)</f>
        <v>#N/A</v>
      </c>
      <c r="K863" s="84" t="e">
        <f>VLOOKUP(tbl2_2!A863,ishod_substance!A:Q,17,0)</f>
        <v>#N/A</v>
      </c>
      <c r="L863" s="84" t="e">
        <f>VLOOKUP(tbl2_2!A863,ishod_substance!A:R,18,0)</f>
        <v>#N/A</v>
      </c>
      <c r="M863" s="84" t="e">
        <f>VLOOKUP(tbl2_2!A863,ishod_substance!A:AD,19,0)</f>
        <v>#N/A</v>
      </c>
      <c r="N863" s="4" t="e">
        <f>VLOOKUP(tbl2_2!A863,ishod_substance!A:AD,20,0)</f>
        <v>#N/A</v>
      </c>
      <c r="O863" s="4" t="e">
        <f>VLOOKUP(tbl2_2!A863,ishod_substance!A:AD,21,0)</f>
        <v>#N/A</v>
      </c>
      <c r="P863" s="4" t="e">
        <f>VLOOKUP(tbl2_2!A863,ishod_substance!A:AD,22,0)</f>
        <v>#N/A</v>
      </c>
      <c r="Q863" s="4" t="e">
        <f>VLOOKUP(tbl2_2!A863,ishod_substance!A:AD,23,0)</f>
        <v>#N/A</v>
      </c>
      <c r="R863" s="4" t="e">
        <f>VLOOKUP(tbl2_2!A863,ishod_substance!A:AD,24,0)</f>
        <v>#N/A</v>
      </c>
      <c r="S863" s="4" t="e">
        <f>VLOOKUP(tbl2_2!A863,ishod_substance!A:AD,25,0)</f>
        <v>#N/A</v>
      </c>
      <c r="T863" s="4" t="e">
        <f>VLOOKUP(tbl2_2!A863,ishod_substance!A:AD,26,0)</f>
        <v>#N/A</v>
      </c>
      <c r="U863" s="4" t="e">
        <f>VLOOKUP(tbl2_2!A863,ishod_substance!A:AD,27,0)</f>
        <v>#N/A</v>
      </c>
      <c r="V863" s="4" t="e">
        <f>VLOOKUP(tbl2_2!A863,ishod_substance!A:AD,28,0)</f>
        <v>#N/A</v>
      </c>
      <c r="W863" s="4" t="e">
        <f>VLOOKUP(tbl2_2!A863,ishod_substance!A:AD,29,0)</f>
        <v>#N/A</v>
      </c>
      <c r="X863" s="4" t="e">
        <f>VLOOKUP(tbl2_2!A863,ishod_substance!A:AD,30,0)</f>
        <v>#N/A</v>
      </c>
      <c r="Y863" s="10" t="e">
        <f>VLOOKUP(tbl2_2!A863,ishod_substance!A:AD,7,0)</f>
        <v>#N/A</v>
      </c>
      <c r="Z863" s="9" t="e">
        <f>VLOOKUP(Y863,quide!$A$2:$B$1006,2,0)</f>
        <v>#N/A</v>
      </c>
      <c r="AA863" s="4" t="e">
        <f>VLOOKUP(Y863,quide!$A$2:$J$1006,10,0)</f>
        <v>#N/A</v>
      </c>
      <c r="AB863" s="50" t="e">
        <f>VLOOKUP(tbl2_2!A863,ishod_substance!A:AD,8,0)</f>
        <v>#N/A</v>
      </c>
      <c r="AC863" s="28" t="e">
        <f t="shared" si="13"/>
        <v>#N/A</v>
      </c>
      <c r="AD863" s="27" t="e">
        <f>VLOOKUP(tbl2_2!A863,ishod_substance!A:AD,9,0)</f>
        <v>#N/A</v>
      </c>
      <c r="AE863" s="8" t="e">
        <f>VLOOKUP(tbl2_2!A863,ishod_substance!A:AD,9,0)</f>
        <v>#N/A</v>
      </c>
      <c r="AF863" s="12"/>
    </row>
    <row r="864" spans="1:32" x14ac:dyDescent="0.25">
      <c r="A864">
        <v>856</v>
      </c>
      <c r="C864" s="5" t="e">
        <f>VLOOKUP(tbl2_2!A864,ishod_substance!A:P,2,0)</f>
        <v>#N/A</v>
      </c>
      <c r="D864" s="7" t="e">
        <f>VLOOKUP(tbl2_2!A864,ishod_substance!A:P,3,0)</f>
        <v>#N/A</v>
      </c>
      <c r="E864" s="5" t="e">
        <f>VLOOKUP(tbl2_2!A864,ishod_substance!A:P,11,0)</f>
        <v>#N/A</v>
      </c>
      <c r="F864" s="6" t="e">
        <f>VLOOKUP(tbl2_2!A864,ishod_substance!A:P,15,0)</f>
        <v>#N/A</v>
      </c>
      <c r="G864" s="6" t="e">
        <f>VLOOKUP(tbl2_2!A864,ishod_substance!A:P,12,0)&amp;"/"&amp;VLOOKUP(tbl2_2!A864,ishod_substance!A:P,14,0)</f>
        <v>#N/A</v>
      </c>
      <c r="H864" s="29" t="e">
        <f>VLOOKUP(tbl2_2!A864,ishod_substance!A:P,6,0)</f>
        <v>#N/A</v>
      </c>
      <c r="I864" s="10" t="e">
        <f>VLOOKUP(tbl2_2!A864,ishod_substance!A:P,15,0)</f>
        <v>#N/A</v>
      </c>
      <c r="J864" s="10" t="e">
        <f>VLOOKUP(tbl2_2!A864,ishod_substance!A:P,5,0)</f>
        <v>#N/A</v>
      </c>
      <c r="K864" s="84" t="e">
        <f>VLOOKUP(tbl2_2!A864,ishod_substance!A:Q,17,0)</f>
        <v>#N/A</v>
      </c>
      <c r="L864" s="84" t="e">
        <f>VLOOKUP(tbl2_2!A864,ishod_substance!A:R,18,0)</f>
        <v>#N/A</v>
      </c>
      <c r="M864" s="84" t="e">
        <f>VLOOKUP(tbl2_2!A864,ishod_substance!A:AD,19,0)</f>
        <v>#N/A</v>
      </c>
      <c r="N864" s="4" t="e">
        <f>VLOOKUP(tbl2_2!A864,ishod_substance!A:AD,20,0)</f>
        <v>#N/A</v>
      </c>
      <c r="O864" s="4" t="e">
        <f>VLOOKUP(tbl2_2!A864,ishod_substance!A:AD,21,0)</f>
        <v>#N/A</v>
      </c>
      <c r="P864" s="4" t="e">
        <f>VLOOKUP(tbl2_2!A864,ishod_substance!A:AD,22,0)</f>
        <v>#N/A</v>
      </c>
      <c r="Q864" s="4" t="e">
        <f>VLOOKUP(tbl2_2!A864,ishod_substance!A:AD,23,0)</f>
        <v>#N/A</v>
      </c>
      <c r="R864" s="4" t="e">
        <f>VLOOKUP(tbl2_2!A864,ishod_substance!A:AD,24,0)</f>
        <v>#N/A</v>
      </c>
      <c r="S864" s="4" t="e">
        <f>VLOOKUP(tbl2_2!A864,ishod_substance!A:AD,25,0)</f>
        <v>#N/A</v>
      </c>
      <c r="T864" s="4" t="e">
        <f>VLOOKUP(tbl2_2!A864,ishod_substance!A:AD,26,0)</f>
        <v>#N/A</v>
      </c>
      <c r="U864" s="4" t="e">
        <f>VLOOKUP(tbl2_2!A864,ishod_substance!A:AD,27,0)</f>
        <v>#N/A</v>
      </c>
      <c r="V864" s="4" t="e">
        <f>VLOOKUP(tbl2_2!A864,ishod_substance!A:AD,28,0)</f>
        <v>#N/A</v>
      </c>
      <c r="W864" s="4" t="e">
        <f>VLOOKUP(tbl2_2!A864,ishod_substance!A:AD,29,0)</f>
        <v>#N/A</v>
      </c>
      <c r="X864" s="4" t="e">
        <f>VLOOKUP(tbl2_2!A864,ishod_substance!A:AD,30,0)</f>
        <v>#N/A</v>
      </c>
      <c r="Y864" s="10" t="e">
        <f>VLOOKUP(tbl2_2!A864,ishod_substance!A:AD,7,0)</f>
        <v>#N/A</v>
      </c>
      <c r="Z864" s="9" t="e">
        <f>VLOOKUP(Y864,quide!$A$2:$B$1006,2,0)</f>
        <v>#N/A</v>
      </c>
      <c r="AA864" s="4" t="e">
        <f>VLOOKUP(Y864,quide!$A$2:$J$1006,10,0)</f>
        <v>#N/A</v>
      </c>
      <c r="AB864" s="50" t="e">
        <f>VLOOKUP(tbl2_2!A864,ishod_substance!A:AD,8,0)</f>
        <v>#N/A</v>
      </c>
      <c r="AC864" s="28" t="e">
        <f t="shared" si="13"/>
        <v>#N/A</v>
      </c>
      <c r="AD864" s="27" t="e">
        <f>VLOOKUP(tbl2_2!A864,ishod_substance!A:AD,9,0)</f>
        <v>#N/A</v>
      </c>
      <c r="AE864" s="8" t="e">
        <f>VLOOKUP(tbl2_2!A864,ishod_substance!A:AD,9,0)</f>
        <v>#N/A</v>
      </c>
      <c r="AF864" s="12"/>
    </row>
    <row r="865" spans="1:32" x14ac:dyDescent="0.25">
      <c r="A865">
        <v>857</v>
      </c>
      <c r="C865" s="5" t="e">
        <f>VLOOKUP(tbl2_2!A865,ishod_substance!A:P,2,0)</f>
        <v>#N/A</v>
      </c>
      <c r="D865" s="7" t="e">
        <f>VLOOKUP(tbl2_2!A865,ishod_substance!A:P,3,0)</f>
        <v>#N/A</v>
      </c>
      <c r="E865" s="5" t="e">
        <f>VLOOKUP(tbl2_2!A865,ishod_substance!A:P,11,0)</f>
        <v>#N/A</v>
      </c>
      <c r="F865" s="6" t="e">
        <f>VLOOKUP(tbl2_2!A865,ishod_substance!A:P,15,0)</f>
        <v>#N/A</v>
      </c>
      <c r="G865" s="6" t="e">
        <f>VLOOKUP(tbl2_2!A865,ishod_substance!A:P,12,0)&amp;"/"&amp;VLOOKUP(tbl2_2!A865,ishod_substance!A:P,14,0)</f>
        <v>#N/A</v>
      </c>
      <c r="H865" s="29" t="e">
        <f>VLOOKUP(tbl2_2!A865,ishod_substance!A:P,6,0)</f>
        <v>#N/A</v>
      </c>
      <c r="I865" s="10" t="e">
        <f>VLOOKUP(tbl2_2!A865,ishod_substance!A:P,15,0)</f>
        <v>#N/A</v>
      </c>
      <c r="J865" s="10" t="e">
        <f>VLOOKUP(tbl2_2!A865,ishod_substance!A:P,5,0)</f>
        <v>#N/A</v>
      </c>
      <c r="K865" s="84" t="e">
        <f>VLOOKUP(tbl2_2!A865,ishod_substance!A:Q,17,0)</f>
        <v>#N/A</v>
      </c>
      <c r="L865" s="84" t="e">
        <f>VLOOKUP(tbl2_2!A865,ishod_substance!A:R,18,0)</f>
        <v>#N/A</v>
      </c>
      <c r="M865" s="84" t="e">
        <f>VLOOKUP(tbl2_2!A865,ishod_substance!A:AD,19,0)</f>
        <v>#N/A</v>
      </c>
      <c r="N865" s="4" t="e">
        <f>VLOOKUP(tbl2_2!A865,ishod_substance!A:AD,20,0)</f>
        <v>#N/A</v>
      </c>
      <c r="O865" s="4" t="e">
        <f>VLOOKUP(tbl2_2!A865,ishod_substance!A:AD,21,0)</f>
        <v>#N/A</v>
      </c>
      <c r="P865" s="4" t="e">
        <f>VLOOKUP(tbl2_2!A865,ishod_substance!A:AD,22,0)</f>
        <v>#N/A</v>
      </c>
      <c r="Q865" s="4" t="e">
        <f>VLOOKUP(tbl2_2!A865,ishod_substance!A:AD,23,0)</f>
        <v>#N/A</v>
      </c>
      <c r="R865" s="4" t="e">
        <f>VLOOKUP(tbl2_2!A865,ishod_substance!A:AD,24,0)</f>
        <v>#N/A</v>
      </c>
      <c r="S865" s="4" t="e">
        <f>VLOOKUP(tbl2_2!A865,ishod_substance!A:AD,25,0)</f>
        <v>#N/A</v>
      </c>
      <c r="T865" s="4" t="e">
        <f>VLOOKUP(tbl2_2!A865,ishod_substance!A:AD,26,0)</f>
        <v>#N/A</v>
      </c>
      <c r="U865" s="4" t="e">
        <f>VLOOKUP(tbl2_2!A865,ishod_substance!A:AD,27,0)</f>
        <v>#N/A</v>
      </c>
      <c r="V865" s="4" t="e">
        <f>VLOOKUP(tbl2_2!A865,ishod_substance!A:AD,28,0)</f>
        <v>#N/A</v>
      </c>
      <c r="W865" s="4" t="e">
        <f>VLOOKUP(tbl2_2!A865,ishod_substance!A:AD,29,0)</f>
        <v>#N/A</v>
      </c>
      <c r="X865" s="4" t="e">
        <f>VLOOKUP(tbl2_2!A865,ishod_substance!A:AD,30,0)</f>
        <v>#N/A</v>
      </c>
      <c r="Y865" s="10" t="e">
        <f>VLOOKUP(tbl2_2!A865,ishod_substance!A:AD,7,0)</f>
        <v>#N/A</v>
      </c>
      <c r="Z865" s="9" t="e">
        <f>VLOOKUP(Y865,quide!$A$2:$B$1006,2,0)</f>
        <v>#N/A</v>
      </c>
      <c r="AA865" s="4" t="e">
        <f>VLOOKUP(Y865,quide!$A$2:$J$1006,10,0)</f>
        <v>#N/A</v>
      </c>
      <c r="AB865" s="50" t="e">
        <f>VLOOKUP(tbl2_2!A865,ishod_substance!A:AD,8,0)</f>
        <v>#N/A</v>
      </c>
      <c r="AC865" s="28" t="e">
        <f t="shared" si="13"/>
        <v>#N/A</v>
      </c>
      <c r="AD865" s="27" t="e">
        <f>VLOOKUP(tbl2_2!A865,ishod_substance!A:AD,9,0)</f>
        <v>#N/A</v>
      </c>
      <c r="AE865" s="8" t="e">
        <f>VLOOKUP(tbl2_2!A865,ishod_substance!A:AD,9,0)</f>
        <v>#N/A</v>
      </c>
      <c r="AF865" s="12"/>
    </row>
    <row r="866" spans="1:32" x14ac:dyDescent="0.25">
      <c r="A866">
        <v>858</v>
      </c>
      <c r="C866" s="5" t="e">
        <f>VLOOKUP(tbl2_2!A866,ishod_substance!A:P,2,0)</f>
        <v>#N/A</v>
      </c>
      <c r="D866" s="7" t="e">
        <f>VLOOKUP(tbl2_2!A866,ishod_substance!A:P,3,0)</f>
        <v>#N/A</v>
      </c>
      <c r="E866" s="5" t="e">
        <f>VLOOKUP(tbl2_2!A866,ishod_substance!A:P,11,0)</f>
        <v>#N/A</v>
      </c>
      <c r="F866" s="6" t="e">
        <f>VLOOKUP(tbl2_2!A866,ishod_substance!A:P,15,0)</f>
        <v>#N/A</v>
      </c>
      <c r="G866" s="6" t="e">
        <f>VLOOKUP(tbl2_2!A866,ishod_substance!A:P,12,0)&amp;"/"&amp;VLOOKUP(tbl2_2!A866,ishod_substance!A:P,14,0)</f>
        <v>#N/A</v>
      </c>
      <c r="H866" s="29" t="e">
        <f>VLOOKUP(tbl2_2!A866,ishod_substance!A:P,6,0)</f>
        <v>#N/A</v>
      </c>
      <c r="I866" s="10" t="e">
        <f>VLOOKUP(tbl2_2!A866,ishod_substance!A:P,15,0)</f>
        <v>#N/A</v>
      </c>
      <c r="J866" s="10" t="e">
        <f>VLOOKUP(tbl2_2!A866,ishod_substance!A:P,5,0)</f>
        <v>#N/A</v>
      </c>
      <c r="K866" s="84" t="e">
        <f>VLOOKUP(tbl2_2!A866,ishod_substance!A:Q,17,0)</f>
        <v>#N/A</v>
      </c>
      <c r="L866" s="84" t="e">
        <f>VLOOKUP(tbl2_2!A866,ishod_substance!A:R,18,0)</f>
        <v>#N/A</v>
      </c>
      <c r="M866" s="84" t="e">
        <f>VLOOKUP(tbl2_2!A866,ishod_substance!A:AD,19,0)</f>
        <v>#N/A</v>
      </c>
      <c r="N866" s="4" t="e">
        <f>VLOOKUP(tbl2_2!A866,ishod_substance!A:AD,20,0)</f>
        <v>#N/A</v>
      </c>
      <c r="O866" s="4" t="e">
        <f>VLOOKUP(tbl2_2!A866,ishod_substance!A:AD,21,0)</f>
        <v>#N/A</v>
      </c>
      <c r="P866" s="4" t="e">
        <f>VLOOKUP(tbl2_2!A866,ishod_substance!A:AD,22,0)</f>
        <v>#N/A</v>
      </c>
      <c r="Q866" s="4" t="e">
        <f>VLOOKUP(tbl2_2!A866,ishod_substance!A:AD,23,0)</f>
        <v>#N/A</v>
      </c>
      <c r="R866" s="4" t="e">
        <f>VLOOKUP(tbl2_2!A866,ishod_substance!A:AD,24,0)</f>
        <v>#N/A</v>
      </c>
      <c r="S866" s="4" t="e">
        <f>VLOOKUP(tbl2_2!A866,ishod_substance!A:AD,25,0)</f>
        <v>#N/A</v>
      </c>
      <c r="T866" s="4" t="e">
        <f>VLOOKUP(tbl2_2!A866,ishod_substance!A:AD,26,0)</f>
        <v>#N/A</v>
      </c>
      <c r="U866" s="4" t="e">
        <f>VLOOKUP(tbl2_2!A866,ishod_substance!A:AD,27,0)</f>
        <v>#N/A</v>
      </c>
      <c r="V866" s="4" t="e">
        <f>VLOOKUP(tbl2_2!A866,ishod_substance!A:AD,28,0)</f>
        <v>#N/A</v>
      </c>
      <c r="W866" s="4" t="e">
        <f>VLOOKUP(tbl2_2!A866,ishod_substance!A:AD,29,0)</f>
        <v>#N/A</v>
      </c>
      <c r="X866" s="4" t="e">
        <f>VLOOKUP(tbl2_2!A866,ishod_substance!A:AD,30,0)</f>
        <v>#N/A</v>
      </c>
      <c r="Y866" s="10" t="e">
        <f>VLOOKUP(tbl2_2!A866,ishod_substance!A:AD,7,0)</f>
        <v>#N/A</v>
      </c>
      <c r="Z866" s="9" t="e">
        <f>VLOOKUP(Y866,quide!$A$2:$B$1006,2,0)</f>
        <v>#N/A</v>
      </c>
      <c r="AA866" s="4" t="e">
        <f>VLOOKUP(Y866,quide!$A$2:$J$1006,10,0)</f>
        <v>#N/A</v>
      </c>
      <c r="AB866" s="50" t="e">
        <f>VLOOKUP(tbl2_2!A866,ishod_substance!A:AD,8,0)</f>
        <v>#N/A</v>
      </c>
      <c r="AC866" s="28" t="e">
        <f t="shared" si="13"/>
        <v>#N/A</v>
      </c>
      <c r="AD866" s="27" t="e">
        <f>VLOOKUP(tbl2_2!A866,ishod_substance!A:AD,9,0)</f>
        <v>#N/A</v>
      </c>
      <c r="AE866" s="8" t="e">
        <f>VLOOKUP(tbl2_2!A866,ishod_substance!A:AD,9,0)</f>
        <v>#N/A</v>
      </c>
      <c r="AF866" s="12"/>
    </row>
    <row r="867" spans="1:32" x14ac:dyDescent="0.25">
      <c r="A867">
        <v>859</v>
      </c>
      <c r="C867" s="5" t="e">
        <f>VLOOKUP(tbl2_2!A867,ishod_substance!A:P,2,0)</f>
        <v>#N/A</v>
      </c>
      <c r="D867" s="7" t="e">
        <f>VLOOKUP(tbl2_2!A867,ishod_substance!A:P,3,0)</f>
        <v>#N/A</v>
      </c>
      <c r="E867" s="5" t="e">
        <f>VLOOKUP(tbl2_2!A867,ishod_substance!A:P,11,0)</f>
        <v>#N/A</v>
      </c>
      <c r="F867" s="6" t="e">
        <f>VLOOKUP(tbl2_2!A867,ishod_substance!A:P,15,0)</f>
        <v>#N/A</v>
      </c>
      <c r="G867" s="6" t="e">
        <f>VLOOKUP(tbl2_2!A867,ishod_substance!A:P,12,0)&amp;"/"&amp;VLOOKUP(tbl2_2!A867,ishod_substance!A:P,14,0)</f>
        <v>#N/A</v>
      </c>
      <c r="H867" s="29" t="e">
        <f>VLOOKUP(tbl2_2!A867,ishod_substance!A:P,6,0)</f>
        <v>#N/A</v>
      </c>
      <c r="I867" s="10" t="e">
        <f>VLOOKUP(tbl2_2!A867,ishod_substance!A:P,15,0)</f>
        <v>#N/A</v>
      </c>
      <c r="J867" s="10" t="e">
        <f>VLOOKUP(tbl2_2!A867,ishod_substance!A:P,5,0)</f>
        <v>#N/A</v>
      </c>
      <c r="K867" s="84" t="e">
        <f>VLOOKUP(tbl2_2!A867,ishod_substance!A:Q,17,0)</f>
        <v>#N/A</v>
      </c>
      <c r="L867" s="84" t="e">
        <f>VLOOKUP(tbl2_2!A867,ishod_substance!A:R,18,0)</f>
        <v>#N/A</v>
      </c>
      <c r="M867" s="84" t="e">
        <f>VLOOKUP(tbl2_2!A867,ishod_substance!A:AD,19,0)</f>
        <v>#N/A</v>
      </c>
      <c r="N867" s="4" t="e">
        <f>VLOOKUP(tbl2_2!A867,ishod_substance!A:AD,20,0)</f>
        <v>#N/A</v>
      </c>
      <c r="O867" s="4" t="e">
        <f>VLOOKUP(tbl2_2!A867,ishod_substance!A:AD,21,0)</f>
        <v>#N/A</v>
      </c>
      <c r="P867" s="4" t="e">
        <f>VLOOKUP(tbl2_2!A867,ishod_substance!A:AD,22,0)</f>
        <v>#N/A</v>
      </c>
      <c r="Q867" s="4" t="e">
        <f>VLOOKUP(tbl2_2!A867,ishod_substance!A:AD,23,0)</f>
        <v>#N/A</v>
      </c>
      <c r="R867" s="4" t="e">
        <f>VLOOKUP(tbl2_2!A867,ishod_substance!A:AD,24,0)</f>
        <v>#N/A</v>
      </c>
      <c r="S867" s="4" t="e">
        <f>VLOOKUP(tbl2_2!A867,ishod_substance!A:AD,25,0)</f>
        <v>#N/A</v>
      </c>
      <c r="T867" s="4" t="e">
        <f>VLOOKUP(tbl2_2!A867,ishod_substance!A:AD,26,0)</f>
        <v>#N/A</v>
      </c>
      <c r="U867" s="4" t="e">
        <f>VLOOKUP(tbl2_2!A867,ishod_substance!A:AD,27,0)</f>
        <v>#N/A</v>
      </c>
      <c r="V867" s="4" t="e">
        <f>VLOOKUP(tbl2_2!A867,ishod_substance!A:AD,28,0)</f>
        <v>#N/A</v>
      </c>
      <c r="W867" s="4" t="e">
        <f>VLOOKUP(tbl2_2!A867,ishod_substance!A:AD,29,0)</f>
        <v>#N/A</v>
      </c>
      <c r="X867" s="4" t="e">
        <f>VLOOKUP(tbl2_2!A867,ishod_substance!A:AD,30,0)</f>
        <v>#N/A</v>
      </c>
      <c r="Y867" s="10" t="e">
        <f>VLOOKUP(tbl2_2!A867,ishod_substance!A:AD,7,0)</f>
        <v>#N/A</v>
      </c>
      <c r="Z867" s="9" t="e">
        <f>VLOOKUP(Y867,quide!$A$2:$B$1006,2,0)</f>
        <v>#N/A</v>
      </c>
      <c r="AA867" s="4" t="e">
        <f>VLOOKUP(Y867,quide!$A$2:$J$1006,10,0)</f>
        <v>#N/A</v>
      </c>
      <c r="AB867" s="50" t="e">
        <f>VLOOKUP(tbl2_2!A867,ishod_substance!A:AD,8,0)</f>
        <v>#N/A</v>
      </c>
      <c r="AC867" s="28" t="e">
        <f t="shared" si="13"/>
        <v>#N/A</v>
      </c>
      <c r="AD867" s="27" t="e">
        <f>VLOOKUP(tbl2_2!A867,ishod_substance!A:AD,9,0)</f>
        <v>#N/A</v>
      </c>
      <c r="AE867" s="8" t="e">
        <f>VLOOKUP(tbl2_2!A867,ishod_substance!A:AD,9,0)</f>
        <v>#N/A</v>
      </c>
      <c r="AF867" s="12"/>
    </row>
    <row r="868" spans="1:32" x14ac:dyDescent="0.25">
      <c r="A868">
        <v>860</v>
      </c>
      <c r="C868" s="5" t="e">
        <f>VLOOKUP(tbl2_2!A868,ishod_substance!A:P,2,0)</f>
        <v>#N/A</v>
      </c>
      <c r="D868" s="7" t="e">
        <f>VLOOKUP(tbl2_2!A868,ishod_substance!A:P,3,0)</f>
        <v>#N/A</v>
      </c>
      <c r="E868" s="5" t="e">
        <f>VLOOKUP(tbl2_2!A868,ishod_substance!A:P,11,0)</f>
        <v>#N/A</v>
      </c>
      <c r="F868" s="6" t="e">
        <f>VLOOKUP(tbl2_2!A868,ishod_substance!A:P,15,0)</f>
        <v>#N/A</v>
      </c>
      <c r="G868" s="6" t="e">
        <f>VLOOKUP(tbl2_2!A868,ishod_substance!A:P,12,0)&amp;"/"&amp;VLOOKUP(tbl2_2!A868,ishod_substance!A:P,14,0)</f>
        <v>#N/A</v>
      </c>
      <c r="H868" s="29" t="e">
        <f>VLOOKUP(tbl2_2!A868,ishod_substance!A:P,6,0)</f>
        <v>#N/A</v>
      </c>
      <c r="I868" s="10" t="e">
        <f>VLOOKUP(tbl2_2!A868,ishod_substance!A:P,15,0)</f>
        <v>#N/A</v>
      </c>
      <c r="J868" s="10" t="e">
        <f>VLOOKUP(tbl2_2!A868,ishod_substance!A:P,5,0)</f>
        <v>#N/A</v>
      </c>
      <c r="K868" s="84" t="e">
        <f>VLOOKUP(tbl2_2!A868,ishod_substance!A:Q,17,0)</f>
        <v>#N/A</v>
      </c>
      <c r="L868" s="84" t="e">
        <f>VLOOKUP(tbl2_2!A868,ishod_substance!A:R,18,0)</f>
        <v>#N/A</v>
      </c>
      <c r="M868" s="84" t="e">
        <f>VLOOKUP(tbl2_2!A868,ishod_substance!A:AD,19,0)</f>
        <v>#N/A</v>
      </c>
      <c r="N868" s="4" t="e">
        <f>VLOOKUP(tbl2_2!A868,ishod_substance!A:AD,20,0)</f>
        <v>#N/A</v>
      </c>
      <c r="O868" s="4" t="e">
        <f>VLOOKUP(tbl2_2!A868,ishod_substance!A:AD,21,0)</f>
        <v>#N/A</v>
      </c>
      <c r="P868" s="4" t="e">
        <f>VLOOKUP(tbl2_2!A868,ishod_substance!A:AD,22,0)</f>
        <v>#N/A</v>
      </c>
      <c r="Q868" s="4" t="e">
        <f>VLOOKUP(tbl2_2!A868,ishod_substance!A:AD,23,0)</f>
        <v>#N/A</v>
      </c>
      <c r="R868" s="4" t="e">
        <f>VLOOKUP(tbl2_2!A868,ishod_substance!A:AD,24,0)</f>
        <v>#N/A</v>
      </c>
      <c r="S868" s="4" t="e">
        <f>VLOOKUP(tbl2_2!A868,ishod_substance!A:AD,25,0)</f>
        <v>#N/A</v>
      </c>
      <c r="T868" s="4" t="e">
        <f>VLOOKUP(tbl2_2!A868,ishod_substance!A:AD,26,0)</f>
        <v>#N/A</v>
      </c>
      <c r="U868" s="4" t="e">
        <f>VLOOKUP(tbl2_2!A868,ishod_substance!A:AD,27,0)</f>
        <v>#N/A</v>
      </c>
      <c r="V868" s="4" t="e">
        <f>VLOOKUP(tbl2_2!A868,ishod_substance!A:AD,28,0)</f>
        <v>#N/A</v>
      </c>
      <c r="W868" s="4" t="e">
        <f>VLOOKUP(tbl2_2!A868,ishod_substance!A:AD,29,0)</f>
        <v>#N/A</v>
      </c>
      <c r="X868" s="4" t="e">
        <f>VLOOKUP(tbl2_2!A868,ishod_substance!A:AD,30,0)</f>
        <v>#N/A</v>
      </c>
      <c r="Y868" s="10" t="e">
        <f>VLOOKUP(tbl2_2!A868,ishod_substance!A:AD,7,0)</f>
        <v>#N/A</v>
      </c>
      <c r="Z868" s="9" t="e">
        <f>VLOOKUP(Y868,quide!$A$2:$B$1006,2,0)</f>
        <v>#N/A</v>
      </c>
      <c r="AA868" s="4" t="e">
        <f>VLOOKUP(Y868,quide!$A$2:$J$1006,10,0)</f>
        <v>#N/A</v>
      </c>
      <c r="AB868" s="50" t="e">
        <f>VLOOKUP(tbl2_2!A868,ishod_substance!A:AD,8,0)</f>
        <v>#N/A</v>
      </c>
      <c r="AC868" s="28" t="e">
        <f t="shared" si="13"/>
        <v>#N/A</v>
      </c>
      <c r="AD868" s="27" t="e">
        <f>VLOOKUP(tbl2_2!A868,ishod_substance!A:AD,9,0)</f>
        <v>#N/A</v>
      </c>
      <c r="AE868" s="8" t="e">
        <f>VLOOKUP(tbl2_2!A868,ishod_substance!A:AD,9,0)</f>
        <v>#N/A</v>
      </c>
      <c r="AF868" s="12"/>
    </row>
    <row r="869" spans="1:32" x14ac:dyDescent="0.25">
      <c r="A869">
        <v>861</v>
      </c>
      <c r="C869" s="5" t="e">
        <f>VLOOKUP(tbl2_2!A869,ishod_substance!A:P,2,0)</f>
        <v>#N/A</v>
      </c>
      <c r="D869" s="7" t="e">
        <f>VLOOKUP(tbl2_2!A869,ishod_substance!A:P,3,0)</f>
        <v>#N/A</v>
      </c>
      <c r="E869" s="5" t="e">
        <f>VLOOKUP(tbl2_2!A869,ishod_substance!A:P,11,0)</f>
        <v>#N/A</v>
      </c>
      <c r="F869" s="6" t="e">
        <f>VLOOKUP(tbl2_2!A869,ishod_substance!A:P,15,0)</f>
        <v>#N/A</v>
      </c>
      <c r="G869" s="6" t="e">
        <f>VLOOKUP(tbl2_2!A869,ishod_substance!A:P,12,0)&amp;"/"&amp;VLOOKUP(tbl2_2!A869,ishod_substance!A:P,14,0)</f>
        <v>#N/A</v>
      </c>
      <c r="H869" s="29" t="e">
        <f>VLOOKUP(tbl2_2!A869,ishod_substance!A:P,6,0)</f>
        <v>#N/A</v>
      </c>
      <c r="I869" s="10" t="e">
        <f>VLOOKUP(tbl2_2!A869,ishod_substance!A:P,15,0)</f>
        <v>#N/A</v>
      </c>
      <c r="J869" s="10" t="e">
        <f>VLOOKUP(tbl2_2!A869,ishod_substance!A:P,5,0)</f>
        <v>#N/A</v>
      </c>
      <c r="K869" s="84" t="e">
        <f>VLOOKUP(tbl2_2!A869,ishod_substance!A:Q,17,0)</f>
        <v>#N/A</v>
      </c>
      <c r="L869" s="84" t="e">
        <f>VLOOKUP(tbl2_2!A869,ishod_substance!A:R,18,0)</f>
        <v>#N/A</v>
      </c>
      <c r="M869" s="84" t="e">
        <f>VLOOKUP(tbl2_2!A869,ishod_substance!A:AD,19,0)</f>
        <v>#N/A</v>
      </c>
      <c r="N869" s="4" t="e">
        <f>VLOOKUP(tbl2_2!A869,ishod_substance!A:AD,20,0)</f>
        <v>#N/A</v>
      </c>
      <c r="O869" s="4" t="e">
        <f>VLOOKUP(tbl2_2!A869,ishod_substance!A:AD,21,0)</f>
        <v>#N/A</v>
      </c>
      <c r="P869" s="4" t="e">
        <f>VLOOKUP(tbl2_2!A869,ishod_substance!A:AD,22,0)</f>
        <v>#N/A</v>
      </c>
      <c r="Q869" s="4" t="e">
        <f>VLOOKUP(tbl2_2!A869,ishod_substance!A:AD,23,0)</f>
        <v>#N/A</v>
      </c>
      <c r="R869" s="4" t="e">
        <f>VLOOKUP(tbl2_2!A869,ishod_substance!A:AD,24,0)</f>
        <v>#N/A</v>
      </c>
      <c r="S869" s="4" t="e">
        <f>VLOOKUP(tbl2_2!A869,ishod_substance!A:AD,25,0)</f>
        <v>#N/A</v>
      </c>
      <c r="T869" s="4" t="e">
        <f>VLOOKUP(tbl2_2!A869,ishod_substance!A:AD,26,0)</f>
        <v>#N/A</v>
      </c>
      <c r="U869" s="4" t="e">
        <f>VLOOKUP(tbl2_2!A869,ishod_substance!A:AD,27,0)</f>
        <v>#N/A</v>
      </c>
      <c r="V869" s="4" t="e">
        <f>VLOOKUP(tbl2_2!A869,ishod_substance!A:AD,28,0)</f>
        <v>#N/A</v>
      </c>
      <c r="W869" s="4" t="e">
        <f>VLOOKUP(tbl2_2!A869,ishod_substance!A:AD,29,0)</f>
        <v>#N/A</v>
      </c>
      <c r="X869" s="4" t="e">
        <f>VLOOKUP(tbl2_2!A869,ishod_substance!A:AD,30,0)</f>
        <v>#N/A</v>
      </c>
      <c r="Y869" s="10" t="e">
        <f>VLOOKUP(tbl2_2!A869,ishod_substance!A:AD,7,0)</f>
        <v>#N/A</v>
      </c>
      <c r="Z869" s="9" t="e">
        <f>VLOOKUP(Y869,quide!$A$2:$B$1006,2,0)</f>
        <v>#N/A</v>
      </c>
      <c r="AA869" s="4" t="e">
        <f>VLOOKUP(Y869,quide!$A$2:$J$1006,10,0)</f>
        <v>#N/A</v>
      </c>
      <c r="AB869" s="50" t="e">
        <f>VLOOKUP(tbl2_2!A869,ishod_substance!A:AD,8,0)</f>
        <v>#N/A</v>
      </c>
      <c r="AC869" s="28" t="e">
        <f t="shared" si="13"/>
        <v>#N/A</v>
      </c>
      <c r="AD869" s="27" t="e">
        <f>VLOOKUP(tbl2_2!A869,ishod_substance!A:AD,9,0)</f>
        <v>#N/A</v>
      </c>
      <c r="AE869" s="8" t="e">
        <f>VLOOKUP(tbl2_2!A869,ishod_substance!A:AD,9,0)</f>
        <v>#N/A</v>
      </c>
      <c r="AF869" s="12"/>
    </row>
    <row r="870" spans="1:32" x14ac:dyDescent="0.25">
      <c r="A870">
        <v>862</v>
      </c>
      <c r="C870" s="5" t="e">
        <f>VLOOKUP(tbl2_2!A870,ishod_substance!A:P,2,0)</f>
        <v>#N/A</v>
      </c>
      <c r="D870" s="7" t="e">
        <f>VLOOKUP(tbl2_2!A870,ishod_substance!A:P,3,0)</f>
        <v>#N/A</v>
      </c>
      <c r="E870" s="5" t="e">
        <f>VLOOKUP(tbl2_2!A870,ishod_substance!A:P,11,0)</f>
        <v>#N/A</v>
      </c>
      <c r="F870" s="6" t="e">
        <f>VLOOKUP(tbl2_2!A870,ishod_substance!A:P,15,0)</f>
        <v>#N/A</v>
      </c>
      <c r="G870" s="6" t="e">
        <f>VLOOKUP(tbl2_2!A870,ishod_substance!A:P,12,0)&amp;"/"&amp;VLOOKUP(tbl2_2!A870,ishod_substance!A:P,14,0)</f>
        <v>#N/A</v>
      </c>
      <c r="H870" s="29" t="e">
        <f>VLOOKUP(tbl2_2!A870,ishod_substance!A:P,6,0)</f>
        <v>#N/A</v>
      </c>
      <c r="I870" s="10" t="e">
        <f>VLOOKUP(tbl2_2!A870,ishod_substance!A:P,15,0)</f>
        <v>#N/A</v>
      </c>
      <c r="J870" s="10" t="e">
        <f>VLOOKUP(tbl2_2!A870,ishod_substance!A:P,5,0)</f>
        <v>#N/A</v>
      </c>
      <c r="K870" s="84" t="e">
        <f>VLOOKUP(tbl2_2!A870,ishod_substance!A:Q,17,0)</f>
        <v>#N/A</v>
      </c>
      <c r="L870" s="84" t="e">
        <f>VLOOKUP(tbl2_2!A870,ishod_substance!A:R,18,0)</f>
        <v>#N/A</v>
      </c>
      <c r="M870" s="84" t="e">
        <f>VLOOKUP(tbl2_2!A870,ishod_substance!A:AD,19,0)</f>
        <v>#N/A</v>
      </c>
      <c r="N870" s="4" t="e">
        <f>VLOOKUP(tbl2_2!A870,ishod_substance!A:AD,20,0)</f>
        <v>#N/A</v>
      </c>
      <c r="O870" s="4" t="e">
        <f>VLOOKUP(tbl2_2!A870,ishod_substance!A:AD,21,0)</f>
        <v>#N/A</v>
      </c>
      <c r="P870" s="4" t="e">
        <f>VLOOKUP(tbl2_2!A870,ishod_substance!A:AD,22,0)</f>
        <v>#N/A</v>
      </c>
      <c r="Q870" s="4" t="e">
        <f>VLOOKUP(tbl2_2!A870,ishod_substance!A:AD,23,0)</f>
        <v>#N/A</v>
      </c>
      <c r="R870" s="4" t="e">
        <f>VLOOKUP(tbl2_2!A870,ishod_substance!A:AD,24,0)</f>
        <v>#N/A</v>
      </c>
      <c r="S870" s="4" t="e">
        <f>VLOOKUP(tbl2_2!A870,ishod_substance!A:AD,25,0)</f>
        <v>#N/A</v>
      </c>
      <c r="T870" s="4" t="e">
        <f>VLOOKUP(tbl2_2!A870,ishod_substance!A:AD,26,0)</f>
        <v>#N/A</v>
      </c>
      <c r="U870" s="4" t="e">
        <f>VLOOKUP(tbl2_2!A870,ishod_substance!A:AD,27,0)</f>
        <v>#N/A</v>
      </c>
      <c r="V870" s="4" t="e">
        <f>VLOOKUP(tbl2_2!A870,ishod_substance!A:AD,28,0)</f>
        <v>#N/A</v>
      </c>
      <c r="W870" s="4" t="e">
        <f>VLOOKUP(tbl2_2!A870,ishod_substance!A:AD,29,0)</f>
        <v>#N/A</v>
      </c>
      <c r="X870" s="4" t="e">
        <f>VLOOKUP(tbl2_2!A870,ishod_substance!A:AD,30,0)</f>
        <v>#N/A</v>
      </c>
      <c r="Y870" s="10" t="e">
        <f>VLOOKUP(tbl2_2!A870,ishod_substance!A:AD,7,0)</f>
        <v>#N/A</v>
      </c>
      <c r="Z870" s="9" t="e">
        <f>VLOOKUP(Y870,quide!$A$2:$B$1006,2,0)</f>
        <v>#N/A</v>
      </c>
      <c r="AA870" s="4" t="e">
        <f>VLOOKUP(Y870,quide!$A$2:$J$1006,10,0)</f>
        <v>#N/A</v>
      </c>
      <c r="AB870" s="50" t="e">
        <f>VLOOKUP(tbl2_2!A870,ishod_substance!A:AD,8,0)</f>
        <v>#N/A</v>
      </c>
      <c r="AC870" s="28" t="e">
        <f t="shared" si="13"/>
        <v>#N/A</v>
      </c>
      <c r="AD870" s="27" t="e">
        <f>VLOOKUP(tbl2_2!A870,ishod_substance!A:AD,9,0)</f>
        <v>#N/A</v>
      </c>
      <c r="AE870" s="8" t="e">
        <f>VLOOKUP(tbl2_2!A870,ishod_substance!A:AD,9,0)</f>
        <v>#N/A</v>
      </c>
      <c r="AF870" s="12"/>
    </row>
    <row r="871" spans="1:32" x14ac:dyDescent="0.25">
      <c r="A871">
        <v>863</v>
      </c>
      <c r="C871" s="5" t="e">
        <f>VLOOKUP(tbl2_2!A871,ishod_substance!A:P,2,0)</f>
        <v>#N/A</v>
      </c>
      <c r="D871" s="7" t="e">
        <f>VLOOKUP(tbl2_2!A871,ishod_substance!A:P,3,0)</f>
        <v>#N/A</v>
      </c>
      <c r="E871" s="5" t="e">
        <f>VLOOKUP(tbl2_2!A871,ishod_substance!A:P,11,0)</f>
        <v>#N/A</v>
      </c>
      <c r="F871" s="6" t="e">
        <f>VLOOKUP(tbl2_2!A871,ishod_substance!A:P,15,0)</f>
        <v>#N/A</v>
      </c>
      <c r="G871" s="6" t="e">
        <f>VLOOKUP(tbl2_2!A871,ishod_substance!A:P,12,0)&amp;"/"&amp;VLOOKUP(tbl2_2!A871,ishod_substance!A:P,14,0)</f>
        <v>#N/A</v>
      </c>
      <c r="H871" s="29" t="e">
        <f>VLOOKUP(tbl2_2!A871,ishod_substance!A:P,6,0)</f>
        <v>#N/A</v>
      </c>
      <c r="I871" s="10" t="e">
        <f>VLOOKUP(tbl2_2!A871,ishod_substance!A:P,15,0)</f>
        <v>#N/A</v>
      </c>
      <c r="J871" s="10" t="e">
        <f>VLOOKUP(tbl2_2!A871,ishod_substance!A:P,5,0)</f>
        <v>#N/A</v>
      </c>
      <c r="K871" s="84" t="e">
        <f>VLOOKUP(tbl2_2!A871,ishod_substance!A:Q,17,0)</f>
        <v>#N/A</v>
      </c>
      <c r="L871" s="84" t="e">
        <f>VLOOKUP(tbl2_2!A871,ishod_substance!A:R,18,0)</f>
        <v>#N/A</v>
      </c>
      <c r="M871" s="84" t="e">
        <f>VLOOKUP(tbl2_2!A871,ishod_substance!A:AD,19,0)</f>
        <v>#N/A</v>
      </c>
      <c r="N871" s="4" t="e">
        <f>VLOOKUP(tbl2_2!A871,ishod_substance!A:AD,20,0)</f>
        <v>#N/A</v>
      </c>
      <c r="O871" s="4" t="e">
        <f>VLOOKUP(tbl2_2!A871,ishod_substance!A:AD,21,0)</f>
        <v>#N/A</v>
      </c>
      <c r="P871" s="4" t="e">
        <f>VLOOKUP(tbl2_2!A871,ishod_substance!A:AD,22,0)</f>
        <v>#N/A</v>
      </c>
      <c r="Q871" s="4" t="e">
        <f>VLOOKUP(tbl2_2!A871,ishod_substance!A:AD,23,0)</f>
        <v>#N/A</v>
      </c>
      <c r="R871" s="4" t="e">
        <f>VLOOKUP(tbl2_2!A871,ishod_substance!A:AD,24,0)</f>
        <v>#N/A</v>
      </c>
      <c r="S871" s="4" t="e">
        <f>VLOOKUP(tbl2_2!A871,ishod_substance!A:AD,25,0)</f>
        <v>#N/A</v>
      </c>
      <c r="T871" s="4" t="e">
        <f>VLOOKUP(tbl2_2!A871,ishod_substance!A:AD,26,0)</f>
        <v>#N/A</v>
      </c>
      <c r="U871" s="4" t="e">
        <f>VLOOKUP(tbl2_2!A871,ishod_substance!A:AD,27,0)</f>
        <v>#N/A</v>
      </c>
      <c r="V871" s="4" t="e">
        <f>VLOOKUP(tbl2_2!A871,ishod_substance!A:AD,28,0)</f>
        <v>#N/A</v>
      </c>
      <c r="W871" s="4" t="e">
        <f>VLOOKUP(tbl2_2!A871,ishod_substance!A:AD,29,0)</f>
        <v>#N/A</v>
      </c>
      <c r="X871" s="4" t="e">
        <f>VLOOKUP(tbl2_2!A871,ishod_substance!A:AD,30,0)</f>
        <v>#N/A</v>
      </c>
      <c r="Y871" s="10" t="e">
        <f>VLOOKUP(tbl2_2!A871,ishod_substance!A:AD,7,0)</f>
        <v>#N/A</v>
      </c>
      <c r="Z871" s="9" t="e">
        <f>VLOOKUP(Y871,quide!$A$2:$B$1006,2,0)</f>
        <v>#N/A</v>
      </c>
      <c r="AA871" s="4" t="e">
        <f>VLOOKUP(Y871,quide!$A$2:$J$1006,10,0)</f>
        <v>#N/A</v>
      </c>
      <c r="AB871" s="50" t="e">
        <f>VLOOKUP(tbl2_2!A871,ishod_substance!A:AD,8,0)</f>
        <v>#N/A</v>
      </c>
      <c r="AC871" s="28" t="e">
        <f t="shared" si="13"/>
        <v>#N/A</v>
      </c>
      <c r="AD871" s="27" t="e">
        <f>VLOOKUP(tbl2_2!A871,ishod_substance!A:AD,9,0)</f>
        <v>#N/A</v>
      </c>
      <c r="AE871" s="8" t="e">
        <f>VLOOKUP(tbl2_2!A871,ishod_substance!A:AD,9,0)</f>
        <v>#N/A</v>
      </c>
      <c r="AF871" s="12"/>
    </row>
    <row r="872" spans="1:32" x14ac:dyDescent="0.25">
      <c r="A872">
        <v>864</v>
      </c>
      <c r="C872" s="5" t="e">
        <f>VLOOKUP(tbl2_2!A872,ishod_substance!A:P,2,0)</f>
        <v>#N/A</v>
      </c>
      <c r="D872" s="7" t="e">
        <f>VLOOKUP(tbl2_2!A872,ishod_substance!A:P,3,0)</f>
        <v>#N/A</v>
      </c>
      <c r="E872" s="5" t="e">
        <f>VLOOKUP(tbl2_2!A872,ishod_substance!A:P,11,0)</f>
        <v>#N/A</v>
      </c>
      <c r="F872" s="6" t="e">
        <f>VLOOKUP(tbl2_2!A872,ishod_substance!A:P,15,0)</f>
        <v>#N/A</v>
      </c>
      <c r="G872" s="6" t="e">
        <f>VLOOKUP(tbl2_2!A872,ishod_substance!A:P,12,0)&amp;"/"&amp;VLOOKUP(tbl2_2!A872,ishod_substance!A:P,14,0)</f>
        <v>#N/A</v>
      </c>
      <c r="H872" s="29" t="e">
        <f>VLOOKUP(tbl2_2!A872,ishod_substance!A:P,6,0)</f>
        <v>#N/A</v>
      </c>
      <c r="I872" s="10" t="e">
        <f>VLOOKUP(tbl2_2!A872,ishod_substance!A:P,15,0)</f>
        <v>#N/A</v>
      </c>
      <c r="J872" s="10" t="e">
        <f>VLOOKUP(tbl2_2!A872,ishod_substance!A:P,5,0)</f>
        <v>#N/A</v>
      </c>
      <c r="K872" s="84" t="e">
        <f>VLOOKUP(tbl2_2!A872,ishod_substance!A:Q,17,0)</f>
        <v>#N/A</v>
      </c>
      <c r="L872" s="84" t="e">
        <f>VLOOKUP(tbl2_2!A872,ishod_substance!A:R,18,0)</f>
        <v>#N/A</v>
      </c>
      <c r="M872" s="84" t="e">
        <f>VLOOKUP(tbl2_2!A872,ishod_substance!A:AD,19,0)</f>
        <v>#N/A</v>
      </c>
      <c r="N872" s="4" t="e">
        <f>VLOOKUP(tbl2_2!A872,ishod_substance!A:AD,20,0)</f>
        <v>#N/A</v>
      </c>
      <c r="O872" s="4" t="e">
        <f>VLOOKUP(tbl2_2!A872,ishod_substance!A:AD,21,0)</f>
        <v>#N/A</v>
      </c>
      <c r="P872" s="4" t="e">
        <f>VLOOKUP(tbl2_2!A872,ishod_substance!A:AD,22,0)</f>
        <v>#N/A</v>
      </c>
      <c r="Q872" s="4" t="e">
        <f>VLOOKUP(tbl2_2!A872,ishod_substance!A:AD,23,0)</f>
        <v>#N/A</v>
      </c>
      <c r="R872" s="4" t="e">
        <f>VLOOKUP(tbl2_2!A872,ishod_substance!A:AD,24,0)</f>
        <v>#N/A</v>
      </c>
      <c r="S872" s="4" t="e">
        <f>VLOOKUP(tbl2_2!A872,ishod_substance!A:AD,25,0)</f>
        <v>#N/A</v>
      </c>
      <c r="T872" s="4" t="e">
        <f>VLOOKUP(tbl2_2!A872,ishod_substance!A:AD,26,0)</f>
        <v>#N/A</v>
      </c>
      <c r="U872" s="4" t="e">
        <f>VLOOKUP(tbl2_2!A872,ishod_substance!A:AD,27,0)</f>
        <v>#N/A</v>
      </c>
      <c r="V872" s="4" t="e">
        <f>VLOOKUP(tbl2_2!A872,ishod_substance!A:AD,28,0)</f>
        <v>#N/A</v>
      </c>
      <c r="W872" s="4" t="e">
        <f>VLOOKUP(tbl2_2!A872,ishod_substance!A:AD,29,0)</f>
        <v>#N/A</v>
      </c>
      <c r="X872" s="4" t="e">
        <f>VLOOKUP(tbl2_2!A872,ishod_substance!A:AD,30,0)</f>
        <v>#N/A</v>
      </c>
      <c r="Y872" s="10" t="e">
        <f>VLOOKUP(tbl2_2!A872,ishod_substance!A:AD,7,0)</f>
        <v>#N/A</v>
      </c>
      <c r="Z872" s="9" t="e">
        <f>VLOOKUP(Y872,quide!$A$2:$B$1006,2,0)</f>
        <v>#N/A</v>
      </c>
      <c r="AA872" s="4" t="e">
        <f>VLOOKUP(Y872,quide!$A$2:$J$1006,10,0)</f>
        <v>#N/A</v>
      </c>
      <c r="AB872" s="50" t="e">
        <f>VLOOKUP(tbl2_2!A872,ishod_substance!A:AD,8,0)</f>
        <v>#N/A</v>
      </c>
      <c r="AC872" s="28" t="e">
        <f t="shared" si="13"/>
        <v>#N/A</v>
      </c>
      <c r="AD872" s="27" t="e">
        <f>VLOOKUP(tbl2_2!A872,ishod_substance!A:AD,9,0)</f>
        <v>#N/A</v>
      </c>
      <c r="AE872" s="8" t="e">
        <f>VLOOKUP(tbl2_2!A872,ishod_substance!A:AD,9,0)</f>
        <v>#N/A</v>
      </c>
      <c r="AF872" s="12"/>
    </row>
    <row r="873" spans="1:32" x14ac:dyDescent="0.25">
      <c r="A873">
        <v>865</v>
      </c>
      <c r="C873" s="5" t="e">
        <f>VLOOKUP(tbl2_2!A873,ishod_substance!A:P,2,0)</f>
        <v>#N/A</v>
      </c>
      <c r="D873" s="7" t="e">
        <f>VLOOKUP(tbl2_2!A873,ishod_substance!A:P,3,0)</f>
        <v>#N/A</v>
      </c>
      <c r="E873" s="5" t="e">
        <f>VLOOKUP(tbl2_2!A873,ishod_substance!A:P,11,0)</f>
        <v>#N/A</v>
      </c>
      <c r="F873" s="6" t="e">
        <f>VLOOKUP(tbl2_2!A873,ishod_substance!A:P,15,0)</f>
        <v>#N/A</v>
      </c>
      <c r="G873" s="6" t="e">
        <f>VLOOKUP(tbl2_2!A873,ishod_substance!A:P,12,0)&amp;"/"&amp;VLOOKUP(tbl2_2!A873,ishod_substance!A:P,14,0)</f>
        <v>#N/A</v>
      </c>
      <c r="H873" s="29" t="e">
        <f>VLOOKUP(tbl2_2!A873,ishod_substance!A:P,6,0)</f>
        <v>#N/A</v>
      </c>
      <c r="I873" s="10" t="e">
        <f>VLOOKUP(tbl2_2!A873,ishod_substance!A:P,15,0)</f>
        <v>#N/A</v>
      </c>
      <c r="J873" s="10" t="e">
        <f>VLOOKUP(tbl2_2!A873,ishod_substance!A:P,5,0)</f>
        <v>#N/A</v>
      </c>
      <c r="K873" s="84" t="e">
        <f>VLOOKUP(tbl2_2!A873,ishod_substance!A:Q,17,0)</f>
        <v>#N/A</v>
      </c>
      <c r="L873" s="84" t="e">
        <f>VLOOKUP(tbl2_2!A873,ishod_substance!A:R,18,0)</f>
        <v>#N/A</v>
      </c>
      <c r="M873" s="84" t="e">
        <f>VLOOKUP(tbl2_2!A873,ishod_substance!A:AD,19,0)</f>
        <v>#N/A</v>
      </c>
      <c r="N873" s="4" t="e">
        <f>VLOOKUP(tbl2_2!A873,ishod_substance!A:AD,20,0)</f>
        <v>#N/A</v>
      </c>
      <c r="O873" s="4" t="e">
        <f>VLOOKUP(tbl2_2!A873,ishod_substance!A:AD,21,0)</f>
        <v>#N/A</v>
      </c>
      <c r="P873" s="4" t="e">
        <f>VLOOKUP(tbl2_2!A873,ishod_substance!A:AD,22,0)</f>
        <v>#N/A</v>
      </c>
      <c r="Q873" s="4" t="e">
        <f>VLOOKUP(tbl2_2!A873,ishod_substance!A:AD,23,0)</f>
        <v>#N/A</v>
      </c>
      <c r="R873" s="4" t="e">
        <f>VLOOKUP(tbl2_2!A873,ishod_substance!A:AD,24,0)</f>
        <v>#N/A</v>
      </c>
      <c r="S873" s="4" t="e">
        <f>VLOOKUP(tbl2_2!A873,ishod_substance!A:AD,25,0)</f>
        <v>#N/A</v>
      </c>
      <c r="T873" s="4" t="e">
        <f>VLOOKUP(tbl2_2!A873,ishod_substance!A:AD,26,0)</f>
        <v>#N/A</v>
      </c>
      <c r="U873" s="4" t="e">
        <f>VLOOKUP(tbl2_2!A873,ishod_substance!A:AD,27,0)</f>
        <v>#N/A</v>
      </c>
      <c r="V873" s="4" t="e">
        <f>VLOOKUP(tbl2_2!A873,ishod_substance!A:AD,28,0)</f>
        <v>#N/A</v>
      </c>
      <c r="W873" s="4" t="e">
        <f>VLOOKUP(tbl2_2!A873,ishod_substance!A:AD,29,0)</f>
        <v>#N/A</v>
      </c>
      <c r="X873" s="4" t="e">
        <f>VLOOKUP(tbl2_2!A873,ishod_substance!A:AD,30,0)</f>
        <v>#N/A</v>
      </c>
      <c r="Y873" s="10" t="e">
        <f>VLOOKUP(tbl2_2!A873,ishod_substance!A:AD,7,0)</f>
        <v>#N/A</v>
      </c>
      <c r="Z873" s="9" t="e">
        <f>VLOOKUP(Y873,quide!$A$2:$B$1006,2,0)</f>
        <v>#N/A</v>
      </c>
      <c r="AA873" s="4" t="e">
        <f>VLOOKUP(Y873,quide!$A$2:$J$1006,10,0)</f>
        <v>#N/A</v>
      </c>
      <c r="AB873" s="50" t="e">
        <f>VLOOKUP(tbl2_2!A873,ishod_substance!A:AD,8,0)</f>
        <v>#N/A</v>
      </c>
      <c r="AC873" s="28" t="e">
        <f t="shared" si="13"/>
        <v>#N/A</v>
      </c>
      <c r="AD873" s="27" t="e">
        <f>VLOOKUP(tbl2_2!A873,ishod_substance!A:AD,9,0)</f>
        <v>#N/A</v>
      </c>
      <c r="AE873" s="8" t="e">
        <f>VLOOKUP(tbl2_2!A873,ishod_substance!A:AD,9,0)</f>
        <v>#N/A</v>
      </c>
      <c r="AF873" s="12"/>
    </row>
    <row r="874" spans="1:32" x14ac:dyDescent="0.25">
      <c r="A874">
        <v>866</v>
      </c>
      <c r="C874" s="5" t="e">
        <f>VLOOKUP(tbl2_2!A874,ishod_substance!A:P,2,0)</f>
        <v>#N/A</v>
      </c>
      <c r="D874" s="7" t="e">
        <f>VLOOKUP(tbl2_2!A874,ishod_substance!A:P,3,0)</f>
        <v>#N/A</v>
      </c>
      <c r="E874" s="5" t="e">
        <f>VLOOKUP(tbl2_2!A874,ishod_substance!A:P,11,0)</f>
        <v>#N/A</v>
      </c>
      <c r="F874" s="6" t="e">
        <f>VLOOKUP(tbl2_2!A874,ishod_substance!A:P,15,0)</f>
        <v>#N/A</v>
      </c>
      <c r="G874" s="6" t="e">
        <f>VLOOKUP(tbl2_2!A874,ishod_substance!A:P,12,0)&amp;"/"&amp;VLOOKUP(tbl2_2!A874,ishod_substance!A:P,14,0)</f>
        <v>#N/A</v>
      </c>
      <c r="H874" s="29" t="e">
        <f>VLOOKUP(tbl2_2!A874,ishod_substance!A:P,6,0)</f>
        <v>#N/A</v>
      </c>
      <c r="I874" s="10" t="e">
        <f>VLOOKUP(tbl2_2!A874,ishod_substance!A:P,15,0)</f>
        <v>#N/A</v>
      </c>
      <c r="J874" s="10" t="e">
        <f>VLOOKUP(tbl2_2!A874,ishod_substance!A:P,5,0)</f>
        <v>#N/A</v>
      </c>
      <c r="K874" s="84" t="e">
        <f>VLOOKUP(tbl2_2!A874,ishod_substance!A:Q,17,0)</f>
        <v>#N/A</v>
      </c>
      <c r="L874" s="84" t="e">
        <f>VLOOKUP(tbl2_2!A874,ishod_substance!A:R,18,0)</f>
        <v>#N/A</v>
      </c>
      <c r="M874" s="84" t="e">
        <f>VLOOKUP(tbl2_2!A874,ishod_substance!A:AD,19,0)</f>
        <v>#N/A</v>
      </c>
      <c r="N874" s="4" t="e">
        <f>VLOOKUP(tbl2_2!A874,ishod_substance!A:AD,20,0)</f>
        <v>#N/A</v>
      </c>
      <c r="O874" s="4" t="e">
        <f>VLOOKUP(tbl2_2!A874,ishod_substance!A:AD,21,0)</f>
        <v>#N/A</v>
      </c>
      <c r="P874" s="4" t="e">
        <f>VLOOKUP(tbl2_2!A874,ishod_substance!A:AD,22,0)</f>
        <v>#N/A</v>
      </c>
      <c r="Q874" s="4" t="e">
        <f>VLOOKUP(tbl2_2!A874,ishod_substance!A:AD,23,0)</f>
        <v>#N/A</v>
      </c>
      <c r="R874" s="4" t="e">
        <f>VLOOKUP(tbl2_2!A874,ishod_substance!A:AD,24,0)</f>
        <v>#N/A</v>
      </c>
      <c r="S874" s="4" t="e">
        <f>VLOOKUP(tbl2_2!A874,ishod_substance!A:AD,25,0)</f>
        <v>#N/A</v>
      </c>
      <c r="T874" s="4" t="e">
        <f>VLOOKUP(tbl2_2!A874,ishod_substance!A:AD,26,0)</f>
        <v>#N/A</v>
      </c>
      <c r="U874" s="4" t="e">
        <f>VLOOKUP(tbl2_2!A874,ishod_substance!A:AD,27,0)</f>
        <v>#N/A</v>
      </c>
      <c r="V874" s="4" t="e">
        <f>VLOOKUP(tbl2_2!A874,ishod_substance!A:AD,28,0)</f>
        <v>#N/A</v>
      </c>
      <c r="W874" s="4" t="e">
        <f>VLOOKUP(tbl2_2!A874,ishod_substance!A:AD,29,0)</f>
        <v>#N/A</v>
      </c>
      <c r="X874" s="4" t="e">
        <f>VLOOKUP(tbl2_2!A874,ishod_substance!A:AD,30,0)</f>
        <v>#N/A</v>
      </c>
      <c r="Y874" s="10" t="e">
        <f>VLOOKUP(tbl2_2!A874,ishod_substance!A:AD,7,0)</f>
        <v>#N/A</v>
      </c>
      <c r="Z874" s="9" t="e">
        <f>VLOOKUP(Y874,quide!$A$2:$B$1006,2,0)</f>
        <v>#N/A</v>
      </c>
      <c r="AA874" s="4" t="e">
        <f>VLOOKUP(Y874,quide!$A$2:$J$1006,10,0)</f>
        <v>#N/A</v>
      </c>
      <c r="AB874" s="50" t="e">
        <f>VLOOKUP(tbl2_2!A874,ishod_substance!A:AD,8,0)</f>
        <v>#N/A</v>
      </c>
      <c r="AC874" s="28" t="e">
        <f t="shared" si="13"/>
        <v>#N/A</v>
      </c>
      <c r="AD874" s="27" t="e">
        <f>VLOOKUP(tbl2_2!A874,ishod_substance!A:AD,9,0)</f>
        <v>#N/A</v>
      </c>
      <c r="AE874" s="8" t="e">
        <f>VLOOKUP(tbl2_2!A874,ishod_substance!A:AD,9,0)</f>
        <v>#N/A</v>
      </c>
      <c r="AF874" s="12"/>
    </row>
    <row r="875" spans="1:32" x14ac:dyDescent="0.25">
      <c r="A875">
        <v>867</v>
      </c>
      <c r="C875" s="5" t="e">
        <f>VLOOKUP(tbl2_2!A875,ishod_substance!A:P,2,0)</f>
        <v>#N/A</v>
      </c>
      <c r="D875" s="7" t="e">
        <f>VLOOKUP(tbl2_2!A875,ishod_substance!A:P,3,0)</f>
        <v>#N/A</v>
      </c>
      <c r="E875" s="5" t="e">
        <f>VLOOKUP(tbl2_2!A875,ishod_substance!A:P,11,0)</f>
        <v>#N/A</v>
      </c>
      <c r="F875" s="6" t="e">
        <f>VLOOKUP(tbl2_2!A875,ishod_substance!A:P,15,0)</f>
        <v>#N/A</v>
      </c>
      <c r="G875" s="6" t="e">
        <f>VLOOKUP(tbl2_2!A875,ishod_substance!A:P,12,0)&amp;"/"&amp;VLOOKUP(tbl2_2!A875,ishod_substance!A:P,14,0)</f>
        <v>#N/A</v>
      </c>
      <c r="H875" s="29" t="e">
        <f>VLOOKUP(tbl2_2!A875,ishod_substance!A:P,6,0)</f>
        <v>#N/A</v>
      </c>
      <c r="I875" s="10" t="e">
        <f>VLOOKUP(tbl2_2!A875,ishod_substance!A:P,15,0)</f>
        <v>#N/A</v>
      </c>
      <c r="J875" s="10" t="e">
        <f>VLOOKUP(tbl2_2!A875,ishod_substance!A:P,5,0)</f>
        <v>#N/A</v>
      </c>
      <c r="K875" s="84" t="e">
        <f>VLOOKUP(tbl2_2!A875,ishod_substance!A:Q,17,0)</f>
        <v>#N/A</v>
      </c>
      <c r="L875" s="84" t="e">
        <f>VLOOKUP(tbl2_2!A875,ishod_substance!A:R,18,0)</f>
        <v>#N/A</v>
      </c>
      <c r="M875" s="84" t="e">
        <f>VLOOKUP(tbl2_2!A875,ishod_substance!A:AD,19,0)</f>
        <v>#N/A</v>
      </c>
      <c r="N875" s="4" t="e">
        <f>VLOOKUP(tbl2_2!A875,ishod_substance!A:AD,20,0)</f>
        <v>#N/A</v>
      </c>
      <c r="O875" s="4" t="e">
        <f>VLOOKUP(tbl2_2!A875,ishod_substance!A:AD,21,0)</f>
        <v>#N/A</v>
      </c>
      <c r="P875" s="4" t="e">
        <f>VLOOKUP(tbl2_2!A875,ishod_substance!A:AD,22,0)</f>
        <v>#N/A</v>
      </c>
      <c r="Q875" s="4" t="e">
        <f>VLOOKUP(tbl2_2!A875,ishod_substance!A:AD,23,0)</f>
        <v>#N/A</v>
      </c>
      <c r="R875" s="4" t="e">
        <f>VLOOKUP(tbl2_2!A875,ishod_substance!A:AD,24,0)</f>
        <v>#N/A</v>
      </c>
      <c r="S875" s="4" t="e">
        <f>VLOOKUP(tbl2_2!A875,ishod_substance!A:AD,25,0)</f>
        <v>#N/A</v>
      </c>
      <c r="T875" s="4" t="e">
        <f>VLOOKUP(tbl2_2!A875,ishod_substance!A:AD,26,0)</f>
        <v>#N/A</v>
      </c>
      <c r="U875" s="4" t="e">
        <f>VLOOKUP(tbl2_2!A875,ishod_substance!A:AD,27,0)</f>
        <v>#N/A</v>
      </c>
      <c r="V875" s="4" t="e">
        <f>VLOOKUP(tbl2_2!A875,ishod_substance!A:AD,28,0)</f>
        <v>#N/A</v>
      </c>
      <c r="W875" s="4" t="e">
        <f>VLOOKUP(tbl2_2!A875,ishod_substance!A:AD,29,0)</f>
        <v>#N/A</v>
      </c>
      <c r="X875" s="4" t="e">
        <f>VLOOKUP(tbl2_2!A875,ishod_substance!A:AD,30,0)</f>
        <v>#N/A</v>
      </c>
      <c r="Y875" s="10" t="e">
        <f>VLOOKUP(tbl2_2!A875,ishod_substance!A:AD,7,0)</f>
        <v>#N/A</v>
      </c>
      <c r="Z875" s="9" t="e">
        <f>VLOOKUP(Y875,quide!$A$2:$B$1006,2,0)</f>
        <v>#N/A</v>
      </c>
      <c r="AA875" s="4" t="e">
        <f>VLOOKUP(Y875,quide!$A$2:$J$1006,10,0)</f>
        <v>#N/A</v>
      </c>
      <c r="AB875" s="50" t="e">
        <f>VLOOKUP(tbl2_2!A875,ishod_substance!A:AD,8,0)</f>
        <v>#N/A</v>
      </c>
      <c r="AC875" s="28" t="e">
        <f t="shared" si="13"/>
        <v>#N/A</v>
      </c>
      <c r="AD875" s="27" t="e">
        <f>VLOOKUP(tbl2_2!A875,ishod_substance!A:AD,9,0)</f>
        <v>#N/A</v>
      </c>
      <c r="AE875" s="8" t="e">
        <f>VLOOKUP(tbl2_2!A875,ishod_substance!A:AD,9,0)</f>
        <v>#N/A</v>
      </c>
      <c r="AF875" s="12"/>
    </row>
    <row r="876" spans="1:32" x14ac:dyDescent="0.25">
      <c r="A876">
        <v>868</v>
      </c>
      <c r="C876" s="5" t="e">
        <f>VLOOKUP(tbl2_2!A876,ishod_substance!A:P,2,0)</f>
        <v>#N/A</v>
      </c>
      <c r="D876" s="7" t="e">
        <f>VLOOKUP(tbl2_2!A876,ishod_substance!A:P,3,0)</f>
        <v>#N/A</v>
      </c>
      <c r="E876" s="5" t="e">
        <f>VLOOKUP(tbl2_2!A876,ishod_substance!A:P,11,0)</f>
        <v>#N/A</v>
      </c>
      <c r="F876" s="6" t="e">
        <f>VLOOKUP(tbl2_2!A876,ishod_substance!A:P,15,0)</f>
        <v>#N/A</v>
      </c>
      <c r="G876" s="6" t="e">
        <f>VLOOKUP(tbl2_2!A876,ishod_substance!A:P,12,0)&amp;"/"&amp;VLOOKUP(tbl2_2!A876,ishod_substance!A:P,14,0)</f>
        <v>#N/A</v>
      </c>
      <c r="H876" s="29" t="e">
        <f>VLOOKUP(tbl2_2!A876,ishod_substance!A:P,6,0)</f>
        <v>#N/A</v>
      </c>
      <c r="I876" s="10" t="e">
        <f>VLOOKUP(tbl2_2!A876,ishod_substance!A:P,15,0)</f>
        <v>#N/A</v>
      </c>
      <c r="J876" s="10" t="e">
        <f>VLOOKUP(tbl2_2!A876,ishod_substance!A:P,5,0)</f>
        <v>#N/A</v>
      </c>
      <c r="K876" s="84" t="e">
        <f>VLOOKUP(tbl2_2!A876,ishod_substance!A:Q,17,0)</f>
        <v>#N/A</v>
      </c>
      <c r="L876" s="84" t="e">
        <f>VLOOKUP(tbl2_2!A876,ishod_substance!A:R,18,0)</f>
        <v>#N/A</v>
      </c>
      <c r="M876" s="84" t="e">
        <f>VLOOKUP(tbl2_2!A876,ishod_substance!A:AD,19,0)</f>
        <v>#N/A</v>
      </c>
      <c r="N876" s="4" t="e">
        <f>VLOOKUP(tbl2_2!A876,ishod_substance!A:AD,20,0)</f>
        <v>#N/A</v>
      </c>
      <c r="O876" s="4" t="e">
        <f>VLOOKUP(tbl2_2!A876,ishod_substance!A:AD,21,0)</f>
        <v>#N/A</v>
      </c>
      <c r="P876" s="4" t="e">
        <f>VLOOKUP(tbl2_2!A876,ishod_substance!A:AD,22,0)</f>
        <v>#N/A</v>
      </c>
      <c r="Q876" s="4" t="e">
        <f>VLOOKUP(tbl2_2!A876,ishod_substance!A:AD,23,0)</f>
        <v>#N/A</v>
      </c>
      <c r="R876" s="4" t="e">
        <f>VLOOKUP(tbl2_2!A876,ishod_substance!A:AD,24,0)</f>
        <v>#N/A</v>
      </c>
      <c r="S876" s="4" t="e">
        <f>VLOOKUP(tbl2_2!A876,ishod_substance!A:AD,25,0)</f>
        <v>#N/A</v>
      </c>
      <c r="T876" s="4" t="e">
        <f>VLOOKUP(tbl2_2!A876,ishod_substance!A:AD,26,0)</f>
        <v>#N/A</v>
      </c>
      <c r="U876" s="4" t="e">
        <f>VLOOKUP(tbl2_2!A876,ishod_substance!A:AD,27,0)</f>
        <v>#N/A</v>
      </c>
      <c r="V876" s="4" t="e">
        <f>VLOOKUP(tbl2_2!A876,ishod_substance!A:AD,28,0)</f>
        <v>#N/A</v>
      </c>
      <c r="W876" s="4" t="e">
        <f>VLOOKUP(tbl2_2!A876,ishod_substance!A:AD,29,0)</f>
        <v>#N/A</v>
      </c>
      <c r="X876" s="4" t="e">
        <f>VLOOKUP(tbl2_2!A876,ishod_substance!A:AD,30,0)</f>
        <v>#N/A</v>
      </c>
      <c r="Y876" s="10" t="e">
        <f>VLOOKUP(tbl2_2!A876,ishod_substance!A:AD,7,0)</f>
        <v>#N/A</v>
      </c>
      <c r="Z876" s="9" t="e">
        <f>VLOOKUP(Y876,quide!$A$2:$B$1006,2,0)</f>
        <v>#N/A</v>
      </c>
      <c r="AA876" s="4" t="e">
        <f>VLOOKUP(Y876,quide!$A$2:$J$1006,10,0)</f>
        <v>#N/A</v>
      </c>
      <c r="AB876" s="50" t="e">
        <f>VLOOKUP(tbl2_2!A876,ishod_substance!A:AD,8,0)</f>
        <v>#N/A</v>
      </c>
      <c r="AC876" s="28" t="e">
        <f t="shared" si="13"/>
        <v>#N/A</v>
      </c>
      <c r="AD876" s="27" t="e">
        <f>VLOOKUP(tbl2_2!A876,ishod_substance!A:AD,9,0)</f>
        <v>#N/A</v>
      </c>
      <c r="AE876" s="8" t="e">
        <f>VLOOKUP(tbl2_2!A876,ishod_substance!A:AD,9,0)</f>
        <v>#N/A</v>
      </c>
      <c r="AF876" s="12"/>
    </row>
    <row r="877" spans="1:32" x14ac:dyDescent="0.25">
      <c r="A877">
        <v>869</v>
      </c>
      <c r="C877" s="5" t="e">
        <f>VLOOKUP(tbl2_2!A877,ishod_substance!A:P,2,0)</f>
        <v>#N/A</v>
      </c>
      <c r="D877" s="7" t="e">
        <f>VLOOKUP(tbl2_2!A877,ishod_substance!A:P,3,0)</f>
        <v>#N/A</v>
      </c>
      <c r="E877" s="5" t="e">
        <f>VLOOKUP(tbl2_2!A877,ishod_substance!A:P,11,0)</f>
        <v>#N/A</v>
      </c>
      <c r="F877" s="6" t="e">
        <f>VLOOKUP(tbl2_2!A877,ishod_substance!A:P,15,0)</f>
        <v>#N/A</v>
      </c>
      <c r="G877" s="6" t="e">
        <f>VLOOKUP(tbl2_2!A877,ishod_substance!A:P,12,0)&amp;"/"&amp;VLOOKUP(tbl2_2!A877,ishod_substance!A:P,14,0)</f>
        <v>#N/A</v>
      </c>
      <c r="H877" s="29" t="e">
        <f>VLOOKUP(tbl2_2!A877,ishod_substance!A:P,6,0)</f>
        <v>#N/A</v>
      </c>
      <c r="I877" s="10" t="e">
        <f>VLOOKUP(tbl2_2!A877,ishod_substance!A:P,15,0)</f>
        <v>#N/A</v>
      </c>
      <c r="J877" s="10" t="e">
        <f>VLOOKUP(tbl2_2!A877,ishod_substance!A:P,5,0)</f>
        <v>#N/A</v>
      </c>
      <c r="K877" s="84" t="e">
        <f>VLOOKUP(tbl2_2!A877,ishod_substance!A:Q,17,0)</f>
        <v>#N/A</v>
      </c>
      <c r="L877" s="84" t="e">
        <f>VLOOKUP(tbl2_2!A877,ishod_substance!A:R,18,0)</f>
        <v>#N/A</v>
      </c>
      <c r="M877" s="84" t="e">
        <f>VLOOKUP(tbl2_2!A877,ishod_substance!A:AD,19,0)</f>
        <v>#N/A</v>
      </c>
      <c r="N877" s="4" t="e">
        <f>VLOOKUP(tbl2_2!A877,ishod_substance!A:AD,20,0)</f>
        <v>#N/A</v>
      </c>
      <c r="O877" s="4" t="e">
        <f>VLOOKUP(tbl2_2!A877,ishod_substance!A:AD,21,0)</f>
        <v>#N/A</v>
      </c>
      <c r="P877" s="4" t="e">
        <f>VLOOKUP(tbl2_2!A877,ishod_substance!A:AD,22,0)</f>
        <v>#N/A</v>
      </c>
      <c r="Q877" s="4" t="e">
        <f>VLOOKUP(tbl2_2!A877,ishod_substance!A:AD,23,0)</f>
        <v>#N/A</v>
      </c>
      <c r="R877" s="4" t="e">
        <f>VLOOKUP(tbl2_2!A877,ishod_substance!A:AD,24,0)</f>
        <v>#N/A</v>
      </c>
      <c r="S877" s="4" t="e">
        <f>VLOOKUP(tbl2_2!A877,ishod_substance!A:AD,25,0)</f>
        <v>#N/A</v>
      </c>
      <c r="T877" s="4" t="e">
        <f>VLOOKUP(tbl2_2!A877,ishod_substance!A:AD,26,0)</f>
        <v>#N/A</v>
      </c>
      <c r="U877" s="4" t="e">
        <f>VLOOKUP(tbl2_2!A877,ishod_substance!A:AD,27,0)</f>
        <v>#N/A</v>
      </c>
      <c r="V877" s="4" t="e">
        <f>VLOOKUP(tbl2_2!A877,ishod_substance!A:AD,28,0)</f>
        <v>#N/A</v>
      </c>
      <c r="W877" s="4" t="e">
        <f>VLOOKUP(tbl2_2!A877,ishod_substance!A:AD,29,0)</f>
        <v>#N/A</v>
      </c>
      <c r="X877" s="4" t="e">
        <f>VLOOKUP(tbl2_2!A877,ishod_substance!A:AD,30,0)</f>
        <v>#N/A</v>
      </c>
      <c r="Y877" s="10" t="e">
        <f>VLOOKUP(tbl2_2!A877,ishod_substance!A:AD,7,0)</f>
        <v>#N/A</v>
      </c>
      <c r="Z877" s="9" t="e">
        <f>VLOOKUP(Y877,quide!$A$2:$B$1006,2,0)</f>
        <v>#N/A</v>
      </c>
      <c r="AA877" s="4" t="e">
        <f>VLOOKUP(Y877,quide!$A$2:$J$1006,10,0)</f>
        <v>#N/A</v>
      </c>
      <c r="AB877" s="50" t="e">
        <f>VLOOKUP(tbl2_2!A877,ishod_substance!A:AD,8,0)</f>
        <v>#N/A</v>
      </c>
      <c r="AC877" s="28" t="e">
        <f t="shared" si="13"/>
        <v>#N/A</v>
      </c>
      <c r="AD877" s="27" t="e">
        <f>VLOOKUP(tbl2_2!A877,ishod_substance!A:AD,9,0)</f>
        <v>#N/A</v>
      </c>
      <c r="AE877" s="8" t="e">
        <f>VLOOKUP(tbl2_2!A877,ishod_substance!A:AD,9,0)</f>
        <v>#N/A</v>
      </c>
      <c r="AF877" s="12"/>
    </row>
    <row r="878" spans="1:32" x14ac:dyDescent="0.25">
      <c r="A878">
        <v>870</v>
      </c>
      <c r="C878" s="5" t="e">
        <f>VLOOKUP(tbl2_2!A878,ishod_substance!A:P,2,0)</f>
        <v>#N/A</v>
      </c>
      <c r="D878" s="7" t="e">
        <f>VLOOKUP(tbl2_2!A878,ishod_substance!A:P,3,0)</f>
        <v>#N/A</v>
      </c>
      <c r="E878" s="5" t="e">
        <f>VLOOKUP(tbl2_2!A878,ishod_substance!A:P,11,0)</f>
        <v>#N/A</v>
      </c>
      <c r="F878" s="6" t="e">
        <f>VLOOKUP(tbl2_2!A878,ishod_substance!A:P,15,0)</f>
        <v>#N/A</v>
      </c>
      <c r="G878" s="6" t="e">
        <f>VLOOKUP(tbl2_2!A878,ishod_substance!A:P,12,0)&amp;"/"&amp;VLOOKUP(tbl2_2!A878,ishod_substance!A:P,14,0)</f>
        <v>#N/A</v>
      </c>
      <c r="H878" s="29" t="e">
        <f>VLOOKUP(tbl2_2!A878,ishod_substance!A:P,6,0)</f>
        <v>#N/A</v>
      </c>
      <c r="I878" s="10" t="e">
        <f>VLOOKUP(tbl2_2!A878,ishod_substance!A:P,15,0)</f>
        <v>#N/A</v>
      </c>
      <c r="J878" s="10" t="e">
        <f>VLOOKUP(tbl2_2!A878,ishod_substance!A:P,5,0)</f>
        <v>#N/A</v>
      </c>
      <c r="K878" s="84" t="e">
        <f>VLOOKUP(tbl2_2!A878,ishod_substance!A:Q,17,0)</f>
        <v>#N/A</v>
      </c>
      <c r="L878" s="84" t="e">
        <f>VLOOKUP(tbl2_2!A878,ishod_substance!A:R,18,0)</f>
        <v>#N/A</v>
      </c>
      <c r="M878" s="84" t="e">
        <f>VLOOKUP(tbl2_2!A878,ishod_substance!A:AD,19,0)</f>
        <v>#N/A</v>
      </c>
      <c r="N878" s="4" t="e">
        <f>VLOOKUP(tbl2_2!A878,ishod_substance!A:AD,20,0)</f>
        <v>#N/A</v>
      </c>
      <c r="O878" s="4" t="e">
        <f>VLOOKUP(tbl2_2!A878,ishod_substance!A:AD,21,0)</f>
        <v>#N/A</v>
      </c>
      <c r="P878" s="4" t="e">
        <f>VLOOKUP(tbl2_2!A878,ishod_substance!A:AD,22,0)</f>
        <v>#N/A</v>
      </c>
      <c r="Q878" s="4" t="e">
        <f>VLOOKUP(tbl2_2!A878,ishod_substance!A:AD,23,0)</f>
        <v>#N/A</v>
      </c>
      <c r="R878" s="4" t="e">
        <f>VLOOKUP(tbl2_2!A878,ishod_substance!A:AD,24,0)</f>
        <v>#N/A</v>
      </c>
      <c r="S878" s="4" t="e">
        <f>VLOOKUP(tbl2_2!A878,ishod_substance!A:AD,25,0)</f>
        <v>#N/A</v>
      </c>
      <c r="T878" s="4" t="e">
        <f>VLOOKUP(tbl2_2!A878,ishod_substance!A:AD,26,0)</f>
        <v>#N/A</v>
      </c>
      <c r="U878" s="4" t="e">
        <f>VLOOKUP(tbl2_2!A878,ishod_substance!A:AD,27,0)</f>
        <v>#N/A</v>
      </c>
      <c r="V878" s="4" t="e">
        <f>VLOOKUP(tbl2_2!A878,ishod_substance!A:AD,28,0)</f>
        <v>#N/A</v>
      </c>
      <c r="W878" s="4" t="e">
        <f>VLOOKUP(tbl2_2!A878,ishod_substance!A:AD,29,0)</f>
        <v>#N/A</v>
      </c>
      <c r="X878" s="4" t="e">
        <f>VLOOKUP(tbl2_2!A878,ishod_substance!A:AD,30,0)</f>
        <v>#N/A</v>
      </c>
      <c r="Y878" s="10" t="e">
        <f>VLOOKUP(tbl2_2!A878,ishod_substance!A:AD,7,0)</f>
        <v>#N/A</v>
      </c>
      <c r="Z878" s="9" t="e">
        <f>VLOOKUP(Y878,quide!$A$2:$B$1006,2,0)</f>
        <v>#N/A</v>
      </c>
      <c r="AA878" s="4" t="e">
        <f>VLOOKUP(Y878,quide!$A$2:$J$1006,10,0)</f>
        <v>#N/A</v>
      </c>
      <c r="AB878" s="50" t="e">
        <f>VLOOKUP(tbl2_2!A878,ishod_substance!A:AD,8,0)</f>
        <v>#N/A</v>
      </c>
      <c r="AC878" s="28" t="e">
        <f t="shared" si="13"/>
        <v>#N/A</v>
      </c>
      <c r="AD878" s="27" t="e">
        <f>VLOOKUP(tbl2_2!A878,ishod_substance!A:AD,9,0)</f>
        <v>#N/A</v>
      </c>
      <c r="AE878" s="8" t="e">
        <f>VLOOKUP(tbl2_2!A878,ishod_substance!A:AD,9,0)</f>
        <v>#N/A</v>
      </c>
      <c r="AF878" s="12"/>
    </row>
    <row r="879" spans="1:32" x14ac:dyDescent="0.25">
      <c r="A879">
        <v>871</v>
      </c>
      <c r="C879" s="5" t="e">
        <f>VLOOKUP(tbl2_2!A879,ishod_substance!A:P,2,0)</f>
        <v>#N/A</v>
      </c>
      <c r="D879" s="7" t="e">
        <f>VLOOKUP(tbl2_2!A879,ishod_substance!A:P,3,0)</f>
        <v>#N/A</v>
      </c>
      <c r="E879" s="5" t="e">
        <f>VLOOKUP(tbl2_2!A879,ishod_substance!A:P,11,0)</f>
        <v>#N/A</v>
      </c>
      <c r="F879" s="6" t="e">
        <f>VLOOKUP(tbl2_2!A879,ishod_substance!A:P,15,0)</f>
        <v>#N/A</v>
      </c>
      <c r="G879" s="6" t="e">
        <f>VLOOKUP(tbl2_2!A879,ishod_substance!A:P,12,0)&amp;"/"&amp;VLOOKUP(tbl2_2!A879,ishod_substance!A:P,14,0)</f>
        <v>#N/A</v>
      </c>
      <c r="H879" s="29" t="e">
        <f>VLOOKUP(tbl2_2!A879,ishod_substance!A:P,6,0)</f>
        <v>#N/A</v>
      </c>
      <c r="I879" s="10" t="e">
        <f>VLOOKUP(tbl2_2!A879,ishod_substance!A:P,15,0)</f>
        <v>#N/A</v>
      </c>
      <c r="J879" s="10" t="e">
        <f>VLOOKUP(tbl2_2!A879,ishod_substance!A:P,5,0)</f>
        <v>#N/A</v>
      </c>
      <c r="K879" s="84" t="e">
        <f>VLOOKUP(tbl2_2!A879,ishod_substance!A:Q,17,0)</f>
        <v>#N/A</v>
      </c>
      <c r="L879" s="84" t="e">
        <f>VLOOKUP(tbl2_2!A879,ishod_substance!A:R,18,0)</f>
        <v>#N/A</v>
      </c>
      <c r="M879" s="84" t="e">
        <f>VLOOKUP(tbl2_2!A879,ishod_substance!A:AD,19,0)</f>
        <v>#N/A</v>
      </c>
      <c r="N879" s="4" t="e">
        <f>VLOOKUP(tbl2_2!A879,ishod_substance!A:AD,20,0)</f>
        <v>#N/A</v>
      </c>
      <c r="O879" s="4" t="e">
        <f>VLOOKUP(tbl2_2!A879,ishod_substance!A:AD,21,0)</f>
        <v>#N/A</v>
      </c>
      <c r="P879" s="4" t="e">
        <f>VLOOKUP(tbl2_2!A879,ishod_substance!A:AD,22,0)</f>
        <v>#N/A</v>
      </c>
      <c r="Q879" s="4" t="e">
        <f>VLOOKUP(tbl2_2!A879,ishod_substance!A:AD,23,0)</f>
        <v>#N/A</v>
      </c>
      <c r="R879" s="4" t="e">
        <f>VLOOKUP(tbl2_2!A879,ishod_substance!A:AD,24,0)</f>
        <v>#N/A</v>
      </c>
      <c r="S879" s="4" t="e">
        <f>VLOOKUP(tbl2_2!A879,ishod_substance!A:AD,25,0)</f>
        <v>#N/A</v>
      </c>
      <c r="T879" s="4" t="e">
        <f>VLOOKUP(tbl2_2!A879,ishod_substance!A:AD,26,0)</f>
        <v>#N/A</v>
      </c>
      <c r="U879" s="4" t="e">
        <f>VLOOKUP(tbl2_2!A879,ishod_substance!A:AD,27,0)</f>
        <v>#N/A</v>
      </c>
      <c r="V879" s="4" t="e">
        <f>VLOOKUP(tbl2_2!A879,ishod_substance!A:AD,28,0)</f>
        <v>#N/A</v>
      </c>
      <c r="W879" s="4" t="e">
        <f>VLOOKUP(tbl2_2!A879,ishod_substance!A:AD,29,0)</f>
        <v>#N/A</v>
      </c>
      <c r="X879" s="4" t="e">
        <f>VLOOKUP(tbl2_2!A879,ishod_substance!A:AD,30,0)</f>
        <v>#N/A</v>
      </c>
      <c r="Y879" s="10" t="e">
        <f>VLOOKUP(tbl2_2!A879,ishod_substance!A:AD,7,0)</f>
        <v>#N/A</v>
      </c>
      <c r="Z879" s="9" t="e">
        <f>VLOOKUP(Y879,quide!$A$2:$B$1006,2,0)</f>
        <v>#N/A</v>
      </c>
      <c r="AA879" s="4" t="e">
        <f>VLOOKUP(Y879,quide!$A$2:$J$1006,10,0)</f>
        <v>#N/A</v>
      </c>
      <c r="AB879" s="50" t="e">
        <f>VLOOKUP(tbl2_2!A879,ishod_substance!A:AD,8,0)</f>
        <v>#N/A</v>
      </c>
      <c r="AC879" s="28" t="e">
        <f t="shared" si="13"/>
        <v>#N/A</v>
      </c>
      <c r="AD879" s="27" t="e">
        <f>VLOOKUP(tbl2_2!A879,ishod_substance!A:AD,9,0)</f>
        <v>#N/A</v>
      </c>
      <c r="AE879" s="8" t="e">
        <f>VLOOKUP(tbl2_2!A879,ishod_substance!A:AD,9,0)</f>
        <v>#N/A</v>
      </c>
      <c r="AF879" s="12"/>
    </row>
    <row r="880" spans="1:32" x14ac:dyDescent="0.25">
      <c r="A880">
        <v>872</v>
      </c>
      <c r="C880" s="5" t="e">
        <f>VLOOKUP(tbl2_2!A880,ishod_substance!A:P,2,0)</f>
        <v>#N/A</v>
      </c>
      <c r="D880" s="7" t="e">
        <f>VLOOKUP(tbl2_2!A880,ishod_substance!A:P,3,0)</f>
        <v>#N/A</v>
      </c>
      <c r="E880" s="5" t="e">
        <f>VLOOKUP(tbl2_2!A880,ishod_substance!A:P,11,0)</f>
        <v>#N/A</v>
      </c>
      <c r="F880" s="6" t="e">
        <f>VLOOKUP(tbl2_2!A880,ishod_substance!A:P,15,0)</f>
        <v>#N/A</v>
      </c>
      <c r="G880" s="6" t="e">
        <f>VLOOKUP(tbl2_2!A880,ishod_substance!A:P,12,0)&amp;"/"&amp;VLOOKUP(tbl2_2!A880,ishod_substance!A:P,14,0)</f>
        <v>#N/A</v>
      </c>
      <c r="H880" s="29" t="e">
        <f>VLOOKUP(tbl2_2!A880,ishod_substance!A:P,6,0)</f>
        <v>#N/A</v>
      </c>
      <c r="I880" s="10" t="e">
        <f>VLOOKUP(tbl2_2!A880,ishod_substance!A:P,15,0)</f>
        <v>#N/A</v>
      </c>
      <c r="J880" s="10" t="e">
        <f>VLOOKUP(tbl2_2!A880,ishod_substance!A:P,5,0)</f>
        <v>#N/A</v>
      </c>
      <c r="K880" s="84" t="e">
        <f>VLOOKUP(tbl2_2!A880,ishod_substance!A:Q,17,0)</f>
        <v>#N/A</v>
      </c>
      <c r="L880" s="84" t="e">
        <f>VLOOKUP(tbl2_2!A880,ishod_substance!A:R,18,0)</f>
        <v>#N/A</v>
      </c>
      <c r="M880" s="84" t="e">
        <f>VLOOKUP(tbl2_2!A880,ishod_substance!A:AD,19,0)</f>
        <v>#N/A</v>
      </c>
      <c r="N880" s="4" t="e">
        <f>VLOOKUP(tbl2_2!A880,ishod_substance!A:AD,20,0)</f>
        <v>#N/A</v>
      </c>
      <c r="O880" s="4" t="e">
        <f>VLOOKUP(tbl2_2!A880,ishod_substance!A:AD,21,0)</f>
        <v>#N/A</v>
      </c>
      <c r="P880" s="4" t="e">
        <f>VLOOKUP(tbl2_2!A880,ishod_substance!A:AD,22,0)</f>
        <v>#N/A</v>
      </c>
      <c r="Q880" s="4" t="e">
        <f>VLOOKUP(tbl2_2!A880,ishod_substance!A:AD,23,0)</f>
        <v>#N/A</v>
      </c>
      <c r="R880" s="4" t="e">
        <f>VLOOKUP(tbl2_2!A880,ishod_substance!A:AD,24,0)</f>
        <v>#N/A</v>
      </c>
      <c r="S880" s="4" t="e">
        <f>VLOOKUP(tbl2_2!A880,ishod_substance!A:AD,25,0)</f>
        <v>#N/A</v>
      </c>
      <c r="T880" s="4" t="e">
        <f>VLOOKUP(tbl2_2!A880,ishod_substance!A:AD,26,0)</f>
        <v>#N/A</v>
      </c>
      <c r="U880" s="4" t="e">
        <f>VLOOKUP(tbl2_2!A880,ishod_substance!A:AD,27,0)</f>
        <v>#N/A</v>
      </c>
      <c r="V880" s="4" t="e">
        <f>VLOOKUP(tbl2_2!A880,ishod_substance!A:AD,28,0)</f>
        <v>#N/A</v>
      </c>
      <c r="W880" s="4" t="e">
        <f>VLOOKUP(tbl2_2!A880,ishod_substance!A:AD,29,0)</f>
        <v>#N/A</v>
      </c>
      <c r="X880" s="4" t="e">
        <f>VLOOKUP(tbl2_2!A880,ishod_substance!A:AD,30,0)</f>
        <v>#N/A</v>
      </c>
      <c r="Y880" s="10" t="e">
        <f>VLOOKUP(tbl2_2!A880,ishod_substance!A:AD,7,0)</f>
        <v>#N/A</v>
      </c>
      <c r="Z880" s="9" t="e">
        <f>VLOOKUP(Y880,quide!$A$2:$B$1006,2,0)</f>
        <v>#N/A</v>
      </c>
      <c r="AA880" s="4" t="e">
        <f>VLOOKUP(Y880,quide!$A$2:$J$1006,10,0)</f>
        <v>#N/A</v>
      </c>
      <c r="AB880" s="50" t="e">
        <f>VLOOKUP(tbl2_2!A880,ishod_substance!A:AD,8,0)</f>
        <v>#N/A</v>
      </c>
      <c r="AC880" s="28" t="e">
        <f t="shared" si="13"/>
        <v>#N/A</v>
      </c>
      <c r="AD880" s="27" t="e">
        <f>VLOOKUP(tbl2_2!A880,ishod_substance!A:AD,9,0)</f>
        <v>#N/A</v>
      </c>
      <c r="AE880" s="8" t="e">
        <f>VLOOKUP(tbl2_2!A880,ishod_substance!A:AD,9,0)</f>
        <v>#N/A</v>
      </c>
      <c r="AF880" s="12"/>
    </row>
    <row r="881" spans="1:32" x14ac:dyDescent="0.25">
      <c r="A881">
        <v>873</v>
      </c>
      <c r="C881" s="5" t="e">
        <f>VLOOKUP(tbl2_2!A881,ishod_substance!A:P,2,0)</f>
        <v>#N/A</v>
      </c>
      <c r="D881" s="7" t="e">
        <f>VLOOKUP(tbl2_2!A881,ishod_substance!A:P,3,0)</f>
        <v>#N/A</v>
      </c>
      <c r="E881" s="5" t="e">
        <f>VLOOKUP(tbl2_2!A881,ishod_substance!A:P,11,0)</f>
        <v>#N/A</v>
      </c>
      <c r="F881" s="6" t="e">
        <f>VLOOKUP(tbl2_2!A881,ishod_substance!A:P,15,0)</f>
        <v>#N/A</v>
      </c>
      <c r="G881" s="6" t="e">
        <f>VLOOKUP(tbl2_2!A881,ishod_substance!A:P,12,0)&amp;"/"&amp;VLOOKUP(tbl2_2!A881,ishod_substance!A:P,14,0)</f>
        <v>#N/A</v>
      </c>
      <c r="H881" s="29" t="e">
        <f>VLOOKUP(tbl2_2!A881,ishod_substance!A:P,6,0)</f>
        <v>#N/A</v>
      </c>
      <c r="I881" s="10" t="e">
        <f>VLOOKUP(tbl2_2!A881,ishod_substance!A:P,15,0)</f>
        <v>#N/A</v>
      </c>
      <c r="J881" s="10" t="e">
        <f>VLOOKUP(tbl2_2!A881,ishod_substance!A:P,5,0)</f>
        <v>#N/A</v>
      </c>
      <c r="K881" s="84" t="e">
        <f>VLOOKUP(tbl2_2!A881,ishod_substance!A:Q,17,0)</f>
        <v>#N/A</v>
      </c>
      <c r="L881" s="84" t="e">
        <f>VLOOKUP(tbl2_2!A881,ishod_substance!A:R,18,0)</f>
        <v>#N/A</v>
      </c>
      <c r="M881" s="84" t="e">
        <f>VLOOKUP(tbl2_2!A881,ishod_substance!A:AD,19,0)</f>
        <v>#N/A</v>
      </c>
      <c r="N881" s="4" t="e">
        <f>VLOOKUP(tbl2_2!A881,ishod_substance!A:AD,20,0)</f>
        <v>#N/A</v>
      </c>
      <c r="O881" s="4" t="e">
        <f>VLOOKUP(tbl2_2!A881,ishod_substance!A:AD,21,0)</f>
        <v>#N/A</v>
      </c>
      <c r="P881" s="4" t="e">
        <f>VLOOKUP(tbl2_2!A881,ishod_substance!A:AD,22,0)</f>
        <v>#N/A</v>
      </c>
      <c r="Q881" s="4" t="e">
        <f>VLOOKUP(tbl2_2!A881,ishod_substance!A:AD,23,0)</f>
        <v>#N/A</v>
      </c>
      <c r="R881" s="4" t="e">
        <f>VLOOKUP(tbl2_2!A881,ishod_substance!A:AD,24,0)</f>
        <v>#N/A</v>
      </c>
      <c r="S881" s="4" t="e">
        <f>VLOOKUP(tbl2_2!A881,ishod_substance!A:AD,25,0)</f>
        <v>#N/A</v>
      </c>
      <c r="T881" s="4" t="e">
        <f>VLOOKUP(tbl2_2!A881,ishod_substance!A:AD,26,0)</f>
        <v>#N/A</v>
      </c>
      <c r="U881" s="4" t="e">
        <f>VLOOKUP(tbl2_2!A881,ishod_substance!A:AD,27,0)</f>
        <v>#N/A</v>
      </c>
      <c r="V881" s="4" t="e">
        <f>VLOOKUP(tbl2_2!A881,ishod_substance!A:AD,28,0)</f>
        <v>#N/A</v>
      </c>
      <c r="W881" s="4" t="e">
        <f>VLOOKUP(tbl2_2!A881,ishod_substance!A:AD,29,0)</f>
        <v>#N/A</v>
      </c>
      <c r="X881" s="4" t="e">
        <f>VLOOKUP(tbl2_2!A881,ishod_substance!A:AD,30,0)</f>
        <v>#N/A</v>
      </c>
      <c r="Y881" s="10" t="e">
        <f>VLOOKUP(tbl2_2!A881,ishod_substance!A:AD,7,0)</f>
        <v>#N/A</v>
      </c>
      <c r="Z881" s="9" t="e">
        <f>VLOOKUP(Y881,quide!$A$2:$B$1006,2,0)</f>
        <v>#N/A</v>
      </c>
      <c r="AA881" s="4" t="e">
        <f>VLOOKUP(Y881,quide!$A$2:$J$1006,10,0)</f>
        <v>#N/A</v>
      </c>
      <c r="AB881" s="50" t="e">
        <f>VLOOKUP(tbl2_2!A881,ishod_substance!A:AD,8,0)</f>
        <v>#N/A</v>
      </c>
      <c r="AC881" s="28" t="e">
        <f t="shared" si="13"/>
        <v>#N/A</v>
      </c>
      <c r="AD881" s="27" t="e">
        <f>VLOOKUP(tbl2_2!A881,ishod_substance!A:AD,9,0)</f>
        <v>#N/A</v>
      </c>
      <c r="AE881" s="8" t="e">
        <f>VLOOKUP(tbl2_2!A881,ishod_substance!A:AD,9,0)</f>
        <v>#N/A</v>
      </c>
      <c r="AF881" s="12"/>
    </row>
    <row r="882" spans="1:32" x14ac:dyDescent="0.25">
      <c r="A882">
        <v>874</v>
      </c>
      <c r="C882" s="5" t="e">
        <f>VLOOKUP(tbl2_2!A882,ishod_substance!A:P,2,0)</f>
        <v>#N/A</v>
      </c>
      <c r="D882" s="7" t="e">
        <f>VLOOKUP(tbl2_2!A882,ishod_substance!A:P,3,0)</f>
        <v>#N/A</v>
      </c>
      <c r="E882" s="5" t="e">
        <f>VLOOKUP(tbl2_2!A882,ishod_substance!A:P,11,0)</f>
        <v>#N/A</v>
      </c>
      <c r="F882" s="6" t="e">
        <f>VLOOKUP(tbl2_2!A882,ishod_substance!A:P,15,0)</f>
        <v>#N/A</v>
      </c>
      <c r="G882" s="6" t="e">
        <f>VLOOKUP(tbl2_2!A882,ishod_substance!A:P,12,0)&amp;"/"&amp;VLOOKUP(tbl2_2!A882,ishod_substance!A:P,14,0)</f>
        <v>#N/A</v>
      </c>
      <c r="H882" s="29" t="e">
        <f>VLOOKUP(tbl2_2!A882,ishod_substance!A:P,6,0)</f>
        <v>#N/A</v>
      </c>
      <c r="I882" s="10" t="e">
        <f>VLOOKUP(tbl2_2!A882,ishod_substance!A:P,15,0)</f>
        <v>#N/A</v>
      </c>
      <c r="J882" s="10" t="e">
        <f>VLOOKUP(tbl2_2!A882,ishod_substance!A:P,5,0)</f>
        <v>#N/A</v>
      </c>
      <c r="K882" s="84" t="e">
        <f>VLOOKUP(tbl2_2!A882,ishod_substance!A:Q,17,0)</f>
        <v>#N/A</v>
      </c>
      <c r="L882" s="84" t="e">
        <f>VLOOKUP(tbl2_2!A882,ishod_substance!A:R,18,0)</f>
        <v>#N/A</v>
      </c>
      <c r="M882" s="84" t="e">
        <f>VLOOKUP(tbl2_2!A882,ishod_substance!A:AD,19,0)</f>
        <v>#N/A</v>
      </c>
      <c r="N882" s="4" t="e">
        <f>VLOOKUP(tbl2_2!A882,ishod_substance!A:AD,20,0)</f>
        <v>#N/A</v>
      </c>
      <c r="O882" s="4" t="e">
        <f>VLOOKUP(tbl2_2!A882,ishod_substance!A:AD,21,0)</f>
        <v>#N/A</v>
      </c>
      <c r="P882" s="4" t="e">
        <f>VLOOKUP(tbl2_2!A882,ishod_substance!A:AD,22,0)</f>
        <v>#N/A</v>
      </c>
      <c r="Q882" s="4" t="e">
        <f>VLOOKUP(tbl2_2!A882,ishod_substance!A:AD,23,0)</f>
        <v>#N/A</v>
      </c>
      <c r="R882" s="4" t="e">
        <f>VLOOKUP(tbl2_2!A882,ishod_substance!A:AD,24,0)</f>
        <v>#N/A</v>
      </c>
      <c r="S882" s="4" t="e">
        <f>VLOOKUP(tbl2_2!A882,ishod_substance!A:AD,25,0)</f>
        <v>#N/A</v>
      </c>
      <c r="T882" s="4" t="e">
        <f>VLOOKUP(tbl2_2!A882,ishod_substance!A:AD,26,0)</f>
        <v>#N/A</v>
      </c>
      <c r="U882" s="4" t="e">
        <f>VLOOKUP(tbl2_2!A882,ishod_substance!A:AD,27,0)</f>
        <v>#N/A</v>
      </c>
      <c r="V882" s="4" t="e">
        <f>VLOOKUP(tbl2_2!A882,ishod_substance!A:AD,28,0)</f>
        <v>#N/A</v>
      </c>
      <c r="W882" s="4" t="e">
        <f>VLOOKUP(tbl2_2!A882,ishod_substance!A:AD,29,0)</f>
        <v>#N/A</v>
      </c>
      <c r="X882" s="4" t="e">
        <f>VLOOKUP(tbl2_2!A882,ishod_substance!A:AD,30,0)</f>
        <v>#N/A</v>
      </c>
      <c r="Y882" s="10" t="e">
        <f>VLOOKUP(tbl2_2!A882,ishod_substance!A:AD,7,0)</f>
        <v>#N/A</v>
      </c>
      <c r="Z882" s="9" t="e">
        <f>VLOOKUP(Y882,quide!$A$2:$B$1006,2,0)</f>
        <v>#N/A</v>
      </c>
      <c r="AA882" s="4" t="e">
        <f>VLOOKUP(Y882,quide!$A$2:$J$1006,10,0)</f>
        <v>#N/A</v>
      </c>
      <c r="AB882" s="50" t="e">
        <f>VLOOKUP(tbl2_2!A882,ishod_substance!A:AD,8,0)</f>
        <v>#N/A</v>
      </c>
      <c r="AC882" s="28" t="e">
        <f t="shared" si="13"/>
        <v>#N/A</v>
      </c>
      <c r="AD882" s="27" t="e">
        <f>VLOOKUP(tbl2_2!A882,ishod_substance!A:AD,9,0)</f>
        <v>#N/A</v>
      </c>
      <c r="AE882" s="8" t="e">
        <f>VLOOKUP(tbl2_2!A882,ishod_substance!A:AD,9,0)</f>
        <v>#N/A</v>
      </c>
      <c r="AF882" s="12"/>
    </row>
    <row r="883" spans="1:32" x14ac:dyDescent="0.25">
      <c r="A883">
        <v>875</v>
      </c>
      <c r="C883" s="5" t="e">
        <f>VLOOKUP(tbl2_2!A883,ishod_substance!A:P,2,0)</f>
        <v>#N/A</v>
      </c>
      <c r="D883" s="7" t="e">
        <f>VLOOKUP(tbl2_2!A883,ishod_substance!A:P,3,0)</f>
        <v>#N/A</v>
      </c>
      <c r="E883" s="5" t="e">
        <f>VLOOKUP(tbl2_2!A883,ishod_substance!A:P,11,0)</f>
        <v>#N/A</v>
      </c>
      <c r="F883" s="6" t="e">
        <f>VLOOKUP(tbl2_2!A883,ishod_substance!A:P,15,0)</f>
        <v>#N/A</v>
      </c>
      <c r="G883" s="6" t="e">
        <f>VLOOKUP(tbl2_2!A883,ishod_substance!A:P,12,0)&amp;"/"&amp;VLOOKUP(tbl2_2!A883,ishod_substance!A:P,14,0)</f>
        <v>#N/A</v>
      </c>
      <c r="H883" s="29" t="e">
        <f>VLOOKUP(tbl2_2!A883,ishod_substance!A:P,6,0)</f>
        <v>#N/A</v>
      </c>
      <c r="I883" s="10" t="e">
        <f>VLOOKUP(tbl2_2!A883,ishod_substance!A:P,15,0)</f>
        <v>#N/A</v>
      </c>
      <c r="J883" s="10" t="e">
        <f>VLOOKUP(tbl2_2!A883,ishod_substance!A:P,5,0)</f>
        <v>#N/A</v>
      </c>
      <c r="K883" s="84" t="e">
        <f>VLOOKUP(tbl2_2!A883,ishod_substance!A:Q,17,0)</f>
        <v>#N/A</v>
      </c>
      <c r="L883" s="84" t="e">
        <f>VLOOKUP(tbl2_2!A883,ishod_substance!A:R,18,0)</f>
        <v>#N/A</v>
      </c>
      <c r="M883" s="84" t="e">
        <f>VLOOKUP(tbl2_2!A883,ishod_substance!A:AD,19,0)</f>
        <v>#N/A</v>
      </c>
      <c r="N883" s="4" t="e">
        <f>VLOOKUP(tbl2_2!A883,ishod_substance!A:AD,20,0)</f>
        <v>#N/A</v>
      </c>
      <c r="O883" s="4" t="e">
        <f>VLOOKUP(tbl2_2!A883,ishod_substance!A:AD,21,0)</f>
        <v>#N/A</v>
      </c>
      <c r="P883" s="4" t="e">
        <f>VLOOKUP(tbl2_2!A883,ishod_substance!A:AD,22,0)</f>
        <v>#N/A</v>
      </c>
      <c r="Q883" s="4" t="e">
        <f>VLOOKUP(tbl2_2!A883,ishod_substance!A:AD,23,0)</f>
        <v>#N/A</v>
      </c>
      <c r="R883" s="4" t="e">
        <f>VLOOKUP(tbl2_2!A883,ishod_substance!A:AD,24,0)</f>
        <v>#N/A</v>
      </c>
      <c r="S883" s="4" t="e">
        <f>VLOOKUP(tbl2_2!A883,ishod_substance!A:AD,25,0)</f>
        <v>#N/A</v>
      </c>
      <c r="T883" s="4" t="e">
        <f>VLOOKUP(tbl2_2!A883,ishod_substance!A:AD,26,0)</f>
        <v>#N/A</v>
      </c>
      <c r="U883" s="4" t="e">
        <f>VLOOKUP(tbl2_2!A883,ishod_substance!A:AD,27,0)</f>
        <v>#N/A</v>
      </c>
      <c r="V883" s="4" t="e">
        <f>VLOOKUP(tbl2_2!A883,ishod_substance!A:AD,28,0)</f>
        <v>#N/A</v>
      </c>
      <c r="W883" s="4" t="e">
        <f>VLOOKUP(tbl2_2!A883,ishod_substance!A:AD,29,0)</f>
        <v>#N/A</v>
      </c>
      <c r="X883" s="4" t="e">
        <f>VLOOKUP(tbl2_2!A883,ishod_substance!A:AD,30,0)</f>
        <v>#N/A</v>
      </c>
      <c r="Y883" s="10" t="e">
        <f>VLOOKUP(tbl2_2!A883,ishod_substance!A:AD,7,0)</f>
        <v>#N/A</v>
      </c>
      <c r="Z883" s="9" t="e">
        <f>VLOOKUP(Y883,quide!$A$2:$B$1006,2,0)</f>
        <v>#N/A</v>
      </c>
      <c r="AA883" s="4" t="e">
        <f>VLOOKUP(Y883,quide!$A$2:$J$1006,10,0)</f>
        <v>#N/A</v>
      </c>
      <c r="AB883" s="50" t="e">
        <f>VLOOKUP(tbl2_2!A883,ishod_substance!A:AD,8,0)</f>
        <v>#N/A</v>
      </c>
      <c r="AC883" s="28" t="e">
        <f t="shared" si="13"/>
        <v>#N/A</v>
      </c>
      <c r="AD883" s="27" t="e">
        <f>VLOOKUP(tbl2_2!A883,ishod_substance!A:AD,9,0)</f>
        <v>#N/A</v>
      </c>
      <c r="AE883" s="8" t="e">
        <f>VLOOKUP(tbl2_2!A883,ishod_substance!A:AD,9,0)</f>
        <v>#N/A</v>
      </c>
      <c r="AF883" s="12"/>
    </row>
    <row r="884" spans="1:32" x14ac:dyDescent="0.25">
      <c r="A884">
        <v>876</v>
      </c>
      <c r="C884" s="5" t="e">
        <f>VLOOKUP(tbl2_2!A884,ishod_substance!A:P,2,0)</f>
        <v>#N/A</v>
      </c>
      <c r="D884" s="7" t="e">
        <f>VLOOKUP(tbl2_2!A884,ishod_substance!A:P,3,0)</f>
        <v>#N/A</v>
      </c>
      <c r="E884" s="5" t="e">
        <f>VLOOKUP(tbl2_2!A884,ishod_substance!A:P,11,0)</f>
        <v>#N/A</v>
      </c>
      <c r="F884" s="6" t="e">
        <f>VLOOKUP(tbl2_2!A884,ishod_substance!A:P,15,0)</f>
        <v>#N/A</v>
      </c>
      <c r="G884" s="6" t="e">
        <f>VLOOKUP(tbl2_2!A884,ishod_substance!A:P,12,0)&amp;"/"&amp;VLOOKUP(tbl2_2!A884,ishod_substance!A:P,14,0)</f>
        <v>#N/A</v>
      </c>
      <c r="H884" s="29" t="e">
        <f>VLOOKUP(tbl2_2!A884,ishod_substance!A:P,6,0)</f>
        <v>#N/A</v>
      </c>
      <c r="I884" s="10" t="e">
        <f>VLOOKUP(tbl2_2!A884,ishod_substance!A:P,15,0)</f>
        <v>#N/A</v>
      </c>
      <c r="J884" s="10" t="e">
        <f>VLOOKUP(tbl2_2!A884,ishod_substance!A:P,5,0)</f>
        <v>#N/A</v>
      </c>
      <c r="K884" s="84" t="e">
        <f>VLOOKUP(tbl2_2!A884,ishod_substance!A:Q,17,0)</f>
        <v>#N/A</v>
      </c>
      <c r="L884" s="84" t="e">
        <f>VLOOKUP(tbl2_2!A884,ishod_substance!A:R,18,0)</f>
        <v>#N/A</v>
      </c>
      <c r="M884" s="84" t="e">
        <f>VLOOKUP(tbl2_2!A884,ishod_substance!A:AD,19,0)</f>
        <v>#N/A</v>
      </c>
      <c r="N884" s="4" t="e">
        <f>VLOOKUP(tbl2_2!A884,ishod_substance!A:AD,20,0)</f>
        <v>#N/A</v>
      </c>
      <c r="O884" s="4" t="e">
        <f>VLOOKUP(tbl2_2!A884,ishod_substance!A:AD,21,0)</f>
        <v>#N/A</v>
      </c>
      <c r="P884" s="4" t="e">
        <f>VLOOKUP(tbl2_2!A884,ishod_substance!A:AD,22,0)</f>
        <v>#N/A</v>
      </c>
      <c r="Q884" s="4" t="e">
        <f>VLOOKUP(tbl2_2!A884,ishod_substance!A:AD,23,0)</f>
        <v>#N/A</v>
      </c>
      <c r="R884" s="4" t="e">
        <f>VLOOKUP(tbl2_2!A884,ishod_substance!A:AD,24,0)</f>
        <v>#N/A</v>
      </c>
      <c r="S884" s="4" t="e">
        <f>VLOOKUP(tbl2_2!A884,ishod_substance!A:AD,25,0)</f>
        <v>#N/A</v>
      </c>
      <c r="T884" s="4" t="e">
        <f>VLOOKUP(tbl2_2!A884,ishod_substance!A:AD,26,0)</f>
        <v>#N/A</v>
      </c>
      <c r="U884" s="4" t="e">
        <f>VLOOKUP(tbl2_2!A884,ishod_substance!A:AD,27,0)</f>
        <v>#N/A</v>
      </c>
      <c r="V884" s="4" t="e">
        <f>VLOOKUP(tbl2_2!A884,ishod_substance!A:AD,28,0)</f>
        <v>#N/A</v>
      </c>
      <c r="W884" s="4" t="e">
        <f>VLOOKUP(tbl2_2!A884,ishod_substance!A:AD,29,0)</f>
        <v>#N/A</v>
      </c>
      <c r="X884" s="4" t="e">
        <f>VLOOKUP(tbl2_2!A884,ishod_substance!A:AD,30,0)</f>
        <v>#N/A</v>
      </c>
      <c r="Y884" s="10" t="e">
        <f>VLOOKUP(tbl2_2!A884,ishod_substance!A:AD,7,0)</f>
        <v>#N/A</v>
      </c>
      <c r="Z884" s="9" t="e">
        <f>VLOOKUP(Y884,quide!$A$2:$B$1006,2,0)</f>
        <v>#N/A</v>
      </c>
      <c r="AA884" s="4" t="e">
        <f>VLOOKUP(Y884,quide!$A$2:$J$1006,10,0)</f>
        <v>#N/A</v>
      </c>
      <c r="AB884" s="50" t="e">
        <f>VLOOKUP(tbl2_2!A884,ishod_substance!A:AD,8,0)</f>
        <v>#N/A</v>
      </c>
      <c r="AC884" s="28" t="e">
        <f t="shared" si="13"/>
        <v>#N/A</v>
      </c>
      <c r="AD884" s="27" t="e">
        <f>VLOOKUP(tbl2_2!A884,ishod_substance!A:AD,9,0)</f>
        <v>#N/A</v>
      </c>
      <c r="AE884" s="8" t="e">
        <f>VLOOKUP(tbl2_2!A884,ishod_substance!A:AD,9,0)</f>
        <v>#N/A</v>
      </c>
      <c r="AF884" s="12"/>
    </row>
    <row r="885" spans="1:32" x14ac:dyDescent="0.25">
      <c r="A885">
        <v>877</v>
      </c>
      <c r="C885" s="5" t="e">
        <f>VLOOKUP(tbl2_2!A885,ishod_substance!A:P,2,0)</f>
        <v>#N/A</v>
      </c>
      <c r="D885" s="7" t="e">
        <f>VLOOKUP(tbl2_2!A885,ishod_substance!A:P,3,0)</f>
        <v>#N/A</v>
      </c>
      <c r="E885" s="5" t="e">
        <f>VLOOKUP(tbl2_2!A885,ishod_substance!A:P,11,0)</f>
        <v>#N/A</v>
      </c>
      <c r="F885" s="6" t="e">
        <f>VLOOKUP(tbl2_2!A885,ishod_substance!A:P,15,0)</f>
        <v>#N/A</v>
      </c>
      <c r="G885" s="6" t="e">
        <f>VLOOKUP(tbl2_2!A885,ishod_substance!A:P,12,0)&amp;"/"&amp;VLOOKUP(tbl2_2!A885,ishod_substance!A:P,14,0)</f>
        <v>#N/A</v>
      </c>
      <c r="H885" s="29" t="e">
        <f>VLOOKUP(tbl2_2!A885,ishod_substance!A:P,6,0)</f>
        <v>#N/A</v>
      </c>
      <c r="I885" s="10" t="e">
        <f>VLOOKUP(tbl2_2!A885,ishod_substance!A:P,15,0)</f>
        <v>#N/A</v>
      </c>
      <c r="J885" s="10" t="e">
        <f>VLOOKUP(tbl2_2!A885,ishod_substance!A:P,5,0)</f>
        <v>#N/A</v>
      </c>
      <c r="K885" s="84" t="e">
        <f>VLOOKUP(tbl2_2!A885,ishod_substance!A:Q,17,0)</f>
        <v>#N/A</v>
      </c>
      <c r="L885" s="84" t="e">
        <f>VLOOKUP(tbl2_2!A885,ishod_substance!A:R,18,0)</f>
        <v>#N/A</v>
      </c>
      <c r="M885" s="84" t="e">
        <f>VLOOKUP(tbl2_2!A885,ishod_substance!A:AD,19,0)</f>
        <v>#N/A</v>
      </c>
      <c r="N885" s="4" t="e">
        <f>VLOOKUP(tbl2_2!A885,ishod_substance!A:AD,20,0)</f>
        <v>#N/A</v>
      </c>
      <c r="O885" s="4" t="e">
        <f>VLOOKUP(tbl2_2!A885,ishod_substance!A:AD,21,0)</f>
        <v>#N/A</v>
      </c>
      <c r="P885" s="4" t="e">
        <f>VLOOKUP(tbl2_2!A885,ishod_substance!A:AD,22,0)</f>
        <v>#N/A</v>
      </c>
      <c r="Q885" s="4" t="e">
        <f>VLOOKUP(tbl2_2!A885,ishod_substance!A:AD,23,0)</f>
        <v>#N/A</v>
      </c>
      <c r="R885" s="4" t="e">
        <f>VLOOKUP(tbl2_2!A885,ishod_substance!A:AD,24,0)</f>
        <v>#N/A</v>
      </c>
      <c r="S885" s="4" t="e">
        <f>VLOOKUP(tbl2_2!A885,ishod_substance!A:AD,25,0)</f>
        <v>#N/A</v>
      </c>
      <c r="T885" s="4" t="e">
        <f>VLOOKUP(tbl2_2!A885,ishod_substance!A:AD,26,0)</f>
        <v>#N/A</v>
      </c>
      <c r="U885" s="4" t="e">
        <f>VLOOKUP(tbl2_2!A885,ishod_substance!A:AD,27,0)</f>
        <v>#N/A</v>
      </c>
      <c r="V885" s="4" t="e">
        <f>VLOOKUP(tbl2_2!A885,ishod_substance!A:AD,28,0)</f>
        <v>#N/A</v>
      </c>
      <c r="W885" s="4" t="e">
        <f>VLOOKUP(tbl2_2!A885,ishod_substance!A:AD,29,0)</f>
        <v>#N/A</v>
      </c>
      <c r="X885" s="4" t="e">
        <f>VLOOKUP(tbl2_2!A885,ishod_substance!A:AD,30,0)</f>
        <v>#N/A</v>
      </c>
      <c r="Y885" s="10" t="e">
        <f>VLOOKUP(tbl2_2!A885,ishod_substance!A:AD,7,0)</f>
        <v>#N/A</v>
      </c>
      <c r="Z885" s="9" t="e">
        <f>VLOOKUP(Y885,quide!$A$2:$B$1006,2,0)</f>
        <v>#N/A</v>
      </c>
      <c r="AA885" s="4" t="e">
        <f>VLOOKUP(Y885,quide!$A$2:$J$1006,10,0)</f>
        <v>#N/A</v>
      </c>
      <c r="AB885" s="50" t="e">
        <f>VLOOKUP(tbl2_2!A885,ishod_substance!A:AD,8,0)</f>
        <v>#N/A</v>
      </c>
      <c r="AC885" s="28" t="e">
        <f t="shared" si="13"/>
        <v>#N/A</v>
      </c>
      <c r="AD885" s="27" t="e">
        <f>VLOOKUP(tbl2_2!A885,ishod_substance!A:AD,9,0)</f>
        <v>#N/A</v>
      </c>
      <c r="AE885" s="8" t="e">
        <f>VLOOKUP(tbl2_2!A885,ishod_substance!A:AD,9,0)</f>
        <v>#N/A</v>
      </c>
      <c r="AF885" s="12"/>
    </row>
  </sheetData>
  <autoFilter ref="A8:C885" xr:uid="{983ACC94-7535-41D5-BAD7-9842D5B17DCA}"/>
  <mergeCells count="20">
    <mergeCell ref="AE1:AF1"/>
    <mergeCell ref="AE5:AE6"/>
    <mergeCell ref="AF5:AF6"/>
    <mergeCell ref="C5:D5"/>
    <mergeCell ref="E5:G5"/>
    <mergeCell ref="H5:H6"/>
    <mergeCell ref="I5:I6"/>
    <mergeCell ref="J5:J6"/>
    <mergeCell ref="K5:K6"/>
    <mergeCell ref="L5:L6"/>
    <mergeCell ref="M5:M6"/>
    <mergeCell ref="N5:P5"/>
    <mergeCell ref="AB5:AD5"/>
    <mergeCell ref="Q5:T5"/>
    <mergeCell ref="U5:U6"/>
    <mergeCell ref="V5:V6"/>
    <mergeCell ref="W5:W6"/>
    <mergeCell ref="X5:X6"/>
    <mergeCell ref="Y5:AA5"/>
    <mergeCell ref="T8:AF8"/>
  </mergeCells>
  <pageMargins left="0.70866141732283472" right="0.70866141732283472" top="0.74803149606299213" bottom="0.74803149606299213" header="0.31496062992125984" footer="0.31496062992125984"/>
  <pageSetup paperSize="9" scale="96" orientation="landscape" r:id="rId1"/>
  <colBreaks count="1" manualBreakCount="1">
    <brk id="20" max="312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32E56-A5C6-4276-AB4A-31C3777B8D4F}">
  <sheetPr codeName="Sheet7" filterMode="1"/>
  <dimension ref="A1:AF885"/>
  <sheetViews>
    <sheetView topLeftCell="A8" zoomScaleNormal="100" workbookViewId="0">
      <selection activeCell="AD57" sqref="AD43:AD57"/>
    </sheetView>
  </sheetViews>
  <sheetFormatPr defaultRowHeight="15" x14ac:dyDescent="0.25"/>
  <cols>
    <col min="2" max="2" width="11.5703125" customWidth="1"/>
    <col min="3" max="3" width="6.5703125" customWidth="1"/>
    <col min="4" max="4" width="12.5703125" customWidth="1"/>
    <col min="6" max="6" width="4.7109375" customWidth="1"/>
    <col min="7" max="7" width="7.85546875" customWidth="1"/>
    <col min="8" max="8" width="11.5703125" customWidth="1"/>
    <col min="9" max="11" width="5.5703125" customWidth="1"/>
    <col min="12" max="12" width="4.85546875" customWidth="1"/>
    <col min="13" max="13" width="5.7109375" customWidth="1"/>
    <col min="14" max="14" width="4.5703125" customWidth="1"/>
    <col min="15" max="15" width="5.42578125" customWidth="1"/>
    <col min="16" max="16" width="5.28515625" customWidth="1"/>
    <col min="17" max="17" width="8.140625" customWidth="1"/>
    <col min="18" max="18" width="9.140625" customWidth="1"/>
    <col min="19" max="19" width="9" customWidth="1"/>
    <col min="20" max="20" width="8.85546875" customWidth="1"/>
    <col min="21" max="21" width="5.140625" customWidth="1"/>
    <col min="22" max="22" width="6" customWidth="1"/>
    <col min="23" max="23" width="6.28515625" customWidth="1"/>
    <col min="24" max="24" width="6" customWidth="1"/>
    <col min="25" max="25" width="5.5703125" customWidth="1"/>
    <col min="26" max="26" width="12.7109375" customWidth="1"/>
    <col min="27" max="27" width="6" customWidth="1"/>
    <col min="28" max="28" width="11.28515625" customWidth="1"/>
    <col min="29" max="31" width="10.85546875" bestFit="1" customWidth="1"/>
    <col min="32" max="32" width="6.5703125" customWidth="1"/>
  </cols>
  <sheetData>
    <row r="1" spans="1:32" x14ac:dyDescent="0.25">
      <c r="C1" s="33" t="s">
        <v>190</v>
      </c>
      <c r="D1" s="33"/>
      <c r="E1" s="33"/>
      <c r="F1" s="46"/>
      <c r="G1" s="46"/>
      <c r="H1" s="46"/>
      <c r="I1" s="46"/>
      <c r="J1" s="46"/>
      <c r="K1" s="46"/>
      <c r="L1" s="46"/>
      <c r="M1" s="46"/>
      <c r="N1" s="46"/>
      <c r="O1" s="33"/>
      <c r="P1" s="2"/>
      <c r="AE1" s="305"/>
      <c r="AF1" s="305"/>
    </row>
    <row r="4" spans="1:32" ht="15.75" x14ac:dyDescent="0.25">
      <c r="D4" s="30" t="s">
        <v>296</v>
      </c>
      <c r="H4" s="159">
        <f>tbl2_2!G4</f>
        <v>44481</v>
      </c>
      <c r="R4" s="45" t="s">
        <v>191</v>
      </c>
      <c r="S4" s="45"/>
      <c r="Y4" s="45" t="s">
        <v>192</v>
      </c>
      <c r="Z4" s="45"/>
      <c r="AA4" s="45"/>
    </row>
    <row r="5" spans="1:32" ht="37.5" customHeight="1" x14ac:dyDescent="0.25">
      <c r="C5" s="307" t="s">
        <v>75</v>
      </c>
      <c r="D5" s="307"/>
      <c r="E5" s="308" t="s">
        <v>77</v>
      </c>
      <c r="F5" s="309"/>
      <c r="G5" s="309"/>
      <c r="H5" s="310" t="s">
        <v>80</v>
      </c>
      <c r="I5" s="306" t="s">
        <v>81</v>
      </c>
      <c r="J5" s="312" t="s">
        <v>82</v>
      </c>
      <c r="K5" s="306" t="s">
        <v>21</v>
      </c>
      <c r="L5" s="312" t="s">
        <v>83</v>
      </c>
      <c r="M5" s="312" t="s">
        <v>84</v>
      </c>
      <c r="N5" s="308" t="s">
        <v>86</v>
      </c>
      <c r="O5" s="314"/>
      <c r="P5" s="315"/>
      <c r="Q5" s="308" t="s">
        <v>89</v>
      </c>
      <c r="R5" s="314"/>
      <c r="S5" s="314"/>
      <c r="T5" s="315"/>
      <c r="U5" s="298" t="s">
        <v>92</v>
      </c>
      <c r="V5" s="298" t="s">
        <v>93</v>
      </c>
      <c r="W5" s="298" t="s">
        <v>94</v>
      </c>
      <c r="X5" s="298" t="s">
        <v>95</v>
      </c>
      <c r="Y5" s="300" t="s">
        <v>26</v>
      </c>
      <c r="Z5" s="301"/>
      <c r="AA5" s="301"/>
      <c r="AB5" s="316" t="s">
        <v>98</v>
      </c>
      <c r="AC5" s="301"/>
      <c r="AD5" s="301"/>
      <c r="AE5" s="306" t="s">
        <v>97</v>
      </c>
      <c r="AF5" s="306" t="s">
        <v>22</v>
      </c>
    </row>
    <row r="6" spans="1:32" ht="212.25" customHeight="1" x14ac:dyDescent="0.25">
      <c r="C6" s="18" t="s">
        <v>76</v>
      </c>
      <c r="D6" s="18" t="s">
        <v>27</v>
      </c>
      <c r="E6" s="17" t="s">
        <v>27</v>
      </c>
      <c r="F6" s="17" t="s">
        <v>78</v>
      </c>
      <c r="G6" s="17" t="s">
        <v>79</v>
      </c>
      <c r="H6" s="311"/>
      <c r="I6" s="306"/>
      <c r="J6" s="313"/>
      <c r="K6" s="306"/>
      <c r="L6" s="313"/>
      <c r="M6" s="313"/>
      <c r="N6" s="3" t="s">
        <v>85</v>
      </c>
      <c r="O6" s="3" t="s">
        <v>87</v>
      </c>
      <c r="P6" s="3" t="s">
        <v>88</v>
      </c>
      <c r="Q6" s="16" t="s">
        <v>90</v>
      </c>
      <c r="R6" s="16" t="s">
        <v>91</v>
      </c>
      <c r="S6" s="16" t="s">
        <v>23</v>
      </c>
      <c r="T6" s="16" t="s">
        <v>24</v>
      </c>
      <c r="U6" s="299"/>
      <c r="V6" s="299"/>
      <c r="W6" s="299"/>
      <c r="X6" s="299"/>
      <c r="Y6" s="20" t="s">
        <v>0</v>
      </c>
      <c r="Z6" s="20" t="s">
        <v>27</v>
      </c>
      <c r="AA6" s="16" t="s">
        <v>96</v>
      </c>
      <c r="AB6" s="16" t="s">
        <v>63</v>
      </c>
      <c r="AC6" s="16" t="s">
        <v>99</v>
      </c>
      <c r="AD6" s="16" t="s">
        <v>100</v>
      </c>
      <c r="AE6" s="306"/>
      <c r="AF6" s="306"/>
    </row>
    <row r="7" spans="1:32" x14ac:dyDescent="0.25">
      <c r="C7" s="86">
        <v>1</v>
      </c>
      <c r="D7" s="86">
        <v>2</v>
      </c>
      <c r="E7" s="86">
        <v>3</v>
      </c>
      <c r="F7" s="86">
        <v>4</v>
      </c>
      <c r="G7" s="86">
        <v>5</v>
      </c>
      <c r="H7" s="86">
        <v>6</v>
      </c>
      <c r="I7" s="86">
        <v>7</v>
      </c>
      <c r="J7" s="86">
        <v>8</v>
      </c>
      <c r="K7" s="86">
        <v>9</v>
      </c>
      <c r="L7" s="86">
        <v>10</v>
      </c>
      <c r="M7" s="86">
        <v>11</v>
      </c>
      <c r="N7" s="86">
        <v>12</v>
      </c>
      <c r="O7" s="86">
        <v>13</v>
      </c>
      <c r="P7" s="75">
        <v>14</v>
      </c>
      <c r="Q7" s="86">
        <v>15</v>
      </c>
      <c r="R7" s="86">
        <v>16</v>
      </c>
      <c r="S7" s="86">
        <v>17</v>
      </c>
      <c r="T7" s="86">
        <v>18</v>
      </c>
      <c r="U7" s="86">
        <v>19</v>
      </c>
      <c r="V7" s="86">
        <v>20</v>
      </c>
      <c r="W7" s="86">
        <v>21</v>
      </c>
      <c r="X7" s="86">
        <v>22</v>
      </c>
      <c r="Y7" s="86">
        <v>23</v>
      </c>
      <c r="Z7" s="86">
        <v>24</v>
      </c>
      <c r="AA7" s="86">
        <v>25</v>
      </c>
      <c r="AB7" s="87">
        <v>26</v>
      </c>
      <c r="AC7" s="87">
        <v>27</v>
      </c>
      <c r="AD7" s="87">
        <v>28</v>
      </c>
      <c r="AE7" s="87">
        <v>29</v>
      </c>
      <c r="AF7" s="87">
        <v>30</v>
      </c>
    </row>
    <row r="8" spans="1:32" ht="15" customHeight="1" x14ac:dyDescent="0.25">
      <c r="A8" t="s">
        <v>210</v>
      </c>
      <c r="B8" t="s">
        <v>212</v>
      </c>
      <c r="C8" s="12"/>
      <c r="D8" s="92" t="str">
        <f>ishod_substance!C1</f>
        <v>Мусороперегрузочная станция с элементами сортировки (ОНВ: 97-0121-000442-П)</v>
      </c>
      <c r="E8" s="1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1"/>
      <c r="R8" s="91"/>
      <c r="S8" s="88" t="str">
        <f>ishod_substance!C1</f>
        <v>Мусороперегрузочная станция с элементами сортировки (ОНВ: 97-0121-000442-П)</v>
      </c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90"/>
    </row>
    <row r="9" spans="1:32" ht="51" hidden="1" x14ac:dyDescent="0.25">
      <c r="A9">
        <v>1</v>
      </c>
      <c r="B9" s="85">
        <f>IFERROR(IF(OR(AND(ishod_substance!$O$1=3,OR(VLOOKUP('tbl2'!Y9,quide!A:G,7,0)=2,VLOOKUP('tbl2'!Y9,quide!A:G,7,0)=1)),AND(ishod_substance!$O$1=2,VLOOKUP('tbl2'!Y9,quide!A:I,9,0)=1)),1,0),0)</f>
        <v>0</v>
      </c>
      <c r="C9" s="160">
        <f>VLOOKUP(tbl2_2!A9,ishod_substance!A:P,2,0)</f>
        <v>2</v>
      </c>
      <c r="D9" s="161">
        <f>VLOOKUP(tbl2_2!A9,ishod_substance!A:P,3,0)</f>
        <v>3</v>
      </c>
      <c r="E9" s="160">
        <f>VLOOKUP(tbl2_2!A9,ishod_substance!A:P,11,0)</f>
        <v>11</v>
      </c>
      <c r="F9" s="162">
        <f>VLOOKUP(tbl2_2!A9,ishod_substance!A:P,15,0)</f>
        <v>15</v>
      </c>
      <c r="G9" s="162" t="str">
        <f>VLOOKUP(tbl2_2!A9,ishod_substance!A:P,12,0)&amp;"/"&amp;VLOOKUP(tbl2_2!A9,ishod_substance!A:P,14,0)</f>
        <v>12/14</v>
      </c>
      <c r="H9" s="163">
        <f>VLOOKUP(tbl2_2!A9,ishod_substance!A:P,6,0)</f>
        <v>6</v>
      </c>
      <c r="I9" s="164">
        <f>VLOOKUP(tbl2_2!A9,ishod_substance!A:T,19,0)</f>
        <v>19</v>
      </c>
      <c r="J9" s="164">
        <f>VLOOKUP(tbl2_2!A9,ishod_substance!A:P,5,0)</f>
        <v>5</v>
      </c>
      <c r="K9" s="165">
        <f>VLOOKUP(tbl2_2!A9,ishod_substance!A:Q,17,0)</f>
        <v>17</v>
      </c>
      <c r="L9" s="165">
        <f>VLOOKUP(tbl2_2!A9,ishod_substance!A:R,18,0)</f>
        <v>18</v>
      </c>
      <c r="M9" s="165">
        <f>VLOOKUP(tbl2_2!A9,ishod_substance!A:AD,28,0)</f>
        <v>28</v>
      </c>
      <c r="N9" s="166">
        <f>VLOOKUP(tbl2_2!A9,ishod_substance!A:AD,20,0)</f>
        <v>20</v>
      </c>
      <c r="O9" s="166">
        <f>VLOOKUP(tbl2_2!A9,ishod_substance!A:AD,21,0)</f>
        <v>21</v>
      </c>
      <c r="P9" s="166">
        <f>VLOOKUP(tbl2_2!A9,ishod_substance!A:AD,22,0)</f>
        <v>22</v>
      </c>
      <c r="Q9" s="164">
        <f>VLOOKUP(tbl2_2!A9,ishod_substance!A:AD,23,0)</f>
        <v>23</v>
      </c>
      <c r="R9" s="164">
        <f>VLOOKUP(tbl2_2!A9,ishod_substance!A:AD,24,0)</f>
        <v>24</v>
      </c>
      <c r="S9" s="164">
        <f>VLOOKUP(tbl2_2!A9,ishod_substance!A:AD,25,0)</f>
        <v>25</v>
      </c>
      <c r="T9" s="164">
        <f>VLOOKUP(tbl2_2!A9,ishod_substance!A:AD,26,0)</f>
        <v>26</v>
      </c>
      <c r="U9" s="166">
        <f>VLOOKUP(tbl2_2!A9,ishod_substance!A:AD,27,0)</f>
        <v>27</v>
      </c>
      <c r="V9" s="166">
        <f>VLOOKUP(tbl2_2!A9,ishod_substance!A:AD,29,0)</f>
        <v>29</v>
      </c>
      <c r="W9" s="166">
        <f>VLOOKUP(tbl2_2!A9,ishod_substance!A:AD,30,0)</f>
        <v>30</v>
      </c>
      <c r="X9" s="166">
        <f>VLOOKUP(tbl2_2!A9,ishod_substance!A:AE,31,0)</f>
        <v>31</v>
      </c>
      <c r="Y9" s="164">
        <f>VLOOKUP(tbl2_2!A9,ishod_substance!A:AD,7,0)</f>
        <v>7</v>
      </c>
      <c r="Z9" s="167" t="e">
        <f>VLOOKUP(Y9,quide!$A$2:$B$1006,2,0)</f>
        <v>#N/A</v>
      </c>
      <c r="AA9" s="166" t="e">
        <f>VLOOKUP(Y9,quide!$A$2:$J$1006,10,0)</f>
        <v>#N/A</v>
      </c>
      <c r="AB9" s="169">
        <f>VLOOKUP(tbl2_2!A9,ishod_substance!A:AD,8,0)</f>
        <v>8</v>
      </c>
      <c r="AC9" s="171">
        <f t="shared" ref="AC9:AC20" si="0">IF(O9=0,0,AB9*1000/O9)</f>
        <v>380.95238095238096</v>
      </c>
      <c r="AD9" s="168">
        <f>VLOOKUP(tbl2_2!A9,ishod_substance!A:AD,9,0)</f>
        <v>9</v>
      </c>
      <c r="AE9" s="169">
        <f>VLOOKUP(tbl2_2!A9,ishod_substance!A:AD,9,0)</f>
        <v>9</v>
      </c>
      <c r="AF9" s="167"/>
    </row>
    <row r="10" spans="1:32" ht="51" hidden="1" x14ac:dyDescent="0.25">
      <c r="A10">
        <v>2</v>
      </c>
      <c r="B10" s="85">
        <f>IFERROR(IF(OR(AND(ishod_substance!$O$1=3,OR(VLOOKUP('tbl2'!Y10,quide!A:G,7,0)=2,VLOOKUP('tbl2'!Y10,quide!A:G,7,0)=1)),AND(ishod_substance!$O$1=2,VLOOKUP('tbl2'!Y10,quide!A:I,9,0)=1)),1,0),0)</f>
        <v>0</v>
      </c>
      <c r="C10" s="160">
        <f>VLOOKUP(tbl2_2!A10,ishod_substance!A:P,2,0)</f>
        <v>1</v>
      </c>
      <c r="D10" s="161" t="str">
        <f>VLOOKUP(tbl2_2!A10,ishod_substance!A:P,3,0)</f>
        <v>основное производственное здание</v>
      </c>
      <c r="E10" s="160" t="str">
        <f>VLOOKUP(tbl2_2!A10,ishod_substance!A:P,11,0)</f>
        <v>первичная сортировка</v>
      </c>
      <c r="F10" s="162">
        <f>VLOOKUP(tbl2_2!A10,ishod_substance!A:P,15,0)</f>
        <v>1</v>
      </c>
      <c r="G10" s="162" t="str">
        <f>VLOOKUP(tbl2_2!A10,ishod_substance!A:P,12,0)&amp;"/"&amp;VLOOKUP(tbl2_2!A10,ishod_substance!A:P,14,0)</f>
        <v>12/4380</v>
      </c>
      <c r="H10" s="163">
        <f>VLOOKUP(tbl2_2!A10,ishod_substance!A:P,6,0)</f>
        <v>2</v>
      </c>
      <c r="I10" s="164">
        <f>VLOOKUP(tbl2_2!A10,ishod_substance!A:T,19,0)</f>
        <v>1</v>
      </c>
      <c r="J10" s="164">
        <f>VLOOKUP(tbl2_2!A10,ishod_substance!A:P,5,0)</f>
        <v>1</v>
      </c>
      <c r="K10" s="165">
        <f>VLOOKUP(tbl2_2!A10,ishod_substance!A:Q,17,0)</f>
        <v>1</v>
      </c>
      <c r="L10" s="165">
        <f>VLOOKUP(tbl2_2!A10,ishod_substance!A:R,18,0)</f>
        <v>13</v>
      </c>
      <c r="M10" s="165">
        <f>VLOOKUP(tbl2_2!A10,ishod_substance!A:AD,28,0)</f>
        <v>14</v>
      </c>
      <c r="N10" s="166">
        <f>VLOOKUP(tbl2_2!A10,ishod_substance!A:AD,20,0)</f>
        <v>10</v>
      </c>
      <c r="O10" s="166">
        <f>VLOOKUP(tbl2_2!A10,ishod_substance!A:AD,21,0)</f>
        <v>9</v>
      </c>
      <c r="P10" s="166">
        <f>VLOOKUP(tbl2_2!A10,ishod_substance!A:AD,22,0)</f>
        <v>12</v>
      </c>
      <c r="Q10" s="164">
        <f>VLOOKUP(tbl2_2!A10,ishod_substance!A:AD,23,0)</f>
        <v>17</v>
      </c>
      <c r="R10" s="164">
        <f>VLOOKUP(tbl2_2!A10,ishod_substance!A:AD,24,0)</f>
        <v>18</v>
      </c>
      <c r="S10" s="164">
        <f>VLOOKUP(tbl2_2!A10,ishod_substance!A:AD,25,0)</f>
        <v>19</v>
      </c>
      <c r="T10" s="164">
        <f>VLOOKUP(tbl2_2!A10,ishod_substance!A:AD,26,0)</f>
        <v>20</v>
      </c>
      <c r="U10" s="166">
        <f>VLOOKUP(tbl2_2!A10,ishod_substance!A:AD,27,0)</f>
        <v>11</v>
      </c>
      <c r="V10" s="166">
        <f>VLOOKUP(tbl2_2!A10,ishod_substance!A:AD,29,0)</f>
        <v>0</v>
      </c>
      <c r="W10" s="166">
        <f>VLOOKUP(tbl2_2!A10,ishod_substance!A:AD,30,0)</f>
        <v>0</v>
      </c>
      <c r="X10" s="166">
        <f>VLOOKUP(tbl2_2!A10,ishod_substance!A:AE,31,0)</f>
        <v>0</v>
      </c>
      <c r="Y10" s="164">
        <f>VLOOKUP(tbl2_2!A10,ishod_substance!A:AD,7,0)</f>
        <v>410</v>
      </c>
      <c r="Z10" s="167" t="str">
        <f>VLOOKUP(Y10,quide!$A$2:$B$1006,2,0)</f>
        <v>Метан</v>
      </c>
      <c r="AA10" s="166">
        <f>VLOOKUP(Y10,quide!$A$2:$J$1006,10,0)</f>
        <v>1</v>
      </c>
      <c r="AB10" s="169">
        <f>VLOOKUP(tbl2_2!A10,ishod_substance!A:AD,8,0)</f>
        <v>2.853967259786477E-2</v>
      </c>
      <c r="AC10" s="171">
        <f t="shared" si="0"/>
        <v>3.1710747330960856</v>
      </c>
      <c r="AD10" s="168">
        <f>VLOOKUP(tbl2_2!A10,ishod_substance!A:AD,9,0)</f>
        <v>0.45001355752313171</v>
      </c>
      <c r="AE10" s="169">
        <f>VLOOKUP(tbl2_2!A10,ishod_substance!A:AD,9,0)</f>
        <v>0.45001355752313171</v>
      </c>
      <c r="AF10" s="167"/>
    </row>
    <row r="11" spans="1:32" ht="102" x14ac:dyDescent="0.25">
      <c r="A11">
        <v>3</v>
      </c>
      <c r="B11" s="85">
        <f>IFERROR(IF(OR(AND(ishod_substance!$O$1=3,OR(VLOOKUP('tbl2'!Y11,quide!A:G,7,0)=2,VLOOKUP('tbl2'!Y11,quide!A:G,7,0)=1)),AND(ishod_substance!$O$1=2,VLOOKUP('tbl2'!Y11,quide!A:I,9,0)=1)),1,0),0)</f>
        <v>1</v>
      </c>
      <c r="C11" s="160">
        <f>VLOOKUP(tbl2_2!A11,ishod_substance!A:P,2,0)</f>
        <v>1</v>
      </c>
      <c r="D11" s="161" t="str">
        <f>VLOOKUP(tbl2_2!A11,ishod_substance!A:P,3,0)</f>
        <v>основное производственное здание</v>
      </c>
      <c r="E11" s="160" t="str">
        <f>VLOOKUP(tbl2_2!A11,ishod_substance!A:P,11,0)</f>
        <v>первичная сортировка</v>
      </c>
      <c r="F11" s="162">
        <f>VLOOKUP(tbl2_2!A11,ishod_substance!A:P,15,0)</f>
        <v>1</v>
      </c>
      <c r="G11" s="162" t="str">
        <f>VLOOKUP(tbl2_2!A11,ishod_substance!A:P,12,0)&amp;"/"&amp;VLOOKUP(tbl2_2!A11,ishod_substance!A:P,14,0)</f>
        <v>12/4380</v>
      </c>
      <c r="H11" s="163">
        <f>VLOOKUP(tbl2_2!A11,ishod_substance!A:P,6,0)</f>
        <v>2</v>
      </c>
      <c r="I11" s="164">
        <f>VLOOKUP(tbl2_2!A11,ishod_substance!A:T,19,0)</f>
        <v>1</v>
      </c>
      <c r="J11" s="164">
        <f>VLOOKUP(tbl2_2!A11,ishod_substance!A:P,5,0)</f>
        <v>1</v>
      </c>
      <c r="K11" s="165">
        <f>VLOOKUP(tbl2_2!A11,ishod_substance!A:Q,17,0)</f>
        <v>1</v>
      </c>
      <c r="L11" s="165">
        <f>VLOOKUP(tbl2_2!A11,ishod_substance!A:R,18,0)</f>
        <v>13</v>
      </c>
      <c r="M11" s="165">
        <f>VLOOKUP(tbl2_2!A11,ishod_substance!A:AD,28,0)</f>
        <v>14</v>
      </c>
      <c r="N11" s="166">
        <f>VLOOKUP(tbl2_2!A11,ishod_substance!A:AD,20,0)</f>
        <v>10</v>
      </c>
      <c r="O11" s="166">
        <f>VLOOKUP(tbl2_2!A11,ishod_substance!A:AD,21,0)</f>
        <v>9</v>
      </c>
      <c r="P11" s="166">
        <f>VLOOKUP(tbl2_2!A11,ishod_substance!A:AD,22,0)</f>
        <v>12</v>
      </c>
      <c r="Q11" s="164">
        <f>VLOOKUP(tbl2_2!A11,ishod_substance!A:AD,23,0)</f>
        <v>17</v>
      </c>
      <c r="R11" s="164">
        <f>VLOOKUP(tbl2_2!A11,ishod_substance!A:AD,24,0)</f>
        <v>18</v>
      </c>
      <c r="S11" s="164">
        <f>VLOOKUP(tbl2_2!A11,ishod_substance!A:AD,25,0)</f>
        <v>19</v>
      </c>
      <c r="T11" s="164">
        <f>VLOOKUP(tbl2_2!A11,ishod_substance!A:AD,26,0)</f>
        <v>20</v>
      </c>
      <c r="U11" s="166">
        <f>VLOOKUP(tbl2_2!A11,ishod_substance!A:AD,27,0)</f>
        <v>11</v>
      </c>
      <c r="V11" s="166">
        <f>VLOOKUP(tbl2_2!A11,ishod_substance!A:AD,29,0)</f>
        <v>0</v>
      </c>
      <c r="W11" s="166">
        <f>VLOOKUP(tbl2_2!A11,ishod_substance!A:AD,30,0)</f>
        <v>0</v>
      </c>
      <c r="X11" s="166">
        <f>VLOOKUP(tbl2_2!A11,ishod_substance!A:AE,31,0)</f>
        <v>0</v>
      </c>
      <c r="Y11" s="164">
        <f>VLOOKUP(tbl2_2!A11,ishod_substance!A:AD,7,0)</f>
        <v>333</v>
      </c>
      <c r="Z11" s="167" t="str">
        <f>VLOOKUP(Y11,quide!$A$2:$B$1006,2,0)</f>
        <v xml:space="preserve"> 
Дигидросульфид (Водород сернистый, дигидросульфид, гидросульфид)</v>
      </c>
      <c r="AA11" s="166">
        <f>VLOOKUP(Y11,quide!$A$2:$J$1006,10,0)</f>
        <v>1</v>
      </c>
      <c r="AB11" s="169">
        <f>VLOOKUP(tbl2_2!A11,ishod_substance!A:AD,8,0)</f>
        <v>2.6231316725978652E-5</v>
      </c>
      <c r="AC11" s="171">
        <f t="shared" si="0"/>
        <v>2.9145907473309613E-3</v>
      </c>
      <c r="AD11" s="168">
        <f>VLOOKUP(tbl2_2!A11,ishod_substance!A:AD,9,0)</f>
        <v>4.1361540213523141E-4</v>
      </c>
      <c r="AE11" s="169">
        <f>VLOOKUP(tbl2_2!A11,ishod_substance!A:AD,9,0)</f>
        <v>4.1361540213523141E-4</v>
      </c>
      <c r="AF11" s="170"/>
    </row>
    <row r="12" spans="1:32" ht="51" x14ac:dyDescent="0.25">
      <c r="A12">
        <v>4</v>
      </c>
      <c r="B12" s="85">
        <f>IFERROR(IF(OR(AND(ishod_substance!$O$1=3,OR(VLOOKUP('tbl2'!Y12,quide!A:G,7,0)=2,VLOOKUP('tbl2'!Y12,quide!A:G,7,0)=1)),AND(ishod_substance!$O$1=2,VLOOKUP('tbl2'!Y12,quide!A:I,9,0)=1)),1,0),0)</f>
        <v>1</v>
      </c>
      <c r="C12" s="160">
        <f>VLOOKUP(tbl2_2!A12,ishod_substance!A:P,2,0)</f>
        <v>1</v>
      </c>
      <c r="D12" s="161" t="str">
        <f>VLOOKUP(tbl2_2!A12,ishod_substance!A:P,3,0)</f>
        <v>основное производственное здание</v>
      </c>
      <c r="E12" s="160" t="str">
        <f>VLOOKUP(tbl2_2!A12,ishod_substance!A:P,11,0)</f>
        <v>первичная сортировка</v>
      </c>
      <c r="F12" s="162">
        <f>VLOOKUP(tbl2_2!A12,ishod_substance!A:P,15,0)</f>
        <v>1</v>
      </c>
      <c r="G12" s="162" t="str">
        <f>VLOOKUP(tbl2_2!A12,ishod_substance!A:P,12,0)&amp;"/"&amp;VLOOKUP(tbl2_2!A12,ishod_substance!A:P,14,0)</f>
        <v>12/4380</v>
      </c>
      <c r="H12" s="163">
        <f>VLOOKUP(tbl2_2!A12,ishod_substance!A:P,6,0)</f>
        <v>2</v>
      </c>
      <c r="I12" s="164">
        <f>VLOOKUP(tbl2_2!A12,ishod_substance!A:T,19,0)</f>
        <v>1</v>
      </c>
      <c r="J12" s="164">
        <f>VLOOKUP(tbl2_2!A12,ishod_substance!A:P,5,0)</f>
        <v>1</v>
      </c>
      <c r="K12" s="165">
        <f>VLOOKUP(tbl2_2!A12,ishod_substance!A:Q,17,0)</f>
        <v>1</v>
      </c>
      <c r="L12" s="165">
        <f>VLOOKUP(tbl2_2!A12,ishod_substance!A:R,18,0)</f>
        <v>13</v>
      </c>
      <c r="M12" s="165">
        <f>VLOOKUP(tbl2_2!A12,ishod_substance!A:AD,28,0)</f>
        <v>14</v>
      </c>
      <c r="N12" s="166">
        <f>VLOOKUP(tbl2_2!A12,ishod_substance!A:AD,20,0)</f>
        <v>10</v>
      </c>
      <c r="O12" s="166">
        <f>VLOOKUP(tbl2_2!A12,ishod_substance!A:AD,21,0)</f>
        <v>9</v>
      </c>
      <c r="P12" s="166">
        <f>VLOOKUP(tbl2_2!A12,ishod_substance!A:AD,22,0)</f>
        <v>12</v>
      </c>
      <c r="Q12" s="164">
        <f>VLOOKUP(tbl2_2!A12,ishod_substance!A:AD,23,0)</f>
        <v>17</v>
      </c>
      <c r="R12" s="164">
        <f>VLOOKUP(tbl2_2!A12,ishod_substance!A:AD,24,0)</f>
        <v>18</v>
      </c>
      <c r="S12" s="164">
        <f>VLOOKUP(tbl2_2!A12,ishod_substance!A:AD,25,0)</f>
        <v>19</v>
      </c>
      <c r="T12" s="164">
        <f>VLOOKUP(tbl2_2!A12,ishod_substance!A:AD,26,0)</f>
        <v>20</v>
      </c>
      <c r="U12" s="166">
        <f>VLOOKUP(tbl2_2!A12,ishod_substance!A:AD,27,0)</f>
        <v>11</v>
      </c>
      <c r="V12" s="166">
        <f>VLOOKUP(tbl2_2!A12,ishod_substance!A:AD,29,0)</f>
        <v>0</v>
      </c>
      <c r="W12" s="166">
        <f>VLOOKUP(tbl2_2!A12,ishod_substance!A:AD,30,0)</f>
        <v>0</v>
      </c>
      <c r="X12" s="166">
        <f>VLOOKUP(tbl2_2!A12,ishod_substance!A:AE,31,0)</f>
        <v>0</v>
      </c>
      <c r="Y12" s="164">
        <f>VLOOKUP(tbl2_2!A12,ishod_substance!A:AD,7,0)</f>
        <v>602</v>
      </c>
      <c r="Z12" s="167" t="str">
        <f>VLOOKUP(Y12,quide!$A$2:$B$1006,2,0)</f>
        <v>Бензол (Циклогексатриен; фенилгидрид)</v>
      </c>
      <c r="AA12" s="166">
        <f>VLOOKUP(Y12,quide!$A$2:$J$1006,10,0)</f>
        <v>1</v>
      </c>
      <c r="AB12" s="169">
        <f>VLOOKUP(tbl2_2!A12,ishod_substance!A:AD,8,0)</f>
        <v>2.8329822064056941E-3</v>
      </c>
      <c r="AC12" s="171">
        <f t="shared" si="0"/>
        <v>0.31477580071174383</v>
      </c>
      <c r="AD12" s="168">
        <f>VLOOKUP(tbl2_2!A12,ishod_substance!A:AD,9,0)</f>
        <v>4.467046343060499E-2</v>
      </c>
      <c r="AE12" s="169">
        <f>VLOOKUP(tbl2_2!A12,ishod_substance!A:AD,9,0)</f>
        <v>4.467046343060499E-2</v>
      </c>
      <c r="AF12" s="170"/>
    </row>
    <row r="13" spans="1:32" ht="89.25" hidden="1" x14ac:dyDescent="0.25">
      <c r="A13">
        <v>5</v>
      </c>
      <c r="B13" s="85">
        <f>IFERROR(IF(OR(AND(ishod_substance!$O$1=3,OR(VLOOKUP('tbl2'!Y13,quide!A:G,7,0)=2,VLOOKUP('tbl2'!Y13,quide!A:G,7,0)=1)),AND(ishod_substance!$O$1=2,VLOOKUP('tbl2'!Y13,quide!A:I,9,0)=1)),1,0),0)</f>
        <v>0</v>
      </c>
      <c r="C13" s="160">
        <f>VLOOKUP(tbl2_2!A13,ishod_substance!A:P,2,0)</f>
        <v>1</v>
      </c>
      <c r="D13" s="161" t="str">
        <f>VLOOKUP(tbl2_2!A13,ishod_substance!A:P,3,0)</f>
        <v>основное производственное здание</v>
      </c>
      <c r="E13" s="160" t="str">
        <f>VLOOKUP(tbl2_2!A13,ishod_substance!A:P,11,0)</f>
        <v>первичная сортировка</v>
      </c>
      <c r="F13" s="162">
        <f>VLOOKUP(tbl2_2!A13,ishod_substance!A:P,15,0)</f>
        <v>1</v>
      </c>
      <c r="G13" s="162" t="str">
        <f>VLOOKUP(tbl2_2!A13,ishod_substance!A:P,12,0)&amp;"/"&amp;VLOOKUP(tbl2_2!A13,ishod_substance!A:P,14,0)</f>
        <v>12/4380</v>
      </c>
      <c r="H13" s="163">
        <f>VLOOKUP(tbl2_2!A13,ishod_substance!A:P,6,0)</f>
        <v>2</v>
      </c>
      <c r="I13" s="164">
        <f>VLOOKUP(tbl2_2!A13,ishod_substance!A:T,19,0)</f>
        <v>1</v>
      </c>
      <c r="J13" s="164">
        <f>VLOOKUP(tbl2_2!A13,ishod_substance!A:P,5,0)</f>
        <v>1</v>
      </c>
      <c r="K13" s="165">
        <f>VLOOKUP(tbl2_2!A13,ishod_substance!A:Q,17,0)</f>
        <v>1</v>
      </c>
      <c r="L13" s="165">
        <f>VLOOKUP(tbl2_2!A13,ishod_substance!A:R,18,0)</f>
        <v>13</v>
      </c>
      <c r="M13" s="165">
        <f>VLOOKUP(tbl2_2!A13,ishod_substance!A:AD,28,0)</f>
        <v>14</v>
      </c>
      <c r="N13" s="166">
        <f>VLOOKUP(tbl2_2!A13,ishod_substance!A:AD,20,0)</f>
        <v>10</v>
      </c>
      <c r="O13" s="166">
        <f>VLOOKUP(tbl2_2!A13,ishod_substance!A:AD,21,0)</f>
        <v>9</v>
      </c>
      <c r="P13" s="166">
        <f>VLOOKUP(tbl2_2!A13,ishod_substance!A:AD,22,0)</f>
        <v>12</v>
      </c>
      <c r="Q13" s="164">
        <f>VLOOKUP(tbl2_2!A13,ishod_substance!A:AD,23,0)</f>
        <v>17</v>
      </c>
      <c r="R13" s="164">
        <f>VLOOKUP(tbl2_2!A13,ishod_substance!A:AD,24,0)</f>
        <v>18</v>
      </c>
      <c r="S13" s="164">
        <f>VLOOKUP(tbl2_2!A13,ishod_substance!A:AD,25,0)</f>
        <v>19</v>
      </c>
      <c r="T13" s="164">
        <f>VLOOKUP(tbl2_2!A13,ishod_substance!A:AD,26,0)</f>
        <v>20</v>
      </c>
      <c r="U13" s="166">
        <f>VLOOKUP(tbl2_2!A13,ishod_substance!A:AD,27,0)</f>
        <v>11</v>
      </c>
      <c r="V13" s="166">
        <f>VLOOKUP(tbl2_2!A13,ishod_substance!A:AD,29,0)</f>
        <v>0</v>
      </c>
      <c r="W13" s="166">
        <f>VLOOKUP(tbl2_2!A13,ishod_substance!A:AD,30,0)</f>
        <v>0</v>
      </c>
      <c r="X13" s="166">
        <f>VLOOKUP(tbl2_2!A13,ishod_substance!A:AE,31,0)</f>
        <v>0</v>
      </c>
      <c r="Y13" s="164">
        <f>VLOOKUP(tbl2_2!A13,ishod_substance!A:AD,7,0)</f>
        <v>337</v>
      </c>
      <c r="Z13" s="167" t="str">
        <f>VLOOKUP(Y13,quide!$A$2:$B$1006,2,0)</f>
        <v>Углерода оксид (Углерод окись; углерод моноокись; угарный газ)</v>
      </c>
      <c r="AA13" s="166">
        <f>VLOOKUP(Y13,quide!$A$2:$J$1006,10,0)</f>
        <v>1</v>
      </c>
      <c r="AB13" s="169">
        <f>VLOOKUP(tbl2_2!A13,ishod_substance!A:AD,8,0)</f>
        <v>3.8822348754448405E-4</v>
      </c>
      <c r="AC13" s="171">
        <f t="shared" si="0"/>
        <v>4.3135943060498227E-2</v>
      </c>
      <c r="AD13" s="168">
        <f>VLOOKUP(tbl2_2!A13,ishod_substance!A:AD,9,0)</f>
        <v>6.1215079516014244E-3</v>
      </c>
      <c r="AE13" s="169">
        <f>VLOOKUP(tbl2_2!A13,ishod_substance!A:AD,9,0)</f>
        <v>6.1215079516014244E-3</v>
      </c>
      <c r="AF13" s="170"/>
    </row>
    <row r="14" spans="1:32" ht="51.75" hidden="1" x14ac:dyDescent="0.25">
      <c r="A14">
        <v>6</v>
      </c>
      <c r="B14" s="85">
        <f>IFERROR(IF(OR(AND(ishod_substance!$O$1=3,OR(VLOOKUP('tbl2'!Y14,quide!A:G,7,0)=2,VLOOKUP('tbl2'!Y14,quide!A:G,7,0)=1)),AND(ishod_substance!$O$1=2,VLOOKUP('tbl2'!Y14,quide!A:I,9,0)=1)),1,0),0)</f>
        <v>0</v>
      </c>
      <c r="C14" s="5">
        <f>VLOOKUP(tbl2_2!A14,ishod_substance!A:P,2,0)</f>
        <v>1</v>
      </c>
      <c r="D14" s="7" t="str">
        <f>VLOOKUP(tbl2_2!A14,ishod_substance!A:P,3,0)</f>
        <v>основное производственное здание</v>
      </c>
      <c r="E14" s="5" t="str">
        <f>VLOOKUP(tbl2_2!A14,ishod_substance!A:P,11,0)</f>
        <v>первичная сортировка</v>
      </c>
      <c r="F14" s="6">
        <f>VLOOKUP(tbl2_2!A14,ishod_substance!A:P,15,0)</f>
        <v>1</v>
      </c>
      <c r="G14" s="6" t="str">
        <f>VLOOKUP(tbl2_2!A14,ishod_substance!A:P,12,0)&amp;"/"&amp;VLOOKUP(tbl2_2!A14,ishod_substance!A:P,14,0)</f>
        <v>12/4380</v>
      </c>
      <c r="H14" s="29">
        <f>VLOOKUP(tbl2_2!A14,ishod_substance!A:P,6,0)</f>
        <v>2</v>
      </c>
      <c r="I14" s="10">
        <f>VLOOKUP(tbl2_2!A14,ishod_substance!A:P,15,0)</f>
        <v>1</v>
      </c>
      <c r="J14" s="10">
        <f>VLOOKUP(tbl2_2!A14,ishod_substance!A:P,5,0)</f>
        <v>1</v>
      </c>
      <c r="K14" s="84">
        <f>VLOOKUP(tbl2_2!A14,ishod_substance!A:Q,17,0)</f>
        <v>1</v>
      </c>
      <c r="L14" s="84">
        <f>VLOOKUP(tbl2_2!A14,ishod_substance!A:R,18,0)</f>
        <v>13</v>
      </c>
      <c r="M14" s="165">
        <f>VLOOKUP(tbl2_2!A14,ishod_substance!A:AD,28,0)</f>
        <v>14</v>
      </c>
      <c r="N14" s="4">
        <f>VLOOKUP(tbl2_2!A14,ishod_substance!A:AD,20,0)</f>
        <v>10</v>
      </c>
      <c r="O14" s="4">
        <f>VLOOKUP(tbl2_2!A14,ishod_substance!A:AD,21,0)</f>
        <v>9</v>
      </c>
      <c r="P14" s="4">
        <f>VLOOKUP(tbl2_2!A14,ishod_substance!A:AD,22,0)</f>
        <v>12</v>
      </c>
      <c r="Q14" s="10">
        <f>VLOOKUP(tbl2_2!A14,ishod_substance!A:AD,23,0)</f>
        <v>17</v>
      </c>
      <c r="R14" s="10">
        <f>VLOOKUP(tbl2_2!A14,ishod_substance!A:AD,24,0)</f>
        <v>18</v>
      </c>
      <c r="S14" s="10">
        <f>VLOOKUP(tbl2_2!A14,ishod_substance!A:AD,25,0)</f>
        <v>19</v>
      </c>
      <c r="T14" s="10">
        <f>VLOOKUP(tbl2_2!A14,ishod_substance!A:AD,26,0)</f>
        <v>20</v>
      </c>
      <c r="U14" s="4">
        <f>VLOOKUP(tbl2_2!A14,ishod_substance!A:AD,27,0)</f>
        <v>11</v>
      </c>
      <c r="V14" s="166">
        <f>VLOOKUP(tbl2_2!A14,ishod_substance!A:AD,29,0)</f>
        <v>0</v>
      </c>
      <c r="W14" s="166">
        <f>VLOOKUP(tbl2_2!A14,ishod_substance!A:AD,30,0)</f>
        <v>0</v>
      </c>
      <c r="X14" s="166">
        <f>VLOOKUP(tbl2_2!A14,ishod_substance!A:AE,31,0)</f>
        <v>0</v>
      </c>
      <c r="Y14" s="10">
        <f>VLOOKUP(tbl2_2!A14,ishod_substance!A:AD,7,0)</f>
        <v>2902</v>
      </c>
      <c r="Z14" s="9" t="str">
        <f>VLOOKUP(Y14,quide!$A$2:$B$1006,2,0)</f>
        <v>Взвешенные вещества</v>
      </c>
      <c r="AA14" s="4">
        <f>VLOOKUP(Y14,quide!$A$2:$J$1006,10,0)</f>
        <v>3</v>
      </c>
      <c r="AB14" s="222">
        <f>VLOOKUP(tbl2_2!A14,ishod_substance!A:AD,8,0)</f>
        <v>2.6231316725978649E-3</v>
      </c>
      <c r="AC14" s="224">
        <f t="shared" si="0"/>
        <v>0.29145907473309607</v>
      </c>
      <c r="AD14" s="225">
        <f>VLOOKUP(tbl2_2!A14,ishod_substance!A:AD,9,0)</f>
        <v>4.1361540213523146E-2</v>
      </c>
      <c r="AE14" s="226">
        <f>VLOOKUP(tbl2_2!A14,ishod_substance!A:AD,9,0)</f>
        <v>4.1361540213523146E-2</v>
      </c>
      <c r="AF14" s="12"/>
    </row>
    <row r="15" spans="1:32" ht="51.75" hidden="1" x14ac:dyDescent="0.25">
      <c r="A15">
        <v>7</v>
      </c>
      <c r="B15" s="85">
        <f>IFERROR(IF(OR(AND(ishod_substance!$O$1=3,OR(VLOOKUP('tbl2'!Y15,quide!A:G,7,0)=2,VLOOKUP('tbl2'!Y15,quide!A:G,7,0)=1)),AND(ishod_substance!$O$1=2,VLOOKUP('tbl2'!Y15,quide!A:I,9,0)=1)),1,0),0)</f>
        <v>0</v>
      </c>
      <c r="C15" s="5">
        <f>VLOOKUP(tbl2_2!A15,ishod_substance!A:P,2,0)</f>
        <v>1</v>
      </c>
      <c r="D15" s="7" t="str">
        <f>VLOOKUP(tbl2_2!A15,ishod_substance!A:P,3,0)</f>
        <v>основное производственное здание</v>
      </c>
      <c r="E15" s="5" t="str">
        <f>VLOOKUP(tbl2_2!A15,ishod_substance!A:P,11,0)</f>
        <v>основная сортировка: линия А</v>
      </c>
      <c r="F15" s="6">
        <f>VLOOKUP(tbl2_2!A15,ishod_substance!A:P,15,0)</f>
        <v>1</v>
      </c>
      <c r="G15" s="6" t="str">
        <f>VLOOKUP(tbl2_2!A15,ishod_substance!A:P,12,0)&amp;"/"&amp;VLOOKUP(tbl2_2!A15,ishod_substance!A:P,14,0)</f>
        <v>12/4380</v>
      </c>
      <c r="H15" s="29" t="str">
        <f>VLOOKUP(tbl2_2!A15,ishod_substance!A:P,6,0)</f>
        <v>труба</v>
      </c>
      <c r="I15" s="10">
        <f>VLOOKUP(tbl2_2!A15,ishod_substance!A:P,15,0)</f>
        <v>1</v>
      </c>
      <c r="J15" s="10">
        <f>VLOOKUP(tbl2_2!A15,ishod_substance!A:P,5,0)</f>
        <v>2</v>
      </c>
      <c r="K15" s="84">
        <f>VLOOKUP(tbl2_2!A15,ishod_substance!A:Q,17,0)</f>
        <v>1</v>
      </c>
      <c r="L15" s="84">
        <f>VLOOKUP(tbl2_2!A15,ishod_substance!A:R,18,0)</f>
        <v>2</v>
      </c>
      <c r="M15" s="165" t="str">
        <f>VLOOKUP(tbl2_2!A15,ishod_substance!A:AD,28,0)</f>
        <v>0,32*0,82</v>
      </c>
      <c r="N15" s="4">
        <f>VLOOKUP(tbl2_2!A15,ishod_substance!A:AD,20,0)</f>
        <v>4.55</v>
      </c>
      <c r="O15" s="4">
        <f>VLOOKUP(tbl2_2!A15,ishod_substance!A:AD,21,0)</f>
        <v>1.08</v>
      </c>
      <c r="P15" s="4">
        <f>VLOOKUP(tbl2_2!A15,ishod_substance!A:AD,22,0)</f>
        <v>16</v>
      </c>
      <c r="Q15" s="10">
        <f>VLOOKUP(tbl2_2!A15,ishod_substance!A:AD,23,0)</f>
        <v>1236187</v>
      </c>
      <c r="R15" s="10">
        <f>VLOOKUP(tbl2_2!A15,ishod_substance!A:AD,24,0)</f>
        <v>407912</v>
      </c>
      <c r="S15" s="10">
        <f>VLOOKUP(tbl2_2!A15,ishod_substance!A:AD,25,0)</f>
        <v>0</v>
      </c>
      <c r="T15" s="10">
        <f>VLOOKUP(tbl2_2!A15,ishod_substance!A:AD,26,0)</f>
        <v>0</v>
      </c>
      <c r="U15" s="4">
        <f>VLOOKUP(tbl2_2!A15,ishod_substance!A:AD,27,0)</f>
        <v>0</v>
      </c>
      <c r="V15" s="166">
        <f>VLOOKUP(tbl2_2!A15,ishod_substance!A:AD,29,0)</f>
        <v>0</v>
      </c>
      <c r="W15" s="166">
        <f>VLOOKUP(tbl2_2!A15,ishod_substance!A:AD,30,0)</f>
        <v>0</v>
      </c>
      <c r="X15" s="166">
        <f>VLOOKUP(tbl2_2!A15,ishod_substance!A:AE,31,0)</f>
        <v>0</v>
      </c>
      <c r="Y15" s="10">
        <f>VLOOKUP(tbl2_2!A15,ishod_substance!A:AD,7,0)</f>
        <v>303</v>
      </c>
      <c r="Z15" s="9" t="str">
        <f>VLOOKUP(Y15,quide!$A$2:$B$1006,2,0)</f>
        <v>Аммиак (Азота гидрид)</v>
      </c>
      <c r="AA15" s="4">
        <f>VLOOKUP(Y15,quide!$A$2:$J$1006,10,0)</f>
        <v>1</v>
      </c>
      <c r="AB15" s="50">
        <f>VLOOKUP(tbl2_2!A15,ishod_substance!A:AD,8,0)</f>
        <v>3.252765957446809E-4</v>
      </c>
      <c r="AC15" s="28">
        <f t="shared" si="0"/>
        <v>0.30118203309692676</v>
      </c>
      <c r="AD15" s="27">
        <f>VLOOKUP(tbl2_2!A15,ishod_substance!A:AD,9,0)</f>
        <v>5.1289613617021288E-3</v>
      </c>
      <c r="AE15" s="8">
        <f>VLOOKUP(tbl2_2!A15,ishod_substance!A:AD,9,0)</f>
        <v>5.1289613617021288E-3</v>
      </c>
      <c r="AF15" s="12"/>
    </row>
    <row r="16" spans="1:32" ht="51" hidden="1" x14ac:dyDescent="0.25">
      <c r="A16">
        <v>8</v>
      </c>
      <c r="B16" s="85">
        <f>IFERROR(IF(OR(AND(ishod_substance!$O$1=3,OR(VLOOKUP('tbl2'!Y16,quide!A:G,7,0)=2,VLOOKUP('tbl2'!Y16,quide!A:G,7,0)=1)),AND(ishod_substance!$O$1=2,VLOOKUP('tbl2'!Y16,quide!A:I,9,0)=1)),1,0),0)</f>
        <v>0</v>
      </c>
      <c r="C16" s="160">
        <f>VLOOKUP(tbl2_2!A16,ishod_substance!A:P,2,0)</f>
        <v>1</v>
      </c>
      <c r="D16" s="161" t="str">
        <f>VLOOKUP(tbl2_2!A16,ishod_substance!A:P,3,0)</f>
        <v>основное производственное здание</v>
      </c>
      <c r="E16" s="160" t="str">
        <f>VLOOKUP(tbl2_2!A16,ishod_substance!A:P,11,0)</f>
        <v>основная сортировка: линия А</v>
      </c>
      <c r="F16" s="162">
        <f>VLOOKUP(tbl2_2!A16,ishod_substance!A:P,15,0)</f>
        <v>1</v>
      </c>
      <c r="G16" s="162" t="str">
        <f>VLOOKUP(tbl2_2!A16,ishod_substance!A:P,12,0)&amp;"/"&amp;VLOOKUP(tbl2_2!A16,ishod_substance!A:P,14,0)</f>
        <v>12/4380</v>
      </c>
      <c r="H16" s="163" t="str">
        <f>VLOOKUP(tbl2_2!A16,ishod_substance!A:P,6,0)</f>
        <v>труба</v>
      </c>
      <c r="I16" s="164">
        <f>VLOOKUP(tbl2_2!A16,ishod_substance!A:T,19,0)</f>
        <v>1</v>
      </c>
      <c r="J16" s="164">
        <f>VLOOKUP(tbl2_2!A16,ishod_substance!A:P,5,0)</f>
        <v>2</v>
      </c>
      <c r="K16" s="165">
        <f>VLOOKUP(tbl2_2!A16,ishod_substance!A:Q,17,0)</f>
        <v>1</v>
      </c>
      <c r="L16" s="165">
        <f>VLOOKUP(tbl2_2!A16,ishod_substance!A:R,18,0)</f>
        <v>2</v>
      </c>
      <c r="M16" s="165" t="str">
        <f>VLOOKUP(tbl2_2!A16,ishod_substance!A:AD,28,0)</f>
        <v>0,32*0,82</v>
      </c>
      <c r="N16" s="166">
        <f>VLOOKUP(tbl2_2!A16,ishod_substance!A:AD,20,0)</f>
        <v>4.55</v>
      </c>
      <c r="O16" s="166">
        <f>VLOOKUP(tbl2_2!A16,ishod_substance!A:AD,21,0)</f>
        <v>1.08</v>
      </c>
      <c r="P16" s="166">
        <f>VLOOKUP(tbl2_2!A16,ishod_substance!A:AD,22,0)</f>
        <v>16</v>
      </c>
      <c r="Q16" s="164">
        <f>VLOOKUP(tbl2_2!A16,ishod_substance!A:AD,23,0)</f>
        <v>1236187</v>
      </c>
      <c r="R16" s="164">
        <f>VLOOKUP(tbl2_2!A16,ishod_substance!A:AD,24,0)</f>
        <v>407912</v>
      </c>
      <c r="S16" s="164">
        <f>VLOOKUP(tbl2_2!A16,ishod_substance!A:AD,25,0)</f>
        <v>0</v>
      </c>
      <c r="T16" s="164">
        <f>VLOOKUP(tbl2_2!A16,ishod_substance!A:AD,26,0)</f>
        <v>0</v>
      </c>
      <c r="U16" s="166">
        <f>VLOOKUP(tbl2_2!A16,ishod_substance!A:AD,27,0)</f>
        <v>0</v>
      </c>
      <c r="V16" s="166">
        <f>VLOOKUP(tbl2_2!A16,ishod_substance!A:AD,29,0)</f>
        <v>0</v>
      </c>
      <c r="W16" s="166">
        <f>VLOOKUP(tbl2_2!A16,ishod_substance!A:AD,30,0)</f>
        <v>0</v>
      </c>
      <c r="X16" s="166">
        <f>VLOOKUP(tbl2_2!A16,ishod_substance!A:AE,31,0)</f>
        <v>0</v>
      </c>
      <c r="Y16" s="164">
        <f>VLOOKUP(tbl2_2!A16,ishod_substance!A:AD,7,0)</f>
        <v>410</v>
      </c>
      <c r="Z16" s="167" t="str">
        <f>VLOOKUP(Y16,quide!$A$2:$B$1006,2,0)</f>
        <v>Метан</v>
      </c>
      <c r="AA16" s="166">
        <f>VLOOKUP(Y16,quide!$A$2:$J$1006,10,0)</f>
        <v>1</v>
      </c>
      <c r="AB16" s="169">
        <f>VLOOKUP(tbl2_2!A16,ishod_substance!A:AD,8,0)</f>
        <v>2.7038617021276599E-2</v>
      </c>
      <c r="AC16" s="171">
        <f t="shared" si="0"/>
        <v>25.035756501182036</v>
      </c>
      <c r="AD16" s="168">
        <f>VLOOKUP(tbl2_2!A16,ishod_substance!A:AD,9,0)</f>
        <v>0.42634491319148948</v>
      </c>
      <c r="AE16" s="169">
        <f>VLOOKUP(tbl2_2!A16,ishod_substance!A:AD,9,0)</f>
        <v>0.42634491319148948</v>
      </c>
      <c r="AF16" s="170"/>
    </row>
    <row r="17" spans="1:32" ht="102" x14ac:dyDescent="0.25">
      <c r="A17">
        <v>9</v>
      </c>
      <c r="B17" s="85">
        <f>IFERROR(IF(OR(AND(ishod_substance!$O$1=3,OR(VLOOKUP('tbl2'!Y17,quide!A:G,7,0)=2,VLOOKUP('tbl2'!Y17,quide!A:G,7,0)=1)),AND(ishod_substance!$O$1=2,VLOOKUP('tbl2'!Y17,quide!A:I,9,0)=1)),1,0),0)</f>
        <v>1</v>
      </c>
      <c r="C17" s="160">
        <f>VLOOKUP(tbl2_2!A17,ishod_substance!A:P,2,0)</f>
        <v>1</v>
      </c>
      <c r="D17" s="161" t="str">
        <f>VLOOKUP(tbl2_2!A17,ishod_substance!A:P,3,0)</f>
        <v>основное производственное здание</v>
      </c>
      <c r="E17" s="160" t="str">
        <f>VLOOKUP(tbl2_2!A17,ishod_substance!A:P,11,0)</f>
        <v>основная сортировка: линия А</v>
      </c>
      <c r="F17" s="162">
        <f>VLOOKUP(tbl2_2!A17,ishod_substance!A:P,15,0)</f>
        <v>1</v>
      </c>
      <c r="G17" s="162" t="str">
        <f>VLOOKUP(tbl2_2!A17,ishod_substance!A:P,12,0)&amp;"/"&amp;VLOOKUP(tbl2_2!A17,ishod_substance!A:P,14,0)</f>
        <v>12/4380</v>
      </c>
      <c r="H17" s="163" t="str">
        <f>VLOOKUP(tbl2_2!A17,ishod_substance!A:P,6,0)</f>
        <v>труба</v>
      </c>
      <c r="I17" s="164">
        <f>VLOOKUP(tbl2_2!A17,ishod_substance!A:T,19,0)</f>
        <v>1</v>
      </c>
      <c r="J17" s="164">
        <f>VLOOKUP(tbl2_2!A17,ishod_substance!A:P,5,0)</f>
        <v>2</v>
      </c>
      <c r="K17" s="165">
        <f>VLOOKUP(tbl2_2!A17,ishod_substance!A:Q,17,0)</f>
        <v>1</v>
      </c>
      <c r="L17" s="165">
        <f>VLOOKUP(tbl2_2!A17,ishod_substance!A:R,18,0)</f>
        <v>2</v>
      </c>
      <c r="M17" s="165" t="str">
        <f>VLOOKUP(tbl2_2!A17,ishod_substance!A:AD,28,0)</f>
        <v>0,32*0,82</v>
      </c>
      <c r="N17" s="166">
        <f>VLOOKUP(tbl2_2!A17,ishod_substance!A:AD,20,0)</f>
        <v>4.55</v>
      </c>
      <c r="O17" s="166">
        <f>VLOOKUP(tbl2_2!A17,ishod_substance!A:AD,21,0)</f>
        <v>1.08</v>
      </c>
      <c r="P17" s="166">
        <f>VLOOKUP(tbl2_2!A17,ishod_substance!A:AD,22,0)</f>
        <v>16</v>
      </c>
      <c r="Q17" s="164">
        <f>VLOOKUP(tbl2_2!A17,ishod_substance!A:AD,23,0)</f>
        <v>1236187</v>
      </c>
      <c r="R17" s="164">
        <f>VLOOKUP(tbl2_2!A17,ishod_substance!A:AD,24,0)</f>
        <v>407912</v>
      </c>
      <c r="S17" s="164">
        <f>VLOOKUP(tbl2_2!A17,ishod_substance!A:AD,25,0)</f>
        <v>0</v>
      </c>
      <c r="T17" s="164">
        <f>VLOOKUP(tbl2_2!A17,ishod_substance!A:AD,26,0)</f>
        <v>0</v>
      </c>
      <c r="U17" s="166">
        <f>VLOOKUP(tbl2_2!A17,ishod_substance!A:AD,27,0)</f>
        <v>0</v>
      </c>
      <c r="V17" s="166">
        <f>VLOOKUP(tbl2_2!A17,ishod_substance!A:AD,29,0)</f>
        <v>0</v>
      </c>
      <c r="W17" s="166">
        <f>VLOOKUP(tbl2_2!A17,ishod_substance!A:AD,30,0)</f>
        <v>0</v>
      </c>
      <c r="X17" s="166">
        <f>VLOOKUP(tbl2_2!A17,ishod_substance!A:AE,31,0)</f>
        <v>0</v>
      </c>
      <c r="Y17" s="164">
        <f>VLOOKUP(tbl2_2!A17,ishod_substance!A:AD,7,0)</f>
        <v>333</v>
      </c>
      <c r="Z17" s="167" t="str">
        <f>VLOOKUP(Y17,quide!$A$2:$B$1006,2,0)</f>
        <v xml:space="preserve"> 
Дигидросульфид (Водород сернистый, дигидросульфид, гидросульфид)</v>
      </c>
      <c r="AA17" s="166">
        <f>VLOOKUP(Y17,quide!$A$2:$J$1006,10,0)</f>
        <v>1</v>
      </c>
      <c r="AB17" s="169">
        <f>VLOOKUP(tbl2_2!A17,ishod_substance!A:AD,8,0)</f>
        <v>2.5412234042553197E-5</v>
      </c>
      <c r="AC17" s="171">
        <f t="shared" si="0"/>
        <v>2.3529846335697401E-2</v>
      </c>
      <c r="AD17" s="168">
        <f>VLOOKUP(tbl2_2!A17,ishod_substance!A:AD,9,0)</f>
        <v>4.007001063829788E-4</v>
      </c>
      <c r="AE17" s="169">
        <f>VLOOKUP(tbl2_2!A17,ishod_substance!A:AD,9,0)</f>
        <v>4.007001063829788E-4</v>
      </c>
      <c r="AF17" s="170"/>
    </row>
    <row r="18" spans="1:32" ht="29.25" customHeight="1" x14ac:dyDescent="0.25">
      <c r="A18">
        <v>10</v>
      </c>
      <c r="B18" s="85">
        <f>IFERROR(IF(OR(AND(ishod_substance!$O$1=3,OR(VLOOKUP('tbl2'!Y18,quide!A:G,7,0)=2,VLOOKUP('tbl2'!Y18,quide!A:G,7,0)=1)),AND(ishod_substance!$O$1=2,VLOOKUP('tbl2'!Y18,quide!A:I,9,0)=1)),1,0),0)</f>
        <v>1</v>
      </c>
      <c r="C18" s="5">
        <f>VLOOKUP(tbl2_2!A18,ishod_substance!A:P,2,0)</f>
        <v>1</v>
      </c>
      <c r="D18" s="7" t="str">
        <f>VLOOKUP(tbl2_2!A18,ishod_substance!A:P,3,0)</f>
        <v>основное производственное здание</v>
      </c>
      <c r="E18" s="5" t="str">
        <f>VLOOKUP(tbl2_2!A18,ishod_substance!A:P,11,0)</f>
        <v>основная сортировка: линия А</v>
      </c>
      <c r="F18" s="6">
        <f>VLOOKUP(tbl2_2!A18,ishod_substance!A:P,15,0)</f>
        <v>1</v>
      </c>
      <c r="G18" s="6" t="str">
        <f>VLOOKUP(tbl2_2!A18,ishod_substance!A:P,12,0)&amp;"/"&amp;VLOOKUP(tbl2_2!A18,ishod_substance!A:P,14,0)</f>
        <v>12/4380</v>
      </c>
      <c r="H18" s="29" t="str">
        <f>VLOOKUP(tbl2_2!A18,ishod_substance!A:P,6,0)</f>
        <v>труба</v>
      </c>
      <c r="I18" s="10">
        <f>VLOOKUP(tbl2_2!A18,ishod_substance!A:P,15,0)</f>
        <v>1</v>
      </c>
      <c r="J18" s="10">
        <f>VLOOKUP(tbl2_2!A18,ishod_substance!A:P,5,0)</f>
        <v>2</v>
      </c>
      <c r="K18" s="84">
        <f>VLOOKUP(tbl2_2!A18,ishod_substance!A:Q,17,0)</f>
        <v>1</v>
      </c>
      <c r="L18" s="84">
        <f>VLOOKUP(tbl2_2!A18,ishod_substance!A:R,18,0)</f>
        <v>2</v>
      </c>
      <c r="M18" s="165" t="str">
        <f>VLOOKUP(tbl2_2!A18,ishod_substance!A:AD,28,0)</f>
        <v>0,32*0,82</v>
      </c>
      <c r="N18" s="4">
        <f>VLOOKUP(tbl2_2!A18,ishod_substance!A:AD,20,0)</f>
        <v>4.55</v>
      </c>
      <c r="O18" s="4">
        <f>VLOOKUP(tbl2_2!A18,ishod_substance!A:AD,21,0)</f>
        <v>1.08</v>
      </c>
      <c r="P18" s="4">
        <f>VLOOKUP(tbl2_2!A18,ishod_substance!A:AD,22,0)</f>
        <v>16</v>
      </c>
      <c r="Q18" s="10">
        <f>VLOOKUP(tbl2_2!A18,ishod_substance!A:AD,23,0)</f>
        <v>1236187</v>
      </c>
      <c r="R18" s="10">
        <f>VLOOKUP(tbl2_2!A18,ishod_substance!A:AD,24,0)</f>
        <v>407912</v>
      </c>
      <c r="S18" s="10">
        <f>VLOOKUP(tbl2_2!A18,ishod_substance!A:AD,25,0)</f>
        <v>0</v>
      </c>
      <c r="T18" s="10">
        <f>VLOOKUP(tbl2_2!A18,ishod_substance!A:AD,26,0)</f>
        <v>0</v>
      </c>
      <c r="U18" s="4">
        <f>VLOOKUP(tbl2_2!A18,ishod_substance!A:AD,27,0)</f>
        <v>0</v>
      </c>
      <c r="V18" s="166">
        <f>VLOOKUP(tbl2_2!A18,ishod_substance!A:AD,29,0)</f>
        <v>0</v>
      </c>
      <c r="W18" s="166">
        <f>VLOOKUP(tbl2_2!A18,ishod_substance!A:AD,30,0)</f>
        <v>0</v>
      </c>
      <c r="X18" s="166">
        <f>VLOOKUP(tbl2_2!A18,ishod_substance!A:AE,31,0)</f>
        <v>0</v>
      </c>
      <c r="Y18" s="10">
        <f>VLOOKUP(tbl2_2!A18,ishod_substance!A:AD,7,0)</f>
        <v>602</v>
      </c>
      <c r="Z18" s="9" t="str">
        <f>VLOOKUP(Y18,quide!$A$2:$B$1006,2,0)</f>
        <v>Бензол (Циклогексатриен; фенилгидрид)</v>
      </c>
      <c r="AA18" s="4">
        <f>VLOOKUP(Y18,quide!$A$2:$J$1006,10,0)</f>
        <v>1</v>
      </c>
      <c r="AB18" s="50">
        <f>VLOOKUP(tbl2_2!A18,ishod_substance!A:AD,8,0)</f>
        <v>8.7822072538860105E-4</v>
      </c>
      <c r="AC18" s="28">
        <f t="shared" si="0"/>
        <v>0.81316733832277877</v>
      </c>
      <c r="AD18" s="27">
        <f>VLOOKUP(tbl2_2!A18,ishod_substance!A:AD,9,0)</f>
        <v>1.1855297434196893E-2</v>
      </c>
      <c r="AE18" s="8">
        <f>VLOOKUP(tbl2_2!A18,ishod_substance!A:AD,9,0)</f>
        <v>1.1855297434196893E-2</v>
      </c>
      <c r="AF18" s="12"/>
    </row>
    <row r="19" spans="1:32" ht="90" hidden="1" x14ac:dyDescent="0.25">
      <c r="A19">
        <v>11</v>
      </c>
      <c r="B19" s="85">
        <f>IFERROR(IF(OR(AND(ishod_substance!$O$1=3,OR(VLOOKUP('tbl2'!Y19,quide!A:G,7,0)=2,VLOOKUP('tbl2'!Y19,quide!A:G,7,0)=1)),AND(ishod_substance!$O$1=2,VLOOKUP('tbl2'!Y19,quide!A:I,9,0)=1)),1,0),0)</f>
        <v>0</v>
      </c>
      <c r="C19" s="5">
        <f>VLOOKUP(tbl2_2!A19,ishod_substance!A:P,2,0)</f>
        <v>1</v>
      </c>
      <c r="D19" s="7" t="str">
        <f>VLOOKUP(tbl2_2!A19,ishod_substance!A:P,3,0)</f>
        <v>основное производственное здание</v>
      </c>
      <c r="E19" s="5" t="str">
        <f>VLOOKUP(tbl2_2!A19,ishod_substance!A:P,11,0)</f>
        <v>основная сортировка: линия А</v>
      </c>
      <c r="F19" s="6">
        <f>VLOOKUP(tbl2_2!A19,ishod_substance!A:P,15,0)</f>
        <v>1</v>
      </c>
      <c r="G19" s="6" t="str">
        <f>VLOOKUP(tbl2_2!A19,ishod_substance!A:P,12,0)&amp;"/"&amp;VLOOKUP(tbl2_2!A19,ishod_substance!A:P,14,0)</f>
        <v>12/4380</v>
      </c>
      <c r="H19" s="29" t="str">
        <f>VLOOKUP(tbl2_2!A19,ishod_substance!A:P,6,0)</f>
        <v>труба</v>
      </c>
      <c r="I19" s="10">
        <f>VLOOKUP(tbl2_2!A19,ishod_substance!A:P,15,0)</f>
        <v>1</v>
      </c>
      <c r="J19" s="10">
        <f>VLOOKUP(tbl2_2!A19,ishod_substance!A:P,5,0)</f>
        <v>2</v>
      </c>
      <c r="K19" s="84">
        <f>VLOOKUP(tbl2_2!A19,ishod_substance!A:Q,17,0)</f>
        <v>1</v>
      </c>
      <c r="L19" s="84">
        <f>VLOOKUP(tbl2_2!A19,ishod_substance!A:R,18,0)</f>
        <v>2</v>
      </c>
      <c r="M19" s="165" t="str">
        <f>VLOOKUP(tbl2_2!A19,ishod_substance!A:AD,28,0)</f>
        <v>0,32*0,82</v>
      </c>
      <c r="N19" s="4">
        <f>VLOOKUP(tbl2_2!A19,ishod_substance!A:AD,20,0)</f>
        <v>4.55</v>
      </c>
      <c r="O19" s="4">
        <f>VLOOKUP(tbl2_2!A19,ishod_substance!A:AD,21,0)</f>
        <v>1.08</v>
      </c>
      <c r="P19" s="4">
        <f>VLOOKUP(tbl2_2!A19,ishod_substance!A:AD,22,0)</f>
        <v>16</v>
      </c>
      <c r="Q19" s="10">
        <f>VLOOKUP(tbl2_2!A19,ishod_substance!A:AD,23,0)</f>
        <v>1236187</v>
      </c>
      <c r="R19" s="10">
        <f>VLOOKUP(tbl2_2!A19,ishod_substance!A:AD,24,0)</f>
        <v>407912</v>
      </c>
      <c r="S19" s="10">
        <f>VLOOKUP(tbl2_2!A19,ishod_substance!A:AD,25,0)</f>
        <v>0</v>
      </c>
      <c r="T19" s="10">
        <f>VLOOKUP(tbl2_2!A19,ishod_substance!A:AD,26,0)</f>
        <v>0</v>
      </c>
      <c r="U19" s="4">
        <f>VLOOKUP(tbl2_2!A19,ishod_substance!A:AD,27,0)</f>
        <v>0</v>
      </c>
      <c r="V19" s="166">
        <f>VLOOKUP(tbl2_2!A19,ishod_substance!A:AD,29,0)</f>
        <v>0</v>
      </c>
      <c r="W19" s="166">
        <f>VLOOKUP(tbl2_2!A19,ishod_substance!A:AD,30,0)</f>
        <v>0</v>
      </c>
      <c r="X19" s="166">
        <f>VLOOKUP(tbl2_2!A19,ishod_substance!A:AE,31,0)</f>
        <v>0</v>
      </c>
      <c r="Y19" s="10">
        <f>VLOOKUP(tbl2_2!A19,ishod_substance!A:AD,7,0)</f>
        <v>337</v>
      </c>
      <c r="Z19" s="9" t="str">
        <f>VLOOKUP(Y19,quide!$A$2:$B$1006,2,0)</f>
        <v>Углерода оксид (Углерод окись; углерод моноокись; угарный газ)</v>
      </c>
      <c r="AA19" s="4">
        <f>VLOOKUP(Y19,quide!$A$2:$J$1006,10,0)</f>
        <v>1</v>
      </c>
      <c r="AB19" s="222">
        <f>VLOOKUP(tbl2_2!A19,ishod_substance!A:AD,8,0)</f>
        <v>4.1676063829787236E-4</v>
      </c>
      <c r="AC19" s="224">
        <f t="shared" si="0"/>
        <v>0.38588947990543732</v>
      </c>
      <c r="AD19" s="227">
        <f>VLOOKUP(tbl2_2!A19,ishod_substance!A:AD,9,0)</f>
        <v>6.5714817446808514E-3</v>
      </c>
      <c r="AE19" s="228">
        <f>VLOOKUP(tbl2_2!A19,ishod_substance!A:AD,9,0)</f>
        <v>6.5714817446808514E-3</v>
      </c>
      <c r="AF19" s="12"/>
    </row>
    <row r="20" spans="1:32" ht="51.75" hidden="1" x14ac:dyDescent="0.25">
      <c r="A20">
        <v>12</v>
      </c>
      <c r="B20" s="85">
        <f>IFERROR(IF(OR(AND(ishod_substance!$O$1=3,OR(VLOOKUP('tbl2'!Y20,quide!A:G,7,0)=2,VLOOKUP('tbl2'!Y20,quide!A:G,7,0)=1)),AND(ishod_substance!$O$1=2,VLOOKUP('tbl2'!Y20,quide!A:I,9,0)=1)),1,0),0)</f>
        <v>0</v>
      </c>
      <c r="C20" s="5">
        <f>VLOOKUP(tbl2_2!A20,ishod_substance!A:P,2,0)</f>
        <v>1</v>
      </c>
      <c r="D20" s="7" t="str">
        <f>VLOOKUP(tbl2_2!A20,ishod_substance!A:P,3,0)</f>
        <v>основное производственное здание</v>
      </c>
      <c r="E20" s="5" t="str">
        <f>VLOOKUP(tbl2_2!A20,ishod_substance!A:P,11,0)</f>
        <v>основная сортировка: линия А</v>
      </c>
      <c r="F20" s="6">
        <f>VLOOKUP(tbl2_2!A20,ishod_substance!A:P,15,0)</f>
        <v>1</v>
      </c>
      <c r="G20" s="6" t="str">
        <f>VLOOKUP(tbl2_2!A20,ishod_substance!A:P,12,0)&amp;"/"&amp;VLOOKUP(tbl2_2!A20,ishod_substance!A:P,14,0)</f>
        <v>12/4380</v>
      </c>
      <c r="H20" s="29" t="str">
        <f>VLOOKUP(tbl2_2!A20,ishod_substance!A:P,6,0)</f>
        <v>труба</v>
      </c>
      <c r="I20" s="10">
        <f>VLOOKUP(tbl2_2!A20,ishod_substance!A:P,15,0)</f>
        <v>1</v>
      </c>
      <c r="J20" s="10">
        <f>VLOOKUP(tbl2_2!A20,ishod_substance!A:P,5,0)</f>
        <v>2</v>
      </c>
      <c r="K20" s="84">
        <f>VLOOKUP(tbl2_2!A20,ishod_substance!A:Q,17,0)</f>
        <v>1</v>
      </c>
      <c r="L20" s="84">
        <f>VLOOKUP(tbl2_2!A20,ishod_substance!A:R,18,0)</f>
        <v>2</v>
      </c>
      <c r="M20" s="165" t="str">
        <f>VLOOKUP(tbl2_2!A20,ishod_substance!A:AD,28,0)</f>
        <v>0,32*0,82</v>
      </c>
      <c r="N20" s="4">
        <f>VLOOKUP(tbl2_2!A20,ishod_substance!A:AD,20,0)</f>
        <v>4.55</v>
      </c>
      <c r="O20" s="4">
        <f>VLOOKUP(tbl2_2!A20,ishod_substance!A:AD,21,0)</f>
        <v>1.08</v>
      </c>
      <c r="P20" s="4">
        <f>VLOOKUP(tbl2_2!A20,ishod_substance!A:AD,22,0)</f>
        <v>16</v>
      </c>
      <c r="Q20" s="10">
        <f>VLOOKUP(tbl2_2!A20,ishod_substance!A:AD,23,0)</f>
        <v>1236187</v>
      </c>
      <c r="R20" s="10">
        <f>VLOOKUP(tbl2_2!A20,ishod_substance!A:AD,24,0)</f>
        <v>407912</v>
      </c>
      <c r="S20" s="10">
        <f>VLOOKUP(tbl2_2!A20,ishod_substance!A:AD,25,0)</f>
        <v>0</v>
      </c>
      <c r="T20" s="10">
        <f>VLOOKUP(tbl2_2!A20,ishod_substance!A:AD,26,0)</f>
        <v>0</v>
      </c>
      <c r="U20" s="4">
        <f>VLOOKUP(tbl2_2!A20,ishod_substance!A:AD,27,0)</f>
        <v>0</v>
      </c>
      <c r="V20" s="166">
        <f>VLOOKUP(tbl2_2!A20,ishod_substance!A:AD,29,0)</f>
        <v>0</v>
      </c>
      <c r="W20" s="166">
        <f>VLOOKUP(tbl2_2!A20,ishod_substance!A:AD,30,0)</f>
        <v>0</v>
      </c>
      <c r="X20" s="166">
        <f>VLOOKUP(tbl2_2!A20,ishod_substance!A:AE,31,0)</f>
        <v>0</v>
      </c>
      <c r="Y20" s="10">
        <f>VLOOKUP(tbl2_2!A20,ishod_substance!A:AD,7,0)</f>
        <v>2902</v>
      </c>
      <c r="Z20" s="9" t="str">
        <f>VLOOKUP(Y20,quide!$A$2:$B$1006,2,0)</f>
        <v>Взвешенные вещества</v>
      </c>
      <c r="AA20" s="4">
        <f>VLOOKUP(Y20,quide!$A$2:$J$1006,10,0)</f>
        <v>3</v>
      </c>
      <c r="AB20" s="50">
        <f>VLOOKUP(tbl2_2!A20,ishod_substance!A:AD,8,0)</f>
        <v>2.8461702127659575E-3</v>
      </c>
      <c r="AC20" s="28">
        <f t="shared" si="0"/>
        <v>2.6353427895981087</v>
      </c>
      <c r="AD20" s="27">
        <f>VLOOKUP(tbl2_2!A20,ishod_substance!A:AD,9,0)</f>
        <v>4.4878411914893619E-2</v>
      </c>
      <c r="AE20" s="8">
        <f>VLOOKUP(tbl2_2!A20,ishod_substance!A:AD,9,0)</f>
        <v>4.4878411914893619E-2</v>
      </c>
      <c r="AF20" s="12"/>
    </row>
    <row r="21" spans="1:32" ht="51.75" hidden="1" x14ac:dyDescent="0.25">
      <c r="A21">
        <v>13</v>
      </c>
      <c r="B21" s="85">
        <f>IFERROR(IF(OR(AND(ishod_substance!$O$1=3,OR(VLOOKUP('tbl2'!Y21,quide!A:G,7,0)=2,VLOOKUP('tbl2'!Y21,quide!A:G,7,0)=1)),AND(ishod_substance!$O$1=2,VLOOKUP('tbl2'!Y21,quide!A:I,9,0)=1)),1,0),0)</f>
        <v>0</v>
      </c>
      <c r="C21" s="5">
        <f>VLOOKUP(tbl2_2!A21,ishod_substance!A:P,2,0)</f>
        <v>1</v>
      </c>
      <c r="D21" s="7" t="str">
        <f>VLOOKUP(tbl2_2!A21,ishod_substance!A:P,3,0)</f>
        <v>основное производственное здание</v>
      </c>
      <c r="E21" s="5" t="str">
        <f>VLOOKUP(tbl2_2!A21,ishod_substance!A:P,11,0)</f>
        <v>основная сортировка: линия Б</v>
      </c>
      <c r="F21" s="6">
        <f>VLOOKUP(tbl2_2!A21,ishod_substance!A:P,15,0)</f>
        <v>1</v>
      </c>
      <c r="G21" s="6" t="str">
        <f>VLOOKUP(tbl2_2!A21,ishod_substance!A:P,12,0)&amp;"/"&amp;VLOOKUP(tbl2_2!A21,ishod_substance!A:P,14,0)</f>
        <v>12/4380</v>
      </c>
      <c r="H21" s="29" t="str">
        <f>VLOOKUP(tbl2_2!A21,ishod_substance!A:P,6,0)</f>
        <v>труба</v>
      </c>
      <c r="I21" s="10">
        <f>VLOOKUP(tbl2_2!A21,ishod_substance!A:P,15,0)</f>
        <v>1</v>
      </c>
      <c r="J21" s="10">
        <f>VLOOKUP(tbl2_2!A21,ishod_substance!A:P,5,0)</f>
        <v>3</v>
      </c>
      <c r="K21" s="84">
        <f>VLOOKUP(tbl2_2!A21,ishod_substance!A:Q,17,0)</f>
        <v>1</v>
      </c>
      <c r="L21" s="84">
        <f>VLOOKUP(tbl2_2!A21,ishod_substance!A:R,18,0)</f>
        <v>2</v>
      </c>
      <c r="M21" s="165" t="str">
        <f>VLOOKUP(tbl2_2!A21,ishod_substance!A:AD,28,0)</f>
        <v>0,32*0,82</v>
      </c>
      <c r="N21" s="4">
        <f>VLOOKUP(tbl2_2!A21,ishod_substance!A:AD,20,0)</f>
        <v>4.88</v>
      </c>
      <c r="O21" s="4">
        <f>VLOOKUP(tbl2_2!A21,ishod_substance!A:AD,21,0)</f>
        <v>1.1599999999999999</v>
      </c>
      <c r="P21" s="4">
        <f>VLOOKUP(tbl2_2!A21,ishod_substance!A:AD,22,0)</f>
        <v>16</v>
      </c>
      <c r="Q21" s="10">
        <f>VLOOKUP(tbl2_2!A21,ishod_substance!A:AD,23,0)</f>
        <v>1236186</v>
      </c>
      <c r="R21" s="10">
        <f>VLOOKUP(tbl2_2!A21,ishod_substance!A:AD,24,0)</f>
        <v>407913</v>
      </c>
      <c r="S21" s="10">
        <f>VLOOKUP(tbl2_2!A21,ishod_substance!A:AD,25,0)</f>
        <v>0</v>
      </c>
      <c r="T21" s="10">
        <f>VLOOKUP(tbl2_2!A21,ishod_substance!A:AD,26,0)</f>
        <v>0</v>
      </c>
      <c r="U21" s="4">
        <f>VLOOKUP(tbl2_2!A21,ishod_substance!A:AD,27,0)</f>
        <v>0</v>
      </c>
      <c r="V21" s="166">
        <f>VLOOKUP(tbl2_2!A21,ishod_substance!A:AD,29,0)</f>
        <v>0</v>
      </c>
      <c r="W21" s="166">
        <f>VLOOKUP(tbl2_2!A21,ishod_substance!A:AD,30,0)</f>
        <v>0</v>
      </c>
      <c r="X21" s="166">
        <f>VLOOKUP(tbl2_2!A21,ishod_substance!A:AE,31,0)</f>
        <v>0</v>
      </c>
      <c r="Y21" s="10">
        <f>VLOOKUP(tbl2_2!A21,ishod_substance!A:AD,7,0)</f>
        <v>303</v>
      </c>
      <c r="Z21" s="9" t="str">
        <f>VLOOKUP(Y21,quide!$A$2:$B$1006,2,0)</f>
        <v>Аммиак (Азота гидрид)</v>
      </c>
      <c r="AA21" s="4">
        <f>VLOOKUP(Y21,quide!$A$2:$J$1006,10,0)</f>
        <v>1</v>
      </c>
      <c r="AB21" s="50">
        <f>VLOOKUP(tbl2_2!A21,ishod_substance!A:AD,8,0)</f>
        <v>9.2395647668393774E-4</v>
      </c>
      <c r="AC21" s="28">
        <f t="shared" ref="AC21:AC58" si="1">IF(O21=0,0,AB21*1000/O21)</f>
        <v>0.79651420403787743</v>
      </c>
      <c r="AD21" s="27">
        <f>VLOOKUP(tbl2_2!A21,ishod_substance!A:AD,9,0)</f>
        <v>1.4357801583419691E-2</v>
      </c>
      <c r="AE21" s="8">
        <f>VLOOKUP(tbl2_2!A21,ishod_substance!A:AD,9,0)</f>
        <v>1.4357801583419691E-2</v>
      </c>
      <c r="AF21" s="12"/>
    </row>
    <row r="22" spans="1:32" ht="51" hidden="1" x14ac:dyDescent="0.25">
      <c r="A22">
        <v>14</v>
      </c>
      <c r="B22" s="85">
        <f>IFERROR(IF(OR(AND(ishod_substance!$O$1=3,OR(VLOOKUP('tbl2'!Y22,quide!A:G,7,0)=2,VLOOKUP('tbl2'!Y22,quide!A:G,7,0)=1)),AND(ishod_substance!$O$1=2,VLOOKUP('tbl2'!Y22,quide!A:I,9,0)=1)),1,0),0)</f>
        <v>0</v>
      </c>
      <c r="C22" s="160">
        <f>VLOOKUP(tbl2_2!A22,ishod_substance!A:P,2,0)</f>
        <v>1</v>
      </c>
      <c r="D22" s="161" t="str">
        <f>VLOOKUP(tbl2_2!A22,ishod_substance!A:P,3,0)</f>
        <v>основное производственное здание</v>
      </c>
      <c r="E22" s="160" t="str">
        <f>VLOOKUP(tbl2_2!A22,ishod_substance!A:P,11,0)</f>
        <v>основная сортировка: линия Б</v>
      </c>
      <c r="F22" s="162">
        <f>VLOOKUP(tbl2_2!A22,ishod_substance!A:P,15,0)</f>
        <v>1</v>
      </c>
      <c r="G22" s="162" t="str">
        <f>VLOOKUP(tbl2_2!A22,ishod_substance!A:P,12,0)&amp;"/"&amp;VLOOKUP(tbl2_2!A22,ishod_substance!A:P,14,0)</f>
        <v>12/4380</v>
      </c>
      <c r="H22" s="163" t="str">
        <f>VLOOKUP(tbl2_2!A22,ishod_substance!A:P,6,0)</f>
        <v>труба</v>
      </c>
      <c r="I22" s="164">
        <f>VLOOKUP(tbl2_2!A22,ishod_substance!A:T,19,0)</f>
        <v>1</v>
      </c>
      <c r="J22" s="164">
        <f>VLOOKUP(tbl2_2!A22,ishod_substance!A:P,5,0)</f>
        <v>3</v>
      </c>
      <c r="K22" s="165">
        <f>VLOOKUP(tbl2_2!A22,ishod_substance!A:Q,17,0)</f>
        <v>1</v>
      </c>
      <c r="L22" s="165">
        <f>VLOOKUP(tbl2_2!A22,ishod_substance!A:R,18,0)</f>
        <v>2</v>
      </c>
      <c r="M22" s="165" t="str">
        <f>VLOOKUP(tbl2_2!A22,ishod_substance!A:AD,28,0)</f>
        <v>0,32*0,82</v>
      </c>
      <c r="N22" s="166">
        <f>VLOOKUP(tbl2_2!A22,ishod_substance!A:AD,20,0)</f>
        <v>4.88</v>
      </c>
      <c r="O22" s="166">
        <f>VLOOKUP(tbl2_2!A22,ishod_substance!A:AD,21,0)</f>
        <v>1.1599999999999999</v>
      </c>
      <c r="P22" s="166">
        <f>VLOOKUP(tbl2_2!A22,ishod_substance!A:AD,22,0)</f>
        <v>16</v>
      </c>
      <c r="Q22" s="164">
        <f>VLOOKUP(tbl2_2!A22,ishod_substance!A:AD,23,0)</f>
        <v>1236186</v>
      </c>
      <c r="R22" s="164">
        <f>VLOOKUP(tbl2_2!A22,ishod_substance!A:AD,24,0)</f>
        <v>407913</v>
      </c>
      <c r="S22" s="164">
        <f>VLOOKUP(tbl2_2!A22,ishod_substance!A:AD,25,0)</f>
        <v>0</v>
      </c>
      <c r="T22" s="164">
        <f>VLOOKUP(tbl2_2!A22,ishod_substance!A:AD,26,0)</f>
        <v>0</v>
      </c>
      <c r="U22" s="166">
        <f>VLOOKUP(tbl2_2!A22,ishod_substance!A:AD,27,0)</f>
        <v>0</v>
      </c>
      <c r="V22" s="166">
        <f>VLOOKUP(tbl2_2!A22,ishod_substance!A:AD,29,0)</f>
        <v>0</v>
      </c>
      <c r="W22" s="166">
        <f>VLOOKUP(tbl2_2!A22,ishod_substance!A:AD,30,0)</f>
        <v>0</v>
      </c>
      <c r="X22" s="166">
        <f>VLOOKUP(tbl2_2!A22,ishod_substance!A:AE,31,0)</f>
        <v>0</v>
      </c>
      <c r="Y22" s="164">
        <f>VLOOKUP(tbl2_2!A22,ishod_substance!A:AD,7,0)</f>
        <v>410</v>
      </c>
      <c r="Z22" s="167" t="str">
        <f>VLOOKUP(Y22,quide!$A$2:$B$1006,2,0)</f>
        <v>Метан</v>
      </c>
      <c r="AA22" s="166">
        <f>VLOOKUP(Y22,quide!$A$2:$J$1006,10,0)</f>
        <v>1</v>
      </c>
      <c r="AB22" s="169">
        <f>VLOOKUP(tbl2_2!A22,ishod_substance!A:AD,8,0)</f>
        <v>2.5383191489361703E-2</v>
      </c>
      <c r="AC22" s="171">
        <f t="shared" si="1"/>
        <v>21.882061628760091</v>
      </c>
      <c r="AD22" s="168">
        <f>VLOOKUP(tbl2_2!A22,ishod_substance!A:AD,9,0)</f>
        <v>0.40024216340425528</v>
      </c>
      <c r="AE22" s="169">
        <f>VLOOKUP(tbl2_2!A22,ishod_substance!A:AD,9,0)</f>
        <v>0.40024216340425528</v>
      </c>
      <c r="AF22" s="170"/>
    </row>
    <row r="23" spans="1:32" ht="102" x14ac:dyDescent="0.25">
      <c r="A23">
        <v>15</v>
      </c>
      <c r="B23" s="85">
        <f>IFERROR(IF(OR(AND(ishod_substance!$O$1=3,OR(VLOOKUP('tbl2'!Y23,quide!A:G,7,0)=2,VLOOKUP('tbl2'!Y23,quide!A:G,7,0)=1)),AND(ishod_substance!$O$1=2,VLOOKUP('tbl2'!Y23,quide!A:I,9,0)=1)),1,0),0)</f>
        <v>1</v>
      </c>
      <c r="C23" s="160">
        <f>VLOOKUP(tbl2_2!A23,ishod_substance!A:P,2,0)</f>
        <v>1</v>
      </c>
      <c r="D23" s="161" t="str">
        <f>VLOOKUP(tbl2_2!A23,ishod_substance!A:P,3,0)</f>
        <v>основное производственное здание</v>
      </c>
      <c r="E23" s="160" t="str">
        <f>VLOOKUP(tbl2_2!A23,ishod_substance!A:P,11,0)</f>
        <v>основная сортировка: линия Б</v>
      </c>
      <c r="F23" s="162">
        <f>VLOOKUP(tbl2_2!A23,ishod_substance!A:P,15,0)</f>
        <v>1</v>
      </c>
      <c r="G23" s="162" t="str">
        <f>VLOOKUP(tbl2_2!A23,ishod_substance!A:P,12,0)&amp;"/"&amp;VLOOKUP(tbl2_2!A23,ishod_substance!A:P,14,0)</f>
        <v>12/4380</v>
      </c>
      <c r="H23" s="163" t="str">
        <f>VLOOKUP(tbl2_2!A23,ishod_substance!A:P,6,0)</f>
        <v>труба</v>
      </c>
      <c r="I23" s="164">
        <f>VLOOKUP(tbl2_2!A23,ishod_substance!A:T,19,0)</f>
        <v>1</v>
      </c>
      <c r="J23" s="164">
        <f>VLOOKUP(tbl2_2!A23,ishod_substance!A:P,5,0)</f>
        <v>3</v>
      </c>
      <c r="K23" s="165">
        <f>VLOOKUP(tbl2_2!A23,ishod_substance!A:Q,17,0)</f>
        <v>1</v>
      </c>
      <c r="L23" s="165">
        <f>VLOOKUP(tbl2_2!A23,ishod_substance!A:R,18,0)</f>
        <v>2</v>
      </c>
      <c r="M23" s="165" t="str">
        <f>VLOOKUP(tbl2_2!A23,ishod_substance!A:AD,28,0)</f>
        <v>0,32*0,82</v>
      </c>
      <c r="N23" s="166">
        <f>VLOOKUP(tbl2_2!A23,ishod_substance!A:AD,20,0)</f>
        <v>4.88</v>
      </c>
      <c r="O23" s="166">
        <f>VLOOKUP(tbl2_2!A23,ishod_substance!A:AD,21,0)</f>
        <v>1.1599999999999999</v>
      </c>
      <c r="P23" s="166">
        <f>VLOOKUP(tbl2_2!A23,ishod_substance!A:AD,22,0)</f>
        <v>16</v>
      </c>
      <c r="Q23" s="164">
        <f>VLOOKUP(tbl2_2!A23,ishod_substance!A:AD,23,0)</f>
        <v>1236186</v>
      </c>
      <c r="R23" s="164">
        <f>VLOOKUP(tbl2_2!A23,ishod_substance!A:AD,24,0)</f>
        <v>407913</v>
      </c>
      <c r="S23" s="164">
        <f>VLOOKUP(tbl2_2!A23,ishod_substance!A:AD,25,0)</f>
        <v>0</v>
      </c>
      <c r="T23" s="164">
        <f>VLOOKUP(tbl2_2!A23,ishod_substance!A:AD,26,0)</f>
        <v>0</v>
      </c>
      <c r="U23" s="166">
        <f>VLOOKUP(tbl2_2!A23,ishod_substance!A:AD,27,0)</f>
        <v>0</v>
      </c>
      <c r="V23" s="166">
        <f>VLOOKUP(tbl2_2!A23,ishod_substance!A:AD,29,0)</f>
        <v>0</v>
      </c>
      <c r="W23" s="166">
        <f>VLOOKUP(tbl2_2!A23,ishod_substance!A:AD,30,0)</f>
        <v>0</v>
      </c>
      <c r="X23" s="166">
        <f>VLOOKUP(tbl2_2!A23,ishod_substance!A:AE,31,0)</f>
        <v>0</v>
      </c>
      <c r="Y23" s="164">
        <f>VLOOKUP(tbl2_2!A23,ishod_substance!A:AD,7,0)</f>
        <v>333</v>
      </c>
      <c r="Z23" s="167" t="str">
        <f>VLOOKUP(Y23,quide!$A$2:$B$1006,2,0)</f>
        <v xml:space="preserve"> 
Дигидросульфид (Водород сернистый, дигидросульфид, гидросульфид)</v>
      </c>
      <c r="AA23" s="166">
        <f>VLOOKUP(Y23,quide!$A$2:$J$1006,10,0)</f>
        <v>1</v>
      </c>
      <c r="AB23" s="169">
        <f>VLOOKUP(tbl2_2!A23,ishod_substance!A:AD,8,0)</f>
        <v>2.7590425531914893E-5</v>
      </c>
      <c r="AC23" s="171">
        <f t="shared" si="1"/>
        <v>2.3784849596478357E-2</v>
      </c>
      <c r="AD23" s="168">
        <f>VLOOKUP(tbl2_2!A23,ishod_substance!A:AD,9,0)</f>
        <v>4.350458297872341E-4</v>
      </c>
      <c r="AE23" s="169">
        <f>VLOOKUP(tbl2_2!A23,ishod_substance!A:AD,9,0)</f>
        <v>4.350458297872341E-4</v>
      </c>
      <c r="AF23" s="170"/>
    </row>
    <row r="24" spans="1:32" ht="51" x14ac:dyDescent="0.25">
      <c r="A24">
        <v>16</v>
      </c>
      <c r="B24" s="85">
        <f>IFERROR(IF(OR(AND(ishod_substance!$O$1=3,OR(VLOOKUP('tbl2'!Y24,quide!A:G,7,0)=2,VLOOKUP('tbl2'!Y24,quide!A:G,7,0)=1)),AND(ishod_substance!$O$1=2,VLOOKUP('tbl2'!Y24,quide!A:I,9,0)=1)),1,0),0)</f>
        <v>1</v>
      </c>
      <c r="C24" s="160">
        <f>VLOOKUP(tbl2_2!A24,ishod_substance!A:P,2,0)</f>
        <v>1</v>
      </c>
      <c r="D24" s="161" t="str">
        <f>VLOOKUP(tbl2_2!A24,ishod_substance!A:P,3,0)</f>
        <v>основное производственное здание</v>
      </c>
      <c r="E24" s="160" t="str">
        <f>VLOOKUP(tbl2_2!A24,ishod_substance!A:P,11,0)</f>
        <v>основная сортировка: линия Б</v>
      </c>
      <c r="F24" s="162">
        <f>VLOOKUP(tbl2_2!A24,ishod_substance!A:P,15,0)</f>
        <v>1</v>
      </c>
      <c r="G24" s="162" t="str">
        <f>VLOOKUP(tbl2_2!A24,ishod_substance!A:P,12,0)&amp;"/"&amp;VLOOKUP(tbl2_2!A24,ishod_substance!A:P,14,0)</f>
        <v>12/4380</v>
      </c>
      <c r="H24" s="163" t="str">
        <f>VLOOKUP(tbl2_2!A24,ishod_substance!A:P,6,0)</f>
        <v>труба</v>
      </c>
      <c r="I24" s="164">
        <f>VLOOKUP(tbl2_2!A24,ishod_substance!A:T,19,0)</f>
        <v>1</v>
      </c>
      <c r="J24" s="164">
        <f>VLOOKUP(tbl2_2!A24,ishod_substance!A:P,5,0)</f>
        <v>3</v>
      </c>
      <c r="K24" s="165">
        <f>VLOOKUP(tbl2_2!A24,ishod_substance!A:Q,17,0)</f>
        <v>1</v>
      </c>
      <c r="L24" s="165">
        <f>VLOOKUP(tbl2_2!A24,ishod_substance!A:R,18,0)</f>
        <v>2</v>
      </c>
      <c r="M24" s="165" t="str">
        <f>VLOOKUP(tbl2_2!A24,ishod_substance!A:AD,28,0)</f>
        <v>0,32*0,82</v>
      </c>
      <c r="N24" s="166">
        <f>VLOOKUP(tbl2_2!A24,ishod_substance!A:AD,20,0)</f>
        <v>4.88</v>
      </c>
      <c r="O24" s="166">
        <f>VLOOKUP(tbl2_2!A24,ishod_substance!A:AD,21,0)</f>
        <v>1.1599999999999999</v>
      </c>
      <c r="P24" s="166">
        <f>VLOOKUP(tbl2_2!A24,ishod_substance!A:AD,22,0)</f>
        <v>16</v>
      </c>
      <c r="Q24" s="164">
        <f>VLOOKUP(tbl2_2!A24,ishod_substance!A:AD,23,0)</f>
        <v>1236186</v>
      </c>
      <c r="R24" s="164">
        <f>VLOOKUP(tbl2_2!A24,ishod_substance!A:AD,24,0)</f>
        <v>407913</v>
      </c>
      <c r="S24" s="164">
        <f>VLOOKUP(tbl2_2!A24,ishod_substance!A:AD,25,0)</f>
        <v>0</v>
      </c>
      <c r="T24" s="164">
        <f>VLOOKUP(tbl2_2!A24,ishod_substance!A:AD,26,0)</f>
        <v>0</v>
      </c>
      <c r="U24" s="166">
        <f>VLOOKUP(tbl2_2!A24,ishod_substance!A:AD,27,0)</f>
        <v>0</v>
      </c>
      <c r="V24" s="166">
        <f>VLOOKUP(tbl2_2!A24,ishod_substance!A:AD,29,0)</f>
        <v>0</v>
      </c>
      <c r="W24" s="166">
        <f>VLOOKUP(tbl2_2!A24,ishod_substance!A:AD,30,0)</f>
        <v>0</v>
      </c>
      <c r="X24" s="166">
        <f>VLOOKUP(tbl2_2!A24,ishod_substance!A:AE,31,0)</f>
        <v>0</v>
      </c>
      <c r="Y24" s="164">
        <f>VLOOKUP(tbl2_2!A24,ishod_substance!A:AD,7,0)</f>
        <v>602</v>
      </c>
      <c r="Z24" s="167" t="str">
        <f>VLOOKUP(Y24,quide!$A$2:$B$1006,2,0)</f>
        <v>Бензол (Циклогексатриен; фенилгидрид)</v>
      </c>
      <c r="AA24" s="166">
        <f>VLOOKUP(Y24,quide!$A$2:$J$1006,10,0)</f>
        <v>1</v>
      </c>
      <c r="AB24" s="205">
        <f>VLOOKUP(tbl2_2!A24,ishod_substance!A:AD,8,0)</f>
        <v>1.4347021276595745E-3</v>
      </c>
      <c r="AC24" s="207">
        <f t="shared" si="1"/>
        <v>1.2368121790168745</v>
      </c>
      <c r="AD24" s="209">
        <f>VLOOKUP(tbl2_2!A24,ishod_substance!A:AD,9,0)</f>
        <v>2.2622383148936168E-2</v>
      </c>
      <c r="AE24" s="210">
        <f>VLOOKUP(tbl2_2!A24,ishod_substance!A:AD,9,0)</f>
        <v>2.2622383148936168E-2</v>
      </c>
      <c r="AF24" s="170"/>
    </row>
    <row r="25" spans="1:32" ht="89.25" hidden="1" x14ac:dyDescent="0.25">
      <c r="A25">
        <v>17</v>
      </c>
      <c r="B25" s="85">
        <f>IFERROR(IF(OR(AND(ishod_substance!$O$1=3,OR(VLOOKUP('tbl2'!Y25,quide!A:G,7,0)=2,VLOOKUP('tbl2'!Y25,quide!A:G,7,0)=1)),AND(ishod_substance!$O$1=2,VLOOKUP('tbl2'!Y25,quide!A:I,9,0)=1)),1,0),0)</f>
        <v>0</v>
      </c>
      <c r="C25" s="160">
        <f>VLOOKUP(tbl2_2!A25,ishod_substance!A:P,2,0)</f>
        <v>1</v>
      </c>
      <c r="D25" s="161" t="str">
        <f>VLOOKUP(tbl2_2!A25,ishod_substance!A:P,3,0)</f>
        <v>основное производственное здание</v>
      </c>
      <c r="E25" s="160" t="str">
        <f>VLOOKUP(tbl2_2!A25,ishod_substance!A:P,11,0)</f>
        <v>основная сортировка: линия Б</v>
      </c>
      <c r="F25" s="162">
        <f>VLOOKUP(tbl2_2!A25,ishod_substance!A:P,15,0)</f>
        <v>1</v>
      </c>
      <c r="G25" s="162" t="str">
        <f>VLOOKUP(tbl2_2!A25,ishod_substance!A:P,12,0)&amp;"/"&amp;VLOOKUP(tbl2_2!A25,ishod_substance!A:P,14,0)</f>
        <v>12/4380</v>
      </c>
      <c r="H25" s="163" t="str">
        <f>VLOOKUP(tbl2_2!A25,ishod_substance!A:P,6,0)</f>
        <v>труба</v>
      </c>
      <c r="I25" s="164">
        <f>VLOOKUP(tbl2_2!A25,ishod_substance!A:T,19,0)</f>
        <v>1</v>
      </c>
      <c r="J25" s="164">
        <f>VLOOKUP(tbl2_2!A25,ishod_substance!A:P,5,0)</f>
        <v>3</v>
      </c>
      <c r="K25" s="165">
        <f>VLOOKUP(tbl2_2!A25,ishod_substance!A:Q,17,0)</f>
        <v>1</v>
      </c>
      <c r="L25" s="165">
        <f>VLOOKUP(tbl2_2!A25,ishod_substance!A:R,18,0)</f>
        <v>2</v>
      </c>
      <c r="M25" s="165" t="str">
        <f>VLOOKUP(tbl2_2!A25,ishod_substance!A:AD,28,0)</f>
        <v>0,32*0,82</v>
      </c>
      <c r="N25" s="166">
        <f>VLOOKUP(tbl2_2!A25,ishod_substance!A:AD,20,0)</f>
        <v>4.88</v>
      </c>
      <c r="O25" s="166">
        <f>VLOOKUP(tbl2_2!A25,ishod_substance!A:AD,21,0)</f>
        <v>1.1599999999999999</v>
      </c>
      <c r="P25" s="166">
        <f>VLOOKUP(tbl2_2!A25,ishod_substance!A:AD,22,0)</f>
        <v>16</v>
      </c>
      <c r="Q25" s="164">
        <f>VLOOKUP(tbl2_2!A25,ishod_substance!A:AD,23,0)</f>
        <v>1236186</v>
      </c>
      <c r="R25" s="164">
        <f>VLOOKUP(tbl2_2!A25,ishod_substance!A:AD,24,0)</f>
        <v>407913</v>
      </c>
      <c r="S25" s="164">
        <f>VLOOKUP(tbl2_2!A25,ishod_substance!A:AD,25,0)</f>
        <v>0</v>
      </c>
      <c r="T25" s="164">
        <f>VLOOKUP(tbl2_2!A25,ishod_substance!A:AD,26,0)</f>
        <v>0</v>
      </c>
      <c r="U25" s="166">
        <f>VLOOKUP(tbl2_2!A25,ishod_substance!A:AD,27,0)</f>
        <v>0</v>
      </c>
      <c r="V25" s="166">
        <f>VLOOKUP(tbl2_2!A25,ishod_substance!A:AD,29,0)</f>
        <v>0</v>
      </c>
      <c r="W25" s="166">
        <f>VLOOKUP(tbl2_2!A25,ishod_substance!A:AD,30,0)</f>
        <v>0</v>
      </c>
      <c r="X25" s="166">
        <f>VLOOKUP(tbl2_2!A25,ishod_substance!A:AE,31,0)</f>
        <v>0</v>
      </c>
      <c r="Y25" s="164">
        <f>VLOOKUP(tbl2_2!A25,ishod_substance!A:AD,7,0)</f>
        <v>337</v>
      </c>
      <c r="Z25" s="167" t="str">
        <f>VLOOKUP(Y25,quide!$A$2:$B$1006,2,0)</f>
        <v>Углерода оксид (Углерод окись; углерод моноокись; угарный газ)</v>
      </c>
      <c r="AA25" s="166">
        <f>VLOOKUP(Y25,quide!$A$2:$J$1006,10,0)</f>
        <v>1</v>
      </c>
      <c r="AB25" s="169">
        <f>VLOOKUP(tbl2_2!A25,ishod_substance!A:AD,8,0)</f>
        <v>3.8626595744680847E-4</v>
      </c>
      <c r="AC25" s="171">
        <f t="shared" si="1"/>
        <v>0.33298789435069698</v>
      </c>
      <c r="AD25" s="168">
        <f>VLOOKUP(tbl2_2!A25,ishod_substance!A:AD,9,0)</f>
        <v>6.090641617021276E-3</v>
      </c>
      <c r="AE25" s="169">
        <f>VLOOKUP(tbl2_2!A25,ishod_substance!A:AD,9,0)</f>
        <v>6.090641617021276E-3</v>
      </c>
      <c r="AF25" s="170"/>
    </row>
    <row r="26" spans="1:32" ht="51" hidden="1" x14ac:dyDescent="0.25">
      <c r="A26">
        <v>18</v>
      </c>
      <c r="B26" s="85">
        <f>IFERROR(IF(OR(AND(ishod_substance!$O$1=3,OR(VLOOKUP('tbl2'!Y26,quide!A:G,7,0)=2,VLOOKUP('tbl2'!Y26,quide!A:G,7,0)=1)),AND(ishod_substance!$O$1=2,VLOOKUP('tbl2'!Y26,quide!A:I,9,0)=1)),1,0),0)</f>
        <v>0</v>
      </c>
      <c r="C26" s="160">
        <f>VLOOKUP(tbl2_2!A26,ishod_substance!A:P,2,0)</f>
        <v>1</v>
      </c>
      <c r="D26" s="161" t="str">
        <f>VLOOKUP(tbl2_2!A26,ishod_substance!A:P,3,0)</f>
        <v>основное производственное здание</v>
      </c>
      <c r="E26" s="160" t="str">
        <f>VLOOKUP(tbl2_2!A26,ishod_substance!A:P,11,0)</f>
        <v>основная сортировка: линия Б</v>
      </c>
      <c r="F26" s="162">
        <f>VLOOKUP(tbl2_2!A26,ishod_substance!A:P,15,0)</f>
        <v>1</v>
      </c>
      <c r="G26" s="162" t="str">
        <f>VLOOKUP(tbl2_2!A26,ishod_substance!A:P,12,0)&amp;"/"&amp;VLOOKUP(tbl2_2!A26,ishod_substance!A:P,14,0)</f>
        <v>12/4380</v>
      </c>
      <c r="H26" s="163" t="str">
        <f>VLOOKUP(tbl2_2!A26,ishod_substance!A:P,6,0)</f>
        <v>труба</v>
      </c>
      <c r="I26" s="164">
        <f>VLOOKUP(tbl2_2!A26,ishod_substance!A:T,19,0)</f>
        <v>1</v>
      </c>
      <c r="J26" s="164">
        <f>VLOOKUP(tbl2_2!A26,ishod_substance!A:P,5,0)</f>
        <v>3</v>
      </c>
      <c r="K26" s="165">
        <f>VLOOKUP(tbl2_2!A26,ishod_substance!A:Q,17,0)</f>
        <v>1</v>
      </c>
      <c r="L26" s="165">
        <f>VLOOKUP(tbl2_2!A26,ishod_substance!A:R,18,0)</f>
        <v>2</v>
      </c>
      <c r="M26" s="165" t="str">
        <f>VLOOKUP(tbl2_2!A26,ishod_substance!A:AD,28,0)</f>
        <v>0,32*0,82</v>
      </c>
      <c r="N26" s="166">
        <f>VLOOKUP(tbl2_2!A26,ishod_substance!A:AD,20,0)</f>
        <v>4.88</v>
      </c>
      <c r="O26" s="166">
        <f>VLOOKUP(tbl2_2!A26,ishod_substance!A:AD,21,0)</f>
        <v>1.1599999999999999</v>
      </c>
      <c r="P26" s="166">
        <f>VLOOKUP(tbl2_2!A26,ishod_substance!A:AD,22,0)</f>
        <v>16</v>
      </c>
      <c r="Q26" s="164">
        <f>VLOOKUP(tbl2_2!A26,ishod_substance!A:AD,23,0)</f>
        <v>1236186</v>
      </c>
      <c r="R26" s="164">
        <f>VLOOKUP(tbl2_2!A26,ishod_substance!A:AD,24,0)</f>
        <v>407913</v>
      </c>
      <c r="S26" s="164">
        <f>VLOOKUP(tbl2_2!A26,ishod_substance!A:AD,25,0)</f>
        <v>0</v>
      </c>
      <c r="T26" s="164">
        <f>VLOOKUP(tbl2_2!A26,ishod_substance!A:AD,26,0)</f>
        <v>0</v>
      </c>
      <c r="U26" s="166">
        <f>VLOOKUP(tbl2_2!A26,ishod_substance!A:AD,27,0)</f>
        <v>0</v>
      </c>
      <c r="V26" s="166">
        <f>VLOOKUP(tbl2_2!A26,ishod_substance!A:AD,29,0)</f>
        <v>0</v>
      </c>
      <c r="W26" s="166">
        <f>VLOOKUP(tbl2_2!A26,ishod_substance!A:AD,30,0)</f>
        <v>0</v>
      </c>
      <c r="X26" s="166">
        <f>VLOOKUP(tbl2_2!A26,ishod_substance!A:AE,31,0)</f>
        <v>0</v>
      </c>
      <c r="Y26" s="164">
        <f>VLOOKUP(tbl2_2!A26,ishod_substance!A:AD,7,0)</f>
        <v>2902</v>
      </c>
      <c r="Z26" s="167" t="str">
        <f>VLOOKUP(Y26,quide!$A$2:$B$1006,2,0)</f>
        <v>Взвешенные вещества</v>
      </c>
      <c r="AA26" s="166">
        <f>VLOOKUP(Y26,quide!$A$2:$J$1006,10,0)</f>
        <v>3</v>
      </c>
      <c r="AB26" s="169">
        <f>VLOOKUP(tbl2_2!A26,ishod_substance!A:AD,8,0)</f>
        <v>2.4279574468085109E-3</v>
      </c>
      <c r="AC26" s="171">
        <f t="shared" si="1"/>
        <v>2.0930667644900955</v>
      </c>
      <c r="AD26" s="168">
        <f>VLOOKUP(tbl2_2!A26,ishod_substance!A:AD,9,0)</f>
        <v>3.8284033021276601E-2</v>
      </c>
      <c r="AE26" s="169">
        <f>VLOOKUP(tbl2_2!A26,ishod_substance!A:AD,9,0)</f>
        <v>3.8284033021276601E-2</v>
      </c>
      <c r="AF26" s="170"/>
    </row>
    <row r="27" spans="1:32" ht="39" hidden="1" x14ac:dyDescent="0.25">
      <c r="A27">
        <v>19</v>
      </c>
      <c r="B27" s="85">
        <f>IFERROR(IF(OR(AND(ishod_substance!$O$1=3,OR(VLOOKUP('tbl2'!Y27,quide!A:G,7,0)=2,VLOOKUP('tbl2'!Y27,quide!A:G,7,0)=1)),AND(ishod_substance!$O$1=2,VLOOKUP('tbl2'!Y27,quide!A:I,9,0)=1)),1,0),0)</f>
        <v>0</v>
      </c>
      <c r="C27" s="5">
        <f>VLOOKUP(tbl2_2!A27,ishod_substance!A:P,2,0)</f>
        <v>1</v>
      </c>
      <c r="D27" s="7" t="str">
        <f>VLOOKUP(tbl2_2!A27,ishod_substance!A:P,3,0)</f>
        <v>основное производственное здание</v>
      </c>
      <c r="E27" s="5" t="str">
        <f>VLOOKUP(tbl2_2!A27,ishod_substance!A:P,11,0)</f>
        <v>линия перегрузки</v>
      </c>
      <c r="F27" s="6">
        <f>VLOOKUP(tbl2_2!A27,ishod_substance!A:P,15,0)</f>
        <v>1</v>
      </c>
      <c r="G27" s="6" t="str">
        <f>VLOOKUP(tbl2_2!A27,ishod_substance!A:P,12,0)&amp;"/"&amp;VLOOKUP(tbl2_2!A27,ishod_substance!A:P,14,0)</f>
        <v>12/4380</v>
      </c>
      <c r="H27" s="29" t="str">
        <f>VLOOKUP(tbl2_2!A27,ishod_substance!A:P,6,0)</f>
        <v>труба</v>
      </c>
      <c r="I27" s="10">
        <f>VLOOKUP(tbl2_2!A27,ishod_substance!A:P,15,0)</f>
        <v>1</v>
      </c>
      <c r="J27" s="10">
        <f>VLOOKUP(tbl2_2!A27,ishod_substance!A:P,5,0)</f>
        <v>4</v>
      </c>
      <c r="K27" s="84">
        <f>VLOOKUP(tbl2_2!A27,ishod_substance!A:Q,17,0)</f>
        <v>1</v>
      </c>
      <c r="L27" s="84">
        <f>VLOOKUP(tbl2_2!A27,ishod_substance!A:R,18,0)</f>
        <v>2</v>
      </c>
      <c r="M27" s="165" t="str">
        <f>VLOOKUP(tbl2_2!A27,ishod_substance!A:AD,28,0)</f>
        <v>0,94*1,95</v>
      </c>
      <c r="N27" s="4">
        <f>VLOOKUP(tbl2_2!A27,ishod_substance!A:AD,20,0)</f>
        <v>5.6</v>
      </c>
      <c r="O27" s="4">
        <f>VLOOKUP(tbl2_2!A27,ishod_substance!A:AD,21,0)</f>
        <v>9.3699999999999992</v>
      </c>
      <c r="P27" s="4">
        <f>VLOOKUP(tbl2_2!A27,ishod_substance!A:AD,22,0)</f>
        <v>16</v>
      </c>
      <c r="Q27" s="10">
        <f>VLOOKUP(tbl2_2!A27,ishod_substance!A:AD,23,0)</f>
        <v>1236163</v>
      </c>
      <c r="R27" s="10">
        <f>VLOOKUP(tbl2_2!A27,ishod_substance!A:AD,24,0)</f>
        <v>407912</v>
      </c>
      <c r="S27" s="10">
        <f>VLOOKUP(tbl2_2!A27,ishod_substance!A:AD,25,0)</f>
        <v>0</v>
      </c>
      <c r="T27" s="10">
        <f>VLOOKUP(tbl2_2!A27,ishod_substance!A:AD,26,0)</f>
        <v>0</v>
      </c>
      <c r="U27" s="4">
        <f>VLOOKUP(tbl2_2!A27,ishod_substance!A:AD,27,0)</f>
        <v>0</v>
      </c>
      <c r="V27" s="166">
        <f>VLOOKUP(tbl2_2!A27,ishod_substance!A:AD,29,0)</f>
        <v>0</v>
      </c>
      <c r="W27" s="166">
        <f>VLOOKUP(tbl2_2!A27,ishod_substance!A:AD,30,0)</f>
        <v>0</v>
      </c>
      <c r="X27" s="166">
        <f>VLOOKUP(tbl2_2!A27,ishod_substance!A:AE,31,0)</f>
        <v>0</v>
      </c>
      <c r="Y27" s="10">
        <f>VLOOKUP(tbl2_2!A27,ishod_substance!A:AD,7,0)</f>
        <v>303</v>
      </c>
      <c r="Z27" s="9" t="str">
        <f>VLOOKUP(Y27,quide!$A$2:$B$1006,2,0)</f>
        <v>Аммиак (Азота гидрид)</v>
      </c>
      <c r="AA27" s="4">
        <f>VLOOKUP(Y27,quide!$A$2:$J$1006,10,0)</f>
        <v>1</v>
      </c>
      <c r="AB27" s="50">
        <f>VLOOKUP(tbl2_2!A27,ishod_substance!A:AD,8,0)</f>
        <v>2.3933627586206901E-3</v>
      </c>
      <c r="AC27" s="28">
        <f t="shared" si="1"/>
        <v>0.25542825598940133</v>
      </c>
      <c r="AD27" s="27">
        <f>VLOOKUP(tbl2_2!A27,ishod_substance!A:AD,9,0)</f>
        <v>3.5042933693793112E-2</v>
      </c>
      <c r="AE27" s="8">
        <f>VLOOKUP(tbl2_2!A27,ishod_substance!A:AD,9,0)</f>
        <v>3.5042933693793112E-2</v>
      </c>
      <c r="AF27" s="12"/>
    </row>
    <row r="28" spans="1:32" ht="39" hidden="1" x14ac:dyDescent="0.25">
      <c r="A28">
        <v>20</v>
      </c>
      <c r="B28" s="85">
        <f>IFERROR(IF(OR(AND(ishod_substance!$O$1=3,OR(VLOOKUP('tbl2'!Y28,quide!A:G,7,0)=2,VLOOKUP('tbl2'!Y28,quide!A:G,7,0)=1)),AND(ishod_substance!$O$1=2,VLOOKUP('tbl2'!Y28,quide!A:I,9,0)=1)),1,0),0)</f>
        <v>0</v>
      </c>
      <c r="C28" s="5">
        <f>VLOOKUP(tbl2_2!A28,ishod_substance!A:P,2,0)</f>
        <v>1</v>
      </c>
      <c r="D28" s="7" t="str">
        <f>VLOOKUP(tbl2_2!A28,ishod_substance!A:P,3,0)</f>
        <v>основное производственное здание</v>
      </c>
      <c r="E28" s="5" t="str">
        <f>VLOOKUP(tbl2_2!A28,ishod_substance!A:P,11,0)</f>
        <v>линия перегрузки</v>
      </c>
      <c r="F28" s="6">
        <f>VLOOKUP(tbl2_2!A28,ishod_substance!A:P,15,0)</f>
        <v>1</v>
      </c>
      <c r="G28" s="6" t="str">
        <f>VLOOKUP(tbl2_2!A28,ishod_substance!A:P,12,0)&amp;"/"&amp;VLOOKUP(tbl2_2!A28,ishod_substance!A:P,14,0)</f>
        <v>12/4380</v>
      </c>
      <c r="H28" s="29" t="str">
        <f>VLOOKUP(tbl2_2!A28,ishod_substance!A:P,6,0)</f>
        <v>труба</v>
      </c>
      <c r="I28" s="10">
        <f>VLOOKUP(tbl2_2!A28,ishod_substance!A:P,15,0)</f>
        <v>1</v>
      </c>
      <c r="J28" s="10">
        <f>VLOOKUP(tbl2_2!A28,ishod_substance!A:P,5,0)</f>
        <v>4</v>
      </c>
      <c r="K28" s="84">
        <f>VLOOKUP(tbl2_2!A28,ishod_substance!A:Q,17,0)</f>
        <v>1</v>
      </c>
      <c r="L28" s="84">
        <f>VLOOKUP(tbl2_2!A28,ishod_substance!A:R,18,0)</f>
        <v>2</v>
      </c>
      <c r="M28" s="165" t="str">
        <f>VLOOKUP(tbl2_2!A28,ishod_substance!A:AD,28,0)</f>
        <v>0,94*1,95</v>
      </c>
      <c r="N28" s="4">
        <f>VLOOKUP(tbl2_2!A28,ishod_substance!A:AD,20,0)</f>
        <v>5.6</v>
      </c>
      <c r="O28" s="4">
        <f>VLOOKUP(tbl2_2!A28,ishod_substance!A:AD,21,0)</f>
        <v>9.3699999999999992</v>
      </c>
      <c r="P28" s="4">
        <f>VLOOKUP(tbl2_2!A28,ishod_substance!A:AD,22,0)</f>
        <v>16</v>
      </c>
      <c r="Q28" s="10">
        <f>VLOOKUP(tbl2_2!A28,ishod_substance!A:AD,23,0)</f>
        <v>1236163</v>
      </c>
      <c r="R28" s="10">
        <f>VLOOKUP(tbl2_2!A28,ishod_substance!A:AD,24,0)</f>
        <v>407912</v>
      </c>
      <c r="S28" s="10">
        <f>VLOOKUP(tbl2_2!A28,ishod_substance!A:AD,25,0)</f>
        <v>0</v>
      </c>
      <c r="T28" s="10">
        <f>VLOOKUP(tbl2_2!A28,ishod_substance!A:AD,26,0)</f>
        <v>0</v>
      </c>
      <c r="U28" s="4">
        <f>VLOOKUP(tbl2_2!A28,ishod_substance!A:AD,27,0)</f>
        <v>0</v>
      </c>
      <c r="V28" s="166">
        <f>VLOOKUP(tbl2_2!A28,ishod_substance!A:AD,29,0)</f>
        <v>0</v>
      </c>
      <c r="W28" s="166">
        <f>VLOOKUP(tbl2_2!A28,ishod_substance!A:AD,30,0)</f>
        <v>0</v>
      </c>
      <c r="X28" s="166">
        <f>VLOOKUP(tbl2_2!A28,ishod_substance!A:AE,31,0)</f>
        <v>0</v>
      </c>
      <c r="Y28" s="10">
        <f>VLOOKUP(tbl2_2!A28,ishod_substance!A:AD,7,0)</f>
        <v>410</v>
      </c>
      <c r="Z28" s="9" t="str">
        <f>VLOOKUP(Y28,quide!$A$2:$B$1006,2,0)</f>
        <v>Метан</v>
      </c>
      <c r="AA28" s="4">
        <f>VLOOKUP(Y28,quide!$A$2:$J$1006,10,0)</f>
        <v>1</v>
      </c>
      <c r="AB28" s="50">
        <f>VLOOKUP(tbl2_2!A28,ishod_substance!A:AD,8,0)</f>
        <v>0.1974802897526502</v>
      </c>
      <c r="AC28" s="28">
        <f t="shared" si="1"/>
        <v>21.075804669439727</v>
      </c>
      <c r="AD28" s="27">
        <f>VLOOKUP(tbl2_2!A28,ishod_substance!A:AD,9,0)</f>
        <v>3.1138692088197888</v>
      </c>
      <c r="AE28" s="8">
        <f>VLOOKUP(tbl2_2!A28,ishod_substance!A:AD,9,0)</f>
        <v>3.1138692088197888</v>
      </c>
      <c r="AF28" s="12"/>
    </row>
    <row r="29" spans="1:32" ht="102" x14ac:dyDescent="0.25">
      <c r="A29">
        <v>21</v>
      </c>
      <c r="B29" s="85">
        <f>IFERROR(IF(OR(AND(ishod_substance!$O$1=3,OR(VLOOKUP('tbl2'!Y29,quide!A:G,7,0)=2,VLOOKUP('tbl2'!Y29,quide!A:G,7,0)=1)),AND(ishod_substance!$O$1=2,VLOOKUP('tbl2'!Y29,quide!A:I,9,0)=1)),1,0),0)</f>
        <v>1</v>
      </c>
      <c r="C29" s="160">
        <f>VLOOKUP(tbl2_2!A29,ishod_substance!A:P,2,0)</f>
        <v>1</v>
      </c>
      <c r="D29" s="161" t="str">
        <f>VLOOKUP(tbl2_2!A29,ishod_substance!A:P,3,0)</f>
        <v>основное производственное здание</v>
      </c>
      <c r="E29" s="160" t="str">
        <f>VLOOKUP(tbl2_2!A29,ishod_substance!A:P,11,0)</f>
        <v>линия перегрузки</v>
      </c>
      <c r="F29" s="162">
        <f>VLOOKUP(tbl2_2!A29,ishod_substance!A:P,15,0)</f>
        <v>1</v>
      </c>
      <c r="G29" s="162" t="str">
        <f>VLOOKUP(tbl2_2!A29,ishod_substance!A:P,12,0)&amp;"/"&amp;VLOOKUP(tbl2_2!A29,ishod_substance!A:P,14,0)</f>
        <v>12/4380</v>
      </c>
      <c r="H29" s="163" t="str">
        <f>VLOOKUP(tbl2_2!A29,ishod_substance!A:P,6,0)</f>
        <v>труба</v>
      </c>
      <c r="I29" s="164">
        <f>VLOOKUP(tbl2_2!A29,ishod_substance!A:T,19,0)</f>
        <v>1</v>
      </c>
      <c r="J29" s="164">
        <f>VLOOKUP(tbl2_2!A29,ishod_substance!A:P,5,0)</f>
        <v>4</v>
      </c>
      <c r="K29" s="165">
        <f>VLOOKUP(tbl2_2!A29,ishod_substance!A:Q,17,0)</f>
        <v>1</v>
      </c>
      <c r="L29" s="165">
        <f>VLOOKUP(tbl2_2!A29,ishod_substance!A:R,18,0)</f>
        <v>2</v>
      </c>
      <c r="M29" s="165" t="str">
        <f>VLOOKUP(tbl2_2!A29,ishod_substance!A:AD,28,0)</f>
        <v>0,94*1,95</v>
      </c>
      <c r="N29" s="166">
        <f>VLOOKUP(tbl2_2!A29,ishod_substance!A:AD,20,0)</f>
        <v>5.6</v>
      </c>
      <c r="O29" s="166">
        <f>VLOOKUP(tbl2_2!A29,ishod_substance!A:AD,21,0)</f>
        <v>9.3699999999999992</v>
      </c>
      <c r="P29" s="166">
        <f>VLOOKUP(tbl2_2!A29,ishod_substance!A:AD,22,0)</f>
        <v>16</v>
      </c>
      <c r="Q29" s="164">
        <f>VLOOKUP(tbl2_2!A29,ishod_substance!A:AD,23,0)</f>
        <v>1236163</v>
      </c>
      <c r="R29" s="164">
        <f>VLOOKUP(tbl2_2!A29,ishod_substance!A:AD,24,0)</f>
        <v>407912</v>
      </c>
      <c r="S29" s="164">
        <f>VLOOKUP(tbl2_2!A29,ishod_substance!A:AD,25,0)</f>
        <v>0</v>
      </c>
      <c r="T29" s="164">
        <f>VLOOKUP(tbl2_2!A29,ishod_substance!A:AD,26,0)</f>
        <v>0</v>
      </c>
      <c r="U29" s="166">
        <f>VLOOKUP(tbl2_2!A29,ishod_substance!A:AD,27,0)</f>
        <v>0</v>
      </c>
      <c r="V29" s="166">
        <f>VLOOKUP(tbl2_2!A29,ishod_substance!A:AD,29,0)</f>
        <v>0</v>
      </c>
      <c r="W29" s="166">
        <f>VLOOKUP(tbl2_2!A29,ishod_substance!A:AD,30,0)</f>
        <v>0</v>
      </c>
      <c r="X29" s="166">
        <f>VLOOKUP(tbl2_2!A29,ishod_substance!A:AE,31,0)</f>
        <v>0</v>
      </c>
      <c r="Y29" s="164">
        <f>VLOOKUP(tbl2_2!A29,ishod_substance!A:AD,7,0)</f>
        <v>333</v>
      </c>
      <c r="Z29" s="167" t="str">
        <f>VLOOKUP(Y29,quide!$A$2:$B$1006,2,0)</f>
        <v xml:space="preserve"> 
Дигидросульфид (Водород сернистый, дигидросульфид, гидросульфид)</v>
      </c>
      <c r="AA29" s="166">
        <f>VLOOKUP(Y29,quide!$A$2:$J$1006,10,0)</f>
        <v>1</v>
      </c>
      <c r="AB29" s="205">
        <f>VLOOKUP(tbl2_2!A29,ishod_substance!A:AD,8,0)</f>
        <v>2.2139045936395759E-4</v>
      </c>
      <c r="AC29" s="207">
        <f t="shared" si="1"/>
        <v>2.3627583710134216E-2</v>
      </c>
      <c r="AD29" s="209">
        <f>VLOOKUP(tbl2_2!A29,ishod_substance!A:AD,9,0)</f>
        <v>3.490884763250884E-3</v>
      </c>
      <c r="AE29" s="210">
        <f>VLOOKUP(tbl2_2!A29,ishod_substance!A:AD,9,0)</f>
        <v>3.490884763250884E-3</v>
      </c>
      <c r="AF29" s="170"/>
    </row>
    <row r="30" spans="1:32" ht="51" x14ac:dyDescent="0.25">
      <c r="A30">
        <v>22</v>
      </c>
      <c r="B30" s="85">
        <f>IFERROR(IF(OR(AND(ishod_substance!$O$1=3,OR(VLOOKUP('tbl2'!Y30,quide!A:G,7,0)=2,VLOOKUP('tbl2'!Y30,quide!A:G,7,0)=1)),AND(ishod_substance!$O$1=2,VLOOKUP('tbl2'!Y30,quide!A:I,9,0)=1)),1,0),0)</f>
        <v>1</v>
      </c>
      <c r="C30" s="160">
        <f>VLOOKUP(tbl2_2!A30,ishod_substance!A:P,2,0)</f>
        <v>1</v>
      </c>
      <c r="D30" s="161" t="str">
        <f>VLOOKUP(tbl2_2!A30,ishod_substance!A:P,3,0)</f>
        <v>основное производственное здание</v>
      </c>
      <c r="E30" s="160" t="str">
        <f>VLOOKUP(tbl2_2!A30,ishod_substance!A:P,11,0)</f>
        <v>линия перегрузки</v>
      </c>
      <c r="F30" s="162">
        <f>VLOOKUP(tbl2_2!A30,ishod_substance!A:P,15,0)</f>
        <v>1</v>
      </c>
      <c r="G30" s="162" t="str">
        <f>VLOOKUP(tbl2_2!A30,ishod_substance!A:P,12,0)&amp;"/"&amp;VLOOKUP(tbl2_2!A30,ishod_substance!A:P,14,0)</f>
        <v>12/4380</v>
      </c>
      <c r="H30" s="163" t="str">
        <f>VLOOKUP(tbl2_2!A30,ishod_substance!A:P,6,0)</f>
        <v>труба</v>
      </c>
      <c r="I30" s="164">
        <f>VLOOKUP(tbl2_2!A30,ishod_substance!A:T,19,0)</f>
        <v>1</v>
      </c>
      <c r="J30" s="164">
        <f>VLOOKUP(tbl2_2!A30,ishod_substance!A:P,5,0)</f>
        <v>4</v>
      </c>
      <c r="K30" s="165">
        <f>VLOOKUP(tbl2_2!A30,ishod_substance!A:Q,17,0)</f>
        <v>1</v>
      </c>
      <c r="L30" s="165">
        <f>VLOOKUP(tbl2_2!A30,ishod_substance!A:R,18,0)</f>
        <v>2</v>
      </c>
      <c r="M30" s="165" t="str">
        <f>VLOOKUP(tbl2_2!A30,ishod_substance!A:AD,28,0)</f>
        <v>0,94*1,95</v>
      </c>
      <c r="N30" s="166">
        <f>VLOOKUP(tbl2_2!A30,ishod_substance!A:AD,20,0)</f>
        <v>5.6</v>
      </c>
      <c r="O30" s="166">
        <f>VLOOKUP(tbl2_2!A30,ishod_substance!A:AD,21,0)</f>
        <v>9.3699999999999992</v>
      </c>
      <c r="P30" s="166">
        <f>VLOOKUP(tbl2_2!A30,ishod_substance!A:AD,22,0)</f>
        <v>16</v>
      </c>
      <c r="Q30" s="164">
        <f>VLOOKUP(tbl2_2!A30,ishod_substance!A:AD,23,0)</f>
        <v>1236163</v>
      </c>
      <c r="R30" s="164">
        <f>VLOOKUP(tbl2_2!A30,ishod_substance!A:AD,24,0)</f>
        <v>407912</v>
      </c>
      <c r="S30" s="164">
        <f>VLOOKUP(tbl2_2!A30,ishod_substance!A:AD,25,0)</f>
        <v>0</v>
      </c>
      <c r="T30" s="164">
        <f>VLOOKUP(tbl2_2!A30,ishod_substance!A:AD,26,0)</f>
        <v>0</v>
      </c>
      <c r="U30" s="166">
        <f>VLOOKUP(tbl2_2!A30,ishod_substance!A:AD,27,0)</f>
        <v>0</v>
      </c>
      <c r="V30" s="166">
        <f>VLOOKUP(tbl2_2!A30,ishod_substance!A:AD,29,0)</f>
        <v>0</v>
      </c>
      <c r="W30" s="166">
        <f>VLOOKUP(tbl2_2!A30,ishod_substance!A:AD,30,0)</f>
        <v>0</v>
      </c>
      <c r="X30" s="166">
        <f>VLOOKUP(tbl2_2!A30,ishod_substance!A:AE,31,0)</f>
        <v>0</v>
      </c>
      <c r="Y30" s="164">
        <f>VLOOKUP(tbl2_2!A30,ishod_substance!A:AD,7,0)</f>
        <v>602</v>
      </c>
      <c r="Z30" s="167" t="str">
        <f>VLOOKUP(Y30,quide!$A$2:$B$1006,2,0)</f>
        <v>Бензол (Циклогексатриен; фенилгидрид)</v>
      </c>
      <c r="AA30" s="166">
        <f>VLOOKUP(Y30,quide!$A$2:$J$1006,10,0)</f>
        <v>1</v>
      </c>
      <c r="AB30" s="169">
        <f>VLOOKUP(tbl2_2!A30,ishod_substance!A:AD,8,0)</f>
        <v>8.8556183745583036E-4</v>
      </c>
      <c r="AC30" s="171">
        <f t="shared" si="1"/>
        <v>9.4510334840536864E-2</v>
      </c>
      <c r="AD30" s="168">
        <f>VLOOKUP(tbl2_2!A30,ishod_substance!A:AD,9,0)</f>
        <v>1.3963539053003536E-2</v>
      </c>
      <c r="AE30" s="169">
        <f>VLOOKUP(tbl2_2!A30,ishod_substance!A:AD,9,0)</f>
        <v>1.3963539053003536E-2</v>
      </c>
      <c r="AF30" s="170"/>
    </row>
    <row r="31" spans="1:32" ht="90" hidden="1" x14ac:dyDescent="0.25">
      <c r="A31">
        <v>23</v>
      </c>
      <c r="B31" s="85">
        <f>IFERROR(IF(OR(AND(ishod_substance!$O$1=3,OR(VLOOKUP('tbl2'!Y31,quide!A:G,7,0)=2,VLOOKUP('tbl2'!Y31,quide!A:G,7,0)=1)),AND(ishod_substance!$O$1=2,VLOOKUP('tbl2'!Y31,quide!A:I,9,0)=1)),1,0),0)</f>
        <v>0</v>
      </c>
      <c r="C31" s="5">
        <f>VLOOKUP(tbl2_2!A31,ishod_substance!A:P,2,0)</f>
        <v>1</v>
      </c>
      <c r="D31" s="7" t="str">
        <f>VLOOKUP(tbl2_2!A31,ishod_substance!A:P,3,0)</f>
        <v>основное производственное здание</v>
      </c>
      <c r="E31" s="5" t="str">
        <f>VLOOKUP(tbl2_2!A31,ishod_substance!A:P,11,0)</f>
        <v>линия перегрузки</v>
      </c>
      <c r="F31" s="6">
        <f>VLOOKUP(tbl2_2!A31,ishod_substance!A:P,15,0)</f>
        <v>1</v>
      </c>
      <c r="G31" s="6" t="str">
        <f>VLOOKUP(tbl2_2!A31,ishod_substance!A:P,12,0)&amp;"/"&amp;VLOOKUP(tbl2_2!A31,ishod_substance!A:P,14,0)</f>
        <v>12/4380</v>
      </c>
      <c r="H31" s="29" t="str">
        <f>VLOOKUP(tbl2_2!A31,ishod_substance!A:P,6,0)</f>
        <v>труба</v>
      </c>
      <c r="I31" s="10">
        <f>VLOOKUP(tbl2_2!A31,ishod_substance!A:P,15,0)</f>
        <v>1</v>
      </c>
      <c r="J31" s="10">
        <f>VLOOKUP(tbl2_2!A31,ishod_substance!A:P,5,0)</f>
        <v>4</v>
      </c>
      <c r="K31" s="84">
        <f>VLOOKUP(tbl2_2!A31,ishod_substance!A:Q,17,0)</f>
        <v>1</v>
      </c>
      <c r="L31" s="84">
        <f>VLOOKUP(tbl2_2!A31,ishod_substance!A:R,18,0)</f>
        <v>2</v>
      </c>
      <c r="M31" s="165" t="str">
        <f>VLOOKUP(tbl2_2!A31,ishod_substance!A:AD,28,0)</f>
        <v>0,94*1,95</v>
      </c>
      <c r="N31" s="4">
        <f>VLOOKUP(tbl2_2!A31,ishod_substance!A:AD,20,0)</f>
        <v>5.6</v>
      </c>
      <c r="O31" s="4">
        <f>VLOOKUP(tbl2_2!A31,ishod_substance!A:AD,21,0)</f>
        <v>9.3699999999999992</v>
      </c>
      <c r="P31" s="4">
        <f>VLOOKUP(tbl2_2!A31,ishod_substance!A:AD,22,0)</f>
        <v>16</v>
      </c>
      <c r="Q31" s="10">
        <f>VLOOKUP(tbl2_2!A31,ishod_substance!A:AD,23,0)</f>
        <v>1236163</v>
      </c>
      <c r="R31" s="10">
        <f>VLOOKUP(tbl2_2!A31,ishod_substance!A:AD,24,0)</f>
        <v>407912</v>
      </c>
      <c r="S31" s="10">
        <f>VLOOKUP(tbl2_2!A31,ishod_substance!A:AD,25,0)</f>
        <v>0</v>
      </c>
      <c r="T31" s="10">
        <f>VLOOKUP(tbl2_2!A31,ishod_substance!A:AD,26,0)</f>
        <v>0</v>
      </c>
      <c r="U31" s="4">
        <f>VLOOKUP(tbl2_2!A31,ishod_substance!A:AD,27,0)</f>
        <v>0</v>
      </c>
      <c r="V31" s="166">
        <f>VLOOKUP(tbl2_2!A31,ishod_substance!A:AD,29,0)</f>
        <v>0</v>
      </c>
      <c r="W31" s="166">
        <f>VLOOKUP(tbl2_2!A31,ishod_substance!A:AD,30,0)</f>
        <v>0</v>
      </c>
      <c r="X31" s="166">
        <f>VLOOKUP(tbl2_2!A31,ishod_substance!A:AE,31,0)</f>
        <v>0</v>
      </c>
      <c r="Y31" s="10">
        <f>VLOOKUP(tbl2_2!A31,ishod_substance!A:AD,7,0)</f>
        <v>337</v>
      </c>
      <c r="Z31" s="9" t="str">
        <f>VLOOKUP(Y31,quide!$A$2:$B$1006,2,0)</f>
        <v>Углерода оксид (Углерод окись; углерод моноокись; угарный газ)</v>
      </c>
      <c r="AA31" s="4">
        <f>VLOOKUP(Y31,quide!$A$2:$J$1006,10,0)</f>
        <v>1</v>
      </c>
      <c r="AB31" s="50">
        <f>VLOOKUP(tbl2_2!A31,ishod_substance!A:AD,8,0)</f>
        <v>5.2248148409893991E-3</v>
      </c>
      <c r="AC31" s="28">
        <f t="shared" si="1"/>
        <v>0.5576109755591675</v>
      </c>
      <c r="AD31" s="27">
        <f>VLOOKUP(tbl2_2!A31,ishod_substance!A:AD,9,0)</f>
        <v>8.2384880412720851E-2</v>
      </c>
      <c r="AE31" s="8">
        <f>VLOOKUP(tbl2_2!A31,ishod_substance!A:AD,9,0)</f>
        <v>8.2384880412720851E-2</v>
      </c>
      <c r="AF31" s="12"/>
    </row>
    <row r="32" spans="1:32" ht="39" hidden="1" x14ac:dyDescent="0.25">
      <c r="A32">
        <v>24</v>
      </c>
      <c r="B32" s="85">
        <f>IFERROR(IF(OR(AND(ishod_substance!$O$1=3,OR(VLOOKUP('tbl2'!Y32,quide!A:G,7,0)=2,VLOOKUP('tbl2'!Y32,quide!A:G,7,0)=1)),AND(ishod_substance!$O$1=2,VLOOKUP('tbl2'!Y32,quide!A:I,9,0)=1)),1,0),0)</f>
        <v>0</v>
      </c>
      <c r="C32" s="5">
        <f>VLOOKUP(tbl2_2!A32,ishod_substance!A:P,2,0)</f>
        <v>1</v>
      </c>
      <c r="D32" s="7" t="str">
        <f>VLOOKUP(tbl2_2!A32,ishod_substance!A:P,3,0)</f>
        <v>основное производственное здание</v>
      </c>
      <c r="E32" s="5" t="str">
        <f>VLOOKUP(tbl2_2!A32,ishod_substance!A:P,11,0)</f>
        <v>линия перегрузки</v>
      </c>
      <c r="F32" s="6">
        <f>VLOOKUP(tbl2_2!A32,ishod_substance!A:P,15,0)</f>
        <v>1</v>
      </c>
      <c r="G32" s="6" t="str">
        <f>VLOOKUP(tbl2_2!A32,ishod_substance!A:P,12,0)&amp;"/"&amp;VLOOKUP(tbl2_2!A32,ishod_substance!A:P,14,0)</f>
        <v>12/4380</v>
      </c>
      <c r="H32" s="29" t="str">
        <f>VLOOKUP(tbl2_2!A32,ishod_substance!A:P,6,0)</f>
        <v>труба</v>
      </c>
      <c r="I32" s="10">
        <f>VLOOKUP(tbl2_2!A32,ishod_substance!A:P,15,0)</f>
        <v>1</v>
      </c>
      <c r="J32" s="10">
        <f>VLOOKUP(tbl2_2!A32,ishod_substance!A:P,5,0)</f>
        <v>4</v>
      </c>
      <c r="K32" s="84">
        <f>VLOOKUP(tbl2_2!A32,ishod_substance!A:Q,17,0)</f>
        <v>1</v>
      </c>
      <c r="L32" s="84">
        <f>VLOOKUP(tbl2_2!A32,ishod_substance!A:R,18,0)</f>
        <v>2</v>
      </c>
      <c r="M32" s="165" t="str">
        <f>VLOOKUP(tbl2_2!A32,ishod_substance!A:AD,28,0)</f>
        <v>0,94*1,95</v>
      </c>
      <c r="N32" s="4">
        <f>VLOOKUP(tbl2_2!A32,ishod_substance!A:AD,20,0)</f>
        <v>5.6</v>
      </c>
      <c r="O32" s="4">
        <f>VLOOKUP(tbl2_2!A32,ishod_substance!A:AD,21,0)</f>
        <v>9.3699999999999992</v>
      </c>
      <c r="P32" s="4">
        <f>VLOOKUP(tbl2_2!A32,ishod_substance!A:AD,22,0)</f>
        <v>16</v>
      </c>
      <c r="Q32" s="10">
        <f>VLOOKUP(tbl2_2!A32,ishod_substance!A:AD,23,0)</f>
        <v>1236163</v>
      </c>
      <c r="R32" s="10">
        <f>VLOOKUP(tbl2_2!A32,ishod_substance!A:AD,24,0)</f>
        <v>407912</v>
      </c>
      <c r="S32" s="10">
        <f>VLOOKUP(tbl2_2!A32,ishod_substance!A:AD,25,0)</f>
        <v>0</v>
      </c>
      <c r="T32" s="10">
        <f>VLOOKUP(tbl2_2!A32,ishod_substance!A:AD,26,0)</f>
        <v>0</v>
      </c>
      <c r="U32" s="4">
        <f>VLOOKUP(tbl2_2!A32,ishod_substance!A:AD,27,0)</f>
        <v>0</v>
      </c>
      <c r="V32" s="166">
        <f>VLOOKUP(tbl2_2!A32,ishod_substance!A:AD,29,0)</f>
        <v>0</v>
      </c>
      <c r="W32" s="166">
        <f>VLOOKUP(tbl2_2!A32,ishod_substance!A:AD,30,0)</f>
        <v>0</v>
      </c>
      <c r="X32" s="166">
        <f>VLOOKUP(tbl2_2!A32,ishod_substance!A:AE,31,0)</f>
        <v>0</v>
      </c>
      <c r="Y32" s="10">
        <f>VLOOKUP(tbl2_2!A32,ishod_substance!A:AD,7,0)</f>
        <v>2902</v>
      </c>
      <c r="Z32" s="9" t="str">
        <f>VLOOKUP(Y32,quide!$A$2:$B$1006,2,0)</f>
        <v>Взвешенные вещества</v>
      </c>
      <c r="AA32" s="4">
        <f>VLOOKUP(Y32,quide!$A$2:$J$1006,10,0)</f>
        <v>3</v>
      </c>
      <c r="AB32" s="50">
        <f>VLOOKUP(tbl2_2!A32,ishod_substance!A:AD,8,0)</f>
        <v>1.3283427561837457E-2</v>
      </c>
      <c r="AC32" s="28">
        <f t="shared" si="1"/>
        <v>1.4176550226080533</v>
      </c>
      <c r="AD32" s="27">
        <f>VLOOKUP(tbl2_2!A32,ishod_substance!A:AD,9,0)</f>
        <v>0.20945308579505303</v>
      </c>
      <c r="AE32" s="8">
        <f>VLOOKUP(tbl2_2!A32,ishod_substance!A:AD,9,0)</f>
        <v>0.20945308579505303</v>
      </c>
      <c r="AF32" s="12"/>
    </row>
    <row r="33" spans="1:32" ht="64.5" hidden="1" x14ac:dyDescent="0.25">
      <c r="A33">
        <v>25</v>
      </c>
      <c r="B33" s="85">
        <f>IFERROR(IF(OR(AND(ishod_substance!$O$1=3,OR(VLOOKUP('tbl2'!Y33,quide!A:G,7,0)=2,VLOOKUP('tbl2'!Y33,quide!A:G,7,0)=1)),AND(ishod_substance!$O$1=2,VLOOKUP('tbl2'!Y33,quide!A:I,9,0)=1)),1,0),0)</f>
        <v>0</v>
      </c>
      <c r="C33" s="5">
        <f>VLOOKUP(tbl2_2!A33,ishod_substance!A:P,2,0)</f>
        <v>1</v>
      </c>
      <c r="D33" s="7" t="str">
        <f>VLOOKUP(tbl2_2!A33,ishod_substance!A:P,3,0)</f>
        <v>основное производственное здание</v>
      </c>
      <c r="E33" s="5" t="str">
        <f>VLOOKUP(tbl2_2!A33,ishod_substance!A:P,11,0)</f>
        <v>погрузчик Hyundai HSD SL-763S</v>
      </c>
      <c r="F33" s="6">
        <f>VLOOKUP(tbl2_2!A33,ishod_substance!A:P,15,0)</f>
        <v>1</v>
      </c>
      <c r="G33" s="6" t="str">
        <f>VLOOKUP(tbl2_2!A33,ishod_substance!A:P,12,0)&amp;"/"&amp;VLOOKUP(tbl2_2!A33,ishod_substance!A:P,14,0)</f>
        <v>12/4380</v>
      </c>
      <c r="H33" s="29" t="str">
        <f>VLOOKUP(tbl2_2!A33,ishod_substance!A:P,6,0)</f>
        <v>труба</v>
      </c>
      <c r="I33" s="10">
        <f>VLOOKUP(tbl2_2!A33,ishod_substance!A:P,15,0)</f>
        <v>1</v>
      </c>
      <c r="J33" s="10">
        <f>VLOOKUP(tbl2_2!A33,ishod_substance!A:P,5,0)</f>
        <v>4</v>
      </c>
      <c r="K33" s="84">
        <f>VLOOKUP(tbl2_2!A33,ishod_substance!A:Q,17,0)</f>
        <v>1</v>
      </c>
      <c r="L33" s="84">
        <f>VLOOKUP(tbl2_2!A33,ishod_substance!A:R,18,0)</f>
        <v>2</v>
      </c>
      <c r="M33" s="165" t="str">
        <f>VLOOKUP(tbl2_2!A33,ishod_substance!A:AD,28,0)</f>
        <v>0,94*1,95</v>
      </c>
      <c r="N33" s="4">
        <f>VLOOKUP(tbl2_2!A33,ishod_substance!A:AD,20,0)</f>
        <v>5.6</v>
      </c>
      <c r="O33" s="4">
        <f>VLOOKUP(tbl2_2!A33,ishod_substance!A:AD,21,0)</f>
        <v>9.3699999999999992</v>
      </c>
      <c r="P33" s="4">
        <f>VLOOKUP(tbl2_2!A33,ishod_substance!A:AD,22,0)</f>
        <v>16</v>
      </c>
      <c r="Q33" s="10">
        <f>VLOOKUP(tbl2_2!A33,ishod_substance!A:AD,23,0)</f>
        <v>1236163</v>
      </c>
      <c r="R33" s="10">
        <f>VLOOKUP(tbl2_2!A33,ishod_substance!A:AD,24,0)</f>
        <v>407912</v>
      </c>
      <c r="S33" s="10">
        <f>VLOOKUP(tbl2_2!A33,ishod_substance!A:AD,25,0)</f>
        <v>0</v>
      </c>
      <c r="T33" s="10">
        <f>VLOOKUP(tbl2_2!A33,ishod_substance!A:AD,26,0)</f>
        <v>0</v>
      </c>
      <c r="U33" s="4">
        <f>VLOOKUP(tbl2_2!A33,ishod_substance!A:AD,27,0)</f>
        <v>0</v>
      </c>
      <c r="V33" s="166">
        <f>VLOOKUP(tbl2_2!A33,ishod_substance!A:AD,29,0)</f>
        <v>0</v>
      </c>
      <c r="W33" s="166">
        <f>VLOOKUP(tbl2_2!A33,ishod_substance!A:AD,30,0)</f>
        <v>0</v>
      </c>
      <c r="X33" s="166">
        <f>VLOOKUP(tbl2_2!A33,ishod_substance!A:AE,31,0)</f>
        <v>0</v>
      </c>
      <c r="Y33" s="10">
        <f>VLOOKUP(tbl2_2!A33,ishod_substance!A:AD,7,0)</f>
        <v>301</v>
      </c>
      <c r="Z33" s="9" t="str">
        <f>VLOOKUP(Y33,quide!$A$2:$B$1006,2,0)</f>
        <v>Азота диоксид (Двуокись азота; пероксид азота)</v>
      </c>
      <c r="AA33" s="4">
        <f>VLOOKUP(Y33,quide!$A$2:$J$1006,10,0)</f>
        <v>1</v>
      </c>
      <c r="AB33" s="50">
        <f>VLOOKUP(tbl2_2!A33,ishod_substance!A:AD,8,0)</f>
        <v>8.5925777777777781E-2</v>
      </c>
      <c r="AC33" s="28">
        <f t="shared" si="1"/>
        <v>9.1703071267639054</v>
      </c>
      <c r="AD33" s="27">
        <f>VLOOKUP(tbl2_2!A33,ishod_substance!A:AD,9,0)</f>
        <v>1.3026527209600003</v>
      </c>
      <c r="AE33" s="8">
        <f>VLOOKUP(tbl2_2!A33,ishod_substance!A:AD,9,0)</f>
        <v>1.3026527209600003</v>
      </c>
      <c r="AF33" s="12"/>
    </row>
    <row r="34" spans="1:32" ht="51.75" hidden="1" x14ac:dyDescent="0.25">
      <c r="A34">
        <v>26</v>
      </c>
      <c r="B34" s="85">
        <f>IFERROR(IF(OR(AND(ishod_substance!$O$1=3,OR(VLOOKUP('tbl2'!Y34,quide!A:G,7,0)=2,VLOOKUP('tbl2'!Y34,quide!A:G,7,0)=1)),AND(ishod_substance!$O$1=2,VLOOKUP('tbl2'!Y34,quide!A:I,9,0)=1)),1,0),0)</f>
        <v>0</v>
      </c>
      <c r="C34" s="5">
        <f>VLOOKUP(tbl2_2!A34,ishod_substance!A:P,2,0)</f>
        <v>1</v>
      </c>
      <c r="D34" s="7" t="str">
        <f>VLOOKUP(tbl2_2!A34,ishod_substance!A:P,3,0)</f>
        <v>основное производственное здание</v>
      </c>
      <c r="E34" s="5" t="str">
        <f>VLOOKUP(tbl2_2!A34,ishod_substance!A:P,11,0)</f>
        <v>погрузчик Hyundai HSD SL-763S</v>
      </c>
      <c r="F34" s="6">
        <f>VLOOKUP(tbl2_2!A34,ishod_substance!A:P,15,0)</f>
        <v>1</v>
      </c>
      <c r="G34" s="6" t="str">
        <f>VLOOKUP(tbl2_2!A34,ishod_substance!A:P,12,0)&amp;"/"&amp;VLOOKUP(tbl2_2!A34,ishod_substance!A:P,14,0)</f>
        <v>12/4380</v>
      </c>
      <c r="H34" s="29" t="str">
        <f>VLOOKUP(tbl2_2!A34,ishod_substance!A:P,6,0)</f>
        <v>труба</v>
      </c>
      <c r="I34" s="10">
        <f>VLOOKUP(tbl2_2!A34,ishod_substance!A:P,15,0)</f>
        <v>1</v>
      </c>
      <c r="J34" s="10">
        <f>VLOOKUP(tbl2_2!A34,ishod_substance!A:P,5,0)</f>
        <v>4</v>
      </c>
      <c r="K34" s="84">
        <f>VLOOKUP(tbl2_2!A34,ishod_substance!A:Q,17,0)</f>
        <v>1</v>
      </c>
      <c r="L34" s="84">
        <f>VLOOKUP(tbl2_2!A34,ishod_substance!A:R,18,0)</f>
        <v>2</v>
      </c>
      <c r="M34" s="165" t="str">
        <f>VLOOKUP(tbl2_2!A34,ishod_substance!A:AD,28,0)</f>
        <v>0,94*1,95</v>
      </c>
      <c r="N34" s="4">
        <f>VLOOKUP(tbl2_2!A34,ishod_substance!A:AD,20,0)</f>
        <v>5.6</v>
      </c>
      <c r="O34" s="4">
        <f>VLOOKUP(tbl2_2!A34,ishod_substance!A:AD,21,0)</f>
        <v>9.3699999999999992</v>
      </c>
      <c r="P34" s="4">
        <f>VLOOKUP(tbl2_2!A34,ishod_substance!A:AD,22,0)</f>
        <v>16</v>
      </c>
      <c r="Q34" s="10">
        <f>VLOOKUP(tbl2_2!A34,ishod_substance!A:AD,23,0)</f>
        <v>1236163</v>
      </c>
      <c r="R34" s="10">
        <f>VLOOKUP(tbl2_2!A34,ishod_substance!A:AD,24,0)</f>
        <v>407912</v>
      </c>
      <c r="S34" s="10">
        <f>VLOOKUP(tbl2_2!A34,ishod_substance!A:AD,25,0)</f>
        <v>0</v>
      </c>
      <c r="T34" s="10">
        <f>VLOOKUP(tbl2_2!A34,ishod_substance!A:AD,26,0)</f>
        <v>0</v>
      </c>
      <c r="U34" s="4">
        <f>VLOOKUP(tbl2_2!A34,ishod_substance!A:AD,27,0)</f>
        <v>0</v>
      </c>
      <c r="V34" s="166">
        <f>VLOOKUP(tbl2_2!A34,ishod_substance!A:AD,29,0)</f>
        <v>0</v>
      </c>
      <c r="W34" s="166">
        <f>VLOOKUP(tbl2_2!A34,ishod_substance!A:AD,30,0)</f>
        <v>0</v>
      </c>
      <c r="X34" s="166">
        <f>VLOOKUP(tbl2_2!A34,ishod_substance!A:AE,31,0)</f>
        <v>0</v>
      </c>
      <c r="Y34" s="10">
        <f>VLOOKUP(tbl2_2!A34,ishod_substance!A:AD,7,0)</f>
        <v>304</v>
      </c>
      <c r="Z34" s="9" t="str">
        <f>VLOOKUP(Y34,quide!$A$2:$B$1006,2,0)</f>
        <v>Азот (II) оксид (Азот монооксид)</v>
      </c>
      <c r="AA34" s="4">
        <f>VLOOKUP(Y34,quide!$A$2:$J$1006,10,0)</f>
        <v>1</v>
      </c>
      <c r="AB34" s="222">
        <f>VLOOKUP(tbl2_2!A34,ishod_substance!A:AD,8,0)</f>
        <v>1.3962938888888889E-2</v>
      </c>
      <c r="AC34" s="224">
        <f t="shared" si="1"/>
        <v>1.4901749080991344</v>
      </c>
      <c r="AD34" s="225">
        <f>VLOOKUP(tbl2_2!A34,ishod_substance!A:AD,9,0)</f>
        <v>0.21168106715600002</v>
      </c>
      <c r="AE34" s="226">
        <f>VLOOKUP(tbl2_2!A34,ishod_substance!A:AD,9,0)</f>
        <v>0.21168106715600002</v>
      </c>
      <c r="AF34" s="12"/>
    </row>
    <row r="35" spans="1:32" ht="51" hidden="1" x14ac:dyDescent="0.25">
      <c r="A35">
        <v>27</v>
      </c>
      <c r="B35" s="85">
        <f>IFERROR(IF(OR(AND(ishod_substance!$O$1=3,OR(VLOOKUP('tbl2'!Y35,quide!A:G,7,0)=2,VLOOKUP('tbl2'!Y35,quide!A:G,7,0)=1)),AND(ishod_substance!$O$1=2,VLOOKUP('tbl2'!Y35,quide!A:I,9,0)=1)),1,0),0)</f>
        <v>0</v>
      </c>
      <c r="C35" s="160">
        <f>VLOOKUP(tbl2_2!A35,ishod_substance!A:P,2,0)</f>
        <v>1</v>
      </c>
      <c r="D35" s="161" t="str">
        <f>VLOOKUP(tbl2_2!A35,ishod_substance!A:P,3,0)</f>
        <v>основное производственное здание</v>
      </c>
      <c r="E35" s="160" t="str">
        <f>VLOOKUP(tbl2_2!A35,ishod_substance!A:P,11,0)</f>
        <v>погрузчик Hyundai HSD SL-763S</v>
      </c>
      <c r="F35" s="162">
        <f>VLOOKUP(tbl2_2!A35,ishod_substance!A:P,15,0)</f>
        <v>1</v>
      </c>
      <c r="G35" s="162" t="str">
        <f>VLOOKUP(tbl2_2!A35,ishod_substance!A:P,12,0)&amp;"/"&amp;VLOOKUP(tbl2_2!A35,ishod_substance!A:P,14,0)</f>
        <v>12/4380</v>
      </c>
      <c r="H35" s="163" t="str">
        <f>VLOOKUP(tbl2_2!A35,ishod_substance!A:P,6,0)</f>
        <v>труба</v>
      </c>
      <c r="I35" s="164">
        <f>VLOOKUP(tbl2_2!A35,ishod_substance!A:T,19,0)</f>
        <v>1</v>
      </c>
      <c r="J35" s="164">
        <f>VLOOKUP(tbl2_2!A35,ishod_substance!A:P,5,0)</f>
        <v>4</v>
      </c>
      <c r="K35" s="165">
        <f>VLOOKUP(tbl2_2!A35,ishod_substance!A:Q,17,0)</f>
        <v>1</v>
      </c>
      <c r="L35" s="165">
        <f>VLOOKUP(tbl2_2!A35,ishod_substance!A:R,18,0)</f>
        <v>2</v>
      </c>
      <c r="M35" s="165" t="str">
        <f>VLOOKUP(tbl2_2!A35,ishod_substance!A:AD,28,0)</f>
        <v>0,94*1,95</v>
      </c>
      <c r="N35" s="166">
        <f>VLOOKUP(tbl2_2!A35,ishod_substance!A:AD,20,0)</f>
        <v>5.6</v>
      </c>
      <c r="O35" s="166">
        <f>VLOOKUP(tbl2_2!A35,ishod_substance!A:AD,21,0)</f>
        <v>9.3699999999999992</v>
      </c>
      <c r="P35" s="166">
        <f>VLOOKUP(tbl2_2!A35,ishod_substance!A:AD,22,0)</f>
        <v>16</v>
      </c>
      <c r="Q35" s="164">
        <f>VLOOKUP(tbl2_2!A35,ishod_substance!A:AD,23,0)</f>
        <v>1236163</v>
      </c>
      <c r="R35" s="164">
        <f>VLOOKUP(tbl2_2!A35,ishod_substance!A:AD,24,0)</f>
        <v>407912</v>
      </c>
      <c r="S35" s="164">
        <f>VLOOKUP(tbl2_2!A35,ishod_substance!A:AD,25,0)</f>
        <v>0</v>
      </c>
      <c r="T35" s="164">
        <f>VLOOKUP(tbl2_2!A35,ishod_substance!A:AD,26,0)</f>
        <v>0</v>
      </c>
      <c r="U35" s="166">
        <f>VLOOKUP(tbl2_2!A35,ishod_substance!A:AD,27,0)</f>
        <v>0</v>
      </c>
      <c r="V35" s="166">
        <f>VLOOKUP(tbl2_2!A35,ishod_substance!A:AD,29,0)</f>
        <v>0</v>
      </c>
      <c r="W35" s="166">
        <f>VLOOKUP(tbl2_2!A35,ishod_substance!A:AD,30,0)</f>
        <v>0</v>
      </c>
      <c r="X35" s="166">
        <f>VLOOKUP(tbl2_2!A35,ishod_substance!A:AE,31,0)</f>
        <v>0</v>
      </c>
      <c r="Y35" s="164">
        <f>VLOOKUP(tbl2_2!A35,ishod_substance!A:AD,7,0)</f>
        <v>328</v>
      </c>
      <c r="Z35" s="167" t="str">
        <f>VLOOKUP(Y35,quide!$A$2:$B$1006,2,0)</f>
        <v>Углерод (Пигмент черный)</v>
      </c>
      <c r="AA35" s="166">
        <f>VLOOKUP(Y35,quide!$A$2:$J$1006,10,0)</f>
        <v>1</v>
      </c>
      <c r="AB35" s="169">
        <f>VLOOKUP(tbl2_2!A35,ishod_substance!A:AD,8,0)</f>
        <v>1.2032222222222224E-2</v>
      </c>
      <c r="AC35" s="171">
        <f t="shared" si="1"/>
        <v>1.2841219020514647</v>
      </c>
      <c r="AD35" s="168">
        <f>VLOOKUP(tbl2_2!A35,ishod_substance!A:AD,9,0)</f>
        <v>0.18215473999999998</v>
      </c>
      <c r="AE35" s="169">
        <f>VLOOKUP(tbl2_2!A35,ishod_substance!A:AD,9,0)</f>
        <v>0.18215473999999998</v>
      </c>
      <c r="AF35" s="170"/>
    </row>
    <row r="36" spans="1:32" ht="51" hidden="1" x14ac:dyDescent="0.25">
      <c r="A36">
        <v>28</v>
      </c>
      <c r="B36" s="85">
        <f>IFERROR(IF(OR(AND(ishod_substance!$O$1=3,OR(VLOOKUP('tbl2'!Y36,quide!A:G,7,0)=2,VLOOKUP('tbl2'!Y36,quide!A:G,7,0)=1)),AND(ishod_substance!$O$1=2,VLOOKUP('tbl2'!Y36,quide!A:I,9,0)=1)),1,0),0)</f>
        <v>0</v>
      </c>
      <c r="C36" s="160">
        <f>VLOOKUP(tbl2_2!A36,ishod_substance!A:P,2,0)</f>
        <v>1</v>
      </c>
      <c r="D36" s="161" t="str">
        <f>VLOOKUP(tbl2_2!A36,ishod_substance!A:P,3,0)</f>
        <v>основное производственное здание</v>
      </c>
      <c r="E36" s="160" t="str">
        <f>VLOOKUP(tbl2_2!A36,ishod_substance!A:P,11,0)</f>
        <v>погрузчик Hyundai HSD SL-763S</v>
      </c>
      <c r="F36" s="162">
        <f>VLOOKUP(tbl2_2!A36,ishod_substance!A:P,15,0)</f>
        <v>1</v>
      </c>
      <c r="G36" s="162" t="str">
        <f>VLOOKUP(tbl2_2!A36,ishod_substance!A:P,12,0)&amp;"/"&amp;VLOOKUP(tbl2_2!A36,ishod_substance!A:P,14,0)</f>
        <v>12/4380</v>
      </c>
      <c r="H36" s="163" t="str">
        <f>VLOOKUP(tbl2_2!A36,ishod_substance!A:P,6,0)</f>
        <v>труба</v>
      </c>
      <c r="I36" s="164">
        <f>VLOOKUP(tbl2_2!A36,ishod_substance!A:T,19,0)</f>
        <v>1</v>
      </c>
      <c r="J36" s="164">
        <f>VLOOKUP(tbl2_2!A36,ishod_substance!A:P,5,0)</f>
        <v>4</v>
      </c>
      <c r="K36" s="165">
        <f>VLOOKUP(tbl2_2!A36,ishod_substance!A:Q,17,0)</f>
        <v>1</v>
      </c>
      <c r="L36" s="165">
        <f>VLOOKUP(tbl2_2!A36,ishod_substance!A:R,18,0)</f>
        <v>2</v>
      </c>
      <c r="M36" s="165" t="str">
        <f>VLOOKUP(tbl2_2!A36,ishod_substance!A:AD,28,0)</f>
        <v>0,94*1,95</v>
      </c>
      <c r="N36" s="166">
        <f>VLOOKUP(tbl2_2!A36,ishod_substance!A:AD,20,0)</f>
        <v>5.6</v>
      </c>
      <c r="O36" s="166">
        <f>VLOOKUP(tbl2_2!A36,ishod_substance!A:AD,21,0)</f>
        <v>9.3699999999999992</v>
      </c>
      <c r="P36" s="166">
        <f>VLOOKUP(tbl2_2!A36,ishod_substance!A:AD,22,0)</f>
        <v>16</v>
      </c>
      <c r="Q36" s="164">
        <f>VLOOKUP(tbl2_2!A36,ishod_substance!A:AD,23,0)</f>
        <v>1236163</v>
      </c>
      <c r="R36" s="164">
        <f>VLOOKUP(tbl2_2!A36,ishod_substance!A:AD,24,0)</f>
        <v>407912</v>
      </c>
      <c r="S36" s="164">
        <f>VLOOKUP(tbl2_2!A36,ishod_substance!A:AD,25,0)</f>
        <v>0</v>
      </c>
      <c r="T36" s="164">
        <f>VLOOKUP(tbl2_2!A36,ishod_substance!A:AD,26,0)</f>
        <v>0</v>
      </c>
      <c r="U36" s="166">
        <f>VLOOKUP(tbl2_2!A36,ishod_substance!A:AD,27,0)</f>
        <v>0</v>
      </c>
      <c r="V36" s="166">
        <f>VLOOKUP(tbl2_2!A36,ishod_substance!A:AD,29,0)</f>
        <v>0</v>
      </c>
      <c r="W36" s="166">
        <f>VLOOKUP(tbl2_2!A36,ishod_substance!A:AD,30,0)</f>
        <v>0</v>
      </c>
      <c r="X36" s="166">
        <f>VLOOKUP(tbl2_2!A36,ishod_substance!A:AE,31,0)</f>
        <v>0</v>
      </c>
      <c r="Y36" s="164">
        <f>VLOOKUP(tbl2_2!A36,ishod_substance!A:AD,7,0)</f>
        <v>330</v>
      </c>
      <c r="Z36" s="167" t="str">
        <f>VLOOKUP(Y36,quide!$A$2:$B$1006,2,0)</f>
        <v>Сера диоксид (ангидрид сернистый)</v>
      </c>
      <c r="AA36" s="166">
        <f>VLOOKUP(Y36,quide!$A$2:$J$1006,10,0)</f>
        <v>1</v>
      </c>
      <c r="AB36" s="169">
        <f>VLOOKUP(tbl2_2!A36,ishod_substance!A:AD,8,0)</f>
        <v>8.8827777777777776E-3</v>
      </c>
      <c r="AC36" s="171">
        <f t="shared" si="1"/>
        <v>0.94800189730819406</v>
      </c>
      <c r="AD36" s="168">
        <f>VLOOKUP(tbl2_2!A36,ishod_substance!A:AD,9,0)</f>
        <v>0.13326269960000003</v>
      </c>
      <c r="AE36" s="169">
        <f>VLOOKUP(tbl2_2!A36,ishod_substance!A:AD,9,0)</f>
        <v>0.13326269960000003</v>
      </c>
      <c r="AF36" s="170"/>
    </row>
    <row r="37" spans="1:32" ht="54" hidden="1" customHeight="1" x14ac:dyDescent="0.25">
      <c r="A37">
        <v>29</v>
      </c>
      <c r="B37" s="85">
        <f>IFERROR(IF(OR(AND(ishod_substance!$O$1=3,OR(VLOOKUP('tbl2'!Y37,quide!A:G,7,0)=2,VLOOKUP('tbl2'!Y37,quide!A:G,7,0)=1)),AND(ishod_substance!$O$1=2,VLOOKUP('tbl2'!Y37,quide!A:I,9,0)=1)),1,0),0)</f>
        <v>0</v>
      </c>
      <c r="C37" s="160">
        <f>VLOOKUP(tbl2_2!A37,ishod_substance!A:P,2,0)</f>
        <v>1</v>
      </c>
      <c r="D37" s="161" t="str">
        <f>VLOOKUP(tbl2_2!A37,ishod_substance!A:P,3,0)</f>
        <v>основное производственное здание</v>
      </c>
      <c r="E37" s="160" t="str">
        <f>VLOOKUP(tbl2_2!A37,ishod_substance!A:P,11,0)</f>
        <v>погрузчик Hyundai HSD SL-763S</v>
      </c>
      <c r="F37" s="162">
        <f>VLOOKUP(tbl2_2!A37,ishod_substance!A:P,15,0)</f>
        <v>1</v>
      </c>
      <c r="G37" s="162" t="str">
        <f>VLOOKUP(tbl2_2!A37,ishod_substance!A:P,12,0)&amp;"/"&amp;VLOOKUP(tbl2_2!A37,ishod_substance!A:P,14,0)</f>
        <v>12/4380</v>
      </c>
      <c r="H37" s="163" t="str">
        <f>VLOOKUP(tbl2_2!A37,ishod_substance!A:P,6,0)</f>
        <v>труба</v>
      </c>
      <c r="I37" s="164">
        <f>VLOOKUP(tbl2_2!A37,ishod_substance!A:T,19,0)</f>
        <v>1</v>
      </c>
      <c r="J37" s="164">
        <f>VLOOKUP(tbl2_2!A37,ishod_substance!A:P,5,0)</f>
        <v>4</v>
      </c>
      <c r="K37" s="165">
        <f>VLOOKUP(tbl2_2!A37,ishod_substance!A:Q,17,0)</f>
        <v>1</v>
      </c>
      <c r="L37" s="165">
        <f>VLOOKUP(tbl2_2!A37,ishod_substance!A:R,18,0)</f>
        <v>2</v>
      </c>
      <c r="M37" s="165" t="str">
        <f>VLOOKUP(tbl2_2!A37,ishod_substance!A:AD,28,0)</f>
        <v>0,94*1,95</v>
      </c>
      <c r="N37" s="166">
        <f>VLOOKUP(tbl2_2!A37,ishod_substance!A:AD,20,0)</f>
        <v>5.6</v>
      </c>
      <c r="O37" s="166">
        <f>VLOOKUP(tbl2_2!A37,ishod_substance!A:AD,21,0)</f>
        <v>9.3699999999999992</v>
      </c>
      <c r="P37" s="166">
        <f>VLOOKUP(tbl2_2!A37,ishod_substance!A:AD,22,0)</f>
        <v>16</v>
      </c>
      <c r="Q37" s="164">
        <f>VLOOKUP(tbl2_2!A37,ishod_substance!A:AD,23,0)</f>
        <v>1236163</v>
      </c>
      <c r="R37" s="164">
        <f>VLOOKUP(tbl2_2!A37,ishod_substance!A:AD,24,0)</f>
        <v>407912</v>
      </c>
      <c r="S37" s="164">
        <f>VLOOKUP(tbl2_2!A37,ishod_substance!A:AD,25,0)</f>
        <v>0</v>
      </c>
      <c r="T37" s="164">
        <f>VLOOKUP(tbl2_2!A37,ishod_substance!A:AD,26,0)</f>
        <v>0</v>
      </c>
      <c r="U37" s="166">
        <f>VLOOKUP(tbl2_2!A37,ishod_substance!A:AD,27,0)</f>
        <v>0</v>
      </c>
      <c r="V37" s="166">
        <f>VLOOKUP(tbl2_2!A37,ishod_substance!A:AD,29,0)</f>
        <v>0</v>
      </c>
      <c r="W37" s="166">
        <f>VLOOKUP(tbl2_2!A37,ishod_substance!A:AD,30,0)</f>
        <v>0</v>
      </c>
      <c r="X37" s="166">
        <f>VLOOKUP(tbl2_2!A37,ishod_substance!A:AE,31,0)</f>
        <v>0</v>
      </c>
      <c r="Y37" s="164">
        <f>VLOOKUP(tbl2_2!A37,ishod_substance!A:AD,7,0)</f>
        <v>337</v>
      </c>
      <c r="Z37" s="167" t="str">
        <f>VLOOKUP(Y37,quide!$A$2:$B$1006,2,0)</f>
        <v>Углерода оксид (Углерод окись; углерод моноокись; угарный газ)</v>
      </c>
      <c r="AA37" s="166">
        <f>VLOOKUP(Y37,quide!$A$2:$J$1006,10,0)</f>
        <v>1</v>
      </c>
      <c r="AB37" s="169">
        <f>VLOOKUP(tbl2_2!A37,ishod_substance!A:AD,8,0)</f>
        <v>7.1635000000000004E-2</v>
      </c>
      <c r="AC37" s="171">
        <f t="shared" si="1"/>
        <v>7.6451440768409826</v>
      </c>
      <c r="AD37" s="168">
        <f>VLOOKUP(tbl2_2!A37,ishod_substance!A:AD,9,0)</f>
        <v>1.0327316652</v>
      </c>
      <c r="AE37" s="169">
        <f>VLOOKUP(tbl2_2!A37,ishod_substance!A:AD,9,0)</f>
        <v>1.0327316652</v>
      </c>
      <c r="AF37" s="170"/>
    </row>
    <row r="38" spans="1:32" ht="89.25" hidden="1" x14ac:dyDescent="0.25">
      <c r="A38">
        <v>30</v>
      </c>
      <c r="B38" s="85">
        <f>IFERROR(IF(OR(AND(ishod_substance!$O$1=3,OR(VLOOKUP('tbl2'!Y38,quide!A:G,7,0)=2,VLOOKUP('tbl2'!Y38,quide!A:G,7,0)=1)),AND(ishod_substance!$O$1=2,VLOOKUP('tbl2'!Y38,quide!A:I,9,0)=1)),1,0),0)</f>
        <v>0</v>
      </c>
      <c r="C38" s="160">
        <f>VLOOKUP(tbl2_2!A38,ishod_substance!A:P,2,0)</f>
        <v>1</v>
      </c>
      <c r="D38" s="161" t="str">
        <f>VLOOKUP(tbl2_2!A38,ishod_substance!A:P,3,0)</f>
        <v>основное производственное здание</v>
      </c>
      <c r="E38" s="160" t="str">
        <f>VLOOKUP(tbl2_2!A38,ishod_substance!A:P,11,0)</f>
        <v>погрузчик Hyundai HSD SL-763S</v>
      </c>
      <c r="F38" s="162">
        <f>VLOOKUP(tbl2_2!A38,ishod_substance!A:P,15,0)</f>
        <v>1</v>
      </c>
      <c r="G38" s="162" t="str">
        <f>VLOOKUP(tbl2_2!A38,ishod_substance!A:P,12,0)&amp;"/"&amp;VLOOKUP(tbl2_2!A38,ishod_substance!A:P,14,0)</f>
        <v>12/4380</v>
      </c>
      <c r="H38" s="163" t="str">
        <f>VLOOKUP(tbl2_2!A38,ishod_substance!A:P,6,0)</f>
        <v>труба</v>
      </c>
      <c r="I38" s="164">
        <f>VLOOKUP(tbl2_2!A38,ishod_substance!A:T,19,0)</f>
        <v>1</v>
      </c>
      <c r="J38" s="164">
        <f>VLOOKUP(tbl2_2!A38,ishod_substance!A:P,5,0)</f>
        <v>4</v>
      </c>
      <c r="K38" s="165">
        <f>VLOOKUP(tbl2_2!A38,ishod_substance!A:Q,17,0)</f>
        <v>1</v>
      </c>
      <c r="L38" s="165">
        <f>VLOOKUP(tbl2_2!A38,ishod_substance!A:R,18,0)</f>
        <v>2</v>
      </c>
      <c r="M38" s="165" t="str">
        <f>VLOOKUP(tbl2_2!A38,ishod_substance!A:AD,28,0)</f>
        <v>0,94*1,95</v>
      </c>
      <c r="N38" s="166">
        <f>VLOOKUP(tbl2_2!A38,ishod_substance!A:AD,20,0)</f>
        <v>5.6</v>
      </c>
      <c r="O38" s="166">
        <f>VLOOKUP(tbl2_2!A38,ishod_substance!A:AD,21,0)</f>
        <v>9.3699999999999992</v>
      </c>
      <c r="P38" s="166">
        <f>VLOOKUP(tbl2_2!A38,ishod_substance!A:AD,22,0)</f>
        <v>16</v>
      </c>
      <c r="Q38" s="164">
        <f>VLOOKUP(tbl2_2!A38,ishod_substance!A:AD,23,0)</f>
        <v>1236163</v>
      </c>
      <c r="R38" s="164">
        <f>VLOOKUP(tbl2_2!A38,ishod_substance!A:AD,24,0)</f>
        <v>407912</v>
      </c>
      <c r="S38" s="164">
        <f>VLOOKUP(tbl2_2!A38,ishod_substance!A:AD,25,0)</f>
        <v>0</v>
      </c>
      <c r="T38" s="164">
        <f>VLOOKUP(tbl2_2!A38,ishod_substance!A:AD,26,0)</f>
        <v>0</v>
      </c>
      <c r="U38" s="166">
        <f>VLOOKUP(tbl2_2!A38,ishod_substance!A:AD,27,0)</f>
        <v>0</v>
      </c>
      <c r="V38" s="166">
        <f>VLOOKUP(tbl2_2!A38,ishod_substance!A:AD,29,0)</f>
        <v>0</v>
      </c>
      <c r="W38" s="166">
        <f>VLOOKUP(tbl2_2!A38,ishod_substance!A:AD,30,0)</f>
        <v>0</v>
      </c>
      <c r="X38" s="166">
        <f>VLOOKUP(tbl2_2!A38,ishod_substance!A:AE,31,0)</f>
        <v>0</v>
      </c>
      <c r="Y38" s="164">
        <f>VLOOKUP(tbl2_2!A38,ishod_substance!A:AD,7,0)</f>
        <v>2732</v>
      </c>
      <c r="Z38" s="167" t="str">
        <f>VLOOKUP(Y38,quide!$A$2:$B$1006,2,0)</f>
        <v>Керосин (Керосин прямой перегонки; керосин дезодорированный)</v>
      </c>
      <c r="AA38" s="166">
        <f>VLOOKUP(Y38,quide!$A$2:$J$1006,10,0)</f>
        <v>1</v>
      </c>
      <c r="AB38" s="169">
        <f>VLOOKUP(tbl2_2!A38,ishod_substance!A:AD,8,0)</f>
        <v>2.0497999999999999E-2</v>
      </c>
      <c r="AC38" s="171">
        <f t="shared" si="1"/>
        <v>2.1876200640341517</v>
      </c>
      <c r="AD38" s="168">
        <f>VLOOKUP(tbl2_2!A38,ishod_substance!A:AD,9,0)</f>
        <v>0.27939000000000003</v>
      </c>
      <c r="AE38" s="169">
        <f>VLOOKUP(tbl2_2!A38,ishod_substance!A:AD,9,0)</f>
        <v>0.27939000000000003</v>
      </c>
      <c r="AF38" s="170"/>
    </row>
    <row r="39" spans="1:32" ht="89.25" hidden="1" x14ac:dyDescent="0.25">
      <c r="A39">
        <v>31</v>
      </c>
      <c r="B39" s="85">
        <f>IFERROR(IF(OR(AND(ishod_substance!$O$1=3,OR(VLOOKUP('tbl2'!Y39,quide!A:G,7,0)=2,VLOOKUP('tbl2'!Y39,quide!A:G,7,0)=1)),AND(ishod_substance!$O$1=2,VLOOKUP('tbl2'!Y39,quide!A:I,9,0)=1)),1,0),0)</f>
        <v>0</v>
      </c>
      <c r="C39" s="160">
        <f>VLOOKUP(tbl2_2!A39,ishod_substance!A:P,2,0)</f>
        <v>1</v>
      </c>
      <c r="D39" s="161" t="str">
        <f>VLOOKUP(tbl2_2!A39,ishod_substance!A:P,3,0)</f>
        <v>основное производственное здание</v>
      </c>
      <c r="E39" s="160" t="str">
        <f>VLOOKUP(tbl2_2!A39,ishod_substance!A:P,11,0)</f>
        <v>замена масла</v>
      </c>
      <c r="F39" s="162">
        <f>VLOOKUP(tbl2_2!A39,ishod_substance!A:P,15,0)</f>
        <v>1</v>
      </c>
      <c r="G39" s="162" t="str">
        <f>VLOOKUP(tbl2_2!A39,ishod_substance!A:P,12,0)&amp;"/"&amp;VLOOKUP(tbl2_2!A39,ishod_substance!A:P,14,0)</f>
        <v>12/4380</v>
      </c>
      <c r="H39" s="163" t="str">
        <f>VLOOKUP(tbl2_2!A39,ishod_substance!A:P,6,0)</f>
        <v>труба</v>
      </c>
      <c r="I39" s="164">
        <f>VLOOKUP(tbl2_2!A39,ishod_substance!A:T,19,0)</f>
        <v>1</v>
      </c>
      <c r="J39" s="164">
        <f>VLOOKUP(tbl2_2!A39,ishod_substance!A:P,5,0)</f>
        <v>4</v>
      </c>
      <c r="K39" s="165">
        <f>VLOOKUP(tbl2_2!A39,ishod_substance!A:Q,17,0)</f>
        <v>1</v>
      </c>
      <c r="L39" s="165">
        <f>VLOOKUP(tbl2_2!A39,ishod_substance!A:R,18,0)</f>
        <v>2</v>
      </c>
      <c r="M39" s="165" t="str">
        <f>VLOOKUP(tbl2_2!A39,ishod_substance!A:AD,28,0)</f>
        <v>0,94*1,95</v>
      </c>
      <c r="N39" s="166">
        <f>VLOOKUP(tbl2_2!A39,ishod_substance!A:AD,20,0)</f>
        <v>5.6</v>
      </c>
      <c r="O39" s="166">
        <f>VLOOKUP(tbl2_2!A39,ishod_substance!A:AD,21,0)</f>
        <v>9.3699999999999992</v>
      </c>
      <c r="P39" s="166">
        <f>VLOOKUP(tbl2_2!A39,ishod_substance!A:AD,22,0)</f>
        <v>16</v>
      </c>
      <c r="Q39" s="164">
        <f>VLOOKUP(tbl2_2!A39,ishod_substance!A:AD,23,0)</f>
        <v>1236163</v>
      </c>
      <c r="R39" s="164">
        <f>VLOOKUP(tbl2_2!A39,ishod_substance!A:AD,24,0)</f>
        <v>407912</v>
      </c>
      <c r="S39" s="164">
        <f>VLOOKUP(tbl2_2!A39,ishod_substance!A:AD,25,0)</f>
        <v>0</v>
      </c>
      <c r="T39" s="164">
        <f>VLOOKUP(tbl2_2!A39,ishod_substance!A:AD,26,0)</f>
        <v>0</v>
      </c>
      <c r="U39" s="166">
        <f>VLOOKUP(tbl2_2!A39,ishod_substance!A:AD,27,0)</f>
        <v>0</v>
      </c>
      <c r="V39" s="166">
        <f>VLOOKUP(tbl2_2!A39,ishod_substance!A:AD,29,0)</f>
        <v>0</v>
      </c>
      <c r="W39" s="166">
        <f>VLOOKUP(tbl2_2!A39,ishod_substance!A:AD,30,0)</f>
        <v>0</v>
      </c>
      <c r="X39" s="166">
        <f>VLOOKUP(tbl2_2!A39,ishod_substance!A:AE,31,0)</f>
        <v>0</v>
      </c>
      <c r="Y39" s="164">
        <f>VLOOKUP(tbl2_2!A39,ishod_substance!A:AD,7,0)</f>
        <v>2735</v>
      </c>
      <c r="Z39" s="167" t="str">
        <f>VLOOKUP(Y39,quide!$A$2:$B$1006,2,0)</f>
        <v>Масло минеральное нефтяное (веретенное, машинное, цилиндровое и др.)</v>
      </c>
      <c r="AA39" s="166">
        <f>VLOOKUP(Y39,quide!$A$2:$J$1006,10,0)</f>
        <v>1</v>
      </c>
      <c r="AB39" s="205">
        <f>VLOOKUP(tbl2_2!A39,ishod_substance!A:AD,8,0)</f>
        <v>6.1103766784452295E-3</v>
      </c>
      <c r="AC39" s="207">
        <f t="shared" si="1"/>
        <v>0.65212131039970433</v>
      </c>
      <c r="AD39" s="209">
        <f>VLOOKUP(tbl2_2!A39,ishod_substance!A:AD,9,0)</f>
        <v>9.634841946572438E-2</v>
      </c>
      <c r="AE39" s="210">
        <f>VLOOKUP(tbl2_2!A39,ishod_substance!A:AD,9,0)</f>
        <v>9.634841946572438E-2</v>
      </c>
      <c r="AF39" s="170"/>
    </row>
    <row r="40" spans="1:32" ht="64.5" hidden="1" x14ac:dyDescent="0.25">
      <c r="A40">
        <v>32</v>
      </c>
      <c r="B40" s="85">
        <f>IFERROR(IF(OR(AND(ishod_substance!$O$1=3,OR(VLOOKUP('tbl2'!Y40,quide!A:G,7,0)=2,VLOOKUP('tbl2'!Y40,quide!A:G,7,0)=1)),AND(ishod_substance!$O$1=2,VLOOKUP('tbl2'!Y40,quide!A:I,9,0)=1)),1,0),0)</f>
        <v>0</v>
      </c>
      <c r="C40" s="5">
        <f>VLOOKUP(tbl2_2!A40,ishod_substance!A:P,2,0)</f>
        <v>2</v>
      </c>
      <c r="D40" s="7" t="str">
        <f>VLOOKUP(tbl2_2!A40,ishod_substance!A:P,3,0)</f>
        <v>котельная административного корпуса</v>
      </c>
      <c r="E40" s="5" t="str">
        <f>VLOOKUP(tbl2_2!A40,ishod_substance!A:P,11,0)</f>
        <v>котел Luna HT 1.850</v>
      </c>
      <c r="F40" s="6">
        <f>VLOOKUP(tbl2_2!A40,ishod_substance!A:P,15,0)</f>
        <v>1</v>
      </c>
      <c r="G40" s="6" t="str">
        <f>VLOOKUP(tbl2_2!A40,ishod_substance!A:P,12,0)&amp;"/"&amp;VLOOKUP(tbl2_2!A40,ishod_substance!A:P,14,0)</f>
        <v>24/5208</v>
      </c>
      <c r="H40" s="29" t="str">
        <f>VLOOKUP(tbl2_2!A40,ishod_substance!A:P,6,0)</f>
        <v>дымовая труба</v>
      </c>
      <c r="I40" s="10">
        <f>VLOOKUP(tbl2_2!A40,ishod_substance!A:P,15,0)</f>
        <v>1</v>
      </c>
      <c r="J40" s="10">
        <f>VLOOKUP(tbl2_2!A40,ishod_substance!A:P,5,0)</f>
        <v>5</v>
      </c>
      <c r="K40" s="84">
        <f>VLOOKUP(tbl2_2!A40,ishod_substance!A:Q,17,0)</f>
        <v>1</v>
      </c>
      <c r="L40" s="84">
        <f>VLOOKUP(tbl2_2!A40,ishod_substance!A:R,18,0)</f>
        <v>9</v>
      </c>
      <c r="M40" s="165">
        <f>VLOOKUP(tbl2_2!A40,ishod_substance!A:AD,28,0)</f>
        <v>0.15</v>
      </c>
      <c r="N40" s="4">
        <f>VLOOKUP(tbl2_2!A40,ishod_substance!A:AD,20,0)</f>
        <v>19.239999999999998</v>
      </c>
      <c r="O40" s="4">
        <f>VLOOKUP(tbl2_2!A40,ishod_substance!A:AD,21,0)</f>
        <v>0.05</v>
      </c>
      <c r="P40" s="4">
        <f>VLOOKUP(tbl2_2!A40,ishod_substance!A:AD,22,0)</f>
        <v>74</v>
      </c>
      <c r="Q40" s="10">
        <f>VLOOKUP(tbl2_2!A40,ishod_substance!A:AD,23,0)</f>
        <v>1236243</v>
      </c>
      <c r="R40" s="10">
        <f>VLOOKUP(tbl2_2!A40,ishod_substance!A:AD,24,0)</f>
        <v>407916</v>
      </c>
      <c r="S40" s="10">
        <f>VLOOKUP(tbl2_2!A40,ishod_substance!A:AD,25,0)</f>
        <v>0</v>
      </c>
      <c r="T40" s="10">
        <f>VLOOKUP(tbl2_2!A40,ishod_substance!A:AD,26,0)</f>
        <v>0</v>
      </c>
      <c r="U40" s="4">
        <f>VLOOKUP(tbl2_2!A40,ishod_substance!A:AD,27,0)</f>
        <v>0</v>
      </c>
      <c r="V40" s="166">
        <f>VLOOKUP(tbl2_2!A40,ishod_substance!A:AD,29,0)</f>
        <v>0</v>
      </c>
      <c r="W40" s="166">
        <f>VLOOKUP(tbl2_2!A40,ishod_substance!A:AD,30,0)</f>
        <v>0</v>
      </c>
      <c r="X40" s="166">
        <f>VLOOKUP(tbl2_2!A40,ishod_substance!A:AE,31,0)</f>
        <v>0</v>
      </c>
      <c r="Y40" s="10">
        <f>VLOOKUP(tbl2_2!A40,ishod_substance!A:AD,7,0)</f>
        <v>301</v>
      </c>
      <c r="Z40" s="9" t="str">
        <f>VLOOKUP(Y40,quide!$A$2:$B$1006,2,0)</f>
        <v>Азота диоксид (Двуокись азота; пероксид азота)</v>
      </c>
      <c r="AA40" s="4">
        <f>VLOOKUP(Y40,quide!$A$2:$J$1006,10,0)</f>
        <v>1</v>
      </c>
      <c r="AB40" s="50">
        <f>VLOOKUP(tbl2_2!A40,ishod_substance!A:AD,8,0)</f>
        <v>3.0192000000000001E-3</v>
      </c>
      <c r="AC40" s="28">
        <f t="shared" si="1"/>
        <v>60.384</v>
      </c>
      <c r="AD40" s="27">
        <f>VLOOKUP(tbl2_2!A40,ishod_substance!A:AD,9,0)</f>
        <v>3.9224000000000004E-3</v>
      </c>
      <c r="AE40" s="8">
        <f>VLOOKUP(tbl2_2!A40,ishod_substance!A:AD,9,0)</f>
        <v>3.9224000000000004E-3</v>
      </c>
      <c r="AF40" s="12"/>
    </row>
    <row r="41" spans="1:32" ht="39" hidden="1" x14ac:dyDescent="0.25">
      <c r="A41">
        <v>33</v>
      </c>
      <c r="B41" s="85">
        <f>IFERROR(IF(OR(AND(ishod_substance!$O$1=3,OR(VLOOKUP('tbl2'!Y41,quide!A:G,7,0)=2,VLOOKUP('tbl2'!Y41,quide!A:G,7,0)=1)),AND(ishod_substance!$O$1=2,VLOOKUP('tbl2'!Y41,quide!A:I,9,0)=1)),1,0),0)</f>
        <v>0</v>
      </c>
      <c r="C41" s="5">
        <f>VLOOKUP(tbl2_2!A41,ishod_substance!A:P,2,0)</f>
        <v>2</v>
      </c>
      <c r="D41" s="7" t="str">
        <f>VLOOKUP(tbl2_2!A41,ishod_substance!A:P,3,0)</f>
        <v>котельная административного корпуса</v>
      </c>
      <c r="E41" s="5" t="str">
        <f>VLOOKUP(tbl2_2!A41,ishod_substance!A:P,11,0)</f>
        <v>котел Luna HT 1.850</v>
      </c>
      <c r="F41" s="6">
        <f>VLOOKUP(tbl2_2!A41,ishod_substance!A:P,15,0)</f>
        <v>1</v>
      </c>
      <c r="G41" s="6" t="str">
        <f>VLOOKUP(tbl2_2!A41,ishod_substance!A:P,12,0)&amp;"/"&amp;VLOOKUP(tbl2_2!A41,ishod_substance!A:P,14,0)</f>
        <v>24/5208</v>
      </c>
      <c r="H41" s="29" t="str">
        <f>VLOOKUP(tbl2_2!A41,ishod_substance!A:P,6,0)</f>
        <v>дымовая труба</v>
      </c>
      <c r="I41" s="10">
        <f>VLOOKUP(tbl2_2!A41,ishod_substance!A:P,15,0)</f>
        <v>1</v>
      </c>
      <c r="J41" s="10">
        <f>VLOOKUP(tbl2_2!A41,ishod_substance!A:P,5,0)</f>
        <v>5</v>
      </c>
      <c r="K41" s="84">
        <f>VLOOKUP(tbl2_2!A41,ishod_substance!A:Q,17,0)</f>
        <v>1</v>
      </c>
      <c r="L41" s="84">
        <f>VLOOKUP(tbl2_2!A41,ishod_substance!A:R,18,0)</f>
        <v>9</v>
      </c>
      <c r="M41" s="165">
        <f>VLOOKUP(tbl2_2!A41,ishod_substance!A:AD,28,0)</f>
        <v>0.15</v>
      </c>
      <c r="N41" s="4">
        <f>VLOOKUP(tbl2_2!A41,ishod_substance!A:AD,20,0)</f>
        <v>19.239999999999998</v>
      </c>
      <c r="O41" s="4">
        <f>VLOOKUP(tbl2_2!A41,ishod_substance!A:AD,21,0)</f>
        <v>0.05</v>
      </c>
      <c r="P41" s="4">
        <f>VLOOKUP(tbl2_2!A41,ishod_substance!A:AD,22,0)</f>
        <v>74</v>
      </c>
      <c r="Q41" s="10">
        <f>VLOOKUP(tbl2_2!A41,ishod_substance!A:AD,23,0)</f>
        <v>1236243</v>
      </c>
      <c r="R41" s="10">
        <f>VLOOKUP(tbl2_2!A41,ishod_substance!A:AD,24,0)</f>
        <v>407916</v>
      </c>
      <c r="S41" s="10">
        <f>VLOOKUP(tbl2_2!A41,ishod_substance!A:AD,25,0)</f>
        <v>0</v>
      </c>
      <c r="T41" s="10">
        <f>VLOOKUP(tbl2_2!A41,ishod_substance!A:AD,26,0)</f>
        <v>0</v>
      </c>
      <c r="U41" s="4">
        <f>VLOOKUP(tbl2_2!A41,ishod_substance!A:AD,27,0)</f>
        <v>0</v>
      </c>
      <c r="V41" s="166">
        <f>VLOOKUP(tbl2_2!A41,ishod_substance!A:AD,29,0)</f>
        <v>0</v>
      </c>
      <c r="W41" s="166">
        <f>VLOOKUP(tbl2_2!A41,ishod_substance!A:AD,30,0)</f>
        <v>0</v>
      </c>
      <c r="X41" s="166">
        <f>VLOOKUP(tbl2_2!A41,ishod_substance!A:AE,31,0)</f>
        <v>0</v>
      </c>
      <c r="Y41" s="10">
        <f>VLOOKUP(tbl2_2!A41,ishod_substance!A:AD,7,0)</f>
        <v>304</v>
      </c>
      <c r="Z41" s="9" t="str">
        <f>VLOOKUP(Y41,quide!$A$2:$B$1006,2,0)</f>
        <v>Азот (II) оксид (Азот монооксид)</v>
      </c>
      <c r="AA41" s="4">
        <f>VLOOKUP(Y41,quide!$A$2:$J$1006,10,0)</f>
        <v>1</v>
      </c>
      <c r="AB41" s="50">
        <f>VLOOKUP(tbl2_2!A41,ishod_substance!A:AD,8,0)</f>
        <v>4.9061999999999999E-4</v>
      </c>
      <c r="AC41" s="28">
        <f t="shared" si="1"/>
        <v>9.8124000000000002</v>
      </c>
      <c r="AD41" s="27">
        <f>VLOOKUP(tbl2_2!A41,ishod_substance!A:AD,9,0)</f>
        <v>6.3739000000000005E-4</v>
      </c>
      <c r="AE41" s="8">
        <f>VLOOKUP(tbl2_2!A41,ishod_substance!A:AD,9,0)</f>
        <v>6.3739000000000005E-4</v>
      </c>
      <c r="AF41" s="12"/>
    </row>
    <row r="42" spans="1:32" ht="72.75" hidden="1" customHeight="1" x14ac:dyDescent="0.25">
      <c r="A42">
        <v>34</v>
      </c>
      <c r="B42" s="85">
        <f>IFERROR(IF(OR(AND(ishod_substance!$O$1=3,OR(VLOOKUP('tbl2'!Y42,quide!A:G,7,0)=2,VLOOKUP('tbl2'!Y42,quide!A:G,7,0)=1)),AND(ishod_substance!$O$1=2,VLOOKUP('tbl2'!Y42,quide!A:I,9,0)=1)),1,0),0)</f>
        <v>0</v>
      </c>
      <c r="C42" s="160">
        <f>VLOOKUP(tbl2_2!A42,ishod_substance!A:P,2,0)</f>
        <v>2</v>
      </c>
      <c r="D42" s="161" t="str">
        <f>VLOOKUP(tbl2_2!A42,ishod_substance!A:P,3,0)</f>
        <v>котельная административного корпуса</v>
      </c>
      <c r="E42" s="160" t="str">
        <f>VLOOKUP(tbl2_2!A42,ishod_substance!A:P,11,0)</f>
        <v>котел Luna HT 1.850</v>
      </c>
      <c r="F42" s="162">
        <f>VLOOKUP(tbl2_2!A42,ishod_substance!A:P,15,0)</f>
        <v>1</v>
      </c>
      <c r="G42" s="162" t="str">
        <f>VLOOKUP(tbl2_2!A42,ishod_substance!A:P,12,0)&amp;"/"&amp;VLOOKUP(tbl2_2!A42,ishod_substance!A:P,14,0)</f>
        <v>24/5208</v>
      </c>
      <c r="H42" s="163" t="str">
        <f>VLOOKUP(tbl2_2!A42,ishod_substance!A:P,6,0)</f>
        <v>дымовая труба</v>
      </c>
      <c r="I42" s="164">
        <f>VLOOKUP(tbl2_2!A42,ishod_substance!A:T,19,0)</f>
        <v>1</v>
      </c>
      <c r="J42" s="164">
        <f>VLOOKUP(tbl2_2!A42,ishod_substance!A:P,5,0)</f>
        <v>5</v>
      </c>
      <c r="K42" s="165">
        <f>VLOOKUP(tbl2_2!A42,ishod_substance!A:Q,17,0)</f>
        <v>1</v>
      </c>
      <c r="L42" s="165">
        <f>VLOOKUP(tbl2_2!A42,ishod_substance!A:R,18,0)</f>
        <v>9</v>
      </c>
      <c r="M42" s="165">
        <f>VLOOKUP(tbl2_2!A42,ishod_substance!A:AD,28,0)</f>
        <v>0.15</v>
      </c>
      <c r="N42" s="166">
        <f>VLOOKUP(tbl2_2!A42,ishod_substance!A:AD,20,0)</f>
        <v>19.239999999999998</v>
      </c>
      <c r="O42" s="166">
        <f>VLOOKUP(tbl2_2!A42,ishod_substance!A:AD,21,0)</f>
        <v>0.05</v>
      </c>
      <c r="P42" s="166">
        <f>VLOOKUP(tbl2_2!A42,ishod_substance!A:AD,22,0)</f>
        <v>74</v>
      </c>
      <c r="Q42" s="164">
        <f>VLOOKUP(tbl2_2!A42,ishod_substance!A:AD,23,0)</f>
        <v>1236243</v>
      </c>
      <c r="R42" s="164">
        <f>VLOOKUP(tbl2_2!A42,ishod_substance!A:AD,24,0)</f>
        <v>407916</v>
      </c>
      <c r="S42" s="164">
        <f>VLOOKUP(tbl2_2!A42,ishod_substance!A:AD,25,0)</f>
        <v>0</v>
      </c>
      <c r="T42" s="164">
        <f>VLOOKUP(tbl2_2!A42,ishod_substance!A:AD,26,0)</f>
        <v>0</v>
      </c>
      <c r="U42" s="166">
        <f>VLOOKUP(tbl2_2!A42,ishod_substance!A:AD,27,0)</f>
        <v>0</v>
      </c>
      <c r="V42" s="166">
        <f>VLOOKUP(tbl2_2!A42,ishod_substance!A:AD,29,0)</f>
        <v>0</v>
      </c>
      <c r="W42" s="166">
        <f>VLOOKUP(tbl2_2!A42,ishod_substance!A:AD,30,0)</f>
        <v>0</v>
      </c>
      <c r="X42" s="166">
        <f>VLOOKUP(tbl2_2!A42,ishod_substance!A:AE,31,0)</f>
        <v>0</v>
      </c>
      <c r="Y42" s="164">
        <f>VLOOKUP(tbl2_2!A42,ishod_substance!A:AD,7,0)</f>
        <v>337</v>
      </c>
      <c r="Z42" s="167" t="str">
        <f>VLOOKUP(Y42,quide!$A$2:$B$1006,2,0)</f>
        <v>Углерода оксид (Углерод окись; углерод моноокись; угарный газ)</v>
      </c>
      <c r="AA42" s="166">
        <f>VLOOKUP(Y42,quide!$A$2:$J$1006,10,0)</f>
        <v>1</v>
      </c>
      <c r="AB42" s="169">
        <f>VLOOKUP(tbl2_2!A42,ishod_substance!A:AD,8,0)</f>
        <v>9.2151000000000021E-3</v>
      </c>
      <c r="AC42" s="171">
        <f t="shared" si="1"/>
        <v>184.30200000000002</v>
      </c>
      <c r="AD42" s="168">
        <f>VLOOKUP(tbl2_2!A42,ishod_substance!A:AD,9,0)</f>
        <v>1.2969400000000001E-2</v>
      </c>
      <c r="AE42" s="169">
        <f>VLOOKUP(tbl2_2!A42,ishod_substance!A:AD,9,0)</f>
        <v>1.2969400000000001E-2</v>
      </c>
      <c r="AF42" s="170"/>
    </row>
    <row r="43" spans="1:32" ht="38.25" x14ac:dyDescent="0.25">
      <c r="A43">
        <v>35</v>
      </c>
      <c r="B43" s="85">
        <f>IFERROR(IF(OR(AND(ishod_substance!$O$1=3,OR(VLOOKUP('tbl2'!Y43,quide!A:G,7,0)=2,VLOOKUP('tbl2'!Y43,quide!A:G,7,0)=1)),AND(ishod_substance!$O$1=2,VLOOKUP('tbl2'!Y43,quide!A:I,9,0)=1)),1,0),0)</f>
        <v>1</v>
      </c>
      <c r="C43" s="160">
        <f>VLOOKUP(tbl2_2!A43,ishod_substance!A:P,2,0)</f>
        <v>2</v>
      </c>
      <c r="D43" s="161" t="str">
        <f>VLOOKUP(tbl2_2!A43,ishod_substance!A:P,3,0)</f>
        <v>котельная административного корпуса</v>
      </c>
      <c r="E43" s="160" t="str">
        <f>VLOOKUP(tbl2_2!A43,ishod_substance!A:P,11,0)</f>
        <v>котел Luna HT 1.850</v>
      </c>
      <c r="F43" s="162">
        <f>VLOOKUP(tbl2_2!A43,ishod_substance!A:P,15,0)</f>
        <v>1</v>
      </c>
      <c r="G43" s="162" t="str">
        <f>VLOOKUP(tbl2_2!A43,ishod_substance!A:P,12,0)&amp;"/"&amp;VLOOKUP(tbl2_2!A43,ishod_substance!A:P,14,0)</f>
        <v>24/5208</v>
      </c>
      <c r="H43" s="163" t="str">
        <f>VLOOKUP(tbl2_2!A43,ishod_substance!A:P,6,0)</f>
        <v>дымовая труба</v>
      </c>
      <c r="I43" s="164">
        <f>VLOOKUP(tbl2_2!A43,ishod_substance!A:T,19,0)</f>
        <v>1</v>
      </c>
      <c r="J43" s="164">
        <f>VLOOKUP(tbl2_2!A43,ishod_substance!A:P,5,0)</f>
        <v>5</v>
      </c>
      <c r="K43" s="165">
        <f>VLOOKUP(tbl2_2!A43,ishod_substance!A:Q,17,0)</f>
        <v>1</v>
      </c>
      <c r="L43" s="165">
        <f>VLOOKUP(tbl2_2!A43,ishod_substance!A:R,18,0)</f>
        <v>9</v>
      </c>
      <c r="M43" s="165">
        <f>VLOOKUP(tbl2_2!A43,ishod_substance!A:AD,28,0)</f>
        <v>0.15</v>
      </c>
      <c r="N43" s="166">
        <f>VLOOKUP(tbl2_2!A43,ishod_substance!A:AD,20,0)</f>
        <v>19.239999999999998</v>
      </c>
      <c r="O43" s="166">
        <f>VLOOKUP(tbl2_2!A43,ishod_substance!A:AD,21,0)</f>
        <v>0.05</v>
      </c>
      <c r="P43" s="166">
        <f>VLOOKUP(tbl2_2!A43,ishod_substance!A:AD,22,0)</f>
        <v>74</v>
      </c>
      <c r="Q43" s="164">
        <f>VLOOKUP(tbl2_2!A43,ishod_substance!A:AD,23,0)</f>
        <v>1236243</v>
      </c>
      <c r="R43" s="164">
        <f>VLOOKUP(tbl2_2!A43,ishod_substance!A:AD,24,0)</f>
        <v>407916</v>
      </c>
      <c r="S43" s="164">
        <f>VLOOKUP(tbl2_2!A43,ishod_substance!A:AD,25,0)</f>
        <v>0</v>
      </c>
      <c r="T43" s="164">
        <f>VLOOKUP(tbl2_2!A43,ishod_substance!A:AD,26,0)</f>
        <v>0</v>
      </c>
      <c r="U43" s="166">
        <f>VLOOKUP(tbl2_2!A43,ishod_substance!A:AD,27,0)</f>
        <v>0</v>
      </c>
      <c r="V43" s="166">
        <f>VLOOKUP(tbl2_2!A43,ishod_substance!A:AD,29,0)</f>
        <v>0</v>
      </c>
      <c r="W43" s="166">
        <f>VLOOKUP(tbl2_2!A43,ishod_substance!A:AD,30,0)</f>
        <v>0</v>
      </c>
      <c r="X43" s="166">
        <f>VLOOKUP(tbl2_2!A43,ishod_substance!A:AE,31,0)</f>
        <v>0</v>
      </c>
      <c r="Y43" s="164">
        <f>VLOOKUP(tbl2_2!A43,ishod_substance!A:AD,7,0)</f>
        <v>703</v>
      </c>
      <c r="Z43" s="167" t="str">
        <f>VLOOKUP(Y43,quide!$A$2:$B$1006,2,0)</f>
        <v>Бенз/а/пирен</v>
      </c>
      <c r="AA43" s="166">
        <f>VLOOKUP(Y43,quide!$A$2:$J$1006,10,0)</f>
        <v>1</v>
      </c>
      <c r="AB43" s="169">
        <f>VLOOKUP(tbl2_2!A43,ishod_substance!A:AD,8,0)</f>
        <v>9.427604626285714E-11</v>
      </c>
      <c r="AC43" s="171">
        <f t="shared" si="1"/>
        <v>1.8855209252571427E-6</v>
      </c>
      <c r="AD43" s="168">
        <f>VLOOKUP(tbl2_2!A43,ishod_substance!A:AD,9,0)</f>
        <v>1.3257874285714286E-10</v>
      </c>
      <c r="AE43" s="169">
        <f>VLOOKUP(tbl2_2!A43,ishod_substance!A:AD,9,0)</f>
        <v>1.3257874285714286E-10</v>
      </c>
      <c r="AF43" s="170"/>
    </row>
    <row r="44" spans="1:32" ht="64.5" hidden="1" x14ac:dyDescent="0.25">
      <c r="A44">
        <v>36</v>
      </c>
      <c r="B44" s="85">
        <f>IFERROR(IF(OR(AND(ishod_substance!$O$1=3,OR(VLOOKUP('tbl2'!Y44,quide!A:G,7,0)=2,VLOOKUP('tbl2'!Y44,quide!A:G,7,0)=1)),AND(ishod_substance!$O$1=2,VLOOKUP('tbl2'!Y44,quide!A:I,9,0)=1)),1,0),0)</f>
        <v>0</v>
      </c>
      <c r="C44" s="5">
        <f>VLOOKUP(tbl2_2!A44,ishod_substance!A:P,2,0)</f>
        <v>2</v>
      </c>
      <c r="D44" s="7" t="str">
        <f>VLOOKUP(tbl2_2!A44,ishod_substance!A:P,3,0)</f>
        <v>котельная административного корпуса</v>
      </c>
      <c r="E44" s="5" t="str">
        <f>VLOOKUP(tbl2_2!A44,ishod_substance!A:P,11,0)</f>
        <v>котел Luna HT 1.850</v>
      </c>
      <c r="F44" s="6">
        <f>VLOOKUP(tbl2_2!A44,ishod_substance!A:P,15,0)</f>
        <v>1</v>
      </c>
      <c r="G44" s="6" t="str">
        <f>VLOOKUP(tbl2_2!A44,ishod_substance!A:P,12,0)&amp;"/"&amp;VLOOKUP(tbl2_2!A44,ishod_substance!A:P,14,0)</f>
        <v>24/5208</v>
      </c>
      <c r="H44" s="29" t="str">
        <f>VLOOKUP(tbl2_2!A44,ishod_substance!A:P,6,0)</f>
        <v>дымовая труба</v>
      </c>
      <c r="I44" s="10">
        <f>VLOOKUP(tbl2_2!A44,ishod_substance!A:P,15,0)</f>
        <v>1</v>
      </c>
      <c r="J44" s="10">
        <f>VLOOKUP(tbl2_2!A44,ishod_substance!A:P,5,0)</f>
        <v>6</v>
      </c>
      <c r="K44" s="84">
        <f>VLOOKUP(tbl2_2!A44,ishod_substance!A:Q,17,0)</f>
        <v>1</v>
      </c>
      <c r="L44" s="84">
        <f>VLOOKUP(tbl2_2!A44,ishod_substance!A:R,18,0)</f>
        <v>9</v>
      </c>
      <c r="M44" s="165">
        <f>VLOOKUP(tbl2_2!A44,ishod_substance!A:AD,28,0)</f>
        <v>0.15</v>
      </c>
      <c r="N44" s="4">
        <f>VLOOKUP(tbl2_2!A44,ishod_substance!A:AD,20,0)</f>
        <v>19.809999999999999</v>
      </c>
      <c r="O44" s="4">
        <f>VLOOKUP(tbl2_2!A44,ishod_substance!A:AD,21,0)</f>
        <v>0.05</v>
      </c>
      <c r="P44" s="4">
        <f>VLOOKUP(tbl2_2!A44,ishod_substance!A:AD,22,0)</f>
        <v>74</v>
      </c>
      <c r="Q44" s="10">
        <f>VLOOKUP(tbl2_2!A44,ishod_substance!A:AD,23,0)</f>
        <v>1236244</v>
      </c>
      <c r="R44" s="10">
        <f>VLOOKUP(tbl2_2!A44,ishod_substance!A:AD,24,0)</f>
        <v>407909</v>
      </c>
      <c r="S44" s="10">
        <f>VLOOKUP(tbl2_2!A44,ishod_substance!A:AD,25,0)</f>
        <v>0</v>
      </c>
      <c r="T44" s="10">
        <f>VLOOKUP(tbl2_2!A44,ishod_substance!A:AD,26,0)</f>
        <v>0</v>
      </c>
      <c r="U44" s="4">
        <f>VLOOKUP(tbl2_2!A44,ishod_substance!A:AD,27,0)</f>
        <v>0</v>
      </c>
      <c r="V44" s="166">
        <f>VLOOKUP(tbl2_2!A44,ishod_substance!A:AD,29,0)</f>
        <v>0</v>
      </c>
      <c r="W44" s="166">
        <f>VLOOKUP(tbl2_2!A44,ishod_substance!A:AD,30,0)</f>
        <v>0</v>
      </c>
      <c r="X44" s="166">
        <f>VLOOKUP(tbl2_2!A44,ishod_substance!A:AE,31,0)</f>
        <v>0</v>
      </c>
      <c r="Y44" s="10">
        <f>VLOOKUP(tbl2_2!A44,ishod_substance!A:AD,7,0)</f>
        <v>301</v>
      </c>
      <c r="Z44" s="9" t="str">
        <f>VLOOKUP(Y44,quide!$A$2:$B$1006,2,0)</f>
        <v>Азота диоксид (Двуокись азота; пероксид азота)</v>
      </c>
      <c r="AA44" s="4">
        <f>VLOOKUP(Y44,quide!$A$2:$J$1006,10,0)</f>
        <v>1</v>
      </c>
      <c r="AB44" s="222">
        <f>VLOOKUP(tbl2_2!A44,ishod_substance!A:AD,8,0)</f>
        <v>3.0192000000000001E-3</v>
      </c>
      <c r="AC44" s="224">
        <f t="shared" si="1"/>
        <v>60.384</v>
      </c>
      <c r="AD44" s="225">
        <f>VLOOKUP(tbl2_2!A44,ishod_substance!A:AD,9,0)</f>
        <v>3.9224000000000004E-3</v>
      </c>
      <c r="AE44" s="226">
        <f>VLOOKUP(tbl2_2!A44,ishod_substance!A:AD,9,0)</f>
        <v>3.9224000000000004E-3</v>
      </c>
      <c r="AF44" s="12"/>
    </row>
    <row r="45" spans="1:32" ht="39" hidden="1" x14ac:dyDescent="0.25">
      <c r="A45">
        <v>37</v>
      </c>
      <c r="B45" s="85">
        <f>IFERROR(IF(OR(AND(ishod_substance!$O$1=3,OR(VLOOKUP('tbl2'!Y45,quide!A:G,7,0)=2,VLOOKUP('tbl2'!Y45,quide!A:G,7,0)=1)),AND(ishod_substance!$O$1=2,VLOOKUP('tbl2'!Y45,quide!A:I,9,0)=1)),1,0),0)</f>
        <v>0</v>
      </c>
      <c r="C45" s="5">
        <f>VLOOKUP(tbl2_2!A45,ishod_substance!A:P,2,0)</f>
        <v>2</v>
      </c>
      <c r="D45" s="7" t="str">
        <f>VLOOKUP(tbl2_2!A45,ishod_substance!A:P,3,0)</f>
        <v>котельная административного корпуса</v>
      </c>
      <c r="E45" s="5" t="str">
        <f>VLOOKUP(tbl2_2!A45,ishod_substance!A:P,11,0)</f>
        <v>котел Luna HT 1.850</v>
      </c>
      <c r="F45" s="6">
        <f>VLOOKUP(tbl2_2!A45,ishod_substance!A:P,15,0)</f>
        <v>1</v>
      </c>
      <c r="G45" s="6" t="str">
        <f>VLOOKUP(tbl2_2!A45,ishod_substance!A:P,12,0)&amp;"/"&amp;VLOOKUP(tbl2_2!A45,ishod_substance!A:P,14,0)</f>
        <v>24/5208</v>
      </c>
      <c r="H45" s="29" t="str">
        <f>VLOOKUP(tbl2_2!A45,ishod_substance!A:P,6,0)</f>
        <v>дымовая труба</v>
      </c>
      <c r="I45" s="10">
        <f>VLOOKUP(tbl2_2!A45,ishod_substance!A:P,15,0)</f>
        <v>1</v>
      </c>
      <c r="J45" s="10">
        <f>VLOOKUP(tbl2_2!A45,ishod_substance!A:P,5,0)</f>
        <v>6</v>
      </c>
      <c r="K45" s="84">
        <f>VLOOKUP(tbl2_2!A45,ishod_substance!A:Q,17,0)</f>
        <v>1</v>
      </c>
      <c r="L45" s="84">
        <f>VLOOKUP(tbl2_2!A45,ishod_substance!A:R,18,0)</f>
        <v>9</v>
      </c>
      <c r="M45" s="165">
        <f>VLOOKUP(tbl2_2!A45,ishod_substance!A:AD,28,0)</f>
        <v>0.15</v>
      </c>
      <c r="N45" s="4">
        <f>VLOOKUP(tbl2_2!A45,ishod_substance!A:AD,20,0)</f>
        <v>19.809999999999999</v>
      </c>
      <c r="O45" s="4">
        <f>VLOOKUP(tbl2_2!A45,ishod_substance!A:AD,21,0)</f>
        <v>0.05</v>
      </c>
      <c r="P45" s="4">
        <f>VLOOKUP(tbl2_2!A45,ishod_substance!A:AD,22,0)</f>
        <v>74</v>
      </c>
      <c r="Q45" s="10">
        <f>VLOOKUP(tbl2_2!A45,ishod_substance!A:AD,23,0)</f>
        <v>1236244</v>
      </c>
      <c r="R45" s="10">
        <f>VLOOKUP(tbl2_2!A45,ishod_substance!A:AD,24,0)</f>
        <v>407909</v>
      </c>
      <c r="S45" s="10">
        <f>VLOOKUP(tbl2_2!A45,ishod_substance!A:AD,25,0)</f>
        <v>0</v>
      </c>
      <c r="T45" s="10">
        <f>VLOOKUP(tbl2_2!A45,ishod_substance!A:AD,26,0)</f>
        <v>0</v>
      </c>
      <c r="U45" s="4">
        <f>VLOOKUP(tbl2_2!A45,ishod_substance!A:AD,27,0)</f>
        <v>0</v>
      </c>
      <c r="V45" s="166">
        <f>VLOOKUP(tbl2_2!A45,ishod_substance!A:AD,29,0)</f>
        <v>0</v>
      </c>
      <c r="W45" s="166">
        <f>VLOOKUP(tbl2_2!A45,ishod_substance!A:AD,30,0)</f>
        <v>0</v>
      </c>
      <c r="X45" s="166">
        <f>VLOOKUP(tbl2_2!A45,ishod_substance!A:AE,31,0)</f>
        <v>0</v>
      </c>
      <c r="Y45" s="10">
        <f>VLOOKUP(tbl2_2!A45,ishod_substance!A:AD,7,0)</f>
        <v>304</v>
      </c>
      <c r="Z45" s="9" t="str">
        <f>VLOOKUP(Y45,quide!$A$2:$B$1006,2,0)</f>
        <v>Азот (II) оксид (Азот монооксид)</v>
      </c>
      <c r="AA45" s="4">
        <f>VLOOKUP(Y45,quide!$A$2:$J$1006,10,0)</f>
        <v>1</v>
      </c>
      <c r="AB45" s="50">
        <f>VLOOKUP(tbl2_2!A45,ishod_substance!A:AD,8,0)</f>
        <v>4.9061999999999999E-4</v>
      </c>
      <c r="AC45" s="28">
        <f t="shared" si="1"/>
        <v>9.8124000000000002</v>
      </c>
      <c r="AD45" s="27">
        <f>VLOOKUP(tbl2_2!A45,ishod_substance!A:AD,9,0)</f>
        <v>6.3739000000000005E-4</v>
      </c>
      <c r="AE45" s="8">
        <f>VLOOKUP(tbl2_2!A45,ishod_substance!A:AD,9,0)</f>
        <v>6.3739000000000005E-4</v>
      </c>
      <c r="AF45" s="12"/>
    </row>
    <row r="46" spans="1:32" ht="90" hidden="1" x14ac:dyDescent="0.25">
      <c r="A46">
        <v>38</v>
      </c>
      <c r="B46" s="85">
        <f>IFERROR(IF(OR(AND(ishod_substance!$O$1=3,OR(VLOOKUP('tbl2'!Y46,quide!A:G,7,0)=2,VLOOKUP('tbl2'!Y46,quide!A:G,7,0)=1)),AND(ishod_substance!$O$1=2,VLOOKUP('tbl2'!Y46,quide!A:I,9,0)=1)),1,0),0)</f>
        <v>0</v>
      </c>
      <c r="C46" s="5">
        <f>VLOOKUP(tbl2_2!A46,ishod_substance!A:P,2,0)</f>
        <v>2</v>
      </c>
      <c r="D46" s="7" t="str">
        <f>VLOOKUP(tbl2_2!A46,ishod_substance!A:P,3,0)</f>
        <v>котельная административного корпуса</v>
      </c>
      <c r="E46" s="5" t="str">
        <f>VLOOKUP(tbl2_2!A46,ishod_substance!A:P,11,0)</f>
        <v>котел Luna HT 1.850</v>
      </c>
      <c r="F46" s="6">
        <f>VLOOKUP(tbl2_2!A46,ishod_substance!A:P,15,0)</f>
        <v>1</v>
      </c>
      <c r="G46" s="6" t="str">
        <f>VLOOKUP(tbl2_2!A46,ishod_substance!A:P,12,0)&amp;"/"&amp;VLOOKUP(tbl2_2!A46,ishod_substance!A:P,14,0)</f>
        <v>24/5208</v>
      </c>
      <c r="H46" s="29" t="str">
        <f>VLOOKUP(tbl2_2!A46,ishod_substance!A:P,6,0)</f>
        <v>дымовая труба</v>
      </c>
      <c r="I46" s="10">
        <f>VLOOKUP(tbl2_2!A46,ishod_substance!A:P,15,0)</f>
        <v>1</v>
      </c>
      <c r="J46" s="10">
        <f>VLOOKUP(tbl2_2!A46,ishod_substance!A:P,5,0)</f>
        <v>6</v>
      </c>
      <c r="K46" s="84">
        <f>VLOOKUP(tbl2_2!A46,ishod_substance!A:Q,17,0)</f>
        <v>1</v>
      </c>
      <c r="L46" s="84">
        <f>VLOOKUP(tbl2_2!A46,ishod_substance!A:R,18,0)</f>
        <v>9</v>
      </c>
      <c r="M46" s="165">
        <f>VLOOKUP(tbl2_2!A46,ishod_substance!A:AD,28,0)</f>
        <v>0.15</v>
      </c>
      <c r="N46" s="4">
        <f>VLOOKUP(tbl2_2!A46,ishod_substance!A:AD,20,0)</f>
        <v>19.809999999999999</v>
      </c>
      <c r="O46" s="4">
        <f>VLOOKUP(tbl2_2!A46,ishod_substance!A:AD,21,0)</f>
        <v>0.05</v>
      </c>
      <c r="P46" s="4">
        <f>VLOOKUP(tbl2_2!A46,ishod_substance!A:AD,22,0)</f>
        <v>74</v>
      </c>
      <c r="Q46" s="10">
        <f>VLOOKUP(tbl2_2!A46,ishod_substance!A:AD,23,0)</f>
        <v>1236244</v>
      </c>
      <c r="R46" s="10">
        <f>VLOOKUP(tbl2_2!A46,ishod_substance!A:AD,24,0)</f>
        <v>407909</v>
      </c>
      <c r="S46" s="10">
        <f>VLOOKUP(tbl2_2!A46,ishod_substance!A:AD,25,0)</f>
        <v>0</v>
      </c>
      <c r="T46" s="10">
        <f>VLOOKUP(tbl2_2!A46,ishod_substance!A:AD,26,0)</f>
        <v>0</v>
      </c>
      <c r="U46" s="4">
        <f>VLOOKUP(tbl2_2!A46,ishod_substance!A:AD,27,0)</f>
        <v>0</v>
      </c>
      <c r="V46" s="166">
        <f>VLOOKUP(tbl2_2!A46,ishod_substance!A:AD,29,0)</f>
        <v>0</v>
      </c>
      <c r="W46" s="166">
        <f>VLOOKUP(tbl2_2!A46,ishod_substance!A:AD,30,0)</f>
        <v>0</v>
      </c>
      <c r="X46" s="166">
        <f>VLOOKUP(tbl2_2!A46,ishod_substance!A:AE,31,0)</f>
        <v>0</v>
      </c>
      <c r="Y46" s="10">
        <f>VLOOKUP(tbl2_2!A46,ishod_substance!A:AD,7,0)</f>
        <v>337</v>
      </c>
      <c r="Z46" s="9" t="str">
        <f>VLOOKUP(Y46,quide!$A$2:$B$1006,2,0)</f>
        <v>Углерода оксид (Углерод окись; углерод моноокись; угарный газ)</v>
      </c>
      <c r="AA46" s="4">
        <f>VLOOKUP(Y46,quide!$A$2:$J$1006,10,0)</f>
        <v>1</v>
      </c>
      <c r="AB46" s="50">
        <f>VLOOKUP(tbl2_2!A46,ishod_substance!A:AD,8,0)</f>
        <v>9.2151000000000021E-3</v>
      </c>
      <c r="AC46" s="28">
        <f t="shared" si="1"/>
        <v>184.30200000000002</v>
      </c>
      <c r="AD46" s="27">
        <f>VLOOKUP(tbl2_2!A46,ishod_substance!A:AD,9,0)</f>
        <v>1.2969400000000001E-2</v>
      </c>
      <c r="AE46" s="8">
        <f>VLOOKUP(tbl2_2!A46,ishod_substance!A:AD,9,0)</f>
        <v>1.2969400000000001E-2</v>
      </c>
      <c r="AF46" s="12"/>
    </row>
    <row r="47" spans="1:32" ht="39" x14ac:dyDescent="0.25">
      <c r="A47">
        <v>39</v>
      </c>
      <c r="B47" s="85">
        <f>IFERROR(IF(OR(AND(ishod_substance!$O$1=3,OR(VLOOKUP('tbl2'!Y47,quide!A:G,7,0)=2,VLOOKUP('tbl2'!Y47,quide!A:G,7,0)=1)),AND(ishod_substance!$O$1=2,VLOOKUP('tbl2'!Y47,quide!A:I,9,0)=1)),1,0),0)</f>
        <v>1</v>
      </c>
      <c r="C47" s="5">
        <f>VLOOKUP(tbl2_2!A47,ishod_substance!A:P,2,0)</f>
        <v>2</v>
      </c>
      <c r="D47" s="7" t="str">
        <f>VLOOKUP(tbl2_2!A47,ishod_substance!A:P,3,0)</f>
        <v>котельная административного корпуса</v>
      </c>
      <c r="E47" s="5" t="str">
        <f>VLOOKUP(tbl2_2!A47,ishod_substance!A:P,11,0)</f>
        <v>котел Luna HT 1.850</v>
      </c>
      <c r="F47" s="6">
        <f>VLOOKUP(tbl2_2!A47,ishod_substance!A:P,15,0)</f>
        <v>1</v>
      </c>
      <c r="G47" s="6" t="str">
        <f>VLOOKUP(tbl2_2!A47,ishod_substance!A:P,12,0)&amp;"/"&amp;VLOOKUP(tbl2_2!A47,ishod_substance!A:P,14,0)</f>
        <v>24/5208</v>
      </c>
      <c r="H47" s="29" t="str">
        <f>VLOOKUP(tbl2_2!A47,ishod_substance!A:P,6,0)</f>
        <v>дымовая труба</v>
      </c>
      <c r="I47" s="10">
        <f>VLOOKUP(tbl2_2!A47,ishod_substance!A:P,15,0)</f>
        <v>1</v>
      </c>
      <c r="J47" s="10">
        <f>VLOOKUP(tbl2_2!A47,ishod_substance!A:P,5,0)</f>
        <v>6</v>
      </c>
      <c r="K47" s="84">
        <f>VLOOKUP(tbl2_2!A47,ishod_substance!A:Q,17,0)</f>
        <v>1</v>
      </c>
      <c r="L47" s="84">
        <f>VLOOKUP(tbl2_2!A47,ishod_substance!A:R,18,0)</f>
        <v>9</v>
      </c>
      <c r="M47" s="165">
        <f>VLOOKUP(tbl2_2!A47,ishod_substance!A:AD,28,0)</f>
        <v>0.15</v>
      </c>
      <c r="N47" s="4">
        <f>VLOOKUP(tbl2_2!A47,ishod_substance!A:AD,20,0)</f>
        <v>19.809999999999999</v>
      </c>
      <c r="O47" s="4">
        <f>VLOOKUP(tbl2_2!A47,ishod_substance!A:AD,21,0)</f>
        <v>0.05</v>
      </c>
      <c r="P47" s="4">
        <f>VLOOKUP(tbl2_2!A47,ishod_substance!A:AD,22,0)</f>
        <v>74</v>
      </c>
      <c r="Q47" s="10">
        <f>VLOOKUP(tbl2_2!A47,ishod_substance!A:AD,23,0)</f>
        <v>1236244</v>
      </c>
      <c r="R47" s="10">
        <f>VLOOKUP(tbl2_2!A47,ishod_substance!A:AD,24,0)</f>
        <v>407909</v>
      </c>
      <c r="S47" s="10">
        <f>VLOOKUP(tbl2_2!A47,ishod_substance!A:AD,25,0)</f>
        <v>0</v>
      </c>
      <c r="T47" s="10">
        <f>VLOOKUP(tbl2_2!A47,ishod_substance!A:AD,26,0)</f>
        <v>0</v>
      </c>
      <c r="U47" s="4">
        <f>VLOOKUP(tbl2_2!A47,ishod_substance!A:AD,27,0)</f>
        <v>0</v>
      </c>
      <c r="V47" s="166">
        <f>VLOOKUP(tbl2_2!A47,ishod_substance!A:AD,29,0)</f>
        <v>0</v>
      </c>
      <c r="W47" s="166">
        <f>VLOOKUP(tbl2_2!A47,ishod_substance!A:AD,30,0)</f>
        <v>0</v>
      </c>
      <c r="X47" s="166">
        <f>VLOOKUP(tbl2_2!A47,ishod_substance!A:AE,31,0)</f>
        <v>0</v>
      </c>
      <c r="Y47" s="10">
        <f>VLOOKUP(tbl2_2!A47,ishod_substance!A:AD,7,0)</f>
        <v>703</v>
      </c>
      <c r="Z47" s="9" t="str">
        <f>VLOOKUP(Y47,quide!$A$2:$B$1006,2,0)</f>
        <v>Бенз/а/пирен</v>
      </c>
      <c r="AA47" s="4">
        <f>VLOOKUP(Y47,quide!$A$2:$J$1006,10,0)</f>
        <v>1</v>
      </c>
      <c r="AB47" s="50">
        <f>VLOOKUP(tbl2_2!A47,ishod_substance!A:AD,8,0)</f>
        <v>9.427604626285714E-11</v>
      </c>
      <c r="AC47" s="28">
        <f t="shared" si="1"/>
        <v>1.8855209252571427E-6</v>
      </c>
      <c r="AD47" s="27">
        <f>VLOOKUP(tbl2_2!A47,ishod_substance!A:AD,9,0)</f>
        <v>1.3257874285714286E-10</v>
      </c>
      <c r="AE47" s="8">
        <f>VLOOKUP(tbl2_2!A47,ishod_substance!A:AD,9,0)</f>
        <v>1.3257874285714286E-10</v>
      </c>
      <c r="AF47" s="12"/>
    </row>
    <row r="48" spans="1:32" ht="63.75" hidden="1" x14ac:dyDescent="0.25">
      <c r="A48">
        <v>40</v>
      </c>
      <c r="B48" s="85">
        <f>IFERROR(IF(OR(AND(ishod_substance!$O$1=3,OR(VLOOKUP('tbl2'!Y48,quide!A:G,7,0)=2,VLOOKUP('tbl2'!Y48,quide!A:G,7,0)=1)),AND(ishod_substance!$O$1=2,VLOOKUP('tbl2'!Y48,quide!A:I,9,0)=1)),1,0),0)</f>
        <v>0</v>
      </c>
      <c r="C48" s="160">
        <f>VLOOKUP(tbl2_2!A48,ishod_substance!A:P,2,0)</f>
        <v>3</v>
      </c>
      <c r="D48" s="161" t="str">
        <f>VLOOKUP(tbl2_2!A48,ishod_substance!A:P,3,0)</f>
        <v>котельная производственных корпусов</v>
      </c>
      <c r="E48" s="160" t="str">
        <f>VLOOKUP(tbl2_2!A48,ishod_substance!A:P,11,0)</f>
        <v>котел КВт(м)-0,6</v>
      </c>
      <c r="F48" s="162">
        <f>VLOOKUP(tbl2_2!A48,ishod_substance!A:P,15,0)</f>
        <v>1</v>
      </c>
      <c r="G48" s="162" t="str">
        <f>VLOOKUP(tbl2_2!A48,ishod_substance!A:P,12,0)&amp;"/"&amp;VLOOKUP(tbl2_2!A48,ishod_substance!A:P,14,0)</f>
        <v>24/5208</v>
      </c>
      <c r="H48" s="163" t="str">
        <f>VLOOKUP(tbl2_2!A48,ishod_substance!A:P,6,0)</f>
        <v>труба</v>
      </c>
      <c r="I48" s="164">
        <f>VLOOKUP(tbl2_2!A48,ishod_substance!A:T,19,0)</f>
        <v>1</v>
      </c>
      <c r="J48" s="164">
        <f>VLOOKUP(tbl2_2!A48,ishod_substance!A:P,5,0)</f>
        <v>7</v>
      </c>
      <c r="K48" s="165">
        <f>VLOOKUP(tbl2_2!A48,ishod_substance!A:Q,17,0)</f>
        <v>1</v>
      </c>
      <c r="L48" s="165">
        <f>VLOOKUP(tbl2_2!A48,ishod_substance!A:R,18,0)</f>
        <v>10</v>
      </c>
      <c r="M48" s="165">
        <f>VLOOKUP(tbl2_2!A48,ishod_substance!A:AD,28,0)</f>
        <v>0.3</v>
      </c>
      <c r="N48" s="166">
        <f>VLOOKUP(tbl2_2!A48,ishod_substance!A:AD,20,0)</f>
        <v>7.22</v>
      </c>
      <c r="O48" s="166">
        <f>VLOOKUP(tbl2_2!A48,ishod_substance!A:AD,21,0)</f>
        <v>0.51</v>
      </c>
      <c r="P48" s="166">
        <f>VLOOKUP(tbl2_2!A48,ishod_substance!A:AD,22,0)</f>
        <v>140</v>
      </c>
      <c r="Q48" s="164">
        <f>VLOOKUP(tbl2_2!A48,ishod_substance!A:AD,23,0)</f>
        <v>1236125</v>
      </c>
      <c r="R48" s="164">
        <f>VLOOKUP(tbl2_2!A48,ishod_substance!A:AD,24,0)</f>
        <v>407832</v>
      </c>
      <c r="S48" s="164">
        <f>VLOOKUP(tbl2_2!A48,ishod_substance!A:AD,25,0)</f>
        <v>0</v>
      </c>
      <c r="T48" s="164">
        <f>VLOOKUP(tbl2_2!A48,ishod_substance!A:AD,26,0)</f>
        <v>0</v>
      </c>
      <c r="U48" s="166">
        <f>VLOOKUP(tbl2_2!A48,ishod_substance!A:AD,27,0)</f>
        <v>0</v>
      </c>
      <c r="V48" s="166">
        <f>VLOOKUP(tbl2_2!A48,ishod_substance!A:AD,29,0)</f>
        <v>0</v>
      </c>
      <c r="W48" s="166">
        <f>VLOOKUP(tbl2_2!A48,ishod_substance!A:AD,30,0)</f>
        <v>0</v>
      </c>
      <c r="X48" s="166">
        <f>VLOOKUP(tbl2_2!A48,ishod_substance!A:AE,31,0)</f>
        <v>0</v>
      </c>
      <c r="Y48" s="164">
        <f>VLOOKUP(tbl2_2!A48,ishod_substance!A:AD,7,0)</f>
        <v>301</v>
      </c>
      <c r="Z48" s="167" t="str">
        <f>VLOOKUP(Y48,quide!$A$2:$B$1006,2,0)</f>
        <v>Азота диоксид (Двуокись азота; пероксид азота)</v>
      </c>
      <c r="AA48" s="166">
        <f>VLOOKUP(Y48,quide!$A$2:$J$1006,10,0)</f>
        <v>1</v>
      </c>
      <c r="AB48" s="169">
        <f>VLOOKUP(tbl2_2!A48,ishod_substance!A:AD,8,0)</f>
        <v>6.2584000000000001E-2</v>
      </c>
      <c r="AC48" s="171">
        <f t="shared" si="1"/>
        <v>122.71372549019608</v>
      </c>
      <c r="AD48" s="168">
        <f>VLOOKUP(tbl2_2!A48,ishod_substance!A:AD,9,0)</f>
        <v>9.8887200000000008E-2</v>
      </c>
      <c r="AE48" s="169">
        <f>VLOOKUP(tbl2_2!A48,ishod_substance!A:AD,9,0)</f>
        <v>9.8887200000000008E-2</v>
      </c>
      <c r="AF48" s="170"/>
    </row>
    <row r="49" spans="1:32" ht="51" hidden="1" x14ac:dyDescent="0.25">
      <c r="A49">
        <v>41</v>
      </c>
      <c r="B49" s="85">
        <f>IFERROR(IF(OR(AND(ishod_substance!$O$1=3,OR(VLOOKUP('tbl2'!Y49,quide!A:G,7,0)=2,VLOOKUP('tbl2'!Y49,quide!A:G,7,0)=1)),AND(ishod_substance!$O$1=2,VLOOKUP('tbl2'!Y49,quide!A:I,9,0)=1)),1,0),0)</f>
        <v>0</v>
      </c>
      <c r="C49" s="160">
        <f>VLOOKUP(tbl2_2!A49,ishod_substance!A:P,2,0)</f>
        <v>3</v>
      </c>
      <c r="D49" s="161" t="str">
        <f>VLOOKUP(tbl2_2!A49,ishod_substance!A:P,3,0)</f>
        <v>котельная производственных корпусов</v>
      </c>
      <c r="E49" s="160" t="str">
        <f>VLOOKUP(tbl2_2!A49,ishod_substance!A:P,11,0)</f>
        <v>котел КВт(м)-0,6</v>
      </c>
      <c r="F49" s="162">
        <f>VLOOKUP(tbl2_2!A49,ishod_substance!A:P,15,0)</f>
        <v>1</v>
      </c>
      <c r="G49" s="162" t="str">
        <f>VLOOKUP(tbl2_2!A49,ishod_substance!A:P,12,0)&amp;"/"&amp;VLOOKUP(tbl2_2!A49,ishod_substance!A:P,14,0)</f>
        <v>24/5208</v>
      </c>
      <c r="H49" s="163" t="str">
        <f>VLOOKUP(tbl2_2!A49,ishod_substance!A:P,6,0)</f>
        <v>труба</v>
      </c>
      <c r="I49" s="164">
        <f>VLOOKUP(tbl2_2!A49,ishod_substance!A:T,19,0)</f>
        <v>1</v>
      </c>
      <c r="J49" s="164">
        <f>VLOOKUP(tbl2_2!A49,ishod_substance!A:P,5,0)</f>
        <v>7</v>
      </c>
      <c r="K49" s="165">
        <f>VLOOKUP(tbl2_2!A49,ishod_substance!A:Q,17,0)</f>
        <v>1</v>
      </c>
      <c r="L49" s="165">
        <f>VLOOKUP(tbl2_2!A49,ishod_substance!A:R,18,0)</f>
        <v>10</v>
      </c>
      <c r="M49" s="165">
        <f>VLOOKUP(tbl2_2!A49,ishod_substance!A:AD,28,0)</f>
        <v>0.3</v>
      </c>
      <c r="N49" s="166">
        <f>VLOOKUP(tbl2_2!A49,ishod_substance!A:AD,20,0)</f>
        <v>7.22</v>
      </c>
      <c r="O49" s="166">
        <f>VLOOKUP(tbl2_2!A49,ishod_substance!A:AD,21,0)</f>
        <v>0.51</v>
      </c>
      <c r="P49" s="166">
        <f>VLOOKUP(tbl2_2!A49,ishod_substance!A:AD,22,0)</f>
        <v>140</v>
      </c>
      <c r="Q49" s="164">
        <f>VLOOKUP(tbl2_2!A49,ishod_substance!A:AD,23,0)</f>
        <v>1236125</v>
      </c>
      <c r="R49" s="164">
        <f>VLOOKUP(tbl2_2!A49,ishod_substance!A:AD,24,0)</f>
        <v>407832</v>
      </c>
      <c r="S49" s="164">
        <f>VLOOKUP(tbl2_2!A49,ishod_substance!A:AD,25,0)</f>
        <v>0</v>
      </c>
      <c r="T49" s="164">
        <f>VLOOKUP(tbl2_2!A49,ishod_substance!A:AD,26,0)</f>
        <v>0</v>
      </c>
      <c r="U49" s="166">
        <f>VLOOKUP(tbl2_2!A49,ishod_substance!A:AD,27,0)</f>
        <v>0</v>
      </c>
      <c r="V49" s="166">
        <f>VLOOKUP(tbl2_2!A49,ishod_substance!A:AD,29,0)</f>
        <v>0</v>
      </c>
      <c r="W49" s="166">
        <f>VLOOKUP(tbl2_2!A49,ishod_substance!A:AD,30,0)</f>
        <v>0</v>
      </c>
      <c r="X49" s="166">
        <f>VLOOKUP(tbl2_2!A49,ishod_substance!A:AE,31,0)</f>
        <v>0</v>
      </c>
      <c r="Y49" s="164">
        <f>VLOOKUP(tbl2_2!A49,ishod_substance!A:AD,7,0)</f>
        <v>304</v>
      </c>
      <c r="Z49" s="167" t="str">
        <f>VLOOKUP(Y49,quide!$A$2:$B$1006,2,0)</f>
        <v>Азот (II) оксид (Азот монооксид)</v>
      </c>
      <c r="AA49" s="166">
        <f>VLOOKUP(Y49,quide!$A$2:$J$1006,10,0)</f>
        <v>1</v>
      </c>
      <c r="AB49" s="218">
        <f>VLOOKUP(tbl2_2!A49,ishod_substance!A:AD,8,0)</f>
        <v>1.0169899999999999E-2</v>
      </c>
      <c r="AC49" s="208">
        <f t="shared" si="1"/>
        <v>19.94098039215686</v>
      </c>
      <c r="AD49" s="215">
        <f>VLOOKUP(tbl2_2!A49,ishod_substance!A:AD,9,0)</f>
        <v>1.6069170000000001E-2</v>
      </c>
      <c r="AE49" s="213">
        <f>VLOOKUP(tbl2_2!A49,ishod_substance!A:AD,9,0)</f>
        <v>1.6069170000000001E-2</v>
      </c>
      <c r="AF49" s="170"/>
    </row>
    <row r="50" spans="1:32" ht="89.25" hidden="1" x14ac:dyDescent="0.25">
      <c r="A50">
        <v>42</v>
      </c>
      <c r="B50" s="85">
        <f>IFERROR(IF(OR(AND(ishod_substance!$O$1=3,OR(VLOOKUP('tbl2'!Y50,quide!A:G,7,0)=2,VLOOKUP('tbl2'!Y50,quide!A:G,7,0)=1)),AND(ishod_substance!$O$1=2,VLOOKUP('tbl2'!Y50,quide!A:I,9,0)=1)),1,0),0)</f>
        <v>0</v>
      </c>
      <c r="C50" s="160">
        <f>VLOOKUP(tbl2_2!A50,ishod_substance!A:P,2,0)</f>
        <v>3</v>
      </c>
      <c r="D50" s="161" t="str">
        <f>VLOOKUP(tbl2_2!A50,ishod_substance!A:P,3,0)</f>
        <v>котельная производственных корпусов</v>
      </c>
      <c r="E50" s="160" t="str">
        <f>VLOOKUP(tbl2_2!A50,ishod_substance!A:P,11,0)</f>
        <v>котел КВт(м)-0,6</v>
      </c>
      <c r="F50" s="162">
        <f>VLOOKUP(tbl2_2!A50,ishod_substance!A:P,15,0)</f>
        <v>1</v>
      </c>
      <c r="G50" s="162" t="str">
        <f>VLOOKUP(tbl2_2!A50,ishod_substance!A:P,12,0)&amp;"/"&amp;VLOOKUP(tbl2_2!A50,ishod_substance!A:P,14,0)</f>
        <v>24/5208</v>
      </c>
      <c r="H50" s="163" t="str">
        <f>VLOOKUP(tbl2_2!A50,ishod_substance!A:P,6,0)</f>
        <v>труба</v>
      </c>
      <c r="I50" s="164">
        <f>VLOOKUP(tbl2_2!A50,ishod_substance!A:T,19,0)</f>
        <v>1</v>
      </c>
      <c r="J50" s="164">
        <f>VLOOKUP(tbl2_2!A50,ishod_substance!A:P,5,0)</f>
        <v>7</v>
      </c>
      <c r="K50" s="165">
        <f>VLOOKUP(tbl2_2!A50,ishod_substance!A:Q,17,0)</f>
        <v>1</v>
      </c>
      <c r="L50" s="165">
        <f>VLOOKUP(tbl2_2!A50,ishod_substance!A:R,18,0)</f>
        <v>10</v>
      </c>
      <c r="M50" s="165">
        <f>VLOOKUP(tbl2_2!A50,ishod_substance!A:AD,28,0)</f>
        <v>0.3</v>
      </c>
      <c r="N50" s="166">
        <f>VLOOKUP(tbl2_2!A50,ishod_substance!A:AD,20,0)</f>
        <v>7.22</v>
      </c>
      <c r="O50" s="166">
        <f>VLOOKUP(tbl2_2!A50,ishod_substance!A:AD,21,0)</f>
        <v>0.51</v>
      </c>
      <c r="P50" s="166">
        <f>VLOOKUP(tbl2_2!A50,ishod_substance!A:AD,22,0)</f>
        <v>140</v>
      </c>
      <c r="Q50" s="164">
        <f>VLOOKUP(tbl2_2!A50,ishod_substance!A:AD,23,0)</f>
        <v>1236125</v>
      </c>
      <c r="R50" s="164">
        <f>VLOOKUP(tbl2_2!A50,ishod_substance!A:AD,24,0)</f>
        <v>407832</v>
      </c>
      <c r="S50" s="164">
        <f>VLOOKUP(tbl2_2!A50,ishod_substance!A:AD,25,0)</f>
        <v>0</v>
      </c>
      <c r="T50" s="164">
        <f>VLOOKUP(tbl2_2!A50,ishod_substance!A:AD,26,0)</f>
        <v>0</v>
      </c>
      <c r="U50" s="166">
        <f>VLOOKUP(tbl2_2!A50,ishod_substance!A:AD,27,0)</f>
        <v>0</v>
      </c>
      <c r="V50" s="166">
        <f>VLOOKUP(tbl2_2!A50,ishod_substance!A:AD,29,0)</f>
        <v>0</v>
      </c>
      <c r="W50" s="166">
        <f>VLOOKUP(tbl2_2!A50,ishod_substance!A:AD,30,0)</f>
        <v>0</v>
      </c>
      <c r="X50" s="166">
        <f>VLOOKUP(tbl2_2!A50,ishod_substance!A:AE,31,0)</f>
        <v>0</v>
      </c>
      <c r="Y50" s="164">
        <f>VLOOKUP(tbl2_2!A50,ishod_substance!A:AD,7,0)</f>
        <v>337</v>
      </c>
      <c r="Z50" s="167" t="str">
        <f>VLOOKUP(Y50,quide!$A$2:$B$1006,2,0)</f>
        <v>Углерода оксид (Углерод окись; углерод моноокись; угарный газ)</v>
      </c>
      <c r="AA50" s="166">
        <f>VLOOKUP(Y50,quide!$A$2:$J$1006,10,0)</f>
        <v>1</v>
      </c>
      <c r="AB50" s="169">
        <f>VLOOKUP(tbl2_2!A50,ishod_substance!A:AD,8,0)</f>
        <v>1.54278264</v>
      </c>
      <c r="AC50" s="171">
        <f t="shared" si="1"/>
        <v>3025.0639999999999</v>
      </c>
      <c r="AD50" s="168">
        <f>VLOOKUP(tbl2_2!A50,ishod_substance!A:AD,9,0)</f>
        <v>3.9984000000000002</v>
      </c>
      <c r="AE50" s="169">
        <f>VLOOKUP(tbl2_2!A50,ishod_substance!A:AD,9,0)</f>
        <v>3.9984000000000002</v>
      </c>
      <c r="AF50" s="170"/>
    </row>
    <row r="51" spans="1:32" ht="51" x14ac:dyDescent="0.25">
      <c r="A51">
        <v>43</v>
      </c>
      <c r="B51" s="85">
        <f>IFERROR(IF(OR(AND(ishod_substance!$O$1=3,OR(VLOOKUP('tbl2'!Y51,quide!A:G,7,0)=2,VLOOKUP('tbl2'!Y51,quide!A:G,7,0)=1)),AND(ishod_substance!$O$1=2,VLOOKUP('tbl2'!Y51,quide!A:I,9,0)=1)),1,0),0)</f>
        <v>1</v>
      </c>
      <c r="C51" s="160">
        <f>VLOOKUP(tbl2_2!A51,ishod_substance!A:P,2,0)</f>
        <v>3</v>
      </c>
      <c r="D51" s="161" t="str">
        <f>VLOOKUP(tbl2_2!A51,ishod_substance!A:P,3,0)</f>
        <v>котельная производственных корпусов</v>
      </c>
      <c r="E51" s="160" t="str">
        <f>VLOOKUP(tbl2_2!A51,ishod_substance!A:P,11,0)</f>
        <v>котел КВт(м)-0,6</v>
      </c>
      <c r="F51" s="162">
        <f>VLOOKUP(tbl2_2!A51,ishod_substance!A:P,15,0)</f>
        <v>1</v>
      </c>
      <c r="G51" s="162" t="str">
        <f>VLOOKUP(tbl2_2!A51,ishod_substance!A:P,12,0)&amp;"/"&amp;VLOOKUP(tbl2_2!A51,ishod_substance!A:P,14,0)</f>
        <v>24/5208</v>
      </c>
      <c r="H51" s="163" t="str">
        <f>VLOOKUP(tbl2_2!A51,ishod_substance!A:P,6,0)</f>
        <v>труба</v>
      </c>
      <c r="I51" s="164">
        <f>VLOOKUP(tbl2_2!A51,ishod_substance!A:T,19,0)</f>
        <v>1</v>
      </c>
      <c r="J51" s="164">
        <f>VLOOKUP(tbl2_2!A51,ishod_substance!A:P,5,0)</f>
        <v>7</v>
      </c>
      <c r="K51" s="165">
        <f>VLOOKUP(tbl2_2!A51,ishod_substance!A:Q,17,0)</f>
        <v>1</v>
      </c>
      <c r="L51" s="165">
        <f>VLOOKUP(tbl2_2!A51,ishod_substance!A:R,18,0)</f>
        <v>10</v>
      </c>
      <c r="M51" s="165">
        <f>VLOOKUP(tbl2_2!A51,ishod_substance!A:AD,28,0)</f>
        <v>0.3</v>
      </c>
      <c r="N51" s="166">
        <f>VLOOKUP(tbl2_2!A51,ishod_substance!A:AD,20,0)</f>
        <v>7.22</v>
      </c>
      <c r="O51" s="166">
        <f>VLOOKUP(tbl2_2!A51,ishod_substance!A:AD,21,0)</f>
        <v>0.51</v>
      </c>
      <c r="P51" s="166">
        <f>VLOOKUP(tbl2_2!A51,ishod_substance!A:AD,22,0)</f>
        <v>140</v>
      </c>
      <c r="Q51" s="164">
        <f>VLOOKUP(tbl2_2!A51,ishod_substance!A:AD,23,0)</f>
        <v>1236125</v>
      </c>
      <c r="R51" s="164">
        <f>VLOOKUP(tbl2_2!A51,ishod_substance!A:AD,24,0)</f>
        <v>407832</v>
      </c>
      <c r="S51" s="164">
        <f>VLOOKUP(tbl2_2!A51,ishod_substance!A:AD,25,0)</f>
        <v>0</v>
      </c>
      <c r="T51" s="164">
        <f>VLOOKUP(tbl2_2!A51,ishod_substance!A:AD,26,0)</f>
        <v>0</v>
      </c>
      <c r="U51" s="166">
        <f>VLOOKUP(tbl2_2!A51,ishod_substance!A:AD,27,0)</f>
        <v>0</v>
      </c>
      <c r="V51" s="166">
        <f>VLOOKUP(tbl2_2!A51,ishod_substance!A:AD,29,0)</f>
        <v>0</v>
      </c>
      <c r="W51" s="166">
        <f>VLOOKUP(tbl2_2!A51,ishod_substance!A:AD,30,0)</f>
        <v>0</v>
      </c>
      <c r="X51" s="166">
        <f>VLOOKUP(tbl2_2!A51,ishod_substance!A:AE,31,0)</f>
        <v>0</v>
      </c>
      <c r="Y51" s="164">
        <f>VLOOKUP(tbl2_2!A51,ishod_substance!A:AD,7,0)</f>
        <v>703</v>
      </c>
      <c r="Z51" s="167" t="str">
        <f>VLOOKUP(Y51,quide!$A$2:$B$1006,2,0)</f>
        <v>Бенз/а/пирен</v>
      </c>
      <c r="AA51" s="166">
        <f>VLOOKUP(Y51,quide!$A$2:$J$1006,10,0)</f>
        <v>1</v>
      </c>
      <c r="AB51" s="169">
        <f>VLOOKUP(tbl2_2!A51,ishod_substance!A:AD,8,0)</f>
        <v>5.7043202208300011E-7</v>
      </c>
      <c r="AC51" s="171">
        <f t="shared" si="1"/>
        <v>1.1184941609470589E-3</v>
      </c>
      <c r="AD51" s="168">
        <f>VLOOKUP(tbl2_2!A51,ishod_substance!A:AD,9,0)</f>
        <v>1.4771295000000003E-6</v>
      </c>
      <c r="AE51" s="169">
        <f>VLOOKUP(tbl2_2!A51,ishod_substance!A:AD,9,0)</f>
        <v>1.4771295000000003E-6</v>
      </c>
      <c r="AF51" s="170"/>
    </row>
    <row r="52" spans="1:32" ht="51" hidden="1" x14ac:dyDescent="0.25">
      <c r="A52">
        <v>44</v>
      </c>
      <c r="B52" s="85">
        <f>IFERROR(IF(OR(AND(ishod_substance!$O$1=3,OR(VLOOKUP('tbl2'!Y52,quide!A:G,7,0)=2,VLOOKUP('tbl2'!Y52,quide!A:G,7,0)=1)),AND(ishod_substance!$O$1=2,VLOOKUP('tbl2'!Y52,quide!A:I,9,0)=1)),1,0),0)</f>
        <v>0</v>
      </c>
      <c r="C52" s="160">
        <f>VLOOKUP(tbl2_2!A52,ishod_substance!A:P,2,0)</f>
        <v>3</v>
      </c>
      <c r="D52" s="161" t="str">
        <f>VLOOKUP(tbl2_2!A52,ishod_substance!A:P,3,0)</f>
        <v>котельная производственных корпусов</v>
      </c>
      <c r="E52" s="160" t="str">
        <f>VLOOKUP(tbl2_2!A52,ishod_substance!A:P,11,0)</f>
        <v>котел КВт(м)-0,6</v>
      </c>
      <c r="F52" s="162">
        <f>VLOOKUP(tbl2_2!A52,ishod_substance!A:P,15,0)</f>
        <v>1</v>
      </c>
      <c r="G52" s="162" t="str">
        <f>VLOOKUP(tbl2_2!A52,ishod_substance!A:P,12,0)&amp;"/"&amp;VLOOKUP(tbl2_2!A52,ishod_substance!A:P,14,0)</f>
        <v>24/5208</v>
      </c>
      <c r="H52" s="163" t="str">
        <f>VLOOKUP(tbl2_2!A52,ishod_substance!A:P,6,0)</f>
        <v>труба</v>
      </c>
      <c r="I52" s="164">
        <f>VLOOKUP(tbl2_2!A52,ishod_substance!A:T,19,0)</f>
        <v>1</v>
      </c>
      <c r="J52" s="164">
        <f>VLOOKUP(tbl2_2!A52,ishod_substance!A:P,5,0)</f>
        <v>7</v>
      </c>
      <c r="K52" s="165">
        <f>VLOOKUP(tbl2_2!A52,ishod_substance!A:Q,17,0)</f>
        <v>1</v>
      </c>
      <c r="L52" s="165">
        <f>VLOOKUP(tbl2_2!A52,ishod_substance!A:R,18,0)</f>
        <v>10</v>
      </c>
      <c r="M52" s="165">
        <f>VLOOKUP(tbl2_2!A52,ishod_substance!A:AD,28,0)</f>
        <v>0.3</v>
      </c>
      <c r="N52" s="166">
        <f>VLOOKUP(tbl2_2!A52,ishod_substance!A:AD,20,0)</f>
        <v>7.22</v>
      </c>
      <c r="O52" s="166">
        <f>VLOOKUP(tbl2_2!A52,ishod_substance!A:AD,21,0)</f>
        <v>0.51</v>
      </c>
      <c r="P52" s="166">
        <f>VLOOKUP(tbl2_2!A52,ishod_substance!A:AD,22,0)</f>
        <v>140</v>
      </c>
      <c r="Q52" s="164">
        <f>VLOOKUP(tbl2_2!A52,ishod_substance!A:AD,23,0)</f>
        <v>1236125</v>
      </c>
      <c r="R52" s="164">
        <f>VLOOKUP(tbl2_2!A52,ishod_substance!A:AD,24,0)</f>
        <v>407832</v>
      </c>
      <c r="S52" s="164">
        <f>VLOOKUP(tbl2_2!A52,ishod_substance!A:AD,25,0)</f>
        <v>0</v>
      </c>
      <c r="T52" s="164">
        <f>VLOOKUP(tbl2_2!A52,ishod_substance!A:AD,26,0)</f>
        <v>0</v>
      </c>
      <c r="U52" s="166">
        <f>VLOOKUP(tbl2_2!A52,ishod_substance!A:AD,27,0)</f>
        <v>0</v>
      </c>
      <c r="V52" s="166" t="str">
        <f>VLOOKUP(tbl2_2!A52,ishod_substance!A:AD,29,0)</f>
        <v>1ЦН15-600</v>
      </c>
      <c r="W52" s="166">
        <f>VLOOKUP(tbl2_2!A52,ishod_substance!A:AD,30,0)</f>
        <v>100</v>
      </c>
      <c r="X52" s="166">
        <f>VLOOKUP(tbl2_2!A52,ishod_substance!A:AE,31,0)</f>
        <v>96.2</v>
      </c>
      <c r="Y52" s="164">
        <f>VLOOKUP(tbl2_2!A52,ishod_substance!A:AD,7,0)</f>
        <v>2902</v>
      </c>
      <c r="Z52" s="167" t="str">
        <f>VLOOKUP(Y52,quide!$A$2:$B$1006,2,0)</f>
        <v>Взвешенные вещества</v>
      </c>
      <c r="AA52" s="166">
        <f>VLOOKUP(Y52,quide!$A$2:$J$1006,10,0)</f>
        <v>3</v>
      </c>
      <c r="AB52" s="169">
        <f>VLOOKUP(tbl2_2!A52,ishod_substance!A:AD,8,0)</f>
        <v>7.8713400000000027E-3</v>
      </c>
      <c r="AC52" s="171">
        <f t="shared" si="1"/>
        <v>15.434000000000005</v>
      </c>
      <c r="AD52" s="168">
        <f>VLOOKUP(tbl2_2!A52,ishod_substance!A:AD,9,0)</f>
        <v>2.0400000000000005E-2</v>
      </c>
      <c r="AE52" s="169">
        <f>VLOOKUP(tbl2_2!A52,ishod_substance!A:AD,9,0)</f>
        <v>2.0400000000000005E-2</v>
      </c>
      <c r="AF52" s="170"/>
    </row>
    <row r="53" spans="1:32" ht="51.75" hidden="1" x14ac:dyDescent="0.25">
      <c r="A53">
        <v>45</v>
      </c>
      <c r="B53" s="85">
        <f>IFERROR(IF(OR(AND(ishod_substance!$O$1=3,OR(VLOOKUP('tbl2'!Y53,quide!A:G,7,0)=2,VLOOKUP('tbl2'!Y53,quide!A:G,7,0)=1)),AND(ishod_substance!$O$1=2,VLOOKUP('tbl2'!Y53,quide!A:I,9,0)=1)),1,0),0)</f>
        <v>0</v>
      </c>
      <c r="C53" s="5">
        <f>VLOOKUP(tbl2_2!A53,ishod_substance!A:P,2,0)</f>
        <v>3</v>
      </c>
      <c r="D53" s="7" t="str">
        <f>VLOOKUP(tbl2_2!A53,ishod_substance!A:P,3,0)</f>
        <v>котельная производственных корпусов</v>
      </c>
      <c r="E53" s="5" t="str">
        <f>VLOOKUP(tbl2_2!A53,ishod_substance!A:P,11,0)</f>
        <v>котел КВт(м)-0,6</v>
      </c>
      <c r="F53" s="6">
        <f>VLOOKUP(tbl2_2!A53,ishod_substance!A:P,15,0)</f>
        <v>1</v>
      </c>
      <c r="G53" s="6" t="str">
        <f>VLOOKUP(tbl2_2!A53,ishod_substance!A:P,12,0)&amp;"/"&amp;VLOOKUP(tbl2_2!A53,ishod_substance!A:P,14,0)</f>
        <v>24/5208</v>
      </c>
      <c r="H53" s="29" t="str">
        <f>VLOOKUP(tbl2_2!A53,ishod_substance!A:P,6,0)</f>
        <v>труба</v>
      </c>
      <c r="I53" s="10">
        <f>VLOOKUP(tbl2_2!A53,ishod_substance!A:P,15,0)</f>
        <v>1</v>
      </c>
      <c r="J53" s="10">
        <f>VLOOKUP(tbl2_2!A53,ishod_substance!A:P,5,0)</f>
        <v>7</v>
      </c>
      <c r="K53" s="84">
        <f>VLOOKUP(tbl2_2!A53,ishod_substance!A:Q,17,0)</f>
        <v>1</v>
      </c>
      <c r="L53" s="84">
        <f>VLOOKUP(tbl2_2!A53,ishod_substance!A:R,18,0)</f>
        <v>10</v>
      </c>
      <c r="M53" s="165">
        <f>VLOOKUP(tbl2_2!A53,ishod_substance!A:AD,28,0)</f>
        <v>0.3</v>
      </c>
      <c r="N53" s="4">
        <f>VLOOKUP(tbl2_2!A53,ishod_substance!A:AD,20,0)</f>
        <v>7.22</v>
      </c>
      <c r="O53" s="4">
        <f>VLOOKUP(tbl2_2!A53,ishod_substance!A:AD,21,0)</f>
        <v>0.51</v>
      </c>
      <c r="P53" s="4">
        <f>VLOOKUP(tbl2_2!A53,ishod_substance!A:AD,22,0)</f>
        <v>140</v>
      </c>
      <c r="Q53" s="10">
        <f>VLOOKUP(tbl2_2!A53,ishod_substance!A:AD,23,0)</f>
        <v>1236125</v>
      </c>
      <c r="R53" s="10">
        <f>VLOOKUP(tbl2_2!A53,ishod_substance!A:AD,24,0)</f>
        <v>407832</v>
      </c>
      <c r="S53" s="10">
        <f>VLOOKUP(tbl2_2!A53,ishod_substance!A:AD,25,0)</f>
        <v>0</v>
      </c>
      <c r="T53" s="10">
        <f>VLOOKUP(tbl2_2!A53,ishod_substance!A:AD,26,0)</f>
        <v>0</v>
      </c>
      <c r="U53" s="4">
        <f>VLOOKUP(tbl2_2!A53,ishod_substance!A:AD,27,0)</f>
        <v>0</v>
      </c>
      <c r="V53" s="166" t="str">
        <f>VLOOKUP(tbl2_2!A53,ishod_substance!A:AD,29,0)</f>
        <v>1ЦН15-600</v>
      </c>
      <c r="W53" s="166">
        <f>VLOOKUP(tbl2_2!A53,ishod_substance!A:AD,30,0)</f>
        <v>100</v>
      </c>
      <c r="X53" s="166">
        <f>VLOOKUP(tbl2_2!A53,ishod_substance!A:AE,31,0)</f>
        <v>82.5</v>
      </c>
      <c r="Y53" s="10">
        <f>VLOOKUP(tbl2_2!A53,ishod_substance!A:AD,7,0)</f>
        <v>328</v>
      </c>
      <c r="Z53" s="9" t="str">
        <f>VLOOKUP(Y53,quide!$A$2:$B$1006,2,0)</f>
        <v>Углерод (Пигмент черный)</v>
      </c>
      <c r="AA53" s="4">
        <f>VLOOKUP(Y53,quide!$A$2:$J$1006,10,0)</f>
        <v>1</v>
      </c>
      <c r="AB53" s="50">
        <f>VLOOKUP(tbl2_2!A53,ishod_substance!A:AD,8,0)</f>
        <v>8.1892659999999992E-2</v>
      </c>
      <c r="AC53" s="28">
        <f t="shared" si="1"/>
        <v>160.5738431372549</v>
      </c>
      <c r="AD53" s="27">
        <f>VLOOKUP(tbl2_2!A53,ishod_substance!A:AD,9,0)</f>
        <v>0.21224000000000001</v>
      </c>
      <c r="AE53" s="8">
        <f>VLOOKUP(tbl2_2!A53,ishod_substance!A:AD,9,0)</f>
        <v>0.21224000000000001</v>
      </c>
      <c r="AF53" s="12"/>
    </row>
    <row r="54" spans="1:32" ht="64.5" hidden="1" x14ac:dyDescent="0.25">
      <c r="A54">
        <v>46</v>
      </c>
      <c r="B54" s="85">
        <f>IFERROR(IF(OR(AND(ishod_substance!$O$1=3,OR(VLOOKUP('tbl2'!Y54,quide!A:G,7,0)=2,VLOOKUP('tbl2'!Y54,quide!A:G,7,0)=1)),AND(ishod_substance!$O$1=2,VLOOKUP('tbl2'!Y54,quide!A:I,9,0)=1)),1,0),0)</f>
        <v>0</v>
      </c>
      <c r="C54" s="5">
        <f>VLOOKUP(tbl2_2!A54,ishod_substance!A:P,2,0)</f>
        <v>3</v>
      </c>
      <c r="D54" s="7" t="str">
        <f>VLOOKUP(tbl2_2!A54,ishod_substance!A:P,3,0)</f>
        <v>котельная производственных корпусов</v>
      </c>
      <c r="E54" s="5" t="str">
        <f>VLOOKUP(tbl2_2!A54,ishod_substance!A:P,11,0)</f>
        <v>котел КВт(м)-0,35</v>
      </c>
      <c r="F54" s="6">
        <f>VLOOKUP(tbl2_2!A54,ishod_substance!A:P,15,0)</f>
        <v>1</v>
      </c>
      <c r="G54" s="6" t="str">
        <f>VLOOKUP(tbl2_2!A54,ishod_substance!A:P,12,0)&amp;"/"&amp;VLOOKUP(tbl2_2!A54,ishod_substance!A:P,14,0)</f>
        <v>1/217</v>
      </c>
      <c r="H54" s="29" t="str">
        <f>VLOOKUP(tbl2_2!A54,ishod_substance!A:P,6,0)</f>
        <v>труба</v>
      </c>
      <c r="I54" s="10">
        <f>VLOOKUP(tbl2_2!A54,ishod_substance!A:P,15,0)</f>
        <v>1</v>
      </c>
      <c r="J54" s="10">
        <f>VLOOKUP(tbl2_2!A54,ishod_substance!A:P,5,0)</f>
        <v>8</v>
      </c>
      <c r="K54" s="84">
        <f>VLOOKUP(tbl2_2!A54,ishod_substance!A:Q,17,0)</f>
        <v>1</v>
      </c>
      <c r="L54" s="84">
        <f>VLOOKUP(tbl2_2!A54,ishod_substance!A:R,18,0)</f>
        <v>10</v>
      </c>
      <c r="M54" s="165">
        <f>VLOOKUP(tbl2_2!A54,ishod_substance!A:AD,28,0)</f>
        <v>0.3</v>
      </c>
      <c r="N54" s="4">
        <f>VLOOKUP(tbl2_2!A54,ishod_substance!A:AD,20,0)</f>
        <v>7.5</v>
      </c>
      <c r="O54" s="4">
        <f>VLOOKUP(tbl2_2!A54,ishod_substance!A:AD,21,0)</f>
        <v>0.53</v>
      </c>
      <c r="P54" s="4">
        <f>VLOOKUP(tbl2_2!A54,ishod_substance!A:AD,22,0)</f>
        <v>140</v>
      </c>
      <c r="Q54" s="10">
        <f>VLOOKUP(tbl2_2!A54,ishod_substance!A:AD,23,0)</f>
        <v>1236126</v>
      </c>
      <c r="R54" s="10">
        <f>VLOOKUP(tbl2_2!A54,ishod_substance!A:AD,24,0)</f>
        <v>407832</v>
      </c>
      <c r="S54" s="10">
        <f>VLOOKUP(tbl2_2!A54,ishod_substance!A:AD,25,0)</f>
        <v>0</v>
      </c>
      <c r="T54" s="10">
        <f>VLOOKUP(tbl2_2!A54,ishod_substance!A:AD,26,0)</f>
        <v>0</v>
      </c>
      <c r="U54" s="4">
        <f>VLOOKUP(tbl2_2!A54,ishod_substance!A:AD,27,0)</f>
        <v>0</v>
      </c>
      <c r="V54" s="166">
        <f>VLOOKUP(tbl2_2!A54,ishod_substance!A:AD,29,0)</f>
        <v>0</v>
      </c>
      <c r="W54" s="166">
        <f>VLOOKUP(tbl2_2!A54,ishod_substance!A:AD,30,0)</f>
        <v>0</v>
      </c>
      <c r="X54" s="166">
        <f>VLOOKUP(tbl2_2!A54,ishod_substance!A:AE,31,0)</f>
        <v>0</v>
      </c>
      <c r="Y54" s="10">
        <f>VLOOKUP(tbl2_2!A54,ishod_substance!A:AD,7,0)</f>
        <v>301</v>
      </c>
      <c r="Z54" s="9" t="str">
        <f>VLOOKUP(Y54,quide!$A$2:$B$1006,2,0)</f>
        <v>Азота диоксид (Двуокись азота; пероксид азота)</v>
      </c>
      <c r="AA54" s="4">
        <f>VLOOKUP(Y54,quide!$A$2:$J$1006,10,0)</f>
        <v>1</v>
      </c>
      <c r="AB54" s="50">
        <f>VLOOKUP(tbl2_2!A54,ishod_substance!A:AD,8,0)</f>
        <v>2.79288E-2</v>
      </c>
      <c r="AC54" s="28">
        <f t="shared" si="1"/>
        <v>52.69584905660377</v>
      </c>
      <c r="AD54" s="27">
        <f>VLOOKUP(tbl2_2!A54,ishod_substance!A:AD,9,0)</f>
        <v>1.392E-4</v>
      </c>
      <c r="AE54" s="8">
        <f>VLOOKUP(tbl2_2!A54,ishod_substance!A:AD,9,0)</f>
        <v>1.392E-4</v>
      </c>
      <c r="AF54" s="12"/>
    </row>
    <row r="55" spans="1:32" ht="51" hidden="1" x14ac:dyDescent="0.25">
      <c r="A55">
        <v>47</v>
      </c>
      <c r="B55" s="85">
        <f>IFERROR(IF(OR(AND(ishod_substance!$O$1=3,OR(VLOOKUP('tbl2'!Y55,quide!A:G,7,0)=2,VLOOKUP('tbl2'!Y55,quide!A:G,7,0)=1)),AND(ishod_substance!$O$1=2,VLOOKUP('tbl2'!Y55,quide!A:I,9,0)=1)),1,0),0)</f>
        <v>0</v>
      </c>
      <c r="C55" s="160">
        <f>VLOOKUP(tbl2_2!A55,ishod_substance!A:P,2,0)</f>
        <v>3</v>
      </c>
      <c r="D55" s="161" t="str">
        <f>VLOOKUP(tbl2_2!A55,ishod_substance!A:P,3,0)</f>
        <v>котельная производственных корпусов</v>
      </c>
      <c r="E55" s="160" t="str">
        <f>VLOOKUP(tbl2_2!A55,ishod_substance!A:P,11,0)</f>
        <v>котел КВт(м)-0,35</v>
      </c>
      <c r="F55" s="162">
        <f>VLOOKUP(tbl2_2!A55,ishod_substance!A:P,15,0)</f>
        <v>1</v>
      </c>
      <c r="G55" s="162" t="str">
        <f>VLOOKUP(tbl2_2!A55,ishod_substance!A:P,12,0)&amp;"/"&amp;VLOOKUP(tbl2_2!A55,ishod_substance!A:P,14,0)</f>
        <v>1/217</v>
      </c>
      <c r="H55" s="163" t="str">
        <f>VLOOKUP(tbl2_2!A55,ishod_substance!A:P,6,0)</f>
        <v>труба</v>
      </c>
      <c r="I55" s="164">
        <f>VLOOKUP(tbl2_2!A55,ishod_substance!A:T,19,0)</f>
        <v>1</v>
      </c>
      <c r="J55" s="164">
        <f>VLOOKUP(tbl2_2!A55,ishod_substance!A:P,5,0)</f>
        <v>8</v>
      </c>
      <c r="K55" s="165">
        <f>VLOOKUP(tbl2_2!A55,ishod_substance!A:Q,17,0)</f>
        <v>1</v>
      </c>
      <c r="L55" s="165">
        <f>VLOOKUP(tbl2_2!A55,ishod_substance!A:R,18,0)</f>
        <v>10</v>
      </c>
      <c r="M55" s="165">
        <f>VLOOKUP(tbl2_2!A55,ishod_substance!A:AD,28,0)</f>
        <v>0.3</v>
      </c>
      <c r="N55" s="166">
        <f>VLOOKUP(tbl2_2!A55,ishod_substance!A:AD,20,0)</f>
        <v>7.5</v>
      </c>
      <c r="O55" s="166">
        <f>VLOOKUP(tbl2_2!A55,ishod_substance!A:AD,21,0)</f>
        <v>0.53</v>
      </c>
      <c r="P55" s="166">
        <f>VLOOKUP(tbl2_2!A55,ishod_substance!A:AD,22,0)</f>
        <v>140</v>
      </c>
      <c r="Q55" s="164">
        <f>VLOOKUP(tbl2_2!A55,ishod_substance!A:AD,23,0)</f>
        <v>1236126</v>
      </c>
      <c r="R55" s="164">
        <f>VLOOKUP(tbl2_2!A55,ishod_substance!A:AD,24,0)</f>
        <v>407832</v>
      </c>
      <c r="S55" s="164">
        <f>VLOOKUP(tbl2_2!A55,ishod_substance!A:AD,25,0)</f>
        <v>0</v>
      </c>
      <c r="T55" s="164">
        <f>VLOOKUP(tbl2_2!A55,ishod_substance!A:AD,26,0)</f>
        <v>0</v>
      </c>
      <c r="U55" s="166">
        <f>VLOOKUP(tbl2_2!A55,ishod_substance!A:AD,27,0)</f>
        <v>0</v>
      </c>
      <c r="V55" s="166">
        <f>VLOOKUP(tbl2_2!A55,ishod_substance!A:AD,29,0)</f>
        <v>0</v>
      </c>
      <c r="W55" s="166">
        <f>VLOOKUP(tbl2_2!A55,ishod_substance!A:AD,30,0)</f>
        <v>0</v>
      </c>
      <c r="X55" s="166">
        <f>VLOOKUP(tbl2_2!A55,ishod_substance!A:AE,31,0)</f>
        <v>0</v>
      </c>
      <c r="Y55" s="164">
        <f>VLOOKUP(tbl2_2!A55,ishod_substance!A:AD,7,0)</f>
        <v>304</v>
      </c>
      <c r="Z55" s="167" t="str">
        <f>VLOOKUP(Y55,quide!$A$2:$B$1006,2,0)</f>
        <v>Азот (II) оксид (Азот монооксид)</v>
      </c>
      <c r="AA55" s="166">
        <f>VLOOKUP(Y55,quide!$A$2:$J$1006,10,0)</f>
        <v>1</v>
      </c>
      <c r="AB55" s="169">
        <f>VLOOKUP(tbl2_2!A55,ishod_substance!A:AD,8,0)</f>
        <v>4.5384299999999995E-3</v>
      </c>
      <c r="AC55" s="171">
        <f t="shared" si="1"/>
        <v>8.563075471698113</v>
      </c>
      <c r="AD55" s="168">
        <f>VLOOKUP(tbl2_2!A55,ishod_substance!A:AD,9,0)</f>
        <v>2.262E-5</v>
      </c>
      <c r="AE55" s="169">
        <f>VLOOKUP(tbl2_2!A55,ishod_substance!A:AD,9,0)</f>
        <v>2.262E-5</v>
      </c>
      <c r="AF55" s="170"/>
    </row>
    <row r="56" spans="1:32" ht="89.25" hidden="1" x14ac:dyDescent="0.25">
      <c r="A56">
        <v>48</v>
      </c>
      <c r="B56" s="85">
        <f>IFERROR(IF(OR(AND(ishod_substance!$O$1=3,OR(VLOOKUP('tbl2'!Y56,quide!A:G,7,0)=2,VLOOKUP('tbl2'!Y56,quide!A:G,7,0)=1)),AND(ishod_substance!$O$1=2,VLOOKUP('tbl2'!Y56,quide!A:I,9,0)=1)),1,0),0)</f>
        <v>0</v>
      </c>
      <c r="C56" s="160">
        <f>VLOOKUP(tbl2_2!A56,ishod_substance!A:P,2,0)</f>
        <v>3</v>
      </c>
      <c r="D56" s="161" t="str">
        <f>VLOOKUP(tbl2_2!A56,ishod_substance!A:P,3,0)</f>
        <v>котельная производственных корпусов</v>
      </c>
      <c r="E56" s="160" t="str">
        <f>VLOOKUP(tbl2_2!A56,ishod_substance!A:P,11,0)</f>
        <v>котел КВт(м)-0,35</v>
      </c>
      <c r="F56" s="162">
        <f>VLOOKUP(tbl2_2!A56,ishod_substance!A:P,15,0)</f>
        <v>1</v>
      </c>
      <c r="G56" s="162" t="str">
        <f>VLOOKUP(tbl2_2!A56,ishod_substance!A:P,12,0)&amp;"/"&amp;VLOOKUP(tbl2_2!A56,ishod_substance!A:P,14,0)</f>
        <v>1/217</v>
      </c>
      <c r="H56" s="163" t="str">
        <f>VLOOKUP(tbl2_2!A56,ishod_substance!A:P,6,0)</f>
        <v>труба</v>
      </c>
      <c r="I56" s="164">
        <f>VLOOKUP(tbl2_2!A56,ishod_substance!A:T,19,0)</f>
        <v>1</v>
      </c>
      <c r="J56" s="164">
        <f>VLOOKUP(tbl2_2!A56,ishod_substance!A:P,5,0)</f>
        <v>8</v>
      </c>
      <c r="K56" s="165">
        <f>VLOOKUP(tbl2_2!A56,ishod_substance!A:Q,17,0)</f>
        <v>1</v>
      </c>
      <c r="L56" s="165">
        <f>VLOOKUP(tbl2_2!A56,ishod_substance!A:R,18,0)</f>
        <v>10</v>
      </c>
      <c r="M56" s="165">
        <f>VLOOKUP(tbl2_2!A56,ishod_substance!A:AD,28,0)</f>
        <v>0.3</v>
      </c>
      <c r="N56" s="166">
        <f>VLOOKUP(tbl2_2!A56,ishod_substance!A:AD,20,0)</f>
        <v>7.5</v>
      </c>
      <c r="O56" s="166">
        <f>VLOOKUP(tbl2_2!A56,ishod_substance!A:AD,21,0)</f>
        <v>0.53</v>
      </c>
      <c r="P56" s="166">
        <f>VLOOKUP(tbl2_2!A56,ishod_substance!A:AD,22,0)</f>
        <v>140</v>
      </c>
      <c r="Q56" s="164">
        <f>VLOOKUP(tbl2_2!A56,ishod_substance!A:AD,23,0)</f>
        <v>1236126</v>
      </c>
      <c r="R56" s="164">
        <f>VLOOKUP(tbl2_2!A56,ishod_substance!A:AD,24,0)</f>
        <v>407832</v>
      </c>
      <c r="S56" s="164">
        <f>VLOOKUP(tbl2_2!A56,ishod_substance!A:AD,25,0)</f>
        <v>0</v>
      </c>
      <c r="T56" s="164">
        <f>VLOOKUP(tbl2_2!A56,ishod_substance!A:AD,26,0)</f>
        <v>0</v>
      </c>
      <c r="U56" s="166">
        <f>VLOOKUP(tbl2_2!A56,ishod_substance!A:AD,27,0)</f>
        <v>0</v>
      </c>
      <c r="V56" s="166">
        <f>VLOOKUP(tbl2_2!A56,ishod_substance!A:AD,29,0)</f>
        <v>0</v>
      </c>
      <c r="W56" s="166">
        <f>VLOOKUP(tbl2_2!A56,ishod_substance!A:AD,30,0)</f>
        <v>0</v>
      </c>
      <c r="X56" s="166">
        <f>VLOOKUP(tbl2_2!A56,ishod_substance!A:AE,31,0)</f>
        <v>0</v>
      </c>
      <c r="Y56" s="164">
        <f>VLOOKUP(tbl2_2!A56,ishod_substance!A:AD,7,0)</f>
        <v>337</v>
      </c>
      <c r="Z56" s="167" t="str">
        <f>VLOOKUP(Y56,quide!$A$2:$B$1006,2,0)</f>
        <v>Углерода оксид (Углерод окись; углерод моноокись; угарный газ)</v>
      </c>
      <c r="AA56" s="166">
        <f>VLOOKUP(Y56,quide!$A$2:$J$1006,10,0)</f>
        <v>1</v>
      </c>
      <c r="AB56" s="169">
        <f>VLOOKUP(tbl2_2!A56,ishod_substance!A:AD,8,0)</f>
        <v>0.76189511999999993</v>
      </c>
      <c r="AC56" s="171">
        <f t="shared" si="1"/>
        <v>1437.5379622641508</v>
      </c>
      <c r="AD56" s="168">
        <f>VLOOKUP(tbl2_2!A56,ishod_substance!A:AD,9,0)</f>
        <v>1.9991999999999999E-2</v>
      </c>
      <c r="AE56" s="169">
        <f>VLOOKUP(tbl2_2!A56,ishod_substance!A:AD,9,0)</f>
        <v>1.9991999999999999E-2</v>
      </c>
      <c r="AF56" s="170"/>
    </row>
    <row r="57" spans="1:32" ht="51.75" x14ac:dyDescent="0.25">
      <c r="A57">
        <v>49</v>
      </c>
      <c r="B57" s="85">
        <f>IFERROR(IF(OR(AND(ishod_substance!$O$1=3,OR(VLOOKUP('tbl2'!Y57,quide!A:G,7,0)=2,VLOOKUP('tbl2'!Y57,quide!A:G,7,0)=1)),AND(ishod_substance!$O$1=2,VLOOKUP('tbl2'!Y57,quide!A:I,9,0)=1)),1,0),0)</f>
        <v>1</v>
      </c>
      <c r="C57" s="5">
        <f>VLOOKUP(tbl2_2!A57,ishod_substance!A:P,2,0)</f>
        <v>3</v>
      </c>
      <c r="D57" s="7" t="str">
        <f>VLOOKUP(tbl2_2!A57,ishod_substance!A:P,3,0)</f>
        <v>котельная производственных корпусов</v>
      </c>
      <c r="E57" s="5" t="str">
        <f>VLOOKUP(tbl2_2!A57,ishod_substance!A:P,11,0)</f>
        <v>котел КВт(м)-0,35</v>
      </c>
      <c r="F57" s="6">
        <f>VLOOKUP(tbl2_2!A57,ishod_substance!A:P,15,0)</f>
        <v>1</v>
      </c>
      <c r="G57" s="6" t="str">
        <f>VLOOKUP(tbl2_2!A57,ishod_substance!A:P,12,0)&amp;"/"&amp;VLOOKUP(tbl2_2!A57,ishod_substance!A:P,14,0)</f>
        <v>1/217</v>
      </c>
      <c r="H57" s="29" t="str">
        <f>VLOOKUP(tbl2_2!A57,ishod_substance!A:P,6,0)</f>
        <v>труба</v>
      </c>
      <c r="I57" s="10">
        <f>VLOOKUP(tbl2_2!A57,ishod_substance!A:P,15,0)</f>
        <v>1</v>
      </c>
      <c r="J57" s="10">
        <f>VLOOKUP(tbl2_2!A57,ishod_substance!A:P,5,0)</f>
        <v>8</v>
      </c>
      <c r="K57" s="84">
        <f>VLOOKUP(tbl2_2!A57,ishod_substance!A:Q,17,0)</f>
        <v>1</v>
      </c>
      <c r="L57" s="84">
        <f>VLOOKUP(tbl2_2!A57,ishod_substance!A:R,18,0)</f>
        <v>10</v>
      </c>
      <c r="M57" s="165">
        <f>VLOOKUP(tbl2_2!A57,ishod_substance!A:AD,28,0)</f>
        <v>0.3</v>
      </c>
      <c r="N57" s="4">
        <f>VLOOKUP(tbl2_2!A57,ishod_substance!A:AD,20,0)</f>
        <v>7.5</v>
      </c>
      <c r="O57" s="4">
        <f>VLOOKUP(tbl2_2!A57,ishod_substance!A:AD,21,0)</f>
        <v>0.53</v>
      </c>
      <c r="P57" s="4">
        <f>VLOOKUP(tbl2_2!A57,ishod_substance!A:AD,22,0)</f>
        <v>140</v>
      </c>
      <c r="Q57" s="10">
        <f>VLOOKUP(tbl2_2!A57,ishod_substance!A:AD,23,0)</f>
        <v>1236126</v>
      </c>
      <c r="R57" s="10">
        <f>VLOOKUP(tbl2_2!A57,ishod_substance!A:AD,24,0)</f>
        <v>407832</v>
      </c>
      <c r="S57" s="10">
        <f>VLOOKUP(tbl2_2!A57,ishod_substance!A:AD,25,0)</f>
        <v>0</v>
      </c>
      <c r="T57" s="10">
        <f>VLOOKUP(tbl2_2!A57,ishod_substance!A:AD,26,0)</f>
        <v>0</v>
      </c>
      <c r="U57" s="4">
        <f>VLOOKUP(tbl2_2!A57,ishod_substance!A:AD,27,0)</f>
        <v>0</v>
      </c>
      <c r="V57" s="166">
        <f>VLOOKUP(tbl2_2!A57,ishod_substance!A:AD,29,0)</f>
        <v>0</v>
      </c>
      <c r="W57" s="166">
        <f>VLOOKUP(tbl2_2!A57,ishod_substance!A:AD,30,0)</f>
        <v>0</v>
      </c>
      <c r="X57" s="166">
        <f>VLOOKUP(tbl2_2!A57,ishod_substance!A:AE,31,0)</f>
        <v>0</v>
      </c>
      <c r="Y57" s="10">
        <f>VLOOKUP(tbl2_2!A57,ishod_substance!A:AD,7,0)</f>
        <v>703</v>
      </c>
      <c r="Z57" s="9" t="str">
        <f>VLOOKUP(Y57,quide!$A$2:$B$1006,2,0)</f>
        <v>Бенз/а/пирен</v>
      </c>
      <c r="AA57" s="4">
        <f>VLOOKUP(Y57,quide!$A$2:$J$1006,10,0)</f>
        <v>1</v>
      </c>
      <c r="AB57" s="222">
        <f>VLOOKUP(tbl2_2!A57,ishod_substance!A:AD,8,0)</f>
        <v>2.4878179134E-7</v>
      </c>
      <c r="AC57" s="224">
        <f t="shared" si="1"/>
        <v>4.6939960630188674E-4</v>
      </c>
      <c r="AD57" s="225">
        <f>VLOOKUP(tbl2_2!A57,ishod_substance!A:AD,9,0)</f>
        <v>6.5223899999999998E-9</v>
      </c>
      <c r="AE57" s="226">
        <f>VLOOKUP(tbl2_2!A57,ishod_substance!A:AD,9,0)</f>
        <v>6.5223899999999998E-9</v>
      </c>
      <c r="AF57" s="12"/>
    </row>
    <row r="58" spans="1:32" ht="51.75" hidden="1" x14ac:dyDescent="0.25">
      <c r="A58">
        <v>50</v>
      </c>
      <c r="B58" s="85">
        <f>IFERROR(IF(OR(AND(ishod_substance!$O$1=3,OR(VLOOKUP('tbl2'!Y58,quide!A:G,7,0)=2,VLOOKUP('tbl2'!Y58,quide!A:G,7,0)=1)),AND(ishod_substance!$O$1=2,VLOOKUP('tbl2'!Y58,quide!A:I,9,0)=1)),1,0),0)</f>
        <v>0</v>
      </c>
      <c r="C58" s="5">
        <f>VLOOKUP(tbl2_2!A58,ishod_substance!A:P,2,0)</f>
        <v>3</v>
      </c>
      <c r="D58" s="7" t="str">
        <f>VLOOKUP(tbl2_2!A58,ishod_substance!A:P,3,0)</f>
        <v>котельная производственных корпусов</v>
      </c>
      <c r="E58" s="5" t="str">
        <f>VLOOKUP(tbl2_2!A58,ishod_substance!A:P,11,0)</f>
        <v>котел КВт(м)-0,35</v>
      </c>
      <c r="F58" s="6">
        <f>VLOOKUP(tbl2_2!A58,ishod_substance!A:P,15,0)</f>
        <v>1</v>
      </c>
      <c r="G58" s="6" t="str">
        <f>VLOOKUP(tbl2_2!A58,ishod_substance!A:P,12,0)&amp;"/"&amp;VLOOKUP(tbl2_2!A58,ishod_substance!A:P,14,0)</f>
        <v>1/217</v>
      </c>
      <c r="H58" s="29" t="str">
        <f>VLOOKUP(tbl2_2!A58,ishod_substance!A:P,6,0)</f>
        <v>труба</v>
      </c>
      <c r="I58" s="10">
        <f>VLOOKUP(tbl2_2!A58,ishod_substance!A:P,15,0)</f>
        <v>1</v>
      </c>
      <c r="J58" s="10">
        <f>VLOOKUP(tbl2_2!A58,ishod_substance!A:P,5,0)</f>
        <v>8</v>
      </c>
      <c r="K58" s="84">
        <f>VLOOKUP(tbl2_2!A58,ishod_substance!A:Q,17,0)</f>
        <v>1</v>
      </c>
      <c r="L58" s="84">
        <f>VLOOKUP(tbl2_2!A58,ishod_substance!A:R,18,0)</f>
        <v>10</v>
      </c>
      <c r="M58" s="165">
        <f>VLOOKUP(tbl2_2!A58,ishod_substance!A:AD,28,0)</f>
        <v>0.3</v>
      </c>
      <c r="N58" s="4">
        <f>VLOOKUP(tbl2_2!A58,ishod_substance!A:AD,20,0)</f>
        <v>7.5</v>
      </c>
      <c r="O58" s="4">
        <f>VLOOKUP(tbl2_2!A58,ishod_substance!A:AD,21,0)</f>
        <v>0.53</v>
      </c>
      <c r="P58" s="4">
        <f>VLOOKUP(tbl2_2!A58,ishod_substance!A:AD,22,0)</f>
        <v>140</v>
      </c>
      <c r="Q58" s="10">
        <f>VLOOKUP(tbl2_2!A58,ishod_substance!A:AD,23,0)</f>
        <v>1236126</v>
      </c>
      <c r="R58" s="10">
        <f>VLOOKUP(tbl2_2!A58,ishod_substance!A:AD,24,0)</f>
        <v>407832</v>
      </c>
      <c r="S58" s="10">
        <f>VLOOKUP(tbl2_2!A58,ishod_substance!A:AD,25,0)</f>
        <v>0</v>
      </c>
      <c r="T58" s="10">
        <f>VLOOKUP(tbl2_2!A58,ishod_substance!A:AD,26,0)</f>
        <v>0</v>
      </c>
      <c r="U58" s="4">
        <f>VLOOKUP(tbl2_2!A58,ishod_substance!A:AD,27,0)</f>
        <v>0</v>
      </c>
      <c r="V58" s="166" t="str">
        <f>VLOOKUP(tbl2_2!A58,ishod_substance!A:AD,29,0)</f>
        <v>1ЦН15-400</v>
      </c>
      <c r="W58" s="166">
        <f>VLOOKUP(tbl2_2!A58,ishod_substance!A:AD,30,0)</f>
        <v>100</v>
      </c>
      <c r="X58" s="166">
        <f>VLOOKUP(tbl2_2!A58,ishod_substance!A:AE,31,0)</f>
        <v>95.1</v>
      </c>
      <c r="Y58" s="10">
        <f>VLOOKUP(tbl2_2!A58,ishod_substance!A:AD,7,0)</f>
        <v>2902</v>
      </c>
      <c r="Z58" s="9" t="str">
        <f>VLOOKUP(Y58,quide!$A$2:$B$1006,2,0)</f>
        <v>Взвешенные вещества</v>
      </c>
      <c r="AA58" s="4">
        <f>VLOOKUP(Y58,quide!$A$2:$J$1006,10,0)</f>
        <v>3</v>
      </c>
      <c r="AB58" s="50">
        <f>VLOOKUP(tbl2_2!A58,ishod_substance!A:AD,8,0)</f>
        <v>2.2865999999999993E-3</v>
      </c>
      <c r="AC58" s="28">
        <f t="shared" si="1"/>
        <v>4.3143396226415085</v>
      </c>
      <c r="AD58" s="27">
        <f>VLOOKUP(tbl2_2!A58,ishod_substance!A:AD,9,0)</f>
        <v>5.9999999999999995E-5</v>
      </c>
      <c r="AE58" s="8">
        <f>VLOOKUP(tbl2_2!A58,ishod_substance!A:AD,9,0)</f>
        <v>5.9999999999999995E-5</v>
      </c>
      <c r="AF58" s="12"/>
    </row>
    <row r="59" spans="1:32" ht="51" hidden="1" x14ac:dyDescent="0.25">
      <c r="A59">
        <v>51</v>
      </c>
      <c r="B59" s="85">
        <f>IFERROR(IF(OR(AND(ishod_substance!$O$1=3,OR(VLOOKUP('tbl2'!Y59,quide!A:G,7,0)=2,VLOOKUP('tbl2'!Y59,quide!A:G,7,0)=1)),AND(ishod_substance!$O$1=2,VLOOKUP('tbl2'!Y59,quide!A:I,9,0)=1)),1,0),0)</f>
        <v>0</v>
      </c>
      <c r="C59" s="160">
        <f>VLOOKUP(tbl2_2!A59,ishod_substance!A:P,2,0)</f>
        <v>3</v>
      </c>
      <c r="D59" s="161" t="str">
        <f>VLOOKUP(tbl2_2!A59,ishod_substance!A:P,3,0)</f>
        <v>котельная производственных корпусов</v>
      </c>
      <c r="E59" s="160" t="str">
        <f>VLOOKUP(tbl2_2!A59,ishod_substance!A:P,11,0)</f>
        <v>котел КВт(м)-0,35</v>
      </c>
      <c r="F59" s="162">
        <f>VLOOKUP(tbl2_2!A59,ishod_substance!A:P,15,0)</f>
        <v>1</v>
      </c>
      <c r="G59" s="162" t="str">
        <f>VLOOKUP(tbl2_2!A59,ishod_substance!A:P,12,0)&amp;"/"&amp;VLOOKUP(tbl2_2!A59,ishod_substance!A:P,14,0)</f>
        <v>1/217</v>
      </c>
      <c r="H59" s="163" t="str">
        <f>VLOOKUP(tbl2_2!A59,ishod_substance!A:P,6,0)</f>
        <v>труба</v>
      </c>
      <c r="I59" s="164">
        <f>VLOOKUP(tbl2_2!A59,ishod_substance!A:T,19,0)</f>
        <v>1</v>
      </c>
      <c r="J59" s="164">
        <f>VLOOKUP(tbl2_2!A59,ishod_substance!A:P,5,0)</f>
        <v>8</v>
      </c>
      <c r="K59" s="165">
        <f>VLOOKUP(tbl2_2!A59,ishod_substance!A:Q,17,0)</f>
        <v>1</v>
      </c>
      <c r="L59" s="165">
        <f>VLOOKUP(tbl2_2!A59,ishod_substance!A:R,18,0)</f>
        <v>10</v>
      </c>
      <c r="M59" s="165">
        <f>VLOOKUP(tbl2_2!A59,ishod_substance!A:AD,28,0)</f>
        <v>0.3</v>
      </c>
      <c r="N59" s="166">
        <f>VLOOKUP(tbl2_2!A59,ishod_substance!A:AD,20,0)</f>
        <v>7.5</v>
      </c>
      <c r="O59" s="166">
        <f>VLOOKUP(tbl2_2!A59,ishod_substance!A:AD,21,0)</f>
        <v>0.53</v>
      </c>
      <c r="P59" s="166">
        <f>VLOOKUP(tbl2_2!A59,ishod_substance!A:AD,22,0)</f>
        <v>140</v>
      </c>
      <c r="Q59" s="164">
        <f>VLOOKUP(tbl2_2!A59,ishod_substance!A:AD,23,0)</f>
        <v>1236126</v>
      </c>
      <c r="R59" s="164">
        <f>VLOOKUP(tbl2_2!A59,ishod_substance!A:AD,24,0)</f>
        <v>407832</v>
      </c>
      <c r="S59" s="164">
        <f>VLOOKUP(tbl2_2!A59,ishod_substance!A:AD,25,0)</f>
        <v>0</v>
      </c>
      <c r="T59" s="164">
        <f>VLOOKUP(tbl2_2!A59,ishod_substance!A:AD,26,0)</f>
        <v>0</v>
      </c>
      <c r="U59" s="166">
        <f>VLOOKUP(tbl2_2!A59,ishod_substance!A:AD,27,0)</f>
        <v>0</v>
      </c>
      <c r="V59" s="166" t="str">
        <f>VLOOKUP(tbl2_2!A59,ishod_substance!A:AD,29,0)</f>
        <v>1ЦН15-400</v>
      </c>
      <c r="W59" s="166">
        <f>VLOOKUP(tbl2_2!A59,ishod_substance!A:AD,30,0)</f>
        <v>100</v>
      </c>
      <c r="X59" s="166">
        <f>VLOOKUP(tbl2_2!A59,ishod_substance!A:AE,31,0)</f>
        <v>95.1</v>
      </c>
      <c r="Y59" s="164">
        <f>VLOOKUP(tbl2_2!A59,ishod_substance!A:AD,7,0)</f>
        <v>328</v>
      </c>
      <c r="Z59" s="167" t="str">
        <f>VLOOKUP(Y59,quide!$A$2:$B$1006,2,0)</f>
        <v>Углерод (Пигмент черный)</v>
      </c>
      <c r="AA59" s="166">
        <f>VLOOKUP(Y59,quide!$A$2:$J$1006,10,0)</f>
        <v>1</v>
      </c>
      <c r="AB59" s="169">
        <f>VLOOKUP(tbl2_2!A59,ishod_substance!A:AD,8,0)</f>
        <v>2.3789399999999999E-2</v>
      </c>
      <c r="AC59" s="171">
        <f t="shared" ref="AC59:AC122" si="2">IF(O59=0,0,AB59*1000/O59)</f>
        <v>44.885660377358484</v>
      </c>
      <c r="AD59" s="168">
        <f>VLOOKUP(tbl2_2!A59,ishod_substance!A:AD,9,0)</f>
        <v>6.2399999999999999E-4</v>
      </c>
      <c r="AE59" s="169">
        <f>VLOOKUP(tbl2_2!A59,ishod_substance!A:AD,9,0)</f>
        <v>6.2399999999999999E-4</v>
      </c>
      <c r="AF59" s="170"/>
    </row>
    <row r="60" spans="1:32" ht="89.25" hidden="1" x14ac:dyDescent="0.25">
      <c r="A60">
        <v>52</v>
      </c>
      <c r="B60" s="85">
        <f>IFERROR(IF(OR(AND(ishod_substance!$O$1=3,OR(VLOOKUP('tbl2'!Y60,quide!A:G,7,0)=2,VLOOKUP('tbl2'!Y60,quide!A:G,7,0)=1)),AND(ishod_substance!$O$1=2,VLOOKUP('tbl2'!Y60,quide!A:I,9,0)=1)),1,0),0)</f>
        <v>0</v>
      </c>
      <c r="C60" s="160">
        <f>VLOOKUP(tbl2_2!A60,ishod_substance!A:P,2,0)</f>
        <v>4</v>
      </c>
      <c r="D60" s="161" t="str">
        <f>VLOOKUP(tbl2_2!A60,ishod_substance!A:P,3,0)</f>
        <v>гараж</v>
      </c>
      <c r="E60" s="160" t="str">
        <f>VLOOKUP(tbl2_2!A60,ishod_substance!A:P,11,0)</f>
        <v>сварочный пост</v>
      </c>
      <c r="F60" s="162">
        <f>VLOOKUP(tbl2_2!A60,ishod_substance!A:P,15,0)</f>
        <v>1</v>
      </c>
      <c r="G60" s="162" t="str">
        <f>VLOOKUP(tbl2_2!A60,ishod_substance!A:P,12,0)&amp;"/"&amp;VLOOKUP(tbl2_2!A60,ishod_substance!A:P,14,0)</f>
        <v>8/2008</v>
      </c>
      <c r="H60" s="163" t="str">
        <f>VLOOKUP(tbl2_2!A60,ishod_substance!A:P,6,0)</f>
        <v>вентиляционная труба</v>
      </c>
      <c r="I60" s="164">
        <f>VLOOKUP(tbl2_2!A60,ishod_substance!A:T,19,0)</f>
        <v>1</v>
      </c>
      <c r="J60" s="164">
        <f>VLOOKUP(tbl2_2!A60,ishod_substance!A:P,5,0)</f>
        <v>14</v>
      </c>
      <c r="K60" s="165">
        <f>VLOOKUP(tbl2_2!A60,ishod_substance!A:Q,17,0)</f>
        <v>1</v>
      </c>
      <c r="L60" s="165">
        <f>VLOOKUP(tbl2_2!A60,ishod_substance!A:R,18,0)</f>
        <v>6</v>
      </c>
      <c r="M60" s="165">
        <f>VLOOKUP(tbl2_2!A60,ishod_substance!A:AD,28,0)</f>
        <v>0.25</v>
      </c>
      <c r="N60" s="166">
        <f>VLOOKUP(tbl2_2!A60,ishod_substance!A:AD,20,0)</f>
        <v>6.11</v>
      </c>
      <c r="O60" s="166">
        <f>VLOOKUP(tbl2_2!A60,ishod_substance!A:AD,21,0)</f>
        <v>0.3</v>
      </c>
      <c r="P60" s="166">
        <f>VLOOKUP(tbl2_2!A60,ishod_substance!A:AD,22,0)</f>
        <v>18</v>
      </c>
      <c r="Q60" s="164">
        <f>VLOOKUP(tbl2_2!A60,ishod_substance!A:AD,23,0)</f>
        <v>1236162</v>
      </c>
      <c r="R60" s="164">
        <f>VLOOKUP(tbl2_2!A60,ishod_substance!A:AD,24,0)</f>
        <v>407836</v>
      </c>
      <c r="S60" s="164">
        <f>VLOOKUP(tbl2_2!A60,ishod_substance!A:AD,25,0)</f>
        <v>0</v>
      </c>
      <c r="T60" s="164">
        <f>VLOOKUP(tbl2_2!A60,ishod_substance!A:AD,26,0)</f>
        <v>0</v>
      </c>
      <c r="U60" s="166">
        <f>VLOOKUP(tbl2_2!A60,ishod_substance!A:AD,27,0)</f>
        <v>0</v>
      </c>
      <c r="V60" s="166">
        <f>VLOOKUP(tbl2_2!A60,ishod_substance!A:AD,29,0)</f>
        <v>0</v>
      </c>
      <c r="W60" s="166">
        <f>VLOOKUP(tbl2_2!A60,ishod_substance!A:AD,30,0)</f>
        <v>0</v>
      </c>
      <c r="X60" s="166">
        <f>VLOOKUP(tbl2_2!A60,ishod_substance!A:AE,31,0)</f>
        <v>0</v>
      </c>
      <c r="Y60" s="164">
        <f>VLOOKUP(tbl2_2!A60,ishod_substance!A:AD,7,0)</f>
        <v>123</v>
      </c>
      <c r="Z60" s="167" t="str">
        <f>VLOOKUP(Y60,quide!$A$2:$B$1006,2,0)</f>
        <v>диЖелезо триоксид, (железа окcид) (в пересчете на железо) (Железо сесквиоксид)</v>
      </c>
      <c r="AA60" s="166">
        <f>VLOOKUP(Y60,quide!$A$2:$J$1006,10,0)</f>
        <v>1</v>
      </c>
      <c r="AB60" s="169">
        <f>VLOOKUP(tbl2_2!A60,ishod_substance!A:AD,8,0)</f>
        <v>6.8700000000000003E-5</v>
      </c>
      <c r="AC60" s="171">
        <f t="shared" si="2"/>
        <v>0.22900000000000001</v>
      </c>
      <c r="AD60" s="168">
        <f>VLOOKUP(tbl2_2!A60,ishod_substance!A:AD,9,0)</f>
        <v>1.4674320000000001E-3</v>
      </c>
      <c r="AE60" s="169">
        <f>VLOOKUP(tbl2_2!A60,ishod_substance!A:AD,9,0)</f>
        <v>1.4674320000000001E-3</v>
      </c>
      <c r="AF60" s="170"/>
    </row>
    <row r="61" spans="1:32" ht="76.5" x14ac:dyDescent="0.25">
      <c r="A61">
        <v>53</v>
      </c>
      <c r="B61" s="85">
        <f>IFERROR(IF(OR(AND(ishod_substance!$O$1=3,OR(VLOOKUP('tbl2'!Y61,quide!A:G,7,0)=2,VLOOKUP('tbl2'!Y61,quide!A:G,7,0)=1)),AND(ishod_substance!$O$1=2,VLOOKUP('tbl2'!Y61,quide!A:I,9,0)=1)),1,0),0)</f>
        <v>1</v>
      </c>
      <c r="C61" s="160">
        <f>VLOOKUP(tbl2_2!A61,ishod_substance!A:P,2,0)</f>
        <v>4</v>
      </c>
      <c r="D61" s="161" t="str">
        <f>VLOOKUP(tbl2_2!A61,ishod_substance!A:P,3,0)</f>
        <v>гараж</v>
      </c>
      <c r="E61" s="160" t="str">
        <f>VLOOKUP(tbl2_2!A61,ishod_substance!A:P,11,0)</f>
        <v>сварочный пост</v>
      </c>
      <c r="F61" s="162">
        <f>VLOOKUP(tbl2_2!A61,ishod_substance!A:P,15,0)</f>
        <v>1</v>
      </c>
      <c r="G61" s="162" t="str">
        <f>VLOOKUP(tbl2_2!A61,ishod_substance!A:P,12,0)&amp;"/"&amp;VLOOKUP(tbl2_2!A61,ishod_substance!A:P,14,0)</f>
        <v>8/2008</v>
      </c>
      <c r="H61" s="163" t="str">
        <f>VLOOKUP(tbl2_2!A61,ishod_substance!A:P,6,0)</f>
        <v>вентиляционная труба</v>
      </c>
      <c r="I61" s="164">
        <f>VLOOKUP(tbl2_2!A61,ishod_substance!A:T,19,0)</f>
        <v>1</v>
      </c>
      <c r="J61" s="164">
        <f>VLOOKUP(tbl2_2!A61,ishod_substance!A:P,5,0)</f>
        <v>14</v>
      </c>
      <c r="K61" s="165">
        <f>VLOOKUP(tbl2_2!A61,ishod_substance!A:Q,17,0)</f>
        <v>1</v>
      </c>
      <c r="L61" s="165">
        <f>VLOOKUP(tbl2_2!A61,ishod_substance!A:R,18,0)</f>
        <v>6</v>
      </c>
      <c r="M61" s="165">
        <f>VLOOKUP(tbl2_2!A61,ishod_substance!A:AD,28,0)</f>
        <v>0.25</v>
      </c>
      <c r="N61" s="166">
        <f>VLOOKUP(tbl2_2!A61,ishod_substance!A:AD,20,0)</f>
        <v>6.11</v>
      </c>
      <c r="O61" s="166">
        <f>VLOOKUP(tbl2_2!A61,ishod_substance!A:AD,21,0)</f>
        <v>0.3</v>
      </c>
      <c r="P61" s="166">
        <f>VLOOKUP(tbl2_2!A61,ishod_substance!A:AD,22,0)</f>
        <v>18</v>
      </c>
      <c r="Q61" s="164">
        <f>VLOOKUP(tbl2_2!A61,ishod_substance!A:AD,23,0)</f>
        <v>1236162</v>
      </c>
      <c r="R61" s="164">
        <f>VLOOKUP(tbl2_2!A61,ishod_substance!A:AD,24,0)</f>
        <v>407836</v>
      </c>
      <c r="S61" s="164">
        <f>VLOOKUP(tbl2_2!A61,ishod_substance!A:AD,25,0)</f>
        <v>0</v>
      </c>
      <c r="T61" s="164">
        <f>VLOOKUP(tbl2_2!A61,ishod_substance!A:AD,26,0)</f>
        <v>0</v>
      </c>
      <c r="U61" s="166">
        <f>VLOOKUP(tbl2_2!A61,ishod_substance!A:AD,27,0)</f>
        <v>0</v>
      </c>
      <c r="V61" s="166">
        <f>VLOOKUP(tbl2_2!A61,ishod_substance!A:AD,29,0)</f>
        <v>0</v>
      </c>
      <c r="W61" s="166">
        <f>VLOOKUP(tbl2_2!A61,ishod_substance!A:AD,30,0)</f>
        <v>0</v>
      </c>
      <c r="X61" s="166">
        <f>VLOOKUP(tbl2_2!A61,ishod_substance!A:AE,31,0)</f>
        <v>0</v>
      </c>
      <c r="Y61" s="164">
        <f>VLOOKUP(tbl2_2!A61,ishod_substance!A:AD,7,0)</f>
        <v>143</v>
      </c>
      <c r="Z61" s="167" t="str">
        <f>VLOOKUP(Y61,quide!$A$2:$B$1006,2,0)</f>
        <v>Марганец и его соединения/в пересчете на марганец (IV) оксид/</v>
      </c>
      <c r="AA61" s="166">
        <f>VLOOKUP(Y61,quide!$A$2:$J$1006,10,0)</f>
        <v>1</v>
      </c>
      <c r="AB61" s="169">
        <f>VLOOKUP(tbl2_2!A61,ishod_substance!A:AD,8,0)</f>
        <v>1.2299999999999999E-5</v>
      </c>
      <c r="AC61" s="171">
        <f t="shared" si="2"/>
        <v>4.0999999999999995E-2</v>
      </c>
      <c r="AD61" s="168">
        <f>VLOOKUP(tbl2_2!A61,ishod_substance!A:AD,9,0)</f>
        <v>2.62728E-4</v>
      </c>
      <c r="AE61" s="169">
        <f>VLOOKUP(tbl2_2!A61,ishod_substance!A:AD,9,0)</f>
        <v>2.62728E-4</v>
      </c>
      <c r="AF61" s="170"/>
    </row>
    <row r="62" spans="1:32" ht="140.25" x14ac:dyDescent="0.25">
      <c r="A62">
        <v>54</v>
      </c>
      <c r="B62" s="85">
        <f>IFERROR(IF(OR(AND(ishod_substance!$O$1=3,OR(VLOOKUP('tbl2'!Y62,quide!A:G,7,0)=2,VLOOKUP('tbl2'!Y62,quide!A:G,7,0)=1)),AND(ishod_substance!$O$1=2,VLOOKUP('tbl2'!Y62,quide!A:I,9,0)=1)),1,0),0)</f>
        <v>1</v>
      </c>
      <c r="C62" s="160">
        <f>VLOOKUP(tbl2_2!A62,ishod_substance!A:P,2,0)</f>
        <v>4</v>
      </c>
      <c r="D62" s="161" t="str">
        <f>VLOOKUP(tbl2_2!A62,ishod_substance!A:P,3,0)</f>
        <v>гараж</v>
      </c>
      <c r="E62" s="160" t="str">
        <f>VLOOKUP(tbl2_2!A62,ishod_substance!A:P,11,0)</f>
        <v>сварочный пост</v>
      </c>
      <c r="F62" s="162">
        <f>VLOOKUP(tbl2_2!A62,ishod_substance!A:P,15,0)</f>
        <v>1</v>
      </c>
      <c r="G62" s="162" t="str">
        <f>VLOOKUP(tbl2_2!A62,ishod_substance!A:P,12,0)&amp;"/"&amp;VLOOKUP(tbl2_2!A62,ishod_substance!A:P,14,0)</f>
        <v>8/2008</v>
      </c>
      <c r="H62" s="163" t="str">
        <f>VLOOKUP(tbl2_2!A62,ishod_substance!A:P,6,0)</f>
        <v>вентиляционная труба</v>
      </c>
      <c r="I62" s="164">
        <f>VLOOKUP(tbl2_2!A62,ishod_substance!A:T,19,0)</f>
        <v>1</v>
      </c>
      <c r="J62" s="164">
        <f>VLOOKUP(tbl2_2!A62,ishod_substance!A:P,5,0)</f>
        <v>14</v>
      </c>
      <c r="K62" s="165">
        <f>VLOOKUP(tbl2_2!A62,ishod_substance!A:Q,17,0)</f>
        <v>1</v>
      </c>
      <c r="L62" s="165">
        <f>VLOOKUP(tbl2_2!A62,ishod_substance!A:R,18,0)</f>
        <v>6</v>
      </c>
      <c r="M62" s="165">
        <f>VLOOKUP(tbl2_2!A62,ishod_substance!A:AD,28,0)</f>
        <v>0.25</v>
      </c>
      <c r="N62" s="166">
        <f>VLOOKUP(tbl2_2!A62,ishod_substance!A:AD,20,0)</f>
        <v>6.11</v>
      </c>
      <c r="O62" s="166">
        <f>VLOOKUP(tbl2_2!A62,ishod_substance!A:AD,21,0)</f>
        <v>0.3</v>
      </c>
      <c r="P62" s="166">
        <f>VLOOKUP(tbl2_2!A62,ishod_substance!A:AD,22,0)</f>
        <v>18</v>
      </c>
      <c r="Q62" s="164">
        <f>VLOOKUP(tbl2_2!A62,ishod_substance!A:AD,23,0)</f>
        <v>1236162</v>
      </c>
      <c r="R62" s="164">
        <f>VLOOKUP(tbl2_2!A62,ishod_substance!A:AD,24,0)</f>
        <v>407836</v>
      </c>
      <c r="S62" s="164">
        <f>VLOOKUP(tbl2_2!A62,ishod_substance!A:AD,25,0)</f>
        <v>0</v>
      </c>
      <c r="T62" s="164">
        <f>VLOOKUP(tbl2_2!A62,ishod_substance!A:AD,26,0)</f>
        <v>0</v>
      </c>
      <c r="U62" s="166">
        <f>VLOOKUP(tbl2_2!A62,ishod_substance!A:AD,27,0)</f>
        <v>0</v>
      </c>
      <c r="V62" s="166">
        <f>VLOOKUP(tbl2_2!A62,ishod_substance!A:AD,29,0)</f>
        <v>0</v>
      </c>
      <c r="W62" s="166">
        <f>VLOOKUP(tbl2_2!A62,ishod_substance!A:AD,30,0)</f>
        <v>0</v>
      </c>
      <c r="X62" s="166">
        <f>VLOOKUP(tbl2_2!A62,ishod_substance!A:AE,31,0)</f>
        <v>0</v>
      </c>
      <c r="Y62" s="164">
        <f>VLOOKUP(tbl2_2!A62,ishod_substance!A:AD,7,0)</f>
        <v>342</v>
      </c>
      <c r="Z62" s="167" t="str">
        <f>VLOOKUP(Y62,quide!$A$2:$B$1006,2,0)</f>
        <v xml:space="preserve">Фтористые газообразные соединения (в пересчете на фтор): - Гидрофторид (Водород фторид; фтороводород)
</v>
      </c>
      <c r="AA62" s="166">
        <f>VLOOKUP(Y62,quide!$A$2:$J$1006,10,0)</f>
        <v>1</v>
      </c>
      <c r="AB62" s="205">
        <f>VLOOKUP(tbl2_2!A62,ishod_substance!A:AD,8,0)</f>
        <v>1.1999999999999999E-6</v>
      </c>
      <c r="AC62" s="207">
        <f t="shared" si="2"/>
        <v>4.0000000000000001E-3</v>
      </c>
      <c r="AD62" s="209">
        <f>VLOOKUP(tbl2_2!A62,ishod_substance!A:AD,9,0)</f>
        <v>2.5631999999999998E-5</v>
      </c>
      <c r="AE62" s="210">
        <f>VLOOKUP(tbl2_2!A62,ishod_substance!A:AD,9,0)</f>
        <v>2.5631999999999998E-5</v>
      </c>
      <c r="AF62" s="170"/>
    </row>
    <row r="63" spans="1:32" ht="38.25" hidden="1" x14ac:dyDescent="0.25">
      <c r="A63">
        <v>55</v>
      </c>
      <c r="B63" s="85">
        <f>IFERROR(IF(OR(AND(ishod_substance!$O$1=3,OR(VLOOKUP('tbl2'!Y63,quide!A:G,7,0)=2,VLOOKUP('tbl2'!Y63,quide!A:G,7,0)=1)),AND(ishod_substance!$O$1=2,VLOOKUP('tbl2'!Y63,quide!A:I,9,0)=1)),1,0),0)</f>
        <v>0</v>
      </c>
      <c r="C63" s="160">
        <f>VLOOKUP(tbl2_2!A63,ishod_substance!A:P,2,0)</f>
        <v>1</v>
      </c>
      <c r="D63" s="161" t="str">
        <f>VLOOKUP(tbl2_2!A63,ishod_substance!A:P,3,0)</f>
        <v>основное производственное здание</v>
      </c>
      <c r="E63" s="160" t="str">
        <f>VLOOKUP(tbl2_2!A63,ishod_substance!A:P,11,0)</f>
        <v>выгрузка ТКО</v>
      </c>
      <c r="F63" s="162">
        <f>VLOOKUP(tbl2_2!A63,ishod_substance!A:P,15,0)</f>
        <v>1</v>
      </c>
      <c r="G63" s="162" t="str">
        <f>VLOOKUP(tbl2_2!A63,ishod_substance!A:P,12,0)&amp;"/"&amp;VLOOKUP(tbl2_2!A63,ishod_substance!A:P,14,0)</f>
        <v>12/4380</v>
      </c>
      <c r="H63" s="163" t="str">
        <f>VLOOKUP(tbl2_2!A63,ishod_substance!A:P,6,0)</f>
        <v>неорганизованный</v>
      </c>
      <c r="I63" s="164">
        <f>VLOOKUP(tbl2_2!A63,ishod_substance!A:T,19,0)</f>
        <v>1</v>
      </c>
      <c r="J63" s="164">
        <f>VLOOKUP(tbl2_2!A63,ishod_substance!A:P,5,0)</f>
        <v>6001</v>
      </c>
      <c r="K63" s="165">
        <f>VLOOKUP(tbl2_2!A63,ishod_substance!A:Q,17,0)</f>
        <v>1</v>
      </c>
      <c r="L63" s="165">
        <f>VLOOKUP(tbl2_2!A63,ishod_substance!A:R,18,0)</f>
        <v>5</v>
      </c>
      <c r="M63" s="165">
        <f>VLOOKUP(tbl2_2!A63,ishod_substance!A:AD,28,0)</f>
        <v>0</v>
      </c>
      <c r="N63" s="166">
        <f>VLOOKUP(tbl2_2!A63,ishod_substance!A:AD,20,0)</f>
        <v>0</v>
      </c>
      <c r="O63" s="166">
        <f>VLOOKUP(tbl2_2!A63,ishod_substance!A:AD,21,0)</f>
        <v>0</v>
      </c>
      <c r="P63" s="166">
        <f>VLOOKUP(tbl2_2!A63,ishod_substance!A:AD,22,0)</f>
        <v>0</v>
      </c>
      <c r="Q63" s="164">
        <f>VLOOKUP(tbl2_2!A63,ishod_substance!A:AD,23,0)</f>
        <v>1236135</v>
      </c>
      <c r="R63" s="164">
        <f>VLOOKUP(tbl2_2!A63,ishod_substance!A:AD,24,0)</f>
        <v>407903</v>
      </c>
      <c r="S63" s="164">
        <f>VLOOKUP(tbl2_2!A63,ishod_substance!A:AD,25,0)</f>
        <v>1236141</v>
      </c>
      <c r="T63" s="164">
        <f>VLOOKUP(tbl2_2!A63,ishod_substance!A:AD,26,0)</f>
        <v>407867</v>
      </c>
      <c r="U63" s="166">
        <f>VLOOKUP(tbl2_2!A63,ishod_substance!A:AD,27,0)</f>
        <v>7</v>
      </c>
      <c r="V63" s="166">
        <f>VLOOKUP(tbl2_2!A63,ishod_substance!A:AD,29,0)</f>
        <v>0</v>
      </c>
      <c r="W63" s="166">
        <f>VLOOKUP(tbl2_2!A63,ishod_substance!A:AD,30,0)</f>
        <v>0</v>
      </c>
      <c r="X63" s="166">
        <f>VLOOKUP(tbl2_2!A63,ishod_substance!A:AE,31,0)</f>
        <v>0</v>
      </c>
      <c r="Y63" s="164">
        <f>VLOOKUP(tbl2_2!A63,ishod_substance!A:AD,7,0)</f>
        <v>303</v>
      </c>
      <c r="Z63" s="167" t="str">
        <f>VLOOKUP(Y63,quide!$A$2:$B$1006,2,0)</f>
        <v>Аммиак (Азота гидрид)</v>
      </c>
      <c r="AA63" s="166">
        <f>VLOOKUP(Y63,quide!$A$2:$J$1006,10,0)</f>
        <v>1</v>
      </c>
      <c r="AB63" s="169">
        <f>VLOOKUP(tbl2_2!A63,ishod_substance!A:AD,8,0)</f>
        <v>4.17E-4</v>
      </c>
      <c r="AC63" s="171">
        <f t="shared" si="2"/>
        <v>0</v>
      </c>
      <c r="AD63" s="168">
        <f>VLOOKUP(tbl2_2!A63,ishod_substance!A:AD,9,0)</f>
        <v>6.5752560000000007E-3</v>
      </c>
      <c r="AE63" s="169">
        <f>VLOOKUP(tbl2_2!A63,ishod_substance!A:AD,9,0)</f>
        <v>6.5752560000000007E-3</v>
      </c>
      <c r="AF63" s="170"/>
    </row>
    <row r="64" spans="1:32" ht="102.75" x14ac:dyDescent="0.25">
      <c r="A64">
        <v>56</v>
      </c>
      <c r="B64" s="85">
        <f>IFERROR(IF(OR(AND(ishod_substance!$O$1=3,OR(VLOOKUP('tbl2'!Y64,quide!A:G,7,0)=2,VLOOKUP('tbl2'!Y64,quide!A:G,7,0)=1)),AND(ishod_substance!$O$1=2,VLOOKUP('tbl2'!Y64,quide!A:I,9,0)=1)),1,0),0)</f>
        <v>1</v>
      </c>
      <c r="C64" s="5">
        <f>VLOOKUP(tbl2_2!A64,ishod_substance!A:P,2,0)</f>
        <v>1</v>
      </c>
      <c r="D64" s="7" t="str">
        <f>VLOOKUP(tbl2_2!A64,ishod_substance!A:P,3,0)</f>
        <v>основное производственное здание</v>
      </c>
      <c r="E64" s="5" t="str">
        <f>VLOOKUP(tbl2_2!A64,ishod_substance!A:P,11,0)</f>
        <v>выгрузка ТКО</v>
      </c>
      <c r="F64" s="6">
        <f>VLOOKUP(tbl2_2!A64,ishod_substance!A:P,15,0)</f>
        <v>1</v>
      </c>
      <c r="G64" s="6" t="str">
        <f>VLOOKUP(tbl2_2!A64,ishod_substance!A:P,12,0)&amp;"/"&amp;VLOOKUP(tbl2_2!A64,ishod_substance!A:P,14,0)</f>
        <v>12/4380</v>
      </c>
      <c r="H64" s="29" t="str">
        <f>VLOOKUP(tbl2_2!A64,ishod_substance!A:P,6,0)</f>
        <v>неорганизованный</v>
      </c>
      <c r="I64" s="10">
        <f>VLOOKUP(tbl2_2!A64,ishod_substance!A:P,15,0)</f>
        <v>1</v>
      </c>
      <c r="J64" s="10">
        <f>VLOOKUP(tbl2_2!A64,ishod_substance!A:P,5,0)</f>
        <v>6001</v>
      </c>
      <c r="K64" s="84">
        <f>VLOOKUP(tbl2_2!A64,ishod_substance!A:Q,17,0)</f>
        <v>1</v>
      </c>
      <c r="L64" s="84">
        <f>VLOOKUP(tbl2_2!A64,ishod_substance!A:R,18,0)</f>
        <v>5</v>
      </c>
      <c r="M64" s="165">
        <f>VLOOKUP(tbl2_2!A64,ishod_substance!A:AD,28,0)</f>
        <v>0</v>
      </c>
      <c r="N64" s="4">
        <f>VLOOKUP(tbl2_2!A64,ishod_substance!A:AD,20,0)</f>
        <v>0</v>
      </c>
      <c r="O64" s="4">
        <f>VLOOKUP(tbl2_2!A64,ishod_substance!A:AD,21,0)</f>
        <v>0</v>
      </c>
      <c r="P64" s="4">
        <f>VLOOKUP(tbl2_2!A64,ishod_substance!A:AD,22,0)</f>
        <v>0</v>
      </c>
      <c r="Q64" s="10">
        <f>VLOOKUP(tbl2_2!A64,ishod_substance!A:AD,23,0)</f>
        <v>1236135</v>
      </c>
      <c r="R64" s="10">
        <f>VLOOKUP(tbl2_2!A64,ishod_substance!A:AD,24,0)</f>
        <v>407903</v>
      </c>
      <c r="S64" s="10">
        <f>VLOOKUP(tbl2_2!A64,ishod_substance!A:AD,25,0)</f>
        <v>1236141</v>
      </c>
      <c r="T64" s="10">
        <f>VLOOKUP(tbl2_2!A64,ishod_substance!A:AD,26,0)</f>
        <v>407867</v>
      </c>
      <c r="U64" s="4">
        <f>VLOOKUP(tbl2_2!A64,ishod_substance!A:AD,27,0)</f>
        <v>7</v>
      </c>
      <c r="V64" s="166">
        <f>VLOOKUP(tbl2_2!A64,ishod_substance!A:AD,29,0)</f>
        <v>0</v>
      </c>
      <c r="W64" s="166">
        <f>VLOOKUP(tbl2_2!A64,ishod_substance!A:AD,30,0)</f>
        <v>0</v>
      </c>
      <c r="X64" s="166">
        <f>VLOOKUP(tbl2_2!A64,ishod_substance!A:AE,31,0)</f>
        <v>0</v>
      </c>
      <c r="Y64" s="10">
        <f>VLOOKUP(tbl2_2!A64,ishod_substance!A:AD,7,0)</f>
        <v>333</v>
      </c>
      <c r="Z64" s="9" t="str">
        <f>VLOOKUP(Y64,quide!$A$2:$B$1006,2,0)</f>
        <v xml:space="preserve"> 
Дигидросульфид (Водород сернистый, дигидросульфид, гидросульфид)</v>
      </c>
      <c r="AA64" s="4">
        <f>VLOOKUP(Y64,quide!$A$2:$J$1006,10,0)</f>
        <v>1</v>
      </c>
      <c r="AB64" s="50">
        <f>VLOOKUP(tbl2_2!A64,ishod_substance!A:AD,8,0)</f>
        <v>2.3E-5</v>
      </c>
      <c r="AC64" s="28">
        <f t="shared" si="2"/>
        <v>0</v>
      </c>
      <c r="AD64" s="27">
        <f>VLOOKUP(tbl2_2!A64,ishod_substance!A:AD,9,0)</f>
        <v>3.6266400000000001E-4</v>
      </c>
      <c r="AE64" s="8">
        <f>VLOOKUP(tbl2_2!A64,ishod_substance!A:AD,9,0)</f>
        <v>3.6266400000000001E-4</v>
      </c>
      <c r="AF64" s="12"/>
    </row>
    <row r="65" spans="1:32" ht="39" hidden="1" x14ac:dyDescent="0.25">
      <c r="A65">
        <v>57</v>
      </c>
      <c r="B65" s="85">
        <f>IFERROR(IF(OR(AND(ishod_substance!$O$1=3,OR(VLOOKUP('tbl2'!Y65,quide!A:G,7,0)=2,VLOOKUP('tbl2'!Y65,quide!A:G,7,0)=1)),AND(ishod_substance!$O$1=2,VLOOKUP('tbl2'!Y65,quide!A:I,9,0)=1)),1,0),0)</f>
        <v>0</v>
      </c>
      <c r="C65" s="5">
        <f>VLOOKUP(tbl2_2!A65,ishod_substance!A:P,2,0)</f>
        <v>1</v>
      </c>
      <c r="D65" s="7" t="str">
        <f>VLOOKUP(tbl2_2!A65,ishod_substance!A:P,3,0)</f>
        <v>основное производственное здание</v>
      </c>
      <c r="E65" s="5" t="str">
        <f>VLOOKUP(tbl2_2!A65,ishod_substance!A:P,11,0)</f>
        <v>выгрузка ТКО</v>
      </c>
      <c r="F65" s="6">
        <f>VLOOKUP(tbl2_2!A65,ishod_substance!A:P,15,0)</f>
        <v>1</v>
      </c>
      <c r="G65" s="6" t="str">
        <f>VLOOKUP(tbl2_2!A65,ishod_substance!A:P,12,0)&amp;"/"&amp;VLOOKUP(tbl2_2!A65,ishod_substance!A:P,14,0)</f>
        <v>12/4380</v>
      </c>
      <c r="H65" s="29" t="str">
        <f>VLOOKUP(tbl2_2!A65,ishod_substance!A:P,6,0)</f>
        <v>неорганизованный</v>
      </c>
      <c r="I65" s="10">
        <f>VLOOKUP(tbl2_2!A65,ishod_substance!A:P,15,0)</f>
        <v>1</v>
      </c>
      <c r="J65" s="10">
        <f>VLOOKUP(tbl2_2!A65,ishod_substance!A:P,5,0)</f>
        <v>6001</v>
      </c>
      <c r="K65" s="84">
        <f>VLOOKUP(tbl2_2!A65,ishod_substance!A:Q,17,0)</f>
        <v>1</v>
      </c>
      <c r="L65" s="84">
        <f>VLOOKUP(tbl2_2!A65,ishod_substance!A:R,18,0)</f>
        <v>5</v>
      </c>
      <c r="M65" s="165">
        <f>VLOOKUP(tbl2_2!A65,ishod_substance!A:AD,28,0)</f>
        <v>0</v>
      </c>
      <c r="N65" s="4">
        <f>VLOOKUP(tbl2_2!A65,ishod_substance!A:AD,20,0)</f>
        <v>0</v>
      </c>
      <c r="O65" s="4">
        <f>VLOOKUP(tbl2_2!A65,ishod_substance!A:AD,21,0)</f>
        <v>0</v>
      </c>
      <c r="P65" s="4">
        <f>VLOOKUP(tbl2_2!A65,ishod_substance!A:AD,22,0)</f>
        <v>0</v>
      </c>
      <c r="Q65" s="10">
        <f>VLOOKUP(tbl2_2!A65,ishod_substance!A:AD,23,0)</f>
        <v>1236135</v>
      </c>
      <c r="R65" s="10">
        <f>VLOOKUP(tbl2_2!A65,ishod_substance!A:AD,24,0)</f>
        <v>407903</v>
      </c>
      <c r="S65" s="10">
        <f>VLOOKUP(tbl2_2!A65,ishod_substance!A:AD,25,0)</f>
        <v>1236141</v>
      </c>
      <c r="T65" s="10">
        <f>VLOOKUP(tbl2_2!A65,ishod_substance!A:AD,26,0)</f>
        <v>407867</v>
      </c>
      <c r="U65" s="4">
        <f>VLOOKUP(tbl2_2!A65,ishod_substance!A:AD,27,0)</f>
        <v>7</v>
      </c>
      <c r="V65" s="166">
        <f>VLOOKUP(tbl2_2!A65,ishod_substance!A:AD,29,0)</f>
        <v>0</v>
      </c>
      <c r="W65" s="166">
        <f>VLOOKUP(tbl2_2!A65,ishod_substance!A:AD,30,0)</f>
        <v>0</v>
      </c>
      <c r="X65" s="166">
        <f>VLOOKUP(tbl2_2!A65,ishod_substance!A:AE,31,0)</f>
        <v>0</v>
      </c>
      <c r="Y65" s="10">
        <f>VLOOKUP(tbl2_2!A65,ishod_substance!A:AD,7,0)</f>
        <v>2902</v>
      </c>
      <c r="Z65" s="9" t="str">
        <f>VLOOKUP(Y65,quide!$A$2:$B$1006,2,0)</f>
        <v>Взвешенные вещества</v>
      </c>
      <c r="AA65" s="4">
        <f>VLOOKUP(Y65,quide!$A$2:$J$1006,10,0)</f>
        <v>3</v>
      </c>
      <c r="AB65" s="50">
        <f>VLOOKUP(tbl2_2!A65,ishod_substance!A:AD,8,0)</f>
        <v>1.2557077625570777E-2</v>
      </c>
      <c r="AC65" s="28">
        <f t="shared" si="2"/>
        <v>0</v>
      </c>
      <c r="AD65" s="27">
        <f>VLOOKUP(tbl2_2!A65,ishod_substance!A:AD,9,0)</f>
        <v>0.19800000000000001</v>
      </c>
      <c r="AE65" s="8">
        <f>VLOOKUP(tbl2_2!A65,ishod_substance!A:AD,9,0)</f>
        <v>0.19800000000000001</v>
      </c>
      <c r="AF65" s="12"/>
    </row>
    <row r="66" spans="1:32" ht="51" x14ac:dyDescent="0.25">
      <c r="A66">
        <v>58</v>
      </c>
      <c r="B66" s="85">
        <f>IFERROR(IF(OR(AND(ishod_substance!$O$1=3,OR(VLOOKUP('tbl2'!Y66,quide!A:G,7,0)=2,VLOOKUP('tbl2'!Y66,quide!A:G,7,0)=1)),AND(ishod_substance!$O$1=2,VLOOKUP('tbl2'!Y66,quide!A:I,9,0)=1)),1,0),0)</f>
        <v>1</v>
      </c>
      <c r="C66" s="160">
        <f>VLOOKUP(tbl2_2!A66,ishod_substance!A:P,2,0)</f>
        <v>1</v>
      </c>
      <c r="D66" s="161" t="str">
        <f>VLOOKUP(tbl2_2!A66,ishod_substance!A:P,3,0)</f>
        <v>основное производственное здание</v>
      </c>
      <c r="E66" s="160" t="str">
        <f>VLOOKUP(tbl2_2!A66,ishod_substance!A:P,11,0)</f>
        <v>выгрузка ТКО</v>
      </c>
      <c r="F66" s="162">
        <f>VLOOKUP(tbl2_2!A66,ishod_substance!A:P,15,0)</f>
        <v>1</v>
      </c>
      <c r="G66" s="162" t="str">
        <f>VLOOKUP(tbl2_2!A66,ishod_substance!A:P,12,0)&amp;"/"&amp;VLOOKUP(tbl2_2!A66,ishod_substance!A:P,14,0)</f>
        <v>12/4380</v>
      </c>
      <c r="H66" s="163" t="str">
        <f>VLOOKUP(tbl2_2!A66,ishod_substance!A:P,6,0)</f>
        <v>неорганизованный</v>
      </c>
      <c r="I66" s="164">
        <f>VLOOKUP(tbl2_2!A66,ishod_substance!A:T,19,0)</f>
        <v>1</v>
      </c>
      <c r="J66" s="164">
        <f>VLOOKUP(tbl2_2!A66,ishod_substance!A:P,5,0)</f>
        <v>6001</v>
      </c>
      <c r="K66" s="165">
        <f>VLOOKUP(tbl2_2!A66,ishod_substance!A:Q,17,0)</f>
        <v>1</v>
      </c>
      <c r="L66" s="165">
        <f>VLOOKUP(tbl2_2!A66,ishod_substance!A:R,18,0)</f>
        <v>5</v>
      </c>
      <c r="M66" s="165">
        <f>VLOOKUP(tbl2_2!A66,ishod_substance!A:AD,28,0)</f>
        <v>0</v>
      </c>
      <c r="N66" s="166">
        <f>VLOOKUP(tbl2_2!A66,ishod_substance!A:AD,20,0)</f>
        <v>0</v>
      </c>
      <c r="O66" s="166">
        <f>VLOOKUP(tbl2_2!A66,ishod_substance!A:AD,21,0)</f>
        <v>0</v>
      </c>
      <c r="P66" s="166">
        <f>VLOOKUP(tbl2_2!A66,ishod_substance!A:AD,22,0)</f>
        <v>0</v>
      </c>
      <c r="Q66" s="164">
        <f>VLOOKUP(tbl2_2!A66,ishod_substance!A:AD,23,0)</f>
        <v>1236135</v>
      </c>
      <c r="R66" s="164">
        <f>VLOOKUP(tbl2_2!A66,ishod_substance!A:AD,24,0)</f>
        <v>407903</v>
      </c>
      <c r="S66" s="164">
        <f>VLOOKUP(tbl2_2!A66,ishod_substance!A:AD,25,0)</f>
        <v>1236141</v>
      </c>
      <c r="T66" s="164">
        <f>VLOOKUP(tbl2_2!A66,ishod_substance!A:AD,26,0)</f>
        <v>407867</v>
      </c>
      <c r="U66" s="166">
        <f>VLOOKUP(tbl2_2!A66,ishod_substance!A:AD,27,0)</f>
        <v>7</v>
      </c>
      <c r="V66" s="166">
        <f>VLOOKUP(tbl2_2!A66,ishod_substance!A:AD,29,0)</f>
        <v>0</v>
      </c>
      <c r="W66" s="166">
        <f>VLOOKUP(tbl2_2!A66,ishod_substance!A:AD,30,0)</f>
        <v>0</v>
      </c>
      <c r="X66" s="166">
        <f>VLOOKUP(tbl2_2!A66,ishod_substance!A:AE,31,0)</f>
        <v>0</v>
      </c>
      <c r="Y66" s="164">
        <f>VLOOKUP(tbl2_2!A66,ishod_substance!A:AD,7,0)</f>
        <v>602</v>
      </c>
      <c r="Z66" s="167" t="str">
        <f>VLOOKUP(Y66,quide!$A$2:$B$1006,2,0)</f>
        <v>Бензол (Циклогексатриен; фенилгидрид)</v>
      </c>
      <c r="AA66" s="166">
        <f>VLOOKUP(Y66,quide!$A$2:$J$1006,10,0)</f>
        <v>1</v>
      </c>
      <c r="AB66" s="169">
        <f>VLOOKUP(tbl2_2!A66,ishod_substance!A:AD,8,0)</f>
        <v>3.5E-4</v>
      </c>
      <c r="AC66" s="171">
        <f t="shared" si="2"/>
        <v>0</v>
      </c>
      <c r="AD66" s="168">
        <f>VLOOKUP(tbl2_2!A66,ishod_substance!A:AD,9,0)</f>
        <v>5.5187999999999999E-3</v>
      </c>
      <c r="AE66" s="169">
        <f>VLOOKUP(tbl2_2!A66,ishod_substance!A:AD,9,0)</f>
        <v>5.5187999999999999E-3</v>
      </c>
      <c r="AF66" s="170"/>
    </row>
    <row r="67" spans="1:32" ht="89.25" hidden="1" x14ac:dyDescent="0.25">
      <c r="A67">
        <v>59</v>
      </c>
      <c r="B67" s="85">
        <f>IFERROR(IF(OR(AND(ishod_substance!$O$1=3,OR(VLOOKUP('tbl2'!Y67,quide!A:G,7,0)=2,VLOOKUP('tbl2'!Y67,quide!A:G,7,0)=1)),AND(ishod_substance!$O$1=2,VLOOKUP('tbl2'!Y67,quide!A:I,9,0)=1)),1,0),0)</f>
        <v>0</v>
      </c>
      <c r="C67" s="160">
        <f>VLOOKUP(tbl2_2!A67,ishod_substance!A:P,2,0)</f>
        <v>1</v>
      </c>
      <c r="D67" s="161" t="str">
        <f>VLOOKUP(tbl2_2!A67,ishod_substance!A:P,3,0)</f>
        <v>основное производственное здание</v>
      </c>
      <c r="E67" s="160" t="str">
        <f>VLOOKUP(tbl2_2!A67,ishod_substance!A:P,11,0)</f>
        <v>выгрузка ТКО</v>
      </c>
      <c r="F67" s="162">
        <f>VLOOKUP(tbl2_2!A67,ishod_substance!A:P,15,0)</f>
        <v>1</v>
      </c>
      <c r="G67" s="162" t="str">
        <f>VLOOKUP(tbl2_2!A67,ishod_substance!A:P,12,0)&amp;"/"&amp;VLOOKUP(tbl2_2!A67,ishod_substance!A:P,14,0)</f>
        <v>12/4380</v>
      </c>
      <c r="H67" s="163" t="str">
        <f>VLOOKUP(tbl2_2!A67,ishod_substance!A:P,6,0)</f>
        <v>неорганизованный</v>
      </c>
      <c r="I67" s="164">
        <f>VLOOKUP(tbl2_2!A67,ishod_substance!A:T,19,0)</f>
        <v>1</v>
      </c>
      <c r="J67" s="164">
        <f>VLOOKUP(tbl2_2!A67,ishod_substance!A:P,5,0)</f>
        <v>6001</v>
      </c>
      <c r="K67" s="165">
        <f>VLOOKUP(tbl2_2!A67,ishod_substance!A:Q,17,0)</f>
        <v>1</v>
      </c>
      <c r="L67" s="165">
        <f>VLOOKUP(tbl2_2!A67,ishod_substance!A:R,18,0)</f>
        <v>5</v>
      </c>
      <c r="M67" s="165">
        <f>VLOOKUP(tbl2_2!A67,ishod_substance!A:AD,28,0)</f>
        <v>0</v>
      </c>
      <c r="N67" s="166">
        <f>VLOOKUP(tbl2_2!A67,ishod_substance!A:AD,20,0)</f>
        <v>0</v>
      </c>
      <c r="O67" s="166">
        <f>VLOOKUP(tbl2_2!A67,ishod_substance!A:AD,21,0)</f>
        <v>0</v>
      </c>
      <c r="P67" s="166">
        <f>VLOOKUP(tbl2_2!A67,ishod_substance!A:AD,22,0)</f>
        <v>0</v>
      </c>
      <c r="Q67" s="164">
        <f>VLOOKUP(tbl2_2!A67,ishod_substance!A:AD,23,0)</f>
        <v>1236135</v>
      </c>
      <c r="R67" s="164">
        <f>VLOOKUP(tbl2_2!A67,ishod_substance!A:AD,24,0)</f>
        <v>407903</v>
      </c>
      <c r="S67" s="164">
        <f>VLOOKUP(tbl2_2!A67,ishod_substance!A:AD,25,0)</f>
        <v>1236141</v>
      </c>
      <c r="T67" s="164">
        <f>VLOOKUP(tbl2_2!A67,ishod_substance!A:AD,26,0)</f>
        <v>407867</v>
      </c>
      <c r="U67" s="166">
        <f>VLOOKUP(tbl2_2!A67,ishod_substance!A:AD,27,0)</f>
        <v>7</v>
      </c>
      <c r="V67" s="166">
        <f>VLOOKUP(tbl2_2!A67,ishod_substance!A:AD,29,0)</f>
        <v>0</v>
      </c>
      <c r="W67" s="166">
        <f>VLOOKUP(tbl2_2!A67,ishod_substance!A:AD,30,0)</f>
        <v>0</v>
      </c>
      <c r="X67" s="166">
        <f>VLOOKUP(tbl2_2!A67,ishod_substance!A:AE,31,0)</f>
        <v>0</v>
      </c>
      <c r="Y67" s="164">
        <f>VLOOKUP(tbl2_2!A67,ishod_substance!A:AD,7,0)</f>
        <v>337</v>
      </c>
      <c r="Z67" s="167" t="str">
        <f>VLOOKUP(Y67,quide!$A$2:$B$1006,2,0)</f>
        <v>Углерода оксид (Углерод окись; углерод моноокись; угарный газ)</v>
      </c>
      <c r="AA67" s="166">
        <f>VLOOKUP(Y67,quide!$A$2:$J$1006,10,0)</f>
        <v>1</v>
      </c>
      <c r="AB67" s="213">
        <f>VLOOKUP(tbl2_2!A67,ishod_substance!A:AD,8,0)</f>
        <v>6.0219999999999996E-3</v>
      </c>
      <c r="AC67" s="208">
        <f t="shared" si="2"/>
        <v>0</v>
      </c>
      <c r="AD67" s="168">
        <f>VLOOKUP(tbl2_2!A67,ishod_substance!A:AD,9,0)</f>
        <v>9.4954895999999983E-2</v>
      </c>
      <c r="AE67" s="169">
        <f>VLOOKUP(tbl2_2!A67,ishod_substance!A:AD,9,0)</f>
        <v>9.4954895999999983E-2</v>
      </c>
      <c r="AF67" s="170"/>
    </row>
    <row r="68" spans="1:32" ht="64.5" hidden="1" x14ac:dyDescent="0.25">
      <c r="A68">
        <v>60</v>
      </c>
      <c r="B68" s="85">
        <f>IFERROR(IF(OR(AND(ishod_substance!$O$1=3,OR(VLOOKUP('tbl2'!Y68,quide!A:G,7,0)=2,VLOOKUP('tbl2'!Y68,quide!A:G,7,0)=1)),AND(ishod_substance!$O$1=2,VLOOKUP('tbl2'!Y68,quide!A:I,9,0)=1)),1,0),0)</f>
        <v>0</v>
      </c>
      <c r="C68" s="5">
        <f>VLOOKUP(tbl2_2!A68,ishod_substance!A:P,2,0)</f>
        <v>1</v>
      </c>
      <c r="D68" s="7" t="str">
        <f>VLOOKUP(tbl2_2!A68,ishod_substance!A:P,3,0)</f>
        <v>основное производственное здание</v>
      </c>
      <c r="E68" s="5" t="str">
        <f>VLOOKUP(tbl2_2!A68,ishod_substance!A:P,11,0)</f>
        <v>погрузчик Hyundai  HSL 850-7A</v>
      </c>
      <c r="F68" s="6">
        <f>VLOOKUP(tbl2_2!A68,ishod_substance!A:P,15,0)</f>
        <v>1</v>
      </c>
      <c r="G68" s="6" t="str">
        <f>VLOOKUP(tbl2_2!A68,ishod_substance!A:P,12,0)&amp;"/"&amp;VLOOKUP(tbl2_2!A68,ishod_substance!A:P,14,0)</f>
        <v>12/4380</v>
      </c>
      <c r="H68" s="29" t="str">
        <f>VLOOKUP(tbl2_2!A68,ishod_substance!A:P,6,0)</f>
        <v>неорганизованный</v>
      </c>
      <c r="I68" s="10">
        <f>VLOOKUP(tbl2_2!A68,ishod_substance!A:P,15,0)</f>
        <v>1</v>
      </c>
      <c r="J68" s="10">
        <f>VLOOKUP(tbl2_2!A68,ishod_substance!A:P,5,0)</f>
        <v>6001</v>
      </c>
      <c r="K68" s="84">
        <f>VLOOKUP(tbl2_2!A68,ishod_substance!A:Q,17,0)</f>
        <v>1</v>
      </c>
      <c r="L68" s="84">
        <f>VLOOKUP(tbl2_2!A68,ishod_substance!A:R,18,0)</f>
        <v>5</v>
      </c>
      <c r="M68" s="165">
        <f>VLOOKUP(tbl2_2!A68,ishod_substance!A:AD,28,0)</f>
        <v>0</v>
      </c>
      <c r="N68" s="4">
        <f>VLOOKUP(tbl2_2!A68,ishod_substance!A:AD,20,0)</f>
        <v>0</v>
      </c>
      <c r="O68" s="4">
        <f>VLOOKUP(tbl2_2!A68,ishod_substance!A:AD,21,0)</f>
        <v>0</v>
      </c>
      <c r="P68" s="4">
        <f>VLOOKUP(tbl2_2!A68,ishod_substance!A:AD,22,0)</f>
        <v>0</v>
      </c>
      <c r="Q68" s="10">
        <f>VLOOKUP(tbl2_2!A68,ishod_substance!A:AD,23,0)</f>
        <v>1236135</v>
      </c>
      <c r="R68" s="10">
        <f>VLOOKUP(tbl2_2!A68,ishod_substance!A:AD,24,0)</f>
        <v>407903</v>
      </c>
      <c r="S68" s="10">
        <f>VLOOKUP(tbl2_2!A68,ishod_substance!A:AD,25,0)</f>
        <v>1236141</v>
      </c>
      <c r="T68" s="10">
        <f>VLOOKUP(tbl2_2!A68,ishod_substance!A:AD,26,0)</f>
        <v>407867</v>
      </c>
      <c r="U68" s="4">
        <f>VLOOKUP(tbl2_2!A68,ishod_substance!A:AD,27,0)</f>
        <v>7</v>
      </c>
      <c r="V68" s="166">
        <f>VLOOKUP(tbl2_2!A68,ishod_substance!A:AD,29,0)</f>
        <v>0</v>
      </c>
      <c r="W68" s="166">
        <f>VLOOKUP(tbl2_2!A68,ishod_substance!A:AD,30,0)</f>
        <v>0</v>
      </c>
      <c r="X68" s="166">
        <f>VLOOKUP(tbl2_2!A68,ishod_substance!A:AE,31,0)</f>
        <v>0</v>
      </c>
      <c r="Y68" s="10">
        <f>VLOOKUP(tbl2_2!A68,ishod_substance!A:AD,7,0)</f>
        <v>301</v>
      </c>
      <c r="Z68" s="9" t="str">
        <f>VLOOKUP(Y68,quide!$A$2:$B$1006,2,0)</f>
        <v>Азота диоксид (Двуокись азота; пероксид азота)</v>
      </c>
      <c r="AA68" s="4">
        <f>VLOOKUP(Y68,quide!$A$2:$J$1006,10,0)</f>
        <v>1</v>
      </c>
      <c r="AB68" s="50">
        <f>VLOOKUP(tbl2_2!A68,ishod_substance!A:AD,8,0)</f>
        <v>3.279244444444445E-2</v>
      </c>
      <c r="AC68" s="28">
        <f t="shared" si="2"/>
        <v>0</v>
      </c>
      <c r="AD68" s="27">
        <f>VLOOKUP(tbl2_2!A68,ishod_substance!A:AD,9,0)</f>
        <v>0.49768297696000002</v>
      </c>
      <c r="AE68" s="8">
        <f>VLOOKUP(tbl2_2!A68,ishod_substance!A:AD,9,0)</f>
        <v>0.49768297696000002</v>
      </c>
      <c r="AF68" s="12"/>
    </row>
    <row r="69" spans="1:32" ht="51.75" hidden="1" x14ac:dyDescent="0.25">
      <c r="A69">
        <v>61</v>
      </c>
      <c r="B69" s="85">
        <f>IFERROR(IF(OR(AND(ishod_substance!$O$1=3,OR(VLOOKUP('tbl2'!Y69,quide!A:G,7,0)=2,VLOOKUP('tbl2'!Y69,quide!A:G,7,0)=1)),AND(ishod_substance!$O$1=2,VLOOKUP('tbl2'!Y69,quide!A:I,9,0)=1)),1,0),0)</f>
        <v>0</v>
      </c>
      <c r="C69" s="5">
        <f>VLOOKUP(tbl2_2!A69,ishod_substance!A:P,2,0)</f>
        <v>1</v>
      </c>
      <c r="D69" s="7" t="str">
        <f>VLOOKUP(tbl2_2!A69,ishod_substance!A:P,3,0)</f>
        <v>основное производственное здание</v>
      </c>
      <c r="E69" s="5" t="str">
        <f>VLOOKUP(tbl2_2!A69,ishod_substance!A:P,11,0)</f>
        <v>погрузчик Hyundai  HSL 850-7A</v>
      </c>
      <c r="F69" s="6">
        <f>VLOOKUP(tbl2_2!A69,ishod_substance!A:P,15,0)</f>
        <v>1</v>
      </c>
      <c r="G69" s="6" t="str">
        <f>VLOOKUP(tbl2_2!A69,ishod_substance!A:P,12,0)&amp;"/"&amp;VLOOKUP(tbl2_2!A69,ishod_substance!A:P,14,0)</f>
        <v>12/4380</v>
      </c>
      <c r="H69" s="29" t="str">
        <f>VLOOKUP(tbl2_2!A69,ishod_substance!A:P,6,0)</f>
        <v>неорганизованный</v>
      </c>
      <c r="I69" s="10">
        <f>VLOOKUP(tbl2_2!A69,ishod_substance!A:P,15,0)</f>
        <v>1</v>
      </c>
      <c r="J69" s="10">
        <f>VLOOKUP(tbl2_2!A69,ishod_substance!A:P,5,0)</f>
        <v>6001</v>
      </c>
      <c r="K69" s="84">
        <f>VLOOKUP(tbl2_2!A69,ishod_substance!A:Q,17,0)</f>
        <v>1</v>
      </c>
      <c r="L69" s="84">
        <f>VLOOKUP(tbl2_2!A69,ishod_substance!A:R,18,0)</f>
        <v>5</v>
      </c>
      <c r="M69" s="165">
        <f>VLOOKUP(tbl2_2!A69,ishod_substance!A:AD,28,0)</f>
        <v>0</v>
      </c>
      <c r="N69" s="4">
        <f>VLOOKUP(tbl2_2!A69,ishod_substance!A:AD,20,0)</f>
        <v>0</v>
      </c>
      <c r="O69" s="4">
        <f>VLOOKUP(tbl2_2!A69,ishod_substance!A:AD,21,0)</f>
        <v>0</v>
      </c>
      <c r="P69" s="4">
        <f>VLOOKUP(tbl2_2!A69,ishod_substance!A:AD,22,0)</f>
        <v>0</v>
      </c>
      <c r="Q69" s="10">
        <f>VLOOKUP(tbl2_2!A69,ishod_substance!A:AD,23,0)</f>
        <v>1236135</v>
      </c>
      <c r="R69" s="10">
        <f>VLOOKUP(tbl2_2!A69,ishod_substance!A:AD,24,0)</f>
        <v>407903</v>
      </c>
      <c r="S69" s="10">
        <f>VLOOKUP(tbl2_2!A69,ishod_substance!A:AD,25,0)</f>
        <v>1236141</v>
      </c>
      <c r="T69" s="10">
        <f>VLOOKUP(tbl2_2!A69,ishod_substance!A:AD,26,0)</f>
        <v>407867</v>
      </c>
      <c r="U69" s="4">
        <f>VLOOKUP(tbl2_2!A69,ishod_substance!A:AD,27,0)</f>
        <v>7</v>
      </c>
      <c r="V69" s="166">
        <f>VLOOKUP(tbl2_2!A69,ishod_substance!A:AD,29,0)</f>
        <v>0</v>
      </c>
      <c r="W69" s="166">
        <f>VLOOKUP(tbl2_2!A69,ishod_substance!A:AD,30,0)</f>
        <v>0</v>
      </c>
      <c r="X69" s="166">
        <f>VLOOKUP(tbl2_2!A69,ishod_substance!A:AE,31,0)</f>
        <v>0</v>
      </c>
      <c r="Y69" s="10">
        <f>VLOOKUP(tbl2_2!A69,ishod_substance!A:AD,7,0)</f>
        <v>304</v>
      </c>
      <c r="Z69" s="9" t="str">
        <f>VLOOKUP(Y69,quide!$A$2:$B$1006,2,0)</f>
        <v>Азот (II) оксид (Азот монооксид)</v>
      </c>
      <c r="AA69" s="4">
        <f>VLOOKUP(Y69,quide!$A$2:$J$1006,10,0)</f>
        <v>1</v>
      </c>
      <c r="AB69" s="50">
        <f>VLOOKUP(tbl2_2!A69,ishod_substance!A:AD,8,0)</f>
        <v>5.328772222222224E-3</v>
      </c>
      <c r="AC69" s="28">
        <f t="shared" si="2"/>
        <v>0</v>
      </c>
      <c r="AD69" s="27">
        <f>VLOOKUP(tbl2_2!A69,ishod_substance!A:AD,9,0)</f>
        <v>8.0873483756000009E-2</v>
      </c>
      <c r="AE69" s="8">
        <f>VLOOKUP(tbl2_2!A69,ishod_substance!A:AD,9,0)</f>
        <v>8.0873483756000009E-2</v>
      </c>
      <c r="AF69" s="12"/>
    </row>
    <row r="70" spans="1:32" ht="51" hidden="1" x14ac:dyDescent="0.25">
      <c r="A70">
        <v>62</v>
      </c>
      <c r="B70" s="85">
        <f>IFERROR(IF(OR(AND(ishod_substance!$O$1=3,OR(VLOOKUP('tbl2'!Y70,quide!A:G,7,0)=2,VLOOKUP('tbl2'!Y70,quide!A:G,7,0)=1)),AND(ishod_substance!$O$1=2,VLOOKUP('tbl2'!Y70,quide!A:I,9,0)=1)),1,0),0)</f>
        <v>0</v>
      </c>
      <c r="C70" s="160">
        <f>VLOOKUP(tbl2_2!A70,ishod_substance!A:P,2,0)</f>
        <v>1</v>
      </c>
      <c r="D70" s="161" t="str">
        <f>VLOOKUP(tbl2_2!A70,ishod_substance!A:P,3,0)</f>
        <v>основное производственное здание</v>
      </c>
      <c r="E70" s="160" t="str">
        <f>VLOOKUP(tbl2_2!A70,ishod_substance!A:P,11,0)</f>
        <v>погрузчик Hyundai  HSL 850-7A</v>
      </c>
      <c r="F70" s="162">
        <f>VLOOKUP(tbl2_2!A70,ishod_substance!A:P,15,0)</f>
        <v>1</v>
      </c>
      <c r="G70" s="162" t="str">
        <f>VLOOKUP(tbl2_2!A70,ishod_substance!A:P,12,0)&amp;"/"&amp;VLOOKUP(tbl2_2!A70,ishod_substance!A:P,14,0)</f>
        <v>12/4380</v>
      </c>
      <c r="H70" s="163" t="str">
        <f>VLOOKUP(tbl2_2!A70,ishod_substance!A:P,6,0)</f>
        <v>неорганизованный</v>
      </c>
      <c r="I70" s="164">
        <f>VLOOKUP(tbl2_2!A70,ishod_substance!A:T,19,0)</f>
        <v>1</v>
      </c>
      <c r="J70" s="164">
        <f>VLOOKUP(tbl2_2!A70,ishod_substance!A:P,5,0)</f>
        <v>6001</v>
      </c>
      <c r="K70" s="165">
        <f>VLOOKUP(tbl2_2!A70,ishod_substance!A:Q,17,0)</f>
        <v>1</v>
      </c>
      <c r="L70" s="165">
        <f>VLOOKUP(tbl2_2!A70,ishod_substance!A:R,18,0)</f>
        <v>5</v>
      </c>
      <c r="M70" s="165">
        <f>VLOOKUP(tbl2_2!A70,ishod_substance!A:AD,28,0)</f>
        <v>0</v>
      </c>
      <c r="N70" s="166">
        <f>VLOOKUP(tbl2_2!A70,ishod_substance!A:AD,20,0)</f>
        <v>0</v>
      </c>
      <c r="O70" s="166">
        <f>VLOOKUP(tbl2_2!A70,ishod_substance!A:AD,21,0)</f>
        <v>0</v>
      </c>
      <c r="P70" s="166">
        <f>VLOOKUP(tbl2_2!A70,ishod_substance!A:AD,22,0)</f>
        <v>0</v>
      </c>
      <c r="Q70" s="164">
        <f>VLOOKUP(tbl2_2!A70,ishod_substance!A:AD,23,0)</f>
        <v>1236135</v>
      </c>
      <c r="R70" s="164">
        <f>VLOOKUP(tbl2_2!A70,ishod_substance!A:AD,24,0)</f>
        <v>407903</v>
      </c>
      <c r="S70" s="164">
        <f>VLOOKUP(tbl2_2!A70,ishod_substance!A:AD,25,0)</f>
        <v>1236141</v>
      </c>
      <c r="T70" s="164">
        <f>VLOOKUP(tbl2_2!A70,ishod_substance!A:AD,26,0)</f>
        <v>407867</v>
      </c>
      <c r="U70" s="166">
        <f>VLOOKUP(tbl2_2!A70,ishod_substance!A:AD,27,0)</f>
        <v>7</v>
      </c>
      <c r="V70" s="166">
        <f>VLOOKUP(tbl2_2!A70,ishod_substance!A:AD,29,0)</f>
        <v>0</v>
      </c>
      <c r="W70" s="166">
        <f>VLOOKUP(tbl2_2!A70,ishod_substance!A:AD,30,0)</f>
        <v>0</v>
      </c>
      <c r="X70" s="166">
        <f>VLOOKUP(tbl2_2!A70,ishod_substance!A:AE,31,0)</f>
        <v>0</v>
      </c>
      <c r="Y70" s="164">
        <f>VLOOKUP(tbl2_2!A70,ishod_substance!A:AD,7,0)</f>
        <v>328</v>
      </c>
      <c r="Z70" s="167" t="str">
        <f>VLOOKUP(Y70,quide!$A$2:$B$1006,2,0)</f>
        <v>Углерод (Пигмент черный)</v>
      </c>
      <c r="AA70" s="166">
        <f>VLOOKUP(Y70,quide!$A$2:$J$1006,10,0)</f>
        <v>1</v>
      </c>
      <c r="AB70" s="169">
        <f>VLOOKUP(tbl2_2!A70,ishod_substance!A:AD,8,0)</f>
        <v>6.7494444444444451E-3</v>
      </c>
      <c r="AC70" s="171">
        <f t="shared" si="2"/>
        <v>0</v>
      </c>
      <c r="AD70" s="168">
        <f>VLOOKUP(tbl2_2!A70,ishod_substance!A:AD,9,0)</f>
        <v>8.6357965940000017E-2</v>
      </c>
      <c r="AE70" s="169">
        <f>VLOOKUP(tbl2_2!A70,ishod_substance!A:AD,9,0)</f>
        <v>8.6357965940000017E-2</v>
      </c>
      <c r="AF70" s="170"/>
    </row>
    <row r="71" spans="1:32" ht="51" hidden="1" x14ac:dyDescent="0.25">
      <c r="A71">
        <v>63</v>
      </c>
      <c r="B71" s="85">
        <f>IFERROR(IF(OR(AND(ishod_substance!$O$1=3,OR(VLOOKUP('tbl2'!Y71,quide!A:G,7,0)=2,VLOOKUP('tbl2'!Y71,quide!A:G,7,0)=1)),AND(ishod_substance!$O$1=2,VLOOKUP('tbl2'!Y71,quide!A:I,9,0)=1)),1,0),0)</f>
        <v>0</v>
      </c>
      <c r="C71" s="160">
        <f>VLOOKUP(tbl2_2!A71,ishod_substance!A:P,2,0)</f>
        <v>1</v>
      </c>
      <c r="D71" s="161" t="str">
        <f>VLOOKUP(tbl2_2!A71,ishod_substance!A:P,3,0)</f>
        <v>основное производственное здание</v>
      </c>
      <c r="E71" s="160" t="str">
        <f>VLOOKUP(tbl2_2!A71,ishod_substance!A:P,11,0)</f>
        <v>погрузчик Hyundai  HSL 850-7A</v>
      </c>
      <c r="F71" s="162">
        <f>VLOOKUP(tbl2_2!A71,ishod_substance!A:P,15,0)</f>
        <v>1</v>
      </c>
      <c r="G71" s="162" t="str">
        <f>VLOOKUP(tbl2_2!A71,ishod_substance!A:P,12,0)&amp;"/"&amp;VLOOKUP(tbl2_2!A71,ishod_substance!A:P,14,0)</f>
        <v>12/4380</v>
      </c>
      <c r="H71" s="163" t="str">
        <f>VLOOKUP(tbl2_2!A71,ishod_substance!A:P,6,0)</f>
        <v>неорганизованный</v>
      </c>
      <c r="I71" s="164">
        <f>VLOOKUP(tbl2_2!A71,ishod_substance!A:T,19,0)</f>
        <v>1</v>
      </c>
      <c r="J71" s="164">
        <f>VLOOKUP(tbl2_2!A71,ishod_substance!A:P,5,0)</f>
        <v>6001</v>
      </c>
      <c r="K71" s="165">
        <f>VLOOKUP(tbl2_2!A71,ishod_substance!A:Q,17,0)</f>
        <v>1</v>
      </c>
      <c r="L71" s="165">
        <f>VLOOKUP(tbl2_2!A71,ishod_substance!A:R,18,0)</f>
        <v>5</v>
      </c>
      <c r="M71" s="165">
        <f>VLOOKUP(tbl2_2!A71,ishod_substance!A:AD,28,0)</f>
        <v>0</v>
      </c>
      <c r="N71" s="166">
        <f>VLOOKUP(tbl2_2!A71,ishod_substance!A:AD,20,0)</f>
        <v>0</v>
      </c>
      <c r="O71" s="166">
        <f>VLOOKUP(tbl2_2!A71,ishod_substance!A:AD,21,0)</f>
        <v>0</v>
      </c>
      <c r="P71" s="166">
        <f>VLOOKUP(tbl2_2!A71,ishod_substance!A:AD,22,0)</f>
        <v>0</v>
      </c>
      <c r="Q71" s="164">
        <f>VLOOKUP(tbl2_2!A71,ishod_substance!A:AD,23,0)</f>
        <v>1236135</v>
      </c>
      <c r="R71" s="164">
        <f>VLOOKUP(tbl2_2!A71,ishod_substance!A:AD,24,0)</f>
        <v>407903</v>
      </c>
      <c r="S71" s="164">
        <f>VLOOKUP(tbl2_2!A71,ishod_substance!A:AD,25,0)</f>
        <v>1236141</v>
      </c>
      <c r="T71" s="164">
        <f>VLOOKUP(tbl2_2!A71,ishod_substance!A:AD,26,0)</f>
        <v>407867</v>
      </c>
      <c r="U71" s="166">
        <f>VLOOKUP(tbl2_2!A71,ishod_substance!A:AD,27,0)</f>
        <v>7</v>
      </c>
      <c r="V71" s="166">
        <f>VLOOKUP(tbl2_2!A71,ishod_substance!A:AD,29,0)</f>
        <v>0</v>
      </c>
      <c r="W71" s="166">
        <f>VLOOKUP(tbl2_2!A71,ishod_substance!A:AD,30,0)</f>
        <v>0</v>
      </c>
      <c r="X71" s="166">
        <f>VLOOKUP(tbl2_2!A71,ishod_substance!A:AE,31,0)</f>
        <v>0</v>
      </c>
      <c r="Y71" s="164">
        <f>VLOOKUP(tbl2_2!A71,ishod_substance!A:AD,7,0)</f>
        <v>330</v>
      </c>
      <c r="Z71" s="167" t="str">
        <f>VLOOKUP(Y71,quide!$A$2:$B$1006,2,0)</f>
        <v>Сера диоксид (ангидрид сернистый)</v>
      </c>
      <c r="AA71" s="166">
        <f>VLOOKUP(Y71,quide!$A$2:$J$1006,10,0)</f>
        <v>1</v>
      </c>
      <c r="AB71" s="169">
        <f>VLOOKUP(tbl2_2!A71,ishod_substance!A:AD,8,0)</f>
        <v>3.9622222222222229E-3</v>
      </c>
      <c r="AC71" s="171">
        <f t="shared" si="2"/>
        <v>0</v>
      </c>
      <c r="AD71" s="168">
        <f>VLOOKUP(tbl2_2!A71,ishod_substance!A:AD,9,0)</f>
        <v>5.4130510020000008E-2</v>
      </c>
      <c r="AE71" s="169">
        <f>VLOOKUP(tbl2_2!A71,ishod_substance!A:AD,9,0)</f>
        <v>5.4130510020000008E-2</v>
      </c>
      <c r="AF71" s="170"/>
    </row>
    <row r="72" spans="1:32" ht="90" hidden="1" x14ac:dyDescent="0.25">
      <c r="A72">
        <v>64</v>
      </c>
      <c r="B72" s="85">
        <f>IFERROR(IF(OR(AND(ishod_substance!$O$1=3,OR(VLOOKUP('tbl2'!Y72,quide!A:G,7,0)=2,VLOOKUP('tbl2'!Y72,quide!A:G,7,0)=1)),AND(ishod_substance!$O$1=2,VLOOKUP('tbl2'!Y72,quide!A:I,9,0)=1)),1,0),0)</f>
        <v>0</v>
      </c>
      <c r="C72" s="5">
        <f>VLOOKUP(tbl2_2!A72,ishod_substance!A:P,2,0)</f>
        <v>1</v>
      </c>
      <c r="D72" s="7" t="str">
        <f>VLOOKUP(tbl2_2!A72,ishod_substance!A:P,3,0)</f>
        <v>основное производственное здание</v>
      </c>
      <c r="E72" s="5" t="str">
        <f>VLOOKUP(tbl2_2!A72,ishod_substance!A:P,11,0)</f>
        <v>погрузчик Hyundai  HSL 850-7A</v>
      </c>
      <c r="F72" s="6">
        <f>VLOOKUP(tbl2_2!A72,ishod_substance!A:P,15,0)</f>
        <v>1</v>
      </c>
      <c r="G72" s="6" t="str">
        <f>VLOOKUP(tbl2_2!A72,ishod_substance!A:P,12,0)&amp;"/"&amp;VLOOKUP(tbl2_2!A72,ishod_substance!A:P,14,0)</f>
        <v>12/4380</v>
      </c>
      <c r="H72" s="29" t="str">
        <f>VLOOKUP(tbl2_2!A72,ishod_substance!A:P,6,0)</f>
        <v>неорганизованный</v>
      </c>
      <c r="I72" s="10">
        <f>VLOOKUP(tbl2_2!A72,ishod_substance!A:P,15,0)</f>
        <v>1</v>
      </c>
      <c r="J72" s="10">
        <f>VLOOKUP(tbl2_2!A72,ishod_substance!A:P,5,0)</f>
        <v>6001</v>
      </c>
      <c r="K72" s="84">
        <f>VLOOKUP(tbl2_2!A72,ishod_substance!A:Q,17,0)</f>
        <v>1</v>
      </c>
      <c r="L72" s="84">
        <f>VLOOKUP(tbl2_2!A72,ishod_substance!A:R,18,0)</f>
        <v>5</v>
      </c>
      <c r="M72" s="165">
        <f>VLOOKUP(tbl2_2!A72,ishod_substance!A:AD,28,0)</f>
        <v>0</v>
      </c>
      <c r="N72" s="4">
        <f>VLOOKUP(tbl2_2!A72,ishod_substance!A:AD,20,0)</f>
        <v>0</v>
      </c>
      <c r="O72" s="4">
        <f>VLOOKUP(tbl2_2!A72,ishod_substance!A:AD,21,0)</f>
        <v>0</v>
      </c>
      <c r="P72" s="4">
        <f>VLOOKUP(tbl2_2!A72,ishod_substance!A:AD,22,0)</f>
        <v>0</v>
      </c>
      <c r="Q72" s="10">
        <f>VLOOKUP(tbl2_2!A72,ishod_substance!A:AD,23,0)</f>
        <v>1236135</v>
      </c>
      <c r="R72" s="10">
        <f>VLOOKUP(tbl2_2!A72,ishod_substance!A:AD,24,0)</f>
        <v>407903</v>
      </c>
      <c r="S72" s="10">
        <f>VLOOKUP(tbl2_2!A72,ishod_substance!A:AD,25,0)</f>
        <v>1236141</v>
      </c>
      <c r="T72" s="10">
        <f>VLOOKUP(tbl2_2!A72,ishod_substance!A:AD,26,0)</f>
        <v>407867</v>
      </c>
      <c r="U72" s="4">
        <f>VLOOKUP(tbl2_2!A72,ishod_substance!A:AD,27,0)</f>
        <v>7</v>
      </c>
      <c r="V72" s="166">
        <f>VLOOKUP(tbl2_2!A72,ishod_substance!A:AD,29,0)</f>
        <v>0</v>
      </c>
      <c r="W72" s="166">
        <f>VLOOKUP(tbl2_2!A72,ishod_substance!A:AD,30,0)</f>
        <v>0</v>
      </c>
      <c r="X72" s="166">
        <f>VLOOKUP(tbl2_2!A72,ishod_substance!A:AE,31,0)</f>
        <v>0</v>
      </c>
      <c r="Y72" s="10">
        <f>VLOOKUP(tbl2_2!A72,ishod_substance!A:AD,7,0)</f>
        <v>337</v>
      </c>
      <c r="Z72" s="9" t="str">
        <f>VLOOKUP(Y72,quide!$A$2:$B$1006,2,0)</f>
        <v>Углерода оксид (Углерод окись; углерод моноокись; угарный газ)</v>
      </c>
      <c r="AA72" s="4">
        <f>VLOOKUP(Y72,quide!$A$2:$J$1006,10,0)</f>
        <v>1</v>
      </c>
      <c r="AB72" s="50">
        <f>VLOOKUP(tbl2_2!A72,ishod_substance!A:AD,8,0)</f>
        <v>3.1873888888888889E-2</v>
      </c>
      <c r="AC72" s="28">
        <f t="shared" si="2"/>
        <v>0</v>
      </c>
      <c r="AD72" s="27">
        <f>VLOOKUP(tbl2_2!A72,ishod_substance!A:AD,9,0)</f>
        <v>0.43059375958000001</v>
      </c>
      <c r="AE72" s="8">
        <f>VLOOKUP(tbl2_2!A72,ishod_substance!A:AD,9,0)</f>
        <v>0.43059375958000001</v>
      </c>
      <c r="AF72" s="12"/>
    </row>
    <row r="73" spans="1:32" ht="53.25" hidden="1" customHeight="1" x14ac:dyDescent="0.25">
      <c r="A73">
        <v>65</v>
      </c>
      <c r="B73" s="85">
        <f>IFERROR(IF(OR(AND(ishod_substance!$O$1=3,OR(VLOOKUP('tbl2'!Y73,quide!A:G,7,0)=2,VLOOKUP('tbl2'!Y73,quide!A:G,7,0)=1)),AND(ishod_substance!$O$1=2,VLOOKUP('tbl2'!Y73,quide!A:I,9,0)=1)),1,0),0)</f>
        <v>0</v>
      </c>
      <c r="C73" s="160">
        <f>VLOOKUP(tbl2_2!A73,ishod_substance!A:P,2,0)</f>
        <v>1</v>
      </c>
      <c r="D73" s="161" t="str">
        <f>VLOOKUP(tbl2_2!A73,ishod_substance!A:P,3,0)</f>
        <v>основное производственное здание</v>
      </c>
      <c r="E73" s="160" t="str">
        <f>VLOOKUP(tbl2_2!A73,ishod_substance!A:P,11,0)</f>
        <v>погрузчик Hyundai  HSL 850-7A</v>
      </c>
      <c r="F73" s="162">
        <f>VLOOKUP(tbl2_2!A73,ishod_substance!A:P,15,0)</f>
        <v>1</v>
      </c>
      <c r="G73" s="162" t="str">
        <f>VLOOKUP(tbl2_2!A73,ishod_substance!A:P,12,0)&amp;"/"&amp;VLOOKUP(tbl2_2!A73,ishod_substance!A:P,14,0)</f>
        <v>12/4380</v>
      </c>
      <c r="H73" s="163" t="str">
        <f>VLOOKUP(tbl2_2!A73,ishod_substance!A:P,6,0)</f>
        <v>неорганизованный</v>
      </c>
      <c r="I73" s="164">
        <f>VLOOKUP(tbl2_2!A73,ishod_substance!A:T,19,0)</f>
        <v>1</v>
      </c>
      <c r="J73" s="164">
        <f>VLOOKUP(tbl2_2!A73,ishod_substance!A:P,5,0)</f>
        <v>6001</v>
      </c>
      <c r="K73" s="165">
        <f>VLOOKUP(tbl2_2!A73,ishod_substance!A:Q,17,0)</f>
        <v>1</v>
      </c>
      <c r="L73" s="165">
        <f>VLOOKUP(tbl2_2!A73,ishod_substance!A:R,18,0)</f>
        <v>5</v>
      </c>
      <c r="M73" s="165">
        <f>VLOOKUP(tbl2_2!A73,ishod_substance!A:AD,28,0)</f>
        <v>0</v>
      </c>
      <c r="N73" s="166">
        <f>VLOOKUP(tbl2_2!A73,ishod_substance!A:AD,20,0)</f>
        <v>0</v>
      </c>
      <c r="O73" s="166">
        <f>VLOOKUP(tbl2_2!A73,ishod_substance!A:AD,21,0)</f>
        <v>0</v>
      </c>
      <c r="P73" s="166">
        <f>VLOOKUP(tbl2_2!A73,ishod_substance!A:AD,22,0)</f>
        <v>0</v>
      </c>
      <c r="Q73" s="164">
        <f>VLOOKUP(tbl2_2!A73,ishod_substance!A:AD,23,0)</f>
        <v>1236135</v>
      </c>
      <c r="R73" s="164">
        <f>VLOOKUP(tbl2_2!A73,ishod_substance!A:AD,24,0)</f>
        <v>407903</v>
      </c>
      <c r="S73" s="164">
        <f>VLOOKUP(tbl2_2!A73,ishod_substance!A:AD,25,0)</f>
        <v>1236141</v>
      </c>
      <c r="T73" s="164">
        <f>VLOOKUP(tbl2_2!A73,ishod_substance!A:AD,26,0)</f>
        <v>407867</v>
      </c>
      <c r="U73" s="166">
        <f>VLOOKUP(tbl2_2!A73,ishod_substance!A:AD,27,0)</f>
        <v>7</v>
      </c>
      <c r="V73" s="166">
        <f>VLOOKUP(tbl2_2!A73,ishod_substance!A:AD,29,0)</f>
        <v>0</v>
      </c>
      <c r="W73" s="166">
        <f>VLOOKUP(tbl2_2!A73,ishod_substance!A:AD,30,0)</f>
        <v>0</v>
      </c>
      <c r="X73" s="166">
        <f>VLOOKUP(tbl2_2!A73,ishod_substance!A:AE,31,0)</f>
        <v>0</v>
      </c>
      <c r="Y73" s="164">
        <f>VLOOKUP(tbl2_2!A73,ishod_substance!A:AD,7,0)</f>
        <v>2732</v>
      </c>
      <c r="Z73" s="167" t="str">
        <f>VLOOKUP(Y73,quide!$A$2:$B$1006,2,0)</f>
        <v>Керосин (Керосин прямой перегонки; керосин дезодорированный)</v>
      </c>
      <c r="AA73" s="166">
        <f>VLOOKUP(Y73,quide!$A$2:$J$1006,10,0)</f>
        <v>1</v>
      </c>
      <c r="AB73" s="169">
        <f>VLOOKUP(tbl2_2!A73,ishod_substance!A:AD,8,0)</f>
        <v>9.0216666666666674E-3</v>
      </c>
      <c r="AC73" s="171">
        <f t="shared" si="2"/>
        <v>0</v>
      </c>
      <c r="AD73" s="168">
        <f>VLOOKUP(tbl2_2!A73,ishod_substance!A:AD,9,0)</f>
        <v>0.113095</v>
      </c>
      <c r="AE73" s="169">
        <f>VLOOKUP(tbl2_2!A73,ishod_substance!A:AD,9,0)</f>
        <v>0.113095</v>
      </c>
      <c r="AF73" s="170"/>
    </row>
    <row r="74" spans="1:32" ht="63.75" hidden="1" x14ac:dyDescent="0.25">
      <c r="A74">
        <v>66</v>
      </c>
      <c r="B74" s="85">
        <f>IFERROR(IF(OR(AND(ishod_substance!$O$1=3,OR(VLOOKUP('tbl2'!Y74,quide!A:G,7,0)=2,VLOOKUP('tbl2'!Y74,quide!A:G,7,0)=1)),AND(ishod_substance!$O$1=2,VLOOKUP('tbl2'!Y74,quide!A:I,9,0)=1)),1,0),0)</f>
        <v>0</v>
      </c>
      <c r="C74" s="160">
        <f>VLOOKUP(tbl2_2!A74,ishod_substance!A:P,2,0)</f>
        <v>1</v>
      </c>
      <c r="D74" s="161" t="str">
        <f>VLOOKUP(tbl2_2!A74,ishod_substance!A:P,3,0)</f>
        <v>основное производственное здание</v>
      </c>
      <c r="E74" s="160" t="str">
        <f>VLOOKUP(tbl2_2!A74,ishod_substance!A:P,11,0)</f>
        <v xml:space="preserve"> мусоровоз ИВЕКО
</v>
      </c>
      <c r="F74" s="162">
        <f>VLOOKUP(tbl2_2!A74,ishod_substance!A:P,15,0)</f>
        <v>1</v>
      </c>
      <c r="G74" s="162" t="str">
        <f>VLOOKUP(tbl2_2!A74,ishod_substance!A:P,12,0)&amp;"/"&amp;VLOOKUP(tbl2_2!A74,ishod_substance!A:P,14,0)</f>
        <v>12/4380</v>
      </c>
      <c r="H74" s="163" t="str">
        <f>VLOOKUP(tbl2_2!A74,ishod_substance!A:P,6,0)</f>
        <v>неорганизованный</v>
      </c>
      <c r="I74" s="164">
        <f>VLOOKUP(tbl2_2!A74,ishod_substance!A:T,19,0)</f>
        <v>1</v>
      </c>
      <c r="J74" s="164">
        <f>VLOOKUP(tbl2_2!A74,ishod_substance!A:P,5,0)</f>
        <v>6002</v>
      </c>
      <c r="K74" s="165">
        <f>VLOOKUP(tbl2_2!A74,ishod_substance!A:Q,17,0)</f>
        <v>1</v>
      </c>
      <c r="L74" s="165">
        <f>VLOOKUP(tbl2_2!A74,ishod_substance!A:R,18,0)</f>
        <v>5</v>
      </c>
      <c r="M74" s="165">
        <f>VLOOKUP(tbl2_2!A74,ishod_substance!A:AD,28,0)</f>
        <v>0</v>
      </c>
      <c r="N74" s="166">
        <f>VLOOKUP(tbl2_2!A74,ishod_substance!A:AD,20,0)</f>
        <v>0</v>
      </c>
      <c r="O74" s="166">
        <f>VLOOKUP(tbl2_2!A74,ishod_substance!A:AD,21,0)</f>
        <v>0</v>
      </c>
      <c r="P74" s="166">
        <f>VLOOKUP(tbl2_2!A74,ishod_substance!A:AD,22,0)</f>
        <v>0</v>
      </c>
      <c r="Q74" s="164">
        <f>VLOOKUP(tbl2_2!A74,ishod_substance!A:AD,23,0)</f>
        <v>1236190</v>
      </c>
      <c r="R74" s="164">
        <f>VLOOKUP(tbl2_2!A74,ishod_substance!A:AD,24,0)</f>
        <v>407868</v>
      </c>
      <c r="S74" s="164">
        <f>VLOOKUP(tbl2_2!A74,ishod_substance!A:AD,25,0)</f>
        <v>1236218</v>
      </c>
      <c r="T74" s="164">
        <f>VLOOKUP(tbl2_2!A74,ishod_substance!A:AD,26,0)</f>
        <v>407873</v>
      </c>
      <c r="U74" s="166">
        <f>VLOOKUP(tbl2_2!A74,ishod_substance!A:AD,27,0)</f>
        <v>5</v>
      </c>
      <c r="V74" s="166">
        <f>VLOOKUP(tbl2_2!A74,ishod_substance!A:AD,29,0)</f>
        <v>0</v>
      </c>
      <c r="W74" s="166">
        <f>VLOOKUP(tbl2_2!A74,ishod_substance!A:AD,30,0)</f>
        <v>0</v>
      </c>
      <c r="X74" s="166">
        <f>VLOOKUP(tbl2_2!A74,ishod_substance!A:AE,31,0)</f>
        <v>0</v>
      </c>
      <c r="Y74" s="164">
        <f>VLOOKUP(tbl2_2!A74,ishod_substance!A:AD,7,0)</f>
        <v>301</v>
      </c>
      <c r="Z74" s="167" t="str">
        <f>VLOOKUP(Y74,quide!$A$2:$B$1006,2,0)</f>
        <v>Азота диоксид (Двуокись азота; пероксид азота)</v>
      </c>
      <c r="AA74" s="166">
        <f>VLOOKUP(Y74,quide!$A$2:$J$1006,10,0)</f>
        <v>1</v>
      </c>
      <c r="AB74" s="169">
        <f>VLOOKUP(tbl2_2!A74,ishod_substance!A:AD,8,0)</f>
        <v>3.600000000000001E-7</v>
      </c>
      <c r="AC74" s="171">
        <f t="shared" si="2"/>
        <v>0</v>
      </c>
      <c r="AD74" s="168">
        <f>VLOOKUP(tbl2_2!A74,ishod_substance!A:AD,9,0)</f>
        <v>1.9480128E-4</v>
      </c>
      <c r="AE74" s="169">
        <f>VLOOKUP(tbl2_2!A74,ishod_substance!A:AD,9,0)</f>
        <v>1.9480128E-4</v>
      </c>
      <c r="AF74" s="170"/>
    </row>
    <row r="75" spans="1:32" ht="51" hidden="1" x14ac:dyDescent="0.25">
      <c r="A75">
        <v>67</v>
      </c>
      <c r="B75" s="85">
        <f>IFERROR(IF(OR(AND(ishod_substance!$O$1=3,OR(VLOOKUP('tbl2'!Y75,quide!A:G,7,0)=2,VLOOKUP('tbl2'!Y75,quide!A:G,7,0)=1)),AND(ishod_substance!$O$1=2,VLOOKUP('tbl2'!Y75,quide!A:I,9,0)=1)),1,0),0)</f>
        <v>0</v>
      </c>
      <c r="C75" s="160">
        <f>VLOOKUP(tbl2_2!A75,ishod_substance!A:P,2,0)</f>
        <v>1</v>
      </c>
      <c r="D75" s="161" t="str">
        <f>VLOOKUP(tbl2_2!A75,ishod_substance!A:P,3,0)</f>
        <v>основное производственное здание</v>
      </c>
      <c r="E75" s="160" t="str">
        <f>VLOOKUP(tbl2_2!A75,ishod_substance!A:P,11,0)</f>
        <v xml:space="preserve"> мусоровоз ИВЕКО
</v>
      </c>
      <c r="F75" s="162">
        <f>VLOOKUP(tbl2_2!A75,ishod_substance!A:P,15,0)</f>
        <v>1</v>
      </c>
      <c r="G75" s="162" t="str">
        <f>VLOOKUP(tbl2_2!A75,ishod_substance!A:P,12,0)&amp;"/"&amp;VLOOKUP(tbl2_2!A75,ishod_substance!A:P,14,0)</f>
        <v>12/4380</v>
      </c>
      <c r="H75" s="163" t="str">
        <f>VLOOKUP(tbl2_2!A75,ishod_substance!A:P,6,0)</f>
        <v>неорганизованный</v>
      </c>
      <c r="I75" s="164">
        <f>VLOOKUP(tbl2_2!A75,ishod_substance!A:T,19,0)</f>
        <v>1</v>
      </c>
      <c r="J75" s="164">
        <f>VLOOKUP(tbl2_2!A75,ishod_substance!A:P,5,0)</f>
        <v>6002</v>
      </c>
      <c r="K75" s="165">
        <f>VLOOKUP(tbl2_2!A75,ishod_substance!A:Q,17,0)</f>
        <v>1</v>
      </c>
      <c r="L75" s="165">
        <f>VLOOKUP(tbl2_2!A75,ishod_substance!A:R,18,0)</f>
        <v>5</v>
      </c>
      <c r="M75" s="165">
        <f>VLOOKUP(tbl2_2!A75,ishod_substance!A:AD,28,0)</f>
        <v>0</v>
      </c>
      <c r="N75" s="166">
        <f>VLOOKUP(tbl2_2!A75,ishod_substance!A:AD,20,0)</f>
        <v>0</v>
      </c>
      <c r="O75" s="166">
        <f>VLOOKUP(tbl2_2!A75,ishod_substance!A:AD,21,0)</f>
        <v>0</v>
      </c>
      <c r="P75" s="166">
        <f>VLOOKUP(tbl2_2!A75,ishod_substance!A:AD,22,0)</f>
        <v>0</v>
      </c>
      <c r="Q75" s="164">
        <f>VLOOKUP(tbl2_2!A75,ishod_substance!A:AD,23,0)</f>
        <v>1236190</v>
      </c>
      <c r="R75" s="164">
        <f>VLOOKUP(tbl2_2!A75,ishod_substance!A:AD,24,0)</f>
        <v>407868</v>
      </c>
      <c r="S75" s="164">
        <f>VLOOKUP(tbl2_2!A75,ishod_substance!A:AD,25,0)</f>
        <v>1236218</v>
      </c>
      <c r="T75" s="164">
        <f>VLOOKUP(tbl2_2!A75,ishod_substance!A:AD,26,0)</f>
        <v>407873</v>
      </c>
      <c r="U75" s="166">
        <f>VLOOKUP(tbl2_2!A75,ishod_substance!A:AD,27,0)</f>
        <v>5</v>
      </c>
      <c r="V75" s="166">
        <f>VLOOKUP(tbl2_2!A75,ishod_substance!A:AD,29,0)</f>
        <v>0</v>
      </c>
      <c r="W75" s="166">
        <f>VLOOKUP(tbl2_2!A75,ishod_substance!A:AD,30,0)</f>
        <v>0</v>
      </c>
      <c r="X75" s="166">
        <f>VLOOKUP(tbl2_2!A75,ishod_substance!A:AE,31,0)</f>
        <v>0</v>
      </c>
      <c r="Y75" s="164">
        <f>VLOOKUP(tbl2_2!A75,ishod_substance!A:AD,7,0)</f>
        <v>304</v>
      </c>
      <c r="Z75" s="167" t="str">
        <f>VLOOKUP(Y75,quide!$A$2:$B$1006,2,0)</f>
        <v>Азот (II) оксид (Азот монооксид)</v>
      </c>
      <c r="AA75" s="166">
        <f>VLOOKUP(Y75,quide!$A$2:$J$1006,10,0)</f>
        <v>1</v>
      </c>
      <c r="AB75" s="169">
        <f>VLOOKUP(tbl2_2!A75,ishod_substance!A:AD,8,0)</f>
        <v>5.8500000000000014E-8</v>
      </c>
      <c r="AC75" s="171">
        <f t="shared" si="2"/>
        <v>0</v>
      </c>
      <c r="AD75" s="168">
        <f>VLOOKUP(tbl2_2!A75,ishod_substance!A:AD,9,0)</f>
        <v>3.1655207999999997E-5</v>
      </c>
      <c r="AE75" s="169">
        <f>VLOOKUP(tbl2_2!A75,ishod_substance!A:AD,9,0)</f>
        <v>3.1655207999999997E-5</v>
      </c>
      <c r="AF75" s="170"/>
    </row>
    <row r="76" spans="1:32" ht="51" hidden="1" x14ac:dyDescent="0.25">
      <c r="A76">
        <v>68</v>
      </c>
      <c r="B76" s="85">
        <f>IFERROR(IF(OR(AND(ishod_substance!$O$1=3,OR(VLOOKUP('tbl2'!Y76,quide!A:G,7,0)=2,VLOOKUP('tbl2'!Y76,quide!A:G,7,0)=1)),AND(ishod_substance!$O$1=2,VLOOKUP('tbl2'!Y76,quide!A:I,9,0)=1)),1,0),0)</f>
        <v>0</v>
      </c>
      <c r="C76" s="160">
        <f>VLOOKUP(tbl2_2!A76,ishod_substance!A:P,2,0)</f>
        <v>1</v>
      </c>
      <c r="D76" s="161" t="str">
        <f>VLOOKUP(tbl2_2!A76,ishod_substance!A:P,3,0)</f>
        <v>основное производственное здание</v>
      </c>
      <c r="E76" s="160" t="str">
        <f>VLOOKUP(tbl2_2!A76,ishod_substance!A:P,11,0)</f>
        <v xml:space="preserve"> мусоровоз ИВЕКО
</v>
      </c>
      <c r="F76" s="162">
        <f>VLOOKUP(tbl2_2!A76,ishod_substance!A:P,15,0)</f>
        <v>1</v>
      </c>
      <c r="G76" s="162" t="str">
        <f>VLOOKUP(tbl2_2!A76,ishod_substance!A:P,12,0)&amp;"/"&amp;VLOOKUP(tbl2_2!A76,ishod_substance!A:P,14,0)</f>
        <v>12/4380</v>
      </c>
      <c r="H76" s="163" t="str">
        <f>VLOOKUP(tbl2_2!A76,ishod_substance!A:P,6,0)</f>
        <v>неорганизованный</v>
      </c>
      <c r="I76" s="164">
        <f>VLOOKUP(tbl2_2!A76,ishod_substance!A:T,19,0)</f>
        <v>1</v>
      </c>
      <c r="J76" s="164">
        <f>VLOOKUP(tbl2_2!A76,ishod_substance!A:P,5,0)</f>
        <v>6002</v>
      </c>
      <c r="K76" s="165">
        <f>VLOOKUP(tbl2_2!A76,ishod_substance!A:Q,17,0)</f>
        <v>1</v>
      </c>
      <c r="L76" s="165">
        <f>VLOOKUP(tbl2_2!A76,ishod_substance!A:R,18,0)</f>
        <v>5</v>
      </c>
      <c r="M76" s="165">
        <f>VLOOKUP(tbl2_2!A76,ishod_substance!A:AD,28,0)</f>
        <v>0</v>
      </c>
      <c r="N76" s="166">
        <f>VLOOKUP(tbl2_2!A76,ishod_substance!A:AD,20,0)</f>
        <v>0</v>
      </c>
      <c r="O76" s="166">
        <f>VLOOKUP(tbl2_2!A76,ishod_substance!A:AD,21,0)</f>
        <v>0</v>
      </c>
      <c r="P76" s="166">
        <f>VLOOKUP(tbl2_2!A76,ishod_substance!A:AD,22,0)</f>
        <v>0</v>
      </c>
      <c r="Q76" s="164">
        <f>VLOOKUP(tbl2_2!A76,ishod_substance!A:AD,23,0)</f>
        <v>1236190</v>
      </c>
      <c r="R76" s="164">
        <f>VLOOKUP(tbl2_2!A76,ishod_substance!A:AD,24,0)</f>
        <v>407868</v>
      </c>
      <c r="S76" s="164">
        <f>VLOOKUP(tbl2_2!A76,ishod_substance!A:AD,25,0)</f>
        <v>1236218</v>
      </c>
      <c r="T76" s="164">
        <f>VLOOKUP(tbl2_2!A76,ishod_substance!A:AD,26,0)</f>
        <v>407873</v>
      </c>
      <c r="U76" s="166">
        <f>VLOOKUP(tbl2_2!A76,ishod_substance!A:AD,27,0)</f>
        <v>5</v>
      </c>
      <c r="V76" s="166">
        <f>VLOOKUP(tbl2_2!A76,ishod_substance!A:AD,29,0)</f>
        <v>0</v>
      </c>
      <c r="W76" s="166">
        <f>VLOOKUP(tbl2_2!A76,ishod_substance!A:AD,30,0)</f>
        <v>0</v>
      </c>
      <c r="X76" s="166">
        <f>VLOOKUP(tbl2_2!A76,ishod_substance!A:AE,31,0)</f>
        <v>0</v>
      </c>
      <c r="Y76" s="164">
        <f>VLOOKUP(tbl2_2!A76,ishod_substance!A:AD,7,0)</f>
        <v>328</v>
      </c>
      <c r="Z76" s="167" t="str">
        <f>VLOOKUP(Y76,quide!$A$2:$B$1006,2,0)</f>
        <v>Углерод (Пигмент черный)</v>
      </c>
      <c r="AA76" s="166">
        <f>VLOOKUP(Y76,quide!$A$2:$J$1006,10,0)</f>
        <v>1</v>
      </c>
      <c r="AB76" s="169">
        <f>VLOOKUP(tbl2_2!A76,ishod_substance!A:AD,8,0)</f>
        <v>5.0400000000000001E-8</v>
      </c>
      <c r="AC76" s="171">
        <f t="shared" si="2"/>
        <v>0</v>
      </c>
      <c r="AD76" s="168">
        <f>VLOOKUP(tbl2_2!A76,ishod_substance!A:AD,9,0)</f>
        <v>1.3052E-5</v>
      </c>
      <c r="AE76" s="169">
        <f>VLOOKUP(tbl2_2!A76,ishod_substance!A:AD,9,0)</f>
        <v>1.3052E-5</v>
      </c>
      <c r="AF76" s="170"/>
    </row>
    <row r="77" spans="1:32" ht="51.75" hidden="1" x14ac:dyDescent="0.25">
      <c r="A77">
        <v>69</v>
      </c>
      <c r="B77" s="85">
        <f>IFERROR(IF(OR(AND(ishod_substance!$O$1=3,OR(VLOOKUP('tbl2'!Y77,quide!A:G,7,0)=2,VLOOKUP('tbl2'!Y77,quide!A:G,7,0)=1)),AND(ishod_substance!$O$1=2,VLOOKUP('tbl2'!Y77,quide!A:I,9,0)=1)),1,0),0)</f>
        <v>0</v>
      </c>
      <c r="C77" s="5">
        <f>VLOOKUP(tbl2_2!A77,ishod_substance!A:P,2,0)</f>
        <v>1</v>
      </c>
      <c r="D77" s="7" t="str">
        <f>VLOOKUP(tbl2_2!A77,ishod_substance!A:P,3,0)</f>
        <v>основное производственное здание</v>
      </c>
      <c r="E77" s="5" t="str">
        <f>VLOOKUP(tbl2_2!A77,ishod_substance!A:P,11,0)</f>
        <v xml:space="preserve"> мусоровоз ИВЕКО
</v>
      </c>
      <c r="F77" s="6">
        <f>VLOOKUP(tbl2_2!A77,ishod_substance!A:P,15,0)</f>
        <v>1</v>
      </c>
      <c r="G77" s="6" t="str">
        <f>VLOOKUP(tbl2_2!A77,ishod_substance!A:P,12,0)&amp;"/"&amp;VLOOKUP(tbl2_2!A77,ishod_substance!A:P,14,0)</f>
        <v>12/4380</v>
      </c>
      <c r="H77" s="29" t="str">
        <f>VLOOKUP(tbl2_2!A77,ishod_substance!A:P,6,0)</f>
        <v>неорганизованный</v>
      </c>
      <c r="I77" s="10">
        <f>VLOOKUP(tbl2_2!A77,ishod_substance!A:P,15,0)</f>
        <v>1</v>
      </c>
      <c r="J77" s="10">
        <f>VLOOKUP(tbl2_2!A77,ishod_substance!A:P,5,0)</f>
        <v>6002</v>
      </c>
      <c r="K77" s="84">
        <f>VLOOKUP(tbl2_2!A77,ishod_substance!A:Q,17,0)</f>
        <v>1</v>
      </c>
      <c r="L77" s="84">
        <f>VLOOKUP(tbl2_2!A77,ishod_substance!A:R,18,0)</f>
        <v>5</v>
      </c>
      <c r="M77" s="165">
        <f>VLOOKUP(tbl2_2!A77,ishod_substance!A:AD,28,0)</f>
        <v>0</v>
      </c>
      <c r="N77" s="4">
        <f>VLOOKUP(tbl2_2!A77,ishod_substance!A:AD,20,0)</f>
        <v>0</v>
      </c>
      <c r="O77" s="4">
        <f>VLOOKUP(tbl2_2!A77,ishod_substance!A:AD,21,0)</f>
        <v>0</v>
      </c>
      <c r="P77" s="4">
        <f>VLOOKUP(tbl2_2!A77,ishod_substance!A:AD,22,0)</f>
        <v>0</v>
      </c>
      <c r="Q77" s="10">
        <f>VLOOKUP(tbl2_2!A77,ishod_substance!A:AD,23,0)</f>
        <v>1236190</v>
      </c>
      <c r="R77" s="10">
        <f>VLOOKUP(tbl2_2!A77,ishod_substance!A:AD,24,0)</f>
        <v>407868</v>
      </c>
      <c r="S77" s="10">
        <f>VLOOKUP(tbl2_2!A77,ishod_substance!A:AD,25,0)</f>
        <v>1236218</v>
      </c>
      <c r="T77" s="10">
        <f>VLOOKUP(tbl2_2!A77,ishod_substance!A:AD,26,0)</f>
        <v>407873</v>
      </c>
      <c r="U77" s="4">
        <f>VLOOKUP(tbl2_2!A77,ishod_substance!A:AD,27,0)</f>
        <v>5</v>
      </c>
      <c r="V77" s="166">
        <f>VLOOKUP(tbl2_2!A77,ishod_substance!A:AD,29,0)</f>
        <v>0</v>
      </c>
      <c r="W77" s="166">
        <f>VLOOKUP(tbl2_2!A77,ishod_substance!A:AD,30,0)</f>
        <v>0</v>
      </c>
      <c r="X77" s="166">
        <f>VLOOKUP(tbl2_2!A77,ishod_substance!A:AE,31,0)</f>
        <v>0</v>
      </c>
      <c r="Y77" s="10">
        <f>VLOOKUP(tbl2_2!A77,ishod_substance!A:AD,7,0)</f>
        <v>330</v>
      </c>
      <c r="Z77" s="9" t="str">
        <f>VLOOKUP(Y77,quide!$A$2:$B$1006,2,0)</f>
        <v>Сера диоксид (ангидрид сернистый)</v>
      </c>
      <c r="AA77" s="4">
        <f>VLOOKUP(Y77,quide!$A$2:$J$1006,10,0)</f>
        <v>1</v>
      </c>
      <c r="AB77" s="50">
        <f>VLOOKUP(tbl2_2!A77,ishod_substance!A:AD,8,0)</f>
        <v>9.9000000000000013E-8</v>
      </c>
      <c r="AC77" s="28">
        <f t="shared" si="2"/>
        <v>0</v>
      </c>
      <c r="AD77" s="27">
        <f>VLOOKUP(tbl2_2!A77,ishod_substance!A:AD,9,0)</f>
        <v>2.5369840000000002E-5</v>
      </c>
      <c r="AE77" s="8">
        <f>VLOOKUP(tbl2_2!A77,ishod_substance!A:AD,9,0)</f>
        <v>2.5369840000000002E-5</v>
      </c>
      <c r="AF77" s="12"/>
    </row>
    <row r="78" spans="1:32" ht="90" hidden="1" x14ac:dyDescent="0.25">
      <c r="A78">
        <v>70</v>
      </c>
      <c r="B78" s="85">
        <f>IFERROR(IF(OR(AND(ishod_substance!$O$1=3,OR(VLOOKUP('tbl2'!Y78,quide!A:G,7,0)=2,VLOOKUP('tbl2'!Y78,quide!A:G,7,0)=1)),AND(ishod_substance!$O$1=2,VLOOKUP('tbl2'!Y78,quide!A:I,9,0)=1)),1,0),0)</f>
        <v>0</v>
      </c>
      <c r="C78" s="5">
        <f>VLOOKUP(tbl2_2!A78,ishod_substance!A:P,2,0)</f>
        <v>1</v>
      </c>
      <c r="D78" s="7" t="str">
        <f>VLOOKUP(tbl2_2!A78,ishod_substance!A:P,3,0)</f>
        <v>основное производственное здание</v>
      </c>
      <c r="E78" s="5" t="str">
        <f>VLOOKUP(tbl2_2!A78,ishod_substance!A:P,11,0)</f>
        <v xml:space="preserve"> мусоровоз ИВЕКО
</v>
      </c>
      <c r="F78" s="6">
        <f>VLOOKUP(tbl2_2!A78,ishod_substance!A:P,15,0)</f>
        <v>1</v>
      </c>
      <c r="G78" s="6" t="str">
        <f>VLOOKUP(tbl2_2!A78,ishod_substance!A:P,12,0)&amp;"/"&amp;VLOOKUP(tbl2_2!A78,ishod_substance!A:P,14,0)</f>
        <v>12/4380</v>
      </c>
      <c r="H78" s="29" t="str">
        <f>VLOOKUP(tbl2_2!A78,ishod_substance!A:P,6,0)</f>
        <v>неорганизованный</v>
      </c>
      <c r="I78" s="10">
        <f>VLOOKUP(tbl2_2!A78,ishod_substance!A:P,15,0)</f>
        <v>1</v>
      </c>
      <c r="J78" s="10">
        <f>VLOOKUP(tbl2_2!A78,ishod_substance!A:P,5,0)</f>
        <v>6002</v>
      </c>
      <c r="K78" s="84">
        <f>VLOOKUP(tbl2_2!A78,ishod_substance!A:Q,17,0)</f>
        <v>1</v>
      </c>
      <c r="L78" s="84">
        <f>VLOOKUP(tbl2_2!A78,ishod_substance!A:R,18,0)</f>
        <v>5</v>
      </c>
      <c r="M78" s="165">
        <f>VLOOKUP(tbl2_2!A78,ishod_substance!A:AD,28,0)</f>
        <v>0</v>
      </c>
      <c r="N78" s="4">
        <f>VLOOKUP(tbl2_2!A78,ishod_substance!A:AD,20,0)</f>
        <v>0</v>
      </c>
      <c r="O78" s="4">
        <f>VLOOKUP(tbl2_2!A78,ishod_substance!A:AD,21,0)</f>
        <v>0</v>
      </c>
      <c r="P78" s="4">
        <f>VLOOKUP(tbl2_2!A78,ishod_substance!A:AD,22,0)</f>
        <v>0</v>
      </c>
      <c r="Q78" s="4">
        <f>VLOOKUP(tbl2_2!A78,ishod_substance!A:AD,23,0)</f>
        <v>1236190</v>
      </c>
      <c r="R78" s="4">
        <f>VLOOKUP(tbl2_2!A78,ishod_substance!A:AD,24,0)</f>
        <v>407868</v>
      </c>
      <c r="S78" s="4">
        <f>VLOOKUP(tbl2_2!A78,ishod_substance!A:AD,25,0)</f>
        <v>1236218</v>
      </c>
      <c r="T78" s="4">
        <f>VLOOKUP(tbl2_2!A78,ishod_substance!A:AD,26,0)</f>
        <v>407873</v>
      </c>
      <c r="U78" s="4">
        <f>VLOOKUP(tbl2_2!A78,ishod_substance!A:AD,27,0)</f>
        <v>5</v>
      </c>
      <c r="V78" s="166">
        <f>VLOOKUP(tbl2_2!A78,ishod_substance!A:AD,29,0)</f>
        <v>0</v>
      </c>
      <c r="W78" s="166">
        <f>VLOOKUP(tbl2_2!A78,ishod_substance!A:AD,30,0)</f>
        <v>0</v>
      </c>
      <c r="X78" s="166">
        <f>VLOOKUP(tbl2_2!A78,ishod_substance!A:AE,31,0)</f>
        <v>0</v>
      </c>
      <c r="Y78" s="10">
        <f>VLOOKUP(tbl2_2!A78,ishod_substance!A:AD,7,0)</f>
        <v>337</v>
      </c>
      <c r="Z78" s="9" t="str">
        <f>VLOOKUP(Y78,quide!$A$2:$B$1006,2,0)</f>
        <v>Углерода оксид (Углерод окись; углерод моноокись; угарный газ)</v>
      </c>
      <c r="AA78" s="4">
        <f>VLOOKUP(Y78,quide!$A$2:$J$1006,10,0)</f>
        <v>1</v>
      </c>
      <c r="AB78" s="50">
        <f>VLOOKUP(tbl2_2!A78,ishod_substance!A:AD,8,0)</f>
        <v>9.2970000000000018E-7</v>
      </c>
      <c r="AC78" s="28">
        <f t="shared" si="2"/>
        <v>0</v>
      </c>
      <c r="AD78" s="27">
        <f>VLOOKUP(tbl2_2!A78,ishod_substance!A:AD,9,0)</f>
        <v>2.4350159999999999E-4</v>
      </c>
      <c r="AE78" s="8">
        <f>VLOOKUP(tbl2_2!A78,ishod_substance!A:AD,9,0)</f>
        <v>2.4350159999999999E-4</v>
      </c>
      <c r="AF78" s="12"/>
    </row>
    <row r="79" spans="1:32" ht="90" hidden="1" x14ac:dyDescent="0.25">
      <c r="A79">
        <v>71</v>
      </c>
      <c r="B79" s="85">
        <f>IFERROR(IF(OR(AND(ishod_substance!$O$1=3,OR(VLOOKUP('tbl2'!Y79,quide!A:G,7,0)=2,VLOOKUP('tbl2'!Y79,quide!A:G,7,0)=1)),AND(ishod_substance!$O$1=2,VLOOKUP('tbl2'!Y79,quide!A:I,9,0)=1)),1,0),0)</f>
        <v>0</v>
      </c>
      <c r="C79" s="5">
        <f>VLOOKUP(tbl2_2!A79,ishod_substance!A:P,2,0)</f>
        <v>1</v>
      </c>
      <c r="D79" s="7" t="str">
        <f>VLOOKUP(tbl2_2!A79,ishod_substance!A:P,3,0)</f>
        <v>основное производственное здание</v>
      </c>
      <c r="E79" s="5" t="str">
        <f>VLOOKUP(tbl2_2!A79,ishod_substance!A:P,11,0)</f>
        <v xml:space="preserve"> мусоровоз ИВЕКО
</v>
      </c>
      <c r="F79" s="6">
        <f>VLOOKUP(tbl2_2!A79,ishod_substance!A:P,15,0)</f>
        <v>1</v>
      </c>
      <c r="G79" s="6" t="str">
        <f>VLOOKUP(tbl2_2!A79,ishod_substance!A:P,12,0)&amp;"/"&amp;VLOOKUP(tbl2_2!A79,ishod_substance!A:P,14,0)</f>
        <v>12/4380</v>
      </c>
      <c r="H79" s="29" t="str">
        <f>VLOOKUP(tbl2_2!A79,ishod_substance!A:P,6,0)</f>
        <v>неорганизованный</v>
      </c>
      <c r="I79" s="10">
        <f>VLOOKUP(tbl2_2!A79,ishod_substance!A:P,15,0)</f>
        <v>1</v>
      </c>
      <c r="J79" s="10">
        <f>VLOOKUP(tbl2_2!A79,ishod_substance!A:P,5,0)</f>
        <v>6002</v>
      </c>
      <c r="K79" s="84">
        <f>VLOOKUP(tbl2_2!A79,ishod_substance!A:Q,17,0)</f>
        <v>1</v>
      </c>
      <c r="L79" s="84">
        <f>VLOOKUP(tbl2_2!A79,ishod_substance!A:R,18,0)</f>
        <v>5</v>
      </c>
      <c r="M79" s="165">
        <f>VLOOKUP(tbl2_2!A79,ishod_substance!A:AD,28,0)</f>
        <v>0</v>
      </c>
      <c r="N79" s="4">
        <f>VLOOKUP(tbl2_2!A79,ishod_substance!A:AD,20,0)</f>
        <v>0</v>
      </c>
      <c r="O79" s="4">
        <f>VLOOKUP(tbl2_2!A79,ishod_substance!A:AD,21,0)</f>
        <v>0</v>
      </c>
      <c r="P79" s="4">
        <f>VLOOKUP(tbl2_2!A79,ishod_substance!A:AD,22,0)</f>
        <v>0</v>
      </c>
      <c r="Q79" s="4">
        <f>VLOOKUP(tbl2_2!A79,ishod_substance!A:AD,23,0)</f>
        <v>1236190</v>
      </c>
      <c r="R79" s="4">
        <f>VLOOKUP(tbl2_2!A79,ishod_substance!A:AD,24,0)</f>
        <v>407868</v>
      </c>
      <c r="S79" s="4">
        <f>VLOOKUP(tbl2_2!A79,ishod_substance!A:AD,25,0)</f>
        <v>1236218</v>
      </c>
      <c r="T79" s="4">
        <f>VLOOKUP(tbl2_2!A79,ishod_substance!A:AD,26,0)</f>
        <v>407873</v>
      </c>
      <c r="U79" s="4">
        <f>VLOOKUP(tbl2_2!A79,ishod_substance!A:AD,27,0)</f>
        <v>5</v>
      </c>
      <c r="V79" s="166">
        <f>VLOOKUP(tbl2_2!A79,ishod_substance!A:AD,29,0)</f>
        <v>0</v>
      </c>
      <c r="W79" s="166">
        <f>VLOOKUP(tbl2_2!A79,ishod_substance!A:AD,30,0)</f>
        <v>0</v>
      </c>
      <c r="X79" s="166">
        <f>VLOOKUP(tbl2_2!A79,ishod_substance!A:AE,31,0)</f>
        <v>0</v>
      </c>
      <c r="Y79" s="10">
        <f>VLOOKUP(tbl2_2!A79,ishod_substance!A:AD,7,0)</f>
        <v>2732</v>
      </c>
      <c r="Z79" s="9" t="str">
        <f>VLOOKUP(Y79,quide!$A$2:$B$1006,2,0)</f>
        <v>Керосин (Керосин прямой перегонки; керосин дезодорированный)</v>
      </c>
      <c r="AA79" s="4">
        <f>VLOOKUP(Y79,quide!$A$2:$J$1006,10,0)</f>
        <v>1</v>
      </c>
      <c r="AB79" s="50">
        <f>VLOOKUP(tbl2_2!A79,ishod_substance!A:AD,8,0)</f>
        <v>1.2960000000000002E-7</v>
      </c>
      <c r="AC79" s="28">
        <f t="shared" si="2"/>
        <v>0</v>
      </c>
      <c r="AD79" s="27">
        <f>VLOOKUP(tbl2_2!A79,ishod_substance!A:AD,9,0)</f>
        <v>3.4669600000000004E-5</v>
      </c>
      <c r="AE79" s="8">
        <f>VLOOKUP(tbl2_2!A79,ishod_substance!A:AD,9,0)</f>
        <v>3.4669600000000004E-5</v>
      </c>
      <c r="AF79" s="12"/>
    </row>
    <row r="80" spans="1:32" ht="64.5" hidden="1" x14ac:dyDescent="0.25">
      <c r="A80">
        <v>72</v>
      </c>
      <c r="B80" s="85">
        <f>IFERROR(IF(OR(AND(ishod_substance!$O$1=3,OR(VLOOKUP('tbl2'!Y80,quide!A:G,7,0)=2,VLOOKUP('tbl2'!Y80,quide!A:G,7,0)=1)),AND(ishod_substance!$O$1=2,VLOOKUP('tbl2'!Y80,quide!A:I,9,0)=1)),1,0),0)</f>
        <v>0</v>
      </c>
      <c r="C80" s="5">
        <f>VLOOKUP(tbl2_2!A80,ishod_substance!A:P,2,0)</f>
        <v>1</v>
      </c>
      <c r="D80" s="7" t="str">
        <f>VLOOKUP(tbl2_2!A80,ishod_substance!A:P,3,0)</f>
        <v>основное производственное здание</v>
      </c>
      <c r="E80" s="5" t="str">
        <f>VLOOKUP(tbl2_2!A80,ishod_substance!A:P,11,0)</f>
        <v>автомобиль SCANIA P400</v>
      </c>
      <c r="F80" s="6">
        <f>VLOOKUP(tbl2_2!A80,ishod_substance!A:P,15,0)</f>
        <v>1</v>
      </c>
      <c r="G80" s="6" t="str">
        <f>VLOOKUP(tbl2_2!A80,ishod_substance!A:P,12,0)&amp;"/"&amp;VLOOKUP(tbl2_2!A80,ishod_substance!A:P,14,0)</f>
        <v>12/4380</v>
      </c>
      <c r="H80" s="29" t="str">
        <f>VLOOKUP(tbl2_2!A80,ishod_substance!A:P,6,0)</f>
        <v>неорганизованный</v>
      </c>
      <c r="I80" s="10">
        <f>VLOOKUP(tbl2_2!A80,ishod_substance!A:P,15,0)</f>
        <v>1</v>
      </c>
      <c r="J80" s="10">
        <f>VLOOKUP(tbl2_2!A80,ishod_substance!A:P,5,0)</f>
        <v>6002</v>
      </c>
      <c r="K80" s="84">
        <f>VLOOKUP(tbl2_2!A80,ishod_substance!A:Q,17,0)</f>
        <v>1</v>
      </c>
      <c r="L80" s="84">
        <f>VLOOKUP(tbl2_2!A80,ishod_substance!A:R,18,0)</f>
        <v>5</v>
      </c>
      <c r="M80" s="165">
        <f>VLOOKUP(tbl2_2!A80,ishod_substance!A:AD,28,0)</f>
        <v>0</v>
      </c>
      <c r="N80" s="4">
        <f>VLOOKUP(tbl2_2!A80,ishod_substance!A:AD,20,0)</f>
        <v>0</v>
      </c>
      <c r="O80" s="4">
        <f>VLOOKUP(tbl2_2!A80,ishod_substance!A:AD,21,0)</f>
        <v>0</v>
      </c>
      <c r="P80" s="4">
        <f>VLOOKUP(tbl2_2!A80,ishod_substance!A:AD,22,0)</f>
        <v>0</v>
      </c>
      <c r="Q80" s="4">
        <f>VLOOKUP(tbl2_2!A80,ishod_substance!A:AD,23,0)</f>
        <v>1236190</v>
      </c>
      <c r="R80" s="4">
        <f>VLOOKUP(tbl2_2!A80,ishod_substance!A:AD,24,0)</f>
        <v>407868</v>
      </c>
      <c r="S80" s="4">
        <f>VLOOKUP(tbl2_2!A80,ishod_substance!A:AD,25,0)</f>
        <v>1236218</v>
      </c>
      <c r="T80" s="4">
        <f>VLOOKUP(tbl2_2!A80,ishod_substance!A:AD,26,0)</f>
        <v>407873</v>
      </c>
      <c r="U80" s="4">
        <f>VLOOKUP(tbl2_2!A80,ishod_substance!A:AD,27,0)</f>
        <v>5</v>
      </c>
      <c r="V80" s="166">
        <f>VLOOKUP(tbl2_2!A80,ishod_substance!A:AD,29,0)</f>
        <v>0</v>
      </c>
      <c r="W80" s="166">
        <f>VLOOKUP(tbl2_2!A80,ishod_substance!A:AD,30,0)</f>
        <v>0</v>
      </c>
      <c r="X80" s="166">
        <f>VLOOKUP(tbl2_2!A80,ishod_substance!A:AE,31,0)</f>
        <v>0</v>
      </c>
      <c r="Y80" s="10">
        <f>VLOOKUP(tbl2_2!A80,ishod_substance!A:AD,7,0)</f>
        <v>301</v>
      </c>
      <c r="Z80" s="9" t="str">
        <f>VLOOKUP(Y80,quide!$A$2:$B$1006,2,0)</f>
        <v>Азота диоксид (Двуокись азота; пероксид азота)</v>
      </c>
      <c r="AA80" s="4">
        <f>VLOOKUP(Y80,quide!$A$2:$J$1006,10,0)</f>
        <v>1</v>
      </c>
      <c r="AB80" s="50">
        <f>VLOOKUP(tbl2_2!A80,ishod_substance!A:AD,8,0)</f>
        <v>3.0960000000000002E-7</v>
      </c>
      <c r="AC80" s="28">
        <f t="shared" si="2"/>
        <v>0</v>
      </c>
      <c r="AD80" s="27">
        <f>VLOOKUP(tbl2_2!A80,ishod_substance!A:AD,9,0)</f>
        <v>7.635456000000002E-5</v>
      </c>
      <c r="AE80" s="8">
        <f>VLOOKUP(tbl2_2!A80,ishod_substance!A:AD,9,0)</f>
        <v>7.635456000000002E-5</v>
      </c>
      <c r="AF80" s="12"/>
    </row>
    <row r="81" spans="1:32" ht="51.75" hidden="1" x14ac:dyDescent="0.25">
      <c r="A81">
        <v>73</v>
      </c>
      <c r="B81" s="85">
        <f>IFERROR(IF(OR(AND(ishod_substance!$O$1=3,OR(VLOOKUP('tbl2'!Y81,quide!A:G,7,0)=2,VLOOKUP('tbl2'!Y81,quide!A:G,7,0)=1)),AND(ishod_substance!$O$1=2,VLOOKUP('tbl2'!Y81,quide!A:I,9,0)=1)),1,0),0)</f>
        <v>0</v>
      </c>
      <c r="C81" s="5">
        <f>VLOOKUP(tbl2_2!A81,ishod_substance!A:P,2,0)</f>
        <v>1</v>
      </c>
      <c r="D81" s="7" t="str">
        <f>VLOOKUP(tbl2_2!A81,ishod_substance!A:P,3,0)</f>
        <v>основное производственное здание</v>
      </c>
      <c r="E81" s="5" t="str">
        <f>VLOOKUP(tbl2_2!A81,ishod_substance!A:P,11,0)</f>
        <v>автомобиль SCANIA P400</v>
      </c>
      <c r="F81" s="6">
        <f>VLOOKUP(tbl2_2!A81,ishod_substance!A:P,15,0)</f>
        <v>1</v>
      </c>
      <c r="G81" s="6" t="str">
        <f>VLOOKUP(tbl2_2!A81,ishod_substance!A:P,12,0)&amp;"/"&amp;VLOOKUP(tbl2_2!A81,ishod_substance!A:P,14,0)</f>
        <v>12/4380</v>
      </c>
      <c r="H81" s="29" t="str">
        <f>VLOOKUP(tbl2_2!A81,ishod_substance!A:P,6,0)</f>
        <v>неорганизованный</v>
      </c>
      <c r="I81" s="10">
        <f>VLOOKUP(tbl2_2!A81,ishod_substance!A:P,15,0)</f>
        <v>1</v>
      </c>
      <c r="J81" s="10">
        <f>VLOOKUP(tbl2_2!A81,ishod_substance!A:P,5,0)</f>
        <v>6002</v>
      </c>
      <c r="K81" s="84">
        <f>VLOOKUP(tbl2_2!A81,ishod_substance!A:Q,17,0)</f>
        <v>1</v>
      </c>
      <c r="L81" s="84">
        <f>VLOOKUP(tbl2_2!A81,ishod_substance!A:R,18,0)</f>
        <v>5</v>
      </c>
      <c r="M81" s="165">
        <f>VLOOKUP(tbl2_2!A81,ishod_substance!A:AD,28,0)</f>
        <v>0</v>
      </c>
      <c r="N81" s="4">
        <f>VLOOKUP(tbl2_2!A81,ishod_substance!A:AD,20,0)</f>
        <v>0</v>
      </c>
      <c r="O81" s="4">
        <f>VLOOKUP(tbl2_2!A81,ishod_substance!A:AD,21,0)</f>
        <v>0</v>
      </c>
      <c r="P81" s="4">
        <f>VLOOKUP(tbl2_2!A81,ishod_substance!A:AD,22,0)</f>
        <v>0</v>
      </c>
      <c r="Q81" s="4">
        <f>VLOOKUP(tbl2_2!A81,ishod_substance!A:AD,23,0)</f>
        <v>1236190</v>
      </c>
      <c r="R81" s="4">
        <f>VLOOKUP(tbl2_2!A81,ishod_substance!A:AD,24,0)</f>
        <v>407868</v>
      </c>
      <c r="S81" s="4">
        <f>VLOOKUP(tbl2_2!A81,ishod_substance!A:AD,25,0)</f>
        <v>1236218</v>
      </c>
      <c r="T81" s="4">
        <f>VLOOKUP(tbl2_2!A81,ishod_substance!A:AD,26,0)</f>
        <v>407873</v>
      </c>
      <c r="U81" s="4">
        <f>VLOOKUP(tbl2_2!A81,ishod_substance!A:AD,27,0)</f>
        <v>5</v>
      </c>
      <c r="V81" s="166">
        <f>VLOOKUP(tbl2_2!A81,ishod_substance!A:AD,29,0)</f>
        <v>0</v>
      </c>
      <c r="W81" s="166">
        <f>VLOOKUP(tbl2_2!A81,ishod_substance!A:AD,30,0)</f>
        <v>0</v>
      </c>
      <c r="X81" s="166">
        <f>VLOOKUP(tbl2_2!A81,ishod_substance!A:AE,31,0)</f>
        <v>0</v>
      </c>
      <c r="Y81" s="10">
        <f>VLOOKUP(tbl2_2!A81,ishod_substance!A:AD,7,0)</f>
        <v>304</v>
      </c>
      <c r="Z81" s="9" t="str">
        <f>VLOOKUP(Y81,quide!$A$2:$B$1006,2,0)</f>
        <v>Азот (II) оксид (Азот монооксид)</v>
      </c>
      <c r="AA81" s="4">
        <f>VLOOKUP(Y81,quide!$A$2:$J$1006,10,0)</f>
        <v>1</v>
      </c>
      <c r="AB81" s="50">
        <f>VLOOKUP(tbl2_2!A81,ishod_substance!A:AD,8,0)</f>
        <v>5.0310000000000012E-8</v>
      </c>
      <c r="AC81" s="28">
        <f t="shared" si="2"/>
        <v>0</v>
      </c>
      <c r="AD81" s="27">
        <f>VLOOKUP(tbl2_2!A81,ishod_substance!A:AD,9,0)</f>
        <v>1.2407616000000002E-5</v>
      </c>
      <c r="AE81" s="8">
        <f>VLOOKUP(tbl2_2!A81,ishod_substance!A:AD,9,0)</f>
        <v>1.2407616000000002E-5</v>
      </c>
      <c r="AF81" s="12"/>
    </row>
    <row r="82" spans="1:32" ht="51.75" hidden="1" x14ac:dyDescent="0.25">
      <c r="A82">
        <v>74</v>
      </c>
      <c r="B82" s="85">
        <f>IFERROR(IF(OR(AND(ishod_substance!$O$1=3,OR(VLOOKUP('tbl2'!Y82,quide!A:G,7,0)=2,VLOOKUP('tbl2'!Y82,quide!A:G,7,0)=1)),AND(ishod_substance!$O$1=2,VLOOKUP('tbl2'!Y82,quide!A:I,9,0)=1)),1,0),0)</f>
        <v>0</v>
      </c>
      <c r="C82" s="5">
        <f>VLOOKUP(tbl2_2!A82,ishod_substance!A:P,2,0)</f>
        <v>1</v>
      </c>
      <c r="D82" s="7" t="str">
        <f>VLOOKUP(tbl2_2!A82,ishod_substance!A:P,3,0)</f>
        <v>основное производственное здание</v>
      </c>
      <c r="E82" s="5" t="str">
        <f>VLOOKUP(tbl2_2!A82,ishod_substance!A:P,11,0)</f>
        <v>автомобиль SCANIA P400</v>
      </c>
      <c r="F82" s="6">
        <f>VLOOKUP(tbl2_2!A82,ishod_substance!A:P,15,0)</f>
        <v>1</v>
      </c>
      <c r="G82" s="6" t="str">
        <f>VLOOKUP(tbl2_2!A82,ishod_substance!A:P,12,0)&amp;"/"&amp;VLOOKUP(tbl2_2!A82,ishod_substance!A:P,14,0)</f>
        <v>12/4380</v>
      </c>
      <c r="H82" s="29" t="str">
        <f>VLOOKUP(tbl2_2!A82,ishod_substance!A:P,6,0)</f>
        <v>неорганизованный</v>
      </c>
      <c r="I82" s="10">
        <f>VLOOKUP(tbl2_2!A82,ishod_substance!A:P,15,0)</f>
        <v>1</v>
      </c>
      <c r="J82" s="10">
        <f>VLOOKUP(tbl2_2!A82,ishod_substance!A:P,5,0)</f>
        <v>6002</v>
      </c>
      <c r="K82" s="84">
        <f>VLOOKUP(tbl2_2!A82,ishod_substance!A:Q,17,0)</f>
        <v>1</v>
      </c>
      <c r="L82" s="84">
        <f>VLOOKUP(tbl2_2!A82,ishod_substance!A:R,18,0)</f>
        <v>5</v>
      </c>
      <c r="M82" s="165">
        <f>VLOOKUP(tbl2_2!A82,ishod_substance!A:AD,28,0)</f>
        <v>0</v>
      </c>
      <c r="N82" s="4">
        <f>VLOOKUP(tbl2_2!A82,ishod_substance!A:AD,20,0)</f>
        <v>0</v>
      </c>
      <c r="O82" s="4">
        <f>VLOOKUP(tbl2_2!A82,ishod_substance!A:AD,21,0)</f>
        <v>0</v>
      </c>
      <c r="P82" s="4">
        <f>VLOOKUP(tbl2_2!A82,ishod_substance!A:AD,22,0)</f>
        <v>0</v>
      </c>
      <c r="Q82" s="4">
        <f>VLOOKUP(tbl2_2!A82,ishod_substance!A:AD,23,0)</f>
        <v>1236190</v>
      </c>
      <c r="R82" s="4">
        <f>VLOOKUP(tbl2_2!A82,ishod_substance!A:AD,24,0)</f>
        <v>407868</v>
      </c>
      <c r="S82" s="4">
        <f>VLOOKUP(tbl2_2!A82,ishod_substance!A:AD,25,0)</f>
        <v>1236218</v>
      </c>
      <c r="T82" s="4">
        <f>VLOOKUP(tbl2_2!A82,ishod_substance!A:AD,26,0)</f>
        <v>407873</v>
      </c>
      <c r="U82" s="4">
        <f>VLOOKUP(tbl2_2!A82,ishod_substance!A:AD,27,0)</f>
        <v>5</v>
      </c>
      <c r="V82" s="166">
        <f>VLOOKUP(tbl2_2!A82,ishod_substance!A:AD,29,0)</f>
        <v>0</v>
      </c>
      <c r="W82" s="166">
        <f>VLOOKUP(tbl2_2!A82,ishod_substance!A:AD,30,0)</f>
        <v>0</v>
      </c>
      <c r="X82" s="166">
        <f>VLOOKUP(tbl2_2!A82,ishod_substance!A:AE,31,0)</f>
        <v>0</v>
      </c>
      <c r="Y82" s="10">
        <f>VLOOKUP(tbl2_2!A82,ishod_substance!A:AD,7,0)</f>
        <v>328</v>
      </c>
      <c r="Z82" s="9" t="str">
        <f>VLOOKUP(Y82,quide!$A$2:$B$1006,2,0)</f>
        <v>Углерод (Пигмент черный)</v>
      </c>
      <c r="AA82" s="4">
        <f>VLOOKUP(Y82,quide!$A$2:$J$1006,10,0)</f>
        <v>1</v>
      </c>
      <c r="AB82" s="50">
        <f>VLOOKUP(tbl2_2!A82,ishod_substance!A:AD,8,0)</f>
        <v>4.5000000000000006E-8</v>
      </c>
      <c r="AC82" s="28">
        <f t="shared" si="2"/>
        <v>0</v>
      </c>
      <c r="AD82" s="27">
        <f>VLOOKUP(tbl2_2!A82,ishod_substance!A:AD,9,0)</f>
        <v>5.5062000000000007E-6</v>
      </c>
      <c r="AE82" s="8">
        <f>VLOOKUP(tbl2_2!A82,ishod_substance!A:AD,9,0)</f>
        <v>5.5062000000000007E-6</v>
      </c>
      <c r="AF82" s="12"/>
    </row>
    <row r="83" spans="1:32" ht="51.75" hidden="1" x14ac:dyDescent="0.25">
      <c r="A83">
        <v>75</v>
      </c>
      <c r="B83" s="85">
        <f>IFERROR(IF(OR(AND(ishod_substance!$O$1=3,OR(VLOOKUP('tbl2'!Y83,quide!A:G,7,0)=2,VLOOKUP('tbl2'!Y83,quide!A:G,7,0)=1)),AND(ishod_substance!$O$1=2,VLOOKUP('tbl2'!Y83,quide!A:I,9,0)=1)),1,0),0)</f>
        <v>0</v>
      </c>
      <c r="C83" s="5">
        <f>VLOOKUP(tbl2_2!A83,ishod_substance!A:P,2,0)</f>
        <v>1</v>
      </c>
      <c r="D83" s="7" t="str">
        <f>VLOOKUP(tbl2_2!A83,ishod_substance!A:P,3,0)</f>
        <v>основное производственное здание</v>
      </c>
      <c r="E83" s="5" t="str">
        <f>VLOOKUP(tbl2_2!A83,ishod_substance!A:P,11,0)</f>
        <v>автомобиль SCANIA P400</v>
      </c>
      <c r="F83" s="6">
        <f>VLOOKUP(tbl2_2!A83,ishod_substance!A:P,15,0)</f>
        <v>1</v>
      </c>
      <c r="G83" s="6" t="str">
        <f>VLOOKUP(tbl2_2!A83,ishod_substance!A:P,12,0)&amp;"/"&amp;VLOOKUP(tbl2_2!A83,ishod_substance!A:P,14,0)</f>
        <v>12/4380</v>
      </c>
      <c r="H83" s="29" t="str">
        <f>VLOOKUP(tbl2_2!A83,ishod_substance!A:P,6,0)</f>
        <v>неорганизованный</v>
      </c>
      <c r="I83" s="10">
        <f>VLOOKUP(tbl2_2!A83,ishod_substance!A:P,15,0)</f>
        <v>1</v>
      </c>
      <c r="J83" s="10">
        <f>VLOOKUP(tbl2_2!A83,ishod_substance!A:P,5,0)</f>
        <v>6002</v>
      </c>
      <c r="K83" s="84">
        <f>VLOOKUP(tbl2_2!A83,ishod_substance!A:Q,17,0)</f>
        <v>1</v>
      </c>
      <c r="L83" s="84">
        <f>VLOOKUP(tbl2_2!A83,ishod_substance!A:R,18,0)</f>
        <v>5</v>
      </c>
      <c r="M83" s="165">
        <f>VLOOKUP(tbl2_2!A83,ishod_substance!A:AD,28,0)</f>
        <v>0</v>
      </c>
      <c r="N83" s="4">
        <f>VLOOKUP(tbl2_2!A83,ishod_substance!A:AD,20,0)</f>
        <v>0</v>
      </c>
      <c r="O83" s="4">
        <f>VLOOKUP(tbl2_2!A83,ishod_substance!A:AD,21,0)</f>
        <v>0</v>
      </c>
      <c r="P83" s="4">
        <f>VLOOKUP(tbl2_2!A83,ishod_substance!A:AD,22,0)</f>
        <v>0</v>
      </c>
      <c r="Q83" s="4">
        <f>VLOOKUP(tbl2_2!A83,ishod_substance!A:AD,23,0)</f>
        <v>1236190</v>
      </c>
      <c r="R83" s="4">
        <f>VLOOKUP(tbl2_2!A83,ishod_substance!A:AD,24,0)</f>
        <v>407868</v>
      </c>
      <c r="S83" s="4">
        <f>VLOOKUP(tbl2_2!A83,ishod_substance!A:AD,25,0)</f>
        <v>1236218</v>
      </c>
      <c r="T83" s="4">
        <f>VLOOKUP(tbl2_2!A83,ishod_substance!A:AD,26,0)</f>
        <v>407873</v>
      </c>
      <c r="U83" s="4">
        <f>VLOOKUP(tbl2_2!A83,ishod_substance!A:AD,27,0)</f>
        <v>5</v>
      </c>
      <c r="V83" s="166">
        <f>VLOOKUP(tbl2_2!A83,ishod_substance!A:AD,29,0)</f>
        <v>0</v>
      </c>
      <c r="W83" s="166">
        <f>VLOOKUP(tbl2_2!A83,ishod_substance!A:AD,30,0)</f>
        <v>0</v>
      </c>
      <c r="X83" s="166">
        <f>VLOOKUP(tbl2_2!A83,ishod_substance!A:AE,31,0)</f>
        <v>0</v>
      </c>
      <c r="Y83" s="10">
        <f>VLOOKUP(tbl2_2!A83,ishod_substance!A:AD,7,0)</f>
        <v>330</v>
      </c>
      <c r="Z83" s="9" t="str">
        <f>VLOOKUP(Y83,quide!$A$2:$B$1006,2,0)</f>
        <v>Сера диоксид (ангидрид сернистый)</v>
      </c>
      <c r="AA83" s="4">
        <f>VLOOKUP(Y83,quide!$A$2:$J$1006,10,0)</f>
        <v>1</v>
      </c>
      <c r="AB83" s="50">
        <f>VLOOKUP(tbl2_2!A83,ishod_substance!A:AD,8,0)</f>
        <v>9.0000000000000012E-8</v>
      </c>
      <c r="AC83" s="28">
        <f t="shared" si="2"/>
        <v>0</v>
      </c>
      <c r="AD83" s="27">
        <f>VLOOKUP(tbl2_2!A83,ishod_substance!A:AD,9,0)</f>
        <v>1.123696E-5</v>
      </c>
      <c r="AE83" s="8">
        <f>VLOOKUP(tbl2_2!A83,ishod_substance!A:AD,9,0)</f>
        <v>1.123696E-5</v>
      </c>
      <c r="AF83" s="12"/>
    </row>
    <row r="84" spans="1:32" ht="90" hidden="1" x14ac:dyDescent="0.25">
      <c r="A84">
        <v>76</v>
      </c>
      <c r="B84" s="85">
        <f>IFERROR(IF(OR(AND(ishod_substance!$O$1=3,OR(VLOOKUP('tbl2'!Y84,quide!A:G,7,0)=2,VLOOKUP('tbl2'!Y84,quide!A:G,7,0)=1)),AND(ishod_substance!$O$1=2,VLOOKUP('tbl2'!Y84,quide!A:I,9,0)=1)),1,0),0)</f>
        <v>0</v>
      </c>
      <c r="C84" s="5">
        <f>VLOOKUP(tbl2_2!A84,ishod_substance!A:P,2,0)</f>
        <v>1</v>
      </c>
      <c r="D84" s="7" t="str">
        <f>VLOOKUP(tbl2_2!A84,ishod_substance!A:P,3,0)</f>
        <v>основное производственное здание</v>
      </c>
      <c r="E84" s="5" t="str">
        <f>VLOOKUP(tbl2_2!A84,ishod_substance!A:P,11,0)</f>
        <v>автомобиль SCANIA P400</v>
      </c>
      <c r="F84" s="6">
        <f>VLOOKUP(tbl2_2!A84,ishod_substance!A:P,15,0)</f>
        <v>1</v>
      </c>
      <c r="G84" s="6" t="str">
        <f>VLOOKUP(tbl2_2!A84,ishod_substance!A:P,12,0)&amp;"/"&amp;VLOOKUP(tbl2_2!A84,ishod_substance!A:P,14,0)</f>
        <v>12/4380</v>
      </c>
      <c r="H84" s="29" t="str">
        <f>VLOOKUP(tbl2_2!A84,ishod_substance!A:P,6,0)</f>
        <v>неорганизованный</v>
      </c>
      <c r="I84" s="10">
        <f>VLOOKUP(tbl2_2!A84,ishod_substance!A:P,15,0)</f>
        <v>1</v>
      </c>
      <c r="J84" s="10">
        <f>VLOOKUP(tbl2_2!A84,ishod_substance!A:P,5,0)</f>
        <v>6002</v>
      </c>
      <c r="K84" s="84">
        <f>VLOOKUP(tbl2_2!A84,ishod_substance!A:Q,17,0)</f>
        <v>1</v>
      </c>
      <c r="L84" s="84">
        <f>VLOOKUP(tbl2_2!A84,ishod_substance!A:R,18,0)</f>
        <v>5</v>
      </c>
      <c r="M84" s="165">
        <f>VLOOKUP(tbl2_2!A84,ishod_substance!A:AD,28,0)</f>
        <v>0</v>
      </c>
      <c r="N84" s="4">
        <f>VLOOKUP(tbl2_2!A84,ishod_substance!A:AD,20,0)</f>
        <v>0</v>
      </c>
      <c r="O84" s="4">
        <f>VLOOKUP(tbl2_2!A84,ishod_substance!A:AD,21,0)</f>
        <v>0</v>
      </c>
      <c r="P84" s="4">
        <f>VLOOKUP(tbl2_2!A84,ishod_substance!A:AD,22,0)</f>
        <v>0</v>
      </c>
      <c r="Q84" s="4">
        <f>VLOOKUP(tbl2_2!A84,ishod_substance!A:AD,23,0)</f>
        <v>1236190</v>
      </c>
      <c r="R84" s="4">
        <f>VLOOKUP(tbl2_2!A84,ishod_substance!A:AD,24,0)</f>
        <v>407868</v>
      </c>
      <c r="S84" s="4">
        <f>VLOOKUP(tbl2_2!A84,ishod_substance!A:AD,25,0)</f>
        <v>1236218</v>
      </c>
      <c r="T84" s="4">
        <f>VLOOKUP(tbl2_2!A84,ishod_substance!A:AD,26,0)</f>
        <v>407873</v>
      </c>
      <c r="U84" s="4">
        <f>VLOOKUP(tbl2_2!A84,ishod_substance!A:AD,27,0)</f>
        <v>5</v>
      </c>
      <c r="V84" s="166">
        <f>VLOOKUP(tbl2_2!A84,ishod_substance!A:AD,29,0)</f>
        <v>0</v>
      </c>
      <c r="W84" s="166">
        <f>VLOOKUP(tbl2_2!A84,ishod_substance!A:AD,30,0)</f>
        <v>0</v>
      </c>
      <c r="X84" s="166">
        <f>VLOOKUP(tbl2_2!A84,ishod_substance!A:AE,31,0)</f>
        <v>0</v>
      </c>
      <c r="Y84" s="10">
        <f>VLOOKUP(tbl2_2!A84,ishod_substance!A:AD,7,0)</f>
        <v>337</v>
      </c>
      <c r="Z84" s="9" t="str">
        <f>VLOOKUP(Y84,quide!$A$2:$B$1006,2,0)</f>
        <v>Углерода оксид (Углерод окись; углерод моноокись; угарный газ)</v>
      </c>
      <c r="AA84" s="4">
        <f>VLOOKUP(Y84,quide!$A$2:$J$1006,10,0)</f>
        <v>1</v>
      </c>
      <c r="AB84" s="50">
        <f>VLOOKUP(tbl2_2!A84,ishod_substance!A:AD,8,0)</f>
        <v>7.2000000000000009E-7</v>
      </c>
      <c r="AC84" s="28">
        <f t="shared" si="2"/>
        <v>0</v>
      </c>
      <c r="AD84" s="27">
        <f>VLOOKUP(tbl2_2!A84,ishod_substance!A:AD,9,0)</f>
        <v>9.5443200000000015E-5</v>
      </c>
      <c r="AE84" s="8">
        <f>VLOOKUP(tbl2_2!A84,ishod_substance!A:AD,9,0)</f>
        <v>9.5443200000000015E-5</v>
      </c>
      <c r="AF84" s="12"/>
    </row>
    <row r="85" spans="1:32" ht="90" hidden="1" x14ac:dyDescent="0.25">
      <c r="A85">
        <v>77</v>
      </c>
      <c r="B85" s="85">
        <f>IFERROR(IF(OR(AND(ishod_substance!$O$1=3,OR(VLOOKUP('tbl2'!Y85,quide!A:G,7,0)=2,VLOOKUP('tbl2'!Y85,quide!A:G,7,0)=1)),AND(ishod_substance!$O$1=2,VLOOKUP('tbl2'!Y85,quide!A:I,9,0)=1)),1,0),0)</f>
        <v>0</v>
      </c>
      <c r="C85" s="5">
        <f>VLOOKUP(tbl2_2!A85,ishod_substance!A:P,2,0)</f>
        <v>1</v>
      </c>
      <c r="D85" s="7" t="str">
        <f>VLOOKUP(tbl2_2!A85,ishod_substance!A:P,3,0)</f>
        <v>основное производственное здание</v>
      </c>
      <c r="E85" s="5" t="str">
        <f>VLOOKUP(tbl2_2!A85,ishod_substance!A:P,11,0)</f>
        <v>автомобиль SCANIA P400</v>
      </c>
      <c r="F85" s="6">
        <f>VLOOKUP(tbl2_2!A85,ishod_substance!A:P,15,0)</f>
        <v>1</v>
      </c>
      <c r="G85" s="6" t="str">
        <f>VLOOKUP(tbl2_2!A85,ishod_substance!A:P,12,0)&amp;"/"&amp;VLOOKUP(tbl2_2!A85,ishod_substance!A:P,14,0)</f>
        <v>12/4380</v>
      </c>
      <c r="H85" s="29" t="str">
        <f>VLOOKUP(tbl2_2!A85,ishod_substance!A:P,6,0)</f>
        <v>неорганизованный</v>
      </c>
      <c r="I85" s="10">
        <f>VLOOKUP(tbl2_2!A85,ishod_substance!A:P,15,0)</f>
        <v>1</v>
      </c>
      <c r="J85" s="10">
        <f>VLOOKUP(tbl2_2!A85,ishod_substance!A:P,5,0)</f>
        <v>6002</v>
      </c>
      <c r="K85" s="84">
        <f>VLOOKUP(tbl2_2!A85,ishod_substance!A:Q,17,0)</f>
        <v>0</v>
      </c>
      <c r="L85" s="84">
        <f>VLOOKUP(tbl2_2!A85,ishod_substance!A:R,18,0)</f>
        <v>5</v>
      </c>
      <c r="M85" s="165">
        <f>VLOOKUP(tbl2_2!A85,ishod_substance!A:AD,28,0)</f>
        <v>0</v>
      </c>
      <c r="N85" s="4">
        <f>VLOOKUP(tbl2_2!A85,ishod_substance!A:AD,20,0)</f>
        <v>0</v>
      </c>
      <c r="O85" s="4">
        <f>VLOOKUP(tbl2_2!A85,ishod_substance!A:AD,21,0)</f>
        <v>0</v>
      </c>
      <c r="P85" s="4">
        <f>VLOOKUP(tbl2_2!A85,ishod_substance!A:AD,22,0)</f>
        <v>0</v>
      </c>
      <c r="Q85" s="4">
        <f>VLOOKUP(tbl2_2!A85,ishod_substance!A:AD,23,0)</f>
        <v>1236190</v>
      </c>
      <c r="R85" s="4">
        <f>VLOOKUP(tbl2_2!A85,ishod_substance!A:AD,24,0)</f>
        <v>407868</v>
      </c>
      <c r="S85" s="4">
        <f>VLOOKUP(tbl2_2!A85,ishod_substance!A:AD,25,0)</f>
        <v>1236218</v>
      </c>
      <c r="T85" s="4">
        <f>VLOOKUP(tbl2_2!A85,ishod_substance!A:AD,26,0)</f>
        <v>407873</v>
      </c>
      <c r="U85" s="4">
        <f>VLOOKUP(tbl2_2!A85,ishod_substance!A:AD,27,0)</f>
        <v>5</v>
      </c>
      <c r="V85" s="166">
        <f>VLOOKUP(tbl2_2!A85,ishod_substance!A:AD,29,0)</f>
        <v>0</v>
      </c>
      <c r="W85" s="166">
        <f>VLOOKUP(tbl2_2!A85,ishod_substance!A:AD,30,0)</f>
        <v>0</v>
      </c>
      <c r="X85" s="166">
        <f>VLOOKUP(tbl2_2!A85,ishod_substance!A:AE,31,0)</f>
        <v>0</v>
      </c>
      <c r="Y85" s="10">
        <f>VLOOKUP(tbl2_2!A85,ishod_substance!A:AD,7,0)</f>
        <v>2732</v>
      </c>
      <c r="Z85" s="9" t="str">
        <f>VLOOKUP(Y85,quide!$A$2:$B$1006,2,0)</f>
        <v>Керосин (Керосин прямой перегонки; керосин дезодорированный)</v>
      </c>
      <c r="AA85" s="4">
        <f>VLOOKUP(Y85,quide!$A$2:$J$1006,10,0)</f>
        <v>1</v>
      </c>
      <c r="AB85" s="50">
        <f>VLOOKUP(tbl2_2!A85,ishod_substance!A:AD,8,0)</f>
        <v>9.9900000000000014E-8</v>
      </c>
      <c r="AC85" s="28">
        <f t="shared" si="2"/>
        <v>0</v>
      </c>
      <c r="AD85" s="27">
        <f>VLOOKUP(tbl2_2!A85,ishod_substance!A:AD,9,0)</f>
        <v>1.3052E-5</v>
      </c>
      <c r="AE85" s="8">
        <f>VLOOKUP(tbl2_2!A85,ishod_substance!A:AD,9,0)</f>
        <v>1.3052E-5</v>
      </c>
      <c r="AF85" s="12"/>
    </row>
    <row r="86" spans="1:32" ht="64.5" hidden="1" x14ac:dyDescent="0.25">
      <c r="A86">
        <v>78</v>
      </c>
      <c r="B86" s="85">
        <f>IFERROR(IF(OR(AND(ishod_substance!$O$1=3,OR(VLOOKUP('tbl2'!Y86,quide!A:G,7,0)=2,VLOOKUP('tbl2'!Y86,quide!A:G,7,0)=1)),AND(ishod_substance!$O$1=2,VLOOKUP('tbl2'!Y86,quide!A:I,9,0)=1)),1,0),0)</f>
        <v>0</v>
      </c>
      <c r="C86" s="5">
        <f>VLOOKUP(tbl2_2!A86,ishod_substance!A:P,2,0)</f>
        <v>1</v>
      </c>
      <c r="D86" s="7" t="str">
        <f>VLOOKUP(tbl2_2!A86,ishod_substance!A:P,3,0)</f>
        <v>основное производственное здание</v>
      </c>
      <c r="E86" s="5" t="str">
        <f>VLOOKUP(tbl2_2!A86,ishod_substance!A:P,11,0)</f>
        <v>автомобиль Камаз 65201</v>
      </c>
      <c r="F86" s="6">
        <f>VLOOKUP(tbl2_2!A86,ishod_substance!A:P,15,0)</f>
        <v>1</v>
      </c>
      <c r="G86" s="6" t="str">
        <f>VLOOKUP(tbl2_2!A86,ishod_substance!A:P,12,0)&amp;"/"&amp;VLOOKUP(tbl2_2!A86,ishod_substance!A:P,14,0)</f>
        <v>12/4380</v>
      </c>
      <c r="H86" s="29" t="str">
        <f>VLOOKUP(tbl2_2!A86,ishod_substance!A:P,6,0)</f>
        <v>неорганизованный</v>
      </c>
      <c r="I86" s="10">
        <f>VLOOKUP(tbl2_2!A86,ishod_substance!A:P,15,0)</f>
        <v>1</v>
      </c>
      <c r="J86" s="10">
        <f>VLOOKUP(tbl2_2!A86,ishod_substance!A:P,5,0)</f>
        <v>6002</v>
      </c>
      <c r="K86" s="84">
        <f>VLOOKUP(tbl2_2!A86,ishod_substance!A:Q,17,0)</f>
        <v>1</v>
      </c>
      <c r="L86" s="84">
        <f>VLOOKUP(tbl2_2!A86,ishod_substance!A:R,18,0)</f>
        <v>5</v>
      </c>
      <c r="M86" s="165">
        <f>VLOOKUP(tbl2_2!A86,ishod_substance!A:AD,28,0)</f>
        <v>0</v>
      </c>
      <c r="N86" s="4">
        <f>VLOOKUP(tbl2_2!A86,ishod_substance!A:AD,20,0)</f>
        <v>0</v>
      </c>
      <c r="O86" s="4">
        <f>VLOOKUP(tbl2_2!A86,ishod_substance!A:AD,21,0)</f>
        <v>0</v>
      </c>
      <c r="P86" s="4">
        <f>VLOOKUP(tbl2_2!A86,ishod_substance!A:AD,22,0)</f>
        <v>0</v>
      </c>
      <c r="Q86" s="4">
        <f>VLOOKUP(tbl2_2!A86,ishod_substance!A:AD,23,0)</f>
        <v>1236190</v>
      </c>
      <c r="R86" s="4">
        <f>VLOOKUP(tbl2_2!A86,ishod_substance!A:AD,24,0)</f>
        <v>407868</v>
      </c>
      <c r="S86" s="4">
        <f>VLOOKUP(tbl2_2!A86,ishod_substance!A:AD,25,0)</f>
        <v>1236218</v>
      </c>
      <c r="T86" s="4">
        <f>VLOOKUP(tbl2_2!A86,ishod_substance!A:AD,26,0)</f>
        <v>407873</v>
      </c>
      <c r="U86" s="4">
        <f>VLOOKUP(tbl2_2!A86,ishod_substance!A:AD,27,0)</f>
        <v>5</v>
      </c>
      <c r="V86" s="166">
        <f>VLOOKUP(tbl2_2!A86,ishod_substance!A:AD,29,0)</f>
        <v>0</v>
      </c>
      <c r="W86" s="166">
        <f>VLOOKUP(tbl2_2!A86,ishod_substance!A:AD,30,0)</f>
        <v>0</v>
      </c>
      <c r="X86" s="166">
        <f>VLOOKUP(tbl2_2!A86,ishod_substance!A:AE,31,0)</f>
        <v>0</v>
      </c>
      <c r="Y86" s="10">
        <f>VLOOKUP(tbl2_2!A86,ishod_substance!A:AD,7,0)</f>
        <v>301</v>
      </c>
      <c r="Z86" s="9" t="str">
        <f>VLOOKUP(Y86,quide!$A$2:$B$1006,2,0)</f>
        <v>Азота диоксид (Двуокись азота; пероксид азота)</v>
      </c>
      <c r="AA86" s="4">
        <f>VLOOKUP(Y86,quide!$A$2:$J$1006,10,0)</f>
        <v>1</v>
      </c>
      <c r="AB86" s="50">
        <f>VLOOKUP(tbl2_2!A86,ishod_substance!A:AD,8,0)</f>
        <v>3.1679999999999998E-7</v>
      </c>
      <c r="AC86" s="28">
        <f t="shared" si="2"/>
        <v>0</v>
      </c>
      <c r="AD86" s="27">
        <f>VLOOKUP(tbl2_2!A86,ishod_substance!A:AD,9,0)</f>
        <v>1.5629824000000002E-4</v>
      </c>
      <c r="AE86" s="8">
        <f>VLOOKUP(tbl2_2!A86,ishod_substance!A:AD,9,0)</f>
        <v>1.5629824000000002E-4</v>
      </c>
      <c r="AF86" s="12"/>
    </row>
    <row r="87" spans="1:32" ht="39" hidden="1" x14ac:dyDescent="0.25">
      <c r="A87">
        <v>79</v>
      </c>
      <c r="B87" s="85">
        <f>IFERROR(IF(OR(AND(ishod_substance!$O$1=3,OR(VLOOKUP('tbl2'!Y87,quide!A:G,7,0)=2,VLOOKUP('tbl2'!Y87,quide!A:G,7,0)=1)),AND(ishod_substance!$O$1=2,VLOOKUP('tbl2'!Y87,quide!A:I,9,0)=1)),1,0),0)</f>
        <v>0</v>
      </c>
      <c r="C87" s="5">
        <f>VLOOKUP(tbl2_2!A87,ishod_substance!A:P,2,0)</f>
        <v>1</v>
      </c>
      <c r="D87" s="7" t="str">
        <f>VLOOKUP(tbl2_2!A87,ishod_substance!A:P,3,0)</f>
        <v>основное производственное здание</v>
      </c>
      <c r="E87" s="5" t="str">
        <f>VLOOKUP(tbl2_2!A87,ishod_substance!A:P,11,0)</f>
        <v>автомобиль Камаз 65201</v>
      </c>
      <c r="F87" s="6">
        <f>VLOOKUP(tbl2_2!A87,ishod_substance!A:P,15,0)</f>
        <v>1</v>
      </c>
      <c r="G87" s="6" t="str">
        <f>VLOOKUP(tbl2_2!A87,ishod_substance!A:P,12,0)&amp;"/"&amp;VLOOKUP(tbl2_2!A87,ishod_substance!A:P,14,0)</f>
        <v>12/4380</v>
      </c>
      <c r="H87" s="29" t="str">
        <f>VLOOKUP(tbl2_2!A87,ishod_substance!A:P,6,0)</f>
        <v>неорганизованный</v>
      </c>
      <c r="I87" s="10">
        <f>VLOOKUP(tbl2_2!A87,ishod_substance!A:P,15,0)</f>
        <v>1</v>
      </c>
      <c r="J87" s="10">
        <f>VLOOKUP(tbl2_2!A87,ishod_substance!A:P,5,0)</f>
        <v>6002</v>
      </c>
      <c r="K87" s="84">
        <f>VLOOKUP(tbl2_2!A87,ishod_substance!A:Q,17,0)</f>
        <v>1</v>
      </c>
      <c r="L87" s="84">
        <f>VLOOKUP(tbl2_2!A87,ishod_substance!A:R,18,0)</f>
        <v>5</v>
      </c>
      <c r="M87" s="165">
        <f>VLOOKUP(tbl2_2!A87,ishod_substance!A:AD,28,0)</f>
        <v>0</v>
      </c>
      <c r="N87" s="4">
        <f>VLOOKUP(tbl2_2!A87,ishod_substance!A:AD,20,0)</f>
        <v>0</v>
      </c>
      <c r="O87" s="4">
        <f>VLOOKUP(tbl2_2!A87,ishod_substance!A:AD,21,0)</f>
        <v>0</v>
      </c>
      <c r="P87" s="4">
        <f>VLOOKUP(tbl2_2!A87,ishod_substance!A:AD,22,0)</f>
        <v>0</v>
      </c>
      <c r="Q87" s="4">
        <f>VLOOKUP(tbl2_2!A87,ishod_substance!A:AD,23,0)</f>
        <v>1236190</v>
      </c>
      <c r="R87" s="4">
        <f>VLOOKUP(tbl2_2!A87,ishod_substance!A:AD,24,0)</f>
        <v>407868</v>
      </c>
      <c r="S87" s="4">
        <f>VLOOKUP(tbl2_2!A87,ishod_substance!A:AD,25,0)</f>
        <v>1236218</v>
      </c>
      <c r="T87" s="4">
        <f>VLOOKUP(tbl2_2!A87,ishod_substance!A:AD,26,0)</f>
        <v>407873</v>
      </c>
      <c r="U87" s="4">
        <f>VLOOKUP(tbl2_2!A87,ishod_substance!A:AD,27,0)</f>
        <v>5</v>
      </c>
      <c r="V87" s="166">
        <f>VLOOKUP(tbl2_2!A87,ishod_substance!A:AD,29,0)</f>
        <v>0</v>
      </c>
      <c r="W87" s="166">
        <f>VLOOKUP(tbl2_2!A87,ishod_substance!A:AD,30,0)</f>
        <v>0</v>
      </c>
      <c r="X87" s="166">
        <f>VLOOKUP(tbl2_2!A87,ishod_substance!A:AE,31,0)</f>
        <v>0</v>
      </c>
      <c r="Y87" s="10">
        <f>VLOOKUP(tbl2_2!A87,ishod_substance!A:AD,7,0)</f>
        <v>304</v>
      </c>
      <c r="Z87" s="9" t="str">
        <f>VLOOKUP(Y87,quide!$A$2:$B$1006,2,0)</f>
        <v>Азот (II) оксид (Азот монооксид)</v>
      </c>
      <c r="AA87" s="4">
        <f>VLOOKUP(Y87,quide!$A$2:$J$1006,10,0)</f>
        <v>1</v>
      </c>
      <c r="AB87" s="50">
        <f>VLOOKUP(tbl2_2!A87,ishod_substance!A:AD,8,0)</f>
        <v>5.1480000000000008E-8</v>
      </c>
      <c r="AC87" s="28">
        <f t="shared" si="2"/>
        <v>0</v>
      </c>
      <c r="AD87" s="27">
        <f>VLOOKUP(tbl2_2!A87,ishod_substance!A:AD,9,0)</f>
        <v>2.5398464000000002E-5</v>
      </c>
      <c r="AE87" s="8">
        <f>VLOOKUP(tbl2_2!A87,ishod_substance!A:AD,9,0)</f>
        <v>2.5398464000000002E-5</v>
      </c>
      <c r="AF87" s="12"/>
    </row>
    <row r="88" spans="1:32" ht="39" hidden="1" x14ac:dyDescent="0.25">
      <c r="A88">
        <v>80</v>
      </c>
      <c r="B88" s="85">
        <f>IFERROR(IF(OR(AND(ishod_substance!$O$1=3,OR(VLOOKUP('tbl2'!Y88,quide!A:G,7,0)=2,VLOOKUP('tbl2'!Y88,quide!A:G,7,0)=1)),AND(ishod_substance!$O$1=2,VLOOKUP('tbl2'!Y88,quide!A:I,9,0)=1)),1,0),0)</f>
        <v>0</v>
      </c>
      <c r="C88" s="5">
        <f>VLOOKUP(tbl2_2!A88,ishod_substance!A:P,2,0)</f>
        <v>1</v>
      </c>
      <c r="D88" s="7" t="str">
        <f>VLOOKUP(tbl2_2!A88,ishod_substance!A:P,3,0)</f>
        <v>основное производственное здание</v>
      </c>
      <c r="E88" s="5" t="str">
        <f>VLOOKUP(tbl2_2!A88,ishod_substance!A:P,11,0)</f>
        <v>автомобиль Камаз 65201</v>
      </c>
      <c r="F88" s="6">
        <f>VLOOKUP(tbl2_2!A88,ishod_substance!A:P,15,0)</f>
        <v>1</v>
      </c>
      <c r="G88" s="6" t="str">
        <f>VLOOKUP(tbl2_2!A88,ishod_substance!A:P,12,0)&amp;"/"&amp;VLOOKUP(tbl2_2!A88,ishod_substance!A:P,14,0)</f>
        <v>12/4380</v>
      </c>
      <c r="H88" s="29" t="str">
        <f>VLOOKUP(tbl2_2!A88,ishod_substance!A:P,6,0)</f>
        <v>неорганизованный</v>
      </c>
      <c r="I88" s="10">
        <f>VLOOKUP(tbl2_2!A88,ishod_substance!A:P,15,0)</f>
        <v>1</v>
      </c>
      <c r="J88" s="10">
        <f>VLOOKUP(tbl2_2!A88,ishod_substance!A:P,5,0)</f>
        <v>6002</v>
      </c>
      <c r="K88" s="84">
        <f>VLOOKUP(tbl2_2!A88,ishod_substance!A:Q,17,0)</f>
        <v>1</v>
      </c>
      <c r="L88" s="84">
        <f>VLOOKUP(tbl2_2!A88,ishod_substance!A:R,18,0)</f>
        <v>5</v>
      </c>
      <c r="M88" s="165">
        <f>VLOOKUP(tbl2_2!A88,ishod_substance!A:AD,28,0)</f>
        <v>0</v>
      </c>
      <c r="N88" s="4">
        <f>VLOOKUP(tbl2_2!A88,ishod_substance!A:AD,20,0)</f>
        <v>0</v>
      </c>
      <c r="O88" s="4">
        <f>VLOOKUP(tbl2_2!A88,ishod_substance!A:AD,21,0)</f>
        <v>0</v>
      </c>
      <c r="P88" s="4">
        <f>VLOOKUP(tbl2_2!A88,ishod_substance!A:AD,22,0)</f>
        <v>0</v>
      </c>
      <c r="Q88" s="4">
        <f>VLOOKUP(tbl2_2!A88,ishod_substance!A:AD,23,0)</f>
        <v>1236190</v>
      </c>
      <c r="R88" s="4">
        <f>VLOOKUP(tbl2_2!A88,ishod_substance!A:AD,24,0)</f>
        <v>407868</v>
      </c>
      <c r="S88" s="4">
        <f>VLOOKUP(tbl2_2!A88,ishod_substance!A:AD,25,0)</f>
        <v>1236218</v>
      </c>
      <c r="T88" s="4">
        <f>VLOOKUP(tbl2_2!A88,ishod_substance!A:AD,26,0)</f>
        <v>407873</v>
      </c>
      <c r="U88" s="4">
        <f>VLOOKUP(tbl2_2!A88,ishod_substance!A:AD,27,0)</f>
        <v>5</v>
      </c>
      <c r="V88" s="166">
        <f>VLOOKUP(tbl2_2!A88,ishod_substance!A:AD,29,0)</f>
        <v>0</v>
      </c>
      <c r="W88" s="166">
        <f>VLOOKUP(tbl2_2!A88,ishod_substance!A:AD,30,0)</f>
        <v>0</v>
      </c>
      <c r="X88" s="166">
        <f>VLOOKUP(tbl2_2!A88,ishod_substance!A:AE,31,0)</f>
        <v>0</v>
      </c>
      <c r="Y88" s="10">
        <f>VLOOKUP(tbl2_2!A88,ishod_substance!A:AD,7,0)</f>
        <v>328</v>
      </c>
      <c r="Z88" s="9" t="str">
        <f>VLOOKUP(Y88,quide!$A$2:$B$1006,2,0)</f>
        <v>Углерод (Пигмент черный)</v>
      </c>
      <c r="AA88" s="4">
        <f>VLOOKUP(Y88,quide!$A$2:$J$1006,10,0)</f>
        <v>1</v>
      </c>
      <c r="AB88" s="50">
        <f>VLOOKUP(tbl2_2!A88,ishod_substance!A:AD,8,0)</f>
        <v>3.9600000000000004E-8</v>
      </c>
      <c r="AC88" s="28">
        <f t="shared" si="2"/>
        <v>0</v>
      </c>
      <c r="AD88" s="27">
        <f>VLOOKUP(tbl2_2!A88,ishod_substance!A:AD,9,0)</f>
        <v>1.01968E-5</v>
      </c>
      <c r="AE88" s="8">
        <f>VLOOKUP(tbl2_2!A88,ishod_substance!A:AD,9,0)</f>
        <v>1.01968E-5</v>
      </c>
      <c r="AF88" s="12"/>
    </row>
    <row r="89" spans="1:32" ht="39" hidden="1" x14ac:dyDescent="0.25">
      <c r="A89">
        <v>81</v>
      </c>
      <c r="B89" s="85">
        <f>IFERROR(IF(OR(AND(ishod_substance!$O$1=3,OR(VLOOKUP('tbl2'!Y89,quide!A:G,7,0)=2,VLOOKUP('tbl2'!Y89,quide!A:G,7,0)=1)),AND(ishod_substance!$O$1=2,VLOOKUP('tbl2'!Y89,quide!A:I,9,0)=1)),1,0),0)</f>
        <v>0</v>
      </c>
      <c r="C89" s="5">
        <f>VLOOKUP(tbl2_2!A89,ishod_substance!A:P,2,0)</f>
        <v>1</v>
      </c>
      <c r="D89" s="7" t="str">
        <f>VLOOKUP(tbl2_2!A89,ishod_substance!A:P,3,0)</f>
        <v>основное производственное здание</v>
      </c>
      <c r="E89" s="5" t="str">
        <f>VLOOKUP(tbl2_2!A89,ishod_substance!A:P,11,0)</f>
        <v>автомобиль Камаз 65201</v>
      </c>
      <c r="F89" s="6">
        <f>VLOOKUP(tbl2_2!A89,ishod_substance!A:P,15,0)</f>
        <v>1</v>
      </c>
      <c r="G89" s="6" t="str">
        <f>VLOOKUP(tbl2_2!A89,ishod_substance!A:P,12,0)&amp;"/"&amp;VLOOKUP(tbl2_2!A89,ishod_substance!A:P,14,0)</f>
        <v>12/4380</v>
      </c>
      <c r="H89" s="29" t="str">
        <f>VLOOKUP(tbl2_2!A89,ishod_substance!A:P,6,0)</f>
        <v>неорганизованный</v>
      </c>
      <c r="I89" s="10">
        <f>VLOOKUP(tbl2_2!A89,ishod_substance!A:P,15,0)</f>
        <v>1</v>
      </c>
      <c r="J89" s="10">
        <f>VLOOKUP(tbl2_2!A89,ishod_substance!A:P,5,0)</f>
        <v>6002</v>
      </c>
      <c r="K89" s="84">
        <f>VLOOKUP(tbl2_2!A89,ishod_substance!A:Q,17,0)</f>
        <v>1</v>
      </c>
      <c r="L89" s="84">
        <f>VLOOKUP(tbl2_2!A89,ishod_substance!A:R,18,0)</f>
        <v>5</v>
      </c>
      <c r="M89" s="165">
        <f>VLOOKUP(tbl2_2!A89,ishod_substance!A:AD,28,0)</f>
        <v>0</v>
      </c>
      <c r="N89" s="4">
        <f>VLOOKUP(tbl2_2!A89,ishod_substance!A:AD,20,0)</f>
        <v>0</v>
      </c>
      <c r="O89" s="4">
        <f>VLOOKUP(tbl2_2!A89,ishod_substance!A:AD,21,0)</f>
        <v>0</v>
      </c>
      <c r="P89" s="4">
        <f>VLOOKUP(tbl2_2!A89,ishod_substance!A:AD,22,0)</f>
        <v>0</v>
      </c>
      <c r="Q89" s="4">
        <f>VLOOKUP(tbl2_2!A89,ishod_substance!A:AD,23,0)</f>
        <v>1236190</v>
      </c>
      <c r="R89" s="4">
        <f>VLOOKUP(tbl2_2!A89,ishod_substance!A:AD,24,0)</f>
        <v>407868</v>
      </c>
      <c r="S89" s="4">
        <f>VLOOKUP(tbl2_2!A89,ishod_substance!A:AD,25,0)</f>
        <v>1236218</v>
      </c>
      <c r="T89" s="4">
        <f>VLOOKUP(tbl2_2!A89,ishod_substance!A:AD,26,0)</f>
        <v>407873</v>
      </c>
      <c r="U89" s="4">
        <f>VLOOKUP(tbl2_2!A89,ishod_substance!A:AD,27,0)</f>
        <v>5</v>
      </c>
      <c r="V89" s="166">
        <f>VLOOKUP(tbl2_2!A89,ishod_substance!A:AD,29,0)</f>
        <v>0</v>
      </c>
      <c r="W89" s="166">
        <f>VLOOKUP(tbl2_2!A89,ishod_substance!A:AD,30,0)</f>
        <v>0</v>
      </c>
      <c r="X89" s="166">
        <f>VLOOKUP(tbl2_2!A89,ishod_substance!A:AE,31,0)</f>
        <v>0</v>
      </c>
      <c r="Y89" s="10">
        <f>VLOOKUP(tbl2_2!A89,ishod_substance!A:AD,7,0)</f>
        <v>330</v>
      </c>
      <c r="Z89" s="9" t="str">
        <f>VLOOKUP(Y89,quide!$A$2:$B$1006,2,0)</f>
        <v>Сера диоксид (ангидрид сернистый)</v>
      </c>
      <c r="AA89" s="4">
        <f>VLOOKUP(Y89,quide!$A$2:$J$1006,10,0)</f>
        <v>1</v>
      </c>
      <c r="AB89" s="50">
        <f>VLOOKUP(tbl2_2!A89,ishod_substance!A:AD,8,0)</f>
        <v>6.3000000000000008E-8</v>
      </c>
      <c r="AC89" s="28">
        <f t="shared" si="2"/>
        <v>0</v>
      </c>
      <c r="AD89" s="27">
        <f>VLOOKUP(tbl2_2!A89,ishod_substance!A:AD,9,0)</f>
        <v>1.7538640000000008E-5</v>
      </c>
      <c r="AE89" s="8">
        <f>VLOOKUP(tbl2_2!A89,ishod_substance!A:AD,9,0)</f>
        <v>1.7538640000000008E-5</v>
      </c>
      <c r="AF89" s="12"/>
    </row>
    <row r="90" spans="1:32" ht="90" hidden="1" x14ac:dyDescent="0.25">
      <c r="A90">
        <v>82</v>
      </c>
      <c r="B90" s="85">
        <f>IFERROR(IF(OR(AND(ishod_substance!$O$1=3,OR(VLOOKUP('tbl2'!Y90,quide!A:G,7,0)=2,VLOOKUP('tbl2'!Y90,quide!A:G,7,0)=1)),AND(ishod_substance!$O$1=2,VLOOKUP('tbl2'!Y90,quide!A:I,9,0)=1)),1,0),0)</f>
        <v>0</v>
      </c>
      <c r="C90" s="5">
        <f>VLOOKUP(tbl2_2!A90,ishod_substance!A:P,2,0)</f>
        <v>1</v>
      </c>
      <c r="D90" s="7" t="str">
        <f>VLOOKUP(tbl2_2!A90,ishod_substance!A:P,3,0)</f>
        <v>основное производственное здание</v>
      </c>
      <c r="E90" s="5" t="str">
        <f>VLOOKUP(tbl2_2!A90,ishod_substance!A:P,11,0)</f>
        <v>автомобиль Камаз 65201</v>
      </c>
      <c r="F90" s="6">
        <f>VLOOKUP(tbl2_2!A90,ishod_substance!A:P,15,0)</f>
        <v>1</v>
      </c>
      <c r="G90" s="6" t="str">
        <f>VLOOKUP(tbl2_2!A90,ishod_substance!A:P,12,0)&amp;"/"&amp;VLOOKUP(tbl2_2!A90,ishod_substance!A:P,14,0)</f>
        <v>12/4380</v>
      </c>
      <c r="H90" s="29" t="str">
        <f>VLOOKUP(tbl2_2!A90,ishod_substance!A:P,6,0)</f>
        <v>неорганизованный</v>
      </c>
      <c r="I90" s="10">
        <f>VLOOKUP(tbl2_2!A90,ishod_substance!A:P,15,0)</f>
        <v>1</v>
      </c>
      <c r="J90" s="10">
        <f>VLOOKUP(tbl2_2!A90,ishod_substance!A:P,5,0)</f>
        <v>6002</v>
      </c>
      <c r="K90" s="84">
        <f>VLOOKUP(tbl2_2!A90,ishod_substance!A:Q,17,0)</f>
        <v>1</v>
      </c>
      <c r="L90" s="84">
        <f>VLOOKUP(tbl2_2!A90,ishod_substance!A:R,18,0)</f>
        <v>5</v>
      </c>
      <c r="M90" s="165">
        <f>VLOOKUP(tbl2_2!A90,ishod_substance!A:AD,28,0)</f>
        <v>0</v>
      </c>
      <c r="N90" s="4">
        <f>VLOOKUP(tbl2_2!A90,ishod_substance!A:AD,20,0)</f>
        <v>0</v>
      </c>
      <c r="O90" s="4">
        <f>VLOOKUP(tbl2_2!A90,ishod_substance!A:AD,21,0)</f>
        <v>0</v>
      </c>
      <c r="P90" s="4">
        <f>VLOOKUP(tbl2_2!A90,ishod_substance!A:AD,22,0)</f>
        <v>0</v>
      </c>
      <c r="Q90" s="4">
        <f>VLOOKUP(tbl2_2!A90,ishod_substance!A:AD,23,0)</f>
        <v>1236190</v>
      </c>
      <c r="R90" s="4">
        <f>VLOOKUP(tbl2_2!A90,ishod_substance!A:AD,24,0)</f>
        <v>407868</v>
      </c>
      <c r="S90" s="4">
        <f>VLOOKUP(tbl2_2!A90,ishod_substance!A:AD,25,0)</f>
        <v>1236218</v>
      </c>
      <c r="T90" s="4">
        <f>VLOOKUP(tbl2_2!A90,ishod_substance!A:AD,26,0)</f>
        <v>407873</v>
      </c>
      <c r="U90" s="4">
        <f>VLOOKUP(tbl2_2!A90,ishod_substance!A:AD,27,0)</f>
        <v>5</v>
      </c>
      <c r="V90" s="166">
        <f>VLOOKUP(tbl2_2!A90,ishod_substance!A:AD,29,0)</f>
        <v>0</v>
      </c>
      <c r="W90" s="166">
        <f>VLOOKUP(tbl2_2!A90,ishod_substance!A:AD,30,0)</f>
        <v>0</v>
      </c>
      <c r="X90" s="166">
        <f>VLOOKUP(tbl2_2!A90,ishod_substance!A:AE,31,0)</f>
        <v>0</v>
      </c>
      <c r="Y90" s="10">
        <f>VLOOKUP(tbl2_2!A90,ishod_substance!A:AD,7,0)</f>
        <v>337</v>
      </c>
      <c r="Z90" s="9" t="str">
        <f>VLOOKUP(Y90,quide!$A$2:$B$1006,2,0)</f>
        <v>Углерода оксид (Углерод окись; углерод моноокись; угарный газ)</v>
      </c>
      <c r="AA90" s="4">
        <f>VLOOKUP(Y90,quide!$A$2:$J$1006,10,0)</f>
        <v>1</v>
      </c>
      <c r="AB90" s="50">
        <f>VLOOKUP(tbl2_2!A90,ishod_substance!A:AD,8,0)</f>
        <v>7.398000000000001E-7</v>
      </c>
      <c r="AC90" s="28">
        <f t="shared" si="2"/>
        <v>0</v>
      </c>
      <c r="AD90" s="27">
        <f>VLOOKUP(tbl2_2!A90,ishod_substance!A:AD,9,0)</f>
        <v>1.953728E-4</v>
      </c>
      <c r="AE90" s="8">
        <f>VLOOKUP(tbl2_2!A90,ishod_substance!A:AD,9,0)</f>
        <v>1.953728E-4</v>
      </c>
      <c r="AF90" s="12"/>
    </row>
    <row r="91" spans="1:32" ht="90" hidden="1" x14ac:dyDescent="0.25">
      <c r="A91">
        <v>83</v>
      </c>
      <c r="B91" s="85">
        <f>IFERROR(IF(OR(AND(ishod_substance!$O$1=3,OR(VLOOKUP('tbl2'!Y91,quide!A:G,7,0)=2,VLOOKUP('tbl2'!Y91,quide!A:G,7,0)=1)),AND(ishod_substance!$O$1=2,VLOOKUP('tbl2'!Y91,quide!A:I,9,0)=1)),1,0),0)</f>
        <v>0</v>
      </c>
      <c r="C91" s="5">
        <f>VLOOKUP(tbl2_2!A91,ishod_substance!A:P,2,0)</f>
        <v>1</v>
      </c>
      <c r="D91" s="7" t="str">
        <f>VLOOKUP(tbl2_2!A91,ishod_substance!A:P,3,0)</f>
        <v>основное производственное здание</v>
      </c>
      <c r="E91" s="5" t="str">
        <f>VLOOKUP(tbl2_2!A91,ishod_substance!A:P,11,0)</f>
        <v>автомобиль Камаз 65201</v>
      </c>
      <c r="F91" s="6">
        <f>VLOOKUP(tbl2_2!A91,ishod_substance!A:P,15,0)</f>
        <v>1</v>
      </c>
      <c r="G91" s="6" t="str">
        <f>VLOOKUP(tbl2_2!A91,ishod_substance!A:P,12,0)&amp;"/"&amp;VLOOKUP(tbl2_2!A91,ishod_substance!A:P,14,0)</f>
        <v>12/4380</v>
      </c>
      <c r="H91" s="29" t="str">
        <f>VLOOKUP(tbl2_2!A91,ishod_substance!A:P,6,0)</f>
        <v>неорганизованный</v>
      </c>
      <c r="I91" s="10">
        <f>VLOOKUP(tbl2_2!A91,ishod_substance!A:P,15,0)</f>
        <v>1</v>
      </c>
      <c r="J91" s="10">
        <f>VLOOKUP(tbl2_2!A91,ishod_substance!A:P,5,0)</f>
        <v>6002</v>
      </c>
      <c r="K91" s="84">
        <f>VLOOKUP(tbl2_2!A91,ishod_substance!A:Q,17,0)</f>
        <v>1</v>
      </c>
      <c r="L91" s="84">
        <f>VLOOKUP(tbl2_2!A91,ishod_substance!A:R,18,0)</f>
        <v>5</v>
      </c>
      <c r="M91" s="165">
        <f>VLOOKUP(tbl2_2!A91,ishod_substance!A:AD,28,0)</f>
        <v>0</v>
      </c>
      <c r="N91" s="4">
        <f>VLOOKUP(tbl2_2!A91,ishod_substance!A:AD,20,0)</f>
        <v>0</v>
      </c>
      <c r="O91" s="4">
        <f>VLOOKUP(tbl2_2!A91,ishod_substance!A:AD,21,0)</f>
        <v>0</v>
      </c>
      <c r="P91" s="4">
        <f>VLOOKUP(tbl2_2!A91,ishod_substance!A:AD,22,0)</f>
        <v>0</v>
      </c>
      <c r="Q91" s="4">
        <f>VLOOKUP(tbl2_2!A91,ishod_substance!A:AD,23,0)</f>
        <v>1236190</v>
      </c>
      <c r="R91" s="4">
        <f>VLOOKUP(tbl2_2!A91,ishod_substance!A:AD,24,0)</f>
        <v>407868</v>
      </c>
      <c r="S91" s="4">
        <f>VLOOKUP(tbl2_2!A91,ishod_substance!A:AD,25,0)</f>
        <v>1236218</v>
      </c>
      <c r="T91" s="4">
        <f>VLOOKUP(tbl2_2!A91,ishod_substance!A:AD,26,0)</f>
        <v>407873</v>
      </c>
      <c r="U91" s="4">
        <f>VLOOKUP(tbl2_2!A91,ishod_substance!A:AD,27,0)</f>
        <v>5</v>
      </c>
      <c r="V91" s="166">
        <f>VLOOKUP(tbl2_2!A91,ishod_substance!A:AD,29,0)</f>
        <v>0</v>
      </c>
      <c r="W91" s="166">
        <f>VLOOKUP(tbl2_2!A91,ishod_substance!A:AD,30,0)</f>
        <v>0</v>
      </c>
      <c r="X91" s="166">
        <f>VLOOKUP(tbl2_2!A91,ishod_substance!A:AE,31,0)</f>
        <v>0</v>
      </c>
      <c r="Y91" s="10">
        <f>VLOOKUP(tbl2_2!A91,ishod_substance!A:AD,7,0)</f>
        <v>2732</v>
      </c>
      <c r="Z91" s="9" t="str">
        <f>VLOOKUP(Y91,quide!$A$2:$B$1006,2,0)</f>
        <v>Керосин (Керосин прямой перегонки; керосин дезодорированный)</v>
      </c>
      <c r="AA91" s="4">
        <f>VLOOKUP(Y91,quide!$A$2:$J$1006,10,0)</f>
        <v>1</v>
      </c>
      <c r="AB91" s="232">
        <f>VLOOKUP(tbl2_2!A91,ishod_substance!A:AD,8,0)</f>
        <v>1.1970000000000002E-7</v>
      </c>
      <c r="AC91" s="224">
        <f t="shared" si="2"/>
        <v>0</v>
      </c>
      <c r="AD91" s="225">
        <f>VLOOKUP(tbl2_2!A91,ishod_substance!A:AD,9,0)</f>
        <v>3.1814399999999998E-5</v>
      </c>
      <c r="AE91" s="226">
        <f>VLOOKUP(tbl2_2!A91,ishod_substance!A:AD,9,0)</f>
        <v>3.1814399999999998E-5</v>
      </c>
      <c r="AF91" s="12"/>
    </row>
    <row r="92" spans="1:32" ht="64.5" hidden="1" x14ac:dyDescent="0.25">
      <c r="A92">
        <v>84</v>
      </c>
      <c r="B92" s="85">
        <f>IFERROR(IF(OR(AND(ishod_substance!$O$1=3,OR(VLOOKUP('tbl2'!Y92,quide!A:G,7,0)=2,VLOOKUP('tbl2'!Y92,quide!A:G,7,0)=1)),AND(ishod_substance!$O$1=2,VLOOKUP('tbl2'!Y92,quide!A:I,9,0)=1)),1,0),0)</f>
        <v>0</v>
      </c>
      <c r="C92" s="5">
        <f>VLOOKUP(tbl2_2!A92,ishod_substance!A:P,2,0)</f>
        <v>1</v>
      </c>
      <c r="D92" s="7" t="str">
        <f>VLOOKUP(tbl2_2!A92,ishod_substance!A:P,3,0)</f>
        <v>основное производственное здание</v>
      </c>
      <c r="E92" s="5" t="str">
        <f>VLOOKUP(tbl2_2!A92,ishod_substance!A:P,11,0)</f>
        <v>автомобиль TGM 18.250</v>
      </c>
      <c r="F92" s="6">
        <f>VLOOKUP(tbl2_2!A92,ishod_substance!A:P,15,0)</f>
        <v>1</v>
      </c>
      <c r="G92" s="6" t="str">
        <f>VLOOKUP(tbl2_2!A92,ishod_substance!A:P,12,0)&amp;"/"&amp;VLOOKUP(tbl2_2!A92,ishod_substance!A:P,14,0)</f>
        <v>12/4380</v>
      </c>
      <c r="H92" s="29" t="str">
        <f>VLOOKUP(tbl2_2!A92,ishod_substance!A:P,6,0)</f>
        <v>неорганизованный</v>
      </c>
      <c r="I92" s="10">
        <f>VLOOKUP(tbl2_2!A92,ishod_substance!A:P,15,0)</f>
        <v>1</v>
      </c>
      <c r="J92" s="10">
        <f>VLOOKUP(tbl2_2!A92,ishod_substance!A:P,5,0)</f>
        <v>6002</v>
      </c>
      <c r="K92" s="84">
        <f>VLOOKUP(tbl2_2!A92,ishod_substance!A:Q,17,0)</f>
        <v>1</v>
      </c>
      <c r="L92" s="84">
        <f>VLOOKUP(tbl2_2!A92,ishod_substance!A:R,18,0)</f>
        <v>5</v>
      </c>
      <c r="M92" s="165">
        <f>VLOOKUP(tbl2_2!A92,ishod_substance!A:AD,28,0)</f>
        <v>0</v>
      </c>
      <c r="N92" s="4">
        <f>VLOOKUP(tbl2_2!A92,ishod_substance!A:AD,20,0)</f>
        <v>0</v>
      </c>
      <c r="O92" s="4">
        <f>VLOOKUP(tbl2_2!A92,ishod_substance!A:AD,21,0)</f>
        <v>0</v>
      </c>
      <c r="P92" s="4">
        <f>VLOOKUP(tbl2_2!A92,ishod_substance!A:AD,22,0)</f>
        <v>0</v>
      </c>
      <c r="Q92" s="4">
        <f>VLOOKUP(tbl2_2!A92,ishod_substance!A:AD,23,0)</f>
        <v>1236190</v>
      </c>
      <c r="R92" s="4">
        <f>VLOOKUP(tbl2_2!A92,ishod_substance!A:AD,24,0)</f>
        <v>407868</v>
      </c>
      <c r="S92" s="4">
        <f>VLOOKUP(tbl2_2!A92,ishod_substance!A:AD,25,0)</f>
        <v>1236218</v>
      </c>
      <c r="T92" s="4">
        <f>VLOOKUP(tbl2_2!A92,ishod_substance!A:AD,26,0)</f>
        <v>407873</v>
      </c>
      <c r="U92" s="4">
        <f>VLOOKUP(tbl2_2!A92,ishod_substance!A:AD,27,0)</f>
        <v>5</v>
      </c>
      <c r="V92" s="166">
        <f>VLOOKUP(tbl2_2!A92,ishod_substance!A:AD,29,0)</f>
        <v>0</v>
      </c>
      <c r="W92" s="166">
        <f>VLOOKUP(tbl2_2!A92,ishod_substance!A:AD,30,0)</f>
        <v>0</v>
      </c>
      <c r="X92" s="166">
        <f>VLOOKUP(tbl2_2!A92,ishod_substance!A:AE,31,0)</f>
        <v>0</v>
      </c>
      <c r="Y92" s="10">
        <f>VLOOKUP(tbl2_2!A92,ishod_substance!A:AD,7,0)</f>
        <v>301</v>
      </c>
      <c r="Z92" s="9" t="str">
        <f>VLOOKUP(Y92,quide!$A$2:$B$1006,2,0)</f>
        <v>Азота диоксид (Двуокись азота; пероксид азота)</v>
      </c>
      <c r="AA92" s="4">
        <f>VLOOKUP(Y92,quide!$A$2:$J$1006,10,0)</f>
        <v>1</v>
      </c>
      <c r="AB92" s="50">
        <f>VLOOKUP(tbl2_2!A92,ishod_substance!A:AD,8,0)</f>
        <v>2.7360000000000001E-7</v>
      </c>
      <c r="AC92" s="28">
        <f t="shared" si="2"/>
        <v>0</v>
      </c>
      <c r="AD92" s="27">
        <f>VLOOKUP(tbl2_2!A92,ishod_substance!A:AD,9,0)</f>
        <v>6.2486719999999994E-5</v>
      </c>
      <c r="AE92" s="8">
        <f>VLOOKUP(tbl2_2!A92,ishod_substance!A:AD,9,0)</f>
        <v>6.2486719999999994E-5</v>
      </c>
      <c r="AF92" s="12"/>
    </row>
    <row r="93" spans="1:32" ht="39" hidden="1" x14ac:dyDescent="0.25">
      <c r="A93">
        <v>85</v>
      </c>
      <c r="B93" s="85">
        <f>IFERROR(IF(OR(AND(ishod_substance!$O$1=3,OR(VLOOKUP('tbl2'!Y93,quide!A:G,7,0)=2,VLOOKUP('tbl2'!Y93,quide!A:G,7,0)=1)),AND(ishod_substance!$O$1=2,VLOOKUP('tbl2'!Y93,quide!A:I,9,0)=1)),1,0),0)</f>
        <v>0</v>
      </c>
      <c r="C93" s="5">
        <f>VLOOKUP(tbl2_2!A93,ishod_substance!A:P,2,0)</f>
        <v>1</v>
      </c>
      <c r="D93" s="7" t="str">
        <f>VLOOKUP(tbl2_2!A93,ishod_substance!A:P,3,0)</f>
        <v>основное производственное здание</v>
      </c>
      <c r="E93" s="5" t="str">
        <f>VLOOKUP(tbl2_2!A93,ishod_substance!A:P,11,0)</f>
        <v>автомобиль TGM 18.250</v>
      </c>
      <c r="F93" s="6">
        <f>VLOOKUP(tbl2_2!A93,ishod_substance!A:P,15,0)</f>
        <v>1</v>
      </c>
      <c r="G93" s="6" t="str">
        <f>VLOOKUP(tbl2_2!A93,ishod_substance!A:P,12,0)&amp;"/"&amp;VLOOKUP(tbl2_2!A93,ishod_substance!A:P,14,0)</f>
        <v>12/4380</v>
      </c>
      <c r="H93" s="29" t="str">
        <f>VLOOKUP(tbl2_2!A93,ishod_substance!A:P,6,0)</f>
        <v>неорганизованный</v>
      </c>
      <c r="I93" s="10">
        <f>VLOOKUP(tbl2_2!A93,ishod_substance!A:P,15,0)</f>
        <v>1</v>
      </c>
      <c r="J93" s="10">
        <f>VLOOKUP(tbl2_2!A93,ishod_substance!A:P,5,0)</f>
        <v>6002</v>
      </c>
      <c r="K93" s="84">
        <f>VLOOKUP(tbl2_2!A93,ishod_substance!A:Q,17,0)</f>
        <v>1</v>
      </c>
      <c r="L93" s="84">
        <f>VLOOKUP(tbl2_2!A93,ishod_substance!A:R,18,0)</f>
        <v>5</v>
      </c>
      <c r="M93" s="165">
        <f>VLOOKUP(tbl2_2!A93,ishod_substance!A:AD,28,0)</f>
        <v>0</v>
      </c>
      <c r="N93" s="4">
        <f>VLOOKUP(tbl2_2!A93,ishod_substance!A:AD,20,0)</f>
        <v>0</v>
      </c>
      <c r="O93" s="4">
        <f>VLOOKUP(tbl2_2!A93,ishod_substance!A:AD,21,0)</f>
        <v>0</v>
      </c>
      <c r="P93" s="4">
        <f>VLOOKUP(tbl2_2!A93,ishod_substance!A:AD,22,0)</f>
        <v>0</v>
      </c>
      <c r="Q93" s="4">
        <f>VLOOKUP(tbl2_2!A93,ishod_substance!A:AD,23,0)</f>
        <v>1236190</v>
      </c>
      <c r="R93" s="4">
        <f>VLOOKUP(tbl2_2!A93,ishod_substance!A:AD,24,0)</f>
        <v>407868</v>
      </c>
      <c r="S93" s="4">
        <f>VLOOKUP(tbl2_2!A93,ishod_substance!A:AD,25,0)</f>
        <v>1236218</v>
      </c>
      <c r="T93" s="4">
        <f>VLOOKUP(tbl2_2!A93,ishod_substance!A:AD,26,0)</f>
        <v>407873</v>
      </c>
      <c r="U93" s="4">
        <f>VLOOKUP(tbl2_2!A93,ishod_substance!A:AD,27,0)</f>
        <v>5</v>
      </c>
      <c r="V93" s="166">
        <f>VLOOKUP(tbl2_2!A93,ishod_substance!A:AD,29,0)</f>
        <v>0</v>
      </c>
      <c r="W93" s="166">
        <f>VLOOKUP(tbl2_2!A93,ishod_substance!A:AD,30,0)</f>
        <v>0</v>
      </c>
      <c r="X93" s="166">
        <f>VLOOKUP(tbl2_2!A93,ishod_substance!A:AE,31,0)</f>
        <v>0</v>
      </c>
      <c r="Y93" s="10">
        <f>VLOOKUP(tbl2_2!A93,ishod_substance!A:AD,7,0)</f>
        <v>304</v>
      </c>
      <c r="Z93" s="9" t="str">
        <f>VLOOKUP(Y93,quide!$A$2:$B$1006,2,0)</f>
        <v>Азот (II) оксид (Азот монооксид)</v>
      </c>
      <c r="AA93" s="4">
        <f>VLOOKUP(Y93,quide!$A$2:$J$1006,10,0)</f>
        <v>1</v>
      </c>
      <c r="AB93" s="50">
        <f>VLOOKUP(tbl2_2!A93,ishod_substance!A:AD,8,0)</f>
        <v>4.4460000000000009E-8</v>
      </c>
      <c r="AC93" s="28">
        <f t="shared" si="2"/>
        <v>0</v>
      </c>
      <c r="AD93" s="27">
        <f>VLOOKUP(tbl2_2!A93,ishod_substance!A:AD,9,0)</f>
        <v>1.0154092E-5</v>
      </c>
      <c r="AE93" s="8">
        <f>VLOOKUP(tbl2_2!A93,ishod_substance!A:AD,9,0)</f>
        <v>1.0154092E-5</v>
      </c>
      <c r="AF93" s="12"/>
    </row>
    <row r="94" spans="1:32" ht="39" hidden="1" x14ac:dyDescent="0.25">
      <c r="A94">
        <v>86</v>
      </c>
      <c r="B94" s="85">
        <f>IFERROR(IF(OR(AND(ishod_substance!$O$1=3,OR(VLOOKUP('tbl2'!Y94,quide!A:G,7,0)=2,VLOOKUP('tbl2'!Y94,quide!A:G,7,0)=1)),AND(ishod_substance!$O$1=2,VLOOKUP('tbl2'!Y94,quide!A:I,9,0)=1)),1,0),0)</f>
        <v>0</v>
      </c>
      <c r="C94" s="5">
        <f>VLOOKUP(tbl2_2!A94,ishod_substance!A:P,2,0)</f>
        <v>1</v>
      </c>
      <c r="D94" s="7" t="str">
        <f>VLOOKUP(tbl2_2!A94,ishod_substance!A:P,3,0)</f>
        <v>основное производственное здание</v>
      </c>
      <c r="E94" s="5" t="str">
        <f>VLOOKUP(tbl2_2!A94,ishod_substance!A:P,11,0)</f>
        <v>автомобиль TGM 18.250</v>
      </c>
      <c r="F94" s="6">
        <f>VLOOKUP(tbl2_2!A94,ishod_substance!A:P,15,0)</f>
        <v>1</v>
      </c>
      <c r="G94" s="6" t="str">
        <f>VLOOKUP(tbl2_2!A94,ishod_substance!A:P,12,0)&amp;"/"&amp;VLOOKUP(tbl2_2!A94,ishod_substance!A:P,14,0)</f>
        <v>12/4380</v>
      </c>
      <c r="H94" s="29" t="str">
        <f>VLOOKUP(tbl2_2!A94,ishod_substance!A:P,6,0)</f>
        <v>неорганизованный</v>
      </c>
      <c r="I94" s="10">
        <f>VLOOKUP(tbl2_2!A94,ishod_substance!A:P,15,0)</f>
        <v>1</v>
      </c>
      <c r="J94" s="10">
        <f>VLOOKUP(tbl2_2!A94,ishod_substance!A:P,5,0)</f>
        <v>6002</v>
      </c>
      <c r="K94" s="84">
        <f>VLOOKUP(tbl2_2!A94,ishod_substance!A:Q,17,0)</f>
        <v>1</v>
      </c>
      <c r="L94" s="84">
        <f>VLOOKUP(tbl2_2!A94,ishod_substance!A:R,18,0)</f>
        <v>5</v>
      </c>
      <c r="M94" s="165">
        <f>VLOOKUP(tbl2_2!A94,ishod_substance!A:AD,28,0)</f>
        <v>0</v>
      </c>
      <c r="N94" s="4">
        <f>VLOOKUP(tbl2_2!A94,ishod_substance!A:AD,20,0)</f>
        <v>0</v>
      </c>
      <c r="O94" s="4">
        <f>VLOOKUP(tbl2_2!A94,ishod_substance!A:AD,21,0)</f>
        <v>0</v>
      </c>
      <c r="P94" s="4">
        <f>VLOOKUP(tbl2_2!A94,ishod_substance!A:AD,22,0)</f>
        <v>0</v>
      </c>
      <c r="Q94" s="4">
        <f>VLOOKUP(tbl2_2!A94,ishod_substance!A:AD,23,0)</f>
        <v>1236190</v>
      </c>
      <c r="R94" s="4">
        <f>VLOOKUP(tbl2_2!A94,ishod_substance!A:AD,24,0)</f>
        <v>407868</v>
      </c>
      <c r="S94" s="4">
        <f>VLOOKUP(tbl2_2!A94,ishod_substance!A:AD,25,0)</f>
        <v>1236218</v>
      </c>
      <c r="T94" s="4">
        <f>VLOOKUP(tbl2_2!A94,ishod_substance!A:AD,26,0)</f>
        <v>407873</v>
      </c>
      <c r="U94" s="4">
        <f>VLOOKUP(tbl2_2!A94,ishod_substance!A:AD,27,0)</f>
        <v>5</v>
      </c>
      <c r="V94" s="166">
        <f>VLOOKUP(tbl2_2!A94,ishod_substance!A:AD,29,0)</f>
        <v>0</v>
      </c>
      <c r="W94" s="166">
        <f>VLOOKUP(tbl2_2!A94,ishod_substance!A:AD,30,0)</f>
        <v>0</v>
      </c>
      <c r="X94" s="166">
        <f>VLOOKUP(tbl2_2!A94,ishod_substance!A:AE,31,0)</f>
        <v>0</v>
      </c>
      <c r="Y94" s="10">
        <f>VLOOKUP(tbl2_2!A94,ishod_substance!A:AD,7,0)</f>
        <v>328</v>
      </c>
      <c r="Z94" s="9" t="str">
        <f>VLOOKUP(Y94,quide!$A$2:$B$1006,2,0)</f>
        <v>Углерод (Пигмент черный)</v>
      </c>
      <c r="AA94" s="4">
        <f>VLOOKUP(Y94,quide!$A$2:$J$1006,10,0)</f>
        <v>1</v>
      </c>
      <c r="AB94" s="50">
        <f>VLOOKUP(tbl2_2!A94,ishod_substance!A:AD,8,0)</f>
        <v>2.9700000000000005E-8</v>
      </c>
      <c r="AC94" s="28">
        <f t="shared" si="2"/>
        <v>0</v>
      </c>
      <c r="AD94" s="27">
        <f>VLOOKUP(tbl2_2!A94,ishod_substance!A:AD,9,0)</f>
        <v>3.6708000000000001E-6</v>
      </c>
      <c r="AE94" s="8">
        <f>VLOOKUP(tbl2_2!A94,ishod_substance!A:AD,9,0)</f>
        <v>3.6708000000000001E-6</v>
      </c>
      <c r="AF94" s="12"/>
    </row>
    <row r="95" spans="1:32" ht="39" hidden="1" x14ac:dyDescent="0.25">
      <c r="A95">
        <v>87</v>
      </c>
      <c r="B95" s="85">
        <f>IFERROR(IF(OR(AND(ishod_substance!$O$1=3,OR(VLOOKUP('tbl2'!Y95,quide!A:G,7,0)=2,VLOOKUP('tbl2'!Y95,quide!A:G,7,0)=1)),AND(ishod_substance!$O$1=2,VLOOKUP('tbl2'!Y95,quide!A:I,9,0)=1)),1,0),0)</f>
        <v>0</v>
      </c>
      <c r="C95" s="5">
        <f>VLOOKUP(tbl2_2!A95,ishod_substance!A:P,2,0)</f>
        <v>1</v>
      </c>
      <c r="D95" s="7" t="str">
        <f>VLOOKUP(tbl2_2!A95,ishod_substance!A:P,3,0)</f>
        <v>основное производственное здание</v>
      </c>
      <c r="E95" s="5" t="str">
        <f>VLOOKUP(tbl2_2!A95,ishod_substance!A:P,11,0)</f>
        <v>автомобиль TGM 18.250</v>
      </c>
      <c r="F95" s="6">
        <f>VLOOKUP(tbl2_2!A95,ishod_substance!A:P,15,0)</f>
        <v>1</v>
      </c>
      <c r="G95" s="6" t="str">
        <f>VLOOKUP(tbl2_2!A95,ishod_substance!A:P,12,0)&amp;"/"&amp;VLOOKUP(tbl2_2!A95,ishod_substance!A:P,14,0)</f>
        <v>12/4380</v>
      </c>
      <c r="H95" s="29" t="str">
        <f>VLOOKUP(tbl2_2!A95,ishod_substance!A:P,6,0)</f>
        <v>неорганизованный</v>
      </c>
      <c r="I95" s="10">
        <f>VLOOKUP(tbl2_2!A95,ishod_substance!A:P,15,0)</f>
        <v>1</v>
      </c>
      <c r="J95" s="10">
        <f>VLOOKUP(tbl2_2!A95,ishod_substance!A:P,5,0)</f>
        <v>6002</v>
      </c>
      <c r="K95" s="84">
        <f>VLOOKUP(tbl2_2!A95,ishod_substance!A:Q,17,0)</f>
        <v>1</v>
      </c>
      <c r="L95" s="84">
        <f>VLOOKUP(tbl2_2!A95,ishod_substance!A:R,18,0)</f>
        <v>5</v>
      </c>
      <c r="M95" s="165">
        <f>VLOOKUP(tbl2_2!A95,ishod_substance!A:AD,28,0)</f>
        <v>0</v>
      </c>
      <c r="N95" s="4">
        <f>VLOOKUP(tbl2_2!A95,ishod_substance!A:AD,20,0)</f>
        <v>0</v>
      </c>
      <c r="O95" s="4">
        <f>VLOOKUP(tbl2_2!A95,ishod_substance!A:AD,21,0)</f>
        <v>0</v>
      </c>
      <c r="P95" s="4">
        <f>VLOOKUP(tbl2_2!A95,ishod_substance!A:AD,22,0)</f>
        <v>0</v>
      </c>
      <c r="Q95" s="4">
        <f>VLOOKUP(tbl2_2!A95,ishod_substance!A:AD,23,0)</f>
        <v>1236190</v>
      </c>
      <c r="R95" s="4">
        <f>VLOOKUP(tbl2_2!A95,ishod_substance!A:AD,24,0)</f>
        <v>407868</v>
      </c>
      <c r="S95" s="4">
        <f>VLOOKUP(tbl2_2!A95,ishod_substance!A:AD,25,0)</f>
        <v>1236218</v>
      </c>
      <c r="T95" s="4">
        <f>VLOOKUP(tbl2_2!A95,ishod_substance!A:AD,26,0)</f>
        <v>407873</v>
      </c>
      <c r="U95" s="4">
        <f>VLOOKUP(tbl2_2!A95,ishod_substance!A:AD,27,0)</f>
        <v>5</v>
      </c>
      <c r="V95" s="166">
        <f>VLOOKUP(tbl2_2!A95,ishod_substance!A:AD,29,0)</f>
        <v>0</v>
      </c>
      <c r="W95" s="166">
        <f>VLOOKUP(tbl2_2!A95,ishod_substance!A:AD,30,0)</f>
        <v>0</v>
      </c>
      <c r="X95" s="166">
        <f>VLOOKUP(tbl2_2!A95,ishod_substance!A:AE,31,0)</f>
        <v>0</v>
      </c>
      <c r="Y95" s="10">
        <f>VLOOKUP(tbl2_2!A95,ishod_substance!A:AD,7,0)</f>
        <v>330</v>
      </c>
      <c r="Z95" s="9" t="str">
        <f>VLOOKUP(Y95,quide!$A$2:$B$1006,2,0)</f>
        <v>Сера диоксид (ангидрид сернистый)</v>
      </c>
      <c r="AA95" s="4">
        <f>VLOOKUP(Y95,quide!$A$2:$J$1006,10,0)</f>
        <v>1</v>
      </c>
      <c r="AB95" s="50">
        <f>VLOOKUP(tbl2_2!A95,ishod_substance!A:AD,8,0)</f>
        <v>6.3000000000000008E-8</v>
      </c>
      <c r="AC95" s="28">
        <f t="shared" si="2"/>
        <v>0</v>
      </c>
      <c r="AD95" s="27">
        <f>VLOOKUP(tbl2_2!A95,ishod_substance!A:AD,9,0)</f>
        <v>7.7190399999999995E-6</v>
      </c>
      <c r="AE95" s="8">
        <f>VLOOKUP(tbl2_2!A95,ishod_substance!A:AD,9,0)</f>
        <v>7.7190399999999995E-6</v>
      </c>
      <c r="AF95" s="12"/>
    </row>
    <row r="96" spans="1:32" ht="90" hidden="1" x14ac:dyDescent="0.25">
      <c r="A96">
        <v>88</v>
      </c>
      <c r="B96" s="85">
        <f>IFERROR(IF(OR(AND(ishod_substance!$O$1=3,OR(VLOOKUP('tbl2'!Y96,quide!A:G,7,0)=2,VLOOKUP('tbl2'!Y96,quide!A:G,7,0)=1)),AND(ishod_substance!$O$1=2,VLOOKUP('tbl2'!Y96,quide!A:I,9,0)=1)),1,0),0)</f>
        <v>0</v>
      </c>
      <c r="C96" s="5">
        <f>VLOOKUP(tbl2_2!A96,ishod_substance!A:P,2,0)</f>
        <v>1</v>
      </c>
      <c r="D96" s="7" t="str">
        <f>VLOOKUP(tbl2_2!A96,ishod_substance!A:P,3,0)</f>
        <v>основное производственное здание</v>
      </c>
      <c r="E96" s="5" t="str">
        <f>VLOOKUP(tbl2_2!A96,ishod_substance!A:P,11,0)</f>
        <v>автомобиль TGM 18.250</v>
      </c>
      <c r="F96" s="6">
        <f>VLOOKUP(tbl2_2!A96,ishod_substance!A:P,15,0)</f>
        <v>1</v>
      </c>
      <c r="G96" s="6" t="str">
        <f>VLOOKUP(tbl2_2!A96,ishod_substance!A:P,12,0)&amp;"/"&amp;VLOOKUP(tbl2_2!A96,ishod_substance!A:P,14,0)</f>
        <v>12/4380</v>
      </c>
      <c r="H96" s="29" t="str">
        <f>VLOOKUP(tbl2_2!A96,ishod_substance!A:P,6,0)</f>
        <v>неорганизованный</v>
      </c>
      <c r="I96" s="10">
        <f>VLOOKUP(tbl2_2!A96,ishod_substance!A:P,15,0)</f>
        <v>1</v>
      </c>
      <c r="J96" s="10">
        <f>VLOOKUP(tbl2_2!A96,ishod_substance!A:P,5,0)</f>
        <v>6002</v>
      </c>
      <c r="K96" s="84">
        <f>VLOOKUP(tbl2_2!A96,ishod_substance!A:Q,17,0)</f>
        <v>1</v>
      </c>
      <c r="L96" s="84">
        <f>VLOOKUP(tbl2_2!A96,ishod_substance!A:R,18,0)</f>
        <v>5</v>
      </c>
      <c r="M96" s="165">
        <f>VLOOKUP(tbl2_2!A96,ishod_substance!A:AD,28,0)</f>
        <v>0</v>
      </c>
      <c r="N96" s="4">
        <f>VLOOKUP(tbl2_2!A96,ishod_substance!A:AD,20,0)</f>
        <v>0</v>
      </c>
      <c r="O96" s="4">
        <f>VLOOKUP(tbl2_2!A96,ishod_substance!A:AD,21,0)</f>
        <v>0</v>
      </c>
      <c r="P96" s="4">
        <f>VLOOKUP(tbl2_2!A96,ishod_substance!A:AD,22,0)</f>
        <v>0</v>
      </c>
      <c r="Q96" s="4">
        <f>VLOOKUP(tbl2_2!A96,ishod_substance!A:AD,23,0)</f>
        <v>1236190</v>
      </c>
      <c r="R96" s="4">
        <f>VLOOKUP(tbl2_2!A96,ishod_substance!A:AD,24,0)</f>
        <v>407868</v>
      </c>
      <c r="S96" s="4">
        <f>VLOOKUP(tbl2_2!A96,ishod_substance!A:AD,25,0)</f>
        <v>1236218</v>
      </c>
      <c r="T96" s="4">
        <f>VLOOKUP(tbl2_2!A96,ishod_substance!A:AD,26,0)</f>
        <v>407873</v>
      </c>
      <c r="U96" s="4">
        <f>VLOOKUP(tbl2_2!A96,ishod_substance!A:AD,27,0)</f>
        <v>5</v>
      </c>
      <c r="V96" s="166">
        <f>VLOOKUP(tbl2_2!A96,ishod_substance!A:AD,29,0)</f>
        <v>0</v>
      </c>
      <c r="W96" s="166">
        <f>VLOOKUP(tbl2_2!A96,ishod_substance!A:AD,30,0)</f>
        <v>0</v>
      </c>
      <c r="X96" s="166">
        <f>VLOOKUP(tbl2_2!A96,ishod_substance!A:AE,31,0)</f>
        <v>0</v>
      </c>
      <c r="Y96" s="10">
        <f>VLOOKUP(tbl2_2!A96,ishod_substance!A:AD,7,0)</f>
        <v>337</v>
      </c>
      <c r="Z96" s="9" t="str">
        <f>VLOOKUP(Y96,quide!$A$2:$B$1006,2,0)</f>
        <v>Углерода оксид (Углерод окись; углерод моноокись; угарный газ)</v>
      </c>
      <c r="AA96" s="4">
        <f>VLOOKUP(Y96,quide!$A$2:$J$1006,10,0)</f>
        <v>1</v>
      </c>
      <c r="AB96" s="50">
        <f>VLOOKUP(tbl2_2!A96,ishod_substance!A:AD,8,0)</f>
        <v>5.9039999999999999E-7</v>
      </c>
      <c r="AC96" s="28">
        <f t="shared" si="2"/>
        <v>0</v>
      </c>
      <c r="AD96" s="27">
        <f>VLOOKUP(tbl2_2!A96,ishod_substance!A:AD,9,0)</f>
        <v>7.8108399999999992E-5</v>
      </c>
      <c r="AE96" s="8">
        <f>VLOOKUP(tbl2_2!A96,ishod_substance!A:AD,9,0)</f>
        <v>7.8108399999999992E-5</v>
      </c>
      <c r="AF96" s="12"/>
    </row>
    <row r="97" spans="1:32" ht="90" hidden="1" x14ac:dyDescent="0.25">
      <c r="A97">
        <v>89</v>
      </c>
      <c r="B97" s="85">
        <f>IFERROR(IF(OR(AND(ishod_substance!$O$1=3,OR(VLOOKUP('tbl2'!Y97,quide!A:G,7,0)=2,VLOOKUP('tbl2'!Y97,quide!A:G,7,0)=1)),AND(ishod_substance!$O$1=2,VLOOKUP('tbl2'!Y97,quide!A:I,9,0)=1)),1,0),0)</f>
        <v>0</v>
      </c>
      <c r="C97" s="5">
        <f>VLOOKUP(tbl2_2!A97,ishod_substance!A:P,2,0)</f>
        <v>1</v>
      </c>
      <c r="D97" s="7" t="str">
        <f>VLOOKUP(tbl2_2!A97,ishod_substance!A:P,3,0)</f>
        <v>основное производственное здание</v>
      </c>
      <c r="E97" s="5" t="str">
        <f>VLOOKUP(tbl2_2!A97,ishod_substance!A:P,11,0)</f>
        <v>автомобиль TGM 18.250</v>
      </c>
      <c r="F97" s="6">
        <f>VLOOKUP(tbl2_2!A97,ishod_substance!A:P,15,0)</f>
        <v>1</v>
      </c>
      <c r="G97" s="6" t="str">
        <f>VLOOKUP(tbl2_2!A97,ishod_substance!A:P,12,0)&amp;"/"&amp;VLOOKUP(tbl2_2!A97,ishod_substance!A:P,14,0)</f>
        <v>12/4380</v>
      </c>
      <c r="H97" s="29" t="str">
        <f>VLOOKUP(tbl2_2!A97,ishod_substance!A:P,6,0)</f>
        <v>неорганизованный</v>
      </c>
      <c r="I97" s="10">
        <f>VLOOKUP(tbl2_2!A97,ishod_substance!A:P,15,0)</f>
        <v>1</v>
      </c>
      <c r="J97" s="10">
        <f>VLOOKUP(tbl2_2!A97,ishod_substance!A:P,5,0)</f>
        <v>6002</v>
      </c>
      <c r="K97" s="84">
        <f>VLOOKUP(tbl2_2!A97,ishod_substance!A:Q,17,0)</f>
        <v>1</v>
      </c>
      <c r="L97" s="84">
        <f>VLOOKUP(tbl2_2!A97,ishod_substance!A:R,18,0)</f>
        <v>5</v>
      </c>
      <c r="M97" s="165">
        <f>VLOOKUP(tbl2_2!A97,ishod_substance!A:AD,28,0)</f>
        <v>0</v>
      </c>
      <c r="N97" s="4">
        <f>VLOOKUP(tbl2_2!A97,ishod_substance!A:AD,20,0)</f>
        <v>0</v>
      </c>
      <c r="O97" s="4">
        <f>VLOOKUP(tbl2_2!A97,ishod_substance!A:AD,21,0)</f>
        <v>0</v>
      </c>
      <c r="P97" s="4">
        <f>VLOOKUP(tbl2_2!A97,ishod_substance!A:AD,22,0)</f>
        <v>0</v>
      </c>
      <c r="Q97" s="4">
        <f>VLOOKUP(tbl2_2!A97,ishod_substance!A:AD,23,0)</f>
        <v>1236190</v>
      </c>
      <c r="R97" s="4">
        <f>VLOOKUP(tbl2_2!A97,ishod_substance!A:AD,24,0)</f>
        <v>407868</v>
      </c>
      <c r="S97" s="4">
        <f>VLOOKUP(tbl2_2!A97,ishod_substance!A:AD,25,0)</f>
        <v>1236218</v>
      </c>
      <c r="T97" s="4">
        <f>VLOOKUP(tbl2_2!A97,ishod_substance!A:AD,26,0)</f>
        <v>407873</v>
      </c>
      <c r="U97" s="4">
        <f>VLOOKUP(tbl2_2!A97,ishod_substance!A:AD,27,0)</f>
        <v>5</v>
      </c>
      <c r="V97" s="166">
        <f>VLOOKUP(tbl2_2!A97,ishod_substance!A:AD,29,0)</f>
        <v>0</v>
      </c>
      <c r="W97" s="166">
        <f>VLOOKUP(tbl2_2!A97,ishod_substance!A:AD,30,0)</f>
        <v>0</v>
      </c>
      <c r="X97" s="166">
        <f>VLOOKUP(tbl2_2!A97,ishod_substance!A:AE,31,0)</f>
        <v>0</v>
      </c>
      <c r="Y97" s="10">
        <f>VLOOKUP(tbl2_2!A97,ishod_substance!A:AD,7,0)</f>
        <v>2732</v>
      </c>
      <c r="Z97" s="9" t="str">
        <f>VLOOKUP(Y97,quide!$A$2:$B$1006,2,0)</f>
        <v>Керосин (Керосин прямой перегонки; керосин дезодорированный)</v>
      </c>
      <c r="AA97" s="4">
        <f>VLOOKUP(Y97,quide!$A$2:$J$1006,10,0)</f>
        <v>1</v>
      </c>
      <c r="AB97" s="50">
        <f>VLOOKUP(tbl2_2!A97,ishod_substance!A:AD,8,0)</f>
        <v>8.0100000000000009E-8</v>
      </c>
      <c r="AC97" s="28">
        <f t="shared" si="2"/>
        <v>0</v>
      </c>
      <c r="AD97" s="27">
        <f>VLOOKUP(tbl2_2!A97,ishod_substance!A:AD,9,0)</f>
        <v>1.0808800000000001E-5</v>
      </c>
      <c r="AE97" s="8">
        <f>VLOOKUP(tbl2_2!A97,ishod_substance!A:AD,9,0)</f>
        <v>1.0808800000000001E-5</v>
      </c>
      <c r="AF97" s="12"/>
    </row>
    <row r="98" spans="1:32" ht="39" x14ac:dyDescent="0.25">
      <c r="A98">
        <v>90</v>
      </c>
      <c r="B98" s="85">
        <f>IFERROR(IF(OR(AND(ishod_substance!$O$1=3,OR(VLOOKUP('tbl2'!Y98,quide!A:G,7,0)=2,VLOOKUP('tbl2'!Y98,quide!A:G,7,0)=1)),AND(ishod_substance!$O$1=2,VLOOKUP('tbl2'!Y98,quide!A:I,9,0)=1)),1,0),0)</f>
        <v>1</v>
      </c>
      <c r="C98" s="5">
        <f>VLOOKUP(tbl2_2!A98,ishod_substance!A:P,2,0)</f>
        <v>5</v>
      </c>
      <c r="D98" s="7" t="str">
        <f>VLOOKUP(tbl2_2!A98,ishod_substance!A:P,3,0)</f>
        <v>дезбарьер</v>
      </c>
      <c r="E98" s="5" t="str">
        <f>VLOOKUP(tbl2_2!A98,ishod_substance!A:P,11,0)</f>
        <v>ванна с дезсредством</v>
      </c>
      <c r="F98" s="6">
        <f>VLOOKUP(tbl2_2!A98,ishod_substance!A:P,15,0)</f>
        <v>1</v>
      </c>
      <c r="G98" s="6" t="str">
        <f>VLOOKUP(tbl2_2!A98,ishod_substance!A:P,12,0)&amp;"/"&amp;VLOOKUP(tbl2_2!A98,ishod_substance!A:P,14,0)</f>
        <v>12/2400</v>
      </c>
      <c r="H98" s="29" t="str">
        <f>VLOOKUP(tbl2_2!A98,ishod_substance!A:P,6,0)</f>
        <v>неорганизованный</v>
      </c>
      <c r="I98" s="10">
        <f>VLOOKUP(tbl2_2!A98,ishod_substance!A:P,15,0)</f>
        <v>1</v>
      </c>
      <c r="J98" s="10">
        <f>VLOOKUP(tbl2_2!A98,ishod_substance!A:P,5,0)</f>
        <v>6003</v>
      </c>
      <c r="K98" s="84">
        <f>VLOOKUP(tbl2_2!A98,ishod_substance!A:Q,17,0)</f>
        <v>1</v>
      </c>
      <c r="L98" s="84">
        <f>VLOOKUP(tbl2_2!A98,ishod_substance!A:R,18,0)</f>
        <v>2</v>
      </c>
      <c r="M98" s="165">
        <f>VLOOKUP(tbl2_2!A98,ishod_substance!A:AD,28,0)</f>
        <v>0</v>
      </c>
      <c r="N98" s="4">
        <f>VLOOKUP(tbl2_2!A98,ishod_substance!A:AD,20,0)</f>
        <v>0</v>
      </c>
      <c r="O98" s="4">
        <f>VLOOKUP(tbl2_2!A98,ishod_substance!A:AD,21,0)</f>
        <v>0</v>
      </c>
      <c r="P98" s="4">
        <f>VLOOKUP(tbl2_2!A98,ishod_substance!A:AD,22,0)</f>
        <v>0</v>
      </c>
      <c r="Q98" s="4">
        <f>VLOOKUP(tbl2_2!A98,ishod_substance!A:AD,23,0)</f>
        <v>1236237</v>
      </c>
      <c r="R98" s="4">
        <f>VLOOKUP(tbl2_2!A98,ishod_substance!A:AD,24,0)</f>
        <v>407813</v>
      </c>
      <c r="S98" s="4">
        <f>VLOOKUP(tbl2_2!A98,ishod_substance!A:AD,25,0)</f>
        <v>1236247</v>
      </c>
      <c r="T98" s="4">
        <f>VLOOKUP(tbl2_2!A98,ishod_substance!A:AD,26,0)</f>
        <v>407813</v>
      </c>
      <c r="U98" s="4">
        <f>VLOOKUP(tbl2_2!A98,ishod_substance!A:AD,27,0)</f>
        <v>3</v>
      </c>
      <c r="V98" s="166">
        <f>VLOOKUP(tbl2_2!A98,ishod_substance!A:AD,29,0)</f>
        <v>0</v>
      </c>
      <c r="W98" s="166">
        <f>VLOOKUP(tbl2_2!A98,ishod_substance!A:AD,30,0)</f>
        <v>0</v>
      </c>
      <c r="X98" s="166">
        <f>VLOOKUP(tbl2_2!A98,ishod_substance!A:AE,31,0)</f>
        <v>0</v>
      </c>
      <c r="Y98" s="10">
        <f>VLOOKUP(tbl2_2!A98,ishod_substance!A:AD,7,0)</f>
        <v>349</v>
      </c>
      <c r="Z98" s="9" t="str">
        <f>VLOOKUP(Y98,quide!$A$2:$B$1006,2,0)</f>
        <v>Хлор</v>
      </c>
      <c r="AA98" s="4">
        <f>VLOOKUP(Y98,quide!$A$2:$J$1006,10,0)</f>
        <v>1</v>
      </c>
      <c r="AB98" s="50">
        <f>VLOOKUP(tbl2_2!A98,ishod_substance!A:AD,8,0)</f>
        <v>1.8834444444444446E-5</v>
      </c>
      <c r="AC98" s="28">
        <f t="shared" si="2"/>
        <v>0</v>
      </c>
      <c r="AD98" s="27">
        <f>VLOOKUP(tbl2_2!A98,ishod_substance!A:AD,9,0)</f>
        <v>1.6272960000000001E-4</v>
      </c>
      <c r="AE98" s="8">
        <f>VLOOKUP(tbl2_2!A98,ishod_substance!A:AD,9,0)</f>
        <v>1.6272960000000001E-4</v>
      </c>
      <c r="AF98" s="12"/>
    </row>
    <row r="99" spans="1:32" ht="51.75" x14ac:dyDescent="0.25">
      <c r="A99">
        <v>91</v>
      </c>
      <c r="B99" s="85">
        <f>IFERROR(IF(OR(AND(ishod_substance!$O$1=3,OR(VLOOKUP('tbl2'!Y99,quide!A:G,7,0)=2,VLOOKUP('tbl2'!Y99,quide!A:G,7,0)=1)),AND(ishod_substance!$O$1=2,VLOOKUP('tbl2'!Y99,quide!A:I,9,0)=1)),1,0),0)</f>
        <v>1</v>
      </c>
      <c r="C99" s="5">
        <f>VLOOKUP(tbl2_2!A99,ishod_substance!A:P,2,0)</f>
        <v>5</v>
      </c>
      <c r="D99" s="7" t="str">
        <f>VLOOKUP(tbl2_2!A99,ishod_substance!A:P,3,0)</f>
        <v>дезбарьер</v>
      </c>
      <c r="E99" s="5" t="str">
        <f>VLOOKUP(tbl2_2!A99,ishod_substance!A:P,11,0)</f>
        <v>ванна с дезсредством</v>
      </c>
      <c r="F99" s="6">
        <f>VLOOKUP(tbl2_2!A99,ishod_substance!A:P,15,0)</f>
        <v>1</v>
      </c>
      <c r="G99" s="6" t="str">
        <f>VLOOKUP(tbl2_2!A99,ishod_substance!A:P,12,0)&amp;"/"&amp;VLOOKUP(tbl2_2!A99,ishod_substance!A:P,14,0)</f>
        <v>12/2400</v>
      </c>
      <c r="H99" s="29" t="str">
        <f>VLOOKUP(tbl2_2!A99,ishod_substance!A:P,6,0)</f>
        <v>неорганизованный</v>
      </c>
      <c r="I99" s="10">
        <f>VLOOKUP(tbl2_2!A99,ishod_substance!A:P,15,0)</f>
        <v>1</v>
      </c>
      <c r="J99" s="10">
        <f>VLOOKUP(tbl2_2!A99,ishod_substance!A:P,5,0)</f>
        <v>6003</v>
      </c>
      <c r="K99" s="84">
        <f>VLOOKUP(tbl2_2!A99,ishod_substance!A:Q,17,0)</f>
        <v>1</v>
      </c>
      <c r="L99" s="84">
        <f>VLOOKUP(tbl2_2!A99,ishod_substance!A:R,18,0)</f>
        <v>2</v>
      </c>
      <c r="M99" s="165">
        <f>VLOOKUP(tbl2_2!A99,ishod_substance!A:AD,28,0)</f>
        <v>0</v>
      </c>
      <c r="N99" s="4">
        <f>VLOOKUP(tbl2_2!A99,ishod_substance!A:AD,20,0)</f>
        <v>0</v>
      </c>
      <c r="O99" s="4">
        <f>VLOOKUP(tbl2_2!A99,ishod_substance!A:AD,21,0)</f>
        <v>0</v>
      </c>
      <c r="P99" s="4">
        <f>VLOOKUP(tbl2_2!A99,ishod_substance!A:AD,22,0)</f>
        <v>0</v>
      </c>
      <c r="Q99" s="4">
        <f>VLOOKUP(tbl2_2!A99,ishod_substance!A:AD,23,0)</f>
        <v>1236237</v>
      </c>
      <c r="R99" s="4">
        <f>VLOOKUP(tbl2_2!A99,ishod_substance!A:AD,24,0)</f>
        <v>407813</v>
      </c>
      <c r="S99" s="4">
        <f>VLOOKUP(tbl2_2!A99,ishod_substance!A:AD,25,0)</f>
        <v>1236247</v>
      </c>
      <c r="T99" s="4">
        <f>VLOOKUP(tbl2_2!A99,ishod_substance!A:AD,26,0)</f>
        <v>407813</v>
      </c>
      <c r="U99" s="4">
        <f>VLOOKUP(tbl2_2!A99,ishod_substance!A:AD,27,0)</f>
        <v>3</v>
      </c>
      <c r="V99" s="166">
        <f>VLOOKUP(tbl2_2!A99,ishod_substance!A:AD,29,0)</f>
        <v>0</v>
      </c>
      <c r="W99" s="166">
        <f>VLOOKUP(tbl2_2!A99,ishod_substance!A:AD,30,0)</f>
        <v>0</v>
      </c>
      <c r="X99" s="166">
        <f>VLOOKUP(tbl2_2!A99,ishod_substance!A:AE,31,0)</f>
        <v>0</v>
      </c>
      <c r="Y99" s="10">
        <f>VLOOKUP(tbl2_2!A99,ishod_substance!A:AD,7,0)</f>
        <v>316</v>
      </c>
      <c r="Z99" s="9" t="str">
        <f>VLOOKUP(Y99,quide!$A$2:$B$1006,2,0)</f>
        <v>Гидрохлорид (по молекуле HCl) (Водород хлорид)</v>
      </c>
      <c r="AA99" s="4">
        <f>VLOOKUP(Y99,quide!$A$2:$J$1006,10,0)</f>
        <v>1</v>
      </c>
      <c r="AB99" s="222">
        <f>VLOOKUP(tbl2_2!A99,ishod_substance!A:AD,8,0)</f>
        <v>3.4741666666666667E-6</v>
      </c>
      <c r="AC99" s="224">
        <f t="shared" si="2"/>
        <v>0</v>
      </c>
      <c r="AD99" s="225">
        <f>VLOOKUP(tbl2_2!A99,ishod_substance!A:AD,9,0)</f>
        <v>3.0016800000000004E-5</v>
      </c>
      <c r="AE99" s="226">
        <f>VLOOKUP(tbl2_2!A99,ishod_substance!A:AD,9,0)</f>
        <v>3.0016800000000004E-5</v>
      </c>
      <c r="AF99" s="12"/>
    </row>
    <row r="100" spans="1:32" ht="64.5" hidden="1" x14ac:dyDescent="0.25">
      <c r="A100">
        <v>92</v>
      </c>
      <c r="B100" s="85">
        <f>IFERROR(IF(OR(AND(ishod_substance!$O$1=3,OR(VLOOKUP('tbl2'!Y100,quide!A:G,7,0)=2,VLOOKUP('tbl2'!Y100,quide!A:G,7,0)=1)),AND(ishod_substance!$O$1=2,VLOOKUP('tbl2'!Y100,quide!A:I,9,0)=1)),1,0),0)</f>
        <v>0</v>
      </c>
      <c r="C100" s="5">
        <f>VLOOKUP(tbl2_2!A100,ishod_substance!A:P,2,0)</f>
        <v>6</v>
      </c>
      <c r="D100" s="7" t="str">
        <f>VLOOKUP(tbl2_2!A100,ishod_substance!A:P,3,0)</f>
        <v>открытая стоянка</v>
      </c>
      <c r="E100" s="5" t="str">
        <f>VLOOKUP(tbl2_2!A100,ishod_substance!A:P,11,0)</f>
        <v>погрузчик Hyundai HSD SL-763S</v>
      </c>
      <c r="F100" s="6">
        <f>VLOOKUP(tbl2_2!A100,ishod_substance!A:P,15,0)</f>
        <v>2</v>
      </c>
      <c r="G100" s="6" t="str">
        <f>VLOOKUP(tbl2_2!A100,ishod_substance!A:P,12,0)&amp;"/"&amp;VLOOKUP(tbl2_2!A100,ishod_substance!A:P,14,0)</f>
        <v>0,5/182,5</v>
      </c>
      <c r="H100" s="29" t="str">
        <f>VLOOKUP(tbl2_2!A100,ishod_substance!A:P,6,0)</f>
        <v>стоянка</v>
      </c>
      <c r="I100" s="10">
        <f>VLOOKUP(tbl2_2!A100,ishod_substance!A:P,15,0)</f>
        <v>2</v>
      </c>
      <c r="J100" s="10">
        <f>VLOOKUP(tbl2_2!A100,ishod_substance!A:P,5,0)</f>
        <v>6005</v>
      </c>
      <c r="K100" s="84">
        <f>VLOOKUP(tbl2_2!A100,ishod_substance!A:Q,17,0)</f>
        <v>1</v>
      </c>
      <c r="L100" s="84">
        <f>VLOOKUP(tbl2_2!A100,ishod_substance!A:R,18,0)</f>
        <v>5</v>
      </c>
      <c r="M100" s="165">
        <f>VLOOKUP(tbl2_2!A100,ishod_substance!A:AD,28,0)</f>
        <v>0</v>
      </c>
      <c r="N100" s="4">
        <f>VLOOKUP(tbl2_2!A100,ishod_substance!A:AD,20,0)</f>
        <v>0</v>
      </c>
      <c r="O100" s="4">
        <f>VLOOKUP(tbl2_2!A100,ishod_substance!A:AD,21,0)</f>
        <v>0</v>
      </c>
      <c r="P100" s="4">
        <f>VLOOKUP(tbl2_2!A100,ishod_substance!A:AD,22,0)</f>
        <v>0</v>
      </c>
      <c r="Q100" s="4">
        <f>VLOOKUP(tbl2_2!A100,ishod_substance!A:AD,23,0)</f>
        <v>1236113</v>
      </c>
      <c r="R100" s="4">
        <f>VLOOKUP(tbl2_2!A100,ishod_substance!A:AD,24,0)</f>
        <v>407875</v>
      </c>
      <c r="S100" s="4">
        <f>VLOOKUP(tbl2_2!A100,ishod_substance!A:AD,25,0)</f>
        <v>1236113</v>
      </c>
      <c r="T100" s="4">
        <f>VLOOKUP(tbl2_2!A100,ishod_substance!A:AD,26,0)</f>
        <v>407859</v>
      </c>
      <c r="U100" s="4">
        <f>VLOOKUP(tbl2_2!A100,ishod_substance!A:AD,27,0)</f>
        <v>12</v>
      </c>
      <c r="V100" s="166">
        <f>VLOOKUP(tbl2_2!A100,ishod_substance!A:AD,29,0)</f>
        <v>0</v>
      </c>
      <c r="W100" s="166">
        <f>VLOOKUP(tbl2_2!A100,ishod_substance!A:AD,30,0)</f>
        <v>0</v>
      </c>
      <c r="X100" s="166">
        <f>VLOOKUP(tbl2_2!A100,ishod_substance!A:AE,31,0)</f>
        <v>0</v>
      </c>
      <c r="Y100" s="10">
        <f>VLOOKUP(tbl2_2!A100,ishod_substance!A:AD,7,0)</f>
        <v>301</v>
      </c>
      <c r="Z100" s="9" t="str">
        <f>VLOOKUP(Y100,quide!$A$2:$B$1006,2,0)</f>
        <v>Азота диоксид (Двуокись азота; пероксид азота)</v>
      </c>
      <c r="AA100" s="4">
        <f>VLOOKUP(Y100,quide!$A$2:$J$1006,10,0)</f>
        <v>1</v>
      </c>
      <c r="AB100" s="50">
        <f>VLOOKUP(tbl2_2!A100,ishod_substance!A:AD,8,0)</f>
        <v>1.2252933333333334E-2</v>
      </c>
      <c r="AC100" s="28">
        <f t="shared" si="2"/>
        <v>0</v>
      </c>
      <c r="AD100" s="27">
        <f>VLOOKUP(tbl2_2!A100,ishod_substance!A:AD,9,0)</f>
        <v>1.0163041919999997E-2</v>
      </c>
      <c r="AE100" s="8">
        <f>VLOOKUP(tbl2_2!A100,ishod_substance!A:AD,9,0)</f>
        <v>1.0163041919999997E-2</v>
      </c>
      <c r="AF100" s="12"/>
    </row>
    <row r="101" spans="1:32" ht="51.75" hidden="1" x14ac:dyDescent="0.25">
      <c r="A101">
        <v>93</v>
      </c>
      <c r="B101" s="85">
        <f>IFERROR(IF(OR(AND(ishod_substance!$O$1=3,OR(VLOOKUP('tbl2'!Y101,quide!A:G,7,0)=2,VLOOKUP('tbl2'!Y101,quide!A:G,7,0)=1)),AND(ishod_substance!$O$1=2,VLOOKUP('tbl2'!Y101,quide!A:I,9,0)=1)),1,0),0)</f>
        <v>0</v>
      </c>
      <c r="C101" s="5">
        <f>VLOOKUP(tbl2_2!A101,ishod_substance!A:P,2,0)</f>
        <v>6</v>
      </c>
      <c r="D101" s="7" t="str">
        <f>VLOOKUP(tbl2_2!A101,ishod_substance!A:P,3,0)</f>
        <v>открытая стоянка</v>
      </c>
      <c r="E101" s="5" t="str">
        <f>VLOOKUP(tbl2_2!A101,ishod_substance!A:P,11,0)</f>
        <v>погрузчик Hyundai HSD SL-763S</v>
      </c>
      <c r="F101" s="6">
        <f>VLOOKUP(tbl2_2!A101,ishod_substance!A:P,15,0)</f>
        <v>2</v>
      </c>
      <c r="G101" s="6" t="str">
        <f>VLOOKUP(tbl2_2!A101,ishod_substance!A:P,12,0)&amp;"/"&amp;VLOOKUP(tbl2_2!A101,ishod_substance!A:P,14,0)</f>
        <v>0,5/182,5</v>
      </c>
      <c r="H101" s="29" t="str">
        <f>VLOOKUP(tbl2_2!A101,ishod_substance!A:P,6,0)</f>
        <v>стоянка</v>
      </c>
      <c r="I101" s="10">
        <f>VLOOKUP(tbl2_2!A101,ishod_substance!A:P,15,0)</f>
        <v>2</v>
      </c>
      <c r="J101" s="10">
        <f>VLOOKUP(tbl2_2!A101,ishod_substance!A:P,5,0)</f>
        <v>6005</v>
      </c>
      <c r="K101" s="84">
        <f>VLOOKUP(tbl2_2!A101,ishod_substance!A:Q,17,0)</f>
        <v>1</v>
      </c>
      <c r="L101" s="84">
        <f>VLOOKUP(tbl2_2!A101,ishod_substance!A:R,18,0)</f>
        <v>5</v>
      </c>
      <c r="M101" s="165">
        <f>VLOOKUP(tbl2_2!A101,ishod_substance!A:AD,28,0)</f>
        <v>0</v>
      </c>
      <c r="N101" s="4">
        <f>VLOOKUP(tbl2_2!A101,ishod_substance!A:AD,20,0)</f>
        <v>0</v>
      </c>
      <c r="O101" s="4">
        <f>VLOOKUP(tbl2_2!A101,ishod_substance!A:AD,21,0)</f>
        <v>0</v>
      </c>
      <c r="P101" s="4">
        <f>VLOOKUP(tbl2_2!A101,ishod_substance!A:AD,22,0)</f>
        <v>0</v>
      </c>
      <c r="Q101" s="4">
        <f>VLOOKUP(tbl2_2!A101,ishod_substance!A:AD,23,0)</f>
        <v>1236113</v>
      </c>
      <c r="R101" s="4">
        <f>VLOOKUP(tbl2_2!A101,ishod_substance!A:AD,24,0)</f>
        <v>407875</v>
      </c>
      <c r="S101" s="4">
        <f>VLOOKUP(tbl2_2!A101,ishod_substance!A:AD,25,0)</f>
        <v>1236113</v>
      </c>
      <c r="T101" s="4">
        <f>VLOOKUP(tbl2_2!A101,ishod_substance!A:AD,26,0)</f>
        <v>407859</v>
      </c>
      <c r="U101" s="4">
        <f>VLOOKUP(tbl2_2!A101,ishod_substance!A:AD,27,0)</f>
        <v>12</v>
      </c>
      <c r="V101" s="166">
        <f>VLOOKUP(tbl2_2!A101,ishod_substance!A:AD,29,0)</f>
        <v>0</v>
      </c>
      <c r="W101" s="166">
        <f>VLOOKUP(tbl2_2!A101,ishod_substance!A:AD,30,0)</f>
        <v>0</v>
      </c>
      <c r="X101" s="166">
        <f>VLOOKUP(tbl2_2!A101,ishod_substance!A:AE,31,0)</f>
        <v>0</v>
      </c>
      <c r="Y101" s="10">
        <f>VLOOKUP(tbl2_2!A101,ishod_substance!A:AD,7,0)</f>
        <v>304</v>
      </c>
      <c r="Z101" s="9" t="str">
        <f>VLOOKUP(Y101,quide!$A$2:$B$1006,2,0)</f>
        <v>Азот (II) оксид (Азот монооксид)</v>
      </c>
      <c r="AA101" s="4">
        <f>VLOOKUP(Y101,quide!$A$2:$J$1006,10,0)</f>
        <v>1</v>
      </c>
      <c r="AB101" s="50">
        <f>VLOOKUP(tbl2_2!A101,ishod_substance!A:AD,8,0)</f>
        <v>1.9911016666666666E-3</v>
      </c>
      <c r="AC101" s="28">
        <f t="shared" si="2"/>
        <v>0</v>
      </c>
      <c r="AD101" s="27">
        <f>VLOOKUP(tbl2_2!A101,ishod_substance!A:AD,9,0)</f>
        <v>1.6514943120000004E-3</v>
      </c>
      <c r="AE101" s="8">
        <f>VLOOKUP(tbl2_2!A101,ishod_substance!A:AD,9,0)</f>
        <v>1.6514943120000004E-3</v>
      </c>
      <c r="AF101" s="12"/>
    </row>
    <row r="102" spans="1:32" ht="51.75" hidden="1" x14ac:dyDescent="0.25">
      <c r="A102">
        <v>94</v>
      </c>
      <c r="B102" s="85">
        <f>IFERROR(IF(OR(AND(ishod_substance!$O$1=3,OR(VLOOKUP('tbl2'!Y102,quide!A:G,7,0)=2,VLOOKUP('tbl2'!Y102,quide!A:G,7,0)=1)),AND(ishod_substance!$O$1=2,VLOOKUP('tbl2'!Y102,quide!A:I,9,0)=1)),1,0),0)</f>
        <v>0</v>
      </c>
      <c r="C102" s="5">
        <f>VLOOKUP(tbl2_2!A102,ishod_substance!A:P,2,0)</f>
        <v>6</v>
      </c>
      <c r="D102" s="7" t="str">
        <f>VLOOKUP(tbl2_2!A102,ishod_substance!A:P,3,0)</f>
        <v>открытая стоянка</v>
      </c>
      <c r="E102" s="5" t="str">
        <f>VLOOKUP(tbl2_2!A102,ishod_substance!A:P,11,0)</f>
        <v>погрузчик Hyundai HSD SL-763S</v>
      </c>
      <c r="F102" s="6">
        <f>VLOOKUP(tbl2_2!A102,ishod_substance!A:P,15,0)</f>
        <v>2</v>
      </c>
      <c r="G102" s="6" t="str">
        <f>VLOOKUP(tbl2_2!A102,ishod_substance!A:P,12,0)&amp;"/"&amp;VLOOKUP(tbl2_2!A102,ishod_substance!A:P,14,0)</f>
        <v>0,5/182,5</v>
      </c>
      <c r="H102" s="29" t="str">
        <f>VLOOKUP(tbl2_2!A102,ishod_substance!A:P,6,0)</f>
        <v>стоянка</v>
      </c>
      <c r="I102" s="10">
        <f>VLOOKUP(tbl2_2!A102,ishod_substance!A:P,15,0)</f>
        <v>2</v>
      </c>
      <c r="J102" s="10">
        <f>VLOOKUP(tbl2_2!A102,ishod_substance!A:P,5,0)</f>
        <v>6005</v>
      </c>
      <c r="K102" s="84">
        <f>VLOOKUP(tbl2_2!A102,ishod_substance!A:Q,17,0)</f>
        <v>1</v>
      </c>
      <c r="L102" s="84">
        <f>VLOOKUP(tbl2_2!A102,ishod_substance!A:R,18,0)</f>
        <v>5</v>
      </c>
      <c r="M102" s="165">
        <f>VLOOKUP(tbl2_2!A102,ishod_substance!A:AD,28,0)</f>
        <v>0</v>
      </c>
      <c r="N102" s="4">
        <f>VLOOKUP(tbl2_2!A102,ishod_substance!A:AD,20,0)</f>
        <v>0</v>
      </c>
      <c r="O102" s="4">
        <f>VLOOKUP(tbl2_2!A102,ishod_substance!A:AD,21,0)</f>
        <v>0</v>
      </c>
      <c r="P102" s="4">
        <f>VLOOKUP(tbl2_2!A102,ishod_substance!A:AD,22,0)</f>
        <v>0</v>
      </c>
      <c r="Q102" s="4">
        <f>VLOOKUP(tbl2_2!A102,ishod_substance!A:AD,23,0)</f>
        <v>1236113</v>
      </c>
      <c r="R102" s="4">
        <f>VLOOKUP(tbl2_2!A102,ishod_substance!A:AD,24,0)</f>
        <v>407875</v>
      </c>
      <c r="S102" s="4">
        <f>VLOOKUP(tbl2_2!A102,ishod_substance!A:AD,25,0)</f>
        <v>1236113</v>
      </c>
      <c r="T102" s="4">
        <f>VLOOKUP(tbl2_2!A102,ishod_substance!A:AD,26,0)</f>
        <v>407859</v>
      </c>
      <c r="U102" s="4">
        <f>VLOOKUP(tbl2_2!A102,ishod_substance!A:AD,27,0)</f>
        <v>12</v>
      </c>
      <c r="V102" s="166">
        <f>VLOOKUP(tbl2_2!A102,ishod_substance!A:AD,29,0)</f>
        <v>0</v>
      </c>
      <c r="W102" s="166">
        <f>VLOOKUP(tbl2_2!A102,ishod_substance!A:AD,30,0)</f>
        <v>0</v>
      </c>
      <c r="X102" s="166">
        <f>VLOOKUP(tbl2_2!A102,ishod_substance!A:AE,31,0)</f>
        <v>0</v>
      </c>
      <c r="Y102" s="10">
        <f>VLOOKUP(tbl2_2!A102,ishod_substance!A:AD,7,0)</f>
        <v>328</v>
      </c>
      <c r="Z102" s="9" t="str">
        <f>VLOOKUP(Y102,quide!$A$2:$B$1006,2,0)</f>
        <v>Углерод (Пигмент черный)</v>
      </c>
      <c r="AA102" s="4">
        <f>VLOOKUP(Y102,quide!$A$2:$J$1006,10,0)</f>
        <v>1</v>
      </c>
      <c r="AB102" s="50">
        <f>VLOOKUP(tbl2_2!A102,ishod_substance!A:AD,8,0)</f>
        <v>7.9985555555555574E-3</v>
      </c>
      <c r="AC102" s="28">
        <f t="shared" si="2"/>
        <v>0</v>
      </c>
      <c r="AD102" s="27">
        <f>VLOOKUP(tbl2_2!A102,ishod_substance!A:AD,9,0)</f>
        <v>5.40621104E-3</v>
      </c>
      <c r="AE102" s="8">
        <f>VLOOKUP(tbl2_2!A102,ishod_substance!A:AD,9,0)</f>
        <v>5.40621104E-3</v>
      </c>
      <c r="AF102" s="12"/>
    </row>
    <row r="103" spans="1:32" ht="51.75" hidden="1" x14ac:dyDescent="0.25">
      <c r="A103">
        <v>95</v>
      </c>
      <c r="B103" s="85">
        <f>IFERROR(IF(OR(AND(ishod_substance!$O$1=3,OR(VLOOKUP('tbl2'!Y103,quide!A:G,7,0)=2,VLOOKUP('tbl2'!Y103,quide!A:G,7,0)=1)),AND(ishod_substance!$O$1=2,VLOOKUP('tbl2'!Y103,quide!A:I,9,0)=1)),1,0),0)</f>
        <v>0</v>
      </c>
      <c r="C103" s="5">
        <f>VLOOKUP(tbl2_2!A103,ishod_substance!A:P,2,0)</f>
        <v>6</v>
      </c>
      <c r="D103" s="7" t="str">
        <f>VLOOKUP(tbl2_2!A103,ishod_substance!A:P,3,0)</f>
        <v>открытая стоянка</v>
      </c>
      <c r="E103" s="5" t="str">
        <f>VLOOKUP(tbl2_2!A103,ishod_substance!A:P,11,0)</f>
        <v>погрузчик Hyundai HSD SL-763S</v>
      </c>
      <c r="F103" s="6">
        <f>VLOOKUP(tbl2_2!A103,ishod_substance!A:P,15,0)</f>
        <v>2</v>
      </c>
      <c r="G103" s="6" t="str">
        <f>VLOOKUP(tbl2_2!A103,ishod_substance!A:P,12,0)&amp;"/"&amp;VLOOKUP(tbl2_2!A103,ishod_substance!A:P,14,0)</f>
        <v>0,5/182,5</v>
      </c>
      <c r="H103" s="29" t="str">
        <f>VLOOKUP(tbl2_2!A103,ishod_substance!A:P,6,0)</f>
        <v>стоянка</v>
      </c>
      <c r="I103" s="10">
        <f>VLOOKUP(tbl2_2!A103,ishod_substance!A:P,15,0)</f>
        <v>2</v>
      </c>
      <c r="J103" s="10">
        <f>VLOOKUP(tbl2_2!A103,ishod_substance!A:P,5,0)</f>
        <v>6005</v>
      </c>
      <c r="K103" s="84">
        <f>VLOOKUP(tbl2_2!A103,ishod_substance!A:Q,17,0)</f>
        <v>1</v>
      </c>
      <c r="L103" s="84">
        <f>VLOOKUP(tbl2_2!A103,ishod_substance!A:R,18,0)</f>
        <v>5</v>
      </c>
      <c r="M103" s="165">
        <f>VLOOKUP(tbl2_2!A103,ishod_substance!A:AD,28,0)</f>
        <v>0</v>
      </c>
      <c r="N103" s="4">
        <f>VLOOKUP(tbl2_2!A103,ishod_substance!A:AD,20,0)</f>
        <v>0</v>
      </c>
      <c r="O103" s="4">
        <f>VLOOKUP(tbl2_2!A103,ishod_substance!A:AD,21,0)</f>
        <v>0</v>
      </c>
      <c r="P103" s="4">
        <f>VLOOKUP(tbl2_2!A103,ishod_substance!A:AD,22,0)</f>
        <v>0</v>
      </c>
      <c r="Q103" s="4">
        <f>VLOOKUP(tbl2_2!A103,ishod_substance!A:AD,23,0)</f>
        <v>1236113</v>
      </c>
      <c r="R103" s="4">
        <f>VLOOKUP(tbl2_2!A103,ishod_substance!A:AD,24,0)</f>
        <v>407875</v>
      </c>
      <c r="S103" s="4">
        <f>VLOOKUP(tbl2_2!A103,ishod_substance!A:AD,25,0)</f>
        <v>1236113</v>
      </c>
      <c r="T103" s="4">
        <f>VLOOKUP(tbl2_2!A103,ishod_substance!A:AD,26,0)</f>
        <v>407859</v>
      </c>
      <c r="U103" s="4">
        <f>VLOOKUP(tbl2_2!A103,ishod_substance!A:AD,27,0)</f>
        <v>12</v>
      </c>
      <c r="V103" s="166">
        <f>VLOOKUP(tbl2_2!A103,ishod_substance!A:AD,29,0)</f>
        <v>0</v>
      </c>
      <c r="W103" s="166">
        <f>VLOOKUP(tbl2_2!A103,ishod_substance!A:AD,30,0)</f>
        <v>0</v>
      </c>
      <c r="X103" s="166">
        <f>VLOOKUP(tbl2_2!A103,ishod_substance!A:AE,31,0)</f>
        <v>0</v>
      </c>
      <c r="Y103" s="10">
        <f>VLOOKUP(tbl2_2!A103,ishod_substance!A:AD,7,0)</f>
        <v>330</v>
      </c>
      <c r="Z103" s="9" t="str">
        <f>VLOOKUP(Y103,quide!$A$2:$B$1006,2,0)</f>
        <v>Сера диоксид (ангидрид сернистый)</v>
      </c>
      <c r="AA103" s="4">
        <f>VLOOKUP(Y103,quide!$A$2:$J$1006,10,0)</f>
        <v>1</v>
      </c>
      <c r="AB103" s="50">
        <f>VLOOKUP(tbl2_2!A103,ishod_substance!A:AD,8,0)</f>
        <v>2.4910555555555558E-3</v>
      </c>
      <c r="AC103" s="28">
        <f t="shared" si="2"/>
        <v>0</v>
      </c>
      <c r="AD103" s="27">
        <f>VLOOKUP(tbl2_2!A103,ishod_substance!A:AD,9,0)</f>
        <v>2.0925784399999994E-3</v>
      </c>
      <c r="AE103" s="8">
        <f>VLOOKUP(tbl2_2!A103,ishod_substance!A:AD,9,0)</f>
        <v>2.0925784399999994E-3</v>
      </c>
      <c r="AF103" s="12"/>
    </row>
    <row r="104" spans="1:32" ht="90" hidden="1" x14ac:dyDescent="0.25">
      <c r="A104">
        <v>96</v>
      </c>
      <c r="B104" s="85">
        <f>IFERROR(IF(OR(AND(ishod_substance!$O$1=3,OR(VLOOKUP('tbl2'!Y104,quide!A:G,7,0)=2,VLOOKUP('tbl2'!Y104,quide!A:G,7,0)=1)),AND(ishod_substance!$O$1=2,VLOOKUP('tbl2'!Y104,quide!A:I,9,0)=1)),1,0),0)</f>
        <v>0</v>
      </c>
      <c r="C104" s="5">
        <f>VLOOKUP(tbl2_2!A104,ishod_substance!A:P,2,0)</f>
        <v>6</v>
      </c>
      <c r="D104" s="7" t="str">
        <f>VLOOKUP(tbl2_2!A104,ishod_substance!A:P,3,0)</f>
        <v>открытая стоянка</v>
      </c>
      <c r="E104" s="5" t="str">
        <f>VLOOKUP(tbl2_2!A104,ishod_substance!A:P,11,0)</f>
        <v>погрузчик Hyundai HSD SL-763S</v>
      </c>
      <c r="F104" s="6">
        <f>VLOOKUP(tbl2_2!A104,ishod_substance!A:P,15,0)</f>
        <v>2</v>
      </c>
      <c r="G104" s="6" t="str">
        <f>VLOOKUP(tbl2_2!A104,ishod_substance!A:P,12,0)&amp;"/"&amp;VLOOKUP(tbl2_2!A104,ishod_substance!A:P,14,0)</f>
        <v>0,5/182,5</v>
      </c>
      <c r="H104" s="29" t="str">
        <f>VLOOKUP(tbl2_2!A104,ishod_substance!A:P,6,0)</f>
        <v>стоянка</v>
      </c>
      <c r="I104" s="10">
        <f>VLOOKUP(tbl2_2!A104,ishod_substance!A:P,15,0)</f>
        <v>2</v>
      </c>
      <c r="J104" s="10">
        <f>VLOOKUP(tbl2_2!A104,ishod_substance!A:P,5,0)</f>
        <v>6005</v>
      </c>
      <c r="K104" s="84">
        <f>VLOOKUP(tbl2_2!A104,ishod_substance!A:Q,17,0)</f>
        <v>1</v>
      </c>
      <c r="L104" s="84">
        <f>VLOOKUP(tbl2_2!A104,ishod_substance!A:R,18,0)</f>
        <v>5</v>
      </c>
      <c r="M104" s="165">
        <f>VLOOKUP(tbl2_2!A104,ishod_substance!A:AD,28,0)</f>
        <v>0</v>
      </c>
      <c r="N104" s="4">
        <f>VLOOKUP(tbl2_2!A104,ishod_substance!A:AD,20,0)</f>
        <v>0</v>
      </c>
      <c r="O104" s="4">
        <f>VLOOKUP(tbl2_2!A104,ishod_substance!A:AD,21,0)</f>
        <v>0</v>
      </c>
      <c r="P104" s="4">
        <f>VLOOKUP(tbl2_2!A104,ishod_substance!A:AD,22,0)</f>
        <v>0</v>
      </c>
      <c r="Q104" s="4">
        <f>VLOOKUP(tbl2_2!A104,ishod_substance!A:AD,23,0)</f>
        <v>1236113</v>
      </c>
      <c r="R104" s="4">
        <f>VLOOKUP(tbl2_2!A104,ishod_substance!A:AD,24,0)</f>
        <v>407875</v>
      </c>
      <c r="S104" s="4">
        <f>VLOOKUP(tbl2_2!A104,ishod_substance!A:AD,25,0)</f>
        <v>1236113</v>
      </c>
      <c r="T104" s="4">
        <f>VLOOKUP(tbl2_2!A104,ishod_substance!A:AD,26,0)</f>
        <v>407859</v>
      </c>
      <c r="U104" s="4">
        <f>VLOOKUP(tbl2_2!A104,ishod_substance!A:AD,27,0)</f>
        <v>12</v>
      </c>
      <c r="V104" s="166">
        <f>VLOOKUP(tbl2_2!A104,ishod_substance!A:AD,29,0)</f>
        <v>0</v>
      </c>
      <c r="W104" s="166">
        <f>VLOOKUP(tbl2_2!A104,ishod_substance!A:AD,30,0)</f>
        <v>0</v>
      </c>
      <c r="X104" s="166">
        <f>VLOOKUP(tbl2_2!A104,ishod_substance!A:AE,31,0)</f>
        <v>0</v>
      </c>
      <c r="Y104" s="10">
        <f>VLOOKUP(tbl2_2!A104,ishod_substance!A:AD,7,0)</f>
        <v>337</v>
      </c>
      <c r="Z104" s="9" t="str">
        <f>VLOOKUP(Y104,quide!$A$2:$B$1006,2,0)</f>
        <v>Углерода оксид (Углерод окись; углерод моноокись; угарный газ)</v>
      </c>
      <c r="AA104" s="4">
        <f>VLOOKUP(Y104,quide!$A$2:$J$1006,10,0)</f>
        <v>1</v>
      </c>
      <c r="AB104" s="222">
        <f>VLOOKUP(tbl2_2!A104,ishod_substance!A:AD,8,0)</f>
        <v>9.9821277777777787E-2</v>
      </c>
      <c r="AC104" s="230">
        <f t="shared" si="2"/>
        <v>0</v>
      </c>
      <c r="AD104" s="227">
        <f>VLOOKUP(tbl2_2!A104,ishod_substance!A:AD,9,0)</f>
        <v>7.4917356680000019E-2</v>
      </c>
      <c r="AE104" s="228">
        <f>VLOOKUP(tbl2_2!A104,ishod_substance!A:AD,9,0)</f>
        <v>7.4917356680000019E-2</v>
      </c>
      <c r="AF104" s="12"/>
    </row>
    <row r="105" spans="1:32" ht="90" hidden="1" x14ac:dyDescent="0.25">
      <c r="A105">
        <v>97</v>
      </c>
      <c r="B105" s="85">
        <f>IFERROR(IF(OR(AND(ishod_substance!$O$1=3,OR(VLOOKUP('tbl2'!Y105,quide!A:G,7,0)=2,VLOOKUP('tbl2'!Y105,quide!A:G,7,0)=1)),AND(ishod_substance!$O$1=2,VLOOKUP('tbl2'!Y105,quide!A:I,9,0)=1)),1,0),0)</f>
        <v>0</v>
      </c>
      <c r="C105" s="5">
        <f>VLOOKUP(tbl2_2!A105,ishod_substance!A:P,2,0)</f>
        <v>6</v>
      </c>
      <c r="D105" s="7" t="str">
        <f>VLOOKUP(tbl2_2!A105,ishod_substance!A:P,3,0)</f>
        <v>открытая стоянка</v>
      </c>
      <c r="E105" s="5" t="str">
        <f>VLOOKUP(tbl2_2!A105,ishod_substance!A:P,11,0)</f>
        <v>погрузчик Hyundai HSD SL-763S</v>
      </c>
      <c r="F105" s="6">
        <f>VLOOKUP(tbl2_2!A105,ishod_substance!A:P,15,0)</f>
        <v>2</v>
      </c>
      <c r="G105" s="6" t="str">
        <f>VLOOKUP(tbl2_2!A105,ishod_substance!A:P,12,0)&amp;"/"&amp;VLOOKUP(tbl2_2!A105,ishod_substance!A:P,14,0)</f>
        <v>0,5/182,5</v>
      </c>
      <c r="H105" s="29" t="str">
        <f>VLOOKUP(tbl2_2!A105,ishod_substance!A:P,6,0)</f>
        <v>стоянка</v>
      </c>
      <c r="I105" s="10">
        <f>VLOOKUP(tbl2_2!A105,ishod_substance!A:P,15,0)</f>
        <v>2</v>
      </c>
      <c r="J105" s="10">
        <f>VLOOKUP(tbl2_2!A105,ishod_substance!A:P,5,0)</f>
        <v>6005</v>
      </c>
      <c r="K105" s="84">
        <f>VLOOKUP(tbl2_2!A105,ishod_substance!A:Q,17,0)</f>
        <v>1</v>
      </c>
      <c r="L105" s="84">
        <f>VLOOKUP(tbl2_2!A105,ishod_substance!A:R,18,0)</f>
        <v>5</v>
      </c>
      <c r="M105" s="165">
        <f>VLOOKUP(tbl2_2!A105,ishod_substance!A:AD,28,0)</f>
        <v>0</v>
      </c>
      <c r="N105" s="4">
        <f>VLOOKUP(tbl2_2!A105,ishod_substance!A:AD,20,0)</f>
        <v>0</v>
      </c>
      <c r="O105" s="4">
        <f>VLOOKUP(tbl2_2!A105,ishod_substance!A:AD,21,0)</f>
        <v>0</v>
      </c>
      <c r="P105" s="4">
        <f>VLOOKUP(tbl2_2!A105,ishod_substance!A:AD,22,0)</f>
        <v>0</v>
      </c>
      <c r="Q105" s="4">
        <f>VLOOKUP(tbl2_2!A105,ishod_substance!A:AD,23,0)</f>
        <v>1236113</v>
      </c>
      <c r="R105" s="4">
        <f>VLOOKUP(tbl2_2!A105,ishod_substance!A:AD,24,0)</f>
        <v>407875</v>
      </c>
      <c r="S105" s="4">
        <f>VLOOKUP(tbl2_2!A105,ishod_substance!A:AD,25,0)</f>
        <v>1236113</v>
      </c>
      <c r="T105" s="4">
        <f>VLOOKUP(tbl2_2!A105,ishod_substance!A:AD,26,0)</f>
        <v>407859</v>
      </c>
      <c r="U105" s="4">
        <f>VLOOKUP(tbl2_2!A105,ishod_substance!A:AD,27,0)</f>
        <v>12</v>
      </c>
      <c r="V105" s="166">
        <f>VLOOKUP(tbl2_2!A105,ishod_substance!A:AD,29,0)</f>
        <v>0</v>
      </c>
      <c r="W105" s="166">
        <f>VLOOKUP(tbl2_2!A105,ishod_substance!A:AD,30,0)</f>
        <v>0</v>
      </c>
      <c r="X105" s="166">
        <f>VLOOKUP(tbl2_2!A105,ishod_substance!A:AE,31,0)</f>
        <v>0</v>
      </c>
      <c r="Y105" s="10">
        <f>VLOOKUP(tbl2_2!A105,ishod_substance!A:AD,7,0)</f>
        <v>2732</v>
      </c>
      <c r="Z105" s="9" t="str">
        <f>VLOOKUP(Y105,quide!$A$2:$B$1006,2,0)</f>
        <v>Керосин (Керосин прямой перегонки; керосин дезодорированный)</v>
      </c>
      <c r="AA105" s="4">
        <f>VLOOKUP(Y105,quide!$A$2:$J$1006,10,0)</f>
        <v>1</v>
      </c>
      <c r="AB105" s="50">
        <f>VLOOKUP(tbl2_2!A105,ishod_substance!A:AD,8,0)</f>
        <v>1.618672222222222E-2</v>
      </c>
      <c r="AC105" s="28">
        <f t="shared" si="2"/>
        <v>0</v>
      </c>
      <c r="AD105" s="27">
        <f>VLOOKUP(tbl2_2!A105,ishod_substance!A:AD,9,0)</f>
        <v>1.1568731560000002E-2</v>
      </c>
      <c r="AE105" s="8">
        <f>VLOOKUP(tbl2_2!A105,ishod_substance!A:AD,9,0)</f>
        <v>1.1568731560000002E-2</v>
      </c>
      <c r="AF105" s="12"/>
    </row>
    <row r="106" spans="1:32" ht="64.5" hidden="1" x14ac:dyDescent="0.25">
      <c r="A106">
        <v>98</v>
      </c>
      <c r="B106" s="85">
        <f>IFERROR(IF(OR(AND(ishod_substance!$O$1=3,OR(VLOOKUP('tbl2'!Y106,quide!A:G,7,0)=2,VLOOKUP('tbl2'!Y106,quide!A:G,7,0)=1)),AND(ishod_substance!$O$1=2,VLOOKUP('tbl2'!Y106,quide!A:I,9,0)=1)),1,0),0)</f>
        <v>0</v>
      </c>
      <c r="C106" s="5">
        <f>VLOOKUP(tbl2_2!A106,ishod_substance!A:P,2,0)</f>
        <v>6</v>
      </c>
      <c r="D106" s="7" t="str">
        <f>VLOOKUP(tbl2_2!A106,ishod_substance!A:P,3,0)</f>
        <v>открытая стоянка</v>
      </c>
      <c r="E106" s="5" t="str">
        <f>VLOOKUP(tbl2_2!A106,ishod_substance!A:P,11,0)</f>
        <v>погрузчик Hyundai HSD SL-763S</v>
      </c>
      <c r="F106" s="6">
        <f>VLOOKUP(tbl2_2!A106,ishod_substance!A:P,15,0)</f>
        <v>2</v>
      </c>
      <c r="G106" s="6" t="str">
        <f>VLOOKUP(tbl2_2!A106,ishod_substance!A:P,12,0)&amp;"/"&amp;VLOOKUP(tbl2_2!A106,ishod_substance!A:P,14,0)</f>
        <v>0,5/182,5</v>
      </c>
      <c r="H106" s="29" t="str">
        <f>VLOOKUP(tbl2_2!A106,ishod_substance!A:P,6,0)</f>
        <v>стоянка</v>
      </c>
      <c r="I106" s="10">
        <f>VLOOKUP(tbl2_2!A106,ishod_substance!A:P,15,0)</f>
        <v>2</v>
      </c>
      <c r="J106" s="10">
        <f>VLOOKUP(tbl2_2!A106,ishod_substance!A:P,5,0)</f>
        <v>6005</v>
      </c>
      <c r="K106" s="84">
        <f>VLOOKUP(tbl2_2!A106,ishod_substance!A:Q,17,0)</f>
        <v>1</v>
      </c>
      <c r="L106" s="84">
        <f>VLOOKUP(tbl2_2!A106,ishod_substance!A:R,18,0)</f>
        <v>5</v>
      </c>
      <c r="M106" s="165">
        <f>VLOOKUP(tbl2_2!A106,ishod_substance!A:AD,28,0)</f>
        <v>0</v>
      </c>
      <c r="N106" s="4">
        <f>VLOOKUP(tbl2_2!A106,ishod_substance!A:AD,20,0)</f>
        <v>0</v>
      </c>
      <c r="O106" s="4">
        <f>VLOOKUP(tbl2_2!A106,ishod_substance!A:AD,21,0)</f>
        <v>0</v>
      </c>
      <c r="P106" s="4">
        <f>VLOOKUP(tbl2_2!A106,ishod_substance!A:AD,22,0)</f>
        <v>0</v>
      </c>
      <c r="Q106" s="4">
        <f>VLOOKUP(tbl2_2!A106,ishod_substance!A:AD,23,0)</f>
        <v>1236113</v>
      </c>
      <c r="R106" s="4">
        <f>VLOOKUP(tbl2_2!A106,ishod_substance!A:AD,24,0)</f>
        <v>407875</v>
      </c>
      <c r="S106" s="4">
        <f>VLOOKUP(tbl2_2!A106,ishod_substance!A:AD,25,0)</f>
        <v>1236113</v>
      </c>
      <c r="T106" s="4">
        <f>VLOOKUP(tbl2_2!A106,ishod_substance!A:AD,26,0)</f>
        <v>407859</v>
      </c>
      <c r="U106" s="4">
        <f>VLOOKUP(tbl2_2!A106,ishod_substance!A:AD,27,0)</f>
        <v>12</v>
      </c>
      <c r="V106" s="166">
        <f>VLOOKUP(tbl2_2!A106,ishod_substance!A:AD,29,0)</f>
        <v>0</v>
      </c>
      <c r="W106" s="166">
        <f>VLOOKUP(tbl2_2!A106,ishod_substance!A:AD,30,0)</f>
        <v>0</v>
      </c>
      <c r="X106" s="166">
        <f>VLOOKUP(tbl2_2!A106,ishod_substance!A:AE,31,0)</f>
        <v>0</v>
      </c>
      <c r="Y106" s="10">
        <f>VLOOKUP(tbl2_2!A106,ishod_substance!A:AD,7,0)</f>
        <v>301</v>
      </c>
      <c r="Z106" s="9" t="str">
        <f>VLOOKUP(Y106,quide!$A$2:$B$1006,2,0)</f>
        <v>Азота диоксид (Двуокись азота; пероксид азота)</v>
      </c>
      <c r="AA106" s="4">
        <f>VLOOKUP(Y106,quide!$A$2:$J$1006,10,0)</f>
        <v>1</v>
      </c>
      <c r="AB106" s="50">
        <f>VLOOKUP(tbl2_2!A106,ishod_substance!A:AD,8,0)</f>
        <v>4.6196000000000006E-3</v>
      </c>
      <c r="AC106" s="28">
        <f t="shared" si="2"/>
        <v>0</v>
      </c>
      <c r="AD106" s="27">
        <f>VLOOKUP(tbl2_2!A106,ishod_substance!A:AD,9,0)</f>
        <v>1.9591369600000003E-3</v>
      </c>
      <c r="AE106" s="8">
        <f>VLOOKUP(tbl2_2!A106,ishod_substance!A:AD,9,0)</f>
        <v>1.9591369600000003E-3</v>
      </c>
      <c r="AF106" s="12"/>
    </row>
    <row r="107" spans="1:32" ht="39" hidden="1" x14ac:dyDescent="0.25">
      <c r="A107">
        <v>99</v>
      </c>
      <c r="B107" s="85">
        <f>IFERROR(IF(OR(AND(ishod_substance!$O$1=3,OR(VLOOKUP('tbl2'!Y107,quide!A:G,7,0)=2,VLOOKUP('tbl2'!Y107,quide!A:G,7,0)=1)),AND(ishod_substance!$O$1=2,VLOOKUP('tbl2'!Y107,quide!A:I,9,0)=1)),1,0),0)</f>
        <v>0</v>
      </c>
      <c r="C107" s="5">
        <f>VLOOKUP(tbl2_2!A107,ishod_substance!A:P,2,0)</f>
        <v>6</v>
      </c>
      <c r="D107" s="7" t="str">
        <f>VLOOKUP(tbl2_2!A107,ishod_substance!A:P,3,0)</f>
        <v>открытая стоянка</v>
      </c>
      <c r="E107" s="5" t="str">
        <f>VLOOKUP(tbl2_2!A107,ishod_substance!A:P,11,0)</f>
        <v>погрузчик Hyundai  SL-733S</v>
      </c>
      <c r="F107" s="6">
        <f>VLOOKUP(tbl2_2!A107,ishod_substance!A:P,15,0)</f>
        <v>1</v>
      </c>
      <c r="G107" s="6" t="str">
        <f>VLOOKUP(tbl2_2!A107,ishod_substance!A:P,12,0)&amp;"/"&amp;VLOOKUP(tbl2_2!A107,ishod_substance!A:P,14,0)</f>
        <v>0,5/182,5</v>
      </c>
      <c r="H107" s="29" t="str">
        <f>VLOOKUP(tbl2_2!A107,ishod_substance!A:P,6,0)</f>
        <v>стоянка</v>
      </c>
      <c r="I107" s="10">
        <f>VLOOKUP(tbl2_2!A107,ishod_substance!A:P,15,0)</f>
        <v>1</v>
      </c>
      <c r="J107" s="10">
        <f>VLOOKUP(tbl2_2!A107,ishod_substance!A:P,5,0)</f>
        <v>6005</v>
      </c>
      <c r="K107" s="84">
        <f>VLOOKUP(tbl2_2!A107,ishod_substance!A:Q,17,0)</f>
        <v>1</v>
      </c>
      <c r="L107" s="84">
        <f>VLOOKUP(tbl2_2!A107,ishod_substance!A:R,18,0)</f>
        <v>5</v>
      </c>
      <c r="M107" s="165">
        <f>VLOOKUP(tbl2_2!A107,ishod_substance!A:AD,28,0)</f>
        <v>0</v>
      </c>
      <c r="N107" s="4">
        <f>VLOOKUP(tbl2_2!A107,ishod_substance!A:AD,20,0)</f>
        <v>0</v>
      </c>
      <c r="O107" s="4">
        <f>VLOOKUP(tbl2_2!A107,ishod_substance!A:AD,21,0)</f>
        <v>0</v>
      </c>
      <c r="P107" s="4">
        <f>VLOOKUP(tbl2_2!A107,ishod_substance!A:AD,22,0)</f>
        <v>0</v>
      </c>
      <c r="Q107" s="4">
        <f>VLOOKUP(tbl2_2!A107,ishod_substance!A:AD,23,0)</f>
        <v>1236113</v>
      </c>
      <c r="R107" s="4">
        <f>VLOOKUP(tbl2_2!A107,ishod_substance!A:AD,24,0)</f>
        <v>407875</v>
      </c>
      <c r="S107" s="4">
        <f>VLOOKUP(tbl2_2!A107,ishod_substance!A:AD,25,0)</f>
        <v>1236113</v>
      </c>
      <c r="T107" s="4">
        <f>VLOOKUP(tbl2_2!A107,ishod_substance!A:AD,26,0)</f>
        <v>407859</v>
      </c>
      <c r="U107" s="4">
        <f>VLOOKUP(tbl2_2!A107,ishod_substance!A:AD,27,0)</f>
        <v>12</v>
      </c>
      <c r="V107" s="166">
        <f>VLOOKUP(tbl2_2!A107,ishod_substance!A:AD,29,0)</f>
        <v>0</v>
      </c>
      <c r="W107" s="166">
        <f>VLOOKUP(tbl2_2!A107,ishod_substance!A:AD,30,0)</f>
        <v>0</v>
      </c>
      <c r="X107" s="166">
        <f>VLOOKUP(tbl2_2!A107,ishod_substance!A:AE,31,0)</f>
        <v>0</v>
      </c>
      <c r="Y107" s="10">
        <f>VLOOKUP(tbl2_2!A107,ishod_substance!A:AD,7,0)</f>
        <v>304</v>
      </c>
      <c r="Z107" s="9" t="str">
        <f>VLOOKUP(Y107,quide!$A$2:$B$1006,2,0)</f>
        <v>Азот (II) оксид (Азот монооксид)</v>
      </c>
      <c r="AA107" s="4">
        <f>VLOOKUP(Y107,quide!$A$2:$J$1006,10,0)</f>
        <v>1</v>
      </c>
      <c r="AB107" s="50">
        <f>VLOOKUP(tbl2_2!A107,ishod_substance!A:AD,8,0)</f>
        <v>7.5068500000000007E-4</v>
      </c>
      <c r="AC107" s="28">
        <f t="shared" si="2"/>
        <v>0</v>
      </c>
      <c r="AD107" s="27">
        <f>VLOOKUP(tbl2_2!A107,ishod_substance!A:AD,9,0)</f>
        <v>3.1835975600000001E-4</v>
      </c>
      <c r="AE107" s="8">
        <f>VLOOKUP(tbl2_2!A107,ishod_substance!A:AD,9,0)</f>
        <v>3.1835975600000001E-4</v>
      </c>
      <c r="AF107" s="12"/>
    </row>
    <row r="108" spans="1:32" ht="39" hidden="1" x14ac:dyDescent="0.25">
      <c r="A108">
        <v>100</v>
      </c>
      <c r="B108" s="85">
        <f>IFERROR(IF(OR(AND(ishod_substance!$O$1=3,OR(VLOOKUP('tbl2'!Y108,quide!A:G,7,0)=2,VLOOKUP('tbl2'!Y108,quide!A:G,7,0)=1)),AND(ishod_substance!$O$1=2,VLOOKUP('tbl2'!Y108,quide!A:I,9,0)=1)),1,0),0)</f>
        <v>0</v>
      </c>
      <c r="C108" s="5">
        <f>VLOOKUP(tbl2_2!A108,ishod_substance!A:P,2,0)</f>
        <v>6</v>
      </c>
      <c r="D108" s="7" t="str">
        <f>VLOOKUP(tbl2_2!A108,ishod_substance!A:P,3,0)</f>
        <v>открытая стоянка</v>
      </c>
      <c r="E108" s="5" t="str">
        <f>VLOOKUP(tbl2_2!A108,ishod_substance!A:P,11,0)</f>
        <v>погрузчик Hyundai  SL-733S</v>
      </c>
      <c r="F108" s="6">
        <f>VLOOKUP(tbl2_2!A108,ishod_substance!A:P,15,0)</f>
        <v>1</v>
      </c>
      <c r="G108" s="6" t="str">
        <f>VLOOKUP(tbl2_2!A108,ishod_substance!A:P,12,0)&amp;"/"&amp;VLOOKUP(tbl2_2!A108,ishod_substance!A:P,14,0)</f>
        <v>0,5/182,5</v>
      </c>
      <c r="H108" s="29" t="str">
        <f>VLOOKUP(tbl2_2!A108,ishod_substance!A:P,6,0)</f>
        <v>стоянка</v>
      </c>
      <c r="I108" s="10">
        <f>VLOOKUP(tbl2_2!A108,ishod_substance!A:P,15,0)</f>
        <v>1</v>
      </c>
      <c r="J108" s="10">
        <f>VLOOKUP(tbl2_2!A108,ishod_substance!A:P,5,0)</f>
        <v>6005</v>
      </c>
      <c r="K108" s="84">
        <f>VLOOKUP(tbl2_2!A108,ishod_substance!A:Q,17,0)</f>
        <v>1</v>
      </c>
      <c r="L108" s="84">
        <f>VLOOKUP(tbl2_2!A108,ishod_substance!A:R,18,0)</f>
        <v>5</v>
      </c>
      <c r="M108" s="165">
        <f>VLOOKUP(tbl2_2!A108,ishod_substance!A:AD,28,0)</f>
        <v>0</v>
      </c>
      <c r="N108" s="4">
        <f>VLOOKUP(tbl2_2!A108,ishod_substance!A:AD,20,0)</f>
        <v>0</v>
      </c>
      <c r="O108" s="4">
        <f>VLOOKUP(tbl2_2!A108,ishod_substance!A:AD,21,0)</f>
        <v>0</v>
      </c>
      <c r="P108" s="4">
        <f>VLOOKUP(tbl2_2!A108,ishod_substance!A:AD,22,0)</f>
        <v>0</v>
      </c>
      <c r="Q108" s="4">
        <f>VLOOKUP(tbl2_2!A108,ishod_substance!A:AD,23,0)</f>
        <v>1236113</v>
      </c>
      <c r="R108" s="4">
        <f>VLOOKUP(tbl2_2!A108,ishod_substance!A:AD,24,0)</f>
        <v>407875</v>
      </c>
      <c r="S108" s="4">
        <f>VLOOKUP(tbl2_2!A108,ishod_substance!A:AD,25,0)</f>
        <v>1236113</v>
      </c>
      <c r="T108" s="4">
        <f>VLOOKUP(tbl2_2!A108,ishod_substance!A:AD,26,0)</f>
        <v>407859</v>
      </c>
      <c r="U108" s="4">
        <f>VLOOKUP(tbl2_2!A108,ishod_substance!A:AD,27,0)</f>
        <v>12</v>
      </c>
      <c r="V108" s="166">
        <f>VLOOKUP(tbl2_2!A108,ishod_substance!A:AD,29,0)</f>
        <v>0</v>
      </c>
      <c r="W108" s="166">
        <f>VLOOKUP(tbl2_2!A108,ishod_substance!A:AD,30,0)</f>
        <v>0</v>
      </c>
      <c r="X108" s="166">
        <f>VLOOKUP(tbl2_2!A108,ishod_substance!A:AE,31,0)</f>
        <v>0</v>
      </c>
      <c r="Y108" s="10">
        <f>VLOOKUP(tbl2_2!A108,ishod_substance!A:AD,7,0)</f>
        <v>328</v>
      </c>
      <c r="Z108" s="9" t="str">
        <f>VLOOKUP(Y108,quide!$A$2:$B$1006,2,0)</f>
        <v>Углерод (Пигмент черный)</v>
      </c>
      <c r="AA108" s="4">
        <f>VLOOKUP(Y108,quide!$A$2:$J$1006,10,0)</f>
        <v>1</v>
      </c>
      <c r="AB108" s="50">
        <f>VLOOKUP(tbl2_2!A108,ishod_substance!A:AD,8,0)</f>
        <v>2.8235000000000001E-3</v>
      </c>
      <c r="AC108" s="28">
        <f t="shared" si="2"/>
        <v>0</v>
      </c>
      <c r="AD108" s="27">
        <f>VLOOKUP(tbl2_2!A108,ishod_substance!A:AD,9,0)</f>
        <v>9.524359400000001E-4</v>
      </c>
      <c r="AE108" s="8">
        <f>VLOOKUP(tbl2_2!A108,ishod_substance!A:AD,9,0)</f>
        <v>9.524359400000001E-4</v>
      </c>
      <c r="AF108" s="12"/>
    </row>
    <row r="109" spans="1:32" ht="39" hidden="1" x14ac:dyDescent="0.25">
      <c r="A109">
        <v>101</v>
      </c>
      <c r="B109" s="85">
        <f>IFERROR(IF(OR(AND(ishod_substance!$O$1=3,OR(VLOOKUP('tbl2'!Y109,quide!A:G,7,0)=2,VLOOKUP('tbl2'!Y109,quide!A:G,7,0)=1)),AND(ishod_substance!$O$1=2,VLOOKUP('tbl2'!Y109,quide!A:I,9,0)=1)),1,0),0)</f>
        <v>0</v>
      </c>
      <c r="C109" s="5">
        <f>VLOOKUP(tbl2_2!A109,ishod_substance!A:P,2,0)</f>
        <v>6</v>
      </c>
      <c r="D109" s="7" t="str">
        <f>VLOOKUP(tbl2_2!A109,ishod_substance!A:P,3,0)</f>
        <v>открытая стоянка</v>
      </c>
      <c r="E109" s="5" t="str">
        <f>VLOOKUP(tbl2_2!A109,ishod_substance!A:P,11,0)</f>
        <v>погрузчик Hyundai  SL-733S</v>
      </c>
      <c r="F109" s="6">
        <f>VLOOKUP(tbl2_2!A109,ishod_substance!A:P,15,0)</f>
        <v>1</v>
      </c>
      <c r="G109" s="6" t="str">
        <f>VLOOKUP(tbl2_2!A109,ishod_substance!A:P,12,0)&amp;"/"&amp;VLOOKUP(tbl2_2!A109,ishod_substance!A:P,14,0)</f>
        <v>0,5/182,5</v>
      </c>
      <c r="H109" s="29" t="str">
        <f>VLOOKUP(tbl2_2!A109,ishod_substance!A:P,6,0)</f>
        <v>стоянка</v>
      </c>
      <c r="I109" s="10">
        <f>VLOOKUP(tbl2_2!A109,ishod_substance!A:P,15,0)</f>
        <v>1</v>
      </c>
      <c r="J109" s="10">
        <f>VLOOKUP(tbl2_2!A109,ishod_substance!A:P,5,0)</f>
        <v>6005</v>
      </c>
      <c r="K109" s="84">
        <f>VLOOKUP(tbl2_2!A109,ishod_substance!A:Q,17,0)</f>
        <v>1</v>
      </c>
      <c r="L109" s="84">
        <f>VLOOKUP(tbl2_2!A109,ishod_substance!A:R,18,0)</f>
        <v>5</v>
      </c>
      <c r="M109" s="165">
        <f>VLOOKUP(tbl2_2!A109,ishod_substance!A:AD,28,0)</f>
        <v>0</v>
      </c>
      <c r="N109" s="4">
        <f>VLOOKUP(tbl2_2!A109,ishod_substance!A:AD,20,0)</f>
        <v>0</v>
      </c>
      <c r="O109" s="4">
        <f>VLOOKUP(tbl2_2!A109,ishod_substance!A:AD,21,0)</f>
        <v>0</v>
      </c>
      <c r="P109" s="4">
        <f>VLOOKUP(tbl2_2!A109,ishod_substance!A:AD,22,0)</f>
        <v>0</v>
      </c>
      <c r="Q109" s="4">
        <f>VLOOKUP(tbl2_2!A109,ishod_substance!A:AD,23,0)</f>
        <v>1236113</v>
      </c>
      <c r="R109" s="4">
        <f>VLOOKUP(tbl2_2!A109,ishod_substance!A:AD,24,0)</f>
        <v>407875</v>
      </c>
      <c r="S109" s="4">
        <f>VLOOKUP(tbl2_2!A109,ishod_substance!A:AD,25,0)</f>
        <v>1236113</v>
      </c>
      <c r="T109" s="4">
        <f>VLOOKUP(tbl2_2!A109,ishod_substance!A:AD,26,0)</f>
        <v>407859</v>
      </c>
      <c r="U109" s="4">
        <f>VLOOKUP(tbl2_2!A109,ishod_substance!A:AD,27,0)</f>
        <v>12</v>
      </c>
      <c r="V109" s="166">
        <f>VLOOKUP(tbl2_2!A109,ishod_substance!A:AD,29,0)</f>
        <v>0</v>
      </c>
      <c r="W109" s="166">
        <f>VLOOKUP(tbl2_2!A109,ishod_substance!A:AD,30,0)</f>
        <v>0</v>
      </c>
      <c r="X109" s="166">
        <f>VLOOKUP(tbl2_2!A109,ishod_substance!A:AE,31,0)</f>
        <v>0</v>
      </c>
      <c r="Y109" s="10">
        <f>VLOOKUP(tbl2_2!A109,ishod_substance!A:AD,7,0)</f>
        <v>330</v>
      </c>
      <c r="Z109" s="9" t="str">
        <f>VLOOKUP(Y109,quide!$A$2:$B$1006,2,0)</f>
        <v>Сера диоксид (ангидрид сернистый)</v>
      </c>
      <c r="AA109" s="4">
        <f>VLOOKUP(Y109,quide!$A$2:$J$1006,10,0)</f>
        <v>1</v>
      </c>
      <c r="AB109" s="222">
        <f>VLOOKUP(tbl2_2!A109,ishod_substance!A:AD,8,0)</f>
        <v>9.6411111111111101E-4</v>
      </c>
      <c r="AC109" s="230">
        <f t="shared" si="2"/>
        <v>0</v>
      </c>
      <c r="AD109" s="227">
        <f>VLOOKUP(tbl2_2!A109,ishod_substance!A:AD,9,0)</f>
        <v>4.0796001999999988E-4</v>
      </c>
      <c r="AE109" s="228">
        <f>VLOOKUP(tbl2_2!A109,ishod_substance!A:AD,9,0)</f>
        <v>4.0796001999999988E-4</v>
      </c>
      <c r="AF109" s="12"/>
    </row>
    <row r="110" spans="1:32" ht="90" hidden="1" x14ac:dyDescent="0.25">
      <c r="A110">
        <v>102</v>
      </c>
      <c r="B110" s="85">
        <f>IFERROR(IF(OR(AND(ishod_substance!$O$1=3,OR(VLOOKUP('tbl2'!Y110,quide!A:G,7,0)=2,VLOOKUP('tbl2'!Y110,quide!A:G,7,0)=1)),AND(ishod_substance!$O$1=2,VLOOKUP('tbl2'!Y110,quide!A:I,9,0)=1)),1,0),0)</f>
        <v>0</v>
      </c>
      <c r="C110" s="5">
        <f>VLOOKUP(tbl2_2!A110,ishod_substance!A:P,2,0)</f>
        <v>6</v>
      </c>
      <c r="D110" s="7" t="str">
        <f>VLOOKUP(tbl2_2!A110,ishod_substance!A:P,3,0)</f>
        <v>открытая стоянка</v>
      </c>
      <c r="E110" s="5" t="str">
        <f>VLOOKUP(tbl2_2!A110,ishod_substance!A:P,11,0)</f>
        <v>погрузчик Hyundai  SL-733S</v>
      </c>
      <c r="F110" s="6">
        <f>VLOOKUP(tbl2_2!A110,ishod_substance!A:P,15,0)</f>
        <v>1</v>
      </c>
      <c r="G110" s="6" t="str">
        <f>VLOOKUP(tbl2_2!A110,ishod_substance!A:P,12,0)&amp;"/"&amp;VLOOKUP(tbl2_2!A110,ishod_substance!A:P,14,0)</f>
        <v>0,5/182,5</v>
      </c>
      <c r="H110" s="29" t="str">
        <f>VLOOKUP(tbl2_2!A110,ishod_substance!A:P,6,0)</f>
        <v>стоянка</v>
      </c>
      <c r="I110" s="10">
        <f>VLOOKUP(tbl2_2!A110,ishod_substance!A:P,15,0)</f>
        <v>1</v>
      </c>
      <c r="J110" s="10">
        <f>VLOOKUP(tbl2_2!A110,ishod_substance!A:P,5,0)</f>
        <v>6005</v>
      </c>
      <c r="K110" s="84">
        <f>VLOOKUP(tbl2_2!A110,ishod_substance!A:Q,17,0)</f>
        <v>1</v>
      </c>
      <c r="L110" s="84">
        <f>VLOOKUP(tbl2_2!A110,ishod_substance!A:R,18,0)</f>
        <v>5</v>
      </c>
      <c r="M110" s="165">
        <f>VLOOKUP(tbl2_2!A110,ishod_substance!A:AD,28,0)</f>
        <v>0</v>
      </c>
      <c r="N110" s="4">
        <f>VLOOKUP(tbl2_2!A110,ishod_substance!A:AD,20,0)</f>
        <v>0</v>
      </c>
      <c r="O110" s="4">
        <f>VLOOKUP(tbl2_2!A110,ishod_substance!A:AD,21,0)</f>
        <v>0</v>
      </c>
      <c r="P110" s="4">
        <f>VLOOKUP(tbl2_2!A110,ishod_substance!A:AD,22,0)</f>
        <v>0</v>
      </c>
      <c r="Q110" s="4">
        <f>VLOOKUP(tbl2_2!A110,ishod_substance!A:AD,23,0)</f>
        <v>1236113</v>
      </c>
      <c r="R110" s="4">
        <f>VLOOKUP(tbl2_2!A110,ishod_substance!A:AD,24,0)</f>
        <v>407875</v>
      </c>
      <c r="S110" s="4">
        <f>VLOOKUP(tbl2_2!A110,ishod_substance!A:AD,25,0)</f>
        <v>1236113</v>
      </c>
      <c r="T110" s="4">
        <f>VLOOKUP(tbl2_2!A110,ishod_substance!A:AD,26,0)</f>
        <v>407859</v>
      </c>
      <c r="U110" s="4">
        <f>VLOOKUP(tbl2_2!A110,ishod_substance!A:AD,27,0)</f>
        <v>12</v>
      </c>
      <c r="V110" s="166">
        <f>VLOOKUP(tbl2_2!A110,ishod_substance!A:AD,29,0)</f>
        <v>0</v>
      </c>
      <c r="W110" s="166">
        <f>VLOOKUP(tbl2_2!A110,ishod_substance!A:AD,30,0)</f>
        <v>0</v>
      </c>
      <c r="X110" s="166">
        <f>VLOOKUP(tbl2_2!A110,ishod_substance!A:AE,31,0)</f>
        <v>0</v>
      </c>
      <c r="Y110" s="10">
        <f>VLOOKUP(tbl2_2!A110,ishod_substance!A:AD,7,0)</f>
        <v>337</v>
      </c>
      <c r="Z110" s="9" t="str">
        <f>VLOOKUP(Y110,quide!$A$2:$B$1006,2,0)</f>
        <v>Углерода оксид (Углерод окись; углерод моноокись; угарный газ)</v>
      </c>
      <c r="AA110" s="4">
        <f>VLOOKUP(Y110,quide!$A$2:$J$1006,10,0)</f>
        <v>1</v>
      </c>
      <c r="AB110" s="50">
        <f>VLOOKUP(tbl2_2!A110,ishod_substance!A:AD,8,0)</f>
        <v>3.8026166666666673E-2</v>
      </c>
      <c r="AC110" s="28">
        <f t="shared" si="2"/>
        <v>0</v>
      </c>
      <c r="AD110" s="27">
        <f>VLOOKUP(tbl2_2!A110,ishod_substance!A:AD,9,0)</f>
        <v>1.4128449579999999E-2</v>
      </c>
      <c r="AE110" s="8">
        <f>VLOOKUP(tbl2_2!A110,ishod_substance!A:AD,9,0)</f>
        <v>1.4128449579999999E-2</v>
      </c>
      <c r="AF110" s="12"/>
    </row>
    <row r="111" spans="1:32" ht="90" hidden="1" x14ac:dyDescent="0.25">
      <c r="A111">
        <v>103</v>
      </c>
      <c r="B111" s="85">
        <f>IFERROR(IF(OR(AND(ishod_substance!$O$1=3,OR(VLOOKUP('tbl2'!Y111,quide!A:G,7,0)=2,VLOOKUP('tbl2'!Y111,quide!A:G,7,0)=1)),AND(ishod_substance!$O$1=2,VLOOKUP('tbl2'!Y111,quide!A:I,9,0)=1)),1,0),0)</f>
        <v>0</v>
      </c>
      <c r="C111" s="5">
        <f>VLOOKUP(tbl2_2!A111,ishod_substance!A:P,2,0)</f>
        <v>6</v>
      </c>
      <c r="D111" s="7" t="str">
        <f>VLOOKUP(tbl2_2!A111,ishod_substance!A:P,3,0)</f>
        <v>открытая стоянка</v>
      </c>
      <c r="E111" s="5" t="str">
        <f>VLOOKUP(tbl2_2!A111,ishod_substance!A:P,11,0)</f>
        <v>погрузчик Hyundai  SL-733S</v>
      </c>
      <c r="F111" s="6">
        <f>VLOOKUP(tbl2_2!A111,ishod_substance!A:P,15,0)</f>
        <v>1</v>
      </c>
      <c r="G111" s="6" t="str">
        <f>VLOOKUP(tbl2_2!A111,ishod_substance!A:P,12,0)&amp;"/"&amp;VLOOKUP(tbl2_2!A111,ishod_substance!A:P,14,0)</f>
        <v>0,5/182,5</v>
      </c>
      <c r="H111" s="29" t="str">
        <f>VLOOKUP(tbl2_2!A111,ishod_substance!A:P,6,0)</f>
        <v>стоянка</v>
      </c>
      <c r="I111" s="10">
        <f>VLOOKUP(tbl2_2!A111,ishod_substance!A:P,15,0)</f>
        <v>1</v>
      </c>
      <c r="J111" s="10">
        <f>VLOOKUP(tbl2_2!A111,ishod_substance!A:P,5,0)</f>
        <v>6005</v>
      </c>
      <c r="K111" s="84">
        <f>VLOOKUP(tbl2_2!A111,ishod_substance!A:Q,17,0)</f>
        <v>1</v>
      </c>
      <c r="L111" s="84">
        <f>VLOOKUP(tbl2_2!A111,ishod_substance!A:R,18,0)</f>
        <v>5</v>
      </c>
      <c r="M111" s="165">
        <f>VLOOKUP(tbl2_2!A111,ishod_substance!A:AD,28,0)</f>
        <v>0</v>
      </c>
      <c r="N111" s="4">
        <f>VLOOKUP(tbl2_2!A111,ishod_substance!A:AD,20,0)</f>
        <v>0</v>
      </c>
      <c r="O111" s="4">
        <f>VLOOKUP(tbl2_2!A111,ishod_substance!A:AD,21,0)</f>
        <v>0</v>
      </c>
      <c r="P111" s="4">
        <f>VLOOKUP(tbl2_2!A111,ishod_substance!A:AD,22,0)</f>
        <v>0</v>
      </c>
      <c r="Q111" s="4">
        <f>VLOOKUP(tbl2_2!A111,ishod_substance!A:AD,23,0)</f>
        <v>1236113</v>
      </c>
      <c r="R111" s="4">
        <f>VLOOKUP(tbl2_2!A111,ishod_substance!A:AD,24,0)</f>
        <v>407875</v>
      </c>
      <c r="S111" s="4">
        <f>VLOOKUP(tbl2_2!A111,ishod_substance!A:AD,25,0)</f>
        <v>1236113</v>
      </c>
      <c r="T111" s="4">
        <f>VLOOKUP(tbl2_2!A111,ishod_substance!A:AD,26,0)</f>
        <v>407859</v>
      </c>
      <c r="U111" s="4">
        <f>VLOOKUP(tbl2_2!A111,ishod_substance!A:AD,27,0)</f>
        <v>12</v>
      </c>
      <c r="V111" s="166">
        <f>VLOOKUP(tbl2_2!A111,ishod_substance!A:AD,29,0)</f>
        <v>0</v>
      </c>
      <c r="W111" s="166">
        <f>VLOOKUP(tbl2_2!A111,ishod_substance!A:AD,30,0)</f>
        <v>0</v>
      </c>
      <c r="X111" s="166">
        <f>VLOOKUP(tbl2_2!A111,ishod_substance!A:AE,31,0)</f>
        <v>0</v>
      </c>
      <c r="Y111" s="10">
        <f>VLOOKUP(tbl2_2!A111,ishod_substance!A:AD,7,0)</f>
        <v>2732</v>
      </c>
      <c r="Z111" s="9" t="str">
        <f>VLOOKUP(Y111,quide!$A$2:$B$1006,2,0)</f>
        <v>Керосин (Керосин прямой перегонки; керосин дезодорированный)</v>
      </c>
      <c r="AA111" s="4">
        <f>VLOOKUP(Y111,quide!$A$2:$J$1006,10,0)</f>
        <v>1</v>
      </c>
      <c r="AB111" s="50">
        <f>VLOOKUP(tbl2_2!A111,ishod_substance!A:AD,8,0)</f>
        <v>6.1584999999999999E-3</v>
      </c>
      <c r="AC111" s="28">
        <f t="shared" si="2"/>
        <v>0</v>
      </c>
      <c r="AD111" s="27">
        <f>VLOOKUP(tbl2_2!A111,ishod_substance!A:AD,9,0)</f>
        <v>2.3079867400000002E-3</v>
      </c>
      <c r="AE111" s="8">
        <f>VLOOKUP(tbl2_2!A111,ishod_substance!A:AD,9,0)</f>
        <v>2.3079867400000002E-3</v>
      </c>
      <c r="AF111" s="12"/>
    </row>
    <row r="112" spans="1:32" ht="64.5" hidden="1" x14ac:dyDescent="0.25">
      <c r="A112">
        <v>104</v>
      </c>
      <c r="B112" s="85">
        <f>IFERROR(IF(OR(AND(ishod_substance!$O$1=3,OR(VLOOKUP('tbl2'!Y112,quide!A:G,7,0)=2,VLOOKUP('tbl2'!Y112,quide!A:G,7,0)=1)),AND(ishod_substance!$O$1=2,VLOOKUP('tbl2'!Y112,quide!A:I,9,0)=1)),1,0),0)</f>
        <v>0</v>
      </c>
      <c r="C112" s="5">
        <f>VLOOKUP(tbl2_2!A112,ishod_substance!A:P,2,0)</f>
        <v>6</v>
      </c>
      <c r="D112" s="7" t="str">
        <f>VLOOKUP(tbl2_2!A112,ishod_substance!A:P,3,0)</f>
        <v>открытая стоянка</v>
      </c>
      <c r="E112" s="5" t="str">
        <f>VLOOKUP(tbl2_2!A112,ishod_substance!A:P,11,0)</f>
        <v>погрузчик Hyundai  HSL 850-7A</v>
      </c>
      <c r="F112" s="6">
        <f>VLOOKUP(tbl2_2!A112,ishod_substance!A:P,15,0)</f>
        <v>2</v>
      </c>
      <c r="G112" s="6" t="str">
        <f>VLOOKUP(tbl2_2!A112,ishod_substance!A:P,12,0)&amp;"/"&amp;VLOOKUP(tbl2_2!A112,ishod_substance!A:P,14,0)</f>
        <v>0,5/182,5</v>
      </c>
      <c r="H112" s="29" t="str">
        <f>VLOOKUP(tbl2_2!A112,ishod_substance!A:P,6,0)</f>
        <v>стоянка</v>
      </c>
      <c r="I112" s="10">
        <f>VLOOKUP(tbl2_2!A112,ishod_substance!A:P,15,0)</f>
        <v>2</v>
      </c>
      <c r="J112" s="10">
        <f>VLOOKUP(tbl2_2!A112,ishod_substance!A:P,5,0)</f>
        <v>6005</v>
      </c>
      <c r="K112" s="84">
        <f>VLOOKUP(tbl2_2!A112,ishod_substance!A:Q,17,0)</f>
        <v>1</v>
      </c>
      <c r="L112" s="84">
        <f>VLOOKUP(tbl2_2!A112,ishod_substance!A:R,18,0)</f>
        <v>5</v>
      </c>
      <c r="M112" s="165">
        <f>VLOOKUP(tbl2_2!A112,ishod_substance!A:AD,28,0)</f>
        <v>0</v>
      </c>
      <c r="N112" s="4">
        <f>VLOOKUP(tbl2_2!A112,ishod_substance!A:AD,20,0)</f>
        <v>0</v>
      </c>
      <c r="O112" s="4">
        <f>VLOOKUP(tbl2_2!A112,ishod_substance!A:AD,21,0)</f>
        <v>0</v>
      </c>
      <c r="P112" s="4">
        <f>VLOOKUP(tbl2_2!A112,ishod_substance!A:AD,22,0)</f>
        <v>0</v>
      </c>
      <c r="Q112" s="4">
        <f>VLOOKUP(tbl2_2!A112,ishod_substance!A:AD,23,0)</f>
        <v>1236113</v>
      </c>
      <c r="R112" s="4">
        <f>VLOOKUP(tbl2_2!A112,ishod_substance!A:AD,24,0)</f>
        <v>407875</v>
      </c>
      <c r="S112" s="4">
        <f>VLOOKUP(tbl2_2!A112,ishod_substance!A:AD,25,0)</f>
        <v>1236113</v>
      </c>
      <c r="T112" s="4">
        <f>VLOOKUP(tbl2_2!A112,ishod_substance!A:AD,26,0)</f>
        <v>407859</v>
      </c>
      <c r="U112" s="4">
        <f>VLOOKUP(tbl2_2!A112,ishod_substance!A:AD,27,0)</f>
        <v>12</v>
      </c>
      <c r="V112" s="166">
        <f>VLOOKUP(tbl2_2!A112,ishod_substance!A:AD,29,0)</f>
        <v>0</v>
      </c>
      <c r="W112" s="166">
        <f>VLOOKUP(tbl2_2!A112,ishod_substance!A:AD,30,0)</f>
        <v>0</v>
      </c>
      <c r="X112" s="166">
        <f>VLOOKUP(tbl2_2!A112,ishod_substance!A:AE,31,0)</f>
        <v>0</v>
      </c>
      <c r="Y112" s="10">
        <f>VLOOKUP(tbl2_2!A112,ishod_substance!A:AD,7,0)</f>
        <v>301</v>
      </c>
      <c r="Z112" s="9" t="str">
        <f>VLOOKUP(Y112,quide!$A$2:$B$1006,2,0)</f>
        <v>Азота диоксид (Двуокись азота; пероксид азота)</v>
      </c>
      <c r="AA112" s="4">
        <f>VLOOKUP(Y112,quide!$A$2:$J$1006,10,0)</f>
        <v>1</v>
      </c>
      <c r="AB112" s="50">
        <f>VLOOKUP(tbl2_2!A112,ishod_substance!A:AD,8,0)</f>
        <v>4.6196000000000006E-3</v>
      </c>
      <c r="AC112" s="28">
        <f t="shared" si="2"/>
        <v>0</v>
      </c>
      <c r="AD112" s="27">
        <f>VLOOKUP(tbl2_2!A112,ishod_substance!A:AD,9,0)</f>
        <v>3.9182739200000006E-3</v>
      </c>
      <c r="AE112" s="8">
        <f>VLOOKUP(tbl2_2!A112,ishod_substance!A:AD,9,0)</f>
        <v>3.9182739200000006E-3</v>
      </c>
      <c r="AF112" s="12"/>
    </row>
    <row r="113" spans="1:32" ht="51.75" hidden="1" x14ac:dyDescent="0.25">
      <c r="A113">
        <v>105</v>
      </c>
      <c r="B113" s="85">
        <f>IFERROR(IF(OR(AND(ishod_substance!$O$1=3,OR(VLOOKUP('tbl2'!Y113,quide!A:G,7,0)=2,VLOOKUP('tbl2'!Y113,quide!A:G,7,0)=1)),AND(ishod_substance!$O$1=2,VLOOKUP('tbl2'!Y113,quide!A:I,9,0)=1)),1,0),0)</f>
        <v>0</v>
      </c>
      <c r="C113" s="5">
        <f>VLOOKUP(tbl2_2!A113,ishod_substance!A:P,2,0)</f>
        <v>6</v>
      </c>
      <c r="D113" s="7" t="str">
        <f>VLOOKUP(tbl2_2!A113,ishod_substance!A:P,3,0)</f>
        <v>открытая стоянка</v>
      </c>
      <c r="E113" s="5" t="str">
        <f>VLOOKUP(tbl2_2!A113,ishod_substance!A:P,11,0)</f>
        <v>погрузчик Hyundai  HSL 850-7A</v>
      </c>
      <c r="F113" s="6">
        <f>VLOOKUP(tbl2_2!A113,ishod_substance!A:P,15,0)</f>
        <v>2</v>
      </c>
      <c r="G113" s="6" t="str">
        <f>VLOOKUP(tbl2_2!A113,ishod_substance!A:P,12,0)&amp;"/"&amp;VLOOKUP(tbl2_2!A113,ishod_substance!A:P,14,0)</f>
        <v>0,5/182,5</v>
      </c>
      <c r="H113" s="29" t="str">
        <f>VLOOKUP(tbl2_2!A113,ishod_substance!A:P,6,0)</f>
        <v>стоянка</v>
      </c>
      <c r="I113" s="10">
        <f>VLOOKUP(tbl2_2!A113,ishod_substance!A:P,15,0)</f>
        <v>2</v>
      </c>
      <c r="J113" s="10">
        <f>VLOOKUP(tbl2_2!A113,ishod_substance!A:P,5,0)</f>
        <v>6005</v>
      </c>
      <c r="K113" s="84">
        <f>VLOOKUP(tbl2_2!A113,ishod_substance!A:Q,17,0)</f>
        <v>1</v>
      </c>
      <c r="L113" s="84">
        <f>VLOOKUP(tbl2_2!A113,ishod_substance!A:R,18,0)</f>
        <v>5</v>
      </c>
      <c r="M113" s="165">
        <f>VLOOKUP(tbl2_2!A113,ishod_substance!A:AD,28,0)</f>
        <v>0</v>
      </c>
      <c r="N113" s="4">
        <f>VLOOKUP(tbl2_2!A113,ishod_substance!A:AD,20,0)</f>
        <v>0</v>
      </c>
      <c r="O113" s="4">
        <f>VLOOKUP(tbl2_2!A113,ishod_substance!A:AD,21,0)</f>
        <v>0</v>
      </c>
      <c r="P113" s="4">
        <f>VLOOKUP(tbl2_2!A113,ishod_substance!A:AD,22,0)</f>
        <v>0</v>
      </c>
      <c r="Q113" s="4">
        <f>VLOOKUP(tbl2_2!A113,ishod_substance!A:AD,23,0)</f>
        <v>1236113</v>
      </c>
      <c r="R113" s="4">
        <f>VLOOKUP(tbl2_2!A113,ishod_substance!A:AD,24,0)</f>
        <v>407875</v>
      </c>
      <c r="S113" s="4">
        <f>VLOOKUP(tbl2_2!A113,ishod_substance!A:AD,25,0)</f>
        <v>1236113</v>
      </c>
      <c r="T113" s="4">
        <f>VLOOKUP(tbl2_2!A113,ishod_substance!A:AD,26,0)</f>
        <v>407859</v>
      </c>
      <c r="U113" s="4">
        <f>VLOOKUP(tbl2_2!A113,ishod_substance!A:AD,27,0)</f>
        <v>12</v>
      </c>
      <c r="V113" s="166">
        <f>VLOOKUP(tbl2_2!A113,ishod_substance!A:AD,29,0)</f>
        <v>0</v>
      </c>
      <c r="W113" s="166">
        <f>VLOOKUP(tbl2_2!A113,ishod_substance!A:AD,30,0)</f>
        <v>0</v>
      </c>
      <c r="X113" s="166">
        <f>VLOOKUP(tbl2_2!A113,ishod_substance!A:AE,31,0)</f>
        <v>0</v>
      </c>
      <c r="Y113" s="10">
        <f>VLOOKUP(tbl2_2!A113,ishod_substance!A:AD,7,0)</f>
        <v>304</v>
      </c>
      <c r="Z113" s="9" t="str">
        <f>VLOOKUP(Y113,quide!$A$2:$B$1006,2,0)</f>
        <v>Азот (II) оксид (Азот монооксид)</v>
      </c>
      <c r="AA113" s="4">
        <f>VLOOKUP(Y113,quide!$A$2:$J$1006,10,0)</f>
        <v>1</v>
      </c>
      <c r="AB113" s="50">
        <f>VLOOKUP(tbl2_2!A113,ishod_substance!A:AD,8,0)</f>
        <v>7.5068500000000007E-4</v>
      </c>
      <c r="AC113" s="28">
        <f t="shared" si="2"/>
        <v>0</v>
      </c>
      <c r="AD113" s="27">
        <f>VLOOKUP(tbl2_2!A113,ishod_substance!A:AD,9,0)</f>
        <v>6.3671951200000001E-4</v>
      </c>
      <c r="AE113" s="8">
        <f>VLOOKUP(tbl2_2!A113,ishod_substance!A:AD,9,0)</f>
        <v>6.3671951200000001E-4</v>
      </c>
      <c r="AF113" s="12"/>
    </row>
    <row r="114" spans="1:32" ht="51.75" hidden="1" x14ac:dyDescent="0.25">
      <c r="A114">
        <v>106</v>
      </c>
      <c r="B114" s="85">
        <f>IFERROR(IF(OR(AND(ishod_substance!$O$1=3,OR(VLOOKUP('tbl2'!Y114,quide!A:G,7,0)=2,VLOOKUP('tbl2'!Y114,quide!A:G,7,0)=1)),AND(ishod_substance!$O$1=2,VLOOKUP('tbl2'!Y114,quide!A:I,9,0)=1)),1,0),0)</f>
        <v>0</v>
      </c>
      <c r="C114" s="5">
        <f>VLOOKUP(tbl2_2!A114,ishod_substance!A:P,2,0)</f>
        <v>6</v>
      </c>
      <c r="D114" s="7" t="str">
        <f>VLOOKUP(tbl2_2!A114,ishod_substance!A:P,3,0)</f>
        <v>открытая стоянка</v>
      </c>
      <c r="E114" s="5" t="str">
        <f>VLOOKUP(tbl2_2!A114,ishod_substance!A:P,11,0)</f>
        <v>погрузчик Hyundai  HSL 850-7A</v>
      </c>
      <c r="F114" s="6">
        <f>VLOOKUP(tbl2_2!A114,ishod_substance!A:P,15,0)</f>
        <v>2</v>
      </c>
      <c r="G114" s="6" t="str">
        <f>VLOOKUP(tbl2_2!A114,ishod_substance!A:P,12,0)&amp;"/"&amp;VLOOKUP(tbl2_2!A114,ishod_substance!A:P,14,0)</f>
        <v>0,5/182,5</v>
      </c>
      <c r="H114" s="29" t="str">
        <f>VLOOKUP(tbl2_2!A114,ishod_substance!A:P,6,0)</f>
        <v>стоянка</v>
      </c>
      <c r="I114" s="10">
        <f>VLOOKUP(tbl2_2!A114,ishod_substance!A:P,15,0)</f>
        <v>2</v>
      </c>
      <c r="J114" s="10">
        <f>VLOOKUP(tbl2_2!A114,ishod_substance!A:P,5,0)</f>
        <v>6005</v>
      </c>
      <c r="K114" s="84">
        <f>VLOOKUP(tbl2_2!A114,ishod_substance!A:Q,17,0)</f>
        <v>1</v>
      </c>
      <c r="L114" s="84">
        <f>VLOOKUP(tbl2_2!A114,ishod_substance!A:R,18,0)</f>
        <v>5</v>
      </c>
      <c r="M114" s="165">
        <f>VLOOKUP(tbl2_2!A114,ishod_substance!A:AD,28,0)</f>
        <v>0</v>
      </c>
      <c r="N114" s="4">
        <f>VLOOKUP(tbl2_2!A114,ishod_substance!A:AD,20,0)</f>
        <v>0</v>
      </c>
      <c r="O114" s="4">
        <f>VLOOKUP(tbl2_2!A114,ishod_substance!A:AD,21,0)</f>
        <v>0</v>
      </c>
      <c r="P114" s="4">
        <f>VLOOKUP(tbl2_2!A114,ishod_substance!A:AD,22,0)</f>
        <v>0</v>
      </c>
      <c r="Q114" s="4">
        <f>VLOOKUP(tbl2_2!A114,ishod_substance!A:AD,23,0)</f>
        <v>1236113</v>
      </c>
      <c r="R114" s="4">
        <f>VLOOKUP(tbl2_2!A114,ishod_substance!A:AD,24,0)</f>
        <v>407875</v>
      </c>
      <c r="S114" s="4">
        <f>VLOOKUP(tbl2_2!A114,ishod_substance!A:AD,25,0)</f>
        <v>1236113</v>
      </c>
      <c r="T114" s="4">
        <f>VLOOKUP(tbl2_2!A114,ishod_substance!A:AD,26,0)</f>
        <v>407859</v>
      </c>
      <c r="U114" s="4">
        <f>VLOOKUP(tbl2_2!A114,ishod_substance!A:AD,27,0)</f>
        <v>12</v>
      </c>
      <c r="V114" s="166">
        <f>VLOOKUP(tbl2_2!A114,ishod_substance!A:AD,29,0)</f>
        <v>0</v>
      </c>
      <c r="W114" s="166">
        <f>VLOOKUP(tbl2_2!A114,ishod_substance!A:AD,30,0)</f>
        <v>0</v>
      </c>
      <c r="X114" s="166">
        <f>VLOOKUP(tbl2_2!A114,ishod_substance!A:AE,31,0)</f>
        <v>0</v>
      </c>
      <c r="Y114" s="10">
        <f>VLOOKUP(tbl2_2!A114,ishod_substance!A:AD,7,0)</f>
        <v>328</v>
      </c>
      <c r="Z114" s="9" t="str">
        <f>VLOOKUP(Y114,quide!$A$2:$B$1006,2,0)</f>
        <v>Углерод (Пигмент черный)</v>
      </c>
      <c r="AA114" s="4">
        <f>VLOOKUP(Y114,quide!$A$2:$J$1006,10,0)</f>
        <v>1</v>
      </c>
      <c r="AB114" s="222">
        <f>VLOOKUP(tbl2_2!A114,ishod_substance!A:AD,8,0)</f>
        <v>2.8235000000000001E-3</v>
      </c>
      <c r="AC114" s="230">
        <f t="shared" si="2"/>
        <v>0</v>
      </c>
      <c r="AD114" s="227">
        <f>VLOOKUP(tbl2_2!A114,ishod_substance!A:AD,9,0)</f>
        <v>1.9048718800000002E-3</v>
      </c>
      <c r="AE114" s="228">
        <f>VLOOKUP(tbl2_2!A114,ishod_substance!A:AD,9,0)</f>
        <v>1.9048718800000002E-3</v>
      </c>
      <c r="AF114" s="12"/>
    </row>
    <row r="115" spans="1:32" ht="51.75" hidden="1" x14ac:dyDescent="0.25">
      <c r="A115">
        <v>107</v>
      </c>
      <c r="B115" s="85">
        <f>IFERROR(IF(OR(AND(ishod_substance!$O$1=3,OR(VLOOKUP('tbl2'!Y115,quide!A:G,7,0)=2,VLOOKUP('tbl2'!Y115,quide!A:G,7,0)=1)),AND(ishod_substance!$O$1=2,VLOOKUP('tbl2'!Y115,quide!A:I,9,0)=1)),1,0),0)</f>
        <v>0</v>
      </c>
      <c r="C115" s="5">
        <f>VLOOKUP(tbl2_2!A115,ishod_substance!A:P,2,0)</f>
        <v>6</v>
      </c>
      <c r="D115" s="7" t="str">
        <f>VLOOKUP(tbl2_2!A115,ishod_substance!A:P,3,0)</f>
        <v>открытая стоянка</v>
      </c>
      <c r="E115" s="5" t="str">
        <f>VLOOKUP(tbl2_2!A115,ishod_substance!A:P,11,0)</f>
        <v>погрузчик Hyundai  HSL 850-7A</v>
      </c>
      <c r="F115" s="6">
        <f>VLOOKUP(tbl2_2!A115,ishod_substance!A:P,15,0)</f>
        <v>2</v>
      </c>
      <c r="G115" s="6" t="str">
        <f>VLOOKUP(tbl2_2!A115,ishod_substance!A:P,12,0)&amp;"/"&amp;VLOOKUP(tbl2_2!A115,ishod_substance!A:P,14,0)</f>
        <v>0,5/182,5</v>
      </c>
      <c r="H115" s="29" t="str">
        <f>VLOOKUP(tbl2_2!A115,ishod_substance!A:P,6,0)</f>
        <v>стоянка</v>
      </c>
      <c r="I115" s="10">
        <f>VLOOKUP(tbl2_2!A115,ishod_substance!A:P,15,0)</f>
        <v>2</v>
      </c>
      <c r="J115" s="10">
        <f>VLOOKUP(tbl2_2!A115,ishod_substance!A:P,5,0)</f>
        <v>6005</v>
      </c>
      <c r="K115" s="84">
        <f>VLOOKUP(tbl2_2!A115,ishod_substance!A:Q,17,0)</f>
        <v>1</v>
      </c>
      <c r="L115" s="84">
        <f>VLOOKUP(tbl2_2!A115,ishod_substance!A:R,18,0)</f>
        <v>5</v>
      </c>
      <c r="M115" s="165">
        <f>VLOOKUP(tbl2_2!A115,ishod_substance!A:AD,28,0)</f>
        <v>0</v>
      </c>
      <c r="N115" s="4">
        <f>VLOOKUP(tbl2_2!A115,ishod_substance!A:AD,20,0)</f>
        <v>0</v>
      </c>
      <c r="O115" s="4">
        <f>VLOOKUP(tbl2_2!A115,ishod_substance!A:AD,21,0)</f>
        <v>0</v>
      </c>
      <c r="P115" s="4">
        <f>VLOOKUP(tbl2_2!A115,ishod_substance!A:AD,22,0)</f>
        <v>0</v>
      </c>
      <c r="Q115" s="4">
        <f>VLOOKUP(tbl2_2!A115,ishod_substance!A:AD,23,0)</f>
        <v>1236113</v>
      </c>
      <c r="R115" s="4">
        <f>VLOOKUP(tbl2_2!A115,ishod_substance!A:AD,24,0)</f>
        <v>407875</v>
      </c>
      <c r="S115" s="4">
        <f>VLOOKUP(tbl2_2!A115,ishod_substance!A:AD,25,0)</f>
        <v>1236113</v>
      </c>
      <c r="T115" s="4">
        <f>VLOOKUP(tbl2_2!A115,ishod_substance!A:AD,26,0)</f>
        <v>407859</v>
      </c>
      <c r="U115" s="4">
        <f>VLOOKUP(tbl2_2!A115,ishod_substance!A:AD,27,0)</f>
        <v>12</v>
      </c>
      <c r="V115" s="166">
        <f>VLOOKUP(tbl2_2!A115,ishod_substance!A:AD,29,0)</f>
        <v>0</v>
      </c>
      <c r="W115" s="166">
        <f>VLOOKUP(tbl2_2!A115,ishod_substance!A:AD,30,0)</f>
        <v>0</v>
      </c>
      <c r="X115" s="166">
        <f>VLOOKUP(tbl2_2!A115,ishod_substance!A:AE,31,0)</f>
        <v>0</v>
      </c>
      <c r="Y115" s="10">
        <f>VLOOKUP(tbl2_2!A115,ishod_substance!A:AD,7,0)</f>
        <v>330</v>
      </c>
      <c r="Z115" s="9" t="str">
        <f>VLOOKUP(Y115,quide!$A$2:$B$1006,2,0)</f>
        <v>Сера диоксид (ангидрид сернистый)</v>
      </c>
      <c r="AA115" s="4">
        <f>VLOOKUP(Y115,quide!$A$2:$J$1006,10,0)</f>
        <v>1</v>
      </c>
      <c r="AB115" s="50">
        <f>VLOOKUP(tbl2_2!A115,ishod_substance!A:AD,8,0)</f>
        <v>9.6411111111111101E-4</v>
      </c>
      <c r="AC115" s="28">
        <f t="shared" si="2"/>
        <v>0</v>
      </c>
      <c r="AD115" s="27">
        <f>VLOOKUP(tbl2_2!A115,ishod_substance!A:AD,9,0)</f>
        <v>8.1592003999999977E-4</v>
      </c>
      <c r="AE115" s="8">
        <f>VLOOKUP(tbl2_2!A115,ishod_substance!A:AD,9,0)</f>
        <v>8.1592003999999977E-4</v>
      </c>
      <c r="AF115" s="12"/>
    </row>
    <row r="116" spans="1:32" ht="90" hidden="1" x14ac:dyDescent="0.25">
      <c r="A116">
        <v>108</v>
      </c>
      <c r="B116" s="85">
        <f>IFERROR(IF(OR(AND(ishod_substance!$O$1=3,OR(VLOOKUP('tbl2'!Y116,quide!A:G,7,0)=2,VLOOKUP('tbl2'!Y116,quide!A:G,7,0)=1)),AND(ishod_substance!$O$1=2,VLOOKUP('tbl2'!Y116,quide!A:I,9,0)=1)),1,0),0)</f>
        <v>0</v>
      </c>
      <c r="C116" s="5">
        <f>VLOOKUP(tbl2_2!A116,ishod_substance!A:P,2,0)</f>
        <v>6</v>
      </c>
      <c r="D116" s="7" t="str">
        <f>VLOOKUP(tbl2_2!A116,ishod_substance!A:P,3,0)</f>
        <v>открытая стоянка</v>
      </c>
      <c r="E116" s="5" t="str">
        <f>VLOOKUP(tbl2_2!A116,ishod_substance!A:P,11,0)</f>
        <v>погрузчик Hyundai  HSL 850-7A</v>
      </c>
      <c r="F116" s="6">
        <f>VLOOKUP(tbl2_2!A116,ishod_substance!A:P,15,0)</f>
        <v>2</v>
      </c>
      <c r="G116" s="6" t="str">
        <f>VLOOKUP(tbl2_2!A116,ishod_substance!A:P,12,0)&amp;"/"&amp;VLOOKUP(tbl2_2!A116,ishod_substance!A:P,14,0)</f>
        <v>0,5/182,5</v>
      </c>
      <c r="H116" s="29" t="str">
        <f>VLOOKUP(tbl2_2!A116,ishod_substance!A:P,6,0)</f>
        <v>стоянка</v>
      </c>
      <c r="I116" s="10">
        <f>VLOOKUP(tbl2_2!A116,ishod_substance!A:P,15,0)</f>
        <v>2</v>
      </c>
      <c r="J116" s="10">
        <f>VLOOKUP(tbl2_2!A116,ishod_substance!A:P,5,0)</f>
        <v>6005</v>
      </c>
      <c r="K116" s="84">
        <f>VLOOKUP(tbl2_2!A116,ishod_substance!A:Q,17,0)</f>
        <v>1</v>
      </c>
      <c r="L116" s="84">
        <f>VLOOKUP(tbl2_2!A116,ishod_substance!A:R,18,0)</f>
        <v>5</v>
      </c>
      <c r="M116" s="165">
        <f>VLOOKUP(tbl2_2!A116,ishod_substance!A:AD,28,0)</f>
        <v>0</v>
      </c>
      <c r="N116" s="4">
        <f>VLOOKUP(tbl2_2!A116,ishod_substance!A:AD,20,0)</f>
        <v>0</v>
      </c>
      <c r="O116" s="4">
        <f>VLOOKUP(tbl2_2!A116,ishod_substance!A:AD,21,0)</f>
        <v>0</v>
      </c>
      <c r="P116" s="4">
        <f>VLOOKUP(tbl2_2!A116,ishod_substance!A:AD,22,0)</f>
        <v>0</v>
      </c>
      <c r="Q116" s="4">
        <f>VLOOKUP(tbl2_2!A116,ishod_substance!A:AD,23,0)</f>
        <v>1236113</v>
      </c>
      <c r="R116" s="4">
        <f>VLOOKUP(tbl2_2!A116,ishod_substance!A:AD,24,0)</f>
        <v>407875</v>
      </c>
      <c r="S116" s="4">
        <f>VLOOKUP(tbl2_2!A116,ishod_substance!A:AD,25,0)</f>
        <v>1236113</v>
      </c>
      <c r="T116" s="4">
        <f>VLOOKUP(tbl2_2!A116,ishod_substance!A:AD,26,0)</f>
        <v>407859</v>
      </c>
      <c r="U116" s="4">
        <f>VLOOKUP(tbl2_2!A116,ishod_substance!A:AD,27,0)</f>
        <v>12</v>
      </c>
      <c r="V116" s="166">
        <f>VLOOKUP(tbl2_2!A116,ishod_substance!A:AD,29,0)</f>
        <v>0</v>
      </c>
      <c r="W116" s="166">
        <f>VLOOKUP(tbl2_2!A116,ishod_substance!A:AD,30,0)</f>
        <v>0</v>
      </c>
      <c r="X116" s="166">
        <f>VLOOKUP(tbl2_2!A116,ishod_substance!A:AE,31,0)</f>
        <v>0</v>
      </c>
      <c r="Y116" s="10">
        <f>VLOOKUP(tbl2_2!A116,ishod_substance!A:AD,7,0)</f>
        <v>337</v>
      </c>
      <c r="Z116" s="9" t="str">
        <f>VLOOKUP(Y116,quide!$A$2:$B$1006,2,0)</f>
        <v>Углерода оксид (Углерод окись; углерод моноокись; угарный газ)</v>
      </c>
      <c r="AA116" s="4">
        <f>VLOOKUP(Y116,quide!$A$2:$J$1006,10,0)</f>
        <v>1</v>
      </c>
      <c r="AB116" s="50">
        <f>VLOOKUP(tbl2_2!A116,ishod_substance!A:AD,8,0)</f>
        <v>3.8026166666666673E-2</v>
      </c>
      <c r="AC116" s="28">
        <f t="shared" si="2"/>
        <v>0</v>
      </c>
      <c r="AD116" s="27">
        <f>VLOOKUP(tbl2_2!A116,ishod_substance!A:AD,9,0)</f>
        <v>2.8256899159999998E-2</v>
      </c>
      <c r="AE116" s="8">
        <f>VLOOKUP(tbl2_2!A116,ishod_substance!A:AD,9,0)</f>
        <v>2.8256899159999998E-2</v>
      </c>
      <c r="AF116" s="12"/>
    </row>
    <row r="117" spans="1:32" ht="90" hidden="1" x14ac:dyDescent="0.25">
      <c r="A117">
        <v>109</v>
      </c>
      <c r="B117" s="85">
        <f>IFERROR(IF(OR(AND(ishod_substance!$O$1=3,OR(VLOOKUP('tbl2'!Y117,quide!A:G,7,0)=2,VLOOKUP('tbl2'!Y117,quide!A:G,7,0)=1)),AND(ishod_substance!$O$1=2,VLOOKUP('tbl2'!Y117,quide!A:I,9,0)=1)),1,0),0)</f>
        <v>0</v>
      </c>
      <c r="C117" s="5">
        <f>VLOOKUP(tbl2_2!A117,ishod_substance!A:P,2,0)</f>
        <v>6</v>
      </c>
      <c r="D117" s="7" t="str">
        <f>VLOOKUP(tbl2_2!A117,ishod_substance!A:P,3,0)</f>
        <v>открытая стоянка</v>
      </c>
      <c r="E117" s="5" t="str">
        <f>VLOOKUP(tbl2_2!A117,ishod_substance!A:P,11,0)</f>
        <v>погрузчик Hyundai  HSL 850-7A</v>
      </c>
      <c r="F117" s="6">
        <f>VLOOKUP(tbl2_2!A117,ishod_substance!A:P,15,0)</f>
        <v>2</v>
      </c>
      <c r="G117" s="6" t="str">
        <f>VLOOKUP(tbl2_2!A117,ishod_substance!A:P,12,0)&amp;"/"&amp;VLOOKUP(tbl2_2!A117,ishod_substance!A:P,14,0)</f>
        <v>0,5/182,5</v>
      </c>
      <c r="H117" s="29" t="str">
        <f>VLOOKUP(tbl2_2!A117,ishod_substance!A:P,6,0)</f>
        <v>стоянка</v>
      </c>
      <c r="I117" s="10">
        <f>VLOOKUP(tbl2_2!A117,ishod_substance!A:P,15,0)</f>
        <v>2</v>
      </c>
      <c r="J117" s="10">
        <f>VLOOKUP(tbl2_2!A117,ishod_substance!A:P,5,0)</f>
        <v>6005</v>
      </c>
      <c r="K117" s="84">
        <f>VLOOKUP(tbl2_2!A117,ishod_substance!A:Q,17,0)</f>
        <v>1</v>
      </c>
      <c r="L117" s="84">
        <f>VLOOKUP(tbl2_2!A117,ishod_substance!A:R,18,0)</f>
        <v>5</v>
      </c>
      <c r="M117" s="165">
        <f>VLOOKUP(tbl2_2!A117,ishod_substance!A:AD,28,0)</f>
        <v>0</v>
      </c>
      <c r="N117" s="4">
        <f>VLOOKUP(tbl2_2!A117,ishod_substance!A:AD,20,0)</f>
        <v>0</v>
      </c>
      <c r="O117" s="4">
        <f>VLOOKUP(tbl2_2!A117,ishod_substance!A:AD,21,0)</f>
        <v>0</v>
      </c>
      <c r="P117" s="4">
        <f>VLOOKUP(tbl2_2!A117,ishod_substance!A:AD,22,0)</f>
        <v>0</v>
      </c>
      <c r="Q117" s="4">
        <f>VLOOKUP(tbl2_2!A117,ishod_substance!A:AD,23,0)</f>
        <v>1236113</v>
      </c>
      <c r="R117" s="4">
        <f>VLOOKUP(tbl2_2!A117,ishod_substance!A:AD,24,0)</f>
        <v>407875</v>
      </c>
      <c r="S117" s="4">
        <f>VLOOKUP(tbl2_2!A117,ishod_substance!A:AD,25,0)</f>
        <v>1236113</v>
      </c>
      <c r="T117" s="4">
        <f>VLOOKUP(tbl2_2!A117,ishod_substance!A:AD,26,0)</f>
        <v>407859</v>
      </c>
      <c r="U117" s="4">
        <f>VLOOKUP(tbl2_2!A117,ishod_substance!A:AD,27,0)</f>
        <v>12</v>
      </c>
      <c r="V117" s="166">
        <f>VLOOKUP(tbl2_2!A117,ishod_substance!A:AD,29,0)</f>
        <v>0</v>
      </c>
      <c r="W117" s="166">
        <f>VLOOKUP(tbl2_2!A117,ishod_substance!A:AD,30,0)</f>
        <v>0</v>
      </c>
      <c r="X117" s="166">
        <f>VLOOKUP(tbl2_2!A117,ishod_substance!A:AE,31,0)</f>
        <v>0</v>
      </c>
      <c r="Y117" s="10">
        <f>VLOOKUP(tbl2_2!A117,ishod_substance!A:AD,7,0)</f>
        <v>2732</v>
      </c>
      <c r="Z117" s="9" t="str">
        <f>VLOOKUP(Y117,quide!$A$2:$B$1006,2,0)</f>
        <v>Керосин (Керосин прямой перегонки; керосин дезодорированный)</v>
      </c>
      <c r="AA117" s="4">
        <f>VLOOKUP(Y117,quide!$A$2:$J$1006,10,0)</f>
        <v>1</v>
      </c>
      <c r="AB117" s="50">
        <f>VLOOKUP(tbl2_2!A117,ishod_substance!A:AD,8,0)</f>
        <v>6.1584999999999999E-3</v>
      </c>
      <c r="AC117" s="28">
        <f t="shared" si="2"/>
        <v>0</v>
      </c>
      <c r="AD117" s="27">
        <f>VLOOKUP(tbl2_2!A117,ishod_substance!A:AD,9,0)</f>
        <v>4.6159734800000005E-3</v>
      </c>
      <c r="AE117" s="8">
        <f>VLOOKUP(tbl2_2!A117,ishod_substance!A:AD,9,0)</f>
        <v>4.6159734800000005E-3</v>
      </c>
      <c r="AF117" s="12"/>
    </row>
    <row r="118" spans="1:32" ht="64.5" hidden="1" x14ac:dyDescent="0.25">
      <c r="A118">
        <v>110</v>
      </c>
      <c r="B118" s="85">
        <f>IFERROR(IF(OR(AND(ishod_substance!$O$1=3,OR(VLOOKUP('tbl2'!Y118,quide!A:G,7,0)=2,VLOOKUP('tbl2'!Y118,quide!A:G,7,0)=1)),AND(ishod_substance!$O$1=2,VLOOKUP('tbl2'!Y118,quide!A:I,9,0)=1)),1,0),0)</f>
        <v>0</v>
      </c>
      <c r="C118" s="5">
        <f>VLOOKUP(tbl2_2!A118,ishod_substance!A:P,2,0)</f>
        <v>6</v>
      </c>
      <c r="D118" s="7" t="str">
        <f>VLOOKUP(tbl2_2!A118,ishod_substance!A:P,3,0)</f>
        <v>открытая стоянка</v>
      </c>
      <c r="E118" s="5" t="str">
        <f>VLOOKUP(tbl2_2!A118,ishod_substance!A:P,11,0)</f>
        <v>мусоровоз ИВЕКО</v>
      </c>
      <c r="F118" s="6">
        <f>VLOOKUP(tbl2_2!A118,ishod_substance!A:P,15,0)</f>
        <v>1</v>
      </c>
      <c r="G118" s="6" t="str">
        <f>VLOOKUP(tbl2_2!A118,ishod_substance!A:P,12,0)&amp;"/"&amp;VLOOKUP(tbl2_2!A118,ishod_substance!A:P,14,0)</f>
        <v>0,5/182,5</v>
      </c>
      <c r="H118" s="29" t="str">
        <f>VLOOKUP(tbl2_2!A118,ishod_substance!A:P,6,0)</f>
        <v>стоянка</v>
      </c>
      <c r="I118" s="10">
        <f>VLOOKUP(tbl2_2!A118,ishod_substance!A:P,15,0)</f>
        <v>1</v>
      </c>
      <c r="J118" s="10">
        <f>VLOOKUP(tbl2_2!A118,ishod_substance!A:P,5,0)</f>
        <v>6005</v>
      </c>
      <c r="K118" s="84">
        <f>VLOOKUP(tbl2_2!A118,ishod_substance!A:Q,17,0)</f>
        <v>1</v>
      </c>
      <c r="L118" s="84">
        <f>VLOOKUP(tbl2_2!A118,ishod_substance!A:R,18,0)</f>
        <v>5</v>
      </c>
      <c r="M118" s="165">
        <f>VLOOKUP(tbl2_2!A118,ishod_substance!A:AD,28,0)</f>
        <v>0</v>
      </c>
      <c r="N118" s="4">
        <f>VLOOKUP(tbl2_2!A118,ishod_substance!A:AD,20,0)</f>
        <v>0</v>
      </c>
      <c r="O118" s="4">
        <f>VLOOKUP(tbl2_2!A118,ishod_substance!A:AD,21,0)</f>
        <v>0</v>
      </c>
      <c r="P118" s="4">
        <f>VLOOKUP(tbl2_2!A118,ishod_substance!A:AD,22,0)</f>
        <v>0</v>
      </c>
      <c r="Q118" s="4">
        <f>VLOOKUP(tbl2_2!A118,ishod_substance!A:AD,23,0)</f>
        <v>1236113</v>
      </c>
      <c r="R118" s="4">
        <f>VLOOKUP(tbl2_2!A118,ishod_substance!A:AD,24,0)</f>
        <v>407875</v>
      </c>
      <c r="S118" s="4">
        <f>VLOOKUP(tbl2_2!A118,ishod_substance!A:AD,25,0)</f>
        <v>1236113</v>
      </c>
      <c r="T118" s="4">
        <f>VLOOKUP(tbl2_2!A118,ishod_substance!A:AD,26,0)</f>
        <v>407859</v>
      </c>
      <c r="U118" s="4">
        <f>VLOOKUP(tbl2_2!A118,ishod_substance!A:AD,27,0)</f>
        <v>12</v>
      </c>
      <c r="V118" s="166">
        <f>VLOOKUP(tbl2_2!A118,ishod_substance!A:AD,29,0)</f>
        <v>0</v>
      </c>
      <c r="W118" s="166">
        <f>VLOOKUP(tbl2_2!A118,ishod_substance!A:AD,30,0)</f>
        <v>0</v>
      </c>
      <c r="X118" s="166">
        <f>VLOOKUP(tbl2_2!A118,ishod_substance!A:AE,31,0)</f>
        <v>0</v>
      </c>
      <c r="Y118" s="10">
        <f>VLOOKUP(tbl2_2!A118,ishod_substance!A:AD,7,0)</f>
        <v>301</v>
      </c>
      <c r="Z118" s="9" t="str">
        <f>VLOOKUP(Y118,quide!$A$2:$B$1006,2,0)</f>
        <v>Азота диоксид (Двуокись азота; пероксид азота)</v>
      </c>
      <c r="AA118" s="4">
        <f>VLOOKUP(Y118,quide!$A$2:$J$1006,10,0)</f>
        <v>1</v>
      </c>
      <c r="AB118" s="50">
        <f>VLOOKUP(tbl2_2!A118,ishod_substance!A:AD,8,0)</f>
        <v>9.1261111111111109E-3</v>
      </c>
      <c r="AC118" s="28">
        <f t="shared" si="2"/>
        <v>0</v>
      </c>
      <c r="AD118" s="27">
        <f>VLOOKUP(tbl2_2!A118,ishod_substance!A:AD,9,0)</f>
        <v>5.0987280000000012E-3</v>
      </c>
      <c r="AE118" s="8">
        <f>VLOOKUP(tbl2_2!A118,ishod_substance!A:AD,9,0)</f>
        <v>5.0987280000000012E-3</v>
      </c>
      <c r="AF118" s="12"/>
    </row>
    <row r="119" spans="1:32" ht="39" hidden="1" x14ac:dyDescent="0.25">
      <c r="A119">
        <v>111</v>
      </c>
      <c r="B119" s="85">
        <f>IFERROR(IF(OR(AND(ishod_substance!$O$1=3,OR(VLOOKUP('tbl2'!Y119,quide!A:G,7,0)=2,VLOOKUP('tbl2'!Y119,quide!A:G,7,0)=1)),AND(ishod_substance!$O$1=2,VLOOKUP('tbl2'!Y119,quide!A:I,9,0)=1)),1,0),0)</f>
        <v>0</v>
      </c>
      <c r="C119" s="5">
        <f>VLOOKUP(tbl2_2!A119,ishod_substance!A:P,2,0)</f>
        <v>6</v>
      </c>
      <c r="D119" s="7" t="str">
        <f>VLOOKUP(tbl2_2!A119,ishod_substance!A:P,3,0)</f>
        <v>открытая стоянка</v>
      </c>
      <c r="E119" s="5" t="str">
        <f>VLOOKUP(tbl2_2!A119,ishod_substance!A:P,11,0)</f>
        <v>мусоровоз ИВЕКО</v>
      </c>
      <c r="F119" s="6">
        <f>VLOOKUP(tbl2_2!A119,ishod_substance!A:P,15,0)</f>
        <v>1</v>
      </c>
      <c r="G119" s="6" t="str">
        <f>VLOOKUP(tbl2_2!A119,ishod_substance!A:P,12,0)&amp;"/"&amp;VLOOKUP(tbl2_2!A119,ishod_substance!A:P,14,0)</f>
        <v>0,5/182,5</v>
      </c>
      <c r="H119" s="29" t="str">
        <f>VLOOKUP(tbl2_2!A119,ishod_substance!A:P,6,0)</f>
        <v>стоянка</v>
      </c>
      <c r="I119" s="10">
        <f>VLOOKUP(tbl2_2!A119,ishod_substance!A:P,15,0)</f>
        <v>1</v>
      </c>
      <c r="J119" s="10">
        <f>VLOOKUP(tbl2_2!A119,ishod_substance!A:P,5,0)</f>
        <v>6005</v>
      </c>
      <c r="K119" s="84">
        <f>VLOOKUP(tbl2_2!A119,ishod_substance!A:Q,17,0)</f>
        <v>1</v>
      </c>
      <c r="L119" s="84">
        <f>VLOOKUP(tbl2_2!A119,ishod_substance!A:R,18,0)</f>
        <v>5</v>
      </c>
      <c r="M119" s="165">
        <f>VLOOKUP(tbl2_2!A119,ishod_substance!A:AD,28,0)</f>
        <v>0</v>
      </c>
      <c r="N119" s="4">
        <f>VLOOKUP(tbl2_2!A119,ishod_substance!A:AD,20,0)</f>
        <v>0</v>
      </c>
      <c r="O119" s="4">
        <f>VLOOKUP(tbl2_2!A119,ishod_substance!A:AD,21,0)</f>
        <v>0</v>
      </c>
      <c r="P119" s="4">
        <f>VLOOKUP(tbl2_2!A119,ishod_substance!A:AD,22,0)</f>
        <v>0</v>
      </c>
      <c r="Q119" s="4">
        <f>VLOOKUP(tbl2_2!A119,ishod_substance!A:AD,23,0)</f>
        <v>1236113</v>
      </c>
      <c r="R119" s="4">
        <f>VLOOKUP(tbl2_2!A119,ishod_substance!A:AD,24,0)</f>
        <v>407875</v>
      </c>
      <c r="S119" s="4">
        <f>VLOOKUP(tbl2_2!A119,ishod_substance!A:AD,25,0)</f>
        <v>1236113</v>
      </c>
      <c r="T119" s="4">
        <f>VLOOKUP(tbl2_2!A119,ishod_substance!A:AD,26,0)</f>
        <v>407859</v>
      </c>
      <c r="U119" s="4">
        <f>VLOOKUP(tbl2_2!A119,ishod_substance!A:AD,27,0)</f>
        <v>12</v>
      </c>
      <c r="V119" s="166">
        <f>VLOOKUP(tbl2_2!A119,ishod_substance!A:AD,29,0)</f>
        <v>0</v>
      </c>
      <c r="W119" s="166">
        <f>VLOOKUP(tbl2_2!A119,ishod_substance!A:AD,30,0)</f>
        <v>0</v>
      </c>
      <c r="X119" s="166">
        <f>VLOOKUP(tbl2_2!A119,ishod_substance!A:AE,31,0)</f>
        <v>0</v>
      </c>
      <c r="Y119" s="10">
        <f>VLOOKUP(tbl2_2!A119,ishod_substance!A:AD,7,0)</f>
        <v>304</v>
      </c>
      <c r="Z119" s="9" t="str">
        <f>VLOOKUP(Y119,quide!$A$2:$B$1006,2,0)</f>
        <v>Азот (II) оксид (Азот монооксид)</v>
      </c>
      <c r="AA119" s="4">
        <f>VLOOKUP(Y119,quide!$A$2:$J$1006,10,0)</f>
        <v>1</v>
      </c>
      <c r="AB119" s="222">
        <f>VLOOKUP(tbl2_2!A119,ishod_substance!A:AD,8,0)</f>
        <v>1.4829930555555555E-3</v>
      </c>
      <c r="AC119" s="230">
        <f t="shared" si="2"/>
        <v>0</v>
      </c>
      <c r="AD119" s="227">
        <f>VLOOKUP(tbl2_2!A119,ishod_substance!A:AD,9,0)</f>
        <v>8.2854329999999994E-4</v>
      </c>
      <c r="AE119" s="228">
        <f>VLOOKUP(tbl2_2!A119,ishod_substance!A:AD,9,0)</f>
        <v>8.2854329999999994E-4</v>
      </c>
      <c r="AF119" s="12"/>
    </row>
    <row r="120" spans="1:32" ht="39" hidden="1" x14ac:dyDescent="0.25">
      <c r="A120">
        <v>112</v>
      </c>
      <c r="B120" s="85">
        <f>IFERROR(IF(OR(AND(ishod_substance!$O$1=3,OR(VLOOKUP('tbl2'!Y120,quide!A:G,7,0)=2,VLOOKUP('tbl2'!Y120,quide!A:G,7,0)=1)),AND(ishod_substance!$O$1=2,VLOOKUP('tbl2'!Y120,quide!A:I,9,0)=1)),1,0),0)</f>
        <v>0</v>
      </c>
      <c r="C120" s="5">
        <f>VLOOKUP(tbl2_2!A120,ishod_substance!A:P,2,0)</f>
        <v>6</v>
      </c>
      <c r="D120" s="7" t="str">
        <f>VLOOKUP(tbl2_2!A120,ishod_substance!A:P,3,0)</f>
        <v>открытая стоянка</v>
      </c>
      <c r="E120" s="5" t="str">
        <f>VLOOKUP(tbl2_2!A120,ishod_substance!A:P,11,0)</f>
        <v>мусоровоз ИВЕКО</v>
      </c>
      <c r="F120" s="6">
        <f>VLOOKUP(tbl2_2!A120,ishod_substance!A:P,15,0)</f>
        <v>1</v>
      </c>
      <c r="G120" s="6" t="str">
        <f>VLOOKUP(tbl2_2!A120,ishod_substance!A:P,12,0)&amp;"/"&amp;VLOOKUP(tbl2_2!A120,ishod_substance!A:P,14,0)</f>
        <v>0,5/182,5</v>
      </c>
      <c r="H120" s="29" t="str">
        <f>VLOOKUP(tbl2_2!A120,ishod_substance!A:P,6,0)</f>
        <v>стоянка</v>
      </c>
      <c r="I120" s="10">
        <f>VLOOKUP(tbl2_2!A120,ishod_substance!A:P,15,0)</f>
        <v>1</v>
      </c>
      <c r="J120" s="10">
        <f>VLOOKUP(tbl2_2!A120,ishod_substance!A:P,5,0)</f>
        <v>6005</v>
      </c>
      <c r="K120" s="84">
        <f>VLOOKUP(tbl2_2!A120,ishod_substance!A:Q,17,0)</f>
        <v>1</v>
      </c>
      <c r="L120" s="84">
        <f>VLOOKUP(tbl2_2!A120,ishod_substance!A:R,18,0)</f>
        <v>5</v>
      </c>
      <c r="M120" s="165">
        <f>VLOOKUP(tbl2_2!A120,ishod_substance!A:AD,28,0)</f>
        <v>0</v>
      </c>
      <c r="N120" s="4">
        <f>VLOOKUP(tbl2_2!A120,ishod_substance!A:AD,20,0)</f>
        <v>0</v>
      </c>
      <c r="O120" s="4">
        <f>VLOOKUP(tbl2_2!A120,ishod_substance!A:AD,21,0)</f>
        <v>0</v>
      </c>
      <c r="P120" s="4">
        <f>VLOOKUP(tbl2_2!A120,ishod_substance!A:AD,22,0)</f>
        <v>0</v>
      </c>
      <c r="Q120" s="4">
        <f>VLOOKUP(tbl2_2!A120,ishod_substance!A:AD,23,0)</f>
        <v>1236113</v>
      </c>
      <c r="R120" s="4">
        <f>VLOOKUP(tbl2_2!A120,ishod_substance!A:AD,24,0)</f>
        <v>407875</v>
      </c>
      <c r="S120" s="4">
        <f>VLOOKUP(tbl2_2!A120,ishod_substance!A:AD,25,0)</f>
        <v>1236113</v>
      </c>
      <c r="T120" s="4">
        <f>VLOOKUP(tbl2_2!A120,ishod_substance!A:AD,26,0)</f>
        <v>407859</v>
      </c>
      <c r="U120" s="4">
        <f>VLOOKUP(tbl2_2!A120,ishod_substance!A:AD,27,0)</f>
        <v>12</v>
      </c>
      <c r="V120" s="166">
        <f>VLOOKUP(tbl2_2!A120,ishod_substance!A:AD,29,0)</f>
        <v>0</v>
      </c>
      <c r="W120" s="166">
        <f>VLOOKUP(tbl2_2!A120,ishod_substance!A:AD,30,0)</f>
        <v>0</v>
      </c>
      <c r="X120" s="166">
        <f>VLOOKUP(tbl2_2!A120,ishod_substance!A:AE,31,0)</f>
        <v>0</v>
      </c>
      <c r="Y120" s="10">
        <f>VLOOKUP(tbl2_2!A120,ishod_substance!A:AD,7,0)</f>
        <v>328</v>
      </c>
      <c r="Z120" s="9" t="str">
        <f>VLOOKUP(Y120,quide!$A$2:$B$1006,2,0)</f>
        <v>Углерод (Пигмент черный)</v>
      </c>
      <c r="AA120" s="4">
        <f>VLOOKUP(Y120,quide!$A$2:$J$1006,10,0)</f>
        <v>1</v>
      </c>
      <c r="AB120" s="50">
        <f>VLOOKUP(tbl2_2!A120,ishod_substance!A:AD,8,0)</f>
        <v>9.020833333333333E-4</v>
      </c>
      <c r="AC120" s="28">
        <f t="shared" si="2"/>
        <v>0</v>
      </c>
      <c r="AD120" s="27">
        <f>VLOOKUP(tbl2_2!A120,ishod_substance!A:AD,9,0)</f>
        <v>4.4806725000000005E-4</v>
      </c>
      <c r="AE120" s="8">
        <f>VLOOKUP(tbl2_2!A120,ishod_substance!A:AD,9,0)</f>
        <v>4.4806725000000005E-4</v>
      </c>
      <c r="AF120" s="12"/>
    </row>
    <row r="121" spans="1:32" ht="39" hidden="1" x14ac:dyDescent="0.25">
      <c r="A121">
        <v>113</v>
      </c>
      <c r="B121" s="85">
        <f>IFERROR(IF(OR(AND(ishod_substance!$O$1=3,OR(VLOOKUP('tbl2'!Y121,quide!A:G,7,0)=2,VLOOKUP('tbl2'!Y121,quide!A:G,7,0)=1)),AND(ishod_substance!$O$1=2,VLOOKUP('tbl2'!Y121,quide!A:I,9,0)=1)),1,0),0)</f>
        <v>0</v>
      </c>
      <c r="C121" s="5">
        <f>VLOOKUP(tbl2_2!A121,ishod_substance!A:P,2,0)</f>
        <v>6</v>
      </c>
      <c r="D121" s="7" t="str">
        <f>VLOOKUP(tbl2_2!A121,ishod_substance!A:P,3,0)</f>
        <v>открытая стоянка</v>
      </c>
      <c r="E121" s="5" t="str">
        <f>VLOOKUP(tbl2_2!A121,ishod_substance!A:P,11,0)</f>
        <v>мусоровоз ИВЕКО</v>
      </c>
      <c r="F121" s="6">
        <f>VLOOKUP(tbl2_2!A121,ishod_substance!A:P,15,0)</f>
        <v>1</v>
      </c>
      <c r="G121" s="6" t="str">
        <f>VLOOKUP(tbl2_2!A121,ishod_substance!A:P,12,0)&amp;"/"&amp;VLOOKUP(tbl2_2!A121,ishod_substance!A:P,14,0)</f>
        <v>0,5/182,5</v>
      </c>
      <c r="H121" s="29" t="str">
        <f>VLOOKUP(tbl2_2!A121,ishod_substance!A:P,6,0)</f>
        <v>стоянка</v>
      </c>
      <c r="I121" s="10">
        <f>VLOOKUP(tbl2_2!A121,ishod_substance!A:P,15,0)</f>
        <v>1</v>
      </c>
      <c r="J121" s="10">
        <f>VLOOKUP(tbl2_2!A121,ishod_substance!A:P,5,0)</f>
        <v>6005</v>
      </c>
      <c r="K121" s="84">
        <f>VLOOKUP(tbl2_2!A121,ishod_substance!A:Q,17,0)</f>
        <v>1</v>
      </c>
      <c r="L121" s="84">
        <f>VLOOKUP(tbl2_2!A121,ishod_substance!A:R,18,0)</f>
        <v>5</v>
      </c>
      <c r="M121" s="165">
        <f>VLOOKUP(tbl2_2!A121,ishod_substance!A:AD,28,0)</f>
        <v>0</v>
      </c>
      <c r="N121" s="4">
        <f>VLOOKUP(tbl2_2!A121,ishod_substance!A:AD,20,0)</f>
        <v>0</v>
      </c>
      <c r="O121" s="4">
        <f>VLOOKUP(tbl2_2!A121,ishod_substance!A:AD,21,0)</f>
        <v>0</v>
      </c>
      <c r="P121" s="4">
        <f>VLOOKUP(tbl2_2!A121,ishod_substance!A:AD,22,0)</f>
        <v>0</v>
      </c>
      <c r="Q121" s="4">
        <f>VLOOKUP(tbl2_2!A121,ishod_substance!A:AD,23,0)</f>
        <v>1236113</v>
      </c>
      <c r="R121" s="4">
        <f>VLOOKUP(tbl2_2!A121,ishod_substance!A:AD,24,0)</f>
        <v>407875</v>
      </c>
      <c r="S121" s="4">
        <f>VLOOKUP(tbl2_2!A121,ishod_substance!A:AD,25,0)</f>
        <v>1236113</v>
      </c>
      <c r="T121" s="4">
        <f>VLOOKUP(tbl2_2!A121,ishod_substance!A:AD,26,0)</f>
        <v>407859</v>
      </c>
      <c r="U121" s="4">
        <f>VLOOKUP(tbl2_2!A121,ishod_substance!A:AD,27,0)</f>
        <v>12</v>
      </c>
      <c r="V121" s="166">
        <f>VLOOKUP(tbl2_2!A121,ishod_substance!A:AD,29,0)</f>
        <v>0</v>
      </c>
      <c r="W121" s="166">
        <f>VLOOKUP(tbl2_2!A121,ishod_substance!A:AD,30,0)</f>
        <v>0</v>
      </c>
      <c r="X121" s="166">
        <f>VLOOKUP(tbl2_2!A121,ishod_substance!A:AE,31,0)</f>
        <v>0</v>
      </c>
      <c r="Y121" s="10">
        <f>VLOOKUP(tbl2_2!A121,ishod_substance!A:AD,7,0)</f>
        <v>330</v>
      </c>
      <c r="Z121" s="9" t="str">
        <f>VLOOKUP(Y121,quide!$A$2:$B$1006,2,0)</f>
        <v>Сера диоксид (ангидрид сернистый)</v>
      </c>
      <c r="AA121" s="4">
        <f>VLOOKUP(Y121,quide!$A$2:$J$1006,10,0)</f>
        <v>1</v>
      </c>
      <c r="AB121" s="50">
        <f>VLOOKUP(tbl2_2!A121,ishod_substance!A:AD,8,0)</f>
        <v>7.8737499999999999E-4</v>
      </c>
      <c r="AC121" s="28">
        <f t="shared" si="2"/>
        <v>0</v>
      </c>
      <c r="AD121" s="27">
        <f>VLOOKUP(tbl2_2!A121,ishod_substance!A:AD,9,0)</f>
        <v>4.8260944499999996E-4</v>
      </c>
      <c r="AE121" s="8">
        <f>VLOOKUP(tbl2_2!A121,ishod_substance!A:AD,9,0)</f>
        <v>4.8260944499999996E-4</v>
      </c>
      <c r="AF121" s="12"/>
    </row>
    <row r="122" spans="1:32" ht="90" hidden="1" x14ac:dyDescent="0.25">
      <c r="A122">
        <v>114</v>
      </c>
      <c r="B122" s="85">
        <f>IFERROR(IF(OR(AND(ishod_substance!$O$1=3,OR(VLOOKUP('tbl2'!Y122,quide!A:G,7,0)=2,VLOOKUP('tbl2'!Y122,quide!A:G,7,0)=1)),AND(ishod_substance!$O$1=2,VLOOKUP('tbl2'!Y122,quide!A:I,9,0)=1)),1,0),0)</f>
        <v>0</v>
      </c>
      <c r="C122" s="5">
        <f>VLOOKUP(tbl2_2!A122,ishod_substance!A:P,2,0)</f>
        <v>6</v>
      </c>
      <c r="D122" s="7" t="str">
        <f>VLOOKUP(tbl2_2!A122,ishod_substance!A:P,3,0)</f>
        <v>открытая стоянка</v>
      </c>
      <c r="E122" s="5" t="str">
        <f>VLOOKUP(tbl2_2!A122,ishod_substance!A:P,11,0)</f>
        <v>мусоровоз ИВЕКО</v>
      </c>
      <c r="F122" s="6">
        <f>VLOOKUP(tbl2_2!A122,ishod_substance!A:P,15,0)</f>
        <v>1</v>
      </c>
      <c r="G122" s="6" t="str">
        <f>VLOOKUP(tbl2_2!A122,ishod_substance!A:P,12,0)&amp;"/"&amp;VLOOKUP(tbl2_2!A122,ishod_substance!A:P,14,0)</f>
        <v>0,5/182,5</v>
      </c>
      <c r="H122" s="29" t="str">
        <f>VLOOKUP(tbl2_2!A122,ishod_substance!A:P,6,0)</f>
        <v>стоянка</v>
      </c>
      <c r="I122" s="10">
        <f>VLOOKUP(tbl2_2!A122,ishod_substance!A:P,15,0)</f>
        <v>1</v>
      </c>
      <c r="J122" s="10">
        <f>VLOOKUP(tbl2_2!A122,ishod_substance!A:P,5,0)</f>
        <v>6005</v>
      </c>
      <c r="K122" s="84">
        <f>VLOOKUP(tbl2_2!A122,ishod_substance!A:Q,17,0)</f>
        <v>1</v>
      </c>
      <c r="L122" s="84">
        <f>VLOOKUP(tbl2_2!A122,ishod_substance!A:R,18,0)</f>
        <v>5</v>
      </c>
      <c r="M122" s="165">
        <f>VLOOKUP(tbl2_2!A122,ishod_substance!A:AD,28,0)</f>
        <v>0</v>
      </c>
      <c r="N122" s="4">
        <f>VLOOKUP(tbl2_2!A122,ishod_substance!A:AD,20,0)</f>
        <v>0</v>
      </c>
      <c r="O122" s="4">
        <f>VLOOKUP(tbl2_2!A122,ishod_substance!A:AD,21,0)</f>
        <v>0</v>
      </c>
      <c r="P122" s="4">
        <f>VLOOKUP(tbl2_2!A122,ishod_substance!A:AD,22,0)</f>
        <v>0</v>
      </c>
      <c r="Q122" s="4">
        <f>VLOOKUP(tbl2_2!A122,ishod_substance!A:AD,23,0)</f>
        <v>1236113</v>
      </c>
      <c r="R122" s="4">
        <f>VLOOKUP(tbl2_2!A122,ishod_substance!A:AD,24,0)</f>
        <v>407875</v>
      </c>
      <c r="S122" s="4">
        <f>VLOOKUP(tbl2_2!A122,ishod_substance!A:AD,25,0)</f>
        <v>1236113</v>
      </c>
      <c r="T122" s="4">
        <f>VLOOKUP(tbl2_2!A122,ishod_substance!A:AD,26,0)</f>
        <v>407859</v>
      </c>
      <c r="U122" s="4">
        <f>VLOOKUP(tbl2_2!A122,ishod_substance!A:AD,27,0)</f>
        <v>12</v>
      </c>
      <c r="V122" s="166">
        <f>VLOOKUP(tbl2_2!A122,ishod_substance!A:AD,29,0)</f>
        <v>0</v>
      </c>
      <c r="W122" s="166">
        <f>VLOOKUP(tbl2_2!A122,ishod_substance!A:AD,30,0)</f>
        <v>0</v>
      </c>
      <c r="X122" s="166">
        <f>VLOOKUP(tbl2_2!A122,ishod_substance!A:AE,31,0)</f>
        <v>0</v>
      </c>
      <c r="Y122" s="10">
        <f>VLOOKUP(tbl2_2!A122,ishod_substance!A:AD,7,0)</f>
        <v>337</v>
      </c>
      <c r="Z122" s="9" t="str">
        <f>VLOOKUP(Y122,quide!$A$2:$B$1006,2,0)</f>
        <v>Углерода оксид (Углерод окись; углерод моноокись; угарный газ)</v>
      </c>
      <c r="AA122" s="4">
        <f>VLOOKUP(Y122,quide!$A$2:$J$1006,10,0)</f>
        <v>1</v>
      </c>
      <c r="AB122" s="50">
        <f>VLOOKUP(tbl2_2!A122,ishod_substance!A:AD,8,0)</f>
        <v>4.6399861111111114E-2</v>
      </c>
      <c r="AC122" s="28">
        <f t="shared" si="2"/>
        <v>0</v>
      </c>
      <c r="AD122" s="27">
        <f>VLOOKUP(tbl2_2!A122,ishod_substance!A:AD,9,0)</f>
        <v>1.996313E-3</v>
      </c>
      <c r="AE122" s="8">
        <f>VLOOKUP(tbl2_2!A122,ishod_substance!A:AD,9,0)</f>
        <v>1.996313E-3</v>
      </c>
      <c r="AF122" s="12"/>
    </row>
    <row r="123" spans="1:32" ht="90" hidden="1" x14ac:dyDescent="0.25">
      <c r="A123">
        <v>115</v>
      </c>
      <c r="B123" s="85">
        <f>IFERROR(IF(OR(AND(ishod_substance!$O$1=3,OR(VLOOKUP('tbl2'!Y123,quide!A:G,7,0)=2,VLOOKUP('tbl2'!Y123,quide!A:G,7,0)=1)),AND(ishod_substance!$O$1=2,VLOOKUP('tbl2'!Y123,quide!A:I,9,0)=1)),1,0),0)</f>
        <v>0</v>
      </c>
      <c r="C123" s="5">
        <f>VLOOKUP(tbl2_2!A123,ishod_substance!A:P,2,0)</f>
        <v>6</v>
      </c>
      <c r="D123" s="7" t="str">
        <f>VLOOKUP(tbl2_2!A123,ishod_substance!A:P,3,0)</f>
        <v>открытая стоянка</v>
      </c>
      <c r="E123" s="5" t="str">
        <f>VLOOKUP(tbl2_2!A123,ishod_substance!A:P,11,0)</f>
        <v>мусоровоз ИВЕКО</v>
      </c>
      <c r="F123" s="6">
        <f>VLOOKUP(tbl2_2!A123,ishod_substance!A:P,15,0)</f>
        <v>1</v>
      </c>
      <c r="G123" s="6" t="str">
        <f>VLOOKUP(tbl2_2!A123,ishod_substance!A:P,12,0)&amp;"/"&amp;VLOOKUP(tbl2_2!A123,ishod_substance!A:P,14,0)</f>
        <v>0,5/182,5</v>
      </c>
      <c r="H123" s="29" t="str">
        <f>VLOOKUP(tbl2_2!A123,ishod_substance!A:P,6,0)</f>
        <v>стоянка</v>
      </c>
      <c r="I123" s="10">
        <f>VLOOKUP(tbl2_2!A123,ishod_substance!A:P,15,0)</f>
        <v>1</v>
      </c>
      <c r="J123" s="10">
        <f>VLOOKUP(tbl2_2!A123,ishod_substance!A:P,5,0)</f>
        <v>6005</v>
      </c>
      <c r="K123" s="84">
        <f>VLOOKUP(tbl2_2!A123,ishod_substance!A:Q,17,0)</f>
        <v>1</v>
      </c>
      <c r="L123" s="84">
        <f>VLOOKUP(tbl2_2!A123,ishod_substance!A:R,18,0)</f>
        <v>5</v>
      </c>
      <c r="M123" s="165">
        <f>VLOOKUP(tbl2_2!A123,ishod_substance!A:AD,28,0)</f>
        <v>0</v>
      </c>
      <c r="N123" s="4">
        <f>VLOOKUP(tbl2_2!A123,ishod_substance!A:AD,20,0)</f>
        <v>0</v>
      </c>
      <c r="O123" s="4">
        <f>VLOOKUP(tbl2_2!A123,ishod_substance!A:AD,21,0)</f>
        <v>0</v>
      </c>
      <c r="P123" s="4">
        <f>VLOOKUP(tbl2_2!A123,ishod_substance!A:AD,22,0)</f>
        <v>0</v>
      </c>
      <c r="Q123" s="4">
        <f>VLOOKUP(tbl2_2!A123,ishod_substance!A:AD,23,0)</f>
        <v>1236113</v>
      </c>
      <c r="R123" s="4">
        <f>VLOOKUP(tbl2_2!A123,ishod_substance!A:AD,24,0)</f>
        <v>407875</v>
      </c>
      <c r="S123" s="4">
        <f>VLOOKUP(tbl2_2!A123,ishod_substance!A:AD,25,0)</f>
        <v>1236113</v>
      </c>
      <c r="T123" s="4">
        <f>VLOOKUP(tbl2_2!A123,ishod_substance!A:AD,26,0)</f>
        <v>407859</v>
      </c>
      <c r="U123" s="4">
        <f>VLOOKUP(tbl2_2!A123,ishod_substance!A:AD,27,0)</f>
        <v>12</v>
      </c>
      <c r="V123" s="166">
        <f>VLOOKUP(tbl2_2!A123,ishod_substance!A:AD,29,0)</f>
        <v>0</v>
      </c>
      <c r="W123" s="166">
        <f>VLOOKUP(tbl2_2!A123,ishod_substance!A:AD,30,0)</f>
        <v>0</v>
      </c>
      <c r="X123" s="166">
        <f>VLOOKUP(tbl2_2!A123,ishod_substance!A:AE,31,0)</f>
        <v>0</v>
      </c>
      <c r="Y123" s="10">
        <f>VLOOKUP(tbl2_2!A123,ishod_substance!A:AD,7,0)</f>
        <v>2732</v>
      </c>
      <c r="Z123" s="9" t="str">
        <f>VLOOKUP(Y123,quide!$A$2:$B$1006,2,0)</f>
        <v>Керосин (Керосин прямой перегонки; керосин дезодорированный)</v>
      </c>
      <c r="AA123" s="4">
        <f>VLOOKUP(Y123,quide!$A$2:$J$1006,10,0)</f>
        <v>1</v>
      </c>
      <c r="AB123" s="50">
        <f>VLOOKUP(tbl2_2!A123,ishod_substance!A:AD,8,0)</f>
        <v>6.2415277777777781E-3</v>
      </c>
      <c r="AC123" s="28">
        <f t="shared" ref="AC123:AC186" si="3">IF(O123=0,0,AB123*1000/O123)</f>
        <v>0</v>
      </c>
      <c r="AD123" s="27">
        <f>VLOOKUP(tbl2_2!A123,ishod_substance!A:AD,9,0)</f>
        <v>3.2656795500000005E-3</v>
      </c>
      <c r="AE123" s="8">
        <f>VLOOKUP(tbl2_2!A123,ishod_substance!A:AD,9,0)</f>
        <v>3.2656795500000005E-3</v>
      </c>
      <c r="AF123" s="12"/>
    </row>
    <row r="124" spans="1:32" ht="64.5" hidden="1" x14ac:dyDescent="0.25">
      <c r="A124">
        <v>116</v>
      </c>
      <c r="B124" s="85">
        <f>IFERROR(IF(OR(AND(ishod_substance!$O$1=3,OR(VLOOKUP('tbl2'!Y124,quide!A:G,7,0)=2,VLOOKUP('tbl2'!Y124,quide!A:G,7,0)=1)),AND(ishod_substance!$O$1=2,VLOOKUP('tbl2'!Y124,quide!A:I,9,0)=1)),1,0),0)</f>
        <v>0</v>
      </c>
      <c r="C124" s="5">
        <f>VLOOKUP(tbl2_2!A124,ishod_substance!A:P,2,0)</f>
        <v>6</v>
      </c>
      <c r="D124" s="7" t="str">
        <f>VLOOKUP(tbl2_2!A124,ishod_substance!A:P,3,0)</f>
        <v>открытая стоянка</v>
      </c>
      <c r="E124" s="5" t="str">
        <f>VLOOKUP(tbl2_2!A124,ishod_substance!A:P,11,0)</f>
        <v>автомобиль Камаз 65201</v>
      </c>
      <c r="F124" s="6">
        <f>VLOOKUP(tbl2_2!A124,ishod_substance!A:P,15,0)</f>
        <v>3</v>
      </c>
      <c r="G124" s="6" t="str">
        <f>VLOOKUP(tbl2_2!A124,ishod_substance!A:P,12,0)&amp;"/"&amp;VLOOKUP(tbl2_2!A124,ishod_substance!A:P,14,0)</f>
        <v>0,5/182,5</v>
      </c>
      <c r="H124" s="29" t="str">
        <f>VLOOKUP(tbl2_2!A124,ishod_substance!A:P,6,0)</f>
        <v>стоянка</v>
      </c>
      <c r="I124" s="10">
        <f>VLOOKUP(tbl2_2!A124,ishod_substance!A:P,15,0)</f>
        <v>3</v>
      </c>
      <c r="J124" s="10">
        <f>VLOOKUP(tbl2_2!A124,ishod_substance!A:P,5,0)</f>
        <v>6005</v>
      </c>
      <c r="K124" s="84">
        <f>VLOOKUP(tbl2_2!A124,ishod_substance!A:Q,17,0)</f>
        <v>1</v>
      </c>
      <c r="L124" s="84">
        <f>VLOOKUP(tbl2_2!A124,ishod_substance!A:R,18,0)</f>
        <v>5</v>
      </c>
      <c r="M124" s="165">
        <f>VLOOKUP(tbl2_2!A124,ishod_substance!A:AD,28,0)</f>
        <v>0</v>
      </c>
      <c r="N124" s="4">
        <f>VLOOKUP(tbl2_2!A124,ishod_substance!A:AD,20,0)</f>
        <v>0</v>
      </c>
      <c r="O124" s="4">
        <f>VLOOKUP(tbl2_2!A124,ishod_substance!A:AD,21,0)</f>
        <v>0</v>
      </c>
      <c r="P124" s="4">
        <f>VLOOKUP(tbl2_2!A124,ishod_substance!A:AD,22,0)</f>
        <v>0</v>
      </c>
      <c r="Q124" s="4">
        <f>VLOOKUP(tbl2_2!A124,ishod_substance!A:AD,23,0)</f>
        <v>1236113</v>
      </c>
      <c r="R124" s="4">
        <f>VLOOKUP(tbl2_2!A124,ishod_substance!A:AD,24,0)</f>
        <v>407875</v>
      </c>
      <c r="S124" s="4">
        <f>VLOOKUP(tbl2_2!A124,ishod_substance!A:AD,25,0)</f>
        <v>1236113</v>
      </c>
      <c r="T124" s="4">
        <f>VLOOKUP(tbl2_2!A124,ishod_substance!A:AD,26,0)</f>
        <v>407859</v>
      </c>
      <c r="U124" s="4">
        <f>VLOOKUP(tbl2_2!A124,ishod_substance!A:AD,27,0)</f>
        <v>12</v>
      </c>
      <c r="V124" s="166">
        <f>VLOOKUP(tbl2_2!A124,ishod_substance!A:AD,29,0)</f>
        <v>0</v>
      </c>
      <c r="W124" s="166">
        <f>VLOOKUP(tbl2_2!A124,ishod_substance!A:AD,30,0)</f>
        <v>0</v>
      </c>
      <c r="X124" s="166">
        <f>VLOOKUP(tbl2_2!A124,ishod_substance!A:AE,31,0)</f>
        <v>0</v>
      </c>
      <c r="Y124" s="10">
        <f>VLOOKUP(tbl2_2!A124,ishod_substance!A:AD,7,0)</f>
        <v>301</v>
      </c>
      <c r="Z124" s="9" t="str">
        <f>VLOOKUP(Y124,quide!$A$2:$B$1006,2,0)</f>
        <v>Азота диоксид (Двуокись азота; пероксид азота)</v>
      </c>
      <c r="AA124" s="4">
        <f>VLOOKUP(Y124,quide!$A$2:$J$1006,10,0)</f>
        <v>1</v>
      </c>
      <c r="AB124" s="50">
        <f>VLOOKUP(tbl2_2!A124,ishod_substance!A:AD,8,0)</f>
        <v>9.1244444444444454E-3</v>
      </c>
      <c r="AC124" s="28">
        <f t="shared" si="3"/>
        <v>0</v>
      </c>
      <c r="AD124" s="27">
        <f>VLOOKUP(tbl2_2!A124,ishod_substance!A:AD,9,0)</f>
        <v>1.5283007999999999E-2</v>
      </c>
      <c r="AE124" s="8">
        <f>VLOOKUP(tbl2_2!A124,ishod_substance!A:AD,9,0)</f>
        <v>1.5283007999999999E-2</v>
      </c>
      <c r="AF124" s="12"/>
    </row>
    <row r="125" spans="1:32" ht="39" hidden="1" x14ac:dyDescent="0.25">
      <c r="A125">
        <v>117</v>
      </c>
      <c r="B125" s="85">
        <f>IFERROR(IF(OR(AND(ishod_substance!$O$1=3,OR(VLOOKUP('tbl2'!Y125,quide!A:G,7,0)=2,VLOOKUP('tbl2'!Y125,quide!A:G,7,0)=1)),AND(ishod_substance!$O$1=2,VLOOKUP('tbl2'!Y125,quide!A:I,9,0)=1)),1,0),0)</f>
        <v>0</v>
      </c>
      <c r="C125" s="5">
        <f>VLOOKUP(tbl2_2!A125,ishod_substance!A:P,2,0)</f>
        <v>6</v>
      </c>
      <c r="D125" s="7" t="str">
        <f>VLOOKUP(tbl2_2!A125,ishod_substance!A:P,3,0)</f>
        <v>открытая стоянка</v>
      </c>
      <c r="E125" s="5" t="str">
        <f>VLOOKUP(tbl2_2!A125,ishod_substance!A:P,11,0)</f>
        <v>автомобиль Камаз 65201</v>
      </c>
      <c r="F125" s="6">
        <f>VLOOKUP(tbl2_2!A125,ishod_substance!A:P,15,0)</f>
        <v>3</v>
      </c>
      <c r="G125" s="6" t="str">
        <f>VLOOKUP(tbl2_2!A125,ishod_substance!A:P,12,0)&amp;"/"&amp;VLOOKUP(tbl2_2!A125,ishod_substance!A:P,14,0)</f>
        <v>0,5/182,5</v>
      </c>
      <c r="H125" s="29" t="str">
        <f>VLOOKUP(tbl2_2!A125,ishod_substance!A:P,6,0)</f>
        <v>стоянка</v>
      </c>
      <c r="I125" s="10">
        <f>VLOOKUP(tbl2_2!A125,ishod_substance!A:P,15,0)</f>
        <v>3</v>
      </c>
      <c r="J125" s="10">
        <f>VLOOKUP(tbl2_2!A125,ishod_substance!A:P,5,0)</f>
        <v>6005</v>
      </c>
      <c r="K125" s="84">
        <f>VLOOKUP(tbl2_2!A125,ishod_substance!A:Q,17,0)</f>
        <v>1</v>
      </c>
      <c r="L125" s="84">
        <f>VLOOKUP(tbl2_2!A125,ishod_substance!A:R,18,0)</f>
        <v>5</v>
      </c>
      <c r="M125" s="165">
        <f>VLOOKUP(tbl2_2!A125,ishod_substance!A:AD,28,0)</f>
        <v>0</v>
      </c>
      <c r="N125" s="4">
        <f>VLOOKUP(tbl2_2!A125,ishod_substance!A:AD,20,0)</f>
        <v>0</v>
      </c>
      <c r="O125" s="4">
        <f>VLOOKUP(tbl2_2!A125,ishod_substance!A:AD,21,0)</f>
        <v>0</v>
      </c>
      <c r="P125" s="4">
        <f>VLOOKUP(tbl2_2!A125,ishod_substance!A:AD,22,0)</f>
        <v>0</v>
      </c>
      <c r="Q125" s="4">
        <f>VLOOKUP(tbl2_2!A125,ishod_substance!A:AD,23,0)</f>
        <v>1236113</v>
      </c>
      <c r="R125" s="4">
        <f>VLOOKUP(tbl2_2!A125,ishod_substance!A:AD,24,0)</f>
        <v>407875</v>
      </c>
      <c r="S125" s="4">
        <f>VLOOKUP(tbl2_2!A125,ishod_substance!A:AD,25,0)</f>
        <v>1236113</v>
      </c>
      <c r="T125" s="4">
        <f>VLOOKUP(tbl2_2!A125,ishod_substance!A:AD,26,0)</f>
        <v>407859</v>
      </c>
      <c r="U125" s="4">
        <f>VLOOKUP(tbl2_2!A125,ishod_substance!A:AD,27,0)</f>
        <v>12</v>
      </c>
      <c r="V125" s="166">
        <f>VLOOKUP(tbl2_2!A125,ishod_substance!A:AD,29,0)</f>
        <v>0</v>
      </c>
      <c r="W125" s="166">
        <f>VLOOKUP(tbl2_2!A125,ishod_substance!A:AD,30,0)</f>
        <v>0</v>
      </c>
      <c r="X125" s="166">
        <f>VLOOKUP(tbl2_2!A125,ishod_substance!A:AE,31,0)</f>
        <v>0</v>
      </c>
      <c r="Y125" s="10">
        <f>VLOOKUP(tbl2_2!A125,ishod_substance!A:AD,7,0)</f>
        <v>304</v>
      </c>
      <c r="Z125" s="9" t="str">
        <f>VLOOKUP(Y125,quide!$A$2:$B$1006,2,0)</f>
        <v>Азот (II) оксид (Азот монооксид)</v>
      </c>
      <c r="AA125" s="4">
        <f>VLOOKUP(Y125,quide!$A$2:$J$1006,10,0)</f>
        <v>1</v>
      </c>
      <c r="AB125" s="231">
        <f>VLOOKUP(tbl2_2!A125,ishod_substance!A:AD,8,0)</f>
        <v>1.4827222222222223E-3</v>
      </c>
      <c r="AC125" s="230">
        <f t="shared" si="3"/>
        <v>0</v>
      </c>
      <c r="AD125" s="227">
        <f>VLOOKUP(tbl2_2!A125,ishod_substance!A:AD,9,0)</f>
        <v>2.4834888000000005E-3</v>
      </c>
      <c r="AE125" s="228">
        <f>VLOOKUP(tbl2_2!A125,ishod_substance!A:AD,9,0)</f>
        <v>2.4834888000000005E-3</v>
      </c>
      <c r="AF125" s="12"/>
    </row>
    <row r="126" spans="1:32" ht="39" hidden="1" x14ac:dyDescent="0.25">
      <c r="A126">
        <v>118</v>
      </c>
      <c r="B126" s="85">
        <f>IFERROR(IF(OR(AND(ishod_substance!$O$1=3,OR(VLOOKUP('tbl2'!Y126,quide!A:G,7,0)=2,VLOOKUP('tbl2'!Y126,quide!A:G,7,0)=1)),AND(ishod_substance!$O$1=2,VLOOKUP('tbl2'!Y126,quide!A:I,9,0)=1)),1,0),0)</f>
        <v>0</v>
      </c>
      <c r="C126" s="5">
        <f>VLOOKUP(tbl2_2!A126,ishod_substance!A:P,2,0)</f>
        <v>6</v>
      </c>
      <c r="D126" s="7" t="str">
        <f>VLOOKUP(tbl2_2!A126,ishod_substance!A:P,3,0)</f>
        <v>открытая стоянка</v>
      </c>
      <c r="E126" s="5" t="str">
        <f>VLOOKUP(tbl2_2!A126,ishod_substance!A:P,11,0)</f>
        <v>автомобиль Камаз 65201</v>
      </c>
      <c r="F126" s="6">
        <f>VLOOKUP(tbl2_2!A126,ishod_substance!A:P,15,0)</f>
        <v>3</v>
      </c>
      <c r="G126" s="6" t="str">
        <f>VLOOKUP(tbl2_2!A126,ishod_substance!A:P,12,0)&amp;"/"&amp;VLOOKUP(tbl2_2!A126,ishod_substance!A:P,14,0)</f>
        <v>0,5/182,5</v>
      </c>
      <c r="H126" s="29" t="str">
        <f>VLOOKUP(tbl2_2!A126,ishod_substance!A:P,6,0)</f>
        <v>стоянка</v>
      </c>
      <c r="I126" s="10">
        <f>VLOOKUP(tbl2_2!A126,ishod_substance!A:P,15,0)</f>
        <v>3</v>
      </c>
      <c r="J126" s="10">
        <f>VLOOKUP(tbl2_2!A126,ishod_substance!A:P,5,0)</f>
        <v>6005</v>
      </c>
      <c r="K126" s="84">
        <f>VLOOKUP(tbl2_2!A126,ishod_substance!A:Q,17,0)</f>
        <v>1</v>
      </c>
      <c r="L126" s="84">
        <f>VLOOKUP(tbl2_2!A126,ishod_substance!A:R,18,0)</f>
        <v>5</v>
      </c>
      <c r="M126" s="165">
        <f>VLOOKUP(tbl2_2!A126,ishod_substance!A:AD,28,0)</f>
        <v>0</v>
      </c>
      <c r="N126" s="4">
        <f>VLOOKUP(tbl2_2!A126,ishod_substance!A:AD,20,0)</f>
        <v>0</v>
      </c>
      <c r="O126" s="4">
        <f>VLOOKUP(tbl2_2!A126,ishod_substance!A:AD,21,0)</f>
        <v>0</v>
      </c>
      <c r="P126" s="4">
        <f>VLOOKUP(tbl2_2!A126,ishod_substance!A:AD,22,0)</f>
        <v>0</v>
      </c>
      <c r="Q126" s="4">
        <f>VLOOKUP(tbl2_2!A126,ishod_substance!A:AD,23,0)</f>
        <v>1236113</v>
      </c>
      <c r="R126" s="4">
        <f>VLOOKUP(tbl2_2!A126,ishod_substance!A:AD,24,0)</f>
        <v>407875</v>
      </c>
      <c r="S126" s="4">
        <f>VLOOKUP(tbl2_2!A126,ishod_substance!A:AD,25,0)</f>
        <v>1236113</v>
      </c>
      <c r="T126" s="4">
        <f>VLOOKUP(tbl2_2!A126,ishod_substance!A:AD,26,0)</f>
        <v>407859</v>
      </c>
      <c r="U126" s="4">
        <f>VLOOKUP(tbl2_2!A126,ishod_substance!A:AD,27,0)</f>
        <v>12</v>
      </c>
      <c r="V126" s="166">
        <f>VLOOKUP(tbl2_2!A126,ishod_substance!A:AD,29,0)</f>
        <v>0</v>
      </c>
      <c r="W126" s="166">
        <f>VLOOKUP(tbl2_2!A126,ishod_substance!A:AD,30,0)</f>
        <v>0</v>
      </c>
      <c r="X126" s="166">
        <f>VLOOKUP(tbl2_2!A126,ishod_substance!A:AE,31,0)</f>
        <v>0</v>
      </c>
      <c r="Y126" s="10">
        <f>VLOOKUP(tbl2_2!A126,ishod_substance!A:AD,7,0)</f>
        <v>328</v>
      </c>
      <c r="Z126" s="9" t="str">
        <f>VLOOKUP(Y126,quide!$A$2:$B$1006,2,0)</f>
        <v>Углерод (Пигмент черный)</v>
      </c>
      <c r="AA126" s="4">
        <f>VLOOKUP(Y126,quide!$A$2:$J$1006,10,0)</f>
        <v>1</v>
      </c>
      <c r="AB126" s="50">
        <f>VLOOKUP(tbl2_2!A126,ishod_substance!A:AD,8,0)</f>
        <v>9.0166666666666672E-4</v>
      </c>
      <c r="AC126" s="28">
        <f t="shared" si="3"/>
        <v>0</v>
      </c>
      <c r="AD126" s="27">
        <f>VLOOKUP(tbl2_2!A126,ishod_substance!A:AD,9,0)</f>
        <v>1.3409487E-3</v>
      </c>
      <c r="AE126" s="8">
        <f>VLOOKUP(tbl2_2!A126,ishod_substance!A:AD,9,0)</f>
        <v>1.3409487E-3</v>
      </c>
      <c r="AF126" s="12"/>
    </row>
    <row r="127" spans="1:32" ht="39" hidden="1" x14ac:dyDescent="0.25">
      <c r="A127">
        <v>119</v>
      </c>
      <c r="B127" s="85">
        <f>IFERROR(IF(OR(AND(ishod_substance!$O$1=3,OR(VLOOKUP('tbl2'!Y127,quide!A:G,7,0)=2,VLOOKUP('tbl2'!Y127,quide!A:G,7,0)=1)),AND(ishod_substance!$O$1=2,VLOOKUP('tbl2'!Y127,quide!A:I,9,0)=1)),1,0),0)</f>
        <v>0</v>
      </c>
      <c r="C127" s="5">
        <f>VLOOKUP(tbl2_2!A127,ishod_substance!A:P,2,0)</f>
        <v>6</v>
      </c>
      <c r="D127" s="7" t="str">
        <f>VLOOKUP(tbl2_2!A127,ishod_substance!A:P,3,0)</f>
        <v>открытая стоянка</v>
      </c>
      <c r="E127" s="5" t="str">
        <f>VLOOKUP(tbl2_2!A127,ishod_substance!A:P,11,0)</f>
        <v>автомобиль Камаз 65201</v>
      </c>
      <c r="F127" s="6">
        <f>VLOOKUP(tbl2_2!A127,ishod_substance!A:P,15,0)</f>
        <v>3</v>
      </c>
      <c r="G127" s="6" t="str">
        <f>VLOOKUP(tbl2_2!A127,ishod_substance!A:P,12,0)&amp;"/"&amp;VLOOKUP(tbl2_2!A127,ishod_substance!A:P,14,0)</f>
        <v>0,5/182,5</v>
      </c>
      <c r="H127" s="29" t="str">
        <f>VLOOKUP(tbl2_2!A127,ishod_substance!A:P,6,0)</f>
        <v>стоянка</v>
      </c>
      <c r="I127" s="10">
        <f>VLOOKUP(tbl2_2!A127,ishod_substance!A:P,15,0)</f>
        <v>3</v>
      </c>
      <c r="J127" s="10">
        <f>VLOOKUP(tbl2_2!A127,ishod_substance!A:P,5,0)</f>
        <v>6005</v>
      </c>
      <c r="K127" s="84">
        <f>VLOOKUP(tbl2_2!A127,ishod_substance!A:Q,17,0)</f>
        <v>1</v>
      </c>
      <c r="L127" s="84">
        <f>VLOOKUP(tbl2_2!A127,ishod_substance!A:R,18,0)</f>
        <v>5</v>
      </c>
      <c r="M127" s="165">
        <f>VLOOKUP(tbl2_2!A127,ishod_substance!A:AD,28,0)</f>
        <v>0</v>
      </c>
      <c r="N127" s="4">
        <f>VLOOKUP(tbl2_2!A127,ishod_substance!A:AD,20,0)</f>
        <v>0</v>
      </c>
      <c r="O127" s="4">
        <f>VLOOKUP(tbl2_2!A127,ishod_substance!A:AD,21,0)</f>
        <v>0</v>
      </c>
      <c r="P127" s="4">
        <f>VLOOKUP(tbl2_2!A127,ishod_substance!A:AD,22,0)</f>
        <v>0</v>
      </c>
      <c r="Q127" s="4">
        <f>VLOOKUP(tbl2_2!A127,ishod_substance!A:AD,23,0)</f>
        <v>1236113</v>
      </c>
      <c r="R127" s="4">
        <f>VLOOKUP(tbl2_2!A127,ishod_substance!A:AD,24,0)</f>
        <v>407875</v>
      </c>
      <c r="S127" s="4">
        <f>VLOOKUP(tbl2_2!A127,ishod_substance!A:AD,25,0)</f>
        <v>1236113</v>
      </c>
      <c r="T127" s="4">
        <f>VLOOKUP(tbl2_2!A127,ishod_substance!A:AD,26,0)</f>
        <v>407859</v>
      </c>
      <c r="U127" s="4">
        <f>VLOOKUP(tbl2_2!A127,ishod_substance!A:AD,27,0)</f>
        <v>12</v>
      </c>
      <c r="V127" s="166">
        <f>VLOOKUP(tbl2_2!A127,ishod_substance!A:AD,29,0)</f>
        <v>0</v>
      </c>
      <c r="W127" s="166">
        <f>VLOOKUP(tbl2_2!A127,ishod_substance!A:AD,30,0)</f>
        <v>0</v>
      </c>
      <c r="X127" s="166">
        <f>VLOOKUP(tbl2_2!A127,ishod_substance!A:AE,31,0)</f>
        <v>0</v>
      </c>
      <c r="Y127" s="10">
        <f>VLOOKUP(tbl2_2!A127,ishod_substance!A:AD,7,0)</f>
        <v>330</v>
      </c>
      <c r="Z127" s="9" t="str">
        <f>VLOOKUP(Y127,quide!$A$2:$B$1006,2,0)</f>
        <v>Сера диоксид (ангидрид сернистый)</v>
      </c>
      <c r="AA127" s="4">
        <f>VLOOKUP(Y127,quide!$A$2:$J$1006,10,0)</f>
        <v>1</v>
      </c>
      <c r="AB127" s="50">
        <f>VLOOKUP(tbl2_2!A127,ishod_substance!A:AD,8,0)</f>
        <v>7.8612500000000015E-4</v>
      </c>
      <c r="AC127" s="28">
        <f t="shared" si="3"/>
        <v>0</v>
      </c>
      <c r="AD127" s="27">
        <f>VLOOKUP(tbl2_2!A127,ishod_substance!A:AD,9,0)</f>
        <v>1.439470485E-3</v>
      </c>
      <c r="AE127" s="8">
        <f>VLOOKUP(tbl2_2!A127,ishod_substance!A:AD,9,0)</f>
        <v>1.439470485E-3</v>
      </c>
      <c r="AF127" s="12"/>
    </row>
    <row r="128" spans="1:32" ht="90" hidden="1" x14ac:dyDescent="0.25">
      <c r="A128">
        <v>120</v>
      </c>
      <c r="B128" s="85">
        <f>IFERROR(IF(OR(AND(ishod_substance!$O$1=3,OR(VLOOKUP('tbl2'!Y128,quide!A:G,7,0)=2,VLOOKUP('tbl2'!Y128,quide!A:G,7,0)=1)),AND(ishod_substance!$O$1=2,VLOOKUP('tbl2'!Y128,quide!A:I,9,0)=1)),1,0),0)</f>
        <v>0</v>
      </c>
      <c r="C128" s="5">
        <f>VLOOKUP(tbl2_2!A128,ishod_substance!A:P,2,0)</f>
        <v>6</v>
      </c>
      <c r="D128" s="7" t="str">
        <f>VLOOKUP(tbl2_2!A128,ishod_substance!A:P,3,0)</f>
        <v>открытая стоянка</v>
      </c>
      <c r="E128" s="5" t="str">
        <f>VLOOKUP(tbl2_2!A128,ishod_substance!A:P,11,0)</f>
        <v>автомобиль Камаз 65201</v>
      </c>
      <c r="F128" s="6">
        <f>VLOOKUP(tbl2_2!A128,ishod_substance!A:P,15,0)</f>
        <v>3</v>
      </c>
      <c r="G128" s="6" t="str">
        <f>VLOOKUP(tbl2_2!A128,ishod_substance!A:P,12,0)&amp;"/"&amp;VLOOKUP(tbl2_2!A128,ishod_substance!A:P,14,0)</f>
        <v>0,5/182,5</v>
      </c>
      <c r="H128" s="29" t="str">
        <f>VLOOKUP(tbl2_2!A128,ishod_substance!A:P,6,0)</f>
        <v>стоянка</v>
      </c>
      <c r="I128" s="10">
        <f>VLOOKUP(tbl2_2!A128,ishod_substance!A:P,15,0)</f>
        <v>3</v>
      </c>
      <c r="J128" s="10">
        <f>VLOOKUP(tbl2_2!A128,ishod_substance!A:P,5,0)</f>
        <v>6005</v>
      </c>
      <c r="K128" s="84">
        <f>VLOOKUP(tbl2_2!A128,ishod_substance!A:Q,17,0)</f>
        <v>1</v>
      </c>
      <c r="L128" s="84">
        <f>VLOOKUP(tbl2_2!A128,ishod_substance!A:R,18,0)</f>
        <v>5</v>
      </c>
      <c r="M128" s="165">
        <f>VLOOKUP(tbl2_2!A128,ishod_substance!A:AD,28,0)</f>
        <v>0</v>
      </c>
      <c r="N128" s="4">
        <f>VLOOKUP(tbl2_2!A128,ishod_substance!A:AD,20,0)</f>
        <v>0</v>
      </c>
      <c r="O128" s="4">
        <f>VLOOKUP(tbl2_2!A128,ishod_substance!A:AD,21,0)</f>
        <v>0</v>
      </c>
      <c r="P128" s="4">
        <f>VLOOKUP(tbl2_2!A128,ishod_substance!A:AD,22,0)</f>
        <v>0</v>
      </c>
      <c r="Q128" s="4">
        <f>VLOOKUP(tbl2_2!A128,ishod_substance!A:AD,23,0)</f>
        <v>1236113</v>
      </c>
      <c r="R128" s="4">
        <f>VLOOKUP(tbl2_2!A128,ishod_substance!A:AD,24,0)</f>
        <v>407875</v>
      </c>
      <c r="S128" s="4">
        <f>VLOOKUP(tbl2_2!A128,ishod_substance!A:AD,25,0)</f>
        <v>1236113</v>
      </c>
      <c r="T128" s="4">
        <f>VLOOKUP(tbl2_2!A128,ishod_substance!A:AD,26,0)</f>
        <v>407859</v>
      </c>
      <c r="U128" s="4">
        <f>VLOOKUP(tbl2_2!A128,ishod_substance!A:AD,27,0)</f>
        <v>12</v>
      </c>
      <c r="V128" s="166">
        <f>VLOOKUP(tbl2_2!A128,ishod_substance!A:AD,29,0)</f>
        <v>0</v>
      </c>
      <c r="W128" s="166">
        <f>VLOOKUP(tbl2_2!A128,ishod_substance!A:AD,30,0)</f>
        <v>0</v>
      </c>
      <c r="X128" s="166">
        <f>VLOOKUP(tbl2_2!A128,ishod_substance!A:AE,31,0)</f>
        <v>0</v>
      </c>
      <c r="Y128" s="10">
        <f>VLOOKUP(tbl2_2!A128,ishod_substance!A:AD,7,0)</f>
        <v>337</v>
      </c>
      <c r="Z128" s="9" t="str">
        <f>VLOOKUP(Y128,quide!$A$2:$B$1006,2,0)</f>
        <v>Углерода оксид (Углерод окись; углерод моноокись; угарный газ)</v>
      </c>
      <c r="AA128" s="4">
        <f>VLOOKUP(Y128,quide!$A$2:$J$1006,10,0)</f>
        <v>1</v>
      </c>
      <c r="AB128" s="50">
        <f>VLOOKUP(tbl2_2!A128,ishod_substance!A:AD,8,0)</f>
        <v>4.6391944444444444E-2</v>
      </c>
      <c r="AC128" s="28">
        <f t="shared" si="3"/>
        <v>0</v>
      </c>
      <c r="AD128" s="27">
        <f>VLOOKUP(tbl2_2!A128,ishod_substance!A:AD,9,0)</f>
        <v>1.996313E-3</v>
      </c>
      <c r="AE128" s="8">
        <f>VLOOKUP(tbl2_2!A128,ishod_substance!A:AD,9,0)</f>
        <v>1.996313E-3</v>
      </c>
      <c r="AF128" s="12"/>
    </row>
    <row r="129" spans="1:32" ht="90" hidden="1" x14ac:dyDescent="0.25">
      <c r="A129">
        <v>121</v>
      </c>
      <c r="B129" s="85">
        <f>IFERROR(IF(OR(AND(ishod_substance!$O$1=3,OR(VLOOKUP('tbl2'!Y129,quide!A:G,7,0)=2,VLOOKUP('tbl2'!Y129,quide!A:G,7,0)=1)),AND(ishod_substance!$O$1=2,VLOOKUP('tbl2'!Y129,quide!A:I,9,0)=1)),1,0),0)</f>
        <v>0</v>
      </c>
      <c r="C129" s="5">
        <f>VLOOKUP(tbl2_2!A129,ishod_substance!A:P,2,0)</f>
        <v>6</v>
      </c>
      <c r="D129" s="7" t="str">
        <f>VLOOKUP(tbl2_2!A129,ishod_substance!A:P,3,0)</f>
        <v>открытая стоянка</v>
      </c>
      <c r="E129" s="5" t="str">
        <f>VLOOKUP(tbl2_2!A129,ishod_substance!A:P,11,0)</f>
        <v>автомобиль Камаз 65201</v>
      </c>
      <c r="F129" s="6">
        <f>VLOOKUP(tbl2_2!A129,ishod_substance!A:P,15,0)</f>
        <v>3</v>
      </c>
      <c r="G129" s="6" t="str">
        <f>VLOOKUP(tbl2_2!A129,ishod_substance!A:P,12,0)&amp;"/"&amp;VLOOKUP(tbl2_2!A129,ishod_substance!A:P,14,0)</f>
        <v>0,5/182,5</v>
      </c>
      <c r="H129" s="29" t="str">
        <f>VLOOKUP(tbl2_2!A129,ishod_substance!A:P,6,0)</f>
        <v>стоянка</v>
      </c>
      <c r="I129" s="10">
        <f>VLOOKUP(tbl2_2!A129,ishod_substance!A:P,15,0)</f>
        <v>3</v>
      </c>
      <c r="J129" s="10">
        <f>VLOOKUP(tbl2_2!A129,ishod_substance!A:P,5,0)</f>
        <v>6005</v>
      </c>
      <c r="K129" s="84">
        <f>VLOOKUP(tbl2_2!A129,ishod_substance!A:Q,17,0)</f>
        <v>1</v>
      </c>
      <c r="L129" s="84">
        <f>VLOOKUP(tbl2_2!A129,ishod_substance!A:R,18,0)</f>
        <v>5</v>
      </c>
      <c r="M129" s="165">
        <f>VLOOKUP(tbl2_2!A129,ishod_substance!A:AD,28,0)</f>
        <v>0</v>
      </c>
      <c r="N129" s="4">
        <f>VLOOKUP(tbl2_2!A129,ishod_substance!A:AD,20,0)</f>
        <v>0</v>
      </c>
      <c r="O129" s="4">
        <f>VLOOKUP(tbl2_2!A129,ishod_substance!A:AD,21,0)</f>
        <v>0</v>
      </c>
      <c r="P129" s="4">
        <f>VLOOKUP(tbl2_2!A129,ishod_substance!A:AD,22,0)</f>
        <v>0</v>
      </c>
      <c r="Q129" s="4">
        <f>VLOOKUP(tbl2_2!A129,ishod_substance!A:AD,23,0)</f>
        <v>1236113</v>
      </c>
      <c r="R129" s="4">
        <f>VLOOKUP(tbl2_2!A129,ishod_substance!A:AD,24,0)</f>
        <v>407875</v>
      </c>
      <c r="S129" s="4">
        <f>VLOOKUP(tbl2_2!A129,ishod_substance!A:AD,25,0)</f>
        <v>1236113</v>
      </c>
      <c r="T129" s="4">
        <f>VLOOKUP(tbl2_2!A129,ishod_substance!A:AD,26,0)</f>
        <v>407859</v>
      </c>
      <c r="U129" s="4">
        <f>VLOOKUP(tbl2_2!A129,ishod_substance!A:AD,27,0)</f>
        <v>12</v>
      </c>
      <c r="V129" s="166">
        <f>VLOOKUP(tbl2_2!A129,ishod_substance!A:AD,29,0)</f>
        <v>0</v>
      </c>
      <c r="W129" s="166">
        <f>VLOOKUP(tbl2_2!A129,ishod_substance!A:AD,30,0)</f>
        <v>0</v>
      </c>
      <c r="X129" s="166">
        <f>VLOOKUP(tbl2_2!A129,ishod_substance!A:AE,31,0)</f>
        <v>0</v>
      </c>
      <c r="Y129" s="10">
        <f>VLOOKUP(tbl2_2!A129,ishod_substance!A:AD,7,0)</f>
        <v>2732</v>
      </c>
      <c r="Z129" s="9" t="str">
        <f>VLOOKUP(Y129,quide!$A$2:$B$1006,2,0)</f>
        <v>Керосин (Керосин прямой перегонки; керосин дезодорированный)</v>
      </c>
      <c r="AA129" s="4">
        <f>VLOOKUP(Y129,quide!$A$2:$J$1006,10,0)</f>
        <v>1</v>
      </c>
      <c r="AB129" s="50">
        <f>VLOOKUP(tbl2_2!A129,ishod_substance!A:AD,8,0)</f>
        <v>6.2411111111111113E-3</v>
      </c>
      <c r="AC129" s="28">
        <f t="shared" si="3"/>
        <v>0</v>
      </c>
      <c r="AD129" s="27">
        <f>VLOOKUP(tbl2_2!A129,ishod_substance!A:AD,9,0)</f>
        <v>9.7937856000000004E-3</v>
      </c>
      <c r="AE129" s="8">
        <f>VLOOKUP(tbl2_2!A129,ishod_substance!A:AD,9,0)</f>
        <v>9.7937856000000004E-3</v>
      </c>
      <c r="AF129" s="12"/>
    </row>
    <row r="130" spans="1:32" ht="64.5" hidden="1" x14ac:dyDescent="0.25">
      <c r="A130">
        <v>122</v>
      </c>
      <c r="B130" s="85">
        <f>IFERROR(IF(OR(AND(ishod_substance!$O$1=3,OR(VLOOKUP('tbl2'!Y130,quide!A:G,7,0)=2,VLOOKUP('tbl2'!Y130,quide!A:G,7,0)=1)),AND(ishod_substance!$O$1=2,VLOOKUP('tbl2'!Y130,quide!A:I,9,0)=1)),1,0),0)</f>
        <v>0</v>
      </c>
      <c r="C130" s="5">
        <f>VLOOKUP(tbl2_2!A130,ishod_substance!A:P,2,0)</f>
        <v>6</v>
      </c>
      <c r="D130" s="7" t="str">
        <f>VLOOKUP(tbl2_2!A130,ishod_substance!A:P,3,0)</f>
        <v>открытая стоянка</v>
      </c>
      <c r="E130" s="5" t="str">
        <f>VLOOKUP(tbl2_2!A130,ishod_substance!A:P,11,0)</f>
        <v>автомобиль SCANIA P400</v>
      </c>
      <c r="F130" s="6">
        <f>VLOOKUP(tbl2_2!A130,ishod_substance!A:P,15,0)</f>
        <v>2</v>
      </c>
      <c r="G130" s="6" t="str">
        <f>VLOOKUP(tbl2_2!A130,ishod_substance!A:P,12,0)&amp;"/"&amp;VLOOKUP(tbl2_2!A130,ishod_substance!A:P,14,0)</f>
        <v>0,5/182,5</v>
      </c>
      <c r="H130" s="29" t="str">
        <f>VLOOKUP(tbl2_2!A130,ishod_substance!A:P,6,0)</f>
        <v>стоянка</v>
      </c>
      <c r="I130" s="10">
        <f>VLOOKUP(tbl2_2!A130,ishod_substance!A:P,15,0)</f>
        <v>2</v>
      </c>
      <c r="J130" s="10">
        <f>VLOOKUP(tbl2_2!A130,ishod_substance!A:P,5,0)</f>
        <v>6005</v>
      </c>
      <c r="K130" s="84">
        <f>VLOOKUP(tbl2_2!A130,ishod_substance!A:Q,17,0)</f>
        <v>1</v>
      </c>
      <c r="L130" s="84">
        <f>VLOOKUP(tbl2_2!A130,ishod_substance!A:R,18,0)</f>
        <v>5</v>
      </c>
      <c r="M130" s="165">
        <f>VLOOKUP(tbl2_2!A130,ishod_substance!A:AD,28,0)</f>
        <v>0</v>
      </c>
      <c r="N130" s="4">
        <f>VLOOKUP(tbl2_2!A130,ishod_substance!A:AD,20,0)</f>
        <v>0</v>
      </c>
      <c r="O130" s="4">
        <f>VLOOKUP(tbl2_2!A130,ishod_substance!A:AD,21,0)</f>
        <v>0</v>
      </c>
      <c r="P130" s="4">
        <f>VLOOKUP(tbl2_2!A130,ishod_substance!A:AD,22,0)</f>
        <v>0</v>
      </c>
      <c r="Q130" s="4">
        <f>VLOOKUP(tbl2_2!A130,ishod_substance!A:AD,23,0)</f>
        <v>1236113</v>
      </c>
      <c r="R130" s="4">
        <f>VLOOKUP(tbl2_2!A130,ishod_substance!A:AD,24,0)</f>
        <v>407875</v>
      </c>
      <c r="S130" s="4">
        <f>VLOOKUP(tbl2_2!A130,ishod_substance!A:AD,25,0)</f>
        <v>1236113</v>
      </c>
      <c r="T130" s="4">
        <f>VLOOKUP(tbl2_2!A130,ishod_substance!A:AD,26,0)</f>
        <v>407859</v>
      </c>
      <c r="U130" s="4">
        <f>VLOOKUP(tbl2_2!A130,ishod_substance!A:AD,27,0)</f>
        <v>12</v>
      </c>
      <c r="V130" s="166">
        <f>VLOOKUP(tbl2_2!A130,ishod_substance!A:AD,29,0)</f>
        <v>0</v>
      </c>
      <c r="W130" s="166">
        <f>VLOOKUP(tbl2_2!A130,ishod_substance!A:AD,30,0)</f>
        <v>0</v>
      </c>
      <c r="X130" s="166">
        <f>VLOOKUP(tbl2_2!A130,ishod_substance!A:AE,31,0)</f>
        <v>0</v>
      </c>
      <c r="Y130" s="10">
        <f>VLOOKUP(tbl2_2!A130,ishod_substance!A:AD,7,0)</f>
        <v>301</v>
      </c>
      <c r="Z130" s="9" t="str">
        <f>VLOOKUP(Y130,quide!$A$2:$B$1006,2,0)</f>
        <v>Азота диоксид (Двуокись азота; пероксид азота)</v>
      </c>
      <c r="AA130" s="4">
        <f>VLOOKUP(Y130,quide!$A$2:$J$1006,10,0)</f>
        <v>1</v>
      </c>
      <c r="AB130" s="50">
        <f>VLOOKUP(tbl2_2!A130,ishod_substance!A:AD,8,0)</f>
        <v>4.2707777777777779E-3</v>
      </c>
      <c r="AC130" s="28">
        <f t="shared" si="3"/>
        <v>0</v>
      </c>
      <c r="AD130" s="27">
        <f>VLOOKUP(tbl2_2!A130,ishod_substance!A:AD,9,0)</f>
        <v>5.0366112000000008E-3</v>
      </c>
      <c r="AE130" s="8">
        <f>VLOOKUP(tbl2_2!A130,ishod_substance!A:AD,9,0)</f>
        <v>5.0366112000000008E-3</v>
      </c>
      <c r="AF130" s="12"/>
    </row>
    <row r="131" spans="1:32" ht="51.75" hidden="1" x14ac:dyDescent="0.25">
      <c r="A131">
        <v>123</v>
      </c>
      <c r="B131" s="85">
        <f>IFERROR(IF(OR(AND(ishod_substance!$O$1=3,OR(VLOOKUP('tbl2'!Y131,quide!A:G,7,0)=2,VLOOKUP('tbl2'!Y131,quide!A:G,7,0)=1)),AND(ishod_substance!$O$1=2,VLOOKUP('tbl2'!Y131,quide!A:I,9,0)=1)),1,0),0)</f>
        <v>0</v>
      </c>
      <c r="C131" s="5">
        <f>VLOOKUP(tbl2_2!A131,ishod_substance!A:P,2,0)</f>
        <v>6</v>
      </c>
      <c r="D131" s="7" t="str">
        <f>VLOOKUP(tbl2_2!A131,ishod_substance!A:P,3,0)</f>
        <v>открытая стоянка</v>
      </c>
      <c r="E131" s="5" t="str">
        <f>VLOOKUP(tbl2_2!A131,ishod_substance!A:P,11,0)</f>
        <v>автомобиль SCANIA P400</v>
      </c>
      <c r="F131" s="6">
        <f>VLOOKUP(tbl2_2!A131,ishod_substance!A:P,15,0)</f>
        <v>2</v>
      </c>
      <c r="G131" s="6" t="str">
        <f>VLOOKUP(tbl2_2!A131,ishod_substance!A:P,12,0)&amp;"/"&amp;VLOOKUP(tbl2_2!A131,ishod_substance!A:P,14,0)</f>
        <v>0,5/182,5</v>
      </c>
      <c r="H131" s="29" t="str">
        <f>VLOOKUP(tbl2_2!A131,ishod_substance!A:P,6,0)</f>
        <v>стоянка</v>
      </c>
      <c r="I131" s="10">
        <f>VLOOKUP(tbl2_2!A131,ishod_substance!A:P,15,0)</f>
        <v>2</v>
      </c>
      <c r="J131" s="10">
        <f>VLOOKUP(tbl2_2!A131,ishod_substance!A:P,5,0)</f>
        <v>6005</v>
      </c>
      <c r="K131" s="84">
        <f>VLOOKUP(tbl2_2!A131,ishod_substance!A:Q,17,0)</f>
        <v>1</v>
      </c>
      <c r="L131" s="84">
        <f>VLOOKUP(tbl2_2!A131,ishod_substance!A:R,18,0)</f>
        <v>5</v>
      </c>
      <c r="M131" s="165">
        <f>VLOOKUP(tbl2_2!A131,ishod_substance!A:AD,28,0)</f>
        <v>0</v>
      </c>
      <c r="N131" s="4">
        <f>VLOOKUP(tbl2_2!A131,ishod_substance!A:AD,20,0)</f>
        <v>0</v>
      </c>
      <c r="O131" s="4">
        <f>VLOOKUP(tbl2_2!A131,ishod_substance!A:AD,21,0)</f>
        <v>0</v>
      </c>
      <c r="P131" s="4">
        <f>VLOOKUP(tbl2_2!A131,ishod_substance!A:AD,22,0)</f>
        <v>0</v>
      </c>
      <c r="Q131" s="4">
        <f>VLOOKUP(tbl2_2!A131,ishod_substance!A:AD,23,0)</f>
        <v>1236113</v>
      </c>
      <c r="R131" s="4">
        <f>VLOOKUP(tbl2_2!A131,ishod_substance!A:AD,24,0)</f>
        <v>407875</v>
      </c>
      <c r="S131" s="4">
        <f>VLOOKUP(tbl2_2!A131,ishod_substance!A:AD,25,0)</f>
        <v>1236113</v>
      </c>
      <c r="T131" s="4">
        <f>VLOOKUP(tbl2_2!A131,ishod_substance!A:AD,26,0)</f>
        <v>407859</v>
      </c>
      <c r="U131" s="4">
        <f>VLOOKUP(tbl2_2!A131,ishod_substance!A:AD,27,0)</f>
        <v>12</v>
      </c>
      <c r="V131" s="166">
        <f>VLOOKUP(tbl2_2!A131,ishod_substance!A:AD,29,0)</f>
        <v>0</v>
      </c>
      <c r="W131" s="166">
        <f>VLOOKUP(tbl2_2!A131,ishod_substance!A:AD,30,0)</f>
        <v>0</v>
      </c>
      <c r="X131" s="166">
        <f>VLOOKUP(tbl2_2!A131,ishod_substance!A:AE,31,0)</f>
        <v>0</v>
      </c>
      <c r="Y131" s="10">
        <f>VLOOKUP(tbl2_2!A131,ishod_substance!A:AD,7,0)</f>
        <v>304</v>
      </c>
      <c r="Z131" s="9" t="str">
        <f>VLOOKUP(Y131,quide!$A$2:$B$1006,2,0)</f>
        <v>Азот (II) оксид (Азот монооксид)</v>
      </c>
      <c r="AA131" s="4">
        <f>VLOOKUP(Y131,quide!$A$2:$J$1006,10,0)</f>
        <v>1</v>
      </c>
      <c r="AB131" s="50">
        <f>VLOOKUP(tbl2_2!A131,ishod_substance!A:AD,8,0)</f>
        <v>6.9400138888888884E-4</v>
      </c>
      <c r="AC131" s="28">
        <f t="shared" si="3"/>
        <v>0</v>
      </c>
      <c r="AD131" s="27">
        <f>VLOOKUP(tbl2_2!A131,ishod_substance!A:AD,9,0)</f>
        <v>8.1844932000000009E-4</v>
      </c>
      <c r="AE131" s="8">
        <f>VLOOKUP(tbl2_2!A131,ishod_substance!A:AD,9,0)</f>
        <v>8.1844932000000009E-4</v>
      </c>
      <c r="AF131" s="12"/>
    </row>
    <row r="132" spans="1:32" ht="51.75" hidden="1" x14ac:dyDescent="0.25">
      <c r="A132">
        <v>124</v>
      </c>
      <c r="B132" s="85">
        <f>IFERROR(IF(OR(AND(ishod_substance!$O$1=3,OR(VLOOKUP('tbl2'!Y132,quide!A:G,7,0)=2,VLOOKUP('tbl2'!Y132,quide!A:G,7,0)=1)),AND(ishod_substance!$O$1=2,VLOOKUP('tbl2'!Y132,quide!A:I,9,0)=1)),1,0),0)</f>
        <v>0</v>
      </c>
      <c r="C132" s="5">
        <f>VLOOKUP(tbl2_2!A132,ishod_substance!A:P,2,0)</f>
        <v>6</v>
      </c>
      <c r="D132" s="7" t="str">
        <f>VLOOKUP(tbl2_2!A132,ishod_substance!A:P,3,0)</f>
        <v>открытая стоянка</v>
      </c>
      <c r="E132" s="5" t="str">
        <f>VLOOKUP(tbl2_2!A132,ishod_substance!A:P,11,0)</f>
        <v>автомобиль SCANIA P400</v>
      </c>
      <c r="F132" s="6">
        <f>VLOOKUP(tbl2_2!A132,ishod_substance!A:P,15,0)</f>
        <v>2</v>
      </c>
      <c r="G132" s="6" t="str">
        <f>VLOOKUP(tbl2_2!A132,ishod_substance!A:P,12,0)&amp;"/"&amp;VLOOKUP(tbl2_2!A132,ishod_substance!A:P,14,0)</f>
        <v>0,5/182,5</v>
      </c>
      <c r="H132" s="29" t="str">
        <f>VLOOKUP(tbl2_2!A132,ishod_substance!A:P,6,0)</f>
        <v>стоянка</v>
      </c>
      <c r="I132" s="10">
        <f>VLOOKUP(tbl2_2!A132,ishod_substance!A:P,15,0)</f>
        <v>2</v>
      </c>
      <c r="J132" s="10">
        <f>VLOOKUP(tbl2_2!A132,ishod_substance!A:P,5,0)</f>
        <v>6005</v>
      </c>
      <c r="K132" s="84">
        <f>VLOOKUP(tbl2_2!A132,ishod_substance!A:Q,17,0)</f>
        <v>1</v>
      </c>
      <c r="L132" s="84">
        <f>VLOOKUP(tbl2_2!A132,ishod_substance!A:R,18,0)</f>
        <v>5</v>
      </c>
      <c r="M132" s="165">
        <f>VLOOKUP(tbl2_2!A132,ishod_substance!A:AD,28,0)</f>
        <v>0</v>
      </c>
      <c r="N132" s="4">
        <f>VLOOKUP(tbl2_2!A132,ishod_substance!A:AD,20,0)</f>
        <v>0</v>
      </c>
      <c r="O132" s="4">
        <f>VLOOKUP(tbl2_2!A132,ishod_substance!A:AD,21,0)</f>
        <v>0</v>
      </c>
      <c r="P132" s="4">
        <f>VLOOKUP(tbl2_2!A132,ishod_substance!A:AD,22,0)</f>
        <v>0</v>
      </c>
      <c r="Q132" s="4">
        <f>VLOOKUP(tbl2_2!A132,ishod_substance!A:AD,23,0)</f>
        <v>1236113</v>
      </c>
      <c r="R132" s="4">
        <f>VLOOKUP(tbl2_2!A132,ishod_substance!A:AD,24,0)</f>
        <v>407875</v>
      </c>
      <c r="S132" s="4">
        <f>VLOOKUP(tbl2_2!A132,ishod_substance!A:AD,25,0)</f>
        <v>1236113</v>
      </c>
      <c r="T132" s="4">
        <f>VLOOKUP(tbl2_2!A132,ishod_substance!A:AD,26,0)</f>
        <v>407859</v>
      </c>
      <c r="U132" s="4">
        <f>VLOOKUP(tbl2_2!A132,ishod_substance!A:AD,27,0)</f>
        <v>12</v>
      </c>
      <c r="V132" s="166">
        <f>VLOOKUP(tbl2_2!A132,ishod_substance!A:AD,29,0)</f>
        <v>0</v>
      </c>
      <c r="W132" s="166">
        <f>VLOOKUP(tbl2_2!A132,ishod_substance!A:AD,30,0)</f>
        <v>0</v>
      </c>
      <c r="X132" s="166">
        <f>VLOOKUP(tbl2_2!A132,ishod_substance!A:AE,31,0)</f>
        <v>0</v>
      </c>
      <c r="Y132" s="10">
        <f>VLOOKUP(tbl2_2!A132,ishod_substance!A:AD,7,0)</f>
        <v>328</v>
      </c>
      <c r="Z132" s="9" t="str">
        <f>VLOOKUP(Y132,quide!$A$2:$B$1006,2,0)</f>
        <v>Углерод (Пигмент черный)</v>
      </c>
      <c r="AA132" s="4">
        <f>VLOOKUP(Y132,quide!$A$2:$J$1006,10,0)</f>
        <v>1</v>
      </c>
      <c r="AB132" s="50">
        <f>VLOOKUP(tbl2_2!A132,ishod_substance!A:AD,8,0)</f>
        <v>2.6381944444444445E-4</v>
      </c>
      <c r="AC132" s="28">
        <f t="shared" si="3"/>
        <v>0</v>
      </c>
      <c r="AD132" s="27">
        <f>VLOOKUP(tbl2_2!A132,ishod_substance!A:AD,9,0)</f>
        <v>2.9330445000000008E-4</v>
      </c>
      <c r="AE132" s="8">
        <f>VLOOKUP(tbl2_2!A132,ishod_substance!A:AD,9,0)</f>
        <v>2.9330445000000008E-4</v>
      </c>
      <c r="AF132" s="12"/>
    </row>
    <row r="133" spans="1:32" ht="51.75" hidden="1" x14ac:dyDescent="0.25">
      <c r="A133">
        <v>125</v>
      </c>
      <c r="B133" s="85">
        <f>IFERROR(IF(OR(AND(ishod_substance!$O$1=3,OR(VLOOKUP('tbl2'!Y133,quide!A:G,7,0)=2,VLOOKUP('tbl2'!Y133,quide!A:G,7,0)=1)),AND(ishod_substance!$O$1=2,VLOOKUP('tbl2'!Y133,quide!A:I,9,0)=1)),1,0),0)</f>
        <v>0</v>
      </c>
      <c r="C133" s="5">
        <f>VLOOKUP(tbl2_2!A133,ishod_substance!A:P,2,0)</f>
        <v>6</v>
      </c>
      <c r="D133" s="7" t="str">
        <f>VLOOKUP(tbl2_2!A133,ishod_substance!A:P,3,0)</f>
        <v>открытая стоянка</v>
      </c>
      <c r="E133" s="5" t="str">
        <f>VLOOKUP(tbl2_2!A133,ishod_substance!A:P,11,0)</f>
        <v>автомобиль SCANIA P400</v>
      </c>
      <c r="F133" s="6">
        <f>VLOOKUP(tbl2_2!A133,ishod_substance!A:P,15,0)</f>
        <v>2</v>
      </c>
      <c r="G133" s="6" t="str">
        <f>VLOOKUP(tbl2_2!A133,ishod_substance!A:P,12,0)&amp;"/"&amp;VLOOKUP(tbl2_2!A133,ishod_substance!A:P,14,0)</f>
        <v>0,5/182,5</v>
      </c>
      <c r="H133" s="29" t="str">
        <f>VLOOKUP(tbl2_2!A133,ishod_substance!A:P,6,0)</f>
        <v>стоянка</v>
      </c>
      <c r="I133" s="10">
        <f>VLOOKUP(tbl2_2!A133,ishod_substance!A:P,15,0)</f>
        <v>2</v>
      </c>
      <c r="J133" s="10">
        <f>VLOOKUP(tbl2_2!A133,ishod_substance!A:P,5,0)</f>
        <v>6005</v>
      </c>
      <c r="K133" s="84">
        <f>VLOOKUP(tbl2_2!A133,ishod_substance!A:Q,17,0)</f>
        <v>1</v>
      </c>
      <c r="L133" s="84">
        <f>VLOOKUP(tbl2_2!A133,ishod_substance!A:R,18,0)</f>
        <v>5</v>
      </c>
      <c r="M133" s="165">
        <f>VLOOKUP(tbl2_2!A133,ishod_substance!A:AD,28,0)</f>
        <v>0</v>
      </c>
      <c r="N133" s="4">
        <f>VLOOKUP(tbl2_2!A133,ishod_substance!A:AD,20,0)</f>
        <v>0</v>
      </c>
      <c r="O133" s="4">
        <f>VLOOKUP(tbl2_2!A133,ishod_substance!A:AD,21,0)</f>
        <v>0</v>
      </c>
      <c r="P133" s="4">
        <f>VLOOKUP(tbl2_2!A133,ishod_substance!A:AD,22,0)</f>
        <v>0</v>
      </c>
      <c r="Q133" s="4">
        <f>VLOOKUP(tbl2_2!A133,ishod_substance!A:AD,23,0)</f>
        <v>1236113</v>
      </c>
      <c r="R133" s="4">
        <f>VLOOKUP(tbl2_2!A133,ishod_substance!A:AD,24,0)</f>
        <v>407875</v>
      </c>
      <c r="S133" s="4">
        <f>VLOOKUP(tbl2_2!A133,ishod_substance!A:AD,25,0)</f>
        <v>1236113</v>
      </c>
      <c r="T133" s="4">
        <f>VLOOKUP(tbl2_2!A133,ishod_substance!A:AD,26,0)</f>
        <v>407859</v>
      </c>
      <c r="U133" s="4">
        <f>VLOOKUP(tbl2_2!A133,ishod_substance!A:AD,27,0)</f>
        <v>12</v>
      </c>
      <c r="V133" s="166">
        <f>VLOOKUP(tbl2_2!A133,ishod_substance!A:AD,29,0)</f>
        <v>0</v>
      </c>
      <c r="W133" s="166">
        <f>VLOOKUP(tbl2_2!A133,ishod_substance!A:AD,30,0)</f>
        <v>0</v>
      </c>
      <c r="X133" s="166">
        <f>VLOOKUP(tbl2_2!A133,ishod_substance!A:AE,31,0)</f>
        <v>0</v>
      </c>
      <c r="Y133" s="10">
        <f>VLOOKUP(tbl2_2!A133,ishod_substance!A:AD,7,0)</f>
        <v>330</v>
      </c>
      <c r="Z133" s="9" t="str">
        <f>VLOOKUP(Y133,quide!$A$2:$B$1006,2,0)</f>
        <v>Сера диоксид (ангидрид сернистый)</v>
      </c>
      <c r="AA133" s="4">
        <f>VLOOKUP(Y133,quide!$A$2:$J$1006,10,0)</f>
        <v>1</v>
      </c>
      <c r="AB133" s="50">
        <f>VLOOKUP(tbl2_2!A133,ishod_substance!A:AD,8,0)</f>
        <v>7.79138888888889E-4</v>
      </c>
      <c r="AC133" s="28">
        <f t="shared" si="3"/>
        <v>0</v>
      </c>
      <c r="AD133" s="27">
        <f>VLOOKUP(tbl2_2!A133,ishod_substance!A:AD,9,0)</f>
        <v>9.6974712000000014E-4</v>
      </c>
      <c r="AE133" s="8">
        <f>VLOOKUP(tbl2_2!A133,ishod_substance!A:AD,9,0)</f>
        <v>9.6974712000000014E-4</v>
      </c>
      <c r="AF133" s="12"/>
    </row>
    <row r="134" spans="1:32" ht="90" hidden="1" x14ac:dyDescent="0.25">
      <c r="A134">
        <v>126</v>
      </c>
      <c r="B134" s="85">
        <f>IFERROR(IF(OR(AND(ishod_substance!$O$1=3,OR(VLOOKUP('tbl2'!Y134,quide!A:G,7,0)=2,VLOOKUP('tbl2'!Y134,quide!A:G,7,0)=1)),AND(ishod_substance!$O$1=2,VLOOKUP('tbl2'!Y134,quide!A:I,9,0)=1)),1,0),0)</f>
        <v>0</v>
      </c>
      <c r="C134" s="5">
        <f>VLOOKUP(tbl2_2!A134,ishod_substance!A:P,2,0)</f>
        <v>6</v>
      </c>
      <c r="D134" s="7" t="str">
        <f>VLOOKUP(tbl2_2!A134,ishod_substance!A:P,3,0)</f>
        <v>открытая стоянка</v>
      </c>
      <c r="E134" s="5" t="str">
        <f>VLOOKUP(tbl2_2!A134,ishod_substance!A:P,11,0)</f>
        <v>автомобиль SCANIA P400</v>
      </c>
      <c r="F134" s="6">
        <f>VLOOKUP(tbl2_2!A134,ishod_substance!A:P,15,0)</f>
        <v>2</v>
      </c>
      <c r="G134" s="6" t="str">
        <f>VLOOKUP(tbl2_2!A134,ishod_substance!A:P,12,0)&amp;"/"&amp;VLOOKUP(tbl2_2!A134,ishod_substance!A:P,14,0)</f>
        <v>0,5/182,5</v>
      </c>
      <c r="H134" s="29" t="str">
        <f>VLOOKUP(tbl2_2!A134,ishod_substance!A:P,6,0)</f>
        <v>стоянка</v>
      </c>
      <c r="I134" s="10">
        <f>VLOOKUP(tbl2_2!A134,ishod_substance!A:P,15,0)</f>
        <v>2</v>
      </c>
      <c r="J134" s="10">
        <f>VLOOKUP(tbl2_2!A134,ishod_substance!A:P,5,0)</f>
        <v>6005</v>
      </c>
      <c r="K134" s="84">
        <f>VLOOKUP(tbl2_2!A134,ishod_substance!A:Q,17,0)</f>
        <v>1</v>
      </c>
      <c r="L134" s="84">
        <f>VLOOKUP(tbl2_2!A134,ishod_substance!A:R,18,0)</f>
        <v>5</v>
      </c>
      <c r="M134" s="165">
        <f>VLOOKUP(tbl2_2!A134,ishod_substance!A:AD,28,0)</f>
        <v>0</v>
      </c>
      <c r="N134" s="4">
        <f>VLOOKUP(tbl2_2!A134,ishod_substance!A:AD,20,0)</f>
        <v>0</v>
      </c>
      <c r="O134" s="4">
        <f>VLOOKUP(tbl2_2!A134,ishod_substance!A:AD,21,0)</f>
        <v>0</v>
      </c>
      <c r="P134" s="4">
        <f>VLOOKUP(tbl2_2!A134,ishod_substance!A:AD,22,0)</f>
        <v>0</v>
      </c>
      <c r="Q134" s="4">
        <f>VLOOKUP(tbl2_2!A134,ishod_substance!A:AD,23,0)</f>
        <v>1236113</v>
      </c>
      <c r="R134" s="4">
        <f>VLOOKUP(tbl2_2!A134,ishod_substance!A:AD,24,0)</f>
        <v>407875</v>
      </c>
      <c r="S134" s="4">
        <f>VLOOKUP(tbl2_2!A134,ishod_substance!A:AD,25,0)</f>
        <v>1236113</v>
      </c>
      <c r="T134" s="4">
        <f>VLOOKUP(tbl2_2!A134,ishod_substance!A:AD,26,0)</f>
        <v>407859</v>
      </c>
      <c r="U134" s="4">
        <f>VLOOKUP(tbl2_2!A134,ishod_substance!A:AD,27,0)</f>
        <v>12</v>
      </c>
      <c r="V134" s="166">
        <f>VLOOKUP(tbl2_2!A134,ishod_substance!A:AD,29,0)</f>
        <v>0</v>
      </c>
      <c r="W134" s="166">
        <f>VLOOKUP(tbl2_2!A134,ishod_substance!A:AD,30,0)</f>
        <v>0</v>
      </c>
      <c r="X134" s="166">
        <f>VLOOKUP(tbl2_2!A134,ishod_substance!A:AE,31,0)</f>
        <v>0</v>
      </c>
      <c r="Y134" s="10">
        <f>VLOOKUP(tbl2_2!A134,ishod_substance!A:AD,7,0)</f>
        <v>337</v>
      </c>
      <c r="Z134" s="9" t="str">
        <f>VLOOKUP(Y134,quide!$A$2:$B$1006,2,0)</f>
        <v>Углерода оксид (Углерод окись; углерод моноокись; угарный газ)</v>
      </c>
      <c r="AA134" s="4">
        <f>VLOOKUP(Y134,quide!$A$2:$J$1006,10,0)</f>
        <v>1</v>
      </c>
      <c r="AB134" s="50">
        <f>VLOOKUP(tbl2_2!A134,ishod_substance!A:AD,8,0)</f>
        <v>1.4204999999999999E-2</v>
      </c>
      <c r="AC134" s="28">
        <f t="shared" si="3"/>
        <v>0</v>
      </c>
      <c r="AD134" s="27">
        <f>VLOOKUP(tbl2_2!A134,ishod_substance!A:AD,9,0)</f>
        <v>1.996313E-3</v>
      </c>
      <c r="AE134" s="8">
        <f>VLOOKUP(tbl2_2!A134,ishod_substance!A:AD,9,0)</f>
        <v>1.996313E-3</v>
      </c>
      <c r="AF134" s="12"/>
    </row>
    <row r="135" spans="1:32" ht="90" hidden="1" x14ac:dyDescent="0.25">
      <c r="A135">
        <v>127</v>
      </c>
      <c r="B135" s="85">
        <f>IFERROR(IF(OR(AND(ishod_substance!$O$1=3,OR(VLOOKUP('tbl2'!Y135,quide!A:G,7,0)=2,VLOOKUP('tbl2'!Y135,quide!A:G,7,0)=1)),AND(ishod_substance!$O$1=2,VLOOKUP('tbl2'!Y135,quide!A:I,9,0)=1)),1,0),0)</f>
        <v>0</v>
      </c>
      <c r="C135" s="5">
        <f>VLOOKUP(tbl2_2!A135,ishod_substance!A:P,2,0)</f>
        <v>6</v>
      </c>
      <c r="D135" s="7" t="str">
        <f>VLOOKUP(tbl2_2!A135,ishod_substance!A:P,3,0)</f>
        <v>открытая стоянка</v>
      </c>
      <c r="E135" s="5" t="str">
        <f>VLOOKUP(tbl2_2!A135,ishod_substance!A:P,11,0)</f>
        <v>автомобиль SCANIA P400</v>
      </c>
      <c r="F135" s="6">
        <f>VLOOKUP(tbl2_2!A135,ishod_substance!A:P,15,0)</f>
        <v>2</v>
      </c>
      <c r="G135" s="6" t="str">
        <f>VLOOKUP(tbl2_2!A135,ishod_substance!A:P,12,0)&amp;"/"&amp;VLOOKUP(tbl2_2!A135,ishod_substance!A:P,14,0)</f>
        <v>0,5/182,5</v>
      </c>
      <c r="H135" s="29" t="str">
        <f>VLOOKUP(tbl2_2!A135,ishod_substance!A:P,6,0)</f>
        <v>стоянка</v>
      </c>
      <c r="I135" s="10">
        <f>VLOOKUP(tbl2_2!A135,ishod_substance!A:P,15,0)</f>
        <v>2</v>
      </c>
      <c r="J135" s="10">
        <f>VLOOKUP(tbl2_2!A135,ishod_substance!A:P,5,0)</f>
        <v>6005</v>
      </c>
      <c r="K135" s="84">
        <f>VLOOKUP(tbl2_2!A135,ishod_substance!A:Q,17,0)</f>
        <v>1</v>
      </c>
      <c r="L135" s="84">
        <f>VLOOKUP(tbl2_2!A135,ishod_substance!A:R,18,0)</f>
        <v>5</v>
      </c>
      <c r="M135" s="165">
        <f>VLOOKUP(tbl2_2!A135,ishod_substance!A:AD,28,0)</f>
        <v>0</v>
      </c>
      <c r="N135" s="4">
        <f>VLOOKUP(tbl2_2!A135,ishod_substance!A:AD,20,0)</f>
        <v>0</v>
      </c>
      <c r="O135" s="4">
        <f>VLOOKUP(tbl2_2!A135,ishod_substance!A:AD,21,0)</f>
        <v>0</v>
      </c>
      <c r="P135" s="4">
        <f>VLOOKUP(tbl2_2!A135,ishod_substance!A:AD,22,0)</f>
        <v>0</v>
      </c>
      <c r="Q135" s="4">
        <f>VLOOKUP(tbl2_2!A135,ishod_substance!A:AD,23,0)</f>
        <v>1236113</v>
      </c>
      <c r="R135" s="4">
        <f>VLOOKUP(tbl2_2!A135,ishod_substance!A:AD,24,0)</f>
        <v>407875</v>
      </c>
      <c r="S135" s="4">
        <f>VLOOKUP(tbl2_2!A135,ishod_substance!A:AD,25,0)</f>
        <v>1236113</v>
      </c>
      <c r="T135" s="4">
        <f>VLOOKUP(tbl2_2!A135,ishod_substance!A:AD,26,0)</f>
        <v>407859</v>
      </c>
      <c r="U135" s="4">
        <f>VLOOKUP(tbl2_2!A135,ishod_substance!A:AD,27,0)</f>
        <v>12</v>
      </c>
      <c r="V135" s="166">
        <f>VLOOKUP(tbl2_2!A135,ishod_substance!A:AD,29,0)</f>
        <v>0</v>
      </c>
      <c r="W135" s="166">
        <f>VLOOKUP(tbl2_2!A135,ishod_substance!A:AD,30,0)</f>
        <v>0</v>
      </c>
      <c r="X135" s="166">
        <f>VLOOKUP(tbl2_2!A135,ishod_substance!A:AE,31,0)</f>
        <v>0</v>
      </c>
      <c r="Y135" s="10">
        <f>VLOOKUP(tbl2_2!A135,ishod_substance!A:AD,7,0)</f>
        <v>2732</v>
      </c>
      <c r="Z135" s="9" t="str">
        <f>VLOOKUP(Y135,quide!$A$2:$B$1006,2,0)</f>
        <v>Керосин (Керосин прямой перегонки; керосин дезодорированный)</v>
      </c>
      <c r="AA135" s="4">
        <f>VLOOKUP(Y135,quide!$A$2:$J$1006,10,0)</f>
        <v>1</v>
      </c>
      <c r="AB135" s="50">
        <f>VLOOKUP(tbl2_2!A135,ishod_substance!A:AD,8,0)</f>
        <v>5.4958333333333335E-3</v>
      </c>
      <c r="AC135" s="28">
        <f t="shared" si="3"/>
        <v>0</v>
      </c>
      <c r="AD135" s="27">
        <f>VLOOKUP(tbl2_2!A135,ishod_substance!A:AD,9,0)</f>
        <v>6.5082209999999998E-3</v>
      </c>
      <c r="AE135" s="8">
        <f>VLOOKUP(tbl2_2!A135,ishod_substance!A:AD,9,0)</f>
        <v>6.5082209999999998E-3</v>
      </c>
      <c r="AF135" s="12"/>
    </row>
    <row r="136" spans="1:32" ht="64.5" hidden="1" x14ac:dyDescent="0.25">
      <c r="A136">
        <v>128</v>
      </c>
      <c r="B136" s="85">
        <f>IFERROR(IF(OR(AND(ishod_substance!$O$1=3,OR(VLOOKUP('tbl2'!Y136,quide!A:G,7,0)=2,VLOOKUP('tbl2'!Y136,quide!A:G,7,0)=1)),AND(ishod_substance!$O$1=2,VLOOKUP('tbl2'!Y136,quide!A:I,9,0)=1)),1,0),0)</f>
        <v>0</v>
      </c>
      <c r="C136" s="5">
        <f>VLOOKUP(tbl2_2!A136,ishod_substance!A:P,2,0)</f>
        <v>6</v>
      </c>
      <c r="D136" s="7" t="str">
        <f>VLOOKUP(tbl2_2!A136,ishod_substance!A:P,3,0)</f>
        <v>открытая стоянка</v>
      </c>
      <c r="E136" s="5" t="str">
        <f>VLOOKUP(tbl2_2!A136,ishod_substance!A:P,11,0)</f>
        <v>прицеп AW27</v>
      </c>
      <c r="F136" s="6">
        <f>VLOOKUP(tbl2_2!A136,ishod_substance!A:P,15,0)</f>
        <v>4</v>
      </c>
      <c r="G136" s="6" t="str">
        <f>VLOOKUP(tbl2_2!A136,ishod_substance!A:P,12,0)&amp;"/"&amp;VLOOKUP(tbl2_2!A136,ishod_substance!A:P,14,0)</f>
        <v>0,5/182,5</v>
      </c>
      <c r="H136" s="29" t="str">
        <f>VLOOKUP(tbl2_2!A136,ishod_substance!A:P,6,0)</f>
        <v>стоянка</v>
      </c>
      <c r="I136" s="10">
        <f>VLOOKUP(tbl2_2!A136,ishod_substance!A:P,15,0)</f>
        <v>4</v>
      </c>
      <c r="J136" s="10">
        <f>VLOOKUP(tbl2_2!A136,ishod_substance!A:P,5,0)</f>
        <v>6005</v>
      </c>
      <c r="K136" s="84">
        <f>VLOOKUP(tbl2_2!A136,ishod_substance!A:Q,17,0)</f>
        <v>1</v>
      </c>
      <c r="L136" s="84">
        <f>VLOOKUP(tbl2_2!A136,ishod_substance!A:R,18,0)</f>
        <v>5</v>
      </c>
      <c r="M136" s="165">
        <f>VLOOKUP(tbl2_2!A136,ishod_substance!A:AD,28,0)</f>
        <v>0</v>
      </c>
      <c r="N136" s="4">
        <f>VLOOKUP(tbl2_2!A136,ishod_substance!A:AD,20,0)</f>
        <v>0</v>
      </c>
      <c r="O136" s="4">
        <f>VLOOKUP(tbl2_2!A136,ishod_substance!A:AD,21,0)</f>
        <v>0</v>
      </c>
      <c r="P136" s="4">
        <f>VLOOKUP(tbl2_2!A136,ishod_substance!A:AD,22,0)</f>
        <v>0</v>
      </c>
      <c r="Q136" s="4">
        <f>VLOOKUP(tbl2_2!A136,ishod_substance!A:AD,23,0)</f>
        <v>1236113</v>
      </c>
      <c r="R136" s="4">
        <f>VLOOKUP(tbl2_2!A136,ishod_substance!A:AD,24,0)</f>
        <v>407875</v>
      </c>
      <c r="S136" s="4">
        <f>VLOOKUP(tbl2_2!A136,ishod_substance!A:AD,25,0)</f>
        <v>1236113</v>
      </c>
      <c r="T136" s="4">
        <f>VLOOKUP(tbl2_2!A136,ishod_substance!A:AD,26,0)</f>
        <v>407859</v>
      </c>
      <c r="U136" s="4">
        <f>VLOOKUP(tbl2_2!A136,ishod_substance!A:AD,27,0)</f>
        <v>12</v>
      </c>
      <c r="V136" s="166">
        <f>VLOOKUP(tbl2_2!A136,ishod_substance!A:AD,29,0)</f>
        <v>0</v>
      </c>
      <c r="W136" s="166">
        <f>VLOOKUP(tbl2_2!A136,ishod_substance!A:AD,30,0)</f>
        <v>0</v>
      </c>
      <c r="X136" s="166">
        <f>VLOOKUP(tbl2_2!A136,ishod_substance!A:AE,31,0)</f>
        <v>0</v>
      </c>
      <c r="Y136" s="10">
        <f>VLOOKUP(tbl2_2!A136,ishod_substance!A:AD,7,0)</f>
        <v>301</v>
      </c>
      <c r="Z136" s="9" t="str">
        <f>VLOOKUP(Y136,quide!$A$2:$B$1006,2,0)</f>
        <v>Азота диоксид (Двуокись азота; пероксид азота)</v>
      </c>
      <c r="AA136" s="4">
        <f>VLOOKUP(Y136,quide!$A$2:$J$1006,10,0)</f>
        <v>1</v>
      </c>
      <c r="AB136" s="50">
        <f>VLOOKUP(tbl2_2!A136,ishod_substance!A:AD,8,0)</f>
        <v>4.2707777777777779E-3</v>
      </c>
      <c r="AC136" s="28">
        <f t="shared" si="3"/>
        <v>0</v>
      </c>
      <c r="AD136" s="27">
        <f>VLOOKUP(tbl2_2!A136,ishod_substance!A:AD,9,0)</f>
        <v>1.0073222400000002E-2</v>
      </c>
      <c r="AE136" s="8">
        <f>VLOOKUP(tbl2_2!A136,ishod_substance!A:AD,9,0)</f>
        <v>1.0073222400000002E-2</v>
      </c>
      <c r="AF136" s="12"/>
    </row>
    <row r="137" spans="1:32" ht="39" hidden="1" x14ac:dyDescent="0.25">
      <c r="A137">
        <v>129</v>
      </c>
      <c r="B137" s="85">
        <f>IFERROR(IF(OR(AND(ishod_substance!$O$1=3,OR(VLOOKUP('tbl2'!Y137,quide!A:G,7,0)=2,VLOOKUP('tbl2'!Y137,quide!A:G,7,0)=1)),AND(ishod_substance!$O$1=2,VLOOKUP('tbl2'!Y137,quide!A:I,9,0)=1)),1,0),0)</f>
        <v>0</v>
      </c>
      <c r="C137" s="5">
        <f>VLOOKUP(tbl2_2!A137,ishod_substance!A:P,2,0)</f>
        <v>6</v>
      </c>
      <c r="D137" s="7" t="str">
        <f>VLOOKUP(tbl2_2!A137,ishod_substance!A:P,3,0)</f>
        <v>открытая стоянка</v>
      </c>
      <c r="E137" s="5" t="str">
        <f>VLOOKUP(tbl2_2!A137,ishod_substance!A:P,11,0)</f>
        <v>прицеп AW27</v>
      </c>
      <c r="F137" s="6">
        <f>VLOOKUP(tbl2_2!A137,ishod_substance!A:P,15,0)</f>
        <v>4</v>
      </c>
      <c r="G137" s="6" t="str">
        <f>VLOOKUP(tbl2_2!A137,ishod_substance!A:P,12,0)&amp;"/"&amp;VLOOKUP(tbl2_2!A137,ishod_substance!A:P,14,0)</f>
        <v>0,5/182,5</v>
      </c>
      <c r="H137" s="29" t="str">
        <f>VLOOKUP(tbl2_2!A137,ishod_substance!A:P,6,0)</f>
        <v>стоянка</v>
      </c>
      <c r="I137" s="10">
        <f>VLOOKUP(tbl2_2!A137,ishod_substance!A:P,15,0)</f>
        <v>4</v>
      </c>
      <c r="J137" s="10">
        <f>VLOOKUP(tbl2_2!A137,ishod_substance!A:P,5,0)</f>
        <v>6005</v>
      </c>
      <c r="K137" s="84">
        <f>VLOOKUP(tbl2_2!A137,ishod_substance!A:Q,17,0)</f>
        <v>1</v>
      </c>
      <c r="L137" s="84">
        <f>VLOOKUP(tbl2_2!A137,ishod_substance!A:R,18,0)</f>
        <v>5</v>
      </c>
      <c r="M137" s="165">
        <f>VLOOKUP(tbl2_2!A137,ishod_substance!A:AD,28,0)</f>
        <v>0</v>
      </c>
      <c r="N137" s="4">
        <f>VLOOKUP(tbl2_2!A137,ishod_substance!A:AD,20,0)</f>
        <v>0</v>
      </c>
      <c r="O137" s="4">
        <f>VLOOKUP(tbl2_2!A137,ishod_substance!A:AD,21,0)</f>
        <v>0</v>
      </c>
      <c r="P137" s="4">
        <f>VLOOKUP(tbl2_2!A137,ishod_substance!A:AD,22,0)</f>
        <v>0</v>
      </c>
      <c r="Q137" s="4">
        <f>VLOOKUP(tbl2_2!A137,ishod_substance!A:AD,23,0)</f>
        <v>1236113</v>
      </c>
      <c r="R137" s="4">
        <f>VLOOKUP(tbl2_2!A137,ishod_substance!A:AD,24,0)</f>
        <v>407875</v>
      </c>
      <c r="S137" s="4">
        <f>VLOOKUP(tbl2_2!A137,ishod_substance!A:AD,25,0)</f>
        <v>1236113</v>
      </c>
      <c r="T137" s="4">
        <f>VLOOKUP(tbl2_2!A137,ishod_substance!A:AD,26,0)</f>
        <v>407859</v>
      </c>
      <c r="U137" s="4">
        <f>VLOOKUP(tbl2_2!A137,ishod_substance!A:AD,27,0)</f>
        <v>12</v>
      </c>
      <c r="V137" s="166">
        <f>VLOOKUP(tbl2_2!A137,ishod_substance!A:AD,29,0)</f>
        <v>0</v>
      </c>
      <c r="W137" s="166">
        <f>VLOOKUP(tbl2_2!A137,ishod_substance!A:AD,30,0)</f>
        <v>0</v>
      </c>
      <c r="X137" s="166">
        <f>VLOOKUP(tbl2_2!A137,ishod_substance!A:AE,31,0)</f>
        <v>0</v>
      </c>
      <c r="Y137" s="10">
        <f>VLOOKUP(tbl2_2!A137,ishod_substance!A:AD,7,0)</f>
        <v>304</v>
      </c>
      <c r="Z137" s="9" t="str">
        <f>VLOOKUP(Y137,quide!$A$2:$B$1006,2,0)</f>
        <v>Азот (II) оксид (Азот монооксид)</v>
      </c>
      <c r="AA137" s="4">
        <f>VLOOKUP(Y137,quide!$A$2:$J$1006,10,0)</f>
        <v>1</v>
      </c>
      <c r="AB137" s="50">
        <f>VLOOKUP(tbl2_2!A137,ishod_substance!A:AD,8,0)</f>
        <v>6.9400138888888884E-4</v>
      </c>
      <c r="AC137" s="28">
        <f t="shared" si="3"/>
        <v>0</v>
      </c>
      <c r="AD137" s="27">
        <f>VLOOKUP(tbl2_2!A137,ishod_substance!A:AD,9,0)</f>
        <v>1.6368986400000002E-3</v>
      </c>
      <c r="AE137" s="8">
        <f>VLOOKUP(tbl2_2!A137,ishod_substance!A:AD,9,0)</f>
        <v>1.6368986400000002E-3</v>
      </c>
      <c r="AF137" s="12"/>
    </row>
    <row r="138" spans="1:32" ht="39" hidden="1" x14ac:dyDescent="0.25">
      <c r="A138">
        <v>130</v>
      </c>
      <c r="B138" s="85">
        <f>IFERROR(IF(OR(AND(ishod_substance!$O$1=3,OR(VLOOKUP('tbl2'!Y138,quide!A:G,7,0)=2,VLOOKUP('tbl2'!Y138,quide!A:G,7,0)=1)),AND(ishod_substance!$O$1=2,VLOOKUP('tbl2'!Y138,quide!A:I,9,0)=1)),1,0),0)</f>
        <v>0</v>
      </c>
      <c r="C138" s="5">
        <f>VLOOKUP(tbl2_2!A138,ishod_substance!A:P,2,0)</f>
        <v>6</v>
      </c>
      <c r="D138" s="7" t="str">
        <f>VLOOKUP(tbl2_2!A138,ishod_substance!A:P,3,0)</f>
        <v>открытая стоянка</v>
      </c>
      <c r="E138" s="5" t="str">
        <f>VLOOKUP(tbl2_2!A138,ishod_substance!A:P,11,0)</f>
        <v>прицеп AW27</v>
      </c>
      <c r="F138" s="6">
        <f>VLOOKUP(tbl2_2!A138,ishod_substance!A:P,15,0)</f>
        <v>4</v>
      </c>
      <c r="G138" s="6" t="str">
        <f>VLOOKUP(tbl2_2!A138,ishod_substance!A:P,12,0)&amp;"/"&amp;VLOOKUP(tbl2_2!A138,ishod_substance!A:P,14,0)</f>
        <v>0,5/182,5</v>
      </c>
      <c r="H138" s="29" t="str">
        <f>VLOOKUP(tbl2_2!A138,ishod_substance!A:P,6,0)</f>
        <v>стоянка</v>
      </c>
      <c r="I138" s="10">
        <f>VLOOKUP(tbl2_2!A138,ishod_substance!A:P,15,0)</f>
        <v>4</v>
      </c>
      <c r="J138" s="10">
        <f>VLOOKUP(tbl2_2!A138,ishod_substance!A:P,5,0)</f>
        <v>6005</v>
      </c>
      <c r="K138" s="84">
        <f>VLOOKUP(tbl2_2!A138,ishod_substance!A:Q,17,0)</f>
        <v>1</v>
      </c>
      <c r="L138" s="84">
        <f>VLOOKUP(tbl2_2!A138,ishod_substance!A:R,18,0)</f>
        <v>5</v>
      </c>
      <c r="M138" s="165">
        <f>VLOOKUP(tbl2_2!A138,ishod_substance!A:AD,28,0)</f>
        <v>0</v>
      </c>
      <c r="N138" s="4">
        <f>VLOOKUP(tbl2_2!A138,ishod_substance!A:AD,20,0)</f>
        <v>0</v>
      </c>
      <c r="O138" s="4">
        <f>VLOOKUP(tbl2_2!A138,ishod_substance!A:AD,21,0)</f>
        <v>0</v>
      </c>
      <c r="P138" s="4">
        <f>VLOOKUP(tbl2_2!A138,ishod_substance!A:AD,22,0)</f>
        <v>0</v>
      </c>
      <c r="Q138" s="4">
        <f>VLOOKUP(tbl2_2!A138,ishod_substance!A:AD,23,0)</f>
        <v>1236113</v>
      </c>
      <c r="R138" s="4">
        <f>VLOOKUP(tbl2_2!A138,ishod_substance!A:AD,24,0)</f>
        <v>407875</v>
      </c>
      <c r="S138" s="4">
        <f>VLOOKUP(tbl2_2!A138,ishod_substance!A:AD,25,0)</f>
        <v>1236113</v>
      </c>
      <c r="T138" s="4">
        <f>VLOOKUP(tbl2_2!A138,ishod_substance!A:AD,26,0)</f>
        <v>407859</v>
      </c>
      <c r="U138" s="4">
        <f>VLOOKUP(tbl2_2!A138,ishod_substance!A:AD,27,0)</f>
        <v>12</v>
      </c>
      <c r="V138" s="166">
        <f>VLOOKUP(tbl2_2!A138,ishod_substance!A:AD,29,0)</f>
        <v>0</v>
      </c>
      <c r="W138" s="166">
        <f>VLOOKUP(tbl2_2!A138,ishod_substance!A:AD,30,0)</f>
        <v>0</v>
      </c>
      <c r="X138" s="166">
        <f>VLOOKUP(tbl2_2!A138,ishod_substance!A:AE,31,0)</f>
        <v>0</v>
      </c>
      <c r="Y138" s="10">
        <f>VLOOKUP(tbl2_2!A138,ishod_substance!A:AD,7,0)</f>
        <v>328</v>
      </c>
      <c r="Z138" s="9" t="str">
        <f>VLOOKUP(Y138,quide!$A$2:$B$1006,2,0)</f>
        <v>Углерод (Пигмент черный)</v>
      </c>
      <c r="AA138" s="4">
        <f>VLOOKUP(Y138,quide!$A$2:$J$1006,10,0)</f>
        <v>1</v>
      </c>
      <c r="AB138" s="50">
        <f>VLOOKUP(tbl2_2!A138,ishod_substance!A:AD,8,0)</f>
        <v>2.6381944444444445E-4</v>
      </c>
      <c r="AC138" s="28">
        <f t="shared" si="3"/>
        <v>0</v>
      </c>
      <c r="AD138" s="27">
        <f>VLOOKUP(tbl2_2!A138,ishod_substance!A:AD,9,0)</f>
        <v>5.8660890000000016E-4</v>
      </c>
      <c r="AE138" s="8">
        <f>VLOOKUP(tbl2_2!A138,ishod_substance!A:AD,9,0)</f>
        <v>5.8660890000000016E-4</v>
      </c>
      <c r="AF138" s="12"/>
    </row>
    <row r="139" spans="1:32" ht="39" hidden="1" x14ac:dyDescent="0.25">
      <c r="A139">
        <v>131</v>
      </c>
      <c r="B139" s="85">
        <f>IFERROR(IF(OR(AND(ishod_substance!$O$1=3,OR(VLOOKUP('tbl2'!Y139,quide!A:G,7,0)=2,VLOOKUP('tbl2'!Y139,quide!A:G,7,0)=1)),AND(ishod_substance!$O$1=2,VLOOKUP('tbl2'!Y139,quide!A:I,9,0)=1)),1,0),0)</f>
        <v>0</v>
      </c>
      <c r="C139" s="5">
        <f>VLOOKUP(tbl2_2!A139,ishod_substance!A:P,2,0)</f>
        <v>6</v>
      </c>
      <c r="D139" s="7" t="str">
        <f>VLOOKUP(tbl2_2!A139,ishod_substance!A:P,3,0)</f>
        <v>открытая стоянка</v>
      </c>
      <c r="E139" s="5" t="str">
        <f>VLOOKUP(tbl2_2!A139,ishod_substance!A:P,11,0)</f>
        <v>прицеп AW27</v>
      </c>
      <c r="F139" s="6">
        <f>VLOOKUP(tbl2_2!A139,ishod_substance!A:P,15,0)</f>
        <v>4</v>
      </c>
      <c r="G139" s="6" t="str">
        <f>VLOOKUP(tbl2_2!A139,ishod_substance!A:P,12,0)&amp;"/"&amp;VLOOKUP(tbl2_2!A139,ishod_substance!A:P,14,0)</f>
        <v>0,5/182,5</v>
      </c>
      <c r="H139" s="29" t="str">
        <f>VLOOKUP(tbl2_2!A139,ishod_substance!A:P,6,0)</f>
        <v>стоянка</v>
      </c>
      <c r="I139" s="10">
        <f>VLOOKUP(tbl2_2!A139,ishod_substance!A:P,15,0)</f>
        <v>4</v>
      </c>
      <c r="J139" s="10">
        <f>VLOOKUP(tbl2_2!A139,ishod_substance!A:P,5,0)</f>
        <v>6005</v>
      </c>
      <c r="K139" s="84">
        <f>VLOOKUP(tbl2_2!A139,ishod_substance!A:Q,17,0)</f>
        <v>1</v>
      </c>
      <c r="L139" s="84">
        <f>VLOOKUP(tbl2_2!A139,ishod_substance!A:R,18,0)</f>
        <v>5</v>
      </c>
      <c r="M139" s="165">
        <f>VLOOKUP(tbl2_2!A139,ishod_substance!A:AD,28,0)</f>
        <v>0</v>
      </c>
      <c r="N139" s="4">
        <f>VLOOKUP(tbl2_2!A139,ishod_substance!A:AD,20,0)</f>
        <v>0</v>
      </c>
      <c r="O139" s="4">
        <f>VLOOKUP(tbl2_2!A139,ishod_substance!A:AD,21,0)</f>
        <v>0</v>
      </c>
      <c r="P139" s="4">
        <f>VLOOKUP(tbl2_2!A139,ishod_substance!A:AD,22,0)</f>
        <v>0</v>
      </c>
      <c r="Q139" s="4">
        <f>VLOOKUP(tbl2_2!A139,ishod_substance!A:AD,23,0)</f>
        <v>1236113</v>
      </c>
      <c r="R139" s="4">
        <f>VLOOKUP(tbl2_2!A139,ishod_substance!A:AD,24,0)</f>
        <v>407875</v>
      </c>
      <c r="S139" s="4">
        <f>VLOOKUP(tbl2_2!A139,ishod_substance!A:AD,25,0)</f>
        <v>1236113</v>
      </c>
      <c r="T139" s="4">
        <f>VLOOKUP(tbl2_2!A139,ishod_substance!A:AD,26,0)</f>
        <v>407859</v>
      </c>
      <c r="U139" s="4">
        <f>VLOOKUP(tbl2_2!A139,ishod_substance!A:AD,27,0)</f>
        <v>12</v>
      </c>
      <c r="V139" s="166">
        <f>VLOOKUP(tbl2_2!A139,ishod_substance!A:AD,29,0)</f>
        <v>0</v>
      </c>
      <c r="W139" s="166">
        <f>VLOOKUP(tbl2_2!A139,ishod_substance!A:AD,30,0)</f>
        <v>0</v>
      </c>
      <c r="X139" s="166">
        <f>VLOOKUP(tbl2_2!A139,ishod_substance!A:AE,31,0)</f>
        <v>0</v>
      </c>
      <c r="Y139" s="10">
        <f>VLOOKUP(tbl2_2!A139,ishod_substance!A:AD,7,0)</f>
        <v>330</v>
      </c>
      <c r="Z139" s="9" t="str">
        <f>VLOOKUP(Y139,quide!$A$2:$B$1006,2,0)</f>
        <v>Сера диоксид (ангидрид сернистый)</v>
      </c>
      <c r="AA139" s="4">
        <f>VLOOKUP(Y139,quide!$A$2:$J$1006,10,0)</f>
        <v>1</v>
      </c>
      <c r="AB139" s="50">
        <f>VLOOKUP(tbl2_2!A139,ishod_substance!A:AD,8,0)</f>
        <v>7.79138888888889E-4</v>
      </c>
      <c r="AC139" s="28">
        <f t="shared" si="3"/>
        <v>0</v>
      </c>
      <c r="AD139" s="27">
        <f>VLOOKUP(tbl2_2!A139,ishod_substance!A:AD,9,0)</f>
        <v>1.9394942400000003E-3</v>
      </c>
      <c r="AE139" s="8">
        <f>VLOOKUP(tbl2_2!A139,ishod_substance!A:AD,9,0)</f>
        <v>1.9394942400000003E-3</v>
      </c>
      <c r="AF139" s="12"/>
    </row>
    <row r="140" spans="1:32" ht="90" hidden="1" x14ac:dyDescent="0.25">
      <c r="A140">
        <v>132</v>
      </c>
      <c r="B140" s="85">
        <f>IFERROR(IF(OR(AND(ishod_substance!$O$1=3,OR(VLOOKUP('tbl2'!Y140,quide!A:G,7,0)=2,VLOOKUP('tbl2'!Y140,quide!A:G,7,0)=1)),AND(ishod_substance!$O$1=2,VLOOKUP('tbl2'!Y140,quide!A:I,9,0)=1)),1,0),0)</f>
        <v>0</v>
      </c>
      <c r="C140" s="5">
        <f>VLOOKUP(tbl2_2!A140,ishod_substance!A:P,2,0)</f>
        <v>6</v>
      </c>
      <c r="D140" s="7" t="str">
        <f>VLOOKUP(tbl2_2!A140,ishod_substance!A:P,3,0)</f>
        <v>открытая стоянка</v>
      </c>
      <c r="E140" s="5" t="str">
        <f>VLOOKUP(tbl2_2!A140,ishod_substance!A:P,11,0)</f>
        <v>прицеп AW27</v>
      </c>
      <c r="F140" s="6">
        <f>VLOOKUP(tbl2_2!A140,ishod_substance!A:P,15,0)</f>
        <v>4</v>
      </c>
      <c r="G140" s="6" t="str">
        <f>VLOOKUP(tbl2_2!A140,ishod_substance!A:P,12,0)&amp;"/"&amp;VLOOKUP(tbl2_2!A140,ishod_substance!A:P,14,0)</f>
        <v>0,5/182,5</v>
      </c>
      <c r="H140" s="29" t="str">
        <f>VLOOKUP(tbl2_2!A140,ishod_substance!A:P,6,0)</f>
        <v>стоянка</v>
      </c>
      <c r="I140" s="10">
        <f>VLOOKUP(tbl2_2!A140,ishod_substance!A:P,15,0)</f>
        <v>4</v>
      </c>
      <c r="J140" s="10">
        <f>VLOOKUP(tbl2_2!A140,ishod_substance!A:P,5,0)</f>
        <v>6005</v>
      </c>
      <c r="K140" s="84">
        <f>VLOOKUP(tbl2_2!A140,ishod_substance!A:Q,17,0)</f>
        <v>1</v>
      </c>
      <c r="L140" s="84">
        <f>VLOOKUP(tbl2_2!A140,ishod_substance!A:R,18,0)</f>
        <v>5</v>
      </c>
      <c r="M140" s="165">
        <f>VLOOKUP(tbl2_2!A140,ishod_substance!A:AD,28,0)</f>
        <v>0</v>
      </c>
      <c r="N140" s="4">
        <f>VLOOKUP(tbl2_2!A140,ishod_substance!A:AD,20,0)</f>
        <v>0</v>
      </c>
      <c r="O140" s="4">
        <f>VLOOKUP(tbl2_2!A140,ishod_substance!A:AD,21,0)</f>
        <v>0</v>
      </c>
      <c r="P140" s="4">
        <f>VLOOKUP(tbl2_2!A140,ishod_substance!A:AD,22,0)</f>
        <v>0</v>
      </c>
      <c r="Q140" s="4">
        <f>VLOOKUP(tbl2_2!A140,ishod_substance!A:AD,23,0)</f>
        <v>1236113</v>
      </c>
      <c r="R140" s="4">
        <f>VLOOKUP(tbl2_2!A140,ishod_substance!A:AD,24,0)</f>
        <v>407875</v>
      </c>
      <c r="S140" s="4">
        <f>VLOOKUP(tbl2_2!A140,ishod_substance!A:AD,25,0)</f>
        <v>1236113</v>
      </c>
      <c r="T140" s="4">
        <f>VLOOKUP(tbl2_2!A140,ishod_substance!A:AD,26,0)</f>
        <v>407859</v>
      </c>
      <c r="U140" s="4">
        <f>VLOOKUP(tbl2_2!A140,ishod_substance!A:AD,27,0)</f>
        <v>12</v>
      </c>
      <c r="V140" s="166">
        <f>VLOOKUP(tbl2_2!A140,ishod_substance!A:AD,29,0)</f>
        <v>0</v>
      </c>
      <c r="W140" s="166">
        <f>VLOOKUP(tbl2_2!A140,ishod_substance!A:AD,30,0)</f>
        <v>0</v>
      </c>
      <c r="X140" s="166">
        <f>VLOOKUP(tbl2_2!A140,ishod_substance!A:AE,31,0)</f>
        <v>0</v>
      </c>
      <c r="Y140" s="10">
        <f>VLOOKUP(tbl2_2!A140,ishod_substance!A:AD,7,0)</f>
        <v>337</v>
      </c>
      <c r="Z140" s="9" t="str">
        <f>VLOOKUP(Y140,quide!$A$2:$B$1006,2,0)</f>
        <v>Углерода оксид (Углерод окись; углерод моноокись; угарный газ)</v>
      </c>
      <c r="AA140" s="4">
        <f>VLOOKUP(Y140,quide!$A$2:$J$1006,10,0)</f>
        <v>1</v>
      </c>
      <c r="AB140" s="50">
        <f>VLOOKUP(tbl2_2!A140,ishod_substance!A:AD,8,0)</f>
        <v>1.4204999999999999E-2</v>
      </c>
      <c r="AC140" s="28">
        <f t="shared" si="3"/>
        <v>0</v>
      </c>
      <c r="AD140" s="27">
        <f>VLOOKUP(tbl2_2!A140,ishod_substance!A:AD,9,0)</f>
        <v>1.996313E-3</v>
      </c>
      <c r="AE140" s="8">
        <f>VLOOKUP(tbl2_2!A140,ishod_substance!A:AD,9,0)</f>
        <v>1.996313E-3</v>
      </c>
      <c r="AF140" s="12"/>
    </row>
    <row r="141" spans="1:32" ht="90" hidden="1" x14ac:dyDescent="0.25">
      <c r="A141">
        <v>133</v>
      </c>
      <c r="B141" s="85">
        <f>IFERROR(IF(OR(AND(ishod_substance!$O$1=3,OR(VLOOKUP('tbl2'!Y141,quide!A:G,7,0)=2,VLOOKUP('tbl2'!Y141,quide!A:G,7,0)=1)),AND(ishod_substance!$O$1=2,VLOOKUP('tbl2'!Y141,quide!A:I,9,0)=1)),1,0),0)</f>
        <v>0</v>
      </c>
      <c r="C141" s="5">
        <f>VLOOKUP(tbl2_2!A141,ishod_substance!A:P,2,0)</f>
        <v>6</v>
      </c>
      <c r="D141" s="7" t="str">
        <f>VLOOKUP(tbl2_2!A141,ishod_substance!A:P,3,0)</f>
        <v>открытая стоянка</v>
      </c>
      <c r="E141" s="5" t="str">
        <f>VLOOKUP(tbl2_2!A141,ishod_substance!A:P,11,0)</f>
        <v>прицеп AW27</v>
      </c>
      <c r="F141" s="6">
        <f>VLOOKUP(tbl2_2!A141,ishod_substance!A:P,15,0)</f>
        <v>4</v>
      </c>
      <c r="G141" s="6" t="str">
        <f>VLOOKUP(tbl2_2!A141,ishod_substance!A:P,12,0)&amp;"/"&amp;VLOOKUP(tbl2_2!A141,ishod_substance!A:P,14,0)</f>
        <v>0,5/182,5</v>
      </c>
      <c r="H141" s="29" t="str">
        <f>VLOOKUP(tbl2_2!A141,ishod_substance!A:P,6,0)</f>
        <v>стоянка</v>
      </c>
      <c r="I141" s="10">
        <f>VLOOKUP(tbl2_2!A141,ishod_substance!A:P,15,0)</f>
        <v>4</v>
      </c>
      <c r="J141" s="10">
        <f>VLOOKUP(tbl2_2!A141,ishod_substance!A:P,5,0)</f>
        <v>6005</v>
      </c>
      <c r="K141" s="84">
        <f>VLOOKUP(tbl2_2!A141,ishod_substance!A:Q,17,0)</f>
        <v>1</v>
      </c>
      <c r="L141" s="84">
        <f>VLOOKUP(tbl2_2!A141,ishod_substance!A:R,18,0)</f>
        <v>5</v>
      </c>
      <c r="M141" s="165">
        <f>VLOOKUP(tbl2_2!A141,ishod_substance!A:AD,28,0)</f>
        <v>0</v>
      </c>
      <c r="N141" s="4">
        <f>VLOOKUP(tbl2_2!A141,ishod_substance!A:AD,20,0)</f>
        <v>0</v>
      </c>
      <c r="O141" s="4">
        <f>VLOOKUP(tbl2_2!A141,ishod_substance!A:AD,21,0)</f>
        <v>0</v>
      </c>
      <c r="P141" s="4">
        <f>VLOOKUP(tbl2_2!A141,ishod_substance!A:AD,22,0)</f>
        <v>0</v>
      </c>
      <c r="Q141" s="4">
        <f>VLOOKUP(tbl2_2!A141,ishod_substance!A:AD,23,0)</f>
        <v>1236113</v>
      </c>
      <c r="R141" s="4">
        <f>VLOOKUP(tbl2_2!A141,ishod_substance!A:AD,24,0)</f>
        <v>407875</v>
      </c>
      <c r="S141" s="4">
        <f>VLOOKUP(tbl2_2!A141,ishod_substance!A:AD,25,0)</f>
        <v>1236113</v>
      </c>
      <c r="T141" s="4">
        <f>VLOOKUP(tbl2_2!A141,ishod_substance!A:AD,26,0)</f>
        <v>407859</v>
      </c>
      <c r="U141" s="4">
        <f>VLOOKUP(tbl2_2!A141,ishod_substance!A:AD,27,0)</f>
        <v>12</v>
      </c>
      <c r="V141" s="166">
        <f>VLOOKUP(tbl2_2!A141,ishod_substance!A:AD,29,0)</f>
        <v>0</v>
      </c>
      <c r="W141" s="166">
        <f>VLOOKUP(tbl2_2!A141,ishod_substance!A:AD,30,0)</f>
        <v>0</v>
      </c>
      <c r="X141" s="166">
        <f>VLOOKUP(tbl2_2!A141,ishod_substance!A:AE,31,0)</f>
        <v>0</v>
      </c>
      <c r="Y141" s="10">
        <f>VLOOKUP(tbl2_2!A141,ishod_substance!A:AD,7,0)</f>
        <v>2732</v>
      </c>
      <c r="Z141" s="9" t="str">
        <f>VLOOKUP(Y141,quide!$A$2:$B$1006,2,0)</f>
        <v>Керосин (Керосин прямой перегонки; керосин дезодорированный)</v>
      </c>
      <c r="AA141" s="4">
        <f>VLOOKUP(Y141,quide!$A$2:$J$1006,10,0)</f>
        <v>1</v>
      </c>
      <c r="AB141" s="50">
        <f>VLOOKUP(tbl2_2!A141,ishod_substance!A:AD,8,0)</f>
        <v>5.4958333333333335E-3</v>
      </c>
      <c r="AC141" s="28">
        <f t="shared" si="3"/>
        <v>0</v>
      </c>
      <c r="AD141" s="27">
        <f>VLOOKUP(tbl2_2!A141,ishod_substance!A:AD,9,0)</f>
        <v>1.3016442E-2</v>
      </c>
      <c r="AE141" s="8">
        <f>VLOOKUP(tbl2_2!A141,ishod_substance!A:AD,9,0)</f>
        <v>1.3016442E-2</v>
      </c>
      <c r="AF141" s="12"/>
    </row>
    <row r="142" spans="1:32" ht="64.5" hidden="1" x14ac:dyDescent="0.25">
      <c r="A142">
        <v>134</v>
      </c>
      <c r="B142" s="85">
        <f>IFERROR(IF(OR(AND(ishod_substance!$O$1=3,OR(VLOOKUP('tbl2'!Y142,quide!A:G,7,0)=2,VLOOKUP('tbl2'!Y142,quide!A:G,7,0)=1)),AND(ishod_substance!$O$1=2,VLOOKUP('tbl2'!Y142,quide!A:I,9,0)=1)),1,0),0)</f>
        <v>0</v>
      </c>
      <c r="C142" s="5">
        <f>VLOOKUP(tbl2_2!A142,ishod_substance!A:P,2,0)</f>
        <v>6</v>
      </c>
      <c r="D142" s="7" t="str">
        <f>VLOOKUP(tbl2_2!A142,ishod_substance!A:P,3,0)</f>
        <v>открытая стоянка</v>
      </c>
      <c r="E142" s="5" t="str">
        <f>VLOOKUP(tbl2_2!A142,ishod_substance!A:P,11,0)</f>
        <v>автомобиль TGM 18.250</v>
      </c>
      <c r="F142" s="6">
        <f>VLOOKUP(tbl2_2!A142,ishod_substance!A:P,15,0)</f>
        <v>1</v>
      </c>
      <c r="G142" s="6" t="str">
        <f>VLOOKUP(tbl2_2!A142,ishod_substance!A:P,12,0)&amp;"/"&amp;VLOOKUP(tbl2_2!A142,ishod_substance!A:P,14,0)</f>
        <v>0,5/182,5</v>
      </c>
      <c r="H142" s="29" t="str">
        <f>VLOOKUP(tbl2_2!A142,ishod_substance!A:P,6,0)</f>
        <v>стоянка</v>
      </c>
      <c r="I142" s="10">
        <f>VLOOKUP(tbl2_2!A142,ishod_substance!A:P,15,0)</f>
        <v>1</v>
      </c>
      <c r="J142" s="10">
        <f>VLOOKUP(tbl2_2!A142,ishod_substance!A:P,5,0)</f>
        <v>6005</v>
      </c>
      <c r="K142" s="84">
        <f>VLOOKUP(tbl2_2!A142,ishod_substance!A:Q,17,0)</f>
        <v>1</v>
      </c>
      <c r="L142" s="84">
        <f>VLOOKUP(tbl2_2!A142,ishod_substance!A:R,18,0)</f>
        <v>5</v>
      </c>
      <c r="M142" s="165">
        <f>VLOOKUP(tbl2_2!A142,ishod_substance!A:AD,28,0)</f>
        <v>0</v>
      </c>
      <c r="N142" s="4">
        <f>VLOOKUP(tbl2_2!A142,ishod_substance!A:AD,20,0)</f>
        <v>0</v>
      </c>
      <c r="O142" s="4">
        <f>VLOOKUP(tbl2_2!A142,ishod_substance!A:AD,21,0)</f>
        <v>0</v>
      </c>
      <c r="P142" s="4">
        <f>VLOOKUP(tbl2_2!A142,ishod_substance!A:AD,22,0)</f>
        <v>0</v>
      </c>
      <c r="Q142" s="4">
        <f>VLOOKUP(tbl2_2!A142,ishod_substance!A:AD,23,0)</f>
        <v>1236113</v>
      </c>
      <c r="R142" s="4">
        <f>VLOOKUP(tbl2_2!A142,ishod_substance!A:AD,24,0)</f>
        <v>407875</v>
      </c>
      <c r="S142" s="4">
        <f>VLOOKUP(tbl2_2!A142,ishod_substance!A:AD,25,0)</f>
        <v>1236113</v>
      </c>
      <c r="T142" s="4">
        <f>VLOOKUP(tbl2_2!A142,ishod_substance!A:AD,26,0)</f>
        <v>407859</v>
      </c>
      <c r="U142" s="4">
        <f>VLOOKUP(tbl2_2!A142,ishod_substance!A:AD,27,0)</f>
        <v>12</v>
      </c>
      <c r="V142" s="166">
        <f>VLOOKUP(tbl2_2!A142,ishod_substance!A:AD,29,0)</f>
        <v>0</v>
      </c>
      <c r="W142" s="166">
        <f>VLOOKUP(tbl2_2!A142,ishod_substance!A:AD,30,0)</f>
        <v>0</v>
      </c>
      <c r="X142" s="166">
        <f>VLOOKUP(tbl2_2!A142,ishod_substance!A:AE,31,0)</f>
        <v>0</v>
      </c>
      <c r="Y142" s="10">
        <f>VLOOKUP(tbl2_2!A142,ishod_substance!A:AD,7,0)</f>
        <v>301</v>
      </c>
      <c r="Z142" s="9" t="str">
        <f>VLOOKUP(Y142,quide!$A$2:$B$1006,2,0)</f>
        <v>Азота диоксид (Двуокись азота; пероксид азота)</v>
      </c>
      <c r="AA142" s="4">
        <f>VLOOKUP(Y142,quide!$A$2:$J$1006,10,0)</f>
        <v>1</v>
      </c>
      <c r="AB142" s="50">
        <f>VLOOKUP(tbl2_2!A142,ishod_substance!A:AD,8,0)</f>
        <v>3.5357777777777783E-3</v>
      </c>
      <c r="AC142" s="28">
        <f t="shared" si="3"/>
        <v>0</v>
      </c>
      <c r="AD142" s="27">
        <f>VLOOKUP(tbl2_2!A142,ishod_substance!A:AD,9,0)</f>
        <v>2.0827776000000003E-3</v>
      </c>
      <c r="AE142" s="8">
        <f>VLOOKUP(tbl2_2!A142,ishod_substance!A:AD,9,0)</f>
        <v>2.0827776000000003E-3</v>
      </c>
      <c r="AF142" s="12"/>
    </row>
    <row r="143" spans="1:32" ht="39" hidden="1" x14ac:dyDescent="0.25">
      <c r="A143">
        <v>135</v>
      </c>
      <c r="B143" s="85">
        <f>IFERROR(IF(OR(AND(ishod_substance!$O$1=3,OR(VLOOKUP('tbl2'!Y143,quide!A:G,7,0)=2,VLOOKUP('tbl2'!Y143,quide!A:G,7,0)=1)),AND(ishod_substance!$O$1=2,VLOOKUP('tbl2'!Y143,quide!A:I,9,0)=1)),1,0),0)</f>
        <v>0</v>
      </c>
      <c r="C143" s="5">
        <f>VLOOKUP(tbl2_2!A143,ishod_substance!A:P,2,0)</f>
        <v>6</v>
      </c>
      <c r="D143" s="7" t="str">
        <f>VLOOKUP(tbl2_2!A143,ishod_substance!A:P,3,0)</f>
        <v>открытая стоянка</v>
      </c>
      <c r="E143" s="5" t="str">
        <f>VLOOKUP(tbl2_2!A143,ishod_substance!A:P,11,0)</f>
        <v>автомобиль TGM 18.250</v>
      </c>
      <c r="F143" s="6">
        <f>VLOOKUP(tbl2_2!A143,ishod_substance!A:P,15,0)</f>
        <v>1</v>
      </c>
      <c r="G143" s="6" t="str">
        <f>VLOOKUP(tbl2_2!A143,ishod_substance!A:P,12,0)&amp;"/"&amp;VLOOKUP(tbl2_2!A143,ishod_substance!A:P,14,0)</f>
        <v>0,5/182,5</v>
      </c>
      <c r="H143" s="29" t="str">
        <f>VLOOKUP(tbl2_2!A143,ishod_substance!A:P,6,0)</f>
        <v>стоянка</v>
      </c>
      <c r="I143" s="10">
        <f>VLOOKUP(tbl2_2!A143,ishod_substance!A:P,15,0)</f>
        <v>1</v>
      </c>
      <c r="J143" s="10">
        <f>VLOOKUP(tbl2_2!A143,ishod_substance!A:P,5,0)</f>
        <v>6005</v>
      </c>
      <c r="K143" s="84">
        <f>VLOOKUP(tbl2_2!A143,ishod_substance!A:Q,17,0)</f>
        <v>1</v>
      </c>
      <c r="L143" s="84">
        <f>VLOOKUP(tbl2_2!A143,ishod_substance!A:R,18,0)</f>
        <v>5</v>
      </c>
      <c r="M143" s="165">
        <f>VLOOKUP(tbl2_2!A143,ishod_substance!A:AD,28,0)</f>
        <v>0</v>
      </c>
      <c r="N143" s="4">
        <f>VLOOKUP(tbl2_2!A143,ishod_substance!A:AD,20,0)</f>
        <v>0</v>
      </c>
      <c r="O143" s="4">
        <f>VLOOKUP(tbl2_2!A143,ishod_substance!A:AD,21,0)</f>
        <v>0</v>
      </c>
      <c r="P143" s="4">
        <f>VLOOKUP(tbl2_2!A143,ishod_substance!A:AD,22,0)</f>
        <v>0</v>
      </c>
      <c r="Q143" s="4">
        <f>VLOOKUP(tbl2_2!A143,ishod_substance!A:AD,23,0)</f>
        <v>1236113</v>
      </c>
      <c r="R143" s="4">
        <f>VLOOKUP(tbl2_2!A143,ishod_substance!A:AD,24,0)</f>
        <v>407875</v>
      </c>
      <c r="S143" s="4">
        <f>VLOOKUP(tbl2_2!A143,ishod_substance!A:AD,25,0)</f>
        <v>1236113</v>
      </c>
      <c r="T143" s="4">
        <f>VLOOKUP(tbl2_2!A143,ishod_substance!A:AD,26,0)</f>
        <v>407859</v>
      </c>
      <c r="U143" s="4">
        <f>VLOOKUP(tbl2_2!A143,ishod_substance!A:AD,27,0)</f>
        <v>12</v>
      </c>
      <c r="V143" s="166">
        <f>VLOOKUP(tbl2_2!A143,ishod_substance!A:AD,29,0)</f>
        <v>0</v>
      </c>
      <c r="W143" s="166">
        <f>VLOOKUP(tbl2_2!A143,ishod_substance!A:AD,30,0)</f>
        <v>0</v>
      </c>
      <c r="X143" s="166">
        <f>VLOOKUP(tbl2_2!A143,ishod_substance!A:AE,31,0)</f>
        <v>0</v>
      </c>
      <c r="Y143" s="10">
        <f>VLOOKUP(tbl2_2!A143,ishod_substance!A:AD,7,0)</f>
        <v>304</v>
      </c>
      <c r="Z143" s="9" t="str">
        <f>VLOOKUP(Y143,quide!$A$2:$B$1006,2,0)</f>
        <v>Азот (II) оксид (Азот монооксид)</v>
      </c>
      <c r="AA143" s="4">
        <f>VLOOKUP(Y143,quide!$A$2:$J$1006,10,0)</f>
        <v>1</v>
      </c>
      <c r="AB143" s="50">
        <f>VLOOKUP(tbl2_2!A143,ishod_substance!A:AD,8,0)</f>
        <v>5.7456388888888898E-4</v>
      </c>
      <c r="AC143" s="28">
        <f t="shared" si="3"/>
        <v>0</v>
      </c>
      <c r="AD143" s="27">
        <f>VLOOKUP(tbl2_2!A143,ishod_substance!A:AD,9,0)</f>
        <v>3.3845136E-4</v>
      </c>
      <c r="AE143" s="8">
        <f>VLOOKUP(tbl2_2!A143,ishod_substance!A:AD,9,0)</f>
        <v>3.3845136E-4</v>
      </c>
      <c r="AF143" s="12"/>
    </row>
    <row r="144" spans="1:32" ht="39" hidden="1" x14ac:dyDescent="0.25">
      <c r="A144">
        <v>136</v>
      </c>
      <c r="B144" s="85">
        <f>IFERROR(IF(OR(AND(ishod_substance!$O$1=3,OR(VLOOKUP('tbl2'!Y144,quide!A:G,7,0)=2,VLOOKUP('tbl2'!Y144,quide!A:G,7,0)=1)),AND(ishod_substance!$O$1=2,VLOOKUP('tbl2'!Y144,quide!A:I,9,0)=1)),1,0),0)</f>
        <v>0</v>
      </c>
      <c r="C144" s="5">
        <f>VLOOKUP(tbl2_2!A144,ishod_substance!A:P,2,0)</f>
        <v>6</v>
      </c>
      <c r="D144" s="7" t="str">
        <f>VLOOKUP(tbl2_2!A144,ishod_substance!A:P,3,0)</f>
        <v>открытая стоянка</v>
      </c>
      <c r="E144" s="5" t="str">
        <f>VLOOKUP(tbl2_2!A144,ishod_substance!A:P,11,0)</f>
        <v>автомобиль TGM 18.250</v>
      </c>
      <c r="F144" s="6">
        <f>VLOOKUP(tbl2_2!A144,ishod_substance!A:P,15,0)</f>
        <v>1</v>
      </c>
      <c r="G144" s="6" t="str">
        <f>VLOOKUP(tbl2_2!A144,ishod_substance!A:P,12,0)&amp;"/"&amp;VLOOKUP(tbl2_2!A144,ishod_substance!A:P,14,0)</f>
        <v>0,5/182,5</v>
      </c>
      <c r="H144" s="29" t="str">
        <f>VLOOKUP(tbl2_2!A144,ishod_substance!A:P,6,0)</f>
        <v>стоянка</v>
      </c>
      <c r="I144" s="10">
        <f>VLOOKUP(tbl2_2!A144,ishod_substance!A:P,15,0)</f>
        <v>1</v>
      </c>
      <c r="J144" s="10">
        <f>VLOOKUP(tbl2_2!A144,ishod_substance!A:P,5,0)</f>
        <v>6005</v>
      </c>
      <c r="K144" s="84">
        <f>VLOOKUP(tbl2_2!A144,ishod_substance!A:Q,17,0)</f>
        <v>1</v>
      </c>
      <c r="L144" s="84">
        <f>VLOOKUP(tbl2_2!A144,ishod_substance!A:R,18,0)</f>
        <v>5</v>
      </c>
      <c r="M144" s="165">
        <f>VLOOKUP(tbl2_2!A144,ishod_substance!A:AD,28,0)</f>
        <v>0</v>
      </c>
      <c r="N144" s="4">
        <f>VLOOKUP(tbl2_2!A144,ishod_substance!A:AD,20,0)</f>
        <v>0</v>
      </c>
      <c r="O144" s="4">
        <f>VLOOKUP(tbl2_2!A144,ishod_substance!A:AD,21,0)</f>
        <v>0</v>
      </c>
      <c r="P144" s="4">
        <f>VLOOKUP(tbl2_2!A144,ishod_substance!A:AD,22,0)</f>
        <v>0</v>
      </c>
      <c r="Q144" s="4">
        <f>VLOOKUP(tbl2_2!A144,ishod_substance!A:AD,23,0)</f>
        <v>1236113</v>
      </c>
      <c r="R144" s="4">
        <f>VLOOKUP(tbl2_2!A144,ishod_substance!A:AD,24,0)</f>
        <v>407875</v>
      </c>
      <c r="S144" s="4">
        <f>VLOOKUP(tbl2_2!A144,ishod_substance!A:AD,25,0)</f>
        <v>1236113</v>
      </c>
      <c r="T144" s="4">
        <f>VLOOKUP(tbl2_2!A144,ishod_substance!A:AD,26,0)</f>
        <v>407859</v>
      </c>
      <c r="U144" s="4">
        <f>VLOOKUP(tbl2_2!A144,ishod_substance!A:AD,27,0)</f>
        <v>12</v>
      </c>
      <c r="V144" s="166">
        <f>VLOOKUP(tbl2_2!A144,ishod_substance!A:AD,29,0)</f>
        <v>0</v>
      </c>
      <c r="W144" s="166">
        <f>VLOOKUP(tbl2_2!A144,ishod_substance!A:AD,30,0)</f>
        <v>0</v>
      </c>
      <c r="X144" s="166">
        <f>VLOOKUP(tbl2_2!A144,ishod_substance!A:AE,31,0)</f>
        <v>0</v>
      </c>
      <c r="Y144" s="10">
        <f>VLOOKUP(tbl2_2!A144,ishod_substance!A:AD,7,0)</f>
        <v>328</v>
      </c>
      <c r="Z144" s="9" t="str">
        <f>VLOOKUP(Y144,quide!$A$2:$B$1006,2,0)</f>
        <v>Углерод (Пигмент черный)</v>
      </c>
      <c r="AA144" s="4">
        <f>VLOOKUP(Y144,quide!$A$2:$J$1006,10,0)</f>
        <v>1</v>
      </c>
      <c r="AB144" s="50">
        <f>VLOOKUP(tbl2_2!A144,ishod_substance!A:AD,8,0)</f>
        <v>2.1763888888888888E-4</v>
      </c>
      <c r="AC144" s="28">
        <f t="shared" si="3"/>
        <v>0</v>
      </c>
      <c r="AD144" s="27">
        <f>VLOOKUP(tbl2_2!A144,ishod_substance!A:AD,9,0)</f>
        <v>1.2055575000000001E-4</v>
      </c>
      <c r="AE144" s="8">
        <f>VLOOKUP(tbl2_2!A144,ishod_substance!A:AD,9,0)</f>
        <v>1.2055575000000001E-4</v>
      </c>
      <c r="AF144" s="12"/>
    </row>
    <row r="145" spans="1:32" ht="39" hidden="1" x14ac:dyDescent="0.25">
      <c r="A145">
        <v>137</v>
      </c>
      <c r="B145" s="85">
        <f>IFERROR(IF(OR(AND(ishod_substance!$O$1=3,OR(VLOOKUP('tbl2'!Y145,quide!A:G,7,0)=2,VLOOKUP('tbl2'!Y145,quide!A:G,7,0)=1)),AND(ishod_substance!$O$1=2,VLOOKUP('tbl2'!Y145,quide!A:I,9,0)=1)),1,0),0)</f>
        <v>0</v>
      </c>
      <c r="C145" s="5">
        <f>VLOOKUP(tbl2_2!A145,ishod_substance!A:P,2,0)</f>
        <v>6</v>
      </c>
      <c r="D145" s="7" t="str">
        <f>VLOOKUP(tbl2_2!A145,ishod_substance!A:P,3,0)</f>
        <v>открытая стоянка</v>
      </c>
      <c r="E145" s="5" t="str">
        <f>VLOOKUP(tbl2_2!A145,ishod_substance!A:P,11,0)</f>
        <v>автомобиль TGM 18.250</v>
      </c>
      <c r="F145" s="6">
        <f>VLOOKUP(tbl2_2!A145,ishod_substance!A:P,15,0)</f>
        <v>1</v>
      </c>
      <c r="G145" s="6" t="str">
        <f>VLOOKUP(tbl2_2!A145,ishod_substance!A:P,12,0)&amp;"/"&amp;VLOOKUP(tbl2_2!A145,ishod_substance!A:P,14,0)</f>
        <v>0,5/182,5</v>
      </c>
      <c r="H145" s="29" t="str">
        <f>VLOOKUP(tbl2_2!A145,ishod_substance!A:P,6,0)</f>
        <v>стоянка</v>
      </c>
      <c r="I145" s="10">
        <f>VLOOKUP(tbl2_2!A145,ishod_substance!A:P,15,0)</f>
        <v>1</v>
      </c>
      <c r="J145" s="10">
        <f>VLOOKUP(tbl2_2!A145,ishod_substance!A:P,5,0)</f>
        <v>6005</v>
      </c>
      <c r="K145" s="84">
        <f>VLOOKUP(tbl2_2!A145,ishod_substance!A:Q,17,0)</f>
        <v>1</v>
      </c>
      <c r="L145" s="84">
        <f>VLOOKUP(tbl2_2!A145,ishod_substance!A:R,18,0)</f>
        <v>5</v>
      </c>
      <c r="M145" s="165">
        <f>VLOOKUP(tbl2_2!A145,ishod_substance!A:AD,28,0)</f>
        <v>0</v>
      </c>
      <c r="N145" s="4">
        <f>VLOOKUP(tbl2_2!A145,ishod_substance!A:AD,20,0)</f>
        <v>0</v>
      </c>
      <c r="O145" s="4">
        <f>VLOOKUP(tbl2_2!A145,ishod_substance!A:AD,21,0)</f>
        <v>0</v>
      </c>
      <c r="P145" s="4">
        <f>VLOOKUP(tbl2_2!A145,ishod_substance!A:AD,22,0)</f>
        <v>0</v>
      </c>
      <c r="Q145" s="4">
        <f>VLOOKUP(tbl2_2!A145,ishod_substance!A:AD,23,0)</f>
        <v>1236113</v>
      </c>
      <c r="R145" s="4">
        <f>VLOOKUP(tbl2_2!A145,ishod_substance!A:AD,24,0)</f>
        <v>407875</v>
      </c>
      <c r="S145" s="4">
        <f>VLOOKUP(tbl2_2!A145,ishod_substance!A:AD,25,0)</f>
        <v>1236113</v>
      </c>
      <c r="T145" s="4">
        <f>VLOOKUP(tbl2_2!A145,ishod_substance!A:AD,26,0)</f>
        <v>407859</v>
      </c>
      <c r="U145" s="4">
        <f>VLOOKUP(tbl2_2!A145,ishod_substance!A:AD,27,0)</f>
        <v>12</v>
      </c>
      <c r="V145" s="166">
        <f>VLOOKUP(tbl2_2!A145,ishod_substance!A:AD,29,0)</f>
        <v>0</v>
      </c>
      <c r="W145" s="166">
        <f>VLOOKUP(tbl2_2!A145,ishod_substance!A:AD,30,0)</f>
        <v>0</v>
      </c>
      <c r="X145" s="166">
        <f>VLOOKUP(tbl2_2!A145,ishod_substance!A:AE,31,0)</f>
        <v>0</v>
      </c>
      <c r="Y145" s="10">
        <f>VLOOKUP(tbl2_2!A145,ishod_substance!A:AD,7,0)</f>
        <v>330</v>
      </c>
      <c r="Z145" s="9" t="str">
        <f>VLOOKUP(Y145,quide!$A$2:$B$1006,2,0)</f>
        <v>Сера диоксид (ангидрид сернистый)</v>
      </c>
      <c r="AA145" s="4">
        <f>VLOOKUP(Y145,quide!$A$2:$J$1006,10,0)</f>
        <v>1</v>
      </c>
      <c r="AB145" s="223">
        <f>VLOOKUP(tbl2_2!A145,ishod_substance!A:AD,8,0)</f>
        <v>6.9690277777777773E-4</v>
      </c>
      <c r="AC145" s="225">
        <f t="shared" si="3"/>
        <v>0</v>
      </c>
      <c r="AD145" s="227">
        <f>VLOOKUP(tbl2_2!A145,ishod_substance!A:AD,9,0)</f>
        <v>4.3215039000000003E-4</v>
      </c>
      <c r="AE145" s="227">
        <f>VLOOKUP(tbl2_2!A145,ishod_substance!A:AD,9,0)</f>
        <v>4.3215039000000003E-4</v>
      </c>
      <c r="AF145" s="12"/>
    </row>
    <row r="146" spans="1:32" ht="90" hidden="1" x14ac:dyDescent="0.25">
      <c r="A146">
        <v>138</v>
      </c>
      <c r="B146" s="85">
        <f>IFERROR(IF(OR(AND(ishod_substance!$O$1=3,OR(VLOOKUP('tbl2'!Y146,quide!A:G,7,0)=2,VLOOKUP('tbl2'!Y146,quide!A:G,7,0)=1)),AND(ishod_substance!$O$1=2,VLOOKUP('tbl2'!Y146,quide!A:I,9,0)=1)),1,0),0)</f>
        <v>0</v>
      </c>
      <c r="C146" s="5">
        <f>VLOOKUP(tbl2_2!A146,ishod_substance!A:P,2,0)</f>
        <v>6</v>
      </c>
      <c r="D146" s="7" t="str">
        <f>VLOOKUP(tbl2_2!A146,ishod_substance!A:P,3,0)</f>
        <v>открытая стоянка</v>
      </c>
      <c r="E146" s="5" t="str">
        <f>VLOOKUP(tbl2_2!A146,ishod_substance!A:P,11,0)</f>
        <v>автомобиль TGM 18.250</v>
      </c>
      <c r="F146" s="6">
        <f>VLOOKUP(tbl2_2!A146,ishod_substance!A:P,15,0)</f>
        <v>1</v>
      </c>
      <c r="G146" s="6" t="str">
        <f>VLOOKUP(tbl2_2!A146,ishod_substance!A:P,12,0)&amp;"/"&amp;VLOOKUP(tbl2_2!A146,ishod_substance!A:P,14,0)</f>
        <v>0,5/182,5</v>
      </c>
      <c r="H146" s="29" t="str">
        <f>VLOOKUP(tbl2_2!A146,ishod_substance!A:P,6,0)</f>
        <v>стоянка</v>
      </c>
      <c r="I146" s="10">
        <f>VLOOKUP(tbl2_2!A146,ishod_substance!A:P,15,0)</f>
        <v>1</v>
      </c>
      <c r="J146" s="10">
        <f>VLOOKUP(tbl2_2!A146,ishod_substance!A:P,5,0)</f>
        <v>6005</v>
      </c>
      <c r="K146" s="84">
        <f>VLOOKUP(tbl2_2!A146,ishod_substance!A:Q,17,0)</f>
        <v>1</v>
      </c>
      <c r="L146" s="84">
        <f>VLOOKUP(tbl2_2!A146,ishod_substance!A:R,18,0)</f>
        <v>5</v>
      </c>
      <c r="M146" s="165">
        <f>VLOOKUP(tbl2_2!A146,ishod_substance!A:AD,28,0)</f>
        <v>0</v>
      </c>
      <c r="N146" s="4">
        <f>VLOOKUP(tbl2_2!A146,ishod_substance!A:AD,20,0)</f>
        <v>0</v>
      </c>
      <c r="O146" s="4">
        <f>VLOOKUP(tbl2_2!A146,ishod_substance!A:AD,21,0)</f>
        <v>0</v>
      </c>
      <c r="P146" s="4">
        <f>VLOOKUP(tbl2_2!A146,ishod_substance!A:AD,22,0)</f>
        <v>0</v>
      </c>
      <c r="Q146" s="4">
        <f>VLOOKUP(tbl2_2!A146,ishod_substance!A:AD,23,0)</f>
        <v>1236113</v>
      </c>
      <c r="R146" s="4">
        <f>VLOOKUP(tbl2_2!A146,ishod_substance!A:AD,24,0)</f>
        <v>407875</v>
      </c>
      <c r="S146" s="4">
        <f>VLOOKUP(tbl2_2!A146,ishod_substance!A:AD,25,0)</f>
        <v>1236113</v>
      </c>
      <c r="T146" s="4">
        <f>VLOOKUP(tbl2_2!A146,ishod_substance!A:AD,26,0)</f>
        <v>407859</v>
      </c>
      <c r="U146" s="4">
        <f>VLOOKUP(tbl2_2!A146,ishod_substance!A:AD,27,0)</f>
        <v>12</v>
      </c>
      <c r="V146" s="166">
        <f>VLOOKUP(tbl2_2!A146,ishod_substance!A:AD,29,0)</f>
        <v>0</v>
      </c>
      <c r="W146" s="166">
        <f>VLOOKUP(tbl2_2!A146,ishod_substance!A:AD,30,0)</f>
        <v>0</v>
      </c>
      <c r="X146" s="166">
        <f>VLOOKUP(tbl2_2!A146,ishod_substance!A:AE,31,0)</f>
        <v>0</v>
      </c>
      <c r="Y146" s="10">
        <f>VLOOKUP(tbl2_2!A146,ishod_substance!A:AD,7,0)</f>
        <v>337</v>
      </c>
      <c r="Z146" s="9" t="str">
        <f>VLOOKUP(Y146,quide!$A$2:$B$1006,2,0)</f>
        <v>Углерода оксид (Углерод окись; углерод моноокись; угарный газ)</v>
      </c>
      <c r="AA146" s="4">
        <f>VLOOKUP(Y146,quide!$A$2:$J$1006,10,0)</f>
        <v>1</v>
      </c>
      <c r="AB146" s="50">
        <f>VLOOKUP(tbl2_2!A146,ishod_substance!A:AD,8,0)</f>
        <v>1.136902777777778E-2</v>
      </c>
      <c r="AC146" s="28">
        <f t="shared" si="3"/>
        <v>0</v>
      </c>
      <c r="AD146" s="27">
        <f>VLOOKUP(tbl2_2!A146,ishod_substance!A:AD,9,0)</f>
        <v>1.996313E-3</v>
      </c>
      <c r="AE146" s="8">
        <f>VLOOKUP(tbl2_2!A146,ishod_substance!A:AD,9,0)</f>
        <v>1.996313E-3</v>
      </c>
      <c r="AF146" s="12"/>
    </row>
    <row r="147" spans="1:32" ht="90" hidden="1" x14ac:dyDescent="0.25">
      <c r="A147">
        <v>139</v>
      </c>
      <c r="B147" s="85">
        <f>IFERROR(IF(OR(AND(ishod_substance!$O$1=3,OR(VLOOKUP('tbl2'!Y147,quide!A:G,7,0)=2,VLOOKUP('tbl2'!Y147,quide!A:G,7,0)=1)),AND(ishod_substance!$O$1=2,VLOOKUP('tbl2'!Y147,quide!A:I,9,0)=1)),1,0),0)</f>
        <v>0</v>
      </c>
      <c r="C147" s="5">
        <f>VLOOKUP(tbl2_2!A147,ishod_substance!A:P,2,0)</f>
        <v>6</v>
      </c>
      <c r="D147" s="7" t="str">
        <f>VLOOKUP(tbl2_2!A147,ishod_substance!A:P,3,0)</f>
        <v>открытая стоянка</v>
      </c>
      <c r="E147" s="5" t="str">
        <f>VLOOKUP(tbl2_2!A147,ishod_substance!A:P,11,0)</f>
        <v>автомобиль TGM 18.250</v>
      </c>
      <c r="F147" s="6">
        <f>VLOOKUP(tbl2_2!A147,ishod_substance!A:P,15,0)</f>
        <v>1</v>
      </c>
      <c r="G147" s="6" t="str">
        <f>VLOOKUP(tbl2_2!A147,ishod_substance!A:P,12,0)&amp;"/"&amp;VLOOKUP(tbl2_2!A147,ishod_substance!A:P,14,0)</f>
        <v>0,5/182,5</v>
      </c>
      <c r="H147" s="29" t="str">
        <f>VLOOKUP(tbl2_2!A147,ishod_substance!A:P,6,0)</f>
        <v>стоянка</v>
      </c>
      <c r="I147" s="10">
        <f>VLOOKUP(tbl2_2!A147,ishod_substance!A:P,15,0)</f>
        <v>1</v>
      </c>
      <c r="J147" s="10">
        <f>VLOOKUP(tbl2_2!A147,ishod_substance!A:P,5,0)</f>
        <v>6005</v>
      </c>
      <c r="K147" s="84">
        <f>VLOOKUP(tbl2_2!A147,ishod_substance!A:Q,17,0)</f>
        <v>1</v>
      </c>
      <c r="L147" s="84">
        <f>VLOOKUP(tbl2_2!A147,ishod_substance!A:R,18,0)</f>
        <v>5</v>
      </c>
      <c r="M147" s="165">
        <f>VLOOKUP(tbl2_2!A147,ishod_substance!A:AD,28,0)</f>
        <v>0</v>
      </c>
      <c r="N147" s="4">
        <f>VLOOKUP(tbl2_2!A147,ishod_substance!A:AD,20,0)</f>
        <v>0</v>
      </c>
      <c r="O147" s="4">
        <f>VLOOKUP(tbl2_2!A147,ishod_substance!A:AD,21,0)</f>
        <v>0</v>
      </c>
      <c r="P147" s="4">
        <f>VLOOKUP(tbl2_2!A147,ishod_substance!A:AD,22,0)</f>
        <v>0</v>
      </c>
      <c r="Q147" s="4">
        <f>VLOOKUP(tbl2_2!A147,ishod_substance!A:AD,23,0)</f>
        <v>1236113</v>
      </c>
      <c r="R147" s="4">
        <f>VLOOKUP(tbl2_2!A147,ishod_substance!A:AD,24,0)</f>
        <v>407875</v>
      </c>
      <c r="S147" s="4">
        <f>VLOOKUP(tbl2_2!A147,ishod_substance!A:AD,25,0)</f>
        <v>1236113</v>
      </c>
      <c r="T147" s="4">
        <f>VLOOKUP(tbl2_2!A147,ishod_substance!A:AD,26,0)</f>
        <v>407859</v>
      </c>
      <c r="U147" s="4">
        <f>VLOOKUP(tbl2_2!A147,ishod_substance!A:AD,27,0)</f>
        <v>12</v>
      </c>
      <c r="V147" s="166">
        <f>VLOOKUP(tbl2_2!A147,ishod_substance!A:AD,29,0)</f>
        <v>0</v>
      </c>
      <c r="W147" s="166">
        <f>VLOOKUP(tbl2_2!A147,ishod_substance!A:AD,30,0)</f>
        <v>0</v>
      </c>
      <c r="X147" s="166">
        <f>VLOOKUP(tbl2_2!A147,ishod_substance!A:AE,31,0)</f>
        <v>0</v>
      </c>
      <c r="Y147" s="10">
        <f>VLOOKUP(tbl2_2!A147,ishod_substance!A:AD,7,0)</f>
        <v>2732</v>
      </c>
      <c r="Z147" s="9" t="str">
        <f>VLOOKUP(Y147,quide!$A$2:$B$1006,2,0)</f>
        <v>Керосин (Керосин прямой перегонки; керосин дезодорированный)</v>
      </c>
      <c r="AA147" s="4">
        <f>VLOOKUP(Y147,quide!$A$2:$J$1006,10,0)</f>
        <v>1</v>
      </c>
      <c r="AB147" s="50">
        <f>VLOOKUP(tbl2_2!A147,ishod_substance!A:AD,8,0)</f>
        <v>4.0644444444444443E-3</v>
      </c>
      <c r="AC147" s="28">
        <f t="shared" si="3"/>
        <v>0</v>
      </c>
      <c r="AD147" s="27">
        <f>VLOOKUP(tbl2_2!A147,ishod_substance!A:AD,9,0)</f>
        <v>2.4055503000000003E-3</v>
      </c>
      <c r="AE147" s="8">
        <f>VLOOKUP(tbl2_2!A147,ishod_substance!A:AD,9,0)</f>
        <v>2.4055503000000003E-3</v>
      </c>
      <c r="AF147" s="12"/>
    </row>
    <row r="148" spans="1:32" ht="64.5" hidden="1" x14ac:dyDescent="0.25">
      <c r="A148">
        <v>140</v>
      </c>
      <c r="B148" s="85">
        <f>IFERROR(IF(OR(AND(ishod_substance!$O$1=3,OR(VLOOKUP('tbl2'!Y148,quide!A:G,7,0)=2,VLOOKUP('tbl2'!Y148,quide!A:G,7,0)=1)),AND(ishod_substance!$O$1=2,VLOOKUP('tbl2'!Y148,quide!A:I,9,0)=1)),1,0),0)</f>
        <v>0</v>
      </c>
      <c r="C148" s="5">
        <f>VLOOKUP(tbl2_2!A148,ishod_substance!A:P,2,0)</f>
        <v>6</v>
      </c>
      <c r="D148" s="7" t="str">
        <f>VLOOKUP(tbl2_2!A148,ishod_substance!A:P,3,0)</f>
        <v>открытая стоянка</v>
      </c>
      <c r="E148" s="5" t="str">
        <f>VLOOKUP(tbl2_2!A148,ishod_substance!A:P,11,0)</f>
        <v>легковой: Веста, Дастер</v>
      </c>
      <c r="F148" s="6">
        <f>VLOOKUP(tbl2_2!A148,ishod_substance!A:P,15,0)</f>
        <v>2</v>
      </c>
      <c r="G148" s="6" t="str">
        <f>VLOOKUP(tbl2_2!A148,ishod_substance!A:P,12,0)&amp;"/"&amp;VLOOKUP(tbl2_2!A148,ishod_substance!A:P,14,0)</f>
        <v>0,5/182,5</v>
      </c>
      <c r="H148" s="29" t="str">
        <f>VLOOKUP(tbl2_2!A148,ishod_substance!A:P,6,0)</f>
        <v>стоянка</v>
      </c>
      <c r="I148" s="10">
        <f>VLOOKUP(tbl2_2!A148,ishod_substance!A:P,15,0)</f>
        <v>2</v>
      </c>
      <c r="J148" s="10">
        <f>VLOOKUP(tbl2_2!A148,ishod_substance!A:P,5,0)</f>
        <v>6005</v>
      </c>
      <c r="K148" s="84">
        <f>VLOOKUP(tbl2_2!A148,ishod_substance!A:Q,17,0)</f>
        <v>1</v>
      </c>
      <c r="L148" s="84">
        <f>VLOOKUP(tbl2_2!A148,ishod_substance!A:R,18,0)</f>
        <v>5</v>
      </c>
      <c r="M148" s="165">
        <f>VLOOKUP(tbl2_2!A148,ishod_substance!A:AD,28,0)</f>
        <v>0</v>
      </c>
      <c r="N148" s="4">
        <f>VLOOKUP(tbl2_2!A148,ishod_substance!A:AD,20,0)</f>
        <v>0</v>
      </c>
      <c r="O148" s="4">
        <f>VLOOKUP(tbl2_2!A148,ishod_substance!A:AD,21,0)</f>
        <v>0</v>
      </c>
      <c r="P148" s="4">
        <f>VLOOKUP(tbl2_2!A148,ishod_substance!A:AD,22,0)</f>
        <v>0</v>
      </c>
      <c r="Q148" s="4">
        <f>VLOOKUP(tbl2_2!A148,ishod_substance!A:AD,23,0)</f>
        <v>1236113</v>
      </c>
      <c r="R148" s="4">
        <f>VLOOKUP(tbl2_2!A148,ishod_substance!A:AD,24,0)</f>
        <v>407875</v>
      </c>
      <c r="S148" s="4">
        <f>VLOOKUP(tbl2_2!A148,ishod_substance!A:AD,25,0)</f>
        <v>1236113</v>
      </c>
      <c r="T148" s="4">
        <f>VLOOKUP(tbl2_2!A148,ishod_substance!A:AD,26,0)</f>
        <v>407859</v>
      </c>
      <c r="U148" s="4">
        <f>VLOOKUP(tbl2_2!A148,ishod_substance!A:AD,27,0)</f>
        <v>12</v>
      </c>
      <c r="V148" s="166">
        <f>VLOOKUP(tbl2_2!A148,ishod_substance!A:AD,29,0)</f>
        <v>0</v>
      </c>
      <c r="W148" s="166">
        <f>VLOOKUP(tbl2_2!A148,ishod_substance!A:AD,30,0)</f>
        <v>0</v>
      </c>
      <c r="X148" s="166">
        <f>VLOOKUP(tbl2_2!A148,ishod_substance!A:AE,31,0)</f>
        <v>0</v>
      </c>
      <c r="Y148" s="10">
        <f>VLOOKUP(tbl2_2!A148,ishod_substance!A:AD,7,0)</f>
        <v>301</v>
      </c>
      <c r="Z148" s="9" t="str">
        <f>VLOOKUP(Y148,quide!$A$2:$B$1006,2,0)</f>
        <v>Азота диоксид (Двуокись азота; пероксид азота)</v>
      </c>
      <c r="AA148" s="4">
        <f>VLOOKUP(Y148,quide!$A$2:$J$1006,10,0)</f>
        <v>1</v>
      </c>
      <c r="AB148" s="50">
        <f>VLOOKUP(tbl2_2!A148,ishod_substance!A:AD,8,0)</f>
        <v>1.1274666666666668E-4</v>
      </c>
      <c r="AC148" s="28">
        <f t="shared" si="3"/>
        <v>0</v>
      </c>
      <c r="AD148" s="27">
        <f>VLOOKUP(tbl2_2!A148,ishod_substance!A:AD,9,0)</f>
        <v>1.8266304000000001E-4</v>
      </c>
      <c r="AE148" s="8">
        <f>VLOOKUP(tbl2_2!A148,ishod_substance!A:AD,9,0)</f>
        <v>1.8266304000000001E-4</v>
      </c>
      <c r="AF148" s="12"/>
    </row>
    <row r="149" spans="1:32" ht="39" hidden="1" x14ac:dyDescent="0.25">
      <c r="A149">
        <v>141</v>
      </c>
      <c r="B149" s="85">
        <f>IFERROR(IF(OR(AND(ishod_substance!$O$1=3,OR(VLOOKUP('tbl2'!Y149,quide!A:G,7,0)=2,VLOOKUP('tbl2'!Y149,quide!A:G,7,0)=1)),AND(ishod_substance!$O$1=2,VLOOKUP('tbl2'!Y149,quide!A:I,9,0)=1)),1,0),0)</f>
        <v>0</v>
      </c>
      <c r="C149" s="5">
        <f>VLOOKUP(tbl2_2!A149,ishod_substance!A:P,2,0)</f>
        <v>6</v>
      </c>
      <c r="D149" s="7" t="str">
        <f>VLOOKUP(tbl2_2!A149,ishod_substance!A:P,3,0)</f>
        <v>открытая стоянка</v>
      </c>
      <c r="E149" s="5" t="str">
        <f>VLOOKUP(tbl2_2!A149,ishod_substance!A:P,11,0)</f>
        <v>легковой: Веста, Дастер</v>
      </c>
      <c r="F149" s="6">
        <f>VLOOKUP(tbl2_2!A149,ishod_substance!A:P,15,0)</f>
        <v>2</v>
      </c>
      <c r="G149" s="6" t="str">
        <f>VLOOKUP(tbl2_2!A149,ishod_substance!A:P,12,0)&amp;"/"&amp;VLOOKUP(tbl2_2!A149,ishod_substance!A:P,14,0)</f>
        <v>0,5/182,5</v>
      </c>
      <c r="H149" s="29" t="str">
        <f>VLOOKUP(tbl2_2!A149,ishod_substance!A:P,6,0)</f>
        <v>стоянка</v>
      </c>
      <c r="I149" s="10">
        <f>VLOOKUP(tbl2_2!A149,ishod_substance!A:P,15,0)</f>
        <v>2</v>
      </c>
      <c r="J149" s="10">
        <f>VLOOKUP(tbl2_2!A149,ishod_substance!A:P,5,0)</f>
        <v>6005</v>
      </c>
      <c r="K149" s="84">
        <f>VLOOKUP(tbl2_2!A149,ishod_substance!A:Q,17,0)</f>
        <v>1</v>
      </c>
      <c r="L149" s="84">
        <f>VLOOKUP(tbl2_2!A149,ishod_substance!A:R,18,0)</f>
        <v>5</v>
      </c>
      <c r="M149" s="165">
        <f>VLOOKUP(tbl2_2!A149,ishod_substance!A:AD,28,0)</f>
        <v>0</v>
      </c>
      <c r="N149" s="4">
        <f>VLOOKUP(tbl2_2!A149,ishod_substance!A:AD,20,0)</f>
        <v>0</v>
      </c>
      <c r="O149" s="4">
        <f>VLOOKUP(tbl2_2!A149,ishod_substance!A:AD,21,0)</f>
        <v>0</v>
      </c>
      <c r="P149" s="4">
        <f>VLOOKUP(tbl2_2!A149,ishod_substance!A:AD,22,0)</f>
        <v>0</v>
      </c>
      <c r="Q149" s="4">
        <f>VLOOKUP(tbl2_2!A149,ishod_substance!A:AD,23,0)</f>
        <v>1236113</v>
      </c>
      <c r="R149" s="4">
        <f>VLOOKUP(tbl2_2!A149,ishod_substance!A:AD,24,0)</f>
        <v>407875</v>
      </c>
      <c r="S149" s="4">
        <f>VLOOKUP(tbl2_2!A149,ishod_substance!A:AD,25,0)</f>
        <v>1236113</v>
      </c>
      <c r="T149" s="4">
        <f>VLOOKUP(tbl2_2!A149,ishod_substance!A:AD,26,0)</f>
        <v>407859</v>
      </c>
      <c r="U149" s="4">
        <f>VLOOKUP(tbl2_2!A149,ishod_substance!A:AD,27,0)</f>
        <v>12</v>
      </c>
      <c r="V149" s="166">
        <f>VLOOKUP(tbl2_2!A149,ishod_substance!A:AD,29,0)</f>
        <v>0</v>
      </c>
      <c r="W149" s="166">
        <f>VLOOKUP(tbl2_2!A149,ishod_substance!A:AD,30,0)</f>
        <v>0</v>
      </c>
      <c r="X149" s="166">
        <f>VLOOKUP(tbl2_2!A149,ishod_substance!A:AE,31,0)</f>
        <v>0</v>
      </c>
      <c r="Y149" s="10">
        <f>VLOOKUP(tbl2_2!A149,ishod_substance!A:AD,7,0)</f>
        <v>304</v>
      </c>
      <c r="Z149" s="9" t="str">
        <f>VLOOKUP(Y149,quide!$A$2:$B$1006,2,0)</f>
        <v>Азот (II) оксид (Азот монооксид)</v>
      </c>
      <c r="AA149" s="4">
        <f>VLOOKUP(Y149,quide!$A$2:$J$1006,10,0)</f>
        <v>1</v>
      </c>
      <c r="AB149" s="50">
        <f>VLOOKUP(tbl2_2!A149,ishod_substance!A:AD,8,0)</f>
        <v>1.8321333333333334E-5</v>
      </c>
      <c r="AC149" s="28">
        <f t="shared" si="3"/>
        <v>0</v>
      </c>
      <c r="AD149" s="27">
        <f>VLOOKUP(tbl2_2!A149,ishod_substance!A:AD,9,0)</f>
        <v>2.9682744E-5</v>
      </c>
      <c r="AE149" s="8">
        <f>VLOOKUP(tbl2_2!A149,ishod_substance!A:AD,9,0)</f>
        <v>2.9682744E-5</v>
      </c>
      <c r="AF149" s="12"/>
    </row>
    <row r="150" spans="1:32" ht="39" hidden="1" x14ac:dyDescent="0.25">
      <c r="A150">
        <v>142</v>
      </c>
      <c r="B150" s="85">
        <f>IFERROR(IF(OR(AND(ishod_substance!$O$1=3,OR(VLOOKUP('tbl2'!Y150,quide!A:G,7,0)=2,VLOOKUP('tbl2'!Y150,quide!A:G,7,0)=1)),AND(ishod_substance!$O$1=2,VLOOKUP('tbl2'!Y150,quide!A:I,9,0)=1)),1,0),0)</f>
        <v>0</v>
      </c>
      <c r="C150" s="5">
        <f>VLOOKUP(tbl2_2!A150,ishod_substance!A:P,2,0)</f>
        <v>6</v>
      </c>
      <c r="D150" s="7" t="str">
        <f>VLOOKUP(tbl2_2!A150,ishod_substance!A:P,3,0)</f>
        <v>открытая стоянка</v>
      </c>
      <c r="E150" s="5" t="str">
        <f>VLOOKUP(tbl2_2!A150,ishod_substance!A:P,11,0)</f>
        <v>легковой: Веста, Дастер</v>
      </c>
      <c r="F150" s="6">
        <f>VLOOKUP(tbl2_2!A150,ishod_substance!A:P,15,0)</f>
        <v>2</v>
      </c>
      <c r="G150" s="6" t="str">
        <f>VLOOKUP(tbl2_2!A150,ishod_substance!A:P,12,0)&amp;"/"&amp;VLOOKUP(tbl2_2!A150,ishod_substance!A:P,14,0)</f>
        <v>0,5/182,5</v>
      </c>
      <c r="H150" s="29" t="str">
        <f>VLOOKUP(tbl2_2!A150,ishod_substance!A:P,6,0)</f>
        <v>стоянка</v>
      </c>
      <c r="I150" s="10">
        <f>VLOOKUP(tbl2_2!A150,ishod_substance!A:P,15,0)</f>
        <v>2</v>
      </c>
      <c r="J150" s="10">
        <f>VLOOKUP(tbl2_2!A150,ishod_substance!A:P,5,0)</f>
        <v>6005</v>
      </c>
      <c r="K150" s="84">
        <f>VLOOKUP(tbl2_2!A150,ishod_substance!A:Q,17,0)</f>
        <v>1</v>
      </c>
      <c r="L150" s="84">
        <f>VLOOKUP(tbl2_2!A150,ishod_substance!A:R,18,0)</f>
        <v>5</v>
      </c>
      <c r="M150" s="165">
        <f>VLOOKUP(tbl2_2!A150,ishod_substance!A:AD,28,0)</f>
        <v>0</v>
      </c>
      <c r="N150" s="4">
        <f>VLOOKUP(tbl2_2!A150,ishod_substance!A:AD,20,0)</f>
        <v>0</v>
      </c>
      <c r="O150" s="4">
        <f>VLOOKUP(tbl2_2!A150,ishod_substance!A:AD,21,0)</f>
        <v>0</v>
      </c>
      <c r="P150" s="4">
        <f>VLOOKUP(tbl2_2!A150,ishod_substance!A:AD,22,0)</f>
        <v>0</v>
      </c>
      <c r="Q150" s="4">
        <f>VLOOKUP(tbl2_2!A150,ishod_substance!A:AD,23,0)</f>
        <v>1236113</v>
      </c>
      <c r="R150" s="4">
        <f>VLOOKUP(tbl2_2!A150,ishod_substance!A:AD,24,0)</f>
        <v>407875</v>
      </c>
      <c r="S150" s="4">
        <f>VLOOKUP(tbl2_2!A150,ishod_substance!A:AD,25,0)</f>
        <v>1236113</v>
      </c>
      <c r="T150" s="4">
        <f>VLOOKUP(tbl2_2!A150,ishod_substance!A:AD,26,0)</f>
        <v>407859</v>
      </c>
      <c r="U150" s="4">
        <f>VLOOKUP(tbl2_2!A150,ishod_substance!A:AD,27,0)</f>
        <v>12</v>
      </c>
      <c r="V150" s="166">
        <f>VLOOKUP(tbl2_2!A150,ishod_substance!A:AD,29,0)</f>
        <v>0</v>
      </c>
      <c r="W150" s="166">
        <f>VLOOKUP(tbl2_2!A150,ishod_substance!A:AD,30,0)</f>
        <v>0</v>
      </c>
      <c r="X150" s="166">
        <f>VLOOKUP(tbl2_2!A150,ishod_substance!A:AE,31,0)</f>
        <v>0</v>
      </c>
      <c r="Y150" s="10">
        <f>VLOOKUP(tbl2_2!A150,ishod_substance!A:AD,7,0)</f>
        <v>330</v>
      </c>
      <c r="Z150" s="9" t="str">
        <f>VLOOKUP(Y150,quide!$A$2:$B$1006,2,0)</f>
        <v>Сера диоксид (ангидрид сернистый)</v>
      </c>
      <c r="AA150" s="4">
        <f>VLOOKUP(Y150,quide!$A$2:$J$1006,10,0)</f>
        <v>1</v>
      </c>
      <c r="AB150" s="223">
        <f>VLOOKUP(tbl2_2!A150,ishod_substance!A:AD,8,0)</f>
        <v>4.5788888888888889E-5</v>
      </c>
      <c r="AC150" s="225">
        <f t="shared" si="3"/>
        <v>0</v>
      </c>
      <c r="AD150" s="227">
        <f>VLOOKUP(tbl2_2!A150,ishod_substance!A:AD,9,0)</f>
        <v>7.3219989999999993E-5</v>
      </c>
      <c r="AE150" s="227">
        <f>VLOOKUP(tbl2_2!A150,ishod_substance!A:AD,9,0)</f>
        <v>7.3219989999999993E-5</v>
      </c>
      <c r="AF150" s="12"/>
    </row>
    <row r="151" spans="1:32" ht="90" hidden="1" x14ac:dyDescent="0.25">
      <c r="A151">
        <v>143</v>
      </c>
      <c r="B151" s="85">
        <f>IFERROR(IF(OR(AND(ishod_substance!$O$1=3,OR(VLOOKUP('tbl2'!Y151,quide!A:G,7,0)=2,VLOOKUP('tbl2'!Y151,quide!A:G,7,0)=1)),AND(ishod_substance!$O$1=2,VLOOKUP('tbl2'!Y151,quide!A:I,9,0)=1)),1,0),0)</f>
        <v>0</v>
      </c>
      <c r="C151" s="5">
        <f>VLOOKUP(tbl2_2!A151,ishod_substance!A:P,2,0)</f>
        <v>6</v>
      </c>
      <c r="D151" s="7" t="str">
        <f>VLOOKUP(tbl2_2!A151,ishod_substance!A:P,3,0)</f>
        <v>открытая стоянка</v>
      </c>
      <c r="E151" s="5" t="str">
        <f>VLOOKUP(tbl2_2!A151,ishod_substance!A:P,11,0)</f>
        <v>легковой: Веста, Дастер</v>
      </c>
      <c r="F151" s="6">
        <f>VLOOKUP(tbl2_2!A151,ishod_substance!A:P,15,0)</f>
        <v>2</v>
      </c>
      <c r="G151" s="6" t="str">
        <f>VLOOKUP(tbl2_2!A151,ishod_substance!A:P,12,0)&amp;"/"&amp;VLOOKUP(tbl2_2!A151,ishod_substance!A:P,14,0)</f>
        <v>0,5/182,5</v>
      </c>
      <c r="H151" s="29" t="str">
        <f>VLOOKUP(tbl2_2!A151,ishod_substance!A:P,6,0)</f>
        <v>стоянка</v>
      </c>
      <c r="I151" s="10">
        <f>VLOOKUP(tbl2_2!A151,ishod_substance!A:P,15,0)</f>
        <v>2</v>
      </c>
      <c r="J151" s="10">
        <f>VLOOKUP(tbl2_2!A151,ishod_substance!A:P,5,0)</f>
        <v>6005</v>
      </c>
      <c r="K151" s="84">
        <f>VLOOKUP(tbl2_2!A151,ishod_substance!A:Q,17,0)</f>
        <v>1</v>
      </c>
      <c r="L151" s="84">
        <f>VLOOKUP(tbl2_2!A151,ishod_substance!A:R,18,0)</f>
        <v>5</v>
      </c>
      <c r="M151" s="165">
        <f>VLOOKUP(tbl2_2!A151,ishod_substance!A:AD,28,0)</f>
        <v>0</v>
      </c>
      <c r="N151" s="4">
        <f>VLOOKUP(tbl2_2!A151,ishod_substance!A:AD,20,0)</f>
        <v>0</v>
      </c>
      <c r="O151" s="4">
        <f>VLOOKUP(tbl2_2!A151,ishod_substance!A:AD,21,0)</f>
        <v>0</v>
      </c>
      <c r="P151" s="4">
        <f>VLOOKUP(tbl2_2!A151,ishod_substance!A:AD,22,0)</f>
        <v>0</v>
      </c>
      <c r="Q151" s="4">
        <f>VLOOKUP(tbl2_2!A151,ishod_substance!A:AD,23,0)</f>
        <v>1236113</v>
      </c>
      <c r="R151" s="4">
        <f>VLOOKUP(tbl2_2!A151,ishod_substance!A:AD,24,0)</f>
        <v>407875</v>
      </c>
      <c r="S151" s="4">
        <f>VLOOKUP(tbl2_2!A151,ishod_substance!A:AD,25,0)</f>
        <v>1236113</v>
      </c>
      <c r="T151" s="4">
        <f>VLOOKUP(tbl2_2!A151,ishod_substance!A:AD,26,0)</f>
        <v>407859</v>
      </c>
      <c r="U151" s="4">
        <f>VLOOKUP(tbl2_2!A151,ishod_substance!A:AD,27,0)</f>
        <v>12</v>
      </c>
      <c r="V151" s="166">
        <f>VLOOKUP(tbl2_2!A151,ishod_substance!A:AD,29,0)</f>
        <v>0</v>
      </c>
      <c r="W151" s="166">
        <f>VLOOKUP(tbl2_2!A151,ishod_substance!A:AD,30,0)</f>
        <v>0</v>
      </c>
      <c r="X151" s="166">
        <f>VLOOKUP(tbl2_2!A151,ishod_substance!A:AE,31,0)</f>
        <v>0</v>
      </c>
      <c r="Y151" s="10">
        <f>VLOOKUP(tbl2_2!A151,ishod_substance!A:AD,7,0)</f>
        <v>337</v>
      </c>
      <c r="Z151" s="9" t="str">
        <f>VLOOKUP(Y151,quide!$A$2:$B$1006,2,0)</f>
        <v>Углерода оксид (Углерод окись; углерод моноокись; угарный газ)</v>
      </c>
      <c r="AA151" s="4">
        <f>VLOOKUP(Y151,quide!$A$2:$J$1006,10,0)</f>
        <v>1</v>
      </c>
      <c r="AB151" s="50">
        <f>VLOOKUP(tbl2_2!A151,ishod_substance!A:AD,8,0)</f>
        <v>2.4510444444444446E-2</v>
      </c>
      <c r="AC151" s="28">
        <f t="shared" si="3"/>
        <v>0</v>
      </c>
      <c r="AD151" s="27">
        <f>VLOOKUP(tbl2_2!A151,ishod_substance!A:AD,9,0)</f>
        <v>1.996313E-3</v>
      </c>
      <c r="AE151" s="8">
        <f>VLOOKUP(tbl2_2!A151,ishod_substance!A:AD,9,0)</f>
        <v>1.996313E-3</v>
      </c>
      <c r="AF151" s="12"/>
    </row>
    <row r="152" spans="1:32" ht="77.25" hidden="1" x14ac:dyDescent="0.25">
      <c r="A152">
        <v>144</v>
      </c>
      <c r="B152" s="85">
        <f>IFERROR(IF(OR(AND(ishod_substance!$O$1=3,OR(VLOOKUP('tbl2'!Y152,quide!A:G,7,0)=2,VLOOKUP('tbl2'!Y152,quide!A:G,7,0)=1)),AND(ishod_substance!$O$1=2,VLOOKUP('tbl2'!Y152,quide!A:I,9,0)=1)),1,0),0)</f>
        <v>0</v>
      </c>
      <c r="C152" s="5">
        <f>VLOOKUP(tbl2_2!A152,ishod_substance!A:P,2,0)</f>
        <v>6</v>
      </c>
      <c r="D152" s="7" t="str">
        <f>VLOOKUP(tbl2_2!A152,ishod_substance!A:P,3,0)</f>
        <v>открытая стоянка</v>
      </c>
      <c r="E152" s="5" t="str">
        <f>VLOOKUP(tbl2_2!A152,ishod_substance!A:P,11,0)</f>
        <v>легковой: Веста, Дастер</v>
      </c>
      <c r="F152" s="6">
        <f>VLOOKUP(tbl2_2!A152,ishod_substance!A:P,15,0)</f>
        <v>2</v>
      </c>
      <c r="G152" s="6" t="str">
        <f>VLOOKUP(tbl2_2!A152,ishod_substance!A:P,12,0)&amp;"/"&amp;VLOOKUP(tbl2_2!A152,ishod_substance!A:P,14,0)</f>
        <v>0,5/182,5</v>
      </c>
      <c r="H152" s="29" t="str">
        <f>VLOOKUP(tbl2_2!A152,ishod_substance!A:P,6,0)</f>
        <v>стоянка</v>
      </c>
      <c r="I152" s="10">
        <f>VLOOKUP(tbl2_2!A152,ishod_substance!A:P,15,0)</f>
        <v>2</v>
      </c>
      <c r="J152" s="10">
        <f>VLOOKUP(tbl2_2!A152,ishod_substance!A:P,5,0)</f>
        <v>6005</v>
      </c>
      <c r="K152" s="84">
        <f>VLOOKUP(tbl2_2!A152,ishod_substance!A:Q,17,0)</f>
        <v>1</v>
      </c>
      <c r="L152" s="84">
        <f>VLOOKUP(tbl2_2!A152,ishod_substance!A:R,18,0)</f>
        <v>5</v>
      </c>
      <c r="M152" s="165">
        <f>VLOOKUP(tbl2_2!A152,ishod_substance!A:AD,28,0)</f>
        <v>0</v>
      </c>
      <c r="N152" s="4">
        <f>VLOOKUP(tbl2_2!A152,ishod_substance!A:AD,20,0)</f>
        <v>0</v>
      </c>
      <c r="O152" s="4">
        <f>VLOOKUP(tbl2_2!A152,ishod_substance!A:AD,21,0)</f>
        <v>0</v>
      </c>
      <c r="P152" s="4">
        <f>VLOOKUP(tbl2_2!A152,ishod_substance!A:AD,22,0)</f>
        <v>0</v>
      </c>
      <c r="Q152" s="4">
        <f>VLOOKUP(tbl2_2!A152,ishod_substance!A:AD,23,0)</f>
        <v>1236113</v>
      </c>
      <c r="R152" s="4">
        <f>VLOOKUP(tbl2_2!A152,ishod_substance!A:AD,24,0)</f>
        <v>407875</v>
      </c>
      <c r="S152" s="4">
        <f>VLOOKUP(tbl2_2!A152,ishod_substance!A:AD,25,0)</f>
        <v>1236113</v>
      </c>
      <c r="T152" s="4">
        <f>VLOOKUP(tbl2_2!A152,ishod_substance!A:AD,26,0)</f>
        <v>407859</v>
      </c>
      <c r="U152" s="4">
        <f>VLOOKUP(tbl2_2!A152,ishod_substance!A:AD,27,0)</f>
        <v>12</v>
      </c>
      <c r="V152" s="166">
        <f>VLOOKUP(tbl2_2!A152,ishod_substance!A:AD,29,0)</f>
        <v>0</v>
      </c>
      <c r="W152" s="166">
        <f>VLOOKUP(tbl2_2!A152,ishod_substance!A:AD,30,0)</f>
        <v>0</v>
      </c>
      <c r="X152" s="166">
        <f>VLOOKUP(tbl2_2!A152,ishod_substance!A:AE,31,0)</f>
        <v>0</v>
      </c>
      <c r="Y152" s="10">
        <f>VLOOKUP(tbl2_2!A152,ishod_substance!A:AD,7,0)</f>
        <v>2704</v>
      </c>
      <c r="Z152" s="9" t="str">
        <f>VLOOKUP(Y152,quide!$A$2:$B$1006,2,0)</f>
        <v>Бензин (нефтяной, малосернистый) (в пересчете на углерод)</v>
      </c>
      <c r="AA152" s="4">
        <f>VLOOKUP(Y152,quide!$A$2:$J$1006,10,0)</f>
        <v>1</v>
      </c>
      <c r="AB152" s="50">
        <f>VLOOKUP(tbl2_2!A152,ishod_substance!A:AD,8,0)</f>
        <v>2.0743333333333334E-3</v>
      </c>
      <c r="AC152" s="28">
        <f t="shared" si="3"/>
        <v>0</v>
      </c>
      <c r="AD152" s="27">
        <f>VLOOKUP(tbl2_2!A152,ishod_substance!A:AD,9,0)</f>
        <v>3.0441410999999998E-3</v>
      </c>
      <c r="AE152" s="8">
        <f>VLOOKUP(tbl2_2!A152,ishod_substance!A:AD,9,0)</f>
        <v>3.0441410999999998E-3</v>
      </c>
      <c r="AF152" s="12"/>
    </row>
    <row r="153" spans="1:32" ht="64.5" hidden="1" x14ac:dyDescent="0.25">
      <c r="A153">
        <v>145</v>
      </c>
      <c r="B153" s="85">
        <f>IFERROR(IF(OR(AND(ishod_substance!$O$1=3,OR(VLOOKUP('tbl2'!Y153,quide!A:G,7,0)=2,VLOOKUP('tbl2'!Y153,quide!A:G,7,0)=1)),AND(ishod_substance!$O$1=2,VLOOKUP('tbl2'!Y153,quide!A:I,9,0)=1)),1,0),0)</f>
        <v>0</v>
      </c>
      <c r="C153" s="5">
        <f>VLOOKUP(tbl2_2!A153,ishod_substance!A:P,2,0)</f>
        <v>6</v>
      </c>
      <c r="D153" s="7" t="str">
        <f>VLOOKUP(tbl2_2!A153,ishod_substance!A:P,3,0)</f>
        <v>открытая стоянка</v>
      </c>
      <c r="E153" s="5" t="str">
        <f>VLOOKUP(tbl2_2!A153,ishod_substance!A:P,11,0)</f>
        <v>автобус ПАЗ  4234-05</v>
      </c>
      <c r="F153" s="6">
        <f>VLOOKUP(tbl2_2!A153,ishod_substance!A:P,15,0)</f>
        <v>1</v>
      </c>
      <c r="G153" s="6" t="str">
        <f>VLOOKUP(tbl2_2!A153,ishod_substance!A:P,12,0)&amp;"/"&amp;VLOOKUP(tbl2_2!A153,ishod_substance!A:P,14,0)</f>
        <v>0,5/182,5</v>
      </c>
      <c r="H153" s="29" t="str">
        <f>VLOOKUP(tbl2_2!A153,ishod_substance!A:P,6,0)</f>
        <v>стоянка</v>
      </c>
      <c r="I153" s="10">
        <f>VLOOKUP(tbl2_2!A153,ishod_substance!A:P,15,0)</f>
        <v>1</v>
      </c>
      <c r="J153" s="10">
        <f>VLOOKUP(tbl2_2!A153,ishod_substance!A:P,5,0)</f>
        <v>6005</v>
      </c>
      <c r="K153" s="84">
        <f>VLOOKUP(tbl2_2!A153,ishod_substance!A:Q,17,0)</f>
        <v>1</v>
      </c>
      <c r="L153" s="84">
        <f>VLOOKUP(tbl2_2!A153,ishod_substance!A:R,18,0)</f>
        <v>5</v>
      </c>
      <c r="M153" s="165">
        <f>VLOOKUP(tbl2_2!A153,ishod_substance!A:AD,28,0)</f>
        <v>0</v>
      </c>
      <c r="N153" s="4">
        <f>VLOOKUP(tbl2_2!A153,ishod_substance!A:AD,20,0)</f>
        <v>0</v>
      </c>
      <c r="O153" s="4">
        <f>VLOOKUP(tbl2_2!A153,ishod_substance!A:AD,21,0)</f>
        <v>0</v>
      </c>
      <c r="P153" s="4">
        <f>VLOOKUP(tbl2_2!A153,ishod_substance!A:AD,22,0)</f>
        <v>0</v>
      </c>
      <c r="Q153" s="4">
        <f>VLOOKUP(tbl2_2!A153,ishod_substance!A:AD,23,0)</f>
        <v>1236113</v>
      </c>
      <c r="R153" s="4">
        <f>VLOOKUP(tbl2_2!A153,ishod_substance!A:AD,24,0)</f>
        <v>407875</v>
      </c>
      <c r="S153" s="4">
        <f>VLOOKUP(tbl2_2!A153,ishod_substance!A:AD,25,0)</f>
        <v>1236113</v>
      </c>
      <c r="T153" s="4">
        <f>VLOOKUP(tbl2_2!A153,ishod_substance!A:AD,26,0)</f>
        <v>407859</v>
      </c>
      <c r="U153" s="4">
        <f>VLOOKUP(tbl2_2!A153,ishod_substance!A:AD,27,0)</f>
        <v>12</v>
      </c>
      <c r="V153" s="166">
        <f>VLOOKUP(tbl2_2!A153,ishod_substance!A:AD,29,0)</f>
        <v>0</v>
      </c>
      <c r="W153" s="166">
        <f>VLOOKUP(tbl2_2!A153,ishod_substance!A:AD,30,0)</f>
        <v>0</v>
      </c>
      <c r="X153" s="166">
        <f>VLOOKUP(tbl2_2!A153,ishod_substance!A:AE,31,0)</f>
        <v>0</v>
      </c>
      <c r="Y153" s="10">
        <f>VLOOKUP(tbl2_2!A153,ishod_substance!A:AD,7,0)</f>
        <v>301</v>
      </c>
      <c r="Z153" s="9" t="str">
        <f>VLOOKUP(Y153,quide!$A$2:$B$1006,2,0)</f>
        <v>Азота диоксид (Двуокись азота; пероксид азота)</v>
      </c>
      <c r="AA153" s="4">
        <f>VLOOKUP(Y153,quide!$A$2:$J$1006,10,0)</f>
        <v>1</v>
      </c>
      <c r="AB153" s="50">
        <f>VLOOKUP(tbl2_2!A153,ishod_substance!A:AD,8,0)</f>
        <v>1.3804444444444446E-3</v>
      </c>
      <c r="AC153" s="28">
        <f t="shared" si="3"/>
        <v>0</v>
      </c>
      <c r="AD153" s="27">
        <f>VLOOKUP(tbl2_2!A153,ishod_substance!A:AD,9,0)</f>
        <v>8.1966720000000012E-4</v>
      </c>
      <c r="AE153" s="8">
        <f>VLOOKUP(tbl2_2!A153,ishod_substance!A:AD,9,0)</f>
        <v>8.1966720000000012E-4</v>
      </c>
      <c r="AF153" s="12"/>
    </row>
    <row r="154" spans="1:32" ht="39" hidden="1" x14ac:dyDescent="0.25">
      <c r="A154">
        <v>146</v>
      </c>
      <c r="B154" s="85">
        <f>IFERROR(IF(OR(AND(ishod_substance!$O$1=3,OR(VLOOKUP('tbl2'!Y154,quide!A:G,7,0)=2,VLOOKUP('tbl2'!Y154,quide!A:G,7,0)=1)),AND(ishod_substance!$O$1=2,VLOOKUP('tbl2'!Y154,quide!A:I,9,0)=1)),1,0),0)</f>
        <v>0</v>
      </c>
      <c r="C154" s="5">
        <f>VLOOKUP(tbl2_2!A154,ishod_substance!A:P,2,0)</f>
        <v>6</v>
      </c>
      <c r="D154" s="7" t="str">
        <f>VLOOKUP(tbl2_2!A154,ishod_substance!A:P,3,0)</f>
        <v>открытая стоянка</v>
      </c>
      <c r="E154" s="5" t="str">
        <f>VLOOKUP(tbl2_2!A154,ishod_substance!A:P,11,0)</f>
        <v>автобус ПАЗ  4234-05</v>
      </c>
      <c r="F154" s="6">
        <f>VLOOKUP(tbl2_2!A154,ishod_substance!A:P,15,0)</f>
        <v>1</v>
      </c>
      <c r="G154" s="6" t="str">
        <f>VLOOKUP(tbl2_2!A154,ishod_substance!A:P,12,0)&amp;"/"&amp;VLOOKUP(tbl2_2!A154,ishod_substance!A:P,14,0)</f>
        <v>0,5/182,5</v>
      </c>
      <c r="H154" s="29" t="str">
        <f>VLOOKUP(tbl2_2!A154,ishod_substance!A:P,6,0)</f>
        <v>стоянка</v>
      </c>
      <c r="I154" s="10">
        <f>VLOOKUP(tbl2_2!A154,ishod_substance!A:P,15,0)</f>
        <v>1</v>
      </c>
      <c r="J154" s="10">
        <f>VLOOKUP(tbl2_2!A154,ishod_substance!A:P,5,0)</f>
        <v>6005</v>
      </c>
      <c r="K154" s="84">
        <f>VLOOKUP(tbl2_2!A154,ishod_substance!A:Q,17,0)</f>
        <v>1</v>
      </c>
      <c r="L154" s="84">
        <f>VLOOKUP(tbl2_2!A154,ishod_substance!A:R,18,0)</f>
        <v>5</v>
      </c>
      <c r="M154" s="165">
        <f>VLOOKUP(tbl2_2!A154,ishod_substance!A:AD,28,0)</f>
        <v>0</v>
      </c>
      <c r="N154" s="4">
        <f>VLOOKUP(tbl2_2!A154,ishod_substance!A:AD,20,0)</f>
        <v>0</v>
      </c>
      <c r="O154" s="4">
        <f>VLOOKUP(tbl2_2!A154,ishod_substance!A:AD,21,0)</f>
        <v>0</v>
      </c>
      <c r="P154" s="4">
        <f>VLOOKUP(tbl2_2!A154,ishod_substance!A:AD,22,0)</f>
        <v>0</v>
      </c>
      <c r="Q154" s="4">
        <f>VLOOKUP(tbl2_2!A154,ishod_substance!A:AD,23,0)</f>
        <v>1236113</v>
      </c>
      <c r="R154" s="4">
        <f>VLOOKUP(tbl2_2!A154,ishod_substance!A:AD,24,0)</f>
        <v>407875</v>
      </c>
      <c r="S154" s="4">
        <f>VLOOKUP(tbl2_2!A154,ishod_substance!A:AD,25,0)</f>
        <v>1236113</v>
      </c>
      <c r="T154" s="4">
        <f>VLOOKUP(tbl2_2!A154,ishod_substance!A:AD,26,0)</f>
        <v>407859</v>
      </c>
      <c r="U154" s="4">
        <f>VLOOKUP(tbl2_2!A154,ishod_substance!A:AD,27,0)</f>
        <v>12</v>
      </c>
      <c r="V154" s="166">
        <f>VLOOKUP(tbl2_2!A154,ishod_substance!A:AD,29,0)</f>
        <v>0</v>
      </c>
      <c r="W154" s="166">
        <f>VLOOKUP(tbl2_2!A154,ishod_substance!A:AD,30,0)</f>
        <v>0</v>
      </c>
      <c r="X154" s="166">
        <f>VLOOKUP(tbl2_2!A154,ishod_substance!A:AE,31,0)</f>
        <v>0</v>
      </c>
      <c r="Y154" s="10">
        <f>VLOOKUP(tbl2_2!A154,ishod_substance!A:AD,7,0)</f>
        <v>304</v>
      </c>
      <c r="Z154" s="9" t="str">
        <f>VLOOKUP(Y154,quide!$A$2:$B$1006,2,0)</f>
        <v>Азот (II) оксид (Азот монооксид)</v>
      </c>
      <c r="AA154" s="4">
        <f>VLOOKUP(Y154,quide!$A$2:$J$1006,10,0)</f>
        <v>1</v>
      </c>
      <c r="AB154" s="50">
        <f>VLOOKUP(tbl2_2!A154,ishod_substance!A:AD,8,0)</f>
        <v>2.2432222222222223E-4</v>
      </c>
      <c r="AC154" s="28">
        <f t="shared" si="3"/>
        <v>0</v>
      </c>
      <c r="AD154" s="27">
        <f>VLOOKUP(tbl2_2!A154,ishod_substance!A:AD,9,0)</f>
        <v>1.3319592E-4</v>
      </c>
      <c r="AE154" s="8">
        <f>VLOOKUP(tbl2_2!A154,ishod_substance!A:AD,9,0)</f>
        <v>1.3319592E-4</v>
      </c>
      <c r="AF154" s="12"/>
    </row>
    <row r="155" spans="1:32" ht="39" hidden="1" x14ac:dyDescent="0.25">
      <c r="A155">
        <v>147</v>
      </c>
      <c r="B155" s="85">
        <f>IFERROR(IF(OR(AND(ishod_substance!$O$1=3,OR(VLOOKUP('tbl2'!Y155,quide!A:G,7,0)=2,VLOOKUP('tbl2'!Y155,quide!A:G,7,0)=1)),AND(ishod_substance!$O$1=2,VLOOKUP('tbl2'!Y155,quide!A:I,9,0)=1)),1,0),0)</f>
        <v>0</v>
      </c>
      <c r="C155" s="5">
        <f>VLOOKUP(tbl2_2!A155,ishod_substance!A:P,2,0)</f>
        <v>6</v>
      </c>
      <c r="D155" s="7" t="str">
        <f>VLOOKUP(tbl2_2!A155,ishod_substance!A:P,3,0)</f>
        <v>открытая стоянка</v>
      </c>
      <c r="E155" s="5" t="str">
        <f>VLOOKUP(tbl2_2!A155,ishod_substance!A:P,11,0)</f>
        <v>автобус ПАЗ  4234-05</v>
      </c>
      <c r="F155" s="6">
        <f>VLOOKUP(tbl2_2!A155,ishod_substance!A:P,15,0)</f>
        <v>1</v>
      </c>
      <c r="G155" s="6" t="str">
        <f>VLOOKUP(tbl2_2!A155,ishod_substance!A:P,12,0)&amp;"/"&amp;VLOOKUP(tbl2_2!A155,ishod_substance!A:P,14,0)</f>
        <v>0,5/182,5</v>
      </c>
      <c r="H155" s="29" t="str">
        <f>VLOOKUP(tbl2_2!A155,ishod_substance!A:P,6,0)</f>
        <v>стоянка</v>
      </c>
      <c r="I155" s="10">
        <f>VLOOKUP(tbl2_2!A155,ishod_substance!A:P,15,0)</f>
        <v>1</v>
      </c>
      <c r="J155" s="10">
        <f>VLOOKUP(tbl2_2!A155,ishod_substance!A:P,5,0)</f>
        <v>6005</v>
      </c>
      <c r="K155" s="84">
        <f>VLOOKUP(tbl2_2!A155,ishod_substance!A:Q,17,0)</f>
        <v>1</v>
      </c>
      <c r="L155" s="84">
        <f>VLOOKUP(tbl2_2!A155,ishod_substance!A:R,18,0)</f>
        <v>5</v>
      </c>
      <c r="M155" s="165">
        <f>VLOOKUP(tbl2_2!A155,ishod_substance!A:AD,28,0)</f>
        <v>0</v>
      </c>
      <c r="N155" s="4">
        <f>VLOOKUP(tbl2_2!A155,ishod_substance!A:AD,20,0)</f>
        <v>0</v>
      </c>
      <c r="O155" s="4">
        <f>VLOOKUP(tbl2_2!A155,ishod_substance!A:AD,21,0)</f>
        <v>0</v>
      </c>
      <c r="P155" s="4">
        <f>VLOOKUP(tbl2_2!A155,ishod_substance!A:AD,22,0)</f>
        <v>0</v>
      </c>
      <c r="Q155" s="4">
        <f>VLOOKUP(tbl2_2!A155,ishod_substance!A:AD,23,0)</f>
        <v>1236113</v>
      </c>
      <c r="R155" s="4">
        <f>VLOOKUP(tbl2_2!A155,ishod_substance!A:AD,24,0)</f>
        <v>407875</v>
      </c>
      <c r="S155" s="4">
        <f>VLOOKUP(tbl2_2!A155,ishod_substance!A:AD,25,0)</f>
        <v>1236113</v>
      </c>
      <c r="T155" s="4">
        <f>VLOOKUP(tbl2_2!A155,ishod_substance!A:AD,26,0)</f>
        <v>407859</v>
      </c>
      <c r="U155" s="4">
        <f>VLOOKUP(tbl2_2!A155,ishod_substance!A:AD,27,0)</f>
        <v>12</v>
      </c>
      <c r="V155" s="166">
        <f>VLOOKUP(tbl2_2!A155,ishod_substance!A:AD,29,0)</f>
        <v>0</v>
      </c>
      <c r="W155" s="166">
        <f>VLOOKUP(tbl2_2!A155,ishod_substance!A:AD,30,0)</f>
        <v>0</v>
      </c>
      <c r="X155" s="166">
        <f>VLOOKUP(tbl2_2!A155,ishod_substance!A:AE,31,0)</f>
        <v>0</v>
      </c>
      <c r="Y155" s="10">
        <f>VLOOKUP(tbl2_2!A155,ishod_substance!A:AD,7,0)</f>
        <v>330</v>
      </c>
      <c r="Z155" s="9" t="str">
        <f>VLOOKUP(Y155,quide!$A$2:$B$1006,2,0)</f>
        <v>Сера диоксид (ангидрид сернистый)</v>
      </c>
      <c r="AA155" s="4">
        <f>VLOOKUP(Y155,quide!$A$2:$J$1006,10,0)</f>
        <v>1</v>
      </c>
      <c r="AB155" s="222">
        <f>VLOOKUP(tbl2_2!A155,ishod_substance!A:AD,8,0)</f>
        <v>1.464861111111111E-4</v>
      </c>
      <c r="AC155" s="230">
        <f t="shared" si="3"/>
        <v>0</v>
      </c>
      <c r="AD155" s="227">
        <f>VLOOKUP(tbl2_2!A155,ishod_substance!A:AD,9,0)</f>
        <v>2.0245981500000007E-4</v>
      </c>
      <c r="AE155" s="228">
        <f>VLOOKUP(tbl2_2!A155,ishod_substance!A:AD,9,0)</f>
        <v>2.0245981500000007E-4</v>
      </c>
      <c r="AF155" s="12"/>
    </row>
    <row r="156" spans="1:32" ht="90" hidden="1" x14ac:dyDescent="0.25">
      <c r="A156">
        <v>148</v>
      </c>
      <c r="B156" s="85">
        <f>IFERROR(IF(OR(AND(ishod_substance!$O$1=3,OR(VLOOKUP('tbl2'!Y156,quide!A:G,7,0)=2,VLOOKUP('tbl2'!Y156,quide!A:G,7,0)=1)),AND(ishod_substance!$O$1=2,VLOOKUP('tbl2'!Y156,quide!A:I,9,0)=1)),1,0),0)</f>
        <v>0</v>
      </c>
      <c r="C156" s="5">
        <f>VLOOKUP(tbl2_2!A156,ishod_substance!A:P,2,0)</f>
        <v>6</v>
      </c>
      <c r="D156" s="7" t="str">
        <f>VLOOKUP(tbl2_2!A156,ishod_substance!A:P,3,0)</f>
        <v>открытая стоянка</v>
      </c>
      <c r="E156" s="5" t="str">
        <f>VLOOKUP(tbl2_2!A156,ishod_substance!A:P,11,0)</f>
        <v>автобус ПАЗ  4234-05</v>
      </c>
      <c r="F156" s="6">
        <f>VLOOKUP(tbl2_2!A156,ishod_substance!A:P,15,0)</f>
        <v>1</v>
      </c>
      <c r="G156" s="6" t="str">
        <f>VLOOKUP(tbl2_2!A156,ishod_substance!A:P,12,0)&amp;"/"&amp;VLOOKUP(tbl2_2!A156,ishod_substance!A:P,14,0)</f>
        <v>0,5/182,5</v>
      </c>
      <c r="H156" s="29" t="str">
        <f>VLOOKUP(tbl2_2!A156,ishod_substance!A:P,6,0)</f>
        <v>стоянка</v>
      </c>
      <c r="I156" s="10">
        <f>VLOOKUP(tbl2_2!A156,ishod_substance!A:P,15,0)</f>
        <v>1</v>
      </c>
      <c r="J156" s="10">
        <f>VLOOKUP(tbl2_2!A156,ishod_substance!A:P,5,0)</f>
        <v>6005</v>
      </c>
      <c r="K156" s="84">
        <f>VLOOKUP(tbl2_2!A156,ishod_substance!A:Q,17,0)</f>
        <v>1</v>
      </c>
      <c r="L156" s="84">
        <f>VLOOKUP(tbl2_2!A156,ishod_substance!A:R,18,0)</f>
        <v>5</v>
      </c>
      <c r="M156" s="165">
        <f>VLOOKUP(tbl2_2!A156,ishod_substance!A:AD,28,0)</f>
        <v>0</v>
      </c>
      <c r="N156" s="4">
        <f>VLOOKUP(tbl2_2!A156,ishod_substance!A:AD,20,0)</f>
        <v>0</v>
      </c>
      <c r="O156" s="4">
        <f>VLOOKUP(tbl2_2!A156,ishod_substance!A:AD,21,0)</f>
        <v>0</v>
      </c>
      <c r="P156" s="4">
        <f>VLOOKUP(tbl2_2!A156,ishod_substance!A:AD,22,0)</f>
        <v>0</v>
      </c>
      <c r="Q156" s="4">
        <f>VLOOKUP(tbl2_2!A156,ishod_substance!A:AD,23,0)</f>
        <v>1236113</v>
      </c>
      <c r="R156" s="4">
        <f>VLOOKUP(tbl2_2!A156,ishod_substance!A:AD,24,0)</f>
        <v>407875</v>
      </c>
      <c r="S156" s="4">
        <f>VLOOKUP(tbl2_2!A156,ishod_substance!A:AD,25,0)</f>
        <v>1236113</v>
      </c>
      <c r="T156" s="4">
        <f>VLOOKUP(tbl2_2!A156,ishod_substance!A:AD,26,0)</f>
        <v>407859</v>
      </c>
      <c r="U156" s="4">
        <f>VLOOKUP(tbl2_2!A156,ishod_substance!A:AD,27,0)</f>
        <v>12</v>
      </c>
      <c r="V156" s="166">
        <f>VLOOKUP(tbl2_2!A156,ishod_substance!A:AD,29,0)</f>
        <v>0</v>
      </c>
      <c r="W156" s="166">
        <f>VLOOKUP(tbl2_2!A156,ishod_substance!A:AD,30,0)</f>
        <v>0</v>
      </c>
      <c r="X156" s="166">
        <f>VLOOKUP(tbl2_2!A156,ishod_substance!A:AE,31,0)</f>
        <v>0</v>
      </c>
      <c r="Y156" s="10">
        <f>VLOOKUP(tbl2_2!A156,ishod_substance!A:AD,7,0)</f>
        <v>337</v>
      </c>
      <c r="Z156" s="9" t="str">
        <f>VLOOKUP(Y156,quide!$A$2:$B$1006,2,0)</f>
        <v>Углерода оксид (Углерод окись; углерод моноокись; угарный газ)</v>
      </c>
      <c r="AA156" s="4">
        <f>VLOOKUP(Y156,quide!$A$2:$J$1006,10,0)</f>
        <v>1</v>
      </c>
      <c r="AB156" s="50">
        <f>VLOOKUP(tbl2_2!A156,ishod_substance!A:AD,8,0)</f>
        <v>0.1590998611111111</v>
      </c>
      <c r="AC156" s="28">
        <f t="shared" si="3"/>
        <v>0</v>
      </c>
      <c r="AD156" s="27">
        <f>VLOOKUP(tbl2_2!A156,ishod_substance!A:AD,9,0)</f>
        <v>1.996313E-3</v>
      </c>
      <c r="AE156" s="8">
        <f>VLOOKUP(tbl2_2!A156,ishod_substance!A:AD,9,0)</f>
        <v>1.996313E-3</v>
      </c>
      <c r="AF156" s="12"/>
    </row>
    <row r="157" spans="1:32" ht="77.25" hidden="1" x14ac:dyDescent="0.25">
      <c r="A157">
        <v>149</v>
      </c>
      <c r="B157" s="85">
        <f>IFERROR(IF(OR(AND(ishod_substance!$O$1=3,OR(VLOOKUP('tbl2'!Y157,quide!A:G,7,0)=2,VLOOKUP('tbl2'!Y157,quide!A:G,7,0)=1)),AND(ishod_substance!$O$1=2,VLOOKUP('tbl2'!Y157,quide!A:I,9,0)=1)),1,0),0)</f>
        <v>0</v>
      </c>
      <c r="C157" s="5">
        <f>VLOOKUP(tbl2_2!A157,ishod_substance!A:P,2,0)</f>
        <v>6</v>
      </c>
      <c r="D157" s="7" t="str">
        <f>VLOOKUP(tbl2_2!A157,ishod_substance!A:P,3,0)</f>
        <v>открытая стоянка</v>
      </c>
      <c r="E157" s="5" t="str">
        <f>VLOOKUP(tbl2_2!A157,ishod_substance!A:P,11,0)</f>
        <v>автобус ПАЗ  4234-05</v>
      </c>
      <c r="F157" s="6">
        <f>VLOOKUP(tbl2_2!A157,ishod_substance!A:P,15,0)</f>
        <v>1</v>
      </c>
      <c r="G157" s="6" t="str">
        <f>VLOOKUP(tbl2_2!A157,ishod_substance!A:P,12,0)&amp;"/"&amp;VLOOKUP(tbl2_2!A157,ishod_substance!A:P,14,0)</f>
        <v>0,5/182,5</v>
      </c>
      <c r="H157" s="29" t="str">
        <f>VLOOKUP(tbl2_2!A157,ishod_substance!A:P,6,0)</f>
        <v>стоянка</v>
      </c>
      <c r="I157" s="10">
        <f>VLOOKUP(tbl2_2!A157,ishod_substance!A:P,15,0)</f>
        <v>1</v>
      </c>
      <c r="J157" s="10">
        <f>VLOOKUP(tbl2_2!A157,ishod_substance!A:P,5,0)</f>
        <v>6005</v>
      </c>
      <c r="K157" s="84">
        <f>VLOOKUP(tbl2_2!A157,ishod_substance!A:Q,17,0)</f>
        <v>1</v>
      </c>
      <c r="L157" s="84">
        <f>VLOOKUP(tbl2_2!A157,ishod_substance!A:R,18,0)</f>
        <v>5</v>
      </c>
      <c r="M157" s="165">
        <f>VLOOKUP(tbl2_2!A157,ishod_substance!A:AD,28,0)</f>
        <v>0</v>
      </c>
      <c r="N157" s="4">
        <f>VLOOKUP(tbl2_2!A157,ishod_substance!A:AD,20,0)</f>
        <v>0</v>
      </c>
      <c r="O157" s="4">
        <f>VLOOKUP(tbl2_2!A157,ishod_substance!A:AD,21,0)</f>
        <v>0</v>
      </c>
      <c r="P157" s="4">
        <f>VLOOKUP(tbl2_2!A157,ishod_substance!A:AD,22,0)</f>
        <v>0</v>
      </c>
      <c r="Q157" s="4">
        <f>VLOOKUP(tbl2_2!A157,ishod_substance!A:AD,23,0)</f>
        <v>1236113</v>
      </c>
      <c r="R157" s="4">
        <f>VLOOKUP(tbl2_2!A157,ishod_substance!A:AD,24,0)</f>
        <v>407875</v>
      </c>
      <c r="S157" s="4">
        <f>VLOOKUP(tbl2_2!A157,ishod_substance!A:AD,25,0)</f>
        <v>1236113</v>
      </c>
      <c r="T157" s="4">
        <f>VLOOKUP(tbl2_2!A157,ishod_substance!A:AD,26,0)</f>
        <v>407859</v>
      </c>
      <c r="U157" s="4">
        <f>VLOOKUP(tbl2_2!A157,ishod_substance!A:AD,27,0)</f>
        <v>12</v>
      </c>
      <c r="V157" s="166">
        <f>VLOOKUP(tbl2_2!A157,ishod_substance!A:AD,29,0)</f>
        <v>0</v>
      </c>
      <c r="W157" s="166">
        <f>VLOOKUP(tbl2_2!A157,ishod_substance!A:AD,30,0)</f>
        <v>0</v>
      </c>
      <c r="X157" s="166">
        <f>VLOOKUP(tbl2_2!A157,ishod_substance!A:AE,31,0)</f>
        <v>0</v>
      </c>
      <c r="Y157" s="10">
        <f>VLOOKUP(tbl2_2!A157,ishod_substance!A:AD,7,0)</f>
        <v>2704</v>
      </c>
      <c r="Z157" s="9" t="str">
        <f>VLOOKUP(Y157,quide!$A$2:$B$1006,2,0)</f>
        <v>Бензин (нефтяной, малосернистый) (в пересчете на углерод)</v>
      </c>
      <c r="AA157" s="4">
        <f>VLOOKUP(Y157,quide!$A$2:$J$1006,10,0)</f>
        <v>1</v>
      </c>
      <c r="AB157" s="50">
        <f>VLOOKUP(tbl2_2!A157,ishod_substance!A:AD,8,0)</f>
        <v>2.1612083333333334E-2</v>
      </c>
      <c r="AC157" s="28">
        <f t="shared" si="3"/>
        <v>0</v>
      </c>
      <c r="AD157" s="27">
        <f>VLOOKUP(tbl2_2!A157,ishod_substance!A:AD,9,0)</f>
        <v>1.1480841150000002E-2</v>
      </c>
      <c r="AE157" s="8">
        <f>VLOOKUP(tbl2_2!A157,ishod_substance!A:AD,9,0)</f>
        <v>1.1480841150000002E-2</v>
      </c>
      <c r="AF157" s="12"/>
    </row>
    <row r="158" spans="1:32" ht="64.5" hidden="1" x14ac:dyDescent="0.25">
      <c r="A158">
        <v>150</v>
      </c>
      <c r="B158" s="85">
        <f>IFERROR(IF(OR(AND(ishod_substance!$O$1=3,OR(VLOOKUP('tbl2'!Y158,quide!A:G,7,0)=2,VLOOKUP('tbl2'!Y158,quide!A:G,7,0)=1)),AND(ishod_substance!$O$1=2,VLOOKUP('tbl2'!Y158,quide!A:I,9,0)=1)),1,0),0)</f>
        <v>0</v>
      </c>
      <c r="C158" s="5">
        <f>VLOOKUP(tbl2_2!A158,ishod_substance!A:P,2,0)</f>
        <v>6</v>
      </c>
      <c r="D158" s="7" t="str">
        <f>VLOOKUP(tbl2_2!A158,ishod_substance!A:P,3,0)</f>
        <v>открытая стоянка</v>
      </c>
      <c r="E158" s="5" t="str">
        <f>VLOOKUP(tbl2_2!A158,ishod_substance!A:P,11,0)</f>
        <v>автобус Газель некст</v>
      </c>
      <c r="F158" s="6">
        <f>VLOOKUP(tbl2_2!A158,ishod_substance!A:P,15,0)</f>
        <v>1</v>
      </c>
      <c r="G158" s="6" t="str">
        <f>VLOOKUP(tbl2_2!A158,ishod_substance!A:P,12,0)&amp;"/"&amp;VLOOKUP(tbl2_2!A158,ishod_substance!A:P,14,0)</f>
        <v>0,5/182,5</v>
      </c>
      <c r="H158" s="29" t="str">
        <f>VLOOKUP(tbl2_2!A158,ishod_substance!A:P,6,0)</f>
        <v>стоянка</v>
      </c>
      <c r="I158" s="10">
        <f>VLOOKUP(tbl2_2!A158,ishod_substance!A:P,15,0)</f>
        <v>1</v>
      </c>
      <c r="J158" s="10">
        <f>VLOOKUP(tbl2_2!A158,ishod_substance!A:P,5,0)</f>
        <v>6005</v>
      </c>
      <c r="K158" s="84">
        <f>VLOOKUP(tbl2_2!A158,ishod_substance!A:Q,17,0)</f>
        <v>1</v>
      </c>
      <c r="L158" s="84">
        <f>VLOOKUP(tbl2_2!A158,ishod_substance!A:R,18,0)</f>
        <v>5</v>
      </c>
      <c r="M158" s="165">
        <f>VLOOKUP(tbl2_2!A158,ishod_substance!A:AD,28,0)</f>
        <v>0</v>
      </c>
      <c r="N158" s="4">
        <f>VLOOKUP(tbl2_2!A158,ishod_substance!A:AD,20,0)</f>
        <v>0</v>
      </c>
      <c r="O158" s="4">
        <f>VLOOKUP(tbl2_2!A158,ishod_substance!A:AD,21,0)</f>
        <v>0</v>
      </c>
      <c r="P158" s="4">
        <f>VLOOKUP(tbl2_2!A158,ishod_substance!A:AD,22,0)</f>
        <v>0</v>
      </c>
      <c r="Q158" s="4">
        <f>VLOOKUP(tbl2_2!A158,ishod_substance!A:AD,23,0)</f>
        <v>1236113</v>
      </c>
      <c r="R158" s="4">
        <f>VLOOKUP(tbl2_2!A158,ishod_substance!A:AD,24,0)</f>
        <v>407875</v>
      </c>
      <c r="S158" s="4">
        <f>VLOOKUP(tbl2_2!A158,ishod_substance!A:AD,25,0)</f>
        <v>1236113</v>
      </c>
      <c r="T158" s="4">
        <f>VLOOKUP(tbl2_2!A158,ishod_substance!A:AD,26,0)</f>
        <v>407859</v>
      </c>
      <c r="U158" s="4">
        <f>VLOOKUP(tbl2_2!A158,ishod_substance!A:AD,27,0)</f>
        <v>12</v>
      </c>
      <c r="V158" s="166">
        <f>VLOOKUP(tbl2_2!A158,ishod_substance!A:AD,29,0)</f>
        <v>0</v>
      </c>
      <c r="W158" s="166">
        <f>VLOOKUP(tbl2_2!A158,ishod_substance!A:AD,30,0)</f>
        <v>0</v>
      </c>
      <c r="X158" s="166">
        <f>VLOOKUP(tbl2_2!A158,ishod_substance!A:AE,31,0)</f>
        <v>0</v>
      </c>
      <c r="Y158" s="10">
        <f>VLOOKUP(tbl2_2!A158,ishod_substance!A:AD,7,0)</f>
        <v>301</v>
      </c>
      <c r="Z158" s="9" t="str">
        <f>VLOOKUP(Y158,quide!$A$2:$B$1006,2,0)</f>
        <v>Азота диоксид (Двуокись азота; пероксид азота)</v>
      </c>
      <c r="AA158" s="4">
        <f>VLOOKUP(Y158,quide!$A$2:$J$1006,10,0)</f>
        <v>1</v>
      </c>
      <c r="AB158" s="50">
        <f>VLOOKUP(tbl2_2!A158,ishod_substance!A:AD,8,0)</f>
        <v>3.2422222222222227E-4</v>
      </c>
      <c r="AC158" s="28">
        <f t="shared" si="3"/>
        <v>0</v>
      </c>
      <c r="AD158" s="27">
        <f>VLOOKUP(tbl2_2!A158,ishod_substance!A:AD,9,0)</f>
        <v>1.9847040000000004E-4</v>
      </c>
      <c r="AE158" s="8">
        <f>VLOOKUP(tbl2_2!A158,ishod_substance!A:AD,9,0)</f>
        <v>1.9847040000000004E-4</v>
      </c>
      <c r="AF158" s="12"/>
    </row>
    <row r="159" spans="1:32" ht="39" hidden="1" x14ac:dyDescent="0.25">
      <c r="A159">
        <v>151</v>
      </c>
      <c r="B159" s="85">
        <f>IFERROR(IF(OR(AND(ishod_substance!$O$1=3,OR(VLOOKUP('tbl2'!Y159,quide!A:G,7,0)=2,VLOOKUP('tbl2'!Y159,quide!A:G,7,0)=1)),AND(ishod_substance!$O$1=2,VLOOKUP('tbl2'!Y159,quide!A:I,9,0)=1)),1,0),0)</f>
        <v>0</v>
      </c>
      <c r="C159" s="5">
        <f>VLOOKUP(tbl2_2!A159,ishod_substance!A:P,2,0)</f>
        <v>6</v>
      </c>
      <c r="D159" s="7" t="str">
        <f>VLOOKUP(tbl2_2!A159,ishod_substance!A:P,3,0)</f>
        <v>открытая стоянка</v>
      </c>
      <c r="E159" s="5" t="str">
        <f>VLOOKUP(tbl2_2!A159,ishod_substance!A:P,11,0)</f>
        <v>автобус Газель некст</v>
      </c>
      <c r="F159" s="6">
        <f>VLOOKUP(tbl2_2!A159,ishod_substance!A:P,15,0)</f>
        <v>1</v>
      </c>
      <c r="G159" s="6" t="str">
        <f>VLOOKUP(tbl2_2!A159,ishod_substance!A:P,12,0)&amp;"/"&amp;VLOOKUP(tbl2_2!A159,ishod_substance!A:P,14,0)</f>
        <v>0,5/182,5</v>
      </c>
      <c r="H159" s="29" t="str">
        <f>VLOOKUP(tbl2_2!A159,ishod_substance!A:P,6,0)</f>
        <v>стоянка</v>
      </c>
      <c r="I159" s="10">
        <f>VLOOKUP(tbl2_2!A159,ishod_substance!A:P,15,0)</f>
        <v>1</v>
      </c>
      <c r="J159" s="10">
        <f>VLOOKUP(tbl2_2!A159,ishod_substance!A:P,5,0)</f>
        <v>6005</v>
      </c>
      <c r="K159" s="84">
        <f>VLOOKUP(tbl2_2!A159,ishod_substance!A:Q,17,0)</f>
        <v>1</v>
      </c>
      <c r="L159" s="84">
        <f>VLOOKUP(tbl2_2!A159,ishod_substance!A:R,18,0)</f>
        <v>5</v>
      </c>
      <c r="M159" s="165">
        <f>VLOOKUP(tbl2_2!A159,ishod_substance!A:AD,28,0)</f>
        <v>0</v>
      </c>
      <c r="N159" s="4">
        <f>VLOOKUP(tbl2_2!A159,ishod_substance!A:AD,20,0)</f>
        <v>0</v>
      </c>
      <c r="O159" s="4">
        <f>VLOOKUP(tbl2_2!A159,ishod_substance!A:AD,21,0)</f>
        <v>0</v>
      </c>
      <c r="P159" s="4">
        <f>VLOOKUP(tbl2_2!A159,ishod_substance!A:AD,22,0)</f>
        <v>0</v>
      </c>
      <c r="Q159" s="4">
        <f>VLOOKUP(tbl2_2!A159,ishod_substance!A:AD,23,0)</f>
        <v>1236113</v>
      </c>
      <c r="R159" s="4">
        <f>VLOOKUP(tbl2_2!A159,ishod_substance!A:AD,24,0)</f>
        <v>407875</v>
      </c>
      <c r="S159" s="4">
        <f>VLOOKUP(tbl2_2!A159,ishod_substance!A:AD,25,0)</f>
        <v>1236113</v>
      </c>
      <c r="T159" s="4">
        <f>VLOOKUP(tbl2_2!A159,ishod_substance!A:AD,26,0)</f>
        <v>407859</v>
      </c>
      <c r="U159" s="4">
        <f>VLOOKUP(tbl2_2!A159,ishod_substance!A:AD,27,0)</f>
        <v>12</v>
      </c>
      <c r="V159" s="166">
        <f>VLOOKUP(tbl2_2!A159,ishod_substance!A:AD,29,0)</f>
        <v>0</v>
      </c>
      <c r="W159" s="166">
        <f>VLOOKUP(tbl2_2!A159,ishod_substance!A:AD,30,0)</f>
        <v>0</v>
      </c>
      <c r="X159" s="166">
        <f>VLOOKUP(tbl2_2!A159,ishod_substance!A:AE,31,0)</f>
        <v>0</v>
      </c>
      <c r="Y159" s="10">
        <f>VLOOKUP(tbl2_2!A159,ishod_substance!A:AD,7,0)</f>
        <v>304</v>
      </c>
      <c r="Z159" s="9" t="str">
        <f>VLOOKUP(Y159,quide!$A$2:$B$1006,2,0)</f>
        <v>Азот (II) оксид (Азот монооксид)</v>
      </c>
      <c r="AA159" s="4">
        <f>VLOOKUP(Y159,quide!$A$2:$J$1006,10,0)</f>
        <v>1</v>
      </c>
      <c r="AB159" s="50">
        <f>VLOOKUP(tbl2_2!A159,ishod_substance!A:AD,8,0)</f>
        <v>5.2686111111111113E-5</v>
      </c>
      <c r="AC159" s="28">
        <f t="shared" si="3"/>
        <v>0</v>
      </c>
      <c r="AD159" s="27">
        <f>VLOOKUP(tbl2_2!A159,ishod_substance!A:AD,9,0)</f>
        <v>3.2251440000000004E-5</v>
      </c>
      <c r="AE159" s="8">
        <f>VLOOKUP(tbl2_2!A159,ishod_substance!A:AD,9,0)</f>
        <v>3.2251440000000004E-5</v>
      </c>
      <c r="AF159" s="12"/>
    </row>
    <row r="160" spans="1:32" ht="39" hidden="1" x14ac:dyDescent="0.25">
      <c r="A160">
        <v>152</v>
      </c>
      <c r="B160" s="85">
        <f>IFERROR(IF(OR(AND(ishod_substance!$O$1=3,OR(VLOOKUP('tbl2'!Y160,quide!A:G,7,0)=2,VLOOKUP('tbl2'!Y160,quide!A:G,7,0)=1)),AND(ishod_substance!$O$1=2,VLOOKUP('tbl2'!Y160,quide!A:I,9,0)=1)),1,0),0)</f>
        <v>0</v>
      </c>
      <c r="C160" s="5">
        <f>VLOOKUP(tbl2_2!A160,ishod_substance!A:P,2,0)</f>
        <v>6</v>
      </c>
      <c r="D160" s="7" t="str">
        <f>VLOOKUP(tbl2_2!A160,ishod_substance!A:P,3,0)</f>
        <v>открытая стоянка</v>
      </c>
      <c r="E160" s="5" t="str">
        <f>VLOOKUP(tbl2_2!A160,ishod_substance!A:P,11,0)</f>
        <v>автобус Газель некст</v>
      </c>
      <c r="F160" s="6">
        <f>VLOOKUP(tbl2_2!A160,ishod_substance!A:P,15,0)</f>
        <v>1</v>
      </c>
      <c r="G160" s="6" t="str">
        <f>VLOOKUP(tbl2_2!A160,ishod_substance!A:P,12,0)&amp;"/"&amp;VLOOKUP(tbl2_2!A160,ishod_substance!A:P,14,0)</f>
        <v>0,5/182,5</v>
      </c>
      <c r="H160" s="29" t="str">
        <f>VLOOKUP(tbl2_2!A160,ishod_substance!A:P,6,0)</f>
        <v>стоянка</v>
      </c>
      <c r="I160" s="10">
        <f>VLOOKUP(tbl2_2!A160,ishod_substance!A:P,15,0)</f>
        <v>1</v>
      </c>
      <c r="J160" s="10">
        <f>VLOOKUP(tbl2_2!A160,ishod_substance!A:P,5,0)</f>
        <v>6005</v>
      </c>
      <c r="K160" s="84">
        <f>VLOOKUP(tbl2_2!A160,ishod_substance!A:Q,17,0)</f>
        <v>1</v>
      </c>
      <c r="L160" s="84">
        <f>VLOOKUP(tbl2_2!A160,ishod_substance!A:R,18,0)</f>
        <v>5</v>
      </c>
      <c r="M160" s="165">
        <f>VLOOKUP(tbl2_2!A160,ishod_substance!A:AD,28,0)</f>
        <v>0</v>
      </c>
      <c r="N160" s="4">
        <f>VLOOKUP(tbl2_2!A160,ishod_substance!A:AD,20,0)</f>
        <v>0</v>
      </c>
      <c r="O160" s="4">
        <f>VLOOKUP(tbl2_2!A160,ishod_substance!A:AD,21,0)</f>
        <v>0</v>
      </c>
      <c r="P160" s="4">
        <f>VLOOKUP(tbl2_2!A160,ishod_substance!A:AD,22,0)</f>
        <v>0</v>
      </c>
      <c r="Q160" s="4">
        <f>VLOOKUP(tbl2_2!A160,ishod_substance!A:AD,23,0)</f>
        <v>1236113</v>
      </c>
      <c r="R160" s="4">
        <f>VLOOKUP(tbl2_2!A160,ishod_substance!A:AD,24,0)</f>
        <v>407875</v>
      </c>
      <c r="S160" s="4">
        <f>VLOOKUP(tbl2_2!A160,ishod_substance!A:AD,25,0)</f>
        <v>1236113</v>
      </c>
      <c r="T160" s="4">
        <f>VLOOKUP(tbl2_2!A160,ishod_substance!A:AD,26,0)</f>
        <v>407859</v>
      </c>
      <c r="U160" s="4">
        <f>VLOOKUP(tbl2_2!A160,ishod_substance!A:AD,27,0)</f>
        <v>12</v>
      </c>
      <c r="V160" s="166">
        <f>VLOOKUP(tbl2_2!A160,ishod_substance!A:AD,29,0)</f>
        <v>0</v>
      </c>
      <c r="W160" s="166">
        <f>VLOOKUP(tbl2_2!A160,ishod_substance!A:AD,30,0)</f>
        <v>0</v>
      </c>
      <c r="X160" s="166">
        <f>VLOOKUP(tbl2_2!A160,ishod_substance!A:AE,31,0)</f>
        <v>0</v>
      </c>
      <c r="Y160" s="10">
        <f>VLOOKUP(tbl2_2!A160,ishod_substance!A:AD,7,0)</f>
        <v>330</v>
      </c>
      <c r="Z160" s="9" t="str">
        <f>VLOOKUP(Y160,quide!$A$2:$B$1006,2,0)</f>
        <v>Сера диоксид (ангидрид сернистый)</v>
      </c>
      <c r="AA160" s="4">
        <f>VLOOKUP(Y160,quide!$A$2:$J$1006,10,0)</f>
        <v>1</v>
      </c>
      <c r="AB160" s="222">
        <f>VLOOKUP(tbl2_2!A160,ishod_substance!A:AD,8,0)</f>
        <v>9.2680555555555553E-5</v>
      </c>
      <c r="AC160" s="230">
        <f t="shared" si="3"/>
        <v>0</v>
      </c>
      <c r="AD160" s="227">
        <f>VLOOKUP(tbl2_2!A160,ishod_substance!A:AD,9,0)</f>
        <v>5.6743485000000002E-5</v>
      </c>
      <c r="AE160" s="228">
        <f>VLOOKUP(tbl2_2!A160,ishod_substance!A:AD,9,0)</f>
        <v>5.6743485000000002E-5</v>
      </c>
      <c r="AF160" s="12"/>
    </row>
    <row r="161" spans="1:32" ht="90" hidden="1" x14ac:dyDescent="0.25">
      <c r="A161">
        <v>153</v>
      </c>
      <c r="B161" s="85">
        <f>IFERROR(IF(OR(AND(ishod_substance!$O$1=3,OR(VLOOKUP('tbl2'!Y161,quide!A:G,7,0)=2,VLOOKUP('tbl2'!Y161,quide!A:G,7,0)=1)),AND(ishod_substance!$O$1=2,VLOOKUP('tbl2'!Y161,quide!A:I,9,0)=1)),1,0),0)</f>
        <v>0</v>
      </c>
      <c r="C161" s="5">
        <f>VLOOKUP(tbl2_2!A161,ishod_substance!A:P,2,0)</f>
        <v>6</v>
      </c>
      <c r="D161" s="7" t="str">
        <f>VLOOKUP(tbl2_2!A161,ishod_substance!A:P,3,0)</f>
        <v>открытая стоянка</v>
      </c>
      <c r="E161" s="5" t="str">
        <f>VLOOKUP(tbl2_2!A161,ishod_substance!A:P,11,0)</f>
        <v>автобус Газель некст</v>
      </c>
      <c r="F161" s="6">
        <f>VLOOKUP(tbl2_2!A161,ishod_substance!A:P,15,0)</f>
        <v>1</v>
      </c>
      <c r="G161" s="6" t="str">
        <f>VLOOKUP(tbl2_2!A161,ishod_substance!A:P,12,0)&amp;"/"&amp;VLOOKUP(tbl2_2!A161,ishod_substance!A:P,14,0)</f>
        <v>0,5/182,5</v>
      </c>
      <c r="H161" s="29" t="str">
        <f>VLOOKUP(tbl2_2!A161,ishod_substance!A:P,6,0)</f>
        <v>стоянка</v>
      </c>
      <c r="I161" s="10">
        <f>VLOOKUP(tbl2_2!A161,ishod_substance!A:P,15,0)</f>
        <v>1</v>
      </c>
      <c r="J161" s="10">
        <f>VLOOKUP(tbl2_2!A161,ishod_substance!A:P,5,0)</f>
        <v>6005</v>
      </c>
      <c r="K161" s="84">
        <f>VLOOKUP(tbl2_2!A161,ishod_substance!A:Q,17,0)</f>
        <v>1</v>
      </c>
      <c r="L161" s="84">
        <f>VLOOKUP(tbl2_2!A161,ishod_substance!A:R,18,0)</f>
        <v>5</v>
      </c>
      <c r="M161" s="165">
        <f>VLOOKUP(tbl2_2!A161,ishod_substance!A:AD,28,0)</f>
        <v>0</v>
      </c>
      <c r="N161" s="4">
        <f>VLOOKUP(tbl2_2!A161,ishod_substance!A:AD,20,0)</f>
        <v>0</v>
      </c>
      <c r="O161" s="4">
        <f>VLOOKUP(tbl2_2!A161,ishod_substance!A:AD,21,0)</f>
        <v>0</v>
      </c>
      <c r="P161" s="4">
        <f>VLOOKUP(tbl2_2!A161,ishod_substance!A:AD,22,0)</f>
        <v>0</v>
      </c>
      <c r="Q161" s="4">
        <f>VLOOKUP(tbl2_2!A161,ishod_substance!A:AD,23,0)</f>
        <v>1236113</v>
      </c>
      <c r="R161" s="4">
        <f>VLOOKUP(tbl2_2!A161,ishod_substance!A:AD,24,0)</f>
        <v>407875</v>
      </c>
      <c r="S161" s="4">
        <f>VLOOKUP(tbl2_2!A161,ishod_substance!A:AD,25,0)</f>
        <v>1236113</v>
      </c>
      <c r="T161" s="4">
        <f>VLOOKUP(tbl2_2!A161,ishod_substance!A:AD,26,0)</f>
        <v>407859</v>
      </c>
      <c r="U161" s="4">
        <f>VLOOKUP(tbl2_2!A161,ishod_substance!A:AD,27,0)</f>
        <v>12</v>
      </c>
      <c r="V161" s="166">
        <f>VLOOKUP(tbl2_2!A161,ishod_substance!A:AD,29,0)</f>
        <v>0</v>
      </c>
      <c r="W161" s="166">
        <f>VLOOKUP(tbl2_2!A161,ishod_substance!A:AD,30,0)</f>
        <v>0</v>
      </c>
      <c r="X161" s="166">
        <f>VLOOKUP(tbl2_2!A161,ishod_substance!A:AE,31,0)</f>
        <v>0</v>
      </c>
      <c r="Y161" s="10">
        <f>VLOOKUP(tbl2_2!A161,ishod_substance!A:AD,7,0)</f>
        <v>337</v>
      </c>
      <c r="Z161" s="9" t="str">
        <f>VLOOKUP(Y161,quide!$A$2:$B$1006,2,0)</f>
        <v>Углерода оксид (Углерод окись; углерод моноокись; угарный газ)</v>
      </c>
      <c r="AA161" s="4">
        <f>VLOOKUP(Y161,quide!$A$2:$J$1006,10,0)</f>
        <v>1</v>
      </c>
      <c r="AB161" s="50">
        <f>VLOOKUP(tbl2_2!A161,ishod_substance!A:AD,8,0)</f>
        <v>5.1924305555555557E-2</v>
      </c>
      <c r="AC161" s="28">
        <f t="shared" si="3"/>
        <v>0</v>
      </c>
      <c r="AD161" s="27">
        <f>VLOOKUP(tbl2_2!A161,ishod_substance!A:AD,9,0)</f>
        <v>1.996313E-3</v>
      </c>
      <c r="AE161" s="8">
        <f>VLOOKUP(tbl2_2!A161,ishod_substance!A:AD,9,0)</f>
        <v>1.996313E-3</v>
      </c>
      <c r="AF161" s="12"/>
    </row>
    <row r="162" spans="1:32" ht="77.25" hidden="1" x14ac:dyDescent="0.25">
      <c r="A162">
        <v>154</v>
      </c>
      <c r="B162" s="85">
        <f>IFERROR(IF(OR(AND(ishod_substance!$O$1=3,OR(VLOOKUP('tbl2'!Y162,quide!A:G,7,0)=2,VLOOKUP('tbl2'!Y162,quide!A:G,7,0)=1)),AND(ishod_substance!$O$1=2,VLOOKUP('tbl2'!Y162,quide!A:I,9,0)=1)),1,0),0)</f>
        <v>0</v>
      </c>
      <c r="C162" s="5">
        <f>VLOOKUP(tbl2_2!A162,ishod_substance!A:P,2,0)</f>
        <v>6</v>
      </c>
      <c r="D162" s="7" t="str">
        <f>VLOOKUP(tbl2_2!A162,ishod_substance!A:P,3,0)</f>
        <v>открытая стоянка</v>
      </c>
      <c r="E162" s="5" t="str">
        <f>VLOOKUP(tbl2_2!A162,ishod_substance!A:P,11,0)</f>
        <v>автобус Газель некст</v>
      </c>
      <c r="F162" s="6">
        <f>VLOOKUP(tbl2_2!A162,ishod_substance!A:P,15,0)</f>
        <v>1</v>
      </c>
      <c r="G162" s="6" t="str">
        <f>VLOOKUP(tbl2_2!A162,ishod_substance!A:P,12,0)&amp;"/"&amp;VLOOKUP(tbl2_2!A162,ishod_substance!A:P,14,0)</f>
        <v>0,5/182,5</v>
      </c>
      <c r="H162" s="29" t="str">
        <f>VLOOKUP(tbl2_2!A162,ishod_substance!A:P,6,0)</f>
        <v>стоянка</v>
      </c>
      <c r="I162" s="10">
        <f>VLOOKUP(tbl2_2!A162,ishod_substance!A:P,15,0)</f>
        <v>1</v>
      </c>
      <c r="J162" s="10">
        <f>VLOOKUP(tbl2_2!A162,ishod_substance!A:P,5,0)</f>
        <v>6005</v>
      </c>
      <c r="K162" s="84">
        <f>VLOOKUP(tbl2_2!A162,ishod_substance!A:Q,17,0)</f>
        <v>1</v>
      </c>
      <c r="L162" s="84">
        <f>VLOOKUP(tbl2_2!A162,ishod_substance!A:R,18,0)</f>
        <v>5</v>
      </c>
      <c r="M162" s="165">
        <f>VLOOKUP(tbl2_2!A162,ishod_substance!A:AD,28,0)</f>
        <v>0</v>
      </c>
      <c r="N162" s="4">
        <f>VLOOKUP(tbl2_2!A162,ishod_substance!A:AD,20,0)</f>
        <v>0</v>
      </c>
      <c r="O162" s="4">
        <f>VLOOKUP(tbl2_2!A162,ishod_substance!A:AD,21,0)</f>
        <v>0</v>
      </c>
      <c r="P162" s="4">
        <f>VLOOKUP(tbl2_2!A162,ishod_substance!A:AD,22,0)</f>
        <v>0</v>
      </c>
      <c r="Q162" s="4">
        <f>VLOOKUP(tbl2_2!A162,ishod_substance!A:AD,23,0)</f>
        <v>1236113</v>
      </c>
      <c r="R162" s="4">
        <f>VLOOKUP(tbl2_2!A162,ishod_substance!A:AD,24,0)</f>
        <v>407875</v>
      </c>
      <c r="S162" s="4">
        <f>VLOOKUP(tbl2_2!A162,ishod_substance!A:AD,25,0)</f>
        <v>1236113</v>
      </c>
      <c r="T162" s="4">
        <f>VLOOKUP(tbl2_2!A162,ishod_substance!A:AD,26,0)</f>
        <v>407859</v>
      </c>
      <c r="U162" s="4">
        <f>VLOOKUP(tbl2_2!A162,ishod_substance!A:AD,27,0)</f>
        <v>12</v>
      </c>
      <c r="V162" s="166">
        <f>VLOOKUP(tbl2_2!A162,ishod_substance!A:AD,29,0)</f>
        <v>0</v>
      </c>
      <c r="W162" s="166">
        <f>VLOOKUP(tbl2_2!A162,ishod_substance!A:AD,30,0)</f>
        <v>0</v>
      </c>
      <c r="X162" s="166">
        <f>VLOOKUP(tbl2_2!A162,ishod_substance!A:AE,31,0)</f>
        <v>0</v>
      </c>
      <c r="Y162" s="10">
        <f>VLOOKUP(tbl2_2!A162,ishod_substance!A:AD,7,0)</f>
        <v>2704</v>
      </c>
      <c r="Z162" s="9" t="str">
        <f>VLOOKUP(Y162,quide!$A$2:$B$1006,2,0)</f>
        <v>Бензин (нефтяной, малосернистый) (в пересчете на углерод)</v>
      </c>
      <c r="AA162" s="4">
        <f>VLOOKUP(Y162,quide!$A$2:$J$1006,10,0)</f>
        <v>1</v>
      </c>
      <c r="AB162" s="50">
        <f>VLOOKUP(tbl2_2!A162,ishod_substance!A:AD,8,0)</f>
        <v>5.6812499999999988E-3</v>
      </c>
      <c r="AC162" s="28">
        <f t="shared" si="3"/>
        <v>0</v>
      </c>
      <c r="AD162" s="27">
        <f>VLOOKUP(tbl2_2!A162,ishod_substance!A:AD,9,0)</f>
        <v>3.1585027500000001E-3</v>
      </c>
      <c r="AE162" s="8">
        <f>VLOOKUP(tbl2_2!A162,ishod_substance!A:AD,9,0)</f>
        <v>3.1585027500000001E-3</v>
      </c>
      <c r="AF162" s="12"/>
    </row>
    <row r="163" spans="1:32" ht="64.5" hidden="1" x14ac:dyDescent="0.25">
      <c r="A163">
        <v>155</v>
      </c>
      <c r="B163" s="85">
        <f>IFERROR(IF(OR(AND(ishod_substance!$O$1=3,OR(VLOOKUP('tbl2'!Y163,quide!A:G,7,0)=2,VLOOKUP('tbl2'!Y163,quide!A:G,7,0)=1)),AND(ishod_substance!$O$1=2,VLOOKUP('tbl2'!Y163,quide!A:I,9,0)=1)),1,0),0)</f>
        <v>0</v>
      </c>
      <c r="C163" s="5">
        <f>VLOOKUP(tbl2_2!A163,ishod_substance!A:P,2,0)</f>
        <v>7</v>
      </c>
      <c r="D163" s="7" t="str">
        <f>VLOOKUP(tbl2_2!A163,ishod_substance!A:P,3,0)</f>
        <v>внутренний проезд</v>
      </c>
      <c r="E163" s="5" t="str">
        <f>VLOOKUP(tbl2_2!A163,ishod_substance!A:P,11,0)</f>
        <v>автомобиль TGM 18.250</v>
      </c>
      <c r="F163" s="6">
        <f>VLOOKUP(tbl2_2!A163,ishod_substance!A:P,15,0)</f>
        <v>1</v>
      </c>
      <c r="G163" s="6" t="str">
        <f>VLOOKUP(tbl2_2!A163,ishod_substance!A:P,12,0)&amp;"/"&amp;VLOOKUP(tbl2_2!A163,ishod_substance!A:P,14,0)</f>
        <v>0,5/182,5</v>
      </c>
      <c r="H163" s="29" t="str">
        <f>VLOOKUP(tbl2_2!A163,ishod_substance!A:P,6,0)</f>
        <v>неорганизованный</v>
      </c>
      <c r="I163" s="10">
        <f>VLOOKUP(tbl2_2!A163,ishod_substance!A:P,15,0)</f>
        <v>1</v>
      </c>
      <c r="J163" s="10">
        <f>VLOOKUP(tbl2_2!A163,ishod_substance!A:P,5,0)</f>
        <v>6006</v>
      </c>
      <c r="K163" s="84">
        <f>VLOOKUP(tbl2_2!A163,ishod_substance!A:Q,17,0)</f>
        <v>1</v>
      </c>
      <c r="L163" s="84">
        <f>VLOOKUP(tbl2_2!A163,ishod_substance!A:R,18,0)</f>
        <v>5</v>
      </c>
      <c r="M163" s="165">
        <f>VLOOKUP(tbl2_2!A163,ishod_substance!A:AD,28,0)</f>
        <v>0</v>
      </c>
      <c r="N163" s="4">
        <f>VLOOKUP(tbl2_2!A163,ishod_substance!A:AD,20,0)</f>
        <v>0</v>
      </c>
      <c r="O163" s="4">
        <f>VLOOKUP(tbl2_2!A163,ishod_substance!A:AD,21,0)</f>
        <v>0</v>
      </c>
      <c r="P163" s="4">
        <f>VLOOKUP(tbl2_2!A163,ishod_substance!A:AD,22,0)</f>
        <v>0</v>
      </c>
      <c r="Q163" s="4">
        <f>VLOOKUP(tbl2_2!A163,ishod_substance!A:AD,23,0)</f>
        <v>1236223</v>
      </c>
      <c r="R163" s="4">
        <f>VLOOKUP(tbl2_2!A163,ishod_substance!A:AD,24,0)</f>
        <v>407829</v>
      </c>
      <c r="S163" s="4">
        <f>VLOOKUP(tbl2_2!A163,ishod_substance!A:AD,25,0)</f>
        <v>1236241</v>
      </c>
      <c r="T163" s="4">
        <f>VLOOKUP(tbl2_2!A163,ishod_substance!A:AD,26,0)</f>
        <v>407829</v>
      </c>
      <c r="U163" s="4">
        <f>VLOOKUP(tbl2_2!A163,ishod_substance!A:AD,27,0)</f>
        <v>5</v>
      </c>
      <c r="V163" s="166">
        <f>VLOOKUP(tbl2_2!A163,ishod_substance!A:AD,29,0)</f>
        <v>0</v>
      </c>
      <c r="W163" s="166">
        <f>VLOOKUP(tbl2_2!A163,ishod_substance!A:AD,30,0)</f>
        <v>0</v>
      </c>
      <c r="X163" s="166">
        <f>VLOOKUP(tbl2_2!A163,ishod_substance!A:AE,31,0)</f>
        <v>0</v>
      </c>
      <c r="Y163" s="10">
        <f>VLOOKUP(tbl2_2!A163,ishod_substance!A:AD,7,0)</f>
        <v>301</v>
      </c>
      <c r="Z163" s="9" t="str">
        <f>VLOOKUP(Y163,quide!$A$2:$B$1006,2,0)</f>
        <v>Азота диоксид (Двуокись азота; пероксид азота)</v>
      </c>
      <c r="AA163" s="4">
        <f>VLOOKUP(Y163,quide!$A$2:$J$1006,10,0)</f>
        <v>1</v>
      </c>
      <c r="AB163" s="50">
        <f>VLOOKUP(tbl2_2!A163,ishod_substance!A:AD,8,0)</f>
        <v>6.8040000000000013E-6</v>
      </c>
      <c r="AC163" s="28">
        <f t="shared" si="3"/>
        <v>0</v>
      </c>
      <c r="AD163" s="27">
        <f>VLOOKUP(tbl2_2!A163,ishod_substance!A:AD,9,0)</f>
        <v>6.2486720000000005E-4</v>
      </c>
      <c r="AE163" s="8">
        <f>VLOOKUP(tbl2_2!A163,ishod_substance!A:AD,9,0)</f>
        <v>6.2486720000000005E-4</v>
      </c>
      <c r="AF163" s="12"/>
    </row>
    <row r="164" spans="1:32" ht="39" hidden="1" x14ac:dyDescent="0.25">
      <c r="A164">
        <v>156</v>
      </c>
      <c r="B164" s="85">
        <f>IFERROR(IF(OR(AND(ishod_substance!$O$1=3,OR(VLOOKUP('tbl2'!Y164,quide!A:G,7,0)=2,VLOOKUP('tbl2'!Y164,quide!A:G,7,0)=1)),AND(ishod_substance!$O$1=2,VLOOKUP('tbl2'!Y164,quide!A:I,9,0)=1)),1,0),0)</f>
        <v>0</v>
      </c>
      <c r="C164" s="5">
        <f>VLOOKUP(tbl2_2!A164,ishod_substance!A:P,2,0)</f>
        <v>7</v>
      </c>
      <c r="D164" s="7" t="str">
        <f>VLOOKUP(tbl2_2!A164,ishod_substance!A:P,3,0)</f>
        <v>внутренний проезд</v>
      </c>
      <c r="E164" s="5" t="str">
        <f>VLOOKUP(tbl2_2!A164,ishod_substance!A:P,11,0)</f>
        <v>автомобиль TGM 18.250</v>
      </c>
      <c r="F164" s="6">
        <f>VLOOKUP(tbl2_2!A164,ishod_substance!A:P,15,0)</f>
        <v>1</v>
      </c>
      <c r="G164" s="6" t="str">
        <f>VLOOKUP(tbl2_2!A164,ishod_substance!A:P,12,0)&amp;"/"&amp;VLOOKUP(tbl2_2!A164,ishod_substance!A:P,14,0)</f>
        <v>0,5/182,5</v>
      </c>
      <c r="H164" s="29" t="str">
        <f>VLOOKUP(tbl2_2!A164,ishod_substance!A:P,6,0)</f>
        <v>неорганизованный</v>
      </c>
      <c r="I164" s="10">
        <f>VLOOKUP(tbl2_2!A164,ishod_substance!A:P,15,0)</f>
        <v>1</v>
      </c>
      <c r="J164" s="10">
        <f>VLOOKUP(tbl2_2!A164,ishod_substance!A:P,5,0)</f>
        <v>6006</v>
      </c>
      <c r="K164" s="84">
        <f>VLOOKUP(tbl2_2!A164,ishod_substance!A:Q,17,0)</f>
        <v>1</v>
      </c>
      <c r="L164" s="84">
        <f>VLOOKUP(tbl2_2!A164,ishod_substance!A:R,18,0)</f>
        <v>5</v>
      </c>
      <c r="M164" s="165">
        <f>VLOOKUP(tbl2_2!A164,ishod_substance!A:AD,28,0)</f>
        <v>0</v>
      </c>
      <c r="N164" s="4">
        <f>VLOOKUP(tbl2_2!A164,ishod_substance!A:AD,20,0)</f>
        <v>0</v>
      </c>
      <c r="O164" s="4">
        <f>VLOOKUP(tbl2_2!A164,ishod_substance!A:AD,21,0)</f>
        <v>0</v>
      </c>
      <c r="P164" s="4">
        <f>VLOOKUP(tbl2_2!A164,ishod_substance!A:AD,22,0)</f>
        <v>0</v>
      </c>
      <c r="Q164" s="4">
        <f>VLOOKUP(tbl2_2!A164,ishod_substance!A:AD,23,0)</f>
        <v>1236223</v>
      </c>
      <c r="R164" s="4">
        <f>VLOOKUP(tbl2_2!A164,ishod_substance!A:AD,24,0)</f>
        <v>407829</v>
      </c>
      <c r="S164" s="4">
        <f>VLOOKUP(tbl2_2!A164,ishod_substance!A:AD,25,0)</f>
        <v>1236241</v>
      </c>
      <c r="T164" s="4">
        <f>VLOOKUP(tbl2_2!A164,ishod_substance!A:AD,26,0)</f>
        <v>407829</v>
      </c>
      <c r="U164" s="4">
        <f>VLOOKUP(tbl2_2!A164,ishod_substance!A:AD,27,0)</f>
        <v>5</v>
      </c>
      <c r="V164" s="166">
        <f>VLOOKUP(tbl2_2!A164,ishod_substance!A:AD,29,0)</f>
        <v>0</v>
      </c>
      <c r="W164" s="166">
        <f>VLOOKUP(tbl2_2!A164,ishod_substance!A:AD,30,0)</f>
        <v>0</v>
      </c>
      <c r="X164" s="166">
        <f>VLOOKUP(tbl2_2!A164,ishod_substance!A:AE,31,0)</f>
        <v>0</v>
      </c>
      <c r="Y164" s="10">
        <f>VLOOKUP(tbl2_2!A164,ishod_substance!A:AD,7,0)</f>
        <v>304</v>
      </c>
      <c r="Z164" s="9" t="str">
        <f>VLOOKUP(Y164,quide!$A$2:$B$1006,2,0)</f>
        <v>Азот (II) оксид (Азот монооксид)</v>
      </c>
      <c r="AA164" s="4">
        <f>VLOOKUP(Y164,quide!$A$2:$J$1006,10,0)</f>
        <v>1</v>
      </c>
      <c r="AB164" s="50">
        <f>VLOOKUP(tbl2_2!A164,ishod_substance!A:AD,8,0)</f>
        <v>1.1056500000000002E-6</v>
      </c>
      <c r="AC164" s="28">
        <f t="shared" si="3"/>
        <v>0</v>
      </c>
      <c r="AD164" s="27">
        <f>VLOOKUP(tbl2_2!A164,ishod_substance!A:AD,9,0)</f>
        <v>1.0154092E-4</v>
      </c>
      <c r="AE164" s="8">
        <f>VLOOKUP(tbl2_2!A164,ishod_substance!A:AD,9,0)</f>
        <v>1.0154092E-4</v>
      </c>
      <c r="AF164" s="12"/>
    </row>
    <row r="165" spans="1:32" ht="39" hidden="1" x14ac:dyDescent="0.25">
      <c r="A165">
        <v>157</v>
      </c>
      <c r="B165" s="85">
        <f>IFERROR(IF(OR(AND(ishod_substance!$O$1=3,OR(VLOOKUP('tbl2'!Y165,quide!A:G,7,0)=2,VLOOKUP('tbl2'!Y165,quide!A:G,7,0)=1)),AND(ishod_substance!$O$1=2,VLOOKUP('tbl2'!Y165,quide!A:I,9,0)=1)),1,0),0)</f>
        <v>0</v>
      </c>
      <c r="C165" s="5">
        <f>VLOOKUP(tbl2_2!A165,ishod_substance!A:P,2,0)</f>
        <v>7</v>
      </c>
      <c r="D165" s="7" t="str">
        <f>VLOOKUP(tbl2_2!A165,ishod_substance!A:P,3,0)</f>
        <v>внутренний проезд</v>
      </c>
      <c r="E165" s="5" t="str">
        <f>VLOOKUP(tbl2_2!A165,ishod_substance!A:P,11,0)</f>
        <v>автомобиль TGM 18.250</v>
      </c>
      <c r="F165" s="6">
        <f>VLOOKUP(tbl2_2!A165,ishod_substance!A:P,15,0)</f>
        <v>1</v>
      </c>
      <c r="G165" s="6" t="str">
        <f>VLOOKUP(tbl2_2!A165,ishod_substance!A:P,12,0)&amp;"/"&amp;VLOOKUP(tbl2_2!A165,ishod_substance!A:P,14,0)</f>
        <v>0,5/182,5</v>
      </c>
      <c r="H165" s="29" t="str">
        <f>VLOOKUP(tbl2_2!A165,ishod_substance!A:P,6,0)</f>
        <v>неорганизованный</v>
      </c>
      <c r="I165" s="10">
        <f>VLOOKUP(tbl2_2!A165,ishod_substance!A:P,15,0)</f>
        <v>1</v>
      </c>
      <c r="J165" s="10">
        <f>VLOOKUP(tbl2_2!A165,ishod_substance!A:P,5,0)</f>
        <v>6006</v>
      </c>
      <c r="K165" s="84">
        <f>VLOOKUP(tbl2_2!A165,ishod_substance!A:Q,17,0)</f>
        <v>1</v>
      </c>
      <c r="L165" s="84">
        <f>VLOOKUP(tbl2_2!A165,ishod_substance!A:R,18,0)</f>
        <v>5</v>
      </c>
      <c r="M165" s="165">
        <f>VLOOKUP(tbl2_2!A165,ishod_substance!A:AD,28,0)</f>
        <v>0</v>
      </c>
      <c r="N165" s="4">
        <f>VLOOKUP(tbl2_2!A165,ishod_substance!A:AD,20,0)</f>
        <v>0</v>
      </c>
      <c r="O165" s="4">
        <f>VLOOKUP(tbl2_2!A165,ishod_substance!A:AD,21,0)</f>
        <v>0</v>
      </c>
      <c r="P165" s="4">
        <f>VLOOKUP(tbl2_2!A165,ishod_substance!A:AD,22,0)</f>
        <v>0</v>
      </c>
      <c r="Q165" s="4">
        <f>VLOOKUP(tbl2_2!A165,ishod_substance!A:AD,23,0)</f>
        <v>1236223</v>
      </c>
      <c r="R165" s="4">
        <f>VLOOKUP(tbl2_2!A165,ishod_substance!A:AD,24,0)</f>
        <v>407829</v>
      </c>
      <c r="S165" s="4">
        <f>VLOOKUP(tbl2_2!A165,ishod_substance!A:AD,25,0)</f>
        <v>1236241</v>
      </c>
      <c r="T165" s="4">
        <f>VLOOKUP(tbl2_2!A165,ishod_substance!A:AD,26,0)</f>
        <v>407829</v>
      </c>
      <c r="U165" s="4">
        <f>VLOOKUP(tbl2_2!A165,ishod_substance!A:AD,27,0)</f>
        <v>5</v>
      </c>
      <c r="V165" s="166">
        <f>VLOOKUP(tbl2_2!A165,ishod_substance!A:AD,29,0)</f>
        <v>0</v>
      </c>
      <c r="W165" s="166">
        <f>VLOOKUP(tbl2_2!A165,ishod_substance!A:AD,30,0)</f>
        <v>0</v>
      </c>
      <c r="X165" s="166">
        <f>VLOOKUP(tbl2_2!A165,ishod_substance!A:AE,31,0)</f>
        <v>0</v>
      </c>
      <c r="Y165" s="10">
        <f>VLOOKUP(tbl2_2!A165,ishod_substance!A:AD,7,0)</f>
        <v>328</v>
      </c>
      <c r="Z165" s="9" t="str">
        <f>VLOOKUP(Y165,quide!$A$2:$B$1006,2,0)</f>
        <v>Углерод (Пигмент черный)</v>
      </c>
      <c r="AA165" s="4">
        <f>VLOOKUP(Y165,quide!$A$2:$J$1006,10,0)</f>
        <v>1</v>
      </c>
      <c r="AB165" s="222">
        <f>VLOOKUP(tbl2_2!A165,ishod_substance!A:AD,8,0)</f>
        <v>7.5149999999999992E-7</v>
      </c>
      <c r="AC165" s="230">
        <f t="shared" si="3"/>
        <v>0</v>
      </c>
      <c r="AD165" s="227">
        <f>VLOOKUP(tbl2_2!A165,ishod_substance!A:AD,9,0)</f>
        <v>3.6708000000000008E-5</v>
      </c>
      <c r="AE165" s="228">
        <f>VLOOKUP(tbl2_2!A165,ishod_substance!A:AD,9,0)</f>
        <v>3.6708000000000008E-5</v>
      </c>
      <c r="AF165" s="12"/>
    </row>
    <row r="166" spans="1:32" ht="39" hidden="1" x14ac:dyDescent="0.25">
      <c r="A166">
        <v>158</v>
      </c>
      <c r="B166" s="85">
        <f>IFERROR(IF(OR(AND(ishod_substance!$O$1=3,OR(VLOOKUP('tbl2'!Y166,quide!A:G,7,0)=2,VLOOKUP('tbl2'!Y166,quide!A:G,7,0)=1)),AND(ishod_substance!$O$1=2,VLOOKUP('tbl2'!Y166,quide!A:I,9,0)=1)),1,0),0)</f>
        <v>0</v>
      </c>
      <c r="C166" s="5">
        <f>VLOOKUP(tbl2_2!A166,ishod_substance!A:P,2,0)</f>
        <v>7</v>
      </c>
      <c r="D166" s="7" t="str">
        <f>VLOOKUP(tbl2_2!A166,ishod_substance!A:P,3,0)</f>
        <v>внутренний проезд</v>
      </c>
      <c r="E166" s="5" t="str">
        <f>VLOOKUP(tbl2_2!A166,ishod_substance!A:P,11,0)</f>
        <v>автомобиль TGM 18.250</v>
      </c>
      <c r="F166" s="6">
        <f>VLOOKUP(tbl2_2!A166,ishod_substance!A:P,15,0)</f>
        <v>1</v>
      </c>
      <c r="G166" s="6" t="str">
        <f>VLOOKUP(tbl2_2!A166,ishod_substance!A:P,12,0)&amp;"/"&amp;VLOOKUP(tbl2_2!A166,ishod_substance!A:P,14,0)</f>
        <v>0,5/182,5</v>
      </c>
      <c r="H166" s="29" t="str">
        <f>VLOOKUP(tbl2_2!A166,ishod_substance!A:P,6,0)</f>
        <v>неорганизованный</v>
      </c>
      <c r="I166" s="10">
        <f>VLOOKUP(tbl2_2!A166,ishod_substance!A:P,15,0)</f>
        <v>1</v>
      </c>
      <c r="J166" s="10">
        <f>VLOOKUP(tbl2_2!A166,ishod_substance!A:P,5,0)</f>
        <v>6006</v>
      </c>
      <c r="K166" s="84">
        <f>VLOOKUP(tbl2_2!A166,ishod_substance!A:Q,17,0)</f>
        <v>1</v>
      </c>
      <c r="L166" s="84">
        <f>VLOOKUP(tbl2_2!A166,ishod_substance!A:R,18,0)</f>
        <v>5</v>
      </c>
      <c r="M166" s="165">
        <f>VLOOKUP(tbl2_2!A166,ishod_substance!A:AD,28,0)</f>
        <v>0</v>
      </c>
      <c r="N166" s="4">
        <f>VLOOKUP(tbl2_2!A166,ishod_substance!A:AD,20,0)</f>
        <v>0</v>
      </c>
      <c r="O166" s="4">
        <f>VLOOKUP(tbl2_2!A166,ishod_substance!A:AD,21,0)</f>
        <v>0</v>
      </c>
      <c r="P166" s="4">
        <f>VLOOKUP(tbl2_2!A166,ishod_substance!A:AD,22,0)</f>
        <v>0</v>
      </c>
      <c r="Q166" s="4">
        <f>VLOOKUP(tbl2_2!A166,ishod_substance!A:AD,23,0)</f>
        <v>1236223</v>
      </c>
      <c r="R166" s="4">
        <f>VLOOKUP(tbl2_2!A166,ishod_substance!A:AD,24,0)</f>
        <v>407829</v>
      </c>
      <c r="S166" s="4">
        <f>VLOOKUP(tbl2_2!A166,ishod_substance!A:AD,25,0)</f>
        <v>1236241</v>
      </c>
      <c r="T166" s="4">
        <f>VLOOKUP(tbl2_2!A166,ishod_substance!A:AD,26,0)</f>
        <v>407829</v>
      </c>
      <c r="U166" s="4">
        <f>VLOOKUP(tbl2_2!A166,ishod_substance!A:AD,27,0)</f>
        <v>5</v>
      </c>
      <c r="V166" s="166">
        <f>VLOOKUP(tbl2_2!A166,ishod_substance!A:AD,29,0)</f>
        <v>0</v>
      </c>
      <c r="W166" s="166">
        <f>VLOOKUP(tbl2_2!A166,ishod_substance!A:AD,30,0)</f>
        <v>0</v>
      </c>
      <c r="X166" s="166">
        <f>VLOOKUP(tbl2_2!A166,ishod_substance!A:AE,31,0)</f>
        <v>0</v>
      </c>
      <c r="Y166" s="10">
        <f>VLOOKUP(tbl2_2!A166,ishod_substance!A:AD,7,0)</f>
        <v>330</v>
      </c>
      <c r="Z166" s="9" t="str">
        <f>VLOOKUP(Y166,quide!$A$2:$B$1006,2,0)</f>
        <v>Сера диоксид (ангидрид сернистый)</v>
      </c>
      <c r="AA166" s="4">
        <f>VLOOKUP(Y166,quide!$A$2:$J$1006,10,0)</f>
        <v>1</v>
      </c>
      <c r="AB166" s="50">
        <f>VLOOKUP(tbl2_2!A166,ishod_substance!A:AD,8,0)</f>
        <v>1.485E-6</v>
      </c>
      <c r="AC166" s="28">
        <f t="shared" si="3"/>
        <v>0</v>
      </c>
      <c r="AD166" s="27">
        <f>VLOOKUP(tbl2_2!A166,ishod_substance!A:AD,9,0)</f>
        <v>7.7190399999999999E-5</v>
      </c>
      <c r="AE166" s="8">
        <f>VLOOKUP(tbl2_2!A166,ishod_substance!A:AD,9,0)</f>
        <v>7.7190399999999999E-5</v>
      </c>
      <c r="AF166" s="12"/>
    </row>
    <row r="167" spans="1:32" ht="90" hidden="1" x14ac:dyDescent="0.25">
      <c r="A167">
        <v>159</v>
      </c>
      <c r="B167" s="85">
        <f>IFERROR(IF(OR(AND(ishod_substance!$O$1=3,OR(VLOOKUP('tbl2'!Y167,quide!A:G,7,0)=2,VLOOKUP('tbl2'!Y167,quide!A:G,7,0)=1)),AND(ishod_substance!$O$1=2,VLOOKUP('tbl2'!Y167,quide!A:I,9,0)=1)),1,0),0)</f>
        <v>0</v>
      </c>
      <c r="C167" s="5">
        <f>VLOOKUP(tbl2_2!A167,ishod_substance!A:P,2,0)</f>
        <v>7</v>
      </c>
      <c r="D167" s="7" t="str">
        <f>VLOOKUP(tbl2_2!A167,ishod_substance!A:P,3,0)</f>
        <v>внутренний проезд</v>
      </c>
      <c r="E167" s="5" t="str">
        <f>VLOOKUP(tbl2_2!A167,ishod_substance!A:P,11,0)</f>
        <v>автомобиль TGM 18.250</v>
      </c>
      <c r="F167" s="6">
        <f>VLOOKUP(tbl2_2!A167,ishod_substance!A:P,15,0)</f>
        <v>1</v>
      </c>
      <c r="G167" s="6" t="str">
        <f>VLOOKUP(tbl2_2!A167,ishod_substance!A:P,12,0)&amp;"/"&amp;VLOOKUP(tbl2_2!A167,ishod_substance!A:P,14,0)</f>
        <v>0,5/182,5</v>
      </c>
      <c r="H167" s="29" t="str">
        <f>VLOOKUP(tbl2_2!A167,ishod_substance!A:P,6,0)</f>
        <v>неорганизованный</v>
      </c>
      <c r="I167" s="10">
        <f>VLOOKUP(tbl2_2!A167,ishod_substance!A:P,15,0)</f>
        <v>1</v>
      </c>
      <c r="J167" s="10">
        <f>VLOOKUP(tbl2_2!A167,ishod_substance!A:P,5,0)</f>
        <v>6006</v>
      </c>
      <c r="K167" s="84">
        <f>VLOOKUP(tbl2_2!A167,ishod_substance!A:Q,17,0)</f>
        <v>1</v>
      </c>
      <c r="L167" s="84">
        <f>VLOOKUP(tbl2_2!A167,ishod_substance!A:R,18,0)</f>
        <v>5</v>
      </c>
      <c r="M167" s="165">
        <f>VLOOKUP(tbl2_2!A167,ishod_substance!A:AD,28,0)</f>
        <v>0</v>
      </c>
      <c r="N167" s="4">
        <f>VLOOKUP(tbl2_2!A167,ishod_substance!A:AD,20,0)</f>
        <v>0</v>
      </c>
      <c r="O167" s="4">
        <f>VLOOKUP(tbl2_2!A167,ishod_substance!A:AD,21,0)</f>
        <v>0</v>
      </c>
      <c r="P167" s="4">
        <f>VLOOKUP(tbl2_2!A167,ishod_substance!A:AD,22,0)</f>
        <v>0</v>
      </c>
      <c r="Q167" s="4">
        <f>VLOOKUP(tbl2_2!A167,ishod_substance!A:AD,23,0)</f>
        <v>1236223</v>
      </c>
      <c r="R167" s="4">
        <f>VLOOKUP(tbl2_2!A167,ishod_substance!A:AD,24,0)</f>
        <v>407829</v>
      </c>
      <c r="S167" s="4">
        <f>VLOOKUP(tbl2_2!A167,ishod_substance!A:AD,25,0)</f>
        <v>1236241</v>
      </c>
      <c r="T167" s="4">
        <f>VLOOKUP(tbl2_2!A167,ishod_substance!A:AD,26,0)</f>
        <v>407829</v>
      </c>
      <c r="U167" s="4">
        <f>VLOOKUP(tbl2_2!A167,ishod_substance!A:AD,27,0)</f>
        <v>5</v>
      </c>
      <c r="V167" s="166">
        <f>VLOOKUP(tbl2_2!A167,ishod_substance!A:AD,29,0)</f>
        <v>0</v>
      </c>
      <c r="W167" s="166">
        <f>VLOOKUP(tbl2_2!A167,ishod_substance!A:AD,30,0)</f>
        <v>0</v>
      </c>
      <c r="X167" s="166">
        <f>VLOOKUP(tbl2_2!A167,ishod_substance!A:AE,31,0)</f>
        <v>0</v>
      </c>
      <c r="Y167" s="10">
        <f>VLOOKUP(tbl2_2!A167,ishod_substance!A:AD,7,0)</f>
        <v>337</v>
      </c>
      <c r="Z167" s="9" t="str">
        <f>VLOOKUP(Y167,quide!$A$2:$B$1006,2,0)</f>
        <v>Углерода оксид (Углерод окись; углерод моноокись; угарный газ)</v>
      </c>
      <c r="AA167" s="4">
        <f>VLOOKUP(Y167,quide!$A$2:$J$1006,10,0)</f>
        <v>1</v>
      </c>
      <c r="AB167" s="50">
        <f>VLOOKUP(tbl2_2!A167,ishod_substance!A:AD,8,0)</f>
        <v>1.4751E-5</v>
      </c>
      <c r="AC167" s="28">
        <f t="shared" si="3"/>
        <v>0</v>
      </c>
      <c r="AD167" s="27">
        <f>VLOOKUP(tbl2_2!A167,ishod_substance!A:AD,9,0)</f>
        <v>7.8108400000000003E-4</v>
      </c>
      <c r="AE167" s="8">
        <f>VLOOKUP(tbl2_2!A167,ishod_substance!A:AD,9,0)</f>
        <v>7.8108400000000003E-4</v>
      </c>
      <c r="AF167" s="12"/>
    </row>
    <row r="168" spans="1:32" ht="90" hidden="1" x14ac:dyDescent="0.25">
      <c r="A168">
        <v>160</v>
      </c>
      <c r="B168" s="85">
        <f>IFERROR(IF(OR(AND(ishod_substance!$O$1=3,OR(VLOOKUP('tbl2'!Y168,quide!A:G,7,0)=2,VLOOKUP('tbl2'!Y168,quide!A:G,7,0)=1)),AND(ishod_substance!$O$1=2,VLOOKUP('tbl2'!Y168,quide!A:I,9,0)=1)),1,0),0)</f>
        <v>0</v>
      </c>
      <c r="C168" s="5">
        <f>VLOOKUP(tbl2_2!A168,ishod_substance!A:P,2,0)</f>
        <v>7</v>
      </c>
      <c r="D168" s="7" t="str">
        <f>VLOOKUP(tbl2_2!A168,ishod_substance!A:P,3,0)</f>
        <v>внутренний проезд</v>
      </c>
      <c r="E168" s="5" t="str">
        <f>VLOOKUP(tbl2_2!A168,ishod_substance!A:P,11,0)</f>
        <v>автомобиль TGM 18.250</v>
      </c>
      <c r="F168" s="6">
        <f>VLOOKUP(tbl2_2!A168,ishod_substance!A:P,15,0)</f>
        <v>1</v>
      </c>
      <c r="G168" s="6" t="str">
        <f>VLOOKUP(tbl2_2!A168,ishod_substance!A:P,12,0)&amp;"/"&amp;VLOOKUP(tbl2_2!A168,ishod_substance!A:P,14,0)</f>
        <v>0,5/182,5</v>
      </c>
      <c r="H168" s="29" t="str">
        <f>VLOOKUP(tbl2_2!A168,ishod_substance!A:P,6,0)</f>
        <v>неорганизованный</v>
      </c>
      <c r="I168" s="10">
        <f>VLOOKUP(tbl2_2!A168,ishod_substance!A:P,15,0)</f>
        <v>1</v>
      </c>
      <c r="J168" s="10">
        <f>VLOOKUP(tbl2_2!A168,ishod_substance!A:P,5,0)</f>
        <v>6006</v>
      </c>
      <c r="K168" s="84">
        <f>VLOOKUP(tbl2_2!A168,ishod_substance!A:Q,17,0)</f>
        <v>1</v>
      </c>
      <c r="L168" s="84">
        <f>VLOOKUP(tbl2_2!A168,ishod_substance!A:R,18,0)</f>
        <v>5</v>
      </c>
      <c r="M168" s="165">
        <f>VLOOKUP(tbl2_2!A168,ishod_substance!A:AD,28,0)</f>
        <v>0</v>
      </c>
      <c r="N168" s="4">
        <f>VLOOKUP(tbl2_2!A168,ishod_substance!A:AD,20,0)</f>
        <v>0</v>
      </c>
      <c r="O168" s="4">
        <f>VLOOKUP(tbl2_2!A168,ishod_substance!A:AD,21,0)</f>
        <v>0</v>
      </c>
      <c r="P168" s="4">
        <f>VLOOKUP(tbl2_2!A168,ishod_substance!A:AD,22,0)</f>
        <v>0</v>
      </c>
      <c r="Q168" s="4">
        <f>VLOOKUP(tbl2_2!A168,ishod_substance!A:AD,23,0)</f>
        <v>1236223</v>
      </c>
      <c r="R168" s="4">
        <f>VLOOKUP(tbl2_2!A168,ishod_substance!A:AD,24,0)</f>
        <v>407829</v>
      </c>
      <c r="S168" s="4">
        <f>VLOOKUP(tbl2_2!A168,ishod_substance!A:AD,25,0)</f>
        <v>1236241</v>
      </c>
      <c r="T168" s="4">
        <f>VLOOKUP(tbl2_2!A168,ishod_substance!A:AD,26,0)</f>
        <v>407829</v>
      </c>
      <c r="U168" s="4">
        <f>VLOOKUP(tbl2_2!A168,ishod_substance!A:AD,27,0)</f>
        <v>5</v>
      </c>
      <c r="V168" s="166">
        <f>VLOOKUP(tbl2_2!A168,ishod_substance!A:AD,29,0)</f>
        <v>0</v>
      </c>
      <c r="W168" s="166">
        <f>VLOOKUP(tbl2_2!A168,ishod_substance!A:AD,30,0)</f>
        <v>0</v>
      </c>
      <c r="X168" s="166">
        <f>VLOOKUP(tbl2_2!A168,ishod_substance!A:AE,31,0)</f>
        <v>0</v>
      </c>
      <c r="Y168" s="10">
        <f>VLOOKUP(tbl2_2!A168,ishod_substance!A:AD,7,0)</f>
        <v>2732</v>
      </c>
      <c r="Z168" s="9" t="str">
        <f>VLOOKUP(Y168,quide!$A$2:$B$1006,2,0)</f>
        <v>Керосин (Керосин прямой перегонки; керосин дезодорированный)</v>
      </c>
      <c r="AA168" s="4">
        <f>VLOOKUP(Y168,quide!$A$2:$J$1006,10,0)</f>
        <v>1</v>
      </c>
      <c r="AB168" s="50">
        <f>VLOOKUP(tbl2_2!A168,ishod_substance!A:AD,8,0)</f>
        <v>1.9980000000000002E-6</v>
      </c>
      <c r="AC168" s="28">
        <f t="shared" si="3"/>
        <v>0</v>
      </c>
      <c r="AD168" s="27">
        <f>VLOOKUP(tbl2_2!A168,ishod_substance!A:AD,9,0)</f>
        <v>1.0808800000000001E-4</v>
      </c>
      <c r="AE168" s="8">
        <f>VLOOKUP(tbl2_2!A168,ishod_substance!A:AD,9,0)</f>
        <v>1.0808800000000001E-4</v>
      </c>
      <c r="AF168" s="12"/>
    </row>
    <row r="169" spans="1:32" ht="64.5" hidden="1" x14ac:dyDescent="0.25">
      <c r="A169">
        <v>161</v>
      </c>
      <c r="B169" s="85">
        <f>IFERROR(IF(OR(AND(ishod_substance!$O$1=3,OR(VLOOKUP('tbl2'!Y169,quide!A:G,7,0)=2,VLOOKUP('tbl2'!Y169,quide!A:G,7,0)=1)),AND(ishod_substance!$O$1=2,VLOOKUP('tbl2'!Y169,quide!A:I,9,0)=1)),1,0),0)</f>
        <v>0</v>
      </c>
      <c r="C169" s="5">
        <f>VLOOKUP(tbl2_2!A169,ishod_substance!A:P,2,0)</f>
        <v>7</v>
      </c>
      <c r="D169" s="7" t="str">
        <f>VLOOKUP(tbl2_2!A169,ishod_substance!A:P,3,0)</f>
        <v>внутренний проезд</v>
      </c>
      <c r="E169" s="5" t="str">
        <f>VLOOKUP(tbl2_2!A169,ishod_substance!A:P,11,0)</f>
        <v>мусоровоз ИВЕКО</v>
      </c>
      <c r="F169" s="6">
        <f>VLOOKUP(tbl2_2!A169,ishod_substance!A:P,15,0)</f>
        <v>1</v>
      </c>
      <c r="G169" s="6" t="str">
        <f>VLOOKUP(tbl2_2!A169,ishod_substance!A:P,12,0)&amp;"/"&amp;VLOOKUP(tbl2_2!A169,ishod_substance!A:P,14,0)</f>
        <v>0,5/182,5</v>
      </c>
      <c r="H169" s="29" t="str">
        <f>VLOOKUP(tbl2_2!A169,ishod_substance!A:P,6,0)</f>
        <v>неорганизованный</v>
      </c>
      <c r="I169" s="10">
        <f>VLOOKUP(tbl2_2!A169,ishod_substance!A:P,15,0)</f>
        <v>1</v>
      </c>
      <c r="J169" s="10">
        <f>VLOOKUP(tbl2_2!A169,ishod_substance!A:P,5,0)</f>
        <v>6006</v>
      </c>
      <c r="K169" s="84">
        <f>VLOOKUP(tbl2_2!A169,ishod_substance!A:Q,17,0)</f>
        <v>1</v>
      </c>
      <c r="L169" s="84">
        <f>VLOOKUP(tbl2_2!A169,ishod_substance!A:R,18,0)</f>
        <v>5</v>
      </c>
      <c r="M169" s="165">
        <f>VLOOKUP(tbl2_2!A169,ishod_substance!A:AD,28,0)</f>
        <v>0</v>
      </c>
      <c r="N169" s="4">
        <f>VLOOKUP(tbl2_2!A169,ishod_substance!A:AD,20,0)</f>
        <v>0</v>
      </c>
      <c r="O169" s="4">
        <f>VLOOKUP(tbl2_2!A169,ishod_substance!A:AD,21,0)</f>
        <v>0</v>
      </c>
      <c r="P169" s="4">
        <f>VLOOKUP(tbl2_2!A169,ishod_substance!A:AD,22,0)</f>
        <v>0</v>
      </c>
      <c r="Q169" s="4">
        <f>VLOOKUP(tbl2_2!A169,ishod_substance!A:AD,23,0)</f>
        <v>1236223</v>
      </c>
      <c r="R169" s="4">
        <f>VLOOKUP(tbl2_2!A169,ishod_substance!A:AD,24,0)</f>
        <v>407829</v>
      </c>
      <c r="S169" s="4">
        <f>VLOOKUP(tbl2_2!A169,ishod_substance!A:AD,25,0)</f>
        <v>1236241</v>
      </c>
      <c r="T169" s="4">
        <f>VLOOKUP(tbl2_2!A169,ishod_substance!A:AD,26,0)</f>
        <v>407829</v>
      </c>
      <c r="U169" s="4">
        <f>VLOOKUP(tbl2_2!A169,ishod_substance!A:AD,27,0)</f>
        <v>5</v>
      </c>
      <c r="V169" s="166">
        <f>VLOOKUP(tbl2_2!A169,ishod_substance!A:AD,29,0)</f>
        <v>0</v>
      </c>
      <c r="W169" s="166">
        <f>VLOOKUP(tbl2_2!A169,ishod_substance!A:AD,30,0)</f>
        <v>0</v>
      </c>
      <c r="X169" s="166">
        <f>VLOOKUP(tbl2_2!A169,ishod_substance!A:AE,31,0)</f>
        <v>0</v>
      </c>
      <c r="Y169" s="10">
        <f>VLOOKUP(tbl2_2!A169,ishod_substance!A:AD,7,0)</f>
        <v>301</v>
      </c>
      <c r="Z169" s="9" t="str">
        <f>VLOOKUP(Y169,quide!$A$2:$B$1006,2,0)</f>
        <v>Азота диоксид (Двуокись азота; пероксид азота)</v>
      </c>
      <c r="AA169" s="4">
        <f>VLOOKUP(Y169,quide!$A$2:$J$1006,10,0)</f>
        <v>1</v>
      </c>
      <c r="AB169" s="50">
        <f>VLOOKUP(tbl2_2!A169,ishod_substance!A:AD,8,0)</f>
        <v>6.0000000000000002E-6</v>
      </c>
      <c r="AC169" s="28">
        <f t="shared" si="3"/>
        <v>0</v>
      </c>
      <c r="AD169" s="27">
        <f>VLOOKUP(tbl2_2!A169,ishod_substance!A:AD,9,0)</f>
        <v>9.7400640000000005E-4</v>
      </c>
      <c r="AE169" s="8">
        <f>VLOOKUP(tbl2_2!A169,ishod_substance!A:AD,9,0)</f>
        <v>9.7400640000000005E-4</v>
      </c>
      <c r="AF169" s="12"/>
    </row>
    <row r="170" spans="1:32" ht="39" hidden="1" x14ac:dyDescent="0.25">
      <c r="A170">
        <v>162</v>
      </c>
      <c r="B170" s="85">
        <f>IFERROR(IF(OR(AND(ishod_substance!$O$1=3,OR(VLOOKUP('tbl2'!Y170,quide!A:G,7,0)=2,VLOOKUP('tbl2'!Y170,quide!A:G,7,0)=1)),AND(ishod_substance!$O$1=2,VLOOKUP('tbl2'!Y170,quide!A:I,9,0)=1)),1,0),0)</f>
        <v>0</v>
      </c>
      <c r="C170" s="5">
        <f>VLOOKUP(tbl2_2!A170,ishod_substance!A:P,2,0)</f>
        <v>7</v>
      </c>
      <c r="D170" s="7" t="str">
        <f>VLOOKUP(tbl2_2!A170,ishod_substance!A:P,3,0)</f>
        <v>внутренний проезд</v>
      </c>
      <c r="E170" s="5" t="str">
        <f>VLOOKUP(tbl2_2!A170,ishod_substance!A:P,11,0)</f>
        <v>мусоровоз ИВЕКО</v>
      </c>
      <c r="F170" s="6">
        <f>VLOOKUP(tbl2_2!A170,ishod_substance!A:P,15,0)</f>
        <v>1</v>
      </c>
      <c r="G170" s="6" t="str">
        <f>VLOOKUP(tbl2_2!A170,ishod_substance!A:P,12,0)&amp;"/"&amp;VLOOKUP(tbl2_2!A170,ishod_substance!A:P,14,0)</f>
        <v>0,5/182,5</v>
      </c>
      <c r="H170" s="29" t="str">
        <f>VLOOKUP(tbl2_2!A170,ishod_substance!A:P,6,0)</f>
        <v>неорганизованный</v>
      </c>
      <c r="I170" s="10">
        <f>VLOOKUP(tbl2_2!A170,ishod_substance!A:P,15,0)</f>
        <v>1</v>
      </c>
      <c r="J170" s="10">
        <f>VLOOKUP(tbl2_2!A170,ishod_substance!A:P,5,0)</f>
        <v>6006</v>
      </c>
      <c r="K170" s="84">
        <f>VLOOKUP(tbl2_2!A170,ishod_substance!A:Q,17,0)</f>
        <v>1</v>
      </c>
      <c r="L170" s="84">
        <f>VLOOKUP(tbl2_2!A170,ishod_substance!A:R,18,0)</f>
        <v>5</v>
      </c>
      <c r="M170" s="165">
        <f>VLOOKUP(tbl2_2!A170,ishod_substance!A:AD,28,0)</f>
        <v>0</v>
      </c>
      <c r="N170" s="4">
        <f>VLOOKUP(tbl2_2!A170,ishod_substance!A:AD,20,0)</f>
        <v>0</v>
      </c>
      <c r="O170" s="4">
        <f>VLOOKUP(tbl2_2!A170,ishod_substance!A:AD,21,0)</f>
        <v>0</v>
      </c>
      <c r="P170" s="4">
        <f>VLOOKUP(tbl2_2!A170,ishod_substance!A:AD,22,0)</f>
        <v>0</v>
      </c>
      <c r="Q170" s="4">
        <f>VLOOKUP(tbl2_2!A170,ishod_substance!A:AD,23,0)</f>
        <v>1236223</v>
      </c>
      <c r="R170" s="4">
        <f>VLOOKUP(tbl2_2!A170,ishod_substance!A:AD,24,0)</f>
        <v>407829</v>
      </c>
      <c r="S170" s="4">
        <f>VLOOKUP(tbl2_2!A170,ishod_substance!A:AD,25,0)</f>
        <v>1236241</v>
      </c>
      <c r="T170" s="4">
        <f>VLOOKUP(tbl2_2!A170,ishod_substance!A:AD,26,0)</f>
        <v>407829</v>
      </c>
      <c r="U170" s="4">
        <f>VLOOKUP(tbl2_2!A170,ishod_substance!A:AD,27,0)</f>
        <v>5</v>
      </c>
      <c r="V170" s="166">
        <f>VLOOKUP(tbl2_2!A170,ishod_substance!A:AD,29,0)</f>
        <v>0</v>
      </c>
      <c r="W170" s="166">
        <f>VLOOKUP(tbl2_2!A170,ishod_substance!A:AD,30,0)</f>
        <v>0</v>
      </c>
      <c r="X170" s="166">
        <f>VLOOKUP(tbl2_2!A170,ishod_substance!A:AE,31,0)</f>
        <v>0</v>
      </c>
      <c r="Y170" s="10">
        <f>VLOOKUP(tbl2_2!A170,ishod_substance!A:AD,7,0)</f>
        <v>304</v>
      </c>
      <c r="Z170" s="9" t="str">
        <f>VLOOKUP(Y170,quide!$A$2:$B$1006,2,0)</f>
        <v>Азот (II) оксид (Азот монооксид)</v>
      </c>
      <c r="AA170" s="4">
        <f>VLOOKUP(Y170,quide!$A$2:$J$1006,10,0)</f>
        <v>1</v>
      </c>
      <c r="AB170" s="222">
        <f>VLOOKUP(tbl2_2!A170,ishod_substance!A:AD,8,0)</f>
        <v>9.7499999999999998E-7</v>
      </c>
      <c r="AC170" s="230">
        <f t="shared" si="3"/>
        <v>0</v>
      </c>
      <c r="AD170" s="227">
        <f>VLOOKUP(tbl2_2!A170,ishod_substance!A:AD,9,0)</f>
        <v>1.5827604E-4</v>
      </c>
      <c r="AE170" s="228">
        <f>VLOOKUP(tbl2_2!A170,ishod_substance!A:AD,9,0)</f>
        <v>1.5827604E-4</v>
      </c>
      <c r="AF170" s="12"/>
    </row>
    <row r="171" spans="1:32" ht="39" hidden="1" x14ac:dyDescent="0.25">
      <c r="A171">
        <v>163</v>
      </c>
      <c r="B171" s="85">
        <f>IFERROR(IF(OR(AND(ishod_substance!$O$1=3,OR(VLOOKUP('tbl2'!Y171,quide!A:G,7,0)=2,VLOOKUP('tbl2'!Y171,quide!A:G,7,0)=1)),AND(ishod_substance!$O$1=2,VLOOKUP('tbl2'!Y171,quide!A:I,9,0)=1)),1,0),0)</f>
        <v>0</v>
      </c>
      <c r="C171" s="5">
        <f>VLOOKUP(tbl2_2!A171,ishod_substance!A:P,2,0)</f>
        <v>7</v>
      </c>
      <c r="D171" s="7" t="str">
        <f>VLOOKUP(tbl2_2!A171,ishod_substance!A:P,3,0)</f>
        <v>внутренний проезд</v>
      </c>
      <c r="E171" s="5" t="str">
        <f>VLOOKUP(tbl2_2!A171,ishod_substance!A:P,11,0)</f>
        <v>мусоровоз ИВЕКО</v>
      </c>
      <c r="F171" s="6">
        <f>VLOOKUP(tbl2_2!A171,ishod_substance!A:P,15,0)</f>
        <v>1</v>
      </c>
      <c r="G171" s="6" t="str">
        <f>VLOOKUP(tbl2_2!A171,ishod_substance!A:P,12,0)&amp;"/"&amp;VLOOKUP(tbl2_2!A171,ishod_substance!A:P,14,0)</f>
        <v>0,5/182,5</v>
      </c>
      <c r="H171" s="29" t="str">
        <f>VLOOKUP(tbl2_2!A171,ishod_substance!A:P,6,0)</f>
        <v>неорганизованный</v>
      </c>
      <c r="I171" s="10">
        <f>VLOOKUP(tbl2_2!A171,ishod_substance!A:P,15,0)</f>
        <v>1</v>
      </c>
      <c r="J171" s="10">
        <f>VLOOKUP(tbl2_2!A171,ishod_substance!A:P,5,0)</f>
        <v>6006</v>
      </c>
      <c r="K171" s="84">
        <f>VLOOKUP(tbl2_2!A171,ishod_substance!A:Q,17,0)</f>
        <v>1</v>
      </c>
      <c r="L171" s="84">
        <f>VLOOKUP(tbl2_2!A171,ishod_substance!A:R,18,0)</f>
        <v>5</v>
      </c>
      <c r="M171" s="165">
        <f>VLOOKUP(tbl2_2!A171,ishod_substance!A:AD,28,0)</f>
        <v>0</v>
      </c>
      <c r="N171" s="4">
        <f>VLOOKUP(tbl2_2!A171,ishod_substance!A:AD,20,0)</f>
        <v>0</v>
      </c>
      <c r="O171" s="4">
        <f>VLOOKUP(tbl2_2!A171,ishod_substance!A:AD,21,0)</f>
        <v>0</v>
      </c>
      <c r="P171" s="4">
        <f>VLOOKUP(tbl2_2!A171,ishod_substance!A:AD,22,0)</f>
        <v>0</v>
      </c>
      <c r="Q171" s="4">
        <f>VLOOKUP(tbl2_2!A171,ishod_substance!A:AD,23,0)</f>
        <v>1236223</v>
      </c>
      <c r="R171" s="4">
        <f>VLOOKUP(tbl2_2!A171,ishod_substance!A:AD,24,0)</f>
        <v>407829</v>
      </c>
      <c r="S171" s="4">
        <f>VLOOKUP(tbl2_2!A171,ishod_substance!A:AD,25,0)</f>
        <v>1236241</v>
      </c>
      <c r="T171" s="4">
        <f>VLOOKUP(tbl2_2!A171,ishod_substance!A:AD,26,0)</f>
        <v>407829</v>
      </c>
      <c r="U171" s="4">
        <f>VLOOKUP(tbl2_2!A171,ishod_substance!A:AD,27,0)</f>
        <v>5</v>
      </c>
      <c r="V171" s="166">
        <f>VLOOKUP(tbl2_2!A171,ishod_substance!A:AD,29,0)</f>
        <v>0</v>
      </c>
      <c r="W171" s="166">
        <f>VLOOKUP(tbl2_2!A171,ishod_substance!A:AD,30,0)</f>
        <v>0</v>
      </c>
      <c r="X171" s="166">
        <f>VLOOKUP(tbl2_2!A171,ishod_substance!A:AE,31,0)</f>
        <v>0</v>
      </c>
      <c r="Y171" s="10">
        <f>VLOOKUP(tbl2_2!A171,ishod_substance!A:AD,7,0)</f>
        <v>328</v>
      </c>
      <c r="Z171" s="9" t="str">
        <f>VLOOKUP(Y171,quide!$A$2:$B$1006,2,0)</f>
        <v>Углерод (Пигмент черный)</v>
      </c>
      <c r="AA171" s="4">
        <f>VLOOKUP(Y171,quide!$A$2:$J$1006,10,0)</f>
        <v>1</v>
      </c>
      <c r="AB171" s="50">
        <f>VLOOKUP(tbl2_2!A171,ishod_substance!A:AD,8,0)</f>
        <v>8.3399999999999998E-7</v>
      </c>
      <c r="AC171" s="28">
        <f t="shared" si="3"/>
        <v>0</v>
      </c>
      <c r="AD171" s="27">
        <f>VLOOKUP(tbl2_2!A171,ishod_substance!A:AD,9,0)</f>
        <v>6.5259999999999995E-5</v>
      </c>
      <c r="AE171" s="8">
        <f>VLOOKUP(tbl2_2!A171,ishod_substance!A:AD,9,0)</f>
        <v>6.5259999999999995E-5</v>
      </c>
      <c r="AF171" s="12"/>
    </row>
    <row r="172" spans="1:32" ht="39" hidden="1" x14ac:dyDescent="0.25">
      <c r="A172">
        <v>164</v>
      </c>
      <c r="B172" s="85">
        <f>IFERROR(IF(OR(AND(ishod_substance!$O$1=3,OR(VLOOKUP('tbl2'!Y172,quide!A:G,7,0)=2,VLOOKUP('tbl2'!Y172,quide!A:G,7,0)=1)),AND(ishod_substance!$O$1=2,VLOOKUP('tbl2'!Y172,quide!A:I,9,0)=1)),1,0),0)</f>
        <v>0</v>
      </c>
      <c r="C172" s="5">
        <f>VLOOKUP(tbl2_2!A172,ishod_substance!A:P,2,0)</f>
        <v>7</v>
      </c>
      <c r="D172" s="7" t="str">
        <f>VLOOKUP(tbl2_2!A172,ishod_substance!A:P,3,0)</f>
        <v>внутренний проезд</v>
      </c>
      <c r="E172" s="5" t="str">
        <f>VLOOKUP(tbl2_2!A172,ishod_substance!A:P,11,0)</f>
        <v>мусоровоз ИВЕКО</v>
      </c>
      <c r="F172" s="6">
        <f>VLOOKUP(tbl2_2!A172,ishod_substance!A:P,15,0)</f>
        <v>1</v>
      </c>
      <c r="G172" s="6" t="str">
        <f>VLOOKUP(tbl2_2!A172,ishod_substance!A:P,12,0)&amp;"/"&amp;VLOOKUP(tbl2_2!A172,ishod_substance!A:P,14,0)</f>
        <v>0,5/182,5</v>
      </c>
      <c r="H172" s="29" t="str">
        <f>VLOOKUP(tbl2_2!A172,ishod_substance!A:P,6,0)</f>
        <v>неорганизованный</v>
      </c>
      <c r="I172" s="10">
        <f>VLOOKUP(tbl2_2!A172,ishod_substance!A:P,15,0)</f>
        <v>1</v>
      </c>
      <c r="J172" s="10">
        <f>VLOOKUP(tbl2_2!A172,ishod_substance!A:P,5,0)</f>
        <v>6006</v>
      </c>
      <c r="K172" s="84">
        <f>VLOOKUP(tbl2_2!A172,ishod_substance!A:Q,17,0)</f>
        <v>1</v>
      </c>
      <c r="L172" s="84">
        <f>VLOOKUP(tbl2_2!A172,ishod_substance!A:R,18,0)</f>
        <v>5</v>
      </c>
      <c r="M172" s="165">
        <f>VLOOKUP(tbl2_2!A172,ishod_substance!A:AD,28,0)</f>
        <v>0</v>
      </c>
      <c r="N172" s="4">
        <f>VLOOKUP(tbl2_2!A172,ishod_substance!A:AD,20,0)</f>
        <v>0</v>
      </c>
      <c r="O172" s="4">
        <f>VLOOKUP(tbl2_2!A172,ishod_substance!A:AD,21,0)</f>
        <v>0</v>
      </c>
      <c r="P172" s="4">
        <f>VLOOKUP(tbl2_2!A172,ishod_substance!A:AD,22,0)</f>
        <v>0</v>
      </c>
      <c r="Q172" s="4">
        <f>VLOOKUP(tbl2_2!A172,ishod_substance!A:AD,23,0)</f>
        <v>1236223</v>
      </c>
      <c r="R172" s="4">
        <f>VLOOKUP(tbl2_2!A172,ishod_substance!A:AD,24,0)</f>
        <v>407829</v>
      </c>
      <c r="S172" s="4">
        <f>VLOOKUP(tbl2_2!A172,ishod_substance!A:AD,25,0)</f>
        <v>1236241</v>
      </c>
      <c r="T172" s="4">
        <f>VLOOKUP(tbl2_2!A172,ishod_substance!A:AD,26,0)</f>
        <v>407829</v>
      </c>
      <c r="U172" s="4">
        <f>VLOOKUP(tbl2_2!A172,ishod_substance!A:AD,27,0)</f>
        <v>5</v>
      </c>
      <c r="V172" s="166">
        <f>VLOOKUP(tbl2_2!A172,ishod_substance!A:AD,29,0)</f>
        <v>0</v>
      </c>
      <c r="W172" s="166">
        <f>VLOOKUP(tbl2_2!A172,ishod_substance!A:AD,30,0)</f>
        <v>0</v>
      </c>
      <c r="X172" s="166">
        <f>VLOOKUP(tbl2_2!A172,ishod_substance!A:AE,31,0)</f>
        <v>0</v>
      </c>
      <c r="Y172" s="10">
        <f>VLOOKUP(tbl2_2!A172,ishod_substance!A:AD,7,0)</f>
        <v>330</v>
      </c>
      <c r="Z172" s="9" t="str">
        <f>VLOOKUP(Y172,quide!$A$2:$B$1006,2,0)</f>
        <v>Сера диоксид (ангидрид сернистый)</v>
      </c>
      <c r="AA172" s="4">
        <f>VLOOKUP(Y172,quide!$A$2:$J$1006,10,0)</f>
        <v>1</v>
      </c>
      <c r="AB172" s="50">
        <f>VLOOKUP(tbl2_2!A172,ishod_substance!A:AD,8,0)</f>
        <v>1.6199999999999999E-6</v>
      </c>
      <c r="AC172" s="28">
        <f t="shared" si="3"/>
        <v>0</v>
      </c>
      <c r="AD172" s="27">
        <f>VLOOKUP(tbl2_2!A172,ishod_substance!A:AD,9,0)</f>
        <v>1.2684920000000002E-4</v>
      </c>
      <c r="AE172" s="8">
        <f>VLOOKUP(tbl2_2!A172,ishod_substance!A:AD,9,0)</f>
        <v>1.2684920000000002E-4</v>
      </c>
      <c r="AF172" s="12"/>
    </row>
    <row r="173" spans="1:32" ht="90" hidden="1" x14ac:dyDescent="0.25">
      <c r="A173">
        <v>165</v>
      </c>
      <c r="B173" s="85">
        <f>IFERROR(IF(OR(AND(ishod_substance!$O$1=3,OR(VLOOKUP('tbl2'!Y173,quide!A:G,7,0)=2,VLOOKUP('tbl2'!Y173,quide!A:G,7,0)=1)),AND(ishod_substance!$O$1=2,VLOOKUP('tbl2'!Y173,quide!A:I,9,0)=1)),1,0),0)</f>
        <v>0</v>
      </c>
      <c r="C173" s="5">
        <f>VLOOKUP(tbl2_2!A173,ishod_substance!A:P,2,0)</f>
        <v>7</v>
      </c>
      <c r="D173" s="7" t="str">
        <f>VLOOKUP(tbl2_2!A173,ishod_substance!A:P,3,0)</f>
        <v>внутренний проезд</v>
      </c>
      <c r="E173" s="5" t="str">
        <f>VLOOKUP(tbl2_2!A173,ishod_substance!A:P,11,0)</f>
        <v>мусоровоз ИВЕКО</v>
      </c>
      <c r="F173" s="6">
        <f>VLOOKUP(tbl2_2!A173,ishod_substance!A:P,15,0)</f>
        <v>1</v>
      </c>
      <c r="G173" s="6" t="str">
        <f>VLOOKUP(tbl2_2!A173,ishod_substance!A:P,12,0)&amp;"/"&amp;VLOOKUP(tbl2_2!A173,ishod_substance!A:P,14,0)</f>
        <v>0,5/182,5</v>
      </c>
      <c r="H173" s="29" t="str">
        <f>VLOOKUP(tbl2_2!A173,ishod_substance!A:P,6,0)</f>
        <v>неорганизованный</v>
      </c>
      <c r="I173" s="10">
        <f>VLOOKUP(tbl2_2!A173,ishod_substance!A:P,15,0)</f>
        <v>1</v>
      </c>
      <c r="J173" s="10">
        <f>VLOOKUP(tbl2_2!A173,ishod_substance!A:P,5,0)</f>
        <v>6006</v>
      </c>
      <c r="K173" s="84">
        <f>VLOOKUP(tbl2_2!A173,ishod_substance!A:Q,17,0)</f>
        <v>1</v>
      </c>
      <c r="L173" s="84">
        <f>VLOOKUP(tbl2_2!A173,ishod_substance!A:R,18,0)</f>
        <v>5</v>
      </c>
      <c r="M173" s="165">
        <f>VLOOKUP(tbl2_2!A173,ishod_substance!A:AD,28,0)</f>
        <v>0</v>
      </c>
      <c r="N173" s="4">
        <f>VLOOKUP(tbl2_2!A173,ishod_substance!A:AD,20,0)</f>
        <v>0</v>
      </c>
      <c r="O173" s="4">
        <f>VLOOKUP(tbl2_2!A173,ishod_substance!A:AD,21,0)</f>
        <v>0</v>
      </c>
      <c r="P173" s="4">
        <f>VLOOKUP(tbl2_2!A173,ishod_substance!A:AD,22,0)</f>
        <v>0</v>
      </c>
      <c r="Q173" s="4">
        <f>VLOOKUP(tbl2_2!A173,ishod_substance!A:AD,23,0)</f>
        <v>1236223</v>
      </c>
      <c r="R173" s="4">
        <f>VLOOKUP(tbl2_2!A173,ishod_substance!A:AD,24,0)</f>
        <v>407829</v>
      </c>
      <c r="S173" s="4">
        <f>VLOOKUP(tbl2_2!A173,ishod_substance!A:AD,25,0)</f>
        <v>1236241</v>
      </c>
      <c r="T173" s="4">
        <f>VLOOKUP(tbl2_2!A173,ishod_substance!A:AD,26,0)</f>
        <v>407829</v>
      </c>
      <c r="U173" s="4">
        <f>VLOOKUP(tbl2_2!A173,ishod_substance!A:AD,27,0)</f>
        <v>5</v>
      </c>
      <c r="V173" s="166">
        <f>VLOOKUP(tbl2_2!A173,ishod_substance!A:AD,29,0)</f>
        <v>0</v>
      </c>
      <c r="W173" s="166">
        <f>VLOOKUP(tbl2_2!A173,ishod_substance!A:AD,30,0)</f>
        <v>0</v>
      </c>
      <c r="X173" s="166">
        <f>VLOOKUP(tbl2_2!A173,ishod_substance!A:AE,31,0)</f>
        <v>0</v>
      </c>
      <c r="Y173" s="10">
        <f>VLOOKUP(tbl2_2!A173,ishod_substance!A:AD,7,0)</f>
        <v>337</v>
      </c>
      <c r="Z173" s="9" t="str">
        <f>VLOOKUP(Y173,quide!$A$2:$B$1006,2,0)</f>
        <v>Углерода оксид (Углерод окись; углерод моноокись; угарный газ)</v>
      </c>
      <c r="AA173" s="4">
        <f>VLOOKUP(Y173,quide!$A$2:$J$1006,10,0)</f>
        <v>1</v>
      </c>
      <c r="AB173" s="50">
        <f>VLOOKUP(tbl2_2!A173,ishod_substance!A:AD,8,0)</f>
        <v>1.5500999999999999E-5</v>
      </c>
      <c r="AC173" s="28">
        <f t="shared" si="3"/>
        <v>0</v>
      </c>
      <c r="AD173" s="27">
        <f>VLOOKUP(tbl2_2!A173,ishod_substance!A:AD,9,0)</f>
        <v>1.217508E-3</v>
      </c>
      <c r="AE173" s="8">
        <f>VLOOKUP(tbl2_2!A173,ishod_substance!A:AD,9,0)</f>
        <v>1.217508E-3</v>
      </c>
      <c r="AF173" s="12"/>
    </row>
    <row r="174" spans="1:32" ht="90" hidden="1" x14ac:dyDescent="0.25">
      <c r="A174">
        <v>166</v>
      </c>
      <c r="B174" s="85">
        <f>IFERROR(IF(OR(AND(ishod_substance!$O$1=3,OR(VLOOKUP('tbl2'!Y174,quide!A:G,7,0)=2,VLOOKUP('tbl2'!Y174,quide!A:G,7,0)=1)),AND(ishod_substance!$O$1=2,VLOOKUP('tbl2'!Y174,quide!A:I,9,0)=1)),1,0),0)</f>
        <v>0</v>
      </c>
      <c r="C174" s="5">
        <f>VLOOKUP(tbl2_2!A174,ishod_substance!A:P,2,0)</f>
        <v>7</v>
      </c>
      <c r="D174" s="7" t="str">
        <f>VLOOKUP(tbl2_2!A174,ishod_substance!A:P,3,0)</f>
        <v>внутренний проезд</v>
      </c>
      <c r="E174" s="5" t="str">
        <f>VLOOKUP(tbl2_2!A174,ishod_substance!A:P,11,0)</f>
        <v>мусоровоз ИВЕКО</v>
      </c>
      <c r="F174" s="6">
        <f>VLOOKUP(tbl2_2!A174,ishod_substance!A:P,15,0)</f>
        <v>1</v>
      </c>
      <c r="G174" s="6" t="str">
        <f>VLOOKUP(tbl2_2!A174,ishod_substance!A:P,12,0)&amp;"/"&amp;VLOOKUP(tbl2_2!A174,ishod_substance!A:P,14,0)</f>
        <v>0,5/182,5</v>
      </c>
      <c r="H174" s="29" t="str">
        <f>VLOOKUP(tbl2_2!A174,ishod_substance!A:P,6,0)</f>
        <v>неорганизованный</v>
      </c>
      <c r="I174" s="10">
        <f>VLOOKUP(tbl2_2!A174,ishod_substance!A:P,15,0)</f>
        <v>1</v>
      </c>
      <c r="J174" s="10">
        <f>VLOOKUP(tbl2_2!A174,ishod_substance!A:P,5,0)</f>
        <v>6006</v>
      </c>
      <c r="K174" s="84">
        <f>VLOOKUP(tbl2_2!A174,ishod_substance!A:Q,17,0)</f>
        <v>1</v>
      </c>
      <c r="L174" s="84">
        <f>VLOOKUP(tbl2_2!A174,ishod_substance!A:R,18,0)</f>
        <v>5</v>
      </c>
      <c r="M174" s="165">
        <f>VLOOKUP(tbl2_2!A174,ishod_substance!A:AD,28,0)</f>
        <v>0</v>
      </c>
      <c r="N174" s="4">
        <f>VLOOKUP(tbl2_2!A174,ishod_substance!A:AD,20,0)</f>
        <v>0</v>
      </c>
      <c r="O174" s="4">
        <f>VLOOKUP(tbl2_2!A174,ishod_substance!A:AD,21,0)</f>
        <v>0</v>
      </c>
      <c r="P174" s="4">
        <f>VLOOKUP(tbl2_2!A174,ishod_substance!A:AD,22,0)</f>
        <v>0</v>
      </c>
      <c r="Q174" s="4">
        <f>VLOOKUP(tbl2_2!A174,ishod_substance!A:AD,23,0)</f>
        <v>1236223</v>
      </c>
      <c r="R174" s="4">
        <f>VLOOKUP(tbl2_2!A174,ishod_substance!A:AD,24,0)</f>
        <v>407829</v>
      </c>
      <c r="S174" s="4">
        <f>VLOOKUP(tbl2_2!A174,ishod_substance!A:AD,25,0)</f>
        <v>1236241</v>
      </c>
      <c r="T174" s="4">
        <f>VLOOKUP(tbl2_2!A174,ishod_substance!A:AD,26,0)</f>
        <v>407829</v>
      </c>
      <c r="U174" s="4">
        <f>VLOOKUP(tbl2_2!A174,ishod_substance!A:AD,27,0)</f>
        <v>5</v>
      </c>
      <c r="V174" s="166">
        <f>VLOOKUP(tbl2_2!A174,ishod_substance!A:AD,29,0)</f>
        <v>0</v>
      </c>
      <c r="W174" s="166">
        <f>VLOOKUP(tbl2_2!A174,ishod_substance!A:AD,30,0)</f>
        <v>0</v>
      </c>
      <c r="X174" s="166">
        <f>VLOOKUP(tbl2_2!A174,ishod_substance!A:AE,31,0)</f>
        <v>0</v>
      </c>
      <c r="Y174" s="10">
        <f>VLOOKUP(tbl2_2!A174,ishod_substance!A:AD,7,0)</f>
        <v>2732</v>
      </c>
      <c r="Z174" s="9" t="str">
        <f>VLOOKUP(Y174,quide!$A$2:$B$1006,2,0)</f>
        <v>Керосин (Керосин прямой перегонки; керосин дезодорированный)</v>
      </c>
      <c r="AA174" s="4">
        <f>VLOOKUP(Y174,quide!$A$2:$J$1006,10,0)</f>
        <v>1</v>
      </c>
      <c r="AB174" s="50">
        <f>VLOOKUP(tbl2_2!A174,ishod_substance!A:AD,8,0)</f>
        <v>2.1660000000000001E-6</v>
      </c>
      <c r="AC174" s="28">
        <f t="shared" si="3"/>
        <v>0</v>
      </c>
      <c r="AD174" s="27">
        <f>VLOOKUP(tbl2_2!A174,ishod_substance!A:AD,9,0)</f>
        <v>1.7334799999999998E-4</v>
      </c>
      <c r="AE174" s="8">
        <f>VLOOKUP(tbl2_2!A174,ishod_substance!A:AD,9,0)</f>
        <v>1.7334799999999998E-4</v>
      </c>
      <c r="AF174" s="12"/>
    </row>
    <row r="175" spans="1:32" ht="64.5" hidden="1" x14ac:dyDescent="0.25">
      <c r="A175">
        <v>167</v>
      </c>
      <c r="B175" s="85">
        <f>IFERROR(IF(OR(AND(ishod_substance!$O$1=3,OR(VLOOKUP('tbl2'!Y175,quide!A:G,7,0)=2,VLOOKUP('tbl2'!Y175,quide!A:G,7,0)=1)),AND(ishod_substance!$O$1=2,VLOOKUP('tbl2'!Y175,quide!A:I,9,0)=1)),1,0),0)</f>
        <v>0</v>
      </c>
      <c r="C175" s="5">
        <f>VLOOKUP(tbl2_2!A175,ishod_substance!A:P,2,0)</f>
        <v>7</v>
      </c>
      <c r="D175" s="7" t="str">
        <f>VLOOKUP(tbl2_2!A175,ishod_substance!A:P,3,0)</f>
        <v>внутренний проезд</v>
      </c>
      <c r="E175" s="5" t="str">
        <f>VLOOKUP(tbl2_2!A175,ishod_substance!A:P,11,0)</f>
        <v>автомобиль SCANIA P400</v>
      </c>
      <c r="F175" s="6">
        <f>VLOOKUP(tbl2_2!A175,ishod_substance!A:P,15,0)</f>
        <v>1</v>
      </c>
      <c r="G175" s="6" t="str">
        <f>VLOOKUP(tbl2_2!A175,ishod_substance!A:P,12,0)&amp;"/"&amp;VLOOKUP(tbl2_2!A175,ishod_substance!A:P,14,0)</f>
        <v>0,5/182,5</v>
      </c>
      <c r="H175" s="29" t="str">
        <f>VLOOKUP(tbl2_2!A175,ishod_substance!A:P,6,0)</f>
        <v>неорганизованный</v>
      </c>
      <c r="I175" s="10">
        <f>VLOOKUP(tbl2_2!A175,ishod_substance!A:P,15,0)</f>
        <v>1</v>
      </c>
      <c r="J175" s="10">
        <f>VLOOKUP(tbl2_2!A175,ishod_substance!A:P,5,0)</f>
        <v>6006</v>
      </c>
      <c r="K175" s="84">
        <f>VLOOKUP(tbl2_2!A175,ishod_substance!A:Q,17,0)</f>
        <v>1</v>
      </c>
      <c r="L175" s="84">
        <f>VLOOKUP(tbl2_2!A175,ishod_substance!A:R,18,0)</f>
        <v>5</v>
      </c>
      <c r="M175" s="165">
        <f>VLOOKUP(tbl2_2!A175,ishod_substance!A:AD,28,0)</f>
        <v>0</v>
      </c>
      <c r="N175" s="4">
        <f>VLOOKUP(tbl2_2!A175,ishod_substance!A:AD,20,0)</f>
        <v>0</v>
      </c>
      <c r="O175" s="4">
        <f>VLOOKUP(tbl2_2!A175,ishod_substance!A:AD,21,0)</f>
        <v>0</v>
      </c>
      <c r="P175" s="4">
        <f>VLOOKUP(tbl2_2!A175,ishod_substance!A:AD,22,0)</f>
        <v>0</v>
      </c>
      <c r="Q175" s="4">
        <f>VLOOKUP(tbl2_2!A175,ishod_substance!A:AD,23,0)</f>
        <v>1236223</v>
      </c>
      <c r="R175" s="4">
        <f>VLOOKUP(tbl2_2!A175,ishod_substance!A:AD,24,0)</f>
        <v>407829</v>
      </c>
      <c r="S175" s="4">
        <f>VLOOKUP(tbl2_2!A175,ishod_substance!A:AD,25,0)</f>
        <v>1236241</v>
      </c>
      <c r="T175" s="4">
        <f>VLOOKUP(tbl2_2!A175,ishod_substance!A:AD,26,0)</f>
        <v>407829</v>
      </c>
      <c r="U175" s="4">
        <f>VLOOKUP(tbl2_2!A175,ishod_substance!A:AD,27,0)</f>
        <v>5</v>
      </c>
      <c r="V175" s="166">
        <f>VLOOKUP(tbl2_2!A175,ishod_substance!A:AD,29,0)</f>
        <v>0</v>
      </c>
      <c r="W175" s="166">
        <f>VLOOKUP(tbl2_2!A175,ishod_substance!A:AD,30,0)</f>
        <v>0</v>
      </c>
      <c r="X175" s="166">
        <f>VLOOKUP(tbl2_2!A175,ishod_substance!A:AE,31,0)</f>
        <v>0</v>
      </c>
      <c r="Y175" s="10">
        <f>VLOOKUP(tbl2_2!A175,ishod_substance!A:AD,7,0)</f>
        <v>301</v>
      </c>
      <c r="Z175" s="9" t="str">
        <f>VLOOKUP(Y175,quide!$A$2:$B$1006,2,0)</f>
        <v>Азота диоксид (Двуокись азота; пероксид азота)</v>
      </c>
      <c r="AA175" s="4">
        <f>VLOOKUP(Y175,quide!$A$2:$J$1006,10,0)</f>
        <v>1</v>
      </c>
      <c r="AB175" s="222">
        <f>VLOOKUP(tbl2_2!A175,ishod_substance!A:AD,8,0)</f>
        <v>7.8119999999999991E-6</v>
      </c>
      <c r="AC175" s="230">
        <f t="shared" si="3"/>
        <v>0</v>
      </c>
      <c r="AD175" s="227">
        <f>VLOOKUP(tbl2_2!A175,ishod_substance!A:AD,9,0)</f>
        <v>7.6354560000000012E-4</v>
      </c>
      <c r="AE175" s="228">
        <f>VLOOKUP(tbl2_2!A175,ishod_substance!A:AD,9,0)</f>
        <v>7.6354560000000012E-4</v>
      </c>
      <c r="AF175" s="12"/>
    </row>
    <row r="176" spans="1:32" ht="51.75" hidden="1" x14ac:dyDescent="0.25">
      <c r="A176">
        <v>168</v>
      </c>
      <c r="B176" s="85">
        <f>IFERROR(IF(OR(AND(ishod_substance!$O$1=3,OR(VLOOKUP('tbl2'!Y176,quide!A:G,7,0)=2,VLOOKUP('tbl2'!Y176,quide!A:G,7,0)=1)),AND(ishod_substance!$O$1=2,VLOOKUP('tbl2'!Y176,quide!A:I,9,0)=1)),1,0),0)</f>
        <v>0</v>
      </c>
      <c r="C176" s="5">
        <f>VLOOKUP(tbl2_2!A176,ishod_substance!A:P,2,0)</f>
        <v>7</v>
      </c>
      <c r="D176" s="7" t="str">
        <f>VLOOKUP(tbl2_2!A176,ishod_substance!A:P,3,0)</f>
        <v>внутренний проезд</v>
      </c>
      <c r="E176" s="5" t="str">
        <f>VLOOKUP(tbl2_2!A176,ishod_substance!A:P,11,0)</f>
        <v>автомобиль SCANIA P400</v>
      </c>
      <c r="F176" s="6">
        <f>VLOOKUP(tbl2_2!A176,ishod_substance!A:P,15,0)</f>
        <v>1</v>
      </c>
      <c r="G176" s="6" t="str">
        <f>VLOOKUP(tbl2_2!A176,ishod_substance!A:P,12,0)&amp;"/"&amp;VLOOKUP(tbl2_2!A176,ishod_substance!A:P,14,0)</f>
        <v>0,5/182,5</v>
      </c>
      <c r="H176" s="29" t="str">
        <f>VLOOKUP(tbl2_2!A176,ishod_substance!A:P,6,0)</f>
        <v>неорганизованный</v>
      </c>
      <c r="I176" s="10">
        <f>VLOOKUP(tbl2_2!A176,ishod_substance!A:P,15,0)</f>
        <v>1</v>
      </c>
      <c r="J176" s="10">
        <f>VLOOKUP(tbl2_2!A176,ishod_substance!A:P,5,0)</f>
        <v>6006</v>
      </c>
      <c r="K176" s="84">
        <f>VLOOKUP(tbl2_2!A176,ishod_substance!A:Q,17,0)</f>
        <v>1</v>
      </c>
      <c r="L176" s="84">
        <f>VLOOKUP(tbl2_2!A176,ishod_substance!A:R,18,0)</f>
        <v>5</v>
      </c>
      <c r="M176" s="165">
        <f>VLOOKUP(tbl2_2!A176,ishod_substance!A:AD,28,0)</f>
        <v>0</v>
      </c>
      <c r="N176" s="4">
        <f>VLOOKUP(tbl2_2!A176,ishod_substance!A:AD,20,0)</f>
        <v>0</v>
      </c>
      <c r="O176" s="4">
        <f>VLOOKUP(tbl2_2!A176,ishod_substance!A:AD,21,0)</f>
        <v>0</v>
      </c>
      <c r="P176" s="4">
        <f>VLOOKUP(tbl2_2!A176,ishod_substance!A:AD,22,0)</f>
        <v>0</v>
      </c>
      <c r="Q176" s="4">
        <f>VLOOKUP(tbl2_2!A176,ishod_substance!A:AD,23,0)</f>
        <v>1236223</v>
      </c>
      <c r="R176" s="4">
        <f>VLOOKUP(tbl2_2!A176,ishod_substance!A:AD,24,0)</f>
        <v>407829</v>
      </c>
      <c r="S176" s="4">
        <f>VLOOKUP(tbl2_2!A176,ishod_substance!A:AD,25,0)</f>
        <v>1236241</v>
      </c>
      <c r="T176" s="4">
        <f>VLOOKUP(tbl2_2!A176,ishod_substance!A:AD,26,0)</f>
        <v>407829</v>
      </c>
      <c r="U176" s="4">
        <f>VLOOKUP(tbl2_2!A176,ishod_substance!A:AD,27,0)</f>
        <v>5</v>
      </c>
      <c r="V176" s="166">
        <f>VLOOKUP(tbl2_2!A176,ishod_substance!A:AD,29,0)</f>
        <v>0</v>
      </c>
      <c r="W176" s="166">
        <f>VLOOKUP(tbl2_2!A176,ishod_substance!A:AD,30,0)</f>
        <v>0</v>
      </c>
      <c r="X176" s="166">
        <f>VLOOKUP(tbl2_2!A176,ishod_substance!A:AE,31,0)</f>
        <v>0</v>
      </c>
      <c r="Y176" s="10">
        <f>VLOOKUP(tbl2_2!A176,ishod_substance!A:AD,7,0)</f>
        <v>304</v>
      </c>
      <c r="Z176" s="9" t="str">
        <f>VLOOKUP(Y176,quide!$A$2:$B$1006,2,0)</f>
        <v>Азот (II) оксид (Азот монооксид)</v>
      </c>
      <c r="AA176" s="4">
        <f>VLOOKUP(Y176,quide!$A$2:$J$1006,10,0)</f>
        <v>1</v>
      </c>
      <c r="AB176" s="50">
        <f>VLOOKUP(tbl2_2!A176,ishod_substance!A:AD,8,0)</f>
        <v>1.26945E-6</v>
      </c>
      <c r="AC176" s="28">
        <f t="shared" si="3"/>
        <v>0</v>
      </c>
      <c r="AD176" s="27">
        <f>VLOOKUP(tbl2_2!A176,ishod_substance!A:AD,9,0)</f>
        <v>1.2407616000000002E-4</v>
      </c>
      <c r="AE176" s="8">
        <f>VLOOKUP(tbl2_2!A176,ishod_substance!A:AD,9,0)</f>
        <v>1.2407616000000002E-4</v>
      </c>
      <c r="AF176" s="12"/>
    </row>
    <row r="177" spans="1:32" ht="51.75" hidden="1" x14ac:dyDescent="0.25">
      <c r="A177">
        <v>169</v>
      </c>
      <c r="B177" s="85">
        <f>IFERROR(IF(OR(AND(ishod_substance!$O$1=3,OR(VLOOKUP('tbl2'!Y177,quide!A:G,7,0)=2,VLOOKUP('tbl2'!Y177,quide!A:G,7,0)=1)),AND(ishod_substance!$O$1=2,VLOOKUP('tbl2'!Y177,quide!A:I,9,0)=1)),1,0),0)</f>
        <v>0</v>
      </c>
      <c r="C177" s="5">
        <f>VLOOKUP(tbl2_2!A177,ishod_substance!A:P,2,0)</f>
        <v>7</v>
      </c>
      <c r="D177" s="7" t="str">
        <f>VLOOKUP(tbl2_2!A177,ishod_substance!A:P,3,0)</f>
        <v>внутренний проезд</v>
      </c>
      <c r="E177" s="5" t="str">
        <f>VLOOKUP(tbl2_2!A177,ishod_substance!A:P,11,0)</f>
        <v>автомобиль SCANIA P400</v>
      </c>
      <c r="F177" s="6">
        <f>VLOOKUP(tbl2_2!A177,ishod_substance!A:P,15,0)</f>
        <v>1</v>
      </c>
      <c r="G177" s="6" t="str">
        <f>VLOOKUP(tbl2_2!A177,ishod_substance!A:P,12,0)&amp;"/"&amp;VLOOKUP(tbl2_2!A177,ishod_substance!A:P,14,0)</f>
        <v>0,5/182,5</v>
      </c>
      <c r="H177" s="29" t="str">
        <f>VLOOKUP(tbl2_2!A177,ishod_substance!A:P,6,0)</f>
        <v>неорганизованный</v>
      </c>
      <c r="I177" s="10">
        <f>VLOOKUP(tbl2_2!A177,ishod_substance!A:P,15,0)</f>
        <v>1</v>
      </c>
      <c r="J177" s="10">
        <f>VLOOKUP(tbl2_2!A177,ishod_substance!A:P,5,0)</f>
        <v>6006</v>
      </c>
      <c r="K177" s="84">
        <f>VLOOKUP(tbl2_2!A177,ishod_substance!A:Q,17,0)</f>
        <v>1</v>
      </c>
      <c r="L177" s="84">
        <f>VLOOKUP(tbl2_2!A177,ishod_substance!A:R,18,0)</f>
        <v>5</v>
      </c>
      <c r="M177" s="165">
        <f>VLOOKUP(tbl2_2!A177,ishod_substance!A:AD,28,0)</f>
        <v>0</v>
      </c>
      <c r="N177" s="4">
        <f>VLOOKUP(tbl2_2!A177,ishod_substance!A:AD,20,0)</f>
        <v>0</v>
      </c>
      <c r="O177" s="4">
        <f>VLOOKUP(tbl2_2!A177,ishod_substance!A:AD,21,0)</f>
        <v>0</v>
      </c>
      <c r="P177" s="4">
        <f>VLOOKUP(tbl2_2!A177,ishod_substance!A:AD,22,0)</f>
        <v>0</v>
      </c>
      <c r="Q177" s="4">
        <f>VLOOKUP(tbl2_2!A177,ishod_substance!A:AD,23,0)</f>
        <v>1236223</v>
      </c>
      <c r="R177" s="4">
        <f>VLOOKUP(tbl2_2!A177,ishod_substance!A:AD,24,0)</f>
        <v>407829</v>
      </c>
      <c r="S177" s="4">
        <f>VLOOKUP(tbl2_2!A177,ishod_substance!A:AD,25,0)</f>
        <v>1236241</v>
      </c>
      <c r="T177" s="4">
        <f>VLOOKUP(tbl2_2!A177,ishod_substance!A:AD,26,0)</f>
        <v>407829</v>
      </c>
      <c r="U177" s="4">
        <f>VLOOKUP(tbl2_2!A177,ishod_substance!A:AD,27,0)</f>
        <v>5</v>
      </c>
      <c r="V177" s="166">
        <f>VLOOKUP(tbl2_2!A177,ishod_substance!A:AD,29,0)</f>
        <v>0</v>
      </c>
      <c r="W177" s="166">
        <f>VLOOKUP(tbl2_2!A177,ishod_substance!A:AD,30,0)</f>
        <v>0</v>
      </c>
      <c r="X177" s="166">
        <f>VLOOKUP(tbl2_2!A177,ishod_substance!A:AE,31,0)</f>
        <v>0</v>
      </c>
      <c r="Y177" s="10">
        <f>VLOOKUP(tbl2_2!A177,ishod_substance!A:AD,7,0)</f>
        <v>328</v>
      </c>
      <c r="Z177" s="9" t="str">
        <f>VLOOKUP(Y177,quide!$A$2:$B$1006,2,0)</f>
        <v>Углерод (Пигмент черный)</v>
      </c>
      <c r="AA177" s="4">
        <f>VLOOKUP(Y177,quide!$A$2:$J$1006,10,0)</f>
        <v>1</v>
      </c>
      <c r="AB177" s="50">
        <f>VLOOKUP(tbl2_2!A177,ishod_substance!A:AD,8,0)</f>
        <v>1.125E-6</v>
      </c>
      <c r="AC177" s="28">
        <f t="shared" si="3"/>
        <v>0</v>
      </c>
      <c r="AD177" s="27">
        <f>VLOOKUP(tbl2_2!A177,ishod_substance!A:AD,9,0)</f>
        <v>5.5061999999999996E-5</v>
      </c>
      <c r="AE177" s="8">
        <f>VLOOKUP(tbl2_2!A177,ishod_substance!A:AD,9,0)</f>
        <v>5.5061999999999996E-5</v>
      </c>
      <c r="AF177" s="12"/>
    </row>
    <row r="178" spans="1:32" ht="51.75" hidden="1" x14ac:dyDescent="0.25">
      <c r="A178">
        <v>170</v>
      </c>
      <c r="B178" s="85">
        <f>IFERROR(IF(OR(AND(ishod_substance!$O$1=3,OR(VLOOKUP('tbl2'!Y178,quide!A:G,7,0)=2,VLOOKUP('tbl2'!Y178,quide!A:G,7,0)=1)),AND(ishod_substance!$O$1=2,VLOOKUP('tbl2'!Y178,quide!A:I,9,0)=1)),1,0),0)</f>
        <v>0</v>
      </c>
      <c r="C178" s="5">
        <f>VLOOKUP(tbl2_2!A178,ishod_substance!A:P,2,0)</f>
        <v>7</v>
      </c>
      <c r="D178" s="7" t="str">
        <f>VLOOKUP(tbl2_2!A178,ishod_substance!A:P,3,0)</f>
        <v>внутренний проезд</v>
      </c>
      <c r="E178" s="5" t="str">
        <f>VLOOKUP(tbl2_2!A178,ishod_substance!A:P,11,0)</f>
        <v>автомобиль SCANIA P400</v>
      </c>
      <c r="F178" s="6">
        <f>VLOOKUP(tbl2_2!A178,ishod_substance!A:P,15,0)</f>
        <v>1</v>
      </c>
      <c r="G178" s="6" t="str">
        <f>VLOOKUP(tbl2_2!A178,ishod_substance!A:P,12,0)&amp;"/"&amp;VLOOKUP(tbl2_2!A178,ishod_substance!A:P,14,0)</f>
        <v>0,5/182,5</v>
      </c>
      <c r="H178" s="29" t="str">
        <f>VLOOKUP(tbl2_2!A178,ishod_substance!A:P,6,0)</f>
        <v>неорганизованный</v>
      </c>
      <c r="I178" s="10">
        <f>VLOOKUP(tbl2_2!A178,ishod_substance!A:P,15,0)</f>
        <v>1</v>
      </c>
      <c r="J178" s="10">
        <f>VLOOKUP(tbl2_2!A178,ishod_substance!A:P,5,0)</f>
        <v>6006</v>
      </c>
      <c r="K178" s="84">
        <f>VLOOKUP(tbl2_2!A178,ishod_substance!A:Q,17,0)</f>
        <v>1</v>
      </c>
      <c r="L178" s="84">
        <f>VLOOKUP(tbl2_2!A178,ishod_substance!A:R,18,0)</f>
        <v>5</v>
      </c>
      <c r="M178" s="165">
        <f>VLOOKUP(tbl2_2!A178,ishod_substance!A:AD,28,0)</f>
        <v>0</v>
      </c>
      <c r="N178" s="4">
        <f>VLOOKUP(tbl2_2!A178,ishod_substance!A:AD,20,0)</f>
        <v>0</v>
      </c>
      <c r="O178" s="4">
        <f>VLOOKUP(tbl2_2!A178,ishod_substance!A:AD,21,0)</f>
        <v>0</v>
      </c>
      <c r="P178" s="4">
        <f>VLOOKUP(tbl2_2!A178,ishod_substance!A:AD,22,0)</f>
        <v>0</v>
      </c>
      <c r="Q178" s="4">
        <f>VLOOKUP(tbl2_2!A178,ishod_substance!A:AD,23,0)</f>
        <v>1236223</v>
      </c>
      <c r="R178" s="4">
        <f>VLOOKUP(tbl2_2!A178,ishod_substance!A:AD,24,0)</f>
        <v>407829</v>
      </c>
      <c r="S178" s="4">
        <f>VLOOKUP(tbl2_2!A178,ishod_substance!A:AD,25,0)</f>
        <v>1236241</v>
      </c>
      <c r="T178" s="4">
        <f>VLOOKUP(tbl2_2!A178,ishod_substance!A:AD,26,0)</f>
        <v>407829</v>
      </c>
      <c r="U178" s="4">
        <f>VLOOKUP(tbl2_2!A178,ishod_substance!A:AD,27,0)</f>
        <v>5</v>
      </c>
      <c r="V178" s="166">
        <f>VLOOKUP(tbl2_2!A178,ishod_substance!A:AD,29,0)</f>
        <v>0</v>
      </c>
      <c r="W178" s="166">
        <f>VLOOKUP(tbl2_2!A178,ishod_substance!A:AD,30,0)</f>
        <v>0</v>
      </c>
      <c r="X178" s="166">
        <f>VLOOKUP(tbl2_2!A178,ishod_substance!A:AE,31,0)</f>
        <v>0</v>
      </c>
      <c r="Y178" s="10">
        <f>VLOOKUP(tbl2_2!A178,ishod_substance!A:AD,7,0)</f>
        <v>330</v>
      </c>
      <c r="Z178" s="9" t="str">
        <f>VLOOKUP(Y178,quide!$A$2:$B$1006,2,0)</f>
        <v>Сера диоксид (ангидрид сернистый)</v>
      </c>
      <c r="AA178" s="4">
        <f>VLOOKUP(Y178,quide!$A$2:$J$1006,10,0)</f>
        <v>1</v>
      </c>
      <c r="AB178" s="50">
        <f>VLOOKUP(tbl2_2!A178,ishod_substance!A:AD,8,0)</f>
        <v>2.1600000000000001E-6</v>
      </c>
      <c r="AC178" s="28">
        <f t="shared" si="3"/>
        <v>0</v>
      </c>
      <c r="AD178" s="27">
        <f>VLOOKUP(tbl2_2!A178,ishod_substance!A:AD,9,0)</f>
        <v>1.1236960000000001E-4</v>
      </c>
      <c r="AE178" s="8">
        <f>VLOOKUP(tbl2_2!A178,ishod_substance!A:AD,9,0)</f>
        <v>1.1236960000000001E-4</v>
      </c>
      <c r="AF178" s="12"/>
    </row>
    <row r="179" spans="1:32" ht="90" hidden="1" x14ac:dyDescent="0.25">
      <c r="A179">
        <v>171</v>
      </c>
      <c r="B179" s="85">
        <f>IFERROR(IF(OR(AND(ishod_substance!$O$1=3,OR(VLOOKUP('tbl2'!Y179,quide!A:G,7,0)=2,VLOOKUP('tbl2'!Y179,quide!A:G,7,0)=1)),AND(ishod_substance!$O$1=2,VLOOKUP('tbl2'!Y179,quide!A:I,9,0)=1)),1,0),0)</f>
        <v>0</v>
      </c>
      <c r="C179" s="5">
        <f>VLOOKUP(tbl2_2!A179,ishod_substance!A:P,2,0)</f>
        <v>7</v>
      </c>
      <c r="D179" s="7" t="str">
        <f>VLOOKUP(tbl2_2!A179,ishod_substance!A:P,3,0)</f>
        <v>внутренний проезд</v>
      </c>
      <c r="E179" s="5" t="str">
        <f>VLOOKUP(tbl2_2!A179,ishod_substance!A:P,11,0)</f>
        <v>автомобиль SCANIA P400</v>
      </c>
      <c r="F179" s="6">
        <f>VLOOKUP(tbl2_2!A179,ishod_substance!A:P,15,0)</f>
        <v>1</v>
      </c>
      <c r="G179" s="6" t="str">
        <f>VLOOKUP(tbl2_2!A179,ishod_substance!A:P,12,0)&amp;"/"&amp;VLOOKUP(tbl2_2!A179,ishod_substance!A:P,14,0)</f>
        <v>0,5/182,5</v>
      </c>
      <c r="H179" s="29" t="str">
        <f>VLOOKUP(tbl2_2!A179,ishod_substance!A:P,6,0)</f>
        <v>неорганизованный</v>
      </c>
      <c r="I179" s="10">
        <f>VLOOKUP(tbl2_2!A179,ishod_substance!A:P,15,0)</f>
        <v>1</v>
      </c>
      <c r="J179" s="10">
        <f>VLOOKUP(tbl2_2!A179,ishod_substance!A:P,5,0)</f>
        <v>6006</v>
      </c>
      <c r="K179" s="84">
        <f>VLOOKUP(tbl2_2!A179,ishod_substance!A:Q,17,0)</f>
        <v>1</v>
      </c>
      <c r="L179" s="84">
        <f>VLOOKUP(tbl2_2!A179,ishod_substance!A:R,18,0)</f>
        <v>5</v>
      </c>
      <c r="M179" s="165">
        <f>VLOOKUP(tbl2_2!A179,ishod_substance!A:AD,28,0)</f>
        <v>0</v>
      </c>
      <c r="N179" s="4">
        <f>VLOOKUP(tbl2_2!A179,ishod_substance!A:AD,20,0)</f>
        <v>0</v>
      </c>
      <c r="O179" s="4">
        <f>VLOOKUP(tbl2_2!A179,ishod_substance!A:AD,21,0)</f>
        <v>0</v>
      </c>
      <c r="P179" s="4">
        <f>VLOOKUP(tbl2_2!A179,ishod_substance!A:AD,22,0)</f>
        <v>0</v>
      </c>
      <c r="Q179" s="4">
        <f>VLOOKUP(tbl2_2!A179,ishod_substance!A:AD,23,0)</f>
        <v>1236223</v>
      </c>
      <c r="R179" s="4">
        <f>VLOOKUP(tbl2_2!A179,ishod_substance!A:AD,24,0)</f>
        <v>407829</v>
      </c>
      <c r="S179" s="4">
        <f>VLOOKUP(tbl2_2!A179,ishod_substance!A:AD,25,0)</f>
        <v>1236241</v>
      </c>
      <c r="T179" s="4">
        <f>VLOOKUP(tbl2_2!A179,ishod_substance!A:AD,26,0)</f>
        <v>407829</v>
      </c>
      <c r="U179" s="4">
        <f>VLOOKUP(tbl2_2!A179,ishod_substance!A:AD,27,0)</f>
        <v>5</v>
      </c>
      <c r="V179" s="166">
        <f>VLOOKUP(tbl2_2!A179,ishod_substance!A:AD,29,0)</f>
        <v>0</v>
      </c>
      <c r="W179" s="166">
        <f>VLOOKUP(tbl2_2!A179,ishod_substance!A:AD,30,0)</f>
        <v>0</v>
      </c>
      <c r="X179" s="166">
        <f>VLOOKUP(tbl2_2!A179,ishod_substance!A:AE,31,0)</f>
        <v>0</v>
      </c>
      <c r="Y179" s="10">
        <f>VLOOKUP(tbl2_2!A179,ishod_substance!A:AD,7,0)</f>
        <v>337</v>
      </c>
      <c r="Z179" s="9" t="str">
        <f>VLOOKUP(Y179,quide!$A$2:$B$1006,2,0)</f>
        <v>Углерода оксид (Углерод окись; углерод моноокись; угарный газ)</v>
      </c>
      <c r="AA179" s="4">
        <f>VLOOKUP(Y179,quide!$A$2:$J$1006,10,0)</f>
        <v>1</v>
      </c>
      <c r="AB179" s="50">
        <f>VLOOKUP(tbl2_2!A179,ishod_substance!A:AD,8,0)</f>
        <v>1.8E-5</v>
      </c>
      <c r="AC179" s="28">
        <f t="shared" si="3"/>
        <v>0</v>
      </c>
      <c r="AD179" s="27">
        <f>VLOOKUP(tbl2_2!A179,ishod_substance!A:AD,9,0)</f>
        <v>9.5443200000000007E-4</v>
      </c>
      <c r="AE179" s="8">
        <f>VLOOKUP(tbl2_2!A179,ishod_substance!A:AD,9,0)</f>
        <v>9.5443200000000007E-4</v>
      </c>
      <c r="AF179" s="12"/>
    </row>
    <row r="180" spans="1:32" ht="90" hidden="1" x14ac:dyDescent="0.25">
      <c r="A180">
        <v>172</v>
      </c>
      <c r="B180" s="85">
        <f>IFERROR(IF(OR(AND(ishod_substance!$O$1=3,OR(VLOOKUP('tbl2'!Y180,quide!A:G,7,0)=2,VLOOKUP('tbl2'!Y180,quide!A:G,7,0)=1)),AND(ishod_substance!$O$1=2,VLOOKUP('tbl2'!Y180,quide!A:I,9,0)=1)),1,0),0)</f>
        <v>0</v>
      </c>
      <c r="C180" s="5">
        <f>VLOOKUP(tbl2_2!A180,ishod_substance!A:P,2,0)</f>
        <v>7</v>
      </c>
      <c r="D180" s="7" t="str">
        <f>VLOOKUP(tbl2_2!A180,ishod_substance!A:P,3,0)</f>
        <v>внутренний проезд</v>
      </c>
      <c r="E180" s="5" t="str">
        <f>VLOOKUP(tbl2_2!A180,ishod_substance!A:P,11,0)</f>
        <v>автомобиль SCANIA P400</v>
      </c>
      <c r="F180" s="6">
        <f>VLOOKUP(tbl2_2!A180,ishod_substance!A:P,15,0)</f>
        <v>1</v>
      </c>
      <c r="G180" s="6" t="str">
        <f>VLOOKUP(tbl2_2!A180,ishod_substance!A:P,12,0)&amp;"/"&amp;VLOOKUP(tbl2_2!A180,ishod_substance!A:P,14,0)</f>
        <v>0,5/182,5</v>
      </c>
      <c r="H180" s="29" t="str">
        <f>VLOOKUP(tbl2_2!A180,ishod_substance!A:P,6,0)</f>
        <v>неорганизованный</v>
      </c>
      <c r="I180" s="10">
        <f>VLOOKUP(tbl2_2!A180,ishod_substance!A:P,15,0)</f>
        <v>1</v>
      </c>
      <c r="J180" s="10">
        <f>VLOOKUP(tbl2_2!A180,ishod_substance!A:P,5,0)</f>
        <v>6006</v>
      </c>
      <c r="K180" s="84">
        <f>VLOOKUP(tbl2_2!A180,ishod_substance!A:Q,17,0)</f>
        <v>1</v>
      </c>
      <c r="L180" s="84">
        <f>VLOOKUP(tbl2_2!A180,ishod_substance!A:R,18,0)</f>
        <v>5</v>
      </c>
      <c r="M180" s="165">
        <f>VLOOKUP(tbl2_2!A180,ishod_substance!A:AD,28,0)</f>
        <v>0</v>
      </c>
      <c r="N180" s="4">
        <f>VLOOKUP(tbl2_2!A180,ishod_substance!A:AD,20,0)</f>
        <v>0</v>
      </c>
      <c r="O180" s="4">
        <f>VLOOKUP(tbl2_2!A180,ishod_substance!A:AD,21,0)</f>
        <v>0</v>
      </c>
      <c r="P180" s="4">
        <f>VLOOKUP(tbl2_2!A180,ishod_substance!A:AD,22,0)</f>
        <v>0</v>
      </c>
      <c r="Q180" s="4">
        <f>VLOOKUP(tbl2_2!A180,ishod_substance!A:AD,23,0)</f>
        <v>1236223</v>
      </c>
      <c r="R180" s="4">
        <f>VLOOKUP(tbl2_2!A180,ishod_substance!A:AD,24,0)</f>
        <v>407829</v>
      </c>
      <c r="S180" s="4">
        <f>VLOOKUP(tbl2_2!A180,ishod_substance!A:AD,25,0)</f>
        <v>1236241</v>
      </c>
      <c r="T180" s="4">
        <f>VLOOKUP(tbl2_2!A180,ishod_substance!A:AD,26,0)</f>
        <v>407829</v>
      </c>
      <c r="U180" s="4">
        <f>VLOOKUP(tbl2_2!A180,ishod_substance!A:AD,27,0)</f>
        <v>5</v>
      </c>
      <c r="V180" s="166">
        <f>VLOOKUP(tbl2_2!A180,ishod_substance!A:AD,29,0)</f>
        <v>0</v>
      </c>
      <c r="W180" s="166">
        <f>VLOOKUP(tbl2_2!A180,ishod_substance!A:AD,30,0)</f>
        <v>0</v>
      </c>
      <c r="X180" s="166">
        <f>VLOOKUP(tbl2_2!A180,ishod_substance!A:AE,31,0)</f>
        <v>0</v>
      </c>
      <c r="Y180" s="10">
        <f>VLOOKUP(tbl2_2!A180,ishod_substance!A:AD,7,0)</f>
        <v>2732</v>
      </c>
      <c r="Z180" s="9" t="str">
        <f>VLOOKUP(Y180,quide!$A$2:$B$1006,2,0)</f>
        <v>Керосин (Керосин прямой перегонки; керосин дезодорированный)</v>
      </c>
      <c r="AA180" s="4">
        <f>VLOOKUP(Y180,quide!$A$2:$J$1006,10,0)</f>
        <v>1</v>
      </c>
      <c r="AB180" s="222">
        <f>VLOOKUP(tbl2_2!A180,ishod_substance!A:AD,8,0)</f>
        <v>2.5019999999999999E-6</v>
      </c>
      <c r="AC180" s="230">
        <f t="shared" si="3"/>
        <v>0</v>
      </c>
      <c r="AD180" s="227">
        <f>VLOOKUP(tbl2_2!A180,ishod_substance!A:AD,9,0)</f>
        <v>1.3051999999999999E-4</v>
      </c>
      <c r="AE180" s="228">
        <f>VLOOKUP(tbl2_2!A180,ishod_substance!A:AD,9,0)</f>
        <v>1.3051999999999999E-4</v>
      </c>
      <c r="AF180" s="12"/>
    </row>
    <row r="181" spans="1:32" ht="64.5" hidden="1" x14ac:dyDescent="0.25">
      <c r="A181">
        <v>173</v>
      </c>
      <c r="B181" s="85">
        <f>IFERROR(IF(OR(AND(ishod_substance!$O$1=3,OR(VLOOKUP('tbl2'!Y181,quide!A:G,7,0)=2,VLOOKUP('tbl2'!Y181,quide!A:G,7,0)=1)),AND(ishod_substance!$O$1=2,VLOOKUP('tbl2'!Y181,quide!A:I,9,0)=1)),1,0),0)</f>
        <v>0</v>
      </c>
      <c r="C181" s="5">
        <f>VLOOKUP(tbl2_2!A181,ishod_substance!A:P,2,0)</f>
        <v>7</v>
      </c>
      <c r="D181" s="7" t="str">
        <f>VLOOKUP(tbl2_2!A181,ishod_substance!A:P,3,0)</f>
        <v>внутренний проезд</v>
      </c>
      <c r="E181" s="5" t="str">
        <f>VLOOKUP(tbl2_2!A181,ishod_substance!A:P,11,0)</f>
        <v>автомобиль Камаз 65201</v>
      </c>
      <c r="F181" s="6">
        <f>VLOOKUP(tbl2_2!A181,ishod_substance!A:P,15,0)</f>
        <v>1</v>
      </c>
      <c r="G181" s="6" t="str">
        <f>VLOOKUP(tbl2_2!A181,ishod_substance!A:P,12,0)&amp;"/"&amp;VLOOKUP(tbl2_2!A181,ishod_substance!A:P,14,0)</f>
        <v>0,5/182,5</v>
      </c>
      <c r="H181" s="29" t="str">
        <f>VLOOKUP(tbl2_2!A181,ishod_substance!A:P,6,0)</f>
        <v>неорганизованный</v>
      </c>
      <c r="I181" s="10">
        <f>VLOOKUP(tbl2_2!A181,ishod_substance!A:P,15,0)</f>
        <v>1</v>
      </c>
      <c r="J181" s="10">
        <f>VLOOKUP(tbl2_2!A181,ishod_substance!A:P,5,0)</f>
        <v>6006</v>
      </c>
      <c r="K181" s="84">
        <f>VLOOKUP(tbl2_2!A181,ishod_substance!A:Q,17,0)</f>
        <v>1</v>
      </c>
      <c r="L181" s="84">
        <f>VLOOKUP(tbl2_2!A181,ishod_substance!A:R,18,0)</f>
        <v>5</v>
      </c>
      <c r="M181" s="165">
        <f>VLOOKUP(tbl2_2!A181,ishod_substance!A:AD,28,0)</f>
        <v>0</v>
      </c>
      <c r="N181" s="4">
        <f>VLOOKUP(tbl2_2!A181,ishod_substance!A:AD,20,0)</f>
        <v>0</v>
      </c>
      <c r="O181" s="4">
        <f>VLOOKUP(tbl2_2!A181,ishod_substance!A:AD,21,0)</f>
        <v>0</v>
      </c>
      <c r="P181" s="4">
        <f>VLOOKUP(tbl2_2!A181,ishod_substance!A:AD,22,0)</f>
        <v>0</v>
      </c>
      <c r="Q181" s="4">
        <f>VLOOKUP(tbl2_2!A181,ishod_substance!A:AD,23,0)</f>
        <v>1236223</v>
      </c>
      <c r="R181" s="4">
        <f>VLOOKUP(tbl2_2!A181,ishod_substance!A:AD,24,0)</f>
        <v>407829</v>
      </c>
      <c r="S181" s="4">
        <f>VLOOKUP(tbl2_2!A181,ishod_substance!A:AD,25,0)</f>
        <v>1236241</v>
      </c>
      <c r="T181" s="4">
        <f>VLOOKUP(tbl2_2!A181,ishod_substance!A:AD,26,0)</f>
        <v>407829</v>
      </c>
      <c r="U181" s="4">
        <f>VLOOKUP(tbl2_2!A181,ishod_substance!A:AD,27,0)</f>
        <v>5</v>
      </c>
      <c r="V181" s="166">
        <f>VLOOKUP(tbl2_2!A181,ishod_substance!A:AD,29,0)</f>
        <v>0</v>
      </c>
      <c r="W181" s="166">
        <f>VLOOKUP(tbl2_2!A181,ishod_substance!A:AD,30,0)</f>
        <v>0</v>
      </c>
      <c r="X181" s="166">
        <f>VLOOKUP(tbl2_2!A181,ishod_substance!A:AE,31,0)</f>
        <v>0</v>
      </c>
      <c r="Y181" s="10">
        <f>VLOOKUP(tbl2_2!A181,ishod_substance!A:AD,7,0)</f>
        <v>301</v>
      </c>
      <c r="Z181" s="9" t="str">
        <f>VLOOKUP(Y181,quide!$A$2:$B$1006,2,0)</f>
        <v>Азота диоксид (Двуокись азота; пероксид азота)</v>
      </c>
      <c r="AA181" s="4">
        <f>VLOOKUP(Y181,quide!$A$2:$J$1006,10,0)</f>
        <v>1</v>
      </c>
      <c r="AB181" s="50">
        <f>VLOOKUP(tbl2_2!A181,ishod_substance!A:AD,8,0)</f>
        <v>7.991999999999999E-6</v>
      </c>
      <c r="AC181" s="28">
        <f t="shared" si="3"/>
        <v>0</v>
      </c>
      <c r="AD181" s="27">
        <f>VLOOKUP(tbl2_2!A181,ishod_substance!A:AD,9,0)</f>
        <v>2.3444736000000003E-3</v>
      </c>
      <c r="AE181" s="8">
        <f>VLOOKUP(tbl2_2!A181,ishod_substance!A:AD,9,0)</f>
        <v>2.3444736000000003E-3</v>
      </c>
      <c r="AF181" s="12"/>
    </row>
    <row r="182" spans="1:32" ht="39" hidden="1" x14ac:dyDescent="0.25">
      <c r="A182">
        <v>174</v>
      </c>
      <c r="B182" s="85">
        <f>IFERROR(IF(OR(AND(ishod_substance!$O$1=3,OR(VLOOKUP('tbl2'!Y182,quide!A:G,7,0)=2,VLOOKUP('tbl2'!Y182,quide!A:G,7,0)=1)),AND(ishod_substance!$O$1=2,VLOOKUP('tbl2'!Y182,quide!A:I,9,0)=1)),1,0),0)</f>
        <v>0</v>
      </c>
      <c r="C182" s="5">
        <f>VLOOKUP(tbl2_2!A182,ishod_substance!A:P,2,0)</f>
        <v>7</v>
      </c>
      <c r="D182" s="7" t="str">
        <f>VLOOKUP(tbl2_2!A182,ishod_substance!A:P,3,0)</f>
        <v>внутренний проезд</v>
      </c>
      <c r="E182" s="5" t="str">
        <f>VLOOKUP(tbl2_2!A182,ishod_substance!A:P,11,0)</f>
        <v>автомобиль Камаз 65201</v>
      </c>
      <c r="F182" s="6">
        <f>VLOOKUP(tbl2_2!A182,ishod_substance!A:P,15,0)</f>
        <v>1</v>
      </c>
      <c r="G182" s="6" t="str">
        <f>VLOOKUP(tbl2_2!A182,ishod_substance!A:P,12,0)&amp;"/"&amp;VLOOKUP(tbl2_2!A182,ishod_substance!A:P,14,0)</f>
        <v>0,5/182,5</v>
      </c>
      <c r="H182" s="29" t="str">
        <f>VLOOKUP(tbl2_2!A182,ishod_substance!A:P,6,0)</f>
        <v>неорганизованный</v>
      </c>
      <c r="I182" s="10">
        <f>VLOOKUP(tbl2_2!A182,ishod_substance!A:P,15,0)</f>
        <v>1</v>
      </c>
      <c r="J182" s="10">
        <f>VLOOKUP(tbl2_2!A182,ishod_substance!A:P,5,0)</f>
        <v>6006</v>
      </c>
      <c r="K182" s="84">
        <f>VLOOKUP(tbl2_2!A182,ishod_substance!A:Q,17,0)</f>
        <v>1</v>
      </c>
      <c r="L182" s="84">
        <f>VLOOKUP(tbl2_2!A182,ishod_substance!A:R,18,0)</f>
        <v>5</v>
      </c>
      <c r="M182" s="165">
        <f>VLOOKUP(tbl2_2!A182,ishod_substance!A:AD,28,0)</f>
        <v>0</v>
      </c>
      <c r="N182" s="4">
        <f>VLOOKUP(tbl2_2!A182,ishod_substance!A:AD,20,0)</f>
        <v>0</v>
      </c>
      <c r="O182" s="4">
        <f>VLOOKUP(tbl2_2!A182,ishod_substance!A:AD,21,0)</f>
        <v>0</v>
      </c>
      <c r="P182" s="4">
        <f>VLOOKUP(tbl2_2!A182,ishod_substance!A:AD,22,0)</f>
        <v>0</v>
      </c>
      <c r="Q182" s="4">
        <f>VLOOKUP(tbl2_2!A182,ishod_substance!A:AD,23,0)</f>
        <v>1236223</v>
      </c>
      <c r="R182" s="4">
        <f>VLOOKUP(tbl2_2!A182,ishod_substance!A:AD,24,0)</f>
        <v>407829</v>
      </c>
      <c r="S182" s="4">
        <f>VLOOKUP(tbl2_2!A182,ishod_substance!A:AD,25,0)</f>
        <v>1236241</v>
      </c>
      <c r="T182" s="4">
        <f>VLOOKUP(tbl2_2!A182,ishod_substance!A:AD,26,0)</f>
        <v>407829</v>
      </c>
      <c r="U182" s="4">
        <f>VLOOKUP(tbl2_2!A182,ishod_substance!A:AD,27,0)</f>
        <v>5</v>
      </c>
      <c r="V182" s="166">
        <f>VLOOKUP(tbl2_2!A182,ishod_substance!A:AD,29,0)</f>
        <v>0</v>
      </c>
      <c r="W182" s="166">
        <f>VLOOKUP(tbl2_2!A182,ishod_substance!A:AD,30,0)</f>
        <v>0</v>
      </c>
      <c r="X182" s="166">
        <f>VLOOKUP(tbl2_2!A182,ishod_substance!A:AE,31,0)</f>
        <v>0</v>
      </c>
      <c r="Y182" s="10">
        <f>VLOOKUP(tbl2_2!A182,ishod_substance!A:AD,7,0)</f>
        <v>304</v>
      </c>
      <c r="Z182" s="9" t="str">
        <f>VLOOKUP(Y182,quide!$A$2:$B$1006,2,0)</f>
        <v>Азот (II) оксид (Азот монооксид)</v>
      </c>
      <c r="AA182" s="4">
        <f>VLOOKUP(Y182,quide!$A$2:$J$1006,10,0)</f>
        <v>1</v>
      </c>
      <c r="AB182" s="50">
        <f>VLOOKUP(tbl2_2!A182,ishod_substance!A:AD,8,0)</f>
        <v>1.2986999999999999E-6</v>
      </c>
      <c r="AC182" s="28">
        <f t="shared" si="3"/>
        <v>0</v>
      </c>
      <c r="AD182" s="27">
        <f>VLOOKUP(tbl2_2!A182,ishod_substance!A:AD,9,0)</f>
        <v>3.8097696000000001E-4</v>
      </c>
      <c r="AE182" s="8">
        <f>VLOOKUP(tbl2_2!A182,ishod_substance!A:AD,9,0)</f>
        <v>3.8097696000000001E-4</v>
      </c>
      <c r="AF182" s="12"/>
    </row>
    <row r="183" spans="1:32" ht="39" hidden="1" x14ac:dyDescent="0.25">
      <c r="A183">
        <v>175</v>
      </c>
      <c r="B183" s="85">
        <f>IFERROR(IF(OR(AND(ishod_substance!$O$1=3,OR(VLOOKUP('tbl2'!Y183,quide!A:G,7,0)=2,VLOOKUP('tbl2'!Y183,quide!A:G,7,0)=1)),AND(ishod_substance!$O$1=2,VLOOKUP('tbl2'!Y183,quide!A:I,9,0)=1)),1,0),0)</f>
        <v>0</v>
      </c>
      <c r="C183" s="5">
        <f>VLOOKUP(tbl2_2!A183,ishod_substance!A:P,2,0)</f>
        <v>7</v>
      </c>
      <c r="D183" s="7" t="str">
        <f>VLOOKUP(tbl2_2!A183,ishod_substance!A:P,3,0)</f>
        <v>внутренний проезд</v>
      </c>
      <c r="E183" s="5" t="str">
        <f>VLOOKUP(tbl2_2!A183,ishod_substance!A:P,11,0)</f>
        <v>автомобиль Камаз 65201</v>
      </c>
      <c r="F183" s="6">
        <f>VLOOKUP(tbl2_2!A183,ishod_substance!A:P,15,0)</f>
        <v>1</v>
      </c>
      <c r="G183" s="6" t="str">
        <f>VLOOKUP(tbl2_2!A183,ishod_substance!A:P,12,0)&amp;"/"&amp;VLOOKUP(tbl2_2!A183,ishod_substance!A:P,14,0)</f>
        <v>0,5/182,5</v>
      </c>
      <c r="H183" s="29" t="str">
        <f>VLOOKUP(tbl2_2!A183,ishod_substance!A:P,6,0)</f>
        <v>неорганизованный</v>
      </c>
      <c r="I183" s="10">
        <f>VLOOKUP(tbl2_2!A183,ishod_substance!A:P,15,0)</f>
        <v>1</v>
      </c>
      <c r="J183" s="10">
        <f>VLOOKUP(tbl2_2!A183,ishod_substance!A:P,5,0)</f>
        <v>6006</v>
      </c>
      <c r="K183" s="84">
        <f>VLOOKUP(tbl2_2!A183,ishod_substance!A:Q,17,0)</f>
        <v>1</v>
      </c>
      <c r="L183" s="84">
        <f>VLOOKUP(tbl2_2!A183,ishod_substance!A:R,18,0)</f>
        <v>5</v>
      </c>
      <c r="M183" s="165">
        <f>VLOOKUP(tbl2_2!A183,ishod_substance!A:AD,28,0)</f>
        <v>0</v>
      </c>
      <c r="N183" s="4">
        <f>VLOOKUP(tbl2_2!A183,ishod_substance!A:AD,20,0)</f>
        <v>0</v>
      </c>
      <c r="O183" s="4">
        <f>VLOOKUP(tbl2_2!A183,ishod_substance!A:AD,21,0)</f>
        <v>0</v>
      </c>
      <c r="P183" s="4">
        <f>VLOOKUP(tbl2_2!A183,ishod_substance!A:AD,22,0)</f>
        <v>0</v>
      </c>
      <c r="Q183" s="4">
        <f>VLOOKUP(tbl2_2!A183,ishod_substance!A:AD,23,0)</f>
        <v>1236223</v>
      </c>
      <c r="R183" s="4">
        <f>VLOOKUP(tbl2_2!A183,ishod_substance!A:AD,24,0)</f>
        <v>407829</v>
      </c>
      <c r="S183" s="4">
        <f>VLOOKUP(tbl2_2!A183,ishod_substance!A:AD,25,0)</f>
        <v>1236241</v>
      </c>
      <c r="T183" s="4">
        <f>VLOOKUP(tbl2_2!A183,ishod_substance!A:AD,26,0)</f>
        <v>407829</v>
      </c>
      <c r="U183" s="4">
        <f>VLOOKUP(tbl2_2!A183,ishod_substance!A:AD,27,0)</f>
        <v>5</v>
      </c>
      <c r="V183" s="166">
        <f>VLOOKUP(tbl2_2!A183,ishod_substance!A:AD,29,0)</f>
        <v>0</v>
      </c>
      <c r="W183" s="166">
        <f>VLOOKUP(tbl2_2!A183,ishod_substance!A:AD,30,0)</f>
        <v>0</v>
      </c>
      <c r="X183" s="166">
        <f>VLOOKUP(tbl2_2!A183,ishod_substance!A:AE,31,0)</f>
        <v>0</v>
      </c>
      <c r="Y183" s="10">
        <f>VLOOKUP(tbl2_2!A183,ishod_substance!A:AD,7,0)</f>
        <v>328</v>
      </c>
      <c r="Z183" s="9" t="str">
        <f>VLOOKUP(Y183,quide!$A$2:$B$1006,2,0)</f>
        <v>Углерод (Пигмент черный)</v>
      </c>
      <c r="AA183" s="4">
        <f>VLOOKUP(Y183,quide!$A$2:$J$1006,10,0)</f>
        <v>1</v>
      </c>
      <c r="AB183" s="50">
        <f>VLOOKUP(tbl2_2!A183,ishod_substance!A:AD,8,0)</f>
        <v>9.9900000000000009E-7</v>
      </c>
      <c r="AC183" s="28">
        <f t="shared" si="3"/>
        <v>0</v>
      </c>
      <c r="AD183" s="27">
        <f>VLOOKUP(tbl2_2!A183,ishod_substance!A:AD,9,0)</f>
        <v>1.5295200000000001E-4</v>
      </c>
      <c r="AE183" s="8">
        <f>VLOOKUP(tbl2_2!A183,ishod_substance!A:AD,9,0)</f>
        <v>1.5295200000000001E-4</v>
      </c>
      <c r="AF183" s="12"/>
    </row>
    <row r="184" spans="1:32" ht="39" hidden="1" x14ac:dyDescent="0.25">
      <c r="A184">
        <v>176</v>
      </c>
      <c r="B184" s="85">
        <f>IFERROR(IF(OR(AND(ishod_substance!$O$1=3,OR(VLOOKUP('tbl2'!Y184,quide!A:G,7,0)=2,VLOOKUP('tbl2'!Y184,quide!A:G,7,0)=1)),AND(ishod_substance!$O$1=2,VLOOKUP('tbl2'!Y184,quide!A:I,9,0)=1)),1,0),0)</f>
        <v>0</v>
      </c>
      <c r="C184" s="5">
        <f>VLOOKUP(tbl2_2!A184,ishod_substance!A:P,2,0)</f>
        <v>7</v>
      </c>
      <c r="D184" s="7" t="str">
        <f>VLOOKUP(tbl2_2!A184,ishod_substance!A:P,3,0)</f>
        <v>внутренний проезд</v>
      </c>
      <c r="E184" s="5" t="str">
        <f>VLOOKUP(tbl2_2!A184,ishod_substance!A:P,11,0)</f>
        <v>автомобиль Камаз 65201</v>
      </c>
      <c r="F184" s="6">
        <f>VLOOKUP(tbl2_2!A184,ishod_substance!A:P,15,0)</f>
        <v>1</v>
      </c>
      <c r="G184" s="6" t="str">
        <f>VLOOKUP(tbl2_2!A184,ishod_substance!A:P,12,0)&amp;"/"&amp;VLOOKUP(tbl2_2!A184,ishod_substance!A:P,14,0)</f>
        <v>0,5/182,5</v>
      </c>
      <c r="H184" s="29" t="str">
        <f>VLOOKUP(tbl2_2!A184,ishod_substance!A:P,6,0)</f>
        <v>неорганизованный</v>
      </c>
      <c r="I184" s="10">
        <f>VLOOKUP(tbl2_2!A184,ishod_substance!A:P,15,0)</f>
        <v>1</v>
      </c>
      <c r="J184" s="10">
        <f>VLOOKUP(tbl2_2!A184,ishod_substance!A:P,5,0)</f>
        <v>6006</v>
      </c>
      <c r="K184" s="84">
        <f>VLOOKUP(tbl2_2!A184,ishod_substance!A:Q,17,0)</f>
        <v>1</v>
      </c>
      <c r="L184" s="84">
        <f>VLOOKUP(tbl2_2!A184,ishod_substance!A:R,18,0)</f>
        <v>5</v>
      </c>
      <c r="M184" s="165">
        <f>VLOOKUP(tbl2_2!A184,ishod_substance!A:AD,28,0)</f>
        <v>0</v>
      </c>
      <c r="N184" s="4">
        <f>VLOOKUP(tbl2_2!A184,ishod_substance!A:AD,20,0)</f>
        <v>0</v>
      </c>
      <c r="O184" s="4">
        <f>VLOOKUP(tbl2_2!A184,ishod_substance!A:AD,21,0)</f>
        <v>0</v>
      </c>
      <c r="P184" s="4">
        <f>VLOOKUP(tbl2_2!A184,ishod_substance!A:AD,22,0)</f>
        <v>0</v>
      </c>
      <c r="Q184" s="4">
        <f>VLOOKUP(tbl2_2!A184,ishod_substance!A:AD,23,0)</f>
        <v>1236223</v>
      </c>
      <c r="R184" s="4">
        <f>VLOOKUP(tbl2_2!A184,ishod_substance!A:AD,24,0)</f>
        <v>407829</v>
      </c>
      <c r="S184" s="4">
        <f>VLOOKUP(tbl2_2!A184,ishod_substance!A:AD,25,0)</f>
        <v>1236241</v>
      </c>
      <c r="T184" s="4">
        <f>VLOOKUP(tbl2_2!A184,ishod_substance!A:AD,26,0)</f>
        <v>407829</v>
      </c>
      <c r="U184" s="4">
        <f>VLOOKUP(tbl2_2!A184,ishod_substance!A:AD,27,0)</f>
        <v>5</v>
      </c>
      <c r="V184" s="166">
        <f>VLOOKUP(tbl2_2!A184,ishod_substance!A:AD,29,0)</f>
        <v>0</v>
      </c>
      <c r="W184" s="166">
        <f>VLOOKUP(tbl2_2!A184,ishod_substance!A:AD,30,0)</f>
        <v>0</v>
      </c>
      <c r="X184" s="166">
        <f>VLOOKUP(tbl2_2!A184,ishod_substance!A:AE,31,0)</f>
        <v>0</v>
      </c>
      <c r="Y184" s="10">
        <f>VLOOKUP(tbl2_2!A184,ishod_substance!A:AD,7,0)</f>
        <v>330</v>
      </c>
      <c r="Z184" s="9" t="str">
        <f>VLOOKUP(Y184,quide!$A$2:$B$1006,2,0)</f>
        <v>Сера диоксид (ангидрид сернистый)</v>
      </c>
      <c r="AA184" s="4">
        <f>VLOOKUP(Y184,quide!$A$2:$J$1006,10,0)</f>
        <v>1</v>
      </c>
      <c r="AB184" s="50">
        <f>VLOOKUP(tbl2_2!A184,ishod_substance!A:AD,8,0)</f>
        <v>1.6649999999999999E-6</v>
      </c>
      <c r="AC184" s="28">
        <f t="shared" si="3"/>
        <v>0</v>
      </c>
      <c r="AD184" s="27">
        <f>VLOOKUP(tbl2_2!A184,ishod_substance!A:AD,9,0)</f>
        <v>2.6307960000000003E-4</v>
      </c>
      <c r="AE184" s="8">
        <f>VLOOKUP(tbl2_2!A184,ishod_substance!A:AD,9,0)</f>
        <v>2.6307960000000003E-4</v>
      </c>
      <c r="AF184" s="12"/>
    </row>
    <row r="185" spans="1:32" ht="90" hidden="1" x14ac:dyDescent="0.25">
      <c r="A185">
        <v>177</v>
      </c>
      <c r="B185" s="85">
        <f>IFERROR(IF(OR(AND(ishod_substance!$O$1=3,OR(VLOOKUP('tbl2'!Y185,quide!A:G,7,0)=2,VLOOKUP('tbl2'!Y185,quide!A:G,7,0)=1)),AND(ishod_substance!$O$1=2,VLOOKUP('tbl2'!Y185,quide!A:I,9,0)=1)),1,0),0)</f>
        <v>0</v>
      </c>
      <c r="C185" s="5">
        <f>VLOOKUP(tbl2_2!A185,ishod_substance!A:P,2,0)</f>
        <v>7</v>
      </c>
      <c r="D185" s="7" t="str">
        <f>VLOOKUP(tbl2_2!A185,ishod_substance!A:P,3,0)</f>
        <v>внутренний проезд</v>
      </c>
      <c r="E185" s="5" t="str">
        <f>VLOOKUP(tbl2_2!A185,ishod_substance!A:P,11,0)</f>
        <v>автомобиль Камаз 65201</v>
      </c>
      <c r="F185" s="6">
        <f>VLOOKUP(tbl2_2!A185,ishod_substance!A:P,15,0)</f>
        <v>1</v>
      </c>
      <c r="G185" s="6" t="str">
        <f>VLOOKUP(tbl2_2!A185,ishod_substance!A:P,12,0)&amp;"/"&amp;VLOOKUP(tbl2_2!A185,ishod_substance!A:P,14,0)</f>
        <v>0,5/182,5</v>
      </c>
      <c r="H185" s="29" t="str">
        <f>VLOOKUP(tbl2_2!A185,ishod_substance!A:P,6,0)</f>
        <v>неорганизованный</v>
      </c>
      <c r="I185" s="10">
        <f>VLOOKUP(tbl2_2!A185,ishod_substance!A:P,15,0)</f>
        <v>1</v>
      </c>
      <c r="J185" s="10">
        <f>VLOOKUP(tbl2_2!A185,ishod_substance!A:P,5,0)</f>
        <v>6006</v>
      </c>
      <c r="K185" s="84">
        <f>VLOOKUP(tbl2_2!A185,ishod_substance!A:Q,17,0)</f>
        <v>1</v>
      </c>
      <c r="L185" s="84">
        <f>VLOOKUP(tbl2_2!A185,ishod_substance!A:R,18,0)</f>
        <v>5</v>
      </c>
      <c r="M185" s="165">
        <f>VLOOKUP(tbl2_2!A185,ishod_substance!A:AD,28,0)</f>
        <v>0</v>
      </c>
      <c r="N185" s="4">
        <f>VLOOKUP(tbl2_2!A185,ishod_substance!A:AD,20,0)</f>
        <v>0</v>
      </c>
      <c r="O185" s="4">
        <f>VLOOKUP(tbl2_2!A185,ishod_substance!A:AD,21,0)</f>
        <v>0</v>
      </c>
      <c r="P185" s="4">
        <f>VLOOKUP(tbl2_2!A185,ishod_substance!A:AD,22,0)</f>
        <v>0</v>
      </c>
      <c r="Q185" s="4">
        <f>VLOOKUP(tbl2_2!A185,ishod_substance!A:AD,23,0)</f>
        <v>1236223</v>
      </c>
      <c r="R185" s="4">
        <f>VLOOKUP(tbl2_2!A185,ishod_substance!A:AD,24,0)</f>
        <v>407829</v>
      </c>
      <c r="S185" s="4">
        <f>VLOOKUP(tbl2_2!A185,ishod_substance!A:AD,25,0)</f>
        <v>1236241</v>
      </c>
      <c r="T185" s="4">
        <f>VLOOKUP(tbl2_2!A185,ishod_substance!A:AD,26,0)</f>
        <v>407829</v>
      </c>
      <c r="U185" s="4">
        <f>VLOOKUP(tbl2_2!A185,ishod_substance!A:AD,27,0)</f>
        <v>5</v>
      </c>
      <c r="V185" s="166">
        <f>VLOOKUP(tbl2_2!A185,ishod_substance!A:AD,29,0)</f>
        <v>0</v>
      </c>
      <c r="W185" s="166">
        <f>VLOOKUP(tbl2_2!A185,ishod_substance!A:AD,30,0)</f>
        <v>0</v>
      </c>
      <c r="X185" s="166">
        <f>VLOOKUP(tbl2_2!A185,ishod_substance!A:AE,31,0)</f>
        <v>0</v>
      </c>
      <c r="Y185" s="10">
        <f>VLOOKUP(tbl2_2!A185,ishod_substance!A:AD,7,0)</f>
        <v>337</v>
      </c>
      <c r="Z185" s="9" t="str">
        <f>VLOOKUP(Y185,quide!$A$2:$B$1006,2,0)</f>
        <v>Углерода оксид (Углерод окись; углерод моноокись; угарный газ)</v>
      </c>
      <c r="AA185" s="4">
        <f>VLOOKUP(Y185,quide!$A$2:$J$1006,10,0)</f>
        <v>1</v>
      </c>
      <c r="AB185" s="222">
        <f>VLOOKUP(tbl2_2!A185,ishod_substance!A:AD,8,0)</f>
        <v>1.8499500000000001E-5</v>
      </c>
      <c r="AC185" s="230">
        <f t="shared" si="3"/>
        <v>0</v>
      </c>
      <c r="AD185" s="227">
        <f>VLOOKUP(tbl2_2!A185,ishod_substance!A:AD,9,0)</f>
        <v>2.9305920000000001E-3</v>
      </c>
      <c r="AE185" s="228">
        <f>VLOOKUP(tbl2_2!A185,ishod_substance!A:AD,9,0)</f>
        <v>2.9305920000000001E-3</v>
      </c>
      <c r="AF185" s="12"/>
    </row>
    <row r="186" spans="1:32" ht="90" hidden="1" x14ac:dyDescent="0.25">
      <c r="A186">
        <v>178</v>
      </c>
      <c r="B186" s="85">
        <f>IFERROR(IF(OR(AND(ishod_substance!$O$1=3,OR(VLOOKUP('tbl2'!Y186,quide!A:G,7,0)=2,VLOOKUP('tbl2'!Y186,quide!A:G,7,0)=1)),AND(ishod_substance!$O$1=2,VLOOKUP('tbl2'!Y186,quide!A:I,9,0)=1)),1,0),0)</f>
        <v>0</v>
      </c>
      <c r="C186" s="5">
        <f>VLOOKUP(tbl2_2!A186,ishod_substance!A:P,2,0)</f>
        <v>7</v>
      </c>
      <c r="D186" s="7" t="str">
        <f>VLOOKUP(tbl2_2!A186,ishod_substance!A:P,3,0)</f>
        <v>внутренний проезд</v>
      </c>
      <c r="E186" s="5" t="str">
        <f>VLOOKUP(tbl2_2!A186,ishod_substance!A:P,11,0)</f>
        <v>автомобиль Камаз 65201</v>
      </c>
      <c r="F186" s="6">
        <f>VLOOKUP(tbl2_2!A186,ishod_substance!A:P,15,0)</f>
        <v>1</v>
      </c>
      <c r="G186" s="6" t="str">
        <f>VLOOKUP(tbl2_2!A186,ishod_substance!A:P,12,0)&amp;"/"&amp;VLOOKUP(tbl2_2!A186,ishod_substance!A:P,14,0)</f>
        <v>0,5/182,5</v>
      </c>
      <c r="H186" s="29" t="str">
        <f>VLOOKUP(tbl2_2!A186,ishod_substance!A:P,6,0)</f>
        <v>неорганизованный</v>
      </c>
      <c r="I186" s="10">
        <f>VLOOKUP(tbl2_2!A186,ishod_substance!A:P,15,0)</f>
        <v>1</v>
      </c>
      <c r="J186" s="10">
        <f>VLOOKUP(tbl2_2!A186,ishod_substance!A:P,5,0)</f>
        <v>6006</v>
      </c>
      <c r="K186" s="84">
        <f>VLOOKUP(tbl2_2!A186,ishod_substance!A:Q,17,0)</f>
        <v>1</v>
      </c>
      <c r="L186" s="84">
        <f>VLOOKUP(tbl2_2!A186,ishod_substance!A:R,18,0)</f>
        <v>5</v>
      </c>
      <c r="M186" s="165">
        <f>VLOOKUP(tbl2_2!A186,ishod_substance!A:AD,28,0)</f>
        <v>0</v>
      </c>
      <c r="N186" s="4">
        <f>VLOOKUP(tbl2_2!A186,ishod_substance!A:AD,20,0)</f>
        <v>0</v>
      </c>
      <c r="O186" s="4">
        <f>VLOOKUP(tbl2_2!A186,ishod_substance!A:AD,21,0)</f>
        <v>0</v>
      </c>
      <c r="P186" s="4">
        <f>VLOOKUP(tbl2_2!A186,ishod_substance!A:AD,22,0)</f>
        <v>0</v>
      </c>
      <c r="Q186" s="4">
        <f>VLOOKUP(tbl2_2!A186,ishod_substance!A:AD,23,0)</f>
        <v>1236223</v>
      </c>
      <c r="R186" s="4">
        <f>VLOOKUP(tbl2_2!A186,ishod_substance!A:AD,24,0)</f>
        <v>407829</v>
      </c>
      <c r="S186" s="4">
        <f>VLOOKUP(tbl2_2!A186,ishod_substance!A:AD,25,0)</f>
        <v>1236241</v>
      </c>
      <c r="T186" s="4">
        <f>VLOOKUP(tbl2_2!A186,ishod_substance!A:AD,26,0)</f>
        <v>407829</v>
      </c>
      <c r="U186" s="4">
        <f>VLOOKUP(tbl2_2!A186,ishod_substance!A:AD,27,0)</f>
        <v>5</v>
      </c>
      <c r="V186" s="166">
        <f>VLOOKUP(tbl2_2!A186,ishod_substance!A:AD,29,0)</f>
        <v>0</v>
      </c>
      <c r="W186" s="166">
        <f>VLOOKUP(tbl2_2!A186,ishod_substance!A:AD,30,0)</f>
        <v>0</v>
      </c>
      <c r="X186" s="166">
        <f>VLOOKUP(tbl2_2!A186,ishod_substance!A:AE,31,0)</f>
        <v>0</v>
      </c>
      <c r="Y186" s="10">
        <f>VLOOKUP(tbl2_2!A186,ishod_substance!A:AD,7,0)</f>
        <v>2732</v>
      </c>
      <c r="Z186" s="9" t="str">
        <f>VLOOKUP(Y186,quide!$A$2:$B$1006,2,0)</f>
        <v>Керосин (Керосин прямой перегонки; керосин дезодорированный)</v>
      </c>
      <c r="AA186" s="4">
        <f>VLOOKUP(Y186,quide!$A$2:$J$1006,10,0)</f>
        <v>1</v>
      </c>
      <c r="AB186" s="50">
        <f>VLOOKUP(tbl2_2!A186,ishod_substance!A:AD,8,0)</f>
        <v>3.0014999999999996E-6</v>
      </c>
      <c r="AC186" s="28">
        <f t="shared" si="3"/>
        <v>0</v>
      </c>
      <c r="AD186" s="27">
        <f>VLOOKUP(tbl2_2!A186,ishod_substance!A:AD,9,0)</f>
        <v>4.7721600000000003E-4</v>
      </c>
      <c r="AE186" s="8">
        <f>VLOOKUP(tbl2_2!A186,ishod_substance!A:AD,9,0)</f>
        <v>4.7721600000000003E-4</v>
      </c>
      <c r="AF186" s="12"/>
    </row>
    <row r="187" spans="1:32" ht="64.5" hidden="1" x14ac:dyDescent="0.25">
      <c r="A187">
        <v>179</v>
      </c>
      <c r="B187" s="85">
        <f>IFERROR(IF(OR(AND(ishod_substance!$O$1=3,OR(VLOOKUP('tbl2'!Y187,quide!A:G,7,0)=2,VLOOKUP('tbl2'!Y187,quide!A:G,7,0)=1)),AND(ishod_substance!$O$1=2,VLOOKUP('tbl2'!Y187,quide!A:I,9,0)=1)),1,0),0)</f>
        <v>0</v>
      </c>
      <c r="C187" s="5">
        <f>VLOOKUP(tbl2_2!A187,ishod_substance!A:P,2,0)</f>
        <v>7</v>
      </c>
      <c r="D187" s="7" t="str">
        <f>VLOOKUP(tbl2_2!A187,ishod_substance!A:P,3,0)</f>
        <v>внутренний проезд</v>
      </c>
      <c r="E187" s="5" t="str">
        <f>VLOOKUP(tbl2_2!A187,ishod_substance!A:P,11,0)</f>
        <v>прицеп AW27</v>
      </c>
      <c r="F187" s="6">
        <f>VLOOKUP(tbl2_2!A187,ishod_substance!A:P,15,0)</f>
        <v>1</v>
      </c>
      <c r="G187" s="6" t="str">
        <f>VLOOKUP(tbl2_2!A187,ishod_substance!A:P,12,0)&amp;"/"&amp;VLOOKUP(tbl2_2!A187,ishod_substance!A:P,14,0)</f>
        <v>0,5/182,5</v>
      </c>
      <c r="H187" s="29" t="str">
        <f>VLOOKUP(tbl2_2!A187,ishod_substance!A:P,6,0)</f>
        <v>неорганизованный</v>
      </c>
      <c r="I187" s="10">
        <f>VLOOKUP(tbl2_2!A187,ishod_substance!A:P,15,0)</f>
        <v>1</v>
      </c>
      <c r="J187" s="10">
        <f>VLOOKUP(tbl2_2!A187,ishod_substance!A:P,5,0)</f>
        <v>6006</v>
      </c>
      <c r="K187" s="84">
        <f>VLOOKUP(tbl2_2!A187,ishod_substance!A:Q,17,0)</f>
        <v>1</v>
      </c>
      <c r="L187" s="84">
        <f>VLOOKUP(tbl2_2!A187,ishod_substance!A:R,18,0)</f>
        <v>5</v>
      </c>
      <c r="M187" s="165">
        <f>VLOOKUP(tbl2_2!A187,ishod_substance!A:AD,28,0)</f>
        <v>0</v>
      </c>
      <c r="N187" s="4">
        <f>VLOOKUP(tbl2_2!A187,ishod_substance!A:AD,20,0)</f>
        <v>0</v>
      </c>
      <c r="O187" s="4">
        <f>VLOOKUP(tbl2_2!A187,ishod_substance!A:AD,21,0)</f>
        <v>0</v>
      </c>
      <c r="P187" s="4">
        <f>VLOOKUP(tbl2_2!A187,ishod_substance!A:AD,22,0)</f>
        <v>0</v>
      </c>
      <c r="Q187" s="4">
        <f>VLOOKUP(tbl2_2!A187,ishod_substance!A:AD,23,0)</f>
        <v>1236223</v>
      </c>
      <c r="R187" s="4">
        <f>VLOOKUP(tbl2_2!A187,ishod_substance!A:AD,24,0)</f>
        <v>407829</v>
      </c>
      <c r="S187" s="4">
        <f>VLOOKUP(tbl2_2!A187,ishod_substance!A:AD,25,0)</f>
        <v>1236241</v>
      </c>
      <c r="T187" s="4">
        <f>VLOOKUP(tbl2_2!A187,ishod_substance!A:AD,26,0)</f>
        <v>407829</v>
      </c>
      <c r="U187" s="4">
        <f>VLOOKUP(tbl2_2!A187,ishod_substance!A:AD,27,0)</f>
        <v>5</v>
      </c>
      <c r="V187" s="166">
        <f>VLOOKUP(tbl2_2!A187,ishod_substance!A:AD,29,0)</f>
        <v>0</v>
      </c>
      <c r="W187" s="166">
        <f>VLOOKUP(tbl2_2!A187,ishod_substance!A:AD,30,0)</f>
        <v>0</v>
      </c>
      <c r="X187" s="166">
        <f>VLOOKUP(tbl2_2!A187,ishod_substance!A:AE,31,0)</f>
        <v>0</v>
      </c>
      <c r="Y187" s="10">
        <f>VLOOKUP(tbl2_2!A187,ishod_substance!A:AD,7,0)</f>
        <v>301</v>
      </c>
      <c r="Z187" s="9" t="str">
        <f>VLOOKUP(Y187,quide!$A$2:$B$1006,2,0)</f>
        <v>Азота диоксид (Двуокись азота; пероксид азота)</v>
      </c>
      <c r="AA187" s="4">
        <f>VLOOKUP(Y187,quide!$A$2:$J$1006,10,0)</f>
        <v>1</v>
      </c>
      <c r="AB187" s="50">
        <f>VLOOKUP(tbl2_2!A187,ishod_substance!A:AD,8,0)</f>
        <v>7.8119999999999991E-6</v>
      </c>
      <c r="AC187" s="28">
        <f t="shared" ref="AC187:AC250" si="4">IF(O187=0,0,AB187*1000/O187)</f>
        <v>0</v>
      </c>
      <c r="AD187" s="27">
        <f>VLOOKUP(tbl2_2!A187,ishod_substance!A:AD,9,0)</f>
        <v>1.5270912000000002E-3</v>
      </c>
      <c r="AE187" s="8">
        <f>VLOOKUP(tbl2_2!A187,ishod_substance!A:AD,9,0)</f>
        <v>1.5270912000000002E-3</v>
      </c>
      <c r="AF187" s="12"/>
    </row>
    <row r="188" spans="1:32" ht="39" hidden="1" x14ac:dyDescent="0.25">
      <c r="A188">
        <v>180</v>
      </c>
      <c r="B188" s="85">
        <f>IFERROR(IF(OR(AND(ishod_substance!$O$1=3,OR(VLOOKUP('tbl2'!Y188,quide!A:G,7,0)=2,VLOOKUP('tbl2'!Y188,quide!A:G,7,0)=1)),AND(ishod_substance!$O$1=2,VLOOKUP('tbl2'!Y188,quide!A:I,9,0)=1)),1,0),0)</f>
        <v>0</v>
      </c>
      <c r="C188" s="5">
        <f>VLOOKUP(tbl2_2!A188,ishod_substance!A:P,2,0)</f>
        <v>7</v>
      </c>
      <c r="D188" s="7" t="str">
        <f>VLOOKUP(tbl2_2!A188,ishod_substance!A:P,3,0)</f>
        <v>внутренний проезд</v>
      </c>
      <c r="E188" s="5" t="str">
        <f>VLOOKUP(tbl2_2!A188,ishod_substance!A:P,11,0)</f>
        <v>прицеп AW27</v>
      </c>
      <c r="F188" s="6">
        <f>VLOOKUP(tbl2_2!A188,ishod_substance!A:P,15,0)</f>
        <v>1</v>
      </c>
      <c r="G188" s="6" t="str">
        <f>VLOOKUP(tbl2_2!A188,ishod_substance!A:P,12,0)&amp;"/"&amp;VLOOKUP(tbl2_2!A188,ishod_substance!A:P,14,0)</f>
        <v>0,5/182,5</v>
      </c>
      <c r="H188" s="29" t="str">
        <f>VLOOKUP(tbl2_2!A188,ishod_substance!A:P,6,0)</f>
        <v>неорганизованный</v>
      </c>
      <c r="I188" s="10">
        <f>VLOOKUP(tbl2_2!A188,ishod_substance!A:P,15,0)</f>
        <v>1</v>
      </c>
      <c r="J188" s="10">
        <f>VLOOKUP(tbl2_2!A188,ishod_substance!A:P,5,0)</f>
        <v>6006</v>
      </c>
      <c r="K188" s="84">
        <f>VLOOKUP(tbl2_2!A188,ishod_substance!A:Q,17,0)</f>
        <v>1</v>
      </c>
      <c r="L188" s="84">
        <f>VLOOKUP(tbl2_2!A188,ishod_substance!A:R,18,0)</f>
        <v>5</v>
      </c>
      <c r="M188" s="165">
        <f>VLOOKUP(tbl2_2!A188,ishod_substance!A:AD,28,0)</f>
        <v>0</v>
      </c>
      <c r="N188" s="4">
        <f>VLOOKUP(tbl2_2!A188,ishod_substance!A:AD,20,0)</f>
        <v>0</v>
      </c>
      <c r="O188" s="4">
        <f>VLOOKUP(tbl2_2!A188,ishod_substance!A:AD,21,0)</f>
        <v>0</v>
      </c>
      <c r="P188" s="4">
        <f>VLOOKUP(tbl2_2!A188,ishod_substance!A:AD,22,0)</f>
        <v>0</v>
      </c>
      <c r="Q188" s="4">
        <f>VLOOKUP(tbl2_2!A188,ishod_substance!A:AD,23,0)</f>
        <v>1236223</v>
      </c>
      <c r="R188" s="4">
        <f>VLOOKUP(tbl2_2!A188,ishod_substance!A:AD,24,0)</f>
        <v>407829</v>
      </c>
      <c r="S188" s="4">
        <f>VLOOKUP(tbl2_2!A188,ishod_substance!A:AD,25,0)</f>
        <v>1236241</v>
      </c>
      <c r="T188" s="4">
        <f>VLOOKUP(tbl2_2!A188,ishod_substance!A:AD,26,0)</f>
        <v>407829</v>
      </c>
      <c r="U188" s="4">
        <f>VLOOKUP(tbl2_2!A188,ishod_substance!A:AD,27,0)</f>
        <v>5</v>
      </c>
      <c r="V188" s="166">
        <f>VLOOKUP(tbl2_2!A188,ishod_substance!A:AD,29,0)</f>
        <v>0</v>
      </c>
      <c r="W188" s="166">
        <f>VLOOKUP(tbl2_2!A188,ishod_substance!A:AD,30,0)</f>
        <v>0</v>
      </c>
      <c r="X188" s="166">
        <f>VLOOKUP(tbl2_2!A188,ishod_substance!A:AE,31,0)</f>
        <v>0</v>
      </c>
      <c r="Y188" s="10">
        <f>VLOOKUP(tbl2_2!A188,ishod_substance!A:AD,7,0)</f>
        <v>304</v>
      </c>
      <c r="Z188" s="9" t="str">
        <f>VLOOKUP(Y188,quide!$A$2:$B$1006,2,0)</f>
        <v>Азот (II) оксид (Азот монооксид)</v>
      </c>
      <c r="AA188" s="4">
        <f>VLOOKUP(Y188,quide!$A$2:$J$1006,10,0)</f>
        <v>1</v>
      </c>
      <c r="AB188" s="50">
        <f>VLOOKUP(tbl2_2!A188,ishod_substance!A:AD,8,0)</f>
        <v>1.26945E-6</v>
      </c>
      <c r="AC188" s="28">
        <f t="shared" si="4"/>
        <v>0</v>
      </c>
      <c r="AD188" s="27">
        <f>VLOOKUP(tbl2_2!A188,ishod_substance!A:AD,9,0)</f>
        <v>2.4815232000000004E-4</v>
      </c>
      <c r="AE188" s="8">
        <f>VLOOKUP(tbl2_2!A188,ishod_substance!A:AD,9,0)</f>
        <v>2.4815232000000004E-4</v>
      </c>
      <c r="AF188" s="12"/>
    </row>
    <row r="189" spans="1:32" ht="39" hidden="1" x14ac:dyDescent="0.25">
      <c r="A189">
        <v>181</v>
      </c>
      <c r="B189" s="85">
        <f>IFERROR(IF(OR(AND(ishod_substance!$O$1=3,OR(VLOOKUP('tbl2'!Y189,quide!A:G,7,0)=2,VLOOKUP('tbl2'!Y189,quide!A:G,7,0)=1)),AND(ishod_substance!$O$1=2,VLOOKUP('tbl2'!Y189,quide!A:I,9,0)=1)),1,0),0)</f>
        <v>0</v>
      </c>
      <c r="C189" s="5">
        <f>VLOOKUP(tbl2_2!A189,ishod_substance!A:P,2,0)</f>
        <v>7</v>
      </c>
      <c r="D189" s="7" t="str">
        <f>VLOOKUP(tbl2_2!A189,ishod_substance!A:P,3,0)</f>
        <v>внутренний проезд</v>
      </c>
      <c r="E189" s="5" t="str">
        <f>VLOOKUP(tbl2_2!A189,ishod_substance!A:P,11,0)</f>
        <v>прицеп AW27</v>
      </c>
      <c r="F189" s="6">
        <f>VLOOKUP(tbl2_2!A189,ishod_substance!A:P,15,0)</f>
        <v>1</v>
      </c>
      <c r="G189" s="6" t="str">
        <f>VLOOKUP(tbl2_2!A189,ishod_substance!A:P,12,0)&amp;"/"&amp;VLOOKUP(tbl2_2!A189,ishod_substance!A:P,14,0)</f>
        <v>0,5/182,5</v>
      </c>
      <c r="H189" s="29" t="str">
        <f>VLOOKUP(tbl2_2!A189,ishod_substance!A:P,6,0)</f>
        <v>неорганизованный</v>
      </c>
      <c r="I189" s="10">
        <f>VLOOKUP(tbl2_2!A189,ishod_substance!A:P,15,0)</f>
        <v>1</v>
      </c>
      <c r="J189" s="10">
        <f>VLOOKUP(tbl2_2!A189,ishod_substance!A:P,5,0)</f>
        <v>6006</v>
      </c>
      <c r="K189" s="84">
        <f>VLOOKUP(tbl2_2!A189,ishod_substance!A:Q,17,0)</f>
        <v>1</v>
      </c>
      <c r="L189" s="84">
        <f>VLOOKUP(tbl2_2!A189,ishod_substance!A:R,18,0)</f>
        <v>5</v>
      </c>
      <c r="M189" s="165">
        <f>VLOOKUP(tbl2_2!A189,ishod_substance!A:AD,28,0)</f>
        <v>0</v>
      </c>
      <c r="N189" s="4">
        <f>VLOOKUP(tbl2_2!A189,ishod_substance!A:AD,20,0)</f>
        <v>0</v>
      </c>
      <c r="O189" s="4">
        <f>VLOOKUP(tbl2_2!A189,ishod_substance!A:AD,21,0)</f>
        <v>0</v>
      </c>
      <c r="P189" s="4">
        <f>VLOOKUP(tbl2_2!A189,ishod_substance!A:AD,22,0)</f>
        <v>0</v>
      </c>
      <c r="Q189" s="4">
        <f>VLOOKUP(tbl2_2!A189,ishod_substance!A:AD,23,0)</f>
        <v>1236223</v>
      </c>
      <c r="R189" s="4">
        <f>VLOOKUP(tbl2_2!A189,ishod_substance!A:AD,24,0)</f>
        <v>407829</v>
      </c>
      <c r="S189" s="4">
        <f>VLOOKUP(tbl2_2!A189,ishod_substance!A:AD,25,0)</f>
        <v>1236241</v>
      </c>
      <c r="T189" s="4">
        <f>VLOOKUP(tbl2_2!A189,ishod_substance!A:AD,26,0)</f>
        <v>407829</v>
      </c>
      <c r="U189" s="4">
        <f>VLOOKUP(tbl2_2!A189,ishod_substance!A:AD,27,0)</f>
        <v>5</v>
      </c>
      <c r="V189" s="166">
        <f>VLOOKUP(tbl2_2!A189,ishod_substance!A:AD,29,0)</f>
        <v>0</v>
      </c>
      <c r="W189" s="166">
        <f>VLOOKUP(tbl2_2!A189,ishod_substance!A:AD,30,0)</f>
        <v>0</v>
      </c>
      <c r="X189" s="166">
        <f>VLOOKUP(tbl2_2!A189,ishod_substance!A:AE,31,0)</f>
        <v>0</v>
      </c>
      <c r="Y189" s="10">
        <f>VLOOKUP(tbl2_2!A189,ishod_substance!A:AD,7,0)</f>
        <v>328</v>
      </c>
      <c r="Z189" s="9" t="str">
        <f>VLOOKUP(Y189,quide!$A$2:$B$1006,2,0)</f>
        <v>Углерод (Пигмент черный)</v>
      </c>
      <c r="AA189" s="4">
        <f>VLOOKUP(Y189,quide!$A$2:$J$1006,10,0)</f>
        <v>1</v>
      </c>
      <c r="AB189" s="50">
        <f>VLOOKUP(tbl2_2!A189,ishod_substance!A:AD,8,0)</f>
        <v>1.125E-6</v>
      </c>
      <c r="AC189" s="28">
        <f t="shared" si="4"/>
        <v>0</v>
      </c>
      <c r="AD189" s="27">
        <f>VLOOKUP(tbl2_2!A189,ishod_substance!A:AD,9,0)</f>
        <v>1.1012399999999999E-4</v>
      </c>
      <c r="AE189" s="8">
        <f>VLOOKUP(tbl2_2!A189,ishod_substance!A:AD,9,0)</f>
        <v>1.1012399999999999E-4</v>
      </c>
      <c r="AF189" s="12"/>
    </row>
    <row r="190" spans="1:32" ht="39" hidden="1" x14ac:dyDescent="0.25">
      <c r="A190">
        <v>182</v>
      </c>
      <c r="B190" s="85">
        <f>IFERROR(IF(OR(AND(ishod_substance!$O$1=3,OR(VLOOKUP('tbl2'!Y190,quide!A:G,7,0)=2,VLOOKUP('tbl2'!Y190,quide!A:G,7,0)=1)),AND(ishod_substance!$O$1=2,VLOOKUP('tbl2'!Y190,quide!A:I,9,0)=1)),1,0),0)</f>
        <v>0</v>
      </c>
      <c r="C190" s="5">
        <f>VLOOKUP(tbl2_2!A190,ishod_substance!A:P,2,0)</f>
        <v>7</v>
      </c>
      <c r="D190" s="7" t="str">
        <f>VLOOKUP(tbl2_2!A190,ishod_substance!A:P,3,0)</f>
        <v>внутренний проезд</v>
      </c>
      <c r="E190" s="5" t="str">
        <f>VLOOKUP(tbl2_2!A190,ishod_substance!A:P,11,0)</f>
        <v>прицеп AW27</v>
      </c>
      <c r="F190" s="6">
        <f>VLOOKUP(tbl2_2!A190,ishod_substance!A:P,15,0)</f>
        <v>1</v>
      </c>
      <c r="G190" s="6" t="str">
        <f>VLOOKUP(tbl2_2!A190,ishod_substance!A:P,12,0)&amp;"/"&amp;VLOOKUP(tbl2_2!A190,ishod_substance!A:P,14,0)</f>
        <v>0,5/182,5</v>
      </c>
      <c r="H190" s="29" t="str">
        <f>VLOOKUP(tbl2_2!A190,ishod_substance!A:P,6,0)</f>
        <v>неорганизованный</v>
      </c>
      <c r="I190" s="10">
        <f>VLOOKUP(tbl2_2!A190,ishod_substance!A:P,15,0)</f>
        <v>1</v>
      </c>
      <c r="J190" s="10">
        <f>VLOOKUP(tbl2_2!A190,ishod_substance!A:P,5,0)</f>
        <v>6006</v>
      </c>
      <c r="K190" s="84">
        <f>VLOOKUP(tbl2_2!A190,ishod_substance!A:Q,17,0)</f>
        <v>1</v>
      </c>
      <c r="L190" s="84">
        <f>VLOOKUP(tbl2_2!A190,ishod_substance!A:R,18,0)</f>
        <v>5</v>
      </c>
      <c r="M190" s="165">
        <f>VLOOKUP(tbl2_2!A190,ishod_substance!A:AD,28,0)</f>
        <v>0</v>
      </c>
      <c r="N190" s="4">
        <f>VLOOKUP(tbl2_2!A190,ishod_substance!A:AD,20,0)</f>
        <v>0</v>
      </c>
      <c r="O190" s="4">
        <f>VLOOKUP(tbl2_2!A190,ishod_substance!A:AD,21,0)</f>
        <v>0</v>
      </c>
      <c r="P190" s="4">
        <f>VLOOKUP(tbl2_2!A190,ishod_substance!A:AD,22,0)</f>
        <v>0</v>
      </c>
      <c r="Q190" s="4">
        <f>VLOOKUP(tbl2_2!A190,ishod_substance!A:AD,23,0)</f>
        <v>1236223</v>
      </c>
      <c r="R190" s="4">
        <f>VLOOKUP(tbl2_2!A190,ishod_substance!A:AD,24,0)</f>
        <v>407829</v>
      </c>
      <c r="S190" s="4">
        <f>VLOOKUP(tbl2_2!A190,ishod_substance!A:AD,25,0)</f>
        <v>1236241</v>
      </c>
      <c r="T190" s="4">
        <f>VLOOKUP(tbl2_2!A190,ishod_substance!A:AD,26,0)</f>
        <v>407829</v>
      </c>
      <c r="U190" s="4">
        <f>VLOOKUP(tbl2_2!A190,ishod_substance!A:AD,27,0)</f>
        <v>5</v>
      </c>
      <c r="V190" s="166">
        <f>VLOOKUP(tbl2_2!A190,ishod_substance!A:AD,29,0)</f>
        <v>0</v>
      </c>
      <c r="W190" s="166">
        <f>VLOOKUP(tbl2_2!A190,ishod_substance!A:AD,30,0)</f>
        <v>0</v>
      </c>
      <c r="X190" s="166">
        <f>VLOOKUP(tbl2_2!A190,ishod_substance!A:AE,31,0)</f>
        <v>0</v>
      </c>
      <c r="Y190" s="10">
        <f>VLOOKUP(tbl2_2!A190,ishod_substance!A:AD,7,0)</f>
        <v>330</v>
      </c>
      <c r="Z190" s="9" t="str">
        <f>VLOOKUP(Y190,quide!$A$2:$B$1006,2,0)</f>
        <v>Сера диоксид (ангидрид сернистый)</v>
      </c>
      <c r="AA190" s="4">
        <f>VLOOKUP(Y190,quide!$A$2:$J$1006,10,0)</f>
        <v>1</v>
      </c>
      <c r="AB190" s="222">
        <f>VLOOKUP(tbl2_2!A190,ishod_substance!A:AD,8,0)</f>
        <v>2.1600000000000001E-6</v>
      </c>
      <c r="AC190" s="230">
        <f t="shared" si="4"/>
        <v>0</v>
      </c>
      <c r="AD190" s="227">
        <f>VLOOKUP(tbl2_2!A190,ishod_substance!A:AD,9,0)</f>
        <v>2.2473920000000002E-4</v>
      </c>
      <c r="AE190" s="228">
        <f>VLOOKUP(tbl2_2!A190,ishod_substance!A:AD,9,0)</f>
        <v>2.2473920000000002E-4</v>
      </c>
      <c r="AF190" s="12"/>
    </row>
    <row r="191" spans="1:32" ht="90" hidden="1" x14ac:dyDescent="0.25">
      <c r="A191">
        <v>183</v>
      </c>
      <c r="B191" s="85">
        <f>IFERROR(IF(OR(AND(ishod_substance!$O$1=3,OR(VLOOKUP('tbl2'!Y191,quide!A:G,7,0)=2,VLOOKUP('tbl2'!Y191,quide!A:G,7,0)=1)),AND(ishod_substance!$O$1=2,VLOOKUP('tbl2'!Y191,quide!A:I,9,0)=1)),1,0),0)</f>
        <v>0</v>
      </c>
      <c r="C191" s="5">
        <f>VLOOKUP(tbl2_2!A191,ishod_substance!A:P,2,0)</f>
        <v>7</v>
      </c>
      <c r="D191" s="7" t="str">
        <f>VLOOKUP(tbl2_2!A191,ishod_substance!A:P,3,0)</f>
        <v>внутренний проезд</v>
      </c>
      <c r="E191" s="5" t="str">
        <f>VLOOKUP(tbl2_2!A191,ishod_substance!A:P,11,0)</f>
        <v>прицеп AW27</v>
      </c>
      <c r="F191" s="6">
        <f>VLOOKUP(tbl2_2!A191,ishod_substance!A:P,15,0)</f>
        <v>1</v>
      </c>
      <c r="G191" s="6" t="str">
        <f>VLOOKUP(tbl2_2!A191,ishod_substance!A:P,12,0)&amp;"/"&amp;VLOOKUP(tbl2_2!A191,ishod_substance!A:P,14,0)</f>
        <v>0,5/182,5</v>
      </c>
      <c r="H191" s="29" t="str">
        <f>VLOOKUP(tbl2_2!A191,ishod_substance!A:P,6,0)</f>
        <v>неорганизованный</v>
      </c>
      <c r="I191" s="10">
        <f>VLOOKUP(tbl2_2!A191,ishod_substance!A:P,15,0)</f>
        <v>1</v>
      </c>
      <c r="J191" s="10">
        <f>VLOOKUP(tbl2_2!A191,ishod_substance!A:P,5,0)</f>
        <v>6006</v>
      </c>
      <c r="K191" s="84">
        <f>VLOOKUP(tbl2_2!A191,ishod_substance!A:Q,17,0)</f>
        <v>1</v>
      </c>
      <c r="L191" s="84">
        <f>VLOOKUP(tbl2_2!A191,ishod_substance!A:R,18,0)</f>
        <v>5</v>
      </c>
      <c r="M191" s="165">
        <f>VLOOKUP(tbl2_2!A191,ishod_substance!A:AD,28,0)</f>
        <v>0</v>
      </c>
      <c r="N191" s="4">
        <f>VLOOKUP(tbl2_2!A191,ishod_substance!A:AD,20,0)</f>
        <v>0</v>
      </c>
      <c r="O191" s="4">
        <f>VLOOKUP(tbl2_2!A191,ishod_substance!A:AD,21,0)</f>
        <v>0</v>
      </c>
      <c r="P191" s="4">
        <f>VLOOKUP(tbl2_2!A191,ishod_substance!A:AD,22,0)</f>
        <v>0</v>
      </c>
      <c r="Q191" s="4">
        <f>VLOOKUP(tbl2_2!A191,ishod_substance!A:AD,23,0)</f>
        <v>1236223</v>
      </c>
      <c r="R191" s="4">
        <f>VLOOKUP(tbl2_2!A191,ishod_substance!A:AD,24,0)</f>
        <v>407829</v>
      </c>
      <c r="S191" s="4">
        <f>VLOOKUP(tbl2_2!A191,ishod_substance!A:AD,25,0)</f>
        <v>1236241</v>
      </c>
      <c r="T191" s="4">
        <f>VLOOKUP(tbl2_2!A191,ishod_substance!A:AD,26,0)</f>
        <v>407829</v>
      </c>
      <c r="U191" s="4">
        <f>VLOOKUP(tbl2_2!A191,ishod_substance!A:AD,27,0)</f>
        <v>5</v>
      </c>
      <c r="V191" s="166">
        <f>VLOOKUP(tbl2_2!A191,ishod_substance!A:AD,29,0)</f>
        <v>0</v>
      </c>
      <c r="W191" s="166">
        <f>VLOOKUP(tbl2_2!A191,ishod_substance!A:AD,30,0)</f>
        <v>0</v>
      </c>
      <c r="X191" s="166">
        <f>VLOOKUP(tbl2_2!A191,ishod_substance!A:AE,31,0)</f>
        <v>0</v>
      </c>
      <c r="Y191" s="10">
        <f>VLOOKUP(tbl2_2!A191,ishod_substance!A:AD,7,0)</f>
        <v>337</v>
      </c>
      <c r="Z191" s="9" t="str">
        <f>VLOOKUP(Y191,quide!$A$2:$B$1006,2,0)</f>
        <v>Углерода оксид (Углерод окись; углерод моноокись; угарный газ)</v>
      </c>
      <c r="AA191" s="4">
        <f>VLOOKUP(Y191,quide!$A$2:$J$1006,10,0)</f>
        <v>1</v>
      </c>
      <c r="AB191" s="50">
        <f>VLOOKUP(tbl2_2!A191,ishod_substance!A:AD,8,0)</f>
        <v>1.8E-5</v>
      </c>
      <c r="AC191" s="28">
        <f t="shared" si="4"/>
        <v>0</v>
      </c>
      <c r="AD191" s="27">
        <f>VLOOKUP(tbl2_2!A191,ishod_substance!A:AD,9,0)</f>
        <v>1.9088640000000001E-3</v>
      </c>
      <c r="AE191" s="8">
        <f>VLOOKUP(tbl2_2!A191,ishod_substance!A:AD,9,0)</f>
        <v>1.9088640000000001E-3</v>
      </c>
      <c r="AF191" s="12"/>
    </row>
    <row r="192" spans="1:32" ht="90" hidden="1" x14ac:dyDescent="0.25">
      <c r="A192">
        <v>184</v>
      </c>
      <c r="B192" s="85">
        <f>IFERROR(IF(OR(AND(ishod_substance!$O$1=3,OR(VLOOKUP('tbl2'!Y192,quide!A:G,7,0)=2,VLOOKUP('tbl2'!Y192,quide!A:G,7,0)=1)),AND(ishod_substance!$O$1=2,VLOOKUP('tbl2'!Y192,quide!A:I,9,0)=1)),1,0),0)</f>
        <v>0</v>
      </c>
      <c r="C192" s="5">
        <f>VLOOKUP(tbl2_2!A192,ishod_substance!A:P,2,0)</f>
        <v>7</v>
      </c>
      <c r="D192" s="7" t="str">
        <f>VLOOKUP(tbl2_2!A192,ishod_substance!A:P,3,0)</f>
        <v>внутренний проезд</v>
      </c>
      <c r="E192" s="5" t="str">
        <f>VLOOKUP(tbl2_2!A192,ishod_substance!A:P,11,0)</f>
        <v>прицеп AW27</v>
      </c>
      <c r="F192" s="6">
        <f>VLOOKUP(tbl2_2!A192,ishod_substance!A:P,15,0)</f>
        <v>1</v>
      </c>
      <c r="G192" s="6" t="str">
        <f>VLOOKUP(tbl2_2!A192,ishod_substance!A:P,12,0)&amp;"/"&amp;VLOOKUP(tbl2_2!A192,ishod_substance!A:P,14,0)</f>
        <v>0,5/182,5</v>
      </c>
      <c r="H192" s="29" t="str">
        <f>VLOOKUP(tbl2_2!A192,ishod_substance!A:P,6,0)</f>
        <v>неорганизованный</v>
      </c>
      <c r="I192" s="10">
        <f>VLOOKUP(tbl2_2!A192,ishod_substance!A:P,15,0)</f>
        <v>1</v>
      </c>
      <c r="J192" s="10">
        <f>VLOOKUP(tbl2_2!A192,ishod_substance!A:P,5,0)</f>
        <v>6006</v>
      </c>
      <c r="K192" s="84">
        <f>VLOOKUP(tbl2_2!A192,ishod_substance!A:Q,17,0)</f>
        <v>1</v>
      </c>
      <c r="L192" s="84">
        <f>VLOOKUP(tbl2_2!A192,ishod_substance!A:R,18,0)</f>
        <v>5</v>
      </c>
      <c r="M192" s="165">
        <f>VLOOKUP(tbl2_2!A192,ishod_substance!A:AD,28,0)</f>
        <v>0</v>
      </c>
      <c r="N192" s="4">
        <f>VLOOKUP(tbl2_2!A192,ishod_substance!A:AD,20,0)</f>
        <v>0</v>
      </c>
      <c r="O192" s="4">
        <f>VLOOKUP(tbl2_2!A192,ishod_substance!A:AD,21,0)</f>
        <v>0</v>
      </c>
      <c r="P192" s="4">
        <f>VLOOKUP(tbl2_2!A192,ishod_substance!A:AD,22,0)</f>
        <v>0</v>
      </c>
      <c r="Q192" s="4">
        <f>VLOOKUP(tbl2_2!A192,ishod_substance!A:AD,23,0)</f>
        <v>1236223</v>
      </c>
      <c r="R192" s="4">
        <f>VLOOKUP(tbl2_2!A192,ishod_substance!A:AD,24,0)</f>
        <v>407829</v>
      </c>
      <c r="S192" s="4">
        <f>VLOOKUP(tbl2_2!A192,ishod_substance!A:AD,25,0)</f>
        <v>1236241</v>
      </c>
      <c r="T192" s="4">
        <f>VLOOKUP(tbl2_2!A192,ishod_substance!A:AD,26,0)</f>
        <v>407829</v>
      </c>
      <c r="U192" s="4">
        <f>VLOOKUP(tbl2_2!A192,ishod_substance!A:AD,27,0)</f>
        <v>5</v>
      </c>
      <c r="V192" s="166">
        <f>VLOOKUP(tbl2_2!A192,ishod_substance!A:AD,29,0)</f>
        <v>0</v>
      </c>
      <c r="W192" s="166">
        <f>VLOOKUP(tbl2_2!A192,ishod_substance!A:AD,30,0)</f>
        <v>0</v>
      </c>
      <c r="X192" s="166">
        <f>VLOOKUP(tbl2_2!A192,ishod_substance!A:AE,31,0)</f>
        <v>0</v>
      </c>
      <c r="Y192" s="10">
        <f>VLOOKUP(tbl2_2!A192,ishod_substance!A:AD,7,0)</f>
        <v>2732</v>
      </c>
      <c r="Z192" s="9" t="str">
        <f>VLOOKUP(Y192,quide!$A$2:$B$1006,2,0)</f>
        <v>Керосин (Керосин прямой перегонки; керосин дезодорированный)</v>
      </c>
      <c r="AA192" s="4">
        <f>VLOOKUP(Y192,quide!$A$2:$J$1006,10,0)</f>
        <v>1</v>
      </c>
      <c r="AB192" s="50">
        <f>VLOOKUP(tbl2_2!A192,ishod_substance!A:AD,8,0)</f>
        <v>2.5019999999999999E-6</v>
      </c>
      <c r="AC192" s="28">
        <f t="shared" si="4"/>
        <v>0</v>
      </c>
      <c r="AD192" s="27">
        <f>VLOOKUP(tbl2_2!A192,ishod_substance!A:AD,9,0)</f>
        <v>2.6103999999999998E-4</v>
      </c>
      <c r="AE192" s="8">
        <f>VLOOKUP(tbl2_2!A192,ishod_substance!A:AD,9,0)</f>
        <v>2.6103999999999998E-4</v>
      </c>
      <c r="AF192" s="12"/>
    </row>
    <row r="193" spans="1:32" ht="90" hidden="1" x14ac:dyDescent="0.25">
      <c r="A193">
        <v>185</v>
      </c>
      <c r="B193" s="85">
        <f>IFERROR(IF(OR(AND(ishod_substance!$O$1=3,OR(VLOOKUP('tbl2'!Y193,quide!A:G,7,0)=2,VLOOKUP('tbl2'!Y193,quide!A:G,7,0)=1)),AND(ishod_substance!$O$1=2,VLOOKUP('tbl2'!Y193,quide!A:I,9,0)=1)),1,0),0)</f>
        <v>0</v>
      </c>
      <c r="C193" s="5">
        <f>VLOOKUP(tbl2_2!A193,ishod_substance!A:P,2,0)</f>
        <v>8</v>
      </c>
      <c r="D193" s="7" t="str">
        <f>VLOOKUP(tbl2_2!A193,ishod_substance!A:P,3,0)</f>
        <v>сварочный участок</v>
      </c>
      <c r="E193" s="5" t="str">
        <f>VLOOKUP(tbl2_2!A193,ishod_substance!A:P,11,0)</f>
        <v>сварочные работы</v>
      </c>
      <c r="F193" s="6">
        <f>VLOOKUP(tbl2_2!A193,ishod_substance!A:P,15,0)</f>
        <v>1</v>
      </c>
      <c r="G193" s="6" t="str">
        <f>VLOOKUP(tbl2_2!A193,ishod_substance!A:P,12,0)&amp;"/"&amp;VLOOKUP(tbl2_2!A193,ishod_substance!A:P,14,0)</f>
        <v>8/2008</v>
      </c>
      <c r="H193" s="29" t="str">
        <f>VLOOKUP(tbl2_2!A193,ishod_substance!A:P,6,0)</f>
        <v>сварочный пост</v>
      </c>
      <c r="I193" s="10">
        <f>VLOOKUP(tbl2_2!A193,ishod_substance!A:P,15,0)</f>
        <v>1</v>
      </c>
      <c r="J193" s="10">
        <f>VLOOKUP(tbl2_2!A193,ishod_substance!A:P,5,0)</f>
        <v>6015</v>
      </c>
      <c r="K193" s="84">
        <f>VLOOKUP(tbl2_2!A193,ishod_substance!A:Q,17,0)</f>
        <v>1</v>
      </c>
      <c r="L193" s="84">
        <f>VLOOKUP(tbl2_2!A193,ishod_substance!A:R,18,0)</f>
        <v>5</v>
      </c>
      <c r="M193" s="165">
        <f>VLOOKUP(tbl2_2!A193,ishod_substance!A:AD,28,0)</f>
        <v>0</v>
      </c>
      <c r="N193" s="4">
        <f>VLOOKUP(tbl2_2!A193,ishod_substance!A:AD,20,0)</f>
        <v>0</v>
      </c>
      <c r="O193" s="4">
        <f>VLOOKUP(tbl2_2!A193,ishod_substance!A:AD,21,0)</f>
        <v>0</v>
      </c>
      <c r="P193" s="4">
        <f>VLOOKUP(tbl2_2!A193,ishod_substance!A:AD,22,0)</f>
        <v>0</v>
      </c>
      <c r="Q193" s="4">
        <f>VLOOKUP(tbl2_2!A193,ishod_substance!A:AD,23,0)</f>
        <v>1236106</v>
      </c>
      <c r="R193" s="4">
        <f>VLOOKUP(tbl2_2!A193,ishod_substance!A:AD,24,0)</f>
        <v>407830</v>
      </c>
      <c r="S193" s="4">
        <f>VLOOKUP(tbl2_2!A193,ishod_substance!A:AD,25,0)</f>
        <v>1236110</v>
      </c>
      <c r="T193" s="4">
        <f>VLOOKUP(tbl2_2!A193,ishod_substance!A:AD,26,0)</f>
        <v>407830</v>
      </c>
      <c r="U193" s="4">
        <f>VLOOKUP(tbl2_2!A193,ishod_substance!A:AD,27,0)</f>
        <v>3</v>
      </c>
      <c r="V193" s="166">
        <f>VLOOKUP(tbl2_2!A193,ishod_substance!A:AD,29,0)</f>
        <v>0</v>
      </c>
      <c r="W193" s="166">
        <f>VLOOKUP(tbl2_2!A193,ishod_substance!A:AD,30,0)</f>
        <v>0</v>
      </c>
      <c r="X193" s="166">
        <f>VLOOKUP(tbl2_2!A193,ishod_substance!A:AE,31,0)</f>
        <v>0</v>
      </c>
      <c r="Y193" s="10">
        <f>VLOOKUP(tbl2_2!A193,ishod_substance!A:AD,7,0)</f>
        <v>123</v>
      </c>
      <c r="Z193" s="9" t="str">
        <f>VLOOKUP(Y193,quide!$A$2:$B$1006,2,0)</f>
        <v>диЖелезо триоксид, (железа окcид) (в пересчете на железо) (Железо сесквиоксид)</v>
      </c>
      <c r="AA193" s="4">
        <f>VLOOKUP(Y193,quide!$A$2:$J$1006,10,0)</f>
        <v>1</v>
      </c>
      <c r="AB193" s="50">
        <f>VLOOKUP(tbl2_2!A193,ishod_substance!A:AD,8,0)</f>
        <v>6.8700000000000003E-5</v>
      </c>
      <c r="AC193" s="28">
        <f t="shared" si="4"/>
        <v>0</v>
      </c>
      <c r="AD193" s="27">
        <f>VLOOKUP(tbl2_2!A193,ishod_substance!A:AD,9,0)</f>
        <v>1.4674320000000001E-3</v>
      </c>
      <c r="AE193" s="8">
        <f>VLOOKUP(tbl2_2!A193,ishod_substance!A:AD,9,0)</f>
        <v>1.4674320000000001E-3</v>
      </c>
      <c r="AF193" s="12"/>
    </row>
    <row r="194" spans="1:32" ht="77.25" x14ac:dyDescent="0.25">
      <c r="A194">
        <v>186</v>
      </c>
      <c r="B194" s="85">
        <f>IFERROR(IF(OR(AND(ishod_substance!$O$1=3,OR(VLOOKUP('tbl2'!Y194,quide!A:G,7,0)=2,VLOOKUP('tbl2'!Y194,quide!A:G,7,0)=1)),AND(ishod_substance!$O$1=2,VLOOKUP('tbl2'!Y194,quide!A:I,9,0)=1)),1,0),0)</f>
        <v>1</v>
      </c>
      <c r="C194" s="5">
        <f>VLOOKUP(tbl2_2!A194,ishod_substance!A:P,2,0)</f>
        <v>8</v>
      </c>
      <c r="D194" s="7" t="str">
        <f>VLOOKUP(tbl2_2!A194,ishod_substance!A:P,3,0)</f>
        <v>сварочный участок</v>
      </c>
      <c r="E194" s="5" t="str">
        <f>VLOOKUP(tbl2_2!A194,ishod_substance!A:P,11,0)</f>
        <v>сварочные работы</v>
      </c>
      <c r="F194" s="6">
        <f>VLOOKUP(tbl2_2!A194,ishod_substance!A:P,15,0)</f>
        <v>1</v>
      </c>
      <c r="G194" s="6" t="str">
        <f>VLOOKUP(tbl2_2!A194,ishod_substance!A:P,12,0)&amp;"/"&amp;VLOOKUP(tbl2_2!A194,ishod_substance!A:P,14,0)</f>
        <v>8/2008</v>
      </c>
      <c r="H194" s="29" t="str">
        <f>VLOOKUP(tbl2_2!A194,ishod_substance!A:P,6,0)</f>
        <v>сварочный пост</v>
      </c>
      <c r="I194" s="10">
        <f>VLOOKUP(tbl2_2!A194,ishod_substance!A:P,15,0)</f>
        <v>1</v>
      </c>
      <c r="J194" s="10">
        <f>VLOOKUP(tbl2_2!A194,ishod_substance!A:P,5,0)</f>
        <v>6015</v>
      </c>
      <c r="K194" s="84">
        <f>VLOOKUP(tbl2_2!A194,ishod_substance!A:Q,17,0)</f>
        <v>1</v>
      </c>
      <c r="L194" s="84">
        <f>VLOOKUP(tbl2_2!A194,ishod_substance!A:R,18,0)</f>
        <v>5</v>
      </c>
      <c r="M194" s="165">
        <f>VLOOKUP(tbl2_2!A194,ishod_substance!A:AD,28,0)</f>
        <v>0</v>
      </c>
      <c r="N194" s="4">
        <f>VLOOKUP(tbl2_2!A194,ishod_substance!A:AD,20,0)</f>
        <v>0</v>
      </c>
      <c r="O194" s="4">
        <f>VLOOKUP(tbl2_2!A194,ishod_substance!A:AD,21,0)</f>
        <v>0</v>
      </c>
      <c r="P194" s="4">
        <f>VLOOKUP(tbl2_2!A194,ishod_substance!A:AD,22,0)</f>
        <v>0</v>
      </c>
      <c r="Q194" s="4">
        <f>VLOOKUP(tbl2_2!A194,ishod_substance!A:AD,23,0)</f>
        <v>1236106</v>
      </c>
      <c r="R194" s="4">
        <f>VLOOKUP(tbl2_2!A194,ishod_substance!A:AD,24,0)</f>
        <v>407830</v>
      </c>
      <c r="S194" s="4">
        <f>VLOOKUP(tbl2_2!A194,ishod_substance!A:AD,25,0)</f>
        <v>1236110</v>
      </c>
      <c r="T194" s="4">
        <f>VLOOKUP(tbl2_2!A194,ishod_substance!A:AD,26,0)</f>
        <v>407830</v>
      </c>
      <c r="U194" s="4">
        <f>VLOOKUP(tbl2_2!A194,ishod_substance!A:AD,27,0)</f>
        <v>3</v>
      </c>
      <c r="V194" s="166">
        <f>VLOOKUP(tbl2_2!A194,ishod_substance!A:AD,29,0)</f>
        <v>0</v>
      </c>
      <c r="W194" s="166">
        <f>VLOOKUP(tbl2_2!A194,ishod_substance!A:AD,30,0)</f>
        <v>0</v>
      </c>
      <c r="X194" s="166">
        <f>VLOOKUP(tbl2_2!A194,ishod_substance!A:AE,31,0)</f>
        <v>0</v>
      </c>
      <c r="Y194" s="10">
        <f>VLOOKUP(tbl2_2!A194,ishod_substance!A:AD,7,0)</f>
        <v>143</v>
      </c>
      <c r="Z194" s="9" t="str">
        <f>VLOOKUP(Y194,quide!$A$2:$B$1006,2,0)</f>
        <v>Марганец и его соединения/в пересчете на марганец (IV) оксид/</v>
      </c>
      <c r="AA194" s="4">
        <f>VLOOKUP(Y194,quide!$A$2:$J$1006,10,0)</f>
        <v>1</v>
      </c>
      <c r="AB194" s="50">
        <f>VLOOKUP(tbl2_2!A194,ishod_substance!A:AD,8,0)</f>
        <v>1.2299999999999999E-5</v>
      </c>
      <c r="AC194" s="28">
        <f t="shared" si="4"/>
        <v>0</v>
      </c>
      <c r="AD194" s="27">
        <f>VLOOKUP(tbl2_2!A194,ishod_substance!A:AD,9,0)</f>
        <v>2.62728E-4</v>
      </c>
      <c r="AE194" s="8">
        <f>VLOOKUP(tbl2_2!A194,ishod_substance!A:AD,9,0)</f>
        <v>2.62728E-4</v>
      </c>
      <c r="AF194" s="12"/>
    </row>
    <row r="195" spans="1:32" ht="141" x14ac:dyDescent="0.25">
      <c r="A195">
        <v>187</v>
      </c>
      <c r="B195" s="85">
        <f>IFERROR(IF(OR(AND(ishod_substance!$O$1=3,OR(VLOOKUP('tbl2'!Y195,quide!A:G,7,0)=2,VLOOKUP('tbl2'!Y195,quide!A:G,7,0)=1)),AND(ishod_substance!$O$1=2,VLOOKUP('tbl2'!Y195,quide!A:I,9,0)=1)),1,0),0)</f>
        <v>1</v>
      </c>
      <c r="C195" s="5">
        <f>VLOOKUP(tbl2_2!A195,ishod_substance!A:P,2,0)</f>
        <v>8</v>
      </c>
      <c r="D195" s="7" t="str">
        <f>VLOOKUP(tbl2_2!A195,ishod_substance!A:P,3,0)</f>
        <v>сварочный участок</v>
      </c>
      <c r="E195" s="5" t="str">
        <f>VLOOKUP(tbl2_2!A195,ishod_substance!A:P,11,0)</f>
        <v>сварочные работы</v>
      </c>
      <c r="F195" s="6">
        <f>VLOOKUP(tbl2_2!A195,ishod_substance!A:P,15,0)</f>
        <v>1</v>
      </c>
      <c r="G195" s="6" t="str">
        <f>VLOOKUP(tbl2_2!A195,ishod_substance!A:P,12,0)&amp;"/"&amp;VLOOKUP(tbl2_2!A195,ishod_substance!A:P,14,0)</f>
        <v>8/2008</v>
      </c>
      <c r="H195" s="29" t="str">
        <f>VLOOKUP(tbl2_2!A195,ishod_substance!A:P,6,0)</f>
        <v>сварочный пост</v>
      </c>
      <c r="I195" s="10">
        <f>VLOOKUP(tbl2_2!A195,ishod_substance!A:P,15,0)</f>
        <v>1</v>
      </c>
      <c r="J195" s="10">
        <f>VLOOKUP(tbl2_2!A195,ishod_substance!A:P,5,0)</f>
        <v>6015</v>
      </c>
      <c r="K195" s="84">
        <f>VLOOKUP(tbl2_2!A195,ishod_substance!A:Q,17,0)</f>
        <v>1</v>
      </c>
      <c r="L195" s="84">
        <f>VLOOKUP(tbl2_2!A195,ishod_substance!A:R,18,0)</f>
        <v>5</v>
      </c>
      <c r="M195" s="165">
        <f>VLOOKUP(tbl2_2!A195,ishod_substance!A:AD,28,0)</f>
        <v>0</v>
      </c>
      <c r="N195" s="4">
        <f>VLOOKUP(tbl2_2!A195,ishod_substance!A:AD,20,0)</f>
        <v>0</v>
      </c>
      <c r="O195" s="4">
        <f>VLOOKUP(tbl2_2!A195,ishod_substance!A:AD,21,0)</f>
        <v>0</v>
      </c>
      <c r="P195" s="4">
        <f>VLOOKUP(tbl2_2!A195,ishod_substance!A:AD,22,0)</f>
        <v>0</v>
      </c>
      <c r="Q195" s="4">
        <f>VLOOKUP(tbl2_2!A195,ishod_substance!A:AD,23,0)</f>
        <v>1236106</v>
      </c>
      <c r="R195" s="4">
        <f>VLOOKUP(tbl2_2!A195,ishod_substance!A:AD,24,0)</f>
        <v>407830</v>
      </c>
      <c r="S195" s="4">
        <f>VLOOKUP(tbl2_2!A195,ishod_substance!A:AD,25,0)</f>
        <v>1236110</v>
      </c>
      <c r="T195" s="4">
        <f>VLOOKUP(tbl2_2!A195,ishod_substance!A:AD,26,0)</f>
        <v>407830</v>
      </c>
      <c r="U195" s="4">
        <f>VLOOKUP(tbl2_2!A195,ishod_substance!A:AD,27,0)</f>
        <v>3</v>
      </c>
      <c r="V195" s="166">
        <f>VLOOKUP(tbl2_2!A195,ishod_substance!A:AD,29,0)</f>
        <v>0</v>
      </c>
      <c r="W195" s="166">
        <f>VLOOKUP(tbl2_2!A195,ishod_substance!A:AD,30,0)</f>
        <v>0</v>
      </c>
      <c r="X195" s="166">
        <f>VLOOKUP(tbl2_2!A195,ishod_substance!A:AE,31,0)</f>
        <v>0</v>
      </c>
      <c r="Y195" s="10">
        <f>VLOOKUP(tbl2_2!A195,ishod_substance!A:AD,7,0)</f>
        <v>342</v>
      </c>
      <c r="Z195" s="9" t="str">
        <f>VLOOKUP(Y195,quide!$A$2:$B$1006,2,0)</f>
        <v xml:space="preserve">Фтористые газообразные соединения (в пересчете на фтор): - Гидрофторид (Водород фторид; фтороводород)
</v>
      </c>
      <c r="AA195" s="4">
        <f>VLOOKUP(Y195,quide!$A$2:$J$1006,10,0)</f>
        <v>1</v>
      </c>
      <c r="AB195" s="50">
        <f>VLOOKUP(tbl2_2!A195,ishod_substance!A:AD,8,0)</f>
        <v>1.1999999999999999E-6</v>
      </c>
      <c r="AC195" s="28">
        <f t="shared" si="4"/>
        <v>0</v>
      </c>
      <c r="AD195" s="27">
        <f>VLOOKUP(tbl2_2!A195,ishod_substance!A:AD,9,0)</f>
        <v>2.5631999999999998E-5</v>
      </c>
      <c r="AE195" s="8">
        <f>VLOOKUP(tbl2_2!A195,ishod_substance!A:AD,9,0)</f>
        <v>2.5631999999999998E-5</v>
      </c>
      <c r="AF195" s="12"/>
    </row>
    <row r="196" spans="1:32" ht="102.75" x14ac:dyDescent="0.25">
      <c r="A196">
        <v>188</v>
      </c>
      <c r="B196" s="85">
        <f>IFERROR(IF(OR(AND(ishod_substance!$O$1=3,OR(VLOOKUP('tbl2'!Y196,quide!A:G,7,0)=2,VLOOKUP('tbl2'!Y196,quide!A:G,7,0)=1)),AND(ishod_substance!$O$1=2,VLOOKUP('tbl2'!Y196,quide!A:I,9,0)=1)),1,0),0)</f>
        <v>1</v>
      </c>
      <c r="C196" s="5">
        <f>VLOOKUP(tbl2_2!A196,ishod_substance!A:P,2,0)</f>
        <v>9</v>
      </c>
      <c r="D196" s="7" t="str">
        <f>VLOOKUP(tbl2_2!A196,ishod_substance!A:P,3,0)</f>
        <v>склад ГСМ</v>
      </c>
      <c r="E196" s="5" t="str">
        <f>VLOOKUP(tbl2_2!A196,ishod_substance!A:P,11,0)</f>
        <v>слив дизтоплива</v>
      </c>
      <c r="F196" s="6">
        <f>VLOOKUP(tbl2_2!A196,ishod_substance!A:P,15,0)</f>
        <v>1</v>
      </c>
      <c r="G196" s="6" t="str">
        <f>VLOOKUP(tbl2_2!A196,ishod_substance!A:P,12,0)&amp;"/"&amp;VLOOKUP(tbl2_2!A196,ishod_substance!A:P,14,0)</f>
        <v>8/2920</v>
      </c>
      <c r="H196" s="29" t="str">
        <f>VLOOKUP(tbl2_2!A196,ishod_substance!A:P,6,0)</f>
        <v>склад ГСМ</v>
      </c>
      <c r="I196" s="10">
        <f>VLOOKUP(tbl2_2!A196,ishod_substance!A:P,15,0)</f>
        <v>1</v>
      </c>
      <c r="J196" s="10">
        <f>VLOOKUP(tbl2_2!A196,ishod_substance!A:P,5,0)</f>
        <v>6016</v>
      </c>
      <c r="K196" s="84">
        <f>VLOOKUP(tbl2_2!A196,ishod_substance!A:Q,17,0)</f>
        <v>1</v>
      </c>
      <c r="L196" s="84">
        <f>VLOOKUP(tbl2_2!A196,ishod_substance!A:R,18,0)</f>
        <v>2</v>
      </c>
      <c r="M196" s="165">
        <f>VLOOKUP(tbl2_2!A196,ishod_substance!A:AD,28,0)</f>
        <v>0</v>
      </c>
      <c r="N196" s="4">
        <f>VLOOKUP(tbl2_2!A196,ishod_substance!A:AD,20,0)</f>
        <v>0</v>
      </c>
      <c r="O196" s="4">
        <f>VLOOKUP(tbl2_2!A196,ishod_substance!A:AD,21,0)</f>
        <v>0</v>
      </c>
      <c r="P196" s="4">
        <f>VLOOKUP(tbl2_2!A196,ishod_substance!A:AD,22,0)</f>
        <v>0</v>
      </c>
      <c r="Q196" s="4">
        <f>VLOOKUP(tbl2_2!A196,ishod_substance!A:AD,23,0)</f>
        <v>1236090</v>
      </c>
      <c r="R196" s="4">
        <f>VLOOKUP(tbl2_2!A196,ishod_substance!A:AD,24,0)</f>
        <v>407825</v>
      </c>
      <c r="S196" s="4">
        <f>VLOOKUP(tbl2_2!A196,ishod_substance!A:AD,25,0)</f>
        <v>1236090</v>
      </c>
      <c r="T196" s="4">
        <f>VLOOKUP(tbl2_2!A196,ishod_substance!A:AD,26,0)</f>
        <v>407829</v>
      </c>
      <c r="U196" s="4">
        <f>VLOOKUP(tbl2_2!A196,ishod_substance!A:AD,27,0)</f>
        <v>7</v>
      </c>
      <c r="V196" s="166">
        <f>VLOOKUP(tbl2_2!A196,ishod_substance!A:AD,29,0)</f>
        <v>0</v>
      </c>
      <c r="W196" s="166">
        <f>VLOOKUP(tbl2_2!A196,ishod_substance!A:AD,30,0)</f>
        <v>0</v>
      </c>
      <c r="X196" s="166">
        <f>VLOOKUP(tbl2_2!A196,ishod_substance!A:AE,31,0)</f>
        <v>0</v>
      </c>
      <c r="Y196" s="10">
        <f>VLOOKUP(tbl2_2!A196,ishod_substance!A:AD,7,0)</f>
        <v>333</v>
      </c>
      <c r="Z196" s="9" t="str">
        <f>VLOOKUP(Y196,quide!$A$2:$B$1006,2,0)</f>
        <v xml:space="preserve"> 
Дигидросульфид (Водород сернистый, дигидросульфид, гидросульфид)</v>
      </c>
      <c r="AA196" s="4">
        <f>VLOOKUP(Y196,quide!$A$2:$J$1006,10,0)</f>
        <v>1</v>
      </c>
      <c r="AB196" s="50">
        <f>VLOOKUP(tbl2_2!A196,ishod_substance!A:AD,8,0)</f>
        <v>2.6040000000000005E-5</v>
      </c>
      <c r="AC196" s="28">
        <f t="shared" si="4"/>
        <v>0</v>
      </c>
      <c r="AD196" s="27">
        <f>VLOOKUP(tbl2_2!A196,ishod_substance!A:AD,9,0)</f>
        <v>4.80448416E-5</v>
      </c>
      <c r="AE196" s="8">
        <f>VLOOKUP(tbl2_2!A196,ishod_substance!A:AD,9,0)</f>
        <v>4.80448416E-5</v>
      </c>
      <c r="AF196" s="12"/>
    </row>
    <row r="197" spans="1:32" ht="51.75" hidden="1" x14ac:dyDescent="0.25">
      <c r="A197">
        <v>189</v>
      </c>
      <c r="B197" s="85">
        <f>IFERROR(IF(OR(AND(ishod_substance!$O$1=3,OR(VLOOKUP('tbl2'!Y197,quide!A:G,7,0)=2,VLOOKUP('tbl2'!Y197,quide!A:G,7,0)=1)),AND(ishod_substance!$O$1=2,VLOOKUP('tbl2'!Y197,quide!A:I,9,0)=1)),1,0),0)</f>
        <v>0</v>
      </c>
      <c r="C197" s="5">
        <f>VLOOKUP(tbl2_2!A197,ishod_substance!A:P,2,0)</f>
        <v>9</v>
      </c>
      <c r="D197" s="7" t="str">
        <f>VLOOKUP(tbl2_2!A197,ishod_substance!A:P,3,0)</f>
        <v>склад ГСМ</v>
      </c>
      <c r="E197" s="5" t="str">
        <f>VLOOKUP(tbl2_2!A197,ishod_substance!A:P,11,0)</f>
        <v>слив дизтоплива</v>
      </c>
      <c r="F197" s="6">
        <f>VLOOKUP(tbl2_2!A197,ishod_substance!A:P,15,0)</f>
        <v>1</v>
      </c>
      <c r="G197" s="6" t="str">
        <f>VLOOKUP(tbl2_2!A197,ishod_substance!A:P,12,0)&amp;"/"&amp;VLOOKUP(tbl2_2!A197,ishod_substance!A:P,14,0)</f>
        <v>8/2920</v>
      </c>
      <c r="H197" s="29" t="str">
        <f>VLOOKUP(tbl2_2!A197,ishod_substance!A:P,6,0)</f>
        <v>склад ГСМ</v>
      </c>
      <c r="I197" s="10">
        <f>VLOOKUP(tbl2_2!A197,ishod_substance!A:P,15,0)</f>
        <v>1</v>
      </c>
      <c r="J197" s="10">
        <f>VLOOKUP(tbl2_2!A197,ishod_substance!A:P,5,0)</f>
        <v>6016</v>
      </c>
      <c r="K197" s="84">
        <f>VLOOKUP(tbl2_2!A197,ishod_substance!A:Q,17,0)</f>
        <v>1</v>
      </c>
      <c r="L197" s="84">
        <f>VLOOKUP(tbl2_2!A197,ishod_substance!A:R,18,0)</f>
        <v>2</v>
      </c>
      <c r="M197" s="165">
        <f>VLOOKUP(tbl2_2!A197,ishod_substance!A:AD,28,0)</f>
        <v>0</v>
      </c>
      <c r="N197" s="4">
        <f>VLOOKUP(tbl2_2!A197,ishod_substance!A:AD,20,0)</f>
        <v>0</v>
      </c>
      <c r="O197" s="4">
        <f>VLOOKUP(tbl2_2!A197,ishod_substance!A:AD,21,0)</f>
        <v>0</v>
      </c>
      <c r="P197" s="4">
        <f>VLOOKUP(tbl2_2!A197,ishod_substance!A:AD,22,0)</f>
        <v>0</v>
      </c>
      <c r="Q197" s="4">
        <f>VLOOKUP(tbl2_2!A197,ishod_substance!A:AD,23,0)</f>
        <v>1236090</v>
      </c>
      <c r="R197" s="4">
        <f>VLOOKUP(tbl2_2!A197,ishod_substance!A:AD,24,0)</f>
        <v>407825</v>
      </c>
      <c r="S197" s="4">
        <f>VLOOKUP(tbl2_2!A197,ishod_substance!A:AD,25,0)</f>
        <v>1236090</v>
      </c>
      <c r="T197" s="4">
        <f>VLOOKUP(tbl2_2!A197,ishod_substance!A:AD,26,0)</f>
        <v>407829</v>
      </c>
      <c r="U197" s="4">
        <f>VLOOKUP(tbl2_2!A197,ishod_substance!A:AD,27,0)</f>
        <v>7</v>
      </c>
      <c r="V197" s="166">
        <f>VLOOKUP(tbl2_2!A197,ishod_substance!A:AD,29,0)</f>
        <v>0</v>
      </c>
      <c r="W197" s="166">
        <f>VLOOKUP(tbl2_2!A197,ishod_substance!A:AD,30,0)</f>
        <v>0</v>
      </c>
      <c r="X197" s="166">
        <f>VLOOKUP(tbl2_2!A197,ishod_substance!A:AE,31,0)</f>
        <v>0</v>
      </c>
      <c r="Y197" s="10">
        <f>VLOOKUP(tbl2_2!A197,ishod_substance!A:AD,7,0)</f>
        <v>2754</v>
      </c>
      <c r="Z197" s="9" t="str">
        <f>VLOOKUP(Y197,quide!$A$2:$B$1006,2,0)</f>
        <v>Алканы C12-19 (в пересчете на С)</v>
      </c>
      <c r="AA197" s="4">
        <f>VLOOKUP(Y197,quide!$A$2:$J$1006,10,0)</f>
        <v>1</v>
      </c>
      <c r="AB197" s="50">
        <f>VLOOKUP(tbl2_2!A197,ishod_substance!A:AD,8,0)</f>
        <v>9.2739600000000012E-3</v>
      </c>
      <c r="AC197" s="28">
        <f t="shared" si="4"/>
        <v>0</v>
      </c>
      <c r="AD197" s="27">
        <f>VLOOKUP(tbl2_2!A197,ishod_substance!A:AD,9,0)</f>
        <v>1.71108271584E-2</v>
      </c>
      <c r="AE197" s="8">
        <f>VLOOKUP(tbl2_2!A197,ishod_substance!A:AD,9,0)</f>
        <v>1.71108271584E-2</v>
      </c>
      <c r="AF197" s="12"/>
    </row>
    <row r="198" spans="1:32" ht="64.5" hidden="1" x14ac:dyDescent="0.25">
      <c r="A198">
        <v>190</v>
      </c>
      <c r="B198" s="85">
        <f>IFERROR(IF(OR(AND(ishod_substance!$O$1=3,OR(VLOOKUP('tbl2'!Y198,quide!A:G,7,0)=2,VLOOKUP('tbl2'!Y198,quide!A:G,7,0)=1)),AND(ishod_substance!$O$1=2,VLOOKUP('tbl2'!Y198,quide!A:I,9,0)=1)),1,0),0)</f>
        <v>0</v>
      </c>
      <c r="C198" s="5">
        <f>VLOOKUP(tbl2_2!A198,ishod_substance!A:P,2,0)</f>
        <v>4</v>
      </c>
      <c r="D198" s="7" t="str">
        <f>VLOOKUP(tbl2_2!A198,ishod_substance!A:P,3,0)</f>
        <v>гараж</v>
      </c>
      <c r="E198" s="5" t="str">
        <f>VLOOKUP(tbl2_2!A198,ishod_substance!A:P,11,0)</f>
        <v>проведение ТО и ТР автотранспорта</v>
      </c>
      <c r="F198" s="6">
        <f>VLOOKUP(tbl2_2!A198,ishod_substance!A:P,15,0)</f>
        <v>1</v>
      </c>
      <c r="G198" s="6" t="str">
        <f>VLOOKUP(tbl2_2!A198,ishod_substance!A:P,12,0)&amp;"/"&amp;VLOOKUP(tbl2_2!A198,ishod_substance!A:P,14,0)</f>
        <v>1/365</v>
      </c>
      <c r="H198" s="29" t="str">
        <f>VLOOKUP(tbl2_2!A198,ishod_substance!A:P,6,0)</f>
        <v>ворота гаража</v>
      </c>
      <c r="I198" s="10">
        <f>VLOOKUP(tbl2_2!A198,ishod_substance!A:P,15,0)</f>
        <v>1</v>
      </c>
      <c r="J198" s="10">
        <f>VLOOKUP(tbl2_2!A198,ishod_substance!A:P,5,0)</f>
        <v>6017</v>
      </c>
      <c r="K198" s="84">
        <f>VLOOKUP(tbl2_2!A198,ishod_substance!A:Q,17,0)</f>
        <v>1</v>
      </c>
      <c r="L198" s="84">
        <f>VLOOKUP(tbl2_2!A198,ishod_substance!A:R,18,0)</f>
        <v>3</v>
      </c>
      <c r="M198" s="165">
        <f>VLOOKUP(tbl2_2!A198,ishod_substance!A:AD,28,0)</f>
        <v>0</v>
      </c>
      <c r="N198" s="4">
        <f>VLOOKUP(tbl2_2!A198,ishod_substance!A:AD,20,0)</f>
        <v>0</v>
      </c>
      <c r="O198" s="4">
        <f>VLOOKUP(tbl2_2!A198,ishod_substance!A:AD,21,0)</f>
        <v>0</v>
      </c>
      <c r="P198" s="4">
        <f>VLOOKUP(tbl2_2!A198,ishod_substance!A:AD,22,0)</f>
        <v>0</v>
      </c>
      <c r="Q198" s="4">
        <f>VLOOKUP(tbl2_2!A198,ishod_substance!A:AD,23,0)</f>
        <v>1236142</v>
      </c>
      <c r="R198" s="4">
        <f>VLOOKUP(tbl2_2!A198,ishod_substance!A:AD,24,0)</f>
        <v>407825</v>
      </c>
      <c r="S198" s="4">
        <f>VLOOKUP(tbl2_2!A198,ishod_substance!A:AD,25,0)</f>
        <v>1236145</v>
      </c>
      <c r="T198" s="4">
        <f>VLOOKUP(tbl2_2!A198,ishod_substance!A:AD,26,0)</f>
        <v>407825</v>
      </c>
      <c r="U198" s="4">
        <f>VLOOKUP(tbl2_2!A198,ishod_substance!A:AD,27,0)</f>
        <v>3</v>
      </c>
      <c r="V198" s="166">
        <f>VLOOKUP(tbl2_2!A198,ishod_substance!A:AD,29,0)</f>
        <v>0</v>
      </c>
      <c r="W198" s="166">
        <f>VLOOKUP(tbl2_2!A198,ishod_substance!A:AD,30,0)</f>
        <v>0</v>
      </c>
      <c r="X198" s="166">
        <f>VLOOKUP(tbl2_2!A198,ishod_substance!A:AE,31,0)</f>
        <v>0</v>
      </c>
      <c r="Y198" s="10">
        <f>VLOOKUP(tbl2_2!A198,ishod_substance!A:AD,7,0)</f>
        <v>301</v>
      </c>
      <c r="Z198" s="9" t="str">
        <f>VLOOKUP(Y198,quide!$A$2:$B$1006,2,0)</f>
        <v>Азота диоксид (Двуокись азота; пероксид азота)</v>
      </c>
      <c r="AA198" s="4">
        <f>VLOOKUP(Y198,quide!$A$2:$J$1006,10,0)</f>
        <v>1</v>
      </c>
      <c r="AB198" s="50">
        <f>VLOOKUP(tbl2_2!A198,ishod_substance!A:AD,8,0)</f>
        <v>1.3780000000000002E-5</v>
      </c>
      <c r="AC198" s="28">
        <f t="shared" si="4"/>
        <v>0</v>
      </c>
      <c r="AD198" s="27">
        <f>VLOOKUP(tbl2_2!A198,ishod_substance!A:AD,9,0)</f>
        <v>3.9505439999999999E-5</v>
      </c>
      <c r="AE198" s="8">
        <f>VLOOKUP(tbl2_2!A198,ishod_substance!A:AD,9,0)</f>
        <v>3.9505439999999999E-5</v>
      </c>
      <c r="AF198" s="12"/>
    </row>
    <row r="199" spans="1:32" ht="64.5" hidden="1" x14ac:dyDescent="0.25">
      <c r="A199">
        <v>191</v>
      </c>
      <c r="B199" s="85">
        <f>IFERROR(IF(OR(AND(ishod_substance!$O$1=3,OR(VLOOKUP('tbl2'!Y199,quide!A:G,7,0)=2,VLOOKUP('tbl2'!Y199,quide!A:G,7,0)=1)),AND(ishod_substance!$O$1=2,VLOOKUP('tbl2'!Y199,quide!A:I,9,0)=1)),1,0),0)</f>
        <v>0</v>
      </c>
      <c r="C199" s="5">
        <f>VLOOKUP(tbl2_2!A199,ishod_substance!A:P,2,0)</f>
        <v>4</v>
      </c>
      <c r="D199" s="7" t="str">
        <f>VLOOKUP(tbl2_2!A199,ishod_substance!A:P,3,0)</f>
        <v>гараж</v>
      </c>
      <c r="E199" s="5" t="str">
        <f>VLOOKUP(tbl2_2!A199,ishod_substance!A:P,11,0)</f>
        <v>проведение ТО и ТР автотранспорта</v>
      </c>
      <c r="F199" s="6">
        <f>VLOOKUP(tbl2_2!A199,ishod_substance!A:P,15,0)</f>
        <v>1</v>
      </c>
      <c r="G199" s="6" t="str">
        <f>VLOOKUP(tbl2_2!A199,ishod_substance!A:P,12,0)&amp;"/"&amp;VLOOKUP(tbl2_2!A199,ishod_substance!A:P,14,0)</f>
        <v>1/50</v>
      </c>
      <c r="H199" s="29" t="str">
        <f>VLOOKUP(tbl2_2!A199,ishod_substance!A:P,6,0)</f>
        <v>ворота гаража</v>
      </c>
      <c r="I199" s="10">
        <f>VLOOKUP(tbl2_2!A199,ishod_substance!A:P,15,0)</f>
        <v>1</v>
      </c>
      <c r="J199" s="10">
        <f>VLOOKUP(tbl2_2!A199,ishod_substance!A:P,5,0)</f>
        <v>6017</v>
      </c>
      <c r="K199" s="84">
        <f>VLOOKUP(tbl2_2!A199,ishod_substance!A:Q,17,0)</f>
        <v>1</v>
      </c>
      <c r="L199" s="84">
        <f>VLOOKUP(tbl2_2!A199,ishod_substance!A:R,18,0)</f>
        <v>3</v>
      </c>
      <c r="M199" s="165">
        <f>VLOOKUP(tbl2_2!A199,ishod_substance!A:AD,28,0)</f>
        <v>0</v>
      </c>
      <c r="N199" s="4">
        <f>VLOOKUP(tbl2_2!A199,ishod_substance!A:AD,20,0)</f>
        <v>0</v>
      </c>
      <c r="O199" s="4">
        <f>VLOOKUP(tbl2_2!A199,ishod_substance!A:AD,21,0)</f>
        <v>0</v>
      </c>
      <c r="P199" s="4">
        <f>VLOOKUP(tbl2_2!A199,ishod_substance!A:AD,22,0)</f>
        <v>0</v>
      </c>
      <c r="Q199" s="4">
        <f>VLOOKUP(tbl2_2!A199,ishod_substance!A:AD,23,0)</f>
        <v>1236142</v>
      </c>
      <c r="R199" s="4">
        <f>VLOOKUP(tbl2_2!A199,ishod_substance!A:AD,24,0)</f>
        <v>407825</v>
      </c>
      <c r="S199" s="4">
        <f>VLOOKUP(tbl2_2!A199,ishod_substance!A:AD,25,0)</f>
        <v>1236145</v>
      </c>
      <c r="T199" s="4">
        <f>VLOOKUP(tbl2_2!A199,ishod_substance!A:AD,26,0)</f>
        <v>407825</v>
      </c>
      <c r="U199" s="4">
        <f>VLOOKUP(tbl2_2!A199,ishod_substance!A:AD,27,0)</f>
        <v>3</v>
      </c>
      <c r="V199" s="166">
        <f>VLOOKUP(tbl2_2!A199,ishod_substance!A:AD,29,0)</f>
        <v>0</v>
      </c>
      <c r="W199" s="166">
        <f>VLOOKUP(tbl2_2!A199,ishod_substance!A:AD,30,0)</f>
        <v>0</v>
      </c>
      <c r="X199" s="166">
        <f>VLOOKUP(tbl2_2!A199,ishod_substance!A:AE,31,0)</f>
        <v>0</v>
      </c>
      <c r="Y199" s="10">
        <f>VLOOKUP(tbl2_2!A199,ishod_substance!A:AD,7,0)</f>
        <v>304</v>
      </c>
      <c r="Z199" s="9" t="str">
        <f>VLOOKUP(Y199,quide!$A$2:$B$1006,2,0)</f>
        <v>Азот (II) оксид (Азот монооксид)</v>
      </c>
      <c r="AA199" s="4">
        <f>VLOOKUP(Y199,quide!$A$2:$J$1006,10,0)</f>
        <v>1</v>
      </c>
      <c r="AB199" s="50">
        <f>VLOOKUP(tbl2_2!A199,ishod_substance!A:AD,8,0)</f>
        <v>2.2392500000000002E-6</v>
      </c>
      <c r="AC199" s="28">
        <f t="shared" si="4"/>
        <v>0</v>
      </c>
      <c r="AD199" s="27">
        <f>VLOOKUP(tbl2_2!A199,ishod_substance!A:AD,9,0)</f>
        <v>6.4196340000000009E-6</v>
      </c>
      <c r="AE199" s="8">
        <f>VLOOKUP(tbl2_2!A199,ishod_substance!A:AD,9,0)</f>
        <v>6.4196340000000009E-6</v>
      </c>
      <c r="AF199" s="12"/>
    </row>
    <row r="200" spans="1:32" ht="64.5" hidden="1" x14ac:dyDescent="0.25">
      <c r="A200">
        <v>192</v>
      </c>
      <c r="B200" s="85">
        <f>IFERROR(IF(OR(AND(ishod_substance!$O$1=3,OR(VLOOKUP('tbl2'!Y200,quide!A:G,7,0)=2,VLOOKUP('tbl2'!Y200,quide!A:G,7,0)=1)),AND(ishod_substance!$O$1=2,VLOOKUP('tbl2'!Y200,quide!A:I,9,0)=1)),1,0),0)</f>
        <v>0</v>
      </c>
      <c r="C200" s="5">
        <f>VLOOKUP(tbl2_2!A200,ishod_substance!A:P,2,0)</f>
        <v>4</v>
      </c>
      <c r="D200" s="7" t="str">
        <f>VLOOKUP(tbl2_2!A200,ishod_substance!A:P,3,0)</f>
        <v>гараж</v>
      </c>
      <c r="E200" s="5" t="str">
        <f>VLOOKUP(tbl2_2!A200,ishod_substance!A:P,11,0)</f>
        <v>проведение ТО и ТР автотранспорта</v>
      </c>
      <c r="F200" s="6">
        <f>VLOOKUP(tbl2_2!A200,ishod_substance!A:P,15,0)</f>
        <v>1</v>
      </c>
      <c r="G200" s="6" t="str">
        <f>VLOOKUP(tbl2_2!A200,ishod_substance!A:P,12,0)&amp;"/"&amp;VLOOKUP(tbl2_2!A200,ishod_substance!A:P,14,0)</f>
        <v>1/50</v>
      </c>
      <c r="H200" s="29" t="str">
        <f>VLOOKUP(tbl2_2!A200,ishod_substance!A:P,6,0)</f>
        <v>ворота гаража</v>
      </c>
      <c r="I200" s="10">
        <f>VLOOKUP(tbl2_2!A200,ishod_substance!A:P,15,0)</f>
        <v>1</v>
      </c>
      <c r="J200" s="10">
        <f>VLOOKUP(tbl2_2!A200,ishod_substance!A:P,5,0)</f>
        <v>6017</v>
      </c>
      <c r="K200" s="84">
        <f>VLOOKUP(tbl2_2!A200,ishod_substance!A:Q,17,0)</f>
        <v>1</v>
      </c>
      <c r="L200" s="84">
        <f>VLOOKUP(tbl2_2!A200,ishod_substance!A:R,18,0)</f>
        <v>3</v>
      </c>
      <c r="M200" s="165">
        <f>VLOOKUP(tbl2_2!A200,ishod_substance!A:AD,28,0)</f>
        <v>0</v>
      </c>
      <c r="N200" s="4">
        <f>VLOOKUP(tbl2_2!A200,ishod_substance!A:AD,20,0)</f>
        <v>0</v>
      </c>
      <c r="O200" s="4">
        <f>VLOOKUP(tbl2_2!A200,ishod_substance!A:AD,21,0)</f>
        <v>0</v>
      </c>
      <c r="P200" s="4">
        <f>VLOOKUP(tbl2_2!A200,ishod_substance!A:AD,22,0)</f>
        <v>0</v>
      </c>
      <c r="Q200" s="4">
        <f>VLOOKUP(tbl2_2!A200,ishod_substance!A:AD,23,0)</f>
        <v>1236142</v>
      </c>
      <c r="R200" s="4">
        <f>VLOOKUP(tbl2_2!A200,ishod_substance!A:AD,24,0)</f>
        <v>407825</v>
      </c>
      <c r="S200" s="4">
        <f>VLOOKUP(tbl2_2!A200,ishod_substance!A:AD,25,0)</f>
        <v>1236145</v>
      </c>
      <c r="T200" s="4">
        <f>VLOOKUP(tbl2_2!A200,ishod_substance!A:AD,26,0)</f>
        <v>407825</v>
      </c>
      <c r="U200" s="4">
        <f>VLOOKUP(tbl2_2!A200,ishod_substance!A:AD,27,0)</f>
        <v>3</v>
      </c>
      <c r="V200" s="166">
        <f>VLOOKUP(tbl2_2!A200,ishod_substance!A:AD,29,0)</f>
        <v>0</v>
      </c>
      <c r="W200" s="166">
        <f>VLOOKUP(tbl2_2!A200,ishod_substance!A:AD,30,0)</f>
        <v>0</v>
      </c>
      <c r="X200" s="166">
        <f>VLOOKUP(tbl2_2!A200,ishod_substance!A:AE,31,0)</f>
        <v>0</v>
      </c>
      <c r="Y200" s="10">
        <f>VLOOKUP(tbl2_2!A200,ishod_substance!A:AD,7,0)</f>
        <v>328</v>
      </c>
      <c r="Z200" s="9" t="str">
        <f>VLOOKUP(Y200,quide!$A$2:$B$1006,2,0)</f>
        <v>Углерод (Пигмент черный)</v>
      </c>
      <c r="AA200" s="4">
        <f>VLOOKUP(Y200,quide!$A$2:$J$1006,10,0)</f>
        <v>1</v>
      </c>
      <c r="AB200" s="50">
        <f>VLOOKUP(tbl2_2!A200,ishod_substance!A:AD,8,0)</f>
        <v>7.3666666666666667E-7</v>
      </c>
      <c r="AC200" s="28">
        <f t="shared" si="4"/>
        <v>0</v>
      </c>
      <c r="AD200" s="27">
        <f>VLOOKUP(tbl2_2!A200,ishod_substance!A:AD,9,0)</f>
        <v>1.9760000000000002E-6</v>
      </c>
      <c r="AE200" s="8">
        <f>VLOOKUP(tbl2_2!A200,ishod_substance!A:AD,9,0)</f>
        <v>1.9760000000000002E-6</v>
      </c>
      <c r="AF200" s="12"/>
    </row>
    <row r="201" spans="1:32" ht="64.5" hidden="1" x14ac:dyDescent="0.25">
      <c r="A201">
        <v>193</v>
      </c>
      <c r="B201" s="85">
        <f>IFERROR(IF(OR(AND(ishod_substance!$O$1=3,OR(VLOOKUP('tbl2'!Y201,quide!A:G,7,0)=2,VLOOKUP('tbl2'!Y201,quide!A:G,7,0)=1)),AND(ishod_substance!$O$1=2,VLOOKUP('tbl2'!Y201,quide!A:I,9,0)=1)),1,0),0)</f>
        <v>0</v>
      </c>
      <c r="C201" s="5">
        <f>VLOOKUP(tbl2_2!A201,ishod_substance!A:P,2,0)</f>
        <v>4</v>
      </c>
      <c r="D201" s="7" t="str">
        <f>VLOOKUP(tbl2_2!A201,ishod_substance!A:P,3,0)</f>
        <v>гараж</v>
      </c>
      <c r="E201" s="5" t="str">
        <f>VLOOKUP(tbl2_2!A201,ishod_substance!A:P,11,0)</f>
        <v>проведение ТО и ТР автотранспорта</v>
      </c>
      <c r="F201" s="6">
        <f>VLOOKUP(tbl2_2!A201,ishod_substance!A:P,15,0)</f>
        <v>1</v>
      </c>
      <c r="G201" s="6" t="str">
        <f>VLOOKUP(tbl2_2!A201,ishod_substance!A:P,12,0)&amp;"/"&amp;VLOOKUP(tbl2_2!A201,ishod_substance!A:P,14,0)</f>
        <v>1/50</v>
      </c>
      <c r="H201" s="29" t="str">
        <f>VLOOKUP(tbl2_2!A201,ishod_substance!A:P,6,0)</f>
        <v>ворота гаража</v>
      </c>
      <c r="I201" s="10">
        <f>VLOOKUP(tbl2_2!A201,ishod_substance!A:P,15,0)</f>
        <v>1</v>
      </c>
      <c r="J201" s="10">
        <f>VLOOKUP(tbl2_2!A201,ishod_substance!A:P,5,0)</f>
        <v>6017</v>
      </c>
      <c r="K201" s="84">
        <f>VLOOKUP(tbl2_2!A201,ishod_substance!A:Q,17,0)</f>
        <v>1</v>
      </c>
      <c r="L201" s="84">
        <f>VLOOKUP(tbl2_2!A201,ishod_substance!A:R,18,0)</f>
        <v>3</v>
      </c>
      <c r="M201" s="165">
        <f>VLOOKUP(tbl2_2!A201,ishod_substance!A:AD,28,0)</f>
        <v>0</v>
      </c>
      <c r="N201" s="4">
        <f>VLOOKUP(tbl2_2!A201,ishod_substance!A:AD,20,0)</f>
        <v>0</v>
      </c>
      <c r="O201" s="4">
        <f>VLOOKUP(tbl2_2!A201,ishod_substance!A:AD,21,0)</f>
        <v>0</v>
      </c>
      <c r="P201" s="4">
        <f>VLOOKUP(tbl2_2!A201,ishod_substance!A:AD,22,0)</f>
        <v>0</v>
      </c>
      <c r="Q201" s="4">
        <f>VLOOKUP(tbl2_2!A201,ishod_substance!A:AD,23,0)</f>
        <v>1236142</v>
      </c>
      <c r="R201" s="4">
        <f>VLOOKUP(tbl2_2!A201,ishod_substance!A:AD,24,0)</f>
        <v>407825</v>
      </c>
      <c r="S201" s="4">
        <f>VLOOKUP(tbl2_2!A201,ishod_substance!A:AD,25,0)</f>
        <v>1236145</v>
      </c>
      <c r="T201" s="4">
        <f>VLOOKUP(tbl2_2!A201,ishod_substance!A:AD,26,0)</f>
        <v>407825</v>
      </c>
      <c r="U201" s="4">
        <f>VLOOKUP(tbl2_2!A201,ishod_substance!A:AD,27,0)</f>
        <v>3</v>
      </c>
      <c r="V201" s="166">
        <f>VLOOKUP(tbl2_2!A201,ishod_substance!A:AD,29,0)</f>
        <v>0</v>
      </c>
      <c r="W201" s="166">
        <f>VLOOKUP(tbl2_2!A201,ishod_substance!A:AD,30,0)</f>
        <v>0</v>
      </c>
      <c r="X201" s="166">
        <f>VLOOKUP(tbl2_2!A201,ishod_substance!A:AE,31,0)</f>
        <v>0</v>
      </c>
      <c r="Y201" s="10">
        <f>VLOOKUP(tbl2_2!A201,ishod_substance!A:AD,7,0)</f>
        <v>330</v>
      </c>
      <c r="Z201" s="9" t="str">
        <f>VLOOKUP(Y201,quide!$A$2:$B$1006,2,0)</f>
        <v>Сера диоксид (ангидрид сернистый)</v>
      </c>
      <c r="AA201" s="4">
        <f>VLOOKUP(Y201,quide!$A$2:$J$1006,10,0)</f>
        <v>1</v>
      </c>
      <c r="AB201" s="50">
        <f>VLOOKUP(tbl2_2!A201,ishod_substance!A:AD,8,0)</f>
        <v>2.0052500000000004E-6</v>
      </c>
      <c r="AC201" s="28">
        <f t="shared" si="4"/>
        <v>0</v>
      </c>
      <c r="AD201" s="27">
        <f>VLOOKUP(tbl2_2!A201,ishod_substance!A:AD,9,0)</f>
        <v>6.8301000000000009E-6</v>
      </c>
      <c r="AE201" s="8">
        <f>VLOOKUP(tbl2_2!A201,ishod_substance!A:AD,9,0)</f>
        <v>6.8301000000000009E-6</v>
      </c>
      <c r="AF201" s="12"/>
    </row>
    <row r="202" spans="1:32" ht="90" hidden="1" x14ac:dyDescent="0.25">
      <c r="A202">
        <v>194</v>
      </c>
      <c r="B202" s="85">
        <f>IFERROR(IF(OR(AND(ishod_substance!$O$1=3,OR(VLOOKUP('tbl2'!Y202,quide!A:G,7,0)=2,VLOOKUP('tbl2'!Y202,quide!A:G,7,0)=1)),AND(ishod_substance!$O$1=2,VLOOKUP('tbl2'!Y202,quide!A:I,9,0)=1)),1,0),0)</f>
        <v>0</v>
      </c>
      <c r="C202" s="5">
        <f>VLOOKUP(tbl2_2!A202,ishod_substance!A:P,2,0)</f>
        <v>4</v>
      </c>
      <c r="D202" s="7" t="str">
        <f>VLOOKUP(tbl2_2!A202,ishod_substance!A:P,3,0)</f>
        <v>гараж</v>
      </c>
      <c r="E202" s="5" t="str">
        <f>VLOOKUP(tbl2_2!A202,ishod_substance!A:P,11,0)</f>
        <v>проведение ТО и ТР автотранспорта</v>
      </c>
      <c r="F202" s="6">
        <f>VLOOKUP(tbl2_2!A202,ishod_substance!A:P,15,0)</f>
        <v>1</v>
      </c>
      <c r="G202" s="6" t="str">
        <f>VLOOKUP(tbl2_2!A202,ishod_substance!A:P,12,0)&amp;"/"&amp;VLOOKUP(tbl2_2!A202,ishod_substance!A:P,14,0)</f>
        <v>1/50</v>
      </c>
      <c r="H202" s="29" t="str">
        <f>VLOOKUP(tbl2_2!A202,ishod_substance!A:P,6,0)</f>
        <v>ворота гаража</v>
      </c>
      <c r="I202" s="10">
        <f>VLOOKUP(tbl2_2!A202,ishod_substance!A:P,15,0)</f>
        <v>1</v>
      </c>
      <c r="J202" s="10">
        <f>VLOOKUP(tbl2_2!A202,ishod_substance!A:P,5,0)</f>
        <v>6017</v>
      </c>
      <c r="K202" s="84">
        <f>VLOOKUP(tbl2_2!A202,ishod_substance!A:Q,17,0)</f>
        <v>1</v>
      </c>
      <c r="L202" s="84">
        <f>VLOOKUP(tbl2_2!A202,ishod_substance!A:R,18,0)</f>
        <v>3</v>
      </c>
      <c r="M202" s="165">
        <f>VLOOKUP(tbl2_2!A202,ishod_substance!A:AD,28,0)</f>
        <v>0</v>
      </c>
      <c r="N202" s="4">
        <f>VLOOKUP(tbl2_2!A202,ishod_substance!A:AD,20,0)</f>
        <v>0</v>
      </c>
      <c r="O202" s="4">
        <f>VLOOKUP(tbl2_2!A202,ishod_substance!A:AD,21,0)</f>
        <v>0</v>
      </c>
      <c r="P202" s="4">
        <f>VLOOKUP(tbl2_2!A202,ishod_substance!A:AD,22,0)</f>
        <v>0</v>
      </c>
      <c r="Q202" s="4">
        <f>VLOOKUP(tbl2_2!A202,ishod_substance!A:AD,23,0)</f>
        <v>1236142</v>
      </c>
      <c r="R202" s="4">
        <f>VLOOKUP(tbl2_2!A202,ishod_substance!A:AD,24,0)</f>
        <v>407825</v>
      </c>
      <c r="S202" s="4">
        <f>VLOOKUP(tbl2_2!A202,ishod_substance!A:AD,25,0)</f>
        <v>1236145</v>
      </c>
      <c r="T202" s="4">
        <f>VLOOKUP(tbl2_2!A202,ishod_substance!A:AD,26,0)</f>
        <v>407825</v>
      </c>
      <c r="U202" s="4">
        <f>VLOOKUP(tbl2_2!A202,ishod_substance!A:AD,27,0)</f>
        <v>3</v>
      </c>
      <c r="V202" s="166">
        <f>VLOOKUP(tbl2_2!A202,ishod_substance!A:AD,29,0)</f>
        <v>0</v>
      </c>
      <c r="W202" s="166">
        <f>VLOOKUP(tbl2_2!A202,ishod_substance!A:AD,30,0)</f>
        <v>0</v>
      </c>
      <c r="X202" s="166">
        <f>VLOOKUP(tbl2_2!A202,ishod_substance!A:AE,31,0)</f>
        <v>0</v>
      </c>
      <c r="Y202" s="10">
        <f>VLOOKUP(tbl2_2!A202,ishod_substance!A:AD,7,0)</f>
        <v>337</v>
      </c>
      <c r="Z202" s="9" t="str">
        <f>VLOOKUP(Y202,quide!$A$2:$B$1006,2,0)</f>
        <v>Углерода оксид (Углерод окись; углерод моноокись; угарный газ)</v>
      </c>
      <c r="AA202" s="4">
        <f>VLOOKUP(Y202,quide!$A$2:$J$1006,10,0)</f>
        <v>1</v>
      </c>
      <c r="AB202" s="50">
        <f>VLOOKUP(tbl2_2!A202,ishod_substance!A:AD,8,0)</f>
        <v>2.5018500000000004E-4</v>
      </c>
      <c r="AC202" s="28">
        <f t="shared" si="4"/>
        <v>0</v>
      </c>
      <c r="AD202" s="27">
        <f>VLOOKUP(tbl2_2!A202,ishod_substance!A:AD,9,0)</f>
        <v>2.7774400000000002E-4</v>
      </c>
      <c r="AE202" s="8">
        <f>VLOOKUP(tbl2_2!A202,ishod_substance!A:AD,9,0)</f>
        <v>2.7774400000000002E-4</v>
      </c>
      <c r="AF202" s="12"/>
    </row>
    <row r="203" spans="1:32" ht="90" hidden="1" x14ac:dyDescent="0.25">
      <c r="A203">
        <v>195</v>
      </c>
      <c r="B203" s="85">
        <f>IFERROR(IF(OR(AND(ishod_substance!$O$1=3,OR(VLOOKUP('tbl2'!Y203,quide!A:G,7,0)=2,VLOOKUP('tbl2'!Y203,quide!A:G,7,0)=1)),AND(ishod_substance!$O$1=2,VLOOKUP('tbl2'!Y203,quide!A:I,9,0)=1)),1,0),0)</f>
        <v>0</v>
      </c>
      <c r="C203" s="5">
        <f>VLOOKUP(tbl2_2!A203,ishod_substance!A:P,2,0)</f>
        <v>4</v>
      </c>
      <c r="D203" s="7" t="str">
        <f>VLOOKUP(tbl2_2!A203,ishod_substance!A:P,3,0)</f>
        <v>гараж</v>
      </c>
      <c r="E203" s="5" t="str">
        <f>VLOOKUP(tbl2_2!A203,ishod_substance!A:P,11,0)</f>
        <v>проведение ТО и ТР автотранспорта</v>
      </c>
      <c r="F203" s="6">
        <f>VLOOKUP(tbl2_2!A203,ishod_substance!A:P,15,0)</f>
        <v>1</v>
      </c>
      <c r="G203" s="6" t="str">
        <f>VLOOKUP(tbl2_2!A203,ishod_substance!A:P,12,0)&amp;"/"&amp;VLOOKUP(tbl2_2!A203,ishod_substance!A:P,14,0)</f>
        <v>1/50</v>
      </c>
      <c r="H203" s="29" t="str">
        <f>VLOOKUP(tbl2_2!A203,ishod_substance!A:P,6,0)</f>
        <v>ворота гаража</v>
      </c>
      <c r="I203" s="10">
        <f>VLOOKUP(tbl2_2!A203,ishod_substance!A:P,15,0)</f>
        <v>1</v>
      </c>
      <c r="J203" s="10">
        <f>VLOOKUP(tbl2_2!A203,ishod_substance!A:P,5,0)</f>
        <v>6017</v>
      </c>
      <c r="K203" s="84">
        <f>VLOOKUP(tbl2_2!A203,ishod_substance!A:Q,17,0)</f>
        <v>1</v>
      </c>
      <c r="L203" s="84">
        <f>VLOOKUP(tbl2_2!A203,ishod_substance!A:R,18,0)</f>
        <v>3</v>
      </c>
      <c r="M203" s="165">
        <f>VLOOKUP(tbl2_2!A203,ishod_substance!A:AD,28,0)</f>
        <v>0</v>
      </c>
      <c r="N203" s="4">
        <f>VLOOKUP(tbl2_2!A203,ishod_substance!A:AD,20,0)</f>
        <v>0</v>
      </c>
      <c r="O203" s="4">
        <f>VLOOKUP(tbl2_2!A203,ishod_substance!A:AD,21,0)</f>
        <v>0</v>
      </c>
      <c r="P203" s="4">
        <f>VLOOKUP(tbl2_2!A203,ishod_substance!A:AD,22,0)</f>
        <v>0</v>
      </c>
      <c r="Q203" s="4">
        <f>VLOOKUP(tbl2_2!A203,ishod_substance!A:AD,23,0)</f>
        <v>1236142</v>
      </c>
      <c r="R203" s="4">
        <f>VLOOKUP(tbl2_2!A203,ishod_substance!A:AD,24,0)</f>
        <v>407825</v>
      </c>
      <c r="S203" s="4">
        <f>VLOOKUP(tbl2_2!A203,ishod_substance!A:AD,25,0)</f>
        <v>1236145</v>
      </c>
      <c r="T203" s="4">
        <f>VLOOKUP(tbl2_2!A203,ishod_substance!A:AD,26,0)</f>
        <v>407825</v>
      </c>
      <c r="U203" s="4">
        <f>VLOOKUP(tbl2_2!A203,ishod_substance!A:AD,27,0)</f>
        <v>3</v>
      </c>
      <c r="V203" s="166">
        <f>VLOOKUP(tbl2_2!A203,ishod_substance!A:AD,29,0)</f>
        <v>0</v>
      </c>
      <c r="W203" s="166">
        <f>VLOOKUP(tbl2_2!A203,ishod_substance!A:AD,30,0)</f>
        <v>0</v>
      </c>
      <c r="X203" s="166">
        <f>VLOOKUP(tbl2_2!A203,ishod_substance!A:AE,31,0)</f>
        <v>0</v>
      </c>
      <c r="Y203" s="10">
        <f>VLOOKUP(tbl2_2!A203,ishod_substance!A:AD,7,0)</f>
        <v>2732</v>
      </c>
      <c r="Z203" s="9" t="str">
        <f>VLOOKUP(Y203,quide!$A$2:$B$1006,2,0)</f>
        <v>Керосин (Керосин прямой перегонки; керосин дезодорированный)</v>
      </c>
      <c r="AA203" s="4">
        <f>VLOOKUP(Y203,quide!$A$2:$J$1006,10,0)</f>
        <v>1</v>
      </c>
      <c r="AB203" s="50">
        <f>VLOOKUP(tbl2_2!A203,ishod_substance!A:AD,8,0)</f>
        <v>1.3173333333333335E-5</v>
      </c>
      <c r="AC203" s="28">
        <f t="shared" si="4"/>
        <v>0</v>
      </c>
      <c r="AD203" s="27">
        <f>VLOOKUP(tbl2_2!A203,ishod_substance!A:AD,9,0)</f>
        <v>3.1864000000000005E-5</v>
      </c>
      <c r="AE203" s="8">
        <f>VLOOKUP(tbl2_2!A203,ishod_substance!A:AD,9,0)</f>
        <v>3.1864000000000005E-5</v>
      </c>
      <c r="AF203" s="12"/>
    </row>
    <row r="204" spans="1:32" ht="77.25" hidden="1" x14ac:dyDescent="0.25">
      <c r="A204">
        <v>196</v>
      </c>
      <c r="B204" s="85">
        <f>IFERROR(IF(OR(AND(ishod_substance!$O$1=3,OR(VLOOKUP('tbl2'!Y204,quide!A:G,7,0)=2,VLOOKUP('tbl2'!Y204,quide!A:G,7,0)=1)),AND(ishod_substance!$O$1=2,VLOOKUP('tbl2'!Y204,quide!A:I,9,0)=1)),1,0),0)</f>
        <v>0</v>
      </c>
      <c r="C204" s="5">
        <f>VLOOKUP(tbl2_2!A204,ishod_substance!A:P,2,0)</f>
        <v>4</v>
      </c>
      <c r="D204" s="7" t="str">
        <f>VLOOKUP(tbl2_2!A204,ishod_substance!A:P,3,0)</f>
        <v>гараж</v>
      </c>
      <c r="E204" s="5" t="str">
        <f>VLOOKUP(tbl2_2!A204,ishod_substance!A:P,11,0)</f>
        <v>проведение ТО и ТР автотранспорта</v>
      </c>
      <c r="F204" s="6">
        <f>VLOOKUP(tbl2_2!A204,ishod_substance!A:P,15,0)</f>
        <v>1</v>
      </c>
      <c r="G204" s="6" t="str">
        <f>VLOOKUP(tbl2_2!A204,ishod_substance!A:P,12,0)&amp;"/"&amp;VLOOKUP(tbl2_2!A204,ishod_substance!A:P,14,0)</f>
        <v>1/50</v>
      </c>
      <c r="H204" s="29" t="str">
        <f>VLOOKUP(tbl2_2!A204,ishod_substance!A:P,6,0)</f>
        <v>ворота гаража</v>
      </c>
      <c r="I204" s="10">
        <f>VLOOKUP(tbl2_2!A204,ishod_substance!A:P,15,0)</f>
        <v>1</v>
      </c>
      <c r="J204" s="10">
        <f>VLOOKUP(tbl2_2!A204,ishod_substance!A:P,5,0)</f>
        <v>6017</v>
      </c>
      <c r="K204" s="84">
        <f>VLOOKUP(tbl2_2!A204,ishod_substance!A:Q,17,0)</f>
        <v>1</v>
      </c>
      <c r="L204" s="84">
        <f>VLOOKUP(tbl2_2!A204,ishod_substance!A:R,18,0)</f>
        <v>3</v>
      </c>
      <c r="M204" s="165">
        <f>VLOOKUP(tbl2_2!A204,ishod_substance!A:AD,28,0)</f>
        <v>0</v>
      </c>
      <c r="N204" s="4">
        <f>VLOOKUP(tbl2_2!A204,ishod_substance!A:AD,20,0)</f>
        <v>0</v>
      </c>
      <c r="O204" s="4">
        <f>VLOOKUP(tbl2_2!A204,ishod_substance!A:AD,21,0)</f>
        <v>0</v>
      </c>
      <c r="P204" s="4">
        <f>VLOOKUP(tbl2_2!A204,ishod_substance!A:AD,22,0)</f>
        <v>0</v>
      </c>
      <c r="Q204" s="4">
        <f>VLOOKUP(tbl2_2!A204,ishod_substance!A:AD,23,0)</f>
        <v>1236142</v>
      </c>
      <c r="R204" s="4">
        <f>VLOOKUP(tbl2_2!A204,ishod_substance!A:AD,24,0)</f>
        <v>407825</v>
      </c>
      <c r="S204" s="4">
        <f>VLOOKUP(tbl2_2!A204,ishod_substance!A:AD,25,0)</f>
        <v>1236145</v>
      </c>
      <c r="T204" s="4">
        <f>VLOOKUP(tbl2_2!A204,ishod_substance!A:AD,26,0)</f>
        <v>407825</v>
      </c>
      <c r="U204" s="4">
        <f>VLOOKUP(tbl2_2!A204,ishod_substance!A:AD,27,0)</f>
        <v>3</v>
      </c>
      <c r="V204" s="166">
        <f>VLOOKUP(tbl2_2!A204,ishod_substance!A:AD,29,0)</f>
        <v>0</v>
      </c>
      <c r="W204" s="166">
        <f>VLOOKUP(tbl2_2!A204,ishod_substance!A:AD,30,0)</f>
        <v>0</v>
      </c>
      <c r="X204" s="166">
        <f>VLOOKUP(tbl2_2!A204,ishod_substance!A:AE,31,0)</f>
        <v>0</v>
      </c>
      <c r="Y204" s="10">
        <f>VLOOKUP(tbl2_2!A204,ishod_substance!A:AD,7,0)</f>
        <v>2704</v>
      </c>
      <c r="Z204" s="9" t="str">
        <f>VLOOKUP(Y204,quide!$A$2:$B$1006,2,0)</f>
        <v>Бензин (нефтяной, малосернистый) (в пересчете на углерод)</v>
      </c>
      <c r="AA204" s="4">
        <f>VLOOKUP(Y204,quide!$A$2:$J$1006,10,0)</f>
        <v>1</v>
      </c>
      <c r="AB204" s="50">
        <f>VLOOKUP(tbl2_2!A204,ishod_substance!A:AD,8,0)</f>
        <v>2.5566666666666664E-5</v>
      </c>
      <c r="AC204" s="28">
        <f t="shared" si="4"/>
        <v>0</v>
      </c>
      <c r="AD204" s="27">
        <f>VLOOKUP(tbl2_2!A204,ishod_substance!A:AD,9,0)</f>
        <v>1.4989000000000002E-5</v>
      </c>
      <c r="AE204" s="8">
        <f>VLOOKUP(tbl2_2!A204,ishod_substance!A:AD,9,0)</f>
        <v>1.4989000000000002E-5</v>
      </c>
      <c r="AF204" s="12"/>
    </row>
    <row r="205" spans="1:32" ht="64.5" hidden="1" x14ac:dyDescent="0.25">
      <c r="A205">
        <v>197</v>
      </c>
      <c r="B205" s="85">
        <f>IFERROR(IF(OR(AND(ishod_substance!$O$1=3,OR(VLOOKUP('tbl2'!Y205,quide!A:G,7,0)=2,VLOOKUP('tbl2'!Y205,quide!A:G,7,0)=1)),AND(ishod_substance!$O$1=2,VLOOKUP('tbl2'!Y205,quide!A:I,9,0)=1)),1,0),0)</f>
        <v>0</v>
      </c>
      <c r="C205" s="5">
        <f>VLOOKUP(tbl2_2!A205,ishod_substance!A:P,2,0)</f>
        <v>4</v>
      </c>
      <c r="D205" s="7" t="str">
        <f>VLOOKUP(tbl2_2!A205,ishod_substance!A:P,3,0)</f>
        <v>гараж</v>
      </c>
      <c r="E205" s="5" t="str">
        <f>VLOOKUP(tbl2_2!A205,ishod_substance!A:P,11,0)</f>
        <v>проведение ТО и ТР погрузчиков</v>
      </c>
      <c r="F205" s="6">
        <f>VLOOKUP(tbl2_2!A205,ishod_substance!A:P,15,0)</f>
        <v>1</v>
      </c>
      <c r="G205" s="6" t="str">
        <f>VLOOKUP(tbl2_2!A205,ishod_substance!A:P,12,0)&amp;"/"&amp;VLOOKUP(tbl2_2!A205,ishod_substance!A:P,14,0)</f>
        <v>1/50</v>
      </c>
      <c r="H205" s="29" t="str">
        <f>VLOOKUP(tbl2_2!A205,ishod_substance!A:P,6,0)</f>
        <v>ворота гаража</v>
      </c>
      <c r="I205" s="10">
        <f>VLOOKUP(tbl2_2!A205,ishod_substance!A:P,15,0)</f>
        <v>1</v>
      </c>
      <c r="J205" s="10">
        <f>VLOOKUP(tbl2_2!A205,ishod_substance!A:P,5,0)</f>
        <v>6017</v>
      </c>
      <c r="K205" s="84">
        <f>VLOOKUP(tbl2_2!A205,ishod_substance!A:Q,17,0)</f>
        <v>1</v>
      </c>
      <c r="L205" s="84">
        <f>VLOOKUP(tbl2_2!A205,ishod_substance!A:R,18,0)</f>
        <v>3</v>
      </c>
      <c r="M205" s="165">
        <f>VLOOKUP(tbl2_2!A205,ishod_substance!A:AD,28,0)</f>
        <v>0</v>
      </c>
      <c r="N205" s="4">
        <f>VLOOKUP(tbl2_2!A205,ishod_substance!A:AD,20,0)</f>
        <v>0</v>
      </c>
      <c r="O205" s="4">
        <f>VLOOKUP(tbl2_2!A205,ishod_substance!A:AD,21,0)</f>
        <v>0</v>
      </c>
      <c r="P205" s="4">
        <f>VLOOKUP(tbl2_2!A205,ishod_substance!A:AD,22,0)</f>
        <v>0</v>
      </c>
      <c r="Q205" s="4">
        <f>VLOOKUP(tbl2_2!A205,ishod_substance!A:AD,23,0)</f>
        <v>1236142</v>
      </c>
      <c r="R205" s="4">
        <f>VLOOKUP(tbl2_2!A205,ishod_substance!A:AD,24,0)</f>
        <v>407825</v>
      </c>
      <c r="S205" s="4">
        <f>VLOOKUP(tbl2_2!A205,ishod_substance!A:AD,25,0)</f>
        <v>1236145</v>
      </c>
      <c r="T205" s="4">
        <f>VLOOKUP(tbl2_2!A205,ishod_substance!A:AD,26,0)</f>
        <v>407825</v>
      </c>
      <c r="U205" s="4">
        <f>VLOOKUP(tbl2_2!A205,ishod_substance!A:AD,27,0)</f>
        <v>3</v>
      </c>
      <c r="V205" s="166">
        <f>VLOOKUP(tbl2_2!A205,ishod_substance!A:AD,29,0)</f>
        <v>0</v>
      </c>
      <c r="W205" s="166">
        <f>VLOOKUP(tbl2_2!A205,ishod_substance!A:AD,30,0)</f>
        <v>0</v>
      </c>
      <c r="X205" s="166">
        <f>VLOOKUP(tbl2_2!A205,ishod_substance!A:AE,31,0)</f>
        <v>0</v>
      </c>
      <c r="Y205" s="10">
        <f>VLOOKUP(tbl2_2!A205,ishod_substance!A:AD,7,0)</f>
        <v>301</v>
      </c>
      <c r="Z205" s="9" t="str">
        <f>VLOOKUP(Y205,quide!$A$2:$B$1006,2,0)</f>
        <v>Азота диоксид (Двуокись азота; пероксид азота)</v>
      </c>
      <c r="AA205" s="4">
        <f>VLOOKUP(Y205,quide!$A$2:$J$1006,10,0)</f>
        <v>1</v>
      </c>
      <c r="AB205" s="50">
        <f>VLOOKUP(tbl2_2!A205,ishod_substance!A:AD,8,0)</f>
        <v>6.7395000000000001E-5</v>
      </c>
      <c r="AC205" s="28">
        <f t="shared" si="4"/>
        <v>0</v>
      </c>
      <c r="AD205" s="27">
        <f>VLOOKUP(tbl2_2!A205,ishod_substance!A:AD,9,0)</f>
        <v>9.6384000000000018E-5</v>
      </c>
      <c r="AE205" s="8">
        <f>VLOOKUP(tbl2_2!A205,ishod_substance!A:AD,9,0)</f>
        <v>9.6384000000000018E-5</v>
      </c>
      <c r="AF205" s="12"/>
    </row>
    <row r="206" spans="1:32" ht="64.5" hidden="1" x14ac:dyDescent="0.25">
      <c r="A206">
        <v>198</v>
      </c>
      <c r="B206" s="85">
        <f>IFERROR(IF(OR(AND(ishod_substance!$O$1=3,OR(VLOOKUP('tbl2'!Y206,quide!A:G,7,0)=2,VLOOKUP('tbl2'!Y206,quide!A:G,7,0)=1)),AND(ishod_substance!$O$1=2,VLOOKUP('tbl2'!Y206,quide!A:I,9,0)=1)),1,0),0)</f>
        <v>0</v>
      </c>
      <c r="C206" s="5">
        <f>VLOOKUP(tbl2_2!A206,ishod_substance!A:P,2,0)</f>
        <v>4</v>
      </c>
      <c r="D206" s="7" t="str">
        <f>VLOOKUP(tbl2_2!A206,ishod_substance!A:P,3,0)</f>
        <v>гараж</v>
      </c>
      <c r="E206" s="5" t="str">
        <f>VLOOKUP(tbl2_2!A206,ishod_substance!A:P,11,0)</f>
        <v>проведение ТО и ТР погрузчиков</v>
      </c>
      <c r="F206" s="6">
        <f>VLOOKUP(tbl2_2!A206,ishod_substance!A:P,15,0)</f>
        <v>1</v>
      </c>
      <c r="G206" s="6" t="str">
        <f>VLOOKUP(tbl2_2!A206,ishod_substance!A:P,12,0)&amp;"/"&amp;VLOOKUP(tbl2_2!A206,ishod_substance!A:P,14,0)</f>
        <v>1/50</v>
      </c>
      <c r="H206" s="29" t="str">
        <f>VLOOKUP(tbl2_2!A206,ishod_substance!A:P,6,0)</f>
        <v>ворота гаража</v>
      </c>
      <c r="I206" s="10">
        <f>VLOOKUP(tbl2_2!A206,ishod_substance!A:P,15,0)</f>
        <v>1</v>
      </c>
      <c r="J206" s="10">
        <f>VLOOKUP(tbl2_2!A206,ishod_substance!A:P,5,0)</f>
        <v>6017</v>
      </c>
      <c r="K206" s="84">
        <f>VLOOKUP(tbl2_2!A206,ishod_substance!A:Q,17,0)</f>
        <v>1</v>
      </c>
      <c r="L206" s="84">
        <f>VLOOKUP(tbl2_2!A206,ishod_substance!A:R,18,0)</f>
        <v>3</v>
      </c>
      <c r="M206" s="165">
        <f>VLOOKUP(tbl2_2!A206,ishod_substance!A:AD,28,0)</f>
        <v>0</v>
      </c>
      <c r="N206" s="4">
        <f>VLOOKUP(tbl2_2!A206,ishod_substance!A:AD,20,0)</f>
        <v>0</v>
      </c>
      <c r="O206" s="4">
        <f>VLOOKUP(tbl2_2!A206,ishod_substance!A:AD,21,0)</f>
        <v>0</v>
      </c>
      <c r="P206" s="4">
        <f>VLOOKUP(tbl2_2!A206,ishod_substance!A:AD,22,0)</f>
        <v>0</v>
      </c>
      <c r="Q206" s="4">
        <f>VLOOKUP(tbl2_2!A206,ishod_substance!A:AD,23,0)</f>
        <v>1236142</v>
      </c>
      <c r="R206" s="4">
        <f>VLOOKUP(tbl2_2!A206,ishod_substance!A:AD,24,0)</f>
        <v>407825</v>
      </c>
      <c r="S206" s="4">
        <f>VLOOKUP(tbl2_2!A206,ishod_substance!A:AD,25,0)</f>
        <v>1236145</v>
      </c>
      <c r="T206" s="4">
        <f>VLOOKUP(tbl2_2!A206,ishod_substance!A:AD,26,0)</f>
        <v>407825</v>
      </c>
      <c r="U206" s="4">
        <f>VLOOKUP(tbl2_2!A206,ishod_substance!A:AD,27,0)</f>
        <v>3</v>
      </c>
      <c r="V206" s="166">
        <f>VLOOKUP(tbl2_2!A206,ishod_substance!A:AD,29,0)</f>
        <v>0</v>
      </c>
      <c r="W206" s="166">
        <f>VLOOKUP(tbl2_2!A206,ishod_substance!A:AD,30,0)</f>
        <v>0</v>
      </c>
      <c r="X206" s="166">
        <f>VLOOKUP(tbl2_2!A206,ishod_substance!A:AE,31,0)</f>
        <v>0</v>
      </c>
      <c r="Y206" s="10">
        <f>VLOOKUP(tbl2_2!A206,ishod_substance!A:AD,7,0)</f>
        <v>304</v>
      </c>
      <c r="Z206" s="9" t="str">
        <f>VLOOKUP(Y206,quide!$A$2:$B$1006,2,0)</f>
        <v>Азот (II) оксид (Азот монооксид)</v>
      </c>
      <c r="AA206" s="4">
        <f>VLOOKUP(Y206,quide!$A$2:$J$1006,10,0)</f>
        <v>1</v>
      </c>
      <c r="AB206" s="50">
        <f>VLOOKUP(tbl2_2!A206,ishod_substance!A:AD,8,0)</f>
        <v>1.09516875E-5</v>
      </c>
      <c r="AC206" s="28">
        <f t="shared" si="4"/>
        <v>0</v>
      </c>
      <c r="AD206" s="27">
        <f>VLOOKUP(tbl2_2!A206,ishod_substance!A:AD,9,0)</f>
        <v>1.5662400000000001E-5</v>
      </c>
      <c r="AE206" s="8">
        <f>VLOOKUP(tbl2_2!A206,ishod_substance!A:AD,9,0)</f>
        <v>1.5662400000000001E-5</v>
      </c>
      <c r="AF206" s="12"/>
    </row>
    <row r="207" spans="1:32" ht="64.5" hidden="1" x14ac:dyDescent="0.25">
      <c r="A207">
        <v>199</v>
      </c>
      <c r="B207" s="85">
        <f>IFERROR(IF(OR(AND(ishod_substance!$O$1=3,OR(VLOOKUP('tbl2'!Y207,quide!A:G,7,0)=2,VLOOKUP('tbl2'!Y207,quide!A:G,7,0)=1)),AND(ishod_substance!$O$1=2,VLOOKUP('tbl2'!Y207,quide!A:I,9,0)=1)),1,0),0)</f>
        <v>0</v>
      </c>
      <c r="C207" s="5">
        <f>VLOOKUP(tbl2_2!A207,ishod_substance!A:P,2,0)</f>
        <v>4</v>
      </c>
      <c r="D207" s="7" t="str">
        <f>VLOOKUP(tbl2_2!A207,ishod_substance!A:P,3,0)</f>
        <v>гараж</v>
      </c>
      <c r="E207" s="5" t="str">
        <f>VLOOKUP(tbl2_2!A207,ishod_substance!A:P,11,0)</f>
        <v>проведение ТО и ТР погрузчиков</v>
      </c>
      <c r="F207" s="6">
        <f>VLOOKUP(tbl2_2!A207,ishod_substance!A:P,15,0)</f>
        <v>1</v>
      </c>
      <c r="G207" s="6" t="str">
        <f>VLOOKUP(tbl2_2!A207,ishod_substance!A:P,12,0)&amp;"/"&amp;VLOOKUP(tbl2_2!A207,ishod_substance!A:P,14,0)</f>
        <v>1/50</v>
      </c>
      <c r="H207" s="29" t="str">
        <f>VLOOKUP(tbl2_2!A207,ishod_substance!A:P,6,0)</f>
        <v>ворота гаража</v>
      </c>
      <c r="I207" s="10">
        <f>VLOOKUP(tbl2_2!A207,ishod_substance!A:P,15,0)</f>
        <v>1</v>
      </c>
      <c r="J207" s="10">
        <f>VLOOKUP(tbl2_2!A207,ishod_substance!A:P,5,0)</f>
        <v>6017</v>
      </c>
      <c r="K207" s="84">
        <f>VLOOKUP(tbl2_2!A207,ishod_substance!A:Q,17,0)</f>
        <v>1</v>
      </c>
      <c r="L207" s="84">
        <f>VLOOKUP(tbl2_2!A207,ishod_substance!A:R,18,0)</f>
        <v>3</v>
      </c>
      <c r="M207" s="165">
        <f>VLOOKUP(tbl2_2!A207,ishod_substance!A:AD,28,0)</f>
        <v>0</v>
      </c>
      <c r="N207" s="4">
        <f>VLOOKUP(tbl2_2!A207,ishod_substance!A:AD,20,0)</f>
        <v>0</v>
      </c>
      <c r="O207" s="4">
        <f>VLOOKUP(tbl2_2!A207,ishod_substance!A:AD,21,0)</f>
        <v>0</v>
      </c>
      <c r="P207" s="4">
        <f>VLOOKUP(tbl2_2!A207,ishod_substance!A:AD,22,0)</f>
        <v>0</v>
      </c>
      <c r="Q207" s="4">
        <f>VLOOKUP(tbl2_2!A207,ishod_substance!A:AD,23,0)</f>
        <v>1236142</v>
      </c>
      <c r="R207" s="4">
        <f>VLOOKUP(tbl2_2!A207,ishod_substance!A:AD,24,0)</f>
        <v>407825</v>
      </c>
      <c r="S207" s="4">
        <f>VLOOKUP(tbl2_2!A207,ishod_substance!A:AD,25,0)</f>
        <v>1236145</v>
      </c>
      <c r="T207" s="4">
        <f>VLOOKUP(tbl2_2!A207,ishod_substance!A:AD,26,0)</f>
        <v>407825</v>
      </c>
      <c r="U207" s="4">
        <f>VLOOKUP(tbl2_2!A207,ishod_substance!A:AD,27,0)</f>
        <v>3</v>
      </c>
      <c r="V207" s="166">
        <f>VLOOKUP(tbl2_2!A207,ishod_substance!A:AD,29,0)</f>
        <v>0</v>
      </c>
      <c r="W207" s="166">
        <f>VLOOKUP(tbl2_2!A207,ishod_substance!A:AD,30,0)</f>
        <v>0</v>
      </c>
      <c r="X207" s="166">
        <f>VLOOKUP(tbl2_2!A207,ishod_substance!A:AE,31,0)</f>
        <v>0</v>
      </c>
      <c r="Y207" s="10">
        <f>VLOOKUP(tbl2_2!A207,ishod_substance!A:AD,7,0)</f>
        <v>328</v>
      </c>
      <c r="Z207" s="9" t="str">
        <f>VLOOKUP(Y207,quide!$A$2:$B$1006,2,0)</f>
        <v>Углерод (Пигмент черный)</v>
      </c>
      <c r="AA207" s="4">
        <f>VLOOKUP(Y207,quide!$A$2:$J$1006,10,0)</f>
        <v>1</v>
      </c>
      <c r="AB207" s="50">
        <f>VLOOKUP(tbl2_2!A207,ishod_substance!A:AD,8,0)</f>
        <v>1.0181249999999998E-5</v>
      </c>
      <c r="AC207" s="28">
        <f t="shared" si="4"/>
        <v>0</v>
      </c>
      <c r="AD207" s="27">
        <f>VLOOKUP(tbl2_2!A207,ishod_substance!A:AD,9,0)</f>
        <v>1.4760000000000001E-5</v>
      </c>
      <c r="AE207" s="8">
        <f>VLOOKUP(tbl2_2!A207,ishod_substance!A:AD,9,0)</f>
        <v>1.4760000000000001E-5</v>
      </c>
      <c r="AF207" s="12"/>
    </row>
    <row r="208" spans="1:32" ht="64.5" hidden="1" x14ac:dyDescent="0.25">
      <c r="A208">
        <v>200</v>
      </c>
      <c r="B208" s="85">
        <f>IFERROR(IF(OR(AND(ishod_substance!$O$1=3,OR(VLOOKUP('tbl2'!Y208,quide!A:G,7,0)=2,VLOOKUP('tbl2'!Y208,quide!A:G,7,0)=1)),AND(ishod_substance!$O$1=2,VLOOKUP('tbl2'!Y208,quide!A:I,9,0)=1)),1,0),0)</f>
        <v>0</v>
      </c>
      <c r="C208" s="5">
        <f>VLOOKUP(tbl2_2!A208,ishod_substance!A:P,2,0)</f>
        <v>4</v>
      </c>
      <c r="D208" s="7" t="str">
        <f>VLOOKUP(tbl2_2!A208,ishod_substance!A:P,3,0)</f>
        <v>гараж</v>
      </c>
      <c r="E208" s="5" t="str">
        <f>VLOOKUP(tbl2_2!A208,ishod_substance!A:P,11,0)</f>
        <v>проведение ТО и ТР погрузчиков</v>
      </c>
      <c r="F208" s="6">
        <f>VLOOKUP(tbl2_2!A208,ishod_substance!A:P,15,0)</f>
        <v>1</v>
      </c>
      <c r="G208" s="6" t="str">
        <f>VLOOKUP(tbl2_2!A208,ishod_substance!A:P,12,0)&amp;"/"&amp;VLOOKUP(tbl2_2!A208,ishod_substance!A:P,14,0)</f>
        <v>1/50</v>
      </c>
      <c r="H208" s="29" t="str">
        <f>VLOOKUP(tbl2_2!A208,ishod_substance!A:P,6,0)</f>
        <v>ворота гаража</v>
      </c>
      <c r="I208" s="10">
        <f>VLOOKUP(tbl2_2!A208,ishod_substance!A:P,15,0)</f>
        <v>1</v>
      </c>
      <c r="J208" s="10">
        <f>VLOOKUP(tbl2_2!A208,ishod_substance!A:P,5,0)</f>
        <v>6017</v>
      </c>
      <c r="K208" s="84">
        <f>VLOOKUP(tbl2_2!A208,ishod_substance!A:Q,17,0)</f>
        <v>1</v>
      </c>
      <c r="L208" s="84">
        <f>VLOOKUP(tbl2_2!A208,ishod_substance!A:R,18,0)</f>
        <v>3</v>
      </c>
      <c r="M208" s="165">
        <f>VLOOKUP(tbl2_2!A208,ishod_substance!A:AD,28,0)</f>
        <v>0</v>
      </c>
      <c r="N208" s="4">
        <f>VLOOKUP(tbl2_2!A208,ishod_substance!A:AD,20,0)</f>
        <v>0</v>
      </c>
      <c r="O208" s="4">
        <f>VLOOKUP(tbl2_2!A208,ishod_substance!A:AD,21,0)</f>
        <v>0</v>
      </c>
      <c r="P208" s="4">
        <f>VLOOKUP(tbl2_2!A208,ishod_substance!A:AD,22,0)</f>
        <v>0</v>
      </c>
      <c r="Q208" s="4">
        <f>VLOOKUP(tbl2_2!A208,ishod_substance!A:AD,23,0)</f>
        <v>1236142</v>
      </c>
      <c r="R208" s="4">
        <f>VLOOKUP(tbl2_2!A208,ishod_substance!A:AD,24,0)</f>
        <v>407825</v>
      </c>
      <c r="S208" s="4">
        <f>VLOOKUP(tbl2_2!A208,ishod_substance!A:AD,25,0)</f>
        <v>1236145</v>
      </c>
      <c r="T208" s="4">
        <f>VLOOKUP(tbl2_2!A208,ishod_substance!A:AD,26,0)</f>
        <v>407825</v>
      </c>
      <c r="U208" s="4">
        <f>VLOOKUP(tbl2_2!A208,ishod_substance!A:AD,27,0)</f>
        <v>3</v>
      </c>
      <c r="V208" s="166">
        <f>VLOOKUP(tbl2_2!A208,ishod_substance!A:AD,29,0)</f>
        <v>0</v>
      </c>
      <c r="W208" s="166">
        <f>VLOOKUP(tbl2_2!A208,ishod_substance!A:AD,30,0)</f>
        <v>0</v>
      </c>
      <c r="X208" s="166">
        <f>VLOOKUP(tbl2_2!A208,ishod_substance!A:AE,31,0)</f>
        <v>0</v>
      </c>
      <c r="Y208" s="10">
        <f>VLOOKUP(tbl2_2!A208,ishod_substance!A:AD,7,0)</f>
        <v>330</v>
      </c>
      <c r="Z208" s="9" t="str">
        <f>VLOOKUP(Y208,quide!$A$2:$B$1006,2,0)</f>
        <v>Сера диоксид (ангидрид сернистый)</v>
      </c>
      <c r="AA208" s="4">
        <f>VLOOKUP(Y208,quide!$A$2:$J$1006,10,0)</f>
        <v>1</v>
      </c>
      <c r="AB208" s="50">
        <f>VLOOKUP(tbl2_2!A208,ishod_substance!A:AD,8,0)</f>
        <v>1.0856250000000001E-5</v>
      </c>
      <c r="AC208" s="28">
        <f t="shared" si="4"/>
        <v>0</v>
      </c>
      <c r="AD208" s="27">
        <f>VLOOKUP(tbl2_2!A208,ishod_substance!A:AD,9,0)</f>
        <v>1.8054E-5</v>
      </c>
      <c r="AE208" s="8">
        <f>VLOOKUP(tbl2_2!A208,ishod_substance!A:AD,9,0)</f>
        <v>1.8054E-5</v>
      </c>
      <c r="AF208" s="12"/>
    </row>
    <row r="209" spans="1:32" ht="90" hidden="1" x14ac:dyDescent="0.25">
      <c r="A209">
        <v>201</v>
      </c>
      <c r="B209" s="85">
        <f>IFERROR(IF(OR(AND(ishod_substance!$O$1=3,OR(VLOOKUP('tbl2'!Y209,quide!A:G,7,0)=2,VLOOKUP('tbl2'!Y209,quide!A:G,7,0)=1)),AND(ishod_substance!$O$1=2,VLOOKUP('tbl2'!Y209,quide!A:I,9,0)=1)),1,0),0)</f>
        <v>0</v>
      </c>
      <c r="C209" s="5">
        <f>VLOOKUP(tbl2_2!A209,ishod_substance!A:P,2,0)</f>
        <v>4</v>
      </c>
      <c r="D209" s="7" t="str">
        <f>VLOOKUP(tbl2_2!A209,ishod_substance!A:P,3,0)</f>
        <v>гараж</v>
      </c>
      <c r="E209" s="5" t="str">
        <f>VLOOKUP(tbl2_2!A209,ishod_substance!A:P,11,0)</f>
        <v>проведение ТО и ТР погрузчиков</v>
      </c>
      <c r="F209" s="6">
        <f>VLOOKUP(tbl2_2!A209,ishod_substance!A:P,15,0)</f>
        <v>1</v>
      </c>
      <c r="G209" s="6" t="str">
        <f>VLOOKUP(tbl2_2!A209,ishod_substance!A:P,12,0)&amp;"/"&amp;VLOOKUP(tbl2_2!A209,ishod_substance!A:P,14,0)</f>
        <v>1/50</v>
      </c>
      <c r="H209" s="29" t="str">
        <f>VLOOKUP(tbl2_2!A209,ishod_substance!A:P,6,0)</f>
        <v>ворота гаража</v>
      </c>
      <c r="I209" s="10">
        <f>VLOOKUP(tbl2_2!A209,ishod_substance!A:P,15,0)</f>
        <v>1</v>
      </c>
      <c r="J209" s="10">
        <f>VLOOKUP(tbl2_2!A209,ishod_substance!A:P,5,0)</f>
        <v>6017</v>
      </c>
      <c r="K209" s="84">
        <f>VLOOKUP(tbl2_2!A209,ishod_substance!A:Q,17,0)</f>
        <v>1</v>
      </c>
      <c r="L209" s="84">
        <f>VLOOKUP(tbl2_2!A209,ishod_substance!A:R,18,0)</f>
        <v>3</v>
      </c>
      <c r="M209" s="165">
        <f>VLOOKUP(tbl2_2!A209,ishod_substance!A:AD,28,0)</f>
        <v>0</v>
      </c>
      <c r="N209" s="4">
        <f>VLOOKUP(tbl2_2!A209,ishod_substance!A:AD,20,0)</f>
        <v>0</v>
      </c>
      <c r="O209" s="4">
        <f>VLOOKUP(tbl2_2!A209,ishod_substance!A:AD,21,0)</f>
        <v>0</v>
      </c>
      <c r="P209" s="4">
        <f>VLOOKUP(tbl2_2!A209,ishod_substance!A:AD,22,0)</f>
        <v>0</v>
      </c>
      <c r="Q209" s="4">
        <f>VLOOKUP(tbl2_2!A209,ishod_substance!A:AD,23,0)</f>
        <v>1236142</v>
      </c>
      <c r="R209" s="4">
        <f>VLOOKUP(tbl2_2!A209,ishod_substance!A:AD,24,0)</f>
        <v>407825</v>
      </c>
      <c r="S209" s="4">
        <f>VLOOKUP(tbl2_2!A209,ishod_substance!A:AD,25,0)</f>
        <v>1236145</v>
      </c>
      <c r="T209" s="4">
        <f>VLOOKUP(tbl2_2!A209,ishod_substance!A:AD,26,0)</f>
        <v>407825</v>
      </c>
      <c r="U209" s="4">
        <f>VLOOKUP(tbl2_2!A209,ishod_substance!A:AD,27,0)</f>
        <v>3</v>
      </c>
      <c r="V209" s="166">
        <f>VLOOKUP(tbl2_2!A209,ishod_substance!A:AD,29,0)</f>
        <v>0</v>
      </c>
      <c r="W209" s="166">
        <f>VLOOKUP(tbl2_2!A209,ishod_substance!A:AD,30,0)</f>
        <v>0</v>
      </c>
      <c r="X209" s="166">
        <f>VLOOKUP(tbl2_2!A209,ishod_substance!A:AE,31,0)</f>
        <v>0</v>
      </c>
      <c r="Y209" s="10">
        <f>VLOOKUP(tbl2_2!A209,ishod_substance!A:AD,7,0)</f>
        <v>337</v>
      </c>
      <c r="Z209" s="9" t="str">
        <f>VLOOKUP(Y209,quide!$A$2:$B$1006,2,0)</f>
        <v>Углерода оксид (Углерод окись; углерод моноокись; угарный газ)</v>
      </c>
      <c r="AA209" s="4">
        <f>VLOOKUP(Y209,quide!$A$2:$J$1006,10,0)</f>
        <v>1</v>
      </c>
      <c r="AB209" s="50">
        <f>VLOOKUP(tbl2_2!A209,ishod_substance!A:AD,8,0)</f>
        <v>2.0246249999999997E-4</v>
      </c>
      <c r="AC209" s="28">
        <f t="shared" si="4"/>
        <v>0</v>
      </c>
      <c r="AD209" s="27">
        <f>VLOOKUP(tbl2_2!A209,ishod_substance!A:AD,9,0)</f>
        <v>3.8186399999999999E-4</v>
      </c>
      <c r="AE209" s="8">
        <f>VLOOKUP(tbl2_2!A209,ishod_substance!A:AD,9,0)</f>
        <v>3.8186399999999999E-4</v>
      </c>
      <c r="AF209" s="12"/>
    </row>
    <row r="210" spans="1:32" ht="90" hidden="1" x14ac:dyDescent="0.25">
      <c r="A210">
        <v>202</v>
      </c>
      <c r="B210" s="85">
        <f>IFERROR(IF(OR(AND(ishod_substance!$O$1=3,OR(VLOOKUP('tbl2'!Y210,quide!A:G,7,0)=2,VLOOKUP('tbl2'!Y210,quide!A:G,7,0)=1)),AND(ishod_substance!$O$1=2,VLOOKUP('tbl2'!Y210,quide!A:I,9,0)=1)),1,0),0)</f>
        <v>0</v>
      </c>
      <c r="C210" s="5">
        <f>VLOOKUP(tbl2_2!A210,ishod_substance!A:P,2,0)</f>
        <v>4</v>
      </c>
      <c r="D210" s="7" t="str">
        <f>VLOOKUP(tbl2_2!A210,ishod_substance!A:P,3,0)</f>
        <v>гараж</v>
      </c>
      <c r="E210" s="5" t="str">
        <f>VLOOKUP(tbl2_2!A210,ishod_substance!A:P,11,0)</f>
        <v>проведение ТО и ТР погрузчиков</v>
      </c>
      <c r="F210" s="6">
        <f>VLOOKUP(tbl2_2!A210,ishod_substance!A:P,15,0)</f>
        <v>1</v>
      </c>
      <c r="G210" s="6" t="str">
        <f>VLOOKUP(tbl2_2!A210,ishod_substance!A:P,12,0)&amp;"/"&amp;VLOOKUP(tbl2_2!A210,ishod_substance!A:P,14,0)</f>
        <v>1/50</v>
      </c>
      <c r="H210" s="29" t="str">
        <f>VLOOKUP(tbl2_2!A210,ishod_substance!A:P,6,0)</f>
        <v>ворота гаража</v>
      </c>
      <c r="I210" s="10">
        <f>VLOOKUP(tbl2_2!A210,ishod_substance!A:P,15,0)</f>
        <v>1</v>
      </c>
      <c r="J210" s="10">
        <f>VLOOKUP(tbl2_2!A210,ishod_substance!A:P,5,0)</f>
        <v>6017</v>
      </c>
      <c r="K210" s="84">
        <f>VLOOKUP(tbl2_2!A210,ishod_substance!A:Q,17,0)</f>
        <v>1</v>
      </c>
      <c r="L210" s="84">
        <f>VLOOKUP(tbl2_2!A210,ishod_substance!A:R,18,0)</f>
        <v>3</v>
      </c>
      <c r="M210" s="165">
        <f>VLOOKUP(tbl2_2!A210,ishod_substance!A:AD,28,0)</f>
        <v>0</v>
      </c>
      <c r="N210" s="4">
        <f>VLOOKUP(tbl2_2!A210,ishod_substance!A:AD,20,0)</f>
        <v>0</v>
      </c>
      <c r="O210" s="4">
        <f>VLOOKUP(tbl2_2!A210,ishod_substance!A:AD,21,0)</f>
        <v>0</v>
      </c>
      <c r="P210" s="4">
        <f>VLOOKUP(tbl2_2!A210,ishod_substance!A:AD,22,0)</f>
        <v>0</v>
      </c>
      <c r="Q210" s="4">
        <f>VLOOKUP(tbl2_2!A210,ishod_substance!A:AD,23,0)</f>
        <v>1236142</v>
      </c>
      <c r="R210" s="4">
        <f>VLOOKUP(tbl2_2!A210,ishod_substance!A:AD,24,0)</f>
        <v>407825</v>
      </c>
      <c r="S210" s="4">
        <f>VLOOKUP(tbl2_2!A210,ishod_substance!A:AD,25,0)</f>
        <v>1236145</v>
      </c>
      <c r="T210" s="4">
        <f>VLOOKUP(tbl2_2!A210,ishod_substance!A:AD,26,0)</f>
        <v>407825</v>
      </c>
      <c r="U210" s="4">
        <f>VLOOKUP(tbl2_2!A210,ishod_substance!A:AD,27,0)</f>
        <v>3</v>
      </c>
      <c r="V210" s="166">
        <f>VLOOKUP(tbl2_2!A210,ishod_substance!A:AD,29,0)</f>
        <v>0</v>
      </c>
      <c r="W210" s="166">
        <f>VLOOKUP(tbl2_2!A210,ishod_substance!A:AD,30,0)</f>
        <v>0</v>
      </c>
      <c r="X210" s="166">
        <f>VLOOKUP(tbl2_2!A210,ishod_substance!A:AE,31,0)</f>
        <v>0</v>
      </c>
      <c r="Y210" s="10">
        <f>VLOOKUP(tbl2_2!A210,ishod_substance!A:AD,7,0)</f>
        <v>2732</v>
      </c>
      <c r="Z210" s="9" t="str">
        <f>VLOOKUP(Y210,quide!$A$2:$B$1006,2,0)</f>
        <v>Керосин (Керосин прямой перегонки; керосин дезодорированный)</v>
      </c>
      <c r="AA210" s="4">
        <f>VLOOKUP(Y210,quide!$A$2:$J$1006,10,0)</f>
        <v>1</v>
      </c>
      <c r="AB210" s="50">
        <f>VLOOKUP(tbl2_2!A210,ishod_substance!A:AD,8,0)</f>
        <v>3.0768749999999999E-5</v>
      </c>
      <c r="AC210" s="28">
        <f t="shared" si="4"/>
        <v>0</v>
      </c>
      <c r="AD210" s="27">
        <f>VLOOKUP(tbl2_2!A210,ishod_substance!A:AD,9,0)</f>
        <v>5.3207999999999989E-5</v>
      </c>
      <c r="AE210" s="8">
        <f>VLOOKUP(tbl2_2!A210,ishod_substance!A:AD,9,0)</f>
        <v>5.3207999999999989E-5</v>
      </c>
      <c r="AF210" s="12"/>
    </row>
    <row r="211" spans="1:32" ht="64.5" hidden="1" x14ac:dyDescent="0.25">
      <c r="A211">
        <v>203</v>
      </c>
      <c r="B211" s="85">
        <f>IFERROR(IF(OR(AND(ishod_substance!$O$1=3,OR(VLOOKUP('tbl2'!Y211,quide!A:G,7,0)=2,VLOOKUP('tbl2'!Y211,quide!A:G,7,0)=1)),AND(ishod_substance!$O$1=2,VLOOKUP('tbl2'!Y211,quide!A:I,9,0)=1)),1,0),0)</f>
        <v>0</v>
      </c>
      <c r="C211" s="5">
        <f>VLOOKUP(tbl2_2!A211,ishod_substance!A:P,2,0)</f>
        <v>10</v>
      </c>
      <c r="D211" s="7" t="str">
        <f>VLOOKUP(tbl2_2!A211,ishod_substance!A:P,3,0)</f>
        <v>открытый склад</v>
      </c>
      <c r="E211" s="5" t="str">
        <f>VLOOKUP(tbl2_2!A211,ishod_substance!A:P,11,0)</f>
        <v>погрузчик Hyundai  HSL 850-7A</v>
      </c>
      <c r="F211" s="6">
        <f>VLOOKUP(tbl2_2!A211,ishod_substance!A:P,15,0)</f>
        <v>1</v>
      </c>
      <c r="G211" s="6" t="str">
        <f>VLOOKUP(tbl2_2!A211,ishod_substance!A:P,12,0)&amp;"/"&amp;VLOOKUP(tbl2_2!A211,ishod_substance!A:P,14,0)</f>
        <v>1/365</v>
      </c>
      <c r="H211" s="29" t="str">
        <f>VLOOKUP(tbl2_2!A211,ishod_substance!A:P,6,0)</f>
        <v>открытый склад вторсырья</v>
      </c>
      <c r="I211" s="10">
        <f>VLOOKUP(tbl2_2!A211,ishod_substance!A:P,15,0)</f>
        <v>1</v>
      </c>
      <c r="J211" s="10">
        <f>VLOOKUP(tbl2_2!A211,ishod_substance!A:P,5,0)</f>
        <v>6018</v>
      </c>
      <c r="K211" s="84">
        <f>VLOOKUP(tbl2_2!A211,ishod_substance!A:Q,17,0)</f>
        <v>1</v>
      </c>
      <c r="L211" s="84">
        <f>VLOOKUP(tbl2_2!A211,ishod_substance!A:R,18,0)</f>
        <v>5</v>
      </c>
      <c r="M211" s="165">
        <f>VLOOKUP(tbl2_2!A211,ishod_substance!A:AD,28,0)</f>
        <v>0</v>
      </c>
      <c r="N211" s="4">
        <f>VLOOKUP(tbl2_2!A211,ishod_substance!A:AD,20,0)</f>
        <v>0</v>
      </c>
      <c r="O211" s="4">
        <f>VLOOKUP(tbl2_2!A211,ishod_substance!A:AD,21,0)</f>
        <v>0</v>
      </c>
      <c r="P211" s="4">
        <f>VLOOKUP(tbl2_2!A211,ishod_substance!A:AD,22,0)</f>
        <v>0</v>
      </c>
      <c r="Q211" s="4">
        <f>VLOOKUP(tbl2_2!A211,ishod_substance!A:AD,23,0)</f>
        <v>1236243</v>
      </c>
      <c r="R211" s="4">
        <f>VLOOKUP(tbl2_2!A211,ishod_substance!A:AD,24,0)</f>
        <v>407866</v>
      </c>
      <c r="S211" s="4">
        <f>VLOOKUP(tbl2_2!A211,ishod_substance!A:AD,25,0)</f>
        <v>1236245</v>
      </c>
      <c r="T211" s="4">
        <f>VLOOKUP(tbl2_2!A211,ishod_substance!A:AD,26,0)</f>
        <v>407849</v>
      </c>
      <c r="U211" s="4">
        <f>VLOOKUP(tbl2_2!A211,ishod_substance!A:AD,27,0)</f>
        <v>10</v>
      </c>
      <c r="V211" s="166">
        <f>VLOOKUP(tbl2_2!A211,ishod_substance!A:AD,29,0)</f>
        <v>0</v>
      </c>
      <c r="W211" s="166">
        <f>VLOOKUP(tbl2_2!A211,ishod_substance!A:AD,30,0)</f>
        <v>0</v>
      </c>
      <c r="X211" s="166">
        <f>VLOOKUP(tbl2_2!A211,ishod_substance!A:AE,31,0)</f>
        <v>0</v>
      </c>
      <c r="Y211" s="10">
        <f>VLOOKUP(tbl2_2!A211,ishod_substance!A:AD,7,0)</f>
        <v>301</v>
      </c>
      <c r="Z211" s="9" t="str">
        <f>VLOOKUP(Y211,quide!$A$2:$B$1006,2,0)</f>
        <v>Азота диоксид (Двуокись азота; пероксид азота)</v>
      </c>
      <c r="AA211" s="4">
        <f>VLOOKUP(Y211,quide!$A$2:$J$1006,10,0)</f>
        <v>1</v>
      </c>
      <c r="AB211" s="50">
        <f>VLOOKUP(tbl2_2!A211,ishod_substance!A:AD,8,0)</f>
        <v>3.279244444444445E-2</v>
      </c>
      <c r="AC211" s="28">
        <f t="shared" si="4"/>
        <v>0</v>
      </c>
      <c r="AD211" s="27">
        <f>VLOOKUP(tbl2_2!A211,ishod_substance!A:AD,9,0)</f>
        <v>4.8439351360000014E-2</v>
      </c>
      <c r="AE211" s="8">
        <f>VLOOKUP(tbl2_2!A211,ishod_substance!A:AD,9,0)</f>
        <v>4.8439351360000014E-2</v>
      </c>
      <c r="AF211" s="12"/>
    </row>
    <row r="212" spans="1:32" ht="51.75" hidden="1" x14ac:dyDescent="0.25">
      <c r="A212">
        <v>204</v>
      </c>
      <c r="B212" s="85">
        <f>IFERROR(IF(OR(AND(ishod_substance!$O$1=3,OR(VLOOKUP('tbl2'!Y212,quide!A:G,7,0)=2,VLOOKUP('tbl2'!Y212,quide!A:G,7,0)=1)),AND(ishod_substance!$O$1=2,VLOOKUP('tbl2'!Y212,quide!A:I,9,0)=1)),1,0),0)</f>
        <v>0</v>
      </c>
      <c r="C212" s="5">
        <f>VLOOKUP(tbl2_2!A212,ishod_substance!A:P,2,0)</f>
        <v>10</v>
      </c>
      <c r="D212" s="7" t="str">
        <f>VLOOKUP(tbl2_2!A212,ishod_substance!A:P,3,0)</f>
        <v>открытый склад</v>
      </c>
      <c r="E212" s="5" t="str">
        <f>VLOOKUP(tbl2_2!A212,ishod_substance!A:P,11,0)</f>
        <v>погрузчик Hyundai  HSL 850-7A</v>
      </c>
      <c r="F212" s="6">
        <f>VLOOKUP(tbl2_2!A212,ishod_substance!A:P,15,0)</f>
        <v>1</v>
      </c>
      <c r="G212" s="6" t="str">
        <f>VLOOKUP(tbl2_2!A212,ishod_substance!A:P,12,0)&amp;"/"&amp;VLOOKUP(tbl2_2!A212,ishod_substance!A:P,14,0)</f>
        <v>1/365</v>
      </c>
      <c r="H212" s="29" t="str">
        <f>VLOOKUP(tbl2_2!A212,ishod_substance!A:P,6,0)</f>
        <v>открытый склад вторсырья</v>
      </c>
      <c r="I212" s="10">
        <f>VLOOKUP(tbl2_2!A212,ishod_substance!A:P,15,0)</f>
        <v>1</v>
      </c>
      <c r="J212" s="10">
        <f>VLOOKUP(tbl2_2!A212,ishod_substance!A:P,5,0)</f>
        <v>6018</v>
      </c>
      <c r="K212" s="84">
        <f>VLOOKUP(tbl2_2!A212,ishod_substance!A:Q,17,0)</f>
        <v>1</v>
      </c>
      <c r="L212" s="84">
        <f>VLOOKUP(tbl2_2!A212,ishod_substance!A:R,18,0)</f>
        <v>5</v>
      </c>
      <c r="M212" s="165">
        <f>VLOOKUP(tbl2_2!A212,ishod_substance!A:AD,28,0)</f>
        <v>0</v>
      </c>
      <c r="N212" s="4">
        <f>VLOOKUP(tbl2_2!A212,ishod_substance!A:AD,20,0)</f>
        <v>0</v>
      </c>
      <c r="O212" s="4">
        <f>VLOOKUP(tbl2_2!A212,ishod_substance!A:AD,21,0)</f>
        <v>0</v>
      </c>
      <c r="P212" s="4">
        <f>VLOOKUP(tbl2_2!A212,ishod_substance!A:AD,22,0)</f>
        <v>0</v>
      </c>
      <c r="Q212" s="4">
        <f>VLOOKUP(tbl2_2!A212,ishod_substance!A:AD,23,0)</f>
        <v>1236243</v>
      </c>
      <c r="R212" s="4">
        <f>VLOOKUP(tbl2_2!A212,ishod_substance!A:AD,24,0)</f>
        <v>407866</v>
      </c>
      <c r="S212" s="4">
        <f>VLOOKUP(tbl2_2!A212,ishod_substance!A:AD,25,0)</f>
        <v>1236245</v>
      </c>
      <c r="T212" s="4">
        <f>VLOOKUP(tbl2_2!A212,ishod_substance!A:AD,26,0)</f>
        <v>407849</v>
      </c>
      <c r="U212" s="4">
        <f>VLOOKUP(tbl2_2!A212,ishod_substance!A:AD,27,0)</f>
        <v>10</v>
      </c>
      <c r="V212" s="166">
        <f>VLOOKUP(tbl2_2!A212,ishod_substance!A:AD,29,0)</f>
        <v>0</v>
      </c>
      <c r="W212" s="166">
        <f>VLOOKUP(tbl2_2!A212,ishod_substance!A:AD,30,0)</f>
        <v>0</v>
      </c>
      <c r="X212" s="166">
        <f>VLOOKUP(tbl2_2!A212,ishod_substance!A:AE,31,0)</f>
        <v>0</v>
      </c>
      <c r="Y212" s="10">
        <f>VLOOKUP(tbl2_2!A212,ishod_substance!A:AD,7,0)</f>
        <v>304</v>
      </c>
      <c r="Z212" s="9" t="str">
        <f>VLOOKUP(Y212,quide!$A$2:$B$1006,2,0)</f>
        <v>Азот (II) оксид (Азот монооксид)</v>
      </c>
      <c r="AA212" s="4">
        <f>VLOOKUP(Y212,quide!$A$2:$J$1006,10,0)</f>
        <v>1</v>
      </c>
      <c r="AB212" s="50">
        <f>VLOOKUP(tbl2_2!A212,ishod_substance!A:AD,8,0)</f>
        <v>5.328772222222224E-3</v>
      </c>
      <c r="AC212" s="28">
        <f t="shared" si="4"/>
        <v>0</v>
      </c>
      <c r="AD212" s="27">
        <f>VLOOKUP(tbl2_2!A212,ishod_substance!A:AD,9,0)</f>
        <v>7.8713945960000014E-3</v>
      </c>
      <c r="AE212" s="8">
        <f>VLOOKUP(tbl2_2!A212,ishod_substance!A:AD,9,0)</f>
        <v>7.8713945960000014E-3</v>
      </c>
      <c r="AF212" s="12"/>
    </row>
    <row r="213" spans="1:32" ht="51.75" hidden="1" x14ac:dyDescent="0.25">
      <c r="A213">
        <v>205</v>
      </c>
      <c r="B213" s="85">
        <f>IFERROR(IF(OR(AND(ishod_substance!$O$1=3,OR(VLOOKUP('tbl2'!Y213,quide!A:G,7,0)=2,VLOOKUP('tbl2'!Y213,quide!A:G,7,0)=1)),AND(ishod_substance!$O$1=2,VLOOKUP('tbl2'!Y213,quide!A:I,9,0)=1)),1,0),0)</f>
        <v>0</v>
      </c>
      <c r="C213" s="5">
        <f>VLOOKUP(tbl2_2!A213,ishod_substance!A:P,2,0)</f>
        <v>10</v>
      </c>
      <c r="D213" s="7" t="str">
        <f>VLOOKUP(tbl2_2!A213,ishod_substance!A:P,3,0)</f>
        <v>открытый склад</v>
      </c>
      <c r="E213" s="5" t="str">
        <f>VLOOKUP(tbl2_2!A213,ishod_substance!A:P,11,0)</f>
        <v>погрузчик Hyundai  HSL 850-7A</v>
      </c>
      <c r="F213" s="6">
        <f>VLOOKUP(tbl2_2!A213,ishod_substance!A:P,15,0)</f>
        <v>1</v>
      </c>
      <c r="G213" s="6" t="str">
        <f>VLOOKUP(tbl2_2!A213,ishod_substance!A:P,12,0)&amp;"/"&amp;VLOOKUP(tbl2_2!A213,ishod_substance!A:P,14,0)</f>
        <v>1/365</v>
      </c>
      <c r="H213" s="29" t="str">
        <f>VLOOKUP(tbl2_2!A213,ishod_substance!A:P,6,0)</f>
        <v>открытый склад вторсырья</v>
      </c>
      <c r="I213" s="10">
        <f>VLOOKUP(tbl2_2!A213,ishod_substance!A:P,15,0)</f>
        <v>1</v>
      </c>
      <c r="J213" s="10">
        <f>VLOOKUP(tbl2_2!A213,ishod_substance!A:P,5,0)</f>
        <v>6018</v>
      </c>
      <c r="K213" s="84">
        <f>VLOOKUP(tbl2_2!A213,ishod_substance!A:Q,17,0)</f>
        <v>1</v>
      </c>
      <c r="L213" s="84">
        <f>VLOOKUP(tbl2_2!A213,ishod_substance!A:R,18,0)</f>
        <v>5</v>
      </c>
      <c r="M213" s="165">
        <f>VLOOKUP(tbl2_2!A213,ishod_substance!A:AD,28,0)</f>
        <v>0</v>
      </c>
      <c r="N213" s="4">
        <f>VLOOKUP(tbl2_2!A213,ishod_substance!A:AD,20,0)</f>
        <v>0</v>
      </c>
      <c r="O213" s="4">
        <f>VLOOKUP(tbl2_2!A213,ishod_substance!A:AD,21,0)</f>
        <v>0</v>
      </c>
      <c r="P213" s="4">
        <f>VLOOKUP(tbl2_2!A213,ishod_substance!A:AD,22,0)</f>
        <v>0</v>
      </c>
      <c r="Q213" s="4">
        <f>VLOOKUP(tbl2_2!A213,ishod_substance!A:AD,23,0)</f>
        <v>1236243</v>
      </c>
      <c r="R213" s="4">
        <f>VLOOKUP(tbl2_2!A213,ishod_substance!A:AD,24,0)</f>
        <v>407866</v>
      </c>
      <c r="S213" s="4">
        <f>VLOOKUP(tbl2_2!A213,ishod_substance!A:AD,25,0)</f>
        <v>1236245</v>
      </c>
      <c r="T213" s="4">
        <f>VLOOKUP(tbl2_2!A213,ishod_substance!A:AD,26,0)</f>
        <v>407849</v>
      </c>
      <c r="U213" s="4">
        <f>VLOOKUP(tbl2_2!A213,ishod_substance!A:AD,27,0)</f>
        <v>10</v>
      </c>
      <c r="V213" s="166">
        <f>VLOOKUP(tbl2_2!A213,ishod_substance!A:AD,29,0)</f>
        <v>0</v>
      </c>
      <c r="W213" s="166">
        <f>VLOOKUP(tbl2_2!A213,ishod_substance!A:AD,30,0)</f>
        <v>0</v>
      </c>
      <c r="X213" s="166">
        <f>VLOOKUP(tbl2_2!A213,ishod_substance!A:AE,31,0)</f>
        <v>0</v>
      </c>
      <c r="Y213" s="10">
        <f>VLOOKUP(tbl2_2!A213,ishod_substance!A:AD,7,0)</f>
        <v>328</v>
      </c>
      <c r="Z213" s="9" t="str">
        <f>VLOOKUP(Y213,quide!$A$2:$B$1006,2,0)</f>
        <v>Углерод (Пигмент черный)</v>
      </c>
      <c r="AA213" s="4">
        <f>VLOOKUP(Y213,quide!$A$2:$J$1006,10,0)</f>
        <v>1</v>
      </c>
      <c r="AB213" s="50">
        <f>VLOOKUP(tbl2_2!A213,ishod_substance!A:AD,8,0)</f>
        <v>6.7494444444444451E-3</v>
      </c>
      <c r="AC213" s="28">
        <f t="shared" si="4"/>
        <v>0</v>
      </c>
      <c r="AD213" s="27">
        <f>VLOOKUP(tbl2_2!A213,ishod_substance!A:AD,9,0)</f>
        <v>8.94116654E-3</v>
      </c>
      <c r="AE213" s="8">
        <f>VLOOKUP(tbl2_2!A213,ishod_substance!A:AD,9,0)</f>
        <v>8.94116654E-3</v>
      </c>
      <c r="AF213" s="12"/>
    </row>
    <row r="214" spans="1:32" ht="51.75" hidden="1" x14ac:dyDescent="0.25">
      <c r="A214">
        <v>206</v>
      </c>
      <c r="B214" s="85">
        <f>IFERROR(IF(OR(AND(ishod_substance!$O$1=3,OR(VLOOKUP('tbl2'!Y214,quide!A:G,7,0)=2,VLOOKUP('tbl2'!Y214,quide!A:G,7,0)=1)),AND(ishod_substance!$O$1=2,VLOOKUP('tbl2'!Y214,quide!A:I,9,0)=1)),1,0),0)</f>
        <v>0</v>
      </c>
      <c r="C214" s="5">
        <f>VLOOKUP(tbl2_2!A214,ishod_substance!A:P,2,0)</f>
        <v>10</v>
      </c>
      <c r="D214" s="7" t="str">
        <f>VLOOKUP(tbl2_2!A214,ishod_substance!A:P,3,0)</f>
        <v>открытый склад</v>
      </c>
      <c r="E214" s="5" t="str">
        <f>VLOOKUP(tbl2_2!A214,ishod_substance!A:P,11,0)</f>
        <v>погрузчик Hyundai  HSL 850-7A</v>
      </c>
      <c r="F214" s="6">
        <f>VLOOKUP(tbl2_2!A214,ishod_substance!A:P,15,0)</f>
        <v>1</v>
      </c>
      <c r="G214" s="6" t="str">
        <f>VLOOKUP(tbl2_2!A214,ishod_substance!A:P,12,0)&amp;"/"&amp;VLOOKUP(tbl2_2!A214,ishod_substance!A:P,14,0)</f>
        <v>1/365</v>
      </c>
      <c r="H214" s="29" t="str">
        <f>VLOOKUP(tbl2_2!A214,ishod_substance!A:P,6,0)</f>
        <v>открытый склад вторсырья</v>
      </c>
      <c r="I214" s="10">
        <f>VLOOKUP(tbl2_2!A214,ishod_substance!A:P,15,0)</f>
        <v>1</v>
      </c>
      <c r="J214" s="10">
        <f>VLOOKUP(tbl2_2!A214,ishod_substance!A:P,5,0)</f>
        <v>6018</v>
      </c>
      <c r="K214" s="84">
        <f>VLOOKUP(tbl2_2!A214,ishod_substance!A:Q,17,0)</f>
        <v>1</v>
      </c>
      <c r="L214" s="84">
        <f>VLOOKUP(tbl2_2!A214,ishod_substance!A:R,18,0)</f>
        <v>5</v>
      </c>
      <c r="M214" s="165">
        <f>VLOOKUP(tbl2_2!A214,ishod_substance!A:AD,28,0)</f>
        <v>0</v>
      </c>
      <c r="N214" s="4">
        <f>VLOOKUP(tbl2_2!A214,ishod_substance!A:AD,20,0)</f>
        <v>0</v>
      </c>
      <c r="O214" s="4">
        <f>VLOOKUP(tbl2_2!A214,ishod_substance!A:AD,21,0)</f>
        <v>0</v>
      </c>
      <c r="P214" s="4">
        <f>VLOOKUP(tbl2_2!A214,ishod_substance!A:AD,22,0)</f>
        <v>0</v>
      </c>
      <c r="Q214" s="4">
        <f>VLOOKUP(tbl2_2!A214,ishod_substance!A:AD,23,0)</f>
        <v>1236243</v>
      </c>
      <c r="R214" s="4">
        <f>VLOOKUP(tbl2_2!A214,ishod_substance!A:AD,24,0)</f>
        <v>407866</v>
      </c>
      <c r="S214" s="4">
        <f>VLOOKUP(tbl2_2!A214,ishod_substance!A:AD,25,0)</f>
        <v>1236245</v>
      </c>
      <c r="T214" s="4">
        <f>VLOOKUP(tbl2_2!A214,ishod_substance!A:AD,26,0)</f>
        <v>407849</v>
      </c>
      <c r="U214" s="4">
        <f>VLOOKUP(tbl2_2!A214,ishod_substance!A:AD,27,0)</f>
        <v>10</v>
      </c>
      <c r="V214" s="166">
        <f>VLOOKUP(tbl2_2!A214,ishod_substance!A:AD,29,0)</f>
        <v>0</v>
      </c>
      <c r="W214" s="166">
        <f>VLOOKUP(tbl2_2!A214,ishod_substance!A:AD,30,0)</f>
        <v>0</v>
      </c>
      <c r="X214" s="166">
        <f>VLOOKUP(tbl2_2!A214,ishod_substance!A:AE,31,0)</f>
        <v>0</v>
      </c>
      <c r="Y214" s="10">
        <f>VLOOKUP(tbl2_2!A214,ishod_substance!A:AD,7,0)</f>
        <v>330</v>
      </c>
      <c r="Z214" s="9" t="str">
        <f>VLOOKUP(Y214,quide!$A$2:$B$1006,2,0)</f>
        <v>Сера диоксид (ангидрид сернистый)</v>
      </c>
      <c r="AA214" s="4">
        <f>VLOOKUP(Y214,quide!$A$2:$J$1006,10,0)</f>
        <v>1</v>
      </c>
      <c r="AB214" s="50">
        <f>VLOOKUP(tbl2_2!A214,ishod_substance!A:AD,8,0)</f>
        <v>3.9622222222222229E-3</v>
      </c>
      <c r="AC214" s="28">
        <f t="shared" si="4"/>
        <v>0</v>
      </c>
      <c r="AD214" s="27">
        <f>VLOOKUP(tbl2_2!A214,ishod_substance!A:AD,9,0)</f>
        <v>5.3862778200000003E-3</v>
      </c>
      <c r="AE214" s="8">
        <f>VLOOKUP(tbl2_2!A214,ishod_substance!A:AD,9,0)</f>
        <v>5.3862778200000003E-3</v>
      </c>
      <c r="AF214" s="12"/>
    </row>
    <row r="215" spans="1:32" ht="90" hidden="1" x14ac:dyDescent="0.25">
      <c r="A215">
        <v>207</v>
      </c>
      <c r="B215" s="85">
        <f>IFERROR(IF(OR(AND(ishod_substance!$O$1=3,OR(VLOOKUP('tbl2'!Y215,quide!A:G,7,0)=2,VLOOKUP('tbl2'!Y215,quide!A:G,7,0)=1)),AND(ishod_substance!$O$1=2,VLOOKUP('tbl2'!Y215,quide!A:I,9,0)=1)),1,0),0)</f>
        <v>0</v>
      </c>
      <c r="C215" s="5">
        <f>VLOOKUP(tbl2_2!A215,ishod_substance!A:P,2,0)</f>
        <v>10</v>
      </c>
      <c r="D215" s="7" t="str">
        <f>VLOOKUP(tbl2_2!A215,ishod_substance!A:P,3,0)</f>
        <v>открытый склад</v>
      </c>
      <c r="E215" s="5" t="str">
        <f>VLOOKUP(tbl2_2!A215,ishod_substance!A:P,11,0)</f>
        <v>погрузчик Hyundai  HSL 850-7A</v>
      </c>
      <c r="F215" s="6">
        <f>VLOOKUP(tbl2_2!A215,ishod_substance!A:P,15,0)</f>
        <v>1</v>
      </c>
      <c r="G215" s="6" t="str">
        <f>VLOOKUP(tbl2_2!A215,ishod_substance!A:P,12,0)&amp;"/"&amp;VLOOKUP(tbl2_2!A215,ishod_substance!A:P,14,0)</f>
        <v>1/365</v>
      </c>
      <c r="H215" s="29" t="str">
        <f>VLOOKUP(tbl2_2!A215,ishod_substance!A:P,6,0)</f>
        <v>открытый склад вторсырья</v>
      </c>
      <c r="I215" s="10">
        <f>VLOOKUP(tbl2_2!A215,ishod_substance!A:P,15,0)</f>
        <v>1</v>
      </c>
      <c r="J215" s="10">
        <f>VLOOKUP(tbl2_2!A215,ishod_substance!A:P,5,0)</f>
        <v>6018</v>
      </c>
      <c r="K215" s="84">
        <f>VLOOKUP(tbl2_2!A215,ishod_substance!A:Q,17,0)</f>
        <v>1</v>
      </c>
      <c r="L215" s="84">
        <f>VLOOKUP(tbl2_2!A215,ishod_substance!A:R,18,0)</f>
        <v>5</v>
      </c>
      <c r="M215" s="165">
        <f>VLOOKUP(tbl2_2!A215,ishod_substance!A:AD,28,0)</f>
        <v>0</v>
      </c>
      <c r="N215" s="4">
        <f>VLOOKUP(tbl2_2!A215,ishod_substance!A:AD,20,0)</f>
        <v>0</v>
      </c>
      <c r="O215" s="4">
        <f>VLOOKUP(tbl2_2!A215,ishod_substance!A:AD,21,0)</f>
        <v>0</v>
      </c>
      <c r="P215" s="4">
        <f>VLOOKUP(tbl2_2!A215,ishod_substance!A:AD,22,0)</f>
        <v>0</v>
      </c>
      <c r="Q215" s="4">
        <f>VLOOKUP(tbl2_2!A215,ishod_substance!A:AD,23,0)</f>
        <v>1236243</v>
      </c>
      <c r="R215" s="4">
        <f>VLOOKUP(tbl2_2!A215,ishod_substance!A:AD,24,0)</f>
        <v>407866</v>
      </c>
      <c r="S215" s="4">
        <f>VLOOKUP(tbl2_2!A215,ishod_substance!A:AD,25,0)</f>
        <v>1236245</v>
      </c>
      <c r="T215" s="4">
        <f>VLOOKUP(tbl2_2!A215,ishod_substance!A:AD,26,0)</f>
        <v>407849</v>
      </c>
      <c r="U215" s="4">
        <f>VLOOKUP(tbl2_2!A215,ishod_substance!A:AD,27,0)</f>
        <v>10</v>
      </c>
      <c r="V215" s="166">
        <f>VLOOKUP(tbl2_2!A215,ishod_substance!A:AD,29,0)</f>
        <v>0</v>
      </c>
      <c r="W215" s="166">
        <f>VLOOKUP(tbl2_2!A215,ishod_substance!A:AD,30,0)</f>
        <v>0</v>
      </c>
      <c r="X215" s="166">
        <f>VLOOKUP(tbl2_2!A215,ishod_substance!A:AE,31,0)</f>
        <v>0</v>
      </c>
      <c r="Y215" s="10">
        <f>VLOOKUP(tbl2_2!A215,ishod_substance!A:AD,7,0)</f>
        <v>337</v>
      </c>
      <c r="Z215" s="9" t="str">
        <f>VLOOKUP(Y215,quide!$A$2:$B$1006,2,0)</f>
        <v>Углерода оксид (Углерод окись; углерод моноокись; угарный газ)</v>
      </c>
      <c r="AA215" s="4">
        <f>VLOOKUP(Y215,quide!$A$2:$J$1006,10,0)</f>
        <v>1</v>
      </c>
      <c r="AB215" s="50">
        <f>VLOOKUP(tbl2_2!A215,ishod_substance!A:AD,8,0)</f>
        <v>3.1873888888888889E-2</v>
      </c>
      <c r="AC215" s="28">
        <f t="shared" si="4"/>
        <v>0</v>
      </c>
      <c r="AD215" s="27">
        <f>VLOOKUP(tbl2_2!A215,ishod_substance!A:AD,9,0)</f>
        <v>5.0802505780000007E-2</v>
      </c>
      <c r="AE215" s="8">
        <f>VLOOKUP(tbl2_2!A215,ishod_substance!A:AD,9,0)</f>
        <v>5.0802505780000007E-2</v>
      </c>
      <c r="AF215" s="12"/>
    </row>
    <row r="216" spans="1:32" ht="90" hidden="1" x14ac:dyDescent="0.25">
      <c r="A216">
        <v>208</v>
      </c>
      <c r="B216" s="85">
        <f>IFERROR(IF(OR(AND(ishod_substance!$O$1=3,OR(VLOOKUP('tbl2'!Y216,quide!A:G,7,0)=2,VLOOKUP('tbl2'!Y216,quide!A:G,7,0)=1)),AND(ishod_substance!$O$1=2,VLOOKUP('tbl2'!Y216,quide!A:I,9,0)=1)),1,0),0)</f>
        <v>0</v>
      </c>
      <c r="C216" s="5">
        <f>VLOOKUP(tbl2_2!A216,ishod_substance!A:P,2,0)</f>
        <v>10</v>
      </c>
      <c r="D216" s="7" t="str">
        <f>VLOOKUP(tbl2_2!A216,ishod_substance!A:P,3,0)</f>
        <v>открытый склад</v>
      </c>
      <c r="E216" s="5" t="str">
        <f>VLOOKUP(tbl2_2!A216,ishod_substance!A:P,11,0)</f>
        <v>погрузчик Hyundai  HSL 850-7A</v>
      </c>
      <c r="F216" s="6">
        <f>VLOOKUP(tbl2_2!A216,ishod_substance!A:P,15,0)</f>
        <v>1</v>
      </c>
      <c r="G216" s="6" t="str">
        <f>VLOOKUP(tbl2_2!A216,ishod_substance!A:P,12,0)&amp;"/"&amp;VLOOKUP(tbl2_2!A216,ishod_substance!A:P,14,0)</f>
        <v>1/365</v>
      </c>
      <c r="H216" s="29" t="str">
        <f>VLOOKUP(tbl2_2!A216,ishod_substance!A:P,6,0)</f>
        <v>открытый склад вторсырья</v>
      </c>
      <c r="I216" s="10">
        <f>VLOOKUP(tbl2_2!A216,ishod_substance!A:P,15,0)</f>
        <v>1</v>
      </c>
      <c r="J216" s="10">
        <f>VLOOKUP(tbl2_2!A216,ishod_substance!A:P,5,0)</f>
        <v>6018</v>
      </c>
      <c r="K216" s="84">
        <f>VLOOKUP(tbl2_2!A216,ishod_substance!A:Q,17,0)</f>
        <v>1</v>
      </c>
      <c r="L216" s="84">
        <f>VLOOKUP(tbl2_2!A216,ishod_substance!A:R,18,0)</f>
        <v>5</v>
      </c>
      <c r="M216" s="165">
        <f>VLOOKUP(tbl2_2!A216,ishod_substance!A:AD,28,0)</f>
        <v>0</v>
      </c>
      <c r="N216" s="4">
        <f>VLOOKUP(tbl2_2!A216,ishod_substance!A:AD,20,0)</f>
        <v>0</v>
      </c>
      <c r="O216" s="4">
        <f>VLOOKUP(tbl2_2!A216,ishod_substance!A:AD,21,0)</f>
        <v>0</v>
      </c>
      <c r="P216" s="4">
        <f>VLOOKUP(tbl2_2!A216,ishod_substance!A:AD,22,0)</f>
        <v>0</v>
      </c>
      <c r="Q216" s="4">
        <f>VLOOKUP(tbl2_2!A216,ishod_substance!A:AD,23,0)</f>
        <v>1236243</v>
      </c>
      <c r="R216" s="4">
        <f>VLOOKUP(tbl2_2!A216,ishod_substance!A:AD,24,0)</f>
        <v>407866</v>
      </c>
      <c r="S216" s="4">
        <f>VLOOKUP(tbl2_2!A216,ishod_substance!A:AD,25,0)</f>
        <v>1236245</v>
      </c>
      <c r="T216" s="4">
        <f>VLOOKUP(tbl2_2!A216,ishod_substance!A:AD,26,0)</f>
        <v>407849</v>
      </c>
      <c r="U216" s="4">
        <f>VLOOKUP(tbl2_2!A216,ishod_substance!A:AD,27,0)</f>
        <v>10</v>
      </c>
      <c r="V216" s="166">
        <f>VLOOKUP(tbl2_2!A216,ishod_substance!A:AD,29,0)</f>
        <v>0</v>
      </c>
      <c r="W216" s="166">
        <f>VLOOKUP(tbl2_2!A216,ishod_substance!A:AD,30,0)</f>
        <v>0</v>
      </c>
      <c r="X216" s="166">
        <f>VLOOKUP(tbl2_2!A216,ishod_substance!A:AE,31,0)</f>
        <v>0</v>
      </c>
      <c r="Y216" s="10">
        <f>VLOOKUP(tbl2_2!A216,ishod_substance!A:AD,7,0)</f>
        <v>2732</v>
      </c>
      <c r="Z216" s="9" t="str">
        <f>VLOOKUP(Y216,quide!$A$2:$B$1006,2,0)</f>
        <v>Керосин (Керосин прямой перегонки; керосин дезодорированный)</v>
      </c>
      <c r="AA216" s="4">
        <f>VLOOKUP(Y216,quide!$A$2:$J$1006,10,0)</f>
        <v>1</v>
      </c>
      <c r="AB216" s="50">
        <f>VLOOKUP(tbl2_2!A216,ishod_substance!A:AD,8,0)</f>
        <v>9.0216666666666674E-3</v>
      </c>
      <c r="AC216" s="28">
        <f t="shared" si="4"/>
        <v>0</v>
      </c>
      <c r="AD216" s="27">
        <f>VLOOKUP(tbl2_2!A216,ishod_substance!A:AD,9,0)</f>
        <v>1.2160999999999998E-2</v>
      </c>
      <c r="AE216" s="8">
        <f>VLOOKUP(tbl2_2!A216,ishod_substance!A:AD,9,0)</f>
        <v>1.2160999999999998E-2</v>
      </c>
      <c r="AF216" s="12"/>
    </row>
    <row r="217" spans="1:32" hidden="1" x14ac:dyDescent="0.25">
      <c r="A217">
        <v>209</v>
      </c>
      <c r="B217" s="85">
        <f>IFERROR(IF(OR(AND(ishod_substance!$O$1=3,OR(VLOOKUP('tbl2'!Y217,quide!A:G,7,0)=2,VLOOKUP('tbl2'!Y217,quide!A:G,7,0)=1)),AND(ishod_substance!$O$1=2,VLOOKUP('tbl2'!Y217,quide!A:I,9,0)=1)),1,0),0)</f>
        <v>0</v>
      </c>
      <c r="C217" s="5" t="e">
        <f>VLOOKUP(tbl2_2!A217,ishod_substance!A:P,2,0)</f>
        <v>#N/A</v>
      </c>
      <c r="D217" s="7" t="e">
        <f>VLOOKUP(tbl2_2!A217,ishod_substance!A:P,3,0)</f>
        <v>#N/A</v>
      </c>
      <c r="E217" s="5" t="e">
        <f>VLOOKUP(tbl2_2!A217,ishod_substance!A:P,11,0)</f>
        <v>#N/A</v>
      </c>
      <c r="F217" s="6" t="e">
        <f>VLOOKUP(tbl2_2!A217,ishod_substance!A:P,15,0)</f>
        <v>#N/A</v>
      </c>
      <c r="G217" s="6" t="e">
        <f>VLOOKUP(tbl2_2!A217,ishod_substance!A:P,12,0)&amp;"/"&amp;VLOOKUP(tbl2_2!A217,ishod_substance!A:P,14,0)</f>
        <v>#N/A</v>
      </c>
      <c r="H217" s="29" t="e">
        <f>VLOOKUP(tbl2_2!A217,ishod_substance!A:P,6,0)</f>
        <v>#N/A</v>
      </c>
      <c r="I217" s="10" t="e">
        <f>VLOOKUP(tbl2_2!A217,ishod_substance!A:P,15,0)</f>
        <v>#N/A</v>
      </c>
      <c r="J217" s="10" t="e">
        <f>VLOOKUP(tbl2_2!A217,ishod_substance!A:P,5,0)</f>
        <v>#N/A</v>
      </c>
      <c r="K217" s="84" t="e">
        <f>VLOOKUP(tbl2_2!A217,ishod_substance!A:Q,17,0)</f>
        <v>#N/A</v>
      </c>
      <c r="L217" s="84" t="e">
        <f>VLOOKUP(tbl2_2!A217,ishod_substance!A:R,18,0)</f>
        <v>#N/A</v>
      </c>
      <c r="M217" s="165" t="e">
        <f>VLOOKUP(tbl2_2!A217,ishod_substance!A:AD,28,0)</f>
        <v>#N/A</v>
      </c>
      <c r="N217" s="4" t="e">
        <f>VLOOKUP(tbl2_2!A217,ishod_substance!A:AD,20,0)</f>
        <v>#N/A</v>
      </c>
      <c r="O217" s="4" t="e">
        <f>VLOOKUP(tbl2_2!A217,ishod_substance!A:AD,21,0)</f>
        <v>#N/A</v>
      </c>
      <c r="P217" s="4" t="e">
        <f>VLOOKUP(tbl2_2!A217,ishod_substance!A:AD,22,0)</f>
        <v>#N/A</v>
      </c>
      <c r="Q217" s="4" t="e">
        <f>VLOOKUP(tbl2_2!A217,ishod_substance!A:AD,23,0)</f>
        <v>#N/A</v>
      </c>
      <c r="R217" s="4" t="e">
        <f>VLOOKUP(tbl2_2!A217,ishod_substance!A:AD,24,0)</f>
        <v>#N/A</v>
      </c>
      <c r="S217" s="4" t="e">
        <f>VLOOKUP(tbl2_2!A217,ishod_substance!A:AD,25,0)</f>
        <v>#N/A</v>
      </c>
      <c r="T217" s="4" t="e">
        <f>VLOOKUP(tbl2_2!A217,ishod_substance!A:AD,26,0)</f>
        <v>#N/A</v>
      </c>
      <c r="U217" s="4" t="e">
        <f>VLOOKUP(tbl2_2!A217,ishod_substance!A:AD,27,0)</f>
        <v>#N/A</v>
      </c>
      <c r="V217" s="166" t="e">
        <f>VLOOKUP(tbl2_2!A217,ishod_substance!A:AD,29,0)</f>
        <v>#N/A</v>
      </c>
      <c r="W217" s="166" t="e">
        <f>VLOOKUP(tbl2_2!A217,ishod_substance!A:AD,30,0)</f>
        <v>#N/A</v>
      </c>
      <c r="X217" s="166" t="e">
        <f>VLOOKUP(tbl2_2!A217,ishod_substance!A:AE,31,0)</f>
        <v>#N/A</v>
      </c>
      <c r="Y217" s="10" t="e">
        <f>VLOOKUP(tbl2_2!A217,ishod_substance!A:AD,7,0)</f>
        <v>#N/A</v>
      </c>
      <c r="Z217" s="9" t="e">
        <f>VLOOKUP(Y217,quide!$A$2:$B$1006,2,0)</f>
        <v>#N/A</v>
      </c>
      <c r="AA217" s="4" t="e">
        <f>VLOOKUP(Y217,quide!$A$2:$J$1006,10,0)</f>
        <v>#N/A</v>
      </c>
      <c r="AB217" s="222" t="e">
        <f>VLOOKUP(tbl2_2!A217,ishod_substance!A:AD,8,0)</f>
        <v>#N/A</v>
      </c>
      <c r="AC217" s="224" t="e">
        <f t="shared" si="4"/>
        <v>#N/A</v>
      </c>
      <c r="AD217" s="225" t="e">
        <f>VLOOKUP(tbl2_2!A217,ishod_substance!A:AD,9,0)</f>
        <v>#N/A</v>
      </c>
      <c r="AE217" s="226" t="e">
        <f>VLOOKUP(tbl2_2!A217,ishod_substance!A:AD,9,0)</f>
        <v>#N/A</v>
      </c>
      <c r="AF217" s="12"/>
    </row>
    <row r="218" spans="1:32" hidden="1" x14ac:dyDescent="0.25">
      <c r="A218">
        <v>210</v>
      </c>
      <c r="B218" s="85">
        <f>IFERROR(IF(OR(AND(ishod_substance!$O$1=3,OR(VLOOKUP('tbl2'!Y218,quide!A:G,7,0)=2,VLOOKUP('tbl2'!Y218,quide!A:G,7,0)=1)),AND(ishod_substance!$O$1=2,VLOOKUP('tbl2'!Y218,quide!A:I,9,0)=1)),1,0),0)</f>
        <v>0</v>
      </c>
      <c r="C218" s="5" t="e">
        <f>VLOOKUP(tbl2_2!A218,ishod_substance!A:P,2,0)</f>
        <v>#N/A</v>
      </c>
      <c r="D218" s="7" t="e">
        <f>VLOOKUP(tbl2_2!A218,ishod_substance!A:P,3,0)</f>
        <v>#N/A</v>
      </c>
      <c r="E218" s="5" t="e">
        <f>VLOOKUP(tbl2_2!A218,ishod_substance!A:P,11,0)</f>
        <v>#N/A</v>
      </c>
      <c r="F218" s="6" t="e">
        <f>VLOOKUP(tbl2_2!A218,ishod_substance!A:P,15,0)</f>
        <v>#N/A</v>
      </c>
      <c r="G218" s="6" t="e">
        <f>VLOOKUP(tbl2_2!A218,ishod_substance!A:P,12,0)&amp;"/"&amp;VLOOKUP(tbl2_2!A218,ishod_substance!A:P,14,0)</f>
        <v>#N/A</v>
      </c>
      <c r="H218" s="29" t="e">
        <f>VLOOKUP(tbl2_2!A218,ishod_substance!A:P,6,0)</f>
        <v>#N/A</v>
      </c>
      <c r="I218" s="10" t="e">
        <f>VLOOKUP(tbl2_2!A218,ishod_substance!A:P,15,0)</f>
        <v>#N/A</v>
      </c>
      <c r="J218" s="10" t="e">
        <f>VLOOKUP(tbl2_2!A218,ishod_substance!A:P,5,0)</f>
        <v>#N/A</v>
      </c>
      <c r="K218" s="84" t="e">
        <f>VLOOKUP(tbl2_2!A218,ishod_substance!A:Q,17,0)</f>
        <v>#N/A</v>
      </c>
      <c r="L218" s="84" t="e">
        <f>VLOOKUP(tbl2_2!A218,ishod_substance!A:R,18,0)</f>
        <v>#N/A</v>
      </c>
      <c r="M218" s="165" t="e">
        <f>VLOOKUP(tbl2_2!A218,ishod_substance!A:AD,28,0)</f>
        <v>#N/A</v>
      </c>
      <c r="N218" s="4" t="e">
        <f>VLOOKUP(tbl2_2!A218,ishod_substance!A:AD,20,0)</f>
        <v>#N/A</v>
      </c>
      <c r="O218" s="4" t="e">
        <f>VLOOKUP(tbl2_2!A218,ishod_substance!A:AD,21,0)</f>
        <v>#N/A</v>
      </c>
      <c r="P218" s="4" t="e">
        <f>VLOOKUP(tbl2_2!A218,ishod_substance!A:AD,22,0)</f>
        <v>#N/A</v>
      </c>
      <c r="Q218" s="4" t="e">
        <f>VLOOKUP(tbl2_2!A218,ishod_substance!A:AD,23,0)</f>
        <v>#N/A</v>
      </c>
      <c r="R218" s="4" t="e">
        <f>VLOOKUP(tbl2_2!A218,ishod_substance!A:AD,24,0)</f>
        <v>#N/A</v>
      </c>
      <c r="S218" s="4" t="e">
        <f>VLOOKUP(tbl2_2!A218,ishod_substance!A:AD,25,0)</f>
        <v>#N/A</v>
      </c>
      <c r="T218" s="4" t="e">
        <f>VLOOKUP(tbl2_2!A218,ishod_substance!A:AD,26,0)</f>
        <v>#N/A</v>
      </c>
      <c r="U218" s="4" t="e">
        <f>VLOOKUP(tbl2_2!A218,ishod_substance!A:AD,27,0)</f>
        <v>#N/A</v>
      </c>
      <c r="V218" s="166" t="e">
        <f>VLOOKUP(tbl2_2!A218,ishod_substance!A:AD,29,0)</f>
        <v>#N/A</v>
      </c>
      <c r="W218" s="166" t="e">
        <f>VLOOKUP(tbl2_2!A218,ishod_substance!A:AD,30,0)</f>
        <v>#N/A</v>
      </c>
      <c r="X218" s="166" t="e">
        <f>VLOOKUP(tbl2_2!A218,ishod_substance!A:AE,31,0)</f>
        <v>#N/A</v>
      </c>
      <c r="Y218" s="10" t="e">
        <f>VLOOKUP(tbl2_2!A218,ishod_substance!A:AD,7,0)</f>
        <v>#N/A</v>
      </c>
      <c r="Z218" s="9" t="e">
        <f>VLOOKUP(Y218,quide!$A$2:$B$1006,2,0)</f>
        <v>#N/A</v>
      </c>
      <c r="AA218" s="4" t="e">
        <f>VLOOKUP(Y218,quide!$A$2:$J$1006,10,0)</f>
        <v>#N/A</v>
      </c>
      <c r="AB218" s="50" t="e">
        <f>VLOOKUP(tbl2_2!A218,ishod_substance!A:AD,8,0)</f>
        <v>#N/A</v>
      </c>
      <c r="AC218" s="28" t="e">
        <f t="shared" si="4"/>
        <v>#N/A</v>
      </c>
      <c r="AD218" s="27" t="e">
        <f>VLOOKUP(tbl2_2!A218,ishod_substance!A:AD,9,0)</f>
        <v>#N/A</v>
      </c>
      <c r="AE218" s="8" t="e">
        <f>VLOOKUP(tbl2_2!A218,ishod_substance!A:AD,9,0)</f>
        <v>#N/A</v>
      </c>
      <c r="AF218" s="12"/>
    </row>
    <row r="219" spans="1:32" hidden="1" x14ac:dyDescent="0.25">
      <c r="A219">
        <v>211</v>
      </c>
      <c r="B219" s="85">
        <f>IFERROR(IF(OR(AND(ishod_substance!$O$1=3,OR(VLOOKUP('tbl2'!Y219,quide!A:G,7,0)=2,VLOOKUP('tbl2'!Y219,quide!A:G,7,0)=1)),AND(ishod_substance!$O$1=2,VLOOKUP('tbl2'!Y219,quide!A:I,9,0)=1)),1,0),0)</f>
        <v>0</v>
      </c>
      <c r="C219" s="5" t="e">
        <f>VLOOKUP(tbl2_2!A219,ishod_substance!A:P,2,0)</f>
        <v>#N/A</v>
      </c>
      <c r="D219" s="7" t="e">
        <f>VLOOKUP(tbl2_2!A219,ishod_substance!A:P,3,0)</f>
        <v>#N/A</v>
      </c>
      <c r="E219" s="5" t="e">
        <f>VLOOKUP(tbl2_2!A219,ishod_substance!A:P,11,0)</f>
        <v>#N/A</v>
      </c>
      <c r="F219" s="6" t="e">
        <f>VLOOKUP(tbl2_2!A219,ishod_substance!A:P,15,0)</f>
        <v>#N/A</v>
      </c>
      <c r="G219" s="6" t="e">
        <f>VLOOKUP(tbl2_2!A219,ishod_substance!A:P,12,0)&amp;"/"&amp;VLOOKUP(tbl2_2!A219,ishod_substance!A:P,14,0)</f>
        <v>#N/A</v>
      </c>
      <c r="H219" s="29" t="e">
        <f>VLOOKUP(tbl2_2!A219,ishod_substance!A:P,6,0)</f>
        <v>#N/A</v>
      </c>
      <c r="I219" s="10" t="e">
        <f>VLOOKUP(tbl2_2!A219,ishod_substance!A:P,15,0)</f>
        <v>#N/A</v>
      </c>
      <c r="J219" s="10" t="e">
        <f>VLOOKUP(tbl2_2!A219,ishod_substance!A:P,5,0)</f>
        <v>#N/A</v>
      </c>
      <c r="K219" s="84" t="e">
        <f>VLOOKUP(tbl2_2!A219,ishod_substance!A:Q,17,0)</f>
        <v>#N/A</v>
      </c>
      <c r="L219" s="84" t="e">
        <f>VLOOKUP(tbl2_2!A219,ishod_substance!A:R,18,0)</f>
        <v>#N/A</v>
      </c>
      <c r="M219" s="165" t="e">
        <f>VLOOKUP(tbl2_2!A219,ishod_substance!A:AD,28,0)</f>
        <v>#N/A</v>
      </c>
      <c r="N219" s="4" t="e">
        <f>VLOOKUP(tbl2_2!A219,ishod_substance!A:AD,20,0)</f>
        <v>#N/A</v>
      </c>
      <c r="O219" s="4" t="e">
        <f>VLOOKUP(tbl2_2!A219,ishod_substance!A:AD,21,0)</f>
        <v>#N/A</v>
      </c>
      <c r="P219" s="4" t="e">
        <f>VLOOKUP(tbl2_2!A219,ishod_substance!A:AD,22,0)</f>
        <v>#N/A</v>
      </c>
      <c r="Q219" s="4" t="e">
        <f>VLOOKUP(tbl2_2!A219,ishod_substance!A:AD,23,0)</f>
        <v>#N/A</v>
      </c>
      <c r="R219" s="4" t="e">
        <f>VLOOKUP(tbl2_2!A219,ishod_substance!A:AD,24,0)</f>
        <v>#N/A</v>
      </c>
      <c r="S219" s="4" t="e">
        <f>VLOOKUP(tbl2_2!A219,ishod_substance!A:AD,25,0)</f>
        <v>#N/A</v>
      </c>
      <c r="T219" s="4" t="e">
        <f>VLOOKUP(tbl2_2!A219,ishod_substance!A:AD,26,0)</f>
        <v>#N/A</v>
      </c>
      <c r="U219" s="4" t="e">
        <f>VLOOKUP(tbl2_2!A219,ishod_substance!A:AD,27,0)</f>
        <v>#N/A</v>
      </c>
      <c r="V219" s="166" t="e">
        <f>VLOOKUP(tbl2_2!A219,ishod_substance!A:AD,29,0)</f>
        <v>#N/A</v>
      </c>
      <c r="W219" s="166" t="e">
        <f>VLOOKUP(tbl2_2!A219,ishod_substance!A:AD,30,0)</f>
        <v>#N/A</v>
      </c>
      <c r="X219" s="166" t="e">
        <f>VLOOKUP(tbl2_2!A219,ishod_substance!A:AE,31,0)</f>
        <v>#N/A</v>
      </c>
      <c r="Y219" s="10" t="e">
        <f>VLOOKUP(tbl2_2!A219,ishod_substance!A:AD,7,0)</f>
        <v>#N/A</v>
      </c>
      <c r="Z219" s="9" t="e">
        <f>VLOOKUP(Y219,quide!$A$2:$B$1006,2,0)</f>
        <v>#N/A</v>
      </c>
      <c r="AA219" s="4" t="e">
        <f>VLOOKUP(Y219,quide!$A$2:$J$1006,10,0)</f>
        <v>#N/A</v>
      </c>
      <c r="AB219" s="50" t="e">
        <f>VLOOKUP(tbl2_2!A219,ishod_substance!A:AD,8,0)</f>
        <v>#N/A</v>
      </c>
      <c r="AC219" s="28" t="e">
        <f t="shared" si="4"/>
        <v>#N/A</v>
      </c>
      <c r="AD219" s="27" t="e">
        <f>VLOOKUP(tbl2_2!A219,ishod_substance!A:AD,9,0)</f>
        <v>#N/A</v>
      </c>
      <c r="AE219" s="8" t="e">
        <f>VLOOKUP(tbl2_2!A219,ishod_substance!A:AD,9,0)</f>
        <v>#N/A</v>
      </c>
      <c r="AF219" s="12"/>
    </row>
    <row r="220" spans="1:32" hidden="1" x14ac:dyDescent="0.25">
      <c r="A220">
        <v>212</v>
      </c>
      <c r="B220" s="85">
        <f>IFERROR(IF(OR(AND(ishod_substance!$O$1=3,OR(VLOOKUP('tbl2'!Y220,quide!A:G,7,0)=2,VLOOKUP('tbl2'!Y220,quide!A:G,7,0)=1)),AND(ishod_substance!$O$1=2,VLOOKUP('tbl2'!Y220,quide!A:I,9,0)=1)),1,0),0)</f>
        <v>0</v>
      </c>
      <c r="C220" s="5" t="e">
        <f>VLOOKUP(tbl2_2!A220,ishod_substance!A:P,2,0)</f>
        <v>#N/A</v>
      </c>
      <c r="D220" s="7" t="e">
        <f>VLOOKUP(tbl2_2!A220,ishod_substance!A:P,3,0)</f>
        <v>#N/A</v>
      </c>
      <c r="E220" s="5" t="e">
        <f>VLOOKUP(tbl2_2!A220,ishod_substance!A:P,11,0)</f>
        <v>#N/A</v>
      </c>
      <c r="F220" s="6" t="e">
        <f>VLOOKUP(tbl2_2!A220,ishod_substance!A:P,15,0)</f>
        <v>#N/A</v>
      </c>
      <c r="G220" s="6" t="e">
        <f>VLOOKUP(tbl2_2!A220,ishod_substance!A:P,12,0)&amp;"/"&amp;VLOOKUP(tbl2_2!A220,ishod_substance!A:P,14,0)</f>
        <v>#N/A</v>
      </c>
      <c r="H220" s="29" t="e">
        <f>VLOOKUP(tbl2_2!A220,ishod_substance!A:P,6,0)</f>
        <v>#N/A</v>
      </c>
      <c r="I220" s="10" t="e">
        <f>VLOOKUP(tbl2_2!A220,ishod_substance!A:P,15,0)</f>
        <v>#N/A</v>
      </c>
      <c r="J220" s="10" t="e">
        <f>VLOOKUP(tbl2_2!A220,ishod_substance!A:P,5,0)</f>
        <v>#N/A</v>
      </c>
      <c r="K220" s="84" t="e">
        <f>VLOOKUP(tbl2_2!A220,ishod_substance!A:Q,17,0)</f>
        <v>#N/A</v>
      </c>
      <c r="L220" s="84" t="e">
        <f>VLOOKUP(tbl2_2!A220,ishod_substance!A:R,18,0)</f>
        <v>#N/A</v>
      </c>
      <c r="M220" s="165" t="e">
        <f>VLOOKUP(tbl2_2!A220,ishod_substance!A:AD,28,0)</f>
        <v>#N/A</v>
      </c>
      <c r="N220" s="4" t="e">
        <f>VLOOKUP(tbl2_2!A220,ishod_substance!A:AD,20,0)</f>
        <v>#N/A</v>
      </c>
      <c r="O220" s="4" t="e">
        <f>VLOOKUP(tbl2_2!A220,ishod_substance!A:AD,21,0)</f>
        <v>#N/A</v>
      </c>
      <c r="P220" s="4" t="e">
        <f>VLOOKUP(tbl2_2!A220,ishod_substance!A:AD,22,0)</f>
        <v>#N/A</v>
      </c>
      <c r="Q220" s="4" t="e">
        <f>VLOOKUP(tbl2_2!A220,ishod_substance!A:AD,23,0)</f>
        <v>#N/A</v>
      </c>
      <c r="R220" s="4" t="e">
        <f>VLOOKUP(tbl2_2!A220,ishod_substance!A:AD,24,0)</f>
        <v>#N/A</v>
      </c>
      <c r="S220" s="4" t="e">
        <f>VLOOKUP(tbl2_2!A220,ishod_substance!A:AD,25,0)</f>
        <v>#N/A</v>
      </c>
      <c r="T220" s="4" t="e">
        <f>VLOOKUP(tbl2_2!A220,ishod_substance!A:AD,26,0)</f>
        <v>#N/A</v>
      </c>
      <c r="U220" s="4" t="e">
        <f>VLOOKUP(tbl2_2!A220,ishod_substance!A:AD,27,0)</f>
        <v>#N/A</v>
      </c>
      <c r="V220" s="166" t="e">
        <f>VLOOKUP(tbl2_2!A220,ishod_substance!A:AD,29,0)</f>
        <v>#N/A</v>
      </c>
      <c r="W220" s="166" t="e">
        <f>VLOOKUP(tbl2_2!A220,ishod_substance!A:AD,30,0)</f>
        <v>#N/A</v>
      </c>
      <c r="X220" s="166" t="e">
        <f>VLOOKUP(tbl2_2!A220,ishod_substance!A:AE,31,0)</f>
        <v>#N/A</v>
      </c>
      <c r="Y220" s="10" t="e">
        <f>VLOOKUP(tbl2_2!A220,ishod_substance!A:AD,7,0)</f>
        <v>#N/A</v>
      </c>
      <c r="Z220" s="9" t="e">
        <f>VLOOKUP(Y220,quide!$A$2:$B$1006,2,0)</f>
        <v>#N/A</v>
      </c>
      <c r="AA220" s="4" t="e">
        <f>VLOOKUP(Y220,quide!$A$2:$J$1006,10,0)</f>
        <v>#N/A</v>
      </c>
      <c r="AB220" s="50" t="e">
        <f>VLOOKUP(tbl2_2!A220,ishod_substance!A:AD,8,0)</f>
        <v>#N/A</v>
      </c>
      <c r="AC220" s="28" t="e">
        <f t="shared" si="4"/>
        <v>#N/A</v>
      </c>
      <c r="AD220" s="27" t="e">
        <f>VLOOKUP(tbl2_2!A220,ishod_substance!A:AD,9,0)</f>
        <v>#N/A</v>
      </c>
      <c r="AE220" s="8" t="e">
        <f>VLOOKUP(tbl2_2!A220,ishod_substance!A:AD,9,0)</f>
        <v>#N/A</v>
      </c>
      <c r="AF220" s="12"/>
    </row>
    <row r="221" spans="1:32" hidden="1" x14ac:dyDescent="0.25">
      <c r="A221">
        <v>213</v>
      </c>
      <c r="B221" s="85">
        <f>IFERROR(IF(OR(AND(ishod_substance!$O$1=3,OR(VLOOKUP('tbl2'!Y221,quide!A:G,7,0)=2,VLOOKUP('tbl2'!Y221,quide!A:G,7,0)=1)),AND(ishod_substance!$O$1=2,VLOOKUP('tbl2'!Y221,quide!A:I,9,0)=1)),1,0),0)</f>
        <v>0</v>
      </c>
      <c r="C221" s="5" t="e">
        <f>VLOOKUP(tbl2_2!A221,ishod_substance!A:P,2,0)</f>
        <v>#N/A</v>
      </c>
      <c r="D221" s="7" t="e">
        <f>VLOOKUP(tbl2_2!A221,ishod_substance!A:P,3,0)</f>
        <v>#N/A</v>
      </c>
      <c r="E221" s="5" t="e">
        <f>VLOOKUP(tbl2_2!A221,ishod_substance!A:P,11,0)</f>
        <v>#N/A</v>
      </c>
      <c r="F221" s="6" t="e">
        <f>VLOOKUP(tbl2_2!A221,ishod_substance!A:P,15,0)</f>
        <v>#N/A</v>
      </c>
      <c r="G221" s="6" t="e">
        <f>VLOOKUP(tbl2_2!A221,ishod_substance!A:P,12,0)&amp;"/"&amp;VLOOKUP(tbl2_2!A221,ishod_substance!A:P,14,0)</f>
        <v>#N/A</v>
      </c>
      <c r="H221" s="29" t="e">
        <f>VLOOKUP(tbl2_2!A221,ishod_substance!A:P,6,0)</f>
        <v>#N/A</v>
      </c>
      <c r="I221" s="10" t="e">
        <f>VLOOKUP(tbl2_2!A221,ishod_substance!A:P,15,0)</f>
        <v>#N/A</v>
      </c>
      <c r="J221" s="10" t="e">
        <f>VLOOKUP(tbl2_2!A221,ishod_substance!A:P,5,0)</f>
        <v>#N/A</v>
      </c>
      <c r="K221" s="84" t="e">
        <f>VLOOKUP(tbl2_2!A221,ishod_substance!A:Q,17,0)</f>
        <v>#N/A</v>
      </c>
      <c r="L221" s="84" t="e">
        <f>VLOOKUP(tbl2_2!A221,ishod_substance!A:R,18,0)</f>
        <v>#N/A</v>
      </c>
      <c r="M221" s="165" t="e">
        <f>VLOOKUP(tbl2_2!A221,ishod_substance!A:AD,28,0)</f>
        <v>#N/A</v>
      </c>
      <c r="N221" s="4" t="e">
        <f>VLOOKUP(tbl2_2!A221,ishod_substance!A:AD,20,0)</f>
        <v>#N/A</v>
      </c>
      <c r="O221" s="4" t="e">
        <f>VLOOKUP(tbl2_2!A221,ishod_substance!A:AD,21,0)</f>
        <v>#N/A</v>
      </c>
      <c r="P221" s="4" t="e">
        <f>VLOOKUP(tbl2_2!A221,ishod_substance!A:AD,22,0)</f>
        <v>#N/A</v>
      </c>
      <c r="Q221" s="4" t="e">
        <f>VLOOKUP(tbl2_2!A221,ishod_substance!A:AD,23,0)</f>
        <v>#N/A</v>
      </c>
      <c r="R221" s="4" t="e">
        <f>VLOOKUP(tbl2_2!A221,ishod_substance!A:AD,24,0)</f>
        <v>#N/A</v>
      </c>
      <c r="S221" s="4" t="e">
        <f>VLOOKUP(tbl2_2!A221,ishod_substance!A:AD,25,0)</f>
        <v>#N/A</v>
      </c>
      <c r="T221" s="4" t="e">
        <f>VLOOKUP(tbl2_2!A221,ishod_substance!A:AD,26,0)</f>
        <v>#N/A</v>
      </c>
      <c r="U221" s="4" t="e">
        <f>VLOOKUP(tbl2_2!A221,ishod_substance!A:AD,27,0)</f>
        <v>#N/A</v>
      </c>
      <c r="V221" s="166" t="e">
        <f>VLOOKUP(tbl2_2!A221,ishod_substance!A:AD,29,0)</f>
        <v>#N/A</v>
      </c>
      <c r="W221" s="166" t="e">
        <f>VLOOKUP(tbl2_2!A221,ishod_substance!A:AD,30,0)</f>
        <v>#N/A</v>
      </c>
      <c r="X221" s="166" t="e">
        <f>VLOOKUP(tbl2_2!A221,ishod_substance!A:AE,31,0)</f>
        <v>#N/A</v>
      </c>
      <c r="Y221" s="10" t="e">
        <f>VLOOKUP(tbl2_2!A221,ishod_substance!A:AD,7,0)</f>
        <v>#N/A</v>
      </c>
      <c r="Z221" s="9" t="e">
        <f>VLOOKUP(Y221,quide!$A$2:$B$1006,2,0)</f>
        <v>#N/A</v>
      </c>
      <c r="AA221" s="4" t="e">
        <f>VLOOKUP(Y221,quide!$A$2:$J$1006,10,0)</f>
        <v>#N/A</v>
      </c>
      <c r="AB221" s="50" t="e">
        <f>VLOOKUP(tbl2_2!A221,ishod_substance!A:AD,8,0)</f>
        <v>#N/A</v>
      </c>
      <c r="AC221" s="28" t="e">
        <f t="shared" si="4"/>
        <v>#N/A</v>
      </c>
      <c r="AD221" s="27" t="e">
        <f>VLOOKUP(tbl2_2!A221,ishod_substance!A:AD,9,0)</f>
        <v>#N/A</v>
      </c>
      <c r="AE221" s="8" t="e">
        <f>VLOOKUP(tbl2_2!A221,ishod_substance!A:AD,9,0)</f>
        <v>#N/A</v>
      </c>
      <c r="AF221" s="12"/>
    </row>
    <row r="222" spans="1:32" hidden="1" x14ac:dyDescent="0.25">
      <c r="A222">
        <v>214</v>
      </c>
      <c r="B222" s="85">
        <f>IFERROR(IF(OR(AND(ishod_substance!$O$1=3,OR(VLOOKUP('tbl2'!Y222,quide!A:G,7,0)=2,VLOOKUP('tbl2'!Y222,quide!A:G,7,0)=1)),AND(ishod_substance!$O$1=2,VLOOKUP('tbl2'!Y222,quide!A:I,9,0)=1)),1,0),0)</f>
        <v>0</v>
      </c>
      <c r="C222" s="5" t="e">
        <f>VLOOKUP(tbl2_2!A222,ishod_substance!A:P,2,0)</f>
        <v>#N/A</v>
      </c>
      <c r="D222" s="7" t="e">
        <f>VLOOKUP(tbl2_2!A222,ishod_substance!A:P,3,0)</f>
        <v>#N/A</v>
      </c>
      <c r="E222" s="5" t="e">
        <f>VLOOKUP(tbl2_2!A222,ishod_substance!A:P,11,0)</f>
        <v>#N/A</v>
      </c>
      <c r="F222" s="6" t="e">
        <f>VLOOKUP(tbl2_2!A222,ishod_substance!A:P,15,0)</f>
        <v>#N/A</v>
      </c>
      <c r="G222" s="6" t="e">
        <f>VLOOKUP(tbl2_2!A222,ishod_substance!A:P,12,0)&amp;"/"&amp;VLOOKUP(tbl2_2!A222,ishod_substance!A:P,14,0)</f>
        <v>#N/A</v>
      </c>
      <c r="H222" s="29" t="e">
        <f>VLOOKUP(tbl2_2!A222,ishod_substance!A:P,6,0)</f>
        <v>#N/A</v>
      </c>
      <c r="I222" s="10" t="e">
        <f>VLOOKUP(tbl2_2!A222,ishod_substance!A:P,15,0)</f>
        <v>#N/A</v>
      </c>
      <c r="J222" s="10" t="e">
        <f>VLOOKUP(tbl2_2!A222,ishod_substance!A:P,5,0)</f>
        <v>#N/A</v>
      </c>
      <c r="K222" s="84" t="e">
        <f>VLOOKUP(tbl2_2!A222,ishod_substance!A:Q,17,0)</f>
        <v>#N/A</v>
      </c>
      <c r="L222" s="84" t="e">
        <f>VLOOKUP(tbl2_2!A222,ishod_substance!A:R,18,0)</f>
        <v>#N/A</v>
      </c>
      <c r="M222" s="165" t="e">
        <f>VLOOKUP(tbl2_2!A222,ishod_substance!A:AD,28,0)</f>
        <v>#N/A</v>
      </c>
      <c r="N222" s="4" t="e">
        <f>VLOOKUP(tbl2_2!A222,ishod_substance!A:AD,20,0)</f>
        <v>#N/A</v>
      </c>
      <c r="O222" s="4" t="e">
        <f>VLOOKUP(tbl2_2!A222,ishod_substance!A:AD,21,0)</f>
        <v>#N/A</v>
      </c>
      <c r="P222" s="4" t="e">
        <f>VLOOKUP(tbl2_2!A222,ishod_substance!A:AD,22,0)</f>
        <v>#N/A</v>
      </c>
      <c r="Q222" s="4" t="e">
        <f>VLOOKUP(tbl2_2!A222,ishod_substance!A:AD,23,0)</f>
        <v>#N/A</v>
      </c>
      <c r="R222" s="4" t="e">
        <f>VLOOKUP(tbl2_2!A222,ishod_substance!A:AD,24,0)</f>
        <v>#N/A</v>
      </c>
      <c r="S222" s="4" t="e">
        <f>VLOOKUP(tbl2_2!A222,ishod_substance!A:AD,25,0)</f>
        <v>#N/A</v>
      </c>
      <c r="T222" s="4" t="e">
        <f>VLOOKUP(tbl2_2!A222,ishod_substance!A:AD,26,0)</f>
        <v>#N/A</v>
      </c>
      <c r="U222" s="4" t="e">
        <f>VLOOKUP(tbl2_2!A222,ishod_substance!A:AD,27,0)</f>
        <v>#N/A</v>
      </c>
      <c r="V222" s="166" t="e">
        <f>VLOOKUP(tbl2_2!A222,ishod_substance!A:AD,29,0)</f>
        <v>#N/A</v>
      </c>
      <c r="W222" s="166" t="e">
        <f>VLOOKUP(tbl2_2!A222,ishod_substance!A:AD,30,0)</f>
        <v>#N/A</v>
      </c>
      <c r="X222" s="166" t="e">
        <f>VLOOKUP(tbl2_2!A222,ishod_substance!A:AE,31,0)</f>
        <v>#N/A</v>
      </c>
      <c r="Y222" s="10" t="e">
        <f>VLOOKUP(tbl2_2!A222,ishod_substance!A:AD,7,0)</f>
        <v>#N/A</v>
      </c>
      <c r="Z222" s="9" t="e">
        <f>VLOOKUP(Y222,quide!$A$2:$B$1006,2,0)</f>
        <v>#N/A</v>
      </c>
      <c r="AA222" s="4" t="e">
        <f>VLOOKUP(Y222,quide!$A$2:$J$1006,10,0)</f>
        <v>#N/A</v>
      </c>
      <c r="AB222" s="50" t="e">
        <f>VLOOKUP(tbl2_2!A222,ishod_substance!A:AD,8,0)</f>
        <v>#N/A</v>
      </c>
      <c r="AC222" s="28" t="e">
        <f t="shared" si="4"/>
        <v>#N/A</v>
      </c>
      <c r="AD222" s="27" t="e">
        <f>VLOOKUP(tbl2_2!A222,ishod_substance!A:AD,9,0)</f>
        <v>#N/A</v>
      </c>
      <c r="AE222" s="8" t="e">
        <f>VLOOKUP(tbl2_2!A222,ishod_substance!A:AD,9,0)</f>
        <v>#N/A</v>
      </c>
      <c r="AF222" s="12"/>
    </row>
    <row r="223" spans="1:32" hidden="1" x14ac:dyDescent="0.25">
      <c r="A223">
        <v>215</v>
      </c>
      <c r="B223" s="85">
        <f>IFERROR(IF(OR(AND(ishod_substance!$O$1=3,OR(VLOOKUP('tbl2'!Y223,quide!A:G,7,0)=2,VLOOKUP('tbl2'!Y223,quide!A:G,7,0)=1)),AND(ishod_substance!$O$1=2,VLOOKUP('tbl2'!Y223,quide!A:I,9,0)=1)),1,0),0)</f>
        <v>0</v>
      </c>
      <c r="C223" s="5" t="e">
        <f>VLOOKUP(tbl2_2!A223,ishod_substance!A:P,2,0)</f>
        <v>#N/A</v>
      </c>
      <c r="D223" s="7" t="e">
        <f>VLOOKUP(tbl2_2!A223,ishod_substance!A:P,3,0)</f>
        <v>#N/A</v>
      </c>
      <c r="E223" s="5" t="e">
        <f>VLOOKUP(tbl2_2!A223,ishod_substance!A:P,11,0)</f>
        <v>#N/A</v>
      </c>
      <c r="F223" s="6" t="e">
        <f>VLOOKUP(tbl2_2!A223,ishod_substance!A:P,15,0)</f>
        <v>#N/A</v>
      </c>
      <c r="G223" s="6" t="e">
        <f>VLOOKUP(tbl2_2!A223,ishod_substance!A:P,12,0)&amp;"/"&amp;VLOOKUP(tbl2_2!A223,ishod_substance!A:P,14,0)</f>
        <v>#N/A</v>
      </c>
      <c r="H223" s="29" t="e">
        <f>VLOOKUP(tbl2_2!A223,ishod_substance!A:P,6,0)</f>
        <v>#N/A</v>
      </c>
      <c r="I223" s="10" t="e">
        <f>VLOOKUP(tbl2_2!A223,ishod_substance!A:P,15,0)</f>
        <v>#N/A</v>
      </c>
      <c r="J223" s="10" t="e">
        <f>VLOOKUP(tbl2_2!A223,ishod_substance!A:P,5,0)</f>
        <v>#N/A</v>
      </c>
      <c r="K223" s="84" t="e">
        <f>VLOOKUP(tbl2_2!A223,ishod_substance!A:Q,17,0)</f>
        <v>#N/A</v>
      </c>
      <c r="L223" s="84" t="e">
        <f>VLOOKUP(tbl2_2!A223,ishod_substance!A:R,18,0)</f>
        <v>#N/A</v>
      </c>
      <c r="M223" s="165" t="e">
        <f>VLOOKUP(tbl2_2!A223,ishod_substance!A:AD,28,0)</f>
        <v>#N/A</v>
      </c>
      <c r="N223" s="4" t="e">
        <f>VLOOKUP(tbl2_2!A223,ishod_substance!A:AD,20,0)</f>
        <v>#N/A</v>
      </c>
      <c r="O223" s="4" t="e">
        <f>VLOOKUP(tbl2_2!A223,ishod_substance!A:AD,21,0)</f>
        <v>#N/A</v>
      </c>
      <c r="P223" s="4" t="e">
        <f>VLOOKUP(tbl2_2!A223,ishod_substance!A:AD,22,0)</f>
        <v>#N/A</v>
      </c>
      <c r="Q223" s="4" t="e">
        <f>VLOOKUP(tbl2_2!A223,ishod_substance!A:AD,23,0)</f>
        <v>#N/A</v>
      </c>
      <c r="R223" s="4" t="e">
        <f>VLOOKUP(tbl2_2!A223,ishod_substance!A:AD,24,0)</f>
        <v>#N/A</v>
      </c>
      <c r="S223" s="4" t="e">
        <f>VLOOKUP(tbl2_2!A223,ishod_substance!A:AD,25,0)</f>
        <v>#N/A</v>
      </c>
      <c r="T223" s="4" t="e">
        <f>VLOOKUP(tbl2_2!A223,ishod_substance!A:AD,26,0)</f>
        <v>#N/A</v>
      </c>
      <c r="U223" s="4" t="e">
        <f>VLOOKUP(tbl2_2!A223,ishod_substance!A:AD,27,0)</f>
        <v>#N/A</v>
      </c>
      <c r="V223" s="166" t="e">
        <f>VLOOKUP(tbl2_2!A223,ishod_substance!A:AD,29,0)</f>
        <v>#N/A</v>
      </c>
      <c r="W223" s="166" t="e">
        <f>VLOOKUP(tbl2_2!A223,ishod_substance!A:AD,30,0)</f>
        <v>#N/A</v>
      </c>
      <c r="X223" s="166" t="e">
        <f>VLOOKUP(tbl2_2!A223,ishod_substance!A:AE,31,0)</f>
        <v>#N/A</v>
      </c>
      <c r="Y223" s="10" t="e">
        <f>VLOOKUP(tbl2_2!A223,ishod_substance!A:AD,7,0)</f>
        <v>#N/A</v>
      </c>
      <c r="Z223" s="9" t="e">
        <f>VLOOKUP(Y223,quide!$A$2:$B$1006,2,0)</f>
        <v>#N/A</v>
      </c>
      <c r="AA223" s="4" t="e">
        <f>VLOOKUP(Y223,quide!$A$2:$J$1006,10,0)</f>
        <v>#N/A</v>
      </c>
      <c r="AB223" s="50" t="e">
        <f>VLOOKUP(tbl2_2!A223,ishod_substance!A:AD,8,0)</f>
        <v>#N/A</v>
      </c>
      <c r="AC223" s="28" t="e">
        <f t="shared" si="4"/>
        <v>#N/A</v>
      </c>
      <c r="AD223" s="27" t="e">
        <f>VLOOKUP(tbl2_2!A223,ishod_substance!A:AD,9,0)</f>
        <v>#N/A</v>
      </c>
      <c r="AE223" s="8" t="e">
        <f>VLOOKUP(tbl2_2!A223,ishod_substance!A:AD,9,0)</f>
        <v>#N/A</v>
      </c>
      <c r="AF223" s="12"/>
    </row>
    <row r="224" spans="1:32" hidden="1" x14ac:dyDescent="0.25">
      <c r="A224">
        <v>216</v>
      </c>
      <c r="B224" s="85">
        <f>IFERROR(IF(OR(AND(ishod_substance!$O$1=3,OR(VLOOKUP('tbl2'!Y224,quide!A:G,7,0)=2,VLOOKUP('tbl2'!Y224,quide!A:G,7,0)=1)),AND(ishod_substance!$O$1=2,VLOOKUP('tbl2'!Y224,quide!A:I,9,0)=1)),1,0),0)</f>
        <v>0</v>
      </c>
      <c r="C224" s="5" t="e">
        <f>VLOOKUP(tbl2_2!A224,ishod_substance!A:P,2,0)</f>
        <v>#N/A</v>
      </c>
      <c r="D224" s="7" t="e">
        <f>VLOOKUP(tbl2_2!A224,ishod_substance!A:P,3,0)</f>
        <v>#N/A</v>
      </c>
      <c r="E224" s="5" t="e">
        <f>VLOOKUP(tbl2_2!A224,ishod_substance!A:P,11,0)</f>
        <v>#N/A</v>
      </c>
      <c r="F224" s="6" t="e">
        <f>VLOOKUP(tbl2_2!A224,ishod_substance!A:P,15,0)</f>
        <v>#N/A</v>
      </c>
      <c r="G224" s="6" t="e">
        <f>VLOOKUP(tbl2_2!A224,ishod_substance!A:P,12,0)&amp;"/"&amp;VLOOKUP(tbl2_2!A224,ishod_substance!A:P,14,0)</f>
        <v>#N/A</v>
      </c>
      <c r="H224" s="29" t="e">
        <f>VLOOKUP(tbl2_2!A224,ishod_substance!A:P,6,0)</f>
        <v>#N/A</v>
      </c>
      <c r="I224" s="10" t="e">
        <f>VLOOKUP(tbl2_2!A224,ishod_substance!A:P,15,0)</f>
        <v>#N/A</v>
      </c>
      <c r="J224" s="10" t="e">
        <f>VLOOKUP(tbl2_2!A224,ishod_substance!A:P,5,0)</f>
        <v>#N/A</v>
      </c>
      <c r="K224" s="84" t="e">
        <f>VLOOKUP(tbl2_2!A224,ishod_substance!A:Q,17,0)</f>
        <v>#N/A</v>
      </c>
      <c r="L224" s="84" t="e">
        <f>VLOOKUP(tbl2_2!A224,ishod_substance!A:R,18,0)</f>
        <v>#N/A</v>
      </c>
      <c r="M224" s="165" t="e">
        <f>VLOOKUP(tbl2_2!A224,ishod_substance!A:AD,28,0)</f>
        <v>#N/A</v>
      </c>
      <c r="N224" s="4" t="e">
        <f>VLOOKUP(tbl2_2!A224,ishod_substance!A:AD,20,0)</f>
        <v>#N/A</v>
      </c>
      <c r="O224" s="4" t="e">
        <f>VLOOKUP(tbl2_2!A224,ishod_substance!A:AD,21,0)</f>
        <v>#N/A</v>
      </c>
      <c r="P224" s="4" t="e">
        <f>VLOOKUP(tbl2_2!A224,ishod_substance!A:AD,22,0)</f>
        <v>#N/A</v>
      </c>
      <c r="Q224" s="4" t="e">
        <f>VLOOKUP(tbl2_2!A224,ishod_substance!A:AD,23,0)</f>
        <v>#N/A</v>
      </c>
      <c r="R224" s="4" t="e">
        <f>VLOOKUP(tbl2_2!A224,ishod_substance!A:AD,24,0)</f>
        <v>#N/A</v>
      </c>
      <c r="S224" s="4" t="e">
        <f>VLOOKUP(tbl2_2!A224,ishod_substance!A:AD,25,0)</f>
        <v>#N/A</v>
      </c>
      <c r="T224" s="4" t="e">
        <f>VLOOKUP(tbl2_2!A224,ishod_substance!A:AD,26,0)</f>
        <v>#N/A</v>
      </c>
      <c r="U224" s="4" t="e">
        <f>VLOOKUP(tbl2_2!A224,ishod_substance!A:AD,27,0)</f>
        <v>#N/A</v>
      </c>
      <c r="V224" s="166" t="e">
        <f>VLOOKUP(tbl2_2!A224,ishod_substance!A:AD,29,0)</f>
        <v>#N/A</v>
      </c>
      <c r="W224" s="166" t="e">
        <f>VLOOKUP(tbl2_2!A224,ishod_substance!A:AD,30,0)</f>
        <v>#N/A</v>
      </c>
      <c r="X224" s="166" t="e">
        <f>VLOOKUP(tbl2_2!A224,ishod_substance!A:AE,31,0)</f>
        <v>#N/A</v>
      </c>
      <c r="Y224" s="10" t="e">
        <f>VLOOKUP(tbl2_2!A224,ishod_substance!A:AD,7,0)</f>
        <v>#N/A</v>
      </c>
      <c r="Z224" s="9" t="e">
        <f>VLOOKUP(Y224,quide!$A$2:$B$1006,2,0)</f>
        <v>#N/A</v>
      </c>
      <c r="AA224" s="4" t="e">
        <f>VLOOKUP(Y224,quide!$A$2:$J$1006,10,0)</f>
        <v>#N/A</v>
      </c>
      <c r="AB224" s="50" t="e">
        <f>VLOOKUP(tbl2_2!A224,ishod_substance!A:AD,8,0)</f>
        <v>#N/A</v>
      </c>
      <c r="AC224" s="28" t="e">
        <f t="shared" si="4"/>
        <v>#N/A</v>
      </c>
      <c r="AD224" s="27" t="e">
        <f>VLOOKUP(tbl2_2!A224,ishod_substance!A:AD,9,0)</f>
        <v>#N/A</v>
      </c>
      <c r="AE224" s="8" t="e">
        <f>VLOOKUP(tbl2_2!A224,ishod_substance!A:AD,9,0)</f>
        <v>#N/A</v>
      </c>
      <c r="AF224" s="12"/>
    </row>
    <row r="225" spans="1:32" hidden="1" x14ac:dyDescent="0.25">
      <c r="A225">
        <v>217</v>
      </c>
      <c r="B225" s="85">
        <f>IFERROR(IF(OR(AND(ishod_substance!$O$1=3,OR(VLOOKUP('tbl2'!Y225,quide!A:G,7,0)=2,VLOOKUP('tbl2'!Y225,quide!A:G,7,0)=1)),AND(ishod_substance!$O$1=2,VLOOKUP('tbl2'!Y225,quide!A:I,9,0)=1)),1,0),0)</f>
        <v>0</v>
      </c>
      <c r="C225" s="5" t="e">
        <f>VLOOKUP(tbl2_2!A225,ishod_substance!A:P,2,0)</f>
        <v>#N/A</v>
      </c>
      <c r="D225" s="7" t="e">
        <f>VLOOKUP(tbl2_2!A225,ishod_substance!A:P,3,0)</f>
        <v>#N/A</v>
      </c>
      <c r="E225" s="5" t="e">
        <f>VLOOKUP(tbl2_2!A225,ishod_substance!A:P,11,0)</f>
        <v>#N/A</v>
      </c>
      <c r="F225" s="6" t="e">
        <f>VLOOKUP(tbl2_2!A225,ishod_substance!A:P,15,0)</f>
        <v>#N/A</v>
      </c>
      <c r="G225" s="6" t="e">
        <f>VLOOKUP(tbl2_2!A225,ishod_substance!A:P,12,0)&amp;"/"&amp;VLOOKUP(tbl2_2!A225,ishod_substance!A:P,14,0)</f>
        <v>#N/A</v>
      </c>
      <c r="H225" s="29" t="e">
        <f>VLOOKUP(tbl2_2!A225,ishod_substance!A:P,6,0)</f>
        <v>#N/A</v>
      </c>
      <c r="I225" s="10" t="e">
        <f>VLOOKUP(tbl2_2!A225,ishod_substance!A:P,15,0)</f>
        <v>#N/A</v>
      </c>
      <c r="J225" s="10" t="e">
        <f>VLOOKUP(tbl2_2!A225,ishod_substance!A:P,5,0)</f>
        <v>#N/A</v>
      </c>
      <c r="K225" s="84" t="e">
        <f>VLOOKUP(tbl2_2!A225,ishod_substance!A:Q,17,0)</f>
        <v>#N/A</v>
      </c>
      <c r="L225" s="84" t="e">
        <f>VLOOKUP(tbl2_2!A225,ishod_substance!A:R,18,0)</f>
        <v>#N/A</v>
      </c>
      <c r="M225" s="165" t="e">
        <f>VLOOKUP(tbl2_2!A225,ishod_substance!A:AD,28,0)</f>
        <v>#N/A</v>
      </c>
      <c r="N225" s="4" t="e">
        <f>VLOOKUP(tbl2_2!A225,ishod_substance!A:AD,20,0)</f>
        <v>#N/A</v>
      </c>
      <c r="O225" s="4" t="e">
        <f>VLOOKUP(tbl2_2!A225,ishod_substance!A:AD,21,0)</f>
        <v>#N/A</v>
      </c>
      <c r="P225" s="4" t="e">
        <f>VLOOKUP(tbl2_2!A225,ishod_substance!A:AD,22,0)</f>
        <v>#N/A</v>
      </c>
      <c r="Q225" s="4" t="e">
        <f>VLOOKUP(tbl2_2!A225,ishod_substance!A:AD,23,0)</f>
        <v>#N/A</v>
      </c>
      <c r="R225" s="4" t="e">
        <f>VLOOKUP(tbl2_2!A225,ishod_substance!A:AD,24,0)</f>
        <v>#N/A</v>
      </c>
      <c r="S225" s="4" t="e">
        <f>VLOOKUP(tbl2_2!A225,ishod_substance!A:AD,25,0)</f>
        <v>#N/A</v>
      </c>
      <c r="T225" s="4" t="e">
        <f>VLOOKUP(tbl2_2!A225,ishod_substance!A:AD,26,0)</f>
        <v>#N/A</v>
      </c>
      <c r="U225" s="4" t="e">
        <f>VLOOKUP(tbl2_2!A225,ishod_substance!A:AD,27,0)</f>
        <v>#N/A</v>
      </c>
      <c r="V225" s="166" t="e">
        <f>VLOOKUP(tbl2_2!A225,ishod_substance!A:AD,29,0)</f>
        <v>#N/A</v>
      </c>
      <c r="W225" s="166" t="e">
        <f>VLOOKUP(tbl2_2!A225,ishod_substance!A:AD,30,0)</f>
        <v>#N/A</v>
      </c>
      <c r="X225" s="166" t="e">
        <f>VLOOKUP(tbl2_2!A225,ishod_substance!A:AE,31,0)</f>
        <v>#N/A</v>
      </c>
      <c r="Y225" s="10" t="e">
        <f>VLOOKUP(tbl2_2!A225,ishod_substance!A:AD,7,0)</f>
        <v>#N/A</v>
      </c>
      <c r="Z225" s="9" t="e">
        <f>VLOOKUP(Y225,quide!$A$2:$B$1006,2,0)</f>
        <v>#N/A</v>
      </c>
      <c r="AA225" s="4" t="e">
        <f>VLOOKUP(Y225,quide!$A$2:$J$1006,10,0)</f>
        <v>#N/A</v>
      </c>
      <c r="AB225" s="50" t="e">
        <f>VLOOKUP(tbl2_2!A225,ishod_substance!A:AD,8,0)</f>
        <v>#N/A</v>
      </c>
      <c r="AC225" s="28" t="e">
        <f t="shared" si="4"/>
        <v>#N/A</v>
      </c>
      <c r="AD225" s="27" t="e">
        <f>VLOOKUP(tbl2_2!A225,ishod_substance!A:AD,9,0)</f>
        <v>#N/A</v>
      </c>
      <c r="AE225" s="8" t="e">
        <f>VLOOKUP(tbl2_2!A225,ishod_substance!A:AD,9,0)</f>
        <v>#N/A</v>
      </c>
      <c r="AF225" s="12"/>
    </row>
    <row r="226" spans="1:32" hidden="1" x14ac:dyDescent="0.25">
      <c r="A226">
        <v>218</v>
      </c>
      <c r="B226" s="85">
        <f>IFERROR(IF(OR(AND(ishod_substance!$O$1=3,OR(VLOOKUP('tbl2'!Y226,quide!A:G,7,0)=2,VLOOKUP('tbl2'!Y226,quide!A:G,7,0)=1)),AND(ishod_substance!$O$1=2,VLOOKUP('tbl2'!Y226,quide!A:I,9,0)=1)),1,0),0)</f>
        <v>0</v>
      </c>
      <c r="C226" s="5" t="e">
        <f>VLOOKUP(tbl2_2!A226,ishod_substance!A:P,2,0)</f>
        <v>#N/A</v>
      </c>
      <c r="D226" s="7" t="e">
        <f>VLOOKUP(tbl2_2!A226,ishod_substance!A:P,3,0)</f>
        <v>#N/A</v>
      </c>
      <c r="E226" s="5" t="e">
        <f>VLOOKUP(tbl2_2!A226,ishod_substance!A:P,11,0)</f>
        <v>#N/A</v>
      </c>
      <c r="F226" s="6" t="e">
        <f>VLOOKUP(tbl2_2!A226,ishod_substance!A:P,15,0)</f>
        <v>#N/A</v>
      </c>
      <c r="G226" s="6" t="e">
        <f>VLOOKUP(tbl2_2!A226,ishod_substance!A:P,12,0)&amp;"/"&amp;VLOOKUP(tbl2_2!A226,ishod_substance!A:P,14,0)</f>
        <v>#N/A</v>
      </c>
      <c r="H226" s="29" t="e">
        <f>VLOOKUP(tbl2_2!A226,ishod_substance!A:P,6,0)</f>
        <v>#N/A</v>
      </c>
      <c r="I226" s="10" t="e">
        <f>VLOOKUP(tbl2_2!A226,ishod_substance!A:P,15,0)</f>
        <v>#N/A</v>
      </c>
      <c r="J226" s="10" t="e">
        <f>VLOOKUP(tbl2_2!A226,ishod_substance!A:P,5,0)</f>
        <v>#N/A</v>
      </c>
      <c r="K226" s="84" t="e">
        <f>VLOOKUP(tbl2_2!A226,ishod_substance!A:Q,17,0)</f>
        <v>#N/A</v>
      </c>
      <c r="L226" s="84" t="e">
        <f>VLOOKUP(tbl2_2!A226,ishod_substance!A:R,18,0)</f>
        <v>#N/A</v>
      </c>
      <c r="M226" s="165" t="e">
        <f>VLOOKUP(tbl2_2!A226,ishod_substance!A:AD,28,0)</f>
        <v>#N/A</v>
      </c>
      <c r="N226" s="4" t="e">
        <f>VLOOKUP(tbl2_2!A226,ishod_substance!A:AD,20,0)</f>
        <v>#N/A</v>
      </c>
      <c r="O226" s="4" t="e">
        <f>VLOOKUP(tbl2_2!A226,ishod_substance!A:AD,21,0)</f>
        <v>#N/A</v>
      </c>
      <c r="P226" s="4" t="e">
        <f>VLOOKUP(tbl2_2!A226,ishod_substance!A:AD,22,0)</f>
        <v>#N/A</v>
      </c>
      <c r="Q226" s="4" t="e">
        <f>VLOOKUP(tbl2_2!A226,ishod_substance!A:AD,23,0)</f>
        <v>#N/A</v>
      </c>
      <c r="R226" s="4" t="e">
        <f>VLOOKUP(tbl2_2!A226,ishod_substance!A:AD,24,0)</f>
        <v>#N/A</v>
      </c>
      <c r="S226" s="4" t="e">
        <f>VLOOKUP(tbl2_2!A226,ishod_substance!A:AD,25,0)</f>
        <v>#N/A</v>
      </c>
      <c r="T226" s="4" t="e">
        <f>VLOOKUP(tbl2_2!A226,ishod_substance!A:AD,26,0)</f>
        <v>#N/A</v>
      </c>
      <c r="U226" s="4" t="e">
        <f>VLOOKUP(tbl2_2!A226,ishod_substance!A:AD,27,0)</f>
        <v>#N/A</v>
      </c>
      <c r="V226" s="166" t="e">
        <f>VLOOKUP(tbl2_2!A226,ishod_substance!A:AD,29,0)</f>
        <v>#N/A</v>
      </c>
      <c r="W226" s="166" t="e">
        <f>VLOOKUP(tbl2_2!A226,ishod_substance!A:AD,30,0)</f>
        <v>#N/A</v>
      </c>
      <c r="X226" s="166" t="e">
        <f>VLOOKUP(tbl2_2!A226,ishod_substance!A:AE,31,0)</f>
        <v>#N/A</v>
      </c>
      <c r="Y226" s="10" t="e">
        <f>VLOOKUP(tbl2_2!A226,ishod_substance!A:AD,7,0)</f>
        <v>#N/A</v>
      </c>
      <c r="Z226" s="9" t="e">
        <f>VLOOKUP(Y226,quide!$A$2:$B$1006,2,0)</f>
        <v>#N/A</v>
      </c>
      <c r="AA226" s="4" t="e">
        <f>VLOOKUP(Y226,quide!$A$2:$J$1006,10,0)</f>
        <v>#N/A</v>
      </c>
      <c r="AB226" s="50" t="e">
        <f>VLOOKUP(tbl2_2!A226,ishod_substance!A:AD,8,0)</f>
        <v>#N/A</v>
      </c>
      <c r="AC226" s="28" t="e">
        <f t="shared" si="4"/>
        <v>#N/A</v>
      </c>
      <c r="AD226" s="27" t="e">
        <f>VLOOKUP(tbl2_2!A226,ishod_substance!A:AD,9,0)</f>
        <v>#N/A</v>
      </c>
      <c r="AE226" s="8" t="e">
        <f>VLOOKUP(tbl2_2!A226,ishod_substance!A:AD,9,0)</f>
        <v>#N/A</v>
      </c>
      <c r="AF226" s="12"/>
    </row>
    <row r="227" spans="1:32" hidden="1" x14ac:dyDescent="0.25">
      <c r="A227">
        <v>219</v>
      </c>
      <c r="B227" s="85">
        <f>IFERROR(IF(OR(AND(ishod_substance!$O$1=3,OR(VLOOKUP('tbl2'!Y227,quide!A:G,7,0)=2,VLOOKUP('tbl2'!Y227,quide!A:G,7,0)=1)),AND(ishod_substance!$O$1=2,VLOOKUP('tbl2'!Y227,quide!A:I,9,0)=1)),1,0),0)</f>
        <v>0</v>
      </c>
      <c r="C227" s="5" t="e">
        <f>VLOOKUP(tbl2_2!A227,ishod_substance!A:P,2,0)</f>
        <v>#N/A</v>
      </c>
      <c r="D227" s="7" t="e">
        <f>VLOOKUP(tbl2_2!A227,ishod_substance!A:P,3,0)</f>
        <v>#N/A</v>
      </c>
      <c r="E227" s="5" t="e">
        <f>VLOOKUP(tbl2_2!A227,ishod_substance!A:P,11,0)</f>
        <v>#N/A</v>
      </c>
      <c r="F227" s="6" t="e">
        <f>VLOOKUP(tbl2_2!A227,ishod_substance!A:P,15,0)</f>
        <v>#N/A</v>
      </c>
      <c r="G227" s="6" t="e">
        <f>VLOOKUP(tbl2_2!A227,ishod_substance!A:P,12,0)&amp;"/"&amp;VLOOKUP(tbl2_2!A227,ishod_substance!A:P,14,0)</f>
        <v>#N/A</v>
      </c>
      <c r="H227" s="29" t="e">
        <f>VLOOKUP(tbl2_2!A227,ishod_substance!A:P,6,0)</f>
        <v>#N/A</v>
      </c>
      <c r="I227" s="10" t="e">
        <f>VLOOKUP(tbl2_2!A227,ishod_substance!A:P,15,0)</f>
        <v>#N/A</v>
      </c>
      <c r="J227" s="10" t="e">
        <f>VLOOKUP(tbl2_2!A227,ishod_substance!A:P,5,0)</f>
        <v>#N/A</v>
      </c>
      <c r="K227" s="84" t="e">
        <f>VLOOKUP(tbl2_2!A227,ishod_substance!A:Q,17,0)</f>
        <v>#N/A</v>
      </c>
      <c r="L227" s="84" t="e">
        <f>VLOOKUP(tbl2_2!A227,ishod_substance!A:R,18,0)</f>
        <v>#N/A</v>
      </c>
      <c r="M227" s="165" t="e">
        <f>VLOOKUP(tbl2_2!A227,ishod_substance!A:AD,28,0)</f>
        <v>#N/A</v>
      </c>
      <c r="N227" s="4" t="e">
        <f>VLOOKUP(tbl2_2!A227,ishod_substance!A:AD,20,0)</f>
        <v>#N/A</v>
      </c>
      <c r="O227" s="4" t="e">
        <f>VLOOKUP(tbl2_2!A227,ishod_substance!A:AD,21,0)</f>
        <v>#N/A</v>
      </c>
      <c r="P227" s="4" t="e">
        <f>VLOOKUP(tbl2_2!A227,ishod_substance!A:AD,22,0)</f>
        <v>#N/A</v>
      </c>
      <c r="Q227" s="4" t="e">
        <f>VLOOKUP(tbl2_2!A227,ishod_substance!A:AD,23,0)</f>
        <v>#N/A</v>
      </c>
      <c r="R227" s="4" t="e">
        <f>VLOOKUP(tbl2_2!A227,ishod_substance!A:AD,24,0)</f>
        <v>#N/A</v>
      </c>
      <c r="S227" s="4" t="e">
        <f>VLOOKUP(tbl2_2!A227,ishod_substance!A:AD,25,0)</f>
        <v>#N/A</v>
      </c>
      <c r="T227" s="4" t="e">
        <f>VLOOKUP(tbl2_2!A227,ishod_substance!A:AD,26,0)</f>
        <v>#N/A</v>
      </c>
      <c r="U227" s="4" t="e">
        <f>VLOOKUP(tbl2_2!A227,ishod_substance!A:AD,27,0)</f>
        <v>#N/A</v>
      </c>
      <c r="V227" s="166" t="e">
        <f>VLOOKUP(tbl2_2!A227,ishod_substance!A:AD,29,0)</f>
        <v>#N/A</v>
      </c>
      <c r="W227" s="166" t="e">
        <f>VLOOKUP(tbl2_2!A227,ishod_substance!A:AD,30,0)</f>
        <v>#N/A</v>
      </c>
      <c r="X227" s="166" t="e">
        <f>VLOOKUP(tbl2_2!A227,ishod_substance!A:AE,31,0)</f>
        <v>#N/A</v>
      </c>
      <c r="Y227" s="10" t="e">
        <f>VLOOKUP(tbl2_2!A227,ishod_substance!A:AD,7,0)</f>
        <v>#N/A</v>
      </c>
      <c r="Z227" s="9" t="e">
        <f>VLOOKUP(Y227,quide!$A$2:$B$1006,2,0)</f>
        <v>#N/A</v>
      </c>
      <c r="AA227" s="4" t="e">
        <f>VLOOKUP(Y227,quide!$A$2:$J$1006,10,0)</f>
        <v>#N/A</v>
      </c>
      <c r="AB227" s="50" t="e">
        <f>VLOOKUP(tbl2_2!A227,ishod_substance!A:AD,8,0)</f>
        <v>#N/A</v>
      </c>
      <c r="AC227" s="28" t="e">
        <f t="shared" si="4"/>
        <v>#N/A</v>
      </c>
      <c r="AD227" s="27" t="e">
        <f>VLOOKUP(tbl2_2!A227,ishod_substance!A:AD,9,0)</f>
        <v>#N/A</v>
      </c>
      <c r="AE227" s="8" t="e">
        <f>VLOOKUP(tbl2_2!A227,ishod_substance!A:AD,9,0)</f>
        <v>#N/A</v>
      </c>
      <c r="AF227" s="12"/>
    </row>
    <row r="228" spans="1:32" hidden="1" x14ac:dyDescent="0.25">
      <c r="A228">
        <v>220</v>
      </c>
      <c r="B228" s="85">
        <f>IFERROR(IF(OR(AND(ishod_substance!$O$1=3,OR(VLOOKUP('tbl2'!Y228,quide!A:G,7,0)=2,VLOOKUP('tbl2'!Y228,quide!A:G,7,0)=1)),AND(ishod_substance!$O$1=2,VLOOKUP('tbl2'!Y228,quide!A:I,9,0)=1)),1,0),0)</f>
        <v>0</v>
      </c>
      <c r="C228" s="5" t="e">
        <f>VLOOKUP(tbl2_2!A228,ishod_substance!A:P,2,0)</f>
        <v>#N/A</v>
      </c>
      <c r="D228" s="7" t="e">
        <f>VLOOKUP(tbl2_2!A228,ishod_substance!A:P,3,0)</f>
        <v>#N/A</v>
      </c>
      <c r="E228" s="5" t="e">
        <f>VLOOKUP(tbl2_2!A228,ishod_substance!A:P,11,0)</f>
        <v>#N/A</v>
      </c>
      <c r="F228" s="6" t="e">
        <f>VLOOKUP(tbl2_2!A228,ishod_substance!A:P,15,0)</f>
        <v>#N/A</v>
      </c>
      <c r="G228" s="6" t="e">
        <f>VLOOKUP(tbl2_2!A228,ishod_substance!A:P,12,0)&amp;"/"&amp;VLOOKUP(tbl2_2!A228,ishod_substance!A:P,14,0)</f>
        <v>#N/A</v>
      </c>
      <c r="H228" s="29" t="e">
        <f>VLOOKUP(tbl2_2!A228,ishod_substance!A:P,6,0)</f>
        <v>#N/A</v>
      </c>
      <c r="I228" s="10" t="e">
        <f>VLOOKUP(tbl2_2!A228,ishod_substance!A:P,15,0)</f>
        <v>#N/A</v>
      </c>
      <c r="J228" s="10" t="e">
        <f>VLOOKUP(tbl2_2!A228,ishod_substance!A:P,5,0)</f>
        <v>#N/A</v>
      </c>
      <c r="K228" s="84" t="e">
        <f>VLOOKUP(tbl2_2!A228,ishod_substance!A:Q,17,0)</f>
        <v>#N/A</v>
      </c>
      <c r="L228" s="84" t="e">
        <f>VLOOKUP(tbl2_2!A228,ishod_substance!A:R,18,0)</f>
        <v>#N/A</v>
      </c>
      <c r="M228" s="165" t="e">
        <f>VLOOKUP(tbl2_2!A228,ishod_substance!A:AD,28,0)</f>
        <v>#N/A</v>
      </c>
      <c r="N228" s="4" t="e">
        <f>VLOOKUP(tbl2_2!A228,ishod_substance!A:AD,20,0)</f>
        <v>#N/A</v>
      </c>
      <c r="O228" s="4" t="e">
        <f>VLOOKUP(tbl2_2!A228,ishod_substance!A:AD,21,0)</f>
        <v>#N/A</v>
      </c>
      <c r="P228" s="4" t="e">
        <f>VLOOKUP(tbl2_2!A228,ishod_substance!A:AD,22,0)</f>
        <v>#N/A</v>
      </c>
      <c r="Q228" s="4" t="e">
        <f>VLOOKUP(tbl2_2!A228,ishod_substance!A:AD,23,0)</f>
        <v>#N/A</v>
      </c>
      <c r="R228" s="4" t="e">
        <f>VLOOKUP(tbl2_2!A228,ishod_substance!A:AD,24,0)</f>
        <v>#N/A</v>
      </c>
      <c r="S228" s="4" t="e">
        <f>VLOOKUP(tbl2_2!A228,ishod_substance!A:AD,25,0)</f>
        <v>#N/A</v>
      </c>
      <c r="T228" s="4" t="e">
        <f>VLOOKUP(tbl2_2!A228,ishod_substance!A:AD,26,0)</f>
        <v>#N/A</v>
      </c>
      <c r="U228" s="4" t="e">
        <f>VLOOKUP(tbl2_2!A228,ishod_substance!A:AD,27,0)</f>
        <v>#N/A</v>
      </c>
      <c r="V228" s="166" t="e">
        <f>VLOOKUP(tbl2_2!A228,ishod_substance!A:AD,29,0)</f>
        <v>#N/A</v>
      </c>
      <c r="W228" s="166" t="e">
        <f>VLOOKUP(tbl2_2!A228,ishod_substance!A:AD,30,0)</f>
        <v>#N/A</v>
      </c>
      <c r="X228" s="166" t="e">
        <f>VLOOKUP(tbl2_2!A228,ishod_substance!A:AE,31,0)</f>
        <v>#N/A</v>
      </c>
      <c r="Y228" s="10" t="e">
        <f>VLOOKUP(tbl2_2!A228,ishod_substance!A:AD,7,0)</f>
        <v>#N/A</v>
      </c>
      <c r="Z228" s="9" t="e">
        <f>VLOOKUP(Y228,quide!$A$2:$B$1006,2,0)</f>
        <v>#N/A</v>
      </c>
      <c r="AA228" s="4" t="e">
        <f>VLOOKUP(Y228,quide!$A$2:$J$1006,10,0)</f>
        <v>#N/A</v>
      </c>
      <c r="AB228" s="50" t="e">
        <f>VLOOKUP(tbl2_2!A228,ishod_substance!A:AD,8,0)</f>
        <v>#N/A</v>
      </c>
      <c r="AC228" s="28" t="e">
        <f t="shared" si="4"/>
        <v>#N/A</v>
      </c>
      <c r="AD228" s="27" t="e">
        <f>VLOOKUP(tbl2_2!A228,ishod_substance!A:AD,9,0)</f>
        <v>#N/A</v>
      </c>
      <c r="AE228" s="8" t="e">
        <f>VLOOKUP(tbl2_2!A228,ishod_substance!A:AD,9,0)</f>
        <v>#N/A</v>
      </c>
      <c r="AF228" s="12"/>
    </row>
    <row r="229" spans="1:32" hidden="1" x14ac:dyDescent="0.25">
      <c r="A229">
        <v>221</v>
      </c>
      <c r="B229" s="85">
        <f>IFERROR(IF(OR(AND(ishod_substance!$O$1=3,OR(VLOOKUP('tbl2'!Y229,quide!A:G,7,0)=2,VLOOKUP('tbl2'!Y229,quide!A:G,7,0)=1)),AND(ishod_substance!$O$1=2,VLOOKUP('tbl2'!Y229,quide!A:I,9,0)=1)),1,0),0)</f>
        <v>0</v>
      </c>
      <c r="C229" s="5" t="e">
        <f>VLOOKUP(tbl2_2!A229,ishod_substance!A:P,2,0)</f>
        <v>#N/A</v>
      </c>
      <c r="D229" s="7" t="e">
        <f>VLOOKUP(tbl2_2!A229,ishod_substance!A:P,3,0)</f>
        <v>#N/A</v>
      </c>
      <c r="E229" s="5" t="e">
        <f>VLOOKUP(tbl2_2!A229,ishod_substance!A:P,11,0)</f>
        <v>#N/A</v>
      </c>
      <c r="F229" s="6" t="e">
        <f>VLOOKUP(tbl2_2!A229,ishod_substance!A:P,15,0)</f>
        <v>#N/A</v>
      </c>
      <c r="G229" s="6" t="e">
        <f>VLOOKUP(tbl2_2!A229,ishod_substance!A:P,12,0)&amp;"/"&amp;VLOOKUP(tbl2_2!A229,ishod_substance!A:P,14,0)</f>
        <v>#N/A</v>
      </c>
      <c r="H229" s="29" t="e">
        <f>VLOOKUP(tbl2_2!A229,ishod_substance!A:P,6,0)</f>
        <v>#N/A</v>
      </c>
      <c r="I229" s="10" t="e">
        <f>VLOOKUP(tbl2_2!A229,ishod_substance!A:P,15,0)</f>
        <v>#N/A</v>
      </c>
      <c r="J229" s="10" t="e">
        <f>VLOOKUP(tbl2_2!A229,ishod_substance!A:P,5,0)</f>
        <v>#N/A</v>
      </c>
      <c r="K229" s="84" t="e">
        <f>VLOOKUP(tbl2_2!A229,ishod_substance!A:Q,17,0)</f>
        <v>#N/A</v>
      </c>
      <c r="L229" s="84" t="e">
        <f>VLOOKUP(tbl2_2!A229,ishod_substance!A:R,18,0)</f>
        <v>#N/A</v>
      </c>
      <c r="M229" s="165" t="e">
        <f>VLOOKUP(tbl2_2!A229,ishod_substance!A:AD,28,0)</f>
        <v>#N/A</v>
      </c>
      <c r="N229" s="4" t="e">
        <f>VLOOKUP(tbl2_2!A229,ishod_substance!A:AD,20,0)</f>
        <v>#N/A</v>
      </c>
      <c r="O229" s="4" t="e">
        <f>VLOOKUP(tbl2_2!A229,ishod_substance!A:AD,21,0)</f>
        <v>#N/A</v>
      </c>
      <c r="P229" s="4" t="e">
        <f>VLOOKUP(tbl2_2!A229,ishod_substance!A:AD,22,0)</f>
        <v>#N/A</v>
      </c>
      <c r="Q229" s="4" t="e">
        <f>VLOOKUP(tbl2_2!A229,ishod_substance!A:AD,23,0)</f>
        <v>#N/A</v>
      </c>
      <c r="R229" s="4" t="e">
        <f>VLOOKUP(tbl2_2!A229,ishod_substance!A:AD,24,0)</f>
        <v>#N/A</v>
      </c>
      <c r="S229" s="4" t="e">
        <f>VLOOKUP(tbl2_2!A229,ishod_substance!A:AD,25,0)</f>
        <v>#N/A</v>
      </c>
      <c r="T229" s="4" t="e">
        <f>VLOOKUP(tbl2_2!A229,ishod_substance!A:AD,26,0)</f>
        <v>#N/A</v>
      </c>
      <c r="U229" s="4" t="e">
        <f>VLOOKUP(tbl2_2!A229,ishod_substance!A:AD,27,0)</f>
        <v>#N/A</v>
      </c>
      <c r="V229" s="166" t="e">
        <f>VLOOKUP(tbl2_2!A229,ishod_substance!A:AD,29,0)</f>
        <v>#N/A</v>
      </c>
      <c r="W229" s="166" t="e">
        <f>VLOOKUP(tbl2_2!A229,ishod_substance!A:AD,30,0)</f>
        <v>#N/A</v>
      </c>
      <c r="X229" s="166" t="e">
        <f>VLOOKUP(tbl2_2!A229,ishod_substance!A:AE,31,0)</f>
        <v>#N/A</v>
      </c>
      <c r="Y229" s="10" t="e">
        <f>VLOOKUP(tbl2_2!A229,ishod_substance!A:AD,7,0)</f>
        <v>#N/A</v>
      </c>
      <c r="Z229" s="9" t="e">
        <f>VLOOKUP(Y229,quide!$A$2:$B$1006,2,0)</f>
        <v>#N/A</v>
      </c>
      <c r="AA229" s="4" t="e">
        <f>VLOOKUP(Y229,quide!$A$2:$J$1006,10,0)</f>
        <v>#N/A</v>
      </c>
      <c r="AB229" s="50" t="e">
        <f>VLOOKUP(tbl2_2!A229,ishod_substance!A:AD,8,0)</f>
        <v>#N/A</v>
      </c>
      <c r="AC229" s="28" t="e">
        <f t="shared" si="4"/>
        <v>#N/A</v>
      </c>
      <c r="AD229" s="27" t="e">
        <f>VLOOKUP(tbl2_2!A229,ishod_substance!A:AD,9,0)</f>
        <v>#N/A</v>
      </c>
      <c r="AE229" s="8" t="e">
        <f>VLOOKUP(tbl2_2!A229,ishod_substance!A:AD,9,0)</f>
        <v>#N/A</v>
      </c>
      <c r="AF229" s="12"/>
    </row>
    <row r="230" spans="1:32" hidden="1" x14ac:dyDescent="0.25">
      <c r="A230">
        <v>222</v>
      </c>
      <c r="B230" s="85">
        <f>IFERROR(IF(OR(AND(ishod_substance!$O$1=3,OR(VLOOKUP('tbl2'!Y230,quide!A:G,7,0)=2,VLOOKUP('tbl2'!Y230,quide!A:G,7,0)=1)),AND(ishod_substance!$O$1=2,VLOOKUP('tbl2'!Y230,quide!A:I,9,0)=1)),1,0),0)</f>
        <v>0</v>
      </c>
      <c r="C230" s="5" t="e">
        <f>VLOOKUP(tbl2_2!A230,ishod_substance!A:P,2,0)</f>
        <v>#N/A</v>
      </c>
      <c r="D230" s="7" t="e">
        <f>VLOOKUP(tbl2_2!A230,ishod_substance!A:P,3,0)</f>
        <v>#N/A</v>
      </c>
      <c r="E230" s="5" t="e">
        <f>VLOOKUP(tbl2_2!A230,ishod_substance!A:P,11,0)</f>
        <v>#N/A</v>
      </c>
      <c r="F230" s="6" t="e">
        <f>VLOOKUP(tbl2_2!A230,ishod_substance!A:P,15,0)</f>
        <v>#N/A</v>
      </c>
      <c r="G230" s="6" t="e">
        <f>VLOOKUP(tbl2_2!A230,ishod_substance!A:P,12,0)&amp;"/"&amp;VLOOKUP(tbl2_2!A230,ishod_substance!A:P,14,0)</f>
        <v>#N/A</v>
      </c>
      <c r="H230" s="29" t="e">
        <f>VLOOKUP(tbl2_2!A230,ishod_substance!A:P,6,0)</f>
        <v>#N/A</v>
      </c>
      <c r="I230" s="10" t="e">
        <f>VLOOKUP(tbl2_2!A230,ishod_substance!A:P,15,0)</f>
        <v>#N/A</v>
      </c>
      <c r="J230" s="10" t="e">
        <f>VLOOKUP(tbl2_2!A230,ishod_substance!A:P,5,0)</f>
        <v>#N/A</v>
      </c>
      <c r="K230" s="84" t="e">
        <f>VLOOKUP(tbl2_2!A230,ishod_substance!A:Q,17,0)</f>
        <v>#N/A</v>
      </c>
      <c r="L230" s="84" t="e">
        <f>VLOOKUP(tbl2_2!A230,ishod_substance!A:R,18,0)</f>
        <v>#N/A</v>
      </c>
      <c r="M230" s="165" t="e">
        <f>VLOOKUP(tbl2_2!A230,ishod_substance!A:AD,28,0)</f>
        <v>#N/A</v>
      </c>
      <c r="N230" s="4" t="e">
        <f>VLOOKUP(tbl2_2!A230,ishod_substance!A:AD,20,0)</f>
        <v>#N/A</v>
      </c>
      <c r="O230" s="4" t="e">
        <f>VLOOKUP(tbl2_2!A230,ishod_substance!A:AD,21,0)</f>
        <v>#N/A</v>
      </c>
      <c r="P230" s="4" t="e">
        <f>VLOOKUP(tbl2_2!A230,ishod_substance!A:AD,22,0)</f>
        <v>#N/A</v>
      </c>
      <c r="Q230" s="4" t="e">
        <f>VLOOKUP(tbl2_2!A230,ishod_substance!A:AD,23,0)</f>
        <v>#N/A</v>
      </c>
      <c r="R230" s="4" t="e">
        <f>VLOOKUP(tbl2_2!A230,ishod_substance!A:AD,24,0)</f>
        <v>#N/A</v>
      </c>
      <c r="S230" s="4" t="e">
        <f>VLOOKUP(tbl2_2!A230,ishod_substance!A:AD,25,0)</f>
        <v>#N/A</v>
      </c>
      <c r="T230" s="4" t="e">
        <f>VLOOKUP(tbl2_2!A230,ishod_substance!A:AD,26,0)</f>
        <v>#N/A</v>
      </c>
      <c r="U230" s="4" t="e">
        <f>VLOOKUP(tbl2_2!A230,ishod_substance!A:AD,27,0)</f>
        <v>#N/A</v>
      </c>
      <c r="V230" s="166" t="e">
        <f>VLOOKUP(tbl2_2!A230,ishod_substance!A:AD,29,0)</f>
        <v>#N/A</v>
      </c>
      <c r="W230" s="166" t="e">
        <f>VLOOKUP(tbl2_2!A230,ishod_substance!A:AD,30,0)</f>
        <v>#N/A</v>
      </c>
      <c r="X230" s="166" t="e">
        <f>VLOOKUP(tbl2_2!A230,ishod_substance!A:AE,31,0)</f>
        <v>#N/A</v>
      </c>
      <c r="Y230" s="10" t="e">
        <f>VLOOKUP(tbl2_2!A230,ishod_substance!A:AD,7,0)</f>
        <v>#N/A</v>
      </c>
      <c r="Z230" s="9" t="e">
        <f>VLOOKUP(Y230,quide!$A$2:$B$1006,2,0)</f>
        <v>#N/A</v>
      </c>
      <c r="AA230" s="4" t="e">
        <f>VLOOKUP(Y230,quide!$A$2:$J$1006,10,0)</f>
        <v>#N/A</v>
      </c>
      <c r="AB230" s="50" t="e">
        <f>VLOOKUP(tbl2_2!A230,ishod_substance!A:AD,8,0)</f>
        <v>#N/A</v>
      </c>
      <c r="AC230" s="28" t="e">
        <f t="shared" si="4"/>
        <v>#N/A</v>
      </c>
      <c r="AD230" s="27" t="e">
        <f>VLOOKUP(tbl2_2!A230,ishod_substance!A:AD,9,0)</f>
        <v>#N/A</v>
      </c>
      <c r="AE230" s="8" t="e">
        <f>VLOOKUP(tbl2_2!A230,ishod_substance!A:AD,9,0)</f>
        <v>#N/A</v>
      </c>
      <c r="AF230" s="12"/>
    </row>
    <row r="231" spans="1:32" hidden="1" x14ac:dyDescent="0.25">
      <c r="A231">
        <v>223</v>
      </c>
      <c r="B231" s="85">
        <f>IFERROR(IF(OR(AND(ishod_substance!$O$1=3,OR(VLOOKUP('tbl2'!Y231,quide!A:G,7,0)=2,VLOOKUP('tbl2'!Y231,quide!A:G,7,0)=1)),AND(ishod_substance!$O$1=2,VLOOKUP('tbl2'!Y231,quide!A:I,9,0)=1)),1,0),0)</f>
        <v>0</v>
      </c>
      <c r="C231" s="5" t="e">
        <f>VLOOKUP(tbl2_2!A231,ishod_substance!A:P,2,0)</f>
        <v>#N/A</v>
      </c>
      <c r="D231" s="7" t="e">
        <f>VLOOKUP(tbl2_2!A231,ishod_substance!A:P,3,0)</f>
        <v>#N/A</v>
      </c>
      <c r="E231" s="5" t="e">
        <f>VLOOKUP(tbl2_2!A231,ishod_substance!A:P,11,0)</f>
        <v>#N/A</v>
      </c>
      <c r="F231" s="6" t="e">
        <f>VLOOKUP(tbl2_2!A231,ishod_substance!A:P,15,0)</f>
        <v>#N/A</v>
      </c>
      <c r="G231" s="6" t="e">
        <f>VLOOKUP(tbl2_2!A231,ishod_substance!A:P,12,0)&amp;"/"&amp;VLOOKUP(tbl2_2!A231,ishod_substance!A:P,14,0)</f>
        <v>#N/A</v>
      </c>
      <c r="H231" s="29" t="e">
        <f>VLOOKUP(tbl2_2!A231,ishod_substance!A:P,6,0)</f>
        <v>#N/A</v>
      </c>
      <c r="I231" s="10" t="e">
        <f>VLOOKUP(tbl2_2!A231,ishod_substance!A:P,15,0)</f>
        <v>#N/A</v>
      </c>
      <c r="J231" s="10" t="e">
        <f>VLOOKUP(tbl2_2!A231,ishod_substance!A:P,5,0)</f>
        <v>#N/A</v>
      </c>
      <c r="K231" s="84" t="e">
        <f>VLOOKUP(tbl2_2!A231,ishod_substance!A:Q,17,0)</f>
        <v>#N/A</v>
      </c>
      <c r="L231" s="84" t="e">
        <f>VLOOKUP(tbl2_2!A231,ishod_substance!A:R,18,0)</f>
        <v>#N/A</v>
      </c>
      <c r="M231" s="165" t="e">
        <f>VLOOKUP(tbl2_2!A231,ishod_substance!A:AD,28,0)</f>
        <v>#N/A</v>
      </c>
      <c r="N231" s="4" t="e">
        <f>VLOOKUP(tbl2_2!A231,ishod_substance!A:AD,20,0)</f>
        <v>#N/A</v>
      </c>
      <c r="O231" s="4" t="e">
        <f>VLOOKUP(tbl2_2!A231,ishod_substance!A:AD,21,0)</f>
        <v>#N/A</v>
      </c>
      <c r="P231" s="4" t="e">
        <f>VLOOKUP(tbl2_2!A231,ishod_substance!A:AD,22,0)</f>
        <v>#N/A</v>
      </c>
      <c r="Q231" s="4" t="e">
        <f>VLOOKUP(tbl2_2!A231,ishod_substance!A:AD,23,0)</f>
        <v>#N/A</v>
      </c>
      <c r="R231" s="4" t="e">
        <f>VLOOKUP(tbl2_2!A231,ishod_substance!A:AD,24,0)</f>
        <v>#N/A</v>
      </c>
      <c r="S231" s="4" t="e">
        <f>VLOOKUP(tbl2_2!A231,ishod_substance!A:AD,25,0)</f>
        <v>#N/A</v>
      </c>
      <c r="T231" s="4" t="e">
        <f>VLOOKUP(tbl2_2!A231,ishod_substance!A:AD,26,0)</f>
        <v>#N/A</v>
      </c>
      <c r="U231" s="4" t="e">
        <f>VLOOKUP(tbl2_2!A231,ishod_substance!A:AD,27,0)</f>
        <v>#N/A</v>
      </c>
      <c r="V231" s="166" t="e">
        <f>VLOOKUP(tbl2_2!A231,ishod_substance!A:AD,29,0)</f>
        <v>#N/A</v>
      </c>
      <c r="W231" s="166" t="e">
        <f>VLOOKUP(tbl2_2!A231,ishod_substance!A:AD,30,0)</f>
        <v>#N/A</v>
      </c>
      <c r="X231" s="166" t="e">
        <f>VLOOKUP(tbl2_2!A231,ishod_substance!A:AE,31,0)</f>
        <v>#N/A</v>
      </c>
      <c r="Y231" s="10" t="e">
        <f>VLOOKUP(tbl2_2!A231,ishod_substance!A:AD,7,0)</f>
        <v>#N/A</v>
      </c>
      <c r="Z231" s="9" t="e">
        <f>VLOOKUP(Y231,quide!$A$2:$B$1006,2,0)</f>
        <v>#N/A</v>
      </c>
      <c r="AA231" s="4" t="e">
        <f>VLOOKUP(Y231,quide!$A$2:$J$1006,10,0)</f>
        <v>#N/A</v>
      </c>
      <c r="AB231" s="50" t="e">
        <f>VLOOKUP(tbl2_2!A231,ishod_substance!A:AD,8,0)</f>
        <v>#N/A</v>
      </c>
      <c r="AC231" s="28" t="e">
        <f t="shared" si="4"/>
        <v>#N/A</v>
      </c>
      <c r="AD231" s="27" t="e">
        <f>VLOOKUP(tbl2_2!A231,ishod_substance!A:AD,9,0)</f>
        <v>#N/A</v>
      </c>
      <c r="AE231" s="8" t="e">
        <f>VLOOKUP(tbl2_2!A231,ishod_substance!A:AD,9,0)</f>
        <v>#N/A</v>
      </c>
      <c r="AF231" s="12"/>
    </row>
    <row r="232" spans="1:32" hidden="1" x14ac:dyDescent="0.25">
      <c r="A232">
        <v>224</v>
      </c>
      <c r="B232" s="85">
        <f>IFERROR(IF(OR(AND(ishod_substance!$O$1=3,OR(VLOOKUP('tbl2'!Y232,quide!A:G,7,0)=2,VLOOKUP('tbl2'!Y232,quide!A:G,7,0)=1)),AND(ishod_substance!$O$1=2,VLOOKUP('tbl2'!Y232,quide!A:I,9,0)=1)),1,0),0)</f>
        <v>0</v>
      </c>
      <c r="C232" s="5" t="e">
        <f>VLOOKUP(tbl2_2!A232,ishod_substance!A:P,2,0)</f>
        <v>#N/A</v>
      </c>
      <c r="D232" s="7" t="e">
        <f>VLOOKUP(tbl2_2!A232,ishod_substance!A:P,3,0)</f>
        <v>#N/A</v>
      </c>
      <c r="E232" s="5" t="e">
        <f>VLOOKUP(tbl2_2!A232,ishod_substance!A:P,11,0)</f>
        <v>#N/A</v>
      </c>
      <c r="F232" s="6" t="e">
        <f>VLOOKUP(tbl2_2!A232,ishod_substance!A:P,15,0)</f>
        <v>#N/A</v>
      </c>
      <c r="G232" s="6" t="e">
        <f>VLOOKUP(tbl2_2!A232,ishod_substance!A:P,12,0)&amp;"/"&amp;VLOOKUP(tbl2_2!A232,ishod_substance!A:P,14,0)</f>
        <v>#N/A</v>
      </c>
      <c r="H232" s="29" t="e">
        <f>VLOOKUP(tbl2_2!A232,ishod_substance!A:P,6,0)</f>
        <v>#N/A</v>
      </c>
      <c r="I232" s="10" t="e">
        <f>VLOOKUP(tbl2_2!A232,ishod_substance!A:P,15,0)</f>
        <v>#N/A</v>
      </c>
      <c r="J232" s="10" t="e">
        <f>VLOOKUP(tbl2_2!A232,ishod_substance!A:P,5,0)</f>
        <v>#N/A</v>
      </c>
      <c r="K232" s="84" t="e">
        <f>VLOOKUP(tbl2_2!A232,ishod_substance!A:Q,17,0)</f>
        <v>#N/A</v>
      </c>
      <c r="L232" s="84" t="e">
        <f>VLOOKUP(tbl2_2!A232,ishod_substance!A:R,18,0)</f>
        <v>#N/A</v>
      </c>
      <c r="M232" s="165" t="e">
        <f>VLOOKUP(tbl2_2!A232,ishod_substance!A:AD,28,0)</f>
        <v>#N/A</v>
      </c>
      <c r="N232" s="4" t="e">
        <f>VLOOKUP(tbl2_2!A232,ishod_substance!A:AD,20,0)</f>
        <v>#N/A</v>
      </c>
      <c r="O232" s="4" t="e">
        <f>VLOOKUP(tbl2_2!A232,ishod_substance!A:AD,21,0)</f>
        <v>#N/A</v>
      </c>
      <c r="P232" s="4" t="e">
        <f>VLOOKUP(tbl2_2!A232,ishod_substance!A:AD,22,0)</f>
        <v>#N/A</v>
      </c>
      <c r="Q232" s="4" t="e">
        <f>VLOOKUP(tbl2_2!A232,ishod_substance!A:AD,23,0)</f>
        <v>#N/A</v>
      </c>
      <c r="R232" s="4" t="e">
        <f>VLOOKUP(tbl2_2!A232,ishod_substance!A:AD,24,0)</f>
        <v>#N/A</v>
      </c>
      <c r="S232" s="4" t="e">
        <f>VLOOKUP(tbl2_2!A232,ishod_substance!A:AD,25,0)</f>
        <v>#N/A</v>
      </c>
      <c r="T232" s="4" t="e">
        <f>VLOOKUP(tbl2_2!A232,ishod_substance!A:AD,26,0)</f>
        <v>#N/A</v>
      </c>
      <c r="U232" s="4" t="e">
        <f>VLOOKUP(tbl2_2!A232,ishod_substance!A:AD,27,0)</f>
        <v>#N/A</v>
      </c>
      <c r="V232" s="166" t="e">
        <f>VLOOKUP(tbl2_2!A232,ishod_substance!A:AD,29,0)</f>
        <v>#N/A</v>
      </c>
      <c r="W232" s="166" t="e">
        <f>VLOOKUP(tbl2_2!A232,ishod_substance!A:AD,30,0)</f>
        <v>#N/A</v>
      </c>
      <c r="X232" s="166" t="e">
        <f>VLOOKUP(tbl2_2!A232,ishod_substance!A:AE,31,0)</f>
        <v>#N/A</v>
      </c>
      <c r="Y232" s="10" t="e">
        <f>VLOOKUP(tbl2_2!A232,ishod_substance!A:AD,7,0)</f>
        <v>#N/A</v>
      </c>
      <c r="Z232" s="9" t="e">
        <f>VLOOKUP(Y232,quide!$A$2:$B$1006,2,0)</f>
        <v>#N/A</v>
      </c>
      <c r="AA232" s="4" t="e">
        <f>VLOOKUP(Y232,quide!$A$2:$J$1006,10,0)</f>
        <v>#N/A</v>
      </c>
      <c r="AB232" s="50" t="e">
        <f>VLOOKUP(tbl2_2!A232,ishod_substance!A:AD,8,0)</f>
        <v>#N/A</v>
      </c>
      <c r="AC232" s="28" t="e">
        <f t="shared" si="4"/>
        <v>#N/A</v>
      </c>
      <c r="AD232" s="27" t="e">
        <f>VLOOKUP(tbl2_2!A232,ishod_substance!A:AD,9,0)</f>
        <v>#N/A</v>
      </c>
      <c r="AE232" s="8" t="e">
        <f>VLOOKUP(tbl2_2!A232,ishod_substance!A:AD,9,0)</f>
        <v>#N/A</v>
      </c>
      <c r="AF232" s="12"/>
    </row>
    <row r="233" spans="1:32" hidden="1" x14ac:dyDescent="0.25">
      <c r="A233">
        <v>225</v>
      </c>
      <c r="B233" s="85">
        <f>IFERROR(IF(OR(AND(ishod_substance!$O$1=3,OR(VLOOKUP('tbl2'!Y233,quide!A:G,7,0)=2,VLOOKUP('tbl2'!Y233,quide!A:G,7,0)=1)),AND(ishod_substance!$O$1=2,VLOOKUP('tbl2'!Y233,quide!A:I,9,0)=1)),1,0),0)</f>
        <v>0</v>
      </c>
      <c r="C233" s="5" t="e">
        <f>VLOOKUP(tbl2_2!A233,ishod_substance!A:P,2,0)</f>
        <v>#N/A</v>
      </c>
      <c r="D233" s="7" t="e">
        <f>VLOOKUP(tbl2_2!A233,ishod_substance!A:P,3,0)</f>
        <v>#N/A</v>
      </c>
      <c r="E233" s="5" t="e">
        <f>VLOOKUP(tbl2_2!A233,ishod_substance!A:P,11,0)</f>
        <v>#N/A</v>
      </c>
      <c r="F233" s="6" t="e">
        <f>VLOOKUP(tbl2_2!A233,ishod_substance!A:P,15,0)</f>
        <v>#N/A</v>
      </c>
      <c r="G233" s="6" t="e">
        <f>VLOOKUP(tbl2_2!A233,ishod_substance!A:P,12,0)&amp;"/"&amp;VLOOKUP(tbl2_2!A233,ishod_substance!A:P,14,0)</f>
        <v>#N/A</v>
      </c>
      <c r="H233" s="29" t="e">
        <f>VLOOKUP(tbl2_2!A233,ishod_substance!A:P,6,0)</f>
        <v>#N/A</v>
      </c>
      <c r="I233" s="10" t="e">
        <f>VLOOKUP(tbl2_2!A233,ishod_substance!A:P,15,0)</f>
        <v>#N/A</v>
      </c>
      <c r="J233" s="10" t="e">
        <f>VLOOKUP(tbl2_2!A233,ishod_substance!A:P,5,0)</f>
        <v>#N/A</v>
      </c>
      <c r="K233" s="84" t="e">
        <f>VLOOKUP(tbl2_2!A233,ishod_substance!A:Q,17,0)</f>
        <v>#N/A</v>
      </c>
      <c r="L233" s="84" t="e">
        <f>VLOOKUP(tbl2_2!A233,ishod_substance!A:R,18,0)</f>
        <v>#N/A</v>
      </c>
      <c r="M233" s="165" t="e">
        <f>VLOOKUP(tbl2_2!A233,ishod_substance!A:AD,28,0)</f>
        <v>#N/A</v>
      </c>
      <c r="N233" s="4" t="e">
        <f>VLOOKUP(tbl2_2!A233,ishod_substance!A:AD,20,0)</f>
        <v>#N/A</v>
      </c>
      <c r="O233" s="4" t="e">
        <f>VLOOKUP(tbl2_2!A233,ishod_substance!A:AD,21,0)</f>
        <v>#N/A</v>
      </c>
      <c r="P233" s="4" t="e">
        <f>VLOOKUP(tbl2_2!A233,ishod_substance!A:AD,22,0)</f>
        <v>#N/A</v>
      </c>
      <c r="Q233" s="4" t="e">
        <f>VLOOKUP(tbl2_2!A233,ishod_substance!A:AD,23,0)</f>
        <v>#N/A</v>
      </c>
      <c r="R233" s="4" t="e">
        <f>VLOOKUP(tbl2_2!A233,ishod_substance!A:AD,24,0)</f>
        <v>#N/A</v>
      </c>
      <c r="S233" s="4" t="e">
        <f>VLOOKUP(tbl2_2!A233,ishod_substance!A:AD,25,0)</f>
        <v>#N/A</v>
      </c>
      <c r="T233" s="4" t="e">
        <f>VLOOKUP(tbl2_2!A233,ishod_substance!A:AD,26,0)</f>
        <v>#N/A</v>
      </c>
      <c r="U233" s="4" t="e">
        <f>VLOOKUP(tbl2_2!A233,ishod_substance!A:AD,27,0)</f>
        <v>#N/A</v>
      </c>
      <c r="V233" s="166" t="e">
        <f>VLOOKUP(tbl2_2!A233,ishod_substance!A:AD,29,0)</f>
        <v>#N/A</v>
      </c>
      <c r="W233" s="166" t="e">
        <f>VLOOKUP(tbl2_2!A233,ishod_substance!A:AD,30,0)</f>
        <v>#N/A</v>
      </c>
      <c r="X233" s="166" t="e">
        <f>VLOOKUP(tbl2_2!A233,ishod_substance!A:AE,31,0)</f>
        <v>#N/A</v>
      </c>
      <c r="Y233" s="10" t="e">
        <f>VLOOKUP(tbl2_2!A233,ishod_substance!A:AD,7,0)</f>
        <v>#N/A</v>
      </c>
      <c r="Z233" s="9" t="e">
        <f>VLOOKUP(Y233,quide!$A$2:$B$1006,2,0)</f>
        <v>#N/A</v>
      </c>
      <c r="AA233" s="4" t="e">
        <f>VLOOKUP(Y233,quide!$A$2:$J$1006,10,0)</f>
        <v>#N/A</v>
      </c>
      <c r="AB233" s="50" t="e">
        <f>VLOOKUP(tbl2_2!A233,ishod_substance!A:AD,8,0)</f>
        <v>#N/A</v>
      </c>
      <c r="AC233" s="28" t="e">
        <f t="shared" si="4"/>
        <v>#N/A</v>
      </c>
      <c r="AD233" s="27" t="e">
        <f>VLOOKUP(tbl2_2!A233,ishod_substance!A:AD,9,0)</f>
        <v>#N/A</v>
      </c>
      <c r="AE233" s="8" t="e">
        <f>VLOOKUP(tbl2_2!A233,ishod_substance!A:AD,9,0)</f>
        <v>#N/A</v>
      </c>
      <c r="AF233" s="12"/>
    </row>
    <row r="234" spans="1:32" hidden="1" x14ac:dyDescent="0.25">
      <c r="A234">
        <v>226</v>
      </c>
      <c r="B234" s="85">
        <f>IFERROR(IF(OR(AND(ishod_substance!$O$1=3,OR(VLOOKUP('tbl2'!Y234,quide!A:G,7,0)=2,VLOOKUP('tbl2'!Y234,quide!A:G,7,0)=1)),AND(ishod_substance!$O$1=2,VLOOKUP('tbl2'!Y234,quide!A:I,9,0)=1)),1,0),0)</f>
        <v>0</v>
      </c>
      <c r="C234" s="5" t="e">
        <f>VLOOKUP(tbl2_2!A234,ishod_substance!A:P,2,0)</f>
        <v>#N/A</v>
      </c>
      <c r="D234" s="7" t="e">
        <f>VLOOKUP(tbl2_2!A234,ishod_substance!A:P,3,0)</f>
        <v>#N/A</v>
      </c>
      <c r="E234" s="5" t="e">
        <f>VLOOKUP(tbl2_2!A234,ishod_substance!A:P,11,0)</f>
        <v>#N/A</v>
      </c>
      <c r="F234" s="6" t="e">
        <f>VLOOKUP(tbl2_2!A234,ishod_substance!A:P,15,0)</f>
        <v>#N/A</v>
      </c>
      <c r="G234" s="6" t="e">
        <f>VLOOKUP(tbl2_2!A234,ishod_substance!A:P,12,0)&amp;"/"&amp;VLOOKUP(tbl2_2!A234,ishod_substance!A:P,14,0)</f>
        <v>#N/A</v>
      </c>
      <c r="H234" s="29" t="e">
        <f>VLOOKUP(tbl2_2!A234,ishod_substance!A:P,6,0)</f>
        <v>#N/A</v>
      </c>
      <c r="I234" s="10" t="e">
        <f>VLOOKUP(tbl2_2!A234,ishod_substance!A:P,15,0)</f>
        <v>#N/A</v>
      </c>
      <c r="J234" s="10" t="e">
        <f>VLOOKUP(tbl2_2!A234,ishod_substance!A:P,5,0)</f>
        <v>#N/A</v>
      </c>
      <c r="K234" s="84" t="e">
        <f>VLOOKUP(tbl2_2!A234,ishod_substance!A:Q,17,0)</f>
        <v>#N/A</v>
      </c>
      <c r="L234" s="84" t="e">
        <f>VLOOKUP(tbl2_2!A234,ishod_substance!A:R,18,0)</f>
        <v>#N/A</v>
      </c>
      <c r="M234" s="165" t="e">
        <f>VLOOKUP(tbl2_2!A234,ishod_substance!A:AD,28,0)</f>
        <v>#N/A</v>
      </c>
      <c r="N234" s="4" t="e">
        <f>VLOOKUP(tbl2_2!A234,ishod_substance!A:AD,20,0)</f>
        <v>#N/A</v>
      </c>
      <c r="O234" s="4" t="e">
        <f>VLOOKUP(tbl2_2!A234,ishod_substance!A:AD,21,0)</f>
        <v>#N/A</v>
      </c>
      <c r="P234" s="4" t="e">
        <f>VLOOKUP(tbl2_2!A234,ishod_substance!A:AD,22,0)</f>
        <v>#N/A</v>
      </c>
      <c r="Q234" s="4" t="e">
        <f>VLOOKUP(tbl2_2!A234,ishod_substance!A:AD,23,0)</f>
        <v>#N/A</v>
      </c>
      <c r="R234" s="4" t="e">
        <f>VLOOKUP(tbl2_2!A234,ishod_substance!A:AD,24,0)</f>
        <v>#N/A</v>
      </c>
      <c r="S234" s="4" t="e">
        <f>VLOOKUP(tbl2_2!A234,ishod_substance!A:AD,25,0)</f>
        <v>#N/A</v>
      </c>
      <c r="T234" s="4" t="e">
        <f>VLOOKUP(tbl2_2!A234,ishod_substance!A:AD,26,0)</f>
        <v>#N/A</v>
      </c>
      <c r="U234" s="4" t="e">
        <f>VLOOKUP(tbl2_2!A234,ishod_substance!A:AD,27,0)</f>
        <v>#N/A</v>
      </c>
      <c r="V234" s="166" t="e">
        <f>VLOOKUP(tbl2_2!A234,ishod_substance!A:AD,29,0)</f>
        <v>#N/A</v>
      </c>
      <c r="W234" s="166" t="e">
        <f>VLOOKUP(tbl2_2!A234,ishod_substance!A:AD,30,0)</f>
        <v>#N/A</v>
      </c>
      <c r="X234" s="166" t="e">
        <f>VLOOKUP(tbl2_2!A234,ishod_substance!A:AE,31,0)</f>
        <v>#N/A</v>
      </c>
      <c r="Y234" s="10" t="e">
        <f>VLOOKUP(tbl2_2!A234,ishod_substance!A:AD,7,0)</f>
        <v>#N/A</v>
      </c>
      <c r="Z234" s="9" t="e">
        <f>VLOOKUP(Y234,quide!$A$2:$B$1006,2,0)</f>
        <v>#N/A</v>
      </c>
      <c r="AA234" s="4" t="e">
        <f>VLOOKUP(Y234,quide!$A$2:$J$1006,10,0)</f>
        <v>#N/A</v>
      </c>
      <c r="AB234" s="50" t="e">
        <f>VLOOKUP(tbl2_2!A234,ishod_substance!A:AD,8,0)</f>
        <v>#N/A</v>
      </c>
      <c r="AC234" s="28" t="e">
        <f t="shared" si="4"/>
        <v>#N/A</v>
      </c>
      <c r="AD234" s="27" t="e">
        <f>VLOOKUP(tbl2_2!A234,ishod_substance!A:AD,9,0)</f>
        <v>#N/A</v>
      </c>
      <c r="AE234" s="8" t="e">
        <f>VLOOKUP(tbl2_2!A234,ishod_substance!A:AD,9,0)</f>
        <v>#N/A</v>
      </c>
      <c r="AF234" s="12"/>
    </row>
    <row r="235" spans="1:32" hidden="1" x14ac:dyDescent="0.25">
      <c r="A235">
        <v>227</v>
      </c>
      <c r="B235" s="85">
        <f>IFERROR(IF(OR(AND(ishod_substance!$O$1=3,OR(VLOOKUP('tbl2'!Y235,quide!A:G,7,0)=2,VLOOKUP('tbl2'!Y235,quide!A:G,7,0)=1)),AND(ishod_substance!$O$1=2,VLOOKUP('tbl2'!Y235,quide!A:I,9,0)=1)),1,0),0)</f>
        <v>0</v>
      </c>
      <c r="C235" s="5" t="e">
        <f>VLOOKUP(tbl2_2!A235,ishod_substance!A:P,2,0)</f>
        <v>#N/A</v>
      </c>
      <c r="D235" s="7" t="e">
        <f>VLOOKUP(tbl2_2!A235,ishod_substance!A:P,3,0)</f>
        <v>#N/A</v>
      </c>
      <c r="E235" s="5" t="e">
        <f>VLOOKUP(tbl2_2!A235,ishod_substance!A:P,11,0)</f>
        <v>#N/A</v>
      </c>
      <c r="F235" s="6" t="e">
        <f>VLOOKUP(tbl2_2!A235,ishod_substance!A:P,15,0)</f>
        <v>#N/A</v>
      </c>
      <c r="G235" s="6" t="e">
        <f>VLOOKUP(tbl2_2!A235,ishod_substance!A:P,12,0)&amp;"/"&amp;VLOOKUP(tbl2_2!A235,ishod_substance!A:P,14,0)</f>
        <v>#N/A</v>
      </c>
      <c r="H235" s="29" t="e">
        <f>VLOOKUP(tbl2_2!A235,ishod_substance!A:P,6,0)</f>
        <v>#N/A</v>
      </c>
      <c r="I235" s="10" t="e">
        <f>VLOOKUP(tbl2_2!A235,ishod_substance!A:P,15,0)</f>
        <v>#N/A</v>
      </c>
      <c r="J235" s="10" t="e">
        <f>VLOOKUP(tbl2_2!A235,ishod_substance!A:P,5,0)</f>
        <v>#N/A</v>
      </c>
      <c r="K235" s="84" t="e">
        <f>VLOOKUP(tbl2_2!A235,ishod_substance!A:Q,17,0)</f>
        <v>#N/A</v>
      </c>
      <c r="L235" s="84" t="e">
        <f>VLOOKUP(tbl2_2!A235,ishod_substance!A:R,18,0)</f>
        <v>#N/A</v>
      </c>
      <c r="M235" s="165" t="e">
        <f>VLOOKUP(tbl2_2!A235,ishod_substance!A:AD,28,0)</f>
        <v>#N/A</v>
      </c>
      <c r="N235" s="4" t="e">
        <f>VLOOKUP(tbl2_2!A235,ishod_substance!A:AD,20,0)</f>
        <v>#N/A</v>
      </c>
      <c r="O235" s="4" t="e">
        <f>VLOOKUP(tbl2_2!A235,ishod_substance!A:AD,21,0)</f>
        <v>#N/A</v>
      </c>
      <c r="P235" s="4" t="e">
        <f>VLOOKUP(tbl2_2!A235,ishod_substance!A:AD,22,0)</f>
        <v>#N/A</v>
      </c>
      <c r="Q235" s="4" t="e">
        <f>VLOOKUP(tbl2_2!A235,ishod_substance!A:AD,23,0)</f>
        <v>#N/A</v>
      </c>
      <c r="R235" s="4" t="e">
        <f>VLOOKUP(tbl2_2!A235,ishod_substance!A:AD,24,0)</f>
        <v>#N/A</v>
      </c>
      <c r="S235" s="4" t="e">
        <f>VLOOKUP(tbl2_2!A235,ishod_substance!A:AD,25,0)</f>
        <v>#N/A</v>
      </c>
      <c r="T235" s="4" t="e">
        <f>VLOOKUP(tbl2_2!A235,ishod_substance!A:AD,26,0)</f>
        <v>#N/A</v>
      </c>
      <c r="U235" s="4" t="e">
        <f>VLOOKUP(tbl2_2!A235,ishod_substance!A:AD,27,0)</f>
        <v>#N/A</v>
      </c>
      <c r="V235" s="166" t="e">
        <f>VLOOKUP(tbl2_2!A235,ishod_substance!A:AD,29,0)</f>
        <v>#N/A</v>
      </c>
      <c r="W235" s="166" t="e">
        <f>VLOOKUP(tbl2_2!A235,ishod_substance!A:AD,30,0)</f>
        <v>#N/A</v>
      </c>
      <c r="X235" s="166" t="e">
        <f>VLOOKUP(tbl2_2!A235,ishod_substance!A:AE,31,0)</f>
        <v>#N/A</v>
      </c>
      <c r="Y235" s="10" t="e">
        <f>VLOOKUP(tbl2_2!A235,ishod_substance!A:AD,7,0)</f>
        <v>#N/A</v>
      </c>
      <c r="Z235" s="9" t="e">
        <f>VLOOKUP(Y235,quide!$A$2:$B$1006,2,0)</f>
        <v>#N/A</v>
      </c>
      <c r="AA235" s="4" t="e">
        <f>VLOOKUP(Y235,quide!$A$2:$J$1006,10,0)</f>
        <v>#N/A</v>
      </c>
      <c r="AB235" s="50" t="e">
        <f>VLOOKUP(tbl2_2!A235,ishod_substance!A:AD,8,0)</f>
        <v>#N/A</v>
      </c>
      <c r="AC235" s="28" t="e">
        <f t="shared" si="4"/>
        <v>#N/A</v>
      </c>
      <c r="AD235" s="27" t="e">
        <f>VLOOKUP(tbl2_2!A235,ishod_substance!A:AD,9,0)</f>
        <v>#N/A</v>
      </c>
      <c r="AE235" s="8" t="e">
        <f>VLOOKUP(tbl2_2!A235,ishod_substance!A:AD,9,0)</f>
        <v>#N/A</v>
      </c>
      <c r="AF235" s="12"/>
    </row>
    <row r="236" spans="1:32" hidden="1" x14ac:dyDescent="0.25">
      <c r="A236">
        <v>228</v>
      </c>
      <c r="B236" s="85">
        <f>IFERROR(IF(OR(AND(ishod_substance!$O$1=3,OR(VLOOKUP('tbl2'!Y236,quide!A:G,7,0)=2,VLOOKUP('tbl2'!Y236,quide!A:G,7,0)=1)),AND(ishod_substance!$O$1=2,VLOOKUP('tbl2'!Y236,quide!A:I,9,0)=1)),1,0),0)</f>
        <v>0</v>
      </c>
      <c r="C236" s="5" t="e">
        <f>VLOOKUP(tbl2_2!A236,ishod_substance!A:P,2,0)</f>
        <v>#N/A</v>
      </c>
      <c r="D236" s="7" t="e">
        <f>VLOOKUP(tbl2_2!A236,ishod_substance!A:P,3,0)</f>
        <v>#N/A</v>
      </c>
      <c r="E236" s="5" t="e">
        <f>VLOOKUP(tbl2_2!A236,ishod_substance!A:P,11,0)</f>
        <v>#N/A</v>
      </c>
      <c r="F236" s="6" t="e">
        <f>VLOOKUP(tbl2_2!A236,ishod_substance!A:P,15,0)</f>
        <v>#N/A</v>
      </c>
      <c r="G236" s="6" t="e">
        <f>VLOOKUP(tbl2_2!A236,ishod_substance!A:P,12,0)&amp;"/"&amp;VLOOKUP(tbl2_2!A236,ishod_substance!A:P,14,0)</f>
        <v>#N/A</v>
      </c>
      <c r="H236" s="29" t="e">
        <f>VLOOKUP(tbl2_2!A236,ishod_substance!A:P,6,0)</f>
        <v>#N/A</v>
      </c>
      <c r="I236" s="10" t="e">
        <f>VLOOKUP(tbl2_2!A236,ishod_substance!A:P,15,0)</f>
        <v>#N/A</v>
      </c>
      <c r="J236" s="10" t="e">
        <f>VLOOKUP(tbl2_2!A236,ishod_substance!A:P,5,0)</f>
        <v>#N/A</v>
      </c>
      <c r="K236" s="84" t="e">
        <f>VLOOKUP(tbl2_2!A236,ishod_substance!A:Q,17,0)</f>
        <v>#N/A</v>
      </c>
      <c r="L236" s="84" t="e">
        <f>VLOOKUP(tbl2_2!A236,ishod_substance!A:R,18,0)</f>
        <v>#N/A</v>
      </c>
      <c r="M236" s="165" t="e">
        <f>VLOOKUP(tbl2_2!A236,ishod_substance!A:AD,28,0)</f>
        <v>#N/A</v>
      </c>
      <c r="N236" s="4" t="e">
        <f>VLOOKUP(tbl2_2!A236,ishod_substance!A:AD,20,0)</f>
        <v>#N/A</v>
      </c>
      <c r="O236" s="4" t="e">
        <f>VLOOKUP(tbl2_2!A236,ishod_substance!A:AD,21,0)</f>
        <v>#N/A</v>
      </c>
      <c r="P236" s="4" t="e">
        <f>VLOOKUP(tbl2_2!A236,ishod_substance!A:AD,22,0)</f>
        <v>#N/A</v>
      </c>
      <c r="Q236" s="4" t="e">
        <f>VLOOKUP(tbl2_2!A236,ishod_substance!A:AD,23,0)</f>
        <v>#N/A</v>
      </c>
      <c r="R236" s="4" t="e">
        <f>VLOOKUP(tbl2_2!A236,ishod_substance!A:AD,24,0)</f>
        <v>#N/A</v>
      </c>
      <c r="S236" s="4" t="e">
        <f>VLOOKUP(tbl2_2!A236,ishod_substance!A:AD,25,0)</f>
        <v>#N/A</v>
      </c>
      <c r="T236" s="4" t="e">
        <f>VLOOKUP(tbl2_2!A236,ishod_substance!A:AD,26,0)</f>
        <v>#N/A</v>
      </c>
      <c r="U236" s="4" t="e">
        <f>VLOOKUP(tbl2_2!A236,ishod_substance!A:AD,27,0)</f>
        <v>#N/A</v>
      </c>
      <c r="V236" s="166" t="e">
        <f>VLOOKUP(tbl2_2!A236,ishod_substance!A:AD,29,0)</f>
        <v>#N/A</v>
      </c>
      <c r="W236" s="166" t="e">
        <f>VLOOKUP(tbl2_2!A236,ishod_substance!A:AD,30,0)</f>
        <v>#N/A</v>
      </c>
      <c r="X236" s="166" t="e">
        <f>VLOOKUP(tbl2_2!A236,ishod_substance!A:AE,31,0)</f>
        <v>#N/A</v>
      </c>
      <c r="Y236" s="10" t="e">
        <f>VLOOKUP(tbl2_2!A236,ishod_substance!A:AD,7,0)</f>
        <v>#N/A</v>
      </c>
      <c r="Z236" s="9" t="e">
        <f>VLOOKUP(Y236,quide!$A$2:$B$1006,2,0)</f>
        <v>#N/A</v>
      </c>
      <c r="AA236" s="4" t="e">
        <f>VLOOKUP(Y236,quide!$A$2:$J$1006,10,0)</f>
        <v>#N/A</v>
      </c>
      <c r="AB236" s="50" t="e">
        <f>VLOOKUP(tbl2_2!A236,ishod_substance!A:AD,8,0)</f>
        <v>#N/A</v>
      </c>
      <c r="AC236" s="28" t="e">
        <f t="shared" si="4"/>
        <v>#N/A</v>
      </c>
      <c r="AD236" s="27" t="e">
        <f>VLOOKUP(tbl2_2!A236,ishod_substance!A:AD,9,0)</f>
        <v>#N/A</v>
      </c>
      <c r="AE236" s="8" t="e">
        <f>VLOOKUP(tbl2_2!A236,ishod_substance!A:AD,9,0)</f>
        <v>#N/A</v>
      </c>
      <c r="AF236" s="12"/>
    </row>
    <row r="237" spans="1:32" hidden="1" x14ac:dyDescent="0.25">
      <c r="A237">
        <v>229</v>
      </c>
      <c r="B237" s="85">
        <f>IFERROR(IF(OR(AND(ishod_substance!$O$1=3,OR(VLOOKUP('tbl2'!Y237,quide!A:G,7,0)=2,VLOOKUP('tbl2'!Y237,quide!A:G,7,0)=1)),AND(ishod_substance!$O$1=2,VLOOKUP('tbl2'!Y237,quide!A:I,9,0)=1)),1,0),0)</f>
        <v>0</v>
      </c>
      <c r="C237" s="5" t="e">
        <f>VLOOKUP(tbl2_2!A237,ishod_substance!A:P,2,0)</f>
        <v>#N/A</v>
      </c>
      <c r="D237" s="7" t="e">
        <f>VLOOKUP(tbl2_2!A237,ishod_substance!A:P,3,0)</f>
        <v>#N/A</v>
      </c>
      <c r="E237" s="5" t="e">
        <f>VLOOKUP(tbl2_2!A237,ishod_substance!A:P,11,0)</f>
        <v>#N/A</v>
      </c>
      <c r="F237" s="6" t="e">
        <f>VLOOKUP(tbl2_2!A237,ishod_substance!A:P,15,0)</f>
        <v>#N/A</v>
      </c>
      <c r="G237" s="6" t="e">
        <f>VLOOKUP(tbl2_2!A237,ishod_substance!A:P,12,0)&amp;"/"&amp;VLOOKUP(tbl2_2!A237,ishod_substance!A:P,14,0)</f>
        <v>#N/A</v>
      </c>
      <c r="H237" s="29" t="e">
        <f>VLOOKUP(tbl2_2!A237,ishod_substance!A:P,6,0)</f>
        <v>#N/A</v>
      </c>
      <c r="I237" s="10" t="e">
        <f>VLOOKUP(tbl2_2!A237,ishod_substance!A:P,15,0)</f>
        <v>#N/A</v>
      </c>
      <c r="J237" s="10" t="e">
        <f>VLOOKUP(tbl2_2!A237,ishod_substance!A:P,5,0)</f>
        <v>#N/A</v>
      </c>
      <c r="K237" s="84" t="e">
        <f>VLOOKUP(tbl2_2!A237,ishod_substance!A:Q,17,0)</f>
        <v>#N/A</v>
      </c>
      <c r="L237" s="84" t="e">
        <f>VLOOKUP(tbl2_2!A237,ishod_substance!A:R,18,0)</f>
        <v>#N/A</v>
      </c>
      <c r="M237" s="165" t="e">
        <f>VLOOKUP(tbl2_2!A237,ishod_substance!A:AD,28,0)</f>
        <v>#N/A</v>
      </c>
      <c r="N237" s="4" t="e">
        <f>VLOOKUP(tbl2_2!A237,ishod_substance!A:AD,20,0)</f>
        <v>#N/A</v>
      </c>
      <c r="O237" s="4" t="e">
        <f>VLOOKUP(tbl2_2!A237,ishod_substance!A:AD,21,0)</f>
        <v>#N/A</v>
      </c>
      <c r="P237" s="4" t="e">
        <f>VLOOKUP(tbl2_2!A237,ishod_substance!A:AD,22,0)</f>
        <v>#N/A</v>
      </c>
      <c r="Q237" s="4" t="e">
        <f>VLOOKUP(tbl2_2!A237,ishod_substance!A:AD,23,0)</f>
        <v>#N/A</v>
      </c>
      <c r="R237" s="4" t="e">
        <f>VLOOKUP(tbl2_2!A237,ishod_substance!A:AD,24,0)</f>
        <v>#N/A</v>
      </c>
      <c r="S237" s="4" t="e">
        <f>VLOOKUP(tbl2_2!A237,ishod_substance!A:AD,25,0)</f>
        <v>#N/A</v>
      </c>
      <c r="T237" s="4" t="e">
        <f>VLOOKUP(tbl2_2!A237,ishod_substance!A:AD,26,0)</f>
        <v>#N/A</v>
      </c>
      <c r="U237" s="4" t="e">
        <f>VLOOKUP(tbl2_2!A237,ishod_substance!A:AD,27,0)</f>
        <v>#N/A</v>
      </c>
      <c r="V237" s="166" t="e">
        <f>VLOOKUP(tbl2_2!A237,ishod_substance!A:AD,29,0)</f>
        <v>#N/A</v>
      </c>
      <c r="W237" s="166" t="e">
        <f>VLOOKUP(tbl2_2!A237,ishod_substance!A:AD,30,0)</f>
        <v>#N/A</v>
      </c>
      <c r="X237" s="166" t="e">
        <f>VLOOKUP(tbl2_2!A237,ishod_substance!A:AE,31,0)</f>
        <v>#N/A</v>
      </c>
      <c r="Y237" s="10" t="e">
        <f>VLOOKUP(tbl2_2!A237,ishod_substance!A:AD,7,0)</f>
        <v>#N/A</v>
      </c>
      <c r="Z237" s="9" t="e">
        <f>VLOOKUP(Y237,quide!$A$2:$B$1006,2,0)</f>
        <v>#N/A</v>
      </c>
      <c r="AA237" s="4" t="e">
        <f>VLOOKUP(Y237,quide!$A$2:$J$1006,10,0)</f>
        <v>#N/A</v>
      </c>
      <c r="AB237" s="50" t="e">
        <f>VLOOKUP(tbl2_2!A237,ishod_substance!A:AD,8,0)</f>
        <v>#N/A</v>
      </c>
      <c r="AC237" s="28" t="e">
        <f t="shared" si="4"/>
        <v>#N/A</v>
      </c>
      <c r="AD237" s="27" t="e">
        <f>VLOOKUP(tbl2_2!A237,ishod_substance!A:AD,9,0)</f>
        <v>#N/A</v>
      </c>
      <c r="AE237" s="8" t="e">
        <f>VLOOKUP(tbl2_2!A237,ishod_substance!A:AD,9,0)</f>
        <v>#N/A</v>
      </c>
      <c r="AF237" s="12"/>
    </row>
    <row r="238" spans="1:32" hidden="1" x14ac:dyDescent="0.25">
      <c r="A238">
        <v>230</v>
      </c>
      <c r="B238" s="85">
        <f>IFERROR(IF(OR(AND(ishod_substance!$O$1=3,OR(VLOOKUP('tbl2'!Y238,quide!A:G,7,0)=2,VLOOKUP('tbl2'!Y238,quide!A:G,7,0)=1)),AND(ishod_substance!$O$1=2,VLOOKUP('tbl2'!Y238,quide!A:I,9,0)=1)),1,0),0)</f>
        <v>0</v>
      </c>
      <c r="C238" s="5" t="e">
        <f>VLOOKUP(tbl2_2!A238,ishod_substance!A:P,2,0)</f>
        <v>#N/A</v>
      </c>
      <c r="D238" s="7" t="e">
        <f>VLOOKUP(tbl2_2!A238,ishod_substance!A:P,3,0)</f>
        <v>#N/A</v>
      </c>
      <c r="E238" s="5" t="e">
        <f>VLOOKUP(tbl2_2!A238,ishod_substance!A:P,11,0)</f>
        <v>#N/A</v>
      </c>
      <c r="F238" s="6" t="e">
        <f>VLOOKUP(tbl2_2!A238,ishod_substance!A:P,15,0)</f>
        <v>#N/A</v>
      </c>
      <c r="G238" s="6" t="e">
        <f>VLOOKUP(tbl2_2!A238,ishod_substance!A:P,12,0)&amp;"/"&amp;VLOOKUP(tbl2_2!A238,ishod_substance!A:P,14,0)</f>
        <v>#N/A</v>
      </c>
      <c r="H238" s="29" t="e">
        <f>VLOOKUP(tbl2_2!A238,ishod_substance!A:P,6,0)</f>
        <v>#N/A</v>
      </c>
      <c r="I238" s="10" t="e">
        <f>VLOOKUP(tbl2_2!A238,ishod_substance!A:P,15,0)</f>
        <v>#N/A</v>
      </c>
      <c r="J238" s="10" t="e">
        <f>VLOOKUP(tbl2_2!A238,ishod_substance!A:P,5,0)</f>
        <v>#N/A</v>
      </c>
      <c r="K238" s="84" t="e">
        <f>VLOOKUP(tbl2_2!A238,ishod_substance!A:Q,17,0)</f>
        <v>#N/A</v>
      </c>
      <c r="L238" s="84" t="e">
        <f>VLOOKUP(tbl2_2!A238,ishod_substance!A:R,18,0)</f>
        <v>#N/A</v>
      </c>
      <c r="M238" s="165" t="e">
        <f>VLOOKUP(tbl2_2!A238,ishod_substance!A:AD,28,0)</f>
        <v>#N/A</v>
      </c>
      <c r="N238" s="4" t="e">
        <f>VLOOKUP(tbl2_2!A238,ishod_substance!A:AD,20,0)</f>
        <v>#N/A</v>
      </c>
      <c r="O238" s="4" t="e">
        <f>VLOOKUP(tbl2_2!A238,ishod_substance!A:AD,21,0)</f>
        <v>#N/A</v>
      </c>
      <c r="P238" s="4" t="e">
        <f>VLOOKUP(tbl2_2!A238,ishod_substance!A:AD,22,0)</f>
        <v>#N/A</v>
      </c>
      <c r="Q238" s="4" t="e">
        <f>VLOOKUP(tbl2_2!A238,ishod_substance!A:AD,23,0)</f>
        <v>#N/A</v>
      </c>
      <c r="R238" s="4" t="e">
        <f>VLOOKUP(tbl2_2!A238,ishod_substance!A:AD,24,0)</f>
        <v>#N/A</v>
      </c>
      <c r="S238" s="4" t="e">
        <f>VLOOKUP(tbl2_2!A238,ishod_substance!A:AD,25,0)</f>
        <v>#N/A</v>
      </c>
      <c r="T238" s="4" t="e">
        <f>VLOOKUP(tbl2_2!A238,ishod_substance!A:AD,26,0)</f>
        <v>#N/A</v>
      </c>
      <c r="U238" s="4" t="e">
        <f>VLOOKUP(tbl2_2!A238,ishod_substance!A:AD,27,0)</f>
        <v>#N/A</v>
      </c>
      <c r="V238" s="166" t="e">
        <f>VLOOKUP(tbl2_2!A238,ishod_substance!A:AD,29,0)</f>
        <v>#N/A</v>
      </c>
      <c r="W238" s="166" t="e">
        <f>VLOOKUP(tbl2_2!A238,ishod_substance!A:AD,30,0)</f>
        <v>#N/A</v>
      </c>
      <c r="X238" s="166" t="e">
        <f>VLOOKUP(tbl2_2!A238,ishod_substance!A:AE,31,0)</f>
        <v>#N/A</v>
      </c>
      <c r="Y238" s="10" t="e">
        <f>VLOOKUP(tbl2_2!A238,ishod_substance!A:AD,7,0)</f>
        <v>#N/A</v>
      </c>
      <c r="Z238" s="9" t="e">
        <f>VLOOKUP(Y238,quide!$A$2:$B$1006,2,0)</f>
        <v>#N/A</v>
      </c>
      <c r="AA238" s="4" t="e">
        <f>VLOOKUP(Y238,quide!$A$2:$J$1006,10,0)</f>
        <v>#N/A</v>
      </c>
      <c r="AB238" s="50" t="e">
        <f>VLOOKUP(tbl2_2!A238,ishod_substance!A:AD,8,0)</f>
        <v>#N/A</v>
      </c>
      <c r="AC238" s="28" t="e">
        <f t="shared" si="4"/>
        <v>#N/A</v>
      </c>
      <c r="AD238" s="27" t="e">
        <f>VLOOKUP(tbl2_2!A238,ishod_substance!A:AD,9,0)</f>
        <v>#N/A</v>
      </c>
      <c r="AE238" s="8" t="e">
        <f>VLOOKUP(tbl2_2!A238,ishod_substance!A:AD,9,0)</f>
        <v>#N/A</v>
      </c>
      <c r="AF238" s="12"/>
    </row>
    <row r="239" spans="1:32" hidden="1" x14ac:dyDescent="0.25">
      <c r="A239">
        <v>231</v>
      </c>
      <c r="B239" s="85">
        <f>IFERROR(IF(OR(AND(ishod_substance!$O$1=3,OR(VLOOKUP('tbl2'!Y239,quide!A:G,7,0)=2,VLOOKUP('tbl2'!Y239,quide!A:G,7,0)=1)),AND(ishod_substance!$O$1=2,VLOOKUP('tbl2'!Y239,quide!A:I,9,0)=1)),1,0),0)</f>
        <v>0</v>
      </c>
      <c r="C239" s="5" t="e">
        <f>VLOOKUP(tbl2_2!A239,ishod_substance!A:P,2,0)</f>
        <v>#N/A</v>
      </c>
      <c r="D239" s="7" t="e">
        <f>VLOOKUP(tbl2_2!A239,ishod_substance!A:P,3,0)</f>
        <v>#N/A</v>
      </c>
      <c r="E239" s="5" t="e">
        <f>VLOOKUP(tbl2_2!A239,ishod_substance!A:P,11,0)</f>
        <v>#N/A</v>
      </c>
      <c r="F239" s="6" t="e">
        <f>VLOOKUP(tbl2_2!A239,ishod_substance!A:P,15,0)</f>
        <v>#N/A</v>
      </c>
      <c r="G239" s="6" t="e">
        <f>VLOOKUP(tbl2_2!A239,ishod_substance!A:P,12,0)&amp;"/"&amp;VLOOKUP(tbl2_2!A239,ishod_substance!A:P,14,0)</f>
        <v>#N/A</v>
      </c>
      <c r="H239" s="29" t="e">
        <f>VLOOKUP(tbl2_2!A239,ishod_substance!A:P,6,0)</f>
        <v>#N/A</v>
      </c>
      <c r="I239" s="10" t="e">
        <f>VLOOKUP(tbl2_2!A239,ishod_substance!A:P,15,0)</f>
        <v>#N/A</v>
      </c>
      <c r="J239" s="10" t="e">
        <f>VLOOKUP(tbl2_2!A239,ishod_substance!A:P,5,0)</f>
        <v>#N/A</v>
      </c>
      <c r="K239" s="84" t="e">
        <f>VLOOKUP(tbl2_2!A239,ishod_substance!A:Q,17,0)</f>
        <v>#N/A</v>
      </c>
      <c r="L239" s="84" t="e">
        <f>VLOOKUP(tbl2_2!A239,ishod_substance!A:R,18,0)</f>
        <v>#N/A</v>
      </c>
      <c r="M239" s="165" t="e">
        <f>VLOOKUP(tbl2_2!A239,ishod_substance!A:AD,28,0)</f>
        <v>#N/A</v>
      </c>
      <c r="N239" s="4" t="e">
        <f>VLOOKUP(tbl2_2!A239,ishod_substance!A:AD,20,0)</f>
        <v>#N/A</v>
      </c>
      <c r="O239" s="4" t="e">
        <f>VLOOKUP(tbl2_2!A239,ishod_substance!A:AD,21,0)</f>
        <v>#N/A</v>
      </c>
      <c r="P239" s="4" t="e">
        <f>VLOOKUP(tbl2_2!A239,ishod_substance!A:AD,22,0)</f>
        <v>#N/A</v>
      </c>
      <c r="Q239" s="4" t="e">
        <f>VLOOKUP(tbl2_2!A239,ishod_substance!A:AD,23,0)</f>
        <v>#N/A</v>
      </c>
      <c r="R239" s="4" t="e">
        <f>VLOOKUP(tbl2_2!A239,ishod_substance!A:AD,24,0)</f>
        <v>#N/A</v>
      </c>
      <c r="S239" s="4" t="e">
        <f>VLOOKUP(tbl2_2!A239,ishod_substance!A:AD,25,0)</f>
        <v>#N/A</v>
      </c>
      <c r="T239" s="4" t="e">
        <f>VLOOKUP(tbl2_2!A239,ishod_substance!A:AD,26,0)</f>
        <v>#N/A</v>
      </c>
      <c r="U239" s="4" t="e">
        <f>VLOOKUP(tbl2_2!A239,ishod_substance!A:AD,27,0)</f>
        <v>#N/A</v>
      </c>
      <c r="V239" s="166" t="e">
        <f>VLOOKUP(tbl2_2!A239,ishod_substance!A:AD,29,0)</f>
        <v>#N/A</v>
      </c>
      <c r="W239" s="166" t="e">
        <f>VLOOKUP(tbl2_2!A239,ishod_substance!A:AD,30,0)</f>
        <v>#N/A</v>
      </c>
      <c r="X239" s="166" t="e">
        <f>VLOOKUP(tbl2_2!A239,ishod_substance!A:AE,31,0)</f>
        <v>#N/A</v>
      </c>
      <c r="Y239" s="10" t="e">
        <f>VLOOKUP(tbl2_2!A239,ishod_substance!A:AD,7,0)</f>
        <v>#N/A</v>
      </c>
      <c r="Z239" s="9" t="e">
        <f>VLOOKUP(Y239,quide!$A$2:$B$1006,2,0)</f>
        <v>#N/A</v>
      </c>
      <c r="AA239" s="4" t="e">
        <f>VLOOKUP(Y239,quide!$A$2:$J$1006,10,0)</f>
        <v>#N/A</v>
      </c>
      <c r="AB239" s="50" t="e">
        <f>VLOOKUP(tbl2_2!A239,ishod_substance!A:AD,8,0)</f>
        <v>#N/A</v>
      </c>
      <c r="AC239" s="28" t="e">
        <f t="shared" si="4"/>
        <v>#N/A</v>
      </c>
      <c r="AD239" s="27" t="e">
        <f>VLOOKUP(tbl2_2!A239,ishod_substance!A:AD,9,0)</f>
        <v>#N/A</v>
      </c>
      <c r="AE239" s="8" t="e">
        <f>VLOOKUP(tbl2_2!A239,ishod_substance!A:AD,9,0)</f>
        <v>#N/A</v>
      </c>
      <c r="AF239" s="12"/>
    </row>
    <row r="240" spans="1:32" hidden="1" x14ac:dyDescent="0.25">
      <c r="A240">
        <v>232</v>
      </c>
      <c r="B240" s="85">
        <f>IFERROR(IF(OR(AND(ishod_substance!$O$1=3,OR(VLOOKUP('tbl2'!Y240,quide!A:G,7,0)=2,VLOOKUP('tbl2'!Y240,quide!A:G,7,0)=1)),AND(ishod_substance!$O$1=2,VLOOKUP('tbl2'!Y240,quide!A:I,9,0)=1)),1,0),0)</f>
        <v>0</v>
      </c>
      <c r="C240" s="5" t="e">
        <f>VLOOKUP(tbl2_2!A240,ishod_substance!A:P,2,0)</f>
        <v>#N/A</v>
      </c>
      <c r="D240" s="7" t="e">
        <f>VLOOKUP(tbl2_2!A240,ishod_substance!A:P,3,0)</f>
        <v>#N/A</v>
      </c>
      <c r="E240" s="5" t="e">
        <f>VLOOKUP(tbl2_2!A240,ishod_substance!A:P,11,0)</f>
        <v>#N/A</v>
      </c>
      <c r="F240" s="6" t="e">
        <f>VLOOKUP(tbl2_2!A240,ishod_substance!A:P,15,0)</f>
        <v>#N/A</v>
      </c>
      <c r="G240" s="6" t="e">
        <f>VLOOKUP(tbl2_2!A240,ishod_substance!A:P,12,0)&amp;"/"&amp;VLOOKUP(tbl2_2!A240,ishod_substance!A:P,14,0)</f>
        <v>#N/A</v>
      </c>
      <c r="H240" s="29" t="e">
        <f>VLOOKUP(tbl2_2!A240,ishod_substance!A:P,6,0)</f>
        <v>#N/A</v>
      </c>
      <c r="I240" s="10" t="e">
        <f>VLOOKUP(tbl2_2!A240,ishod_substance!A:P,15,0)</f>
        <v>#N/A</v>
      </c>
      <c r="J240" s="10" t="e">
        <f>VLOOKUP(tbl2_2!A240,ishod_substance!A:P,5,0)</f>
        <v>#N/A</v>
      </c>
      <c r="K240" s="84" t="e">
        <f>VLOOKUP(tbl2_2!A240,ishod_substance!A:Q,17,0)</f>
        <v>#N/A</v>
      </c>
      <c r="L240" s="84" t="e">
        <f>VLOOKUP(tbl2_2!A240,ishod_substance!A:R,18,0)</f>
        <v>#N/A</v>
      </c>
      <c r="M240" s="165" t="e">
        <f>VLOOKUP(tbl2_2!A240,ishod_substance!A:AD,28,0)</f>
        <v>#N/A</v>
      </c>
      <c r="N240" s="4" t="e">
        <f>VLOOKUP(tbl2_2!A240,ishod_substance!A:AD,20,0)</f>
        <v>#N/A</v>
      </c>
      <c r="O240" s="4" t="e">
        <f>VLOOKUP(tbl2_2!A240,ishod_substance!A:AD,21,0)</f>
        <v>#N/A</v>
      </c>
      <c r="P240" s="4" t="e">
        <f>VLOOKUP(tbl2_2!A240,ishod_substance!A:AD,22,0)</f>
        <v>#N/A</v>
      </c>
      <c r="Q240" s="4" t="e">
        <f>VLOOKUP(tbl2_2!A240,ishod_substance!A:AD,23,0)</f>
        <v>#N/A</v>
      </c>
      <c r="R240" s="4" t="e">
        <f>VLOOKUP(tbl2_2!A240,ishod_substance!A:AD,24,0)</f>
        <v>#N/A</v>
      </c>
      <c r="S240" s="4" t="e">
        <f>VLOOKUP(tbl2_2!A240,ishod_substance!A:AD,25,0)</f>
        <v>#N/A</v>
      </c>
      <c r="T240" s="4" t="e">
        <f>VLOOKUP(tbl2_2!A240,ishod_substance!A:AD,26,0)</f>
        <v>#N/A</v>
      </c>
      <c r="U240" s="4" t="e">
        <f>VLOOKUP(tbl2_2!A240,ishod_substance!A:AD,27,0)</f>
        <v>#N/A</v>
      </c>
      <c r="V240" s="166" t="e">
        <f>VLOOKUP(tbl2_2!A240,ishod_substance!A:AD,29,0)</f>
        <v>#N/A</v>
      </c>
      <c r="W240" s="166" t="e">
        <f>VLOOKUP(tbl2_2!A240,ishod_substance!A:AD,30,0)</f>
        <v>#N/A</v>
      </c>
      <c r="X240" s="166" t="e">
        <f>VLOOKUP(tbl2_2!A240,ishod_substance!A:AE,31,0)</f>
        <v>#N/A</v>
      </c>
      <c r="Y240" s="10" t="e">
        <f>VLOOKUP(tbl2_2!A240,ishod_substance!A:AD,7,0)</f>
        <v>#N/A</v>
      </c>
      <c r="Z240" s="9" t="e">
        <f>VLOOKUP(Y240,quide!$A$2:$B$1006,2,0)</f>
        <v>#N/A</v>
      </c>
      <c r="AA240" s="4" t="e">
        <f>VLOOKUP(Y240,quide!$A$2:$J$1006,10,0)</f>
        <v>#N/A</v>
      </c>
      <c r="AB240" s="50" t="e">
        <f>VLOOKUP(tbl2_2!A240,ishod_substance!A:AD,8,0)</f>
        <v>#N/A</v>
      </c>
      <c r="AC240" s="28" t="e">
        <f t="shared" si="4"/>
        <v>#N/A</v>
      </c>
      <c r="AD240" s="27" t="e">
        <f>VLOOKUP(tbl2_2!A240,ishod_substance!A:AD,9,0)</f>
        <v>#N/A</v>
      </c>
      <c r="AE240" s="8" t="e">
        <f>VLOOKUP(tbl2_2!A240,ishod_substance!A:AD,9,0)</f>
        <v>#N/A</v>
      </c>
      <c r="AF240" s="12"/>
    </row>
    <row r="241" spans="1:32" hidden="1" x14ac:dyDescent="0.25">
      <c r="A241">
        <v>233</v>
      </c>
      <c r="B241" s="85">
        <f>IFERROR(IF(OR(AND(ishod_substance!$O$1=3,OR(VLOOKUP('tbl2'!Y241,quide!A:G,7,0)=2,VLOOKUP('tbl2'!Y241,quide!A:G,7,0)=1)),AND(ishod_substance!$O$1=2,VLOOKUP('tbl2'!Y241,quide!A:I,9,0)=1)),1,0),0)</f>
        <v>0</v>
      </c>
      <c r="C241" s="5" t="e">
        <f>VLOOKUP(tbl2_2!A241,ishod_substance!A:P,2,0)</f>
        <v>#N/A</v>
      </c>
      <c r="D241" s="7" t="e">
        <f>VLOOKUP(tbl2_2!A241,ishod_substance!A:P,3,0)</f>
        <v>#N/A</v>
      </c>
      <c r="E241" s="5" t="e">
        <f>VLOOKUP(tbl2_2!A241,ishod_substance!A:P,11,0)</f>
        <v>#N/A</v>
      </c>
      <c r="F241" s="6" t="e">
        <f>VLOOKUP(tbl2_2!A241,ishod_substance!A:P,15,0)</f>
        <v>#N/A</v>
      </c>
      <c r="G241" s="6" t="e">
        <f>VLOOKUP(tbl2_2!A241,ishod_substance!A:P,12,0)&amp;"/"&amp;VLOOKUP(tbl2_2!A241,ishod_substance!A:P,14,0)</f>
        <v>#N/A</v>
      </c>
      <c r="H241" s="29" t="e">
        <f>VLOOKUP(tbl2_2!A241,ishod_substance!A:P,6,0)</f>
        <v>#N/A</v>
      </c>
      <c r="I241" s="10" t="e">
        <f>VLOOKUP(tbl2_2!A241,ishod_substance!A:P,15,0)</f>
        <v>#N/A</v>
      </c>
      <c r="J241" s="10" t="e">
        <f>VLOOKUP(tbl2_2!A241,ishod_substance!A:P,5,0)</f>
        <v>#N/A</v>
      </c>
      <c r="K241" s="84" t="e">
        <f>VLOOKUP(tbl2_2!A241,ishod_substance!A:Q,17,0)</f>
        <v>#N/A</v>
      </c>
      <c r="L241" s="84" t="e">
        <f>VLOOKUP(tbl2_2!A241,ishod_substance!A:R,18,0)</f>
        <v>#N/A</v>
      </c>
      <c r="M241" s="165" t="e">
        <f>VLOOKUP(tbl2_2!A241,ishod_substance!A:AD,28,0)</f>
        <v>#N/A</v>
      </c>
      <c r="N241" s="4" t="e">
        <f>VLOOKUP(tbl2_2!A241,ishod_substance!A:AD,20,0)</f>
        <v>#N/A</v>
      </c>
      <c r="O241" s="4" t="e">
        <f>VLOOKUP(tbl2_2!A241,ishod_substance!A:AD,21,0)</f>
        <v>#N/A</v>
      </c>
      <c r="P241" s="4" t="e">
        <f>VLOOKUP(tbl2_2!A241,ishod_substance!A:AD,22,0)</f>
        <v>#N/A</v>
      </c>
      <c r="Q241" s="4" t="e">
        <f>VLOOKUP(tbl2_2!A241,ishod_substance!A:AD,23,0)</f>
        <v>#N/A</v>
      </c>
      <c r="R241" s="4" t="e">
        <f>VLOOKUP(tbl2_2!A241,ishod_substance!A:AD,24,0)</f>
        <v>#N/A</v>
      </c>
      <c r="S241" s="4" t="e">
        <f>VLOOKUP(tbl2_2!A241,ishod_substance!A:AD,25,0)</f>
        <v>#N/A</v>
      </c>
      <c r="T241" s="4" t="e">
        <f>VLOOKUP(tbl2_2!A241,ishod_substance!A:AD,26,0)</f>
        <v>#N/A</v>
      </c>
      <c r="U241" s="4" t="e">
        <f>VLOOKUP(tbl2_2!A241,ishod_substance!A:AD,27,0)</f>
        <v>#N/A</v>
      </c>
      <c r="V241" s="166" t="e">
        <f>VLOOKUP(tbl2_2!A241,ishod_substance!A:AD,29,0)</f>
        <v>#N/A</v>
      </c>
      <c r="W241" s="166" t="e">
        <f>VLOOKUP(tbl2_2!A241,ishod_substance!A:AD,30,0)</f>
        <v>#N/A</v>
      </c>
      <c r="X241" s="166" t="e">
        <f>VLOOKUP(tbl2_2!A241,ishod_substance!A:AE,31,0)</f>
        <v>#N/A</v>
      </c>
      <c r="Y241" s="10" t="e">
        <f>VLOOKUP(tbl2_2!A241,ishod_substance!A:AD,7,0)</f>
        <v>#N/A</v>
      </c>
      <c r="Z241" s="9" t="e">
        <f>VLOOKUP(Y241,quide!$A$2:$B$1006,2,0)</f>
        <v>#N/A</v>
      </c>
      <c r="AA241" s="4" t="e">
        <f>VLOOKUP(Y241,quide!$A$2:$J$1006,10,0)</f>
        <v>#N/A</v>
      </c>
      <c r="AB241" s="50" t="e">
        <f>VLOOKUP(tbl2_2!A241,ishod_substance!A:AD,8,0)</f>
        <v>#N/A</v>
      </c>
      <c r="AC241" s="28" t="e">
        <f t="shared" si="4"/>
        <v>#N/A</v>
      </c>
      <c r="AD241" s="27" t="e">
        <f>VLOOKUP(tbl2_2!A241,ishod_substance!A:AD,9,0)</f>
        <v>#N/A</v>
      </c>
      <c r="AE241" s="8" t="e">
        <f>VLOOKUP(tbl2_2!A241,ishod_substance!A:AD,9,0)</f>
        <v>#N/A</v>
      </c>
      <c r="AF241" s="12"/>
    </row>
    <row r="242" spans="1:32" hidden="1" x14ac:dyDescent="0.25">
      <c r="A242">
        <v>234</v>
      </c>
      <c r="B242" s="85">
        <f>IFERROR(IF(OR(AND(ishod_substance!$O$1=3,OR(VLOOKUP('tbl2'!Y242,quide!A:G,7,0)=2,VLOOKUP('tbl2'!Y242,quide!A:G,7,0)=1)),AND(ishod_substance!$O$1=2,VLOOKUP('tbl2'!Y242,quide!A:I,9,0)=1)),1,0),0)</f>
        <v>0</v>
      </c>
      <c r="C242" s="5" t="e">
        <f>VLOOKUP(tbl2_2!A242,ishod_substance!A:P,2,0)</f>
        <v>#N/A</v>
      </c>
      <c r="D242" s="7" t="e">
        <f>VLOOKUP(tbl2_2!A242,ishod_substance!A:P,3,0)</f>
        <v>#N/A</v>
      </c>
      <c r="E242" s="5" t="e">
        <f>VLOOKUP(tbl2_2!A242,ishod_substance!A:P,11,0)</f>
        <v>#N/A</v>
      </c>
      <c r="F242" s="6" t="e">
        <f>VLOOKUP(tbl2_2!A242,ishod_substance!A:P,15,0)</f>
        <v>#N/A</v>
      </c>
      <c r="G242" s="6" t="e">
        <f>VLOOKUP(tbl2_2!A242,ishod_substance!A:P,12,0)&amp;"/"&amp;VLOOKUP(tbl2_2!A242,ishod_substance!A:P,14,0)</f>
        <v>#N/A</v>
      </c>
      <c r="H242" s="29" t="e">
        <f>VLOOKUP(tbl2_2!A242,ishod_substance!A:P,6,0)</f>
        <v>#N/A</v>
      </c>
      <c r="I242" s="10" t="e">
        <f>VLOOKUP(tbl2_2!A242,ishod_substance!A:P,15,0)</f>
        <v>#N/A</v>
      </c>
      <c r="J242" s="10" t="e">
        <f>VLOOKUP(tbl2_2!A242,ishod_substance!A:P,5,0)</f>
        <v>#N/A</v>
      </c>
      <c r="K242" s="84" t="e">
        <f>VLOOKUP(tbl2_2!A242,ishod_substance!A:Q,17,0)</f>
        <v>#N/A</v>
      </c>
      <c r="L242" s="84" t="e">
        <f>VLOOKUP(tbl2_2!A242,ishod_substance!A:R,18,0)</f>
        <v>#N/A</v>
      </c>
      <c r="M242" s="165" t="e">
        <f>VLOOKUP(tbl2_2!A242,ishod_substance!A:AD,28,0)</f>
        <v>#N/A</v>
      </c>
      <c r="N242" s="4" t="e">
        <f>VLOOKUP(tbl2_2!A242,ishod_substance!A:AD,20,0)</f>
        <v>#N/A</v>
      </c>
      <c r="O242" s="4" t="e">
        <f>VLOOKUP(tbl2_2!A242,ishod_substance!A:AD,21,0)</f>
        <v>#N/A</v>
      </c>
      <c r="P242" s="4" t="e">
        <f>VLOOKUP(tbl2_2!A242,ishod_substance!A:AD,22,0)</f>
        <v>#N/A</v>
      </c>
      <c r="Q242" s="4" t="e">
        <f>VLOOKUP(tbl2_2!A242,ishod_substance!A:AD,23,0)</f>
        <v>#N/A</v>
      </c>
      <c r="R242" s="4" t="e">
        <f>VLOOKUP(tbl2_2!A242,ishod_substance!A:AD,24,0)</f>
        <v>#N/A</v>
      </c>
      <c r="S242" s="4" t="e">
        <f>VLOOKUP(tbl2_2!A242,ishod_substance!A:AD,25,0)</f>
        <v>#N/A</v>
      </c>
      <c r="T242" s="4" t="e">
        <f>VLOOKUP(tbl2_2!A242,ishod_substance!A:AD,26,0)</f>
        <v>#N/A</v>
      </c>
      <c r="U242" s="4" t="e">
        <f>VLOOKUP(tbl2_2!A242,ishod_substance!A:AD,27,0)</f>
        <v>#N/A</v>
      </c>
      <c r="V242" s="166" t="e">
        <f>VLOOKUP(tbl2_2!A242,ishod_substance!A:AD,29,0)</f>
        <v>#N/A</v>
      </c>
      <c r="W242" s="166" t="e">
        <f>VLOOKUP(tbl2_2!A242,ishod_substance!A:AD,30,0)</f>
        <v>#N/A</v>
      </c>
      <c r="X242" s="166" t="e">
        <f>VLOOKUP(tbl2_2!A242,ishod_substance!A:AE,31,0)</f>
        <v>#N/A</v>
      </c>
      <c r="Y242" s="10" t="e">
        <f>VLOOKUP(tbl2_2!A242,ishod_substance!A:AD,7,0)</f>
        <v>#N/A</v>
      </c>
      <c r="Z242" s="9" t="e">
        <f>VLOOKUP(Y242,quide!$A$2:$B$1006,2,0)</f>
        <v>#N/A</v>
      </c>
      <c r="AA242" s="4" t="e">
        <f>VLOOKUP(Y242,quide!$A$2:$J$1006,10,0)</f>
        <v>#N/A</v>
      </c>
      <c r="AB242" s="50" t="e">
        <f>VLOOKUP(tbl2_2!A242,ishod_substance!A:AD,8,0)</f>
        <v>#N/A</v>
      </c>
      <c r="AC242" s="28" t="e">
        <f t="shared" si="4"/>
        <v>#N/A</v>
      </c>
      <c r="AD242" s="27" t="e">
        <f>VLOOKUP(tbl2_2!A242,ishod_substance!A:AD,9,0)</f>
        <v>#N/A</v>
      </c>
      <c r="AE242" s="8" t="e">
        <f>VLOOKUP(tbl2_2!A242,ishod_substance!A:AD,9,0)</f>
        <v>#N/A</v>
      </c>
      <c r="AF242" s="12"/>
    </row>
    <row r="243" spans="1:32" hidden="1" x14ac:dyDescent="0.25">
      <c r="A243">
        <v>235</v>
      </c>
      <c r="B243" s="85">
        <f>IFERROR(IF(OR(AND(ishod_substance!$O$1=3,OR(VLOOKUP('tbl2'!Y243,quide!A:G,7,0)=2,VLOOKUP('tbl2'!Y243,quide!A:G,7,0)=1)),AND(ishod_substance!$O$1=2,VLOOKUP('tbl2'!Y243,quide!A:I,9,0)=1)),1,0),0)</f>
        <v>0</v>
      </c>
      <c r="C243" s="5" t="e">
        <f>VLOOKUP(tbl2_2!A243,ishod_substance!A:P,2,0)</f>
        <v>#N/A</v>
      </c>
      <c r="D243" s="7" t="e">
        <f>VLOOKUP(tbl2_2!A243,ishod_substance!A:P,3,0)</f>
        <v>#N/A</v>
      </c>
      <c r="E243" s="5" t="e">
        <f>VLOOKUP(tbl2_2!A243,ishod_substance!A:P,11,0)</f>
        <v>#N/A</v>
      </c>
      <c r="F243" s="6" t="e">
        <f>VLOOKUP(tbl2_2!A243,ishod_substance!A:P,15,0)</f>
        <v>#N/A</v>
      </c>
      <c r="G243" s="6" t="e">
        <f>VLOOKUP(tbl2_2!A243,ishod_substance!A:P,12,0)&amp;"/"&amp;VLOOKUP(tbl2_2!A243,ishod_substance!A:P,14,0)</f>
        <v>#N/A</v>
      </c>
      <c r="H243" s="29" t="e">
        <f>VLOOKUP(tbl2_2!A243,ishod_substance!A:P,6,0)</f>
        <v>#N/A</v>
      </c>
      <c r="I243" s="10" t="e">
        <f>VLOOKUP(tbl2_2!A243,ishod_substance!A:P,15,0)</f>
        <v>#N/A</v>
      </c>
      <c r="J243" s="10" t="e">
        <f>VLOOKUP(tbl2_2!A243,ishod_substance!A:P,5,0)</f>
        <v>#N/A</v>
      </c>
      <c r="K243" s="84" t="e">
        <f>VLOOKUP(tbl2_2!A243,ishod_substance!A:Q,17,0)</f>
        <v>#N/A</v>
      </c>
      <c r="L243" s="84" t="e">
        <f>VLOOKUP(tbl2_2!A243,ishod_substance!A:R,18,0)</f>
        <v>#N/A</v>
      </c>
      <c r="M243" s="165" t="e">
        <f>VLOOKUP(tbl2_2!A243,ishod_substance!A:AD,28,0)</f>
        <v>#N/A</v>
      </c>
      <c r="N243" s="4" t="e">
        <f>VLOOKUP(tbl2_2!A243,ishod_substance!A:AD,20,0)</f>
        <v>#N/A</v>
      </c>
      <c r="O243" s="4" t="e">
        <f>VLOOKUP(tbl2_2!A243,ishod_substance!A:AD,21,0)</f>
        <v>#N/A</v>
      </c>
      <c r="P243" s="4" t="e">
        <f>VLOOKUP(tbl2_2!A243,ishod_substance!A:AD,22,0)</f>
        <v>#N/A</v>
      </c>
      <c r="Q243" s="4" t="e">
        <f>VLOOKUP(tbl2_2!A243,ishod_substance!A:AD,23,0)</f>
        <v>#N/A</v>
      </c>
      <c r="R243" s="4" t="e">
        <f>VLOOKUP(tbl2_2!A243,ishod_substance!A:AD,24,0)</f>
        <v>#N/A</v>
      </c>
      <c r="S243" s="4" t="e">
        <f>VLOOKUP(tbl2_2!A243,ishod_substance!A:AD,25,0)</f>
        <v>#N/A</v>
      </c>
      <c r="T243" s="4" t="e">
        <f>VLOOKUP(tbl2_2!A243,ishod_substance!A:AD,26,0)</f>
        <v>#N/A</v>
      </c>
      <c r="U243" s="4" t="e">
        <f>VLOOKUP(tbl2_2!A243,ishod_substance!A:AD,27,0)</f>
        <v>#N/A</v>
      </c>
      <c r="V243" s="166" t="e">
        <f>VLOOKUP(tbl2_2!A243,ishod_substance!A:AD,29,0)</f>
        <v>#N/A</v>
      </c>
      <c r="W243" s="166" t="e">
        <f>VLOOKUP(tbl2_2!A243,ishod_substance!A:AD,30,0)</f>
        <v>#N/A</v>
      </c>
      <c r="X243" s="166" t="e">
        <f>VLOOKUP(tbl2_2!A243,ishod_substance!A:AE,31,0)</f>
        <v>#N/A</v>
      </c>
      <c r="Y243" s="10" t="e">
        <f>VLOOKUP(tbl2_2!A243,ishod_substance!A:AD,7,0)</f>
        <v>#N/A</v>
      </c>
      <c r="Z243" s="9" t="e">
        <f>VLOOKUP(Y243,quide!$A$2:$B$1006,2,0)</f>
        <v>#N/A</v>
      </c>
      <c r="AA243" s="4" t="e">
        <f>VLOOKUP(Y243,quide!$A$2:$J$1006,10,0)</f>
        <v>#N/A</v>
      </c>
      <c r="AB243" s="50" t="e">
        <f>VLOOKUP(tbl2_2!A243,ishod_substance!A:AD,8,0)</f>
        <v>#N/A</v>
      </c>
      <c r="AC243" s="28" t="e">
        <f t="shared" si="4"/>
        <v>#N/A</v>
      </c>
      <c r="AD243" s="27" t="e">
        <f>VLOOKUP(tbl2_2!A243,ishod_substance!A:AD,9,0)</f>
        <v>#N/A</v>
      </c>
      <c r="AE243" s="8" t="e">
        <f>VLOOKUP(tbl2_2!A243,ishod_substance!A:AD,9,0)</f>
        <v>#N/A</v>
      </c>
      <c r="AF243" s="12"/>
    </row>
    <row r="244" spans="1:32" hidden="1" x14ac:dyDescent="0.25">
      <c r="A244">
        <v>236</v>
      </c>
      <c r="B244" s="85">
        <f>IFERROR(IF(OR(AND(ishod_substance!$O$1=3,OR(VLOOKUP('tbl2'!Y244,quide!A:G,7,0)=2,VLOOKUP('tbl2'!Y244,quide!A:G,7,0)=1)),AND(ishod_substance!$O$1=2,VLOOKUP('tbl2'!Y244,quide!A:I,9,0)=1)),1,0),0)</f>
        <v>0</v>
      </c>
      <c r="C244" s="5" t="e">
        <f>VLOOKUP(tbl2_2!A244,ishod_substance!A:P,2,0)</f>
        <v>#N/A</v>
      </c>
      <c r="D244" s="7" t="e">
        <f>VLOOKUP(tbl2_2!A244,ishod_substance!A:P,3,0)</f>
        <v>#N/A</v>
      </c>
      <c r="E244" s="5" t="e">
        <f>VLOOKUP(tbl2_2!A244,ishod_substance!A:P,11,0)</f>
        <v>#N/A</v>
      </c>
      <c r="F244" s="6" t="e">
        <f>VLOOKUP(tbl2_2!A244,ishod_substance!A:P,15,0)</f>
        <v>#N/A</v>
      </c>
      <c r="G244" s="6" t="e">
        <f>VLOOKUP(tbl2_2!A244,ishod_substance!A:P,12,0)&amp;"/"&amp;VLOOKUP(tbl2_2!A244,ishod_substance!A:P,14,0)</f>
        <v>#N/A</v>
      </c>
      <c r="H244" s="29" t="e">
        <f>VLOOKUP(tbl2_2!A244,ishod_substance!A:P,6,0)</f>
        <v>#N/A</v>
      </c>
      <c r="I244" s="10" t="e">
        <f>VLOOKUP(tbl2_2!A244,ishod_substance!A:P,15,0)</f>
        <v>#N/A</v>
      </c>
      <c r="J244" s="10" t="e">
        <f>VLOOKUP(tbl2_2!A244,ishod_substance!A:P,5,0)</f>
        <v>#N/A</v>
      </c>
      <c r="K244" s="84" t="e">
        <f>VLOOKUP(tbl2_2!A244,ishod_substance!A:Q,17,0)</f>
        <v>#N/A</v>
      </c>
      <c r="L244" s="84" t="e">
        <f>VLOOKUP(tbl2_2!A244,ishod_substance!A:R,18,0)</f>
        <v>#N/A</v>
      </c>
      <c r="M244" s="165" t="e">
        <f>VLOOKUP(tbl2_2!A244,ishod_substance!A:AD,28,0)</f>
        <v>#N/A</v>
      </c>
      <c r="N244" s="4" t="e">
        <f>VLOOKUP(tbl2_2!A244,ishod_substance!A:AD,20,0)</f>
        <v>#N/A</v>
      </c>
      <c r="O244" s="4" t="e">
        <f>VLOOKUP(tbl2_2!A244,ishod_substance!A:AD,21,0)</f>
        <v>#N/A</v>
      </c>
      <c r="P244" s="4" t="e">
        <f>VLOOKUP(tbl2_2!A244,ishod_substance!A:AD,22,0)</f>
        <v>#N/A</v>
      </c>
      <c r="Q244" s="4" t="e">
        <f>VLOOKUP(tbl2_2!A244,ishod_substance!A:AD,23,0)</f>
        <v>#N/A</v>
      </c>
      <c r="R244" s="4" t="e">
        <f>VLOOKUP(tbl2_2!A244,ishod_substance!A:AD,24,0)</f>
        <v>#N/A</v>
      </c>
      <c r="S244" s="4" t="e">
        <f>VLOOKUP(tbl2_2!A244,ishod_substance!A:AD,25,0)</f>
        <v>#N/A</v>
      </c>
      <c r="T244" s="4" t="e">
        <f>VLOOKUP(tbl2_2!A244,ishod_substance!A:AD,26,0)</f>
        <v>#N/A</v>
      </c>
      <c r="U244" s="4" t="e">
        <f>VLOOKUP(tbl2_2!A244,ishod_substance!A:AD,27,0)</f>
        <v>#N/A</v>
      </c>
      <c r="V244" s="166" t="e">
        <f>VLOOKUP(tbl2_2!A244,ishod_substance!A:AD,29,0)</f>
        <v>#N/A</v>
      </c>
      <c r="W244" s="166" t="e">
        <f>VLOOKUP(tbl2_2!A244,ishod_substance!A:AD,30,0)</f>
        <v>#N/A</v>
      </c>
      <c r="X244" s="166" t="e">
        <f>VLOOKUP(tbl2_2!A244,ishod_substance!A:AE,31,0)</f>
        <v>#N/A</v>
      </c>
      <c r="Y244" s="10" t="e">
        <f>VLOOKUP(tbl2_2!A244,ishod_substance!A:AD,7,0)</f>
        <v>#N/A</v>
      </c>
      <c r="Z244" s="9" t="e">
        <f>VLOOKUP(Y244,quide!$A$2:$B$1006,2,0)</f>
        <v>#N/A</v>
      </c>
      <c r="AA244" s="4" t="e">
        <f>VLOOKUP(Y244,quide!$A$2:$J$1006,10,0)</f>
        <v>#N/A</v>
      </c>
      <c r="AB244" s="50" t="e">
        <f>VLOOKUP(tbl2_2!A244,ishod_substance!A:AD,8,0)</f>
        <v>#N/A</v>
      </c>
      <c r="AC244" s="28" t="e">
        <f t="shared" si="4"/>
        <v>#N/A</v>
      </c>
      <c r="AD244" s="27" t="e">
        <f>VLOOKUP(tbl2_2!A244,ishod_substance!A:AD,9,0)</f>
        <v>#N/A</v>
      </c>
      <c r="AE244" s="8" t="e">
        <f>VLOOKUP(tbl2_2!A244,ishod_substance!A:AD,9,0)</f>
        <v>#N/A</v>
      </c>
      <c r="AF244" s="12"/>
    </row>
    <row r="245" spans="1:32" hidden="1" x14ac:dyDescent="0.25">
      <c r="A245">
        <v>237</v>
      </c>
      <c r="B245" s="85">
        <f>IFERROR(IF(OR(AND(ishod_substance!$O$1=3,OR(VLOOKUP('tbl2'!Y245,quide!A:G,7,0)=2,VLOOKUP('tbl2'!Y245,quide!A:G,7,0)=1)),AND(ishod_substance!$O$1=2,VLOOKUP('tbl2'!Y245,quide!A:I,9,0)=1)),1,0),0)</f>
        <v>0</v>
      </c>
      <c r="C245" s="5" t="e">
        <f>VLOOKUP(tbl2_2!A245,ishod_substance!A:P,2,0)</f>
        <v>#N/A</v>
      </c>
      <c r="D245" s="7" t="e">
        <f>VLOOKUP(tbl2_2!A245,ishod_substance!A:P,3,0)</f>
        <v>#N/A</v>
      </c>
      <c r="E245" s="5" t="e">
        <f>VLOOKUP(tbl2_2!A245,ishod_substance!A:P,11,0)</f>
        <v>#N/A</v>
      </c>
      <c r="F245" s="6" t="e">
        <f>VLOOKUP(tbl2_2!A245,ishod_substance!A:P,15,0)</f>
        <v>#N/A</v>
      </c>
      <c r="G245" s="6" t="e">
        <f>VLOOKUP(tbl2_2!A245,ishod_substance!A:P,12,0)&amp;"/"&amp;VLOOKUP(tbl2_2!A245,ishod_substance!A:P,14,0)</f>
        <v>#N/A</v>
      </c>
      <c r="H245" s="29" t="e">
        <f>VLOOKUP(tbl2_2!A245,ishod_substance!A:P,6,0)</f>
        <v>#N/A</v>
      </c>
      <c r="I245" s="10" t="e">
        <f>VLOOKUP(tbl2_2!A245,ishod_substance!A:P,15,0)</f>
        <v>#N/A</v>
      </c>
      <c r="J245" s="10" t="e">
        <f>VLOOKUP(tbl2_2!A245,ishod_substance!A:P,5,0)</f>
        <v>#N/A</v>
      </c>
      <c r="K245" s="84" t="e">
        <f>VLOOKUP(tbl2_2!A245,ishod_substance!A:Q,17,0)</f>
        <v>#N/A</v>
      </c>
      <c r="L245" s="84" t="e">
        <f>VLOOKUP(tbl2_2!A245,ishod_substance!A:R,18,0)</f>
        <v>#N/A</v>
      </c>
      <c r="M245" s="165" t="e">
        <f>VLOOKUP(tbl2_2!A245,ishod_substance!A:AD,28,0)</f>
        <v>#N/A</v>
      </c>
      <c r="N245" s="4" t="e">
        <f>VLOOKUP(tbl2_2!A245,ishod_substance!A:AD,20,0)</f>
        <v>#N/A</v>
      </c>
      <c r="O245" s="4" t="e">
        <f>VLOOKUP(tbl2_2!A245,ishod_substance!A:AD,21,0)</f>
        <v>#N/A</v>
      </c>
      <c r="P245" s="4" t="e">
        <f>VLOOKUP(tbl2_2!A245,ishod_substance!A:AD,22,0)</f>
        <v>#N/A</v>
      </c>
      <c r="Q245" s="4" t="e">
        <f>VLOOKUP(tbl2_2!A245,ishod_substance!A:AD,23,0)</f>
        <v>#N/A</v>
      </c>
      <c r="R245" s="4" t="e">
        <f>VLOOKUP(tbl2_2!A245,ishod_substance!A:AD,24,0)</f>
        <v>#N/A</v>
      </c>
      <c r="S245" s="4" t="e">
        <f>VLOOKUP(tbl2_2!A245,ishod_substance!A:AD,25,0)</f>
        <v>#N/A</v>
      </c>
      <c r="T245" s="4" t="e">
        <f>VLOOKUP(tbl2_2!A245,ishod_substance!A:AD,26,0)</f>
        <v>#N/A</v>
      </c>
      <c r="U245" s="4" t="e">
        <f>VLOOKUP(tbl2_2!A245,ishod_substance!A:AD,27,0)</f>
        <v>#N/A</v>
      </c>
      <c r="V245" s="166" t="e">
        <f>VLOOKUP(tbl2_2!A245,ishod_substance!A:AD,29,0)</f>
        <v>#N/A</v>
      </c>
      <c r="W245" s="166" t="e">
        <f>VLOOKUP(tbl2_2!A245,ishod_substance!A:AD,30,0)</f>
        <v>#N/A</v>
      </c>
      <c r="X245" s="166" t="e">
        <f>VLOOKUP(tbl2_2!A245,ishod_substance!A:AE,31,0)</f>
        <v>#N/A</v>
      </c>
      <c r="Y245" s="10" t="e">
        <f>VLOOKUP(tbl2_2!A245,ishod_substance!A:AD,7,0)</f>
        <v>#N/A</v>
      </c>
      <c r="Z245" s="9" t="e">
        <f>VLOOKUP(Y245,quide!$A$2:$B$1006,2,0)</f>
        <v>#N/A</v>
      </c>
      <c r="AA245" s="4" t="e">
        <f>VLOOKUP(Y245,quide!$A$2:$J$1006,10,0)</f>
        <v>#N/A</v>
      </c>
      <c r="AB245" s="50" t="e">
        <f>VLOOKUP(tbl2_2!A245,ishod_substance!A:AD,8,0)</f>
        <v>#N/A</v>
      </c>
      <c r="AC245" s="28" t="e">
        <f t="shared" si="4"/>
        <v>#N/A</v>
      </c>
      <c r="AD245" s="27" t="e">
        <f>VLOOKUP(tbl2_2!A245,ishod_substance!A:AD,9,0)</f>
        <v>#N/A</v>
      </c>
      <c r="AE245" s="8" t="e">
        <f>VLOOKUP(tbl2_2!A245,ishod_substance!A:AD,9,0)</f>
        <v>#N/A</v>
      </c>
      <c r="AF245" s="12"/>
    </row>
    <row r="246" spans="1:32" hidden="1" x14ac:dyDescent="0.25">
      <c r="A246">
        <v>238</v>
      </c>
      <c r="B246" s="85">
        <f>IFERROR(IF(OR(AND(ishod_substance!$O$1=3,OR(VLOOKUP('tbl2'!Y246,quide!A:G,7,0)=2,VLOOKUP('tbl2'!Y246,quide!A:G,7,0)=1)),AND(ishod_substance!$O$1=2,VLOOKUP('tbl2'!Y246,quide!A:I,9,0)=1)),1,0),0)</f>
        <v>0</v>
      </c>
      <c r="C246" s="5" t="e">
        <f>VLOOKUP(tbl2_2!A246,ishod_substance!A:P,2,0)</f>
        <v>#N/A</v>
      </c>
      <c r="D246" s="7" t="e">
        <f>VLOOKUP(tbl2_2!A246,ishod_substance!A:P,3,0)</f>
        <v>#N/A</v>
      </c>
      <c r="E246" s="5" t="e">
        <f>VLOOKUP(tbl2_2!A246,ishod_substance!A:P,11,0)</f>
        <v>#N/A</v>
      </c>
      <c r="F246" s="6" t="e">
        <f>VLOOKUP(tbl2_2!A246,ishod_substance!A:P,15,0)</f>
        <v>#N/A</v>
      </c>
      <c r="G246" s="6" t="e">
        <f>VLOOKUP(tbl2_2!A246,ishod_substance!A:P,12,0)&amp;"/"&amp;VLOOKUP(tbl2_2!A246,ishod_substance!A:P,14,0)</f>
        <v>#N/A</v>
      </c>
      <c r="H246" s="29" t="e">
        <f>VLOOKUP(tbl2_2!A246,ishod_substance!A:P,6,0)</f>
        <v>#N/A</v>
      </c>
      <c r="I246" s="10" t="e">
        <f>VLOOKUP(tbl2_2!A246,ishod_substance!A:P,15,0)</f>
        <v>#N/A</v>
      </c>
      <c r="J246" s="10" t="e">
        <f>VLOOKUP(tbl2_2!A246,ishod_substance!A:P,5,0)</f>
        <v>#N/A</v>
      </c>
      <c r="K246" s="84" t="e">
        <f>VLOOKUP(tbl2_2!A246,ishod_substance!A:Q,17,0)</f>
        <v>#N/A</v>
      </c>
      <c r="L246" s="84" t="e">
        <f>VLOOKUP(tbl2_2!A246,ishod_substance!A:R,18,0)</f>
        <v>#N/A</v>
      </c>
      <c r="M246" s="165" t="e">
        <f>VLOOKUP(tbl2_2!A246,ishod_substance!A:AD,28,0)</f>
        <v>#N/A</v>
      </c>
      <c r="N246" s="4" t="e">
        <f>VLOOKUP(tbl2_2!A246,ishod_substance!A:AD,20,0)</f>
        <v>#N/A</v>
      </c>
      <c r="O246" s="4" t="e">
        <f>VLOOKUP(tbl2_2!A246,ishod_substance!A:AD,21,0)</f>
        <v>#N/A</v>
      </c>
      <c r="P246" s="4" t="e">
        <f>VLOOKUP(tbl2_2!A246,ishod_substance!A:AD,22,0)</f>
        <v>#N/A</v>
      </c>
      <c r="Q246" s="4" t="e">
        <f>VLOOKUP(tbl2_2!A246,ishod_substance!A:AD,23,0)</f>
        <v>#N/A</v>
      </c>
      <c r="R246" s="4" t="e">
        <f>VLOOKUP(tbl2_2!A246,ishod_substance!A:AD,24,0)</f>
        <v>#N/A</v>
      </c>
      <c r="S246" s="4" t="e">
        <f>VLOOKUP(tbl2_2!A246,ishod_substance!A:AD,25,0)</f>
        <v>#N/A</v>
      </c>
      <c r="T246" s="4" t="e">
        <f>VLOOKUP(tbl2_2!A246,ishod_substance!A:AD,26,0)</f>
        <v>#N/A</v>
      </c>
      <c r="U246" s="4" t="e">
        <f>VLOOKUP(tbl2_2!A246,ishod_substance!A:AD,27,0)</f>
        <v>#N/A</v>
      </c>
      <c r="V246" s="166" t="e">
        <f>VLOOKUP(tbl2_2!A246,ishod_substance!A:AD,29,0)</f>
        <v>#N/A</v>
      </c>
      <c r="W246" s="166" t="e">
        <f>VLOOKUP(tbl2_2!A246,ishod_substance!A:AD,30,0)</f>
        <v>#N/A</v>
      </c>
      <c r="X246" s="166" t="e">
        <f>VLOOKUP(tbl2_2!A246,ishod_substance!A:AE,31,0)</f>
        <v>#N/A</v>
      </c>
      <c r="Y246" s="10" t="e">
        <f>VLOOKUP(tbl2_2!A246,ishod_substance!A:AD,7,0)</f>
        <v>#N/A</v>
      </c>
      <c r="Z246" s="9" t="e">
        <f>VLOOKUP(Y246,quide!$A$2:$B$1006,2,0)</f>
        <v>#N/A</v>
      </c>
      <c r="AA246" s="4" t="e">
        <f>VLOOKUP(Y246,quide!$A$2:$J$1006,10,0)</f>
        <v>#N/A</v>
      </c>
      <c r="AB246" s="50" t="e">
        <f>VLOOKUP(tbl2_2!A246,ishod_substance!A:AD,8,0)</f>
        <v>#N/A</v>
      </c>
      <c r="AC246" s="28" t="e">
        <f t="shared" si="4"/>
        <v>#N/A</v>
      </c>
      <c r="AD246" s="27" t="e">
        <f>VLOOKUP(tbl2_2!A246,ishod_substance!A:AD,9,0)</f>
        <v>#N/A</v>
      </c>
      <c r="AE246" s="8" t="e">
        <f>VLOOKUP(tbl2_2!A246,ishod_substance!A:AD,9,0)</f>
        <v>#N/A</v>
      </c>
      <c r="AF246" s="12"/>
    </row>
    <row r="247" spans="1:32" hidden="1" x14ac:dyDescent="0.25">
      <c r="A247">
        <v>239</v>
      </c>
      <c r="B247" s="85">
        <f>IFERROR(IF(OR(AND(ishod_substance!$O$1=3,OR(VLOOKUP('tbl2'!Y247,quide!A:G,7,0)=2,VLOOKUP('tbl2'!Y247,quide!A:G,7,0)=1)),AND(ishod_substance!$O$1=2,VLOOKUP('tbl2'!Y247,quide!A:I,9,0)=1)),1,0),0)</f>
        <v>0</v>
      </c>
      <c r="C247" s="5" t="e">
        <f>VLOOKUP(tbl2_2!A247,ishod_substance!A:P,2,0)</f>
        <v>#N/A</v>
      </c>
      <c r="D247" s="7" t="e">
        <f>VLOOKUP(tbl2_2!A247,ishod_substance!A:P,3,0)</f>
        <v>#N/A</v>
      </c>
      <c r="E247" s="5" t="e">
        <f>VLOOKUP(tbl2_2!A247,ishod_substance!A:P,11,0)</f>
        <v>#N/A</v>
      </c>
      <c r="F247" s="6" t="e">
        <f>VLOOKUP(tbl2_2!A247,ishod_substance!A:P,15,0)</f>
        <v>#N/A</v>
      </c>
      <c r="G247" s="6" t="e">
        <f>VLOOKUP(tbl2_2!A247,ishod_substance!A:P,12,0)&amp;"/"&amp;VLOOKUP(tbl2_2!A247,ishod_substance!A:P,14,0)</f>
        <v>#N/A</v>
      </c>
      <c r="H247" s="29" t="e">
        <f>VLOOKUP(tbl2_2!A247,ishod_substance!A:P,6,0)</f>
        <v>#N/A</v>
      </c>
      <c r="I247" s="10" t="e">
        <f>VLOOKUP(tbl2_2!A247,ishod_substance!A:P,15,0)</f>
        <v>#N/A</v>
      </c>
      <c r="J247" s="10" t="e">
        <f>VLOOKUP(tbl2_2!A247,ishod_substance!A:P,5,0)</f>
        <v>#N/A</v>
      </c>
      <c r="K247" s="84" t="e">
        <f>VLOOKUP(tbl2_2!A247,ishod_substance!A:Q,17,0)</f>
        <v>#N/A</v>
      </c>
      <c r="L247" s="84" t="e">
        <f>VLOOKUP(tbl2_2!A247,ishod_substance!A:R,18,0)</f>
        <v>#N/A</v>
      </c>
      <c r="M247" s="165" t="e">
        <f>VLOOKUP(tbl2_2!A247,ishod_substance!A:AD,28,0)</f>
        <v>#N/A</v>
      </c>
      <c r="N247" s="4" t="e">
        <f>VLOOKUP(tbl2_2!A247,ishod_substance!A:AD,20,0)</f>
        <v>#N/A</v>
      </c>
      <c r="O247" s="4" t="e">
        <f>VLOOKUP(tbl2_2!A247,ishod_substance!A:AD,21,0)</f>
        <v>#N/A</v>
      </c>
      <c r="P247" s="4" t="e">
        <f>VLOOKUP(tbl2_2!A247,ishod_substance!A:AD,22,0)</f>
        <v>#N/A</v>
      </c>
      <c r="Q247" s="4" t="e">
        <f>VLOOKUP(tbl2_2!A247,ishod_substance!A:AD,23,0)</f>
        <v>#N/A</v>
      </c>
      <c r="R247" s="4" t="e">
        <f>VLOOKUP(tbl2_2!A247,ishod_substance!A:AD,24,0)</f>
        <v>#N/A</v>
      </c>
      <c r="S247" s="4" t="e">
        <f>VLOOKUP(tbl2_2!A247,ishod_substance!A:AD,25,0)</f>
        <v>#N/A</v>
      </c>
      <c r="T247" s="4" t="e">
        <f>VLOOKUP(tbl2_2!A247,ishod_substance!A:AD,26,0)</f>
        <v>#N/A</v>
      </c>
      <c r="U247" s="4" t="e">
        <f>VLOOKUP(tbl2_2!A247,ishod_substance!A:AD,27,0)</f>
        <v>#N/A</v>
      </c>
      <c r="V247" s="166" t="e">
        <f>VLOOKUP(tbl2_2!A247,ishod_substance!A:AD,29,0)</f>
        <v>#N/A</v>
      </c>
      <c r="W247" s="166" t="e">
        <f>VLOOKUP(tbl2_2!A247,ishod_substance!A:AD,30,0)</f>
        <v>#N/A</v>
      </c>
      <c r="X247" s="166" t="e">
        <f>VLOOKUP(tbl2_2!A247,ishod_substance!A:AE,31,0)</f>
        <v>#N/A</v>
      </c>
      <c r="Y247" s="10" t="e">
        <f>VLOOKUP(tbl2_2!A247,ishod_substance!A:AD,7,0)</f>
        <v>#N/A</v>
      </c>
      <c r="Z247" s="9" t="e">
        <f>VLOOKUP(Y247,quide!$A$2:$B$1006,2,0)</f>
        <v>#N/A</v>
      </c>
      <c r="AA247" s="4" t="e">
        <f>VLOOKUP(Y247,quide!$A$2:$J$1006,10,0)</f>
        <v>#N/A</v>
      </c>
      <c r="AB247" s="50" t="e">
        <f>VLOOKUP(tbl2_2!A247,ishod_substance!A:AD,8,0)</f>
        <v>#N/A</v>
      </c>
      <c r="AC247" s="28" t="e">
        <f t="shared" si="4"/>
        <v>#N/A</v>
      </c>
      <c r="AD247" s="27" t="e">
        <f>VLOOKUP(tbl2_2!A247,ishod_substance!A:AD,9,0)</f>
        <v>#N/A</v>
      </c>
      <c r="AE247" s="8" t="e">
        <f>VLOOKUP(tbl2_2!A247,ishod_substance!A:AD,9,0)</f>
        <v>#N/A</v>
      </c>
      <c r="AF247" s="12"/>
    </row>
    <row r="248" spans="1:32" hidden="1" x14ac:dyDescent="0.25">
      <c r="A248">
        <v>240</v>
      </c>
      <c r="B248" s="85">
        <f>IFERROR(IF(OR(AND(ishod_substance!$O$1=3,OR(VLOOKUP('tbl2'!Y248,quide!A:G,7,0)=2,VLOOKUP('tbl2'!Y248,quide!A:G,7,0)=1)),AND(ishod_substance!$O$1=2,VLOOKUP('tbl2'!Y248,quide!A:I,9,0)=1)),1,0),0)</f>
        <v>0</v>
      </c>
      <c r="C248" s="5" t="e">
        <f>VLOOKUP(tbl2_2!A248,ishod_substance!A:P,2,0)</f>
        <v>#N/A</v>
      </c>
      <c r="D248" s="7" t="e">
        <f>VLOOKUP(tbl2_2!A248,ishod_substance!A:P,3,0)</f>
        <v>#N/A</v>
      </c>
      <c r="E248" s="5" t="e">
        <f>VLOOKUP(tbl2_2!A248,ishod_substance!A:P,11,0)</f>
        <v>#N/A</v>
      </c>
      <c r="F248" s="6" t="e">
        <f>VLOOKUP(tbl2_2!A248,ishod_substance!A:P,15,0)</f>
        <v>#N/A</v>
      </c>
      <c r="G248" s="6" t="e">
        <f>VLOOKUP(tbl2_2!A248,ishod_substance!A:P,12,0)&amp;"/"&amp;VLOOKUP(tbl2_2!A248,ishod_substance!A:P,14,0)</f>
        <v>#N/A</v>
      </c>
      <c r="H248" s="29" t="e">
        <f>VLOOKUP(tbl2_2!A248,ishod_substance!A:P,6,0)</f>
        <v>#N/A</v>
      </c>
      <c r="I248" s="10" t="e">
        <f>VLOOKUP(tbl2_2!A248,ishod_substance!A:P,15,0)</f>
        <v>#N/A</v>
      </c>
      <c r="J248" s="10" t="e">
        <f>VLOOKUP(tbl2_2!A248,ishod_substance!A:P,5,0)</f>
        <v>#N/A</v>
      </c>
      <c r="K248" s="84" t="e">
        <f>VLOOKUP(tbl2_2!A248,ishod_substance!A:Q,17,0)</f>
        <v>#N/A</v>
      </c>
      <c r="L248" s="84" t="e">
        <f>VLOOKUP(tbl2_2!A248,ishod_substance!A:R,18,0)</f>
        <v>#N/A</v>
      </c>
      <c r="M248" s="165" t="e">
        <f>VLOOKUP(tbl2_2!A248,ishod_substance!A:AD,28,0)</f>
        <v>#N/A</v>
      </c>
      <c r="N248" s="4" t="e">
        <f>VLOOKUP(tbl2_2!A248,ishod_substance!A:AD,20,0)</f>
        <v>#N/A</v>
      </c>
      <c r="O248" s="4" t="e">
        <f>VLOOKUP(tbl2_2!A248,ishod_substance!A:AD,21,0)</f>
        <v>#N/A</v>
      </c>
      <c r="P248" s="4" t="e">
        <f>VLOOKUP(tbl2_2!A248,ishod_substance!A:AD,22,0)</f>
        <v>#N/A</v>
      </c>
      <c r="Q248" s="4" t="e">
        <f>VLOOKUP(tbl2_2!A248,ishod_substance!A:AD,23,0)</f>
        <v>#N/A</v>
      </c>
      <c r="R248" s="4" t="e">
        <f>VLOOKUP(tbl2_2!A248,ishod_substance!A:AD,24,0)</f>
        <v>#N/A</v>
      </c>
      <c r="S248" s="4" t="e">
        <f>VLOOKUP(tbl2_2!A248,ishod_substance!A:AD,25,0)</f>
        <v>#N/A</v>
      </c>
      <c r="T248" s="4" t="e">
        <f>VLOOKUP(tbl2_2!A248,ishod_substance!A:AD,26,0)</f>
        <v>#N/A</v>
      </c>
      <c r="U248" s="4" t="e">
        <f>VLOOKUP(tbl2_2!A248,ishod_substance!A:AD,27,0)</f>
        <v>#N/A</v>
      </c>
      <c r="V248" s="166" t="e">
        <f>VLOOKUP(tbl2_2!A248,ishod_substance!A:AD,29,0)</f>
        <v>#N/A</v>
      </c>
      <c r="W248" s="166" t="e">
        <f>VLOOKUP(tbl2_2!A248,ishod_substance!A:AD,30,0)</f>
        <v>#N/A</v>
      </c>
      <c r="X248" s="166" t="e">
        <f>VLOOKUP(tbl2_2!A248,ishod_substance!A:AE,31,0)</f>
        <v>#N/A</v>
      </c>
      <c r="Y248" s="10" t="e">
        <f>VLOOKUP(tbl2_2!A248,ishod_substance!A:AD,7,0)</f>
        <v>#N/A</v>
      </c>
      <c r="Z248" s="9" t="e">
        <f>VLOOKUP(Y248,quide!$A$2:$B$1006,2,0)</f>
        <v>#N/A</v>
      </c>
      <c r="AA248" s="4" t="e">
        <f>VLOOKUP(Y248,quide!$A$2:$J$1006,10,0)</f>
        <v>#N/A</v>
      </c>
      <c r="AB248" s="50" t="e">
        <f>VLOOKUP(tbl2_2!A248,ishod_substance!A:AD,8,0)</f>
        <v>#N/A</v>
      </c>
      <c r="AC248" s="28" t="e">
        <f t="shared" si="4"/>
        <v>#N/A</v>
      </c>
      <c r="AD248" s="27" t="e">
        <f>VLOOKUP(tbl2_2!A248,ishod_substance!A:AD,9,0)</f>
        <v>#N/A</v>
      </c>
      <c r="AE248" s="8" t="e">
        <f>VLOOKUP(tbl2_2!A248,ishod_substance!A:AD,9,0)</f>
        <v>#N/A</v>
      </c>
      <c r="AF248" s="12"/>
    </row>
    <row r="249" spans="1:32" hidden="1" x14ac:dyDescent="0.25">
      <c r="A249">
        <v>241</v>
      </c>
      <c r="B249" s="85">
        <f>IFERROR(IF(OR(AND(ishod_substance!$O$1=3,OR(VLOOKUP('tbl2'!Y249,quide!A:G,7,0)=2,VLOOKUP('tbl2'!Y249,quide!A:G,7,0)=1)),AND(ishod_substance!$O$1=2,VLOOKUP('tbl2'!Y249,quide!A:I,9,0)=1)),1,0),0)</f>
        <v>0</v>
      </c>
      <c r="C249" s="5" t="e">
        <f>VLOOKUP(tbl2_2!A249,ishod_substance!A:P,2,0)</f>
        <v>#N/A</v>
      </c>
      <c r="D249" s="7" t="e">
        <f>VLOOKUP(tbl2_2!A249,ishod_substance!A:P,3,0)</f>
        <v>#N/A</v>
      </c>
      <c r="E249" s="5" t="e">
        <f>VLOOKUP(tbl2_2!A249,ishod_substance!A:P,11,0)</f>
        <v>#N/A</v>
      </c>
      <c r="F249" s="6" t="e">
        <f>VLOOKUP(tbl2_2!A249,ishod_substance!A:P,15,0)</f>
        <v>#N/A</v>
      </c>
      <c r="G249" s="6" t="e">
        <f>VLOOKUP(tbl2_2!A249,ishod_substance!A:P,12,0)&amp;"/"&amp;VLOOKUP(tbl2_2!A249,ishod_substance!A:P,14,0)</f>
        <v>#N/A</v>
      </c>
      <c r="H249" s="29" t="e">
        <f>VLOOKUP(tbl2_2!A249,ishod_substance!A:P,6,0)</f>
        <v>#N/A</v>
      </c>
      <c r="I249" s="10" t="e">
        <f>VLOOKUP(tbl2_2!A249,ishod_substance!A:P,15,0)</f>
        <v>#N/A</v>
      </c>
      <c r="J249" s="10" t="e">
        <f>VLOOKUP(tbl2_2!A249,ishod_substance!A:P,5,0)</f>
        <v>#N/A</v>
      </c>
      <c r="K249" s="84" t="e">
        <f>VLOOKUP(tbl2_2!A249,ishod_substance!A:Q,17,0)</f>
        <v>#N/A</v>
      </c>
      <c r="L249" s="84" t="e">
        <f>VLOOKUP(tbl2_2!A249,ishod_substance!A:R,18,0)</f>
        <v>#N/A</v>
      </c>
      <c r="M249" s="165" t="e">
        <f>VLOOKUP(tbl2_2!A249,ishod_substance!A:AD,28,0)</f>
        <v>#N/A</v>
      </c>
      <c r="N249" s="4" t="e">
        <f>VLOOKUP(tbl2_2!A249,ishod_substance!A:AD,20,0)</f>
        <v>#N/A</v>
      </c>
      <c r="O249" s="4" t="e">
        <f>VLOOKUP(tbl2_2!A249,ishod_substance!A:AD,21,0)</f>
        <v>#N/A</v>
      </c>
      <c r="P249" s="4" t="e">
        <f>VLOOKUP(tbl2_2!A249,ishod_substance!A:AD,22,0)</f>
        <v>#N/A</v>
      </c>
      <c r="Q249" s="4" t="e">
        <f>VLOOKUP(tbl2_2!A249,ishod_substance!A:AD,23,0)</f>
        <v>#N/A</v>
      </c>
      <c r="R249" s="4" t="e">
        <f>VLOOKUP(tbl2_2!A249,ishod_substance!A:AD,24,0)</f>
        <v>#N/A</v>
      </c>
      <c r="S249" s="4" t="e">
        <f>VLOOKUP(tbl2_2!A249,ishod_substance!A:AD,25,0)</f>
        <v>#N/A</v>
      </c>
      <c r="T249" s="4" t="e">
        <f>VLOOKUP(tbl2_2!A249,ishod_substance!A:AD,26,0)</f>
        <v>#N/A</v>
      </c>
      <c r="U249" s="4" t="e">
        <f>VLOOKUP(tbl2_2!A249,ishod_substance!A:AD,27,0)</f>
        <v>#N/A</v>
      </c>
      <c r="V249" s="166" t="e">
        <f>VLOOKUP(tbl2_2!A249,ishod_substance!A:AD,29,0)</f>
        <v>#N/A</v>
      </c>
      <c r="W249" s="166" t="e">
        <f>VLOOKUP(tbl2_2!A249,ishod_substance!A:AD,30,0)</f>
        <v>#N/A</v>
      </c>
      <c r="X249" s="166" t="e">
        <f>VLOOKUP(tbl2_2!A249,ishod_substance!A:AE,31,0)</f>
        <v>#N/A</v>
      </c>
      <c r="Y249" s="10" t="e">
        <f>VLOOKUP(tbl2_2!A249,ishod_substance!A:AD,7,0)</f>
        <v>#N/A</v>
      </c>
      <c r="Z249" s="9" t="e">
        <f>VLOOKUP(Y249,quide!$A$2:$B$1006,2,0)</f>
        <v>#N/A</v>
      </c>
      <c r="AA249" s="4" t="e">
        <f>VLOOKUP(Y249,quide!$A$2:$J$1006,10,0)</f>
        <v>#N/A</v>
      </c>
      <c r="AB249" s="50" t="e">
        <f>VLOOKUP(tbl2_2!A249,ishod_substance!A:AD,8,0)</f>
        <v>#N/A</v>
      </c>
      <c r="AC249" s="28" t="e">
        <f t="shared" si="4"/>
        <v>#N/A</v>
      </c>
      <c r="AD249" s="27" t="e">
        <f>VLOOKUP(tbl2_2!A249,ishod_substance!A:AD,9,0)</f>
        <v>#N/A</v>
      </c>
      <c r="AE249" s="8" t="e">
        <f>VLOOKUP(tbl2_2!A249,ishod_substance!A:AD,9,0)</f>
        <v>#N/A</v>
      </c>
      <c r="AF249" s="12"/>
    </row>
    <row r="250" spans="1:32" hidden="1" x14ac:dyDescent="0.25">
      <c r="A250">
        <v>242</v>
      </c>
      <c r="B250" s="85">
        <f>IFERROR(IF(OR(AND(ishod_substance!$O$1=3,OR(VLOOKUP('tbl2'!Y250,quide!A:G,7,0)=2,VLOOKUP('tbl2'!Y250,quide!A:G,7,0)=1)),AND(ishod_substance!$O$1=2,VLOOKUP('tbl2'!Y250,quide!A:I,9,0)=1)),1,0),0)</f>
        <v>0</v>
      </c>
      <c r="C250" s="5" t="e">
        <f>VLOOKUP(tbl2_2!A250,ishod_substance!A:P,2,0)</f>
        <v>#N/A</v>
      </c>
      <c r="D250" s="7" t="e">
        <f>VLOOKUP(tbl2_2!A250,ishod_substance!A:P,3,0)</f>
        <v>#N/A</v>
      </c>
      <c r="E250" s="5" t="e">
        <f>VLOOKUP(tbl2_2!A250,ishod_substance!A:P,11,0)</f>
        <v>#N/A</v>
      </c>
      <c r="F250" s="6" t="e">
        <f>VLOOKUP(tbl2_2!A250,ishod_substance!A:P,15,0)</f>
        <v>#N/A</v>
      </c>
      <c r="G250" s="6" t="e">
        <f>VLOOKUP(tbl2_2!A250,ishod_substance!A:P,12,0)&amp;"/"&amp;VLOOKUP(tbl2_2!A250,ishod_substance!A:P,14,0)</f>
        <v>#N/A</v>
      </c>
      <c r="H250" s="29" t="e">
        <f>VLOOKUP(tbl2_2!A250,ishod_substance!A:P,6,0)</f>
        <v>#N/A</v>
      </c>
      <c r="I250" s="10" t="e">
        <f>VLOOKUP(tbl2_2!A250,ishod_substance!A:P,15,0)</f>
        <v>#N/A</v>
      </c>
      <c r="J250" s="10" t="e">
        <f>VLOOKUP(tbl2_2!A250,ishod_substance!A:P,5,0)</f>
        <v>#N/A</v>
      </c>
      <c r="K250" s="84" t="e">
        <f>VLOOKUP(tbl2_2!A250,ishod_substance!A:Q,17,0)</f>
        <v>#N/A</v>
      </c>
      <c r="L250" s="84" t="e">
        <f>VLOOKUP(tbl2_2!A250,ishod_substance!A:R,18,0)</f>
        <v>#N/A</v>
      </c>
      <c r="M250" s="165" t="e">
        <f>VLOOKUP(tbl2_2!A250,ishod_substance!A:AD,28,0)</f>
        <v>#N/A</v>
      </c>
      <c r="N250" s="4" t="e">
        <f>VLOOKUP(tbl2_2!A250,ishod_substance!A:AD,20,0)</f>
        <v>#N/A</v>
      </c>
      <c r="O250" s="4" t="e">
        <f>VLOOKUP(tbl2_2!A250,ishod_substance!A:AD,21,0)</f>
        <v>#N/A</v>
      </c>
      <c r="P250" s="4" t="e">
        <f>VLOOKUP(tbl2_2!A250,ishod_substance!A:AD,22,0)</f>
        <v>#N/A</v>
      </c>
      <c r="Q250" s="4" t="e">
        <f>VLOOKUP(tbl2_2!A250,ishod_substance!A:AD,23,0)</f>
        <v>#N/A</v>
      </c>
      <c r="R250" s="4" t="e">
        <f>VLOOKUP(tbl2_2!A250,ishod_substance!A:AD,24,0)</f>
        <v>#N/A</v>
      </c>
      <c r="S250" s="4" t="e">
        <f>VLOOKUP(tbl2_2!A250,ishod_substance!A:AD,25,0)</f>
        <v>#N/A</v>
      </c>
      <c r="T250" s="4" t="e">
        <f>VLOOKUP(tbl2_2!A250,ishod_substance!A:AD,26,0)</f>
        <v>#N/A</v>
      </c>
      <c r="U250" s="4" t="e">
        <f>VLOOKUP(tbl2_2!A250,ishod_substance!A:AD,27,0)</f>
        <v>#N/A</v>
      </c>
      <c r="V250" s="166" t="e">
        <f>VLOOKUP(tbl2_2!A250,ishod_substance!A:AD,29,0)</f>
        <v>#N/A</v>
      </c>
      <c r="W250" s="166" t="e">
        <f>VLOOKUP(tbl2_2!A250,ishod_substance!A:AD,30,0)</f>
        <v>#N/A</v>
      </c>
      <c r="X250" s="166" t="e">
        <f>VLOOKUP(tbl2_2!A250,ishod_substance!A:AE,31,0)</f>
        <v>#N/A</v>
      </c>
      <c r="Y250" s="10" t="e">
        <f>VLOOKUP(tbl2_2!A250,ishod_substance!A:AD,7,0)</f>
        <v>#N/A</v>
      </c>
      <c r="Z250" s="9" t="e">
        <f>VLOOKUP(Y250,quide!$A$2:$B$1006,2,0)</f>
        <v>#N/A</v>
      </c>
      <c r="AA250" s="4" t="e">
        <f>VLOOKUP(Y250,quide!$A$2:$J$1006,10,0)</f>
        <v>#N/A</v>
      </c>
      <c r="AB250" s="50" t="e">
        <f>VLOOKUP(tbl2_2!A250,ishod_substance!A:AD,8,0)</f>
        <v>#N/A</v>
      </c>
      <c r="AC250" s="28" t="e">
        <f t="shared" si="4"/>
        <v>#N/A</v>
      </c>
      <c r="AD250" s="27" t="e">
        <f>VLOOKUP(tbl2_2!A250,ishod_substance!A:AD,9,0)</f>
        <v>#N/A</v>
      </c>
      <c r="AE250" s="8" t="e">
        <f>VLOOKUP(tbl2_2!A250,ishod_substance!A:AD,9,0)</f>
        <v>#N/A</v>
      </c>
      <c r="AF250" s="12"/>
    </row>
    <row r="251" spans="1:32" hidden="1" x14ac:dyDescent="0.25">
      <c r="A251">
        <v>243</v>
      </c>
      <c r="B251" s="85">
        <f>IFERROR(IF(OR(AND(ishod_substance!$O$1=3,OR(VLOOKUP('tbl2'!Y251,quide!A:G,7,0)=2,VLOOKUP('tbl2'!Y251,quide!A:G,7,0)=1)),AND(ishod_substance!$O$1=2,VLOOKUP('tbl2'!Y251,quide!A:I,9,0)=1)),1,0),0)</f>
        <v>0</v>
      </c>
      <c r="C251" s="5" t="e">
        <f>VLOOKUP(tbl2_2!A251,ishod_substance!A:P,2,0)</f>
        <v>#N/A</v>
      </c>
      <c r="D251" s="7" t="e">
        <f>VLOOKUP(tbl2_2!A251,ishod_substance!A:P,3,0)</f>
        <v>#N/A</v>
      </c>
      <c r="E251" s="5" t="e">
        <f>VLOOKUP(tbl2_2!A251,ishod_substance!A:P,11,0)</f>
        <v>#N/A</v>
      </c>
      <c r="F251" s="6" t="e">
        <f>VLOOKUP(tbl2_2!A251,ishod_substance!A:P,15,0)</f>
        <v>#N/A</v>
      </c>
      <c r="G251" s="6" t="e">
        <f>VLOOKUP(tbl2_2!A251,ishod_substance!A:P,12,0)&amp;"/"&amp;VLOOKUP(tbl2_2!A251,ishod_substance!A:P,14,0)</f>
        <v>#N/A</v>
      </c>
      <c r="H251" s="29" t="e">
        <f>VLOOKUP(tbl2_2!A251,ishod_substance!A:P,6,0)</f>
        <v>#N/A</v>
      </c>
      <c r="I251" s="10" t="e">
        <f>VLOOKUP(tbl2_2!A251,ishod_substance!A:P,15,0)</f>
        <v>#N/A</v>
      </c>
      <c r="J251" s="10" t="e">
        <f>VLOOKUP(tbl2_2!A251,ishod_substance!A:P,5,0)</f>
        <v>#N/A</v>
      </c>
      <c r="K251" s="84" t="e">
        <f>VLOOKUP(tbl2_2!A251,ishod_substance!A:Q,17,0)</f>
        <v>#N/A</v>
      </c>
      <c r="L251" s="84" t="e">
        <f>VLOOKUP(tbl2_2!A251,ishod_substance!A:R,18,0)</f>
        <v>#N/A</v>
      </c>
      <c r="M251" s="165" t="e">
        <f>VLOOKUP(tbl2_2!A251,ishod_substance!A:AD,28,0)</f>
        <v>#N/A</v>
      </c>
      <c r="N251" s="4" t="e">
        <f>VLOOKUP(tbl2_2!A251,ishod_substance!A:AD,20,0)</f>
        <v>#N/A</v>
      </c>
      <c r="O251" s="4" t="e">
        <f>VLOOKUP(tbl2_2!A251,ishod_substance!A:AD,21,0)</f>
        <v>#N/A</v>
      </c>
      <c r="P251" s="4" t="e">
        <f>VLOOKUP(tbl2_2!A251,ishod_substance!A:AD,22,0)</f>
        <v>#N/A</v>
      </c>
      <c r="Q251" s="4" t="e">
        <f>VLOOKUP(tbl2_2!A251,ishod_substance!A:AD,23,0)</f>
        <v>#N/A</v>
      </c>
      <c r="R251" s="4" t="e">
        <f>VLOOKUP(tbl2_2!A251,ishod_substance!A:AD,24,0)</f>
        <v>#N/A</v>
      </c>
      <c r="S251" s="4" t="e">
        <f>VLOOKUP(tbl2_2!A251,ishod_substance!A:AD,25,0)</f>
        <v>#N/A</v>
      </c>
      <c r="T251" s="4" t="e">
        <f>VLOOKUP(tbl2_2!A251,ishod_substance!A:AD,26,0)</f>
        <v>#N/A</v>
      </c>
      <c r="U251" s="4" t="e">
        <f>VLOOKUP(tbl2_2!A251,ishod_substance!A:AD,27,0)</f>
        <v>#N/A</v>
      </c>
      <c r="V251" s="166" t="e">
        <f>VLOOKUP(tbl2_2!A251,ishod_substance!A:AD,29,0)</f>
        <v>#N/A</v>
      </c>
      <c r="W251" s="166" t="e">
        <f>VLOOKUP(tbl2_2!A251,ishod_substance!A:AD,30,0)</f>
        <v>#N/A</v>
      </c>
      <c r="X251" s="166" t="e">
        <f>VLOOKUP(tbl2_2!A251,ishod_substance!A:AE,31,0)</f>
        <v>#N/A</v>
      </c>
      <c r="Y251" s="10" t="e">
        <f>VLOOKUP(tbl2_2!A251,ishod_substance!A:AD,7,0)</f>
        <v>#N/A</v>
      </c>
      <c r="Z251" s="9" t="e">
        <f>VLOOKUP(Y251,quide!$A$2:$B$1006,2,0)</f>
        <v>#N/A</v>
      </c>
      <c r="AA251" s="4" t="e">
        <f>VLOOKUP(Y251,quide!$A$2:$J$1006,10,0)</f>
        <v>#N/A</v>
      </c>
      <c r="AB251" s="50" t="e">
        <f>VLOOKUP(tbl2_2!A251,ishod_substance!A:AD,8,0)</f>
        <v>#N/A</v>
      </c>
      <c r="AC251" s="28" t="e">
        <f t="shared" ref="AC251:AC314" si="5">IF(O251=0,0,AB251*1000/O251)</f>
        <v>#N/A</v>
      </c>
      <c r="AD251" s="27" t="e">
        <f>VLOOKUP(tbl2_2!A251,ishod_substance!A:AD,9,0)</f>
        <v>#N/A</v>
      </c>
      <c r="AE251" s="8" t="e">
        <f>VLOOKUP(tbl2_2!A251,ishod_substance!A:AD,9,0)</f>
        <v>#N/A</v>
      </c>
      <c r="AF251" s="12"/>
    </row>
    <row r="252" spans="1:32" hidden="1" x14ac:dyDescent="0.25">
      <c r="A252">
        <v>244</v>
      </c>
      <c r="B252" s="85">
        <f>IFERROR(IF(OR(AND(ishod_substance!$O$1=3,OR(VLOOKUP('tbl2'!Y252,quide!A:G,7,0)=2,VLOOKUP('tbl2'!Y252,quide!A:G,7,0)=1)),AND(ishod_substance!$O$1=2,VLOOKUP('tbl2'!Y252,quide!A:I,9,0)=1)),1,0),0)</f>
        <v>0</v>
      </c>
      <c r="C252" s="5" t="e">
        <f>VLOOKUP(tbl2_2!A252,ishod_substance!A:P,2,0)</f>
        <v>#N/A</v>
      </c>
      <c r="D252" s="7" t="e">
        <f>VLOOKUP(tbl2_2!A252,ishod_substance!A:P,3,0)</f>
        <v>#N/A</v>
      </c>
      <c r="E252" s="5" t="e">
        <f>VLOOKUP(tbl2_2!A252,ishod_substance!A:P,11,0)</f>
        <v>#N/A</v>
      </c>
      <c r="F252" s="6" t="e">
        <f>VLOOKUP(tbl2_2!A252,ishod_substance!A:P,15,0)</f>
        <v>#N/A</v>
      </c>
      <c r="G252" s="6" t="e">
        <f>VLOOKUP(tbl2_2!A252,ishod_substance!A:P,12,0)&amp;"/"&amp;VLOOKUP(tbl2_2!A252,ishod_substance!A:P,14,0)</f>
        <v>#N/A</v>
      </c>
      <c r="H252" s="29" t="e">
        <f>VLOOKUP(tbl2_2!A252,ishod_substance!A:P,6,0)</f>
        <v>#N/A</v>
      </c>
      <c r="I252" s="10" t="e">
        <f>VLOOKUP(tbl2_2!A252,ishod_substance!A:P,15,0)</f>
        <v>#N/A</v>
      </c>
      <c r="J252" s="10" t="e">
        <f>VLOOKUP(tbl2_2!A252,ishod_substance!A:P,5,0)</f>
        <v>#N/A</v>
      </c>
      <c r="K252" s="84" t="e">
        <f>VLOOKUP(tbl2_2!A252,ishod_substance!A:Q,17,0)</f>
        <v>#N/A</v>
      </c>
      <c r="L252" s="84" t="e">
        <f>VLOOKUP(tbl2_2!A252,ishod_substance!A:R,18,0)</f>
        <v>#N/A</v>
      </c>
      <c r="M252" s="165" t="e">
        <f>VLOOKUP(tbl2_2!A252,ishod_substance!A:AD,28,0)</f>
        <v>#N/A</v>
      </c>
      <c r="N252" s="4" t="e">
        <f>VLOOKUP(tbl2_2!A252,ishod_substance!A:AD,20,0)</f>
        <v>#N/A</v>
      </c>
      <c r="O252" s="4" t="e">
        <f>VLOOKUP(tbl2_2!A252,ishod_substance!A:AD,21,0)</f>
        <v>#N/A</v>
      </c>
      <c r="P252" s="4" t="e">
        <f>VLOOKUP(tbl2_2!A252,ishod_substance!A:AD,22,0)</f>
        <v>#N/A</v>
      </c>
      <c r="Q252" s="4" t="e">
        <f>VLOOKUP(tbl2_2!A252,ishod_substance!A:AD,23,0)</f>
        <v>#N/A</v>
      </c>
      <c r="R252" s="4" t="e">
        <f>VLOOKUP(tbl2_2!A252,ishod_substance!A:AD,24,0)</f>
        <v>#N/A</v>
      </c>
      <c r="S252" s="4" t="e">
        <f>VLOOKUP(tbl2_2!A252,ishod_substance!A:AD,25,0)</f>
        <v>#N/A</v>
      </c>
      <c r="T252" s="4" t="e">
        <f>VLOOKUP(tbl2_2!A252,ishod_substance!A:AD,26,0)</f>
        <v>#N/A</v>
      </c>
      <c r="U252" s="4" t="e">
        <f>VLOOKUP(tbl2_2!A252,ishod_substance!A:AD,27,0)</f>
        <v>#N/A</v>
      </c>
      <c r="V252" s="166" t="e">
        <f>VLOOKUP(tbl2_2!A252,ishod_substance!A:AD,29,0)</f>
        <v>#N/A</v>
      </c>
      <c r="W252" s="166" t="e">
        <f>VLOOKUP(tbl2_2!A252,ishod_substance!A:AD,30,0)</f>
        <v>#N/A</v>
      </c>
      <c r="X252" s="166" t="e">
        <f>VLOOKUP(tbl2_2!A252,ishod_substance!A:AE,31,0)</f>
        <v>#N/A</v>
      </c>
      <c r="Y252" s="10" t="e">
        <f>VLOOKUP(tbl2_2!A252,ishod_substance!A:AD,7,0)</f>
        <v>#N/A</v>
      </c>
      <c r="Z252" s="9" t="e">
        <f>VLOOKUP(Y252,quide!$A$2:$B$1006,2,0)</f>
        <v>#N/A</v>
      </c>
      <c r="AA252" s="4" t="e">
        <f>VLOOKUP(Y252,quide!$A$2:$J$1006,10,0)</f>
        <v>#N/A</v>
      </c>
      <c r="AB252" s="50" t="e">
        <f>VLOOKUP(tbl2_2!A252,ishod_substance!A:AD,8,0)</f>
        <v>#N/A</v>
      </c>
      <c r="AC252" s="28" t="e">
        <f t="shared" si="5"/>
        <v>#N/A</v>
      </c>
      <c r="AD252" s="27" t="e">
        <f>VLOOKUP(tbl2_2!A252,ishod_substance!A:AD,9,0)</f>
        <v>#N/A</v>
      </c>
      <c r="AE252" s="8" t="e">
        <f>VLOOKUP(tbl2_2!A252,ishod_substance!A:AD,9,0)</f>
        <v>#N/A</v>
      </c>
      <c r="AF252" s="12"/>
    </row>
    <row r="253" spans="1:32" hidden="1" x14ac:dyDescent="0.25">
      <c r="A253">
        <v>245</v>
      </c>
      <c r="B253" s="85">
        <f>IFERROR(IF(OR(AND(ishod_substance!$O$1=3,OR(VLOOKUP('tbl2'!Y253,quide!A:G,7,0)=2,VLOOKUP('tbl2'!Y253,quide!A:G,7,0)=1)),AND(ishod_substance!$O$1=2,VLOOKUP('tbl2'!Y253,quide!A:I,9,0)=1)),1,0),0)</f>
        <v>0</v>
      </c>
      <c r="C253" s="5" t="e">
        <f>VLOOKUP(tbl2_2!A253,ishod_substance!A:P,2,0)</f>
        <v>#N/A</v>
      </c>
      <c r="D253" s="7" t="e">
        <f>VLOOKUP(tbl2_2!A253,ishod_substance!A:P,3,0)</f>
        <v>#N/A</v>
      </c>
      <c r="E253" s="5" t="e">
        <f>VLOOKUP(tbl2_2!A253,ishod_substance!A:P,11,0)</f>
        <v>#N/A</v>
      </c>
      <c r="F253" s="6" t="e">
        <f>VLOOKUP(tbl2_2!A253,ishod_substance!A:P,15,0)</f>
        <v>#N/A</v>
      </c>
      <c r="G253" s="6" t="e">
        <f>VLOOKUP(tbl2_2!A253,ishod_substance!A:P,12,0)&amp;"/"&amp;VLOOKUP(tbl2_2!A253,ishod_substance!A:P,14,0)</f>
        <v>#N/A</v>
      </c>
      <c r="H253" s="29" t="e">
        <f>VLOOKUP(tbl2_2!A253,ishod_substance!A:P,6,0)</f>
        <v>#N/A</v>
      </c>
      <c r="I253" s="10" t="e">
        <f>VLOOKUP(tbl2_2!A253,ishod_substance!A:P,15,0)</f>
        <v>#N/A</v>
      </c>
      <c r="J253" s="10" t="e">
        <f>VLOOKUP(tbl2_2!A253,ishod_substance!A:P,5,0)</f>
        <v>#N/A</v>
      </c>
      <c r="K253" s="84" t="e">
        <f>VLOOKUP(tbl2_2!A253,ishod_substance!A:Q,17,0)</f>
        <v>#N/A</v>
      </c>
      <c r="L253" s="84" t="e">
        <f>VLOOKUP(tbl2_2!A253,ishod_substance!A:R,18,0)</f>
        <v>#N/A</v>
      </c>
      <c r="M253" s="165" t="e">
        <f>VLOOKUP(tbl2_2!A253,ishod_substance!A:AD,28,0)</f>
        <v>#N/A</v>
      </c>
      <c r="N253" s="4" t="e">
        <f>VLOOKUP(tbl2_2!A253,ishod_substance!A:AD,20,0)</f>
        <v>#N/A</v>
      </c>
      <c r="O253" s="4" t="e">
        <f>VLOOKUP(tbl2_2!A253,ishod_substance!A:AD,21,0)</f>
        <v>#N/A</v>
      </c>
      <c r="P253" s="4" t="e">
        <f>VLOOKUP(tbl2_2!A253,ishod_substance!A:AD,22,0)</f>
        <v>#N/A</v>
      </c>
      <c r="Q253" s="4" t="e">
        <f>VLOOKUP(tbl2_2!A253,ishod_substance!A:AD,23,0)</f>
        <v>#N/A</v>
      </c>
      <c r="R253" s="4" t="e">
        <f>VLOOKUP(tbl2_2!A253,ishod_substance!A:AD,24,0)</f>
        <v>#N/A</v>
      </c>
      <c r="S253" s="4" t="e">
        <f>VLOOKUP(tbl2_2!A253,ishod_substance!A:AD,25,0)</f>
        <v>#N/A</v>
      </c>
      <c r="T253" s="4" t="e">
        <f>VLOOKUP(tbl2_2!A253,ishod_substance!A:AD,26,0)</f>
        <v>#N/A</v>
      </c>
      <c r="U253" s="4" t="e">
        <f>VLOOKUP(tbl2_2!A253,ishod_substance!A:AD,27,0)</f>
        <v>#N/A</v>
      </c>
      <c r="V253" s="166" t="e">
        <f>VLOOKUP(tbl2_2!A253,ishod_substance!A:AD,29,0)</f>
        <v>#N/A</v>
      </c>
      <c r="W253" s="166" t="e">
        <f>VLOOKUP(tbl2_2!A253,ishod_substance!A:AD,30,0)</f>
        <v>#N/A</v>
      </c>
      <c r="X253" s="166" t="e">
        <f>VLOOKUP(tbl2_2!A253,ishod_substance!A:AE,31,0)</f>
        <v>#N/A</v>
      </c>
      <c r="Y253" s="10" t="e">
        <f>VLOOKUP(tbl2_2!A253,ishod_substance!A:AD,7,0)</f>
        <v>#N/A</v>
      </c>
      <c r="Z253" s="9" t="e">
        <f>VLOOKUP(Y253,quide!$A$2:$B$1006,2,0)</f>
        <v>#N/A</v>
      </c>
      <c r="AA253" s="4" t="e">
        <f>VLOOKUP(Y253,quide!$A$2:$J$1006,10,0)</f>
        <v>#N/A</v>
      </c>
      <c r="AB253" s="50" t="e">
        <f>VLOOKUP(tbl2_2!A253,ishod_substance!A:AD,8,0)</f>
        <v>#N/A</v>
      </c>
      <c r="AC253" s="28" t="e">
        <f t="shared" si="5"/>
        <v>#N/A</v>
      </c>
      <c r="AD253" s="27" t="e">
        <f>VLOOKUP(tbl2_2!A253,ishod_substance!A:AD,9,0)</f>
        <v>#N/A</v>
      </c>
      <c r="AE253" s="8" t="e">
        <f>VLOOKUP(tbl2_2!A253,ishod_substance!A:AD,9,0)</f>
        <v>#N/A</v>
      </c>
      <c r="AF253" s="12"/>
    </row>
    <row r="254" spans="1:32" hidden="1" x14ac:dyDescent="0.25">
      <c r="A254">
        <v>246</v>
      </c>
      <c r="B254" s="85">
        <f>IFERROR(IF(OR(AND(ishod_substance!$O$1=3,OR(VLOOKUP('tbl2'!Y254,quide!A:G,7,0)=2,VLOOKUP('tbl2'!Y254,quide!A:G,7,0)=1)),AND(ishod_substance!$O$1=2,VLOOKUP('tbl2'!Y254,quide!A:I,9,0)=1)),1,0),0)</f>
        <v>0</v>
      </c>
      <c r="C254" s="5" t="e">
        <f>VLOOKUP(tbl2_2!A254,ishod_substance!A:P,2,0)</f>
        <v>#N/A</v>
      </c>
      <c r="D254" s="7" t="e">
        <f>VLOOKUP(tbl2_2!A254,ishod_substance!A:P,3,0)</f>
        <v>#N/A</v>
      </c>
      <c r="E254" s="5" t="e">
        <f>VLOOKUP(tbl2_2!A254,ishod_substance!A:P,11,0)</f>
        <v>#N/A</v>
      </c>
      <c r="F254" s="6" t="e">
        <f>VLOOKUP(tbl2_2!A254,ishod_substance!A:P,15,0)</f>
        <v>#N/A</v>
      </c>
      <c r="G254" s="6" t="e">
        <f>VLOOKUP(tbl2_2!A254,ishod_substance!A:P,12,0)&amp;"/"&amp;VLOOKUP(tbl2_2!A254,ishod_substance!A:P,14,0)</f>
        <v>#N/A</v>
      </c>
      <c r="H254" s="29" t="e">
        <f>VLOOKUP(tbl2_2!A254,ishod_substance!A:P,6,0)</f>
        <v>#N/A</v>
      </c>
      <c r="I254" s="10" t="e">
        <f>VLOOKUP(tbl2_2!A254,ishod_substance!A:P,15,0)</f>
        <v>#N/A</v>
      </c>
      <c r="J254" s="10" t="e">
        <f>VLOOKUP(tbl2_2!A254,ishod_substance!A:P,5,0)</f>
        <v>#N/A</v>
      </c>
      <c r="K254" s="84" t="e">
        <f>VLOOKUP(tbl2_2!A254,ishod_substance!A:Q,17,0)</f>
        <v>#N/A</v>
      </c>
      <c r="L254" s="84" t="e">
        <f>VLOOKUP(tbl2_2!A254,ishod_substance!A:R,18,0)</f>
        <v>#N/A</v>
      </c>
      <c r="M254" s="165" t="e">
        <f>VLOOKUP(tbl2_2!A254,ishod_substance!A:AD,28,0)</f>
        <v>#N/A</v>
      </c>
      <c r="N254" s="4" t="e">
        <f>VLOOKUP(tbl2_2!A254,ishod_substance!A:AD,20,0)</f>
        <v>#N/A</v>
      </c>
      <c r="O254" s="4" t="e">
        <f>VLOOKUP(tbl2_2!A254,ishod_substance!A:AD,21,0)</f>
        <v>#N/A</v>
      </c>
      <c r="P254" s="4" t="e">
        <f>VLOOKUP(tbl2_2!A254,ishod_substance!A:AD,22,0)</f>
        <v>#N/A</v>
      </c>
      <c r="Q254" s="4" t="e">
        <f>VLOOKUP(tbl2_2!A254,ishod_substance!A:AD,23,0)</f>
        <v>#N/A</v>
      </c>
      <c r="R254" s="4" t="e">
        <f>VLOOKUP(tbl2_2!A254,ishod_substance!A:AD,24,0)</f>
        <v>#N/A</v>
      </c>
      <c r="S254" s="4" t="e">
        <f>VLOOKUP(tbl2_2!A254,ishod_substance!A:AD,25,0)</f>
        <v>#N/A</v>
      </c>
      <c r="T254" s="4" t="e">
        <f>VLOOKUP(tbl2_2!A254,ishod_substance!A:AD,26,0)</f>
        <v>#N/A</v>
      </c>
      <c r="U254" s="4" t="e">
        <f>VLOOKUP(tbl2_2!A254,ishod_substance!A:AD,27,0)</f>
        <v>#N/A</v>
      </c>
      <c r="V254" s="166" t="e">
        <f>VLOOKUP(tbl2_2!A254,ishod_substance!A:AD,29,0)</f>
        <v>#N/A</v>
      </c>
      <c r="W254" s="166" t="e">
        <f>VLOOKUP(tbl2_2!A254,ishod_substance!A:AD,30,0)</f>
        <v>#N/A</v>
      </c>
      <c r="X254" s="166" t="e">
        <f>VLOOKUP(tbl2_2!A254,ishod_substance!A:AE,31,0)</f>
        <v>#N/A</v>
      </c>
      <c r="Y254" s="10" t="e">
        <f>VLOOKUP(tbl2_2!A254,ishod_substance!A:AD,7,0)</f>
        <v>#N/A</v>
      </c>
      <c r="Z254" s="9" t="e">
        <f>VLOOKUP(Y254,quide!$A$2:$B$1006,2,0)</f>
        <v>#N/A</v>
      </c>
      <c r="AA254" s="4" t="e">
        <f>VLOOKUP(Y254,quide!$A$2:$J$1006,10,0)</f>
        <v>#N/A</v>
      </c>
      <c r="AB254" s="50" t="e">
        <f>VLOOKUP(tbl2_2!A254,ishod_substance!A:AD,8,0)</f>
        <v>#N/A</v>
      </c>
      <c r="AC254" s="28" t="e">
        <f t="shared" si="5"/>
        <v>#N/A</v>
      </c>
      <c r="AD254" s="27" t="e">
        <f>VLOOKUP(tbl2_2!A254,ishod_substance!A:AD,9,0)</f>
        <v>#N/A</v>
      </c>
      <c r="AE254" s="8" t="e">
        <f>VLOOKUP(tbl2_2!A254,ishod_substance!A:AD,9,0)</f>
        <v>#N/A</v>
      </c>
      <c r="AF254" s="12"/>
    </row>
    <row r="255" spans="1:32" hidden="1" x14ac:dyDescent="0.25">
      <c r="A255">
        <v>247</v>
      </c>
      <c r="B255" s="85">
        <f>IFERROR(IF(OR(AND(ishod_substance!$O$1=3,OR(VLOOKUP('tbl2'!Y255,quide!A:G,7,0)=2,VLOOKUP('tbl2'!Y255,quide!A:G,7,0)=1)),AND(ishod_substance!$O$1=2,VLOOKUP('tbl2'!Y255,quide!A:I,9,0)=1)),1,0),0)</f>
        <v>0</v>
      </c>
      <c r="C255" s="5" t="e">
        <f>VLOOKUP(tbl2_2!A255,ishod_substance!A:P,2,0)</f>
        <v>#N/A</v>
      </c>
      <c r="D255" s="7" t="e">
        <f>VLOOKUP(tbl2_2!A255,ishod_substance!A:P,3,0)</f>
        <v>#N/A</v>
      </c>
      <c r="E255" s="5" t="e">
        <f>VLOOKUP(tbl2_2!A255,ishod_substance!A:P,11,0)</f>
        <v>#N/A</v>
      </c>
      <c r="F255" s="6" t="e">
        <f>VLOOKUP(tbl2_2!A255,ishod_substance!A:P,15,0)</f>
        <v>#N/A</v>
      </c>
      <c r="G255" s="6" t="e">
        <f>VLOOKUP(tbl2_2!A255,ishod_substance!A:P,12,0)&amp;"/"&amp;VLOOKUP(tbl2_2!A255,ishod_substance!A:P,14,0)</f>
        <v>#N/A</v>
      </c>
      <c r="H255" s="29" t="e">
        <f>VLOOKUP(tbl2_2!A255,ishod_substance!A:P,6,0)</f>
        <v>#N/A</v>
      </c>
      <c r="I255" s="10" t="e">
        <f>VLOOKUP(tbl2_2!A255,ishod_substance!A:P,15,0)</f>
        <v>#N/A</v>
      </c>
      <c r="J255" s="10" t="e">
        <f>VLOOKUP(tbl2_2!A255,ishod_substance!A:P,5,0)</f>
        <v>#N/A</v>
      </c>
      <c r="K255" s="84" t="e">
        <f>VLOOKUP(tbl2_2!A255,ishod_substance!A:Q,17,0)</f>
        <v>#N/A</v>
      </c>
      <c r="L255" s="84" t="e">
        <f>VLOOKUP(tbl2_2!A255,ishod_substance!A:R,18,0)</f>
        <v>#N/A</v>
      </c>
      <c r="M255" s="165" t="e">
        <f>VLOOKUP(tbl2_2!A255,ishod_substance!A:AD,28,0)</f>
        <v>#N/A</v>
      </c>
      <c r="N255" s="4" t="e">
        <f>VLOOKUP(tbl2_2!A255,ishod_substance!A:AD,20,0)</f>
        <v>#N/A</v>
      </c>
      <c r="O255" s="4" t="e">
        <f>VLOOKUP(tbl2_2!A255,ishod_substance!A:AD,21,0)</f>
        <v>#N/A</v>
      </c>
      <c r="P255" s="4" t="e">
        <f>VLOOKUP(tbl2_2!A255,ishod_substance!A:AD,22,0)</f>
        <v>#N/A</v>
      </c>
      <c r="Q255" s="4" t="e">
        <f>VLOOKUP(tbl2_2!A255,ishod_substance!A:AD,23,0)</f>
        <v>#N/A</v>
      </c>
      <c r="R255" s="4" t="e">
        <f>VLOOKUP(tbl2_2!A255,ishod_substance!A:AD,24,0)</f>
        <v>#N/A</v>
      </c>
      <c r="S255" s="4" t="e">
        <f>VLOOKUP(tbl2_2!A255,ishod_substance!A:AD,25,0)</f>
        <v>#N/A</v>
      </c>
      <c r="T255" s="4" t="e">
        <f>VLOOKUP(tbl2_2!A255,ishod_substance!A:AD,26,0)</f>
        <v>#N/A</v>
      </c>
      <c r="U255" s="4" t="e">
        <f>VLOOKUP(tbl2_2!A255,ishod_substance!A:AD,27,0)</f>
        <v>#N/A</v>
      </c>
      <c r="V255" s="166" t="e">
        <f>VLOOKUP(tbl2_2!A255,ishod_substance!A:AD,29,0)</f>
        <v>#N/A</v>
      </c>
      <c r="W255" s="166" t="e">
        <f>VLOOKUP(tbl2_2!A255,ishod_substance!A:AD,30,0)</f>
        <v>#N/A</v>
      </c>
      <c r="X255" s="166" t="e">
        <f>VLOOKUP(tbl2_2!A255,ishod_substance!A:AE,31,0)</f>
        <v>#N/A</v>
      </c>
      <c r="Y255" s="10" t="e">
        <f>VLOOKUP(tbl2_2!A255,ishod_substance!A:AD,7,0)</f>
        <v>#N/A</v>
      </c>
      <c r="Z255" s="9" t="e">
        <f>VLOOKUP(Y255,quide!$A$2:$B$1006,2,0)</f>
        <v>#N/A</v>
      </c>
      <c r="AA255" s="4" t="e">
        <f>VLOOKUP(Y255,quide!$A$2:$J$1006,10,0)</f>
        <v>#N/A</v>
      </c>
      <c r="AB255" s="50" t="e">
        <f>VLOOKUP(tbl2_2!A255,ishod_substance!A:AD,8,0)</f>
        <v>#N/A</v>
      </c>
      <c r="AC255" s="28" t="e">
        <f t="shared" si="5"/>
        <v>#N/A</v>
      </c>
      <c r="AD255" s="27" t="e">
        <f>VLOOKUP(tbl2_2!A255,ishod_substance!A:AD,9,0)</f>
        <v>#N/A</v>
      </c>
      <c r="AE255" s="8" t="e">
        <f>VLOOKUP(tbl2_2!A255,ishod_substance!A:AD,9,0)</f>
        <v>#N/A</v>
      </c>
      <c r="AF255" s="12"/>
    </row>
    <row r="256" spans="1:32" hidden="1" x14ac:dyDescent="0.25">
      <c r="A256">
        <v>248</v>
      </c>
      <c r="B256" s="85">
        <f>IFERROR(IF(OR(AND(ishod_substance!$O$1=3,OR(VLOOKUP('tbl2'!Y256,quide!A:G,7,0)=2,VLOOKUP('tbl2'!Y256,quide!A:G,7,0)=1)),AND(ishod_substance!$O$1=2,VLOOKUP('tbl2'!Y256,quide!A:I,9,0)=1)),1,0),0)</f>
        <v>0</v>
      </c>
      <c r="C256" s="5" t="e">
        <f>VLOOKUP(tbl2_2!A256,ishod_substance!A:P,2,0)</f>
        <v>#N/A</v>
      </c>
      <c r="D256" s="7" t="e">
        <f>VLOOKUP(tbl2_2!A256,ishod_substance!A:P,3,0)</f>
        <v>#N/A</v>
      </c>
      <c r="E256" s="5" t="e">
        <f>VLOOKUP(tbl2_2!A256,ishod_substance!A:P,11,0)</f>
        <v>#N/A</v>
      </c>
      <c r="F256" s="6" t="e">
        <f>VLOOKUP(tbl2_2!A256,ishod_substance!A:P,15,0)</f>
        <v>#N/A</v>
      </c>
      <c r="G256" s="6" t="e">
        <f>VLOOKUP(tbl2_2!A256,ishod_substance!A:P,12,0)&amp;"/"&amp;VLOOKUP(tbl2_2!A256,ishod_substance!A:P,14,0)</f>
        <v>#N/A</v>
      </c>
      <c r="H256" s="29" t="e">
        <f>VLOOKUP(tbl2_2!A256,ishod_substance!A:P,6,0)</f>
        <v>#N/A</v>
      </c>
      <c r="I256" s="10" t="e">
        <f>VLOOKUP(tbl2_2!A256,ishod_substance!A:P,15,0)</f>
        <v>#N/A</v>
      </c>
      <c r="J256" s="10" t="e">
        <f>VLOOKUP(tbl2_2!A256,ishod_substance!A:P,5,0)</f>
        <v>#N/A</v>
      </c>
      <c r="K256" s="84" t="e">
        <f>VLOOKUP(tbl2_2!A256,ishod_substance!A:Q,17,0)</f>
        <v>#N/A</v>
      </c>
      <c r="L256" s="84" t="e">
        <f>VLOOKUP(tbl2_2!A256,ishod_substance!A:R,18,0)</f>
        <v>#N/A</v>
      </c>
      <c r="M256" s="165" t="e">
        <f>VLOOKUP(tbl2_2!A256,ishod_substance!A:AD,28,0)</f>
        <v>#N/A</v>
      </c>
      <c r="N256" s="4" t="e">
        <f>VLOOKUP(tbl2_2!A256,ishod_substance!A:AD,20,0)</f>
        <v>#N/A</v>
      </c>
      <c r="O256" s="4" t="e">
        <f>VLOOKUP(tbl2_2!A256,ishod_substance!A:AD,21,0)</f>
        <v>#N/A</v>
      </c>
      <c r="P256" s="4" t="e">
        <f>VLOOKUP(tbl2_2!A256,ishod_substance!A:AD,22,0)</f>
        <v>#N/A</v>
      </c>
      <c r="Q256" s="4" t="e">
        <f>VLOOKUP(tbl2_2!A256,ishod_substance!A:AD,23,0)</f>
        <v>#N/A</v>
      </c>
      <c r="R256" s="4" t="e">
        <f>VLOOKUP(tbl2_2!A256,ishod_substance!A:AD,24,0)</f>
        <v>#N/A</v>
      </c>
      <c r="S256" s="4" t="e">
        <f>VLOOKUP(tbl2_2!A256,ishod_substance!A:AD,25,0)</f>
        <v>#N/A</v>
      </c>
      <c r="T256" s="4" t="e">
        <f>VLOOKUP(tbl2_2!A256,ishod_substance!A:AD,26,0)</f>
        <v>#N/A</v>
      </c>
      <c r="U256" s="4" t="e">
        <f>VLOOKUP(tbl2_2!A256,ishod_substance!A:AD,27,0)</f>
        <v>#N/A</v>
      </c>
      <c r="V256" s="166" t="e">
        <f>VLOOKUP(tbl2_2!A256,ishod_substance!A:AD,29,0)</f>
        <v>#N/A</v>
      </c>
      <c r="W256" s="166" t="e">
        <f>VLOOKUP(tbl2_2!A256,ishod_substance!A:AD,30,0)</f>
        <v>#N/A</v>
      </c>
      <c r="X256" s="166" t="e">
        <f>VLOOKUP(tbl2_2!A256,ishod_substance!A:AE,31,0)</f>
        <v>#N/A</v>
      </c>
      <c r="Y256" s="10" t="e">
        <f>VLOOKUP(tbl2_2!A256,ishod_substance!A:AD,7,0)</f>
        <v>#N/A</v>
      </c>
      <c r="Z256" s="9" t="e">
        <f>VLOOKUP(Y256,quide!$A$2:$B$1006,2,0)</f>
        <v>#N/A</v>
      </c>
      <c r="AA256" s="4" t="e">
        <f>VLOOKUP(Y256,quide!$A$2:$J$1006,10,0)</f>
        <v>#N/A</v>
      </c>
      <c r="AB256" s="50" t="e">
        <f>VLOOKUP(tbl2_2!A256,ishod_substance!A:AD,8,0)</f>
        <v>#N/A</v>
      </c>
      <c r="AC256" s="28" t="e">
        <f t="shared" si="5"/>
        <v>#N/A</v>
      </c>
      <c r="AD256" s="27" t="e">
        <f>VLOOKUP(tbl2_2!A256,ishod_substance!A:AD,9,0)</f>
        <v>#N/A</v>
      </c>
      <c r="AE256" s="8" t="e">
        <f>VLOOKUP(tbl2_2!A256,ishod_substance!A:AD,9,0)</f>
        <v>#N/A</v>
      </c>
      <c r="AF256" s="12"/>
    </row>
    <row r="257" spans="1:32" hidden="1" x14ac:dyDescent="0.25">
      <c r="A257">
        <v>249</v>
      </c>
      <c r="B257" s="85">
        <f>IFERROR(IF(OR(AND(ishod_substance!$O$1=3,OR(VLOOKUP('tbl2'!Y257,quide!A:G,7,0)=2,VLOOKUP('tbl2'!Y257,quide!A:G,7,0)=1)),AND(ishod_substance!$O$1=2,VLOOKUP('tbl2'!Y257,quide!A:I,9,0)=1)),1,0),0)</f>
        <v>0</v>
      </c>
      <c r="C257" s="5" t="e">
        <f>VLOOKUP(tbl2_2!A257,ishod_substance!A:P,2,0)</f>
        <v>#N/A</v>
      </c>
      <c r="D257" s="7" t="e">
        <f>VLOOKUP(tbl2_2!A257,ishod_substance!A:P,3,0)</f>
        <v>#N/A</v>
      </c>
      <c r="E257" s="5" t="e">
        <f>VLOOKUP(tbl2_2!A257,ishod_substance!A:P,11,0)</f>
        <v>#N/A</v>
      </c>
      <c r="F257" s="6" t="e">
        <f>VLOOKUP(tbl2_2!A257,ishod_substance!A:P,15,0)</f>
        <v>#N/A</v>
      </c>
      <c r="G257" s="6" t="e">
        <f>VLOOKUP(tbl2_2!A257,ishod_substance!A:P,12,0)&amp;"/"&amp;VLOOKUP(tbl2_2!A257,ishod_substance!A:P,14,0)</f>
        <v>#N/A</v>
      </c>
      <c r="H257" s="29" t="e">
        <f>VLOOKUP(tbl2_2!A257,ishod_substance!A:P,6,0)</f>
        <v>#N/A</v>
      </c>
      <c r="I257" s="10" t="e">
        <f>VLOOKUP(tbl2_2!A257,ishod_substance!A:P,15,0)</f>
        <v>#N/A</v>
      </c>
      <c r="J257" s="10" t="e">
        <f>VLOOKUP(tbl2_2!A257,ishod_substance!A:P,5,0)</f>
        <v>#N/A</v>
      </c>
      <c r="K257" s="84" t="e">
        <f>VLOOKUP(tbl2_2!A257,ishod_substance!A:Q,17,0)</f>
        <v>#N/A</v>
      </c>
      <c r="L257" s="84" t="e">
        <f>VLOOKUP(tbl2_2!A257,ishod_substance!A:R,18,0)</f>
        <v>#N/A</v>
      </c>
      <c r="M257" s="165" t="e">
        <f>VLOOKUP(tbl2_2!A257,ishod_substance!A:AD,28,0)</f>
        <v>#N/A</v>
      </c>
      <c r="N257" s="4" t="e">
        <f>VLOOKUP(tbl2_2!A257,ishod_substance!A:AD,20,0)</f>
        <v>#N/A</v>
      </c>
      <c r="O257" s="4" t="e">
        <f>VLOOKUP(tbl2_2!A257,ishod_substance!A:AD,21,0)</f>
        <v>#N/A</v>
      </c>
      <c r="P257" s="4" t="e">
        <f>VLOOKUP(tbl2_2!A257,ishod_substance!A:AD,22,0)</f>
        <v>#N/A</v>
      </c>
      <c r="Q257" s="4" t="e">
        <f>VLOOKUP(tbl2_2!A257,ishod_substance!A:AD,23,0)</f>
        <v>#N/A</v>
      </c>
      <c r="R257" s="4" t="e">
        <f>VLOOKUP(tbl2_2!A257,ishod_substance!A:AD,24,0)</f>
        <v>#N/A</v>
      </c>
      <c r="S257" s="4" t="e">
        <f>VLOOKUP(tbl2_2!A257,ishod_substance!A:AD,25,0)</f>
        <v>#N/A</v>
      </c>
      <c r="T257" s="4" t="e">
        <f>VLOOKUP(tbl2_2!A257,ishod_substance!A:AD,26,0)</f>
        <v>#N/A</v>
      </c>
      <c r="U257" s="4" t="e">
        <f>VLOOKUP(tbl2_2!A257,ishod_substance!A:AD,27,0)</f>
        <v>#N/A</v>
      </c>
      <c r="V257" s="166" t="e">
        <f>VLOOKUP(tbl2_2!A257,ishod_substance!A:AD,29,0)</f>
        <v>#N/A</v>
      </c>
      <c r="W257" s="166" t="e">
        <f>VLOOKUP(tbl2_2!A257,ishod_substance!A:AD,30,0)</f>
        <v>#N/A</v>
      </c>
      <c r="X257" s="166" t="e">
        <f>VLOOKUP(tbl2_2!A257,ishod_substance!A:AE,31,0)</f>
        <v>#N/A</v>
      </c>
      <c r="Y257" s="10" t="e">
        <f>VLOOKUP(tbl2_2!A257,ishod_substance!A:AD,7,0)</f>
        <v>#N/A</v>
      </c>
      <c r="Z257" s="9" t="e">
        <f>VLOOKUP(Y257,quide!$A$2:$B$1006,2,0)</f>
        <v>#N/A</v>
      </c>
      <c r="AA257" s="4" t="e">
        <f>VLOOKUP(Y257,quide!$A$2:$J$1006,10,0)</f>
        <v>#N/A</v>
      </c>
      <c r="AB257" s="229" t="e">
        <f>VLOOKUP(tbl2_2!A257,ishod_substance!A:AD,8,0)</f>
        <v>#N/A</v>
      </c>
      <c r="AC257" s="230" t="e">
        <f t="shared" si="5"/>
        <v>#N/A</v>
      </c>
      <c r="AD257" s="227" t="e">
        <f>VLOOKUP(tbl2_2!A257,ishod_substance!A:AD,9,0)</f>
        <v>#N/A</v>
      </c>
      <c r="AE257" s="228" t="e">
        <f>VLOOKUP(tbl2_2!A257,ishod_substance!A:AD,9,0)</f>
        <v>#N/A</v>
      </c>
      <c r="AF257" s="12"/>
    </row>
    <row r="258" spans="1:32" hidden="1" x14ac:dyDescent="0.25">
      <c r="A258">
        <v>250</v>
      </c>
      <c r="B258" s="85">
        <f>IFERROR(IF(OR(AND(ishod_substance!$O$1=3,OR(VLOOKUP('tbl2'!Y258,quide!A:G,7,0)=2,VLOOKUP('tbl2'!Y258,quide!A:G,7,0)=1)),AND(ishod_substance!$O$1=2,VLOOKUP('tbl2'!Y258,quide!A:I,9,0)=1)),1,0),0)</f>
        <v>0</v>
      </c>
      <c r="C258" s="5" t="e">
        <f>VLOOKUP(tbl2_2!A258,ishod_substance!A:P,2,0)</f>
        <v>#N/A</v>
      </c>
      <c r="D258" s="7" t="e">
        <f>VLOOKUP(tbl2_2!A258,ishod_substance!A:P,3,0)</f>
        <v>#N/A</v>
      </c>
      <c r="E258" s="5" t="e">
        <f>VLOOKUP(tbl2_2!A258,ishod_substance!A:P,11,0)</f>
        <v>#N/A</v>
      </c>
      <c r="F258" s="6" t="e">
        <f>VLOOKUP(tbl2_2!A258,ishod_substance!A:P,15,0)</f>
        <v>#N/A</v>
      </c>
      <c r="G258" s="6" t="e">
        <f>VLOOKUP(tbl2_2!A258,ishod_substance!A:P,12,0)&amp;"/"&amp;VLOOKUP(tbl2_2!A258,ishod_substance!A:P,14,0)</f>
        <v>#N/A</v>
      </c>
      <c r="H258" s="29" t="e">
        <f>VLOOKUP(tbl2_2!A258,ishod_substance!A:P,6,0)</f>
        <v>#N/A</v>
      </c>
      <c r="I258" s="10" t="e">
        <f>VLOOKUP(tbl2_2!A258,ishod_substance!A:P,15,0)</f>
        <v>#N/A</v>
      </c>
      <c r="J258" s="10" t="e">
        <f>VLOOKUP(tbl2_2!A258,ishod_substance!A:P,5,0)</f>
        <v>#N/A</v>
      </c>
      <c r="K258" s="84" t="e">
        <f>VLOOKUP(tbl2_2!A258,ishod_substance!A:Q,17,0)</f>
        <v>#N/A</v>
      </c>
      <c r="L258" s="84" t="e">
        <f>VLOOKUP(tbl2_2!A258,ishod_substance!A:R,18,0)</f>
        <v>#N/A</v>
      </c>
      <c r="M258" s="165" t="e">
        <f>VLOOKUP(tbl2_2!A258,ishod_substance!A:AD,28,0)</f>
        <v>#N/A</v>
      </c>
      <c r="N258" s="4" t="e">
        <f>VLOOKUP(tbl2_2!A258,ishod_substance!A:AD,20,0)</f>
        <v>#N/A</v>
      </c>
      <c r="O258" s="4" t="e">
        <f>VLOOKUP(tbl2_2!A258,ishod_substance!A:AD,21,0)</f>
        <v>#N/A</v>
      </c>
      <c r="P258" s="4" t="e">
        <f>VLOOKUP(tbl2_2!A258,ishod_substance!A:AD,22,0)</f>
        <v>#N/A</v>
      </c>
      <c r="Q258" s="4" t="e">
        <f>VLOOKUP(tbl2_2!A258,ishod_substance!A:AD,23,0)</f>
        <v>#N/A</v>
      </c>
      <c r="R258" s="4" t="e">
        <f>VLOOKUP(tbl2_2!A258,ishod_substance!A:AD,24,0)</f>
        <v>#N/A</v>
      </c>
      <c r="S258" s="4" t="e">
        <f>VLOOKUP(tbl2_2!A258,ishod_substance!A:AD,25,0)</f>
        <v>#N/A</v>
      </c>
      <c r="T258" s="4" t="e">
        <f>VLOOKUP(tbl2_2!A258,ishod_substance!A:AD,26,0)</f>
        <v>#N/A</v>
      </c>
      <c r="U258" s="4" t="e">
        <f>VLOOKUP(tbl2_2!A258,ishod_substance!A:AD,27,0)</f>
        <v>#N/A</v>
      </c>
      <c r="V258" s="166" t="e">
        <f>VLOOKUP(tbl2_2!A258,ishod_substance!A:AD,29,0)</f>
        <v>#N/A</v>
      </c>
      <c r="W258" s="166" t="e">
        <f>VLOOKUP(tbl2_2!A258,ishod_substance!A:AD,30,0)</f>
        <v>#N/A</v>
      </c>
      <c r="X258" s="166" t="e">
        <f>VLOOKUP(tbl2_2!A258,ishod_substance!A:AE,31,0)</f>
        <v>#N/A</v>
      </c>
      <c r="Y258" s="10" t="e">
        <f>VLOOKUP(tbl2_2!A258,ishod_substance!A:AD,7,0)</f>
        <v>#N/A</v>
      </c>
      <c r="Z258" s="9" t="e">
        <f>VLOOKUP(Y258,quide!$A$2:$B$1006,2,0)</f>
        <v>#N/A</v>
      </c>
      <c r="AA258" s="4" t="e">
        <f>VLOOKUP(Y258,quide!$A$2:$J$1006,10,0)</f>
        <v>#N/A</v>
      </c>
      <c r="AB258" s="50" t="e">
        <f>VLOOKUP(tbl2_2!A258,ishod_substance!A:AD,8,0)</f>
        <v>#N/A</v>
      </c>
      <c r="AC258" s="28" t="e">
        <f t="shared" si="5"/>
        <v>#N/A</v>
      </c>
      <c r="AD258" s="27" t="e">
        <f>VLOOKUP(tbl2_2!A258,ishod_substance!A:AD,9,0)</f>
        <v>#N/A</v>
      </c>
      <c r="AE258" s="8" t="e">
        <f>VLOOKUP(tbl2_2!A258,ishod_substance!A:AD,9,0)</f>
        <v>#N/A</v>
      </c>
      <c r="AF258" s="12"/>
    </row>
    <row r="259" spans="1:32" hidden="1" x14ac:dyDescent="0.25">
      <c r="A259">
        <v>251</v>
      </c>
      <c r="B259" s="85">
        <f>IFERROR(IF(OR(AND(ishod_substance!$O$1=3,OR(VLOOKUP('tbl2'!Y259,quide!A:G,7,0)=2,VLOOKUP('tbl2'!Y259,quide!A:G,7,0)=1)),AND(ishod_substance!$O$1=2,VLOOKUP('tbl2'!Y259,quide!A:I,9,0)=1)),1,0),0)</f>
        <v>0</v>
      </c>
      <c r="C259" s="5" t="e">
        <f>VLOOKUP(tbl2_2!A259,ishod_substance!A:P,2,0)</f>
        <v>#N/A</v>
      </c>
      <c r="D259" s="7" t="e">
        <f>VLOOKUP(tbl2_2!A259,ishod_substance!A:P,3,0)</f>
        <v>#N/A</v>
      </c>
      <c r="E259" s="5" t="e">
        <f>VLOOKUP(tbl2_2!A259,ishod_substance!A:P,11,0)</f>
        <v>#N/A</v>
      </c>
      <c r="F259" s="6" t="e">
        <f>VLOOKUP(tbl2_2!A259,ishod_substance!A:P,15,0)</f>
        <v>#N/A</v>
      </c>
      <c r="G259" s="6" t="e">
        <f>VLOOKUP(tbl2_2!A259,ishod_substance!A:P,12,0)&amp;"/"&amp;VLOOKUP(tbl2_2!A259,ishod_substance!A:P,14,0)</f>
        <v>#N/A</v>
      </c>
      <c r="H259" s="29" t="e">
        <f>VLOOKUP(tbl2_2!A259,ishod_substance!A:P,6,0)</f>
        <v>#N/A</v>
      </c>
      <c r="I259" s="10" t="e">
        <f>VLOOKUP(tbl2_2!A259,ishod_substance!A:P,15,0)</f>
        <v>#N/A</v>
      </c>
      <c r="J259" s="10" t="e">
        <f>VLOOKUP(tbl2_2!A259,ishod_substance!A:P,5,0)</f>
        <v>#N/A</v>
      </c>
      <c r="K259" s="84" t="e">
        <f>VLOOKUP(tbl2_2!A259,ishod_substance!A:Q,17,0)</f>
        <v>#N/A</v>
      </c>
      <c r="L259" s="84" t="e">
        <f>VLOOKUP(tbl2_2!A259,ishod_substance!A:R,18,0)</f>
        <v>#N/A</v>
      </c>
      <c r="M259" s="165" t="e">
        <f>VLOOKUP(tbl2_2!A259,ishod_substance!A:AD,28,0)</f>
        <v>#N/A</v>
      </c>
      <c r="N259" s="4" t="e">
        <f>VLOOKUP(tbl2_2!A259,ishod_substance!A:AD,20,0)</f>
        <v>#N/A</v>
      </c>
      <c r="O259" s="4" t="e">
        <f>VLOOKUP(tbl2_2!A259,ishod_substance!A:AD,21,0)</f>
        <v>#N/A</v>
      </c>
      <c r="P259" s="4" t="e">
        <f>VLOOKUP(tbl2_2!A259,ishod_substance!A:AD,22,0)</f>
        <v>#N/A</v>
      </c>
      <c r="Q259" s="4" t="e">
        <f>VLOOKUP(tbl2_2!A259,ishod_substance!A:AD,23,0)</f>
        <v>#N/A</v>
      </c>
      <c r="R259" s="4" t="e">
        <f>VLOOKUP(tbl2_2!A259,ishod_substance!A:AD,24,0)</f>
        <v>#N/A</v>
      </c>
      <c r="S259" s="4" t="e">
        <f>VLOOKUP(tbl2_2!A259,ishod_substance!A:AD,25,0)</f>
        <v>#N/A</v>
      </c>
      <c r="T259" s="4" t="e">
        <f>VLOOKUP(tbl2_2!A259,ishod_substance!A:AD,26,0)</f>
        <v>#N/A</v>
      </c>
      <c r="U259" s="4" t="e">
        <f>VLOOKUP(tbl2_2!A259,ishod_substance!A:AD,27,0)</f>
        <v>#N/A</v>
      </c>
      <c r="V259" s="166" t="e">
        <f>VLOOKUP(tbl2_2!A259,ishod_substance!A:AD,29,0)</f>
        <v>#N/A</v>
      </c>
      <c r="W259" s="166" t="e">
        <f>VLOOKUP(tbl2_2!A259,ishod_substance!A:AD,30,0)</f>
        <v>#N/A</v>
      </c>
      <c r="X259" s="166" t="e">
        <f>VLOOKUP(tbl2_2!A259,ishod_substance!A:AE,31,0)</f>
        <v>#N/A</v>
      </c>
      <c r="Y259" s="10" t="e">
        <f>VLOOKUP(tbl2_2!A259,ishod_substance!A:AD,7,0)</f>
        <v>#N/A</v>
      </c>
      <c r="Z259" s="9" t="e">
        <f>VLOOKUP(Y259,quide!$A$2:$B$1006,2,0)</f>
        <v>#N/A</v>
      </c>
      <c r="AA259" s="4" t="e">
        <f>VLOOKUP(Y259,quide!$A$2:$J$1006,10,0)</f>
        <v>#N/A</v>
      </c>
      <c r="AB259" s="50" t="e">
        <f>VLOOKUP(tbl2_2!A259,ishod_substance!A:AD,8,0)</f>
        <v>#N/A</v>
      </c>
      <c r="AC259" s="28" t="e">
        <f t="shared" si="5"/>
        <v>#N/A</v>
      </c>
      <c r="AD259" s="27" t="e">
        <f>VLOOKUP(tbl2_2!A259,ishod_substance!A:AD,9,0)</f>
        <v>#N/A</v>
      </c>
      <c r="AE259" s="8" t="e">
        <f>VLOOKUP(tbl2_2!A259,ishod_substance!A:AD,9,0)</f>
        <v>#N/A</v>
      </c>
      <c r="AF259" s="12"/>
    </row>
    <row r="260" spans="1:32" hidden="1" x14ac:dyDescent="0.25">
      <c r="A260">
        <v>252</v>
      </c>
      <c r="B260" s="85">
        <f>IFERROR(IF(OR(AND(ishod_substance!$O$1=3,OR(VLOOKUP('tbl2'!Y260,quide!A:G,7,0)=2,VLOOKUP('tbl2'!Y260,quide!A:G,7,0)=1)),AND(ishod_substance!$O$1=2,VLOOKUP('tbl2'!Y260,quide!A:I,9,0)=1)),1,0),0)</f>
        <v>0</v>
      </c>
      <c r="C260" s="5" t="e">
        <f>VLOOKUP(tbl2_2!A260,ishod_substance!A:P,2,0)</f>
        <v>#N/A</v>
      </c>
      <c r="D260" s="7" t="e">
        <f>VLOOKUP(tbl2_2!A260,ishod_substance!A:P,3,0)</f>
        <v>#N/A</v>
      </c>
      <c r="E260" s="5" t="e">
        <f>VLOOKUP(tbl2_2!A260,ishod_substance!A:P,11,0)</f>
        <v>#N/A</v>
      </c>
      <c r="F260" s="6" t="e">
        <f>VLOOKUP(tbl2_2!A260,ishod_substance!A:P,15,0)</f>
        <v>#N/A</v>
      </c>
      <c r="G260" s="6" t="e">
        <f>VLOOKUP(tbl2_2!A260,ishod_substance!A:P,12,0)&amp;"/"&amp;VLOOKUP(tbl2_2!A260,ishod_substance!A:P,14,0)</f>
        <v>#N/A</v>
      </c>
      <c r="H260" s="29" t="e">
        <f>VLOOKUP(tbl2_2!A260,ishod_substance!A:P,6,0)</f>
        <v>#N/A</v>
      </c>
      <c r="I260" s="10" t="e">
        <f>VLOOKUP(tbl2_2!A260,ishod_substance!A:P,15,0)</f>
        <v>#N/A</v>
      </c>
      <c r="J260" s="10" t="e">
        <f>VLOOKUP(tbl2_2!A260,ishod_substance!A:P,5,0)</f>
        <v>#N/A</v>
      </c>
      <c r="K260" s="84" t="e">
        <f>VLOOKUP(tbl2_2!A260,ishod_substance!A:Q,17,0)</f>
        <v>#N/A</v>
      </c>
      <c r="L260" s="84" t="e">
        <f>VLOOKUP(tbl2_2!A260,ishod_substance!A:R,18,0)</f>
        <v>#N/A</v>
      </c>
      <c r="M260" s="165" t="e">
        <f>VLOOKUP(tbl2_2!A260,ishod_substance!A:AD,28,0)</f>
        <v>#N/A</v>
      </c>
      <c r="N260" s="4" t="e">
        <f>VLOOKUP(tbl2_2!A260,ishod_substance!A:AD,20,0)</f>
        <v>#N/A</v>
      </c>
      <c r="O260" s="4" t="e">
        <f>VLOOKUP(tbl2_2!A260,ishod_substance!A:AD,21,0)</f>
        <v>#N/A</v>
      </c>
      <c r="P260" s="4" t="e">
        <f>VLOOKUP(tbl2_2!A260,ishod_substance!A:AD,22,0)</f>
        <v>#N/A</v>
      </c>
      <c r="Q260" s="4" t="e">
        <f>VLOOKUP(tbl2_2!A260,ishod_substance!A:AD,23,0)</f>
        <v>#N/A</v>
      </c>
      <c r="R260" s="4" t="e">
        <f>VLOOKUP(tbl2_2!A260,ishod_substance!A:AD,24,0)</f>
        <v>#N/A</v>
      </c>
      <c r="S260" s="4" t="e">
        <f>VLOOKUP(tbl2_2!A260,ishod_substance!A:AD,25,0)</f>
        <v>#N/A</v>
      </c>
      <c r="T260" s="4" t="e">
        <f>VLOOKUP(tbl2_2!A260,ishod_substance!A:AD,26,0)</f>
        <v>#N/A</v>
      </c>
      <c r="U260" s="4" t="e">
        <f>VLOOKUP(tbl2_2!A260,ishod_substance!A:AD,27,0)</f>
        <v>#N/A</v>
      </c>
      <c r="V260" s="166" t="e">
        <f>VLOOKUP(tbl2_2!A260,ishod_substance!A:AD,29,0)</f>
        <v>#N/A</v>
      </c>
      <c r="W260" s="166" t="e">
        <f>VLOOKUP(tbl2_2!A260,ishod_substance!A:AD,30,0)</f>
        <v>#N/A</v>
      </c>
      <c r="X260" s="166" t="e">
        <f>VLOOKUP(tbl2_2!A260,ishod_substance!A:AE,31,0)</f>
        <v>#N/A</v>
      </c>
      <c r="Y260" s="10" t="e">
        <f>VLOOKUP(tbl2_2!A260,ishod_substance!A:AD,7,0)</f>
        <v>#N/A</v>
      </c>
      <c r="Z260" s="9" t="e">
        <f>VLOOKUP(Y260,quide!$A$2:$B$1006,2,0)</f>
        <v>#N/A</v>
      </c>
      <c r="AA260" s="4" t="e">
        <f>VLOOKUP(Y260,quide!$A$2:$J$1006,10,0)</f>
        <v>#N/A</v>
      </c>
      <c r="AB260" s="50" t="e">
        <f>VLOOKUP(tbl2_2!A260,ishod_substance!A:AD,8,0)</f>
        <v>#N/A</v>
      </c>
      <c r="AC260" s="28" t="e">
        <f t="shared" si="5"/>
        <v>#N/A</v>
      </c>
      <c r="AD260" s="27" t="e">
        <f>VLOOKUP(tbl2_2!A260,ishod_substance!A:AD,9,0)</f>
        <v>#N/A</v>
      </c>
      <c r="AE260" s="8" t="e">
        <f>VLOOKUP(tbl2_2!A260,ishod_substance!A:AD,9,0)</f>
        <v>#N/A</v>
      </c>
      <c r="AF260" s="12"/>
    </row>
    <row r="261" spans="1:32" hidden="1" x14ac:dyDescent="0.25">
      <c r="A261">
        <v>253</v>
      </c>
      <c r="B261" s="85">
        <f>IFERROR(IF(OR(AND(ishod_substance!$O$1=3,OR(VLOOKUP('tbl2'!Y261,quide!A:G,7,0)=2,VLOOKUP('tbl2'!Y261,quide!A:G,7,0)=1)),AND(ishod_substance!$O$1=2,VLOOKUP('tbl2'!Y261,quide!A:I,9,0)=1)),1,0),0)</f>
        <v>0</v>
      </c>
      <c r="C261" s="5" t="e">
        <f>VLOOKUP(tbl2_2!A261,ishod_substance!A:P,2,0)</f>
        <v>#N/A</v>
      </c>
      <c r="D261" s="7" t="e">
        <f>VLOOKUP(tbl2_2!A261,ishod_substance!A:P,3,0)</f>
        <v>#N/A</v>
      </c>
      <c r="E261" s="5" t="e">
        <f>VLOOKUP(tbl2_2!A261,ishod_substance!A:P,11,0)</f>
        <v>#N/A</v>
      </c>
      <c r="F261" s="6" t="e">
        <f>VLOOKUP(tbl2_2!A261,ishod_substance!A:P,15,0)</f>
        <v>#N/A</v>
      </c>
      <c r="G261" s="6" t="e">
        <f>VLOOKUP(tbl2_2!A261,ishod_substance!A:P,12,0)&amp;"/"&amp;VLOOKUP(tbl2_2!A261,ishod_substance!A:P,14,0)</f>
        <v>#N/A</v>
      </c>
      <c r="H261" s="29" t="e">
        <f>VLOOKUP(tbl2_2!A261,ishod_substance!A:P,6,0)</f>
        <v>#N/A</v>
      </c>
      <c r="I261" s="10" t="e">
        <f>VLOOKUP(tbl2_2!A261,ishod_substance!A:P,15,0)</f>
        <v>#N/A</v>
      </c>
      <c r="J261" s="10" t="e">
        <f>VLOOKUP(tbl2_2!A261,ishod_substance!A:P,5,0)</f>
        <v>#N/A</v>
      </c>
      <c r="K261" s="84" t="e">
        <f>VLOOKUP(tbl2_2!A261,ishod_substance!A:Q,17,0)</f>
        <v>#N/A</v>
      </c>
      <c r="L261" s="84" t="e">
        <f>VLOOKUP(tbl2_2!A261,ishod_substance!A:R,18,0)</f>
        <v>#N/A</v>
      </c>
      <c r="M261" s="165" t="e">
        <f>VLOOKUP(tbl2_2!A261,ishod_substance!A:AD,28,0)</f>
        <v>#N/A</v>
      </c>
      <c r="N261" s="4" t="e">
        <f>VLOOKUP(tbl2_2!A261,ishod_substance!A:AD,20,0)</f>
        <v>#N/A</v>
      </c>
      <c r="O261" s="4" t="e">
        <f>VLOOKUP(tbl2_2!A261,ishod_substance!A:AD,21,0)</f>
        <v>#N/A</v>
      </c>
      <c r="P261" s="4" t="e">
        <f>VLOOKUP(tbl2_2!A261,ishod_substance!A:AD,22,0)</f>
        <v>#N/A</v>
      </c>
      <c r="Q261" s="4" t="e">
        <f>VLOOKUP(tbl2_2!A261,ishod_substance!A:AD,23,0)</f>
        <v>#N/A</v>
      </c>
      <c r="R261" s="4" t="e">
        <f>VLOOKUP(tbl2_2!A261,ishod_substance!A:AD,24,0)</f>
        <v>#N/A</v>
      </c>
      <c r="S261" s="4" t="e">
        <f>VLOOKUP(tbl2_2!A261,ishod_substance!A:AD,25,0)</f>
        <v>#N/A</v>
      </c>
      <c r="T261" s="4" t="e">
        <f>VLOOKUP(tbl2_2!A261,ishod_substance!A:AD,26,0)</f>
        <v>#N/A</v>
      </c>
      <c r="U261" s="4" t="e">
        <f>VLOOKUP(tbl2_2!A261,ishod_substance!A:AD,27,0)</f>
        <v>#N/A</v>
      </c>
      <c r="V261" s="166" t="e">
        <f>VLOOKUP(tbl2_2!A261,ishod_substance!A:AD,29,0)</f>
        <v>#N/A</v>
      </c>
      <c r="W261" s="166" t="e">
        <f>VLOOKUP(tbl2_2!A261,ishod_substance!A:AD,30,0)</f>
        <v>#N/A</v>
      </c>
      <c r="X261" s="166" t="e">
        <f>VLOOKUP(tbl2_2!A261,ishod_substance!A:AE,31,0)</f>
        <v>#N/A</v>
      </c>
      <c r="Y261" s="10" t="e">
        <f>VLOOKUP(tbl2_2!A261,ishod_substance!A:AD,7,0)</f>
        <v>#N/A</v>
      </c>
      <c r="Z261" s="9" t="e">
        <f>VLOOKUP(Y261,quide!$A$2:$B$1006,2,0)</f>
        <v>#N/A</v>
      </c>
      <c r="AA261" s="4" t="e">
        <f>VLOOKUP(Y261,quide!$A$2:$J$1006,10,0)</f>
        <v>#N/A</v>
      </c>
      <c r="AB261" s="229" t="e">
        <f>VLOOKUP(tbl2_2!A261,ishod_substance!A:AD,8,0)</f>
        <v>#N/A</v>
      </c>
      <c r="AC261" s="224" t="e">
        <f t="shared" si="5"/>
        <v>#N/A</v>
      </c>
      <c r="AD261" s="227" t="e">
        <f>VLOOKUP(tbl2_2!A261,ishod_substance!A:AD,9,0)</f>
        <v>#N/A</v>
      </c>
      <c r="AE261" s="228" t="e">
        <f>VLOOKUP(tbl2_2!A261,ishod_substance!A:AD,9,0)</f>
        <v>#N/A</v>
      </c>
      <c r="AF261" s="12"/>
    </row>
    <row r="262" spans="1:32" hidden="1" x14ac:dyDescent="0.25">
      <c r="A262">
        <v>254</v>
      </c>
      <c r="B262" s="85">
        <f>IFERROR(IF(OR(AND(ishod_substance!$O$1=3,OR(VLOOKUP('tbl2'!Y262,quide!A:G,7,0)=2,VLOOKUP('tbl2'!Y262,quide!A:G,7,0)=1)),AND(ishod_substance!$O$1=2,VLOOKUP('tbl2'!Y262,quide!A:I,9,0)=1)),1,0),0)</f>
        <v>0</v>
      </c>
      <c r="C262" s="5" t="e">
        <f>VLOOKUP(tbl2_2!A262,ishod_substance!A:P,2,0)</f>
        <v>#N/A</v>
      </c>
      <c r="D262" s="7" t="e">
        <f>VLOOKUP(tbl2_2!A262,ishod_substance!A:P,3,0)</f>
        <v>#N/A</v>
      </c>
      <c r="E262" s="5" t="e">
        <f>VLOOKUP(tbl2_2!A262,ishod_substance!A:P,11,0)</f>
        <v>#N/A</v>
      </c>
      <c r="F262" s="6" t="e">
        <f>VLOOKUP(tbl2_2!A262,ishod_substance!A:P,15,0)</f>
        <v>#N/A</v>
      </c>
      <c r="G262" s="6" t="e">
        <f>VLOOKUP(tbl2_2!A262,ishod_substance!A:P,12,0)&amp;"/"&amp;VLOOKUP(tbl2_2!A262,ishod_substance!A:P,14,0)</f>
        <v>#N/A</v>
      </c>
      <c r="H262" s="29" t="e">
        <f>VLOOKUP(tbl2_2!A262,ishod_substance!A:P,6,0)</f>
        <v>#N/A</v>
      </c>
      <c r="I262" s="10" t="e">
        <f>VLOOKUP(tbl2_2!A262,ishod_substance!A:P,15,0)</f>
        <v>#N/A</v>
      </c>
      <c r="J262" s="10" t="e">
        <f>VLOOKUP(tbl2_2!A262,ishod_substance!A:P,5,0)</f>
        <v>#N/A</v>
      </c>
      <c r="K262" s="84" t="e">
        <f>VLOOKUP(tbl2_2!A262,ishod_substance!A:Q,17,0)</f>
        <v>#N/A</v>
      </c>
      <c r="L262" s="84" t="e">
        <f>VLOOKUP(tbl2_2!A262,ishod_substance!A:R,18,0)</f>
        <v>#N/A</v>
      </c>
      <c r="M262" s="165" t="e">
        <f>VLOOKUP(tbl2_2!A262,ishod_substance!A:AD,28,0)</f>
        <v>#N/A</v>
      </c>
      <c r="N262" s="4" t="e">
        <f>VLOOKUP(tbl2_2!A262,ishod_substance!A:AD,20,0)</f>
        <v>#N/A</v>
      </c>
      <c r="O262" s="4" t="e">
        <f>VLOOKUP(tbl2_2!A262,ishod_substance!A:AD,21,0)</f>
        <v>#N/A</v>
      </c>
      <c r="P262" s="4" t="e">
        <f>VLOOKUP(tbl2_2!A262,ishod_substance!A:AD,22,0)</f>
        <v>#N/A</v>
      </c>
      <c r="Q262" s="4" t="e">
        <f>VLOOKUP(tbl2_2!A262,ishod_substance!A:AD,23,0)</f>
        <v>#N/A</v>
      </c>
      <c r="R262" s="4" t="e">
        <f>VLOOKUP(tbl2_2!A262,ishod_substance!A:AD,24,0)</f>
        <v>#N/A</v>
      </c>
      <c r="S262" s="4" t="e">
        <f>VLOOKUP(tbl2_2!A262,ishod_substance!A:AD,25,0)</f>
        <v>#N/A</v>
      </c>
      <c r="T262" s="4" t="e">
        <f>VLOOKUP(tbl2_2!A262,ishod_substance!A:AD,26,0)</f>
        <v>#N/A</v>
      </c>
      <c r="U262" s="4" t="e">
        <f>VLOOKUP(tbl2_2!A262,ishod_substance!A:AD,27,0)</f>
        <v>#N/A</v>
      </c>
      <c r="V262" s="166" t="e">
        <f>VLOOKUP(tbl2_2!A262,ishod_substance!A:AD,29,0)</f>
        <v>#N/A</v>
      </c>
      <c r="W262" s="166" t="e">
        <f>VLOOKUP(tbl2_2!A262,ishod_substance!A:AD,30,0)</f>
        <v>#N/A</v>
      </c>
      <c r="X262" s="166" t="e">
        <f>VLOOKUP(tbl2_2!A262,ishod_substance!A:AE,31,0)</f>
        <v>#N/A</v>
      </c>
      <c r="Y262" s="10" t="e">
        <f>VLOOKUP(tbl2_2!A262,ishod_substance!A:AD,7,0)</f>
        <v>#N/A</v>
      </c>
      <c r="Z262" s="9" t="e">
        <f>VLOOKUP(Y262,quide!$A$2:$B$1006,2,0)</f>
        <v>#N/A</v>
      </c>
      <c r="AA262" s="4" t="e">
        <f>VLOOKUP(Y262,quide!$A$2:$J$1006,10,0)</f>
        <v>#N/A</v>
      </c>
      <c r="AB262" s="50" t="e">
        <f>VLOOKUP(tbl2_2!A262,ishod_substance!A:AD,8,0)</f>
        <v>#N/A</v>
      </c>
      <c r="AC262" s="28" t="e">
        <f t="shared" si="5"/>
        <v>#N/A</v>
      </c>
      <c r="AD262" s="27" t="e">
        <f>VLOOKUP(tbl2_2!A262,ishod_substance!A:AD,9,0)</f>
        <v>#N/A</v>
      </c>
      <c r="AE262" s="8" t="e">
        <f>VLOOKUP(tbl2_2!A262,ishod_substance!A:AD,9,0)</f>
        <v>#N/A</v>
      </c>
      <c r="AF262" s="12"/>
    </row>
    <row r="263" spans="1:32" hidden="1" x14ac:dyDescent="0.25">
      <c r="A263">
        <v>255</v>
      </c>
      <c r="B263" s="85">
        <f>IFERROR(IF(OR(AND(ishod_substance!$O$1=3,OR(VLOOKUP('tbl2'!Y263,quide!A:G,7,0)=2,VLOOKUP('tbl2'!Y263,quide!A:G,7,0)=1)),AND(ishod_substance!$O$1=2,VLOOKUP('tbl2'!Y263,quide!A:I,9,0)=1)),1,0),0)</f>
        <v>0</v>
      </c>
      <c r="C263" s="5" t="e">
        <f>VLOOKUP(tbl2_2!A263,ishod_substance!A:P,2,0)</f>
        <v>#N/A</v>
      </c>
      <c r="D263" s="7" t="e">
        <f>VLOOKUP(tbl2_2!A263,ishod_substance!A:P,3,0)</f>
        <v>#N/A</v>
      </c>
      <c r="E263" s="5" t="e">
        <f>VLOOKUP(tbl2_2!A263,ishod_substance!A:P,11,0)</f>
        <v>#N/A</v>
      </c>
      <c r="F263" s="6" t="e">
        <f>VLOOKUP(tbl2_2!A263,ishod_substance!A:P,15,0)</f>
        <v>#N/A</v>
      </c>
      <c r="G263" s="6" t="e">
        <f>VLOOKUP(tbl2_2!A263,ishod_substance!A:P,12,0)&amp;"/"&amp;VLOOKUP(tbl2_2!A263,ishod_substance!A:P,14,0)</f>
        <v>#N/A</v>
      </c>
      <c r="H263" s="29" t="e">
        <f>VLOOKUP(tbl2_2!A263,ishod_substance!A:P,6,0)</f>
        <v>#N/A</v>
      </c>
      <c r="I263" s="10" t="e">
        <f>VLOOKUP(tbl2_2!A263,ishod_substance!A:P,15,0)</f>
        <v>#N/A</v>
      </c>
      <c r="J263" s="10" t="e">
        <f>VLOOKUP(tbl2_2!A263,ishod_substance!A:P,5,0)</f>
        <v>#N/A</v>
      </c>
      <c r="K263" s="84" t="e">
        <f>VLOOKUP(tbl2_2!A263,ishod_substance!A:Q,17,0)</f>
        <v>#N/A</v>
      </c>
      <c r="L263" s="84" t="e">
        <f>VLOOKUP(tbl2_2!A263,ishod_substance!A:R,18,0)</f>
        <v>#N/A</v>
      </c>
      <c r="M263" s="165" t="e">
        <f>VLOOKUP(tbl2_2!A263,ishod_substance!A:AD,28,0)</f>
        <v>#N/A</v>
      </c>
      <c r="N263" s="4" t="e">
        <f>VLOOKUP(tbl2_2!A263,ishod_substance!A:AD,20,0)</f>
        <v>#N/A</v>
      </c>
      <c r="O263" s="4" t="e">
        <f>VLOOKUP(tbl2_2!A263,ishod_substance!A:AD,21,0)</f>
        <v>#N/A</v>
      </c>
      <c r="P263" s="4" t="e">
        <f>VLOOKUP(tbl2_2!A263,ishod_substance!A:AD,22,0)</f>
        <v>#N/A</v>
      </c>
      <c r="Q263" s="4" t="e">
        <f>VLOOKUP(tbl2_2!A263,ishod_substance!A:AD,23,0)</f>
        <v>#N/A</v>
      </c>
      <c r="R263" s="4" t="e">
        <f>VLOOKUP(tbl2_2!A263,ishod_substance!A:AD,24,0)</f>
        <v>#N/A</v>
      </c>
      <c r="S263" s="4" t="e">
        <f>VLOOKUP(tbl2_2!A263,ishod_substance!A:AD,25,0)</f>
        <v>#N/A</v>
      </c>
      <c r="T263" s="4" t="e">
        <f>VLOOKUP(tbl2_2!A263,ishod_substance!A:AD,26,0)</f>
        <v>#N/A</v>
      </c>
      <c r="U263" s="4" t="e">
        <f>VLOOKUP(tbl2_2!A263,ishod_substance!A:AD,27,0)</f>
        <v>#N/A</v>
      </c>
      <c r="V263" s="166" t="e">
        <f>VLOOKUP(tbl2_2!A263,ishod_substance!A:AD,29,0)</f>
        <v>#N/A</v>
      </c>
      <c r="W263" s="166" t="e">
        <f>VLOOKUP(tbl2_2!A263,ishod_substance!A:AD,30,0)</f>
        <v>#N/A</v>
      </c>
      <c r="X263" s="166" t="e">
        <f>VLOOKUP(tbl2_2!A263,ishod_substance!A:AE,31,0)</f>
        <v>#N/A</v>
      </c>
      <c r="Y263" s="10" t="e">
        <f>VLOOKUP(tbl2_2!A263,ishod_substance!A:AD,7,0)</f>
        <v>#N/A</v>
      </c>
      <c r="Z263" s="9" t="e">
        <f>VLOOKUP(Y263,quide!$A$2:$B$1006,2,0)</f>
        <v>#N/A</v>
      </c>
      <c r="AA263" s="4" t="e">
        <f>VLOOKUP(Y263,quide!$A$2:$J$1006,10,0)</f>
        <v>#N/A</v>
      </c>
      <c r="AB263" s="50" t="e">
        <f>VLOOKUP(tbl2_2!A263,ishod_substance!A:AD,8,0)</f>
        <v>#N/A</v>
      </c>
      <c r="AC263" s="28" t="e">
        <f t="shared" si="5"/>
        <v>#N/A</v>
      </c>
      <c r="AD263" s="27" t="e">
        <f>VLOOKUP(tbl2_2!A263,ishod_substance!A:AD,9,0)</f>
        <v>#N/A</v>
      </c>
      <c r="AE263" s="8" t="e">
        <f>VLOOKUP(tbl2_2!A263,ishod_substance!A:AD,9,0)</f>
        <v>#N/A</v>
      </c>
      <c r="AF263" s="12"/>
    </row>
    <row r="264" spans="1:32" hidden="1" x14ac:dyDescent="0.25">
      <c r="A264">
        <v>256</v>
      </c>
      <c r="B264" s="85">
        <f>IFERROR(IF(OR(AND(ishod_substance!$O$1=3,OR(VLOOKUP('tbl2'!Y264,quide!A:G,7,0)=2,VLOOKUP('tbl2'!Y264,quide!A:G,7,0)=1)),AND(ishod_substance!$O$1=2,VLOOKUP('tbl2'!Y264,quide!A:I,9,0)=1)),1,0),0)</f>
        <v>0</v>
      </c>
      <c r="C264" s="5" t="e">
        <f>VLOOKUP(tbl2_2!A264,ishod_substance!A:P,2,0)</f>
        <v>#N/A</v>
      </c>
      <c r="D264" s="7" t="e">
        <f>VLOOKUP(tbl2_2!A264,ishod_substance!A:P,3,0)</f>
        <v>#N/A</v>
      </c>
      <c r="E264" s="5" t="e">
        <f>VLOOKUP(tbl2_2!A264,ishod_substance!A:P,11,0)</f>
        <v>#N/A</v>
      </c>
      <c r="F264" s="6" t="e">
        <f>VLOOKUP(tbl2_2!A264,ishod_substance!A:P,15,0)</f>
        <v>#N/A</v>
      </c>
      <c r="G264" s="6" t="e">
        <f>VLOOKUP(tbl2_2!A264,ishod_substance!A:P,12,0)&amp;"/"&amp;VLOOKUP(tbl2_2!A264,ishod_substance!A:P,14,0)</f>
        <v>#N/A</v>
      </c>
      <c r="H264" s="29" t="e">
        <f>VLOOKUP(tbl2_2!A264,ishod_substance!A:P,6,0)</f>
        <v>#N/A</v>
      </c>
      <c r="I264" s="10" t="e">
        <f>VLOOKUP(tbl2_2!A264,ishod_substance!A:P,15,0)</f>
        <v>#N/A</v>
      </c>
      <c r="J264" s="10" t="e">
        <f>VLOOKUP(tbl2_2!A264,ishod_substance!A:P,5,0)</f>
        <v>#N/A</v>
      </c>
      <c r="K264" s="84" t="e">
        <f>VLOOKUP(tbl2_2!A264,ishod_substance!A:Q,17,0)</f>
        <v>#N/A</v>
      </c>
      <c r="L264" s="84" t="e">
        <f>VLOOKUP(tbl2_2!A264,ishod_substance!A:R,18,0)</f>
        <v>#N/A</v>
      </c>
      <c r="M264" s="165" t="e">
        <f>VLOOKUP(tbl2_2!A264,ishod_substance!A:AD,28,0)</f>
        <v>#N/A</v>
      </c>
      <c r="N264" s="4" t="e">
        <f>VLOOKUP(tbl2_2!A264,ishod_substance!A:AD,20,0)</f>
        <v>#N/A</v>
      </c>
      <c r="O264" s="4" t="e">
        <f>VLOOKUP(tbl2_2!A264,ishod_substance!A:AD,21,0)</f>
        <v>#N/A</v>
      </c>
      <c r="P264" s="4" t="e">
        <f>VLOOKUP(tbl2_2!A264,ishod_substance!A:AD,22,0)</f>
        <v>#N/A</v>
      </c>
      <c r="Q264" s="4" t="e">
        <f>VLOOKUP(tbl2_2!A264,ishod_substance!A:AD,23,0)</f>
        <v>#N/A</v>
      </c>
      <c r="R264" s="4" t="e">
        <f>VLOOKUP(tbl2_2!A264,ishod_substance!A:AD,24,0)</f>
        <v>#N/A</v>
      </c>
      <c r="S264" s="4" t="e">
        <f>VLOOKUP(tbl2_2!A264,ishod_substance!A:AD,25,0)</f>
        <v>#N/A</v>
      </c>
      <c r="T264" s="4" t="e">
        <f>VLOOKUP(tbl2_2!A264,ishod_substance!A:AD,26,0)</f>
        <v>#N/A</v>
      </c>
      <c r="U264" s="4" t="e">
        <f>VLOOKUP(tbl2_2!A264,ishod_substance!A:AD,27,0)</f>
        <v>#N/A</v>
      </c>
      <c r="V264" s="166" t="e">
        <f>VLOOKUP(tbl2_2!A264,ishod_substance!A:AD,29,0)</f>
        <v>#N/A</v>
      </c>
      <c r="W264" s="166" t="e">
        <f>VLOOKUP(tbl2_2!A264,ishod_substance!A:AD,30,0)</f>
        <v>#N/A</v>
      </c>
      <c r="X264" s="166" t="e">
        <f>VLOOKUP(tbl2_2!A264,ishod_substance!A:AE,31,0)</f>
        <v>#N/A</v>
      </c>
      <c r="Y264" s="10" t="e">
        <f>VLOOKUP(tbl2_2!A264,ishod_substance!A:AD,7,0)</f>
        <v>#N/A</v>
      </c>
      <c r="Z264" s="9" t="e">
        <f>VLOOKUP(Y264,quide!$A$2:$B$1006,2,0)</f>
        <v>#N/A</v>
      </c>
      <c r="AA264" s="4" t="e">
        <f>VLOOKUP(Y264,quide!$A$2:$J$1006,10,0)</f>
        <v>#N/A</v>
      </c>
      <c r="AB264" s="50" t="e">
        <f>VLOOKUP(tbl2_2!A264,ishod_substance!A:AD,8,0)</f>
        <v>#N/A</v>
      </c>
      <c r="AC264" s="28" t="e">
        <f t="shared" si="5"/>
        <v>#N/A</v>
      </c>
      <c r="AD264" s="27" t="e">
        <f>VLOOKUP(tbl2_2!A264,ishod_substance!A:AD,9,0)</f>
        <v>#N/A</v>
      </c>
      <c r="AE264" s="8" t="e">
        <f>VLOOKUP(tbl2_2!A264,ishod_substance!A:AD,9,0)</f>
        <v>#N/A</v>
      </c>
      <c r="AF264" s="12"/>
    </row>
    <row r="265" spans="1:32" hidden="1" x14ac:dyDescent="0.25">
      <c r="A265">
        <v>257</v>
      </c>
      <c r="B265" s="85">
        <f>IFERROR(IF(OR(AND(ishod_substance!$O$1=3,OR(VLOOKUP('tbl2'!Y265,quide!A:G,7,0)=2,VLOOKUP('tbl2'!Y265,quide!A:G,7,0)=1)),AND(ishod_substance!$O$1=2,VLOOKUP('tbl2'!Y265,quide!A:I,9,0)=1)),1,0),0)</f>
        <v>0</v>
      </c>
      <c r="C265" s="5" t="e">
        <f>VLOOKUP(tbl2_2!A265,ishod_substance!A:P,2,0)</f>
        <v>#N/A</v>
      </c>
      <c r="D265" s="7" t="e">
        <f>VLOOKUP(tbl2_2!A265,ishod_substance!A:P,3,0)</f>
        <v>#N/A</v>
      </c>
      <c r="E265" s="5" t="e">
        <f>VLOOKUP(tbl2_2!A265,ishod_substance!A:P,11,0)</f>
        <v>#N/A</v>
      </c>
      <c r="F265" s="6" t="e">
        <f>VLOOKUP(tbl2_2!A265,ishod_substance!A:P,15,0)</f>
        <v>#N/A</v>
      </c>
      <c r="G265" s="6" t="e">
        <f>VLOOKUP(tbl2_2!A265,ishod_substance!A:P,12,0)&amp;"/"&amp;VLOOKUP(tbl2_2!A265,ishod_substance!A:P,14,0)</f>
        <v>#N/A</v>
      </c>
      <c r="H265" s="29" t="e">
        <f>VLOOKUP(tbl2_2!A265,ishod_substance!A:P,6,0)</f>
        <v>#N/A</v>
      </c>
      <c r="I265" s="10" t="e">
        <f>VLOOKUP(tbl2_2!A265,ishod_substance!A:P,15,0)</f>
        <v>#N/A</v>
      </c>
      <c r="J265" s="10" t="e">
        <f>VLOOKUP(tbl2_2!A265,ishod_substance!A:P,5,0)</f>
        <v>#N/A</v>
      </c>
      <c r="K265" s="84" t="e">
        <f>VLOOKUP(tbl2_2!A265,ishod_substance!A:Q,17,0)</f>
        <v>#N/A</v>
      </c>
      <c r="L265" s="84" t="e">
        <f>VLOOKUP(tbl2_2!A265,ishod_substance!A:R,18,0)</f>
        <v>#N/A</v>
      </c>
      <c r="M265" s="165" t="e">
        <f>VLOOKUP(tbl2_2!A265,ishod_substance!A:AD,28,0)</f>
        <v>#N/A</v>
      </c>
      <c r="N265" s="4" t="e">
        <f>VLOOKUP(tbl2_2!A265,ishod_substance!A:AD,20,0)</f>
        <v>#N/A</v>
      </c>
      <c r="O265" s="4" t="e">
        <f>VLOOKUP(tbl2_2!A265,ishod_substance!A:AD,21,0)</f>
        <v>#N/A</v>
      </c>
      <c r="P265" s="4" t="e">
        <f>VLOOKUP(tbl2_2!A265,ishod_substance!A:AD,22,0)</f>
        <v>#N/A</v>
      </c>
      <c r="Q265" s="4" t="e">
        <f>VLOOKUP(tbl2_2!A265,ishod_substance!A:AD,23,0)</f>
        <v>#N/A</v>
      </c>
      <c r="R265" s="4" t="e">
        <f>VLOOKUP(tbl2_2!A265,ishod_substance!A:AD,24,0)</f>
        <v>#N/A</v>
      </c>
      <c r="S265" s="4" t="e">
        <f>VLOOKUP(tbl2_2!A265,ishod_substance!A:AD,25,0)</f>
        <v>#N/A</v>
      </c>
      <c r="T265" s="4" t="e">
        <f>VLOOKUP(tbl2_2!A265,ishod_substance!A:AD,26,0)</f>
        <v>#N/A</v>
      </c>
      <c r="U265" s="4" t="e">
        <f>VLOOKUP(tbl2_2!A265,ishod_substance!A:AD,27,0)</f>
        <v>#N/A</v>
      </c>
      <c r="V265" s="166" t="e">
        <f>VLOOKUP(tbl2_2!A265,ishod_substance!A:AD,29,0)</f>
        <v>#N/A</v>
      </c>
      <c r="W265" s="166" t="e">
        <f>VLOOKUP(tbl2_2!A265,ishod_substance!A:AD,30,0)</f>
        <v>#N/A</v>
      </c>
      <c r="X265" s="166" t="e">
        <f>VLOOKUP(tbl2_2!A265,ishod_substance!A:AE,31,0)</f>
        <v>#N/A</v>
      </c>
      <c r="Y265" s="10" t="e">
        <f>VLOOKUP(tbl2_2!A265,ishod_substance!A:AD,7,0)</f>
        <v>#N/A</v>
      </c>
      <c r="Z265" s="9" t="e">
        <f>VLOOKUP(Y265,quide!$A$2:$B$1006,2,0)</f>
        <v>#N/A</v>
      </c>
      <c r="AA265" s="4" t="e">
        <f>VLOOKUP(Y265,quide!$A$2:$J$1006,10,0)</f>
        <v>#N/A</v>
      </c>
      <c r="AB265" s="229" t="e">
        <f>VLOOKUP(tbl2_2!A265,ishod_substance!A:AD,8,0)</f>
        <v>#N/A</v>
      </c>
      <c r="AC265" s="224" t="e">
        <f t="shared" si="5"/>
        <v>#N/A</v>
      </c>
      <c r="AD265" s="227" t="e">
        <f>VLOOKUP(tbl2_2!A265,ishod_substance!A:AD,9,0)</f>
        <v>#N/A</v>
      </c>
      <c r="AE265" s="228" t="e">
        <f>VLOOKUP(tbl2_2!A265,ishod_substance!A:AD,9,0)</f>
        <v>#N/A</v>
      </c>
      <c r="AF265" s="12"/>
    </row>
    <row r="266" spans="1:32" hidden="1" x14ac:dyDescent="0.25">
      <c r="A266">
        <v>258</v>
      </c>
      <c r="B266" s="85">
        <f>IFERROR(IF(OR(AND(ishod_substance!$O$1=3,OR(VLOOKUP('tbl2'!Y266,quide!A:G,7,0)=2,VLOOKUP('tbl2'!Y266,quide!A:G,7,0)=1)),AND(ishod_substance!$O$1=2,VLOOKUP('tbl2'!Y266,quide!A:I,9,0)=1)),1,0),0)</f>
        <v>0</v>
      </c>
      <c r="C266" s="5" t="e">
        <f>VLOOKUP(tbl2_2!A266,ishod_substance!A:P,2,0)</f>
        <v>#N/A</v>
      </c>
      <c r="D266" s="7" t="e">
        <f>VLOOKUP(tbl2_2!A266,ishod_substance!A:P,3,0)</f>
        <v>#N/A</v>
      </c>
      <c r="E266" s="5" t="e">
        <f>VLOOKUP(tbl2_2!A266,ishod_substance!A:P,11,0)</f>
        <v>#N/A</v>
      </c>
      <c r="F266" s="6" t="e">
        <f>VLOOKUP(tbl2_2!A266,ishod_substance!A:P,15,0)</f>
        <v>#N/A</v>
      </c>
      <c r="G266" s="6" t="e">
        <f>VLOOKUP(tbl2_2!A266,ishod_substance!A:P,12,0)&amp;"/"&amp;VLOOKUP(tbl2_2!A266,ishod_substance!A:P,14,0)</f>
        <v>#N/A</v>
      </c>
      <c r="H266" s="29" t="e">
        <f>VLOOKUP(tbl2_2!A266,ishod_substance!A:P,6,0)</f>
        <v>#N/A</v>
      </c>
      <c r="I266" s="10" t="e">
        <f>VLOOKUP(tbl2_2!A266,ishod_substance!A:P,15,0)</f>
        <v>#N/A</v>
      </c>
      <c r="J266" s="10" t="e">
        <f>VLOOKUP(tbl2_2!A266,ishod_substance!A:P,5,0)</f>
        <v>#N/A</v>
      </c>
      <c r="K266" s="84" t="e">
        <f>VLOOKUP(tbl2_2!A266,ishod_substance!A:Q,17,0)</f>
        <v>#N/A</v>
      </c>
      <c r="L266" s="84" t="e">
        <f>VLOOKUP(tbl2_2!A266,ishod_substance!A:R,18,0)</f>
        <v>#N/A</v>
      </c>
      <c r="M266" s="165" t="e">
        <f>VLOOKUP(tbl2_2!A266,ishod_substance!A:AD,28,0)</f>
        <v>#N/A</v>
      </c>
      <c r="N266" s="4" t="e">
        <f>VLOOKUP(tbl2_2!A266,ishod_substance!A:AD,20,0)</f>
        <v>#N/A</v>
      </c>
      <c r="O266" s="4" t="e">
        <f>VLOOKUP(tbl2_2!A266,ishod_substance!A:AD,21,0)</f>
        <v>#N/A</v>
      </c>
      <c r="P266" s="4" t="e">
        <f>VLOOKUP(tbl2_2!A266,ishod_substance!A:AD,22,0)</f>
        <v>#N/A</v>
      </c>
      <c r="Q266" s="4" t="e">
        <f>VLOOKUP(tbl2_2!A266,ishod_substance!A:AD,23,0)</f>
        <v>#N/A</v>
      </c>
      <c r="R266" s="4" t="e">
        <f>VLOOKUP(tbl2_2!A266,ishod_substance!A:AD,24,0)</f>
        <v>#N/A</v>
      </c>
      <c r="S266" s="4" t="e">
        <f>VLOOKUP(tbl2_2!A266,ishod_substance!A:AD,25,0)</f>
        <v>#N/A</v>
      </c>
      <c r="T266" s="4" t="e">
        <f>VLOOKUP(tbl2_2!A266,ishod_substance!A:AD,26,0)</f>
        <v>#N/A</v>
      </c>
      <c r="U266" s="4" t="e">
        <f>VLOOKUP(tbl2_2!A266,ishod_substance!A:AD,27,0)</f>
        <v>#N/A</v>
      </c>
      <c r="V266" s="166" t="e">
        <f>VLOOKUP(tbl2_2!A266,ishod_substance!A:AD,29,0)</f>
        <v>#N/A</v>
      </c>
      <c r="W266" s="166" t="e">
        <f>VLOOKUP(tbl2_2!A266,ishod_substance!A:AD,30,0)</f>
        <v>#N/A</v>
      </c>
      <c r="X266" s="166" t="e">
        <f>VLOOKUP(tbl2_2!A266,ishod_substance!A:AE,31,0)</f>
        <v>#N/A</v>
      </c>
      <c r="Y266" s="10" t="e">
        <f>VLOOKUP(tbl2_2!A266,ishod_substance!A:AD,7,0)</f>
        <v>#N/A</v>
      </c>
      <c r="Z266" s="9" t="e">
        <f>VLOOKUP(Y266,quide!$A$2:$B$1006,2,0)</f>
        <v>#N/A</v>
      </c>
      <c r="AA266" s="4" t="e">
        <f>VLOOKUP(Y266,quide!$A$2:$J$1006,10,0)</f>
        <v>#N/A</v>
      </c>
      <c r="AB266" s="50" t="e">
        <f>VLOOKUP(tbl2_2!A266,ishod_substance!A:AD,8,0)</f>
        <v>#N/A</v>
      </c>
      <c r="AC266" s="28" t="e">
        <f t="shared" si="5"/>
        <v>#N/A</v>
      </c>
      <c r="AD266" s="27" t="e">
        <f>VLOOKUP(tbl2_2!A266,ishod_substance!A:AD,9,0)</f>
        <v>#N/A</v>
      </c>
      <c r="AE266" s="8" t="e">
        <f>VLOOKUP(tbl2_2!A266,ishod_substance!A:AD,9,0)</f>
        <v>#N/A</v>
      </c>
      <c r="AF266" s="12"/>
    </row>
    <row r="267" spans="1:32" hidden="1" x14ac:dyDescent="0.25">
      <c r="A267">
        <v>259</v>
      </c>
      <c r="B267" s="85">
        <f>IFERROR(IF(OR(AND(ishod_substance!$O$1=3,OR(VLOOKUP('tbl2'!Y267,quide!A:G,7,0)=2,VLOOKUP('tbl2'!Y267,quide!A:G,7,0)=1)),AND(ishod_substance!$O$1=2,VLOOKUP('tbl2'!Y267,quide!A:I,9,0)=1)),1,0),0)</f>
        <v>0</v>
      </c>
      <c r="C267" s="5" t="e">
        <f>VLOOKUP(tbl2_2!A267,ishod_substance!A:P,2,0)</f>
        <v>#N/A</v>
      </c>
      <c r="D267" s="7" t="e">
        <f>VLOOKUP(tbl2_2!A267,ishod_substance!A:P,3,0)</f>
        <v>#N/A</v>
      </c>
      <c r="E267" s="5" t="e">
        <f>VLOOKUP(tbl2_2!A267,ishod_substance!A:P,11,0)</f>
        <v>#N/A</v>
      </c>
      <c r="F267" s="6" t="e">
        <f>VLOOKUP(tbl2_2!A267,ishod_substance!A:P,15,0)</f>
        <v>#N/A</v>
      </c>
      <c r="G267" s="6" t="e">
        <f>VLOOKUP(tbl2_2!A267,ishod_substance!A:P,12,0)&amp;"/"&amp;VLOOKUP(tbl2_2!A267,ishod_substance!A:P,14,0)</f>
        <v>#N/A</v>
      </c>
      <c r="H267" s="29" t="e">
        <f>VLOOKUP(tbl2_2!A267,ishod_substance!A:P,6,0)</f>
        <v>#N/A</v>
      </c>
      <c r="I267" s="10" t="e">
        <f>VLOOKUP(tbl2_2!A267,ishod_substance!A:P,15,0)</f>
        <v>#N/A</v>
      </c>
      <c r="J267" s="10" t="e">
        <f>VLOOKUP(tbl2_2!A267,ishod_substance!A:P,5,0)</f>
        <v>#N/A</v>
      </c>
      <c r="K267" s="84" t="e">
        <f>VLOOKUP(tbl2_2!A267,ishod_substance!A:Q,17,0)</f>
        <v>#N/A</v>
      </c>
      <c r="L267" s="84" t="e">
        <f>VLOOKUP(tbl2_2!A267,ishod_substance!A:R,18,0)</f>
        <v>#N/A</v>
      </c>
      <c r="M267" s="165" t="e">
        <f>VLOOKUP(tbl2_2!A267,ishod_substance!A:AD,28,0)</f>
        <v>#N/A</v>
      </c>
      <c r="N267" s="4" t="e">
        <f>VLOOKUP(tbl2_2!A267,ishod_substance!A:AD,20,0)</f>
        <v>#N/A</v>
      </c>
      <c r="O267" s="4" t="e">
        <f>VLOOKUP(tbl2_2!A267,ishod_substance!A:AD,21,0)</f>
        <v>#N/A</v>
      </c>
      <c r="P267" s="4" t="e">
        <f>VLOOKUP(tbl2_2!A267,ishod_substance!A:AD,22,0)</f>
        <v>#N/A</v>
      </c>
      <c r="Q267" s="4" t="e">
        <f>VLOOKUP(tbl2_2!A267,ishod_substance!A:AD,23,0)</f>
        <v>#N/A</v>
      </c>
      <c r="R267" s="4" t="e">
        <f>VLOOKUP(tbl2_2!A267,ishod_substance!A:AD,24,0)</f>
        <v>#N/A</v>
      </c>
      <c r="S267" s="4" t="e">
        <f>VLOOKUP(tbl2_2!A267,ishod_substance!A:AD,25,0)</f>
        <v>#N/A</v>
      </c>
      <c r="T267" s="4" t="e">
        <f>VLOOKUP(tbl2_2!A267,ishod_substance!A:AD,26,0)</f>
        <v>#N/A</v>
      </c>
      <c r="U267" s="4" t="e">
        <f>VLOOKUP(tbl2_2!A267,ishod_substance!A:AD,27,0)</f>
        <v>#N/A</v>
      </c>
      <c r="V267" s="166" t="e">
        <f>VLOOKUP(tbl2_2!A267,ishod_substance!A:AD,29,0)</f>
        <v>#N/A</v>
      </c>
      <c r="W267" s="166" t="e">
        <f>VLOOKUP(tbl2_2!A267,ishod_substance!A:AD,30,0)</f>
        <v>#N/A</v>
      </c>
      <c r="X267" s="166" t="e">
        <f>VLOOKUP(tbl2_2!A267,ishod_substance!A:AE,31,0)</f>
        <v>#N/A</v>
      </c>
      <c r="Y267" s="10" t="e">
        <f>VLOOKUP(tbl2_2!A267,ishod_substance!A:AD,7,0)</f>
        <v>#N/A</v>
      </c>
      <c r="Z267" s="9" t="e">
        <f>VLOOKUP(Y267,quide!$A$2:$B$1006,2,0)</f>
        <v>#N/A</v>
      </c>
      <c r="AA267" s="4" t="e">
        <f>VLOOKUP(Y267,quide!$A$2:$J$1006,10,0)</f>
        <v>#N/A</v>
      </c>
      <c r="AB267" s="50" t="e">
        <f>VLOOKUP(tbl2_2!A267,ishod_substance!A:AD,8,0)</f>
        <v>#N/A</v>
      </c>
      <c r="AC267" s="28" t="e">
        <f t="shared" si="5"/>
        <v>#N/A</v>
      </c>
      <c r="AD267" s="27" t="e">
        <f>VLOOKUP(tbl2_2!A267,ishod_substance!A:AD,9,0)</f>
        <v>#N/A</v>
      </c>
      <c r="AE267" s="8" t="e">
        <f>VLOOKUP(tbl2_2!A267,ishod_substance!A:AD,9,0)</f>
        <v>#N/A</v>
      </c>
      <c r="AF267" s="12"/>
    </row>
    <row r="268" spans="1:32" hidden="1" x14ac:dyDescent="0.25">
      <c r="A268">
        <v>260</v>
      </c>
      <c r="B268" s="85">
        <f>IFERROR(IF(OR(AND(ishod_substance!$O$1=3,OR(VLOOKUP('tbl2'!Y268,quide!A:G,7,0)=2,VLOOKUP('tbl2'!Y268,quide!A:G,7,0)=1)),AND(ishod_substance!$O$1=2,VLOOKUP('tbl2'!Y268,quide!A:I,9,0)=1)),1,0),0)</f>
        <v>0</v>
      </c>
      <c r="C268" s="5" t="e">
        <f>VLOOKUP(tbl2_2!A268,ishod_substance!A:P,2,0)</f>
        <v>#N/A</v>
      </c>
      <c r="D268" s="7" t="e">
        <f>VLOOKUP(tbl2_2!A268,ishod_substance!A:P,3,0)</f>
        <v>#N/A</v>
      </c>
      <c r="E268" s="5" t="e">
        <f>VLOOKUP(tbl2_2!A268,ishod_substance!A:P,11,0)</f>
        <v>#N/A</v>
      </c>
      <c r="F268" s="6" t="e">
        <f>VLOOKUP(tbl2_2!A268,ishod_substance!A:P,15,0)</f>
        <v>#N/A</v>
      </c>
      <c r="G268" s="6" t="e">
        <f>VLOOKUP(tbl2_2!A268,ishod_substance!A:P,12,0)&amp;"/"&amp;VLOOKUP(tbl2_2!A268,ishod_substance!A:P,14,0)</f>
        <v>#N/A</v>
      </c>
      <c r="H268" s="29" t="e">
        <f>VLOOKUP(tbl2_2!A268,ishod_substance!A:P,6,0)</f>
        <v>#N/A</v>
      </c>
      <c r="I268" s="10" t="e">
        <f>VLOOKUP(tbl2_2!A268,ishod_substance!A:P,15,0)</f>
        <v>#N/A</v>
      </c>
      <c r="J268" s="10" t="e">
        <f>VLOOKUP(tbl2_2!A268,ishod_substance!A:P,5,0)</f>
        <v>#N/A</v>
      </c>
      <c r="K268" s="84" t="e">
        <f>VLOOKUP(tbl2_2!A268,ishod_substance!A:Q,17,0)</f>
        <v>#N/A</v>
      </c>
      <c r="L268" s="84" t="e">
        <f>VLOOKUP(tbl2_2!A268,ishod_substance!A:R,18,0)</f>
        <v>#N/A</v>
      </c>
      <c r="M268" s="165" t="e">
        <f>VLOOKUP(tbl2_2!A268,ishod_substance!A:AD,28,0)</f>
        <v>#N/A</v>
      </c>
      <c r="N268" s="4" t="e">
        <f>VLOOKUP(tbl2_2!A268,ishod_substance!A:AD,20,0)</f>
        <v>#N/A</v>
      </c>
      <c r="O268" s="4" t="e">
        <f>VLOOKUP(tbl2_2!A268,ishod_substance!A:AD,21,0)</f>
        <v>#N/A</v>
      </c>
      <c r="P268" s="4" t="e">
        <f>VLOOKUP(tbl2_2!A268,ishod_substance!A:AD,22,0)</f>
        <v>#N/A</v>
      </c>
      <c r="Q268" s="4" t="e">
        <f>VLOOKUP(tbl2_2!A268,ishod_substance!A:AD,23,0)</f>
        <v>#N/A</v>
      </c>
      <c r="R268" s="4" t="e">
        <f>VLOOKUP(tbl2_2!A268,ishod_substance!A:AD,24,0)</f>
        <v>#N/A</v>
      </c>
      <c r="S268" s="4" t="e">
        <f>VLOOKUP(tbl2_2!A268,ishod_substance!A:AD,25,0)</f>
        <v>#N/A</v>
      </c>
      <c r="T268" s="4" t="e">
        <f>VLOOKUP(tbl2_2!A268,ishod_substance!A:AD,26,0)</f>
        <v>#N/A</v>
      </c>
      <c r="U268" s="4" t="e">
        <f>VLOOKUP(tbl2_2!A268,ishod_substance!A:AD,27,0)</f>
        <v>#N/A</v>
      </c>
      <c r="V268" s="166" t="e">
        <f>VLOOKUP(tbl2_2!A268,ishod_substance!A:AD,29,0)</f>
        <v>#N/A</v>
      </c>
      <c r="W268" s="166" t="e">
        <f>VLOOKUP(tbl2_2!A268,ishod_substance!A:AD,30,0)</f>
        <v>#N/A</v>
      </c>
      <c r="X268" s="166" t="e">
        <f>VLOOKUP(tbl2_2!A268,ishod_substance!A:AE,31,0)</f>
        <v>#N/A</v>
      </c>
      <c r="Y268" s="10" t="e">
        <f>VLOOKUP(tbl2_2!A268,ishod_substance!A:AD,7,0)</f>
        <v>#N/A</v>
      </c>
      <c r="Z268" s="9" t="e">
        <f>VLOOKUP(Y268,quide!$A$2:$B$1006,2,0)</f>
        <v>#N/A</v>
      </c>
      <c r="AA268" s="4" t="e">
        <f>VLOOKUP(Y268,quide!$A$2:$J$1006,10,0)</f>
        <v>#N/A</v>
      </c>
      <c r="AB268" s="50" t="e">
        <f>VLOOKUP(tbl2_2!A268,ishod_substance!A:AD,8,0)</f>
        <v>#N/A</v>
      </c>
      <c r="AC268" s="28" t="e">
        <f t="shared" si="5"/>
        <v>#N/A</v>
      </c>
      <c r="AD268" s="27" t="e">
        <f>VLOOKUP(tbl2_2!A268,ishod_substance!A:AD,9,0)</f>
        <v>#N/A</v>
      </c>
      <c r="AE268" s="8" t="e">
        <f>VLOOKUP(tbl2_2!A268,ishod_substance!A:AD,9,0)</f>
        <v>#N/A</v>
      </c>
      <c r="AF268" s="12"/>
    </row>
    <row r="269" spans="1:32" hidden="1" x14ac:dyDescent="0.25">
      <c r="A269">
        <v>261</v>
      </c>
      <c r="B269" s="85">
        <f>IFERROR(IF(OR(AND(ishod_substance!$O$1=3,OR(VLOOKUP('tbl2'!Y269,quide!A:G,7,0)=2,VLOOKUP('tbl2'!Y269,quide!A:G,7,0)=1)),AND(ishod_substance!$O$1=2,VLOOKUP('tbl2'!Y269,quide!A:I,9,0)=1)),1,0),0)</f>
        <v>0</v>
      </c>
      <c r="C269" s="5" t="e">
        <f>VLOOKUP(tbl2_2!A269,ishod_substance!A:P,2,0)</f>
        <v>#N/A</v>
      </c>
      <c r="D269" s="7" t="e">
        <f>VLOOKUP(tbl2_2!A269,ishod_substance!A:P,3,0)</f>
        <v>#N/A</v>
      </c>
      <c r="E269" s="5" t="e">
        <f>VLOOKUP(tbl2_2!A269,ishod_substance!A:P,11,0)</f>
        <v>#N/A</v>
      </c>
      <c r="F269" s="6" t="e">
        <f>VLOOKUP(tbl2_2!A269,ishod_substance!A:P,15,0)</f>
        <v>#N/A</v>
      </c>
      <c r="G269" s="6" t="e">
        <f>VLOOKUP(tbl2_2!A269,ishod_substance!A:P,12,0)&amp;"/"&amp;VLOOKUP(tbl2_2!A269,ishod_substance!A:P,14,0)</f>
        <v>#N/A</v>
      </c>
      <c r="H269" s="29" t="e">
        <f>VLOOKUP(tbl2_2!A269,ishod_substance!A:P,6,0)</f>
        <v>#N/A</v>
      </c>
      <c r="I269" s="10" t="e">
        <f>VLOOKUP(tbl2_2!A269,ishod_substance!A:P,15,0)</f>
        <v>#N/A</v>
      </c>
      <c r="J269" s="10" t="e">
        <f>VLOOKUP(tbl2_2!A269,ishod_substance!A:P,5,0)</f>
        <v>#N/A</v>
      </c>
      <c r="K269" s="84" t="e">
        <f>VLOOKUP(tbl2_2!A269,ishod_substance!A:Q,17,0)</f>
        <v>#N/A</v>
      </c>
      <c r="L269" s="84" t="e">
        <f>VLOOKUP(tbl2_2!A269,ishod_substance!A:R,18,0)</f>
        <v>#N/A</v>
      </c>
      <c r="M269" s="165" t="e">
        <f>VLOOKUP(tbl2_2!A269,ishod_substance!A:AD,28,0)</f>
        <v>#N/A</v>
      </c>
      <c r="N269" s="4" t="e">
        <f>VLOOKUP(tbl2_2!A269,ishod_substance!A:AD,20,0)</f>
        <v>#N/A</v>
      </c>
      <c r="O269" s="4" t="e">
        <f>VLOOKUP(tbl2_2!A269,ishod_substance!A:AD,21,0)</f>
        <v>#N/A</v>
      </c>
      <c r="P269" s="4" t="e">
        <f>VLOOKUP(tbl2_2!A269,ishod_substance!A:AD,22,0)</f>
        <v>#N/A</v>
      </c>
      <c r="Q269" s="4" t="e">
        <f>VLOOKUP(tbl2_2!A269,ishod_substance!A:AD,23,0)</f>
        <v>#N/A</v>
      </c>
      <c r="R269" s="4" t="e">
        <f>VLOOKUP(tbl2_2!A269,ishod_substance!A:AD,24,0)</f>
        <v>#N/A</v>
      </c>
      <c r="S269" s="4" t="e">
        <f>VLOOKUP(tbl2_2!A269,ishod_substance!A:AD,25,0)</f>
        <v>#N/A</v>
      </c>
      <c r="T269" s="4" t="e">
        <f>VLOOKUP(tbl2_2!A269,ishod_substance!A:AD,26,0)</f>
        <v>#N/A</v>
      </c>
      <c r="U269" s="4" t="e">
        <f>VLOOKUP(tbl2_2!A269,ishod_substance!A:AD,27,0)</f>
        <v>#N/A</v>
      </c>
      <c r="V269" s="166" t="e">
        <f>VLOOKUP(tbl2_2!A269,ishod_substance!A:AD,29,0)</f>
        <v>#N/A</v>
      </c>
      <c r="W269" s="166" t="e">
        <f>VLOOKUP(tbl2_2!A269,ishod_substance!A:AD,30,0)</f>
        <v>#N/A</v>
      </c>
      <c r="X269" s="166" t="e">
        <f>VLOOKUP(tbl2_2!A269,ishod_substance!A:AE,31,0)</f>
        <v>#N/A</v>
      </c>
      <c r="Y269" s="10" t="e">
        <f>VLOOKUP(tbl2_2!A269,ishod_substance!A:AD,7,0)</f>
        <v>#N/A</v>
      </c>
      <c r="Z269" s="9" t="e">
        <f>VLOOKUP(Y269,quide!$A$2:$B$1006,2,0)</f>
        <v>#N/A</v>
      </c>
      <c r="AA269" s="4" t="e">
        <f>VLOOKUP(Y269,quide!$A$2:$J$1006,10,0)</f>
        <v>#N/A</v>
      </c>
      <c r="AB269" s="229" t="e">
        <f>VLOOKUP(tbl2_2!A269,ishod_substance!A:AD,8,0)</f>
        <v>#N/A</v>
      </c>
      <c r="AC269" s="224" t="e">
        <f t="shared" si="5"/>
        <v>#N/A</v>
      </c>
      <c r="AD269" s="225" t="e">
        <f>VLOOKUP(tbl2_2!A269,ishod_substance!A:AD,9,0)</f>
        <v>#N/A</v>
      </c>
      <c r="AE269" s="226" t="e">
        <f>VLOOKUP(tbl2_2!A269,ishod_substance!A:AD,9,0)</f>
        <v>#N/A</v>
      </c>
      <c r="AF269" s="12"/>
    </row>
    <row r="270" spans="1:32" hidden="1" x14ac:dyDescent="0.25">
      <c r="A270">
        <v>262</v>
      </c>
      <c r="B270" s="85">
        <f>IFERROR(IF(OR(AND(ishod_substance!$O$1=3,OR(VLOOKUP('tbl2'!Y270,quide!A:G,7,0)=2,VLOOKUP('tbl2'!Y270,quide!A:G,7,0)=1)),AND(ishod_substance!$O$1=2,VLOOKUP('tbl2'!Y270,quide!A:I,9,0)=1)),1,0),0)</f>
        <v>0</v>
      </c>
      <c r="C270" s="5" t="e">
        <f>VLOOKUP(tbl2_2!A270,ishod_substance!A:P,2,0)</f>
        <v>#N/A</v>
      </c>
      <c r="D270" s="7" t="e">
        <f>VLOOKUP(tbl2_2!A270,ishod_substance!A:P,3,0)</f>
        <v>#N/A</v>
      </c>
      <c r="E270" s="5" t="e">
        <f>VLOOKUP(tbl2_2!A270,ishod_substance!A:P,11,0)</f>
        <v>#N/A</v>
      </c>
      <c r="F270" s="6" t="e">
        <f>VLOOKUP(tbl2_2!A270,ishod_substance!A:P,15,0)</f>
        <v>#N/A</v>
      </c>
      <c r="G270" s="6" t="e">
        <f>VLOOKUP(tbl2_2!A270,ishod_substance!A:P,12,0)&amp;"/"&amp;VLOOKUP(tbl2_2!A270,ishod_substance!A:P,14,0)</f>
        <v>#N/A</v>
      </c>
      <c r="H270" s="29" t="e">
        <f>VLOOKUP(tbl2_2!A270,ishod_substance!A:P,6,0)</f>
        <v>#N/A</v>
      </c>
      <c r="I270" s="10" t="e">
        <f>VLOOKUP(tbl2_2!A270,ishod_substance!A:P,15,0)</f>
        <v>#N/A</v>
      </c>
      <c r="J270" s="10" t="e">
        <f>VLOOKUP(tbl2_2!A270,ishod_substance!A:P,5,0)</f>
        <v>#N/A</v>
      </c>
      <c r="K270" s="84" t="e">
        <f>VLOOKUP(tbl2_2!A270,ishod_substance!A:Q,17,0)</f>
        <v>#N/A</v>
      </c>
      <c r="L270" s="84" t="e">
        <f>VLOOKUP(tbl2_2!A270,ishod_substance!A:R,18,0)</f>
        <v>#N/A</v>
      </c>
      <c r="M270" s="165" t="e">
        <f>VLOOKUP(tbl2_2!A270,ishod_substance!A:AD,28,0)</f>
        <v>#N/A</v>
      </c>
      <c r="N270" s="4" t="e">
        <f>VLOOKUP(tbl2_2!A270,ishod_substance!A:AD,20,0)</f>
        <v>#N/A</v>
      </c>
      <c r="O270" s="4" t="e">
        <f>VLOOKUP(tbl2_2!A270,ishod_substance!A:AD,21,0)</f>
        <v>#N/A</v>
      </c>
      <c r="P270" s="4" t="e">
        <f>VLOOKUP(tbl2_2!A270,ishod_substance!A:AD,22,0)</f>
        <v>#N/A</v>
      </c>
      <c r="Q270" s="4" t="e">
        <f>VLOOKUP(tbl2_2!A270,ishod_substance!A:AD,23,0)</f>
        <v>#N/A</v>
      </c>
      <c r="R270" s="4" t="e">
        <f>VLOOKUP(tbl2_2!A270,ishod_substance!A:AD,24,0)</f>
        <v>#N/A</v>
      </c>
      <c r="S270" s="4" t="e">
        <f>VLOOKUP(tbl2_2!A270,ishod_substance!A:AD,25,0)</f>
        <v>#N/A</v>
      </c>
      <c r="T270" s="4" t="e">
        <f>VLOOKUP(tbl2_2!A270,ishod_substance!A:AD,26,0)</f>
        <v>#N/A</v>
      </c>
      <c r="U270" s="4" t="e">
        <f>VLOOKUP(tbl2_2!A270,ishod_substance!A:AD,27,0)</f>
        <v>#N/A</v>
      </c>
      <c r="V270" s="166" t="e">
        <f>VLOOKUP(tbl2_2!A270,ishod_substance!A:AD,29,0)</f>
        <v>#N/A</v>
      </c>
      <c r="W270" s="166" t="e">
        <f>VLOOKUP(tbl2_2!A270,ishod_substance!A:AD,30,0)</f>
        <v>#N/A</v>
      </c>
      <c r="X270" s="166" t="e">
        <f>VLOOKUP(tbl2_2!A270,ishod_substance!A:AE,31,0)</f>
        <v>#N/A</v>
      </c>
      <c r="Y270" s="10" t="e">
        <f>VLOOKUP(tbl2_2!A270,ishod_substance!A:AD,7,0)</f>
        <v>#N/A</v>
      </c>
      <c r="Z270" s="9" t="e">
        <f>VLOOKUP(Y270,quide!$A$2:$B$1006,2,0)</f>
        <v>#N/A</v>
      </c>
      <c r="AA270" s="4" t="e">
        <f>VLOOKUP(Y270,quide!$A$2:$J$1006,10,0)</f>
        <v>#N/A</v>
      </c>
      <c r="AB270" s="50" t="e">
        <f>VLOOKUP(tbl2_2!A270,ishod_substance!A:AD,8,0)</f>
        <v>#N/A</v>
      </c>
      <c r="AC270" s="28" t="e">
        <f t="shared" si="5"/>
        <v>#N/A</v>
      </c>
      <c r="AD270" s="27" t="e">
        <f>VLOOKUP(tbl2_2!A270,ishod_substance!A:AD,9,0)</f>
        <v>#N/A</v>
      </c>
      <c r="AE270" s="8" t="e">
        <f>VLOOKUP(tbl2_2!A270,ishod_substance!A:AD,9,0)</f>
        <v>#N/A</v>
      </c>
      <c r="AF270" s="12"/>
    </row>
    <row r="271" spans="1:32" hidden="1" x14ac:dyDescent="0.25">
      <c r="A271">
        <v>263</v>
      </c>
      <c r="B271" s="85">
        <f>IFERROR(IF(OR(AND(ishod_substance!$O$1=3,OR(VLOOKUP('tbl2'!Y271,quide!A:G,7,0)=2,VLOOKUP('tbl2'!Y271,quide!A:G,7,0)=1)),AND(ishod_substance!$O$1=2,VLOOKUP('tbl2'!Y271,quide!A:I,9,0)=1)),1,0),0)</f>
        <v>0</v>
      </c>
      <c r="C271" s="5" t="e">
        <f>VLOOKUP(tbl2_2!A271,ishod_substance!A:P,2,0)</f>
        <v>#N/A</v>
      </c>
      <c r="D271" s="7" t="e">
        <f>VLOOKUP(tbl2_2!A271,ishod_substance!A:P,3,0)</f>
        <v>#N/A</v>
      </c>
      <c r="E271" s="5" t="e">
        <f>VLOOKUP(tbl2_2!A271,ishod_substance!A:P,11,0)</f>
        <v>#N/A</v>
      </c>
      <c r="F271" s="6" t="e">
        <f>VLOOKUP(tbl2_2!A271,ishod_substance!A:P,15,0)</f>
        <v>#N/A</v>
      </c>
      <c r="G271" s="6" t="e">
        <f>VLOOKUP(tbl2_2!A271,ishod_substance!A:P,12,0)&amp;"/"&amp;VLOOKUP(tbl2_2!A271,ishod_substance!A:P,14,0)</f>
        <v>#N/A</v>
      </c>
      <c r="H271" s="29" t="e">
        <f>VLOOKUP(tbl2_2!A271,ishod_substance!A:P,6,0)</f>
        <v>#N/A</v>
      </c>
      <c r="I271" s="10" t="e">
        <f>VLOOKUP(tbl2_2!A271,ishod_substance!A:P,15,0)</f>
        <v>#N/A</v>
      </c>
      <c r="J271" s="10" t="e">
        <f>VLOOKUP(tbl2_2!A271,ishod_substance!A:P,5,0)</f>
        <v>#N/A</v>
      </c>
      <c r="K271" s="84" t="e">
        <f>VLOOKUP(tbl2_2!A271,ishod_substance!A:Q,17,0)</f>
        <v>#N/A</v>
      </c>
      <c r="L271" s="84" t="e">
        <f>VLOOKUP(tbl2_2!A271,ishod_substance!A:R,18,0)</f>
        <v>#N/A</v>
      </c>
      <c r="M271" s="165" t="e">
        <f>VLOOKUP(tbl2_2!A271,ishod_substance!A:AD,28,0)</f>
        <v>#N/A</v>
      </c>
      <c r="N271" s="4" t="e">
        <f>VLOOKUP(tbl2_2!A271,ishod_substance!A:AD,20,0)</f>
        <v>#N/A</v>
      </c>
      <c r="O271" s="4" t="e">
        <f>VLOOKUP(tbl2_2!A271,ishod_substance!A:AD,21,0)</f>
        <v>#N/A</v>
      </c>
      <c r="P271" s="4" t="e">
        <f>VLOOKUP(tbl2_2!A271,ishod_substance!A:AD,22,0)</f>
        <v>#N/A</v>
      </c>
      <c r="Q271" s="4" t="e">
        <f>VLOOKUP(tbl2_2!A271,ishod_substance!A:AD,23,0)</f>
        <v>#N/A</v>
      </c>
      <c r="R271" s="4" t="e">
        <f>VLOOKUP(tbl2_2!A271,ishod_substance!A:AD,24,0)</f>
        <v>#N/A</v>
      </c>
      <c r="S271" s="4" t="e">
        <f>VLOOKUP(tbl2_2!A271,ishod_substance!A:AD,25,0)</f>
        <v>#N/A</v>
      </c>
      <c r="T271" s="4" t="e">
        <f>VLOOKUP(tbl2_2!A271,ishod_substance!A:AD,26,0)</f>
        <v>#N/A</v>
      </c>
      <c r="U271" s="4" t="e">
        <f>VLOOKUP(tbl2_2!A271,ishod_substance!A:AD,27,0)</f>
        <v>#N/A</v>
      </c>
      <c r="V271" s="166" t="e">
        <f>VLOOKUP(tbl2_2!A271,ishod_substance!A:AD,29,0)</f>
        <v>#N/A</v>
      </c>
      <c r="W271" s="166" t="e">
        <f>VLOOKUP(tbl2_2!A271,ishod_substance!A:AD,30,0)</f>
        <v>#N/A</v>
      </c>
      <c r="X271" s="166" t="e">
        <f>VLOOKUP(tbl2_2!A271,ishod_substance!A:AE,31,0)</f>
        <v>#N/A</v>
      </c>
      <c r="Y271" s="10" t="e">
        <f>VLOOKUP(tbl2_2!A271,ishod_substance!A:AD,7,0)</f>
        <v>#N/A</v>
      </c>
      <c r="Z271" s="9" t="e">
        <f>VLOOKUP(Y271,quide!$A$2:$B$1006,2,0)</f>
        <v>#N/A</v>
      </c>
      <c r="AA271" s="4" t="e">
        <f>VLOOKUP(Y271,quide!$A$2:$J$1006,10,0)</f>
        <v>#N/A</v>
      </c>
      <c r="AB271" s="50" t="e">
        <f>VLOOKUP(tbl2_2!A271,ishod_substance!A:AD,8,0)</f>
        <v>#N/A</v>
      </c>
      <c r="AC271" s="28" t="e">
        <f t="shared" si="5"/>
        <v>#N/A</v>
      </c>
      <c r="AD271" s="27" t="e">
        <f>VLOOKUP(tbl2_2!A271,ishod_substance!A:AD,9,0)</f>
        <v>#N/A</v>
      </c>
      <c r="AE271" s="8" t="e">
        <f>VLOOKUP(tbl2_2!A271,ishod_substance!A:AD,9,0)</f>
        <v>#N/A</v>
      </c>
      <c r="AF271" s="12"/>
    </row>
    <row r="272" spans="1:32" hidden="1" x14ac:dyDescent="0.25">
      <c r="A272">
        <v>264</v>
      </c>
      <c r="B272" s="85">
        <f>IFERROR(IF(OR(AND(ishod_substance!$O$1=3,OR(VLOOKUP('tbl2'!Y272,quide!A:G,7,0)=2,VLOOKUP('tbl2'!Y272,quide!A:G,7,0)=1)),AND(ishod_substance!$O$1=2,VLOOKUP('tbl2'!Y272,quide!A:I,9,0)=1)),1,0),0)</f>
        <v>0</v>
      </c>
      <c r="C272" s="5" t="e">
        <f>VLOOKUP(tbl2_2!A272,ishod_substance!A:P,2,0)</f>
        <v>#N/A</v>
      </c>
      <c r="D272" s="7" t="e">
        <f>VLOOKUP(tbl2_2!A272,ishod_substance!A:P,3,0)</f>
        <v>#N/A</v>
      </c>
      <c r="E272" s="5" t="e">
        <f>VLOOKUP(tbl2_2!A272,ishod_substance!A:P,11,0)</f>
        <v>#N/A</v>
      </c>
      <c r="F272" s="6" t="e">
        <f>VLOOKUP(tbl2_2!A272,ishod_substance!A:P,15,0)</f>
        <v>#N/A</v>
      </c>
      <c r="G272" s="6" t="e">
        <f>VLOOKUP(tbl2_2!A272,ishod_substance!A:P,12,0)&amp;"/"&amp;VLOOKUP(tbl2_2!A272,ishod_substance!A:P,14,0)</f>
        <v>#N/A</v>
      </c>
      <c r="H272" s="29" t="e">
        <f>VLOOKUP(tbl2_2!A272,ishod_substance!A:P,6,0)</f>
        <v>#N/A</v>
      </c>
      <c r="I272" s="10" t="e">
        <f>VLOOKUP(tbl2_2!A272,ishod_substance!A:P,15,0)</f>
        <v>#N/A</v>
      </c>
      <c r="J272" s="10" t="e">
        <f>VLOOKUP(tbl2_2!A272,ishod_substance!A:P,5,0)</f>
        <v>#N/A</v>
      </c>
      <c r="K272" s="84" t="e">
        <f>VLOOKUP(tbl2_2!A272,ishod_substance!A:Q,17,0)</f>
        <v>#N/A</v>
      </c>
      <c r="L272" s="84" t="e">
        <f>VLOOKUP(tbl2_2!A272,ishod_substance!A:R,18,0)</f>
        <v>#N/A</v>
      </c>
      <c r="M272" s="165" t="e">
        <f>VLOOKUP(tbl2_2!A272,ishod_substance!A:AD,28,0)</f>
        <v>#N/A</v>
      </c>
      <c r="N272" s="4" t="e">
        <f>VLOOKUP(tbl2_2!A272,ishod_substance!A:AD,20,0)</f>
        <v>#N/A</v>
      </c>
      <c r="O272" s="4" t="e">
        <f>VLOOKUP(tbl2_2!A272,ishod_substance!A:AD,21,0)</f>
        <v>#N/A</v>
      </c>
      <c r="P272" s="4" t="e">
        <f>VLOOKUP(tbl2_2!A272,ishod_substance!A:AD,22,0)</f>
        <v>#N/A</v>
      </c>
      <c r="Q272" s="4" t="e">
        <f>VLOOKUP(tbl2_2!A272,ishod_substance!A:AD,23,0)</f>
        <v>#N/A</v>
      </c>
      <c r="R272" s="4" t="e">
        <f>VLOOKUP(tbl2_2!A272,ishod_substance!A:AD,24,0)</f>
        <v>#N/A</v>
      </c>
      <c r="S272" s="4" t="e">
        <f>VLOOKUP(tbl2_2!A272,ishod_substance!A:AD,25,0)</f>
        <v>#N/A</v>
      </c>
      <c r="T272" s="4" t="e">
        <f>VLOOKUP(tbl2_2!A272,ishod_substance!A:AD,26,0)</f>
        <v>#N/A</v>
      </c>
      <c r="U272" s="4" t="e">
        <f>VLOOKUP(tbl2_2!A272,ishod_substance!A:AD,27,0)</f>
        <v>#N/A</v>
      </c>
      <c r="V272" s="166" t="e">
        <f>VLOOKUP(tbl2_2!A272,ishod_substance!A:AD,29,0)</f>
        <v>#N/A</v>
      </c>
      <c r="W272" s="166" t="e">
        <f>VLOOKUP(tbl2_2!A272,ishod_substance!A:AD,30,0)</f>
        <v>#N/A</v>
      </c>
      <c r="X272" s="166" t="e">
        <f>VLOOKUP(tbl2_2!A272,ishod_substance!A:AE,31,0)</f>
        <v>#N/A</v>
      </c>
      <c r="Y272" s="10" t="e">
        <f>VLOOKUP(tbl2_2!A272,ishod_substance!A:AD,7,0)</f>
        <v>#N/A</v>
      </c>
      <c r="Z272" s="9" t="e">
        <f>VLOOKUP(Y272,quide!$A$2:$B$1006,2,0)</f>
        <v>#N/A</v>
      </c>
      <c r="AA272" s="4" t="e">
        <f>VLOOKUP(Y272,quide!$A$2:$J$1006,10,0)</f>
        <v>#N/A</v>
      </c>
      <c r="AB272" s="50" t="e">
        <f>VLOOKUP(tbl2_2!A272,ishod_substance!A:AD,8,0)</f>
        <v>#N/A</v>
      </c>
      <c r="AC272" s="28" t="e">
        <f t="shared" si="5"/>
        <v>#N/A</v>
      </c>
      <c r="AD272" s="27" t="e">
        <f>VLOOKUP(tbl2_2!A272,ishod_substance!A:AD,9,0)</f>
        <v>#N/A</v>
      </c>
      <c r="AE272" s="8" t="e">
        <f>VLOOKUP(tbl2_2!A272,ishod_substance!A:AD,9,0)</f>
        <v>#N/A</v>
      </c>
      <c r="AF272" s="12"/>
    </row>
    <row r="273" spans="1:32" hidden="1" x14ac:dyDescent="0.25">
      <c r="A273">
        <v>265</v>
      </c>
      <c r="B273" s="85">
        <f>IFERROR(IF(OR(AND(ishod_substance!$O$1=3,OR(VLOOKUP('tbl2'!Y273,quide!A:G,7,0)=2,VLOOKUP('tbl2'!Y273,quide!A:G,7,0)=1)),AND(ishod_substance!$O$1=2,VLOOKUP('tbl2'!Y273,quide!A:I,9,0)=1)),1,0),0)</f>
        <v>0</v>
      </c>
      <c r="C273" s="5" t="e">
        <f>VLOOKUP(tbl2_2!A273,ishod_substance!A:P,2,0)</f>
        <v>#N/A</v>
      </c>
      <c r="D273" s="7" t="e">
        <f>VLOOKUP(tbl2_2!A273,ishod_substance!A:P,3,0)</f>
        <v>#N/A</v>
      </c>
      <c r="E273" s="5" t="e">
        <f>VLOOKUP(tbl2_2!A273,ishod_substance!A:P,11,0)</f>
        <v>#N/A</v>
      </c>
      <c r="F273" s="6" t="e">
        <f>VLOOKUP(tbl2_2!A273,ishod_substance!A:P,15,0)</f>
        <v>#N/A</v>
      </c>
      <c r="G273" s="6" t="e">
        <f>VLOOKUP(tbl2_2!A273,ishod_substance!A:P,12,0)&amp;"/"&amp;VLOOKUP(tbl2_2!A273,ishod_substance!A:P,14,0)</f>
        <v>#N/A</v>
      </c>
      <c r="H273" s="29" t="e">
        <f>VLOOKUP(tbl2_2!A273,ishod_substance!A:P,6,0)</f>
        <v>#N/A</v>
      </c>
      <c r="I273" s="10" t="e">
        <f>VLOOKUP(tbl2_2!A273,ishod_substance!A:P,15,0)</f>
        <v>#N/A</v>
      </c>
      <c r="J273" s="10" t="e">
        <f>VLOOKUP(tbl2_2!A273,ishod_substance!A:P,5,0)</f>
        <v>#N/A</v>
      </c>
      <c r="K273" s="84" t="e">
        <f>VLOOKUP(tbl2_2!A273,ishod_substance!A:Q,17,0)</f>
        <v>#N/A</v>
      </c>
      <c r="L273" s="84" t="e">
        <f>VLOOKUP(tbl2_2!A273,ishod_substance!A:R,18,0)</f>
        <v>#N/A</v>
      </c>
      <c r="M273" s="165" t="e">
        <f>VLOOKUP(tbl2_2!A273,ishod_substance!A:AD,28,0)</f>
        <v>#N/A</v>
      </c>
      <c r="N273" s="4" t="e">
        <f>VLOOKUP(tbl2_2!A273,ishod_substance!A:AD,20,0)</f>
        <v>#N/A</v>
      </c>
      <c r="O273" s="4" t="e">
        <f>VLOOKUP(tbl2_2!A273,ishod_substance!A:AD,21,0)</f>
        <v>#N/A</v>
      </c>
      <c r="P273" s="4" t="e">
        <f>VLOOKUP(tbl2_2!A273,ishod_substance!A:AD,22,0)</f>
        <v>#N/A</v>
      </c>
      <c r="Q273" s="4" t="e">
        <f>VLOOKUP(tbl2_2!A273,ishod_substance!A:AD,23,0)</f>
        <v>#N/A</v>
      </c>
      <c r="R273" s="4" t="e">
        <f>VLOOKUP(tbl2_2!A273,ishod_substance!A:AD,24,0)</f>
        <v>#N/A</v>
      </c>
      <c r="S273" s="4" t="e">
        <f>VLOOKUP(tbl2_2!A273,ishod_substance!A:AD,25,0)</f>
        <v>#N/A</v>
      </c>
      <c r="T273" s="4" t="e">
        <f>VLOOKUP(tbl2_2!A273,ishod_substance!A:AD,26,0)</f>
        <v>#N/A</v>
      </c>
      <c r="U273" s="4" t="e">
        <f>VLOOKUP(tbl2_2!A273,ishod_substance!A:AD,27,0)</f>
        <v>#N/A</v>
      </c>
      <c r="V273" s="166" t="e">
        <f>VLOOKUP(tbl2_2!A273,ishod_substance!A:AD,29,0)</f>
        <v>#N/A</v>
      </c>
      <c r="W273" s="166" t="e">
        <f>VLOOKUP(tbl2_2!A273,ishod_substance!A:AD,30,0)</f>
        <v>#N/A</v>
      </c>
      <c r="X273" s="166" t="e">
        <f>VLOOKUP(tbl2_2!A273,ishod_substance!A:AE,31,0)</f>
        <v>#N/A</v>
      </c>
      <c r="Y273" s="10" t="e">
        <f>VLOOKUP(tbl2_2!A273,ishod_substance!A:AD,7,0)</f>
        <v>#N/A</v>
      </c>
      <c r="Z273" s="9" t="e">
        <f>VLOOKUP(Y273,quide!$A$2:$B$1006,2,0)</f>
        <v>#N/A</v>
      </c>
      <c r="AA273" s="4" t="e">
        <f>VLOOKUP(Y273,quide!$A$2:$J$1006,10,0)</f>
        <v>#N/A</v>
      </c>
      <c r="AB273" s="229" t="e">
        <f>VLOOKUP(tbl2_2!A273,ishod_substance!A:AD,8,0)</f>
        <v>#N/A</v>
      </c>
      <c r="AC273" s="224" t="e">
        <f t="shared" si="5"/>
        <v>#N/A</v>
      </c>
      <c r="AD273" s="225" t="e">
        <f>VLOOKUP(tbl2_2!A273,ishod_substance!A:AD,9,0)</f>
        <v>#N/A</v>
      </c>
      <c r="AE273" s="226" t="e">
        <f>VLOOKUP(tbl2_2!A273,ishod_substance!A:AD,9,0)</f>
        <v>#N/A</v>
      </c>
      <c r="AF273" s="12"/>
    </row>
    <row r="274" spans="1:32" hidden="1" x14ac:dyDescent="0.25">
      <c r="A274">
        <v>266</v>
      </c>
      <c r="B274" s="85">
        <f>IFERROR(IF(OR(AND(ishod_substance!$O$1=3,OR(VLOOKUP('tbl2'!Y274,quide!A:G,7,0)=2,VLOOKUP('tbl2'!Y274,quide!A:G,7,0)=1)),AND(ishod_substance!$O$1=2,VLOOKUP('tbl2'!Y274,quide!A:I,9,0)=1)),1,0),0)</f>
        <v>0</v>
      </c>
      <c r="C274" s="5" t="e">
        <f>VLOOKUP(tbl2_2!A274,ishod_substance!A:P,2,0)</f>
        <v>#N/A</v>
      </c>
      <c r="D274" s="7" t="e">
        <f>VLOOKUP(tbl2_2!A274,ishod_substance!A:P,3,0)</f>
        <v>#N/A</v>
      </c>
      <c r="E274" s="5" t="e">
        <f>VLOOKUP(tbl2_2!A274,ishod_substance!A:P,11,0)</f>
        <v>#N/A</v>
      </c>
      <c r="F274" s="6" t="e">
        <f>VLOOKUP(tbl2_2!A274,ishod_substance!A:P,15,0)</f>
        <v>#N/A</v>
      </c>
      <c r="G274" s="6" t="e">
        <f>VLOOKUP(tbl2_2!A274,ishod_substance!A:P,12,0)&amp;"/"&amp;VLOOKUP(tbl2_2!A274,ishod_substance!A:P,14,0)</f>
        <v>#N/A</v>
      </c>
      <c r="H274" s="29" t="e">
        <f>VLOOKUP(tbl2_2!A274,ishod_substance!A:P,6,0)</f>
        <v>#N/A</v>
      </c>
      <c r="I274" s="10" t="e">
        <f>VLOOKUP(tbl2_2!A274,ishod_substance!A:P,15,0)</f>
        <v>#N/A</v>
      </c>
      <c r="J274" s="10" t="e">
        <f>VLOOKUP(tbl2_2!A274,ishod_substance!A:P,5,0)</f>
        <v>#N/A</v>
      </c>
      <c r="K274" s="84" t="e">
        <f>VLOOKUP(tbl2_2!A274,ishod_substance!A:Q,17,0)</f>
        <v>#N/A</v>
      </c>
      <c r="L274" s="84" t="e">
        <f>VLOOKUP(tbl2_2!A274,ishod_substance!A:R,18,0)</f>
        <v>#N/A</v>
      </c>
      <c r="M274" s="165" t="e">
        <f>VLOOKUP(tbl2_2!A274,ishod_substance!A:AD,28,0)</f>
        <v>#N/A</v>
      </c>
      <c r="N274" s="4" t="e">
        <f>VLOOKUP(tbl2_2!A274,ishod_substance!A:AD,20,0)</f>
        <v>#N/A</v>
      </c>
      <c r="O274" s="4" t="e">
        <f>VLOOKUP(tbl2_2!A274,ishod_substance!A:AD,21,0)</f>
        <v>#N/A</v>
      </c>
      <c r="P274" s="4" t="e">
        <f>VLOOKUP(tbl2_2!A274,ishod_substance!A:AD,22,0)</f>
        <v>#N/A</v>
      </c>
      <c r="Q274" s="4" t="e">
        <f>VLOOKUP(tbl2_2!A274,ishod_substance!A:AD,23,0)</f>
        <v>#N/A</v>
      </c>
      <c r="R274" s="4" t="e">
        <f>VLOOKUP(tbl2_2!A274,ishod_substance!A:AD,24,0)</f>
        <v>#N/A</v>
      </c>
      <c r="S274" s="4" t="e">
        <f>VLOOKUP(tbl2_2!A274,ishod_substance!A:AD,25,0)</f>
        <v>#N/A</v>
      </c>
      <c r="T274" s="4" t="e">
        <f>VLOOKUP(tbl2_2!A274,ishod_substance!A:AD,26,0)</f>
        <v>#N/A</v>
      </c>
      <c r="U274" s="4" t="e">
        <f>VLOOKUP(tbl2_2!A274,ishod_substance!A:AD,27,0)</f>
        <v>#N/A</v>
      </c>
      <c r="V274" s="166" t="e">
        <f>VLOOKUP(tbl2_2!A274,ishod_substance!A:AD,29,0)</f>
        <v>#N/A</v>
      </c>
      <c r="W274" s="166" t="e">
        <f>VLOOKUP(tbl2_2!A274,ishod_substance!A:AD,30,0)</f>
        <v>#N/A</v>
      </c>
      <c r="X274" s="166" t="e">
        <f>VLOOKUP(tbl2_2!A274,ishod_substance!A:AE,31,0)</f>
        <v>#N/A</v>
      </c>
      <c r="Y274" s="10" t="e">
        <f>VLOOKUP(tbl2_2!A274,ishod_substance!A:AD,7,0)</f>
        <v>#N/A</v>
      </c>
      <c r="Z274" s="9" t="e">
        <f>VLOOKUP(Y274,quide!$A$2:$B$1006,2,0)</f>
        <v>#N/A</v>
      </c>
      <c r="AA274" s="4" t="e">
        <f>VLOOKUP(Y274,quide!$A$2:$J$1006,10,0)</f>
        <v>#N/A</v>
      </c>
      <c r="AB274" s="50" t="e">
        <f>VLOOKUP(tbl2_2!A274,ishod_substance!A:AD,8,0)</f>
        <v>#N/A</v>
      </c>
      <c r="AC274" s="28" t="e">
        <f t="shared" si="5"/>
        <v>#N/A</v>
      </c>
      <c r="AD274" s="27" t="e">
        <f>VLOOKUP(tbl2_2!A274,ishod_substance!A:AD,9,0)</f>
        <v>#N/A</v>
      </c>
      <c r="AE274" s="8" t="e">
        <f>VLOOKUP(tbl2_2!A274,ishod_substance!A:AD,9,0)</f>
        <v>#N/A</v>
      </c>
      <c r="AF274" s="12"/>
    </row>
    <row r="275" spans="1:32" hidden="1" x14ac:dyDescent="0.25">
      <c r="A275">
        <v>267</v>
      </c>
      <c r="B275" s="85">
        <f>IFERROR(IF(OR(AND(ishod_substance!$O$1=3,OR(VLOOKUP('tbl2'!Y275,quide!A:G,7,0)=2,VLOOKUP('tbl2'!Y275,quide!A:G,7,0)=1)),AND(ishod_substance!$O$1=2,VLOOKUP('tbl2'!Y275,quide!A:I,9,0)=1)),1,0),0)</f>
        <v>0</v>
      </c>
      <c r="C275" s="5" t="e">
        <f>VLOOKUP(tbl2_2!A275,ishod_substance!A:P,2,0)</f>
        <v>#N/A</v>
      </c>
      <c r="D275" s="7" t="e">
        <f>VLOOKUP(tbl2_2!A275,ishod_substance!A:P,3,0)</f>
        <v>#N/A</v>
      </c>
      <c r="E275" s="5" t="e">
        <f>VLOOKUP(tbl2_2!A275,ishod_substance!A:P,11,0)</f>
        <v>#N/A</v>
      </c>
      <c r="F275" s="6" t="e">
        <f>VLOOKUP(tbl2_2!A275,ishod_substance!A:P,15,0)</f>
        <v>#N/A</v>
      </c>
      <c r="G275" s="6" t="e">
        <f>VLOOKUP(tbl2_2!A275,ishod_substance!A:P,12,0)&amp;"/"&amp;VLOOKUP(tbl2_2!A275,ishod_substance!A:P,14,0)</f>
        <v>#N/A</v>
      </c>
      <c r="H275" s="29" t="e">
        <f>VLOOKUP(tbl2_2!A275,ishod_substance!A:P,6,0)</f>
        <v>#N/A</v>
      </c>
      <c r="I275" s="10" t="e">
        <f>VLOOKUP(tbl2_2!A275,ishod_substance!A:P,15,0)</f>
        <v>#N/A</v>
      </c>
      <c r="J275" s="10" t="e">
        <f>VLOOKUP(tbl2_2!A275,ishod_substance!A:P,5,0)</f>
        <v>#N/A</v>
      </c>
      <c r="K275" s="84" t="e">
        <f>VLOOKUP(tbl2_2!A275,ishod_substance!A:Q,17,0)</f>
        <v>#N/A</v>
      </c>
      <c r="L275" s="84" t="e">
        <f>VLOOKUP(tbl2_2!A275,ishod_substance!A:R,18,0)</f>
        <v>#N/A</v>
      </c>
      <c r="M275" s="165" t="e">
        <f>VLOOKUP(tbl2_2!A275,ishod_substance!A:AD,28,0)</f>
        <v>#N/A</v>
      </c>
      <c r="N275" s="4" t="e">
        <f>VLOOKUP(tbl2_2!A275,ishod_substance!A:AD,20,0)</f>
        <v>#N/A</v>
      </c>
      <c r="O275" s="4" t="e">
        <f>VLOOKUP(tbl2_2!A275,ishod_substance!A:AD,21,0)</f>
        <v>#N/A</v>
      </c>
      <c r="P275" s="4" t="e">
        <f>VLOOKUP(tbl2_2!A275,ishod_substance!A:AD,22,0)</f>
        <v>#N/A</v>
      </c>
      <c r="Q275" s="4" t="e">
        <f>VLOOKUP(tbl2_2!A275,ishod_substance!A:AD,23,0)</f>
        <v>#N/A</v>
      </c>
      <c r="R275" s="4" t="e">
        <f>VLOOKUP(tbl2_2!A275,ishod_substance!A:AD,24,0)</f>
        <v>#N/A</v>
      </c>
      <c r="S275" s="4" t="e">
        <f>VLOOKUP(tbl2_2!A275,ishod_substance!A:AD,25,0)</f>
        <v>#N/A</v>
      </c>
      <c r="T275" s="4" t="e">
        <f>VLOOKUP(tbl2_2!A275,ishod_substance!A:AD,26,0)</f>
        <v>#N/A</v>
      </c>
      <c r="U275" s="4" t="e">
        <f>VLOOKUP(tbl2_2!A275,ishod_substance!A:AD,27,0)</f>
        <v>#N/A</v>
      </c>
      <c r="V275" s="166" t="e">
        <f>VLOOKUP(tbl2_2!A275,ishod_substance!A:AD,29,0)</f>
        <v>#N/A</v>
      </c>
      <c r="W275" s="166" t="e">
        <f>VLOOKUP(tbl2_2!A275,ishod_substance!A:AD,30,0)</f>
        <v>#N/A</v>
      </c>
      <c r="X275" s="166" t="e">
        <f>VLOOKUP(tbl2_2!A275,ishod_substance!A:AE,31,0)</f>
        <v>#N/A</v>
      </c>
      <c r="Y275" s="10" t="e">
        <f>VLOOKUP(tbl2_2!A275,ishod_substance!A:AD,7,0)</f>
        <v>#N/A</v>
      </c>
      <c r="Z275" s="9" t="e">
        <f>VLOOKUP(Y275,quide!$A$2:$B$1006,2,0)</f>
        <v>#N/A</v>
      </c>
      <c r="AA275" s="4" t="e">
        <f>VLOOKUP(Y275,quide!$A$2:$J$1006,10,0)</f>
        <v>#N/A</v>
      </c>
      <c r="AB275" s="50" t="e">
        <f>VLOOKUP(tbl2_2!A275,ishod_substance!A:AD,8,0)</f>
        <v>#N/A</v>
      </c>
      <c r="AC275" s="28" t="e">
        <f t="shared" si="5"/>
        <v>#N/A</v>
      </c>
      <c r="AD275" s="27" t="e">
        <f>VLOOKUP(tbl2_2!A275,ishod_substance!A:AD,9,0)</f>
        <v>#N/A</v>
      </c>
      <c r="AE275" s="8" t="e">
        <f>VLOOKUP(tbl2_2!A275,ishod_substance!A:AD,9,0)</f>
        <v>#N/A</v>
      </c>
      <c r="AF275" s="12"/>
    </row>
    <row r="276" spans="1:32" hidden="1" x14ac:dyDescent="0.25">
      <c r="A276">
        <v>268</v>
      </c>
      <c r="B276" s="85">
        <f>IFERROR(IF(OR(AND(ishod_substance!$O$1=3,OR(VLOOKUP('tbl2'!Y276,quide!A:G,7,0)=2,VLOOKUP('tbl2'!Y276,quide!A:G,7,0)=1)),AND(ishod_substance!$O$1=2,VLOOKUP('tbl2'!Y276,quide!A:I,9,0)=1)),1,0),0)</f>
        <v>0</v>
      </c>
      <c r="C276" s="5" t="e">
        <f>VLOOKUP(tbl2_2!A276,ishod_substance!A:P,2,0)</f>
        <v>#N/A</v>
      </c>
      <c r="D276" s="7" t="e">
        <f>VLOOKUP(tbl2_2!A276,ishod_substance!A:P,3,0)</f>
        <v>#N/A</v>
      </c>
      <c r="E276" s="5" t="e">
        <f>VLOOKUP(tbl2_2!A276,ishod_substance!A:P,11,0)</f>
        <v>#N/A</v>
      </c>
      <c r="F276" s="6" t="e">
        <f>VLOOKUP(tbl2_2!A276,ishod_substance!A:P,15,0)</f>
        <v>#N/A</v>
      </c>
      <c r="G276" s="6" t="e">
        <f>VLOOKUP(tbl2_2!A276,ishod_substance!A:P,12,0)&amp;"/"&amp;VLOOKUP(tbl2_2!A276,ishod_substance!A:P,14,0)</f>
        <v>#N/A</v>
      </c>
      <c r="H276" s="29" t="e">
        <f>VLOOKUP(tbl2_2!A276,ishod_substance!A:P,6,0)</f>
        <v>#N/A</v>
      </c>
      <c r="I276" s="10" t="e">
        <f>VLOOKUP(tbl2_2!A276,ishod_substance!A:P,15,0)</f>
        <v>#N/A</v>
      </c>
      <c r="J276" s="10" t="e">
        <f>VLOOKUP(tbl2_2!A276,ishod_substance!A:P,5,0)</f>
        <v>#N/A</v>
      </c>
      <c r="K276" s="84" t="e">
        <f>VLOOKUP(tbl2_2!A276,ishod_substance!A:Q,17,0)</f>
        <v>#N/A</v>
      </c>
      <c r="L276" s="84" t="e">
        <f>VLOOKUP(tbl2_2!A276,ishod_substance!A:R,18,0)</f>
        <v>#N/A</v>
      </c>
      <c r="M276" s="165" t="e">
        <f>VLOOKUP(tbl2_2!A276,ishod_substance!A:AD,28,0)</f>
        <v>#N/A</v>
      </c>
      <c r="N276" s="4" t="e">
        <f>VLOOKUP(tbl2_2!A276,ishod_substance!A:AD,20,0)</f>
        <v>#N/A</v>
      </c>
      <c r="O276" s="4" t="e">
        <f>VLOOKUP(tbl2_2!A276,ishod_substance!A:AD,21,0)</f>
        <v>#N/A</v>
      </c>
      <c r="P276" s="4" t="e">
        <f>VLOOKUP(tbl2_2!A276,ishod_substance!A:AD,22,0)</f>
        <v>#N/A</v>
      </c>
      <c r="Q276" s="4" t="e">
        <f>VLOOKUP(tbl2_2!A276,ishod_substance!A:AD,23,0)</f>
        <v>#N/A</v>
      </c>
      <c r="R276" s="4" t="e">
        <f>VLOOKUP(tbl2_2!A276,ishod_substance!A:AD,24,0)</f>
        <v>#N/A</v>
      </c>
      <c r="S276" s="4" t="e">
        <f>VLOOKUP(tbl2_2!A276,ishod_substance!A:AD,25,0)</f>
        <v>#N/A</v>
      </c>
      <c r="T276" s="4" t="e">
        <f>VLOOKUP(tbl2_2!A276,ishod_substance!A:AD,26,0)</f>
        <v>#N/A</v>
      </c>
      <c r="U276" s="4" t="e">
        <f>VLOOKUP(tbl2_2!A276,ishod_substance!A:AD,27,0)</f>
        <v>#N/A</v>
      </c>
      <c r="V276" s="166" t="e">
        <f>VLOOKUP(tbl2_2!A276,ishod_substance!A:AD,29,0)</f>
        <v>#N/A</v>
      </c>
      <c r="W276" s="166" t="e">
        <f>VLOOKUP(tbl2_2!A276,ishod_substance!A:AD,30,0)</f>
        <v>#N/A</v>
      </c>
      <c r="X276" s="166" t="e">
        <f>VLOOKUP(tbl2_2!A276,ishod_substance!A:AE,31,0)</f>
        <v>#N/A</v>
      </c>
      <c r="Y276" s="10" t="e">
        <f>VLOOKUP(tbl2_2!A276,ishod_substance!A:AD,7,0)</f>
        <v>#N/A</v>
      </c>
      <c r="Z276" s="9" t="e">
        <f>VLOOKUP(Y276,quide!$A$2:$B$1006,2,0)</f>
        <v>#N/A</v>
      </c>
      <c r="AA276" s="4" t="e">
        <f>VLOOKUP(Y276,quide!$A$2:$J$1006,10,0)</f>
        <v>#N/A</v>
      </c>
      <c r="AB276" s="50" t="e">
        <f>VLOOKUP(tbl2_2!A276,ishod_substance!A:AD,8,0)</f>
        <v>#N/A</v>
      </c>
      <c r="AC276" s="28" t="e">
        <f t="shared" si="5"/>
        <v>#N/A</v>
      </c>
      <c r="AD276" s="27" t="e">
        <f>VLOOKUP(tbl2_2!A276,ishod_substance!A:AD,9,0)</f>
        <v>#N/A</v>
      </c>
      <c r="AE276" s="8" t="e">
        <f>VLOOKUP(tbl2_2!A276,ishod_substance!A:AD,9,0)</f>
        <v>#N/A</v>
      </c>
      <c r="AF276" s="12"/>
    </row>
    <row r="277" spans="1:32" hidden="1" x14ac:dyDescent="0.25">
      <c r="A277">
        <v>269</v>
      </c>
      <c r="B277" s="85">
        <f>IFERROR(IF(OR(AND(ishod_substance!$O$1=3,OR(VLOOKUP('tbl2'!Y277,quide!A:G,7,0)=2,VLOOKUP('tbl2'!Y277,quide!A:G,7,0)=1)),AND(ishod_substance!$O$1=2,VLOOKUP('tbl2'!Y277,quide!A:I,9,0)=1)),1,0),0)</f>
        <v>0</v>
      </c>
      <c r="C277" s="5" t="e">
        <f>VLOOKUP(tbl2_2!A277,ishod_substance!A:P,2,0)</f>
        <v>#N/A</v>
      </c>
      <c r="D277" s="7" t="e">
        <f>VLOOKUP(tbl2_2!A277,ishod_substance!A:P,3,0)</f>
        <v>#N/A</v>
      </c>
      <c r="E277" s="5" t="e">
        <f>VLOOKUP(tbl2_2!A277,ishod_substance!A:P,11,0)</f>
        <v>#N/A</v>
      </c>
      <c r="F277" s="6" t="e">
        <f>VLOOKUP(tbl2_2!A277,ishod_substance!A:P,15,0)</f>
        <v>#N/A</v>
      </c>
      <c r="G277" s="6" t="e">
        <f>VLOOKUP(tbl2_2!A277,ishod_substance!A:P,12,0)&amp;"/"&amp;VLOOKUP(tbl2_2!A277,ishod_substance!A:P,14,0)</f>
        <v>#N/A</v>
      </c>
      <c r="H277" s="29" t="e">
        <f>VLOOKUP(tbl2_2!A277,ishod_substance!A:P,6,0)</f>
        <v>#N/A</v>
      </c>
      <c r="I277" s="10" t="e">
        <f>VLOOKUP(tbl2_2!A277,ishod_substance!A:P,15,0)</f>
        <v>#N/A</v>
      </c>
      <c r="J277" s="10" t="e">
        <f>VLOOKUP(tbl2_2!A277,ishod_substance!A:P,5,0)</f>
        <v>#N/A</v>
      </c>
      <c r="K277" s="84" t="e">
        <f>VLOOKUP(tbl2_2!A277,ishod_substance!A:Q,17,0)</f>
        <v>#N/A</v>
      </c>
      <c r="L277" s="84" t="e">
        <f>VLOOKUP(tbl2_2!A277,ishod_substance!A:R,18,0)</f>
        <v>#N/A</v>
      </c>
      <c r="M277" s="165" t="e">
        <f>VLOOKUP(tbl2_2!A277,ishod_substance!A:AD,28,0)</f>
        <v>#N/A</v>
      </c>
      <c r="N277" s="4" t="e">
        <f>VLOOKUP(tbl2_2!A277,ishod_substance!A:AD,20,0)</f>
        <v>#N/A</v>
      </c>
      <c r="O277" s="4" t="e">
        <f>VLOOKUP(tbl2_2!A277,ishod_substance!A:AD,21,0)</f>
        <v>#N/A</v>
      </c>
      <c r="P277" s="4" t="e">
        <f>VLOOKUP(tbl2_2!A277,ishod_substance!A:AD,22,0)</f>
        <v>#N/A</v>
      </c>
      <c r="Q277" s="4" t="e">
        <f>VLOOKUP(tbl2_2!A277,ishod_substance!A:AD,23,0)</f>
        <v>#N/A</v>
      </c>
      <c r="R277" s="4" t="e">
        <f>VLOOKUP(tbl2_2!A277,ishod_substance!A:AD,24,0)</f>
        <v>#N/A</v>
      </c>
      <c r="S277" s="4" t="e">
        <f>VLOOKUP(tbl2_2!A277,ishod_substance!A:AD,25,0)</f>
        <v>#N/A</v>
      </c>
      <c r="T277" s="4" t="e">
        <f>VLOOKUP(tbl2_2!A277,ishod_substance!A:AD,26,0)</f>
        <v>#N/A</v>
      </c>
      <c r="U277" s="4" t="e">
        <f>VLOOKUP(tbl2_2!A277,ishod_substance!A:AD,27,0)</f>
        <v>#N/A</v>
      </c>
      <c r="V277" s="166" t="e">
        <f>VLOOKUP(tbl2_2!A277,ishod_substance!A:AD,29,0)</f>
        <v>#N/A</v>
      </c>
      <c r="W277" s="166" t="e">
        <f>VLOOKUP(tbl2_2!A277,ishod_substance!A:AD,30,0)</f>
        <v>#N/A</v>
      </c>
      <c r="X277" s="166" t="e">
        <f>VLOOKUP(tbl2_2!A277,ishod_substance!A:AE,31,0)</f>
        <v>#N/A</v>
      </c>
      <c r="Y277" s="10" t="e">
        <f>VLOOKUP(tbl2_2!A277,ishod_substance!A:AD,7,0)</f>
        <v>#N/A</v>
      </c>
      <c r="Z277" s="9" t="e">
        <f>VLOOKUP(Y277,quide!$A$2:$B$1006,2,0)</f>
        <v>#N/A</v>
      </c>
      <c r="AA277" s="4" t="e">
        <f>VLOOKUP(Y277,quide!$A$2:$J$1006,10,0)</f>
        <v>#N/A</v>
      </c>
      <c r="AB277" s="229" t="e">
        <f>VLOOKUP(tbl2_2!A277,ishod_substance!A:AD,8,0)</f>
        <v>#N/A</v>
      </c>
      <c r="AC277" s="224" t="e">
        <f t="shared" si="5"/>
        <v>#N/A</v>
      </c>
      <c r="AD277" s="225" t="e">
        <f>VLOOKUP(tbl2_2!A277,ishod_substance!A:AD,9,0)</f>
        <v>#N/A</v>
      </c>
      <c r="AE277" s="226" t="e">
        <f>VLOOKUP(tbl2_2!A277,ishod_substance!A:AD,9,0)</f>
        <v>#N/A</v>
      </c>
      <c r="AF277" s="12"/>
    </row>
    <row r="278" spans="1:32" hidden="1" x14ac:dyDescent="0.25">
      <c r="A278">
        <v>270</v>
      </c>
      <c r="B278" s="85">
        <f>IFERROR(IF(OR(AND(ishod_substance!$O$1=3,OR(VLOOKUP('tbl2'!Y278,quide!A:G,7,0)=2,VLOOKUP('tbl2'!Y278,quide!A:G,7,0)=1)),AND(ishod_substance!$O$1=2,VLOOKUP('tbl2'!Y278,quide!A:I,9,0)=1)),1,0),0)</f>
        <v>0</v>
      </c>
      <c r="C278" s="5" t="e">
        <f>VLOOKUP(tbl2_2!A278,ishod_substance!A:P,2,0)</f>
        <v>#N/A</v>
      </c>
      <c r="D278" s="7" t="e">
        <f>VLOOKUP(tbl2_2!A278,ishod_substance!A:P,3,0)</f>
        <v>#N/A</v>
      </c>
      <c r="E278" s="5" t="e">
        <f>VLOOKUP(tbl2_2!A278,ishod_substance!A:P,11,0)</f>
        <v>#N/A</v>
      </c>
      <c r="F278" s="6" t="e">
        <f>VLOOKUP(tbl2_2!A278,ishod_substance!A:P,15,0)</f>
        <v>#N/A</v>
      </c>
      <c r="G278" s="6" t="e">
        <f>VLOOKUP(tbl2_2!A278,ishod_substance!A:P,12,0)&amp;"/"&amp;VLOOKUP(tbl2_2!A278,ishod_substance!A:P,14,0)</f>
        <v>#N/A</v>
      </c>
      <c r="H278" s="29" t="e">
        <f>VLOOKUP(tbl2_2!A278,ishod_substance!A:P,6,0)</f>
        <v>#N/A</v>
      </c>
      <c r="I278" s="10" t="e">
        <f>VLOOKUP(tbl2_2!A278,ishod_substance!A:P,15,0)</f>
        <v>#N/A</v>
      </c>
      <c r="J278" s="10" t="e">
        <f>VLOOKUP(tbl2_2!A278,ishod_substance!A:P,5,0)</f>
        <v>#N/A</v>
      </c>
      <c r="K278" s="84" t="e">
        <f>VLOOKUP(tbl2_2!A278,ishod_substance!A:Q,17,0)</f>
        <v>#N/A</v>
      </c>
      <c r="L278" s="84" t="e">
        <f>VLOOKUP(tbl2_2!A278,ishod_substance!A:R,18,0)</f>
        <v>#N/A</v>
      </c>
      <c r="M278" s="165" t="e">
        <f>VLOOKUP(tbl2_2!A278,ishod_substance!A:AD,28,0)</f>
        <v>#N/A</v>
      </c>
      <c r="N278" s="4" t="e">
        <f>VLOOKUP(tbl2_2!A278,ishod_substance!A:AD,20,0)</f>
        <v>#N/A</v>
      </c>
      <c r="O278" s="4" t="e">
        <f>VLOOKUP(tbl2_2!A278,ishod_substance!A:AD,21,0)</f>
        <v>#N/A</v>
      </c>
      <c r="P278" s="4" t="e">
        <f>VLOOKUP(tbl2_2!A278,ishod_substance!A:AD,22,0)</f>
        <v>#N/A</v>
      </c>
      <c r="Q278" s="4" t="e">
        <f>VLOOKUP(tbl2_2!A278,ishod_substance!A:AD,23,0)</f>
        <v>#N/A</v>
      </c>
      <c r="R278" s="4" t="e">
        <f>VLOOKUP(tbl2_2!A278,ishod_substance!A:AD,24,0)</f>
        <v>#N/A</v>
      </c>
      <c r="S278" s="4" t="e">
        <f>VLOOKUP(tbl2_2!A278,ishod_substance!A:AD,25,0)</f>
        <v>#N/A</v>
      </c>
      <c r="T278" s="4" t="e">
        <f>VLOOKUP(tbl2_2!A278,ishod_substance!A:AD,26,0)</f>
        <v>#N/A</v>
      </c>
      <c r="U278" s="4" t="e">
        <f>VLOOKUP(tbl2_2!A278,ishod_substance!A:AD,27,0)</f>
        <v>#N/A</v>
      </c>
      <c r="V278" s="166" t="e">
        <f>VLOOKUP(tbl2_2!A278,ishod_substance!A:AD,29,0)</f>
        <v>#N/A</v>
      </c>
      <c r="W278" s="166" t="e">
        <f>VLOOKUP(tbl2_2!A278,ishod_substance!A:AD,30,0)</f>
        <v>#N/A</v>
      </c>
      <c r="X278" s="166" t="e">
        <f>VLOOKUP(tbl2_2!A278,ishod_substance!A:AE,31,0)</f>
        <v>#N/A</v>
      </c>
      <c r="Y278" s="10" t="e">
        <f>VLOOKUP(tbl2_2!A278,ishod_substance!A:AD,7,0)</f>
        <v>#N/A</v>
      </c>
      <c r="Z278" s="9" t="e">
        <f>VLOOKUP(Y278,quide!$A$2:$B$1006,2,0)</f>
        <v>#N/A</v>
      </c>
      <c r="AA278" s="4" t="e">
        <f>VLOOKUP(Y278,quide!$A$2:$J$1006,10,0)</f>
        <v>#N/A</v>
      </c>
      <c r="AB278" s="50" t="e">
        <f>VLOOKUP(tbl2_2!A278,ishod_substance!A:AD,8,0)</f>
        <v>#N/A</v>
      </c>
      <c r="AC278" s="28" t="e">
        <f t="shared" si="5"/>
        <v>#N/A</v>
      </c>
      <c r="AD278" s="27" t="e">
        <f>VLOOKUP(tbl2_2!A278,ishod_substance!A:AD,9,0)</f>
        <v>#N/A</v>
      </c>
      <c r="AE278" s="8" t="e">
        <f>VLOOKUP(tbl2_2!A278,ishod_substance!A:AD,9,0)</f>
        <v>#N/A</v>
      </c>
      <c r="AF278" s="12"/>
    </row>
    <row r="279" spans="1:32" hidden="1" x14ac:dyDescent="0.25">
      <c r="A279">
        <v>271</v>
      </c>
      <c r="B279" s="85">
        <f>IFERROR(IF(OR(AND(ishod_substance!$O$1=3,OR(VLOOKUP('tbl2'!Y279,quide!A:G,7,0)=2,VLOOKUP('tbl2'!Y279,quide!A:G,7,0)=1)),AND(ishod_substance!$O$1=2,VLOOKUP('tbl2'!Y279,quide!A:I,9,0)=1)),1,0),0)</f>
        <v>0</v>
      </c>
      <c r="C279" s="5" t="e">
        <f>VLOOKUP(tbl2_2!A279,ishod_substance!A:P,2,0)</f>
        <v>#N/A</v>
      </c>
      <c r="D279" s="7" t="e">
        <f>VLOOKUP(tbl2_2!A279,ishod_substance!A:P,3,0)</f>
        <v>#N/A</v>
      </c>
      <c r="E279" s="5" t="e">
        <f>VLOOKUP(tbl2_2!A279,ishod_substance!A:P,11,0)</f>
        <v>#N/A</v>
      </c>
      <c r="F279" s="6" t="e">
        <f>VLOOKUP(tbl2_2!A279,ishod_substance!A:P,15,0)</f>
        <v>#N/A</v>
      </c>
      <c r="G279" s="6" t="e">
        <f>VLOOKUP(tbl2_2!A279,ishod_substance!A:P,12,0)&amp;"/"&amp;VLOOKUP(tbl2_2!A279,ishod_substance!A:P,14,0)</f>
        <v>#N/A</v>
      </c>
      <c r="H279" s="29" t="e">
        <f>VLOOKUP(tbl2_2!A279,ishod_substance!A:P,6,0)</f>
        <v>#N/A</v>
      </c>
      <c r="I279" s="10" t="e">
        <f>VLOOKUP(tbl2_2!A279,ishod_substance!A:P,15,0)</f>
        <v>#N/A</v>
      </c>
      <c r="J279" s="10" t="e">
        <f>VLOOKUP(tbl2_2!A279,ishod_substance!A:P,5,0)</f>
        <v>#N/A</v>
      </c>
      <c r="K279" s="84" t="e">
        <f>VLOOKUP(tbl2_2!A279,ishod_substance!A:Q,17,0)</f>
        <v>#N/A</v>
      </c>
      <c r="L279" s="84" t="e">
        <f>VLOOKUP(tbl2_2!A279,ishod_substance!A:R,18,0)</f>
        <v>#N/A</v>
      </c>
      <c r="M279" s="165" t="e">
        <f>VLOOKUP(tbl2_2!A279,ishod_substance!A:AD,28,0)</f>
        <v>#N/A</v>
      </c>
      <c r="N279" s="4" t="e">
        <f>VLOOKUP(tbl2_2!A279,ishod_substance!A:AD,20,0)</f>
        <v>#N/A</v>
      </c>
      <c r="O279" s="4" t="e">
        <f>VLOOKUP(tbl2_2!A279,ishod_substance!A:AD,21,0)</f>
        <v>#N/A</v>
      </c>
      <c r="P279" s="4" t="e">
        <f>VLOOKUP(tbl2_2!A279,ishod_substance!A:AD,22,0)</f>
        <v>#N/A</v>
      </c>
      <c r="Q279" s="4" t="e">
        <f>VLOOKUP(tbl2_2!A279,ishod_substance!A:AD,23,0)</f>
        <v>#N/A</v>
      </c>
      <c r="R279" s="4" t="e">
        <f>VLOOKUP(tbl2_2!A279,ishod_substance!A:AD,24,0)</f>
        <v>#N/A</v>
      </c>
      <c r="S279" s="4" t="e">
        <f>VLOOKUP(tbl2_2!A279,ishod_substance!A:AD,25,0)</f>
        <v>#N/A</v>
      </c>
      <c r="T279" s="4" t="e">
        <f>VLOOKUP(tbl2_2!A279,ishod_substance!A:AD,26,0)</f>
        <v>#N/A</v>
      </c>
      <c r="U279" s="4" t="e">
        <f>VLOOKUP(tbl2_2!A279,ishod_substance!A:AD,27,0)</f>
        <v>#N/A</v>
      </c>
      <c r="V279" s="166" t="e">
        <f>VLOOKUP(tbl2_2!A279,ishod_substance!A:AD,29,0)</f>
        <v>#N/A</v>
      </c>
      <c r="W279" s="166" t="e">
        <f>VLOOKUP(tbl2_2!A279,ishod_substance!A:AD,30,0)</f>
        <v>#N/A</v>
      </c>
      <c r="X279" s="166" t="e">
        <f>VLOOKUP(tbl2_2!A279,ishod_substance!A:AE,31,0)</f>
        <v>#N/A</v>
      </c>
      <c r="Y279" s="10" t="e">
        <f>VLOOKUP(tbl2_2!A279,ishod_substance!A:AD,7,0)</f>
        <v>#N/A</v>
      </c>
      <c r="Z279" s="9" t="e">
        <f>VLOOKUP(Y279,quide!$A$2:$B$1006,2,0)</f>
        <v>#N/A</v>
      </c>
      <c r="AA279" s="4" t="e">
        <f>VLOOKUP(Y279,quide!$A$2:$J$1006,10,0)</f>
        <v>#N/A</v>
      </c>
      <c r="AB279" s="50" t="e">
        <f>VLOOKUP(tbl2_2!A279,ishod_substance!A:AD,8,0)</f>
        <v>#N/A</v>
      </c>
      <c r="AC279" s="28" t="e">
        <f t="shared" si="5"/>
        <v>#N/A</v>
      </c>
      <c r="AD279" s="27" t="e">
        <f>VLOOKUP(tbl2_2!A279,ishod_substance!A:AD,9,0)</f>
        <v>#N/A</v>
      </c>
      <c r="AE279" s="8" t="e">
        <f>VLOOKUP(tbl2_2!A279,ishod_substance!A:AD,9,0)</f>
        <v>#N/A</v>
      </c>
      <c r="AF279" s="12"/>
    </row>
    <row r="280" spans="1:32" hidden="1" x14ac:dyDescent="0.25">
      <c r="A280">
        <v>272</v>
      </c>
      <c r="B280" s="85">
        <f>IFERROR(IF(OR(AND(ishod_substance!$O$1=3,OR(VLOOKUP('tbl2'!Y280,quide!A:G,7,0)=2,VLOOKUP('tbl2'!Y280,quide!A:G,7,0)=1)),AND(ishod_substance!$O$1=2,VLOOKUP('tbl2'!Y280,quide!A:I,9,0)=1)),1,0),0)</f>
        <v>0</v>
      </c>
      <c r="C280" s="5" t="e">
        <f>VLOOKUP(tbl2_2!A280,ishod_substance!A:P,2,0)</f>
        <v>#N/A</v>
      </c>
      <c r="D280" s="7" t="e">
        <f>VLOOKUP(tbl2_2!A280,ishod_substance!A:P,3,0)</f>
        <v>#N/A</v>
      </c>
      <c r="E280" s="5" t="e">
        <f>VLOOKUP(tbl2_2!A280,ishod_substance!A:P,11,0)</f>
        <v>#N/A</v>
      </c>
      <c r="F280" s="6" t="e">
        <f>VLOOKUP(tbl2_2!A280,ishod_substance!A:P,15,0)</f>
        <v>#N/A</v>
      </c>
      <c r="G280" s="6" t="e">
        <f>VLOOKUP(tbl2_2!A280,ishod_substance!A:P,12,0)&amp;"/"&amp;VLOOKUP(tbl2_2!A280,ishod_substance!A:P,14,0)</f>
        <v>#N/A</v>
      </c>
      <c r="H280" s="29" t="e">
        <f>VLOOKUP(tbl2_2!A280,ishod_substance!A:P,6,0)</f>
        <v>#N/A</v>
      </c>
      <c r="I280" s="10" t="e">
        <f>VLOOKUP(tbl2_2!A280,ishod_substance!A:P,15,0)</f>
        <v>#N/A</v>
      </c>
      <c r="J280" s="10" t="e">
        <f>VLOOKUP(tbl2_2!A280,ishod_substance!A:P,5,0)</f>
        <v>#N/A</v>
      </c>
      <c r="K280" s="84" t="e">
        <f>VLOOKUP(tbl2_2!A280,ishod_substance!A:Q,17,0)</f>
        <v>#N/A</v>
      </c>
      <c r="L280" s="84" t="e">
        <f>VLOOKUP(tbl2_2!A280,ishod_substance!A:R,18,0)</f>
        <v>#N/A</v>
      </c>
      <c r="M280" s="165" t="e">
        <f>VLOOKUP(tbl2_2!A280,ishod_substance!A:AD,28,0)</f>
        <v>#N/A</v>
      </c>
      <c r="N280" s="4" t="e">
        <f>VLOOKUP(tbl2_2!A280,ishod_substance!A:AD,20,0)</f>
        <v>#N/A</v>
      </c>
      <c r="O280" s="4" t="e">
        <f>VLOOKUP(tbl2_2!A280,ishod_substance!A:AD,21,0)</f>
        <v>#N/A</v>
      </c>
      <c r="P280" s="4" t="e">
        <f>VLOOKUP(tbl2_2!A280,ishod_substance!A:AD,22,0)</f>
        <v>#N/A</v>
      </c>
      <c r="Q280" s="4" t="e">
        <f>VLOOKUP(tbl2_2!A280,ishod_substance!A:AD,23,0)</f>
        <v>#N/A</v>
      </c>
      <c r="R280" s="4" t="e">
        <f>VLOOKUP(tbl2_2!A280,ishod_substance!A:AD,24,0)</f>
        <v>#N/A</v>
      </c>
      <c r="S280" s="4" t="e">
        <f>VLOOKUP(tbl2_2!A280,ishod_substance!A:AD,25,0)</f>
        <v>#N/A</v>
      </c>
      <c r="T280" s="4" t="e">
        <f>VLOOKUP(tbl2_2!A280,ishod_substance!A:AD,26,0)</f>
        <v>#N/A</v>
      </c>
      <c r="U280" s="4" t="e">
        <f>VLOOKUP(tbl2_2!A280,ishod_substance!A:AD,27,0)</f>
        <v>#N/A</v>
      </c>
      <c r="V280" s="166" t="e">
        <f>VLOOKUP(tbl2_2!A280,ishod_substance!A:AD,29,0)</f>
        <v>#N/A</v>
      </c>
      <c r="W280" s="166" t="e">
        <f>VLOOKUP(tbl2_2!A280,ishod_substance!A:AD,30,0)</f>
        <v>#N/A</v>
      </c>
      <c r="X280" s="166" t="e">
        <f>VLOOKUP(tbl2_2!A280,ishod_substance!A:AE,31,0)</f>
        <v>#N/A</v>
      </c>
      <c r="Y280" s="10" t="e">
        <f>VLOOKUP(tbl2_2!A280,ishod_substance!A:AD,7,0)</f>
        <v>#N/A</v>
      </c>
      <c r="Z280" s="9" t="e">
        <f>VLOOKUP(Y280,quide!$A$2:$B$1006,2,0)</f>
        <v>#N/A</v>
      </c>
      <c r="AA280" s="4" t="e">
        <f>VLOOKUP(Y280,quide!$A$2:$J$1006,10,0)</f>
        <v>#N/A</v>
      </c>
      <c r="AB280" s="50" t="e">
        <f>VLOOKUP(tbl2_2!A280,ishod_substance!A:AD,8,0)</f>
        <v>#N/A</v>
      </c>
      <c r="AC280" s="28" t="e">
        <f t="shared" si="5"/>
        <v>#N/A</v>
      </c>
      <c r="AD280" s="27" t="e">
        <f>VLOOKUP(tbl2_2!A280,ishod_substance!A:AD,9,0)</f>
        <v>#N/A</v>
      </c>
      <c r="AE280" s="8" t="e">
        <f>VLOOKUP(tbl2_2!A280,ishod_substance!A:AD,9,0)</f>
        <v>#N/A</v>
      </c>
      <c r="AF280" s="12"/>
    </row>
    <row r="281" spans="1:32" hidden="1" x14ac:dyDescent="0.25">
      <c r="A281">
        <v>273</v>
      </c>
      <c r="B281" s="85">
        <f>IFERROR(IF(OR(AND(ishod_substance!$O$1=3,OR(VLOOKUP('tbl2'!Y281,quide!A:G,7,0)=2,VLOOKUP('tbl2'!Y281,quide!A:G,7,0)=1)),AND(ishod_substance!$O$1=2,VLOOKUP('tbl2'!Y281,quide!A:I,9,0)=1)),1,0),0)</f>
        <v>0</v>
      </c>
      <c r="C281" s="5" t="e">
        <f>VLOOKUP(tbl2_2!A281,ishod_substance!A:P,2,0)</f>
        <v>#N/A</v>
      </c>
      <c r="D281" s="7" t="e">
        <f>VLOOKUP(tbl2_2!A281,ishod_substance!A:P,3,0)</f>
        <v>#N/A</v>
      </c>
      <c r="E281" s="5" t="e">
        <f>VLOOKUP(tbl2_2!A281,ishod_substance!A:P,11,0)</f>
        <v>#N/A</v>
      </c>
      <c r="F281" s="6" t="e">
        <f>VLOOKUP(tbl2_2!A281,ishod_substance!A:P,15,0)</f>
        <v>#N/A</v>
      </c>
      <c r="G281" s="6" t="e">
        <f>VLOOKUP(tbl2_2!A281,ishod_substance!A:P,12,0)&amp;"/"&amp;VLOOKUP(tbl2_2!A281,ishod_substance!A:P,14,0)</f>
        <v>#N/A</v>
      </c>
      <c r="H281" s="29" t="e">
        <f>VLOOKUP(tbl2_2!A281,ishod_substance!A:P,6,0)</f>
        <v>#N/A</v>
      </c>
      <c r="I281" s="10" t="e">
        <f>VLOOKUP(tbl2_2!A281,ishod_substance!A:P,15,0)</f>
        <v>#N/A</v>
      </c>
      <c r="J281" s="10" t="e">
        <f>VLOOKUP(tbl2_2!A281,ishod_substance!A:P,5,0)</f>
        <v>#N/A</v>
      </c>
      <c r="K281" s="84" t="e">
        <f>VLOOKUP(tbl2_2!A281,ishod_substance!A:Q,17,0)</f>
        <v>#N/A</v>
      </c>
      <c r="L281" s="84" t="e">
        <f>VLOOKUP(tbl2_2!A281,ishod_substance!A:R,18,0)</f>
        <v>#N/A</v>
      </c>
      <c r="M281" s="165" t="e">
        <f>VLOOKUP(tbl2_2!A281,ishod_substance!A:AD,28,0)</f>
        <v>#N/A</v>
      </c>
      <c r="N281" s="4" t="e">
        <f>VLOOKUP(tbl2_2!A281,ishod_substance!A:AD,20,0)</f>
        <v>#N/A</v>
      </c>
      <c r="O281" s="4" t="e">
        <f>VLOOKUP(tbl2_2!A281,ishod_substance!A:AD,21,0)</f>
        <v>#N/A</v>
      </c>
      <c r="P281" s="4" t="e">
        <f>VLOOKUP(tbl2_2!A281,ishod_substance!A:AD,22,0)</f>
        <v>#N/A</v>
      </c>
      <c r="Q281" s="4" t="e">
        <f>VLOOKUP(tbl2_2!A281,ishod_substance!A:AD,23,0)</f>
        <v>#N/A</v>
      </c>
      <c r="R281" s="4" t="e">
        <f>VLOOKUP(tbl2_2!A281,ishod_substance!A:AD,24,0)</f>
        <v>#N/A</v>
      </c>
      <c r="S281" s="4" t="e">
        <f>VLOOKUP(tbl2_2!A281,ishod_substance!A:AD,25,0)</f>
        <v>#N/A</v>
      </c>
      <c r="T281" s="4" t="e">
        <f>VLOOKUP(tbl2_2!A281,ishod_substance!A:AD,26,0)</f>
        <v>#N/A</v>
      </c>
      <c r="U281" s="4" t="e">
        <f>VLOOKUP(tbl2_2!A281,ishod_substance!A:AD,27,0)</f>
        <v>#N/A</v>
      </c>
      <c r="V281" s="166" t="e">
        <f>VLOOKUP(tbl2_2!A281,ishod_substance!A:AD,29,0)</f>
        <v>#N/A</v>
      </c>
      <c r="W281" s="166" t="e">
        <f>VLOOKUP(tbl2_2!A281,ishod_substance!A:AD,30,0)</f>
        <v>#N/A</v>
      </c>
      <c r="X281" s="166" t="e">
        <f>VLOOKUP(tbl2_2!A281,ishod_substance!A:AE,31,0)</f>
        <v>#N/A</v>
      </c>
      <c r="Y281" s="10" t="e">
        <f>VLOOKUP(tbl2_2!A281,ishod_substance!A:AD,7,0)</f>
        <v>#N/A</v>
      </c>
      <c r="Z281" s="9" t="e">
        <f>VLOOKUP(Y281,quide!$A$2:$B$1006,2,0)</f>
        <v>#N/A</v>
      </c>
      <c r="AA281" s="4" t="e">
        <f>VLOOKUP(Y281,quide!$A$2:$J$1006,10,0)</f>
        <v>#N/A</v>
      </c>
      <c r="AB281" s="229" t="e">
        <f>VLOOKUP(tbl2_2!A281,ishod_substance!A:AD,8,0)</f>
        <v>#N/A</v>
      </c>
      <c r="AC281" s="224" t="e">
        <f t="shared" si="5"/>
        <v>#N/A</v>
      </c>
      <c r="AD281" s="225" t="e">
        <f>VLOOKUP(tbl2_2!A281,ishod_substance!A:AD,9,0)</f>
        <v>#N/A</v>
      </c>
      <c r="AE281" s="226" t="e">
        <f>VLOOKUP(tbl2_2!A281,ishod_substance!A:AD,9,0)</f>
        <v>#N/A</v>
      </c>
      <c r="AF281" s="12"/>
    </row>
    <row r="282" spans="1:32" hidden="1" x14ac:dyDescent="0.25">
      <c r="A282">
        <v>274</v>
      </c>
      <c r="B282" s="85">
        <f>IFERROR(IF(OR(AND(ishod_substance!$O$1=3,OR(VLOOKUP('tbl2'!Y282,quide!A:G,7,0)=2,VLOOKUP('tbl2'!Y282,quide!A:G,7,0)=1)),AND(ishod_substance!$O$1=2,VLOOKUP('tbl2'!Y282,quide!A:I,9,0)=1)),1,0),0)</f>
        <v>0</v>
      </c>
      <c r="C282" s="5" t="e">
        <f>VLOOKUP(tbl2_2!A282,ishod_substance!A:P,2,0)</f>
        <v>#N/A</v>
      </c>
      <c r="D282" s="7" t="e">
        <f>VLOOKUP(tbl2_2!A282,ishod_substance!A:P,3,0)</f>
        <v>#N/A</v>
      </c>
      <c r="E282" s="5" t="e">
        <f>VLOOKUP(tbl2_2!A282,ishod_substance!A:P,11,0)</f>
        <v>#N/A</v>
      </c>
      <c r="F282" s="6" t="e">
        <f>VLOOKUP(tbl2_2!A282,ishod_substance!A:P,15,0)</f>
        <v>#N/A</v>
      </c>
      <c r="G282" s="6" t="e">
        <f>VLOOKUP(tbl2_2!A282,ishod_substance!A:P,12,0)&amp;"/"&amp;VLOOKUP(tbl2_2!A282,ishod_substance!A:P,14,0)</f>
        <v>#N/A</v>
      </c>
      <c r="H282" s="29" t="e">
        <f>VLOOKUP(tbl2_2!A282,ishod_substance!A:P,6,0)</f>
        <v>#N/A</v>
      </c>
      <c r="I282" s="10" t="e">
        <f>VLOOKUP(tbl2_2!A282,ishod_substance!A:P,15,0)</f>
        <v>#N/A</v>
      </c>
      <c r="J282" s="10" t="e">
        <f>VLOOKUP(tbl2_2!A282,ishod_substance!A:P,5,0)</f>
        <v>#N/A</v>
      </c>
      <c r="K282" s="84" t="e">
        <f>VLOOKUP(tbl2_2!A282,ishod_substance!A:Q,17,0)</f>
        <v>#N/A</v>
      </c>
      <c r="L282" s="84" t="e">
        <f>VLOOKUP(tbl2_2!A282,ishod_substance!A:R,18,0)</f>
        <v>#N/A</v>
      </c>
      <c r="M282" s="165" t="e">
        <f>VLOOKUP(tbl2_2!A282,ishod_substance!A:AD,28,0)</f>
        <v>#N/A</v>
      </c>
      <c r="N282" s="4" t="e">
        <f>VLOOKUP(tbl2_2!A282,ishod_substance!A:AD,20,0)</f>
        <v>#N/A</v>
      </c>
      <c r="O282" s="4" t="e">
        <f>VLOOKUP(tbl2_2!A282,ishod_substance!A:AD,21,0)</f>
        <v>#N/A</v>
      </c>
      <c r="P282" s="4" t="e">
        <f>VLOOKUP(tbl2_2!A282,ishod_substance!A:AD,22,0)</f>
        <v>#N/A</v>
      </c>
      <c r="Q282" s="4" t="e">
        <f>VLOOKUP(tbl2_2!A282,ishod_substance!A:AD,23,0)</f>
        <v>#N/A</v>
      </c>
      <c r="R282" s="4" t="e">
        <f>VLOOKUP(tbl2_2!A282,ishod_substance!A:AD,24,0)</f>
        <v>#N/A</v>
      </c>
      <c r="S282" s="4" t="e">
        <f>VLOOKUP(tbl2_2!A282,ishod_substance!A:AD,25,0)</f>
        <v>#N/A</v>
      </c>
      <c r="T282" s="4" t="e">
        <f>VLOOKUP(tbl2_2!A282,ishod_substance!A:AD,26,0)</f>
        <v>#N/A</v>
      </c>
      <c r="U282" s="4" t="e">
        <f>VLOOKUP(tbl2_2!A282,ishod_substance!A:AD,27,0)</f>
        <v>#N/A</v>
      </c>
      <c r="V282" s="166" t="e">
        <f>VLOOKUP(tbl2_2!A282,ishod_substance!A:AD,29,0)</f>
        <v>#N/A</v>
      </c>
      <c r="W282" s="166" t="e">
        <f>VLOOKUP(tbl2_2!A282,ishod_substance!A:AD,30,0)</f>
        <v>#N/A</v>
      </c>
      <c r="X282" s="166" t="e">
        <f>VLOOKUP(tbl2_2!A282,ishod_substance!A:AE,31,0)</f>
        <v>#N/A</v>
      </c>
      <c r="Y282" s="10" t="e">
        <f>VLOOKUP(tbl2_2!A282,ishod_substance!A:AD,7,0)</f>
        <v>#N/A</v>
      </c>
      <c r="Z282" s="9" t="e">
        <f>VLOOKUP(Y282,quide!$A$2:$B$1006,2,0)</f>
        <v>#N/A</v>
      </c>
      <c r="AA282" s="4" t="e">
        <f>VLOOKUP(Y282,quide!$A$2:$J$1006,10,0)</f>
        <v>#N/A</v>
      </c>
      <c r="AB282" s="50" t="e">
        <f>VLOOKUP(tbl2_2!A282,ishod_substance!A:AD,8,0)</f>
        <v>#N/A</v>
      </c>
      <c r="AC282" s="28" t="e">
        <f t="shared" si="5"/>
        <v>#N/A</v>
      </c>
      <c r="AD282" s="27" t="e">
        <f>VLOOKUP(tbl2_2!A282,ishod_substance!A:AD,9,0)</f>
        <v>#N/A</v>
      </c>
      <c r="AE282" s="8" t="e">
        <f>VLOOKUP(tbl2_2!A282,ishod_substance!A:AD,9,0)</f>
        <v>#N/A</v>
      </c>
      <c r="AF282" s="12"/>
    </row>
    <row r="283" spans="1:32" hidden="1" x14ac:dyDescent="0.25">
      <c r="A283">
        <v>275</v>
      </c>
      <c r="B283" s="85">
        <f>IFERROR(IF(OR(AND(ishod_substance!$O$1=3,OR(VLOOKUP('tbl2'!Y283,quide!A:G,7,0)=2,VLOOKUP('tbl2'!Y283,quide!A:G,7,0)=1)),AND(ishod_substance!$O$1=2,VLOOKUP('tbl2'!Y283,quide!A:I,9,0)=1)),1,0),0)</f>
        <v>0</v>
      </c>
      <c r="C283" s="5" t="e">
        <f>VLOOKUP(tbl2_2!A283,ishod_substance!A:P,2,0)</f>
        <v>#N/A</v>
      </c>
      <c r="D283" s="7" t="e">
        <f>VLOOKUP(tbl2_2!A283,ishod_substance!A:P,3,0)</f>
        <v>#N/A</v>
      </c>
      <c r="E283" s="5" t="e">
        <f>VLOOKUP(tbl2_2!A283,ishod_substance!A:P,11,0)</f>
        <v>#N/A</v>
      </c>
      <c r="F283" s="6" t="e">
        <f>VLOOKUP(tbl2_2!A283,ishod_substance!A:P,15,0)</f>
        <v>#N/A</v>
      </c>
      <c r="G283" s="6" t="e">
        <f>VLOOKUP(tbl2_2!A283,ishod_substance!A:P,12,0)&amp;"/"&amp;VLOOKUP(tbl2_2!A283,ishod_substance!A:P,14,0)</f>
        <v>#N/A</v>
      </c>
      <c r="H283" s="29" t="e">
        <f>VLOOKUP(tbl2_2!A283,ishod_substance!A:P,6,0)</f>
        <v>#N/A</v>
      </c>
      <c r="I283" s="10" t="e">
        <f>VLOOKUP(tbl2_2!A283,ishod_substance!A:P,15,0)</f>
        <v>#N/A</v>
      </c>
      <c r="J283" s="10" t="e">
        <f>VLOOKUP(tbl2_2!A283,ishod_substance!A:P,5,0)</f>
        <v>#N/A</v>
      </c>
      <c r="K283" s="84" t="e">
        <f>VLOOKUP(tbl2_2!A283,ishod_substance!A:Q,17,0)</f>
        <v>#N/A</v>
      </c>
      <c r="L283" s="84" t="e">
        <f>VLOOKUP(tbl2_2!A283,ishod_substance!A:R,18,0)</f>
        <v>#N/A</v>
      </c>
      <c r="M283" s="165" t="e">
        <f>VLOOKUP(tbl2_2!A283,ishod_substance!A:AD,28,0)</f>
        <v>#N/A</v>
      </c>
      <c r="N283" s="4" t="e">
        <f>VLOOKUP(tbl2_2!A283,ishod_substance!A:AD,20,0)</f>
        <v>#N/A</v>
      </c>
      <c r="O283" s="4" t="e">
        <f>VLOOKUP(tbl2_2!A283,ishod_substance!A:AD,21,0)</f>
        <v>#N/A</v>
      </c>
      <c r="P283" s="4" t="e">
        <f>VLOOKUP(tbl2_2!A283,ishod_substance!A:AD,22,0)</f>
        <v>#N/A</v>
      </c>
      <c r="Q283" s="4" t="e">
        <f>VLOOKUP(tbl2_2!A283,ishod_substance!A:AD,23,0)</f>
        <v>#N/A</v>
      </c>
      <c r="R283" s="4" t="e">
        <f>VLOOKUP(tbl2_2!A283,ishod_substance!A:AD,24,0)</f>
        <v>#N/A</v>
      </c>
      <c r="S283" s="4" t="e">
        <f>VLOOKUP(tbl2_2!A283,ishod_substance!A:AD,25,0)</f>
        <v>#N/A</v>
      </c>
      <c r="T283" s="4" t="e">
        <f>VLOOKUP(tbl2_2!A283,ishod_substance!A:AD,26,0)</f>
        <v>#N/A</v>
      </c>
      <c r="U283" s="4" t="e">
        <f>VLOOKUP(tbl2_2!A283,ishod_substance!A:AD,27,0)</f>
        <v>#N/A</v>
      </c>
      <c r="V283" s="166" t="e">
        <f>VLOOKUP(tbl2_2!A283,ishod_substance!A:AD,29,0)</f>
        <v>#N/A</v>
      </c>
      <c r="W283" s="166" t="e">
        <f>VLOOKUP(tbl2_2!A283,ishod_substance!A:AD,30,0)</f>
        <v>#N/A</v>
      </c>
      <c r="X283" s="166" t="e">
        <f>VLOOKUP(tbl2_2!A283,ishod_substance!A:AE,31,0)</f>
        <v>#N/A</v>
      </c>
      <c r="Y283" s="10" t="e">
        <f>VLOOKUP(tbl2_2!A283,ishod_substance!A:AD,7,0)</f>
        <v>#N/A</v>
      </c>
      <c r="Z283" s="9" t="e">
        <f>VLOOKUP(Y283,quide!$A$2:$B$1006,2,0)</f>
        <v>#N/A</v>
      </c>
      <c r="AA283" s="4" t="e">
        <f>VLOOKUP(Y283,quide!$A$2:$J$1006,10,0)</f>
        <v>#N/A</v>
      </c>
      <c r="AB283" s="50" t="e">
        <f>VLOOKUP(tbl2_2!A283,ishod_substance!A:AD,8,0)</f>
        <v>#N/A</v>
      </c>
      <c r="AC283" s="28" t="e">
        <f t="shared" si="5"/>
        <v>#N/A</v>
      </c>
      <c r="AD283" s="27" t="e">
        <f>VLOOKUP(tbl2_2!A283,ishod_substance!A:AD,9,0)</f>
        <v>#N/A</v>
      </c>
      <c r="AE283" s="8" t="e">
        <f>VLOOKUP(tbl2_2!A283,ishod_substance!A:AD,9,0)</f>
        <v>#N/A</v>
      </c>
      <c r="AF283" s="12"/>
    </row>
    <row r="284" spans="1:32" hidden="1" x14ac:dyDescent="0.25">
      <c r="A284">
        <v>276</v>
      </c>
      <c r="B284" s="85">
        <f>IFERROR(IF(OR(AND(ishod_substance!$O$1=3,OR(VLOOKUP('tbl2'!Y284,quide!A:G,7,0)=2,VLOOKUP('tbl2'!Y284,quide!A:G,7,0)=1)),AND(ishod_substance!$O$1=2,VLOOKUP('tbl2'!Y284,quide!A:I,9,0)=1)),1,0),0)</f>
        <v>0</v>
      </c>
      <c r="C284" s="5" t="e">
        <f>VLOOKUP(tbl2_2!A284,ishod_substance!A:P,2,0)</f>
        <v>#N/A</v>
      </c>
      <c r="D284" s="7" t="e">
        <f>VLOOKUP(tbl2_2!A284,ishod_substance!A:P,3,0)</f>
        <v>#N/A</v>
      </c>
      <c r="E284" s="5" t="e">
        <f>VLOOKUP(tbl2_2!A284,ishod_substance!A:P,11,0)</f>
        <v>#N/A</v>
      </c>
      <c r="F284" s="6" t="e">
        <f>VLOOKUP(tbl2_2!A284,ishod_substance!A:P,15,0)</f>
        <v>#N/A</v>
      </c>
      <c r="G284" s="6" t="e">
        <f>VLOOKUP(tbl2_2!A284,ishod_substance!A:P,12,0)&amp;"/"&amp;VLOOKUP(tbl2_2!A284,ishod_substance!A:P,14,0)</f>
        <v>#N/A</v>
      </c>
      <c r="H284" s="29" t="e">
        <f>VLOOKUP(tbl2_2!A284,ishod_substance!A:P,6,0)</f>
        <v>#N/A</v>
      </c>
      <c r="I284" s="10" t="e">
        <f>VLOOKUP(tbl2_2!A284,ishod_substance!A:P,15,0)</f>
        <v>#N/A</v>
      </c>
      <c r="J284" s="10" t="e">
        <f>VLOOKUP(tbl2_2!A284,ishod_substance!A:P,5,0)</f>
        <v>#N/A</v>
      </c>
      <c r="K284" s="84" t="e">
        <f>VLOOKUP(tbl2_2!A284,ishod_substance!A:Q,17,0)</f>
        <v>#N/A</v>
      </c>
      <c r="L284" s="84" t="e">
        <f>VLOOKUP(tbl2_2!A284,ishod_substance!A:R,18,0)</f>
        <v>#N/A</v>
      </c>
      <c r="M284" s="165" t="e">
        <f>VLOOKUP(tbl2_2!A284,ishod_substance!A:AD,28,0)</f>
        <v>#N/A</v>
      </c>
      <c r="N284" s="4" t="e">
        <f>VLOOKUP(tbl2_2!A284,ishod_substance!A:AD,20,0)</f>
        <v>#N/A</v>
      </c>
      <c r="O284" s="4" t="e">
        <f>VLOOKUP(tbl2_2!A284,ishod_substance!A:AD,21,0)</f>
        <v>#N/A</v>
      </c>
      <c r="P284" s="4" t="e">
        <f>VLOOKUP(tbl2_2!A284,ishod_substance!A:AD,22,0)</f>
        <v>#N/A</v>
      </c>
      <c r="Q284" s="4" t="e">
        <f>VLOOKUP(tbl2_2!A284,ishod_substance!A:AD,23,0)</f>
        <v>#N/A</v>
      </c>
      <c r="R284" s="4" t="e">
        <f>VLOOKUP(tbl2_2!A284,ishod_substance!A:AD,24,0)</f>
        <v>#N/A</v>
      </c>
      <c r="S284" s="4" t="e">
        <f>VLOOKUP(tbl2_2!A284,ishod_substance!A:AD,25,0)</f>
        <v>#N/A</v>
      </c>
      <c r="T284" s="4" t="e">
        <f>VLOOKUP(tbl2_2!A284,ishod_substance!A:AD,26,0)</f>
        <v>#N/A</v>
      </c>
      <c r="U284" s="4" t="e">
        <f>VLOOKUP(tbl2_2!A284,ishod_substance!A:AD,27,0)</f>
        <v>#N/A</v>
      </c>
      <c r="V284" s="166" t="e">
        <f>VLOOKUP(tbl2_2!A284,ishod_substance!A:AD,29,0)</f>
        <v>#N/A</v>
      </c>
      <c r="W284" s="166" t="e">
        <f>VLOOKUP(tbl2_2!A284,ishod_substance!A:AD,30,0)</f>
        <v>#N/A</v>
      </c>
      <c r="X284" s="166" t="e">
        <f>VLOOKUP(tbl2_2!A284,ishod_substance!A:AE,31,0)</f>
        <v>#N/A</v>
      </c>
      <c r="Y284" s="10" t="e">
        <f>VLOOKUP(tbl2_2!A284,ishod_substance!A:AD,7,0)</f>
        <v>#N/A</v>
      </c>
      <c r="Z284" s="9" t="e">
        <f>VLOOKUP(Y284,quide!$A$2:$B$1006,2,0)</f>
        <v>#N/A</v>
      </c>
      <c r="AA284" s="4" t="e">
        <f>VLOOKUP(Y284,quide!$A$2:$J$1006,10,0)</f>
        <v>#N/A</v>
      </c>
      <c r="AB284" s="50" t="e">
        <f>VLOOKUP(tbl2_2!A284,ishod_substance!A:AD,8,0)</f>
        <v>#N/A</v>
      </c>
      <c r="AC284" s="28" t="e">
        <f t="shared" si="5"/>
        <v>#N/A</v>
      </c>
      <c r="AD284" s="27" t="e">
        <f>VLOOKUP(tbl2_2!A284,ishod_substance!A:AD,9,0)</f>
        <v>#N/A</v>
      </c>
      <c r="AE284" s="8" t="e">
        <f>VLOOKUP(tbl2_2!A284,ishod_substance!A:AD,9,0)</f>
        <v>#N/A</v>
      </c>
      <c r="AF284" s="12"/>
    </row>
    <row r="285" spans="1:32" hidden="1" x14ac:dyDescent="0.25">
      <c r="A285">
        <v>277</v>
      </c>
      <c r="B285" s="85">
        <f>IFERROR(IF(OR(AND(ishod_substance!$O$1=3,OR(VLOOKUP('tbl2'!Y285,quide!A:G,7,0)=2,VLOOKUP('tbl2'!Y285,quide!A:G,7,0)=1)),AND(ishod_substance!$O$1=2,VLOOKUP('tbl2'!Y285,quide!A:I,9,0)=1)),1,0),0)</f>
        <v>0</v>
      </c>
      <c r="C285" s="5" t="e">
        <f>VLOOKUP(tbl2_2!A285,ishod_substance!A:P,2,0)</f>
        <v>#N/A</v>
      </c>
      <c r="D285" s="7" t="e">
        <f>VLOOKUP(tbl2_2!A285,ishod_substance!A:P,3,0)</f>
        <v>#N/A</v>
      </c>
      <c r="E285" s="5" t="e">
        <f>VLOOKUP(tbl2_2!A285,ishod_substance!A:P,11,0)</f>
        <v>#N/A</v>
      </c>
      <c r="F285" s="6" t="e">
        <f>VLOOKUP(tbl2_2!A285,ishod_substance!A:P,15,0)</f>
        <v>#N/A</v>
      </c>
      <c r="G285" s="6" t="e">
        <f>VLOOKUP(tbl2_2!A285,ishod_substance!A:P,12,0)&amp;"/"&amp;VLOOKUP(tbl2_2!A285,ishod_substance!A:P,14,0)</f>
        <v>#N/A</v>
      </c>
      <c r="H285" s="29" t="e">
        <f>VLOOKUP(tbl2_2!A285,ishod_substance!A:P,6,0)</f>
        <v>#N/A</v>
      </c>
      <c r="I285" s="10" t="e">
        <f>VLOOKUP(tbl2_2!A285,ishod_substance!A:P,15,0)</f>
        <v>#N/A</v>
      </c>
      <c r="J285" s="10" t="e">
        <f>VLOOKUP(tbl2_2!A285,ishod_substance!A:P,5,0)</f>
        <v>#N/A</v>
      </c>
      <c r="K285" s="84" t="e">
        <f>VLOOKUP(tbl2_2!A285,ishod_substance!A:Q,17,0)</f>
        <v>#N/A</v>
      </c>
      <c r="L285" s="84" t="e">
        <f>VLOOKUP(tbl2_2!A285,ishod_substance!A:R,18,0)</f>
        <v>#N/A</v>
      </c>
      <c r="M285" s="165" t="e">
        <f>VLOOKUP(tbl2_2!A285,ishod_substance!A:AD,28,0)</f>
        <v>#N/A</v>
      </c>
      <c r="N285" s="4" t="e">
        <f>VLOOKUP(tbl2_2!A285,ishod_substance!A:AD,20,0)</f>
        <v>#N/A</v>
      </c>
      <c r="O285" s="4" t="e">
        <f>VLOOKUP(tbl2_2!A285,ishod_substance!A:AD,21,0)</f>
        <v>#N/A</v>
      </c>
      <c r="P285" s="4" t="e">
        <f>VLOOKUP(tbl2_2!A285,ishod_substance!A:AD,22,0)</f>
        <v>#N/A</v>
      </c>
      <c r="Q285" s="4" t="e">
        <f>VLOOKUP(tbl2_2!A285,ishod_substance!A:AD,23,0)</f>
        <v>#N/A</v>
      </c>
      <c r="R285" s="4" t="e">
        <f>VLOOKUP(tbl2_2!A285,ishod_substance!A:AD,24,0)</f>
        <v>#N/A</v>
      </c>
      <c r="S285" s="4" t="e">
        <f>VLOOKUP(tbl2_2!A285,ishod_substance!A:AD,25,0)</f>
        <v>#N/A</v>
      </c>
      <c r="T285" s="4" t="e">
        <f>VLOOKUP(tbl2_2!A285,ishod_substance!A:AD,26,0)</f>
        <v>#N/A</v>
      </c>
      <c r="U285" s="4" t="e">
        <f>VLOOKUP(tbl2_2!A285,ishod_substance!A:AD,27,0)</f>
        <v>#N/A</v>
      </c>
      <c r="V285" s="166" t="e">
        <f>VLOOKUP(tbl2_2!A285,ishod_substance!A:AD,29,0)</f>
        <v>#N/A</v>
      </c>
      <c r="W285" s="166" t="e">
        <f>VLOOKUP(tbl2_2!A285,ishod_substance!A:AD,30,0)</f>
        <v>#N/A</v>
      </c>
      <c r="X285" s="166" t="e">
        <f>VLOOKUP(tbl2_2!A285,ishod_substance!A:AE,31,0)</f>
        <v>#N/A</v>
      </c>
      <c r="Y285" s="10" t="e">
        <f>VLOOKUP(tbl2_2!A285,ishod_substance!A:AD,7,0)</f>
        <v>#N/A</v>
      </c>
      <c r="Z285" s="9" t="e">
        <f>VLOOKUP(Y285,quide!$A$2:$B$1006,2,0)</f>
        <v>#N/A</v>
      </c>
      <c r="AA285" s="4" t="e">
        <f>VLOOKUP(Y285,quide!$A$2:$J$1006,10,0)</f>
        <v>#N/A</v>
      </c>
      <c r="AB285" s="50" t="e">
        <f>VLOOKUP(tbl2_2!A285,ishod_substance!A:AD,8,0)</f>
        <v>#N/A</v>
      </c>
      <c r="AC285" s="28" t="e">
        <f t="shared" si="5"/>
        <v>#N/A</v>
      </c>
      <c r="AD285" s="27" t="e">
        <f>VLOOKUP(tbl2_2!A285,ishod_substance!A:AD,9,0)</f>
        <v>#N/A</v>
      </c>
      <c r="AE285" s="8" t="e">
        <f>VLOOKUP(tbl2_2!A285,ishod_substance!A:AD,9,0)</f>
        <v>#N/A</v>
      </c>
      <c r="AF285" s="12"/>
    </row>
    <row r="286" spans="1:32" hidden="1" x14ac:dyDescent="0.25">
      <c r="A286">
        <v>278</v>
      </c>
      <c r="B286" s="85">
        <f>IFERROR(IF(OR(AND(ishod_substance!$O$1=3,OR(VLOOKUP('tbl2'!Y286,quide!A:G,7,0)=2,VLOOKUP('tbl2'!Y286,quide!A:G,7,0)=1)),AND(ishod_substance!$O$1=2,VLOOKUP('tbl2'!Y286,quide!A:I,9,0)=1)),1,0),0)</f>
        <v>0</v>
      </c>
      <c r="C286" s="5" t="e">
        <f>VLOOKUP(tbl2_2!A286,ishod_substance!A:P,2,0)</f>
        <v>#N/A</v>
      </c>
      <c r="D286" s="7" t="e">
        <f>VLOOKUP(tbl2_2!A286,ishod_substance!A:P,3,0)</f>
        <v>#N/A</v>
      </c>
      <c r="E286" s="5" t="e">
        <f>VLOOKUP(tbl2_2!A286,ishod_substance!A:P,11,0)</f>
        <v>#N/A</v>
      </c>
      <c r="F286" s="6" t="e">
        <f>VLOOKUP(tbl2_2!A286,ishod_substance!A:P,15,0)</f>
        <v>#N/A</v>
      </c>
      <c r="G286" s="6" t="e">
        <f>VLOOKUP(tbl2_2!A286,ishod_substance!A:P,12,0)&amp;"/"&amp;VLOOKUP(tbl2_2!A286,ishod_substance!A:P,14,0)</f>
        <v>#N/A</v>
      </c>
      <c r="H286" s="29" t="e">
        <f>VLOOKUP(tbl2_2!A286,ishod_substance!A:P,6,0)</f>
        <v>#N/A</v>
      </c>
      <c r="I286" s="10" t="e">
        <f>VLOOKUP(tbl2_2!A286,ishod_substance!A:P,15,0)</f>
        <v>#N/A</v>
      </c>
      <c r="J286" s="10" t="e">
        <f>VLOOKUP(tbl2_2!A286,ishod_substance!A:P,5,0)</f>
        <v>#N/A</v>
      </c>
      <c r="K286" s="84" t="e">
        <f>VLOOKUP(tbl2_2!A286,ishod_substance!A:Q,17,0)</f>
        <v>#N/A</v>
      </c>
      <c r="L286" s="84" t="e">
        <f>VLOOKUP(tbl2_2!A286,ishod_substance!A:R,18,0)</f>
        <v>#N/A</v>
      </c>
      <c r="M286" s="165" t="e">
        <f>VLOOKUP(tbl2_2!A286,ishod_substance!A:AD,28,0)</f>
        <v>#N/A</v>
      </c>
      <c r="N286" s="4" t="e">
        <f>VLOOKUP(tbl2_2!A286,ishod_substance!A:AD,20,0)</f>
        <v>#N/A</v>
      </c>
      <c r="O286" s="4" t="e">
        <f>VLOOKUP(tbl2_2!A286,ishod_substance!A:AD,21,0)</f>
        <v>#N/A</v>
      </c>
      <c r="P286" s="4" t="e">
        <f>VLOOKUP(tbl2_2!A286,ishod_substance!A:AD,22,0)</f>
        <v>#N/A</v>
      </c>
      <c r="Q286" s="4" t="e">
        <f>VLOOKUP(tbl2_2!A286,ishod_substance!A:AD,23,0)</f>
        <v>#N/A</v>
      </c>
      <c r="R286" s="4" t="e">
        <f>VLOOKUP(tbl2_2!A286,ishod_substance!A:AD,24,0)</f>
        <v>#N/A</v>
      </c>
      <c r="S286" s="4" t="e">
        <f>VLOOKUP(tbl2_2!A286,ishod_substance!A:AD,25,0)</f>
        <v>#N/A</v>
      </c>
      <c r="T286" s="4" t="e">
        <f>VLOOKUP(tbl2_2!A286,ishod_substance!A:AD,26,0)</f>
        <v>#N/A</v>
      </c>
      <c r="U286" s="4" t="e">
        <f>VLOOKUP(tbl2_2!A286,ishod_substance!A:AD,27,0)</f>
        <v>#N/A</v>
      </c>
      <c r="V286" s="166" t="e">
        <f>VLOOKUP(tbl2_2!A286,ishod_substance!A:AD,29,0)</f>
        <v>#N/A</v>
      </c>
      <c r="W286" s="166" t="e">
        <f>VLOOKUP(tbl2_2!A286,ishod_substance!A:AD,30,0)</f>
        <v>#N/A</v>
      </c>
      <c r="X286" s="166" t="e">
        <f>VLOOKUP(tbl2_2!A286,ishod_substance!A:AE,31,0)</f>
        <v>#N/A</v>
      </c>
      <c r="Y286" s="10" t="e">
        <f>VLOOKUP(tbl2_2!A286,ishod_substance!A:AD,7,0)</f>
        <v>#N/A</v>
      </c>
      <c r="Z286" s="9" t="e">
        <f>VLOOKUP(Y286,quide!$A$2:$B$1006,2,0)</f>
        <v>#N/A</v>
      </c>
      <c r="AA286" s="4" t="e">
        <f>VLOOKUP(Y286,quide!$A$2:$J$1006,10,0)</f>
        <v>#N/A</v>
      </c>
      <c r="AB286" s="50" t="e">
        <f>VLOOKUP(tbl2_2!A286,ishod_substance!A:AD,8,0)</f>
        <v>#N/A</v>
      </c>
      <c r="AC286" s="28" t="e">
        <f t="shared" si="5"/>
        <v>#N/A</v>
      </c>
      <c r="AD286" s="27" t="e">
        <f>VLOOKUP(tbl2_2!A286,ishod_substance!A:AD,9,0)</f>
        <v>#N/A</v>
      </c>
      <c r="AE286" s="8" t="e">
        <f>VLOOKUP(tbl2_2!A286,ishod_substance!A:AD,9,0)</f>
        <v>#N/A</v>
      </c>
      <c r="AF286" s="12"/>
    </row>
    <row r="287" spans="1:32" hidden="1" x14ac:dyDescent="0.25">
      <c r="A287">
        <v>279</v>
      </c>
      <c r="B287" s="85">
        <f>IFERROR(IF(OR(AND(ishod_substance!$O$1=3,OR(VLOOKUP('tbl2'!Y287,quide!A:G,7,0)=2,VLOOKUP('tbl2'!Y287,quide!A:G,7,0)=1)),AND(ishod_substance!$O$1=2,VLOOKUP('tbl2'!Y287,quide!A:I,9,0)=1)),1,0),0)</f>
        <v>0</v>
      </c>
      <c r="C287" s="5" t="e">
        <f>VLOOKUP(tbl2_2!A287,ishod_substance!A:P,2,0)</f>
        <v>#N/A</v>
      </c>
      <c r="D287" s="7" t="e">
        <f>VLOOKUP(tbl2_2!A287,ishod_substance!A:P,3,0)</f>
        <v>#N/A</v>
      </c>
      <c r="E287" s="5" t="e">
        <f>VLOOKUP(tbl2_2!A287,ishod_substance!A:P,11,0)</f>
        <v>#N/A</v>
      </c>
      <c r="F287" s="6" t="e">
        <f>VLOOKUP(tbl2_2!A287,ishod_substance!A:P,15,0)</f>
        <v>#N/A</v>
      </c>
      <c r="G287" s="6" t="e">
        <f>VLOOKUP(tbl2_2!A287,ishod_substance!A:P,12,0)&amp;"/"&amp;VLOOKUP(tbl2_2!A287,ishod_substance!A:P,14,0)</f>
        <v>#N/A</v>
      </c>
      <c r="H287" s="29" t="e">
        <f>VLOOKUP(tbl2_2!A287,ishod_substance!A:P,6,0)</f>
        <v>#N/A</v>
      </c>
      <c r="I287" s="10" t="e">
        <f>VLOOKUP(tbl2_2!A287,ishod_substance!A:P,15,0)</f>
        <v>#N/A</v>
      </c>
      <c r="J287" s="10" t="e">
        <f>VLOOKUP(tbl2_2!A287,ishod_substance!A:P,5,0)</f>
        <v>#N/A</v>
      </c>
      <c r="K287" s="84" t="e">
        <f>VLOOKUP(tbl2_2!A287,ishod_substance!A:Q,17,0)</f>
        <v>#N/A</v>
      </c>
      <c r="L287" s="84" t="e">
        <f>VLOOKUP(tbl2_2!A287,ishod_substance!A:R,18,0)</f>
        <v>#N/A</v>
      </c>
      <c r="M287" s="165" t="e">
        <f>VLOOKUP(tbl2_2!A287,ishod_substance!A:AD,28,0)</f>
        <v>#N/A</v>
      </c>
      <c r="N287" s="4" t="e">
        <f>VLOOKUP(tbl2_2!A287,ishod_substance!A:AD,20,0)</f>
        <v>#N/A</v>
      </c>
      <c r="O287" s="4" t="e">
        <f>VLOOKUP(tbl2_2!A287,ishod_substance!A:AD,21,0)</f>
        <v>#N/A</v>
      </c>
      <c r="P287" s="4" t="e">
        <f>VLOOKUP(tbl2_2!A287,ishod_substance!A:AD,22,0)</f>
        <v>#N/A</v>
      </c>
      <c r="Q287" s="4" t="e">
        <f>VLOOKUP(tbl2_2!A287,ishod_substance!A:AD,23,0)</f>
        <v>#N/A</v>
      </c>
      <c r="R287" s="4" t="e">
        <f>VLOOKUP(tbl2_2!A287,ishod_substance!A:AD,24,0)</f>
        <v>#N/A</v>
      </c>
      <c r="S287" s="4" t="e">
        <f>VLOOKUP(tbl2_2!A287,ishod_substance!A:AD,25,0)</f>
        <v>#N/A</v>
      </c>
      <c r="T287" s="4" t="e">
        <f>VLOOKUP(tbl2_2!A287,ishod_substance!A:AD,26,0)</f>
        <v>#N/A</v>
      </c>
      <c r="U287" s="4" t="e">
        <f>VLOOKUP(tbl2_2!A287,ishod_substance!A:AD,27,0)</f>
        <v>#N/A</v>
      </c>
      <c r="V287" s="166" t="e">
        <f>VLOOKUP(tbl2_2!A287,ishod_substance!A:AD,29,0)</f>
        <v>#N/A</v>
      </c>
      <c r="W287" s="166" t="e">
        <f>VLOOKUP(tbl2_2!A287,ishod_substance!A:AD,30,0)</f>
        <v>#N/A</v>
      </c>
      <c r="X287" s="166" t="e">
        <f>VLOOKUP(tbl2_2!A287,ishod_substance!A:AE,31,0)</f>
        <v>#N/A</v>
      </c>
      <c r="Y287" s="10" t="e">
        <f>VLOOKUP(tbl2_2!A287,ishod_substance!A:AD,7,0)</f>
        <v>#N/A</v>
      </c>
      <c r="Z287" s="9" t="e">
        <f>VLOOKUP(Y287,quide!$A$2:$B$1006,2,0)</f>
        <v>#N/A</v>
      </c>
      <c r="AA287" s="4" t="e">
        <f>VLOOKUP(Y287,quide!$A$2:$J$1006,10,0)</f>
        <v>#N/A</v>
      </c>
      <c r="AB287" s="50" t="e">
        <f>VLOOKUP(tbl2_2!A287,ishod_substance!A:AD,8,0)</f>
        <v>#N/A</v>
      </c>
      <c r="AC287" s="28" t="e">
        <f t="shared" si="5"/>
        <v>#N/A</v>
      </c>
      <c r="AD287" s="27" t="e">
        <f>VLOOKUP(tbl2_2!A287,ishod_substance!A:AD,9,0)</f>
        <v>#N/A</v>
      </c>
      <c r="AE287" s="8" t="e">
        <f>VLOOKUP(tbl2_2!A287,ishod_substance!A:AD,9,0)</f>
        <v>#N/A</v>
      </c>
      <c r="AF287" s="12"/>
    </row>
    <row r="288" spans="1:32" hidden="1" x14ac:dyDescent="0.25">
      <c r="A288">
        <v>280</v>
      </c>
      <c r="B288" s="85">
        <f>IFERROR(IF(OR(AND(ishod_substance!$O$1=3,OR(VLOOKUP('tbl2'!Y288,quide!A:G,7,0)=2,VLOOKUP('tbl2'!Y288,quide!A:G,7,0)=1)),AND(ishod_substance!$O$1=2,VLOOKUP('tbl2'!Y288,quide!A:I,9,0)=1)),1,0),0)</f>
        <v>0</v>
      </c>
      <c r="C288" s="5" t="e">
        <f>VLOOKUP(tbl2_2!A288,ishod_substance!A:P,2,0)</f>
        <v>#N/A</v>
      </c>
      <c r="D288" s="7" t="e">
        <f>VLOOKUP(tbl2_2!A288,ishod_substance!A:P,3,0)</f>
        <v>#N/A</v>
      </c>
      <c r="E288" s="5" t="e">
        <f>VLOOKUP(tbl2_2!A288,ishod_substance!A:P,11,0)</f>
        <v>#N/A</v>
      </c>
      <c r="F288" s="6" t="e">
        <f>VLOOKUP(tbl2_2!A288,ishod_substance!A:P,15,0)</f>
        <v>#N/A</v>
      </c>
      <c r="G288" s="6" t="e">
        <f>VLOOKUP(tbl2_2!A288,ishod_substance!A:P,12,0)&amp;"/"&amp;VLOOKUP(tbl2_2!A288,ishod_substance!A:P,14,0)</f>
        <v>#N/A</v>
      </c>
      <c r="H288" s="29" t="e">
        <f>VLOOKUP(tbl2_2!A288,ishod_substance!A:P,6,0)</f>
        <v>#N/A</v>
      </c>
      <c r="I288" s="10" t="e">
        <f>VLOOKUP(tbl2_2!A288,ishod_substance!A:P,15,0)</f>
        <v>#N/A</v>
      </c>
      <c r="J288" s="10" t="e">
        <f>VLOOKUP(tbl2_2!A288,ishod_substance!A:P,5,0)</f>
        <v>#N/A</v>
      </c>
      <c r="K288" s="84" t="e">
        <f>VLOOKUP(tbl2_2!A288,ishod_substance!A:Q,17,0)</f>
        <v>#N/A</v>
      </c>
      <c r="L288" s="84" t="e">
        <f>VLOOKUP(tbl2_2!A288,ishod_substance!A:R,18,0)</f>
        <v>#N/A</v>
      </c>
      <c r="M288" s="165" t="e">
        <f>VLOOKUP(tbl2_2!A288,ishod_substance!A:AD,28,0)</f>
        <v>#N/A</v>
      </c>
      <c r="N288" s="4" t="e">
        <f>VLOOKUP(tbl2_2!A288,ishod_substance!A:AD,20,0)</f>
        <v>#N/A</v>
      </c>
      <c r="O288" s="4" t="e">
        <f>VLOOKUP(tbl2_2!A288,ishod_substance!A:AD,21,0)</f>
        <v>#N/A</v>
      </c>
      <c r="P288" s="4" t="e">
        <f>VLOOKUP(tbl2_2!A288,ishod_substance!A:AD,22,0)</f>
        <v>#N/A</v>
      </c>
      <c r="Q288" s="4" t="e">
        <f>VLOOKUP(tbl2_2!A288,ishod_substance!A:AD,23,0)</f>
        <v>#N/A</v>
      </c>
      <c r="R288" s="4" t="e">
        <f>VLOOKUP(tbl2_2!A288,ishod_substance!A:AD,24,0)</f>
        <v>#N/A</v>
      </c>
      <c r="S288" s="4" t="e">
        <f>VLOOKUP(tbl2_2!A288,ishod_substance!A:AD,25,0)</f>
        <v>#N/A</v>
      </c>
      <c r="T288" s="4" t="e">
        <f>VLOOKUP(tbl2_2!A288,ishod_substance!A:AD,26,0)</f>
        <v>#N/A</v>
      </c>
      <c r="U288" s="4" t="e">
        <f>VLOOKUP(tbl2_2!A288,ishod_substance!A:AD,27,0)</f>
        <v>#N/A</v>
      </c>
      <c r="V288" s="166" t="e">
        <f>VLOOKUP(tbl2_2!A288,ishod_substance!A:AD,29,0)</f>
        <v>#N/A</v>
      </c>
      <c r="W288" s="166" t="e">
        <f>VLOOKUP(tbl2_2!A288,ishod_substance!A:AD,30,0)</f>
        <v>#N/A</v>
      </c>
      <c r="X288" s="166" t="e">
        <f>VLOOKUP(tbl2_2!A288,ishod_substance!A:AE,31,0)</f>
        <v>#N/A</v>
      </c>
      <c r="Y288" s="10" t="e">
        <f>VLOOKUP(tbl2_2!A288,ishod_substance!A:AD,7,0)</f>
        <v>#N/A</v>
      </c>
      <c r="Z288" s="9" t="e">
        <f>VLOOKUP(Y288,quide!$A$2:$B$1006,2,0)</f>
        <v>#N/A</v>
      </c>
      <c r="AA288" s="4" t="e">
        <f>VLOOKUP(Y288,quide!$A$2:$J$1006,10,0)</f>
        <v>#N/A</v>
      </c>
      <c r="AB288" s="50" t="e">
        <f>VLOOKUP(tbl2_2!A288,ishod_substance!A:AD,8,0)</f>
        <v>#N/A</v>
      </c>
      <c r="AC288" s="28" t="e">
        <f t="shared" si="5"/>
        <v>#N/A</v>
      </c>
      <c r="AD288" s="27" t="e">
        <f>VLOOKUP(tbl2_2!A288,ishod_substance!A:AD,9,0)</f>
        <v>#N/A</v>
      </c>
      <c r="AE288" s="8" t="e">
        <f>VLOOKUP(tbl2_2!A288,ishod_substance!A:AD,9,0)</f>
        <v>#N/A</v>
      </c>
      <c r="AF288" s="12"/>
    </row>
    <row r="289" spans="1:32" hidden="1" x14ac:dyDescent="0.25">
      <c r="A289">
        <v>281</v>
      </c>
      <c r="B289" s="85">
        <f>IFERROR(IF(OR(AND(ishod_substance!$O$1=3,OR(VLOOKUP('tbl2'!Y289,quide!A:G,7,0)=2,VLOOKUP('tbl2'!Y289,quide!A:G,7,0)=1)),AND(ishod_substance!$O$1=2,VLOOKUP('tbl2'!Y289,quide!A:I,9,0)=1)),1,0),0)</f>
        <v>0</v>
      </c>
      <c r="C289" s="5" t="e">
        <f>VLOOKUP(tbl2_2!A289,ishod_substance!A:P,2,0)</f>
        <v>#N/A</v>
      </c>
      <c r="D289" s="7" t="e">
        <f>VLOOKUP(tbl2_2!A289,ishod_substance!A:P,3,0)</f>
        <v>#N/A</v>
      </c>
      <c r="E289" s="5" t="e">
        <f>VLOOKUP(tbl2_2!A289,ishod_substance!A:P,11,0)</f>
        <v>#N/A</v>
      </c>
      <c r="F289" s="6" t="e">
        <f>VLOOKUP(tbl2_2!A289,ishod_substance!A:P,15,0)</f>
        <v>#N/A</v>
      </c>
      <c r="G289" s="6" t="e">
        <f>VLOOKUP(tbl2_2!A289,ishod_substance!A:P,12,0)&amp;"/"&amp;VLOOKUP(tbl2_2!A289,ishod_substance!A:P,14,0)</f>
        <v>#N/A</v>
      </c>
      <c r="H289" s="29" t="e">
        <f>VLOOKUP(tbl2_2!A289,ishod_substance!A:P,6,0)</f>
        <v>#N/A</v>
      </c>
      <c r="I289" s="10" t="e">
        <f>VLOOKUP(tbl2_2!A289,ishod_substance!A:P,15,0)</f>
        <v>#N/A</v>
      </c>
      <c r="J289" s="10" t="e">
        <f>VLOOKUP(tbl2_2!A289,ishod_substance!A:P,5,0)</f>
        <v>#N/A</v>
      </c>
      <c r="K289" s="84" t="e">
        <f>VLOOKUP(tbl2_2!A289,ishod_substance!A:Q,17,0)</f>
        <v>#N/A</v>
      </c>
      <c r="L289" s="84" t="e">
        <f>VLOOKUP(tbl2_2!A289,ishod_substance!A:R,18,0)</f>
        <v>#N/A</v>
      </c>
      <c r="M289" s="165" t="e">
        <f>VLOOKUP(tbl2_2!A289,ishod_substance!A:AD,28,0)</f>
        <v>#N/A</v>
      </c>
      <c r="N289" s="4" t="e">
        <f>VLOOKUP(tbl2_2!A289,ishod_substance!A:AD,20,0)</f>
        <v>#N/A</v>
      </c>
      <c r="O289" s="4" t="e">
        <f>VLOOKUP(tbl2_2!A289,ishod_substance!A:AD,21,0)</f>
        <v>#N/A</v>
      </c>
      <c r="P289" s="4" t="e">
        <f>VLOOKUP(tbl2_2!A289,ishod_substance!A:AD,22,0)</f>
        <v>#N/A</v>
      </c>
      <c r="Q289" s="4" t="e">
        <f>VLOOKUP(tbl2_2!A289,ishod_substance!A:AD,23,0)</f>
        <v>#N/A</v>
      </c>
      <c r="R289" s="4" t="e">
        <f>VLOOKUP(tbl2_2!A289,ishod_substance!A:AD,24,0)</f>
        <v>#N/A</v>
      </c>
      <c r="S289" s="4" t="e">
        <f>VLOOKUP(tbl2_2!A289,ishod_substance!A:AD,25,0)</f>
        <v>#N/A</v>
      </c>
      <c r="T289" s="4" t="e">
        <f>VLOOKUP(tbl2_2!A289,ishod_substance!A:AD,26,0)</f>
        <v>#N/A</v>
      </c>
      <c r="U289" s="4" t="e">
        <f>VLOOKUP(tbl2_2!A289,ishod_substance!A:AD,27,0)</f>
        <v>#N/A</v>
      </c>
      <c r="V289" s="166" t="e">
        <f>VLOOKUP(tbl2_2!A289,ishod_substance!A:AD,29,0)</f>
        <v>#N/A</v>
      </c>
      <c r="W289" s="166" t="e">
        <f>VLOOKUP(tbl2_2!A289,ishod_substance!A:AD,30,0)</f>
        <v>#N/A</v>
      </c>
      <c r="X289" s="166" t="e">
        <f>VLOOKUP(tbl2_2!A289,ishod_substance!A:AE,31,0)</f>
        <v>#N/A</v>
      </c>
      <c r="Y289" s="10" t="e">
        <f>VLOOKUP(tbl2_2!A289,ishod_substance!A:AD,7,0)</f>
        <v>#N/A</v>
      </c>
      <c r="Z289" s="9" t="e">
        <f>VLOOKUP(Y289,quide!$A$2:$B$1006,2,0)</f>
        <v>#N/A</v>
      </c>
      <c r="AA289" s="4" t="e">
        <f>VLOOKUP(Y289,quide!$A$2:$J$1006,10,0)</f>
        <v>#N/A</v>
      </c>
      <c r="AB289" s="50" t="e">
        <f>VLOOKUP(tbl2_2!A289,ishod_substance!A:AD,8,0)</f>
        <v>#N/A</v>
      </c>
      <c r="AC289" s="28" t="e">
        <f t="shared" si="5"/>
        <v>#N/A</v>
      </c>
      <c r="AD289" s="27" t="e">
        <f>VLOOKUP(tbl2_2!A289,ishod_substance!A:AD,9,0)</f>
        <v>#N/A</v>
      </c>
      <c r="AE289" s="8" t="e">
        <f>VLOOKUP(tbl2_2!A289,ishod_substance!A:AD,9,0)</f>
        <v>#N/A</v>
      </c>
      <c r="AF289" s="12"/>
    </row>
    <row r="290" spans="1:32" hidden="1" x14ac:dyDescent="0.25">
      <c r="A290">
        <v>282</v>
      </c>
      <c r="B290" s="85">
        <f>IFERROR(IF(OR(AND(ishod_substance!$O$1=3,OR(VLOOKUP('tbl2'!Y290,quide!A:G,7,0)=2,VLOOKUP('tbl2'!Y290,quide!A:G,7,0)=1)),AND(ishod_substance!$O$1=2,VLOOKUP('tbl2'!Y290,quide!A:I,9,0)=1)),1,0),0)</f>
        <v>0</v>
      </c>
      <c r="C290" s="5" t="e">
        <f>VLOOKUP(tbl2_2!A290,ishod_substance!A:P,2,0)</f>
        <v>#N/A</v>
      </c>
      <c r="D290" s="7" t="e">
        <f>VLOOKUP(tbl2_2!A290,ishod_substance!A:P,3,0)</f>
        <v>#N/A</v>
      </c>
      <c r="E290" s="5" t="e">
        <f>VLOOKUP(tbl2_2!A290,ishod_substance!A:P,11,0)</f>
        <v>#N/A</v>
      </c>
      <c r="F290" s="6" t="e">
        <f>VLOOKUP(tbl2_2!A290,ishod_substance!A:P,15,0)</f>
        <v>#N/A</v>
      </c>
      <c r="G290" s="6" t="e">
        <f>VLOOKUP(tbl2_2!A290,ishod_substance!A:P,12,0)&amp;"/"&amp;VLOOKUP(tbl2_2!A290,ishod_substance!A:P,14,0)</f>
        <v>#N/A</v>
      </c>
      <c r="H290" s="29" t="e">
        <f>VLOOKUP(tbl2_2!A290,ishod_substance!A:P,6,0)</f>
        <v>#N/A</v>
      </c>
      <c r="I290" s="10" t="e">
        <f>VLOOKUP(tbl2_2!A290,ishod_substance!A:P,15,0)</f>
        <v>#N/A</v>
      </c>
      <c r="J290" s="10" t="e">
        <f>VLOOKUP(tbl2_2!A290,ishod_substance!A:P,5,0)</f>
        <v>#N/A</v>
      </c>
      <c r="K290" s="84" t="e">
        <f>VLOOKUP(tbl2_2!A290,ishod_substance!A:Q,17,0)</f>
        <v>#N/A</v>
      </c>
      <c r="L290" s="84" t="e">
        <f>VLOOKUP(tbl2_2!A290,ishod_substance!A:R,18,0)</f>
        <v>#N/A</v>
      </c>
      <c r="M290" s="165" t="e">
        <f>VLOOKUP(tbl2_2!A290,ishod_substance!A:AD,28,0)</f>
        <v>#N/A</v>
      </c>
      <c r="N290" s="4" t="e">
        <f>VLOOKUP(tbl2_2!A290,ishod_substance!A:AD,20,0)</f>
        <v>#N/A</v>
      </c>
      <c r="O290" s="4" t="e">
        <f>VLOOKUP(tbl2_2!A290,ishod_substance!A:AD,21,0)</f>
        <v>#N/A</v>
      </c>
      <c r="P290" s="4" t="e">
        <f>VLOOKUP(tbl2_2!A290,ishod_substance!A:AD,22,0)</f>
        <v>#N/A</v>
      </c>
      <c r="Q290" s="4" t="e">
        <f>VLOOKUP(tbl2_2!A290,ishod_substance!A:AD,23,0)</f>
        <v>#N/A</v>
      </c>
      <c r="R290" s="4" t="e">
        <f>VLOOKUP(tbl2_2!A290,ishod_substance!A:AD,24,0)</f>
        <v>#N/A</v>
      </c>
      <c r="S290" s="4" t="e">
        <f>VLOOKUP(tbl2_2!A290,ishod_substance!A:AD,25,0)</f>
        <v>#N/A</v>
      </c>
      <c r="T290" s="4" t="e">
        <f>VLOOKUP(tbl2_2!A290,ishod_substance!A:AD,26,0)</f>
        <v>#N/A</v>
      </c>
      <c r="U290" s="4" t="e">
        <f>VLOOKUP(tbl2_2!A290,ishod_substance!A:AD,27,0)</f>
        <v>#N/A</v>
      </c>
      <c r="V290" s="166" t="e">
        <f>VLOOKUP(tbl2_2!A290,ishod_substance!A:AD,29,0)</f>
        <v>#N/A</v>
      </c>
      <c r="W290" s="166" t="e">
        <f>VLOOKUP(tbl2_2!A290,ishod_substance!A:AD,30,0)</f>
        <v>#N/A</v>
      </c>
      <c r="X290" s="166" t="e">
        <f>VLOOKUP(tbl2_2!A290,ishod_substance!A:AE,31,0)</f>
        <v>#N/A</v>
      </c>
      <c r="Y290" s="10" t="e">
        <f>VLOOKUP(tbl2_2!A290,ishod_substance!A:AD,7,0)</f>
        <v>#N/A</v>
      </c>
      <c r="Z290" s="9" t="e">
        <f>VLOOKUP(Y290,quide!$A$2:$B$1006,2,0)</f>
        <v>#N/A</v>
      </c>
      <c r="AA290" s="4" t="e">
        <f>VLOOKUP(Y290,quide!$A$2:$J$1006,10,0)</f>
        <v>#N/A</v>
      </c>
      <c r="AB290" s="50" t="e">
        <f>VLOOKUP(tbl2_2!A290,ishod_substance!A:AD,8,0)</f>
        <v>#N/A</v>
      </c>
      <c r="AC290" s="28" t="e">
        <f t="shared" si="5"/>
        <v>#N/A</v>
      </c>
      <c r="AD290" s="27" t="e">
        <f>VLOOKUP(tbl2_2!A290,ishod_substance!A:AD,9,0)</f>
        <v>#N/A</v>
      </c>
      <c r="AE290" s="8" t="e">
        <f>VLOOKUP(tbl2_2!A290,ishod_substance!A:AD,9,0)</f>
        <v>#N/A</v>
      </c>
      <c r="AF290" s="12"/>
    </row>
    <row r="291" spans="1:32" hidden="1" x14ac:dyDescent="0.25">
      <c r="A291">
        <v>283</v>
      </c>
      <c r="B291" s="85">
        <f>IFERROR(IF(OR(AND(ishod_substance!$O$1=3,OR(VLOOKUP('tbl2'!Y291,quide!A:G,7,0)=2,VLOOKUP('tbl2'!Y291,quide!A:G,7,0)=1)),AND(ishod_substance!$O$1=2,VLOOKUP('tbl2'!Y291,quide!A:I,9,0)=1)),1,0),0)</f>
        <v>0</v>
      </c>
      <c r="C291" s="5" t="e">
        <f>VLOOKUP(tbl2_2!A291,ishod_substance!A:P,2,0)</f>
        <v>#N/A</v>
      </c>
      <c r="D291" s="7" t="e">
        <f>VLOOKUP(tbl2_2!A291,ishod_substance!A:P,3,0)</f>
        <v>#N/A</v>
      </c>
      <c r="E291" s="5" t="e">
        <f>VLOOKUP(tbl2_2!A291,ishod_substance!A:P,11,0)</f>
        <v>#N/A</v>
      </c>
      <c r="F291" s="6" t="e">
        <f>VLOOKUP(tbl2_2!A291,ishod_substance!A:P,15,0)</f>
        <v>#N/A</v>
      </c>
      <c r="G291" s="6" t="e">
        <f>VLOOKUP(tbl2_2!A291,ishod_substance!A:P,12,0)&amp;"/"&amp;VLOOKUP(tbl2_2!A291,ishod_substance!A:P,14,0)</f>
        <v>#N/A</v>
      </c>
      <c r="H291" s="29" t="e">
        <f>VLOOKUP(tbl2_2!A291,ishod_substance!A:P,6,0)</f>
        <v>#N/A</v>
      </c>
      <c r="I291" s="10" t="e">
        <f>VLOOKUP(tbl2_2!A291,ishod_substance!A:P,15,0)</f>
        <v>#N/A</v>
      </c>
      <c r="J291" s="10" t="e">
        <f>VLOOKUP(tbl2_2!A291,ishod_substance!A:P,5,0)</f>
        <v>#N/A</v>
      </c>
      <c r="K291" s="84" t="e">
        <f>VLOOKUP(tbl2_2!A291,ishod_substance!A:Q,17,0)</f>
        <v>#N/A</v>
      </c>
      <c r="L291" s="84" t="e">
        <f>VLOOKUP(tbl2_2!A291,ishod_substance!A:R,18,0)</f>
        <v>#N/A</v>
      </c>
      <c r="M291" s="165" t="e">
        <f>VLOOKUP(tbl2_2!A291,ishod_substance!A:AD,28,0)</f>
        <v>#N/A</v>
      </c>
      <c r="N291" s="4" t="e">
        <f>VLOOKUP(tbl2_2!A291,ishod_substance!A:AD,20,0)</f>
        <v>#N/A</v>
      </c>
      <c r="O291" s="4" t="e">
        <f>VLOOKUP(tbl2_2!A291,ishod_substance!A:AD,21,0)</f>
        <v>#N/A</v>
      </c>
      <c r="P291" s="4" t="e">
        <f>VLOOKUP(tbl2_2!A291,ishod_substance!A:AD,22,0)</f>
        <v>#N/A</v>
      </c>
      <c r="Q291" s="4" t="e">
        <f>VLOOKUP(tbl2_2!A291,ishod_substance!A:AD,23,0)</f>
        <v>#N/A</v>
      </c>
      <c r="R291" s="4" t="e">
        <f>VLOOKUP(tbl2_2!A291,ishod_substance!A:AD,24,0)</f>
        <v>#N/A</v>
      </c>
      <c r="S291" s="4" t="e">
        <f>VLOOKUP(tbl2_2!A291,ishod_substance!A:AD,25,0)</f>
        <v>#N/A</v>
      </c>
      <c r="T291" s="4" t="e">
        <f>VLOOKUP(tbl2_2!A291,ishod_substance!A:AD,26,0)</f>
        <v>#N/A</v>
      </c>
      <c r="U291" s="4" t="e">
        <f>VLOOKUP(tbl2_2!A291,ishod_substance!A:AD,27,0)</f>
        <v>#N/A</v>
      </c>
      <c r="V291" s="166" t="e">
        <f>VLOOKUP(tbl2_2!A291,ishod_substance!A:AD,29,0)</f>
        <v>#N/A</v>
      </c>
      <c r="W291" s="166" t="e">
        <f>VLOOKUP(tbl2_2!A291,ishod_substance!A:AD,30,0)</f>
        <v>#N/A</v>
      </c>
      <c r="X291" s="166" t="e">
        <f>VLOOKUP(tbl2_2!A291,ishod_substance!A:AE,31,0)</f>
        <v>#N/A</v>
      </c>
      <c r="Y291" s="10" t="e">
        <f>VLOOKUP(tbl2_2!A291,ishod_substance!A:AD,7,0)</f>
        <v>#N/A</v>
      </c>
      <c r="Z291" s="9" t="e">
        <f>VLOOKUP(Y291,quide!$A$2:$B$1006,2,0)</f>
        <v>#N/A</v>
      </c>
      <c r="AA291" s="4" t="e">
        <f>VLOOKUP(Y291,quide!$A$2:$J$1006,10,0)</f>
        <v>#N/A</v>
      </c>
      <c r="AB291" s="50" t="e">
        <f>VLOOKUP(tbl2_2!A291,ishod_substance!A:AD,8,0)</f>
        <v>#N/A</v>
      </c>
      <c r="AC291" s="28" t="e">
        <f t="shared" si="5"/>
        <v>#N/A</v>
      </c>
      <c r="AD291" s="27" t="e">
        <f>VLOOKUP(tbl2_2!A291,ishod_substance!A:AD,9,0)</f>
        <v>#N/A</v>
      </c>
      <c r="AE291" s="8" t="e">
        <f>VLOOKUP(tbl2_2!A291,ishod_substance!A:AD,9,0)</f>
        <v>#N/A</v>
      </c>
      <c r="AF291" s="12"/>
    </row>
    <row r="292" spans="1:32" hidden="1" x14ac:dyDescent="0.25">
      <c r="A292">
        <v>284</v>
      </c>
      <c r="B292" s="85">
        <f>IFERROR(IF(OR(AND(ishod_substance!$O$1=3,OR(VLOOKUP('tbl2'!Y292,quide!A:G,7,0)=2,VLOOKUP('tbl2'!Y292,quide!A:G,7,0)=1)),AND(ishod_substance!$O$1=2,VLOOKUP('tbl2'!Y292,quide!A:I,9,0)=1)),1,0),0)</f>
        <v>0</v>
      </c>
      <c r="C292" s="5" t="e">
        <f>VLOOKUP(tbl2_2!A292,ishod_substance!A:P,2,0)</f>
        <v>#N/A</v>
      </c>
      <c r="D292" s="7" t="e">
        <f>VLOOKUP(tbl2_2!A292,ishod_substance!A:P,3,0)</f>
        <v>#N/A</v>
      </c>
      <c r="E292" s="5" t="e">
        <f>VLOOKUP(tbl2_2!A292,ishod_substance!A:P,11,0)</f>
        <v>#N/A</v>
      </c>
      <c r="F292" s="6" t="e">
        <f>VLOOKUP(tbl2_2!A292,ishod_substance!A:P,15,0)</f>
        <v>#N/A</v>
      </c>
      <c r="G292" s="6" t="e">
        <f>VLOOKUP(tbl2_2!A292,ishod_substance!A:P,12,0)&amp;"/"&amp;VLOOKUP(tbl2_2!A292,ishod_substance!A:P,14,0)</f>
        <v>#N/A</v>
      </c>
      <c r="H292" s="29" t="e">
        <f>VLOOKUP(tbl2_2!A292,ishod_substance!A:P,6,0)</f>
        <v>#N/A</v>
      </c>
      <c r="I292" s="10" t="e">
        <f>VLOOKUP(tbl2_2!A292,ishod_substance!A:P,15,0)</f>
        <v>#N/A</v>
      </c>
      <c r="J292" s="10" t="e">
        <f>VLOOKUP(tbl2_2!A292,ishod_substance!A:P,5,0)</f>
        <v>#N/A</v>
      </c>
      <c r="K292" s="84" t="e">
        <f>VLOOKUP(tbl2_2!A292,ishod_substance!A:Q,17,0)</f>
        <v>#N/A</v>
      </c>
      <c r="L292" s="84" t="e">
        <f>VLOOKUP(tbl2_2!A292,ishod_substance!A:R,18,0)</f>
        <v>#N/A</v>
      </c>
      <c r="M292" s="165" t="e">
        <f>VLOOKUP(tbl2_2!A292,ishod_substance!A:AD,28,0)</f>
        <v>#N/A</v>
      </c>
      <c r="N292" s="4" t="e">
        <f>VLOOKUP(tbl2_2!A292,ishod_substance!A:AD,20,0)</f>
        <v>#N/A</v>
      </c>
      <c r="O292" s="4" t="e">
        <f>VLOOKUP(tbl2_2!A292,ishod_substance!A:AD,21,0)</f>
        <v>#N/A</v>
      </c>
      <c r="P292" s="4" t="e">
        <f>VLOOKUP(tbl2_2!A292,ishod_substance!A:AD,22,0)</f>
        <v>#N/A</v>
      </c>
      <c r="Q292" s="4" t="e">
        <f>VLOOKUP(tbl2_2!A292,ishod_substance!A:AD,23,0)</f>
        <v>#N/A</v>
      </c>
      <c r="R292" s="4" t="e">
        <f>VLOOKUP(tbl2_2!A292,ishod_substance!A:AD,24,0)</f>
        <v>#N/A</v>
      </c>
      <c r="S292" s="4" t="e">
        <f>VLOOKUP(tbl2_2!A292,ishod_substance!A:AD,25,0)</f>
        <v>#N/A</v>
      </c>
      <c r="T292" s="4" t="e">
        <f>VLOOKUP(tbl2_2!A292,ishod_substance!A:AD,26,0)</f>
        <v>#N/A</v>
      </c>
      <c r="U292" s="4" t="e">
        <f>VLOOKUP(tbl2_2!A292,ishod_substance!A:AD,27,0)</f>
        <v>#N/A</v>
      </c>
      <c r="V292" s="166" t="e">
        <f>VLOOKUP(tbl2_2!A292,ishod_substance!A:AD,29,0)</f>
        <v>#N/A</v>
      </c>
      <c r="W292" s="166" t="e">
        <f>VLOOKUP(tbl2_2!A292,ishod_substance!A:AD,30,0)</f>
        <v>#N/A</v>
      </c>
      <c r="X292" s="166" t="e">
        <f>VLOOKUP(tbl2_2!A292,ishod_substance!A:AE,31,0)</f>
        <v>#N/A</v>
      </c>
      <c r="Y292" s="10" t="e">
        <f>VLOOKUP(tbl2_2!A292,ishod_substance!A:AD,7,0)</f>
        <v>#N/A</v>
      </c>
      <c r="Z292" s="9" t="e">
        <f>VLOOKUP(Y292,quide!$A$2:$B$1006,2,0)</f>
        <v>#N/A</v>
      </c>
      <c r="AA292" s="4" t="e">
        <f>VLOOKUP(Y292,quide!$A$2:$J$1006,10,0)</f>
        <v>#N/A</v>
      </c>
      <c r="AB292" s="50" t="e">
        <f>VLOOKUP(tbl2_2!A292,ishod_substance!A:AD,8,0)</f>
        <v>#N/A</v>
      </c>
      <c r="AC292" s="28" t="e">
        <f t="shared" si="5"/>
        <v>#N/A</v>
      </c>
      <c r="AD292" s="27" t="e">
        <f>VLOOKUP(tbl2_2!A292,ishod_substance!A:AD,9,0)</f>
        <v>#N/A</v>
      </c>
      <c r="AE292" s="8" t="e">
        <f>VLOOKUP(tbl2_2!A292,ishod_substance!A:AD,9,0)</f>
        <v>#N/A</v>
      </c>
      <c r="AF292" s="12"/>
    </row>
    <row r="293" spans="1:32" hidden="1" x14ac:dyDescent="0.25">
      <c r="A293">
        <v>285</v>
      </c>
      <c r="B293" s="85">
        <f>IFERROR(IF(OR(AND(ishod_substance!$O$1=3,OR(VLOOKUP('tbl2'!Y293,quide!A:G,7,0)=2,VLOOKUP('tbl2'!Y293,quide!A:G,7,0)=1)),AND(ishod_substance!$O$1=2,VLOOKUP('tbl2'!Y293,quide!A:I,9,0)=1)),1,0),0)</f>
        <v>0</v>
      </c>
      <c r="C293" s="5" t="e">
        <f>VLOOKUP(tbl2_2!A293,ishod_substance!A:P,2,0)</f>
        <v>#N/A</v>
      </c>
      <c r="D293" s="7" t="e">
        <f>VLOOKUP(tbl2_2!A293,ishod_substance!A:P,3,0)</f>
        <v>#N/A</v>
      </c>
      <c r="E293" s="5" t="e">
        <f>VLOOKUP(tbl2_2!A293,ishod_substance!A:P,11,0)</f>
        <v>#N/A</v>
      </c>
      <c r="F293" s="6" t="e">
        <f>VLOOKUP(tbl2_2!A293,ishod_substance!A:P,15,0)</f>
        <v>#N/A</v>
      </c>
      <c r="G293" s="6" t="e">
        <f>VLOOKUP(tbl2_2!A293,ishod_substance!A:P,12,0)&amp;"/"&amp;VLOOKUP(tbl2_2!A293,ishod_substance!A:P,14,0)</f>
        <v>#N/A</v>
      </c>
      <c r="H293" s="29" t="e">
        <f>VLOOKUP(tbl2_2!A293,ishod_substance!A:P,6,0)</f>
        <v>#N/A</v>
      </c>
      <c r="I293" s="10" t="e">
        <f>VLOOKUP(tbl2_2!A293,ishod_substance!A:P,15,0)</f>
        <v>#N/A</v>
      </c>
      <c r="J293" s="10" t="e">
        <f>VLOOKUP(tbl2_2!A293,ishod_substance!A:P,5,0)</f>
        <v>#N/A</v>
      </c>
      <c r="K293" s="84" t="e">
        <f>VLOOKUP(tbl2_2!A293,ishod_substance!A:Q,17,0)</f>
        <v>#N/A</v>
      </c>
      <c r="L293" s="84" t="e">
        <f>VLOOKUP(tbl2_2!A293,ishod_substance!A:R,18,0)</f>
        <v>#N/A</v>
      </c>
      <c r="M293" s="165" t="e">
        <f>VLOOKUP(tbl2_2!A293,ishod_substance!A:AD,28,0)</f>
        <v>#N/A</v>
      </c>
      <c r="N293" s="4" t="e">
        <f>VLOOKUP(tbl2_2!A293,ishod_substance!A:AD,20,0)</f>
        <v>#N/A</v>
      </c>
      <c r="O293" s="4" t="e">
        <f>VLOOKUP(tbl2_2!A293,ishod_substance!A:AD,21,0)</f>
        <v>#N/A</v>
      </c>
      <c r="P293" s="4" t="e">
        <f>VLOOKUP(tbl2_2!A293,ishod_substance!A:AD,22,0)</f>
        <v>#N/A</v>
      </c>
      <c r="Q293" s="4" t="e">
        <f>VLOOKUP(tbl2_2!A293,ishod_substance!A:AD,23,0)</f>
        <v>#N/A</v>
      </c>
      <c r="R293" s="4" t="e">
        <f>VLOOKUP(tbl2_2!A293,ishod_substance!A:AD,24,0)</f>
        <v>#N/A</v>
      </c>
      <c r="S293" s="4" t="e">
        <f>VLOOKUP(tbl2_2!A293,ishod_substance!A:AD,25,0)</f>
        <v>#N/A</v>
      </c>
      <c r="T293" s="4" t="e">
        <f>VLOOKUP(tbl2_2!A293,ishod_substance!A:AD,26,0)</f>
        <v>#N/A</v>
      </c>
      <c r="U293" s="4" t="e">
        <f>VLOOKUP(tbl2_2!A293,ishod_substance!A:AD,27,0)</f>
        <v>#N/A</v>
      </c>
      <c r="V293" s="166" t="e">
        <f>VLOOKUP(tbl2_2!A293,ishod_substance!A:AD,29,0)</f>
        <v>#N/A</v>
      </c>
      <c r="W293" s="166" t="e">
        <f>VLOOKUP(tbl2_2!A293,ishod_substance!A:AD,30,0)</f>
        <v>#N/A</v>
      </c>
      <c r="X293" s="166" t="e">
        <f>VLOOKUP(tbl2_2!A293,ishod_substance!A:AD,30,0)</f>
        <v>#N/A</v>
      </c>
      <c r="Y293" s="10" t="e">
        <f>VLOOKUP(tbl2_2!A293,ishod_substance!A:AD,7,0)</f>
        <v>#N/A</v>
      </c>
      <c r="Z293" s="9" t="e">
        <f>VLOOKUP(Y293,quide!$A$2:$B$1006,2,0)</f>
        <v>#N/A</v>
      </c>
      <c r="AA293" s="4" t="e">
        <f>VLOOKUP(Y293,quide!$A$2:$J$1006,10,0)</f>
        <v>#N/A</v>
      </c>
      <c r="AB293" s="50" t="e">
        <f>VLOOKUP(tbl2_2!A293,ishod_substance!A:AD,8,0)</f>
        <v>#N/A</v>
      </c>
      <c r="AC293" s="28" t="e">
        <f t="shared" si="5"/>
        <v>#N/A</v>
      </c>
      <c r="AD293" s="27" t="e">
        <f>VLOOKUP(tbl2_2!A293,ishod_substance!A:AD,9,0)</f>
        <v>#N/A</v>
      </c>
      <c r="AE293" s="8" t="e">
        <f>VLOOKUP(tbl2_2!A293,ishod_substance!A:AD,9,0)</f>
        <v>#N/A</v>
      </c>
      <c r="AF293" s="12"/>
    </row>
    <row r="294" spans="1:32" hidden="1" x14ac:dyDescent="0.25">
      <c r="A294">
        <v>286</v>
      </c>
      <c r="B294" s="85">
        <f>IFERROR(IF(OR(AND(ishod_substance!$O$1=3,OR(VLOOKUP('tbl2'!Y294,quide!A:G,7,0)=2,VLOOKUP('tbl2'!Y294,quide!A:G,7,0)=1)),AND(ishod_substance!$O$1=2,VLOOKUP('tbl2'!Y294,quide!A:I,9,0)=1)),1,0),0)</f>
        <v>0</v>
      </c>
      <c r="C294" s="5" t="e">
        <f>VLOOKUP(tbl2_2!A294,ishod_substance!A:P,2,0)</f>
        <v>#N/A</v>
      </c>
      <c r="D294" s="7" t="e">
        <f>VLOOKUP(tbl2_2!A294,ishod_substance!A:P,3,0)</f>
        <v>#N/A</v>
      </c>
      <c r="E294" s="5" t="e">
        <f>VLOOKUP(tbl2_2!A294,ishod_substance!A:P,11,0)</f>
        <v>#N/A</v>
      </c>
      <c r="F294" s="6" t="e">
        <f>VLOOKUP(tbl2_2!A294,ishod_substance!A:P,15,0)</f>
        <v>#N/A</v>
      </c>
      <c r="G294" s="6" t="e">
        <f>VLOOKUP(tbl2_2!A294,ishod_substance!A:P,12,0)&amp;"/"&amp;VLOOKUP(tbl2_2!A294,ishod_substance!A:P,14,0)</f>
        <v>#N/A</v>
      </c>
      <c r="H294" s="29" t="e">
        <f>VLOOKUP(tbl2_2!A294,ishod_substance!A:P,6,0)</f>
        <v>#N/A</v>
      </c>
      <c r="I294" s="10" t="e">
        <f>VLOOKUP(tbl2_2!A294,ishod_substance!A:P,15,0)</f>
        <v>#N/A</v>
      </c>
      <c r="J294" s="10" t="e">
        <f>VLOOKUP(tbl2_2!A294,ishod_substance!A:P,5,0)</f>
        <v>#N/A</v>
      </c>
      <c r="K294" s="84" t="e">
        <f>VLOOKUP(tbl2_2!A294,ishod_substance!A:Q,17,0)</f>
        <v>#N/A</v>
      </c>
      <c r="L294" s="84" t="e">
        <f>VLOOKUP(tbl2_2!A294,ishod_substance!A:R,18,0)</f>
        <v>#N/A</v>
      </c>
      <c r="M294" s="165" t="e">
        <f>VLOOKUP(tbl2_2!A294,ishod_substance!A:AD,28,0)</f>
        <v>#N/A</v>
      </c>
      <c r="N294" s="4" t="e">
        <f>VLOOKUP(tbl2_2!A294,ishod_substance!A:AD,20,0)</f>
        <v>#N/A</v>
      </c>
      <c r="O294" s="4" t="e">
        <f>VLOOKUP(tbl2_2!A294,ishod_substance!A:AD,21,0)</f>
        <v>#N/A</v>
      </c>
      <c r="P294" s="4" t="e">
        <f>VLOOKUP(tbl2_2!A294,ishod_substance!A:AD,22,0)</f>
        <v>#N/A</v>
      </c>
      <c r="Q294" s="4" t="e">
        <f>VLOOKUP(tbl2_2!A294,ishod_substance!A:AD,23,0)</f>
        <v>#N/A</v>
      </c>
      <c r="R294" s="4" t="e">
        <f>VLOOKUP(tbl2_2!A294,ishod_substance!A:AD,24,0)</f>
        <v>#N/A</v>
      </c>
      <c r="S294" s="4" t="e">
        <f>VLOOKUP(tbl2_2!A294,ishod_substance!A:AD,25,0)</f>
        <v>#N/A</v>
      </c>
      <c r="T294" s="4" t="e">
        <f>VLOOKUP(tbl2_2!A294,ishod_substance!A:AD,26,0)</f>
        <v>#N/A</v>
      </c>
      <c r="U294" s="4" t="e">
        <f>VLOOKUP(tbl2_2!A294,ishod_substance!A:AD,27,0)</f>
        <v>#N/A</v>
      </c>
      <c r="V294" s="166" t="e">
        <f>VLOOKUP(tbl2_2!A294,ishod_substance!A:AD,29,0)</f>
        <v>#N/A</v>
      </c>
      <c r="W294" s="166" t="e">
        <f>VLOOKUP(tbl2_2!A294,ishod_substance!A:AD,30,0)</f>
        <v>#N/A</v>
      </c>
      <c r="X294" s="166" t="e">
        <f>VLOOKUP(tbl2_2!A294,ishod_substance!A:AD,30,0)</f>
        <v>#N/A</v>
      </c>
      <c r="Y294" s="10" t="e">
        <f>VLOOKUP(tbl2_2!A294,ishod_substance!A:AD,7,0)</f>
        <v>#N/A</v>
      </c>
      <c r="Z294" s="9" t="e">
        <f>VLOOKUP(Y294,quide!$A$2:$B$1006,2,0)</f>
        <v>#N/A</v>
      </c>
      <c r="AA294" s="4" t="e">
        <f>VLOOKUP(Y294,quide!$A$2:$J$1006,10,0)</f>
        <v>#N/A</v>
      </c>
      <c r="AB294" s="50" t="e">
        <f>VLOOKUP(tbl2_2!A294,ishod_substance!A:AD,8,0)</f>
        <v>#N/A</v>
      </c>
      <c r="AC294" s="28" t="e">
        <f t="shared" si="5"/>
        <v>#N/A</v>
      </c>
      <c r="AD294" s="27" t="e">
        <f>VLOOKUP(tbl2_2!A294,ishod_substance!A:AD,9,0)</f>
        <v>#N/A</v>
      </c>
      <c r="AE294" s="8" t="e">
        <f>VLOOKUP(tbl2_2!A294,ishod_substance!A:AD,9,0)</f>
        <v>#N/A</v>
      </c>
      <c r="AF294" s="12"/>
    </row>
    <row r="295" spans="1:32" hidden="1" x14ac:dyDescent="0.25">
      <c r="A295">
        <v>287</v>
      </c>
      <c r="B295" s="85">
        <f>IFERROR(IF(OR(AND(ishod_substance!$O$1=3,OR(VLOOKUP('tbl2'!Y295,quide!A:G,7,0)=2,VLOOKUP('tbl2'!Y295,quide!A:G,7,0)=1)),AND(ishod_substance!$O$1=2,VLOOKUP('tbl2'!Y295,quide!A:I,9,0)=1)),1,0),0)</f>
        <v>0</v>
      </c>
      <c r="C295" s="5" t="e">
        <f>VLOOKUP(tbl2_2!A295,ishod_substance!A:P,2,0)</f>
        <v>#N/A</v>
      </c>
      <c r="D295" s="7" t="e">
        <f>VLOOKUP(tbl2_2!A295,ishod_substance!A:P,3,0)</f>
        <v>#N/A</v>
      </c>
      <c r="E295" s="5" t="e">
        <f>VLOOKUP(tbl2_2!A295,ishod_substance!A:P,11,0)</f>
        <v>#N/A</v>
      </c>
      <c r="F295" s="6" t="e">
        <f>VLOOKUP(tbl2_2!A295,ishod_substance!A:P,15,0)</f>
        <v>#N/A</v>
      </c>
      <c r="G295" s="6" t="e">
        <f>VLOOKUP(tbl2_2!A295,ishod_substance!A:P,12,0)&amp;"/"&amp;VLOOKUP(tbl2_2!A295,ishod_substance!A:P,14,0)</f>
        <v>#N/A</v>
      </c>
      <c r="H295" s="29" t="e">
        <f>VLOOKUP(tbl2_2!A295,ishod_substance!A:P,6,0)</f>
        <v>#N/A</v>
      </c>
      <c r="I295" s="10" t="e">
        <f>VLOOKUP(tbl2_2!A295,ishod_substance!A:P,15,0)</f>
        <v>#N/A</v>
      </c>
      <c r="J295" s="10" t="e">
        <f>VLOOKUP(tbl2_2!A295,ishod_substance!A:P,5,0)</f>
        <v>#N/A</v>
      </c>
      <c r="K295" s="84" t="e">
        <f>VLOOKUP(tbl2_2!A295,ishod_substance!A:Q,17,0)</f>
        <v>#N/A</v>
      </c>
      <c r="L295" s="84" t="e">
        <f>VLOOKUP(tbl2_2!A295,ishod_substance!A:R,18,0)</f>
        <v>#N/A</v>
      </c>
      <c r="M295" s="165" t="e">
        <f>VLOOKUP(tbl2_2!A295,ishod_substance!A:AD,28,0)</f>
        <v>#N/A</v>
      </c>
      <c r="N295" s="4" t="e">
        <f>VLOOKUP(tbl2_2!A295,ishod_substance!A:AD,20,0)</f>
        <v>#N/A</v>
      </c>
      <c r="O295" s="4" t="e">
        <f>VLOOKUP(tbl2_2!A295,ishod_substance!A:AD,21,0)</f>
        <v>#N/A</v>
      </c>
      <c r="P295" s="4" t="e">
        <f>VLOOKUP(tbl2_2!A295,ishod_substance!A:AD,22,0)</f>
        <v>#N/A</v>
      </c>
      <c r="Q295" s="4" t="e">
        <f>VLOOKUP(tbl2_2!A295,ishod_substance!A:AD,23,0)</f>
        <v>#N/A</v>
      </c>
      <c r="R295" s="4" t="e">
        <f>VLOOKUP(tbl2_2!A295,ishod_substance!A:AD,24,0)</f>
        <v>#N/A</v>
      </c>
      <c r="S295" s="4" t="e">
        <f>VLOOKUP(tbl2_2!A295,ishod_substance!A:AD,25,0)</f>
        <v>#N/A</v>
      </c>
      <c r="T295" s="4" t="e">
        <f>VLOOKUP(tbl2_2!A295,ishod_substance!A:AD,26,0)</f>
        <v>#N/A</v>
      </c>
      <c r="U295" s="4" t="e">
        <f>VLOOKUP(tbl2_2!A295,ishod_substance!A:AD,27,0)</f>
        <v>#N/A</v>
      </c>
      <c r="V295" s="166" t="e">
        <f>VLOOKUP(tbl2_2!A295,ishod_substance!A:AD,29,0)</f>
        <v>#N/A</v>
      </c>
      <c r="W295" s="166" t="e">
        <f>VLOOKUP(tbl2_2!A295,ishod_substance!A:AD,30,0)</f>
        <v>#N/A</v>
      </c>
      <c r="X295" s="166" t="e">
        <f>VLOOKUP(tbl2_2!A295,ishod_substance!A:AD,30,0)</f>
        <v>#N/A</v>
      </c>
      <c r="Y295" s="10" t="e">
        <f>VLOOKUP(tbl2_2!A295,ishod_substance!A:AD,7,0)</f>
        <v>#N/A</v>
      </c>
      <c r="Z295" s="9" t="e">
        <f>VLOOKUP(Y295,quide!$A$2:$B$1006,2,0)</f>
        <v>#N/A</v>
      </c>
      <c r="AA295" s="4" t="e">
        <f>VLOOKUP(Y295,quide!$A$2:$J$1006,10,0)</f>
        <v>#N/A</v>
      </c>
      <c r="AB295" s="50" t="e">
        <f>VLOOKUP(tbl2_2!A295,ishod_substance!A:AD,8,0)</f>
        <v>#N/A</v>
      </c>
      <c r="AC295" s="28" t="e">
        <f t="shared" si="5"/>
        <v>#N/A</v>
      </c>
      <c r="AD295" s="27" t="e">
        <f>VLOOKUP(tbl2_2!A295,ishod_substance!A:AD,9,0)</f>
        <v>#N/A</v>
      </c>
      <c r="AE295" s="8" t="e">
        <f>VLOOKUP(tbl2_2!A295,ishod_substance!A:AD,9,0)</f>
        <v>#N/A</v>
      </c>
      <c r="AF295" s="12"/>
    </row>
    <row r="296" spans="1:32" hidden="1" x14ac:dyDescent="0.25">
      <c r="A296">
        <v>288</v>
      </c>
      <c r="B296" s="85">
        <f>IFERROR(IF(OR(AND(ishod_substance!$O$1=3,OR(VLOOKUP('tbl2'!Y296,quide!A:G,7,0)=2,VLOOKUP('tbl2'!Y296,quide!A:G,7,0)=1)),AND(ishod_substance!$O$1=2,VLOOKUP('tbl2'!Y296,quide!A:I,9,0)=1)),1,0),0)</f>
        <v>0</v>
      </c>
      <c r="C296" s="5" t="e">
        <f>VLOOKUP(tbl2_2!A296,ishod_substance!A:P,2,0)</f>
        <v>#N/A</v>
      </c>
      <c r="D296" s="7" t="e">
        <f>VLOOKUP(tbl2_2!A296,ishod_substance!A:P,3,0)</f>
        <v>#N/A</v>
      </c>
      <c r="E296" s="5" t="e">
        <f>VLOOKUP(tbl2_2!A296,ishod_substance!A:P,11,0)</f>
        <v>#N/A</v>
      </c>
      <c r="F296" s="6" t="e">
        <f>VLOOKUP(tbl2_2!A296,ishod_substance!A:P,15,0)</f>
        <v>#N/A</v>
      </c>
      <c r="G296" s="6" t="e">
        <f>VLOOKUP(tbl2_2!A296,ishod_substance!A:P,12,0)&amp;"/"&amp;VLOOKUP(tbl2_2!A296,ishod_substance!A:P,14,0)</f>
        <v>#N/A</v>
      </c>
      <c r="H296" s="29" t="e">
        <f>VLOOKUP(tbl2_2!A296,ishod_substance!A:P,6,0)</f>
        <v>#N/A</v>
      </c>
      <c r="I296" s="10" t="e">
        <f>VLOOKUP(tbl2_2!A296,ishod_substance!A:P,15,0)</f>
        <v>#N/A</v>
      </c>
      <c r="J296" s="10" t="e">
        <f>VLOOKUP(tbl2_2!A296,ishod_substance!A:P,5,0)</f>
        <v>#N/A</v>
      </c>
      <c r="K296" s="84" t="e">
        <f>VLOOKUP(tbl2_2!A296,ishod_substance!A:Q,17,0)</f>
        <v>#N/A</v>
      </c>
      <c r="L296" s="84" t="e">
        <f>VLOOKUP(tbl2_2!A296,ishod_substance!A:R,18,0)</f>
        <v>#N/A</v>
      </c>
      <c r="M296" s="165" t="e">
        <f>VLOOKUP(tbl2_2!A296,ishod_substance!A:AD,28,0)</f>
        <v>#N/A</v>
      </c>
      <c r="N296" s="4" t="e">
        <f>VLOOKUP(tbl2_2!A296,ishod_substance!A:AD,20,0)</f>
        <v>#N/A</v>
      </c>
      <c r="O296" s="4" t="e">
        <f>VLOOKUP(tbl2_2!A296,ishod_substance!A:AD,21,0)</f>
        <v>#N/A</v>
      </c>
      <c r="P296" s="4" t="e">
        <f>VLOOKUP(tbl2_2!A296,ishod_substance!A:AD,22,0)</f>
        <v>#N/A</v>
      </c>
      <c r="Q296" s="4" t="e">
        <f>VLOOKUP(tbl2_2!A296,ishod_substance!A:AD,23,0)</f>
        <v>#N/A</v>
      </c>
      <c r="R296" s="4" t="e">
        <f>VLOOKUP(tbl2_2!A296,ishod_substance!A:AD,24,0)</f>
        <v>#N/A</v>
      </c>
      <c r="S296" s="4" t="e">
        <f>VLOOKUP(tbl2_2!A296,ishod_substance!A:AD,25,0)</f>
        <v>#N/A</v>
      </c>
      <c r="T296" s="4" t="e">
        <f>VLOOKUP(tbl2_2!A296,ishod_substance!A:AD,26,0)</f>
        <v>#N/A</v>
      </c>
      <c r="U296" s="4" t="e">
        <f>VLOOKUP(tbl2_2!A296,ishod_substance!A:AD,27,0)</f>
        <v>#N/A</v>
      </c>
      <c r="V296" s="166" t="e">
        <f>VLOOKUP(tbl2_2!A296,ishod_substance!A:AD,29,0)</f>
        <v>#N/A</v>
      </c>
      <c r="W296" s="166" t="e">
        <f>VLOOKUP(tbl2_2!A296,ishod_substance!A:AD,30,0)</f>
        <v>#N/A</v>
      </c>
      <c r="X296" s="166" t="e">
        <f>VLOOKUP(tbl2_2!A296,ishod_substance!A:AD,30,0)</f>
        <v>#N/A</v>
      </c>
      <c r="Y296" s="10" t="e">
        <f>VLOOKUP(tbl2_2!A296,ishod_substance!A:AD,7,0)</f>
        <v>#N/A</v>
      </c>
      <c r="Z296" s="9" t="e">
        <f>VLOOKUP(Y296,quide!$A$2:$B$1006,2,0)</f>
        <v>#N/A</v>
      </c>
      <c r="AA296" s="4" t="e">
        <f>VLOOKUP(Y296,quide!$A$2:$J$1006,10,0)</f>
        <v>#N/A</v>
      </c>
      <c r="AB296" s="50" t="e">
        <f>VLOOKUP(tbl2_2!A296,ishod_substance!A:AD,8,0)</f>
        <v>#N/A</v>
      </c>
      <c r="AC296" s="28" t="e">
        <f t="shared" si="5"/>
        <v>#N/A</v>
      </c>
      <c r="AD296" s="27" t="e">
        <f>VLOOKUP(tbl2_2!A296,ishod_substance!A:AD,9,0)</f>
        <v>#N/A</v>
      </c>
      <c r="AE296" s="8" t="e">
        <f>VLOOKUP(tbl2_2!A296,ishod_substance!A:AD,9,0)</f>
        <v>#N/A</v>
      </c>
      <c r="AF296" s="12"/>
    </row>
    <row r="297" spans="1:32" hidden="1" x14ac:dyDescent="0.25">
      <c r="A297">
        <v>289</v>
      </c>
      <c r="B297" s="85">
        <f>IFERROR(IF(OR(AND(ishod_substance!$O$1=3,OR(VLOOKUP('tbl2'!Y297,quide!A:G,7,0)=2,VLOOKUP('tbl2'!Y297,quide!A:G,7,0)=1)),AND(ishod_substance!$O$1=2,VLOOKUP('tbl2'!Y297,quide!A:I,9,0)=1)),1,0),0)</f>
        <v>0</v>
      </c>
      <c r="C297" s="5" t="e">
        <f>VLOOKUP(tbl2_2!A297,ishod_substance!A:P,2,0)</f>
        <v>#N/A</v>
      </c>
      <c r="D297" s="7" t="e">
        <f>VLOOKUP(tbl2_2!A297,ishod_substance!A:P,3,0)</f>
        <v>#N/A</v>
      </c>
      <c r="E297" s="5" t="e">
        <f>VLOOKUP(tbl2_2!A297,ishod_substance!A:P,11,0)</f>
        <v>#N/A</v>
      </c>
      <c r="F297" s="6" t="e">
        <f>VLOOKUP(tbl2_2!A297,ishod_substance!A:P,15,0)</f>
        <v>#N/A</v>
      </c>
      <c r="G297" s="6" t="e">
        <f>VLOOKUP(tbl2_2!A297,ishod_substance!A:P,12,0)&amp;"/"&amp;VLOOKUP(tbl2_2!A297,ishod_substance!A:P,14,0)</f>
        <v>#N/A</v>
      </c>
      <c r="H297" s="29" t="e">
        <f>VLOOKUP(tbl2_2!A297,ishod_substance!A:P,6,0)</f>
        <v>#N/A</v>
      </c>
      <c r="I297" s="10" t="e">
        <f>VLOOKUP(tbl2_2!A297,ishod_substance!A:P,15,0)</f>
        <v>#N/A</v>
      </c>
      <c r="J297" s="10" t="e">
        <f>VLOOKUP(tbl2_2!A297,ishod_substance!A:P,5,0)</f>
        <v>#N/A</v>
      </c>
      <c r="K297" s="84" t="e">
        <f>VLOOKUP(tbl2_2!A297,ishod_substance!A:Q,17,0)</f>
        <v>#N/A</v>
      </c>
      <c r="L297" s="84" t="e">
        <f>VLOOKUP(tbl2_2!A297,ishod_substance!A:R,18,0)</f>
        <v>#N/A</v>
      </c>
      <c r="M297" s="165" t="e">
        <f>VLOOKUP(tbl2_2!A297,ishod_substance!A:AD,28,0)</f>
        <v>#N/A</v>
      </c>
      <c r="N297" s="4" t="e">
        <f>VLOOKUP(tbl2_2!A297,ishod_substance!A:AD,20,0)</f>
        <v>#N/A</v>
      </c>
      <c r="O297" s="4" t="e">
        <f>VLOOKUP(tbl2_2!A297,ishod_substance!A:AD,21,0)</f>
        <v>#N/A</v>
      </c>
      <c r="P297" s="4" t="e">
        <f>VLOOKUP(tbl2_2!A297,ishod_substance!A:AD,22,0)</f>
        <v>#N/A</v>
      </c>
      <c r="Q297" s="4" t="e">
        <f>VLOOKUP(tbl2_2!A297,ishod_substance!A:AD,23,0)</f>
        <v>#N/A</v>
      </c>
      <c r="R297" s="4" t="e">
        <f>VLOOKUP(tbl2_2!A297,ishod_substance!A:AD,24,0)</f>
        <v>#N/A</v>
      </c>
      <c r="S297" s="4" t="e">
        <f>VLOOKUP(tbl2_2!A297,ishod_substance!A:AD,25,0)</f>
        <v>#N/A</v>
      </c>
      <c r="T297" s="4" t="e">
        <f>VLOOKUP(tbl2_2!A297,ishod_substance!A:AD,26,0)</f>
        <v>#N/A</v>
      </c>
      <c r="U297" s="4" t="e">
        <f>VLOOKUP(tbl2_2!A297,ishod_substance!A:AD,27,0)</f>
        <v>#N/A</v>
      </c>
      <c r="V297" s="166" t="e">
        <f>VLOOKUP(tbl2_2!A297,ishod_substance!A:AD,29,0)</f>
        <v>#N/A</v>
      </c>
      <c r="W297" s="166" t="e">
        <f>VLOOKUP(tbl2_2!A297,ishod_substance!A:AD,30,0)</f>
        <v>#N/A</v>
      </c>
      <c r="X297" s="166" t="e">
        <f>VLOOKUP(tbl2_2!A297,ishod_substance!A:AD,30,0)</f>
        <v>#N/A</v>
      </c>
      <c r="Y297" s="10" t="e">
        <f>VLOOKUP(tbl2_2!A297,ishod_substance!A:AD,7,0)</f>
        <v>#N/A</v>
      </c>
      <c r="Z297" s="9" t="e">
        <f>VLOOKUP(Y297,quide!$A$2:$B$1006,2,0)</f>
        <v>#N/A</v>
      </c>
      <c r="AA297" s="4" t="e">
        <f>VLOOKUP(Y297,quide!$A$2:$J$1006,10,0)</f>
        <v>#N/A</v>
      </c>
      <c r="AB297" s="50" t="e">
        <f>VLOOKUP(tbl2_2!A297,ishod_substance!A:AD,8,0)</f>
        <v>#N/A</v>
      </c>
      <c r="AC297" s="28" t="e">
        <f t="shared" si="5"/>
        <v>#N/A</v>
      </c>
      <c r="AD297" s="27" t="e">
        <f>VLOOKUP(tbl2_2!A297,ishod_substance!A:AD,9,0)</f>
        <v>#N/A</v>
      </c>
      <c r="AE297" s="8" t="e">
        <f>VLOOKUP(tbl2_2!A297,ishod_substance!A:AD,9,0)</f>
        <v>#N/A</v>
      </c>
      <c r="AF297" s="12"/>
    </row>
    <row r="298" spans="1:32" hidden="1" x14ac:dyDescent="0.25">
      <c r="A298">
        <v>290</v>
      </c>
      <c r="B298" s="85">
        <f>IFERROR(IF(OR(AND(ishod_substance!$O$1=3,OR(VLOOKUP('tbl2'!Y298,quide!A:G,7,0)=2,VLOOKUP('tbl2'!Y298,quide!A:G,7,0)=1)),AND(ishod_substance!$O$1=2,VLOOKUP('tbl2'!Y298,quide!A:I,9,0)=1)),1,0),0)</f>
        <v>0</v>
      </c>
      <c r="C298" s="5" t="e">
        <f>VLOOKUP(tbl2_2!A298,ishod_substance!A:P,2,0)</f>
        <v>#N/A</v>
      </c>
      <c r="D298" s="7" t="e">
        <f>VLOOKUP(tbl2_2!A298,ishod_substance!A:P,3,0)</f>
        <v>#N/A</v>
      </c>
      <c r="E298" s="5" t="e">
        <f>VLOOKUP(tbl2_2!A298,ishod_substance!A:P,11,0)</f>
        <v>#N/A</v>
      </c>
      <c r="F298" s="6" t="e">
        <f>VLOOKUP(tbl2_2!A298,ishod_substance!A:P,15,0)</f>
        <v>#N/A</v>
      </c>
      <c r="G298" s="6" t="e">
        <f>VLOOKUP(tbl2_2!A298,ishod_substance!A:P,12,0)&amp;"/"&amp;VLOOKUP(tbl2_2!A298,ishod_substance!A:P,14,0)</f>
        <v>#N/A</v>
      </c>
      <c r="H298" s="29" t="e">
        <f>VLOOKUP(tbl2_2!A298,ishod_substance!A:P,6,0)</f>
        <v>#N/A</v>
      </c>
      <c r="I298" s="10" t="e">
        <f>VLOOKUP(tbl2_2!A298,ishod_substance!A:P,15,0)</f>
        <v>#N/A</v>
      </c>
      <c r="J298" s="10" t="e">
        <f>VLOOKUP(tbl2_2!A298,ishod_substance!A:P,5,0)</f>
        <v>#N/A</v>
      </c>
      <c r="K298" s="84" t="e">
        <f>VLOOKUP(tbl2_2!A298,ishod_substance!A:Q,17,0)</f>
        <v>#N/A</v>
      </c>
      <c r="L298" s="84" t="e">
        <f>VLOOKUP(tbl2_2!A298,ishod_substance!A:R,18,0)</f>
        <v>#N/A</v>
      </c>
      <c r="M298" s="165" t="e">
        <f>VLOOKUP(tbl2_2!A298,ishod_substance!A:AD,28,0)</f>
        <v>#N/A</v>
      </c>
      <c r="N298" s="4" t="e">
        <f>VLOOKUP(tbl2_2!A298,ishod_substance!A:AD,20,0)</f>
        <v>#N/A</v>
      </c>
      <c r="O298" s="4" t="e">
        <f>VLOOKUP(tbl2_2!A298,ishod_substance!A:AD,21,0)</f>
        <v>#N/A</v>
      </c>
      <c r="P298" s="4" t="e">
        <f>VLOOKUP(tbl2_2!A298,ishod_substance!A:AD,22,0)</f>
        <v>#N/A</v>
      </c>
      <c r="Q298" s="4" t="e">
        <f>VLOOKUP(tbl2_2!A298,ishod_substance!A:AD,23,0)</f>
        <v>#N/A</v>
      </c>
      <c r="R298" s="4" t="e">
        <f>VLOOKUP(tbl2_2!A298,ishod_substance!A:AD,24,0)</f>
        <v>#N/A</v>
      </c>
      <c r="S298" s="4" t="e">
        <f>VLOOKUP(tbl2_2!A298,ishod_substance!A:AD,25,0)</f>
        <v>#N/A</v>
      </c>
      <c r="T298" s="4" t="e">
        <f>VLOOKUP(tbl2_2!A298,ishod_substance!A:AD,26,0)</f>
        <v>#N/A</v>
      </c>
      <c r="U298" s="4" t="e">
        <f>VLOOKUP(tbl2_2!A298,ishod_substance!A:AD,27,0)</f>
        <v>#N/A</v>
      </c>
      <c r="V298" s="166" t="e">
        <f>VLOOKUP(tbl2_2!A298,ishod_substance!A:AD,29,0)</f>
        <v>#N/A</v>
      </c>
      <c r="W298" s="166" t="e">
        <f>VLOOKUP(tbl2_2!A298,ishod_substance!A:AD,30,0)</f>
        <v>#N/A</v>
      </c>
      <c r="X298" s="166" t="e">
        <f>VLOOKUP(tbl2_2!A298,ishod_substance!A:AD,30,0)</f>
        <v>#N/A</v>
      </c>
      <c r="Y298" s="10" t="e">
        <f>VLOOKUP(tbl2_2!A298,ishod_substance!A:AD,7,0)</f>
        <v>#N/A</v>
      </c>
      <c r="Z298" s="9" t="e">
        <f>VLOOKUP(Y298,quide!$A$2:$B$1006,2,0)</f>
        <v>#N/A</v>
      </c>
      <c r="AA298" s="4" t="e">
        <f>VLOOKUP(Y298,quide!$A$2:$J$1006,10,0)</f>
        <v>#N/A</v>
      </c>
      <c r="AB298" s="50" t="e">
        <f>VLOOKUP(tbl2_2!A298,ishod_substance!A:AD,8,0)</f>
        <v>#N/A</v>
      </c>
      <c r="AC298" s="28" t="e">
        <f t="shared" si="5"/>
        <v>#N/A</v>
      </c>
      <c r="AD298" s="27" t="e">
        <f>VLOOKUP(tbl2_2!A298,ishod_substance!A:AD,9,0)</f>
        <v>#N/A</v>
      </c>
      <c r="AE298" s="8" t="e">
        <f>VLOOKUP(tbl2_2!A298,ishod_substance!A:AD,9,0)</f>
        <v>#N/A</v>
      </c>
      <c r="AF298" s="12"/>
    </row>
    <row r="299" spans="1:32" hidden="1" x14ac:dyDescent="0.25">
      <c r="A299">
        <v>291</v>
      </c>
      <c r="B299" s="85">
        <f>IFERROR(IF(OR(AND(ishod_substance!$O$1=3,OR(VLOOKUP('tbl2'!Y299,quide!A:G,7,0)=2,VLOOKUP('tbl2'!Y299,quide!A:G,7,0)=1)),AND(ishod_substance!$O$1=2,VLOOKUP('tbl2'!Y299,quide!A:I,9,0)=1)),1,0),0)</f>
        <v>0</v>
      </c>
      <c r="C299" s="5" t="e">
        <f>VLOOKUP(tbl2_2!A299,ishod_substance!A:P,2,0)</f>
        <v>#N/A</v>
      </c>
      <c r="D299" s="7" t="e">
        <f>VLOOKUP(tbl2_2!A299,ishod_substance!A:P,3,0)</f>
        <v>#N/A</v>
      </c>
      <c r="E299" s="5" t="e">
        <f>VLOOKUP(tbl2_2!A299,ishod_substance!A:P,11,0)</f>
        <v>#N/A</v>
      </c>
      <c r="F299" s="6" t="e">
        <f>VLOOKUP(tbl2_2!A299,ishod_substance!A:P,15,0)</f>
        <v>#N/A</v>
      </c>
      <c r="G299" s="6" t="e">
        <f>VLOOKUP(tbl2_2!A299,ishod_substance!A:P,12,0)&amp;"/"&amp;VLOOKUP(tbl2_2!A299,ishod_substance!A:P,14,0)</f>
        <v>#N/A</v>
      </c>
      <c r="H299" s="29" t="e">
        <f>VLOOKUP(tbl2_2!A299,ishod_substance!A:P,6,0)</f>
        <v>#N/A</v>
      </c>
      <c r="I299" s="10" t="e">
        <f>VLOOKUP(tbl2_2!A299,ishod_substance!A:P,15,0)</f>
        <v>#N/A</v>
      </c>
      <c r="J299" s="10" t="e">
        <f>VLOOKUP(tbl2_2!A299,ishod_substance!A:P,5,0)</f>
        <v>#N/A</v>
      </c>
      <c r="K299" s="84" t="e">
        <f>VLOOKUP(tbl2_2!A299,ishod_substance!A:Q,17,0)</f>
        <v>#N/A</v>
      </c>
      <c r="L299" s="84" t="e">
        <f>VLOOKUP(tbl2_2!A299,ishod_substance!A:R,18,0)</f>
        <v>#N/A</v>
      </c>
      <c r="M299" s="165" t="e">
        <f>VLOOKUP(tbl2_2!A299,ishod_substance!A:AD,28,0)</f>
        <v>#N/A</v>
      </c>
      <c r="N299" s="4" t="e">
        <f>VLOOKUP(tbl2_2!A299,ishod_substance!A:AD,20,0)</f>
        <v>#N/A</v>
      </c>
      <c r="O299" s="4" t="e">
        <f>VLOOKUP(tbl2_2!A299,ishod_substance!A:AD,21,0)</f>
        <v>#N/A</v>
      </c>
      <c r="P299" s="4" t="e">
        <f>VLOOKUP(tbl2_2!A299,ishod_substance!A:AD,22,0)</f>
        <v>#N/A</v>
      </c>
      <c r="Q299" s="4" t="e">
        <f>VLOOKUP(tbl2_2!A299,ishod_substance!A:AD,23,0)</f>
        <v>#N/A</v>
      </c>
      <c r="R299" s="4" t="e">
        <f>VLOOKUP(tbl2_2!A299,ishod_substance!A:AD,24,0)</f>
        <v>#N/A</v>
      </c>
      <c r="S299" s="4" t="e">
        <f>VLOOKUP(tbl2_2!A299,ishod_substance!A:AD,25,0)</f>
        <v>#N/A</v>
      </c>
      <c r="T299" s="4" t="e">
        <f>VLOOKUP(tbl2_2!A299,ishod_substance!A:AD,26,0)</f>
        <v>#N/A</v>
      </c>
      <c r="U299" s="4" t="e">
        <f>VLOOKUP(tbl2_2!A299,ishod_substance!A:AD,27,0)</f>
        <v>#N/A</v>
      </c>
      <c r="V299" s="166" t="e">
        <f>VLOOKUP(tbl2_2!A299,ishod_substance!A:AD,29,0)</f>
        <v>#N/A</v>
      </c>
      <c r="W299" s="166" t="e">
        <f>VLOOKUP(tbl2_2!A299,ishod_substance!A:AD,30,0)</f>
        <v>#N/A</v>
      </c>
      <c r="X299" s="166" t="e">
        <f>VLOOKUP(tbl2_2!A299,ishod_substance!A:AD,30,0)</f>
        <v>#N/A</v>
      </c>
      <c r="Y299" s="10" t="e">
        <f>VLOOKUP(tbl2_2!A299,ishod_substance!A:AD,7,0)</f>
        <v>#N/A</v>
      </c>
      <c r="Z299" s="9" t="e">
        <f>VLOOKUP(Y299,quide!$A$2:$B$1006,2,0)</f>
        <v>#N/A</v>
      </c>
      <c r="AA299" s="4" t="e">
        <f>VLOOKUP(Y299,quide!$A$2:$J$1006,10,0)</f>
        <v>#N/A</v>
      </c>
      <c r="AB299" s="50" t="e">
        <f>VLOOKUP(tbl2_2!A299,ishod_substance!A:AD,8,0)</f>
        <v>#N/A</v>
      </c>
      <c r="AC299" s="28" t="e">
        <f t="shared" si="5"/>
        <v>#N/A</v>
      </c>
      <c r="AD299" s="27" t="e">
        <f>VLOOKUP(tbl2_2!A299,ishod_substance!A:AD,9,0)</f>
        <v>#N/A</v>
      </c>
      <c r="AE299" s="8" t="e">
        <f>VLOOKUP(tbl2_2!A299,ishod_substance!A:AD,9,0)</f>
        <v>#N/A</v>
      </c>
      <c r="AF299" s="12"/>
    </row>
    <row r="300" spans="1:32" hidden="1" x14ac:dyDescent="0.25">
      <c r="A300">
        <v>292</v>
      </c>
      <c r="B300" s="85">
        <f>IFERROR(IF(OR(AND(ishod_substance!$O$1=3,OR(VLOOKUP('tbl2'!Y300,quide!A:G,7,0)=2,VLOOKUP('tbl2'!Y300,quide!A:G,7,0)=1)),AND(ishod_substance!$O$1=2,VLOOKUP('tbl2'!Y300,quide!A:I,9,0)=1)),1,0),0)</f>
        <v>0</v>
      </c>
      <c r="C300" s="5" t="e">
        <f>VLOOKUP(tbl2_2!A300,ishod_substance!A:P,2,0)</f>
        <v>#N/A</v>
      </c>
      <c r="D300" s="7" t="e">
        <f>VLOOKUP(tbl2_2!A300,ishod_substance!A:P,3,0)</f>
        <v>#N/A</v>
      </c>
      <c r="E300" s="5" t="e">
        <f>VLOOKUP(tbl2_2!A300,ishod_substance!A:P,11,0)</f>
        <v>#N/A</v>
      </c>
      <c r="F300" s="6" t="e">
        <f>VLOOKUP(tbl2_2!A300,ishod_substance!A:P,15,0)</f>
        <v>#N/A</v>
      </c>
      <c r="G300" s="6" t="e">
        <f>VLOOKUP(tbl2_2!A300,ishod_substance!A:P,12,0)&amp;"/"&amp;VLOOKUP(tbl2_2!A300,ishod_substance!A:P,14,0)</f>
        <v>#N/A</v>
      </c>
      <c r="H300" s="29" t="e">
        <f>VLOOKUP(tbl2_2!A300,ishod_substance!A:P,6,0)</f>
        <v>#N/A</v>
      </c>
      <c r="I300" s="10" t="e">
        <f>VLOOKUP(tbl2_2!A300,ishod_substance!A:P,15,0)</f>
        <v>#N/A</v>
      </c>
      <c r="J300" s="10" t="e">
        <f>VLOOKUP(tbl2_2!A300,ishod_substance!A:P,5,0)</f>
        <v>#N/A</v>
      </c>
      <c r="K300" s="84" t="e">
        <f>VLOOKUP(tbl2_2!A300,ishod_substance!A:Q,17,0)</f>
        <v>#N/A</v>
      </c>
      <c r="L300" s="84" t="e">
        <f>VLOOKUP(tbl2_2!A300,ishod_substance!A:R,18,0)</f>
        <v>#N/A</v>
      </c>
      <c r="M300" s="165" t="e">
        <f>VLOOKUP(tbl2_2!A300,ishod_substance!A:AD,28,0)</f>
        <v>#N/A</v>
      </c>
      <c r="N300" s="4" t="e">
        <f>VLOOKUP(tbl2_2!A300,ishod_substance!A:AD,20,0)</f>
        <v>#N/A</v>
      </c>
      <c r="O300" s="4" t="e">
        <f>VLOOKUP(tbl2_2!A300,ishod_substance!A:AD,21,0)</f>
        <v>#N/A</v>
      </c>
      <c r="P300" s="4" t="e">
        <f>VLOOKUP(tbl2_2!A300,ishod_substance!A:AD,22,0)</f>
        <v>#N/A</v>
      </c>
      <c r="Q300" s="4" t="e">
        <f>VLOOKUP(tbl2_2!A300,ishod_substance!A:AD,23,0)</f>
        <v>#N/A</v>
      </c>
      <c r="R300" s="4" t="e">
        <f>VLOOKUP(tbl2_2!A300,ishod_substance!A:AD,24,0)</f>
        <v>#N/A</v>
      </c>
      <c r="S300" s="4" t="e">
        <f>VLOOKUP(tbl2_2!A300,ishod_substance!A:AD,25,0)</f>
        <v>#N/A</v>
      </c>
      <c r="T300" s="4" t="e">
        <f>VLOOKUP(tbl2_2!A300,ishod_substance!A:AD,26,0)</f>
        <v>#N/A</v>
      </c>
      <c r="U300" s="4" t="e">
        <f>VLOOKUP(tbl2_2!A300,ishod_substance!A:AD,27,0)</f>
        <v>#N/A</v>
      </c>
      <c r="V300" s="166" t="e">
        <f>VLOOKUP(tbl2_2!A300,ishod_substance!A:AD,29,0)</f>
        <v>#N/A</v>
      </c>
      <c r="W300" s="166" t="e">
        <f>VLOOKUP(tbl2_2!A300,ishod_substance!A:AD,30,0)</f>
        <v>#N/A</v>
      </c>
      <c r="X300" s="166" t="e">
        <f>VLOOKUP(tbl2_2!A300,ishod_substance!A:AD,30,0)</f>
        <v>#N/A</v>
      </c>
      <c r="Y300" s="10" t="e">
        <f>VLOOKUP(tbl2_2!A300,ishod_substance!A:AD,7,0)</f>
        <v>#N/A</v>
      </c>
      <c r="Z300" s="9" t="e">
        <f>VLOOKUP(Y300,quide!$A$2:$B$1006,2,0)</f>
        <v>#N/A</v>
      </c>
      <c r="AA300" s="4" t="e">
        <f>VLOOKUP(Y300,quide!$A$2:$J$1006,10,0)</f>
        <v>#N/A</v>
      </c>
      <c r="AB300" s="50" t="e">
        <f>VLOOKUP(tbl2_2!A300,ishod_substance!A:AD,8,0)</f>
        <v>#N/A</v>
      </c>
      <c r="AC300" s="28" t="e">
        <f t="shared" si="5"/>
        <v>#N/A</v>
      </c>
      <c r="AD300" s="27" t="e">
        <f>VLOOKUP(tbl2_2!A300,ishod_substance!A:AD,9,0)</f>
        <v>#N/A</v>
      </c>
      <c r="AE300" s="8" t="e">
        <f>VLOOKUP(tbl2_2!A300,ishod_substance!A:AD,9,0)</f>
        <v>#N/A</v>
      </c>
      <c r="AF300" s="12"/>
    </row>
    <row r="301" spans="1:32" hidden="1" x14ac:dyDescent="0.25">
      <c r="A301">
        <v>293</v>
      </c>
      <c r="B301" s="85">
        <f>IFERROR(IF(OR(AND(ishod_substance!$O$1=3,OR(VLOOKUP('tbl2'!Y301,quide!A:G,7,0)=2,VLOOKUP('tbl2'!Y301,quide!A:G,7,0)=1)),AND(ishod_substance!$O$1=2,VLOOKUP('tbl2'!Y301,quide!A:I,9,0)=1)),1,0),0)</f>
        <v>0</v>
      </c>
      <c r="C301" s="5" t="e">
        <f>VLOOKUP(tbl2_2!A301,ishod_substance!A:P,2,0)</f>
        <v>#N/A</v>
      </c>
      <c r="D301" s="7" t="e">
        <f>VLOOKUP(tbl2_2!A301,ishod_substance!A:P,3,0)</f>
        <v>#N/A</v>
      </c>
      <c r="E301" s="5" t="e">
        <f>VLOOKUP(tbl2_2!A301,ishod_substance!A:P,11,0)</f>
        <v>#N/A</v>
      </c>
      <c r="F301" s="6" t="e">
        <f>VLOOKUP(tbl2_2!A301,ishod_substance!A:P,15,0)</f>
        <v>#N/A</v>
      </c>
      <c r="G301" s="6" t="e">
        <f>VLOOKUP(tbl2_2!A301,ishod_substance!A:P,12,0)&amp;"/"&amp;VLOOKUP(tbl2_2!A301,ishod_substance!A:P,14,0)</f>
        <v>#N/A</v>
      </c>
      <c r="H301" s="29" t="e">
        <f>VLOOKUP(tbl2_2!A301,ishod_substance!A:P,6,0)</f>
        <v>#N/A</v>
      </c>
      <c r="I301" s="10" t="e">
        <f>VLOOKUP(tbl2_2!A301,ishod_substance!A:P,15,0)</f>
        <v>#N/A</v>
      </c>
      <c r="J301" s="10" t="e">
        <f>VLOOKUP(tbl2_2!A301,ishod_substance!A:P,5,0)</f>
        <v>#N/A</v>
      </c>
      <c r="K301" s="84" t="e">
        <f>VLOOKUP(tbl2_2!A301,ishod_substance!A:Q,17,0)</f>
        <v>#N/A</v>
      </c>
      <c r="L301" s="84" t="e">
        <f>VLOOKUP(tbl2_2!A301,ishod_substance!A:R,18,0)</f>
        <v>#N/A</v>
      </c>
      <c r="M301" s="165" t="e">
        <f>VLOOKUP(tbl2_2!A301,ishod_substance!A:AD,28,0)</f>
        <v>#N/A</v>
      </c>
      <c r="N301" s="4" t="e">
        <f>VLOOKUP(tbl2_2!A301,ishod_substance!A:AD,20,0)</f>
        <v>#N/A</v>
      </c>
      <c r="O301" s="4" t="e">
        <f>VLOOKUP(tbl2_2!A301,ishod_substance!A:AD,21,0)</f>
        <v>#N/A</v>
      </c>
      <c r="P301" s="4" t="e">
        <f>VLOOKUP(tbl2_2!A301,ishod_substance!A:AD,22,0)</f>
        <v>#N/A</v>
      </c>
      <c r="Q301" s="4" t="e">
        <f>VLOOKUP(tbl2_2!A301,ishod_substance!A:AD,23,0)</f>
        <v>#N/A</v>
      </c>
      <c r="R301" s="4" t="e">
        <f>VLOOKUP(tbl2_2!A301,ishod_substance!A:AD,24,0)</f>
        <v>#N/A</v>
      </c>
      <c r="S301" s="4" t="e">
        <f>VLOOKUP(tbl2_2!A301,ishod_substance!A:AD,25,0)</f>
        <v>#N/A</v>
      </c>
      <c r="T301" s="4" t="e">
        <f>VLOOKUP(tbl2_2!A301,ishod_substance!A:AD,26,0)</f>
        <v>#N/A</v>
      </c>
      <c r="U301" s="4" t="e">
        <f>VLOOKUP(tbl2_2!A301,ishod_substance!A:AD,27,0)</f>
        <v>#N/A</v>
      </c>
      <c r="V301" s="166" t="e">
        <f>VLOOKUP(tbl2_2!A301,ishod_substance!A:AD,29,0)</f>
        <v>#N/A</v>
      </c>
      <c r="W301" s="166" t="e">
        <f>VLOOKUP(tbl2_2!A301,ishod_substance!A:AD,30,0)</f>
        <v>#N/A</v>
      </c>
      <c r="X301" s="166" t="e">
        <f>VLOOKUP(tbl2_2!A301,ishod_substance!A:AD,30,0)</f>
        <v>#N/A</v>
      </c>
      <c r="Y301" s="10" t="e">
        <f>VLOOKUP(tbl2_2!A301,ishod_substance!A:AD,7,0)</f>
        <v>#N/A</v>
      </c>
      <c r="Z301" s="9" t="e">
        <f>VLOOKUP(Y301,quide!$A$2:$B$1006,2,0)</f>
        <v>#N/A</v>
      </c>
      <c r="AA301" s="4" t="e">
        <f>VLOOKUP(Y301,quide!$A$2:$J$1006,10,0)</f>
        <v>#N/A</v>
      </c>
      <c r="AB301" s="50" t="e">
        <f>VLOOKUP(tbl2_2!A301,ishod_substance!A:AD,8,0)</f>
        <v>#N/A</v>
      </c>
      <c r="AC301" s="28" t="e">
        <f t="shared" si="5"/>
        <v>#N/A</v>
      </c>
      <c r="AD301" s="27" t="e">
        <f>VLOOKUP(tbl2_2!A301,ishod_substance!A:AD,9,0)</f>
        <v>#N/A</v>
      </c>
      <c r="AE301" s="8" t="e">
        <f>VLOOKUP(tbl2_2!A301,ishod_substance!A:AD,9,0)</f>
        <v>#N/A</v>
      </c>
      <c r="AF301" s="12"/>
    </row>
    <row r="302" spans="1:32" hidden="1" x14ac:dyDescent="0.25">
      <c r="A302">
        <v>294</v>
      </c>
      <c r="B302" s="85">
        <f>IFERROR(IF(OR(AND(ishod_substance!$O$1=3,OR(VLOOKUP('tbl2'!Y302,quide!A:G,7,0)=2,VLOOKUP('tbl2'!Y302,quide!A:G,7,0)=1)),AND(ishod_substance!$O$1=2,VLOOKUP('tbl2'!Y302,quide!A:I,9,0)=1)),1,0),0)</f>
        <v>0</v>
      </c>
      <c r="C302" s="5" t="e">
        <f>VLOOKUP(tbl2_2!A302,ishod_substance!A:P,2,0)</f>
        <v>#N/A</v>
      </c>
      <c r="D302" s="7" t="e">
        <f>VLOOKUP(tbl2_2!A302,ishod_substance!A:P,3,0)</f>
        <v>#N/A</v>
      </c>
      <c r="E302" s="5" t="e">
        <f>VLOOKUP(tbl2_2!A302,ishod_substance!A:P,11,0)</f>
        <v>#N/A</v>
      </c>
      <c r="F302" s="6" t="e">
        <f>VLOOKUP(tbl2_2!A302,ishod_substance!A:P,15,0)</f>
        <v>#N/A</v>
      </c>
      <c r="G302" s="6" t="e">
        <f>VLOOKUP(tbl2_2!A302,ishod_substance!A:P,12,0)&amp;"/"&amp;VLOOKUP(tbl2_2!A302,ishod_substance!A:P,14,0)</f>
        <v>#N/A</v>
      </c>
      <c r="H302" s="29" t="e">
        <f>VLOOKUP(tbl2_2!A302,ishod_substance!A:P,6,0)</f>
        <v>#N/A</v>
      </c>
      <c r="I302" s="10" t="e">
        <f>VLOOKUP(tbl2_2!A302,ishod_substance!A:P,15,0)</f>
        <v>#N/A</v>
      </c>
      <c r="J302" s="10" t="e">
        <f>VLOOKUP(tbl2_2!A302,ishod_substance!A:P,5,0)</f>
        <v>#N/A</v>
      </c>
      <c r="K302" s="84" t="e">
        <f>VLOOKUP(tbl2_2!A302,ishod_substance!A:Q,17,0)</f>
        <v>#N/A</v>
      </c>
      <c r="L302" s="84" t="e">
        <f>VLOOKUP(tbl2_2!A302,ishod_substance!A:R,18,0)</f>
        <v>#N/A</v>
      </c>
      <c r="M302" s="165" t="e">
        <f>VLOOKUP(tbl2_2!A302,ishod_substance!A:AD,28,0)</f>
        <v>#N/A</v>
      </c>
      <c r="N302" s="4" t="e">
        <f>VLOOKUP(tbl2_2!A302,ishod_substance!A:AD,20,0)</f>
        <v>#N/A</v>
      </c>
      <c r="O302" s="4" t="e">
        <f>VLOOKUP(tbl2_2!A302,ishod_substance!A:AD,21,0)</f>
        <v>#N/A</v>
      </c>
      <c r="P302" s="4" t="e">
        <f>VLOOKUP(tbl2_2!A302,ishod_substance!A:AD,22,0)</f>
        <v>#N/A</v>
      </c>
      <c r="Q302" s="4" t="e">
        <f>VLOOKUP(tbl2_2!A302,ishod_substance!A:AD,23,0)</f>
        <v>#N/A</v>
      </c>
      <c r="R302" s="4" t="e">
        <f>VLOOKUP(tbl2_2!A302,ishod_substance!A:AD,24,0)</f>
        <v>#N/A</v>
      </c>
      <c r="S302" s="4" t="e">
        <f>VLOOKUP(tbl2_2!A302,ishod_substance!A:AD,25,0)</f>
        <v>#N/A</v>
      </c>
      <c r="T302" s="4" t="e">
        <f>VLOOKUP(tbl2_2!A302,ishod_substance!A:AD,26,0)</f>
        <v>#N/A</v>
      </c>
      <c r="U302" s="4" t="e">
        <f>VLOOKUP(tbl2_2!A302,ishod_substance!A:AD,27,0)</f>
        <v>#N/A</v>
      </c>
      <c r="V302" s="166" t="e">
        <f>VLOOKUP(tbl2_2!A302,ishod_substance!A:AD,29,0)</f>
        <v>#N/A</v>
      </c>
      <c r="W302" s="166" t="e">
        <f>VLOOKUP(tbl2_2!A302,ishod_substance!A:AD,30,0)</f>
        <v>#N/A</v>
      </c>
      <c r="X302" s="166" t="e">
        <f>VLOOKUP(tbl2_2!A302,ishod_substance!A:AD,30,0)</f>
        <v>#N/A</v>
      </c>
      <c r="Y302" s="10" t="e">
        <f>VLOOKUP(tbl2_2!A302,ishod_substance!A:AD,7,0)</f>
        <v>#N/A</v>
      </c>
      <c r="Z302" s="9" t="e">
        <f>VLOOKUP(Y302,quide!$A$2:$B$1006,2,0)</f>
        <v>#N/A</v>
      </c>
      <c r="AA302" s="4" t="e">
        <f>VLOOKUP(Y302,quide!$A$2:$J$1006,10,0)</f>
        <v>#N/A</v>
      </c>
      <c r="AB302" s="50" t="e">
        <f>VLOOKUP(tbl2_2!A302,ishod_substance!A:AD,8,0)</f>
        <v>#N/A</v>
      </c>
      <c r="AC302" s="28" t="e">
        <f t="shared" si="5"/>
        <v>#N/A</v>
      </c>
      <c r="AD302" s="27" t="e">
        <f>VLOOKUP(tbl2_2!A302,ishod_substance!A:AD,9,0)</f>
        <v>#N/A</v>
      </c>
      <c r="AE302" s="8" t="e">
        <f>VLOOKUP(tbl2_2!A302,ishod_substance!A:AD,9,0)</f>
        <v>#N/A</v>
      </c>
      <c r="AF302" s="12"/>
    </row>
    <row r="303" spans="1:32" hidden="1" x14ac:dyDescent="0.25">
      <c r="A303">
        <v>295</v>
      </c>
      <c r="B303" s="85">
        <f>IFERROR(IF(OR(AND(ishod_substance!$O$1=3,OR(VLOOKUP('tbl2'!Y303,quide!A:G,7,0)=2,VLOOKUP('tbl2'!Y303,quide!A:G,7,0)=1)),AND(ishod_substance!$O$1=2,VLOOKUP('tbl2'!Y303,quide!A:I,9,0)=1)),1,0),0)</f>
        <v>0</v>
      </c>
      <c r="C303" s="5" t="e">
        <f>VLOOKUP(tbl2_2!A303,ishod_substance!A:P,2,0)</f>
        <v>#N/A</v>
      </c>
      <c r="D303" s="7" t="e">
        <f>VLOOKUP(tbl2_2!A303,ishod_substance!A:P,3,0)</f>
        <v>#N/A</v>
      </c>
      <c r="E303" s="5" t="e">
        <f>VLOOKUP(tbl2_2!A303,ishod_substance!A:P,11,0)</f>
        <v>#N/A</v>
      </c>
      <c r="F303" s="6" t="e">
        <f>VLOOKUP(tbl2_2!A303,ishod_substance!A:P,15,0)</f>
        <v>#N/A</v>
      </c>
      <c r="G303" s="6" t="e">
        <f>VLOOKUP(tbl2_2!A303,ishod_substance!A:P,12,0)&amp;"/"&amp;VLOOKUP(tbl2_2!A303,ishod_substance!A:P,14,0)</f>
        <v>#N/A</v>
      </c>
      <c r="H303" s="29" t="e">
        <f>VLOOKUP(tbl2_2!A303,ishod_substance!A:P,6,0)</f>
        <v>#N/A</v>
      </c>
      <c r="I303" s="10" t="e">
        <f>VLOOKUP(tbl2_2!A303,ishod_substance!A:P,15,0)</f>
        <v>#N/A</v>
      </c>
      <c r="J303" s="10" t="e">
        <f>VLOOKUP(tbl2_2!A303,ishod_substance!A:P,5,0)</f>
        <v>#N/A</v>
      </c>
      <c r="K303" s="84" t="e">
        <f>VLOOKUP(tbl2_2!A303,ishod_substance!A:Q,17,0)</f>
        <v>#N/A</v>
      </c>
      <c r="L303" s="84" t="e">
        <f>VLOOKUP(tbl2_2!A303,ishod_substance!A:R,18,0)</f>
        <v>#N/A</v>
      </c>
      <c r="M303" s="165" t="e">
        <f>VLOOKUP(tbl2_2!A303,ishod_substance!A:AD,28,0)</f>
        <v>#N/A</v>
      </c>
      <c r="N303" s="4" t="e">
        <f>VLOOKUP(tbl2_2!A303,ishod_substance!A:AD,20,0)</f>
        <v>#N/A</v>
      </c>
      <c r="O303" s="4" t="e">
        <f>VLOOKUP(tbl2_2!A303,ishod_substance!A:AD,21,0)</f>
        <v>#N/A</v>
      </c>
      <c r="P303" s="4" t="e">
        <f>VLOOKUP(tbl2_2!A303,ishod_substance!A:AD,22,0)</f>
        <v>#N/A</v>
      </c>
      <c r="Q303" s="4" t="e">
        <f>VLOOKUP(tbl2_2!A303,ishod_substance!A:AD,23,0)</f>
        <v>#N/A</v>
      </c>
      <c r="R303" s="4" t="e">
        <f>VLOOKUP(tbl2_2!A303,ishod_substance!A:AD,24,0)</f>
        <v>#N/A</v>
      </c>
      <c r="S303" s="4" t="e">
        <f>VLOOKUP(tbl2_2!A303,ishod_substance!A:AD,25,0)</f>
        <v>#N/A</v>
      </c>
      <c r="T303" s="4" t="e">
        <f>VLOOKUP(tbl2_2!A303,ishod_substance!A:AD,26,0)</f>
        <v>#N/A</v>
      </c>
      <c r="U303" s="4" t="e">
        <f>VLOOKUP(tbl2_2!A303,ishod_substance!A:AD,27,0)</f>
        <v>#N/A</v>
      </c>
      <c r="V303" s="166" t="e">
        <f>VLOOKUP(tbl2_2!A303,ishod_substance!A:AD,29,0)</f>
        <v>#N/A</v>
      </c>
      <c r="W303" s="166" t="e">
        <f>VLOOKUP(tbl2_2!A303,ishod_substance!A:AD,30,0)</f>
        <v>#N/A</v>
      </c>
      <c r="X303" s="166" t="e">
        <f>VLOOKUP(tbl2_2!A303,ishod_substance!A:AD,30,0)</f>
        <v>#N/A</v>
      </c>
      <c r="Y303" s="10" t="e">
        <f>VLOOKUP(tbl2_2!A303,ishod_substance!A:AD,7,0)</f>
        <v>#N/A</v>
      </c>
      <c r="Z303" s="9" t="e">
        <f>VLOOKUP(Y303,quide!$A$2:$B$1006,2,0)</f>
        <v>#N/A</v>
      </c>
      <c r="AA303" s="4" t="e">
        <f>VLOOKUP(Y303,quide!$A$2:$J$1006,10,0)</f>
        <v>#N/A</v>
      </c>
      <c r="AB303" s="50" t="e">
        <f>VLOOKUP(tbl2_2!A303,ishod_substance!A:AD,8,0)</f>
        <v>#N/A</v>
      </c>
      <c r="AC303" s="28" t="e">
        <f t="shared" si="5"/>
        <v>#N/A</v>
      </c>
      <c r="AD303" s="27" t="e">
        <f>VLOOKUP(tbl2_2!A303,ishod_substance!A:AD,9,0)</f>
        <v>#N/A</v>
      </c>
      <c r="AE303" s="8" t="e">
        <f>VLOOKUP(tbl2_2!A303,ishod_substance!A:AD,9,0)</f>
        <v>#N/A</v>
      </c>
      <c r="AF303" s="12"/>
    </row>
    <row r="304" spans="1:32" hidden="1" x14ac:dyDescent="0.25">
      <c r="A304">
        <v>296</v>
      </c>
      <c r="B304" s="85">
        <f>IFERROR(IF(OR(AND(ishod_substance!$O$1=3,OR(VLOOKUP('tbl2'!Y304,quide!A:G,7,0)=2,VLOOKUP('tbl2'!Y304,quide!A:G,7,0)=1)),AND(ishod_substance!$O$1=2,VLOOKUP('tbl2'!Y304,quide!A:I,9,0)=1)),1,0),0)</f>
        <v>0</v>
      </c>
      <c r="C304" s="5" t="e">
        <f>VLOOKUP(tbl2_2!A304,ishod_substance!A:P,2,0)</f>
        <v>#N/A</v>
      </c>
      <c r="D304" s="7" t="e">
        <f>VLOOKUP(tbl2_2!A304,ishod_substance!A:P,3,0)</f>
        <v>#N/A</v>
      </c>
      <c r="E304" s="5" t="e">
        <f>VLOOKUP(tbl2_2!A304,ishod_substance!A:P,11,0)</f>
        <v>#N/A</v>
      </c>
      <c r="F304" s="6" t="e">
        <f>VLOOKUP(tbl2_2!A304,ishod_substance!A:P,15,0)</f>
        <v>#N/A</v>
      </c>
      <c r="G304" s="6" t="e">
        <f>VLOOKUP(tbl2_2!A304,ishod_substance!A:P,12,0)&amp;"/"&amp;VLOOKUP(tbl2_2!A304,ishod_substance!A:P,14,0)</f>
        <v>#N/A</v>
      </c>
      <c r="H304" s="29" t="e">
        <f>VLOOKUP(tbl2_2!A304,ishod_substance!A:P,6,0)</f>
        <v>#N/A</v>
      </c>
      <c r="I304" s="10" t="e">
        <f>VLOOKUP(tbl2_2!A304,ishod_substance!A:P,15,0)</f>
        <v>#N/A</v>
      </c>
      <c r="J304" s="10" t="e">
        <f>VLOOKUP(tbl2_2!A304,ishod_substance!A:P,5,0)</f>
        <v>#N/A</v>
      </c>
      <c r="K304" s="84" t="e">
        <f>VLOOKUP(tbl2_2!A304,ishod_substance!A:Q,17,0)</f>
        <v>#N/A</v>
      </c>
      <c r="L304" s="84" t="e">
        <f>VLOOKUP(tbl2_2!A304,ishod_substance!A:R,18,0)</f>
        <v>#N/A</v>
      </c>
      <c r="M304" s="165" t="e">
        <f>VLOOKUP(tbl2_2!A304,ishod_substance!A:AD,28,0)</f>
        <v>#N/A</v>
      </c>
      <c r="N304" s="4" t="e">
        <f>VLOOKUP(tbl2_2!A304,ishod_substance!A:AD,20,0)</f>
        <v>#N/A</v>
      </c>
      <c r="O304" s="4" t="e">
        <f>VLOOKUP(tbl2_2!A304,ishod_substance!A:AD,21,0)</f>
        <v>#N/A</v>
      </c>
      <c r="P304" s="4" t="e">
        <f>VLOOKUP(tbl2_2!A304,ishod_substance!A:AD,22,0)</f>
        <v>#N/A</v>
      </c>
      <c r="Q304" s="4" t="e">
        <f>VLOOKUP(tbl2_2!A304,ishod_substance!A:AD,23,0)</f>
        <v>#N/A</v>
      </c>
      <c r="R304" s="4" t="e">
        <f>VLOOKUP(tbl2_2!A304,ishod_substance!A:AD,24,0)</f>
        <v>#N/A</v>
      </c>
      <c r="S304" s="4" t="e">
        <f>VLOOKUP(tbl2_2!A304,ishod_substance!A:AD,25,0)</f>
        <v>#N/A</v>
      </c>
      <c r="T304" s="4" t="e">
        <f>VLOOKUP(tbl2_2!A304,ishod_substance!A:AD,26,0)</f>
        <v>#N/A</v>
      </c>
      <c r="U304" s="4" t="e">
        <f>VLOOKUP(tbl2_2!A304,ishod_substance!A:AD,27,0)</f>
        <v>#N/A</v>
      </c>
      <c r="V304" s="166" t="e">
        <f>VLOOKUP(tbl2_2!A304,ishod_substance!A:AD,29,0)</f>
        <v>#N/A</v>
      </c>
      <c r="W304" s="166" t="e">
        <f>VLOOKUP(tbl2_2!A304,ishod_substance!A:AD,30,0)</f>
        <v>#N/A</v>
      </c>
      <c r="X304" s="166" t="e">
        <f>VLOOKUP(tbl2_2!A304,ishod_substance!A:AD,30,0)</f>
        <v>#N/A</v>
      </c>
      <c r="Y304" s="10" t="e">
        <f>VLOOKUP(tbl2_2!A304,ishod_substance!A:AD,7,0)</f>
        <v>#N/A</v>
      </c>
      <c r="Z304" s="9" t="e">
        <f>VLOOKUP(Y304,quide!$A$2:$B$1006,2,0)</f>
        <v>#N/A</v>
      </c>
      <c r="AA304" s="4" t="e">
        <f>VLOOKUP(Y304,quide!$A$2:$J$1006,10,0)</f>
        <v>#N/A</v>
      </c>
      <c r="AB304" s="50" t="e">
        <f>VLOOKUP(tbl2_2!A304,ishod_substance!A:AD,8,0)</f>
        <v>#N/A</v>
      </c>
      <c r="AC304" s="28" t="e">
        <f t="shared" si="5"/>
        <v>#N/A</v>
      </c>
      <c r="AD304" s="27" t="e">
        <f>VLOOKUP(tbl2_2!A304,ishod_substance!A:AD,9,0)</f>
        <v>#N/A</v>
      </c>
      <c r="AE304" s="8" t="e">
        <f>VLOOKUP(tbl2_2!A304,ishod_substance!A:AD,9,0)</f>
        <v>#N/A</v>
      </c>
      <c r="AF304" s="12"/>
    </row>
    <row r="305" spans="1:32" hidden="1" x14ac:dyDescent="0.25">
      <c r="A305">
        <v>297</v>
      </c>
      <c r="B305" s="85">
        <f>IFERROR(IF(OR(AND(ishod_substance!$O$1=3,OR(VLOOKUP('tbl2'!Y305,quide!A:G,7,0)=2,VLOOKUP('tbl2'!Y305,quide!A:G,7,0)=1)),AND(ishod_substance!$O$1=2,VLOOKUP('tbl2'!Y305,quide!A:I,9,0)=1)),1,0),0)</f>
        <v>0</v>
      </c>
      <c r="C305" s="5" t="e">
        <f>VLOOKUP(tbl2_2!A305,ishod_substance!A:P,2,0)</f>
        <v>#N/A</v>
      </c>
      <c r="D305" s="7" t="e">
        <f>VLOOKUP(tbl2_2!A305,ishod_substance!A:P,3,0)</f>
        <v>#N/A</v>
      </c>
      <c r="E305" s="5" t="e">
        <f>VLOOKUP(tbl2_2!A305,ishod_substance!A:P,11,0)</f>
        <v>#N/A</v>
      </c>
      <c r="F305" s="6" t="e">
        <f>VLOOKUP(tbl2_2!A305,ishod_substance!A:P,15,0)</f>
        <v>#N/A</v>
      </c>
      <c r="G305" s="6" t="e">
        <f>VLOOKUP(tbl2_2!A305,ishod_substance!A:P,12,0)&amp;"/"&amp;VLOOKUP(tbl2_2!A305,ishod_substance!A:P,14,0)</f>
        <v>#N/A</v>
      </c>
      <c r="H305" s="29" t="e">
        <f>VLOOKUP(tbl2_2!A305,ishod_substance!A:P,6,0)</f>
        <v>#N/A</v>
      </c>
      <c r="I305" s="10" t="e">
        <f>VLOOKUP(tbl2_2!A305,ishod_substance!A:P,15,0)</f>
        <v>#N/A</v>
      </c>
      <c r="J305" s="10" t="e">
        <f>VLOOKUP(tbl2_2!A305,ishod_substance!A:P,5,0)</f>
        <v>#N/A</v>
      </c>
      <c r="K305" s="84" t="e">
        <f>VLOOKUP(tbl2_2!A305,ishod_substance!A:Q,17,0)</f>
        <v>#N/A</v>
      </c>
      <c r="L305" s="84" t="e">
        <f>VLOOKUP(tbl2_2!A305,ishod_substance!A:R,18,0)</f>
        <v>#N/A</v>
      </c>
      <c r="M305" s="165" t="e">
        <f>VLOOKUP(tbl2_2!A305,ishod_substance!A:AD,28,0)</f>
        <v>#N/A</v>
      </c>
      <c r="N305" s="4" t="e">
        <f>VLOOKUP(tbl2_2!A305,ishod_substance!A:AD,20,0)</f>
        <v>#N/A</v>
      </c>
      <c r="O305" s="4" t="e">
        <f>VLOOKUP(tbl2_2!A305,ishod_substance!A:AD,21,0)</f>
        <v>#N/A</v>
      </c>
      <c r="P305" s="4" t="e">
        <f>VLOOKUP(tbl2_2!A305,ishod_substance!A:AD,22,0)</f>
        <v>#N/A</v>
      </c>
      <c r="Q305" s="4" t="e">
        <f>VLOOKUP(tbl2_2!A305,ishod_substance!A:AD,23,0)</f>
        <v>#N/A</v>
      </c>
      <c r="R305" s="4" t="e">
        <f>VLOOKUP(tbl2_2!A305,ishod_substance!A:AD,24,0)</f>
        <v>#N/A</v>
      </c>
      <c r="S305" s="4" t="e">
        <f>VLOOKUP(tbl2_2!A305,ishod_substance!A:AD,25,0)</f>
        <v>#N/A</v>
      </c>
      <c r="T305" s="4" t="e">
        <f>VLOOKUP(tbl2_2!A305,ishod_substance!A:AD,26,0)</f>
        <v>#N/A</v>
      </c>
      <c r="U305" s="4" t="e">
        <f>VLOOKUP(tbl2_2!A305,ishod_substance!A:AD,27,0)</f>
        <v>#N/A</v>
      </c>
      <c r="V305" s="166" t="e">
        <f>VLOOKUP(tbl2_2!A305,ishod_substance!A:AD,29,0)</f>
        <v>#N/A</v>
      </c>
      <c r="W305" s="166" t="e">
        <f>VLOOKUP(tbl2_2!A305,ishod_substance!A:AD,30,0)</f>
        <v>#N/A</v>
      </c>
      <c r="X305" s="166" t="e">
        <f>VLOOKUP(tbl2_2!A305,ishod_substance!A:AD,30,0)</f>
        <v>#N/A</v>
      </c>
      <c r="Y305" s="10" t="e">
        <f>VLOOKUP(tbl2_2!A305,ishod_substance!A:AD,7,0)</f>
        <v>#N/A</v>
      </c>
      <c r="Z305" s="9" t="e">
        <f>VLOOKUP(Y305,quide!$A$2:$B$1006,2,0)</f>
        <v>#N/A</v>
      </c>
      <c r="AA305" s="4" t="e">
        <f>VLOOKUP(Y305,quide!$A$2:$J$1006,10,0)</f>
        <v>#N/A</v>
      </c>
      <c r="AB305" s="50" t="e">
        <f>VLOOKUP(tbl2_2!A305,ishod_substance!A:AD,8,0)</f>
        <v>#N/A</v>
      </c>
      <c r="AC305" s="28" t="e">
        <f t="shared" si="5"/>
        <v>#N/A</v>
      </c>
      <c r="AD305" s="27" t="e">
        <f>VLOOKUP(tbl2_2!A305,ishod_substance!A:AD,9,0)</f>
        <v>#N/A</v>
      </c>
      <c r="AE305" s="8" t="e">
        <f>VLOOKUP(tbl2_2!A305,ishod_substance!A:AD,9,0)</f>
        <v>#N/A</v>
      </c>
      <c r="AF305" s="12"/>
    </row>
    <row r="306" spans="1:32" hidden="1" x14ac:dyDescent="0.25">
      <c r="A306">
        <v>298</v>
      </c>
      <c r="B306" s="85">
        <f>IFERROR(IF(OR(AND(ishod_substance!$O$1=3,OR(VLOOKUP('tbl2'!Y306,quide!A:G,7,0)=2,VLOOKUP('tbl2'!Y306,quide!A:G,7,0)=1)),AND(ishod_substance!$O$1=2,VLOOKUP('tbl2'!Y306,quide!A:I,9,0)=1)),1,0),0)</f>
        <v>0</v>
      </c>
      <c r="C306" s="5" t="e">
        <f>VLOOKUP(tbl2_2!A306,ishod_substance!A:P,2,0)</f>
        <v>#N/A</v>
      </c>
      <c r="D306" s="7" t="e">
        <f>VLOOKUP(tbl2_2!A306,ishod_substance!A:P,3,0)</f>
        <v>#N/A</v>
      </c>
      <c r="E306" s="5" t="e">
        <f>VLOOKUP(tbl2_2!A306,ishod_substance!A:P,11,0)</f>
        <v>#N/A</v>
      </c>
      <c r="F306" s="6" t="e">
        <f>VLOOKUP(tbl2_2!A306,ishod_substance!A:P,15,0)</f>
        <v>#N/A</v>
      </c>
      <c r="G306" s="6" t="e">
        <f>VLOOKUP(tbl2_2!A306,ishod_substance!A:P,12,0)&amp;"/"&amp;VLOOKUP(tbl2_2!A306,ishod_substance!A:P,14,0)</f>
        <v>#N/A</v>
      </c>
      <c r="H306" s="29" t="e">
        <f>VLOOKUP(tbl2_2!A306,ishod_substance!A:P,6,0)</f>
        <v>#N/A</v>
      </c>
      <c r="I306" s="10" t="e">
        <f>VLOOKUP(tbl2_2!A306,ishod_substance!A:P,15,0)</f>
        <v>#N/A</v>
      </c>
      <c r="J306" s="10" t="e">
        <f>VLOOKUP(tbl2_2!A306,ishod_substance!A:P,5,0)</f>
        <v>#N/A</v>
      </c>
      <c r="K306" s="84" t="e">
        <f>VLOOKUP(tbl2_2!A306,ishod_substance!A:Q,17,0)</f>
        <v>#N/A</v>
      </c>
      <c r="L306" s="84" t="e">
        <f>VLOOKUP(tbl2_2!A306,ishod_substance!A:R,18,0)</f>
        <v>#N/A</v>
      </c>
      <c r="M306" s="165" t="e">
        <f>VLOOKUP(tbl2_2!A306,ishod_substance!A:AD,28,0)</f>
        <v>#N/A</v>
      </c>
      <c r="N306" s="4" t="e">
        <f>VLOOKUP(tbl2_2!A306,ishod_substance!A:AD,20,0)</f>
        <v>#N/A</v>
      </c>
      <c r="O306" s="4" t="e">
        <f>VLOOKUP(tbl2_2!A306,ishod_substance!A:AD,21,0)</f>
        <v>#N/A</v>
      </c>
      <c r="P306" s="4" t="e">
        <f>VLOOKUP(tbl2_2!A306,ishod_substance!A:AD,22,0)</f>
        <v>#N/A</v>
      </c>
      <c r="Q306" s="4" t="e">
        <f>VLOOKUP(tbl2_2!A306,ishod_substance!A:AD,23,0)</f>
        <v>#N/A</v>
      </c>
      <c r="R306" s="4" t="e">
        <f>VLOOKUP(tbl2_2!A306,ishod_substance!A:AD,24,0)</f>
        <v>#N/A</v>
      </c>
      <c r="S306" s="4" t="e">
        <f>VLOOKUP(tbl2_2!A306,ishod_substance!A:AD,25,0)</f>
        <v>#N/A</v>
      </c>
      <c r="T306" s="4" t="e">
        <f>VLOOKUP(tbl2_2!A306,ishod_substance!A:AD,26,0)</f>
        <v>#N/A</v>
      </c>
      <c r="U306" s="4" t="e">
        <f>VLOOKUP(tbl2_2!A306,ishod_substance!A:AD,27,0)</f>
        <v>#N/A</v>
      </c>
      <c r="V306" s="166" t="e">
        <f>VLOOKUP(tbl2_2!A306,ishod_substance!A:AD,29,0)</f>
        <v>#N/A</v>
      </c>
      <c r="W306" s="166" t="e">
        <f>VLOOKUP(tbl2_2!A306,ishod_substance!A:AD,30,0)</f>
        <v>#N/A</v>
      </c>
      <c r="X306" s="166" t="e">
        <f>VLOOKUP(tbl2_2!A306,ishod_substance!A:AD,30,0)</f>
        <v>#N/A</v>
      </c>
      <c r="Y306" s="10" t="e">
        <f>VLOOKUP(tbl2_2!A306,ishod_substance!A:AD,7,0)</f>
        <v>#N/A</v>
      </c>
      <c r="Z306" s="9" t="e">
        <f>VLOOKUP(Y306,quide!$A$2:$B$1006,2,0)</f>
        <v>#N/A</v>
      </c>
      <c r="AA306" s="4" t="e">
        <f>VLOOKUP(Y306,quide!$A$2:$J$1006,10,0)</f>
        <v>#N/A</v>
      </c>
      <c r="AB306" s="50" t="e">
        <f>VLOOKUP(tbl2_2!A306,ishod_substance!A:AD,8,0)</f>
        <v>#N/A</v>
      </c>
      <c r="AC306" s="28" t="e">
        <f t="shared" si="5"/>
        <v>#N/A</v>
      </c>
      <c r="AD306" s="27" t="e">
        <f>VLOOKUP(tbl2_2!A306,ishod_substance!A:AD,9,0)</f>
        <v>#N/A</v>
      </c>
      <c r="AE306" s="8" t="e">
        <f>VLOOKUP(tbl2_2!A306,ishod_substance!A:AD,9,0)</f>
        <v>#N/A</v>
      </c>
      <c r="AF306" s="12"/>
    </row>
    <row r="307" spans="1:32" hidden="1" x14ac:dyDescent="0.25">
      <c r="A307">
        <v>299</v>
      </c>
      <c r="B307" s="85">
        <f>IFERROR(IF(OR(AND(ishod_substance!$O$1=3,OR(VLOOKUP('tbl2'!Y307,quide!A:G,7,0)=2,VLOOKUP('tbl2'!Y307,quide!A:G,7,0)=1)),AND(ishod_substance!$O$1=2,VLOOKUP('tbl2'!Y307,quide!A:I,9,0)=1)),1,0),0)</f>
        <v>0</v>
      </c>
      <c r="C307" s="5" t="e">
        <f>VLOOKUP(tbl2_2!A307,ishod_substance!A:P,2,0)</f>
        <v>#N/A</v>
      </c>
      <c r="D307" s="7" t="e">
        <f>VLOOKUP(tbl2_2!A307,ishod_substance!A:P,3,0)</f>
        <v>#N/A</v>
      </c>
      <c r="E307" s="5" t="e">
        <f>VLOOKUP(tbl2_2!A307,ishod_substance!A:P,11,0)</f>
        <v>#N/A</v>
      </c>
      <c r="F307" s="6" t="e">
        <f>VLOOKUP(tbl2_2!A307,ishod_substance!A:P,15,0)</f>
        <v>#N/A</v>
      </c>
      <c r="G307" s="6" t="e">
        <f>VLOOKUP(tbl2_2!A307,ishod_substance!A:P,12,0)&amp;"/"&amp;VLOOKUP(tbl2_2!A307,ishod_substance!A:P,14,0)</f>
        <v>#N/A</v>
      </c>
      <c r="H307" s="29" t="e">
        <f>VLOOKUP(tbl2_2!A307,ishod_substance!A:P,6,0)</f>
        <v>#N/A</v>
      </c>
      <c r="I307" s="10" t="e">
        <f>VLOOKUP(tbl2_2!A307,ishod_substance!A:P,15,0)</f>
        <v>#N/A</v>
      </c>
      <c r="J307" s="10" t="e">
        <f>VLOOKUP(tbl2_2!A307,ishod_substance!A:P,5,0)</f>
        <v>#N/A</v>
      </c>
      <c r="K307" s="84" t="e">
        <f>VLOOKUP(tbl2_2!A307,ishod_substance!A:Q,17,0)</f>
        <v>#N/A</v>
      </c>
      <c r="L307" s="84" t="e">
        <f>VLOOKUP(tbl2_2!A307,ishod_substance!A:R,18,0)</f>
        <v>#N/A</v>
      </c>
      <c r="M307" s="165" t="e">
        <f>VLOOKUP(tbl2_2!A307,ishod_substance!A:AD,28,0)</f>
        <v>#N/A</v>
      </c>
      <c r="N307" s="4" t="e">
        <f>VLOOKUP(tbl2_2!A307,ishod_substance!A:AD,20,0)</f>
        <v>#N/A</v>
      </c>
      <c r="O307" s="4" t="e">
        <f>VLOOKUP(tbl2_2!A307,ishod_substance!A:AD,21,0)</f>
        <v>#N/A</v>
      </c>
      <c r="P307" s="4" t="e">
        <f>VLOOKUP(tbl2_2!A307,ishod_substance!A:AD,22,0)</f>
        <v>#N/A</v>
      </c>
      <c r="Q307" s="4" t="e">
        <f>VLOOKUP(tbl2_2!A307,ishod_substance!A:AD,23,0)</f>
        <v>#N/A</v>
      </c>
      <c r="R307" s="4" t="e">
        <f>VLOOKUP(tbl2_2!A307,ishod_substance!A:AD,24,0)</f>
        <v>#N/A</v>
      </c>
      <c r="S307" s="4" t="e">
        <f>VLOOKUP(tbl2_2!A307,ishod_substance!A:AD,25,0)</f>
        <v>#N/A</v>
      </c>
      <c r="T307" s="4" t="e">
        <f>VLOOKUP(tbl2_2!A307,ishod_substance!A:AD,26,0)</f>
        <v>#N/A</v>
      </c>
      <c r="U307" s="4" t="e">
        <f>VLOOKUP(tbl2_2!A307,ishod_substance!A:AD,27,0)</f>
        <v>#N/A</v>
      </c>
      <c r="V307" s="166" t="e">
        <f>VLOOKUP(tbl2_2!A307,ishod_substance!A:AD,29,0)</f>
        <v>#N/A</v>
      </c>
      <c r="W307" s="166" t="e">
        <f>VLOOKUP(tbl2_2!A307,ishod_substance!A:AD,30,0)</f>
        <v>#N/A</v>
      </c>
      <c r="X307" s="166" t="e">
        <f>VLOOKUP(tbl2_2!A307,ishod_substance!A:AD,30,0)</f>
        <v>#N/A</v>
      </c>
      <c r="Y307" s="10" t="e">
        <f>VLOOKUP(tbl2_2!A307,ishod_substance!A:AD,7,0)</f>
        <v>#N/A</v>
      </c>
      <c r="Z307" s="9" t="e">
        <f>VLOOKUP(Y307,quide!$A$2:$B$1006,2,0)</f>
        <v>#N/A</v>
      </c>
      <c r="AA307" s="4" t="e">
        <f>VLOOKUP(Y307,quide!$A$2:$J$1006,10,0)</f>
        <v>#N/A</v>
      </c>
      <c r="AB307" s="50" t="e">
        <f>VLOOKUP(tbl2_2!A307,ishod_substance!A:AD,8,0)</f>
        <v>#N/A</v>
      </c>
      <c r="AC307" s="28" t="e">
        <f t="shared" si="5"/>
        <v>#N/A</v>
      </c>
      <c r="AD307" s="27" t="e">
        <f>VLOOKUP(tbl2_2!A307,ishod_substance!A:AD,9,0)</f>
        <v>#N/A</v>
      </c>
      <c r="AE307" s="8" t="e">
        <f>VLOOKUP(tbl2_2!A307,ishod_substance!A:AD,9,0)</f>
        <v>#N/A</v>
      </c>
      <c r="AF307" s="12"/>
    </row>
    <row r="308" spans="1:32" hidden="1" x14ac:dyDescent="0.25">
      <c r="A308">
        <v>300</v>
      </c>
      <c r="B308" s="85">
        <f>IFERROR(IF(OR(AND(ishod_substance!$O$1=3,OR(VLOOKUP('tbl2'!Y308,quide!A:G,7,0)=2,VLOOKUP('tbl2'!Y308,quide!A:G,7,0)=1)),AND(ishod_substance!$O$1=2,VLOOKUP('tbl2'!Y308,quide!A:I,9,0)=1)),1,0),0)</f>
        <v>0</v>
      </c>
      <c r="C308" s="5" t="e">
        <f>VLOOKUP(tbl2_2!A308,ishod_substance!A:P,2,0)</f>
        <v>#N/A</v>
      </c>
      <c r="D308" s="7" t="e">
        <f>VLOOKUP(tbl2_2!A308,ishod_substance!A:P,3,0)</f>
        <v>#N/A</v>
      </c>
      <c r="E308" s="5" t="e">
        <f>VLOOKUP(tbl2_2!A308,ishod_substance!A:P,11,0)</f>
        <v>#N/A</v>
      </c>
      <c r="F308" s="6" t="e">
        <f>VLOOKUP(tbl2_2!A308,ishod_substance!A:P,15,0)</f>
        <v>#N/A</v>
      </c>
      <c r="G308" s="6" t="e">
        <f>VLOOKUP(tbl2_2!A308,ishod_substance!A:P,12,0)&amp;"/"&amp;VLOOKUP(tbl2_2!A308,ishod_substance!A:P,14,0)</f>
        <v>#N/A</v>
      </c>
      <c r="H308" s="29" t="e">
        <f>VLOOKUP(tbl2_2!A308,ishod_substance!A:P,6,0)</f>
        <v>#N/A</v>
      </c>
      <c r="I308" s="10" t="e">
        <f>VLOOKUP(tbl2_2!A308,ishod_substance!A:P,15,0)</f>
        <v>#N/A</v>
      </c>
      <c r="J308" s="10" t="e">
        <f>VLOOKUP(tbl2_2!A308,ishod_substance!A:P,5,0)</f>
        <v>#N/A</v>
      </c>
      <c r="K308" s="84" t="e">
        <f>VLOOKUP(tbl2_2!A308,ishod_substance!A:Q,17,0)</f>
        <v>#N/A</v>
      </c>
      <c r="L308" s="84" t="e">
        <f>VLOOKUP(tbl2_2!A308,ishod_substance!A:R,18,0)</f>
        <v>#N/A</v>
      </c>
      <c r="M308" s="165" t="e">
        <f>VLOOKUP(tbl2_2!A308,ishod_substance!A:AD,28,0)</f>
        <v>#N/A</v>
      </c>
      <c r="N308" s="4" t="e">
        <f>VLOOKUP(tbl2_2!A308,ishod_substance!A:AD,20,0)</f>
        <v>#N/A</v>
      </c>
      <c r="O308" s="4" t="e">
        <f>VLOOKUP(tbl2_2!A308,ishod_substance!A:AD,21,0)</f>
        <v>#N/A</v>
      </c>
      <c r="P308" s="4" t="e">
        <f>VLOOKUP(tbl2_2!A308,ishod_substance!A:AD,22,0)</f>
        <v>#N/A</v>
      </c>
      <c r="Q308" s="4" t="e">
        <f>VLOOKUP(tbl2_2!A308,ishod_substance!A:AD,23,0)</f>
        <v>#N/A</v>
      </c>
      <c r="R308" s="4" t="e">
        <f>VLOOKUP(tbl2_2!A308,ishod_substance!A:AD,24,0)</f>
        <v>#N/A</v>
      </c>
      <c r="S308" s="4" t="e">
        <f>VLOOKUP(tbl2_2!A308,ishod_substance!A:AD,25,0)</f>
        <v>#N/A</v>
      </c>
      <c r="T308" s="4" t="e">
        <f>VLOOKUP(tbl2_2!A308,ishod_substance!A:AD,26,0)</f>
        <v>#N/A</v>
      </c>
      <c r="U308" s="4" t="e">
        <f>VLOOKUP(tbl2_2!A308,ishod_substance!A:AD,27,0)</f>
        <v>#N/A</v>
      </c>
      <c r="V308" s="166" t="e">
        <f>VLOOKUP(tbl2_2!A308,ishod_substance!A:AD,29,0)</f>
        <v>#N/A</v>
      </c>
      <c r="W308" s="166" t="e">
        <f>VLOOKUP(tbl2_2!A308,ishod_substance!A:AD,30,0)</f>
        <v>#N/A</v>
      </c>
      <c r="X308" s="166" t="e">
        <f>VLOOKUP(tbl2_2!A308,ishod_substance!A:AD,30,0)</f>
        <v>#N/A</v>
      </c>
      <c r="Y308" s="10" t="e">
        <f>VLOOKUP(tbl2_2!A308,ishod_substance!A:AD,7,0)</f>
        <v>#N/A</v>
      </c>
      <c r="Z308" s="9" t="e">
        <f>VLOOKUP(Y308,quide!$A$2:$B$1006,2,0)</f>
        <v>#N/A</v>
      </c>
      <c r="AA308" s="4" t="e">
        <f>VLOOKUP(Y308,quide!$A$2:$J$1006,10,0)</f>
        <v>#N/A</v>
      </c>
      <c r="AB308" s="50" t="e">
        <f>VLOOKUP(tbl2_2!A308,ishod_substance!A:AD,8,0)</f>
        <v>#N/A</v>
      </c>
      <c r="AC308" s="28" t="e">
        <f t="shared" si="5"/>
        <v>#N/A</v>
      </c>
      <c r="AD308" s="27" t="e">
        <f>VLOOKUP(tbl2_2!A308,ishod_substance!A:AD,9,0)</f>
        <v>#N/A</v>
      </c>
      <c r="AE308" s="8" t="e">
        <f>VLOOKUP(tbl2_2!A308,ishod_substance!A:AD,9,0)</f>
        <v>#N/A</v>
      </c>
      <c r="AF308" s="12"/>
    </row>
    <row r="309" spans="1:32" hidden="1" x14ac:dyDescent="0.25">
      <c r="A309">
        <v>301</v>
      </c>
      <c r="B309" s="85">
        <f>IFERROR(IF(OR(AND(ishod_substance!$O$1=3,OR(VLOOKUP('tbl2'!Y309,quide!A:G,7,0)=2,VLOOKUP('tbl2'!Y309,quide!A:G,7,0)=1)),AND(ishod_substance!$O$1=2,VLOOKUP('tbl2'!Y309,quide!A:I,9,0)=1)),1,0),0)</f>
        <v>0</v>
      </c>
      <c r="C309" s="5" t="e">
        <f>VLOOKUP(tbl2_2!A309,ishod_substance!A:P,2,0)</f>
        <v>#N/A</v>
      </c>
      <c r="D309" s="7" t="e">
        <f>VLOOKUP(tbl2_2!A309,ishod_substance!A:P,3,0)</f>
        <v>#N/A</v>
      </c>
      <c r="E309" s="5" t="e">
        <f>VLOOKUP(tbl2_2!A309,ishod_substance!A:P,11,0)</f>
        <v>#N/A</v>
      </c>
      <c r="F309" s="6" t="e">
        <f>VLOOKUP(tbl2_2!A309,ishod_substance!A:P,15,0)</f>
        <v>#N/A</v>
      </c>
      <c r="G309" s="6" t="e">
        <f>VLOOKUP(tbl2_2!A309,ishod_substance!A:P,12,0)&amp;"/"&amp;VLOOKUP(tbl2_2!A309,ishod_substance!A:P,14,0)</f>
        <v>#N/A</v>
      </c>
      <c r="H309" s="29" t="e">
        <f>VLOOKUP(tbl2_2!A309,ishod_substance!A:P,6,0)</f>
        <v>#N/A</v>
      </c>
      <c r="I309" s="10" t="e">
        <f>VLOOKUP(tbl2_2!A309,ishod_substance!A:P,15,0)</f>
        <v>#N/A</v>
      </c>
      <c r="J309" s="10" t="e">
        <f>VLOOKUP(tbl2_2!A309,ishod_substance!A:P,5,0)</f>
        <v>#N/A</v>
      </c>
      <c r="K309" s="84" t="e">
        <f>VLOOKUP(tbl2_2!A309,ishod_substance!A:Q,17,0)</f>
        <v>#N/A</v>
      </c>
      <c r="L309" s="84" t="e">
        <f>VLOOKUP(tbl2_2!A309,ishod_substance!A:R,18,0)</f>
        <v>#N/A</v>
      </c>
      <c r="M309" s="165" t="e">
        <f>VLOOKUP(tbl2_2!A309,ishod_substance!A:AD,28,0)</f>
        <v>#N/A</v>
      </c>
      <c r="N309" s="4" t="e">
        <f>VLOOKUP(tbl2_2!A309,ishod_substance!A:AD,20,0)</f>
        <v>#N/A</v>
      </c>
      <c r="O309" s="4" t="e">
        <f>VLOOKUP(tbl2_2!A309,ishod_substance!A:AD,21,0)</f>
        <v>#N/A</v>
      </c>
      <c r="P309" s="4" t="e">
        <f>VLOOKUP(tbl2_2!A309,ishod_substance!A:AD,22,0)</f>
        <v>#N/A</v>
      </c>
      <c r="Q309" s="4" t="e">
        <f>VLOOKUP(tbl2_2!A309,ishod_substance!A:AD,23,0)</f>
        <v>#N/A</v>
      </c>
      <c r="R309" s="4" t="e">
        <f>VLOOKUP(tbl2_2!A309,ishod_substance!A:AD,24,0)</f>
        <v>#N/A</v>
      </c>
      <c r="S309" s="4" t="e">
        <f>VLOOKUP(tbl2_2!A309,ishod_substance!A:AD,25,0)</f>
        <v>#N/A</v>
      </c>
      <c r="T309" s="4" t="e">
        <f>VLOOKUP(tbl2_2!A309,ishod_substance!A:AD,26,0)</f>
        <v>#N/A</v>
      </c>
      <c r="U309" s="4" t="e">
        <f>VLOOKUP(tbl2_2!A309,ishod_substance!A:AD,27,0)</f>
        <v>#N/A</v>
      </c>
      <c r="V309" s="166" t="e">
        <f>VLOOKUP(tbl2_2!A309,ishod_substance!A:AD,29,0)</f>
        <v>#N/A</v>
      </c>
      <c r="W309" s="166" t="e">
        <f>VLOOKUP(tbl2_2!A309,ishod_substance!A:AD,30,0)</f>
        <v>#N/A</v>
      </c>
      <c r="X309" s="166" t="e">
        <f>VLOOKUP(tbl2_2!A309,ishod_substance!A:AD,30,0)</f>
        <v>#N/A</v>
      </c>
      <c r="Y309" s="10" t="e">
        <f>VLOOKUP(tbl2_2!A309,ishod_substance!A:AD,7,0)</f>
        <v>#N/A</v>
      </c>
      <c r="Z309" s="9" t="e">
        <f>VLOOKUP(Y309,quide!$A$2:$B$1006,2,0)</f>
        <v>#N/A</v>
      </c>
      <c r="AA309" s="4" t="e">
        <f>VLOOKUP(Y309,quide!$A$2:$J$1006,10,0)</f>
        <v>#N/A</v>
      </c>
      <c r="AB309" s="50" t="e">
        <f>VLOOKUP(tbl2_2!A309,ishod_substance!A:AD,8,0)</f>
        <v>#N/A</v>
      </c>
      <c r="AC309" s="28" t="e">
        <f t="shared" si="5"/>
        <v>#N/A</v>
      </c>
      <c r="AD309" s="27" t="e">
        <f>VLOOKUP(tbl2_2!A309,ishod_substance!A:AD,9,0)</f>
        <v>#N/A</v>
      </c>
      <c r="AE309" s="8" t="e">
        <f>VLOOKUP(tbl2_2!A309,ishod_substance!A:AD,9,0)</f>
        <v>#N/A</v>
      </c>
      <c r="AF309" s="12"/>
    </row>
    <row r="310" spans="1:32" hidden="1" x14ac:dyDescent="0.25">
      <c r="A310">
        <v>302</v>
      </c>
      <c r="B310" s="85">
        <f>IFERROR(IF(OR(AND(ishod_substance!$O$1=3,OR(VLOOKUP('tbl2'!Y310,quide!A:G,7,0)=2,VLOOKUP('tbl2'!Y310,quide!A:G,7,0)=1)),AND(ishod_substance!$O$1=2,VLOOKUP('tbl2'!Y310,quide!A:I,9,0)=1)),1,0),0)</f>
        <v>0</v>
      </c>
      <c r="C310" s="5" t="e">
        <f>VLOOKUP(tbl2_2!A310,ishod_substance!A:P,2,0)</f>
        <v>#N/A</v>
      </c>
      <c r="D310" s="7" t="e">
        <f>VLOOKUP(tbl2_2!A310,ishod_substance!A:P,3,0)</f>
        <v>#N/A</v>
      </c>
      <c r="E310" s="5" t="e">
        <f>VLOOKUP(tbl2_2!A310,ishod_substance!A:P,11,0)</f>
        <v>#N/A</v>
      </c>
      <c r="F310" s="6" t="e">
        <f>VLOOKUP(tbl2_2!A310,ishod_substance!A:P,15,0)</f>
        <v>#N/A</v>
      </c>
      <c r="G310" s="6" t="e">
        <f>VLOOKUP(tbl2_2!A310,ishod_substance!A:P,12,0)&amp;"/"&amp;VLOOKUP(tbl2_2!A310,ishod_substance!A:P,14,0)</f>
        <v>#N/A</v>
      </c>
      <c r="H310" s="29" t="e">
        <f>VLOOKUP(tbl2_2!A310,ishod_substance!A:P,6,0)</f>
        <v>#N/A</v>
      </c>
      <c r="I310" s="10" t="e">
        <f>VLOOKUP(tbl2_2!A310,ishod_substance!A:P,15,0)</f>
        <v>#N/A</v>
      </c>
      <c r="J310" s="10" t="e">
        <f>VLOOKUP(tbl2_2!A310,ishod_substance!A:P,5,0)</f>
        <v>#N/A</v>
      </c>
      <c r="K310" s="84" t="e">
        <f>VLOOKUP(tbl2_2!A310,ishod_substance!A:Q,17,0)</f>
        <v>#N/A</v>
      </c>
      <c r="L310" s="84" t="e">
        <f>VLOOKUP(tbl2_2!A310,ishod_substance!A:R,18,0)</f>
        <v>#N/A</v>
      </c>
      <c r="M310" s="165" t="e">
        <f>VLOOKUP(tbl2_2!A310,ishod_substance!A:AD,28,0)</f>
        <v>#N/A</v>
      </c>
      <c r="N310" s="4" t="e">
        <f>VLOOKUP(tbl2_2!A310,ishod_substance!A:AD,20,0)</f>
        <v>#N/A</v>
      </c>
      <c r="O310" s="4" t="e">
        <f>VLOOKUP(tbl2_2!A310,ishod_substance!A:AD,21,0)</f>
        <v>#N/A</v>
      </c>
      <c r="P310" s="4" t="e">
        <f>VLOOKUP(tbl2_2!A310,ishod_substance!A:AD,22,0)</f>
        <v>#N/A</v>
      </c>
      <c r="Q310" s="4" t="e">
        <f>VLOOKUP(tbl2_2!A310,ishod_substance!A:AD,23,0)</f>
        <v>#N/A</v>
      </c>
      <c r="R310" s="4" t="e">
        <f>VLOOKUP(tbl2_2!A310,ishod_substance!A:AD,24,0)</f>
        <v>#N/A</v>
      </c>
      <c r="S310" s="4" t="e">
        <f>VLOOKUP(tbl2_2!A310,ishod_substance!A:AD,25,0)</f>
        <v>#N/A</v>
      </c>
      <c r="T310" s="4" t="e">
        <f>VLOOKUP(tbl2_2!A310,ishod_substance!A:AD,26,0)</f>
        <v>#N/A</v>
      </c>
      <c r="U310" s="4" t="e">
        <f>VLOOKUP(tbl2_2!A310,ishod_substance!A:AD,27,0)</f>
        <v>#N/A</v>
      </c>
      <c r="V310" s="166" t="e">
        <f>VLOOKUP(tbl2_2!A310,ishod_substance!A:AD,29,0)</f>
        <v>#N/A</v>
      </c>
      <c r="W310" s="166" t="e">
        <f>VLOOKUP(tbl2_2!A310,ishod_substance!A:AD,30,0)</f>
        <v>#N/A</v>
      </c>
      <c r="X310" s="166" t="e">
        <f>VLOOKUP(tbl2_2!A310,ishod_substance!A:AD,30,0)</f>
        <v>#N/A</v>
      </c>
      <c r="Y310" s="10" t="e">
        <f>VLOOKUP(tbl2_2!A310,ishod_substance!A:AD,7,0)</f>
        <v>#N/A</v>
      </c>
      <c r="Z310" s="9" t="e">
        <f>VLOOKUP(Y310,quide!$A$2:$B$1006,2,0)</f>
        <v>#N/A</v>
      </c>
      <c r="AA310" s="4" t="e">
        <f>VLOOKUP(Y310,quide!$A$2:$J$1006,10,0)</f>
        <v>#N/A</v>
      </c>
      <c r="AB310" s="50" t="e">
        <f>VLOOKUP(tbl2_2!A310,ishod_substance!A:AD,8,0)</f>
        <v>#N/A</v>
      </c>
      <c r="AC310" s="28" t="e">
        <f t="shared" si="5"/>
        <v>#N/A</v>
      </c>
      <c r="AD310" s="27" t="e">
        <f>VLOOKUP(tbl2_2!A310,ishod_substance!A:AD,9,0)</f>
        <v>#N/A</v>
      </c>
      <c r="AE310" s="8" t="e">
        <f>VLOOKUP(tbl2_2!A310,ishod_substance!A:AD,9,0)</f>
        <v>#N/A</v>
      </c>
      <c r="AF310" s="12"/>
    </row>
    <row r="311" spans="1:32" hidden="1" x14ac:dyDescent="0.25">
      <c r="A311">
        <v>303</v>
      </c>
      <c r="B311" s="85">
        <f>IFERROR(IF(OR(AND(ishod_substance!$O$1=3,OR(VLOOKUP('tbl2'!Y311,quide!A:G,7,0)=2,VLOOKUP('tbl2'!Y311,quide!A:G,7,0)=1)),AND(ishod_substance!$O$1=2,VLOOKUP('tbl2'!Y311,quide!A:I,9,0)=1)),1,0),0)</f>
        <v>0</v>
      </c>
      <c r="C311" s="5" t="e">
        <f>VLOOKUP(tbl2_2!A311,ishod_substance!A:P,2,0)</f>
        <v>#N/A</v>
      </c>
      <c r="D311" s="7" t="e">
        <f>VLOOKUP(tbl2_2!A311,ishod_substance!A:P,3,0)</f>
        <v>#N/A</v>
      </c>
      <c r="E311" s="5" t="e">
        <f>VLOOKUP(tbl2_2!A311,ishod_substance!A:P,11,0)</f>
        <v>#N/A</v>
      </c>
      <c r="F311" s="6" t="e">
        <f>VLOOKUP(tbl2_2!A311,ishod_substance!A:P,15,0)</f>
        <v>#N/A</v>
      </c>
      <c r="G311" s="6" t="e">
        <f>VLOOKUP(tbl2_2!A311,ishod_substance!A:P,12,0)&amp;"/"&amp;VLOOKUP(tbl2_2!A311,ishod_substance!A:P,14,0)</f>
        <v>#N/A</v>
      </c>
      <c r="H311" s="29" t="e">
        <f>VLOOKUP(tbl2_2!A311,ishod_substance!A:P,6,0)</f>
        <v>#N/A</v>
      </c>
      <c r="I311" s="10" t="e">
        <f>VLOOKUP(tbl2_2!A311,ishod_substance!A:P,15,0)</f>
        <v>#N/A</v>
      </c>
      <c r="J311" s="10" t="e">
        <f>VLOOKUP(tbl2_2!A311,ishod_substance!A:P,5,0)</f>
        <v>#N/A</v>
      </c>
      <c r="K311" s="84" t="e">
        <f>VLOOKUP(tbl2_2!A311,ishod_substance!A:Q,17,0)</f>
        <v>#N/A</v>
      </c>
      <c r="L311" s="84" t="e">
        <f>VLOOKUP(tbl2_2!A311,ishod_substance!A:R,18,0)</f>
        <v>#N/A</v>
      </c>
      <c r="M311" s="165" t="e">
        <f>VLOOKUP(tbl2_2!A311,ishod_substance!A:AD,28,0)</f>
        <v>#N/A</v>
      </c>
      <c r="N311" s="4" t="e">
        <f>VLOOKUP(tbl2_2!A311,ishod_substance!A:AD,20,0)</f>
        <v>#N/A</v>
      </c>
      <c r="O311" s="4" t="e">
        <f>VLOOKUP(tbl2_2!A311,ishod_substance!A:AD,21,0)</f>
        <v>#N/A</v>
      </c>
      <c r="P311" s="4" t="e">
        <f>VLOOKUP(tbl2_2!A311,ishod_substance!A:AD,22,0)</f>
        <v>#N/A</v>
      </c>
      <c r="Q311" s="4" t="e">
        <f>VLOOKUP(tbl2_2!A311,ishod_substance!A:AD,23,0)</f>
        <v>#N/A</v>
      </c>
      <c r="R311" s="4" t="e">
        <f>VLOOKUP(tbl2_2!A311,ishod_substance!A:AD,24,0)</f>
        <v>#N/A</v>
      </c>
      <c r="S311" s="4" t="e">
        <f>VLOOKUP(tbl2_2!A311,ishod_substance!A:AD,25,0)</f>
        <v>#N/A</v>
      </c>
      <c r="T311" s="4" t="e">
        <f>VLOOKUP(tbl2_2!A311,ishod_substance!A:AD,26,0)</f>
        <v>#N/A</v>
      </c>
      <c r="U311" s="4" t="e">
        <f>VLOOKUP(tbl2_2!A311,ishod_substance!A:AD,27,0)</f>
        <v>#N/A</v>
      </c>
      <c r="V311" s="166" t="e">
        <f>VLOOKUP(tbl2_2!A311,ishod_substance!A:AD,29,0)</f>
        <v>#N/A</v>
      </c>
      <c r="W311" s="166" t="e">
        <f>VLOOKUP(tbl2_2!A311,ishod_substance!A:AD,30,0)</f>
        <v>#N/A</v>
      </c>
      <c r="X311" s="166" t="e">
        <f>VLOOKUP(tbl2_2!A311,ishod_substance!A:AD,30,0)</f>
        <v>#N/A</v>
      </c>
      <c r="Y311" s="10" t="e">
        <f>VLOOKUP(tbl2_2!A311,ishod_substance!A:AD,7,0)</f>
        <v>#N/A</v>
      </c>
      <c r="Z311" s="9" t="e">
        <f>VLOOKUP(Y311,quide!$A$2:$B$1006,2,0)</f>
        <v>#N/A</v>
      </c>
      <c r="AA311" s="4" t="e">
        <f>VLOOKUP(Y311,quide!$A$2:$J$1006,10,0)</f>
        <v>#N/A</v>
      </c>
      <c r="AB311" s="50" t="e">
        <f>VLOOKUP(tbl2_2!A311,ishod_substance!A:AD,8,0)</f>
        <v>#N/A</v>
      </c>
      <c r="AC311" s="28" t="e">
        <f t="shared" si="5"/>
        <v>#N/A</v>
      </c>
      <c r="AD311" s="27" t="e">
        <f>VLOOKUP(tbl2_2!A311,ishod_substance!A:AD,9,0)</f>
        <v>#N/A</v>
      </c>
      <c r="AE311" s="8" t="e">
        <f>VLOOKUP(tbl2_2!A311,ishod_substance!A:AD,9,0)</f>
        <v>#N/A</v>
      </c>
      <c r="AF311" s="12"/>
    </row>
    <row r="312" spans="1:32" hidden="1" x14ac:dyDescent="0.25">
      <c r="A312">
        <v>304</v>
      </c>
      <c r="B312" s="85">
        <f>IFERROR(IF(OR(AND(ishod_substance!$O$1=3,OR(VLOOKUP('tbl2'!Y312,quide!A:G,7,0)=2,VLOOKUP('tbl2'!Y312,quide!A:G,7,0)=1)),AND(ishod_substance!$O$1=2,VLOOKUP('tbl2'!Y312,quide!A:I,9,0)=1)),1,0),0)</f>
        <v>0</v>
      </c>
      <c r="C312" s="5" t="e">
        <f>VLOOKUP(tbl2_2!A312,ishod_substance!A:P,2,0)</f>
        <v>#N/A</v>
      </c>
      <c r="D312" s="7" t="e">
        <f>VLOOKUP(tbl2_2!A312,ishod_substance!A:P,3,0)</f>
        <v>#N/A</v>
      </c>
      <c r="E312" s="5" t="e">
        <f>VLOOKUP(tbl2_2!A312,ishod_substance!A:P,11,0)</f>
        <v>#N/A</v>
      </c>
      <c r="F312" s="6" t="e">
        <f>VLOOKUP(tbl2_2!A312,ishod_substance!A:P,15,0)</f>
        <v>#N/A</v>
      </c>
      <c r="G312" s="6" t="e">
        <f>VLOOKUP(tbl2_2!A312,ishod_substance!A:P,12,0)&amp;"/"&amp;VLOOKUP(tbl2_2!A312,ishod_substance!A:P,14,0)</f>
        <v>#N/A</v>
      </c>
      <c r="H312" s="29" t="e">
        <f>VLOOKUP(tbl2_2!A312,ishod_substance!A:P,6,0)</f>
        <v>#N/A</v>
      </c>
      <c r="I312" s="10" t="e">
        <f>VLOOKUP(tbl2_2!A312,ishod_substance!A:P,15,0)</f>
        <v>#N/A</v>
      </c>
      <c r="J312" s="10" t="e">
        <f>VLOOKUP(tbl2_2!A312,ishod_substance!A:P,5,0)</f>
        <v>#N/A</v>
      </c>
      <c r="K312" s="84" t="e">
        <f>VLOOKUP(tbl2_2!A312,ishod_substance!A:Q,17,0)</f>
        <v>#N/A</v>
      </c>
      <c r="L312" s="84" t="e">
        <f>VLOOKUP(tbl2_2!A312,ishod_substance!A:R,18,0)</f>
        <v>#N/A</v>
      </c>
      <c r="M312" s="165" t="e">
        <f>VLOOKUP(tbl2_2!A312,ishod_substance!A:AD,28,0)</f>
        <v>#N/A</v>
      </c>
      <c r="N312" s="4" t="e">
        <f>VLOOKUP(tbl2_2!A312,ishod_substance!A:AD,20,0)</f>
        <v>#N/A</v>
      </c>
      <c r="O312" s="4" t="e">
        <f>VLOOKUP(tbl2_2!A312,ishod_substance!A:AD,21,0)</f>
        <v>#N/A</v>
      </c>
      <c r="P312" s="4" t="e">
        <f>VLOOKUP(tbl2_2!A312,ishod_substance!A:AD,22,0)</f>
        <v>#N/A</v>
      </c>
      <c r="Q312" s="4" t="e">
        <f>VLOOKUP(tbl2_2!A312,ishod_substance!A:AD,23,0)</f>
        <v>#N/A</v>
      </c>
      <c r="R312" s="4" t="e">
        <f>VLOOKUP(tbl2_2!A312,ishod_substance!A:AD,24,0)</f>
        <v>#N/A</v>
      </c>
      <c r="S312" s="4" t="e">
        <f>VLOOKUP(tbl2_2!A312,ishod_substance!A:AD,25,0)</f>
        <v>#N/A</v>
      </c>
      <c r="T312" s="4" t="e">
        <f>VLOOKUP(tbl2_2!A312,ishod_substance!A:AD,26,0)</f>
        <v>#N/A</v>
      </c>
      <c r="U312" s="4" t="e">
        <f>VLOOKUP(tbl2_2!A312,ishod_substance!A:AD,27,0)</f>
        <v>#N/A</v>
      </c>
      <c r="V312" s="166" t="e">
        <f>VLOOKUP(tbl2_2!A312,ishod_substance!A:AD,29,0)</f>
        <v>#N/A</v>
      </c>
      <c r="W312" s="166" t="e">
        <f>VLOOKUP(tbl2_2!A312,ishod_substance!A:AD,30,0)</f>
        <v>#N/A</v>
      </c>
      <c r="X312" s="166" t="e">
        <f>VLOOKUP(tbl2_2!A312,ishod_substance!A:AD,30,0)</f>
        <v>#N/A</v>
      </c>
      <c r="Y312" s="10" t="e">
        <f>VLOOKUP(tbl2_2!A312,ishod_substance!A:AD,7,0)</f>
        <v>#N/A</v>
      </c>
      <c r="Z312" s="9" t="e">
        <f>VLOOKUP(Y312,quide!$A$2:$B$1006,2,0)</f>
        <v>#N/A</v>
      </c>
      <c r="AA312" s="4" t="e">
        <f>VLOOKUP(Y312,quide!$A$2:$J$1006,10,0)</f>
        <v>#N/A</v>
      </c>
      <c r="AB312" s="50" t="e">
        <f>VLOOKUP(tbl2_2!A312,ishod_substance!A:AD,8,0)</f>
        <v>#N/A</v>
      </c>
      <c r="AC312" s="28" t="e">
        <f t="shared" si="5"/>
        <v>#N/A</v>
      </c>
      <c r="AD312" s="27" t="e">
        <f>VLOOKUP(tbl2_2!A312,ishod_substance!A:AD,9,0)</f>
        <v>#N/A</v>
      </c>
      <c r="AE312" s="8" t="e">
        <f>VLOOKUP(tbl2_2!A312,ishod_substance!A:AD,9,0)</f>
        <v>#N/A</v>
      </c>
      <c r="AF312" s="12"/>
    </row>
    <row r="313" spans="1:32" hidden="1" x14ac:dyDescent="0.25">
      <c r="A313">
        <v>305</v>
      </c>
      <c r="B313" s="85">
        <f>IFERROR(IF(OR(AND(ishod_substance!$O$1=3,OR(VLOOKUP('tbl2'!Y313,quide!A:G,7,0)=2,VLOOKUP('tbl2'!Y313,quide!A:G,7,0)=1)),AND(ishod_substance!$O$1=2,VLOOKUP('tbl2'!Y313,quide!A:I,9,0)=1)),1,0),0)</f>
        <v>0</v>
      </c>
      <c r="C313" s="5" t="e">
        <f>VLOOKUP(tbl2_2!A313,ishod_substance!A:P,2,0)</f>
        <v>#N/A</v>
      </c>
      <c r="D313" s="7" t="e">
        <f>VLOOKUP(tbl2_2!A313,ishod_substance!A:P,3,0)</f>
        <v>#N/A</v>
      </c>
      <c r="E313" s="5" t="e">
        <f>VLOOKUP(tbl2_2!A313,ishod_substance!A:P,11,0)</f>
        <v>#N/A</v>
      </c>
      <c r="F313" s="6" t="e">
        <f>VLOOKUP(tbl2_2!A313,ishod_substance!A:P,15,0)</f>
        <v>#N/A</v>
      </c>
      <c r="G313" s="6" t="e">
        <f>VLOOKUP(tbl2_2!A313,ishod_substance!A:P,12,0)&amp;"/"&amp;VLOOKUP(tbl2_2!A313,ishod_substance!A:P,14,0)</f>
        <v>#N/A</v>
      </c>
      <c r="H313" s="29" t="e">
        <f>VLOOKUP(tbl2_2!A313,ishod_substance!A:P,6,0)</f>
        <v>#N/A</v>
      </c>
      <c r="I313" s="10" t="e">
        <f>VLOOKUP(tbl2_2!A313,ishod_substance!A:P,15,0)</f>
        <v>#N/A</v>
      </c>
      <c r="J313" s="10" t="e">
        <f>VLOOKUP(tbl2_2!A313,ishod_substance!A:P,5,0)</f>
        <v>#N/A</v>
      </c>
      <c r="K313" s="84" t="e">
        <f>VLOOKUP(tbl2_2!A313,ishod_substance!A:Q,17,0)</f>
        <v>#N/A</v>
      </c>
      <c r="L313" s="84" t="e">
        <f>VLOOKUP(tbl2_2!A313,ishod_substance!A:R,18,0)</f>
        <v>#N/A</v>
      </c>
      <c r="M313" s="165" t="e">
        <f>VLOOKUP(tbl2_2!A313,ishod_substance!A:AD,28,0)</f>
        <v>#N/A</v>
      </c>
      <c r="N313" s="4" t="e">
        <f>VLOOKUP(tbl2_2!A313,ishod_substance!A:AD,20,0)</f>
        <v>#N/A</v>
      </c>
      <c r="O313" s="4" t="e">
        <f>VLOOKUP(tbl2_2!A313,ishod_substance!A:AD,21,0)</f>
        <v>#N/A</v>
      </c>
      <c r="P313" s="4" t="e">
        <f>VLOOKUP(tbl2_2!A313,ishod_substance!A:AD,22,0)</f>
        <v>#N/A</v>
      </c>
      <c r="Q313" s="4" t="e">
        <f>VLOOKUP(tbl2_2!A313,ishod_substance!A:AD,23,0)</f>
        <v>#N/A</v>
      </c>
      <c r="R313" s="4" t="e">
        <f>VLOOKUP(tbl2_2!A313,ishod_substance!A:AD,24,0)</f>
        <v>#N/A</v>
      </c>
      <c r="S313" s="4" t="e">
        <f>VLOOKUP(tbl2_2!A313,ishod_substance!A:AD,25,0)</f>
        <v>#N/A</v>
      </c>
      <c r="T313" s="4" t="e">
        <f>VLOOKUP(tbl2_2!A313,ishod_substance!A:AD,26,0)</f>
        <v>#N/A</v>
      </c>
      <c r="U313" s="4" t="e">
        <f>VLOOKUP(tbl2_2!A313,ishod_substance!A:AD,27,0)</f>
        <v>#N/A</v>
      </c>
      <c r="V313" s="166" t="e">
        <f>VLOOKUP(tbl2_2!A313,ishod_substance!A:AD,29,0)</f>
        <v>#N/A</v>
      </c>
      <c r="W313" s="166" t="e">
        <f>VLOOKUP(tbl2_2!A313,ishod_substance!A:AD,30,0)</f>
        <v>#N/A</v>
      </c>
      <c r="X313" s="166" t="e">
        <f>VLOOKUP(tbl2_2!A313,ishod_substance!A:AD,30,0)</f>
        <v>#N/A</v>
      </c>
      <c r="Y313" s="10" t="e">
        <f>VLOOKUP(tbl2_2!A313,ishod_substance!A:AD,7,0)</f>
        <v>#N/A</v>
      </c>
      <c r="Z313" s="9" t="e">
        <f>VLOOKUP(Y313,quide!$A$2:$B$1006,2,0)</f>
        <v>#N/A</v>
      </c>
      <c r="AA313" s="4" t="e">
        <f>VLOOKUP(Y313,quide!$A$2:$J$1006,10,0)</f>
        <v>#N/A</v>
      </c>
      <c r="AB313" s="50" t="e">
        <f>VLOOKUP(tbl2_2!A313,ishod_substance!A:AD,8,0)</f>
        <v>#N/A</v>
      </c>
      <c r="AC313" s="28" t="e">
        <f t="shared" si="5"/>
        <v>#N/A</v>
      </c>
      <c r="AD313" s="27" t="e">
        <f>VLOOKUP(tbl2_2!A313,ishod_substance!A:AD,9,0)</f>
        <v>#N/A</v>
      </c>
      <c r="AE313" s="8" t="e">
        <f>VLOOKUP(tbl2_2!A313,ishod_substance!A:AD,9,0)</f>
        <v>#N/A</v>
      </c>
      <c r="AF313" s="12"/>
    </row>
    <row r="314" spans="1:32" hidden="1" x14ac:dyDescent="0.25">
      <c r="A314">
        <v>306</v>
      </c>
      <c r="B314" s="85">
        <f>IFERROR(IF(OR(AND(ishod_substance!$O$1=3,OR(VLOOKUP('tbl2'!Y314,quide!A:G,7,0)=2,VLOOKUP('tbl2'!Y314,quide!A:G,7,0)=1)),AND(ishod_substance!$O$1=2,VLOOKUP('tbl2'!Y314,quide!A:I,9,0)=1)),1,0),0)</f>
        <v>0</v>
      </c>
      <c r="C314" s="5" t="e">
        <f>VLOOKUP(tbl2_2!A314,ishod_substance!A:P,2,0)</f>
        <v>#N/A</v>
      </c>
      <c r="D314" s="7" t="e">
        <f>VLOOKUP(tbl2_2!A314,ishod_substance!A:P,3,0)</f>
        <v>#N/A</v>
      </c>
      <c r="E314" s="5" t="e">
        <f>VLOOKUP(tbl2_2!A314,ishod_substance!A:P,11,0)</f>
        <v>#N/A</v>
      </c>
      <c r="F314" s="6" t="e">
        <f>VLOOKUP(tbl2_2!A314,ishod_substance!A:P,15,0)</f>
        <v>#N/A</v>
      </c>
      <c r="G314" s="6" t="e">
        <f>VLOOKUP(tbl2_2!A314,ishod_substance!A:P,12,0)&amp;"/"&amp;VLOOKUP(tbl2_2!A314,ishod_substance!A:P,14,0)</f>
        <v>#N/A</v>
      </c>
      <c r="H314" s="29" t="e">
        <f>VLOOKUP(tbl2_2!A314,ishod_substance!A:P,6,0)</f>
        <v>#N/A</v>
      </c>
      <c r="I314" s="10" t="e">
        <f>VLOOKUP(tbl2_2!A314,ishod_substance!A:P,15,0)</f>
        <v>#N/A</v>
      </c>
      <c r="J314" s="10" t="e">
        <f>VLOOKUP(tbl2_2!A314,ishod_substance!A:P,5,0)</f>
        <v>#N/A</v>
      </c>
      <c r="K314" s="84" t="e">
        <f>VLOOKUP(tbl2_2!A314,ishod_substance!A:Q,17,0)</f>
        <v>#N/A</v>
      </c>
      <c r="L314" s="84" t="e">
        <f>VLOOKUP(tbl2_2!A314,ishod_substance!A:R,18,0)</f>
        <v>#N/A</v>
      </c>
      <c r="M314" s="165" t="e">
        <f>VLOOKUP(tbl2_2!A314,ishod_substance!A:AD,28,0)</f>
        <v>#N/A</v>
      </c>
      <c r="N314" s="4" t="e">
        <f>VLOOKUP(tbl2_2!A314,ishod_substance!A:AD,20,0)</f>
        <v>#N/A</v>
      </c>
      <c r="O314" s="4" t="e">
        <f>VLOOKUP(tbl2_2!A314,ishod_substance!A:AD,21,0)</f>
        <v>#N/A</v>
      </c>
      <c r="P314" s="4" t="e">
        <f>VLOOKUP(tbl2_2!A314,ishod_substance!A:AD,22,0)</f>
        <v>#N/A</v>
      </c>
      <c r="Q314" s="4" t="e">
        <f>VLOOKUP(tbl2_2!A314,ishod_substance!A:AD,23,0)</f>
        <v>#N/A</v>
      </c>
      <c r="R314" s="4" t="e">
        <f>VLOOKUP(tbl2_2!A314,ishod_substance!A:AD,24,0)</f>
        <v>#N/A</v>
      </c>
      <c r="S314" s="4" t="e">
        <f>VLOOKUP(tbl2_2!A314,ishod_substance!A:AD,25,0)</f>
        <v>#N/A</v>
      </c>
      <c r="T314" s="4" t="e">
        <f>VLOOKUP(tbl2_2!A314,ishod_substance!A:AD,26,0)</f>
        <v>#N/A</v>
      </c>
      <c r="U314" s="4" t="e">
        <f>VLOOKUP(tbl2_2!A314,ishod_substance!A:AD,27,0)</f>
        <v>#N/A</v>
      </c>
      <c r="V314" s="166" t="e">
        <f>VLOOKUP(tbl2_2!A314,ishod_substance!A:AD,29,0)</f>
        <v>#N/A</v>
      </c>
      <c r="W314" s="166" t="e">
        <f>VLOOKUP(tbl2_2!A314,ishod_substance!A:AD,30,0)</f>
        <v>#N/A</v>
      </c>
      <c r="X314" s="166" t="e">
        <f>VLOOKUP(tbl2_2!A314,ishod_substance!A:AD,30,0)</f>
        <v>#N/A</v>
      </c>
      <c r="Y314" s="10" t="e">
        <f>VLOOKUP(tbl2_2!A314,ishod_substance!A:AD,7,0)</f>
        <v>#N/A</v>
      </c>
      <c r="Z314" s="9" t="e">
        <f>VLOOKUP(Y314,quide!$A$2:$B$1006,2,0)</f>
        <v>#N/A</v>
      </c>
      <c r="AA314" s="4" t="e">
        <f>VLOOKUP(Y314,quide!$A$2:$J$1006,10,0)</f>
        <v>#N/A</v>
      </c>
      <c r="AB314" s="50" t="e">
        <f>VLOOKUP(tbl2_2!A314,ishod_substance!A:AD,8,0)</f>
        <v>#N/A</v>
      </c>
      <c r="AC314" s="28" t="e">
        <f t="shared" si="5"/>
        <v>#N/A</v>
      </c>
      <c r="AD314" s="27" t="e">
        <f>VLOOKUP(tbl2_2!A314,ishod_substance!A:AD,9,0)</f>
        <v>#N/A</v>
      </c>
      <c r="AE314" s="8" t="e">
        <f>VLOOKUP(tbl2_2!A314,ishod_substance!A:AD,9,0)</f>
        <v>#N/A</v>
      </c>
      <c r="AF314" s="12"/>
    </row>
    <row r="315" spans="1:32" hidden="1" x14ac:dyDescent="0.25">
      <c r="A315">
        <v>307</v>
      </c>
      <c r="B315" s="85">
        <f>IFERROR(IF(OR(AND(ishod_substance!$O$1=3,OR(VLOOKUP('tbl2'!Y315,quide!A:G,7,0)=2,VLOOKUP('tbl2'!Y315,quide!A:G,7,0)=1)),AND(ishod_substance!$O$1=2,VLOOKUP('tbl2'!Y315,quide!A:I,9,0)=1)),1,0),0)</f>
        <v>0</v>
      </c>
      <c r="C315" s="5" t="e">
        <f>VLOOKUP(tbl2_2!A315,ishod_substance!A:P,2,0)</f>
        <v>#N/A</v>
      </c>
      <c r="D315" s="7" t="e">
        <f>VLOOKUP(tbl2_2!A315,ishod_substance!A:P,3,0)</f>
        <v>#N/A</v>
      </c>
      <c r="E315" s="5" t="e">
        <f>VLOOKUP(tbl2_2!A315,ishod_substance!A:P,11,0)</f>
        <v>#N/A</v>
      </c>
      <c r="F315" s="6" t="e">
        <f>VLOOKUP(tbl2_2!A315,ishod_substance!A:P,15,0)</f>
        <v>#N/A</v>
      </c>
      <c r="G315" s="6" t="e">
        <f>VLOOKUP(tbl2_2!A315,ishod_substance!A:P,12,0)&amp;"/"&amp;VLOOKUP(tbl2_2!A315,ishod_substance!A:P,14,0)</f>
        <v>#N/A</v>
      </c>
      <c r="H315" s="29" t="e">
        <f>VLOOKUP(tbl2_2!A315,ishod_substance!A:P,6,0)</f>
        <v>#N/A</v>
      </c>
      <c r="I315" s="10" t="e">
        <f>VLOOKUP(tbl2_2!A315,ishod_substance!A:P,15,0)</f>
        <v>#N/A</v>
      </c>
      <c r="J315" s="10" t="e">
        <f>VLOOKUP(tbl2_2!A315,ishod_substance!A:P,5,0)</f>
        <v>#N/A</v>
      </c>
      <c r="K315" s="84" t="e">
        <f>VLOOKUP(tbl2_2!A315,ishod_substance!A:Q,17,0)</f>
        <v>#N/A</v>
      </c>
      <c r="L315" s="84" t="e">
        <f>VLOOKUP(tbl2_2!A315,ishod_substance!A:R,18,0)</f>
        <v>#N/A</v>
      </c>
      <c r="M315" s="165" t="e">
        <f>VLOOKUP(tbl2_2!A315,ishod_substance!A:AD,28,0)</f>
        <v>#N/A</v>
      </c>
      <c r="N315" s="4" t="e">
        <f>VLOOKUP(tbl2_2!A315,ishod_substance!A:AD,20,0)</f>
        <v>#N/A</v>
      </c>
      <c r="O315" s="4" t="e">
        <f>VLOOKUP(tbl2_2!A315,ishod_substance!A:AD,21,0)</f>
        <v>#N/A</v>
      </c>
      <c r="P315" s="4" t="e">
        <f>VLOOKUP(tbl2_2!A315,ishod_substance!A:AD,22,0)</f>
        <v>#N/A</v>
      </c>
      <c r="Q315" s="4" t="e">
        <f>VLOOKUP(tbl2_2!A315,ishod_substance!A:AD,23,0)</f>
        <v>#N/A</v>
      </c>
      <c r="R315" s="4" t="e">
        <f>VLOOKUP(tbl2_2!A315,ishod_substance!A:AD,24,0)</f>
        <v>#N/A</v>
      </c>
      <c r="S315" s="4" t="e">
        <f>VLOOKUP(tbl2_2!A315,ishod_substance!A:AD,25,0)</f>
        <v>#N/A</v>
      </c>
      <c r="T315" s="4" t="e">
        <f>VLOOKUP(tbl2_2!A315,ishod_substance!A:AD,26,0)</f>
        <v>#N/A</v>
      </c>
      <c r="U315" s="4" t="e">
        <f>VLOOKUP(tbl2_2!A315,ishod_substance!A:AD,27,0)</f>
        <v>#N/A</v>
      </c>
      <c r="V315" s="166" t="e">
        <f>VLOOKUP(tbl2_2!A315,ishod_substance!A:AD,29,0)</f>
        <v>#N/A</v>
      </c>
      <c r="W315" s="166" t="e">
        <f>VLOOKUP(tbl2_2!A315,ishod_substance!A:AD,30,0)</f>
        <v>#N/A</v>
      </c>
      <c r="X315" s="166" t="e">
        <f>VLOOKUP(tbl2_2!A315,ishod_substance!A:AD,30,0)</f>
        <v>#N/A</v>
      </c>
      <c r="Y315" s="10" t="e">
        <f>VLOOKUP(tbl2_2!A315,ishod_substance!A:AD,7,0)</f>
        <v>#N/A</v>
      </c>
      <c r="Z315" s="9" t="e">
        <f>VLOOKUP(Y315,quide!$A$2:$B$1006,2,0)</f>
        <v>#N/A</v>
      </c>
      <c r="AA315" s="4" t="e">
        <f>VLOOKUP(Y315,quide!$A$2:$J$1006,10,0)</f>
        <v>#N/A</v>
      </c>
      <c r="AB315" s="50" t="e">
        <f>VLOOKUP(tbl2_2!A315,ishod_substance!A:AD,8,0)</f>
        <v>#N/A</v>
      </c>
      <c r="AC315" s="28" t="e">
        <f t="shared" ref="AC315:AC378" si="6">IF(O315=0,0,AB315*1000/O315)</f>
        <v>#N/A</v>
      </c>
      <c r="AD315" s="27" t="e">
        <f>VLOOKUP(tbl2_2!A315,ishod_substance!A:AD,9,0)</f>
        <v>#N/A</v>
      </c>
      <c r="AE315" s="8" t="e">
        <f>VLOOKUP(tbl2_2!A315,ishod_substance!A:AD,9,0)</f>
        <v>#N/A</v>
      </c>
      <c r="AF315" s="12"/>
    </row>
    <row r="316" spans="1:32" hidden="1" x14ac:dyDescent="0.25">
      <c r="A316">
        <v>308</v>
      </c>
      <c r="B316" s="85">
        <f>IFERROR(IF(OR(AND(ishod_substance!$O$1=3,OR(VLOOKUP('tbl2'!Y316,quide!A:G,7,0)=2,VLOOKUP('tbl2'!Y316,quide!A:G,7,0)=1)),AND(ishod_substance!$O$1=2,VLOOKUP('tbl2'!Y316,quide!A:I,9,0)=1)),1,0),0)</f>
        <v>0</v>
      </c>
      <c r="C316" s="5">
        <f>VLOOKUP(tbl2_2!A316,ishod_substance!A:P,2,0)</f>
        <v>0</v>
      </c>
      <c r="D316" s="7">
        <f>VLOOKUP(tbl2_2!A316,ishod_substance!A:P,3,0)</f>
        <v>0</v>
      </c>
      <c r="E316" s="5">
        <f>VLOOKUP(tbl2_2!A316,ishod_substance!A:P,11,0)</f>
        <v>0</v>
      </c>
      <c r="F316" s="6">
        <f>VLOOKUP(tbl2_2!A316,ishod_substance!A:P,15,0)</f>
        <v>0</v>
      </c>
      <c r="G316" s="6" t="str">
        <f>VLOOKUP(tbl2_2!A316,ishod_substance!A:P,12,0)&amp;"/"&amp;VLOOKUP(tbl2_2!A316,ishod_substance!A:P,14,0)</f>
        <v>/</v>
      </c>
      <c r="H316" s="29">
        <f>VLOOKUP(tbl2_2!A316,ishod_substance!A:P,6,0)</f>
        <v>0</v>
      </c>
      <c r="I316" s="10">
        <f>VLOOKUP(tbl2_2!A316,ishod_substance!A:P,15,0)</f>
        <v>0</v>
      </c>
      <c r="J316" s="10">
        <f>VLOOKUP(tbl2_2!A316,ishod_substance!A:P,5,0)</f>
        <v>0</v>
      </c>
      <c r="K316" s="84">
        <f>VLOOKUP(tbl2_2!A316,ishod_substance!A:Q,17,0)</f>
        <v>0</v>
      </c>
      <c r="L316" s="84">
        <f>VLOOKUP(tbl2_2!A316,ishod_substance!A:R,18,0)</f>
        <v>0</v>
      </c>
      <c r="M316" s="165">
        <f>VLOOKUP(tbl2_2!A316,ishod_substance!A:AD,28,0)</f>
        <v>0</v>
      </c>
      <c r="N316" s="4">
        <f>VLOOKUP(tbl2_2!A316,ishod_substance!A:AD,20,0)</f>
        <v>0</v>
      </c>
      <c r="O316" s="4">
        <f>VLOOKUP(tbl2_2!A316,ishod_substance!A:AD,21,0)</f>
        <v>0</v>
      </c>
      <c r="P316" s="4">
        <f>VLOOKUP(tbl2_2!A316,ishod_substance!A:AD,22,0)</f>
        <v>0</v>
      </c>
      <c r="Q316" s="4">
        <f>VLOOKUP(tbl2_2!A316,ishod_substance!A:AD,23,0)</f>
        <v>0</v>
      </c>
      <c r="R316" s="4">
        <f>VLOOKUP(tbl2_2!A316,ishod_substance!A:AD,24,0)</f>
        <v>0</v>
      </c>
      <c r="S316" s="4">
        <f>VLOOKUP(tbl2_2!A316,ishod_substance!A:AD,25,0)</f>
        <v>0</v>
      </c>
      <c r="T316" s="4">
        <f>VLOOKUP(tbl2_2!A316,ishod_substance!A:AD,26,0)</f>
        <v>0</v>
      </c>
      <c r="U316" s="4">
        <f>VLOOKUP(tbl2_2!A316,ishod_substance!A:AD,27,0)</f>
        <v>0</v>
      </c>
      <c r="V316" s="166">
        <f>VLOOKUP(tbl2_2!A316,ishod_substance!A:AD,29,0)</f>
        <v>0</v>
      </c>
      <c r="W316" s="166">
        <f>VLOOKUP(tbl2_2!A316,ishod_substance!A:AD,30,0)</f>
        <v>0</v>
      </c>
      <c r="X316" s="166">
        <f>VLOOKUP(tbl2_2!A316,ishod_substance!A:AD,30,0)</f>
        <v>0</v>
      </c>
      <c r="Y316" s="10">
        <f>VLOOKUP(tbl2_2!A316,ishod_substance!A:AD,7,0)</f>
        <v>0</v>
      </c>
      <c r="Z316" s="9" t="e">
        <f>VLOOKUP(Y316,quide!$A$2:$B$1006,2,0)</f>
        <v>#N/A</v>
      </c>
      <c r="AA316" s="4" t="e">
        <f>VLOOKUP(Y316,quide!$A$2:$J$1006,10,0)</f>
        <v>#N/A</v>
      </c>
      <c r="AB316" s="50">
        <f>VLOOKUP(tbl2_2!A316,ishod_substance!A:AD,8,0)</f>
        <v>0</v>
      </c>
      <c r="AC316" s="28">
        <f t="shared" si="6"/>
        <v>0</v>
      </c>
      <c r="AD316" s="27">
        <f>VLOOKUP(tbl2_2!A316,ishod_substance!A:AD,9,0)</f>
        <v>0</v>
      </c>
      <c r="AE316" s="8">
        <f>VLOOKUP(tbl2_2!A316,ishod_substance!A:AD,9,0)</f>
        <v>0</v>
      </c>
      <c r="AF316" s="12"/>
    </row>
    <row r="317" spans="1:32" hidden="1" x14ac:dyDescent="0.25">
      <c r="A317">
        <v>309</v>
      </c>
      <c r="B317" s="85">
        <f>IFERROR(IF(OR(AND(ishod_substance!$O$1=3,OR(VLOOKUP('tbl2'!Y317,quide!A:G,7,0)=2,VLOOKUP('tbl2'!Y317,quide!A:G,7,0)=1)),AND(ishod_substance!$O$1=2,VLOOKUP('tbl2'!Y317,quide!A:I,9,0)=1)),1,0),0)</f>
        <v>0</v>
      </c>
      <c r="C317" s="5">
        <f>VLOOKUP(tbl2_2!A317,ishod_substance!A:P,2,0)</f>
        <v>0</v>
      </c>
      <c r="D317" s="7">
        <f>VLOOKUP(tbl2_2!A317,ishod_substance!A:P,3,0)</f>
        <v>0</v>
      </c>
      <c r="E317" s="5">
        <f>VLOOKUP(tbl2_2!A317,ishod_substance!A:P,11,0)</f>
        <v>0</v>
      </c>
      <c r="F317" s="6">
        <f>VLOOKUP(tbl2_2!A317,ishod_substance!A:P,15,0)</f>
        <v>0</v>
      </c>
      <c r="G317" s="6" t="str">
        <f>VLOOKUP(tbl2_2!A317,ishod_substance!A:P,12,0)&amp;"/"&amp;VLOOKUP(tbl2_2!A317,ishod_substance!A:P,14,0)</f>
        <v>/</v>
      </c>
      <c r="H317" s="29">
        <f>VLOOKUP(tbl2_2!A317,ishod_substance!A:P,6,0)</f>
        <v>0</v>
      </c>
      <c r="I317" s="10">
        <f>VLOOKUP(tbl2_2!A317,ishod_substance!A:P,15,0)</f>
        <v>0</v>
      </c>
      <c r="J317" s="10">
        <f>VLOOKUP(tbl2_2!A317,ishod_substance!A:P,5,0)</f>
        <v>0</v>
      </c>
      <c r="K317" s="84">
        <f>VLOOKUP(tbl2_2!A317,ishod_substance!A:Q,17,0)</f>
        <v>0</v>
      </c>
      <c r="L317" s="84">
        <f>VLOOKUP(tbl2_2!A317,ishod_substance!A:R,18,0)</f>
        <v>0</v>
      </c>
      <c r="M317" s="165">
        <f>VLOOKUP(tbl2_2!A317,ishod_substance!A:AD,28,0)</f>
        <v>0</v>
      </c>
      <c r="N317" s="4">
        <f>VLOOKUP(tbl2_2!A317,ishod_substance!A:AD,20,0)</f>
        <v>0</v>
      </c>
      <c r="O317" s="4">
        <f>VLOOKUP(tbl2_2!A317,ishod_substance!A:AD,21,0)</f>
        <v>0</v>
      </c>
      <c r="P317" s="4">
        <f>VLOOKUP(tbl2_2!A317,ishod_substance!A:AD,22,0)</f>
        <v>0</v>
      </c>
      <c r="Q317" s="4">
        <f>VLOOKUP(tbl2_2!A317,ishod_substance!A:AD,23,0)</f>
        <v>0</v>
      </c>
      <c r="R317" s="4">
        <f>VLOOKUP(tbl2_2!A317,ishod_substance!A:AD,24,0)</f>
        <v>0</v>
      </c>
      <c r="S317" s="4">
        <f>VLOOKUP(tbl2_2!A317,ishod_substance!A:AD,25,0)</f>
        <v>0</v>
      </c>
      <c r="T317" s="4">
        <f>VLOOKUP(tbl2_2!A317,ishod_substance!A:AD,26,0)</f>
        <v>0</v>
      </c>
      <c r="U317" s="4">
        <f>VLOOKUP(tbl2_2!A317,ishod_substance!A:AD,27,0)</f>
        <v>0</v>
      </c>
      <c r="V317" s="166">
        <f>VLOOKUP(tbl2_2!A317,ishod_substance!A:AD,29,0)</f>
        <v>0</v>
      </c>
      <c r="W317" s="166">
        <f>VLOOKUP(tbl2_2!A317,ishod_substance!A:AD,30,0)</f>
        <v>0</v>
      </c>
      <c r="X317" s="166">
        <f>VLOOKUP(tbl2_2!A317,ishod_substance!A:AD,30,0)</f>
        <v>0</v>
      </c>
      <c r="Y317" s="10">
        <f>VLOOKUP(tbl2_2!A317,ishod_substance!A:AD,7,0)</f>
        <v>0</v>
      </c>
      <c r="Z317" s="9" t="e">
        <f>VLOOKUP(Y317,quide!$A$2:$B$1006,2,0)</f>
        <v>#N/A</v>
      </c>
      <c r="AA317" s="4" t="e">
        <f>VLOOKUP(Y317,quide!$A$2:$J$1006,10,0)</f>
        <v>#N/A</v>
      </c>
      <c r="AB317" s="50">
        <f>VLOOKUP(tbl2_2!A317,ishod_substance!A:AD,8,0)</f>
        <v>0</v>
      </c>
      <c r="AC317" s="28">
        <f t="shared" si="6"/>
        <v>0</v>
      </c>
      <c r="AD317" s="27">
        <f>VLOOKUP(tbl2_2!A317,ishod_substance!A:AD,9,0)</f>
        <v>0</v>
      </c>
      <c r="AE317" s="8">
        <f>VLOOKUP(tbl2_2!A317,ishod_substance!A:AD,9,0)</f>
        <v>0</v>
      </c>
      <c r="AF317" s="12"/>
    </row>
    <row r="318" spans="1:32" hidden="1" x14ac:dyDescent="0.25">
      <c r="A318">
        <v>310</v>
      </c>
      <c r="B318" s="85">
        <f>IFERROR(IF(OR(AND(ishod_substance!$O$1=3,OR(VLOOKUP('tbl2'!Y318,quide!A:G,7,0)=2,VLOOKUP('tbl2'!Y318,quide!A:G,7,0)=1)),AND(ishod_substance!$O$1=2,VLOOKUP('tbl2'!Y318,quide!A:I,9,0)=1)),1,0),0)</f>
        <v>0</v>
      </c>
      <c r="C318" s="5">
        <f>VLOOKUP(tbl2_2!A318,ishod_substance!A:P,2,0)</f>
        <v>0</v>
      </c>
      <c r="D318" s="7">
        <f>VLOOKUP(tbl2_2!A318,ishod_substance!A:P,3,0)</f>
        <v>0</v>
      </c>
      <c r="E318" s="5">
        <f>VLOOKUP(tbl2_2!A318,ishod_substance!A:P,11,0)</f>
        <v>0</v>
      </c>
      <c r="F318" s="6">
        <f>VLOOKUP(tbl2_2!A318,ishod_substance!A:P,15,0)</f>
        <v>0</v>
      </c>
      <c r="G318" s="6" t="str">
        <f>VLOOKUP(tbl2_2!A318,ishod_substance!A:P,12,0)&amp;"/"&amp;VLOOKUP(tbl2_2!A318,ishod_substance!A:P,14,0)</f>
        <v>/</v>
      </c>
      <c r="H318" s="29">
        <f>VLOOKUP(tbl2_2!A318,ishod_substance!A:P,6,0)</f>
        <v>0</v>
      </c>
      <c r="I318" s="10">
        <f>VLOOKUP(tbl2_2!A318,ishod_substance!A:P,15,0)</f>
        <v>0</v>
      </c>
      <c r="J318" s="10">
        <f>VLOOKUP(tbl2_2!A318,ishod_substance!A:P,5,0)</f>
        <v>0</v>
      </c>
      <c r="K318" s="84">
        <f>VLOOKUP(tbl2_2!A318,ishod_substance!A:Q,17,0)</f>
        <v>0</v>
      </c>
      <c r="L318" s="84">
        <f>VLOOKUP(tbl2_2!A318,ishod_substance!A:R,18,0)</f>
        <v>0</v>
      </c>
      <c r="M318" s="165">
        <f>VLOOKUP(tbl2_2!A318,ishod_substance!A:AD,28,0)</f>
        <v>0</v>
      </c>
      <c r="N318" s="4">
        <f>VLOOKUP(tbl2_2!A318,ishod_substance!A:AD,20,0)</f>
        <v>0</v>
      </c>
      <c r="O318" s="4">
        <f>VLOOKUP(tbl2_2!A318,ishod_substance!A:AD,21,0)</f>
        <v>0</v>
      </c>
      <c r="P318" s="4">
        <f>VLOOKUP(tbl2_2!A318,ishod_substance!A:AD,22,0)</f>
        <v>0</v>
      </c>
      <c r="Q318" s="4">
        <f>VLOOKUP(tbl2_2!A318,ishod_substance!A:AD,23,0)</f>
        <v>0</v>
      </c>
      <c r="R318" s="4">
        <f>VLOOKUP(tbl2_2!A318,ishod_substance!A:AD,24,0)</f>
        <v>0</v>
      </c>
      <c r="S318" s="4">
        <f>VLOOKUP(tbl2_2!A318,ishod_substance!A:AD,25,0)</f>
        <v>0</v>
      </c>
      <c r="T318" s="4">
        <f>VLOOKUP(tbl2_2!A318,ishod_substance!A:AD,26,0)</f>
        <v>0</v>
      </c>
      <c r="U318" s="4">
        <f>VLOOKUP(tbl2_2!A318,ishod_substance!A:AD,27,0)</f>
        <v>0</v>
      </c>
      <c r="V318" s="166">
        <f>VLOOKUP(tbl2_2!A318,ishod_substance!A:AD,29,0)</f>
        <v>0</v>
      </c>
      <c r="W318" s="166">
        <f>VLOOKUP(tbl2_2!A318,ishod_substance!A:AD,30,0)</f>
        <v>0</v>
      </c>
      <c r="X318" s="166">
        <f>VLOOKUP(tbl2_2!A318,ishod_substance!A:AD,30,0)</f>
        <v>0</v>
      </c>
      <c r="Y318" s="10">
        <f>VLOOKUP(tbl2_2!A318,ishod_substance!A:AD,7,0)</f>
        <v>0</v>
      </c>
      <c r="Z318" s="9" t="e">
        <f>VLOOKUP(Y318,quide!$A$2:$B$1006,2,0)</f>
        <v>#N/A</v>
      </c>
      <c r="AA318" s="4" t="e">
        <f>VLOOKUP(Y318,quide!$A$2:$J$1006,10,0)</f>
        <v>#N/A</v>
      </c>
      <c r="AB318" s="50">
        <f>VLOOKUP(tbl2_2!A318,ishod_substance!A:AD,8,0)</f>
        <v>0</v>
      </c>
      <c r="AC318" s="28">
        <f t="shared" si="6"/>
        <v>0</v>
      </c>
      <c r="AD318" s="27">
        <f>VLOOKUP(tbl2_2!A318,ishod_substance!A:AD,9,0)</f>
        <v>0</v>
      </c>
      <c r="AE318" s="8">
        <f>VLOOKUP(tbl2_2!A318,ishod_substance!A:AD,9,0)</f>
        <v>0</v>
      </c>
      <c r="AF318" s="12"/>
    </row>
    <row r="319" spans="1:32" hidden="1" x14ac:dyDescent="0.25">
      <c r="A319">
        <v>311</v>
      </c>
      <c r="B319" s="85">
        <f>IFERROR(IF(OR(AND(ishod_substance!$O$1=3,OR(VLOOKUP('tbl2'!Y319,quide!A:G,7,0)=2,VLOOKUP('tbl2'!Y319,quide!A:G,7,0)=1)),AND(ishod_substance!$O$1=2,VLOOKUP('tbl2'!Y319,quide!A:I,9,0)=1)),1,0),0)</f>
        <v>0</v>
      </c>
      <c r="C319" s="5">
        <f>VLOOKUP(tbl2_2!A319,ishod_substance!A:P,2,0)</f>
        <v>0</v>
      </c>
      <c r="D319" s="7">
        <f>VLOOKUP(tbl2_2!A319,ishod_substance!A:P,3,0)</f>
        <v>0</v>
      </c>
      <c r="E319" s="5">
        <f>VLOOKUP(tbl2_2!A319,ishod_substance!A:P,11,0)</f>
        <v>0</v>
      </c>
      <c r="F319" s="6">
        <f>VLOOKUP(tbl2_2!A319,ishod_substance!A:P,15,0)</f>
        <v>0</v>
      </c>
      <c r="G319" s="6" t="str">
        <f>VLOOKUP(tbl2_2!A319,ishod_substance!A:P,12,0)&amp;"/"&amp;VLOOKUP(tbl2_2!A319,ishod_substance!A:P,14,0)</f>
        <v>/</v>
      </c>
      <c r="H319" s="29">
        <f>VLOOKUP(tbl2_2!A319,ishod_substance!A:P,6,0)</f>
        <v>0</v>
      </c>
      <c r="I319" s="10">
        <f>VLOOKUP(tbl2_2!A319,ishod_substance!A:P,15,0)</f>
        <v>0</v>
      </c>
      <c r="J319" s="10">
        <f>VLOOKUP(tbl2_2!A319,ishod_substance!A:P,5,0)</f>
        <v>0</v>
      </c>
      <c r="K319" s="84">
        <f>VLOOKUP(tbl2_2!A319,ishod_substance!A:Q,17,0)</f>
        <v>0</v>
      </c>
      <c r="L319" s="84">
        <f>VLOOKUP(tbl2_2!A319,ishod_substance!A:R,18,0)</f>
        <v>0</v>
      </c>
      <c r="M319" s="165">
        <f>VLOOKUP(tbl2_2!A319,ishod_substance!A:AD,28,0)</f>
        <v>0</v>
      </c>
      <c r="N319" s="4">
        <f>VLOOKUP(tbl2_2!A319,ishod_substance!A:AD,20,0)</f>
        <v>0</v>
      </c>
      <c r="O319" s="4">
        <f>VLOOKUP(tbl2_2!A319,ishod_substance!A:AD,21,0)</f>
        <v>0</v>
      </c>
      <c r="P319" s="4">
        <f>VLOOKUP(tbl2_2!A319,ishod_substance!A:AD,22,0)</f>
        <v>0</v>
      </c>
      <c r="Q319" s="4">
        <f>VLOOKUP(tbl2_2!A319,ishod_substance!A:AD,23,0)</f>
        <v>0</v>
      </c>
      <c r="R319" s="4">
        <f>VLOOKUP(tbl2_2!A319,ishod_substance!A:AD,24,0)</f>
        <v>0</v>
      </c>
      <c r="S319" s="4">
        <f>VLOOKUP(tbl2_2!A319,ishod_substance!A:AD,25,0)</f>
        <v>0</v>
      </c>
      <c r="T319" s="4">
        <f>VLOOKUP(tbl2_2!A319,ishod_substance!A:AD,26,0)</f>
        <v>0</v>
      </c>
      <c r="U319" s="4">
        <f>VLOOKUP(tbl2_2!A319,ishod_substance!A:AD,27,0)</f>
        <v>0</v>
      </c>
      <c r="V319" s="166">
        <f>VLOOKUP(tbl2_2!A319,ishod_substance!A:AD,29,0)</f>
        <v>0</v>
      </c>
      <c r="W319" s="166">
        <f>VLOOKUP(tbl2_2!A319,ishod_substance!A:AD,30,0)</f>
        <v>0</v>
      </c>
      <c r="X319" s="166">
        <f>VLOOKUP(tbl2_2!A319,ishod_substance!A:AD,30,0)</f>
        <v>0</v>
      </c>
      <c r="Y319" s="10">
        <f>VLOOKUP(tbl2_2!A319,ishod_substance!A:AD,7,0)</f>
        <v>0</v>
      </c>
      <c r="Z319" s="9" t="e">
        <f>VLOOKUP(Y319,quide!$A$2:$B$1006,2,0)</f>
        <v>#N/A</v>
      </c>
      <c r="AA319" s="4" t="e">
        <f>VLOOKUP(Y319,quide!$A$2:$J$1006,10,0)</f>
        <v>#N/A</v>
      </c>
      <c r="AB319" s="50">
        <f>VLOOKUP(tbl2_2!A319,ishod_substance!A:AD,8,0)</f>
        <v>0</v>
      </c>
      <c r="AC319" s="28">
        <f t="shared" si="6"/>
        <v>0</v>
      </c>
      <c r="AD319" s="27">
        <f>VLOOKUP(tbl2_2!A319,ishod_substance!A:AD,9,0)</f>
        <v>0</v>
      </c>
      <c r="AE319" s="8">
        <f>VLOOKUP(tbl2_2!A319,ishod_substance!A:AD,9,0)</f>
        <v>0</v>
      </c>
      <c r="AF319" s="12"/>
    </row>
    <row r="320" spans="1:32" hidden="1" x14ac:dyDescent="0.25">
      <c r="A320">
        <v>312</v>
      </c>
      <c r="B320" s="85">
        <f>IFERROR(IF(OR(AND(ishod_substance!$O$1=3,OR(VLOOKUP('tbl2'!Y320,quide!A:G,7,0)=2,VLOOKUP('tbl2'!Y320,quide!A:G,7,0)=1)),AND(ishod_substance!$O$1=2,VLOOKUP('tbl2'!Y320,quide!A:I,9,0)=1)),1,0),0)</f>
        <v>0</v>
      </c>
      <c r="C320" s="5">
        <f>VLOOKUP(tbl2_2!A320,ishod_substance!A:P,2,0)</f>
        <v>0</v>
      </c>
      <c r="D320" s="7">
        <f>VLOOKUP(tbl2_2!A320,ishod_substance!A:P,3,0)</f>
        <v>0</v>
      </c>
      <c r="E320" s="5">
        <f>VLOOKUP(tbl2_2!A320,ishod_substance!A:P,11,0)</f>
        <v>0</v>
      </c>
      <c r="F320" s="6">
        <f>VLOOKUP(tbl2_2!A320,ishod_substance!A:P,15,0)</f>
        <v>0</v>
      </c>
      <c r="G320" s="6" t="str">
        <f>VLOOKUP(tbl2_2!A320,ishod_substance!A:P,12,0)&amp;"/"&amp;VLOOKUP(tbl2_2!A320,ishod_substance!A:P,14,0)</f>
        <v>/</v>
      </c>
      <c r="H320" s="29">
        <f>VLOOKUP(tbl2_2!A320,ishod_substance!A:P,6,0)</f>
        <v>0</v>
      </c>
      <c r="I320" s="10">
        <f>VLOOKUP(tbl2_2!A320,ishod_substance!A:P,15,0)</f>
        <v>0</v>
      </c>
      <c r="J320" s="10">
        <f>VLOOKUP(tbl2_2!A320,ishod_substance!A:P,5,0)</f>
        <v>0</v>
      </c>
      <c r="K320" s="84">
        <f>VLOOKUP(tbl2_2!A320,ishod_substance!A:Q,17,0)</f>
        <v>0</v>
      </c>
      <c r="L320" s="84">
        <f>VLOOKUP(tbl2_2!A320,ishod_substance!A:R,18,0)</f>
        <v>0</v>
      </c>
      <c r="M320" s="165">
        <f>VLOOKUP(tbl2_2!A320,ishod_substance!A:AD,28,0)</f>
        <v>0</v>
      </c>
      <c r="N320" s="4">
        <f>VLOOKUP(tbl2_2!A320,ishod_substance!A:AD,20,0)</f>
        <v>0</v>
      </c>
      <c r="O320" s="4">
        <f>VLOOKUP(tbl2_2!A320,ishod_substance!A:AD,21,0)</f>
        <v>0</v>
      </c>
      <c r="P320" s="4">
        <f>VLOOKUP(tbl2_2!A320,ishod_substance!A:AD,22,0)</f>
        <v>0</v>
      </c>
      <c r="Q320" s="4">
        <f>VLOOKUP(tbl2_2!A320,ishod_substance!A:AD,23,0)</f>
        <v>0</v>
      </c>
      <c r="R320" s="4">
        <f>VLOOKUP(tbl2_2!A320,ishod_substance!A:AD,24,0)</f>
        <v>0</v>
      </c>
      <c r="S320" s="4">
        <f>VLOOKUP(tbl2_2!A320,ishod_substance!A:AD,25,0)</f>
        <v>0</v>
      </c>
      <c r="T320" s="4">
        <f>VLOOKUP(tbl2_2!A320,ishod_substance!A:AD,26,0)</f>
        <v>0</v>
      </c>
      <c r="U320" s="4">
        <f>VLOOKUP(tbl2_2!A320,ishod_substance!A:AD,27,0)</f>
        <v>0</v>
      </c>
      <c r="V320" s="166">
        <f>VLOOKUP(tbl2_2!A320,ishod_substance!A:AD,29,0)</f>
        <v>0</v>
      </c>
      <c r="W320" s="166">
        <f>VLOOKUP(tbl2_2!A320,ishod_substance!A:AD,30,0)</f>
        <v>0</v>
      </c>
      <c r="X320" s="166">
        <f>VLOOKUP(tbl2_2!A320,ishod_substance!A:AD,30,0)</f>
        <v>0</v>
      </c>
      <c r="Y320" s="10">
        <f>VLOOKUP(tbl2_2!A320,ishod_substance!A:AD,7,0)</f>
        <v>0</v>
      </c>
      <c r="Z320" s="9" t="e">
        <f>VLOOKUP(Y320,quide!$A$2:$B$1006,2,0)</f>
        <v>#N/A</v>
      </c>
      <c r="AA320" s="4" t="e">
        <f>VLOOKUP(Y320,quide!$A$2:$J$1006,10,0)</f>
        <v>#N/A</v>
      </c>
      <c r="AB320" s="50">
        <f>VLOOKUP(tbl2_2!A320,ishod_substance!A:AD,8,0)</f>
        <v>0</v>
      </c>
      <c r="AC320" s="28">
        <f t="shared" si="6"/>
        <v>0</v>
      </c>
      <c r="AD320" s="27">
        <f>VLOOKUP(tbl2_2!A320,ishod_substance!A:AD,9,0)</f>
        <v>0</v>
      </c>
      <c r="AE320" s="8">
        <f>VLOOKUP(tbl2_2!A320,ishod_substance!A:AD,9,0)</f>
        <v>0</v>
      </c>
      <c r="AF320" s="12"/>
    </row>
    <row r="321" spans="1:32" hidden="1" x14ac:dyDescent="0.25">
      <c r="A321">
        <v>313</v>
      </c>
      <c r="B321" s="85">
        <f>IFERROR(IF(OR(AND(ishod_substance!$O$1=3,OR(VLOOKUP('tbl2'!Y321,quide!A:G,7,0)=2,VLOOKUP('tbl2'!Y321,quide!A:G,7,0)=1)),AND(ishod_substance!$O$1=2,VLOOKUP('tbl2'!Y321,quide!A:I,9,0)=1)),1,0),0)</f>
        <v>0</v>
      </c>
      <c r="C321" s="5">
        <f>VLOOKUP(tbl2_2!A321,ishod_substance!A:P,2,0)</f>
        <v>0</v>
      </c>
      <c r="D321" s="7">
        <f>VLOOKUP(tbl2_2!A321,ishod_substance!A:P,3,0)</f>
        <v>0</v>
      </c>
      <c r="E321" s="5">
        <f>VLOOKUP(tbl2_2!A321,ishod_substance!A:P,11,0)</f>
        <v>0</v>
      </c>
      <c r="F321" s="6">
        <f>VLOOKUP(tbl2_2!A321,ishod_substance!A:P,15,0)</f>
        <v>0</v>
      </c>
      <c r="G321" s="6" t="str">
        <f>VLOOKUP(tbl2_2!A321,ishod_substance!A:P,12,0)&amp;"/"&amp;VLOOKUP(tbl2_2!A321,ishod_substance!A:P,14,0)</f>
        <v>/</v>
      </c>
      <c r="H321" s="29">
        <f>VLOOKUP(tbl2_2!A321,ishod_substance!A:P,6,0)</f>
        <v>0</v>
      </c>
      <c r="I321" s="10">
        <f>VLOOKUP(tbl2_2!A321,ishod_substance!A:P,15,0)</f>
        <v>0</v>
      </c>
      <c r="J321" s="10">
        <f>VLOOKUP(tbl2_2!A321,ishod_substance!A:P,5,0)</f>
        <v>0</v>
      </c>
      <c r="K321" s="84">
        <f>VLOOKUP(tbl2_2!A321,ishod_substance!A:Q,17,0)</f>
        <v>0</v>
      </c>
      <c r="L321" s="84">
        <f>VLOOKUP(tbl2_2!A321,ishod_substance!A:R,18,0)</f>
        <v>0</v>
      </c>
      <c r="M321" s="165">
        <f>VLOOKUP(tbl2_2!A321,ishod_substance!A:AD,28,0)</f>
        <v>0</v>
      </c>
      <c r="N321" s="4">
        <f>VLOOKUP(tbl2_2!A321,ishod_substance!A:AD,20,0)</f>
        <v>0</v>
      </c>
      <c r="O321" s="4">
        <f>VLOOKUP(tbl2_2!A321,ishod_substance!A:AD,21,0)</f>
        <v>0</v>
      </c>
      <c r="P321" s="4">
        <f>VLOOKUP(tbl2_2!A321,ishod_substance!A:AD,22,0)</f>
        <v>0</v>
      </c>
      <c r="Q321" s="4">
        <f>VLOOKUP(tbl2_2!A321,ishod_substance!A:AD,23,0)</f>
        <v>0</v>
      </c>
      <c r="R321" s="4">
        <f>VLOOKUP(tbl2_2!A321,ishod_substance!A:AD,24,0)</f>
        <v>0</v>
      </c>
      <c r="S321" s="4">
        <f>VLOOKUP(tbl2_2!A321,ishod_substance!A:AD,25,0)</f>
        <v>0</v>
      </c>
      <c r="T321" s="4">
        <f>VLOOKUP(tbl2_2!A321,ishod_substance!A:AD,26,0)</f>
        <v>0</v>
      </c>
      <c r="U321" s="4">
        <f>VLOOKUP(tbl2_2!A321,ishod_substance!A:AD,27,0)</f>
        <v>0</v>
      </c>
      <c r="V321" s="166">
        <f>VLOOKUP(tbl2_2!A321,ishod_substance!A:AD,29,0)</f>
        <v>0</v>
      </c>
      <c r="W321" s="166">
        <f>VLOOKUP(tbl2_2!A321,ishod_substance!A:AD,30,0)</f>
        <v>0</v>
      </c>
      <c r="X321" s="166">
        <f>VLOOKUP(tbl2_2!A321,ishod_substance!A:AD,30,0)</f>
        <v>0</v>
      </c>
      <c r="Y321" s="10">
        <f>VLOOKUP(tbl2_2!A321,ishod_substance!A:AD,7,0)</f>
        <v>0</v>
      </c>
      <c r="Z321" s="9" t="e">
        <f>VLOOKUP(Y321,quide!$A$2:$B$1006,2,0)</f>
        <v>#N/A</v>
      </c>
      <c r="AA321" s="4" t="e">
        <f>VLOOKUP(Y321,quide!$A$2:$J$1006,10,0)</f>
        <v>#N/A</v>
      </c>
      <c r="AB321" s="50">
        <f>VLOOKUP(tbl2_2!A321,ishod_substance!A:AD,8,0)</f>
        <v>0</v>
      </c>
      <c r="AC321" s="28">
        <f t="shared" si="6"/>
        <v>0</v>
      </c>
      <c r="AD321" s="27">
        <f>VLOOKUP(tbl2_2!A321,ishod_substance!A:AD,9,0)</f>
        <v>0</v>
      </c>
      <c r="AE321" s="8">
        <f>VLOOKUP(tbl2_2!A321,ishod_substance!A:AD,9,0)</f>
        <v>0</v>
      </c>
      <c r="AF321" s="12"/>
    </row>
    <row r="322" spans="1:32" hidden="1" x14ac:dyDescent="0.25">
      <c r="A322">
        <v>314</v>
      </c>
      <c r="B322" s="85">
        <f>IFERROR(IF(OR(AND(ishod_substance!$O$1=3,OR(VLOOKUP('tbl2'!Y322,quide!A:G,7,0)=2,VLOOKUP('tbl2'!Y322,quide!A:G,7,0)=1)),AND(ishod_substance!$O$1=2,VLOOKUP('tbl2'!Y322,quide!A:I,9,0)=1)),1,0),0)</f>
        <v>0</v>
      </c>
      <c r="C322" s="5">
        <f>VLOOKUP(tbl2_2!A322,ishod_substance!A:P,2,0)</f>
        <v>0</v>
      </c>
      <c r="D322" s="7">
        <f>VLOOKUP(tbl2_2!A322,ishod_substance!A:P,3,0)</f>
        <v>0</v>
      </c>
      <c r="E322" s="5">
        <f>VLOOKUP(tbl2_2!A322,ishod_substance!A:P,11,0)</f>
        <v>0</v>
      </c>
      <c r="F322" s="6">
        <f>VLOOKUP(tbl2_2!A322,ishod_substance!A:P,15,0)</f>
        <v>0</v>
      </c>
      <c r="G322" s="6" t="str">
        <f>VLOOKUP(tbl2_2!A322,ishod_substance!A:P,12,0)&amp;"/"&amp;VLOOKUP(tbl2_2!A322,ishod_substance!A:P,14,0)</f>
        <v>/</v>
      </c>
      <c r="H322" s="29">
        <f>VLOOKUP(tbl2_2!A322,ishod_substance!A:P,6,0)</f>
        <v>0</v>
      </c>
      <c r="I322" s="10">
        <f>VLOOKUP(tbl2_2!A322,ishod_substance!A:P,15,0)</f>
        <v>0</v>
      </c>
      <c r="J322" s="10">
        <f>VLOOKUP(tbl2_2!A322,ishod_substance!A:P,5,0)</f>
        <v>0</v>
      </c>
      <c r="K322" s="84">
        <f>VLOOKUP(tbl2_2!A322,ishod_substance!A:Q,17,0)</f>
        <v>0</v>
      </c>
      <c r="L322" s="84">
        <f>VLOOKUP(tbl2_2!A322,ishod_substance!A:R,18,0)</f>
        <v>0</v>
      </c>
      <c r="M322" s="165">
        <f>VLOOKUP(tbl2_2!A322,ishod_substance!A:AD,28,0)</f>
        <v>0</v>
      </c>
      <c r="N322" s="4">
        <f>VLOOKUP(tbl2_2!A322,ishod_substance!A:AD,20,0)</f>
        <v>0</v>
      </c>
      <c r="O322" s="4">
        <f>VLOOKUP(tbl2_2!A322,ishod_substance!A:AD,21,0)</f>
        <v>0</v>
      </c>
      <c r="P322" s="4">
        <f>VLOOKUP(tbl2_2!A322,ishod_substance!A:AD,22,0)</f>
        <v>0</v>
      </c>
      <c r="Q322" s="4">
        <f>VLOOKUP(tbl2_2!A322,ishod_substance!A:AD,23,0)</f>
        <v>0</v>
      </c>
      <c r="R322" s="4">
        <f>VLOOKUP(tbl2_2!A322,ishod_substance!A:AD,24,0)</f>
        <v>0</v>
      </c>
      <c r="S322" s="4">
        <f>VLOOKUP(tbl2_2!A322,ishod_substance!A:AD,25,0)</f>
        <v>0</v>
      </c>
      <c r="T322" s="4">
        <f>VLOOKUP(tbl2_2!A322,ishod_substance!A:AD,26,0)</f>
        <v>0</v>
      </c>
      <c r="U322" s="4">
        <f>VLOOKUP(tbl2_2!A322,ishod_substance!A:AD,27,0)</f>
        <v>0</v>
      </c>
      <c r="V322" s="166">
        <f>VLOOKUP(tbl2_2!A322,ishod_substance!A:AD,29,0)</f>
        <v>0</v>
      </c>
      <c r="W322" s="166">
        <f>VLOOKUP(tbl2_2!A322,ishod_substance!A:AD,30,0)</f>
        <v>0</v>
      </c>
      <c r="X322" s="166">
        <f>VLOOKUP(tbl2_2!A322,ishod_substance!A:AD,30,0)</f>
        <v>0</v>
      </c>
      <c r="Y322" s="10">
        <f>VLOOKUP(tbl2_2!A322,ishod_substance!A:AD,7,0)</f>
        <v>0</v>
      </c>
      <c r="Z322" s="9" t="e">
        <f>VLOOKUP(Y322,quide!$A$2:$B$1006,2,0)</f>
        <v>#N/A</v>
      </c>
      <c r="AA322" s="4" t="e">
        <f>VLOOKUP(Y322,quide!$A$2:$J$1006,10,0)</f>
        <v>#N/A</v>
      </c>
      <c r="AB322" s="50">
        <f>VLOOKUP(tbl2_2!A322,ishod_substance!A:AD,8,0)</f>
        <v>0</v>
      </c>
      <c r="AC322" s="28">
        <f t="shared" si="6"/>
        <v>0</v>
      </c>
      <c r="AD322" s="27">
        <f>VLOOKUP(tbl2_2!A322,ishod_substance!A:AD,9,0)</f>
        <v>0</v>
      </c>
      <c r="AE322" s="8">
        <f>VLOOKUP(tbl2_2!A322,ishod_substance!A:AD,9,0)</f>
        <v>0</v>
      </c>
      <c r="AF322" s="12"/>
    </row>
    <row r="323" spans="1:32" hidden="1" x14ac:dyDescent="0.25">
      <c r="A323">
        <v>315</v>
      </c>
      <c r="B323" s="85">
        <f>IFERROR(IF(OR(AND(ishod_substance!$O$1=3,OR(VLOOKUP('tbl2'!Y323,quide!A:G,7,0)=2,VLOOKUP('tbl2'!Y323,quide!A:G,7,0)=1)),AND(ishod_substance!$O$1=2,VLOOKUP('tbl2'!Y323,quide!A:I,9,0)=1)),1,0),0)</f>
        <v>0</v>
      </c>
      <c r="C323" s="5">
        <f>VLOOKUP(tbl2_2!A323,ishod_substance!A:P,2,0)</f>
        <v>0</v>
      </c>
      <c r="D323" s="7">
        <f>VLOOKUP(tbl2_2!A323,ishod_substance!A:P,3,0)</f>
        <v>0</v>
      </c>
      <c r="E323" s="5">
        <f>VLOOKUP(tbl2_2!A323,ishod_substance!A:P,11,0)</f>
        <v>0</v>
      </c>
      <c r="F323" s="6">
        <f>VLOOKUP(tbl2_2!A323,ishod_substance!A:P,15,0)</f>
        <v>0</v>
      </c>
      <c r="G323" s="6" t="str">
        <f>VLOOKUP(tbl2_2!A323,ishod_substance!A:P,12,0)&amp;"/"&amp;VLOOKUP(tbl2_2!A323,ishod_substance!A:P,14,0)</f>
        <v>/</v>
      </c>
      <c r="H323" s="29">
        <f>VLOOKUP(tbl2_2!A323,ishod_substance!A:P,6,0)</f>
        <v>0</v>
      </c>
      <c r="I323" s="10">
        <f>VLOOKUP(tbl2_2!A323,ishod_substance!A:P,15,0)</f>
        <v>0</v>
      </c>
      <c r="J323" s="10">
        <f>VLOOKUP(tbl2_2!A323,ishod_substance!A:P,5,0)</f>
        <v>0</v>
      </c>
      <c r="K323" s="84">
        <f>VLOOKUP(tbl2_2!A323,ishod_substance!A:Q,17,0)</f>
        <v>0</v>
      </c>
      <c r="L323" s="84">
        <f>VLOOKUP(tbl2_2!A323,ishod_substance!A:R,18,0)</f>
        <v>0</v>
      </c>
      <c r="M323" s="165">
        <f>VLOOKUP(tbl2_2!A323,ishod_substance!A:AD,28,0)</f>
        <v>0</v>
      </c>
      <c r="N323" s="4">
        <f>VLOOKUP(tbl2_2!A323,ishod_substance!A:AD,20,0)</f>
        <v>0</v>
      </c>
      <c r="O323" s="4">
        <f>VLOOKUP(tbl2_2!A323,ishod_substance!A:AD,21,0)</f>
        <v>0</v>
      </c>
      <c r="P323" s="4">
        <f>VLOOKUP(tbl2_2!A323,ishod_substance!A:AD,22,0)</f>
        <v>0</v>
      </c>
      <c r="Q323" s="4">
        <f>VLOOKUP(tbl2_2!A323,ishod_substance!A:AD,23,0)</f>
        <v>0</v>
      </c>
      <c r="R323" s="4">
        <f>VLOOKUP(tbl2_2!A323,ishod_substance!A:AD,24,0)</f>
        <v>0</v>
      </c>
      <c r="S323" s="4">
        <f>VLOOKUP(tbl2_2!A323,ishod_substance!A:AD,25,0)</f>
        <v>0</v>
      </c>
      <c r="T323" s="4">
        <f>VLOOKUP(tbl2_2!A323,ishod_substance!A:AD,26,0)</f>
        <v>0</v>
      </c>
      <c r="U323" s="4">
        <f>VLOOKUP(tbl2_2!A323,ishod_substance!A:AD,27,0)</f>
        <v>0</v>
      </c>
      <c r="V323" s="166">
        <f>VLOOKUP(tbl2_2!A323,ishod_substance!A:AD,29,0)</f>
        <v>0</v>
      </c>
      <c r="W323" s="166">
        <f>VLOOKUP(tbl2_2!A323,ishod_substance!A:AD,30,0)</f>
        <v>0</v>
      </c>
      <c r="X323" s="166">
        <f>VLOOKUP(tbl2_2!A323,ishod_substance!A:AD,30,0)</f>
        <v>0</v>
      </c>
      <c r="Y323" s="10">
        <f>VLOOKUP(tbl2_2!A323,ishod_substance!A:AD,7,0)</f>
        <v>0</v>
      </c>
      <c r="Z323" s="9" t="e">
        <f>VLOOKUP(Y323,quide!$A$2:$B$1006,2,0)</f>
        <v>#N/A</v>
      </c>
      <c r="AA323" s="4" t="e">
        <f>VLOOKUP(Y323,quide!$A$2:$J$1006,10,0)</f>
        <v>#N/A</v>
      </c>
      <c r="AB323" s="50">
        <f>VLOOKUP(tbl2_2!A323,ishod_substance!A:AD,8,0)</f>
        <v>0</v>
      </c>
      <c r="AC323" s="28">
        <f t="shared" si="6"/>
        <v>0</v>
      </c>
      <c r="AD323" s="27">
        <f>VLOOKUP(tbl2_2!A323,ishod_substance!A:AD,9,0)</f>
        <v>0</v>
      </c>
      <c r="AE323" s="8">
        <f>VLOOKUP(tbl2_2!A323,ishod_substance!A:AD,9,0)</f>
        <v>0</v>
      </c>
      <c r="AF323" s="12"/>
    </row>
    <row r="324" spans="1:32" hidden="1" x14ac:dyDescent="0.25">
      <c r="A324">
        <v>316</v>
      </c>
      <c r="B324" s="85">
        <f>IFERROR(IF(OR(AND(ishod_substance!$O$1=3,OR(VLOOKUP('tbl2'!Y324,quide!A:G,7,0)=2,VLOOKUP('tbl2'!Y324,quide!A:G,7,0)=1)),AND(ishod_substance!$O$1=2,VLOOKUP('tbl2'!Y324,quide!A:I,9,0)=1)),1,0),0)</f>
        <v>0</v>
      </c>
      <c r="C324" s="5">
        <f>VLOOKUP(tbl2_2!A324,ishod_substance!A:P,2,0)</f>
        <v>0</v>
      </c>
      <c r="D324" s="7">
        <f>VLOOKUP(tbl2_2!A324,ishod_substance!A:P,3,0)</f>
        <v>0</v>
      </c>
      <c r="E324" s="5">
        <f>VLOOKUP(tbl2_2!A324,ishod_substance!A:P,11,0)</f>
        <v>0</v>
      </c>
      <c r="F324" s="6">
        <f>VLOOKUP(tbl2_2!A324,ishod_substance!A:P,15,0)</f>
        <v>0</v>
      </c>
      <c r="G324" s="6" t="str">
        <f>VLOOKUP(tbl2_2!A324,ishod_substance!A:P,12,0)&amp;"/"&amp;VLOOKUP(tbl2_2!A324,ishod_substance!A:P,14,0)</f>
        <v>/</v>
      </c>
      <c r="H324" s="29">
        <f>VLOOKUP(tbl2_2!A324,ishod_substance!A:P,6,0)</f>
        <v>0</v>
      </c>
      <c r="I324" s="10">
        <f>VLOOKUP(tbl2_2!A324,ishod_substance!A:P,15,0)</f>
        <v>0</v>
      </c>
      <c r="J324" s="10">
        <f>VLOOKUP(tbl2_2!A324,ishod_substance!A:P,5,0)</f>
        <v>0</v>
      </c>
      <c r="K324" s="84">
        <f>VLOOKUP(tbl2_2!A324,ishod_substance!A:Q,17,0)</f>
        <v>0</v>
      </c>
      <c r="L324" s="84">
        <f>VLOOKUP(tbl2_2!A324,ishod_substance!A:R,18,0)</f>
        <v>0</v>
      </c>
      <c r="M324" s="165">
        <f>VLOOKUP(tbl2_2!A324,ishod_substance!A:AD,28,0)</f>
        <v>0</v>
      </c>
      <c r="N324" s="4">
        <f>VLOOKUP(tbl2_2!A324,ishod_substance!A:AD,20,0)</f>
        <v>0</v>
      </c>
      <c r="O324" s="4">
        <f>VLOOKUP(tbl2_2!A324,ishod_substance!A:AD,21,0)</f>
        <v>0</v>
      </c>
      <c r="P324" s="4">
        <f>VLOOKUP(tbl2_2!A324,ishod_substance!A:AD,22,0)</f>
        <v>0</v>
      </c>
      <c r="Q324" s="4">
        <f>VLOOKUP(tbl2_2!A324,ishod_substance!A:AD,23,0)</f>
        <v>0</v>
      </c>
      <c r="R324" s="4">
        <f>VLOOKUP(tbl2_2!A324,ishod_substance!A:AD,24,0)</f>
        <v>0</v>
      </c>
      <c r="S324" s="4">
        <f>VLOOKUP(tbl2_2!A324,ishod_substance!A:AD,25,0)</f>
        <v>0</v>
      </c>
      <c r="T324" s="4">
        <f>VLOOKUP(tbl2_2!A324,ishod_substance!A:AD,26,0)</f>
        <v>0</v>
      </c>
      <c r="U324" s="4">
        <f>VLOOKUP(tbl2_2!A324,ishod_substance!A:AD,27,0)</f>
        <v>0</v>
      </c>
      <c r="V324" s="166">
        <f>VLOOKUP(tbl2_2!A324,ishod_substance!A:AD,29,0)</f>
        <v>0</v>
      </c>
      <c r="W324" s="166">
        <f>VLOOKUP(tbl2_2!A324,ishod_substance!A:AD,30,0)</f>
        <v>0</v>
      </c>
      <c r="X324" s="166">
        <f>VLOOKUP(tbl2_2!A324,ishod_substance!A:AD,30,0)</f>
        <v>0</v>
      </c>
      <c r="Y324" s="10">
        <f>VLOOKUP(tbl2_2!A324,ishod_substance!A:AD,7,0)</f>
        <v>0</v>
      </c>
      <c r="Z324" s="9" t="e">
        <f>VLOOKUP(Y324,quide!$A$2:$B$1006,2,0)</f>
        <v>#N/A</v>
      </c>
      <c r="AA324" s="4" t="e">
        <f>VLOOKUP(Y324,quide!$A$2:$J$1006,10,0)</f>
        <v>#N/A</v>
      </c>
      <c r="AB324" s="50">
        <f>VLOOKUP(tbl2_2!A324,ishod_substance!A:AD,8,0)</f>
        <v>0</v>
      </c>
      <c r="AC324" s="28">
        <f t="shared" si="6"/>
        <v>0</v>
      </c>
      <c r="AD324" s="27">
        <f>VLOOKUP(tbl2_2!A324,ishod_substance!A:AD,9,0)</f>
        <v>0</v>
      </c>
      <c r="AE324" s="8">
        <f>VLOOKUP(tbl2_2!A324,ishod_substance!A:AD,9,0)</f>
        <v>0</v>
      </c>
      <c r="AF324" s="12"/>
    </row>
    <row r="325" spans="1:32" hidden="1" x14ac:dyDescent="0.25">
      <c r="A325">
        <v>317</v>
      </c>
      <c r="B325" s="85">
        <f>IFERROR(IF(OR(AND(ishod_substance!$O$1=3,OR(VLOOKUP('tbl2'!Y325,quide!A:G,7,0)=2,VLOOKUP('tbl2'!Y325,quide!A:G,7,0)=1)),AND(ishod_substance!$O$1=2,VLOOKUP('tbl2'!Y325,quide!A:I,9,0)=1)),1,0),0)</f>
        <v>0</v>
      </c>
      <c r="C325" s="5">
        <f>VLOOKUP(tbl2_2!A325,ishod_substance!A:P,2,0)</f>
        <v>0</v>
      </c>
      <c r="D325" s="7">
        <f>VLOOKUP(tbl2_2!A325,ishod_substance!A:P,3,0)</f>
        <v>0</v>
      </c>
      <c r="E325" s="5">
        <f>VLOOKUP(tbl2_2!A325,ishod_substance!A:P,11,0)</f>
        <v>0</v>
      </c>
      <c r="F325" s="6">
        <f>VLOOKUP(tbl2_2!A325,ishod_substance!A:P,15,0)</f>
        <v>0</v>
      </c>
      <c r="G325" s="6" t="str">
        <f>VLOOKUP(tbl2_2!A325,ishod_substance!A:P,12,0)&amp;"/"&amp;VLOOKUP(tbl2_2!A325,ishod_substance!A:P,14,0)</f>
        <v>/</v>
      </c>
      <c r="H325" s="29">
        <f>VLOOKUP(tbl2_2!A325,ishod_substance!A:P,6,0)</f>
        <v>0</v>
      </c>
      <c r="I325" s="10">
        <f>VLOOKUP(tbl2_2!A325,ishod_substance!A:P,15,0)</f>
        <v>0</v>
      </c>
      <c r="J325" s="10">
        <f>VLOOKUP(tbl2_2!A325,ishod_substance!A:P,5,0)</f>
        <v>0</v>
      </c>
      <c r="K325" s="84">
        <f>VLOOKUP(tbl2_2!A325,ishod_substance!A:Q,17,0)</f>
        <v>0</v>
      </c>
      <c r="L325" s="84">
        <f>VLOOKUP(tbl2_2!A325,ishod_substance!A:R,18,0)</f>
        <v>0</v>
      </c>
      <c r="M325" s="165">
        <f>VLOOKUP(tbl2_2!A325,ishod_substance!A:AD,28,0)</f>
        <v>0</v>
      </c>
      <c r="N325" s="4">
        <f>VLOOKUP(tbl2_2!A325,ishod_substance!A:AD,20,0)</f>
        <v>0</v>
      </c>
      <c r="O325" s="4">
        <f>VLOOKUP(tbl2_2!A325,ishod_substance!A:AD,21,0)</f>
        <v>0</v>
      </c>
      <c r="P325" s="4">
        <f>VLOOKUP(tbl2_2!A325,ishod_substance!A:AD,22,0)</f>
        <v>0</v>
      </c>
      <c r="Q325" s="4">
        <f>VLOOKUP(tbl2_2!A325,ishod_substance!A:AD,23,0)</f>
        <v>0</v>
      </c>
      <c r="R325" s="4">
        <f>VLOOKUP(tbl2_2!A325,ishod_substance!A:AD,24,0)</f>
        <v>0</v>
      </c>
      <c r="S325" s="4">
        <f>VLOOKUP(tbl2_2!A325,ishod_substance!A:AD,25,0)</f>
        <v>0</v>
      </c>
      <c r="T325" s="4">
        <f>VLOOKUP(tbl2_2!A325,ishod_substance!A:AD,26,0)</f>
        <v>0</v>
      </c>
      <c r="U325" s="4">
        <f>VLOOKUP(tbl2_2!A325,ishod_substance!A:AD,27,0)</f>
        <v>0</v>
      </c>
      <c r="V325" s="166">
        <f>VLOOKUP(tbl2_2!A325,ishod_substance!A:AD,29,0)</f>
        <v>0</v>
      </c>
      <c r="W325" s="166">
        <f>VLOOKUP(tbl2_2!A325,ishod_substance!A:AD,30,0)</f>
        <v>0</v>
      </c>
      <c r="X325" s="166">
        <f>VLOOKUP(tbl2_2!A325,ishod_substance!A:AD,30,0)</f>
        <v>0</v>
      </c>
      <c r="Y325" s="10">
        <f>VLOOKUP(tbl2_2!A325,ishod_substance!A:AD,7,0)</f>
        <v>0</v>
      </c>
      <c r="Z325" s="9" t="e">
        <f>VLOOKUP(Y325,quide!$A$2:$B$1006,2,0)</f>
        <v>#N/A</v>
      </c>
      <c r="AA325" s="4" t="e">
        <f>VLOOKUP(Y325,quide!$A$2:$J$1006,10,0)</f>
        <v>#N/A</v>
      </c>
      <c r="AB325" s="50">
        <f>VLOOKUP(tbl2_2!A325,ishod_substance!A:AD,8,0)</f>
        <v>0</v>
      </c>
      <c r="AC325" s="28">
        <f t="shared" si="6"/>
        <v>0</v>
      </c>
      <c r="AD325" s="27">
        <f>VLOOKUP(tbl2_2!A325,ishod_substance!A:AD,9,0)</f>
        <v>0</v>
      </c>
      <c r="AE325" s="8">
        <f>VLOOKUP(tbl2_2!A325,ishod_substance!A:AD,9,0)</f>
        <v>0</v>
      </c>
      <c r="AF325" s="12"/>
    </row>
    <row r="326" spans="1:32" hidden="1" x14ac:dyDescent="0.25">
      <c r="A326">
        <v>318</v>
      </c>
      <c r="B326" s="85">
        <f>IFERROR(IF(OR(AND(ishod_substance!$O$1=3,OR(VLOOKUP('tbl2'!Y326,quide!A:G,7,0)=2,VLOOKUP('tbl2'!Y326,quide!A:G,7,0)=1)),AND(ishod_substance!$O$1=2,VLOOKUP('tbl2'!Y326,quide!A:I,9,0)=1)),1,0),0)</f>
        <v>0</v>
      </c>
      <c r="C326" s="5">
        <f>VLOOKUP(tbl2_2!A326,ishod_substance!A:P,2,0)</f>
        <v>0</v>
      </c>
      <c r="D326" s="7">
        <f>VLOOKUP(tbl2_2!A326,ishod_substance!A:P,3,0)</f>
        <v>0</v>
      </c>
      <c r="E326" s="5">
        <f>VLOOKUP(tbl2_2!A326,ishod_substance!A:P,11,0)</f>
        <v>0</v>
      </c>
      <c r="F326" s="6">
        <f>VLOOKUP(tbl2_2!A326,ishod_substance!A:P,15,0)</f>
        <v>0</v>
      </c>
      <c r="G326" s="6" t="str">
        <f>VLOOKUP(tbl2_2!A326,ishod_substance!A:P,12,0)&amp;"/"&amp;VLOOKUP(tbl2_2!A326,ishod_substance!A:P,14,0)</f>
        <v>/</v>
      </c>
      <c r="H326" s="29">
        <f>VLOOKUP(tbl2_2!A326,ishod_substance!A:P,6,0)</f>
        <v>0</v>
      </c>
      <c r="I326" s="10">
        <f>VLOOKUP(tbl2_2!A326,ishod_substance!A:P,15,0)</f>
        <v>0</v>
      </c>
      <c r="J326" s="10">
        <f>VLOOKUP(tbl2_2!A326,ishod_substance!A:P,5,0)</f>
        <v>0</v>
      </c>
      <c r="K326" s="84">
        <f>VLOOKUP(tbl2_2!A326,ishod_substance!A:Q,17,0)</f>
        <v>0</v>
      </c>
      <c r="L326" s="84">
        <f>VLOOKUP(tbl2_2!A326,ishod_substance!A:R,18,0)</f>
        <v>0</v>
      </c>
      <c r="M326" s="165">
        <f>VLOOKUP(tbl2_2!A326,ishod_substance!A:AD,28,0)</f>
        <v>0</v>
      </c>
      <c r="N326" s="4">
        <f>VLOOKUP(tbl2_2!A326,ishod_substance!A:AD,20,0)</f>
        <v>0</v>
      </c>
      <c r="O326" s="4">
        <f>VLOOKUP(tbl2_2!A326,ishod_substance!A:AD,21,0)</f>
        <v>0</v>
      </c>
      <c r="P326" s="4">
        <f>VLOOKUP(tbl2_2!A326,ishod_substance!A:AD,22,0)</f>
        <v>0</v>
      </c>
      <c r="Q326" s="4">
        <f>VLOOKUP(tbl2_2!A326,ishod_substance!A:AD,23,0)</f>
        <v>0</v>
      </c>
      <c r="R326" s="4">
        <f>VLOOKUP(tbl2_2!A326,ishod_substance!A:AD,24,0)</f>
        <v>0</v>
      </c>
      <c r="S326" s="4">
        <f>VLOOKUP(tbl2_2!A326,ishod_substance!A:AD,25,0)</f>
        <v>0</v>
      </c>
      <c r="T326" s="4">
        <f>VLOOKUP(tbl2_2!A326,ishod_substance!A:AD,26,0)</f>
        <v>0</v>
      </c>
      <c r="U326" s="4">
        <f>VLOOKUP(tbl2_2!A326,ishod_substance!A:AD,27,0)</f>
        <v>0</v>
      </c>
      <c r="V326" s="166">
        <f>VLOOKUP(tbl2_2!A326,ishod_substance!A:AD,29,0)</f>
        <v>0</v>
      </c>
      <c r="W326" s="166">
        <f>VLOOKUP(tbl2_2!A326,ishod_substance!A:AD,30,0)</f>
        <v>0</v>
      </c>
      <c r="X326" s="166">
        <f>VLOOKUP(tbl2_2!A326,ishod_substance!A:AD,30,0)</f>
        <v>0</v>
      </c>
      <c r="Y326" s="10">
        <f>VLOOKUP(tbl2_2!A326,ishod_substance!A:AD,7,0)</f>
        <v>0</v>
      </c>
      <c r="Z326" s="9" t="e">
        <f>VLOOKUP(Y326,quide!$A$2:$B$1006,2,0)</f>
        <v>#N/A</v>
      </c>
      <c r="AA326" s="4" t="e">
        <f>VLOOKUP(Y326,quide!$A$2:$J$1006,10,0)</f>
        <v>#N/A</v>
      </c>
      <c r="AB326" s="50">
        <f>VLOOKUP(tbl2_2!A326,ishod_substance!A:AD,8,0)</f>
        <v>0</v>
      </c>
      <c r="AC326" s="28">
        <f t="shared" si="6"/>
        <v>0</v>
      </c>
      <c r="AD326" s="27">
        <f>VLOOKUP(tbl2_2!A326,ishod_substance!A:AD,9,0)</f>
        <v>0</v>
      </c>
      <c r="AE326" s="8">
        <f>VLOOKUP(tbl2_2!A326,ishod_substance!A:AD,9,0)</f>
        <v>0</v>
      </c>
      <c r="AF326" s="12"/>
    </row>
    <row r="327" spans="1:32" hidden="1" x14ac:dyDescent="0.25">
      <c r="A327">
        <v>319</v>
      </c>
      <c r="B327" s="85">
        <f>IFERROR(IF(OR(AND(ishod_substance!$O$1=3,OR(VLOOKUP('tbl2'!Y327,quide!A:G,7,0)=2,VLOOKUP('tbl2'!Y327,quide!A:G,7,0)=1)),AND(ishod_substance!$O$1=2,VLOOKUP('tbl2'!Y327,quide!A:I,9,0)=1)),1,0),0)</f>
        <v>0</v>
      </c>
      <c r="C327" s="5">
        <f>VLOOKUP(tbl2_2!A327,ishod_substance!A:P,2,0)</f>
        <v>0</v>
      </c>
      <c r="D327" s="7">
        <f>VLOOKUP(tbl2_2!A327,ishod_substance!A:P,3,0)</f>
        <v>0</v>
      </c>
      <c r="E327" s="5">
        <f>VLOOKUP(tbl2_2!A327,ishod_substance!A:P,11,0)</f>
        <v>0</v>
      </c>
      <c r="F327" s="6">
        <f>VLOOKUP(tbl2_2!A327,ishod_substance!A:P,15,0)</f>
        <v>0</v>
      </c>
      <c r="G327" s="6" t="str">
        <f>VLOOKUP(tbl2_2!A327,ishod_substance!A:P,12,0)&amp;"/"&amp;VLOOKUP(tbl2_2!A327,ishod_substance!A:P,14,0)</f>
        <v>/</v>
      </c>
      <c r="H327" s="29">
        <f>VLOOKUP(tbl2_2!A327,ishod_substance!A:P,6,0)</f>
        <v>0</v>
      </c>
      <c r="I327" s="10">
        <f>VLOOKUP(tbl2_2!A327,ishod_substance!A:P,15,0)</f>
        <v>0</v>
      </c>
      <c r="J327" s="10">
        <f>VLOOKUP(tbl2_2!A327,ishod_substance!A:P,5,0)</f>
        <v>0</v>
      </c>
      <c r="K327" s="84">
        <f>VLOOKUP(tbl2_2!A327,ishod_substance!A:Q,17,0)</f>
        <v>0</v>
      </c>
      <c r="L327" s="84">
        <f>VLOOKUP(tbl2_2!A327,ishod_substance!A:R,18,0)</f>
        <v>0</v>
      </c>
      <c r="M327" s="165">
        <f>VLOOKUP(tbl2_2!A327,ishod_substance!A:AD,28,0)</f>
        <v>0</v>
      </c>
      <c r="N327" s="4">
        <f>VLOOKUP(tbl2_2!A327,ishod_substance!A:AD,20,0)</f>
        <v>0</v>
      </c>
      <c r="O327" s="4">
        <f>VLOOKUP(tbl2_2!A327,ishod_substance!A:AD,21,0)</f>
        <v>0</v>
      </c>
      <c r="P327" s="4">
        <f>VLOOKUP(tbl2_2!A327,ishod_substance!A:AD,22,0)</f>
        <v>0</v>
      </c>
      <c r="Q327" s="4">
        <f>VLOOKUP(tbl2_2!A327,ishod_substance!A:AD,23,0)</f>
        <v>0</v>
      </c>
      <c r="R327" s="4">
        <f>VLOOKUP(tbl2_2!A327,ishod_substance!A:AD,24,0)</f>
        <v>0</v>
      </c>
      <c r="S327" s="4">
        <f>VLOOKUP(tbl2_2!A327,ishod_substance!A:AD,25,0)</f>
        <v>0</v>
      </c>
      <c r="T327" s="4">
        <f>VLOOKUP(tbl2_2!A327,ishod_substance!A:AD,26,0)</f>
        <v>0</v>
      </c>
      <c r="U327" s="4">
        <f>VLOOKUP(tbl2_2!A327,ishod_substance!A:AD,27,0)</f>
        <v>0</v>
      </c>
      <c r="V327" s="166">
        <f>VLOOKUP(tbl2_2!A327,ishod_substance!A:AD,29,0)</f>
        <v>0</v>
      </c>
      <c r="W327" s="166">
        <f>VLOOKUP(tbl2_2!A327,ishod_substance!A:AD,30,0)</f>
        <v>0</v>
      </c>
      <c r="X327" s="166">
        <f>VLOOKUP(tbl2_2!A327,ishod_substance!A:AD,30,0)</f>
        <v>0</v>
      </c>
      <c r="Y327" s="10">
        <f>VLOOKUP(tbl2_2!A327,ishod_substance!A:AD,7,0)</f>
        <v>0</v>
      </c>
      <c r="Z327" s="9" t="e">
        <f>VLOOKUP(Y327,quide!$A$2:$B$1006,2,0)</f>
        <v>#N/A</v>
      </c>
      <c r="AA327" s="4" t="e">
        <f>VLOOKUP(Y327,quide!$A$2:$J$1006,10,0)</f>
        <v>#N/A</v>
      </c>
      <c r="AB327" s="50">
        <f>VLOOKUP(tbl2_2!A327,ishod_substance!A:AD,8,0)</f>
        <v>0</v>
      </c>
      <c r="AC327" s="28">
        <f t="shared" si="6"/>
        <v>0</v>
      </c>
      <c r="AD327" s="27">
        <f>VLOOKUP(tbl2_2!A327,ishod_substance!A:AD,9,0)</f>
        <v>0</v>
      </c>
      <c r="AE327" s="8">
        <f>VLOOKUP(tbl2_2!A327,ishod_substance!A:AD,9,0)</f>
        <v>0</v>
      </c>
      <c r="AF327" s="12"/>
    </row>
    <row r="328" spans="1:32" hidden="1" x14ac:dyDescent="0.25">
      <c r="A328">
        <v>320</v>
      </c>
      <c r="B328" s="85">
        <f>IFERROR(IF(OR(AND(ishod_substance!$O$1=3,OR(VLOOKUP('tbl2'!Y328,quide!A:G,7,0)=2,VLOOKUP('tbl2'!Y328,quide!A:G,7,0)=1)),AND(ishod_substance!$O$1=2,VLOOKUP('tbl2'!Y328,quide!A:I,9,0)=1)),1,0),0)</f>
        <v>0</v>
      </c>
      <c r="C328" s="5">
        <f>VLOOKUP(tbl2_2!A328,ishod_substance!A:P,2,0)</f>
        <v>0</v>
      </c>
      <c r="D328" s="7">
        <f>VLOOKUP(tbl2_2!A328,ishod_substance!A:P,3,0)</f>
        <v>0</v>
      </c>
      <c r="E328" s="5">
        <f>VLOOKUP(tbl2_2!A328,ishod_substance!A:P,11,0)</f>
        <v>0</v>
      </c>
      <c r="F328" s="6">
        <f>VLOOKUP(tbl2_2!A328,ishod_substance!A:P,15,0)</f>
        <v>0</v>
      </c>
      <c r="G328" s="6" t="str">
        <f>VLOOKUP(tbl2_2!A328,ishod_substance!A:P,12,0)&amp;"/"&amp;VLOOKUP(tbl2_2!A328,ishod_substance!A:P,14,0)</f>
        <v>/</v>
      </c>
      <c r="H328" s="29">
        <f>VLOOKUP(tbl2_2!A328,ishod_substance!A:P,6,0)</f>
        <v>0</v>
      </c>
      <c r="I328" s="10">
        <f>VLOOKUP(tbl2_2!A328,ishod_substance!A:P,15,0)</f>
        <v>0</v>
      </c>
      <c r="J328" s="10">
        <f>VLOOKUP(tbl2_2!A328,ishod_substance!A:P,5,0)</f>
        <v>0</v>
      </c>
      <c r="K328" s="84">
        <f>VLOOKUP(tbl2_2!A328,ishod_substance!A:Q,17,0)</f>
        <v>0</v>
      </c>
      <c r="L328" s="84">
        <f>VLOOKUP(tbl2_2!A328,ishod_substance!A:R,18,0)</f>
        <v>0</v>
      </c>
      <c r="M328" s="165">
        <f>VLOOKUP(tbl2_2!A328,ishod_substance!A:AD,28,0)</f>
        <v>0</v>
      </c>
      <c r="N328" s="4">
        <f>VLOOKUP(tbl2_2!A328,ishod_substance!A:AD,20,0)</f>
        <v>0</v>
      </c>
      <c r="O328" s="4">
        <f>VLOOKUP(tbl2_2!A328,ishod_substance!A:AD,21,0)</f>
        <v>0</v>
      </c>
      <c r="P328" s="4">
        <f>VLOOKUP(tbl2_2!A328,ishod_substance!A:AD,22,0)</f>
        <v>0</v>
      </c>
      <c r="Q328" s="4">
        <f>VLOOKUP(tbl2_2!A328,ishod_substance!A:AD,23,0)</f>
        <v>0</v>
      </c>
      <c r="R328" s="4">
        <f>VLOOKUP(tbl2_2!A328,ishod_substance!A:AD,24,0)</f>
        <v>0</v>
      </c>
      <c r="S328" s="4">
        <f>VLOOKUP(tbl2_2!A328,ishod_substance!A:AD,25,0)</f>
        <v>0</v>
      </c>
      <c r="T328" s="4">
        <f>VLOOKUP(tbl2_2!A328,ishod_substance!A:AD,26,0)</f>
        <v>0</v>
      </c>
      <c r="U328" s="4">
        <f>VLOOKUP(tbl2_2!A328,ishod_substance!A:AD,27,0)</f>
        <v>0</v>
      </c>
      <c r="V328" s="166">
        <f>VLOOKUP(tbl2_2!A328,ishod_substance!A:AD,29,0)</f>
        <v>0</v>
      </c>
      <c r="W328" s="166">
        <f>VLOOKUP(tbl2_2!A328,ishod_substance!A:AD,30,0)</f>
        <v>0</v>
      </c>
      <c r="X328" s="166">
        <f>VLOOKUP(tbl2_2!A328,ishod_substance!A:AD,30,0)</f>
        <v>0</v>
      </c>
      <c r="Y328" s="10">
        <f>VLOOKUP(tbl2_2!A328,ishod_substance!A:AD,7,0)</f>
        <v>0</v>
      </c>
      <c r="Z328" s="9" t="e">
        <f>VLOOKUP(Y328,quide!$A$2:$B$1006,2,0)</f>
        <v>#N/A</v>
      </c>
      <c r="AA328" s="4" t="e">
        <f>VLOOKUP(Y328,quide!$A$2:$J$1006,10,0)</f>
        <v>#N/A</v>
      </c>
      <c r="AB328" s="50">
        <f>VLOOKUP(tbl2_2!A328,ishod_substance!A:AD,8,0)</f>
        <v>0</v>
      </c>
      <c r="AC328" s="28">
        <f t="shared" si="6"/>
        <v>0</v>
      </c>
      <c r="AD328" s="27">
        <f>VLOOKUP(tbl2_2!A328,ishod_substance!A:AD,9,0)</f>
        <v>0</v>
      </c>
      <c r="AE328" s="8">
        <f>VLOOKUP(tbl2_2!A328,ishod_substance!A:AD,9,0)</f>
        <v>0</v>
      </c>
      <c r="AF328" s="12"/>
    </row>
    <row r="329" spans="1:32" hidden="1" x14ac:dyDescent="0.25">
      <c r="A329">
        <v>321</v>
      </c>
      <c r="B329" s="85">
        <f>IFERROR(IF(OR(AND(ishod_substance!$O$1=3,OR(VLOOKUP('tbl2'!Y329,quide!A:G,7,0)=2,VLOOKUP('tbl2'!Y329,quide!A:G,7,0)=1)),AND(ishod_substance!$O$1=2,VLOOKUP('tbl2'!Y329,quide!A:I,9,0)=1)),1,0),0)</f>
        <v>0</v>
      </c>
      <c r="C329" s="5">
        <f>VLOOKUP(tbl2_2!A329,ishod_substance!A:P,2,0)</f>
        <v>0</v>
      </c>
      <c r="D329" s="7">
        <f>VLOOKUP(tbl2_2!A329,ishod_substance!A:P,3,0)</f>
        <v>0</v>
      </c>
      <c r="E329" s="5">
        <f>VLOOKUP(tbl2_2!A329,ishod_substance!A:P,11,0)</f>
        <v>0</v>
      </c>
      <c r="F329" s="6">
        <f>VLOOKUP(tbl2_2!A329,ishod_substance!A:P,15,0)</f>
        <v>0</v>
      </c>
      <c r="G329" s="6" t="str">
        <f>VLOOKUP(tbl2_2!A329,ishod_substance!A:P,12,0)&amp;"/"&amp;VLOOKUP(tbl2_2!A329,ishod_substance!A:P,14,0)</f>
        <v>/</v>
      </c>
      <c r="H329" s="29">
        <f>VLOOKUP(tbl2_2!A329,ishod_substance!A:P,6,0)</f>
        <v>0</v>
      </c>
      <c r="I329" s="10">
        <f>VLOOKUP(tbl2_2!A329,ishod_substance!A:P,15,0)</f>
        <v>0</v>
      </c>
      <c r="J329" s="10">
        <f>VLOOKUP(tbl2_2!A329,ishod_substance!A:P,5,0)</f>
        <v>0</v>
      </c>
      <c r="K329" s="84">
        <f>VLOOKUP(tbl2_2!A329,ishod_substance!A:Q,17,0)</f>
        <v>0</v>
      </c>
      <c r="L329" s="84">
        <f>VLOOKUP(tbl2_2!A329,ishod_substance!A:R,18,0)</f>
        <v>0</v>
      </c>
      <c r="M329" s="165">
        <f>VLOOKUP(tbl2_2!A329,ishod_substance!A:AD,28,0)</f>
        <v>0</v>
      </c>
      <c r="N329" s="4">
        <f>VLOOKUP(tbl2_2!A329,ishod_substance!A:AD,20,0)</f>
        <v>0</v>
      </c>
      <c r="O329" s="4">
        <f>VLOOKUP(tbl2_2!A329,ishod_substance!A:AD,21,0)</f>
        <v>0</v>
      </c>
      <c r="P329" s="4">
        <f>VLOOKUP(tbl2_2!A329,ishod_substance!A:AD,22,0)</f>
        <v>0</v>
      </c>
      <c r="Q329" s="4">
        <f>VLOOKUP(tbl2_2!A329,ishod_substance!A:AD,23,0)</f>
        <v>0</v>
      </c>
      <c r="R329" s="4">
        <f>VLOOKUP(tbl2_2!A329,ishod_substance!A:AD,24,0)</f>
        <v>0</v>
      </c>
      <c r="S329" s="4">
        <f>VLOOKUP(tbl2_2!A329,ishod_substance!A:AD,25,0)</f>
        <v>0</v>
      </c>
      <c r="T329" s="4">
        <f>VLOOKUP(tbl2_2!A329,ishod_substance!A:AD,26,0)</f>
        <v>0</v>
      </c>
      <c r="U329" s="4">
        <f>VLOOKUP(tbl2_2!A329,ishod_substance!A:AD,27,0)</f>
        <v>0</v>
      </c>
      <c r="V329" s="166">
        <f>VLOOKUP(tbl2_2!A329,ishod_substance!A:AD,29,0)</f>
        <v>0</v>
      </c>
      <c r="W329" s="166">
        <f>VLOOKUP(tbl2_2!A329,ishod_substance!A:AD,30,0)</f>
        <v>0</v>
      </c>
      <c r="X329" s="166">
        <f>VLOOKUP(tbl2_2!A329,ishod_substance!A:AD,30,0)</f>
        <v>0</v>
      </c>
      <c r="Y329" s="10">
        <f>VLOOKUP(tbl2_2!A329,ishod_substance!A:AD,7,0)</f>
        <v>0</v>
      </c>
      <c r="Z329" s="9" t="e">
        <f>VLOOKUP(Y329,quide!$A$2:$B$1006,2,0)</f>
        <v>#N/A</v>
      </c>
      <c r="AA329" s="4" t="e">
        <f>VLOOKUP(Y329,quide!$A$2:$J$1006,10,0)</f>
        <v>#N/A</v>
      </c>
      <c r="AB329" s="50">
        <f>VLOOKUP(tbl2_2!A329,ishod_substance!A:AD,8,0)</f>
        <v>0</v>
      </c>
      <c r="AC329" s="28">
        <f t="shared" si="6"/>
        <v>0</v>
      </c>
      <c r="AD329" s="27">
        <f>VLOOKUP(tbl2_2!A329,ishod_substance!A:AD,9,0)</f>
        <v>0</v>
      </c>
      <c r="AE329" s="8">
        <f>VLOOKUP(tbl2_2!A329,ishod_substance!A:AD,9,0)</f>
        <v>0</v>
      </c>
      <c r="AF329" s="12"/>
    </row>
    <row r="330" spans="1:32" hidden="1" x14ac:dyDescent="0.25">
      <c r="A330">
        <v>322</v>
      </c>
      <c r="B330" s="85">
        <f>IFERROR(IF(OR(AND(ishod_substance!$O$1=3,OR(VLOOKUP('tbl2'!Y330,quide!A:G,7,0)=2,VLOOKUP('tbl2'!Y330,quide!A:G,7,0)=1)),AND(ishod_substance!$O$1=2,VLOOKUP('tbl2'!Y330,quide!A:I,9,0)=1)),1,0),0)</f>
        <v>0</v>
      </c>
      <c r="C330" s="5">
        <f>VLOOKUP(tbl2_2!A330,ishod_substance!A:P,2,0)</f>
        <v>0</v>
      </c>
      <c r="D330" s="7">
        <f>VLOOKUP(tbl2_2!A330,ishod_substance!A:P,3,0)</f>
        <v>0</v>
      </c>
      <c r="E330" s="5">
        <f>VLOOKUP(tbl2_2!A330,ishod_substance!A:P,11,0)</f>
        <v>0</v>
      </c>
      <c r="F330" s="6">
        <f>VLOOKUP(tbl2_2!A330,ishod_substance!A:P,15,0)</f>
        <v>0</v>
      </c>
      <c r="G330" s="6" t="str">
        <f>VLOOKUP(tbl2_2!A330,ishod_substance!A:P,12,0)&amp;"/"&amp;VLOOKUP(tbl2_2!A330,ishod_substance!A:P,14,0)</f>
        <v>/</v>
      </c>
      <c r="H330" s="29">
        <f>VLOOKUP(tbl2_2!A330,ishod_substance!A:P,6,0)</f>
        <v>0</v>
      </c>
      <c r="I330" s="10">
        <f>VLOOKUP(tbl2_2!A330,ishod_substance!A:P,15,0)</f>
        <v>0</v>
      </c>
      <c r="J330" s="10">
        <f>VLOOKUP(tbl2_2!A330,ishod_substance!A:P,5,0)</f>
        <v>0</v>
      </c>
      <c r="K330" s="84">
        <f>VLOOKUP(tbl2_2!A330,ishod_substance!A:Q,17,0)</f>
        <v>0</v>
      </c>
      <c r="L330" s="84">
        <f>VLOOKUP(tbl2_2!A330,ishod_substance!A:R,18,0)</f>
        <v>0</v>
      </c>
      <c r="M330" s="165">
        <f>VLOOKUP(tbl2_2!A330,ishod_substance!A:AD,28,0)</f>
        <v>0</v>
      </c>
      <c r="N330" s="4">
        <f>VLOOKUP(tbl2_2!A330,ishod_substance!A:AD,20,0)</f>
        <v>0</v>
      </c>
      <c r="O330" s="4">
        <f>VLOOKUP(tbl2_2!A330,ishod_substance!A:AD,21,0)</f>
        <v>0</v>
      </c>
      <c r="P330" s="4">
        <f>VLOOKUP(tbl2_2!A330,ishod_substance!A:AD,22,0)</f>
        <v>0</v>
      </c>
      <c r="Q330" s="4">
        <f>VLOOKUP(tbl2_2!A330,ishod_substance!A:AD,23,0)</f>
        <v>0</v>
      </c>
      <c r="R330" s="4">
        <f>VLOOKUP(tbl2_2!A330,ishod_substance!A:AD,24,0)</f>
        <v>0</v>
      </c>
      <c r="S330" s="4">
        <f>VLOOKUP(tbl2_2!A330,ishod_substance!A:AD,25,0)</f>
        <v>0</v>
      </c>
      <c r="T330" s="4">
        <f>VLOOKUP(tbl2_2!A330,ishod_substance!A:AD,26,0)</f>
        <v>0</v>
      </c>
      <c r="U330" s="4">
        <f>VLOOKUP(tbl2_2!A330,ishod_substance!A:AD,27,0)</f>
        <v>0</v>
      </c>
      <c r="V330" s="166">
        <f>VLOOKUP(tbl2_2!A330,ishod_substance!A:AD,29,0)</f>
        <v>0</v>
      </c>
      <c r="W330" s="166">
        <f>VLOOKUP(tbl2_2!A330,ishod_substance!A:AD,30,0)</f>
        <v>0</v>
      </c>
      <c r="X330" s="166">
        <f>VLOOKUP(tbl2_2!A330,ishod_substance!A:AD,30,0)</f>
        <v>0</v>
      </c>
      <c r="Y330" s="10">
        <f>VLOOKUP(tbl2_2!A330,ishod_substance!A:AD,7,0)</f>
        <v>0</v>
      </c>
      <c r="Z330" s="9" t="e">
        <f>VLOOKUP(Y330,quide!$A$2:$B$1006,2,0)</f>
        <v>#N/A</v>
      </c>
      <c r="AA330" s="4" t="e">
        <f>VLOOKUP(Y330,quide!$A$2:$J$1006,10,0)</f>
        <v>#N/A</v>
      </c>
      <c r="AB330" s="50">
        <f>VLOOKUP(tbl2_2!A330,ishod_substance!A:AD,8,0)</f>
        <v>0</v>
      </c>
      <c r="AC330" s="28">
        <f t="shared" si="6"/>
        <v>0</v>
      </c>
      <c r="AD330" s="27">
        <f>VLOOKUP(tbl2_2!A330,ishod_substance!A:AD,9,0)</f>
        <v>0</v>
      </c>
      <c r="AE330" s="8">
        <f>VLOOKUP(tbl2_2!A330,ishod_substance!A:AD,9,0)</f>
        <v>0</v>
      </c>
      <c r="AF330" s="12"/>
    </row>
    <row r="331" spans="1:32" hidden="1" x14ac:dyDescent="0.25">
      <c r="A331">
        <v>323</v>
      </c>
      <c r="B331" s="85">
        <f>IFERROR(IF(OR(AND(ishod_substance!$O$1=3,OR(VLOOKUP('tbl2'!Y331,quide!A:G,7,0)=2,VLOOKUP('tbl2'!Y331,quide!A:G,7,0)=1)),AND(ishod_substance!$O$1=2,VLOOKUP('tbl2'!Y331,quide!A:I,9,0)=1)),1,0),0)</f>
        <v>0</v>
      </c>
      <c r="C331" s="5">
        <f>VLOOKUP(tbl2_2!A331,ishod_substance!A:P,2,0)</f>
        <v>0</v>
      </c>
      <c r="D331" s="7">
        <f>VLOOKUP(tbl2_2!A331,ishod_substance!A:P,3,0)</f>
        <v>0</v>
      </c>
      <c r="E331" s="5">
        <f>VLOOKUP(tbl2_2!A331,ishod_substance!A:P,11,0)</f>
        <v>0</v>
      </c>
      <c r="F331" s="6">
        <f>VLOOKUP(tbl2_2!A331,ishod_substance!A:P,15,0)</f>
        <v>0</v>
      </c>
      <c r="G331" s="6" t="str">
        <f>VLOOKUP(tbl2_2!A331,ishod_substance!A:P,12,0)&amp;"/"&amp;VLOOKUP(tbl2_2!A331,ishod_substance!A:P,14,0)</f>
        <v>/</v>
      </c>
      <c r="H331" s="29">
        <f>VLOOKUP(tbl2_2!A331,ishod_substance!A:P,6,0)</f>
        <v>0</v>
      </c>
      <c r="I331" s="10">
        <f>VLOOKUP(tbl2_2!A331,ishod_substance!A:P,15,0)</f>
        <v>0</v>
      </c>
      <c r="J331" s="10">
        <f>VLOOKUP(tbl2_2!A331,ishod_substance!A:P,5,0)</f>
        <v>0</v>
      </c>
      <c r="K331" s="84">
        <f>VLOOKUP(tbl2_2!A331,ishod_substance!A:Q,17,0)</f>
        <v>0</v>
      </c>
      <c r="L331" s="84">
        <f>VLOOKUP(tbl2_2!A331,ishod_substance!A:R,18,0)</f>
        <v>0</v>
      </c>
      <c r="M331" s="165">
        <f>VLOOKUP(tbl2_2!A331,ishod_substance!A:AD,28,0)</f>
        <v>0</v>
      </c>
      <c r="N331" s="4">
        <f>VLOOKUP(tbl2_2!A331,ishod_substance!A:AD,20,0)</f>
        <v>0</v>
      </c>
      <c r="O331" s="4">
        <f>VLOOKUP(tbl2_2!A331,ishod_substance!A:AD,21,0)</f>
        <v>0</v>
      </c>
      <c r="P331" s="4">
        <f>VLOOKUP(tbl2_2!A331,ishod_substance!A:AD,22,0)</f>
        <v>0</v>
      </c>
      <c r="Q331" s="4">
        <f>VLOOKUP(tbl2_2!A331,ishod_substance!A:AD,23,0)</f>
        <v>0</v>
      </c>
      <c r="R331" s="4">
        <f>VLOOKUP(tbl2_2!A331,ishod_substance!A:AD,24,0)</f>
        <v>0</v>
      </c>
      <c r="S331" s="4">
        <f>VLOOKUP(tbl2_2!A331,ishod_substance!A:AD,25,0)</f>
        <v>0</v>
      </c>
      <c r="T331" s="4">
        <f>VLOOKUP(tbl2_2!A331,ishod_substance!A:AD,26,0)</f>
        <v>0</v>
      </c>
      <c r="U331" s="4">
        <f>VLOOKUP(tbl2_2!A331,ishod_substance!A:AD,27,0)</f>
        <v>0</v>
      </c>
      <c r="V331" s="166">
        <f>VLOOKUP(tbl2_2!A331,ishod_substance!A:AD,29,0)</f>
        <v>0</v>
      </c>
      <c r="W331" s="166">
        <f>VLOOKUP(tbl2_2!A331,ishod_substance!A:AD,30,0)</f>
        <v>0</v>
      </c>
      <c r="X331" s="166">
        <f>VLOOKUP(tbl2_2!A331,ishod_substance!A:AD,30,0)</f>
        <v>0</v>
      </c>
      <c r="Y331" s="10">
        <f>VLOOKUP(tbl2_2!A331,ishod_substance!A:AD,7,0)</f>
        <v>0</v>
      </c>
      <c r="Z331" s="9" t="e">
        <f>VLOOKUP(Y331,quide!$A$2:$B$1006,2,0)</f>
        <v>#N/A</v>
      </c>
      <c r="AA331" s="4" t="e">
        <f>VLOOKUP(Y331,quide!$A$2:$J$1006,10,0)</f>
        <v>#N/A</v>
      </c>
      <c r="AB331" s="50">
        <f>VLOOKUP(tbl2_2!A331,ishod_substance!A:AD,8,0)</f>
        <v>0</v>
      </c>
      <c r="AC331" s="28">
        <f t="shared" si="6"/>
        <v>0</v>
      </c>
      <c r="AD331" s="27">
        <f>VLOOKUP(tbl2_2!A331,ishod_substance!A:AD,9,0)</f>
        <v>0</v>
      </c>
      <c r="AE331" s="8">
        <f>VLOOKUP(tbl2_2!A331,ishod_substance!A:AD,9,0)</f>
        <v>0</v>
      </c>
      <c r="AF331" s="12"/>
    </row>
    <row r="332" spans="1:32" hidden="1" x14ac:dyDescent="0.25">
      <c r="A332">
        <v>324</v>
      </c>
      <c r="B332" s="85">
        <f>IFERROR(IF(OR(AND(ishod_substance!$O$1=3,OR(VLOOKUP('tbl2'!Y332,quide!A:G,7,0)=2,VLOOKUP('tbl2'!Y332,quide!A:G,7,0)=1)),AND(ishod_substance!$O$1=2,VLOOKUP('tbl2'!Y332,quide!A:I,9,0)=1)),1,0),0)</f>
        <v>0</v>
      </c>
      <c r="C332" s="5">
        <f>VLOOKUP(tbl2_2!A332,ishod_substance!A:P,2,0)</f>
        <v>0</v>
      </c>
      <c r="D332" s="7">
        <f>VLOOKUP(tbl2_2!A332,ishod_substance!A:P,3,0)</f>
        <v>0</v>
      </c>
      <c r="E332" s="5">
        <f>VLOOKUP(tbl2_2!A332,ishod_substance!A:P,11,0)</f>
        <v>0</v>
      </c>
      <c r="F332" s="6">
        <f>VLOOKUP(tbl2_2!A332,ishod_substance!A:P,15,0)</f>
        <v>0</v>
      </c>
      <c r="G332" s="6" t="str">
        <f>VLOOKUP(tbl2_2!A332,ishod_substance!A:P,12,0)&amp;"/"&amp;VLOOKUP(tbl2_2!A332,ishod_substance!A:P,14,0)</f>
        <v>/</v>
      </c>
      <c r="H332" s="29">
        <f>VLOOKUP(tbl2_2!A332,ishod_substance!A:P,6,0)</f>
        <v>0</v>
      </c>
      <c r="I332" s="10">
        <f>VLOOKUP(tbl2_2!A332,ishod_substance!A:P,15,0)</f>
        <v>0</v>
      </c>
      <c r="J332" s="10">
        <f>VLOOKUP(tbl2_2!A332,ishod_substance!A:P,5,0)</f>
        <v>0</v>
      </c>
      <c r="K332" s="84">
        <f>VLOOKUP(tbl2_2!A332,ishod_substance!A:Q,17,0)</f>
        <v>0</v>
      </c>
      <c r="L332" s="84">
        <f>VLOOKUP(tbl2_2!A332,ishod_substance!A:R,18,0)</f>
        <v>0</v>
      </c>
      <c r="M332" s="165">
        <f>VLOOKUP(tbl2_2!A332,ishod_substance!A:AD,28,0)</f>
        <v>0</v>
      </c>
      <c r="N332" s="4">
        <f>VLOOKUP(tbl2_2!A332,ishod_substance!A:AD,20,0)</f>
        <v>0</v>
      </c>
      <c r="O332" s="4">
        <f>VLOOKUP(tbl2_2!A332,ishod_substance!A:AD,21,0)</f>
        <v>0</v>
      </c>
      <c r="P332" s="4">
        <f>VLOOKUP(tbl2_2!A332,ishod_substance!A:AD,22,0)</f>
        <v>0</v>
      </c>
      <c r="Q332" s="4">
        <f>VLOOKUP(tbl2_2!A332,ishod_substance!A:AD,23,0)</f>
        <v>0</v>
      </c>
      <c r="R332" s="4">
        <f>VLOOKUP(tbl2_2!A332,ishod_substance!A:AD,24,0)</f>
        <v>0</v>
      </c>
      <c r="S332" s="4">
        <f>VLOOKUP(tbl2_2!A332,ishod_substance!A:AD,25,0)</f>
        <v>0</v>
      </c>
      <c r="T332" s="4">
        <f>VLOOKUP(tbl2_2!A332,ishod_substance!A:AD,26,0)</f>
        <v>0</v>
      </c>
      <c r="U332" s="4">
        <f>VLOOKUP(tbl2_2!A332,ishod_substance!A:AD,27,0)</f>
        <v>0</v>
      </c>
      <c r="V332" s="166">
        <f>VLOOKUP(tbl2_2!A332,ishod_substance!A:AD,29,0)</f>
        <v>0</v>
      </c>
      <c r="W332" s="166">
        <f>VLOOKUP(tbl2_2!A332,ishod_substance!A:AD,30,0)</f>
        <v>0</v>
      </c>
      <c r="X332" s="166">
        <f>VLOOKUP(tbl2_2!A332,ishod_substance!A:AD,30,0)</f>
        <v>0</v>
      </c>
      <c r="Y332" s="10">
        <f>VLOOKUP(tbl2_2!A332,ishod_substance!A:AD,7,0)</f>
        <v>0</v>
      </c>
      <c r="Z332" s="9" t="e">
        <f>VLOOKUP(Y332,quide!$A$2:$B$1006,2,0)</f>
        <v>#N/A</v>
      </c>
      <c r="AA332" s="4" t="e">
        <f>VLOOKUP(Y332,quide!$A$2:$J$1006,10,0)</f>
        <v>#N/A</v>
      </c>
      <c r="AB332" s="50">
        <f>VLOOKUP(tbl2_2!A332,ishod_substance!A:AD,8,0)</f>
        <v>0</v>
      </c>
      <c r="AC332" s="28">
        <f t="shared" si="6"/>
        <v>0</v>
      </c>
      <c r="AD332" s="27">
        <f>VLOOKUP(tbl2_2!A332,ishod_substance!A:AD,9,0)</f>
        <v>0</v>
      </c>
      <c r="AE332" s="8">
        <f>VLOOKUP(tbl2_2!A332,ishod_substance!A:AD,9,0)</f>
        <v>0</v>
      </c>
      <c r="AF332" s="12"/>
    </row>
    <row r="333" spans="1:32" hidden="1" x14ac:dyDescent="0.25">
      <c r="A333">
        <v>325</v>
      </c>
      <c r="B333" s="85">
        <f>IFERROR(IF(OR(AND(ishod_substance!$O$1=3,OR(VLOOKUP('tbl2'!Y333,quide!A:G,7,0)=2,VLOOKUP('tbl2'!Y333,quide!A:G,7,0)=1)),AND(ishod_substance!$O$1=2,VLOOKUP('tbl2'!Y333,quide!A:I,9,0)=1)),1,0),0)</f>
        <v>0</v>
      </c>
      <c r="C333" s="5">
        <f>VLOOKUP(tbl2_2!A333,ishod_substance!A:P,2,0)</f>
        <v>0</v>
      </c>
      <c r="D333" s="7">
        <f>VLOOKUP(tbl2_2!A333,ishod_substance!A:P,3,0)</f>
        <v>0</v>
      </c>
      <c r="E333" s="5">
        <f>VLOOKUP(tbl2_2!A333,ishod_substance!A:P,11,0)</f>
        <v>0</v>
      </c>
      <c r="F333" s="6">
        <f>VLOOKUP(tbl2_2!A333,ishod_substance!A:P,15,0)</f>
        <v>0</v>
      </c>
      <c r="G333" s="6" t="str">
        <f>VLOOKUP(tbl2_2!A333,ishod_substance!A:P,12,0)&amp;"/"&amp;VLOOKUP(tbl2_2!A333,ishod_substance!A:P,14,0)</f>
        <v>/</v>
      </c>
      <c r="H333" s="29">
        <f>VLOOKUP(tbl2_2!A333,ishod_substance!A:P,6,0)</f>
        <v>0</v>
      </c>
      <c r="I333" s="10">
        <f>VLOOKUP(tbl2_2!A333,ishod_substance!A:P,15,0)</f>
        <v>0</v>
      </c>
      <c r="J333" s="10">
        <f>VLOOKUP(tbl2_2!A333,ishod_substance!A:P,5,0)</f>
        <v>0</v>
      </c>
      <c r="K333" s="84">
        <f>VLOOKUP(tbl2_2!A333,ishod_substance!A:Q,17,0)</f>
        <v>0</v>
      </c>
      <c r="L333" s="84">
        <f>VLOOKUP(tbl2_2!A333,ishod_substance!A:R,18,0)</f>
        <v>0</v>
      </c>
      <c r="M333" s="165">
        <f>VLOOKUP(tbl2_2!A333,ishod_substance!A:AD,28,0)</f>
        <v>0</v>
      </c>
      <c r="N333" s="4">
        <f>VLOOKUP(tbl2_2!A333,ishod_substance!A:AD,20,0)</f>
        <v>0</v>
      </c>
      <c r="O333" s="4">
        <f>VLOOKUP(tbl2_2!A333,ishod_substance!A:AD,21,0)</f>
        <v>0</v>
      </c>
      <c r="P333" s="4">
        <f>VLOOKUP(tbl2_2!A333,ishod_substance!A:AD,22,0)</f>
        <v>0</v>
      </c>
      <c r="Q333" s="4">
        <f>VLOOKUP(tbl2_2!A333,ishod_substance!A:AD,23,0)</f>
        <v>0</v>
      </c>
      <c r="R333" s="4">
        <f>VLOOKUP(tbl2_2!A333,ishod_substance!A:AD,24,0)</f>
        <v>0</v>
      </c>
      <c r="S333" s="4">
        <f>VLOOKUP(tbl2_2!A333,ishod_substance!A:AD,25,0)</f>
        <v>0</v>
      </c>
      <c r="T333" s="4">
        <f>VLOOKUP(tbl2_2!A333,ishod_substance!A:AD,26,0)</f>
        <v>0</v>
      </c>
      <c r="U333" s="4">
        <f>VLOOKUP(tbl2_2!A333,ishod_substance!A:AD,27,0)</f>
        <v>0</v>
      </c>
      <c r="V333" s="166">
        <f>VLOOKUP(tbl2_2!A333,ishod_substance!A:AD,29,0)</f>
        <v>0</v>
      </c>
      <c r="W333" s="166">
        <f>VLOOKUP(tbl2_2!A333,ishod_substance!A:AD,30,0)</f>
        <v>0</v>
      </c>
      <c r="X333" s="166">
        <f>VLOOKUP(tbl2_2!A333,ishod_substance!A:AD,30,0)</f>
        <v>0</v>
      </c>
      <c r="Y333" s="10">
        <f>VLOOKUP(tbl2_2!A333,ishod_substance!A:AD,7,0)</f>
        <v>0</v>
      </c>
      <c r="Z333" s="9" t="e">
        <f>VLOOKUP(Y333,quide!$A$2:$B$1006,2,0)</f>
        <v>#N/A</v>
      </c>
      <c r="AA333" s="4" t="e">
        <f>VLOOKUP(Y333,quide!$A$2:$J$1006,10,0)</f>
        <v>#N/A</v>
      </c>
      <c r="AB333" s="50">
        <f>VLOOKUP(tbl2_2!A333,ishod_substance!A:AD,8,0)</f>
        <v>0</v>
      </c>
      <c r="AC333" s="28">
        <f t="shared" si="6"/>
        <v>0</v>
      </c>
      <c r="AD333" s="27">
        <f>VLOOKUP(tbl2_2!A333,ishod_substance!A:AD,9,0)</f>
        <v>0</v>
      </c>
      <c r="AE333" s="8">
        <f>VLOOKUP(tbl2_2!A333,ishod_substance!A:AD,9,0)</f>
        <v>0</v>
      </c>
      <c r="AF333" s="12"/>
    </row>
    <row r="334" spans="1:32" hidden="1" x14ac:dyDescent="0.25">
      <c r="A334">
        <v>326</v>
      </c>
      <c r="B334" s="85">
        <f>IFERROR(IF(OR(AND(ishod_substance!$O$1=3,OR(VLOOKUP('tbl2'!Y334,quide!A:G,7,0)=2,VLOOKUP('tbl2'!Y334,quide!A:G,7,0)=1)),AND(ishod_substance!$O$1=2,VLOOKUP('tbl2'!Y334,quide!A:I,9,0)=1)),1,0),0)</f>
        <v>0</v>
      </c>
      <c r="C334" s="5">
        <f>VLOOKUP(tbl2_2!A334,ishod_substance!A:P,2,0)</f>
        <v>0</v>
      </c>
      <c r="D334" s="7">
        <f>VLOOKUP(tbl2_2!A334,ishod_substance!A:P,3,0)</f>
        <v>0</v>
      </c>
      <c r="E334" s="5">
        <f>VLOOKUP(tbl2_2!A334,ishod_substance!A:P,11,0)</f>
        <v>0</v>
      </c>
      <c r="F334" s="6">
        <f>VLOOKUP(tbl2_2!A334,ishod_substance!A:P,15,0)</f>
        <v>0</v>
      </c>
      <c r="G334" s="6" t="str">
        <f>VLOOKUP(tbl2_2!A334,ishod_substance!A:P,12,0)&amp;"/"&amp;VLOOKUP(tbl2_2!A334,ishod_substance!A:P,14,0)</f>
        <v>/</v>
      </c>
      <c r="H334" s="29">
        <f>VLOOKUP(tbl2_2!A334,ishod_substance!A:P,6,0)</f>
        <v>0</v>
      </c>
      <c r="I334" s="10">
        <f>VLOOKUP(tbl2_2!A334,ishod_substance!A:P,15,0)</f>
        <v>0</v>
      </c>
      <c r="J334" s="10">
        <f>VLOOKUP(tbl2_2!A334,ishod_substance!A:P,5,0)</f>
        <v>0</v>
      </c>
      <c r="K334" s="84">
        <f>VLOOKUP(tbl2_2!A334,ishod_substance!A:Q,17,0)</f>
        <v>0</v>
      </c>
      <c r="L334" s="84">
        <f>VLOOKUP(tbl2_2!A334,ishod_substance!A:R,18,0)</f>
        <v>0</v>
      </c>
      <c r="M334" s="165">
        <f>VLOOKUP(tbl2_2!A334,ishod_substance!A:AD,28,0)</f>
        <v>0</v>
      </c>
      <c r="N334" s="4">
        <f>VLOOKUP(tbl2_2!A334,ishod_substance!A:AD,20,0)</f>
        <v>0</v>
      </c>
      <c r="O334" s="4">
        <f>VLOOKUP(tbl2_2!A334,ishod_substance!A:AD,21,0)</f>
        <v>0</v>
      </c>
      <c r="P334" s="4">
        <f>VLOOKUP(tbl2_2!A334,ishod_substance!A:AD,22,0)</f>
        <v>0</v>
      </c>
      <c r="Q334" s="4">
        <f>VLOOKUP(tbl2_2!A334,ishod_substance!A:AD,23,0)</f>
        <v>0</v>
      </c>
      <c r="R334" s="4">
        <f>VLOOKUP(tbl2_2!A334,ishod_substance!A:AD,24,0)</f>
        <v>0</v>
      </c>
      <c r="S334" s="4">
        <f>VLOOKUP(tbl2_2!A334,ishod_substance!A:AD,25,0)</f>
        <v>0</v>
      </c>
      <c r="T334" s="4">
        <f>VLOOKUP(tbl2_2!A334,ishod_substance!A:AD,26,0)</f>
        <v>0</v>
      </c>
      <c r="U334" s="4">
        <f>VLOOKUP(tbl2_2!A334,ishod_substance!A:AD,27,0)</f>
        <v>0</v>
      </c>
      <c r="V334" s="166">
        <f>VLOOKUP(tbl2_2!A334,ishod_substance!A:AD,29,0)</f>
        <v>0</v>
      </c>
      <c r="W334" s="166">
        <f>VLOOKUP(tbl2_2!A334,ishod_substance!A:AD,30,0)</f>
        <v>0</v>
      </c>
      <c r="X334" s="166">
        <f>VLOOKUP(tbl2_2!A334,ishod_substance!A:AD,30,0)</f>
        <v>0</v>
      </c>
      <c r="Y334" s="10">
        <f>VLOOKUP(tbl2_2!A334,ishod_substance!A:AD,7,0)</f>
        <v>0</v>
      </c>
      <c r="Z334" s="9" t="e">
        <f>VLOOKUP(Y334,quide!$A$2:$B$1006,2,0)</f>
        <v>#N/A</v>
      </c>
      <c r="AA334" s="4" t="e">
        <f>VLOOKUP(Y334,quide!$A$2:$J$1006,10,0)</f>
        <v>#N/A</v>
      </c>
      <c r="AB334" s="50">
        <f>VLOOKUP(tbl2_2!A334,ishod_substance!A:AD,8,0)</f>
        <v>0</v>
      </c>
      <c r="AC334" s="28">
        <f t="shared" si="6"/>
        <v>0</v>
      </c>
      <c r="AD334" s="27">
        <f>VLOOKUP(tbl2_2!A334,ishod_substance!A:AD,9,0)</f>
        <v>0</v>
      </c>
      <c r="AE334" s="8">
        <f>VLOOKUP(tbl2_2!A334,ishod_substance!A:AD,9,0)</f>
        <v>0</v>
      </c>
      <c r="AF334" s="12"/>
    </row>
    <row r="335" spans="1:32" hidden="1" x14ac:dyDescent="0.25">
      <c r="A335">
        <v>327</v>
      </c>
      <c r="B335" s="85">
        <f>IFERROR(IF(OR(AND(ishod_substance!$O$1=3,OR(VLOOKUP('tbl2'!Y335,quide!A:G,7,0)=2,VLOOKUP('tbl2'!Y335,quide!A:G,7,0)=1)),AND(ishod_substance!$O$1=2,VLOOKUP('tbl2'!Y335,quide!A:I,9,0)=1)),1,0),0)</f>
        <v>0</v>
      </c>
      <c r="C335" s="5">
        <f>VLOOKUP(tbl2_2!A335,ishod_substance!A:P,2,0)</f>
        <v>0</v>
      </c>
      <c r="D335" s="7">
        <f>VLOOKUP(tbl2_2!A335,ishod_substance!A:P,3,0)</f>
        <v>0</v>
      </c>
      <c r="E335" s="5">
        <f>VLOOKUP(tbl2_2!A335,ishod_substance!A:P,11,0)</f>
        <v>0</v>
      </c>
      <c r="F335" s="6">
        <f>VLOOKUP(tbl2_2!A335,ishod_substance!A:P,15,0)</f>
        <v>0</v>
      </c>
      <c r="G335" s="6" t="str">
        <f>VLOOKUP(tbl2_2!A335,ishod_substance!A:P,12,0)&amp;"/"&amp;VLOOKUP(tbl2_2!A335,ishod_substance!A:P,14,0)</f>
        <v>/</v>
      </c>
      <c r="H335" s="29">
        <f>VLOOKUP(tbl2_2!A335,ishod_substance!A:P,6,0)</f>
        <v>0</v>
      </c>
      <c r="I335" s="10">
        <f>VLOOKUP(tbl2_2!A335,ishod_substance!A:P,15,0)</f>
        <v>0</v>
      </c>
      <c r="J335" s="10">
        <f>VLOOKUP(tbl2_2!A335,ishod_substance!A:P,5,0)</f>
        <v>0</v>
      </c>
      <c r="K335" s="84">
        <f>VLOOKUP(tbl2_2!A335,ishod_substance!A:Q,17,0)</f>
        <v>0</v>
      </c>
      <c r="L335" s="84">
        <f>VLOOKUP(tbl2_2!A335,ishod_substance!A:R,18,0)</f>
        <v>0</v>
      </c>
      <c r="M335" s="165">
        <f>VLOOKUP(tbl2_2!A335,ishod_substance!A:AD,28,0)</f>
        <v>0</v>
      </c>
      <c r="N335" s="4">
        <f>VLOOKUP(tbl2_2!A335,ishod_substance!A:AD,20,0)</f>
        <v>0</v>
      </c>
      <c r="O335" s="4">
        <f>VLOOKUP(tbl2_2!A335,ishod_substance!A:AD,21,0)</f>
        <v>0</v>
      </c>
      <c r="P335" s="4">
        <f>VLOOKUP(tbl2_2!A335,ishod_substance!A:AD,22,0)</f>
        <v>0</v>
      </c>
      <c r="Q335" s="4">
        <f>VLOOKUP(tbl2_2!A335,ishod_substance!A:AD,23,0)</f>
        <v>0</v>
      </c>
      <c r="R335" s="4">
        <f>VLOOKUP(tbl2_2!A335,ishod_substance!A:AD,24,0)</f>
        <v>0</v>
      </c>
      <c r="S335" s="4">
        <f>VLOOKUP(tbl2_2!A335,ishod_substance!A:AD,25,0)</f>
        <v>0</v>
      </c>
      <c r="T335" s="4">
        <f>VLOOKUP(tbl2_2!A335,ishod_substance!A:AD,26,0)</f>
        <v>0</v>
      </c>
      <c r="U335" s="4">
        <f>VLOOKUP(tbl2_2!A335,ishod_substance!A:AD,27,0)</f>
        <v>0</v>
      </c>
      <c r="V335" s="166">
        <f>VLOOKUP(tbl2_2!A335,ishod_substance!A:AD,29,0)</f>
        <v>0</v>
      </c>
      <c r="W335" s="166">
        <f>VLOOKUP(tbl2_2!A335,ishod_substance!A:AD,30,0)</f>
        <v>0</v>
      </c>
      <c r="X335" s="166">
        <f>VLOOKUP(tbl2_2!A335,ishod_substance!A:AD,30,0)</f>
        <v>0</v>
      </c>
      <c r="Y335" s="10">
        <f>VLOOKUP(tbl2_2!A335,ishod_substance!A:AD,7,0)</f>
        <v>0</v>
      </c>
      <c r="Z335" s="9" t="e">
        <f>VLOOKUP(Y335,quide!$A$2:$B$1006,2,0)</f>
        <v>#N/A</v>
      </c>
      <c r="AA335" s="4" t="e">
        <f>VLOOKUP(Y335,quide!$A$2:$J$1006,10,0)</f>
        <v>#N/A</v>
      </c>
      <c r="AB335" s="50">
        <f>VLOOKUP(tbl2_2!A335,ishod_substance!A:AD,8,0)</f>
        <v>0</v>
      </c>
      <c r="AC335" s="28">
        <f t="shared" si="6"/>
        <v>0</v>
      </c>
      <c r="AD335" s="27">
        <f>VLOOKUP(tbl2_2!A335,ishod_substance!A:AD,9,0)</f>
        <v>0</v>
      </c>
      <c r="AE335" s="8">
        <f>VLOOKUP(tbl2_2!A335,ishod_substance!A:AD,9,0)</f>
        <v>0</v>
      </c>
      <c r="AF335" s="12"/>
    </row>
    <row r="336" spans="1:32" hidden="1" x14ac:dyDescent="0.25">
      <c r="A336">
        <v>328</v>
      </c>
      <c r="B336" s="85">
        <f>IFERROR(IF(OR(AND(ishod_substance!$O$1=3,OR(VLOOKUP('tbl2'!Y336,quide!A:G,7,0)=2,VLOOKUP('tbl2'!Y336,quide!A:G,7,0)=1)),AND(ishod_substance!$O$1=2,VLOOKUP('tbl2'!Y336,quide!A:I,9,0)=1)),1,0),0)</f>
        <v>0</v>
      </c>
      <c r="C336" s="5">
        <f>VLOOKUP(tbl2_2!A336,ishod_substance!A:P,2,0)</f>
        <v>0</v>
      </c>
      <c r="D336" s="7">
        <f>VLOOKUP(tbl2_2!A336,ishod_substance!A:P,3,0)</f>
        <v>0</v>
      </c>
      <c r="E336" s="5">
        <f>VLOOKUP(tbl2_2!A336,ishod_substance!A:P,11,0)</f>
        <v>0</v>
      </c>
      <c r="F336" s="6">
        <f>VLOOKUP(tbl2_2!A336,ishod_substance!A:P,15,0)</f>
        <v>0</v>
      </c>
      <c r="G336" s="6" t="str">
        <f>VLOOKUP(tbl2_2!A336,ishod_substance!A:P,12,0)&amp;"/"&amp;VLOOKUP(tbl2_2!A336,ishod_substance!A:P,14,0)</f>
        <v>/</v>
      </c>
      <c r="H336" s="29">
        <f>VLOOKUP(tbl2_2!A336,ishod_substance!A:P,6,0)</f>
        <v>0</v>
      </c>
      <c r="I336" s="10">
        <f>VLOOKUP(tbl2_2!A336,ishod_substance!A:P,15,0)</f>
        <v>0</v>
      </c>
      <c r="J336" s="10">
        <f>VLOOKUP(tbl2_2!A336,ishod_substance!A:P,5,0)</f>
        <v>0</v>
      </c>
      <c r="K336" s="84">
        <f>VLOOKUP(tbl2_2!A336,ishod_substance!A:Q,17,0)</f>
        <v>0</v>
      </c>
      <c r="L336" s="84">
        <f>VLOOKUP(tbl2_2!A336,ishod_substance!A:R,18,0)</f>
        <v>0</v>
      </c>
      <c r="M336" s="165">
        <f>VLOOKUP(tbl2_2!A336,ishod_substance!A:AD,28,0)</f>
        <v>0</v>
      </c>
      <c r="N336" s="4">
        <f>VLOOKUP(tbl2_2!A336,ishod_substance!A:AD,20,0)</f>
        <v>0</v>
      </c>
      <c r="O336" s="4">
        <f>VLOOKUP(tbl2_2!A336,ishod_substance!A:AD,21,0)</f>
        <v>0</v>
      </c>
      <c r="P336" s="4">
        <f>VLOOKUP(tbl2_2!A336,ishod_substance!A:AD,22,0)</f>
        <v>0</v>
      </c>
      <c r="Q336" s="4">
        <f>VLOOKUP(tbl2_2!A336,ishod_substance!A:AD,23,0)</f>
        <v>0</v>
      </c>
      <c r="R336" s="4">
        <f>VLOOKUP(tbl2_2!A336,ishod_substance!A:AD,24,0)</f>
        <v>0</v>
      </c>
      <c r="S336" s="4">
        <f>VLOOKUP(tbl2_2!A336,ishod_substance!A:AD,25,0)</f>
        <v>0</v>
      </c>
      <c r="T336" s="4">
        <f>VLOOKUP(tbl2_2!A336,ishod_substance!A:AD,26,0)</f>
        <v>0</v>
      </c>
      <c r="U336" s="4">
        <f>VLOOKUP(tbl2_2!A336,ishod_substance!A:AD,27,0)</f>
        <v>0</v>
      </c>
      <c r="V336" s="166">
        <f>VLOOKUP(tbl2_2!A336,ishod_substance!A:AD,29,0)</f>
        <v>0</v>
      </c>
      <c r="W336" s="166">
        <f>VLOOKUP(tbl2_2!A336,ishod_substance!A:AD,30,0)</f>
        <v>0</v>
      </c>
      <c r="X336" s="166">
        <f>VLOOKUP(tbl2_2!A336,ishod_substance!A:AD,30,0)</f>
        <v>0</v>
      </c>
      <c r="Y336" s="10">
        <f>VLOOKUP(tbl2_2!A336,ishod_substance!A:AD,7,0)</f>
        <v>0</v>
      </c>
      <c r="Z336" s="9" t="e">
        <f>VLOOKUP(Y336,quide!$A$2:$B$1006,2,0)</f>
        <v>#N/A</v>
      </c>
      <c r="AA336" s="4" t="e">
        <f>VLOOKUP(Y336,quide!$A$2:$J$1006,10,0)</f>
        <v>#N/A</v>
      </c>
      <c r="AB336" s="50">
        <f>VLOOKUP(tbl2_2!A336,ishod_substance!A:AD,8,0)</f>
        <v>0</v>
      </c>
      <c r="AC336" s="28">
        <f t="shared" si="6"/>
        <v>0</v>
      </c>
      <c r="AD336" s="27">
        <f>VLOOKUP(tbl2_2!A336,ishod_substance!A:AD,9,0)</f>
        <v>0</v>
      </c>
      <c r="AE336" s="8">
        <f>VLOOKUP(tbl2_2!A336,ishod_substance!A:AD,9,0)</f>
        <v>0</v>
      </c>
      <c r="AF336" s="12"/>
    </row>
    <row r="337" spans="1:32" hidden="1" x14ac:dyDescent="0.25">
      <c r="A337">
        <v>329</v>
      </c>
      <c r="B337" s="85">
        <f>IFERROR(IF(OR(AND(ishod_substance!$O$1=3,OR(VLOOKUP('tbl2'!Y337,quide!A:G,7,0)=2,VLOOKUP('tbl2'!Y337,quide!A:G,7,0)=1)),AND(ishod_substance!$O$1=2,VLOOKUP('tbl2'!Y337,quide!A:I,9,0)=1)),1,0),0)</f>
        <v>0</v>
      </c>
      <c r="C337" s="5">
        <f>VLOOKUP(tbl2_2!A337,ishod_substance!A:P,2,0)</f>
        <v>0</v>
      </c>
      <c r="D337" s="7">
        <f>VLOOKUP(tbl2_2!A337,ishod_substance!A:P,3,0)</f>
        <v>0</v>
      </c>
      <c r="E337" s="5">
        <f>VLOOKUP(tbl2_2!A337,ishod_substance!A:P,11,0)</f>
        <v>0</v>
      </c>
      <c r="F337" s="6">
        <f>VLOOKUP(tbl2_2!A337,ishod_substance!A:P,15,0)</f>
        <v>0</v>
      </c>
      <c r="G337" s="6" t="str">
        <f>VLOOKUP(tbl2_2!A337,ishod_substance!A:P,12,0)&amp;"/"&amp;VLOOKUP(tbl2_2!A337,ishod_substance!A:P,14,0)</f>
        <v>/</v>
      </c>
      <c r="H337" s="29">
        <f>VLOOKUP(tbl2_2!A337,ishod_substance!A:P,6,0)</f>
        <v>0</v>
      </c>
      <c r="I337" s="10">
        <f>VLOOKUP(tbl2_2!A337,ishod_substance!A:P,15,0)</f>
        <v>0</v>
      </c>
      <c r="J337" s="10">
        <f>VLOOKUP(tbl2_2!A337,ishod_substance!A:P,5,0)</f>
        <v>0</v>
      </c>
      <c r="K337" s="84">
        <f>VLOOKUP(tbl2_2!A337,ishod_substance!A:Q,17,0)</f>
        <v>0</v>
      </c>
      <c r="L337" s="84">
        <f>VLOOKUP(tbl2_2!A337,ishod_substance!A:R,18,0)</f>
        <v>0</v>
      </c>
      <c r="M337" s="165">
        <f>VLOOKUP(tbl2_2!A337,ishod_substance!A:AD,28,0)</f>
        <v>0</v>
      </c>
      <c r="N337" s="4">
        <f>VLOOKUP(tbl2_2!A337,ishod_substance!A:AD,20,0)</f>
        <v>0</v>
      </c>
      <c r="O337" s="4">
        <f>VLOOKUP(tbl2_2!A337,ishod_substance!A:AD,21,0)</f>
        <v>0</v>
      </c>
      <c r="P337" s="4">
        <f>VLOOKUP(tbl2_2!A337,ishod_substance!A:AD,22,0)</f>
        <v>0</v>
      </c>
      <c r="Q337" s="4">
        <f>VLOOKUP(tbl2_2!A337,ishod_substance!A:AD,23,0)</f>
        <v>0</v>
      </c>
      <c r="R337" s="4">
        <f>VLOOKUP(tbl2_2!A337,ishod_substance!A:AD,24,0)</f>
        <v>0</v>
      </c>
      <c r="S337" s="4">
        <f>VLOOKUP(tbl2_2!A337,ishod_substance!A:AD,25,0)</f>
        <v>0</v>
      </c>
      <c r="T337" s="4">
        <f>VLOOKUP(tbl2_2!A337,ishod_substance!A:AD,26,0)</f>
        <v>0</v>
      </c>
      <c r="U337" s="4">
        <f>VLOOKUP(tbl2_2!A337,ishod_substance!A:AD,27,0)</f>
        <v>0</v>
      </c>
      <c r="V337" s="166">
        <f>VLOOKUP(tbl2_2!A337,ishod_substance!A:AD,29,0)</f>
        <v>0</v>
      </c>
      <c r="W337" s="166">
        <f>VLOOKUP(tbl2_2!A337,ishod_substance!A:AD,30,0)</f>
        <v>0</v>
      </c>
      <c r="X337" s="166">
        <f>VLOOKUP(tbl2_2!A337,ishod_substance!A:AD,30,0)</f>
        <v>0</v>
      </c>
      <c r="Y337" s="10">
        <f>VLOOKUP(tbl2_2!A337,ishod_substance!A:AD,7,0)</f>
        <v>0</v>
      </c>
      <c r="Z337" s="9" t="e">
        <f>VLOOKUP(Y337,quide!$A$2:$B$1006,2,0)</f>
        <v>#N/A</v>
      </c>
      <c r="AA337" s="4" t="e">
        <f>VLOOKUP(Y337,quide!$A$2:$J$1006,10,0)</f>
        <v>#N/A</v>
      </c>
      <c r="AB337" s="50">
        <f>VLOOKUP(tbl2_2!A337,ishod_substance!A:AD,8,0)</f>
        <v>0</v>
      </c>
      <c r="AC337" s="28">
        <f t="shared" si="6"/>
        <v>0</v>
      </c>
      <c r="AD337" s="27">
        <f>VLOOKUP(tbl2_2!A337,ishod_substance!A:AD,9,0)</f>
        <v>0</v>
      </c>
      <c r="AE337" s="8">
        <f>VLOOKUP(tbl2_2!A337,ishod_substance!A:AD,9,0)</f>
        <v>0</v>
      </c>
      <c r="AF337" s="12"/>
    </row>
    <row r="338" spans="1:32" hidden="1" x14ac:dyDescent="0.25">
      <c r="A338">
        <v>330</v>
      </c>
      <c r="B338" s="85">
        <f>IFERROR(IF(OR(AND(ishod_substance!$O$1=3,OR(VLOOKUP('tbl2'!Y338,quide!A:G,7,0)=2,VLOOKUP('tbl2'!Y338,quide!A:G,7,0)=1)),AND(ishod_substance!$O$1=2,VLOOKUP('tbl2'!Y338,quide!A:I,9,0)=1)),1,0),0)</f>
        <v>0</v>
      </c>
      <c r="C338" s="5">
        <f>VLOOKUP(tbl2_2!A338,ishod_substance!A:P,2,0)</f>
        <v>0</v>
      </c>
      <c r="D338" s="7">
        <f>VLOOKUP(tbl2_2!A338,ishod_substance!A:P,3,0)</f>
        <v>0</v>
      </c>
      <c r="E338" s="5">
        <f>VLOOKUP(tbl2_2!A338,ishod_substance!A:P,11,0)</f>
        <v>0</v>
      </c>
      <c r="F338" s="6">
        <f>VLOOKUP(tbl2_2!A338,ishod_substance!A:P,15,0)</f>
        <v>0</v>
      </c>
      <c r="G338" s="6" t="str">
        <f>VLOOKUP(tbl2_2!A338,ishod_substance!A:P,12,0)&amp;"/"&amp;VLOOKUP(tbl2_2!A338,ishod_substance!A:P,14,0)</f>
        <v>/</v>
      </c>
      <c r="H338" s="29">
        <f>VLOOKUP(tbl2_2!A338,ishod_substance!A:P,6,0)</f>
        <v>0</v>
      </c>
      <c r="I338" s="10">
        <f>VLOOKUP(tbl2_2!A338,ishod_substance!A:P,15,0)</f>
        <v>0</v>
      </c>
      <c r="J338" s="10">
        <f>VLOOKUP(tbl2_2!A338,ishod_substance!A:P,5,0)</f>
        <v>0</v>
      </c>
      <c r="K338" s="84">
        <f>VLOOKUP(tbl2_2!A338,ishod_substance!A:Q,17,0)</f>
        <v>0</v>
      </c>
      <c r="L338" s="84">
        <f>VLOOKUP(tbl2_2!A338,ishod_substance!A:R,18,0)</f>
        <v>0</v>
      </c>
      <c r="M338" s="165">
        <f>VLOOKUP(tbl2_2!A338,ishod_substance!A:AD,28,0)</f>
        <v>0</v>
      </c>
      <c r="N338" s="4">
        <f>VLOOKUP(tbl2_2!A338,ishod_substance!A:AD,20,0)</f>
        <v>0</v>
      </c>
      <c r="O338" s="4">
        <f>VLOOKUP(tbl2_2!A338,ishod_substance!A:AD,21,0)</f>
        <v>0</v>
      </c>
      <c r="P338" s="4">
        <f>VLOOKUP(tbl2_2!A338,ishod_substance!A:AD,22,0)</f>
        <v>0</v>
      </c>
      <c r="Q338" s="4">
        <f>VLOOKUP(tbl2_2!A338,ishod_substance!A:AD,23,0)</f>
        <v>0</v>
      </c>
      <c r="R338" s="4">
        <f>VLOOKUP(tbl2_2!A338,ishod_substance!A:AD,24,0)</f>
        <v>0</v>
      </c>
      <c r="S338" s="4">
        <f>VLOOKUP(tbl2_2!A338,ishod_substance!A:AD,25,0)</f>
        <v>0</v>
      </c>
      <c r="T338" s="4">
        <f>VLOOKUP(tbl2_2!A338,ishod_substance!A:AD,26,0)</f>
        <v>0</v>
      </c>
      <c r="U338" s="4">
        <f>VLOOKUP(tbl2_2!A338,ishod_substance!A:AD,27,0)</f>
        <v>0</v>
      </c>
      <c r="V338" s="166">
        <f>VLOOKUP(tbl2_2!A338,ishod_substance!A:AD,29,0)</f>
        <v>0</v>
      </c>
      <c r="W338" s="166">
        <f>VLOOKUP(tbl2_2!A338,ishod_substance!A:AD,30,0)</f>
        <v>0</v>
      </c>
      <c r="X338" s="166">
        <f>VLOOKUP(tbl2_2!A338,ishod_substance!A:AD,30,0)</f>
        <v>0</v>
      </c>
      <c r="Y338" s="10">
        <f>VLOOKUP(tbl2_2!A338,ishod_substance!A:AD,7,0)</f>
        <v>0</v>
      </c>
      <c r="Z338" s="9" t="e">
        <f>VLOOKUP(Y338,quide!$A$2:$B$1006,2,0)</f>
        <v>#N/A</v>
      </c>
      <c r="AA338" s="4" t="e">
        <f>VLOOKUP(Y338,quide!$A$2:$J$1006,10,0)</f>
        <v>#N/A</v>
      </c>
      <c r="AB338" s="50">
        <f>VLOOKUP(tbl2_2!A338,ishod_substance!A:AD,8,0)</f>
        <v>0</v>
      </c>
      <c r="AC338" s="28">
        <f t="shared" si="6"/>
        <v>0</v>
      </c>
      <c r="AD338" s="27">
        <f>VLOOKUP(tbl2_2!A338,ishod_substance!A:AD,9,0)</f>
        <v>0</v>
      </c>
      <c r="AE338" s="8">
        <f>VLOOKUP(tbl2_2!A338,ishod_substance!A:AD,9,0)</f>
        <v>0</v>
      </c>
      <c r="AF338" s="12"/>
    </row>
    <row r="339" spans="1:32" hidden="1" x14ac:dyDescent="0.25">
      <c r="A339">
        <v>331</v>
      </c>
      <c r="B339" s="85">
        <f>IFERROR(IF(OR(AND(ishod_substance!$O$1=3,OR(VLOOKUP('tbl2'!Y339,quide!A:G,7,0)=2,VLOOKUP('tbl2'!Y339,quide!A:G,7,0)=1)),AND(ishod_substance!$O$1=2,VLOOKUP('tbl2'!Y339,quide!A:I,9,0)=1)),1,0),0)</f>
        <v>0</v>
      </c>
      <c r="C339" s="5">
        <f>VLOOKUP(tbl2_2!A339,ishod_substance!A:P,2,0)</f>
        <v>0</v>
      </c>
      <c r="D339" s="7">
        <f>VLOOKUP(tbl2_2!A339,ishod_substance!A:P,3,0)</f>
        <v>0</v>
      </c>
      <c r="E339" s="5">
        <f>VLOOKUP(tbl2_2!A339,ishod_substance!A:P,11,0)</f>
        <v>0</v>
      </c>
      <c r="F339" s="6">
        <f>VLOOKUP(tbl2_2!A339,ishod_substance!A:P,15,0)</f>
        <v>0</v>
      </c>
      <c r="G339" s="6" t="str">
        <f>VLOOKUP(tbl2_2!A339,ishod_substance!A:P,12,0)&amp;"/"&amp;VLOOKUP(tbl2_2!A339,ishod_substance!A:P,14,0)</f>
        <v>/</v>
      </c>
      <c r="H339" s="29">
        <f>VLOOKUP(tbl2_2!A339,ishod_substance!A:P,6,0)</f>
        <v>0</v>
      </c>
      <c r="I339" s="10">
        <f>VLOOKUP(tbl2_2!A339,ishod_substance!A:P,15,0)</f>
        <v>0</v>
      </c>
      <c r="J339" s="10">
        <f>VLOOKUP(tbl2_2!A339,ishod_substance!A:P,5,0)</f>
        <v>0</v>
      </c>
      <c r="K339" s="84">
        <f>VLOOKUP(tbl2_2!A339,ishod_substance!A:Q,17,0)</f>
        <v>0</v>
      </c>
      <c r="L339" s="84">
        <f>VLOOKUP(tbl2_2!A339,ishod_substance!A:R,18,0)</f>
        <v>0</v>
      </c>
      <c r="M339" s="165">
        <f>VLOOKUP(tbl2_2!A339,ishod_substance!A:AD,28,0)</f>
        <v>0</v>
      </c>
      <c r="N339" s="4">
        <f>VLOOKUP(tbl2_2!A339,ishod_substance!A:AD,20,0)</f>
        <v>0</v>
      </c>
      <c r="O339" s="4">
        <f>VLOOKUP(tbl2_2!A339,ishod_substance!A:AD,21,0)</f>
        <v>0</v>
      </c>
      <c r="P339" s="4">
        <f>VLOOKUP(tbl2_2!A339,ishod_substance!A:AD,22,0)</f>
        <v>0</v>
      </c>
      <c r="Q339" s="4">
        <f>VLOOKUP(tbl2_2!A339,ishod_substance!A:AD,23,0)</f>
        <v>0</v>
      </c>
      <c r="R339" s="4">
        <f>VLOOKUP(tbl2_2!A339,ishod_substance!A:AD,24,0)</f>
        <v>0</v>
      </c>
      <c r="S339" s="4">
        <f>VLOOKUP(tbl2_2!A339,ishod_substance!A:AD,25,0)</f>
        <v>0</v>
      </c>
      <c r="T339" s="4">
        <f>VLOOKUP(tbl2_2!A339,ishod_substance!A:AD,26,0)</f>
        <v>0</v>
      </c>
      <c r="U339" s="4">
        <f>VLOOKUP(tbl2_2!A339,ishod_substance!A:AD,27,0)</f>
        <v>0</v>
      </c>
      <c r="V339" s="166">
        <f>VLOOKUP(tbl2_2!A339,ishod_substance!A:AD,29,0)</f>
        <v>0</v>
      </c>
      <c r="W339" s="166">
        <f>VLOOKUP(tbl2_2!A339,ishod_substance!A:AD,30,0)</f>
        <v>0</v>
      </c>
      <c r="X339" s="166">
        <f>VLOOKUP(tbl2_2!A339,ishod_substance!A:AD,30,0)</f>
        <v>0</v>
      </c>
      <c r="Y339" s="10">
        <f>VLOOKUP(tbl2_2!A339,ishod_substance!A:AD,7,0)</f>
        <v>0</v>
      </c>
      <c r="Z339" s="9" t="e">
        <f>VLOOKUP(Y339,quide!$A$2:$B$1006,2,0)</f>
        <v>#N/A</v>
      </c>
      <c r="AA339" s="4" t="e">
        <f>VLOOKUP(Y339,quide!$A$2:$J$1006,10,0)</f>
        <v>#N/A</v>
      </c>
      <c r="AB339" s="50">
        <f>VLOOKUP(tbl2_2!A339,ishod_substance!A:AD,8,0)</f>
        <v>0</v>
      </c>
      <c r="AC339" s="28">
        <f t="shared" si="6"/>
        <v>0</v>
      </c>
      <c r="AD339" s="27">
        <f>VLOOKUP(tbl2_2!A339,ishod_substance!A:AD,9,0)</f>
        <v>0</v>
      </c>
      <c r="AE339" s="8">
        <f>VLOOKUP(tbl2_2!A339,ishod_substance!A:AD,9,0)</f>
        <v>0</v>
      </c>
      <c r="AF339" s="12"/>
    </row>
    <row r="340" spans="1:32" hidden="1" x14ac:dyDescent="0.25">
      <c r="A340">
        <v>332</v>
      </c>
      <c r="B340" s="85">
        <f>IFERROR(IF(OR(AND(ishod_substance!$O$1=3,OR(VLOOKUP('tbl2'!Y340,quide!A:G,7,0)=2,VLOOKUP('tbl2'!Y340,quide!A:G,7,0)=1)),AND(ishod_substance!$O$1=2,VLOOKUP('tbl2'!Y340,quide!A:I,9,0)=1)),1,0),0)</f>
        <v>0</v>
      </c>
      <c r="C340" s="5">
        <f>VLOOKUP(tbl2_2!A340,ishod_substance!A:P,2,0)</f>
        <v>0</v>
      </c>
      <c r="D340" s="7">
        <f>VLOOKUP(tbl2_2!A340,ishod_substance!A:P,3,0)</f>
        <v>0</v>
      </c>
      <c r="E340" s="5">
        <f>VLOOKUP(tbl2_2!A340,ishod_substance!A:P,11,0)</f>
        <v>0</v>
      </c>
      <c r="F340" s="6">
        <f>VLOOKUP(tbl2_2!A340,ishod_substance!A:P,15,0)</f>
        <v>0</v>
      </c>
      <c r="G340" s="6" t="str">
        <f>VLOOKUP(tbl2_2!A340,ishod_substance!A:P,12,0)&amp;"/"&amp;VLOOKUP(tbl2_2!A340,ishod_substance!A:P,14,0)</f>
        <v>/</v>
      </c>
      <c r="H340" s="29">
        <f>VLOOKUP(tbl2_2!A340,ishod_substance!A:P,6,0)</f>
        <v>0</v>
      </c>
      <c r="I340" s="10">
        <f>VLOOKUP(tbl2_2!A340,ishod_substance!A:P,15,0)</f>
        <v>0</v>
      </c>
      <c r="J340" s="10">
        <f>VLOOKUP(tbl2_2!A340,ishod_substance!A:P,5,0)</f>
        <v>0</v>
      </c>
      <c r="K340" s="84">
        <f>VLOOKUP(tbl2_2!A340,ishod_substance!A:Q,17,0)</f>
        <v>0</v>
      </c>
      <c r="L340" s="84">
        <f>VLOOKUP(tbl2_2!A340,ishod_substance!A:R,18,0)</f>
        <v>0</v>
      </c>
      <c r="M340" s="165">
        <f>VLOOKUP(tbl2_2!A340,ishod_substance!A:AD,28,0)</f>
        <v>0</v>
      </c>
      <c r="N340" s="4">
        <f>VLOOKUP(tbl2_2!A340,ishod_substance!A:AD,20,0)</f>
        <v>0</v>
      </c>
      <c r="O340" s="4">
        <f>VLOOKUP(tbl2_2!A340,ishod_substance!A:AD,21,0)</f>
        <v>0</v>
      </c>
      <c r="P340" s="4">
        <f>VLOOKUP(tbl2_2!A340,ishod_substance!A:AD,22,0)</f>
        <v>0</v>
      </c>
      <c r="Q340" s="4">
        <f>VLOOKUP(tbl2_2!A340,ishod_substance!A:AD,23,0)</f>
        <v>0</v>
      </c>
      <c r="R340" s="4">
        <f>VLOOKUP(tbl2_2!A340,ishod_substance!A:AD,24,0)</f>
        <v>0</v>
      </c>
      <c r="S340" s="4">
        <f>VLOOKUP(tbl2_2!A340,ishod_substance!A:AD,25,0)</f>
        <v>0</v>
      </c>
      <c r="T340" s="4">
        <f>VLOOKUP(tbl2_2!A340,ishod_substance!A:AD,26,0)</f>
        <v>0</v>
      </c>
      <c r="U340" s="4">
        <f>VLOOKUP(tbl2_2!A340,ishod_substance!A:AD,27,0)</f>
        <v>0</v>
      </c>
      <c r="V340" s="166">
        <f>VLOOKUP(tbl2_2!A340,ishod_substance!A:AD,29,0)</f>
        <v>0</v>
      </c>
      <c r="W340" s="166">
        <f>VLOOKUP(tbl2_2!A340,ishod_substance!A:AD,30,0)</f>
        <v>0</v>
      </c>
      <c r="X340" s="166">
        <f>VLOOKUP(tbl2_2!A340,ishod_substance!A:AD,30,0)</f>
        <v>0</v>
      </c>
      <c r="Y340" s="10">
        <f>VLOOKUP(tbl2_2!A340,ishod_substance!A:AD,7,0)</f>
        <v>0</v>
      </c>
      <c r="Z340" s="9" t="e">
        <f>VLOOKUP(Y340,quide!$A$2:$B$1006,2,0)</f>
        <v>#N/A</v>
      </c>
      <c r="AA340" s="4" t="e">
        <f>VLOOKUP(Y340,quide!$A$2:$J$1006,10,0)</f>
        <v>#N/A</v>
      </c>
      <c r="AB340" s="50">
        <f>VLOOKUP(tbl2_2!A340,ishod_substance!A:AD,8,0)</f>
        <v>0</v>
      </c>
      <c r="AC340" s="28">
        <f t="shared" si="6"/>
        <v>0</v>
      </c>
      <c r="AD340" s="27">
        <f>VLOOKUP(tbl2_2!A340,ishod_substance!A:AD,9,0)</f>
        <v>0</v>
      </c>
      <c r="AE340" s="8">
        <f>VLOOKUP(tbl2_2!A340,ishod_substance!A:AD,9,0)</f>
        <v>0</v>
      </c>
      <c r="AF340" s="12"/>
    </row>
    <row r="341" spans="1:32" hidden="1" x14ac:dyDescent="0.25">
      <c r="A341">
        <v>333</v>
      </c>
      <c r="B341" s="85">
        <f>IFERROR(IF(OR(AND(ishod_substance!$O$1=3,OR(VLOOKUP('tbl2'!Y341,quide!A:G,7,0)=2,VLOOKUP('tbl2'!Y341,quide!A:G,7,0)=1)),AND(ishod_substance!$O$1=2,VLOOKUP('tbl2'!Y341,quide!A:I,9,0)=1)),1,0),0)</f>
        <v>0</v>
      </c>
      <c r="C341" s="5">
        <f>VLOOKUP(tbl2_2!A341,ishod_substance!A:P,2,0)</f>
        <v>0</v>
      </c>
      <c r="D341" s="7">
        <f>VLOOKUP(tbl2_2!A341,ishod_substance!A:P,3,0)</f>
        <v>0</v>
      </c>
      <c r="E341" s="5">
        <f>VLOOKUP(tbl2_2!A341,ishod_substance!A:P,11,0)</f>
        <v>0</v>
      </c>
      <c r="F341" s="6">
        <f>VLOOKUP(tbl2_2!A341,ishod_substance!A:P,15,0)</f>
        <v>0</v>
      </c>
      <c r="G341" s="6" t="str">
        <f>VLOOKUP(tbl2_2!A341,ishod_substance!A:P,12,0)&amp;"/"&amp;VLOOKUP(tbl2_2!A341,ishod_substance!A:P,14,0)</f>
        <v>/</v>
      </c>
      <c r="H341" s="29">
        <f>VLOOKUP(tbl2_2!A341,ishod_substance!A:P,6,0)</f>
        <v>0</v>
      </c>
      <c r="I341" s="10">
        <f>VLOOKUP(tbl2_2!A341,ishod_substance!A:P,15,0)</f>
        <v>0</v>
      </c>
      <c r="J341" s="10">
        <f>VLOOKUP(tbl2_2!A341,ishod_substance!A:P,5,0)</f>
        <v>0</v>
      </c>
      <c r="K341" s="84">
        <f>VLOOKUP(tbl2_2!A341,ishod_substance!A:Q,17,0)</f>
        <v>0</v>
      </c>
      <c r="L341" s="84">
        <f>VLOOKUP(tbl2_2!A341,ishod_substance!A:R,18,0)</f>
        <v>0</v>
      </c>
      <c r="M341" s="165">
        <f>VLOOKUP(tbl2_2!A341,ishod_substance!A:AD,28,0)</f>
        <v>0</v>
      </c>
      <c r="N341" s="4">
        <f>VLOOKUP(tbl2_2!A341,ishod_substance!A:AD,20,0)</f>
        <v>0</v>
      </c>
      <c r="O341" s="4">
        <f>VLOOKUP(tbl2_2!A341,ishod_substance!A:AD,21,0)</f>
        <v>0</v>
      </c>
      <c r="P341" s="4">
        <f>VLOOKUP(tbl2_2!A341,ishod_substance!A:AD,22,0)</f>
        <v>0</v>
      </c>
      <c r="Q341" s="4">
        <f>VLOOKUP(tbl2_2!A341,ishod_substance!A:AD,23,0)</f>
        <v>0</v>
      </c>
      <c r="R341" s="4">
        <f>VLOOKUP(tbl2_2!A341,ishod_substance!A:AD,24,0)</f>
        <v>0</v>
      </c>
      <c r="S341" s="4">
        <f>VLOOKUP(tbl2_2!A341,ishod_substance!A:AD,25,0)</f>
        <v>0</v>
      </c>
      <c r="T341" s="4">
        <f>VLOOKUP(tbl2_2!A341,ishod_substance!A:AD,26,0)</f>
        <v>0</v>
      </c>
      <c r="U341" s="4">
        <f>VLOOKUP(tbl2_2!A341,ishod_substance!A:AD,27,0)</f>
        <v>0</v>
      </c>
      <c r="V341" s="166">
        <f>VLOOKUP(tbl2_2!A341,ishod_substance!A:AD,29,0)</f>
        <v>0</v>
      </c>
      <c r="W341" s="166">
        <f>VLOOKUP(tbl2_2!A341,ishod_substance!A:AD,30,0)</f>
        <v>0</v>
      </c>
      <c r="X341" s="166">
        <f>VLOOKUP(tbl2_2!A341,ishod_substance!A:AD,30,0)</f>
        <v>0</v>
      </c>
      <c r="Y341" s="10">
        <f>VLOOKUP(tbl2_2!A341,ishod_substance!A:AD,7,0)</f>
        <v>0</v>
      </c>
      <c r="Z341" s="9" t="e">
        <f>VLOOKUP(Y341,quide!$A$2:$B$1006,2,0)</f>
        <v>#N/A</v>
      </c>
      <c r="AA341" s="4" t="e">
        <f>VLOOKUP(Y341,quide!$A$2:$J$1006,10,0)</f>
        <v>#N/A</v>
      </c>
      <c r="AB341" s="50">
        <f>VLOOKUP(tbl2_2!A341,ishod_substance!A:AD,8,0)</f>
        <v>0</v>
      </c>
      <c r="AC341" s="28">
        <f t="shared" si="6"/>
        <v>0</v>
      </c>
      <c r="AD341" s="27">
        <f>VLOOKUP(tbl2_2!A341,ishod_substance!A:AD,9,0)</f>
        <v>0</v>
      </c>
      <c r="AE341" s="8">
        <f>VLOOKUP(tbl2_2!A341,ishod_substance!A:AD,9,0)</f>
        <v>0</v>
      </c>
      <c r="AF341" s="12"/>
    </row>
    <row r="342" spans="1:32" hidden="1" x14ac:dyDescent="0.25">
      <c r="A342">
        <v>334</v>
      </c>
      <c r="B342" s="85">
        <f>IFERROR(IF(OR(AND(ishod_substance!$O$1=3,OR(VLOOKUP('tbl2'!Y342,quide!A:G,7,0)=2,VLOOKUP('tbl2'!Y342,quide!A:G,7,0)=1)),AND(ishod_substance!$O$1=2,VLOOKUP('tbl2'!Y342,quide!A:I,9,0)=1)),1,0),0)</f>
        <v>0</v>
      </c>
      <c r="C342" s="5">
        <f>VLOOKUP(tbl2_2!A342,ishod_substance!A:P,2,0)</f>
        <v>0</v>
      </c>
      <c r="D342" s="7">
        <f>VLOOKUP(tbl2_2!A342,ishod_substance!A:P,3,0)</f>
        <v>0</v>
      </c>
      <c r="E342" s="5">
        <f>VLOOKUP(tbl2_2!A342,ishod_substance!A:P,11,0)</f>
        <v>0</v>
      </c>
      <c r="F342" s="6">
        <f>VLOOKUP(tbl2_2!A342,ishod_substance!A:P,15,0)</f>
        <v>0</v>
      </c>
      <c r="G342" s="6" t="str">
        <f>VLOOKUP(tbl2_2!A342,ishod_substance!A:P,12,0)&amp;"/"&amp;VLOOKUP(tbl2_2!A342,ishod_substance!A:P,14,0)</f>
        <v>/</v>
      </c>
      <c r="H342" s="29">
        <f>VLOOKUP(tbl2_2!A342,ishod_substance!A:P,6,0)</f>
        <v>0</v>
      </c>
      <c r="I342" s="10">
        <f>VLOOKUP(tbl2_2!A342,ishod_substance!A:P,15,0)</f>
        <v>0</v>
      </c>
      <c r="J342" s="10">
        <f>VLOOKUP(tbl2_2!A342,ishod_substance!A:P,5,0)</f>
        <v>0</v>
      </c>
      <c r="K342" s="84">
        <f>VLOOKUP(tbl2_2!A342,ishod_substance!A:Q,17,0)</f>
        <v>0</v>
      </c>
      <c r="L342" s="84">
        <f>VLOOKUP(tbl2_2!A342,ishod_substance!A:R,18,0)</f>
        <v>0</v>
      </c>
      <c r="M342" s="165">
        <f>VLOOKUP(tbl2_2!A342,ishod_substance!A:AD,28,0)</f>
        <v>0</v>
      </c>
      <c r="N342" s="4">
        <f>VLOOKUP(tbl2_2!A342,ishod_substance!A:AD,20,0)</f>
        <v>0</v>
      </c>
      <c r="O342" s="4">
        <f>VLOOKUP(tbl2_2!A342,ishod_substance!A:AD,21,0)</f>
        <v>0</v>
      </c>
      <c r="P342" s="4">
        <f>VLOOKUP(tbl2_2!A342,ishod_substance!A:AD,22,0)</f>
        <v>0</v>
      </c>
      <c r="Q342" s="4">
        <f>VLOOKUP(tbl2_2!A342,ishod_substance!A:AD,23,0)</f>
        <v>0</v>
      </c>
      <c r="R342" s="4">
        <f>VLOOKUP(tbl2_2!A342,ishod_substance!A:AD,24,0)</f>
        <v>0</v>
      </c>
      <c r="S342" s="4">
        <f>VLOOKUP(tbl2_2!A342,ishod_substance!A:AD,25,0)</f>
        <v>0</v>
      </c>
      <c r="T342" s="4">
        <f>VLOOKUP(tbl2_2!A342,ishod_substance!A:AD,26,0)</f>
        <v>0</v>
      </c>
      <c r="U342" s="4">
        <f>VLOOKUP(tbl2_2!A342,ishod_substance!A:AD,27,0)</f>
        <v>0</v>
      </c>
      <c r="V342" s="166">
        <f>VLOOKUP(tbl2_2!A342,ishod_substance!A:AD,29,0)</f>
        <v>0</v>
      </c>
      <c r="W342" s="166">
        <f>VLOOKUP(tbl2_2!A342,ishod_substance!A:AD,30,0)</f>
        <v>0</v>
      </c>
      <c r="X342" s="166">
        <f>VLOOKUP(tbl2_2!A342,ishod_substance!A:AD,30,0)</f>
        <v>0</v>
      </c>
      <c r="Y342" s="10">
        <f>VLOOKUP(tbl2_2!A342,ishod_substance!A:AD,7,0)</f>
        <v>0</v>
      </c>
      <c r="Z342" s="9" t="e">
        <f>VLOOKUP(Y342,quide!$A$2:$B$1006,2,0)</f>
        <v>#N/A</v>
      </c>
      <c r="AA342" s="4" t="e">
        <f>VLOOKUP(Y342,quide!$A$2:$J$1006,10,0)</f>
        <v>#N/A</v>
      </c>
      <c r="AB342" s="50">
        <f>VLOOKUP(tbl2_2!A342,ishod_substance!A:AD,8,0)</f>
        <v>0</v>
      </c>
      <c r="AC342" s="28">
        <f t="shared" si="6"/>
        <v>0</v>
      </c>
      <c r="AD342" s="27">
        <f>VLOOKUP(tbl2_2!A342,ishod_substance!A:AD,9,0)</f>
        <v>0</v>
      </c>
      <c r="AE342" s="8">
        <f>VLOOKUP(tbl2_2!A342,ishod_substance!A:AD,9,0)</f>
        <v>0</v>
      </c>
      <c r="AF342" s="12"/>
    </row>
    <row r="343" spans="1:32" hidden="1" x14ac:dyDescent="0.25">
      <c r="A343">
        <v>335</v>
      </c>
      <c r="B343" s="85">
        <f>IFERROR(IF(OR(AND(ishod_substance!$O$1=3,OR(VLOOKUP('tbl2'!Y343,quide!A:G,7,0)=2,VLOOKUP('tbl2'!Y343,quide!A:G,7,0)=1)),AND(ishod_substance!$O$1=2,VLOOKUP('tbl2'!Y343,quide!A:I,9,0)=1)),1,0),0)</f>
        <v>0</v>
      </c>
      <c r="C343" s="5">
        <f>VLOOKUP(tbl2_2!A343,ishod_substance!A:P,2,0)</f>
        <v>0</v>
      </c>
      <c r="D343" s="7">
        <f>VLOOKUP(tbl2_2!A343,ishod_substance!A:P,3,0)</f>
        <v>0</v>
      </c>
      <c r="E343" s="5">
        <f>VLOOKUP(tbl2_2!A343,ishod_substance!A:P,11,0)</f>
        <v>0</v>
      </c>
      <c r="F343" s="6">
        <f>VLOOKUP(tbl2_2!A343,ishod_substance!A:P,15,0)</f>
        <v>0</v>
      </c>
      <c r="G343" s="6" t="str">
        <f>VLOOKUP(tbl2_2!A343,ishod_substance!A:P,12,0)&amp;"/"&amp;VLOOKUP(tbl2_2!A343,ishod_substance!A:P,14,0)</f>
        <v>/</v>
      </c>
      <c r="H343" s="29">
        <f>VLOOKUP(tbl2_2!A343,ishod_substance!A:P,6,0)</f>
        <v>0</v>
      </c>
      <c r="I343" s="10">
        <f>VLOOKUP(tbl2_2!A343,ishod_substance!A:P,15,0)</f>
        <v>0</v>
      </c>
      <c r="J343" s="10">
        <f>VLOOKUP(tbl2_2!A343,ishod_substance!A:P,5,0)</f>
        <v>0</v>
      </c>
      <c r="K343" s="84">
        <f>VLOOKUP(tbl2_2!A343,ishod_substance!A:Q,17,0)</f>
        <v>0</v>
      </c>
      <c r="L343" s="84">
        <f>VLOOKUP(tbl2_2!A343,ishod_substance!A:R,18,0)</f>
        <v>0</v>
      </c>
      <c r="M343" s="165">
        <f>VLOOKUP(tbl2_2!A343,ishod_substance!A:AD,28,0)</f>
        <v>0</v>
      </c>
      <c r="N343" s="4">
        <f>VLOOKUP(tbl2_2!A343,ishod_substance!A:AD,20,0)</f>
        <v>0</v>
      </c>
      <c r="O343" s="4">
        <f>VLOOKUP(tbl2_2!A343,ishod_substance!A:AD,21,0)</f>
        <v>0</v>
      </c>
      <c r="P343" s="4">
        <f>VLOOKUP(tbl2_2!A343,ishod_substance!A:AD,22,0)</f>
        <v>0</v>
      </c>
      <c r="Q343" s="4">
        <f>VLOOKUP(tbl2_2!A343,ishod_substance!A:AD,23,0)</f>
        <v>0</v>
      </c>
      <c r="R343" s="4">
        <f>VLOOKUP(tbl2_2!A343,ishod_substance!A:AD,24,0)</f>
        <v>0</v>
      </c>
      <c r="S343" s="4">
        <f>VLOOKUP(tbl2_2!A343,ishod_substance!A:AD,25,0)</f>
        <v>0</v>
      </c>
      <c r="T343" s="4">
        <f>VLOOKUP(tbl2_2!A343,ishod_substance!A:AD,26,0)</f>
        <v>0</v>
      </c>
      <c r="U343" s="4">
        <f>VLOOKUP(tbl2_2!A343,ishod_substance!A:AD,27,0)</f>
        <v>0</v>
      </c>
      <c r="V343" s="166">
        <f>VLOOKUP(tbl2_2!A343,ishod_substance!A:AD,29,0)</f>
        <v>0</v>
      </c>
      <c r="W343" s="166">
        <f>VLOOKUP(tbl2_2!A343,ishod_substance!A:AD,30,0)</f>
        <v>0</v>
      </c>
      <c r="X343" s="166">
        <f>VLOOKUP(tbl2_2!A343,ishod_substance!A:AD,30,0)</f>
        <v>0</v>
      </c>
      <c r="Y343" s="10">
        <f>VLOOKUP(tbl2_2!A343,ishod_substance!A:AD,7,0)</f>
        <v>0</v>
      </c>
      <c r="Z343" s="9" t="e">
        <f>VLOOKUP(Y343,quide!$A$2:$B$1006,2,0)</f>
        <v>#N/A</v>
      </c>
      <c r="AA343" s="4" t="e">
        <f>VLOOKUP(Y343,quide!$A$2:$J$1006,10,0)</f>
        <v>#N/A</v>
      </c>
      <c r="AB343" s="50">
        <f>VLOOKUP(tbl2_2!A343,ishod_substance!A:AD,8,0)</f>
        <v>0</v>
      </c>
      <c r="AC343" s="28">
        <f t="shared" si="6"/>
        <v>0</v>
      </c>
      <c r="AD343" s="27">
        <f>VLOOKUP(tbl2_2!A343,ishod_substance!A:AD,9,0)</f>
        <v>0</v>
      </c>
      <c r="AE343" s="8">
        <f>VLOOKUP(tbl2_2!A343,ishod_substance!A:AD,9,0)</f>
        <v>0</v>
      </c>
      <c r="AF343" s="12"/>
    </row>
    <row r="344" spans="1:32" hidden="1" x14ac:dyDescent="0.25">
      <c r="A344">
        <v>336</v>
      </c>
      <c r="B344" s="85">
        <f>IFERROR(IF(OR(AND(ishod_substance!$O$1=3,OR(VLOOKUP('tbl2'!Y344,quide!A:G,7,0)=2,VLOOKUP('tbl2'!Y344,quide!A:G,7,0)=1)),AND(ishod_substance!$O$1=2,VLOOKUP('tbl2'!Y344,quide!A:I,9,0)=1)),1,0),0)</f>
        <v>0</v>
      </c>
      <c r="C344" s="5">
        <f>VLOOKUP(tbl2_2!A344,ishod_substance!A:P,2,0)</f>
        <v>0</v>
      </c>
      <c r="D344" s="7">
        <f>VLOOKUP(tbl2_2!A344,ishod_substance!A:P,3,0)</f>
        <v>0</v>
      </c>
      <c r="E344" s="5">
        <f>VLOOKUP(tbl2_2!A344,ishod_substance!A:P,11,0)</f>
        <v>0</v>
      </c>
      <c r="F344" s="6">
        <f>VLOOKUP(tbl2_2!A344,ishod_substance!A:P,15,0)</f>
        <v>0</v>
      </c>
      <c r="G344" s="6" t="str">
        <f>VLOOKUP(tbl2_2!A344,ishod_substance!A:P,12,0)&amp;"/"&amp;VLOOKUP(tbl2_2!A344,ishod_substance!A:P,14,0)</f>
        <v>/</v>
      </c>
      <c r="H344" s="29">
        <f>VLOOKUP(tbl2_2!A344,ishod_substance!A:P,6,0)</f>
        <v>0</v>
      </c>
      <c r="I344" s="10">
        <f>VLOOKUP(tbl2_2!A344,ishod_substance!A:P,15,0)</f>
        <v>0</v>
      </c>
      <c r="J344" s="10">
        <f>VLOOKUP(tbl2_2!A344,ishod_substance!A:P,5,0)</f>
        <v>0</v>
      </c>
      <c r="K344" s="84">
        <f>VLOOKUP(tbl2_2!A344,ishod_substance!A:Q,17,0)</f>
        <v>0</v>
      </c>
      <c r="L344" s="84">
        <f>VLOOKUP(tbl2_2!A344,ishod_substance!A:R,18,0)</f>
        <v>0</v>
      </c>
      <c r="M344" s="165">
        <f>VLOOKUP(tbl2_2!A344,ishod_substance!A:AD,28,0)</f>
        <v>0</v>
      </c>
      <c r="N344" s="4">
        <f>VLOOKUP(tbl2_2!A344,ishod_substance!A:AD,20,0)</f>
        <v>0</v>
      </c>
      <c r="O344" s="4">
        <f>VLOOKUP(tbl2_2!A344,ishod_substance!A:AD,21,0)</f>
        <v>0</v>
      </c>
      <c r="P344" s="4">
        <f>VLOOKUP(tbl2_2!A344,ishod_substance!A:AD,22,0)</f>
        <v>0</v>
      </c>
      <c r="Q344" s="4">
        <f>VLOOKUP(tbl2_2!A344,ishod_substance!A:AD,23,0)</f>
        <v>0</v>
      </c>
      <c r="R344" s="4">
        <f>VLOOKUP(tbl2_2!A344,ishod_substance!A:AD,24,0)</f>
        <v>0</v>
      </c>
      <c r="S344" s="4">
        <f>VLOOKUP(tbl2_2!A344,ishod_substance!A:AD,25,0)</f>
        <v>0</v>
      </c>
      <c r="T344" s="4">
        <f>VLOOKUP(tbl2_2!A344,ishod_substance!A:AD,26,0)</f>
        <v>0</v>
      </c>
      <c r="U344" s="4">
        <f>VLOOKUP(tbl2_2!A344,ishod_substance!A:AD,27,0)</f>
        <v>0</v>
      </c>
      <c r="V344" s="166">
        <f>VLOOKUP(tbl2_2!A344,ishod_substance!A:AD,29,0)</f>
        <v>0</v>
      </c>
      <c r="W344" s="166">
        <f>VLOOKUP(tbl2_2!A344,ishod_substance!A:AD,30,0)</f>
        <v>0</v>
      </c>
      <c r="X344" s="166">
        <f>VLOOKUP(tbl2_2!A344,ishod_substance!A:AD,30,0)</f>
        <v>0</v>
      </c>
      <c r="Y344" s="10">
        <f>VLOOKUP(tbl2_2!A344,ishod_substance!A:AD,7,0)</f>
        <v>0</v>
      </c>
      <c r="Z344" s="9" t="e">
        <f>VLOOKUP(Y344,quide!$A$2:$B$1006,2,0)</f>
        <v>#N/A</v>
      </c>
      <c r="AA344" s="4" t="e">
        <f>VLOOKUP(Y344,quide!$A$2:$J$1006,10,0)</f>
        <v>#N/A</v>
      </c>
      <c r="AB344" s="50">
        <f>VLOOKUP(tbl2_2!A344,ishod_substance!A:AD,8,0)</f>
        <v>0</v>
      </c>
      <c r="AC344" s="28">
        <f t="shared" si="6"/>
        <v>0</v>
      </c>
      <c r="AD344" s="27">
        <f>VLOOKUP(tbl2_2!A344,ishod_substance!A:AD,9,0)</f>
        <v>0</v>
      </c>
      <c r="AE344" s="8">
        <f>VLOOKUP(tbl2_2!A344,ishod_substance!A:AD,9,0)</f>
        <v>0</v>
      </c>
      <c r="AF344" s="12"/>
    </row>
    <row r="345" spans="1:32" hidden="1" x14ac:dyDescent="0.25">
      <c r="A345">
        <v>337</v>
      </c>
      <c r="B345" s="85">
        <f>IFERROR(IF(OR(AND(ishod_substance!$O$1=3,OR(VLOOKUP('tbl2'!Y345,quide!A:G,7,0)=2,VLOOKUP('tbl2'!Y345,quide!A:G,7,0)=1)),AND(ishod_substance!$O$1=2,VLOOKUP('tbl2'!Y345,quide!A:I,9,0)=1)),1,0),0)</f>
        <v>0</v>
      </c>
      <c r="C345" s="5">
        <f>VLOOKUP(tbl2_2!A345,ishod_substance!A:P,2,0)</f>
        <v>0</v>
      </c>
      <c r="D345" s="7">
        <f>VLOOKUP(tbl2_2!A345,ishod_substance!A:P,3,0)</f>
        <v>0</v>
      </c>
      <c r="E345" s="5">
        <f>VLOOKUP(tbl2_2!A345,ishod_substance!A:P,11,0)</f>
        <v>0</v>
      </c>
      <c r="F345" s="6">
        <f>VLOOKUP(tbl2_2!A345,ishod_substance!A:P,15,0)</f>
        <v>0</v>
      </c>
      <c r="G345" s="6" t="str">
        <f>VLOOKUP(tbl2_2!A345,ishod_substance!A:P,12,0)&amp;"/"&amp;VLOOKUP(tbl2_2!A345,ishod_substance!A:P,14,0)</f>
        <v>/</v>
      </c>
      <c r="H345" s="29">
        <f>VLOOKUP(tbl2_2!A345,ishod_substance!A:P,6,0)</f>
        <v>0</v>
      </c>
      <c r="I345" s="10">
        <f>VLOOKUP(tbl2_2!A345,ishod_substance!A:P,15,0)</f>
        <v>0</v>
      </c>
      <c r="J345" s="10">
        <f>VLOOKUP(tbl2_2!A345,ishod_substance!A:P,5,0)</f>
        <v>0</v>
      </c>
      <c r="K345" s="84">
        <f>VLOOKUP(tbl2_2!A345,ishod_substance!A:Q,17,0)</f>
        <v>0</v>
      </c>
      <c r="L345" s="84">
        <f>VLOOKUP(tbl2_2!A345,ishod_substance!A:R,18,0)</f>
        <v>0</v>
      </c>
      <c r="M345" s="165">
        <f>VLOOKUP(tbl2_2!A345,ishod_substance!A:AD,28,0)</f>
        <v>0</v>
      </c>
      <c r="N345" s="4">
        <f>VLOOKUP(tbl2_2!A345,ishod_substance!A:AD,20,0)</f>
        <v>0</v>
      </c>
      <c r="O345" s="4">
        <f>VLOOKUP(tbl2_2!A345,ishod_substance!A:AD,21,0)</f>
        <v>0</v>
      </c>
      <c r="P345" s="4">
        <f>VLOOKUP(tbl2_2!A345,ishod_substance!A:AD,22,0)</f>
        <v>0</v>
      </c>
      <c r="Q345" s="4">
        <f>VLOOKUP(tbl2_2!A345,ishod_substance!A:AD,23,0)</f>
        <v>0</v>
      </c>
      <c r="R345" s="4">
        <f>VLOOKUP(tbl2_2!A345,ishod_substance!A:AD,24,0)</f>
        <v>0</v>
      </c>
      <c r="S345" s="4">
        <f>VLOOKUP(tbl2_2!A345,ishod_substance!A:AD,25,0)</f>
        <v>0</v>
      </c>
      <c r="T345" s="4">
        <f>VLOOKUP(tbl2_2!A345,ishod_substance!A:AD,26,0)</f>
        <v>0</v>
      </c>
      <c r="U345" s="4">
        <f>VLOOKUP(tbl2_2!A345,ishod_substance!A:AD,27,0)</f>
        <v>0</v>
      </c>
      <c r="V345" s="166">
        <f>VLOOKUP(tbl2_2!A345,ishod_substance!A:AD,29,0)</f>
        <v>0</v>
      </c>
      <c r="W345" s="166">
        <f>VLOOKUP(tbl2_2!A345,ishod_substance!A:AD,30,0)</f>
        <v>0</v>
      </c>
      <c r="X345" s="166">
        <f>VLOOKUP(tbl2_2!A345,ishod_substance!A:AD,30,0)</f>
        <v>0</v>
      </c>
      <c r="Y345" s="10">
        <f>VLOOKUP(tbl2_2!A345,ishod_substance!A:AD,7,0)</f>
        <v>0</v>
      </c>
      <c r="Z345" s="9" t="e">
        <f>VLOOKUP(Y345,quide!$A$2:$B$1006,2,0)</f>
        <v>#N/A</v>
      </c>
      <c r="AA345" s="4" t="e">
        <f>VLOOKUP(Y345,quide!$A$2:$J$1006,10,0)</f>
        <v>#N/A</v>
      </c>
      <c r="AB345" s="50">
        <f>VLOOKUP(tbl2_2!A345,ishod_substance!A:AD,8,0)</f>
        <v>0</v>
      </c>
      <c r="AC345" s="28">
        <f t="shared" si="6"/>
        <v>0</v>
      </c>
      <c r="AD345" s="27">
        <f>VLOOKUP(tbl2_2!A345,ishod_substance!A:AD,9,0)</f>
        <v>0</v>
      </c>
      <c r="AE345" s="8">
        <f>VLOOKUP(tbl2_2!A345,ishod_substance!A:AD,9,0)</f>
        <v>0</v>
      </c>
      <c r="AF345" s="12"/>
    </row>
    <row r="346" spans="1:32" hidden="1" x14ac:dyDescent="0.25">
      <c r="A346">
        <v>338</v>
      </c>
      <c r="B346" s="85">
        <f>IFERROR(IF(OR(AND(ishod_substance!$O$1=3,OR(VLOOKUP('tbl2'!Y346,quide!A:G,7,0)=2,VLOOKUP('tbl2'!Y346,quide!A:G,7,0)=1)),AND(ishod_substance!$O$1=2,VLOOKUP('tbl2'!Y346,quide!A:I,9,0)=1)),1,0),0)</f>
        <v>0</v>
      </c>
      <c r="C346" s="5">
        <f>VLOOKUP(tbl2_2!A346,ishod_substance!A:P,2,0)</f>
        <v>0</v>
      </c>
      <c r="D346" s="7">
        <f>VLOOKUP(tbl2_2!A346,ishod_substance!A:P,3,0)</f>
        <v>0</v>
      </c>
      <c r="E346" s="5">
        <f>VLOOKUP(tbl2_2!A346,ishod_substance!A:P,11,0)</f>
        <v>0</v>
      </c>
      <c r="F346" s="6">
        <f>VLOOKUP(tbl2_2!A346,ishod_substance!A:P,15,0)</f>
        <v>0</v>
      </c>
      <c r="G346" s="6" t="str">
        <f>VLOOKUP(tbl2_2!A346,ishod_substance!A:P,12,0)&amp;"/"&amp;VLOOKUP(tbl2_2!A346,ishod_substance!A:P,14,0)</f>
        <v>/</v>
      </c>
      <c r="H346" s="29">
        <f>VLOOKUP(tbl2_2!A346,ishod_substance!A:P,6,0)</f>
        <v>0</v>
      </c>
      <c r="I346" s="10">
        <f>VLOOKUP(tbl2_2!A346,ishod_substance!A:P,15,0)</f>
        <v>0</v>
      </c>
      <c r="J346" s="10">
        <f>VLOOKUP(tbl2_2!A346,ishod_substance!A:P,5,0)</f>
        <v>0</v>
      </c>
      <c r="K346" s="84">
        <f>VLOOKUP(tbl2_2!A346,ishod_substance!A:Q,17,0)</f>
        <v>0</v>
      </c>
      <c r="L346" s="84">
        <f>VLOOKUP(tbl2_2!A346,ishod_substance!A:R,18,0)</f>
        <v>0</v>
      </c>
      <c r="M346" s="165">
        <f>VLOOKUP(tbl2_2!A346,ishod_substance!A:AD,28,0)</f>
        <v>0</v>
      </c>
      <c r="N346" s="4">
        <f>VLOOKUP(tbl2_2!A346,ishod_substance!A:AD,20,0)</f>
        <v>0</v>
      </c>
      <c r="O346" s="4">
        <f>VLOOKUP(tbl2_2!A346,ishod_substance!A:AD,21,0)</f>
        <v>0</v>
      </c>
      <c r="P346" s="4">
        <f>VLOOKUP(tbl2_2!A346,ishod_substance!A:AD,22,0)</f>
        <v>0</v>
      </c>
      <c r="Q346" s="4">
        <f>VLOOKUP(tbl2_2!A346,ishod_substance!A:AD,23,0)</f>
        <v>0</v>
      </c>
      <c r="R346" s="4">
        <f>VLOOKUP(tbl2_2!A346,ishod_substance!A:AD,24,0)</f>
        <v>0</v>
      </c>
      <c r="S346" s="4">
        <f>VLOOKUP(tbl2_2!A346,ishod_substance!A:AD,25,0)</f>
        <v>0</v>
      </c>
      <c r="T346" s="4">
        <f>VLOOKUP(tbl2_2!A346,ishod_substance!A:AD,26,0)</f>
        <v>0</v>
      </c>
      <c r="U346" s="4">
        <f>VLOOKUP(tbl2_2!A346,ishod_substance!A:AD,27,0)</f>
        <v>0</v>
      </c>
      <c r="V346" s="166">
        <f>VLOOKUP(tbl2_2!A346,ishod_substance!A:AD,29,0)</f>
        <v>0</v>
      </c>
      <c r="W346" s="166">
        <f>VLOOKUP(tbl2_2!A346,ishod_substance!A:AD,30,0)</f>
        <v>0</v>
      </c>
      <c r="X346" s="166">
        <f>VLOOKUP(tbl2_2!A346,ishod_substance!A:AD,30,0)</f>
        <v>0</v>
      </c>
      <c r="Y346" s="10">
        <f>VLOOKUP(tbl2_2!A346,ishod_substance!A:AD,7,0)</f>
        <v>0</v>
      </c>
      <c r="Z346" s="9" t="e">
        <f>VLOOKUP(Y346,quide!$A$2:$B$1006,2,0)</f>
        <v>#N/A</v>
      </c>
      <c r="AA346" s="4" t="e">
        <f>VLOOKUP(Y346,quide!$A$2:$J$1006,10,0)</f>
        <v>#N/A</v>
      </c>
      <c r="AB346" s="50">
        <f>VLOOKUP(tbl2_2!A346,ishod_substance!A:AD,8,0)</f>
        <v>0</v>
      </c>
      <c r="AC346" s="28">
        <f t="shared" si="6"/>
        <v>0</v>
      </c>
      <c r="AD346" s="27">
        <f>VLOOKUP(tbl2_2!A346,ishod_substance!A:AD,9,0)</f>
        <v>0</v>
      </c>
      <c r="AE346" s="8">
        <f>VLOOKUP(tbl2_2!A346,ishod_substance!A:AD,9,0)</f>
        <v>0</v>
      </c>
      <c r="AF346" s="12"/>
    </row>
    <row r="347" spans="1:32" hidden="1" x14ac:dyDescent="0.25">
      <c r="A347">
        <v>339</v>
      </c>
      <c r="B347" s="85">
        <f>IFERROR(IF(OR(AND(ishod_substance!$O$1=3,OR(VLOOKUP('tbl2'!Y347,quide!A:G,7,0)=2,VLOOKUP('tbl2'!Y347,quide!A:G,7,0)=1)),AND(ishod_substance!$O$1=2,VLOOKUP('tbl2'!Y347,quide!A:I,9,0)=1)),1,0),0)</f>
        <v>0</v>
      </c>
      <c r="C347" s="5">
        <f>VLOOKUP(tbl2_2!A347,ishod_substance!A:P,2,0)</f>
        <v>0</v>
      </c>
      <c r="D347" s="7">
        <f>VLOOKUP(tbl2_2!A347,ishod_substance!A:P,3,0)</f>
        <v>0</v>
      </c>
      <c r="E347" s="5">
        <f>VLOOKUP(tbl2_2!A347,ishod_substance!A:P,11,0)</f>
        <v>0</v>
      </c>
      <c r="F347" s="6">
        <f>VLOOKUP(tbl2_2!A347,ishod_substance!A:P,15,0)</f>
        <v>0</v>
      </c>
      <c r="G347" s="6" t="str">
        <f>VLOOKUP(tbl2_2!A347,ishod_substance!A:P,12,0)&amp;"/"&amp;VLOOKUP(tbl2_2!A347,ishod_substance!A:P,14,0)</f>
        <v>/</v>
      </c>
      <c r="H347" s="29">
        <f>VLOOKUP(tbl2_2!A347,ishod_substance!A:P,6,0)</f>
        <v>0</v>
      </c>
      <c r="I347" s="10">
        <f>VLOOKUP(tbl2_2!A347,ishod_substance!A:P,15,0)</f>
        <v>0</v>
      </c>
      <c r="J347" s="10">
        <f>VLOOKUP(tbl2_2!A347,ishod_substance!A:P,5,0)</f>
        <v>0</v>
      </c>
      <c r="K347" s="84">
        <f>VLOOKUP(tbl2_2!A347,ishod_substance!A:Q,17,0)</f>
        <v>0</v>
      </c>
      <c r="L347" s="84">
        <f>VLOOKUP(tbl2_2!A347,ishod_substance!A:R,18,0)</f>
        <v>0</v>
      </c>
      <c r="M347" s="165">
        <f>VLOOKUP(tbl2_2!A347,ishod_substance!A:AD,28,0)</f>
        <v>0</v>
      </c>
      <c r="N347" s="4">
        <f>VLOOKUP(tbl2_2!A347,ishod_substance!A:AD,20,0)</f>
        <v>0</v>
      </c>
      <c r="O347" s="4">
        <f>VLOOKUP(tbl2_2!A347,ishod_substance!A:AD,21,0)</f>
        <v>0</v>
      </c>
      <c r="P347" s="4">
        <f>VLOOKUP(tbl2_2!A347,ishod_substance!A:AD,22,0)</f>
        <v>0</v>
      </c>
      <c r="Q347" s="4">
        <f>VLOOKUP(tbl2_2!A347,ishod_substance!A:AD,23,0)</f>
        <v>0</v>
      </c>
      <c r="R347" s="4">
        <f>VLOOKUP(tbl2_2!A347,ishod_substance!A:AD,24,0)</f>
        <v>0</v>
      </c>
      <c r="S347" s="4">
        <f>VLOOKUP(tbl2_2!A347,ishod_substance!A:AD,25,0)</f>
        <v>0</v>
      </c>
      <c r="T347" s="4">
        <f>VLOOKUP(tbl2_2!A347,ishod_substance!A:AD,26,0)</f>
        <v>0</v>
      </c>
      <c r="U347" s="4">
        <f>VLOOKUP(tbl2_2!A347,ishod_substance!A:AD,27,0)</f>
        <v>0</v>
      </c>
      <c r="V347" s="166">
        <f>VLOOKUP(tbl2_2!A347,ishod_substance!A:AD,29,0)</f>
        <v>0</v>
      </c>
      <c r="W347" s="166">
        <f>VLOOKUP(tbl2_2!A347,ishod_substance!A:AD,30,0)</f>
        <v>0</v>
      </c>
      <c r="X347" s="166">
        <f>VLOOKUP(tbl2_2!A347,ishod_substance!A:AD,30,0)</f>
        <v>0</v>
      </c>
      <c r="Y347" s="10">
        <f>VLOOKUP(tbl2_2!A347,ishod_substance!A:AD,7,0)</f>
        <v>0</v>
      </c>
      <c r="Z347" s="9" t="e">
        <f>VLOOKUP(Y347,quide!$A$2:$B$1006,2,0)</f>
        <v>#N/A</v>
      </c>
      <c r="AA347" s="4" t="e">
        <f>VLOOKUP(Y347,quide!$A$2:$J$1006,10,0)</f>
        <v>#N/A</v>
      </c>
      <c r="AB347" s="50">
        <f>VLOOKUP(tbl2_2!A347,ishod_substance!A:AD,8,0)</f>
        <v>0</v>
      </c>
      <c r="AC347" s="28">
        <f t="shared" si="6"/>
        <v>0</v>
      </c>
      <c r="AD347" s="27">
        <f>VLOOKUP(tbl2_2!A347,ishod_substance!A:AD,9,0)</f>
        <v>0</v>
      </c>
      <c r="AE347" s="8">
        <f>VLOOKUP(tbl2_2!A347,ishod_substance!A:AD,9,0)</f>
        <v>0</v>
      </c>
      <c r="AF347" s="12"/>
    </row>
    <row r="348" spans="1:32" hidden="1" x14ac:dyDescent="0.25">
      <c r="A348">
        <v>340</v>
      </c>
      <c r="B348" s="85">
        <f>IFERROR(IF(OR(AND(ishod_substance!$O$1=3,OR(VLOOKUP('tbl2'!Y348,quide!A:G,7,0)=2,VLOOKUP('tbl2'!Y348,quide!A:G,7,0)=1)),AND(ishod_substance!$O$1=2,VLOOKUP('tbl2'!Y348,quide!A:I,9,0)=1)),1,0),0)</f>
        <v>0</v>
      </c>
      <c r="C348" s="5">
        <f>VLOOKUP(tbl2_2!A348,ishod_substance!A:P,2,0)</f>
        <v>0</v>
      </c>
      <c r="D348" s="7">
        <f>VLOOKUP(tbl2_2!A348,ishod_substance!A:P,3,0)</f>
        <v>0</v>
      </c>
      <c r="E348" s="5">
        <f>VLOOKUP(tbl2_2!A348,ishod_substance!A:P,11,0)</f>
        <v>0</v>
      </c>
      <c r="F348" s="6">
        <f>VLOOKUP(tbl2_2!A348,ishod_substance!A:P,15,0)</f>
        <v>0</v>
      </c>
      <c r="G348" s="6" t="str">
        <f>VLOOKUP(tbl2_2!A348,ishod_substance!A:P,12,0)&amp;"/"&amp;VLOOKUP(tbl2_2!A348,ishod_substance!A:P,14,0)</f>
        <v>/</v>
      </c>
      <c r="H348" s="29">
        <f>VLOOKUP(tbl2_2!A348,ishod_substance!A:P,6,0)</f>
        <v>0</v>
      </c>
      <c r="I348" s="10">
        <f>VLOOKUP(tbl2_2!A348,ishod_substance!A:P,15,0)</f>
        <v>0</v>
      </c>
      <c r="J348" s="10">
        <f>VLOOKUP(tbl2_2!A348,ishod_substance!A:P,5,0)</f>
        <v>0</v>
      </c>
      <c r="K348" s="84">
        <f>VLOOKUP(tbl2_2!A348,ishod_substance!A:Q,17,0)</f>
        <v>0</v>
      </c>
      <c r="L348" s="84">
        <f>VLOOKUP(tbl2_2!A348,ishod_substance!A:R,18,0)</f>
        <v>0</v>
      </c>
      <c r="M348" s="165">
        <f>VLOOKUP(tbl2_2!A348,ishod_substance!A:AD,28,0)</f>
        <v>0</v>
      </c>
      <c r="N348" s="4">
        <f>VLOOKUP(tbl2_2!A348,ishod_substance!A:AD,20,0)</f>
        <v>0</v>
      </c>
      <c r="O348" s="4">
        <f>VLOOKUP(tbl2_2!A348,ishod_substance!A:AD,21,0)</f>
        <v>0</v>
      </c>
      <c r="P348" s="4">
        <f>VLOOKUP(tbl2_2!A348,ishod_substance!A:AD,22,0)</f>
        <v>0</v>
      </c>
      <c r="Q348" s="4">
        <f>VLOOKUP(tbl2_2!A348,ishod_substance!A:AD,23,0)</f>
        <v>0</v>
      </c>
      <c r="R348" s="4">
        <f>VLOOKUP(tbl2_2!A348,ishod_substance!A:AD,24,0)</f>
        <v>0</v>
      </c>
      <c r="S348" s="4">
        <f>VLOOKUP(tbl2_2!A348,ishod_substance!A:AD,25,0)</f>
        <v>0</v>
      </c>
      <c r="T348" s="4">
        <f>VLOOKUP(tbl2_2!A348,ishod_substance!A:AD,26,0)</f>
        <v>0</v>
      </c>
      <c r="U348" s="4">
        <f>VLOOKUP(tbl2_2!A348,ishod_substance!A:AD,27,0)</f>
        <v>0</v>
      </c>
      <c r="V348" s="166">
        <f>VLOOKUP(tbl2_2!A348,ishod_substance!A:AD,29,0)</f>
        <v>0</v>
      </c>
      <c r="W348" s="166">
        <f>VLOOKUP(tbl2_2!A348,ishod_substance!A:AD,30,0)</f>
        <v>0</v>
      </c>
      <c r="X348" s="166">
        <f>VLOOKUP(tbl2_2!A348,ishod_substance!A:AD,30,0)</f>
        <v>0</v>
      </c>
      <c r="Y348" s="10">
        <f>VLOOKUP(tbl2_2!A348,ishod_substance!A:AD,7,0)</f>
        <v>0</v>
      </c>
      <c r="Z348" s="9" t="e">
        <f>VLOOKUP(Y348,quide!$A$2:$B$1006,2,0)</f>
        <v>#N/A</v>
      </c>
      <c r="AA348" s="4" t="e">
        <f>VLOOKUP(Y348,quide!$A$2:$J$1006,10,0)</f>
        <v>#N/A</v>
      </c>
      <c r="AB348" s="50">
        <f>VLOOKUP(tbl2_2!A348,ishod_substance!A:AD,8,0)</f>
        <v>0</v>
      </c>
      <c r="AC348" s="28">
        <f t="shared" si="6"/>
        <v>0</v>
      </c>
      <c r="AD348" s="27">
        <f>VLOOKUP(tbl2_2!A348,ishod_substance!A:AD,9,0)</f>
        <v>0</v>
      </c>
      <c r="AE348" s="8">
        <f>VLOOKUP(tbl2_2!A348,ishod_substance!A:AD,9,0)</f>
        <v>0</v>
      </c>
      <c r="AF348" s="12"/>
    </row>
    <row r="349" spans="1:32" hidden="1" x14ac:dyDescent="0.25">
      <c r="A349">
        <v>341</v>
      </c>
      <c r="B349" s="85">
        <f>IFERROR(IF(OR(AND(ishod_substance!$O$1=3,OR(VLOOKUP('tbl2'!Y349,quide!A:G,7,0)=2,VLOOKUP('tbl2'!Y349,quide!A:G,7,0)=1)),AND(ishod_substance!$O$1=2,VLOOKUP('tbl2'!Y349,quide!A:I,9,0)=1)),1,0),0)</f>
        <v>0</v>
      </c>
      <c r="C349" s="5">
        <f>VLOOKUP(tbl2_2!A349,ishod_substance!A:P,2,0)</f>
        <v>0</v>
      </c>
      <c r="D349" s="7">
        <f>VLOOKUP(tbl2_2!A349,ishod_substance!A:P,3,0)</f>
        <v>0</v>
      </c>
      <c r="E349" s="5">
        <f>VLOOKUP(tbl2_2!A349,ishod_substance!A:P,11,0)</f>
        <v>0</v>
      </c>
      <c r="F349" s="6">
        <f>VLOOKUP(tbl2_2!A349,ishod_substance!A:P,15,0)</f>
        <v>0</v>
      </c>
      <c r="G349" s="6" t="str">
        <f>VLOOKUP(tbl2_2!A349,ishod_substance!A:P,12,0)&amp;"/"&amp;VLOOKUP(tbl2_2!A349,ishod_substance!A:P,14,0)</f>
        <v>/</v>
      </c>
      <c r="H349" s="29">
        <f>VLOOKUP(tbl2_2!A349,ishod_substance!A:P,6,0)</f>
        <v>0</v>
      </c>
      <c r="I349" s="10">
        <f>VLOOKUP(tbl2_2!A349,ishod_substance!A:P,15,0)</f>
        <v>0</v>
      </c>
      <c r="J349" s="10">
        <f>VLOOKUP(tbl2_2!A349,ishod_substance!A:P,5,0)</f>
        <v>0</v>
      </c>
      <c r="K349" s="84">
        <f>VLOOKUP(tbl2_2!A349,ishod_substance!A:Q,17,0)</f>
        <v>0</v>
      </c>
      <c r="L349" s="84">
        <f>VLOOKUP(tbl2_2!A349,ishod_substance!A:R,18,0)</f>
        <v>0</v>
      </c>
      <c r="M349" s="165">
        <f>VLOOKUP(tbl2_2!A349,ishod_substance!A:AD,28,0)</f>
        <v>0</v>
      </c>
      <c r="N349" s="4">
        <f>VLOOKUP(tbl2_2!A349,ishod_substance!A:AD,20,0)</f>
        <v>0</v>
      </c>
      <c r="O349" s="4">
        <f>VLOOKUP(tbl2_2!A349,ishod_substance!A:AD,21,0)</f>
        <v>0</v>
      </c>
      <c r="P349" s="4">
        <f>VLOOKUP(tbl2_2!A349,ishod_substance!A:AD,22,0)</f>
        <v>0</v>
      </c>
      <c r="Q349" s="4">
        <f>VLOOKUP(tbl2_2!A349,ishod_substance!A:AD,23,0)</f>
        <v>0</v>
      </c>
      <c r="R349" s="4">
        <f>VLOOKUP(tbl2_2!A349,ishod_substance!A:AD,24,0)</f>
        <v>0</v>
      </c>
      <c r="S349" s="4">
        <f>VLOOKUP(tbl2_2!A349,ishod_substance!A:AD,25,0)</f>
        <v>0</v>
      </c>
      <c r="T349" s="4">
        <f>VLOOKUP(tbl2_2!A349,ishod_substance!A:AD,26,0)</f>
        <v>0</v>
      </c>
      <c r="U349" s="4">
        <f>VLOOKUP(tbl2_2!A349,ishod_substance!A:AD,27,0)</f>
        <v>0</v>
      </c>
      <c r="V349" s="166">
        <f>VLOOKUP(tbl2_2!A349,ishod_substance!A:AD,29,0)</f>
        <v>0</v>
      </c>
      <c r="W349" s="166">
        <f>VLOOKUP(tbl2_2!A349,ishod_substance!A:AD,30,0)</f>
        <v>0</v>
      </c>
      <c r="X349" s="166">
        <f>VLOOKUP(tbl2_2!A349,ishod_substance!A:AD,30,0)</f>
        <v>0</v>
      </c>
      <c r="Y349" s="10">
        <f>VLOOKUP(tbl2_2!A349,ishod_substance!A:AD,7,0)</f>
        <v>0</v>
      </c>
      <c r="Z349" s="9" t="e">
        <f>VLOOKUP(Y349,quide!$A$2:$B$1006,2,0)</f>
        <v>#N/A</v>
      </c>
      <c r="AA349" s="4" t="e">
        <f>VLOOKUP(Y349,quide!$A$2:$J$1006,10,0)</f>
        <v>#N/A</v>
      </c>
      <c r="AB349" s="50">
        <f>VLOOKUP(tbl2_2!A349,ishod_substance!A:AD,8,0)</f>
        <v>0</v>
      </c>
      <c r="AC349" s="28">
        <f t="shared" si="6"/>
        <v>0</v>
      </c>
      <c r="AD349" s="27">
        <f>VLOOKUP(tbl2_2!A349,ishod_substance!A:AD,9,0)</f>
        <v>0</v>
      </c>
      <c r="AE349" s="8">
        <f>VLOOKUP(tbl2_2!A349,ishod_substance!A:AD,9,0)</f>
        <v>0</v>
      </c>
      <c r="AF349" s="12"/>
    </row>
    <row r="350" spans="1:32" hidden="1" x14ac:dyDescent="0.25">
      <c r="A350">
        <v>342</v>
      </c>
      <c r="B350" s="85">
        <f>IFERROR(IF(OR(AND(ishod_substance!$O$1=3,OR(VLOOKUP('tbl2'!Y350,quide!A:G,7,0)=2,VLOOKUP('tbl2'!Y350,quide!A:G,7,0)=1)),AND(ishod_substance!$O$1=2,VLOOKUP('tbl2'!Y350,quide!A:I,9,0)=1)),1,0),0)</f>
        <v>0</v>
      </c>
      <c r="C350" s="5">
        <f>VLOOKUP(tbl2_2!A350,ishod_substance!A:P,2,0)</f>
        <v>0</v>
      </c>
      <c r="D350" s="7">
        <f>VLOOKUP(tbl2_2!A350,ishod_substance!A:P,3,0)</f>
        <v>0</v>
      </c>
      <c r="E350" s="5">
        <f>VLOOKUP(tbl2_2!A350,ishod_substance!A:P,11,0)</f>
        <v>0</v>
      </c>
      <c r="F350" s="6">
        <f>VLOOKUP(tbl2_2!A350,ishod_substance!A:P,15,0)</f>
        <v>0</v>
      </c>
      <c r="G350" s="6" t="str">
        <f>VLOOKUP(tbl2_2!A350,ishod_substance!A:P,12,0)&amp;"/"&amp;VLOOKUP(tbl2_2!A350,ishod_substance!A:P,14,0)</f>
        <v>/</v>
      </c>
      <c r="H350" s="29">
        <f>VLOOKUP(tbl2_2!A350,ishod_substance!A:P,6,0)</f>
        <v>0</v>
      </c>
      <c r="I350" s="10">
        <f>VLOOKUP(tbl2_2!A350,ishod_substance!A:P,15,0)</f>
        <v>0</v>
      </c>
      <c r="J350" s="10">
        <f>VLOOKUP(tbl2_2!A350,ishod_substance!A:P,5,0)</f>
        <v>0</v>
      </c>
      <c r="K350" s="84">
        <f>VLOOKUP(tbl2_2!A350,ishod_substance!A:Q,17,0)</f>
        <v>0</v>
      </c>
      <c r="L350" s="84">
        <f>VLOOKUP(tbl2_2!A350,ishod_substance!A:R,18,0)</f>
        <v>0</v>
      </c>
      <c r="M350" s="165">
        <f>VLOOKUP(tbl2_2!A350,ishod_substance!A:AD,28,0)</f>
        <v>0</v>
      </c>
      <c r="N350" s="4">
        <f>VLOOKUP(tbl2_2!A350,ishod_substance!A:AD,20,0)</f>
        <v>0</v>
      </c>
      <c r="O350" s="4">
        <f>VLOOKUP(tbl2_2!A350,ishod_substance!A:AD,21,0)</f>
        <v>0</v>
      </c>
      <c r="P350" s="4">
        <f>VLOOKUP(tbl2_2!A350,ishod_substance!A:AD,22,0)</f>
        <v>0</v>
      </c>
      <c r="Q350" s="4">
        <f>VLOOKUP(tbl2_2!A350,ishod_substance!A:AD,23,0)</f>
        <v>0</v>
      </c>
      <c r="R350" s="4">
        <f>VLOOKUP(tbl2_2!A350,ishod_substance!A:AD,24,0)</f>
        <v>0</v>
      </c>
      <c r="S350" s="4">
        <f>VLOOKUP(tbl2_2!A350,ishod_substance!A:AD,25,0)</f>
        <v>0</v>
      </c>
      <c r="T350" s="4">
        <f>VLOOKUP(tbl2_2!A350,ishod_substance!A:AD,26,0)</f>
        <v>0</v>
      </c>
      <c r="U350" s="4">
        <f>VLOOKUP(tbl2_2!A350,ishod_substance!A:AD,27,0)</f>
        <v>0</v>
      </c>
      <c r="V350" s="166">
        <f>VLOOKUP(tbl2_2!A350,ishod_substance!A:AD,29,0)</f>
        <v>0</v>
      </c>
      <c r="W350" s="166">
        <f>VLOOKUP(tbl2_2!A350,ishod_substance!A:AD,30,0)</f>
        <v>0</v>
      </c>
      <c r="X350" s="166">
        <f>VLOOKUP(tbl2_2!A350,ishod_substance!A:AD,30,0)</f>
        <v>0</v>
      </c>
      <c r="Y350" s="10">
        <f>VLOOKUP(tbl2_2!A350,ishod_substance!A:AD,7,0)</f>
        <v>0</v>
      </c>
      <c r="Z350" s="9" t="e">
        <f>VLOOKUP(Y350,quide!$A$2:$B$1006,2,0)</f>
        <v>#N/A</v>
      </c>
      <c r="AA350" s="4" t="e">
        <f>VLOOKUP(Y350,quide!$A$2:$J$1006,10,0)</f>
        <v>#N/A</v>
      </c>
      <c r="AB350" s="50">
        <f>VLOOKUP(tbl2_2!A350,ishod_substance!A:AD,8,0)</f>
        <v>0</v>
      </c>
      <c r="AC350" s="28">
        <f t="shared" si="6"/>
        <v>0</v>
      </c>
      <c r="AD350" s="27">
        <f>VLOOKUP(tbl2_2!A350,ishod_substance!A:AD,9,0)</f>
        <v>0</v>
      </c>
      <c r="AE350" s="8">
        <f>VLOOKUP(tbl2_2!A350,ishod_substance!A:AD,9,0)</f>
        <v>0</v>
      </c>
      <c r="AF350" s="12"/>
    </row>
    <row r="351" spans="1:32" hidden="1" x14ac:dyDescent="0.25">
      <c r="A351">
        <v>343</v>
      </c>
      <c r="B351" s="85">
        <f>IFERROR(IF(OR(AND(ishod_substance!$O$1=3,OR(VLOOKUP('tbl2'!Y351,quide!A:G,7,0)=2,VLOOKUP('tbl2'!Y351,quide!A:G,7,0)=1)),AND(ishod_substance!$O$1=2,VLOOKUP('tbl2'!Y351,quide!A:I,9,0)=1)),1,0),0)</f>
        <v>0</v>
      </c>
      <c r="C351" s="5">
        <f>VLOOKUP(tbl2_2!A351,ishod_substance!A:P,2,0)</f>
        <v>0</v>
      </c>
      <c r="D351" s="7">
        <f>VLOOKUP(tbl2_2!A351,ishod_substance!A:P,3,0)</f>
        <v>0</v>
      </c>
      <c r="E351" s="5">
        <f>VLOOKUP(tbl2_2!A351,ishod_substance!A:P,11,0)</f>
        <v>0</v>
      </c>
      <c r="F351" s="6">
        <f>VLOOKUP(tbl2_2!A351,ishod_substance!A:P,15,0)</f>
        <v>0</v>
      </c>
      <c r="G351" s="6" t="str">
        <f>VLOOKUP(tbl2_2!A351,ishod_substance!A:P,12,0)&amp;"/"&amp;VLOOKUP(tbl2_2!A351,ishod_substance!A:P,14,0)</f>
        <v>/</v>
      </c>
      <c r="H351" s="29">
        <f>VLOOKUP(tbl2_2!A351,ishod_substance!A:P,6,0)</f>
        <v>0</v>
      </c>
      <c r="I351" s="10">
        <f>VLOOKUP(tbl2_2!A351,ishod_substance!A:P,15,0)</f>
        <v>0</v>
      </c>
      <c r="J351" s="10">
        <f>VLOOKUP(tbl2_2!A351,ishod_substance!A:P,5,0)</f>
        <v>0</v>
      </c>
      <c r="K351" s="84">
        <f>VLOOKUP(tbl2_2!A351,ishod_substance!A:Q,17,0)</f>
        <v>0</v>
      </c>
      <c r="L351" s="84">
        <f>VLOOKUP(tbl2_2!A351,ishod_substance!A:R,18,0)</f>
        <v>0</v>
      </c>
      <c r="M351" s="165">
        <f>VLOOKUP(tbl2_2!A351,ishod_substance!A:AD,28,0)</f>
        <v>0</v>
      </c>
      <c r="N351" s="4">
        <f>VLOOKUP(tbl2_2!A351,ishod_substance!A:AD,20,0)</f>
        <v>0</v>
      </c>
      <c r="O351" s="4">
        <f>VLOOKUP(tbl2_2!A351,ishod_substance!A:AD,21,0)</f>
        <v>0</v>
      </c>
      <c r="P351" s="4">
        <f>VLOOKUP(tbl2_2!A351,ishod_substance!A:AD,22,0)</f>
        <v>0</v>
      </c>
      <c r="Q351" s="4">
        <f>VLOOKUP(tbl2_2!A351,ishod_substance!A:AD,23,0)</f>
        <v>0</v>
      </c>
      <c r="R351" s="4">
        <f>VLOOKUP(tbl2_2!A351,ishod_substance!A:AD,24,0)</f>
        <v>0</v>
      </c>
      <c r="S351" s="4">
        <f>VLOOKUP(tbl2_2!A351,ishod_substance!A:AD,25,0)</f>
        <v>0</v>
      </c>
      <c r="T351" s="4">
        <f>VLOOKUP(tbl2_2!A351,ishod_substance!A:AD,26,0)</f>
        <v>0</v>
      </c>
      <c r="U351" s="4">
        <f>VLOOKUP(tbl2_2!A351,ishod_substance!A:AD,27,0)</f>
        <v>0</v>
      </c>
      <c r="V351" s="166">
        <f>VLOOKUP(tbl2_2!A351,ishod_substance!A:AD,29,0)</f>
        <v>0</v>
      </c>
      <c r="W351" s="166">
        <f>VLOOKUP(tbl2_2!A351,ishod_substance!A:AD,30,0)</f>
        <v>0</v>
      </c>
      <c r="X351" s="166">
        <f>VLOOKUP(tbl2_2!A351,ishod_substance!A:AD,30,0)</f>
        <v>0</v>
      </c>
      <c r="Y351" s="10">
        <f>VLOOKUP(tbl2_2!A351,ishod_substance!A:AD,7,0)</f>
        <v>0</v>
      </c>
      <c r="Z351" s="9" t="e">
        <f>VLOOKUP(Y351,quide!$A$2:$B$1006,2,0)</f>
        <v>#N/A</v>
      </c>
      <c r="AA351" s="4" t="e">
        <f>VLOOKUP(Y351,quide!$A$2:$J$1006,10,0)</f>
        <v>#N/A</v>
      </c>
      <c r="AB351" s="50">
        <f>VLOOKUP(tbl2_2!A351,ishod_substance!A:AD,8,0)</f>
        <v>0</v>
      </c>
      <c r="AC351" s="28">
        <f t="shared" si="6"/>
        <v>0</v>
      </c>
      <c r="AD351" s="27">
        <f>VLOOKUP(tbl2_2!A351,ishod_substance!A:AD,9,0)</f>
        <v>0</v>
      </c>
      <c r="AE351" s="8">
        <f>VLOOKUP(tbl2_2!A351,ishod_substance!A:AD,9,0)</f>
        <v>0</v>
      </c>
      <c r="AF351" s="12"/>
    </row>
    <row r="352" spans="1:32" hidden="1" x14ac:dyDescent="0.25">
      <c r="A352">
        <v>344</v>
      </c>
      <c r="B352" s="85">
        <f>IFERROR(IF(OR(AND(ishod_substance!$O$1=3,OR(VLOOKUP('tbl2'!Y352,quide!A:G,7,0)=2,VLOOKUP('tbl2'!Y352,quide!A:G,7,0)=1)),AND(ishod_substance!$O$1=2,VLOOKUP('tbl2'!Y352,quide!A:I,9,0)=1)),1,0),0)</f>
        <v>0</v>
      </c>
      <c r="C352" s="5">
        <f>VLOOKUP(tbl2_2!A352,ishod_substance!A:P,2,0)</f>
        <v>0</v>
      </c>
      <c r="D352" s="7">
        <f>VLOOKUP(tbl2_2!A352,ishod_substance!A:P,3,0)</f>
        <v>0</v>
      </c>
      <c r="E352" s="5">
        <f>VLOOKUP(tbl2_2!A352,ishod_substance!A:P,11,0)</f>
        <v>0</v>
      </c>
      <c r="F352" s="6">
        <f>VLOOKUP(tbl2_2!A352,ishod_substance!A:P,15,0)</f>
        <v>0</v>
      </c>
      <c r="G352" s="6" t="str">
        <f>VLOOKUP(tbl2_2!A352,ishod_substance!A:P,12,0)&amp;"/"&amp;VLOOKUP(tbl2_2!A352,ishod_substance!A:P,14,0)</f>
        <v>/</v>
      </c>
      <c r="H352" s="29">
        <f>VLOOKUP(tbl2_2!A352,ishod_substance!A:P,6,0)</f>
        <v>0</v>
      </c>
      <c r="I352" s="10">
        <f>VLOOKUP(tbl2_2!A352,ishod_substance!A:P,15,0)</f>
        <v>0</v>
      </c>
      <c r="J352" s="10">
        <f>VLOOKUP(tbl2_2!A352,ishod_substance!A:P,5,0)</f>
        <v>0</v>
      </c>
      <c r="K352" s="84">
        <f>VLOOKUP(tbl2_2!A352,ishod_substance!A:Q,17,0)</f>
        <v>0</v>
      </c>
      <c r="L352" s="84">
        <f>VLOOKUP(tbl2_2!A352,ishod_substance!A:R,18,0)</f>
        <v>0</v>
      </c>
      <c r="M352" s="165">
        <f>VLOOKUP(tbl2_2!A352,ishod_substance!A:AD,28,0)</f>
        <v>0</v>
      </c>
      <c r="N352" s="4">
        <f>VLOOKUP(tbl2_2!A352,ishod_substance!A:AD,20,0)</f>
        <v>0</v>
      </c>
      <c r="O352" s="4">
        <f>VLOOKUP(tbl2_2!A352,ishod_substance!A:AD,21,0)</f>
        <v>0</v>
      </c>
      <c r="P352" s="4">
        <f>VLOOKUP(tbl2_2!A352,ishod_substance!A:AD,22,0)</f>
        <v>0</v>
      </c>
      <c r="Q352" s="4">
        <f>VLOOKUP(tbl2_2!A352,ishod_substance!A:AD,23,0)</f>
        <v>0</v>
      </c>
      <c r="R352" s="4">
        <f>VLOOKUP(tbl2_2!A352,ishod_substance!A:AD,24,0)</f>
        <v>0</v>
      </c>
      <c r="S352" s="4">
        <f>VLOOKUP(tbl2_2!A352,ishod_substance!A:AD,25,0)</f>
        <v>0</v>
      </c>
      <c r="T352" s="4">
        <f>VLOOKUP(tbl2_2!A352,ishod_substance!A:AD,26,0)</f>
        <v>0</v>
      </c>
      <c r="U352" s="4">
        <f>VLOOKUP(tbl2_2!A352,ishod_substance!A:AD,27,0)</f>
        <v>0</v>
      </c>
      <c r="V352" s="166">
        <f>VLOOKUP(tbl2_2!A352,ishod_substance!A:AD,29,0)</f>
        <v>0</v>
      </c>
      <c r="W352" s="166">
        <f>VLOOKUP(tbl2_2!A352,ishod_substance!A:AD,30,0)</f>
        <v>0</v>
      </c>
      <c r="X352" s="166">
        <f>VLOOKUP(tbl2_2!A352,ishod_substance!A:AD,30,0)</f>
        <v>0</v>
      </c>
      <c r="Y352" s="10">
        <f>VLOOKUP(tbl2_2!A352,ishod_substance!A:AD,7,0)</f>
        <v>0</v>
      </c>
      <c r="Z352" s="9" t="e">
        <f>VLOOKUP(Y352,quide!$A$2:$B$1006,2,0)</f>
        <v>#N/A</v>
      </c>
      <c r="AA352" s="4" t="e">
        <f>VLOOKUP(Y352,quide!$A$2:$J$1006,10,0)</f>
        <v>#N/A</v>
      </c>
      <c r="AB352" s="50">
        <f>VLOOKUP(tbl2_2!A352,ishod_substance!A:AD,8,0)</f>
        <v>0</v>
      </c>
      <c r="AC352" s="28">
        <f t="shared" si="6"/>
        <v>0</v>
      </c>
      <c r="AD352" s="27">
        <f>VLOOKUP(tbl2_2!A352,ishod_substance!A:AD,9,0)</f>
        <v>0</v>
      </c>
      <c r="AE352" s="8">
        <f>VLOOKUP(tbl2_2!A352,ishod_substance!A:AD,9,0)</f>
        <v>0</v>
      </c>
      <c r="AF352" s="12"/>
    </row>
    <row r="353" spans="1:32" hidden="1" x14ac:dyDescent="0.25">
      <c r="A353">
        <v>345</v>
      </c>
      <c r="B353" s="85">
        <f>IFERROR(IF(OR(AND(ishod_substance!$O$1=3,OR(VLOOKUP('tbl2'!Y353,quide!A:G,7,0)=2,VLOOKUP('tbl2'!Y353,quide!A:G,7,0)=1)),AND(ishod_substance!$O$1=2,VLOOKUP('tbl2'!Y353,quide!A:I,9,0)=1)),1,0),0)</f>
        <v>0</v>
      </c>
      <c r="C353" s="5">
        <f>VLOOKUP(tbl2_2!A353,ishod_substance!A:P,2,0)</f>
        <v>0</v>
      </c>
      <c r="D353" s="7">
        <f>VLOOKUP(tbl2_2!A353,ishod_substance!A:P,3,0)</f>
        <v>0</v>
      </c>
      <c r="E353" s="5">
        <f>VLOOKUP(tbl2_2!A353,ishod_substance!A:P,11,0)</f>
        <v>0</v>
      </c>
      <c r="F353" s="6">
        <f>VLOOKUP(tbl2_2!A353,ishod_substance!A:P,15,0)</f>
        <v>0</v>
      </c>
      <c r="G353" s="6" t="str">
        <f>VLOOKUP(tbl2_2!A353,ishod_substance!A:P,12,0)&amp;"/"&amp;VLOOKUP(tbl2_2!A353,ishod_substance!A:P,14,0)</f>
        <v>/</v>
      </c>
      <c r="H353" s="29">
        <f>VLOOKUP(tbl2_2!A353,ishod_substance!A:P,6,0)</f>
        <v>0</v>
      </c>
      <c r="I353" s="10">
        <f>VLOOKUP(tbl2_2!A353,ishod_substance!A:P,15,0)</f>
        <v>0</v>
      </c>
      <c r="J353" s="10">
        <f>VLOOKUP(tbl2_2!A353,ishod_substance!A:P,5,0)</f>
        <v>0</v>
      </c>
      <c r="K353" s="84">
        <f>VLOOKUP(tbl2_2!A353,ishod_substance!A:Q,17,0)</f>
        <v>0</v>
      </c>
      <c r="L353" s="84">
        <f>VLOOKUP(tbl2_2!A353,ishod_substance!A:R,18,0)</f>
        <v>0</v>
      </c>
      <c r="M353" s="165">
        <f>VLOOKUP(tbl2_2!A353,ishod_substance!A:AD,28,0)</f>
        <v>0</v>
      </c>
      <c r="N353" s="4">
        <f>VLOOKUP(tbl2_2!A353,ishod_substance!A:AD,20,0)</f>
        <v>0</v>
      </c>
      <c r="O353" s="4">
        <f>VLOOKUP(tbl2_2!A353,ishod_substance!A:AD,21,0)</f>
        <v>0</v>
      </c>
      <c r="P353" s="4">
        <f>VLOOKUP(tbl2_2!A353,ishod_substance!A:AD,22,0)</f>
        <v>0</v>
      </c>
      <c r="Q353" s="4">
        <f>VLOOKUP(tbl2_2!A353,ishod_substance!A:AD,23,0)</f>
        <v>0</v>
      </c>
      <c r="R353" s="4">
        <f>VLOOKUP(tbl2_2!A353,ishod_substance!A:AD,24,0)</f>
        <v>0</v>
      </c>
      <c r="S353" s="4">
        <f>VLOOKUP(tbl2_2!A353,ishod_substance!A:AD,25,0)</f>
        <v>0</v>
      </c>
      <c r="T353" s="4">
        <f>VLOOKUP(tbl2_2!A353,ishod_substance!A:AD,26,0)</f>
        <v>0</v>
      </c>
      <c r="U353" s="4">
        <f>VLOOKUP(tbl2_2!A353,ishod_substance!A:AD,27,0)</f>
        <v>0</v>
      </c>
      <c r="V353" s="166">
        <f>VLOOKUP(tbl2_2!A353,ishod_substance!A:AD,29,0)</f>
        <v>0</v>
      </c>
      <c r="W353" s="166">
        <f>VLOOKUP(tbl2_2!A353,ishod_substance!A:AD,30,0)</f>
        <v>0</v>
      </c>
      <c r="X353" s="166">
        <f>VLOOKUP(tbl2_2!A353,ishod_substance!A:AD,30,0)</f>
        <v>0</v>
      </c>
      <c r="Y353" s="10">
        <f>VLOOKUP(tbl2_2!A353,ishod_substance!A:AD,7,0)</f>
        <v>0</v>
      </c>
      <c r="Z353" s="9" t="e">
        <f>VLOOKUP(Y353,quide!$A$2:$B$1006,2,0)</f>
        <v>#N/A</v>
      </c>
      <c r="AA353" s="4" t="e">
        <f>VLOOKUP(Y353,quide!$A$2:$J$1006,10,0)</f>
        <v>#N/A</v>
      </c>
      <c r="AB353" s="50">
        <f>VLOOKUP(tbl2_2!A353,ishod_substance!A:AD,8,0)</f>
        <v>0</v>
      </c>
      <c r="AC353" s="28">
        <f t="shared" si="6"/>
        <v>0</v>
      </c>
      <c r="AD353" s="27">
        <f>VLOOKUP(tbl2_2!A353,ishod_substance!A:AD,9,0)</f>
        <v>0</v>
      </c>
      <c r="AE353" s="8">
        <f>VLOOKUP(tbl2_2!A353,ishod_substance!A:AD,9,0)</f>
        <v>0</v>
      </c>
      <c r="AF353" s="12"/>
    </row>
    <row r="354" spans="1:32" hidden="1" x14ac:dyDescent="0.25">
      <c r="A354">
        <v>346</v>
      </c>
      <c r="B354" s="85">
        <f>IFERROR(IF(OR(AND(ishod_substance!$O$1=3,OR(VLOOKUP('tbl2'!Y354,quide!A:G,7,0)=2,VLOOKUP('tbl2'!Y354,quide!A:G,7,0)=1)),AND(ishod_substance!$O$1=2,VLOOKUP('tbl2'!Y354,quide!A:I,9,0)=1)),1,0),0)</f>
        <v>0</v>
      </c>
      <c r="C354" s="5">
        <f>VLOOKUP(tbl2_2!A354,ishod_substance!A:P,2,0)</f>
        <v>0</v>
      </c>
      <c r="D354" s="7">
        <f>VLOOKUP(tbl2_2!A354,ishod_substance!A:P,3,0)</f>
        <v>0</v>
      </c>
      <c r="E354" s="5">
        <f>VLOOKUP(tbl2_2!A354,ishod_substance!A:P,11,0)</f>
        <v>0</v>
      </c>
      <c r="F354" s="6">
        <f>VLOOKUP(tbl2_2!A354,ishod_substance!A:P,15,0)</f>
        <v>0</v>
      </c>
      <c r="G354" s="6" t="str">
        <f>VLOOKUP(tbl2_2!A354,ishod_substance!A:P,12,0)&amp;"/"&amp;VLOOKUP(tbl2_2!A354,ishod_substance!A:P,14,0)</f>
        <v>/</v>
      </c>
      <c r="H354" s="29">
        <f>VLOOKUP(tbl2_2!A354,ishod_substance!A:P,6,0)</f>
        <v>0</v>
      </c>
      <c r="I354" s="10">
        <f>VLOOKUP(tbl2_2!A354,ishod_substance!A:P,15,0)</f>
        <v>0</v>
      </c>
      <c r="J354" s="10">
        <f>VLOOKUP(tbl2_2!A354,ishod_substance!A:P,5,0)</f>
        <v>0</v>
      </c>
      <c r="K354" s="84">
        <f>VLOOKUP(tbl2_2!A354,ishod_substance!A:Q,17,0)</f>
        <v>0</v>
      </c>
      <c r="L354" s="84">
        <f>VLOOKUP(tbl2_2!A354,ishod_substance!A:R,18,0)</f>
        <v>0</v>
      </c>
      <c r="M354" s="165">
        <f>VLOOKUP(tbl2_2!A354,ishod_substance!A:AD,28,0)</f>
        <v>0</v>
      </c>
      <c r="N354" s="4">
        <f>VLOOKUP(tbl2_2!A354,ishod_substance!A:AD,20,0)</f>
        <v>0</v>
      </c>
      <c r="O354" s="4">
        <f>VLOOKUP(tbl2_2!A354,ishod_substance!A:AD,21,0)</f>
        <v>0</v>
      </c>
      <c r="P354" s="4">
        <f>VLOOKUP(tbl2_2!A354,ishod_substance!A:AD,22,0)</f>
        <v>0</v>
      </c>
      <c r="Q354" s="4">
        <f>VLOOKUP(tbl2_2!A354,ishod_substance!A:AD,23,0)</f>
        <v>0</v>
      </c>
      <c r="R354" s="4">
        <f>VLOOKUP(tbl2_2!A354,ishod_substance!A:AD,24,0)</f>
        <v>0</v>
      </c>
      <c r="S354" s="4">
        <f>VLOOKUP(tbl2_2!A354,ishod_substance!A:AD,25,0)</f>
        <v>0</v>
      </c>
      <c r="T354" s="4">
        <f>VLOOKUP(tbl2_2!A354,ishod_substance!A:AD,26,0)</f>
        <v>0</v>
      </c>
      <c r="U354" s="4">
        <f>VLOOKUP(tbl2_2!A354,ishod_substance!A:AD,27,0)</f>
        <v>0</v>
      </c>
      <c r="V354" s="166">
        <f>VLOOKUP(tbl2_2!A354,ishod_substance!A:AD,29,0)</f>
        <v>0</v>
      </c>
      <c r="W354" s="166">
        <f>VLOOKUP(tbl2_2!A354,ishod_substance!A:AD,30,0)</f>
        <v>0</v>
      </c>
      <c r="X354" s="166">
        <f>VLOOKUP(tbl2_2!A354,ishod_substance!A:AD,30,0)</f>
        <v>0</v>
      </c>
      <c r="Y354" s="10">
        <f>VLOOKUP(tbl2_2!A354,ishod_substance!A:AD,7,0)</f>
        <v>0</v>
      </c>
      <c r="Z354" s="9" t="e">
        <f>VLOOKUP(Y354,quide!$A$2:$B$1006,2,0)</f>
        <v>#N/A</v>
      </c>
      <c r="AA354" s="4" t="e">
        <f>VLOOKUP(Y354,quide!$A$2:$J$1006,10,0)</f>
        <v>#N/A</v>
      </c>
      <c r="AB354" s="50">
        <f>VLOOKUP(tbl2_2!A354,ishod_substance!A:AD,8,0)</f>
        <v>0</v>
      </c>
      <c r="AC354" s="28">
        <f t="shared" si="6"/>
        <v>0</v>
      </c>
      <c r="AD354" s="27">
        <f>VLOOKUP(tbl2_2!A354,ishod_substance!A:AD,9,0)</f>
        <v>0</v>
      </c>
      <c r="AE354" s="8">
        <f>VLOOKUP(tbl2_2!A354,ishod_substance!A:AD,9,0)</f>
        <v>0</v>
      </c>
      <c r="AF354" s="12"/>
    </row>
    <row r="355" spans="1:32" hidden="1" x14ac:dyDescent="0.25">
      <c r="A355">
        <v>347</v>
      </c>
      <c r="B355" s="85">
        <f>IFERROR(IF(OR(AND(ishod_substance!$O$1=3,OR(VLOOKUP('tbl2'!Y355,quide!A:G,7,0)=2,VLOOKUP('tbl2'!Y355,quide!A:G,7,0)=1)),AND(ishod_substance!$O$1=2,VLOOKUP('tbl2'!Y355,quide!A:I,9,0)=1)),1,0),0)</f>
        <v>0</v>
      </c>
      <c r="C355" s="5">
        <f>VLOOKUP(tbl2_2!A355,ishod_substance!A:P,2,0)</f>
        <v>0</v>
      </c>
      <c r="D355" s="7">
        <f>VLOOKUP(tbl2_2!A355,ishod_substance!A:P,3,0)</f>
        <v>0</v>
      </c>
      <c r="E355" s="5">
        <f>VLOOKUP(tbl2_2!A355,ishod_substance!A:P,11,0)</f>
        <v>0</v>
      </c>
      <c r="F355" s="6">
        <f>VLOOKUP(tbl2_2!A355,ishod_substance!A:P,15,0)</f>
        <v>0</v>
      </c>
      <c r="G355" s="6" t="str">
        <f>VLOOKUP(tbl2_2!A355,ishod_substance!A:P,12,0)&amp;"/"&amp;VLOOKUP(tbl2_2!A355,ishod_substance!A:P,14,0)</f>
        <v>/</v>
      </c>
      <c r="H355" s="29">
        <f>VLOOKUP(tbl2_2!A355,ishod_substance!A:P,6,0)</f>
        <v>0</v>
      </c>
      <c r="I355" s="10">
        <f>VLOOKUP(tbl2_2!A355,ishod_substance!A:P,15,0)</f>
        <v>0</v>
      </c>
      <c r="J355" s="10">
        <f>VLOOKUP(tbl2_2!A355,ishod_substance!A:P,5,0)</f>
        <v>0</v>
      </c>
      <c r="K355" s="84">
        <f>VLOOKUP(tbl2_2!A355,ishod_substance!A:Q,17,0)</f>
        <v>0</v>
      </c>
      <c r="L355" s="84">
        <f>VLOOKUP(tbl2_2!A355,ishod_substance!A:R,18,0)</f>
        <v>0</v>
      </c>
      <c r="M355" s="165">
        <f>VLOOKUP(tbl2_2!A355,ishod_substance!A:AD,28,0)</f>
        <v>0</v>
      </c>
      <c r="N355" s="4">
        <f>VLOOKUP(tbl2_2!A355,ishod_substance!A:AD,20,0)</f>
        <v>0</v>
      </c>
      <c r="O355" s="4">
        <f>VLOOKUP(tbl2_2!A355,ishod_substance!A:AD,21,0)</f>
        <v>0</v>
      </c>
      <c r="P355" s="4">
        <f>VLOOKUP(tbl2_2!A355,ishod_substance!A:AD,22,0)</f>
        <v>0</v>
      </c>
      <c r="Q355" s="4">
        <f>VLOOKUP(tbl2_2!A355,ishod_substance!A:AD,23,0)</f>
        <v>0</v>
      </c>
      <c r="R355" s="4">
        <f>VLOOKUP(tbl2_2!A355,ishod_substance!A:AD,24,0)</f>
        <v>0</v>
      </c>
      <c r="S355" s="4">
        <f>VLOOKUP(tbl2_2!A355,ishod_substance!A:AD,25,0)</f>
        <v>0</v>
      </c>
      <c r="T355" s="4">
        <f>VLOOKUP(tbl2_2!A355,ishod_substance!A:AD,26,0)</f>
        <v>0</v>
      </c>
      <c r="U355" s="4">
        <f>VLOOKUP(tbl2_2!A355,ishod_substance!A:AD,27,0)</f>
        <v>0</v>
      </c>
      <c r="V355" s="166">
        <f>VLOOKUP(tbl2_2!A355,ishod_substance!A:AD,29,0)</f>
        <v>0</v>
      </c>
      <c r="W355" s="166">
        <f>VLOOKUP(tbl2_2!A355,ishod_substance!A:AD,30,0)</f>
        <v>0</v>
      </c>
      <c r="X355" s="166">
        <f>VLOOKUP(tbl2_2!A355,ishod_substance!A:AD,30,0)</f>
        <v>0</v>
      </c>
      <c r="Y355" s="10">
        <f>VLOOKUP(tbl2_2!A355,ishod_substance!A:AD,7,0)</f>
        <v>0</v>
      </c>
      <c r="Z355" s="9" t="e">
        <f>VLOOKUP(Y355,quide!$A$2:$B$1006,2,0)</f>
        <v>#N/A</v>
      </c>
      <c r="AA355" s="4" t="e">
        <f>VLOOKUP(Y355,quide!$A$2:$J$1006,10,0)</f>
        <v>#N/A</v>
      </c>
      <c r="AB355" s="50">
        <f>VLOOKUP(tbl2_2!A355,ishod_substance!A:AD,8,0)</f>
        <v>0</v>
      </c>
      <c r="AC355" s="28">
        <f t="shared" si="6"/>
        <v>0</v>
      </c>
      <c r="AD355" s="27">
        <f>VLOOKUP(tbl2_2!A355,ishod_substance!A:AD,9,0)</f>
        <v>0</v>
      </c>
      <c r="AE355" s="8">
        <f>VLOOKUP(tbl2_2!A355,ishod_substance!A:AD,9,0)</f>
        <v>0</v>
      </c>
      <c r="AF355" s="12"/>
    </row>
    <row r="356" spans="1:32" hidden="1" x14ac:dyDescent="0.25">
      <c r="A356">
        <v>348</v>
      </c>
      <c r="B356" s="85">
        <f>IFERROR(IF(OR(AND(ishod_substance!$O$1=3,OR(VLOOKUP('tbl2'!Y356,quide!A:G,7,0)=2,VLOOKUP('tbl2'!Y356,quide!A:G,7,0)=1)),AND(ishod_substance!$O$1=2,VLOOKUP('tbl2'!Y356,quide!A:I,9,0)=1)),1,0),0)</f>
        <v>0</v>
      </c>
      <c r="C356" s="5">
        <f>VLOOKUP(tbl2_2!A356,ishod_substance!A:P,2,0)</f>
        <v>0</v>
      </c>
      <c r="D356" s="7">
        <f>VLOOKUP(tbl2_2!A356,ishod_substance!A:P,3,0)</f>
        <v>0</v>
      </c>
      <c r="E356" s="5">
        <f>VLOOKUP(tbl2_2!A356,ishod_substance!A:P,11,0)</f>
        <v>0</v>
      </c>
      <c r="F356" s="6">
        <f>VLOOKUP(tbl2_2!A356,ishod_substance!A:P,15,0)</f>
        <v>0</v>
      </c>
      <c r="G356" s="6" t="str">
        <f>VLOOKUP(tbl2_2!A356,ishod_substance!A:P,12,0)&amp;"/"&amp;VLOOKUP(tbl2_2!A356,ishod_substance!A:P,14,0)</f>
        <v>/</v>
      </c>
      <c r="H356" s="29">
        <f>VLOOKUP(tbl2_2!A356,ishod_substance!A:P,6,0)</f>
        <v>0</v>
      </c>
      <c r="I356" s="10">
        <f>VLOOKUP(tbl2_2!A356,ishod_substance!A:P,15,0)</f>
        <v>0</v>
      </c>
      <c r="J356" s="10">
        <f>VLOOKUP(tbl2_2!A356,ishod_substance!A:P,5,0)</f>
        <v>0</v>
      </c>
      <c r="K356" s="84">
        <f>VLOOKUP(tbl2_2!A356,ishod_substance!A:Q,17,0)</f>
        <v>0</v>
      </c>
      <c r="L356" s="84">
        <f>VLOOKUP(tbl2_2!A356,ishod_substance!A:R,18,0)</f>
        <v>0</v>
      </c>
      <c r="M356" s="165">
        <f>VLOOKUP(tbl2_2!A356,ishod_substance!A:AD,28,0)</f>
        <v>0</v>
      </c>
      <c r="N356" s="4">
        <f>VLOOKUP(tbl2_2!A356,ishod_substance!A:AD,20,0)</f>
        <v>0</v>
      </c>
      <c r="O356" s="4">
        <f>VLOOKUP(tbl2_2!A356,ishod_substance!A:AD,21,0)</f>
        <v>0</v>
      </c>
      <c r="P356" s="4">
        <f>VLOOKUP(tbl2_2!A356,ishod_substance!A:AD,22,0)</f>
        <v>0</v>
      </c>
      <c r="Q356" s="4">
        <f>VLOOKUP(tbl2_2!A356,ishod_substance!A:AD,23,0)</f>
        <v>0</v>
      </c>
      <c r="R356" s="4">
        <f>VLOOKUP(tbl2_2!A356,ishod_substance!A:AD,24,0)</f>
        <v>0</v>
      </c>
      <c r="S356" s="4">
        <f>VLOOKUP(tbl2_2!A356,ishod_substance!A:AD,25,0)</f>
        <v>0</v>
      </c>
      <c r="T356" s="4">
        <f>VLOOKUP(tbl2_2!A356,ishod_substance!A:AD,26,0)</f>
        <v>0</v>
      </c>
      <c r="U356" s="4">
        <f>VLOOKUP(tbl2_2!A356,ishod_substance!A:AD,27,0)</f>
        <v>0</v>
      </c>
      <c r="V356" s="166">
        <f>VLOOKUP(tbl2_2!A356,ishod_substance!A:AD,29,0)</f>
        <v>0</v>
      </c>
      <c r="W356" s="166">
        <f>VLOOKUP(tbl2_2!A356,ishod_substance!A:AD,30,0)</f>
        <v>0</v>
      </c>
      <c r="X356" s="166">
        <f>VLOOKUP(tbl2_2!A356,ishod_substance!A:AD,30,0)</f>
        <v>0</v>
      </c>
      <c r="Y356" s="10">
        <f>VLOOKUP(tbl2_2!A356,ishod_substance!A:AD,7,0)</f>
        <v>0</v>
      </c>
      <c r="Z356" s="9" t="e">
        <f>VLOOKUP(Y356,quide!$A$2:$B$1006,2,0)</f>
        <v>#N/A</v>
      </c>
      <c r="AA356" s="4" t="e">
        <f>VLOOKUP(Y356,quide!$A$2:$J$1006,10,0)</f>
        <v>#N/A</v>
      </c>
      <c r="AB356" s="50">
        <f>VLOOKUP(tbl2_2!A356,ishod_substance!A:AD,8,0)</f>
        <v>0</v>
      </c>
      <c r="AC356" s="28">
        <f t="shared" si="6"/>
        <v>0</v>
      </c>
      <c r="AD356" s="27">
        <f>VLOOKUP(tbl2_2!A356,ishod_substance!A:AD,9,0)</f>
        <v>0</v>
      </c>
      <c r="AE356" s="8">
        <f>VLOOKUP(tbl2_2!A356,ishod_substance!A:AD,9,0)</f>
        <v>0</v>
      </c>
      <c r="AF356" s="12"/>
    </row>
    <row r="357" spans="1:32" hidden="1" x14ac:dyDescent="0.25">
      <c r="A357">
        <v>349</v>
      </c>
      <c r="B357" s="85">
        <f>IFERROR(IF(OR(AND(ishod_substance!$O$1=3,OR(VLOOKUP('tbl2'!Y357,quide!A:G,7,0)=2,VLOOKUP('tbl2'!Y357,quide!A:G,7,0)=1)),AND(ishod_substance!$O$1=2,VLOOKUP('tbl2'!Y357,quide!A:I,9,0)=1)),1,0),0)</f>
        <v>0</v>
      </c>
      <c r="C357" s="5">
        <f>VLOOKUP(tbl2_2!A357,ishod_substance!A:P,2,0)</f>
        <v>0</v>
      </c>
      <c r="D357" s="7">
        <f>VLOOKUP(tbl2_2!A357,ishod_substance!A:P,3,0)</f>
        <v>0</v>
      </c>
      <c r="E357" s="5">
        <f>VLOOKUP(tbl2_2!A357,ishod_substance!A:P,11,0)</f>
        <v>0</v>
      </c>
      <c r="F357" s="6">
        <f>VLOOKUP(tbl2_2!A357,ishod_substance!A:P,15,0)</f>
        <v>0</v>
      </c>
      <c r="G357" s="6" t="str">
        <f>VLOOKUP(tbl2_2!A357,ishod_substance!A:P,12,0)&amp;"/"&amp;VLOOKUP(tbl2_2!A357,ishod_substance!A:P,14,0)</f>
        <v>/</v>
      </c>
      <c r="H357" s="29">
        <f>VLOOKUP(tbl2_2!A357,ishod_substance!A:P,6,0)</f>
        <v>0</v>
      </c>
      <c r="I357" s="10">
        <f>VLOOKUP(tbl2_2!A357,ishod_substance!A:P,15,0)</f>
        <v>0</v>
      </c>
      <c r="J357" s="10">
        <f>VLOOKUP(tbl2_2!A357,ishod_substance!A:P,5,0)</f>
        <v>0</v>
      </c>
      <c r="K357" s="84">
        <f>VLOOKUP(tbl2_2!A357,ishod_substance!A:Q,17,0)</f>
        <v>0</v>
      </c>
      <c r="L357" s="84">
        <f>VLOOKUP(tbl2_2!A357,ishod_substance!A:R,18,0)</f>
        <v>0</v>
      </c>
      <c r="M357" s="165">
        <f>VLOOKUP(tbl2_2!A357,ishod_substance!A:AD,28,0)</f>
        <v>0</v>
      </c>
      <c r="N357" s="4">
        <f>VLOOKUP(tbl2_2!A357,ishod_substance!A:AD,20,0)</f>
        <v>0</v>
      </c>
      <c r="O357" s="4">
        <f>VLOOKUP(tbl2_2!A357,ishod_substance!A:AD,21,0)</f>
        <v>0</v>
      </c>
      <c r="P357" s="4">
        <f>VLOOKUP(tbl2_2!A357,ishod_substance!A:AD,22,0)</f>
        <v>0</v>
      </c>
      <c r="Q357" s="4">
        <f>VLOOKUP(tbl2_2!A357,ishod_substance!A:AD,23,0)</f>
        <v>0</v>
      </c>
      <c r="R357" s="4">
        <f>VLOOKUP(tbl2_2!A357,ishod_substance!A:AD,24,0)</f>
        <v>0</v>
      </c>
      <c r="S357" s="4">
        <f>VLOOKUP(tbl2_2!A357,ishod_substance!A:AD,25,0)</f>
        <v>0</v>
      </c>
      <c r="T357" s="4">
        <f>VLOOKUP(tbl2_2!A357,ishod_substance!A:AD,26,0)</f>
        <v>0</v>
      </c>
      <c r="U357" s="4">
        <f>VLOOKUP(tbl2_2!A357,ishod_substance!A:AD,27,0)</f>
        <v>0</v>
      </c>
      <c r="V357" s="166">
        <f>VLOOKUP(tbl2_2!A357,ishod_substance!A:AD,29,0)</f>
        <v>0</v>
      </c>
      <c r="W357" s="166">
        <f>VLOOKUP(tbl2_2!A357,ishod_substance!A:AD,30,0)</f>
        <v>0</v>
      </c>
      <c r="X357" s="166">
        <f>VLOOKUP(tbl2_2!A357,ishod_substance!A:AD,30,0)</f>
        <v>0</v>
      </c>
      <c r="Y357" s="10">
        <f>VLOOKUP(tbl2_2!A357,ishod_substance!A:AD,7,0)</f>
        <v>0</v>
      </c>
      <c r="Z357" s="9" t="e">
        <f>VLOOKUP(Y357,quide!$A$2:$B$1006,2,0)</f>
        <v>#N/A</v>
      </c>
      <c r="AA357" s="4" t="e">
        <f>VLOOKUP(Y357,quide!$A$2:$J$1006,10,0)</f>
        <v>#N/A</v>
      </c>
      <c r="AB357" s="50">
        <f>VLOOKUP(tbl2_2!A357,ishod_substance!A:AD,8,0)</f>
        <v>0</v>
      </c>
      <c r="AC357" s="28">
        <f t="shared" si="6"/>
        <v>0</v>
      </c>
      <c r="AD357" s="27">
        <f>VLOOKUP(tbl2_2!A357,ishod_substance!A:AD,9,0)</f>
        <v>0</v>
      </c>
      <c r="AE357" s="8">
        <f>VLOOKUP(tbl2_2!A357,ishod_substance!A:AD,9,0)</f>
        <v>0</v>
      </c>
      <c r="AF357" s="12"/>
    </row>
    <row r="358" spans="1:32" hidden="1" x14ac:dyDescent="0.25">
      <c r="A358">
        <v>350</v>
      </c>
      <c r="B358" s="85">
        <f>IFERROR(IF(OR(AND(ishod_substance!$O$1=3,OR(VLOOKUP('tbl2'!Y358,quide!A:G,7,0)=2,VLOOKUP('tbl2'!Y358,quide!A:G,7,0)=1)),AND(ishod_substance!$O$1=2,VLOOKUP('tbl2'!Y358,quide!A:I,9,0)=1)),1,0),0)</f>
        <v>0</v>
      </c>
      <c r="C358" s="5">
        <f>VLOOKUP(tbl2_2!A358,ishod_substance!A:P,2,0)</f>
        <v>0</v>
      </c>
      <c r="D358" s="7">
        <f>VLOOKUP(tbl2_2!A358,ishod_substance!A:P,3,0)</f>
        <v>0</v>
      </c>
      <c r="E358" s="5">
        <f>VLOOKUP(tbl2_2!A358,ishod_substance!A:P,11,0)</f>
        <v>0</v>
      </c>
      <c r="F358" s="6">
        <f>VLOOKUP(tbl2_2!A358,ishod_substance!A:P,15,0)</f>
        <v>0</v>
      </c>
      <c r="G358" s="6" t="str">
        <f>VLOOKUP(tbl2_2!A358,ishod_substance!A:P,12,0)&amp;"/"&amp;VLOOKUP(tbl2_2!A358,ishod_substance!A:P,14,0)</f>
        <v>/</v>
      </c>
      <c r="H358" s="29">
        <f>VLOOKUP(tbl2_2!A358,ishod_substance!A:P,6,0)</f>
        <v>0</v>
      </c>
      <c r="I358" s="10">
        <f>VLOOKUP(tbl2_2!A358,ishod_substance!A:P,15,0)</f>
        <v>0</v>
      </c>
      <c r="J358" s="10">
        <f>VLOOKUP(tbl2_2!A358,ishod_substance!A:P,5,0)</f>
        <v>0</v>
      </c>
      <c r="K358" s="84">
        <f>VLOOKUP(tbl2_2!A358,ishod_substance!A:Q,17,0)</f>
        <v>0</v>
      </c>
      <c r="L358" s="84">
        <f>VLOOKUP(tbl2_2!A358,ishod_substance!A:R,18,0)</f>
        <v>0</v>
      </c>
      <c r="M358" s="165">
        <f>VLOOKUP(tbl2_2!A358,ishod_substance!A:AD,28,0)</f>
        <v>0</v>
      </c>
      <c r="N358" s="4">
        <f>VLOOKUP(tbl2_2!A358,ishod_substance!A:AD,20,0)</f>
        <v>0</v>
      </c>
      <c r="O358" s="4">
        <f>VLOOKUP(tbl2_2!A358,ishod_substance!A:AD,21,0)</f>
        <v>0</v>
      </c>
      <c r="P358" s="4">
        <f>VLOOKUP(tbl2_2!A358,ishod_substance!A:AD,22,0)</f>
        <v>0</v>
      </c>
      <c r="Q358" s="4">
        <f>VLOOKUP(tbl2_2!A358,ishod_substance!A:AD,23,0)</f>
        <v>0</v>
      </c>
      <c r="R358" s="4">
        <f>VLOOKUP(tbl2_2!A358,ishod_substance!A:AD,24,0)</f>
        <v>0</v>
      </c>
      <c r="S358" s="4">
        <f>VLOOKUP(tbl2_2!A358,ishod_substance!A:AD,25,0)</f>
        <v>0</v>
      </c>
      <c r="T358" s="4">
        <f>VLOOKUP(tbl2_2!A358,ishod_substance!A:AD,26,0)</f>
        <v>0</v>
      </c>
      <c r="U358" s="4">
        <f>VLOOKUP(tbl2_2!A358,ishod_substance!A:AD,27,0)</f>
        <v>0</v>
      </c>
      <c r="V358" s="166">
        <f>VLOOKUP(tbl2_2!A358,ishod_substance!A:AD,29,0)</f>
        <v>0</v>
      </c>
      <c r="W358" s="166">
        <f>VLOOKUP(tbl2_2!A358,ishod_substance!A:AD,30,0)</f>
        <v>0</v>
      </c>
      <c r="X358" s="166">
        <f>VLOOKUP(tbl2_2!A358,ishod_substance!A:AD,30,0)</f>
        <v>0</v>
      </c>
      <c r="Y358" s="10">
        <f>VLOOKUP(tbl2_2!A358,ishod_substance!A:AD,7,0)</f>
        <v>0</v>
      </c>
      <c r="Z358" s="9" t="e">
        <f>VLOOKUP(Y358,quide!$A$2:$B$1006,2,0)</f>
        <v>#N/A</v>
      </c>
      <c r="AA358" s="4" t="e">
        <f>VLOOKUP(Y358,quide!$A$2:$J$1006,10,0)</f>
        <v>#N/A</v>
      </c>
      <c r="AB358" s="50">
        <f>VLOOKUP(tbl2_2!A358,ishod_substance!A:AD,8,0)</f>
        <v>0</v>
      </c>
      <c r="AC358" s="28">
        <f t="shared" si="6"/>
        <v>0</v>
      </c>
      <c r="AD358" s="27">
        <f>VLOOKUP(tbl2_2!A358,ishod_substance!A:AD,9,0)</f>
        <v>0</v>
      </c>
      <c r="AE358" s="8">
        <f>VLOOKUP(tbl2_2!A358,ishod_substance!A:AD,9,0)</f>
        <v>0</v>
      </c>
      <c r="AF358" s="12"/>
    </row>
    <row r="359" spans="1:32" hidden="1" x14ac:dyDescent="0.25">
      <c r="A359">
        <v>351</v>
      </c>
      <c r="B359" s="85">
        <f>IFERROR(IF(OR(AND(ishod_substance!$O$1=3,OR(VLOOKUP('tbl2'!Y359,quide!A:G,7,0)=2,VLOOKUP('tbl2'!Y359,quide!A:G,7,0)=1)),AND(ishod_substance!$O$1=2,VLOOKUP('tbl2'!Y359,quide!A:I,9,0)=1)),1,0),0)</f>
        <v>0</v>
      </c>
      <c r="C359" s="5">
        <f>VLOOKUP(tbl2_2!A359,ishod_substance!A:P,2,0)</f>
        <v>0</v>
      </c>
      <c r="D359" s="7">
        <f>VLOOKUP(tbl2_2!A359,ishod_substance!A:P,3,0)</f>
        <v>0</v>
      </c>
      <c r="E359" s="5">
        <f>VLOOKUP(tbl2_2!A359,ishod_substance!A:P,11,0)</f>
        <v>0</v>
      </c>
      <c r="F359" s="6">
        <f>VLOOKUP(tbl2_2!A359,ishod_substance!A:P,15,0)</f>
        <v>0</v>
      </c>
      <c r="G359" s="6" t="str">
        <f>VLOOKUP(tbl2_2!A359,ishod_substance!A:P,12,0)&amp;"/"&amp;VLOOKUP(tbl2_2!A359,ishod_substance!A:P,14,0)</f>
        <v>/</v>
      </c>
      <c r="H359" s="29">
        <f>VLOOKUP(tbl2_2!A359,ishod_substance!A:P,6,0)</f>
        <v>0</v>
      </c>
      <c r="I359" s="10">
        <f>VLOOKUP(tbl2_2!A359,ishod_substance!A:P,15,0)</f>
        <v>0</v>
      </c>
      <c r="J359" s="10">
        <f>VLOOKUP(tbl2_2!A359,ishod_substance!A:P,5,0)</f>
        <v>0</v>
      </c>
      <c r="K359" s="84">
        <f>VLOOKUP(tbl2_2!A359,ishod_substance!A:Q,17,0)</f>
        <v>0</v>
      </c>
      <c r="L359" s="84">
        <f>VLOOKUP(tbl2_2!A359,ishod_substance!A:R,18,0)</f>
        <v>0</v>
      </c>
      <c r="M359" s="165">
        <f>VLOOKUP(tbl2_2!A359,ishod_substance!A:AD,28,0)</f>
        <v>0</v>
      </c>
      <c r="N359" s="4">
        <f>VLOOKUP(tbl2_2!A359,ishod_substance!A:AD,20,0)</f>
        <v>0</v>
      </c>
      <c r="O359" s="4">
        <f>VLOOKUP(tbl2_2!A359,ishod_substance!A:AD,21,0)</f>
        <v>0</v>
      </c>
      <c r="P359" s="4">
        <f>VLOOKUP(tbl2_2!A359,ishod_substance!A:AD,22,0)</f>
        <v>0</v>
      </c>
      <c r="Q359" s="4">
        <f>VLOOKUP(tbl2_2!A359,ishod_substance!A:AD,23,0)</f>
        <v>0</v>
      </c>
      <c r="R359" s="4">
        <f>VLOOKUP(tbl2_2!A359,ishod_substance!A:AD,24,0)</f>
        <v>0</v>
      </c>
      <c r="S359" s="4">
        <f>VLOOKUP(tbl2_2!A359,ishod_substance!A:AD,25,0)</f>
        <v>0</v>
      </c>
      <c r="T359" s="4">
        <f>VLOOKUP(tbl2_2!A359,ishod_substance!A:AD,26,0)</f>
        <v>0</v>
      </c>
      <c r="U359" s="4">
        <f>VLOOKUP(tbl2_2!A359,ishod_substance!A:AD,27,0)</f>
        <v>0</v>
      </c>
      <c r="V359" s="166">
        <f>VLOOKUP(tbl2_2!A359,ishod_substance!A:AD,29,0)</f>
        <v>0</v>
      </c>
      <c r="W359" s="166">
        <f>VLOOKUP(tbl2_2!A359,ishod_substance!A:AD,30,0)</f>
        <v>0</v>
      </c>
      <c r="X359" s="166">
        <f>VLOOKUP(tbl2_2!A359,ishod_substance!A:AD,30,0)</f>
        <v>0</v>
      </c>
      <c r="Y359" s="10">
        <f>VLOOKUP(tbl2_2!A359,ishod_substance!A:AD,7,0)</f>
        <v>0</v>
      </c>
      <c r="Z359" s="9" t="e">
        <f>VLOOKUP(Y359,quide!$A$2:$B$1006,2,0)</f>
        <v>#N/A</v>
      </c>
      <c r="AA359" s="4" t="e">
        <f>VLOOKUP(Y359,quide!$A$2:$J$1006,10,0)</f>
        <v>#N/A</v>
      </c>
      <c r="AB359" s="50">
        <f>VLOOKUP(tbl2_2!A359,ishod_substance!A:AD,8,0)</f>
        <v>0</v>
      </c>
      <c r="AC359" s="28">
        <f t="shared" si="6"/>
        <v>0</v>
      </c>
      <c r="AD359" s="27">
        <f>VLOOKUP(tbl2_2!A359,ishod_substance!A:AD,9,0)</f>
        <v>0</v>
      </c>
      <c r="AE359" s="8">
        <f>VLOOKUP(tbl2_2!A359,ishod_substance!A:AD,9,0)</f>
        <v>0</v>
      </c>
      <c r="AF359" s="12"/>
    </row>
    <row r="360" spans="1:32" hidden="1" x14ac:dyDescent="0.25">
      <c r="A360">
        <v>352</v>
      </c>
      <c r="B360" s="85">
        <f>IFERROR(IF(OR(AND(ishod_substance!$O$1=3,OR(VLOOKUP('tbl2'!Y360,quide!A:G,7,0)=2,VLOOKUP('tbl2'!Y360,quide!A:G,7,0)=1)),AND(ishod_substance!$O$1=2,VLOOKUP('tbl2'!Y360,quide!A:I,9,0)=1)),1,0),0)</f>
        <v>0</v>
      </c>
      <c r="C360" s="5">
        <f>VLOOKUP(tbl2_2!A360,ishod_substance!A:P,2,0)</f>
        <v>0</v>
      </c>
      <c r="D360" s="7">
        <f>VLOOKUP(tbl2_2!A360,ishod_substance!A:P,3,0)</f>
        <v>0</v>
      </c>
      <c r="E360" s="5">
        <f>VLOOKUP(tbl2_2!A360,ishod_substance!A:P,11,0)</f>
        <v>0</v>
      </c>
      <c r="F360" s="6">
        <f>VLOOKUP(tbl2_2!A360,ishod_substance!A:P,15,0)</f>
        <v>0</v>
      </c>
      <c r="G360" s="6" t="str">
        <f>VLOOKUP(tbl2_2!A360,ishod_substance!A:P,12,0)&amp;"/"&amp;VLOOKUP(tbl2_2!A360,ishod_substance!A:P,14,0)</f>
        <v>/</v>
      </c>
      <c r="H360" s="29">
        <f>VLOOKUP(tbl2_2!A360,ishod_substance!A:P,6,0)</f>
        <v>0</v>
      </c>
      <c r="I360" s="10">
        <f>VLOOKUP(tbl2_2!A360,ishod_substance!A:P,15,0)</f>
        <v>0</v>
      </c>
      <c r="J360" s="10">
        <f>VLOOKUP(tbl2_2!A360,ishod_substance!A:P,5,0)</f>
        <v>0</v>
      </c>
      <c r="K360" s="84">
        <f>VLOOKUP(tbl2_2!A360,ishod_substance!A:Q,17,0)</f>
        <v>0</v>
      </c>
      <c r="L360" s="84">
        <f>VLOOKUP(tbl2_2!A360,ishod_substance!A:R,18,0)</f>
        <v>0</v>
      </c>
      <c r="M360" s="165">
        <f>VLOOKUP(tbl2_2!A360,ishod_substance!A:AD,28,0)</f>
        <v>0</v>
      </c>
      <c r="N360" s="4">
        <f>VLOOKUP(tbl2_2!A360,ishod_substance!A:AD,20,0)</f>
        <v>0</v>
      </c>
      <c r="O360" s="4">
        <f>VLOOKUP(tbl2_2!A360,ishod_substance!A:AD,21,0)</f>
        <v>0</v>
      </c>
      <c r="P360" s="4">
        <f>VLOOKUP(tbl2_2!A360,ishod_substance!A:AD,22,0)</f>
        <v>0</v>
      </c>
      <c r="Q360" s="4">
        <f>VLOOKUP(tbl2_2!A360,ishod_substance!A:AD,23,0)</f>
        <v>0</v>
      </c>
      <c r="R360" s="4">
        <f>VLOOKUP(tbl2_2!A360,ishod_substance!A:AD,24,0)</f>
        <v>0</v>
      </c>
      <c r="S360" s="4">
        <f>VLOOKUP(tbl2_2!A360,ishod_substance!A:AD,25,0)</f>
        <v>0</v>
      </c>
      <c r="T360" s="4">
        <f>VLOOKUP(tbl2_2!A360,ishod_substance!A:AD,26,0)</f>
        <v>0</v>
      </c>
      <c r="U360" s="4">
        <f>VLOOKUP(tbl2_2!A360,ishod_substance!A:AD,27,0)</f>
        <v>0</v>
      </c>
      <c r="V360" s="166">
        <f>VLOOKUP(tbl2_2!A360,ishod_substance!A:AD,29,0)</f>
        <v>0</v>
      </c>
      <c r="W360" s="166">
        <f>VLOOKUP(tbl2_2!A360,ishod_substance!A:AD,30,0)</f>
        <v>0</v>
      </c>
      <c r="X360" s="166">
        <f>VLOOKUP(tbl2_2!A360,ishod_substance!A:AD,30,0)</f>
        <v>0</v>
      </c>
      <c r="Y360" s="10">
        <f>VLOOKUP(tbl2_2!A360,ishod_substance!A:AD,7,0)</f>
        <v>0</v>
      </c>
      <c r="Z360" s="9" t="e">
        <f>VLOOKUP(Y360,quide!$A$2:$B$1006,2,0)</f>
        <v>#N/A</v>
      </c>
      <c r="AA360" s="4" t="e">
        <f>VLOOKUP(Y360,quide!$A$2:$J$1006,10,0)</f>
        <v>#N/A</v>
      </c>
      <c r="AB360" s="50">
        <f>VLOOKUP(tbl2_2!A360,ishod_substance!A:AD,8,0)</f>
        <v>0</v>
      </c>
      <c r="AC360" s="28">
        <f t="shared" si="6"/>
        <v>0</v>
      </c>
      <c r="AD360" s="27">
        <f>VLOOKUP(tbl2_2!A360,ishod_substance!A:AD,9,0)</f>
        <v>0</v>
      </c>
      <c r="AE360" s="8">
        <f>VLOOKUP(tbl2_2!A360,ishod_substance!A:AD,9,0)</f>
        <v>0</v>
      </c>
      <c r="AF360" s="12"/>
    </row>
    <row r="361" spans="1:32" hidden="1" x14ac:dyDescent="0.25">
      <c r="A361">
        <v>353</v>
      </c>
      <c r="B361" s="85">
        <f>IFERROR(IF(OR(AND(ishod_substance!$O$1=3,OR(VLOOKUP('tbl2'!Y361,quide!A:G,7,0)=2,VLOOKUP('tbl2'!Y361,quide!A:G,7,0)=1)),AND(ishod_substance!$O$1=2,VLOOKUP('tbl2'!Y361,quide!A:I,9,0)=1)),1,0),0)</f>
        <v>0</v>
      </c>
      <c r="C361" s="5">
        <f>VLOOKUP(tbl2_2!A361,ishod_substance!A:P,2,0)</f>
        <v>0</v>
      </c>
      <c r="D361" s="7">
        <f>VLOOKUP(tbl2_2!A361,ishod_substance!A:P,3,0)</f>
        <v>0</v>
      </c>
      <c r="E361" s="5">
        <f>VLOOKUP(tbl2_2!A361,ishod_substance!A:P,11,0)</f>
        <v>0</v>
      </c>
      <c r="F361" s="6">
        <f>VLOOKUP(tbl2_2!A361,ishod_substance!A:P,15,0)</f>
        <v>0</v>
      </c>
      <c r="G361" s="6" t="str">
        <f>VLOOKUP(tbl2_2!A361,ishod_substance!A:P,12,0)&amp;"/"&amp;VLOOKUP(tbl2_2!A361,ishod_substance!A:P,14,0)</f>
        <v>/</v>
      </c>
      <c r="H361" s="29">
        <f>VLOOKUP(tbl2_2!A361,ishod_substance!A:P,6,0)</f>
        <v>0</v>
      </c>
      <c r="I361" s="10">
        <f>VLOOKUP(tbl2_2!A361,ishod_substance!A:P,15,0)</f>
        <v>0</v>
      </c>
      <c r="J361" s="10">
        <f>VLOOKUP(tbl2_2!A361,ishod_substance!A:P,5,0)</f>
        <v>0</v>
      </c>
      <c r="K361" s="84">
        <f>VLOOKUP(tbl2_2!A361,ishod_substance!A:Q,17,0)</f>
        <v>0</v>
      </c>
      <c r="L361" s="84">
        <f>VLOOKUP(tbl2_2!A361,ishod_substance!A:R,18,0)</f>
        <v>0</v>
      </c>
      <c r="M361" s="165">
        <f>VLOOKUP(tbl2_2!A361,ishod_substance!A:AD,28,0)</f>
        <v>0</v>
      </c>
      <c r="N361" s="4">
        <f>VLOOKUP(tbl2_2!A361,ishod_substance!A:AD,20,0)</f>
        <v>0</v>
      </c>
      <c r="O361" s="4">
        <f>VLOOKUP(tbl2_2!A361,ishod_substance!A:AD,21,0)</f>
        <v>0</v>
      </c>
      <c r="P361" s="4">
        <f>VLOOKUP(tbl2_2!A361,ishod_substance!A:AD,22,0)</f>
        <v>0</v>
      </c>
      <c r="Q361" s="4">
        <f>VLOOKUP(tbl2_2!A361,ishod_substance!A:AD,23,0)</f>
        <v>0</v>
      </c>
      <c r="R361" s="4">
        <f>VLOOKUP(tbl2_2!A361,ishod_substance!A:AD,24,0)</f>
        <v>0</v>
      </c>
      <c r="S361" s="4">
        <f>VLOOKUP(tbl2_2!A361,ishod_substance!A:AD,25,0)</f>
        <v>0</v>
      </c>
      <c r="T361" s="4">
        <f>VLOOKUP(tbl2_2!A361,ishod_substance!A:AD,26,0)</f>
        <v>0</v>
      </c>
      <c r="U361" s="4">
        <f>VLOOKUP(tbl2_2!A361,ishod_substance!A:AD,27,0)</f>
        <v>0</v>
      </c>
      <c r="V361" s="166">
        <f>VLOOKUP(tbl2_2!A361,ishod_substance!A:AD,29,0)</f>
        <v>0</v>
      </c>
      <c r="W361" s="166">
        <f>VLOOKUP(tbl2_2!A361,ishod_substance!A:AD,30,0)</f>
        <v>0</v>
      </c>
      <c r="X361" s="166">
        <f>VLOOKUP(tbl2_2!A361,ishod_substance!A:AD,30,0)</f>
        <v>0</v>
      </c>
      <c r="Y361" s="10">
        <f>VLOOKUP(tbl2_2!A361,ishod_substance!A:AD,7,0)</f>
        <v>0</v>
      </c>
      <c r="Z361" s="9" t="e">
        <f>VLOOKUP(Y361,quide!$A$2:$B$1006,2,0)</f>
        <v>#N/A</v>
      </c>
      <c r="AA361" s="4" t="e">
        <f>VLOOKUP(Y361,quide!$A$2:$J$1006,10,0)</f>
        <v>#N/A</v>
      </c>
      <c r="AB361" s="50">
        <f>VLOOKUP(tbl2_2!A361,ishod_substance!A:AD,8,0)</f>
        <v>0</v>
      </c>
      <c r="AC361" s="28">
        <f t="shared" si="6"/>
        <v>0</v>
      </c>
      <c r="AD361" s="27">
        <f>VLOOKUP(tbl2_2!A361,ishod_substance!A:AD,9,0)</f>
        <v>0</v>
      </c>
      <c r="AE361" s="8">
        <f>VLOOKUP(tbl2_2!A361,ishod_substance!A:AD,9,0)</f>
        <v>0</v>
      </c>
      <c r="AF361" s="12"/>
    </row>
    <row r="362" spans="1:32" hidden="1" x14ac:dyDescent="0.25">
      <c r="A362">
        <v>354</v>
      </c>
      <c r="B362" s="85">
        <f>IFERROR(IF(OR(AND(ishod_substance!$O$1=3,OR(VLOOKUP('tbl2'!Y362,quide!A:G,7,0)=2,VLOOKUP('tbl2'!Y362,quide!A:G,7,0)=1)),AND(ishod_substance!$O$1=2,VLOOKUP('tbl2'!Y362,quide!A:I,9,0)=1)),1,0),0)</f>
        <v>0</v>
      </c>
      <c r="C362" s="5">
        <f>VLOOKUP(tbl2_2!A362,ishod_substance!A:P,2,0)</f>
        <v>0</v>
      </c>
      <c r="D362" s="7">
        <f>VLOOKUP(tbl2_2!A362,ishod_substance!A:P,3,0)</f>
        <v>0</v>
      </c>
      <c r="E362" s="5">
        <f>VLOOKUP(tbl2_2!A362,ishod_substance!A:P,11,0)</f>
        <v>0</v>
      </c>
      <c r="F362" s="6">
        <f>VLOOKUP(tbl2_2!A362,ishod_substance!A:P,15,0)</f>
        <v>0</v>
      </c>
      <c r="G362" s="6" t="str">
        <f>VLOOKUP(tbl2_2!A362,ishod_substance!A:P,12,0)&amp;"/"&amp;VLOOKUP(tbl2_2!A362,ishod_substance!A:P,14,0)</f>
        <v>/</v>
      </c>
      <c r="H362" s="29">
        <f>VLOOKUP(tbl2_2!A362,ishod_substance!A:P,6,0)</f>
        <v>0</v>
      </c>
      <c r="I362" s="10">
        <f>VLOOKUP(tbl2_2!A362,ishod_substance!A:P,15,0)</f>
        <v>0</v>
      </c>
      <c r="J362" s="10">
        <f>VLOOKUP(tbl2_2!A362,ishod_substance!A:P,5,0)</f>
        <v>0</v>
      </c>
      <c r="K362" s="84">
        <f>VLOOKUP(tbl2_2!A362,ishod_substance!A:Q,17,0)</f>
        <v>0</v>
      </c>
      <c r="L362" s="84">
        <f>VLOOKUP(tbl2_2!A362,ishod_substance!A:R,18,0)</f>
        <v>0</v>
      </c>
      <c r="M362" s="165">
        <f>VLOOKUP(tbl2_2!A362,ishod_substance!A:AD,28,0)</f>
        <v>0</v>
      </c>
      <c r="N362" s="4">
        <f>VLOOKUP(tbl2_2!A362,ishod_substance!A:AD,20,0)</f>
        <v>0</v>
      </c>
      <c r="O362" s="4">
        <f>VLOOKUP(tbl2_2!A362,ishod_substance!A:AD,21,0)</f>
        <v>0</v>
      </c>
      <c r="P362" s="4">
        <f>VLOOKUP(tbl2_2!A362,ishod_substance!A:AD,22,0)</f>
        <v>0</v>
      </c>
      <c r="Q362" s="4">
        <f>VLOOKUP(tbl2_2!A362,ishod_substance!A:AD,23,0)</f>
        <v>0</v>
      </c>
      <c r="R362" s="4">
        <f>VLOOKUP(tbl2_2!A362,ishod_substance!A:AD,24,0)</f>
        <v>0</v>
      </c>
      <c r="S362" s="4">
        <f>VLOOKUP(tbl2_2!A362,ishod_substance!A:AD,25,0)</f>
        <v>0</v>
      </c>
      <c r="T362" s="4">
        <f>VLOOKUP(tbl2_2!A362,ishod_substance!A:AD,26,0)</f>
        <v>0</v>
      </c>
      <c r="U362" s="4">
        <f>VLOOKUP(tbl2_2!A362,ishod_substance!A:AD,27,0)</f>
        <v>0</v>
      </c>
      <c r="V362" s="166">
        <f>VLOOKUP(tbl2_2!A362,ishod_substance!A:AD,29,0)</f>
        <v>0</v>
      </c>
      <c r="W362" s="166">
        <f>VLOOKUP(tbl2_2!A362,ishod_substance!A:AD,30,0)</f>
        <v>0</v>
      </c>
      <c r="X362" s="166">
        <f>VLOOKUP(tbl2_2!A362,ishod_substance!A:AD,30,0)</f>
        <v>0</v>
      </c>
      <c r="Y362" s="10">
        <f>VLOOKUP(tbl2_2!A362,ishod_substance!A:AD,7,0)</f>
        <v>0</v>
      </c>
      <c r="Z362" s="9" t="e">
        <f>VLOOKUP(Y362,quide!$A$2:$B$1006,2,0)</f>
        <v>#N/A</v>
      </c>
      <c r="AA362" s="4" t="e">
        <f>VLOOKUP(Y362,quide!$A$2:$J$1006,10,0)</f>
        <v>#N/A</v>
      </c>
      <c r="AB362" s="50">
        <f>VLOOKUP(tbl2_2!A362,ishod_substance!A:AD,8,0)</f>
        <v>0</v>
      </c>
      <c r="AC362" s="28">
        <f t="shared" si="6"/>
        <v>0</v>
      </c>
      <c r="AD362" s="27">
        <f>VLOOKUP(tbl2_2!A362,ishod_substance!A:AD,9,0)</f>
        <v>0</v>
      </c>
      <c r="AE362" s="8">
        <f>VLOOKUP(tbl2_2!A362,ishod_substance!A:AD,9,0)</f>
        <v>0</v>
      </c>
      <c r="AF362" s="12"/>
    </row>
    <row r="363" spans="1:32" hidden="1" x14ac:dyDescent="0.25">
      <c r="A363">
        <v>355</v>
      </c>
      <c r="B363" s="85">
        <f>IFERROR(IF(OR(AND(ishod_substance!$O$1=3,OR(VLOOKUP('tbl2'!Y363,quide!A:G,7,0)=2,VLOOKUP('tbl2'!Y363,quide!A:G,7,0)=1)),AND(ishod_substance!$O$1=2,VLOOKUP('tbl2'!Y363,quide!A:I,9,0)=1)),1,0),0)</f>
        <v>0</v>
      </c>
      <c r="C363" s="5">
        <f>VLOOKUP(tbl2_2!A363,ishod_substance!A:P,2,0)</f>
        <v>0</v>
      </c>
      <c r="D363" s="7">
        <f>VLOOKUP(tbl2_2!A363,ishod_substance!A:P,3,0)</f>
        <v>0</v>
      </c>
      <c r="E363" s="5">
        <f>VLOOKUP(tbl2_2!A363,ishod_substance!A:P,11,0)</f>
        <v>0</v>
      </c>
      <c r="F363" s="6">
        <f>VLOOKUP(tbl2_2!A363,ishod_substance!A:P,15,0)</f>
        <v>0</v>
      </c>
      <c r="G363" s="6" t="str">
        <f>VLOOKUP(tbl2_2!A363,ishod_substance!A:P,12,0)&amp;"/"&amp;VLOOKUP(tbl2_2!A363,ishod_substance!A:P,14,0)</f>
        <v>/</v>
      </c>
      <c r="H363" s="29">
        <f>VLOOKUP(tbl2_2!A363,ishod_substance!A:P,6,0)</f>
        <v>0</v>
      </c>
      <c r="I363" s="10">
        <f>VLOOKUP(tbl2_2!A363,ishod_substance!A:P,15,0)</f>
        <v>0</v>
      </c>
      <c r="J363" s="10">
        <f>VLOOKUP(tbl2_2!A363,ishod_substance!A:P,5,0)</f>
        <v>0</v>
      </c>
      <c r="K363" s="84">
        <f>VLOOKUP(tbl2_2!A363,ishod_substance!A:Q,17,0)</f>
        <v>0</v>
      </c>
      <c r="L363" s="84">
        <f>VLOOKUP(tbl2_2!A363,ishod_substance!A:R,18,0)</f>
        <v>0</v>
      </c>
      <c r="M363" s="165">
        <f>VLOOKUP(tbl2_2!A363,ishod_substance!A:AD,28,0)</f>
        <v>0</v>
      </c>
      <c r="N363" s="4">
        <f>VLOOKUP(tbl2_2!A363,ishod_substance!A:AD,20,0)</f>
        <v>0</v>
      </c>
      <c r="O363" s="4">
        <f>VLOOKUP(tbl2_2!A363,ishod_substance!A:AD,21,0)</f>
        <v>0</v>
      </c>
      <c r="P363" s="4">
        <f>VLOOKUP(tbl2_2!A363,ishod_substance!A:AD,22,0)</f>
        <v>0</v>
      </c>
      <c r="Q363" s="4">
        <f>VLOOKUP(tbl2_2!A363,ishod_substance!A:AD,23,0)</f>
        <v>0</v>
      </c>
      <c r="R363" s="4">
        <f>VLOOKUP(tbl2_2!A363,ishod_substance!A:AD,24,0)</f>
        <v>0</v>
      </c>
      <c r="S363" s="4">
        <f>VLOOKUP(tbl2_2!A363,ishod_substance!A:AD,25,0)</f>
        <v>0</v>
      </c>
      <c r="T363" s="4">
        <f>VLOOKUP(tbl2_2!A363,ishod_substance!A:AD,26,0)</f>
        <v>0</v>
      </c>
      <c r="U363" s="4">
        <f>VLOOKUP(tbl2_2!A363,ishod_substance!A:AD,27,0)</f>
        <v>0</v>
      </c>
      <c r="V363" s="166">
        <f>VLOOKUP(tbl2_2!A363,ishod_substance!A:AD,29,0)</f>
        <v>0</v>
      </c>
      <c r="W363" s="166">
        <f>VLOOKUP(tbl2_2!A363,ishod_substance!A:AD,30,0)</f>
        <v>0</v>
      </c>
      <c r="X363" s="166">
        <f>VLOOKUP(tbl2_2!A363,ishod_substance!A:AD,30,0)</f>
        <v>0</v>
      </c>
      <c r="Y363" s="10">
        <f>VLOOKUP(tbl2_2!A363,ishod_substance!A:AD,7,0)</f>
        <v>0</v>
      </c>
      <c r="Z363" s="9" t="e">
        <f>VLOOKUP(Y363,quide!$A$2:$B$1006,2,0)</f>
        <v>#N/A</v>
      </c>
      <c r="AA363" s="4" t="e">
        <f>VLOOKUP(Y363,quide!$A$2:$J$1006,10,0)</f>
        <v>#N/A</v>
      </c>
      <c r="AB363" s="50">
        <f>VLOOKUP(tbl2_2!A363,ishod_substance!A:AD,8,0)</f>
        <v>0</v>
      </c>
      <c r="AC363" s="28">
        <f t="shared" si="6"/>
        <v>0</v>
      </c>
      <c r="AD363" s="27">
        <f>VLOOKUP(tbl2_2!A363,ishod_substance!A:AD,9,0)</f>
        <v>0</v>
      </c>
      <c r="AE363" s="8">
        <f>VLOOKUP(tbl2_2!A363,ishod_substance!A:AD,9,0)</f>
        <v>0</v>
      </c>
      <c r="AF363" s="12"/>
    </row>
    <row r="364" spans="1:32" hidden="1" x14ac:dyDescent="0.25">
      <c r="A364">
        <v>356</v>
      </c>
      <c r="B364" s="85">
        <f>IFERROR(IF(OR(AND(ishod_substance!$O$1=3,OR(VLOOKUP('tbl2'!Y364,quide!A:G,7,0)=2,VLOOKUP('tbl2'!Y364,quide!A:G,7,0)=1)),AND(ishod_substance!$O$1=2,VLOOKUP('tbl2'!Y364,quide!A:I,9,0)=1)),1,0),0)</f>
        <v>0</v>
      </c>
      <c r="C364" s="5">
        <f>VLOOKUP(tbl2_2!A364,ishod_substance!A:P,2,0)</f>
        <v>0</v>
      </c>
      <c r="D364" s="7">
        <f>VLOOKUP(tbl2_2!A364,ishod_substance!A:P,3,0)</f>
        <v>0</v>
      </c>
      <c r="E364" s="5">
        <f>VLOOKUP(tbl2_2!A364,ishod_substance!A:P,11,0)</f>
        <v>0</v>
      </c>
      <c r="F364" s="6">
        <f>VLOOKUP(tbl2_2!A364,ishod_substance!A:P,15,0)</f>
        <v>0</v>
      </c>
      <c r="G364" s="6" t="str">
        <f>VLOOKUP(tbl2_2!A364,ishod_substance!A:P,12,0)&amp;"/"&amp;VLOOKUP(tbl2_2!A364,ishod_substance!A:P,14,0)</f>
        <v>/</v>
      </c>
      <c r="H364" s="29">
        <f>VLOOKUP(tbl2_2!A364,ishod_substance!A:P,6,0)</f>
        <v>0</v>
      </c>
      <c r="I364" s="10">
        <f>VLOOKUP(tbl2_2!A364,ishod_substance!A:P,15,0)</f>
        <v>0</v>
      </c>
      <c r="J364" s="10">
        <f>VLOOKUP(tbl2_2!A364,ishod_substance!A:P,5,0)</f>
        <v>0</v>
      </c>
      <c r="K364" s="84">
        <f>VLOOKUP(tbl2_2!A364,ishod_substance!A:Q,17,0)</f>
        <v>0</v>
      </c>
      <c r="L364" s="84">
        <f>VLOOKUP(tbl2_2!A364,ishod_substance!A:R,18,0)</f>
        <v>0</v>
      </c>
      <c r="M364" s="165">
        <f>VLOOKUP(tbl2_2!A364,ishod_substance!A:AD,28,0)</f>
        <v>0</v>
      </c>
      <c r="N364" s="4">
        <f>VLOOKUP(tbl2_2!A364,ishod_substance!A:AD,20,0)</f>
        <v>0</v>
      </c>
      <c r="O364" s="4">
        <f>VLOOKUP(tbl2_2!A364,ishod_substance!A:AD,21,0)</f>
        <v>0</v>
      </c>
      <c r="P364" s="4">
        <f>VLOOKUP(tbl2_2!A364,ishod_substance!A:AD,22,0)</f>
        <v>0</v>
      </c>
      <c r="Q364" s="4">
        <f>VLOOKUP(tbl2_2!A364,ishod_substance!A:AD,23,0)</f>
        <v>0</v>
      </c>
      <c r="R364" s="4">
        <f>VLOOKUP(tbl2_2!A364,ishod_substance!A:AD,24,0)</f>
        <v>0</v>
      </c>
      <c r="S364" s="4">
        <f>VLOOKUP(tbl2_2!A364,ishod_substance!A:AD,25,0)</f>
        <v>0</v>
      </c>
      <c r="T364" s="4">
        <f>VLOOKUP(tbl2_2!A364,ishod_substance!A:AD,26,0)</f>
        <v>0</v>
      </c>
      <c r="U364" s="4">
        <f>VLOOKUP(tbl2_2!A364,ishod_substance!A:AD,27,0)</f>
        <v>0</v>
      </c>
      <c r="V364" s="166">
        <f>VLOOKUP(tbl2_2!A364,ishod_substance!A:AD,29,0)</f>
        <v>0</v>
      </c>
      <c r="W364" s="166">
        <f>VLOOKUP(tbl2_2!A364,ishod_substance!A:AD,30,0)</f>
        <v>0</v>
      </c>
      <c r="X364" s="166">
        <f>VLOOKUP(tbl2_2!A364,ishod_substance!A:AD,30,0)</f>
        <v>0</v>
      </c>
      <c r="Y364" s="10">
        <f>VLOOKUP(tbl2_2!A364,ishod_substance!A:AD,7,0)</f>
        <v>0</v>
      </c>
      <c r="Z364" s="9" t="e">
        <f>VLOOKUP(Y364,quide!$A$2:$B$1006,2,0)</f>
        <v>#N/A</v>
      </c>
      <c r="AA364" s="4" t="e">
        <f>VLOOKUP(Y364,quide!$A$2:$J$1006,10,0)</f>
        <v>#N/A</v>
      </c>
      <c r="AB364" s="50">
        <f>VLOOKUP(tbl2_2!A364,ishod_substance!A:AD,8,0)</f>
        <v>0</v>
      </c>
      <c r="AC364" s="28">
        <f t="shared" si="6"/>
        <v>0</v>
      </c>
      <c r="AD364" s="27">
        <f>VLOOKUP(tbl2_2!A364,ishod_substance!A:AD,9,0)</f>
        <v>0</v>
      </c>
      <c r="AE364" s="8">
        <f>VLOOKUP(tbl2_2!A364,ishod_substance!A:AD,9,0)</f>
        <v>0</v>
      </c>
      <c r="AF364" s="12"/>
    </row>
    <row r="365" spans="1:32" hidden="1" x14ac:dyDescent="0.25">
      <c r="A365">
        <v>357</v>
      </c>
      <c r="B365" s="85">
        <f>IFERROR(IF(OR(AND(ishod_substance!$O$1=3,OR(VLOOKUP('tbl2'!Y365,quide!A:G,7,0)=2,VLOOKUP('tbl2'!Y365,quide!A:G,7,0)=1)),AND(ishod_substance!$O$1=2,VLOOKUP('tbl2'!Y365,quide!A:I,9,0)=1)),1,0),0)</f>
        <v>0</v>
      </c>
      <c r="C365" s="5">
        <f>VLOOKUP(tbl2_2!A365,ishod_substance!A:P,2,0)</f>
        <v>0</v>
      </c>
      <c r="D365" s="7">
        <f>VLOOKUP(tbl2_2!A365,ishod_substance!A:P,3,0)</f>
        <v>0</v>
      </c>
      <c r="E365" s="5">
        <f>VLOOKUP(tbl2_2!A365,ishod_substance!A:P,11,0)</f>
        <v>0</v>
      </c>
      <c r="F365" s="6">
        <f>VLOOKUP(tbl2_2!A365,ishod_substance!A:P,15,0)</f>
        <v>0</v>
      </c>
      <c r="G365" s="6" t="str">
        <f>VLOOKUP(tbl2_2!A365,ishod_substance!A:P,12,0)&amp;"/"&amp;VLOOKUP(tbl2_2!A365,ishod_substance!A:P,14,0)</f>
        <v>/</v>
      </c>
      <c r="H365" s="29">
        <f>VLOOKUP(tbl2_2!A365,ishod_substance!A:P,6,0)</f>
        <v>0</v>
      </c>
      <c r="I365" s="10">
        <f>VLOOKUP(tbl2_2!A365,ishod_substance!A:P,15,0)</f>
        <v>0</v>
      </c>
      <c r="J365" s="10">
        <f>VLOOKUP(tbl2_2!A365,ishod_substance!A:P,5,0)</f>
        <v>0</v>
      </c>
      <c r="K365" s="84">
        <f>VLOOKUP(tbl2_2!A365,ishod_substance!A:Q,17,0)</f>
        <v>0</v>
      </c>
      <c r="L365" s="84">
        <f>VLOOKUP(tbl2_2!A365,ishod_substance!A:R,18,0)</f>
        <v>0</v>
      </c>
      <c r="M365" s="165">
        <f>VLOOKUP(tbl2_2!A365,ishod_substance!A:AD,28,0)</f>
        <v>0</v>
      </c>
      <c r="N365" s="4">
        <f>VLOOKUP(tbl2_2!A365,ishod_substance!A:AD,20,0)</f>
        <v>0</v>
      </c>
      <c r="O365" s="4">
        <f>VLOOKUP(tbl2_2!A365,ishod_substance!A:AD,21,0)</f>
        <v>0</v>
      </c>
      <c r="P365" s="4">
        <f>VLOOKUP(tbl2_2!A365,ishod_substance!A:AD,22,0)</f>
        <v>0</v>
      </c>
      <c r="Q365" s="4">
        <f>VLOOKUP(tbl2_2!A365,ishod_substance!A:AD,23,0)</f>
        <v>0</v>
      </c>
      <c r="R365" s="4">
        <f>VLOOKUP(tbl2_2!A365,ishod_substance!A:AD,24,0)</f>
        <v>0</v>
      </c>
      <c r="S365" s="4">
        <f>VLOOKUP(tbl2_2!A365,ishod_substance!A:AD,25,0)</f>
        <v>0</v>
      </c>
      <c r="T365" s="4">
        <f>VLOOKUP(tbl2_2!A365,ishod_substance!A:AD,26,0)</f>
        <v>0</v>
      </c>
      <c r="U365" s="4">
        <f>VLOOKUP(tbl2_2!A365,ishod_substance!A:AD,27,0)</f>
        <v>0</v>
      </c>
      <c r="V365" s="166">
        <f>VLOOKUP(tbl2_2!A365,ishod_substance!A:AD,29,0)</f>
        <v>0</v>
      </c>
      <c r="W365" s="166">
        <f>VLOOKUP(tbl2_2!A365,ishod_substance!A:AD,30,0)</f>
        <v>0</v>
      </c>
      <c r="X365" s="166">
        <f>VLOOKUP(tbl2_2!A365,ishod_substance!A:AD,30,0)</f>
        <v>0</v>
      </c>
      <c r="Y365" s="10">
        <f>VLOOKUP(tbl2_2!A365,ishod_substance!A:AD,7,0)</f>
        <v>0</v>
      </c>
      <c r="Z365" s="9" t="e">
        <f>VLOOKUP(Y365,quide!$A$2:$B$1006,2,0)</f>
        <v>#N/A</v>
      </c>
      <c r="AA365" s="4" t="e">
        <f>VLOOKUP(Y365,quide!$A$2:$J$1006,10,0)</f>
        <v>#N/A</v>
      </c>
      <c r="AB365" s="50">
        <f>VLOOKUP(tbl2_2!A365,ishod_substance!A:AD,8,0)</f>
        <v>0</v>
      </c>
      <c r="AC365" s="28">
        <f t="shared" si="6"/>
        <v>0</v>
      </c>
      <c r="AD365" s="27">
        <f>VLOOKUP(tbl2_2!A365,ishod_substance!A:AD,9,0)</f>
        <v>0</v>
      </c>
      <c r="AE365" s="8">
        <f>VLOOKUP(tbl2_2!A365,ishod_substance!A:AD,9,0)</f>
        <v>0</v>
      </c>
      <c r="AF365" s="12"/>
    </row>
    <row r="366" spans="1:32" hidden="1" x14ac:dyDescent="0.25">
      <c r="A366">
        <v>358</v>
      </c>
      <c r="B366" s="85">
        <f>IFERROR(IF(OR(AND(ishod_substance!$O$1=3,OR(VLOOKUP('tbl2'!Y366,quide!A:G,7,0)=2,VLOOKUP('tbl2'!Y366,quide!A:G,7,0)=1)),AND(ishod_substance!$O$1=2,VLOOKUP('tbl2'!Y366,quide!A:I,9,0)=1)),1,0),0)</f>
        <v>0</v>
      </c>
      <c r="C366" s="5">
        <f>VLOOKUP(tbl2_2!A366,ishod_substance!A:P,2,0)</f>
        <v>0</v>
      </c>
      <c r="D366" s="7">
        <f>VLOOKUP(tbl2_2!A366,ishod_substance!A:P,3,0)</f>
        <v>0</v>
      </c>
      <c r="E366" s="5">
        <f>VLOOKUP(tbl2_2!A366,ishod_substance!A:P,11,0)</f>
        <v>0</v>
      </c>
      <c r="F366" s="6">
        <f>VLOOKUP(tbl2_2!A366,ishod_substance!A:P,15,0)</f>
        <v>0</v>
      </c>
      <c r="G366" s="6" t="str">
        <f>VLOOKUP(tbl2_2!A366,ishod_substance!A:P,12,0)&amp;"/"&amp;VLOOKUP(tbl2_2!A366,ishod_substance!A:P,14,0)</f>
        <v>/</v>
      </c>
      <c r="H366" s="29">
        <f>VLOOKUP(tbl2_2!A366,ishod_substance!A:P,6,0)</f>
        <v>0</v>
      </c>
      <c r="I366" s="10">
        <f>VLOOKUP(tbl2_2!A366,ishod_substance!A:P,15,0)</f>
        <v>0</v>
      </c>
      <c r="J366" s="10">
        <f>VLOOKUP(tbl2_2!A366,ishod_substance!A:P,5,0)</f>
        <v>0</v>
      </c>
      <c r="K366" s="84">
        <f>VLOOKUP(tbl2_2!A366,ishod_substance!A:Q,17,0)</f>
        <v>0</v>
      </c>
      <c r="L366" s="84">
        <f>VLOOKUP(tbl2_2!A366,ishod_substance!A:R,18,0)</f>
        <v>0</v>
      </c>
      <c r="M366" s="165">
        <f>VLOOKUP(tbl2_2!A366,ishod_substance!A:AD,28,0)</f>
        <v>0</v>
      </c>
      <c r="N366" s="4">
        <f>VLOOKUP(tbl2_2!A366,ishod_substance!A:AD,20,0)</f>
        <v>0</v>
      </c>
      <c r="O366" s="4">
        <f>VLOOKUP(tbl2_2!A366,ishod_substance!A:AD,21,0)</f>
        <v>0</v>
      </c>
      <c r="P366" s="4">
        <f>VLOOKUP(tbl2_2!A366,ishod_substance!A:AD,22,0)</f>
        <v>0</v>
      </c>
      <c r="Q366" s="4">
        <f>VLOOKUP(tbl2_2!A366,ishod_substance!A:AD,23,0)</f>
        <v>0</v>
      </c>
      <c r="R366" s="4">
        <f>VLOOKUP(tbl2_2!A366,ishod_substance!A:AD,24,0)</f>
        <v>0</v>
      </c>
      <c r="S366" s="4">
        <f>VLOOKUP(tbl2_2!A366,ishod_substance!A:AD,25,0)</f>
        <v>0</v>
      </c>
      <c r="T366" s="4">
        <f>VLOOKUP(tbl2_2!A366,ishod_substance!A:AD,26,0)</f>
        <v>0</v>
      </c>
      <c r="U366" s="4">
        <f>VLOOKUP(tbl2_2!A366,ishod_substance!A:AD,27,0)</f>
        <v>0</v>
      </c>
      <c r="V366" s="166">
        <f>VLOOKUP(tbl2_2!A366,ishod_substance!A:AD,29,0)</f>
        <v>0</v>
      </c>
      <c r="W366" s="166">
        <f>VLOOKUP(tbl2_2!A366,ishod_substance!A:AD,30,0)</f>
        <v>0</v>
      </c>
      <c r="X366" s="166">
        <f>VLOOKUP(tbl2_2!A366,ishod_substance!A:AD,30,0)</f>
        <v>0</v>
      </c>
      <c r="Y366" s="10">
        <f>VLOOKUP(tbl2_2!A366,ishod_substance!A:AD,7,0)</f>
        <v>0</v>
      </c>
      <c r="Z366" s="9" t="e">
        <f>VLOOKUP(Y366,quide!$A$2:$B$1006,2,0)</f>
        <v>#N/A</v>
      </c>
      <c r="AA366" s="4" t="e">
        <f>VLOOKUP(Y366,quide!$A$2:$J$1006,10,0)</f>
        <v>#N/A</v>
      </c>
      <c r="AB366" s="50">
        <f>VLOOKUP(tbl2_2!A366,ishod_substance!A:AD,8,0)</f>
        <v>0</v>
      </c>
      <c r="AC366" s="28">
        <f t="shared" si="6"/>
        <v>0</v>
      </c>
      <c r="AD366" s="27">
        <f>VLOOKUP(tbl2_2!A366,ishod_substance!A:AD,9,0)</f>
        <v>0</v>
      </c>
      <c r="AE366" s="8">
        <f>VLOOKUP(tbl2_2!A366,ishod_substance!A:AD,9,0)</f>
        <v>0</v>
      </c>
      <c r="AF366" s="12"/>
    </row>
    <row r="367" spans="1:32" hidden="1" x14ac:dyDescent="0.25">
      <c r="A367">
        <v>359</v>
      </c>
      <c r="B367" s="85">
        <f>IFERROR(IF(OR(AND(ishod_substance!$O$1=3,OR(VLOOKUP('tbl2'!Y367,quide!A:G,7,0)=2,VLOOKUP('tbl2'!Y367,quide!A:G,7,0)=1)),AND(ishod_substance!$O$1=2,VLOOKUP('tbl2'!Y367,quide!A:I,9,0)=1)),1,0),0)</f>
        <v>0</v>
      </c>
      <c r="C367" s="5">
        <f>VLOOKUP(tbl2_2!A367,ishod_substance!A:P,2,0)</f>
        <v>0</v>
      </c>
      <c r="D367" s="7">
        <f>VLOOKUP(tbl2_2!A367,ishod_substance!A:P,3,0)</f>
        <v>0</v>
      </c>
      <c r="E367" s="5">
        <f>VLOOKUP(tbl2_2!A367,ishod_substance!A:P,11,0)</f>
        <v>0</v>
      </c>
      <c r="F367" s="6">
        <f>VLOOKUP(tbl2_2!A367,ishod_substance!A:P,15,0)</f>
        <v>0</v>
      </c>
      <c r="G367" s="6" t="str">
        <f>VLOOKUP(tbl2_2!A367,ishod_substance!A:P,12,0)&amp;"/"&amp;VLOOKUP(tbl2_2!A367,ishod_substance!A:P,14,0)</f>
        <v>/</v>
      </c>
      <c r="H367" s="29">
        <f>VLOOKUP(tbl2_2!A367,ishod_substance!A:P,6,0)</f>
        <v>0</v>
      </c>
      <c r="I367" s="10">
        <f>VLOOKUP(tbl2_2!A367,ishod_substance!A:P,15,0)</f>
        <v>0</v>
      </c>
      <c r="J367" s="10">
        <f>VLOOKUP(tbl2_2!A367,ishod_substance!A:P,5,0)</f>
        <v>0</v>
      </c>
      <c r="K367" s="84">
        <f>VLOOKUP(tbl2_2!A367,ishod_substance!A:Q,17,0)</f>
        <v>0</v>
      </c>
      <c r="L367" s="84">
        <f>VLOOKUP(tbl2_2!A367,ishod_substance!A:R,18,0)</f>
        <v>0</v>
      </c>
      <c r="M367" s="165">
        <f>VLOOKUP(tbl2_2!A367,ishod_substance!A:AD,28,0)</f>
        <v>0</v>
      </c>
      <c r="N367" s="4">
        <f>VLOOKUP(tbl2_2!A367,ishod_substance!A:AD,20,0)</f>
        <v>0</v>
      </c>
      <c r="O367" s="4">
        <f>VLOOKUP(tbl2_2!A367,ishod_substance!A:AD,21,0)</f>
        <v>0</v>
      </c>
      <c r="P367" s="4">
        <f>VLOOKUP(tbl2_2!A367,ishod_substance!A:AD,22,0)</f>
        <v>0</v>
      </c>
      <c r="Q367" s="4">
        <f>VLOOKUP(tbl2_2!A367,ishod_substance!A:AD,23,0)</f>
        <v>0</v>
      </c>
      <c r="R367" s="4">
        <f>VLOOKUP(tbl2_2!A367,ishod_substance!A:AD,24,0)</f>
        <v>0</v>
      </c>
      <c r="S367" s="4">
        <f>VLOOKUP(tbl2_2!A367,ishod_substance!A:AD,25,0)</f>
        <v>0</v>
      </c>
      <c r="T367" s="4">
        <f>VLOOKUP(tbl2_2!A367,ishod_substance!A:AD,26,0)</f>
        <v>0</v>
      </c>
      <c r="U367" s="4">
        <f>VLOOKUP(tbl2_2!A367,ishod_substance!A:AD,27,0)</f>
        <v>0</v>
      </c>
      <c r="V367" s="166">
        <f>VLOOKUP(tbl2_2!A367,ishod_substance!A:AD,29,0)</f>
        <v>0</v>
      </c>
      <c r="W367" s="166">
        <f>VLOOKUP(tbl2_2!A367,ishod_substance!A:AD,30,0)</f>
        <v>0</v>
      </c>
      <c r="X367" s="166">
        <f>VLOOKUP(tbl2_2!A367,ishod_substance!A:AD,30,0)</f>
        <v>0</v>
      </c>
      <c r="Y367" s="10">
        <f>VLOOKUP(tbl2_2!A367,ishod_substance!A:AD,7,0)</f>
        <v>0</v>
      </c>
      <c r="Z367" s="9" t="e">
        <f>VLOOKUP(Y367,quide!$A$2:$B$1006,2,0)</f>
        <v>#N/A</v>
      </c>
      <c r="AA367" s="4" t="e">
        <f>VLOOKUP(Y367,quide!$A$2:$J$1006,10,0)</f>
        <v>#N/A</v>
      </c>
      <c r="AB367" s="50">
        <f>VLOOKUP(tbl2_2!A367,ishod_substance!A:AD,8,0)</f>
        <v>0</v>
      </c>
      <c r="AC367" s="28">
        <f t="shared" si="6"/>
        <v>0</v>
      </c>
      <c r="AD367" s="27">
        <f>VLOOKUP(tbl2_2!A367,ishod_substance!A:AD,9,0)</f>
        <v>0</v>
      </c>
      <c r="AE367" s="8">
        <f>VLOOKUP(tbl2_2!A367,ishod_substance!A:AD,9,0)</f>
        <v>0</v>
      </c>
      <c r="AF367" s="12"/>
    </row>
    <row r="368" spans="1:32" hidden="1" x14ac:dyDescent="0.25">
      <c r="A368">
        <v>360</v>
      </c>
      <c r="B368" s="85">
        <f>IFERROR(IF(OR(AND(ishod_substance!$O$1=3,OR(VLOOKUP('tbl2'!Y368,quide!A:G,7,0)=2,VLOOKUP('tbl2'!Y368,quide!A:G,7,0)=1)),AND(ishod_substance!$O$1=2,VLOOKUP('tbl2'!Y368,quide!A:I,9,0)=1)),1,0),0)</f>
        <v>0</v>
      </c>
      <c r="C368" s="5">
        <f>VLOOKUP(tbl2_2!A368,ishod_substance!A:P,2,0)</f>
        <v>0</v>
      </c>
      <c r="D368" s="7">
        <f>VLOOKUP(tbl2_2!A368,ishod_substance!A:P,3,0)</f>
        <v>0</v>
      </c>
      <c r="E368" s="5">
        <f>VLOOKUP(tbl2_2!A368,ishod_substance!A:P,11,0)</f>
        <v>0</v>
      </c>
      <c r="F368" s="6">
        <f>VLOOKUP(tbl2_2!A368,ishod_substance!A:P,15,0)</f>
        <v>0</v>
      </c>
      <c r="G368" s="6" t="str">
        <f>VLOOKUP(tbl2_2!A368,ishod_substance!A:P,12,0)&amp;"/"&amp;VLOOKUP(tbl2_2!A368,ishod_substance!A:P,14,0)</f>
        <v>/</v>
      </c>
      <c r="H368" s="29">
        <f>VLOOKUP(tbl2_2!A368,ishod_substance!A:P,6,0)</f>
        <v>0</v>
      </c>
      <c r="I368" s="10">
        <f>VLOOKUP(tbl2_2!A368,ishod_substance!A:P,15,0)</f>
        <v>0</v>
      </c>
      <c r="J368" s="10">
        <f>VLOOKUP(tbl2_2!A368,ishod_substance!A:P,5,0)</f>
        <v>0</v>
      </c>
      <c r="K368" s="84">
        <f>VLOOKUP(tbl2_2!A368,ishod_substance!A:Q,17,0)</f>
        <v>0</v>
      </c>
      <c r="L368" s="84">
        <f>VLOOKUP(tbl2_2!A368,ishod_substance!A:R,18,0)</f>
        <v>0</v>
      </c>
      <c r="M368" s="165">
        <f>VLOOKUP(tbl2_2!A368,ishod_substance!A:AD,28,0)</f>
        <v>0</v>
      </c>
      <c r="N368" s="4">
        <f>VLOOKUP(tbl2_2!A368,ishod_substance!A:AD,20,0)</f>
        <v>0</v>
      </c>
      <c r="O368" s="4">
        <f>VLOOKUP(tbl2_2!A368,ishod_substance!A:AD,21,0)</f>
        <v>0</v>
      </c>
      <c r="P368" s="4">
        <f>VLOOKUP(tbl2_2!A368,ishod_substance!A:AD,22,0)</f>
        <v>0</v>
      </c>
      <c r="Q368" s="4">
        <f>VLOOKUP(tbl2_2!A368,ishod_substance!A:AD,23,0)</f>
        <v>0</v>
      </c>
      <c r="R368" s="4">
        <f>VLOOKUP(tbl2_2!A368,ishod_substance!A:AD,24,0)</f>
        <v>0</v>
      </c>
      <c r="S368" s="4">
        <f>VLOOKUP(tbl2_2!A368,ishod_substance!A:AD,25,0)</f>
        <v>0</v>
      </c>
      <c r="T368" s="4">
        <f>VLOOKUP(tbl2_2!A368,ishod_substance!A:AD,26,0)</f>
        <v>0</v>
      </c>
      <c r="U368" s="4">
        <f>VLOOKUP(tbl2_2!A368,ishod_substance!A:AD,27,0)</f>
        <v>0</v>
      </c>
      <c r="V368" s="166">
        <f>VLOOKUP(tbl2_2!A368,ishod_substance!A:AD,29,0)</f>
        <v>0</v>
      </c>
      <c r="W368" s="166">
        <f>VLOOKUP(tbl2_2!A368,ishod_substance!A:AD,30,0)</f>
        <v>0</v>
      </c>
      <c r="X368" s="166">
        <f>VLOOKUP(tbl2_2!A368,ishod_substance!A:AD,30,0)</f>
        <v>0</v>
      </c>
      <c r="Y368" s="10">
        <f>VLOOKUP(tbl2_2!A368,ishod_substance!A:AD,7,0)</f>
        <v>0</v>
      </c>
      <c r="Z368" s="9" t="e">
        <f>VLOOKUP(Y368,quide!$A$2:$B$1006,2,0)</f>
        <v>#N/A</v>
      </c>
      <c r="AA368" s="4" t="e">
        <f>VLOOKUP(Y368,quide!$A$2:$J$1006,10,0)</f>
        <v>#N/A</v>
      </c>
      <c r="AB368" s="50">
        <f>VLOOKUP(tbl2_2!A368,ishod_substance!A:AD,8,0)</f>
        <v>0</v>
      </c>
      <c r="AC368" s="28">
        <f t="shared" si="6"/>
        <v>0</v>
      </c>
      <c r="AD368" s="27">
        <f>VLOOKUP(tbl2_2!A368,ishod_substance!A:AD,9,0)</f>
        <v>0</v>
      </c>
      <c r="AE368" s="8">
        <f>VLOOKUP(tbl2_2!A368,ishod_substance!A:AD,9,0)</f>
        <v>0</v>
      </c>
      <c r="AF368" s="12"/>
    </row>
    <row r="369" spans="1:32" hidden="1" x14ac:dyDescent="0.25">
      <c r="A369">
        <v>361</v>
      </c>
      <c r="B369" s="85">
        <f>IFERROR(IF(OR(AND(ishod_substance!$O$1=3,OR(VLOOKUP('tbl2'!Y369,quide!A:G,7,0)=2,VLOOKUP('tbl2'!Y369,quide!A:G,7,0)=1)),AND(ishod_substance!$O$1=2,VLOOKUP('tbl2'!Y369,quide!A:I,9,0)=1)),1,0),0)</f>
        <v>0</v>
      </c>
      <c r="C369" s="5">
        <f>VLOOKUP(tbl2_2!A369,ishod_substance!A:P,2,0)</f>
        <v>0</v>
      </c>
      <c r="D369" s="7">
        <f>VLOOKUP(tbl2_2!A369,ishod_substance!A:P,3,0)</f>
        <v>0</v>
      </c>
      <c r="E369" s="5">
        <f>VLOOKUP(tbl2_2!A369,ishod_substance!A:P,11,0)</f>
        <v>0</v>
      </c>
      <c r="F369" s="6">
        <f>VLOOKUP(tbl2_2!A369,ishod_substance!A:P,15,0)</f>
        <v>0</v>
      </c>
      <c r="G369" s="6" t="str">
        <f>VLOOKUP(tbl2_2!A369,ishod_substance!A:P,12,0)&amp;"/"&amp;VLOOKUP(tbl2_2!A369,ishod_substance!A:P,14,0)</f>
        <v>/</v>
      </c>
      <c r="H369" s="29">
        <f>VLOOKUP(tbl2_2!A369,ishod_substance!A:P,6,0)</f>
        <v>0</v>
      </c>
      <c r="I369" s="10">
        <f>VLOOKUP(tbl2_2!A369,ishod_substance!A:P,15,0)</f>
        <v>0</v>
      </c>
      <c r="J369" s="10">
        <f>VLOOKUP(tbl2_2!A369,ishod_substance!A:P,5,0)</f>
        <v>0</v>
      </c>
      <c r="K369" s="84">
        <f>VLOOKUP(tbl2_2!A369,ishod_substance!A:Q,17,0)</f>
        <v>0</v>
      </c>
      <c r="L369" s="84">
        <f>VLOOKUP(tbl2_2!A369,ishod_substance!A:R,18,0)</f>
        <v>0</v>
      </c>
      <c r="M369" s="165">
        <f>VLOOKUP(tbl2_2!A369,ishod_substance!A:AD,28,0)</f>
        <v>0</v>
      </c>
      <c r="N369" s="4">
        <f>VLOOKUP(tbl2_2!A369,ishod_substance!A:AD,20,0)</f>
        <v>0</v>
      </c>
      <c r="O369" s="4">
        <f>VLOOKUP(tbl2_2!A369,ishod_substance!A:AD,21,0)</f>
        <v>0</v>
      </c>
      <c r="P369" s="4">
        <f>VLOOKUP(tbl2_2!A369,ishod_substance!A:AD,22,0)</f>
        <v>0</v>
      </c>
      <c r="Q369" s="4">
        <f>VLOOKUP(tbl2_2!A369,ishod_substance!A:AD,23,0)</f>
        <v>0</v>
      </c>
      <c r="R369" s="4">
        <f>VLOOKUP(tbl2_2!A369,ishod_substance!A:AD,24,0)</f>
        <v>0</v>
      </c>
      <c r="S369" s="4">
        <f>VLOOKUP(tbl2_2!A369,ishod_substance!A:AD,25,0)</f>
        <v>0</v>
      </c>
      <c r="T369" s="4">
        <f>VLOOKUP(tbl2_2!A369,ishod_substance!A:AD,26,0)</f>
        <v>0</v>
      </c>
      <c r="U369" s="4">
        <f>VLOOKUP(tbl2_2!A369,ishod_substance!A:AD,27,0)</f>
        <v>0</v>
      </c>
      <c r="V369" s="166">
        <f>VLOOKUP(tbl2_2!A369,ishod_substance!A:AD,29,0)</f>
        <v>0</v>
      </c>
      <c r="W369" s="166">
        <f>VLOOKUP(tbl2_2!A369,ishod_substance!A:AD,30,0)</f>
        <v>0</v>
      </c>
      <c r="X369" s="166">
        <f>VLOOKUP(tbl2_2!A369,ishod_substance!A:AD,30,0)</f>
        <v>0</v>
      </c>
      <c r="Y369" s="10">
        <f>VLOOKUP(tbl2_2!A369,ishod_substance!A:AD,7,0)</f>
        <v>0</v>
      </c>
      <c r="Z369" s="9" t="e">
        <f>VLOOKUP(Y369,quide!$A$2:$B$1006,2,0)</f>
        <v>#N/A</v>
      </c>
      <c r="AA369" s="4" t="e">
        <f>VLOOKUP(Y369,quide!$A$2:$J$1006,10,0)</f>
        <v>#N/A</v>
      </c>
      <c r="AB369" s="50">
        <f>VLOOKUP(tbl2_2!A369,ishod_substance!A:AD,8,0)</f>
        <v>0</v>
      </c>
      <c r="AC369" s="28">
        <f t="shared" si="6"/>
        <v>0</v>
      </c>
      <c r="AD369" s="27">
        <f>VLOOKUP(tbl2_2!A369,ishod_substance!A:AD,9,0)</f>
        <v>0</v>
      </c>
      <c r="AE369" s="8">
        <f>VLOOKUP(tbl2_2!A369,ishod_substance!A:AD,9,0)</f>
        <v>0</v>
      </c>
      <c r="AF369" s="12"/>
    </row>
    <row r="370" spans="1:32" hidden="1" x14ac:dyDescent="0.25">
      <c r="A370">
        <v>362</v>
      </c>
      <c r="B370" s="85">
        <f>IFERROR(IF(OR(AND(ishod_substance!$O$1=3,OR(VLOOKUP('tbl2'!Y370,quide!A:G,7,0)=2,VLOOKUP('tbl2'!Y370,quide!A:G,7,0)=1)),AND(ishod_substance!$O$1=2,VLOOKUP('tbl2'!Y370,quide!A:I,9,0)=1)),1,0),0)</f>
        <v>0</v>
      </c>
      <c r="C370" s="5">
        <f>VLOOKUP(tbl2_2!A370,ishod_substance!A:P,2,0)</f>
        <v>0</v>
      </c>
      <c r="D370" s="7">
        <f>VLOOKUP(tbl2_2!A370,ishod_substance!A:P,3,0)</f>
        <v>0</v>
      </c>
      <c r="E370" s="5">
        <f>VLOOKUP(tbl2_2!A370,ishod_substance!A:P,11,0)</f>
        <v>0</v>
      </c>
      <c r="F370" s="6">
        <f>VLOOKUP(tbl2_2!A370,ishod_substance!A:P,15,0)</f>
        <v>0</v>
      </c>
      <c r="G370" s="6" t="str">
        <f>VLOOKUP(tbl2_2!A370,ishod_substance!A:P,12,0)&amp;"/"&amp;VLOOKUP(tbl2_2!A370,ishod_substance!A:P,14,0)</f>
        <v>/</v>
      </c>
      <c r="H370" s="29">
        <f>VLOOKUP(tbl2_2!A370,ishod_substance!A:P,6,0)</f>
        <v>0</v>
      </c>
      <c r="I370" s="10">
        <f>VLOOKUP(tbl2_2!A370,ishod_substance!A:P,15,0)</f>
        <v>0</v>
      </c>
      <c r="J370" s="10">
        <f>VLOOKUP(tbl2_2!A370,ishod_substance!A:P,5,0)</f>
        <v>0</v>
      </c>
      <c r="K370" s="84">
        <f>VLOOKUP(tbl2_2!A370,ishod_substance!A:Q,17,0)</f>
        <v>0</v>
      </c>
      <c r="L370" s="84">
        <f>VLOOKUP(tbl2_2!A370,ishod_substance!A:R,18,0)</f>
        <v>0</v>
      </c>
      <c r="M370" s="165">
        <f>VLOOKUP(tbl2_2!A370,ishod_substance!A:AD,28,0)</f>
        <v>0</v>
      </c>
      <c r="N370" s="4">
        <f>VLOOKUP(tbl2_2!A370,ishod_substance!A:AD,20,0)</f>
        <v>0</v>
      </c>
      <c r="O370" s="4">
        <f>VLOOKUP(tbl2_2!A370,ishod_substance!A:AD,21,0)</f>
        <v>0</v>
      </c>
      <c r="P370" s="4">
        <f>VLOOKUP(tbl2_2!A370,ishod_substance!A:AD,22,0)</f>
        <v>0</v>
      </c>
      <c r="Q370" s="4">
        <f>VLOOKUP(tbl2_2!A370,ishod_substance!A:AD,23,0)</f>
        <v>0</v>
      </c>
      <c r="R370" s="4">
        <f>VLOOKUP(tbl2_2!A370,ishod_substance!A:AD,24,0)</f>
        <v>0</v>
      </c>
      <c r="S370" s="4">
        <f>VLOOKUP(tbl2_2!A370,ishod_substance!A:AD,25,0)</f>
        <v>0</v>
      </c>
      <c r="T370" s="4">
        <f>VLOOKUP(tbl2_2!A370,ishod_substance!A:AD,26,0)</f>
        <v>0</v>
      </c>
      <c r="U370" s="4">
        <f>VLOOKUP(tbl2_2!A370,ishod_substance!A:AD,27,0)</f>
        <v>0</v>
      </c>
      <c r="V370" s="166">
        <f>VLOOKUP(tbl2_2!A370,ishod_substance!A:AD,29,0)</f>
        <v>0</v>
      </c>
      <c r="W370" s="166">
        <f>VLOOKUP(tbl2_2!A370,ishod_substance!A:AD,30,0)</f>
        <v>0</v>
      </c>
      <c r="X370" s="166">
        <f>VLOOKUP(tbl2_2!A370,ishod_substance!A:AD,30,0)</f>
        <v>0</v>
      </c>
      <c r="Y370" s="10">
        <f>VLOOKUP(tbl2_2!A370,ishod_substance!A:AD,7,0)</f>
        <v>0</v>
      </c>
      <c r="Z370" s="9" t="e">
        <f>VLOOKUP(Y370,quide!$A$2:$B$1006,2,0)</f>
        <v>#N/A</v>
      </c>
      <c r="AA370" s="4" t="e">
        <f>VLOOKUP(Y370,quide!$A$2:$J$1006,10,0)</f>
        <v>#N/A</v>
      </c>
      <c r="AB370" s="50">
        <f>VLOOKUP(tbl2_2!A370,ishod_substance!A:AD,8,0)</f>
        <v>0</v>
      </c>
      <c r="AC370" s="28">
        <f t="shared" si="6"/>
        <v>0</v>
      </c>
      <c r="AD370" s="27">
        <f>VLOOKUP(tbl2_2!A370,ishod_substance!A:AD,9,0)</f>
        <v>0</v>
      </c>
      <c r="AE370" s="8">
        <f>VLOOKUP(tbl2_2!A370,ishod_substance!A:AD,9,0)</f>
        <v>0</v>
      </c>
      <c r="AF370" s="12"/>
    </row>
    <row r="371" spans="1:32" hidden="1" x14ac:dyDescent="0.25">
      <c r="A371">
        <v>363</v>
      </c>
      <c r="B371" s="85">
        <f>IFERROR(IF(OR(AND(ishod_substance!$O$1=3,OR(VLOOKUP('tbl2'!Y371,quide!A:G,7,0)=2,VLOOKUP('tbl2'!Y371,quide!A:G,7,0)=1)),AND(ishod_substance!$O$1=2,VLOOKUP('tbl2'!Y371,quide!A:I,9,0)=1)),1,0),0)</f>
        <v>0</v>
      </c>
      <c r="C371" s="5">
        <f>VLOOKUP(tbl2_2!A371,ishod_substance!A:P,2,0)</f>
        <v>0</v>
      </c>
      <c r="D371" s="7">
        <f>VLOOKUP(tbl2_2!A371,ishod_substance!A:P,3,0)</f>
        <v>0</v>
      </c>
      <c r="E371" s="5">
        <f>VLOOKUP(tbl2_2!A371,ishod_substance!A:P,11,0)</f>
        <v>0</v>
      </c>
      <c r="F371" s="6">
        <f>VLOOKUP(tbl2_2!A371,ishod_substance!A:P,15,0)</f>
        <v>0</v>
      </c>
      <c r="G371" s="6" t="str">
        <f>VLOOKUP(tbl2_2!A371,ishod_substance!A:P,12,0)&amp;"/"&amp;VLOOKUP(tbl2_2!A371,ishod_substance!A:P,14,0)</f>
        <v>/</v>
      </c>
      <c r="H371" s="29">
        <f>VLOOKUP(tbl2_2!A371,ishod_substance!A:P,6,0)</f>
        <v>0</v>
      </c>
      <c r="I371" s="10">
        <f>VLOOKUP(tbl2_2!A371,ishod_substance!A:P,15,0)</f>
        <v>0</v>
      </c>
      <c r="J371" s="10">
        <f>VLOOKUP(tbl2_2!A371,ishod_substance!A:P,5,0)</f>
        <v>0</v>
      </c>
      <c r="K371" s="84">
        <f>VLOOKUP(tbl2_2!A371,ishod_substance!A:Q,17,0)</f>
        <v>0</v>
      </c>
      <c r="L371" s="84">
        <f>VLOOKUP(tbl2_2!A371,ishod_substance!A:R,18,0)</f>
        <v>0</v>
      </c>
      <c r="M371" s="165">
        <f>VLOOKUP(tbl2_2!A371,ishod_substance!A:AD,28,0)</f>
        <v>0</v>
      </c>
      <c r="N371" s="4">
        <f>VLOOKUP(tbl2_2!A371,ishod_substance!A:AD,20,0)</f>
        <v>0</v>
      </c>
      <c r="O371" s="4">
        <f>VLOOKUP(tbl2_2!A371,ishod_substance!A:AD,21,0)</f>
        <v>0</v>
      </c>
      <c r="P371" s="4">
        <f>VLOOKUP(tbl2_2!A371,ishod_substance!A:AD,22,0)</f>
        <v>0</v>
      </c>
      <c r="Q371" s="4">
        <f>VLOOKUP(tbl2_2!A371,ishod_substance!A:AD,23,0)</f>
        <v>0</v>
      </c>
      <c r="R371" s="4">
        <f>VLOOKUP(tbl2_2!A371,ishod_substance!A:AD,24,0)</f>
        <v>0</v>
      </c>
      <c r="S371" s="4">
        <f>VLOOKUP(tbl2_2!A371,ishod_substance!A:AD,25,0)</f>
        <v>0</v>
      </c>
      <c r="T371" s="4">
        <f>VLOOKUP(tbl2_2!A371,ishod_substance!A:AD,26,0)</f>
        <v>0</v>
      </c>
      <c r="U371" s="4">
        <f>VLOOKUP(tbl2_2!A371,ishod_substance!A:AD,27,0)</f>
        <v>0</v>
      </c>
      <c r="V371" s="166">
        <f>VLOOKUP(tbl2_2!A371,ishod_substance!A:AD,29,0)</f>
        <v>0</v>
      </c>
      <c r="W371" s="166">
        <f>VLOOKUP(tbl2_2!A371,ishod_substance!A:AD,30,0)</f>
        <v>0</v>
      </c>
      <c r="X371" s="166">
        <f>VLOOKUP(tbl2_2!A371,ishod_substance!A:AD,30,0)</f>
        <v>0</v>
      </c>
      <c r="Y371" s="10">
        <f>VLOOKUP(tbl2_2!A371,ishod_substance!A:AD,7,0)</f>
        <v>0</v>
      </c>
      <c r="Z371" s="9" t="e">
        <f>VLOOKUP(Y371,quide!$A$2:$B$1006,2,0)</f>
        <v>#N/A</v>
      </c>
      <c r="AA371" s="4" t="e">
        <f>VLOOKUP(Y371,quide!$A$2:$J$1006,10,0)</f>
        <v>#N/A</v>
      </c>
      <c r="AB371" s="50">
        <f>VLOOKUP(tbl2_2!A371,ishod_substance!A:AD,8,0)</f>
        <v>0</v>
      </c>
      <c r="AC371" s="28">
        <f t="shared" si="6"/>
        <v>0</v>
      </c>
      <c r="AD371" s="27">
        <f>VLOOKUP(tbl2_2!A371,ishod_substance!A:AD,9,0)</f>
        <v>0</v>
      </c>
      <c r="AE371" s="8">
        <f>VLOOKUP(tbl2_2!A371,ishod_substance!A:AD,9,0)</f>
        <v>0</v>
      </c>
      <c r="AF371" s="12"/>
    </row>
    <row r="372" spans="1:32" hidden="1" x14ac:dyDescent="0.25">
      <c r="A372">
        <v>364</v>
      </c>
      <c r="B372" s="85">
        <f>IFERROR(IF(OR(AND(ishod_substance!$O$1=3,OR(VLOOKUP('tbl2'!Y372,quide!A:G,7,0)=2,VLOOKUP('tbl2'!Y372,quide!A:G,7,0)=1)),AND(ishod_substance!$O$1=2,VLOOKUP('tbl2'!Y372,quide!A:I,9,0)=1)),1,0),0)</f>
        <v>0</v>
      </c>
      <c r="C372" s="5">
        <f>VLOOKUP(tbl2_2!A372,ishod_substance!A:P,2,0)</f>
        <v>0</v>
      </c>
      <c r="D372" s="7">
        <f>VLOOKUP(tbl2_2!A372,ishod_substance!A:P,3,0)</f>
        <v>0</v>
      </c>
      <c r="E372" s="5">
        <f>VLOOKUP(tbl2_2!A372,ishod_substance!A:P,11,0)</f>
        <v>0</v>
      </c>
      <c r="F372" s="6">
        <f>VLOOKUP(tbl2_2!A372,ishod_substance!A:P,15,0)</f>
        <v>0</v>
      </c>
      <c r="G372" s="6" t="str">
        <f>VLOOKUP(tbl2_2!A372,ishod_substance!A:P,12,0)&amp;"/"&amp;VLOOKUP(tbl2_2!A372,ishod_substance!A:P,14,0)</f>
        <v>/</v>
      </c>
      <c r="H372" s="29">
        <f>VLOOKUP(tbl2_2!A372,ishod_substance!A:P,6,0)</f>
        <v>0</v>
      </c>
      <c r="I372" s="10">
        <f>VLOOKUP(tbl2_2!A372,ishod_substance!A:P,15,0)</f>
        <v>0</v>
      </c>
      <c r="J372" s="10">
        <f>VLOOKUP(tbl2_2!A372,ishod_substance!A:P,5,0)</f>
        <v>0</v>
      </c>
      <c r="K372" s="84">
        <f>VLOOKUP(tbl2_2!A372,ishod_substance!A:Q,17,0)</f>
        <v>0</v>
      </c>
      <c r="L372" s="84">
        <f>VLOOKUP(tbl2_2!A372,ishod_substance!A:R,18,0)</f>
        <v>0</v>
      </c>
      <c r="M372" s="165">
        <f>VLOOKUP(tbl2_2!A372,ishod_substance!A:AD,28,0)</f>
        <v>0</v>
      </c>
      <c r="N372" s="4">
        <f>VLOOKUP(tbl2_2!A372,ishod_substance!A:AD,20,0)</f>
        <v>0</v>
      </c>
      <c r="O372" s="4">
        <f>VLOOKUP(tbl2_2!A372,ishod_substance!A:AD,21,0)</f>
        <v>0</v>
      </c>
      <c r="P372" s="4">
        <f>VLOOKUP(tbl2_2!A372,ishod_substance!A:AD,22,0)</f>
        <v>0</v>
      </c>
      <c r="Q372" s="4">
        <f>VLOOKUP(tbl2_2!A372,ishod_substance!A:AD,23,0)</f>
        <v>0</v>
      </c>
      <c r="R372" s="4">
        <f>VLOOKUP(tbl2_2!A372,ishod_substance!A:AD,24,0)</f>
        <v>0</v>
      </c>
      <c r="S372" s="4">
        <f>VLOOKUP(tbl2_2!A372,ishod_substance!A:AD,25,0)</f>
        <v>0</v>
      </c>
      <c r="T372" s="4">
        <f>VLOOKUP(tbl2_2!A372,ishod_substance!A:AD,26,0)</f>
        <v>0</v>
      </c>
      <c r="U372" s="4">
        <f>VLOOKUP(tbl2_2!A372,ishod_substance!A:AD,27,0)</f>
        <v>0</v>
      </c>
      <c r="V372" s="166">
        <f>VLOOKUP(tbl2_2!A372,ishod_substance!A:AD,29,0)</f>
        <v>0</v>
      </c>
      <c r="W372" s="166">
        <f>VLOOKUP(tbl2_2!A372,ishod_substance!A:AD,30,0)</f>
        <v>0</v>
      </c>
      <c r="X372" s="166">
        <f>VLOOKUP(tbl2_2!A372,ishod_substance!A:AD,30,0)</f>
        <v>0</v>
      </c>
      <c r="Y372" s="10">
        <f>VLOOKUP(tbl2_2!A372,ishod_substance!A:AD,7,0)</f>
        <v>0</v>
      </c>
      <c r="Z372" s="9" t="e">
        <f>VLOOKUP(Y372,quide!$A$2:$B$1006,2,0)</f>
        <v>#N/A</v>
      </c>
      <c r="AA372" s="4" t="e">
        <f>VLOOKUP(Y372,quide!$A$2:$J$1006,10,0)</f>
        <v>#N/A</v>
      </c>
      <c r="AB372" s="50">
        <f>VLOOKUP(tbl2_2!A372,ishod_substance!A:AD,8,0)</f>
        <v>0</v>
      </c>
      <c r="AC372" s="28">
        <f t="shared" si="6"/>
        <v>0</v>
      </c>
      <c r="AD372" s="27">
        <f>VLOOKUP(tbl2_2!A372,ishod_substance!A:AD,9,0)</f>
        <v>0</v>
      </c>
      <c r="AE372" s="8">
        <f>VLOOKUP(tbl2_2!A372,ishod_substance!A:AD,9,0)</f>
        <v>0</v>
      </c>
      <c r="AF372" s="12"/>
    </row>
    <row r="373" spans="1:32" hidden="1" x14ac:dyDescent="0.25">
      <c r="A373">
        <v>365</v>
      </c>
      <c r="B373" s="85">
        <f>IFERROR(IF(OR(AND(ishod_substance!$O$1=3,OR(VLOOKUP('tbl2'!Y373,quide!A:G,7,0)=2,VLOOKUP('tbl2'!Y373,quide!A:G,7,0)=1)),AND(ishod_substance!$O$1=2,VLOOKUP('tbl2'!Y373,quide!A:I,9,0)=1)),1,0),0)</f>
        <v>0</v>
      </c>
      <c r="C373" s="5">
        <f>VLOOKUP(tbl2_2!A373,ishod_substance!A:P,2,0)</f>
        <v>0</v>
      </c>
      <c r="D373" s="7">
        <f>VLOOKUP(tbl2_2!A373,ishod_substance!A:P,3,0)</f>
        <v>0</v>
      </c>
      <c r="E373" s="5">
        <f>VLOOKUP(tbl2_2!A373,ishod_substance!A:P,11,0)</f>
        <v>0</v>
      </c>
      <c r="F373" s="6">
        <f>VLOOKUP(tbl2_2!A373,ishod_substance!A:P,15,0)</f>
        <v>0</v>
      </c>
      <c r="G373" s="6" t="str">
        <f>VLOOKUP(tbl2_2!A373,ishod_substance!A:P,12,0)&amp;"/"&amp;VLOOKUP(tbl2_2!A373,ishod_substance!A:P,14,0)</f>
        <v>/</v>
      </c>
      <c r="H373" s="29">
        <f>VLOOKUP(tbl2_2!A373,ishod_substance!A:P,6,0)</f>
        <v>0</v>
      </c>
      <c r="I373" s="10">
        <f>VLOOKUP(tbl2_2!A373,ishod_substance!A:P,15,0)</f>
        <v>0</v>
      </c>
      <c r="J373" s="10">
        <f>VLOOKUP(tbl2_2!A373,ishod_substance!A:P,5,0)</f>
        <v>0</v>
      </c>
      <c r="K373" s="84">
        <f>VLOOKUP(tbl2_2!A373,ishod_substance!A:Q,17,0)</f>
        <v>0</v>
      </c>
      <c r="L373" s="84">
        <f>VLOOKUP(tbl2_2!A373,ishod_substance!A:R,18,0)</f>
        <v>0</v>
      </c>
      <c r="M373" s="165">
        <f>VLOOKUP(tbl2_2!A373,ishod_substance!A:AD,28,0)</f>
        <v>0</v>
      </c>
      <c r="N373" s="4">
        <f>VLOOKUP(tbl2_2!A373,ishod_substance!A:AD,20,0)</f>
        <v>0</v>
      </c>
      <c r="O373" s="4">
        <f>VLOOKUP(tbl2_2!A373,ishod_substance!A:AD,21,0)</f>
        <v>0</v>
      </c>
      <c r="P373" s="4">
        <f>VLOOKUP(tbl2_2!A373,ishod_substance!A:AD,22,0)</f>
        <v>0</v>
      </c>
      <c r="Q373" s="4">
        <f>VLOOKUP(tbl2_2!A373,ishod_substance!A:AD,23,0)</f>
        <v>0</v>
      </c>
      <c r="R373" s="4">
        <f>VLOOKUP(tbl2_2!A373,ishod_substance!A:AD,24,0)</f>
        <v>0</v>
      </c>
      <c r="S373" s="4">
        <f>VLOOKUP(tbl2_2!A373,ishod_substance!A:AD,25,0)</f>
        <v>0</v>
      </c>
      <c r="T373" s="4">
        <f>VLOOKUP(tbl2_2!A373,ishod_substance!A:AD,26,0)</f>
        <v>0</v>
      </c>
      <c r="U373" s="4">
        <f>VLOOKUP(tbl2_2!A373,ishod_substance!A:AD,27,0)</f>
        <v>0</v>
      </c>
      <c r="V373" s="166">
        <f>VLOOKUP(tbl2_2!A373,ishod_substance!A:AD,29,0)</f>
        <v>0</v>
      </c>
      <c r="W373" s="166">
        <f>VLOOKUP(tbl2_2!A373,ishod_substance!A:AD,30,0)</f>
        <v>0</v>
      </c>
      <c r="X373" s="166">
        <f>VLOOKUP(tbl2_2!A373,ishod_substance!A:AD,30,0)</f>
        <v>0</v>
      </c>
      <c r="Y373" s="10">
        <f>VLOOKUP(tbl2_2!A373,ishod_substance!A:AD,7,0)</f>
        <v>0</v>
      </c>
      <c r="Z373" s="9" t="e">
        <f>VLOOKUP(Y373,quide!$A$2:$B$1006,2,0)</f>
        <v>#N/A</v>
      </c>
      <c r="AA373" s="4" t="e">
        <f>VLOOKUP(Y373,quide!$A$2:$J$1006,10,0)</f>
        <v>#N/A</v>
      </c>
      <c r="AB373" s="50">
        <f>VLOOKUP(tbl2_2!A373,ishod_substance!A:AD,8,0)</f>
        <v>0</v>
      </c>
      <c r="AC373" s="28">
        <f t="shared" si="6"/>
        <v>0</v>
      </c>
      <c r="AD373" s="27">
        <f>VLOOKUP(tbl2_2!A373,ishod_substance!A:AD,9,0)</f>
        <v>0</v>
      </c>
      <c r="AE373" s="8">
        <f>VLOOKUP(tbl2_2!A373,ishod_substance!A:AD,9,0)</f>
        <v>0</v>
      </c>
      <c r="AF373" s="12"/>
    </row>
    <row r="374" spans="1:32" hidden="1" x14ac:dyDescent="0.25">
      <c r="A374">
        <v>366</v>
      </c>
      <c r="B374" s="85">
        <f>IFERROR(IF(OR(AND(ishod_substance!$O$1=3,OR(VLOOKUP('tbl2'!Y374,quide!A:G,7,0)=2,VLOOKUP('tbl2'!Y374,quide!A:G,7,0)=1)),AND(ishod_substance!$O$1=2,VLOOKUP('tbl2'!Y374,quide!A:I,9,0)=1)),1,0),0)</f>
        <v>0</v>
      </c>
      <c r="C374" s="5">
        <f>VLOOKUP(tbl2_2!A374,ishod_substance!A:P,2,0)</f>
        <v>0</v>
      </c>
      <c r="D374" s="7">
        <f>VLOOKUP(tbl2_2!A374,ishod_substance!A:P,3,0)</f>
        <v>0</v>
      </c>
      <c r="E374" s="5">
        <f>VLOOKUP(tbl2_2!A374,ishod_substance!A:P,11,0)</f>
        <v>0</v>
      </c>
      <c r="F374" s="6">
        <f>VLOOKUP(tbl2_2!A374,ishod_substance!A:P,15,0)</f>
        <v>0</v>
      </c>
      <c r="G374" s="6" t="str">
        <f>VLOOKUP(tbl2_2!A374,ishod_substance!A:P,12,0)&amp;"/"&amp;VLOOKUP(tbl2_2!A374,ishod_substance!A:P,14,0)</f>
        <v>/</v>
      </c>
      <c r="H374" s="29">
        <f>VLOOKUP(tbl2_2!A374,ishod_substance!A:P,6,0)</f>
        <v>0</v>
      </c>
      <c r="I374" s="10">
        <f>VLOOKUP(tbl2_2!A374,ishod_substance!A:P,15,0)</f>
        <v>0</v>
      </c>
      <c r="J374" s="10">
        <f>VLOOKUP(tbl2_2!A374,ishod_substance!A:P,5,0)</f>
        <v>0</v>
      </c>
      <c r="K374" s="84">
        <f>VLOOKUP(tbl2_2!A374,ishod_substance!A:Q,17,0)</f>
        <v>0</v>
      </c>
      <c r="L374" s="84">
        <f>VLOOKUP(tbl2_2!A374,ishod_substance!A:R,18,0)</f>
        <v>0</v>
      </c>
      <c r="M374" s="165">
        <f>VLOOKUP(tbl2_2!A374,ishod_substance!A:AD,28,0)</f>
        <v>0</v>
      </c>
      <c r="N374" s="4">
        <f>VLOOKUP(tbl2_2!A374,ishod_substance!A:AD,20,0)</f>
        <v>0</v>
      </c>
      <c r="O374" s="4">
        <f>VLOOKUP(tbl2_2!A374,ishod_substance!A:AD,21,0)</f>
        <v>0</v>
      </c>
      <c r="P374" s="4">
        <f>VLOOKUP(tbl2_2!A374,ishod_substance!A:AD,22,0)</f>
        <v>0</v>
      </c>
      <c r="Q374" s="4">
        <f>VLOOKUP(tbl2_2!A374,ishod_substance!A:AD,23,0)</f>
        <v>0</v>
      </c>
      <c r="R374" s="4">
        <f>VLOOKUP(tbl2_2!A374,ishod_substance!A:AD,24,0)</f>
        <v>0</v>
      </c>
      <c r="S374" s="4">
        <f>VLOOKUP(tbl2_2!A374,ishod_substance!A:AD,25,0)</f>
        <v>0</v>
      </c>
      <c r="T374" s="4">
        <f>VLOOKUP(tbl2_2!A374,ishod_substance!A:AD,26,0)</f>
        <v>0</v>
      </c>
      <c r="U374" s="4">
        <f>VLOOKUP(tbl2_2!A374,ishod_substance!A:AD,27,0)</f>
        <v>0</v>
      </c>
      <c r="V374" s="166">
        <f>VLOOKUP(tbl2_2!A374,ishod_substance!A:AD,29,0)</f>
        <v>0</v>
      </c>
      <c r="W374" s="166">
        <f>VLOOKUP(tbl2_2!A374,ishod_substance!A:AD,30,0)</f>
        <v>0</v>
      </c>
      <c r="X374" s="166">
        <f>VLOOKUP(tbl2_2!A374,ishod_substance!A:AD,30,0)</f>
        <v>0</v>
      </c>
      <c r="Y374" s="10">
        <f>VLOOKUP(tbl2_2!A374,ishod_substance!A:AD,7,0)</f>
        <v>0</v>
      </c>
      <c r="Z374" s="9" t="e">
        <f>VLOOKUP(Y374,quide!$A$2:$B$1006,2,0)</f>
        <v>#N/A</v>
      </c>
      <c r="AA374" s="4" t="e">
        <f>VLOOKUP(Y374,quide!$A$2:$J$1006,10,0)</f>
        <v>#N/A</v>
      </c>
      <c r="AB374" s="50">
        <f>VLOOKUP(tbl2_2!A374,ishod_substance!A:AD,8,0)</f>
        <v>0</v>
      </c>
      <c r="AC374" s="28">
        <f t="shared" si="6"/>
        <v>0</v>
      </c>
      <c r="AD374" s="27">
        <f>VLOOKUP(tbl2_2!A374,ishod_substance!A:AD,9,0)</f>
        <v>0</v>
      </c>
      <c r="AE374" s="8">
        <f>VLOOKUP(tbl2_2!A374,ishod_substance!A:AD,9,0)</f>
        <v>0</v>
      </c>
      <c r="AF374" s="12"/>
    </row>
    <row r="375" spans="1:32" hidden="1" x14ac:dyDescent="0.25">
      <c r="A375">
        <v>367</v>
      </c>
      <c r="B375" s="85">
        <f>IFERROR(IF(OR(AND(ishod_substance!$O$1=3,OR(VLOOKUP('tbl2'!Y375,quide!A:G,7,0)=2,VLOOKUP('tbl2'!Y375,quide!A:G,7,0)=1)),AND(ishod_substance!$O$1=2,VLOOKUP('tbl2'!Y375,quide!A:I,9,0)=1)),1,0),0)</f>
        <v>0</v>
      </c>
      <c r="C375" s="5">
        <f>VLOOKUP(tbl2_2!A375,ishod_substance!A:P,2,0)</f>
        <v>0</v>
      </c>
      <c r="D375" s="7">
        <f>VLOOKUP(tbl2_2!A375,ishod_substance!A:P,3,0)</f>
        <v>0</v>
      </c>
      <c r="E375" s="5">
        <f>VLOOKUP(tbl2_2!A375,ishod_substance!A:P,11,0)</f>
        <v>0</v>
      </c>
      <c r="F375" s="6">
        <f>VLOOKUP(tbl2_2!A375,ishod_substance!A:P,15,0)</f>
        <v>0</v>
      </c>
      <c r="G375" s="6" t="str">
        <f>VLOOKUP(tbl2_2!A375,ishod_substance!A:P,12,0)&amp;"/"&amp;VLOOKUP(tbl2_2!A375,ishod_substance!A:P,14,0)</f>
        <v>/</v>
      </c>
      <c r="H375" s="29">
        <f>VLOOKUP(tbl2_2!A375,ishod_substance!A:P,6,0)</f>
        <v>0</v>
      </c>
      <c r="I375" s="10">
        <f>VLOOKUP(tbl2_2!A375,ishod_substance!A:P,15,0)</f>
        <v>0</v>
      </c>
      <c r="J375" s="10">
        <f>VLOOKUP(tbl2_2!A375,ishod_substance!A:P,5,0)</f>
        <v>0</v>
      </c>
      <c r="K375" s="84">
        <f>VLOOKUP(tbl2_2!A375,ishod_substance!A:Q,17,0)</f>
        <v>0</v>
      </c>
      <c r="L375" s="84">
        <f>VLOOKUP(tbl2_2!A375,ishod_substance!A:R,18,0)</f>
        <v>0</v>
      </c>
      <c r="M375" s="165">
        <f>VLOOKUP(tbl2_2!A375,ishod_substance!A:AD,28,0)</f>
        <v>0</v>
      </c>
      <c r="N375" s="4">
        <f>VLOOKUP(tbl2_2!A375,ishod_substance!A:AD,20,0)</f>
        <v>0</v>
      </c>
      <c r="O375" s="4">
        <f>VLOOKUP(tbl2_2!A375,ishod_substance!A:AD,21,0)</f>
        <v>0</v>
      </c>
      <c r="P375" s="4">
        <f>VLOOKUP(tbl2_2!A375,ishod_substance!A:AD,22,0)</f>
        <v>0</v>
      </c>
      <c r="Q375" s="4">
        <f>VLOOKUP(tbl2_2!A375,ishod_substance!A:AD,23,0)</f>
        <v>0</v>
      </c>
      <c r="R375" s="4">
        <f>VLOOKUP(tbl2_2!A375,ishod_substance!A:AD,24,0)</f>
        <v>0</v>
      </c>
      <c r="S375" s="4">
        <f>VLOOKUP(tbl2_2!A375,ishod_substance!A:AD,25,0)</f>
        <v>0</v>
      </c>
      <c r="T375" s="4">
        <f>VLOOKUP(tbl2_2!A375,ishod_substance!A:AD,26,0)</f>
        <v>0</v>
      </c>
      <c r="U375" s="4">
        <f>VLOOKUP(tbl2_2!A375,ishod_substance!A:AD,27,0)</f>
        <v>0</v>
      </c>
      <c r="V375" s="166">
        <f>VLOOKUP(tbl2_2!A375,ishod_substance!A:AD,29,0)</f>
        <v>0</v>
      </c>
      <c r="W375" s="166">
        <f>VLOOKUP(tbl2_2!A375,ishod_substance!A:AD,30,0)</f>
        <v>0</v>
      </c>
      <c r="X375" s="166">
        <f>VLOOKUP(tbl2_2!A375,ishod_substance!A:AD,30,0)</f>
        <v>0</v>
      </c>
      <c r="Y375" s="10">
        <f>VLOOKUP(tbl2_2!A375,ishod_substance!A:AD,7,0)</f>
        <v>0</v>
      </c>
      <c r="Z375" s="9" t="e">
        <f>VLOOKUP(Y375,quide!$A$2:$B$1006,2,0)</f>
        <v>#N/A</v>
      </c>
      <c r="AA375" s="4" t="e">
        <f>VLOOKUP(Y375,quide!$A$2:$J$1006,10,0)</f>
        <v>#N/A</v>
      </c>
      <c r="AB375" s="50">
        <f>VLOOKUP(tbl2_2!A375,ishod_substance!A:AD,8,0)</f>
        <v>0</v>
      </c>
      <c r="AC375" s="28">
        <f t="shared" si="6"/>
        <v>0</v>
      </c>
      <c r="AD375" s="27">
        <f>VLOOKUP(tbl2_2!A375,ishod_substance!A:AD,9,0)</f>
        <v>0</v>
      </c>
      <c r="AE375" s="8">
        <f>VLOOKUP(tbl2_2!A375,ishod_substance!A:AD,9,0)</f>
        <v>0</v>
      </c>
      <c r="AF375" s="12"/>
    </row>
    <row r="376" spans="1:32" hidden="1" x14ac:dyDescent="0.25">
      <c r="A376">
        <v>368</v>
      </c>
      <c r="B376" s="85">
        <f>IFERROR(IF(OR(AND(ishod_substance!$O$1=3,OR(VLOOKUP('tbl2'!Y376,quide!A:G,7,0)=2,VLOOKUP('tbl2'!Y376,quide!A:G,7,0)=1)),AND(ishod_substance!$O$1=2,VLOOKUP('tbl2'!Y376,quide!A:I,9,0)=1)),1,0),0)</f>
        <v>0</v>
      </c>
      <c r="C376" s="5">
        <f>VLOOKUP(tbl2_2!A376,ishod_substance!A:P,2,0)</f>
        <v>0</v>
      </c>
      <c r="D376" s="7">
        <f>VLOOKUP(tbl2_2!A376,ishod_substance!A:P,3,0)</f>
        <v>0</v>
      </c>
      <c r="E376" s="5">
        <f>VLOOKUP(tbl2_2!A376,ishod_substance!A:P,11,0)</f>
        <v>0</v>
      </c>
      <c r="F376" s="6">
        <f>VLOOKUP(tbl2_2!A376,ishod_substance!A:P,15,0)</f>
        <v>0</v>
      </c>
      <c r="G376" s="6" t="str">
        <f>VLOOKUP(tbl2_2!A376,ishod_substance!A:P,12,0)&amp;"/"&amp;VLOOKUP(tbl2_2!A376,ishod_substance!A:P,14,0)</f>
        <v>/</v>
      </c>
      <c r="H376" s="29">
        <f>VLOOKUP(tbl2_2!A376,ishod_substance!A:P,6,0)</f>
        <v>0</v>
      </c>
      <c r="I376" s="10">
        <f>VLOOKUP(tbl2_2!A376,ishod_substance!A:P,15,0)</f>
        <v>0</v>
      </c>
      <c r="J376" s="10">
        <f>VLOOKUP(tbl2_2!A376,ishod_substance!A:P,5,0)</f>
        <v>0</v>
      </c>
      <c r="K376" s="84">
        <f>VLOOKUP(tbl2_2!A376,ishod_substance!A:Q,17,0)</f>
        <v>0</v>
      </c>
      <c r="L376" s="84">
        <f>VLOOKUP(tbl2_2!A376,ishod_substance!A:R,18,0)</f>
        <v>0</v>
      </c>
      <c r="M376" s="165">
        <f>VLOOKUP(tbl2_2!A376,ishod_substance!A:AD,28,0)</f>
        <v>0</v>
      </c>
      <c r="N376" s="4">
        <f>VLOOKUP(tbl2_2!A376,ishod_substance!A:AD,20,0)</f>
        <v>0</v>
      </c>
      <c r="O376" s="4">
        <f>VLOOKUP(tbl2_2!A376,ishod_substance!A:AD,21,0)</f>
        <v>0</v>
      </c>
      <c r="P376" s="4">
        <f>VLOOKUP(tbl2_2!A376,ishod_substance!A:AD,22,0)</f>
        <v>0</v>
      </c>
      <c r="Q376" s="4">
        <f>VLOOKUP(tbl2_2!A376,ishod_substance!A:AD,23,0)</f>
        <v>0</v>
      </c>
      <c r="R376" s="4">
        <f>VLOOKUP(tbl2_2!A376,ishod_substance!A:AD,24,0)</f>
        <v>0</v>
      </c>
      <c r="S376" s="4">
        <f>VLOOKUP(tbl2_2!A376,ishod_substance!A:AD,25,0)</f>
        <v>0</v>
      </c>
      <c r="T376" s="4">
        <f>VLOOKUP(tbl2_2!A376,ishod_substance!A:AD,26,0)</f>
        <v>0</v>
      </c>
      <c r="U376" s="4">
        <f>VLOOKUP(tbl2_2!A376,ishod_substance!A:AD,27,0)</f>
        <v>0</v>
      </c>
      <c r="V376" s="166">
        <f>VLOOKUP(tbl2_2!A376,ishod_substance!A:AD,29,0)</f>
        <v>0</v>
      </c>
      <c r="W376" s="166">
        <f>VLOOKUP(tbl2_2!A376,ishod_substance!A:AD,30,0)</f>
        <v>0</v>
      </c>
      <c r="X376" s="166">
        <f>VLOOKUP(tbl2_2!A376,ishod_substance!A:AD,30,0)</f>
        <v>0</v>
      </c>
      <c r="Y376" s="10">
        <f>VLOOKUP(tbl2_2!A376,ishod_substance!A:AD,7,0)</f>
        <v>0</v>
      </c>
      <c r="Z376" s="9" t="e">
        <f>VLOOKUP(Y376,quide!$A$2:$B$1006,2,0)</f>
        <v>#N/A</v>
      </c>
      <c r="AA376" s="4" t="e">
        <f>VLOOKUP(Y376,quide!$A$2:$J$1006,10,0)</f>
        <v>#N/A</v>
      </c>
      <c r="AB376" s="50">
        <f>VLOOKUP(tbl2_2!A376,ishod_substance!A:AD,8,0)</f>
        <v>0</v>
      </c>
      <c r="AC376" s="28">
        <f t="shared" si="6"/>
        <v>0</v>
      </c>
      <c r="AD376" s="27">
        <f>VLOOKUP(tbl2_2!A376,ishod_substance!A:AD,9,0)</f>
        <v>0</v>
      </c>
      <c r="AE376" s="8">
        <f>VLOOKUP(tbl2_2!A376,ishod_substance!A:AD,9,0)</f>
        <v>0</v>
      </c>
      <c r="AF376" s="12"/>
    </row>
    <row r="377" spans="1:32" hidden="1" x14ac:dyDescent="0.25">
      <c r="A377">
        <v>369</v>
      </c>
      <c r="B377" s="85">
        <f>IFERROR(IF(OR(AND(ishod_substance!$O$1=3,OR(VLOOKUP('tbl2'!Y377,quide!A:G,7,0)=2,VLOOKUP('tbl2'!Y377,quide!A:G,7,0)=1)),AND(ishod_substance!$O$1=2,VLOOKUP('tbl2'!Y377,quide!A:I,9,0)=1)),1,0),0)</f>
        <v>0</v>
      </c>
      <c r="C377" s="5">
        <f>VLOOKUP(tbl2_2!A377,ishod_substance!A:P,2,0)</f>
        <v>0</v>
      </c>
      <c r="D377" s="7">
        <f>VLOOKUP(tbl2_2!A377,ishod_substance!A:P,3,0)</f>
        <v>0</v>
      </c>
      <c r="E377" s="5">
        <f>VLOOKUP(tbl2_2!A377,ishod_substance!A:P,11,0)</f>
        <v>0</v>
      </c>
      <c r="F377" s="6">
        <f>VLOOKUP(tbl2_2!A377,ishod_substance!A:P,15,0)</f>
        <v>0</v>
      </c>
      <c r="G377" s="6" t="str">
        <f>VLOOKUP(tbl2_2!A377,ishod_substance!A:P,12,0)&amp;"/"&amp;VLOOKUP(tbl2_2!A377,ishod_substance!A:P,14,0)</f>
        <v>/</v>
      </c>
      <c r="H377" s="29">
        <f>VLOOKUP(tbl2_2!A377,ishod_substance!A:P,6,0)</f>
        <v>0</v>
      </c>
      <c r="I377" s="10">
        <f>VLOOKUP(tbl2_2!A377,ishod_substance!A:P,15,0)</f>
        <v>0</v>
      </c>
      <c r="J377" s="10">
        <f>VLOOKUP(tbl2_2!A377,ishod_substance!A:P,5,0)</f>
        <v>0</v>
      </c>
      <c r="K377" s="84">
        <f>VLOOKUP(tbl2_2!A377,ishod_substance!A:Q,17,0)</f>
        <v>0</v>
      </c>
      <c r="L377" s="84">
        <f>VLOOKUP(tbl2_2!A377,ishod_substance!A:R,18,0)</f>
        <v>0</v>
      </c>
      <c r="M377" s="165">
        <f>VLOOKUP(tbl2_2!A377,ishod_substance!A:AD,28,0)</f>
        <v>0</v>
      </c>
      <c r="N377" s="4">
        <f>VLOOKUP(tbl2_2!A377,ishod_substance!A:AD,20,0)</f>
        <v>0</v>
      </c>
      <c r="O377" s="4">
        <f>VLOOKUP(tbl2_2!A377,ishod_substance!A:AD,21,0)</f>
        <v>0</v>
      </c>
      <c r="P377" s="4">
        <f>VLOOKUP(tbl2_2!A377,ishod_substance!A:AD,22,0)</f>
        <v>0</v>
      </c>
      <c r="Q377" s="4">
        <f>VLOOKUP(tbl2_2!A377,ishod_substance!A:AD,23,0)</f>
        <v>0</v>
      </c>
      <c r="R377" s="4">
        <f>VLOOKUP(tbl2_2!A377,ishod_substance!A:AD,24,0)</f>
        <v>0</v>
      </c>
      <c r="S377" s="4">
        <f>VLOOKUP(tbl2_2!A377,ishod_substance!A:AD,25,0)</f>
        <v>0</v>
      </c>
      <c r="T377" s="4">
        <f>VLOOKUP(tbl2_2!A377,ishod_substance!A:AD,26,0)</f>
        <v>0</v>
      </c>
      <c r="U377" s="4">
        <f>VLOOKUP(tbl2_2!A377,ishod_substance!A:AD,27,0)</f>
        <v>0</v>
      </c>
      <c r="V377" s="166">
        <f>VLOOKUP(tbl2_2!A377,ishod_substance!A:AD,29,0)</f>
        <v>0</v>
      </c>
      <c r="W377" s="166">
        <f>VLOOKUP(tbl2_2!A377,ishod_substance!A:AD,30,0)</f>
        <v>0</v>
      </c>
      <c r="X377" s="166">
        <f>VLOOKUP(tbl2_2!A377,ishod_substance!A:AD,30,0)</f>
        <v>0</v>
      </c>
      <c r="Y377" s="10">
        <f>VLOOKUP(tbl2_2!A377,ishod_substance!A:AD,7,0)</f>
        <v>0</v>
      </c>
      <c r="Z377" s="9" t="e">
        <f>VLOOKUP(Y377,quide!$A$2:$B$1006,2,0)</f>
        <v>#N/A</v>
      </c>
      <c r="AA377" s="4" t="e">
        <f>VLOOKUP(Y377,quide!$A$2:$J$1006,10,0)</f>
        <v>#N/A</v>
      </c>
      <c r="AB377" s="50">
        <f>VLOOKUP(tbl2_2!A377,ishod_substance!A:AD,8,0)</f>
        <v>0</v>
      </c>
      <c r="AC377" s="28">
        <f t="shared" si="6"/>
        <v>0</v>
      </c>
      <c r="AD377" s="27">
        <f>VLOOKUP(tbl2_2!A377,ishod_substance!A:AD,9,0)</f>
        <v>0</v>
      </c>
      <c r="AE377" s="8">
        <f>VLOOKUP(tbl2_2!A377,ishod_substance!A:AD,9,0)</f>
        <v>0</v>
      </c>
      <c r="AF377" s="12"/>
    </row>
    <row r="378" spans="1:32" hidden="1" x14ac:dyDescent="0.25">
      <c r="A378">
        <v>370</v>
      </c>
      <c r="B378" s="85">
        <f>IFERROR(IF(OR(AND(ishod_substance!$O$1=3,OR(VLOOKUP('tbl2'!Y378,quide!A:G,7,0)=2,VLOOKUP('tbl2'!Y378,quide!A:G,7,0)=1)),AND(ishod_substance!$O$1=2,VLOOKUP('tbl2'!Y378,quide!A:I,9,0)=1)),1,0),0)</f>
        <v>0</v>
      </c>
      <c r="C378" s="5">
        <f>VLOOKUP(tbl2_2!A378,ishod_substance!A:P,2,0)</f>
        <v>0</v>
      </c>
      <c r="D378" s="7">
        <f>VLOOKUP(tbl2_2!A378,ishod_substance!A:P,3,0)</f>
        <v>0</v>
      </c>
      <c r="E378" s="5">
        <f>VLOOKUP(tbl2_2!A378,ishod_substance!A:P,11,0)</f>
        <v>0</v>
      </c>
      <c r="F378" s="6">
        <f>VLOOKUP(tbl2_2!A378,ishod_substance!A:P,15,0)</f>
        <v>0</v>
      </c>
      <c r="G378" s="6" t="str">
        <f>VLOOKUP(tbl2_2!A378,ishod_substance!A:P,12,0)&amp;"/"&amp;VLOOKUP(tbl2_2!A378,ishod_substance!A:P,14,0)</f>
        <v>/</v>
      </c>
      <c r="H378" s="29">
        <f>VLOOKUP(tbl2_2!A378,ishod_substance!A:P,6,0)</f>
        <v>0</v>
      </c>
      <c r="I378" s="10">
        <f>VLOOKUP(tbl2_2!A378,ishod_substance!A:P,15,0)</f>
        <v>0</v>
      </c>
      <c r="J378" s="10">
        <f>VLOOKUP(tbl2_2!A378,ishod_substance!A:P,5,0)</f>
        <v>0</v>
      </c>
      <c r="K378" s="84">
        <f>VLOOKUP(tbl2_2!A378,ishod_substance!A:Q,17,0)</f>
        <v>0</v>
      </c>
      <c r="L378" s="84">
        <f>VLOOKUP(tbl2_2!A378,ishod_substance!A:R,18,0)</f>
        <v>0</v>
      </c>
      <c r="M378" s="165">
        <f>VLOOKUP(tbl2_2!A378,ishod_substance!A:AD,28,0)</f>
        <v>0</v>
      </c>
      <c r="N378" s="4">
        <f>VLOOKUP(tbl2_2!A378,ishod_substance!A:AD,20,0)</f>
        <v>0</v>
      </c>
      <c r="O378" s="4">
        <f>VLOOKUP(tbl2_2!A378,ishod_substance!A:AD,21,0)</f>
        <v>0</v>
      </c>
      <c r="P378" s="4">
        <f>VLOOKUP(tbl2_2!A378,ishod_substance!A:AD,22,0)</f>
        <v>0</v>
      </c>
      <c r="Q378" s="4">
        <f>VLOOKUP(tbl2_2!A378,ishod_substance!A:AD,23,0)</f>
        <v>0</v>
      </c>
      <c r="R378" s="4">
        <f>VLOOKUP(tbl2_2!A378,ishod_substance!A:AD,24,0)</f>
        <v>0</v>
      </c>
      <c r="S378" s="4">
        <f>VLOOKUP(tbl2_2!A378,ishod_substance!A:AD,25,0)</f>
        <v>0</v>
      </c>
      <c r="T378" s="4">
        <f>VLOOKUP(tbl2_2!A378,ishod_substance!A:AD,26,0)</f>
        <v>0</v>
      </c>
      <c r="U378" s="4">
        <f>VLOOKUP(tbl2_2!A378,ishod_substance!A:AD,27,0)</f>
        <v>0</v>
      </c>
      <c r="V378" s="166">
        <f>VLOOKUP(tbl2_2!A378,ishod_substance!A:AD,29,0)</f>
        <v>0</v>
      </c>
      <c r="W378" s="166">
        <f>VLOOKUP(tbl2_2!A378,ishod_substance!A:AD,30,0)</f>
        <v>0</v>
      </c>
      <c r="X378" s="166">
        <f>VLOOKUP(tbl2_2!A378,ishod_substance!A:AD,30,0)</f>
        <v>0</v>
      </c>
      <c r="Y378" s="10">
        <f>VLOOKUP(tbl2_2!A378,ishod_substance!A:AD,7,0)</f>
        <v>0</v>
      </c>
      <c r="Z378" s="9" t="e">
        <f>VLOOKUP(Y378,quide!$A$2:$B$1006,2,0)</f>
        <v>#N/A</v>
      </c>
      <c r="AA378" s="4" t="e">
        <f>VLOOKUP(Y378,quide!$A$2:$J$1006,10,0)</f>
        <v>#N/A</v>
      </c>
      <c r="AB378" s="50">
        <f>VLOOKUP(tbl2_2!A378,ishod_substance!A:AD,8,0)</f>
        <v>0</v>
      </c>
      <c r="AC378" s="28">
        <f t="shared" si="6"/>
        <v>0</v>
      </c>
      <c r="AD378" s="27">
        <f>VLOOKUP(tbl2_2!A378,ishod_substance!A:AD,9,0)</f>
        <v>0</v>
      </c>
      <c r="AE378" s="8">
        <f>VLOOKUP(tbl2_2!A378,ishod_substance!A:AD,9,0)</f>
        <v>0</v>
      </c>
      <c r="AF378" s="12"/>
    </row>
    <row r="379" spans="1:32" hidden="1" x14ac:dyDescent="0.25">
      <c r="A379">
        <v>371</v>
      </c>
      <c r="B379" s="85">
        <f>IFERROR(IF(OR(AND(ishod_substance!$O$1=3,OR(VLOOKUP('tbl2'!Y379,quide!A:G,7,0)=2,VLOOKUP('tbl2'!Y379,quide!A:G,7,0)=1)),AND(ishod_substance!$O$1=2,VLOOKUP('tbl2'!Y379,quide!A:I,9,0)=1)),1,0),0)</f>
        <v>0</v>
      </c>
      <c r="C379" s="5">
        <f>VLOOKUP(tbl2_2!A379,ishod_substance!A:P,2,0)</f>
        <v>0</v>
      </c>
      <c r="D379" s="7">
        <f>VLOOKUP(tbl2_2!A379,ishod_substance!A:P,3,0)</f>
        <v>0</v>
      </c>
      <c r="E379" s="5">
        <f>VLOOKUP(tbl2_2!A379,ishod_substance!A:P,11,0)</f>
        <v>0</v>
      </c>
      <c r="F379" s="6">
        <f>VLOOKUP(tbl2_2!A379,ishod_substance!A:P,15,0)</f>
        <v>0</v>
      </c>
      <c r="G379" s="6" t="str">
        <f>VLOOKUP(tbl2_2!A379,ishod_substance!A:P,12,0)&amp;"/"&amp;VLOOKUP(tbl2_2!A379,ishod_substance!A:P,14,0)</f>
        <v>/</v>
      </c>
      <c r="H379" s="29">
        <f>VLOOKUP(tbl2_2!A379,ishod_substance!A:P,6,0)</f>
        <v>0</v>
      </c>
      <c r="I379" s="10">
        <f>VLOOKUP(tbl2_2!A379,ishod_substance!A:P,15,0)</f>
        <v>0</v>
      </c>
      <c r="J379" s="10">
        <f>VLOOKUP(tbl2_2!A379,ishod_substance!A:P,5,0)</f>
        <v>0</v>
      </c>
      <c r="K379" s="84">
        <f>VLOOKUP(tbl2_2!A379,ishod_substance!A:Q,17,0)</f>
        <v>0</v>
      </c>
      <c r="L379" s="84">
        <f>VLOOKUP(tbl2_2!A379,ishod_substance!A:R,18,0)</f>
        <v>0</v>
      </c>
      <c r="M379" s="165">
        <f>VLOOKUP(tbl2_2!A379,ishod_substance!A:AD,28,0)</f>
        <v>0</v>
      </c>
      <c r="N379" s="4">
        <f>VLOOKUP(tbl2_2!A379,ishod_substance!A:AD,20,0)</f>
        <v>0</v>
      </c>
      <c r="O379" s="4">
        <f>VLOOKUP(tbl2_2!A379,ishod_substance!A:AD,21,0)</f>
        <v>0</v>
      </c>
      <c r="P379" s="4">
        <f>VLOOKUP(tbl2_2!A379,ishod_substance!A:AD,22,0)</f>
        <v>0</v>
      </c>
      <c r="Q379" s="4">
        <f>VLOOKUP(tbl2_2!A379,ishod_substance!A:AD,23,0)</f>
        <v>0</v>
      </c>
      <c r="R379" s="4">
        <f>VLOOKUP(tbl2_2!A379,ishod_substance!A:AD,24,0)</f>
        <v>0</v>
      </c>
      <c r="S379" s="4">
        <f>VLOOKUP(tbl2_2!A379,ishod_substance!A:AD,25,0)</f>
        <v>0</v>
      </c>
      <c r="T379" s="4">
        <f>VLOOKUP(tbl2_2!A379,ishod_substance!A:AD,26,0)</f>
        <v>0</v>
      </c>
      <c r="U379" s="4">
        <f>VLOOKUP(tbl2_2!A379,ishod_substance!A:AD,27,0)</f>
        <v>0</v>
      </c>
      <c r="V379" s="166">
        <f>VLOOKUP(tbl2_2!A379,ishod_substance!A:AD,29,0)</f>
        <v>0</v>
      </c>
      <c r="W379" s="166">
        <f>VLOOKUP(tbl2_2!A379,ishod_substance!A:AD,30,0)</f>
        <v>0</v>
      </c>
      <c r="X379" s="166">
        <f>VLOOKUP(tbl2_2!A379,ishod_substance!A:AD,30,0)</f>
        <v>0</v>
      </c>
      <c r="Y379" s="10">
        <f>VLOOKUP(tbl2_2!A379,ishod_substance!A:AD,7,0)</f>
        <v>0</v>
      </c>
      <c r="Z379" s="9" t="e">
        <f>VLOOKUP(Y379,quide!$A$2:$B$1006,2,0)</f>
        <v>#N/A</v>
      </c>
      <c r="AA379" s="4" t="e">
        <f>VLOOKUP(Y379,quide!$A$2:$J$1006,10,0)</f>
        <v>#N/A</v>
      </c>
      <c r="AB379" s="50">
        <f>VLOOKUP(tbl2_2!A379,ishod_substance!A:AD,8,0)</f>
        <v>0</v>
      </c>
      <c r="AC379" s="28">
        <f t="shared" ref="AC379:AC442" si="7">IF(O379=0,0,AB379*1000/O379)</f>
        <v>0</v>
      </c>
      <c r="AD379" s="27">
        <f>VLOOKUP(tbl2_2!A379,ishod_substance!A:AD,9,0)</f>
        <v>0</v>
      </c>
      <c r="AE379" s="8">
        <f>VLOOKUP(tbl2_2!A379,ishod_substance!A:AD,9,0)</f>
        <v>0</v>
      </c>
      <c r="AF379" s="12"/>
    </row>
    <row r="380" spans="1:32" hidden="1" x14ac:dyDescent="0.25">
      <c r="A380">
        <v>372</v>
      </c>
      <c r="B380" s="85">
        <f>IFERROR(IF(OR(AND(ishod_substance!$O$1=3,OR(VLOOKUP('tbl2'!Y380,quide!A:G,7,0)=2,VLOOKUP('tbl2'!Y380,quide!A:G,7,0)=1)),AND(ishod_substance!$O$1=2,VLOOKUP('tbl2'!Y380,quide!A:I,9,0)=1)),1,0),0)</f>
        <v>0</v>
      </c>
      <c r="C380" s="5">
        <f>VLOOKUP(tbl2_2!A380,ishod_substance!A:P,2,0)</f>
        <v>0</v>
      </c>
      <c r="D380" s="7">
        <f>VLOOKUP(tbl2_2!A380,ishod_substance!A:P,3,0)</f>
        <v>0</v>
      </c>
      <c r="E380" s="5">
        <f>VLOOKUP(tbl2_2!A380,ishod_substance!A:P,11,0)</f>
        <v>0</v>
      </c>
      <c r="F380" s="6">
        <f>VLOOKUP(tbl2_2!A380,ishod_substance!A:P,15,0)</f>
        <v>0</v>
      </c>
      <c r="G380" s="6" t="str">
        <f>VLOOKUP(tbl2_2!A380,ishod_substance!A:P,12,0)&amp;"/"&amp;VLOOKUP(tbl2_2!A380,ishod_substance!A:P,14,0)</f>
        <v>/</v>
      </c>
      <c r="H380" s="29">
        <f>VLOOKUP(tbl2_2!A380,ishod_substance!A:P,6,0)</f>
        <v>0</v>
      </c>
      <c r="I380" s="10">
        <f>VLOOKUP(tbl2_2!A380,ishod_substance!A:P,15,0)</f>
        <v>0</v>
      </c>
      <c r="J380" s="10">
        <f>VLOOKUP(tbl2_2!A380,ishod_substance!A:P,5,0)</f>
        <v>0</v>
      </c>
      <c r="K380" s="84">
        <f>VLOOKUP(tbl2_2!A380,ishod_substance!A:Q,17,0)</f>
        <v>0</v>
      </c>
      <c r="L380" s="84">
        <f>VLOOKUP(tbl2_2!A380,ishod_substance!A:R,18,0)</f>
        <v>0</v>
      </c>
      <c r="M380" s="165">
        <f>VLOOKUP(tbl2_2!A380,ishod_substance!A:AD,28,0)</f>
        <v>0</v>
      </c>
      <c r="N380" s="4">
        <f>VLOOKUP(tbl2_2!A380,ishod_substance!A:AD,20,0)</f>
        <v>0</v>
      </c>
      <c r="O380" s="4">
        <f>VLOOKUP(tbl2_2!A380,ishod_substance!A:AD,21,0)</f>
        <v>0</v>
      </c>
      <c r="P380" s="4">
        <f>VLOOKUP(tbl2_2!A380,ishod_substance!A:AD,22,0)</f>
        <v>0</v>
      </c>
      <c r="Q380" s="4">
        <f>VLOOKUP(tbl2_2!A380,ishod_substance!A:AD,23,0)</f>
        <v>0</v>
      </c>
      <c r="R380" s="4">
        <f>VLOOKUP(tbl2_2!A380,ishod_substance!A:AD,24,0)</f>
        <v>0</v>
      </c>
      <c r="S380" s="4">
        <f>VLOOKUP(tbl2_2!A380,ishod_substance!A:AD,25,0)</f>
        <v>0</v>
      </c>
      <c r="T380" s="4">
        <f>VLOOKUP(tbl2_2!A380,ishod_substance!A:AD,26,0)</f>
        <v>0</v>
      </c>
      <c r="U380" s="4">
        <f>VLOOKUP(tbl2_2!A380,ishod_substance!A:AD,27,0)</f>
        <v>0</v>
      </c>
      <c r="V380" s="166">
        <f>VLOOKUP(tbl2_2!A380,ishod_substance!A:AD,29,0)</f>
        <v>0</v>
      </c>
      <c r="W380" s="166">
        <f>VLOOKUP(tbl2_2!A380,ishod_substance!A:AD,30,0)</f>
        <v>0</v>
      </c>
      <c r="X380" s="166">
        <f>VLOOKUP(tbl2_2!A380,ishod_substance!A:AD,30,0)</f>
        <v>0</v>
      </c>
      <c r="Y380" s="10">
        <f>VLOOKUP(tbl2_2!A380,ishod_substance!A:AD,7,0)</f>
        <v>0</v>
      </c>
      <c r="Z380" s="9" t="e">
        <f>VLOOKUP(Y380,quide!$A$2:$B$1006,2,0)</f>
        <v>#N/A</v>
      </c>
      <c r="AA380" s="4" t="e">
        <f>VLOOKUP(Y380,quide!$A$2:$J$1006,10,0)</f>
        <v>#N/A</v>
      </c>
      <c r="AB380" s="50">
        <f>VLOOKUP(tbl2_2!A380,ishod_substance!A:AD,8,0)</f>
        <v>0</v>
      </c>
      <c r="AC380" s="28">
        <f t="shared" si="7"/>
        <v>0</v>
      </c>
      <c r="AD380" s="27">
        <f>VLOOKUP(tbl2_2!A380,ishod_substance!A:AD,9,0)</f>
        <v>0</v>
      </c>
      <c r="AE380" s="8">
        <f>VLOOKUP(tbl2_2!A380,ishod_substance!A:AD,9,0)</f>
        <v>0</v>
      </c>
      <c r="AF380" s="12"/>
    </row>
    <row r="381" spans="1:32" hidden="1" x14ac:dyDescent="0.25">
      <c r="A381">
        <v>373</v>
      </c>
      <c r="B381" s="85">
        <f>IFERROR(IF(OR(AND(ishod_substance!$O$1=3,OR(VLOOKUP('tbl2'!Y381,quide!A:G,7,0)=2,VLOOKUP('tbl2'!Y381,quide!A:G,7,0)=1)),AND(ishod_substance!$O$1=2,VLOOKUP('tbl2'!Y381,quide!A:I,9,0)=1)),1,0),0)</f>
        <v>0</v>
      </c>
      <c r="C381" s="5">
        <f>VLOOKUP(tbl2_2!A381,ishod_substance!A:P,2,0)</f>
        <v>0</v>
      </c>
      <c r="D381" s="7">
        <f>VLOOKUP(tbl2_2!A381,ishod_substance!A:P,3,0)</f>
        <v>0</v>
      </c>
      <c r="E381" s="5">
        <f>VLOOKUP(tbl2_2!A381,ishod_substance!A:P,11,0)</f>
        <v>0</v>
      </c>
      <c r="F381" s="6">
        <f>VLOOKUP(tbl2_2!A381,ishod_substance!A:P,15,0)</f>
        <v>0</v>
      </c>
      <c r="G381" s="6" t="str">
        <f>VLOOKUP(tbl2_2!A381,ishod_substance!A:P,12,0)&amp;"/"&amp;VLOOKUP(tbl2_2!A381,ishod_substance!A:P,14,0)</f>
        <v>/</v>
      </c>
      <c r="H381" s="29">
        <f>VLOOKUP(tbl2_2!A381,ishod_substance!A:P,6,0)</f>
        <v>0</v>
      </c>
      <c r="I381" s="10">
        <f>VLOOKUP(tbl2_2!A381,ishod_substance!A:P,15,0)</f>
        <v>0</v>
      </c>
      <c r="J381" s="10">
        <f>VLOOKUP(tbl2_2!A381,ishod_substance!A:P,5,0)</f>
        <v>0</v>
      </c>
      <c r="K381" s="84">
        <f>VLOOKUP(tbl2_2!A381,ishod_substance!A:Q,17,0)</f>
        <v>0</v>
      </c>
      <c r="L381" s="84">
        <f>VLOOKUP(tbl2_2!A381,ishod_substance!A:R,18,0)</f>
        <v>0</v>
      </c>
      <c r="M381" s="165">
        <f>VLOOKUP(tbl2_2!A381,ishod_substance!A:AD,28,0)</f>
        <v>0</v>
      </c>
      <c r="N381" s="4">
        <f>VLOOKUP(tbl2_2!A381,ishod_substance!A:AD,20,0)</f>
        <v>0</v>
      </c>
      <c r="O381" s="4">
        <f>VLOOKUP(tbl2_2!A381,ishod_substance!A:AD,21,0)</f>
        <v>0</v>
      </c>
      <c r="P381" s="4">
        <f>VLOOKUP(tbl2_2!A381,ishod_substance!A:AD,22,0)</f>
        <v>0</v>
      </c>
      <c r="Q381" s="4">
        <f>VLOOKUP(tbl2_2!A381,ishod_substance!A:AD,23,0)</f>
        <v>0</v>
      </c>
      <c r="R381" s="4">
        <f>VLOOKUP(tbl2_2!A381,ishod_substance!A:AD,24,0)</f>
        <v>0</v>
      </c>
      <c r="S381" s="4">
        <f>VLOOKUP(tbl2_2!A381,ishod_substance!A:AD,25,0)</f>
        <v>0</v>
      </c>
      <c r="T381" s="4">
        <f>VLOOKUP(tbl2_2!A381,ishod_substance!A:AD,26,0)</f>
        <v>0</v>
      </c>
      <c r="U381" s="4">
        <f>VLOOKUP(tbl2_2!A381,ishod_substance!A:AD,27,0)</f>
        <v>0</v>
      </c>
      <c r="V381" s="166">
        <f>VLOOKUP(tbl2_2!A381,ishod_substance!A:AD,29,0)</f>
        <v>0</v>
      </c>
      <c r="W381" s="166">
        <f>VLOOKUP(tbl2_2!A381,ishod_substance!A:AD,30,0)</f>
        <v>0</v>
      </c>
      <c r="X381" s="166">
        <f>VLOOKUP(tbl2_2!A381,ishod_substance!A:AD,30,0)</f>
        <v>0</v>
      </c>
      <c r="Y381" s="10">
        <f>VLOOKUP(tbl2_2!A381,ishod_substance!A:AD,7,0)</f>
        <v>0</v>
      </c>
      <c r="Z381" s="9" t="e">
        <f>VLOOKUP(Y381,quide!$A$2:$B$1006,2,0)</f>
        <v>#N/A</v>
      </c>
      <c r="AA381" s="4" t="e">
        <f>VLOOKUP(Y381,quide!$A$2:$J$1006,10,0)</f>
        <v>#N/A</v>
      </c>
      <c r="AB381" s="50">
        <f>VLOOKUP(tbl2_2!A381,ishod_substance!A:AD,8,0)</f>
        <v>0</v>
      </c>
      <c r="AC381" s="28">
        <f t="shared" si="7"/>
        <v>0</v>
      </c>
      <c r="AD381" s="27">
        <f>VLOOKUP(tbl2_2!A381,ishod_substance!A:AD,9,0)</f>
        <v>0</v>
      </c>
      <c r="AE381" s="8">
        <f>VLOOKUP(tbl2_2!A381,ishod_substance!A:AD,9,0)</f>
        <v>0</v>
      </c>
      <c r="AF381" s="12"/>
    </row>
    <row r="382" spans="1:32" hidden="1" x14ac:dyDescent="0.25">
      <c r="A382">
        <v>374</v>
      </c>
      <c r="B382" s="85">
        <f>IFERROR(IF(OR(AND(ishod_substance!$O$1=3,OR(VLOOKUP('tbl2'!Y382,quide!A:G,7,0)=2,VLOOKUP('tbl2'!Y382,quide!A:G,7,0)=1)),AND(ishod_substance!$O$1=2,VLOOKUP('tbl2'!Y382,quide!A:I,9,0)=1)),1,0),0)</f>
        <v>0</v>
      </c>
      <c r="C382" s="5">
        <f>VLOOKUP(tbl2_2!A382,ishod_substance!A:P,2,0)</f>
        <v>0</v>
      </c>
      <c r="D382" s="7">
        <f>VLOOKUP(tbl2_2!A382,ishod_substance!A:P,3,0)</f>
        <v>0</v>
      </c>
      <c r="E382" s="5">
        <f>VLOOKUP(tbl2_2!A382,ishod_substance!A:P,11,0)</f>
        <v>0</v>
      </c>
      <c r="F382" s="6">
        <f>VLOOKUP(tbl2_2!A382,ishod_substance!A:P,15,0)</f>
        <v>0</v>
      </c>
      <c r="G382" s="6" t="str">
        <f>VLOOKUP(tbl2_2!A382,ishod_substance!A:P,12,0)&amp;"/"&amp;VLOOKUP(tbl2_2!A382,ishod_substance!A:P,14,0)</f>
        <v>/</v>
      </c>
      <c r="H382" s="29">
        <f>VLOOKUP(tbl2_2!A382,ishod_substance!A:P,6,0)</f>
        <v>0</v>
      </c>
      <c r="I382" s="10">
        <f>VLOOKUP(tbl2_2!A382,ishod_substance!A:P,15,0)</f>
        <v>0</v>
      </c>
      <c r="J382" s="10">
        <f>VLOOKUP(tbl2_2!A382,ishod_substance!A:P,5,0)</f>
        <v>0</v>
      </c>
      <c r="K382" s="84">
        <f>VLOOKUP(tbl2_2!A382,ishod_substance!A:Q,17,0)</f>
        <v>0</v>
      </c>
      <c r="L382" s="84">
        <f>VLOOKUP(tbl2_2!A382,ishod_substance!A:R,18,0)</f>
        <v>0</v>
      </c>
      <c r="M382" s="165">
        <f>VLOOKUP(tbl2_2!A382,ishod_substance!A:AD,28,0)</f>
        <v>0</v>
      </c>
      <c r="N382" s="4">
        <f>VLOOKUP(tbl2_2!A382,ishod_substance!A:AD,20,0)</f>
        <v>0</v>
      </c>
      <c r="O382" s="4">
        <f>VLOOKUP(tbl2_2!A382,ishod_substance!A:AD,21,0)</f>
        <v>0</v>
      </c>
      <c r="P382" s="4">
        <f>VLOOKUP(tbl2_2!A382,ishod_substance!A:AD,22,0)</f>
        <v>0</v>
      </c>
      <c r="Q382" s="4">
        <f>VLOOKUP(tbl2_2!A382,ishod_substance!A:AD,23,0)</f>
        <v>0</v>
      </c>
      <c r="R382" s="4">
        <f>VLOOKUP(tbl2_2!A382,ishod_substance!A:AD,24,0)</f>
        <v>0</v>
      </c>
      <c r="S382" s="4">
        <f>VLOOKUP(tbl2_2!A382,ishod_substance!A:AD,25,0)</f>
        <v>0</v>
      </c>
      <c r="T382" s="4">
        <f>VLOOKUP(tbl2_2!A382,ishod_substance!A:AD,26,0)</f>
        <v>0</v>
      </c>
      <c r="U382" s="4">
        <f>VLOOKUP(tbl2_2!A382,ishod_substance!A:AD,27,0)</f>
        <v>0</v>
      </c>
      <c r="V382" s="166">
        <f>VLOOKUP(tbl2_2!A382,ishod_substance!A:AD,29,0)</f>
        <v>0</v>
      </c>
      <c r="W382" s="166">
        <f>VLOOKUP(tbl2_2!A382,ishod_substance!A:AD,30,0)</f>
        <v>0</v>
      </c>
      <c r="X382" s="166">
        <f>VLOOKUP(tbl2_2!A382,ishod_substance!A:AD,30,0)</f>
        <v>0</v>
      </c>
      <c r="Y382" s="10">
        <f>VLOOKUP(tbl2_2!A382,ishod_substance!A:AD,7,0)</f>
        <v>0</v>
      </c>
      <c r="Z382" s="9" t="e">
        <f>VLOOKUP(Y382,quide!$A$2:$B$1006,2,0)</f>
        <v>#N/A</v>
      </c>
      <c r="AA382" s="4" t="e">
        <f>VLOOKUP(Y382,quide!$A$2:$J$1006,10,0)</f>
        <v>#N/A</v>
      </c>
      <c r="AB382" s="50">
        <f>VLOOKUP(tbl2_2!A382,ishod_substance!A:AD,8,0)</f>
        <v>0</v>
      </c>
      <c r="AC382" s="28">
        <f t="shared" si="7"/>
        <v>0</v>
      </c>
      <c r="AD382" s="27">
        <f>VLOOKUP(tbl2_2!A382,ishod_substance!A:AD,9,0)</f>
        <v>0</v>
      </c>
      <c r="AE382" s="8">
        <f>VLOOKUP(tbl2_2!A382,ishod_substance!A:AD,9,0)</f>
        <v>0</v>
      </c>
      <c r="AF382" s="12"/>
    </row>
    <row r="383" spans="1:32" hidden="1" x14ac:dyDescent="0.25">
      <c r="A383">
        <v>375</v>
      </c>
      <c r="B383" s="85">
        <f>IFERROR(IF(OR(AND(ishod_substance!$O$1=3,OR(VLOOKUP('tbl2'!Y383,quide!A:G,7,0)=2,VLOOKUP('tbl2'!Y383,quide!A:G,7,0)=1)),AND(ishod_substance!$O$1=2,VLOOKUP('tbl2'!Y383,quide!A:I,9,0)=1)),1,0),0)</f>
        <v>0</v>
      </c>
      <c r="C383" s="5">
        <f>VLOOKUP(tbl2_2!A383,ishod_substance!A:P,2,0)</f>
        <v>0</v>
      </c>
      <c r="D383" s="7">
        <f>VLOOKUP(tbl2_2!A383,ishod_substance!A:P,3,0)</f>
        <v>0</v>
      </c>
      <c r="E383" s="5">
        <f>VLOOKUP(tbl2_2!A383,ishod_substance!A:P,11,0)</f>
        <v>0</v>
      </c>
      <c r="F383" s="6">
        <f>VLOOKUP(tbl2_2!A383,ishod_substance!A:P,15,0)</f>
        <v>0</v>
      </c>
      <c r="G383" s="6" t="str">
        <f>VLOOKUP(tbl2_2!A383,ishod_substance!A:P,12,0)&amp;"/"&amp;VLOOKUP(tbl2_2!A383,ishod_substance!A:P,14,0)</f>
        <v>/</v>
      </c>
      <c r="H383" s="29">
        <f>VLOOKUP(tbl2_2!A383,ishod_substance!A:P,6,0)</f>
        <v>0</v>
      </c>
      <c r="I383" s="10">
        <f>VLOOKUP(tbl2_2!A383,ishod_substance!A:P,15,0)</f>
        <v>0</v>
      </c>
      <c r="J383" s="10">
        <f>VLOOKUP(tbl2_2!A383,ishod_substance!A:P,5,0)</f>
        <v>0</v>
      </c>
      <c r="K383" s="84">
        <f>VLOOKUP(tbl2_2!A383,ishod_substance!A:Q,17,0)</f>
        <v>0</v>
      </c>
      <c r="L383" s="84">
        <f>VLOOKUP(tbl2_2!A383,ishod_substance!A:R,18,0)</f>
        <v>0</v>
      </c>
      <c r="M383" s="165">
        <f>VLOOKUP(tbl2_2!A383,ishod_substance!A:AD,28,0)</f>
        <v>0</v>
      </c>
      <c r="N383" s="4">
        <f>VLOOKUP(tbl2_2!A383,ishod_substance!A:AD,20,0)</f>
        <v>0</v>
      </c>
      <c r="O383" s="4">
        <f>VLOOKUP(tbl2_2!A383,ishod_substance!A:AD,21,0)</f>
        <v>0</v>
      </c>
      <c r="P383" s="4">
        <f>VLOOKUP(tbl2_2!A383,ishod_substance!A:AD,22,0)</f>
        <v>0</v>
      </c>
      <c r="Q383" s="4">
        <f>VLOOKUP(tbl2_2!A383,ishod_substance!A:AD,23,0)</f>
        <v>0</v>
      </c>
      <c r="R383" s="4">
        <f>VLOOKUP(tbl2_2!A383,ishod_substance!A:AD,24,0)</f>
        <v>0</v>
      </c>
      <c r="S383" s="4">
        <f>VLOOKUP(tbl2_2!A383,ishod_substance!A:AD,25,0)</f>
        <v>0</v>
      </c>
      <c r="T383" s="4">
        <f>VLOOKUP(tbl2_2!A383,ishod_substance!A:AD,26,0)</f>
        <v>0</v>
      </c>
      <c r="U383" s="4">
        <f>VLOOKUP(tbl2_2!A383,ishod_substance!A:AD,27,0)</f>
        <v>0</v>
      </c>
      <c r="V383" s="166">
        <f>VLOOKUP(tbl2_2!A383,ishod_substance!A:AD,29,0)</f>
        <v>0</v>
      </c>
      <c r="W383" s="166">
        <f>VLOOKUP(tbl2_2!A383,ishod_substance!A:AD,30,0)</f>
        <v>0</v>
      </c>
      <c r="X383" s="166">
        <f>VLOOKUP(tbl2_2!A383,ishod_substance!A:AD,30,0)</f>
        <v>0</v>
      </c>
      <c r="Y383" s="10">
        <f>VLOOKUP(tbl2_2!A383,ishod_substance!A:AD,7,0)</f>
        <v>0</v>
      </c>
      <c r="Z383" s="9" t="e">
        <f>VLOOKUP(Y383,quide!$A$2:$B$1006,2,0)</f>
        <v>#N/A</v>
      </c>
      <c r="AA383" s="4" t="e">
        <f>VLOOKUP(Y383,quide!$A$2:$J$1006,10,0)</f>
        <v>#N/A</v>
      </c>
      <c r="AB383" s="50">
        <f>VLOOKUP(tbl2_2!A383,ishod_substance!A:AD,8,0)</f>
        <v>0</v>
      </c>
      <c r="AC383" s="28">
        <f t="shared" si="7"/>
        <v>0</v>
      </c>
      <c r="AD383" s="27">
        <f>VLOOKUP(tbl2_2!A383,ishod_substance!A:AD,9,0)</f>
        <v>0</v>
      </c>
      <c r="AE383" s="8">
        <f>VLOOKUP(tbl2_2!A383,ishod_substance!A:AD,9,0)</f>
        <v>0</v>
      </c>
      <c r="AF383" s="12"/>
    </row>
    <row r="384" spans="1:32" hidden="1" x14ac:dyDescent="0.25">
      <c r="A384">
        <v>376</v>
      </c>
      <c r="B384" s="85">
        <f>IFERROR(IF(OR(AND(ishod_substance!$O$1=3,OR(VLOOKUP('tbl2'!Y384,quide!A:G,7,0)=2,VLOOKUP('tbl2'!Y384,quide!A:G,7,0)=1)),AND(ishod_substance!$O$1=2,VLOOKUP('tbl2'!Y384,quide!A:I,9,0)=1)),1,0),0)</f>
        <v>0</v>
      </c>
      <c r="C384" s="5">
        <f>VLOOKUP(tbl2_2!A384,ishod_substance!A:P,2,0)</f>
        <v>0</v>
      </c>
      <c r="D384" s="7">
        <f>VLOOKUP(tbl2_2!A384,ishod_substance!A:P,3,0)</f>
        <v>0</v>
      </c>
      <c r="E384" s="5">
        <f>VLOOKUP(tbl2_2!A384,ishod_substance!A:P,11,0)</f>
        <v>0</v>
      </c>
      <c r="F384" s="6">
        <f>VLOOKUP(tbl2_2!A384,ishod_substance!A:P,15,0)</f>
        <v>0</v>
      </c>
      <c r="G384" s="6" t="str">
        <f>VLOOKUP(tbl2_2!A384,ishod_substance!A:P,12,0)&amp;"/"&amp;VLOOKUP(tbl2_2!A384,ishod_substance!A:P,14,0)</f>
        <v>/</v>
      </c>
      <c r="H384" s="29">
        <f>VLOOKUP(tbl2_2!A384,ishod_substance!A:P,6,0)</f>
        <v>0</v>
      </c>
      <c r="I384" s="10">
        <f>VLOOKUP(tbl2_2!A384,ishod_substance!A:P,15,0)</f>
        <v>0</v>
      </c>
      <c r="J384" s="10">
        <f>VLOOKUP(tbl2_2!A384,ishod_substance!A:P,5,0)</f>
        <v>0</v>
      </c>
      <c r="K384" s="84">
        <f>VLOOKUP(tbl2_2!A384,ishod_substance!A:Q,17,0)</f>
        <v>0</v>
      </c>
      <c r="L384" s="84">
        <f>VLOOKUP(tbl2_2!A384,ishod_substance!A:R,18,0)</f>
        <v>0</v>
      </c>
      <c r="M384" s="165">
        <f>VLOOKUP(tbl2_2!A384,ishod_substance!A:AD,28,0)</f>
        <v>0</v>
      </c>
      <c r="N384" s="4">
        <f>VLOOKUP(tbl2_2!A384,ishod_substance!A:AD,20,0)</f>
        <v>0</v>
      </c>
      <c r="O384" s="4">
        <f>VLOOKUP(tbl2_2!A384,ishod_substance!A:AD,21,0)</f>
        <v>0</v>
      </c>
      <c r="P384" s="4">
        <f>VLOOKUP(tbl2_2!A384,ishod_substance!A:AD,22,0)</f>
        <v>0</v>
      </c>
      <c r="Q384" s="4">
        <f>VLOOKUP(tbl2_2!A384,ishod_substance!A:AD,23,0)</f>
        <v>0</v>
      </c>
      <c r="R384" s="4">
        <f>VLOOKUP(tbl2_2!A384,ishod_substance!A:AD,24,0)</f>
        <v>0</v>
      </c>
      <c r="S384" s="4">
        <f>VLOOKUP(tbl2_2!A384,ishod_substance!A:AD,25,0)</f>
        <v>0</v>
      </c>
      <c r="T384" s="4">
        <f>VLOOKUP(tbl2_2!A384,ishod_substance!A:AD,26,0)</f>
        <v>0</v>
      </c>
      <c r="U384" s="4">
        <f>VLOOKUP(tbl2_2!A384,ishod_substance!A:AD,27,0)</f>
        <v>0</v>
      </c>
      <c r="V384" s="166">
        <f>VLOOKUP(tbl2_2!A384,ishod_substance!A:AD,29,0)</f>
        <v>0</v>
      </c>
      <c r="W384" s="166">
        <f>VLOOKUP(tbl2_2!A384,ishod_substance!A:AD,30,0)</f>
        <v>0</v>
      </c>
      <c r="X384" s="166">
        <f>VLOOKUP(tbl2_2!A384,ishod_substance!A:AD,30,0)</f>
        <v>0</v>
      </c>
      <c r="Y384" s="10">
        <f>VLOOKUP(tbl2_2!A384,ishod_substance!A:AD,7,0)</f>
        <v>0</v>
      </c>
      <c r="Z384" s="9" t="e">
        <f>VLOOKUP(Y384,quide!$A$2:$B$1006,2,0)</f>
        <v>#N/A</v>
      </c>
      <c r="AA384" s="4" t="e">
        <f>VLOOKUP(Y384,quide!$A$2:$J$1006,10,0)</f>
        <v>#N/A</v>
      </c>
      <c r="AB384" s="50">
        <f>VLOOKUP(tbl2_2!A384,ishod_substance!A:AD,8,0)</f>
        <v>0</v>
      </c>
      <c r="AC384" s="28">
        <f t="shared" si="7"/>
        <v>0</v>
      </c>
      <c r="AD384" s="27">
        <f>VLOOKUP(tbl2_2!A384,ishod_substance!A:AD,9,0)</f>
        <v>0</v>
      </c>
      <c r="AE384" s="8">
        <f>VLOOKUP(tbl2_2!A384,ishod_substance!A:AD,9,0)</f>
        <v>0</v>
      </c>
      <c r="AF384" s="12"/>
    </row>
    <row r="385" spans="1:32" hidden="1" x14ac:dyDescent="0.25">
      <c r="A385">
        <v>377</v>
      </c>
      <c r="B385" s="85">
        <f>IFERROR(IF(OR(AND(ishod_substance!$O$1=3,OR(VLOOKUP('tbl2'!Y385,quide!A:G,7,0)=2,VLOOKUP('tbl2'!Y385,quide!A:G,7,0)=1)),AND(ishod_substance!$O$1=2,VLOOKUP('tbl2'!Y385,quide!A:I,9,0)=1)),1,0),0)</f>
        <v>0</v>
      </c>
      <c r="C385" s="5">
        <f>VLOOKUP(tbl2_2!A385,ishod_substance!A:P,2,0)</f>
        <v>0</v>
      </c>
      <c r="D385" s="7">
        <f>VLOOKUP(tbl2_2!A385,ishod_substance!A:P,3,0)</f>
        <v>0</v>
      </c>
      <c r="E385" s="5">
        <f>VLOOKUP(tbl2_2!A385,ishod_substance!A:P,11,0)</f>
        <v>0</v>
      </c>
      <c r="F385" s="6">
        <f>VLOOKUP(tbl2_2!A385,ishod_substance!A:P,15,0)</f>
        <v>0</v>
      </c>
      <c r="G385" s="6" t="str">
        <f>VLOOKUP(tbl2_2!A385,ishod_substance!A:P,12,0)&amp;"/"&amp;VLOOKUP(tbl2_2!A385,ishod_substance!A:P,14,0)</f>
        <v>/</v>
      </c>
      <c r="H385" s="29">
        <f>VLOOKUP(tbl2_2!A385,ishod_substance!A:P,6,0)</f>
        <v>0</v>
      </c>
      <c r="I385" s="10">
        <f>VLOOKUP(tbl2_2!A385,ishod_substance!A:P,15,0)</f>
        <v>0</v>
      </c>
      <c r="J385" s="10">
        <f>VLOOKUP(tbl2_2!A385,ishod_substance!A:P,5,0)</f>
        <v>0</v>
      </c>
      <c r="K385" s="84">
        <f>VLOOKUP(tbl2_2!A385,ishod_substance!A:Q,17,0)</f>
        <v>0</v>
      </c>
      <c r="L385" s="84">
        <f>VLOOKUP(tbl2_2!A385,ishod_substance!A:R,18,0)</f>
        <v>0</v>
      </c>
      <c r="M385" s="165">
        <f>VLOOKUP(tbl2_2!A385,ishod_substance!A:AD,28,0)</f>
        <v>0</v>
      </c>
      <c r="N385" s="4">
        <f>VLOOKUP(tbl2_2!A385,ishod_substance!A:AD,20,0)</f>
        <v>0</v>
      </c>
      <c r="O385" s="4">
        <f>VLOOKUP(tbl2_2!A385,ishod_substance!A:AD,21,0)</f>
        <v>0</v>
      </c>
      <c r="P385" s="4">
        <f>VLOOKUP(tbl2_2!A385,ishod_substance!A:AD,22,0)</f>
        <v>0</v>
      </c>
      <c r="Q385" s="4">
        <f>VLOOKUP(tbl2_2!A385,ishod_substance!A:AD,23,0)</f>
        <v>0</v>
      </c>
      <c r="R385" s="4">
        <f>VLOOKUP(tbl2_2!A385,ishod_substance!A:AD,24,0)</f>
        <v>0</v>
      </c>
      <c r="S385" s="4">
        <f>VLOOKUP(tbl2_2!A385,ishod_substance!A:AD,25,0)</f>
        <v>0</v>
      </c>
      <c r="T385" s="4">
        <f>VLOOKUP(tbl2_2!A385,ishod_substance!A:AD,26,0)</f>
        <v>0</v>
      </c>
      <c r="U385" s="4">
        <f>VLOOKUP(tbl2_2!A385,ishod_substance!A:AD,27,0)</f>
        <v>0</v>
      </c>
      <c r="V385" s="166">
        <f>VLOOKUP(tbl2_2!A385,ishod_substance!A:AD,29,0)</f>
        <v>0</v>
      </c>
      <c r="W385" s="166">
        <f>VLOOKUP(tbl2_2!A385,ishod_substance!A:AD,30,0)</f>
        <v>0</v>
      </c>
      <c r="X385" s="166">
        <f>VLOOKUP(tbl2_2!A385,ishod_substance!A:AD,30,0)</f>
        <v>0</v>
      </c>
      <c r="Y385" s="10">
        <f>VLOOKUP(tbl2_2!A385,ishod_substance!A:AD,7,0)</f>
        <v>0</v>
      </c>
      <c r="Z385" s="9" t="e">
        <f>VLOOKUP(Y385,quide!$A$2:$B$1006,2,0)</f>
        <v>#N/A</v>
      </c>
      <c r="AA385" s="4" t="e">
        <f>VLOOKUP(Y385,quide!$A$2:$J$1006,10,0)</f>
        <v>#N/A</v>
      </c>
      <c r="AB385" s="50">
        <f>VLOOKUP(tbl2_2!A385,ishod_substance!A:AD,8,0)</f>
        <v>0</v>
      </c>
      <c r="AC385" s="28">
        <f t="shared" si="7"/>
        <v>0</v>
      </c>
      <c r="AD385" s="27">
        <f>VLOOKUP(tbl2_2!A385,ishod_substance!A:AD,9,0)</f>
        <v>0</v>
      </c>
      <c r="AE385" s="8">
        <f>VLOOKUP(tbl2_2!A385,ishod_substance!A:AD,9,0)</f>
        <v>0</v>
      </c>
      <c r="AF385" s="12"/>
    </row>
    <row r="386" spans="1:32" hidden="1" x14ac:dyDescent="0.25">
      <c r="A386">
        <v>378</v>
      </c>
      <c r="B386" s="85">
        <f>IFERROR(IF(OR(AND(ishod_substance!$O$1=3,OR(VLOOKUP('tbl2'!Y386,quide!A:G,7,0)=2,VLOOKUP('tbl2'!Y386,quide!A:G,7,0)=1)),AND(ishod_substance!$O$1=2,VLOOKUP('tbl2'!Y386,quide!A:I,9,0)=1)),1,0),0)</f>
        <v>0</v>
      </c>
      <c r="C386" s="5">
        <f>VLOOKUP(tbl2_2!A386,ishod_substance!A:P,2,0)</f>
        <v>0</v>
      </c>
      <c r="D386" s="7">
        <f>VLOOKUP(tbl2_2!A386,ishod_substance!A:P,3,0)</f>
        <v>0</v>
      </c>
      <c r="E386" s="5">
        <f>VLOOKUP(tbl2_2!A386,ishod_substance!A:P,11,0)</f>
        <v>0</v>
      </c>
      <c r="F386" s="6">
        <f>VLOOKUP(tbl2_2!A386,ishod_substance!A:P,15,0)</f>
        <v>0</v>
      </c>
      <c r="G386" s="6" t="str">
        <f>VLOOKUP(tbl2_2!A386,ishod_substance!A:P,12,0)&amp;"/"&amp;VLOOKUP(tbl2_2!A386,ishod_substance!A:P,14,0)</f>
        <v>/</v>
      </c>
      <c r="H386" s="29">
        <f>VLOOKUP(tbl2_2!A386,ishod_substance!A:P,6,0)</f>
        <v>0</v>
      </c>
      <c r="I386" s="10">
        <f>VLOOKUP(tbl2_2!A386,ishod_substance!A:P,15,0)</f>
        <v>0</v>
      </c>
      <c r="J386" s="10">
        <f>VLOOKUP(tbl2_2!A386,ishod_substance!A:P,5,0)</f>
        <v>0</v>
      </c>
      <c r="K386" s="84">
        <f>VLOOKUP(tbl2_2!A386,ishod_substance!A:Q,17,0)</f>
        <v>0</v>
      </c>
      <c r="L386" s="84">
        <f>VLOOKUP(tbl2_2!A386,ishod_substance!A:R,18,0)</f>
        <v>0</v>
      </c>
      <c r="M386" s="165">
        <f>VLOOKUP(tbl2_2!A386,ishod_substance!A:AD,28,0)</f>
        <v>0</v>
      </c>
      <c r="N386" s="4">
        <f>VLOOKUP(tbl2_2!A386,ishod_substance!A:AD,20,0)</f>
        <v>0</v>
      </c>
      <c r="O386" s="4">
        <f>VLOOKUP(tbl2_2!A386,ishod_substance!A:AD,21,0)</f>
        <v>0</v>
      </c>
      <c r="P386" s="4">
        <f>VLOOKUP(tbl2_2!A386,ishod_substance!A:AD,22,0)</f>
        <v>0</v>
      </c>
      <c r="Q386" s="4">
        <f>VLOOKUP(tbl2_2!A386,ishod_substance!A:AD,23,0)</f>
        <v>0</v>
      </c>
      <c r="R386" s="4">
        <f>VLOOKUP(tbl2_2!A386,ishod_substance!A:AD,24,0)</f>
        <v>0</v>
      </c>
      <c r="S386" s="4">
        <f>VLOOKUP(tbl2_2!A386,ishod_substance!A:AD,25,0)</f>
        <v>0</v>
      </c>
      <c r="T386" s="4">
        <f>VLOOKUP(tbl2_2!A386,ishod_substance!A:AD,26,0)</f>
        <v>0</v>
      </c>
      <c r="U386" s="4">
        <f>VLOOKUP(tbl2_2!A386,ishod_substance!A:AD,27,0)</f>
        <v>0</v>
      </c>
      <c r="V386" s="166">
        <f>VLOOKUP(tbl2_2!A386,ishod_substance!A:AD,29,0)</f>
        <v>0</v>
      </c>
      <c r="W386" s="166">
        <f>VLOOKUP(tbl2_2!A386,ishod_substance!A:AD,30,0)</f>
        <v>0</v>
      </c>
      <c r="X386" s="166">
        <f>VLOOKUP(tbl2_2!A386,ishod_substance!A:AD,30,0)</f>
        <v>0</v>
      </c>
      <c r="Y386" s="10">
        <f>VLOOKUP(tbl2_2!A386,ishod_substance!A:AD,7,0)</f>
        <v>0</v>
      </c>
      <c r="Z386" s="9" t="e">
        <f>VLOOKUP(Y386,quide!$A$2:$B$1006,2,0)</f>
        <v>#N/A</v>
      </c>
      <c r="AA386" s="4" t="e">
        <f>VLOOKUP(Y386,quide!$A$2:$J$1006,10,0)</f>
        <v>#N/A</v>
      </c>
      <c r="AB386" s="50">
        <f>VLOOKUP(tbl2_2!A386,ishod_substance!A:AD,8,0)</f>
        <v>0</v>
      </c>
      <c r="AC386" s="28">
        <f t="shared" si="7"/>
        <v>0</v>
      </c>
      <c r="AD386" s="27">
        <f>VLOOKUP(tbl2_2!A386,ishod_substance!A:AD,9,0)</f>
        <v>0</v>
      </c>
      <c r="AE386" s="8">
        <f>VLOOKUP(tbl2_2!A386,ishod_substance!A:AD,9,0)</f>
        <v>0</v>
      </c>
      <c r="AF386" s="12"/>
    </row>
    <row r="387" spans="1:32" hidden="1" x14ac:dyDescent="0.25">
      <c r="A387">
        <v>379</v>
      </c>
      <c r="B387" s="85">
        <f>IFERROR(IF(OR(AND(ishod_substance!$O$1=3,OR(VLOOKUP('tbl2'!Y387,quide!A:G,7,0)=2,VLOOKUP('tbl2'!Y387,quide!A:G,7,0)=1)),AND(ishod_substance!$O$1=2,VLOOKUP('tbl2'!Y387,quide!A:I,9,0)=1)),1,0),0)</f>
        <v>0</v>
      </c>
      <c r="C387" s="5">
        <f>VLOOKUP(tbl2_2!A387,ishod_substance!A:P,2,0)</f>
        <v>0</v>
      </c>
      <c r="D387" s="7">
        <f>VLOOKUP(tbl2_2!A387,ishod_substance!A:P,3,0)</f>
        <v>0</v>
      </c>
      <c r="E387" s="5">
        <f>VLOOKUP(tbl2_2!A387,ishod_substance!A:P,11,0)</f>
        <v>0</v>
      </c>
      <c r="F387" s="6">
        <f>VLOOKUP(tbl2_2!A387,ishod_substance!A:P,15,0)</f>
        <v>0</v>
      </c>
      <c r="G387" s="6" t="str">
        <f>VLOOKUP(tbl2_2!A387,ishod_substance!A:P,12,0)&amp;"/"&amp;VLOOKUP(tbl2_2!A387,ishod_substance!A:P,14,0)</f>
        <v>/</v>
      </c>
      <c r="H387" s="29">
        <f>VLOOKUP(tbl2_2!A387,ishod_substance!A:P,6,0)</f>
        <v>0</v>
      </c>
      <c r="I387" s="10">
        <f>VLOOKUP(tbl2_2!A387,ishod_substance!A:P,15,0)</f>
        <v>0</v>
      </c>
      <c r="J387" s="10">
        <f>VLOOKUP(tbl2_2!A387,ishod_substance!A:P,5,0)</f>
        <v>0</v>
      </c>
      <c r="K387" s="84">
        <f>VLOOKUP(tbl2_2!A387,ishod_substance!A:Q,17,0)</f>
        <v>0</v>
      </c>
      <c r="L387" s="84">
        <f>VLOOKUP(tbl2_2!A387,ishod_substance!A:R,18,0)</f>
        <v>0</v>
      </c>
      <c r="M387" s="165">
        <f>VLOOKUP(tbl2_2!A387,ishod_substance!A:AD,28,0)</f>
        <v>0</v>
      </c>
      <c r="N387" s="4">
        <f>VLOOKUP(tbl2_2!A387,ishod_substance!A:AD,20,0)</f>
        <v>0</v>
      </c>
      <c r="O387" s="4">
        <f>VLOOKUP(tbl2_2!A387,ishod_substance!A:AD,21,0)</f>
        <v>0</v>
      </c>
      <c r="P387" s="4">
        <f>VLOOKUP(tbl2_2!A387,ishod_substance!A:AD,22,0)</f>
        <v>0</v>
      </c>
      <c r="Q387" s="4">
        <f>VLOOKUP(tbl2_2!A387,ishod_substance!A:AD,23,0)</f>
        <v>0</v>
      </c>
      <c r="R387" s="4">
        <f>VLOOKUP(tbl2_2!A387,ishod_substance!A:AD,24,0)</f>
        <v>0</v>
      </c>
      <c r="S387" s="4">
        <f>VLOOKUP(tbl2_2!A387,ishod_substance!A:AD,25,0)</f>
        <v>0</v>
      </c>
      <c r="T387" s="4">
        <f>VLOOKUP(tbl2_2!A387,ishod_substance!A:AD,26,0)</f>
        <v>0</v>
      </c>
      <c r="U387" s="4">
        <f>VLOOKUP(tbl2_2!A387,ishod_substance!A:AD,27,0)</f>
        <v>0</v>
      </c>
      <c r="V387" s="166">
        <f>VLOOKUP(tbl2_2!A387,ishod_substance!A:AD,29,0)</f>
        <v>0</v>
      </c>
      <c r="W387" s="166">
        <f>VLOOKUP(tbl2_2!A387,ishod_substance!A:AD,30,0)</f>
        <v>0</v>
      </c>
      <c r="X387" s="166">
        <f>VLOOKUP(tbl2_2!A387,ishod_substance!A:AD,30,0)</f>
        <v>0</v>
      </c>
      <c r="Y387" s="10">
        <f>VLOOKUP(tbl2_2!A387,ishod_substance!A:AD,7,0)</f>
        <v>0</v>
      </c>
      <c r="Z387" s="9" t="e">
        <f>VLOOKUP(Y387,quide!$A$2:$B$1006,2,0)</f>
        <v>#N/A</v>
      </c>
      <c r="AA387" s="4" t="e">
        <f>VLOOKUP(Y387,quide!$A$2:$J$1006,10,0)</f>
        <v>#N/A</v>
      </c>
      <c r="AB387" s="50">
        <f>VLOOKUP(tbl2_2!A387,ishod_substance!A:AD,8,0)</f>
        <v>0</v>
      </c>
      <c r="AC387" s="28">
        <f t="shared" si="7"/>
        <v>0</v>
      </c>
      <c r="AD387" s="27">
        <f>VLOOKUP(tbl2_2!A387,ishod_substance!A:AD,9,0)</f>
        <v>0</v>
      </c>
      <c r="AE387" s="8">
        <f>VLOOKUP(tbl2_2!A387,ishod_substance!A:AD,9,0)</f>
        <v>0</v>
      </c>
      <c r="AF387" s="12"/>
    </row>
    <row r="388" spans="1:32" hidden="1" x14ac:dyDescent="0.25">
      <c r="A388">
        <v>380</v>
      </c>
      <c r="B388" s="85">
        <f>IFERROR(IF(OR(AND(ishod_substance!$O$1=3,OR(VLOOKUP('tbl2'!Y388,quide!A:G,7,0)=2,VLOOKUP('tbl2'!Y388,quide!A:G,7,0)=1)),AND(ishod_substance!$O$1=2,VLOOKUP('tbl2'!Y388,quide!A:I,9,0)=1)),1,0),0)</f>
        <v>0</v>
      </c>
      <c r="C388" s="5">
        <f>VLOOKUP(tbl2_2!A388,ishod_substance!A:P,2,0)</f>
        <v>0</v>
      </c>
      <c r="D388" s="7">
        <f>VLOOKUP(tbl2_2!A388,ishod_substance!A:P,3,0)</f>
        <v>0</v>
      </c>
      <c r="E388" s="5">
        <f>VLOOKUP(tbl2_2!A388,ishod_substance!A:P,11,0)</f>
        <v>0</v>
      </c>
      <c r="F388" s="6">
        <f>VLOOKUP(tbl2_2!A388,ishod_substance!A:P,15,0)</f>
        <v>0</v>
      </c>
      <c r="G388" s="6" t="str">
        <f>VLOOKUP(tbl2_2!A388,ishod_substance!A:P,12,0)&amp;"/"&amp;VLOOKUP(tbl2_2!A388,ishod_substance!A:P,14,0)</f>
        <v>/</v>
      </c>
      <c r="H388" s="29">
        <f>VLOOKUP(tbl2_2!A388,ishod_substance!A:P,6,0)</f>
        <v>0</v>
      </c>
      <c r="I388" s="10">
        <f>VLOOKUP(tbl2_2!A388,ishod_substance!A:P,15,0)</f>
        <v>0</v>
      </c>
      <c r="J388" s="10">
        <f>VLOOKUP(tbl2_2!A388,ishod_substance!A:P,5,0)</f>
        <v>0</v>
      </c>
      <c r="K388" s="84">
        <f>VLOOKUP(tbl2_2!A388,ishod_substance!A:Q,17,0)</f>
        <v>0</v>
      </c>
      <c r="L388" s="84">
        <f>VLOOKUP(tbl2_2!A388,ishod_substance!A:R,18,0)</f>
        <v>0</v>
      </c>
      <c r="M388" s="165">
        <f>VLOOKUP(tbl2_2!A388,ishod_substance!A:AD,28,0)</f>
        <v>0</v>
      </c>
      <c r="N388" s="4">
        <f>VLOOKUP(tbl2_2!A388,ishod_substance!A:AD,20,0)</f>
        <v>0</v>
      </c>
      <c r="O388" s="4">
        <f>VLOOKUP(tbl2_2!A388,ishod_substance!A:AD,21,0)</f>
        <v>0</v>
      </c>
      <c r="P388" s="4">
        <f>VLOOKUP(tbl2_2!A388,ishod_substance!A:AD,22,0)</f>
        <v>0</v>
      </c>
      <c r="Q388" s="4">
        <f>VLOOKUP(tbl2_2!A388,ishod_substance!A:AD,23,0)</f>
        <v>0</v>
      </c>
      <c r="R388" s="4">
        <f>VLOOKUP(tbl2_2!A388,ishod_substance!A:AD,24,0)</f>
        <v>0</v>
      </c>
      <c r="S388" s="4">
        <f>VLOOKUP(tbl2_2!A388,ishod_substance!A:AD,25,0)</f>
        <v>0</v>
      </c>
      <c r="T388" s="4">
        <f>VLOOKUP(tbl2_2!A388,ishod_substance!A:AD,26,0)</f>
        <v>0</v>
      </c>
      <c r="U388" s="4">
        <f>VLOOKUP(tbl2_2!A388,ishod_substance!A:AD,27,0)</f>
        <v>0</v>
      </c>
      <c r="V388" s="166">
        <f>VLOOKUP(tbl2_2!A388,ishod_substance!A:AD,29,0)</f>
        <v>0</v>
      </c>
      <c r="W388" s="166">
        <f>VLOOKUP(tbl2_2!A388,ishod_substance!A:AD,30,0)</f>
        <v>0</v>
      </c>
      <c r="X388" s="166">
        <f>VLOOKUP(tbl2_2!A388,ishod_substance!A:AD,30,0)</f>
        <v>0</v>
      </c>
      <c r="Y388" s="10">
        <f>VLOOKUP(tbl2_2!A388,ishod_substance!A:AD,7,0)</f>
        <v>0</v>
      </c>
      <c r="Z388" s="9" t="e">
        <f>VLOOKUP(Y388,quide!$A$2:$B$1006,2,0)</f>
        <v>#N/A</v>
      </c>
      <c r="AA388" s="4" t="e">
        <f>VLOOKUP(Y388,quide!$A$2:$J$1006,10,0)</f>
        <v>#N/A</v>
      </c>
      <c r="AB388" s="50">
        <f>VLOOKUP(tbl2_2!A388,ishod_substance!A:AD,8,0)</f>
        <v>0</v>
      </c>
      <c r="AC388" s="28">
        <f t="shared" si="7"/>
        <v>0</v>
      </c>
      <c r="AD388" s="27">
        <f>VLOOKUP(tbl2_2!A388,ishod_substance!A:AD,9,0)</f>
        <v>0</v>
      </c>
      <c r="AE388" s="8">
        <f>VLOOKUP(tbl2_2!A388,ishod_substance!A:AD,9,0)</f>
        <v>0</v>
      </c>
      <c r="AF388" s="12"/>
    </row>
    <row r="389" spans="1:32" hidden="1" x14ac:dyDescent="0.25">
      <c r="A389">
        <v>381</v>
      </c>
      <c r="B389" s="85">
        <f>IFERROR(IF(OR(AND(ishod_substance!$O$1=3,OR(VLOOKUP('tbl2'!Y389,quide!A:G,7,0)=2,VLOOKUP('tbl2'!Y389,quide!A:G,7,0)=1)),AND(ishod_substance!$O$1=2,VLOOKUP('tbl2'!Y389,quide!A:I,9,0)=1)),1,0),0)</f>
        <v>0</v>
      </c>
      <c r="C389" s="5">
        <f>VLOOKUP(tbl2_2!A389,ishod_substance!A:P,2,0)</f>
        <v>0</v>
      </c>
      <c r="D389" s="7">
        <f>VLOOKUP(tbl2_2!A389,ishod_substance!A:P,3,0)</f>
        <v>0</v>
      </c>
      <c r="E389" s="5">
        <f>VLOOKUP(tbl2_2!A389,ishod_substance!A:P,11,0)</f>
        <v>0</v>
      </c>
      <c r="F389" s="6">
        <f>VLOOKUP(tbl2_2!A389,ishod_substance!A:P,15,0)</f>
        <v>0</v>
      </c>
      <c r="G389" s="6" t="str">
        <f>VLOOKUP(tbl2_2!A389,ishod_substance!A:P,12,0)&amp;"/"&amp;VLOOKUP(tbl2_2!A389,ishod_substance!A:P,14,0)</f>
        <v>/</v>
      </c>
      <c r="H389" s="29">
        <f>VLOOKUP(tbl2_2!A389,ishod_substance!A:P,6,0)</f>
        <v>0</v>
      </c>
      <c r="I389" s="10">
        <f>VLOOKUP(tbl2_2!A389,ishod_substance!A:P,15,0)</f>
        <v>0</v>
      </c>
      <c r="J389" s="10">
        <f>VLOOKUP(tbl2_2!A389,ishod_substance!A:P,5,0)</f>
        <v>0</v>
      </c>
      <c r="K389" s="84">
        <f>VLOOKUP(tbl2_2!A389,ishod_substance!A:Q,17,0)</f>
        <v>0</v>
      </c>
      <c r="L389" s="84">
        <f>VLOOKUP(tbl2_2!A389,ishod_substance!A:R,18,0)</f>
        <v>0</v>
      </c>
      <c r="M389" s="165">
        <f>VLOOKUP(tbl2_2!A389,ishod_substance!A:AD,28,0)</f>
        <v>0</v>
      </c>
      <c r="N389" s="4">
        <f>VLOOKUP(tbl2_2!A389,ishod_substance!A:AD,20,0)</f>
        <v>0</v>
      </c>
      <c r="O389" s="4">
        <f>VLOOKUP(tbl2_2!A389,ishod_substance!A:AD,21,0)</f>
        <v>0</v>
      </c>
      <c r="P389" s="4">
        <f>VLOOKUP(tbl2_2!A389,ishod_substance!A:AD,22,0)</f>
        <v>0</v>
      </c>
      <c r="Q389" s="4">
        <f>VLOOKUP(tbl2_2!A389,ishod_substance!A:AD,23,0)</f>
        <v>0</v>
      </c>
      <c r="R389" s="4">
        <f>VLOOKUP(tbl2_2!A389,ishod_substance!A:AD,24,0)</f>
        <v>0</v>
      </c>
      <c r="S389" s="4">
        <f>VLOOKUP(tbl2_2!A389,ishod_substance!A:AD,25,0)</f>
        <v>0</v>
      </c>
      <c r="T389" s="4">
        <f>VLOOKUP(tbl2_2!A389,ishod_substance!A:AD,26,0)</f>
        <v>0</v>
      </c>
      <c r="U389" s="4">
        <f>VLOOKUP(tbl2_2!A389,ishod_substance!A:AD,27,0)</f>
        <v>0</v>
      </c>
      <c r="V389" s="166">
        <f>VLOOKUP(tbl2_2!A389,ishod_substance!A:AD,29,0)</f>
        <v>0</v>
      </c>
      <c r="W389" s="166">
        <f>VLOOKUP(tbl2_2!A389,ishod_substance!A:AD,30,0)</f>
        <v>0</v>
      </c>
      <c r="X389" s="166">
        <f>VLOOKUP(tbl2_2!A389,ishod_substance!A:AD,30,0)</f>
        <v>0</v>
      </c>
      <c r="Y389" s="10">
        <f>VLOOKUP(tbl2_2!A389,ishod_substance!A:AD,7,0)</f>
        <v>0</v>
      </c>
      <c r="Z389" s="9" t="e">
        <f>VLOOKUP(Y389,quide!$A$2:$B$1006,2,0)</f>
        <v>#N/A</v>
      </c>
      <c r="AA389" s="4" t="e">
        <f>VLOOKUP(Y389,quide!$A$2:$J$1006,10,0)</f>
        <v>#N/A</v>
      </c>
      <c r="AB389" s="50">
        <f>VLOOKUP(tbl2_2!A389,ishod_substance!A:AD,8,0)</f>
        <v>0</v>
      </c>
      <c r="AC389" s="28">
        <f t="shared" si="7"/>
        <v>0</v>
      </c>
      <c r="AD389" s="27">
        <f>VLOOKUP(tbl2_2!A389,ishod_substance!A:AD,9,0)</f>
        <v>0</v>
      </c>
      <c r="AE389" s="8">
        <f>VLOOKUP(tbl2_2!A389,ishod_substance!A:AD,9,0)</f>
        <v>0</v>
      </c>
      <c r="AF389" s="12"/>
    </row>
    <row r="390" spans="1:32" hidden="1" x14ac:dyDescent="0.25">
      <c r="A390">
        <v>382</v>
      </c>
      <c r="B390" s="85">
        <f>IFERROR(IF(OR(AND(ishod_substance!$O$1=3,OR(VLOOKUP('tbl2'!Y390,quide!A:G,7,0)=2,VLOOKUP('tbl2'!Y390,quide!A:G,7,0)=1)),AND(ishod_substance!$O$1=2,VLOOKUP('tbl2'!Y390,quide!A:I,9,0)=1)),1,0),0)</f>
        <v>0</v>
      </c>
      <c r="C390" s="5">
        <f>VLOOKUP(tbl2_2!A390,ishod_substance!A:P,2,0)</f>
        <v>0</v>
      </c>
      <c r="D390" s="7">
        <f>VLOOKUP(tbl2_2!A390,ishod_substance!A:P,3,0)</f>
        <v>0</v>
      </c>
      <c r="E390" s="5">
        <f>VLOOKUP(tbl2_2!A390,ishod_substance!A:P,11,0)</f>
        <v>0</v>
      </c>
      <c r="F390" s="6">
        <f>VLOOKUP(tbl2_2!A390,ishod_substance!A:P,15,0)</f>
        <v>0</v>
      </c>
      <c r="G390" s="6" t="str">
        <f>VLOOKUP(tbl2_2!A390,ishod_substance!A:P,12,0)&amp;"/"&amp;VLOOKUP(tbl2_2!A390,ishod_substance!A:P,14,0)</f>
        <v>/</v>
      </c>
      <c r="H390" s="29">
        <f>VLOOKUP(tbl2_2!A390,ishod_substance!A:P,6,0)</f>
        <v>0</v>
      </c>
      <c r="I390" s="10">
        <f>VLOOKUP(tbl2_2!A390,ishod_substance!A:P,15,0)</f>
        <v>0</v>
      </c>
      <c r="J390" s="10">
        <f>VLOOKUP(tbl2_2!A390,ishod_substance!A:P,5,0)</f>
        <v>0</v>
      </c>
      <c r="K390" s="84">
        <f>VLOOKUP(tbl2_2!A390,ishod_substance!A:Q,17,0)</f>
        <v>0</v>
      </c>
      <c r="L390" s="84">
        <f>VLOOKUP(tbl2_2!A390,ishod_substance!A:R,18,0)</f>
        <v>0</v>
      </c>
      <c r="M390" s="165">
        <f>VLOOKUP(tbl2_2!A390,ishod_substance!A:AD,28,0)</f>
        <v>0</v>
      </c>
      <c r="N390" s="4">
        <f>VLOOKUP(tbl2_2!A390,ishod_substance!A:AD,20,0)</f>
        <v>0</v>
      </c>
      <c r="O390" s="4">
        <f>VLOOKUP(tbl2_2!A390,ishod_substance!A:AD,21,0)</f>
        <v>0</v>
      </c>
      <c r="P390" s="4">
        <f>VLOOKUP(tbl2_2!A390,ishod_substance!A:AD,22,0)</f>
        <v>0</v>
      </c>
      <c r="Q390" s="4">
        <f>VLOOKUP(tbl2_2!A390,ishod_substance!A:AD,23,0)</f>
        <v>0</v>
      </c>
      <c r="R390" s="4">
        <f>VLOOKUP(tbl2_2!A390,ishod_substance!A:AD,24,0)</f>
        <v>0</v>
      </c>
      <c r="S390" s="4">
        <f>VLOOKUP(tbl2_2!A390,ishod_substance!A:AD,25,0)</f>
        <v>0</v>
      </c>
      <c r="T390" s="4">
        <f>VLOOKUP(tbl2_2!A390,ishod_substance!A:AD,26,0)</f>
        <v>0</v>
      </c>
      <c r="U390" s="4">
        <f>VLOOKUP(tbl2_2!A390,ishod_substance!A:AD,27,0)</f>
        <v>0</v>
      </c>
      <c r="V390" s="166">
        <f>VLOOKUP(tbl2_2!A390,ishod_substance!A:AD,29,0)</f>
        <v>0</v>
      </c>
      <c r="W390" s="166">
        <f>VLOOKUP(tbl2_2!A390,ishod_substance!A:AD,30,0)</f>
        <v>0</v>
      </c>
      <c r="X390" s="166">
        <f>VLOOKUP(tbl2_2!A390,ishod_substance!A:AD,30,0)</f>
        <v>0</v>
      </c>
      <c r="Y390" s="10">
        <f>VLOOKUP(tbl2_2!A390,ishod_substance!A:AD,7,0)</f>
        <v>0</v>
      </c>
      <c r="Z390" s="9" t="e">
        <f>VLOOKUP(Y390,quide!$A$2:$B$1006,2,0)</f>
        <v>#N/A</v>
      </c>
      <c r="AA390" s="4" t="e">
        <f>VLOOKUP(Y390,quide!$A$2:$J$1006,10,0)</f>
        <v>#N/A</v>
      </c>
      <c r="AB390" s="50">
        <f>VLOOKUP(tbl2_2!A390,ishod_substance!A:AD,8,0)</f>
        <v>0</v>
      </c>
      <c r="AC390" s="28">
        <f t="shared" si="7"/>
        <v>0</v>
      </c>
      <c r="AD390" s="27">
        <f>VLOOKUP(tbl2_2!A390,ishod_substance!A:AD,9,0)</f>
        <v>0</v>
      </c>
      <c r="AE390" s="8">
        <f>VLOOKUP(tbl2_2!A390,ishod_substance!A:AD,9,0)</f>
        <v>0</v>
      </c>
      <c r="AF390" s="12"/>
    </row>
    <row r="391" spans="1:32" hidden="1" x14ac:dyDescent="0.25">
      <c r="A391">
        <v>383</v>
      </c>
      <c r="B391" s="85">
        <f>IFERROR(IF(OR(AND(ishod_substance!$O$1=3,OR(VLOOKUP('tbl2'!Y391,quide!A:G,7,0)=2,VLOOKUP('tbl2'!Y391,quide!A:G,7,0)=1)),AND(ishod_substance!$O$1=2,VLOOKUP('tbl2'!Y391,quide!A:I,9,0)=1)),1,0),0)</f>
        <v>0</v>
      </c>
      <c r="C391" s="5">
        <f>VLOOKUP(tbl2_2!A391,ishod_substance!A:P,2,0)</f>
        <v>0</v>
      </c>
      <c r="D391" s="7">
        <f>VLOOKUP(tbl2_2!A391,ishod_substance!A:P,3,0)</f>
        <v>0</v>
      </c>
      <c r="E391" s="5">
        <f>VLOOKUP(tbl2_2!A391,ishod_substance!A:P,11,0)</f>
        <v>0</v>
      </c>
      <c r="F391" s="6">
        <f>VLOOKUP(tbl2_2!A391,ishod_substance!A:P,15,0)</f>
        <v>0</v>
      </c>
      <c r="G391" s="6" t="str">
        <f>VLOOKUP(tbl2_2!A391,ishod_substance!A:P,12,0)&amp;"/"&amp;VLOOKUP(tbl2_2!A391,ishod_substance!A:P,14,0)</f>
        <v>/</v>
      </c>
      <c r="H391" s="29">
        <f>VLOOKUP(tbl2_2!A391,ishod_substance!A:P,6,0)</f>
        <v>0</v>
      </c>
      <c r="I391" s="10">
        <f>VLOOKUP(tbl2_2!A391,ishod_substance!A:P,15,0)</f>
        <v>0</v>
      </c>
      <c r="J391" s="10">
        <f>VLOOKUP(tbl2_2!A391,ishod_substance!A:P,5,0)</f>
        <v>0</v>
      </c>
      <c r="K391" s="84">
        <f>VLOOKUP(tbl2_2!A391,ishod_substance!A:Q,17,0)</f>
        <v>0</v>
      </c>
      <c r="L391" s="84">
        <f>VLOOKUP(tbl2_2!A391,ishod_substance!A:R,18,0)</f>
        <v>0</v>
      </c>
      <c r="M391" s="165">
        <f>VLOOKUP(tbl2_2!A391,ishod_substance!A:AD,28,0)</f>
        <v>0</v>
      </c>
      <c r="N391" s="4">
        <f>VLOOKUP(tbl2_2!A391,ishod_substance!A:AD,20,0)</f>
        <v>0</v>
      </c>
      <c r="O391" s="4">
        <f>VLOOKUP(tbl2_2!A391,ishod_substance!A:AD,21,0)</f>
        <v>0</v>
      </c>
      <c r="P391" s="4">
        <f>VLOOKUP(tbl2_2!A391,ishod_substance!A:AD,22,0)</f>
        <v>0</v>
      </c>
      <c r="Q391" s="4">
        <f>VLOOKUP(tbl2_2!A391,ishod_substance!A:AD,23,0)</f>
        <v>0</v>
      </c>
      <c r="R391" s="4">
        <f>VLOOKUP(tbl2_2!A391,ishod_substance!A:AD,24,0)</f>
        <v>0</v>
      </c>
      <c r="S391" s="4">
        <f>VLOOKUP(tbl2_2!A391,ishod_substance!A:AD,25,0)</f>
        <v>0</v>
      </c>
      <c r="T391" s="4">
        <f>VLOOKUP(tbl2_2!A391,ishod_substance!A:AD,26,0)</f>
        <v>0</v>
      </c>
      <c r="U391" s="4">
        <f>VLOOKUP(tbl2_2!A391,ishod_substance!A:AD,27,0)</f>
        <v>0</v>
      </c>
      <c r="V391" s="166">
        <f>VLOOKUP(tbl2_2!A391,ishod_substance!A:AD,29,0)</f>
        <v>0</v>
      </c>
      <c r="W391" s="166">
        <f>VLOOKUP(tbl2_2!A391,ishod_substance!A:AD,30,0)</f>
        <v>0</v>
      </c>
      <c r="X391" s="166">
        <f>VLOOKUP(tbl2_2!A391,ishod_substance!A:AD,30,0)</f>
        <v>0</v>
      </c>
      <c r="Y391" s="10">
        <f>VLOOKUP(tbl2_2!A391,ishod_substance!A:AD,7,0)</f>
        <v>0</v>
      </c>
      <c r="Z391" s="9" t="e">
        <f>VLOOKUP(Y391,quide!$A$2:$B$1006,2,0)</f>
        <v>#N/A</v>
      </c>
      <c r="AA391" s="4" t="e">
        <f>VLOOKUP(Y391,quide!$A$2:$J$1006,10,0)</f>
        <v>#N/A</v>
      </c>
      <c r="AB391" s="50">
        <f>VLOOKUP(tbl2_2!A391,ishod_substance!A:AD,8,0)</f>
        <v>0</v>
      </c>
      <c r="AC391" s="28">
        <f t="shared" si="7"/>
        <v>0</v>
      </c>
      <c r="AD391" s="27">
        <f>VLOOKUP(tbl2_2!A391,ishod_substance!A:AD,9,0)</f>
        <v>0</v>
      </c>
      <c r="AE391" s="8">
        <f>VLOOKUP(tbl2_2!A391,ishod_substance!A:AD,9,0)</f>
        <v>0</v>
      </c>
      <c r="AF391" s="12"/>
    </row>
    <row r="392" spans="1:32" hidden="1" x14ac:dyDescent="0.25">
      <c r="A392">
        <v>384</v>
      </c>
      <c r="B392" s="85">
        <f>IFERROR(IF(OR(AND(ishod_substance!$O$1=3,OR(VLOOKUP('tbl2'!Y392,quide!A:G,7,0)=2,VLOOKUP('tbl2'!Y392,quide!A:G,7,0)=1)),AND(ishod_substance!$O$1=2,VLOOKUP('tbl2'!Y392,quide!A:I,9,0)=1)),1,0),0)</f>
        <v>0</v>
      </c>
      <c r="C392" s="5">
        <f>VLOOKUP(tbl2_2!A392,ishod_substance!A:P,2,0)</f>
        <v>0</v>
      </c>
      <c r="D392" s="7">
        <f>VLOOKUP(tbl2_2!A392,ishod_substance!A:P,3,0)</f>
        <v>0</v>
      </c>
      <c r="E392" s="5">
        <f>VLOOKUP(tbl2_2!A392,ishod_substance!A:P,11,0)</f>
        <v>0</v>
      </c>
      <c r="F392" s="6">
        <f>VLOOKUP(tbl2_2!A392,ishod_substance!A:P,15,0)</f>
        <v>0</v>
      </c>
      <c r="G392" s="6" t="str">
        <f>VLOOKUP(tbl2_2!A392,ishod_substance!A:P,12,0)&amp;"/"&amp;VLOOKUP(tbl2_2!A392,ishod_substance!A:P,14,0)</f>
        <v>/</v>
      </c>
      <c r="H392" s="29">
        <f>VLOOKUP(tbl2_2!A392,ishod_substance!A:P,6,0)</f>
        <v>0</v>
      </c>
      <c r="I392" s="10">
        <f>VLOOKUP(tbl2_2!A392,ishod_substance!A:P,15,0)</f>
        <v>0</v>
      </c>
      <c r="J392" s="10">
        <f>VLOOKUP(tbl2_2!A392,ishod_substance!A:P,5,0)</f>
        <v>0</v>
      </c>
      <c r="K392" s="84">
        <f>VLOOKUP(tbl2_2!A392,ishod_substance!A:Q,17,0)</f>
        <v>0</v>
      </c>
      <c r="L392" s="84">
        <f>VLOOKUP(tbl2_2!A392,ishod_substance!A:R,18,0)</f>
        <v>0</v>
      </c>
      <c r="M392" s="165">
        <f>VLOOKUP(tbl2_2!A392,ishod_substance!A:AD,28,0)</f>
        <v>0</v>
      </c>
      <c r="N392" s="4">
        <f>VLOOKUP(tbl2_2!A392,ishod_substance!A:AD,20,0)</f>
        <v>0</v>
      </c>
      <c r="O392" s="4">
        <f>VLOOKUP(tbl2_2!A392,ishod_substance!A:AD,21,0)</f>
        <v>0</v>
      </c>
      <c r="P392" s="4">
        <f>VLOOKUP(tbl2_2!A392,ishod_substance!A:AD,22,0)</f>
        <v>0</v>
      </c>
      <c r="Q392" s="4">
        <f>VLOOKUP(tbl2_2!A392,ishod_substance!A:AD,23,0)</f>
        <v>0</v>
      </c>
      <c r="R392" s="4">
        <f>VLOOKUP(tbl2_2!A392,ishod_substance!A:AD,24,0)</f>
        <v>0</v>
      </c>
      <c r="S392" s="4">
        <f>VLOOKUP(tbl2_2!A392,ishod_substance!A:AD,25,0)</f>
        <v>0</v>
      </c>
      <c r="T392" s="4">
        <f>VLOOKUP(tbl2_2!A392,ishod_substance!A:AD,26,0)</f>
        <v>0</v>
      </c>
      <c r="U392" s="4">
        <f>VLOOKUP(tbl2_2!A392,ishod_substance!A:AD,27,0)</f>
        <v>0</v>
      </c>
      <c r="V392" s="166">
        <f>VLOOKUP(tbl2_2!A392,ishod_substance!A:AD,29,0)</f>
        <v>0</v>
      </c>
      <c r="W392" s="166">
        <f>VLOOKUP(tbl2_2!A392,ishod_substance!A:AD,30,0)</f>
        <v>0</v>
      </c>
      <c r="X392" s="166">
        <f>VLOOKUP(tbl2_2!A392,ishod_substance!A:AD,30,0)</f>
        <v>0</v>
      </c>
      <c r="Y392" s="10">
        <f>VLOOKUP(tbl2_2!A392,ishod_substance!A:AD,7,0)</f>
        <v>0</v>
      </c>
      <c r="Z392" s="9" t="e">
        <f>VLOOKUP(Y392,quide!$A$2:$B$1006,2,0)</f>
        <v>#N/A</v>
      </c>
      <c r="AA392" s="4" t="e">
        <f>VLOOKUP(Y392,quide!$A$2:$J$1006,10,0)</f>
        <v>#N/A</v>
      </c>
      <c r="AB392" s="50">
        <f>VLOOKUP(tbl2_2!A392,ishod_substance!A:AD,8,0)</f>
        <v>0</v>
      </c>
      <c r="AC392" s="28">
        <f t="shared" si="7"/>
        <v>0</v>
      </c>
      <c r="AD392" s="27">
        <f>VLOOKUP(tbl2_2!A392,ishod_substance!A:AD,9,0)</f>
        <v>0</v>
      </c>
      <c r="AE392" s="8">
        <f>VLOOKUP(tbl2_2!A392,ishod_substance!A:AD,9,0)</f>
        <v>0</v>
      </c>
      <c r="AF392" s="12"/>
    </row>
    <row r="393" spans="1:32" hidden="1" x14ac:dyDescent="0.25">
      <c r="A393">
        <v>385</v>
      </c>
      <c r="B393" s="85">
        <f>IFERROR(IF(OR(AND(ishod_substance!$O$1=3,OR(VLOOKUP('tbl2'!Y393,quide!A:G,7,0)=2,VLOOKUP('tbl2'!Y393,quide!A:G,7,0)=1)),AND(ishod_substance!$O$1=2,VLOOKUP('tbl2'!Y393,quide!A:I,9,0)=1)),1,0),0)</f>
        <v>0</v>
      </c>
      <c r="C393" s="5">
        <f>VLOOKUP(tbl2_2!A393,ishod_substance!A:P,2,0)</f>
        <v>0</v>
      </c>
      <c r="D393" s="7">
        <f>VLOOKUP(tbl2_2!A393,ishod_substance!A:P,3,0)</f>
        <v>0</v>
      </c>
      <c r="E393" s="5">
        <f>VLOOKUP(tbl2_2!A393,ishod_substance!A:P,11,0)</f>
        <v>0</v>
      </c>
      <c r="F393" s="6">
        <f>VLOOKUP(tbl2_2!A393,ishod_substance!A:P,15,0)</f>
        <v>0</v>
      </c>
      <c r="G393" s="6" t="str">
        <f>VLOOKUP(tbl2_2!A393,ishod_substance!A:P,12,0)&amp;"/"&amp;VLOOKUP(tbl2_2!A393,ishod_substance!A:P,14,0)</f>
        <v>/</v>
      </c>
      <c r="H393" s="29">
        <f>VLOOKUP(tbl2_2!A393,ishod_substance!A:P,6,0)</f>
        <v>0</v>
      </c>
      <c r="I393" s="10">
        <f>VLOOKUP(tbl2_2!A393,ishod_substance!A:P,15,0)</f>
        <v>0</v>
      </c>
      <c r="J393" s="10">
        <f>VLOOKUP(tbl2_2!A393,ishod_substance!A:P,5,0)</f>
        <v>0</v>
      </c>
      <c r="K393" s="84">
        <f>VLOOKUP(tbl2_2!A393,ishod_substance!A:Q,17,0)</f>
        <v>0</v>
      </c>
      <c r="L393" s="84">
        <f>VLOOKUP(tbl2_2!A393,ishod_substance!A:R,18,0)</f>
        <v>0</v>
      </c>
      <c r="M393" s="165">
        <f>VLOOKUP(tbl2_2!A393,ishod_substance!A:AD,28,0)</f>
        <v>0</v>
      </c>
      <c r="N393" s="4">
        <f>VLOOKUP(tbl2_2!A393,ishod_substance!A:AD,20,0)</f>
        <v>0</v>
      </c>
      <c r="O393" s="4">
        <f>VLOOKUP(tbl2_2!A393,ishod_substance!A:AD,21,0)</f>
        <v>0</v>
      </c>
      <c r="P393" s="4">
        <f>VLOOKUP(tbl2_2!A393,ishod_substance!A:AD,22,0)</f>
        <v>0</v>
      </c>
      <c r="Q393" s="4">
        <f>VLOOKUP(tbl2_2!A393,ishod_substance!A:AD,23,0)</f>
        <v>0</v>
      </c>
      <c r="R393" s="4">
        <f>VLOOKUP(tbl2_2!A393,ishod_substance!A:AD,24,0)</f>
        <v>0</v>
      </c>
      <c r="S393" s="4">
        <f>VLOOKUP(tbl2_2!A393,ishod_substance!A:AD,25,0)</f>
        <v>0</v>
      </c>
      <c r="T393" s="4">
        <f>VLOOKUP(tbl2_2!A393,ishod_substance!A:AD,26,0)</f>
        <v>0</v>
      </c>
      <c r="U393" s="4">
        <f>VLOOKUP(tbl2_2!A393,ishod_substance!A:AD,27,0)</f>
        <v>0</v>
      </c>
      <c r="V393" s="166">
        <f>VLOOKUP(tbl2_2!A393,ishod_substance!A:AD,29,0)</f>
        <v>0</v>
      </c>
      <c r="W393" s="166">
        <f>VLOOKUP(tbl2_2!A393,ishod_substance!A:AD,30,0)</f>
        <v>0</v>
      </c>
      <c r="X393" s="166">
        <f>VLOOKUP(tbl2_2!A393,ishod_substance!A:AD,30,0)</f>
        <v>0</v>
      </c>
      <c r="Y393" s="10">
        <f>VLOOKUP(tbl2_2!A393,ishod_substance!A:AD,7,0)</f>
        <v>0</v>
      </c>
      <c r="Z393" s="9" t="e">
        <f>VLOOKUP(Y393,quide!$A$2:$B$1006,2,0)</f>
        <v>#N/A</v>
      </c>
      <c r="AA393" s="4" t="e">
        <f>VLOOKUP(Y393,quide!$A$2:$J$1006,10,0)</f>
        <v>#N/A</v>
      </c>
      <c r="AB393" s="50">
        <f>VLOOKUP(tbl2_2!A393,ishod_substance!A:AD,8,0)</f>
        <v>0</v>
      </c>
      <c r="AC393" s="28">
        <f t="shared" si="7"/>
        <v>0</v>
      </c>
      <c r="AD393" s="27">
        <f>VLOOKUP(tbl2_2!A393,ishod_substance!A:AD,9,0)</f>
        <v>0</v>
      </c>
      <c r="AE393" s="8">
        <f>VLOOKUP(tbl2_2!A393,ishod_substance!A:AD,9,0)</f>
        <v>0</v>
      </c>
      <c r="AF393" s="12"/>
    </row>
    <row r="394" spans="1:32" hidden="1" x14ac:dyDescent="0.25">
      <c r="A394">
        <v>386</v>
      </c>
      <c r="B394" s="85">
        <f>IFERROR(IF(OR(AND(ishod_substance!$O$1=3,OR(VLOOKUP('tbl2'!Y394,quide!A:G,7,0)=2,VLOOKUP('tbl2'!Y394,quide!A:G,7,0)=1)),AND(ishod_substance!$O$1=2,VLOOKUP('tbl2'!Y394,quide!A:I,9,0)=1)),1,0),0)</f>
        <v>0</v>
      </c>
      <c r="C394" s="5">
        <f>VLOOKUP(tbl2_2!A394,ishod_substance!A:P,2,0)</f>
        <v>0</v>
      </c>
      <c r="D394" s="7">
        <f>VLOOKUP(tbl2_2!A394,ishod_substance!A:P,3,0)</f>
        <v>0</v>
      </c>
      <c r="E394" s="5">
        <f>VLOOKUP(tbl2_2!A394,ishod_substance!A:P,11,0)</f>
        <v>0</v>
      </c>
      <c r="F394" s="6">
        <f>VLOOKUP(tbl2_2!A394,ishod_substance!A:P,15,0)</f>
        <v>0</v>
      </c>
      <c r="G394" s="6" t="str">
        <f>VLOOKUP(tbl2_2!A394,ishod_substance!A:P,12,0)&amp;"/"&amp;VLOOKUP(tbl2_2!A394,ishod_substance!A:P,14,0)</f>
        <v>/</v>
      </c>
      <c r="H394" s="29">
        <f>VLOOKUP(tbl2_2!A394,ishod_substance!A:P,6,0)</f>
        <v>0</v>
      </c>
      <c r="I394" s="10">
        <f>VLOOKUP(tbl2_2!A394,ishod_substance!A:P,15,0)</f>
        <v>0</v>
      </c>
      <c r="J394" s="10">
        <f>VLOOKUP(tbl2_2!A394,ishod_substance!A:P,5,0)</f>
        <v>0</v>
      </c>
      <c r="K394" s="84">
        <f>VLOOKUP(tbl2_2!A394,ishod_substance!A:Q,17,0)</f>
        <v>0</v>
      </c>
      <c r="L394" s="84">
        <f>VLOOKUP(tbl2_2!A394,ishod_substance!A:R,18,0)</f>
        <v>0</v>
      </c>
      <c r="M394" s="165">
        <f>VLOOKUP(tbl2_2!A394,ishod_substance!A:AD,28,0)</f>
        <v>0</v>
      </c>
      <c r="N394" s="4">
        <f>VLOOKUP(tbl2_2!A394,ishod_substance!A:AD,20,0)</f>
        <v>0</v>
      </c>
      <c r="O394" s="4">
        <f>VLOOKUP(tbl2_2!A394,ishod_substance!A:AD,21,0)</f>
        <v>0</v>
      </c>
      <c r="P394" s="4">
        <f>VLOOKUP(tbl2_2!A394,ishod_substance!A:AD,22,0)</f>
        <v>0</v>
      </c>
      <c r="Q394" s="4">
        <f>VLOOKUP(tbl2_2!A394,ishod_substance!A:AD,23,0)</f>
        <v>0</v>
      </c>
      <c r="R394" s="4">
        <f>VLOOKUP(tbl2_2!A394,ishod_substance!A:AD,24,0)</f>
        <v>0</v>
      </c>
      <c r="S394" s="4">
        <f>VLOOKUP(tbl2_2!A394,ishod_substance!A:AD,25,0)</f>
        <v>0</v>
      </c>
      <c r="T394" s="4">
        <f>VLOOKUP(tbl2_2!A394,ishod_substance!A:AD,26,0)</f>
        <v>0</v>
      </c>
      <c r="U394" s="4">
        <f>VLOOKUP(tbl2_2!A394,ishod_substance!A:AD,27,0)</f>
        <v>0</v>
      </c>
      <c r="V394" s="166">
        <f>VLOOKUP(tbl2_2!A394,ishod_substance!A:AD,29,0)</f>
        <v>0</v>
      </c>
      <c r="W394" s="166">
        <f>VLOOKUP(tbl2_2!A394,ishod_substance!A:AD,30,0)</f>
        <v>0</v>
      </c>
      <c r="X394" s="166">
        <f>VLOOKUP(tbl2_2!A394,ishod_substance!A:AD,30,0)</f>
        <v>0</v>
      </c>
      <c r="Y394" s="10">
        <f>VLOOKUP(tbl2_2!A394,ishod_substance!A:AD,7,0)</f>
        <v>0</v>
      </c>
      <c r="Z394" s="9" t="e">
        <f>VLOOKUP(Y394,quide!$A$2:$B$1006,2,0)</f>
        <v>#N/A</v>
      </c>
      <c r="AA394" s="4" t="e">
        <f>VLOOKUP(Y394,quide!$A$2:$J$1006,10,0)</f>
        <v>#N/A</v>
      </c>
      <c r="AB394" s="50">
        <f>VLOOKUP(tbl2_2!A394,ishod_substance!A:AD,8,0)</f>
        <v>0</v>
      </c>
      <c r="AC394" s="28">
        <f t="shared" si="7"/>
        <v>0</v>
      </c>
      <c r="AD394" s="27">
        <f>VLOOKUP(tbl2_2!A394,ishod_substance!A:AD,9,0)</f>
        <v>0</v>
      </c>
      <c r="AE394" s="8">
        <f>VLOOKUP(tbl2_2!A394,ishod_substance!A:AD,9,0)</f>
        <v>0</v>
      </c>
      <c r="AF394" s="12"/>
    </row>
    <row r="395" spans="1:32" hidden="1" x14ac:dyDescent="0.25">
      <c r="A395">
        <v>387</v>
      </c>
      <c r="B395" s="85">
        <f>IFERROR(IF(OR(AND(ishod_substance!$O$1=3,OR(VLOOKUP('tbl2'!Y395,quide!A:G,7,0)=2,VLOOKUP('tbl2'!Y395,quide!A:G,7,0)=1)),AND(ishod_substance!$O$1=2,VLOOKUP('tbl2'!Y395,quide!A:I,9,0)=1)),1,0),0)</f>
        <v>0</v>
      </c>
      <c r="C395" s="5">
        <f>VLOOKUP(tbl2_2!A395,ishod_substance!A:P,2,0)</f>
        <v>0</v>
      </c>
      <c r="D395" s="7">
        <f>VLOOKUP(tbl2_2!A395,ishod_substance!A:P,3,0)</f>
        <v>0</v>
      </c>
      <c r="E395" s="5">
        <f>VLOOKUP(tbl2_2!A395,ishod_substance!A:P,11,0)</f>
        <v>0</v>
      </c>
      <c r="F395" s="6">
        <f>VLOOKUP(tbl2_2!A395,ishod_substance!A:P,15,0)</f>
        <v>0</v>
      </c>
      <c r="G395" s="6" t="str">
        <f>VLOOKUP(tbl2_2!A395,ishod_substance!A:P,12,0)&amp;"/"&amp;VLOOKUP(tbl2_2!A395,ishod_substance!A:P,14,0)</f>
        <v>/</v>
      </c>
      <c r="H395" s="29">
        <f>VLOOKUP(tbl2_2!A395,ishod_substance!A:P,6,0)</f>
        <v>0</v>
      </c>
      <c r="I395" s="10">
        <f>VLOOKUP(tbl2_2!A395,ishod_substance!A:P,15,0)</f>
        <v>0</v>
      </c>
      <c r="J395" s="10">
        <f>VLOOKUP(tbl2_2!A395,ishod_substance!A:P,5,0)</f>
        <v>0</v>
      </c>
      <c r="K395" s="84">
        <f>VLOOKUP(tbl2_2!A395,ishod_substance!A:Q,17,0)</f>
        <v>0</v>
      </c>
      <c r="L395" s="84">
        <f>VLOOKUP(tbl2_2!A395,ishod_substance!A:R,18,0)</f>
        <v>0</v>
      </c>
      <c r="M395" s="165">
        <f>VLOOKUP(tbl2_2!A395,ishod_substance!A:AD,28,0)</f>
        <v>0</v>
      </c>
      <c r="N395" s="4">
        <f>VLOOKUP(tbl2_2!A395,ishod_substance!A:AD,20,0)</f>
        <v>0</v>
      </c>
      <c r="O395" s="4">
        <f>VLOOKUP(tbl2_2!A395,ishod_substance!A:AD,21,0)</f>
        <v>0</v>
      </c>
      <c r="P395" s="4">
        <f>VLOOKUP(tbl2_2!A395,ishod_substance!A:AD,22,0)</f>
        <v>0</v>
      </c>
      <c r="Q395" s="4">
        <f>VLOOKUP(tbl2_2!A395,ishod_substance!A:AD,23,0)</f>
        <v>0</v>
      </c>
      <c r="R395" s="4">
        <f>VLOOKUP(tbl2_2!A395,ishod_substance!A:AD,24,0)</f>
        <v>0</v>
      </c>
      <c r="S395" s="4">
        <f>VLOOKUP(tbl2_2!A395,ishod_substance!A:AD,25,0)</f>
        <v>0</v>
      </c>
      <c r="T395" s="4">
        <f>VLOOKUP(tbl2_2!A395,ishod_substance!A:AD,26,0)</f>
        <v>0</v>
      </c>
      <c r="U395" s="4">
        <f>VLOOKUP(tbl2_2!A395,ishod_substance!A:AD,27,0)</f>
        <v>0</v>
      </c>
      <c r="V395" s="166">
        <f>VLOOKUP(tbl2_2!A395,ishod_substance!A:AD,29,0)</f>
        <v>0</v>
      </c>
      <c r="W395" s="166">
        <f>VLOOKUP(tbl2_2!A395,ishod_substance!A:AD,30,0)</f>
        <v>0</v>
      </c>
      <c r="X395" s="166">
        <f>VLOOKUP(tbl2_2!A395,ishod_substance!A:AD,30,0)</f>
        <v>0</v>
      </c>
      <c r="Y395" s="10">
        <f>VLOOKUP(tbl2_2!A395,ishod_substance!A:AD,7,0)</f>
        <v>0</v>
      </c>
      <c r="Z395" s="9" t="e">
        <f>VLOOKUP(Y395,quide!$A$2:$B$1006,2,0)</f>
        <v>#N/A</v>
      </c>
      <c r="AA395" s="4" t="e">
        <f>VLOOKUP(Y395,quide!$A$2:$J$1006,10,0)</f>
        <v>#N/A</v>
      </c>
      <c r="AB395" s="50">
        <f>VLOOKUP(tbl2_2!A395,ishod_substance!A:AD,8,0)</f>
        <v>0</v>
      </c>
      <c r="AC395" s="28">
        <f t="shared" si="7"/>
        <v>0</v>
      </c>
      <c r="AD395" s="27">
        <f>VLOOKUP(tbl2_2!A395,ishod_substance!A:AD,9,0)</f>
        <v>0</v>
      </c>
      <c r="AE395" s="8">
        <f>VLOOKUP(tbl2_2!A395,ishod_substance!A:AD,9,0)</f>
        <v>0</v>
      </c>
      <c r="AF395" s="12"/>
    </row>
    <row r="396" spans="1:32" hidden="1" x14ac:dyDescent="0.25">
      <c r="A396">
        <v>388</v>
      </c>
      <c r="B396" s="85">
        <f>IFERROR(IF(OR(AND(ishod_substance!$O$1=3,OR(VLOOKUP('tbl2'!Y396,quide!A:G,7,0)=2,VLOOKUP('tbl2'!Y396,quide!A:G,7,0)=1)),AND(ishod_substance!$O$1=2,VLOOKUP('tbl2'!Y396,quide!A:I,9,0)=1)),1,0),0)</f>
        <v>0</v>
      </c>
      <c r="C396" s="5">
        <f>VLOOKUP(tbl2_2!A396,ishod_substance!A:P,2,0)</f>
        <v>0</v>
      </c>
      <c r="D396" s="7">
        <f>VLOOKUP(tbl2_2!A396,ishod_substance!A:P,3,0)</f>
        <v>0</v>
      </c>
      <c r="E396" s="5">
        <f>VLOOKUP(tbl2_2!A396,ishod_substance!A:P,11,0)</f>
        <v>0</v>
      </c>
      <c r="F396" s="6">
        <f>VLOOKUP(tbl2_2!A396,ishod_substance!A:P,15,0)</f>
        <v>0</v>
      </c>
      <c r="G396" s="6" t="str">
        <f>VLOOKUP(tbl2_2!A396,ishod_substance!A:P,12,0)&amp;"/"&amp;VLOOKUP(tbl2_2!A396,ishod_substance!A:P,14,0)</f>
        <v>/</v>
      </c>
      <c r="H396" s="29">
        <f>VLOOKUP(tbl2_2!A396,ishod_substance!A:P,6,0)</f>
        <v>0</v>
      </c>
      <c r="I396" s="10">
        <f>VLOOKUP(tbl2_2!A396,ishod_substance!A:P,15,0)</f>
        <v>0</v>
      </c>
      <c r="J396" s="10">
        <f>VLOOKUP(tbl2_2!A396,ishod_substance!A:P,5,0)</f>
        <v>0</v>
      </c>
      <c r="K396" s="84">
        <f>VLOOKUP(tbl2_2!A396,ishod_substance!A:Q,17,0)</f>
        <v>0</v>
      </c>
      <c r="L396" s="84">
        <f>VLOOKUP(tbl2_2!A396,ishod_substance!A:R,18,0)</f>
        <v>0</v>
      </c>
      <c r="M396" s="165">
        <f>VLOOKUP(tbl2_2!A396,ishod_substance!A:AD,28,0)</f>
        <v>0</v>
      </c>
      <c r="N396" s="4">
        <f>VLOOKUP(tbl2_2!A396,ishod_substance!A:AD,20,0)</f>
        <v>0</v>
      </c>
      <c r="O396" s="4">
        <f>VLOOKUP(tbl2_2!A396,ishod_substance!A:AD,21,0)</f>
        <v>0</v>
      </c>
      <c r="P396" s="4">
        <f>VLOOKUP(tbl2_2!A396,ishod_substance!A:AD,22,0)</f>
        <v>0</v>
      </c>
      <c r="Q396" s="4">
        <f>VLOOKUP(tbl2_2!A396,ishod_substance!A:AD,23,0)</f>
        <v>0</v>
      </c>
      <c r="R396" s="4">
        <f>VLOOKUP(tbl2_2!A396,ishod_substance!A:AD,24,0)</f>
        <v>0</v>
      </c>
      <c r="S396" s="4">
        <f>VLOOKUP(tbl2_2!A396,ishod_substance!A:AD,25,0)</f>
        <v>0</v>
      </c>
      <c r="T396" s="4">
        <f>VLOOKUP(tbl2_2!A396,ishod_substance!A:AD,26,0)</f>
        <v>0</v>
      </c>
      <c r="U396" s="4">
        <f>VLOOKUP(tbl2_2!A396,ishod_substance!A:AD,27,0)</f>
        <v>0</v>
      </c>
      <c r="V396" s="166">
        <f>VLOOKUP(tbl2_2!A396,ishod_substance!A:AD,29,0)</f>
        <v>0</v>
      </c>
      <c r="W396" s="166">
        <f>VLOOKUP(tbl2_2!A396,ishod_substance!A:AD,30,0)</f>
        <v>0</v>
      </c>
      <c r="X396" s="166">
        <f>VLOOKUP(tbl2_2!A396,ishod_substance!A:AD,30,0)</f>
        <v>0</v>
      </c>
      <c r="Y396" s="10">
        <f>VLOOKUP(tbl2_2!A396,ishod_substance!A:AD,7,0)</f>
        <v>0</v>
      </c>
      <c r="Z396" s="9" t="e">
        <f>VLOOKUP(Y396,quide!$A$2:$B$1006,2,0)</f>
        <v>#N/A</v>
      </c>
      <c r="AA396" s="4" t="e">
        <f>VLOOKUP(Y396,quide!$A$2:$J$1006,10,0)</f>
        <v>#N/A</v>
      </c>
      <c r="AB396" s="50">
        <f>VLOOKUP(tbl2_2!A396,ishod_substance!A:AD,8,0)</f>
        <v>0</v>
      </c>
      <c r="AC396" s="28">
        <f t="shared" si="7"/>
        <v>0</v>
      </c>
      <c r="AD396" s="27">
        <f>VLOOKUP(tbl2_2!A396,ishod_substance!A:AD,9,0)</f>
        <v>0</v>
      </c>
      <c r="AE396" s="8">
        <f>VLOOKUP(tbl2_2!A396,ishod_substance!A:AD,9,0)</f>
        <v>0</v>
      </c>
      <c r="AF396" s="12"/>
    </row>
    <row r="397" spans="1:32" hidden="1" x14ac:dyDescent="0.25">
      <c r="A397">
        <v>389</v>
      </c>
      <c r="B397" s="85">
        <f>IFERROR(IF(OR(AND(ishod_substance!$O$1=3,OR(VLOOKUP('tbl2'!Y397,quide!A:G,7,0)=2,VLOOKUP('tbl2'!Y397,quide!A:G,7,0)=1)),AND(ishod_substance!$O$1=2,VLOOKUP('tbl2'!Y397,quide!A:I,9,0)=1)),1,0),0)</f>
        <v>0</v>
      </c>
      <c r="C397" s="5">
        <f>VLOOKUP(tbl2_2!A397,ishod_substance!A:P,2,0)</f>
        <v>0</v>
      </c>
      <c r="D397" s="7">
        <f>VLOOKUP(tbl2_2!A397,ishod_substance!A:P,3,0)</f>
        <v>0</v>
      </c>
      <c r="E397" s="5">
        <f>VLOOKUP(tbl2_2!A397,ishod_substance!A:P,11,0)</f>
        <v>0</v>
      </c>
      <c r="F397" s="6">
        <f>VLOOKUP(tbl2_2!A397,ishod_substance!A:P,15,0)</f>
        <v>0</v>
      </c>
      <c r="G397" s="6" t="str">
        <f>VLOOKUP(tbl2_2!A397,ishod_substance!A:P,12,0)&amp;"/"&amp;VLOOKUP(tbl2_2!A397,ishod_substance!A:P,14,0)</f>
        <v>/</v>
      </c>
      <c r="H397" s="29">
        <f>VLOOKUP(tbl2_2!A397,ishod_substance!A:P,6,0)</f>
        <v>0</v>
      </c>
      <c r="I397" s="10">
        <f>VLOOKUP(tbl2_2!A397,ishod_substance!A:P,15,0)</f>
        <v>0</v>
      </c>
      <c r="J397" s="10">
        <f>VLOOKUP(tbl2_2!A397,ishod_substance!A:P,5,0)</f>
        <v>0</v>
      </c>
      <c r="K397" s="84">
        <f>VLOOKUP(tbl2_2!A397,ishod_substance!A:Q,17,0)</f>
        <v>0</v>
      </c>
      <c r="L397" s="84">
        <f>VLOOKUP(tbl2_2!A397,ishod_substance!A:R,18,0)</f>
        <v>0</v>
      </c>
      <c r="M397" s="165">
        <f>VLOOKUP(tbl2_2!A397,ishod_substance!A:AD,28,0)</f>
        <v>0</v>
      </c>
      <c r="N397" s="4">
        <f>VLOOKUP(tbl2_2!A397,ishod_substance!A:AD,20,0)</f>
        <v>0</v>
      </c>
      <c r="O397" s="4">
        <f>VLOOKUP(tbl2_2!A397,ishod_substance!A:AD,21,0)</f>
        <v>0</v>
      </c>
      <c r="P397" s="4">
        <f>VLOOKUP(tbl2_2!A397,ishod_substance!A:AD,22,0)</f>
        <v>0</v>
      </c>
      <c r="Q397" s="4">
        <f>VLOOKUP(tbl2_2!A397,ishod_substance!A:AD,23,0)</f>
        <v>0</v>
      </c>
      <c r="R397" s="4">
        <f>VLOOKUP(tbl2_2!A397,ishod_substance!A:AD,24,0)</f>
        <v>0</v>
      </c>
      <c r="S397" s="4">
        <f>VLOOKUP(tbl2_2!A397,ishod_substance!A:AD,25,0)</f>
        <v>0</v>
      </c>
      <c r="T397" s="4">
        <f>VLOOKUP(tbl2_2!A397,ishod_substance!A:AD,26,0)</f>
        <v>0</v>
      </c>
      <c r="U397" s="4">
        <f>VLOOKUP(tbl2_2!A397,ishod_substance!A:AD,27,0)</f>
        <v>0</v>
      </c>
      <c r="V397" s="166">
        <f>VLOOKUP(tbl2_2!A397,ishod_substance!A:AD,29,0)</f>
        <v>0</v>
      </c>
      <c r="W397" s="166">
        <f>VLOOKUP(tbl2_2!A397,ishod_substance!A:AD,30,0)</f>
        <v>0</v>
      </c>
      <c r="X397" s="166">
        <f>VLOOKUP(tbl2_2!A397,ishod_substance!A:AD,30,0)</f>
        <v>0</v>
      </c>
      <c r="Y397" s="10">
        <f>VLOOKUP(tbl2_2!A397,ishod_substance!A:AD,7,0)</f>
        <v>0</v>
      </c>
      <c r="Z397" s="9" t="e">
        <f>VLOOKUP(Y397,quide!$A$2:$B$1006,2,0)</f>
        <v>#N/A</v>
      </c>
      <c r="AA397" s="4" t="e">
        <f>VLOOKUP(Y397,quide!$A$2:$J$1006,10,0)</f>
        <v>#N/A</v>
      </c>
      <c r="AB397" s="50">
        <f>VLOOKUP(tbl2_2!A397,ishod_substance!A:AD,8,0)</f>
        <v>0</v>
      </c>
      <c r="AC397" s="28">
        <f t="shared" si="7"/>
        <v>0</v>
      </c>
      <c r="AD397" s="27">
        <f>VLOOKUP(tbl2_2!A397,ishod_substance!A:AD,9,0)</f>
        <v>0</v>
      </c>
      <c r="AE397" s="8">
        <f>VLOOKUP(tbl2_2!A397,ishod_substance!A:AD,9,0)</f>
        <v>0</v>
      </c>
      <c r="AF397" s="12"/>
    </row>
    <row r="398" spans="1:32" hidden="1" x14ac:dyDescent="0.25">
      <c r="A398">
        <v>390</v>
      </c>
      <c r="B398" s="85">
        <f>IFERROR(IF(OR(AND(ishod_substance!$O$1=3,OR(VLOOKUP('tbl2'!Y398,quide!A:G,7,0)=2,VLOOKUP('tbl2'!Y398,quide!A:G,7,0)=1)),AND(ishod_substance!$O$1=2,VLOOKUP('tbl2'!Y398,quide!A:I,9,0)=1)),1,0),0)</f>
        <v>0</v>
      </c>
      <c r="C398" s="5">
        <f>VLOOKUP(tbl2_2!A398,ishod_substance!A:P,2,0)</f>
        <v>0</v>
      </c>
      <c r="D398" s="7">
        <f>VLOOKUP(tbl2_2!A398,ishod_substance!A:P,3,0)</f>
        <v>0</v>
      </c>
      <c r="E398" s="5">
        <f>VLOOKUP(tbl2_2!A398,ishod_substance!A:P,11,0)</f>
        <v>0</v>
      </c>
      <c r="F398" s="6">
        <f>VLOOKUP(tbl2_2!A398,ishod_substance!A:P,15,0)</f>
        <v>0</v>
      </c>
      <c r="G398" s="6" t="str">
        <f>VLOOKUP(tbl2_2!A398,ishod_substance!A:P,12,0)&amp;"/"&amp;VLOOKUP(tbl2_2!A398,ishod_substance!A:P,14,0)</f>
        <v>/</v>
      </c>
      <c r="H398" s="29">
        <f>VLOOKUP(tbl2_2!A398,ishod_substance!A:P,6,0)</f>
        <v>0</v>
      </c>
      <c r="I398" s="10">
        <f>VLOOKUP(tbl2_2!A398,ishod_substance!A:P,15,0)</f>
        <v>0</v>
      </c>
      <c r="J398" s="10">
        <f>VLOOKUP(tbl2_2!A398,ishod_substance!A:P,5,0)</f>
        <v>0</v>
      </c>
      <c r="K398" s="84">
        <f>VLOOKUP(tbl2_2!A398,ishod_substance!A:Q,17,0)</f>
        <v>0</v>
      </c>
      <c r="L398" s="84">
        <f>VLOOKUP(tbl2_2!A398,ishod_substance!A:R,18,0)</f>
        <v>0</v>
      </c>
      <c r="M398" s="165">
        <f>VLOOKUP(tbl2_2!A398,ishod_substance!A:AD,28,0)</f>
        <v>0</v>
      </c>
      <c r="N398" s="4">
        <f>VLOOKUP(tbl2_2!A398,ishod_substance!A:AD,20,0)</f>
        <v>0</v>
      </c>
      <c r="O398" s="4">
        <f>VLOOKUP(tbl2_2!A398,ishod_substance!A:AD,21,0)</f>
        <v>0</v>
      </c>
      <c r="P398" s="4">
        <f>VLOOKUP(tbl2_2!A398,ishod_substance!A:AD,22,0)</f>
        <v>0</v>
      </c>
      <c r="Q398" s="4">
        <f>VLOOKUP(tbl2_2!A398,ishod_substance!A:AD,23,0)</f>
        <v>0</v>
      </c>
      <c r="R398" s="4">
        <f>VLOOKUP(tbl2_2!A398,ishod_substance!A:AD,24,0)</f>
        <v>0</v>
      </c>
      <c r="S398" s="4">
        <f>VLOOKUP(tbl2_2!A398,ishod_substance!A:AD,25,0)</f>
        <v>0</v>
      </c>
      <c r="T398" s="4">
        <f>VLOOKUP(tbl2_2!A398,ishod_substance!A:AD,26,0)</f>
        <v>0</v>
      </c>
      <c r="U398" s="4">
        <f>VLOOKUP(tbl2_2!A398,ishod_substance!A:AD,27,0)</f>
        <v>0</v>
      </c>
      <c r="V398" s="166">
        <f>VLOOKUP(tbl2_2!A398,ishod_substance!A:AD,29,0)</f>
        <v>0</v>
      </c>
      <c r="W398" s="166">
        <f>VLOOKUP(tbl2_2!A398,ishod_substance!A:AD,30,0)</f>
        <v>0</v>
      </c>
      <c r="X398" s="166">
        <f>VLOOKUP(tbl2_2!A398,ishod_substance!A:AD,30,0)</f>
        <v>0</v>
      </c>
      <c r="Y398" s="10">
        <f>VLOOKUP(tbl2_2!A398,ishod_substance!A:AD,7,0)</f>
        <v>0</v>
      </c>
      <c r="Z398" s="9" t="e">
        <f>VLOOKUP(Y398,quide!$A$2:$B$1006,2,0)</f>
        <v>#N/A</v>
      </c>
      <c r="AA398" s="4" t="e">
        <f>VLOOKUP(Y398,quide!$A$2:$J$1006,10,0)</f>
        <v>#N/A</v>
      </c>
      <c r="AB398" s="50">
        <f>VLOOKUP(tbl2_2!A398,ishod_substance!A:AD,8,0)</f>
        <v>0</v>
      </c>
      <c r="AC398" s="28">
        <f t="shared" si="7"/>
        <v>0</v>
      </c>
      <c r="AD398" s="27">
        <f>VLOOKUP(tbl2_2!A398,ishod_substance!A:AD,9,0)</f>
        <v>0</v>
      </c>
      <c r="AE398" s="8">
        <f>VLOOKUP(tbl2_2!A398,ishod_substance!A:AD,9,0)</f>
        <v>0</v>
      </c>
      <c r="AF398" s="12"/>
    </row>
    <row r="399" spans="1:32" hidden="1" x14ac:dyDescent="0.25">
      <c r="A399">
        <v>391</v>
      </c>
      <c r="B399" s="85">
        <f>IFERROR(IF(OR(AND(ishod_substance!$O$1=3,OR(VLOOKUP('tbl2'!Y399,quide!A:G,7,0)=2,VLOOKUP('tbl2'!Y399,quide!A:G,7,0)=1)),AND(ishod_substance!$O$1=2,VLOOKUP('tbl2'!Y399,quide!A:I,9,0)=1)),1,0),0)</f>
        <v>0</v>
      </c>
      <c r="C399" s="5">
        <f>VLOOKUP(tbl2_2!A399,ishod_substance!A:P,2,0)</f>
        <v>0</v>
      </c>
      <c r="D399" s="7">
        <f>VLOOKUP(tbl2_2!A399,ishod_substance!A:P,3,0)</f>
        <v>0</v>
      </c>
      <c r="E399" s="5">
        <f>VLOOKUP(tbl2_2!A399,ishod_substance!A:P,11,0)</f>
        <v>0</v>
      </c>
      <c r="F399" s="6">
        <f>VLOOKUP(tbl2_2!A399,ishod_substance!A:P,15,0)</f>
        <v>0</v>
      </c>
      <c r="G399" s="6" t="str">
        <f>VLOOKUP(tbl2_2!A399,ishod_substance!A:P,12,0)&amp;"/"&amp;VLOOKUP(tbl2_2!A399,ishod_substance!A:P,14,0)</f>
        <v>/</v>
      </c>
      <c r="H399" s="29">
        <f>VLOOKUP(tbl2_2!A399,ishod_substance!A:P,6,0)</f>
        <v>0</v>
      </c>
      <c r="I399" s="10">
        <f>VLOOKUP(tbl2_2!A399,ishod_substance!A:P,15,0)</f>
        <v>0</v>
      </c>
      <c r="J399" s="10">
        <f>VLOOKUP(tbl2_2!A399,ishod_substance!A:P,5,0)</f>
        <v>0</v>
      </c>
      <c r="K399" s="84">
        <f>VLOOKUP(tbl2_2!A399,ishod_substance!A:Q,17,0)</f>
        <v>0</v>
      </c>
      <c r="L399" s="84">
        <f>VLOOKUP(tbl2_2!A399,ishod_substance!A:R,18,0)</f>
        <v>0</v>
      </c>
      <c r="M399" s="165">
        <f>VLOOKUP(tbl2_2!A399,ishod_substance!A:AD,28,0)</f>
        <v>0</v>
      </c>
      <c r="N399" s="4">
        <f>VLOOKUP(tbl2_2!A399,ishod_substance!A:AD,20,0)</f>
        <v>0</v>
      </c>
      <c r="O399" s="4">
        <f>VLOOKUP(tbl2_2!A399,ishod_substance!A:AD,21,0)</f>
        <v>0</v>
      </c>
      <c r="P399" s="4">
        <f>VLOOKUP(tbl2_2!A399,ishod_substance!A:AD,22,0)</f>
        <v>0</v>
      </c>
      <c r="Q399" s="4">
        <f>VLOOKUP(tbl2_2!A399,ishod_substance!A:AD,23,0)</f>
        <v>0</v>
      </c>
      <c r="R399" s="4">
        <f>VLOOKUP(tbl2_2!A399,ishod_substance!A:AD,24,0)</f>
        <v>0</v>
      </c>
      <c r="S399" s="4">
        <f>VLOOKUP(tbl2_2!A399,ishod_substance!A:AD,25,0)</f>
        <v>0</v>
      </c>
      <c r="T399" s="4">
        <f>VLOOKUP(tbl2_2!A399,ishod_substance!A:AD,26,0)</f>
        <v>0</v>
      </c>
      <c r="U399" s="4">
        <f>VLOOKUP(tbl2_2!A399,ishod_substance!A:AD,27,0)</f>
        <v>0</v>
      </c>
      <c r="V399" s="166">
        <f>VLOOKUP(tbl2_2!A399,ishod_substance!A:AD,29,0)</f>
        <v>0</v>
      </c>
      <c r="W399" s="166">
        <f>VLOOKUP(tbl2_2!A399,ishod_substance!A:AD,30,0)</f>
        <v>0</v>
      </c>
      <c r="X399" s="166">
        <f>VLOOKUP(tbl2_2!A399,ishod_substance!A:AD,30,0)</f>
        <v>0</v>
      </c>
      <c r="Y399" s="10">
        <f>VLOOKUP(tbl2_2!A399,ishod_substance!A:AD,7,0)</f>
        <v>0</v>
      </c>
      <c r="Z399" s="9" t="e">
        <f>VLOOKUP(Y399,quide!$A$2:$B$1006,2,0)</f>
        <v>#N/A</v>
      </c>
      <c r="AA399" s="4" t="e">
        <f>VLOOKUP(Y399,quide!$A$2:$J$1006,10,0)</f>
        <v>#N/A</v>
      </c>
      <c r="AB399" s="50">
        <f>VLOOKUP(tbl2_2!A399,ishod_substance!A:AD,8,0)</f>
        <v>0</v>
      </c>
      <c r="AC399" s="28">
        <f t="shared" si="7"/>
        <v>0</v>
      </c>
      <c r="AD399" s="27">
        <f>VLOOKUP(tbl2_2!A399,ishod_substance!A:AD,9,0)</f>
        <v>0</v>
      </c>
      <c r="AE399" s="8">
        <f>VLOOKUP(tbl2_2!A399,ishod_substance!A:AD,9,0)</f>
        <v>0</v>
      </c>
      <c r="AF399" s="12"/>
    </row>
    <row r="400" spans="1:32" hidden="1" x14ac:dyDescent="0.25">
      <c r="A400">
        <v>392</v>
      </c>
      <c r="B400" s="85">
        <f>IFERROR(IF(OR(AND(ishod_substance!$O$1=3,OR(VLOOKUP('tbl2'!Y400,quide!A:G,7,0)=2,VLOOKUP('tbl2'!Y400,quide!A:G,7,0)=1)),AND(ishod_substance!$O$1=2,VLOOKUP('tbl2'!Y400,quide!A:I,9,0)=1)),1,0),0)</f>
        <v>0</v>
      </c>
      <c r="C400" s="5">
        <f>VLOOKUP(tbl2_2!A400,ishod_substance!A:P,2,0)</f>
        <v>0</v>
      </c>
      <c r="D400" s="7">
        <f>VLOOKUP(tbl2_2!A400,ishod_substance!A:P,3,0)</f>
        <v>0</v>
      </c>
      <c r="E400" s="5">
        <f>VLOOKUP(tbl2_2!A400,ishod_substance!A:P,11,0)</f>
        <v>0</v>
      </c>
      <c r="F400" s="6">
        <f>VLOOKUP(tbl2_2!A400,ishod_substance!A:P,15,0)</f>
        <v>0</v>
      </c>
      <c r="G400" s="6" t="str">
        <f>VLOOKUP(tbl2_2!A400,ishod_substance!A:P,12,0)&amp;"/"&amp;VLOOKUP(tbl2_2!A400,ishod_substance!A:P,14,0)</f>
        <v>/</v>
      </c>
      <c r="H400" s="29">
        <f>VLOOKUP(tbl2_2!A400,ishod_substance!A:P,6,0)</f>
        <v>0</v>
      </c>
      <c r="I400" s="10">
        <f>VLOOKUP(tbl2_2!A400,ishod_substance!A:P,15,0)</f>
        <v>0</v>
      </c>
      <c r="J400" s="10">
        <f>VLOOKUP(tbl2_2!A400,ishod_substance!A:P,5,0)</f>
        <v>0</v>
      </c>
      <c r="K400" s="84">
        <f>VLOOKUP(tbl2_2!A400,ishod_substance!A:Q,17,0)</f>
        <v>0</v>
      </c>
      <c r="L400" s="84">
        <f>VLOOKUP(tbl2_2!A400,ishod_substance!A:R,18,0)</f>
        <v>0</v>
      </c>
      <c r="M400" s="165">
        <f>VLOOKUP(tbl2_2!A400,ishod_substance!A:AD,28,0)</f>
        <v>0</v>
      </c>
      <c r="N400" s="4">
        <f>VLOOKUP(tbl2_2!A400,ishod_substance!A:AD,20,0)</f>
        <v>0</v>
      </c>
      <c r="O400" s="4">
        <f>VLOOKUP(tbl2_2!A400,ishod_substance!A:AD,21,0)</f>
        <v>0</v>
      </c>
      <c r="P400" s="4">
        <f>VLOOKUP(tbl2_2!A400,ishod_substance!A:AD,22,0)</f>
        <v>0</v>
      </c>
      <c r="Q400" s="4">
        <f>VLOOKUP(tbl2_2!A400,ishod_substance!A:AD,23,0)</f>
        <v>0</v>
      </c>
      <c r="R400" s="4">
        <f>VLOOKUP(tbl2_2!A400,ishod_substance!A:AD,24,0)</f>
        <v>0</v>
      </c>
      <c r="S400" s="4">
        <f>VLOOKUP(tbl2_2!A400,ishod_substance!A:AD,25,0)</f>
        <v>0</v>
      </c>
      <c r="T400" s="4">
        <f>VLOOKUP(tbl2_2!A400,ishod_substance!A:AD,26,0)</f>
        <v>0</v>
      </c>
      <c r="U400" s="4">
        <f>VLOOKUP(tbl2_2!A400,ishod_substance!A:AD,27,0)</f>
        <v>0</v>
      </c>
      <c r="V400" s="166">
        <f>VLOOKUP(tbl2_2!A400,ishod_substance!A:AD,29,0)</f>
        <v>0</v>
      </c>
      <c r="W400" s="166">
        <f>VLOOKUP(tbl2_2!A400,ishod_substance!A:AD,30,0)</f>
        <v>0</v>
      </c>
      <c r="X400" s="166">
        <f>VLOOKUP(tbl2_2!A400,ishod_substance!A:AD,30,0)</f>
        <v>0</v>
      </c>
      <c r="Y400" s="10">
        <f>VLOOKUP(tbl2_2!A400,ishod_substance!A:AD,7,0)</f>
        <v>0</v>
      </c>
      <c r="Z400" s="9" t="e">
        <f>VLOOKUP(Y400,quide!$A$2:$B$1006,2,0)</f>
        <v>#N/A</v>
      </c>
      <c r="AA400" s="4" t="e">
        <f>VLOOKUP(Y400,quide!$A$2:$J$1006,10,0)</f>
        <v>#N/A</v>
      </c>
      <c r="AB400" s="50">
        <f>VLOOKUP(tbl2_2!A400,ishod_substance!A:AD,8,0)</f>
        <v>0</v>
      </c>
      <c r="AC400" s="28">
        <f t="shared" si="7"/>
        <v>0</v>
      </c>
      <c r="AD400" s="27">
        <f>VLOOKUP(tbl2_2!A400,ishod_substance!A:AD,9,0)</f>
        <v>0</v>
      </c>
      <c r="AE400" s="8">
        <f>VLOOKUP(tbl2_2!A400,ishod_substance!A:AD,9,0)</f>
        <v>0</v>
      </c>
      <c r="AF400" s="12"/>
    </row>
    <row r="401" spans="1:32" hidden="1" x14ac:dyDescent="0.25">
      <c r="A401">
        <v>393</v>
      </c>
      <c r="B401" s="85">
        <f>IFERROR(IF(OR(AND(ishod_substance!$O$1=3,OR(VLOOKUP('tbl2'!Y401,quide!A:G,7,0)=2,VLOOKUP('tbl2'!Y401,quide!A:G,7,0)=1)),AND(ishod_substance!$O$1=2,VLOOKUP('tbl2'!Y401,quide!A:I,9,0)=1)),1,0),0)</f>
        <v>0</v>
      </c>
      <c r="C401" s="5">
        <f>VLOOKUP(tbl2_2!A401,ishod_substance!A:P,2,0)</f>
        <v>0</v>
      </c>
      <c r="D401" s="7">
        <f>VLOOKUP(tbl2_2!A401,ishod_substance!A:P,3,0)</f>
        <v>0</v>
      </c>
      <c r="E401" s="5">
        <f>VLOOKUP(tbl2_2!A401,ishod_substance!A:P,11,0)</f>
        <v>0</v>
      </c>
      <c r="F401" s="6">
        <f>VLOOKUP(tbl2_2!A401,ishod_substance!A:P,15,0)</f>
        <v>0</v>
      </c>
      <c r="G401" s="6" t="str">
        <f>VLOOKUP(tbl2_2!A401,ishod_substance!A:P,12,0)&amp;"/"&amp;VLOOKUP(tbl2_2!A401,ishod_substance!A:P,14,0)</f>
        <v>/</v>
      </c>
      <c r="H401" s="29">
        <f>VLOOKUP(tbl2_2!A401,ishod_substance!A:P,6,0)</f>
        <v>0</v>
      </c>
      <c r="I401" s="10">
        <f>VLOOKUP(tbl2_2!A401,ishod_substance!A:P,15,0)</f>
        <v>0</v>
      </c>
      <c r="J401" s="10">
        <f>VLOOKUP(tbl2_2!A401,ishod_substance!A:P,5,0)</f>
        <v>0</v>
      </c>
      <c r="K401" s="84">
        <f>VLOOKUP(tbl2_2!A401,ishod_substance!A:Q,17,0)</f>
        <v>0</v>
      </c>
      <c r="L401" s="84">
        <f>VLOOKUP(tbl2_2!A401,ishod_substance!A:R,18,0)</f>
        <v>0</v>
      </c>
      <c r="M401" s="165">
        <f>VLOOKUP(tbl2_2!A401,ishod_substance!A:AD,28,0)</f>
        <v>0</v>
      </c>
      <c r="N401" s="4">
        <f>VLOOKUP(tbl2_2!A401,ishod_substance!A:AD,20,0)</f>
        <v>0</v>
      </c>
      <c r="O401" s="4">
        <f>VLOOKUP(tbl2_2!A401,ishod_substance!A:AD,21,0)</f>
        <v>0</v>
      </c>
      <c r="P401" s="4">
        <f>VLOOKUP(tbl2_2!A401,ishod_substance!A:AD,22,0)</f>
        <v>0</v>
      </c>
      <c r="Q401" s="4">
        <f>VLOOKUP(tbl2_2!A401,ishod_substance!A:AD,23,0)</f>
        <v>0</v>
      </c>
      <c r="R401" s="4">
        <f>VLOOKUP(tbl2_2!A401,ishod_substance!A:AD,24,0)</f>
        <v>0</v>
      </c>
      <c r="S401" s="4">
        <f>VLOOKUP(tbl2_2!A401,ishod_substance!A:AD,25,0)</f>
        <v>0</v>
      </c>
      <c r="T401" s="4">
        <f>VLOOKUP(tbl2_2!A401,ishod_substance!A:AD,26,0)</f>
        <v>0</v>
      </c>
      <c r="U401" s="4">
        <f>VLOOKUP(tbl2_2!A401,ishod_substance!A:AD,27,0)</f>
        <v>0</v>
      </c>
      <c r="V401" s="166">
        <f>VLOOKUP(tbl2_2!A401,ishod_substance!A:AD,29,0)</f>
        <v>0</v>
      </c>
      <c r="W401" s="166">
        <f>VLOOKUP(tbl2_2!A401,ishod_substance!A:AD,30,0)</f>
        <v>0</v>
      </c>
      <c r="X401" s="166">
        <f>VLOOKUP(tbl2_2!A401,ishod_substance!A:AD,30,0)</f>
        <v>0</v>
      </c>
      <c r="Y401" s="10">
        <f>VLOOKUP(tbl2_2!A401,ishod_substance!A:AD,7,0)</f>
        <v>0</v>
      </c>
      <c r="Z401" s="9" t="e">
        <f>VLOOKUP(Y401,quide!$A$2:$B$1006,2,0)</f>
        <v>#N/A</v>
      </c>
      <c r="AA401" s="4" t="e">
        <f>VLOOKUP(Y401,quide!$A$2:$J$1006,10,0)</f>
        <v>#N/A</v>
      </c>
      <c r="AB401" s="50">
        <f>VLOOKUP(tbl2_2!A401,ishod_substance!A:AD,8,0)</f>
        <v>0</v>
      </c>
      <c r="AC401" s="28">
        <f t="shared" si="7"/>
        <v>0</v>
      </c>
      <c r="AD401" s="27">
        <f>VLOOKUP(tbl2_2!A401,ishod_substance!A:AD,9,0)</f>
        <v>0</v>
      </c>
      <c r="AE401" s="8">
        <f>VLOOKUP(tbl2_2!A401,ishod_substance!A:AD,9,0)</f>
        <v>0</v>
      </c>
      <c r="AF401" s="12"/>
    </row>
    <row r="402" spans="1:32" hidden="1" x14ac:dyDescent="0.25">
      <c r="A402">
        <v>394</v>
      </c>
      <c r="B402" s="85">
        <f>IFERROR(IF(OR(AND(ishod_substance!$O$1=3,OR(VLOOKUP('tbl2'!Y402,quide!A:G,7,0)=2,VLOOKUP('tbl2'!Y402,quide!A:G,7,0)=1)),AND(ishod_substance!$O$1=2,VLOOKUP('tbl2'!Y402,quide!A:I,9,0)=1)),1,0),0)</f>
        <v>0</v>
      </c>
      <c r="C402" s="5">
        <f>VLOOKUP(tbl2_2!A402,ishod_substance!A:P,2,0)</f>
        <v>0</v>
      </c>
      <c r="D402" s="7">
        <f>VLOOKUP(tbl2_2!A402,ishod_substance!A:P,3,0)</f>
        <v>0</v>
      </c>
      <c r="E402" s="5">
        <f>VLOOKUP(tbl2_2!A402,ishod_substance!A:P,11,0)</f>
        <v>0</v>
      </c>
      <c r="F402" s="6">
        <f>VLOOKUP(tbl2_2!A402,ishod_substance!A:P,15,0)</f>
        <v>0</v>
      </c>
      <c r="G402" s="6" t="str">
        <f>VLOOKUP(tbl2_2!A402,ishod_substance!A:P,12,0)&amp;"/"&amp;VLOOKUP(tbl2_2!A402,ishod_substance!A:P,14,0)</f>
        <v>/</v>
      </c>
      <c r="H402" s="29">
        <f>VLOOKUP(tbl2_2!A402,ishod_substance!A:P,6,0)</f>
        <v>0</v>
      </c>
      <c r="I402" s="10">
        <f>VLOOKUP(tbl2_2!A402,ishod_substance!A:P,15,0)</f>
        <v>0</v>
      </c>
      <c r="J402" s="10">
        <f>VLOOKUP(tbl2_2!A402,ishod_substance!A:P,5,0)</f>
        <v>0</v>
      </c>
      <c r="K402" s="84">
        <f>VLOOKUP(tbl2_2!A402,ishod_substance!A:Q,17,0)</f>
        <v>0</v>
      </c>
      <c r="L402" s="84">
        <f>VLOOKUP(tbl2_2!A402,ishod_substance!A:R,18,0)</f>
        <v>0</v>
      </c>
      <c r="M402" s="165">
        <f>VLOOKUP(tbl2_2!A402,ishod_substance!A:AD,28,0)</f>
        <v>0</v>
      </c>
      <c r="N402" s="4">
        <f>VLOOKUP(tbl2_2!A402,ishod_substance!A:AD,20,0)</f>
        <v>0</v>
      </c>
      <c r="O402" s="4">
        <f>VLOOKUP(tbl2_2!A402,ishod_substance!A:AD,21,0)</f>
        <v>0</v>
      </c>
      <c r="P402" s="4">
        <f>VLOOKUP(tbl2_2!A402,ishod_substance!A:AD,22,0)</f>
        <v>0</v>
      </c>
      <c r="Q402" s="4">
        <f>VLOOKUP(tbl2_2!A402,ishod_substance!A:AD,23,0)</f>
        <v>0</v>
      </c>
      <c r="R402" s="4">
        <f>VLOOKUP(tbl2_2!A402,ishod_substance!A:AD,24,0)</f>
        <v>0</v>
      </c>
      <c r="S402" s="4">
        <f>VLOOKUP(tbl2_2!A402,ishod_substance!A:AD,25,0)</f>
        <v>0</v>
      </c>
      <c r="T402" s="4">
        <f>VLOOKUP(tbl2_2!A402,ishod_substance!A:AD,26,0)</f>
        <v>0</v>
      </c>
      <c r="U402" s="4">
        <f>VLOOKUP(tbl2_2!A402,ishod_substance!A:AD,27,0)</f>
        <v>0</v>
      </c>
      <c r="V402" s="166">
        <f>VLOOKUP(tbl2_2!A402,ishod_substance!A:AD,29,0)</f>
        <v>0</v>
      </c>
      <c r="W402" s="166">
        <f>VLOOKUP(tbl2_2!A402,ishod_substance!A:AD,30,0)</f>
        <v>0</v>
      </c>
      <c r="X402" s="166">
        <f>VLOOKUP(tbl2_2!A402,ishod_substance!A:AD,30,0)</f>
        <v>0</v>
      </c>
      <c r="Y402" s="10">
        <f>VLOOKUP(tbl2_2!A402,ishod_substance!A:AD,7,0)</f>
        <v>0</v>
      </c>
      <c r="Z402" s="9" t="e">
        <f>VLOOKUP(Y402,quide!$A$2:$B$1006,2,0)</f>
        <v>#N/A</v>
      </c>
      <c r="AA402" s="4" t="e">
        <f>VLOOKUP(Y402,quide!$A$2:$J$1006,10,0)</f>
        <v>#N/A</v>
      </c>
      <c r="AB402" s="50">
        <f>VLOOKUP(tbl2_2!A402,ishod_substance!A:AD,8,0)</f>
        <v>0</v>
      </c>
      <c r="AC402" s="28">
        <f t="shared" si="7"/>
        <v>0</v>
      </c>
      <c r="AD402" s="27">
        <f>VLOOKUP(tbl2_2!A402,ishod_substance!A:AD,9,0)</f>
        <v>0</v>
      </c>
      <c r="AE402" s="8">
        <f>VLOOKUP(tbl2_2!A402,ishod_substance!A:AD,9,0)</f>
        <v>0</v>
      </c>
      <c r="AF402" s="12"/>
    </row>
    <row r="403" spans="1:32" hidden="1" x14ac:dyDescent="0.25">
      <c r="A403">
        <v>395</v>
      </c>
      <c r="B403" s="85">
        <f>IFERROR(IF(OR(AND(ishod_substance!$O$1=3,OR(VLOOKUP('tbl2'!Y403,quide!A:G,7,0)=2,VLOOKUP('tbl2'!Y403,quide!A:G,7,0)=1)),AND(ishod_substance!$O$1=2,VLOOKUP('tbl2'!Y403,quide!A:I,9,0)=1)),1,0),0)</f>
        <v>0</v>
      </c>
      <c r="C403" s="5">
        <f>VLOOKUP(tbl2_2!A403,ishod_substance!A:P,2,0)</f>
        <v>0</v>
      </c>
      <c r="D403" s="7">
        <f>VLOOKUP(tbl2_2!A403,ishod_substance!A:P,3,0)</f>
        <v>0</v>
      </c>
      <c r="E403" s="5">
        <f>VLOOKUP(tbl2_2!A403,ishod_substance!A:P,11,0)</f>
        <v>0</v>
      </c>
      <c r="F403" s="6">
        <f>VLOOKUP(tbl2_2!A403,ishod_substance!A:P,15,0)</f>
        <v>0</v>
      </c>
      <c r="G403" s="6" t="str">
        <f>VLOOKUP(tbl2_2!A403,ishod_substance!A:P,12,0)&amp;"/"&amp;VLOOKUP(tbl2_2!A403,ishod_substance!A:P,14,0)</f>
        <v>/</v>
      </c>
      <c r="H403" s="29">
        <f>VLOOKUP(tbl2_2!A403,ishod_substance!A:P,6,0)</f>
        <v>0</v>
      </c>
      <c r="I403" s="10">
        <f>VLOOKUP(tbl2_2!A403,ishod_substance!A:P,15,0)</f>
        <v>0</v>
      </c>
      <c r="J403" s="10">
        <f>VLOOKUP(tbl2_2!A403,ishod_substance!A:P,5,0)</f>
        <v>0</v>
      </c>
      <c r="K403" s="84">
        <f>VLOOKUP(tbl2_2!A403,ishod_substance!A:Q,17,0)</f>
        <v>0</v>
      </c>
      <c r="L403" s="84">
        <f>VLOOKUP(tbl2_2!A403,ishod_substance!A:R,18,0)</f>
        <v>0</v>
      </c>
      <c r="M403" s="165">
        <f>VLOOKUP(tbl2_2!A403,ishod_substance!A:AD,28,0)</f>
        <v>0</v>
      </c>
      <c r="N403" s="4">
        <f>VLOOKUP(tbl2_2!A403,ishod_substance!A:AD,20,0)</f>
        <v>0</v>
      </c>
      <c r="O403" s="4">
        <f>VLOOKUP(tbl2_2!A403,ishod_substance!A:AD,21,0)</f>
        <v>0</v>
      </c>
      <c r="P403" s="4">
        <f>VLOOKUP(tbl2_2!A403,ishod_substance!A:AD,22,0)</f>
        <v>0</v>
      </c>
      <c r="Q403" s="4">
        <f>VLOOKUP(tbl2_2!A403,ishod_substance!A:AD,23,0)</f>
        <v>0</v>
      </c>
      <c r="R403" s="4">
        <f>VLOOKUP(tbl2_2!A403,ishod_substance!A:AD,24,0)</f>
        <v>0</v>
      </c>
      <c r="S403" s="4">
        <f>VLOOKUP(tbl2_2!A403,ishod_substance!A:AD,25,0)</f>
        <v>0</v>
      </c>
      <c r="T403" s="4">
        <f>VLOOKUP(tbl2_2!A403,ishod_substance!A:AD,26,0)</f>
        <v>0</v>
      </c>
      <c r="U403" s="4">
        <f>VLOOKUP(tbl2_2!A403,ishod_substance!A:AD,27,0)</f>
        <v>0</v>
      </c>
      <c r="V403" s="166">
        <f>VLOOKUP(tbl2_2!A403,ishod_substance!A:AD,29,0)</f>
        <v>0</v>
      </c>
      <c r="W403" s="166">
        <f>VLOOKUP(tbl2_2!A403,ishod_substance!A:AD,30,0)</f>
        <v>0</v>
      </c>
      <c r="X403" s="166">
        <f>VLOOKUP(tbl2_2!A403,ishod_substance!A:AD,30,0)</f>
        <v>0</v>
      </c>
      <c r="Y403" s="10">
        <f>VLOOKUP(tbl2_2!A403,ishod_substance!A:AD,7,0)</f>
        <v>0</v>
      </c>
      <c r="Z403" s="9" t="e">
        <f>VLOOKUP(Y403,quide!$A$2:$B$1006,2,0)</f>
        <v>#N/A</v>
      </c>
      <c r="AA403" s="4" t="e">
        <f>VLOOKUP(Y403,quide!$A$2:$J$1006,10,0)</f>
        <v>#N/A</v>
      </c>
      <c r="AB403" s="50">
        <f>VLOOKUP(tbl2_2!A403,ishod_substance!A:AD,8,0)</f>
        <v>0</v>
      </c>
      <c r="AC403" s="28">
        <f t="shared" si="7"/>
        <v>0</v>
      </c>
      <c r="AD403" s="27">
        <f>VLOOKUP(tbl2_2!A403,ishod_substance!A:AD,9,0)</f>
        <v>0</v>
      </c>
      <c r="AE403" s="8">
        <f>VLOOKUP(tbl2_2!A403,ishod_substance!A:AD,9,0)</f>
        <v>0</v>
      </c>
      <c r="AF403" s="12"/>
    </row>
    <row r="404" spans="1:32" hidden="1" x14ac:dyDescent="0.25">
      <c r="A404">
        <v>396</v>
      </c>
      <c r="B404" s="85">
        <f>IFERROR(IF(OR(AND(ishod_substance!$O$1=3,OR(VLOOKUP('tbl2'!Y404,quide!A:G,7,0)=2,VLOOKUP('tbl2'!Y404,quide!A:G,7,0)=1)),AND(ishod_substance!$O$1=2,VLOOKUP('tbl2'!Y404,quide!A:I,9,0)=1)),1,0),0)</f>
        <v>0</v>
      </c>
      <c r="C404" s="5">
        <f>VLOOKUP(tbl2_2!A404,ishod_substance!A:P,2,0)</f>
        <v>0</v>
      </c>
      <c r="D404" s="7">
        <f>VLOOKUP(tbl2_2!A404,ishod_substance!A:P,3,0)</f>
        <v>0</v>
      </c>
      <c r="E404" s="5">
        <f>VLOOKUP(tbl2_2!A404,ishod_substance!A:P,11,0)</f>
        <v>0</v>
      </c>
      <c r="F404" s="6">
        <f>VLOOKUP(tbl2_2!A404,ishod_substance!A:P,15,0)</f>
        <v>0</v>
      </c>
      <c r="G404" s="6" t="str">
        <f>VLOOKUP(tbl2_2!A404,ishod_substance!A:P,12,0)&amp;"/"&amp;VLOOKUP(tbl2_2!A404,ishod_substance!A:P,14,0)</f>
        <v>/</v>
      </c>
      <c r="H404" s="29">
        <f>VLOOKUP(tbl2_2!A404,ishod_substance!A:P,6,0)</f>
        <v>0</v>
      </c>
      <c r="I404" s="10">
        <f>VLOOKUP(tbl2_2!A404,ishod_substance!A:P,15,0)</f>
        <v>0</v>
      </c>
      <c r="J404" s="10">
        <f>VLOOKUP(tbl2_2!A404,ishod_substance!A:P,5,0)</f>
        <v>0</v>
      </c>
      <c r="K404" s="84">
        <f>VLOOKUP(tbl2_2!A404,ishod_substance!A:Q,17,0)</f>
        <v>0</v>
      </c>
      <c r="L404" s="84">
        <f>VLOOKUP(tbl2_2!A404,ishod_substance!A:R,18,0)</f>
        <v>0</v>
      </c>
      <c r="M404" s="165">
        <f>VLOOKUP(tbl2_2!A404,ishod_substance!A:AD,28,0)</f>
        <v>0</v>
      </c>
      <c r="N404" s="4">
        <f>VLOOKUP(tbl2_2!A404,ishod_substance!A:AD,20,0)</f>
        <v>0</v>
      </c>
      <c r="O404" s="4">
        <f>VLOOKUP(tbl2_2!A404,ishod_substance!A:AD,21,0)</f>
        <v>0</v>
      </c>
      <c r="P404" s="4">
        <f>VLOOKUP(tbl2_2!A404,ishod_substance!A:AD,22,0)</f>
        <v>0</v>
      </c>
      <c r="Q404" s="4">
        <f>VLOOKUP(tbl2_2!A404,ishod_substance!A:AD,23,0)</f>
        <v>0</v>
      </c>
      <c r="R404" s="4">
        <f>VLOOKUP(tbl2_2!A404,ishod_substance!A:AD,24,0)</f>
        <v>0</v>
      </c>
      <c r="S404" s="4">
        <f>VLOOKUP(tbl2_2!A404,ishod_substance!A:AD,25,0)</f>
        <v>0</v>
      </c>
      <c r="T404" s="4">
        <f>VLOOKUP(tbl2_2!A404,ishod_substance!A:AD,26,0)</f>
        <v>0</v>
      </c>
      <c r="U404" s="4">
        <f>VLOOKUP(tbl2_2!A404,ishod_substance!A:AD,27,0)</f>
        <v>0</v>
      </c>
      <c r="V404" s="166">
        <f>VLOOKUP(tbl2_2!A404,ishod_substance!A:AD,29,0)</f>
        <v>0</v>
      </c>
      <c r="W404" s="166">
        <f>VLOOKUP(tbl2_2!A404,ishod_substance!A:AD,30,0)</f>
        <v>0</v>
      </c>
      <c r="X404" s="166">
        <f>VLOOKUP(tbl2_2!A404,ishod_substance!A:AD,30,0)</f>
        <v>0</v>
      </c>
      <c r="Y404" s="10">
        <f>VLOOKUP(tbl2_2!A404,ishod_substance!A:AD,7,0)</f>
        <v>0</v>
      </c>
      <c r="Z404" s="9" t="e">
        <f>VLOOKUP(Y404,quide!$A$2:$B$1006,2,0)</f>
        <v>#N/A</v>
      </c>
      <c r="AA404" s="4" t="e">
        <f>VLOOKUP(Y404,quide!$A$2:$J$1006,10,0)</f>
        <v>#N/A</v>
      </c>
      <c r="AB404" s="50">
        <f>VLOOKUP(tbl2_2!A404,ishod_substance!A:AD,8,0)</f>
        <v>0</v>
      </c>
      <c r="AC404" s="28">
        <f t="shared" si="7"/>
        <v>0</v>
      </c>
      <c r="AD404" s="27">
        <f>VLOOKUP(tbl2_2!A404,ishod_substance!A:AD,9,0)</f>
        <v>0</v>
      </c>
      <c r="AE404" s="8">
        <f>VLOOKUP(tbl2_2!A404,ishod_substance!A:AD,9,0)</f>
        <v>0</v>
      </c>
      <c r="AF404" s="12"/>
    </row>
    <row r="405" spans="1:32" hidden="1" x14ac:dyDescent="0.25">
      <c r="A405">
        <v>397</v>
      </c>
      <c r="B405" s="85">
        <f>IFERROR(IF(OR(AND(ishod_substance!$O$1=3,OR(VLOOKUP('tbl2'!Y405,quide!A:G,7,0)=2,VLOOKUP('tbl2'!Y405,quide!A:G,7,0)=1)),AND(ishod_substance!$O$1=2,VLOOKUP('tbl2'!Y405,quide!A:I,9,0)=1)),1,0),0)</f>
        <v>0</v>
      </c>
      <c r="C405" s="5">
        <f>VLOOKUP(tbl2_2!A405,ishod_substance!A:P,2,0)</f>
        <v>0</v>
      </c>
      <c r="D405" s="7">
        <f>VLOOKUP(tbl2_2!A405,ishod_substance!A:P,3,0)</f>
        <v>0</v>
      </c>
      <c r="E405" s="5">
        <f>VLOOKUP(tbl2_2!A405,ishod_substance!A:P,11,0)</f>
        <v>0</v>
      </c>
      <c r="F405" s="6">
        <f>VLOOKUP(tbl2_2!A405,ishod_substance!A:P,15,0)</f>
        <v>0</v>
      </c>
      <c r="G405" s="6" t="str">
        <f>VLOOKUP(tbl2_2!A405,ishod_substance!A:P,12,0)&amp;"/"&amp;VLOOKUP(tbl2_2!A405,ishod_substance!A:P,14,0)</f>
        <v>/</v>
      </c>
      <c r="H405" s="29">
        <f>VLOOKUP(tbl2_2!A405,ishod_substance!A:P,6,0)</f>
        <v>0</v>
      </c>
      <c r="I405" s="10">
        <f>VLOOKUP(tbl2_2!A405,ishod_substance!A:P,15,0)</f>
        <v>0</v>
      </c>
      <c r="J405" s="10">
        <f>VLOOKUP(tbl2_2!A405,ishod_substance!A:P,5,0)</f>
        <v>0</v>
      </c>
      <c r="K405" s="84">
        <f>VLOOKUP(tbl2_2!A405,ishod_substance!A:Q,17,0)</f>
        <v>0</v>
      </c>
      <c r="L405" s="84">
        <f>VLOOKUP(tbl2_2!A405,ishod_substance!A:R,18,0)</f>
        <v>0</v>
      </c>
      <c r="M405" s="165">
        <f>VLOOKUP(tbl2_2!A405,ishod_substance!A:AD,28,0)</f>
        <v>0</v>
      </c>
      <c r="N405" s="4">
        <f>VLOOKUP(tbl2_2!A405,ishod_substance!A:AD,20,0)</f>
        <v>0</v>
      </c>
      <c r="O405" s="4">
        <f>VLOOKUP(tbl2_2!A405,ishod_substance!A:AD,21,0)</f>
        <v>0</v>
      </c>
      <c r="P405" s="4">
        <f>VLOOKUP(tbl2_2!A405,ishod_substance!A:AD,22,0)</f>
        <v>0</v>
      </c>
      <c r="Q405" s="4">
        <f>VLOOKUP(tbl2_2!A405,ishod_substance!A:AD,23,0)</f>
        <v>0</v>
      </c>
      <c r="R405" s="4">
        <f>VLOOKUP(tbl2_2!A405,ishod_substance!A:AD,24,0)</f>
        <v>0</v>
      </c>
      <c r="S405" s="4">
        <f>VLOOKUP(tbl2_2!A405,ishod_substance!A:AD,25,0)</f>
        <v>0</v>
      </c>
      <c r="T405" s="4">
        <f>VLOOKUP(tbl2_2!A405,ishod_substance!A:AD,26,0)</f>
        <v>0</v>
      </c>
      <c r="U405" s="4">
        <f>VLOOKUP(tbl2_2!A405,ishod_substance!A:AD,27,0)</f>
        <v>0</v>
      </c>
      <c r="V405" s="166">
        <f>VLOOKUP(tbl2_2!A405,ishod_substance!A:AD,29,0)</f>
        <v>0</v>
      </c>
      <c r="W405" s="166">
        <f>VLOOKUP(tbl2_2!A405,ishod_substance!A:AD,30,0)</f>
        <v>0</v>
      </c>
      <c r="X405" s="166">
        <f>VLOOKUP(tbl2_2!A405,ishod_substance!A:AD,30,0)</f>
        <v>0</v>
      </c>
      <c r="Y405" s="10">
        <f>VLOOKUP(tbl2_2!A405,ishod_substance!A:AD,7,0)</f>
        <v>0</v>
      </c>
      <c r="Z405" s="9" t="e">
        <f>VLOOKUP(Y405,quide!$A$2:$B$1006,2,0)</f>
        <v>#N/A</v>
      </c>
      <c r="AA405" s="4" t="e">
        <f>VLOOKUP(Y405,quide!$A$2:$J$1006,10,0)</f>
        <v>#N/A</v>
      </c>
      <c r="AB405" s="50">
        <f>VLOOKUP(tbl2_2!A405,ishod_substance!A:AD,8,0)</f>
        <v>0</v>
      </c>
      <c r="AC405" s="28">
        <f t="shared" si="7"/>
        <v>0</v>
      </c>
      <c r="AD405" s="27">
        <f>VLOOKUP(tbl2_2!A405,ishod_substance!A:AD,9,0)</f>
        <v>0</v>
      </c>
      <c r="AE405" s="8">
        <f>VLOOKUP(tbl2_2!A405,ishod_substance!A:AD,9,0)</f>
        <v>0</v>
      </c>
      <c r="AF405" s="12"/>
    </row>
    <row r="406" spans="1:32" hidden="1" x14ac:dyDescent="0.25">
      <c r="A406">
        <v>398</v>
      </c>
      <c r="B406" s="85">
        <f>IFERROR(IF(OR(AND(ishod_substance!$O$1=3,OR(VLOOKUP('tbl2'!Y406,quide!A:G,7,0)=2,VLOOKUP('tbl2'!Y406,quide!A:G,7,0)=1)),AND(ishod_substance!$O$1=2,VLOOKUP('tbl2'!Y406,quide!A:I,9,0)=1)),1,0),0)</f>
        <v>0</v>
      </c>
      <c r="C406" s="5">
        <f>VLOOKUP(tbl2_2!A406,ishod_substance!A:P,2,0)</f>
        <v>0</v>
      </c>
      <c r="D406" s="7">
        <f>VLOOKUP(tbl2_2!A406,ishod_substance!A:P,3,0)</f>
        <v>0</v>
      </c>
      <c r="E406" s="5">
        <f>VLOOKUP(tbl2_2!A406,ishod_substance!A:P,11,0)</f>
        <v>0</v>
      </c>
      <c r="F406" s="6">
        <f>VLOOKUP(tbl2_2!A406,ishod_substance!A:P,15,0)</f>
        <v>0</v>
      </c>
      <c r="G406" s="6" t="str">
        <f>VLOOKUP(tbl2_2!A406,ishod_substance!A:P,12,0)&amp;"/"&amp;VLOOKUP(tbl2_2!A406,ishod_substance!A:P,14,0)</f>
        <v>/</v>
      </c>
      <c r="H406" s="29">
        <f>VLOOKUP(tbl2_2!A406,ishod_substance!A:P,6,0)</f>
        <v>0</v>
      </c>
      <c r="I406" s="10">
        <f>VLOOKUP(tbl2_2!A406,ishod_substance!A:P,15,0)</f>
        <v>0</v>
      </c>
      <c r="J406" s="10">
        <f>VLOOKUP(tbl2_2!A406,ishod_substance!A:P,5,0)</f>
        <v>0</v>
      </c>
      <c r="K406" s="84">
        <f>VLOOKUP(tbl2_2!A406,ishod_substance!A:Q,17,0)</f>
        <v>0</v>
      </c>
      <c r="L406" s="84">
        <f>VLOOKUP(tbl2_2!A406,ishod_substance!A:R,18,0)</f>
        <v>0</v>
      </c>
      <c r="M406" s="165">
        <f>VLOOKUP(tbl2_2!A406,ishod_substance!A:AD,28,0)</f>
        <v>0</v>
      </c>
      <c r="N406" s="4">
        <f>VLOOKUP(tbl2_2!A406,ishod_substance!A:AD,20,0)</f>
        <v>0</v>
      </c>
      <c r="O406" s="4">
        <f>VLOOKUP(tbl2_2!A406,ishod_substance!A:AD,21,0)</f>
        <v>0</v>
      </c>
      <c r="P406" s="4">
        <f>VLOOKUP(tbl2_2!A406,ishod_substance!A:AD,22,0)</f>
        <v>0</v>
      </c>
      <c r="Q406" s="4">
        <f>VLOOKUP(tbl2_2!A406,ishod_substance!A:AD,23,0)</f>
        <v>0</v>
      </c>
      <c r="R406" s="4">
        <f>VLOOKUP(tbl2_2!A406,ishod_substance!A:AD,24,0)</f>
        <v>0</v>
      </c>
      <c r="S406" s="4">
        <f>VLOOKUP(tbl2_2!A406,ishod_substance!A:AD,25,0)</f>
        <v>0</v>
      </c>
      <c r="T406" s="4">
        <f>VLOOKUP(tbl2_2!A406,ishod_substance!A:AD,26,0)</f>
        <v>0</v>
      </c>
      <c r="U406" s="4">
        <f>VLOOKUP(tbl2_2!A406,ishod_substance!A:AD,27,0)</f>
        <v>0</v>
      </c>
      <c r="V406" s="166">
        <f>VLOOKUP(tbl2_2!A406,ishod_substance!A:AD,29,0)</f>
        <v>0</v>
      </c>
      <c r="W406" s="166">
        <f>VLOOKUP(tbl2_2!A406,ishod_substance!A:AD,30,0)</f>
        <v>0</v>
      </c>
      <c r="X406" s="166">
        <f>VLOOKUP(tbl2_2!A406,ishod_substance!A:AD,30,0)</f>
        <v>0</v>
      </c>
      <c r="Y406" s="10">
        <f>VLOOKUP(tbl2_2!A406,ishod_substance!A:AD,7,0)</f>
        <v>0</v>
      </c>
      <c r="Z406" s="9" t="e">
        <f>VLOOKUP(Y406,quide!$A$2:$B$1006,2,0)</f>
        <v>#N/A</v>
      </c>
      <c r="AA406" s="4" t="e">
        <f>VLOOKUP(Y406,quide!$A$2:$J$1006,10,0)</f>
        <v>#N/A</v>
      </c>
      <c r="AB406" s="50">
        <f>VLOOKUP(tbl2_2!A406,ishod_substance!A:AD,8,0)</f>
        <v>0</v>
      </c>
      <c r="AC406" s="28">
        <f t="shared" si="7"/>
        <v>0</v>
      </c>
      <c r="AD406" s="27">
        <f>VLOOKUP(tbl2_2!A406,ishod_substance!A:AD,9,0)</f>
        <v>0</v>
      </c>
      <c r="AE406" s="8">
        <f>VLOOKUP(tbl2_2!A406,ishod_substance!A:AD,9,0)</f>
        <v>0</v>
      </c>
      <c r="AF406" s="12"/>
    </row>
    <row r="407" spans="1:32" hidden="1" x14ac:dyDescent="0.25">
      <c r="A407">
        <v>399</v>
      </c>
      <c r="B407" s="85">
        <f>IFERROR(IF(OR(AND(ishod_substance!$O$1=3,OR(VLOOKUP('tbl2'!Y407,quide!A:G,7,0)=2,VLOOKUP('tbl2'!Y407,quide!A:G,7,0)=1)),AND(ishod_substance!$O$1=2,VLOOKUP('tbl2'!Y407,quide!A:I,9,0)=1)),1,0),0)</f>
        <v>0</v>
      </c>
      <c r="C407" s="5">
        <f>VLOOKUP(tbl2_2!A407,ishod_substance!A:P,2,0)</f>
        <v>0</v>
      </c>
      <c r="D407" s="7">
        <f>VLOOKUP(tbl2_2!A407,ishod_substance!A:P,3,0)</f>
        <v>0</v>
      </c>
      <c r="E407" s="5">
        <f>VLOOKUP(tbl2_2!A407,ishod_substance!A:P,11,0)</f>
        <v>0</v>
      </c>
      <c r="F407" s="6">
        <f>VLOOKUP(tbl2_2!A407,ishod_substance!A:P,15,0)</f>
        <v>0</v>
      </c>
      <c r="G407" s="6" t="str">
        <f>VLOOKUP(tbl2_2!A407,ishod_substance!A:P,12,0)&amp;"/"&amp;VLOOKUP(tbl2_2!A407,ishod_substance!A:P,14,0)</f>
        <v>/</v>
      </c>
      <c r="H407" s="29">
        <f>VLOOKUP(tbl2_2!A407,ishod_substance!A:P,6,0)</f>
        <v>0</v>
      </c>
      <c r="I407" s="10">
        <f>VLOOKUP(tbl2_2!A407,ishod_substance!A:P,15,0)</f>
        <v>0</v>
      </c>
      <c r="J407" s="10">
        <f>VLOOKUP(tbl2_2!A407,ishod_substance!A:P,5,0)</f>
        <v>0</v>
      </c>
      <c r="K407" s="84">
        <f>VLOOKUP(tbl2_2!A407,ishod_substance!A:Q,17,0)</f>
        <v>0</v>
      </c>
      <c r="L407" s="84">
        <f>VLOOKUP(tbl2_2!A407,ishod_substance!A:R,18,0)</f>
        <v>0</v>
      </c>
      <c r="M407" s="165">
        <f>VLOOKUP(tbl2_2!A407,ishod_substance!A:AD,28,0)</f>
        <v>0</v>
      </c>
      <c r="N407" s="4">
        <f>VLOOKUP(tbl2_2!A407,ishod_substance!A:AD,20,0)</f>
        <v>0</v>
      </c>
      <c r="O407" s="4">
        <f>VLOOKUP(tbl2_2!A407,ishod_substance!A:AD,21,0)</f>
        <v>0</v>
      </c>
      <c r="P407" s="4">
        <f>VLOOKUP(tbl2_2!A407,ishod_substance!A:AD,22,0)</f>
        <v>0</v>
      </c>
      <c r="Q407" s="4">
        <f>VLOOKUP(tbl2_2!A407,ishod_substance!A:AD,23,0)</f>
        <v>0</v>
      </c>
      <c r="R407" s="4">
        <f>VLOOKUP(tbl2_2!A407,ishod_substance!A:AD,24,0)</f>
        <v>0</v>
      </c>
      <c r="S407" s="4">
        <f>VLOOKUP(tbl2_2!A407,ishod_substance!A:AD,25,0)</f>
        <v>0</v>
      </c>
      <c r="T407" s="4">
        <f>VLOOKUP(tbl2_2!A407,ishod_substance!A:AD,26,0)</f>
        <v>0</v>
      </c>
      <c r="U407" s="4">
        <f>VLOOKUP(tbl2_2!A407,ishod_substance!A:AD,27,0)</f>
        <v>0</v>
      </c>
      <c r="V407" s="166">
        <f>VLOOKUP(tbl2_2!A407,ishod_substance!A:AD,29,0)</f>
        <v>0</v>
      </c>
      <c r="W407" s="166">
        <f>VLOOKUP(tbl2_2!A407,ishod_substance!A:AD,30,0)</f>
        <v>0</v>
      </c>
      <c r="X407" s="166">
        <f>VLOOKUP(tbl2_2!A407,ishod_substance!A:AD,30,0)</f>
        <v>0</v>
      </c>
      <c r="Y407" s="10">
        <f>VLOOKUP(tbl2_2!A407,ishod_substance!A:AD,7,0)</f>
        <v>0</v>
      </c>
      <c r="Z407" s="9" t="e">
        <f>VLOOKUP(Y407,quide!$A$2:$B$1006,2,0)</f>
        <v>#N/A</v>
      </c>
      <c r="AA407" s="4" t="e">
        <f>VLOOKUP(Y407,quide!$A$2:$J$1006,10,0)</f>
        <v>#N/A</v>
      </c>
      <c r="AB407" s="50">
        <f>VLOOKUP(tbl2_2!A407,ishod_substance!A:AD,8,0)</f>
        <v>0</v>
      </c>
      <c r="AC407" s="28">
        <f t="shared" si="7"/>
        <v>0</v>
      </c>
      <c r="AD407" s="27">
        <f>VLOOKUP(tbl2_2!A407,ishod_substance!A:AD,9,0)</f>
        <v>0</v>
      </c>
      <c r="AE407" s="8">
        <f>VLOOKUP(tbl2_2!A407,ishod_substance!A:AD,9,0)</f>
        <v>0</v>
      </c>
      <c r="AF407" s="12"/>
    </row>
    <row r="408" spans="1:32" hidden="1" x14ac:dyDescent="0.25">
      <c r="A408">
        <v>400</v>
      </c>
      <c r="B408" s="85">
        <f>IFERROR(IF(OR(AND(ishod_substance!$O$1=3,OR(VLOOKUP('tbl2'!Y408,quide!A:G,7,0)=2,VLOOKUP('tbl2'!Y408,quide!A:G,7,0)=1)),AND(ishod_substance!$O$1=2,VLOOKUP('tbl2'!Y408,quide!A:I,9,0)=1)),1,0),0)</f>
        <v>0</v>
      </c>
      <c r="C408" s="5">
        <f>VLOOKUP(tbl2_2!A408,ishod_substance!A:P,2,0)</f>
        <v>0</v>
      </c>
      <c r="D408" s="7">
        <f>VLOOKUP(tbl2_2!A408,ishod_substance!A:P,3,0)</f>
        <v>0</v>
      </c>
      <c r="E408" s="5">
        <f>VLOOKUP(tbl2_2!A408,ishod_substance!A:P,11,0)</f>
        <v>0</v>
      </c>
      <c r="F408" s="6">
        <f>VLOOKUP(tbl2_2!A408,ishod_substance!A:P,15,0)</f>
        <v>0</v>
      </c>
      <c r="G408" s="6" t="str">
        <f>VLOOKUP(tbl2_2!A408,ishod_substance!A:P,12,0)&amp;"/"&amp;VLOOKUP(tbl2_2!A408,ishod_substance!A:P,14,0)</f>
        <v>/</v>
      </c>
      <c r="H408" s="29">
        <f>VLOOKUP(tbl2_2!A408,ishod_substance!A:P,6,0)</f>
        <v>0</v>
      </c>
      <c r="I408" s="10">
        <f>VLOOKUP(tbl2_2!A408,ishod_substance!A:P,15,0)</f>
        <v>0</v>
      </c>
      <c r="J408" s="10">
        <f>VLOOKUP(tbl2_2!A408,ishod_substance!A:P,5,0)</f>
        <v>0</v>
      </c>
      <c r="K408" s="84">
        <f>VLOOKUP(tbl2_2!A408,ishod_substance!A:Q,17,0)</f>
        <v>0</v>
      </c>
      <c r="L408" s="84">
        <f>VLOOKUP(tbl2_2!A408,ishod_substance!A:R,18,0)</f>
        <v>0</v>
      </c>
      <c r="M408" s="165">
        <f>VLOOKUP(tbl2_2!A408,ishod_substance!A:AD,28,0)</f>
        <v>0</v>
      </c>
      <c r="N408" s="4">
        <f>VLOOKUP(tbl2_2!A408,ishod_substance!A:AD,20,0)</f>
        <v>0</v>
      </c>
      <c r="O408" s="4">
        <f>VLOOKUP(tbl2_2!A408,ishod_substance!A:AD,21,0)</f>
        <v>0</v>
      </c>
      <c r="P408" s="4">
        <f>VLOOKUP(tbl2_2!A408,ishod_substance!A:AD,22,0)</f>
        <v>0</v>
      </c>
      <c r="Q408" s="4">
        <f>VLOOKUP(tbl2_2!A408,ishod_substance!A:AD,23,0)</f>
        <v>0</v>
      </c>
      <c r="R408" s="4">
        <f>VLOOKUP(tbl2_2!A408,ishod_substance!A:AD,24,0)</f>
        <v>0</v>
      </c>
      <c r="S408" s="4">
        <f>VLOOKUP(tbl2_2!A408,ishod_substance!A:AD,25,0)</f>
        <v>0</v>
      </c>
      <c r="T408" s="4">
        <f>VLOOKUP(tbl2_2!A408,ishod_substance!A:AD,26,0)</f>
        <v>0</v>
      </c>
      <c r="U408" s="4">
        <f>VLOOKUP(tbl2_2!A408,ishod_substance!A:AD,27,0)</f>
        <v>0</v>
      </c>
      <c r="V408" s="166">
        <f>VLOOKUP(tbl2_2!A408,ishod_substance!A:AD,29,0)</f>
        <v>0</v>
      </c>
      <c r="W408" s="166">
        <f>VLOOKUP(tbl2_2!A408,ishod_substance!A:AD,30,0)</f>
        <v>0</v>
      </c>
      <c r="X408" s="166">
        <f>VLOOKUP(tbl2_2!A408,ishod_substance!A:AD,30,0)</f>
        <v>0</v>
      </c>
      <c r="Y408" s="10">
        <f>VLOOKUP(tbl2_2!A408,ishod_substance!A:AD,7,0)</f>
        <v>0</v>
      </c>
      <c r="Z408" s="9" t="e">
        <f>VLOOKUP(Y408,quide!$A$2:$B$1006,2,0)</f>
        <v>#N/A</v>
      </c>
      <c r="AA408" s="4" t="e">
        <f>VLOOKUP(Y408,quide!$A$2:$J$1006,10,0)</f>
        <v>#N/A</v>
      </c>
      <c r="AB408" s="50">
        <f>VLOOKUP(tbl2_2!A408,ishod_substance!A:AD,8,0)</f>
        <v>0</v>
      </c>
      <c r="AC408" s="28">
        <f t="shared" si="7"/>
        <v>0</v>
      </c>
      <c r="AD408" s="27">
        <f>VLOOKUP(tbl2_2!A408,ishod_substance!A:AD,9,0)</f>
        <v>0</v>
      </c>
      <c r="AE408" s="8">
        <f>VLOOKUP(tbl2_2!A408,ishod_substance!A:AD,9,0)</f>
        <v>0</v>
      </c>
      <c r="AF408" s="12"/>
    </row>
    <row r="409" spans="1:32" hidden="1" x14ac:dyDescent="0.25">
      <c r="A409">
        <v>401</v>
      </c>
      <c r="B409" s="85">
        <f>IFERROR(IF(OR(AND(ishod_substance!$O$1=3,OR(VLOOKUP('tbl2'!Y409,quide!A:G,7,0)=2,VLOOKUP('tbl2'!Y409,quide!A:G,7,0)=1)),AND(ishod_substance!$O$1=2,VLOOKUP('tbl2'!Y409,quide!A:I,9,0)=1)),1,0),0)</f>
        <v>0</v>
      </c>
      <c r="C409" s="5">
        <f>VLOOKUP(tbl2_2!A409,ishod_substance!A:P,2,0)</f>
        <v>0</v>
      </c>
      <c r="D409" s="7">
        <f>VLOOKUP(tbl2_2!A409,ishod_substance!A:P,3,0)</f>
        <v>0</v>
      </c>
      <c r="E409" s="5">
        <f>VLOOKUP(tbl2_2!A409,ishod_substance!A:P,11,0)</f>
        <v>0</v>
      </c>
      <c r="F409" s="6">
        <f>VLOOKUP(tbl2_2!A409,ishod_substance!A:P,15,0)</f>
        <v>0</v>
      </c>
      <c r="G409" s="6" t="str">
        <f>VLOOKUP(tbl2_2!A409,ishod_substance!A:P,12,0)&amp;"/"&amp;VLOOKUP(tbl2_2!A409,ishod_substance!A:P,14,0)</f>
        <v>/</v>
      </c>
      <c r="H409" s="29">
        <f>VLOOKUP(tbl2_2!A409,ishod_substance!A:P,6,0)</f>
        <v>0</v>
      </c>
      <c r="I409" s="10">
        <f>VLOOKUP(tbl2_2!A409,ishod_substance!A:P,15,0)</f>
        <v>0</v>
      </c>
      <c r="J409" s="10">
        <f>VLOOKUP(tbl2_2!A409,ishod_substance!A:P,5,0)</f>
        <v>0</v>
      </c>
      <c r="K409" s="84">
        <f>VLOOKUP(tbl2_2!A409,ishod_substance!A:Q,17,0)</f>
        <v>0</v>
      </c>
      <c r="L409" s="84">
        <f>VLOOKUP(tbl2_2!A409,ishod_substance!A:R,18,0)</f>
        <v>0</v>
      </c>
      <c r="M409" s="165">
        <f>VLOOKUP(tbl2_2!A409,ishod_substance!A:AD,28,0)</f>
        <v>0</v>
      </c>
      <c r="N409" s="4">
        <f>VLOOKUP(tbl2_2!A409,ishod_substance!A:AD,20,0)</f>
        <v>0</v>
      </c>
      <c r="O409" s="4">
        <f>VLOOKUP(tbl2_2!A409,ishod_substance!A:AD,21,0)</f>
        <v>0</v>
      </c>
      <c r="P409" s="4">
        <f>VLOOKUP(tbl2_2!A409,ishod_substance!A:AD,22,0)</f>
        <v>0</v>
      </c>
      <c r="Q409" s="4">
        <f>VLOOKUP(tbl2_2!A409,ishod_substance!A:AD,23,0)</f>
        <v>0</v>
      </c>
      <c r="R409" s="4">
        <f>VLOOKUP(tbl2_2!A409,ishod_substance!A:AD,24,0)</f>
        <v>0</v>
      </c>
      <c r="S409" s="4">
        <f>VLOOKUP(tbl2_2!A409,ishod_substance!A:AD,25,0)</f>
        <v>0</v>
      </c>
      <c r="T409" s="4">
        <f>VLOOKUP(tbl2_2!A409,ishod_substance!A:AD,26,0)</f>
        <v>0</v>
      </c>
      <c r="U409" s="4">
        <f>VLOOKUP(tbl2_2!A409,ishod_substance!A:AD,27,0)</f>
        <v>0</v>
      </c>
      <c r="V409" s="166">
        <f>VLOOKUP(tbl2_2!A409,ishod_substance!A:AD,29,0)</f>
        <v>0</v>
      </c>
      <c r="W409" s="166">
        <f>VLOOKUP(tbl2_2!A409,ishod_substance!A:AD,30,0)</f>
        <v>0</v>
      </c>
      <c r="X409" s="166">
        <f>VLOOKUP(tbl2_2!A409,ishod_substance!A:AD,30,0)</f>
        <v>0</v>
      </c>
      <c r="Y409" s="10">
        <f>VLOOKUP(tbl2_2!A409,ishod_substance!A:AD,7,0)</f>
        <v>0</v>
      </c>
      <c r="Z409" s="9" t="e">
        <f>VLOOKUP(Y409,quide!$A$2:$B$1006,2,0)</f>
        <v>#N/A</v>
      </c>
      <c r="AA409" s="4" t="e">
        <f>VLOOKUP(Y409,quide!$A$2:$J$1006,10,0)</f>
        <v>#N/A</v>
      </c>
      <c r="AB409" s="50">
        <f>VLOOKUP(tbl2_2!A409,ishod_substance!A:AD,8,0)</f>
        <v>0</v>
      </c>
      <c r="AC409" s="28">
        <f t="shared" si="7"/>
        <v>0</v>
      </c>
      <c r="AD409" s="27">
        <f>VLOOKUP(tbl2_2!A409,ishod_substance!A:AD,9,0)</f>
        <v>0</v>
      </c>
      <c r="AE409" s="8">
        <f>VLOOKUP(tbl2_2!A409,ishod_substance!A:AD,9,0)</f>
        <v>0</v>
      </c>
      <c r="AF409" s="12"/>
    </row>
    <row r="410" spans="1:32" hidden="1" x14ac:dyDescent="0.25">
      <c r="A410">
        <v>402</v>
      </c>
      <c r="B410" s="85">
        <f>IFERROR(IF(OR(AND(ishod_substance!$O$1=3,OR(VLOOKUP('tbl2'!Y410,quide!A:G,7,0)=2,VLOOKUP('tbl2'!Y410,quide!A:G,7,0)=1)),AND(ishod_substance!$O$1=2,VLOOKUP('tbl2'!Y410,quide!A:I,9,0)=1)),1,0),0)</f>
        <v>0</v>
      </c>
      <c r="C410" s="5">
        <f>VLOOKUP(tbl2_2!A410,ishod_substance!A:P,2,0)</f>
        <v>0</v>
      </c>
      <c r="D410" s="7">
        <f>VLOOKUP(tbl2_2!A410,ishod_substance!A:P,3,0)</f>
        <v>0</v>
      </c>
      <c r="E410" s="5">
        <f>VLOOKUP(tbl2_2!A410,ishod_substance!A:P,11,0)</f>
        <v>0</v>
      </c>
      <c r="F410" s="6">
        <f>VLOOKUP(tbl2_2!A410,ishod_substance!A:P,15,0)</f>
        <v>0</v>
      </c>
      <c r="G410" s="6" t="str">
        <f>VLOOKUP(tbl2_2!A410,ishod_substance!A:P,12,0)&amp;"/"&amp;VLOOKUP(tbl2_2!A410,ishod_substance!A:P,14,0)</f>
        <v>/</v>
      </c>
      <c r="H410" s="29">
        <f>VLOOKUP(tbl2_2!A410,ishod_substance!A:P,6,0)</f>
        <v>0</v>
      </c>
      <c r="I410" s="10">
        <f>VLOOKUP(tbl2_2!A410,ishod_substance!A:P,15,0)</f>
        <v>0</v>
      </c>
      <c r="J410" s="10">
        <f>VLOOKUP(tbl2_2!A410,ishod_substance!A:P,5,0)</f>
        <v>0</v>
      </c>
      <c r="K410" s="84">
        <f>VLOOKUP(tbl2_2!A410,ishod_substance!A:Q,17,0)</f>
        <v>0</v>
      </c>
      <c r="L410" s="84">
        <f>VLOOKUP(tbl2_2!A410,ishod_substance!A:R,18,0)</f>
        <v>0</v>
      </c>
      <c r="M410" s="165">
        <f>VLOOKUP(tbl2_2!A410,ishod_substance!A:AD,28,0)</f>
        <v>0</v>
      </c>
      <c r="N410" s="4">
        <f>VLOOKUP(tbl2_2!A410,ishod_substance!A:AD,20,0)</f>
        <v>0</v>
      </c>
      <c r="O410" s="4">
        <f>VLOOKUP(tbl2_2!A410,ishod_substance!A:AD,21,0)</f>
        <v>0</v>
      </c>
      <c r="P410" s="4">
        <f>VLOOKUP(tbl2_2!A410,ishod_substance!A:AD,22,0)</f>
        <v>0</v>
      </c>
      <c r="Q410" s="4">
        <f>VLOOKUP(tbl2_2!A410,ishod_substance!A:AD,23,0)</f>
        <v>0</v>
      </c>
      <c r="R410" s="4">
        <f>VLOOKUP(tbl2_2!A410,ishod_substance!A:AD,24,0)</f>
        <v>0</v>
      </c>
      <c r="S410" s="4">
        <f>VLOOKUP(tbl2_2!A410,ishod_substance!A:AD,25,0)</f>
        <v>0</v>
      </c>
      <c r="T410" s="4">
        <f>VLOOKUP(tbl2_2!A410,ishod_substance!A:AD,26,0)</f>
        <v>0</v>
      </c>
      <c r="U410" s="4">
        <f>VLOOKUP(tbl2_2!A410,ishod_substance!A:AD,27,0)</f>
        <v>0</v>
      </c>
      <c r="V410" s="166">
        <f>VLOOKUP(tbl2_2!A410,ishod_substance!A:AD,29,0)</f>
        <v>0</v>
      </c>
      <c r="W410" s="166">
        <f>VLOOKUP(tbl2_2!A410,ishod_substance!A:AD,30,0)</f>
        <v>0</v>
      </c>
      <c r="X410" s="166">
        <f>VLOOKUP(tbl2_2!A410,ishod_substance!A:AD,30,0)</f>
        <v>0</v>
      </c>
      <c r="Y410" s="10">
        <f>VLOOKUP(tbl2_2!A410,ishod_substance!A:AD,7,0)</f>
        <v>0</v>
      </c>
      <c r="Z410" s="9" t="e">
        <f>VLOOKUP(Y410,quide!$A$2:$B$1006,2,0)</f>
        <v>#N/A</v>
      </c>
      <c r="AA410" s="4" t="e">
        <f>VLOOKUP(Y410,quide!$A$2:$J$1006,10,0)</f>
        <v>#N/A</v>
      </c>
      <c r="AB410" s="50">
        <f>VLOOKUP(tbl2_2!A410,ishod_substance!A:AD,8,0)</f>
        <v>0</v>
      </c>
      <c r="AC410" s="28">
        <f t="shared" si="7"/>
        <v>0</v>
      </c>
      <c r="AD410" s="27">
        <f>VLOOKUP(tbl2_2!A410,ishod_substance!A:AD,9,0)</f>
        <v>0</v>
      </c>
      <c r="AE410" s="8">
        <f>VLOOKUP(tbl2_2!A410,ishod_substance!A:AD,9,0)</f>
        <v>0</v>
      </c>
      <c r="AF410" s="12"/>
    </row>
    <row r="411" spans="1:32" hidden="1" x14ac:dyDescent="0.25">
      <c r="A411">
        <v>403</v>
      </c>
      <c r="B411" s="85">
        <f>IFERROR(IF(OR(AND(ishod_substance!$O$1=3,OR(VLOOKUP('tbl2'!Y411,quide!A:G,7,0)=2,VLOOKUP('tbl2'!Y411,quide!A:G,7,0)=1)),AND(ishod_substance!$O$1=2,VLOOKUP('tbl2'!Y411,quide!A:I,9,0)=1)),1,0),0)</f>
        <v>0</v>
      </c>
      <c r="C411" s="5">
        <f>VLOOKUP(tbl2_2!A411,ishod_substance!A:P,2,0)</f>
        <v>0</v>
      </c>
      <c r="D411" s="7">
        <f>VLOOKUP(tbl2_2!A411,ishod_substance!A:P,3,0)</f>
        <v>0</v>
      </c>
      <c r="E411" s="5">
        <f>VLOOKUP(tbl2_2!A411,ishod_substance!A:P,11,0)</f>
        <v>0</v>
      </c>
      <c r="F411" s="6">
        <f>VLOOKUP(tbl2_2!A411,ishod_substance!A:P,15,0)</f>
        <v>0</v>
      </c>
      <c r="G411" s="6" t="str">
        <f>VLOOKUP(tbl2_2!A411,ishod_substance!A:P,12,0)&amp;"/"&amp;VLOOKUP(tbl2_2!A411,ishod_substance!A:P,14,0)</f>
        <v>/</v>
      </c>
      <c r="H411" s="29">
        <f>VLOOKUP(tbl2_2!A411,ishod_substance!A:P,6,0)</f>
        <v>0</v>
      </c>
      <c r="I411" s="10">
        <f>VLOOKUP(tbl2_2!A411,ishod_substance!A:P,15,0)</f>
        <v>0</v>
      </c>
      <c r="J411" s="10">
        <f>VLOOKUP(tbl2_2!A411,ishod_substance!A:P,5,0)</f>
        <v>0</v>
      </c>
      <c r="K411" s="84">
        <f>VLOOKUP(tbl2_2!A411,ishod_substance!A:Q,17,0)</f>
        <v>0</v>
      </c>
      <c r="L411" s="84">
        <f>VLOOKUP(tbl2_2!A411,ishod_substance!A:R,18,0)</f>
        <v>0</v>
      </c>
      <c r="M411" s="165">
        <f>VLOOKUP(tbl2_2!A411,ishod_substance!A:AD,28,0)</f>
        <v>0</v>
      </c>
      <c r="N411" s="4">
        <f>VLOOKUP(tbl2_2!A411,ishod_substance!A:AD,20,0)</f>
        <v>0</v>
      </c>
      <c r="O411" s="4">
        <f>VLOOKUP(tbl2_2!A411,ishod_substance!A:AD,21,0)</f>
        <v>0</v>
      </c>
      <c r="P411" s="4">
        <f>VLOOKUP(tbl2_2!A411,ishod_substance!A:AD,22,0)</f>
        <v>0</v>
      </c>
      <c r="Q411" s="4">
        <f>VLOOKUP(tbl2_2!A411,ishod_substance!A:AD,23,0)</f>
        <v>0</v>
      </c>
      <c r="R411" s="4">
        <f>VLOOKUP(tbl2_2!A411,ishod_substance!A:AD,24,0)</f>
        <v>0</v>
      </c>
      <c r="S411" s="4">
        <f>VLOOKUP(tbl2_2!A411,ishod_substance!A:AD,25,0)</f>
        <v>0</v>
      </c>
      <c r="T411" s="4">
        <f>VLOOKUP(tbl2_2!A411,ishod_substance!A:AD,26,0)</f>
        <v>0</v>
      </c>
      <c r="U411" s="4">
        <f>VLOOKUP(tbl2_2!A411,ishod_substance!A:AD,27,0)</f>
        <v>0</v>
      </c>
      <c r="V411" s="166">
        <f>VLOOKUP(tbl2_2!A411,ishod_substance!A:AD,29,0)</f>
        <v>0</v>
      </c>
      <c r="W411" s="166">
        <f>VLOOKUP(tbl2_2!A411,ishod_substance!A:AD,30,0)</f>
        <v>0</v>
      </c>
      <c r="X411" s="166">
        <f>VLOOKUP(tbl2_2!A411,ishod_substance!A:AD,30,0)</f>
        <v>0</v>
      </c>
      <c r="Y411" s="10">
        <f>VLOOKUP(tbl2_2!A411,ishod_substance!A:AD,7,0)</f>
        <v>0</v>
      </c>
      <c r="Z411" s="9" t="e">
        <f>VLOOKUP(Y411,quide!$A$2:$B$1006,2,0)</f>
        <v>#N/A</v>
      </c>
      <c r="AA411" s="4" t="e">
        <f>VLOOKUP(Y411,quide!$A$2:$J$1006,10,0)</f>
        <v>#N/A</v>
      </c>
      <c r="AB411" s="50">
        <f>VLOOKUP(tbl2_2!A411,ishod_substance!A:AD,8,0)</f>
        <v>0</v>
      </c>
      <c r="AC411" s="28">
        <f t="shared" si="7"/>
        <v>0</v>
      </c>
      <c r="AD411" s="27">
        <f>VLOOKUP(tbl2_2!A411,ishod_substance!A:AD,9,0)</f>
        <v>0</v>
      </c>
      <c r="AE411" s="8">
        <f>VLOOKUP(tbl2_2!A411,ishod_substance!A:AD,9,0)</f>
        <v>0</v>
      </c>
      <c r="AF411" s="12"/>
    </row>
    <row r="412" spans="1:32" hidden="1" x14ac:dyDescent="0.25">
      <c r="A412">
        <v>404</v>
      </c>
      <c r="B412" s="85">
        <f>IFERROR(IF(OR(AND(ishod_substance!$O$1=3,OR(VLOOKUP('tbl2'!Y412,quide!A:G,7,0)=2,VLOOKUP('tbl2'!Y412,quide!A:G,7,0)=1)),AND(ishod_substance!$O$1=2,VLOOKUP('tbl2'!Y412,quide!A:I,9,0)=1)),1,0),0)</f>
        <v>0</v>
      </c>
      <c r="C412" s="5">
        <f>VLOOKUP(tbl2_2!A412,ishod_substance!A:P,2,0)</f>
        <v>0</v>
      </c>
      <c r="D412" s="7">
        <f>VLOOKUP(tbl2_2!A412,ishod_substance!A:P,3,0)</f>
        <v>0</v>
      </c>
      <c r="E412" s="5">
        <f>VLOOKUP(tbl2_2!A412,ishod_substance!A:P,11,0)</f>
        <v>0</v>
      </c>
      <c r="F412" s="6">
        <f>VLOOKUP(tbl2_2!A412,ishod_substance!A:P,15,0)</f>
        <v>0</v>
      </c>
      <c r="G412" s="6" t="str">
        <f>VLOOKUP(tbl2_2!A412,ishod_substance!A:P,12,0)&amp;"/"&amp;VLOOKUP(tbl2_2!A412,ishod_substance!A:P,14,0)</f>
        <v>/</v>
      </c>
      <c r="H412" s="29">
        <f>VLOOKUP(tbl2_2!A412,ishod_substance!A:P,6,0)</f>
        <v>0</v>
      </c>
      <c r="I412" s="10">
        <f>VLOOKUP(tbl2_2!A412,ishod_substance!A:P,15,0)</f>
        <v>0</v>
      </c>
      <c r="J412" s="10">
        <f>VLOOKUP(tbl2_2!A412,ishod_substance!A:P,5,0)</f>
        <v>0</v>
      </c>
      <c r="K412" s="84">
        <f>VLOOKUP(tbl2_2!A412,ishod_substance!A:Q,17,0)</f>
        <v>0</v>
      </c>
      <c r="L412" s="84">
        <f>VLOOKUP(tbl2_2!A412,ishod_substance!A:R,18,0)</f>
        <v>0</v>
      </c>
      <c r="M412" s="165">
        <f>VLOOKUP(tbl2_2!A412,ishod_substance!A:AD,28,0)</f>
        <v>0</v>
      </c>
      <c r="N412" s="4">
        <f>VLOOKUP(tbl2_2!A412,ishod_substance!A:AD,20,0)</f>
        <v>0</v>
      </c>
      <c r="O412" s="4">
        <f>VLOOKUP(tbl2_2!A412,ishod_substance!A:AD,21,0)</f>
        <v>0</v>
      </c>
      <c r="P412" s="4">
        <f>VLOOKUP(tbl2_2!A412,ishod_substance!A:AD,22,0)</f>
        <v>0</v>
      </c>
      <c r="Q412" s="4">
        <f>VLOOKUP(tbl2_2!A412,ishod_substance!A:AD,23,0)</f>
        <v>0</v>
      </c>
      <c r="R412" s="4">
        <f>VLOOKUP(tbl2_2!A412,ishod_substance!A:AD,24,0)</f>
        <v>0</v>
      </c>
      <c r="S412" s="4">
        <f>VLOOKUP(tbl2_2!A412,ishod_substance!A:AD,25,0)</f>
        <v>0</v>
      </c>
      <c r="T412" s="4">
        <f>VLOOKUP(tbl2_2!A412,ishod_substance!A:AD,26,0)</f>
        <v>0</v>
      </c>
      <c r="U412" s="4">
        <f>VLOOKUP(tbl2_2!A412,ishod_substance!A:AD,27,0)</f>
        <v>0</v>
      </c>
      <c r="V412" s="166">
        <f>VLOOKUP(tbl2_2!A412,ishod_substance!A:AD,29,0)</f>
        <v>0</v>
      </c>
      <c r="W412" s="166">
        <f>VLOOKUP(tbl2_2!A412,ishod_substance!A:AD,30,0)</f>
        <v>0</v>
      </c>
      <c r="X412" s="166">
        <f>VLOOKUP(tbl2_2!A412,ishod_substance!A:AD,30,0)</f>
        <v>0</v>
      </c>
      <c r="Y412" s="10">
        <f>VLOOKUP(tbl2_2!A412,ishod_substance!A:AD,7,0)</f>
        <v>0</v>
      </c>
      <c r="Z412" s="9" t="e">
        <f>VLOOKUP(Y412,quide!$A$2:$B$1006,2,0)</f>
        <v>#N/A</v>
      </c>
      <c r="AA412" s="4" t="e">
        <f>VLOOKUP(Y412,quide!$A$2:$J$1006,10,0)</f>
        <v>#N/A</v>
      </c>
      <c r="AB412" s="50">
        <f>VLOOKUP(tbl2_2!A412,ishod_substance!A:AD,8,0)</f>
        <v>0</v>
      </c>
      <c r="AC412" s="28">
        <f t="shared" si="7"/>
        <v>0</v>
      </c>
      <c r="AD412" s="27">
        <f>VLOOKUP(tbl2_2!A412,ishod_substance!A:AD,9,0)</f>
        <v>0</v>
      </c>
      <c r="AE412" s="8">
        <f>VLOOKUP(tbl2_2!A412,ishod_substance!A:AD,9,0)</f>
        <v>0</v>
      </c>
      <c r="AF412" s="12"/>
    </row>
    <row r="413" spans="1:32" hidden="1" x14ac:dyDescent="0.25">
      <c r="A413">
        <v>405</v>
      </c>
      <c r="B413" s="85">
        <f>IFERROR(IF(OR(AND(ishod_substance!$O$1=3,OR(VLOOKUP('tbl2'!Y413,quide!A:G,7,0)=2,VLOOKUP('tbl2'!Y413,quide!A:G,7,0)=1)),AND(ishod_substance!$O$1=2,VLOOKUP('tbl2'!Y413,quide!A:I,9,0)=1)),1,0),0)</f>
        <v>0</v>
      </c>
      <c r="C413" s="5">
        <f>VLOOKUP(tbl2_2!A413,ishod_substance!A:P,2,0)</f>
        <v>0</v>
      </c>
      <c r="D413" s="7">
        <f>VLOOKUP(tbl2_2!A413,ishod_substance!A:P,3,0)</f>
        <v>0</v>
      </c>
      <c r="E413" s="5">
        <f>VLOOKUP(tbl2_2!A413,ishod_substance!A:P,11,0)</f>
        <v>0</v>
      </c>
      <c r="F413" s="6">
        <f>VLOOKUP(tbl2_2!A413,ishod_substance!A:P,15,0)</f>
        <v>0</v>
      </c>
      <c r="G413" s="6" t="str">
        <f>VLOOKUP(tbl2_2!A413,ishod_substance!A:P,12,0)&amp;"/"&amp;VLOOKUP(tbl2_2!A413,ishod_substance!A:P,14,0)</f>
        <v>/</v>
      </c>
      <c r="H413" s="29">
        <f>VLOOKUP(tbl2_2!A413,ishod_substance!A:P,6,0)</f>
        <v>0</v>
      </c>
      <c r="I413" s="10">
        <f>VLOOKUP(tbl2_2!A413,ishod_substance!A:P,15,0)</f>
        <v>0</v>
      </c>
      <c r="J413" s="10">
        <f>VLOOKUP(tbl2_2!A413,ishod_substance!A:P,5,0)</f>
        <v>0</v>
      </c>
      <c r="K413" s="84">
        <f>VLOOKUP(tbl2_2!A413,ishod_substance!A:Q,17,0)</f>
        <v>0</v>
      </c>
      <c r="L413" s="84">
        <f>VLOOKUP(tbl2_2!A413,ishod_substance!A:R,18,0)</f>
        <v>0</v>
      </c>
      <c r="M413" s="165">
        <f>VLOOKUP(tbl2_2!A413,ishod_substance!A:AD,28,0)</f>
        <v>0</v>
      </c>
      <c r="N413" s="4">
        <f>VLOOKUP(tbl2_2!A413,ishod_substance!A:AD,20,0)</f>
        <v>0</v>
      </c>
      <c r="O413" s="4">
        <f>VLOOKUP(tbl2_2!A413,ishod_substance!A:AD,21,0)</f>
        <v>0</v>
      </c>
      <c r="P413" s="4">
        <f>VLOOKUP(tbl2_2!A413,ishod_substance!A:AD,22,0)</f>
        <v>0</v>
      </c>
      <c r="Q413" s="4">
        <f>VLOOKUP(tbl2_2!A413,ishod_substance!A:AD,23,0)</f>
        <v>0</v>
      </c>
      <c r="R413" s="4">
        <f>VLOOKUP(tbl2_2!A413,ishod_substance!A:AD,24,0)</f>
        <v>0</v>
      </c>
      <c r="S413" s="4">
        <f>VLOOKUP(tbl2_2!A413,ishod_substance!A:AD,25,0)</f>
        <v>0</v>
      </c>
      <c r="T413" s="4">
        <f>VLOOKUP(tbl2_2!A413,ishod_substance!A:AD,26,0)</f>
        <v>0</v>
      </c>
      <c r="U413" s="4">
        <f>VLOOKUP(tbl2_2!A413,ishod_substance!A:AD,27,0)</f>
        <v>0</v>
      </c>
      <c r="V413" s="166">
        <f>VLOOKUP(tbl2_2!A413,ishod_substance!A:AD,29,0)</f>
        <v>0</v>
      </c>
      <c r="W413" s="166">
        <f>VLOOKUP(tbl2_2!A413,ishod_substance!A:AD,30,0)</f>
        <v>0</v>
      </c>
      <c r="X413" s="166">
        <f>VLOOKUP(tbl2_2!A413,ishod_substance!A:AD,30,0)</f>
        <v>0</v>
      </c>
      <c r="Y413" s="10">
        <f>VLOOKUP(tbl2_2!A413,ishod_substance!A:AD,7,0)</f>
        <v>0</v>
      </c>
      <c r="Z413" s="9" t="e">
        <f>VLOOKUP(Y413,quide!$A$2:$B$1006,2,0)</f>
        <v>#N/A</v>
      </c>
      <c r="AA413" s="4" t="e">
        <f>VLOOKUP(Y413,quide!$A$2:$J$1006,10,0)</f>
        <v>#N/A</v>
      </c>
      <c r="AB413" s="50">
        <f>VLOOKUP(tbl2_2!A413,ishod_substance!A:AD,8,0)</f>
        <v>0</v>
      </c>
      <c r="AC413" s="28">
        <f t="shared" si="7"/>
        <v>0</v>
      </c>
      <c r="AD413" s="27">
        <f>VLOOKUP(tbl2_2!A413,ishod_substance!A:AD,9,0)</f>
        <v>0</v>
      </c>
      <c r="AE413" s="8">
        <f>VLOOKUP(tbl2_2!A413,ishod_substance!A:AD,9,0)</f>
        <v>0</v>
      </c>
      <c r="AF413" s="12"/>
    </row>
    <row r="414" spans="1:32" hidden="1" x14ac:dyDescent="0.25">
      <c r="A414">
        <v>406</v>
      </c>
      <c r="B414" s="85">
        <f>IFERROR(IF(OR(AND(ishod_substance!$O$1=3,OR(VLOOKUP('tbl2'!Y414,quide!A:G,7,0)=2,VLOOKUP('tbl2'!Y414,quide!A:G,7,0)=1)),AND(ishod_substance!$O$1=2,VLOOKUP('tbl2'!Y414,quide!A:I,9,0)=1)),1,0),0)</f>
        <v>0</v>
      </c>
      <c r="C414" s="5">
        <f>VLOOKUP(tbl2_2!A414,ishod_substance!A:P,2,0)</f>
        <v>0</v>
      </c>
      <c r="D414" s="7">
        <f>VLOOKUP(tbl2_2!A414,ishod_substance!A:P,3,0)</f>
        <v>0</v>
      </c>
      <c r="E414" s="5">
        <f>VLOOKUP(tbl2_2!A414,ishod_substance!A:P,11,0)</f>
        <v>0</v>
      </c>
      <c r="F414" s="6">
        <f>VLOOKUP(tbl2_2!A414,ishod_substance!A:P,15,0)</f>
        <v>0</v>
      </c>
      <c r="G414" s="6" t="str">
        <f>VLOOKUP(tbl2_2!A414,ishod_substance!A:P,12,0)&amp;"/"&amp;VLOOKUP(tbl2_2!A414,ishod_substance!A:P,14,0)</f>
        <v>/</v>
      </c>
      <c r="H414" s="29">
        <f>VLOOKUP(tbl2_2!A414,ishod_substance!A:P,6,0)</f>
        <v>0</v>
      </c>
      <c r="I414" s="10">
        <f>VLOOKUP(tbl2_2!A414,ishod_substance!A:P,15,0)</f>
        <v>0</v>
      </c>
      <c r="J414" s="10">
        <f>VLOOKUP(tbl2_2!A414,ishod_substance!A:P,5,0)</f>
        <v>0</v>
      </c>
      <c r="K414" s="84">
        <f>VLOOKUP(tbl2_2!A414,ishod_substance!A:Q,17,0)</f>
        <v>0</v>
      </c>
      <c r="L414" s="84">
        <f>VLOOKUP(tbl2_2!A414,ishod_substance!A:R,18,0)</f>
        <v>0</v>
      </c>
      <c r="M414" s="165">
        <f>VLOOKUP(tbl2_2!A414,ishod_substance!A:AD,28,0)</f>
        <v>0</v>
      </c>
      <c r="N414" s="4">
        <f>VLOOKUP(tbl2_2!A414,ishod_substance!A:AD,20,0)</f>
        <v>0</v>
      </c>
      <c r="O414" s="4">
        <f>VLOOKUP(tbl2_2!A414,ishod_substance!A:AD,21,0)</f>
        <v>0</v>
      </c>
      <c r="P414" s="4">
        <f>VLOOKUP(tbl2_2!A414,ishod_substance!A:AD,22,0)</f>
        <v>0</v>
      </c>
      <c r="Q414" s="4">
        <f>VLOOKUP(tbl2_2!A414,ishod_substance!A:AD,23,0)</f>
        <v>0</v>
      </c>
      <c r="R414" s="4">
        <f>VLOOKUP(tbl2_2!A414,ishod_substance!A:AD,24,0)</f>
        <v>0</v>
      </c>
      <c r="S414" s="4">
        <f>VLOOKUP(tbl2_2!A414,ishod_substance!A:AD,25,0)</f>
        <v>0</v>
      </c>
      <c r="T414" s="4">
        <f>VLOOKUP(tbl2_2!A414,ishod_substance!A:AD,26,0)</f>
        <v>0</v>
      </c>
      <c r="U414" s="4">
        <f>VLOOKUP(tbl2_2!A414,ishod_substance!A:AD,27,0)</f>
        <v>0</v>
      </c>
      <c r="V414" s="166">
        <f>VLOOKUP(tbl2_2!A414,ishod_substance!A:AD,29,0)</f>
        <v>0</v>
      </c>
      <c r="W414" s="166">
        <f>VLOOKUP(tbl2_2!A414,ishod_substance!A:AD,30,0)</f>
        <v>0</v>
      </c>
      <c r="X414" s="166">
        <f>VLOOKUP(tbl2_2!A414,ishod_substance!A:AD,30,0)</f>
        <v>0</v>
      </c>
      <c r="Y414" s="10">
        <f>VLOOKUP(tbl2_2!A414,ishod_substance!A:AD,7,0)</f>
        <v>0</v>
      </c>
      <c r="Z414" s="9" t="e">
        <f>VLOOKUP(Y414,quide!$A$2:$B$1006,2,0)</f>
        <v>#N/A</v>
      </c>
      <c r="AA414" s="4" t="e">
        <f>VLOOKUP(Y414,quide!$A$2:$J$1006,10,0)</f>
        <v>#N/A</v>
      </c>
      <c r="AB414" s="50">
        <f>VLOOKUP(tbl2_2!A414,ishod_substance!A:AD,8,0)</f>
        <v>0</v>
      </c>
      <c r="AC414" s="28">
        <f t="shared" si="7"/>
        <v>0</v>
      </c>
      <c r="AD414" s="27">
        <f>VLOOKUP(tbl2_2!A414,ishod_substance!A:AD,9,0)</f>
        <v>0</v>
      </c>
      <c r="AE414" s="8">
        <f>VLOOKUP(tbl2_2!A414,ishod_substance!A:AD,9,0)</f>
        <v>0</v>
      </c>
      <c r="AF414" s="12"/>
    </row>
    <row r="415" spans="1:32" hidden="1" x14ac:dyDescent="0.25">
      <c r="A415">
        <v>407</v>
      </c>
      <c r="B415" s="85">
        <f>IFERROR(IF(OR(AND(ishod_substance!$O$1=3,OR(VLOOKUP('tbl2'!Y415,quide!A:G,7,0)=2,VLOOKUP('tbl2'!Y415,quide!A:G,7,0)=1)),AND(ishod_substance!$O$1=2,VLOOKUP('tbl2'!Y415,quide!A:I,9,0)=1)),1,0),0)</f>
        <v>0</v>
      </c>
      <c r="C415" s="5">
        <f>VLOOKUP(tbl2_2!A415,ishod_substance!A:P,2,0)</f>
        <v>0</v>
      </c>
      <c r="D415" s="7">
        <f>VLOOKUP(tbl2_2!A415,ishod_substance!A:P,3,0)</f>
        <v>0</v>
      </c>
      <c r="E415" s="5">
        <f>VLOOKUP(tbl2_2!A415,ishod_substance!A:P,11,0)</f>
        <v>0</v>
      </c>
      <c r="F415" s="6">
        <f>VLOOKUP(tbl2_2!A415,ishod_substance!A:P,15,0)</f>
        <v>0</v>
      </c>
      <c r="G415" s="6" t="str">
        <f>VLOOKUP(tbl2_2!A415,ishod_substance!A:P,12,0)&amp;"/"&amp;VLOOKUP(tbl2_2!A415,ishod_substance!A:P,14,0)</f>
        <v>/</v>
      </c>
      <c r="H415" s="29">
        <f>VLOOKUP(tbl2_2!A415,ishod_substance!A:P,6,0)</f>
        <v>0</v>
      </c>
      <c r="I415" s="10">
        <f>VLOOKUP(tbl2_2!A415,ishod_substance!A:P,15,0)</f>
        <v>0</v>
      </c>
      <c r="J415" s="10">
        <f>VLOOKUP(tbl2_2!A415,ishod_substance!A:P,5,0)</f>
        <v>0</v>
      </c>
      <c r="K415" s="84">
        <f>VLOOKUP(tbl2_2!A415,ishod_substance!A:Q,17,0)</f>
        <v>0</v>
      </c>
      <c r="L415" s="84">
        <f>VLOOKUP(tbl2_2!A415,ishod_substance!A:R,18,0)</f>
        <v>0</v>
      </c>
      <c r="M415" s="165">
        <f>VLOOKUP(tbl2_2!A415,ishod_substance!A:AD,28,0)</f>
        <v>0</v>
      </c>
      <c r="N415" s="4">
        <f>VLOOKUP(tbl2_2!A415,ishod_substance!A:AD,20,0)</f>
        <v>0</v>
      </c>
      <c r="O415" s="4">
        <f>VLOOKUP(tbl2_2!A415,ishod_substance!A:AD,21,0)</f>
        <v>0</v>
      </c>
      <c r="P415" s="4">
        <f>VLOOKUP(tbl2_2!A415,ishod_substance!A:AD,22,0)</f>
        <v>0</v>
      </c>
      <c r="Q415" s="4">
        <f>VLOOKUP(tbl2_2!A415,ishod_substance!A:AD,23,0)</f>
        <v>0</v>
      </c>
      <c r="R415" s="4">
        <f>VLOOKUP(tbl2_2!A415,ishod_substance!A:AD,24,0)</f>
        <v>0</v>
      </c>
      <c r="S415" s="4">
        <f>VLOOKUP(tbl2_2!A415,ishod_substance!A:AD,25,0)</f>
        <v>0</v>
      </c>
      <c r="T415" s="4">
        <f>VLOOKUP(tbl2_2!A415,ishod_substance!A:AD,26,0)</f>
        <v>0</v>
      </c>
      <c r="U415" s="4">
        <f>VLOOKUP(tbl2_2!A415,ishod_substance!A:AD,27,0)</f>
        <v>0</v>
      </c>
      <c r="V415" s="166">
        <f>VLOOKUP(tbl2_2!A415,ishod_substance!A:AD,29,0)</f>
        <v>0</v>
      </c>
      <c r="W415" s="166">
        <f>VLOOKUP(tbl2_2!A415,ishod_substance!A:AD,30,0)</f>
        <v>0</v>
      </c>
      <c r="X415" s="166">
        <f>VLOOKUP(tbl2_2!A415,ishod_substance!A:AD,30,0)</f>
        <v>0</v>
      </c>
      <c r="Y415" s="10">
        <f>VLOOKUP(tbl2_2!A415,ishod_substance!A:AD,7,0)</f>
        <v>0</v>
      </c>
      <c r="Z415" s="9" t="e">
        <f>VLOOKUP(Y415,quide!$A$2:$B$1006,2,0)</f>
        <v>#N/A</v>
      </c>
      <c r="AA415" s="4" t="e">
        <f>VLOOKUP(Y415,quide!$A$2:$J$1006,10,0)</f>
        <v>#N/A</v>
      </c>
      <c r="AB415" s="50">
        <f>VLOOKUP(tbl2_2!A415,ishod_substance!A:AD,8,0)</f>
        <v>0</v>
      </c>
      <c r="AC415" s="28">
        <f t="shared" si="7"/>
        <v>0</v>
      </c>
      <c r="AD415" s="27">
        <f>VLOOKUP(tbl2_2!A415,ishod_substance!A:AD,9,0)</f>
        <v>0</v>
      </c>
      <c r="AE415" s="8">
        <f>VLOOKUP(tbl2_2!A415,ishod_substance!A:AD,9,0)</f>
        <v>0</v>
      </c>
      <c r="AF415" s="12"/>
    </row>
    <row r="416" spans="1:32" hidden="1" x14ac:dyDescent="0.25">
      <c r="A416">
        <v>408</v>
      </c>
      <c r="B416" s="85">
        <f>IFERROR(IF(OR(AND(ishod_substance!$O$1=3,OR(VLOOKUP('tbl2'!Y416,quide!A:G,7,0)=2,VLOOKUP('tbl2'!Y416,quide!A:G,7,0)=1)),AND(ishod_substance!$O$1=2,VLOOKUP('tbl2'!Y416,quide!A:I,9,0)=1)),1,0),0)</f>
        <v>0</v>
      </c>
      <c r="C416" s="5">
        <f>VLOOKUP(tbl2_2!A416,ishod_substance!A:P,2,0)</f>
        <v>0</v>
      </c>
      <c r="D416" s="7">
        <f>VLOOKUP(tbl2_2!A416,ishod_substance!A:P,3,0)</f>
        <v>0</v>
      </c>
      <c r="E416" s="5">
        <f>VLOOKUP(tbl2_2!A416,ishod_substance!A:P,11,0)</f>
        <v>0</v>
      </c>
      <c r="F416" s="6">
        <f>VLOOKUP(tbl2_2!A416,ishod_substance!A:P,15,0)</f>
        <v>0</v>
      </c>
      <c r="G416" s="6" t="str">
        <f>VLOOKUP(tbl2_2!A416,ishod_substance!A:P,12,0)&amp;"/"&amp;VLOOKUP(tbl2_2!A416,ishod_substance!A:P,14,0)</f>
        <v>/</v>
      </c>
      <c r="H416" s="29">
        <f>VLOOKUP(tbl2_2!A416,ishod_substance!A:P,6,0)</f>
        <v>0</v>
      </c>
      <c r="I416" s="10">
        <f>VLOOKUP(tbl2_2!A416,ishod_substance!A:P,15,0)</f>
        <v>0</v>
      </c>
      <c r="J416" s="10">
        <f>VLOOKUP(tbl2_2!A416,ishod_substance!A:P,5,0)</f>
        <v>0</v>
      </c>
      <c r="K416" s="84">
        <f>VLOOKUP(tbl2_2!A416,ishod_substance!A:Q,17,0)</f>
        <v>0</v>
      </c>
      <c r="L416" s="84">
        <f>VLOOKUP(tbl2_2!A416,ishod_substance!A:R,18,0)</f>
        <v>0</v>
      </c>
      <c r="M416" s="165">
        <f>VLOOKUP(tbl2_2!A416,ishod_substance!A:AD,28,0)</f>
        <v>0</v>
      </c>
      <c r="N416" s="4">
        <f>VLOOKUP(tbl2_2!A416,ishod_substance!A:AD,20,0)</f>
        <v>0</v>
      </c>
      <c r="O416" s="4">
        <f>VLOOKUP(tbl2_2!A416,ishod_substance!A:AD,21,0)</f>
        <v>0</v>
      </c>
      <c r="P416" s="4">
        <f>VLOOKUP(tbl2_2!A416,ishod_substance!A:AD,22,0)</f>
        <v>0</v>
      </c>
      <c r="Q416" s="4">
        <f>VLOOKUP(tbl2_2!A416,ishod_substance!A:AD,23,0)</f>
        <v>0</v>
      </c>
      <c r="R416" s="4">
        <f>VLOOKUP(tbl2_2!A416,ishod_substance!A:AD,24,0)</f>
        <v>0</v>
      </c>
      <c r="S416" s="4">
        <f>VLOOKUP(tbl2_2!A416,ishod_substance!A:AD,25,0)</f>
        <v>0</v>
      </c>
      <c r="T416" s="4">
        <f>VLOOKUP(tbl2_2!A416,ishod_substance!A:AD,26,0)</f>
        <v>0</v>
      </c>
      <c r="U416" s="4">
        <f>VLOOKUP(tbl2_2!A416,ishod_substance!A:AD,27,0)</f>
        <v>0</v>
      </c>
      <c r="V416" s="166">
        <f>VLOOKUP(tbl2_2!A416,ishod_substance!A:AD,29,0)</f>
        <v>0</v>
      </c>
      <c r="W416" s="166">
        <f>VLOOKUP(tbl2_2!A416,ishod_substance!A:AD,30,0)</f>
        <v>0</v>
      </c>
      <c r="X416" s="166">
        <f>VLOOKUP(tbl2_2!A416,ishod_substance!A:AD,30,0)</f>
        <v>0</v>
      </c>
      <c r="Y416" s="10">
        <f>VLOOKUP(tbl2_2!A416,ishod_substance!A:AD,7,0)</f>
        <v>0</v>
      </c>
      <c r="Z416" s="9" t="e">
        <f>VLOOKUP(Y416,quide!$A$2:$B$1006,2,0)</f>
        <v>#N/A</v>
      </c>
      <c r="AA416" s="4" t="e">
        <f>VLOOKUP(Y416,quide!$A$2:$J$1006,10,0)</f>
        <v>#N/A</v>
      </c>
      <c r="AB416" s="50">
        <f>VLOOKUP(tbl2_2!A416,ishod_substance!A:AD,8,0)</f>
        <v>0</v>
      </c>
      <c r="AC416" s="28">
        <f t="shared" si="7"/>
        <v>0</v>
      </c>
      <c r="AD416" s="27">
        <f>VLOOKUP(tbl2_2!A416,ishod_substance!A:AD,9,0)</f>
        <v>0</v>
      </c>
      <c r="AE416" s="8">
        <f>VLOOKUP(tbl2_2!A416,ishod_substance!A:AD,9,0)</f>
        <v>0</v>
      </c>
      <c r="AF416" s="12"/>
    </row>
    <row r="417" spans="1:32" hidden="1" x14ac:dyDescent="0.25">
      <c r="A417">
        <v>409</v>
      </c>
      <c r="B417" s="85">
        <f>IFERROR(IF(OR(AND(ishod_substance!$O$1=3,OR(VLOOKUP('tbl2'!Y417,quide!A:G,7,0)=2,VLOOKUP('tbl2'!Y417,quide!A:G,7,0)=1)),AND(ishod_substance!$O$1=2,VLOOKUP('tbl2'!Y417,quide!A:I,9,0)=1)),1,0),0)</f>
        <v>0</v>
      </c>
      <c r="C417" s="5">
        <f>VLOOKUP(tbl2_2!A417,ishod_substance!A:P,2,0)</f>
        <v>0</v>
      </c>
      <c r="D417" s="7">
        <f>VLOOKUP(tbl2_2!A417,ishod_substance!A:P,3,0)</f>
        <v>0</v>
      </c>
      <c r="E417" s="5">
        <f>VLOOKUP(tbl2_2!A417,ishod_substance!A:P,11,0)</f>
        <v>0</v>
      </c>
      <c r="F417" s="6">
        <f>VLOOKUP(tbl2_2!A417,ishod_substance!A:P,15,0)</f>
        <v>0</v>
      </c>
      <c r="G417" s="6" t="str">
        <f>VLOOKUP(tbl2_2!A417,ishod_substance!A:P,12,0)&amp;"/"&amp;VLOOKUP(tbl2_2!A417,ishod_substance!A:P,14,0)</f>
        <v>/</v>
      </c>
      <c r="H417" s="29">
        <f>VLOOKUP(tbl2_2!A417,ishod_substance!A:P,6,0)</f>
        <v>0</v>
      </c>
      <c r="I417" s="10">
        <f>VLOOKUP(tbl2_2!A417,ishod_substance!A:P,15,0)</f>
        <v>0</v>
      </c>
      <c r="J417" s="10">
        <f>VLOOKUP(tbl2_2!A417,ishod_substance!A:P,5,0)</f>
        <v>0</v>
      </c>
      <c r="K417" s="84">
        <f>VLOOKUP(tbl2_2!A417,ishod_substance!A:Q,17,0)</f>
        <v>0</v>
      </c>
      <c r="L417" s="84">
        <f>VLOOKUP(tbl2_2!A417,ishod_substance!A:R,18,0)</f>
        <v>0</v>
      </c>
      <c r="M417" s="165">
        <f>VLOOKUP(tbl2_2!A417,ishod_substance!A:AD,28,0)</f>
        <v>0</v>
      </c>
      <c r="N417" s="4">
        <f>VLOOKUP(tbl2_2!A417,ishod_substance!A:AD,20,0)</f>
        <v>0</v>
      </c>
      <c r="O417" s="4">
        <f>VLOOKUP(tbl2_2!A417,ishod_substance!A:AD,21,0)</f>
        <v>0</v>
      </c>
      <c r="P417" s="4">
        <f>VLOOKUP(tbl2_2!A417,ishod_substance!A:AD,22,0)</f>
        <v>0</v>
      </c>
      <c r="Q417" s="4">
        <f>VLOOKUP(tbl2_2!A417,ishod_substance!A:AD,23,0)</f>
        <v>0</v>
      </c>
      <c r="R417" s="4">
        <f>VLOOKUP(tbl2_2!A417,ishod_substance!A:AD,24,0)</f>
        <v>0</v>
      </c>
      <c r="S417" s="4">
        <f>VLOOKUP(tbl2_2!A417,ishod_substance!A:AD,25,0)</f>
        <v>0</v>
      </c>
      <c r="T417" s="4">
        <f>VLOOKUP(tbl2_2!A417,ishod_substance!A:AD,26,0)</f>
        <v>0</v>
      </c>
      <c r="U417" s="4">
        <f>VLOOKUP(tbl2_2!A417,ishod_substance!A:AD,27,0)</f>
        <v>0</v>
      </c>
      <c r="V417" s="166">
        <f>VLOOKUP(tbl2_2!A417,ishod_substance!A:AD,29,0)</f>
        <v>0</v>
      </c>
      <c r="W417" s="166">
        <f>VLOOKUP(tbl2_2!A417,ishod_substance!A:AD,30,0)</f>
        <v>0</v>
      </c>
      <c r="X417" s="166">
        <f>VLOOKUP(tbl2_2!A417,ishod_substance!A:AD,30,0)</f>
        <v>0</v>
      </c>
      <c r="Y417" s="10">
        <f>VLOOKUP(tbl2_2!A417,ishod_substance!A:AD,7,0)</f>
        <v>0</v>
      </c>
      <c r="Z417" s="9" t="e">
        <f>VLOOKUP(Y417,quide!$A$2:$B$1006,2,0)</f>
        <v>#N/A</v>
      </c>
      <c r="AA417" s="4" t="e">
        <f>VLOOKUP(Y417,quide!$A$2:$J$1006,10,0)</f>
        <v>#N/A</v>
      </c>
      <c r="AB417" s="50">
        <f>VLOOKUP(tbl2_2!A417,ishod_substance!A:AD,8,0)</f>
        <v>0</v>
      </c>
      <c r="AC417" s="28">
        <f t="shared" si="7"/>
        <v>0</v>
      </c>
      <c r="AD417" s="27">
        <f>VLOOKUP(tbl2_2!A417,ishod_substance!A:AD,9,0)</f>
        <v>0</v>
      </c>
      <c r="AE417" s="8">
        <f>VLOOKUP(tbl2_2!A417,ishod_substance!A:AD,9,0)</f>
        <v>0</v>
      </c>
      <c r="AF417" s="12"/>
    </row>
    <row r="418" spans="1:32" hidden="1" x14ac:dyDescent="0.25">
      <c r="A418">
        <v>410</v>
      </c>
      <c r="B418" s="85">
        <f>IFERROR(IF(OR(AND(ishod_substance!$O$1=3,OR(VLOOKUP('tbl2'!Y418,quide!A:G,7,0)=2,VLOOKUP('tbl2'!Y418,quide!A:G,7,0)=1)),AND(ishod_substance!$O$1=2,VLOOKUP('tbl2'!Y418,quide!A:I,9,0)=1)),1,0),0)</f>
        <v>0</v>
      </c>
      <c r="C418" s="5">
        <f>VLOOKUP(tbl2_2!A418,ishod_substance!A:P,2,0)</f>
        <v>0</v>
      </c>
      <c r="D418" s="7">
        <f>VLOOKUP(tbl2_2!A418,ishod_substance!A:P,3,0)</f>
        <v>0</v>
      </c>
      <c r="E418" s="5">
        <f>VLOOKUP(tbl2_2!A418,ishod_substance!A:P,11,0)</f>
        <v>0</v>
      </c>
      <c r="F418" s="6">
        <f>VLOOKUP(tbl2_2!A418,ishod_substance!A:P,15,0)</f>
        <v>0</v>
      </c>
      <c r="G418" s="6" t="str">
        <f>VLOOKUP(tbl2_2!A418,ishod_substance!A:P,12,0)&amp;"/"&amp;VLOOKUP(tbl2_2!A418,ishod_substance!A:P,14,0)</f>
        <v>/</v>
      </c>
      <c r="H418" s="29">
        <f>VLOOKUP(tbl2_2!A418,ishod_substance!A:P,6,0)</f>
        <v>0</v>
      </c>
      <c r="I418" s="10">
        <f>VLOOKUP(tbl2_2!A418,ishod_substance!A:P,15,0)</f>
        <v>0</v>
      </c>
      <c r="J418" s="10">
        <f>VLOOKUP(tbl2_2!A418,ishod_substance!A:P,5,0)</f>
        <v>0</v>
      </c>
      <c r="K418" s="84">
        <f>VLOOKUP(tbl2_2!A418,ishod_substance!A:Q,17,0)</f>
        <v>0</v>
      </c>
      <c r="L418" s="84">
        <f>VLOOKUP(tbl2_2!A418,ishod_substance!A:R,18,0)</f>
        <v>0</v>
      </c>
      <c r="M418" s="165">
        <f>VLOOKUP(tbl2_2!A418,ishod_substance!A:AD,28,0)</f>
        <v>0</v>
      </c>
      <c r="N418" s="4">
        <f>VLOOKUP(tbl2_2!A418,ishod_substance!A:AD,20,0)</f>
        <v>0</v>
      </c>
      <c r="O418" s="4">
        <f>VLOOKUP(tbl2_2!A418,ishod_substance!A:AD,21,0)</f>
        <v>0</v>
      </c>
      <c r="P418" s="4">
        <f>VLOOKUP(tbl2_2!A418,ishod_substance!A:AD,22,0)</f>
        <v>0</v>
      </c>
      <c r="Q418" s="4">
        <f>VLOOKUP(tbl2_2!A418,ishod_substance!A:AD,23,0)</f>
        <v>0</v>
      </c>
      <c r="R418" s="4">
        <f>VLOOKUP(tbl2_2!A418,ishod_substance!A:AD,24,0)</f>
        <v>0</v>
      </c>
      <c r="S418" s="4">
        <f>VLOOKUP(tbl2_2!A418,ishod_substance!A:AD,25,0)</f>
        <v>0</v>
      </c>
      <c r="T418" s="4">
        <f>VLOOKUP(tbl2_2!A418,ishod_substance!A:AD,26,0)</f>
        <v>0</v>
      </c>
      <c r="U418" s="4">
        <f>VLOOKUP(tbl2_2!A418,ishod_substance!A:AD,27,0)</f>
        <v>0</v>
      </c>
      <c r="V418" s="166">
        <f>VLOOKUP(tbl2_2!A418,ishod_substance!A:AD,29,0)</f>
        <v>0</v>
      </c>
      <c r="W418" s="166">
        <f>VLOOKUP(tbl2_2!A418,ishod_substance!A:AD,30,0)</f>
        <v>0</v>
      </c>
      <c r="X418" s="166">
        <f>VLOOKUP(tbl2_2!A418,ishod_substance!A:AD,30,0)</f>
        <v>0</v>
      </c>
      <c r="Y418" s="10">
        <f>VLOOKUP(tbl2_2!A418,ishod_substance!A:AD,7,0)</f>
        <v>0</v>
      </c>
      <c r="Z418" s="9" t="e">
        <f>VLOOKUP(Y418,quide!$A$2:$B$1006,2,0)</f>
        <v>#N/A</v>
      </c>
      <c r="AA418" s="4" t="e">
        <f>VLOOKUP(Y418,quide!$A$2:$J$1006,10,0)</f>
        <v>#N/A</v>
      </c>
      <c r="AB418" s="50">
        <f>VLOOKUP(tbl2_2!A418,ishod_substance!A:AD,8,0)</f>
        <v>0</v>
      </c>
      <c r="AC418" s="28">
        <f t="shared" si="7"/>
        <v>0</v>
      </c>
      <c r="AD418" s="27">
        <f>VLOOKUP(tbl2_2!A418,ishod_substance!A:AD,9,0)</f>
        <v>0</v>
      </c>
      <c r="AE418" s="8">
        <f>VLOOKUP(tbl2_2!A418,ishod_substance!A:AD,9,0)</f>
        <v>0</v>
      </c>
      <c r="AF418" s="12"/>
    </row>
    <row r="419" spans="1:32" hidden="1" x14ac:dyDescent="0.25">
      <c r="A419">
        <v>411</v>
      </c>
      <c r="B419" s="85">
        <f>IFERROR(IF(OR(AND(ishod_substance!$O$1=3,OR(VLOOKUP('tbl2'!Y419,quide!A:G,7,0)=2,VLOOKUP('tbl2'!Y419,quide!A:G,7,0)=1)),AND(ishod_substance!$O$1=2,VLOOKUP('tbl2'!Y419,quide!A:I,9,0)=1)),1,0),0)</f>
        <v>0</v>
      </c>
      <c r="C419" s="5">
        <f>VLOOKUP(tbl2_2!A419,ishod_substance!A:P,2,0)</f>
        <v>0</v>
      </c>
      <c r="D419" s="7">
        <f>VLOOKUP(tbl2_2!A419,ishod_substance!A:P,3,0)</f>
        <v>0</v>
      </c>
      <c r="E419" s="5">
        <f>VLOOKUP(tbl2_2!A419,ishod_substance!A:P,11,0)</f>
        <v>0</v>
      </c>
      <c r="F419" s="6">
        <f>VLOOKUP(tbl2_2!A419,ishod_substance!A:P,15,0)</f>
        <v>0</v>
      </c>
      <c r="G419" s="6" t="str">
        <f>VLOOKUP(tbl2_2!A419,ishod_substance!A:P,12,0)&amp;"/"&amp;VLOOKUP(tbl2_2!A419,ishod_substance!A:P,14,0)</f>
        <v>/</v>
      </c>
      <c r="H419" s="29">
        <f>VLOOKUP(tbl2_2!A419,ishod_substance!A:P,6,0)</f>
        <v>0</v>
      </c>
      <c r="I419" s="10">
        <f>VLOOKUP(tbl2_2!A419,ishod_substance!A:P,15,0)</f>
        <v>0</v>
      </c>
      <c r="J419" s="10">
        <f>VLOOKUP(tbl2_2!A419,ishod_substance!A:P,5,0)</f>
        <v>0</v>
      </c>
      <c r="K419" s="84">
        <f>VLOOKUP(tbl2_2!A419,ishod_substance!A:Q,17,0)</f>
        <v>0</v>
      </c>
      <c r="L419" s="84">
        <f>VLOOKUP(tbl2_2!A419,ishod_substance!A:R,18,0)</f>
        <v>0</v>
      </c>
      <c r="M419" s="165">
        <f>VLOOKUP(tbl2_2!A419,ishod_substance!A:AD,28,0)</f>
        <v>0</v>
      </c>
      <c r="N419" s="4">
        <f>VLOOKUP(tbl2_2!A419,ishod_substance!A:AD,20,0)</f>
        <v>0</v>
      </c>
      <c r="O419" s="4">
        <f>VLOOKUP(tbl2_2!A419,ishod_substance!A:AD,21,0)</f>
        <v>0</v>
      </c>
      <c r="P419" s="4">
        <f>VLOOKUP(tbl2_2!A419,ishod_substance!A:AD,22,0)</f>
        <v>0</v>
      </c>
      <c r="Q419" s="4">
        <f>VLOOKUP(tbl2_2!A419,ishod_substance!A:AD,23,0)</f>
        <v>0</v>
      </c>
      <c r="R419" s="4">
        <f>VLOOKUP(tbl2_2!A419,ishod_substance!A:AD,24,0)</f>
        <v>0</v>
      </c>
      <c r="S419" s="4">
        <f>VLOOKUP(tbl2_2!A419,ishod_substance!A:AD,25,0)</f>
        <v>0</v>
      </c>
      <c r="T419" s="4">
        <f>VLOOKUP(tbl2_2!A419,ishod_substance!A:AD,26,0)</f>
        <v>0</v>
      </c>
      <c r="U419" s="4">
        <f>VLOOKUP(tbl2_2!A419,ishod_substance!A:AD,27,0)</f>
        <v>0</v>
      </c>
      <c r="V419" s="166">
        <f>VLOOKUP(tbl2_2!A419,ishod_substance!A:AD,29,0)</f>
        <v>0</v>
      </c>
      <c r="W419" s="166">
        <f>VLOOKUP(tbl2_2!A419,ishod_substance!A:AD,30,0)</f>
        <v>0</v>
      </c>
      <c r="X419" s="166">
        <f>VLOOKUP(tbl2_2!A419,ishod_substance!A:AD,30,0)</f>
        <v>0</v>
      </c>
      <c r="Y419" s="10">
        <f>VLOOKUP(tbl2_2!A419,ishod_substance!A:AD,7,0)</f>
        <v>0</v>
      </c>
      <c r="Z419" s="9" t="e">
        <f>VLOOKUP(Y419,quide!$A$2:$B$1006,2,0)</f>
        <v>#N/A</v>
      </c>
      <c r="AA419" s="4" t="e">
        <f>VLOOKUP(Y419,quide!$A$2:$J$1006,10,0)</f>
        <v>#N/A</v>
      </c>
      <c r="AB419" s="50">
        <f>VLOOKUP(tbl2_2!A419,ishod_substance!A:AD,8,0)</f>
        <v>0</v>
      </c>
      <c r="AC419" s="28">
        <f t="shared" si="7"/>
        <v>0</v>
      </c>
      <c r="AD419" s="27">
        <f>VLOOKUP(tbl2_2!A419,ishod_substance!A:AD,9,0)</f>
        <v>0</v>
      </c>
      <c r="AE419" s="8">
        <f>VLOOKUP(tbl2_2!A419,ishod_substance!A:AD,9,0)</f>
        <v>0</v>
      </c>
      <c r="AF419" s="12"/>
    </row>
    <row r="420" spans="1:32" hidden="1" x14ac:dyDescent="0.25">
      <c r="A420">
        <v>412</v>
      </c>
      <c r="B420" s="85">
        <f>IFERROR(IF(OR(AND(ishod_substance!$O$1=3,OR(VLOOKUP('tbl2'!Y420,quide!A:G,7,0)=2,VLOOKUP('tbl2'!Y420,quide!A:G,7,0)=1)),AND(ishod_substance!$O$1=2,VLOOKUP('tbl2'!Y420,quide!A:I,9,0)=1)),1,0),0)</f>
        <v>0</v>
      </c>
      <c r="C420" s="5">
        <f>VLOOKUP(tbl2_2!A420,ishod_substance!A:P,2,0)</f>
        <v>0</v>
      </c>
      <c r="D420" s="7">
        <f>VLOOKUP(tbl2_2!A420,ishod_substance!A:P,3,0)</f>
        <v>0</v>
      </c>
      <c r="E420" s="5">
        <f>VLOOKUP(tbl2_2!A420,ishod_substance!A:P,11,0)</f>
        <v>0</v>
      </c>
      <c r="F420" s="6">
        <f>VLOOKUP(tbl2_2!A420,ishod_substance!A:P,15,0)</f>
        <v>0</v>
      </c>
      <c r="G420" s="6" t="str">
        <f>VLOOKUP(tbl2_2!A420,ishod_substance!A:P,12,0)&amp;"/"&amp;VLOOKUP(tbl2_2!A420,ishod_substance!A:P,14,0)</f>
        <v>/</v>
      </c>
      <c r="H420" s="29">
        <f>VLOOKUP(tbl2_2!A420,ishod_substance!A:P,6,0)</f>
        <v>0</v>
      </c>
      <c r="I420" s="10">
        <f>VLOOKUP(tbl2_2!A420,ishod_substance!A:P,15,0)</f>
        <v>0</v>
      </c>
      <c r="J420" s="10">
        <f>VLOOKUP(tbl2_2!A420,ishod_substance!A:P,5,0)</f>
        <v>0</v>
      </c>
      <c r="K420" s="84">
        <f>VLOOKUP(tbl2_2!A420,ishod_substance!A:Q,17,0)</f>
        <v>0</v>
      </c>
      <c r="L420" s="84">
        <f>VLOOKUP(tbl2_2!A420,ishod_substance!A:R,18,0)</f>
        <v>0</v>
      </c>
      <c r="M420" s="165">
        <f>VLOOKUP(tbl2_2!A420,ishod_substance!A:AD,28,0)</f>
        <v>0</v>
      </c>
      <c r="N420" s="4">
        <f>VLOOKUP(tbl2_2!A420,ishod_substance!A:AD,20,0)</f>
        <v>0</v>
      </c>
      <c r="O420" s="4">
        <f>VLOOKUP(tbl2_2!A420,ishod_substance!A:AD,21,0)</f>
        <v>0</v>
      </c>
      <c r="P420" s="4">
        <f>VLOOKUP(tbl2_2!A420,ishod_substance!A:AD,22,0)</f>
        <v>0</v>
      </c>
      <c r="Q420" s="4">
        <f>VLOOKUP(tbl2_2!A420,ishod_substance!A:AD,23,0)</f>
        <v>0</v>
      </c>
      <c r="R420" s="4">
        <f>VLOOKUP(tbl2_2!A420,ishod_substance!A:AD,24,0)</f>
        <v>0</v>
      </c>
      <c r="S420" s="4">
        <f>VLOOKUP(tbl2_2!A420,ishod_substance!A:AD,25,0)</f>
        <v>0</v>
      </c>
      <c r="T420" s="4">
        <f>VLOOKUP(tbl2_2!A420,ishod_substance!A:AD,26,0)</f>
        <v>0</v>
      </c>
      <c r="U420" s="4">
        <f>VLOOKUP(tbl2_2!A420,ishod_substance!A:AD,27,0)</f>
        <v>0</v>
      </c>
      <c r="V420" s="166">
        <f>VLOOKUP(tbl2_2!A420,ishod_substance!A:AD,29,0)</f>
        <v>0</v>
      </c>
      <c r="W420" s="166">
        <f>VLOOKUP(tbl2_2!A420,ishod_substance!A:AD,30,0)</f>
        <v>0</v>
      </c>
      <c r="X420" s="166">
        <f>VLOOKUP(tbl2_2!A420,ishod_substance!A:AD,30,0)</f>
        <v>0</v>
      </c>
      <c r="Y420" s="10">
        <f>VLOOKUP(tbl2_2!A420,ishod_substance!A:AD,7,0)</f>
        <v>0</v>
      </c>
      <c r="Z420" s="9" t="e">
        <f>VLOOKUP(Y420,quide!$A$2:$B$1006,2,0)</f>
        <v>#N/A</v>
      </c>
      <c r="AA420" s="4" t="e">
        <f>VLOOKUP(Y420,quide!$A$2:$J$1006,10,0)</f>
        <v>#N/A</v>
      </c>
      <c r="AB420" s="50">
        <f>VLOOKUP(tbl2_2!A420,ishod_substance!A:AD,8,0)</f>
        <v>0</v>
      </c>
      <c r="AC420" s="28">
        <f t="shared" si="7"/>
        <v>0</v>
      </c>
      <c r="AD420" s="27">
        <f>VLOOKUP(tbl2_2!A420,ishod_substance!A:AD,9,0)</f>
        <v>0</v>
      </c>
      <c r="AE420" s="8">
        <f>VLOOKUP(tbl2_2!A420,ishod_substance!A:AD,9,0)</f>
        <v>0</v>
      </c>
      <c r="AF420" s="12"/>
    </row>
    <row r="421" spans="1:32" hidden="1" x14ac:dyDescent="0.25">
      <c r="A421">
        <v>413</v>
      </c>
      <c r="B421" s="85">
        <f>IFERROR(IF(OR(AND(ishod_substance!$O$1=3,OR(VLOOKUP('tbl2'!Y421,quide!A:G,7,0)=2,VLOOKUP('tbl2'!Y421,quide!A:G,7,0)=1)),AND(ishod_substance!$O$1=2,VLOOKUP('tbl2'!Y421,quide!A:I,9,0)=1)),1,0),0)</f>
        <v>0</v>
      </c>
      <c r="C421" s="5">
        <f>VLOOKUP(tbl2_2!A421,ishod_substance!A:P,2,0)</f>
        <v>0</v>
      </c>
      <c r="D421" s="7">
        <f>VLOOKUP(tbl2_2!A421,ishod_substance!A:P,3,0)</f>
        <v>0</v>
      </c>
      <c r="E421" s="5">
        <f>VLOOKUP(tbl2_2!A421,ishod_substance!A:P,11,0)</f>
        <v>0</v>
      </c>
      <c r="F421" s="6">
        <f>VLOOKUP(tbl2_2!A421,ishod_substance!A:P,15,0)</f>
        <v>0</v>
      </c>
      <c r="G421" s="6" t="str">
        <f>VLOOKUP(tbl2_2!A421,ishod_substance!A:P,12,0)&amp;"/"&amp;VLOOKUP(tbl2_2!A421,ishod_substance!A:P,14,0)</f>
        <v>/</v>
      </c>
      <c r="H421" s="29">
        <f>VLOOKUP(tbl2_2!A421,ishod_substance!A:P,6,0)</f>
        <v>0</v>
      </c>
      <c r="I421" s="10">
        <f>VLOOKUP(tbl2_2!A421,ishod_substance!A:P,15,0)</f>
        <v>0</v>
      </c>
      <c r="J421" s="10">
        <f>VLOOKUP(tbl2_2!A421,ishod_substance!A:P,5,0)</f>
        <v>0</v>
      </c>
      <c r="K421" s="84">
        <f>VLOOKUP(tbl2_2!A421,ishod_substance!A:Q,17,0)</f>
        <v>0</v>
      </c>
      <c r="L421" s="84">
        <f>VLOOKUP(tbl2_2!A421,ishod_substance!A:R,18,0)</f>
        <v>0</v>
      </c>
      <c r="M421" s="165">
        <f>VLOOKUP(tbl2_2!A421,ishod_substance!A:AD,28,0)</f>
        <v>0</v>
      </c>
      <c r="N421" s="4">
        <f>VLOOKUP(tbl2_2!A421,ishod_substance!A:AD,20,0)</f>
        <v>0</v>
      </c>
      <c r="O421" s="4">
        <f>VLOOKUP(tbl2_2!A421,ishod_substance!A:AD,21,0)</f>
        <v>0</v>
      </c>
      <c r="P421" s="4">
        <f>VLOOKUP(tbl2_2!A421,ishod_substance!A:AD,22,0)</f>
        <v>0</v>
      </c>
      <c r="Q421" s="4">
        <f>VLOOKUP(tbl2_2!A421,ishod_substance!A:AD,23,0)</f>
        <v>0</v>
      </c>
      <c r="R421" s="4">
        <f>VLOOKUP(tbl2_2!A421,ishod_substance!A:AD,24,0)</f>
        <v>0</v>
      </c>
      <c r="S421" s="4">
        <f>VLOOKUP(tbl2_2!A421,ishod_substance!A:AD,25,0)</f>
        <v>0</v>
      </c>
      <c r="T421" s="4">
        <f>VLOOKUP(tbl2_2!A421,ishod_substance!A:AD,26,0)</f>
        <v>0</v>
      </c>
      <c r="U421" s="4">
        <f>VLOOKUP(tbl2_2!A421,ishod_substance!A:AD,27,0)</f>
        <v>0</v>
      </c>
      <c r="V421" s="166">
        <f>VLOOKUP(tbl2_2!A421,ishod_substance!A:AD,29,0)</f>
        <v>0</v>
      </c>
      <c r="W421" s="166">
        <f>VLOOKUP(tbl2_2!A421,ishod_substance!A:AD,30,0)</f>
        <v>0</v>
      </c>
      <c r="X421" s="166">
        <f>VLOOKUP(tbl2_2!A421,ishod_substance!A:AD,30,0)</f>
        <v>0</v>
      </c>
      <c r="Y421" s="10">
        <f>VLOOKUP(tbl2_2!A421,ishod_substance!A:AD,7,0)</f>
        <v>0</v>
      </c>
      <c r="Z421" s="9" t="e">
        <f>VLOOKUP(Y421,quide!$A$2:$B$1006,2,0)</f>
        <v>#N/A</v>
      </c>
      <c r="AA421" s="4" t="e">
        <f>VLOOKUP(Y421,quide!$A$2:$J$1006,10,0)</f>
        <v>#N/A</v>
      </c>
      <c r="AB421" s="50">
        <f>VLOOKUP(tbl2_2!A421,ishod_substance!A:AD,8,0)</f>
        <v>0</v>
      </c>
      <c r="AC421" s="28">
        <f t="shared" si="7"/>
        <v>0</v>
      </c>
      <c r="AD421" s="27">
        <f>VLOOKUP(tbl2_2!A421,ishod_substance!A:AD,9,0)</f>
        <v>0</v>
      </c>
      <c r="AE421" s="8">
        <f>VLOOKUP(tbl2_2!A421,ishod_substance!A:AD,9,0)</f>
        <v>0</v>
      </c>
      <c r="AF421" s="12"/>
    </row>
    <row r="422" spans="1:32" hidden="1" x14ac:dyDescent="0.25">
      <c r="A422">
        <v>414</v>
      </c>
      <c r="B422" s="85">
        <f>IFERROR(IF(OR(AND(ishod_substance!$O$1=3,OR(VLOOKUP('tbl2'!Y422,quide!A:G,7,0)=2,VLOOKUP('tbl2'!Y422,quide!A:G,7,0)=1)),AND(ishod_substance!$O$1=2,VLOOKUP('tbl2'!Y422,quide!A:I,9,0)=1)),1,0),0)</f>
        <v>0</v>
      </c>
      <c r="C422" s="5">
        <f>VLOOKUP(tbl2_2!A422,ishod_substance!A:P,2,0)</f>
        <v>0</v>
      </c>
      <c r="D422" s="7">
        <f>VLOOKUP(tbl2_2!A422,ishod_substance!A:P,3,0)</f>
        <v>0</v>
      </c>
      <c r="E422" s="5">
        <f>VLOOKUP(tbl2_2!A422,ishod_substance!A:P,11,0)</f>
        <v>0</v>
      </c>
      <c r="F422" s="6">
        <f>VLOOKUP(tbl2_2!A422,ishod_substance!A:P,15,0)</f>
        <v>0</v>
      </c>
      <c r="G422" s="6" t="str">
        <f>VLOOKUP(tbl2_2!A422,ishod_substance!A:P,12,0)&amp;"/"&amp;VLOOKUP(tbl2_2!A422,ishod_substance!A:P,14,0)</f>
        <v>/</v>
      </c>
      <c r="H422" s="29">
        <f>VLOOKUP(tbl2_2!A422,ishod_substance!A:P,6,0)</f>
        <v>0</v>
      </c>
      <c r="I422" s="10">
        <f>VLOOKUP(tbl2_2!A422,ishod_substance!A:P,15,0)</f>
        <v>0</v>
      </c>
      <c r="J422" s="10">
        <f>VLOOKUP(tbl2_2!A422,ishod_substance!A:P,5,0)</f>
        <v>0</v>
      </c>
      <c r="K422" s="84">
        <f>VLOOKUP(tbl2_2!A422,ishod_substance!A:Q,17,0)</f>
        <v>0</v>
      </c>
      <c r="L422" s="84">
        <f>VLOOKUP(tbl2_2!A422,ishod_substance!A:R,18,0)</f>
        <v>0</v>
      </c>
      <c r="M422" s="165">
        <f>VLOOKUP(tbl2_2!A422,ishod_substance!A:AD,28,0)</f>
        <v>0</v>
      </c>
      <c r="N422" s="4">
        <f>VLOOKUP(tbl2_2!A422,ishod_substance!A:AD,20,0)</f>
        <v>0</v>
      </c>
      <c r="O422" s="4">
        <f>VLOOKUP(tbl2_2!A422,ishod_substance!A:AD,21,0)</f>
        <v>0</v>
      </c>
      <c r="P422" s="4">
        <f>VLOOKUP(tbl2_2!A422,ishod_substance!A:AD,22,0)</f>
        <v>0</v>
      </c>
      <c r="Q422" s="4">
        <f>VLOOKUP(tbl2_2!A422,ishod_substance!A:AD,23,0)</f>
        <v>0</v>
      </c>
      <c r="R422" s="4">
        <f>VLOOKUP(tbl2_2!A422,ishod_substance!A:AD,24,0)</f>
        <v>0</v>
      </c>
      <c r="S422" s="4">
        <f>VLOOKUP(tbl2_2!A422,ishod_substance!A:AD,25,0)</f>
        <v>0</v>
      </c>
      <c r="T422" s="4">
        <f>VLOOKUP(tbl2_2!A422,ishod_substance!A:AD,26,0)</f>
        <v>0</v>
      </c>
      <c r="U422" s="4">
        <f>VLOOKUP(tbl2_2!A422,ishod_substance!A:AD,27,0)</f>
        <v>0</v>
      </c>
      <c r="V422" s="166">
        <f>VLOOKUP(tbl2_2!A422,ishod_substance!A:AD,29,0)</f>
        <v>0</v>
      </c>
      <c r="W422" s="166">
        <f>VLOOKUP(tbl2_2!A422,ishod_substance!A:AD,30,0)</f>
        <v>0</v>
      </c>
      <c r="X422" s="166">
        <f>VLOOKUP(tbl2_2!A422,ishod_substance!A:AD,30,0)</f>
        <v>0</v>
      </c>
      <c r="Y422" s="10">
        <f>VLOOKUP(tbl2_2!A422,ishod_substance!A:AD,7,0)</f>
        <v>0</v>
      </c>
      <c r="Z422" s="9" t="e">
        <f>VLOOKUP(Y422,quide!$A$2:$B$1006,2,0)</f>
        <v>#N/A</v>
      </c>
      <c r="AA422" s="4" t="e">
        <f>VLOOKUP(Y422,quide!$A$2:$J$1006,10,0)</f>
        <v>#N/A</v>
      </c>
      <c r="AB422" s="50">
        <f>VLOOKUP(tbl2_2!A422,ishod_substance!A:AD,8,0)</f>
        <v>0</v>
      </c>
      <c r="AC422" s="28">
        <f t="shared" si="7"/>
        <v>0</v>
      </c>
      <c r="AD422" s="27">
        <f>VLOOKUP(tbl2_2!A422,ishod_substance!A:AD,9,0)</f>
        <v>0</v>
      </c>
      <c r="AE422" s="8">
        <f>VLOOKUP(tbl2_2!A422,ishod_substance!A:AD,9,0)</f>
        <v>0</v>
      </c>
      <c r="AF422" s="12"/>
    </row>
    <row r="423" spans="1:32" hidden="1" x14ac:dyDescent="0.25">
      <c r="A423">
        <v>415</v>
      </c>
      <c r="B423" s="85">
        <f>IFERROR(IF(OR(AND(ishod_substance!$O$1=3,OR(VLOOKUP('tbl2'!Y423,quide!A:G,7,0)=2,VLOOKUP('tbl2'!Y423,quide!A:G,7,0)=1)),AND(ishod_substance!$O$1=2,VLOOKUP('tbl2'!Y423,quide!A:I,9,0)=1)),1,0),0)</f>
        <v>0</v>
      </c>
      <c r="C423" s="5">
        <f>VLOOKUP(tbl2_2!A423,ishod_substance!A:P,2,0)</f>
        <v>0</v>
      </c>
      <c r="D423" s="7">
        <f>VLOOKUP(tbl2_2!A423,ishod_substance!A:P,3,0)</f>
        <v>0</v>
      </c>
      <c r="E423" s="5">
        <f>VLOOKUP(tbl2_2!A423,ishod_substance!A:P,11,0)</f>
        <v>0</v>
      </c>
      <c r="F423" s="6">
        <f>VLOOKUP(tbl2_2!A423,ishod_substance!A:P,15,0)</f>
        <v>0</v>
      </c>
      <c r="G423" s="6" t="str">
        <f>VLOOKUP(tbl2_2!A423,ishod_substance!A:P,12,0)&amp;"/"&amp;VLOOKUP(tbl2_2!A423,ishod_substance!A:P,14,0)</f>
        <v>/</v>
      </c>
      <c r="H423" s="29">
        <f>VLOOKUP(tbl2_2!A423,ishod_substance!A:P,6,0)</f>
        <v>0</v>
      </c>
      <c r="I423" s="10">
        <f>VLOOKUP(tbl2_2!A423,ishod_substance!A:P,15,0)</f>
        <v>0</v>
      </c>
      <c r="J423" s="10">
        <f>VLOOKUP(tbl2_2!A423,ishod_substance!A:P,5,0)</f>
        <v>0</v>
      </c>
      <c r="K423" s="84">
        <f>VLOOKUP(tbl2_2!A423,ishod_substance!A:Q,17,0)</f>
        <v>0</v>
      </c>
      <c r="L423" s="84">
        <f>VLOOKUP(tbl2_2!A423,ishod_substance!A:R,18,0)</f>
        <v>0</v>
      </c>
      <c r="M423" s="165">
        <f>VLOOKUP(tbl2_2!A423,ishod_substance!A:AD,28,0)</f>
        <v>0</v>
      </c>
      <c r="N423" s="4">
        <f>VLOOKUP(tbl2_2!A423,ishod_substance!A:AD,20,0)</f>
        <v>0</v>
      </c>
      <c r="O423" s="4">
        <f>VLOOKUP(tbl2_2!A423,ishod_substance!A:AD,21,0)</f>
        <v>0</v>
      </c>
      <c r="P423" s="4">
        <f>VLOOKUP(tbl2_2!A423,ishod_substance!A:AD,22,0)</f>
        <v>0</v>
      </c>
      <c r="Q423" s="4">
        <f>VLOOKUP(tbl2_2!A423,ishod_substance!A:AD,23,0)</f>
        <v>0</v>
      </c>
      <c r="R423" s="4">
        <f>VLOOKUP(tbl2_2!A423,ishod_substance!A:AD,24,0)</f>
        <v>0</v>
      </c>
      <c r="S423" s="4">
        <f>VLOOKUP(tbl2_2!A423,ishod_substance!A:AD,25,0)</f>
        <v>0</v>
      </c>
      <c r="T423" s="4">
        <f>VLOOKUP(tbl2_2!A423,ishod_substance!A:AD,26,0)</f>
        <v>0</v>
      </c>
      <c r="U423" s="4">
        <f>VLOOKUP(tbl2_2!A423,ishod_substance!A:AD,27,0)</f>
        <v>0</v>
      </c>
      <c r="V423" s="166">
        <f>VLOOKUP(tbl2_2!A423,ishod_substance!A:AD,29,0)</f>
        <v>0</v>
      </c>
      <c r="W423" s="166">
        <f>VLOOKUP(tbl2_2!A423,ishod_substance!A:AD,30,0)</f>
        <v>0</v>
      </c>
      <c r="X423" s="166">
        <f>VLOOKUP(tbl2_2!A423,ishod_substance!A:AD,30,0)</f>
        <v>0</v>
      </c>
      <c r="Y423" s="10">
        <f>VLOOKUP(tbl2_2!A423,ishod_substance!A:AD,7,0)</f>
        <v>0</v>
      </c>
      <c r="Z423" s="9" t="e">
        <f>VLOOKUP(Y423,quide!$A$2:$B$1006,2,0)</f>
        <v>#N/A</v>
      </c>
      <c r="AA423" s="4" t="e">
        <f>VLOOKUP(Y423,quide!$A$2:$J$1006,10,0)</f>
        <v>#N/A</v>
      </c>
      <c r="AB423" s="50">
        <f>VLOOKUP(tbl2_2!A423,ishod_substance!A:AD,8,0)</f>
        <v>0</v>
      </c>
      <c r="AC423" s="28">
        <f t="shared" si="7"/>
        <v>0</v>
      </c>
      <c r="AD423" s="27">
        <f>VLOOKUP(tbl2_2!A423,ishod_substance!A:AD,9,0)</f>
        <v>0</v>
      </c>
      <c r="AE423" s="8">
        <f>VLOOKUP(tbl2_2!A423,ishod_substance!A:AD,9,0)</f>
        <v>0</v>
      </c>
      <c r="AF423" s="12"/>
    </row>
    <row r="424" spans="1:32" hidden="1" x14ac:dyDescent="0.25">
      <c r="A424">
        <v>416</v>
      </c>
      <c r="B424" s="85">
        <f>IFERROR(IF(OR(AND(ishod_substance!$O$1=3,OR(VLOOKUP('tbl2'!Y424,quide!A:G,7,0)=2,VLOOKUP('tbl2'!Y424,quide!A:G,7,0)=1)),AND(ishod_substance!$O$1=2,VLOOKUP('tbl2'!Y424,quide!A:I,9,0)=1)),1,0),0)</f>
        <v>0</v>
      </c>
      <c r="C424" s="5">
        <f>VLOOKUP(tbl2_2!A424,ishod_substance!A:P,2,0)</f>
        <v>0</v>
      </c>
      <c r="D424" s="7">
        <f>VLOOKUP(tbl2_2!A424,ishod_substance!A:P,3,0)</f>
        <v>0</v>
      </c>
      <c r="E424" s="5">
        <f>VLOOKUP(tbl2_2!A424,ishod_substance!A:P,11,0)</f>
        <v>0</v>
      </c>
      <c r="F424" s="6">
        <f>VLOOKUP(tbl2_2!A424,ishod_substance!A:P,15,0)</f>
        <v>0</v>
      </c>
      <c r="G424" s="6" t="str">
        <f>VLOOKUP(tbl2_2!A424,ishod_substance!A:P,12,0)&amp;"/"&amp;VLOOKUP(tbl2_2!A424,ishod_substance!A:P,14,0)</f>
        <v>/</v>
      </c>
      <c r="H424" s="29">
        <f>VLOOKUP(tbl2_2!A424,ishod_substance!A:P,6,0)</f>
        <v>0</v>
      </c>
      <c r="I424" s="10">
        <f>VLOOKUP(tbl2_2!A424,ishod_substance!A:P,15,0)</f>
        <v>0</v>
      </c>
      <c r="J424" s="10">
        <f>VLOOKUP(tbl2_2!A424,ishod_substance!A:P,5,0)</f>
        <v>0</v>
      </c>
      <c r="K424" s="84">
        <f>VLOOKUP(tbl2_2!A424,ishod_substance!A:Q,17,0)</f>
        <v>0</v>
      </c>
      <c r="L424" s="84">
        <f>VLOOKUP(tbl2_2!A424,ishod_substance!A:R,18,0)</f>
        <v>0</v>
      </c>
      <c r="M424" s="165">
        <f>VLOOKUP(tbl2_2!A424,ishod_substance!A:AD,28,0)</f>
        <v>0</v>
      </c>
      <c r="N424" s="4">
        <f>VLOOKUP(tbl2_2!A424,ishod_substance!A:AD,20,0)</f>
        <v>0</v>
      </c>
      <c r="O424" s="4">
        <f>VLOOKUP(tbl2_2!A424,ishod_substance!A:AD,21,0)</f>
        <v>0</v>
      </c>
      <c r="P424" s="4">
        <f>VLOOKUP(tbl2_2!A424,ishod_substance!A:AD,22,0)</f>
        <v>0</v>
      </c>
      <c r="Q424" s="4">
        <f>VLOOKUP(tbl2_2!A424,ishod_substance!A:AD,23,0)</f>
        <v>0</v>
      </c>
      <c r="R424" s="4">
        <f>VLOOKUP(tbl2_2!A424,ishod_substance!A:AD,24,0)</f>
        <v>0</v>
      </c>
      <c r="S424" s="4">
        <f>VLOOKUP(tbl2_2!A424,ishod_substance!A:AD,25,0)</f>
        <v>0</v>
      </c>
      <c r="T424" s="4">
        <f>VLOOKUP(tbl2_2!A424,ishod_substance!A:AD,26,0)</f>
        <v>0</v>
      </c>
      <c r="U424" s="4">
        <f>VLOOKUP(tbl2_2!A424,ishod_substance!A:AD,27,0)</f>
        <v>0</v>
      </c>
      <c r="V424" s="166">
        <f>VLOOKUP(tbl2_2!A424,ishod_substance!A:AD,29,0)</f>
        <v>0</v>
      </c>
      <c r="W424" s="166">
        <f>VLOOKUP(tbl2_2!A424,ishod_substance!A:AD,30,0)</f>
        <v>0</v>
      </c>
      <c r="X424" s="166">
        <f>VLOOKUP(tbl2_2!A424,ishod_substance!A:AD,30,0)</f>
        <v>0</v>
      </c>
      <c r="Y424" s="10">
        <f>VLOOKUP(tbl2_2!A424,ishod_substance!A:AD,7,0)</f>
        <v>0</v>
      </c>
      <c r="Z424" s="9" t="e">
        <f>VLOOKUP(Y424,quide!$A$2:$B$1006,2,0)</f>
        <v>#N/A</v>
      </c>
      <c r="AA424" s="4" t="e">
        <f>VLOOKUP(Y424,quide!$A$2:$J$1006,10,0)</f>
        <v>#N/A</v>
      </c>
      <c r="AB424" s="50">
        <f>VLOOKUP(tbl2_2!A424,ishod_substance!A:AD,8,0)</f>
        <v>0</v>
      </c>
      <c r="AC424" s="28">
        <f t="shared" si="7"/>
        <v>0</v>
      </c>
      <c r="AD424" s="27">
        <f>VLOOKUP(tbl2_2!A424,ishod_substance!A:AD,9,0)</f>
        <v>0</v>
      </c>
      <c r="AE424" s="8">
        <f>VLOOKUP(tbl2_2!A424,ishod_substance!A:AD,9,0)</f>
        <v>0</v>
      </c>
      <c r="AF424" s="12"/>
    </row>
    <row r="425" spans="1:32" hidden="1" x14ac:dyDescent="0.25">
      <c r="A425">
        <v>417</v>
      </c>
      <c r="B425" s="85">
        <f>IFERROR(IF(OR(AND(ishod_substance!$O$1=3,OR(VLOOKUP('tbl2'!Y425,quide!A:G,7,0)=2,VLOOKUP('tbl2'!Y425,quide!A:G,7,0)=1)),AND(ishod_substance!$O$1=2,VLOOKUP('tbl2'!Y425,quide!A:I,9,0)=1)),1,0),0)</f>
        <v>0</v>
      </c>
      <c r="C425" s="5">
        <f>VLOOKUP(tbl2_2!A425,ishod_substance!A:P,2,0)</f>
        <v>0</v>
      </c>
      <c r="D425" s="7">
        <f>VLOOKUP(tbl2_2!A425,ishod_substance!A:P,3,0)</f>
        <v>0</v>
      </c>
      <c r="E425" s="5">
        <f>VLOOKUP(tbl2_2!A425,ishod_substance!A:P,11,0)</f>
        <v>0</v>
      </c>
      <c r="F425" s="6">
        <f>VLOOKUP(tbl2_2!A425,ishod_substance!A:P,15,0)</f>
        <v>0</v>
      </c>
      <c r="G425" s="6" t="str">
        <f>VLOOKUP(tbl2_2!A425,ishod_substance!A:P,12,0)&amp;"/"&amp;VLOOKUP(tbl2_2!A425,ishod_substance!A:P,14,0)</f>
        <v>/</v>
      </c>
      <c r="H425" s="29">
        <f>VLOOKUP(tbl2_2!A425,ishod_substance!A:P,6,0)</f>
        <v>0</v>
      </c>
      <c r="I425" s="10">
        <f>VLOOKUP(tbl2_2!A425,ishod_substance!A:P,15,0)</f>
        <v>0</v>
      </c>
      <c r="J425" s="10">
        <f>VLOOKUP(tbl2_2!A425,ishod_substance!A:P,5,0)</f>
        <v>0</v>
      </c>
      <c r="K425" s="84">
        <f>VLOOKUP(tbl2_2!A425,ishod_substance!A:Q,17,0)</f>
        <v>0</v>
      </c>
      <c r="L425" s="84">
        <f>VLOOKUP(tbl2_2!A425,ishod_substance!A:R,18,0)</f>
        <v>0</v>
      </c>
      <c r="M425" s="165">
        <f>VLOOKUP(tbl2_2!A425,ishod_substance!A:AD,28,0)</f>
        <v>0</v>
      </c>
      <c r="N425" s="4">
        <f>VLOOKUP(tbl2_2!A425,ishod_substance!A:AD,20,0)</f>
        <v>0</v>
      </c>
      <c r="O425" s="4">
        <f>VLOOKUP(tbl2_2!A425,ishod_substance!A:AD,21,0)</f>
        <v>0</v>
      </c>
      <c r="P425" s="4">
        <f>VLOOKUP(tbl2_2!A425,ishod_substance!A:AD,22,0)</f>
        <v>0</v>
      </c>
      <c r="Q425" s="4">
        <f>VLOOKUP(tbl2_2!A425,ishod_substance!A:AD,23,0)</f>
        <v>0</v>
      </c>
      <c r="R425" s="4">
        <f>VLOOKUP(tbl2_2!A425,ishod_substance!A:AD,24,0)</f>
        <v>0</v>
      </c>
      <c r="S425" s="4">
        <f>VLOOKUP(tbl2_2!A425,ishod_substance!A:AD,25,0)</f>
        <v>0</v>
      </c>
      <c r="T425" s="4">
        <f>VLOOKUP(tbl2_2!A425,ishod_substance!A:AD,26,0)</f>
        <v>0</v>
      </c>
      <c r="U425" s="4">
        <f>VLOOKUP(tbl2_2!A425,ishod_substance!A:AD,27,0)</f>
        <v>0</v>
      </c>
      <c r="V425" s="166">
        <f>VLOOKUP(tbl2_2!A425,ishod_substance!A:AD,29,0)</f>
        <v>0</v>
      </c>
      <c r="W425" s="166">
        <f>VLOOKUP(tbl2_2!A425,ishod_substance!A:AD,30,0)</f>
        <v>0</v>
      </c>
      <c r="X425" s="166">
        <f>VLOOKUP(tbl2_2!A425,ishod_substance!A:AD,30,0)</f>
        <v>0</v>
      </c>
      <c r="Y425" s="10">
        <f>VLOOKUP(tbl2_2!A425,ishod_substance!A:AD,7,0)</f>
        <v>0</v>
      </c>
      <c r="Z425" s="9" t="e">
        <f>VLOOKUP(Y425,quide!$A$2:$B$1006,2,0)</f>
        <v>#N/A</v>
      </c>
      <c r="AA425" s="4" t="e">
        <f>VLOOKUP(Y425,quide!$A$2:$J$1006,10,0)</f>
        <v>#N/A</v>
      </c>
      <c r="AB425" s="50">
        <f>VLOOKUP(tbl2_2!A425,ishod_substance!A:AD,8,0)</f>
        <v>0</v>
      </c>
      <c r="AC425" s="28">
        <f t="shared" si="7"/>
        <v>0</v>
      </c>
      <c r="AD425" s="27">
        <f>VLOOKUP(tbl2_2!A425,ishod_substance!A:AD,9,0)</f>
        <v>0</v>
      </c>
      <c r="AE425" s="8">
        <f>VLOOKUP(tbl2_2!A425,ishod_substance!A:AD,9,0)</f>
        <v>0</v>
      </c>
      <c r="AF425" s="12"/>
    </row>
    <row r="426" spans="1:32" hidden="1" x14ac:dyDescent="0.25">
      <c r="A426">
        <v>418</v>
      </c>
      <c r="B426" s="85">
        <f>IFERROR(IF(OR(AND(ishod_substance!$O$1=3,OR(VLOOKUP('tbl2'!Y426,quide!A:G,7,0)=2,VLOOKUP('tbl2'!Y426,quide!A:G,7,0)=1)),AND(ishod_substance!$O$1=2,VLOOKUP('tbl2'!Y426,quide!A:I,9,0)=1)),1,0),0)</f>
        <v>0</v>
      </c>
      <c r="C426" s="5">
        <f>VLOOKUP(tbl2_2!A426,ishod_substance!A:P,2,0)</f>
        <v>0</v>
      </c>
      <c r="D426" s="7">
        <f>VLOOKUP(tbl2_2!A426,ishod_substance!A:P,3,0)</f>
        <v>0</v>
      </c>
      <c r="E426" s="5">
        <f>VLOOKUP(tbl2_2!A426,ishod_substance!A:P,11,0)</f>
        <v>0</v>
      </c>
      <c r="F426" s="6">
        <f>VLOOKUP(tbl2_2!A426,ishod_substance!A:P,15,0)</f>
        <v>0</v>
      </c>
      <c r="G426" s="6" t="str">
        <f>VLOOKUP(tbl2_2!A426,ishod_substance!A:P,12,0)&amp;"/"&amp;VLOOKUP(tbl2_2!A426,ishod_substance!A:P,14,0)</f>
        <v>/</v>
      </c>
      <c r="H426" s="29">
        <f>VLOOKUP(tbl2_2!A426,ishod_substance!A:P,6,0)</f>
        <v>0</v>
      </c>
      <c r="I426" s="10">
        <f>VLOOKUP(tbl2_2!A426,ishod_substance!A:P,15,0)</f>
        <v>0</v>
      </c>
      <c r="J426" s="10">
        <f>VLOOKUP(tbl2_2!A426,ishod_substance!A:P,5,0)</f>
        <v>0</v>
      </c>
      <c r="K426" s="84">
        <f>VLOOKUP(tbl2_2!A426,ishod_substance!A:Q,17,0)</f>
        <v>0</v>
      </c>
      <c r="L426" s="84">
        <f>VLOOKUP(tbl2_2!A426,ishod_substance!A:R,18,0)</f>
        <v>0</v>
      </c>
      <c r="M426" s="165">
        <f>VLOOKUP(tbl2_2!A426,ishod_substance!A:AD,28,0)</f>
        <v>0</v>
      </c>
      <c r="N426" s="4">
        <f>VLOOKUP(tbl2_2!A426,ishod_substance!A:AD,20,0)</f>
        <v>0</v>
      </c>
      <c r="O426" s="4">
        <f>VLOOKUP(tbl2_2!A426,ishod_substance!A:AD,21,0)</f>
        <v>0</v>
      </c>
      <c r="P426" s="4">
        <f>VLOOKUP(tbl2_2!A426,ishod_substance!A:AD,22,0)</f>
        <v>0</v>
      </c>
      <c r="Q426" s="4">
        <f>VLOOKUP(tbl2_2!A426,ishod_substance!A:AD,23,0)</f>
        <v>0</v>
      </c>
      <c r="R426" s="4">
        <f>VLOOKUP(tbl2_2!A426,ishod_substance!A:AD,24,0)</f>
        <v>0</v>
      </c>
      <c r="S426" s="4">
        <f>VLOOKUP(tbl2_2!A426,ishod_substance!A:AD,25,0)</f>
        <v>0</v>
      </c>
      <c r="T426" s="4">
        <f>VLOOKUP(tbl2_2!A426,ishod_substance!A:AD,26,0)</f>
        <v>0</v>
      </c>
      <c r="U426" s="4">
        <f>VLOOKUP(tbl2_2!A426,ishod_substance!A:AD,27,0)</f>
        <v>0</v>
      </c>
      <c r="V426" s="166">
        <f>VLOOKUP(tbl2_2!A426,ishod_substance!A:AD,29,0)</f>
        <v>0</v>
      </c>
      <c r="W426" s="166">
        <f>VLOOKUP(tbl2_2!A426,ishod_substance!A:AD,30,0)</f>
        <v>0</v>
      </c>
      <c r="X426" s="166">
        <f>VLOOKUP(tbl2_2!A426,ishod_substance!A:AD,30,0)</f>
        <v>0</v>
      </c>
      <c r="Y426" s="10">
        <f>VLOOKUP(tbl2_2!A426,ishod_substance!A:AD,7,0)</f>
        <v>0</v>
      </c>
      <c r="Z426" s="9" t="e">
        <f>VLOOKUP(Y426,quide!$A$2:$B$1006,2,0)</f>
        <v>#N/A</v>
      </c>
      <c r="AA426" s="4" t="e">
        <f>VLOOKUP(Y426,quide!$A$2:$J$1006,10,0)</f>
        <v>#N/A</v>
      </c>
      <c r="AB426" s="50">
        <f>VLOOKUP(tbl2_2!A426,ishod_substance!A:AD,8,0)</f>
        <v>0</v>
      </c>
      <c r="AC426" s="28">
        <f t="shared" si="7"/>
        <v>0</v>
      </c>
      <c r="AD426" s="27">
        <f>VLOOKUP(tbl2_2!A426,ishod_substance!A:AD,9,0)</f>
        <v>0</v>
      </c>
      <c r="AE426" s="8">
        <f>VLOOKUP(tbl2_2!A426,ishod_substance!A:AD,9,0)</f>
        <v>0</v>
      </c>
      <c r="AF426" s="12"/>
    </row>
    <row r="427" spans="1:32" hidden="1" x14ac:dyDescent="0.25">
      <c r="A427">
        <v>419</v>
      </c>
      <c r="B427" s="85">
        <f>IFERROR(IF(OR(AND(ishod_substance!$O$1=3,OR(VLOOKUP('tbl2'!Y427,quide!A:G,7,0)=2,VLOOKUP('tbl2'!Y427,quide!A:G,7,0)=1)),AND(ishod_substance!$O$1=2,VLOOKUP('tbl2'!Y427,quide!A:I,9,0)=1)),1,0),0)</f>
        <v>0</v>
      </c>
      <c r="C427" s="5">
        <f>VLOOKUP(tbl2_2!A427,ishod_substance!A:P,2,0)</f>
        <v>0</v>
      </c>
      <c r="D427" s="7">
        <f>VLOOKUP(tbl2_2!A427,ishod_substance!A:P,3,0)</f>
        <v>0</v>
      </c>
      <c r="E427" s="5">
        <f>VLOOKUP(tbl2_2!A427,ishod_substance!A:P,11,0)</f>
        <v>0</v>
      </c>
      <c r="F427" s="6">
        <f>VLOOKUP(tbl2_2!A427,ishod_substance!A:P,15,0)</f>
        <v>0</v>
      </c>
      <c r="G427" s="6" t="str">
        <f>VLOOKUP(tbl2_2!A427,ishod_substance!A:P,12,0)&amp;"/"&amp;VLOOKUP(tbl2_2!A427,ishod_substance!A:P,14,0)</f>
        <v>/</v>
      </c>
      <c r="H427" s="29">
        <f>VLOOKUP(tbl2_2!A427,ishod_substance!A:P,6,0)</f>
        <v>0</v>
      </c>
      <c r="I427" s="10">
        <f>VLOOKUP(tbl2_2!A427,ishod_substance!A:P,15,0)</f>
        <v>0</v>
      </c>
      <c r="J427" s="10">
        <f>VLOOKUP(tbl2_2!A427,ishod_substance!A:P,5,0)</f>
        <v>0</v>
      </c>
      <c r="K427" s="84">
        <f>VLOOKUP(tbl2_2!A427,ishod_substance!A:Q,17,0)</f>
        <v>0</v>
      </c>
      <c r="L427" s="84">
        <f>VLOOKUP(tbl2_2!A427,ishod_substance!A:R,18,0)</f>
        <v>0</v>
      </c>
      <c r="M427" s="165">
        <f>VLOOKUP(tbl2_2!A427,ishod_substance!A:AD,28,0)</f>
        <v>0</v>
      </c>
      <c r="N427" s="4">
        <f>VLOOKUP(tbl2_2!A427,ishod_substance!A:AD,20,0)</f>
        <v>0</v>
      </c>
      <c r="O427" s="4">
        <f>VLOOKUP(tbl2_2!A427,ishod_substance!A:AD,21,0)</f>
        <v>0</v>
      </c>
      <c r="P427" s="4">
        <f>VLOOKUP(tbl2_2!A427,ishod_substance!A:AD,22,0)</f>
        <v>0</v>
      </c>
      <c r="Q427" s="4">
        <f>VLOOKUP(tbl2_2!A427,ishod_substance!A:AD,23,0)</f>
        <v>0</v>
      </c>
      <c r="R427" s="4">
        <f>VLOOKUP(tbl2_2!A427,ishod_substance!A:AD,24,0)</f>
        <v>0</v>
      </c>
      <c r="S427" s="4">
        <f>VLOOKUP(tbl2_2!A427,ishod_substance!A:AD,25,0)</f>
        <v>0</v>
      </c>
      <c r="T427" s="4">
        <f>VLOOKUP(tbl2_2!A427,ishod_substance!A:AD,26,0)</f>
        <v>0</v>
      </c>
      <c r="U427" s="4">
        <f>VLOOKUP(tbl2_2!A427,ishod_substance!A:AD,27,0)</f>
        <v>0</v>
      </c>
      <c r="V427" s="166">
        <f>VLOOKUP(tbl2_2!A427,ishod_substance!A:AD,29,0)</f>
        <v>0</v>
      </c>
      <c r="W427" s="166">
        <f>VLOOKUP(tbl2_2!A427,ishod_substance!A:AD,30,0)</f>
        <v>0</v>
      </c>
      <c r="X427" s="166">
        <f>VLOOKUP(tbl2_2!A427,ishod_substance!A:AD,30,0)</f>
        <v>0</v>
      </c>
      <c r="Y427" s="10">
        <f>VLOOKUP(tbl2_2!A427,ishod_substance!A:AD,7,0)</f>
        <v>0</v>
      </c>
      <c r="Z427" s="9" t="e">
        <f>VLOOKUP(Y427,quide!$A$2:$B$1006,2,0)</f>
        <v>#N/A</v>
      </c>
      <c r="AA427" s="4" t="e">
        <f>VLOOKUP(Y427,quide!$A$2:$J$1006,10,0)</f>
        <v>#N/A</v>
      </c>
      <c r="AB427" s="50">
        <f>VLOOKUP(tbl2_2!A427,ishod_substance!A:AD,8,0)</f>
        <v>0</v>
      </c>
      <c r="AC427" s="28">
        <f t="shared" si="7"/>
        <v>0</v>
      </c>
      <c r="AD427" s="27">
        <f>VLOOKUP(tbl2_2!A427,ishod_substance!A:AD,9,0)</f>
        <v>0</v>
      </c>
      <c r="AE427" s="8">
        <f>VLOOKUP(tbl2_2!A427,ishod_substance!A:AD,9,0)</f>
        <v>0</v>
      </c>
      <c r="AF427" s="12"/>
    </row>
    <row r="428" spans="1:32" hidden="1" x14ac:dyDescent="0.25">
      <c r="A428">
        <v>420</v>
      </c>
      <c r="B428" s="85">
        <f>IFERROR(IF(OR(AND(ishod_substance!$O$1=3,OR(VLOOKUP('tbl2'!Y428,quide!A:G,7,0)=2,VLOOKUP('tbl2'!Y428,quide!A:G,7,0)=1)),AND(ishod_substance!$O$1=2,VLOOKUP('tbl2'!Y428,quide!A:I,9,0)=1)),1,0),0)</f>
        <v>0</v>
      </c>
      <c r="C428" s="5">
        <f>VLOOKUP(tbl2_2!A428,ishod_substance!A:P,2,0)</f>
        <v>0</v>
      </c>
      <c r="D428" s="7">
        <f>VLOOKUP(tbl2_2!A428,ishod_substance!A:P,3,0)</f>
        <v>0</v>
      </c>
      <c r="E428" s="5">
        <f>VLOOKUP(tbl2_2!A428,ishod_substance!A:P,11,0)</f>
        <v>0</v>
      </c>
      <c r="F428" s="6">
        <f>VLOOKUP(tbl2_2!A428,ishod_substance!A:P,15,0)</f>
        <v>0</v>
      </c>
      <c r="G428" s="6" t="str">
        <f>VLOOKUP(tbl2_2!A428,ishod_substance!A:P,12,0)&amp;"/"&amp;VLOOKUP(tbl2_2!A428,ishod_substance!A:P,14,0)</f>
        <v>/</v>
      </c>
      <c r="H428" s="29">
        <f>VLOOKUP(tbl2_2!A428,ishod_substance!A:P,6,0)</f>
        <v>0</v>
      </c>
      <c r="I428" s="10">
        <f>VLOOKUP(tbl2_2!A428,ishod_substance!A:P,15,0)</f>
        <v>0</v>
      </c>
      <c r="J428" s="10">
        <f>VLOOKUP(tbl2_2!A428,ishod_substance!A:P,5,0)</f>
        <v>0</v>
      </c>
      <c r="K428" s="84">
        <f>VLOOKUP(tbl2_2!A428,ishod_substance!A:Q,17,0)</f>
        <v>0</v>
      </c>
      <c r="L428" s="84">
        <f>VLOOKUP(tbl2_2!A428,ishod_substance!A:R,18,0)</f>
        <v>0</v>
      </c>
      <c r="M428" s="165">
        <f>VLOOKUP(tbl2_2!A428,ishod_substance!A:AD,28,0)</f>
        <v>0</v>
      </c>
      <c r="N428" s="4">
        <f>VLOOKUP(tbl2_2!A428,ishod_substance!A:AD,20,0)</f>
        <v>0</v>
      </c>
      <c r="O428" s="4">
        <f>VLOOKUP(tbl2_2!A428,ishod_substance!A:AD,21,0)</f>
        <v>0</v>
      </c>
      <c r="P428" s="4">
        <f>VLOOKUP(tbl2_2!A428,ishod_substance!A:AD,22,0)</f>
        <v>0</v>
      </c>
      <c r="Q428" s="4">
        <f>VLOOKUP(tbl2_2!A428,ishod_substance!A:AD,23,0)</f>
        <v>0</v>
      </c>
      <c r="R428" s="4">
        <f>VLOOKUP(tbl2_2!A428,ishod_substance!A:AD,24,0)</f>
        <v>0</v>
      </c>
      <c r="S428" s="4">
        <f>VLOOKUP(tbl2_2!A428,ishod_substance!A:AD,25,0)</f>
        <v>0</v>
      </c>
      <c r="T428" s="4">
        <f>VLOOKUP(tbl2_2!A428,ishod_substance!A:AD,26,0)</f>
        <v>0</v>
      </c>
      <c r="U428" s="4">
        <f>VLOOKUP(tbl2_2!A428,ishod_substance!A:AD,27,0)</f>
        <v>0</v>
      </c>
      <c r="V428" s="166">
        <f>VLOOKUP(tbl2_2!A428,ishod_substance!A:AD,29,0)</f>
        <v>0</v>
      </c>
      <c r="W428" s="166">
        <f>VLOOKUP(tbl2_2!A428,ishod_substance!A:AD,30,0)</f>
        <v>0</v>
      </c>
      <c r="X428" s="166">
        <f>VLOOKUP(tbl2_2!A428,ishod_substance!A:AD,30,0)</f>
        <v>0</v>
      </c>
      <c r="Y428" s="10">
        <f>VLOOKUP(tbl2_2!A428,ishod_substance!A:AD,7,0)</f>
        <v>0</v>
      </c>
      <c r="Z428" s="9" t="e">
        <f>VLOOKUP(Y428,quide!$A$2:$B$1006,2,0)</f>
        <v>#N/A</v>
      </c>
      <c r="AA428" s="4" t="e">
        <f>VLOOKUP(Y428,quide!$A$2:$J$1006,10,0)</f>
        <v>#N/A</v>
      </c>
      <c r="AB428" s="50">
        <f>VLOOKUP(tbl2_2!A428,ishod_substance!A:AD,8,0)</f>
        <v>0</v>
      </c>
      <c r="AC428" s="28">
        <f t="shared" si="7"/>
        <v>0</v>
      </c>
      <c r="AD428" s="27">
        <f>VLOOKUP(tbl2_2!A428,ishod_substance!A:AD,9,0)</f>
        <v>0</v>
      </c>
      <c r="AE428" s="8">
        <f>VLOOKUP(tbl2_2!A428,ishod_substance!A:AD,9,0)</f>
        <v>0</v>
      </c>
      <c r="AF428" s="12"/>
    </row>
    <row r="429" spans="1:32" hidden="1" x14ac:dyDescent="0.25">
      <c r="A429">
        <v>421</v>
      </c>
      <c r="B429" s="85">
        <f>IFERROR(IF(OR(AND(ishod_substance!$O$1=3,OR(VLOOKUP('tbl2'!Y429,quide!A:G,7,0)=2,VLOOKUP('tbl2'!Y429,quide!A:G,7,0)=1)),AND(ishod_substance!$O$1=2,VLOOKUP('tbl2'!Y429,quide!A:I,9,0)=1)),1,0),0)</f>
        <v>0</v>
      </c>
      <c r="C429" s="5">
        <f>VLOOKUP(tbl2_2!A429,ishod_substance!A:P,2,0)</f>
        <v>0</v>
      </c>
      <c r="D429" s="7">
        <f>VLOOKUP(tbl2_2!A429,ishod_substance!A:P,3,0)</f>
        <v>0</v>
      </c>
      <c r="E429" s="5">
        <f>VLOOKUP(tbl2_2!A429,ishod_substance!A:P,11,0)</f>
        <v>0</v>
      </c>
      <c r="F429" s="6">
        <f>VLOOKUP(tbl2_2!A429,ishod_substance!A:P,15,0)</f>
        <v>0</v>
      </c>
      <c r="G429" s="6" t="str">
        <f>VLOOKUP(tbl2_2!A429,ishod_substance!A:P,12,0)&amp;"/"&amp;VLOOKUP(tbl2_2!A429,ishod_substance!A:P,14,0)</f>
        <v>/</v>
      </c>
      <c r="H429" s="29">
        <f>VLOOKUP(tbl2_2!A429,ishod_substance!A:P,6,0)</f>
        <v>0</v>
      </c>
      <c r="I429" s="10">
        <f>VLOOKUP(tbl2_2!A429,ishod_substance!A:P,15,0)</f>
        <v>0</v>
      </c>
      <c r="J429" s="10">
        <f>VLOOKUP(tbl2_2!A429,ishod_substance!A:P,5,0)</f>
        <v>0</v>
      </c>
      <c r="K429" s="84">
        <f>VLOOKUP(tbl2_2!A429,ishod_substance!A:Q,17,0)</f>
        <v>0</v>
      </c>
      <c r="L429" s="84">
        <f>VLOOKUP(tbl2_2!A429,ishod_substance!A:R,18,0)</f>
        <v>0</v>
      </c>
      <c r="M429" s="165">
        <f>VLOOKUP(tbl2_2!A429,ishod_substance!A:AD,28,0)</f>
        <v>0</v>
      </c>
      <c r="N429" s="4">
        <f>VLOOKUP(tbl2_2!A429,ishod_substance!A:AD,20,0)</f>
        <v>0</v>
      </c>
      <c r="O429" s="4">
        <f>VLOOKUP(tbl2_2!A429,ishod_substance!A:AD,21,0)</f>
        <v>0</v>
      </c>
      <c r="P429" s="4">
        <f>VLOOKUP(tbl2_2!A429,ishod_substance!A:AD,22,0)</f>
        <v>0</v>
      </c>
      <c r="Q429" s="4">
        <f>VLOOKUP(tbl2_2!A429,ishod_substance!A:AD,23,0)</f>
        <v>0</v>
      </c>
      <c r="R429" s="4">
        <f>VLOOKUP(tbl2_2!A429,ishod_substance!A:AD,24,0)</f>
        <v>0</v>
      </c>
      <c r="S429" s="4">
        <f>VLOOKUP(tbl2_2!A429,ishod_substance!A:AD,25,0)</f>
        <v>0</v>
      </c>
      <c r="T429" s="4">
        <f>VLOOKUP(tbl2_2!A429,ishod_substance!A:AD,26,0)</f>
        <v>0</v>
      </c>
      <c r="U429" s="4">
        <f>VLOOKUP(tbl2_2!A429,ishod_substance!A:AD,27,0)</f>
        <v>0</v>
      </c>
      <c r="V429" s="166">
        <f>VLOOKUP(tbl2_2!A429,ishod_substance!A:AD,29,0)</f>
        <v>0</v>
      </c>
      <c r="W429" s="166">
        <f>VLOOKUP(tbl2_2!A429,ishod_substance!A:AD,30,0)</f>
        <v>0</v>
      </c>
      <c r="X429" s="166">
        <f>VLOOKUP(tbl2_2!A429,ishod_substance!A:AD,30,0)</f>
        <v>0</v>
      </c>
      <c r="Y429" s="10">
        <f>VLOOKUP(tbl2_2!A429,ishod_substance!A:AD,7,0)</f>
        <v>0</v>
      </c>
      <c r="Z429" s="9" t="e">
        <f>VLOOKUP(Y429,quide!$A$2:$B$1006,2,0)</f>
        <v>#N/A</v>
      </c>
      <c r="AA429" s="4" t="e">
        <f>VLOOKUP(Y429,quide!$A$2:$J$1006,10,0)</f>
        <v>#N/A</v>
      </c>
      <c r="AB429" s="50">
        <f>VLOOKUP(tbl2_2!A429,ishod_substance!A:AD,8,0)</f>
        <v>0</v>
      </c>
      <c r="AC429" s="28">
        <f t="shared" si="7"/>
        <v>0</v>
      </c>
      <c r="AD429" s="27">
        <f>VLOOKUP(tbl2_2!A429,ishod_substance!A:AD,9,0)</f>
        <v>0</v>
      </c>
      <c r="AE429" s="8">
        <f>VLOOKUP(tbl2_2!A429,ishod_substance!A:AD,9,0)</f>
        <v>0</v>
      </c>
      <c r="AF429" s="12"/>
    </row>
    <row r="430" spans="1:32" hidden="1" x14ac:dyDescent="0.25">
      <c r="A430">
        <v>422</v>
      </c>
      <c r="B430" s="85">
        <f>IFERROR(IF(OR(AND(ishod_substance!$O$1=3,OR(VLOOKUP('tbl2'!Y430,quide!A:G,7,0)=2,VLOOKUP('tbl2'!Y430,quide!A:G,7,0)=1)),AND(ishod_substance!$O$1=2,VLOOKUP('tbl2'!Y430,quide!A:I,9,0)=1)),1,0),0)</f>
        <v>0</v>
      </c>
      <c r="C430" s="5">
        <f>VLOOKUP(tbl2_2!A430,ishod_substance!A:P,2,0)</f>
        <v>0</v>
      </c>
      <c r="D430" s="7">
        <f>VLOOKUP(tbl2_2!A430,ishod_substance!A:P,3,0)</f>
        <v>0</v>
      </c>
      <c r="E430" s="5">
        <f>VLOOKUP(tbl2_2!A430,ishod_substance!A:P,11,0)</f>
        <v>0</v>
      </c>
      <c r="F430" s="6">
        <f>VLOOKUP(tbl2_2!A430,ishod_substance!A:P,15,0)</f>
        <v>0</v>
      </c>
      <c r="G430" s="6" t="str">
        <f>VLOOKUP(tbl2_2!A430,ishod_substance!A:P,12,0)&amp;"/"&amp;VLOOKUP(tbl2_2!A430,ishod_substance!A:P,14,0)</f>
        <v>/</v>
      </c>
      <c r="H430" s="29">
        <f>VLOOKUP(tbl2_2!A430,ishod_substance!A:P,6,0)</f>
        <v>0</v>
      </c>
      <c r="I430" s="10">
        <f>VLOOKUP(tbl2_2!A430,ishod_substance!A:P,15,0)</f>
        <v>0</v>
      </c>
      <c r="J430" s="10">
        <f>VLOOKUP(tbl2_2!A430,ishod_substance!A:P,5,0)</f>
        <v>0</v>
      </c>
      <c r="K430" s="84">
        <f>VLOOKUP(tbl2_2!A430,ishod_substance!A:Q,17,0)</f>
        <v>0</v>
      </c>
      <c r="L430" s="84">
        <f>VLOOKUP(tbl2_2!A430,ishod_substance!A:R,18,0)</f>
        <v>0</v>
      </c>
      <c r="M430" s="165">
        <f>VLOOKUP(tbl2_2!A430,ishod_substance!A:AD,28,0)</f>
        <v>0</v>
      </c>
      <c r="N430" s="4">
        <f>VLOOKUP(tbl2_2!A430,ishod_substance!A:AD,20,0)</f>
        <v>0</v>
      </c>
      <c r="O430" s="4">
        <f>VLOOKUP(tbl2_2!A430,ishod_substance!A:AD,21,0)</f>
        <v>0</v>
      </c>
      <c r="P430" s="4">
        <f>VLOOKUP(tbl2_2!A430,ishod_substance!A:AD,22,0)</f>
        <v>0</v>
      </c>
      <c r="Q430" s="4">
        <f>VLOOKUP(tbl2_2!A430,ishod_substance!A:AD,23,0)</f>
        <v>0</v>
      </c>
      <c r="R430" s="4">
        <f>VLOOKUP(tbl2_2!A430,ishod_substance!A:AD,24,0)</f>
        <v>0</v>
      </c>
      <c r="S430" s="4">
        <f>VLOOKUP(tbl2_2!A430,ishod_substance!A:AD,25,0)</f>
        <v>0</v>
      </c>
      <c r="T430" s="4">
        <f>VLOOKUP(tbl2_2!A430,ishod_substance!A:AD,26,0)</f>
        <v>0</v>
      </c>
      <c r="U430" s="4">
        <f>VLOOKUP(tbl2_2!A430,ishod_substance!A:AD,27,0)</f>
        <v>0</v>
      </c>
      <c r="V430" s="166">
        <f>VLOOKUP(tbl2_2!A430,ishod_substance!A:AD,29,0)</f>
        <v>0</v>
      </c>
      <c r="W430" s="166">
        <f>VLOOKUP(tbl2_2!A430,ishod_substance!A:AD,30,0)</f>
        <v>0</v>
      </c>
      <c r="X430" s="166">
        <f>VLOOKUP(tbl2_2!A430,ishod_substance!A:AD,30,0)</f>
        <v>0</v>
      </c>
      <c r="Y430" s="10">
        <f>VLOOKUP(tbl2_2!A430,ishod_substance!A:AD,7,0)</f>
        <v>0</v>
      </c>
      <c r="Z430" s="9" t="e">
        <f>VLOOKUP(Y430,quide!$A$2:$B$1006,2,0)</f>
        <v>#N/A</v>
      </c>
      <c r="AA430" s="4" t="e">
        <f>VLOOKUP(Y430,quide!$A$2:$J$1006,10,0)</f>
        <v>#N/A</v>
      </c>
      <c r="AB430" s="50">
        <f>VLOOKUP(tbl2_2!A430,ishod_substance!A:AD,8,0)</f>
        <v>0</v>
      </c>
      <c r="AC430" s="28">
        <f t="shared" si="7"/>
        <v>0</v>
      </c>
      <c r="AD430" s="27">
        <f>VLOOKUP(tbl2_2!A430,ishod_substance!A:AD,9,0)</f>
        <v>0</v>
      </c>
      <c r="AE430" s="8">
        <f>VLOOKUP(tbl2_2!A430,ishod_substance!A:AD,9,0)</f>
        <v>0</v>
      </c>
      <c r="AF430" s="12"/>
    </row>
    <row r="431" spans="1:32" hidden="1" x14ac:dyDescent="0.25">
      <c r="A431">
        <v>423</v>
      </c>
      <c r="B431" s="85">
        <f>IFERROR(IF(OR(AND(ishod_substance!$O$1=3,OR(VLOOKUP('tbl2'!Y431,quide!A:G,7,0)=2,VLOOKUP('tbl2'!Y431,quide!A:G,7,0)=1)),AND(ishod_substance!$O$1=2,VLOOKUP('tbl2'!Y431,quide!A:I,9,0)=1)),1,0),0)</f>
        <v>0</v>
      </c>
      <c r="C431" s="5">
        <f>VLOOKUP(tbl2_2!A431,ishod_substance!A:P,2,0)</f>
        <v>0</v>
      </c>
      <c r="D431" s="7">
        <f>VLOOKUP(tbl2_2!A431,ishod_substance!A:P,3,0)</f>
        <v>0</v>
      </c>
      <c r="E431" s="5">
        <f>VLOOKUP(tbl2_2!A431,ishod_substance!A:P,11,0)</f>
        <v>0</v>
      </c>
      <c r="F431" s="6">
        <f>VLOOKUP(tbl2_2!A431,ishod_substance!A:P,15,0)</f>
        <v>0</v>
      </c>
      <c r="G431" s="6" t="str">
        <f>VLOOKUP(tbl2_2!A431,ishod_substance!A:P,12,0)&amp;"/"&amp;VLOOKUP(tbl2_2!A431,ishod_substance!A:P,14,0)</f>
        <v>/</v>
      </c>
      <c r="H431" s="29">
        <f>VLOOKUP(tbl2_2!A431,ishod_substance!A:P,6,0)</f>
        <v>0</v>
      </c>
      <c r="I431" s="10">
        <f>VLOOKUP(tbl2_2!A431,ishod_substance!A:P,15,0)</f>
        <v>0</v>
      </c>
      <c r="J431" s="10">
        <f>VLOOKUP(tbl2_2!A431,ishod_substance!A:P,5,0)</f>
        <v>0</v>
      </c>
      <c r="K431" s="84">
        <f>VLOOKUP(tbl2_2!A431,ishod_substance!A:Q,17,0)</f>
        <v>0</v>
      </c>
      <c r="L431" s="84">
        <f>VLOOKUP(tbl2_2!A431,ishod_substance!A:R,18,0)</f>
        <v>0</v>
      </c>
      <c r="M431" s="165">
        <f>VLOOKUP(tbl2_2!A431,ishod_substance!A:AD,28,0)</f>
        <v>0</v>
      </c>
      <c r="N431" s="4">
        <f>VLOOKUP(tbl2_2!A431,ishod_substance!A:AD,20,0)</f>
        <v>0</v>
      </c>
      <c r="O431" s="4">
        <f>VLOOKUP(tbl2_2!A431,ishod_substance!A:AD,21,0)</f>
        <v>0</v>
      </c>
      <c r="P431" s="4">
        <f>VLOOKUP(tbl2_2!A431,ishod_substance!A:AD,22,0)</f>
        <v>0</v>
      </c>
      <c r="Q431" s="4">
        <f>VLOOKUP(tbl2_2!A431,ishod_substance!A:AD,23,0)</f>
        <v>0</v>
      </c>
      <c r="R431" s="4">
        <f>VLOOKUP(tbl2_2!A431,ishod_substance!A:AD,24,0)</f>
        <v>0</v>
      </c>
      <c r="S431" s="4">
        <f>VLOOKUP(tbl2_2!A431,ishod_substance!A:AD,25,0)</f>
        <v>0</v>
      </c>
      <c r="T431" s="4">
        <f>VLOOKUP(tbl2_2!A431,ishod_substance!A:AD,26,0)</f>
        <v>0</v>
      </c>
      <c r="U431" s="4">
        <f>VLOOKUP(tbl2_2!A431,ishod_substance!A:AD,27,0)</f>
        <v>0</v>
      </c>
      <c r="V431" s="166">
        <f>VLOOKUP(tbl2_2!A431,ishod_substance!A:AD,29,0)</f>
        <v>0</v>
      </c>
      <c r="W431" s="166">
        <f>VLOOKUP(tbl2_2!A431,ishod_substance!A:AD,30,0)</f>
        <v>0</v>
      </c>
      <c r="X431" s="166">
        <f>VLOOKUP(tbl2_2!A431,ishod_substance!A:AD,30,0)</f>
        <v>0</v>
      </c>
      <c r="Y431" s="10">
        <f>VLOOKUP(tbl2_2!A431,ishod_substance!A:AD,7,0)</f>
        <v>0</v>
      </c>
      <c r="Z431" s="9" t="e">
        <f>VLOOKUP(Y431,quide!$A$2:$B$1006,2,0)</f>
        <v>#N/A</v>
      </c>
      <c r="AA431" s="4" t="e">
        <f>VLOOKUP(Y431,quide!$A$2:$J$1006,10,0)</f>
        <v>#N/A</v>
      </c>
      <c r="AB431" s="50">
        <f>VLOOKUP(tbl2_2!A431,ishod_substance!A:AD,8,0)</f>
        <v>0</v>
      </c>
      <c r="AC431" s="28">
        <f t="shared" si="7"/>
        <v>0</v>
      </c>
      <c r="AD431" s="27">
        <f>VLOOKUP(tbl2_2!A431,ishod_substance!A:AD,9,0)</f>
        <v>0</v>
      </c>
      <c r="AE431" s="8">
        <f>VLOOKUP(tbl2_2!A431,ishod_substance!A:AD,9,0)</f>
        <v>0</v>
      </c>
      <c r="AF431" s="12"/>
    </row>
    <row r="432" spans="1:32" hidden="1" x14ac:dyDescent="0.25">
      <c r="A432">
        <v>424</v>
      </c>
      <c r="B432" s="85">
        <f>IFERROR(IF(OR(AND(ishod_substance!$O$1=3,OR(VLOOKUP('tbl2'!Y432,quide!A:G,7,0)=2,VLOOKUP('tbl2'!Y432,quide!A:G,7,0)=1)),AND(ishod_substance!$O$1=2,VLOOKUP('tbl2'!Y432,quide!A:I,9,0)=1)),1,0),0)</f>
        <v>0</v>
      </c>
      <c r="C432" s="5">
        <f>VLOOKUP(tbl2_2!A432,ishod_substance!A:P,2,0)</f>
        <v>0</v>
      </c>
      <c r="D432" s="7">
        <f>VLOOKUP(tbl2_2!A432,ishod_substance!A:P,3,0)</f>
        <v>0</v>
      </c>
      <c r="E432" s="5">
        <f>VLOOKUP(tbl2_2!A432,ishod_substance!A:P,11,0)</f>
        <v>0</v>
      </c>
      <c r="F432" s="6">
        <f>VLOOKUP(tbl2_2!A432,ishod_substance!A:P,15,0)</f>
        <v>0</v>
      </c>
      <c r="G432" s="6" t="str">
        <f>VLOOKUP(tbl2_2!A432,ishod_substance!A:P,12,0)&amp;"/"&amp;VLOOKUP(tbl2_2!A432,ishod_substance!A:P,14,0)</f>
        <v>/</v>
      </c>
      <c r="H432" s="29">
        <f>VLOOKUP(tbl2_2!A432,ishod_substance!A:P,6,0)</f>
        <v>0</v>
      </c>
      <c r="I432" s="10">
        <f>VLOOKUP(tbl2_2!A432,ishod_substance!A:P,15,0)</f>
        <v>0</v>
      </c>
      <c r="J432" s="10">
        <f>VLOOKUP(tbl2_2!A432,ishod_substance!A:P,5,0)</f>
        <v>0</v>
      </c>
      <c r="K432" s="84">
        <f>VLOOKUP(tbl2_2!A432,ishod_substance!A:Q,17,0)</f>
        <v>0</v>
      </c>
      <c r="L432" s="84">
        <f>VLOOKUP(tbl2_2!A432,ishod_substance!A:R,18,0)</f>
        <v>0</v>
      </c>
      <c r="M432" s="165">
        <f>VLOOKUP(tbl2_2!A432,ishod_substance!A:AD,28,0)</f>
        <v>0</v>
      </c>
      <c r="N432" s="4">
        <f>VLOOKUP(tbl2_2!A432,ishod_substance!A:AD,20,0)</f>
        <v>0</v>
      </c>
      <c r="O432" s="4">
        <f>VLOOKUP(tbl2_2!A432,ishod_substance!A:AD,21,0)</f>
        <v>0</v>
      </c>
      <c r="P432" s="4">
        <f>VLOOKUP(tbl2_2!A432,ishod_substance!A:AD,22,0)</f>
        <v>0</v>
      </c>
      <c r="Q432" s="4">
        <f>VLOOKUP(tbl2_2!A432,ishod_substance!A:AD,23,0)</f>
        <v>0</v>
      </c>
      <c r="R432" s="4">
        <f>VLOOKUP(tbl2_2!A432,ishod_substance!A:AD,24,0)</f>
        <v>0</v>
      </c>
      <c r="S432" s="4">
        <f>VLOOKUP(tbl2_2!A432,ishod_substance!A:AD,25,0)</f>
        <v>0</v>
      </c>
      <c r="T432" s="4">
        <f>VLOOKUP(tbl2_2!A432,ishod_substance!A:AD,26,0)</f>
        <v>0</v>
      </c>
      <c r="U432" s="4">
        <f>VLOOKUP(tbl2_2!A432,ishod_substance!A:AD,27,0)</f>
        <v>0</v>
      </c>
      <c r="V432" s="166">
        <f>VLOOKUP(tbl2_2!A432,ishod_substance!A:AD,29,0)</f>
        <v>0</v>
      </c>
      <c r="W432" s="166">
        <f>VLOOKUP(tbl2_2!A432,ishod_substance!A:AD,30,0)</f>
        <v>0</v>
      </c>
      <c r="X432" s="166">
        <f>VLOOKUP(tbl2_2!A432,ishod_substance!A:AD,30,0)</f>
        <v>0</v>
      </c>
      <c r="Y432" s="10">
        <f>VLOOKUP(tbl2_2!A432,ishod_substance!A:AD,7,0)</f>
        <v>0</v>
      </c>
      <c r="Z432" s="9" t="e">
        <f>VLOOKUP(Y432,quide!$A$2:$B$1006,2,0)</f>
        <v>#N/A</v>
      </c>
      <c r="AA432" s="4" t="e">
        <f>VLOOKUP(Y432,quide!$A$2:$J$1006,10,0)</f>
        <v>#N/A</v>
      </c>
      <c r="AB432" s="50">
        <f>VLOOKUP(tbl2_2!A432,ishod_substance!A:AD,8,0)</f>
        <v>0</v>
      </c>
      <c r="AC432" s="28">
        <f t="shared" si="7"/>
        <v>0</v>
      </c>
      <c r="AD432" s="27">
        <f>VLOOKUP(tbl2_2!A432,ishod_substance!A:AD,9,0)</f>
        <v>0</v>
      </c>
      <c r="AE432" s="8">
        <f>VLOOKUP(tbl2_2!A432,ishod_substance!A:AD,9,0)</f>
        <v>0</v>
      </c>
      <c r="AF432" s="12"/>
    </row>
    <row r="433" spans="1:32" hidden="1" x14ac:dyDescent="0.25">
      <c r="A433">
        <v>425</v>
      </c>
      <c r="B433" s="85">
        <f>IFERROR(IF(OR(AND(ishod_substance!$O$1=3,OR(VLOOKUP('tbl2'!Y433,quide!A:G,7,0)=2,VLOOKUP('tbl2'!Y433,quide!A:G,7,0)=1)),AND(ishod_substance!$O$1=2,VLOOKUP('tbl2'!Y433,quide!A:I,9,0)=1)),1,0),0)</f>
        <v>0</v>
      </c>
      <c r="C433" s="5">
        <f>VLOOKUP(tbl2_2!A433,ishod_substance!A:P,2,0)</f>
        <v>0</v>
      </c>
      <c r="D433" s="7">
        <f>VLOOKUP(tbl2_2!A433,ishod_substance!A:P,3,0)</f>
        <v>0</v>
      </c>
      <c r="E433" s="5">
        <f>VLOOKUP(tbl2_2!A433,ishod_substance!A:P,11,0)</f>
        <v>0</v>
      </c>
      <c r="F433" s="6">
        <f>VLOOKUP(tbl2_2!A433,ishod_substance!A:P,15,0)</f>
        <v>0</v>
      </c>
      <c r="G433" s="6" t="str">
        <f>VLOOKUP(tbl2_2!A433,ishod_substance!A:P,12,0)&amp;"/"&amp;VLOOKUP(tbl2_2!A433,ishod_substance!A:P,14,0)</f>
        <v>/</v>
      </c>
      <c r="H433" s="29">
        <f>VLOOKUP(tbl2_2!A433,ishod_substance!A:P,6,0)</f>
        <v>0</v>
      </c>
      <c r="I433" s="10">
        <f>VLOOKUP(tbl2_2!A433,ishod_substance!A:P,15,0)</f>
        <v>0</v>
      </c>
      <c r="J433" s="10">
        <f>VLOOKUP(tbl2_2!A433,ishod_substance!A:P,5,0)</f>
        <v>0</v>
      </c>
      <c r="K433" s="84">
        <f>VLOOKUP(tbl2_2!A433,ishod_substance!A:Q,17,0)</f>
        <v>0</v>
      </c>
      <c r="L433" s="84">
        <f>VLOOKUP(tbl2_2!A433,ishod_substance!A:R,18,0)</f>
        <v>0</v>
      </c>
      <c r="M433" s="165">
        <f>VLOOKUP(tbl2_2!A433,ishod_substance!A:AD,28,0)</f>
        <v>0</v>
      </c>
      <c r="N433" s="4">
        <f>VLOOKUP(tbl2_2!A433,ishod_substance!A:AD,20,0)</f>
        <v>0</v>
      </c>
      <c r="O433" s="4">
        <f>VLOOKUP(tbl2_2!A433,ishod_substance!A:AD,21,0)</f>
        <v>0</v>
      </c>
      <c r="P433" s="4">
        <f>VLOOKUP(tbl2_2!A433,ishod_substance!A:AD,22,0)</f>
        <v>0</v>
      </c>
      <c r="Q433" s="4">
        <f>VLOOKUP(tbl2_2!A433,ishod_substance!A:AD,23,0)</f>
        <v>0</v>
      </c>
      <c r="R433" s="4">
        <f>VLOOKUP(tbl2_2!A433,ishod_substance!A:AD,24,0)</f>
        <v>0</v>
      </c>
      <c r="S433" s="4">
        <f>VLOOKUP(tbl2_2!A433,ishod_substance!A:AD,25,0)</f>
        <v>0</v>
      </c>
      <c r="T433" s="4">
        <f>VLOOKUP(tbl2_2!A433,ishod_substance!A:AD,26,0)</f>
        <v>0</v>
      </c>
      <c r="U433" s="4">
        <f>VLOOKUP(tbl2_2!A433,ishod_substance!A:AD,27,0)</f>
        <v>0</v>
      </c>
      <c r="V433" s="166">
        <f>VLOOKUP(tbl2_2!A433,ishod_substance!A:AD,29,0)</f>
        <v>0</v>
      </c>
      <c r="W433" s="166">
        <f>VLOOKUP(tbl2_2!A433,ishod_substance!A:AD,30,0)</f>
        <v>0</v>
      </c>
      <c r="X433" s="166">
        <f>VLOOKUP(tbl2_2!A433,ishod_substance!A:AD,30,0)</f>
        <v>0</v>
      </c>
      <c r="Y433" s="10">
        <f>VLOOKUP(tbl2_2!A433,ishod_substance!A:AD,7,0)</f>
        <v>0</v>
      </c>
      <c r="Z433" s="9" t="e">
        <f>VLOOKUP(Y433,quide!$A$2:$B$1006,2,0)</f>
        <v>#N/A</v>
      </c>
      <c r="AA433" s="4" t="e">
        <f>VLOOKUP(Y433,quide!$A$2:$J$1006,10,0)</f>
        <v>#N/A</v>
      </c>
      <c r="AB433" s="50">
        <f>VLOOKUP(tbl2_2!A433,ishod_substance!A:AD,8,0)</f>
        <v>0</v>
      </c>
      <c r="AC433" s="28">
        <f t="shared" si="7"/>
        <v>0</v>
      </c>
      <c r="AD433" s="27">
        <f>VLOOKUP(tbl2_2!A433,ishod_substance!A:AD,9,0)</f>
        <v>0</v>
      </c>
      <c r="AE433" s="8">
        <f>VLOOKUP(tbl2_2!A433,ishod_substance!A:AD,9,0)</f>
        <v>0</v>
      </c>
      <c r="AF433" s="12"/>
    </row>
    <row r="434" spans="1:32" hidden="1" x14ac:dyDescent="0.25">
      <c r="A434">
        <v>426</v>
      </c>
      <c r="B434" s="85">
        <f>IFERROR(IF(OR(AND(ishod_substance!$O$1=3,OR(VLOOKUP('tbl2'!Y434,quide!A:G,7,0)=2,VLOOKUP('tbl2'!Y434,quide!A:G,7,0)=1)),AND(ishod_substance!$O$1=2,VLOOKUP('tbl2'!Y434,quide!A:I,9,0)=1)),1,0),0)</f>
        <v>0</v>
      </c>
      <c r="C434" s="5">
        <f>VLOOKUP(tbl2_2!A434,ishod_substance!A:P,2,0)</f>
        <v>0</v>
      </c>
      <c r="D434" s="7">
        <f>VLOOKUP(tbl2_2!A434,ishod_substance!A:P,3,0)</f>
        <v>0</v>
      </c>
      <c r="E434" s="5">
        <f>VLOOKUP(tbl2_2!A434,ishod_substance!A:P,11,0)</f>
        <v>0</v>
      </c>
      <c r="F434" s="6">
        <f>VLOOKUP(tbl2_2!A434,ishod_substance!A:P,15,0)</f>
        <v>0</v>
      </c>
      <c r="G434" s="6" t="str">
        <f>VLOOKUP(tbl2_2!A434,ishod_substance!A:P,12,0)&amp;"/"&amp;VLOOKUP(tbl2_2!A434,ishod_substance!A:P,14,0)</f>
        <v>/</v>
      </c>
      <c r="H434" s="29">
        <f>VLOOKUP(tbl2_2!A434,ishod_substance!A:P,6,0)</f>
        <v>0</v>
      </c>
      <c r="I434" s="10">
        <f>VLOOKUP(tbl2_2!A434,ishod_substance!A:P,15,0)</f>
        <v>0</v>
      </c>
      <c r="J434" s="10">
        <f>VLOOKUP(tbl2_2!A434,ishod_substance!A:P,5,0)</f>
        <v>0</v>
      </c>
      <c r="K434" s="84">
        <f>VLOOKUP(tbl2_2!A434,ishod_substance!A:Q,17,0)</f>
        <v>0</v>
      </c>
      <c r="L434" s="84">
        <f>VLOOKUP(tbl2_2!A434,ishod_substance!A:R,18,0)</f>
        <v>0</v>
      </c>
      <c r="M434" s="165">
        <f>VLOOKUP(tbl2_2!A434,ishod_substance!A:AD,28,0)</f>
        <v>0</v>
      </c>
      <c r="N434" s="4">
        <f>VLOOKUP(tbl2_2!A434,ishod_substance!A:AD,20,0)</f>
        <v>0</v>
      </c>
      <c r="O434" s="4">
        <f>VLOOKUP(tbl2_2!A434,ishod_substance!A:AD,21,0)</f>
        <v>0</v>
      </c>
      <c r="P434" s="4">
        <f>VLOOKUP(tbl2_2!A434,ishod_substance!A:AD,22,0)</f>
        <v>0</v>
      </c>
      <c r="Q434" s="4">
        <f>VLOOKUP(tbl2_2!A434,ishod_substance!A:AD,23,0)</f>
        <v>0</v>
      </c>
      <c r="R434" s="4">
        <f>VLOOKUP(tbl2_2!A434,ishod_substance!A:AD,24,0)</f>
        <v>0</v>
      </c>
      <c r="S434" s="4">
        <f>VLOOKUP(tbl2_2!A434,ishod_substance!A:AD,25,0)</f>
        <v>0</v>
      </c>
      <c r="T434" s="4">
        <f>VLOOKUP(tbl2_2!A434,ishod_substance!A:AD,26,0)</f>
        <v>0</v>
      </c>
      <c r="U434" s="4">
        <f>VLOOKUP(tbl2_2!A434,ishod_substance!A:AD,27,0)</f>
        <v>0</v>
      </c>
      <c r="V434" s="166">
        <f>VLOOKUP(tbl2_2!A434,ishod_substance!A:AD,29,0)</f>
        <v>0</v>
      </c>
      <c r="W434" s="166">
        <f>VLOOKUP(tbl2_2!A434,ishod_substance!A:AD,30,0)</f>
        <v>0</v>
      </c>
      <c r="X434" s="166">
        <f>VLOOKUP(tbl2_2!A434,ishod_substance!A:AD,30,0)</f>
        <v>0</v>
      </c>
      <c r="Y434" s="10">
        <f>VLOOKUP(tbl2_2!A434,ishod_substance!A:AD,7,0)</f>
        <v>0</v>
      </c>
      <c r="Z434" s="9" t="e">
        <f>VLOOKUP(Y434,quide!$A$2:$B$1006,2,0)</f>
        <v>#N/A</v>
      </c>
      <c r="AA434" s="4" t="e">
        <f>VLOOKUP(Y434,quide!$A$2:$J$1006,10,0)</f>
        <v>#N/A</v>
      </c>
      <c r="AB434" s="50">
        <f>VLOOKUP(tbl2_2!A434,ishod_substance!A:AD,8,0)</f>
        <v>0</v>
      </c>
      <c r="AC434" s="28">
        <f t="shared" si="7"/>
        <v>0</v>
      </c>
      <c r="AD434" s="27">
        <f>VLOOKUP(tbl2_2!A434,ishod_substance!A:AD,9,0)</f>
        <v>0</v>
      </c>
      <c r="AE434" s="8">
        <f>VLOOKUP(tbl2_2!A434,ishod_substance!A:AD,9,0)</f>
        <v>0</v>
      </c>
      <c r="AF434" s="12"/>
    </row>
    <row r="435" spans="1:32" hidden="1" x14ac:dyDescent="0.25">
      <c r="A435">
        <v>427</v>
      </c>
      <c r="B435" s="85">
        <f>IFERROR(IF(OR(AND(ishod_substance!$O$1=3,OR(VLOOKUP('tbl2'!Y435,quide!A:G,7,0)=2,VLOOKUP('tbl2'!Y435,quide!A:G,7,0)=1)),AND(ishod_substance!$O$1=2,VLOOKUP('tbl2'!Y435,quide!A:I,9,0)=1)),1,0),0)</f>
        <v>0</v>
      </c>
      <c r="C435" s="5">
        <f>VLOOKUP(tbl2_2!A435,ishod_substance!A:P,2,0)</f>
        <v>0</v>
      </c>
      <c r="D435" s="7">
        <f>VLOOKUP(tbl2_2!A435,ishod_substance!A:P,3,0)</f>
        <v>0</v>
      </c>
      <c r="E435" s="5">
        <f>VLOOKUP(tbl2_2!A435,ishod_substance!A:P,11,0)</f>
        <v>0</v>
      </c>
      <c r="F435" s="6">
        <f>VLOOKUP(tbl2_2!A435,ishod_substance!A:P,15,0)</f>
        <v>0</v>
      </c>
      <c r="G435" s="6" t="str">
        <f>VLOOKUP(tbl2_2!A435,ishod_substance!A:P,12,0)&amp;"/"&amp;VLOOKUP(tbl2_2!A435,ishod_substance!A:P,14,0)</f>
        <v>/</v>
      </c>
      <c r="H435" s="29">
        <f>VLOOKUP(tbl2_2!A435,ishod_substance!A:P,6,0)</f>
        <v>0</v>
      </c>
      <c r="I435" s="10">
        <f>VLOOKUP(tbl2_2!A435,ishod_substance!A:P,15,0)</f>
        <v>0</v>
      </c>
      <c r="J435" s="10">
        <f>VLOOKUP(tbl2_2!A435,ishod_substance!A:P,5,0)</f>
        <v>0</v>
      </c>
      <c r="K435" s="84">
        <f>VLOOKUP(tbl2_2!A435,ishod_substance!A:Q,17,0)</f>
        <v>0</v>
      </c>
      <c r="L435" s="84">
        <f>VLOOKUP(tbl2_2!A435,ishod_substance!A:R,18,0)</f>
        <v>0</v>
      </c>
      <c r="M435" s="165">
        <f>VLOOKUP(tbl2_2!A435,ishod_substance!A:AD,28,0)</f>
        <v>0</v>
      </c>
      <c r="N435" s="4">
        <f>VLOOKUP(tbl2_2!A435,ishod_substance!A:AD,20,0)</f>
        <v>0</v>
      </c>
      <c r="O435" s="4">
        <f>VLOOKUP(tbl2_2!A435,ishod_substance!A:AD,21,0)</f>
        <v>0</v>
      </c>
      <c r="P435" s="4">
        <f>VLOOKUP(tbl2_2!A435,ishod_substance!A:AD,22,0)</f>
        <v>0</v>
      </c>
      <c r="Q435" s="4">
        <f>VLOOKUP(tbl2_2!A435,ishod_substance!A:AD,23,0)</f>
        <v>0</v>
      </c>
      <c r="R435" s="4">
        <f>VLOOKUP(tbl2_2!A435,ishod_substance!A:AD,24,0)</f>
        <v>0</v>
      </c>
      <c r="S435" s="4">
        <f>VLOOKUP(tbl2_2!A435,ishod_substance!A:AD,25,0)</f>
        <v>0</v>
      </c>
      <c r="T435" s="4">
        <f>VLOOKUP(tbl2_2!A435,ishod_substance!A:AD,26,0)</f>
        <v>0</v>
      </c>
      <c r="U435" s="4">
        <f>VLOOKUP(tbl2_2!A435,ishod_substance!A:AD,27,0)</f>
        <v>0</v>
      </c>
      <c r="V435" s="166">
        <f>VLOOKUP(tbl2_2!A435,ishod_substance!A:AD,29,0)</f>
        <v>0</v>
      </c>
      <c r="W435" s="166">
        <f>VLOOKUP(tbl2_2!A435,ishod_substance!A:AD,30,0)</f>
        <v>0</v>
      </c>
      <c r="X435" s="166">
        <f>VLOOKUP(tbl2_2!A435,ishod_substance!A:AD,30,0)</f>
        <v>0</v>
      </c>
      <c r="Y435" s="10">
        <f>VLOOKUP(tbl2_2!A435,ishod_substance!A:AD,7,0)</f>
        <v>0</v>
      </c>
      <c r="Z435" s="9" t="e">
        <f>VLOOKUP(Y435,quide!$A$2:$B$1006,2,0)</f>
        <v>#N/A</v>
      </c>
      <c r="AA435" s="4" t="e">
        <f>VLOOKUP(Y435,quide!$A$2:$J$1006,10,0)</f>
        <v>#N/A</v>
      </c>
      <c r="AB435" s="50">
        <f>VLOOKUP(tbl2_2!A435,ishod_substance!A:AD,8,0)</f>
        <v>0</v>
      </c>
      <c r="AC435" s="28">
        <f t="shared" si="7"/>
        <v>0</v>
      </c>
      <c r="AD435" s="27">
        <f>VLOOKUP(tbl2_2!A435,ishod_substance!A:AD,9,0)</f>
        <v>0</v>
      </c>
      <c r="AE435" s="8">
        <f>VLOOKUP(tbl2_2!A435,ishod_substance!A:AD,9,0)</f>
        <v>0</v>
      </c>
      <c r="AF435" s="12"/>
    </row>
    <row r="436" spans="1:32" hidden="1" x14ac:dyDescent="0.25">
      <c r="A436">
        <v>428</v>
      </c>
      <c r="B436" s="85">
        <f>IFERROR(IF(OR(AND(ishod_substance!$O$1=3,OR(VLOOKUP('tbl2'!Y436,quide!A:G,7,0)=2,VLOOKUP('tbl2'!Y436,quide!A:G,7,0)=1)),AND(ishod_substance!$O$1=2,VLOOKUP('tbl2'!Y436,quide!A:I,9,0)=1)),1,0),0)</f>
        <v>0</v>
      </c>
      <c r="C436" s="5">
        <f>VLOOKUP(tbl2_2!A436,ishod_substance!A:P,2,0)</f>
        <v>0</v>
      </c>
      <c r="D436" s="7">
        <f>VLOOKUP(tbl2_2!A436,ishod_substance!A:P,3,0)</f>
        <v>0</v>
      </c>
      <c r="E436" s="5">
        <f>VLOOKUP(tbl2_2!A436,ishod_substance!A:P,11,0)</f>
        <v>0</v>
      </c>
      <c r="F436" s="6">
        <f>VLOOKUP(tbl2_2!A436,ishod_substance!A:P,15,0)</f>
        <v>0</v>
      </c>
      <c r="G436" s="6" t="str">
        <f>VLOOKUP(tbl2_2!A436,ishod_substance!A:P,12,0)&amp;"/"&amp;VLOOKUP(tbl2_2!A436,ishod_substance!A:P,14,0)</f>
        <v>/</v>
      </c>
      <c r="H436" s="29">
        <f>VLOOKUP(tbl2_2!A436,ishod_substance!A:P,6,0)</f>
        <v>0</v>
      </c>
      <c r="I436" s="10">
        <f>VLOOKUP(tbl2_2!A436,ishod_substance!A:P,15,0)</f>
        <v>0</v>
      </c>
      <c r="J436" s="10">
        <f>VLOOKUP(tbl2_2!A436,ishod_substance!A:P,5,0)</f>
        <v>0</v>
      </c>
      <c r="K436" s="84">
        <f>VLOOKUP(tbl2_2!A436,ishod_substance!A:Q,17,0)</f>
        <v>0</v>
      </c>
      <c r="L436" s="84">
        <f>VLOOKUP(tbl2_2!A436,ishod_substance!A:R,18,0)</f>
        <v>0</v>
      </c>
      <c r="M436" s="165">
        <f>VLOOKUP(tbl2_2!A436,ishod_substance!A:AD,28,0)</f>
        <v>0</v>
      </c>
      <c r="N436" s="4">
        <f>VLOOKUP(tbl2_2!A436,ishod_substance!A:AD,20,0)</f>
        <v>0</v>
      </c>
      <c r="O436" s="4">
        <f>VLOOKUP(tbl2_2!A436,ishod_substance!A:AD,21,0)</f>
        <v>0</v>
      </c>
      <c r="P436" s="4">
        <f>VLOOKUP(tbl2_2!A436,ishod_substance!A:AD,22,0)</f>
        <v>0</v>
      </c>
      <c r="Q436" s="4">
        <f>VLOOKUP(tbl2_2!A436,ishod_substance!A:AD,23,0)</f>
        <v>0</v>
      </c>
      <c r="R436" s="4">
        <f>VLOOKUP(tbl2_2!A436,ishod_substance!A:AD,24,0)</f>
        <v>0</v>
      </c>
      <c r="S436" s="4">
        <f>VLOOKUP(tbl2_2!A436,ishod_substance!A:AD,25,0)</f>
        <v>0</v>
      </c>
      <c r="T436" s="4">
        <f>VLOOKUP(tbl2_2!A436,ishod_substance!A:AD,26,0)</f>
        <v>0</v>
      </c>
      <c r="U436" s="4">
        <f>VLOOKUP(tbl2_2!A436,ishod_substance!A:AD,27,0)</f>
        <v>0</v>
      </c>
      <c r="V436" s="166">
        <f>VLOOKUP(tbl2_2!A436,ishod_substance!A:AD,29,0)</f>
        <v>0</v>
      </c>
      <c r="W436" s="166">
        <f>VLOOKUP(tbl2_2!A436,ishod_substance!A:AD,30,0)</f>
        <v>0</v>
      </c>
      <c r="X436" s="166">
        <f>VLOOKUP(tbl2_2!A436,ishod_substance!A:AD,30,0)</f>
        <v>0</v>
      </c>
      <c r="Y436" s="10">
        <f>VLOOKUP(tbl2_2!A436,ishod_substance!A:AD,7,0)</f>
        <v>0</v>
      </c>
      <c r="Z436" s="9" t="e">
        <f>VLOOKUP(Y436,quide!$A$2:$B$1006,2,0)</f>
        <v>#N/A</v>
      </c>
      <c r="AA436" s="4" t="e">
        <f>VLOOKUP(Y436,quide!$A$2:$J$1006,10,0)</f>
        <v>#N/A</v>
      </c>
      <c r="AB436" s="50">
        <f>VLOOKUP(tbl2_2!A436,ishod_substance!A:AD,8,0)</f>
        <v>0</v>
      </c>
      <c r="AC436" s="28">
        <f t="shared" si="7"/>
        <v>0</v>
      </c>
      <c r="AD436" s="27">
        <f>VLOOKUP(tbl2_2!A436,ishod_substance!A:AD,9,0)</f>
        <v>0</v>
      </c>
      <c r="AE436" s="8">
        <f>VLOOKUP(tbl2_2!A436,ishod_substance!A:AD,9,0)</f>
        <v>0</v>
      </c>
      <c r="AF436" s="12"/>
    </row>
    <row r="437" spans="1:32" hidden="1" x14ac:dyDescent="0.25">
      <c r="A437">
        <v>429</v>
      </c>
      <c r="B437" s="85">
        <f>IFERROR(IF(OR(AND(ishod_substance!$O$1=3,OR(VLOOKUP('tbl2'!Y437,quide!A:G,7,0)=2,VLOOKUP('tbl2'!Y437,quide!A:G,7,0)=1)),AND(ishod_substance!$O$1=2,VLOOKUP('tbl2'!Y437,quide!A:I,9,0)=1)),1,0),0)</f>
        <v>0</v>
      </c>
      <c r="C437" s="5">
        <f>VLOOKUP(tbl2_2!A437,ishod_substance!A:P,2,0)</f>
        <v>0</v>
      </c>
      <c r="D437" s="7">
        <f>VLOOKUP(tbl2_2!A437,ishod_substance!A:P,3,0)</f>
        <v>0</v>
      </c>
      <c r="E437" s="5">
        <f>VLOOKUP(tbl2_2!A437,ishod_substance!A:P,11,0)</f>
        <v>0</v>
      </c>
      <c r="F437" s="6">
        <f>VLOOKUP(tbl2_2!A437,ishod_substance!A:P,15,0)</f>
        <v>0</v>
      </c>
      <c r="G437" s="6" t="str">
        <f>VLOOKUP(tbl2_2!A437,ishod_substance!A:P,12,0)&amp;"/"&amp;VLOOKUP(tbl2_2!A437,ishod_substance!A:P,14,0)</f>
        <v>/</v>
      </c>
      <c r="H437" s="29">
        <f>VLOOKUP(tbl2_2!A437,ishod_substance!A:P,6,0)</f>
        <v>0</v>
      </c>
      <c r="I437" s="10">
        <f>VLOOKUP(tbl2_2!A437,ishod_substance!A:P,15,0)</f>
        <v>0</v>
      </c>
      <c r="J437" s="10">
        <f>VLOOKUP(tbl2_2!A437,ishod_substance!A:P,5,0)</f>
        <v>0</v>
      </c>
      <c r="K437" s="84">
        <f>VLOOKUP(tbl2_2!A437,ishod_substance!A:Q,17,0)</f>
        <v>0</v>
      </c>
      <c r="L437" s="84">
        <f>VLOOKUP(tbl2_2!A437,ishod_substance!A:R,18,0)</f>
        <v>0</v>
      </c>
      <c r="M437" s="165">
        <f>VLOOKUP(tbl2_2!A437,ishod_substance!A:AD,28,0)</f>
        <v>0</v>
      </c>
      <c r="N437" s="4">
        <f>VLOOKUP(tbl2_2!A437,ishod_substance!A:AD,20,0)</f>
        <v>0</v>
      </c>
      <c r="O437" s="4">
        <f>VLOOKUP(tbl2_2!A437,ishod_substance!A:AD,21,0)</f>
        <v>0</v>
      </c>
      <c r="P437" s="4">
        <f>VLOOKUP(tbl2_2!A437,ishod_substance!A:AD,22,0)</f>
        <v>0</v>
      </c>
      <c r="Q437" s="4">
        <f>VLOOKUP(tbl2_2!A437,ishod_substance!A:AD,23,0)</f>
        <v>0</v>
      </c>
      <c r="R437" s="4">
        <f>VLOOKUP(tbl2_2!A437,ishod_substance!A:AD,24,0)</f>
        <v>0</v>
      </c>
      <c r="S437" s="4">
        <f>VLOOKUP(tbl2_2!A437,ishod_substance!A:AD,25,0)</f>
        <v>0</v>
      </c>
      <c r="T437" s="4">
        <f>VLOOKUP(tbl2_2!A437,ishod_substance!A:AD,26,0)</f>
        <v>0</v>
      </c>
      <c r="U437" s="4">
        <f>VLOOKUP(tbl2_2!A437,ishod_substance!A:AD,27,0)</f>
        <v>0</v>
      </c>
      <c r="V437" s="166">
        <f>VLOOKUP(tbl2_2!A437,ishod_substance!A:AD,29,0)</f>
        <v>0</v>
      </c>
      <c r="W437" s="166">
        <f>VLOOKUP(tbl2_2!A437,ishod_substance!A:AD,30,0)</f>
        <v>0</v>
      </c>
      <c r="X437" s="166">
        <f>VLOOKUP(tbl2_2!A437,ishod_substance!A:AD,30,0)</f>
        <v>0</v>
      </c>
      <c r="Y437" s="10">
        <f>VLOOKUP(tbl2_2!A437,ishod_substance!A:AD,7,0)</f>
        <v>0</v>
      </c>
      <c r="Z437" s="9" t="e">
        <f>VLOOKUP(Y437,quide!$A$2:$B$1006,2,0)</f>
        <v>#N/A</v>
      </c>
      <c r="AA437" s="4" t="e">
        <f>VLOOKUP(Y437,quide!$A$2:$J$1006,10,0)</f>
        <v>#N/A</v>
      </c>
      <c r="AB437" s="50">
        <f>VLOOKUP(tbl2_2!A437,ishod_substance!A:AD,8,0)</f>
        <v>0</v>
      </c>
      <c r="AC437" s="28">
        <f t="shared" si="7"/>
        <v>0</v>
      </c>
      <c r="AD437" s="27">
        <f>VLOOKUP(tbl2_2!A437,ishod_substance!A:AD,9,0)</f>
        <v>0</v>
      </c>
      <c r="AE437" s="8">
        <f>VLOOKUP(tbl2_2!A437,ishod_substance!A:AD,9,0)</f>
        <v>0</v>
      </c>
      <c r="AF437" s="12"/>
    </row>
    <row r="438" spans="1:32" hidden="1" x14ac:dyDescent="0.25">
      <c r="A438">
        <v>430</v>
      </c>
      <c r="B438" s="85">
        <f>IFERROR(IF(OR(AND(ishod_substance!$O$1=3,OR(VLOOKUP('tbl2'!Y438,quide!A:G,7,0)=2,VLOOKUP('tbl2'!Y438,quide!A:G,7,0)=1)),AND(ishod_substance!$O$1=2,VLOOKUP('tbl2'!Y438,quide!A:I,9,0)=1)),1,0),0)</f>
        <v>0</v>
      </c>
      <c r="C438" s="5">
        <f>VLOOKUP(tbl2_2!A438,ishod_substance!A:P,2,0)</f>
        <v>0</v>
      </c>
      <c r="D438" s="7">
        <f>VLOOKUP(tbl2_2!A438,ishod_substance!A:P,3,0)</f>
        <v>0</v>
      </c>
      <c r="E438" s="5">
        <f>VLOOKUP(tbl2_2!A438,ishod_substance!A:P,11,0)</f>
        <v>0</v>
      </c>
      <c r="F438" s="6">
        <f>VLOOKUP(tbl2_2!A438,ishod_substance!A:P,15,0)</f>
        <v>0</v>
      </c>
      <c r="G438" s="6" t="str">
        <f>VLOOKUP(tbl2_2!A438,ishod_substance!A:P,12,0)&amp;"/"&amp;VLOOKUP(tbl2_2!A438,ishod_substance!A:P,14,0)</f>
        <v>/</v>
      </c>
      <c r="H438" s="29">
        <f>VLOOKUP(tbl2_2!A438,ishod_substance!A:P,6,0)</f>
        <v>0</v>
      </c>
      <c r="I438" s="10">
        <f>VLOOKUP(tbl2_2!A438,ishod_substance!A:P,15,0)</f>
        <v>0</v>
      </c>
      <c r="J438" s="10">
        <f>VLOOKUP(tbl2_2!A438,ishod_substance!A:P,5,0)</f>
        <v>0</v>
      </c>
      <c r="K438" s="84">
        <f>VLOOKUP(tbl2_2!A438,ishod_substance!A:Q,17,0)</f>
        <v>0</v>
      </c>
      <c r="L438" s="84">
        <f>VLOOKUP(tbl2_2!A438,ishod_substance!A:R,18,0)</f>
        <v>0</v>
      </c>
      <c r="M438" s="165">
        <f>VLOOKUP(tbl2_2!A438,ishod_substance!A:AD,28,0)</f>
        <v>0</v>
      </c>
      <c r="N438" s="4">
        <f>VLOOKUP(tbl2_2!A438,ishod_substance!A:AD,20,0)</f>
        <v>0</v>
      </c>
      <c r="O438" s="4">
        <f>VLOOKUP(tbl2_2!A438,ishod_substance!A:AD,21,0)</f>
        <v>0</v>
      </c>
      <c r="P438" s="4">
        <f>VLOOKUP(tbl2_2!A438,ishod_substance!A:AD,22,0)</f>
        <v>0</v>
      </c>
      <c r="Q438" s="4">
        <f>VLOOKUP(tbl2_2!A438,ishod_substance!A:AD,23,0)</f>
        <v>0</v>
      </c>
      <c r="R438" s="4">
        <f>VLOOKUP(tbl2_2!A438,ishod_substance!A:AD,24,0)</f>
        <v>0</v>
      </c>
      <c r="S438" s="4">
        <f>VLOOKUP(tbl2_2!A438,ishod_substance!A:AD,25,0)</f>
        <v>0</v>
      </c>
      <c r="T438" s="4">
        <f>VLOOKUP(tbl2_2!A438,ishod_substance!A:AD,26,0)</f>
        <v>0</v>
      </c>
      <c r="U438" s="4">
        <f>VLOOKUP(tbl2_2!A438,ishod_substance!A:AD,27,0)</f>
        <v>0</v>
      </c>
      <c r="V438" s="166">
        <f>VLOOKUP(tbl2_2!A438,ishod_substance!A:AD,29,0)</f>
        <v>0</v>
      </c>
      <c r="W438" s="166">
        <f>VLOOKUP(tbl2_2!A438,ishod_substance!A:AD,30,0)</f>
        <v>0</v>
      </c>
      <c r="X438" s="166">
        <f>VLOOKUP(tbl2_2!A438,ishod_substance!A:AD,30,0)</f>
        <v>0</v>
      </c>
      <c r="Y438" s="10">
        <f>VLOOKUP(tbl2_2!A438,ishod_substance!A:AD,7,0)</f>
        <v>0</v>
      </c>
      <c r="Z438" s="9" t="e">
        <f>VLOOKUP(Y438,quide!$A$2:$B$1006,2,0)</f>
        <v>#N/A</v>
      </c>
      <c r="AA438" s="4" t="e">
        <f>VLOOKUP(Y438,quide!$A$2:$J$1006,10,0)</f>
        <v>#N/A</v>
      </c>
      <c r="AB438" s="50">
        <f>VLOOKUP(tbl2_2!A438,ishod_substance!A:AD,8,0)</f>
        <v>0</v>
      </c>
      <c r="AC438" s="28">
        <f t="shared" si="7"/>
        <v>0</v>
      </c>
      <c r="AD438" s="27">
        <f>VLOOKUP(tbl2_2!A438,ishod_substance!A:AD,9,0)</f>
        <v>0</v>
      </c>
      <c r="AE438" s="8">
        <f>VLOOKUP(tbl2_2!A438,ishod_substance!A:AD,9,0)</f>
        <v>0</v>
      </c>
      <c r="AF438" s="12"/>
    </row>
    <row r="439" spans="1:32" hidden="1" x14ac:dyDescent="0.25">
      <c r="A439">
        <v>431</v>
      </c>
      <c r="B439" s="85">
        <f>IFERROR(IF(OR(AND(ishod_substance!$O$1=3,OR(VLOOKUP('tbl2'!Y439,quide!A:G,7,0)=2,VLOOKUP('tbl2'!Y439,quide!A:G,7,0)=1)),AND(ishod_substance!$O$1=2,VLOOKUP('tbl2'!Y439,quide!A:I,9,0)=1)),1,0),0)</f>
        <v>0</v>
      </c>
      <c r="C439" s="5">
        <f>VLOOKUP(tbl2_2!A439,ishod_substance!A:P,2,0)</f>
        <v>0</v>
      </c>
      <c r="D439" s="7">
        <f>VLOOKUP(tbl2_2!A439,ishod_substance!A:P,3,0)</f>
        <v>0</v>
      </c>
      <c r="E439" s="5">
        <f>VLOOKUP(tbl2_2!A439,ishod_substance!A:P,11,0)</f>
        <v>0</v>
      </c>
      <c r="F439" s="6">
        <f>VLOOKUP(tbl2_2!A439,ishod_substance!A:P,15,0)</f>
        <v>0</v>
      </c>
      <c r="G439" s="6" t="str">
        <f>VLOOKUP(tbl2_2!A439,ishod_substance!A:P,12,0)&amp;"/"&amp;VLOOKUP(tbl2_2!A439,ishod_substance!A:P,14,0)</f>
        <v>/</v>
      </c>
      <c r="H439" s="29">
        <f>VLOOKUP(tbl2_2!A439,ishod_substance!A:P,6,0)</f>
        <v>0</v>
      </c>
      <c r="I439" s="10">
        <f>VLOOKUP(tbl2_2!A439,ishod_substance!A:P,15,0)</f>
        <v>0</v>
      </c>
      <c r="J439" s="10">
        <f>VLOOKUP(tbl2_2!A439,ishod_substance!A:P,5,0)</f>
        <v>0</v>
      </c>
      <c r="K439" s="84">
        <f>VLOOKUP(tbl2_2!A439,ishod_substance!A:Q,17,0)</f>
        <v>0</v>
      </c>
      <c r="L439" s="84">
        <f>VLOOKUP(tbl2_2!A439,ishod_substance!A:R,18,0)</f>
        <v>0</v>
      </c>
      <c r="M439" s="165">
        <f>VLOOKUP(tbl2_2!A439,ishod_substance!A:AD,28,0)</f>
        <v>0</v>
      </c>
      <c r="N439" s="4">
        <f>VLOOKUP(tbl2_2!A439,ishod_substance!A:AD,20,0)</f>
        <v>0</v>
      </c>
      <c r="O439" s="4">
        <f>VLOOKUP(tbl2_2!A439,ishod_substance!A:AD,21,0)</f>
        <v>0</v>
      </c>
      <c r="P439" s="4">
        <f>VLOOKUP(tbl2_2!A439,ishod_substance!A:AD,22,0)</f>
        <v>0</v>
      </c>
      <c r="Q439" s="4">
        <f>VLOOKUP(tbl2_2!A439,ishod_substance!A:AD,23,0)</f>
        <v>0</v>
      </c>
      <c r="R439" s="4">
        <f>VLOOKUP(tbl2_2!A439,ishod_substance!A:AD,24,0)</f>
        <v>0</v>
      </c>
      <c r="S439" s="4">
        <f>VLOOKUP(tbl2_2!A439,ishod_substance!A:AD,25,0)</f>
        <v>0</v>
      </c>
      <c r="T439" s="4">
        <f>VLOOKUP(tbl2_2!A439,ishod_substance!A:AD,26,0)</f>
        <v>0</v>
      </c>
      <c r="U439" s="4">
        <f>VLOOKUP(tbl2_2!A439,ishod_substance!A:AD,27,0)</f>
        <v>0</v>
      </c>
      <c r="V439" s="166">
        <f>VLOOKUP(tbl2_2!A439,ishod_substance!A:AD,29,0)</f>
        <v>0</v>
      </c>
      <c r="W439" s="166">
        <f>VLOOKUP(tbl2_2!A439,ishod_substance!A:AD,30,0)</f>
        <v>0</v>
      </c>
      <c r="X439" s="166">
        <f>VLOOKUP(tbl2_2!A439,ishod_substance!A:AD,30,0)</f>
        <v>0</v>
      </c>
      <c r="Y439" s="10">
        <f>VLOOKUP(tbl2_2!A439,ishod_substance!A:AD,7,0)</f>
        <v>0</v>
      </c>
      <c r="Z439" s="9" t="e">
        <f>VLOOKUP(Y439,quide!$A$2:$B$1006,2,0)</f>
        <v>#N/A</v>
      </c>
      <c r="AA439" s="4" t="e">
        <f>VLOOKUP(Y439,quide!$A$2:$J$1006,10,0)</f>
        <v>#N/A</v>
      </c>
      <c r="AB439" s="50">
        <f>VLOOKUP(tbl2_2!A439,ishod_substance!A:AD,8,0)</f>
        <v>0</v>
      </c>
      <c r="AC439" s="28">
        <f t="shared" si="7"/>
        <v>0</v>
      </c>
      <c r="AD439" s="27">
        <f>VLOOKUP(tbl2_2!A439,ishod_substance!A:AD,9,0)</f>
        <v>0</v>
      </c>
      <c r="AE439" s="8">
        <f>VLOOKUP(tbl2_2!A439,ishod_substance!A:AD,9,0)</f>
        <v>0</v>
      </c>
      <c r="AF439" s="12"/>
    </row>
    <row r="440" spans="1:32" hidden="1" x14ac:dyDescent="0.25">
      <c r="A440">
        <v>432</v>
      </c>
      <c r="B440" s="85">
        <f>IFERROR(IF(OR(AND(ishod_substance!$O$1=3,OR(VLOOKUP('tbl2'!Y440,quide!A:G,7,0)=2,VLOOKUP('tbl2'!Y440,quide!A:G,7,0)=1)),AND(ishod_substance!$O$1=2,VLOOKUP('tbl2'!Y440,quide!A:I,9,0)=1)),1,0),0)</f>
        <v>0</v>
      </c>
      <c r="C440" s="5">
        <f>VLOOKUP(tbl2_2!A440,ishod_substance!A:P,2,0)</f>
        <v>0</v>
      </c>
      <c r="D440" s="7">
        <f>VLOOKUP(tbl2_2!A440,ishod_substance!A:P,3,0)</f>
        <v>0</v>
      </c>
      <c r="E440" s="5">
        <f>VLOOKUP(tbl2_2!A440,ishod_substance!A:P,11,0)</f>
        <v>0</v>
      </c>
      <c r="F440" s="6">
        <f>VLOOKUP(tbl2_2!A440,ishod_substance!A:P,15,0)</f>
        <v>0</v>
      </c>
      <c r="G440" s="6" t="str">
        <f>VLOOKUP(tbl2_2!A440,ishod_substance!A:P,12,0)&amp;"/"&amp;VLOOKUP(tbl2_2!A440,ishod_substance!A:P,14,0)</f>
        <v>/</v>
      </c>
      <c r="H440" s="29">
        <f>VLOOKUP(tbl2_2!A440,ishod_substance!A:P,6,0)</f>
        <v>0</v>
      </c>
      <c r="I440" s="10">
        <f>VLOOKUP(tbl2_2!A440,ishod_substance!A:P,15,0)</f>
        <v>0</v>
      </c>
      <c r="J440" s="10">
        <f>VLOOKUP(tbl2_2!A440,ishod_substance!A:P,5,0)</f>
        <v>0</v>
      </c>
      <c r="K440" s="84">
        <f>VLOOKUP(tbl2_2!A440,ishod_substance!A:Q,17,0)</f>
        <v>0</v>
      </c>
      <c r="L440" s="84">
        <f>VLOOKUP(tbl2_2!A440,ishod_substance!A:R,18,0)</f>
        <v>0</v>
      </c>
      <c r="M440" s="165">
        <f>VLOOKUP(tbl2_2!A440,ishod_substance!A:AD,28,0)</f>
        <v>0</v>
      </c>
      <c r="N440" s="4">
        <f>VLOOKUP(tbl2_2!A440,ishod_substance!A:AD,20,0)</f>
        <v>0</v>
      </c>
      <c r="O440" s="4">
        <f>VLOOKUP(tbl2_2!A440,ishod_substance!A:AD,21,0)</f>
        <v>0</v>
      </c>
      <c r="P440" s="4">
        <f>VLOOKUP(tbl2_2!A440,ishod_substance!A:AD,22,0)</f>
        <v>0</v>
      </c>
      <c r="Q440" s="4">
        <f>VLOOKUP(tbl2_2!A440,ishod_substance!A:AD,23,0)</f>
        <v>0</v>
      </c>
      <c r="R440" s="4">
        <f>VLOOKUP(tbl2_2!A440,ishod_substance!A:AD,24,0)</f>
        <v>0</v>
      </c>
      <c r="S440" s="4">
        <f>VLOOKUP(tbl2_2!A440,ishod_substance!A:AD,25,0)</f>
        <v>0</v>
      </c>
      <c r="T440" s="4">
        <f>VLOOKUP(tbl2_2!A440,ishod_substance!A:AD,26,0)</f>
        <v>0</v>
      </c>
      <c r="U440" s="4">
        <f>VLOOKUP(tbl2_2!A440,ishod_substance!A:AD,27,0)</f>
        <v>0</v>
      </c>
      <c r="V440" s="166">
        <f>VLOOKUP(tbl2_2!A440,ishod_substance!A:AD,29,0)</f>
        <v>0</v>
      </c>
      <c r="W440" s="166">
        <f>VLOOKUP(tbl2_2!A440,ishod_substance!A:AD,30,0)</f>
        <v>0</v>
      </c>
      <c r="X440" s="166">
        <f>VLOOKUP(tbl2_2!A440,ishod_substance!A:AD,30,0)</f>
        <v>0</v>
      </c>
      <c r="Y440" s="10">
        <f>VLOOKUP(tbl2_2!A440,ishod_substance!A:AD,7,0)</f>
        <v>0</v>
      </c>
      <c r="Z440" s="9" t="e">
        <f>VLOOKUP(Y440,quide!$A$2:$B$1006,2,0)</f>
        <v>#N/A</v>
      </c>
      <c r="AA440" s="4" t="e">
        <f>VLOOKUP(Y440,quide!$A$2:$J$1006,10,0)</f>
        <v>#N/A</v>
      </c>
      <c r="AB440" s="50">
        <f>VLOOKUP(tbl2_2!A440,ishod_substance!A:AD,8,0)</f>
        <v>0</v>
      </c>
      <c r="AC440" s="28">
        <f t="shared" si="7"/>
        <v>0</v>
      </c>
      <c r="AD440" s="27">
        <f>VLOOKUP(tbl2_2!A440,ishod_substance!A:AD,9,0)</f>
        <v>0</v>
      </c>
      <c r="AE440" s="8">
        <f>VLOOKUP(tbl2_2!A440,ishod_substance!A:AD,9,0)</f>
        <v>0</v>
      </c>
      <c r="AF440" s="12"/>
    </row>
    <row r="441" spans="1:32" hidden="1" x14ac:dyDescent="0.25">
      <c r="A441">
        <v>433</v>
      </c>
      <c r="B441" s="85">
        <f>IFERROR(IF(OR(AND(ishod_substance!$O$1=3,OR(VLOOKUP('tbl2'!Y441,quide!A:G,7,0)=2,VLOOKUP('tbl2'!Y441,quide!A:G,7,0)=1)),AND(ishod_substance!$O$1=2,VLOOKUP('tbl2'!Y441,quide!A:I,9,0)=1)),1,0),0)</f>
        <v>0</v>
      </c>
      <c r="C441" s="5">
        <f>VLOOKUP(tbl2_2!A441,ishod_substance!A:P,2,0)</f>
        <v>0</v>
      </c>
      <c r="D441" s="7">
        <f>VLOOKUP(tbl2_2!A441,ishod_substance!A:P,3,0)</f>
        <v>0</v>
      </c>
      <c r="E441" s="5">
        <f>VLOOKUP(tbl2_2!A441,ishod_substance!A:P,11,0)</f>
        <v>0</v>
      </c>
      <c r="F441" s="6">
        <f>VLOOKUP(tbl2_2!A441,ishod_substance!A:P,15,0)</f>
        <v>0</v>
      </c>
      <c r="G441" s="6" t="str">
        <f>VLOOKUP(tbl2_2!A441,ishod_substance!A:P,12,0)&amp;"/"&amp;VLOOKUP(tbl2_2!A441,ishod_substance!A:P,14,0)</f>
        <v>/</v>
      </c>
      <c r="H441" s="29">
        <f>VLOOKUP(tbl2_2!A441,ishod_substance!A:P,6,0)</f>
        <v>0</v>
      </c>
      <c r="I441" s="10">
        <f>VLOOKUP(tbl2_2!A441,ishod_substance!A:P,15,0)</f>
        <v>0</v>
      </c>
      <c r="J441" s="10">
        <f>VLOOKUP(tbl2_2!A441,ishod_substance!A:P,5,0)</f>
        <v>0</v>
      </c>
      <c r="K441" s="84">
        <f>VLOOKUP(tbl2_2!A441,ishod_substance!A:Q,17,0)</f>
        <v>0</v>
      </c>
      <c r="L441" s="84">
        <f>VLOOKUP(tbl2_2!A441,ishod_substance!A:R,18,0)</f>
        <v>0</v>
      </c>
      <c r="M441" s="165">
        <f>VLOOKUP(tbl2_2!A441,ishod_substance!A:AD,28,0)</f>
        <v>0</v>
      </c>
      <c r="N441" s="4">
        <f>VLOOKUP(tbl2_2!A441,ishod_substance!A:AD,20,0)</f>
        <v>0</v>
      </c>
      <c r="O441" s="4">
        <f>VLOOKUP(tbl2_2!A441,ishod_substance!A:AD,21,0)</f>
        <v>0</v>
      </c>
      <c r="P441" s="4">
        <f>VLOOKUP(tbl2_2!A441,ishod_substance!A:AD,22,0)</f>
        <v>0</v>
      </c>
      <c r="Q441" s="4">
        <f>VLOOKUP(tbl2_2!A441,ishod_substance!A:AD,23,0)</f>
        <v>0</v>
      </c>
      <c r="R441" s="4">
        <f>VLOOKUP(tbl2_2!A441,ishod_substance!A:AD,24,0)</f>
        <v>0</v>
      </c>
      <c r="S441" s="4">
        <f>VLOOKUP(tbl2_2!A441,ishod_substance!A:AD,25,0)</f>
        <v>0</v>
      </c>
      <c r="T441" s="4">
        <f>VLOOKUP(tbl2_2!A441,ishod_substance!A:AD,26,0)</f>
        <v>0</v>
      </c>
      <c r="U441" s="4">
        <f>VLOOKUP(tbl2_2!A441,ishod_substance!A:AD,27,0)</f>
        <v>0</v>
      </c>
      <c r="V441" s="166">
        <f>VLOOKUP(tbl2_2!A441,ishod_substance!A:AD,29,0)</f>
        <v>0</v>
      </c>
      <c r="W441" s="166">
        <f>VLOOKUP(tbl2_2!A441,ishod_substance!A:AD,30,0)</f>
        <v>0</v>
      </c>
      <c r="X441" s="166">
        <f>VLOOKUP(tbl2_2!A441,ishod_substance!A:AD,30,0)</f>
        <v>0</v>
      </c>
      <c r="Y441" s="10">
        <f>VLOOKUP(tbl2_2!A441,ishod_substance!A:AD,7,0)</f>
        <v>0</v>
      </c>
      <c r="Z441" s="9" t="e">
        <f>VLOOKUP(Y441,quide!$A$2:$B$1006,2,0)</f>
        <v>#N/A</v>
      </c>
      <c r="AA441" s="4" t="e">
        <f>VLOOKUP(Y441,quide!$A$2:$J$1006,10,0)</f>
        <v>#N/A</v>
      </c>
      <c r="AB441" s="50">
        <f>VLOOKUP(tbl2_2!A441,ishod_substance!A:AD,8,0)</f>
        <v>0</v>
      </c>
      <c r="AC441" s="28">
        <f t="shared" si="7"/>
        <v>0</v>
      </c>
      <c r="AD441" s="27">
        <f>VLOOKUP(tbl2_2!A441,ishod_substance!A:AD,9,0)</f>
        <v>0</v>
      </c>
      <c r="AE441" s="8">
        <f>VLOOKUP(tbl2_2!A441,ishod_substance!A:AD,9,0)</f>
        <v>0</v>
      </c>
      <c r="AF441" s="12"/>
    </row>
    <row r="442" spans="1:32" hidden="1" x14ac:dyDescent="0.25">
      <c r="A442">
        <v>434</v>
      </c>
      <c r="B442" s="85">
        <f>IFERROR(IF(OR(AND(ishod_substance!$O$1=3,OR(VLOOKUP('tbl2'!Y442,quide!A:G,7,0)=2,VLOOKUP('tbl2'!Y442,quide!A:G,7,0)=1)),AND(ishod_substance!$O$1=2,VLOOKUP('tbl2'!Y442,quide!A:I,9,0)=1)),1,0),0)</f>
        <v>0</v>
      </c>
      <c r="C442" s="5" t="e">
        <f>VLOOKUP(tbl2_2!A442,ishod_substance!A:P,2,0)</f>
        <v>#N/A</v>
      </c>
      <c r="D442" s="7" t="e">
        <f>VLOOKUP(tbl2_2!A442,ishod_substance!A:P,3,0)</f>
        <v>#N/A</v>
      </c>
      <c r="E442" s="5" t="e">
        <f>VLOOKUP(tbl2_2!A442,ishod_substance!A:P,11,0)</f>
        <v>#N/A</v>
      </c>
      <c r="F442" s="6" t="e">
        <f>VLOOKUP(tbl2_2!A442,ishod_substance!A:P,15,0)</f>
        <v>#N/A</v>
      </c>
      <c r="G442" s="6" t="e">
        <f>VLOOKUP(tbl2_2!A442,ishod_substance!A:P,12,0)&amp;"/"&amp;VLOOKUP(tbl2_2!A442,ishod_substance!A:P,14,0)</f>
        <v>#N/A</v>
      </c>
      <c r="H442" s="29" t="e">
        <f>VLOOKUP(tbl2_2!A442,ishod_substance!A:P,6,0)</f>
        <v>#N/A</v>
      </c>
      <c r="I442" s="10" t="e">
        <f>VLOOKUP(tbl2_2!A442,ishod_substance!A:P,15,0)</f>
        <v>#N/A</v>
      </c>
      <c r="J442" s="10" t="e">
        <f>VLOOKUP(tbl2_2!A442,ishod_substance!A:P,5,0)</f>
        <v>#N/A</v>
      </c>
      <c r="K442" s="84" t="e">
        <f>VLOOKUP(tbl2_2!A442,ishod_substance!A:Q,17,0)</f>
        <v>#N/A</v>
      </c>
      <c r="L442" s="84" t="e">
        <f>VLOOKUP(tbl2_2!A442,ishod_substance!A:R,18,0)</f>
        <v>#N/A</v>
      </c>
      <c r="M442" s="165" t="e">
        <f>VLOOKUP(tbl2_2!A442,ishod_substance!A:AD,28,0)</f>
        <v>#N/A</v>
      </c>
      <c r="N442" s="4" t="e">
        <f>VLOOKUP(tbl2_2!A442,ishod_substance!A:AD,20,0)</f>
        <v>#N/A</v>
      </c>
      <c r="O442" s="4" t="e">
        <f>VLOOKUP(tbl2_2!A442,ishod_substance!A:AD,21,0)</f>
        <v>#N/A</v>
      </c>
      <c r="P442" s="4" t="e">
        <f>VLOOKUP(tbl2_2!A442,ishod_substance!A:AD,22,0)</f>
        <v>#N/A</v>
      </c>
      <c r="Q442" s="4" t="e">
        <f>VLOOKUP(tbl2_2!A442,ishod_substance!A:AD,23,0)</f>
        <v>#N/A</v>
      </c>
      <c r="R442" s="4" t="e">
        <f>VLOOKUP(tbl2_2!A442,ishod_substance!A:AD,24,0)</f>
        <v>#N/A</v>
      </c>
      <c r="S442" s="4" t="e">
        <f>VLOOKUP(tbl2_2!A442,ishod_substance!A:AD,25,0)</f>
        <v>#N/A</v>
      </c>
      <c r="T442" s="4" t="e">
        <f>VLOOKUP(tbl2_2!A442,ishod_substance!A:AD,26,0)</f>
        <v>#N/A</v>
      </c>
      <c r="U442" s="4" t="e">
        <f>VLOOKUP(tbl2_2!A442,ishod_substance!A:AD,27,0)</f>
        <v>#N/A</v>
      </c>
      <c r="V442" s="166" t="e">
        <f>VLOOKUP(tbl2_2!A442,ishod_substance!A:AD,29,0)</f>
        <v>#N/A</v>
      </c>
      <c r="W442" s="166" t="e">
        <f>VLOOKUP(tbl2_2!A442,ishod_substance!A:AD,30,0)</f>
        <v>#N/A</v>
      </c>
      <c r="X442" s="166" t="e">
        <f>VLOOKUP(tbl2_2!A442,ishod_substance!A:AD,30,0)</f>
        <v>#N/A</v>
      </c>
      <c r="Y442" s="10" t="e">
        <f>VLOOKUP(tbl2_2!A442,ishod_substance!A:AD,7,0)</f>
        <v>#N/A</v>
      </c>
      <c r="Z442" s="9" t="e">
        <f>VLOOKUP(Y442,quide!$A$2:$B$1006,2,0)</f>
        <v>#N/A</v>
      </c>
      <c r="AA442" s="4" t="e">
        <f>VLOOKUP(Y442,quide!$A$2:$J$1006,10,0)</f>
        <v>#N/A</v>
      </c>
      <c r="AB442" s="50" t="e">
        <f>VLOOKUP(tbl2_2!A442,ishod_substance!A:AD,8,0)</f>
        <v>#N/A</v>
      </c>
      <c r="AC442" s="28" t="e">
        <f t="shared" si="7"/>
        <v>#N/A</v>
      </c>
      <c r="AD442" s="27" t="e">
        <f>VLOOKUP(tbl2_2!A442,ishod_substance!A:AD,9,0)</f>
        <v>#N/A</v>
      </c>
      <c r="AE442" s="8" t="e">
        <f>VLOOKUP(tbl2_2!A442,ishod_substance!A:AD,9,0)</f>
        <v>#N/A</v>
      </c>
      <c r="AF442" s="12"/>
    </row>
    <row r="443" spans="1:32" hidden="1" x14ac:dyDescent="0.25">
      <c r="A443">
        <v>435</v>
      </c>
      <c r="B443" s="85">
        <f>IFERROR(IF(OR(AND(ishod_substance!$O$1=3,OR(VLOOKUP('tbl2'!Y443,quide!A:G,7,0)=2,VLOOKUP('tbl2'!Y443,quide!A:G,7,0)=1)),AND(ishod_substance!$O$1=2,VLOOKUP('tbl2'!Y443,quide!A:I,9,0)=1)),1,0),0)</f>
        <v>0</v>
      </c>
      <c r="C443" s="5" t="e">
        <f>VLOOKUP(tbl2_2!A443,ishod_substance!A:P,2,0)</f>
        <v>#N/A</v>
      </c>
      <c r="D443" s="7" t="e">
        <f>VLOOKUP(tbl2_2!A443,ishod_substance!A:P,3,0)</f>
        <v>#N/A</v>
      </c>
      <c r="E443" s="5" t="e">
        <f>VLOOKUP(tbl2_2!A443,ishod_substance!A:P,11,0)</f>
        <v>#N/A</v>
      </c>
      <c r="F443" s="6" t="e">
        <f>VLOOKUP(tbl2_2!A443,ishod_substance!A:P,15,0)</f>
        <v>#N/A</v>
      </c>
      <c r="G443" s="6" t="e">
        <f>VLOOKUP(tbl2_2!A443,ishod_substance!A:P,12,0)&amp;"/"&amp;VLOOKUP(tbl2_2!A443,ishod_substance!A:P,14,0)</f>
        <v>#N/A</v>
      </c>
      <c r="H443" s="29" t="e">
        <f>VLOOKUP(tbl2_2!A443,ishod_substance!A:P,6,0)</f>
        <v>#N/A</v>
      </c>
      <c r="I443" s="10" t="e">
        <f>VLOOKUP(tbl2_2!A443,ishod_substance!A:P,15,0)</f>
        <v>#N/A</v>
      </c>
      <c r="J443" s="10" t="e">
        <f>VLOOKUP(tbl2_2!A443,ishod_substance!A:P,5,0)</f>
        <v>#N/A</v>
      </c>
      <c r="K443" s="84" t="e">
        <f>VLOOKUP(tbl2_2!A443,ishod_substance!A:Q,17,0)</f>
        <v>#N/A</v>
      </c>
      <c r="L443" s="84" t="e">
        <f>VLOOKUP(tbl2_2!A443,ishod_substance!A:R,18,0)</f>
        <v>#N/A</v>
      </c>
      <c r="M443" s="165" t="e">
        <f>VLOOKUP(tbl2_2!A443,ishod_substance!A:AD,28,0)</f>
        <v>#N/A</v>
      </c>
      <c r="N443" s="4" t="e">
        <f>VLOOKUP(tbl2_2!A443,ishod_substance!A:AD,20,0)</f>
        <v>#N/A</v>
      </c>
      <c r="O443" s="4" t="e">
        <f>VLOOKUP(tbl2_2!A443,ishod_substance!A:AD,21,0)</f>
        <v>#N/A</v>
      </c>
      <c r="P443" s="4" t="e">
        <f>VLOOKUP(tbl2_2!A443,ishod_substance!A:AD,22,0)</f>
        <v>#N/A</v>
      </c>
      <c r="Q443" s="4" t="e">
        <f>VLOOKUP(tbl2_2!A443,ishod_substance!A:AD,23,0)</f>
        <v>#N/A</v>
      </c>
      <c r="R443" s="4" t="e">
        <f>VLOOKUP(tbl2_2!A443,ishod_substance!A:AD,24,0)</f>
        <v>#N/A</v>
      </c>
      <c r="S443" s="4" t="e">
        <f>VLOOKUP(tbl2_2!A443,ishod_substance!A:AD,25,0)</f>
        <v>#N/A</v>
      </c>
      <c r="T443" s="4" t="e">
        <f>VLOOKUP(tbl2_2!A443,ishod_substance!A:AD,26,0)</f>
        <v>#N/A</v>
      </c>
      <c r="U443" s="4" t="e">
        <f>VLOOKUP(tbl2_2!A443,ishod_substance!A:AD,27,0)</f>
        <v>#N/A</v>
      </c>
      <c r="V443" s="166" t="e">
        <f>VLOOKUP(tbl2_2!A443,ishod_substance!A:AD,29,0)</f>
        <v>#N/A</v>
      </c>
      <c r="W443" s="166" t="e">
        <f>VLOOKUP(tbl2_2!A443,ishod_substance!A:AD,30,0)</f>
        <v>#N/A</v>
      </c>
      <c r="X443" s="166" t="e">
        <f>VLOOKUP(tbl2_2!A443,ishod_substance!A:AD,30,0)</f>
        <v>#N/A</v>
      </c>
      <c r="Y443" s="10" t="e">
        <f>VLOOKUP(tbl2_2!A443,ishod_substance!A:AD,7,0)</f>
        <v>#N/A</v>
      </c>
      <c r="Z443" s="9" t="e">
        <f>VLOOKUP(Y443,quide!$A$2:$B$1006,2,0)</f>
        <v>#N/A</v>
      </c>
      <c r="AA443" s="4" t="e">
        <f>VLOOKUP(Y443,quide!$A$2:$J$1006,10,0)</f>
        <v>#N/A</v>
      </c>
      <c r="AB443" s="50" t="e">
        <f>VLOOKUP(tbl2_2!A443,ishod_substance!A:AD,8,0)</f>
        <v>#N/A</v>
      </c>
      <c r="AC443" s="28" t="e">
        <f t="shared" ref="AC443:AC506" si="8">IF(O443=0,0,AB443*1000/O443)</f>
        <v>#N/A</v>
      </c>
      <c r="AD443" s="27" t="e">
        <f>VLOOKUP(tbl2_2!A443,ishod_substance!A:AD,9,0)</f>
        <v>#N/A</v>
      </c>
      <c r="AE443" s="8" t="e">
        <f>VLOOKUP(tbl2_2!A443,ishod_substance!A:AD,9,0)</f>
        <v>#N/A</v>
      </c>
      <c r="AF443" s="12"/>
    </row>
    <row r="444" spans="1:32" hidden="1" x14ac:dyDescent="0.25">
      <c r="A444">
        <v>436</v>
      </c>
      <c r="B444" s="85">
        <f>IFERROR(IF(OR(AND(ishod_substance!$O$1=3,OR(VLOOKUP('tbl2'!Y444,quide!A:G,7,0)=2,VLOOKUP('tbl2'!Y444,quide!A:G,7,0)=1)),AND(ishod_substance!$O$1=2,VLOOKUP('tbl2'!Y444,quide!A:I,9,0)=1)),1,0),0)</f>
        <v>0</v>
      </c>
      <c r="C444" s="5" t="e">
        <f>VLOOKUP(tbl2_2!A444,ishod_substance!A:P,2,0)</f>
        <v>#N/A</v>
      </c>
      <c r="D444" s="7" t="e">
        <f>VLOOKUP(tbl2_2!A444,ishod_substance!A:P,3,0)</f>
        <v>#N/A</v>
      </c>
      <c r="E444" s="5" t="e">
        <f>VLOOKUP(tbl2_2!A444,ishod_substance!A:P,11,0)</f>
        <v>#N/A</v>
      </c>
      <c r="F444" s="6" t="e">
        <f>VLOOKUP(tbl2_2!A444,ishod_substance!A:P,15,0)</f>
        <v>#N/A</v>
      </c>
      <c r="G444" s="6" t="e">
        <f>VLOOKUP(tbl2_2!A444,ishod_substance!A:P,12,0)&amp;"/"&amp;VLOOKUP(tbl2_2!A444,ishod_substance!A:P,14,0)</f>
        <v>#N/A</v>
      </c>
      <c r="H444" s="29" t="e">
        <f>VLOOKUP(tbl2_2!A444,ishod_substance!A:P,6,0)</f>
        <v>#N/A</v>
      </c>
      <c r="I444" s="10" t="e">
        <f>VLOOKUP(tbl2_2!A444,ishod_substance!A:P,15,0)</f>
        <v>#N/A</v>
      </c>
      <c r="J444" s="10" t="e">
        <f>VLOOKUP(tbl2_2!A444,ishod_substance!A:P,5,0)</f>
        <v>#N/A</v>
      </c>
      <c r="K444" s="84" t="e">
        <f>VLOOKUP(tbl2_2!A444,ishod_substance!A:Q,17,0)</f>
        <v>#N/A</v>
      </c>
      <c r="L444" s="84" t="e">
        <f>VLOOKUP(tbl2_2!A444,ishod_substance!A:R,18,0)</f>
        <v>#N/A</v>
      </c>
      <c r="M444" s="165" t="e">
        <f>VLOOKUP(tbl2_2!A444,ishod_substance!A:AD,28,0)</f>
        <v>#N/A</v>
      </c>
      <c r="N444" s="4" t="e">
        <f>VLOOKUP(tbl2_2!A444,ishod_substance!A:AD,20,0)</f>
        <v>#N/A</v>
      </c>
      <c r="O444" s="4" t="e">
        <f>VLOOKUP(tbl2_2!A444,ishod_substance!A:AD,21,0)</f>
        <v>#N/A</v>
      </c>
      <c r="P444" s="4" t="e">
        <f>VLOOKUP(tbl2_2!A444,ishod_substance!A:AD,22,0)</f>
        <v>#N/A</v>
      </c>
      <c r="Q444" s="4" t="e">
        <f>VLOOKUP(tbl2_2!A444,ishod_substance!A:AD,23,0)</f>
        <v>#N/A</v>
      </c>
      <c r="R444" s="4" t="e">
        <f>VLOOKUP(tbl2_2!A444,ishod_substance!A:AD,24,0)</f>
        <v>#N/A</v>
      </c>
      <c r="S444" s="4" t="e">
        <f>VLOOKUP(tbl2_2!A444,ishod_substance!A:AD,25,0)</f>
        <v>#N/A</v>
      </c>
      <c r="T444" s="4" t="e">
        <f>VLOOKUP(tbl2_2!A444,ishod_substance!A:AD,26,0)</f>
        <v>#N/A</v>
      </c>
      <c r="U444" s="4" t="e">
        <f>VLOOKUP(tbl2_2!A444,ishod_substance!A:AD,27,0)</f>
        <v>#N/A</v>
      </c>
      <c r="V444" s="166" t="e">
        <f>VLOOKUP(tbl2_2!A444,ishod_substance!A:AD,29,0)</f>
        <v>#N/A</v>
      </c>
      <c r="W444" s="166" t="e">
        <f>VLOOKUP(tbl2_2!A444,ishod_substance!A:AD,30,0)</f>
        <v>#N/A</v>
      </c>
      <c r="X444" s="166" t="e">
        <f>VLOOKUP(tbl2_2!A444,ishod_substance!A:AD,30,0)</f>
        <v>#N/A</v>
      </c>
      <c r="Y444" s="10" t="e">
        <f>VLOOKUP(tbl2_2!A444,ishod_substance!A:AD,7,0)</f>
        <v>#N/A</v>
      </c>
      <c r="Z444" s="9" t="e">
        <f>VLOOKUP(Y444,quide!$A$2:$B$1006,2,0)</f>
        <v>#N/A</v>
      </c>
      <c r="AA444" s="4" t="e">
        <f>VLOOKUP(Y444,quide!$A$2:$J$1006,10,0)</f>
        <v>#N/A</v>
      </c>
      <c r="AB444" s="50" t="e">
        <f>VLOOKUP(tbl2_2!A444,ishod_substance!A:AD,8,0)</f>
        <v>#N/A</v>
      </c>
      <c r="AC444" s="28" t="e">
        <f t="shared" si="8"/>
        <v>#N/A</v>
      </c>
      <c r="AD444" s="27" t="e">
        <f>VLOOKUP(tbl2_2!A444,ishod_substance!A:AD,9,0)</f>
        <v>#N/A</v>
      </c>
      <c r="AE444" s="8" t="e">
        <f>VLOOKUP(tbl2_2!A444,ishod_substance!A:AD,9,0)</f>
        <v>#N/A</v>
      </c>
      <c r="AF444" s="12"/>
    </row>
    <row r="445" spans="1:32" hidden="1" x14ac:dyDescent="0.25">
      <c r="A445">
        <v>437</v>
      </c>
      <c r="B445" s="85">
        <f>IFERROR(IF(OR(AND(ishod_substance!$O$1=3,OR(VLOOKUP('tbl2'!Y445,quide!A:G,7,0)=2,VLOOKUP('tbl2'!Y445,quide!A:G,7,0)=1)),AND(ishod_substance!$O$1=2,VLOOKUP('tbl2'!Y445,quide!A:I,9,0)=1)),1,0),0)</f>
        <v>0</v>
      </c>
      <c r="C445" s="5" t="e">
        <f>VLOOKUP(tbl2_2!A445,ishod_substance!A:P,2,0)</f>
        <v>#N/A</v>
      </c>
      <c r="D445" s="7" t="e">
        <f>VLOOKUP(tbl2_2!A445,ishod_substance!A:P,3,0)</f>
        <v>#N/A</v>
      </c>
      <c r="E445" s="5" t="e">
        <f>VLOOKUP(tbl2_2!A445,ishod_substance!A:P,11,0)</f>
        <v>#N/A</v>
      </c>
      <c r="F445" s="6" t="e">
        <f>VLOOKUP(tbl2_2!A445,ishod_substance!A:P,15,0)</f>
        <v>#N/A</v>
      </c>
      <c r="G445" s="6" t="e">
        <f>VLOOKUP(tbl2_2!A445,ishod_substance!A:P,12,0)&amp;"/"&amp;VLOOKUP(tbl2_2!A445,ishod_substance!A:P,14,0)</f>
        <v>#N/A</v>
      </c>
      <c r="H445" s="29" t="e">
        <f>VLOOKUP(tbl2_2!A445,ishod_substance!A:P,6,0)</f>
        <v>#N/A</v>
      </c>
      <c r="I445" s="10" t="e">
        <f>VLOOKUP(tbl2_2!A445,ishod_substance!A:P,15,0)</f>
        <v>#N/A</v>
      </c>
      <c r="J445" s="10" t="e">
        <f>VLOOKUP(tbl2_2!A445,ishod_substance!A:P,5,0)</f>
        <v>#N/A</v>
      </c>
      <c r="K445" s="84" t="e">
        <f>VLOOKUP(tbl2_2!A445,ishod_substance!A:Q,17,0)</f>
        <v>#N/A</v>
      </c>
      <c r="L445" s="84" t="e">
        <f>VLOOKUP(tbl2_2!A445,ishod_substance!A:R,18,0)</f>
        <v>#N/A</v>
      </c>
      <c r="M445" s="165" t="e">
        <f>VLOOKUP(tbl2_2!A445,ishod_substance!A:AD,28,0)</f>
        <v>#N/A</v>
      </c>
      <c r="N445" s="4" t="e">
        <f>VLOOKUP(tbl2_2!A445,ishod_substance!A:AD,20,0)</f>
        <v>#N/A</v>
      </c>
      <c r="O445" s="4" t="e">
        <f>VLOOKUP(tbl2_2!A445,ishod_substance!A:AD,21,0)</f>
        <v>#N/A</v>
      </c>
      <c r="P445" s="4" t="e">
        <f>VLOOKUP(tbl2_2!A445,ishod_substance!A:AD,22,0)</f>
        <v>#N/A</v>
      </c>
      <c r="Q445" s="4" t="e">
        <f>VLOOKUP(tbl2_2!A445,ishod_substance!A:AD,23,0)</f>
        <v>#N/A</v>
      </c>
      <c r="R445" s="4" t="e">
        <f>VLOOKUP(tbl2_2!A445,ishod_substance!A:AD,24,0)</f>
        <v>#N/A</v>
      </c>
      <c r="S445" s="4" t="e">
        <f>VLOOKUP(tbl2_2!A445,ishod_substance!A:AD,25,0)</f>
        <v>#N/A</v>
      </c>
      <c r="T445" s="4" t="e">
        <f>VLOOKUP(tbl2_2!A445,ishod_substance!A:AD,26,0)</f>
        <v>#N/A</v>
      </c>
      <c r="U445" s="4" t="e">
        <f>VLOOKUP(tbl2_2!A445,ishod_substance!A:AD,27,0)</f>
        <v>#N/A</v>
      </c>
      <c r="V445" s="166" t="e">
        <f>VLOOKUP(tbl2_2!A445,ishod_substance!A:AD,29,0)</f>
        <v>#N/A</v>
      </c>
      <c r="W445" s="166" t="e">
        <f>VLOOKUP(tbl2_2!A445,ishod_substance!A:AD,30,0)</f>
        <v>#N/A</v>
      </c>
      <c r="X445" s="166" t="e">
        <f>VLOOKUP(tbl2_2!A445,ishod_substance!A:AD,30,0)</f>
        <v>#N/A</v>
      </c>
      <c r="Y445" s="10" t="e">
        <f>VLOOKUP(tbl2_2!A445,ishod_substance!A:AD,7,0)</f>
        <v>#N/A</v>
      </c>
      <c r="Z445" s="9" t="e">
        <f>VLOOKUP(Y445,quide!$A$2:$B$1006,2,0)</f>
        <v>#N/A</v>
      </c>
      <c r="AA445" s="4" t="e">
        <f>VLOOKUP(Y445,quide!$A$2:$J$1006,10,0)</f>
        <v>#N/A</v>
      </c>
      <c r="AB445" s="50" t="e">
        <f>VLOOKUP(tbl2_2!A445,ishod_substance!A:AD,8,0)</f>
        <v>#N/A</v>
      </c>
      <c r="AC445" s="28" t="e">
        <f t="shared" si="8"/>
        <v>#N/A</v>
      </c>
      <c r="AD445" s="27" t="e">
        <f>VLOOKUP(tbl2_2!A445,ishod_substance!A:AD,9,0)</f>
        <v>#N/A</v>
      </c>
      <c r="AE445" s="8" t="e">
        <f>VLOOKUP(tbl2_2!A445,ishod_substance!A:AD,9,0)</f>
        <v>#N/A</v>
      </c>
      <c r="AF445" s="12"/>
    </row>
    <row r="446" spans="1:32" hidden="1" x14ac:dyDescent="0.25">
      <c r="A446">
        <v>438</v>
      </c>
      <c r="B446" s="85">
        <f>IFERROR(IF(OR(AND(ishod_substance!$O$1=3,OR(VLOOKUP('tbl2'!Y446,quide!A:G,7,0)=2,VLOOKUP('tbl2'!Y446,quide!A:G,7,0)=1)),AND(ishod_substance!$O$1=2,VLOOKUP('tbl2'!Y446,quide!A:I,9,0)=1)),1,0),0)</f>
        <v>0</v>
      </c>
      <c r="C446" s="5" t="e">
        <f>VLOOKUP(tbl2_2!A446,ishod_substance!A:P,2,0)</f>
        <v>#N/A</v>
      </c>
      <c r="D446" s="7" t="e">
        <f>VLOOKUP(tbl2_2!A446,ishod_substance!A:P,3,0)</f>
        <v>#N/A</v>
      </c>
      <c r="E446" s="5" t="e">
        <f>VLOOKUP(tbl2_2!A446,ishod_substance!A:P,11,0)</f>
        <v>#N/A</v>
      </c>
      <c r="F446" s="6" t="e">
        <f>VLOOKUP(tbl2_2!A446,ishod_substance!A:P,15,0)</f>
        <v>#N/A</v>
      </c>
      <c r="G446" s="6" t="e">
        <f>VLOOKUP(tbl2_2!A446,ishod_substance!A:P,12,0)&amp;"/"&amp;VLOOKUP(tbl2_2!A446,ishod_substance!A:P,14,0)</f>
        <v>#N/A</v>
      </c>
      <c r="H446" s="29" t="e">
        <f>VLOOKUP(tbl2_2!A446,ishod_substance!A:P,6,0)</f>
        <v>#N/A</v>
      </c>
      <c r="I446" s="10" t="e">
        <f>VLOOKUP(tbl2_2!A446,ishod_substance!A:P,15,0)</f>
        <v>#N/A</v>
      </c>
      <c r="J446" s="10" t="e">
        <f>VLOOKUP(tbl2_2!A446,ishod_substance!A:P,5,0)</f>
        <v>#N/A</v>
      </c>
      <c r="K446" s="84" t="e">
        <f>VLOOKUP(tbl2_2!A446,ishod_substance!A:Q,17,0)</f>
        <v>#N/A</v>
      </c>
      <c r="L446" s="84" t="e">
        <f>VLOOKUP(tbl2_2!A446,ishod_substance!A:R,18,0)</f>
        <v>#N/A</v>
      </c>
      <c r="M446" s="165" t="e">
        <f>VLOOKUP(tbl2_2!A446,ishod_substance!A:AD,28,0)</f>
        <v>#N/A</v>
      </c>
      <c r="N446" s="4" t="e">
        <f>VLOOKUP(tbl2_2!A446,ishod_substance!A:AD,20,0)</f>
        <v>#N/A</v>
      </c>
      <c r="O446" s="4" t="e">
        <f>VLOOKUP(tbl2_2!A446,ishod_substance!A:AD,21,0)</f>
        <v>#N/A</v>
      </c>
      <c r="P446" s="4" t="e">
        <f>VLOOKUP(tbl2_2!A446,ishod_substance!A:AD,22,0)</f>
        <v>#N/A</v>
      </c>
      <c r="Q446" s="4" t="e">
        <f>VLOOKUP(tbl2_2!A446,ishod_substance!A:AD,23,0)</f>
        <v>#N/A</v>
      </c>
      <c r="R446" s="4" t="e">
        <f>VLOOKUP(tbl2_2!A446,ishod_substance!A:AD,24,0)</f>
        <v>#N/A</v>
      </c>
      <c r="S446" s="4" t="e">
        <f>VLOOKUP(tbl2_2!A446,ishod_substance!A:AD,25,0)</f>
        <v>#N/A</v>
      </c>
      <c r="T446" s="4" t="e">
        <f>VLOOKUP(tbl2_2!A446,ishod_substance!A:AD,26,0)</f>
        <v>#N/A</v>
      </c>
      <c r="U446" s="4" t="e">
        <f>VLOOKUP(tbl2_2!A446,ishod_substance!A:AD,27,0)</f>
        <v>#N/A</v>
      </c>
      <c r="V446" s="166" t="e">
        <f>VLOOKUP(tbl2_2!A446,ishod_substance!A:AD,29,0)</f>
        <v>#N/A</v>
      </c>
      <c r="W446" s="166" t="e">
        <f>VLOOKUP(tbl2_2!A446,ishod_substance!A:AD,30,0)</f>
        <v>#N/A</v>
      </c>
      <c r="X446" s="166" t="e">
        <f>VLOOKUP(tbl2_2!A446,ishod_substance!A:AD,30,0)</f>
        <v>#N/A</v>
      </c>
      <c r="Y446" s="10" t="e">
        <f>VLOOKUP(tbl2_2!A446,ishod_substance!A:AD,7,0)</f>
        <v>#N/A</v>
      </c>
      <c r="Z446" s="9" t="e">
        <f>VLOOKUP(Y446,quide!$A$2:$B$1006,2,0)</f>
        <v>#N/A</v>
      </c>
      <c r="AA446" s="4" t="e">
        <f>VLOOKUP(Y446,quide!$A$2:$J$1006,10,0)</f>
        <v>#N/A</v>
      </c>
      <c r="AB446" s="50" t="e">
        <f>VLOOKUP(tbl2_2!A446,ishod_substance!A:AD,8,0)</f>
        <v>#N/A</v>
      </c>
      <c r="AC446" s="28" t="e">
        <f t="shared" si="8"/>
        <v>#N/A</v>
      </c>
      <c r="AD446" s="27" t="e">
        <f>VLOOKUP(tbl2_2!A446,ishod_substance!A:AD,9,0)</f>
        <v>#N/A</v>
      </c>
      <c r="AE446" s="8" t="e">
        <f>VLOOKUP(tbl2_2!A446,ishod_substance!A:AD,9,0)</f>
        <v>#N/A</v>
      </c>
      <c r="AF446" s="12"/>
    </row>
    <row r="447" spans="1:32" hidden="1" x14ac:dyDescent="0.25">
      <c r="A447">
        <v>439</v>
      </c>
      <c r="B447" s="85">
        <f>IFERROR(IF(OR(AND(ishod_substance!$O$1=3,OR(VLOOKUP('tbl2'!Y447,quide!A:G,7,0)=2,VLOOKUP('tbl2'!Y447,quide!A:G,7,0)=1)),AND(ishod_substance!$O$1=2,VLOOKUP('tbl2'!Y447,quide!A:I,9,0)=1)),1,0),0)</f>
        <v>0</v>
      </c>
      <c r="C447" s="5" t="e">
        <f>VLOOKUP(tbl2_2!A447,ishod_substance!A:P,2,0)</f>
        <v>#N/A</v>
      </c>
      <c r="D447" s="7" t="e">
        <f>VLOOKUP(tbl2_2!A447,ishod_substance!A:P,3,0)</f>
        <v>#N/A</v>
      </c>
      <c r="E447" s="5" t="e">
        <f>VLOOKUP(tbl2_2!A447,ishod_substance!A:P,11,0)</f>
        <v>#N/A</v>
      </c>
      <c r="F447" s="6" t="e">
        <f>VLOOKUP(tbl2_2!A447,ishod_substance!A:P,15,0)</f>
        <v>#N/A</v>
      </c>
      <c r="G447" s="6" t="e">
        <f>VLOOKUP(tbl2_2!A447,ishod_substance!A:P,12,0)&amp;"/"&amp;VLOOKUP(tbl2_2!A447,ishod_substance!A:P,14,0)</f>
        <v>#N/A</v>
      </c>
      <c r="H447" s="29" t="e">
        <f>VLOOKUP(tbl2_2!A447,ishod_substance!A:P,6,0)</f>
        <v>#N/A</v>
      </c>
      <c r="I447" s="10" t="e">
        <f>VLOOKUP(tbl2_2!A447,ishod_substance!A:P,15,0)</f>
        <v>#N/A</v>
      </c>
      <c r="J447" s="10" t="e">
        <f>VLOOKUP(tbl2_2!A447,ishod_substance!A:P,5,0)</f>
        <v>#N/A</v>
      </c>
      <c r="K447" s="84" t="e">
        <f>VLOOKUP(tbl2_2!A447,ishod_substance!A:Q,17,0)</f>
        <v>#N/A</v>
      </c>
      <c r="L447" s="84" t="e">
        <f>VLOOKUP(tbl2_2!A447,ishod_substance!A:R,18,0)</f>
        <v>#N/A</v>
      </c>
      <c r="M447" s="165" t="e">
        <f>VLOOKUP(tbl2_2!A447,ishod_substance!A:AD,28,0)</f>
        <v>#N/A</v>
      </c>
      <c r="N447" s="4" t="e">
        <f>VLOOKUP(tbl2_2!A447,ishod_substance!A:AD,20,0)</f>
        <v>#N/A</v>
      </c>
      <c r="O447" s="4" t="e">
        <f>VLOOKUP(tbl2_2!A447,ishod_substance!A:AD,21,0)</f>
        <v>#N/A</v>
      </c>
      <c r="P447" s="4" t="e">
        <f>VLOOKUP(tbl2_2!A447,ishod_substance!A:AD,22,0)</f>
        <v>#N/A</v>
      </c>
      <c r="Q447" s="4" t="e">
        <f>VLOOKUP(tbl2_2!A447,ishod_substance!A:AD,23,0)</f>
        <v>#N/A</v>
      </c>
      <c r="R447" s="4" t="e">
        <f>VLOOKUP(tbl2_2!A447,ishod_substance!A:AD,24,0)</f>
        <v>#N/A</v>
      </c>
      <c r="S447" s="4" t="e">
        <f>VLOOKUP(tbl2_2!A447,ishod_substance!A:AD,25,0)</f>
        <v>#N/A</v>
      </c>
      <c r="T447" s="4" t="e">
        <f>VLOOKUP(tbl2_2!A447,ishod_substance!A:AD,26,0)</f>
        <v>#N/A</v>
      </c>
      <c r="U447" s="4" t="e">
        <f>VLOOKUP(tbl2_2!A447,ishod_substance!A:AD,27,0)</f>
        <v>#N/A</v>
      </c>
      <c r="V447" s="166" t="e">
        <f>VLOOKUP(tbl2_2!A447,ishod_substance!A:AD,29,0)</f>
        <v>#N/A</v>
      </c>
      <c r="W447" s="166" t="e">
        <f>VLOOKUP(tbl2_2!A447,ishod_substance!A:AD,30,0)</f>
        <v>#N/A</v>
      </c>
      <c r="X447" s="166" t="e">
        <f>VLOOKUP(tbl2_2!A447,ishod_substance!A:AD,30,0)</f>
        <v>#N/A</v>
      </c>
      <c r="Y447" s="10" t="e">
        <f>VLOOKUP(tbl2_2!A447,ishod_substance!A:AD,7,0)</f>
        <v>#N/A</v>
      </c>
      <c r="Z447" s="9" t="e">
        <f>VLOOKUP(Y447,quide!$A$2:$B$1006,2,0)</f>
        <v>#N/A</v>
      </c>
      <c r="AA447" s="4" t="e">
        <f>VLOOKUP(Y447,quide!$A$2:$J$1006,10,0)</f>
        <v>#N/A</v>
      </c>
      <c r="AB447" s="50" t="e">
        <f>VLOOKUP(tbl2_2!A447,ishod_substance!A:AD,8,0)</f>
        <v>#N/A</v>
      </c>
      <c r="AC447" s="28" t="e">
        <f t="shared" si="8"/>
        <v>#N/A</v>
      </c>
      <c r="AD447" s="27" t="e">
        <f>VLOOKUP(tbl2_2!A447,ishod_substance!A:AD,9,0)</f>
        <v>#N/A</v>
      </c>
      <c r="AE447" s="8" t="e">
        <f>VLOOKUP(tbl2_2!A447,ishod_substance!A:AD,9,0)</f>
        <v>#N/A</v>
      </c>
      <c r="AF447" s="12"/>
    </row>
    <row r="448" spans="1:32" hidden="1" x14ac:dyDescent="0.25">
      <c r="A448">
        <v>440</v>
      </c>
      <c r="B448" s="85">
        <f>IFERROR(IF(OR(AND(ishod_substance!$O$1=3,OR(VLOOKUP('tbl2'!Y448,quide!A:G,7,0)=2,VLOOKUP('tbl2'!Y448,quide!A:G,7,0)=1)),AND(ishod_substance!$O$1=2,VLOOKUP('tbl2'!Y448,quide!A:I,9,0)=1)),1,0),0)</f>
        <v>0</v>
      </c>
      <c r="C448" s="5" t="e">
        <f>VLOOKUP(tbl2_2!A448,ishod_substance!A:P,2,0)</f>
        <v>#N/A</v>
      </c>
      <c r="D448" s="7" t="e">
        <f>VLOOKUP(tbl2_2!A448,ishod_substance!A:P,3,0)</f>
        <v>#N/A</v>
      </c>
      <c r="E448" s="5" t="e">
        <f>VLOOKUP(tbl2_2!A448,ishod_substance!A:P,11,0)</f>
        <v>#N/A</v>
      </c>
      <c r="F448" s="6" t="e">
        <f>VLOOKUP(tbl2_2!A448,ishod_substance!A:P,15,0)</f>
        <v>#N/A</v>
      </c>
      <c r="G448" s="6" t="e">
        <f>VLOOKUP(tbl2_2!A448,ishod_substance!A:P,12,0)&amp;"/"&amp;VLOOKUP(tbl2_2!A448,ishod_substance!A:P,14,0)</f>
        <v>#N/A</v>
      </c>
      <c r="H448" s="29" t="e">
        <f>VLOOKUP(tbl2_2!A448,ishod_substance!A:P,6,0)</f>
        <v>#N/A</v>
      </c>
      <c r="I448" s="10" t="e">
        <f>VLOOKUP(tbl2_2!A448,ishod_substance!A:P,15,0)</f>
        <v>#N/A</v>
      </c>
      <c r="J448" s="10" t="e">
        <f>VLOOKUP(tbl2_2!A448,ishod_substance!A:P,5,0)</f>
        <v>#N/A</v>
      </c>
      <c r="K448" s="84" t="e">
        <f>VLOOKUP(tbl2_2!A448,ishod_substance!A:Q,17,0)</f>
        <v>#N/A</v>
      </c>
      <c r="L448" s="84" t="e">
        <f>VLOOKUP(tbl2_2!A448,ishod_substance!A:R,18,0)</f>
        <v>#N/A</v>
      </c>
      <c r="M448" s="165" t="e">
        <f>VLOOKUP(tbl2_2!A448,ishod_substance!A:AD,28,0)</f>
        <v>#N/A</v>
      </c>
      <c r="N448" s="4" t="e">
        <f>VLOOKUP(tbl2_2!A448,ishod_substance!A:AD,20,0)</f>
        <v>#N/A</v>
      </c>
      <c r="O448" s="4" t="e">
        <f>VLOOKUP(tbl2_2!A448,ishod_substance!A:AD,21,0)</f>
        <v>#N/A</v>
      </c>
      <c r="P448" s="4" t="e">
        <f>VLOOKUP(tbl2_2!A448,ishod_substance!A:AD,22,0)</f>
        <v>#N/A</v>
      </c>
      <c r="Q448" s="4" t="e">
        <f>VLOOKUP(tbl2_2!A448,ishod_substance!A:AD,23,0)</f>
        <v>#N/A</v>
      </c>
      <c r="R448" s="4" t="e">
        <f>VLOOKUP(tbl2_2!A448,ishod_substance!A:AD,24,0)</f>
        <v>#N/A</v>
      </c>
      <c r="S448" s="4" t="e">
        <f>VLOOKUP(tbl2_2!A448,ishod_substance!A:AD,25,0)</f>
        <v>#N/A</v>
      </c>
      <c r="T448" s="4" t="e">
        <f>VLOOKUP(tbl2_2!A448,ishod_substance!A:AD,26,0)</f>
        <v>#N/A</v>
      </c>
      <c r="U448" s="4" t="e">
        <f>VLOOKUP(tbl2_2!A448,ishod_substance!A:AD,27,0)</f>
        <v>#N/A</v>
      </c>
      <c r="V448" s="166" t="e">
        <f>VLOOKUP(tbl2_2!A448,ishod_substance!A:AD,29,0)</f>
        <v>#N/A</v>
      </c>
      <c r="W448" s="166" t="e">
        <f>VLOOKUP(tbl2_2!A448,ishod_substance!A:AD,30,0)</f>
        <v>#N/A</v>
      </c>
      <c r="X448" s="166" t="e">
        <f>VLOOKUP(tbl2_2!A448,ishod_substance!A:AD,30,0)</f>
        <v>#N/A</v>
      </c>
      <c r="Y448" s="10" t="e">
        <f>VLOOKUP(tbl2_2!A448,ishod_substance!A:AD,7,0)</f>
        <v>#N/A</v>
      </c>
      <c r="Z448" s="9" t="e">
        <f>VLOOKUP(Y448,quide!$A$2:$B$1006,2,0)</f>
        <v>#N/A</v>
      </c>
      <c r="AA448" s="4" t="e">
        <f>VLOOKUP(Y448,quide!$A$2:$J$1006,10,0)</f>
        <v>#N/A</v>
      </c>
      <c r="AB448" s="50" t="e">
        <f>VLOOKUP(tbl2_2!A448,ishod_substance!A:AD,8,0)</f>
        <v>#N/A</v>
      </c>
      <c r="AC448" s="28" t="e">
        <f t="shared" si="8"/>
        <v>#N/A</v>
      </c>
      <c r="AD448" s="27" t="e">
        <f>VLOOKUP(tbl2_2!A448,ishod_substance!A:AD,9,0)</f>
        <v>#N/A</v>
      </c>
      <c r="AE448" s="8" t="e">
        <f>VLOOKUP(tbl2_2!A448,ishod_substance!A:AD,9,0)</f>
        <v>#N/A</v>
      </c>
      <c r="AF448" s="12"/>
    </row>
    <row r="449" spans="1:32" hidden="1" x14ac:dyDescent="0.25">
      <c r="A449">
        <v>441</v>
      </c>
      <c r="B449" s="85">
        <f>IFERROR(IF(OR(AND(ishod_substance!$O$1=3,OR(VLOOKUP('tbl2'!Y449,quide!A:G,7,0)=2,VLOOKUP('tbl2'!Y449,quide!A:G,7,0)=1)),AND(ishod_substance!$O$1=2,VLOOKUP('tbl2'!Y449,quide!A:I,9,0)=1)),1,0),0)</f>
        <v>0</v>
      </c>
      <c r="C449" s="5" t="e">
        <f>VLOOKUP(tbl2_2!A449,ishod_substance!A:P,2,0)</f>
        <v>#N/A</v>
      </c>
      <c r="D449" s="7" t="e">
        <f>VLOOKUP(tbl2_2!A449,ishod_substance!A:P,3,0)</f>
        <v>#N/A</v>
      </c>
      <c r="E449" s="5" t="e">
        <f>VLOOKUP(tbl2_2!A449,ishod_substance!A:P,11,0)</f>
        <v>#N/A</v>
      </c>
      <c r="F449" s="6" t="e">
        <f>VLOOKUP(tbl2_2!A449,ishod_substance!A:P,15,0)</f>
        <v>#N/A</v>
      </c>
      <c r="G449" s="6" t="e">
        <f>VLOOKUP(tbl2_2!A449,ishod_substance!A:P,12,0)&amp;"/"&amp;VLOOKUP(tbl2_2!A449,ishod_substance!A:P,14,0)</f>
        <v>#N/A</v>
      </c>
      <c r="H449" s="29" t="e">
        <f>VLOOKUP(tbl2_2!A449,ishod_substance!A:P,6,0)</f>
        <v>#N/A</v>
      </c>
      <c r="I449" s="10" t="e">
        <f>VLOOKUP(tbl2_2!A449,ishod_substance!A:P,15,0)</f>
        <v>#N/A</v>
      </c>
      <c r="J449" s="10" t="e">
        <f>VLOOKUP(tbl2_2!A449,ishod_substance!A:P,5,0)</f>
        <v>#N/A</v>
      </c>
      <c r="K449" s="84" t="e">
        <f>VLOOKUP(tbl2_2!A449,ishod_substance!A:Q,17,0)</f>
        <v>#N/A</v>
      </c>
      <c r="L449" s="84" t="e">
        <f>VLOOKUP(tbl2_2!A449,ishod_substance!A:R,18,0)</f>
        <v>#N/A</v>
      </c>
      <c r="M449" s="165" t="e">
        <f>VLOOKUP(tbl2_2!A449,ishod_substance!A:AD,28,0)</f>
        <v>#N/A</v>
      </c>
      <c r="N449" s="4" t="e">
        <f>VLOOKUP(tbl2_2!A449,ishod_substance!A:AD,20,0)</f>
        <v>#N/A</v>
      </c>
      <c r="O449" s="4" t="e">
        <f>VLOOKUP(tbl2_2!A449,ishod_substance!A:AD,21,0)</f>
        <v>#N/A</v>
      </c>
      <c r="P449" s="4" t="e">
        <f>VLOOKUP(tbl2_2!A449,ishod_substance!A:AD,22,0)</f>
        <v>#N/A</v>
      </c>
      <c r="Q449" s="4" t="e">
        <f>VLOOKUP(tbl2_2!A449,ishod_substance!A:AD,23,0)</f>
        <v>#N/A</v>
      </c>
      <c r="R449" s="4" t="e">
        <f>VLOOKUP(tbl2_2!A449,ishod_substance!A:AD,24,0)</f>
        <v>#N/A</v>
      </c>
      <c r="S449" s="4" t="e">
        <f>VLOOKUP(tbl2_2!A449,ishod_substance!A:AD,25,0)</f>
        <v>#N/A</v>
      </c>
      <c r="T449" s="4" t="e">
        <f>VLOOKUP(tbl2_2!A449,ishod_substance!A:AD,26,0)</f>
        <v>#N/A</v>
      </c>
      <c r="U449" s="4" t="e">
        <f>VLOOKUP(tbl2_2!A449,ishod_substance!A:AD,27,0)</f>
        <v>#N/A</v>
      </c>
      <c r="V449" s="166" t="e">
        <f>VLOOKUP(tbl2_2!A449,ishod_substance!A:AD,29,0)</f>
        <v>#N/A</v>
      </c>
      <c r="W449" s="166" t="e">
        <f>VLOOKUP(tbl2_2!A449,ishod_substance!A:AD,30,0)</f>
        <v>#N/A</v>
      </c>
      <c r="X449" s="166" t="e">
        <f>VLOOKUP(tbl2_2!A449,ishod_substance!A:AD,30,0)</f>
        <v>#N/A</v>
      </c>
      <c r="Y449" s="10" t="e">
        <f>VLOOKUP(tbl2_2!A449,ishod_substance!A:AD,7,0)</f>
        <v>#N/A</v>
      </c>
      <c r="Z449" s="9" t="e">
        <f>VLOOKUP(Y449,quide!$A$2:$B$1006,2,0)</f>
        <v>#N/A</v>
      </c>
      <c r="AA449" s="4" t="e">
        <f>VLOOKUP(Y449,quide!$A$2:$J$1006,10,0)</f>
        <v>#N/A</v>
      </c>
      <c r="AB449" s="50" t="e">
        <f>VLOOKUP(tbl2_2!A449,ishod_substance!A:AD,8,0)</f>
        <v>#N/A</v>
      </c>
      <c r="AC449" s="28" t="e">
        <f t="shared" si="8"/>
        <v>#N/A</v>
      </c>
      <c r="AD449" s="27" t="e">
        <f>VLOOKUP(tbl2_2!A449,ishod_substance!A:AD,9,0)</f>
        <v>#N/A</v>
      </c>
      <c r="AE449" s="8" t="e">
        <f>VLOOKUP(tbl2_2!A449,ishod_substance!A:AD,9,0)</f>
        <v>#N/A</v>
      </c>
      <c r="AF449" s="12"/>
    </row>
    <row r="450" spans="1:32" hidden="1" x14ac:dyDescent="0.25">
      <c r="A450">
        <v>442</v>
      </c>
      <c r="B450" s="85">
        <f>IFERROR(IF(OR(AND(ishod_substance!$O$1=3,OR(VLOOKUP('tbl2'!Y450,quide!A:G,7,0)=2,VLOOKUP('tbl2'!Y450,quide!A:G,7,0)=1)),AND(ishod_substance!$O$1=2,VLOOKUP('tbl2'!Y450,quide!A:I,9,0)=1)),1,0),0)</f>
        <v>0</v>
      </c>
      <c r="C450" s="5" t="e">
        <f>VLOOKUP(tbl2_2!A450,ishod_substance!A:P,2,0)</f>
        <v>#N/A</v>
      </c>
      <c r="D450" s="7" t="e">
        <f>VLOOKUP(tbl2_2!A450,ishod_substance!A:P,3,0)</f>
        <v>#N/A</v>
      </c>
      <c r="E450" s="5" t="e">
        <f>VLOOKUP(tbl2_2!A450,ishod_substance!A:P,11,0)</f>
        <v>#N/A</v>
      </c>
      <c r="F450" s="6" t="e">
        <f>VLOOKUP(tbl2_2!A450,ishod_substance!A:P,15,0)</f>
        <v>#N/A</v>
      </c>
      <c r="G450" s="6" t="e">
        <f>VLOOKUP(tbl2_2!A450,ishod_substance!A:P,12,0)&amp;"/"&amp;VLOOKUP(tbl2_2!A450,ishod_substance!A:P,14,0)</f>
        <v>#N/A</v>
      </c>
      <c r="H450" s="29" t="e">
        <f>VLOOKUP(tbl2_2!A450,ishod_substance!A:P,6,0)</f>
        <v>#N/A</v>
      </c>
      <c r="I450" s="10" t="e">
        <f>VLOOKUP(tbl2_2!A450,ishod_substance!A:P,15,0)</f>
        <v>#N/A</v>
      </c>
      <c r="J450" s="10" t="e">
        <f>VLOOKUP(tbl2_2!A450,ishod_substance!A:P,5,0)</f>
        <v>#N/A</v>
      </c>
      <c r="K450" s="84" t="e">
        <f>VLOOKUP(tbl2_2!A450,ishod_substance!A:Q,17,0)</f>
        <v>#N/A</v>
      </c>
      <c r="L450" s="84" t="e">
        <f>VLOOKUP(tbl2_2!A450,ishod_substance!A:R,18,0)</f>
        <v>#N/A</v>
      </c>
      <c r="M450" s="165" t="e">
        <f>VLOOKUP(tbl2_2!A450,ishod_substance!A:AD,28,0)</f>
        <v>#N/A</v>
      </c>
      <c r="N450" s="4" t="e">
        <f>VLOOKUP(tbl2_2!A450,ishod_substance!A:AD,20,0)</f>
        <v>#N/A</v>
      </c>
      <c r="O450" s="4" t="e">
        <f>VLOOKUP(tbl2_2!A450,ishod_substance!A:AD,21,0)</f>
        <v>#N/A</v>
      </c>
      <c r="P450" s="4" t="e">
        <f>VLOOKUP(tbl2_2!A450,ishod_substance!A:AD,22,0)</f>
        <v>#N/A</v>
      </c>
      <c r="Q450" s="4" t="e">
        <f>VLOOKUP(tbl2_2!A450,ishod_substance!A:AD,23,0)</f>
        <v>#N/A</v>
      </c>
      <c r="R450" s="4" t="e">
        <f>VLOOKUP(tbl2_2!A450,ishod_substance!A:AD,24,0)</f>
        <v>#N/A</v>
      </c>
      <c r="S450" s="4" t="e">
        <f>VLOOKUP(tbl2_2!A450,ishod_substance!A:AD,25,0)</f>
        <v>#N/A</v>
      </c>
      <c r="T450" s="4" t="e">
        <f>VLOOKUP(tbl2_2!A450,ishod_substance!A:AD,26,0)</f>
        <v>#N/A</v>
      </c>
      <c r="U450" s="4" t="e">
        <f>VLOOKUP(tbl2_2!A450,ishod_substance!A:AD,27,0)</f>
        <v>#N/A</v>
      </c>
      <c r="V450" s="166" t="e">
        <f>VLOOKUP(tbl2_2!A450,ishod_substance!A:AD,29,0)</f>
        <v>#N/A</v>
      </c>
      <c r="W450" s="166" t="e">
        <f>VLOOKUP(tbl2_2!A450,ishod_substance!A:AD,30,0)</f>
        <v>#N/A</v>
      </c>
      <c r="X450" s="166" t="e">
        <f>VLOOKUP(tbl2_2!A450,ishod_substance!A:AD,30,0)</f>
        <v>#N/A</v>
      </c>
      <c r="Y450" s="10" t="e">
        <f>VLOOKUP(tbl2_2!A450,ishod_substance!A:AD,7,0)</f>
        <v>#N/A</v>
      </c>
      <c r="Z450" s="9" t="e">
        <f>VLOOKUP(Y450,quide!$A$2:$B$1006,2,0)</f>
        <v>#N/A</v>
      </c>
      <c r="AA450" s="4" t="e">
        <f>VLOOKUP(Y450,quide!$A$2:$J$1006,10,0)</f>
        <v>#N/A</v>
      </c>
      <c r="AB450" s="50" t="e">
        <f>VLOOKUP(tbl2_2!A450,ishod_substance!A:AD,8,0)</f>
        <v>#N/A</v>
      </c>
      <c r="AC450" s="28" t="e">
        <f t="shared" si="8"/>
        <v>#N/A</v>
      </c>
      <c r="AD450" s="27" t="e">
        <f>VLOOKUP(tbl2_2!A450,ishod_substance!A:AD,9,0)</f>
        <v>#N/A</v>
      </c>
      <c r="AE450" s="8" t="e">
        <f>VLOOKUP(tbl2_2!A450,ishod_substance!A:AD,9,0)</f>
        <v>#N/A</v>
      </c>
      <c r="AF450" s="12"/>
    </row>
    <row r="451" spans="1:32" hidden="1" x14ac:dyDescent="0.25">
      <c r="A451">
        <v>443</v>
      </c>
      <c r="B451" s="85">
        <f>IFERROR(IF(OR(AND(ishod_substance!$O$1=3,OR(VLOOKUP('tbl2'!Y451,quide!A:G,7,0)=2,VLOOKUP('tbl2'!Y451,quide!A:G,7,0)=1)),AND(ishod_substance!$O$1=2,VLOOKUP('tbl2'!Y451,quide!A:I,9,0)=1)),1,0),0)</f>
        <v>0</v>
      </c>
      <c r="C451" s="5" t="e">
        <f>VLOOKUP(tbl2_2!A451,ishod_substance!A:P,2,0)</f>
        <v>#N/A</v>
      </c>
      <c r="D451" s="7" t="e">
        <f>VLOOKUP(tbl2_2!A451,ishod_substance!A:P,3,0)</f>
        <v>#N/A</v>
      </c>
      <c r="E451" s="5" t="e">
        <f>VLOOKUP(tbl2_2!A451,ishod_substance!A:P,11,0)</f>
        <v>#N/A</v>
      </c>
      <c r="F451" s="6" t="e">
        <f>VLOOKUP(tbl2_2!A451,ishod_substance!A:P,15,0)</f>
        <v>#N/A</v>
      </c>
      <c r="G451" s="6" t="e">
        <f>VLOOKUP(tbl2_2!A451,ishod_substance!A:P,12,0)&amp;"/"&amp;VLOOKUP(tbl2_2!A451,ishod_substance!A:P,14,0)</f>
        <v>#N/A</v>
      </c>
      <c r="H451" s="29" t="e">
        <f>VLOOKUP(tbl2_2!A451,ishod_substance!A:P,6,0)</f>
        <v>#N/A</v>
      </c>
      <c r="I451" s="10" t="e">
        <f>VLOOKUP(tbl2_2!A451,ishod_substance!A:P,15,0)</f>
        <v>#N/A</v>
      </c>
      <c r="J451" s="10" t="e">
        <f>VLOOKUP(tbl2_2!A451,ishod_substance!A:P,5,0)</f>
        <v>#N/A</v>
      </c>
      <c r="K451" s="84" t="e">
        <f>VLOOKUP(tbl2_2!A451,ishod_substance!A:Q,17,0)</f>
        <v>#N/A</v>
      </c>
      <c r="L451" s="84" t="e">
        <f>VLOOKUP(tbl2_2!A451,ishod_substance!A:R,18,0)</f>
        <v>#N/A</v>
      </c>
      <c r="M451" s="165" t="e">
        <f>VLOOKUP(tbl2_2!A451,ishod_substance!A:AD,28,0)</f>
        <v>#N/A</v>
      </c>
      <c r="N451" s="4" t="e">
        <f>VLOOKUP(tbl2_2!A451,ishod_substance!A:AD,20,0)</f>
        <v>#N/A</v>
      </c>
      <c r="O451" s="4" t="e">
        <f>VLOOKUP(tbl2_2!A451,ishod_substance!A:AD,21,0)</f>
        <v>#N/A</v>
      </c>
      <c r="P451" s="4" t="e">
        <f>VLOOKUP(tbl2_2!A451,ishod_substance!A:AD,22,0)</f>
        <v>#N/A</v>
      </c>
      <c r="Q451" s="4" t="e">
        <f>VLOOKUP(tbl2_2!A451,ishod_substance!A:AD,23,0)</f>
        <v>#N/A</v>
      </c>
      <c r="R451" s="4" t="e">
        <f>VLOOKUP(tbl2_2!A451,ishod_substance!A:AD,24,0)</f>
        <v>#N/A</v>
      </c>
      <c r="S451" s="4" t="e">
        <f>VLOOKUP(tbl2_2!A451,ishod_substance!A:AD,25,0)</f>
        <v>#N/A</v>
      </c>
      <c r="T451" s="4" t="e">
        <f>VLOOKUP(tbl2_2!A451,ishod_substance!A:AD,26,0)</f>
        <v>#N/A</v>
      </c>
      <c r="U451" s="4" t="e">
        <f>VLOOKUP(tbl2_2!A451,ishod_substance!A:AD,27,0)</f>
        <v>#N/A</v>
      </c>
      <c r="V451" s="166" t="e">
        <f>VLOOKUP(tbl2_2!A451,ishod_substance!A:AD,29,0)</f>
        <v>#N/A</v>
      </c>
      <c r="W451" s="166" t="e">
        <f>VLOOKUP(tbl2_2!A451,ishod_substance!A:AD,30,0)</f>
        <v>#N/A</v>
      </c>
      <c r="X451" s="166" t="e">
        <f>VLOOKUP(tbl2_2!A451,ishod_substance!A:AD,30,0)</f>
        <v>#N/A</v>
      </c>
      <c r="Y451" s="10" t="e">
        <f>VLOOKUP(tbl2_2!A451,ishod_substance!A:AD,7,0)</f>
        <v>#N/A</v>
      </c>
      <c r="Z451" s="9" t="e">
        <f>VLOOKUP(Y451,quide!$A$2:$B$1006,2,0)</f>
        <v>#N/A</v>
      </c>
      <c r="AA451" s="4" t="e">
        <f>VLOOKUP(Y451,quide!$A$2:$J$1006,10,0)</f>
        <v>#N/A</v>
      </c>
      <c r="AB451" s="50" t="e">
        <f>VLOOKUP(tbl2_2!A451,ishod_substance!A:AD,8,0)</f>
        <v>#N/A</v>
      </c>
      <c r="AC451" s="28" t="e">
        <f t="shared" si="8"/>
        <v>#N/A</v>
      </c>
      <c r="AD451" s="27" t="e">
        <f>VLOOKUP(tbl2_2!A451,ishod_substance!A:AD,9,0)</f>
        <v>#N/A</v>
      </c>
      <c r="AE451" s="8" t="e">
        <f>VLOOKUP(tbl2_2!A451,ishod_substance!A:AD,9,0)</f>
        <v>#N/A</v>
      </c>
      <c r="AF451" s="12"/>
    </row>
    <row r="452" spans="1:32" hidden="1" x14ac:dyDescent="0.25">
      <c r="A452">
        <v>444</v>
      </c>
      <c r="B452" s="85">
        <f>IFERROR(IF(OR(AND(ishod_substance!$O$1=3,OR(VLOOKUP('tbl2'!Y452,quide!A:G,7,0)=2,VLOOKUP('tbl2'!Y452,quide!A:G,7,0)=1)),AND(ishod_substance!$O$1=2,VLOOKUP('tbl2'!Y452,quide!A:I,9,0)=1)),1,0),0)</f>
        <v>0</v>
      </c>
      <c r="C452" s="5" t="e">
        <f>VLOOKUP(tbl2_2!A452,ishod_substance!A:P,2,0)</f>
        <v>#N/A</v>
      </c>
      <c r="D452" s="7" t="e">
        <f>VLOOKUP(tbl2_2!A452,ishod_substance!A:P,3,0)</f>
        <v>#N/A</v>
      </c>
      <c r="E452" s="5" t="e">
        <f>VLOOKUP(tbl2_2!A452,ishod_substance!A:P,11,0)</f>
        <v>#N/A</v>
      </c>
      <c r="F452" s="6" t="e">
        <f>VLOOKUP(tbl2_2!A452,ishod_substance!A:P,15,0)</f>
        <v>#N/A</v>
      </c>
      <c r="G452" s="6" t="e">
        <f>VLOOKUP(tbl2_2!A452,ishod_substance!A:P,12,0)&amp;"/"&amp;VLOOKUP(tbl2_2!A452,ishod_substance!A:P,14,0)</f>
        <v>#N/A</v>
      </c>
      <c r="H452" s="29" t="e">
        <f>VLOOKUP(tbl2_2!A452,ishod_substance!A:P,6,0)</f>
        <v>#N/A</v>
      </c>
      <c r="I452" s="10" t="e">
        <f>VLOOKUP(tbl2_2!A452,ishod_substance!A:P,15,0)</f>
        <v>#N/A</v>
      </c>
      <c r="J452" s="10" t="e">
        <f>VLOOKUP(tbl2_2!A452,ishod_substance!A:P,5,0)</f>
        <v>#N/A</v>
      </c>
      <c r="K452" s="84" t="e">
        <f>VLOOKUP(tbl2_2!A452,ishod_substance!A:Q,17,0)</f>
        <v>#N/A</v>
      </c>
      <c r="L452" s="84" t="e">
        <f>VLOOKUP(tbl2_2!A452,ishod_substance!A:R,18,0)</f>
        <v>#N/A</v>
      </c>
      <c r="M452" s="165" t="e">
        <f>VLOOKUP(tbl2_2!A452,ishod_substance!A:AD,28,0)</f>
        <v>#N/A</v>
      </c>
      <c r="N452" s="4" t="e">
        <f>VLOOKUP(tbl2_2!A452,ishod_substance!A:AD,20,0)</f>
        <v>#N/A</v>
      </c>
      <c r="O452" s="4" t="e">
        <f>VLOOKUP(tbl2_2!A452,ishod_substance!A:AD,21,0)</f>
        <v>#N/A</v>
      </c>
      <c r="P452" s="4" t="e">
        <f>VLOOKUP(tbl2_2!A452,ishod_substance!A:AD,22,0)</f>
        <v>#N/A</v>
      </c>
      <c r="Q452" s="4" t="e">
        <f>VLOOKUP(tbl2_2!A452,ishod_substance!A:AD,23,0)</f>
        <v>#N/A</v>
      </c>
      <c r="R452" s="4" t="e">
        <f>VLOOKUP(tbl2_2!A452,ishod_substance!A:AD,24,0)</f>
        <v>#N/A</v>
      </c>
      <c r="S452" s="4" t="e">
        <f>VLOOKUP(tbl2_2!A452,ishod_substance!A:AD,25,0)</f>
        <v>#N/A</v>
      </c>
      <c r="T452" s="4" t="e">
        <f>VLOOKUP(tbl2_2!A452,ishod_substance!A:AD,26,0)</f>
        <v>#N/A</v>
      </c>
      <c r="U452" s="4" t="e">
        <f>VLOOKUP(tbl2_2!A452,ishod_substance!A:AD,27,0)</f>
        <v>#N/A</v>
      </c>
      <c r="V452" s="166" t="e">
        <f>VLOOKUP(tbl2_2!A452,ishod_substance!A:AD,29,0)</f>
        <v>#N/A</v>
      </c>
      <c r="W452" s="166" t="e">
        <f>VLOOKUP(tbl2_2!A452,ishod_substance!A:AD,30,0)</f>
        <v>#N/A</v>
      </c>
      <c r="X452" s="166" t="e">
        <f>VLOOKUP(tbl2_2!A452,ishod_substance!A:AD,30,0)</f>
        <v>#N/A</v>
      </c>
      <c r="Y452" s="10" t="e">
        <f>VLOOKUP(tbl2_2!A452,ishod_substance!A:AD,7,0)</f>
        <v>#N/A</v>
      </c>
      <c r="Z452" s="9" t="e">
        <f>VLOOKUP(Y452,quide!$A$2:$B$1006,2,0)</f>
        <v>#N/A</v>
      </c>
      <c r="AA452" s="4" t="e">
        <f>VLOOKUP(Y452,quide!$A$2:$J$1006,10,0)</f>
        <v>#N/A</v>
      </c>
      <c r="AB452" s="50" t="e">
        <f>VLOOKUP(tbl2_2!A452,ishod_substance!A:AD,8,0)</f>
        <v>#N/A</v>
      </c>
      <c r="AC452" s="28" t="e">
        <f t="shared" si="8"/>
        <v>#N/A</v>
      </c>
      <c r="AD452" s="27" t="e">
        <f>VLOOKUP(tbl2_2!A452,ishod_substance!A:AD,9,0)</f>
        <v>#N/A</v>
      </c>
      <c r="AE452" s="8" t="e">
        <f>VLOOKUP(tbl2_2!A452,ishod_substance!A:AD,9,0)</f>
        <v>#N/A</v>
      </c>
      <c r="AF452" s="12"/>
    </row>
    <row r="453" spans="1:32" hidden="1" x14ac:dyDescent="0.25">
      <c r="A453">
        <v>445</v>
      </c>
      <c r="B453" s="85">
        <f>IFERROR(IF(OR(AND(ishod_substance!$O$1=3,OR(VLOOKUP('tbl2'!Y453,quide!A:G,7,0)=2,VLOOKUP('tbl2'!Y453,quide!A:G,7,0)=1)),AND(ishod_substance!$O$1=2,VLOOKUP('tbl2'!Y453,quide!A:I,9,0)=1)),1,0),0)</f>
        <v>0</v>
      </c>
      <c r="C453" s="5" t="e">
        <f>VLOOKUP(tbl2_2!A453,ishod_substance!A:P,2,0)</f>
        <v>#N/A</v>
      </c>
      <c r="D453" s="7" t="e">
        <f>VLOOKUP(tbl2_2!A453,ishod_substance!A:P,3,0)</f>
        <v>#N/A</v>
      </c>
      <c r="E453" s="5" t="e">
        <f>VLOOKUP(tbl2_2!A453,ishod_substance!A:P,11,0)</f>
        <v>#N/A</v>
      </c>
      <c r="F453" s="6" t="e">
        <f>VLOOKUP(tbl2_2!A453,ishod_substance!A:P,15,0)</f>
        <v>#N/A</v>
      </c>
      <c r="G453" s="6" t="e">
        <f>VLOOKUP(tbl2_2!A453,ishod_substance!A:P,12,0)&amp;"/"&amp;VLOOKUP(tbl2_2!A453,ishod_substance!A:P,14,0)</f>
        <v>#N/A</v>
      </c>
      <c r="H453" s="29" t="e">
        <f>VLOOKUP(tbl2_2!A453,ishod_substance!A:P,6,0)</f>
        <v>#N/A</v>
      </c>
      <c r="I453" s="10" t="e">
        <f>VLOOKUP(tbl2_2!A453,ishod_substance!A:P,15,0)</f>
        <v>#N/A</v>
      </c>
      <c r="J453" s="10" t="e">
        <f>VLOOKUP(tbl2_2!A453,ishod_substance!A:P,5,0)</f>
        <v>#N/A</v>
      </c>
      <c r="K453" s="84" t="e">
        <f>VLOOKUP(tbl2_2!A453,ishod_substance!A:Q,17,0)</f>
        <v>#N/A</v>
      </c>
      <c r="L453" s="84" t="e">
        <f>VLOOKUP(tbl2_2!A453,ishod_substance!A:R,18,0)</f>
        <v>#N/A</v>
      </c>
      <c r="M453" s="165" t="e">
        <f>VLOOKUP(tbl2_2!A453,ishod_substance!A:AD,28,0)</f>
        <v>#N/A</v>
      </c>
      <c r="N453" s="4" t="e">
        <f>VLOOKUP(tbl2_2!A453,ishod_substance!A:AD,20,0)</f>
        <v>#N/A</v>
      </c>
      <c r="O453" s="4" t="e">
        <f>VLOOKUP(tbl2_2!A453,ishod_substance!A:AD,21,0)</f>
        <v>#N/A</v>
      </c>
      <c r="P453" s="4" t="e">
        <f>VLOOKUP(tbl2_2!A453,ishod_substance!A:AD,22,0)</f>
        <v>#N/A</v>
      </c>
      <c r="Q453" s="4" t="e">
        <f>VLOOKUP(tbl2_2!A453,ishod_substance!A:AD,23,0)</f>
        <v>#N/A</v>
      </c>
      <c r="R453" s="4" t="e">
        <f>VLOOKUP(tbl2_2!A453,ishod_substance!A:AD,24,0)</f>
        <v>#N/A</v>
      </c>
      <c r="S453" s="4" t="e">
        <f>VLOOKUP(tbl2_2!A453,ishod_substance!A:AD,25,0)</f>
        <v>#N/A</v>
      </c>
      <c r="T453" s="4" t="e">
        <f>VLOOKUP(tbl2_2!A453,ishod_substance!A:AD,26,0)</f>
        <v>#N/A</v>
      </c>
      <c r="U453" s="4" t="e">
        <f>VLOOKUP(tbl2_2!A453,ishod_substance!A:AD,27,0)</f>
        <v>#N/A</v>
      </c>
      <c r="V453" s="166" t="e">
        <f>VLOOKUP(tbl2_2!A453,ishod_substance!A:AD,29,0)</f>
        <v>#N/A</v>
      </c>
      <c r="W453" s="166" t="e">
        <f>VLOOKUP(tbl2_2!A453,ishod_substance!A:AD,30,0)</f>
        <v>#N/A</v>
      </c>
      <c r="X453" s="166" t="e">
        <f>VLOOKUP(tbl2_2!A453,ishod_substance!A:AD,30,0)</f>
        <v>#N/A</v>
      </c>
      <c r="Y453" s="10" t="e">
        <f>VLOOKUP(tbl2_2!A453,ishod_substance!A:AD,7,0)</f>
        <v>#N/A</v>
      </c>
      <c r="Z453" s="9" t="e">
        <f>VLOOKUP(Y453,quide!$A$2:$B$1006,2,0)</f>
        <v>#N/A</v>
      </c>
      <c r="AA453" s="4" t="e">
        <f>VLOOKUP(Y453,quide!$A$2:$J$1006,10,0)</f>
        <v>#N/A</v>
      </c>
      <c r="AB453" s="50" t="e">
        <f>VLOOKUP(tbl2_2!A453,ishod_substance!A:AD,8,0)</f>
        <v>#N/A</v>
      </c>
      <c r="AC453" s="28" t="e">
        <f t="shared" si="8"/>
        <v>#N/A</v>
      </c>
      <c r="AD453" s="27" t="e">
        <f>VLOOKUP(tbl2_2!A453,ishod_substance!A:AD,9,0)</f>
        <v>#N/A</v>
      </c>
      <c r="AE453" s="8" t="e">
        <f>VLOOKUP(tbl2_2!A453,ishod_substance!A:AD,9,0)</f>
        <v>#N/A</v>
      </c>
      <c r="AF453" s="12"/>
    </row>
    <row r="454" spans="1:32" hidden="1" x14ac:dyDescent="0.25">
      <c r="A454">
        <v>446</v>
      </c>
      <c r="B454" s="85">
        <f>IFERROR(IF(OR(AND(ishod_substance!$O$1=3,OR(VLOOKUP('tbl2'!Y454,quide!A:G,7,0)=2,VLOOKUP('tbl2'!Y454,quide!A:G,7,0)=1)),AND(ishod_substance!$O$1=2,VLOOKUP('tbl2'!Y454,quide!A:I,9,0)=1)),1,0),0)</f>
        <v>0</v>
      </c>
      <c r="C454" s="5" t="e">
        <f>VLOOKUP(tbl2_2!A454,ishod_substance!A:P,2,0)</f>
        <v>#N/A</v>
      </c>
      <c r="D454" s="7" t="e">
        <f>VLOOKUP(tbl2_2!A454,ishod_substance!A:P,3,0)</f>
        <v>#N/A</v>
      </c>
      <c r="E454" s="5" t="e">
        <f>VLOOKUP(tbl2_2!A454,ishod_substance!A:P,11,0)</f>
        <v>#N/A</v>
      </c>
      <c r="F454" s="6" t="e">
        <f>VLOOKUP(tbl2_2!A454,ishod_substance!A:P,15,0)</f>
        <v>#N/A</v>
      </c>
      <c r="G454" s="6" t="e">
        <f>VLOOKUP(tbl2_2!A454,ishod_substance!A:P,12,0)&amp;"/"&amp;VLOOKUP(tbl2_2!A454,ishod_substance!A:P,14,0)</f>
        <v>#N/A</v>
      </c>
      <c r="H454" s="29" t="e">
        <f>VLOOKUP(tbl2_2!A454,ishod_substance!A:P,6,0)</f>
        <v>#N/A</v>
      </c>
      <c r="I454" s="10" t="e">
        <f>VLOOKUP(tbl2_2!A454,ishod_substance!A:P,15,0)</f>
        <v>#N/A</v>
      </c>
      <c r="J454" s="10" t="e">
        <f>VLOOKUP(tbl2_2!A454,ishod_substance!A:P,5,0)</f>
        <v>#N/A</v>
      </c>
      <c r="K454" s="84" t="e">
        <f>VLOOKUP(tbl2_2!A454,ishod_substance!A:Q,17,0)</f>
        <v>#N/A</v>
      </c>
      <c r="L454" s="84" t="e">
        <f>VLOOKUP(tbl2_2!A454,ishod_substance!A:R,18,0)</f>
        <v>#N/A</v>
      </c>
      <c r="M454" s="165" t="e">
        <f>VLOOKUP(tbl2_2!A454,ishod_substance!A:AD,28,0)</f>
        <v>#N/A</v>
      </c>
      <c r="N454" s="4" t="e">
        <f>VLOOKUP(tbl2_2!A454,ishod_substance!A:AD,20,0)</f>
        <v>#N/A</v>
      </c>
      <c r="O454" s="4" t="e">
        <f>VLOOKUP(tbl2_2!A454,ishod_substance!A:AD,21,0)</f>
        <v>#N/A</v>
      </c>
      <c r="P454" s="4" t="e">
        <f>VLOOKUP(tbl2_2!A454,ishod_substance!A:AD,22,0)</f>
        <v>#N/A</v>
      </c>
      <c r="Q454" s="4" t="e">
        <f>VLOOKUP(tbl2_2!A454,ishod_substance!A:AD,23,0)</f>
        <v>#N/A</v>
      </c>
      <c r="R454" s="4" t="e">
        <f>VLOOKUP(tbl2_2!A454,ishod_substance!A:AD,24,0)</f>
        <v>#N/A</v>
      </c>
      <c r="S454" s="4" t="e">
        <f>VLOOKUP(tbl2_2!A454,ishod_substance!A:AD,25,0)</f>
        <v>#N/A</v>
      </c>
      <c r="T454" s="4" t="e">
        <f>VLOOKUP(tbl2_2!A454,ishod_substance!A:AD,26,0)</f>
        <v>#N/A</v>
      </c>
      <c r="U454" s="4" t="e">
        <f>VLOOKUP(tbl2_2!A454,ishod_substance!A:AD,27,0)</f>
        <v>#N/A</v>
      </c>
      <c r="V454" s="166" t="e">
        <f>VLOOKUP(tbl2_2!A454,ishod_substance!A:AD,29,0)</f>
        <v>#N/A</v>
      </c>
      <c r="W454" s="166" t="e">
        <f>VLOOKUP(tbl2_2!A454,ishod_substance!A:AD,30,0)</f>
        <v>#N/A</v>
      </c>
      <c r="X454" s="166" t="e">
        <f>VLOOKUP(tbl2_2!A454,ishod_substance!A:AD,30,0)</f>
        <v>#N/A</v>
      </c>
      <c r="Y454" s="10" t="e">
        <f>VLOOKUP(tbl2_2!A454,ishod_substance!A:AD,7,0)</f>
        <v>#N/A</v>
      </c>
      <c r="Z454" s="9" t="e">
        <f>VLOOKUP(Y454,quide!$A$2:$B$1006,2,0)</f>
        <v>#N/A</v>
      </c>
      <c r="AA454" s="4" t="e">
        <f>VLOOKUP(Y454,quide!$A$2:$J$1006,10,0)</f>
        <v>#N/A</v>
      </c>
      <c r="AB454" s="50" t="e">
        <f>VLOOKUP(tbl2_2!A454,ishod_substance!A:AD,8,0)</f>
        <v>#N/A</v>
      </c>
      <c r="AC454" s="28" t="e">
        <f t="shared" si="8"/>
        <v>#N/A</v>
      </c>
      <c r="AD454" s="27" t="e">
        <f>VLOOKUP(tbl2_2!A454,ishod_substance!A:AD,9,0)</f>
        <v>#N/A</v>
      </c>
      <c r="AE454" s="8" t="e">
        <f>VLOOKUP(tbl2_2!A454,ishod_substance!A:AD,9,0)</f>
        <v>#N/A</v>
      </c>
      <c r="AF454" s="12"/>
    </row>
    <row r="455" spans="1:32" hidden="1" x14ac:dyDescent="0.25">
      <c r="A455">
        <v>447</v>
      </c>
      <c r="B455" s="85">
        <f>IFERROR(IF(OR(AND(ishod_substance!$O$1=3,OR(VLOOKUP('tbl2'!Y455,quide!A:G,7,0)=2,VLOOKUP('tbl2'!Y455,quide!A:G,7,0)=1)),AND(ishod_substance!$O$1=2,VLOOKUP('tbl2'!Y455,quide!A:I,9,0)=1)),1,0),0)</f>
        <v>0</v>
      </c>
      <c r="C455" s="5" t="e">
        <f>VLOOKUP(tbl2_2!A455,ishod_substance!A:P,2,0)</f>
        <v>#N/A</v>
      </c>
      <c r="D455" s="7" t="e">
        <f>VLOOKUP(tbl2_2!A455,ishod_substance!A:P,3,0)</f>
        <v>#N/A</v>
      </c>
      <c r="E455" s="5" t="e">
        <f>VLOOKUP(tbl2_2!A455,ishod_substance!A:P,11,0)</f>
        <v>#N/A</v>
      </c>
      <c r="F455" s="6" t="e">
        <f>VLOOKUP(tbl2_2!A455,ishod_substance!A:P,15,0)</f>
        <v>#N/A</v>
      </c>
      <c r="G455" s="6" t="e">
        <f>VLOOKUP(tbl2_2!A455,ishod_substance!A:P,12,0)&amp;"/"&amp;VLOOKUP(tbl2_2!A455,ishod_substance!A:P,14,0)</f>
        <v>#N/A</v>
      </c>
      <c r="H455" s="29" t="e">
        <f>VLOOKUP(tbl2_2!A455,ishod_substance!A:P,6,0)</f>
        <v>#N/A</v>
      </c>
      <c r="I455" s="10" t="e">
        <f>VLOOKUP(tbl2_2!A455,ishod_substance!A:P,15,0)</f>
        <v>#N/A</v>
      </c>
      <c r="J455" s="10" t="e">
        <f>VLOOKUP(tbl2_2!A455,ishod_substance!A:P,5,0)</f>
        <v>#N/A</v>
      </c>
      <c r="K455" s="84" t="e">
        <f>VLOOKUP(tbl2_2!A455,ishod_substance!A:Q,17,0)</f>
        <v>#N/A</v>
      </c>
      <c r="L455" s="84" t="e">
        <f>VLOOKUP(tbl2_2!A455,ishod_substance!A:R,18,0)</f>
        <v>#N/A</v>
      </c>
      <c r="M455" s="165" t="e">
        <f>VLOOKUP(tbl2_2!A455,ishod_substance!A:AD,28,0)</f>
        <v>#N/A</v>
      </c>
      <c r="N455" s="4" t="e">
        <f>VLOOKUP(tbl2_2!A455,ishod_substance!A:AD,20,0)</f>
        <v>#N/A</v>
      </c>
      <c r="O455" s="4" t="e">
        <f>VLOOKUP(tbl2_2!A455,ishod_substance!A:AD,21,0)</f>
        <v>#N/A</v>
      </c>
      <c r="P455" s="4" t="e">
        <f>VLOOKUP(tbl2_2!A455,ishod_substance!A:AD,22,0)</f>
        <v>#N/A</v>
      </c>
      <c r="Q455" s="4" t="e">
        <f>VLOOKUP(tbl2_2!A455,ishod_substance!A:AD,23,0)</f>
        <v>#N/A</v>
      </c>
      <c r="R455" s="4" t="e">
        <f>VLOOKUP(tbl2_2!A455,ishod_substance!A:AD,24,0)</f>
        <v>#N/A</v>
      </c>
      <c r="S455" s="4" t="e">
        <f>VLOOKUP(tbl2_2!A455,ishod_substance!A:AD,25,0)</f>
        <v>#N/A</v>
      </c>
      <c r="T455" s="4" t="e">
        <f>VLOOKUP(tbl2_2!A455,ishod_substance!A:AD,26,0)</f>
        <v>#N/A</v>
      </c>
      <c r="U455" s="4" t="e">
        <f>VLOOKUP(tbl2_2!A455,ishod_substance!A:AD,27,0)</f>
        <v>#N/A</v>
      </c>
      <c r="V455" s="166" t="e">
        <f>VLOOKUP(tbl2_2!A455,ishod_substance!A:AD,29,0)</f>
        <v>#N/A</v>
      </c>
      <c r="W455" s="166" t="e">
        <f>VLOOKUP(tbl2_2!A455,ishod_substance!A:AD,30,0)</f>
        <v>#N/A</v>
      </c>
      <c r="X455" s="166" t="e">
        <f>VLOOKUP(tbl2_2!A455,ishod_substance!A:AD,30,0)</f>
        <v>#N/A</v>
      </c>
      <c r="Y455" s="10" t="e">
        <f>VLOOKUP(tbl2_2!A455,ishod_substance!A:AD,7,0)</f>
        <v>#N/A</v>
      </c>
      <c r="Z455" s="9" t="e">
        <f>VLOOKUP(Y455,quide!$A$2:$B$1006,2,0)</f>
        <v>#N/A</v>
      </c>
      <c r="AA455" s="4" t="e">
        <f>VLOOKUP(Y455,quide!$A$2:$J$1006,10,0)</f>
        <v>#N/A</v>
      </c>
      <c r="AB455" s="50" t="e">
        <f>VLOOKUP(tbl2_2!A455,ishod_substance!A:AD,8,0)</f>
        <v>#N/A</v>
      </c>
      <c r="AC455" s="28" t="e">
        <f t="shared" si="8"/>
        <v>#N/A</v>
      </c>
      <c r="AD455" s="27" t="e">
        <f>VLOOKUP(tbl2_2!A455,ishod_substance!A:AD,9,0)</f>
        <v>#N/A</v>
      </c>
      <c r="AE455" s="8" t="e">
        <f>VLOOKUP(tbl2_2!A455,ishod_substance!A:AD,9,0)</f>
        <v>#N/A</v>
      </c>
      <c r="AF455" s="12"/>
    </row>
    <row r="456" spans="1:32" hidden="1" x14ac:dyDescent="0.25">
      <c r="A456">
        <v>448</v>
      </c>
      <c r="B456" s="85">
        <f>IFERROR(IF(OR(AND(ishod_substance!$O$1=3,OR(VLOOKUP('tbl2'!Y456,quide!A:G,7,0)=2,VLOOKUP('tbl2'!Y456,quide!A:G,7,0)=1)),AND(ishod_substance!$O$1=2,VLOOKUP('tbl2'!Y456,quide!A:I,9,0)=1)),1,0),0)</f>
        <v>0</v>
      </c>
      <c r="C456" s="5" t="e">
        <f>VLOOKUP(tbl2_2!A456,ishod_substance!A:P,2,0)</f>
        <v>#N/A</v>
      </c>
      <c r="D456" s="7" t="e">
        <f>VLOOKUP(tbl2_2!A456,ishod_substance!A:P,3,0)</f>
        <v>#N/A</v>
      </c>
      <c r="E456" s="5" t="e">
        <f>VLOOKUP(tbl2_2!A456,ishod_substance!A:P,11,0)</f>
        <v>#N/A</v>
      </c>
      <c r="F456" s="6" t="e">
        <f>VLOOKUP(tbl2_2!A456,ishod_substance!A:P,15,0)</f>
        <v>#N/A</v>
      </c>
      <c r="G456" s="6" t="e">
        <f>VLOOKUP(tbl2_2!A456,ishod_substance!A:P,12,0)&amp;"/"&amp;VLOOKUP(tbl2_2!A456,ishod_substance!A:P,14,0)</f>
        <v>#N/A</v>
      </c>
      <c r="H456" s="29" t="e">
        <f>VLOOKUP(tbl2_2!A456,ishod_substance!A:P,6,0)</f>
        <v>#N/A</v>
      </c>
      <c r="I456" s="10" t="e">
        <f>VLOOKUP(tbl2_2!A456,ishod_substance!A:P,15,0)</f>
        <v>#N/A</v>
      </c>
      <c r="J456" s="10" t="e">
        <f>VLOOKUP(tbl2_2!A456,ishod_substance!A:P,5,0)</f>
        <v>#N/A</v>
      </c>
      <c r="K456" s="84" t="e">
        <f>VLOOKUP(tbl2_2!A456,ishod_substance!A:Q,17,0)</f>
        <v>#N/A</v>
      </c>
      <c r="L456" s="84" t="e">
        <f>VLOOKUP(tbl2_2!A456,ishod_substance!A:R,18,0)</f>
        <v>#N/A</v>
      </c>
      <c r="M456" s="165" t="e">
        <f>VLOOKUP(tbl2_2!A456,ishod_substance!A:AD,28,0)</f>
        <v>#N/A</v>
      </c>
      <c r="N456" s="4" t="e">
        <f>VLOOKUP(tbl2_2!A456,ishod_substance!A:AD,20,0)</f>
        <v>#N/A</v>
      </c>
      <c r="O456" s="4" t="e">
        <f>VLOOKUP(tbl2_2!A456,ishod_substance!A:AD,21,0)</f>
        <v>#N/A</v>
      </c>
      <c r="P456" s="4" t="e">
        <f>VLOOKUP(tbl2_2!A456,ishod_substance!A:AD,22,0)</f>
        <v>#N/A</v>
      </c>
      <c r="Q456" s="4" t="e">
        <f>VLOOKUP(tbl2_2!A456,ishod_substance!A:AD,23,0)</f>
        <v>#N/A</v>
      </c>
      <c r="R456" s="4" t="e">
        <f>VLOOKUP(tbl2_2!A456,ishod_substance!A:AD,24,0)</f>
        <v>#N/A</v>
      </c>
      <c r="S456" s="4" t="e">
        <f>VLOOKUP(tbl2_2!A456,ishod_substance!A:AD,25,0)</f>
        <v>#N/A</v>
      </c>
      <c r="T456" s="4" t="e">
        <f>VLOOKUP(tbl2_2!A456,ishod_substance!A:AD,26,0)</f>
        <v>#N/A</v>
      </c>
      <c r="U456" s="4" t="e">
        <f>VLOOKUP(tbl2_2!A456,ishod_substance!A:AD,27,0)</f>
        <v>#N/A</v>
      </c>
      <c r="V456" s="166" t="e">
        <f>VLOOKUP(tbl2_2!A456,ishod_substance!A:AD,29,0)</f>
        <v>#N/A</v>
      </c>
      <c r="W456" s="166" t="e">
        <f>VLOOKUP(tbl2_2!A456,ishod_substance!A:AD,30,0)</f>
        <v>#N/A</v>
      </c>
      <c r="X456" s="166" t="e">
        <f>VLOOKUP(tbl2_2!A456,ishod_substance!A:AD,30,0)</f>
        <v>#N/A</v>
      </c>
      <c r="Y456" s="10" t="e">
        <f>VLOOKUP(tbl2_2!A456,ishod_substance!A:AD,7,0)</f>
        <v>#N/A</v>
      </c>
      <c r="Z456" s="9" t="e">
        <f>VLOOKUP(Y456,quide!$A$2:$B$1006,2,0)</f>
        <v>#N/A</v>
      </c>
      <c r="AA456" s="4" t="e">
        <f>VLOOKUP(Y456,quide!$A$2:$J$1006,10,0)</f>
        <v>#N/A</v>
      </c>
      <c r="AB456" s="50" t="e">
        <f>VLOOKUP(tbl2_2!A456,ishod_substance!A:AD,8,0)</f>
        <v>#N/A</v>
      </c>
      <c r="AC456" s="28" t="e">
        <f t="shared" si="8"/>
        <v>#N/A</v>
      </c>
      <c r="AD456" s="27" t="e">
        <f>VLOOKUP(tbl2_2!A456,ishod_substance!A:AD,9,0)</f>
        <v>#N/A</v>
      </c>
      <c r="AE456" s="8" t="e">
        <f>VLOOKUP(tbl2_2!A456,ishod_substance!A:AD,9,0)</f>
        <v>#N/A</v>
      </c>
      <c r="AF456" s="12"/>
    </row>
    <row r="457" spans="1:32" hidden="1" x14ac:dyDescent="0.25">
      <c r="A457">
        <v>449</v>
      </c>
      <c r="B457" s="85">
        <f>IFERROR(IF(OR(AND(ishod_substance!$O$1=3,OR(VLOOKUP('tbl2'!Y457,quide!A:G,7,0)=2,VLOOKUP('tbl2'!Y457,quide!A:G,7,0)=1)),AND(ishod_substance!$O$1=2,VLOOKUP('tbl2'!Y457,quide!A:I,9,0)=1)),1,0),0)</f>
        <v>0</v>
      </c>
      <c r="C457" s="5" t="e">
        <f>VLOOKUP(tbl2_2!A457,ishod_substance!A:P,2,0)</f>
        <v>#N/A</v>
      </c>
      <c r="D457" s="7" t="e">
        <f>VLOOKUP(tbl2_2!A457,ishod_substance!A:P,3,0)</f>
        <v>#N/A</v>
      </c>
      <c r="E457" s="5" t="e">
        <f>VLOOKUP(tbl2_2!A457,ishod_substance!A:P,11,0)</f>
        <v>#N/A</v>
      </c>
      <c r="F457" s="6" t="e">
        <f>VLOOKUP(tbl2_2!A457,ishod_substance!A:P,15,0)</f>
        <v>#N/A</v>
      </c>
      <c r="G457" s="6" t="e">
        <f>VLOOKUP(tbl2_2!A457,ishod_substance!A:P,12,0)&amp;"/"&amp;VLOOKUP(tbl2_2!A457,ishod_substance!A:P,14,0)</f>
        <v>#N/A</v>
      </c>
      <c r="H457" s="29" t="e">
        <f>VLOOKUP(tbl2_2!A457,ishod_substance!A:P,6,0)</f>
        <v>#N/A</v>
      </c>
      <c r="I457" s="10" t="e">
        <f>VLOOKUP(tbl2_2!A457,ishod_substance!A:P,15,0)</f>
        <v>#N/A</v>
      </c>
      <c r="J457" s="10" t="e">
        <f>VLOOKUP(tbl2_2!A457,ishod_substance!A:P,5,0)</f>
        <v>#N/A</v>
      </c>
      <c r="K457" s="84" t="e">
        <f>VLOOKUP(tbl2_2!A457,ishod_substance!A:Q,17,0)</f>
        <v>#N/A</v>
      </c>
      <c r="L457" s="84" t="e">
        <f>VLOOKUP(tbl2_2!A457,ishod_substance!A:R,18,0)</f>
        <v>#N/A</v>
      </c>
      <c r="M457" s="165" t="e">
        <f>VLOOKUP(tbl2_2!A457,ishod_substance!A:AD,28,0)</f>
        <v>#N/A</v>
      </c>
      <c r="N457" s="4" t="e">
        <f>VLOOKUP(tbl2_2!A457,ishod_substance!A:AD,20,0)</f>
        <v>#N/A</v>
      </c>
      <c r="O457" s="4" t="e">
        <f>VLOOKUP(tbl2_2!A457,ishod_substance!A:AD,21,0)</f>
        <v>#N/A</v>
      </c>
      <c r="P457" s="4" t="e">
        <f>VLOOKUP(tbl2_2!A457,ishod_substance!A:AD,22,0)</f>
        <v>#N/A</v>
      </c>
      <c r="Q457" s="4" t="e">
        <f>VLOOKUP(tbl2_2!A457,ishod_substance!A:AD,23,0)</f>
        <v>#N/A</v>
      </c>
      <c r="R457" s="4" t="e">
        <f>VLOOKUP(tbl2_2!A457,ishod_substance!A:AD,24,0)</f>
        <v>#N/A</v>
      </c>
      <c r="S457" s="4" t="e">
        <f>VLOOKUP(tbl2_2!A457,ishod_substance!A:AD,25,0)</f>
        <v>#N/A</v>
      </c>
      <c r="T457" s="4" t="e">
        <f>VLOOKUP(tbl2_2!A457,ishod_substance!A:AD,26,0)</f>
        <v>#N/A</v>
      </c>
      <c r="U457" s="4" t="e">
        <f>VLOOKUP(tbl2_2!A457,ishod_substance!A:AD,27,0)</f>
        <v>#N/A</v>
      </c>
      <c r="V457" s="166" t="e">
        <f>VLOOKUP(tbl2_2!A457,ishod_substance!A:AD,29,0)</f>
        <v>#N/A</v>
      </c>
      <c r="W457" s="166" t="e">
        <f>VLOOKUP(tbl2_2!A457,ishod_substance!A:AD,30,0)</f>
        <v>#N/A</v>
      </c>
      <c r="X457" s="166" t="e">
        <f>VLOOKUP(tbl2_2!A457,ishod_substance!A:AD,30,0)</f>
        <v>#N/A</v>
      </c>
      <c r="Y457" s="10" t="e">
        <f>VLOOKUP(tbl2_2!A457,ishod_substance!A:AD,7,0)</f>
        <v>#N/A</v>
      </c>
      <c r="Z457" s="9" t="e">
        <f>VLOOKUP(Y457,quide!$A$2:$B$1006,2,0)</f>
        <v>#N/A</v>
      </c>
      <c r="AA457" s="4" t="e">
        <f>VLOOKUP(Y457,quide!$A$2:$J$1006,10,0)</f>
        <v>#N/A</v>
      </c>
      <c r="AB457" s="50" t="e">
        <f>VLOOKUP(tbl2_2!A457,ishod_substance!A:AD,8,0)</f>
        <v>#N/A</v>
      </c>
      <c r="AC457" s="28" t="e">
        <f t="shared" si="8"/>
        <v>#N/A</v>
      </c>
      <c r="AD457" s="27" t="e">
        <f>VLOOKUP(tbl2_2!A457,ishod_substance!A:AD,9,0)</f>
        <v>#N/A</v>
      </c>
      <c r="AE457" s="8" t="e">
        <f>VLOOKUP(tbl2_2!A457,ishod_substance!A:AD,9,0)</f>
        <v>#N/A</v>
      </c>
      <c r="AF457" s="12"/>
    </row>
    <row r="458" spans="1:32" hidden="1" x14ac:dyDescent="0.25">
      <c r="A458">
        <v>450</v>
      </c>
      <c r="B458" s="85">
        <f>IFERROR(IF(OR(AND(ishod_substance!$O$1=3,OR(VLOOKUP('tbl2'!Y458,quide!A:G,7,0)=2,VLOOKUP('tbl2'!Y458,quide!A:G,7,0)=1)),AND(ishod_substance!$O$1=2,VLOOKUP('tbl2'!Y458,quide!A:I,9,0)=1)),1,0),0)</f>
        <v>0</v>
      </c>
      <c r="C458" s="5" t="e">
        <f>VLOOKUP(tbl2_2!A458,ishod_substance!A:P,2,0)</f>
        <v>#N/A</v>
      </c>
      <c r="D458" s="7" t="e">
        <f>VLOOKUP(tbl2_2!A458,ishod_substance!A:P,3,0)</f>
        <v>#N/A</v>
      </c>
      <c r="E458" s="5" t="e">
        <f>VLOOKUP(tbl2_2!A458,ishod_substance!A:P,11,0)</f>
        <v>#N/A</v>
      </c>
      <c r="F458" s="6" t="e">
        <f>VLOOKUP(tbl2_2!A458,ishod_substance!A:P,15,0)</f>
        <v>#N/A</v>
      </c>
      <c r="G458" s="6" t="e">
        <f>VLOOKUP(tbl2_2!A458,ishod_substance!A:P,12,0)&amp;"/"&amp;VLOOKUP(tbl2_2!A458,ishod_substance!A:P,14,0)</f>
        <v>#N/A</v>
      </c>
      <c r="H458" s="29" t="e">
        <f>VLOOKUP(tbl2_2!A458,ishod_substance!A:P,6,0)</f>
        <v>#N/A</v>
      </c>
      <c r="I458" s="10" t="e">
        <f>VLOOKUP(tbl2_2!A458,ishod_substance!A:P,15,0)</f>
        <v>#N/A</v>
      </c>
      <c r="J458" s="10" t="e">
        <f>VLOOKUP(tbl2_2!A458,ishod_substance!A:P,5,0)</f>
        <v>#N/A</v>
      </c>
      <c r="K458" s="84" t="e">
        <f>VLOOKUP(tbl2_2!A458,ishod_substance!A:Q,17,0)</f>
        <v>#N/A</v>
      </c>
      <c r="L458" s="84" t="e">
        <f>VLOOKUP(tbl2_2!A458,ishod_substance!A:R,18,0)</f>
        <v>#N/A</v>
      </c>
      <c r="M458" s="165" t="e">
        <f>VLOOKUP(tbl2_2!A458,ishod_substance!A:AD,28,0)</f>
        <v>#N/A</v>
      </c>
      <c r="N458" s="4" t="e">
        <f>VLOOKUP(tbl2_2!A458,ishod_substance!A:AD,20,0)</f>
        <v>#N/A</v>
      </c>
      <c r="O458" s="4" t="e">
        <f>VLOOKUP(tbl2_2!A458,ishod_substance!A:AD,21,0)</f>
        <v>#N/A</v>
      </c>
      <c r="P458" s="4" t="e">
        <f>VLOOKUP(tbl2_2!A458,ishod_substance!A:AD,22,0)</f>
        <v>#N/A</v>
      </c>
      <c r="Q458" s="4" t="e">
        <f>VLOOKUP(tbl2_2!A458,ishod_substance!A:AD,23,0)</f>
        <v>#N/A</v>
      </c>
      <c r="R458" s="4" t="e">
        <f>VLOOKUP(tbl2_2!A458,ishod_substance!A:AD,24,0)</f>
        <v>#N/A</v>
      </c>
      <c r="S458" s="4" t="e">
        <f>VLOOKUP(tbl2_2!A458,ishod_substance!A:AD,25,0)</f>
        <v>#N/A</v>
      </c>
      <c r="T458" s="4" t="e">
        <f>VLOOKUP(tbl2_2!A458,ishod_substance!A:AD,26,0)</f>
        <v>#N/A</v>
      </c>
      <c r="U458" s="4" t="e">
        <f>VLOOKUP(tbl2_2!A458,ishod_substance!A:AD,27,0)</f>
        <v>#N/A</v>
      </c>
      <c r="V458" s="166" t="e">
        <f>VLOOKUP(tbl2_2!A458,ishod_substance!A:AD,29,0)</f>
        <v>#N/A</v>
      </c>
      <c r="W458" s="166" t="e">
        <f>VLOOKUP(tbl2_2!A458,ishod_substance!A:AD,30,0)</f>
        <v>#N/A</v>
      </c>
      <c r="X458" s="166" t="e">
        <f>VLOOKUP(tbl2_2!A458,ishod_substance!A:AD,30,0)</f>
        <v>#N/A</v>
      </c>
      <c r="Y458" s="10" t="e">
        <f>VLOOKUP(tbl2_2!A458,ishod_substance!A:AD,7,0)</f>
        <v>#N/A</v>
      </c>
      <c r="Z458" s="9" t="e">
        <f>VLOOKUP(Y458,quide!$A$2:$B$1006,2,0)</f>
        <v>#N/A</v>
      </c>
      <c r="AA458" s="4" t="e">
        <f>VLOOKUP(Y458,quide!$A$2:$J$1006,10,0)</f>
        <v>#N/A</v>
      </c>
      <c r="AB458" s="50" t="e">
        <f>VLOOKUP(tbl2_2!A458,ishod_substance!A:AD,8,0)</f>
        <v>#N/A</v>
      </c>
      <c r="AC458" s="28" t="e">
        <f t="shared" si="8"/>
        <v>#N/A</v>
      </c>
      <c r="AD458" s="27" t="e">
        <f>VLOOKUP(tbl2_2!A458,ishod_substance!A:AD,9,0)</f>
        <v>#N/A</v>
      </c>
      <c r="AE458" s="8" t="e">
        <f>VLOOKUP(tbl2_2!A458,ishod_substance!A:AD,9,0)</f>
        <v>#N/A</v>
      </c>
      <c r="AF458" s="12"/>
    </row>
    <row r="459" spans="1:32" hidden="1" x14ac:dyDescent="0.25">
      <c r="A459">
        <v>451</v>
      </c>
      <c r="B459" s="85">
        <f>IFERROR(IF(OR(AND(ishod_substance!$O$1=3,OR(VLOOKUP('tbl2'!Y459,quide!A:G,7,0)=2,VLOOKUP('tbl2'!Y459,quide!A:G,7,0)=1)),AND(ishod_substance!$O$1=2,VLOOKUP('tbl2'!Y459,quide!A:I,9,0)=1)),1,0),0)</f>
        <v>0</v>
      </c>
      <c r="C459" s="5" t="e">
        <f>VLOOKUP(tbl2_2!A459,ishod_substance!A:P,2,0)</f>
        <v>#N/A</v>
      </c>
      <c r="D459" s="7" t="e">
        <f>VLOOKUP(tbl2_2!A459,ishod_substance!A:P,3,0)</f>
        <v>#N/A</v>
      </c>
      <c r="E459" s="5" t="e">
        <f>VLOOKUP(tbl2_2!A459,ishod_substance!A:P,11,0)</f>
        <v>#N/A</v>
      </c>
      <c r="F459" s="6" t="e">
        <f>VLOOKUP(tbl2_2!A459,ishod_substance!A:P,15,0)</f>
        <v>#N/A</v>
      </c>
      <c r="G459" s="6" t="e">
        <f>VLOOKUP(tbl2_2!A459,ishod_substance!A:P,12,0)&amp;"/"&amp;VLOOKUP(tbl2_2!A459,ishod_substance!A:P,14,0)</f>
        <v>#N/A</v>
      </c>
      <c r="H459" s="29" t="e">
        <f>VLOOKUP(tbl2_2!A459,ishod_substance!A:P,6,0)</f>
        <v>#N/A</v>
      </c>
      <c r="I459" s="10" t="e">
        <f>VLOOKUP(tbl2_2!A459,ishod_substance!A:P,15,0)</f>
        <v>#N/A</v>
      </c>
      <c r="J459" s="10" t="e">
        <f>VLOOKUP(tbl2_2!A459,ishod_substance!A:P,5,0)</f>
        <v>#N/A</v>
      </c>
      <c r="K459" s="84" t="e">
        <f>VLOOKUP(tbl2_2!A459,ishod_substance!A:Q,17,0)</f>
        <v>#N/A</v>
      </c>
      <c r="L459" s="84" t="e">
        <f>VLOOKUP(tbl2_2!A459,ishod_substance!A:R,18,0)</f>
        <v>#N/A</v>
      </c>
      <c r="M459" s="165" t="e">
        <f>VLOOKUP(tbl2_2!A459,ishod_substance!A:AD,28,0)</f>
        <v>#N/A</v>
      </c>
      <c r="N459" s="4" t="e">
        <f>VLOOKUP(tbl2_2!A459,ishod_substance!A:AD,20,0)</f>
        <v>#N/A</v>
      </c>
      <c r="O459" s="4" t="e">
        <f>VLOOKUP(tbl2_2!A459,ishod_substance!A:AD,21,0)</f>
        <v>#N/A</v>
      </c>
      <c r="P459" s="4" t="e">
        <f>VLOOKUP(tbl2_2!A459,ishod_substance!A:AD,22,0)</f>
        <v>#N/A</v>
      </c>
      <c r="Q459" s="4" t="e">
        <f>VLOOKUP(tbl2_2!A459,ishod_substance!A:AD,23,0)</f>
        <v>#N/A</v>
      </c>
      <c r="R459" s="4" t="e">
        <f>VLOOKUP(tbl2_2!A459,ishod_substance!A:AD,24,0)</f>
        <v>#N/A</v>
      </c>
      <c r="S459" s="4" t="e">
        <f>VLOOKUP(tbl2_2!A459,ishod_substance!A:AD,25,0)</f>
        <v>#N/A</v>
      </c>
      <c r="T459" s="4" t="e">
        <f>VLOOKUP(tbl2_2!A459,ishod_substance!A:AD,26,0)</f>
        <v>#N/A</v>
      </c>
      <c r="U459" s="4" t="e">
        <f>VLOOKUP(tbl2_2!A459,ishod_substance!A:AD,27,0)</f>
        <v>#N/A</v>
      </c>
      <c r="V459" s="166" t="e">
        <f>VLOOKUP(tbl2_2!A459,ishod_substance!A:AD,29,0)</f>
        <v>#N/A</v>
      </c>
      <c r="W459" s="166" t="e">
        <f>VLOOKUP(tbl2_2!A459,ishod_substance!A:AD,30,0)</f>
        <v>#N/A</v>
      </c>
      <c r="X459" s="166" t="e">
        <f>VLOOKUP(tbl2_2!A459,ishod_substance!A:AD,30,0)</f>
        <v>#N/A</v>
      </c>
      <c r="Y459" s="10" t="e">
        <f>VLOOKUP(tbl2_2!A459,ishod_substance!A:AD,7,0)</f>
        <v>#N/A</v>
      </c>
      <c r="Z459" s="9" t="e">
        <f>VLOOKUP(Y459,quide!$A$2:$B$1006,2,0)</f>
        <v>#N/A</v>
      </c>
      <c r="AA459" s="4" t="e">
        <f>VLOOKUP(Y459,quide!$A$2:$J$1006,10,0)</f>
        <v>#N/A</v>
      </c>
      <c r="AB459" s="50" t="e">
        <f>VLOOKUP(tbl2_2!A459,ishod_substance!A:AD,8,0)</f>
        <v>#N/A</v>
      </c>
      <c r="AC459" s="28" t="e">
        <f t="shared" si="8"/>
        <v>#N/A</v>
      </c>
      <c r="AD459" s="27" t="e">
        <f>VLOOKUP(tbl2_2!A459,ishod_substance!A:AD,9,0)</f>
        <v>#N/A</v>
      </c>
      <c r="AE459" s="8" t="e">
        <f>VLOOKUP(tbl2_2!A459,ishod_substance!A:AD,9,0)</f>
        <v>#N/A</v>
      </c>
      <c r="AF459" s="12"/>
    </row>
    <row r="460" spans="1:32" hidden="1" x14ac:dyDescent="0.25">
      <c r="A460">
        <v>452</v>
      </c>
      <c r="B460" s="85">
        <f>IFERROR(IF(OR(AND(ishod_substance!$O$1=3,OR(VLOOKUP('tbl2'!Y460,quide!A:G,7,0)=2,VLOOKUP('tbl2'!Y460,quide!A:G,7,0)=1)),AND(ishod_substance!$O$1=2,VLOOKUP('tbl2'!Y460,quide!A:I,9,0)=1)),1,0),0)</f>
        <v>0</v>
      </c>
      <c r="C460" s="5" t="e">
        <f>VLOOKUP(tbl2_2!A460,ishod_substance!A:P,2,0)</f>
        <v>#N/A</v>
      </c>
      <c r="D460" s="7" t="e">
        <f>VLOOKUP(tbl2_2!A460,ishod_substance!A:P,3,0)</f>
        <v>#N/A</v>
      </c>
      <c r="E460" s="5" t="e">
        <f>VLOOKUP(tbl2_2!A460,ishod_substance!A:P,11,0)</f>
        <v>#N/A</v>
      </c>
      <c r="F460" s="6" t="e">
        <f>VLOOKUP(tbl2_2!A460,ishod_substance!A:P,15,0)</f>
        <v>#N/A</v>
      </c>
      <c r="G460" s="6" t="e">
        <f>VLOOKUP(tbl2_2!A460,ishod_substance!A:P,12,0)&amp;"/"&amp;VLOOKUP(tbl2_2!A460,ishod_substance!A:P,14,0)</f>
        <v>#N/A</v>
      </c>
      <c r="H460" s="29" t="e">
        <f>VLOOKUP(tbl2_2!A460,ishod_substance!A:P,6,0)</f>
        <v>#N/A</v>
      </c>
      <c r="I460" s="10" t="e">
        <f>VLOOKUP(tbl2_2!A460,ishod_substance!A:P,15,0)</f>
        <v>#N/A</v>
      </c>
      <c r="J460" s="10" t="e">
        <f>VLOOKUP(tbl2_2!A460,ishod_substance!A:P,5,0)</f>
        <v>#N/A</v>
      </c>
      <c r="K460" s="84" t="e">
        <f>VLOOKUP(tbl2_2!A460,ishod_substance!A:Q,17,0)</f>
        <v>#N/A</v>
      </c>
      <c r="L460" s="84" t="e">
        <f>VLOOKUP(tbl2_2!A460,ishod_substance!A:R,18,0)</f>
        <v>#N/A</v>
      </c>
      <c r="M460" s="165" t="e">
        <f>VLOOKUP(tbl2_2!A460,ishod_substance!A:AD,28,0)</f>
        <v>#N/A</v>
      </c>
      <c r="N460" s="4" t="e">
        <f>VLOOKUP(tbl2_2!A460,ishod_substance!A:AD,20,0)</f>
        <v>#N/A</v>
      </c>
      <c r="O460" s="4" t="e">
        <f>VLOOKUP(tbl2_2!A460,ishod_substance!A:AD,21,0)</f>
        <v>#N/A</v>
      </c>
      <c r="P460" s="4" t="e">
        <f>VLOOKUP(tbl2_2!A460,ishod_substance!A:AD,22,0)</f>
        <v>#N/A</v>
      </c>
      <c r="Q460" s="4" t="e">
        <f>VLOOKUP(tbl2_2!A460,ishod_substance!A:AD,23,0)</f>
        <v>#N/A</v>
      </c>
      <c r="R460" s="4" t="e">
        <f>VLOOKUP(tbl2_2!A460,ishod_substance!A:AD,24,0)</f>
        <v>#N/A</v>
      </c>
      <c r="S460" s="4" t="e">
        <f>VLOOKUP(tbl2_2!A460,ishod_substance!A:AD,25,0)</f>
        <v>#N/A</v>
      </c>
      <c r="T460" s="4" t="e">
        <f>VLOOKUP(tbl2_2!A460,ishod_substance!A:AD,26,0)</f>
        <v>#N/A</v>
      </c>
      <c r="U460" s="4" t="e">
        <f>VLOOKUP(tbl2_2!A460,ishod_substance!A:AD,27,0)</f>
        <v>#N/A</v>
      </c>
      <c r="V460" s="166" t="e">
        <f>VLOOKUP(tbl2_2!A460,ishod_substance!A:AD,29,0)</f>
        <v>#N/A</v>
      </c>
      <c r="W460" s="166" t="e">
        <f>VLOOKUP(tbl2_2!A460,ishod_substance!A:AD,30,0)</f>
        <v>#N/A</v>
      </c>
      <c r="X460" s="166" t="e">
        <f>VLOOKUP(tbl2_2!A460,ishod_substance!A:AD,30,0)</f>
        <v>#N/A</v>
      </c>
      <c r="Y460" s="10" t="e">
        <f>VLOOKUP(tbl2_2!A460,ishod_substance!A:AD,7,0)</f>
        <v>#N/A</v>
      </c>
      <c r="Z460" s="9" t="e">
        <f>VLOOKUP(Y460,quide!$A$2:$B$1006,2,0)</f>
        <v>#N/A</v>
      </c>
      <c r="AA460" s="4" t="e">
        <f>VLOOKUP(Y460,quide!$A$2:$J$1006,10,0)</f>
        <v>#N/A</v>
      </c>
      <c r="AB460" s="50" t="e">
        <f>VLOOKUP(tbl2_2!A460,ishod_substance!A:AD,8,0)</f>
        <v>#N/A</v>
      </c>
      <c r="AC460" s="28" t="e">
        <f t="shared" si="8"/>
        <v>#N/A</v>
      </c>
      <c r="AD460" s="27" t="e">
        <f>VLOOKUP(tbl2_2!A460,ishod_substance!A:AD,9,0)</f>
        <v>#N/A</v>
      </c>
      <c r="AE460" s="8" t="e">
        <f>VLOOKUP(tbl2_2!A460,ishod_substance!A:AD,9,0)</f>
        <v>#N/A</v>
      </c>
      <c r="AF460" s="12"/>
    </row>
    <row r="461" spans="1:32" hidden="1" x14ac:dyDescent="0.25">
      <c r="A461">
        <v>453</v>
      </c>
      <c r="B461" s="85">
        <f>IFERROR(IF(OR(AND(ishod_substance!$O$1=3,OR(VLOOKUP('tbl2'!Y461,quide!A:G,7,0)=2,VLOOKUP('tbl2'!Y461,quide!A:G,7,0)=1)),AND(ishod_substance!$O$1=2,VLOOKUP('tbl2'!Y461,quide!A:I,9,0)=1)),1,0),0)</f>
        <v>0</v>
      </c>
      <c r="C461" s="5" t="e">
        <f>VLOOKUP(tbl2_2!A461,ishod_substance!A:P,2,0)</f>
        <v>#N/A</v>
      </c>
      <c r="D461" s="7" t="e">
        <f>VLOOKUP(tbl2_2!A461,ishod_substance!A:P,3,0)</f>
        <v>#N/A</v>
      </c>
      <c r="E461" s="5" t="e">
        <f>VLOOKUP(tbl2_2!A461,ishod_substance!A:P,11,0)</f>
        <v>#N/A</v>
      </c>
      <c r="F461" s="6" t="e">
        <f>VLOOKUP(tbl2_2!A461,ishod_substance!A:P,15,0)</f>
        <v>#N/A</v>
      </c>
      <c r="G461" s="6" t="e">
        <f>VLOOKUP(tbl2_2!A461,ishod_substance!A:P,12,0)&amp;"/"&amp;VLOOKUP(tbl2_2!A461,ishod_substance!A:P,14,0)</f>
        <v>#N/A</v>
      </c>
      <c r="H461" s="29" t="e">
        <f>VLOOKUP(tbl2_2!A461,ishod_substance!A:P,6,0)</f>
        <v>#N/A</v>
      </c>
      <c r="I461" s="10" t="e">
        <f>VLOOKUP(tbl2_2!A461,ishod_substance!A:P,15,0)</f>
        <v>#N/A</v>
      </c>
      <c r="J461" s="10" t="e">
        <f>VLOOKUP(tbl2_2!A461,ishod_substance!A:P,5,0)</f>
        <v>#N/A</v>
      </c>
      <c r="K461" s="84" t="e">
        <f>VLOOKUP(tbl2_2!A461,ishod_substance!A:Q,17,0)</f>
        <v>#N/A</v>
      </c>
      <c r="L461" s="84" t="e">
        <f>VLOOKUP(tbl2_2!A461,ishod_substance!A:R,18,0)</f>
        <v>#N/A</v>
      </c>
      <c r="M461" s="165" t="e">
        <f>VLOOKUP(tbl2_2!A461,ishod_substance!A:AD,28,0)</f>
        <v>#N/A</v>
      </c>
      <c r="N461" s="4" t="e">
        <f>VLOOKUP(tbl2_2!A461,ishod_substance!A:AD,20,0)</f>
        <v>#N/A</v>
      </c>
      <c r="O461" s="4" t="e">
        <f>VLOOKUP(tbl2_2!A461,ishod_substance!A:AD,21,0)</f>
        <v>#N/A</v>
      </c>
      <c r="P461" s="4" t="e">
        <f>VLOOKUP(tbl2_2!A461,ishod_substance!A:AD,22,0)</f>
        <v>#N/A</v>
      </c>
      <c r="Q461" s="4" t="e">
        <f>VLOOKUP(tbl2_2!A461,ishod_substance!A:AD,23,0)</f>
        <v>#N/A</v>
      </c>
      <c r="R461" s="4" t="e">
        <f>VLOOKUP(tbl2_2!A461,ishod_substance!A:AD,24,0)</f>
        <v>#N/A</v>
      </c>
      <c r="S461" s="4" t="e">
        <f>VLOOKUP(tbl2_2!A461,ishod_substance!A:AD,25,0)</f>
        <v>#N/A</v>
      </c>
      <c r="T461" s="4" t="e">
        <f>VLOOKUP(tbl2_2!A461,ishod_substance!A:AD,26,0)</f>
        <v>#N/A</v>
      </c>
      <c r="U461" s="4" t="e">
        <f>VLOOKUP(tbl2_2!A461,ishod_substance!A:AD,27,0)</f>
        <v>#N/A</v>
      </c>
      <c r="V461" s="166" t="e">
        <f>VLOOKUP(tbl2_2!A461,ishod_substance!A:AD,29,0)</f>
        <v>#N/A</v>
      </c>
      <c r="W461" s="166" t="e">
        <f>VLOOKUP(tbl2_2!A461,ishod_substance!A:AD,30,0)</f>
        <v>#N/A</v>
      </c>
      <c r="X461" s="166" t="e">
        <f>VLOOKUP(tbl2_2!A461,ishod_substance!A:AD,30,0)</f>
        <v>#N/A</v>
      </c>
      <c r="Y461" s="10" t="e">
        <f>VLOOKUP(tbl2_2!A461,ishod_substance!A:AD,7,0)</f>
        <v>#N/A</v>
      </c>
      <c r="Z461" s="9" t="e">
        <f>VLOOKUP(Y461,quide!$A$2:$B$1006,2,0)</f>
        <v>#N/A</v>
      </c>
      <c r="AA461" s="4" t="e">
        <f>VLOOKUP(Y461,quide!$A$2:$J$1006,10,0)</f>
        <v>#N/A</v>
      </c>
      <c r="AB461" s="50" t="e">
        <f>VLOOKUP(tbl2_2!A461,ishod_substance!A:AD,8,0)</f>
        <v>#N/A</v>
      </c>
      <c r="AC461" s="28" t="e">
        <f t="shared" si="8"/>
        <v>#N/A</v>
      </c>
      <c r="AD461" s="27" t="e">
        <f>VLOOKUP(tbl2_2!A461,ishod_substance!A:AD,9,0)</f>
        <v>#N/A</v>
      </c>
      <c r="AE461" s="8" t="e">
        <f>VLOOKUP(tbl2_2!A461,ishod_substance!A:AD,9,0)</f>
        <v>#N/A</v>
      </c>
      <c r="AF461" s="12"/>
    </row>
    <row r="462" spans="1:32" hidden="1" x14ac:dyDescent="0.25">
      <c r="A462">
        <v>454</v>
      </c>
      <c r="B462" s="85">
        <f>IFERROR(IF(OR(AND(ishod_substance!$O$1=3,OR(VLOOKUP('tbl2'!Y462,quide!A:G,7,0)=2,VLOOKUP('tbl2'!Y462,quide!A:G,7,0)=1)),AND(ishod_substance!$O$1=2,VLOOKUP('tbl2'!Y462,quide!A:I,9,0)=1)),1,0),0)</f>
        <v>0</v>
      </c>
      <c r="C462" s="5" t="e">
        <f>VLOOKUP(tbl2_2!A462,ishod_substance!A:P,2,0)</f>
        <v>#N/A</v>
      </c>
      <c r="D462" s="7" t="e">
        <f>VLOOKUP(tbl2_2!A462,ishod_substance!A:P,3,0)</f>
        <v>#N/A</v>
      </c>
      <c r="E462" s="5" t="e">
        <f>VLOOKUP(tbl2_2!A462,ishod_substance!A:P,11,0)</f>
        <v>#N/A</v>
      </c>
      <c r="F462" s="6" t="e">
        <f>VLOOKUP(tbl2_2!A462,ishod_substance!A:P,15,0)</f>
        <v>#N/A</v>
      </c>
      <c r="G462" s="6" t="e">
        <f>VLOOKUP(tbl2_2!A462,ishod_substance!A:P,12,0)&amp;"/"&amp;VLOOKUP(tbl2_2!A462,ishod_substance!A:P,14,0)</f>
        <v>#N/A</v>
      </c>
      <c r="H462" s="29" t="e">
        <f>VLOOKUP(tbl2_2!A462,ishod_substance!A:P,6,0)</f>
        <v>#N/A</v>
      </c>
      <c r="I462" s="10" t="e">
        <f>VLOOKUP(tbl2_2!A462,ishod_substance!A:P,15,0)</f>
        <v>#N/A</v>
      </c>
      <c r="J462" s="10" t="e">
        <f>VLOOKUP(tbl2_2!A462,ishod_substance!A:P,5,0)</f>
        <v>#N/A</v>
      </c>
      <c r="K462" s="84" t="e">
        <f>VLOOKUP(tbl2_2!A462,ishod_substance!A:Q,17,0)</f>
        <v>#N/A</v>
      </c>
      <c r="L462" s="84" t="e">
        <f>VLOOKUP(tbl2_2!A462,ishod_substance!A:R,18,0)</f>
        <v>#N/A</v>
      </c>
      <c r="M462" s="165" t="e">
        <f>VLOOKUP(tbl2_2!A462,ishod_substance!A:AD,28,0)</f>
        <v>#N/A</v>
      </c>
      <c r="N462" s="4" t="e">
        <f>VLOOKUP(tbl2_2!A462,ishod_substance!A:AD,20,0)</f>
        <v>#N/A</v>
      </c>
      <c r="O462" s="4" t="e">
        <f>VLOOKUP(tbl2_2!A462,ishod_substance!A:AD,21,0)</f>
        <v>#N/A</v>
      </c>
      <c r="P462" s="4" t="e">
        <f>VLOOKUP(tbl2_2!A462,ishod_substance!A:AD,22,0)</f>
        <v>#N/A</v>
      </c>
      <c r="Q462" s="4" t="e">
        <f>VLOOKUP(tbl2_2!A462,ishod_substance!A:AD,23,0)</f>
        <v>#N/A</v>
      </c>
      <c r="R462" s="4" t="e">
        <f>VLOOKUP(tbl2_2!A462,ishod_substance!A:AD,24,0)</f>
        <v>#N/A</v>
      </c>
      <c r="S462" s="4" t="e">
        <f>VLOOKUP(tbl2_2!A462,ishod_substance!A:AD,25,0)</f>
        <v>#N/A</v>
      </c>
      <c r="T462" s="4" t="e">
        <f>VLOOKUP(tbl2_2!A462,ishod_substance!A:AD,26,0)</f>
        <v>#N/A</v>
      </c>
      <c r="U462" s="4" t="e">
        <f>VLOOKUP(tbl2_2!A462,ishod_substance!A:AD,27,0)</f>
        <v>#N/A</v>
      </c>
      <c r="V462" s="166" t="e">
        <f>VLOOKUP(tbl2_2!A462,ishod_substance!A:AD,29,0)</f>
        <v>#N/A</v>
      </c>
      <c r="W462" s="166" t="e">
        <f>VLOOKUP(tbl2_2!A462,ishod_substance!A:AD,30,0)</f>
        <v>#N/A</v>
      </c>
      <c r="X462" s="166" t="e">
        <f>VLOOKUP(tbl2_2!A462,ishod_substance!A:AD,30,0)</f>
        <v>#N/A</v>
      </c>
      <c r="Y462" s="10" t="e">
        <f>VLOOKUP(tbl2_2!A462,ishod_substance!A:AD,7,0)</f>
        <v>#N/A</v>
      </c>
      <c r="Z462" s="9" t="e">
        <f>VLOOKUP(Y462,quide!$A$2:$B$1006,2,0)</f>
        <v>#N/A</v>
      </c>
      <c r="AA462" s="4" t="e">
        <f>VLOOKUP(Y462,quide!$A$2:$J$1006,10,0)</f>
        <v>#N/A</v>
      </c>
      <c r="AB462" s="50" t="e">
        <f>VLOOKUP(tbl2_2!A462,ishod_substance!A:AD,8,0)</f>
        <v>#N/A</v>
      </c>
      <c r="AC462" s="28" t="e">
        <f t="shared" si="8"/>
        <v>#N/A</v>
      </c>
      <c r="AD462" s="27" t="e">
        <f>VLOOKUP(tbl2_2!A462,ishod_substance!A:AD,9,0)</f>
        <v>#N/A</v>
      </c>
      <c r="AE462" s="8" t="e">
        <f>VLOOKUP(tbl2_2!A462,ishod_substance!A:AD,9,0)</f>
        <v>#N/A</v>
      </c>
      <c r="AF462" s="12"/>
    </row>
    <row r="463" spans="1:32" hidden="1" x14ac:dyDescent="0.25">
      <c r="A463">
        <v>455</v>
      </c>
      <c r="B463" s="85">
        <f>IFERROR(IF(OR(AND(ishod_substance!$O$1=3,OR(VLOOKUP('tbl2'!Y463,quide!A:G,7,0)=2,VLOOKUP('tbl2'!Y463,quide!A:G,7,0)=1)),AND(ishod_substance!$O$1=2,VLOOKUP('tbl2'!Y463,quide!A:I,9,0)=1)),1,0),0)</f>
        <v>0</v>
      </c>
      <c r="C463" s="5" t="e">
        <f>VLOOKUP(tbl2_2!A463,ishod_substance!A:P,2,0)</f>
        <v>#N/A</v>
      </c>
      <c r="D463" s="7" t="e">
        <f>VLOOKUP(tbl2_2!A463,ishod_substance!A:P,3,0)</f>
        <v>#N/A</v>
      </c>
      <c r="E463" s="5" t="e">
        <f>VLOOKUP(tbl2_2!A463,ishod_substance!A:P,11,0)</f>
        <v>#N/A</v>
      </c>
      <c r="F463" s="6" t="e">
        <f>VLOOKUP(tbl2_2!A463,ishod_substance!A:P,15,0)</f>
        <v>#N/A</v>
      </c>
      <c r="G463" s="6" t="e">
        <f>VLOOKUP(tbl2_2!A463,ishod_substance!A:P,12,0)&amp;"/"&amp;VLOOKUP(tbl2_2!A463,ishod_substance!A:P,14,0)</f>
        <v>#N/A</v>
      </c>
      <c r="H463" s="29" t="e">
        <f>VLOOKUP(tbl2_2!A463,ishod_substance!A:P,6,0)</f>
        <v>#N/A</v>
      </c>
      <c r="I463" s="10" t="e">
        <f>VLOOKUP(tbl2_2!A463,ishod_substance!A:P,15,0)</f>
        <v>#N/A</v>
      </c>
      <c r="J463" s="10" t="e">
        <f>VLOOKUP(tbl2_2!A463,ishod_substance!A:P,5,0)</f>
        <v>#N/A</v>
      </c>
      <c r="K463" s="84" t="e">
        <f>VLOOKUP(tbl2_2!A463,ishod_substance!A:Q,17,0)</f>
        <v>#N/A</v>
      </c>
      <c r="L463" s="84" t="e">
        <f>VLOOKUP(tbl2_2!A463,ishod_substance!A:R,18,0)</f>
        <v>#N/A</v>
      </c>
      <c r="M463" s="165" t="e">
        <f>VLOOKUP(tbl2_2!A463,ishod_substance!A:AD,28,0)</f>
        <v>#N/A</v>
      </c>
      <c r="N463" s="4" t="e">
        <f>VLOOKUP(tbl2_2!A463,ishod_substance!A:AD,20,0)</f>
        <v>#N/A</v>
      </c>
      <c r="O463" s="4" t="e">
        <f>VLOOKUP(tbl2_2!A463,ishod_substance!A:AD,21,0)</f>
        <v>#N/A</v>
      </c>
      <c r="P463" s="4" t="e">
        <f>VLOOKUP(tbl2_2!A463,ishod_substance!A:AD,22,0)</f>
        <v>#N/A</v>
      </c>
      <c r="Q463" s="4" t="e">
        <f>VLOOKUP(tbl2_2!A463,ishod_substance!A:AD,23,0)</f>
        <v>#N/A</v>
      </c>
      <c r="R463" s="4" t="e">
        <f>VLOOKUP(tbl2_2!A463,ishod_substance!A:AD,24,0)</f>
        <v>#N/A</v>
      </c>
      <c r="S463" s="4" t="e">
        <f>VLOOKUP(tbl2_2!A463,ishod_substance!A:AD,25,0)</f>
        <v>#N/A</v>
      </c>
      <c r="T463" s="4" t="e">
        <f>VLOOKUP(tbl2_2!A463,ishod_substance!A:AD,26,0)</f>
        <v>#N/A</v>
      </c>
      <c r="U463" s="4" t="e">
        <f>VLOOKUP(tbl2_2!A463,ishod_substance!A:AD,27,0)</f>
        <v>#N/A</v>
      </c>
      <c r="V463" s="166" t="e">
        <f>VLOOKUP(tbl2_2!A463,ishod_substance!A:AD,29,0)</f>
        <v>#N/A</v>
      </c>
      <c r="W463" s="166" t="e">
        <f>VLOOKUP(tbl2_2!A463,ishod_substance!A:AD,30,0)</f>
        <v>#N/A</v>
      </c>
      <c r="X463" s="166" t="e">
        <f>VLOOKUP(tbl2_2!A463,ishod_substance!A:AD,30,0)</f>
        <v>#N/A</v>
      </c>
      <c r="Y463" s="10" t="e">
        <f>VLOOKUP(tbl2_2!A463,ishod_substance!A:AD,7,0)</f>
        <v>#N/A</v>
      </c>
      <c r="Z463" s="9" t="e">
        <f>VLOOKUP(Y463,quide!$A$2:$B$1006,2,0)</f>
        <v>#N/A</v>
      </c>
      <c r="AA463" s="4" t="e">
        <f>VLOOKUP(Y463,quide!$A$2:$J$1006,10,0)</f>
        <v>#N/A</v>
      </c>
      <c r="AB463" s="50" t="e">
        <f>VLOOKUP(tbl2_2!A463,ishod_substance!A:AD,8,0)</f>
        <v>#N/A</v>
      </c>
      <c r="AC463" s="28" t="e">
        <f t="shared" si="8"/>
        <v>#N/A</v>
      </c>
      <c r="AD463" s="27" t="e">
        <f>VLOOKUP(tbl2_2!A463,ishod_substance!A:AD,9,0)</f>
        <v>#N/A</v>
      </c>
      <c r="AE463" s="8" t="e">
        <f>VLOOKUP(tbl2_2!A463,ishod_substance!A:AD,9,0)</f>
        <v>#N/A</v>
      </c>
      <c r="AF463" s="12"/>
    </row>
    <row r="464" spans="1:32" hidden="1" x14ac:dyDescent="0.25">
      <c r="A464">
        <v>456</v>
      </c>
      <c r="B464" s="85">
        <f>IFERROR(IF(OR(AND(ishod_substance!$O$1=3,OR(VLOOKUP('tbl2'!Y464,quide!A:G,7,0)=2,VLOOKUP('tbl2'!Y464,quide!A:G,7,0)=1)),AND(ishod_substance!$O$1=2,VLOOKUP('tbl2'!Y464,quide!A:I,9,0)=1)),1,0),0)</f>
        <v>0</v>
      </c>
      <c r="C464" s="5" t="e">
        <f>VLOOKUP(tbl2_2!A464,ishod_substance!A:P,2,0)</f>
        <v>#N/A</v>
      </c>
      <c r="D464" s="7" t="e">
        <f>VLOOKUP(tbl2_2!A464,ishod_substance!A:P,3,0)</f>
        <v>#N/A</v>
      </c>
      <c r="E464" s="5" t="e">
        <f>VLOOKUP(tbl2_2!A464,ishod_substance!A:P,11,0)</f>
        <v>#N/A</v>
      </c>
      <c r="F464" s="6" t="e">
        <f>VLOOKUP(tbl2_2!A464,ishod_substance!A:P,15,0)</f>
        <v>#N/A</v>
      </c>
      <c r="G464" s="6" t="e">
        <f>VLOOKUP(tbl2_2!A464,ishod_substance!A:P,12,0)&amp;"/"&amp;VLOOKUP(tbl2_2!A464,ishod_substance!A:P,14,0)</f>
        <v>#N/A</v>
      </c>
      <c r="H464" s="29" t="e">
        <f>VLOOKUP(tbl2_2!A464,ishod_substance!A:P,6,0)</f>
        <v>#N/A</v>
      </c>
      <c r="I464" s="10" t="e">
        <f>VLOOKUP(tbl2_2!A464,ishod_substance!A:P,15,0)</f>
        <v>#N/A</v>
      </c>
      <c r="J464" s="10" t="e">
        <f>VLOOKUP(tbl2_2!A464,ishod_substance!A:P,5,0)</f>
        <v>#N/A</v>
      </c>
      <c r="K464" s="84" t="e">
        <f>VLOOKUP(tbl2_2!A464,ishod_substance!A:Q,17,0)</f>
        <v>#N/A</v>
      </c>
      <c r="L464" s="84" t="e">
        <f>VLOOKUP(tbl2_2!A464,ishod_substance!A:R,18,0)</f>
        <v>#N/A</v>
      </c>
      <c r="M464" s="165" t="e">
        <f>VLOOKUP(tbl2_2!A464,ishod_substance!A:AD,28,0)</f>
        <v>#N/A</v>
      </c>
      <c r="N464" s="4" t="e">
        <f>VLOOKUP(tbl2_2!A464,ishod_substance!A:AD,20,0)</f>
        <v>#N/A</v>
      </c>
      <c r="O464" s="4" t="e">
        <f>VLOOKUP(tbl2_2!A464,ishod_substance!A:AD,21,0)</f>
        <v>#N/A</v>
      </c>
      <c r="P464" s="4" t="e">
        <f>VLOOKUP(tbl2_2!A464,ishod_substance!A:AD,22,0)</f>
        <v>#N/A</v>
      </c>
      <c r="Q464" s="4" t="e">
        <f>VLOOKUP(tbl2_2!A464,ishod_substance!A:AD,23,0)</f>
        <v>#N/A</v>
      </c>
      <c r="R464" s="4" t="e">
        <f>VLOOKUP(tbl2_2!A464,ishod_substance!A:AD,24,0)</f>
        <v>#N/A</v>
      </c>
      <c r="S464" s="4" t="e">
        <f>VLOOKUP(tbl2_2!A464,ishod_substance!A:AD,25,0)</f>
        <v>#N/A</v>
      </c>
      <c r="T464" s="4" t="e">
        <f>VLOOKUP(tbl2_2!A464,ishod_substance!A:AD,26,0)</f>
        <v>#N/A</v>
      </c>
      <c r="U464" s="4" t="e">
        <f>VLOOKUP(tbl2_2!A464,ishod_substance!A:AD,27,0)</f>
        <v>#N/A</v>
      </c>
      <c r="V464" s="166" t="e">
        <f>VLOOKUP(tbl2_2!A464,ishod_substance!A:AD,29,0)</f>
        <v>#N/A</v>
      </c>
      <c r="W464" s="166" t="e">
        <f>VLOOKUP(tbl2_2!A464,ishod_substance!A:AD,30,0)</f>
        <v>#N/A</v>
      </c>
      <c r="X464" s="166" t="e">
        <f>VLOOKUP(tbl2_2!A464,ishod_substance!A:AD,30,0)</f>
        <v>#N/A</v>
      </c>
      <c r="Y464" s="10" t="e">
        <f>VLOOKUP(tbl2_2!A464,ishod_substance!A:AD,7,0)</f>
        <v>#N/A</v>
      </c>
      <c r="Z464" s="9" t="e">
        <f>VLOOKUP(Y464,quide!$A$2:$B$1006,2,0)</f>
        <v>#N/A</v>
      </c>
      <c r="AA464" s="4" t="e">
        <f>VLOOKUP(Y464,quide!$A$2:$J$1006,10,0)</f>
        <v>#N/A</v>
      </c>
      <c r="AB464" s="50" t="e">
        <f>VLOOKUP(tbl2_2!A464,ishod_substance!A:AD,8,0)</f>
        <v>#N/A</v>
      </c>
      <c r="AC464" s="28" t="e">
        <f t="shared" si="8"/>
        <v>#N/A</v>
      </c>
      <c r="AD464" s="27" t="e">
        <f>VLOOKUP(tbl2_2!A464,ishod_substance!A:AD,9,0)</f>
        <v>#N/A</v>
      </c>
      <c r="AE464" s="8" t="e">
        <f>VLOOKUP(tbl2_2!A464,ishod_substance!A:AD,9,0)</f>
        <v>#N/A</v>
      </c>
      <c r="AF464" s="12"/>
    </row>
    <row r="465" spans="1:32" hidden="1" x14ac:dyDescent="0.25">
      <c r="A465">
        <v>457</v>
      </c>
      <c r="B465" s="85">
        <f>IFERROR(IF(OR(AND(ishod_substance!$O$1=3,OR(VLOOKUP('tbl2'!Y465,quide!A:G,7,0)=2,VLOOKUP('tbl2'!Y465,quide!A:G,7,0)=1)),AND(ishod_substance!$O$1=2,VLOOKUP('tbl2'!Y465,quide!A:I,9,0)=1)),1,0),0)</f>
        <v>0</v>
      </c>
      <c r="C465" s="5" t="e">
        <f>VLOOKUP(tbl2_2!A465,ishod_substance!A:P,2,0)</f>
        <v>#N/A</v>
      </c>
      <c r="D465" s="7" t="e">
        <f>VLOOKUP(tbl2_2!A465,ishod_substance!A:P,3,0)</f>
        <v>#N/A</v>
      </c>
      <c r="E465" s="5" t="e">
        <f>VLOOKUP(tbl2_2!A465,ishod_substance!A:P,11,0)</f>
        <v>#N/A</v>
      </c>
      <c r="F465" s="6" t="e">
        <f>VLOOKUP(tbl2_2!A465,ishod_substance!A:P,15,0)</f>
        <v>#N/A</v>
      </c>
      <c r="G465" s="6" t="e">
        <f>VLOOKUP(tbl2_2!A465,ishod_substance!A:P,12,0)&amp;"/"&amp;VLOOKUP(tbl2_2!A465,ishod_substance!A:P,14,0)</f>
        <v>#N/A</v>
      </c>
      <c r="H465" s="29" t="e">
        <f>VLOOKUP(tbl2_2!A465,ishod_substance!A:P,6,0)</f>
        <v>#N/A</v>
      </c>
      <c r="I465" s="10" t="e">
        <f>VLOOKUP(tbl2_2!A465,ishod_substance!A:P,15,0)</f>
        <v>#N/A</v>
      </c>
      <c r="J465" s="10" t="e">
        <f>VLOOKUP(tbl2_2!A465,ishod_substance!A:P,5,0)</f>
        <v>#N/A</v>
      </c>
      <c r="K465" s="84" t="e">
        <f>VLOOKUP(tbl2_2!A465,ishod_substance!A:Q,17,0)</f>
        <v>#N/A</v>
      </c>
      <c r="L465" s="84" t="e">
        <f>VLOOKUP(tbl2_2!A465,ishod_substance!A:R,18,0)</f>
        <v>#N/A</v>
      </c>
      <c r="M465" s="165" t="e">
        <f>VLOOKUP(tbl2_2!A465,ishod_substance!A:AD,28,0)</f>
        <v>#N/A</v>
      </c>
      <c r="N465" s="4" t="e">
        <f>VLOOKUP(tbl2_2!A465,ishod_substance!A:AD,20,0)</f>
        <v>#N/A</v>
      </c>
      <c r="O465" s="4" t="e">
        <f>VLOOKUP(tbl2_2!A465,ishod_substance!A:AD,21,0)</f>
        <v>#N/A</v>
      </c>
      <c r="P465" s="4" t="e">
        <f>VLOOKUP(tbl2_2!A465,ishod_substance!A:AD,22,0)</f>
        <v>#N/A</v>
      </c>
      <c r="Q465" s="4" t="e">
        <f>VLOOKUP(tbl2_2!A465,ishod_substance!A:AD,23,0)</f>
        <v>#N/A</v>
      </c>
      <c r="R465" s="4" t="e">
        <f>VLOOKUP(tbl2_2!A465,ishod_substance!A:AD,24,0)</f>
        <v>#N/A</v>
      </c>
      <c r="S465" s="4" t="e">
        <f>VLOOKUP(tbl2_2!A465,ishod_substance!A:AD,25,0)</f>
        <v>#N/A</v>
      </c>
      <c r="T465" s="4" t="e">
        <f>VLOOKUP(tbl2_2!A465,ishod_substance!A:AD,26,0)</f>
        <v>#N/A</v>
      </c>
      <c r="U465" s="4" t="e">
        <f>VLOOKUP(tbl2_2!A465,ishod_substance!A:AD,27,0)</f>
        <v>#N/A</v>
      </c>
      <c r="V465" s="166" t="e">
        <f>VLOOKUP(tbl2_2!A465,ishod_substance!A:AD,29,0)</f>
        <v>#N/A</v>
      </c>
      <c r="W465" s="166" t="e">
        <f>VLOOKUP(tbl2_2!A465,ishod_substance!A:AD,30,0)</f>
        <v>#N/A</v>
      </c>
      <c r="X465" s="166" t="e">
        <f>VLOOKUP(tbl2_2!A465,ishod_substance!A:AD,30,0)</f>
        <v>#N/A</v>
      </c>
      <c r="Y465" s="10" t="e">
        <f>VLOOKUP(tbl2_2!A465,ishod_substance!A:AD,7,0)</f>
        <v>#N/A</v>
      </c>
      <c r="Z465" s="9" t="e">
        <f>VLOOKUP(Y465,quide!$A$2:$B$1006,2,0)</f>
        <v>#N/A</v>
      </c>
      <c r="AA465" s="4" t="e">
        <f>VLOOKUP(Y465,quide!$A$2:$J$1006,10,0)</f>
        <v>#N/A</v>
      </c>
      <c r="AB465" s="50" t="e">
        <f>VLOOKUP(tbl2_2!A465,ishod_substance!A:AD,8,0)</f>
        <v>#N/A</v>
      </c>
      <c r="AC465" s="28" t="e">
        <f t="shared" si="8"/>
        <v>#N/A</v>
      </c>
      <c r="AD465" s="27" t="e">
        <f>VLOOKUP(tbl2_2!A465,ishod_substance!A:AD,9,0)</f>
        <v>#N/A</v>
      </c>
      <c r="AE465" s="8" t="e">
        <f>VLOOKUP(tbl2_2!A465,ishod_substance!A:AD,9,0)</f>
        <v>#N/A</v>
      </c>
      <c r="AF465" s="12"/>
    </row>
    <row r="466" spans="1:32" hidden="1" x14ac:dyDescent="0.25">
      <c r="A466">
        <v>458</v>
      </c>
      <c r="B466" s="85">
        <f>IFERROR(IF(OR(AND(ishod_substance!$O$1=3,OR(VLOOKUP('tbl2'!Y466,quide!A:G,7,0)=2,VLOOKUP('tbl2'!Y466,quide!A:G,7,0)=1)),AND(ishod_substance!$O$1=2,VLOOKUP('tbl2'!Y466,quide!A:I,9,0)=1)),1,0),0)</f>
        <v>0</v>
      </c>
      <c r="C466" s="5" t="e">
        <f>VLOOKUP(tbl2_2!A466,ishod_substance!A:P,2,0)</f>
        <v>#N/A</v>
      </c>
      <c r="D466" s="7" t="e">
        <f>VLOOKUP(tbl2_2!A466,ishod_substance!A:P,3,0)</f>
        <v>#N/A</v>
      </c>
      <c r="E466" s="5" t="e">
        <f>VLOOKUP(tbl2_2!A466,ishod_substance!A:P,11,0)</f>
        <v>#N/A</v>
      </c>
      <c r="F466" s="6" t="e">
        <f>VLOOKUP(tbl2_2!A466,ishod_substance!A:P,15,0)</f>
        <v>#N/A</v>
      </c>
      <c r="G466" s="6" t="e">
        <f>VLOOKUP(tbl2_2!A466,ishod_substance!A:P,12,0)&amp;"/"&amp;VLOOKUP(tbl2_2!A466,ishod_substance!A:P,14,0)</f>
        <v>#N/A</v>
      </c>
      <c r="H466" s="29" t="e">
        <f>VLOOKUP(tbl2_2!A466,ishod_substance!A:P,6,0)</f>
        <v>#N/A</v>
      </c>
      <c r="I466" s="10" t="e">
        <f>VLOOKUP(tbl2_2!A466,ishod_substance!A:P,15,0)</f>
        <v>#N/A</v>
      </c>
      <c r="J466" s="10" t="e">
        <f>VLOOKUP(tbl2_2!A466,ishod_substance!A:P,5,0)</f>
        <v>#N/A</v>
      </c>
      <c r="K466" s="84" t="e">
        <f>VLOOKUP(tbl2_2!A466,ishod_substance!A:Q,17,0)</f>
        <v>#N/A</v>
      </c>
      <c r="L466" s="84" t="e">
        <f>VLOOKUP(tbl2_2!A466,ishod_substance!A:R,18,0)</f>
        <v>#N/A</v>
      </c>
      <c r="M466" s="165" t="e">
        <f>VLOOKUP(tbl2_2!A466,ishod_substance!A:AD,28,0)</f>
        <v>#N/A</v>
      </c>
      <c r="N466" s="4" t="e">
        <f>VLOOKUP(tbl2_2!A466,ishod_substance!A:AD,20,0)</f>
        <v>#N/A</v>
      </c>
      <c r="O466" s="4" t="e">
        <f>VLOOKUP(tbl2_2!A466,ishod_substance!A:AD,21,0)</f>
        <v>#N/A</v>
      </c>
      <c r="P466" s="4" t="e">
        <f>VLOOKUP(tbl2_2!A466,ishod_substance!A:AD,22,0)</f>
        <v>#N/A</v>
      </c>
      <c r="Q466" s="4" t="e">
        <f>VLOOKUP(tbl2_2!A466,ishod_substance!A:AD,23,0)</f>
        <v>#N/A</v>
      </c>
      <c r="R466" s="4" t="e">
        <f>VLOOKUP(tbl2_2!A466,ishod_substance!A:AD,24,0)</f>
        <v>#N/A</v>
      </c>
      <c r="S466" s="4" t="e">
        <f>VLOOKUP(tbl2_2!A466,ishod_substance!A:AD,25,0)</f>
        <v>#N/A</v>
      </c>
      <c r="T466" s="4" t="e">
        <f>VLOOKUP(tbl2_2!A466,ishod_substance!A:AD,26,0)</f>
        <v>#N/A</v>
      </c>
      <c r="U466" s="4" t="e">
        <f>VLOOKUP(tbl2_2!A466,ishod_substance!A:AD,27,0)</f>
        <v>#N/A</v>
      </c>
      <c r="V466" s="166" t="e">
        <f>VLOOKUP(tbl2_2!A466,ishod_substance!A:AD,29,0)</f>
        <v>#N/A</v>
      </c>
      <c r="W466" s="166" t="e">
        <f>VLOOKUP(tbl2_2!A466,ishod_substance!A:AD,30,0)</f>
        <v>#N/A</v>
      </c>
      <c r="X466" s="166" t="e">
        <f>VLOOKUP(tbl2_2!A466,ishod_substance!A:AD,30,0)</f>
        <v>#N/A</v>
      </c>
      <c r="Y466" s="10" t="e">
        <f>VLOOKUP(tbl2_2!A466,ishod_substance!A:AD,7,0)</f>
        <v>#N/A</v>
      </c>
      <c r="Z466" s="9" t="e">
        <f>VLOOKUP(Y466,quide!$A$2:$B$1006,2,0)</f>
        <v>#N/A</v>
      </c>
      <c r="AA466" s="4" t="e">
        <f>VLOOKUP(Y466,quide!$A$2:$J$1006,10,0)</f>
        <v>#N/A</v>
      </c>
      <c r="AB466" s="50" t="e">
        <f>VLOOKUP(tbl2_2!A466,ishod_substance!A:AD,8,0)</f>
        <v>#N/A</v>
      </c>
      <c r="AC466" s="28" t="e">
        <f t="shared" si="8"/>
        <v>#N/A</v>
      </c>
      <c r="AD466" s="27" t="e">
        <f>VLOOKUP(tbl2_2!A466,ishod_substance!A:AD,9,0)</f>
        <v>#N/A</v>
      </c>
      <c r="AE466" s="8" t="e">
        <f>VLOOKUP(tbl2_2!A466,ishod_substance!A:AD,9,0)</f>
        <v>#N/A</v>
      </c>
      <c r="AF466" s="12"/>
    </row>
    <row r="467" spans="1:32" hidden="1" x14ac:dyDescent="0.25">
      <c r="A467">
        <v>459</v>
      </c>
      <c r="B467" s="85">
        <f>IFERROR(IF(OR(AND(ishod_substance!$O$1=3,OR(VLOOKUP('tbl2'!Y467,quide!A:G,7,0)=2,VLOOKUP('tbl2'!Y467,quide!A:G,7,0)=1)),AND(ishod_substance!$O$1=2,VLOOKUP('tbl2'!Y467,quide!A:I,9,0)=1)),1,0),0)</f>
        <v>0</v>
      </c>
      <c r="C467" s="5" t="e">
        <f>VLOOKUP(tbl2_2!A467,ishod_substance!A:P,2,0)</f>
        <v>#N/A</v>
      </c>
      <c r="D467" s="7" t="e">
        <f>VLOOKUP(tbl2_2!A467,ishod_substance!A:P,3,0)</f>
        <v>#N/A</v>
      </c>
      <c r="E467" s="5" t="e">
        <f>VLOOKUP(tbl2_2!A467,ishod_substance!A:P,11,0)</f>
        <v>#N/A</v>
      </c>
      <c r="F467" s="6" t="e">
        <f>VLOOKUP(tbl2_2!A467,ishod_substance!A:P,15,0)</f>
        <v>#N/A</v>
      </c>
      <c r="G467" s="6" t="e">
        <f>VLOOKUP(tbl2_2!A467,ishod_substance!A:P,12,0)&amp;"/"&amp;VLOOKUP(tbl2_2!A467,ishod_substance!A:P,14,0)</f>
        <v>#N/A</v>
      </c>
      <c r="H467" s="29" t="e">
        <f>VLOOKUP(tbl2_2!A467,ishod_substance!A:P,6,0)</f>
        <v>#N/A</v>
      </c>
      <c r="I467" s="10" t="e">
        <f>VLOOKUP(tbl2_2!A467,ishod_substance!A:P,15,0)</f>
        <v>#N/A</v>
      </c>
      <c r="J467" s="10" t="e">
        <f>VLOOKUP(tbl2_2!A467,ishod_substance!A:P,5,0)</f>
        <v>#N/A</v>
      </c>
      <c r="K467" s="84" t="e">
        <f>VLOOKUP(tbl2_2!A467,ishod_substance!A:Q,17,0)</f>
        <v>#N/A</v>
      </c>
      <c r="L467" s="84" t="e">
        <f>VLOOKUP(tbl2_2!A467,ishod_substance!A:R,18,0)</f>
        <v>#N/A</v>
      </c>
      <c r="M467" s="165" t="e">
        <f>VLOOKUP(tbl2_2!A467,ishod_substance!A:AD,28,0)</f>
        <v>#N/A</v>
      </c>
      <c r="N467" s="4" t="e">
        <f>VLOOKUP(tbl2_2!A467,ishod_substance!A:AD,20,0)</f>
        <v>#N/A</v>
      </c>
      <c r="O467" s="4" t="e">
        <f>VLOOKUP(tbl2_2!A467,ishod_substance!A:AD,21,0)</f>
        <v>#N/A</v>
      </c>
      <c r="P467" s="4" t="e">
        <f>VLOOKUP(tbl2_2!A467,ishod_substance!A:AD,22,0)</f>
        <v>#N/A</v>
      </c>
      <c r="Q467" s="4" t="e">
        <f>VLOOKUP(tbl2_2!A467,ishod_substance!A:AD,23,0)</f>
        <v>#N/A</v>
      </c>
      <c r="R467" s="4" t="e">
        <f>VLOOKUP(tbl2_2!A467,ishod_substance!A:AD,24,0)</f>
        <v>#N/A</v>
      </c>
      <c r="S467" s="4" t="e">
        <f>VLOOKUP(tbl2_2!A467,ishod_substance!A:AD,25,0)</f>
        <v>#N/A</v>
      </c>
      <c r="T467" s="4" t="e">
        <f>VLOOKUP(tbl2_2!A467,ishod_substance!A:AD,26,0)</f>
        <v>#N/A</v>
      </c>
      <c r="U467" s="4" t="e">
        <f>VLOOKUP(tbl2_2!A467,ishod_substance!A:AD,27,0)</f>
        <v>#N/A</v>
      </c>
      <c r="V467" s="166" t="e">
        <f>VLOOKUP(tbl2_2!A467,ishod_substance!A:AD,29,0)</f>
        <v>#N/A</v>
      </c>
      <c r="W467" s="166" t="e">
        <f>VLOOKUP(tbl2_2!A467,ishod_substance!A:AD,30,0)</f>
        <v>#N/A</v>
      </c>
      <c r="X467" s="166" t="e">
        <f>VLOOKUP(tbl2_2!A467,ishod_substance!A:AD,30,0)</f>
        <v>#N/A</v>
      </c>
      <c r="Y467" s="10" t="e">
        <f>VLOOKUP(tbl2_2!A467,ishod_substance!A:AD,7,0)</f>
        <v>#N/A</v>
      </c>
      <c r="Z467" s="9" t="e">
        <f>VLOOKUP(Y467,quide!$A$2:$B$1006,2,0)</f>
        <v>#N/A</v>
      </c>
      <c r="AA467" s="4" t="e">
        <f>VLOOKUP(Y467,quide!$A$2:$J$1006,10,0)</f>
        <v>#N/A</v>
      </c>
      <c r="AB467" s="50" t="e">
        <f>VLOOKUP(tbl2_2!A467,ishod_substance!A:AD,8,0)</f>
        <v>#N/A</v>
      </c>
      <c r="AC467" s="28" t="e">
        <f t="shared" si="8"/>
        <v>#N/A</v>
      </c>
      <c r="AD467" s="27" t="e">
        <f>VLOOKUP(tbl2_2!A467,ishod_substance!A:AD,9,0)</f>
        <v>#N/A</v>
      </c>
      <c r="AE467" s="8" t="e">
        <f>VLOOKUP(tbl2_2!A467,ishod_substance!A:AD,9,0)</f>
        <v>#N/A</v>
      </c>
      <c r="AF467" s="12"/>
    </row>
    <row r="468" spans="1:32" hidden="1" x14ac:dyDescent="0.25">
      <c r="A468">
        <v>460</v>
      </c>
      <c r="B468" s="85">
        <f>IFERROR(IF(OR(AND(ishod_substance!$O$1=3,OR(VLOOKUP('tbl2'!Y468,quide!A:G,7,0)=2,VLOOKUP('tbl2'!Y468,quide!A:G,7,0)=1)),AND(ishod_substance!$O$1=2,VLOOKUP('tbl2'!Y468,quide!A:I,9,0)=1)),1,0),0)</f>
        <v>0</v>
      </c>
      <c r="C468" s="5" t="e">
        <f>VLOOKUP(tbl2_2!A468,ishod_substance!A:P,2,0)</f>
        <v>#N/A</v>
      </c>
      <c r="D468" s="7" t="e">
        <f>VLOOKUP(tbl2_2!A468,ishod_substance!A:P,3,0)</f>
        <v>#N/A</v>
      </c>
      <c r="E468" s="5" t="e">
        <f>VLOOKUP(tbl2_2!A468,ishod_substance!A:P,11,0)</f>
        <v>#N/A</v>
      </c>
      <c r="F468" s="6" t="e">
        <f>VLOOKUP(tbl2_2!A468,ishod_substance!A:P,15,0)</f>
        <v>#N/A</v>
      </c>
      <c r="G468" s="6" t="e">
        <f>VLOOKUP(tbl2_2!A468,ishod_substance!A:P,12,0)&amp;"/"&amp;VLOOKUP(tbl2_2!A468,ishod_substance!A:P,14,0)</f>
        <v>#N/A</v>
      </c>
      <c r="H468" s="29" t="e">
        <f>VLOOKUP(tbl2_2!A468,ishod_substance!A:P,6,0)</f>
        <v>#N/A</v>
      </c>
      <c r="I468" s="10" t="e">
        <f>VLOOKUP(tbl2_2!A468,ishod_substance!A:P,15,0)</f>
        <v>#N/A</v>
      </c>
      <c r="J468" s="10" t="e">
        <f>VLOOKUP(tbl2_2!A468,ishod_substance!A:P,5,0)</f>
        <v>#N/A</v>
      </c>
      <c r="K468" s="84" t="e">
        <f>VLOOKUP(tbl2_2!A468,ishod_substance!A:Q,17,0)</f>
        <v>#N/A</v>
      </c>
      <c r="L468" s="84" t="e">
        <f>VLOOKUP(tbl2_2!A468,ishod_substance!A:R,18,0)</f>
        <v>#N/A</v>
      </c>
      <c r="M468" s="165" t="e">
        <f>VLOOKUP(tbl2_2!A468,ishod_substance!A:AD,28,0)</f>
        <v>#N/A</v>
      </c>
      <c r="N468" s="4" t="e">
        <f>VLOOKUP(tbl2_2!A468,ishod_substance!A:AD,20,0)</f>
        <v>#N/A</v>
      </c>
      <c r="O468" s="4" t="e">
        <f>VLOOKUP(tbl2_2!A468,ishod_substance!A:AD,21,0)</f>
        <v>#N/A</v>
      </c>
      <c r="P468" s="4" t="e">
        <f>VLOOKUP(tbl2_2!A468,ishod_substance!A:AD,22,0)</f>
        <v>#N/A</v>
      </c>
      <c r="Q468" s="4" t="e">
        <f>VLOOKUP(tbl2_2!A468,ishod_substance!A:AD,23,0)</f>
        <v>#N/A</v>
      </c>
      <c r="R468" s="4" t="e">
        <f>VLOOKUP(tbl2_2!A468,ishod_substance!A:AD,24,0)</f>
        <v>#N/A</v>
      </c>
      <c r="S468" s="4" t="e">
        <f>VLOOKUP(tbl2_2!A468,ishod_substance!A:AD,25,0)</f>
        <v>#N/A</v>
      </c>
      <c r="T468" s="4" t="e">
        <f>VLOOKUP(tbl2_2!A468,ishod_substance!A:AD,26,0)</f>
        <v>#N/A</v>
      </c>
      <c r="U468" s="4" t="e">
        <f>VLOOKUP(tbl2_2!A468,ishod_substance!A:AD,27,0)</f>
        <v>#N/A</v>
      </c>
      <c r="V468" s="166" t="e">
        <f>VLOOKUP(tbl2_2!A468,ishod_substance!A:AD,29,0)</f>
        <v>#N/A</v>
      </c>
      <c r="W468" s="166" t="e">
        <f>VLOOKUP(tbl2_2!A468,ishod_substance!A:AD,30,0)</f>
        <v>#N/A</v>
      </c>
      <c r="X468" s="166" t="e">
        <f>VLOOKUP(tbl2_2!A468,ishod_substance!A:AD,30,0)</f>
        <v>#N/A</v>
      </c>
      <c r="Y468" s="10" t="e">
        <f>VLOOKUP(tbl2_2!A468,ishod_substance!A:AD,7,0)</f>
        <v>#N/A</v>
      </c>
      <c r="Z468" s="9" t="e">
        <f>VLOOKUP(Y468,quide!$A$2:$B$1006,2,0)</f>
        <v>#N/A</v>
      </c>
      <c r="AA468" s="4" t="e">
        <f>VLOOKUP(Y468,quide!$A$2:$J$1006,10,0)</f>
        <v>#N/A</v>
      </c>
      <c r="AB468" s="50" t="e">
        <f>VLOOKUP(tbl2_2!A468,ishod_substance!A:AD,8,0)</f>
        <v>#N/A</v>
      </c>
      <c r="AC468" s="28" t="e">
        <f t="shared" si="8"/>
        <v>#N/A</v>
      </c>
      <c r="AD468" s="27" t="e">
        <f>VLOOKUP(tbl2_2!A468,ishod_substance!A:AD,9,0)</f>
        <v>#N/A</v>
      </c>
      <c r="AE468" s="8" t="e">
        <f>VLOOKUP(tbl2_2!A468,ishod_substance!A:AD,9,0)</f>
        <v>#N/A</v>
      </c>
      <c r="AF468" s="12"/>
    </row>
    <row r="469" spans="1:32" hidden="1" x14ac:dyDescent="0.25">
      <c r="A469">
        <v>461</v>
      </c>
      <c r="B469" s="85">
        <f>IFERROR(IF(OR(AND(ishod_substance!$O$1=3,OR(VLOOKUP('tbl2'!Y469,quide!A:G,7,0)=2,VLOOKUP('tbl2'!Y469,quide!A:G,7,0)=1)),AND(ishod_substance!$O$1=2,VLOOKUP('tbl2'!Y469,quide!A:I,9,0)=1)),1,0),0)</f>
        <v>0</v>
      </c>
      <c r="C469" s="5" t="e">
        <f>VLOOKUP(tbl2_2!A469,ishod_substance!A:P,2,0)</f>
        <v>#N/A</v>
      </c>
      <c r="D469" s="7" t="e">
        <f>VLOOKUP(tbl2_2!A469,ishod_substance!A:P,3,0)</f>
        <v>#N/A</v>
      </c>
      <c r="E469" s="5" t="e">
        <f>VLOOKUP(tbl2_2!A469,ishod_substance!A:P,11,0)</f>
        <v>#N/A</v>
      </c>
      <c r="F469" s="6" t="e">
        <f>VLOOKUP(tbl2_2!A469,ishod_substance!A:P,15,0)</f>
        <v>#N/A</v>
      </c>
      <c r="G469" s="6" t="e">
        <f>VLOOKUP(tbl2_2!A469,ishod_substance!A:P,12,0)&amp;"/"&amp;VLOOKUP(tbl2_2!A469,ishod_substance!A:P,14,0)</f>
        <v>#N/A</v>
      </c>
      <c r="H469" s="29" t="e">
        <f>VLOOKUP(tbl2_2!A469,ishod_substance!A:P,6,0)</f>
        <v>#N/A</v>
      </c>
      <c r="I469" s="10" t="e">
        <f>VLOOKUP(tbl2_2!A469,ishod_substance!A:P,15,0)</f>
        <v>#N/A</v>
      </c>
      <c r="J469" s="10" t="e">
        <f>VLOOKUP(tbl2_2!A469,ishod_substance!A:P,5,0)</f>
        <v>#N/A</v>
      </c>
      <c r="K469" s="84" t="e">
        <f>VLOOKUP(tbl2_2!A469,ishod_substance!A:Q,17,0)</f>
        <v>#N/A</v>
      </c>
      <c r="L469" s="84" t="e">
        <f>VLOOKUP(tbl2_2!A469,ishod_substance!A:R,18,0)</f>
        <v>#N/A</v>
      </c>
      <c r="M469" s="165" t="e">
        <f>VLOOKUP(tbl2_2!A469,ishod_substance!A:AD,28,0)</f>
        <v>#N/A</v>
      </c>
      <c r="N469" s="4" t="e">
        <f>VLOOKUP(tbl2_2!A469,ishod_substance!A:AD,20,0)</f>
        <v>#N/A</v>
      </c>
      <c r="O469" s="4" t="e">
        <f>VLOOKUP(tbl2_2!A469,ishod_substance!A:AD,21,0)</f>
        <v>#N/A</v>
      </c>
      <c r="P469" s="4" t="e">
        <f>VLOOKUP(tbl2_2!A469,ishod_substance!A:AD,22,0)</f>
        <v>#N/A</v>
      </c>
      <c r="Q469" s="4" t="e">
        <f>VLOOKUP(tbl2_2!A469,ishod_substance!A:AD,23,0)</f>
        <v>#N/A</v>
      </c>
      <c r="R469" s="4" t="e">
        <f>VLOOKUP(tbl2_2!A469,ishod_substance!A:AD,24,0)</f>
        <v>#N/A</v>
      </c>
      <c r="S469" s="4" t="e">
        <f>VLOOKUP(tbl2_2!A469,ishod_substance!A:AD,25,0)</f>
        <v>#N/A</v>
      </c>
      <c r="T469" s="4" t="e">
        <f>VLOOKUP(tbl2_2!A469,ishod_substance!A:AD,26,0)</f>
        <v>#N/A</v>
      </c>
      <c r="U469" s="4" t="e">
        <f>VLOOKUP(tbl2_2!A469,ishod_substance!A:AD,27,0)</f>
        <v>#N/A</v>
      </c>
      <c r="V469" s="166" t="e">
        <f>VLOOKUP(tbl2_2!A469,ishod_substance!A:AD,29,0)</f>
        <v>#N/A</v>
      </c>
      <c r="W469" s="166" t="e">
        <f>VLOOKUP(tbl2_2!A469,ishod_substance!A:AD,30,0)</f>
        <v>#N/A</v>
      </c>
      <c r="X469" s="166" t="e">
        <f>VLOOKUP(tbl2_2!A469,ishod_substance!A:AD,30,0)</f>
        <v>#N/A</v>
      </c>
      <c r="Y469" s="10" t="e">
        <f>VLOOKUP(tbl2_2!A469,ishod_substance!A:AD,7,0)</f>
        <v>#N/A</v>
      </c>
      <c r="Z469" s="9" t="e">
        <f>VLOOKUP(Y469,quide!$A$2:$B$1006,2,0)</f>
        <v>#N/A</v>
      </c>
      <c r="AA469" s="4" t="e">
        <f>VLOOKUP(Y469,quide!$A$2:$J$1006,10,0)</f>
        <v>#N/A</v>
      </c>
      <c r="AB469" s="50" t="e">
        <f>VLOOKUP(tbl2_2!A469,ishod_substance!A:AD,8,0)</f>
        <v>#N/A</v>
      </c>
      <c r="AC469" s="28" t="e">
        <f t="shared" si="8"/>
        <v>#N/A</v>
      </c>
      <c r="AD469" s="27" t="e">
        <f>VLOOKUP(tbl2_2!A469,ishod_substance!A:AD,9,0)</f>
        <v>#N/A</v>
      </c>
      <c r="AE469" s="8" t="e">
        <f>VLOOKUP(tbl2_2!A469,ishod_substance!A:AD,9,0)</f>
        <v>#N/A</v>
      </c>
      <c r="AF469" s="12"/>
    </row>
    <row r="470" spans="1:32" hidden="1" x14ac:dyDescent="0.25">
      <c r="A470">
        <v>462</v>
      </c>
      <c r="B470" s="85">
        <f>IFERROR(IF(OR(AND(ishod_substance!$O$1=3,OR(VLOOKUP('tbl2'!Y470,quide!A:G,7,0)=2,VLOOKUP('tbl2'!Y470,quide!A:G,7,0)=1)),AND(ishod_substance!$O$1=2,VLOOKUP('tbl2'!Y470,quide!A:I,9,0)=1)),1,0),0)</f>
        <v>0</v>
      </c>
      <c r="C470" s="5" t="e">
        <f>VLOOKUP(tbl2_2!A470,ishod_substance!A:P,2,0)</f>
        <v>#N/A</v>
      </c>
      <c r="D470" s="7" t="e">
        <f>VLOOKUP(tbl2_2!A470,ishod_substance!A:P,3,0)</f>
        <v>#N/A</v>
      </c>
      <c r="E470" s="5" t="e">
        <f>VLOOKUP(tbl2_2!A470,ishod_substance!A:P,11,0)</f>
        <v>#N/A</v>
      </c>
      <c r="F470" s="6" t="e">
        <f>VLOOKUP(tbl2_2!A470,ishod_substance!A:P,15,0)</f>
        <v>#N/A</v>
      </c>
      <c r="G470" s="6" t="e">
        <f>VLOOKUP(tbl2_2!A470,ishod_substance!A:P,12,0)&amp;"/"&amp;VLOOKUP(tbl2_2!A470,ishod_substance!A:P,14,0)</f>
        <v>#N/A</v>
      </c>
      <c r="H470" s="29" t="e">
        <f>VLOOKUP(tbl2_2!A470,ishod_substance!A:P,6,0)</f>
        <v>#N/A</v>
      </c>
      <c r="I470" s="10" t="e">
        <f>VLOOKUP(tbl2_2!A470,ishod_substance!A:P,15,0)</f>
        <v>#N/A</v>
      </c>
      <c r="J470" s="10" t="e">
        <f>VLOOKUP(tbl2_2!A470,ishod_substance!A:P,5,0)</f>
        <v>#N/A</v>
      </c>
      <c r="K470" s="84" t="e">
        <f>VLOOKUP(tbl2_2!A470,ishod_substance!A:Q,17,0)</f>
        <v>#N/A</v>
      </c>
      <c r="L470" s="84" t="e">
        <f>VLOOKUP(tbl2_2!A470,ishod_substance!A:R,18,0)</f>
        <v>#N/A</v>
      </c>
      <c r="M470" s="165" t="e">
        <f>VLOOKUP(tbl2_2!A470,ishod_substance!A:AD,28,0)</f>
        <v>#N/A</v>
      </c>
      <c r="N470" s="4" t="e">
        <f>VLOOKUP(tbl2_2!A470,ishod_substance!A:AD,20,0)</f>
        <v>#N/A</v>
      </c>
      <c r="O470" s="4" t="e">
        <f>VLOOKUP(tbl2_2!A470,ishod_substance!A:AD,21,0)</f>
        <v>#N/A</v>
      </c>
      <c r="P470" s="4" t="e">
        <f>VLOOKUP(tbl2_2!A470,ishod_substance!A:AD,22,0)</f>
        <v>#N/A</v>
      </c>
      <c r="Q470" s="4" t="e">
        <f>VLOOKUP(tbl2_2!A470,ishod_substance!A:AD,23,0)</f>
        <v>#N/A</v>
      </c>
      <c r="R470" s="4" t="e">
        <f>VLOOKUP(tbl2_2!A470,ishod_substance!A:AD,24,0)</f>
        <v>#N/A</v>
      </c>
      <c r="S470" s="4" t="e">
        <f>VLOOKUP(tbl2_2!A470,ishod_substance!A:AD,25,0)</f>
        <v>#N/A</v>
      </c>
      <c r="T470" s="4" t="e">
        <f>VLOOKUP(tbl2_2!A470,ishod_substance!A:AD,26,0)</f>
        <v>#N/A</v>
      </c>
      <c r="U470" s="4" t="e">
        <f>VLOOKUP(tbl2_2!A470,ishod_substance!A:AD,27,0)</f>
        <v>#N/A</v>
      </c>
      <c r="V470" s="166" t="e">
        <f>VLOOKUP(tbl2_2!A470,ishod_substance!A:AD,29,0)</f>
        <v>#N/A</v>
      </c>
      <c r="W470" s="166" t="e">
        <f>VLOOKUP(tbl2_2!A470,ishod_substance!A:AD,30,0)</f>
        <v>#N/A</v>
      </c>
      <c r="X470" s="166" t="e">
        <f>VLOOKUP(tbl2_2!A470,ishod_substance!A:AD,30,0)</f>
        <v>#N/A</v>
      </c>
      <c r="Y470" s="10" t="e">
        <f>VLOOKUP(tbl2_2!A470,ishod_substance!A:AD,7,0)</f>
        <v>#N/A</v>
      </c>
      <c r="Z470" s="9" t="e">
        <f>VLOOKUP(Y470,quide!$A$2:$B$1006,2,0)</f>
        <v>#N/A</v>
      </c>
      <c r="AA470" s="4" t="e">
        <f>VLOOKUP(Y470,quide!$A$2:$J$1006,10,0)</f>
        <v>#N/A</v>
      </c>
      <c r="AB470" s="50" t="e">
        <f>VLOOKUP(tbl2_2!A470,ishod_substance!A:AD,8,0)</f>
        <v>#N/A</v>
      </c>
      <c r="AC470" s="28" t="e">
        <f t="shared" si="8"/>
        <v>#N/A</v>
      </c>
      <c r="AD470" s="27" t="e">
        <f>VLOOKUP(tbl2_2!A470,ishod_substance!A:AD,9,0)</f>
        <v>#N/A</v>
      </c>
      <c r="AE470" s="8" t="e">
        <f>VLOOKUP(tbl2_2!A470,ishod_substance!A:AD,9,0)</f>
        <v>#N/A</v>
      </c>
      <c r="AF470" s="12"/>
    </row>
    <row r="471" spans="1:32" hidden="1" x14ac:dyDescent="0.25">
      <c r="A471">
        <v>463</v>
      </c>
      <c r="B471" s="85">
        <f>IFERROR(IF(OR(AND(ishod_substance!$O$1=3,OR(VLOOKUP('tbl2'!Y471,quide!A:G,7,0)=2,VLOOKUP('tbl2'!Y471,quide!A:G,7,0)=1)),AND(ishod_substance!$O$1=2,VLOOKUP('tbl2'!Y471,quide!A:I,9,0)=1)),1,0),0)</f>
        <v>0</v>
      </c>
      <c r="C471" s="5" t="e">
        <f>VLOOKUP(tbl2_2!A471,ishod_substance!A:P,2,0)</f>
        <v>#N/A</v>
      </c>
      <c r="D471" s="7" t="e">
        <f>VLOOKUP(tbl2_2!A471,ishod_substance!A:P,3,0)</f>
        <v>#N/A</v>
      </c>
      <c r="E471" s="5" t="e">
        <f>VLOOKUP(tbl2_2!A471,ishod_substance!A:P,11,0)</f>
        <v>#N/A</v>
      </c>
      <c r="F471" s="6" t="e">
        <f>VLOOKUP(tbl2_2!A471,ishod_substance!A:P,15,0)</f>
        <v>#N/A</v>
      </c>
      <c r="G471" s="6" t="e">
        <f>VLOOKUP(tbl2_2!A471,ishod_substance!A:P,12,0)&amp;"/"&amp;VLOOKUP(tbl2_2!A471,ishod_substance!A:P,14,0)</f>
        <v>#N/A</v>
      </c>
      <c r="H471" s="29" t="e">
        <f>VLOOKUP(tbl2_2!A471,ishod_substance!A:P,6,0)</f>
        <v>#N/A</v>
      </c>
      <c r="I471" s="10" t="e">
        <f>VLOOKUP(tbl2_2!A471,ishod_substance!A:P,15,0)</f>
        <v>#N/A</v>
      </c>
      <c r="J471" s="10" t="e">
        <f>VLOOKUP(tbl2_2!A471,ishod_substance!A:P,5,0)</f>
        <v>#N/A</v>
      </c>
      <c r="K471" s="84" t="e">
        <f>VLOOKUP(tbl2_2!A471,ishod_substance!A:Q,17,0)</f>
        <v>#N/A</v>
      </c>
      <c r="L471" s="84" t="e">
        <f>VLOOKUP(tbl2_2!A471,ishod_substance!A:R,18,0)</f>
        <v>#N/A</v>
      </c>
      <c r="M471" s="165" t="e">
        <f>VLOOKUP(tbl2_2!A471,ishod_substance!A:AD,28,0)</f>
        <v>#N/A</v>
      </c>
      <c r="N471" s="4" t="e">
        <f>VLOOKUP(tbl2_2!A471,ishod_substance!A:AD,20,0)</f>
        <v>#N/A</v>
      </c>
      <c r="O471" s="4" t="e">
        <f>VLOOKUP(tbl2_2!A471,ishod_substance!A:AD,21,0)</f>
        <v>#N/A</v>
      </c>
      <c r="P471" s="4" t="e">
        <f>VLOOKUP(tbl2_2!A471,ishod_substance!A:AD,22,0)</f>
        <v>#N/A</v>
      </c>
      <c r="Q471" s="4" t="e">
        <f>VLOOKUP(tbl2_2!A471,ishod_substance!A:AD,23,0)</f>
        <v>#N/A</v>
      </c>
      <c r="R471" s="4" t="e">
        <f>VLOOKUP(tbl2_2!A471,ishod_substance!A:AD,24,0)</f>
        <v>#N/A</v>
      </c>
      <c r="S471" s="4" t="e">
        <f>VLOOKUP(tbl2_2!A471,ishod_substance!A:AD,25,0)</f>
        <v>#N/A</v>
      </c>
      <c r="T471" s="4" t="e">
        <f>VLOOKUP(tbl2_2!A471,ishod_substance!A:AD,26,0)</f>
        <v>#N/A</v>
      </c>
      <c r="U471" s="4" t="e">
        <f>VLOOKUP(tbl2_2!A471,ishod_substance!A:AD,27,0)</f>
        <v>#N/A</v>
      </c>
      <c r="V471" s="166" t="e">
        <f>VLOOKUP(tbl2_2!A471,ishod_substance!A:AD,29,0)</f>
        <v>#N/A</v>
      </c>
      <c r="W471" s="166" t="e">
        <f>VLOOKUP(tbl2_2!A471,ishod_substance!A:AD,30,0)</f>
        <v>#N/A</v>
      </c>
      <c r="X471" s="166" t="e">
        <f>VLOOKUP(tbl2_2!A471,ishod_substance!A:AD,30,0)</f>
        <v>#N/A</v>
      </c>
      <c r="Y471" s="10" t="e">
        <f>VLOOKUP(tbl2_2!A471,ishod_substance!A:AD,7,0)</f>
        <v>#N/A</v>
      </c>
      <c r="Z471" s="9" t="e">
        <f>VLOOKUP(Y471,quide!$A$2:$B$1006,2,0)</f>
        <v>#N/A</v>
      </c>
      <c r="AA471" s="4" t="e">
        <f>VLOOKUP(Y471,quide!$A$2:$J$1006,10,0)</f>
        <v>#N/A</v>
      </c>
      <c r="AB471" s="50" t="e">
        <f>VLOOKUP(tbl2_2!A471,ishod_substance!A:AD,8,0)</f>
        <v>#N/A</v>
      </c>
      <c r="AC471" s="28" t="e">
        <f t="shared" si="8"/>
        <v>#N/A</v>
      </c>
      <c r="AD471" s="27" t="e">
        <f>VLOOKUP(tbl2_2!A471,ishod_substance!A:AD,9,0)</f>
        <v>#N/A</v>
      </c>
      <c r="AE471" s="8" t="e">
        <f>VLOOKUP(tbl2_2!A471,ishod_substance!A:AD,9,0)</f>
        <v>#N/A</v>
      </c>
      <c r="AF471" s="12"/>
    </row>
    <row r="472" spans="1:32" hidden="1" x14ac:dyDescent="0.25">
      <c r="A472">
        <v>464</v>
      </c>
      <c r="B472" s="85">
        <f>IFERROR(IF(OR(AND(ishod_substance!$O$1=3,OR(VLOOKUP('tbl2'!Y472,quide!A:G,7,0)=2,VLOOKUP('tbl2'!Y472,quide!A:G,7,0)=1)),AND(ishod_substance!$O$1=2,VLOOKUP('tbl2'!Y472,quide!A:I,9,0)=1)),1,0),0)</f>
        <v>0</v>
      </c>
      <c r="C472" s="5" t="e">
        <f>VLOOKUP(tbl2_2!A472,ishod_substance!A:P,2,0)</f>
        <v>#N/A</v>
      </c>
      <c r="D472" s="7" t="e">
        <f>VLOOKUP(tbl2_2!A472,ishod_substance!A:P,3,0)</f>
        <v>#N/A</v>
      </c>
      <c r="E472" s="5" t="e">
        <f>VLOOKUP(tbl2_2!A472,ishod_substance!A:P,11,0)</f>
        <v>#N/A</v>
      </c>
      <c r="F472" s="6" t="e">
        <f>VLOOKUP(tbl2_2!A472,ishod_substance!A:P,15,0)</f>
        <v>#N/A</v>
      </c>
      <c r="G472" s="6" t="e">
        <f>VLOOKUP(tbl2_2!A472,ishod_substance!A:P,12,0)&amp;"/"&amp;VLOOKUP(tbl2_2!A472,ishod_substance!A:P,14,0)</f>
        <v>#N/A</v>
      </c>
      <c r="H472" s="29" t="e">
        <f>VLOOKUP(tbl2_2!A472,ishod_substance!A:P,6,0)</f>
        <v>#N/A</v>
      </c>
      <c r="I472" s="10" t="e">
        <f>VLOOKUP(tbl2_2!A472,ishod_substance!A:P,15,0)</f>
        <v>#N/A</v>
      </c>
      <c r="J472" s="10" t="e">
        <f>VLOOKUP(tbl2_2!A472,ishod_substance!A:P,5,0)</f>
        <v>#N/A</v>
      </c>
      <c r="K472" s="84" t="e">
        <f>VLOOKUP(tbl2_2!A472,ishod_substance!A:Q,17,0)</f>
        <v>#N/A</v>
      </c>
      <c r="L472" s="84" t="e">
        <f>VLOOKUP(tbl2_2!A472,ishod_substance!A:R,18,0)</f>
        <v>#N/A</v>
      </c>
      <c r="M472" s="165" t="e">
        <f>VLOOKUP(tbl2_2!A472,ishod_substance!A:AD,28,0)</f>
        <v>#N/A</v>
      </c>
      <c r="N472" s="4" t="e">
        <f>VLOOKUP(tbl2_2!A472,ishod_substance!A:AD,20,0)</f>
        <v>#N/A</v>
      </c>
      <c r="O472" s="4" t="e">
        <f>VLOOKUP(tbl2_2!A472,ishod_substance!A:AD,21,0)</f>
        <v>#N/A</v>
      </c>
      <c r="P472" s="4" t="e">
        <f>VLOOKUP(tbl2_2!A472,ishod_substance!A:AD,22,0)</f>
        <v>#N/A</v>
      </c>
      <c r="Q472" s="4" t="e">
        <f>VLOOKUP(tbl2_2!A472,ishod_substance!A:AD,23,0)</f>
        <v>#N/A</v>
      </c>
      <c r="R472" s="4" t="e">
        <f>VLOOKUP(tbl2_2!A472,ishod_substance!A:AD,24,0)</f>
        <v>#N/A</v>
      </c>
      <c r="S472" s="4" t="e">
        <f>VLOOKUP(tbl2_2!A472,ishod_substance!A:AD,25,0)</f>
        <v>#N/A</v>
      </c>
      <c r="T472" s="4" t="e">
        <f>VLOOKUP(tbl2_2!A472,ishod_substance!A:AD,26,0)</f>
        <v>#N/A</v>
      </c>
      <c r="U472" s="4" t="e">
        <f>VLOOKUP(tbl2_2!A472,ishod_substance!A:AD,27,0)</f>
        <v>#N/A</v>
      </c>
      <c r="V472" s="166" t="e">
        <f>VLOOKUP(tbl2_2!A472,ishod_substance!A:AD,29,0)</f>
        <v>#N/A</v>
      </c>
      <c r="W472" s="166" t="e">
        <f>VLOOKUP(tbl2_2!A472,ishod_substance!A:AD,30,0)</f>
        <v>#N/A</v>
      </c>
      <c r="X472" s="166" t="e">
        <f>VLOOKUP(tbl2_2!A472,ishod_substance!A:AD,30,0)</f>
        <v>#N/A</v>
      </c>
      <c r="Y472" s="10" t="e">
        <f>VLOOKUP(tbl2_2!A472,ishod_substance!A:AD,7,0)</f>
        <v>#N/A</v>
      </c>
      <c r="Z472" s="9" t="e">
        <f>VLOOKUP(Y472,quide!$A$2:$B$1006,2,0)</f>
        <v>#N/A</v>
      </c>
      <c r="AA472" s="4" t="e">
        <f>VLOOKUP(Y472,quide!$A$2:$J$1006,10,0)</f>
        <v>#N/A</v>
      </c>
      <c r="AB472" s="50" t="e">
        <f>VLOOKUP(tbl2_2!A472,ishod_substance!A:AD,8,0)</f>
        <v>#N/A</v>
      </c>
      <c r="AC472" s="28" t="e">
        <f t="shared" si="8"/>
        <v>#N/A</v>
      </c>
      <c r="AD472" s="27" t="e">
        <f>VLOOKUP(tbl2_2!A472,ishod_substance!A:AD,9,0)</f>
        <v>#N/A</v>
      </c>
      <c r="AE472" s="8" t="e">
        <f>VLOOKUP(tbl2_2!A472,ishod_substance!A:AD,9,0)</f>
        <v>#N/A</v>
      </c>
      <c r="AF472" s="12"/>
    </row>
    <row r="473" spans="1:32" hidden="1" x14ac:dyDescent="0.25">
      <c r="A473">
        <v>465</v>
      </c>
      <c r="B473" s="85">
        <f>IFERROR(IF(OR(AND(ishod_substance!$O$1=3,OR(VLOOKUP('tbl2'!Y473,quide!A:G,7,0)=2,VLOOKUP('tbl2'!Y473,quide!A:G,7,0)=1)),AND(ishod_substance!$O$1=2,VLOOKUP('tbl2'!Y473,quide!A:I,9,0)=1)),1,0),0)</f>
        <v>0</v>
      </c>
      <c r="C473" s="5" t="e">
        <f>VLOOKUP(tbl2_2!A473,ishod_substance!A:P,2,0)</f>
        <v>#N/A</v>
      </c>
      <c r="D473" s="7" t="e">
        <f>VLOOKUP(tbl2_2!A473,ishod_substance!A:P,3,0)</f>
        <v>#N/A</v>
      </c>
      <c r="E473" s="5" t="e">
        <f>VLOOKUP(tbl2_2!A473,ishod_substance!A:P,11,0)</f>
        <v>#N/A</v>
      </c>
      <c r="F473" s="6" t="e">
        <f>VLOOKUP(tbl2_2!A473,ishod_substance!A:P,15,0)</f>
        <v>#N/A</v>
      </c>
      <c r="G473" s="6" t="e">
        <f>VLOOKUP(tbl2_2!A473,ishod_substance!A:P,12,0)&amp;"/"&amp;VLOOKUP(tbl2_2!A473,ishod_substance!A:P,14,0)</f>
        <v>#N/A</v>
      </c>
      <c r="H473" s="29" t="e">
        <f>VLOOKUP(tbl2_2!A473,ishod_substance!A:P,6,0)</f>
        <v>#N/A</v>
      </c>
      <c r="I473" s="10" t="e">
        <f>VLOOKUP(tbl2_2!A473,ishod_substance!A:P,15,0)</f>
        <v>#N/A</v>
      </c>
      <c r="J473" s="10" t="e">
        <f>VLOOKUP(tbl2_2!A473,ishod_substance!A:P,5,0)</f>
        <v>#N/A</v>
      </c>
      <c r="K473" s="84" t="e">
        <f>VLOOKUP(tbl2_2!A473,ishod_substance!A:Q,17,0)</f>
        <v>#N/A</v>
      </c>
      <c r="L473" s="84" t="e">
        <f>VLOOKUP(tbl2_2!A473,ishod_substance!A:R,18,0)</f>
        <v>#N/A</v>
      </c>
      <c r="M473" s="165" t="e">
        <f>VLOOKUP(tbl2_2!A473,ishod_substance!A:AD,28,0)</f>
        <v>#N/A</v>
      </c>
      <c r="N473" s="4" t="e">
        <f>VLOOKUP(tbl2_2!A473,ishod_substance!A:AD,20,0)</f>
        <v>#N/A</v>
      </c>
      <c r="O473" s="4" t="e">
        <f>VLOOKUP(tbl2_2!A473,ishod_substance!A:AD,21,0)</f>
        <v>#N/A</v>
      </c>
      <c r="P473" s="4" t="e">
        <f>VLOOKUP(tbl2_2!A473,ishod_substance!A:AD,22,0)</f>
        <v>#N/A</v>
      </c>
      <c r="Q473" s="4" t="e">
        <f>VLOOKUP(tbl2_2!A473,ishod_substance!A:AD,23,0)</f>
        <v>#N/A</v>
      </c>
      <c r="R473" s="4" t="e">
        <f>VLOOKUP(tbl2_2!A473,ishod_substance!A:AD,24,0)</f>
        <v>#N/A</v>
      </c>
      <c r="S473" s="4" t="e">
        <f>VLOOKUP(tbl2_2!A473,ishod_substance!A:AD,25,0)</f>
        <v>#N/A</v>
      </c>
      <c r="T473" s="4" t="e">
        <f>VLOOKUP(tbl2_2!A473,ishod_substance!A:AD,26,0)</f>
        <v>#N/A</v>
      </c>
      <c r="U473" s="4" t="e">
        <f>VLOOKUP(tbl2_2!A473,ishod_substance!A:AD,27,0)</f>
        <v>#N/A</v>
      </c>
      <c r="V473" s="166" t="e">
        <f>VLOOKUP(tbl2_2!A473,ishod_substance!A:AD,29,0)</f>
        <v>#N/A</v>
      </c>
      <c r="W473" s="166" t="e">
        <f>VLOOKUP(tbl2_2!A473,ishod_substance!A:AD,30,0)</f>
        <v>#N/A</v>
      </c>
      <c r="X473" s="166" t="e">
        <f>VLOOKUP(tbl2_2!A473,ishod_substance!A:AD,30,0)</f>
        <v>#N/A</v>
      </c>
      <c r="Y473" s="10" t="e">
        <f>VLOOKUP(tbl2_2!A473,ishod_substance!A:AD,7,0)</f>
        <v>#N/A</v>
      </c>
      <c r="Z473" s="9" t="e">
        <f>VLOOKUP(Y473,quide!$A$2:$B$1006,2,0)</f>
        <v>#N/A</v>
      </c>
      <c r="AA473" s="4" t="e">
        <f>VLOOKUP(Y473,quide!$A$2:$J$1006,10,0)</f>
        <v>#N/A</v>
      </c>
      <c r="AB473" s="50" t="e">
        <f>VLOOKUP(tbl2_2!A473,ishod_substance!A:AD,8,0)</f>
        <v>#N/A</v>
      </c>
      <c r="AC473" s="28" t="e">
        <f t="shared" si="8"/>
        <v>#N/A</v>
      </c>
      <c r="AD473" s="27" t="e">
        <f>VLOOKUP(tbl2_2!A473,ishod_substance!A:AD,9,0)</f>
        <v>#N/A</v>
      </c>
      <c r="AE473" s="8" t="e">
        <f>VLOOKUP(tbl2_2!A473,ishod_substance!A:AD,9,0)</f>
        <v>#N/A</v>
      </c>
      <c r="AF473" s="12"/>
    </row>
    <row r="474" spans="1:32" hidden="1" x14ac:dyDescent="0.25">
      <c r="A474">
        <v>466</v>
      </c>
      <c r="B474" s="85">
        <f>IFERROR(IF(OR(AND(ishod_substance!$O$1=3,OR(VLOOKUP('tbl2'!Y474,quide!A:G,7,0)=2,VLOOKUP('tbl2'!Y474,quide!A:G,7,0)=1)),AND(ishod_substance!$O$1=2,VLOOKUP('tbl2'!Y474,quide!A:I,9,0)=1)),1,0),0)</f>
        <v>0</v>
      </c>
      <c r="C474" s="5" t="e">
        <f>VLOOKUP(tbl2_2!A474,ishod_substance!A:P,2,0)</f>
        <v>#N/A</v>
      </c>
      <c r="D474" s="7" t="e">
        <f>VLOOKUP(tbl2_2!A474,ishod_substance!A:P,3,0)</f>
        <v>#N/A</v>
      </c>
      <c r="E474" s="5" t="e">
        <f>VLOOKUP(tbl2_2!A474,ishod_substance!A:P,11,0)</f>
        <v>#N/A</v>
      </c>
      <c r="F474" s="6" t="e">
        <f>VLOOKUP(tbl2_2!A474,ishod_substance!A:P,15,0)</f>
        <v>#N/A</v>
      </c>
      <c r="G474" s="6" t="e">
        <f>VLOOKUP(tbl2_2!A474,ishod_substance!A:P,12,0)&amp;"/"&amp;VLOOKUP(tbl2_2!A474,ishod_substance!A:P,14,0)</f>
        <v>#N/A</v>
      </c>
      <c r="H474" s="29" t="e">
        <f>VLOOKUP(tbl2_2!A474,ishod_substance!A:P,6,0)</f>
        <v>#N/A</v>
      </c>
      <c r="I474" s="10" t="e">
        <f>VLOOKUP(tbl2_2!A474,ishod_substance!A:P,15,0)</f>
        <v>#N/A</v>
      </c>
      <c r="J474" s="10" t="e">
        <f>VLOOKUP(tbl2_2!A474,ishod_substance!A:P,5,0)</f>
        <v>#N/A</v>
      </c>
      <c r="K474" s="84" t="e">
        <f>VLOOKUP(tbl2_2!A474,ishod_substance!A:Q,17,0)</f>
        <v>#N/A</v>
      </c>
      <c r="L474" s="84" t="e">
        <f>VLOOKUP(tbl2_2!A474,ishod_substance!A:R,18,0)</f>
        <v>#N/A</v>
      </c>
      <c r="M474" s="165" t="e">
        <f>VLOOKUP(tbl2_2!A474,ishod_substance!A:AD,28,0)</f>
        <v>#N/A</v>
      </c>
      <c r="N474" s="4" t="e">
        <f>VLOOKUP(tbl2_2!A474,ishod_substance!A:AD,20,0)</f>
        <v>#N/A</v>
      </c>
      <c r="O474" s="4" t="e">
        <f>VLOOKUP(tbl2_2!A474,ishod_substance!A:AD,21,0)</f>
        <v>#N/A</v>
      </c>
      <c r="P474" s="4" t="e">
        <f>VLOOKUP(tbl2_2!A474,ishod_substance!A:AD,22,0)</f>
        <v>#N/A</v>
      </c>
      <c r="Q474" s="4" t="e">
        <f>VLOOKUP(tbl2_2!A474,ishod_substance!A:AD,23,0)</f>
        <v>#N/A</v>
      </c>
      <c r="R474" s="4" t="e">
        <f>VLOOKUP(tbl2_2!A474,ishod_substance!A:AD,24,0)</f>
        <v>#N/A</v>
      </c>
      <c r="S474" s="4" t="e">
        <f>VLOOKUP(tbl2_2!A474,ishod_substance!A:AD,25,0)</f>
        <v>#N/A</v>
      </c>
      <c r="T474" s="4" t="e">
        <f>VLOOKUP(tbl2_2!A474,ishod_substance!A:AD,26,0)</f>
        <v>#N/A</v>
      </c>
      <c r="U474" s="4" t="e">
        <f>VLOOKUP(tbl2_2!A474,ishod_substance!A:AD,27,0)</f>
        <v>#N/A</v>
      </c>
      <c r="V474" s="166" t="e">
        <f>VLOOKUP(tbl2_2!A474,ishod_substance!A:AD,29,0)</f>
        <v>#N/A</v>
      </c>
      <c r="W474" s="166" t="e">
        <f>VLOOKUP(tbl2_2!A474,ishod_substance!A:AD,30,0)</f>
        <v>#N/A</v>
      </c>
      <c r="X474" s="166" t="e">
        <f>VLOOKUP(tbl2_2!A474,ishod_substance!A:AD,30,0)</f>
        <v>#N/A</v>
      </c>
      <c r="Y474" s="10" t="e">
        <f>VLOOKUP(tbl2_2!A474,ishod_substance!A:AD,7,0)</f>
        <v>#N/A</v>
      </c>
      <c r="Z474" s="9" t="e">
        <f>VLOOKUP(Y474,quide!$A$2:$B$1006,2,0)</f>
        <v>#N/A</v>
      </c>
      <c r="AA474" s="4" t="e">
        <f>VLOOKUP(Y474,quide!$A$2:$J$1006,10,0)</f>
        <v>#N/A</v>
      </c>
      <c r="AB474" s="50" t="e">
        <f>VLOOKUP(tbl2_2!A474,ishod_substance!A:AD,8,0)</f>
        <v>#N/A</v>
      </c>
      <c r="AC474" s="28" t="e">
        <f t="shared" si="8"/>
        <v>#N/A</v>
      </c>
      <c r="AD474" s="27" t="e">
        <f>VLOOKUP(tbl2_2!A474,ishod_substance!A:AD,9,0)</f>
        <v>#N/A</v>
      </c>
      <c r="AE474" s="8" t="e">
        <f>VLOOKUP(tbl2_2!A474,ishod_substance!A:AD,9,0)</f>
        <v>#N/A</v>
      </c>
      <c r="AF474" s="12"/>
    </row>
    <row r="475" spans="1:32" hidden="1" x14ac:dyDescent="0.25">
      <c r="A475">
        <v>467</v>
      </c>
      <c r="B475" s="85">
        <f>IFERROR(IF(OR(AND(ishod_substance!$O$1=3,OR(VLOOKUP('tbl2'!Y475,quide!A:G,7,0)=2,VLOOKUP('tbl2'!Y475,quide!A:G,7,0)=1)),AND(ishod_substance!$O$1=2,VLOOKUP('tbl2'!Y475,quide!A:I,9,0)=1)),1,0),0)</f>
        <v>0</v>
      </c>
      <c r="C475" s="5" t="e">
        <f>VLOOKUP(tbl2_2!A475,ishod_substance!A:P,2,0)</f>
        <v>#N/A</v>
      </c>
      <c r="D475" s="7" t="e">
        <f>VLOOKUP(tbl2_2!A475,ishod_substance!A:P,3,0)</f>
        <v>#N/A</v>
      </c>
      <c r="E475" s="5" t="e">
        <f>VLOOKUP(tbl2_2!A475,ishod_substance!A:P,11,0)</f>
        <v>#N/A</v>
      </c>
      <c r="F475" s="6" t="e">
        <f>VLOOKUP(tbl2_2!A475,ishod_substance!A:P,15,0)</f>
        <v>#N/A</v>
      </c>
      <c r="G475" s="6" t="e">
        <f>VLOOKUP(tbl2_2!A475,ishod_substance!A:P,12,0)&amp;"/"&amp;VLOOKUP(tbl2_2!A475,ishod_substance!A:P,14,0)</f>
        <v>#N/A</v>
      </c>
      <c r="H475" s="29" t="e">
        <f>VLOOKUP(tbl2_2!A475,ishod_substance!A:P,6,0)</f>
        <v>#N/A</v>
      </c>
      <c r="I475" s="10" t="e">
        <f>VLOOKUP(tbl2_2!A475,ishod_substance!A:P,15,0)</f>
        <v>#N/A</v>
      </c>
      <c r="J475" s="10" t="e">
        <f>VLOOKUP(tbl2_2!A475,ishod_substance!A:P,5,0)</f>
        <v>#N/A</v>
      </c>
      <c r="K475" s="84" t="e">
        <f>VLOOKUP(tbl2_2!A475,ishod_substance!A:Q,17,0)</f>
        <v>#N/A</v>
      </c>
      <c r="L475" s="84" t="e">
        <f>VLOOKUP(tbl2_2!A475,ishod_substance!A:R,18,0)</f>
        <v>#N/A</v>
      </c>
      <c r="M475" s="165" t="e">
        <f>VLOOKUP(tbl2_2!A475,ishod_substance!A:AD,28,0)</f>
        <v>#N/A</v>
      </c>
      <c r="N475" s="4" t="e">
        <f>VLOOKUP(tbl2_2!A475,ishod_substance!A:AD,20,0)</f>
        <v>#N/A</v>
      </c>
      <c r="O475" s="4" t="e">
        <f>VLOOKUP(tbl2_2!A475,ishod_substance!A:AD,21,0)</f>
        <v>#N/A</v>
      </c>
      <c r="P475" s="4" t="e">
        <f>VLOOKUP(tbl2_2!A475,ishod_substance!A:AD,22,0)</f>
        <v>#N/A</v>
      </c>
      <c r="Q475" s="4" t="e">
        <f>VLOOKUP(tbl2_2!A475,ishod_substance!A:AD,23,0)</f>
        <v>#N/A</v>
      </c>
      <c r="R475" s="4" t="e">
        <f>VLOOKUP(tbl2_2!A475,ishod_substance!A:AD,24,0)</f>
        <v>#N/A</v>
      </c>
      <c r="S475" s="4" t="e">
        <f>VLOOKUP(tbl2_2!A475,ishod_substance!A:AD,25,0)</f>
        <v>#N/A</v>
      </c>
      <c r="T475" s="4" t="e">
        <f>VLOOKUP(tbl2_2!A475,ishod_substance!A:AD,26,0)</f>
        <v>#N/A</v>
      </c>
      <c r="U475" s="4" t="e">
        <f>VLOOKUP(tbl2_2!A475,ishod_substance!A:AD,27,0)</f>
        <v>#N/A</v>
      </c>
      <c r="V475" s="166" t="e">
        <f>VLOOKUP(tbl2_2!A475,ishod_substance!A:AD,29,0)</f>
        <v>#N/A</v>
      </c>
      <c r="W475" s="166" t="e">
        <f>VLOOKUP(tbl2_2!A475,ishod_substance!A:AD,30,0)</f>
        <v>#N/A</v>
      </c>
      <c r="X475" s="166" t="e">
        <f>VLOOKUP(tbl2_2!A475,ishod_substance!A:AD,30,0)</f>
        <v>#N/A</v>
      </c>
      <c r="Y475" s="10" t="e">
        <f>VLOOKUP(tbl2_2!A475,ishod_substance!A:AD,7,0)</f>
        <v>#N/A</v>
      </c>
      <c r="Z475" s="9" t="e">
        <f>VLOOKUP(Y475,quide!$A$2:$B$1006,2,0)</f>
        <v>#N/A</v>
      </c>
      <c r="AA475" s="4" t="e">
        <f>VLOOKUP(Y475,quide!$A$2:$J$1006,10,0)</f>
        <v>#N/A</v>
      </c>
      <c r="AB475" s="50" t="e">
        <f>VLOOKUP(tbl2_2!A475,ishod_substance!A:AD,8,0)</f>
        <v>#N/A</v>
      </c>
      <c r="AC475" s="28" t="e">
        <f t="shared" si="8"/>
        <v>#N/A</v>
      </c>
      <c r="AD475" s="27" t="e">
        <f>VLOOKUP(tbl2_2!A475,ishod_substance!A:AD,9,0)</f>
        <v>#N/A</v>
      </c>
      <c r="AE475" s="8" t="e">
        <f>VLOOKUP(tbl2_2!A475,ishod_substance!A:AD,9,0)</f>
        <v>#N/A</v>
      </c>
      <c r="AF475" s="12"/>
    </row>
    <row r="476" spans="1:32" hidden="1" x14ac:dyDescent="0.25">
      <c r="A476">
        <v>468</v>
      </c>
      <c r="B476" s="85">
        <f>IFERROR(IF(OR(AND(ishod_substance!$O$1=3,OR(VLOOKUP('tbl2'!Y476,quide!A:G,7,0)=2,VLOOKUP('tbl2'!Y476,quide!A:G,7,0)=1)),AND(ishod_substance!$O$1=2,VLOOKUP('tbl2'!Y476,quide!A:I,9,0)=1)),1,0),0)</f>
        <v>0</v>
      </c>
      <c r="C476" s="5" t="e">
        <f>VLOOKUP(tbl2_2!A476,ishod_substance!A:P,2,0)</f>
        <v>#N/A</v>
      </c>
      <c r="D476" s="7" t="e">
        <f>VLOOKUP(tbl2_2!A476,ishod_substance!A:P,3,0)</f>
        <v>#N/A</v>
      </c>
      <c r="E476" s="5" t="e">
        <f>VLOOKUP(tbl2_2!A476,ishod_substance!A:P,11,0)</f>
        <v>#N/A</v>
      </c>
      <c r="F476" s="6" t="e">
        <f>VLOOKUP(tbl2_2!A476,ishod_substance!A:P,15,0)</f>
        <v>#N/A</v>
      </c>
      <c r="G476" s="6" t="e">
        <f>VLOOKUP(tbl2_2!A476,ishod_substance!A:P,12,0)&amp;"/"&amp;VLOOKUP(tbl2_2!A476,ishod_substance!A:P,14,0)</f>
        <v>#N/A</v>
      </c>
      <c r="H476" s="29" t="e">
        <f>VLOOKUP(tbl2_2!A476,ishod_substance!A:P,6,0)</f>
        <v>#N/A</v>
      </c>
      <c r="I476" s="10" t="e">
        <f>VLOOKUP(tbl2_2!A476,ishod_substance!A:P,15,0)</f>
        <v>#N/A</v>
      </c>
      <c r="J476" s="10" t="e">
        <f>VLOOKUP(tbl2_2!A476,ishod_substance!A:P,5,0)</f>
        <v>#N/A</v>
      </c>
      <c r="K476" s="84" t="e">
        <f>VLOOKUP(tbl2_2!A476,ishod_substance!A:Q,17,0)</f>
        <v>#N/A</v>
      </c>
      <c r="L476" s="84" t="e">
        <f>VLOOKUP(tbl2_2!A476,ishod_substance!A:R,18,0)</f>
        <v>#N/A</v>
      </c>
      <c r="M476" s="165" t="e">
        <f>VLOOKUP(tbl2_2!A476,ishod_substance!A:AD,28,0)</f>
        <v>#N/A</v>
      </c>
      <c r="N476" s="4" t="e">
        <f>VLOOKUP(tbl2_2!A476,ishod_substance!A:AD,20,0)</f>
        <v>#N/A</v>
      </c>
      <c r="O476" s="4" t="e">
        <f>VLOOKUP(tbl2_2!A476,ishod_substance!A:AD,21,0)</f>
        <v>#N/A</v>
      </c>
      <c r="P476" s="4" t="e">
        <f>VLOOKUP(tbl2_2!A476,ishod_substance!A:AD,22,0)</f>
        <v>#N/A</v>
      </c>
      <c r="Q476" s="4" t="e">
        <f>VLOOKUP(tbl2_2!A476,ishod_substance!A:AD,23,0)</f>
        <v>#N/A</v>
      </c>
      <c r="R476" s="4" t="e">
        <f>VLOOKUP(tbl2_2!A476,ishod_substance!A:AD,24,0)</f>
        <v>#N/A</v>
      </c>
      <c r="S476" s="4" t="e">
        <f>VLOOKUP(tbl2_2!A476,ishod_substance!A:AD,25,0)</f>
        <v>#N/A</v>
      </c>
      <c r="T476" s="4" t="e">
        <f>VLOOKUP(tbl2_2!A476,ishod_substance!A:AD,26,0)</f>
        <v>#N/A</v>
      </c>
      <c r="U476" s="4" t="e">
        <f>VLOOKUP(tbl2_2!A476,ishod_substance!A:AD,27,0)</f>
        <v>#N/A</v>
      </c>
      <c r="V476" s="166" t="e">
        <f>VLOOKUP(tbl2_2!A476,ishod_substance!A:AD,29,0)</f>
        <v>#N/A</v>
      </c>
      <c r="W476" s="166" t="e">
        <f>VLOOKUP(tbl2_2!A476,ishod_substance!A:AD,30,0)</f>
        <v>#N/A</v>
      </c>
      <c r="X476" s="166" t="e">
        <f>VLOOKUP(tbl2_2!A476,ishod_substance!A:AD,30,0)</f>
        <v>#N/A</v>
      </c>
      <c r="Y476" s="10" t="e">
        <f>VLOOKUP(tbl2_2!A476,ishod_substance!A:AD,7,0)</f>
        <v>#N/A</v>
      </c>
      <c r="Z476" s="9" t="e">
        <f>VLOOKUP(Y476,quide!$A$2:$B$1006,2,0)</f>
        <v>#N/A</v>
      </c>
      <c r="AA476" s="4" t="e">
        <f>VLOOKUP(Y476,quide!$A$2:$J$1006,10,0)</f>
        <v>#N/A</v>
      </c>
      <c r="AB476" s="50" t="e">
        <f>VLOOKUP(tbl2_2!A476,ishod_substance!A:AD,8,0)</f>
        <v>#N/A</v>
      </c>
      <c r="AC476" s="28" t="e">
        <f t="shared" si="8"/>
        <v>#N/A</v>
      </c>
      <c r="AD476" s="27" t="e">
        <f>VLOOKUP(tbl2_2!A476,ishod_substance!A:AD,9,0)</f>
        <v>#N/A</v>
      </c>
      <c r="AE476" s="8" t="e">
        <f>VLOOKUP(tbl2_2!A476,ishod_substance!A:AD,9,0)</f>
        <v>#N/A</v>
      </c>
      <c r="AF476" s="12"/>
    </row>
    <row r="477" spans="1:32" hidden="1" x14ac:dyDescent="0.25">
      <c r="A477">
        <v>469</v>
      </c>
      <c r="B477" s="85">
        <f>IFERROR(IF(OR(AND(ishod_substance!$O$1=3,OR(VLOOKUP('tbl2'!Y477,quide!A:G,7,0)=2,VLOOKUP('tbl2'!Y477,quide!A:G,7,0)=1)),AND(ishod_substance!$O$1=2,VLOOKUP('tbl2'!Y477,quide!A:I,9,0)=1)),1,0),0)</f>
        <v>0</v>
      </c>
      <c r="C477" s="5" t="e">
        <f>VLOOKUP(tbl2_2!A477,ishod_substance!A:P,2,0)</f>
        <v>#N/A</v>
      </c>
      <c r="D477" s="7" t="e">
        <f>VLOOKUP(tbl2_2!A477,ishod_substance!A:P,3,0)</f>
        <v>#N/A</v>
      </c>
      <c r="E477" s="5" t="e">
        <f>VLOOKUP(tbl2_2!A477,ishod_substance!A:P,11,0)</f>
        <v>#N/A</v>
      </c>
      <c r="F477" s="6" t="e">
        <f>VLOOKUP(tbl2_2!A477,ishod_substance!A:P,15,0)</f>
        <v>#N/A</v>
      </c>
      <c r="G477" s="6" t="e">
        <f>VLOOKUP(tbl2_2!A477,ishod_substance!A:P,12,0)&amp;"/"&amp;VLOOKUP(tbl2_2!A477,ishod_substance!A:P,14,0)</f>
        <v>#N/A</v>
      </c>
      <c r="H477" s="29" t="e">
        <f>VLOOKUP(tbl2_2!A477,ishod_substance!A:P,6,0)</f>
        <v>#N/A</v>
      </c>
      <c r="I477" s="10" t="e">
        <f>VLOOKUP(tbl2_2!A477,ishod_substance!A:P,15,0)</f>
        <v>#N/A</v>
      </c>
      <c r="J477" s="10" t="e">
        <f>VLOOKUP(tbl2_2!A477,ishod_substance!A:P,5,0)</f>
        <v>#N/A</v>
      </c>
      <c r="K477" s="84" t="e">
        <f>VLOOKUP(tbl2_2!A477,ishod_substance!A:Q,17,0)</f>
        <v>#N/A</v>
      </c>
      <c r="L477" s="84" t="e">
        <f>VLOOKUP(tbl2_2!A477,ishod_substance!A:R,18,0)</f>
        <v>#N/A</v>
      </c>
      <c r="M477" s="165" t="e">
        <f>VLOOKUP(tbl2_2!A477,ishod_substance!A:AD,28,0)</f>
        <v>#N/A</v>
      </c>
      <c r="N477" s="4" t="e">
        <f>VLOOKUP(tbl2_2!A477,ishod_substance!A:AD,20,0)</f>
        <v>#N/A</v>
      </c>
      <c r="O477" s="4" t="e">
        <f>VLOOKUP(tbl2_2!A477,ishod_substance!A:AD,21,0)</f>
        <v>#N/A</v>
      </c>
      <c r="P477" s="4" t="e">
        <f>VLOOKUP(tbl2_2!A477,ishod_substance!A:AD,22,0)</f>
        <v>#N/A</v>
      </c>
      <c r="Q477" s="4" t="e">
        <f>VLOOKUP(tbl2_2!A477,ishod_substance!A:AD,23,0)</f>
        <v>#N/A</v>
      </c>
      <c r="R477" s="4" t="e">
        <f>VLOOKUP(tbl2_2!A477,ishod_substance!A:AD,24,0)</f>
        <v>#N/A</v>
      </c>
      <c r="S477" s="4" t="e">
        <f>VLOOKUP(tbl2_2!A477,ishod_substance!A:AD,25,0)</f>
        <v>#N/A</v>
      </c>
      <c r="T477" s="4" t="e">
        <f>VLOOKUP(tbl2_2!A477,ishod_substance!A:AD,26,0)</f>
        <v>#N/A</v>
      </c>
      <c r="U477" s="4" t="e">
        <f>VLOOKUP(tbl2_2!A477,ishod_substance!A:AD,27,0)</f>
        <v>#N/A</v>
      </c>
      <c r="V477" s="166" t="e">
        <f>VLOOKUP(tbl2_2!A477,ishod_substance!A:AD,29,0)</f>
        <v>#N/A</v>
      </c>
      <c r="W477" s="166" t="e">
        <f>VLOOKUP(tbl2_2!A477,ishod_substance!A:AD,30,0)</f>
        <v>#N/A</v>
      </c>
      <c r="X477" s="166" t="e">
        <f>VLOOKUP(tbl2_2!A477,ishod_substance!A:AD,30,0)</f>
        <v>#N/A</v>
      </c>
      <c r="Y477" s="10" t="e">
        <f>VLOOKUP(tbl2_2!A477,ishod_substance!A:AD,7,0)</f>
        <v>#N/A</v>
      </c>
      <c r="Z477" s="9" t="e">
        <f>VLOOKUP(Y477,quide!$A$2:$B$1006,2,0)</f>
        <v>#N/A</v>
      </c>
      <c r="AA477" s="4" t="e">
        <f>VLOOKUP(Y477,quide!$A$2:$J$1006,10,0)</f>
        <v>#N/A</v>
      </c>
      <c r="AB477" s="50" t="e">
        <f>VLOOKUP(tbl2_2!A477,ishod_substance!A:AD,8,0)</f>
        <v>#N/A</v>
      </c>
      <c r="AC477" s="28" t="e">
        <f t="shared" si="8"/>
        <v>#N/A</v>
      </c>
      <c r="AD477" s="27" t="e">
        <f>VLOOKUP(tbl2_2!A477,ishod_substance!A:AD,9,0)</f>
        <v>#N/A</v>
      </c>
      <c r="AE477" s="8" t="e">
        <f>VLOOKUP(tbl2_2!A477,ishod_substance!A:AD,9,0)</f>
        <v>#N/A</v>
      </c>
      <c r="AF477" s="12"/>
    </row>
    <row r="478" spans="1:32" hidden="1" x14ac:dyDescent="0.25">
      <c r="A478">
        <v>470</v>
      </c>
      <c r="B478" s="85">
        <f>IFERROR(IF(OR(AND(ishod_substance!$O$1=3,OR(VLOOKUP('tbl2'!Y478,quide!A:G,7,0)=2,VLOOKUP('tbl2'!Y478,quide!A:G,7,0)=1)),AND(ishod_substance!$O$1=2,VLOOKUP('tbl2'!Y478,quide!A:I,9,0)=1)),1,0),0)</f>
        <v>0</v>
      </c>
      <c r="C478" s="5" t="e">
        <f>VLOOKUP(tbl2_2!A478,ishod_substance!A:P,2,0)</f>
        <v>#N/A</v>
      </c>
      <c r="D478" s="7" t="e">
        <f>VLOOKUP(tbl2_2!A478,ishod_substance!A:P,3,0)</f>
        <v>#N/A</v>
      </c>
      <c r="E478" s="5" t="e">
        <f>VLOOKUP(tbl2_2!A478,ishod_substance!A:P,11,0)</f>
        <v>#N/A</v>
      </c>
      <c r="F478" s="6" t="e">
        <f>VLOOKUP(tbl2_2!A478,ishod_substance!A:P,15,0)</f>
        <v>#N/A</v>
      </c>
      <c r="G478" s="6" t="e">
        <f>VLOOKUP(tbl2_2!A478,ishod_substance!A:P,12,0)&amp;"/"&amp;VLOOKUP(tbl2_2!A478,ishod_substance!A:P,14,0)</f>
        <v>#N/A</v>
      </c>
      <c r="H478" s="29" t="e">
        <f>VLOOKUP(tbl2_2!A478,ishod_substance!A:P,6,0)</f>
        <v>#N/A</v>
      </c>
      <c r="I478" s="10" t="e">
        <f>VLOOKUP(tbl2_2!A478,ishod_substance!A:P,15,0)</f>
        <v>#N/A</v>
      </c>
      <c r="J478" s="10" t="e">
        <f>VLOOKUP(tbl2_2!A478,ishod_substance!A:P,5,0)</f>
        <v>#N/A</v>
      </c>
      <c r="K478" s="84" t="e">
        <f>VLOOKUP(tbl2_2!A478,ishod_substance!A:Q,17,0)</f>
        <v>#N/A</v>
      </c>
      <c r="L478" s="84" t="e">
        <f>VLOOKUP(tbl2_2!A478,ishod_substance!A:R,18,0)</f>
        <v>#N/A</v>
      </c>
      <c r="M478" s="165" t="e">
        <f>VLOOKUP(tbl2_2!A478,ishod_substance!A:AD,28,0)</f>
        <v>#N/A</v>
      </c>
      <c r="N478" s="4" t="e">
        <f>VLOOKUP(tbl2_2!A478,ishod_substance!A:AD,20,0)</f>
        <v>#N/A</v>
      </c>
      <c r="O478" s="4" t="e">
        <f>VLOOKUP(tbl2_2!A478,ishod_substance!A:AD,21,0)</f>
        <v>#N/A</v>
      </c>
      <c r="P478" s="4" t="e">
        <f>VLOOKUP(tbl2_2!A478,ishod_substance!A:AD,22,0)</f>
        <v>#N/A</v>
      </c>
      <c r="Q478" s="4" t="e">
        <f>VLOOKUP(tbl2_2!A478,ishod_substance!A:AD,23,0)</f>
        <v>#N/A</v>
      </c>
      <c r="R478" s="4" t="e">
        <f>VLOOKUP(tbl2_2!A478,ishod_substance!A:AD,24,0)</f>
        <v>#N/A</v>
      </c>
      <c r="S478" s="4" t="e">
        <f>VLOOKUP(tbl2_2!A478,ishod_substance!A:AD,25,0)</f>
        <v>#N/A</v>
      </c>
      <c r="T478" s="4" t="e">
        <f>VLOOKUP(tbl2_2!A478,ishod_substance!A:AD,26,0)</f>
        <v>#N/A</v>
      </c>
      <c r="U478" s="4" t="e">
        <f>VLOOKUP(tbl2_2!A478,ishod_substance!A:AD,27,0)</f>
        <v>#N/A</v>
      </c>
      <c r="V478" s="166" t="e">
        <f>VLOOKUP(tbl2_2!A478,ishod_substance!A:AD,29,0)</f>
        <v>#N/A</v>
      </c>
      <c r="W478" s="166" t="e">
        <f>VLOOKUP(tbl2_2!A478,ishod_substance!A:AD,30,0)</f>
        <v>#N/A</v>
      </c>
      <c r="X478" s="166" t="e">
        <f>VLOOKUP(tbl2_2!A478,ishod_substance!A:AD,30,0)</f>
        <v>#N/A</v>
      </c>
      <c r="Y478" s="10" t="e">
        <f>VLOOKUP(tbl2_2!A478,ishod_substance!A:AD,7,0)</f>
        <v>#N/A</v>
      </c>
      <c r="Z478" s="9" t="e">
        <f>VLOOKUP(Y478,quide!$A$2:$B$1006,2,0)</f>
        <v>#N/A</v>
      </c>
      <c r="AA478" s="4" t="e">
        <f>VLOOKUP(Y478,quide!$A$2:$J$1006,10,0)</f>
        <v>#N/A</v>
      </c>
      <c r="AB478" s="50" t="e">
        <f>VLOOKUP(tbl2_2!A478,ishod_substance!A:AD,8,0)</f>
        <v>#N/A</v>
      </c>
      <c r="AC478" s="28" t="e">
        <f t="shared" si="8"/>
        <v>#N/A</v>
      </c>
      <c r="AD478" s="27" t="e">
        <f>VLOOKUP(tbl2_2!A478,ishod_substance!A:AD,9,0)</f>
        <v>#N/A</v>
      </c>
      <c r="AE478" s="8" t="e">
        <f>VLOOKUP(tbl2_2!A478,ishod_substance!A:AD,9,0)</f>
        <v>#N/A</v>
      </c>
      <c r="AF478" s="12"/>
    </row>
    <row r="479" spans="1:32" hidden="1" x14ac:dyDescent="0.25">
      <c r="A479">
        <v>471</v>
      </c>
      <c r="B479" s="85">
        <f>IFERROR(IF(OR(AND(ishod_substance!$O$1=3,OR(VLOOKUP('tbl2'!Y479,quide!A:G,7,0)=2,VLOOKUP('tbl2'!Y479,quide!A:G,7,0)=1)),AND(ishod_substance!$O$1=2,VLOOKUP('tbl2'!Y479,quide!A:I,9,0)=1)),1,0),0)</f>
        <v>0</v>
      </c>
      <c r="C479" s="5" t="e">
        <f>VLOOKUP(tbl2_2!A479,ishod_substance!A:P,2,0)</f>
        <v>#N/A</v>
      </c>
      <c r="D479" s="7" t="e">
        <f>VLOOKUP(tbl2_2!A479,ishod_substance!A:P,3,0)</f>
        <v>#N/A</v>
      </c>
      <c r="E479" s="5" t="e">
        <f>VLOOKUP(tbl2_2!A479,ishod_substance!A:P,11,0)</f>
        <v>#N/A</v>
      </c>
      <c r="F479" s="6" t="e">
        <f>VLOOKUP(tbl2_2!A479,ishod_substance!A:P,15,0)</f>
        <v>#N/A</v>
      </c>
      <c r="G479" s="6" t="e">
        <f>VLOOKUP(tbl2_2!A479,ishod_substance!A:P,12,0)&amp;"/"&amp;VLOOKUP(tbl2_2!A479,ishod_substance!A:P,14,0)</f>
        <v>#N/A</v>
      </c>
      <c r="H479" s="29" t="e">
        <f>VLOOKUP(tbl2_2!A479,ishod_substance!A:P,6,0)</f>
        <v>#N/A</v>
      </c>
      <c r="I479" s="10" t="e">
        <f>VLOOKUP(tbl2_2!A479,ishod_substance!A:P,15,0)</f>
        <v>#N/A</v>
      </c>
      <c r="J479" s="10" t="e">
        <f>VLOOKUP(tbl2_2!A479,ishod_substance!A:P,5,0)</f>
        <v>#N/A</v>
      </c>
      <c r="K479" s="84" t="e">
        <f>VLOOKUP(tbl2_2!A479,ishod_substance!A:Q,17,0)</f>
        <v>#N/A</v>
      </c>
      <c r="L479" s="84" t="e">
        <f>VLOOKUP(tbl2_2!A479,ishod_substance!A:R,18,0)</f>
        <v>#N/A</v>
      </c>
      <c r="M479" s="165" t="e">
        <f>VLOOKUP(tbl2_2!A479,ishod_substance!A:AD,28,0)</f>
        <v>#N/A</v>
      </c>
      <c r="N479" s="4" t="e">
        <f>VLOOKUP(tbl2_2!A479,ishod_substance!A:AD,20,0)</f>
        <v>#N/A</v>
      </c>
      <c r="O479" s="4" t="e">
        <f>VLOOKUP(tbl2_2!A479,ishod_substance!A:AD,21,0)</f>
        <v>#N/A</v>
      </c>
      <c r="P479" s="4" t="e">
        <f>VLOOKUP(tbl2_2!A479,ishod_substance!A:AD,22,0)</f>
        <v>#N/A</v>
      </c>
      <c r="Q479" s="4" t="e">
        <f>VLOOKUP(tbl2_2!A479,ishod_substance!A:AD,23,0)</f>
        <v>#N/A</v>
      </c>
      <c r="R479" s="4" t="e">
        <f>VLOOKUP(tbl2_2!A479,ishod_substance!A:AD,24,0)</f>
        <v>#N/A</v>
      </c>
      <c r="S479" s="4" t="e">
        <f>VLOOKUP(tbl2_2!A479,ishod_substance!A:AD,25,0)</f>
        <v>#N/A</v>
      </c>
      <c r="T479" s="4" t="e">
        <f>VLOOKUP(tbl2_2!A479,ishod_substance!A:AD,26,0)</f>
        <v>#N/A</v>
      </c>
      <c r="U479" s="4" t="e">
        <f>VLOOKUP(tbl2_2!A479,ishod_substance!A:AD,27,0)</f>
        <v>#N/A</v>
      </c>
      <c r="V479" s="166" t="e">
        <f>VLOOKUP(tbl2_2!A479,ishod_substance!A:AD,29,0)</f>
        <v>#N/A</v>
      </c>
      <c r="W479" s="166" t="e">
        <f>VLOOKUP(tbl2_2!A479,ishod_substance!A:AD,30,0)</f>
        <v>#N/A</v>
      </c>
      <c r="X479" s="166" t="e">
        <f>VLOOKUP(tbl2_2!A479,ishod_substance!A:AD,30,0)</f>
        <v>#N/A</v>
      </c>
      <c r="Y479" s="10" t="e">
        <f>VLOOKUP(tbl2_2!A479,ishod_substance!A:AD,7,0)</f>
        <v>#N/A</v>
      </c>
      <c r="Z479" s="9" t="e">
        <f>VLOOKUP(Y479,quide!$A$2:$B$1006,2,0)</f>
        <v>#N/A</v>
      </c>
      <c r="AA479" s="4" t="e">
        <f>VLOOKUP(Y479,quide!$A$2:$J$1006,10,0)</f>
        <v>#N/A</v>
      </c>
      <c r="AB479" s="50" t="e">
        <f>VLOOKUP(tbl2_2!A479,ishod_substance!A:AD,8,0)</f>
        <v>#N/A</v>
      </c>
      <c r="AC479" s="28" t="e">
        <f t="shared" si="8"/>
        <v>#N/A</v>
      </c>
      <c r="AD479" s="27" t="e">
        <f>VLOOKUP(tbl2_2!A479,ishod_substance!A:AD,9,0)</f>
        <v>#N/A</v>
      </c>
      <c r="AE479" s="8" t="e">
        <f>VLOOKUP(tbl2_2!A479,ishod_substance!A:AD,9,0)</f>
        <v>#N/A</v>
      </c>
      <c r="AF479" s="12"/>
    </row>
    <row r="480" spans="1:32" hidden="1" x14ac:dyDescent="0.25">
      <c r="A480">
        <v>472</v>
      </c>
      <c r="B480" s="85">
        <f>IFERROR(IF(OR(AND(ishod_substance!$O$1=3,OR(VLOOKUP('tbl2'!Y480,quide!A:G,7,0)=2,VLOOKUP('tbl2'!Y480,quide!A:G,7,0)=1)),AND(ishod_substance!$O$1=2,VLOOKUP('tbl2'!Y480,quide!A:I,9,0)=1)),1,0),0)</f>
        <v>0</v>
      </c>
      <c r="C480" s="5" t="e">
        <f>VLOOKUP(tbl2_2!A480,ishod_substance!A:P,2,0)</f>
        <v>#N/A</v>
      </c>
      <c r="D480" s="7" t="e">
        <f>VLOOKUP(tbl2_2!A480,ishod_substance!A:P,3,0)</f>
        <v>#N/A</v>
      </c>
      <c r="E480" s="5" t="e">
        <f>VLOOKUP(tbl2_2!A480,ishod_substance!A:P,11,0)</f>
        <v>#N/A</v>
      </c>
      <c r="F480" s="6" t="e">
        <f>VLOOKUP(tbl2_2!A480,ishod_substance!A:P,15,0)</f>
        <v>#N/A</v>
      </c>
      <c r="G480" s="6" t="e">
        <f>VLOOKUP(tbl2_2!A480,ishod_substance!A:P,12,0)&amp;"/"&amp;VLOOKUP(tbl2_2!A480,ishod_substance!A:P,14,0)</f>
        <v>#N/A</v>
      </c>
      <c r="H480" s="29" t="e">
        <f>VLOOKUP(tbl2_2!A480,ishod_substance!A:P,6,0)</f>
        <v>#N/A</v>
      </c>
      <c r="I480" s="10" t="e">
        <f>VLOOKUP(tbl2_2!A480,ishod_substance!A:P,15,0)</f>
        <v>#N/A</v>
      </c>
      <c r="J480" s="10" t="e">
        <f>VLOOKUP(tbl2_2!A480,ishod_substance!A:P,5,0)</f>
        <v>#N/A</v>
      </c>
      <c r="K480" s="84" t="e">
        <f>VLOOKUP(tbl2_2!A480,ishod_substance!A:Q,17,0)</f>
        <v>#N/A</v>
      </c>
      <c r="L480" s="84" t="e">
        <f>VLOOKUP(tbl2_2!A480,ishod_substance!A:R,18,0)</f>
        <v>#N/A</v>
      </c>
      <c r="M480" s="165" t="e">
        <f>VLOOKUP(tbl2_2!A480,ishod_substance!A:AD,28,0)</f>
        <v>#N/A</v>
      </c>
      <c r="N480" s="4" t="e">
        <f>VLOOKUP(tbl2_2!A480,ishod_substance!A:AD,20,0)</f>
        <v>#N/A</v>
      </c>
      <c r="O480" s="4" t="e">
        <f>VLOOKUP(tbl2_2!A480,ishod_substance!A:AD,21,0)</f>
        <v>#N/A</v>
      </c>
      <c r="P480" s="4" t="e">
        <f>VLOOKUP(tbl2_2!A480,ishod_substance!A:AD,22,0)</f>
        <v>#N/A</v>
      </c>
      <c r="Q480" s="4" t="e">
        <f>VLOOKUP(tbl2_2!A480,ishod_substance!A:AD,23,0)</f>
        <v>#N/A</v>
      </c>
      <c r="R480" s="4" t="e">
        <f>VLOOKUP(tbl2_2!A480,ishod_substance!A:AD,24,0)</f>
        <v>#N/A</v>
      </c>
      <c r="S480" s="4" t="e">
        <f>VLOOKUP(tbl2_2!A480,ishod_substance!A:AD,25,0)</f>
        <v>#N/A</v>
      </c>
      <c r="T480" s="4" t="e">
        <f>VLOOKUP(tbl2_2!A480,ishod_substance!A:AD,26,0)</f>
        <v>#N/A</v>
      </c>
      <c r="U480" s="4" t="e">
        <f>VLOOKUP(tbl2_2!A480,ishod_substance!A:AD,27,0)</f>
        <v>#N/A</v>
      </c>
      <c r="V480" s="166" t="e">
        <f>VLOOKUP(tbl2_2!A480,ishod_substance!A:AD,29,0)</f>
        <v>#N/A</v>
      </c>
      <c r="W480" s="166" t="e">
        <f>VLOOKUP(tbl2_2!A480,ishod_substance!A:AD,30,0)</f>
        <v>#N/A</v>
      </c>
      <c r="X480" s="166" t="e">
        <f>VLOOKUP(tbl2_2!A480,ishod_substance!A:AD,30,0)</f>
        <v>#N/A</v>
      </c>
      <c r="Y480" s="10" t="e">
        <f>VLOOKUP(tbl2_2!A480,ishod_substance!A:AD,7,0)</f>
        <v>#N/A</v>
      </c>
      <c r="Z480" s="9" t="e">
        <f>VLOOKUP(Y480,quide!$A$2:$B$1006,2,0)</f>
        <v>#N/A</v>
      </c>
      <c r="AA480" s="4" t="e">
        <f>VLOOKUP(Y480,quide!$A$2:$J$1006,10,0)</f>
        <v>#N/A</v>
      </c>
      <c r="AB480" s="50" t="e">
        <f>VLOOKUP(tbl2_2!A480,ishod_substance!A:AD,8,0)</f>
        <v>#N/A</v>
      </c>
      <c r="AC480" s="28" t="e">
        <f t="shared" si="8"/>
        <v>#N/A</v>
      </c>
      <c r="AD480" s="27" t="e">
        <f>VLOOKUP(tbl2_2!A480,ishod_substance!A:AD,9,0)</f>
        <v>#N/A</v>
      </c>
      <c r="AE480" s="8" t="e">
        <f>VLOOKUP(tbl2_2!A480,ishod_substance!A:AD,9,0)</f>
        <v>#N/A</v>
      </c>
      <c r="AF480" s="12"/>
    </row>
    <row r="481" spans="1:32" hidden="1" x14ac:dyDescent="0.25">
      <c r="A481">
        <v>473</v>
      </c>
      <c r="B481" s="85">
        <f>IFERROR(IF(OR(AND(ishod_substance!$O$1=3,OR(VLOOKUP('tbl2'!Y481,quide!A:G,7,0)=2,VLOOKUP('tbl2'!Y481,quide!A:G,7,0)=1)),AND(ishod_substance!$O$1=2,VLOOKUP('tbl2'!Y481,quide!A:I,9,0)=1)),1,0),0)</f>
        <v>0</v>
      </c>
      <c r="C481" s="5" t="e">
        <f>VLOOKUP(tbl2_2!A481,ishod_substance!A:P,2,0)</f>
        <v>#N/A</v>
      </c>
      <c r="D481" s="7" t="e">
        <f>VLOOKUP(tbl2_2!A481,ishod_substance!A:P,3,0)</f>
        <v>#N/A</v>
      </c>
      <c r="E481" s="5" t="e">
        <f>VLOOKUP(tbl2_2!A481,ishod_substance!A:P,11,0)</f>
        <v>#N/A</v>
      </c>
      <c r="F481" s="6" t="e">
        <f>VLOOKUP(tbl2_2!A481,ishod_substance!A:P,15,0)</f>
        <v>#N/A</v>
      </c>
      <c r="G481" s="6" t="e">
        <f>VLOOKUP(tbl2_2!A481,ishod_substance!A:P,12,0)&amp;"/"&amp;VLOOKUP(tbl2_2!A481,ishod_substance!A:P,14,0)</f>
        <v>#N/A</v>
      </c>
      <c r="H481" s="29" t="e">
        <f>VLOOKUP(tbl2_2!A481,ishod_substance!A:P,6,0)</f>
        <v>#N/A</v>
      </c>
      <c r="I481" s="10" t="e">
        <f>VLOOKUP(tbl2_2!A481,ishod_substance!A:P,15,0)</f>
        <v>#N/A</v>
      </c>
      <c r="J481" s="10" t="e">
        <f>VLOOKUP(tbl2_2!A481,ishod_substance!A:P,5,0)</f>
        <v>#N/A</v>
      </c>
      <c r="K481" s="84" t="e">
        <f>VLOOKUP(tbl2_2!A481,ishod_substance!A:Q,17,0)</f>
        <v>#N/A</v>
      </c>
      <c r="L481" s="84" t="e">
        <f>VLOOKUP(tbl2_2!A481,ishod_substance!A:R,18,0)</f>
        <v>#N/A</v>
      </c>
      <c r="M481" s="165" t="e">
        <f>VLOOKUP(tbl2_2!A481,ishod_substance!A:AD,28,0)</f>
        <v>#N/A</v>
      </c>
      <c r="N481" s="4" t="e">
        <f>VLOOKUP(tbl2_2!A481,ishod_substance!A:AD,20,0)</f>
        <v>#N/A</v>
      </c>
      <c r="O481" s="4" t="e">
        <f>VLOOKUP(tbl2_2!A481,ishod_substance!A:AD,21,0)</f>
        <v>#N/A</v>
      </c>
      <c r="P481" s="4" t="e">
        <f>VLOOKUP(tbl2_2!A481,ishod_substance!A:AD,22,0)</f>
        <v>#N/A</v>
      </c>
      <c r="Q481" s="4" t="e">
        <f>VLOOKUP(tbl2_2!A481,ishod_substance!A:AD,23,0)</f>
        <v>#N/A</v>
      </c>
      <c r="R481" s="4" t="e">
        <f>VLOOKUP(tbl2_2!A481,ishod_substance!A:AD,24,0)</f>
        <v>#N/A</v>
      </c>
      <c r="S481" s="4" t="e">
        <f>VLOOKUP(tbl2_2!A481,ishod_substance!A:AD,25,0)</f>
        <v>#N/A</v>
      </c>
      <c r="T481" s="4" t="e">
        <f>VLOOKUP(tbl2_2!A481,ishod_substance!A:AD,26,0)</f>
        <v>#N/A</v>
      </c>
      <c r="U481" s="4" t="e">
        <f>VLOOKUP(tbl2_2!A481,ishod_substance!A:AD,27,0)</f>
        <v>#N/A</v>
      </c>
      <c r="V481" s="166" t="e">
        <f>VLOOKUP(tbl2_2!A481,ishod_substance!A:AD,29,0)</f>
        <v>#N/A</v>
      </c>
      <c r="W481" s="166" t="e">
        <f>VLOOKUP(tbl2_2!A481,ishod_substance!A:AD,30,0)</f>
        <v>#N/A</v>
      </c>
      <c r="X481" s="166" t="e">
        <f>VLOOKUP(tbl2_2!A481,ishod_substance!A:AD,30,0)</f>
        <v>#N/A</v>
      </c>
      <c r="Y481" s="10" t="e">
        <f>VLOOKUP(tbl2_2!A481,ishod_substance!A:AD,7,0)</f>
        <v>#N/A</v>
      </c>
      <c r="Z481" s="9" t="e">
        <f>VLOOKUP(Y481,quide!$A$2:$B$1006,2,0)</f>
        <v>#N/A</v>
      </c>
      <c r="AA481" s="4" t="e">
        <f>VLOOKUP(Y481,quide!$A$2:$J$1006,10,0)</f>
        <v>#N/A</v>
      </c>
      <c r="AB481" s="50" t="e">
        <f>VLOOKUP(tbl2_2!A481,ishod_substance!A:AD,8,0)</f>
        <v>#N/A</v>
      </c>
      <c r="AC481" s="28" t="e">
        <f t="shared" si="8"/>
        <v>#N/A</v>
      </c>
      <c r="AD481" s="27" t="e">
        <f>VLOOKUP(tbl2_2!A481,ishod_substance!A:AD,9,0)</f>
        <v>#N/A</v>
      </c>
      <c r="AE481" s="8" t="e">
        <f>VLOOKUP(tbl2_2!A481,ishod_substance!A:AD,9,0)</f>
        <v>#N/A</v>
      </c>
      <c r="AF481" s="12"/>
    </row>
    <row r="482" spans="1:32" hidden="1" x14ac:dyDescent="0.25">
      <c r="A482">
        <v>474</v>
      </c>
      <c r="B482" s="85">
        <f>IFERROR(IF(OR(AND(ishod_substance!$O$1=3,OR(VLOOKUP('tbl2'!Y482,quide!A:G,7,0)=2,VLOOKUP('tbl2'!Y482,quide!A:G,7,0)=1)),AND(ishod_substance!$O$1=2,VLOOKUP('tbl2'!Y482,quide!A:I,9,0)=1)),1,0),0)</f>
        <v>0</v>
      </c>
      <c r="C482" s="5" t="e">
        <f>VLOOKUP(tbl2_2!A482,ishod_substance!A:P,2,0)</f>
        <v>#N/A</v>
      </c>
      <c r="D482" s="7" t="e">
        <f>VLOOKUP(tbl2_2!A482,ishod_substance!A:P,3,0)</f>
        <v>#N/A</v>
      </c>
      <c r="E482" s="5" t="e">
        <f>VLOOKUP(tbl2_2!A482,ishod_substance!A:P,11,0)</f>
        <v>#N/A</v>
      </c>
      <c r="F482" s="6" t="e">
        <f>VLOOKUP(tbl2_2!A482,ishod_substance!A:P,15,0)</f>
        <v>#N/A</v>
      </c>
      <c r="G482" s="6" t="e">
        <f>VLOOKUP(tbl2_2!A482,ishod_substance!A:P,12,0)&amp;"/"&amp;VLOOKUP(tbl2_2!A482,ishod_substance!A:P,14,0)</f>
        <v>#N/A</v>
      </c>
      <c r="H482" s="29" t="e">
        <f>VLOOKUP(tbl2_2!A482,ishod_substance!A:P,6,0)</f>
        <v>#N/A</v>
      </c>
      <c r="I482" s="10" t="e">
        <f>VLOOKUP(tbl2_2!A482,ishod_substance!A:P,15,0)</f>
        <v>#N/A</v>
      </c>
      <c r="J482" s="10" t="e">
        <f>VLOOKUP(tbl2_2!A482,ishod_substance!A:P,5,0)</f>
        <v>#N/A</v>
      </c>
      <c r="K482" s="84" t="e">
        <f>VLOOKUP(tbl2_2!A482,ishod_substance!A:Q,17,0)</f>
        <v>#N/A</v>
      </c>
      <c r="L482" s="84" t="e">
        <f>VLOOKUP(tbl2_2!A482,ishod_substance!A:R,18,0)</f>
        <v>#N/A</v>
      </c>
      <c r="M482" s="165" t="e">
        <f>VLOOKUP(tbl2_2!A482,ishod_substance!A:AD,28,0)</f>
        <v>#N/A</v>
      </c>
      <c r="N482" s="4" t="e">
        <f>VLOOKUP(tbl2_2!A482,ishod_substance!A:AD,20,0)</f>
        <v>#N/A</v>
      </c>
      <c r="O482" s="4" t="e">
        <f>VLOOKUP(tbl2_2!A482,ishod_substance!A:AD,21,0)</f>
        <v>#N/A</v>
      </c>
      <c r="P482" s="4" t="e">
        <f>VLOOKUP(tbl2_2!A482,ishod_substance!A:AD,22,0)</f>
        <v>#N/A</v>
      </c>
      <c r="Q482" s="4" t="e">
        <f>VLOOKUP(tbl2_2!A482,ishod_substance!A:AD,23,0)</f>
        <v>#N/A</v>
      </c>
      <c r="R482" s="4" t="e">
        <f>VLOOKUP(tbl2_2!A482,ishod_substance!A:AD,24,0)</f>
        <v>#N/A</v>
      </c>
      <c r="S482" s="4" t="e">
        <f>VLOOKUP(tbl2_2!A482,ishod_substance!A:AD,25,0)</f>
        <v>#N/A</v>
      </c>
      <c r="T482" s="4" t="e">
        <f>VLOOKUP(tbl2_2!A482,ishod_substance!A:AD,26,0)</f>
        <v>#N/A</v>
      </c>
      <c r="U482" s="4" t="e">
        <f>VLOOKUP(tbl2_2!A482,ishod_substance!A:AD,27,0)</f>
        <v>#N/A</v>
      </c>
      <c r="V482" s="166" t="e">
        <f>VLOOKUP(tbl2_2!A482,ishod_substance!A:AD,29,0)</f>
        <v>#N/A</v>
      </c>
      <c r="W482" s="166" t="e">
        <f>VLOOKUP(tbl2_2!A482,ishod_substance!A:AD,30,0)</f>
        <v>#N/A</v>
      </c>
      <c r="X482" s="166" t="e">
        <f>VLOOKUP(tbl2_2!A482,ishod_substance!A:AD,30,0)</f>
        <v>#N/A</v>
      </c>
      <c r="Y482" s="10" t="e">
        <f>VLOOKUP(tbl2_2!A482,ishod_substance!A:AD,7,0)</f>
        <v>#N/A</v>
      </c>
      <c r="Z482" s="9" t="e">
        <f>VLOOKUP(Y482,quide!$A$2:$B$1006,2,0)</f>
        <v>#N/A</v>
      </c>
      <c r="AA482" s="4" t="e">
        <f>VLOOKUP(Y482,quide!$A$2:$J$1006,10,0)</f>
        <v>#N/A</v>
      </c>
      <c r="AB482" s="50" t="e">
        <f>VLOOKUP(tbl2_2!A482,ishod_substance!A:AD,8,0)</f>
        <v>#N/A</v>
      </c>
      <c r="AC482" s="28" t="e">
        <f t="shared" si="8"/>
        <v>#N/A</v>
      </c>
      <c r="AD482" s="27" t="e">
        <f>VLOOKUP(tbl2_2!A482,ishod_substance!A:AD,9,0)</f>
        <v>#N/A</v>
      </c>
      <c r="AE482" s="8" t="e">
        <f>VLOOKUP(tbl2_2!A482,ishod_substance!A:AD,9,0)</f>
        <v>#N/A</v>
      </c>
      <c r="AF482" s="12"/>
    </row>
    <row r="483" spans="1:32" hidden="1" x14ac:dyDescent="0.25">
      <c r="A483">
        <v>475</v>
      </c>
      <c r="B483" s="85">
        <f>IFERROR(IF(OR(AND(ishod_substance!$O$1=3,OR(VLOOKUP('tbl2'!Y483,quide!A:G,7,0)=2,VLOOKUP('tbl2'!Y483,quide!A:G,7,0)=1)),AND(ishod_substance!$O$1=2,VLOOKUP('tbl2'!Y483,quide!A:I,9,0)=1)),1,0),0)</f>
        <v>0</v>
      </c>
      <c r="C483" s="5" t="e">
        <f>VLOOKUP(tbl2_2!A483,ishod_substance!A:P,2,0)</f>
        <v>#N/A</v>
      </c>
      <c r="D483" s="7" t="e">
        <f>VLOOKUP(tbl2_2!A483,ishod_substance!A:P,3,0)</f>
        <v>#N/A</v>
      </c>
      <c r="E483" s="5" t="e">
        <f>VLOOKUP(tbl2_2!A483,ishod_substance!A:P,11,0)</f>
        <v>#N/A</v>
      </c>
      <c r="F483" s="6" t="e">
        <f>VLOOKUP(tbl2_2!A483,ishod_substance!A:P,15,0)</f>
        <v>#N/A</v>
      </c>
      <c r="G483" s="6" t="e">
        <f>VLOOKUP(tbl2_2!A483,ishod_substance!A:P,12,0)&amp;"/"&amp;VLOOKUP(tbl2_2!A483,ishod_substance!A:P,14,0)</f>
        <v>#N/A</v>
      </c>
      <c r="H483" s="29" t="e">
        <f>VLOOKUP(tbl2_2!A483,ishod_substance!A:P,6,0)</f>
        <v>#N/A</v>
      </c>
      <c r="I483" s="10" t="e">
        <f>VLOOKUP(tbl2_2!A483,ishod_substance!A:P,15,0)</f>
        <v>#N/A</v>
      </c>
      <c r="J483" s="10" t="e">
        <f>VLOOKUP(tbl2_2!A483,ishod_substance!A:P,5,0)</f>
        <v>#N/A</v>
      </c>
      <c r="K483" s="84" t="e">
        <f>VLOOKUP(tbl2_2!A483,ishod_substance!A:Q,17,0)</f>
        <v>#N/A</v>
      </c>
      <c r="L483" s="84" t="e">
        <f>VLOOKUP(tbl2_2!A483,ishod_substance!A:R,18,0)</f>
        <v>#N/A</v>
      </c>
      <c r="M483" s="165" t="e">
        <f>VLOOKUP(tbl2_2!A483,ishod_substance!A:AD,28,0)</f>
        <v>#N/A</v>
      </c>
      <c r="N483" s="4" t="e">
        <f>VLOOKUP(tbl2_2!A483,ishod_substance!A:AD,20,0)</f>
        <v>#N/A</v>
      </c>
      <c r="O483" s="4" t="e">
        <f>VLOOKUP(tbl2_2!A483,ishod_substance!A:AD,21,0)</f>
        <v>#N/A</v>
      </c>
      <c r="P483" s="4" t="e">
        <f>VLOOKUP(tbl2_2!A483,ishod_substance!A:AD,22,0)</f>
        <v>#N/A</v>
      </c>
      <c r="Q483" s="4" t="e">
        <f>VLOOKUP(tbl2_2!A483,ishod_substance!A:AD,23,0)</f>
        <v>#N/A</v>
      </c>
      <c r="R483" s="4" t="e">
        <f>VLOOKUP(tbl2_2!A483,ishod_substance!A:AD,24,0)</f>
        <v>#N/A</v>
      </c>
      <c r="S483" s="4" t="e">
        <f>VLOOKUP(tbl2_2!A483,ishod_substance!A:AD,25,0)</f>
        <v>#N/A</v>
      </c>
      <c r="T483" s="4" t="e">
        <f>VLOOKUP(tbl2_2!A483,ishod_substance!A:AD,26,0)</f>
        <v>#N/A</v>
      </c>
      <c r="U483" s="4" t="e">
        <f>VLOOKUP(tbl2_2!A483,ishod_substance!A:AD,27,0)</f>
        <v>#N/A</v>
      </c>
      <c r="V483" s="166" t="e">
        <f>VLOOKUP(tbl2_2!A483,ishod_substance!A:AD,29,0)</f>
        <v>#N/A</v>
      </c>
      <c r="W483" s="166" t="e">
        <f>VLOOKUP(tbl2_2!A483,ishod_substance!A:AD,30,0)</f>
        <v>#N/A</v>
      </c>
      <c r="X483" s="166" t="e">
        <f>VLOOKUP(tbl2_2!A483,ishod_substance!A:AD,30,0)</f>
        <v>#N/A</v>
      </c>
      <c r="Y483" s="10" t="e">
        <f>VLOOKUP(tbl2_2!A483,ishod_substance!A:AD,7,0)</f>
        <v>#N/A</v>
      </c>
      <c r="Z483" s="9" t="e">
        <f>VLOOKUP(Y483,quide!$A$2:$B$1006,2,0)</f>
        <v>#N/A</v>
      </c>
      <c r="AA483" s="4" t="e">
        <f>VLOOKUP(Y483,quide!$A$2:$J$1006,10,0)</f>
        <v>#N/A</v>
      </c>
      <c r="AB483" s="50" t="e">
        <f>VLOOKUP(tbl2_2!A483,ishod_substance!A:AD,8,0)</f>
        <v>#N/A</v>
      </c>
      <c r="AC483" s="28" t="e">
        <f t="shared" si="8"/>
        <v>#N/A</v>
      </c>
      <c r="AD483" s="27" t="e">
        <f>VLOOKUP(tbl2_2!A483,ishod_substance!A:AD,9,0)</f>
        <v>#N/A</v>
      </c>
      <c r="AE483" s="8" t="e">
        <f>VLOOKUP(tbl2_2!A483,ishod_substance!A:AD,9,0)</f>
        <v>#N/A</v>
      </c>
      <c r="AF483" s="12"/>
    </row>
    <row r="484" spans="1:32" hidden="1" x14ac:dyDescent="0.25">
      <c r="A484">
        <v>476</v>
      </c>
      <c r="B484" s="85">
        <f>IFERROR(IF(OR(AND(ishod_substance!$O$1=3,OR(VLOOKUP('tbl2'!Y484,quide!A:G,7,0)=2,VLOOKUP('tbl2'!Y484,quide!A:G,7,0)=1)),AND(ishod_substance!$O$1=2,VLOOKUP('tbl2'!Y484,quide!A:I,9,0)=1)),1,0),0)</f>
        <v>0</v>
      </c>
      <c r="C484" s="5" t="e">
        <f>VLOOKUP(tbl2_2!A484,ishod_substance!A:P,2,0)</f>
        <v>#N/A</v>
      </c>
      <c r="D484" s="7" t="e">
        <f>VLOOKUP(tbl2_2!A484,ishod_substance!A:P,3,0)</f>
        <v>#N/A</v>
      </c>
      <c r="E484" s="5" t="e">
        <f>VLOOKUP(tbl2_2!A484,ishod_substance!A:P,11,0)</f>
        <v>#N/A</v>
      </c>
      <c r="F484" s="6" t="e">
        <f>VLOOKUP(tbl2_2!A484,ishod_substance!A:P,15,0)</f>
        <v>#N/A</v>
      </c>
      <c r="G484" s="6" t="e">
        <f>VLOOKUP(tbl2_2!A484,ishod_substance!A:P,12,0)&amp;"/"&amp;VLOOKUP(tbl2_2!A484,ishod_substance!A:P,14,0)</f>
        <v>#N/A</v>
      </c>
      <c r="H484" s="29" t="e">
        <f>VLOOKUP(tbl2_2!A484,ishod_substance!A:P,6,0)</f>
        <v>#N/A</v>
      </c>
      <c r="I484" s="10" t="e">
        <f>VLOOKUP(tbl2_2!A484,ishod_substance!A:P,15,0)</f>
        <v>#N/A</v>
      </c>
      <c r="J484" s="10" t="e">
        <f>VLOOKUP(tbl2_2!A484,ishod_substance!A:P,5,0)</f>
        <v>#N/A</v>
      </c>
      <c r="K484" s="84" t="e">
        <f>VLOOKUP(tbl2_2!A484,ishod_substance!A:Q,17,0)</f>
        <v>#N/A</v>
      </c>
      <c r="L484" s="84" t="e">
        <f>VLOOKUP(tbl2_2!A484,ishod_substance!A:R,18,0)</f>
        <v>#N/A</v>
      </c>
      <c r="M484" s="165" t="e">
        <f>VLOOKUP(tbl2_2!A484,ishod_substance!A:AD,28,0)</f>
        <v>#N/A</v>
      </c>
      <c r="N484" s="4" t="e">
        <f>VLOOKUP(tbl2_2!A484,ishod_substance!A:AD,20,0)</f>
        <v>#N/A</v>
      </c>
      <c r="O484" s="4" t="e">
        <f>VLOOKUP(tbl2_2!A484,ishod_substance!A:AD,21,0)</f>
        <v>#N/A</v>
      </c>
      <c r="P484" s="4" t="e">
        <f>VLOOKUP(tbl2_2!A484,ishod_substance!A:AD,22,0)</f>
        <v>#N/A</v>
      </c>
      <c r="Q484" s="4" t="e">
        <f>VLOOKUP(tbl2_2!A484,ishod_substance!A:AD,23,0)</f>
        <v>#N/A</v>
      </c>
      <c r="R484" s="4" t="e">
        <f>VLOOKUP(tbl2_2!A484,ishod_substance!A:AD,24,0)</f>
        <v>#N/A</v>
      </c>
      <c r="S484" s="4" t="e">
        <f>VLOOKUP(tbl2_2!A484,ishod_substance!A:AD,25,0)</f>
        <v>#N/A</v>
      </c>
      <c r="T484" s="4" t="e">
        <f>VLOOKUP(tbl2_2!A484,ishod_substance!A:AD,26,0)</f>
        <v>#N/A</v>
      </c>
      <c r="U484" s="4" t="e">
        <f>VLOOKUP(tbl2_2!A484,ishod_substance!A:AD,27,0)</f>
        <v>#N/A</v>
      </c>
      <c r="V484" s="166" t="e">
        <f>VLOOKUP(tbl2_2!A484,ishod_substance!A:AD,29,0)</f>
        <v>#N/A</v>
      </c>
      <c r="W484" s="166" t="e">
        <f>VLOOKUP(tbl2_2!A484,ishod_substance!A:AD,30,0)</f>
        <v>#N/A</v>
      </c>
      <c r="X484" s="166" t="e">
        <f>VLOOKUP(tbl2_2!A484,ishod_substance!A:AD,30,0)</f>
        <v>#N/A</v>
      </c>
      <c r="Y484" s="10" t="e">
        <f>VLOOKUP(tbl2_2!A484,ishod_substance!A:AD,7,0)</f>
        <v>#N/A</v>
      </c>
      <c r="Z484" s="9" t="e">
        <f>VLOOKUP(Y484,quide!$A$2:$B$1006,2,0)</f>
        <v>#N/A</v>
      </c>
      <c r="AA484" s="4" t="e">
        <f>VLOOKUP(Y484,quide!$A$2:$J$1006,10,0)</f>
        <v>#N/A</v>
      </c>
      <c r="AB484" s="50" t="e">
        <f>VLOOKUP(tbl2_2!A484,ishod_substance!A:AD,8,0)</f>
        <v>#N/A</v>
      </c>
      <c r="AC484" s="28" t="e">
        <f t="shared" si="8"/>
        <v>#N/A</v>
      </c>
      <c r="AD484" s="27" t="e">
        <f>VLOOKUP(tbl2_2!A484,ishod_substance!A:AD,9,0)</f>
        <v>#N/A</v>
      </c>
      <c r="AE484" s="8" t="e">
        <f>VLOOKUP(tbl2_2!A484,ishod_substance!A:AD,9,0)</f>
        <v>#N/A</v>
      </c>
      <c r="AF484" s="12"/>
    </row>
    <row r="485" spans="1:32" hidden="1" x14ac:dyDescent="0.25">
      <c r="A485">
        <v>477</v>
      </c>
      <c r="B485" s="85">
        <f>IFERROR(IF(OR(AND(ishod_substance!$O$1=3,OR(VLOOKUP('tbl2'!Y485,quide!A:G,7,0)=2,VLOOKUP('tbl2'!Y485,quide!A:G,7,0)=1)),AND(ishod_substance!$O$1=2,VLOOKUP('tbl2'!Y485,quide!A:I,9,0)=1)),1,0),0)</f>
        <v>0</v>
      </c>
      <c r="C485" s="5" t="e">
        <f>VLOOKUP(tbl2_2!A485,ishod_substance!A:P,2,0)</f>
        <v>#N/A</v>
      </c>
      <c r="D485" s="7" t="e">
        <f>VLOOKUP(tbl2_2!A485,ishod_substance!A:P,3,0)</f>
        <v>#N/A</v>
      </c>
      <c r="E485" s="5" t="e">
        <f>VLOOKUP(tbl2_2!A485,ishod_substance!A:P,11,0)</f>
        <v>#N/A</v>
      </c>
      <c r="F485" s="6" t="e">
        <f>VLOOKUP(tbl2_2!A485,ishod_substance!A:P,15,0)</f>
        <v>#N/A</v>
      </c>
      <c r="G485" s="6" t="e">
        <f>VLOOKUP(tbl2_2!A485,ishod_substance!A:P,12,0)&amp;"/"&amp;VLOOKUP(tbl2_2!A485,ishod_substance!A:P,14,0)</f>
        <v>#N/A</v>
      </c>
      <c r="H485" s="29" t="e">
        <f>VLOOKUP(tbl2_2!A485,ishod_substance!A:P,6,0)</f>
        <v>#N/A</v>
      </c>
      <c r="I485" s="10" t="e">
        <f>VLOOKUP(tbl2_2!A485,ishod_substance!A:P,15,0)</f>
        <v>#N/A</v>
      </c>
      <c r="J485" s="10" t="e">
        <f>VLOOKUP(tbl2_2!A485,ishod_substance!A:P,5,0)</f>
        <v>#N/A</v>
      </c>
      <c r="K485" s="84" t="e">
        <f>VLOOKUP(tbl2_2!A485,ishod_substance!A:Q,17,0)</f>
        <v>#N/A</v>
      </c>
      <c r="L485" s="84" t="e">
        <f>VLOOKUP(tbl2_2!A485,ishod_substance!A:R,18,0)</f>
        <v>#N/A</v>
      </c>
      <c r="M485" s="165" t="e">
        <f>VLOOKUP(tbl2_2!A485,ishod_substance!A:AD,28,0)</f>
        <v>#N/A</v>
      </c>
      <c r="N485" s="4" t="e">
        <f>VLOOKUP(tbl2_2!A485,ishod_substance!A:AD,20,0)</f>
        <v>#N/A</v>
      </c>
      <c r="O485" s="4" t="e">
        <f>VLOOKUP(tbl2_2!A485,ishod_substance!A:AD,21,0)</f>
        <v>#N/A</v>
      </c>
      <c r="P485" s="4" t="e">
        <f>VLOOKUP(tbl2_2!A485,ishod_substance!A:AD,22,0)</f>
        <v>#N/A</v>
      </c>
      <c r="Q485" s="4" t="e">
        <f>VLOOKUP(tbl2_2!A485,ishod_substance!A:AD,23,0)</f>
        <v>#N/A</v>
      </c>
      <c r="R485" s="4" t="e">
        <f>VLOOKUP(tbl2_2!A485,ishod_substance!A:AD,24,0)</f>
        <v>#N/A</v>
      </c>
      <c r="S485" s="4" t="e">
        <f>VLOOKUP(tbl2_2!A485,ishod_substance!A:AD,25,0)</f>
        <v>#N/A</v>
      </c>
      <c r="T485" s="4" t="e">
        <f>VLOOKUP(tbl2_2!A485,ishod_substance!A:AD,26,0)</f>
        <v>#N/A</v>
      </c>
      <c r="U485" s="4" t="e">
        <f>VLOOKUP(tbl2_2!A485,ishod_substance!A:AD,27,0)</f>
        <v>#N/A</v>
      </c>
      <c r="V485" s="166" t="e">
        <f>VLOOKUP(tbl2_2!A485,ishod_substance!A:AD,29,0)</f>
        <v>#N/A</v>
      </c>
      <c r="W485" s="166" t="e">
        <f>VLOOKUP(tbl2_2!A485,ishod_substance!A:AD,30,0)</f>
        <v>#N/A</v>
      </c>
      <c r="X485" s="166" t="e">
        <f>VLOOKUP(tbl2_2!A485,ishod_substance!A:AD,30,0)</f>
        <v>#N/A</v>
      </c>
      <c r="Y485" s="10" t="e">
        <f>VLOOKUP(tbl2_2!A485,ishod_substance!A:AD,7,0)</f>
        <v>#N/A</v>
      </c>
      <c r="Z485" s="9" t="e">
        <f>VLOOKUP(Y485,quide!$A$2:$B$1006,2,0)</f>
        <v>#N/A</v>
      </c>
      <c r="AA485" s="4" t="e">
        <f>VLOOKUP(Y485,quide!$A$2:$J$1006,10,0)</f>
        <v>#N/A</v>
      </c>
      <c r="AB485" s="50" t="e">
        <f>VLOOKUP(tbl2_2!A485,ishod_substance!A:AD,8,0)</f>
        <v>#N/A</v>
      </c>
      <c r="AC485" s="28" t="e">
        <f t="shared" si="8"/>
        <v>#N/A</v>
      </c>
      <c r="AD485" s="27" t="e">
        <f>VLOOKUP(tbl2_2!A485,ishod_substance!A:AD,9,0)</f>
        <v>#N/A</v>
      </c>
      <c r="AE485" s="8" t="e">
        <f>VLOOKUP(tbl2_2!A485,ishod_substance!A:AD,9,0)</f>
        <v>#N/A</v>
      </c>
      <c r="AF485" s="12"/>
    </row>
    <row r="486" spans="1:32" hidden="1" x14ac:dyDescent="0.25">
      <c r="A486">
        <v>478</v>
      </c>
      <c r="B486" s="85">
        <f>IFERROR(IF(OR(AND(ishod_substance!$O$1=3,OR(VLOOKUP('tbl2'!Y486,quide!A:G,7,0)=2,VLOOKUP('tbl2'!Y486,quide!A:G,7,0)=1)),AND(ishod_substance!$O$1=2,VLOOKUP('tbl2'!Y486,quide!A:I,9,0)=1)),1,0),0)</f>
        <v>0</v>
      </c>
      <c r="C486" s="5" t="e">
        <f>VLOOKUP(tbl2_2!A486,ishod_substance!A:P,2,0)</f>
        <v>#N/A</v>
      </c>
      <c r="D486" s="7" t="e">
        <f>VLOOKUP(tbl2_2!A486,ishod_substance!A:P,3,0)</f>
        <v>#N/A</v>
      </c>
      <c r="E486" s="5" t="e">
        <f>VLOOKUP(tbl2_2!A486,ishod_substance!A:P,11,0)</f>
        <v>#N/A</v>
      </c>
      <c r="F486" s="6" t="e">
        <f>VLOOKUP(tbl2_2!A486,ishod_substance!A:P,15,0)</f>
        <v>#N/A</v>
      </c>
      <c r="G486" s="6" t="e">
        <f>VLOOKUP(tbl2_2!A486,ishod_substance!A:P,12,0)&amp;"/"&amp;VLOOKUP(tbl2_2!A486,ishod_substance!A:P,14,0)</f>
        <v>#N/A</v>
      </c>
      <c r="H486" s="29" t="e">
        <f>VLOOKUP(tbl2_2!A486,ishod_substance!A:P,6,0)</f>
        <v>#N/A</v>
      </c>
      <c r="I486" s="10" t="e">
        <f>VLOOKUP(tbl2_2!A486,ishod_substance!A:P,15,0)</f>
        <v>#N/A</v>
      </c>
      <c r="J486" s="10" t="e">
        <f>VLOOKUP(tbl2_2!A486,ishod_substance!A:P,5,0)</f>
        <v>#N/A</v>
      </c>
      <c r="K486" s="84" t="e">
        <f>VLOOKUP(tbl2_2!A486,ishod_substance!A:Q,17,0)</f>
        <v>#N/A</v>
      </c>
      <c r="L486" s="84" t="e">
        <f>VLOOKUP(tbl2_2!A486,ishod_substance!A:R,18,0)</f>
        <v>#N/A</v>
      </c>
      <c r="M486" s="165" t="e">
        <f>VLOOKUP(tbl2_2!A486,ishod_substance!A:AD,28,0)</f>
        <v>#N/A</v>
      </c>
      <c r="N486" s="4" t="e">
        <f>VLOOKUP(tbl2_2!A486,ishod_substance!A:AD,20,0)</f>
        <v>#N/A</v>
      </c>
      <c r="O486" s="4" t="e">
        <f>VLOOKUP(tbl2_2!A486,ishod_substance!A:AD,21,0)</f>
        <v>#N/A</v>
      </c>
      <c r="P486" s="4" t="e">
        <f>VLOOKUP(tbl2_2!A486,ishod_substance!A:AD,22,0)</f>
        <v>#N/A</v>
      </c>
      <c r="Q486" s="4" t="e">
        <f>VLOOKUP(tbl2_2!A486,ishod_substance!A:AD,23,0)</f>
        <v>#N/A</v>
      </c>
      <c r="R486" s="4" t="e">
        <f>VLOOKUP(tbl2_2!A486,ishod_substance!A:AD,24,0)</f>
        <v>#N/A</v>
      </c>
      <c r="S486" s="4" t="e">
        <f>VLOOKUP(tbl2_2!A486,ishod_substance!A:AD,25,0)</f>
        <v>#N/A</v>
      </c>
      <c r="T486" s="4" t="e">
        <f>VLOOKUP(tbl2_2!A486,ishod_substance!A:AD,26,0)</f>
        <v>#N/A</v>
      </c>
      <c r="U486" s="4" t="e">
        <f>VLOOKUP(tbl2_2!A486,ishod_substance!A:AD,27,0)</f>
        <v>#N/A</v>
      </c>
      <c r="V486" s="166" t="e">
        <f>VLOOKUP(tbl2_2!A486,ishod_substance!A:AD,29,0)</f>
        <v>#N/A</v>
      </c>
      <c r="W486" s="166" t="e">
        <f>VLOOKUP(tbl2_2!A486,ishod_substance!A:AD,30,0)</f>
        <v>#N/A</v>
      </c>
      <c r="X486" s="166" t="e">
        <f>VLOOKUP(tbl2_2!A486,ishod_substance!A:AD,30,0)</f>
        <v>#N/A</v>
      </c>
      <c r="Y486" s="10" t="e">
        <f>VLOOKUP(tbl2_2!A486,ishod_substance!A:AD,7,0)</f>
        <v>#N/A</v>
      </c>
      <c r="Z486" s="9" t="e">
        <f>VLOOKUP(Y486,quide!$A$2:$B$1006,2,0)</f>
        <v>#N/A</v>
      </c>
      <c r="AA486" s="4" t="e">
        <f>VLOOKUP(Y486,quide!$A$2:$J$1006,10,0)</f>
        <v>#N/A</v>
      </c>
      <c r="AB486" s="50" t="e">
        <f>VLOOKUP(tbl2_2!A486,ishod_substance!A:AD,8,0)</f>
        <v>#N/A</v>
      </c>
      <c r="AC486" s="28" t="e">
        <f t="shared" si="8"/>
        <v>#N/A</v>
      </c>
      <c r="AD486" s="27" t="e">
        <f>VLOOKUP(tbl2_2!A486,ishod_substance!A:AD,9,0)</f>
        <v>#N/A</v>
      </c>
      <c r="AE486" s="8" t="e">
        <f>VLOOKUP(tbl2_2!A486,ishod_substance!A:AD,9,0)</f>
        <v>#N/A</v>
      </c>
      <c r="AF486" s="12"/>
    </row>
    <row r="487" spans="1:32" hidden="1" x14ac:dyDescent="0.25">
      <c r="A487">
        <v>479</v>
      </c>
      <c r="B487" s="85">
        <f>IFERROR(IF(OR(AND(ishod_substance!$O$1=3,OR(VLOOKUP('tbl2'!Y487,quide!A:G,7,0)=2,VLOOKUP('tbl2'!Y487,quide!A:G,7,0)=1)),AND(ishod_substance!$O$1=2,VLOOKUP('tbl2'!Y487,quide!A:I,9,0)=1)),1,0),0)</f>
        <v>0</v>
      </c>
      <c r="C487" s="5" t="e">
        <f>VLOOKUP(tbl2_2!A487,ishod_substance!A:P,2,0)</f>
        <v>#N/A</v>
      </c>
      <c r="D487" s="7" t="e">
        <f>VLOOKUP(tbl2_2!A487,ishod_substance!A:P,3,0)</f>
        <v>#N/A</v>
      </c>
      <c r="E487" s="5" t="e">
        <f>VLOOKUP(tbl2_2!A487,ishod_substance!A:P,11,0)</f>
        <v>#N/A</v>
      </c>
      <c r="F487" s="6" t="e">
        <f>VLOOKUP(tbl2_2!A487,ishod_substance!A:P,15,0)</f>
        <v>#N/A</v>
      </c>
      <c r="G487" s="6" t="e">
        <f>VLOOKUP(tbl2_2!A487,ishod_substance!A:P,12,0)&amp;"/"&amp;VLOOKUP(tbl2_2!A487,ishod_substance!A:P,14,0)</f>
        <v>#N/A</v>
      </c>
      <c r="H487" s="29" t="e">
        <f>VLOOKUP(tbl2_2!A487,ishod_substance!A:P,6,0)</f>
        <v>#N/A</v>
      </c>
      <c r="I487" s="10" t="e">
        <f>VLOOKUP(tbl2_2!A487,ishod_substance!A:P,15,0)</f>
        <v>#N/A</v>
      </c>
      <c r="J487" s="10" t="e">
        <f>VLOOKUP(tbl2_2!A487,ishod_substance!A:P,5,0)</f>
        <v>#N/A</v>
      </c>
      <c r="K487" s="84" t="e">
        <f>VLOOKUP(tbl2_2!A487,ishod_substance!A:Q,17,0)</f>
        <v>#N/A</v>
      </c>
      <c r="L487" s="84" t="e">
        <f>VLOOKUP(tbl2_2!A487,ishod_substance!A:R,18,0)</f>
        <v>#N/A</v>
      </c>
      <c r="M487" s="165" t="e">
        <f>VLOOKUP(tbl2_2!A487,ishod_substance!A:AD,28,0)</f>
        <v>#N/A</v>
      </c>
      <c r="N487" s="4" t="e">
        <f>VLOOKUP(tbl2_2!A487,ishod_substance!A:AD,20,0)</f>
        <v>#N/A</v>
      </c>
      <c r="O487" s="4" t="e">
        <f>VLOOKUP(tbl2_2!A487,ishod_substance!A:AD,21,0)</f>
        <v>#N/A</v>
      </c>
      <c r="P487" s="4" t="e">
        <f>VLOOKUP(tbl2_2!A487,ishod_substance!A:AD,22,0)</f>
        <v>#N/A</v>
      </c>
      <c r="Q487" s="4" t="e">
        <f>VLOOKUP(tbl2_2!A487,ishod_substance!A:AD,23,0)</f>
        <v>#N/A</v>
      </c>
      <c r="R487" s="4" t="e">
        <f>VLOOKUP(tbl2_2!A487,ishod_substance!A:AD,24,0)</f>
        <v>#N/A</v>
      </c>
      <c r="S487" s="4" t="e">
        <f>VLOOKUP(tbl2_2!A487,ishod_substance!A:AD,25,0)</f>
        <v>#N/A</v>
      </c>
      <c r="T487" s="4" t="e">
        <f>VLOOKUP(tbl2_2!A487,ishod_substance!A:AD,26,0)</f>
        <v>#N/A</v>
      </c>
      <c r="U487" s="4" t="e">
        <f>VLOOKUP(tbl2_2!A487,ishod_substance!A:AD,27,0)</f>
        <v>#N/A</v>
      </c>
      <c r="V487" s="166" t="e">
        <f>VLOOKUP(tbl2_2!A487,ishod_substance!A:AD,29,0)</f>
        <v>#N/A</v>
      </c>
      <c r="W487" s="166" t="e">
        <f>VLOOKUP(tbl2_2!A487,ishod_substance!A:AD,30,0)</f>
        <v>#N/A</v>
      </c>
      <c r="X487" s="166" t="e">
        <f>VLOOKUP(tbl2_2!A487,ishod_substance!A:AD,30,0)</f>
        <v>#N/A</v>
      </c>
      <c r="Y487" s="10" t="e">
        <f>VLOOKUP(tbl2_2!A487,ishod_substance!A:AD,7,0)</f>
        <v>#N/A</v>
      </c>
      <c r="Z487" s="9" t="e">
        <f>VLOOKUP(Y487,quide!$A$2:$B$1006,2,0)</f>
        <v>#N/A</v>
      </c>
      <c r="AA487" s="4" t="e">
        <f>VLOOKUP(Y487,quide!$A$2:$J$1006,10,0)</f>
        <v>#N/A</v>
      </c>
      <c r="AB487" s="50" t="e">
        <f>VLOOKUP(tbl2_2!A487,ishod_substance!A:AD,8,0)</f>
        <v>#N/A</v>
      </c>
      <c r="AC487" s="28" t="e">
        <f t="shared" si="8"/>
        <v>#N/A</v>
      </c>
      <c r="AD487" s="27" t="e">
        <f>VLOOKUP(tbl2_2!A487,ishod_substance!A:AD,9,0)</f>
        <v>#N/A</v>
      </c>
      <c r="AE487" s="8" t="e">
        <f>VLOOKUP(tbl2_2!A487,ishod_substance!A:AD,9,0)</f>
        <v>#N/A</v>
      </c>
      <c r="AF487" s="12"/>
    </row>
    <row r="488" spans="1:32" hidden="1" x14ac:dyDescent="0.25">
      <c r="A488">
        <v>480</v>
      </c>
      <c r="B488" s="85">
        <f>IFERROR(IF(OR(AND(ishod_substance!$O$1=3,OR(VLOOKUP('tbl2'!Y488,quide!A:G,7,0)=2,VLOOKUP('tbl2'!Y488,quide!A:G,7,0)=1)),AND(ishod_substance!$O$1=2,VLOOKUP('tbl2'!Y488,quide!A:I,9,0)=1)),1,0),0)</f>
        <v>0</v>
      </c>
      <c r="C488" s="5" t="e">
        <f>VLOOKUP(tbl2_2!A488,ishod_substance!A:P,2,0)</f>
        <v>#N/A</v>
      </c>
      <c r="D488" s="7" t="e">
        <f>VLOOKUP(tbl2_2!A488,ishod_substance!A:P,3,0)</f>
        <v>#N/A</v>
      </c>
      <c r="E488" s="5" t="e">
        <f>VLOOKUP(tbl2_2!A488,ishod_substance!A:P,11,0)</f>
        <v>#N/A</v>
      </c>
      <c r="F488" s="6" t="e">
        <f>VLOOKUP(tbl2_2!A488,ishod_substance!A:P,15,0)</f>
        <v>#N/A</v>
      </c>
      <c r="G488" s="6" t="e">
        <f>VLOOKUP(tbl2_2!A488,ishod_substance!A:P,12,0)&amp;"/"&amp;VLOOKUP(tbl2_2!A488,ishod_substance!A:P,14,0)</f>
        <v>#N/A</v>
      </c>
      <c r="H488" s="29" t="e">
        <f>VLOOKUP(tbl2_2!A488,ishod_substance!A:P,6,0)</f>
        <v>#N/A</v>
      </c>
      <c r="I488" s="10" t="e">
        <f>VLOOKUP(tbl2_2!A488,ishod_substance!A:P,15,0)</f>
        <v>#N/A</v>
      </c>
      <c r="J488" s="10" t="e">
        <f>VLOOKUP(tbl2_2!A488,ishod_substance!A:P,5,0)</f>
        <v>#N/A</v>
      </c>
      <c r="K488" s="84" t="e">
        <f>VLOOKUP(tbl2_2!A488,ishod_substance!A:Q,17,0)</f>
        <v>#N/A</v>
      </c>
      <c r="L488" s="84" t="e">
        <f>VLOOKUP(tbl2_2!A488,ishod_substance!A:R,18,0)</f>
        <v>#N/A</v>
      </c>
      <c r="M488" s="165" t="e">
        <f>VLOOKUP(tbl2_2!A488,ishod_substance!A:AD,28,0)</f>
        <v>#N/A</v>
      </c>
      <c r="N488" s="4" t="e">
        <f>VLOOKUP(tbl2_2!A488,ishod_substance!A:AD,20,0)</f>
        <v>#N/A</v>
      </c>
      <c r="O488" s="4" t="e">
        <f>VLOOKUP(tbl2_2!A488,ishod_substance!A:AD,21,0)</f>
        <v>#N/A</v>
      </c>
      <c r="P488" s="4" t="e">
        <f>VLOOKUP(tbl2_2!A488,ishod_substance!A:AD,22,0)</f>
        <v>#N/A</v>
      </c>
      <c r="Q488" s="4" t="e">
        <f>VLOOKUP(tbl2_2!A488,ishod_substance!A:AD,23,0)</f>
        <v>#N/A</v>
      </c>
      <c r="R488" s="4" t="e">
        <f>VLOOKUP(tbl2_2!A488,ishod_substance!A:AD,24,0)</f>
        <v>#N/A</v>
      </c>
      <c r="S488" s="4" t="e">
        <f>VLOOKUP(tbl2_2!A488,ishod_substance!A:AD,25,0)</f>
        <v>#N/A</v>
      </c>
      <c r="T488" s="4" t="e">
        <f>VLOOKUP(tbl2_2!A488,ishod_substance!A:AD,26,0)</f>
        <v>#N/A</v>
      </c>
      <c r="U488" s="4" t="e">
        <f>VLOOKUP(tbl2_2!A488,ishod_substance!A:AD,27,0)</f>
        <v>#N/A</v>
      </c>
      <c r="V488" s="166" t="e">
        <f>VLOOKUP(tbl2_2!A488,ishod_substance!A:AD,29,0)</f>
        <v>#N/A</v>
      </c>
      <c r="W488" s="166" t="e">
        <f>VLOOKUP(tbl2_2!A488,ishod_substance!A:AD,30,0)</f>
        <v>#N/A</v>
      </c>
      <c r="X488" s="166" t="e">
        <f>VLOOKUP(tbl2_2!A488,ishod_substance!A:AD,30,0)</f>
        <v>#N/A</v>
      </c>
      <c r="Y488" s="10" t="e">
        <f>VLOOKUP(tbl2_2!A488,ishod_substance!A:AD,7,0)</f>
        <v>#N/A</v>
      </c>
      <c r="Z488" s="9" t="e">
        <f>VLOOKUP(Y488,quide!$A$2:$B$1006,2,0)</f>
        <v>#N/A</v>
      </c>
      <c r="AA488" s="4" t="e">
        <f>VLOOKUP(Y488,quide!$A$2:$J$1006,10,0)</f>
        <v>#N/A</v>
      </c>
      <c r="AB488" s="50" t="e">
        <f>VLOOKUP(tbl2_2!A488,ishod_substance!A:AD,8,0)</f>
        <v>#N/A</v>
      </c>
      <c r="AC488" s="28" t="e">
        <f t="shared" si="8"/>
        <v>#N/A</v>
      </c>
      <c r="AD488" s="27" t="e">
        <f>VLOOKUP(tbl2_2!A488,ishod_substance!A:AD,9,0)</f>
        <v>#N/A</v>
      </c>
      <c r="AE488" s="8" t="e">
        <f>VLOOKUP(tbl2_2!A488,ishod_substance!A:AD,9,0)</f>
        <v>#N/A</v>
      </c>
      <c r="AF488" s="12"/>
    </row>
    <row r="489" spans="1:32" hidden="1" x14ac:dyDescent="0.25">
      <c r="A489">
        <v>481</v>
      </c>
      <c r="B489" s="85">
        <f>IFERROR(IF(OR(AND(ishod_substance!$O$1=3,OR(VLOOKUP('tbl2'!Y489,quide!A:G,7,0)=2,VLOOKUP('tbl2'!Y489,quide!A:G,7,0)=1)),AND(ishod_substance!$O$1=2,VLOOKUP('tbl2'!Y489,quide!A:I,9,0)=1)),1,0),0)</f>
        <v>0</v>
      </c>
      <c r="C489" s="5" t="e">
        <f>VLOOKUP(tbl2_2!A489,ishod_substance!A:P,2,0)</f>
        <v>#N/A</v>
      </c>
      <c r="D489" s="7" t="e">
        <f>VLOOKUP(tbl2_2!A489,ishod_substance!A:P,3,0)</f>
        <v>#N/A</v>
      </c>
      <c r="E489" s="5" t="e">
        <f>VLOOKUP(tbl2_2!A489,ishod_substance!A:P,11,0)</f>
        <v>#N/A</v>
      </c>
      <c r="F489" s="6" t="e">
        <f>VLOOKUP(tbl2_2!A489,ishod_substance!A:P,15,0)</f>
        <v>#N/A</v>
      </c>
      <c r="G489" s="6" t="e">
        <f>VLOOKUP(tbl2_2!A489,ishod_substance!A:P,12,0)&amp;"/"&amp;VLOOKUP(tbl2_2!A489,ishod_substance!A:P,14,0)</f>
        <v>#N/A</v>
      </c>
      <c r="H489" s="29" t="e">
        <f>VLOOKUP(tbl2_2!A489,ishod_substance!A:P,6,0)</f>
        <v>#N/A</v>
      </c>
      <c r="I489" s="10" t="e">
        <f>VLOOKUP(tbl2_2!A489,ishod_substance!A:P,15,0)</f>
        <v>#N/A</v>
      </c>
      <c r="J489" s="10" t="e">
        <f>VLOOKUP(tbl2_2!A489,ishod_substance!A:P,5,0)</f>
        <v>#N/A</v>
      </c>
      <c r="K489" s="84" t="e">
        <f>VLOOKUP(tbl2_2!A489,ishod_substance!A:Q,17,0)</f>
        <v>#N/A</v>
      </c>
      <c r="L489" s="84" t="e">
        <f>VLOOKUP(tbl2_2!A489,ishod_substance!A:R,18,0)</f>
        <v>#N/A</v>
      </c>
      <c r="M489" s="165" t="e">
        <f>VLOOKUP(tbl2_2!A489,ishod_substance!A:AD,28,0)</f>
        <v>#N/A</v>
      </c>
      <c r="N489" s="4" t="e">
        <f>VLOOKUP(tbl2_2!A489,ishod_substance!A:AD,20,0)</f>
        <v>#N/A</v>
      </c>
      <c r="O489" s="4" t="e">
        <f>VLOOKUP(tbl2_2!A489,ishod_substance!A:AD,21,0)</f>
        <v>#N/A</v>
      </c>
      <c r="P489" s="4" t="e">
        <f>VLOOKUP(tbl2_2!A489,ishod_substance!A:AD,22,0)</f>
        <v>#N/A</v>
      </c>
      <c r="Q489" s="4" t="e">
        <f>VLOOKUP(tbl2_2!A489,ishod_substance!A:AD,23,0)</f>
        <v>#N/A</v>
      </c>
      <c r="R489" s="4" t="e">
        <f>VLOOKUP(tbl2_2!A489,ishod_substance!A:AD,24,0)</f>
        <v>#N/A</v>
      </c>
      <c r="S489" s="4" t="e">
        <f>VLOOKUP(tbl2_2!A489,ishod_substance!A:AD,25,0)</f>
        <v>#N/A</v>
      </c>
      <c r="T489" s="4" t="e">
        <f>VLOOKUP(tbl2_2!A489,ishod_substance!A:AD,26,0)</f>
        <v>#N/A</v>
      </c>
      <c r="U489" s="4" t="e">
        <f>VLOOKUP(tbl2_2!A489,ishod_substance!A:AD,27,0)</f>
        <v>#N/A</v>
      </c>
      <c r="V489" s="166" t="e">
        <f>VLOOKUP(tbl2_2!A489,ishod_substance!A:AD,29,0)</f>
        <v>#N/A</v>
      </c>
      <c r="W489" s="166" t="e">
        <f>VLOOKUP(tbl2_2!A489,ishod_substance!A:AD,30,0)</f>
        <v>#N/A</v>
      </c>
      <c r="X489" s="166" t="e">
        <f>VLOOKUP(tbl2_2!A489,ishod_substance!A:AD,30,0)</f>
        <v>#N/A</v>
      </c>
      <c r="Y489" s="10" t="e">
        <f>VLOOKUP(tbl2_2!A489,ishod_substance!A:AD,7,0)</f>
        <v>#N/A</v>
      </c>
      <c r="Z489" s="9" t="e">
        <f>VLOOKUP(Y489,quide!$A$2:$B$1006,2,0)</f>
        <v>#N/A</v>
      </c>
      <c r="AA489" s="4" t="e">
        <f>VLOOKUP(Y489,quide!$A$2:$J$1006,10,0)</f>
        <v>#N/A</v>
      </c>
      <c r="AB489" s="50" t="e">
        <f>VLOOKUP(tbl2_2!A489,ishod_substance!A:AD,8,0)</f>
        <v>#N/A</v>
      </c>
      <c r="AC489" s="28" t="e">
        <f t="shared" si="8"/>
        <v>#N/A</v>
      </c>
      <c r="AD489" s="27" t="e">
        <f>VLOOKUP(tbl2_2!A489,ishod_substance!A:AD,9,0)</f>
        <v>#N/A</v>
      </c>
      <c r="AE489" s="8" t="e">
        <f>VLOOKUP(tbl2_2!A489,ishod_substance!A:AD,9,0)</f>
        <v>#N/A</v>
      </c>
      <c r="AF489" s="12"/>
    </row>
    <row r="490" spans="1:32" hidden="1" x14ac:dyDescent="0.25">
      <c r="A490">
        <v>482</v>
      </c>
      <c r="B490" s="85">
        <f>IFERROR(IF(OR(AND(ishod_substance!$O$1=3,OR(VLOOKUP('tbl2'!Y490,quide!A:G,7,0)=2,VLOOKUP('tbl2'!Y490,quide!A:G,7,0)=1)),AND(ishod_substance!$O$1=2,VLOOKUP('tbl2'!Y490,quide!A:I,9,0)=1)),1,0),0)</f>
        <v>0</v>
      </c>
      <c r="C490" s="5" t="e">
        <f>VLOOKUP(tbl2_2!A490,ishod_substance!A:P,2,0)</f>
        <v>#N/A</v>
      </c>
      <c r="D490" s="7" t="e">
        <f>VLOOKUP(tbl2_2!A490,ishod_substance!A:P,3,0)</f>
        <v>#N/A</v>
      </c>
      <c r="E490" s="5" t="e">
        <f>VLOOKUP(tbl2_2!A490,ishod_substance!A:P,11,0)</f>
        <v>#N/A</v>
      </c>
      <c r="F490" s="6" t="e">
        <f>VLOOKUP(tbl2_2!A490,ishod_substance!A:P,15,0)</f>
        <v>#N/A</v>
      </c>
      <c r="G490" s="6" t="e">
        <f>VLOOKUP(tbl2_2!A490,ishod_substance!A:P,12,0)&amp;"/"&amp;VLOOKUP(tbl2_2!A490,ishod_substance!A:P,14,0)</f>
        <v>#N/A</v>
      </c>
      <c r="H490" s="29" t="e">
        <f>VLOOKUP(tbl2_2!A490,ishod_substance!A:P,6,0)</f>
        <v>#N/A</v>
      </c>
      <c r="I490" s="10" t="e">
        <f>VLOOKUP(tbl2_2!A490,ishod_substance!A:P,15,0)</f>
        <v>#N/A</v>
      </c>
      <c r="J490" s="10" t="e">
        <f>VLOOKUP(tbl2_2!A490,ishod_substance!A:P,5,0)</f>
        <v>#N/A</v>
      </c>
      <c r="K490" s="84" t="e">
        <f>VLOOKUP(tbl2_2!A490,ishod_substance!A:Q,17,0)</f>
        <v>#N/A</v>
      </c>
      <c r="L490" s="84" t="e">
        <f>VLOOKUP(tbl2_2!A490,ishod_substance!A:R,18,0)</f>
        <v>#N/A</v>
      </c>
      <c r="M490" s="165" t="e">
        <f>VLOOKUP(tbl2_2!A490,ishod_substance!A:AD,28,0)</f>
        <v>#N/A</v>
      </c>
      <c r="N490" s="4" t="e">
        <f>VLOOKUP(tbl2_2!A490,ishod_substance!A:AD,20,0)</f>
        <v>#N/A</v>
      </c>
      <c r="O490" s="4" t="e">
        <f>VLOOKUP(tbl2_2!A490,ishod_substance!A:AD,21,0)</f>
        <v>#N/A</v>
      </c>
      <c r="P490" s="4" t="e">
        <f>VLOOKUP(tbl2_2!A490,ishod_substance!A:AD,22,0)</f>
        <v>#N/A</v>
      </c>
      <c r="Q490" s="4" t="e">
        <f>VLOOKUP(tbl2_2!A490,ishod_substance!A:AD,23,0)</f>
        <v>#N/A</v>
      </c>
      <c r="R490" s="4" t="e">
        <f>VLOOKUP(tbl2_2!A490,ishod_substance!A:AD,24,0)</f>
        <v>#N/A</v>
      </c>
      <c r="S490" s="4" t="e">
        <f>VLOOKUP(tbl2_2!A490,ishod_substance!A:AD,25,0)</f>
        <v>#N/A</v>
      </c>
      <c r="T490" s="4" t="e">
        <f>VLOOKUP(tbl2_2!A490,ishod_substance!A:AD,26,0)</f>
        <v>#N/A</v>
      </c>
      <c r="U490" s="4" t="e">
        <f>VLOOKUP(tbl2_2!A490,ishod_substance!A:AD,27,0)</f>
        <v>#N/A</v>
      </c>
      <c r="V490" s="166" t="e">
        <f>VLOOKUP(tbl2_2!A490,ishod_substance!A:AD,29,0)</f>
        <v>#N/A</v>
      </c>
      <c r="W490" s="166" t="e">
        <f>VLOOKUP(tbl2_2!A490,ishod_substance!A:AD,30,0)</f>
        <v>#N/A</v>
      </c>
      <c r="X490" s="166" t="e">
        <f>VLOOKUP(tbl2_2!A490,ishod_substance!A:AD,30,0)</f>
        <v>#N/A</v>
      </c>
      <c r="Y490" s="10" t="e">
        <f>VLOOKUP(tbl2_2!A490,ishod_substance!A:AD,7,0)</f>
        <v>#N/A</v>
      </c>
      <c r="Z490" s="9" t="e">
        <f>VLOOKUP(Y490,quide!$A$2:$B$1006,2,0)</f>
        <v>#N/A</v>
      </c>
      <c r="AA490" s="4" t="e">
        <f>VLOOKUP(Y490,quide!$A$2:$J$1006,10,0)</f>
        <v>#N/A</v>
      </c>
      <c r="AB490" s="50" t="e">
        <f>VLOOKUP(tbl2_2!A490,ishod_substance!A:AD,8,0)</f>
        <v>#N/A</v>
      </c>
      <c r="AC490" s="28" t="e">
        <f t="shared" si="8"/>
        <v>#N/A</v>
      </c>
      <c r="AD490" s="27" t="e">
        <f>VLOOKUP(tbl2_2!A490,ishod_substance!A:AD,9,0)</f>
        <v>#N/A</v>
      </c>
      <c r="AE490" s="8" t="e">
        <f>VLOOKUP(tbl2_2!A490,ishod_substance!A:AD,9,0)</f>
        <v>#N/A</v>
      </c>
      <c r="AF490" s="12"/>
    </row>
    <row r="491" spans="1:32" hidden="1" x14ac:dyDescent="0.25">
      <c r="A491">
        <v>483</v>
      </c>
      <c r="B491" s="85">
        <f>IFERROR(IF(OR(AND(ishod_substance!$O$1=3,OR(VLOOKUP('tbl2'!Y491,quide!A:G,7,0)=2,VLOOKUP('tbl2'!Y491,quide!A:G,7,0)=1)),AND(ishod_substance!$O$1=2,VLOOKUP('tbl2'!Y491,quide!A:I,9,0)=1)),1,0),0)</f>
        <v>0</v>
      </c>
      <c r="C491" s="5" t="e">
        <f>VLOOKUP(tbl2_2!A491,ishod_substance!A:P,2,0)</f>
        <v>#N/A</v>
      </c>
      <c r="D491" s="7" t="e">
        <f>VLOOKUP(tbl2_2!A491,ishod_substance!A:P,3,0)</f>
        <v>#N/A</v>
      </c>
      <c r="E491" s="5" t="e">
        <f>VLOOKUP(tbl2_2!A491,ishod_substance!A:P,11,0)</f>
        <v>#N/A</v>
      </c>
      <c r="F491" s="6" t="e">
        <f>VLOOKUP(tbl2_2!A491,ishod_substance!A:P,15,0)</f>
        <v>#N/A</v>
      </c>
      <c r="G491" s="6" t="e">
        <f>VLOOKUP(tbl2_2!A491,ishod_substance!A:P,12,0)&amp;"/"&amp;VLOOKUP(tbl2_2!A491,ishod_substance!A:P,14,0)</f>
        <v>#N/A</v>
      </c>
      <c r="H491" s="29" t="e">
        <f>VLOOKUP(tbl2_2!A491,ishod_substance!A:P,6,0)</f>
        <v>#N/A</v>
      </c>
      <c r="I491" s="10" t="e">
        <f>VLOOKUP(tbl2_2!A491,ishod_substance!A:P,15,0)</f>
        <v>#N/A</v>
      </c>
      <c r="J491" s="10" t="e">
        <f>VLOOKUP(tbl2_2!A491,ishod_substance!A:P,5,0)</f>
        <v>#N/A</v>
      </c>
      <c r="K491" s="84" t="e">
        <f>VLOOKUP(tbl2_2!A491,ishod_substance!A:Q,17,0)</f>
        <v>#N/A</v>
      </c>
      <c r="L491" s="84" t="e">
        <f>VLOOKUP(tbl2_2!A491,ishod_substance!A:R,18,0)</f>
        <v>#N/A</v>
      </c>
      <c r="M491" s="165" t="e">
        <f>VLOOKUP(tbl2_2!A491,ishod_substance!A:AD,28,0)</f>
        <v>#N/A</v>
      </c>
      <c r="N491" s="4" t="e">
        <f>VLOOKUP(tbl2_2!A491,ishod_substance!A:AD,20,0)</f>
        <v>#N/A</v>
      </c>
      <c r="O491" s="4" t="e">
        <f>VLOOKUP(tbl2_2!A491,ishod_substance!A:AD,21,0)</f>
        <v>#N/A</v>
      </c>
      <c r="P491" s="4" t="e">
        <f>VLOOKUP(tbl2_2!A491,ishod_substance!A:AD,22,0)</f>
        <v>#N/A</v>
      </c>
      <c r="Q491" s="4" t="e">
        <f>VLOOKUP(tbl2_2!A491,ishod_substance!A:AD,23,0)</f>
        <v>#N/A</v>
      </c>
      <c r="R491" s="4" t="e">
        <f>VLOOKUP(tbl2_2!A491,ishod_substance!A:AD,24,0)</f>
        <v>#N/A</v>
      </c>
      <c r="S491" s="4" t="e">
        <f>VLOOKUP(tbl2_2!A491,ishod_substance!A:AD,25,0)</f>
        <v>#N/A</v>
      </c>
      <c r="T491" s="4" t="e">
        <f>VLOOKUP(tbl2_2!A491,ishod_substance!A:AD,26,0)</f>
        <v>#N/A</v>
      </c>
      <c r="U491" s="4" t="e">
        <f>VLOOKUP(tbl2_2!A491,ishod_substance!A:AD,27,0)</f>
        <v>#N/A</v>
      </c>
      <c r="V491" s="166" t="e">
        <f>VLOOKUP(tbl2_2!A491,ishod_substance!A:AD,29,0)</f>
        <v>#N/A</v>
      </c>
      <c r="W491" s="166" t="e">
        <f>VLOOKUP(tbl2_2!A491,ishod_substance!A:AD,30,0)</f>
        <v>#N/A</v>
      </c>
      <c r="X491" s="166" t="e">
        <f>VLOOKUP(tbl2_2!A491,ishod_substance!A:AD,30,0)</f>
        <v>#N/A</v>
      </c>
      <c r="Y491" s="10" t="e">
        <f>VLOOKUP(tbl2_2!A491,ishod_substance!A:AD,7,0)</f>
        <v>#N/A</v>
      </c>
      <c r="Z491" s="9" t="e">
        <f>VLOOKUP(Y491,quide!$A$2:$B$1006,2,0)</f>
        <v>#N/A</v>
      </c>
      <c r="AA491" s="4" t="e">
        <f>VLOOKUP(Y491,quide!$A$2:$J$1006,10,0)</f>
        <v>#N/A</v>
      </c>
      <c r="AB491" s="50" t="e">
        <f>VLOOKUP(tbl2_2!A491,ishod_substance!A:AD,8,0)</f>
        <v>#N/A</v>
      </c>
      <c r="AC491" s="28" t="e">
        <f t="shared" si="8"/>
        <v>#N/A</v>
      </c>
      <c r="AD491" s="27" t="e">
        <f>VLOOKUP(tbl2_2!A491,ishod_substance!A:AD,9,0)</f>
        <v>#N/A</v>
      </c>
      <c r="AE491" s="8" t="e">
        <f>VLOOKUP(tbl2_2!A491,ishod_substance!A:AD,9,0)</f>
        <v>#N/A</v>
      </c>
      <c r="AF491" s="12"/>
    </row>
    <row r="492" spans="1:32" hidden="1" x14ac:dyDescent="0.25">
      <c r="A492">
        <v>484</v>
      </c>
      <c r="B492" s="85">
        <f>IFERROR(IF(OR(AND(ishod_substance!$O$1=3,OR(VLOOKUP('tbl2'!Y492,quide!A:G,7,0)=2,VLOOKUP('tbl2'!Y492,quide!A:G,7,0)=1)),AND(ishod_substance!$O$1=2,VLOOKUP('tbl2'!Y492,quide!A:I,9,0)=1)),1,0),0)</f>
        <v>0</v>
      </c>
      <c r="C492" s="5" t="e">
        <f>VLOOKUP(tbl2_2!A492,ishod_substance!A:P,2,0)</f>
        <v>#N/A</v>
      </c>
      <c r="D492" s="7" t="e">
        <f>VLOOKUP(tbl2_2!A492,ishod_substance!A:P,3,0)</f>
        <v>#N/A</v>
      </c>
      <c r="E492" s="5" t="e">
        <f>VLOOKUP(tbl2_2!A492,ishod_substance!A:P,11,0)</f>
        <v>#N/A</v>
      </c>
      <c r="F492" s="6" t="e">
        <f>VLOOKUP(tbl2_2!A492,ishod_substance!A:P,15,0)</f>
        <v>#N/A</v>
      </c>
      <c r="G492" s="6" t="e">
        <f>VLOOKUP(tbl2_2!A492,ishod_substance!A:P,12,0)&amp;"/"&amp;VLOOKUP(tbl2_2!A492,ishod_substance!A:P,14,0)</f>
        <v>#N/A</v>
      </c>
      <c r="H492" s="29" t="e">
        <f>VLOOKUP(tbl2_2!A492,ishod_substance!A:P,6,0)</f>
        <v>#N/A</v>
      </c>
      <c r="I492" s="10" t="e">
        <f>VLOOKUP(tbl2_2!A492,ishod_substance!A:P,15,0)</f>
        <v>#N/A</v>
      </c>
      <c r="J492" s="10" t="e">
        <f>VLOOKUP(tbl2_2!A492,ishod_substance!A:P,5,0)</f>
        <v>#N/A</v>
      </c>
      <c r="K492" s="84" t="e">
        <f>VLOOKUP(tbl2_2!A492,ishod_substance!A:Q,17,0)</f>
        <v>#N/A</v>
      </c>
      <c r="L492" s="84" t="e">
        <f>VLOOKUP(tbl2_2!A492,ishod_substance!A:R,18,0)</f>
        <v>#N/A</v>
      </c>
      <c r="M492" s="165" t="e">
        <f>VLOOKUP(tbl2_2!A492,ishod_substance!A:AD,28,0)</f>
        <v>#N/A</v>
      </c>
      <c r="N492" s="4" t="e">
        <f>VLOOKUP(tbl2_2!A492,ishod_substance!A:AD,20,0)</f>
        <v>#N/A</v>
      </c>
      <c r="O492" s="4" t="e">
        <f>VLOOKUP(tbl2_2!A492,ishod_substance!A:AD,21,0)</f>
        <v>#N/A</v>
      </c>
      <c r="P492" s="4" t="e">
        <f>VLOOKUP(tbl2_2!A492,ishod_substance!A:AD,22,0)</f>
        <v>#N/A</v>
      </c>
      <c r="Q492" s="4" t="e">
        <f>VLOOKUP(tbl2_2!A492,ishod_substance!A:AD,23,0)</f>
        <v>#N/A</v>
      </c>
      <c r="R492" s="4" t="e">
        <f>VLOOKUP(tbl2_2!A492,ishod_substance!A:AD,24,0)</f>
        <v>#N/A</v>
      </c>
      <c r="S492" s="4" t="e">
        <f>VLOOKUP(tbl2_2!A492,ishod_substance!A:AD,25,0)</f>
        <v>#N/A</v>
      </c>
      <c r="T492" s="4" t="e">
        <f>VLOOKUP(tbl2_2!A492,ishod_substance!A:AD,26,0)</f>
        <v>#N/A</v>
      </c>
      <c r="U492" s="4" t="e">
        <f>VLOOKUP(tbl2_2!A492,ishod_substance!A:AD,27,0)</f>
        <v>#N/A</v>
      </c>
      <c r="V492" s="166" t="e">
        <f>VLOOKUP(tbl2_2!A492,ishod_substance!A:AD,29,0)</f>
        <v>#N/A</v>
      </c>
      <c r="W492" s="166" t="e">
        <f>VLOOKUP(tbl2_2!A492,ishod_substance!A:AD,30,0)</f>
        <v>#N/A</v>
      </c>
      <c r="X492" s="166" t="e">
        <f>VLOOKUP(tbl2_2!A492,ishod_substance!A:AD,30,0)</f>
        <v>#N/A</v>
      </c>
      <c r="Y492" s="10" t="e">
        <f>VLOOKUP(tbl2_2!A492,ishod_substance!A:AD,7,0)</f>
        <v>#N/A</v>
      </c>
      <c r="Z492" s="9" t="e">
        <f>VLOOKUP(Y492,quide!$A$2:$B$1006,2,0)</f>
        <v>#N/A</v>
      </c>
      <c r="AA492" s="4" t="e">
        <f>VLOOKUP(Y492,quide!$A$2:$J$1006,10,0)</f>
        <v>#N/A</v>
      </c>
      <c r="AB492" s="50" t="e">
        <f>VLOOKUP(tbl2_2!A492,ishod_substance!A:AD,8,0)</f>
        <v>#N/A</v>
      </c>
      <c r="AC492" s="28" t="e">
        <f t="shared" si="8"/>
        <v>#N/A</v>
      </c>
      <c r="AD492" s="27" t="e">
        <f>VLOOKUP(tbl2_2!A492,ishod_substance!A:AD,9,0)</f>
        <v>#N/A</v>
      </c>
      <c r="AE492" s="8" t="e">
        <f>VLOOKUP(tbl2_2!A492,ishod_substance!A:AD,9,0)</f>
        <v>#N/A</v>
      </c>
      <c r="AF492" s="12"/>
    </row>
    <row r="493" spans="1:32" hidden="1" x14ac:dyDescent="0.25">
      <c r="A493">
        <v>485</v>
      </c>
      <c r="B493" s="85">
        <f>IFERROR(IF(OR(AND(ishod_substance!$O$1=3,OR(VLOOKUP('tbl2'!Y493,quide!A:G,7,0)=2,VLOOKUP('tbl2'!Y493,quide!A:G,7,0)=1)),AND(ishod_substance!$O$1=2,VLOOKUP('tbl2'!Y493,quide!A:I,9,0)=1)),1,0),0)</f>
        <v>0</v>
      </c>
      <c r="C493" s="5" t="e">
        <f>VLOOKUP(tbl2_2!A493,ishod_substance!A:P,2,0)</f>
        <v>#N/A</v>
      </c>
      <c r="D493" s="7" t="e">
        <f>VLOOKUP(tbl2_2!A493,ishod_substance!A:P,3,0)</f>
        <v>#N/A</v>
      </c>
      <c r="E493" s="5" t="e">
        <f>VLOOKUP(tbl2_2!A493,ishod_substance!A:P,11,0)</f>
        <v>#N/A</v>
      </c>
      <c r="F493" s="6" t="e">
        <f>VLOOKUP(tbl2_2!A493,ishod_substance!A:P,15,0)</f>
        <v>#N/A</v>
      </c>
      <c r="G493" s="6" t="e">
        <f>VLOOKUP(tbl2_2!A493,ishod_substance!A:P,12,0)&amp;"/"&amp;VLOOKUP(tbl2_2!A493,ishod_substance!A:P,14,0)</f>
        <v>#N/A</v>
      </c>
      <c r="H493" s="29" t="e">
        <f>VLOOKUP(tbl2_2!A493,ishod_substance!A:P,6,0)</f>
        <v>#N/A</v>
      </c>
      <c r="I493" s="10" t="e">
        <f>VLOOKUP(tbl2_2!A493,ishod_substance!A:P,15,0)</f>
        <v>#N/A</v>
      </c>
      <c r="J493" s="10" t="e">
        <f>VLOOKUP(tbl2_2!A493,ishod_substance!A:P,5,0)</f>
        <v>#N/A</v>
      </c>
      <c r="K493" s="84" t="e">
        <f>VLOOKUP(tbl2_2!A493,ishod_substance!A:Q,17,0)</f>
        <v>#N/A</v>
      </c>
      <c r="L493" s="84" t="e">
        <f>VLOOKUP(tbl2_2!A493,ishod_substance!A:R,18,0)</f>
        <v>#N/A</v>
      </c>
      <c r="M493" s="165" t="e">
        <f>VLOOKUP(tbl2_2!A493,ishod_substance!A:AD,28,0)</f>
        <v>#N/A</v>
      </c>
      <c r="N493" s="4" t="e">
        <f>VLOOKUP(tbl2_2!A493,ishod_substance!A:AD,20,0)</f>
        <v>#N/A</v>
      </c>
      <c r="O493" s="4" t="e">
        <f>VLOOKUP(tbl2_2!A493,ishod_substance!A:AD,21,0)</f>
        <v>#N/A</v>
      </c>
      <c r="P493" s="4" t="e">
        <f>VLOOKUP(tbl2_2!A493,ishod_substance!A:AD,22,0)</f>
        <v>#N/A</v>
      </c>
      <c r="Q493" s="4" t="e">
        <f>VLOOKUP(tbl2_2!A493,ishod_substance!A:AD,23,0)</f>
        <v>#N/A</v>
      </c>
      <c r="R493" s="4" t="e">
        <f>VLOOKUP(tbl2_2!A493,ishod_substance!A:AD,24,0)</f>
        <v>#N/A</v>
      </c>
      <c r="S493" s="4" t="e">
        <f>VLOOKUP(tbl2_2!A493,ishod_substance!A:AD,25,0)</f>
        <v>#N/A</v>
      </c>
      <c r="T493" s="4" t="e">
        <f>VLOOKUP(tbl2_2!A493,ishod_substance!A:AD,26,0)</f>
        <v>#N/A</v>
      </c>
      <c r="U493" s="4" t="e">
        <f>VLOOKUP(tbl2_2!A493,ishod_substance!A:AD,27,0)</f>
        <v>#N/A</v>
      </c>
      <c r="V493" s="166" t="e">
        <f>VLOOKUP(tbl2_2!A493,ishod_substance!A:AD,29,0)</f>
        <v>#N/A</v>
      </c>
      <c r="W493" s="166" t="e">
        <f>VLOOKUP(tbl2_2!A493,ishod_substance!A:AD,30,0)</f>
        <v>#N/A</v>
      </c>
      <c r="X493" s="166" t="e">
        <f>VLOOKUP(tbl2_2!A493,ishod_substance!A:AD,30,0)</f>
        <v>#N/A</v>
      </c>
      <c r="Y493" s="10" t="e">
        <f>VLOOKUP(tbl2_2!A493,ishod_substance!A:AD,7,0)</f>
        <v>#N/A</v>
      </c>
      <c r="Z493" s="9" t="e">
        <f>VLOOKUP(Y493,quide!$A$2:$B$1006,2,0)</f>
        <v>#N/A</v>
      </c>
      <c r="AA493" s="4" t="e">
        <f>VLOOKUP(Y493,quide!$A$2:$J$1006,10,0)</f>
        <v>#N/A</v>
      </c>
      <c r="AB493" s="50" t="e">
        <f>VLOOKUP(tbl2_2!A493,ishod_substance!A:AD,8,0)</f>
        <v>#N/A</v>
      </c>
      <c r="AC493" s="28" t="e">
        <f t="shared" si="8"/>
        <v>#N/A</v>
      </c>
      <c r="AD493" s="27" t="e">
        <f>VLOOKUP(tbl2_2!A493,ishod_substance!A:AD,9,0)</f>
        <v>#N/A</v>
      </c>
      <c r="AE493" s="8" t="e">
        <f>VLOOKUP(tbl2_2!A493,ishod_substance!A:AD,9,0)</f>
        <v>#N/A</v>
      </c>
      <c r="AF493" s="12"/>
    </row>
    <row r="494" spans="1:32" hidden="1" x14ac:dyDescent="0.25">
      <c r="A494">
        <v>486</v>
      </c>
      <c r="B494" s="85">
        <f>IFERROR(IF(OR(AND(ishod_substance!$O$1=3,OR(VLOOKUP('tbl2'!Y494,quide!A:G,7,0)=2,VLOOKUP('tbl2'!Y494,quide!A:G,7,0)=1)),AND(ishod_substance!$O$1=2,VLOOKUP('tbl2'!Y494,quide!A:I,9,0)=1)),1,0),0)</f>
        <v>0</v>
      </c>
      <c r="C494" s="5" t="e">
        <f>VLOOKUP(tbl2_2!A494,ishod_substance!A:P,2,0)</f>
        <v>#N/A</v>
      </c>
      <c r="D494" s="7" t="e">
        <f>VLOOKUP(tbl2_2!A494,ishod_substance!A:P,3,0)</f>
        <v>#N/A</v>
      </c>
      <c r="E494" s="5" t="e">
        <f>VLOOKUP(tbl2_2!A494,ishod_substance!A:P,11,0)</f>
        <v>#N/A</v>
      </c>
      <c r="F494" s="6" t="e">
        <f>VLOOKUP(tbl2_2!A494,ishod_substance!A:P,15,0)</f>
        <v>#N/A</v>
      </c>
      <c r="G494" s="6" t="e">
        <f>VLOOKUP(tbl2_2!A494,ishod_substance!A:P,12,0)&amp;"/"&amp;VLOOKUP(tbl2_2!A494,ishod_substance!A:P,14,0)</f>
        <v>#N/A</v>
      </c>
      <c r="H494" s="29" t="e">
        <f>VLOOKUP(tbl2_2!A494,ishod_substance!A:P,6,0)</f>
        <v>#N/A</v>
      </c>
      <c r="I494" s="10" t="e">
        <f>VLOOKUP(tbl2_2!A494,ishod_substance!A:P,15,0)</f>
        <v>#N/A</v>
      </c>
      <c r="J494" s="10" t="e">
        <f>VLOOKUP(tbl2_2!A494,ishod_substance!A:P,5,0)</f>
        <v>#N/A</v>
      </c>
      <c r="K494" s="84" t="e">
        <f>VLOOKUP(tbl2_2!A494,ishod_substance!A:Q,17,0)</f>
        <v>#N/A</v>
      </c>
      <c r="L494" s="84" t="e">
        <f>VLOOKUP(tbl2_2!A494,ishod_substance!A:R,18,0)</f>
        <v>#N/A</v>
      </c>
      <c r="M494" s="165" t="e">
        <f>VLOOKUP(tbl2_2!A494,ishod_substance!A:AD,28,0)</f>
        <v>#N/A</v>
      </c>
      <c r="N494" s="4" t="e">
        <f>VLOOKUP(tbl2_2!A494,ishod_substance!A:AD,20,0)</f>
        <v>#N/A</v>
      </c>
      <c r="O494" s="4" t="e">
        <f>VLOOKUP(tbl2_2!A494,ishod_substance!A:AD,21,0)</f>
        <v>#N/A</v>
      </c>
      <c r="P494" s="4" t="e">
        <f>VLOOKUP(tbl2_2!A494,ishod_substance!A:AD,22,0)</f>
        <v>#N/A</v>
      </c>
      <c r="Q494" s="4" t="e">
        <f>VLOOKUP(tbl2_2!A494,ishod_substance!A:AD,23,0)</f>
        <v>#N/A</v>
      </c>
      <c r="R494" s="4" t="e">
        <f>VLOOKUP(tbl2_2!A494,ishod_substance!A:AD,24,0)</f>
        <v>#N/A</v>
      </c>
      <c r="S494" s="4" t="e">
        <f>VLOOKUP(tbl2_2!A494,ishod_substance!A:AD,25,0)</f>
        <v>#N/A</v>
      </c>
      <c r="T494" s="4" t="e">
        <f>VLOOKUP(tbl2_2!A494,ishod_substance!A:AD,26,0)</f>
        <v>#N/A</v>
      </c>
      <c r="U494" s="4" t="e">
        <f>VLOOKUP(tbl2_2!A494,ishod_substance!A:AD,27,0)</f>
        <v>#N/A</v>
      </c>
      <c r="V494" s="166" t="e">
        <f>VLOOKUP(tbl2_2!A494,ishod_substance!A:AD,29,0)</f>
        <v>#N/A</v>
      </c>
      <c r="W494" s="166" t="e">
        <f>VLOOKUP(tbl2_2!A494,ishod_substance!A:AD,30,0)</f>
        <v>#N/A</v>
      </c>
      <c r="X494" s="166" t="e">
        <f>VLOOKUP(tbl2_2!A494,ishod_substance!A:AD,30,0)</f>
        <v>#N/A</v>
      </c>
      <c r="Y494" s="10" t="e">
        <f>VLOOKUP(tbl2_2!A494,ishod_substance!A:AD,7,0)</f>
        <v>#N/A</v>
      </c>
      <c r="Z494" s="9" t="e">
        <f>VLOOKUP(Y494,quide!$A$2:$B$1006,2,0)</f>
        <v>#N/A</v>
      </c>
      <c r="AA494" s="4" t="e">
        <f>VLOOKUP(Y494,quide!$A$2:$J$1006,10,0)</f>
        <v>#N/A</v>
      </c>
      <c r="AB494" s="50" t="e">
        <f>VLOOKUP(tbl2_2!A494,ishod_substance!A:AD,8,0)</f>
        <v>#N/A</v>
      </c>
      <c r="AC494" s="28" t="e">
        <f t="shared" si="8"/>
        <v>#N/A</v>
      </c>
      <c r="AD494" s="27" t="e">
        <f>VLOOKUP(tbl2_2!A494,ishod_substance!A:AD,9,0)</f>
        <v>#N/A</v>
      </c>
      <c r="AE494" s="8" t="e">
        <f>VLOOKUP(tbl2_2!A494,ishod_substance!A:AD,9,0)</f>
        <v>#N/A</v>
      </c>
      <c r="AF494" s="12"/>
    </row>
    <row r="495" spans="1:32" hidden="1" x14ac:dyDescent="0.25">
      <c r="A495">
        <v>487</v>
      </c>
      <c r="B495" s="85">
        <f>IFERROR(IF(OR(AND(ishod_substance!$O$1=3,OR(VLOOKUP('tbl2'!Y495,quide!A:G,7,0)=2,VLOOKUP('tbl2'!Y495,quide!A:G,7,0)=1)),AND(ishod_substance!$O$1=2,VLOOKUP('tbl2'!Y495,quide!A:I,9,0)=1)),1,0),0)</f>
        <v>0</v>
      </c>
      <c r="C495" s="5" t="e">
        <f>VLOOKUP(tbl2_2!A495,ishod_substance!A:P,2,0)</f>
        <v>#N/A</v>
      </c>
      <c r="D495" s="7" t="e">
        <f>VLOOKUP(tbl2_2!A495,ishod_substance!A:P,3,0)</f>
        <v>#N/A</v>
      </c>
      <c r="E495" s="5" t="e">
        <f>VLOOKUP(tbl2_2!A495,ishod_substance!A:P,11,0)</f>
        <v>#N/A</v>
      </c>
      <c r="F495" s="6" t="e">
        <f>VLOOKUP(tbl2_2!A495,ishod_substance!A:P,15,0)</f>
        <v>#N/A</v>
      </c>
      <c r="G495" s="6" t="e">
        <f>VLOOKUP(tbl2_2!A495,ishod_substance!A:P,12,0)&amp;"/"&amp;VLOOKUP(tbl2_2!A495,ishod_substance!A:P,14,0)</f>
        <v>#N/A</v>
      </c>
      <c r="H495" s="29" t="e">
        <f>VLOOKUP(tbl2_2!A495,ishod_substance!A:P,6,0)</f>
        <v>#N/A</v>
      </c>
      <c r="I495" s="10" t="e">
        <f>VLOOKUP(tbl2_2!A495,ishod_substance!A:P,15,0)</f>
        <v>#N/A</v>
      </c>
      <c r="J495" s="10" t="e">
        <f>VLOOKUP(tbl2_2!A495,ishod_substance!A:P,5,0)</f>
        <v>#N/A</v>
      </c>
      <c r="K495" s="84" t="e">
        <f>VLOOKUP(tbl2_2!A495,ishod_substance!A:Q,17,0)</f>
        <v>#N/A</v>
      </c>
      <c r="L495" s="84" t="e">
        <f>VLOOKUP(tbl2_2!A495,ishod_substance!A:R,18,0)</f>
        <v>#N/A</v>
      </c>
      <c r="M495" s="165" t="e">
        <f>VLOOKUP(tbl2_2!A495,ishod_substance!A:AD,28,0)</f>
        <v>#N/A</v>
      </c>
      <c r="N495" s="4" t="e">
        <f>VLOOKUP(tbl2_2!A495,ishod_substance!A:AD,20,0)</f>
        <v>#N/A</v>
      </c>
      <c r="O495" s="4" t="e">
        <f>VLOOKUP(tbl2_2!A495,ishod_substance!A:AD,21,0)</f>
        <v>#N/A</v>
      </c>
      <c r="P495" s="4" t="e">
        <f>VLOOKUP(tbl2_2!A495,ishod_substance!A:AD,22,0)</f>
        <v>#N/A</v>
      </c>
      <c r="Q495" s="4" t="e">
        <f>VLOOKUP(tbl2_2!A495,ishod_substance!A:AD,23,0)</f>
        <v>#N/A</v>
      </c>
      <c r="R495" s="4" t="e">
        <f>VLOOKUP(tbl2_2!A495,ishod_substance!A:AD,24,0)</f>
        <v>#N/A</v>
      </c>
      <c r="S495" s="4" t="e">
        <f>VLOOKUP(tbl2_2!A495,ishod_substance!A:AD,25,0)</f>
        <v>#N/A</v>
      </c>
      <c r="T495" s="4" t="e">
        <f>VLOOKUP(tbl2_2!A495,ishod_substance!A:AD,26,0)</f>
        <v>#N/A</v>
      </c>
      <c r="U495" s="4" t="e">
        <f>VLOOKUP(tbl2_2!A495,ishod_substance!A:AD,27,0)</f>
        <v>#N/A</v>
      </c>
      <c r="V495" s="166" t="e">
        <f>VLOOKUP(tbl2_2!A495,ishod_substance!A:AD,29,0)</f>
        <v>#N/A</v>
      </c>
      <c r="W495" s="166" t="e">
        <f>VLOOKUP(tbl2_2!A495,ishod_substance!A:AD,29,0)</f>
        <v>#N/A</v>
      </c>
      <c r="X495" s="166" t="e">
        <f>VLOOKUP(tbl2_2!A495,ishod_substance!A:AD,30,0)</f>
        <v>#N/A</v>
      </c>
      <c r="Y495" s="10" t="e">
        <f>VLOOKUP(tbl2_2!A495,ishod_substance!A:AD,7,0)</f>
        <v>#N/A</v>
      </c>
      <c r="Z495" s="9" t="e">
        <f>VLOOKUP(Y495,quide!$A$2:$B$1006,2,0)</f>
        <v>#N/A</v>
      </c>
      <c r="AA495" s="4" t="e">
        <f>VLOOKUP(Y495,quide!$A$2:$J$1006,10,0)</f>
        <v>#N/A</v>
      </c>
      <c r="AB495" s="50" t="e">
        <f>VLOOKUP(tbl2_2!A495,ishod_substance!A:AD,8,0)</f>
        <v>#N/A</v>
      </c>
      <c r="AC495" s="28" t="e">
        <f t="shared" si="8"/>
        <v>#N/A</v>
      </c>
      <c r="AD495" s="27" t="e">
        <f>VLOOKUP(tbl2_2!A495,ishod_substance!A:AD,9,0)</f>
        <v>#N/A</v>
      </c>
      <c r="AE495" s="8" t="e">
        <f>VLOOKUP(tbl2_2!A495,ishod_substance!A:AD,9,0)</f>
        <v>#N/A</v>
      </c>
      <c r="AF495" s="12"/>
    </row>
    <row r="496" spans="1:32" hidden="1" x14ac:dyDescent="0.25">
      <c r="A496">
        <v>488</v>
      </c>
      <c r="B496" s="85">
        <f>IFERROR(IF(OR(AND(ishod_substance!$O$1=3,OR(VLOOKUP('tbl2'!Y496,quide!A:G,7,0)=2,VLOOKUP('tbl2'!Y496,quide!A:G,7,0)=1)),AND(ishod_substance!$O$1=2,VLOOKUP('tbl2'!Y496,quide!A:I,9,0)=1)),1,0),0)</f>
        <v>0</v>
      </c>
      <c r="C496" s="5" t="e">
        <f>VLOOKUP(tbl2_2!A496,ishod_substance!A:P,2,0)</f>
        <v>#N/A</v>
      </c>
      <c r="D496" s="7" t="e">
        <f>VLOOKUP(tbl2_2!A496,ishod_substance!A:P,3,0)</f>
        <v>#N/A</v>
      </c>
      <c r="E496" s="5" t="e">
        <f>VLOOKUP(tbl2_2!A496,ishod_substance!A:P,11,0)</f>
        <v>#N/A</v>
      </c>
      <c r="F496" s="6" t="e">
        <f>VLOOKUP(tbl2_2!A496,ishod_substance!A:P,15,0)</f>
        <v>#N/A</v>
      </c>
      <c r="G496" s="6" t="e">
        <f>VLOOKUP(tbl2_2!A496,ishod_substance!A:P,12,0)&amp;"/"&amp;VLOOKUP(tbl2_2!A496,ishod_substance!A:P,14,0)</f>
        <v>#N/A</v>
      </c>
      <c r="H496" s="29" t="e">
        <f>VLOOKUP(tbl2_2!A496,ishod_substance!A:P,6,0)</f>
        <v>#N/A</v>
      </c>
      <c r="I496" s="10" t="e">
        <f>VLOOKUP(tbl2_2!A496,ishod_substance!A:P,15,0)</f>
        <v>#N/A</v>
      </c>
      <c r="J496" s="10" t="e">
        <f>VLOOKUP(tbl2_2!A496,ishod_substance!A:P,5,0)</f>
        <v>#N/A</v>
      </c>
      <c r="K496" s="84" t="e">
        <f>VLOOKUP(tbl2_2!A496,ishod_substance!A:Q,17,0)</f>
        <v>#N/A</v>
      </c>
      <c r="L496" s="84" t="e">
        <f>VLOOKUP(tbl2_2!A496,ishod_substance!A:R,18,0)</f>
        <v>#N/A</v>
      </c>
      <c r="M496" s="165" t="e">
        <f>VLOOKUP(tbl2_2!A496,ishod_substance!A:AD,28,0)</f>
        <v>#N/A</v>
      </c>
      <c r="N496" s="4" t="e">
        <f>VLOOKUP(tbl2_2!A496,ishod_substance!A:AD,20,0)</f>
        <v>#N/A</v>
      </c>
      <c r="O496" s="4" t="e">
        <f>VLOOKUP(tbl2_2!A496,ishod_substance!A:AD,21,0)</f>
        <v>#N/A</v>
      </c>
      <c r="P496" s="4" t="e">
        <f>VLOOKUP(tbl2_2!A496,ishod_substance!A:AD,22,0)</f>
        <v>#N/A</v>
      </c>
      <c r="Q496" s="4" t="e">
        <f>VLOOKUP(tbl2_2!A496,ishod_substance!A:AD,23,0)</f>
        <v>#N/A</v>
      </c>
      <c r="R496" s="4" t="e">
        <f>VLOOKUP(tbl2_2!A496,ishod_substance!A:AD,24,0)</f>
        <v>#N/A</v>
      </c>
      <c r="S496" s="4" t="e">
        <f>VLOOKUP(tbl2_2!A496,ishod_substance!A:AD,25,0)</f>
        <v>#N/A</v>
      </c>
      <c r="T496" s="4" t="e">
        <f>VLOOKUP(tbl2_2!A496,ishod_substance!A:AD,26,0)</f>
        <v>#N/A</v>
      </c>
      <c r="U496" s="4" t="e">
        <f>VLOOKUP(tbl2_2!A496,ishod_substance!A:AD,27,0)</f>
        <v>#N/A</v>
      </c>
      <c r="V496" s="166" t="e">
        <f>VLOOKUP(tbl2_2!A496,ishod_substance!A:AD,29,0)</f>
        <v>#N/A</v>
      </c>
      <c r="W496" s="166" t="e">
        <f>VLOOKUP(tbl2_2!A496,ishod_substance!A:AD,29,0)</f>
        <v>#N/A</v>
      </c>
      <c r="X496" s="166" t="e">
        <f>VLOOKUP(tbl2_2!A496,ishod_substance!A:AD,30,0)</f>
        <v>#N/A</v>
      </c>
      <c r="Y496" s="10" t="e">
        <f>VLOOKUP(tbl2_2!A496,ishod_substance!A:AD,7,0)</f>
        <v>#N/A</v>
      </c>
      <c r="Z496" s="9" t="e">
        <f>VLOOKUP(Y496,quide!$A$2:$B$1006,2,0)</f>
        <v>#N/A</v>
      </c>
      <c r="AA496" s="4" t="e">
        <f>VLOOKUP(Y496,quide!$A$2:$J$1006,10,0)</f>
        <v>#N/A</v>
      </c>
      <c r="AB496" s="50" t="e">
        <f>VLOOKUP(tbl2_2!A496,ishod_substance!A:AD,8,0)</f>
        <v>#N/A</v>
      </c>
      <c r="AC496" s="28" t="e">
        <f t="shared" si="8"/>
        <v>#N/A</v>
      </c>
      <c r="AD496" s="27" t="e">
        <f>VLOOKUP(tbl2_2!A496,ishod_substance!A:AD,9,0)</f>
        <v>#N/A</v>
      </c>
      <c r="AE496" s="8" t="e">
        <f>VLOOKUP(tbl2_2!A496,ishod_substance!A:AD,9,0)</f>
        <v>#N/A</v>
      </c>
      <c r="AF496" s="12"/>
    </row>
    <row r="497" spans="1:32" hidden="1" x14ac:dyDescent="0.25">
      <c r="A497">
        <v>489</v>
      </c>
      <c r="B497" s="85">
        <f>IFERROR(IF(OR(AND(ishod_substance!$O$1=3,OR(VLOOKUP('tbl2'!Y497,quide!A:G,7,0)=2,VLOOKUP('tbl2'!Y497,quide!A:G,7,0)=1)),AND(ishod_substance!$O$1=2,VLOOKUP('tbl2'!Y497,quide!A:I,9,0)=1)),1,0),0)</f>
        <v>0</v>
      </c>
      <c r="C497" s="5" t="e">
        <f>VLOOKUP(tbl2_2!A497,ishod_substance!A:P,2,0)</f>
        <v>#N/A</v>
      </c>
      <c r="D497" s="7" t="e">
        <f>VLOOKUP(tbl2_2!A497,ishod_substance!A:P,3,0)</f>
        <v>#N/A</v>
      </c>
      <c r="E497" s="5" t="e">
        <f>VLOOKUP(tbl2_2!A497,ishod_substance!A:P,11,0)</f>
        <v>#N/A</v>
      </c>
      <c r="F497" s="6" t="e">
        <f>VLOOKUP(tbl2_2!A497,ishod_substance!A:P,15,0)</f>
        <v>#N/A</v>
      </c>
      <c r="G497" s="6" t="e">
        <f>VLOOKUP(tbl2_2!A497,ishod_substance!A:P,12,0)&amp;"/"&amp;VLOOKUP(tbl2_2!A497,ishod_substance!A:P,14,0)</f>
        <v>#N/A</v>
      </c>
      <c r="H497" s="29" t="e">
        <f>VLOOKUP(tbl2_2!A497,ishod_substance!A:P,6,0)</f>
        <v>#N/A</v>
      </c>
      <c r="I497" s="10" t="e">
        <f>VLOOKUP(tbl2_2!A497,ishod_substance!A:P,15,0)</f>
        <v>#N/A</v>
      </c>
      <c r="J497" s="10" t="e">
        <f>VLOOKUP(tbl2_2!A497,ishod_substance!A:P,5,0)</f>
        <v>#N/A</v>
      </c>
      <c r="K497" s="84" t="e">
        <f>VLOOKUP(tbl2_2!A497,ishod_substance!A:Q,17,0)</f>
        <v>#N/A</v>
      </c>
      <c r="L497" s="84" t="e">
        <f>VLOOKUP(tbl2_2!A497,ishod_substance!A:R,18,0)</f>
        <v>#N/A</v>
      </c>
      <c r="M497" s="165" t="e">
        <f>VLOOKUP(tbl2_2!A497,ishod_substance!A:AD,28,0)</f>
        <v>#N/A</v>
      </c>
      <c r="N497" s="4" t="e">
        <f>VLOOKUP(tbl2_2!A497,ishod_substance!A:AD,20,0)</f>
        <v>#N/A</v>
      </c>
      <c r="O497" s="4" t="e">
        <f>VLOOKUP(tbl2_2!A497,ishod_substance!A:AD,21,0)</f>
        <v>#N/A</v>
      </c>
      <c r="P497" s="4" t="e">
        <f>VLOOKUP(tbl2_2!A497,ishod_substance!A:AD,22,0)</f>
        <v>#N/A</v>
      </c>
      <c r="Q497" s="4" t="e">
        <f>VLOOKUP(tbl2_2!A497,ishod_substance!A:AD,23,0)</f>
        <v>#N/A</v>
      </c>
      <c r="R497" s="4" t="e">
        <f>VLOOKUP(tbl2_2!A497,ishod_substance!A:AD,24,0)</f>
        <v>#N/A</v>
      </c>
      <c r="S497" s="4" t="e">
        <f>VLOOKUP(tbl2_2!A497,ishod_substance!A:AD,25,0)</f>
        <v>#N/A</v>
      </c>
      <c r="T497" s="4" t="e">
        <f>VLOOKUP(tbl2_2!A497,ishod_substance!A:AD,26,0)</f>
        <v>#N/A</v>
      </c>
      <c r="U497" s="4" t="e">
        <f>VLOOKUP(tbl2_2!A497,ishod_substance!A:AD,27,0)</f>
        <v>#N/A</v>
      </c>
      <c r="V497" s="166" t="e">
        <f>VLOOKUP(tbl2_2!A497,ishod_substance!A:AD,29,0)</f>
        <v>#N/A</v>
      </c>
      <c r="W497" s="166" t="e">
        <f>VLOOKUP(tbl2_2!A497,ishod_substance!A:AD,29,0)</f>
        <v>#N/A</v>
      </c>
      <c r="X497" s="166" t="e">
        <f>VLOOKUP(tbl2_2!A497,ishod_substance!A:AD,30,0)</f>
        <v>#N/A</v>
      </c>
      <c r="Y497" s="10" t="e">
        <f>VLOOKUP(tbl2_2!A497,ishod_substance!A:AD,7,0)</f>
        <v>#N/A</v>
      </c>
      <c r="Z497" s="9" t="e">
        <f>VLOOKUP(Y497,quide!$A$2:$B$1006,2,0)</f>
        <v>#N/A</v>
      </c>
      <c r="AA497" s="4" t="e">
        <f>VLOOKUP(Y497,quide!$A$2:$J$1006,10,0)</f>
        <v>#N/A</v>
      </c>
      <c r="AB497" s="50" t="e">
        <f>VLOOKUP(tbl2_2!A497,ishod_substance!A:AD,8,0)</f>
        <v>#N/A</v>
      </c>
      <c r="AC497" s="28" t="e">
        <f t="shared" si="8"/>
        <v>#N/A</v>
      </c>
      <c r="AD497" s="27" t="e">
        <f>VLOOKUP(tbl2_2!A497,ishod_substance!A:AD,9,0)</f>
        <v>#N/A</v>
      </c>
      <c r="AE497" s="8" t="e">
        <f>VLOOKUP(tbl2_2!A497,ishod_substance!A:AD,9,0)</f>
        <v>#N/A</v>
      </c>
      <c r="AF497" s="12"/>
    </row>
    <row r="498" spans="1:32" hidden="1" x14ac:dyDescent="0.25">
      <c r="A498">
        <v>490</v>
      </c>
      <c r="B498" s="85">
        <f>IFERROR(IF(OR(AND(ishod_substance!$O$1=3,OR(VLOOKUP('tbl2'!Y498,quide!A:G,7,0)=2,VLOOKUP('tbl2'!Y498,quide!A:G,7,0)=1)),AND(ishod_substance!$O$1=2,VLOOKUP('tbl2'!Y498,quide!A:I,9,0)=1)),1,0),0)</f>
        <v>0</v>
      </c>
      <c r="C498" s="5" t="e">
        <f>VLOOKUP(tbl2_2!A498,ishod_substance!A:P,2,0)</f>
        <v>#N/A</v>
      </c>
      <c r="D498" s="7" t="e">
        <f>VLOOKUP(tbl2_2!A498,ishod_substance!A:P,3,0)</f>
        <v>#N/A</v>
      </c>
      <c r="E498" s="5" t="e">
        <f>VLOOKUP(tbl2_2!A498,ishod_substance!A:P,11,0)</f>
        <v>#N/A</v>
      </c>
      <c r="F498" s="6" t="e">
        <f>VLOOKUP(tbl2_2!A498,ishod_substance!A:P,15,0)</f>
        <v>#N/A</v>
      </c>
      <c r="G498" s="6" t="e">
        <f>VLOOKUP(tbl2_2!A498,ishod_substance!A:P,12,0)&amp;"/"&amp;VLOOKUP(tbl2_2!A498,ishod_substance!A:P,14,0)</f>
        <v>#N/A</v>
      </c>
      <c r="H498" s="29" t="e">
        <f>VLOOKUP(tbl2_2!A498,ishod_substance!A:P,6,0)</f>
        <v>#N/A</v>
      </c>
      <c r="I498" s="10" t="e">
        <f>VLOOKUP(tbl2_2!A498,ishod_substance!A:P,15,0)</f>
        <v>#N/A</v>
      </c>
      <c r="J498" s="10" t="e">
        <f>VLOOKUP(tbl2_2!A498,ishod_substance!A:P,5,0)</f>
        <v>#N/A</v>
      </c>
      <c r="K498" s="84" t="e">
        <f>VLOOKUP(tbl2_2!A498,ishod_substance!A:Q,17,0)</f>
        <v>#N/A</v>
      </c>
      <c r="L498" s="84" t="e">
        <f>VLOOKUP(tbl2_2!A498,ishod_substance!A:R,18,0)</f>
        <v>#N/A</v>
      </c>
      <c r="M498" s="165" t="e">
        <f>VLOOKUP(tbl2_2!A498,ishod_substance!A:AD,28,0)</f>
        <v>#N/A</v>
      </c>
      <c r="N498" s="4" t="e">
        <f>VLOOKUP(tbl2_2!A498,ishod_substance!A:AD,20,0)</f>
        <v>#N/A</v>
      </c>
      <c r="O498" s="4" t="e">
        <f>VLOOKUP(tbl2_2!A498,ishod_substance!A:AD,21,0)</f>
        <v>#N/A</v>
      </c>
      <c r="P498" s="4" t="e">
        <f>VLOOKUP(tbl2_2!A498,ishod_substance!A:AD,22,0)</f>
        <v>#N/A</v>
      </c>
      <c r="Q498" s="4" t="e">
        <f>VLOOKUP(tbl2_2!A498,ishod_substance!A:AD,23,0)</f>
        <v>#N/A</v>
      </c>
      <c r="R498" s="4" t="e">
        <f>VLOOKUP(tbl2_2!A498,ishod_substance!A:AD,24,0)</f>
        <v>#N/A</v>
      </c>
      <c r="S498" s="4" t="e">
        <f>VLOOKUP(tbl2_2!A498,ishod_substance!A:AD,25,0)</f>
        <v>#N/A</v>
      </c>
      <c r="T498" s="4" t="e">
        <f>VLOOKUP(tbl2_2!A498,ishod_substance!A:AD,26,0)</f>
        <v>#N/A</v>
      </c>
      <c r="U498" s="4" t="e">
        <f>VLOOKUP(tbl2_2!A498,ishod_substance!A:AD,27,0)</f>
        <v>#N/A</v>
      </c>
      <c r="V498" s="166" t="e">
        <f>VLOOKUP(tbl2_2!A498,ishod_substance!A:AD,29,0)</f>
        <v>#N/A</v>
      </c>
      <c r="W498" s="166" t="e">
        <f>VLOOKUP(tbl2_2!A498,ishod_substance!A:AD,29,0)</f>
        <v>#N/A</v>
      </c>
      <c r="X498" s="166" t="e">
        <f>VLOOKUP(tbl2_2!A498,ishod_substance!A:AD,30,0)</f>
        <v>#N/A</v>
      </c>
      <c r="Y498" s="10" t="e">
        <f>VLOOKUP(tbl2_2!A498,ishod_substance!A:AD,7,0)</f>
        <v>#N/A</v>
      </c>
      <c r="Z498" s="9" t="e">
        <f>VLOOKUP(Y498,quide!$A$2:$B$1006,2,0)</f>
        <v>#N/A</v>
      </c>
      <c r="AA498" s="4" t="e">
        <f>VLOOKUP(Y498,quide!$A$2:$J$1006,10,0)</f>
        <v>#N/A</v>
      </c>
      <c r="AB498" s="50" t="e">
        <f>VLOOKUP(tbl2_2!A498,ishod_substance!A:AD,8,0)</f>
        <v>#N/A</v>
      </c>
      <c r="AC498" s="28" t="e">
        <f t="shared" si="8"/>
        <v>#N/A</v>
      </c>
      <c r="AD498" s="27" t="e">
        <f>VLOOKUP(tbl2_2!A498,ishod_substance!A:AD,9,0)</f>
        <v>#N/A</v>
      </c>
      <c r="AE498" s="8" t="e">
        <f>VLOOKUP(tbl2_2!A498,ishod_substance!A:AD,9,0)</f>
        <v>#N/A</v>
      </c>
      <c r="AF498" s="12"/>
    </row>
    <row r="499" spans="1:32" hidden="1" x14ac:dyDescent="0.25">
      <c r="A499">
        <v>491</v>
      </c>
      <c r="B499" s="85">
        <f>IFERROR(IF(OR(AND(ishod_substance!$O$1=3,OR(VLOOKUP('tbl2'!Y499,quide!A:G,7,0)=2,VLOOKUP('tbl2'!Y499,quide!A:G,7,0)=1)),AND(ishod_substance!$O$1=2,VLOOKUP('tbl2'!Y499,quide!A:I,9,0)=1)),1,0),0)</f>
        <v>0</v>
      </c>
      <c r="C499" s="5" t="e">
        <f>VLOOKUP(tbl2_2!A499,ishod_substance!A:P,2,0)</f>
        <v>#N/A</v>
      </c>
      <c r="D499" s="7" t="e">
        <f>VLOOKUP(tbl2_2!A499,ishod_substance!A:P,3,0)</f>
        <v>#N/A</v>
      </c>
      <c r="E499" s="5" t="e">
        <f>VLOOKUP(tbl2_2!A499,ishod_substance!A:P,11,0)</f>
        <v>#N/A</v>
      </c>
      <c r="F499" s="6" t="e">
        <f>VLOOKUP(tbl2_2!A499,ishod_substance!A:P,15,0)</f>
        <v>#N/A</v>
      </c>
      <c r="G499" s="6" t="e">
        <f>VLOOKUP(tbl2_2!A499,ishod_substance!A:P,12,0)&amp;"/"&amp;VLOOKUP(tbl2_2!A499,ishod_substance!A:P,14,0)</f>
        <v>#N/A</v>
      </c>
      <c r="H499" s="29" t="e">
        <f>VLOOKUP(tbl2_2!A499,ishod_substance!A:P,6,0)</f>
        <v>#N/A</v>
      </c>
      <c r="I499" s="10" t="e">
        <f>VLOOKUP(tbl2_2!A499,ishod_substance!A:P,15,0)</f>
        <v>#N/A</v>
      </c>
      <c r="J499" s="10" t="e">
        <f>VLOOKUP(tbl2_2!A499,ishod_substance!A:P,5,0)</f>
        <v>#N/A</v>
      </c>
      <c r="K499" s="84" t="e">
        <f>VLOOKUP(tbl2_2!A499,ishod_substance!A:Q,17,0)</f>
        <v>#N/A</v>
      </c>
      <c r="L499" s="84" t="e">
        <f>VLOOKUP(tbl2_2!A499,ishod_substance!A:R,18,0)</f>
        <v>#N/A</v>
      </c>
      <c r="M499" s="165" t="e">
        <f>VLOOKUP(tbl2_2!A499,ishod_substance!A:AD,28,0)</f>
        <v>#N/A</v>
      </c>
      <c r="N499" s="4" t="e">
        <f>VLOOKUP(tbl2_2!A499,ishod_substance!A:AD,20,0)</f>
        <v>#N/A</v>
      </c>
      <c r="O499" s="4" t="e">
        <f>VLOOKUP(tbl2_2!A499,ishod_substance!A:AD,21,0)</f>
        <v>#N/A</v>
      </c>
      <c r="P499" s="4" t="e">
        <f>VLOOKUP(tbl2_2!A499,ishod_substance!A:AD,22,0)</f>
        <v>#N/A</v>
      </c>
      <c r="Q499" s="4" t="e">
        <f>VLOOKUP(tbl2_2!A499,ishod_substance!A:AD,23,0)</f>
        <v>#N/A</v>
      </c>
      <c r="R499" s="4" t="e">
        <f>VLOOKUP(tbl2_2!A499,ishod_substance!A:AD,24,0)</f>
        <v>#N/A</v>
      </c>
      <c r="S499" s="4" t="e">
        <f>VLOOKUP(tbl2_2!A499,ishod_substance!A:AD,25,0)</f>
        <v>#N/A</v>
      </c>
      <c r="T499" s="4" t="e">
        <f>VLOOKUP(tbl2_2!A499,ishod_substance!A:AD,26,0)</f>
        <v>#N/A</v>
      </c>
      <c r="U499" s="4" t="e">
        <f>VLOOKUP(tbl2_2!A499,ishod_substance!A:AD,27,0)</f>
        <v>#N/A</v>
      </c>
      <c r="V499" s="166" t="e">
        <f>VLOOKUP(tbl2_2!A499,ishod_substance!A:AD,29,0)</f>
        <v>#N/A</v>
      </c>
      <c r="W499" s="166" t="e">
        <f>VLOOKUP(tbl2_2!A499,ishod_substance!A:AD,29,0)</f>
        <v>#N/A</v>
      </c>
      <c r="X499" s="166" t="e">
        <f>VLOOKUP(tbl2_2!A499,ishod_substance!A:AD,30,0)</f>
        <v>#N/A</v>
      </c>
      <c r="Y499" s="10" t="e">
        <f>VLOOKUP(tbl2_2!A499,ishod_substance!A:AD,7,0)</f>
        <v>#N/A</v>
      </c>
      <c r="Z499" s="9" t="e">
        <f>VLOOKUP(Y499,quide!$A$2:$B$1006,2,0)</f>
        <v>#N/A</v>
      </c>
      <c r="AA499" s="4" t="e">
        <f>VLOOKUP(Y499,quide!$A$2:$J$1006,10,0)</f>
        <v>#N/A</v>
      </c>
      <c r="AB499" s="50" t="e">
        <f>VLOOKUP(tbl2_2!A499,ishod_substance!A:AD,8,0)</f>
        <v>#N/A</v>
      </c>
      <c r="AC499" s="28" t="e">
        <f t="shared" si="8"/>
        <v>#N/A</v>
      </c>
      <c r="AD499" s="27" t="e">
        <f>VLOOKUP(tbl2_2!A499,ishod_substance!A:AD,9,0)</f>
        <v>#N/A</v>
      </c>
      <c r="AE499" s="8" t="e">
        <f>VLOOKUP(tbl2_2!A499,ishod_substance!A:AD,9,0)</f>
        <v>#N/A</v>
      </c>
      <c r="AF499" s="12"/>
    </row>
    <row r="500" spans="1:32" hidden="1" x14ac:dyDescent="0.25">
      <c r="A500">
        <v>492</v>
      </c>
      <c r="B500" s="85">
        <f>IFERROR(IF(OR(AND(ishod_substance!$O$1=3,OR(VLOOKUP('tbl2'!Y500,quide!A:G,7,0)=2,VLOOKUP('tbl2'!Y500,quide!A:G,7,0)=1)),AND(ishod_substance!$O$1=2,VLOOKUP('tbl2'!Y500,quide!A:I,9,0)=1)),1,0),0)</f>
        <v>0</v>
      </c>
      <c r="C500" s="5" t="e">
        <f>VLOOKUP(tbl2_2!A500,ishod_substance!A:P,2,0)</f>
        <v>#N/A</v>
      </c>
      <c r="D500" s="7" t="e">
        <f>VLOOKUP(tbl2_2!A500,ishod_substance!A:P,3,0)</f>
        <v>#N/A</v>
      </c>
      <c r="E500" s="5" t="e">
        <f>VLOOKUP(tbl2_2!A500,ishod_substance!A:P,11,0)</f>
        <v>#N/A</v>
      </c>
      <c r="F500" s="6" t="e">
        <f>VLOOKUP(tbl2_2!A500,ishod_substance!A:P,15,0)</f>
        <v>#N/A</v>
      </c>
      <c r="G500" s="6" t="e">
        <f>VLOOKUP(tbl2_2!A500,ishod_substance!A:P,12,0)&amp;"/"&amp;VLOOKUP(tbl2_2!A500,ishod_substance!A:P,14,0)</f>
        <v>#N/A</v>
      </c>
      <c r="H500" s="29" t="e">
        <f>VLOOKUP(tbl2_2!A500,ishod_substance!A:P,6,0)</f>
        <v>#N/A</v>
      </c>
      <c r="I500" s="10" t="e">
        <f>VLOOKUP(tbl2_2!A500,ishod_substance!A:P,15,0)</f>
        <v>#N/A</v>
      </c>
      <c r="J500" s="10" t="e">
        <f>VLOOKUP(tbl2_2!A500,ishod_substance!A:P,5,0)</f>
        <v>#N/A</v>
      </c>
      <c r="K500" s="84" t="e">
        <f>VLOOKUP(tbl2_2!A500,ishod_substance!A:Q,17,0)</f>
        <v>#N/A</v>
      </c>
      <c r="L500" s="84" t="e">
        <f>VLOOKUP(tbl2_2!A500,ishod_substance!A:R,18,0)</f>
        <v>#N/A</v>
      </c>
      <c r="M500" s="165" t="e">
        <f>VLOOKUP(tbl2_2!A500,ishod_substance!A:AD,28,0)</f>
        <v>#N/A</v>
      </c>
      <c r="N500" s="4" t="e">
        <f>VLOOKUP(tbl2_2!A500,ishod_substance!A:AD,20,0)</f>
        <v>#N/A</v>
      </c>
      <c r="O500" s="4" t="e">
        <f>VLOOKUP(tbl2_2!A500,ishod_substance!A:AD,21,0)</f>
        <v>#N/A</v>
      </c>
      <c r="P500" s="4" t="e">
        <f>VLOOKUP(tbl2_2!A500,ishod_substance!A:AD,22,0)</f>
        <v>#N/A</v>
      </c>
      <c r="Q500" s="4" t="e">
        <f>VLOOKUP(tbl2_2!A500,ishod_substance!A:AD,23,0)</f>
        <v>#N/A</v>
      </c>
      <c r="R500" s="4" t="e">
        <f>VLOOKUP(tbl2_2!A500,ishod_substance!A:AD,24,0)</f>
        <v>#N/A</v>
      </c>
      <c r="S500" s="4" t="e">
        <f>VLOOKUP(tbl2_2!A500,ishod_substance!A:AD,25,0)</f>
        <v>#N/A</v>
      </c>
      <c r="T500" s="4" t="e">
        <f>VLOOKUP(tbl2_2!A500,ishod_substance!A:AD,26,0)</f>
        <v>#N/A</v>
      </c>
      <c r="U500" s="4" t="e">
        <f>VLOOKUP(tbl2_2!A500,ishod_substance!A:AD,27,0)</f>
        <v>#N/A</v>
      </c>
      <c r="V500" s="166" t="e">
        <f>VLOOKUP(tbl2_2!A500,ishod_substance!A:AD,29,0)</f>
        <v>#N/A</v>
      </c>
      <c r="W500" s="166" t="e">
        <f>VLOOKUP(tbl2_2!A500,ishod_substance!A:AD,29,0)</f>
        <v>#N/A</v>
      </c>
      <c r="X500" s="166" t="e">
        <f>VLOOKUP(tbl2_2!A500,ishod_substance!A:AD,30,0)</f>
        <v>#N/A</v>
      </c>
      <c r="Y500" s="10" t="e">
        <f>VLOOKUP(tbl2_2!A500,ishod_substance!A:AD,7,0)</f>
        <v>#N/A</v>
      </c>
      <c r="Z500" s="9" t="e">
        <f>VLOOKUP(Y500,quide!$A$2:$B$1006,2,0)</f>
        <v>#N/A</v>
      </c>
      <c r="AA500" s="4" t="e">
        <f>VLOOKUP(Y500,quide!$A$2:$J$1006,10,0)</f>
        <v>#N/A</v>
      </c>
      <c r="AB500" s="50" t="e">
        <f>VLOOKUP(tbl2_2!A500,ishod_substance!A:AD,8,0)</f>
        <v>#N/A</v>
      </c>
      <c r="AC500" s="28" t="e">
        <f t="shared" si="8"/>
        <v>#N/A</v>
      </c>
      <c r="AD500" s="27" t="e">
        <f>VLOOKUP(tbl2_2!A500,ishod_substance!A:AD,9,0)</f>
        <v>#N/A</v>
      </c>
      <c r="AE500" s="8" t="e">
        <f>VLOOKUP(tbl2_2!A500,ishod_substance!A:AD,9,0)</f>
        <v>#N/A</v>
      </c>
      <c r="AF500" s="12"/>
    </row>
    <row r="501" spans="1:32" hidden="1" x14ac:dyDescent="0.25">
      <c r="A501">
        <v>493</v>
      </c>
      <c r="B501" s="85">
        <f>IFERROR(IF(OR(AND(ishod_substance!$O$1=3,OR(VLOOKUP('tbl2'!Y501,quide!A:G,7,0)=2,VLOOKUP('tbl2'!Y501,quide!A:G,7,0)=1)),AND(ishod_substance!$O$1=2,VLOOKUP('tbl2'!Y501,quide!A:I,9,0)=1)),1,0),0)</f>
        <v>0</v>
      </c>
      <c r="C501" s="5" t="e">
        <f>VLOOKUP(tbl2_2!A501,ishod_substance!A:P,2,0)</f>
        <v>#N/A</v>
      </c>
      <c r="D501" s="7" t="e">
        <f>VLOOKUP(tbl2_2!A501,ishod_substance!A:P,3,0)</f>
        <v>#N/A</v>
      </c>
      <c r="E501" s="5" t="e">
        <f>VLOOKUP(tbl2_2!A501,ishod_substance!A:P,11,0)</f>
        <v>#N/A</v>
      </c>
      <c r="F501" s="6" t="e">
        <f>VLOOKUP(tbl2_2!A501,ishod_substance!A:P,15,0)</f>
        <v>#N/A</v>
      </c>
      <c r="G501" s="6" t="e">
        <f>VLOOKUP(tbl2_2!A501,ishod_substance!A:P,12,0)&amp;"/"&amp;VLOOKUP(tbl2_2!A501,ishod_substance!A:P,14,0)</f>
        <v>#N/A</v>
      </c>
      <c r="H501" s="29" t="e">
        <f>VLOOKUP(tbl2_2!A501,ishod_substance!A:P,6,0)</f>
        <v>#N/A</v>
      </c>
      <c r="I501" s="10" t="e">
        <f>VLOOKUP(tbl2_2!A501,ishod_substance!A:P,15,0)</f>
        <v>#N/A</v>
      </c>
      <c r="J501" s="10" t="e">
        <f>VLOOKUP(tbl2_2!A501,ishod_substance!A:P,5,0)</f>
        <v>#N/A</v>
      </c>
      <c r="K501" s="84" t="e">
        <f>VLOOKUP(tbl2_2!A501,ishod_substance!A:Q,17,0)</f>
        <v>#N/A</v>
      </c>
      <c r="L501" s="84" t="e">
        <f>VLOOKUP(tbl2_2!A501,ishod_substance!A:R,18,0)</f>
        <v>#N/A</v>
      </c>
      <c r="M501" s="165" t="e">
        <f>VLOOKUP(tbl2_2!A501,ishod_substance!A:AD,28,0)</f>
        <v>#N/A</v>
      </c>
      <c r="N501" s="4" t="e">
        <f>VLOOKUP(tbl2_2!A501,ishod_substance!A:AD,20,0)</f>
        <v>#N/A</v>
      </c>
      <c r="O501" s="4" t="e">
        <f>VLOOKUP(tbl2_2!A501,ishod_substance!A:AD,21,0)</f>
        <v>#N/A</v>
      </c>
      <c r="P501" s="4" t="e">
        <f>VLOOKUP(tbl2_2!A501,ishod_substance!A:AD,22,0)</f>
        <v>#N/A</v>
      </c>
      <c r="Q501" s="4" t="e">
        <f>VLOOKUP(tbl2_2!A501,ishod_substance!A:AD,23,0)</f>
        <v>#N/A</v>
      </c>
      <c r="R501" s="4" t="e">
        <f>VLOOKUP(tbl2_2!A501,ishod_substance!A:AD,24,0)</f>
        <v>#N/A</v>
      </c>
      <c r="S501" s="4" t="e">
        <f>VLOOKUP(tbl2_2!A501,ishod_substance!A:AD,25,0)</f>
        <v>#N/A</v>
      </c>
      <c r="T501" s="4" t="e">
        <f>VLOOKUP(tbl2_2!A501,ishod_substance!A:AD,26,0)</f>
        <v>#N/A</v>
      </c>
      <c r="U501" s="4" t="e">
        <f>VLOOKUP(tbl2_2!A501,ishod_substance!A:AD,27,0)</f>
        <v>#N/A</v>
      </c>
      <c r="V501" s="166" t="e">
        <f>VLOOKUP(tbl2_2!A501,ishod_substance!A:AD,29,0)</f>
        <v>#N/A</v>
      </c>
      <c r="W501" s="166" t="e">
        <f>VLOOKUP(tbl2_2!A501,ishod_substance!A:AD,29,0)</f>
        <v>#N/A</v>
      </c>
      <c r="X501" s="166" t="e">
        <f>VLOOKUP(tbl2_2!A501,ishod_substance!A:AD,30,0)</f>
        <v>#N/A</v>
      </c>
      <c r="Y501" s="10" t="e">
        <f>VLOOKUP(tbl2_2!A501,ishod_substance!A:AD,7,0)</f>
        <v>#N/A</v>
      </c>
      <c r="Z501" s="9" t="e">
        <f>VLOOKUP(Y501,quide!$A$2:$B$1006,2,0)</f>
        <v>#N/A</v>
      </c>
      <c r="AA501" s="4" t="e">
        <f>VLOOKUP(Y501,quide!$A$2:$J$1006,10,0)</f>
        <v>#N/A</v>
      </c>
      <c r="AB501" s="50" t="e">
        <f>VLOOKUP(tbl2_2!A501,ishod_substance!A:AD,8,0)</f>
        <v>#N/A</v>
      </c>
      <c r="AC501" s="28" t="e">
        <f t="shared" si="8"/>
        <v>#N/A</v>
      </c>
      <c r="AD501" s="27" t="e">
        <f>VLOOKUP(tbl2_2!A501,ishod_substance!A:AD,9,0)</f>
        <v>#N/A</v>
      </c>
      <c r="AE501" s="8" t="e">
        <f>VLOOKUP(tbl2_2!A501,ishod_substance!A:AD,9,0)</f>
        <v>#N/A</v>
      </c>
      <c r="AF501" s="12"/>
    </row>
    <row r="502" spans="1:32" hidden="1" x14ac:dyDescent="0.25">
      <c r="A502">
        <v>494</v>
      </c>
      <c r="B502" s="85">
        <f>IFERROR(IF(OR(AND(ishod_substance!$O$1=3,OR(VLOOKUP('tbl2'!Y502,quide!A:G,7,0)=2,VLOOKUP('tbl2'!Y502,quide!A:G,7,0)=1)),AND(ishod_substance!$O$1=2,VLOOKUP('tbl2'!Y502,quide!A:I,9,0)=1)),1,0),0)</f>
        <v>0</v>
      </c>
      <c r="C502" s="5" t="e">
        <f>VLOOKUP(tbl2_2!A502,ishod_substance!A:P,2,0)</f>
        <v>#N/A</v>
      </c>
      <c r="D502" s="7" t="e">
        <f>VLOOKUP(tbl2_2!A502,ishod_substance!A:P,3,0)</f>
        <v>#N/A</v>
      </c>
      <c r="E502" s="5" t="e">
        <f>VLOOKUP(tbl2_2!A502,ishod_substance!A:P,11,0)</f>
        <v>#N/A</v>
      </c>
      <c r="F502" s="6" t="e">
        <f>VLOOKUP(tbl2_2!A502,ishod_substance!A:P,15,0)</f>
        <v>#N/A</v>
      </c>
      <c r="G502" s="6" t="e">
        <f>VLOOKUP(tbl2_2!A502,ishod_substance!A:P,12,0)&amp;"/"&amp;VLOOKUP(tbl2_2!A502,ishod_substance!A:P,14,0)</f>
        <v>#N/A</v>
      </c>
      <c r="H502" s="29" t="e">
        <f>VLOOKUP(tbl2_2!A502,ishod_substance!A:P,6,0)</f>
        <v>#N/A</v>
      </c>
      <c r="I502" s="10" t="e">
        <f>VLOOKUP(tbl2_2!A502,ishod_substance!A:P,15,0)</f>
        <v>#N/A</v>
      </c>
      <c r="J502" s="10" t="e">
        <f>VLOOKUP(tbl2_2!A502,ishod_substance!A:P,5,0)</f>
        <v>#N/A</v>
      </c>
      <c r="K502" s="84" t="e">
        <f>VLOOKUP(tbl2_2!A502,ishod_substance!A:Q,17,0)</f>
        <v>#N/A</v>
      </c>
      <c r="L502" s="84" t="e">
        <f>VLOOKUP(tbl2_2!A502,ishod_substance!A:R,18,0)</f>
        <v>#N/A</v>
      </c>
      <c r="M502" s="165" t="e">
        <f>VLOOKUP(tbl2_2!A502,ishod_substance!A:AD,28,0)</f>
        <v>#N/A</v>
      </c>
      <c r="N502" s="4" t="e">
        <f>VLOOKUP(tbl2_2!A502,ishod_substance!A:AD,20,0)</f>
        <v>#N/A</v>
      </c>
      <c r="O502" s="4" t="e">
        <f>VLOOKUP(tbl2_2!A502,ishod_substance!A:AD,21,0)</f>
        <v>#N/A</v>
      </c>
      <c r="P502" s="4" t="e">
        <f>VLOOKUP(tbl2_2!A502,ishod_substance!A:AD,22,0)</f>
        <v>#N/A</v>
      </c>
      <c r="Q502" s="4" t="e">
        <f>VLOOKUP(tbl2_2!A502,ishod_substance!A:AD,23,0)</f>
        <v>#N/A</v>
      </c>
      <c r="R502" s="4" t="e">
        <f>VLOOKUP(tbl2_2!A502,ishod_substance!A:AD,24,0)</f>
        <v>#N/A</v>
      </c>
      <c r="S502" s="4" t="e">
        <f>VLOOKUP(tbl2_2!A502,ishod_substance!A:AD,25,0)</f>
        <v>#N/A</v>
      </c>
      <c r="T502" s="4" t="e">
        <f>VLOOKUP(tbl2_2!A502,ishod_substance!A:AD,26,0)</f>
        <v>#N/A</v>
      </c>
      <c r="U502" s="4" t="e">
        <f>VLOOKUP(tbl2_2!A502,ishod_substance!A:AD,27,0)</f>
        <v>#N/A</v>
      </c>
      <c r="V502" s="166" t="e">
        <f>VLOOKUP(tbl2_2!A502,ishod_substance!A:AD,29,0)</f>
        <v>#N/A</v>
      </c>
      <c r="W502" s="166" t="e">
        <f>VLOOKUP(tbl2_2!A502,ishod_substance!A:AD,29,0)</f>
        <v>#N/A</v>
      </c>
      <c r="X502" s="166" t="e">
        <f>VLOOKUP(tbl2_2!A502,ishod_substance!A:AD,30,0)</f>
        <v>#N/A</v>
      </c>
      <c r="Y502" s="10" t="e">
        <f>VLOOKUP(tbl2_2!A502,ishod_substance!A:AD,7,0)</f>
        <v>#N/A</v>
      </c>
      <c r="Z502" s="9" t="e">
        <f>VLOOKUP(Y502,quide!$A$2:$B$1006,2,0)</f>
        <v>#N/A</v>
      </c>
      <c r="AA502" s="4" t="e">
        <f>VLOOKUP(Y502,quide!$A$2:$J$1006,10,0)</f>
        <v>#N/A</v>
      </c>
      <c r="AB502" s="50" t="e">
        <f>VLOOKUP(tbl2_2!A502,ishod_substance!A:AD,8,0)</f>
        <v>#N/A</v>
      </c>
      <c r="AC502" s="28" t="e">
        <f t="shared" si="8"/>
        <v>#N/A</v>
      </c>
      <c r="AD502" s="27" t="e">
        <f>VLOOKUP(tbl2_2!A502,ishod_substance!A:AD,9,0)</f>
        <v>#N/A</v>
      </c>
      <c r="AE502" s="8" t="e">
        <f>VLOOKUP(tbl2_2!A502,ishod_substance!A:AD,9,0)</f>
        <v>#N/A</v>
      </c>
      <c r="AF502" s="12"/>
    </row>
    <row r="503" spans="1:32" hidden="1" x14ac:dyDescent="0.25">
      <c r="A503">
        <v>495</v>
      </c>
      <c r="B503" s="85">
        <f>IFERROR(IF(OR(AND(ishod_substance!$O$1=3,OR(VLOOKUP('tbl2'!Y503,quide!A:G,7,0)=2,VLOOKUP('tbl2'!Y503,quide!A:G,7,0)=1)),AND(ishod_substance!$O$1=2,VLOOKUP('tbl2'!Y503,quide!A:I,9,0)=1)),1,0),0)</f>
        <v>0</v>
      </c>
      <c r="C503" s="5" t="e">
        <f>VLOOKUP(tbl2_2!A503,ishod_substance!A:P,2,0)</f>
        <v>#N/A</v>
      </c>
      <c r="D503" s="7" t="e">
        <f>VLOOKUP(tbl2_2!A503,ishod_substance!A:P,3,0)</f>
        <v>#N/A</v>
      </c>
      <c r="E503" s="5" t="e">
        <f>VLOOKUP(tbl2_2!A503,ishod_substance!A:P,11,0)</f>
        <v>#N/A</v>
      </c>
      <c r="F503" s="6" t="e">
        <f>VLOOKUP(tbl2_2!A503,ishod_substance!A:P,15,0)</f>
        <v>#N/A</v>
      </c>
      <c r="G503" s="6" t="e">
        <f>VLOOKUP(tbl2_2!A503,ishod_substance!A:P,12,0)&amp;"/"&amp;VLOOKUP(tbl2_2!A503,ishod_substance!A:P,14,0)</f>
        <v>#N/A</v>
      </c>
      <c r="H503" s="29" t="e">
        <f>VLOOKUP(tbl2_2!A503,ishod_substance!A:P,6,0)</f>
        <v>#N/A</v>
      </c>
      <c r="I503" s="10" t="e">
        <f>VLOOKUP(tbl2_2!A503,ishod_substance!A:P,15,0)</f>
        <v>#N/A</v>
      </c>
      <c r="J503" s="10" t="e">
        <f>VLOOKUP(tbl2_2!A503,ishod_substance!A:P,5,0)</f>
        <v>#N/A</v>
      </c>
      <c r="K503" s="84" t="e">
        <f>VLOOKUP(tbl2_2!A503,ishod_substance!A:Q,17,0)</f>
        <v>#N/A</v>
      </c>
      <c r="L503" s="84" t="e">
        <f>VLOOKUP(tbl2_2!A503,ishod_substance!A:R,18,0)</f>
        <v>#N/A</v>
      </c>
      <c r="M503" s="165" t="e">
        <f>VLOOKUP(tbl2_2!A503,ishod_substance!A:AD,28,0)</f>
        <v>#N/A</v>
      </c>
      <c r="N503" s="4" t="e">
        <f>VLOOKUP(tbl2_2!A503,ishod_substance!A:AD,20,0)</f>
        <v>#N/A</v>
      </c>
      <c r="O503" s="4" t="e">
        <f>VLOOKUP(tbl2_2!A503,ishod_substance!A:AD,21,0)</f>
        <v>#N/A</v>
      </c>
      <c r="P503" s="4" t="e">
        <f>VLOOKUP(tbl2_2!A503,ishod_substance!A:AD,22,0)</f>
        <v>#N/A</v>
      </c>
      <c r="Q503" s="4" t="e">
        <f>VLOOKUP(tbl2_2!A503,ishod_substance!A:AD,23,0)</f>
        <v>#N/A</v>
      </c>
      <c r="R503" s="4" t="e">
        <f>VLOOKUP(tbl2_2!A503,ishod_substance!A:AD,24,0)</f>
        <v>#N/A</v>
      </c>
      <c r="S503" s="4" t="e">
        <f>VLOOKUP(tbl2_2!A503,ishod_substance!A:AD,25,0)</f>
        <v>#N/A</v>
      </c>
      <c r="T503" s="4" t="e">
        <f>VLOOKUP(tbl2_2!A503,ishod_substance!A:AD,26,0)</f>
        <v>#N/A</v>
      </c>
      <c r="U503" s="4" t="e">
        <f>VLOOKUP(tbl2_2!A503,ishod_substance!A:AD,27,0)</f>
        <v>#N/A</v>
      </c>
      <c r="V503" s="166" t="e">
        <f>VLOOKUP(tbl2_2!A503,ishod_substance!A:AD,29,0)</f>
        <v>#N/A</v>
      </c>
      <c r="W503" s="166" t="e">
        <f>VLOOKUP(tbl2_2!A503,ishod_substance!A:AD,29,0)</f>
        <v>#N/A</v>
      </c>
      <c r="X503" s="166" t="e">
        <f>VLOOKUP(tbl2_2!A503,ishod_substance!A:AD,30,0)</f>
        <v>#N/A</v>
      </c>
      <c r="Y503" s="10" t="e">
        <f>VLOOKUP(tbl2_2!A503,ishod_substance!A:AD,7,0)</f>
        <v>#N/A</v>
      </c>
      <c r="Z503" s="9" t="e">
        <f>VLOOKUP(Y503,quide!$A$2:$B$1006,2,0)</f>
        <v>#N/A</v>
      </c>
      <c r="AA503" s="4" t="e">
        <f>VLOOKUP(Y503,quide!$A$2:$J$1006,10,0)</f>
        <v>#N/A</v>
      </c>
      <c r="AB503" s="50" t="e">
        <f>VLOOKUP(tbl2_2!A503,ishod_substance!A:AD,8,0)</f>
        <v>#N/A</v>
      </c>
      <c r="AC503" s="28" t="e">
        <f t="shared" si="8"/>
        <v>#N/A</v>
      </c>
      <c r="AD503" s="27" t="e">
        <f>VLOOKUP(tbl2_2!A503,ishod_substance!A:AD,9,0)</f>
        <v>#N/A</v>
      </c>
      <c r="AE503" s="8" t="e">
        <f>VLOOKUP(tbl2_2!A503,ishod_substance!A:AD,9,0)</f>
        <v>#N/A</v>
      </c>
      <c r="AF503" s="12"/>
    </row>
    <row r="504" spans="1:32" hidden="1" x14ac:dyDescent="0.25">
      <c r="A504">
        <v>496</v>
      </c>
      <c r="B504" s="85">
        <f>IFERROR(IF(OR(AND(ishod_substance!$O$1=3,OR(VLOOKUP('tbl2'!Y504,quide!A:G,7,0)=2,VLOOKUP('tbl2'!Y504,quide!A:G,7,0)=1)),AND(ishod_substance!$O$1=2,VLOOKUP('tbl2'!Y504,quide!A:I,9,0)=1)),1,0),0)</f>
        <v>0</v>
      </c>
      <c r="C504" s="5" t="e">
        <f>VLOOKUP(tbl2_2!A504,ishod_substance!A:P,2,0)</f>
        <v>#N/A</v>
      </c>
      <c r="D504" s="7" t="e">
        <f>VLOOKUP(tbl2_2!A504,ishod_substance!A:P,3,0)</f>
        <v>#N/A</v>
      </c>
      <c r="E504" s="5" t="e">
        <f>VLOOKUP(tbl2_2!A504,ishod_substance!A:P,11,0)</f>
        <v>#N/A</v>
      </c>
      <c r="F504" s="6" t="e">
        <f>VLOOKUP(tbl2_2!A504,ishod_substance!A:P,15,0)</f>
        <v>#N/A</v>
      </c>
      <c r="G504" s="6" t="e">
        <f>VLOOKUP(tbl2_2!A504,ishod_substance!A:P,12,0)&amp;"/"&amp;VLOOKUP(tbl2_2!A504,ishod_substance!A:P,14,0)</f>
        <v>#N/A</v>
      </c>
      <c r="H504" s="29" t="e">
        <f>VLOOKUP(tbl2_2!A504,ishod_substance!A:P,6,0)</f>
        <v>#N/A</v>
      </c>
      <c r="I504" s="10" t="e">
        <f>VLOOKUP(tbl2_2!A504,ishod_substance!A:P,15,0)</f>
        <v>#N/A</v>
      </c>
      <c r="J504" s="10" t="e">
        <f>VLOOKUP(tbl2_2!A504,ishod_substance!A:P,5,0)</f>
        <v>#N/A</v>
      </c>
      <c r="K504" s="84" t="e">
        <f>VLOOKUP(tbl2_2!A504,ishod_substance!A:Q,17,0)</f>
        <v>#N/A</v>
      </c>
      <c r="L504" s="84" t="e">
        <f>VLOOKUP(tbl2_2!A504,ishod_substance!A:R,18,0)</f>
        <v>#N/A</v>
      </c>
      <c r="M504" s="165" t="e">
        <f>VLOOKUP(tbl2_2!A504,ishod_substance!A:AD,28,0)</f>
        <v>#N/A</v>
      </c>
      <c r="N504" s="4" t="e">
        <f>VLOOKUP(tbl2_2!A504,ishod_substance!A:AD,20,0)</f>
        <v>#N/A</v>
      </c>
      <c r="O504" s="4" t="e">
        <f>VLOOKUP(tbl2_2!A504,ishod_substance!A:AD,21,0)</f>
        <v>#N/A</v>
      </c>
      <c r="P504" s="4" t="e">
        <f>VLOOKUP(tbl2_2!A504,ishod_substance!A:AD,22,0)</f>
        <v>#N/A</v>
      </c>
      <c r="Q504" s="4" t="e">
        <f>VLOOKUP(tbl2_2!A504,ishod_substance!A:AD,23,0)</f>
        <v>#N/A</v>
      </c>
      <c r="R504" s="4" t="e">
        <f>VLOOKUP(tbl2_2!A504,ishod_substance!A:AD,24,0)</f>
        <v>#N/A</v>
      </c>
      <c r="S504" s="4" t="e">
        <f>VLOOKUP(tbl2_2!A504,ishod_substance!A:AD,25,0)</f>
        <v>#N/A</v>
      </c>
      <c r="T504" s="4" t="e">
        <f>VLOOKUP(tbl2_2!A504,ishod_substance!A:AD,26,0)</f>
        <v>#N/A</v>
      </c>
      <c r="U504" s="4" t="e">
        <f>VLOOKUP(tbl2_2!A504,ishod_substance!A:AD,27,0)</f>
        <v>#N/A</v>
      </c>
      <c r="V504" s="166" t="e">
        <f>VLOOKUP(tbl2_2!A504,ishod_substance!A:AD,29,0)</f>
        <v>#N/A</v>
      </c>
      <c r="W504" s="166" t="e">
        <f>VLOOKUP(tbl2_2!A504,ishod_substance!A:AD,29,0)</f>
        <v>#N/A</v>
      </c>
      <c r="X504" s="166" t="e">
        <f>VLOOKUP(tbl2_2!A504,ishod_substance!A:AD,30,0)</f>
        <v>#N/A</v>
      </c>
      <c r="Y504" s="10" t="e">
        <f>VLOOKUP(tbl2_2!A504,ishod_substance!A:AD,7,0)</f>
        <v>#N/A</v>
      </c>
      <c r="Z504" s="9" t="e">
        <f>VLOOKUP(Y504,quide!$A$2:$B$1006,2,0)</f>
        <v>#N/A</v>
      </c>
      <c r="AA504" s="4" t="e">
        <f>VLOOKUP(Y504,quide!$A$2:$J$1006,10,0)</f>
        <v>#N/A</v>
      </c>
      <c r="AB504" s="50" t="e">
        <f>VLOOKUP(tbl2_2!A504,ishod_substance!A:AD,8,0)</f>
        <v>#N/A</v>
      </c>
      <c r="AC504" s="28" t="e">
        <f t="shared" si="8"/>
        <v>#N/A</v>
      </c>
      <c r="AD504" s="27" t="e">
        <f>VLOOKUP(tbl2_2!A504,ishod_substance!A:AD,9,0)</f>
        <v>#N/A</v>
      </c>
      <c r="AE504" s="8" t="e">
        <f>VLOOKUP(tbl2_2!A504,ishod_substance!A:AD,9,0)</f>
        <v>#N/A</v>
      </c>
      <c r="AF504" s="12"/>
    </row>
    <row r="505" spans="1:32" hidden="1" x14ac:dyDescent="0.25">
      <c r="A505">
        <v>497</v>
      </c>
      <c r="B505" s="85">
        <f>IFERROR(IF(OR(AND(ishod_substance!$O$1=3,OR(VLOOKUP('tbl2'!Y505,quide!A:G,7,0)=2,VLOOKUP('tbl2'!Y505,quide!A:G,7,0)=1)),AND(ishod_substance!$O$1=2,VLOOKUP('tbl2'!Y505,quide!A:I,9,0)=1)),1,0),0)</f>
        <v>0</v>
      </c>
      <c r="C505" s="5" t="e">
        <f>VLOOKUP(tbl2_2!A505,ishod_substance!A:P,2,0)</f>
        <v>#N/A</v>
      </c>
      <c r="D505" s="7" t="e">
        <f>VLOOKUP(tbl2_2!A505,ishod_substance!A:P,3,0)</f>
        <v>#N/A</v>
      </c>
      <c r="E505" s="5" t="e">
        <f>VLOOKUP(tbl2_2!A505,ishod_substance!A:P,11,0)</f>
        <v>#N/A</v>
      </c>
      <c r="F505" s="6" t="e">
        <f>VLOOKUP(tbl2_2!A505,ishod_substance!A:P,15,0)</f>
        <v>#N/A</v>
      </c>
      <c r="G505" s="6" t="e">
        <f>VLOOKUP(tbl2_2!A505,ishod_substance!A:P,12,0)&amp;"/"&amp;VLOOKUP(tbl2_2!A505,ishod_substance!A:P,14,0)</f>
        <v>#N/A</v>
      </c>
      <c r="H505" s="29" t="e">
        <f>VLOOKUP(tbl2_2!A505,ishod_substance!A:P,6,0)</f>
        <v>#N/A</v>
      </c>
      <c r="I505" s="10" t="e">
        <f>VLOOKUP(tbl2_2!A505,ishod_substance!A:P,15,0)</f>
        <v>#N/A</v>
      </c>
      <c r="J505" s="10" t="e">
        <f>VLOOKUP(tbl2_2!A505,ishod_substance!A:P,5,0)</f>
        <v>#N/A</v>
      </c>
      <c r="K505" s="84" t="e">
        <f>VLOOKUP(tbl2_2!A505,ishod_substance!A:Q,17,0)</f>
        <v>#N/A</v>
      </c>
      <c r="L505" s="84" t="e">
        <f>VLOOKUP(tbl2_2!A505,ishod_substance!A:R,18,0)</f>
        <v>#N/A</v>
      </c>
      <c r="M505" s="165" t="e">
        <f>VLOOKUP(tbl2_2!A505,ishod_substance!A:AD,28,0)</f>
        <v>#N/A</v>
      </c>
      <c r="N505" s="4" t="e">
        <f>VLOOKUP(tbl2_2!A505,ishod_substance!A:AD,20,0)</f>
        <v>#N/A</v>
      </c>
      <c r="O505" s="4" t="e">
        <f>VLOOKUP(tbl2_2!A505,ishod_substance!A:AD,21,0)</f>
        <v>#N/A</v>
      </c>
      <c r="P505" s="4" t="e">
        <f>VLOOKUP(tbl2_2!A505,ishod_substance!A:AD,22,0)</f>
        <v>#N/A</v>
      </c>
      <c r="Q505" s="4" t="e">
        <f>VLOOKUP(tbl2_2!A505,ishod_substance!A:AD,23,0)</f>
        <v>#N/A</v>
      </c>
      <c r="R505" s="4" t="e">
        <f>VLOOKUP(tbl2_2!A505,ishod_substance!A:AD,24,0)</f>
        <v>#N/A</v>
      </c>
      <c r="S505" s="4" t="e">
        <f>VLOOKUP(tbl2_2!A505,ishod_substance!A:AD,25,0)</f>
        <v>#N/A</v>
      </c>
      <c r="T505" s="4" t="e">
        <f>VLOOKUP(tbl2_2!A505,ishod_substance!A:AD,26,0)</f>
        <v>#N/A</v>
      </c>
      <c r="U505" s="4" t="e">
        <f>VLOOKUP(tbl2_2!A505,ishod_substance!A:AD,27,0)</f>
        <v>#N/A</v>
      </c>
      <c r="V505" s="166" t="e">
        <f>VLOOKUP(tbl2_2!A505,ishod_substance!A:AD,29,0)</f>
        <v>#N/A</v>
      </c>
      <c r="W505" s="166" t="e">
        <f>VLOOKUP(tbl2_2!A505,ishod_substance!A:AD,29,0)</f>
        <v>#N/A</v>
      </c>
      <c r="X505" s="166" t="e">
        <f>VLOOKUP(tbl2_2!A505,ishod_substance!A:AD,30,0)</f>
        <v>#N/A</v>
      </c>
      <c r="Y505" s="10" t="e">
        <f>VLOOKUP(tbl2_2!A505,ishod_substance!A:AD,7,0)</f>
        <v>#N/A</v>
      </c>
      <c r="Z505" s="9" t="e">
        <f>VLOOKUP(Y505,quide!$A$2:$B$1006,2,0)</f>
        <v>#N/A</v>
      </c>
      <c r="AA505" s="4" t="e">
        <f>VLOOKUP(Y505,quide!$A$2:$J$1006,10,0)</f>
        <v>#N/A</v>
      </c>
      <c r="AB505" s="50" t="e">
        <f>VLOOKUP(tbl2_2!A505,ishod_substance!A:AD,8,0)</f>
        <v>#N/A</v>
      </c>
      <c r="AC505" s="28" t="e">
        <f t="shared" si="8"/>
        <v>#N/A</v>
      </c>
      <c r="AD505" s="27" t="e">
        <f>VLOOKUP(tbl2_2!A505,ishod_substance!A:AD,9,0)</f>
        <v>#N/A</v>
      </c>
      <c r="AE505" s="8" t="e">
        <f>VLOOKUP(tbl2_2!A505,ishod_substance!A:AD,9,0)</f>
        <v>#N/A</v>
      </c>
      <c r="AF505" s="12"/>
    </row>
    <row r="506" spans="1:32" hidden="1" x14ac:dyDescent="0.25">
      <c r="A506">
        <v>498</v>
      </c>
      <c r="B506" s="85">
        <f>IFERROR(IF(OR(AND(ishod_substance!$O$1=3,OR(VLOOKUP('tbl2'!Y506,quide!A:G,7,0)=2,VLOOKUP('tbl2'!Y506,quide!A:G,7,0)=1)),AND(ishod_substance!$O$1=2,VLOOKUP('tbl2'!Y506,quide!A:I,9,0)=1)),1,0),0)</f>
        <v>0</v>
      </c>
      <c r="C506" s="5" t="e">
        <f>VLOOKUP(tbl2_2!A506,ishod_substance!A:P,2,0)</f>
        <v>#N/A</v>
      </c>
      <c r="D506" s="7" t="e">
        <f>VLOOKUP(tbl2_2!A506,ishod_substance!A:P,3,0)</f>
        <v>#N/A</v>
      </c>
      <c r="E506" s="5" t="e">
        <f>VLOOKUP(tbl2_2!A506,ishod_substance!A:P,11,0)</f>
        <v>#N/A</v>
      </c>
      <c r="F506" s="6" t="e">
        <f>VLOOKUP(tbl2_2!A506,ishod_substance!A:P,15,0)</f>
        <v>#N/A</v>
      </c>
      <c r="G506" s="6" t="e">
        <f>VLOOKUP(tbl2_2!A506,ishod_substance!A:P,12,0)&amp;"/"&amp;VLOOKUP(tbl2_2!A506,ishod_substance!A:P,14,0)</f>
        <v>#N/A</v>
      </c>
      <c r="H506" s="29" t="e">
        <f>VLOOKUP(tbl2_2!A506,ishod_substance!A:P,6,0)</f>
        <v>#N/A</v>
      </c>
      <c r="I506" s="10" t="e">
        <f>VLOOKUP(tbl2_2!A506,ishod_substance!A:P,15,0)</f>
        <v>#N/A</v>
      </c>
      <c r="J506" s="10" t="e">
        <f>VLOOKUP(tbl2_2!A506,ishod_substance!A:P,5,0)</f>
        <v>#N/A</v>
      </c>
      <c r="K506" s="84" t="e">
        <f>VLOOKUP(tbl2_2!A506,ishod_substance!A:Q,17,0)</f>
        <v>#N/A</v>
      </c>
      <c r="L506" s="84" t="e">
        <f>VLOOKUP(tbl2_2!A506,ishod_substance!A:R,18,0)</f>
        <v>#N/A</v>
      </c>
      <c r="M506" s="165" t="e">
        <f>VLOOKUP(tbl2_2!A506,ishod_substance!A:AD,28,0)</f>
        <v>#N/A</v>
      </c>
      <c r="N506" s="4" t="e">
        <f>VLOOKUP(tbl2_2!A506,ishod_substance!A:AD,20,0)</f>
        <v>#N/A</v>
      </c>
      <c r="O506" s="4" t="e">
        <f>VLOOKUP(tbl2_2!A506,ishod_substance!A:AD,21,0)</f>
        <v>#N/A</v>
      </c>
      <c r="P506" s="4" t="e">
        <f>VLOOKUP(tbl2_2!A506,ishod_substance!A:AD,22,0)</f>
        <v>#N/A</v>
      </c>
      <c r="Q506" s="4" t="e">
        <f>VLOOKUP(tbl2_2!A506,ishod_substance!A:AD,23,0)</f>
        <v>#N/A</v>
      </c>
      <c r="R506" s="4" t="e">
        <f>VLOOKUP(tbl2_2!A506,ishod_substance!A:AD,24,0)</f>
        <v>#N/A</v>
      </c>
      <c r="S506" s="4" t="e">
        <f>VLOOKUP(tbl2_2!A506,ishod_substance!A:AD,25,0)</f>
        <v>#N/A</v>
      </c>
      <c r="T506" s="4" t="e">
        <f>VLOOKUP(tbl2_2!A506,ishod_substance!A:AD,26,0)</f>
        <v>#N/A</v>
      </c>
      <c r="U506" s="4" t="e">
        <f>VLOOKUP(tbl2_2!A506,ishod_substance!A:AD,27,0)</f>
        <v>#N/A</v>
      </c>
      <c r="V506" s="166" t="e">
        <f>VLOOKUP(tbl2_2!A506,ishod_substance!A:AD,29,0)</f>
        <v>#N/A</v>
      </c>
      <c r="W506" s="166" t="e">
        <f>VLOOKUP(tbl2_2!A506,ishod_substance!A:AD,29,0)</f>
        <v>#N/A</v>
      </c>
      <c r="X506" s="166" t="e">
        <f>VLOOKUP(tbl2_2!A506,ishod_substance!A:AD,30,0)</f>
        <v>#N/A</v>
      </c>
      <c r="Y506" s="10" t="e">
        <f>VLOOKUP(tbl2_2!A506,ishod_substance!A:AD,7,0)</f>
        <v>#N/A</v>
      </c>
      <c r="Z506" s="9" t="e">
        <f>VLOOKUP(Y506,quide!$A$2:$B$1006,2,0)</f>
        <v>#N/A</v>
      </c>
      <c r="AA506" s="4" t="e">
        <f>VLOOKUP(Y506,quide!$A$2:$J$1006,10,0)</f>
        <v>#N/A</v>
      </c>
      <c r="AB506" s="50" t="e">
        <f>VLOOKUP(tbl2_2!A506,ishod_substance!A:AD,8,0)</f>
        <v>#N/A</v>
      </c>
      <c r="AC506" s="28" t="e">
        <f t="shared" si="8"/>
        <v>#N/A</v>
      </c>
      <c r="AD506" s="27" t="e">
        <f>VLOOKUP(tbl2_2!A506,ishod_substance!A:AD,9,0)</f>
        <v>#N/A</v>
      </c>
      <c r="AE506" s="8" t="e">
        <f>VLOOKUP(tbl2_2!A506,ishod_substance!A:AD,9,0)</f>
        <v>#N/A</v>
      </c>
      <c r="AF506" s="12"/>
    </row>
    <row r="507" spans="1:32" hidden="1" x14ac:dyDescent="0.25">
      <c r="A507">
        <v>499</v>
      </c>
      <c r="B507" s="85">
        <f>IFERROR(IF(OR(AND(ishod_substance!$O$1=3,OR(VLOOKUP('tbl2'!Y507,quide!A:G,7,0)=2,VLOOKUP('tbl2'!Y507,quide!A:G,7,0)=1)),AND(ishod_substance!$O$1=2,VLOOKUP('tbl2'!Y507,quide!A:I,9,0)=1)),1,0),0)</f>
        <v>0</v>
      </c>
      <c r="C507" s="5" t="e">
        <f>VLOOKUP(tbl2_2!A507,ishod_substance!A:P,2,0)</f>
        <v>#N/A</v>
      </c>
      <c r="D507" s="7" t="e">
        <f>VLOOKUP(tbl2_2!A507,ishod_substance!A:P,3,0)</f>
        <v>#N/A</v>
      </c>
      <c r="E507" s="5" t="e">
        <f>VLOOKUP(tbl2_2!A507,ishod_substance!A:P,11,0)</f>
        <v>#N/A</v>
      </c>
      <c r="F507" s="6" t="e">
        <f>VLOOKUP(tbl2_2!A507,ishod_substance!A:P,15,0)</f>
        <v>#N/A</v>
      </c>
      <c r="G507" s="6" t="e">
        <f>VLOOKUP(tbl2_2!A507,ishod_substance!A:P,12,0)&amp;"/"&amp;VLOOKUP(tbl2_2!A507,ishod_substance!A:P,14,0)</f>
        <v>#N/A</v>
      </c>
      <c r="H507" s="29" t="e">
        <f>VLOOKUP(tbl2_2!A507,ishod_substance!A:P,6,0)</f>
        <v>#N/A</v>
      </c>
      <c r="I507" s="10" t="e">
        <f>VLOOKUP(tbl2_2!A507,ishod_substance!A:P,15,0)</f>
        <v>#N/A</v>
      </c>
      <c r="J507" s="10" t="e">
        <f>VLOOKUP(tbl2_2!A507,ishod_substance!A:P,5,0)</f>
        <v>#N/A</v>
      </c>
      <c r="K507" s="84" t="e">
        <f>VLOOKUP(tbl2_2!A507,ishod_substance!A:Q,17,0)</f>
        <v>#N/A</v>
      </c>
      <c r="L507" s="84" t="e">
        <f>VLOOKUP(tbl2_2!A507,ishod_substance!A:R,18,0)</f>
        <v>#N/A</v>
      </c>
      <c r="M507" s="165" t="e">
        <f>VLOOKUP(tbl2_2!A507,ishod_substance!A:AD,28,0)</f>
        <v>#N/A</v>
      </c>
      <c r="N507" s="4" t="e">
        <f>VLOOKUP(tbl2_2!A507,ishod_substance!A:AD,20,0)</f>
        <v>#N/A</v>
      </c>
      <c r="O507" s="4" t="e">
        <f>VLOOKUP(tbl2_2!A507,ishod_substance!A:AD,21,0)</f>
        <v>#N/A</v>
      </c>
      <c r="P507" s="4" t="e">
        <f>VLOOKUP(tbl2_2!A507,ishod_substance!A:AD,22,0)</f>
        <v>#N/A</v>
      </c>
      <c r="Q507" s="4" t="e">
        <f>VLOOKUP(tbl2_2!A507,ishod_substance!A:AD,23,0)</f>
        <v>#N/A</v>
      </c>
      <c r="R507" s="4" t="e">
        <f>VLOOKUP(tbl2_2!A507,ishod_substance!A:AD,24,0)</f>
        <v>#N/A</v>
      </c>
      <c r="S507" s="4" t="e">
        <f>VLOOKUP(tbl2_2!A507,ishod_substance!A:AD,25,0)</f>
        <v>#N/A</v>
      </c>
      <c r="T507" s="4" t="e">
        <f>VLOOKUP(tbl2_2!A507,ishod_substance!A:AD,26,0)</f>
        <v>#N/A</v>
      </c>
      <c r="U507" s="4" t="e">
        <f>VLOOKUP(tbl2_2!A507,ishod_substance!A:AD,27,0)</f>
        <v>#N/A</v>
      </c>
      <c r="V507" s="166" t="e">
        <f>VLOOKUP(tbl2_2!A507,ishod_substance!A:AD,29,0)</f>
        <v>#N/A</v>
      </c>
      <c r="W507" s="166" t="e">
        <f>VLOOKUP(tbl2_2!A507,ishod_substance!A:AD,29,0)</f>
        <v>#N/A</v>
      </c>
      <c r="X507" s="166" t="e">
        <f>VLOOKUP(tbl2_2!A507,ishod_substance!A:AD,30,0)</f>
        <v>#N/A</v>
      </c>
      <c r="Y507" s="10" t="e">
        <f>VLOOKUP(tbl2_2!A507,ishod_substance!A:AD,7,0)</f>
        <v>#N/A</v>
      </c>
      <c r="Z507" s="9" t="e">
        <f>VLOOKUP(Y507,quide!$A$2:$B$1006,2,0)</f>
        <v>#N/A</v>
      </c>
      <c r="AA507" s="4" t="e">
        <f>VLOOKUP(Y507,quide!$A$2:$J$1006,10,0)</f>
        <v>#N/A</v>
      </c>
      <c r="AB507" s="50" t="e">
        <f>VLOOKUP(tbl2_2!A507,ishod_substance!A:AD,8,0)</f>
        <v>#N/A</v>
      </c>
      <c r="AC507" s="28" t="e">
        <f t="shared" ref="AC507:AC570" si="9">IF(O507=0,0,AB507*1000/O507)</f>
        <v>#N/A</v>
      </c>
      <c r="AD507" s="27" t="e">
        <f>VLOOKUP(tbl2_2!A507,ishod_substance!A:AD,9,0)</f>
        <v>#N/A</v>
      </c>
      <c r="AE507" s="8" t="e">
        <f>VLOOKUP(tbl2_2!A507,ishod_substance!A:AD,9,0)</f>
        <v>#N/A</v>
      </c>
      <c r="AF507" s="12"/>
    </row>
    <row r="508" spans="1:32" hidden="1" x14ac:dyDescent="0.25">
      <c r="A508">
        <v>500</v>
      </c>
      <c r="B508" s="85">
        <f>IFERROR(IF(OR(AND(ishod_substance!$O$1=3,OR(VLOOKUP('tbl2'!Y508,quide!A:G,7,0)=2,VLOOKUP('tbl2'!Y508,quide!A:G,7,0)=1)),AND(ishod_substance!$O$1=2,VLOOKUP('tbl2'!Y508,quide!A:I,9,0)=1)),1,0),0)</f>
        <v>0</v>
      </c>
      <c r="C508" s="5" t="e">
        <f>VLOOKUP(tbl2_2!A508,ishod_substance!A:P,2,0)</f>
        <v>#N/A</v>
      </c>
      <c r="D508" s="7" t="e">
        <f>VLOOKUP(tbl2_2!A508,ishod_substance!A:P,3,0)</f>
        <v>#N/A</v>
      </c>
      <c r="E508" s="5" t="e">
        <f>VLOOKUP(tbl2_2!A508,ishod_substance!A:P,11,0)</f>
        <v>#N/A</v>
      </c>
      <c r="F508" s="6" t="e">
        <f>VLOOKUP(tbl2_2!A508,ishod_substance!A:P,15,0)</f>
        <v>#N/A</v>
      </c>
      <c r="G508" s="6" t="e">
        <f>VLOOKUP(tbl2_2!A508,ishod_substance!A:P,12,0)&amp;"/"&amp;VLOOKUP(tbl2_2!A508,ishod_substance!A:P,14,0)</f>
        <v>#N/A</v>
      </c>
      <c r="H508" s="29" t="e">
        <f>VLOOKUP(tbl2_2!A508,ishod_substance!A:P,6,0)</f>
        <v>#N/A</v>
      </c>
      <c r="I508" s="10" t="e">
        <f>VLOOKUP(tbl2_2!A508,ishod_substance!A:P,15,0)</f>
        <v>#N/A</v>
      </c>
      <c r="J508" s="10" t="e">
        <f>VLOOKUP(tbl2_2!A508,ishod_substance!A:P,5,0)</f>
        <v>#N/A</v>
      </c>
      <c r="K508" s="84" t="e">
        <f>VLOOKUP(tbl2_2!A508,ishod_substance!A:Q,17,0)</f>
        <v>#N/A</v>
      </c>
      <c r="L508" s="84" t="e">
        <f>VLOOKUP(tbl2_2!A508,ishod_substance!A:R,18,0)</f>
        <v>#N/A</v>
      </c>
      <c r="M508" s="165" t="e">
        <f>VLOOKUP(tbl2_2!A508,ishod_substance!A:AD,28,0)</f>
        <v>#N/A</v>
      </c>
      <c r="N508" s="4" t="e">
        <f>VLOOKUP(tbl2_2!A508,ishod_substance!A:AD,20,0)</f>
        <v>#N/A</v>
      </c>
      <c r="O508" s="4" t="e">
        <f>VLOOKUP(tbl2_2!A508,ishod_substance!A:AD,21,0)</f>
        <v>#N/A</v>
      </c>
      <c r="P508" s="4" t="e">
        <f>VLOOKUP(tbl2_2!A508,ishod_substance!A:AD,22,0)</f>
        <v>#N/A</v>
      </c>
      <c r="Q508" s="4" t="e">
        <f>VLOOKUP(tbl2_2!A508,ishod_substance!A:AD,23,0)</f>
        <v>#N/A</v>
      </c>
      <c r="R508" s="4" t="e">
        <f>VLOOKUP(tbl2_2!A508,ishod_substance!A:AD,24,0)</f>
        <v>#N/A</v>
      </c>
      <c r="S508" s="4" t="e">
        <f>VLOOKUP(tbl2_2!A508,ishod_substance!A:AD,25,0)</f>
        <v>#N/A</v>
      </c>
      <c r="T508" s="4" t="e">
        <f>VLOOKUP(tbl2_2!A508,ishod_substance!A:AD,26,0)</f>
        <v>#N/A</v>
      </c>
      <c r="U508" s="4" t="e">
        <f>VLOOKUP(tbl2_2!A508,ishod_substance!A:AD,27,0)</f>
        <v>#N/A</v>
      </c>
      <c r="V508" s="166" t="e">
        <f>VLOOKUP(tbl2_2!A508,ishod_substance!A:AD,29,0)</f>
        <v>#N/A</v>
      </c>
      <c r="W508" s="166" t="e">
        <f>VLOOKUP(tbl2_2!A508,ishod_substance!A:AD,29,0)</f>
        <v>#N/A</v>
      </c>
      <c r="X508" s="166" t="e">
        <f>VLOOKUP(tbl2_2!A508,ishod_substance!A:AD,30,0)</f>
        <v>#N/A</v>
      </c>
      <c r="Y508" s="10" t="e">
        <f>VLOOKUP(tbl2_2!A508,ishod_substance!A:AD,7,0)</f>
        <v>#N/A</v>
      </c>
      <c r="Z508" s="9" t="e">
        <f>VLOOKUP(Y508,quide!$A$2:$B$1006,2,0)</f>
        <v>#N/A</v>
      </c>
      <c r="AA508" s="4" t="e">
        <f>VLOOKUP(Y508,quide!$A$2:$J$1006,10,0)</f>
        <v>#N/A</v>
      </c>
      <c r="AB508" s="50" t="e">
        <f>VLOOKUP(tbl2_2!A508,ishod_substance!A:AD,8,0)</f>
        <v>#N/A</v>
      </c>
      <c r="AC508" s="28" t="e">
        <f t="shared" si="9"/>
        <v>#N/A</v>
      </c>
      <c r="AD508" s="27" t="e">
        <f>VLOOKUP(tbl2_2!A508,ishod_substance!A:AD,9,0)</f>
        <v>#N/A</v>
      </c>
      <c r="AE508" s="8" t="e">
        <f>VLOOKUP(tbl2_2!A508,ishod_substance!A:AD,9,0)</f>
        <v>#N/A</v>
      </c>
      <c r="AF508" s="12"/>
    </row>
    <row r="509" spans="1:32" hidden="1" x14ac:dyDescent="0.25">
      <c r="A509">
        <v>501</v>
      </c>
      <c r="B509" s="85">
        <f>IFERROR(IF(OR(AND(ishod_substance!$O$1=3,OR(VLOOKUP('tbl2'!Y509,quide!A:G,7,0)=2,VLOOKUP('tbl2'!Y509,quide!A:G,7,0)=1)),AND(ishod_substance!$O$1=2,VLOOKUP('tbl2'!Y509,quide!A:I,9,0)=1)),1,0),0)</f>
        <v>0</v>
      </c>
      <c r="C509" s="5" t="e">
        <f>VLOOKUP(tbl2_2!A509,ishod_substance!A:P,2,0)</f>
        <v>#N/A</v>
      </c>
      <c r="D509" s="7" t="e">
        <f>VLOOKUP(tbl2_2!A509,ishod_substance!A:P,3,0)</f>
        <v>#N/A</v>
      </c>
      <c r="E509" s="5" t="e">
        <f>VLOOKUP(tbl2_2!A509,ishod_substance!A:P,11,0)</f>
        <v>#N/A</v>
      </c>
      <c r="F509" s="6" t="e">
        <f>VLOOKUP(tbl2_2!A509,ishod_substance!A:P,15,0)</f>
        <v>#N/A</v>
      </c>
      <c r="G509" s="6" t="e">
        <f>VLOOKUP(tbl2_2!A509,ishod_substance!A:P,12,0)&amp;"/"&amp;VLOOKUP(tbl2_2!A509,ishod_substance!A:P,14,0)</f>
        <v>#N/A</v>
      </c>
      <c r="H509" s="29" t="e">
        <f>VLOOKUP(tbl2_2!A509,ishod_substance!A:P,6,0)</f>
        <v>#N/A</v>
      </c>
      <c r="I509" s="10" t="e">
        <f>VLOOKUP(tbl2_2!A509,ishod_substance!A:P,15,0)</f>
        <v>#N/A</v>
      </c>
      <c r="J509" s="10" t="e">
        <f>VLOOKUP(tbl2_2!A509,ishod_substance!A:P,5,0)</f>
        <v>#N/A</v>
      </c>
      <c r="K509" s="84" t="e">
        <f>VLOOKUP(tbl2_2!A509,ishod_substance!A:Q,17,0)</f>
        <v>#N/A</v>
      </c>
      <c r="L509" s="84" t="e">
        <f>VLOOKUP(tbl2_2!A509,ishod_substance!A:R,18,0)</f>
        <v>#N/A</v>
      </c>
      <c r="M509" s="165" t="e">
        <f>VLOOKUP(tbl2_2!A509,ishod_substance!A:AD,28,0)</f>
        <v>#N/A</v>
      </c>
      <c r="N509" s="4" t="e">
        <f>VLOOKUP(tbl2_2!A509,ishod_substance!A:AD,20,0)</f>
        <v>#N/A</v>
      </c>
      <c r="O509" s="4" t="e">
        <f>VLOOKUP(tbl2_2!A509,ishod_substance!A:AD,21,0)</f>
        <v>#N/A</v>
      </c>
      <c r="P509" s="4" t="e">
        <f>VLOOKUP(tbl2_2!A509,ishod_substance!A:AD,22,0)</f>
        <v>#N/A</v>
      </c>
      <c r="Q509" s="4" t="e">
        <f>VLOOKUP(tbl2_2!A509,ishod_substance!A:AD,23,0)</f>
        <v>#N/A</v>
      </c>
      <c r="R509" s="4" t="e">
        <f>VLOOKUP(tbl2_2!A509,ishod_substance!A:AD,24,0)</f>
        <v>#N/A</v>
      </c>
      <c r="S509" s="4" t="e">
        <f>VLOOKUP(tbl2_2!A509,ishod_substance!A:AD,25,0)</f>
        <v>#N/A</v>
      </c>
      <c r="T509" s="4" t="e">
        <f>VLOOKUP(tbl2_2!A509,ishod_substance!A:AD,26,0)</f>
        <v>#N/A</v>
      </c>
      <c r="U509" s="4" t="e">
        <f>VLOOKUP(tbl2_2!A509,ishod_substance!A:AD,27,0)</f>
        <v>#N/A</v>
      </c>
      <c r="V509" s="166" t="e">
        <f>VLOOKUP(tbl2_2!A509,ishod_substance!A:AD,29,0)</f>
        <v>#N/A</v>
      </c>
      <c r="W509" s="166" t="e">
        <f>VLOOKUP(tbl2_2!A509,ishod_substance!A:AD,29,0)</f>
        <v>#N/A</v>
      </c>
      <c r="X509" s="166" t="e">
        <f>VLOOKUP(tbl2_2!A509,ishod_substance!A:AD,30,0)</f>
        <v>#N/A</v>
      </c>
      <c r="Y509" s="10" t="e">
        <f>VLOOKUP(tbl2_2!A509,ishod_substance!A:AD,7,0)</f>
        <v>#N/A</v>
      </c>
      <c r="Z509" s="9" t="e">
        <f>VLOOKUP(Y509,quide!$A$2:$B$1006,2,0)</f>
        <v>#N/A</v>
      </c>
      <c r="AA509" s="4" t="e">
        <f>VLOOKUP(Y509,quide!$A$2:$J$1006,10,0)</f>
        <v>#N/A</v>
      </c>
      <c r="AB509" s="50" t="e">
        <f>VLOOKUP(tbl2_2!A509,ishod_substance!A:AD,8,0)</f>
        <v>#N/A</v>
      </c>
      <c r="AC509" s="28" t="e">
        <f t="shared" si="9"/>
        <v>#N/A</v>
      </c>
      <c r="AD509" s="27" t="e">
        <f>VLOOKUP(tbl2_2!A509,ishod_substance!A:AD,9,0)</f>
        <v>#N/A</v>
      </c>
      <c r="AE509" s="8" t="e">
        <f>VLOOKUP(tbl2_2!A509,ishod_substance!A:AD,9,0)</f>
        <v>#N/A</v>
      </c>
      <c r="AF509" s="12"/>
    </row>
    <row r="510" spans="1:32" hidden="1" x14ac:dyDescent="0.25">
      <c r="A510">
        <v>502</v>
      </c>
      <c r="B510" s="85">
        <f>IFERROR(IF(OR(AND(ishod_substance!$O$1=3,OR(VLOOKUP('tbl2'!Y510,quide!A:G,7,0)=2,VLOOKUP('tbl2'!Y510,quide!A:G,7,0)=1)),AND(ishod_substance!$O$1=2,VLOOKUP('tbl2'!Y510,quide!A:I,9,0)=1)),1,0),0)</f>
        <v>0</v>
      </c>
      <c r="C510" s="5" t="e">
        <f>VLOOKUP(tbl2_2!A510,ishod_substance!A:P,2,0)</f>
        <v>#N/A</v>
      </c>
      <c r="D510" s="7" t="e">
        <f>VLOOKUP(tbl2_2!A510,ishod_substance!A:P,3,0)</f>
        <v>#N/A</v>
      </c>
      <c r="E510" s="5" t="e">
        <f>VLOOKUP(tbl2_2!A510,ishod_substance!A:P,11,0)</f>
        <v>#N/A</v>
      </c>
      <c r="F510" s="6" t="e">
        <f>VLOOKUP(tbl2_2!A510,ishod_substance!A:P,15,0)</f>
        <v>#N/A</v>
      </c>
      <c r="G510" s="6" t="e">
        <f>VLOOKUP(tbl2_2!A510,ishod_substance!A:P,12,0)&amp;"/"&amp;VLOOKUP(tbl2_2!A510,ishod_substance!A:P,14,0)</f>
        <v>#N/A</v>
      </c>
      <c r="H510" s="29" t="e">
        <f>VLOOKUP(tbl2_2!A510,ishod_substance!A:P,6,0)</f>
        <v>#N/A</v>
      </c>
      <c r="I510" s="10" t="e">
        <f>VLOOKUP(tbl2_2!A510,ishod_substance!A:P,15,0)</f>
        <v>#N/A</v>
      </c>
      <c r="J510" s="10" t="e">
        <f>VLOOKUP(tbl2_2!A510,ishod_substance!A:P,5,0)</f>
        <v>#N/A</v>
      </c>
      <c r="K510" s="84" t="e">
        <f>VLOOKUP(tbl2_2!A510,ishod_substance!A:Q,17,0)</f>
        <v>#N/A</v>
      </c>
      <c r="L510" s="84" t="e">
        <f>VLOOKUP(tbl2_2!A510,ishod_substance!A:R,18,0)</f>
        <v>#N/A</v>
      </c>
      <c r="M510" s="165" t="e">
        <f>VLOOKUP(tbl2_2!A510,ishod_substance!A:AD,28,0)</f>
        <v>#N/A</v>
      </c>
      <c r="N510" s="4" t="e">
        <f>VLOOKUP(tbl2_2!A510,ishod_substance!A:AD,20,0)</f>
        <v>#N/A</v>
      </c>
      <c r="O510" s="4" t="e">
        <f>VLOOKUP(tbl2_2!A510,ishod_substance!A:AD,21,0)</f>
        <v>#N/A</v>
      </c>
      <c r="P510" s="4" t="e">
        <f>VLOOKUP(tbl2_2!A510,ishod_substance!A:AD,22,0)</f>
        <v>#N/A</v>
      </c>
      <c r="Q510" s="4" t="e">
        <f>VLOOKUP(tbl2_2!A510,ishod_substance!A:AD,23,0)</f>
        <v>#N/A</v>
      </c>
      <c r="R510" s="4" t="e">
        <f>VLOOKUP(tbl2_2!A510,ishod_substance!A:AD,24,0)</f>
        <v>#N/A</v>
      </c>
      <c r="S510" s="4" t="e">
        <f>VLOOKUP(tbl2_2!A510,ishod_substance!A:AD,25,0)</f>
        <v>#N/A</v>
      </c>
      <c r="T510" s="4" t="e">
        <f>VLOOKUP(tbl2_2!A510,ishod_substance!A:AD,26,0)</f>
        <v>#N/A</v>
      </c>
      <c r="U510" s="4" t="e">
        <f>VLOOKUP(tbl2_2!A510,ishod_substance!A:AD,27,0)</f>
        <v>#N/A</v>
      </c>
      <c r="V510" s="166" t="e">
        <f>VLOOKUP(tbl2_2!A510,ishod_substance!A:AD,29,0)</f>
        <v>#N/A</v>
      </c>
      <c r="W510" s="166" t="e">
        <f>VLOOKUP(tbl2_2!A510,ishod_substance!A:AD,29,0)</f>
        <v>#N/A</v>
      </c>
      <c r="X510" s="166" t="e">
        <f>VLOOKUP(tbl2_2!A510,ishod_substance!A:AD,30,0)</f>
        <v>#N/A</v>
      </c>
      <c r="Y510" s="10" t="e">
        <f>VLOOKUP(tbl2_2!A510,ishod_substance!A:AD,7,0)</f>
        <v>#N/A</v>
      </c>
      <c r="Z510" s="9" t="e">
        <f>VLOOKUP(Y510,quide!$A$2:$B$1006,2,0)</f>
        <v>#N/A</v>
      </c>
      <c r="AA510" s="4" t="e">
        <f>VLOOKUP(Y510,quide!$A$2:$J$1006,10,0)</f>
        <v>#N/A</v>
      </c>
      <c r="AB510" s="50" t="e">
        <f>VLOOKUP(tbl2_2!A510,ishod_substance!A:AD,8,0)</f>
        <v>#N/A</v>
      </c>
      <c r="AC510" s="28" t="e">
        <f t="shared" si="9"/>
        <v>#N/A</v>
      </c>
      <c r="AD510" s="27" t="e">
        <f>VLOOKUP(tbl2_2!A510,ishod_substance!A:AD,9,0)</f>
        <v>#N/A</v>
      </c>
      <c r="AE510" s="8" t="e">
        <f>VLOOKUP(tbl2_2!A510,ishod_substance!A:AD,9,0)</f>
        <v>#N/A</v>
      </c>
      <c r="AF510" s="12"/>
    </row>
    <row r="511" spans="1:32" hidden="1" x14ac:dyDescent="0.25">
      <c r="A511">
        <v>503</v>
      </c>
      <c r="B511" s="85">
        <f>IFERROR(IF(OR(AND(ishod_substance!$O$1=3,OR(VLOOKUP('tbl2'!Y511,quide!A:G,7,0)=2,VLOOKUP('tbl2'!Y511,quide!A:G,7,0)=1)),AND(ishod_substance!$O$1=2,VLOOKUP('tbl2'!Y511,quide!A:I,9,0)=1)),1,0),0)</f>
        <v>0</v>
      </c>
      <c r="C511" s="5" t="e">
        <f>VLOOKUP(tbl2_2!A511,ishod_substance!A:P,2,0)</f>
        <v>#N/A</v>
      </c>
      <c r="D511" s="7" t="e">
        <f>VLOOKUP(tbl2_2!A511,ishod_substance!A:P,3,0)</f>
        <v>#N/A</v>
      </c>
      <c r="E511" s="5" t="e">
        <f>VLOOKUP(tbl2_2!A511,ishod_substance!A:P,11,0)</f>
        <v>#N/A</v>
      </c>
      <c r="F511" s="6" t="e">
        <f>VLOOKUP(tbl2_2!A511,ishod_substance!A:P,15,0)</f>
        <v>#N/A</v>
      </c>
      <c r="G511" s="6" t="e">
        <f>VLOOKUP(tbl2_2!A511,ishod_substance!A:P,12,0)&amp;"/"&amp;VLOOKUP(tbl2_2!A511,ishod_substance!A:P,14,0)</f>
        <v>#N/A</v>
      </c>
      <c r="H511" s="29" t="e">
        <f>VLOOKUP(tbl2_2!A511,ishod_substance!A:P,6,0)</f>
        <v>#N/A</v>
      </c>
      <c r="I511" s="10" t="e">
        <f>VLOOKUP(tbl2_2!A511,ishod_substance!A:P,15,0)</f>
        <v>#N/A</v>
      </c>
      <c r="J511" s="10" t="e">
        <f>VLOOKUP(tbl2_2!A511,ishod_substance!A:P,5,0)</f>
        <v>#N/A</v>
      </c>
      <c r="K511" s="84" t="e">
        <f>VLOOKUP(tbl2_2!A511,ishod_substance!A:Q,17,0)</f>
        <v>#N/A</v>
      </c>
      <c r="L511" s="84" t="e">
        <f>VLOOKUP(tbl2_2!A511,ishod_substance!A:R,18,0)</f>
        <v>#N/A</v>
      </c>
      <c r="M511" s="165" t="e">
        <f>VLOOKUP(tbl2_2!A511,ishod_substance!A:AD,28,0)</f>
        <v>#N/A</v>
      </c>
      <c r="N511" s="4" t="e">
        <f>VLOOKUP(tbl2_2!A511,ishod_substance!A:AD,20,0)</f>
        <v>#N/A</v>
      </c>
      <c r="O511" s="4" t="e">
        <f>VLOOKUP(tbl2_2!A511,ishod_substance!A:AD,21,0)</f>
        <v>#N/A</v>
      </c>
      <c r="P511" s="4" t="e">
        <f>VLOOKUP(tbl2_2!A511,ishod_substance!A:AD,22,0)</f>
        <v>#N/A</v>
      </c>
      <c r="Q511" s="4" t="e">
        <f>VLOOKUP(tbl2_2!A511,ishod_substance!A:AD,23,0)</f>
        <v>#N/A</v>
      </c>
      <c r="R511" s="4" t="e">
        <f>VLOOKUP(tbl2_2!A511,ishod_substance!A:AD,24,0)</f>
        <v>#N/A</v>
      </c>
      <c r="S511" s="4" t="e">
        <f>VLOOKUP(tbl2_2!A511,ishod_substance!A:AD,25,0)</f>
        <v>#N/A</v>
      </c>
      <c r="T511" s="4" t="e">
        <f>VLOOKUP(tbl2_2!A511,ishod_substance!A:AD,26,0)</f>
        <v>#N/A</v>
      </c>
      <c r="U511" s="4" t="e">
        <f>VLOOKUP(tbl2_2!A511,ishod_substance!A:AD,27,0)</f>
        <v>#N/A</v>
      </c>
      <c r="V511" s="166" t="e">
        <f>VLOOKUP(tbl2_2!A511,ishod_substance!A:AD,29,0)</f>
        <v>#N/A</v>
      </c>
      <c r="W511" s="166" t="e">
        <f>VLOOKUP(tbl2_2!A511,ishod_substance!A:AD,29,0)</f>
        <v>#N/A</v>
      </c>
      <c r="X511" s="166" t="e">
        <f>VLOOKUP(tbl2_2!A511,ishod_substance!A:AD,30,0)</f>
        <v>#N/A</v>
      </c>
      <c r="Y511" s="10" t="e">
        <f>VLOOKUP(tbl2_2!A511,ishod_substance!A:AD,7,0)</f>
        <v>#N/A</v>
      </c>
      <c r="Z511" s="9" t="e">
        <f>VLOOKUP(Y511,quide!$A$2:$B$1006,2,0)</f>
        <v>#N/A</v>
      </c>
      <c r="AA511" s="4" t="e">
        <f>VLOOKUP(Y511,quide!$A$2:$J$1006,10,0)</f>
        <v>#N/A</v>
      </c>
      <c r="AB511" s="50" t="e">
        <f>VLOOKUP(tbl2_2!A511,ishod_substance!A:AD,8,0)</f>
        <v>#N/A</v>
      </c>
      <c r="AC511" s="28" t="e">
        <f t="shared" si="9"/>
        <v>#N/A</v>
      </c>
      <c r="AD511" s="27" t="e">
        <f>VLOOKUP(tbl2_2!A511,ishod_substance!A:AD,9,0)</f>
        <v>#N/A</v>
      </c>
      <c r="AE511" s="8" t="e">
        <f>VLOOKUP(tbl2_2!A511,ishod_substance!A:AD,9,0)</f>
        <v>#N/A</v>
      </c>
      <c r="AF511" s="12"/>
    </row>
    <row r="512" spans="1:32" hidden="1" x14ac:dyDescent="0.25">
      <c r="A512">
        <v>504</v>
      </c>
      <c r="B512" s="85">
        <f>IFERROR(IF(OR(AND(ishod_substance!$O$1=3,OR(VLOOKUP('tbl2'!Y512,quide!A:G,7,0)=2,VLOOKUP('tbl2'!Y512,quide!A:G,7,0)=1)),AND(ishod_substance!$O$1=2,VLOOKUP('tbl2'!Y512,quide!A:I,9,0)=1)),1,0),0)</f>
        <v>0</v>
      </c>
      <c r="C512" s="5" t="e">
        <f>VLOOKUP(tbl2_2!A512,ishod_substance!A:P,2,0)</f>
        <v>#N/A</v>
      </c>
      <c r="D512" s="7" t="e">
        <f>VLOOKUP(tbl2_2!A512,ishod_substance!A:P,3,0)</f>
        <v>#N/A</v>
      </c>
      <c r="E512" s="5" t="e">
        <f>VLOOKUP(tbl2_2!A512,ishod_substance!A:P,11,0)</f>
        <v>#N/A</v>
      </c>
      <c r="F512" s="6" t="e">
        <f>VLOOKUP(tbl2_2!A512,ishod_substance!A:P,15,0)</f>
        <v>#N/A</v>
      </c>
      <c r="G512" s="6" t="e">
        <f>VLOOKUP(tbl2_2!A512,ishod_substance!A:P,12,0)&amp;"/"&amp;VLOOKUP(tbl2_2!A512,ishod_substance!A:P,14,0)</f>
        <v>#N/A</v>
      </c>
      <c r="H512" s="29" t="e">
        <f>VLOOKUP(tbl2_2!A512,ishod_substance!A:P,6,0)</f>
        <v>#N/A</v>
      </c>
      <c r="I512" s="10" t="e">
        <f>VLOOKUP(tbl2_2!A512,ishod_substance!A:P,15,0)</f>
        <v>#N/A</v>
      </c>
      <c r="J512" s="10" t="e">
        <f>VLOOKUP(tbl2_2!A512,ishod_substance!A:P,5,0)</f>
        <v>#N/A</v>
      </c>
      <c r="K512" s="84" t="e">
        <f>VLOOKUP(tbl2_2!A512,ishod_substance!A:Q,17,0)</f>
        <v>#N/A</v>
      </c>
      <c r="L512" s="84" t="e">
        <f>VLOOKUP(tbl2_2!A512,ishod_substance!A:R,18,0)</f>
        <v>#N/A</v>
      </c>
      <c r="M512" s="165" t="e">
        <f>VLOOKUP(tbl2_2!A512,ishod_substance!A:AD,28,0)</f>
        <v>#N/A</v>
      </c>
      <c r="N512" s="4" t="e">
        <f>VLOOKUP(tbl2_2!A512,ishod_substance!A:AD,20,0)</f>
        <v>#N/A</v>
      </c>
      <c r="O512" s="4" t="e">
        <f>VLOOKUP(tbl2_2!A512,ishod_substance!A:AD,21,0)</f>
        <v>#N/A</v>
      </c>
      <c r="P512" s="4" t="e">
        <f>VLOOKUP(tbl2_2!A512,ishod_substance!A:AD,22,0)</f>
        <v>#N/A</v>
      </c>
      <c r="Q512" s="4" t="e">
        <f>VLOOKUP(tbl2_2!A512,ishod_substance!A:AD,23,0)</f>
        <v>#N/A</v>
      </c>
      <c r="R512" s="4" t="e">
        <f>VLOOKUP(tbl2_2!A512,ishod_substance!A:AD,24,0)</f>
        <v>#N/A</v>
      </c>
      <c r="S512" s="4" t="e">
        <f>VLOOKUP(tbl2_2!A512,ishod_substance!A:AD,25,0)</f>
        <v>#N/A</v>
      </c>
      <c r="T512" s="4" t="e">
        <f>VLOOKUP(tbl2_2!A512,ishod_substance!A:AD,26,0)</f>
        <v>#N/A</v>
      </c>
      <c r="U512" s="4" t="e">
        <f>VLOOKUP(tbl2_2!A512,ishod_substance!A:AD,27,0)</f>
        <v>#N/A</v>
      </c>
      <c r="V512" s="166" t="e">
        <f>VLOOKUP(tbl2_2!A512,ishod_substance!A:AD,29,0)</f>
        <v>#N/A</v>
      </c>
      <c r="W512" s="166" t="e">
        <f>VLOOKUP(tbl2_2!A512,ishod_substance!A:AD,29,0)</f>
        <v>#N/A</v>
      </c>
      <c r="X512" s="166" t="e">
        <f>VLOOKUP(tbl2_2!A512,ishod_substance!A:AD,30,0)</f>
        <v>#N/A</v>
      </c>
      <c r="Y512" s="10" t="e">
        <f>VLOOKUP(tbl2_2!A512,ishod_substance!A:AD,7,0)</f>
        <v>#N/A</v>
      </c>
      <c r="Z512" s="9" t="e">
        <f>VLOOKUP(Y512,quide!$A$2:$B$1006,2,0)</f>
        <v>#N/A</v>
      </c>
      <c r="AA512" s="4" t="e">
        <f>VLOOKUP(Y512,quide!$A$2:$J$1006,10,0)</f>
        <v>#N/A</v>
      </c>
      <c r="AB512" s="50" t="e">
        <f>VLOOKUP(tbl2_2!A512,ishod_substance!A:AD,8,0)</f>
        <v>#N/A</v>
      </c>
      <c r="AC512" s="28" t="e">
        <f t="shared" si="9"/>
        <v>#N/A</v>
      </c>
      <c r="AD512" s="27" t="e">
        <f>VLOOKUP(tbl2_2!A512,ishod_substance!A:AD,9,0)</f>
        <v>#N/A</v>
      </c>
      <c r="AE512" s="8" t="e">
        <f>VLOOKUP(tbl2_2!A512,ishod_substance!A:AD,9,0)</f>
        <v>#N/A</v>
      </c>
      <c r="AF512" s="12"/>
    </row>
    <row r="513" spans="1:32" hidden="1" x14ac:dyDescent="0.25">
      <c r="A513">
        <v>505</v>
      </c>
      <c r="B513" s="85">
        <f>IFERROR(IF(OR(AND(ishod_substance!$O$1=3,OR(VLOOKUP('tbl2'!Y513,quide!A:G,7,0)=2,VLOOKUP('tbl2'!Y513,quide!A:G,7,0)=1)),AND(ishod_substance!$O$1=2,VLOOKUP('tbl2'!Y513,quide!A:I,9,0)=1)),1,0),0)</f>
        <v>0</v>
      </c>
      <c r="C513" s="5" t="e">
        <f>VLOOKUP(tbl2_2!A513,ishod_substance!A:P,2,0)</f>
        <v>#N/A</v>
      </c>
      <c r="D513" s="7" t="e">
        <f>VLOOKUP(tbl2_2!A513,ishod_substance!A:P,3,0)</f>
        <v>#N/A</v>
      </c>
      <c r="E513" s="5" t="e">
        <f>VLOOKUP(tbl2_2!A513,ishod_substance!A:P,11,0)</f>
        <v>#N/A</v>
      </c>
      <c r="F513" s="6" t="e">
        <f>VLOOKUP(tbl2_2!A513,ishod_substance!A:P,15,0)</f>
        <v>#N/A</v>
      </c>
      <c r="G513" s="6" t="e">
        <f>VLOOKUP(tbl2_2!A513,ishod_substance!A:P,12,0)&amp;"/"&amp;VLOOKUP(tbl2_2!A513,ishod_substance!A:P,14,0)</f>
        <v>#N/A</v>
      </c>
      <c r="H513" s="29" t="e">
        <f>VLOOKUP(tbl2_2!A513,ishod_substance!A:P,6,0)</f>
        <v>#N/A</v>
      </c>
      <c r="I513" s="10" t="e">
        <f>VLOOKUP(tbl2_2!A513,ishod_substance!A:P,15,0)</f>
        <v>#N/A</v>
      </c>
      <c r="J513" s="10" t="e">
        <f>VLOOKUP(tbl2_2!A513,ishod_substance!A:P,5,0)</f>
        <v>#N/A</v>
      </c>
      <c r="K513" s="84" t="e">
        <f>VLOOKUP(tbl2_2!A513,ishod_substance!A:Q,17,0)</f>
        <v>#N/A</v>
      </c>
      <c r="L513" s="84" t="e">
        <f>VLOOKUP(tbl2_2!A513,ishod_substance!A:R,18,0)</f>
        <v>#N/A</v>
      </c>
      <c r="M513" s="165" t="e">
        <f>VLOOKUP(tbl2_2!A513,ishod_substance!A:AD,28,0)</f>
        <v>#N/A</v>
      </c>
      <c r="N513" s="4" t="e">
        <f>VLOOKUP(tbl2_2!A513,ishod_substance!A:AD,20,0)</f>
        <v>#N/A</v>
      </c>
      <c r="O513" s="4" t="e">
        <f>VLOOKUP(tbl2_2!A513,ishod_substance!A:AD,21,0)</f>
        <v>#N/A</v>
      </c>
      <c r="P513" s="4" t="e">
        <f>VLOOKUP(tbl2_2!A513,ishod_substance!A:AD,22,0)</f>
        <v>#N/A</v>
      </c>
      <c r="Q513" s="4" t="e">
        <f>VLOOKUP(tbl2_2!A513,ishod_substance!A:AD,23,0)</f>
        <v>#N/A</v>
      </c>
      <c r="R513" s="4" t="e">
        <f>VLOOKUP(tbl2_2!A513,ishod_substance!A:AD,24,0)</f>
        <v>#N/A</v>
      </c>
      <c r="S513" s="4" t="e">
        <f>VLOOKUP(tbl2_2!A513,ishod_substance!A:AD,25,0)</f>
        <v>#N/A</v>
      </c>
      <c r="T513" s="4" t="e">
        <f>VLOOKUP(tbl2_2!A513,ishod_substance!A:AD,26,0)</f>
        <v>#N/A</v>
      </c>
      <c r="U513" s="4" t="e">
        <f>VLOOKUP(tbl2_2!A513,ishod_substance!A:AD,27,0)</f>
        <v>#N/A</v>
      </c>
      <c r="V513" s="166" t="e">
        <f>VLOOKUP(tbl2_2!A513,ishod_substance!A:AD,29,0)</f>
        <v>#N/A</v>
      </c>
      <c r="W513" s="166" t="e">
        <f>VLOOKUP(tbl2_2!A513,ishod_substance!A:AD,29,0)</f>
        <v>#N/A</v>
      </c>
      <c r="X513" s="166" t="e">
        <f>VLOOKUP(tbl2_2!A513,ishod_substance!A:AD,30,0)</f>
        <v>#N/A</v>
      </c>
      <c r="Y513" s="10" t="e">
        <f>VLOOKUP(tbl2_2!A513,ishod_substance!A:AD,7,0)</f>
        <v>#N/A</v>
      </c>
      <c r="Z513" s="9" t="e">
        <f>VLOOKUP(Y513,quide!$A$2:$B$1006,2,0)</f>
        <v>#N/A</v>
      </c>
      <c r="AA513" s="4" t="e">
        <f>VLOOKUP(Y513,quide!$A$2:$J$1006,10,0)</f>
        <v>#N/A</v>
      </c>
      <c r="AB513" s="50" t="e">
        <f>VLOOKUP(tbl2_2!A513,ishod_substance!A:AD,8,0)</f>
        <v>#N/A</v>
      </c>
      <c r="AC513" s="28" t="e">
        <f t="shared" si="9"/>
        <v>#N/A</v>
      </c>
      <c r="AD513" s="27" t="e">
        <f>VLOOKUP(tbl2_2!A513,ishod_substance!A:AD,9,0)</f>
        <v>#N/A</v>
      </c>
      <c r="AE513" s="8" t="e">
        <f>VLOOKUP(tbl2_2!A513,ishod_substance!A:AD,9,0)</f>
        <v>#N/A</v>
      </c>
      <c r="AF513" s="12"/>
    </row>
    <row r="514" spans="1:32" hidden="1" x14ac:dyDescent="0.25">
      <c r="A514">
        <v>506</v>
      </c>
      <c r="B514" s="85">
        <f>IFERROR(IF(OR(AND(ishod_substance!$O$1=3,OR(VLOOKUP('tbl2'!Y514,quide!A:G,7,0)=2,VLOOKUP('tbl2'!Y514,quide!A:G,7,0)=1)),AND(ishod_substance!$O$1=2,VLOOKUP('tbl2'!Y514,quide!A:I,9,0)=1)),1,0),0)</f>
        <v>0</v>
      </c>
      <c r="C514" s="5" t="e">
        <f>VLOOKUP(tbl2_2!A514,ishod_substance!A:P,2,0)</f>
        <v>#N/A</v>
      </c>
      <c r="D514" s="7" t="e">
        <f>VLOOKUP(tbl2_2!A514,ishod_substance!A:P,3,0)</f>
        <v>#N/A</v>
      </c>
      <c r="E514" s="5" t="e">
        <f>VLOOKUP(tbl2_2!A514,ishod_substance!A:P,11,0)</f>
        <v>#N/A</v>
      </c>
      <c r="F514" s="6" t="e">
        <f>VLOOKUP(tbl2_2!A514,ishod_substance!A:P,15,0)</f>
        <v>#N/A</v>
      </c>
      <c r="G514" s="6" t="e">
        <f>VLOOKUP(tbl2_2!A514,ishod_substance!A:P,12,0)&amp;"/"&amp;VLOOKUP(tbl2_2!A514,ishod_substance!A:P,14,0)</f>
        <v>#N/A</v>
      </c>
      <c r="H514" s="29" t="e">
        <f>VLOOKUP(tbl2_2!A514,ishod_substance!A:P,6,0)</f>
        <v>#N/A</v>
      </c>
      <c r="I514" s="10" t="e">
        <f>VLOOKUP(tbl2_2!A514,ishod_substance!A:P,15,0)</f>
        <v>#N/A</v>
      </c>
      <c r="J514" s="10" t="e">
        <f>VLOOKUP(tbl2_2!A514,ishod_substance!A:P,5,0)</f>
        <v>#N/A</v>
      </c>
      <c r="K514" s="84" t="e">
        <f>VLOOKUP(tbl2_2!A514,ishod_substance!A:Q,17,0)</f>
        <v>#N/A</v>
      </c>
      <c r="L514" s="84" t="e">
        <f>VLOOKUP(tbl2_2!A514,ishod_substance!A:R,18,0)</f>
        <v>#N/A</v>
      </c>
      <c r="M514" s="165" t="e">
        <f>VLOOKUP(tbl2_2!A514,ishod_substance!A:AD,28,0)</f>
        <v>#N/A</v>
      </c>
      <c r="N514" s="4" t="e">
        <f>VLOOKUP(tbl2_2!A514,ishod_substance!A:AD,20,0)</f>
        <v>#N/A</v>
      </c>
      <c r="O514" s="4" t="e">
        <f>VLOOKUP(tbl2_2!A514,ishod_substance!A:AD,21,0)</f>
        <v>#N/A</v>
      </c>
      <c r="P514" s="4" t="e">
        <f>VLOOKUP(tbl2_2!A514,ishod_substance!A:AD,22,0)</f>
        <v>#N/A</v>
      </c>
      <c r="Q514" s="4" t="e">
        <f>VLOOKUP(tbl2_2!A514,ishod_substance!A:AD,23,0)</f>
        <v>#N/A</v>
      </c>
      <c r="R514" s="4" t="e">
        <f>VLOOKUP(tbl2_2!A514,ishod_substance!A:AD,24,0)</f>
        <v>#N/A</v>
      </c>
      <c r="S514" s="4" t="e">
        <f>VLOOKUP(tbl2_2!A514,ishod_substance!A:AD,25,0)</f>
        <v>#N/A</v>
      </c>
      <c r="T514" s="4" t="e">
        <f>VLOOKUP(tbl2_2!A514,ishod_substance!A:AD,26,0)</f>
        <v>#N/A</v>
      </c>
      <c r="U514" s="4" t="e">
        <f>VLOOKUP(tbl2_2!A514,ishod_substance!A:AD,27,0)</f>
        <v>#N/A</v>
      </c>
      <c r="V514" s="166" t="e">
        <f>VLOOKUP(tbl2_2!A514,ishod_substance!A:AD,29,0)</f>
        <v>#N/A</v>
      </c>
      <c r="W514" s="166" t="e">
        <f>VLOOKUP(tbl2_2!A514,ishod_substance!A:AD,29,0)</f>
        <v>#N/A</v>
      </c>
      <c r="X514" s="166" t="e">
        <f>VLOOKUP(tbl2_2!A514,ishod_substance!A:AD,30,0)</f>
        <v>#N/A</v>
      </c>
      <c r="Y514" s="10" t="e">
        <f>VLOOKUP(tbl2_2!A514,ishod_substance!A:AD,7,0)</f>
        <v>#N/A</v>
      </c>
      <c r="Z514" s="9" t="e">
        <f>VLOOKUP(Y514,quide!$A$2:$B$1006,2,0)</f>
        <v>#N/A</v>
      </c>
      <c r="AA514" s="4" t="e">
        <f>VLOOKUP(Y514,quide!$A$2:$J$1006,10,0)</f>
        <v>#N/A</v>
      </c>
      <c r="AB514" s="50" t="e">
        <f>VLOOKUP(tbl2_2!A514,ishod_substance!A:AD,8,0)</f>
        <v>#N/A</v>
      </c>
      <c r="AC514" s="28" t="e">
        <f t="shared" si="9"/>
        <v>#N/A</v>
      </c>
      <c r="AD514" s="27" t="e">
        <f>VLOOKUP(tbl2_2!A514,ishod_substance!A:AD,9,0)</f>
        <v>#N/A</v>
      </c>
      <c r="AE514" s="8" t="e">
        <f>VLOOKUP(tbl2_2!A514,ishod_substance!A:AD,9,0)</f>
        <v>#N/A</v>
      </c>
      <c r="AF514" s="12"/>
    </row>
    <row r="515" spans="1:32" hidden="1" x14ac:dyDescent="0.25">
      <c r="A515">
        <v>507</v>
      </c>
      <c r="B515" s="85">
        <f>IFERROR(IF(OR(AND(ishod_substance!$O$1=3,OR(VLOOKUP('tbl2'!Y515,quide!A:G,7,0)=2,VLOOKUP('tbl2'!Y515,quide!A:G,7,0)=1)),AND(ishod_substance!$O$1=2,VLOOKUP('tbl2'!Y515,quide!A:I,9,0)=1)),1,0),0)</f>
        <v>0</v>
      </c>
      <c r="C515" s="5" t="e">
        <f>VLOOKUP(tbl2_2!A515,ishod_substance!A:P,2,0)</f>
        <v>#N/A</v>
      </c>
      <c r="D515" s="7" t="e">
        <f>VLOOKUP(tbl2_2!A515,ishod_substance!A:P,3,0)</f>
        <v>#N/A</v>
      </c>
      <c r="E515" s="5" t="e">
        <f>VLOOKUP(tbl2_2!A515,ishod_substance!A:P,11,0)</f>
        <v>#N/A</v>
      </c>
      <c r="F515" s="6" t="e">
        <f>VLOOKUP(tbl2_2!A515,ishod_substance!A:P,15,0)</f>
        <v>#N/A</v>
      </c>
      <c r="G515" s="6" t="e">
        <f>VLOOKUP(tbl2_2!A515,ishod_substance!A:P,12,0)&amp;"/"&amp;VLOOKUP(tbl2_2!A515,ishod_substance!A:P,14,0)</f>
        <v>#N/A</v>
      </c>
      <c r="H515" s="29" t="e">
        <f>VLOOKUP(tbl2_2!A515,ishod_substance!A:P,6,0)</f>
        <v>#N/A</v>
      </c>
      <c r="I515" s="10" t="e">
        <f>VLOOKUP(tbl2_2!A515,ishod_substance!A:P,15,0)</f>
        <v>#N/A</v>
      </c>
      <c r="J515" s="10" t="e">
        <f>VLOOKUP(tbl2_2!A515,ishod_substance!A:P,5,0)</f>
        <v>#N/A</v>
      </c>
      <c r="K515" s="84" t="e">
        <f>VLOOKUP(tbl2_2!A515,ishod_substance!A:Q,17,0)</f>
        <v>#N/A</v>
      </c>
      <c r="L515" s="84" t="e">
        <f>VLOOKUP(tbl2_2!A515,ishod_substance!A:R,18,0)</f>
        <v>#N/A</v>
      </c>
      <c r="M515" s="165" t="e">
        <f>VLOOKUP(tbl2_2!A515,ishod_substance!A:AD,28,0)</f>
        <v>#N/A</v>
      </c>
      <c r="N515" s="4" t="e">
        <f>VLOOKUP(tbl2_2!A515,ishod_substance!A:AD,20,0)</f>
        <v>#N/A</v>
      </c>
      <c r="O515" s="4" t="e">
        <f>VLOOKUP(tbl2_2!A515,ishod_substance!A:AD,21,0)</f>
        <v>#N/A</v>
      </c>
      <c r="P515" s="4" t="e">
        <f>VLOOKUP(tbl2_2!A515,ishod_substance!A:AD,22,0)</f>
        <v>#N/A</v>
      </c>
      <c r="Q515" s="4" t="e">
        <f>VLOOKUP(tbl2_2!A515,ishod_substance!A:AD,23,0)</f>
        <v>#N/A</v>
      </c>
      <c r="R515" s="4" t="e">
        <f>VLOOKUP(tbl2_2!A515,ishod_substance!A:AD,24,0)</f>
        <v>#N/A</v>
      </c>
      <c r="S515" s="4" t="e">
        <f>VLOOKUP(tbl2_2!A515,ishod_substance!A:AD,25,0)</f>
        <v>#N/A</v>
      </c>
      <c r="T515" s="4" t="e">
        <f>VLOOKUP(tbl2_2!A515,ishod_substance!A:AD,26,0)</f>
        <v>#N/A</v>
      </c>
      <c r="U515" s="4" t="e">
        <f>VLOOKUP(tbl2_2!A515,ishod_substance!A:AD,27,0)</f>
        <v>#N/A</v>
      </c>
      <c r="V515" s="166" t="e">
        <f>VLOOKUP(tbl2_2!A515,ishod_substance!A:AD,29,0)</f>
        <v>#N/A</v>
      </c>
      <c r="W515" s="166" t="e">
        <f>VLOOKUP(tbl2_2!A515,ishod_substance!A:AD,29,0)</f>
        <v>#N/A</v>
      </c>
      <c r="X515" s="166" t="e">
        <f>VLOOKUP(tbl2_2!A515,ishod_substance!A:AD,30,0)</f>
        <v>#N/A</v>
      </c>
      <c r="Y515" s="10" t="e">
        <f>VLOOKUP(tbl2_2!A515,ishod_substance!A:AD,7,0)</f>
        <v>#N/A</v>
      </c>
      <c r="Z515" s="9" t="e">
        <f>VLOOKUP(Y515,quide!$A$2:$B$1006,2,0)</f>
        <v>#N/A</v>
      </c>
      <c r="AA515" s="4" t="e">
        <f>VLOOKUP(Y515,quide!$A$2:$J$1006,10,0)</f>
        <v>#N/A</v>
      </c>
      <c r="AB515" s="50" t="e">
        <f>VLOOKUP(tbl2_2!A515,ishod_substance!A:AD,8,0)</f>
        <v>#N/A</v>
      </c>
      <c r="AC515" s="28" t="e">
        <f t="shared" si="9"/>
        <v>#N/A</v>
      </c>
      <c r="AD515" s="27" t="e">
        <f>VLOOKUP(tbl2_2!A515,ishod_substance!A:AD,9,0)</f>
        <v>#N/A</v>
      </c>
      <c r="AE515" s="8" t="e">
        <f>VLOOKUP(tbl2_2!A515,ishod_substance!A:AD,9,0)</f>
        <v>#N/A</v>
      </c>
      <c r="AF515" s="12"/>
    </row>
    <row r="516" spans="1:32" hidden="1" x14ac:dyDescent="0.25">
      <c r="A516">
        <v>508</v>
      </c>
      <c r="B516" s="85">
        <f>IFERROR(IF(OR(AND(ishod_substance!$O$1=3,OR(VLOOKUP('tbl2'!Y516,quide!A:G,7,0)=2,VLOOKUP('tbl2'!Y516,quide!A:G,7,0)=1)),AND(ishod_substance!$O$1=2,VLOOKUP('tbl2'!Y516,quide!A:I,9,0)=1)),1,0),0)</f>
        <v>0</v>
      </c>
      <c r="C516" s="5" t="e">
        <f>VLOOKUP(tbl2_2!A516,ishod_substance!A:P,2,0)</f>
        <v>#N/A</v>
      </c>
      <c r="D516" s="7" t="e">
        <f>VLOOKUP(tbl2_2!A516,ishod_substance!A:P,3,0)</f>
        <v>#N/A</v>
      </c>
      <c r="E516" s="5" t="e">
        <f>VLOOKUP(tbl2_2!A516,ishod_substance!A:P,11,0)</f>
        <v>#N/A</v>
      </c>
      <c r="F516" s="6" t="e">
        <f>VLOOKUP(tbl2_2!A516,ishod_substance!A:P,15,0)</f>
        <v>#N/A</v>
      </c>
      <c r="G516" s="6" t="e">
        <f>VLOOKUP(tbl2_2!A516,ishod_substance!A:P,12,0)&amp;"/"&amp;VLOOKUP(tbl2_2!A516,ishod_substance!A:P,14,0)</f>
        <v>#N/A</v>
      </c>
      <c r="H516" s="29" t="e">
        <f>VLOOKUP(tbl2_2!A516,ishod_substance!A:P,6,0)</f>
        <v>#N/A</v>
      </c>
      <c r="I516" s="10" t="e">
        <f>VLOOKUP(tbl2_2!A516,ishod_substance!A:P,15,0)</f>
        <v>#N/A</v>
      </c>
      <c r="J516" s="10" t="e">
        <f>VLOOKUP(tbl2_2!A516,ishod_substance!A:P,5,0)</f>
        <v>#N/A</v>
      </c>
      <c r="K516" s="84" t="e">
        <f>VLOOKUP(tbl2_2!A516,ishod_substance!A:Q,17,0)</f>
        <v>#N/A</v>
      </c>
      <c r="L516" s="84" t="e">
        <f>VLOOKUP(tbl2_2!A516,ishod_substance!A:R,18,0)</f>
        <v>#N/A</v>
      </c>
      <c r="M516" s="165" t="e">
        <f>VLOOKUP(tbl2_2!A516,ishod_substance!A:AD,28,0)</f>
        <v>#N/A</v>
      </c>
      <c r="N516" s="4" t="e">
        <f>VLOOKUP(tbl2_2!A516,ishod_substance!A:AD,20,0)</f>
        <v>#N/A</v>
      </c>
      <c r="O516" s="4" t="e">
        <f>VLOOKUP(tbl2_2!A516,ishod_substance!A:AD,21,0)</f>
        <v>#N/A</v>
      </c>
      <c r="P516" s="4" t="e">
        <f>VLOOKUP(tbl2_2!A516,ishod_substance!A:AD,22,0)</f>
        <v>#N/A</v>
      </c>
      <c r="Q516" s="4" t="e">
        <f>VLOOKUP(tbl2_2!A516,ishod_substance!A:AD,23,0)</f>
        <v>#N/A</v>
      </c>
      <c r="R516" s="4" t="e">
        <f>VLOOKUP(tbl2_2!A516,ishod_substance!A:AD,24,0)</f>
        <v>#N/A</v>
      </c>
      <c r="S516" s="4" t="e">
        <f>VLOOKUP(tbl2_2!A516,ishod_substance!A:AD,25,0)</f>
        <v>#N/A</v>
      </c>
      <c r="T516" s="4" t="e">
        <f>VLOOKUP(tbl2_2!A516,ishod_substance!A:AD,26,0)</f>
        <v>#N/A</v>
      </c>
      <c r="U516" s="4" t="e">
        <f>VLOOKUP(tbl2_2!A516,ishod_substance!A:AD,27,0)</f>
        <v>#N/A</v>
      </c>
      <c r="V516" s="166" t="e">
        <f>VLOOKUP(tbl2_2!A516,ishod_substance!A:AD,29,0)</f>
        <v>#N/A</v>
      </c>
      <c r="W516" s="166" t="e">
        <f>VLOOKUP(tbl2_2!A516,ishod_substance!A:AD,29,0)</f>
        <v>#N/A</v>
      </c>
      <c r="X516" s="166" t="e">
        <f>VLOOKUP(tbl2_2!A516,ishod_substance!A:AD,30,0)</f>
        <v>#N/A</v>
      </c>
      <c r="Y516" s="10" t="e">
        <f>VLOOKUP(tbl2_2!A516,ishod_substance!A:AD,7,0)</f>
        <v>#N/A</v>
      </c>
      <c r="Z516" s="9" t="e">
        <f>VLOOKUP(Y516,quide!$A$2:$B$1006,2,0)</f>
        <v>#N/A</v>
      </c>
      <c r="AA516" s="4" t="e">
        <f>VLOOKUP(Y516,quide!$A$2:$J$1006,10,0)</f>
        <v>#N/A</v>
      </c>
      <c r="AB516" s="50" t="e">
        <f>VLOOKUP(tbl2_2!A516,ishod_substance!A:AD,8,0)</f>
        <v>#N/A</v>
      </c>
      <c r="AC516" s="28" t="e">
        <f t="shared" si="9"/>
        <v>#N/A</v>
      </c>
      <c r="AD516" s="27" t="e">
        <f>VLOOKUP(tbl2_2!A516,ishod_substance!A:AD,9,0)</f>
        <v>#N/A</v>
      </c>
      <c r="AE516" s="8" t="e">
        <f>VLOOKUP(tbl2_2!A516,ishod_substance!A:AD,9,0)</f>
        <v>#N/A</v>
      </c>
      <c r="AF516" s="12"/>
    </row>
    <row r="517" spans="1:32" hidden="1" x14ac:dyDescent="0.25">
      <c r="A517">
        <v>509</v>
      </c>
      <c r="B517" s="85">
        <f>IFERROR(IF(OR(AND(ishod_substance!$O$1=3,OR(VLOOKUP('tbl2'!Y517,quide!A:G,7,0)=2,VLOOKUP('tbl2'!Y517,quide!A:G,7,0)=1)),AND(ishod_substance!$O$1=2,VLOOKUP('tbl2'!Y517,quide!A:I,9,0)=1)),1,0),0)</f>
        <v>0</v>
      </c>
      <c r="C517" s="5" t="e">
        <f>VLOOKUP(tbl2_2!A517,ishod_substance!A:P,2,0)</f>
        <v>#N/A</v>
      </c>
      <c r="D517" s="7" t="e">
        <f>VLOOKUP(tbl2_2!A517,ishod_substance!A:P,3,0)</f>
        <v>#N/A</v>
      </c>
      <c r="E517" s="5" t="e">
        <f>VLOOKUP(tbl2_2!A517,ishod_substance!A:P,11,0)</f>
        <v>#N/A</v>
      </c>
      <c r="F517" s="6" t="e">
        <f>VLOOKUP(tbl2_2!A517,ishod_substance!A:P,15,0)</f>
        <v>#N/A</v>
      </c>
      <c r="G517" s="6" t="e">
        <f>VLOOKUP(tbl2_2!A517,ishod_substance!A:P,12,0)&amp;"/"&amp;VLOOKUP(tbl2_2!A517,ishod_substance!A:P,14,0)</f>
        <v>#N/A</v>
      </c>
      <c r="H517" s="29" t="e">
        <f>VLOOKUP(tbl2_2!A517,ishod_substance!A:P,6,0)</f>
        <v>#N/A</v>
      </c>
      <c r="I517" s="10" t="e">
        <f>VLOOKUP(tbl2_2!A517,ishod_substance!A:P,15,0)</f>
        <v>#N/A</v>
      </c>
      <c r="J517" s="10" t="e">
        <f>VLOOKUP(tbl2_2!A517,ishod_substance!A:P,5,0)</f>
        <v>#N/A</v>
      </c>
      <c r="K517" s="84" t="e">
        <f>VLOOKUP(tbl2_2!A517,ishod_substance!A:Q,17,0)</f>
        <v>#N/A</v>
      </c>
      <c r="L517" s="84" t="e">
        <f>VLOOKUP(tbl2_2!A517,ishod_substance!A:R,18,0)</f>
        <v>#N/A</v>
      </c>
      <c r="M517" s="165" t="e">
        <f>VLOOKUP(tbl2_2!A517,ishod_substance!A:AD,28,0)</f>
        <v>#N/A</v>
      </c>
      <c r="N517" s="4" t="e">
        <f>VLOOKUP(tbl2_2!A517,ishod_substance!A:AD,20,0)</f>
        <v>#N/A</v>
      </c>
      <c r="O517" s="4" t="e">
        <f>VLOOKUP(tbl2_2!A517,ishod_substance!A:AD,21,0)</f>
        <v>#N/A</v>
      </c>
      <c r="P517" s="4" t="e">
        <f>VLOOKUP(tbl2_2!A517,ishod_substance!A:AD,22,0)</f>
        <v>#N/A</v>
      </c>
      <c r="Q517" s="4" t="e">
        <f>VLOOKUP(tbl2_2!A517,ishod_substance!A:AD,23,0)</f>
        <v>#N/A</v>
      </c>
      <c r="R517" s="4" t="e">
        <f>VLOOKUP(tbl2_2!A517,ishod_substance!A:AD,24,0)</f>
        <v>#N/A</v>
      </c>
      <c r="S517" s="4" t="e">
        <f>VLOOKUP(tbl2_2!A517,ishod_substance!A:AD,25,0)</f>
        <v>#N/A</v>
      </c>
      <c r="T517" s="4" t="e">
        <f>VLOOKUP(tbl2_2!A517,ishod_substance!A:AD,26,0)</f>
        <v>#N/A</v>
      </c>
      <c r="U517" s="4" t="e">
        <f>VLOOKUP(tbl2_2!A517,ishod_substance!A:AD,27,0)</f>
        <v>#N/A</v>
      </c>
      <c r="V517" s="166" t="e">
        <f>VLOOKUP(tbl2_2!A517,ishod_substance!A:AD,29,0)</f>
        <v>#N/A</v>
      </c>
      <c r="W517" s="166" t="e">
        <f>VLOOKUP(tbl2_2!A517,ishod_substance!A:AD,29,0)</f>
        <v>#N/A</v>
      </c>
      <c r="X517" s="166" t="e">
        <f>VLOOKUP(tbl2_2!A517,ishod_substance!A:AD,30,0)</f>
        <v>#N/A</v>
      </c>
      <c r="Y517" s="10" t="e">
        <f>VLOOKUP(tbl2_2!A517,ishod_substance!A:AD,7,0)</f>
        <v>#N/A</v>
      </c>
      <c r="Z517" s="9" t="e">
        <f>VLOOKUP(Y517,quide!$A$2:$B$1006,2,0)</f>
        <v>#N/A</v>
      </c>
      <c r="AA517" s="4" t="e">
        <f>VLOOKUP(Y517,quide!$A$2:$J$1006,10,0)</f>
        <v>#N/A</v>
      </c>
      <c r="AB517" s="50" t="e">
        <f>VLOOKUP(tbl2_2!A517,ishod_substance!A:AD,8,0)</f>
        <v>#N/A</v>
      </c>
      <c r="AC517" s="28" t="e">
        <f t="shared" si="9"/>
        <v>#N/A</v>
      </c>
      <c r="AD517" s="27" t="e">
        <f>VLOOKUP(tbl2_2!A517,ishod_substance!A:AD,9,0)</f>
        <v>#N/A</v>
      </c>
      <c r="AE517" s="8" t="e">
        <f>VLOOKUP(tbl2_2!A517,ishod_substance!A:AD,9,0)</f>
        <v>#N/A</v>
      </c>
      <c r="AF517" s="12"/>
    </row>
    <row r="518" spans="1:32" hidden="1" x14ac:dyDescent="0.25">
      <c r="A518">
        <v>510</v>
      </c>
      <c r="B518" s="85">
        <f>IFERROR(IF(OR(AND(ishod_substance!$O$1=3,OR(VLOOKUP('tbl2'!Y518,quide!A:G,7,0)=2,VLOOKUP('tbl2'!Y518,quide!A:G,7,0)=1)),AND(ishod_substance!$O$1=2,VLOOKUP('tbl2'!Y518,quide!A:I,9,0)=1)),1,0),0)</f>
        <v>0</v>
      </c>
      <c r="C518" s="5" t="e">
        <f>VLOOKUP(tbl2_2!A518,ishod_substance!A:P,2,0)</f>
        <v>#N/A</v>
      </c>
      <c r="D518" s="7" t="e">
        <f>VLOOKUP(tbl2_2!A518,ishod_substance!A:P,3,0)</f>
        <v>#N/A</v>
      </c>
      <c r="E518" s="5" t="e">
        <f>VLOOKUP(tbl2_2!A518,ishod_substance!A:P,11,0)</f>
        <v>#N/A</v>
      </c>
      <c r="F518" s="6" t="e">
        <f>VLOOKUP(tbl2_2!A518,ishod_substance!A:P,15,0)</f>
        <v>#N/A</v>
      </c>
      <c r="G518" s="6" t="e">
        <f>VLOOKUP(tbl2_2!A518,ishod_substance!A:P,12,0)&amp;"/"&amp;VLOOKUP(tbl2_2!A518,ishod_substance!A:P,14,0)</f>
        <v>#N/A</v>
      </c>
      <c r="H518" s="29" t="e">
        <f>VLOOKUP(tbl2_2!A518,ishod_substance!A:P,6,0)</f>
        <v>#N/A</v>
      </c>
      <c r="I518" s="10" t="e">
        <f>VLOOKUP(tbl2_2!A518,ishod_substance!A:P,15,0)</f>
        <v>#N/A</v>
      </c>
      <c r="J518" s="10" t="e">
        <f>VLOOKUP(tbl2_2!A518,ishod_substance!A:P,5,0)</f>
        <v>#N/A</v>
      </c>
      <c r="K518" s="84" t="e">
        <f>VLOOKUP(tbl2_2!A518,ishod_substance!A:Q,17,0)</f>
        <v>#N/A</v>
      </c>
      <c r="L518" s="84" t="e">
        <f>VLOOKUP(tbl2_2!A518,ishod_substance!A:R,18,0)</f>
        <v>#N/A</v>
      </c>
      <c r="M518" s="165" t="e">
        <f>VLOOKUP(tbl2_2!A518,ishod_substance!A:AD,28,0)</f>
        <v>#N/A</v>
      </c>
      <c r="N518" s="4" t="e">
        <f>VLOOKUP(tbl2_2!A518,ishod_substance!A:AD,20,0)</f>
        <v>#N/A</v>
      </c>
      <c r="O518" s="4" t="e">
        <f>VLOOKUP(tbl2_2!A518,ishod_substance!A:AD,21,0)</f>
        <v>#N/A</v>
      </c>
      <c r="P518" s="4" t="e">
        <f>VLOOKUP(tbl2_2!A518,ishod_substance!A:AD,22,0)</f>
        <v>#N/A</v>
      </c>
      <c r="Q518" s="4" t="e">
        <f>VLOOKUP(tbl2_2!A518,ishod_substance!A:AD,23,0)</f>
        <v>#N/A</v>
      </c>
      <c r="R518" s="4" t="e">
        <f>VLOOKUP(tbl2_2!A518,ishod_substance!A:AD,24,0)</f>
        <v>#N/A</v>
      </c>
      <c r="S518" s="4" t="e">
        <f>VLOOKUP(tbl2_2!A518,ishod_substance!A:AD,25,0)</f>
        <v>#N/A</v>
      </c>
      <c r="T518" s="4" t="e">
        <f>VLOOKUP(tbl2_2!A518,ishod_substance!A:AD,26,0)</f>
        <v>#N/A</v>
      </c>
      <c r="U518" s="4" t="e">
        <f>VLOOKUP(tbl2_2!A518,ishod_substance!A:AD,27,0)</f>
        <v>#N/A</v>
      </c>
      <c r="V518" s="166" t="e">
        <f>VLOOKUP(tbl2_2!A518,ishod_substance!A:AD,29,0)</f>
        <v>#N/A</v>
      </c>
      <c r="W518" s="166" t="e">
        <f>VLOOKUP(tbl2_2!A518,ishod_substance!A:AD,29,0)</f>
        <v>#N/A</v>
      </c>
      <c r="X518" s="166" t="e">
        <f>VLOOKUP(tbl2_2!A518,ishod_substance!A:AD,30,0)</f>
        <v>#N/A</v>
      </c>
      <c r="Y518" s="10" t="e">
        <f>VLOOKUP(tbl2_2!A518,ishod_substance!A:AD,7,0)</f>
        <v>#N/A</v>
      </c>
      <c r="Z518" s="9" t="e">
        <f>VLOOKUP(Y518,quide!$A$2:$B$1006,2,0)</f>
        <v>#N/A</v>
      </c>
      <c r="AA518" s="4" t="e">
        <f>VLOOKUP(Y518,quide!$A$2:$J$1006,10,0)</f>
        <v>#N/A</v>
      </c>
      <c r="AB518" s="50" t="e">
        <f>VLOOKUP(tbl2_2!A518,ishod_substance!A:AD,8,0)</f>
        <v>#N/A</v>
      </c>
      <c r="AC518" s="28" t="e">
        <f t="shared" si="9"/>
        <v>#N/A</v>
      </c>
      <c r="AD518" s="27" t="e">
        <f>VLOOKUP(tbl2_2!A518,ishod_substance!A:AD,9,0)</f>
        <v>#N/A</v>
      </c>
      <c r="AE518" s="8" t="e">
        <f>VLOOKUP(tbl2_2!A518,ishod_substance!A:AD,9,0)</f>
        <v>#N/A</v>
      </c>
      <c r="AF518" s="12"/>
    </row>
    <row r="519" spans="1:32" hidden="1" x14ac:dyDescent="0.25">
      <c r="A519">
        <v>511</v>
      </c>
      <c r="B519" s="85">
        <f>IFERROR(IF(OR(AND(ishod_substance!$O$1=3,OR(VLOOKUP('tbl2'!Y519,quide!A:G,7,0)=2,VLOOKUP('tbl2'!Y519,quide!A:G,7,0)=1)),AND(ishod_substance!$O$1=2,VLOOKUP('tbl2'!Y519,quide!A:I,9,0)=1)),1,0),0)</f>
        <v>0</v>
      </c>
      <c r="C519" s="5" t="e">
        <f>VLOOKUP(tbl2_2!A519,ishod_substance!A:P,2,0)</f>
        <v>#N/A</v>
      </c>
      <c r="D519" s="7" t="e">
        <f>VLOOKUP(tbl2_2!A519,ishod_substance!A:P,3,0)</f>
        <v>#N/A</v>
      </c>
      <c r="E519" s="5" t="e">
        <f>VLOOKUP(tbl2_2!A519,ishod_substance!A:P,11,0)</f>
        <v>#N/A</v>
      </c>
      <c r="F519" s="6" t="e">
        <f>VLOOKUP(tbl2_2!A519,ishod_substance!A:P,15,0)</f>
        <v>#N/A</v>
      </c>
      <c r="G519" s="6" t="e">
        <f>VLOOKUP(tbl2_2!A519,ishod_substance!A:P,12,0)&amp;"/"&amp;VLOOKUP(tbl2_2!A519,ishod_substance!A:P,14,0)</f>
        <v>#N/A</v>
      </c>
      <c r="H519" s="29" t="e">
        <f>VLOOKUP(tbl2_2!A519,ishod_substance!A:P,6,0)</f>
        <v>#N/A</v>
      </c>
      <c r="I519" s="10" t="e">
        <f>VLOOKUP(tbl2_2!A519,ishod_substance!A:P,15,0)</f>
        <v>#N/A</v>
      </c>
      <c r="J519" s="10" t="e">
        <f>VLOOKUP(tbl2_2!A519,ishod_substance!A:P,5,0)</f>
        <v>#N/A</v>
      </c>
      <c r="K519" s="84" t="e">
        <f>VLOOKUP(tbl2_2!A519,ishod_substance!A:Q,17,0)</f>
        <v>#N/A</v>
      </c>
      <c r="L519" s="84" t="e">
        <f>VLOOKUP(tbl2_2!A519,ishod_substance!A:R,18,0)</f>
        <v>#N/A</v>
      </c>
      <c r="M519" s="165" t="e">
        <f>VLOOKUP(tbl2_2!A519,ishod_substance!A:AD,28,0)</f>
        <v>#N/A</v>
      </c>
      <c r="N519" s="4" t="e">
        <f>VLOOKUP(tbl2_2!A519,ishod_substance!A:AD,20,0)</f>
        <v>#N/A</v>
      </c>
      <c r="O519" s="4" t="e">
        <f>VLOOKUP(tbl2_2!A519,ishod_substance!A:AD,21,0)</f>
        <v>#N/A</v>
      </c>
      <c r="P519" s="4" t="e">
        <f>VLOOKUP(tbl2_2!A519,ishod_substance!A:AD,22,0)</f>
        <v>#N/A</v>
      </c>
      <c r="Q519" s="4" t="e">
        <f>VLOOKUP(tbl2_2!A519,ishod_substance!A:AD,23,0)</f>
        <v>#N/A</v>
      </c>
      <c r="R519" s="4" t="e">
        <f>VLOOKUP(tbl2_2!A519,ishod_substance!A:AD,24,0)</f>
        <v>#N/A</v>
      </c>
      <c r="S519" s="4" t="e">
        <f>VLOOKUP(tbl2_2!A519,ishod_substance!A:AD,25,0)</f>
        <v>#N/A</v>
      </c>
      <c r="T519" s="4" t="e">
        <f>VLOOKUP(tbl2_2!A519,ishod_substance!A:AD,26,0)</f>
        <v>#N/A</v>
      </c>
      <c r="U519" s="4" t="e">
        <f>VLOOKUP(tbl2_2!A519,ishod_substance!A:AD,27,0)</f>
        <v>#N/A</v>
      </c>
      <c r="V519" s="166" t="e">
        <f>VLOOKUP(tbl2_2!A519,ishod_substance!A:AD,29,0)</f>
        <v>#N/A</v>
      </c>
      <c r="W519" s="166" t="e">
        <f>VLOOKUP(tbl2_2!A519,ishod_substance!A:AD,29,0)</f>
        <v>#N/A</v>
      </c>
      <c r="X519" s="166" t="e">
        <f>VLOOKUP(tbl2_2!A519,ishod_substance!A:AD,30,0)</f>
        <v>#N/A</v>
      </c>
      <c r="Y519" s="10" t="e">
        <f>VLOOKUP(tbl2_2!A519,ishod_substance!A:AD,7,0)</f>
        <v>#N/A</v>
      </c>
      <c r="Z519" s="9" t="e">
        <f>VLOOKUP(Y519,quide!$A$2:$B$1006,2,0)</f>
        <v>#N/A</v>
      </c>
      <c r="AA519" s="4" t="e">
        <f>VLOOKUP(Y519,quide!$A$2:$J$1006,10,0)</f>
        <v>#N/A</v>
      </c>
      <c r="AB519" s="50" t="e">
        <f>VLOOKUP(tbl2_2!A519,ishod_substance!A:AD,8,0)</f>
        <v>#N/A</v>
      </c>
      <c r="AC519" s="28" t="e">
        <f t="shared" si="9"/>
        <v>#N/A</v>
      </c>
      <c r="AD519" s="27" t="e">
        <f>VLOOKUP(tbl2_2!A519,ishod_substance!A:AD,9,0)</f>
        <v>#N/A</v>
      </c>
      <c r="AE519" s="8" t="e">
        <f>VLOOKUP(tbl2_2!A519,ishod_substance!A:AD,9,0)</f>
        <v>#N/A</v>
      </c>
      <c r="AF519" s="12"/>
    </row>
    <row r="520" spans="1:32" hidden="1" x14ac:dyDescent="0.25">
      <c r="A520">
        <v>512</v>
      </c>
      <c r="B520" s="85">
        <f>IFERROR(IF(OR(AND(ishod_substance!$O$1=3,OR(VLOOKUP('tbl2'!Y520,quide!A:G,7,0)=2,VLOOKUP('tbl2'!Y520,quide!A:G,7,0)=1)),AND(ishod_substance!$O$1=2,VLOOKUP('tbl2'!Y520,quide!A:I,9,0)=1)),1,0),0)</f>
        <v>0</v>
      </c>
      <c r="C520" s="5" t="e">
        <f>VLOOKUP(tbl2_2!A520,ishod_substance!A:P,2,0)</f>
        <v>#N/A</v>
      </c>
      <c r="D520" s="7" t="e">
        <f>VLOOKUP(tbl2_2!A520,ishod_substance!A:P,3,0)</f>
        <v>#N/A</v>
      </c>
      <c r="E520" s="5" t="e">
        <f>VLOOKUP(tbl2_2!A520,ishod_substance!A:P,11,0)</f>
        <v>#N/A</v>
      </c>
      <c r="F520" s="6" t="e">
        <f>VLOOKUP(tbl2_2!A520,ishod_substance!A:P,15,0)</f>
        <v>#N/A</v>
      </c>
      <c r="G520" s="6" t="e">
        <f>VLOOKUP(tbl2_2!A520,ishod_substance!A:P,12,0)&amp;"/"&amp;VLOOKUP(tbl2_2!A520,ishod_substance!A:P,14,0)</f>
        <v>#N/A</v>
      </c>
      <c r="H520" s="29" t="e">
        <f>VLOOKUP(tbl2_2!A520,ishod_substance!A:P,6,0)</f>
        <v>#N/A</v>
      </c>
      <c r="I520" s="10" t="e">
        <f>VLOOKUP(tbl2_2!A520,ishod_substance!A:P,15,0)</f>
        <v>#N/A</v>
      </c>
      <c r="J520" s="10" t="e">
        <f>VLOOKUP(tbl2_2!A520,ishod_substance!A:P,5,0)</f>
        <v>#N/A</v>
      </c>
      <c r="K520" s="84" t="e">
        <f>VLOOKUP(tbl2_2!A520,ishod_substance!A:Q,17,0)</f>
        <v>#N/A</v>
      </c>
      <c r="L520" s="84" t="e">
        <f>VLOOKUP(tbl2_2!A520,ishod_substance!A:R,18,0)</f>
        <v>#N/A</v>
      </c>
      <c r="M520" s="165" t="e">
        <f>VLOOKUP(tbl2_2!A520,ishod_substance!A:AD,28,0)</f>
        <v>#N/A</v>
      </c>
      <c r="N520" s="4" t="e">
        <f>VLOOKUP(tbl2_2!A520,ishod_substance!A:AD,20,0)</f>
        <v>#N/A</v>
      </c>
      <c r="O520" s="4" t="e">
        <f>VLOOKUP(tbl2_2!A520,ishod_substance!A:AD,21,0)</f>
        <v>#N/A</v>
      </c>
      <c r="P520" s="4" t="e">
        <f>VLOOKUP(tbl2_2!A520,ishod_substance!A:AD,22,0)</f>
        <v>#N/A</v>
      </c>
      <c r="Q520" s="4" t="e">
        <f>VLOOKUP(tbl2_2!A520,ishod_substance!A:AD,23,0)</f>
        <v>#N/A</v>
      </c>
      <c r="R520" s="4" t="e">
        <f>VLOOKUP(tbl2_2!A520,ishod_substance!A:AD,24,0)</f>
        <v>#N/A</v>
      </c>
      <c r="S520" s="4" t="e">
        <f>VLOOKUP(tbl2_2!A520,ishod_substance!A:AD,25,0)</f>
        <v>#N/A</v>
      </c>
      <c r="T520" s="4" t="e">
        <f>VLOOKUP(tbl2_2!A520,ishod_substance!A:AD,26,0)</f>
        <v>#N/A</v>
      </c>
      <c r="U520" s="4" t="e">
        <f>VLOOKUP(tbl2_2!A520,ishod_substance!A:AD,27,0)</f>
        <v>#N/A</v>
      </c>
      <c r="V520" s="166" t="e">
        <f>VLOOKUP(tbl2_2!A520,ishod_substance!A:AD,29,0)</f>
        <v>#N/A</v>
      </c>
      <c r="W520" s="166" t="e">
        <f>VLOOKUP(tbl2_2!A520,ishod_substance!A:AD,29,0)</f>
        <v>#N/A</v>
      </c>
      <c r="X520" s="166" t="e">
        <f>VLOOKUP(tbl2_2!A520,ishod_substance!A:AD,30,0)</f>
        <v>#N/A</v>
      </c>
      <c r="Y520" s="10" t="e">
        <f>VLOOKUP(tbl2_2!A520,ishod_substance!A:AD,7,0)</f>
        <v>#N/A</v>
      </c>
      <c r="Z520" s="9" t="e">
        <f>VLOOKUP(Y520,quide!$A$2:$B$1006,2,0)</f>
        <v>#N/A</v>
      </c>
      <c r="AA520" s="4" t="e">
        <f>VLOOKUP(Y520,quide!$A$2:$J$1006,10,0)</f>
        <v>#N/A</v>
      </c>
      <c r="AB520" s="50" t="e">
        <f>VLOOKUP(tbl2_2!A520,ishod_substance!A:AD,8,0)</f>
        <v>#N/A</v>
      </c>
      <c r="AC520" s="28" t="e">
        <f t="shared" si="9"/>
        <v>#N/A</v>
      </c>
      <c r="AD520" s="27" t="e">
        <f>VLOOKUP(tbl2_2!A520,ishod_substance!A:AD,9,0)</f>
        <v>#N/A</v>
      </c>
      <c r="AE520" s="8" t="e">
        <f>VLOOKUP(tbl2_2!A520,ishod_substance!A:AD,9,0)</f>
        <v>#N/A</v>
      </c>
      <c r="AF520" s="12"/>
    </row>
    <row r="521" spans="1:32" hidden="1" x14ac:dyDescent="0.25">
      <c r="A521">
        <v>513</v>
      </c>
      <c r="B521" s="85">
        <f>IFERROR(IF(OR(AND(ishod_substance!$O$1=3,OR(VLOOKUP('tbl2'!Y521,quide!A:G,7,0)=2,VLOOKUP('tbl2'!Y521,quide!A:G,7,0)=1)),AND(ishod_substance!$O$1=2,VLOOKUP('tbl2'!Y521,quide!A:I,9,0)=1)),1,0),0)</f>
        <v>0</v>
      </c>
      <c r="C521" s="5" t="e">
        <f>VLOOKUP(tbl2_2!A521,ishod_substance!A:P,2,0)</f>
        <v>#N/A</v>
      </c>
      <c r="D521" s="7" t="e">
        <f>VLOOKUP(tbl2_2!A521,ishod_substance!A:P,3,0)</f>
        <v>#N/A</v>
      </c>
      <c r="E521" s="5" t="e">
        <f>VLOOKUP(tbl2_2!A521,ishod_substance!A:P,11,0)</f>
        <v>#N/A</v>
      </c>
      <c r="F521" s="6" t="e">
        <f>VLOOKUP(tbl2_2!A521,ishod_substance!A:P,15,0)</f>
        <v>#N/A</v>
      </c>
      <c r="G521" s="6" t="e">
        <f>VLOOKUP(tbl2_2!A521,ishod_substance!A:P,12,0)&amp;"/"&amp;VLOOKUP(tbl2_2!A521,ishod_substance!A:P,14,0)</f>
        <v>#N/A</v>
      </c>
      <c r="H521" s="29" t="e">
        <f>VLOOKUP(tbl2_2!A521,ishod_substance!A:P,6,0)</f>
        <v>#N/A</v>
      </c>
      <c r="I521" s="10" t="e">
        <f>VLOOKUP(tbl2_2!A521,ishod_substance!A:P,15,0)</f>
        <v>#N/A</v>
      </c>
      <c r="J521" s="10" t="e">
        <f>VLOOKUP(tbl2_2!A521,ishod_substance!A:P,5,0)</f>
        <v>#N/A</v>
      </c>
      <c r="K521" s="84" t="e">
        <f>VLOOKUP(tbl2_2!A521,ishod_substance!A:Q,17,0)</f>
        <v>#N/A</v>
      </c>
      <c r="L521" s="84" t="e">
        <f>VLOOKUP(tbl2_2!A521,ishod_substance!A:R,18,0)</f>
        <v>#N/A</v>
      </c>
      <c r="M521" s="165" t="e">
        <f>VLOOKUP(tbl2_2!A521,ishod_substance!A:AD,28,0)</f>
        <v>#N/A</v>
      </c>
      <c r="N521" s="4" t="e">
        <f>VLOOKUP(tbl2_2!A521,ishod_substance!A:AD,20,0)</f>
        <v>#N/A</v>
      </c>
      <c r="O521" s="4" t="e">
        <f>VLOOKUP(tbl2_2!A521,ishod_substance!A:AD,21,0)</f>
        <v>#N/A</v>
      </c>
      <c r="P521" s="4" t="e">
        <f>VLOOKUP(tbl2_2!A521,ishod_substance!A:AD,22,0)</f>
        <v>#N/A</v>
      </c>
      <c r="Q521" s="4" t="e">
        <f>VLOOKUP(tbl2_2!A521,ishod_substance!A:AD,23,0)</f>
        <v>#N/A</v>
      </c>
      <c r="R521" s="4" t="e">
        <f>VLOOKUP(tbl2_2!A521,ishod_substance!A:AD,24,0)</f>
        <v>#N/A</v>
      </c>
      <c r="S521" s="4" t="e">
        <f>VLOOKUP(tbl2_2!A521,ishod_substance!A:AD,25,0)</f>
        <v>#N/A</v>
      </c>
      <c r="T521" s="4" t="e">
        <f>VLOOKUP(tbl2_2!A521,ishod_substance!A:AD,26,0)</f>
        <v>#N/A</v>
      </c>
      <c r="U521" s="4" t="e">
        <f>VLOOKUP(tbl2_2!A521,ishod_substance!A:AD,27,0)</f>
        <v>#N/A</v>
      </c>
      <c r="V521" s="166" t="e">
        <f>VLOOKUP(tbl2_2!A521,ishod_substance!A:AD,29,0)</f>
        <v>#N/A</v>
      </c>
      <c r="W521" s="166" t="e">
        <f>VLOOKUP(tbl2_2!A521,ishod_substance!A:AD,29,0)</f>
        <v>#N/A</v>
      </c>
      <c r="X521" s="166" t="e">
        <f>VLOOKUP(tbl2_2!A521,ishod_substance!A:AD,30,0)</f>
        <v>#N/A</v>
      </c>
      <c r="Y521" s="10" t="e">
        <f>VLOOKUP(tbl2_2!A521,ishod_substance!A:AD,7,0)</f>
        <v>#N/A</v>
      </c>
      <c r="Z521" s="9" t="e">
        <f>VLOOKUP(Y521,quide!$A$2:$B$1006,2,0)</f>
        <v>#N/A</v>
      </c>
      <c r="AA521" s="4" t="e">
        <f>VLOOKUP(Y521,quide!$A$2:$J$1006,10,0)</f>
        <v>#N/A</v>
      </c>
      <c r="AB521" s="50" t="e">
        <f>VLOOKUP(tbl2_2!A521,ishod_substance!A:AD,8,0)</f>
        <v>#N/A</v>
      </c>
      <c r="AC521" s="28" t="e">
        <f t="shared" si="9"/>
        <v>#N/A</v>
      </c>
      <c r="AD521" s="27" t="e">
        <f>VLOOKUP(tbl2_2!A521,ishod_substance!A:AD,9,0)</f>
        <v>#N/A</v>
      </c>
      <c r="AE521" s="8" t="e">
        <f>VLOOKUP(tbl2_2!A521,ishod_substance!A:AD,9,0)</f>
        <v>#N/A</v>
      </c>
      <c r="AF521" s="12"/>
    </row>
    <row r="522" spans="1:32" hidden="1" x14ac:dyDescent="0.25">
      <c r="A522">
        <v>514</v>
      </c>
      <c r="B522" s="85">
        <f>IFERROR(IF(OR(AND(ishod_substance!$O$1=3,OR(VLOOKUP('tbl2'!Y522,quide!A:G,7,0)=2,VLOOKUP('tbl2'!Y522,quide!A:G,7,0)=1)),AND(ishod_substance!$O$1=2,VLOOKUP('tbl2'!Y522,quide!A:I,9,0)=1)),1,0),0)</f>
        <v>0</v>
      </c>
      <c r="C522" s="5" t="e">
        <f>VLOOKUP(tbl2_2!A522,ishod_substance!A:P,2,0)</f>
        <v>#N/A</v>
      </c>
      <c r="D522" s="7" t="e">
        <f>VLOOKUP(tbl2_2!A522,ishod_substance!A:P,3,0)</f>
        <v>#N/A</v>
      </c>
      <c r="E522" s="5" t="e">
        <f>VLOOKUP(tbl2_2!A522,ishod_substance!A:P,11,0)</f>
        <v>#N/A</v>
      </c>
      <c r="F522" s="6" t="e">
        <f>VLOOKUP(tbl2_2!A522,ishod_substance!A:P,15,0)</f>
        <v>#N/A</v>
      </c>
      <c r="G522" s="6" t="e">
        <f>VLOOKUP(tbl2_2!A522,ishod_substance!A:P,12,0)&amp;"/"&amp;VLOOKUP(tbl2_2!A522,ishod_substance!A:P,14,0)</f>
        <v>#N/A</v>
      </c>
      <c r="H522" s="29" t="e">
        <f>VLOOKUP(tbl2_2!A522,ishod_substance!A:P,6,0)</f>
        <v>#N/A</v>
      </c>
      <c r="I522" s="10" t="e">
        <f>VLOOKUP(tbl2_2!A522,ishod_substance!A:P,15,0)</f>
        <v>#N/A</v>
      </c>
      <c r="J522" s="10" t="e">
        <f>VLOOKUP(tbl2_2!A522,ishod_substance!A:P,5,0)</f>
        <v>#N/A</v>
      </c>
      <c r="K522" s="84" t="e">
        <f>VLOOKUP(tbl2_2!A522,ishod_substance!A:Q,17,0)</f>
        <v>#N/A</v>
      </c>
      <c r="L522" s="84" t="e">
        <f>VLOOKUP(tbl2_2!A522,ishod_substance!A:R,18,0)</f>
        <v>#N/A</v>
      </c>
      <c r="M522" s="165" t="e">
        <f>VLOOKUP(tbl2_2!A522,ishod_substance!A:AD,28,0)</f>
        <v>#N/A</v>
      </c>
      <c r="N522" s="4" t="e">
        <f>VLOOKUP(tbl2_2!A522,ishod_substance!A:AD,20,0)</f>
        <v>#N/A</v>
      </c>
      <c r="O522" s="4" t="e">
        <f>VLOOKUP(tbl2_2!A522,ishod_substance!A:AD,21,0)</f>
        <v>#N/A</v>
      </c>
      <c r="P522" s="4" t="e">
        <f>VLOOKUP(tbl2_2!A522,ishod_substance!A:AD,22,0)</f>
        <v>#N/A</v>
      </c>
      <c r="Q522" s="4" t="e">
        <f>VLOOKUP(tbl2_2!A522,ishod_substance!A:AD,23,0)</f>
        <v>#N/A</v>
      </c>
      <c r="R522" s="4" t="e">
        <f>VLOOKUP(tbl2_2!A522,ishod_substance!A:AD,24,0)</f>
        <v>#N/A</v>
      </c>
      <c r="S522" s="4" t="e">
        <f>VLOOKUP(tbl2_2!A522,ishod_substance!A:AD,25,0)</f>
        <v>#N/A</v>
      </c>
      <c r="T522" s="4" t="e">
        <f>VLOOKUP(tbl2_2!A522,ishod_substance!A:AD,26,0)</f>
        <v>#N/A</v>
      </c>
      <c r="U522" s="4" t="e">
        <f>VLOOKUP(tbl2_2!A522,ishod_substance!A:AD,27,0)</f>
        <v>#N/A</v>
      </c>
      <c r="V522" s="166" t="e">
        <f>VLOOKUP(tbl2_2!A522,ishod_substance!A:AD,29,0)</f>
        <v>#N/A</v>
      </c>
      <c r="W522" s="166" t="e">
        <f>VLOOKUP(tbl2_2!A522,ishod_substance!A:AD,29,0)</f>
        <v>#N/A</v>
      </c>
      <c r="X522" s="166" t="e">
        <f>VLOOKUP(tbl2_2!A522,ishod_substance!A:AD,30,0)</f>
        <v>#N/A</v>
      </c>
      <c r="Y522" s="10" t="e">
        <f>VLOOKUP(tbl2_2!A522,ishod_substance!A:AD,7,0)</f>
        <v>#N/A</v>
      </c>
      <c r="Z522" s="9" t="e">
        <f>VLOOKUP(Y522,quide!$A$2:$B$1006,2,0)</f>
        <v>#N/A</v>
      </c>
      <c r="AA522" s="4" t="e">
        <f>VLOOKUP(Y522,quide!$A$2:$J$1006,10,0)</f>
        <v>#N/A</v>
      </c>
      <c r="AB522" s="50" t="e">
        <f>VLOOKUP(tbl2_2!A522,ishod_substance!A:AD,8,0)</f>
        <v>#N/A</v>
      </c>
      <c r="AC522" s="28" t="e">
        <f t="shared" si="9"/>
        <v>#N/A</v>
      </c>
      <c r="AD522" s="27" t="e">
        <f>VLOOKUP(tbl2_2!A522,ishod_substance!A:AD,9,0)</f>
        <v>#N/A</v>
      </c>
      <c r="AE522" s="8" t="e">
        <f>VLOOKUP(tbl2_2!A522,ishod_substance!A:AD,9,0)</f>
        <v>#N/A</v>
      </c>
      <c r="AF522" s="12"/>
    </row>
    <row r="523" spans="1:32" hidden="1" x14ac:dyDescent="0.25">
      <c r="A523">
        <v>515</v>
      </c>
      <c r="B523" s="85">
        <f>IFERROR(IF(OR(AND(ishod_substance!$O$1=3,OR(VLOOKUP('tbl2'!Y523,quide!A:G,7,0)=2,VLOOKUP('tbl2'!Y523,quide!A:G,7,0)=1)),AND(ishod_substance!$O$1=2,VLOOKUP('tbl2'!Y523,quide!A:I,9,0)=1)),1,0),0)</f>
        <v>0</v>
      </c>
      <c r="C523" s="5" t="e">
        <f>VLOOKUP(tbl2_2!A523,ishod_substance!A:P,2,0)</f>
        <v>#N/A</v>
      </c>
      <c r="D523" s="7" t="e">
        <f>VLOOKUP(tbl2_2!A523,ishod_substance!A:P,3,0)</f>
        <v>#N/A</v>
      </c>
      <c r="E523" s="5" t="e">
        <f>VLOOKUP(tbl2_2!A523,ishod_substance!A:P,11,0)</f>
        <v>#N/A</v>
      </c>
      <c r="F523" s="6" t="e">
        <f>VLOOKUP(tbl2_2!A523,ishod_substance!A:P,15,0)</f>
        <v>#N/A</v>
      </c>
      <c r="G523" s="6" t="e">
        <f>VLOOKUP(tbl2_2!A523,ishod_substance!A:P,12,0)&amp;"/"&amp;VLOOKUP(tbl2_2!A523,ishod_substance!A:P,14,0)</f>
        <v>#N/A</v>
      </c>
      <c r="H523" s="29" t="e">
        <f>VLOOKUP(tbl2_2!A523,ishod_substance!A:P,6,0)</f>
        <v>#N/A</v>
      </c>
      <c r="I523" s="10" t="e">
        <f>VLOOKUP(tbl2_2!A523,ishod_substance!A:P,15,0)</f>
        <v>#N/A</v>
      </c>
      <c r="J523" s="10" t="e">
        <f>VLOOKUP(tbl2_2!A523,ishod_substance!A:P,5,0)</f>
        <v>#N/A</v>
      </c>
      <c r="K523" s="84" t="e">
        <f>VLOOKUP(tbl2_2!A523,ishod_substance!A:Q,17,0)</f>
        <v>#N/A</v>
      </c>
      <c r="L523" s="84" t="e">
        <f>VLOOKUP(tbl2_2!A523,ishod_substance!A:R,18,0)</f>
        <v>#N/A</v>
      </c>
      <c r="M523" s="165" t="e">
        <f>VLOOKUP(tbl2_2!A523,ishod_substance!A:AD,28,0)</f>
        <v>#N/A</v>
      </c>
      <c r="N523" s="4" t="e">
        <f>VLOOKUP(tbl2_2!A523,ishod_substance!A:AD,20,0)</f>
        <v>#N/A</v>
      </c>
      <c r="O523" s="4" t="e">
        <f>VLOOKUP(tbl2_2!A523,ishod_substance!A:AD,21,0)</f>
        <v>#N/A</v>
      </c>
      <c r="P523" s="4" t="e">
        <f>VLOOKUP(tbl2_2!A523,ishod_substance!A:AD,22,0)</f>
        <v>#N/A</v>
      </c>
      <c r="Q523" s="4" t="e">
        <f>VLOOKUP(tbl2_2!A523,ishod_substance!A:AD,23,0)</f>
        <v>#N/A</v>
      </c>
      <c r="R523" s="4" t="e">
        <f>VLOOKUP(tbl2_2!A523,ishod_substance!A:AD,24,0)</f>
        <v>#N/A</v>
      </c>
      <c r="S523" s="4" t="e">
        <f>VLOOKUP(tbl2_2!A523,ishod_substance!A:AD,25,0)</f>
        <v>#N/A</v>
      </c>
      <c r="T523" s="4" t="e">
        <f>VLOOKUP(tbl2_2!A523,ishod_substance!A:AD,26,0)</f>
        <v>#N/A</v>
      </c>
      <c r="U523" s="4" t="e">
        <f>VLOOKUP(tbl2_2!A523,ishod_substance!A:AD,27,0)</f>
        <v>#N/A</v>
      </c>
      <c r="V523" s="166" t="e">
        <f>VLOOKUP(tbl2_2!A523,ishod_substance!A:AD,29,0)</f>
        <v>#N/A</v>
      </c>
      <c r="W523" s="166" t="e">
        <f>VLOOKUP(tbl2_2!A523,ishod_substance!A:AD,29,0)</f>
        <v>#N/A</v>
      </c>
      <c r="X523" s="166" t="e">
        <f>VLOOKUP(tbl2_2!A523,ishod_substance!A:AD,30,0)</f>
        <v>#N/A</v>
      </c>
      <c r="Y523" s="10" t="e">
        <f>VLOOKUP(tbl2_2!A523,ishod_substance!A:AD,7,0)</f>
        <v>#N/A</v>
      </c>
      <c r="Z523" s="9" t="e">
        <f>VLOOKUP(Y523,quide!$A$2:$B$1006,2,0)</f>
        <v>#N/A</v>
      </c>
      <c r="AA523" s="4" t="e">
        <f>VLOOKUP(Y523,quide!$A$2:$J$1006,10,0)</f>
        <v>#N/A</v>
      </c>
      <c r="AB523" s="50" t="e">
        <f>VLOOKUP(tbl2_2!A523,ishod_substance!A:AD,8,0)</f>
        <v>#N/A</v>
      </c>
      <c r="AC523" s="28" t="e">
        <f t="shared" si="9"/>
        <v>#N/A</v>
      </c>
      <c r="AD523" s="27" t="e">
        <f>VLOOKUP(tbl2_2!A523,ishod_substance!A:AD,9,0)</f>
        <v>#N/A</v>
      </c>
      <c r="AE523" s="8" t="e">
        <f>VLOOKUP(tbl2_2!A523,ishod_substance!A:AD,9,0)</f>
        <v>#N/A</v>
      </c>
      <c r="AF523" s="12"/>
    </row>
    <row r="524" spans="1:32" hidden="1" x14ac:dyDescent="0.25">
      <c r="A524">
        <v>516</v>
      </c>
      <c r="B524" s="85">
        <f>IFERROR(IF(OR(AND(ishod_substance!$O$1=3,OR(VLOOKUP('tbl2'!Y524,quide!A:G,7,0)=2,VLOOKUP('tbl2'!Y524,quide!A:G,7,0)=1)),AND(ishod_substance!$O$1=2,VLOOKUP('tbl2'!Y524,quide!A:I,9,0)=1)),1,0),0)</f>
        <v>0</v>
      </c>
      <c r="C524" s="5" t="e">
        <f>VLOOKUP(tbl2_2!A524,ishod_substance!A:P,2,0)</f>
        <v>#N/A</v>
      </c>
      <c r="D524" s="7" t="e">
        <f>VLOOKUP(tbl2_2!A524,ishod_substance!A:P,3,0)</f>
        <v>#N/A</v>
      </c>
      <c r="E524" s="5" t="e">
        <f>VLOOKUP(tbl2_2!A524,ishod_substance!A:P,11,0)</f>
        <v>#N/A</v>
      </c>
      <c r="F524" s="6" t="e">
        <f>VLOOKUP(tbl2_2!A524,ishod_substance!A:P,15,0)</f>
        <v>#N/A</v>
      </c>
      <c r="G524" s="6" t="e">
        <f>VLOOKUP(tbl2_2!A524,ishod_substance!A:P,12,0)&amp;"/"&amp;VLOOKUP(tbl2_2!A524,ishod_substance!A:P,14,0)</f>
        <v>#N/A</v>
      </c>
      <c r="H524" s="29" t="e">
        <f>VLOOKUP(tbl2_2!A524,ishod_substance!A:P,6,0)</f>
        <v>#N/A</v>
      </c>
      <c r="I524" s="10" t="e">
        <f>VLOOKUP(tbl2_2!A524,ishod_substance!A:P,15,0)</f>
        <v>#N/A</v>
      </c>
      <c r="J524" s="10" t="e">
        <f>VLOOKUP(tbl2_2!A524,ishod_substance!A:P,5,0)</f>
        <v>#N/A</v>
      </c>
      <c r="K524" s="84" t="e">
        <f>VLOOKUP(tbl2_2!A524,ishod_substance!A:Q,17,0)</f>
        <v>#N/A</v>
      </c>
      <c r="L524" s="84" t="e">
        <f>VLOOKUP(tbl2_2!A524,ishod_substance!A:R,18,0)</f>
        <v>#N/A</v>
      </c>
      <c r="M524" s="165" t="e">
        <f>VLOOKUP(tbl2_2!A524,ishod_substance!A:AD,28,0)</f>
        <v>#N/A</v>
      </c>
      <c r="N524" s="4" t="e">
        <f>VLOOKUP(tbl2_2!A524,ishod_substance!A:AD,20,0)</f>
        <v>#N/A</v>
      </c>
      <c r="O524" s="4" t="e">
        <f>VLOOKUP(tbl2_2!A524,ishod_substance!A:AD,21,0)</f>
        <v>#N/A</v>
      </c>
      <c r="P524" s="4" t="e">
        <f>VLOOKUP(tbl2_2!A524,ishod_substance!A:AD,22,0)</f>
        <v>#N/A</v>
      </c>
      <c r="Q524" s="4" t="e">
        <f>VLOOKUP(tbl2_2!A524,ishod_substance!A:AD,23,0)</f>
        <v>#N/A</v>
      </c>
      <c r="R524" s="4" t="e">
        <f>VLOOKUP(tbl2_2!A524,ishod_substance!A:AD,24,0)</f>
        <v>#N/A</v>
      </c>
      <c r="S524" s="4" t="e">
        <f>VLOOKUP(tbl2_2!A524,ishod_substance!A:AD,25,0)</f>
        <v>#N/A</v>
      </c>
      <c r="T524" s="4" t="e">
        <f>VLOOKUP(tbl2_2!A524,ishod_substance!A:AD,26,0)</f>
        <v>#N/A</v>
      </c>
      <c r="U524" s="4" t="e">
        <f>VLOOKUP(tbl2_2!A524,ishod_substance!A:AD,27,0)</f>
        <v>#N/A</v>
      </c>
      <c r="V524" s="166" t="e">
        <f>VLOOKUP(tbl2_2!A524,ishod_substance!A:AD,29,0)</f>
        <v>#N/A</v>
      </c>
      <c r="W524" s="166" t="e">
        <f>VLOOKUP(tbl2_2!A524,ishod_substance!A:AD,29,0)</f>
        <v>#N/A</v>
      </c>
      <c r="X524" s="166" t="e">
        <f>VLOOKUP(tbl2_2!A524,ishod_substance!A:AD,30,0)</f>
        <v>#N/A</v>
      </c>
      <c r="Y524" s="10" t="e">
        <f>VLOOKUP(tbl2_2!A524,ishod_substance!A:AD,7,0)</f>
        <v>#N/A</v>
      </c>
      <c r="Z524" s="9" t="e">
        <f>VLOOKUP(Y524,quide!$A$2:$B$1006,2,0)</f>
        <v>#N/A</v>
      </c>
      <c r="AA524" s="4" t="e">
        <f>VLOOKUP(Y524,quide!$A$2:$J$1006,10,0)</f>
        <v>#N/A</v>
      </c>
      <c r="AB524" s="50" t="e">
        <f>VLOOKUP(tbl2_2!A524,ishod_substance!A:AD,8,0)</f>
        <v>#N/A</v>
      </c>
      <c r="AC524" s="28" t="e">
        <f t="shared" si="9"/>
        <v>#N/A</v>
      </c>
      <c r="AD524" s="27" t="e">
        <f>VLOOKUP(tbl2_2!A524,ishod_substance!A:AD,9,0)</f>
        <v>#N/A</v>
      </c>
      <c r="AE524" s="8" t="e">
        <f>VLOOKUP(tbl2_2!A524,ishod_substance!A:AD,9,0)</f>
        <v>#N/A</v>
      </c>
      <c r="AF524" s="12"/>
    </row>
    <row r="525" spans="1:32" hidden="1" x14ac:dyDescent="0.25">
      <c r="A525">
        <v>517</v>
      </c>
      <c r="B525" s="85">
        <f>IFERROR(IF(OR(AND(ishod_substance!$O$1=3,OR(VLOOKUP('tbl2'!Y525,quide!A:G,7,0)=2,VLOOKUP('tbl2'!Y525,quide!A:G,7,0)=1)),AND(ishod_substance!$O$1=2,VLOOKUP('tbl2'!Y525,quide!A:I,9,0)=1)),1,0),0)</f>
        <v>0</v>
      </c>
      <c r="C525" s="5" t="e">
        <f>VLOOKUP(tbl2_2!A525,ishod_substance!A:P,2,0)</f>
        <v>#N/A</v>
      </c>
      <c r="D525" s="7" t="e">
        <f>VLOOKUP(tbl2_2!A525,ishod_substance!A:P,3,0)</f>
        <v>#N/A</v>
      </c>
      <c r="E525" s="5" t="e">
        <f>VLOOKUP(tbl2_2!A525,ishod_substance!A:P,11,0)</f>
        <v>#N/A</v>
      </c>
      <c r="F525" s="6" t="e">
        <f>VLOOKUP(tbl2_2!A525,ishod_substance!A:P,15,0)</f>
        <v>#N/A</v>
      </c>
      <c r="G525" s="6" t="e">
        <f>VLOOKUP(tbl2_2!A525,ishod_substance!A:P,12,0)&amp;"/"&amp;VLOOKUP(tbl2_2!A525,ishod_substance!A:P,14,0)</f>
        <v>#N/A</v>
      </c>
      <c r="H525" s="29" t="e">
        <f>VLOOKUP(tbl2_2!A525,ishod_substance!A:P,6,0)</f>
        <v>#N/A</v>
      </c>
      <c r="I525" s="10" t="e">
        <f>VLOOKUP(tbl2_2!A525,ishod_substance!A:P,15,0)</f>
        <v>#N/A</v>
      </c>
      <c r="J525" s="10" t="e">
        <f>VLOOKUP(tbl2_2!A525,ishod_substance!A:P,5,0)</f>
        <v>#N/A</v>
      </c>
      <c r="K525" s="84" t="e">
        <f>VLOOKUP(tbl2_2!A525,ishod_substance!A:Q,17,0)</f>
        <v>#N/A</v>
      </c>
      <c r="L525" s="84" t="e">
        <f>VLOOKUP(tbl2_2!A525,ishod_substance!A:R,18,0)</f>
        <v>#N/A</v>
      </c>
      <c r="M525" s="165" t="e">
        <f>VLOOKUP(tbl2_2!A525,ishod_substance!A:AD,28,0)</f>
        <v>#N/A</v>
      </c>
      <c r="N525" s="4" t="e">
        <f>VLOOKUP(tbl2_2!A525,ishod_substance!A:AD,20,0)</f>
        <v>#N/A</v>
      </c>
      <c r="O525" s="4" t="e">
        <f>VLOOKUP(tbl2_2!A525,ishod_substance!A:AD,21,0)</f>
        <v>#N/A</v>
      </c>
      <c r="P525" s="4" t="e">
        <f>VLOOKUP(tbl2_2!A525,ishod_substance!A:AD,22,0)</f>
        <v>#N/A</v>
      </c>
      <c r="Q525" s="4" t="e">
        <f>VLOOKUP(tbl2_2!A525,ishod_substance!A:AD,23,0)</f>
        <v>#N/A</v>
      </c>
      <c r="R525" s="4" t="e">
        <f>VLOOKUP(tbl2_2!A525,ishod_substance!A:AD,24,0)</f>
        <v>#N/A</v>
      </c>
      <c r="S525" s="4" t="e">
        <f>VLOOKUP(tbl2_2!A525,ishod_substance!A:AD,25,0)</f>
        <v>#N/A</v>
      </c>
      <c r="T525" s="4" t="e">
        <f>VLOOKUP(tbl2_2!A525,ishod_substance!A:AD,26,0)</f>
        <v>#N/A</v>
      </c>
      <c r="U525" s="4" t="e">
        <f>VLOOKUP(tbl2_2!A525,ishod_substance!A:AD,27,0)</f>
        <v>#N/A</v>
      </c>
      <c r="V525" s="166" t="e">
        <f>VLOOKUP(tbl2_2!A525,ishod_substance!A:AD,29,0)</f>
        <v>#N/A</v>
      </c>
      <c r="W525" s="166" t="e">
        <f>VLOOKUP(tbl2_2!A525,ishod_substance!A:AD,29,0)</f>
        <v>#N/A</v>
      </c>
      <c r="X525" s="166" t="e">
        <f>VLOOKUP(tbl2_2!A525,ishod_substance!A:AD,30,0)</f>
        <v>#N/A</v>
      </c>
      <c r="Y525" s="10" t="e">
        <f>VLOOKUP(tbl2_2!A525,ishod_substance!A:AD,7,0)</f>
        <v>#N/A</v>
      </c>
      <c r="Z525" s="9" t="e">
        <f>VLOOKUP(Y525,quide!$A$2:$B$1006,2,0)</f>
        <v>#N/A</v>
      </c>
      <c r="AA525" s="4" t="e">
        <f>VLOOKUP(Y525,quide!$A$2:$J$1006,10,0)</f>
        <v>#N/A</v>
      </c>
      <c r="AB525" s="50" t="e">
        <f>VLOOKUP(tbl2_2!A525,ishod_substance!A:AD,8,0)</f>
        <v>#N/A</v>
      </c>
      <c r="AC525" s="28" t="e">
        <f t="shared" si="9"/>
        <v>#N/A</v>
      </c>
      <c r="AD525" s="27" t="e">
        <f>VLOOKUP(tbl2_2!A525,ishod_substance!A:AD,9,0)</f>
        <v>#N/A</v>
      </c>
      <c r="AE525" s="8" t="e">
        <f>VLOOKUP(tbl2_2!A525,ishod_substance!A:AD,9,0)</f>
        <v>#N/A</v>
      </c>
      <c r="AF525" s="12"/>
    </row>
    <row r="526" spans="1:32" hidden="1" x14ac:dyDescent="0.25">
      <c r="A526">
        <v>518</v>
      </c>
      <c r="B526" s="85">
        <f>IFERROR(IF(OR(AND(ishod_substance!$O$1=3,OR(VLOOKUP('tbl2'!Y526,quide!A:G,7,0)=2,VLOOKUP('tbl2'!Y526,quide!A:G,7,0)=1)),AND(ishod_substance!$O$1=2,VLOOKUP('tbl2'!Y526,quide!A:I,9,0)=1)),1,0),0)</f>
        <v>0</v>
      </c>
      <c r="C526" s="5" t="e">
        <f>VLOOKUP(tbl2_2!A526,ishod_substance!A:P,2,0)</f>
        <v>#N/A</v>
      </c>
      <c r="D526" s="7" t="e">
        <f>VLOOKUP(tbl2_2!A526,ishod_substance!A:P,3,0)</f>
        <v>#N/A</v>
      </c>
      <c r="E526" s="5" t="e">
        <f>VLOOKUP(tbl2_2!A526,ishod_substance!A:P,11,0)</f>
        <v>#N/A</v>
      </c>
      <c r="F526" s="6" t="e">
        <f>VLOOKUP(tbl2_2!A526,ishod_substance!A:P,15,0)</f>
        <v>#N/A</v>
      </c>
      <c r="G526" s="6" t="e">
        <f>VLOOKUP(tbl2_2!A526,ishod_substance!A:P,12,0)&amp;"/"&amp;VLOOKUP(tbl2_2!A526,ishod_substance!A:P,14,0)</f>
        <v>#N/A</v>
      </c>
      <c r="H526" s="29" t="e">
        <f>VLOOKUP(tbl2_2!A526,ishod_substance!A:P,6,0)</f>
        <v>#N/A</v>
      </c>
      <c r="I526" s="10" t="e">
        <f>VLOOKUP(tbl2_2!A526,ishod_substance!A:P,15,0)</f>
        <v>#N/A</v>
      </c>
      <c r="J526" s="10" t="e">
        <f>VLOOKUP(tbl2_2!A526,ishod_substance!A:P,5,0)</f>
        <v>#N/A</v>
      </c>
      <c r="K526" s="84" t="e">
        <f>VLOOKUP(tbl2_2!A526,ishod_substance!A:Q,17,0)</f>
        <v>#N/A</v>
      </c>
      <c r="L526" s="84" t="e">
        <f>VLOOKUP(tbl2_2!A526,ishod_substance!A:R,18,0)</f>
        <v>#N/A</v>
      </c>
      <c r="M526" s="165" t="e">
        <f>VLOOKUP(tbl2_2!A526,ishod_substance!A:AD,28,0)</f>
        <v>#N/A</v>
      </c>
      <c r="N526" s="4" t="e">
        <f>VLOOKUP(tbl2_2!A526,ishod_substance!A:AD,20,0)</f>
        <v>#N/A</v>
      </c>
      <c r="O526" s="4" t="e">
        <f>VLOOKUP(tbl2_2!A526,ishod_substance!A:AD,21,0)</f>
        <v>#N/A</v>
      </c>
      <c r="P526" s="4" t="e">
        <f>VLOOKUP(tbl2_2!A526,ishod_substance!A:AD,22,0)</f>
        <v>#N/A</v>
      </c>
      <c r="Q526" s="4" t="e">
        <f>VLOOKUP(tbl2_2!A526,ishod_substance!A:AD,23,0)</f>
        <v>#N/A</v>
      </c>
      <c r="R526" s="4" t="e">
        <f>VLOOKUP(tbl2_2!A526,ishod_substance!A:AD,24,0)</f>
        <v>#N/A</v>
      </c>
      <c r="S526" s="4" t="e">
        <f>VLOOKUP(tbl2_2!A526,ishod_substance!A:AD,25,0)</f>
        <v>#N/A</v>
      </c>
      <c r="T526" s="4" t="e">
        <f>VLOOKUP(tbl2_2!A526,ishod_substance!A:AD,26,0)</f>
        <v>#N/A</v>
      </c>
      <c r="U526" s="4" t="e">
        <f>VLOOKUP(tbl2_2!A526,ishod_substance!A:AD,27,0)</f>
        <v>#N/A</v>
      </c>
      <c r="V526" s="166" t="e">
        <f>VLOOKUP(tbl2_2!A526,ishod_substance!A:AD,29,0)</f>
        <v>#N/A</v>
      </c>
      <c r="W526" s="166" t="e">
        <f>VLOOKUP(tbl2_2!A526,ishod_substance!A:AD,29,0)</f>
        <v>#N/A</v>
      </c>
      <c r="X526" s="166" t="e">
        <f>VLOOKUP(tbl2_2!A526,ishod_substance!A:AD,30,0)</f>
        <v>#N/A</v>
      </c>
      <c r="Y526" s="10" t="e">
        <f>VLOOKUP(tbl2_2!A526,ishod_substance!A:AD,7,0)</f>
        <v>#N/A</v>
      </c>
      <c r="Z526" s="9" t="e">
        <f>VLOOKUP(Y526,quide!$A$2:$B$1006,2,0)</f>
        <v>#N/A</v>
      </c>
      <c r="AA526" s="4" t="e">
        <f>VLOOKUP(Y526,quide!$A$2:$J$1006,10,0)</f>
        <v>#N/A</v>
      </c>
      <c r="AB526" s="50" t="e">
        <f>VLOOKUP(tbl2_2!A526,ishod_substance!A:AD,8,0)</f>
        <v>#N/A</v>
      </c>
      <c r="AC526" s="28" t="e">
        <f t="shared" si="9"/>
        <v>#N/A</v>
      </c>
      <c r="AD526" s="27" t="e">
        <f>VLOOKUP(tbl2_2!A526,ishod_substance!A:AD,9,0)</f>
        <v>#N/A</v>
      </c>
      <c r="AE526" s="8" t="e">
        <f>VLOOKUP(tbl2_2!A526,ishod_substance!A:AD,9,0)</f>
        <v>#N/A</v>
      </c>
      <c r="AF526" s="12"/>
    </row>
    <row r="527" spans="1:32" hidden="1" x14ac:dyDescent="0.25">
      <c r="A527">
        <v>519</v>
      </c>
      <c r="B527" s="85">
        <f>IFERROR(IF(OR(AND(ishod_substance!$O$1=3,OR(VLOOKUP('tbl2'!Y527,quide!A:G,7,0)=2,VLOOKUP('tbl2'!Y527,quide!A:G,7,0)=1)),AND(ishod_substance!$O$1=2,VLOOKUP('tbl2'!Y527,quide!A:I,9,0)=1)),1,0),0)</f>
        <v>0</v>
      </c>
      <c r="C527" s="5" t="e">
        <f>VLOOKUP(tbl2_2!A527,ishod_substance!A:P,2,0)</f>
        <v>#N/A</v>
      </c>
      <c r="D527" s="7" t="e">
        <f>VLOOKUP(tbl2_2!A527,ishod_substance!A:P,3,0)</f>
        <v>#N/A</v>
      </c>
      <c r="E527" s="5" t="e">
        <f>VLOOKUP(tbl2_2!A527,ishod_substance!A:P,11,0)</f>
        <v>#N/A</v>
      </c>
      <c r="F527" s="6" t="e">
        <f>VLOOKUP(tbl2_2!A527,ishod_substance!A:P,15,0)</f>
        <v>#N/A</v>
      </c>
      <c r="G527" s="6" t="e">
        <f>VLOOKUP(tbl2_2!A527,ishod_substance!A:P,12,0)&amp;"/"&amp;VLOOKUP(tbl2_2!A527,ishod_substance!A:P,14,0)</f>
        <v>#N/A</v>
      </c>
      <c r="H527" s="29" t="e">
        <f>VLOOKUP(tbl2_2!A527,ishod_substance!A:P,6,0)</f>
        <v>#N/A</v>
      </c>
      <c r="I527" s="10" t="e">
        <f>VLOOKUP(tbl2_2!A527,ishod_substance!A:P,15,0)</f>
        <v>#N/A</v>
      </c>
      <c r="J527" s="10" t="e">
        <f>VLOOKUP(tbl2_2!A527,ishod_substance!A:P,5,0)</f>
        <v>#N/A</v>
      </c>
      <c r="K527" s="84" t="e">
        <f>VLOOKUP(tbl2_2!A527,ishod_substance!A:Q,17,0)</f>
        <v>#N/A</v>
      </c>
      <c r="L527" s="84" t="e">
        <f>VLOOKUP(tbl2_2!A527,ishod_substance!A:R,18,0)</f>
        <v>#N/A</v>
      </c>
      <c r="M527" s="165" t="e">
        <f>VLOOKUP(tbl2_2!A527,ishod_substance!A:AD,28,0)</f>
        <v>#N/A</v>
      </c>
      <c r="N527" s="4" t="e">
        <f>VLOOKUP(tbl2_2!A527,ishod_substance!A:AD,20,0)</f>
        <v>#N/A</v>
      </c>
      <c r="O527" s="4" t="e">
        <f>VLOOKUP(tbl2_2!A527,ishod_substance!A:AD,21,0)</f>
        <v>#N/A</v>
      </c>
      <c r="P527" s="4" t="e">
        <f>VLOOKUP(tbl2_2!A527,ishod_substance!A:AD,22,0)</f>
        <v>#N/A</v>
      </c>
      <c r="Q527" s="4" t="e">
        <f>VLOOKUP(tbl2_2!A527,ishod_substance!A:AD,23,0)</f>
        <v>#N/A</v>
      </c>
      <c r="R527" s="4" t="e">
        <f>VLOOKUP(tbl2_2!A527,ishod_substance!A:AD,24,0)</f>
        <v>#N/A</v>
      </c>
      <c r="S527" s="4" t="e">
        <f>VLOOKUP(tbl2_2!A527,ishod_substance!A:AD,25,0)</f>
        <v>#N/A</v>
      </c>
      <c r="T527" s="4" t="e">
        <f>VLOOKUP(tbl2_2!A527,ishod_substance!A:AD,26,0)</f>
        <v>#N/A</v>
      </c>
      <c r="U527" s="4" t="e">
        <f>VLOOKUP(tbl2_2!A527,ishod_substance!A:AD,27,0)</f>
        <v>#N/A</v>
      </c>
      <c r="V527" s="166" t="e">
        <f>VLOOKUP(tbl2_2!A527,ishod_substance!A:AD,29,0)</f>
        <v>#N/A</v>
      </c>
      <c r="W527" s="166" t="e">
        <f>VLOOKUP(tbl2_2!A527,ishod_substance!A:AD,29,0)</f>
        <v>#N/A</v>
      </c>
      <c r="X527" s="166" t="e">
        <f>VLOOKUP(tbl2_2!A527,ishod_substance!A:AD,30,0)</f>
        <v>#N/A</v>
      </c>
      <c r="Y527" s="10" t="e">
        <f>VLOOKUP(tbl2_2!A527,ishod_substance!A:AD,7,0)</f>
        <v>#N/A</v>
      </c>
      <c r="Z527" s="9" t="e">
        <f>VLOOKUP(Y527,quide!$A$2:$B$1006,2,0)</f>
        <v>#N/A</v>
      </c>
      <c r="AA527" s="4" t="e">
        <f>VLOOKUP(Y527,quide!$A$2:$J$1006,10,0)</f>
        <v>#N/A</v>
      </c>
      <c r="AB527" s="50" t="e">
        <f>VLOOKUP(tbl2_2!A527,ishod_substance!A:AD,8,0)</f>
        <v>#N/A</v>
      </c>
      <c r="AC527" s="28" t="e">
        <f t="shared" si="9"/>
        <v>#N/A</v>
      </c>
      <c r="AD527" s="27" t="e">
        <f>VLOOKUP(tbl2_2!A527,ishod_substance!A:AD,9,0)</f>
        <v>#N/A</v>
      </c>
      <c r="AE527" s="8" t="e">
        <f>VLOOKUP(tbl2_2!A527,ishod_substance!A:AD,9,0)</f>
        <v>#N/A</v>
      </c>
      <c r="AF527" s="12"/>
    </row>
    <row r="528" spans="1:32" hidden="1" x14ac:dyDescent="0.25">
      <c r="A528">
        <v>520</v>
      </c>
      <c r="B528" s="85">
        <f>IFERROR(IF(OR(AND(ishod_substance!$O$1=3,OR(VLOOKUP('tbl2'!Y528,quide!A:G,7,0)=2,VLOOKUP('tbl2'!Y528,quide!A:G,7,0)=1)),AND(ishod_substance!$O$1=2,VLOOKUP('tbl2'!Y528,quide!A:I,9,0)=1)),1,0),0)</f>
        <v>0</v>
      </c>
      <c r="C528" s="5" t="e">
        <f>VLOOKUP(tbl2_2!A528,ishod_substance!A:P,2,0)</f>
        <v>#N/A</v>
      </c>
      <c r="D528" s="7" t="e">
        <f>VLOOKUP(tbl2_2!A528,ishod_substance!A:P,3,0)</f>
        <v>#N/A</v>
      </c>
      <c r="E528" s="5" t="e">
        <f>VLOOKUP(tbl2_2!A528,ishod_substance!A:P,11,0)</f>
        <v>#N/A</v>
      </c>
      <c r="F528" s="6" t="e">
        <f>VLOOKUP(tbl2_2!A528,ishod_substance!A:P,15,0)</f>
        <v>#N/A</v>
      </c>
      <c r="G528" s="6" t="e">
        <f>VLOOKUP(tbl2_2!A528,ishod_substance!A:P,12,0)&amp;"/"&amp;VLOOKUP(tbl2_2!A528,ishod_substance!A:P,14,0)</f>
        <v>#N/A</v>
      </c>
      <c r="H528" s="29" t="e">
        <f>VLOOKUP(tbl2_2!A528,ishod_substance!A:P,6,0)</f>
        <v>#N/A</v>
      </c>
      <c r="I528" s="10" t="e">
        <f>VLOOKUP(tbl2_2!A528,ishod_substance!A:P,15,0)</f>
        <v>#N/A</v>
      </c>
      <c r="J528" s="10" t="e">
        <f>VLOOKUP(tbl2_2!A528,ishod_substance!A:P,5,0)</f>
        <v>#N/A</v>
      </c>
      <c r="K528" s="84" t="e">
        <f>VLOOKUP(tbl2_2!A528,ishod_substance!A:Q,17,0)</f>
        <v>#N/A</v>
      </c>
      <c r="L528" s="84" t="e">
        <f>VLOOKUP(tbl2_2!A528,ishod_substance!A:R,18,0)</f>
        <v>#N/A</v>
      </c>
      <c r="M528" s="165" t="e">
        <f>VLOOKUP(tbl2_2!A528,ishod_substance!A:AD,28,0)</f>
        <v>#N/A</v>
      </c>
      <c r="N528" s="4" t="e">
        <f>VLOOKUP(tbl2_2!A528,ishod_substance!A:AD,20,0)</f>
        <v>#N/A</v>
      </c>
      <c r="O528" s="4" t="e">
        <f>VLOOKUP(tbl2_2!A528,ishod_substance!A:AD,21,0)</f>
        <v>#N/A</v>
      </c>
      <c r="P528" s="4" t="e">
        <f>VLOOKUP(tbl2_2!A528,ishod_substance!A:AD,22,0)</f>
        <v>#N/A</v>
      </c>
      <c r="Q528" s="4" t="e">
        <f>VLOOKUP(tbl2_2!A528,ishod_substance!A:AD,23,0)</f>
        <v>#N/A</v>
      </c>
      <c r="R528" s="4" t="e">
        <f>VLOOKUP(tbl2_2!A528,ishod_substance!A:AD,24,0)</f>
        <v>#N/A</v>
      </c>
      <c r="S528" s="4" t="e">
        <f>VLOOKUP(tbl2_2!A528,ishod_substance!A:AD,25,0)</f>
        <v>#N/A</v>
      </c>
      <c r="T528" s="4" t="e">
        <f>VLOOKUP(tbl2_2!A528,ishod_substance!A:AD,26,0)</f>
        <v>#N/A</v>
      </c>
      <c r="U528" s="4" t="e">
        <f>VLOOKUP(tbl2_2!A528,ishod_substance!A:AD,27,0)</f>
        <v>#N/A</v>
      </c>
      <c r="V528" s="166" t="e">
        <f>VLOOKUP(tbl2_2!A528,ishod_substance!A:AD,29,0)</f>
        <v>#N/A</v>
      </c>
      <c r="W528" s="166" t="e">
        <f>VLOOKUP(tbl2_2!A528,ishod_substance!A:AD,29,0)</f>
        <v>#N/A</v>
      </c>
      <c r="X528" s="166" t="e">
        <f>VLOOKUP(tbl2_2!A528,ishod_substance!A:AD,30,0)</f>
        <v>#N/A</v>
      </c>
      <c r="Y528" s="10" t="e">
        <f>VLOOKUP(tbl2_2!A528,ishod_substance!A:AD,7,0)</f>
        <v>#N/A</v>
      </c>
      <c r="Z528" s="9" t="e">
        <f>VLOOKUP(Y528,quide!$A$2:$B$1006,2,0)</f>
        <v>#N/A</v>
      </c>
      <c r="AA528" s="4" t="e">
        <f>VLOOKUP(Y528,quide!$A$2:$J$1006,10,0)</f>
        <v>#N/A</v>
      </c>
      <c r="AB528" s="50" t="e">
        <f>VLOOKUP(tbl2_2!A528,ishod_substance!A:AD,8,0)</f>
        <v>#N/A</v>
      </c>
      <c r="AC528" s="28" t="e">
        <f t="shared" si="9"/>
        <v>#N/A</v>
      </c>
      <c r="AD528" s="27" t="e">
        <f>VLOOKUP(tbl2_2!A528,ishod_substance!A:AD,9,0)</f>
        <v>#N/A</v>
      </c>
      <c r="AE528" s="8" t="e">
        <f>VLOOKUP(tbl2_2!A528,ishod_substance!A:AD,9,0)</f>
        <v>#N/A</v>
      </c>
      <c r="AF528" s="12"/>
    </row>
    <row r="529" spans="1:32" hidden="1" x14ac:dyDescent="0.25">
      <c r="A529">
        <v>521</v>
      </c>
      <c r="B529" s="85">
        <f>IFERROR(IF(OR(AND(ishod_substance!$O$1=3,OR(VLOOKUP('tbl2'!Y529,quide!A:G,7,0)=2,VLOOKUP('tbl2'!Y529,quide!A:G,7,0)=1)),AND(ishod_substance!$O$1=2,VLOOKUP('tbl2'!Y529,quide!A:I,9,0)=1)),1,0),0)</f>
        <v>0</v>
      </c>
      <c r="C529" s="5" t="e">
        <f>VLOOKUP(tbl2_2!A529,ishod_substance!A:P,2,0)</f>
        <v>#N/A</v>
      </c>
      <c r="D529" s="7" t="e">
        <f>VLOOKUP(tbl2_2!A529,ishod_substance!A:P,3,0)</f>
        <v>#N/A</v>
      </c>
      <c r="E529" s="5" t="e">
        <f>VLOOKUP(tbl2_2!A529,ishod_substance!A:P,11,0)</f>
        <v>#N/A</v>
      </c>
      <c r="F529" s="6" t="e">
        <f>VLOOKUP(tbl2_2!A529,ishod_substance!A:P,15,0)</f>
        <v>#N/A</v>
      </c>
      <c r="G529" s="6" t="e">
        <f>VLOOKUP(tbl2_2!A529,ishod_substance!A:P,12,0)&amp;"/"&amp;VLOOKUP(tbl2_2!A529,ishod_substance!A:P,14,0)</f>
        <v>#N/A</v>
      </c>
      <c r="H529" s="29" t="e">
        <f>VLOOKUP(tbl2_2!A529,ishod_substance!A:P,6,0)</f>
        <v>#N/A</v>
      </c>
      <c r="I529" s="10" t="e">
        <f>VLOOKUP(tbl2_2!A529,ishod_substance!A:P,15,0)</f>
        <v>#N/A</v>
      </c>
      <c r="J529" s="10" t="e">
        <f>VLOOKUP(tbl2_2!A529,ishod_substance!A:P,5,0)</f>
        <v>#N/A</v>
      </c>
      <c r="K529" s="84" t="e">
        <f>VLOOKUP(tbl2_2!A529,ishod_substance!A:Q,17,0)</f>
        <v>#N/A</v>
      </c>
      <c r="L529" s="84" t="e">
        <f>VLOOKUP(tbl2_2!A529,ishod_substance!A:R,18,0)</f>
        <v>#N/A</v>
      </c>
      <c r="M529" s="165" t="e">
        <f>VLOOKUP(tbl2_2!A529,ishod_substance!A:AD,28,0)</f>
        <v>#N/A</v>
      </c>
      <c r="N529" s="4" t="e">
        <f>VLOOKUP(tbl2_2!A529,ishod_substance!A:AD,20,0)</f>
        <v>#N/A</v>
      </c>
      <c r="O529" s="4" t="e">
        <f>VLOOKUP(tbl2_2!A529,ishod_substance!A:AD,21,0)</f>
        <v>#N/A</v>
      </c>
      <c r="P529" s="4" t="e">
        <f>VLOOKUP(tbl2_2!A529,ishod_substance!A:AD,22,0)</f>
        <v>#N/A</v>
      </c>
      <c r="Q529" s="4" t="e">
        <f>VLOOKUP(tbl2_2!A529,ishod_substance!A:AD,23,0)</f>
        <v>#N/A</v>
      </c>
      <c r="R529" s="4" t="e">
        <f>VLOOKUP(tbl2_2!A529,ishod_substance!A:AD,24,0)</f>
        <v>#N/A</v>
      </c>
      <c r="S529" s="4" t="e">
        <f>VLOOKUP(tbl2_2!A529,ishod_substance!A:AD,25,0)</f>
        <v>#N/A</v>
      </c>
      <c r="T529" s="4" t="e">
        <f>VLOOKUP(tbl2_2!A529,ishod_substance!A:AD,26,0)</f>
        <v>#N/A</v>
      </c>
      <c r="U529" s="4" t="e">
        <f>VLOOKUP(tbl2_2!A529,ishod_substance!A:AD,27,0)</f>
        <v>#N/A</v>
      </c>
      <c r="V529" s="166" t="e">
        <f>VLOOKUP(tbl2_2!A529,ishod_substance!A:AD,29,0)</f>
        <v>#N/A</v>
      </c>
      <c r="W529" s="166" t="e">
        <f>VLOOKUP(tbl2_2!A529,ishod_substance!A:AD,29,0)</f>
        <v>#N/A</v>
      </c>
      <c r="X529" s="166" t="e">
        <f>VLOOKUP(tbl2_2!A529,ishod_substance!A:AD,30,0)</f>
        <v>#N/A</v>
      </c>
      <c r="Y529" s="10" t="e">
        <f>VLOOKUP(tbl2_2!A529,ishod_substance!A:AD,7,0)</f>
        <v>#N/A</v>
      </c>
      <c r="Z529" s="9" t="e">
        <f>VLOOKUP(Y529,quide!$A$2:$B$1006,2,0)</f>
        <v>#N/A</v>
      </c>
      <c r="AA529" s="4" t="e">
        <f>VLOOKUP(Y529,quide!$A$2:$J$1006,10,0)</f>
        <v>#N/A</v>
      </c>
      <c r="AB529" s="50" t="e">
        <f>VLOOKUP(tbl2_2!A529,ishod_substance!A:AD,8,0)</f>
        <v>#N/A</v>
      </c>
      <c r="AC529" s="28" t="e">
        <f t="shared" si="9"/>
        <v>#N/A</v>
      </c>
      <c r="AD529" s="27" t="e">
        <f>VLOOKUP(tbl2_2!A529,ishod_substance!A:AD,9,0)</f>
        <v>#N/A</v>
      </c>
      <c r="AE529" s="8" t="e">
        <f>VLOOKUP(tbl2_2!A529,ishod_substance!A:AD,9,0)</f>
        <v>#N/A</v>
      </c>
      <c r="AF529" s="12"/>
    </row>
    <row r="530" spans="1:32" hidden="1" x14ac:dyDescent="0.25">
      <c r="A530">
        <v>522</v>
      </c>
      <c r="B530" s="85">
        <f>IFERROR(IF(OR(AND(ishod_substance!$O$1=3,OR(VLOOKUP('tbl2'!Y530,quide!A:G,7,0)=2,VLOOKUP('tbl2'!Y530,quide!A:G,7,0)=1)),AND(ishod_substance!$O$1=2,VLOOKUP('tbl2'!Y530,quide!A:I,9,0)=1)),1,0),0)</f>
        <v>0</v>
      </c>
      <c r="C530" s="5" t="e">
        <f>VLOOKUP(tbl2_2!A530,ishod_substance!A:P,2,0)</f>
        <v>#N/A</v>
      </c>
      <c r="D530" s="7" t="e">
        <f>VLOOKUP(tbl2_2!A530,ishod_substance!A:P,3,0)</f>
        <v>#N/A</v>
      </c>
      <c r="E530" s="5" t="e">
        <f>VLOOKUP(tbl2_2!A530,ishod_substance!A:P,11,0)</f>
        <v>#N/A</v>
      </c>
      <c r="F530" s="6" t="e">
        <f>VLOOKUP(tbl2_2!A530,ishod_substance!A:P,15,0)</f>
        <v>#N/A</v>
      </c>
      <c r="G530" s="6" t="e">
        <f>VLOOKUP(tbl2_2!A530,ishod_substance!A:P,12,0)&amp;"/"&amp;VLOOKUP(tbl2_2!A530,ishod_substance!A:P,14,0)</f>
        <v>#N/A</v>
      </c>
      <c r="H530" s="29" t="e">
        <f>VLOOKUP(tbl2_2!A530,ishod_substance!A:P,6,0)</f>
        <v>#N/A</v>
      </c>
      <c r="I530" s="10" t="e">
        <f>VLOOKUP(tbl2_2!A530,ishod_substance!A:P,15,0)</f>
        <v>#N/A</v>
      </c>
      <c r="J530" s="10" t="e">
        <f>VLOOKUP(tbl2_2!A530,ishod_substance!A:P,5,0)</f>
        <v>#N/A</v>
      </c>
      <c r="K530" s="84" t="e">
        <f>VLOOKUP(tbl2_2!A530,ishod_substance!A:Q,17,0)</f>
        <v>#N/A</v>
      </c>
      <c r="L530" s="84" t="e">
        <f>VLOOKUP(tbl2_2!A530,ishod_substance!A:R,18,0)</f>
        <v>#N/A</v>
      </c>
      <c r="M530" s="165" t="e">
        <f>VLOOKUP(tbl2_2!A530,ishod_substance!A:AD,28,0)</f>
        <v>#N/A</v>
      </c>
      <c r="N530" s="4" t="e">
        <f>VLOOKUP(tbl2_2!A530,ishod_substance!A:AD,20,0)</f>
        <v>#N/A</v>
      </c>
      <c r="O530" s="4" t="e">
        <f>VLOOKUP(tbl2_2!A530,ishod_substance!A:AD,21,0)</f>
        <v>#N/A</v>
      </c>
      <c r="P530" s="4" t="e">
        <f>VLOOKUP(tbl2_2!A530,ishod_substance!A:AD,22,0)</f>
        <v>#N/A</v>
      </c>
      <c r="Q530" s="4" t="e">
        <f>VLOOKUP(tbl2_2!A530,ishod_substance!A:AD,23,0)</f>
        <v>#N/A</v>
      </c>
      <c r="R530" s="4" t="e">
        <f>VLOOKUP(tbl2_2!A530,ishod_substance!A:AD,24,0)</f>
        <v>#N/A</v>
      </c>
      <c r="S530" s="4" t="e">
        <f>VLOOKUP(tbl2_2!A530,ishod_substance!A:AD,25,0)</f>
        <v>#N/A</v>
      </c>
      <c r="T530" s="4" t="e">
        <f>VLOOKUP(tbl2_2!A530,ishod_substance!A:AD,26,0)</f>
        <v>#N/A</v>
      </c>
      <c r="U530" s="4" t="e">
        <f>VLOOKUP(tbl2_2!A530,ishod_substance!A:AD,27,0)</f>
        <v>#N/A</v>
      </c>
      <c r="V530" s="166" t="e">
        <f>VLOOKUP(tbl2_2!A530,ishod_substance!A:AD,29,0)</f>
        <v>#N/A</v>
      </c>
      <c r="W530" s="166" t="e">
        <f>VLOOKUP(tbl2_2!A530,ishod_substance!A:AD,29,0)</f>
        <v>#N/A</v>
      </c>
      <c r="X530" s="166" t="e">
        <f>VLOOKUP(tbl2_2!A530,ishod_substance!A:AD,30,0)</f>
        <v>#N/A</v>
      </c>
      <c r="Y530" s="10" t="e">
        <f>VLOOKUP(tbl2_2!A530,ishod_substance!A:AD,7,0)</f>
        <v>#N/A</v>
      </c>
      <c r="Z530" s="9" t="e">
        <f>VLOOKUP(Y530,quide!$A$2:$B$1006,2,0)</f>
        <v>#N/A</v>
      </c>
      <c r="AA530" s="4" t="e">
        <f>VLOOKUP(Y530,quide!$A$2:$J$1006,10,0)</f>
        <v>#N/A</v>
      </c>
      <c r="AB530" s="50" t="e">
        <f>VLOOKUP(tbl2_2!A530,ishod_substance!A:AD,8,0)</f>
        <v>#N/A</v>
      </c>
      <c r="AC530" s="28" t="e">
        <f t="shared" si="9"/>
        <v>#N/A</v>
      </c>
      <c r="AD530" s="27" t="e">
        <f>VLOOKUP(tbl2_2!A530,ishod_substance!A:AD,9,0)</f>
        <v>#N/A</v>
      </c>
      <c r="AE530" s="8" t="e">
        <f>VLOOKUP(tbl2_2!A530,ishod_substance!A:AD,9,0)</f>
        <v>#N/A</v>
      </c>
      <c r="AF530" s="12"/>
    </row>
    <row r="531" spans="1:32" hidden="1" x14ac:dyDescent="0.25">
      <c r="A531">
        <v>523</v>
      </c>
      <c r="B531" s="85">
        <f>IFERROR(IF(OR(AND(ishod_substance!$O$1=3,OR(VLOOKUP('tbl2'!Y531,quide!A:G,7,0)=2,VLOOKUP('tbl2'!Y531,quide!A:G,7,0)=1)),AND(ishod_substance!$O$1=2,VLOOKUP('tbl2'!Y531,quide!A:I,9,0)=1)),1,0),0)</f>
        <v>0</v>
      </c>
      <c r="C531" s="5" t="e">
        <f>VLOOKUP(tbl2_2!A531,ishod_substance!A:P,2,0)</f>
        <v>#N/A</v>
      </c>
      <c r="D531" s="7" t="e">
        <f>VLOOKUP(tbl2_2!A531,ishod_substance!A:P,3,0)</f>
        <v>#N/A</v>
      </c>
      <c r="E531" s="5" t="e">
        <f>VLOOKUP(tbl2_2!A531,ishod_substance!A:P,11,0)</f>
        <v>#N/A</v>
      </c>
      <c r="F531" s="6" t="e">
        <f>VLOOKUP(tbl2_2!A531,ishod_substance!A:P,15,0)</f>
        <v>#N/A</v>
      </c>
      <c r="G531" s="6" t="e">
        <f>VLOOKUP(tbl2_2!A531,ishod_substance!A:P,12,0)&amp;"/"&amp;VLOOKUP(tbl2_2!A531,ishod_substance!A:P,14,0)</f>
        <v>#N/A</v>
      </c>
      <c r="H531" s="29" t="e">
        <f>VLOOKUP(tbl2_2!A531,ishod_substance!A:P,6,0)</f>
        <v>#N/A</v>
      </c>
      <c r="I531" s="10" t="e">
        <f>VLOOKUP(tbl2_2!A531,ishod_substance!A:P,15,0)</f>
        <v>#N/A</v>
      </c>
      <c r="J531" s="10" t="e">
        <f>VLOOKUP(tbl2_2!A531,ishod_substance!A:P,5,0)</f>
        <v>#N/A</v>
      </c>
      <c r="K531" s="84" t="e">
        <f>VLOOKUP(tbl2_2!A531,ishod_substance!A:Q,17,0)</f>
        <v>#N/A</v>
      </c>
      <c r="L531" s="84" t="e">
        <f>VLOOKUP(tbl2_2!A531,ishod_substance!A:R,18,0)</f>
        <v>#N/A</v>
      </c>
      <c r="M531" s="165" t="e">
        <f>VLOOKUP(tbl2_2!A531,ishod_substance!A:AD,28,0)</f>
        <v>#N/A</v>
      </c>
      <c r="N531" s="4" t="e">
        <f>VLOOKUP(tbl2_2!A531,ishod_substance!A:AD,20,0)</f>
        <v>#N/A</v>
      </c>
      <c r="O531" s="4" t="e">
        <f>VLOOKUP(tbl2_2!A531,ishod_substance!A:AD,21,0)</f>
        <v>#N/A</v>
      </c>
      <c r="P531" s="4" t="e">
        <f>VLOOKUP(tbl2_2!A531,ishod_substance!A:AD,22,0)</f>
        <v>#N/A</v>
      </c>
      <c r="Q531" s="4" t="e">
        <f>VLOOKUP(tbl2_2!A531,ishod_substance!A:AD,23,0)</f>
        <v>#N/A</v>
      </c>
      <c r="R531" s="4" t="e">
        <f>VLOOKUP(tbl2_2!A531,ishod_substance!A:AD,24,0)</f>
        <v>#N/A</v>
      </c>
      <c r="S531" s="4" t="e">
        <f>VLOOKUP(tbl2_2!A531,ishod_substance!A:AD,25,0)</f>
        <v>#N/A</v>
      </c>
      <c r="T531" s="4" t="e">
        <f>VLOOKUP(tbl2_2!A531,ishod_substance!A:AD,26,0)</f>
        <v>#N/A</v>
      </c>
      <c r="U531" s="4" t="e">
        <f>VLOOKUP(tbl2_2!A531,ishod_substance!A:AD,27,0)</f>
        <v>#N/A</v>
      </c>
      <c r="V531" s="166" t="e">
        <f>VLOOKUP(tbl2_2!A531,ishod_substance!A:AD,29,0)</f>
        <v>#N/A</v>
      </c>
      <c r="W531" s="166" t="e">
        <f>VLOOKUP(tbl2_2!A531,ishod_substance!A:AD,29,0)</f>
        <v>#N/A</v>
      </c>
      <c r="X531" s="166" t="e">
        <f>VLOOKUP(tbl2_2!A531,ishod_substance!A:AD,30,0)</f>
        <v>#N/A</v>
      </c>
      <c r="Y531" s="10" t="e">
        <f>VLOOKUP(tbl2_2!A531,ishod_substance!A:AD,7,0)</f>
        <v>#N/A</v>
      </c>
      <c r="Z531" s="9" t="e">
        <f>VLOOKUP(Y531,quide!$A$2:$B$1006,2,0)</f>
        <v>#N/A</v>
      </c>
      <c r="AA531" s="4" t="e">
        <f>VLOOKUP(Y531,quide!$A$2:$J$1006,10,0)</f>
        <v>#N/A</v>
      </c>
      <c r="AB531" s="50" t="e">
        <f>VLOOKUP(tbl2_2!A531,ishod_substance!A:AD,8,0)</f>
        <v>#N/A</v>
      </c>
      <c r="AC531" s="28" t="e">
        <f t="shared" si="9"/>
        <v>#N/A</v>
      </c>
      <c r="AD531" s="27" t="e">
        <f>VLOOKUP(tbl2_2!A531,ishod_substance!A:AD,9,0)</f>
        <v>#N/A</v>
      </c>
      <c r="AE531" s="8" t="e">
        <f>VLOOKUP(tbl2_2!A531,ishod_substance!A:AD,9,0)</f>
        <v>#N/A</v>
      </c>
      <c r="AF531" s="12"/>
    </row>
    <row r="532" spans="1:32" hidden="1" x14ac:dyDescent="0.25">
      <c r="A532">
        <v>524</v>
      </c>
      <c r="B532" s="85">
        <f>IFERROR(IF(OR(AND(ishod_substance!$O$1=3,OR(VLOOKUP('tbl2'!Y532,quide!A:G,7,0)=2,VLOOKUP('tbl2'!Y532,quide!A:G,7,0)=1)),AND(ishod_substance!$O$1=2,VLOOKUP('tbl2'!Y532,quide!A:I,9,0)=1)),1,0),0)</f>
        <v>0</v>
      </c>
      <c r="C532" s="5" t="e">
        <f>VLOOKUP(tbl2_2!A532,ishod_substance!A:P,2,0)</f>
        <v>#N/A</v>
      </c>
      <c r="D532" s="7" t="e">
        <f>VLOOKUP(tbl2_2!A532,ishod_substance!A:P,3,0)</f>
        <v>#N/A</v>
      </c>
      <c r="E532" s="5" t="e">
        <f>VLOOKUP(tbl2_2!A532,ishod_substance!A:P,11,0)</f>
        <v>#N/A</v>
      </c>
      <c r="F532" s="6" t="e">
        <f>VLOOKUP(tbl2_2!A532,ishod_substance!A:P,15,0)</f>
        <v>#N/A</v>
      </c>
      <c r="G532" s="6" t="e">
        <f>VLOOKUP(tbl2_2!A532,ishod_substance!A:P,12,0)&amp;"/"&amp;VLOOKUP(tbl2_2!A532,ishod_substance!A:P,14,0)</f>
        <v>#N/A</v>
      </c>
      <c r="H532" s="29" t="e">
        <f>VLOOKUP(tbl2_2!A532,ishod_substance!A:P,6,0)</f>
        <v>#N/A</v>
      </c>
      <c r="I532" s="10" t="e">
        <f>VLOOKUP(tbl2_2!A532,ishod_substance!A:P,15,0)</f>
        <v>#N/A</v>
      </c>
      <c r="J532" s="10" t="e">
        <f>VLOOKUP(tbl2_2!A532,ishod_substance!A:P,5,0)</f>
        <v>#N/A</v>
      </c>
      <c r="K532" s="84" t="e">
        <f>VLOOKUP(tbl2_2!A532,ishod_substance!A:Q,17,0)</f>
        <v>#N/A</v>
      </c>
      <c r="L532" s="84" t="e">
        <f>VLOOKUP(tbl2_2!A532,ishod_substance!A:R,18,0)</f>
        <v>#N/A</v>
      </c>
      <c r="M532" s="165" t="e">
        <f>VLOOKUP(tbl2_2!A532,ishod_substance!A:AD,28,0)</f>
        <v>#N/A</v>
      </c>
      <c r="N532" s="4" t="e">
        <f>VLOOKUP(tbl2_2!A532,ishod_substance!A:AD,20,0)</f>
        <v>#N/A</v>
      </c>
      <c r="O532" s="4" t="e">
        <f>VLOOKUP(tbl2_2!A532,ishod_substance!A:AD,21,0)</f>
        <v>#N/A</v>
      </c>
      <c r="P532" s="4" t="e">
        <f>VLOOKUP(tbl2_2!A532,ishod_substance!A:AD,22,0)</f>
        <v>#N/A</v>
      </c>
      <c r="Q532" s="4" t="e">
        <f>VLOOKUP(tbl2_2!A532,ishod_substance!A:AD,23,0)</f>
        <v>#N/A</v>
      </c>
      <c r="R532" s="4" t="e">
        <f>VLOOKUP(tbl2_2!A532,ishod_substance!A:AD,24,0)</f>
        <v>#N/A</v>
      </c>
      <c r="S532" s="4" t="e">
        <f>VLOOKUP(tbl2_2!A532,ishod_substance!A:AD,25,0)</f>
        <v>#N/A</v>
      </c>
      <c r="T532" s="4" t="e">
        <f>VLOOKUP(tbl2_2!A532,ishod_substance!A:AD,26,0)</f>
        <v>#N/A</v>
      </c>
      <c r="U532" s="4" t="e">
        <f>VLOOKUP(tbl2_2!A532,ishod_substance!A:AD,27,0)</f>
        <v>#N/A</v>
      </c>
      <c r="V532" s="166" t="e">
        <f>VLOOKUP(tbl2_2!A532,ishod_substance!A:AD,29,0)</f>
        <v>#N/A</v>
      </c>
      <c r="W532" s="166" t="e">
        <f>VLOOKUP(tbl2_2!A532,ishod_substance!A:AD,29,0)</f>
        <v>#N/A</v>
      </c>
      <c r="X532" s="166" t="e">
        <f>VLOOKUP(tbl2_2!A532,ishod_substance!A:AD,30,0)</f>
        <v>#N/A</v>
      </c>
      <c r="Y532" s="10" t="e">
        <f>VLOOKUP(tbl2_2!A532,ishod_substance!A:AD,7,0)</f>
        <v>#N/A</v>
      </c>
      <c r="Z532" s="9" t="e">
        <f>VLOOKUP(Y532,quide!$A$2:$B$1006,2,0)</f>
        <v>#N/A</v>
      </c>
      <c r="AA532" s="4" t="e">
        <f>VLOOKUP(Y532,quide!$A$2:$J$1006,10,0)</f>
        <v>#N/A</v>
      </c>
      <c r="AB532" s="50" t="e">
        <f>VLOOKUP(tbl2_2!A532,ishod_substance!A:AD,8,0)</f>
        <v>#N/A</v>
      </c>
      <c r="AC532" s="28" t="e">
        <f t="shared" si="9"/>
        <v>#N/A</v>
      </c>
      <c r="AD532" s="27" t="e">
        <f>VLOOKUP(tbl2_2!A532,ishod_substance!A:AD,9,0)</f>
        <v>#N/A</v>
      </c>
      <c r="AE532" s="8" t="e">
        <f>VLOOKUP(tbl2_2!A532,ishod_substance!A:AD,9,0)</f>
        <v>#N/A</v>
      </c>
      <c r="AF532" s="12"/>
    </row>
    <row r="533" spans="1:32" hidden="1" x14ac:dyDescent="0.25">
      <c r="A533">
        <v>525</v>
      </c>
      <c r="B533" s="85">
        <f>IFERROR(IF(OR(AND(ishod_substance!$O$1=3,OR(VLOOKUP('tbl2'!Y533,quide!A:G,7,0)=2,VLOOKUP('tbl2'!Y533,quide!A:G,7,0)=1)),AND(ishod_substance!$O$1=2,VLOOKUP('tbl2'!Y533,quide!A:I,9,0)=1)),1,0),0)</f>
        <v>0</v>
      </c>
      <c r="C533" s="5" t="e">
        <f>VLOOKUP(tbl2_2!A533,ishod_substance!A:P,2,0)</f>
        <v>#N/A</v>
      </c>
      <c r="D533" s="7" t="e">
        <f>VLOOKUP(tbl2_2!A533,ishod_substance!A:P,3,0)</f>
        <v>#N/A</v>
      </c>
      <c r="E533" s="5" t="e">
        <f>VLOOKUP(tbl2_2!A533,ishod_substance!A:P,11,0)</f>
        <v>#N/A</v>
      </c>
      <c r="F533" s="6" t="e">
        <f>VLOOKUP(tbl2_2!A533,ishod_substance!A:P,15,0)</f>
        <v>#N/A</v>
      </c>
      <c r="G533" s="6" t="e">
        <f>VLOOKUP(tbl2_2!A533,ishod_substance!A:P,12,0)&amp;"/"&amp;VLOOKUP(tbl2_2!A533,ishod_substance!A:P,14,0)</f>
        <v>#N/A</v>
      </c>
      <c r="H533" s="29" t="e">
        <f>VLOOKUP(tbl2_2!A533,ishod_substance!A:P,6,0)</f>
        <v>#N/A</v>
      </c>
      <c r="I533" s="10" t="e">
        <f>VLOOKUP(tbl2_2!A533,ishod_substance!A:P,15,0)</f>
        <v>#N/A</v>
      </c>
      <c r="J533" s="10" t="e">
        <f>VLOOKUP(tbl2_2!A533,ishod_substance!A:P,5,0)</f>
        <v>#N/A</v>
      </c>
      <c r="K533" s="84" t="e">
        <f>VLOOKUP(tbl2_2!A533,ishod_substance!A:Q,17,0)</f>
        <v>#N/A</v>
      </c>
      <c r="L533" s="84" t="e">
        <f>VLOOKUP(tbl2_2!A533,ishod_substance!A:R,18,0)</f>
        <v>#N/A</v>
      </c>
      <c r="M533" s="165" t="e">
        <f>VLOOKUP(tbl2_2!A533,ishod_substance!A:AD,28,0)</f>
        <v>#N/A</v>
      </c>
      <c r="N533" s="4" t="e">
        <f>VLOOKUP(tbl2_2!A533,ishod_substance!A:AD,20,0)</f>
        <v>#N/A</v>
      </c>
      <c r="O533" s="4" t="e">
        <f>VLOOKUP(tbl2_2!A533,ishod_substance!A:AD,21,0)</f>
        <v>#N/A</v>
      </c>
      <c r="P533" s="4" t="e">
        <f>VLOOKUP(tbl2_2!A533,ishod_substance!A:AD,22,0)</f>
        <v>#N/A</v>
      </c>
      <c r="Q533" s="4" t="e">
        <f>VLOOKUP(tbl2_2!A533,ishod_substance!A:AD,23,0)</f>
        <v>#N/A</v>
      </c>
      <c r="R533" s="4" t="e">
        <f>VLOOKUP(tbl2_2!A533,ishod_substance!A:AD,24,0)</f>
        <v>#N/A</v>
      </c>
      <c r="S533" s="4" t="e">
        <f>VLOOKUP(tbl2_2!A533,ishod_substance!A:AD,25,0)</f>
        <v>#N/A</v>
      </c>
      <c r="T533" s="4" t="e">
        <f>VLOOKUP(tbl2_2!A533,ishod_substance!A:AD,26,0)</f>
        <v>#N/A</v>
      </c>
      <c r="U533" s="4" t="e">
        <f>VLOOKUP(tbl2_2!A533,ishod_substance!A:AD,27,0)</f>
        <v>#N/A</v>
      </c>
      <c r="V533" s="166" t="e">
        <f>VLOOKUP(tbl2_2!A533,ishod_substance!A:AD,29,0)</f>
        <v>#N/A</v>
      </c>
      <c r="W533" s="166" t="e">
        <f>VLOOKUP(tbl2_2!A533,ishod_substance!A:AD,29,0)</f>
        <v>#N/A</v>
      </c>
      <c r="X533" s="4" t="e">
        <f>VLOOKUP(tbl2_2!A533,ishod_substance!A:AD,30,0)</f>
        <v>#N/A</v>
      </c>
      <c r="Y533" s="10" t="e">
        <f>VLOOKUP(tbl2_2!A533,ishod_substance!A:AD,7,0)</f>
        <v>#N/A</v>
      </c>
      <c r="Z533" s="9" t="e">
        <f>VLOOKUP(Y533,quide!$A$2:$B$1006,2,0)</f>
        <v>#N/A</v>
      </c>
      <c r="AA533" s="4" t="e">
        <f>VLOOKUP(Y533,quide!$A$2:$J$1006,10,0)</f>
        <v>#N/A</v>
      </c>
      <c r="AB533" s="50" t="e">
        <f>VLOOKUP(tbl2_2!A533,ishod_substance!A:AD,8,0)</f>
        <v>#N/A</v>
      </c>
      <c r="AC533" s="28" t="e">
        <f t="shared" si="9"/>
        <v>#N/A</v>
      </c>
      <c r="AD533" s="27" t="e">
        <f>VLOOKUP(tbl2_2!A533,ishod_substance!A:AD,9,0)</f>
        <v>#N/A</v>
      </c>
      <c r="AE533" s="8" t="e">
        <f>VLOOKUP(tbl2_2!A533,ishod_substance!A:AD,9,0)</f>
        <v>#N/A</v>
      </c>
      <c r="AF533" s="12"/>
    </row>
    <row r="534" spans="1:32" hidden="1" x14ac:dyDescent="0.25">
      <c r="A534">
        <v>526</v>
      </c>
      <c r="B534" s="85">
        <f>IFERROR(IF(OR(AND(ishod_substance!$O$1=3,OR(VLOOKUP('tbl2'!Y534,quide!A:G,7,0)=2,VLOOKUP('tbl2'!Y534,quide!A:G,7,0)=1)),AND(ishod_substance!$O$1=2,VLOOKUP('tbl2'!Y534,quide!A:I,9,0)=1)),1,0),0)</f>
        <v>0</v>
      </c>
      <c r="C534" s="5" t="e">
        <f>VLOOKUP(tbl2_2!A534,ishod_substance!A:P,2,0)</f>
        <v>#N/A</v>
      </c>
      <c r="D534" s="7" t="e">
        <f>VLOOKUP(tbl2_2!A534,ishod_substance!A:P,3,0)</f>
        <v>#N/A</v>
      </c>
      <c r="E534" s="5" t="e">
        <f>VLOOKUP(tbl2_2!A534,ishod_substance!A:P,11,0)</f>
        <v>#N/A</v>
      </c>
      <c r="F534" s="6" t="e">
        <f>VLOOKUP(tbl2_2!A534,ishod_substance!A:P,15,0)</f>
        <v>#N/A</v>
      </c>
      <c r="G534" s="6" t="e">
        <f>VLOOKUP(tbl2_2!A534,ishod_substance!A:P,12,0)&amp;"/"&amp;VLOOKUP(tbl2_2!A534,ishod_substance!A:P,14,0)</f>
        <v>#N/A</v>
      </c>
      <c r="H534" s="29" t="e">
        <f>VLOOKUP(tbl2_2!A534,ishod_substance!A:P,6,0)</f>
        <v>#N/A</v>
      </c>
      <c r="I534" s="10" t="e">
        <f>VLOOKUP(tbl2_2!A534,ishod_substance!A:P,15,0)</f>
        <v>#N/A</v>
      </c>
      <c r="J534" s="10" t="e">
        <f>VLOOKUP(tbl2_2!A534,ishod_substance!A:P,5,0)</f>
        <v>#N/A</v>
      </c>
      <c r="K534" s="84" t="e">
        <f>VLOOKUP(tbl2_2!A534,ishod_substance!A:Q,17,0)</f>
        <v>#N/A</v>
      </c>
      <c r="L534" s="84" t="e">
        <f>VLOOKUP(tbl2_2!A534,ishod_substance!A:R,18,0)</f>
        <v>#N/A</v>
      </c>
      <c r="M534" s="165" t="e">
        <f>VLOOKUP(tbl2_2!A534,ishod_substance!A:AD,28,0)</f>
        <v>#N/A</v>
      </c>
      <c r="N534" s="4" t="e">
        <f>VLOOKUP(tbl2_2!A534,ishod_substance!A:AD,20,0)</f>
        <v>#N/A</v>
      </c>
      <c r="O534" s="4" t="e">
        <f>VLOOKUP(tbl2_2!A534,ishod_substance!A:AD,21,0)</f>
        <v>#N/A</v>
      </c>
      <c r="P534" s="4" t="e">
        <f>VLOOKUP(tbl2_2!A534,ishod_substance!A:AD,22,0)</f>
        <v>#N/A</v>
      </c>
      <c r="Q534" s="4" t="e">
        <f>VLOOKUP(tbl2_2!A534,ishod_substance!A:AD,23,0)</f>
        <v>#N/A</v>
      </c>
      <c r="R534" s="4" t="e">
        <f>VLOOKUP(tbl2_2!A534,ishod_substance!A:AD,24,0)</f>
        <v>#N/A</v>
      </c>
      <c r="S534" s="4" t="e">
        <f>VLOOKUP(tbl2_2!A534,ishod_substance!A:AD,25,0)</f>
        <v>#N/A</v>
      </c>
      <c r="T534" s="4" t="e">
        <f>VLOOKUP(tbl2_2!A534,ishod_substance!A:AD,26,0)</f>
        <v>#N/A</v>
      </c>
      <c r="U534" s="4" t="e">
        <f>VLOOKUP(tbl2_2!A534,ishod_substance!A:AD,27,0)</f>
        <v>#N/A</v>
      </c>
      <c r="V534" s="166" t="e">
        <f>VLOOKUP(tbl2_2!A534,ishod_substance!A:AD,29,0)</f>
        <v>#N/A</v>
      </c>
      <c r="W534" s="166" t="e">
        <f>VLOOKUP(tbl2_2!A534,ishod_substance!A:AD,29,0)</f>
        <v>#N/A</v>
      </c>
      <c r="X534" s="4" t="e">
        <f>VLOOKUP(tbl2_2!A534,ishod_substance!A:AD,30,0)</f>
        <v>#N/A</v>
      </c>
      <c r="Y534" s="10" t="e">
        <f>VLOOKUP(tbl2_2!A534,ishod_substance!A:AD,7,0)</f>
        <v>#N/A</v>
      </c>
      <c r="Z534" s="9" t="e">
        <f>VLOOKUP(Y534,quide!$A$2:$B$1006,2,0)</f>
        <v>#N/A</v>
      </c>
      <c r="AA534" s="4" t="e">
        <f>VLOOKUP(Y534,quide!$A$2:$J$1006,10,0)</f>
        <v>#N/A</v>
      </c>
      <c r="AB534" s="50" t="e">
        <f>VLOOKUP(tbl2_2!A534,ishod_substance!A:AD,8,0)</f>
        <v>#N/A</v>
      </c>
      <c r="AC534" s="28" t="e">
        <f t="shared" si="9"/>
        <v>#N/A</v>
      </c>
      <c r="AD534" s="27" t="e">
        <f>VLOOKUP(tbl2_2!A534,ishod_substance!A:AD,9,0)</f>
        <v>#N/A</v>
      </c>
      <c r="AE534" s="8" t="e">
        <f>VLOOKUP(tbl2_2!A534,ishod_substance!A:AD,9,0)</f>
        <v>#N/A</v>
      </c>
      <c r="AF534" s="12"/>
    </row>
    <row r="535" spans="1:32" hidden="1" x14ac:dyDescent="0.25">
      <c r="A535">
        <v>527</v>
      </c>
      <c r="B535" s="85">
        <f>IFERROR(IF(OR(AND(ishod_substance!$O$1=3,OR(VLOOKUP('tbl2'!Y535,quide!A:G,7,0)=2,VLOOKUP('tbl2'!Y535,quide!A:G,7,0)=1)),AND(ishod_substance!$O$1=2,VLOOKUP('tbl2'!Y535,quide!A:I,9,0)=1)),1,0),0)</f>
        <v>0</v>
      </c>
      <c r="C535" s="5" t="e">
        <f>VLOOKUP(tbl2_2!A535,ishod_substance!A:P,2,0)</f>
        <v>#N/A</v>
      </c>
      <c r="D535" s="7" t="e">
        <f>VLOOKUP(tbl2_2!A535,ishod_substance!A:P,3,0)</f>
        <v>#N/A</v>
      </c>
      <c r="E535" s="5" t="e">
        <f>VLOOKUP(tbl2_2!A535,ishod_substance!A:P,11,0)</f>
        <v>#N/A</v>
      </c>
      <c r="F535" s="6" t="e">
        <f>VLOOKUP(tbl2_2!A535,ishod_substance!A:P,15,0)</f>
        <v>#N/A</v>
      </c>
      <c r="G535" s="6" t="e">
        <f>VLOOKUP(tbl2_2!A535,ishod_substance!A:P,12,0)&amp;"/"&amp;VLOOKUP(tbl2_2!A535,ishod_substance!A:P,14,0)</f>
        <v>#N/A</v>
      </c>
      <c r="H535" s="29" t="e">
        <f>VLOOKUP(tbl2_2!A535,ishod_substance!A:P,6,0)</f>
        <v>#N/A</v>
      </c>
      <c r="I535" s="10" t="e">
        <f>VLOOKUP(tbl2_2!A535,ishod_substance!A:P,15,0)</f>
        <v>#N/A</v>
      </c>
      <c r="J535" s="10" t="e">
        <f>VLOOKUP(tbl2_2!A535,ishod_substance!A:P,5,0)</f>
        <v>#N/A</v>
      </c>
      <c r="K535" s="84" t="e">
        <f>VLOOKUP(tbl2_2!A535,ishod_substance!A:Q,17,0)</f>
        <v>#N/A</v>
      </c>
      <c r="L535" s="84" t="e">
        <f>VLOOKUP(tbl2_2!A535,ishod_substance!A:R,18,0)</f>
        <v>#N/A</v>
      </c>
      <c r="M535" s="165" t="e">
        <f>VLOOKUP(tbl2_2!A535,ishod_substance!A:AD,28,0)</f>
        <v>#N/A</v>
      </c>
      <c r="N535" s="4" t="e">
        <f>VLOOKUP(tbl2_2!A535,ishod_substance!A:AD,20,0)</f>
        <v>#N/A</v>
      </c>
      <c r="O535" s="4" t="e">
        <f>VLOOKUP(tbl2_2!A535,ishod_substance!A:AD,21,0)</f>
        <v>#N/A</v>
      </c>
      <c r="P535" s="4" t="e">
        <f>VLOOKUP(tbl2_2!A535,ishod_substance!A:AD,22,0)</f>
        <v>#N/A</v>
      </c>
      <c r="Q535" s="4" t="e">
        <f>VLOOKUP(tbl2_2!A535,ishod_substance!A:AD,23,0)</f>
        <v>#N/A</v>
      </c>
      <c r="R535" s="4" t="e">
        <f>VLOOKUP(tbl2_2!A535,ishod_substance!A:AD,24,0)</f>
        <v>#N/A</v>
      </c>
      <c r="S535" s="4" t="e">
        <f>VLOOKUP(tbl2_2!A535,ishod_substance!A:AD,25,0)</f>
        <v>#N/A</v>
      </c>
      <c r="T535" s="4" t="e">
        <f>VLOOKUP(tbl2_2!A535,ishod_substance!A:AD,26,0)</f>
        <v>#N/A</v>
      </c>
      <c r="U535" s="4" t="e">
        <f>VLOOKUP(tbl2_2!A535,ishod_substance!A:AD,27,0)</f>
        <v>#N/A</v>
      </c>
      <c r="V535" s="166" t="e">
        <f>VLOOKUP(tbl2_2!A535,ishod_substance!A:AD,29,0)</f>
        <v>#N/A</v>
      </c>
      <c r="W535" s="166" t="e">
        <f>VLOOKUP(tbl2_2!A535,ishod_substance!A:AD,29,0)</f>
        <v>#N/A</v>
      </c>
      <c r="X535" s="4" t="e">
        <f>VLOOKUP(tbl2_2!A535,ishod_substance!A:AD,30,0)</f>
        <v>#N/A</v>
      </c>
      <c r="Y535" s="10" t="e">
        <f>VLOOKUP(tbl2_2!A535,ishod_substance!A:AD,7,0)</f>
        <v>#N/A</v>
      </c>
      <c r="Z535" s="9" t="e">
        <f>VLOOKUP(Y535,quide!$A$2:$B$1006,2,0)</f>
        <v>#N/A</v>
      </c>
      <c r="AA535" s="4" t="e">
        <f>VLOOKUP(Y535,quide!$A$2:$J$1006,10,0)</f>
        <v>#N/A</v>
      </c>
      <c r="AB535" s="50" t="e">
        <f>VLOOKUP(tbl2_2!A535,ishod_substance!A:AD,8,0)</f>
        <v>#N/A</v>
      </c>
      <c r="AC535" s="28" t="e">
        <f t="shared" si="9"/>
        <v>#N/A</v>
      </c>
      <c r="AD535" s="27" t="e">
        <f>VLOOKUP(tbl2_2!A535,ishod_substance!A:AD,9,0)</f>
        <v>#N/A</v>
      </c>
      <c r="AE535" s="8" t="e">
        <f>VLOOKUP(tbl2_2!A535,ishod_substance!A:AD,9,0)</f>
        <v>#N/A</v>
      </c>
      <c r="AF535" s="12"/>
    </row>
    <row r="536" spans="1:32" hidden="1" x14ac:dyDescent="0.25">
      <c r="A536">
        <v>528</v>
      </c>
      <c r="B536" s="85">
        <f>IFERROR(IF(OR(AND(ishod_substance!$O$1=3,OR(VLOOKUP('tbl2'!Y536,quide!A:G,7,0)=2,VLOOKUP('tbl2'!Y536,quide!A:G,7,0)=1)),AND(ishod_substance!$O$1=2,VLOOKUP('tbl2'!Y536,quide!A:I,9,0)=1)),1,0),0)</f>
        <v>0</v>
      </c>
      <c r="C536" s="5" t="e">
        <f>VLOOKUP(tbl2_2!A536,ishod_substance!A:P,2,0)</f>
        <v>#N/A</v>
      </c>
      <c r="D536" s="7" t="e">
        <f>VLOOKUP(tbl2_2!A536,ishod_substance!A:P,3,0)</f>
        <v>#N/A</v>
      </c>
      <c r="E536" s="5" t="e">
        <f>VLOOKUP(tbl2_2!A536,ishod_substance!A:P,11,0)</f>
        <v>#N/A</v>
      </c>
      <c r="F536" s="6" t="e">
        <f>VLOOKUP(tbl2_2!A536,ishod_substance!A:P,15,0)</f>
        <v>#N/A</v>
      </c>
      <c r="G536" s="6" t="e">
        <f>VLOOKUP(tbl2_2!A536,ishod_substance!A:P,12,0)&amp;"/"&amp;VLOOKUP(tbl2_2!A536,ishod_substance!A:P,14,0)</f>
        <v>#N/A</v>
      </c>
      <c r="H536" s="29" t="e">
        <f>VLOOKUP(tbl2_2!A536,ishod_substance!A:P,6,0)</f>
        <v>#N/A</v>
      </c>
      <c r="I536" s="10" t="e">
        <f>VLOOKUP(tbl2_2!A536,ishod_substance!A:P,15,0)</f>
        <v>#N/A</v>
      </c>
      <c r="J536" s="10" t="e">
        <f>VLOOKUP(tbl2_2!A536,ishod_substance!A:P,5,0)</f>
        <v>#N/A</v>
      </c>
      <c r="K536" s="84" t="e">
        <f>VLOOKUP(tbl2_2!A536,ishod_substance!A:Q,17,0)</f>
        <v>#N/A</v>
      </c>
      <c r="L536" s="84" t="e">
        <f>VLOOKUP(tbl2_2!A536,ishod_substance!A:R,18,0)</f>
        <v>#N/A</v>
      </c>
      <c r="M536" s="165" t="e">
        <f>VLOOKUP(tbl2_2!A536,ishod_substance!A:AD,28,0)</f>
        <v>#N/A</v>
      </c>
      <c r="N536" s="4" t="e">
        <f>VLOOKUP(tbl2_2!A536,ishod_substance!A:AD,20,0)</f>
        <v>#N/A</v>
      </c>
      <c r="O536" s="4" t="e">
        <f>VLOOKUP(tbl2_2!A536,ishod_substance!A:AD,21,0)</f>
        <v>#N/A</v>
      </c>
      <c r="P536" s="4" t="e">
        <f>VLOOKUP(tbl2_2!A536,ishod_substance!A:AD,22,0)</f>
        <v>#N/A</v>
      </c>
      <c r="Q536" s="4" t="e">
        <f>VLOOKUP(tbl2_2!A536,ishod_substance!A:AD,23,0)</f>
        <v>#N/A</v>
      </c>
      <c r="R536" s="4" t="e">
        <f>VLOOKUP(tbl2_2!A536,ishod_substance!A:AD,24,0)</f>
        <v>#N/A</v>
      </c>
      <c r="S536" s="4" t="e">
        <f>VLOOKUP(tbl2_2!A536,ishod_substance!A:AD,25,0)</f>
        <v>#N/A</v>
      </c>
      <c r="T536" s="4" t="e">
        <f>VLOOKUP(tbl2_2!A536,ishod_substance!A:AD,26,0)</f>
        <v>#N/A</v>
      </c>
      <c r="U536" s="4" t="e">
        <f>VLOOKUP(tbl2_2!A536,ishod_substance!A:AD,27,0)</f>
        <v>#N/A</v>
      </c>
      <c r="V536" s="166" t="e">
        <f>VLOOKUP(tbl2_2!A536,ishod_substance!A:AD,29,0)</f>
        <v>#N/A</v>
      </c>
      <c r="W536" s="166" t="e">
        <f>VLOOKUP(tbl2_2!A536,ishod_substance!A:AD,29,0)</f>
        <v>#N/A</v>
      </c>
      <c r="X536" s="4" t="e">
        <f>VLOOKUP(tbl2_2!A536,ishod_substance!A:AD,30,0)</f>
        <v>#N/A</v>
      </c>
      <c r="Y536" s="10" t="e">
        <f>VLOOKUP(tbl2_2!A536,ishod_substance!A:AD,7,0)</f>
        <v>#N/A</v>
      </c>
      <c r="Z536" s="9" t="e">
        <f>VLOOKUP(Y536,quide!$A$2:$B$1006,2,0)</f>
        <v>#N/A</v>
      </c>
      <c r="AA536" s="4" t="e">
        <f>VLOOKUP(Y536,quide!$A$2:$J$1006,10,0)</f>
        <v>#N/A</v>
      </c>
      <c r="AB536" s="50" t="e">
        <f>VLOOKUP(tbl2_2!A536,ishod_substance!A:AD,8,0)</f>
        <v>#N/A</v>
      </c>
      <c r="AC536" s="28" t="e">
        <f t="shared" si="9"/>
        <v>#N/A</v>
      </c>
      <c r="AD536" s="27" t="e">
        <f>VLOOKUP(tbl2_2!A536,ishod_substance!A:AD,9,0)</f>
        <v>#N/A</v>
      </c>
      <c r="AE536" s="8" t="e">
        <f>VLOOKUP(tbl2_2!A536,ishod_substance!A:AD,9,0)</f>
        <v>#N/A</v>
      </c>
      <c r="AF536" s="12"/>
    </row>
    <row r="537" spans="1:32" hidden="1" x14ac:dyDescent="0.25">
      <c r="A537">
        <v>529</v>
      </c>
      <c r="B537" s="85">
        <f>IFERROR(IF(OR(AND(ishod_substance!$O$1=3,OR(VLOOKUP('tbl2'!Y537,quide!A:G,7,0)=2,VLOOKUP('tbl2'!Y537,quide!A:G,7,0)=1)),AND(ishod_substance!$O$1=2,VLOOKUP('tbl2'!Y537,quide!A:I,9,0)=1)),1,0),0)</f>
        <v>0</v>
      </c>
      <c r="C537" s="5" t="e">
        <f>VLOOKUP(tbl2_2!A537,ishod_substance!A:P,2,0)</f>
        <v>#N/A</v>
      </c>
      <c r="D537" s="7" t="e">
        <f>VLOOKUP(tbl2_2!A537,ishod_substance!A:P,3,0)</f>
        <v>#N/A</v>
      </c>
      <c r="E537" s="5" t="e">
        <f>VLOOKUP(tbl2_2!A537,ishod_substance!A:P,11,0)</f>
        <v>#N/A</v>
      </c>
      <c r="F537" s="6" t="e">
        <f>VLOOKUP(tbl2_2!A537,ishod_substance!A:P,15,0)</f>
        <v>#N/A</v>
      </c>
      <c r="G537" s="6" t="e">
        <f>VLOOKUP(tbl2_2!A537,ishod_substance!A:P,12,0)&amp;"/"&amp;VLOOKUP(tbl2_2!A537,ishod_substance!A:P,14,0)</f>
        <v>#N/A</v>
      </c>
      <c r="H537" s="29" t="e">
        <f>VLOOKUP(tbl2_2!A537,ishod_substance!A:P,6,0)</f>
        <v>#N/A</v>
      </c>
      <c r="I537" s="10" t="e">
        <f>VLOOKUP(tbl2_2!A537,ishod_substance!A:P,15,0)</f>
        <v>#N/A</v>
      </c>
      <c r="J537" s="10" t="e">
        <f>VLOOKUP(tbl2_2!A537,ishod_substance!A:P,5,0)</f>
        <v>#N/A</v>
      </c>
      <c r="K537" s="84" t="e">
        <f>VLOOKUP(tbl2_2!A537,ishod_substance!A:Q,17,0)</f>
        <v>#N/A</v>
      </c>
      <c r="L537" s="84" t="e">
        <f>VLOOKUP(tbl2_2!A537,ishod_substance!A:R,18,0)</f>
        <v>#N/A</v>
      </c>
      <c r="M537" s="165" t="e">
        <f>VLOOKUP(tbl2_2!A537,ishod_substance!A:AD,28,0)</f>
        <v>#N/A</v>
      </c>
      <c r="N537" s="4" t="e">
        <f>VLOOKUP(tbl2_2!A537,ishod_substance!A:AD,20,0)</f>
        <v>#N/A</v>
      </c>
      <c r="O537" s="4" t="e">
        <f>VLOOKUP(tbl2_2!A537,ishod_substance!A:AD,21,0)</f>
        <v>#N/A</v>
      </c>
      <c r="P537" s="4" t="e">
        <f>VLOOKUP(tbl2_2!A537,ishod_substance!A:AD,22,0)</f>
        <v>#N/A</v>
      </c>
      <c r="Q537" s="4" t="e">
        <f>VLOOKUP(tbl2_2!A537,ishod_substance!A:AD,23,0)</f>
        <v>#N/A</v>
      </c>
      <c r="R537" s="4" t="e">
        <f>VLOOKUP(tbl2_2!A537,ishod_substance!A:AD,24,0)</f>
        <v>#N/A</v>
      </c>
      <c r="S537" s="4" t="e">
        <f>VLOOKUP(tbl2_2!A537,ishod_substance!A:AD,25,0)</f>
        <v>#N/A</v>
      </c>
      <c r="T537" s="4" t="e">
        <f>VLOOKUP(tbl2_2!A537,ishod_substance!A:AD,26,0)</f>
        <v>#N/A</v>
      </c>
      <c r="U537" s="4" t="e">
        <f>VLOOKUP(tbl2_2!A537,ishod_substance!A:AD,27,0)</f>
        <v>#N/A</v>
      </c>
      <c r="V537" s="166" t="e">
        <f>VLOOKUP(tbl2_2!A537,ishod_substance!A:AD,29,0)</f>
        <v>#N/A</v>
      </c>
      <c r="W537" s="166" t="e">
        <f>VLOOKUP(tbl2_2!A537,ishod_substance!A:AD,29,0)</f>
        <v>#N/A</v>
      </c>
      <c r="X537" s="4" t="e">
        <f>VLOOKUP(tbl2_2!A537,ishod_substance!A:AD,30,0)</f>
        <v>#N/A</v>
      </c>
      <c r="Y537" s="10" t="e">
        <f>VLOOKUP(tbl2_2!A537,ishod_substance!A:AD,7,0)</f>
        <v>#N/A</v>
      </c>
      <c r="Z537" s="9" t="e">
        <f>VLOOKUP(Y537,quide!$A$2:$B$1006,2,0)</f>
        <v>#N/A</v>
      </c>
      <c r="AA537" s="4" t="e">
        <f>VLOOKUP(Y537,quide!$A$2:$J$1006,10,0)</f>
        <v>#N/A</v>
      </c>
      <c r="AB537" s="50" t="e">
        <f>VLOOKUP(tbl2_2!A537,ishod_substance!A:AD,8,0)</f>
        <v>#N/A</v>
      </c>
      <c r="AC537" s="28" t="e">
        <f t="shared" si="9"/>
        <v>#N/A</v>
      </c>
      <c r="AD537" s="27" t="e">
        <f>VLOOKUP(tbl2_2!A537,ishod_substance!A:AD,9,0)</f>
        <v>#N/A</v>
      </c>
      <c r="AE537" s="8" t="e">
        <f>VLOOKUP(tbl2_2!A537,ishod_substance!A:AD,9,0)</f>
        <v>#N/A</v>
      </c>
      <c r="AF537" s="12"/>
    </row>
    <row r="538" spans="1:32" hidden="1" x14ac:dyDescent="0.25">
      <c r="A538">
        <v>530</v>
      </c>
      <c r="B538" s="85">
        <f>IFERROR(IF(OR(AND(ishod_substance!$O$1=3,OR(VLOOKUP('tbl2'!Y538,quide!A:G,7,0)=2,VLOOKUP('tbl2'!Y538,quide!A:G,7,0)=1)),AND(ishod_substance!$O$1=2,VLOOKUP('tbl2'!Y538,quide!A:I,9,0)=1)),1,0),0)</f>
        <v>0</v>
      </c>
      <c r="C538" s="5" t="e">
        <f>VLOOKUP(tbl2_2!A538,ishod_substance!A:P,2,0)</f>
        <v>#N/A</v>
      </c>
      <c r="D538" s="7" t="e">
        <f>VLOOKUP(tbl2_2!A538,ishod_substance!A:P,3,0)</f>
        <v>#N/A</v>
      </c>
      <c r="E538" s="5" t="e">
        <f>VLOOKUP(tbl2_2!A538,ishod_substance!A:P,11,0)</f>
        <v>#N/A</v>
      </c>
      <c r="F538" s="6" t="e">
        <f>VLOOKUP(tbl2_2!A538,ishod_substance!A:P,15,0)</f>
        <v>#N/A</v>
      </c>
      <c r="G538" s="6" t="e">
        <f>VLOOKUP(tbl2_2!A538,ishod_substance!A:P,12,0)&amp;"/"&amp;VLOOKUP(tbl2_2!A538,ishod_substance!A:P,14,0)</f>
        <v>#N/A</v>
      </c>
      <c r="H538" s="29" t="e">
        <f>VLOOKUP(tbl2_2!A538,ishod_substance!A:P,6,0)</f>
        <v>#N/A</v>
      </c>
      <c r="I538" s="10" t="e">
        <f>VLOOKUP(tbl2_2!A538,ishod_substance!A:P,15,0)</f>
        <v>#N/A</v>
      </c>
      <c r="J538" s="10" t="e">
        <f>VLOOKUP(tbl2_2!A538,ishod_substance!A:P,5,0)</f>
        <v>#N/A</v>
      </c>
      <c r="K538" s="84" t="e">
        <f>VLOOKUP(tbl2_2!A538,ishod_substance!A:Q,17,0)</f>
        <v>#N/A</v>
      </c>
      <c r="L538" s="84" t="e">
        <f>VLOOKUP(tbl2_2!A538,ishod_substance!A:R,18,0)</f>
        <v>#N/A</v>
      </c>
      <c r="M538" s="165" t="e">
        <f>VLOOKUP(tbl2_2!A538,ishod_substance!A:AD,28,0)</f>
        <v>#N/A</v>
      </c>
      <c r="N538" s="4" t="e">
        <f>VLOOKUP(tbl2_2!A538,ishod_substance!A:AD,20,0)</f>
        <v>#N/A</v>
      </c>
      <c r="O538" s="4" t="e">
        <f>VLOOKUP(tbl2_2!A538,ishod_substance!A:AD,21,0)</f>
        <v>#N/A</v>
      </c>
      <c r="P538" s="4" t="e">
        <f>VLOOKUP(tbl2_2!A538,ishod_substance!A:AD,22,0)</f>
        <v>#N/A</v>
      </c>
      <c r="Q538" s="4" t="e">
        <f>VLOOKUP(tbl2_2!A538,ishod_substance!A:AD,23,0)</f>
        <v>#N/A</v>
      </c>
      <c r="R538" s="4" t="e">
        <f>VLOOKUP(tbl2_2!A538,ishod_substance!A:AD,24,0)</f>
        <v>#N/A</v>
      </c>
      <c r="S538" s="4" t="e">
        <f>VLOOKUP(tbl2_2!A538,ishod_substance!A:AD,25,0)</f>
        <v>#N/A</v>
      </c>
      <c r="T538" s="4" t="e">
        <f>VLOOKUP(tbl2_2!A538,ishod_substance!A:AD,26,0)</f>
        <v>#N/A</v>
      </c>
      <c r="U538" s="4" t="e">
        <f>VLOOKUP(tbl2_2!A538,ishod_substance!A:AD,27,0)</f>
        <v>#N/A</v>
      </c>
      <c r="V538" s="166" t="e">
        <f>VLOOKUP(tbl2_2!A538,ishod_substance!A:AD,29,0)</f>
        <v>#N/A</v>
      </c>
      <c r="W538" s="166" t="e">
        <f>VLOOKUP(tbl2_2!A538,ishod_substance!A:AD,29,0)</f>
        <v>#N/A</v>
      </c>
      <c r="X538" s="4" t="e">
        <f>VLOOKUP(tbl2_2!A538,ishod_substance!A:AD,30,0)</f>
        <v>#N/A</v>
      </c>
      <c r="Y538" s="10" t="e">
        <f>VLOOKUP(tbl2_2!A538,ishod_substance!A:AD,7,0)</f>
        <v>#N/A</v>
      </c>
      <c r="Z538" s="9" t="e">
        <f>VLOOKUP(Y538,quide!$A$2:$B$1006,2,0)</f>
        <v>#N/A</v>
      </c>
      <c r="AA538" s="4" t="e">
        <f>VLOOKUP(Y538,quide!$A$2:$J$1006,10,0)</f>
        <v>#N/A</v>
      </c>
      <c r="AB538" s="50" t="e">
        <f>VLOOKUP(tbl2_2!A538,ishod_substance!A:AD,8,0)</f>
        <v>#N/A</v>
      </c>
      <c r="AC538" s="28" t="e">
        <f t="shared" si="9"/>
        <v>#N/A</v>
      </c>
      <c r="AD538" s="27" t="e">
        <f>VLOOKUP(tbl2_2!A538,ishod_substance!A:AD,9,0)</f>
        <v>#N/A</v>
      </c>
      <c r="AE538" s="8" t="e">
        <f>VLOOKUP(tbl2_2!A538,ishod_substance!A:AD,9,0)</f>
        <v>#N/A</v>
      </c>
      <c r="AF538" s="12"/>
    </row>
    <row r="539" spans="1:32" hidden="1" x14ac:dyDescent="0.25">
      <c r="A539">
        <v>531</v>
      </c>
      <c r="B539" s="85">
        <f>IFERROR(IF(OR(AND(ishod_substance!$O$1=3,OR(VLOOKUP('tbl2'!Y539,quide!A:G,7,0)=2,VLOOKUP('tbl2'!Y539,quide!A:G,7,0)=1)),AND(ishod_substance!$O$1=2,VLOOKUP('tbl2'!Y539,quide!A:I,9,0)=1)),1,0),0)</f>
        <v>0</v>
      </c>
      <c r="C539" s="5" t="e">
        <f>VLOOKUP(tbl2_2!A539,ishod_substance!A:P,2,0)</f>
        <v>#N/A</v>
      </c>
      <c r="D539" s="7" t="e">
        <f>VLOOKUP(tbl2_2!A539,ishod_substance!A:P,3,0)</f>
        <v>#N/A</v>
      </c>
      <c r="E539" s="5" t="e">
        <f>VLOOKUP(tbl2_2!A539,ishod_substance!A:P,11,0)</f>
        <v>#N/A</v>
      </c>
      <c r="F539" s="6" t="e">
        <f>VLOOKUP(tbl2_2!A539,ishod_substance!A:P,15,0)</f>
        <v>#N/A</v>
      </c>
      <c r="G539" s="6" t="e">
        <f>VLOOKUP(tbl2_2!A539,ishod_substance!A:P,12,0)&amp;"/"&amp;VLOOKUP(tbl2_2!A539,ishod_substance!A:P,14,0)</f>
        <v>#N/A</v>
      </c>
      <c r="H539" s="29" t="e">
        <f>VLOOKUP(tbl2_2!A539,ishod_substance!A:P,6,0)</f>
        <v>#N/A</v>
      </c>
      <c r="I539" s="10" t="e">
        <f>VLOOKUP(tbl2_2!A539,ishod_substance!A:P,15,0)</f>
        <v>#N/A</v>
      </c>
      <c r="J539" s="10" t="e">
        <f>VLOOKUP(tbl2_2!A539,ishod_substance!A:P,5,0)</f>
        <v>#N/A</v>
      </c>
      <c r="K539" s="84" t="e">
        <f>VLOOKUP(tbl2_2!A539,ishod_substance!A:Q,17,0)</f>
        <v>#N/A</v>
      </c>
      <c r="L539" s="84" t="e">
        <f>VLOOKUP(tbl2_2!A539,ishod_substance!A:R,18,0)</f>
        <v>#N/A</v>
      </c>
      <c r="M539" s="165" t="e">
        <f>VLOOKUP(tbl2_2!A539,ishod_substance!A:AD,28,0)</f>
        <v>#N/A</v>
      </c>
      <c r="N539" s="4" t="e">
        <f>VLOOKUP(tbl2_2!A539,ishod_substance!A:AD,20,0)</f>
        <v>#N/A</v>
      </c>
      <c r="O539" s="4" t="e">
        <f>VLOOKUP(tbl2_2!A539,ishod_substance!A:AD,21,0)</f>
        <v>#N/A</v>
      </c>
      <c r="P539" s="4" t="e">
        <f>VLOOKUP(tbl2_2!A539,ishod_substance!A:AD,22,0)</f>
        <v>#N/A</v>
      </c>
      <c r="Q539" s="4" t="e">
        <f>VLOOKUP(tbl2_2!A539,ishod_substance!A:AD,23,0)</f>
        <v>#N/A</v>
      </c>
      <c r="R539" s="4" t="e">
        <f>VLOOKUP(tbl2_2!A539,ishod_substance!A:AD,24,0)</f>
        <v>#N/A</v>
      </c>
      <c r="S539" s="4" t="e">
        <f>VLOOKUP(tbl2_2!A539,ishod_substance!A:AD,25,0)</f>
        <v>#N/A</v>
      </c>
      <c r="T539" s="4" t="e">
        <f>VLOOKUP(tbl2_2!A539,ishod_substance!A:AD,26,0)</f>
        <v>#N/A</v>
      </c>
      <c r="U539" s="4" t="e">
        <f>VLOOKUP(tbl2_2!A539,ishod_substance!A:AD,27,0)</f>
        <v>#N/A</v>
      </c>
      <c r="V539" s="166" t="e">
        <f>VLOOKUP(tbl2_2!A539,ishod_substance!A:AD,29,0)</f>
        <v>#N/A</v>
      </c>
      <c r="W539" s="166" t="e">
        <f>VLOOKUP(tbl2_2!A539,ishod_substance!A:AD,29,0)</f>
        <v>#N/A</v>
      </c>
      <c r="X539" s="4" t="e">
        <f>VLOOKUP(tbl2_2!A539,ishod_substance!A:AD,30,0)</f>
        <v>#N/A</v>
      </c>
      <c r="Y539" s="10" t="e">
        <f>VLOOKUP(tbl2_2!A539,ishod_substance!A:AD,7,0)</f>
        <v>#N/A</v>
      </c>
      <c r="Z539" s="9" t="e">
        <f>VLOOKUP(Y539,quide!$A$2:$B$1006,2,0)</f>
        <v>#N/A</v>
      </c>
      <c r="AA539" s="4" t="e">
        <f>VLOOKUP(Y539,quide!$A$2:$J$1006,10,0)</f>
        <v>#N/A</v>
      </c>
      <c r="AB539" s="50" t="e">
        <f>VLOOKUP(tbl2_2!A539,ishod_substance!A:AD,8,0)</f>
        <v>#N/A</v>
      </c>
      <c r="AC539" s="28" t="e">
        <f t="shared" si="9"/>
        <v>#N/A</v>
      </c>
      <c r="AD539" s="27" t="e">
        <f>VLOOKUP(tbl2_2!A539,ishod_substance!A:AD,9,0)</f>
        <v>#N/A</v>
      </c>
      <c r="AE539" s="8" t="e">
        <f>VLOOKUP(tbl2_2!A539,ishod_substance!A:AD,9,0)</f>
        <v>#N/A</v>
      </c>
      <c r="AF539" s="12"/>
    </row>
    <row r="540" spans="1:32" hidden="1" x14ac:dyDescent="0.25">
      <c r="A540">
        <v>532</v>
      </c>
      <c r="B540" s="85">
        <f>IFERROR(IF(OR(AND(ishod_substance!$O$1=3,OR(VLOOKUP('tbl2'!Y540,quide!A:G,7,0)=2,VLOOKUP('tbl2'!Y540,quide!A:G,7,0)=1)),AND(ishod_substance!$O$1=2,VLOOKUP('tbl2'!Y540,quide!A:I,9,0)=1)),1,0),0)</f>
        <v>0</v>
      </c>
      <c r="C540" s="5" t="e">
        <f>VLOOKUP(tbl2_2!A540,ishod_substance!A:P,2,0)</f>
        <v>#N/A</v>
      </c>
      <c r="D540" s="7" t="e">
        <f>VLOOKUP(tbl2_2!A540,ishod_substance!A:P,3,0)</f>
        <v>#N/A</v>
      </c>
      <c r="E540" s="5" t="e">
        <f>VLOOKUP(tbl2_2!A540,ishod_substance!A:P,11,0)</f>
        <v>#N/A</v>
      </c>
      <c r="F540" s="6" t="e">
        <f>VLOOKUP(tbl2_2!A540,ishod_substance!A:P,15,0)</f>
        <v>#N/A</v>
      </c>
      <c r="G540" s="6" t="e">
        <f>VLOOKUP(tbl2_2!A540,ishod_substance!A:P,12,0)&amp;"/"&amp;VLOOKUP(tbl2_2!A540,ishod_substance!A:P,14,0)</f>
        <v>#N/A</v>
      </c>
      <c r="H540" s="29" t="e">
        <f>VLOOKUP(tbl2_2!A540,ishod_substance!A:P,6,0)</f>
        <v>#N/A</v>
      </c>
      <c r="I540" s="10" t="e">
        <f>VLOOKUP(tbl2_2!A540,ishod_substance!A:P,15,0)</f>
        <v>#N/A</v>
      </c>
      <c r="J540" s="10" t="e">
        <f>VLOOKUP(tbl2_2!A540,ishod_substance!A:P,5,0)</f>
        <v>#N/A</v>
      </c>
      <c r="K540" s="84" t="e">
        <f>VLOOKUP(tbl2_2!A540,ishod_substance!A:Q,17,0)</f>
        <v>#N/A</v>
      </c>
      <c r="L540" s="84" t="e">
        <f>VLOOKUP(tbl2_2!A540,ishod_substance!A:R,18,0)</f>
        <v>#N/A</v>
      </c>
      <c r="M540" s="165" t="e">
        <f>VLOOKUP(tbl2_2!A540,ishod_substance!A:AD,28,0)</f>
        <v>#N/A</v>
      </c>
      <c r="N540" s="4" t="e">
        <f>VLOOKUP(tbl2_2!A540,ishod_substance!A:AD,20,0)</f>
        <v>#N/A</v>
      </c>
      <c r="O540" s="4" t="e">
        <f>VLOOKUP(tbl2_2!A540,ishod_substance!A:AD,21,0)</f>
        <v>#N/A</v>
      </c>
      <c r="P540" s="4" t="e">
        <f>VLOOKUP(tbl2_2!A540,ishod_substance!A:AD,22,0)</f>
        <v>#N/A</v>
      </c>
      <c r="Q540" s="4" t="e">
        <f>VLOOKUP(tbl2_2!A540,ishod_substance!A:AD,23,0)</f>
        <v>#N/A</v>
      </c>
      <c r="R540" s="4" t="e">
        <f>VLOOKUP(tbl2_2!A540,ishod_substance!A:AD,24,0)</f>
        <v>#N/A</v>
      </c>
      <c r="S540" s="4" t="e">
        <f>VLOOKUP(tbl2_2!A540,ishod_substance!A:AD,25,0)</f>
        <v>#N/A</v>
      </c>
      <c r="T540" s="4" t="e">
        <f>VLOOKUP(tbl2_2!A540,ishod_substance!A:AD,26,0)</f>
        <v>#N/A</v>
      </c>
      <c r="U540" s="4" t="e">
        <f>VLOOKUP(tbl2_2!A540,ishod_substance!A:AD,27,0)</f>
        <v>#N/A</v>
      </c>
      <c r="V540" s="166" t="e">
        <f>VLOOKUP(tbl2_2!A540,ishod_substance!A:AD,29,0)</f>
        <v>#N/A</v>
      </c>
      <c r="W540" s="166" t="e">
        <f>VLOOKUP(tbl2_2!A540,ishod_substance!A:AD,29,0)</f>
        <v>#N/A</v>
      </c>
      <c r="X540" s="4" t="e">
        <f>VLOOKUP(tbl2_2!A540,ishod_substance!A:AD,30,0)</f>
        <v>#N/A</v>
      </c>
      <c r="Y540" s="10" t="e">
        <f>VLOOKUP(tbl2_2!A540,ishod_substance!A:AD,7,0)</f>
        <v>#N/A</v>
      </c>
      <c r="Z540" s="9" t="e">
        <f>VLOOKUP(Y540,quide!$A$2:$B$1006,2,0)</f>
        <v>#N/A</v>
      </c>
      <c r="AA540" s="4" t="e">
        <f>VLOOKUP(Y540,quide!$A$2:$J$1006,10,0)</f>
        <v>#N/A</v>
      </c>
      <c r="AB540" s="50" t="e">
        <f>VLOOKUP(tbl2_2!A540,ishod_substance!A:AD,8,0)</f>
        <v>#N/A</v>
      </c>
      <c r="AC540" s="28" t="e">
        <f t="shared" si="9"/>
        <v>#N/A</v>
      </c>
      <c r="AD540" s="27" t="e">
        <f>VLOOKUP(tbl2_2!A540,ishod_substance!A:AD,9,0)</f>
        <v>#N/A</v>
      </c>
      <c r="AE540" s="8" t="e">
        <f>VLOOKUP(tbl2_2!A540,ishod_substance!A:AD,9,0)</f>
        <v>#N/A</v>
      </c>
      <c r="AF540" s="12"/>
    </row>
    <row r="541" spans="1:32" hidden="1" x14ac:dyDescent="0.25">
      <c r="A541">
        <v>533</v>
      </c>
      <c r="B541" s="85">
        <f>IFERROR(IF(OR(AND(ishod_substance!$O$1=3,OR(VLOOKUP('tbl2'!Y541,quide!A:G,7,0)=2,VLOOKUP('tbl2'!Y541,quide!A:G,7,0)=1)),AND(ishod_substance!$O$1=2,VLOOKUP('tbl2'!Y541,quide!A:I,9,0)=1)),1,0),0)</f>
        <v>0</v>
      </c>
      <c r="C541" s="5" t="e">
        <f>VLOOKUP(tbl2_2!A541,ishod_substance!A:P,2,0)</f>
        <v>#N/A</v>
      </c>
      <c r="D541" s="7" t="e">
        <f>VLOOKUP(tbl2_2!A541,ishod_substance!A:P,3,0)</f>
        <v>#N/A</v>
      </c>
      <c r="E541" s="5" t="e">
        <f>VLOOKUP(tbl2_2!A541,ishod_substance!A:P,11,0)</f>
        <v>#N/A</v>
      </c>
      <c r="F541" s="6" t="e">
        <f>VLOOKUP(tbl2_2!A541,ishod_substance!A:P,15,0)</f>
        <v>#N/A</v>
      </c>
      <c r="G541" s="6" t="e">
        <f>VLOOKUP(tbl2_2!A541,ishod_substance!A:P,12,0)&amp;"/"&amp;VLOOKUP(tbl2_2!A541,ishod_substance!A:P,14,0)</f>
        <v>#N/A</v>
      </c>
      <c r="H541" s="29" t="e">
        <f>VLOOKUP(tbl2_2!A541,ishod_substance!A:P,6,0)</f>
        <v>#N/A</v>
      </c>
      <c r="I541" s="10" t="e">
        <f>VLOOKUP(tbl2_2!A541,ishod_substance!A:P,15,0)</f>
        <v>#N/A</v>
      </c>
      <c r="J541" s="10" t="e">
        <f>VLOOKUP(tbl2_2!A541,ishod_substance!A:P,5,0)</f>
        <v>#N/A</v>
      </c>
      <c r="K541" s="84" t="e">
        <f>VLOOKUP(tbl2_2!A541,ishod_substance!A:Q,17,0)</f>
        <v>#N/A</v>
      </c>
      <c r="L541" s="84" t="e">
        <f>VLOOKUP(tbl2_2!A541,ishod_substance!A:R,18,0)</f>
        <v>#N/A</v>
      </c>
      <c r="M541" s="165" t="e">
        <f>VLOOKUP(tbl2_2!A541,ishod_substance!A:AD,28,0)</f>
        <v>#N/A</v>
      </c>
      <c r="N541" s="4" t="e">
        <f>VLOOKUP(tbl2_2!A541,ishod_substance!A:AD,20,0)</f>
        <v>#N/A</v>
      </c>
      <c r="O541" s="4" t="e">
        <f>VLOOKUP(tbl2_2!A541,ishod_substance!A:AD,21,0)</f>
        <v>#N/A</v>
      </c>
      <c r="P541" s="4" t="e">
        <f>VLOOKUP(tbl2_2!A541,ishod_substance!A:AD,22,0)</f>
        <v>#N/A</v>
      </c>
      <c r="Q541" s="4" t="e">
        <f>VLOOKUP(tbl2_2!A541,ishod_substance!A:AD,23,0)</f>
        <v>#N/A</v>
      </c>
      <c r="R541" s="4" t="e">
        <f>VLOOKUP(tbl2_2!A541,ishod_substance!A:AD,24,0)</f>
        <v>#N/A</v>
      </c>
      <c r="S541" s="4" t="e">
        <f>VLOOKUP(tbl2_2!A541,ishod_substance!A:AD,25,0)</f>
        <v>#N/A</v>
      </c>
      <c r="T541" s="4" t="e">
        <f>VLOOKUP(tbl2_2!A541,ishod_substance!A:AD,26,0)</f>
        <v>#N/A</v>
      </c>
      <c r="U541" s="4" t="e">
        <f>VLOOKUP(tbl2_2!A541,ishod_substance!A:AD,27,0)</f>
        <v>#N/A</v>
      </c>
      <c r="V541" s="166" t="e">
        <f>VLOOKUP(tbl2_2!A541,ishod_substance!A:AD,29,0)</f>
        <v>#N/A</v>
      </c>
      <c r="W541" s="166" t="e">
        <f>VLOOKUP(tbl2_2!A541,ishod_substance!A:AD,29,0)</f>
        <v>#N/A</v>
      </c>
      <c r="X541" s="4" t="e">
        <f>VLOOKUP(tbl2_2!A541,ishod_substance!A:AD,30,0)</f>
        <v>#N/A</v>
      </c>
      <c r="Y541" s="10" t="e">
        <f>VLOOKUP(tbl2_2!A541,ishod_substance!A:AD,7,0)</f>
        <v>#N/A</v>
      </c>
      <c r="Z541" s="9" t="e">
        <f>VLOOKUP(Y541,quide!$A$2:$B$1006,2,0)</f>
        <v>#N/A</v>
      </c>
      <c r="AA541" s="4" t="e">
        <f>VLOOKUP(Y541,quide!$A$2:$J$1006,10,0)</f>
        <v>#N/A</v>
      </c>
      <c r="AB541" s="50" t="e">
        <f>VLOOKUP(tbl2_2!A541,ishod_substance!A:AD,8,0)</f>
        <v>#N/A</v>
      </c>
      <c r="AC541" s="28" t="e">
        <f t="shared" si="9"/>
        <v>#N/A</v>
      </c>
      <c r="AD541" s="27" t="e">
        <f>VLOOKUP(tbl2_2!A541,ishod_substance!A:AD,9,0)</f>
        <v>#N/A</v>
      </c>
      <c r="AE541" s="8" t="e">
        <f>VLOOKUP(tbl2_2!A541,ishod_substance!A:AD,9,0)</f>
        <v>#N/A</v>
      </c>
      <c r="AF541" s="12"/>
    </row>
    <row r="542" spans="1:32" hidden="1" x14ac:dyDescent="0.25">
      <c r="A542">
        <v>534</v>
      </c>
      <c r="B542" s="85">
        <f>IFERROR(IF(OR(AND(ishod_substance!$O$1=3,OR(VLOOKUP('tbl2'!Y542,quide!A:G,7,0)=2,VLOOKUP('tbl2'!Y542,quide!A:G,7,0)=1)),AND(ishod_substance!$O$1=2,VLOOKUP('tbl2'!Y542,quide!A:I,9,0)=1)),1,0),0)</f>
        <v>0</v>
      </c>
      <c r="C542" s="5" t="e">
        <f>VLOOKUP(tbl2_2!A542,ishod_substance!A:P,2,0)</f>
        <v>#N/A</v>
      </c>
      <c r="D542" s="7" t="e">
        <f>VLOOKUP(tbl2_2!A542,ishod_substance!A:P,3,0)</f>
        <v>#N/A</v>
      </c>
      <c r="E542" s="5" t="e">
        <f>VLOOKUP(tbl2_2!A542,ishod_substance!A:P,11,0)</f>
        <v>#N/A</v>
      </c>
      <c r="F542" s="6" t="e">
        <f>VLOOKUP(tbl2_2!A542,ishod_substance!A:P,15,0)</f>
        <v>#N/A</v>
      </c>
      <c r="G542" s="6" t="e">
        <f>VLOOKUP(tbl2_2!A542,ishod_substance!A:P,12,0)&amp;"/"&amp;VLOOKUP(tbl2_2!A542,ishod_substance!A:P,14,0)</f>
        <v>#N/A</v>
      </c>
      <c r="H542" s="29" t="e">
        <f>VLOOKUP(tbl2_2!A542,ishod_substance!A:P,6,0)</f>
        <v>#N/A</v>
      </c>
      <c r="I542" s="10" t="e">
        <f>VLOOKUP(tbl2_2!A542,ishod_substance!A:P,15,0)</f>
        <v>#N/A</v>
      </c>
      <c r="J542" s="10" t="e">
        <f>VLOOKUP(tbl2_2!A542,ishod_substance!A:P,5,0)</f>
        <v>#N/A</v>
      </c>
      <c r="K542" s="84" t="e">
        <f>VLOOKUP(tbl2_2!A542,ishod_substance!A:Q,17,0)</f>
        <v>#N/A</v>
      </c>
      <c r="L542" s="84" t="e">
        <f>VLOOKUP(tbl2_2!A542,ishod_substance!A:R,18,0)</f>
        <v>#N/A</v>
      </c>
      <c r="M542" s="165" t="e">
        <f>VLOOKUP(tbl2_2!A542,ishod_substance!A:AD,28,0)</f>
        <v>#N/A</v>
      </c>
      <c r="N542" s="4" t="e">
        <f>VLOOKUP(tbl2_2!A542,ishod_substance!A:AD,20,0)</f>
        <v>#N/A</v>
      </c>
      <c r="O542" s="4" t="e">
        <f>VLOOKUP(tbl2_2!A542,ishod_substance!A:AD,21,0)</f>
        <v>#N/A</v>
      </c>
      <c r="P542" s="4" t="e">
        <f>VLOOKUP(tbl2_2!A542,ishod_substance!A:AD,22,0)</f>
        <v>#N/A</v>
      </c>
      <c r="Q542" s="4" t="e">
        <f>VLOOKUP(tbl2_2!A542,ishod_substance!A:AD,23,0)</f>
        <v>#N/A</v>
      </c>
      <c r="R542" s="4" t="e">
        <f>VLOOKUP(tbl2_2!A542,ishod_substance!A:AD,24,0)</f>
        <v>#N/A</v>
      </c>
      <c r="S542" s="4" t="e">
        <f>VLOOKUP(tbl2_2!A542,ishod_substance!A:AD,25,0)</f>
        <v>#N/A</v>
      </c>
      <c r="T542" s="4" t="e">
        <f>VLOOKUP(tbl2_2!A542,ishod_substance!A:AD,26,0)</f>
        <v>#N/A</v>
      </c>
      <c r="U542" s="4" t="e">
        <f>VLOOKUP(tbl2_2!A542,ishod_substance!A:AD,27,0)</f>
        <v>#N/A</v>
      </c>
      <c r="V542" s="166" t="e">
        <f>VLOOKUP(tbl2_2!A542,ishod_substance!A:AD,29,0)</f>
        <v>#N/A</v>
      </c>
      <c r="W542" s="166" t="e">
        <f>VLOOKUP(tbl2_2!A542,ishod_substance!A:AD,29,0)</f>
        <v>#N/A</v>
      </c>
      <c r="X542" s="4" t="e">
        <f>VLOOKUP(tbl2_2!A542,ishod_substance!A:AD,30,0)</f>
        <v>#N/A</v>
      </c>
      <c r="Y542" s="10" t="e">
        <f>VLOOKUP(tbl2_2!A542,ishod_substance!A:AD,7,0)</f>
        <v>#N/A</v>
      </c>
      <c r="Z542" s="9" t="e">
        <f>VLOOKUP(Y542,quide!$A$2:$B$1006,2,0)</f>
        <v>#N/A</v>
      </c>
      <c r="AA542" s="4" t="e">
        <f>VLOOKUP(Y542,quide!$A$2:$J$1006,10,0)</f>
        <v>#N/A</v>
      </c>
      <c r="AB542" s="50" t="e">
        <f>VLOOKUP(tbl2_2!A542,ishod_substance!A:AD,8,0)</f>
        <v>#N/A</v>
      </c>
      <c r="AC542" s="28" t="e">
        <f t="shared" si="9"/>
        <v>#N/A</v>
      </c>
      <c r="AD542" s="27" t="e">
        <f>VLOOKUP(tbl2_2!A542,ishod_substance!A:AD,9,0)</f>
        <v>#N/A</v>
      </c>
      <c r="AE542" s="8" t="e">
        <f>VLOOKUP(tbl2_2!A542,ishod_substance!A:AD,9,0)</f>
        <v>#N/A</v>
      </c>
      <c r="AF542" s="12"/>
    </row>
    <row r="543" spans="1:32" hidden="1" x14ac:dyDescent="0.25">
      <c r="A543">
        <v>535</v>
      </c>
      <c r="B543" s="85">
        <f>IFERROR(IF(OR(AND(ishod_substance!$O$1=3,OR(VLOOKUP('tbl2'!Y543,quide!A:G,7,0)=2,VLOOKUP('tbl2'!Y543,quide!A:G,7,0)=1)),AND(ishod_substance!$O$1=2,VLOOKUP('tbl2'!Y543,quide!A:I,9,0)=1)),1,0),0)</f>
        <v>0</v>
      </c>
      <c r="C543" s="5" t="e">
        <f>VLOOKUP(tbl2_2!A543,ishod_substance!A:P,2,0)</f>
        <v>#N/A</v>
      </c>
      <c r="D543" s="7" t="e">
        <f>VLOOKUP(tbl2_2!A543,ishod_substance!A:P,3,0)</f>
        <v>#N/A</v>
      </c>
      <c r="E543" s="5" t="e">
        <f>VLOOKUP(tbl2_2!A543,ishod_substance!A:P,11,0)</f>
        <v>#N/A</v>
      </c>
      <c r="F543" s="6" t="e">
        <f>VLOOKUP(tbl2_2!A543,ishod_substance!A:P,15,0)</f>
        <v>#N/A</v>
      </c>
      <c r="G543" s="6" t="e">
        <f>VLOOKUP(tbl2_2!A543,ishod_substance!A:P,12,0)&amp;"/"&amp;VLOOKUP(tbl2_2!A543,ishod_substance!A:P,14,0)</f>
        <v>#N/A</v>
      </c>
      <c r="H543" s="29" t="e">
        <f>VLOOKUP(tbl2_2!A543,ishod_substance!A:P,6,0)</f>
        <v>#N/A</v>
      </c>
      <c r="I543" s="10" t="e">
        <f>VLOOKUP(tbl2_2!A543,ishod_substance!A:P,15,0)</f>
        <v>#N/A</v>
      </c>
      <c r="J543" s="10" t="e">
        <f>VLOOKUP(tbl2_2!A543,ishod_substance!A:P,5,0)</f>
        <v>#N/A</v>
      </c>
      <c r="K543" s="84" t="e">
        <f>VLOOKUP(tbl2_2!A543,ishod_substance!A:Q,17,0)</f>
        <v>#N/A</v>
      </c>
      <c r="L543" s="84" t="e">
        <f>VLOOKUP(tbl2_2!A543,ishod_substance!A:R,18,0)</f>
        <v>#N/A</v>
      </c>
      <c r="M543" s="165" t="e">
        <f>VLOOKUP(tbl2_2!A543,ishod_substance!A:AD,28,0)</f>
        <v>#N/A</v>
      </c>
      <c r="N543" s="4" t="e">
        <f>VLOOKUP(tbl2_2!A543,ishod_substance!A:AD,20,0)</f>
        <v>#N/A</v>
      </c>
      <c r="O543" s="4" t="e">
        <f>VLOOKUP(tbl2_2!A543,ishod_substance!A:AD,21,0)</f>
        <v>#N/A</v>
      </c>
      <c r="P543" s="4" t="e">
        <f>VLOOKUP(tbl2_2!A543,ishod_substance!A:AD,22,0)</f>
        <v>#N/A</v>
      </c>
      <c r="Q543" s="4" t="e">
        <f>VLOOKUP(tbl2_2!A543,ishod_substance!A:AD,23,0)</f>
        <v>#N/A</v>
      </c>
      <c r="R543" s="4" t="e">
        <f>VLOOKUP(tbl2_2!A543,ishod_substance!A:AD,24,0)</f>
        <v>#N/A</v>
      </c>
      <c r="S543" s="4" t="e">
        <f>VLOOKUP(tbl2_2!A543,ishod_substance!A:AD,25,0)</f>
        <v>#N/A</v>
      </c>
      <c r="T543" s="4" t="e">
        <f>VLOOKUP(tbl2_2!A543,ishod_substance!A:AD,26,0)</f>
        <v>#N/A</v>
      </c>
      <c r="U543" s="4" t="e">
        <f>VLOOKUP(tbl2_2!A543,ishod_substance!A:AD,27,0)</f>
        <v>#N/A</v>
      </c>
      <c r="V543" s="166" t="e">
        <f>VLOOKUP(tbl2_2!A543,ishod_substance!A:AD,29,0)</f>
        <v>#N/A</v>
      </c>
      <c r="W543" s="166" t="e">
        <f>VLOOKUP(tbl2_2!A543,ishod_substance!A:AD,29,0)</f>
        <v>#N/A</v>
      </c>
      <c r="X543" s="4" t="e">
        <f>VLOOKUP(tbl2_2!A543,ishod_substance!A:AD,30,0)</f>
        <v>#N/A</v>
      </c>
      <c r="Y543" s="10" t="e">
        <f>VLOOKUP(tbl2_2!A543,ishod_substance!A:AD,7,0)</f>
        <v>#N/A</v>
      </c>
      <c r="Z543" s="9" t="e">
        <f>VLOOKUP(Y543,quide!$A$2:$B$1006,2,0)</f>
        <v>#N/A</v>
      </c>
      <c r="AA543" s="4" t="e">
        <f>VLOOKUP(Y543,quide!$A$2:$J$1006,10,0)</f>
        <v>#N/A</v>
      </c>
      <c r="AB543" s="50" t="e">
        <f>VLOOKUP(tbl2_2!A543,ishod_substance!A:AD,8,0)</f>
        <v>#N/A</v>
      </c>
      <c r="AC543" s="28" t="e">
        <f t="shared" si="9"/>
        <v>#N/A</v>
      </c>
      <c r="AD543" s="27" t="e">
        <f>VLOOKUP(tbl2_2!A543,ishod_substance!A:AD,9,0)</f>
        <v>#N/A</v>
      </c>
      <c r="AE543" s="8" t="e">
        <f>VLOOKUP(tbl2_2!A543,ishod_substance!A:AD,9,0)</f>
        <v>#N/A</v>
      </c>
      <c r="AF543" s="12"/>
    </row>
    <row r="544" spans="1:32" hidden="1" x14ac:dyDescent="0.25">
      <c r="A544">
        <v>536</v>
      </c>
      <c r="B544" s="85">
        <f>IFERROR(IF(OR(AND(ishod_substance!$O$1=3,OR(VLOOKUP('tbl2'!Y544,quide!A:G,7,0)=2,VLOOKUP('tbl2'!Y544,quide!A:G,7,0)=1)),AND(ishod_substance!$O$1=2,VLOOKUP('tbl2'!Y544,quide!A:I,9,0)=1)),1,0),0)</f>
        <v>0</v>
      </c>
      <c r="C544" s="5" t="e">
        <f>VLOOKUP(tbl2_2!A544,ishod_substance!A:P,2,0)</f>
        <v>#N/A</v>
      </c>
      <c r="D544" s="7" t="e">
        <f>VLOOKUP(tbl2_2!A544,ishod_substance!A:P,3,0)</f>
        <v>#N/A</v>
      </c>
      <c r="E544" s="5" t="e">
        <f>VLOOKUP(tbl2_2!A544,ishod_substance!A:P,11,0)</f>
        <v>#N/A</v>
      </c>
      <c r="F544" s="6" t="e">
        <f>VLOOKUP(tbl2_2!A544,ishod_substance!A:P,15,0)</f>
        <v>#N/A</v>
      </c>
      <c r="G544" s="6" t="e">
        <f>VLOOKUP(tbl2_2!A544,ishod_substance!A:P,12,0)&amp;"/"&amp;VLOOKUP(tbl2_2!A544,ishod_substance!A:P,14,0)</f>
        <v>#N/A</v>
      </c>
      <c r="H544" s="29" t="e">
        <f>VLOOKUP(tbl2_2!A544,ishod_substance!A:P,6,0)</f>
        <v>#N/A</v>
      </c>
      <c r="I544" s="10" t="e">
        <f>VLOOKUP(tbl2_2!A544,ishod_substance!A:P,15,0)</f>
        <v>#N/A</v>
      </c>
      <c r="J544" s="10" t="e">
        <f>VLOOKUP(tbl2_2!A544,ishod_substance!A:P,5,0)</f>
        <v>#N/A</v>
      </c>
      <c r="K544" s="84" t="e">
        <f>VLOOKUP(tbl2_2!A544,ishod_substance!A:Q,17,0)</f>
        <v>#N/A</v>
      </c>
      <c r="L544" s="84" t="e">
        <f>VLOOKUP(tbl2_2!A544,ishod_substance!A:R,18,0)</f>
        <v>#N/A</v>
      </c>
      <c r="M544" s="165" t="e">
        <f>VLOOKUP(tbl2_2!A544,ishod_substance!A:AD,28,0)</f>
        <v>#N/A</v>
      </c>
      <c r="N544" s="4" t="e">
        <f>VLOOKUP(tbl2_2!A544,ishod_substance!A:AD,20,0)</f>
        <v>#N/A</v>
      </c>
      <c r="O544" s="4" t="e">
        <f>VLOOKUP(tbl2_2!A544,ishod_substance!A:AD,21,0)</f>
        <v>#N/A</v>
      </c>
      <c r="P544" s="4" t="e">
        <f>VLOOKUP(tbl2_2!A544,ishod_substance!A:AD,22,0)</f>
        <v>#N/A</v>
      </c>
      <c r="Q544" s="4" t="e">
        <f>VLOOKUP(tbl2_2!A544,ishod_substance!A:AD,23,0)</f>
        <v>#N/A</v>
      </c>
      <c r="R544" s="4" t="e">
        <f>VLOOKUP(tbl2_2!A544,ishod_substance!A:AD,24,0)</f>
        <v>#N/A</v>
      </c>
      <c r="S544" s="4" t="e">
        <f>VLOOKUP(tbl2_2!A544,ishod_substance!A:AD,25,0)</f>
        <v>#N/A</v>
      </c>
      <c r="T544" s="4" t="e">
        <f>VLOOKUP(tbl2_2!A544,ishod_substance!A:AD,26,0)</f>
        <v>#N/A</v>
      </c>
      <c r="U544" s="4" t="e">
        <f>VLOOKUP(tbl2_2!A544,ishod_substance!A:AD,27,0)</f>
        <v>#N/A</v>
      </c>
      <c r="V544" s="166" t="e">
        <f>VLOOKUP(tbl2_2!A544,ishod_substance!A:AD,29,0)</f>
        <v>#N/A</v>
      </c>
      <c r="W544" s="166" t="e">
        <f>VLOOKUP(tbl2_2!A544,ishod_substance!A:AD,29,0)</f>
        <v>#N/A</v>
      </c>
      <c r="X544" s="4" t="e">
        <f>VLOOKUP(tbl2_2!A544,ishod_substance!A:AD,30,0)</f>
        <v>#N/A</v>
      </c>
      <c r="Y544" s="10" t="e">
        <f>VLOOKUP(tbl2_2!A544,ishod_substance!A:AD,7,0)</f>
        <v>#N/A</v>
      </c>
      <c r="Z544" s="9" t="e">
        <f>VLOOKUP(Y544,quide!$A$2:$B$1006,2,0)</f>
        <v>#N/A</v>
      </c>
      <c r="AA544" s="4" t="e">
        <f>VLOOKUP(Y544,quide!$A$2:$J$1006,10,0)</f>
        <v>#N/A</v>
      </c>
      <c r="AB544" s="50" t="e">
        <f>VLOOKUP(tbl2_2!A544,ishod_substance!A:AD,8,0)</f>
        <v>#N/A</v>
      </c>
      <c r="AC544" s="28" t="e">
        <f t="shared" si="9"/>
        <v>#N/A</v>
      </c>
      <c r="AD544" s="27" t="e">
        <f>VLOOKUP(tbl2_2!A544,ishod_substance!A:AD,9,0)</f>
        <v>#N/A</v>
      </c>
      <c r="AE544" s="8" t="e">
        <f>VLOOKUP(tbl2_2!A544,ishod_substance!A:AD,9,0)</f>
        <v>#N/A</v>
      </c>
      <c r="AF544" s="12"/>
    </row>
    <row r="545" spans="1:32" hidden="1" x14ac:dyDescent="0.25">
      <c r="A545">
        <v>537</v>
      </c>
      <c r="B545" s="85">
        <f>IFERROR(IF(OR(AND(ishod_substance!$O$1=3,OR(VLOOKUP('tbl2'!Y545,quide!A:G,7,0)=2,VLOOKUP('tbl2'!Y545,quide!A:G,7,0)=1)),AND(ishod_substance!$O$1=2,VLOOKUP('tbl2'!Y545,quide!A:I,9,0)=1)),1,0),0)</f>
        <v>0</v>
      </c>
      <c r="C545" s="5" t="e">
        <f>VLOOKUP(tbl2_2!A545,ishod_substance!A:P,2,0)</f>
        <v>#N/A</v>
      </c>
      <c r="D545" s="7" t="e">
        <f>VLOOKUP(tbl2_2!A545,ishod_substance!A:P,3,0)</f>
        <v>#N/A</v>
      </c>
      <c r="E545" s="5" t="e">
        <f>VLOOKUP(tbl2_2!A545,ishod_substance!A:P,11,0)</f>
        <v>#N/A</v>
      </c>
      <c r="F545" s="6" t="e">
        <f>VLOOKUP(tbl2_2!A545,ishod_substance!A:P,15,0)</f>
        <v>#N/A</v>
      </c>
      <c r="G545" s="6" t="e">
        <f>VLOOKUP(tbl2_2!A545,ishod_substance!A:P,12,0)&amp;"/"&amp;VLOOKUP(tbl2_2!A545,ishod_substance!A:P,14,0)</f>
        <v>#N/A</v>
      </c>
      <c r="H545" s="29" t="e">
        <f>VLOOKUP(tbl2_2!A545,ishod_substance!A:P,6,0)</f>
        <v>#N/A</v>
      </c>
      <c r="I545" s="10" t="e">
        <f>VLOOKUP(tbl2_2!A545,ishod_substance!A:P,15,0)</f>
        <v>#N/A</v>
      </c>
      <c r="J545" s="10" t="e">
        <f>VLOOKUP(tbl2_2!A545,ishod_substance!A:P,5,0)</f>
        <v>#N/A</v>
      </c>
      <c r="K545" s="84" t="e">
        <f>VLOOKUP(tbl2_2!A545,ishod_substance!A:Q,17,0)</f>
        <v>#N/A</v>
      </c>
      <c r="L545" s="84" t="e">
        <f>VLOOKUP(tbl2_2!A545,ishod_substance!A:R,18,0)</f>
        <v>#N/A</v>
      </c>
      <c r="M545" s="165" t="e">
        <f>VLOOKUP(tbl2_2!A545,ishod_substance!A:AD,28,0)</f>
        <v>#N/A</v>
      </c>
      <c r="N545" s="4" t="e">
        <f>VLOOKUP(tbl2_2!A545,ishod_substance!A:AD,20,0)</f>
        <v>#N/A</v>
      </c>
      <c r="O545" s="4" t="e">
        <f>VLOOKUP(tbl2_2!A545,ishod_substance!A:AD,21,0)</f>
        <v>#N/A</v>
      </c>
      <c r="P545" s="4" t="e">
        <f>VLOOKUP(tbl2_2!A545,ishod_substance!A:AD,22,0)</f>
        <v>#N/A</v>
      </c>
      <c r="Q545" s="4" t="e">
        <f>VLOOKUP(tbl2_2!A545,ishod_substance!A:AD,23,0)</f>
        <v>#N/A</v>
      </c>
      <c r="R545" s="4" t="e">
        <f>VLOOKUP(tbl2_2!A545,ishod_substance!A:AD,24,0)</f>
        <v>#N/A</v>
      </c>
      <c r="S545" s="4" t="e">
        <f>VLOOKUP(tbl2_2!A545,ishod_substance!A:AD,25,0)</f>
        <v>#N/A</v>
      </c>
      <c r="T545" s="4" t="e">
        <f>VLOOKUP(tbl2_2!A545,ishod_substance!A:AD,26,0)</f>
        <v>#N/A</v>
      </c>
      <c r="U545" s="4" t="e">
        <f>VLOOKUP(tbl2_2!A545,ishod_substance!A:AD,27,0)</f>
        <v>#N/A</v>
      </c>
      <c r="V545" s="166" t="e">
        <f>VLOOKUP(tbl2_2!A545,ishod_substance!A:AD,29,0)</f>
        <v>#N/A</v>
      </c>
      <c r="W545" s="166" t="e">
        <f>VLOOKUP(tbl2_2!A545,ishod_substance!A:AD,29,0)</f>
        <v>#N/A</v>
      </c>
      <c r="X545" s="4" t="e">
        <f>VLOOKUP(tbl2_2!A545,ishod_substance!A:AD,30,0)</f>
        <v>#N/A</v>
      </c>
      <c r="Y545" s="10" t="e">
        <f>VLOOKUP(tbl2_2!A545,ishod_substance!A:AD,7,0)</f>
        <v>#N/A</v>
      </c>
      <c r="Z545" s="9" t="e">
        <f>VLOOKUP(Y545,quide!$A$2:$B$1006,2,0)</f>
        <v>#N/A</v>
      </c>
      <c r="AA545" s="4" t="e">
        <f>VLOOKUP(Y545,quide!$A$2:$J$1006,10,0)</f>
        <v>#N/A</v>
      </c>
      <c r="AB545" s="50" t="e">
        <f>VLOOKUP(tbl2_2!A545,ishod_substance!A:AD,8,0)</f>
        <v>#N/A</v>
      </c>
      <c r="AC545" s="28" t="e">
        <f t="shared" si="9"/>
        <v>#N/A</v>
      </c>
      <c r="AD545" s="27" t="e">
        <f>VLOOKUP(tbl2_2!A545,ishod_substance!A:AD,9,0)</f>
        <v>#N/A</v>
      </c>
      <c r="AE545" s="8" t="e">
        <f>VLOOKUP(tbl2_2!A545,ishod_substance!A:AD,9,0)</f>
        <v>#N/A</v>
      </c>
      <c r="AF545" s="12"/>
    </row>
    <row r="546" spans="1:32" hidden="1" x14ac:dyDescent="0.25">
      <c r="A546">
        <v>538</v>
      </c>
      <c r="B546" s="85">
        <f>IFERROR(IF(OR(AND(ishod_substance!$O$1=3,OR(VLOOKUP('tbl2'!Y546,quide!A:G,7,0)=2,VLOOKUP('tbl2'!Y546,quide!A:G,7,0)=1)),AND(ishod_substance!$O$1=2,VLOOKUP('tbl2'!Y546,quide!A:I,9,0)=1)),1,0),0)</f>
        <v>0</v>
      </c>
      <c r="C546" s="5" t="e">
        <f>VLOOKUP(tbl2_2!A546,ishod_substance!A:P,2,0)</f>
        <v>#N/A</v>
      </c>
      <c r="D546" s="7" t="e">
        <f>VLOOKUP(tbl2_2!A546,ishod_substance!A:P,3,0)</f>
        <v>#N/A</v>
      </c>
      <c r="E546" s="5" t="e">
        <f>VLOOKUP(tbl2_2!A546,ishod_substance!A:P,11,0)</f>
        <v>#N/A</v>
      </c>
      <c r="F546" s="6" t="e">
        <f>VLOOKUP(tbl2_2!A546,ishod_substance!A:P,15,0)</f>
        <v>#N/A</v>
      </c>
      <c r="G546" s="6" t="e">
        <f>VLOOKUP(tbl2_2!A546,ishod_substance!A:P,12,0)&amp;"/"&amp;VLOOKUP(tbl2_2!A546,ishod_substance!A:P,14,0)</f>
        <v>#N/A</v>
      </c>
      <c r="H546" s="29" t="e">
        <f>VLOOKUP(tbl2_2!A546,ishod_substance!A:P,6,0)</f>
        <v>#N/A</v>
      </c>
      <c r="I546" s="10" t="e">
        <f>VLOOKUP(tbl2_2!A546,ishod_substance!A:P,15,0)</f>
        <v>#N/A</v>
      </c>
      <c r="J546" s="10" t="e">
        <f>VLOOKUP(tbl2_2!A546,ishod_substance!A:P,5,0)</f>
        <v>#N/A</v>
      </c>
      <c r="K546" s="84" t="e">
        <f>VLOOKUP(tbl2_2!A546,ishod_substance!A:Q,17,0)</f>
        <v>#N/A</v>
      </c>
      <c r="L546" s="84" t="e">
        <f>VLOOKUP(tbl2_2!A546,ishod_substance!A:R,18,0)</f>
        <v>#N/A</v>
      </c>
      <c r="M546" s="165" t="e">
        <f>VLOOKUP(tbl2_2!A546,ishod_substance!A:AD,28,0)</f>
        <v>#N/A</v>
      </c>
      <c r="N546" s="4" t="e">
        <f>VLOOKUP(tbl2_2!A546,ishod_substance!A:AD,20,0)</f>
        <v>#N/A</v>
      </c>
      <c r="O546" s="4" t="e">
        <f>VLOOKUP(tbl2_2!A546,ishod_substance!A:AD,21,0)</f>
        <v>#N/A</v>
      </c>
      <c r="P546" s="4" t="e">
        <f>VLOOKUP(tbl2_2!A546,ishod_substance!A:AD,22,0)</f>
        <v>#N/A</v>
      </c>
      <c r="Q546" s="4" t="e">
        <f>VLOOKUP(tbl2_2!A546,ishod_substance!A:AD,23,0)</f>
        <v>#N/A</v>
      </c>
      <c r="R546" s="4" t="e">
        <f>VLOOKUP(tbl2_2!A546,ishod_substance!A:AD,24,0)</f>
        <v>#N/A</v>
      </c>
      <c r="S546" s="4" t="e">
        <f>VLOOKUP(tbl2_2!A546,ishod_substance!A:AD,25,0)</f>
        <v>#N/A</v>
      </c>
      <c r="T546" s="4" t="e">
        <f>VLOOKUP(tbl2_2!A546,ishod_substance!A:AD,26,0)</f>
        <v>#N/A</v>
      </c>
      <c r="U546" s="4" t="e">
        <f>VLOOKUP(tbl2_2!A546,ishod_substance!A:AD,27,0)</f>
        <v>#N/A</v>
      </c>
      <c r="V546" s="166" t="e">
        <f>VLOOKUP(tbl2_2!A546,ishod_substance!A:AD,29,0)</f>
        <v>#N/A</v>
      </c>
      <c r="W546" s="166" t="e">
        <f>VLOOKUP(tbl2_2!A546,ishod_substance!A:AD,29,0)</f>
        <v>#N/A</v>
      </c>
      <c r="X546" s="4" t="e">
        <f>VLOOKUP(tbl2_2!A546,ishod_substance!A:AD,30,0)</f>
        <v>#N/A</v>
      </c>
      <c r="Y546" s="10" t="e">
        <f>VLOOKUP(tbl2_2!A546,ishod_substance!A:AD,7,0)</f>
        <v>#N/A</v>
      </c>
      <c r="Z546" s="9" t="e">
        <f>VLOOKUP(Y546,quide!$A$2:$B$1006,2,0)</f>
        <v>#N/A</v>
      </c>
      <c r="AA546" s="4" t="e">
        <f>VLOOKUP(Y546,quide!$A$2:$J$1006,10,0)</f>
        <v>#N/A</v>
      </c>
      <c r="AB546" s="50" t="e">
        <f>VLOOKUP(tbl2_2!A546,ishod_substance!A:AD,8,0)</f>
        <v>#N/A</v>
      </c>
      <c r="AC546" s="28" t="e">
        <f t="shared" si="9"/>
        <v>#N/A</v>
      </c>
      <c r="AD546" s="27" t="e">
        <f>VLOOKUP(tbl2_2!A546,ishod_substance!A:AD,9,0)</f>
        <v>#N/A</v>
      </c>
      <c r="AE546" s="8" t="e">
        <f>VLOOKUP(tbl2_2!A546,ishod_substance!A:AD,9,0)</f>
        <v>#N/A</v>
      </c>
      <c r="AF546" s="12"/>
    </row>
    <row r="547" spans="1:32" hidden="1" x14ac:dyDescent="0.25">
      <c r="A547">
        <v>539</v>
      </c>
      <c r="B547" s="85">
        <f>IFERROR(IF(OR(AND(ishod_substance!$O$1=3,OR(VLOOKUP('tbl2'!Y547,quide!A:G,7,0)=2,VLOOKUP('tbl2'!Y547,quide!A:G,7,0)=1)),AND(ishod_substance!$O$1=2,VLOOKUP('tbl2'!Y547,quide!A:I,9,0)=1)),1,0),0)</f>
        <v>0</v>
      </c>
      <c r="C547" s="5" t="e">
        <f>VLOOKUP(tbl2_2!A547,ishod_substance!A:P,2,0)</f>
        <v>#N/A</v>
      </c>
      <c r="D547" s="7" t="e">
        <f>VLOOKUP(tbl2_2!A547,ishod_substance!A:P,3,0)</f>
        <v>#N/A</v>
      </c>
      <c r="E547" s="5" t="e">
        <f>VLOOKUP(tbl2_2!A547,ishod_substance!A:P,11,0)</f>
        <v>#N/A</v>
      </c>
      <c r="F547" s="6" t="e">
        <f>VLOOKUP(tbl2_2!A547,ishod_substance!A:P,15,0)</f>
        <v>#N/A</v>
      </c>
      <c r="G547" s="6" t="e">
        <f>VLOOKUP(tbl2_2!A547,ishod_substance!A:P,12,0)&amp;"/"&amp;VLOOKUP(tbl2_2!A547,ishod_substance!A:P,14,0)</f>
        <v>#N/A</v>
      </c>
      <c r="H547" s="29" t="e">
        <f>VLOOKUP(tbl2_2!A547,ishod_substance!A:P,6,0)</f>
        <v>#N/A</v>
      </c>
      <c r="I547" s="10" t="e">
        <f>VLOOKUP(tbl2_2!A547,ishod_substance!A:P,15,0)</f>
        <v>#N/A</v>
      </c>
      <c r="J547" s="10" t="e">
        <f>VLOOKUP(tbl2_2!A547,ishod_substance!A:P,5,0)</f>
        <v>#N/A</v>
      </c>
      <c r="K547" s="84" t="e">
        <f>VLOOKUP(tbl2_2!A547,ishod_substance!A:Q,17,0)</f>
        <v>#N/A</v>
      </c>
      <c r="L547" s="84" t="e">
        <f>VLOOKUP(tbl2_2!A547,ishod_substance!A:R,18,0)</f>
        <v>#N/A</v>
      </c>
      <c r="M547" s="165" t="e">
        <f>VLOOKUP(tbl2_2!A547,ishod_substance!A:AD,28,0)</f>
        <v>#N/A</v>
      </c>
      <c r="N547" s="4" t="e">
        <f>VLOOKUP(tbl2_2!A547,ishod_substance!A:AD,20,0)</f>
        <v>#N/A</v>
      </c>
      <c r="O547" s="4" t="e">
        <f>VLOOKUP(tbl2_2!A547,ishod_substance!A:AD,21,0)</f>
        <v>#N/A</v>
      </c>
      <c r="P547" s="4" t="e">
        <f>VLOOKUP(tbl2_2!A547,ishod_substance!A:AD,22,0)</f>
        <v>#N/A</v>
      </c>
      <c r="Q547" s="4" t="e">
        <f>VLOOKUP(tbl2_2!A547,ishod_substance!A:AD,23,0)</f>
        <v>#N/A</v>
      </c>
      <c r="R547" s="4" t="e">
        <f>VLOOKUP(tbl2_2!A547,ishod_substance!A:AD,24,0)</f>
        <v>#N/A</v>
      </c>
      <c r="S547" s="4" t="e">
        <f>VLOOKUP(tbl2_2!A547,ishod_substance!A:AD,25,0)</f>
        <v>#N/A</v>
      </c>
      <c r="T547" s="4" t="e">
        <f>VLOOKUP(tbl2_2!A547,ishod_substance!A:AD,26,0)</f>
        <v>#N/A</v>
      </c>
      <c r="U547" s="4" t="e">
        <f>VLOOKUP(tbl2_2!A547,ishod_substance!A:AD,27,0)</f>
        <v>#N/A</v>
      </c>
      <c r="V547" s="166" t="e">
        <f>VLOOKUP(tbl2_2!A547,ishod_substance!A:AD,29,0)</f>
        <v>#N/A</v>
      </c>
      <c r="W547" s="166" t="e">
        <f>VLOOKUP(tbl2_2!A547,ishod_substance!A:AD,29,0)</f>
        <v>#N/A</v>
      </c>
      <c r="X547" s="4" t="e">
        <f>VLOOKUP(tbl2_2!A547,ishod_substance!A:AD,30,0)</f>
        <v>#N/A</v>
      </c>
      <c r="Y547" s="10" t="e">
        <f>VLOOKUP(tbl2_2!A547,ishod_substance!A:AD,7,0)</f>
        <v>#N/A</v>
      </c>
      <c r="Z547" s="9" t="e">
        <f>VLOOKUP(Y547,quide!$A$2:$B$1006,2,0)</f>
        <v>#N/A</v>
      </c>
      <c r="AA547" s="4" t="e">
        <f>VLOOKUP(Y547,quide!$A$2:$J$1006,10,0)</f>
        <v>#N/A</v>
      </c>
      <c r="AB547" s="50" t="e">
        <f>VLOOKUP(tbl2_2!A547,ishod_substance!A:AD,8,0)</f>
        <v>#N/A</v>
      </c>
      <c r="AC547" s="28" t="e">
        <f t="shared" si="9"/>
        <v>#N/A</v>
      </c>
      <c r="AD547" s="27" t="e">
        <f>VLOOKUP(tbl2_2!A547,ishod_substance!A:AD,9,0)</f>
        <v>#N/A</v>
      </c>
      <c r="AE547" s="8" t="e">
        <f>VLOOKUP(tbl2_2!A547,ishod_substance!A:AD,9,0)</f>
        <v>#N/A</v>
      </c>
      <c r="AF547" s="12"/>
    </row>
    <row r="548" spans="1:32" hidden="1" x14ac:dyDescent="0.25">
      <c r="A548">
        <v>540</v>
      </c>
      <c r="B548" s="85">
        <f>IFERROR(IF(OR(AND(ishod_substance!$O$1=3,OR(VLOOKUP('tbl2'!Y548,quide!A:G,7,0)=2,VLOOKUP('tbl2'!Y548,quide!A:G,7,0)=1)),AND(ishod_substance!$O$1=2,VLOOKUP('tbl2'!Y548,quide!A:I,9,0)=1)),1,0),0)</f>
        <v>0</v>
      </c>
      <c r="C548" s="5" t="e">
        <f>VLOOKUP(tbl2_2!A548,ishod_substance!A:P,2,0)</f>
        <v>#N/A</v>
      </c>
      <c r="D548" s="7" t="e">
        <f>VLOOKUP(tbl2_2!A548,ishod_substance!A:P,3,0)</f>
        <v>#N/A</v>
      </c>
      <c r="E548" s="5" t="e">
        <f>VLOOKUP(tbl2_2!A548,ishod_substance!A:P,11,0)</f>
        <v>#N/A</v>
      </c>
      <c r="F548" s="6" t="e">
        <f>VLOOKUP(tbl2_2!A548,ishod_substance!A:P,15,0)</f>
        <v>#N/A</v>
      </c>
      <c r="G548" s="6" t="e">
        <f>VLOOKUP(tbl2_2!A548,ishod_substance!A:P,12,0)&amp;"/"&amp;VLOOKUP(tbl2_2!A548,ishod_substance!A:P,14,0)</f>
        <v>#N/A</v>
      </c>
      <c r="H548" s="29" t="e">
        <f>VLOOKUP(tbl2_2!A548,ishod_substance!A:P,6,0)</f>
        <v>#N/A</v>
      </c>
      <c r="I548" s="10" t="e">
        <f>VLOOKUP(tbl2_2!A548,ishod_substance!A:P,15,0)</f>
        <v>#N/A</v>
      </c>
      <c r="J548" s="10" t="e">
        <f>VLOOKUP(tbl2_2!A548,ishod_substance!A:P,5,0)</f>
        <v>#N/A</v>
      </c>
      <c r="K548" s="84" t="e">
        <f>VLOOKUP(tbl2_2!A548,ishod_substance!A:Q,17,0)</f>
        <v>#N/A</v>
      </c>
      <c r="L548" s="84" t="e">
        <f>VLOOKUP(tbl2_2!A548,ishod_substance!A:R,18,0)</f>
        <v>#N/A</v>
      </c>
      <c r="M548" s="165" t="e">
        <f>VLOOKUP(tbl2_2!A548,ishod_substance!A:AD,28,0)</f>
        <v>#N/A</v>
      </c>
      <c r="N548" s="4" t="e">
        <f>VLOOKUP(tbl2_2!A548,ishod_substance!A:AD,20,0)</f>
        <v>#N/A</v>
      </c>
      <c r="O548" s="4" t="e">
        <f>VLOOKUP(tbl2_2!A548,ishod_substance!A:AD,21,0)</f>
        <v>#N/A</v>
      </c>
      <c r="P548" s="4" t="e">
        <f>VLOOKUP(tbl2_2!A548,ishod_substance!A:AD,22,0)</f>
        <v>#N/A</v>
      </c>
      <c r="Q548" s="4" t="e">
        <f>VLOOKUP(tbl2_2!A548,ishod_substance!A:AD,23,0)</f>
        <v>#N/A</v>
      </c>
      <c r="R548" s="4" t="e">
        <f>VLOOKUP(tbl2_2!A548,ishod_substance!A:AD,24,0)</f>
        <v>#N/A</v>
      </c>
      <c r="S548" s="4" t="e">
        <f>VLOOKUP(tbl2_2!A548,ishod_substance!A:AD,25,0)</f>
        <v>#N/A</v>
      </c>
      <c r="T548" s="4" t="e">
        <f>VLOOKUP(tbl2_2!A548,ishod_substance!A:AD,26,0)</f>
        <v>#N/A</v>
      </c>
      <c r="U548" s="4" t="e">
        <f>VLOOKUP(tbl2_2!A548,ishod_substance!A:AD,27,0)</f>
        <v>#N/A</v>
      </c>
      <c r="V548" s="166" t="e">
        <f>VLOOKUP(tbl2_2!A548,ishod_substance!A:AD,29,0)</f>
        <v>#N/A</v>
      </c>
      <c r="W548" s="166" t="e">
        <f>VLOOKUP(tbl2_2!A548,ishod_substance!A:AD,29,0)</f>
        <v>#N/A</v>
      </c>
      <c r="X548" s="4" t="e">
        <f>VLOOKUP(tbl2_2!A548,ishod_substance!A:AD,30,0)</f>
        <v>#N/A</v>
      </c>
      <c r="Y548" s="10" t="e">
        <f>VLOOKUP(tbl2_2!A548,ishod_substance!A:AD,7,0)</f>
        <v>#N/A</v>
      </c>
      <c r="Z548" s="9" t="e">
        <f>VLOOKUP(Y548,quide!$A$2:$B$1006,2,0)</f>
        <v>#N/A</v>
      </c>
      <c r="AA548" s="4" t="e">
        <f>VLOOKUP(Y548,quide!$A$2:$J$1006,10,0)</f>
        <v>#N/A</v>
      </c>
      <c r="AB548" s="50" t="e">
        <f>VLOOKUP(tbl2_2!A548,ishod_substance!A:AD,8,0)</f>
        <v>#N/A</v>
      </c>
      <c r="AC548" s="28" t="e">
        <f t="shared" si="9"/>
        <v>#N/A</v>
      </c>
      <c r="AD548" s="27" t="e">
        <f>VLOOKUP(tbl2_2!A548,ishod_substance!A:AD,9,0)</f>
        <v>#N/A</v>
      </c>
      <c r="AE548" s="8" t="e">
        <f>VLOOKUP(tbl2_2!A548,ishod_substance!A:AD,9,0)</f>
        <v>#N/A</v>
      </c>
      <c r="AF548" s="12"/>
    </row>
    <row r="549" spans="1:32" hidden="1" x14ac:dyDescent="0.25">
      <c r="A549">
        <v>541</v>
      </c>
      <c r="B549" s="85">
        <f>IFERROR(IF(OR(AND(ishod_substance!$O$1=3,OR(VLOOKUP('tbl2'!Y549,quide!A:G,7,0)=2,VLOOKUP('tbl2'!Y549,quide!A:G,7,0)=1)),AND(ishod_substance!$O$1=2,VLOOKUP('tbl2'!Y549,quide!A:I,9,0)=1)),1,0),0)</f>
        <v>0</v>
      </c>
      <c r="C549" s="5" t="e">
        <f>VLOOKUP(tbl2_2!A549,ishod_substance!A:P,2,0)</f>
        <v>#N/A</v>
      </c>
      <c r="D549" s="7" t="e">
        <f>VLOOKUP(tbl2_2!A549,ishod_substance!A:P,3,0)</f>
        <v>#N/A</v>
      </c>
      <c r="E549" s="5" t="e">
        <f>VLOOKUP(tbl2_2!A549,ishod_substance!A:P,11,0)</f>
        <v>#N/A</v>
      </c>
      <c r="F549" s="6" t="e">
        <f>VLOOKUP(tbl2_2!A549,ishod_substance!A:P,15,0)</f>
        <v>#N/A</v>
      </c>
      <c r="G549" s="6" t="e">
        <f>VLOOKUP(tbl2_2!A549,ishod_substance!A:P,12,0)&amp;"/"&amp;VLOOKUP(tbl2_2!A549,ishod_substance!A:P,14,0)</f>
        <v>#N/A</v>
      </c>
      <c r="H549" s="29" t="e">
        <f>VLOOKUP(tbl2_2!A549,ishod_substance!A:P,6,0)</f>
        <v>#N/A</v>
      </c>
      <c r="I549" s="10" t="e">
        <f>VLOOKUP(tbl2_2!A549,ishod_substance!A:P,15,0)</f>
        <v>#N/A</v>
      </c>
      <c r="J549" s="10" t="e">
        <f>VLOOKUP(tbl2_2!A549,ishod_substance!A:P,5,0)</f>
        <v>#N/A</v>
      </c>
      <c r="K549" s="84" t="e">
        <f>VLOOKUP(tbl2_2!A549,ishod_substance!A:Q,17,0)</f>
        <v>#N/A</v>
      </c>
      <c r="L549" s="84" t="e">
        <f>VLOOKUP(tbl2_2!A549,ishod_substance!A:R,18,0)</f>
        <v>#N/A</v>
      </c>
      <c r="M549" s="165" t="e">
        <f>VLOOKUP(tbl2_2!A549,ishod_substance!A:AD,28,0)</f>
        <v>#N/A</v>
      </c>
      <c r="N549" s="4" t="e">
        <f>VLOOKUP(tbl2_2!A549,ishod_substance!A:AD,20,0)</f>
        <v>#N/A</v>
      </c>
      <c r="O549" s="4" t="e">
        <f>VLOOKUP(tbl2_2!A549,ishod_substance!A:AD,21,0)</f>
        <v>#N/A</v>
      </c>
      <c r="P549" s="4" t="e">
        <f>VLOOKUP(tbl2_2!A549,ishod_substance!A:AD,22,0)</f>
        <v>#N/A</v>
      </c>
      <c r="Q549" s="4" t="e">
        <f>VLOOKUP(tbl2_2!A549,ishod_substance!A:AD,23,0)</f>
        <v>#N/A</v>
      </c>
      <c r="R549" s="4" t="e">
        <f>VLOOKUP(tbl2_2!A549,ishod_substance!A:AD,24,0)</f>
        <v>#N/A</v>
      </c>
      <c r="S549" s="4" t="e">
        <f>VLOOKUP(tbl2_2!A549,ishod_substance!A:AD,25,0)</f>
        <v>#N/A</v>
      </c>
      <c r="T549" s="4" t="e">
        <f>VLOOKUP(tbl2_2!A549,ishod_substance!A:AD,26,0)</f>
        <v>#N/A</v>
      </c>
      <c r="U549" s="4" t="e">
        <f>VLOOKUP(tbl2_2!A549,ishod_substance!A:AD,27,0)</f>
        <v>#N/A</v>
      </c>
      <c r="V549" s="166" t="e">
        <f>VLOOKUP(tbl2_2!A549,ishod_substance!A:AD,29,0)</f>
        <v>#N/A</v>
      </c>
      <c r="W549" s="166" t="e">
        <f>VLOOKUP(tbl2_2!A549,ishod_substance!A:AD,29,0)</f>
        <v>#N/A</v>
      </c>
      <c r="X549" s="4" t="e">
        <f>VLOOKUP(tbl2_2!A549,ishod_substance!A:AD,30,0)</f>
        <v>#N/A</v>
      </c>
      <c r="Y549" s="10" t="e">
        <f>VLOOKUP(tbl2_2!A549,ishod_substance!A:AD,7,0)</f>
        <v>#N/A</v>
      </c>
      <c r="Z549" s="9" t="e">
        <f>VLOOKUP(Y549,quide!$A$2:$B$1006,2,0)</f>
        <v>#N/A</v>
      </c>
      <c r="AA549" s="4" t="e">
        <f>VLOOKUP(Y549,quide!$A$2:$J$1006,10,0)</f>
        <v>#N/A</v>
      </c>
      <c r="AB549" s="50" t="e">
        <f>VLOOKUP(tbl2_2!A549,ishod_substance!A:AD,8,0)</f>
        <v>#N/A</v>
      </c>
      <c r="AC549" s="28" t="e">
        <f t="shared" si="9"/>
        <v>#N/A</v>
      </c>
      <c r="AD549" s="27" t="e">
        <f>VLOOKUP(tbl2_2!A549,ishod_substance!A:AD,9,0)</f>
        <v>#N/A</v>
      </c>
      <c r="AE549" s="8" t="e">
        <f>VLOOKUP(tbl2_2!A549,ishod_substance!A:AD,9,0)</f>
        <v>#N/A</v>
      </c>
      <c r="AF549" s="12"/>
    </row>
    <row r="550" spans="1:32" hidden="1" x14ac:dyDescent="0.25">
      <c r="A550">
        <v>542</v>
      </c>
      <c r="B550" s="85">
        <f>IFERROR(IF(OR(AND(ishod_substance!$O$1=3,OR(VLOOKUP('tbl2'!Y550,quide!A:G,7,0)=2,VLOOKUP('tbl2'!Y550,quide!A:G,7,0)=1)),AND(ishod_substance!$O$1=2,VLOOKUP('tbl2'!Y550,quide!A:I,9,0)=1)),1,0),0)</f>
        <v>0</v>
      </c>
      <c r="C550" s="5" t="e">
        <f>VLOOKUP(tbl2_2!A550,ishod_substance!A:P,2,0)</f>
        <v>#N/A</v>
      </c>
      <c r="D550" s="7" t="e">
        <f>VLOOKUP(tbl2_2!A550,ishod_substance!A:P,3,0)</f>
        <v>#N/A</v>
      </c>
      <c r="E550" s="5" t="e">
        <f>VLOOKUP(tbl2_2!A550,ishod_substance!A:P,11,0)</f>
        <v>#N/A</v>
      </c>
      <c r="F550" s="6" t="e">
        <f>VLOOKUP(tbl2_2!A550,ishod_substance!A:P,15,0)</f>
        <v>#N/A</v>
      </c>
      <c r="G550" s="6" t="e">
        <f>VLOOKUP(tbl2_2!A550,ishod_substance!A:P,12,0)&amp;"/"&amp;VLOOKUP(tbl2_2!A550,ishod_substance!A:P,14,0)</f>
        <v>#N/A</v>
      </c>
      <c r="H550" s="29" t="e">
        <f>VLOOKUP(tbl2_2!A550,ishod_substance!A:P,6,0)</f>
        <v>#N/A</v>
      </c>
      <c r="I550" s="10" t="e">
        <f>VLOOKUP(tbl2_2!A550,ishod_substance!A:P,15,0)</f>
        <v>#N/A</v>
      </c>
      <c r="J550" s="10" t="e">
        <f>VLOOKUP(tbl2_2!A550,ishod_substance!A:P,5,0)</f>
        <v>#N/A</v>
      </c>
      <c r="K550" s="84" t="e">
        <f>VLOOKUP(tbl2_2!A550,ishod_substance!A:Q,17,0)</f>
        <v>#N/A</v>
      </c>
      <c r="L550" s="84" t="e">
        <f>VLOOKUP(tbl2_2!A550,ishod_substance!A:R,18,0)</f>
        <v>#N/A</v>
      </c>
      <c r="M550" s="165" t="e">
        <f>VLOOKUP(tbl2_2!A550,ishod_substance!A:AD,28,0)</f>
        <v>#N/A</v>
      </c>
      <c r="N550" s="4" t="e">
        <f>VLOOKUP(tbl2_2!A550,ishod_substance!A:AD,20,0)</f>
        <v>#N/A</v>
      </c>
      <c r="O550" s="4" t="e">
        <f>VLOOKUP(tbl2_2!A550,ishod_substance!A:AD,21,0)</f>
        <v>#N/A</v>
      </c>
      <c r="P550" s="4" t="e">
        <f>VLOOKUP(tbl2_2!A550,ishod_substance!A:AD,22,0)</f>
        <v>#N/A</v>
      </c>
      <c r="Q550" s="4" t="e">
        <f>VLOOKUP(tbl2_2!A550,ishod_substance!A:AD,23,0)</f>
        <v>#N/A</v>
      </c>
      <c r="R550" s="4" t="e">
        <f>VLOOKUP(tbl2_2!A550,ishod_substance!A:AD,24,0)</f>
        <v>#N/A</v>
      </c>
      <c r="S550" s="4" t="e">
        <f>VLOOKUP(tbl2_2!A550,ishod_substance!A:AD,25,0)</f>
        <v>#N/A</v>
      </c>
      <c r="T550" s="4" t="e">
        <f>VLOOKUP(tbl2_2!A550,ishod_substance!A:AD,26,0)</f>
        <v>#N/A</v>
      </c>
      <c r="U550" s="4" t="e">
        <f>VLOOKUP(tbl2_2!A550,ishod_substance!A:AD,27,0)</f>
        <v>#N/A</v>
      </c>
      <c r="V550" s="166" t="e">
        <f>VLOOKUP(tbl2_2!A550,ishod_substance!A:AD,29,0)</f>
        <v>#N/A</v>
      </c>
      <c r="W550" s="166" t="e">
        <f>VLOOKUP(tbl2_2!A550,ishod_substance!A:AD,29,0)</f>
        <v>#N/A</v>
      </c>
      <c r="X550" s="4" t="e">
        <f>VLOOKUP(tbl2_2!A550,ishod_substance!A:AD,30,0)</f>
        <v>#N/A</v>
      </c>
      <c r="Y550" s="10" t="e">
        <f>VLOOKUP(tbl2_2!A550,ishod_substance!A:AD,7,0)</f>
        <v>#N/A</v>
      </c>
      <c r="Z550" s="9" t="e">
        <f>VLOOKUP(Y550,quide!$A$2:$B$1006,2,0)</f>
        <v>#N/A</v>
      </c>
      <c r="AA550" s="4" t="e">
        <f>VLOOKUP(Y550,quide!$A$2:$J$1006,10,0)</f>
        <v>#N/A</v>
      </c>
      <c r="AB550" s="50" t="e">
        <f>VLOOKUP(tbl2_2!A550,ishod_substance!A:AD,8,0)</f>
        <v>#N/A</v>
      </c>
      <c r="AC550" s="28" t="e">
        <f t="shared" si="9"/>
        <v>#N/A</v>
      </c>
      <c r="AD550" s="27" t="e">
        <f>VLOOKUP(tbl2_2!A550,ishod_substance!A:AD,9,0)</f>
        <v>#N/A</v>
      </c>
      <c r="AE550" s="8" t="e">
        <f>VLOOKUP(tbl2_2!A550,ishod_substance!A:AD,9,0)</f>
        <v>#N/A</v>
      </c>
      <c r="AF550" s="12"/>
    </row>
    <row r="551" spans="1:32" hidden="1" x14ac:dyDescent="0.25">
      <c r="A551">
        <v>543</v>
      </c>
      <c r="B551" s="85">
        <f>IFERROR(IF(OR(AND(ishod_substance!$O$1=3,OR(VLOOKUP('tbl2'!Y551,quide!A:G,7,0)=2,VLOOKUP('tbl2'!Y551,quide!A:G,7,0)=1)),AND(ishod_substance!$O$1=2,VLOOKUP('tbl2'!Y551,quide!A:I,9,0)=1)),1,0),0)</f>
        <v>0</v>
      </c>
      <c r="C551" s="5" t="e">
        <f>VLOOKUP(tbl2_2!A551,ishod_substance!A:P,2,0)</f>
        <v>#N/A</v>
      </c>
      <c r="D551" s="7" t="e">
        <f>VLOOKUP(tbl2_2!A551,ishod_substance!A:P,3,0)</f>
        <v>#N/A</v>
      </c>
      <c r="E551" s="5" t="e">
        <f>VLOOKUP(tbl2_2!A551,ishod_substance!A:P,11,0)</f>
        <v>#N/A</v>
      </c>
      <c r="F551" s="6" t="e">
        <f>VLOOKUP(tbl2_2!A551,ishod_substance!A:P,15,0)</f>
        <v>#N/A</v>
      </c>
      <c r="G551" s="6" t="e">
        <f>VLOOKUP(tbl2_2!A551,ishod_substance!A:P,12,0)&amp;"/"&amp;VLOOKUP(tbl2_2!A551,ishod_substance!A:P,14,0)</f>
        <v>#N/A</v>
      </c>
      <c r="H551" s="29" t="e">
        <f>VLOOKUP(tbl2_2!A551,ishod_substance!A:P,6,0)</f>
        <v>#N/A</v>
      </c>
      <c r="I551" s="10" t="e">
        <f>VLOOKUP(tbl2_2!A551,ishod_substance!A:P,15,0)</f>
        <v>#N/A</v>
      </c>
      <c r="J551" s="10" t="e">
        <f>VLOOKUP(tbl2_2!A551,ishod_substance!A:P,5,0)</f>
        <v>#N/A</v>
      </c>
      <c r="K551" s="84" t="e">
        <f>VLOOKUP(tbl2_2!A551,ishod_substance!A:Q,17,0)</f>
        <v>#N/A</v>
      </c>
      <c r="L551" s="84" t="e">
        <f>VLOOKUP(tbl2_2!A551,ishod_substance!A:R,18,0)</f>
        <v>#N/A</v>
      </c>
      <c r="M551" s="165" t="e">
        <f>VLOOKUP(tbl2_2!A551,ishod_substance!A:AD,28,0)</f>
        <v>#N/A</v>
      </c>
      <c r="N551" s="4" t="e">
        <f>VLOOKUP(tbl2_2!A551,ishod_substance!A:AD,20,0)</f>
        <v>#N/A</v>
      </c>
      <c r="O551" s="4" t="e">
        <f>VLOOKUP(tbl2_2!A551,ishod_substance!A:AD,21,0)</f>
        <v>#N/A</v>
      </c>
      <c r="P551" s="4" t="e">
        <f>VLOOKUP(tbl2_2!A551,ishod_substance!A:AD,22,0)</f>
        <v>#N/A</v>
      </c>
      <c r="Q551" s="4" t="e">
        <f>VLOOKUP(tbl2_2!A551,ishod_substance!A:AD,23,0)</f>
        <v>#N/A</v>
      </c>
      <c r="R551" s="4" t="e">
        <f>VLOOKUP(tbl2_2!A551,ishod_substance!A:AD,24,0)</f>
        <v>#N/A</v>
      </c>
      <c r="S551" s="4" t="e">
        <f>VLOOKUP(tbl2_2!A551,ishod_substance!A:AD,25,0)</f>
        <v>#N/A</v>
      </c>
      <c r="T551" s="4" t="e">
        <f>VLOOKUP(tbl2_2!A551,ishod_substance!A:AD,26,0)</f>
        <v>#N/A</v>
      </c>
      <c r="U551" s="4" t="e">
        <f>VLOOKUP(tbl2_2!A551,ishod_substance!A:AD,27,0)</f>
        <v>#N/A</v>
      </c>
      <c r="V551" s="166" t="e">
        <f>VLOOKUP(tbl2_2!A551,ishod_substance!A:AD,29,0)</f>
        <v>#N/A</v>
      </c>
      <c r="W551" s="166" t="e">
        <f>VLOOKUP(tbl2_2!A551,ishod_substance!A:AD,29,0)</f>
        <v>#N/A</v>
      </c>
      <c r="X551" s="4" t="e">
        <f>VLOOKUP(tbl2_2!A551,ishod_substance!A:AD,30,0)</f>
        <v>#N/A</v>
      </c>
      <c r="Y551" s="10" t="e">
        <f>VLOOKUP(tbl2_2!A551,ishod_substance!A:AD,7,0)</f>
        <v>#N/A</v>
      </c>
      <c r="Z551" s="9" t="e">
        <f>VLOOKUP(Y551,quide!$A$2:$B$1006,2,0)</f>
        <v>#N/A</v>
      </c>
      <c r="AA551" s="4" t="e">
        <f>VLOOKUP(Y551,quide!$A$2:$J$1006,10,0)</f>
        <v>#N/A</v>
      </c>
      <c r="AB551" s="50" t="e">
        <f>VLOOKUP(tbl2_2!A551,ishod_substance!A:AD,8,0)</f>
        <v>#N/A</v>
      </c>
      <c r="AC551" s="28" t="e">
        <f t="shared" si="9"/>
        <v>#N/A</v>
      </c>
      <c r="AD551" s="27" t="e">
        <f>VLOOKUP(tbl2_2!A551,ishod_substance!A:AD,9,0)</f>
        <v>#N/A</v>
      </c>
      <c r="AE551" s="8" t="e">
        <f>VLOOKUP(tbl2_2!A551,ishod_substance!A:AD,9,0)</f>
        <v>#N/A</v>
      </c>
      <c r="AF551" s="12"/>
    </row>
    <row r="552" spans="1:32" hidden="1" x14ac:dyDescent="0.25">
      <c r="A552">
        <v>544</v>
      </c>
      <c r="B552" s="85">
        <f>IFERROR(IF(OR(AND(ishod_substance!$O$1=3,OR(VLOOKUP('tbl2'!Y552,quide!A:G,7,0)=2,VLOOKUP('tbl2'!Y552,quide!A:G,7,0)=1)),AND(ishod_substance!$O$1=2,VLOOKUP('tbl2'!Y552,quide!A:I,9,0)=1)),1,0),0)</f>
        <v>0</v>
      </c>
      <c r="C552" s="5" t="e">
        <f>VLOOKUP(tbl2_2!A552,ishod_substance!A:P,2,0)</f>
        <v>#N/A</v>
      </c>
      <c r="D552" s="7" t="e">
        <f>VLOOKUP(tbl2_2!A552,ishod_substance!A:P,3,0)</f>
        <v>#N/A</v>
      </c>
      <c r="E552" s="5" t="e">
        <f>VLOOKUP(tbl2_2!A552,ishod_substance!A:P,11,0)</f>
        <v>#N/A</v>
      </c>
      <c r="F552" s="6" t="e">
        <f>VLOOKUP(tbl2_2!A552,ishod_substance!A:P,15,0)</f>
        <v>#N/A</v>
      </c>
      <c r="G552" s="6" t="e">
        <f>VLOOKUP(tbl2_2!A552,ishod_substance!A:P,12,0)&amp;"/"&amp;VLOOKUP(tbl2_2!A552,ishod_substance!A:P,14,0)</f>
        <v>#N/A</v>
      </c>
      <c r="H552" s="29" t="e">
        <f>VLOOKUP(tbl2_2!A552,ishod_substance!A:P,6,0)</f>
        <v>#N/A</v>
      </c>
      <c r="I552" s="10" t="e">
        <f>VLOOKUP(tbl2_2!A552,ishod_substance!A:P,15,0)</f>
        <v>#N/A</v>
      </c>
      <c r="J552" s="10" t="e">
        <f>VLOOKUP(tbl2_2!A552,ishod_substance!A:P,5,0)</f>
        <v>#N/A</v>
      </c>
      <c r="K552" s="84" t="e">
        <f>VLOOKUP(tbl2_2!A552,ishod_substance!A:Q,17,0)</f>
        <v>#N/A</v>
      </c>
      <c r="L552" s="84" t="e">
        <f>VLOOKUP(tbl2_2!A552,ishod_substance!A:R,18,0)</f>
        <v>#N/A</v>
      </c>
      <c r="M552" s="165" t="e">
        <f>VLOOKUP(tbl2_2!A552,ishod_substance!A:AD,28,0)</f>
        <v>#N/A</v>
      </c>
      <c r="N552" s="4" t="e">
        <f>VLOOKUP(tbl2_2!A552,ishod_substance!A:AD,20,0)</f>
        <v>#N/A</v>
      </c>
      <c r="O552" s="4" t="e">
        <f>VLOOKUP(tbl2_2!A552,ishod_substance!A:AD,21,0)</f>
        <v>#N/A</v>
      </c>
      <c r="P552" s="4" t="e">
        <f>VLOOKUP(tbl2_2!A552,ishod_substance!A:AD,22,0)</f>
        <v>#N/A</v>
      </c>
      <c r="Q552" s="4" t="e">
        <f>VLOOKUP(tbl2_2!A552,ishod_substance!A:AD,23,0)</f>
        <v>#N/A</v>
      </c>
      <c r="R552" s="4" t="e">
        <f>VLOOKUP(tbl2_2!A552,ishod_substance!A:AD,24,0)</f>
        <v>#N/A</v>
      </c>
      <c r="S552" s="4" t="e">
        <f>VLOOKUP(tbl2_2!A552,ishod_substance!A:AD,25,0)</f>
        <v>#N/A</v>
      </c>
      <c r="T552" s="4" t="e">
        <f>VLOOKUP(tbl2_2!A552,ishod_substance!A:AD,26,0)</f>
        <v>#N/A</v>
      </c>
      <c r="U552" s="4" t="e">
        <f>VLOOKUP(tbl2_2!A552,ishod_substance!A:AD,27,0)</f>
        <v>#N/A</v>
      </c>
      <c r="V552" s="166" t="e">
        <f>VLOOKUP(tbl2_2!A552,ishod_substance!A:AD,29,0)</f>
        <v>#N/A</v>
      </c>
      <c r="W552" s="166" t="e">
        <f>VLOOKUP(tbl2_2!A552,ishod_substance!A:AD,29,0)</f>
        <v>#N/A</v>
      </c>
      <c r="X552" s="4" t="e">
        <f>VLOOKUP(tbl2_2!A552,ishod_substance!A:AD,30,0)</f>
        <v>#N/A</v>
      </c>
      <c r="Y552" s="10" t="e">
        <f>VLOOKUP(tbl2_2!A552,ishod_substance!A:AD,7,0)</f>
        <v>#N/A</v>
      </c>
      <c r="Z552" s="9" t="e">
        <f>VLOOKUP(Y552,quide!$A$2:$B$1006,2,0)</f>
        <v>#N/A</v>
      </c>
      <c r="AA552" s="4" t="e">
        <f>VLOOKUP(Y552,quide!$A$2:$J$1006,10,0)</f>
        <v>#N/A</v>
      </c>
      <c r="AB552" s="50" t="e">
        <f>VLOOKUP(tbl2_2!A552,ishod_substance!A:AD,8,0)</f>
        <v>#N/A</v>
      </c>
      <c r="AC552" s="28" t="e">
        <f t="shared" si="9"/>
        <v>#N/A</v>
      </c>
      <c r="AD552" s="27" t="e">
        <f>VLOOKUP(tbl2_2!A552,ishod_substance!A:AD,9,0)</f>
        <v>#N/A</v>
      </c>
      <c r="AE552" s="8" t="e">
        <f>VLOOKUP(tbl2_2!A552,ishod_substance!A:AD,9,0)</f>
        <v>#N/A</v>
      </c>
      <c r="AF552" s="12"/>
    </row>
    <row r="553" spans="1:32" hidden="1" x14ac:dyDescent="0.25">
      <c r="A553">
        <v>545</v>
      </c>
      <c r="B553" s="85">
        <f>IFERROR(IF(OR(AND(ishod_substance!$O$1=3,OR(VLOOKUP('tbl2'!Y553,quide!A:G,7,0)=2,VLOOKUP('tbl2'!Y553,quide!A:G,7,0)=1)),AND(ishod_substance!$O$1=2,VLOOKUP('tbl2'!Y553,quide!A:I,9,0)=1)),1,0),0)</f>
        <v>0</v>
      </c>
      <c r="C553" s="5" t="e">
        <f>VLOOKUP(tbl2_2!A553,ishod_substance!A:P,2,0)</f>
        <v>#N/A</v>
      </c>
      <c r="D553" s="7" t="e">
        <f>VLOOKUP(tbl2_2!A553,ishod_substance!A:P,3,0)</f>
        <v>#N/A</v>
      </c>
      <c r="E553" s="5" t="e">
        <f>VLOOKUP(tbl2_2!A553,ishod_substance!A:P,11,0)</f>
        <v>#N/A</v>
      </c>
      <c r="F553" s="6" t="e">
        <f>VLOOKUP(tbl2_2!A553,ishod_substance!A:P,15,0)</f>
        <v>#N/A</v>
      </c>
      <c r="G553" s="6" t="e">
        <f>VLOOKUP(tbl2_2!A553,ishod_substance!A:P,12,0)&amp;"/"&amp;VLOOKUP(tbl2_2!A553,ishod_substance!A:P,14,0)</f>
        <v>#N/A</v>
      </c>
      <c r="H553" s="29" t="e">
        <f>VLOOKUP(tbl2_2!A553,ishod_substance!A:P,6,0)</f>
        <v>#N/A</v>
      </c>
      <c r="I553" s="10" t="e">
        <f>VLOOKUP(tbl2_2!A553,ishod_substance!A:P,15,0)</f>
        <v>#N/A</v>
      </c>
      <c r="J553" s="10" t="e">
        <f>VLOOKUP(tbl2_2!A553,ishod_substance!A:P,5,0)</f>
        <v>#N/A</v>
      </c>
      <c r="K553" s="84" t="e">
        <f>VLOOKUP(tbl2_2!A553,ishod_substance!A:Q,17,0)</f>
        <v>#N/A</v>
      </c>
      <c r="L553" s="84" t="e">
        <f>VLOOKUP(tbl2_2!A553,ishod_substance!A:R,18,0)</f>
        <v>#N/A</v>
      </c>
      <c r="M553" s="165" t="e">
        <f>VLOOKUP(tbl2_2!A553,ishod_substance!A:AD,28,0)</f>
        <v>#N/A</v>
      </c>
      <c r="N553" s="4" t="e">
        <f>VLOOKUP(tbl2_2!A553,ishod_substance!A:AD,20,0)</f>
        <v>#N/A</v>
      </c>
      <c r="O553" s="4" t="e">
        <f>VLOOKUP(tbl2_2!A553,ishod_substance!A:AD,21,0)</f>
        <v>#N/A</v>
      </c>
      <c r="P553" s="4" t="e">
        <f>VLOOKUP(tbl2_2!A553,ishod_substance!A:AD,22,0)</f>
        <v>#N/A</v>
      </c>
      <c r="Q553" s="4" t="e">
        <f>VLOOKUP(tbl2_2!A553,ishod_substance!A:AD,23,0)</f>
        <v>#N/A</v>
      </c>
      <c r="R553" s="4" t="e">
        <f>VLOOKUP(tbl2_2!A553,ishod_substance!A:AD,24,0)</f>
        <v>#N/A</v>
      </c>
      <c r="S553" s="4" t="e">
        <f>VLOOKUP(tbl2_2!A553,ishod_substance!A:AD,25,0)</f>
        <v>#N/A</v>
      </c>
      <c r="T553" s="4" t="e">
        <f>VLOOKUP(tbl2_2!A553,ishod_substance!A:AD,26,0)</f>
        <v>#N/A</v>
      </c>
      <c r="U553" s="4" t="e">
        <f>VLOOKUP(tbl2_2!A553,ishod_substance!A:AD,27,0)</f>
        <v>#N/A</v>
      </c>
      <c r="V553" s="166" t="e">
        <f>VLOOKUP(tbl2_2!A553,ishod_substance!A:AD,29,0)</f>
        <v>#N/A</v>
      </c>
      <c r="W553" s="166" t="e">
        <f>VLOOKUP(tbl2_2!A553,ishod_substance!A:AD,29,0)</f>
        <v>#N/A</v>
      </c>
      <c r="X553" s="4" t="e">
        <f>VLOOKUP(tbl2_2!A553,ishod_substance!A:AD,30,0)</f>
        <v>#N/A</v>
      </c>
      <c r="Y553" s="10" t="e">
        <f>VLOOKUP(tbl2_2!A553,ishod_substance!A:AD,7,0)</f>
        <v>#N/A</v>
      </c>
      <c r="Z553" s="9" t="e">
        <f>VLOOKUP(Y553,quide!$A$2:$B$1006,2,0)</f>
        <v>#N/A</v>
      </c>
      <c r="AA553" s="4" t="e">
        <f>VLOOKUP(Y553,quide!$A$2:$J$1006,10,0)</f>
        <v>#N/A</v>
      </c>
      <c r="AB553" s="50" t="e">
        <f>VLOOKUP(tbl2_2!A553,ishod_substance!A:AD,8,0)</f>
        <v>#N/A</v>
      </c>
      <c r="AC553" s="28" t="e">
        <f t="shared" si="9"/>
        <v>#N/A</v>
      </c>
      <c r="AD553" s="27" t="e">
        <f>VLOOKUP(tbl2_2!A553,ishod_substance!A:AD,9,0)</f>
        <v>#N/A</v>
      </c>
      <c r="AE553" s="8" t="e">
        <f>VLOOKUP(tbl2_2!A553,ishod_substance!A:AD,9,0)</f>
        <v>#N/A</v>
      </c>
      <c r="AF553" s="12"/>
    </row>
    <row r="554" spans="1:32" hidden="1" x14ac:dyDescent="0.25">
      <c r="A554">
        <v>546</v>
      </c>
      <c r="B554" s="85">
        <f>IFERROR(IF(OR(AND(ishod_substance!$O$1=3,OR(VLOOKUP('tbl2'!Y554,quide!A:G,7,0)=2,VLOOKUP('tbl2'!Y554,quide!A:G,7,0)=1)),AND(ishod_substance!$O$1=2,VLOOKUP('tbl2'!Y554,quide!A:I,9,0)=1)),1,0),0)</f>
        <v>0</v>
      </c>
      <c r="C554" s="5" t="e">
        <f>VLOOKUP(tbl2_2!A554,ishod_substance!A:P,2,0)</f>
        <v>#N/A</v>
      </c>
      <c r="D554" s="7" t="e">
        <f>VLOOKUP(tbl2_2!A554,ishod_substance!A:P,3,0)</f>
        <v>#N/A</v>
      </c>
      <c r="E554" s="5" t="e">
        <f>VLOOKUP(tbl2_2!A554,ishod_substance!A:P,11,0)</f>
        <v>#N/A</v>
      </c>
      <c r="F554" s="6" t="e">
        <f>VLOOKUP(tbl2_2!A554,ishod_substance!A:P,15,0)</f>
        <v>#N/A</v>
      </c>
      <c r="G554" s="6" t="e">
        <f>VLOOKUP(tbl2_2!A554,ishod_substance!A:P,12,0)&amp;"/"&amp;VLOOKUP(tbl2_2!A554,ishod_substance!A:P,14,0)</f>
        <v>#N/A</v>
      </c>
      <c r="H554" s="29" t="e">
        <f>VLOOKUP(tbl2_2!A554,ishod_substance!A:P,6,0)</f>
        <v>#N/A</v>
      </c>
      <c r="I554" s="10" t="e">
        <f>VLOOKUP(tbl2_2!A554,ishod_substance!A:P,15,0)</f>
        <v>#N/A</v>
      </c>
      <c r="J554" s="10" t="e">
        <f>VLOOKUP(tbl2_2!A554,ishod_substance!A:P,5,0)</f>
        <v>#N/A</v>
      </c>
      <c r="K554" s="84" t="e">
        <f>VLOOKUP(tbl2_2!A554,ishod_substance!A:Q,17,0)</f>
        <v>#N/A</v>
      </c>
      <c r="L554" s="84" t="e">
        <f>VLOOKUP(tbl2_2!A554,ishod_substance!A:R,18,0)</f>
        <v>#N/A</v>
      </c>
      <c r="M554" s="165" t="e">
        <f>VLOOKUP(tbl2_2!A554,ishod_substance!A:AD,28,0)</f>
        <v>#N/A</v>
      </c>
      <c r="N554" s="4" t="e">
        <f>VLOOKUP(tbl2_2!A554,ishod_substance!A:AD,20,0)</f>
        <v>#N/A</v>
      </c>
      <c r="O554" s="4" t="e">
        <f>VLOOKUP(tbl2_2!A554,ishod_substance!A:AD,21,0)</f>
        <v>#N/A</v>
      </c>
      <c r="P554" s="4" t="e">
        <f>VLOOKUP(tbl2_2!A554,ishod_substance!A:AD,22,0)</f>
        <v>#N/A</v>
      </c>
      <c r="Q554" s="4" t="e">
        <f>VLOOKUP(tbl2_2!A554,ishod_substance!A:AD,23,0)</f>
        <v>#N/A</v>
      </c>
      <c r="R554" s="4" t="e">
        <f>VLOOKUP(tbl2_2!A554,ishod_substance!A:AD,24,0)</f>
        <v>#N/A</v>
      </c>
      <c r="S554" s="4" t="e">
        <f>VLOOKUP(tbl2_2!A554,ishod_substance!A:AD,25,0)</f>
        <v>#N/A</v>
      </c>
      <c r="T554" s="4" t="e">
        <f>VLOOKUP(tbl2_2!A554,ishod_substance!A:AD,26,0)</f>
        <v>#N/A</v>
      </c>
      <c r="U554" s="4" t="e">
        <f>VLOOKUP(tbl2_2!A554,ishod_substance!A:AD,27,0)</f>
        <v>#N/A</v>
      </c>
      <c r="V554" s="166" t="e">
        <f>VLOOKUP(tbl2_2!A554,ishod_substance!A:AD,29,0)</f>
        <v>#N/A</v>
      </c>
      <c r="W554" s="166" t="e">
        <f>VLOOKUP(tbl2_2!A554,ishod_substance!A:AD,29,0)</f>
        <v>#N/A</v>
      </c>
      <c r="X554" s="4" t="e">
        <f>VLOOKUP(tbl2_2!A554,ishod_substance!A:AD,30,0)</f>
        <v>#N/A</v>
      </c>
      <c r="Y554" s="10" t="e">
        <f>VLOOKUP(tbl2_2!A554,ishod_substance!A:AD,7,0)</f>
        <v>#N/A</v>
      </c>
      <c r="Z554" s="9" t="e">
        <f>VLOOKUP(Y554,quide!$A$2:$B$1006,2,0)</f>
        <v>#N/A</v>
      </c>
      <c r="AA554" s="4" t="e">
        <f>VLOOKUP(Y554,quide!$A$2:$J$1006,10,0)</f>
        <v>#N/A</v>
      </c>
      <c r="AB554" s="50" t="e">
        <f>VLOOKUP(tbl2_2!A554,ishod_substance!A:AD,8,0)</f>
        <v>#N/A</v>
      </c>
      <c r="AC554" s="28" t="e">
        <f t="shared" si="9"/>
        <v>#N/A</v>
      </c>
      <c r="AD554" s="27" t="e">
        <f>VLOOKUP(tbl2_2!A554,ishod_substance!A:AD,9,0)</f>
        <v>#N/A</v>
      </c>
      <c r="AE554" s="8" t="e">
        <f>VLOOKUP(tbl2_2!A554,ishod_substance!A:AD,9,0)</f>
        <v>#N/A</v>
      </c>
      <c r="AF554" s="12"/>
    </row>
    <row r="555" spans="1:32" hidden="1" x14ac:dyDescent="0.25">
      <c r="A555">
        <v>547</v>
      </c>
      <c r="B555" s="85">
        <f>IFERROR(IF(OR(AND(ishod_substance!$O$1=3,OR(VLOOKUP('tbl2'!Y555,quide!A:G,7,0)=2,VLOOKUP('tbl2'!Y555,quide!A:G,7,0)=1)),AND(ishod_substance!$O$1=2,VLOOKUP('tbl2'!Y555,quide!A:I,9,0)=1)),1,0),0)</f>
        <v>0</v>
      </c>
      <c r="C555" s="5" t="e">
        <f>VLOOKUP(tbl2_2!A555,ishod_substance!A:P,2,0)</f>
        <v>#N/A</v>
      </c>
      <c r="D555" s="7" t="e">
        <f>VLOOKUP(tbl2_2!A555,ishod_substance!A:P,3,0)</f>
        <v>#N/A</v>
      </c>
      <c r="E555" s="5" t="e">
        <f>VLOOKUP(tbl2_2!A555,ishod_substance!A:P,11,0)</f>
        <v>#N/A</v>
      </c>
      <c r="F555" s="6" t="e">
        <f>VLOOKUP(tbl2_2!A555,ishod_substance!A:P,15,0)</f>
        <v>#N/A</v>
      </c>
      <c r="G555" s="6" t="e">
        <f>VLOOKUP(tbl2_2!A555,ishod_substance!A:P,12,0)&amp;"/"&amp;VLOOKUP(tbl2_2!A555,ishod_substance!A:P,14,0)</f>
        <v>#N/A</v>
      </c>
      <c r="H555" s="29" t="e">
        <f>VLOOKUP(tbl2_2!A555,ishod_substance!A:P,6,0)</f>
        <v>#N/A</v>
      </c>
      <c r="I555" s="10" t="e">
        <f>VLOOKUP(tbl2_2!A555,ishod_substance!A:P,15,0)</f>
        <v>#N/A</v>
      </c>
      <c r="J555" s="10" t="e">
        <f>VLOOKUP(tbl2_2!A555,ishod_substance!A:P,5,0)</f>
        <v>#N/A</v>
      </c>
      <c r="K555" s="84" t="e">
        <f>VLOOKUP(tbl2_2!A555,ishod_substance!A:Q,17,0)</f>
        <v>#N/A</v>
      </c>
      <c r="L555" s="84" t="e">
        <f>VLOOKUP(tbl2_2!A555,ishod_substance!A:R,18,0)</f>
        <v>#N/A</v>
      </c>
      <c r="M555" s="165" t="e">
        <f>VLOOKUP(tbl2_2!A555,ishod_substance!A:AD,28,0)</f>
        <v>#N/A</v>
      </c>
      <c r="N555" s="4" t="e">
        <f>VLOOKUP(tbl2_2!A555,ishod_substance!A:AD,20,0)</f>
        <v>#N/A</v>
      </c>
      <c r="O555" s="4" t="e">
        <f>VLOOKUP(tbl2_2!A555,ishod_substance!A:AD,21,0)</f>
        <v>#N/A</v>
      </c>
      <c r="P555" s="4" t="e">
        <f>VLOOKUP(tbl2_2!A555,ishod_substance!A:AD,22,0)</f>
        <v>#N/A</v>
      </c>
      <c r="Q555" s="4" t="e">
        <f>VLOOKUP(tbl2_2!A555,ishod_substance!A:AD,23,0)</f>
        <v>#N/A</v>
      </c>
      <c r="R555" s="4" t="e">
        <f>VLOOKUP(tbl2_2!A555,ishod_substance!A:AD,24,0)</f>
        <v>#N/A</v>
      </c>
      <c r="S555" s="4" t="e">
        <f>VLOOKUP(tbl2_2!A555,ishod_substance!A:AD,25,0)</f>
        <v>#N/A</v>
      </c>
      <c r="T555" s="4" t="e">
        <f>VLOOKUP(tbl2_2!A555,ishod_substance!A:AD,26,0)</f>
        <v>#N/A</v>
      </c>
      <c r="U555" s="4" t="e">
        <f>VLOOKUP(tbl2_2!A555,ishod_substance!A:AD,27,0)</f>
        <v>#N/A</v>
      </c>
      <c r="V555" s="166" t="e">
        <f>VLOOKUP(tbl2_2!A555,ishod_substance!A:AD,29,0)</f>
        <v>#N/A</v>
      </c>
      <c r="W555" s="166" t="e">
        <f>VLOOKUP(tbl2_2!A555,ishod_substance!A:AD,29,0)</f>
        <v>#N/A</v>
      </c>
      <c r="X555" s="4" t="e">
        <f>VLOOKUP(tbl2_2!A555,ishod_substance!A:AD,30,0)</f>
        <v>#N/A</v>
      </c>
      <c r="Y555" s="10" t="e">
        <f>VLOOKUP(tbl2_2!A555,ishod_substance!A:AD,7,0)</f>
        <v>#N/A</v>
      </c>
      <c r="Z555" s="9" t="e">
        <f>VLOOKUP(Y555,quide!$A$2:$B$1006,2,0)</f>
        <v>#N/A</v>
      </c>
      <c r="AA555" s="4" t="e">
        <f>VLOOKUP(Y555,quide!$A$2:$J$1006,10,0)</f>
        <v>#N/A</v>
      </c>
      <c r="AB555" s="50" t="e">
        <f>VLOOKUP(tbl2_2!A555,ishod_substance!A:AD,8,0)</f>
        <v>#N/A</v>
      </c>
      <c r="AC555" s="28" t="e">
        <f t="shared" si="9"/>
        <v>#N/A</v>
      </c>
      <c r="AD555" s="27" t="e">
        <f>VLOOKUP(tbl2_2!A555,ishod_substance!A:AD,9,0)</f>
        <v>#N/A</v>
      </c>
      <c r="AE555" s="8" t="e">
        <f>VLOOKUP(tbl2_2!A555,ishod_substance!A:AD,9,0)</f>
        <v>#N/A</v>
      </c>
      <c r="AF555" s="12"/>
    </row>
    <row r="556" spans="1:32" hidden="1" x14ac:dyDescent="0.25">
      <c r="A556">
        <v>548</v>
      </c>
      <c r="B556" s="85">
        <f>IFERROR(IF(OR(AND(ishod_substance!$O$1=3,OR(VLOOKUP('tbl2'!Y556,quide!A:G,7,0)=2,VLOOKUP('tbl2'!Y556,quide!A:G,7,0)=1)),AND(ishod_substance!$O$1=2,VLOOKUP('tbl2'!Y556,quide!A:I,9,0)=1)),1,0),0)</f>
        <v>0</v>
      </c>
      <c r="C556" s="5" t="e">
        <f>VLOOKUP(tbl2_2!A556,ishod_substance!A:P,2,0)</f>
        <v>#N/A</v>
      </c>
      <c r="D556" s="7" t="e">
        <f>VLOOKUP(tbl2_2!A556,ishod_substance!A:P,3,0)</f>
        <v>#N/A</v>
      </c>
      <c r="E556" s="5" t="e">
        <f>VLOOKUP(tbl2_2!A556,ishod_substance!A:P,11,0)</f>
        <v>#N/A</v>
      </c>
      <c r="F556" s="6" t="e">
        <f>VLOOKUP(tbl2_2!A556,ishod_substance!A:P,15,0)</f>
        <v>#N/A</v>
      </c>
      <c r="G556" s="6" t="e">
        <f>VLOOKUP(tbl2_2!A556,ishod_substance!A:P,12,0)&amp;"/"&amp;VLOOKUP(tbl2_2!A556,ishod_substance!A:P,14,0)</f>
        <v>#N/A</v>
      </c>
      <c r="H556" s="29" t="e">
        <f>VLOOKUP(tbl2_2!A556,ishod_substance!A:P,6,0)</f>
        <v>#N/A</v>
      </c>
      <c r="I556" s="10" t="e">
        <f>VLOOKUP(tbl2_2!A556,ishod_substance!A:P,15,0)</f>
        <v>#N/A</v>
      </c>
      <c r="J556" s="10" t="e">
        <f>VLOOKUP(tbl2_2!A556,ishod_substance!A:P,5,0)</f>
        <v>#N/A</v>
      </c>
      <c r="K556" s="84" t="e">
        <f>VLOOKUP(tbl2_2!A556,ishod_substance!A:Q,17,0)</f>
        <v>#N/A</v>
      </c>
      <c r="L556" s="84" t="e">
        <f>VLOOKUP(tbl2_2!A556,ishod_substance!A:R,18,0)</f>
        <v>#N/A</v>
      </c>
      <c r="M556" s="165" t="e">
        <f>VLOOKUP(tbl2_2!A556,ishod_substance!A:AD,28,0)</f>
        <v>#N/A</v>
      </c>
      <c r="N556" s="4" t="e">
        <f>VLOOKUP(tbl2_2!A556,ishod_substance!A:AD,20,0)</f>
        <v>#N/A</v>
      </c>
      <c r="O556" s="4" t="e">
        <f>VLOOKUP(tbl2_2!A556,ishod_substance!A:AD,21,0)</f>
        <v>#N/A</v>
      </c>
      <c r="P556" s="4" t="e">
        <f>VLOOKUP(tbl2_2!A556,ishod_substance!A:AD,22,0)</f>
        <v>#N/A</v>
      </c>
      <c r="Q556" s="4" t="e">
        <f>VLOOKUP(tbl2_2!A556,ishod_substance!A:AD,23,0)</f>
        <v>#N/A</v>
      </c>
      <c r="R556" s="4" t="e">
        <f>VLOOKUP(tbl2_2!A556,ishod_substance!A:AD,24,0)</f>
        <v>#N/A</v>
      </c>
      <c r="S556" s="4" t="e">
        <f>VLOOKUP(tbl2_2!A556,ishod_substance!A:AD,25,0)</f>
        <v>#N/A</v>
      </c>
      <c r="T556" s="4" t="e">
        <f>VLOOKUP(tbl2_2!A556,ishod_substance!A:AD,26,0)</f>
        <v>#N/A</v>
      </c>
      <c r="U556" s="4" t="e">
        <f>VLOOKUP(tbl2_2!A556,ishod_substance!A:AD,27,0)</f>
        <v>#N/A</v>
      </c>
      <c r="V556" s="166" t="e">
        <f>VLOOKUP(tbl2_2!A556,ishod_substance!A:AD,29,0)</f>
        <v>#N/A</v>
      </c>
      <c r="W556" s="166" t="e">
        <f>VLOOKUP(tbl2_2!A556,ishod_substance!A:AD,29,0)</f>
        <v>#N/A</v>
      </c>
      <c r="X556" s="4" t="e">
        <f>VLOOKUP(tbl2_2!A556,ishod_substance!A:AD,30,0)</f>
        <v>#N/A</v>
      </c>
      <c r="Y556" s="10" t="e">
        <f>VLOOKUP(tbl2_2!A556,ishod_substance!A:AD,7,0)</f>
        <v>#N/A</v>
      </c>
      <c r="Z556" s="9" t="e">
        <f>VLOOKUP(Y556,quide!$A$2:$B$1006,2,0)</f>
        <v>#N/A</v>
      </c>
      <c r="AA556" s="4" t="e">
        <f>VLOOKUP(Y556,quide!$A$2:$J$1006,10,0)</f>
        <v>#N/A</v>
      </c>
      <c r="AB556" s="50" t="e">
        <f>VLOOKUP(tbl2_2!A556,ishod_substance!A:AD,8,0)</f>
        <v>#N/A</v>
      </c>
      <c r="AC556" s="28" t="e">
        <f t="shared" si="9"/>
        <v>#N/A</v>
      </c>
      <c r="AD556" s="27" t="e">
        <f>VLOOKUP(tbl2_2!A556,ishod_substance!A:AD,9,0)</f>
        <v>#N/A</v>
      </c>
      <c r="AE556" s="8" t="e">
        <f>VLOOKUP(tbl2_2!A556,ishod_substance!A:AD,9,0)</f>
        <v>#N/A</v>
      </c>
      <c r="AF556" s="12"/>
    </row>
    <row r="557" spans="1:32" hidden="1" x14ac:dyDescent="0.25">
      <c r="A557">
        <v>549</v>
      </c>
      <c r="B557" s="85">
        <f>IFERROR(IF(OR(AND(ishod_substance!$O$1=3,OR(VLOOKUP('tbl2'!Y557,quide!A:G,7,0)=2,VLOOKUP('tbl2'!Y557,quide!A:G,7,0)=1)),AND(ishod_substance!$O$1=2,VLOOKUP('tbl2'!Y557,quide!A:I,9,0)=1)),1,0),0)</f>
        <v>0</v>
      </c>
      <c r="C557" s="5" t="e">
        <f>VLOOKUP(tbl2_2!A557,ishod_substance!A:P,2,0)</f>
        <v>#N/A</v>
      </c>
      <c r="D557" s="7" t="e">
        <f>VLOOKUP(tbl2_2!A557,ishod_substance!A:P,3,0)</f>
        <v>#N/A</v>
      </c>
      <c r="E557" s="5" t="e">
        <f>VLOOKUP(tbl2_2!A557,ishod_substance!A:P,11,0)</f>
        <v>#N/A</v>
      </c>
      <c r="F557" s="6" t="e">
        <f>VLOOKUP(tbl2_2!A557,ishod_substance!A:P,15,0)</f>
        <v>#N/A</v>
      </c>
      <c r="G557" s="6" t="e">
        <f>VLOOKUP(tbl2_2!A557,ishod_substance!A:P,12,0)&amp;"/"&amp;VLOOKUP(tbl2_2!A557,ishod_substance!A:P,14,0)</f>
        <v>#N/A</v>
      </c>
      <c r="H557" s="29" t="e">
        <f>VLOOKUP(tbl2_2!A557,ishod_substance!A:P,6,0)</f>
        <v>#N/A</v>
      </c>
      <c r="I557" s="10" t="e">
        <f>VLOOKUP(tbl2_2!A557,ishod_substance!A:P,15,0)</f>
        <v>#N/A</v>
      </c>
      <c r="J557" s="10" t="e">
        <f>VLOOKUP(tbl2_2!A557,ishod_substance!A:P,5,0)</f>
        <v>#N/A</v>
      </c>
      <c r="K557" s="84" t="e">
        <f>VLOOKUP(tbl2_2!A557,ishod_substance!A:Q,17,0)</f>
        <v>#N/A</v>
      </c>
      <c r="L557" s="84" t="e">
        <f>VLOOKUP(tbl2_2!A557,ishod_substance!A:R,18,0)</f>
        <v>#N/A</v>
      </c>
      <c r="M557" s="165" t="e">
        <f>VLOOKUP(tbl2_2!A557,ishod_substance!A:AD,28,0)</f>
        <v>#N/A</v>
      </c>
      <c r="N557" s="4" t="e">
        <f>VLOOKUP(tbl2_2!A557,ishod_substance!A:AD,20,0)</f>
        <v>#N/A</v>
      </c>
      <c r="O557" s="4" t="e">
        <f>VLOOKUP(tbl2_2!A557,ishod_substance!A:AD,21,0)</f>
        <v>#N/A</v>
      </c>
      <c r="P557" s="4" t="e">
        <f>VLOOKUP(tbl2_2!A557,ishod_substance!A:AD,22,0)</f>
        <v>#N/A</v>
      </c>
      <c r="Q557" s="4" t="e">
        <f>VLOOKUP(tbl2_2!A557,ishod_substance!A:AD,23,0)</f>
        <v>#N/A</v>
      </c>
      <c r="R557" s="4" t="e">
        <f>VLOOKUP(tbl2_2!A557,ishod_substance!A:AD,24,0)</f>
        <v>#N/A</v>
      </c>
      <c r="S557" s="4" t="e">
        <f>VLOOKUP(tbl2_2!A557,ishod_substance!A:AD,25,0)</f>
        <v>#N/A</v>
      </c>
      <c r="T557" s="4" t="e">
        <f>VLOOKUP(tbl2_2!A557,ishod_substance!A:AD,26,0)</f>
        <v>#N/A</v>
      </c>
      <c r="U557" s="4" t="e">
        <f>VLOOKUP(tbl2_2!A557,ishod_substance!A:AD,27,0)</f>
        <v>#N/A</v>
      </c>
      <c r="V557" s="166" t="e">
        <f>VLOOKUP(tbl2_2!A557,ishod_substance!A:AD,29,0)</f>
        <v>#N/A</v>
      </c>
      <c r="W557" s="166" t="e">
        <f>VLOOKUP(tbl2_2!A557,ishod_substance!A:AD,29,0)</f>
        <v>#N/A</v>
      </c>
      <c r="X557" s="4" t="e">
        <f>VLOOKUP(tbl2_2!A557,ishod_substance!A:AD,30,0)</f>
        <v>#N/A</v>
      </c>
      <c r="Y557" s="10" t="e">
        <f>VLOOKUP(tbl2_2!A557,ishod_substance!A:AD,7,0)</f>
        <v>#N/A</v>
      </c>
      <c r="Z557" s="9" t="e">
        <f>VLOOKUP(Y557,quide!$A$2:$B$1006,2,0)</f>
        <v>#N/A</v>
      </c>
      <c r="AA557" s="4" t="e">
        <f>VLOOKUP(Y557,quide!$A$2:$J$1006,10,0)</f>
        <v>#N/A</v>
      </c>
      <c r="AB557" s="50" t="e">
        <f>VLOOKUP(tbl2_2!A557,ishod_substance!A:AD,8,0)</f>
        <v>#N/A</v>
      </c>
      <c r="AC557" s="28" t="e">
        <f t="shared" si="9"/>
        <v>#N/A</v>
      </c>
      <c r="AD557" s="27" t="e">
        <f>VLOOKUP(tbl2_2!A557,ishod_substance!A:AD,9,0)</f>
        <v>#N/A</v>
      </c>
      <c r="AE557" s="8" t="e">
        <f>VLOOKUP(tbl2_2!A557,ishod_substance!A:AD,9,0)</f>
        <v>#N/A</v>
      </c>
      <c r="AF557" s="12"/>
    </row>
    <row r="558" spans="1:32" hidden="1" x14ac:dyDescent="0.25">
      <c r="A558">
        <v>550</v>
      </c>
      <c r="B558" s="85">
        <f>IFERROR(IF(OR(AND(ishod_substance!$O$1=3,OR(VLOOKUP('tbl2'!Y558,quide!A:G,7,0)=2,VLOOKUP('tbl2'!Y558,quide!A:G,7,0)=1)),AND(ishod_substance!$O$1=2,VLOOKUP('tbl2'!Y558,quide!A:I,9,0)=1)),1,0),0)</f>
        <v>0</v>
      </c>
      <c r="C558" s="5" t="e">
        <f>VLOOKUP(tbl2_2!A558,ishod_substance!A:P,2,0)</f>
        <v>#N/A</v>
      </c>
      <c r="D558" s="7" t="e">
        <f>VLOOKUP(tbl2_2!A558,ishod_substance!A:P,3,0)</f>
        <v>#N/A</v>
      </c>
      <c r="E558" s="5" t="e">
        <f>VLOOKUP(tbl2_2!A558,ishod_substance!A:P,11,0)</f>
        <v>#N/A</v>
      </c>
      <c r="F558" s="6" t="e">
        <f>VLOOKUP(tbl2_2!A558,ishod_substance!A:P,15,0)</f>
        <v>#N/A</v>
      </c>
      <c r="G558" s="6" t="e">
        <f>VLOOKUP(tbl2_2!A558,ishod_substance!A:P,12,0)&amp;"/"&amp;VLOOKUP(tbl2_2!A558,ishod_substance!A:P,14,0)</f>
        <v>#N/A</v>
      </c>
      <c r="H558" s="29" t="e">
        <f>VLOOKUP(tbl2_2!A558,ishod_substance!A:P,6,0)</f>
        <v>#N/A</v>
      </c>
      <c r="I558" s="10" t="e">
        <f>VLOOKUP(tbl2_2!A558,ishod_substance!A:P,15,0)</f>
        <v>#N/A</v>
      </c>
      <c r="J558" s="10" t="e">
        <f>VLOOKUP(tbl2_2!A558,ishod_substance!A:P,5,0)</f>
        <v>#N/A</v>
      </c>
      <c r="K558" s="84" t="e">
        <f>VLOOKUP(tbl2_2!A558,ishod_substance!A:Q,17,0)</f>
        <v>#N/A</v>
      </c>
      <c r="L558" s="84" t="e">
        <f>VLOOKUP(tbl2_2!A558,ishod_substance!A:R,18,0)</f>
        <v>#N/A</v>
      </c>
      <c r="M558" s="165" t="e">
        <f>VLOOKUP(tbl2_2!A558,ishod_substance!A:AD,28,0)</f>
        <v>#N/A</v>
      </c>
      <c r="N558" s="4" t="e">
        <f>VLOOKUP(tbl2_2!A558,ishod_substance!A:AD,20,0)</f>
        <v>#N/A</v>
      </c>
      <c r="O558" s="4" t="e">
        <f>VLOOKUP(tbl2_2!A558,ishod_substance!A:AD,21,0)</f>
        <v>#N/A</v>
      </c>
      <c r="P558" s="4" t="e">
        <f>VLOOKUP(tbl2_2!A558,ishod_substance!A:AD,22,0)</f>
        <v>#N/A</v>
      </c>
      <c r="Q558" s="4" t="e">
        <f>VLOOKUP(tbl2_2!A558,ishod_substance!A:AD,23,0)</f>
        <v>#N/A</v>
      </c>
      <c r="R558" s="4" t="e">
        <f>VLOOKUP(tbl2_2!A558,ishod_substance!A:AD,24,0)</f>
        <v>#N/A</v>
      </c>
      <c r="S558" s="4" t="e">
        <f>VLOOKUP(tbl2_2!A558,ishod_substance!A:AD,25,0)</f>
        <v>#N/A</v>
      </c>
      <c r="T558" s="4" t="e">
        <f>VLOOKUP(tbl2_2!A558,ishod_substance!A:AD,26,0)</f>
        <v>#N/A</v>
      </c>
      <c r="U558" s="4" t="e">
        <f>VLOOKUP(tbl2_2!A558,ishod_substance!A:AD,27,0)</f>
        <v>#N/A</v>
      </c>
      <c r="V558" s="166" t="e">
        <f>VLOOKUP(tbl2_2!A558,ishod_substance!A:AD,29,0)</f>
        <v>#N/A</v>
      </c>
      <c r="W558" s="166" t="e">
        <f>VLOOKUP(tbl2_2!A558,ishod_substance!A:AD,29,0)</f>
        <v>#N/A</v>
      </c>
      <c r="X558" s="4" t="e">
        <f>VLOOKUP(tbl2_2!A558,ishod_substance!A:AD,30,0)</f>
        <v>#N/A</v>
      </c>
      <c r="Y558" s="10" t="e">
        <f>VLOOKUP(tbl2_2!A558,ishod_substance!A:AD,7,0)</f>
        <v>#N/A</v>
      </c>
      <c r="Z558" s="9" t="e">
        <f>VLOOKUP(Y558,quide!$A$2:$B$1006,2,0)</f>
        <v>#N/A</v>
      </c>
      <c r="AA558" s="4" t="e">
        <f>VLOOKUP(Y558,quide!$A$2:$J$1006,10,0)</f>
        <v>#N/A</v>
      </c>
      <c r="AB558" s="50" t="e">
        <f>VLOOKUP(tbl2_2!A558,ishod_substance!A:AD,8,0)</f>
        <v>#N/A</v>
      </c>
      <c r="AC558" s="28" t="e">
        <f t="shared" si="9"/>
        <v>#N/A</v>
      </c>
      <c r="AD558" s="27" t="e">
        <f>VLOOKUP(tbl2_2!A558,ishod_substance!A:AD,9,0)</f>
        <v>#N/A</v>
      </c>
      <c r="AE558" s="8" t="e">
        <f>VLOOKUP(tbl2_2!A558,ishod_substance!A:AD,9,0)</f>
        <v>#N/A</v>
      </c>
      <c r="AF558" s="12"/>
    </row>
    <row r="559" spans="1:32" hidden="1" x14ac:dyDescent="0.25">
      <c r="A559">
        <v>551</v>
      </c>
      <c r="B559" s="85">
        <f>IFERROR(IF(OR(AND(ishod_substance!$O$1=3,OR(VLOOKUP('tbl2'!Y559,quide!A:G,7,0)=2,VLOOKUP('tbl2'!Y559,quide!A:G,7,0)=1)),AND(ishod_substance!$O$1=2,VLOOKUP('tbl2'!Y559,quide!A:I,9,0)=1)),1,0),0)</f>
        <v>0</v>
      </c>
      <c r="C559" s="5" t="e">
        <f>VLOOKUP(tbl2_2!A559,ishod_substance!A:P,2,0)</f>
        <v>#N/A</v>
      </c>
      <c r="D559" s="7" t="e">
        <f>VLOOKUP(tbl2_2!A559,ishod_substance!A:P,3,0)</f>
        <v>#N/A</v>
      </c>
      <c r="E559" s="5" t="e">
        <f>VLOOKUP(tbl2_2!A559,ishod_substance!A:P,11,0)</f>
        <v>#N/A</v>
      </c>
      <c r="F559" s="6" t="e">
        <f>VLOOKUP(tbl2_2!A559,ishod_substance!A:P,15,0)</f>
        <v>#N/A</v>
      </c>
      <c r="G559" s="6" t="e">
        <f>VLOOKUP(tbl2_2!A559,ishod_substance!A:P,12,0)&amp;"/"&amp;VLOOKUP(tbl2_2!A559,ishod_substance!A:P,14,0)</f>
        <v>#N/A</v>
      </c>
      <c r="H559" s="29" t="e">
        <f>VLOOKUP(tbl2_2!A559,ishod_substance!A:P,6,0)</f>
        <v>#N/A</v>
      </c>
      <c r="I559" s="10" t="e">
        <f>VLOOKUP(tbl2_2!A559,ishod_substance!A:P,15,0)</f>
        <v>#N/A</v>
      </c>
      <c r="J559" s="10" t="e">
        <f>VLOOKUP(tbl2_2!A559,ishod_substance!A:P,5,0)</f>
        <v>#N/A</v>
      </c>
      <c r="K559" s="84" t="e">
        <f>VLOOKUP(tbl2_2!A559,ishod_substance!A:Q,17,0)</f>
        <v>#N/A</v>
      </c>
      <c r="L559" s="84" t="e">
        <f>VLOOKUP(tbl2_2!A559,ishod_substance!A:R,18,0)</f>
        <v>#N/A</v>
      </c>
      <c r="M559" s="165" t="e">
        <f>VLOOKUP(tbl2_2!A559,ishod_substance!A:AD,28,0)</f>
        <v>#N/A</v>
      </c>
      <c r="N559" s="4" t="e">
        <f>VLOOKUP(tbl2_2!A559,ishod_substance!A:AD,20,0)</f>
        <v>#N/A</v>
      </c>
      <c r="O559" s="4" t="e">
        <f>VLOOKUP(tbl2_2!A559,ishod_substance!A:AD,21,0)</f>
        <v>#N/A</v>
      </c>
      <c r="P559" s="4" t="e">
        <f>VLOOKUP(tbl2_2!A559,ishod_substance!A:AD,22,0)</f>
        <v>#N/A</v>
      </c>
      <c r="Q559" s="4" t="e">
        <f>VLOOKUP(tbl2_2!A559,ishod_substance!A:AD,23,0)</f>
        <v>#N/A</v>
      </c>
      <c r="R559" s="4" t="e">
        <f>VLOOKUP(tbl2_2!A559,ishod_substance!A:AD,24,0)</f>
        <v>#N/A</v>
      </c>
      <c r="S559" s="4" t="e">
        <f>VLOOKUP(tbl2_2!A559,ishod_substance!A:AD,25,0)</f>
        <v>#N/A</v>
      </c>
      <c r="T559" s="4" t="e">
        <f>VLOOKUP(tbl2_2!A559,ishod_substance!A:AD,26,0)</f>
        <v>#N/A</v>
      </c>
      <c r="U559" s="4" t="e">
        <f>VLOOKUP(tbl2_2!A559,ishod_substance!A:AD,27,0)</f>
        <v>#N/A</v>
      </c>
      <c r="V559" s="166" t="e">
        <f>VLOOKUP(tbl2_2!A559,ishod_substance!A:AD,29,0)</f>
        <v>#N/A</v>
      </c>
      <c r="W559" s="166" t="e">
        <f>VLOOKUP(tbl2_2!A559,ishod_substance!A:AD,29,0)</f>
        <v>#N/A</v>
      </c>
      <c r="X559" s="4" t="e">
        <f>VLOOKUP(tbl2_2!A559,ishod_substance!A:AD,30,0)</f>
        <v>#N/A</v>
      </c>
      <c r="Y559" s="10" t="e">
        <f>VLOOKUP(tbl2_2!A559,ishod_substance!A:AD,7,0)</f>
        <v>#N/A</v>
      </c>
      <c r="Z559" s="9" t="e">
        <f>VLOOKUP(Y559,quide!$A$2:$B$1006,2,0)</f>
        <v>#N/A</v>
      </c>
      <c r="AA559" s="4" t="e">
        <f>VLOOKUP(Y559,quide!$A$2:$J$1006,10,0)</f>
        <v>#N/A</v>
      </c>
      <c r="AB559" s="50" t="e">
        <f>VLOOKUP(tbl2_2!A559,ishod_substance!A:AD,8,0)</f>
        <v>#N/A</v>
      </c>
      <c r="AC559" s="28" t="e">
        <f t="shared" si="9"/>
        <v>#N/A</v>
      </c>
      <c r="AD559" s="27" t="e">
        <f>VLOOKUP(tbl2_2!A559,ishod_substance!A:AD,9,0)</f>
        <v>#N/A</v>
      </c>
      <c r="AE559" s="8" t="e">
        <f>VLOOKUP(tbl2_2!A559,ishod_substance!A:AD,9,0)</f>
        <v>#N/A</v>
      </c>
      <c r="AF559" s="12"/>
    </row>
    <row r="560" spans="1:32" hidden="1" x14ac:dyDescent="0.25">
      <c r="A560">
        <v>552</v>
      </c>
      <c r="B560" s="85">
        <f>IFERROR(IF(OR(AND(ishod_substance!$O$1=3,OR(VLOOKUP('tbl2'!Y560,quide!A:G,7,0)=2,VLOOKUP('tbl2'!Y560,quide!A:G,7,0)=1)),AND(ishod_substance!$O$1=2,VLOOKUP('tbl2'!Y560,quide!A:I,9,0)=1)),1,0),0)</f>
        <v>0</v>
      </c>
      <c r="C560" s="5" t="e">
        <f>VLOOKUP(tbl2_2!A560,ishod_substance!A:P,2,0)</f>
        <v>#N/A</v>
      </c>
      <c r="D560" s="7" t="e">
        <f>VLOOKUP(tbl2_2!A560,ishod_substance!A:P,3,0)</f>
        <v>#N/A</v>
      </c>
      <c r="E560" s="5" t="e">
        <f>VLOOKUP(tbl2_2!A560,ishod_substance!A:P,11,0)</f>
        <v>#N/A</v>
      </c>
      <c r="F560" s="6" t="e">
        <f>VLOOKUP(tbl2_2!A560,ishod_substance!A:P,15,0)</f>
        <v>#N/A</v>
      </c>
      <c r="G560" s="6" t="e">
        <f>VLOOKUP(tbl2_2!A560,ishod_substance!A:P,12,0)&amp;"/"&amp;VLOOKUP(tbl2_2!A560,ishod_substance!A:P,14,0)</f>
        <v>#N/A</v>
      </c>
      <c r="H560" s="29" t="e">
        <f>VLOOKUP(tbl2_2!A560,ishod_substance!A:P,6,0)</f>
        <v>#N/A</v>
      </c>
      <c r="I560" s="10" t="e">
        <f>VLOOKUP(tbl2_2!A560,ishod_substance!A:P,15,0)</f>
        <v>#N/A</v>
      </c>
      <c r="J560" s="10" t="e">
        <f>VLOOKUP(tbl2_2!A560,ishod_substance!A:P,5,0)</f>
        <v>#N/A</v>
      </c>
      <c r="K560" s="84" t="e">
        <f>VLOOKUP(tbl2_2!A560,ishod_substance!A:Q,17,0)</f>
        <v>#N/A</v>
      </c>
      <c r="L560" s="84" t="e">
        <f>VLOOKUP(tbl2_2!A560,ishod_substance!A:R,18,0)</f>
        <v>#N/A</v>
      </c>
      <c r="M560" s="165" t="e">
        <f>VLOOKUP(tbl2_2!A560,ishod_substance!A:AD,28,0)</f>
        <v>#N/A</v>
      </c>
      <c r="N560" s="4" t="e">
        <f>VLOOKUP(tbl2_2!A560,ishod_substance!A:AD,20,0)</f>
        <v>#N/A</v>
      </c>
      <c r="O560" s="4" t="e">
        <f>VLOOKUP(tbl2_2!A560,ishod_substance!A:AD,21,0)</f>
        <v>#N/A</v>
      </c>
      <c r="P560" s="4" t="e">
        <f>VLOOKUP(tbl2_2!A560,ishod_substance!A:AD,22,0)</f>
        <v>#N/A</v>
      </c>
      <c r="Q560" s="4" t="e">
        <f>VLOOKUP(tbl2_2!A560,ishod_substance!A:AD,23,0)</f>
        <v>#N/A</v>
      </c>
      <c r="R560" s="4" t="e">
        <f>VLOOKUP(tbl2_2!A560,ishod_substance!A:AD,24,0)</f>
        <v>#N/A</v>
      </c>
      <c r="S560" s="4" t="e">
        <f>VLOOKUP(tbl2_2!A560,ishod_substance!A:AD,25,0)</f>
        <v>#N/A</v>
      </c>
      <c r="T560" s="4" t="e">
        <f>VLOOKUP(tbl2_2!A560,ishod_substance!A:AD,26,0)</f>
        <v>#N/A</v>
      </c>
      <c r="U560" s="4" t="e">
        <f>VLOOKUP(tbl2_2!A560,ishod_substance!A:AD,27,0)</f>
        <v>#N/A</v>
      </c>
      <c r="V560" s="166" t="e">
        <f>VLOOKUP(tbl2_2!A560,ishod_substance!A:AD,29,0)</f>
        <v>#N/A</v>
      </c>
      <c r="W560" s="166" t="e">
        <f>VLOOKUP(tbl2_2!A560,ishod_substance!A:AD,29,0)</f>
        <v>#N/A</v>
      </c>
      <c r="X560" s="4" t="e">
        <f>VLOOKUP(tbl2_2!A560,ishod_substance!A:AD,30,0)</f>
        <v>#N/A</v>
      </c>
      <c r="Y560" s="10" t="e">
        <f>VLOOKUP(tbl2_2!A560,ishod_substance!A:AD,7,0)</f>
        <v>#N/A</v>
      </c>
      <c r="Z560" s="9" t="e">
        <f>VLOOKUP(Y560,quide!$A$2:$B$1006,2,0)</f>
        <v>#N/A</v>
      </c>
      <c r="AA560" s="4" t="e">
        <f>VLOOKUP(Y560,quide!$A$2:$J$1006,10,0)</f>
        <v>#N/A</v>
      </c>
      <c r="AB560" s="50" t="e">
        <f>VLOOKUP(tbl2_2!A560,ishod_substance!A:AD,8,0)</f>
        <v>#N/A</v>
      </c>
      <c r="AC560" s="28" t="e">
        <f t="shared" si="9"/>
        <v>#N/A</v>
      </c>
      <c r="AD560" s="27" t="e">
        <f>VLOOKUP(tbl2_2!A560,ishod_substance!A:AD,9,0)</f>
        <v>#N/A</v>
      </c>
      <c r="AE560" s="8" t="e">
        <f>VLOOKUP(tbl2_2!A560,ishod_substance!A:AD,9,0)</f>
        <v>#N/A</v>
      </c>
      <c r="AF560" s="12"/>
    </row>
    <row r="561" spans="1:32" hidden="1" x14ac:dyDescent="0.25">
      <c r="A561">
        <v>553</v>
      </c>
      <c r="B561" s="85">
        <f>IFERROR(IF(OR(AND(ishod_substance!$O$1=3,OR(VLOOKUP('tbl2'!Y561,quide!A:G,7,0)=2,VLOOKUP('tbl2'!Y561,quide!A:G,7,0)=1)),AND(ishod_substance!$O$1=2,VLOOKUP('tbl2'!Y561,quide!A:I,9,0)=1)),1,0),0)</f>
        <v>0</v>
      </c>
      <c r="C561" s="5" t="e">
        <f>VLOOKUP(tbl2_2!A561,ishod_substance!A:P,2,0)</f>
        <v>#N/A</v>
      </c>
      <c r="D561" s="7" t="e">
        <f>VLOOKUP(tbl2_2!A561,ishod_substance!A:P,3,0)</f>
        <v>#N/A</v>
      </c>
      <c r="E561" s="5" t="e">
        <f>VLOOKUP(tbl2_2!A561,ishod_substance!A:P,11,0)</f>
        <v>#N/A</v>
      </c>
      <c r="F561" s="6" t="e">
        <f>VLOOKUP(tbl2_2!A561,ishod_substance!A:P,15,0)</f>
        <v>#N/A</v>
      </c>
      <c r="G561" s="6" t="e">
        <f>VLOOKUP(tbl2_2!A561,ishod_substance!A:P,12,0)&amp;"/"&amp;VLOOKUP(tbl2_2!A561,ishod_substance!A:P,14,0)</f>
        <v>#N/A</v>
      </c>
      <c r="H561" s="29" t="e">
        <f>VLOOKUP(tbl2_2!A561,ishod_substance!A:P,6,0)</f>
        <v>#N/A</v>
      </c>
      <c r="I561" s="10" t="e">
        <f>VLOOKUP(tbl2_2!A561,ishod_substance!A:P,15,0)</f>
        <v>#N/A</v>
      </c>
      <c r="J561" s="10" t="e">
        <f>VLOOKUP(tbl2_2!A561,ishod_substance!A:P,5,0)</f>
        <v>#N/A</v>
      </c>
      <c r="K561" s="84" t="e">
        <f>VLOOKUP(tbl2_2!A561,ishod_substance!A:Q,17,0)</f>
        <v>#N/A</v>
      </c>
      <c r="L561" s="84" t="e">
        <f>VLOOKUP(tbl2_2!A561,ishod_substance!A:R,18,0)</f>
        <v>#N/A</v>
      </c>
      <c r="M561" s="165" t="e">
        <f>VLOOKUP(tbl2_2!A561,ishod_substance!A:AD,28,0)</f>
        <v>#N/A</v>
      </c>
      <c r="N561" s="4" t="e">
        <f>VLOOKUP(tbl2_2!A561,ishod_substance!A:AD,20,0)</f>
        <v>#N/A</v>
      </c>
      <c r="O561" s="4" t="e">
        <f>VLOOKUP(tbl2_2!A561,ishod_substance!A:AD,21,0)</f>
        <v>#N/A</v>
      </c>
      <c r="P561" s="4" t="e">
        <f>VLOOKUP(tbl2_2!A561,ishod_substance!A:AD,22,0)</f>
        <v>#N/A</v>
      </c>
      <c r="Q561" s="4" t="e">
        <f>VLOOKUP(tbl2_2!A561,ishod_substance!A:AD,23,0)</f>
        <v>#N/A</v>
      </c>
      <c r="R561" s="4" t="e">
        <f>VLOOKUP(tbl2_2!A561,ishod_substance!A:AD,24,0)</f>
        <v>#N/A</v>
      </c>
      <c r="S561" s="4" t="e">
        <f>VLOOKUP(tbl2_2!A561,ishod_substance!A:AD,25,0)</f>
        <v>#N/A</v>
      </c>
      <c r="T561" s="4" t="e">
        <f>VLOOKUP(tbl2_2!A561,ishod_substance!A:AD,26,0)</f>
        <v>#N/A</v>
      </c>
      <c r="U561" s="4" t="e">
        <f>VLOOKUP(tbl2_2!A561,ishod_substance!A:AD,27,0)</f>
        <v>#N/A</v>
      </c>
      <c r="V561" s="166" t="e">
        <f>VLOOKUP(tbl2_2!A561,ishod_substance!A:AD,29,0)</f>
        <v>#N/A</v>
      </c>
      <c r="W561" s="166" t="e">
        <f>VLOOKUP(tbl2_2!A561,ishod_substance!A:AD,29,0)</f>
        <v>#N/A</v>
      </c>
      <c r="X561" s="4" t="e">
        <f>VLOOKUP(tbl2_2!A561,ishod_substance!A:AD,30,0)</f>
        <v>#N/A</v>
      </c>
      <c r="Y561" s="10" t="e">
        <f>VLOOKUP(tbl2_2!A561,ishod_substance!A:AD,7,0)</f>
        <v>#N/A</v>
      </c>
      <c r="Z561" s="9" t="e">
        <f>VLOOKUP(Y561,quide!$A$2:$B$1006,2,0)</f>
        <v>#N/A</v>
      </c>
      <c r="AA561" s="4" t="e">
        <f>VLOOKUP(Y561,quide!$A$2:$J$1006,10,0)</f>
        <v>#N/A</v>
      </c>
      <c r="AB561" s="50" t="e">
        <f>VLOOKUP(tbl2_2!A561,ishod_substance!A:AD,8,0)</f>
        <v>#N/A</v>
      </c>
      <c r="AC561" s="28" t="e">
        <f t="shared" si="9"/>
        <v>#N/A</v>
      </c>
      <c r="AD561" s="27" t="e">
        <f>VLOOKUP(tbl2_2!A561,ishod_substance!A:AD,9,0)</f>
        <v>#N/A</v>
      </c>
      <c r="AE561" s="8" t="e">
        <f>VLOOKUP(tbl2_2!A561,ishod_substance!A:AD,9,0)</f>
        <v>#N/A</v>
      </c>
      <c r="AF561" s="12"/>
    </row>
    <row r="562" spans="1:32" hidden="1" x14ac:dyDescent="0.25">
      <c r="A562">
        <v>554</v>
      </c>
      <c r="B562" s="85">
        <f>IFERROR(IF(OR(AND(ishod_substance!$O$1=3,OR(VLOOKUP('tbl2'!Y562,quide!A:G,7,0)=2,VLOOKUP('tbl2'!Y562,quide!A:G,7,0)=1)),AND(ishod_substance!$O$1=2,VLOOKUP('tbl2'!Y562,quide!A:I,9,0)=1)),1,0),0)</f>
        <v>0</v>
      </c>
      <c r="C562" s="5" t="e">
        <f>VLOOKUP(tbl2_2!A562,ishod_substance!A:P,2,0)</f>
        <v>#N/A</v>
      </c>
      <c r="D562" s="7" t="e">
        <f>VLOOKUP(tbl2_2!A562,ishod_substance!A:P,3,0)</f>
        <v>#N/A</v>
      </c>
      <c r="E562" s="5" t="e">
        <f>VLOOKUP(tbl2_2!A562,ishod_substance!A:P,11,0)</f>
        <v>#N/A</v>
      </c>
      <c r="F562" s="6" t="e">
        <f>VLOOKUP(tbl2_2!A562,ishod_substance!A:P,15,0)</f>
        <v>#N/A</v>
      </c>
      <c r="G562" s="6" t="e">
        <f>VLOOKUP(tbl2_2!A562,ishod_substance!A:P,12,0)&amp;"/"&amp;VLOOKUP(tbl2_2!A562,ishod_substance!A:P,14,0)</f>
        <v>#N/A</v>
      </c>
      <c r="H562" s="29" t="e">
        <f>VLOOKUP(tbl2_2!A562,ishod_substance!A:P,6,0)</f>
        <v>#N/A</v>
      </c>
      <c r="I562" s="10" t="e">
        <f>VLOOKUP(tbl2_2!A562,ishod_substance!A:P,15,0)</f>
        <v>#N/A</v>
      </c>
      <c r="J562" s="10" t="e">
        <f>VLOOKUP(tbl2_2!A562,ishod_substance!A:P,5,0)</f>
        <v>#N/A</v>
      </c>
      <c r="K562" s="84" t="e">
        <f>VLOOKUP(tbl2_2!A562,ishod_substance!A:Q,17,0)</f>
        <v>#N/A</v>
      </c>
      <c r="L562" s="84" t="e">
        <f>VLOOKUP(tbl2_2!A562,ishod_substance!A:R,18,0)</f>
        <v>#N/A</v>
      </c>
      <c r="M562" s="165" t="e">
        <f>VLOOKUP(tbl2_2!A562,ishod_substance!A:AD,28,0)</f>
        <v>#N/A</v>
      </c>
      <c r="N562" s="4" t="e">
        <f>VLOOKUP(tbl2_2!A562,ishod_substance!A:AD,20,0)</f>
        <v>#N/A</v>
      </c>
      <c r="O562" s="4" t="e">
        <f>VLOOKUP(tbl2_2!A562,ishod_substance!A:AD,21,0)</f>
        <v>#N/A</v>
      </c>
      <c r="P562" s="4" t="e">
        <f>VLOOKUP(tbl2_2!A562,ishod_substance!A:AD,22,0)</f>
        <v>#N/A</v>
      </c>
      <c r="Q562" s="4" t="e">
        <f>VLOOKUP(tbl2_2!A562,ishod_substance!A:AD,23,0)</f>
        <v>#N/A</v>
      </c>
      <c r="R562" s="4" t="e">
        <f>VLOOKUP(tbl2_2!A562,ishod_substance!A:AD,24,0)</f>
        <v>#N/A</v>
      </c>
      <c r="S562" s="4" t="e">
        <f>VLOOKUP(tbl2_2!A562,ishod_substance!A:AD,25,0)</f>
        <v>#N/A</v>
      </c>
      <c r="T562" s="4" t="e">
        <f>VLOOKUP(tbl2_2!A562,ishod_substance!A:AD,26,0)</f>
        <v>#N/A</v>
      </c>
      <c r="U562" s="4" t="e">
        <f>VLOOKUP(tbl2_2!A562,ishod_substance!A:AD,27,0)</f>
        <v>#N/A</v>
      </c>
      <c r="V562" s="166" t="e">
        <f>VLOOKUP(tbl2_2!A562,ishod_substance!A:AD,29,0)</f>
        <v>#N/A</v>
      </c>
      <c r="W562" s="166" t="e">
        <f>VLOOKUP(tbl2_2!A562,ishod_substance!A:AD,29,0)</f>
        <v>#N/A</v>
      </c>
      <c r="X562" s="4" t="e">
        <f>VLOOKUP(tbl2_2!A562,ishod_substance!A:AD,30,0)</f>
        <v>#N/A</v>
      </c>
      <c r="Y562" s="10" t="e">
        <f>VLOOKUP(tbl2_2!A562,ishod_substance!A:AD,7,0)</f>
        <v>#N/A</v>
      </c>
      <c r="Z562" s="9" t="e">
        <f>VLOOKUP(Y562,quide!$A$2:$B$1006,2,0)</f>
        <v>#N/A</v>
      </c>
      <c r="AA562" s="4" t="e">
        <f>VLOOKUP(Y562,quide!$A$2:$J$1006,10,0)</f>
        <v>#N/A</v>
      </c>
      <c r="AB562" s="50" t="e">
        <f>VLOOKUP(tbl2_2!A562,ishod_substance!A:AD,8,0)</f>
        <v>#N/A</v>
      </c>
      <c r="AC562" s="28" t="e">
        <f t="shared" si="9"/>
        <v>#N/A</v>
      </c>
      <c r="AD562" s="27" t="e">
        <f>VLOOKUP(tbl2_2!A562,ishod_substance!A:AD,9,0)</f>
        <v>#N/A</v>
      </c>
      <c r="AE562" s="8" t="e">
        <f>VLOOKUP(tbl2_2!A562,ishod_substance!A:AD,9,0)</f>
        <v>#N/A</v>
      </c>
      <c r="AF562" s="12"/>
    </row>
    <row r="563" spans="1:32" hidden="1" x14ac:dyDescent="0.25">
      <c r="A563">
        <v>555</v>
      </c>
      <c r="B563" s="85">
        <f>IFERROR(IF(OR(AND(ishod_substance!$O$1=3,OR(VLOOKUP('tbl2'!Y563,quide!A:G,7,0)=2,VLOOKUP('tbl2'!Y563,quide!A:G,7,0)=1)),AND(ishod_substance!$O$1=2,VLOOKUP('tbl2'!Y563,quide!A:I,9,0)=1)),1,0),0)</f>
        <v>0</v>
      </c>
      <c r="C563" s="5" t="e">
        <f>VLOOKUP(tbl2_2!A563,ishod_substance!A:P,2,0)</f>
        <v>#N/A</v>
      </c>
      <c r="D563" s="7" t="e">
        <f>VLOOKUP(tbl2_2!A563,ishod_substance!A:P,3,0)</f>
        <v>#N/A</v>
      </c>
      <c r="E563" s="5" t="e">
        <f>VLOOKUP(tbl2_2!A563,ishod_substance!A:P,11,0)</f>
        <v>#N/A</v>
      </c>
      <c r="F563" s="6" t="e">
        <f>VLOOKUP(tbl2_2!A563,ishod_substance!A:P,15,0)</f>
        <v>#N/A</v>
      </c>
      <c r="G563" s="6" t="e">
        <f>VLOOKUP(tbl2_2!A563,ishod_substance!A:P,12,0)&amp;"/"&amp;VLOOKUP(tbl2_2!A563,ishod_substance!A:P,14,0)</f>
        <v>#N/A</v>
      </c>
      <c r="H563" s="29" t="e">
        <f>VLOOKUP(tbl2_2!A563,ishod_substance!A:P,6,0)</f>
        <v>#N/A</v>
      </c>
      <c r="I563" s="10" t="e">
        <f>VLOOKUP(tbl2_2!A563,ishod_substance!A:P,15,0)</f>
        <v>#N/A</v>
      </c>
      <c r="J563" s="10" t="e">
        <f>VLOOKUP(tbl2_2!A563,ishod_substance!A:P,5,0)</f>
        <v>#N/A</v>
      </c>
      <c r="K563" s="84" t="e">
        <f>VLOOKUP(tbl2_2!A563,ishod_substance!A:Q,17,0)</f>
        <v>#N/A</v>
      </c>
      <c r="L563" s="84" t="e">
        <f>VLOOKUP(tbl2_2!A563,ishod_substance!A:R,18,0)</f>
        <v>#N/A</v>
      </c>
      <c r="M563" s="165" t="e">
        <f>VLOOKUP(tbl2_2!A563,ishod_substance!A:AD,28,0)</f>
        <v>#N/A</v>
      </c>
      <c r="N563" s="4" t="e">
        <f>VLOOKUP(tbl2_2!A563,ishod_substance!A:AD,20,0)</f>
        <v>#N/A</v>
      </c>
      <c r="O563" s="4" t="e">
        <f>VLOOKUP(tbl2_2!A563,ishod_substance!A:AD,21,0)</f>
        <v>#N/A</v>
      </c>
      <c r="P563" s="4" t="e">
        <f>VLOOKUP(tbl2_2!A563,ishod_substance!A:AD,22,0)</f>
        <v>#N/A</v>
      </c>
      <c r="Q563" s="4" t="e">
        <f>VLOOKUP(tbl2_2!A563,ishod_substance!A:AD,23,0)</f>
        <v>#N/A</v>
      </c>
      <c r="R563" s="4" t="e">
        <f>VLOOKUP(tbl2_2!A563,ishod_substance!A:AD,24,0)</f>
        <v>#N/A</v>
      </c>
      <c r="S563" s="4" t="e">
        <f>VLOOKUP(tbl2_2!A563,ishod_substance!A:AD,25,0)</f>
        <v>#N/A</v>
      </c>
      <c r="T563" s="4" t="e">
        <f>VLOOKUP(tbl2_2!A563,ishod_substance!A:AD,26,0)</f>
        <v>#N/A</v>
      </c>
      <c r="U563" s="4" t="e">
        <f>VLOOKUP(tbl2_2!A563,ishod_substance!A:AD,27,0)</f>
        <v>#N/A</v>
      </c>
      <c r="V563" s="166" t="e">
        <f>VLOOKUP(tbl2_2!A563,ishod_substance!A:AD,29,0)</f>
        <v>#N/A</v>
      </c>
      <c r="W563" s="166" t="e">
        <f>VLOOKUP(tbl2_2!A563,ishod_substance!A:AD,29,0)</f>
        <v>#N/A</v>
      </c>
      <c r="X563" s="4" t="e">
        <f>VLOOKUP(tbl2_2!A563,ishod_substance!A:AD,30,0)</f>
        <v>#N/A</v>
      </c>
      <c r="Y563" s="10" t="e">
        <f>VLOOKUP(tbl2_2!A563,ishod_substance!A:AD,7,0)</f>
        <v>#N/A</v>
      </c>
      <c r="Z563" s="9" t="e">
        <f>VLOOKUP(Y563,quide!$A$2:$B$1006,2,0)</f>
        <v>#N/A</v>
      </c>
      <c r="AA563" s="4" t="e">
        <f>VLOOKUP(Y563,quide!$A$2:$J$1006,10,0)</f>
        <v>#N/A</v>
      </c>
      <c r="AB563" s="50" t="e">
        <f>VLOOKUP(tbl2_2!A563,ishod_substance!A:AD,8,0)</f>
        <v>#N/A</v>
      </c>
      <c r="AC563" s="28" t="e">
        <f t="shared" si="9"/>
        <v>#N/A</v>
      </c>
      <c r="AD563" s="27" t="e">
        <f>VLOOKUP(tbl2_2!A563,ishod_substance!A:AD,9,0)</f>
        <v>#N/A</v>
      </c>
      <c r="AE563" s="8" t="e">
        <f>VLOOKUP(tbl2_2!A563,ishod_substance!A:AD,9,0)</f>
        <v>#N/A</v>
      </c>
      <c r="AF563" s="12"/>
    </row>
    <row r="564" spans="1:32" hidden="1" x14ac:dyDescent="0.25">
      <c r="A564">
        <v>556</v>
      </c>
      <c r="B564" s="85">
        <f>IFERROR(IF(OR(AND(ishod_substance!$O$1=3,OR(VLOOKUP('tbl2'!Y564,quide!A:G,7,0)=2,VLOOKUP('tbl2'!Y564,quide!A:G,7,0)=1)),AND(ishod_substance!$O$1=2,VLOOKUP('tbl2'!Y564,quide!A:I,9,0)=1)),1,0),0)</f>
        <v>0</v>
      </c>
      <c r="C564" s="5" t="e">
        <f>VLOOKUP(tbl2_2!A564,ishod_substance!A:P,2,0)</f>
        <v>#N/A</v>
      </c>
      <c r="D564" s="7" t="e">
        <f>VLOOKUP(tbl2_2!A564,ishod_substance!A:P,3,0)</f>
        <v>#N/A</v>
      </c>
      <c r="E564" s="5" t="e">
        <f>VLOOKUP(tbl2_2!A564,ishod_substance!A:P,11,0)</f>
        <v>#N/A</v>
      </c>
      <c r="F564" s="6" t="e">
        <f>VLOOKUP(tbl2_2!A564,ishod_substance!A:P,15,0)</f>
        <v>#N/A</v>
      </c>
      <c r="G564" s="6" t="e">
        <f>VLOOKUP(tbl2_2!A564,ishod_substance!A:P,12,0)&amp;"/"&amp;VLOOKUP(tbl2_2!A564,ishod_substance!A:P,14,0)</f>
        <v>#N/A</v>
      </c>
      <c r="H564" s="29" t="e">
        <f>VLOOKUP(tbl2_2!A564,ishod_substance!A:P,6,0)</f>
        <v>#N/A</v>
      </c>
      <c r="I564" s="10" t="e">
        <f>VLOOKUP(tbl2_2!A564,ishod_substance!A:P,15,0)</f>
        <v>#N/A</v>
      </c>
      <c r="J564" s="10" t="e">
        <f>VLOOKUP(tbl2_2!A564,ishod_substance!A:P,5,0)</f>
        <v>#N/A</v>
      </c>
      <c r="K564" s="84" t="e">
        <f>VLOOKUP(tbl2_2!A564,ishod_substance!A:Q,17,0)</f>
        <v>#N/A</v>
      </c>
      <c r="L564" s="84" t="e">
        <f>VLOOKUP(tbl2_2!A564,ishod_substance!A:R,18,0)</f>
        <v>#N/A</v>
      </c>
      <c r="M564" s="165" t="e">
        <f>VLOOKUP(tbl2_2!A564,ishod_substance!A:AD,28,0)</f>
        <v>#N/A</v>
      </c>
      <c r="N564" s="4" t="e">
        <f>VLOOKUP(tbl2_2!A564,ishod_substance!A:AD,20,0)</f>
        <v>#N/A</v>
      </c>
      <c r="O564" s="4" t="e">
        <f>VLOOKUP(tbl2_2!A564,ishod_substance!A:AD,21,0)</f>
        <v>#N/A</v>
      </c>
      <c r="P564" s="4" t="e">
        <f>VLOOKUP(tbl2_2!A564,ishod_substance!A:AD,22,0)</f>
        <v>#N/A</v>
      </c>
      <c r="Q564" s="4" t="e">
        <f>VLOOKUP(tbl2_2!A564,ishod_substance!A:AD,23,0)</f>
        <v>#N/A</v>
      </c>
      <c r="R564" s="4" t="e">
        <f>VLOOKUP(tbl2_2!A564,ishod_substance!A:AD,24,0)</f>
        <v>#N/A</v>
      </c>
      <c r="S564" s="4" t="e">
        <f>VLOOKUP(tbl2_2!A564,ishod_substance!A:AD,25,0)</f>
        <v>#N/A</v>
      </c>
      <c r="T564" s="4" t="e">
        <f>VLOOKUP(tbl2_2!A564,ishod_substance!A:AD,26,0)</f>
        <v>#N/A</v>
      </c>
      <c r="U564" s="4" t="e">
        <f>VLOOKUP(tbl2_2!A564,ishod_substance!A:AD,27,0)</f>
        <v>#N/A</v>
      </c>
      <c r="V564" s="166" t="e">
        <f>VLOOKUP(tbl2_2!A564,ishod_substance!A:AD,29,0)</f>
        <v>#N/A</v>
      </c>
      <c r="W564" s="166" t="e">
        <f>VLOOKUP(tbl2_2!A564,ishod_substance!A:AD,29,0)</f>
        <v>#N/A</v>
      </c>
      <c r="X564" s="4" t="e">
        <f>VLOOKUP(tbl2_2!A564,ishod_substance!A:AD,30,0)</f>
        <v>#N/A</v>
      </c>
      <c r="Y564" s="10" t="e">
        <f>VLOOKUP(tbl2_2!A564,ishod_substance!A:AD,7,0)</f>
        <v>#N/A</v>
      </c>
      <c r="Z564" s="9" t="e">
        <f>VLOOKUP(Y564,quide!$A$2:$B$1006,2,0)</f>
        <v>#N/A</v>
      </c>
      <c r="AA564" s="4" t="e">
        <f>VLOOKUP(Y564,quide!$A$2:$J$1006,10,0)</f>
        <v>#N/A</v>
      </c>
      <c r="AB564" s="50" t="e">
        <f>VLOOKUP(tbl2_2!A564,ishod_substance!A:AD,8,0)</f>
        <v>#N/A</v>
      </c>
      <c r="AC564" s="28" t="e">
        <f t="shared" si="9"/>
        <v>#N/A</v>
      </c>
      <c r="AD564" s="27" t="e">
        <f>VLOOKUP(tbl2_2!A564,ishod_substance!A:AD,9,0)</f>
        <v>#N/A</v>
      </c>
      <c r="AE564" s="8" t="e">
        <f>VLOOKUP(tbl2_2!A564,ishod_substance!A:AD,9,0)</f>
        <v>#N/A</v>
      </c>
      <c r="AF564" s="12"/>
    </row>
    <row r="565" spans="1:32" hidden="1" x14ac:dyDescent="0.25">
      <c r="A565">
        <v>557</v>
      </c>
      <c r="B565" s="85">
        <f>IFERROR(IF(OR(AND(ishod_substance!$O$1=3,OR(VLOOKUP('tbl2'!Y565,quide!A:G,7,0)=2,VLOOKUP('tbl2'!Y565,quide!A:G,7,0)=1)),AND(ishod_substance!$O$1=2,VLOOKUP('tbl2'!Y565,quide!A:I,9,0)=1)),1,0),0)</f>
        <v>0</v>
      </c>
      <c r="C565" s="5" t="e">
        <f>VLOOKUP(tbl2_2!A565,ishod_substance!A:P,2,0)</f>
        <v>#N/A</v>
      </c>
      <c r="D565" s="7" t="e">
        <f>VLOOKUP(tbl2_2!A565,ishod_substance!A:P,3,0)</f>
        <v>#N/A</v>
      </c>
      <c r="E565" s="5" t="e">
        <f>VLOOKUP(tbl2_2!A565,ishod_substance!A:P,11,0)</f>
        <v>#N/A</v>
      </c>
      <c r="F565" s="6" t="e">
        <f>VLOOKUP(tbl2_2!A565,ishod_substance!A:P,15,0)</f>
        <v>#N/A</v>
      </c>
      <c r="G565" s="6" t="e">
        <f>VLOOKUP(tbl2_2!A565,ishod_substance!A:P,12,0)&amp;"/"&amp;VLOOKUP(tbl2_2!A565,ishod_substance!A:P,14,0)</f>
        <v>#N/A</v>
      </c>
      <c r="H565" s="29" t="e">
        <f>VLOOKUP(tbl2_2!A565,ishod_substance!A:P,6,0)</f>
        <v>#N/A</v>
      </c>
      <c r="I565" s="10" t="e">
        <f>VLOOKUP(tbl2_2!A565,ishod_substance!A:P,15,0)</f>
        <v>#N/A</v>
      </c>
      <c r="J565" s="10" t="e">
        <f>VLOOKUP(tbl2_2!A565,ishod_substance!A:P,5,0)</f>
        <v>#N/A</v>
      </c>
      <c r="K565" s="84" t="e">
        <f>VLOOKUP(tbl2_2!A565,ishod_substance!A:Q,17,0)</f>
        <v>#N/A</v>
      </c>
      <c r="L565" s="84" t="e">
        <f>VLOOKUP(tbl2_2!A565,ishod_substance!A:R,18,0)</f>
        <v>#N/A</v>
      </c>
      <c r="M565" s="165" t="e">
        <f>VLOOKUP(tbl2_2!A565,ishod_substance!A:AD,28,0)</f>
        <v>#N/A</v>
      </c>
      <c r="N565" s="4" t="e">
        <f>VLOOKUP(tbl2_2!A565,ishod_substance!A:AD,20,0)</f>
        <v>#N/A</v>
      </c>
      <c r="O565" s="4" t="e">
        <f>VLOOKUP(tbl2_2!A565,ishod_substance!A:AD,21,0)</f>
        <v>#N/A</v>
      </c>
      <c r="P565" s="4" t="e">
        <f>VLOOKUP(tbl2_2!A565,ishod_substance!A:AD,22,0)</f>
        <v>#N/A</v>
      </c>
      <c r="Q565" s="4" t="e">
        <f>VLOOKUP(tbl2_2!A565,ishod_substance!A:AD,23,0)</f>
        <v>#N/A</v>
      </c>
      <c r="R565" s="4" t="e">
        <f>VLOOKUP(tbl2_2!A565,ishod_substance!A:AD,24,0)</f>
        <v>#N/A</v>
      </c>
      <c r="S565" s="4" t="e">
        <f>VLOOKUP(tbl2_2!A565,ishod_substance!A:AD,25,0)</f>
        <v>#N/A</v>
      </c>
      <c r="T565" s="4" t="e">
        <f>VLOOKUP(tbl2_2!A565,ishod_substance!A:AD,26,0)</f>
        <v>#N/A</v>
      </c>
      <c r="U565" s="4" t="e">
        <f>VLOOKUP(tbl2_2!A565,ishod_substance!A:AD,27,0)</f>
        <v>#N/A</v>
      </c>
      <c r="V565" s="166" t="e">
        <f>VLOOKUP(tbl2_2!A565,ishod_substance!A:AD,29,0)</f>
        <v>#N/A</v>
      </c>
      <c r="W565" s="166" t="e">
        <f>VLOOKUP(tbl2_2!A565,ishod_substance!A:AD,29,0)</f>
        <v>#N/A</v>
      </c>
      <c r="X565" s="4" t="e">
        <f>VLOOKUP(tbl2_2!A565,ishod_substance!A:AD,30,0)</f>
        <v>#N/A</v>
      </c>
      <c r="Y565" s="10" t="e">
        <f>VLOOKUP(tbl2_2!A565,ishod_substance!A:AD,7,0)</f>
        <v>#N/A</v>
      </c>
      <c r="Z565" s="9" t="e">
        <f>VLOOKUP(Y565,quide!$A$2:$B$1006,2,0)</f>
        <v>#N/A</v>
      </c>
      <c r="AA565" s="4" t="e">
        <f>VLOOKUP(Y565,quide!$A$2:$J$1006,10,0)</f>
        <v>#N/A</v>
      </c>
      <c r="AB565" s="50" t="e">
        <f>VLOOKUP(tbl2_2!A565,ishod_substance!A:AD,8,0)</f>
        <v>#N/A</v>
      </c>
      <c r="AC565" s="28" t="e">
        <f t="shared" si="9"/>
        <v>#N/A</v>
      </c>
      <c r="AD565" s="27" t="e">
        <f>VLOOKUP(tbl2_2!A565,ishod_substance!A:AD,9,0)</f>
        <v>#N/A</v>
      </c>
      <c r="AE565" s="8" t="e">
        <f>VLOOKUP(tbl2_2!A565,ishod_substance!A:AD,9,0)</f>
        <v>#N/A</v>
      </c>
      <c r="AF565" s="12"/>
    </row>
    <row r="566" spans="1:32" hidden="1" x14ac:dyDescent="0.25">
      <c r="A566">
        <v>558</v>
      </c>
      <c r="B566" s="85">
        <f>IFERROR(IF(OR(AND(ishod_substance!$O$1=3,OR(VLOOKUP('tbl2'!Y566,quide!A:G,7,0)=2,VLOOKUP('tbl2'!Y566,quide!A:G,7,0)=1)),AND(ishod_substance!$O$1=2,VLOOKUP('tbl2'!Y566,quide!A:I,9,0)=1)),1,0),0)</f>
        <v>0</v>
      </c>
      <c r="C566" s="5" t="e">
        <f>VLOOKUP(tbl2_2!A566,ishod_substance!A:P,2,0)</f>
        <v>#N/A</v>
      </c>
      <c r="D566" s="7" t="e">
        <f>VLOOKUP(tbl2_2!A566,ishod_substance!A:P,3,0)</f>
        <v>#N/A</v>
      </c>
      <c r="E566" s="5" t="e">
        <f>VLOOKUP(tbl2_2!A566,ishod_substance!A:P,11,0)</f>
        <v>#N/A</v>
      </c>
      <c r="F566" s="6" t="e">
        <f>VLOOKUP(tbl2_2!A566,ishod_substance!A:P,15,0)</f>
        <v>#N/A</v>
      </c>
      <c r="G566" s="6" t="e">
        <f>VLOOKUP(tbl2_2!A566,ishod_substance!A:P,12,0)&amp;"/"&amp;VLOOKUP(tbl2_2!A566,ishod_substance!A:P,14,0)</f>
        <v>#N/A</v>
      </c>
      <c r="H566" s="29" t="e">
        <f>VLOOKUP(tbl2_2!A566,ishod_substance!A:P,6,0)</f>
        <v>#N/A</v>
      </c>
      <c r="I566" s="10" t="e">
        <f>VLOOKUP(tbl2_2!A566,ishod_substance!A:P,15,0)</f>
        <v>#N/A</v>
      </c>
      <c r="J566" s="10" t="e">
        <f>VLOOKUP(tbl2_2!A566,ishod_substance!A:P,5,0)</f>
        <v>#N/A</v>
      </c>
      <c r="K566" s="84" t="e">
        <f>VLOOKUP(tbl2_2!A566,ishod_substance!A:Q,17,0)</f>
        <v>#N/A</v>
      </c>
      <c r="L566" s="84" t="e">
        <f>VLOOKUP(tbl2_2!A566,ishod_substance!A:R,18,0)</f>
        <v>#N/A</v>
      </c>
      <c r="M566" s="165" t="e">
        <f>VLOOKUP(tbl2_2!A566,ishod_substance!A:AD,28,0)</f>
        <v>#N/A</v>
      </c>
      <c r="N566" s="4" t="e">
        <f>VLOOKUP(tbl2_2!A566,ishod_substance!A:AD,20,0)</f>
        <v>#N/A</v>
      </c>
      <c r="O566" s="4" t="e">
        <f>VLOOKUP(tbl2_2!A566,ishod_substance!A:AD,21,0)</f>
        <v>#N/A</v>
      </c>
      <c r="P566" s="4" t="e">
        <f>VLOOKUP(tbl2_2!A566,ishod_substance!A:AD,22,0)</f>
        <v>#N/A</v>
      </c>
      <c r="Q566" s="4" t="e">
        <f>VLOOKUP(tbl2_2!A566,ishod_substance!A:AD,23,0)</f>
        <v>#N/A</v>
      </c>
      <c r="R566" s="4" t="e">
        <f>VLOOKUP(tbl2_2!A566,ishod_substance!A:AD,24,0)</f>
        <v>#N/A</v>
      </c>
      <c r="S566" s="4" t="e">
        <f>VLOOKUP(tbl2_2!A566,ishod_substance!A:AD,25,0)</f>
        <v>#N/A</v>
      </c>
      <c r="T566" s="4" t="e">
        <f>VLOOKUP(tbl2_2!A566,ishod_substance!A:AD,26,0)</f>
        <v>#N/A</v>
      </c>
      <c r="U566" s="4" t="e">
        <f>VLOOKUP(tbl2_2!A566,ishod_substance!A:AD,27,0)</f>
        <v>#N/A</v>
      </c>
      <c r="V566" s="166" t="e">
        <f>VLOOKUP(tbl2_2!A566,ishod_substance!A:AD,29,0)</f>
        <v>#N/A</v>
      </c>
      <c r="W566" s="166" t="e">
        <f>VLOOKUP(tbl2_2!A566,ishod_substance!A:AD,29,0)</f>
        <v>#N/A</v>
      </c>
      <c r="X566" s="4" t="e">
        <f>VLOOKUP(tbl2_2!A566,ishod_substance!A:AD,30,0)</f>
        <v>#N/A</v>
      </c>
      <c r="Y566" s="10" t="e">
        <f>VLOOKUP(tbl2_2!A566,ishod_substance!A:AD,7,0)</f>
        <v>#N/A</v>
      </c>
      <c r="Z566" s="9" t="e">
        <f>VLOOKUP(Y566,quide!$A$2:$B$1006,2,0)</f>
        <v>#N/A</v>
      </c>
      <c r="AA566" s="4" t="e">
        <f>VLOOKUP(Y566,quide!$A$2:$J$1006,10,0)</f>
        <v>#N/A</v>
      </c>
      <c r="AB566" s="50" t="e">
        <f>VLOOKUP(tbl2_2!A566,ishod_substance!A:AD,8,0)</f>
        <v>#N/A</v>
      </c>
      <c r="AC566" s="28" t="e">
        <f t="shared" si="9"/>
        <v>#N/A</v>
      </c>
      <c r="AD566" s="27" t="e">
        <f>VLOOKUP(tbl2_2!A566,ishod_substance!A:AD,9,0)</f>
        <v>#N/A</v>
      </c>
      <c r="AE566" s="8" t="e">
        <f>VLOOKUP(tbl2_2!A566,ishod_substance!A:AD,9,0)</f>
        <v>#N/A</v>
      </c>
      <c r="AF566" s="12"/>
    </row>
    <row r="567" spans="1:32" hidden="1" x14ac:dyDescent="0.25">
      <c r="A567">
        <v>559</v>
      </c>
      <c r="B567" s="85">
        <f>IFERROR(IF(OR(AND(ishod_substance!$O$1=3,OR(VLOOKUP('tbl2'!Y567,quide!A:G,7,0)=2,VLOOKUP('tbl2'!Y567,quide!A:G,7,0)=1)),AND(ishod_substance!$O$1=2,VLOOKUP('tbl2'!Y567,quide!A:I,9,0)=1)),1,0),0)</f>
        <v>0</v>
      </c>
      <c r="C567" s="5" t="e">
        <f>VLOOKUP(tbl2_2!A567,ishod_substance!A:P,2,0)</f>
        <v>#N/A</v>
      </c>
      <c r="D567" s="7" t="e">
        <f>VLOOKUP(tbl2_2!A567,ishod_substance!A:P,3,0)</f>
        <v>#N/A</v>
      </c>
      <c r="E567" s="5" t="e">
        <f>VLOOKUP(tbl2_2!A567,ishod_substance!A:P,11,0)</f>
        <v>#N/A</v>
      </c>
      <c r="F567" s="6" t="e">
        <f>VLOOKUP(tbl2_2!A567,ishod_substance!A:P,15,0)</f>
        <v>#N/A</v>
      </c>
      <c r="G567" s="6" t="e">
        <f>VLOOKUP(tbl2_2!A567,ishod_substance!A:P,12,0)&amp;"/"&amp;VLOOKUP(tbl2_2!A567,ishod_substance!A:P,14,0)</f>
        <v>#N/A</v>
      </c>
      <c r="H567" s="29" t="e">
        <f>VLOOKUP(tbl2_2!A567,ishod_substance!A:P,6,0)</f>
        <v>#N/A</v>
      </c>
      <c r="I567" s="10" t="e">
        <f>VLOOKUP(tbl2_2!A567,ishod_substance!A:P,15,0)</f>
        <v>#N/A</v>
      </c>
      <c r="J567" s="10" t="e">
        <f>VLOOKUP(tbl2_2!A567,ishod_substance!A:P,5,0)</f>
        <v>#N/A</v>
      </c>
      <c r="K567" s="84" t="e">
        <f>VLOOKUP(tbl2_2!A567,ishod_substance!A:Q,17,0)</f>
        <v>#N/A</v>
      </c>
      <c r="L567" s="84" t="e">
        <f>VLOOKUP(tbl2_2!A567,ishod_substance!A:R,18,0)</f>
        <v>#N/A</v>
      </c>
      <c r="M567" s="165" t="e">
        <f>VLOOKUP(tbl2_2!A567,ishod_substance!A:AD,28,0)</f>
        <v>#N/A</v>
      </c>
      <c r="N567" s="4" t="e">
        <f>VLOOKUP(tbl2_2!A567,ishod_substance!A:AD,20,0)</f>
        <v>#N/A</v>
      </c>
      <c r="O567" s="4" t="e">
        <f>VLOOKUP(tbl2_2!A567,ishod_substance!A:AD,21,0)</f>
        <v>#N/A</v>
      </c>
      <c r="P567" s="4" t="e">
        <f>VLOOKUP(tbl2_2!A567,ishod_substance!A:AD,22,0)</f>
        <v>#N/A</v>
      </c>
      <c r="Q567" s="4" t="e">
        <f>VLOOKUP(tbl2_2!A567,ishod_substance!A:AD,23,0)</f>
        <v>#N/A</v>
      </c>
      <c r="R567" s="4" t="e">
        <f>VLOOKUP(tbl2_2!A567,ishod_substance!A:AD,24,0)</f>
        <v>#N/A</v>
      </c>
      <c r="S567" s="4" t="e">
        <f>VLOOKUP(tbl2_2!A567,ishod_substance!A:AD,25,0)</f>
        <v>#N/A</v>
      </c>
      <c r="T567" s="4" t="e">
        <f>VLOOKUP(tbl2_2!A567,ishod_substance!A:AD,26,0)</f>
        <v>#N/A</v>
      </c>
      <c r="U567" s="4" t="e">
        <f>VLOOKUP(tbl2_2!A567,ishod_substance!A:AD,27,0)</f>
        <v>#N/A</v>
      </c>
      <c r="V567" s="166" t="e">
        <f>VLOOKUP(tbl2_2!A567,ishod_substance!A:AD,29,0)</f>
        <v>#N/A</v>
      </c>
      <c r="W567" s="166" t="e">
        <f>VLOOKUP(tbl2_2!A567,ishod_substance!A:AD,29,0)</f>
        <v>#N/A</v>
      </c>
      <c r="X567" s="4" t="e">
        <f>VLOOKUP(tbl2_2!A567,ishod_substance!A:AD,30,0)</f>
        <v>#N/A</v>
      </c>
      <c r="Y567" s="10" t="e">
        <f>VLOOKUP(tbl2_2!A567,ishod_substance!A:AD,7,0)</f>
        <v>#N/A</v>
      </c>
      <c r="Z567" s="9" t="e">
        <f>VLOOKUP(Y567,quide!$A$2:$B$1006,2,0)</f>
        <v>#N/A</v>
      </c>
      <c r="AA567" s="4" t="e">
        <f>VLOOKUP(Y567,quide!$A$2:$J$1006,10,0)</f>
        <v>#N/A</v>
      </c>
      <c r="AB567" s="50" t="e">
        <f>VLOOKUP(tbl2_2!A567,ishod_substance!A:AD,8,0)</f>
        <v>#N/A</v>
      </c>
      <c r="AC567" s="28" t="e">
        <f t="shared" si="9"/>
        <v>#N/A</v>
      </c>
      <c r="AD567" s="27" t="e">
        <f>VLOOKUP(tbl2_2!A567,ishod_substance!A:AD,9,0)</f>
        <v>#N/A</v>
      </c>
      <c r="AE567" s="8" t="e">
        <f>VLOOKUP(tbl2_2!A567,ishod_substance!A:AD,9,0)</f>
        <v>#N/A</v>
      </c>
      <c r="AF567" s="12"/>
    </row>
    <row r="568" spans="1:32" hidden="1" x14ac:dyDescent="0.25">
      <c r="A568">
        <v>560</v>
      </c>
      <c r="B568" s="85">
        <f>IFERROR(IF(OR(AND(ishod_substance!$O$1=3,OR(VLOOKUP('tbl2'!Y568,quide!A:G,7,0)=2,VLOOKUP('tbl2'!Y568,quide!A:G,7,0)=1)),AND(ishod_substance!$O$1=2,VLOOKUP('tbl2'!Y568,quide!A:I,9,0)=1)),1,0),0)</f>
        <v>0</v>
      </c>
      <c r="C568" s="5" t="e">
        <f>VLOOKUP(tbl2_2!A568,ishod_substance!A:P,2,0)</f>
        <v>#N/A</v>
      </c>
      <c r="D568" s="7" t="e">
        <f>VLOOKUP(tbl2_2!A568,ishod_substance!A:P,3,0)</f>
        <v>#N/A</v>
      </c>
      <c r="E568" s="5" t="e">
        <f>VLOOKUP(tbl2_2!A568,ishod_substance!A:P,11,0)</f>
        <v>#N/A</v>
      </c>
      <c r="F568" s="6" t="e">
        <f>VLOOKUP(tbl2_2!A568,ishod_substance!A:P,15,0)</f>
        <v>#N/A</v>
      </c>
      <c r="G568" s="6" t="e">
        <f>VLOOKUP(tbl2_2!A568,ishod_substance!A:P,12,0)&amp;"/"&amp;VLOOKUP(tbl2_2!A568,ishod_substance!A:P,14,0)</f>
        <v>#N/A</v>
      </c>
      <c r="H568" s="29" t="e">
        <f>VLOOKUP(tbl2_2!A568,ishod_substance!A:P,6,0)</f>
        <v>#N/A</v>
      </c>
      <c r="I568" s="10" t="e">
        <f>VLOOKUP(tbl2_2!A568,ishod_substance!A:P,15,0)</f>
        <v>#N/A</v>
      </c>
      <c r="J568" s="10" t="e">
        <f>VLOOKUP(tbl2_2!A568,ishod_substance!A:P,5,0)</f>
        <v>#N/A</v>
      </c>
      <c r="K568" s="84" t="e">
        <f>VLOOKUP(tbl2_2!A568,ishod_substance!A:Q,17,0)</f>
        <v>#N/A</v>
      </c>
      <c r="L568" s="84" t="e">
        <f>VLOOKUP(tbl2_2!A568,ishod_substance!A:R,18,0)</f>
        <v>#N/A</v>
      </c>
      <c r="M568" s="165" t="e">
        <f>VLOOKUP(tbl2_2!A568,ishod_substance!A:AD,28,0)</f>
        <v>#N/A</v>
      </c>
      <c r="N568" s="4" t="e">
        <f>VLOOKUP(tbl2_2!A568,ishod_substance!A:AD,20,0)</f>
        <v>#N/A</v>
      </c>
      <c r="O568" s="4" t="e">
        <f>VLOOKUP(tbl2_2!A568,ishod_substance!A:AD,21,0)</f>
        <v>#N/A</v>
      </c>
      <c r="P568" s="4" t="e">
        <f>VLOOKUP(tbl2_2!A568,ishod_substance!A:AD,22,0)</f>
        <v>#N/A</v>
      </c>
      <c r="Q568" s="4" t="e">
        <f>VLOOKUP(tbl2_2!A568,ishod_substance!A:AD,23,0)</f>
        <v>#N/A</v>
      </c>
      <c r="R568" s="4" t="e">
        <f>VLOOKUP(tbl2_2!A568,ishod_substance!A:AD,24,0)</f>
        <v>#N/A</v>
      </c>
      <c r="S568" s="4" t="e">
        <f>VLOOKUP(tbl2_2!A568,ishod_substance!A:AD,25,0)</f>
        <v>#N/A</v>
      </c>
      <c r="T568" s="4" t="e">
        <f>VLOOKUP(tbl2_2!A568,ishod_substance!A:AD,26,0)</f>
        <v>#N/A</v>
      </c>
      <c r="U568" s="4" t="e">
        <f>VLOOKUP(tbl2_2!A568,ishod_substance!A:AD,27,0)</f>
        <v>#N/A</v>
      </c>
      <c r="V568" s="166" t="e">
        <f>VLOOKUP(tbl2_2!A568,ishod_substance!A:AD,29,0)</f>
        <v>#N/A</v>
      </c>
      <c r="W568" s="166" t="e">
        <f>VLOOKUP(tbl2_2!A568,ishod_substance!A:AD,29,0)</f>
        <v>#N/A</v>
      </c>
      <c r="X568" s="4" t="e">
        <f>VLOOKUP(tbl2_2!A568,ishod_substance!A:AD,30,0)</f>
        <v>#N/A</v>
      </c>
      <c r="Y568" s="10" t="e">
        <f>VLOOKUP(tbl2_2!A568,ishod_substance!A:AD,7,0)</f>
        <v>#N/A</v>
      </c>
      <c r="Z568" s="9" t="e">
        <f>VLOOKUP(Y568,quide!$A$2:$B$1006,2,0)</f>
        <v>#N/A</v>
      </c>
      <c r="AA568" s="4" t="e">
        <f>VLOOKUP(Y568,quide!$A$2:$J$1006,10,0)</f>
        <v>#N/A</v>
      </c>
      <c r="AB568" s="50" t="e">
        <f>VLOOKUP(tbl2_2!A568,ishod_substance!A:AD,8,0)</f>
        <v>#N/A</v>
      </c>
      <c r="AC568" s="28" t="e">
        <f t="shared" si="9"/>
        <v>#N/A</v>
      </c>
      <c r="AD568" s="27" t="e">
        <f>VLOOKUP(tbl2_2!A568,ishod_substance!A:AD,9,0)</f>
        <v>#N/A</v>
      </c>
      <c r="AE568" s="8" t="e">
        <f>VLOOKUP(tbl2_2!A568,ishod_substance!A:AD,9,0)</f>
        <v>#N/A</v>
      </c>
      <c r="AF568" s="12"/>
    </row>
    <row r="569" spans="1:32" hidden="1" x14ac:dyDescent="0.25">
      <c r="A569">
        <v>561</v>
      </c>
      <c r="B569" s="85">
        <f>IFERROR(IF(OR(AND(ishod_substance!$O$1=3,OR(VLOOKUP('tbl2'!Y569,quide!A:G,7,0)=2,VLOOKUP('tbl2'!Y569,quide!A:G,7,0)=1)),AND(ishod_substance!$O$1=2,VLOOKUP('tbl2'!Y569,quide!A:I,9,0)=1)),1,0),0)</f>
        <v>0</v>
      </c>
      <c r="C569" s="5" t="e">
        <f>VLOOKUP(tbl2_2!A569,ishod_substance!A:P,2,0)</f>
        <v>#N/A</v>
      </c>
      <c r="D569" s="7" t="e">
        <f>VLOOKUP(tbl2_2!A569,ishod_substance!A:P,3,0)</f>
        <v>#N/A</v>
      </c>
      <c r="E569" s="5" t="e">
        <f>VLOOKUP(tbl2_2!A569,ishod_substance!A:P,11,0)</f>
        <v>#N/A</v>
      </c>
      <c r="F569" s="6" t="e">
        <f>VLOOKUP(tbl2_2!A569,ishod_substance!A:P,15,0)</f>
        <v>#N/A</v>
      </c>
      <c r="G569" s="6" t="e">
        <f>VLOOKUP(tbl2_2!A569,ishod_substance!A:P,12,0)&amp;"/"&amp;VLOOKUP(tbl2_2!A569,ishod_substance!A:P,14,0)</f>
        <v>#N/A</v>
      </c>
      <c r="H569" s="29" t="e">
        <f>VLOOKUP(tbl2_2!A569,ishod_substance!A:P,6,0)</f>
        <v>#N/A</v>
      </c>
      <c r="I569" s="10" t="e">
        <f>VLOOKUP(tbl2_2!A569,ishod_substance!A:P,15,0)</f>
        <v>#N/A</v>
      </c>
      <c r="J569" s="10" t="e">
        <f>VLOOKUP(tbl2_2!A569,ishod_substance!A:P,5,0)</f>
        <v>#N/A</v>
      </c>
      <c r="K569" s="84" t="e">
        <f>VLOOKUP(tbl2_2!A569,ishod_substance!A:Q,17,0)</f>
        <v>#N/A</v>
      </c>
      <c r="L569" s="84" t="e">
        <f>VLOOKUP(tbl2_2!A569,ishod_substance!A:R,18,0)</f>
        <v>#N/A</v>
      </c>
      <c r="M569" s="165" t="e">
        <f>VLOOKUP(tbl2_2!A569,ishod_substance!A:AD,28,0)</f>
        <v>#N/A</v>
      </c>
      <c r="N569" s="4" t="e">
        <f>VLOOKUP(tbl2_2!A569,ishod_substance!A:AD,20,0)</f>
        <v>#N/A</v>
      </c>
      <c r="O569" s="4" t="e">
        <f>VLOOKUP(tbl2_2!A569,ishod_substance!A:AD,21,0)</f>
        <v>#N/A</v>
      </c>
      <c r="P569" s="4" t="e">
        <f>VLOOKUP(tbl2_2!A569,ishod_substance!A:AD,22,0)</f>
        <v>#N/A</v>
      </c>
      <c r="Q569" s="4" t="e">
        <f>VLOOKUP(tbl2_2!A569,ishod_substance!A:AD,23,0)</f>
        <v>#N/A</v>
      </c>
      <c r="R569" s="4" t="e">
        <f>VLOOKUP(tbl2_2!A569,ishod_substance!A:AD,24,0)</f>
        <v>#N/A</v>
      </c>
      <c r="S569" s="4" t="e">
        <f>VLOOKUP(tbl2_2!A569,ishod_substance!A:AD,25,0)</f>
        <v>#N/A</v>
      </c>
      <c r="T569" s="4" t="e">
        <f>VLOOKUP(tbl2_2!A569,ishod_substance!A:AD,26,0)</f>
        <v>#N/A</v>
      </c>
      <c r="U569" s="4" t="e">
        <f>VLOOKUP(tbl2_2!A569,ishod_substance!A:AD,27,0)</f>
        <v>#N/A</v>
      </c>
      <c r="V569" s="166" t="e">
        <f>VLOOKUP(tbl2_2!A569,ishod_substance!A:AD,29,0)</f>
        <v>#N/A</v>
      </c>
      <c r="W569" s="166" t="e">
        <f>VLOOKUP(tbl2_2!A569,ishod_substance!A:AD,29,0)</f>
        <v>#N/A</v>
      </c>
      <c r="X569" s="4" t="e">
        <f>VLOOKUP(tbl2_2!A569,ishod_substance!A:AD,30,0)</f>
        <v>#N/A</v>
      </c>
      <c r="Y569" s="10" t="e">
        <f>VLOOKUP(tbl2_2!A569,ishod_substance!A:AD,7,0)</f>
        <v>#N/A</v>
      </c>
      <c r="Z569" s="9" t="e">
        <f>VLOOKUP(Y569,quide!$A$2:$B$1006,2,0)</f>
        <v>#N/A</v>
      </c>
      <c r="AA569" s="4" t="e">
        <f>VLOOKUP(Y569,quide!$A$2:$J$1006,10,0)</f>
        <v>#N/A</v>
      </c>
      <c r="AB569" s="50" t="e">
        <f>VLOOKUP(tbl2_2!A569,ishod_substance!A:AD,8,0)</f>
        <v>#N/A</v>
      </c>
      <c r="AC569" s="28" t="e">
        <f t="shared" si="9"/>
        <v>#N/A</v>
      </c>
      <c r="AD569" s="27" t="e">
        <f>VLOOKUP(tbl2_2!A569,ishod_substance!A:AD,9,0)</f>
        <v>#N/A</v>
      </c>
      <c r="AE569" s="8" t="e">
        <f>VLOOKUP(tbl2_2!A569,ishod_substance!A:AD,9,0)</f>
        <v>#N/A</v>
      </c>
      <c r="AF569" s="12"/>
    </row>
    <row r="570" spans="1:32" hidden="1" x14ac:dyDescent="0.25">
      <c r="A570">
        <v>562</v>
      </c>
      <c r="B570" s="85">
        <f>IFERROR(IF(OR(AND(ishod_substance!$O$1=3,OR(VLOOKUP('tbl2'!Y570,quide!A:G,7,0)=2,VLOOKUP('tbl2'!Y570,quide!A:G,7,0)=1)),AND(ishod_substance!$O$1=2,VLOOKUP('tbl2'!Y570,quide!A:I,9,0)=1)),1,0),0)</f>
        <v>0</v>
      </c>
      <c r="C570" s="5" t="e">
        <f>VLOOKUP(tbl2_2!A570,ishod_substance!A:P,2,0)</f>
        <v>#N/A</v>
      </c>
      <c r="D570" s="7" t="e">
        <f>VLOOKUP(tbl2_2!A570,ishod_substance!A:P,3,0)</f>
        <v>#N/A</v>
      </c>
      <c r="E570" s="5" t="e">
        <f>VLOOKUP(tbl2_2!A570,ishod_substance!A:P,11,0)</f>
        <v>#N/A</v>
      </c>
      <c r="F570" s="6" t="e">
        <f>VLOOKUP(tbl2_2!A570,ishod_substance!A:P,15,0)</f>
        <v>#N/A</v>
      </c>
      <c r="G570" s="6" t="e">
        <f>VLOOKUP(tbl2_2!A570,ishod_substance!A:P,12,0)&amp;"/"&amp;VLOOKUP(tbl2_2!A570,ishod_substance!A:P,14,0)</f>
        <v>#N/A</v>
      </c>
      <c r="H570" s="29" t="e">
        <f>VLOOKUP(tbl2_2!A570,ishod_substance!A:P,6,0)</f>
        <v>#N/A</v>
      </c>
      <c r="I570" s="10" t="e">
        <f>VLOOKUP(tbl2_2!A570,ishod_substance!A:P,15,0)</f>
        <v>#N/A</v>
      </c>
      <c r="J570" s="10" t="e">
        <f>VLOOKUP(tbl2_2!A570,ishod_substance!A:P,5,0)</f>
        <v>#N/A</v>
      </c>
      <c r="K570" s="84" t="e">
        <f>VLOOKUP(tbl2_2!A570,ishod_substance!A:Q,17,0)</f>
        <v>#N/A</v>
      </c>
      <c r="L570" s="84" t="e">
        <f>VLOOKUP(tbl2_2!A570,ishod_substance!A:R,18,0)</f>
        <v>#N/A</v>
      </c>
      <c r="M570" s="165" t="e">
        <f>VLOOKUP(tbl2_2!A570,ishod_substance!A:AD,28,0)</f>
        <v>#N/A</v>
      </c>
      <c r="N570" s="4" t="e">
        <f>VLOOKUP(tbl2_2!A570,ishod_substance!A:AD,20,0)</f>
        <v>#N/A</v>
      </c>
      <c r="O570" s="4" t="e">
        <f>VLOOKUP(tbl2_2!A570,ishod_substance!A:AD,21,0)</f>
        <v>#N/A</v>
      </c>
      <c r="P570" s="4" t="e">
        <f>VLOOKUP(tbl2_2!A570,ishod_substance!A:AD,22,0)</f>
        <v>#N/A</v>
      </c>
      <c r="Q570" s="4" t="e">
        <f>VLOOKUP(tbl2_2!A570,ishod_substance!A:AD,23,0)</f>
        <v>#N/A</v>
      </c>
      <c r="R570" s="4" t="e">
        <f>VLOOKUP(tbl2_2!A570,ishod_substance!A:AD,24,0)</f>
        <v>#N/A</v>
      </c>
      <c r="S570" s="4" t="e">
        <f>VLOOKUP(tbl2_2!A570,ishod_substance!A:AD,25,0)</f>
        <v>#N/A</v>
      </c>
      <c r="T570" s="4" t="e">
        <f>VLOOKUP(tbl2_2!A570,ishod_substance!A:AD,26,0)</f>
        <v>#N/A</v>
      </c>
      <c r="U570" s="4" t="e">
        <f>VLOOKUP(tbl2_2!A570,ishod_substance!A:AD,27,0)</f>
        <v>#N/A</v>
      </c>
      <c r="V570" s="166" t="e">
        <f>VLOOKUP(tbl2_2!A570,ishod_substance!A:AD,29,0)</f>
        <v>#N/A</v>
      </c>
      <c r="W570" s="166" t="e">
        <f>VLOOKUP(tbl2_2!A570,ishod_substance!A:AD,29,0)</f>
        <v>#N/A</v>
      </c>
      <c r="X570" s="4" t="e">
        <f>VLOOKUP(tbl2_2!A570,ishod_substance!A:AD,30,0)</f>
        <v>#N/A</v>
      </c>
      <c r="Y570" s="10" t="e">
        <f>VLOOKUP(tbl2_2!A570,ishod_substance!A:AD,7,0)</f>
        <v>#N/A</v>
      </c>
      <c r="Z570" s="9" t="e">
        <f>VLOOKUP(Y570,quide!$A$2:$B$1006,2,0)</f>
        <v>#N/A</v>
      </c>
      <c r="AA570" s="4" t="e">
        <f>VLOOKUP(Y570,quide!$A$2:$J$1006,10,0)</f>
        <v>#N/A</v>
      </c>
      <c r="AB570" s="50" t="e">
        <f>VLOOKUP(tbl2_2!A570,ishod_substance!A:AD,8,0)</f>
        <v>#N/A</v>
      </c>
      <c r="AC570" s="28" t="e">
        <f t="shared" si="9"/>
        <v>#N/A</v>
      </c>
      <c r="AD570" s="27" t="e">
        <f>VLOOKUP(tbl2_2!A570,ishod_substance!A:AD,9,0)</f>
        <v>#N/A</v>
      </c>
      <c r="AE570" s="8" t="e">
        <f>VLOOKUP(tbl2_2!A570,ishod_substance!A:AD,9,0)</f>
        <v>#N/A</v>
      </c>
      <c r="AF570" s="12"/>
    </row>
    <row r="571" spans="1:32" hidden="1" x14ac:dyDescent="0.25">
      <c r="A571">
        <v>563</v>
      </c>
      <c r="B571" s="85">
        <f>IFERROR(IF(OR(AND(ishod_substance!$O$1=3,OR(VLOOKUP('tbl2'!Y571,quide!A:G,7,0)=2,VLOOKUP('tbl2'!Y571,quide!A:G,7,0)=1)),AND(ishod_substance!$O$1=2,VLOOKUP('tbl2'!Y571,quide!A:I,9,0)=1)),1,0),0)</f>
        <v>0</v>
      </c>
      <c r="C571" s="5" t="e">
        <f>VLOOKUP(tbl2_2!A571,ishod_substance!A:P,2,0)</f>
        <v>#N/A</v>
      </c>
      <c r="D571" s="7" t="e">
        <f>VLOOKUP(tbl2_2!A571,ishod_substance!A:P,3,0)</f>
        <v>#N/A</v>
      </c>
      <c r="E571" s="5" t="e">
        <f>VLOOKUP(tbl2_2!A571,ishod_substance!A:P,11,0)</f>
        <v>#N/A</v>
      </c>
      <c r="F571" s="6" t="e">
        <f>VLOOKUP(tbl2_2!A571,ishod_substance!A:P,15,0)</f>
        <v>#N/A</v>
      </c>
      <c r="G571" s="6" t="e">
        <f>VLOOKUP(tbl2_2!A571,ishod_substance!A:P,12,0)&amp;"/"&amp;VLOOKUP(tbl2_2!A571,ishod_substance!A:P,14,0)</f>
        <v>#N/A</v>
      </c>
      <c r="H571" s="29" t="e">
        <f>VLOOKUP(tbl2_2!A571,ishod_substance!A:P,6,0)</f>
        <v>#N/A</v>
      </c>
      <c r="I571" s="10" t="e">
        <f>VLOOKUP(tbl2_2!A571,ishod_substance!A:P,15,0)</f>
        <v>#N/A</v>
      </c>
      <c r="J571" s="10" t="e">
        <f>VLOOKUP(tbl2_2!A571,ishod_substance!A:P,5,0)</f>
        <v>#N/A</v>
      </c>
      <c r="K571" s="84" t="e">
        <f>VLOOKUP(tbl2_2!A571,ishod_substance!A:Q,17,0)</f>
        <v>#N/A</v>
      </c>
      <c r="L571" s="84" t="e">
        <f>VLOOKUP(tbl2_2!A571,ishod_substance!A:R,18,0)</f>
        <v>#N/A</v>
      </c>
      <c r="M571" s="165" t="e">
        <f>VLOOKUP(tbl2_2!A571,ishod_substance!A:AD,28,0)</f>
        <v>#N/A</v>
      </c>
      <c r="N571" s="4" t="e">
        <f>VLOOKUP(tbl2_2!A571,ishod_substance!A:AD,20,0)</f>
        <v>#N/A</v>
      </c>
      <c r="O571" s="4" t="e">
        <f>VLOOKUP(tbl2_2!A571,ishod_substance!A:AD,21,0)</f>
        <v>#N/A</v>
      </c>
      <c r="P571" s="4" t="e">
        <f>VLOOKUP(tbl2_2!A571,ishod_substance!A:AD,22,0)</f>
        <v>#N/A</v>
      </c>
      <c r="Q571" s="4" t="e">
        <f>VLOOKUP(tbl2_2!A571,ishod_substance!A:AD,23,0)</f>
        <v>#N/A</v>
      </c>
      <c r="R571" s="4" t="e">
        <f>VLOOKUP(tbl2_2!A571,ishod_substance!A:AD,24,0)</f>
        <v>#N/A</v>
      </c>
      <c r="S571" s="4" t="e">
        <f>VLOOKUP(tbl2_2!A571,ishod_substance!A:AD,25,0)</f>
        <v>#N/A</v>
      </c>
      <c r="T571" s="4" t="e">
        <f>VLOOKUP(tbl2_2!A571,ishod_substance!A:AD,26,0)</f>
        <v>#N/A</v>
      </c>
      <c r="U571" s="4" t="e">
        <f>VLOOKUP(tbl2_2!A571,ishod_substance!A:AD,27,0)</f>
        <v>#N/A</v>
      </c>
      <c r="V571" s="166" t="e">
        <f>VLOOKUP(tbl2_2!A571,ishod_substance!A:AD,29,0)</f>
        <v>#N/A</v>
      </c>
      <c r="W571" s="166" t="e">
        <f>VLOOKUP(tbl2_2!A571,ishod_substance!A:AD,29,0)</f>
        <v>#N/A</v>
      </c>
      <c r="X571" s="4" t="e">
        <f>VLOOKUP(tbl2_2!A571,ishod_substance!A:AD,30,0)</f>
        <v>#N/A</v>
      </c>
      <c r="Y571" s="10" t="e">
        <f>VLOOKUP(tbl2_2!A571,ishod_substance!A:AD,7,0)</f>
        <v>#N/A</v>
      </c>
      <c r="Z571" s="9" t="e">
        <f>VLOOKUP(Y571,quide!$A$2:$B$1006,2,0)</f>
        <v>#N/A</v>
      </c>
      <c r="AA571" s="4" t="e">
        <f>VLOOKUP(Y571,quide!$A$2:$J$1006,10,0)</f>
        <v>#N/A</v>
      </c>
      <c r="AB571" s="50" t="e">
        <f>VLOOKUP(tbl2_2!A571,ishod_substance!A:AD,8,0)</f>
        <v>#N/A</v>
      </c>
      <c r="AC571" s="28" t="e">
        <f t="shared" ref="AC571:AC634" si="10">IF(O571=0,0,AB571*1000/O571)</f>
        <v>#N/A</v>
      </c>
      <c r="AD571" s="27" t="e">
        <f>VLOOKUP(tbl2_2!A571,ishod_substance!A:AD,9,0)</f>
        <v>#N/A</v>
      </c>
      <c r="AE571" s="8" t="e">
        <f>VLOOKUP(tbl2_2!A571,ishod_substance!A:AD,9,0)</f>
        <v>#N/A</v>
      </c>
      <c r="AF571" s="12"/>
    </row>
    <row r="572" spans="1:32" hidden="1" x14ac:dyDescent="0.25">
      <c r="A572">
        <v>564</v>
      </c>
      <c r="B572" s="85">
        <f>IFERROR(IF(OR(AND(ishod_substance!$O$1=3,OR(VLOOKUP('tbl2'!Y572,quide!A:G,7,0)=2,VLOOKUP('tbl2'!Y572,quide!A:G,7,0)=1)),AND(ishod_substance!$O$1=2,VLOOKUP('tbl2'!Y572,quide!A:I,9,0)=1)),1,0),0)</f>
        <v>0</v>
      </c>
      <c r="C572" s="5" t="e">
        <f>VLOOKUP(tbl2_2!A572,ishod_substance!A:P,2,0)</f>
        <v>#N/A</v>
      </c>
      <c r="D572" s="7" t="e">
        <f>VLOOKUP(tbl2_2!A572,ishod_substance!A:P,3,0)</f>
        <v>#N/A</v>
      </c>
      <c r="E572" s="5" t="e">
        <f>VLOOKUP(tbl2_2!A572,ishod_substance!A:P,11,0)</f>
        <v>#N/A</v>
      </c>
      <c r="F572" s="6" t="e">
        <f>VLOOKUP(tbl2_2!A572,ishod_substance!A:P,15,0)</f>
        <v>#N/A</v>
      </c>
      <c r="G572" s="6" t="e">
        <f>VLOOKUP(tbl2_2!A572,ishod_substance!A:P,12,0)&amp;"/"&amp;VLOOKUP(tbl2_2!A572,ishod_substance!A:P,14,0)</f>
        <v>#N/A</v>
      </c>
      <c r="H572" s="29" t="e">
        <f>VLOOKUP(tbl2_2!A572,ishod_substance!A:P,6,0)</f>
        <v>#N/A</v>
      </c>
      <c r="I572" s="10" t="e">
        <f>VLOOKUP(tbl2_2!A572,ishod_substance!A:P,15,0)</f>
        <v>#N/A</v>
      </c>
      <c r="J572" s="10" t="e">
        <f>VLOOKUP(tbl2_2!A572,ishod_substance!A:P,5,0)</f>
        <v>#N/A</v>
      </c>
      <c r="K572" s="84" t="e">
        <f>VLOOKUP(tbl2_2!A572,ishod_substance!A:Q,17,0)</f>
        <v>#N/A</v>
      </c>
      <c r="L572" s="84" t="e">
        <f>VLOOKUP(tbl2_2!A572,ishod_substance!A:R,18,0)</f>
        <v>#N/A</v>
      </c>
      <c r="M572" s="165" t="e">
        <f>VLOOKUP(tbl2_2!A572,ishod_substance!A:AD,28,0)</f>
        <v>#N/A</v>
      </c>
      <c r="N572" s="4" t="e">
        <f>VLOOKUP(tbl2_2!A572,ishod_substance!A:AD,20,0)</f>
        <v>#N/A</v>
      </c>
      <c r="O572" s="4" t="e">
        <f>VLOOKUP(tbl2_2!A572,ishod_substance!A:AD,21,0)</f>
        <v>#N/A</v>
      </c>
      <c r="P572" s="4" t="e">
        <f>VLOOKUP(tbl2_2!A572,ishod_substance!A:AD,22,0)</f>
        <v>#N/A</v>
      </c>
      <c r="Q572" s="4" t="e">
        <f>VLOOKUP(tbl2_2!A572,ishod_substance!A:AD,23,0)</f>
        <v>#N/A</v>
      </c>
      <c r="R572" s="4" t="e">
        <f>VLOOKUP(tbl2_2!A572,ishod_substance!A:AD,24,0)</f>
        <v>#N/A</v>
      </c>
      <c r="S572" s="4" t="e">
        <f>VLOOKUP(tbl2_2!A572,ishod_substance!A:AD,25,0)</f>
        <v>#N/A</v>
      </c>
      <c r="T572" s="4" t="e">
        <f>VLOOKUP(tbl2_2!A572,ishod_substance!A:AD,26,0)</f>
        <v>#N/A</v>
      </c>
      <c r="U572" s="4" t="e">
        <f>VLOOKUP(tbl2_2!A572,ishod_substance!A:AD,27,0)</f>
        <v>#N/A</v>
      </c>
      <c r="V572" s="166" t="e">
        <f>VLOOKUP(tbl2_2!A572,ishod_substance!A:AD,29,0)</f>
        <v>#N/A</v>
      </c>
      <c r="W572" s="166" t="e">
        <f>VLOOKUP(tbl2_2!A572,ishod_substance!A:AD,29,0)</f>
        <v>#N/A</v>
      </c>
      <c r="X572" s="4" t="e">
        <f>VLOOKUP(tbl2_2!A572,ishod_substance!A:AD,30,0)</f>
        <v>#N/A</v>
      </c>
      <c r="Y572" s="10" t="e">
        <f>VLOOKUP(tbl2_2!A572,ishod_substance!A:AD,7,0)</f>
        <v>#N/A</v>
      </c>
      <c r="Z572" s="9" t="e">
        <f>VLOOKUP(Y572,quide!$A$2:$B$1006,2,0)</f>
        <v>#N/A</v>
      </c>
      <c r="AA572" s="4" t="e">
        <f>VLOOKUP(Y572,quide!$A$2:$J$1006,10,0)</f>
        <v>#N/A</v>
      </c>
      <c r="AB572" s="50" t="e">
        <f>VLOOKUP(tbl2_2!A572,ishod_substance!A:AD,8,0)</f>
        <v>#N/A</v>
      </c>
      <c r="AC572" s="28" t="e">
        <f t="shared" si="10"/>
        <v>#N/A</v>
      </c>
      <c r="AD572" s="27" t="e">
        <f>VLOOKUP(tbl2_2!A572,ishod_substance!A:AD,9,0)</f>
        <v>#N/A</v>
      </c>
      <c r="AE572" s="8" t="e">
        <f>VLOOKUP(tbl2_2!A572,ishod_substance!A:AD,9,0)</f>
        <v>#N/A</v>
      </c>
      <c r="AF572" s="12"/>
    </row>
    <row r="573" spans="1:32" hidden="1" x14ac:dyDescent="0.25">
      <c r="A573">
        <v>565</v>
      </c>
      <c r="B573" s="85">
        <f>IFERROR(IF(OR(AND(ishod_substance!$O$1=3,OR(VLOOKUP('tbl2'!Y573,quide!A:G,7,0)=2,VLOOKUP('tbl2'!Y573,quide!A:G,7,0)=1)),AND(ishod_substance!$O$1=2,VLOOKUP('tbl2'!Y573,quide!A:I,9,0)=1)),1,0),0)</f>
        <v>0</v>
      </c>
      <c r="C573" s="5" t="e">
        <f>VLOOKUP(tbl2_2!A573,ishod_substance!A:P,2,0)</f>
        <v>#N/A</v>
      </c>
      <c r="D573" s="7" t="e">
        <f>VLOOKUP(tbl2_2!A573,ishod_substance!A:P,3,0)</f>
        <v>#N/A</v>
      </c>
      <c r="E573" s="5" t="e">
        <f>VLOOKUP(tbl2_2!A573,ishod_substance!A:P,11,0)</f>
        <v>#N/A</v>
      </c>
      <c r="F573" s="6" t="e">
        <f>VLOOKUP(tbl2_2!A573,ishod_substance!A:P,15,0)</f>
        <v>#N/A</v>
      </c>
      <c r="G573" s="6" t="e">
        <f>VLOOKUP(tbl2_2!A573,ishod_substance!A:P,12,0)&amp;"/"&amp;VLOOKUP(tbl2_2!A573,ishod_substance!A:P,14,0)</f>
        <v>#N/A</v>
      </c>
      <c r="H573" s="29" t="e">
        <f>VLOOKUP(tbl2_2!A573,ishod_substance!A:P,6,0)</f>
        <v>#N/A</v>
      </c>
      <c r="I573" s="10" t="e">
        <f>VLOOKUP(tbl2_2!A573,ishod_substance!A:P,15,0)</f>
        <v>#N/A</v>
      </c>
      <c r="J573" s="10" t="e">
        <f>VLOOKUP(tbl2_2!A573,ishod_substance!A:P,5,0)</f>
        <v>#N/A</v>
      </c>
      <c r="K573" s="84" t="e">
        <f>VLOOKUP(tbl2_2!A573,ishod_substance!A:Q,17,0)</f>
        <v>#N/A</v>
      </c>
      <c r="L573" s="84" t="e">
        <f>VLOOKUP(tbl2_2!A573,ishod_substance!A:R,18,0)</f>
        <v>#N/A</v>
      </c>
      <c r="M573" s="165" t="e">
        <f>VLOOKUP(tbl2_2!A573,ishod_substance!A:AD,28,0)</f>
        <v>#N/A</v>
      </c>
      <c r="N573" s="4" t="e">
        <f>VLOOKUP(tbl2_2!A573,ishod_substance!A:AD,20,0)</f>
        <v>#N/A</v>
      </c>
      <c r="O573" s="4" t="e">
        <f>VLOOKUP(tbl2_2!A573,ishod_substance!A:AD,21,0)</f>
        <v>#N/A</v>
      </c>
      <c r="P573" s="4" t="e">
        <f>VLOOKUP(tbl2_2!A573,ishod_substance!A:AD,22,0)</f>
        <v>#N/A</v>
      </c>
      <c r="Q573" s="4" t="e">
        <f>VLOOKUP(tbl2_2!A573,ishod_substance!A:AD,23,0)</f>
        <v>#N/A</v>
      </c>
      <c r="R573" s="4" t="e">
        <f>VLOOKUP(tbl2_2!A573,ishod_substance!A:AD,24,0)</f>
        <v>#N/A</v>
      </c>
      <c r="S573" s="4" t="e">
        <f>VLOOKUP(tbl2_2!A573,ishod_substance!A:AD,25,0)</f>
        <v>#N/A</v>
      </c>
      <c r="T573" s="4" t="e">
        <f>VLOOKUP(tbl2_2!A573,ishod_substance!A:AD,26,0)</f>
        <v>#N/A</v>
      </c>
      <c r="U573" s="4" t="e">
        <f>VLOOKUP(tbl2_2!A573,ishod_substance!A:AD,27,0)</f>
        <v>#N/A</v>
      </c>
      <c r="V573" s="166" t="e">
        <f>VLOOKUP(tbl2_2!A573,ishod_substance!A:AD,29,0)</f>
        <v>#N/A</v>
      </c>
      <c r="W573" s="166" t="e">
        <f>VLOOKUP(tbl2_2!A573,ishod_substance!A:AD,29,0)</f>
        <v>#N/A</v>
      </c>
      <c r="X573" s="4" t="e">
        <f>VLOOKUP(tbl2_2!A573,ishod_substance!A:AD,30,0)</f>
        <v>#N/A</v>
      </c>
      <c r="Y573" s="10" t="e">
        <f>VLOOKUP(tbl2_2!A573,ishod_substance!A:AD,7,0)</f>
        <v>#N/A</v>
      </c>
      <c r="Z573" s="9" t="e">
        <f>VLOOKUP(Y573,quide!$A$2:$B$1006,2,0)</f>
        <v>#N/A</v>
      </c>
      <c r="AA573" s="4" t="e">
        <f>VLOOKUP(Y573,quide!$A$2:$J$1006,10,0)</f>
        <v>#N/A</v>
      </c>
      <c r="AB573" s="50" t="e">
        <f>VLOOKUP(tbl2_2!A573,ishod_substance!A:AD,8,0)</f>
        <v>#N/A</v>
      </c>
      <c r="AC573" s="28" t="e">
        <f t="shared" si="10"/>
        <v>#N/A</v>
      </c>
      <c r="AD573" s="27" t="e">
        <f>VLOOKUP(tbl2_2!A573,ishod_substance!A:AD,9,0)</f>
        <v>#N/A</v>
      </c>
      <c r="AE573" s="8" t="e">
        <f>VLOOKUP(tbl2_2!A573,ishod_substance!A:AD,9,0)</f>
        <v>#N/A</v>
      </c>
      <c r="AF573" s="12"/>
    </row>
    <row r="574" spans="1:32" hidden="1" x14ac:dyDescent="0.25">
      <c r="A574">
        <v>566</v>
      </c>
      <c r="B574" s="85">
        <f>IFERROR(IF(OR(AND(ishod_substance!$O$1=3,OR(VLOOKUP('tbl2'!Y574,quide!A:G,7,0)=2,VLOOKUP('tbl2'!Y574,quide!A:G,7,0)=1)),AND(ishod_substance!$O$1=2,VLOOKUP('tbl2'!Y574,quide!A:I,9,0)=1)),1,0),0)</f>
        <v>0</v>
      </c>
      <c r="C574" s="5" t="e">
        <f>VLOOKUP(tbl2_2!A574,ishod_substance!A:P,2,0)</f>
        <v>#N/A</v>
      </c>
      <c r="D574" s="7" t="e">
        <f>VLOOKUP(tbl2_2!A574,ishod_substance!A:P,3,0)</f>
        <v>#N/A</v>
      </c>
      <c r="E574" s="5" t="e">
        <f>VLOOKUP(tbl2_2!A574,ishod_substance!A:P,11,0)</f>
        <v>#N/A</v>
      </c>
      <c r="F574" s="6" t="e">
        <f>VLOOKUP(tbl2_2!A574,ishod_substance!A:P,15,0)</f>
        <v>#N/A</v>
      </c>
      <c r="G574" s="6" t="e">
        <f>VLOOKUP(tbl2_2!A574,ishod_substance!A:P,12,0)&amp;"/"&amp;VLOOKUP(tbl2_2!A574,ishod_substance!A:P,14,0)</f>
        <v>#N/A</v>
      </c>
      <c r="H574" s="29" t="e">
        <f>VLOOKUP(tbl2_2!A574,ishod_substance!A:P,6,0)</f>
        <v>#N/A</v>
      </c>
      <c r="I574" s="10" t="e">
        <f>VLOOKUP(tbl2_2!A574,ishod_substance!A:P,15,0)</f>
        <v>#N/A</v>
      </c>
      <c r="J574" s="10" t="e">
        <f>VLOOKUP(tbl2_2!A574,ishod_substance!A:P,5,0)</f>
        <v>#N/A</v>
      </c>
      <c r="K574" s="84" t="e">
        <f>VLOOKUP(tbl2_2!A574,ishod_substance!A:Q,17,0)</f>
        <v>#N/A</v>
      </c>
      <c r="L574" s="84" t="e">
        <f>VLOOKUP(tbl2_2!A574,ishod_substance!A:R,18,0)</f>
        <v>#N/A</v>
      </c>
      <c r="M574" s="165" t="e">
        <f>VLOOKUP(tbl2_2!A574,ishod_substance!A:AD,28,0)</f>
        <v>#N/A</v>
      </c>
      <c r="N574" s="4" t="e">
        <f>VLOOKUP(tbl2_2!A574,ishod_substance!A:AD,20,0)</f>
        <v>#N/A</v>
      </c>
      <c r="O574" s="4" t="e">
        <f>VLOOKUP(tbl2_2!A574,ishod_substance!A:AD,21,0)</f>
        <v>#N/A</v>
      </c>
      <c r="P574" s="4" t="e">
        <f>VLOOKUP(tbl2_2!A574,ishod_substance!A:AD,22,0)</f>
        <v>#N/A</v>
      </c>
      <c r="Q574" s="4" t="e">
        <f>VLOOKUP(tbl2_2!A574,ishod_substance!A:AD,23,0)</f>
        <v>#N/A</v>
      </c>
      <c r="R574" s="4" t="e">
        <f>VLOOKUP(tbl2_2!A574,ishod_substance!A:AD,24,0)</f>
        <v>#N/A</v>
      </c>
      <c r="S574" s="4" t="e">
        <f>VLOOKUP(tbl2_2!A574,ishod_substance!A:AD,25,0)</f>
        <v>#N/A</v>
      </c>
      <c r="T574" s="4" t="e">
        <f>VLOOKUP(tbl2_2!A574,ishod_substance!A:AD,26,0)</f>
        <v>#N/A</v>
      </c>
      <c r="U574" s="4" t="e">
        <f>VLOOKUP(tbl2_2!A574,ishod_substance!A:AD,27,0)</f>
        <v>#N/A</v>
      </c>
      <c r="V574" s="166" t="e">
        <f>VLOOKUP(tbl2_2!A574,ishod_substance!A:AD,29,0)</f>
        <v>#N/A</v>
      </c>
      <c r="W574" s="166" t="e">
        <f>VLOOKUP(tbl2_2!A574,ishod_substance!A:AD,29,0)</f>
        <v>#N/A</v>
      </c>
      <c r="X574" s="4" t="e">
        <f>VLOOKUP(tbl2_2!A574,ishod_substance!A:AD,30,0)</f>
        <v>#N/A</v>
      </c>
      <c r="Y574" s="10" t="e">
        <f>VLOOKUP(tbl2_2!A574,ishod_substance!A:AD,7,0)</f>
        <v>#N/A</v>
      </c>
      <c r="Z574" s="9" t="e">
        <f>VLOOKUP(Y574,quide!$A$2:$B$1006,2,0)</f>
        <v>#N/A</v>
      </c>
      <c r="AA574" s="4" t="e">
        <f>VLOOKUP(Y574,quide!$A$2:$J$1006,10,0)</f>
        <v>#N/A</v>
      </c>
      <c r="AB574" s="50" t="e">
        <f>VLOOKUP(tbl2_2!A574,ishod_substance!A:AD,8,0)</f>
        <v>#N/A</v>
      </c>
      <c r="AC574" s="28" t="e">
        <f t="shared" si="10"/>
        <v>#N/A</v>
      </c>
      <c r="AD574" s="27" t="e">
        <f>VLOOKUP(tbl2_2!A574,ishod_substance!A:AD,9,0)</f>
        <v>#N/A</v>
      </c>
      <c r="AE574" s="8" t="e">
        <f>VLOOKUP(tbl2_2!A574,ishod_substance!A:AD,9,0)</f>
        <v>#N/A</v>
      </c>
      <c r="AF574" s="12"/>
    </row>
    <row r="575" spans="1:32" hidden="1" x14ac:dyDescent="0.25">
      <c r="A575">
        <v>567</v>
      </c>
      <c r="B575" s="85">
        <f>IFERROR(IF(OR(AND(ishod_substance!$O$1=3,OR(VLOOKUP('tbl2'!Y575,quide!A:G,7,0)=2,VLOOKUP('tbl2'!Y575,quide!A:G,7,0)=1)),AND(ishod_substance!$O$1=2,VLOOKUP('tbl2'!Y575,quide!A:I,9,0)=1)),1,0),0)</f>
        <v>0</v>
      </c>
      <c r="C575" s="5" t="e">
        <f>VLOOKUP(tbl2_2!A575,ishod_substance!A:P,2,0)</f>
        <v>#N/A</v>
      </c>
      <c r="D575" s="7" t="e">
        <f>VLOOKUP(tbl2_2!A575,ishod_substance!A:P,3,0)</f>
        <v>#N/A</v>
      </c>
      <c r="E575" s="5" t="e">
        <f>VLOOKUP(tbl2_2!A575,ishod_substance!A:P,11,0)</f>
        <v>#N/A</v>
      </c>
      <c r="F575" s="6" t="e">
        <f>VLOOKUP(tbl2_2!A575,ishod_substance!A:P,15,0)</f>
        <v>#N/A</v>
      </c>
      <c r="G575" s="6" t="e">
        <f>VLOOKUP(tbl2_2!A575,ishod_substance!A:P,12,0)&amp;"/"&amp;VLOOKUP(tbl2_2!A575,ishod_substance!A:P,14,0)</f>
        <v>#N/A</v>
      </c>
      <c r="H575" s="29" t="e">
        <f>VLOOKUP(tbl2_2!A575,ishod_substance!A:P,6,0)</f>
        <v>#N/A</v>
      </c>
      <c r="I575" s="10" t="e">
        <f>VLOOKUP(tbl2_2!A575,ishod_substance!A:P,15,0)</f>
        <v>#N/A</v>
      </c>
      <c r="J575" s="10" t="e">
        <f>VLOOKUP(tbl2_2!A575,ishod_substance!A:P,5,0)</f>
        <v>#N/A</v>
      </c>
      <c r="K575" s="84" t="e">
        <f>VLOOKUP(tbl2_2!A575,ishod_substance!A:Q,17,0)</f>
        <v>#N/A</v>
      </c>
      <c r="L575" s="84" t="e">
        <f>VLOOKUP(tbl2_2!A575,ishod_substance!A:R,18,0)</f>
        <v>#N/A</v>
      </c>
      <c r="M575" s="165" t="e">
        <f>VLOOKUP(tbl2_2!A575,ishod_substance!A:AD,28,0)</f>
        <v>#N/A</v>
      </c>
      <c r="N575" s="4" t="e">
        <f>VLOOKUP(tbl2_2!A575,ishod_substance!A:AD,20,0)</f>
        <v>#N/A</v>
      </c>
      <c r="O575" s="4" t="e">
        <f>VLOOKUP(tbl2_2!A575,ishod_substance!A:AD,21,0)</f>
        <v>#N/A</v>
      </c>
      <c r="P575" s="4" t="e">
        <f>VLOOKUP(tbl2_2!A575,ishod_substance!A:AD,22,0)</f>
        <v>#N/A</v>
      </c>
      <c r="Q575" s="4" t="e">
        <f>VLOOKUP(tbl2_2!A575,ishod_substance!A:AD,23,0)</f>
        <v>#N/A</v>
      </c>
      <c r="R575" s="4" t="e">
        <f>VLOOKUP(tbl2_2!A575,ishod_substance!A:AD,24,0)</f>
        <v>#N/A</v>
      </c>
      <c r="S575" s="4" t="e">
        <f>VLOOKUP(tbl2_2!A575,ishod_substance!A:AD,25,0)</f>
        <v>#N/A</v>
      </c>
      <c r="T575" s="4" t="e">
        <f>VLOOKUP(tbl2_2!A575,ishod_substance!A:AD,26,0)</f>
        <v>#N/A</v>
      </c>
      <c r="U575" s="4" t="e">
        <f>VLOOKUP(tbl2_2!A575,ishod_substance!A:AD,27,0)</f>
        <v>#N/A</v>
      </c>
      <c r="V575" s="166" t="e">
        <f>VLOOKUP(tbl2_2!A575,ishod_substance!A:AD,29,0)</f>
        <v>#N/A</v>
      </c>
      <c r="W575" s="166" t="e">
        <f>VLOOKUP(tbl2_2!A575,ishod_substance!A:AD,29,0)</f>
        <v>#N/A</v>
      </c>
      <c r="X575" s="4" t="e">
        <f>VLOOKUP(tbl2_2!A575,ishod_substance!A:AD,30,0)</f>
        <v>#N/A</v>
      </c>
      <c r="Y575" s="10" t="e">
        <f>VLOOKUP(tbl2_2!A575,ishod_substance!A:AD,7,0)</f>
        <v>#N/A</v>
      </c>
      <c r="Z575" s="9" t="e">
        <f>VLOOKUP(Y575,quide!$A$2:$B$1006,2,0)</f>
        <v>#N/A</v>
      </c>
      <c r="AA575" s="4" t="e">
        <f>VLOOKUP(Y575,quide!$A$2:$J$1006,10,0)</f>
        <v>#N/A</v>
      </c>
      <c r="AB575" s="50" t="e">
        <f>VLOOKUP(tbl2_2!A575,ishod_substance!A:AD,8,0)</f>
        <v>#N/A</v>
      </c>
      <c r="AC575" s="28" t="e">
        <f t="shared" si="10"/>
        <v>#N/A</v>
      </c>
      <c r="AD575" s="27" t="e">
        <f>VLOOKUP(tbl2_2!A575,ishod_substance!A:AD,9,0)</f>
        <v>#N/A</v>
      </c>
      <c r="AE575" s="8" t="e">
        <f>VLOOKUP(tbl2_2!A575,ishod_substance!A:AD,9,0)</f>
        <v>#N/A</v>
      </c>
      <c r="AF575" s="12"/>
    </row>
    <row r="576" spans="1:32" hidden="1" x14ac:dyDescent="0.25">
      <c r="A576">
        <v>568</v>
      </c>
      <c r="B576" s="85">
        <f>IFERROR(IF(OR(AND(ishod_substance!$O$1=3,OR(VLOOKUP('tbl2'!Y576,quide!A:G,7,0)=2,VLOOKUP('tbl2'!Y576,quide!A:G,7,0)=1)),AND(ishod_substance!$O$1=2,VLOOKUP('tbl2'!Y576,quide!A:I,9,0)=1)),1,0),0)</f>
        <v>0</v>
      </c>
      <c r="C576" s="5" t="e">
        <f>VLOOKUP(tbl2_2!A576,ishod_substance!A:P,2,0)</f>
        <v>#N/A</v>
      </c>
      <c r="D576" s="7" t="e">
        <f>VLOOKUP(tbl2_2!A576,ishod_substance!A:P,3,0)</f>
        <v>#N/A</v>
      </c>
      <c r="E576" s="5" t="e">
        <f>VLOOKUP(tbl2_2!A576,ishod_substance!A:P,11,0)</f>
        <v>#N/A</v>
      </c>
      <c r="F576" s="6" t="e">
        <f>VLOOKUP(tbl2_2!A576,ishod_substance!A:P,15,0)</f>
        <v>#N/A</v>
      </c>
      <c r="G576" s="6" t="e">
        <f>VLOOKUP(tbl2_2!A576,ishod_substance!A:P,12,0)&amp;"/"&amp;VLOOKUP(tbl2_2!A576,ishod_substance!A:P,14,0)</f>
        <v>#N/A</v>
      </c>
      <c r="H576" s="29" t="e">
        <f>VLOOKUP(tbl2_2!A576,ishod_substance!A:P,6,0)</f>
        <v>#N/A</v>
      </c>
      <c r="I576" s="10" t="e">
        <f>VLOOKUP(tbl2_2!A576,ishod_substance!A:P,15,0)</f>
        <v>#N/A</v>
      </c>
      <c r="J576" s="10" t="e">
        <f>VLOOKUP(tbl2_2!A576,ishod_substance!A:P,5,0)</f>
        <v>#N/A</v>
      </c>
      <c r="K576" s="84" t="e">
        <f>VLOOKUP(tbl2_2!A576,ishod_substance!A:Q,17,0)</f>
        <v>#N/A</v>
      </c>
      <c r="L576" s="84" t="e">
        <f>VLOOKUP(tbl2_2!A576,ishod_substance!A:R,18,0)</f>
        <v>#N/A</v>
      </c>
      <c r="M576" s="165" t="e">
        <f>VLOOKUP(tbl2_2!A576,ishod_substance!A:AD,28,0)</f>
        <v>#N/A</v>
      </c>
      <c r="N576" s="4" t="e">
        <f>VLOOKUP(tbl2_2!A576,ishod_substance!A:AD,20,0)</f>
        <v>#N/A</v>
      </c>
      <c r="O576" s="4" t="e">
        <f>VLOOKUP(tbl2_2!A576,ishod_substance!A:AD,21,0)</f>
        <v>#N/A</v>
      </c>
      <c r="P576" s="4" t="e">
        <f>VLOOKUP(tbl2_2!A576,ishod_substance!A:AD,22,0)</f>
        <v>#N/A</v>
      </c>
      <c r="Q576" s="4" t="e">
        <f>VLOOKUP(tbl2_2!A576,ishod_substance!A:AD,23,0)</f>
        <v>#N/A</v>
      </c>
      <c r="R576" s="4" t="e">
        <f>VLOOKUP(tbl2_2!A576,ishod_substance!A:AD,24,0)</f>
        <v>#N/A</v>
      </c>
      <c r="S576" s="4" t="e">
        <f>VLOOKUP(tbl2_2!A576,ishod_substance!A:AD,25,0)</f>
        <v>#N/A</v>
      </c>
      <c r="T576" s="4" t="e">
        <f>VLOOKUP(tbl2_2!A576,ishod_substance!A:AD,26,0)</f>
        <v>#N/A</v>
      </c>
      <c r="U576" s="4" t="e">
        <f>VLOOKUP(tbl2_2!A576,ishod_substance!A:AD,27,0)</f>
        <v>#N/A</v>
      </c>
      <c r="V576" s="166" t="e">
        <f>VLOOKUP(tbl2_2!A576,ishod_substance!A:AD,29,0)</f>
        <v>#N/A</v>
      </c>
      <c r="W576" s="166" t="e">
        <f>VLOOKUP(tbl2_2!A576,ishod_substance!A:AD,29,0)</f>
        <v>#N/A</v>
      </c>
      <c r="X576" s="4" t="e">
        <f>VLOOKUP(tbl2_2!A576,ishod_substance!A:AD,30,0)</f>
        <v>#N/A</v>
      </c>
      <c r="Y576" s="10" t="e">
        <f>VLOOKUP(tbl2_2!A576,ishod_substance!A:AD,7,0)</f>
        <v>#N/A</v>
      </c>
      <c r="Z576" s="9" t="e">
        <f>VLOOKUP(Y576,quide!$A$2:$B$1006,2,0)</f>
        <v>#N/A</v>
      </c>
      <c r="AA576" s="4" t="e">
        <f>VLOOKUP(Y576,quide!$A$2:$J$1006,10,0)</f>
        <v>#N/A</v>
      </c>
      <c r="AB576" s="50" t="e">
        <f>VLOOKUP(tbl2_2!A576,ishod_substance!A:AD,8,0)</f>
        <v>#N/A</v>
      </c>
      <c r="AC576" s="28" t="e">
        <f t="shared" si="10"/>
        <v>#N/A</v>
      </c>
      <c r="AD576" s="27" t="e">
        <f>VLOOKUP(tbl2_2!A576,ishod_substance!A:AD,9,0)</f>
        <v>#N/A</v>
      </c>
      <c r="AE576" s="8" t="e">
        <f>VLOOKUP(tbl2_2!A576,ishod_substance!A:AD,9,0)</f>
        <v>#N/A</v>
      </c>
      <c r="AF576" s="12"/>
    </row>
    <row r="577" spans="1:32" hidden="1" x14ac:dyDescent="0.25">
      <c r="A577">
        <v>569</v>
      </c>
      <c r="B577" s="85">
        <f>IFERROR(IF(OR(AND(ishod_substance!$O$1=3,OR(VLOOKUP('tbl2'!Y577,quide!A:G,7,0)=2,VLOOKUP('tbl2'!Y577,quide!A:G,7,0)=1)),AND(ishod_substance!$O$1=2,VLOOKUP('tbl2'!Y577,quide!A:I,9,0)=1)),1,0),0)</f>
        <v>0</v>
      </c>
      <c r="C577" s="5" t="e">
        <f>VLOOKUP(tbl2_2!A577,ishod_substance!A:P,2,0)</f>
        <v>#N/A</v>
      </c>
      <c r="D577" s="7" t="e">
        <f>VLOOKUP(tbl2_2!A577,ishod_substance!A:P,3,0)</f>
        <v>#N/A</v>
      </c>
      <c r="E577" s="5" t="e">
        <f>VLOOKUP(tbl2_2!A577,ishod_substance!A:P,11,0)</f>
        <v>#N/A</v>
      </c>
      <c r="F577" s="6" t="e">
        <f>VLOOKUP(tbl2_2!A577,ishod_substance!A:P,15,0)</f>
        <v>#N/A</v>
      </c>
      <c r="G577" s="6" t="e">
        <f>VLOOKUP(tbl2_2!A577,ishod_substance!A:P,12,0)&amp;"/"&amp;VLOOKUP(tbl2_2!A577,ishod_substance!A:P,14,0)</f>
        <v>#N/A</v>
      </c>
      <c r="H577" s="29" t="e">
        <f>VLOOKUP(tbl2_2!A577,ishod_substance!A:P,6,0)</f>
        <v>#N/A</v>
      </c>
      <c r="I577" s="10" t="e">
        <f>VLOOKUP(tbl2_2!A577,ishod_substance!A:P,15,0)</f>
        <v>#N/A</v>
      </c>
      <c r="J577" s="10" t="e">
        <f>VLOOKUP(tbl2_2!A577,ishod_substance!A:P,5,0)</f>
        <v>#N/A</v>
      </c>
      <c r="K577" s="84" t="e">
        <f>VLOOKUP(tbl2_2!A577,ishod_substance!A:Q,17,0)</f>
        <v>#N/A</v>
      </c>
      <c r="L577" s="84" t="e">
        <f>VLOOKUP(tbl2_2!A577,ishod_substance!A:R,18,0)</f>
        <v>#N/A</v>
      </c>
      <c r="M577" s="165" t="e">
        <f>VLOOKUP(tbl2_2!A577,ishod_substance!A:AD,28,0)</f>
        <v>#N/A</v>
      </c>
      <c r="N577" s="4" t="e">
        <f>VLOOKUP(tbl2_2!A577,ishod_substance!A:AD,20,0)</f>
        <v>#N/A</v>
      </c>
      <c r="O577" s="4" t="e">
        <f>VLOOKUP(tbl2_2!A577,ishod_substance!A:AD,21,0)</f>
        <v>#N/A</v>
      </c>
      <c r="P577" s="4" t="e">
        <f>VLOOKUP(tbl2_2!A577,ishod_substance!A:AD,22,0)</f>
        <v>#N/A</v>
      </c>
      <c r="Q577" s="4" t="e">
        <f>VLOOKUP(tbl2_2!A577,ishod_substance!A:AD,23,0)</f>
        <v>#N/A</v>
      </c>
      <c r="R577" s="4" t="e">
        <f>VLOOKUP(tbl2_2!A577,ishod_substance!A:AD,24,0)</f>
        <v>#N/A</v>
      </c>
      <c r="S577" s="4" t="e">
        <f>VLOOKUP(tbl2_2!A577,ishod_substance!A:AD,25,0)</f>
        <v>#N/A</v>
      </c>
      <c r="T577" s="4" t="e">
        <f>VLOOKUP(tbl2_2!A577,ishod_substance!A:AD,26,0)</f>
        <v>#N/A</v>
      </c>
      <c r="U577" s="4" t="e">
        <f>VLOOKUP(tbl2_2!A577,ishod_substance!A:AD,27,0)</f>
        <v>#N/A</v>
      </c>
      <c r="V577" s="166" t="e">
        <f>VLOOKUP(tbl2_2!A577,ishod_substance!A:AD,29,0)</f>
        <v>#N/A</v>
      </c>
      <c r="W577" s="166" t="e">
        <f>VLOOKUP(tbl2_2!A577,ishod_substance!A:AD,29,0)</f>
        <v>#N/A</v>
      </c>
      <c r="X577" s="4" t="e">
        <f>VLOOKUP(tbl2_2!A577,ishod_substance!A:AD,30,0)</f>
        <v>#N/A</v>
      </c>
      <c r="Y577" s="10" t="e">
        <f>VLOOKUP(tbl2_2!A577,ishod_substance!A:AD,7,0)</f>
        <v>#N/A</v>
      </c>
      <c r="Z577" s="9" t="e">
        <f>VLOOKUP(Y577,quide!$A$2:$B$1006,2,0)</f>
        <v>#N/A</v>
      </c>
      <c r="AA577" s="4" t="e">
        <f>VLOOKUP(Y577,quide!$A$2:$J$1006,10,0)</f>
        <v>#N/A</v>
      </c>
      <c r="AB577" s="50" t="e">
        <f>VLOOKUP(tbl2_2!A577,ishod_substance!A:AD,8,0)</f>
        <v>#N/A</v>
      </c>
      <c r="AC577" s="28" t="e">
        <f t="shared" si="10"/>
        <v>#N/A</v>
      </c>
      <c r="AD577" s="27" t="e">
        <f>VLOOKUP(tbl2_2!A577,ishod_substance!A:AD,9,0)</f>
        <v>#N/A</v>
      </c>
      <c r="AE577" s="8" t="e">
        <f>VLOOKUP(tbl2_2!A577,ishod_substance!A:AD,9,0)</f>
        <v>#N/A</v>
      </c>
      <c r="AF577" s="12"/>
    </row>
    <row r="578" spans="1:32" hidden="1" x14ac:dyDescent="0.25">
      <c r="A578">
        <v>570</v>
      </c>
      <c r="B578" s="85">
        <f>IFERROR(IF(OR(AND(ishod_substance!$O$1=3,OR(VLOOKUP('tbl2'!Y578,quide!A:G,7,0)=2,VLOOKUP('tbl2'!Y578,quide!A:G,7,0)=1)),AND(ishod_substance!$O$1=2,VLOOKUP('tbl2'!Y578,quide!A:I,9,0)=1)),1,0),0)</f>
        <v>0</v>
      </c>
      <c r="C578" s="5" t="e">
        <f>VLOOKUP(tbl2_2!A578,ishod_substance!A:P,2,0)</f>
        <v>#N/A</v>
      </c>
      <c r="D578" s="7" t="e">
        <f>VLOOKUP(tbl2_2!A578,ishod_substance!A:P,3,0)</f>
        <v>#N/A</v>
      </c>
      <c r="E578" s="5" t="e">
        <f>VLOOKUP(tbl2_2!A578,ishod_substance!A:P,11,0)</f>
        <v>#N/A</v>
      </c>
      <c r="F578" s="6" t="e">
        <f>VLOOKUP(tbl2_2!A578,ishod_substance!A:P,15,0)</f>
        <v>#N/A</v>
      </c>
      <c r="G578" s="6" t="e">
        <f>VLOOKUP(tbl2_2!A578,ishod_substance!A:P,12,0)&amp;"/"&amp;VLOOKUP(tbl2_2!A578,ishod_substance!A:P,14,0)</f>
        <v>#N/A</v>
      </c>
      <c r="H578" s="29" t="e">
        <f>VLOOKUP(tbl2_2!A578,ishod_substance!A:P,6,0)</f>
        <v>#N/A</v>
      </c>
      <c r="I578" s="10" t="e">
        <f>VLOOKUP(tbl2_2!A578,ishod_substance!A:P,15,0)</f>
        <v>#N/A</v>
      </c>
      <c r="J578" s="10" t="e">
        <f>VLOOKUP(tbl2_2!A578,ishod_substance!A:P,5,0)</f>
        <v>#N/A</v>
      </c>
      <c r="K578" s="84" t="e">
        <f>VLOOKUP(tbl2_2!A578,ishod_substance!A:Q,17,0)</f>
        <v>#N/A</v>
      </c>
      <c r="L578" s="84" t="e">
        <f>VLOOKUP(tbl2_2!A578,ishod_substance!A:R,18,0)</f>
        <v>#N/A</v>
      </c>
      <c r="M578" s="165" t="e">
        <f>VLOOKUP(tbl2_2!A578,ishod_substance!A:AD,28,0)</f>
        <v>#N/A</v>
      </c>
      <c r="N578" s="4" t="e">
        <f>VLOOKUP(tbl2_2!A578,ishod_substance!A:AD,20,0)</f>
        <v>#N/A</v>
      </c>
      <c r="O578" s="4" t="e">
        <f>VLOOKUP(tbl2_2!A578,ishod_substance!A:AD,21,0)</f>
        <v>#N/A</v>
      </c>
      <c r="P578" s="4" t="e">
        <f>VLOOKUP(tbl2_2!A578,ishod_substance!A:AD,22,0)</f>
        <v>#N/A</v>
      </c>
      <c r="Q578" s="4" t="e">
        <f>VLOOKUP(tbl2_2!A578,ishod_substance!A:AD,23,0)</f>
        <v>#N/A</v>
      </c>
      <c r="R578" s="4" t="e">
        <f>VLOOKUP(tbl2_2!A578,ishod_substance!A:AD,24,0)</f>
        <v>#N/A</v>
      </c>
      <c r="S578" s="4" t="e">
        <f>VLOOKUP(tbl2_2!A578,ishod_substance!A:AD,25,0)</f>
        <v>#N/A</v>
      </c>
      <c r="T578" s="4" t="e">
        <f>VLOOKUP(tbl2_2!A578,ishod_substance!A:AD,26,0)</f>
        <v>#N/A</v>
      </c>
      <c r="U578" s="4" t="e">
        <f>VLOOKUP(tbl2_2!A578,ishod_substance!A:AD,27,0)</f>
        <v>#N/A</v>
      </c>
      <c r="V578" s="166" t="e">
        <f>VLOOKUP(tbl2_2!A578,ishod_substance!A:AD,29,0)</f>
        <v>#N/A</v>
      </c>
      <c r="W578" s="166" t="e">
        <f>VLOOKUP(tbl2_2!A578,ishod_substance!A:AD,29,0)</f>
        <v>#N/A</v>
      </c>
      <c r="X578" s="4" t="e">
        <f>VLOOKUP(tbl2_2!A578,ishod_substance!A:AD,30,0)</f>
        <v>#N/A</v>
      </c>
      <c r="Y578" s="10" t="e">
        <f>VLOOKUP(tbl2_2!A578,ishod_substance!A:AD,7,0)</f>
        <v>#N/A</v>
      </c>
      <c r="Z578" s="9" t="e">
        <f>VLOOKUP(Y578,quide!$A$2:$B$1006,2,0)</f>
        <v>#N/A</v>
      </c>
      <c r="AA578" s="4" t="e">
        <f>VLOOKUP(Y578,quide!$A$2:$J$1006,10,0)</f>
        <v>#N/A</v>
      </c>
      <c r="AB578" s="50" t="e">
        <f>VLOOKUP(tbl2_2!A578,ishod_substance!A:AD,8,0)</f>
        <v>#N/A</v>
      </c>
      <c r="AC578" s="28" t="e">
        <f t="shared" si="10"/>
        <v>#N/A</v>
      </c>
      <c r="AD578" s="27" t="e">
        <f>VLOOKUP(tbl2_2!A578,ishod_substance!A:AD,9,0)</f>
        <v>#N/A</v>
      </c>
      <c r="AE578" s="8" t="e">
        <f>VLOOKUP(tbl2_2!A578,ishod_substance!A:AD,9,0)</f>
        <v>#N/A</v>
      </c>
      <c r="AF578" s="12"/>
    </row>
    <row r="579" spans="1:32" hidden="1" x14ac:dyDescent="0.25">
      <c r="A579">
        <v>571</v>
      </c>
      <c r="B579" s="85">
        <f>IFERROR(IF(OR(AND(ishod_substance!$O$1=3,OR(VLOOKUP('tbl2'!Y579,quide!A:G,7,0)=2,VLOOKUP('tbl2'!Y579,quide!A:G,7,0)=1)),AND(ishod_substance!$O$1=2,VLOOKUP('tbl2'!Y579,quide!A:I,9,0)=1)),1,0),0)</f>
        <v>0</v>
      </c>
      <c r="C579" s="5" t="e">
        <f>VLOOKUP(tbl2_2!A579,ishod_substance!A:P,2,0)</f>
        <v>#N/A</v>
      </c>
      <c r="D579" s="7" t="e">
        <f>VLOOKUP(tbl2_2!A579,ishod_substance!A:P,3,0)</f>
        <v>#N/A</v>
      </c>
      <c r="E579" s="5" t="e">
        <f>VLOOKUP(tbl2_2!A579,ishod_substance!A:P,11,0)</f>
        <v>#N/A</v>
      </c>
      <c r="F579" s="6" t="e">
        <f>VLOOKUP(tbl2_2!A579,ishod_substance!A:P,15,0)</f>
        <v>#N/A</v>
      </c>
      <c r="G579" s="6" t="e">
        <f>VLOOKUP(tbl2_2!A579,ishod_substance!A:P,12,0)&amp;"/"&amp;VLOOKUP(tbl2_2!A579,ishod_substance!A:P,14,0)</f>
        <v>#N/A</v>
      </c>
      <c r="H579" s="29" t="e">
        <f>VLOOKUP(tbl2_2!A579,ishod_substance!A:P,6,0)</f>
        <v>#N/A</v>
      </c>
      <c r="I579" s="10" t="e">
        <f>VLOOKUP(tbl2_2!A579,ishod_substance!A:P,15,0)</f>
        <v>#N/A</v>
      </c>
      <c r="J579" s="10" t="e">
        <f>VLOOKUP(tbl2_2!A579,ishod_substance!A:P,5,0)</f>
        <v>#N/A</v>
      </c>
      <c r="K579" s="84" t="e">
        <f>VLOOKUP(tbl2_2!A579,ishod_substance!A:Q,17,0)</f>
        <v>#N/A</v>
      </c>
      <c r="L579" s="84" t="e">
        <f>VLOOKUP(tbl2_2!A579,ishod_substance!A:R,18,0)</f>
        <v>#N/A</v>
      </c>
      <c r="M579" s="165" t="e">
        <f>VLOOKUP(tbl2_2!A579,ishod_substance!A:AD,28,0)</f>
        <v>#N/A</v>
      </c>
      <c r="N579" s="4" t="e">
        <f>VLOOKUP(tbl2_2!A579,ishod_substance!A:AD,20,0)</f>
        <v>#N/A</v>
      </c>
      <c r="O579" s="4" t="e">
        <f>VLOOKUP(tbl2_2!A579,ishod_substance!A:AD,21,0)</f>
        <v>#N/A</v>
      </c>
      <c r="P579" s="4" t="e">
        <f>VLOOKUP(tbl2_2!A579,ishod_substance!A:AD,22,0)</f>
        <v>#N/A</v>
      </c>
      <c r="Q579" s="4" t="e">
        <f>VLOOKUP(tbl2_2!A579,ishod_substance!A:AD,23,0)</f>
        <v>#N/A</v>
      </c>
      <c r="R579" s="4" t="e">
        <f>VLOOKUP(tbl2_2!A579,ishod_substance!A:AD,24,0)</f>
        <v>#N/A</v>
      </c>
      <c r="S579" s="4" t="e">
        <f>VLOOKUP(tbl2_2!A579,ishod_substance!A:AD,25,0)</f>
        <v>#N/A</v>
      </c>
      <c r="T579" s="4" t="e">
        <f>VLOOKUP(tbl2_2!A579,ishod_substance!A:AD,26,0)</f>
        <v>#N/A</v>
      </c>
      <c r="U579" s="4" t="e">
        <f>VLOOKUP(tbl2_2!A579,ishod_substance!A:AD,27,0)</f>
        <v>#N/A</v>
      </c>
      <c r="V579" s="166" t="e">
        <f>VLOOKUP(tbl2_2!A579,ishod_substance!A:AD,29,0)</f>
        <v>#N/A</v>
      </c>
      <c r="W579" s="166" t="e">
        <f>VLOOKUP(tbl2_2!A579,ishod_substance!A:AD,29,0)</f>
        <v>#N/A</v>
      </c>
      <c r="X579" s="4" t="e">
        <f>VLOOKUP(tbl2_2!A579,ishod_substance!A:AD,30,0)</f>
        <v>#N/A</v>
      </c>
      <c r="Y579" s="10" t="e">
        <f>VLOOKUP(tbl2_2!A579,ishod_substance!A:AD,7,0)</f>
        <v>#N/A</v>
      </c>
      <c r="Z579" s="9" t="e">
        <f>VLOOKUP(Y579,quide!$A$2:$B$1006,2,0)</f>
        <v>#N/A</v>
      </c>
      <c r="AA579" s="4" t="e">
        <f>VLOOKUP(Y579,quide!$A$2:$J$1006,10,0)</f>
        <v>#N/A</v>
      </c>
      <c r="AB579" s="50" t="e">
        <f>VLOOKUP(tbl2_2!A579,ishod_substance!A:AD,8,0)</f>
        <v>#N/A</v>
      </c>
      <c r="AC579" s="28" t="e">
        <f t="shared" si="10"/>
        <v>#N/A</v>
      </c>
      <c r="AD579" s="27" t="e">
        <f>VLOOKUP(tbl2_2!A579,ishod_substance!A:AD,9,0)</f>
        <v>#N/A</v>
      </c>
      <c r="AE579" s="8" t="e">
        <f>VLOOKUP(tbl2_2!A579,ishod_substance!A:AD,9,0)</f>
        <v>#N/A</v>
      </c>
      <c r="AF579" s="12"/>
    </row>
    <row r="580" spans="1:32" hidden="1" x14ac:dyDescent="0.25">
      <c r="A580">
        <v>572</v>
      </c>
      <c r="B580" s="85">
        <f>IFERROR(IF(OR(AND(ishod_substance!$O$1=3,OR(VLOOKUP('tbl2'!Y580,quide!A:G,7,0)=2,VLOOKUP('tbl2'!Y580,quide!A:G,7,0)=1)),AND(ishod_substance!$O$1=2,VLOOKUP('tbl2'!Y580,quide!A:I,9,0)=1)),1,0),0)</f>
        <v>0</v>
      </c>
      <c r="C580" s="5" t="e">
        <f>VLOOKUP(tbl2_2!A580,ishod_substance!A:P,2,0)</f>
        <v>#N/A</v>
      </c>
      <c r="D580" s="7" t="e">
        <f>VLOOKUP(tbl2_2!A580,ishod_substance!A:P,3,0)</f>
        <v>#N/A</v>
      </c>
      <c r="E580" s="5" t="e">
        <f>VLOOKUP(tbl2_2!A580,ishod_substance!A:P,11,0)</f>
        <v>#N/A</v>
      </c>
      <c r="F580" s="6" t="e">
        <f>VLOOKUP(tbl2_2!A580,ishod_substance!A:P,15,0)</f>
        <v>#N/A</v>
      </c>
      <c r="G580" s="6" t="e">
        <f>VLOOKUP(tbl2_2!A580,ishod_substance!A:P,12,0)&amp;"/"&amp;VLOOKUP(tbl2_2!A580,ishod_substance!A:P,14,0)</f>
        <v>#N/A</v>
      </c>
      <c r="H580" s="29" t="e">
        <f>VLOOKUP(tbl2_2!A580,ishod_substance!A:P,6,0)</f>
        <v>#N/A</v>
      </c>
      <c r="I580" s="10" t="e">
        <f>VLOOKUP(tbl2_2!A580,ishod_substance!A:P,15,0)</f>
        <v>#N/A</v>
      </c>
      <c r="J580" s="10" t="e">
        <f>VLOOKUP(tbl2_2!A580,ishod_substance!A:P,5,0)</f>
        <v>#N/A</v>
      </c>
      <c r="K580" s="84" t="e">
        <f>VLOOKUP(tbl2_2!A580,ishod_substance!A:Q,17,0)</f>
        <v>#N/A</v>
      </c>
      <c r="L580" s="84" t="e">
        <f>VLOOKUP(tbl2_2!A580,ishod_substance!A:R,18,0)</f>
        <v>#N/A</v>
      </c>
      <c r="M580" s="165" t="e">
        <f>VLOOKUP(tbl2_2!A580,ishod_substance!A:AD,28,0)</f>
        <v>#N/A</v>
      </c>
      <c r="N580" s="4" t="e">
        <f>VLOOKUP(tbl2_2!A580,ishod_substance!A:AD,20,0)</f>
        <v>#N/A</v>
      </c>
      <c r="O580" s="4" t="e">
        <f>VLOOKUP(tbl2_2!A580,ishod_substance!A:AD,21,0)</f>
        <v>#N/A</v>
      </c>
      <c r="P580" s="4" t="e">
        <f>VLOOKUP(tbl2_2!A580,ishod_substance!A:AD,22,0)</f>
        <v>#N/A</v>
      </c>
      <c r="Q580" s="4" t="e">
        <f>VLOOKUP(tbl2_2!A580,ishod_substance!A:AD,23,0)</f>
        <v>#N/A</v>
      </c>
      <c r="R580" s="4" t="e">
        <f>VLOOKUP(tbl2_2!A580,ishod_substance!A:AD,24,0)</f>
        <v>#N/A</v>
      </c>
      <c r="S580" s="4" t="e">
        <f>VLOOKUP(tbl2_2!A580,ishod_substance!A:AD,25,0)</f>
        <v>#N/A</v>
      </c>
      <c r="T580" s="4" t="e">
        <f>VLOOKUP(tbl2_2!A580,ishod_substance!A:AD,26,0)</f>
        <v>#N/A</v>
      </c>
      <c r="U580" s="4" t="e">
        <f>VLOOKUP(tbl2_2!A580,ishod_substance!A:AD,27,0)</f>
        <v>#N/A</v>
      </c>
      <c r="V580" s="166" t="e">
        <f>VLOOKUP(tbl2_2!A580,ishod_substance!A:AD,29,0)</f>
        <v>#N/A</v>
      </c>
      <c r="W580" s="166" t="e">
        <f>VLOOKUP(tbl2_2!A580,ishod_substance!A:AD,29,0)</f>
        <v>#N/A</v>
      </c>
      <c r="X580" s="4" t="e">
        <f>VLOOKUP(tbl2_2!A580,ishod_substance!A:AD,30,0)</f>
        <v>#N/A</v>
      </c>
      <c r="Y580" s="10" t="e">
        <f>VLOOKUP(tbl2_2!A580,ishod_substance!A:AD,7,0)</f>
        <v>#N/A</v>
      </c>
      <c r="Z580" s="9" t="e">
        <f>VLOOKUP(Y580,quide!$A$2:$B$1006,2,0)</f>
        <v>#N/A</v>
      </c>
      <c r="AA580" s="4" t="e">
        <f>VLOOKUP(Y580,quide!$A$2:$J$1006,10,0)</f>
        <v>#N/A</v>
      </c>
      <c r="AB580" s="50" t="e">
        <f>VLOOKUP(tbl2_2!A580,ishod_substance!A:AD,8,0)</f>
        <v>#N/A</v>
      </c>
      <c r="AC580" s="28" t="e">
        <f t="shared" si="10"/>
        <v>#N/A</v>
      </c>
      <c r="AD580" s="27" t="e">
        <f>VLOOKUP(tbl2_2!A580,ishod_substance!A:AD,9,0)</f>
        <v>#N/A</v>
      </c>
      <c r="AE580" s="8" t="e">
        <f>VLOOKUP(tbl2_2!A580,ishod_substance!A:AD,9,0)</f>
        <v>#N/A</v>
      </c>
      <c r="AF580" s="12"/>
    </row>
    <row r="581" spans="1:32" hidden="1" x14ac:dyDescent="0.25">
      <c r="A581">
        <v>573</v>
      </c>
      <c r="B581" s="85">
        <f>IFERROR(IF(OR(AND(ishod_substance!$O$1=3,OR(VLOOKUP('tbl2'!Y581,quide!A:G,7,0)=2,VLOOKUP('tbl2'!Y581,quide!A:G,7,0)=1)),AND(ishod_substance!$O$1=2,VLOOKUP('tbl2'!Y581,quide!A:I,9,0)=1)),1,0),0)</f>
        <v>0</v>
      </c>
      <c r="C581" s="5" t="e">
        <f>VLOOKUP(tbl2_2!A581,ishod_substance!A:P,2,0)</f>
        <v>#N/A</v>
      </c>
      <c r="D581" s="7" t="e">
        <f>VLOOKUP(tbl2_2!A581,ishod_substance!A:P,3,0)</f>
        <v>#N/A</v>
      </c>
      <c r="E581" s="5" t="e">
        <f>VLOOKUP(tbl2_2!A581,ishod_substance!A:P,11,0)</f>
        <v>#N/A</v>
      </c>
      <c r="F581" s="6" t="e">
        <f>VLOOKUP(tbl2_2!A581,ishod_substance!A:P,15,0)</f>
        <v>#N/A</v>
      </c>
      <c r="G581" s="6" t="e">
        <f>VLOOKUP(tbl2_2!A581,ishod_substance!A:P,12,0)&amp;"/"&amp;VLOOKUP(tbl2_2!A581,ishod_substance!A:P,14,0)</f>
        <v>#N/A</v>
      </c>
      <c r="H581" s="29" t="e">
        <f>VLOOKUP(tbl2_2!A581,ishod_substance!A:P,6,0)</f>
        <v>#N/A</v>
      </c>
      <c r="I581" s="10" t="e">
        <f>VLOOKUP(tbl2_2!A581,ishod_substance!A:P,15,0)</f>
        <v>#N/A</v>
      </c>
      <c r="J581" s="10" t="e">
        <f>VLOOKUP(tbl2_2!A581,ishod_substance!A:P,5,0)</f>
        <v>#N/A</v>
      </c>
      <c r="K581" s="84" t="e">
        <f>VLOOKUP(tbl2_2!A581,ishod_substance!A:Q,17,0)</f>
        <v>#N/A</v>
      </c>
      <c r="L581" s="84" t="e">
        <f>VLOOKUP(tbl2_2!A581,ishod_substance!A:R,18,0)</f>
        <v>#N/A</v>
      </c>
      <c r="M581" s="165" t="e">
        <f>VLOOKUP(tbl2_2!A581,ishod_substance!A:AD,28,0)</f>
        <v>#N/A</v>
      </c>
      <c r="N581" s="4" t="e">
        <f>VLOOKUP(tbl2_2!A581,ishod_substance!A:AD,20,0)</f>
        <v>#N/A</v>
      </c>
      <c r="O581" s="4" t="e">
        <f>VLOOKUP(tbl2_2!A581,ishod_substance!A:AD,21,0)</f>
        <v>#N/A</v>
      </c>
      <c r="P581" s="4" t="e">
        <f>VLOOKUP(tbl2_2!A581,ishod_substance!A:AD,22,0)</f>
        <v>#N/A</v>
      </c>
      <c r="Q581" s="4" t="e">
        <f>VLOOKUP(tbl2_2!A581,ishod_substance!A:AD,23,0)</f>
        <v>#N/A</v>
      </c>
      <c r="R581" s="4" t="e">
        <f>VLOOKUP(tbl2_2!A581,ishod_substance!A:AD,24,0)</f>
        <v>#N/A</v>
      </c>
      <c r="S581" s="4" t="e">
        <f>VLOOKUP(tbl2_2!A581,ishod_substance!A:AD,25,0)</f>
        <v>#N/A</v>
      </c>
      <c r="T581" s="4" t="e">
        <f>VLOOKUP(tbl2_2!A581,ishod_substance!A:AD,26,0)</f>
        <v>#N/A</v>
      </c>
      <c r="U581" s="4" t="e">
        <f>VLOOKUP(tbl2_2!A581,ishod_substance!A:AD,27,0)</f>
        <v>#N/A</v>
      </c>
      <c r="V581" s="166" t="e">
        <f>VLOOKUP(tbl2_2!A581,ishod_substance!A:AD,29,0)</f>
        <v>#N/A</v>
      </c>
      <c r="W581" s="166" t="e">
        <f>VLOOKUP(tbl2_2!A581,ishod_substance!A:AD,29,0)</f>
        <v>#N/A</v>
      </c>
      <c r="X581" s="4" t="e">
        <f>VLOOKUP(tbl2_2!A581,ishod_substance!A:AD,30,0)</f>
        <v>#N/A</v>
      </c>
      <c r="Y581" s="10" t="e">
        <f>VLOOKUP(tbl2_2!A581,ishod_substance!A:AD,7,0)</f>
        <v>#N/A</v>
      </c>
      <c r="Z581" s="9" t="e">
        <f>VLOOKUP(Y581,quide!$A$2:$B$1006,2,0)</f>
        <v>#N/A</v>
      </c>
      <c r="AA581" s="4" t="e">
        <f>VLOOKUP(Y581,quide!$A$2:$J$1006,10,0)</f>
        <v>#N/A</v>
      </c>
      <c r="AB581" s="50" t="e">
        <f>VLOOKUP(tbl2_2!A581,ishod_substance!A:AD,8,0)</f>
        <v>#N/A</v>
      </c>
      <c r="AC581" s="28" t="e">
        <f t="shared" si="10"/>
        <v>#N/A</v>
      </c>
      <c r="AD581" s="27" t="e">
        <f>VLOOKUP(tbl2_2!A581,ishod_substance!A:AD,9,0)</f>
        <v>#N/A</v>
      </c>
      <c r="AE581" s="8" t="e">
        <f>VLOOKUP(tbl2_2!A581,ishod_substance!A:AD,9,0)</f>
        <v>#N/A</v>
      </c>
      <c r="AF581" s="12"/>
    </row>
    <row r="582" spans="1:32" hidden="1" x14ac:dyDescent="0.25">
      <c r="A582">
        <v>574</v>
      </c>
      <c r="B582" s="85">
        <f>IFERROR(IF(OR(AND(ishod_substance!$O$1=3,OR(VLOOKUP('tbl2'!Y582,quide!A:G,7,0)=2,VLOOKUP('tbl2'!Y582,quide!A:G,7,0)=1)),AND(ishod_substance!$O$1=2,VLOOKUP('tbl2'!Y582,quide!A:I,9,0)=1)),1,0),0)</f>
        <v>0</v>
      </c>
      <c r="C582" s="5" t="e">
        <f>VLOOKUP(tbl2_2!A582,ishod_substance!A:P,2,0)</f>
        <v>#N/A</v>
      </c>
      <c r="D582" s="7" t="e">
        <f>VLOOKUP(tbl2_2!A582,ishod_substance!A:P,3,0)</f>
        <v>#N/A</v>
      </c>
      <c r="E582" s="5" t="e">
        <f>VLOOKUP(tbl2_2!A582,ishod_substance!A:P,11,0)</f>
        <v>#N/A</v>
      </c>
      <c r="F582" s="6" t="e">
        <f>VLOOKUP(tbl2_2!A582,ishod_substance!A:P,15,0)</f>
        <v>#N/A</v>
      </c>
      <c r="G582" s="6" t="e">
        <f>VLOOKUP(tbl2_2!A582,ishod_substance!A:P,12,0)&amp;"/"&amp;VLOOKUP(tbl2_2!A582,ishod_substance!A:P,14,0)</f>
        <v>#N/A</v>
      </c>
      <c r="H582" s="29" t="e">
        <f>VLOOKUP(tbl2_2!A582,ishod_substance!A:P,6,0)</f>
        <v>#N/A</v>
      </c>
      <c r="I582" s="10" t="e">
        <f>VLOOKUP(tbl2_2!A582,ishod_substance!A:P,15,0)</f>
        <v>#N/A</v>
      </c>
      <c r="J582" s="10" t="e">
        <f>VLOOKUP(tbl2_2!A582,ishod_substance!A:P,5,0)</f>
        <v>#N/A</v>
      </c>
      <c r="K582" s="84" t="e">
        <f>VLOOKUP(tbl2_2!A582,ishod_substance!A:Q,17,0)</f>
        <v>#N/A</v>
      </c>
      <c r="L582" s="84" t="e">
        <f>VLOOKUP(tbl2_2!A582,ishod_substance!A:R,18,0)</f>
        <v>#N/A</v>
      </c>
      <c r="M582" s="165" t="e">
        <f>VLOOKUP(tbl2_2!A582,ishod_substance!A:AD,28,0)</f>
        <v>#N/A</v>
      </c>
      <c r="N582" s="4" t="e">
        <f>VLOOKUP(tbl2_2!A582,ishod_substance!A:AD,20,0)</f>
        <v>#N/A</v>
      </c>
      <c r="O582" s="4" t="e">
        <f>VLOOKUP(tbl2_2!A582,ishod_substance!A:AD,21,0)</f>
        <v>#N/A</v>
      </c>
      <c r="P582" s="4" t="e">
        <f>VLOOKUP(tbl2_2!A582,ishod_substance!A:AD,22,0)</f>
        <v>#N/A</v>
      </c>
      <c r="Q582" s="4" t="e">
        <f>VLOOKUP(tbl2_2!A582,ishod_substance!A:AD,23,0)</f>
        <v>#N/A</v>
      </c>
      <c r="R582" s="4" t="e">
        <f>VLOOKUP(tbl2_2!A582,ishod_substance!A:AD,24,0)</f>
        <v>#N/A</v>
      </c>
      <c r="S582" s="4" t="e">
        <f>VLOOKUP(tbl2_2!A582,ishod_substance!A:AD,25,0)</f>
        <v>#N/A</v>
      </c>
      <c r="T582" s="4" t="e">
        <f>VLOOKUP(tbl2_2!A582,ishod_substance!A:AD,26,0)</f>
        <v>#N/A</v>
      </c>
      <c r="U582" s="4" t="e">
        <f>VLOOKUP(tbl2_2!A582,ishod_substance!A:AD,27,0)</f>
        <v>#N/A</v>
      </c>
      <c r="V582" s="166" t="e">
        <f>VLOOKUP(tbl2_2!A582,ishod_substance!A:AD,29,0)</f>
        <v>#N/A</v>
      </c>
      <c r="W582" s="166" t="e">
        <f>VLOOKUP(tbl2_2!A582,ishod_substance!A:AD,29,0)</f>
        <v>#N/A</v>
      </c>
      <c r="X582" s="4" t="e">
        <f>VLOOKUP(tbl2_2!A582,ishod_substance!A:AD,30,0)</f>
        <v>#N/A</v>
      </c>
      <c r="Y582" s="10" t="e">
        <f>VLOOKUP(tbl2_2!A582,ishod_substance!A:AD,7,0)</f>
        <v>#N/A</v>
      </c>
      <c r="Z582" s="9" t="e">
        <f>VLOOKUP(Y582,quide!$A$2:$B$1006,2,0)</f>
        <v>#N/A</v>
      </c>
      <c r="AA582" s="4" t="e">
        <f>VLOOKUP(Y582,quide!$A$2:$J$1006,10,0)</f>
        <v>#N/A</v>
      </c>
      <c r="AB582" s="50" t="e">
        <f>VLOOKUP(tbl2_2!A582,ishod_substance!A:AD,8,0)</f>
        <v>#N/A</v>
      </c>
      <c r="AC582" s="28" t="e">
        <f t="shared" si="10"/>
        <v>#N/A</v>
      </c>
      <c r="AD582" s="27" t="e">
        <f>VLOOKUP(tbl2_2!A582,ishod_substance!A:AD,9,0)</f>
        <v>#N/A</v>
      </c>
      <c r="AE582" s="8" t="e">
        <f>VLOOKUP(tbl2_2!A582,ishod_substance!A:AD,9,0)</f>
        <v>#N/A</v>
      </c>
      <c r="AF582" s="12"/>
    </row>
    <row r="583" spans="1:32" hidden="1" x14ac:dyDescent="0.25">
      <c r="A583">
        <v>575</v>
      </c>
      <c r="B583" s="85">
        <f>IFERROR(IF(OR(AND(ishod_substance!$O$1=3,OR(VLOOKUP('tbl2'!Y583,quide!A:G,7,0)=2,VLOOKUP('tbl2'!Y583,quide!A:G,7,0)=1)),AND(ishod_substance!$O$1=2,VLOOKUP('tbl2'!Y583,quide!A:I,9,0)=1)),1,0),0)</f>
        <v>0</v>
      </c>
      <c r="C583" s="5" t="e">
        <f>VLOOKUP(tbl2_2!A583,ishod_substance!A:P,2,0)</f>
        <v>#N/A</v>
      </c>
      <c r="D583" s="7" t="e">
        <f>VLOOKUP(tbl2_2!A583,ishod_substance!A:P,3,0)</f>
        <v>#N/A</v>
      </c>
      <c r="E583" s="5" t="e">
        <f>VLOOKUP(tbl2_2!A583,ishod_substance!A:P,11,0)</f>
        <v>#N/A</v>
      </c>
      <c r="F583" s="6" t="e">
        <f>VLOOKUP(tbl2_2!A583,ishod_substance!A:P,15,0)</f>
        <v>#N/A</v>
      </c>
      <c r="G583" s="6" t="e">
        <f>VLOOKUP(tbl2_2!A583,ishod_substance!A:P,12,0)&amp;"/"&amp;VLOOKUP(tbl2_2!A583,ishod_substance!A:P,14,0)</f>
        <v>#N/A</v>
      </c>
      <c r="H583" s="29" t="e">
        <f>VLOOKUP(tbl2_2!A583,ishod_substance!A:P,6,0)</f>
        <v>#N/A</v>
      </c>
      <c r="I583" s="10" t="e">
        <f>VLOOKUP(tbl2_2!A583,ishod_substance!A:P,15,0)</f>
        <v>#N/A</v>
      </c>
      <c r="J583" s="10" t="e">
        <f>VLOOKUP(tbl2_2!A583,ishod_substance!A:P,5,0)</f>
        <v>#N/A</v>
      </c>
      <c r="K583" s="84" t="e">
        <f>VLOOKUP(tbl2_2!A583,ishod_substance!A:Q,17,0)</f>
        <v>#N/A</v>
      </c>
      <c r="L583" s="84" t="e">
        <f>VLOOKUP(tbl2_2!A583,ishod_substance!A:R,18,0)</f>
        <v>#N/A</v>
      </c>
      <c r="M583" s="165" t="e">
        <f>VLOOKUP(tbl2_2!A583,ishod_substance!A:AD,28,0)</f>
        <v>#N/A</v>
      </c>
      <c r="N583" s="4" t="e">
        <f>VLOOKUP(tbl2_2!A583,ishod_substance!A:AD,20,0)</f>
        <v>#N/A</v>
      </c>
      <c r="O583" s="4" t="e">
        <f>VLOOKUP(tbl2_2!A583,ishod_substance!A:AD,21,0)</f>
        <v>#N/A</v>
      </c>
      <c r="P583" s="4" t="e">
        <f>VLOOKUP(tbl2_2!A583,ishod_substance!A:AD,22,0)</f>
        <v>#N/A</v>
      </c>
      <c r="Q583" s="4" t="e">
        <f>VLOOKUP(tbl2_2!A583,ishod_substance!A:AD,23,0)</f>
        <v>#N/A</v>
      </c>
      <c r="R583" s="4" t="e">
        <f>VLOOKUP(tbl2_2!A583,ishod_substance!A:AD,24,0)</f>
        <v>#N/A</v>
      </c>
      <c r="S583" s="4" t="e">
        <f>VLOOKUP(tbl2_2!A583,ishod_substance!A:AD,25,0)</f>
        <v>#N/A</v>
      </c>
      <c r="T583" s="4" t="e">
        <f>VLOOKUP(tbl2_2!A583,ishod_substance!A:AD,26,0)</f>
        <v>#N/A</v>
      </c>
      <c r="U583" s="4" t="e">
        <f>VLOOKUP(tbl2_2!A583,ishod_substance!A:AD,27,0)</f>
        <v>#N/A</v>
      </c>
      <c r="V583" s="166" t="e">
        <f>VLOOKUP(tbl2_2!A583,ishod_substance!A:AD,29,0)</f>
        <v>#N/A</v>
      </c>
      <c r="W583" s="166" t="e">
        <f>VLOOKUP(tbl2_2!A583,ishod_substance!A:AD,29,0)</f>
        <v>#N/A</v>
      </c>
      <c r="X583" s="4" t="e">
        <f>VLOOKUP(tbl2_2!A583,ishod_substance!A:AD,30,0)</f>
        <v>#N/A</v>
      </c>
      <c r="Y583" s="10" t="e">
        <f>VLOOKUP(tbl2_2!A583,ishod_substance!A:AD,7,0)</f>
        <v>#N/A</v>
      </c>
      <c r="Z583" s="9" t="e">
        <f>VLOOKUP(Y583,quide!$A$2:$B$1006,2,0)</f>
        <v>#N/A</v>
      </c>
      <c r="AA583" s="4" t="e">
        <f>VLOOKUP(Y583,quide!$A$2:$J$1006,10,0)</f>
        <v>#N/A</v>
      </c>
      <c r="AB583" s="50" t="e">
        <f>VLOOKUP(tbl2_2!A583,ishod_substance!A:AD,8,0)</f>
        <v>#N/A</v>
      </c>
      <c r="AC583" s="28" t="e">
        <f t="shared" si="10"/>
        <v>#N/A</v>
      </c>
      <c r="AD583" s="27" t="e">
        <f>VLOOKUP(tbl2_2!A583,ishod_substance!A:AD,9,0)</f>
        <v>#N/A</v>
      </c>
      <c r="AE583" s="8" t="e">
        <f>VLOOKUP(tbl2_2!A583,ishod_substance!A:AD,9,0)</f>
        <v>#N/A</v>
      </c>
      <c r="AF583" s="12"/>
    </row>
    <row r="584" spans="1:32" hidden="1" x14ac:dyDescent="0.25">
      <c r="A584">
        <v>576</v>
      </c>
      <c r="B584" s="85">
        <f>IFERROR(IF(OR(AND(ishod_substance!$O$1=3,OR(VLOOKUP('tbl2'!Y584,quide!A:G,7,0)=2,VLOOKUP('tbl2'!Y584,quide!A:G,7,0)=1)),AND(ishod_substance!$O$1=2,VLOOKUP('tbl2'!Y584,quide!A:I,9,0)=1)),1,0),0)</f>
        <v>0</v>
      </c>
      <c r="C584" s="5" t="e">
        <f>VLOOKUP(tbl2_2!A584,ishod_substance!A:P,2,0)</f>
        <v>#N/A</v>
      </c>
      <c r="D584" s="7" t="e">
        <f>VLOOKUP(tbl2_2!A584,ishod_substance!A:P,3,0)</f>
        <v>#N/A</v>
      </c>
      <c r="E584" s="5" t="e">
        <f>VLOOKUP(tbl2_2!A584,ishod_substance!A:P,11,0)</f>
        <v>#N/A</v>
      </c>
      <c r="F584" s="6" t="e">
        <f>VLOOKUP(tbl2_2!A584,ishod_substance!A:P,15,0)</f>
        <v>#N/A</v>
      </c>
      <c r="G584" s="6" t="e">
        <f>VLOOKUP(tbl2_2!A584,ishod_substance!A:P,12,0)&amp;"/"&amp;VLOOKUP(tbl2_2!A584,ishod_substance!A:P,14,0)</f>
        <v>#N/A</v>
      </c>
      <c r="H584" s="29" t="e">
        <f>VLOOKUP(tbl2_2!A584,ishod_substance!A:P,6,0)</f>
        <v>#N/A</v>
      </c>
      <c r="I584" s="10" t="e">
        <f>VLOOKUP(tbl2_2!A584,ishod_substance!A:P,15,0)</f>
        <v>#N/A</v>
      </c>
      <c r="J584" s="10" t="e">
        <f>VLOOKUP(tbl2_2!A584,ishod_substance!A:P,5,0)</f>
        <v>#N/A</v>
      </c>
      <c r="K584" s="84" t="e">
        <f>VLOOKUP(tbl2_2!A584,ishod_substance!A:Q,17,0)</f>
        <v>#N/A</v>
      </c>
      <c r="L584" s="84" t="e">
        <f>VLOOKUP(tbl2_2!A584,ishod_substance!A:R,18,0)</f>
        <v>#N/A</v>
      </c>
      <c r="M584" s="165" t="e">
        <f>VLOOKUP(tbl2_2!A584,ishod_substance!A:AD,28,0)</f>
        <v>#N/A</v>
      </c>
      <c r="N584" s="4" t="e">
        <f>VLOOKUP(tbl2_2!A584,ishod_substance!A:AD,20,0)</f>
        <v>#N/A</v>
      </c>
      <c r="O584" s="4" t="e">
        <f>VLOOKUP(tbl2_2!A584,ishod_substance!A:AD,21,0)</f>
        <v>#N/A</v>
      </c>
      <c r="P584" s="4" t="e">
        <f>VLOOKUP(tbl2_2!A584,ishod_substance!A:AD,22,0)</f>
        <v>#N/A</v>
      </c>
      <c r="Q584" s="4" t="e">
        <f>VLOOKUP(tbl2_2!A584,ishod_substance!A:AD,23,0)</f>
        <v>#N/A</v>
      </c>
      <c r="R584" s="4" t="e">
        <f>VLOOKUP(tbl2_2!A584,ishod_substance!A:AD,24,0)</f>
        <v>#N/A</v>
      </c>
      <c r="S584" s="4" t="e">
        <f>VLOOKUP(tbl2_2!A584,ishod_substance!A:AD,25,0)</f>
        <v>#N/A</v>
      </c>
      <c r="T584" s="4" t="e">
        <f>VLOOKUP(tbl2_2!A584,ishod_substance!A:AD,26,0)</f>
        <v>#N/A</v>
      </c>
      <c r="U584" s="4" t="e">
        <f>VLOOKUP(tbl2_2!A584,ishod_substance!A:AD,27,0)</f>
        <v>#N/A</v>
      </c>
      <c r="V584" s="166" t="e">
        <f>VLOOKUP(tbl2_2!A584,ishod_substance!A:AD,29,0)</f>
        <v>#N/A</v>
      </c>
      <c r="W584" s="166" t="e">
        <f>VLOOKUP(tbl2_2!A584,ishod_substance!A:AD,29,0)</f>
        <v>#N/A</v>
      </c>
      <c r="X584" s="4" t="e">
        <f>VLOOKUP(tbl2_2!A584,ishod_substance!A:AD,30,0)</f>
        <v>#N/A</v>
      </c>
      <c r="Y584" s="10" t="e">
        <f>VLOOKUP(tbl2_2!A584,ishod_substance!A:AD,7,0)</f>
        <v>#N/A</v>
      </c>
      <c r="Z584" s="9" t="e">
        <f>VLOOKUP(Y584,quide!$A$2:$B$1006,2,0)</f>
        <v>#N/A</v>
      </c>
      <c r="AA584" s="4" t="e">
        <f>VLOOKUP(Y584,quide!$A$2:$J$1006,10,0)</f>
        <v>#N/A</v>
      </c>
      <c r="AB584" s="50" t="e">
        <f>VLOOKUP(tbl2_2!A584,ishod_substance!A:AD,8,0)</f>
        <v>#N/A</v>
      </c>
      <c r="AC584" s="28" t="e">
        <f t="shared" si="10"/>
        <v>#N/A</v>
      </c>
      <c r="AD584" s="27" t="e">
        <f>VLOOKUP(tbl2_2!A584,ishod_substance!A:AD,9,0)</f>
        <v>#N/A</v>
      </c>
      <c r="AE584" s="8" t="e">
        <f>VLOOKUP(tbl2_2!A584,ishod_substance!A:AD,9,0)</f>
        <v>#N/A</v>
      </c>
      <c r="AF584" s="12"/>
    </row>
    <row r="585" spans="1:32" hidden="1" x14ac:dyDescent="0.25">
      <c r="A585">
        <v>577</v>
      </c>
      <c r="B585" s="85">
        <f>IFERROR(IF(OR(AND(ishod_substance!$O$1=3,OR(VLOOKUP('tbl2'!Y585,quide!A:G,7,0)=2,VLOOKUP('tbl2'!Y585,quide!A:G,7,0)=1)),AND(ishod_substance!$O$1=2,VLOOKUP('tbl2'!Y585,quide!A:I,9,0)=1)),1,0),0)</f>
        <v>0</v>
      </c>
      <c r="C585" s="5" t="e">
        <f>VLOOKUP(tbl2_2!A585,ishod_substance!A:P,2,0)</f>
        <v>#N/A</v>
      </c>
      <c r="D585" s="7" t="e">
        <f>VLOOKUP(tbl2_2!A585,ishod_substance!A:P,3,0)</f>
        <v>#N/A</v>
      </c>
      <c r="E585" s="5" t="e">
        <f>VLOOKUP(tbl2_2!A585,ishod_substance!A:P,11,0)</f>
        <v>#N/A</v>
      </c>
      <c r="F585" s="6" t="e">
        <f>VLOOKUP(tbl2_2!A585,ishod_substance!A:P,15,0)</f>
        <v>#N/A</v>
      </c>
      <c r="G585" s="6" t="e">
        <f>VLOOKUP(tbl2_2!A585,ishod_substance!A:P,12,0)&amp;"/"&amp;VLOOKUP(tbl2_2!A585,ishod_substance!A:P,14,0)</f>
        <v>#N/A</v>
      </c>
      <c r="H585" s="29" t="e">
        <f>VLOOKUP(tbl2_2!A585,ishod_substance!A:P,6,0)</f>
        <v>#N/A</v>
      </c>
      <c r="I585" s="10" t="e">
        <f>VLOOKUP(tbl2_2!A585,ishod_substance!A:P,15,0)</f>
        <v>#N/A</v>
      </c>
      <c r="J585" s="10" t="e">
        <f>VLOOKUP(tbl2_2!A585,ishod_substance!A:P,5,0)</f>
        <v>#N/A</v>
      </c>
      <c r="K585" s="84" t="e">
        <f>VLOOKUP(tbl2_2!A585,ishod_substance!A:Q,17,0)</f>
        <v>#N/A</v>
      </c>
      <c r="L585" s="84" t="e">
        <f>VLOOKUP(tbl2_2!A585,ishod_substance!A:R,18,0)</f>
        <v>#N/A</v>
      </c>
      <c r="M585" s="165" t="e">
        <f>VLOOKUP(tbl2_2!A585,ishod_substance!A:AD,28,0)</f>
        <v>#N/A</v>
      </c>
      <c r="N585" s="4" t="e">
        <f>VLOOKUP(tbl2_2!A585,ishod_substance!A:AD,20,0)</f>
        <v>#N/A</v>
      </c>
      <c r="O585" s="4" t="e">
        <f>VLOOKUP(tbl2_2!A585,ishod_substance!A:AD,21,0)</f>
        <v>#N/A</v>
      </c>
      <c r="P585" s="4" t="e">
        <f>VLOOKUP(tbl2_2!A585,ishod_substance!A:AD,22,0)</f>
        <v>#N/A</v>
      </c>
      <c r="Q585" s="4" t="e">
        <f>VLOOKUP(tbl2_2!A585,ishod_substance!A:AD,23,0)</f>
        <v>#N/A</v>
      </c>
      <c r="R585" s="4" t="e">
        <f>VLOOKUP(tbl2_2!A585,ishod_substance!A:AD,24,0)</f>
        <v>#N/A</v>
      </c>
      <c r="S585" s="4" t="e">
        <f>VLOOKUP(tbl2_2!A585,ishod_substance!A:AD,25,0)</f>
        <v>#N/A</v>
      </c>
      <c r="T585" s="4" t="e">
        <f>VLOOKUP(tbl2_2!A585,ishod_substance!A:AD,26,0)</f>
        <v>#N/A</v>
      </c>
      <c r="U585" s="4" t="e">
        <f>VLOOKUP(tbl2_2!A585,ishod_substance!A:AD,27,0)</f>
        <v>#N/A</v>
      </c>
      <c r="V585" s="166" t="e">
        <f>VLOOKUP(tbl2_2!A585,ishod_substance!A:AD,29,0)</f>
        <v>#N/A</v>
      </c>
      <c r="W585" s="166" t="e">
        <f>VLOOKUP(tbl2_2!A585,ishod_substance!A:AD,29,0)</f>
        <v>#N/A</v>
      </c>
      <c r="X585" s="4" t="e">
        <f>VLOOKUP(tbl2_2!A585,ishod_substance!A:AD,30,0)</f>
        <v>#N/A</v>
      </c>
      <c r="Y585" s="10" t="e">
        <f>VLOOKUP(tbl2_2!A585,ishod_substance!A:AD,7,0)</f>
        <v>#N/A</v>
      </c>
      <c r="Z585" s="9" t="e">
        <f>VLOOKUP(Y585,quide!$A$2:$B$1006,2,0)</f>
        <v>#N/A</v>
      </c>
      <c r="AA585" s="4" t="e">
        <f>VLOOKUP(Y585,quide!$A$2:$J$1006,10,0)</f>
        <v>#N/A</v>
      </c>
      <c r="AB585" s="50" t="e">
        <f>VLOOKUP(tbl2_2!A585,ishod_substance!A:AD,8,0)</f>
        <v>#N/A</v>
      </c>
      <c r="AC585" s="28" t="e">
        <f t="shared" si="10"/>
        <v>#N/A</v>
      </c>
      <c r="AD585" s="27" t="e">
        <f>VLOOKUP(tbl2_2!A585,ishod_substance!A:AD,9,0)</f>
        <v>#N/A</v>
      </c>
      <c r="AE585" s="8" t="e">
        <f>VLOOKUP(tbl2_2!A585,ishod_substance!A:AD,9,0)</f>
        <v>#N/A</v>
      </c>
      <c r="AF585" s="12"/>
    </row>
    <row r="586" spans="1:32" hidden="1" x14ac:dyDescent="0.25">
      <c r="A586">
        <v>578</v>
      </c>
      <c r="B586" s="85">
        <f>IFERROR(IF(OR(AND(ishod_substance!$O$1=3,OR(VLOOKUP('tbl2'!Y586,quide!A:G,7,0)=2,VLOOKUP('tbl2'!Y586,quide!A:G,7,0)=1)),AND(ishod_substance!$O$1=2,VLOOKUP('tbl2'!Y586,quide!A:I,9,0)=1)),1,0),0)</f>
        <v>0</v>
      </c>
      <c r="C586" s="5" t="e">
        <f>VLOOKUP(tbl2_2!A586,ishod_substance!A:P,2,0)</f>
        <v>#N/A</v>
      </c>
      <c r="D586" s="7" t="e">
        <f>VLOOKUP(tbl2_2!A586,ishod_substance!A:P,3,0)</f>
        <v>#N/A</v>
      </c>
      <c r="E586" s="5" t="e">
        <f>VLOOKUP(tbl2_2!A586,ishod_substance!A:P,11,0)</f>
        <v>#N/A</v>
      </c>
      <c r="F586" s="6" t="e">
        <f>VLOOKUP(tbl2_2!A586,ishod_substance!A:P,15,0)</f>
        <v>#N/A</v>
      </c>
      <c r="G586" s="6" t="e">
        <f>VLOOKUP(tbl2_2!A586,ishod_substance!A:P,12,0)&amp;"/"&amp;VLOOKUP(tbl2_2!A586,ishod_substance!A:P,14,0)</f>
        <v>#N/A</v>
      </c>
      <c r="H586" s="29" t="e">
        <f>VLOOKUP(tbl2_2!A586,ishod_substance!A:P,6,0)</f>
        <v>#N/A</v>
      </c>
      <c r="I586" s="10" t="e">
        <f>VLOOKUP(tbl2_2!A586,ishod_substance!A:P,15,0)</f>
        <v>#N/A</v>
      </c>
      <c r="J586" s="10" t="e">
        <f>VLOOKUP(tbl2_2!A586,ishod_substance!A:P,5,0)</f>
        <v>#N/A</v>
      </c>
      <c r="K586" s="84" t="e">
        <f>VLOOKUP(tbl2_2!A586,ishod_substance!A:Q,17,0)</f>
        <v>#N/A</v>
      </c>
      <c r="L586" s="84" t="e">
        <f>VLOOKUP(tbl2_2!A586,ishod_substance!A:R,18,0)</f>
        <v>#N/A</v>
      </c>
      <c r="M586" s="165" t="e">
        <f>VLOOKUP(tbl2_2!A586,ishod_substance!A:AD,28,0)</f>
        <v>#N/A</v>
      </c>
      <c r="N586" s="4" t="e">
        <f>VLOOKUP(tbl2_2!A586,ishod_substance!A:AD,20,0)</f>
        <v>#N/A</v>
      </c>
      <c r="O586" s="4" t="e">
        <f>VLOOKUP(tbl2_2!A586,ishod_substance!A:AD,21,0)</f>
        <v>#N/A</v>
      </c>
      <c r="P586" s="4" t="e">
        <f>VLOOKUP(tbl2_2!A586,ishod_substance!A:AD,22,0)</f>
        <v>#N/A</v>
      </c>
      <c r="Q586" s="4" t="e">
        <f>VLOOKUP(tbl2_2!A586,ishod_substance!A:AD,23,0)</f>
        <v>#N/A</v>
      </c>
      <c r="R586" s="4" t="e">
        <f>VLOOKUP(tbl2_2!A586,ishod_substance!A:AD,24,0)</f>
        <v>#N/A</v>
      </c>
      <c r="S586" s="4" t="e">
        <f>VLOOKUP(tbl2_2!A586,ishod_substance!A:AD,25,0)</f>
        <v>#N/A</v>
      </c>
      <c r="T586" s="4" t="e">
        <f>VLOOKUP(tbl2_2!A586,ishod_substance!A:AD,26,0)</f>
        <v>#N/A</v>
      </c>
      <c r="U586" s="4" t="e">
        <f>VLOOKUP(tbl2_2!A586,ishod_substance!A:AD,27,0)</f>
        <v>#N/A</v>
      </c>
      <c r="V586" s="166" t="e">
        <f>VLOOKUP(tbl2_2!A586,ishod_substance!A:AD,29,0)</f>
        <v>#N/A</v>
      </c>
      <c r="W586" s="166" t="e">
        <f>VLOOKUP(tbl2_2!A586,ishod_substance!A:AD,29,0)</f>
        <v>#N/A</v>
      </c>
      <c r="X586" s="4" t="e">
        <f>VLOOKUP(tbl2_2!A586,ishod_substance!A:AD,30,0)</f>
        <v>#N/A</v>
      </c>
      <c r="Y586" s="10" t="e">
        <f>VLOOKUP(tbl2_2!A586,ishod_substance!A:AD,7,0)</f>
        <v>#N/A</v>
      </c>
      <c r="Z586" s="9" t="e">
        <f>VLOOKUP(Y586,quide!$A$2:$B$1006,2,0)</f>
        <v>#N/A</v>
      </c>
      <c r="AA586" s="4" t="e">
        <f>VLOOKUP(Y586,quide!$A$2:$J$1006,10,0)</f>
        <v>#N/A</v>
      </c>
      <c r="AB586" s="50" t="e">
        <f>VLOOKUP(tbl2_2!A586,ishod_substance!A:AD,8,0)</f>
        <v>#N/A</v>
      </c>
      <c r="AC586" s="28" t="e">
        <f t="shared" si="10"/>
        <v>#N/A</v>
      </c>
      <c r="AD586" s="27" t="e">
        <f>VLOOKUP(tbl2_2!A586,ishod_substance!A:AD,9,0)</f>
        <v>#N/A</v>
      </c>
      <c r="AE586" s="8" t="e">
        <f>VLOOKUP(tbl2_2!A586,ishod_substance!A:AD,9,0)</f>
        <v>#N/A</v>
      </c>
      <c r="AF586" s="12"/>
    </row>
    <row r="587" spans="1:32" hidden="1" x14ac:dyDescent="0.25">
      <c r="A587">
        <v>579</v>
      </c>
      <c r="B587" s="85">
        <f>IFERROR(IF(OR(AND(ishod_substance!$O$1=3,OR(VLOOKUP('tbl2'!Y587,quide!A:G,7,0)=2,VLOOKUP('tbl2'!Y587,quide!A:G,7,0)=1)),AND(ishod_substance!$O$1=2,VLOOKUP('tbl2'!Y587,quide!A:I,9,0)=1)),1,0),0)</f>
        <v>0</v>
      </c>
      <c r="C587" s="5" t="e">
        <f>VLOOKUP(tbl2_2!A587,ishod_substance!A:P,2,0)</f>
        <v>#N/A</v>
      </c>
      <c r="D587" s="7" t="e">
        <f>VLOOKUP(tbl2_2!A587,ishod_substance!A:P,3,0)</f>
        <v>#N/A</v>
      </c>
      <c r="E587" s="5" t="e">
        <f>VLOOKUP(tbl2_2!A587,ishod_substance!A:P,11,0)</f>
        <v>#N/A</v>
      </c>
      <c r="F587" s="6" t="e">
        <f>VLOOKUP(tbl2_2!A587,ishod_substance!A:P,15,0)</f>
        <v>#N/A</v>
      </c>
      <c r="G587" s="6" t="e">
        <f>VLOOKUP(tbl2_2!A587,ishod_substance!A:P,12,0)&amp;"/"&amp;VLOOKUP(tbl2_2!A587,ishod_substance!A:P,14,0)</f>
        <v>#N/A</v>
      </c>
      <c r="H587" s="29" t="e">
        <f>VLOOKUP(tbl2_2!A587,ishod_substance!A:P,6,0)</f>
        <v>#N/A</v>
      </c>
      <c r="I587" s="10" t="e">
        <f>VLOOKUP(tbl2_2!A587,ishod_substance!A:P,15,0)</f>
        <v>#N/A</v>
      </c>
      <c r="J587" s="10" t="e">
        <f>VLOOKUP(tbl2_2!A587,ishod_substance!A:P,5,0)</f>
        <v>#N/A</v>
      </c>
      <c r="K587" s="84" t="e">
        <f>VLOOKUP(tbl2_2!A587,ishod_substance!A:Q,17,0)</f>
        <v>#N/A</v>
      </c>
      <c r="L587" s="84" t="e">
        <f>VLOOKUP(tbl2_2!A587,ishod_substance!A:R,18,0)</f>
        <v>#N/A</v>
      </c>
      <c r="M587" s="165" t="e">
        <f>VLOOKUP(tbl2_2!A587,ishod_substance!A:AD,28,0)</f>
        <v>#N/A</v>
      </c>
      <c r="N587" s="4" t="e">
        <f>VLOOKUP(tbl2_2!A587,ishod_substance!A:AD,20,0)</f>
        <v>#N/A</v>
      </c>
      <c r="O587" s="4" t="e">
        <f>VLOOKUP(tbl2_2!A587,ishod_substance!A:AD,21,0)</f>
        <v>#N/A</v>
      </c>
      <c r="P587" s="4" t="e">
        <f>VLOOKUP(tbl2_2!A587,ishod_substance!A:AD,22,0)</f>
        <v>#N/A</v>
      </c>
      <c r="Q587" s="4" t="e">
        <f>VLOOKUP(tbl2_2!A587,ishod_substance!A:AD,23,0)</f>
        <v>#N/A</v>
      </c>
      <c r="R587" s="4" t="e">
        <f>VLOOKUP(tbl2_2!A587,ishod_substance!A:AD,24,0)</f>
        <v>#N/A</v>
      </c>
      <c r="S587" s="4" t="e">
        <f>VLOOKUP(tbl2_2!A587,ishod_substance!A:AD,25,0)</f>
        <v>#N/A</v>
      </c>
      <c r="T587" s="4" t="e">
        <f>VLOOKUP(tbl2_2!A587,ishod_substance!A:AD,26,0)</f>
        <v>#N/A</v>
      </c>
      <c r="U587" s="4" t="e">
        <f>VLOOKUP(tbl2_2!A587,ishod_substance!A:AD,27,0)</f>
        <v>#N/A</v>
      </c>
      <c r="V587" s="166" t="e">
        <f>VLOOKUP(tbl2_2!A587,ishod_substance!A:AD,29,0)</f>
        <v>#N/A</v>
      </c>
      <c r="W587" s="166" t="e">
        <f>VLOOKUP(tbl2_2!A587,ishod_substance!A:AD,29,0)</f>
        <v>#N/A</v>
      </c>
      <c r="X587" s="4" t="e">
        <f>VLOOKUP(tbl2_2!A587,ishod_substance!A:AD,30,0)</f>
        <v>#N/A</v>
      </c>
      <c r="Y587" s="10" t="e">
        <f>VLOOKUP(tbl2_2!A587,ishod_substance!A:AD,7,0)</f>
        <v>#N/A</v>
      </c>
      <c r="Z587" s="9" t="e">
        <f>VLOOKUP(Y587,quide!$A$2:$B$1006,2,0)</f>
        <v>#N/A</v>
      </c>
      <c r="AA587" s="4" t="e">
        <f>VLOOKUP(Y587,quide!$A$2:$J$1006,10,0)</f>
        <v>#N/A</v>
      </c>
      <c r="AB587" s="50" t="e">
        <f>VLOOKUP(tbl2_2!A587,ishod_substance!A:AD,8,0)</f>
        <v>#N/A</v>
      </c>
      <c r="AC587" s="28" t="e">
        <f t="shared" si="10"/>
        <v>#N/A</v>
      </c>
      <c r="AD587" s="27" t="e">
        <f>VLOOKUP(tbl2_2!A587,ishod_substance!A:AD,9,0)</f>
        <v>#N/A</v>
      </c>
      <c r="AE587" s="8" t="e">
        <f>VLOOKUP(tbl2_2!A587,ishod_substance!A:AD,9,0)</f>
        <v>#N/A</v>
      </c>
      <c r="AF587" s="12"/>
    </row>
    <row r="588" spans="1:32" hidden="1" x14ac:dyDescent="0.25">
      <c r="A588">
        <v>580</v>
      </c>
      <c r="B588" s="85">
        <f>IFERROR(IF(OR(AND(ishod_substance!$O$1=3,OR(VLOOKUP('tbl2'!Y588,quide!A:G,7,0)=2,VLOOKUP('tbl2'!Y588,quide!A:G,7,0)=1)),AND(ishod_substance!$O$1=2,VLOOKUP('tbl2'!Y588,quide!A:I,9,0)=1)),1,0),0)</f>
        <v>0</v>
      </c>
      <c r="C588" s="5" t="e">
        <f>VLOOKUP(tbl2_2!A588,ishod_substance!A:P,2,0)</f>
        <v>#N/A</v>
      </c>
      <c r="D588" s="7" t="e">
        <f>VLOOKUP(tbl2_2!A588,ishod_substance!A:P,3,0)</f>
        <v>#N/A</v>
      </c>
      <c r="E588" s="5" t="e">
        <f>VLOOKUP(tbl2_2!A588,ishod_substance!A:P,11,0)</f>
        <v>#N/A</v>
      </c>
      <c r="F588" s="6" t="e">
        <f>VLOOKUP(tbl2_2!A588,ishod_substance!A:P,15,0)</f>
        <v>#N/A</v>
      </c>
      <c r="G588" s="6" t="e">
        <f>VLOOKUP(tbl2_2!A588,ishod_substance!A:P,12,0)&amp;"/"&amp;VLOOKUP(tbl2_2!A588,ishod_substance!A:P,14,0)</f>
        <v>#N/A</v>
      </c>
      <c r="H588" s="29" t="e">
        <f>VLOOKUP(tbl2_2!A588,ishod_substance!A:P,6,0)</f>
        <v>#N/A</v>
      </c>
      <c r="I588" s="10" t="e">
        <f>VLOOKUP(tbl2_2!A588,ishod_substance!A:P,15,0)</f>
        <v>#N/A</v>
      </c>
      <c r="J588" s="10" t="e">
        <f>VLOOKUP(tbl2_2!A588,ishod_substance!A:P,5,0)</f>
        <v>#N/A</v>
      </c>
      <c r="K588" s="84" t="e">
        <f>VLOOKUP(tbl2_2!A588,ishod_substance!A:Q,17,0)</f>
        <v>#N/A</v>
      </c>
      <c r="L588" s="84" t="e">
        <f>VLOOKUP(tbl2_2!A588,ishod_substance!A:R,18,0)</f>
        <v>#N/A</v>
      </c>
      <c r="M588" s="165" t="e">
        <f>VLOOKUP(tbl2_2!A588,ishod_substance!A:AD,28,0)</f>
        <v>#N/A</v>
      </c>
      <c r="N588" s="4" t="e">
        <f>VLOOKUP(tbl2_2!A588,ishod_substance!A:AD,20,0)</f>
        <v>#N/A</v>
      </c>
      <c r="O588" s="4" t="e">
        <f>VLOOKUP(tbl2_2!A588,ishod_substance!A:AD,21,0)</f>
        <v>#N/A</v>
      </c>
      <c r="P588" s="4" t="e">
        <f>VLOOKUP(tbl2_2!A588,ishod_substance!A:AD,22,0)</f>
        <v>#N/A</v>
      </c>
      <c r="Q588" s="4" t="e">
        <f>VLOOKUP(tbl2_2!A588,ishod_substance!A:AD,23,0)</f>
        <v>#N/A</v>
      </c>
      <c r="R588" s="4" t="e">
        <f>VLOOKUP(tbl2_2!A588,ishod_substance!A:AD,24,0)</f>
        <v>#N/A</v>
      </c>
      <c r="S588" s="4" t="e">
        <f>VLOOKUP(tbl2_2!A588,ishod_substance!A:AD,25,0)</f>
        <v>#N/A</v>
      </c>
      <c r="T588" s="4" t="e">
        <f>VLOOKUP(tbl2_2!A588,ishod_substance!A:AD,26,0)</f>
        <v>#N/A</v>
      </c>
      <c r="U588" s="4" t="e">
        <f>VLOOKUP(tbl2_2!A588,ishod_substance!A:AD,27,0)</f>
        <v>#N/A</v>
      </c>
      <c r="V588" s="166" t="e">
        <f>VLOOKUP(tbl2_2!A588,ishod_substance!A:AD,29,0)</f>
        <v>#N/A</v>
      </c>
      <c r="W588" s="166" t="e">
        <f>VLOOKUP(tbl2_2!A588,ishod_substance!A:AD,29,0)</f>
        <v>#N/A</v>
      </c>
      <c r="X588" s="4" t="e">
        <f>VLOOKUP(tbl2_2!A588,ishod_substance!A:AD,30,0)</f>
        <v>#N/A</v>
      </c>
      <c r="Y588" s="10" t="e">
        <f>VLOOKUP(tbl2_2!A588,ishod_substance!A:AD,7,0)</f>
        <v>#N/A</v>
      </c>
      <c r="Z588" s="9" t="e">
        <f>VLOOKUP(Y588,quide!$A$2:$B$1006,2,0)</f>
        <v>#N/A</v>
      </c>
      <c r="AA588" s="4" t="e">
        <f>VLOOKUP(Y588,quide!$A$2:$J$1006,10,0)</f>
        <v>#N/A</v>
      </c>
      <c r="AB588" s="50" t="e">
        <f>VLOOKUP(tbl2_2!A588,ishod_substance!A:AD,8,0)</f>
        <v>#N/A</v>
      </c>
      <c r="AC588" s="28" t="e">
        <f t="shared" si="10"/>
        <v>#N/A</v>
      </c>
      <c r="AD588" s="27" t="e">
        <f>VLOOKUP(tbl2_2!A588,ishod_substance!A:AD,9,0)</f>
        <v>#N/A</v>
      </c>
      <c r="AE588" s="8" t="e">
        <f>VLOOKUP(tbl2_2!A588,ishod_substance!A:AD,9,0)</f>
        <v>#N/A</v>
      </c>
      <c r="AF588" s="12"/>
    </row>
    <row r="589" spans="1:32" hidden="1" x14ac:dyDescent="0.25">
      <c r="A589">
        <v>581</v>
      </c>
      <c r="B589" s="85">
        <f>IFERROR(IF(OR(AND(ishod_substance!$O$1=3,OR(VLOOKUP('tbl2'!Y589,quide!A:G,7,0)=2,VLOOKUP('tbl2'!Y589,quide!A:G,7,0)=1)),AND(ishod_substance!$O$1=2,VLOOKUP('tbl2'!Y589,quide!A:I,9,0)=1)),1,0),0)</f>
        <v>0</v>
      </c>
      <c r="C589" s="5" t="e">
        <f>VLOOKUP(tbl2_2!A589,ishod_substance!A:P,2,0)</f>
        <v>#N/A</v>
      </c>
      <c r="D589" s="7" t="e">
        <f>VLOOKUP(tbl2_2!A589,ishod_substance!A:P,3,0)</f>
        <v>#N/A</v>
      </c>
      <c r="E589" s="5" t="e">
        <f>VLOOKUP(tbl2_2!A589,ishod_substance!A:P,11,0)</f>
        <v>#N/A</v>
      </c>
      <c r="F589" s="6" t="e">
        <f>VLOOKUP(tbl2_2!A589,ishod_substance!A:P,15,0)</f>
        <v>#N/A</v>
      </c>
      <c r="G589" s="6" t="e">
        <f>VLOOKUP(tbl2_2!A589,ishod_substance!A:P,12,0)&amp;"/"&amp;VLOOKUP(tbl2_2!A589,ishod_substance!A:P,14,0)</f>
        <v>#N/A</v>
      </c>
      <c r="H589" s="29" t="e">
        <f>VLOOKUP(tbl2_2!A589,ishod_substance!A:P,6,0)</f>
        <v>#N/A</v>
      </c>
      <c r="I589" s="10" t="e">
        <f>VLOOKUP(tbl2_2!A589,ishod_substance!A:P,15,0)</f>
        <v>#N/A</v>
      </c>
      <c r="J589" s="10" t="e">
        <f>VLOOKUP(tbl2_2!A589,ishod_substance!A:P,5,0)</f>
        <v>#N/A</v>
      </c>
      <c r="K589" s="84" t="e">
        <f>VLOOKUP(tbl2_2!A589,ishod_substance!A:Q,17,0)</f>
        <v>#N/A</v>
      </c>
      <c r="L589" s="84" t="e">
        <f>VLOOKUP(tbl2_2!A589,ishod_substance!A:R,18,0)</f>
        <v>#N/A</v>
      </c>
      <c r="M589" s="165" t="e">
        <f>VLOOKUP(tbl2_2!A589,ishod_substance!A:AD,28,0)</f>
        <v>#N/A</v>
      </c>
      <c r="N589" s="4" t="e">
        <f>VLOOKUP(tbl2_2!A589,ishod_substance!A:AD,20,0)</f>
        <v>#N/A</v>
      </c>
      <c r="O589" s="4" t="e">
        <f>VLOOKUP(tbl2_2!A589,ishod_substance!A:AD,21,0)</f>
        <v>#N/A</v>
      </c>
      <c r="P589" s="4" t="e">
        <f>VLOOKUP(tbl2_2!A589,ishod_substance!A:AD,22,0)</f>
        <v>#N/A</v>
      </c>
      <c r="Q589" s="4" t="e">
        <f>VLOOKUP(tbl2_2!A589,ishod_substance!A:AD,23,0)</f>
        <v>#N/A</v>
      </c>
      <c r="R589" s="4" t="e">
        <f>VLOOKUP(tbl2_2!A589,ishod_substance!A:AD,24,0)</f>
        <v>#N/A</v>
      </c>
      <c r="S589" s="4" t="e">
        <f>VLOOKUP(tbl2_2!A589,ishod_substance!A:AD,25,0)</f>
        <v>#N/A</v>
      </c>
      <c r="T589" s="4" t="e">
        <f>VLOOKUP(tbl2_2!A589,ishod_substance!A:AD,26,0)</f>
        <v>#N/A</v>
      </c>
      <c r="U589" s="4" t="e">
        <f>VLOOKUP(tbl2_2!A589,ishod_substance!A:AD,27,0)</f>
        <v>#N/A</v>
      </c>
      <c r="V589" s="166" t="e">
        <f>VLOOKUP(tbl2_2!A589,ishod_substance!A:AD,29,0)</f>
        <v>#N/A</v>
      </c>
      <c r="W589" s="166" t="e">
        <f>VLOOKUP(tbl2_2!A589,ishod_substance!A:AD,29,0)</f>
        <v>#N/A</v>
      </c>
      <c r="X589" s="4" t="e">
        <f>VLOOKUP(tbl2_2!A589,ishod_substance!A:AD,30,0)</f>
        <v>#N/A</v>
      </c>
      <c r="Y589" s="10" t="e">
        <f>VLOOKUP(tbl2_2!A589,ishod_substance!A:AD,7,0)</f>
        <v>#N/A</v>
      </c>
      <c r="Z589" s="9" t="e">
        <f>VLOOKUP(Y589,quide!$A$2:$B$1006,2,0)</f>
        <v>#N/A</v>
      </c>
      <c r="AA589" s="4" t="e">
        <f>VLOOKUP(Y589,quide!$A$2:$J$1006,10,0)</f>
        <v>#N/A</v>
      </c>
      <c r="AB589" s="50" t="e">
        <f>VLOOKUP(tbl2_2!A589,ishod_substance!A:AD,8,0)</f>
        <v>#N/A</v>
      </c>
      <c r="AC589" s="28" t="e">
        <f t="shared" si="10"/>
        <v>#N/A</v>
      </c>
      <c r="AD589" s="27" t="e">
        <f>VLOOKUP(tbl2_2!A589,ishod_substance!A:AD,9,0)</f>
        <v>#N/A</v>
      </c>
      <c r="AE589" s="8" t="e">
        <f>VLOOKUP(tbl2_2!A589,ishod_substance!A:AD,9,0)</f>
        <v>#N/A</v>
      </c>
      <c r="AF589" s="12"/>
    </row>
    <row r="590" spans="1:32" hidden="1" x14ac:dyDescent="0.25">
      <c r="A590">
        <v>582</v>
      </c>
      <c r="B590" s="85">
        <f>IFERROR(IF(OR(AND(ishod_substance!$O$1=3,OR(VLOOKUP('tbl2'!Y590,quide!A:G,7,0)=2,VLOOKUP('tbl2'!Y590,quide!A:G,7,0)=1)),AND(ishod_substance!$O$1=2,VLOOKUP('tbl2'!Y590,quide!A:I,9,0)=1)),1,0),0)</f>
        <v>0</v>
      </c>
      <c r="C590" s="5" t="e">
        <f>VLOOKUP(tbl2_2!A590,ishod_substance!A:P,2,0)</f>
        <v>#N/A</v>
      </c>
      <c r="D590" s="7" t="e">
        <f>VLOOKUP(tbl2_2!A590,ishod_substance!A:P,3,0)</f>
        <v>#N/A</v>
      </c>
      <c r="E590" s="5" t="e">
        <f>VLOOKUP(tbl2_2!A590,ishod_substance!A:P,11,0)</f>
        <v>#N/A</v>
      </c>
      <c r="F590" s="6" t="e">
        <f>VLOOKUP(tbl2_2!A590,ishod_substance!A:P,15,0)</f>
        <v>#N/A</v>
      </c>
      <c r="G590" s="6" t="e">
        <f>VLOOKUP(tbl2_2!A590,ishod_substance!A:P,12,0)&amp;"/"&amp;VLOOKUP(tbl2_2!A590,ishod_substance!A:P,14,0)</f>
        <v>#N/A</v>
      </c>
      <c r="H590" s="29" t="e">
        <f>VLOOKUP(tbl2_2!A590,ishod_substance!A:P,6,0)</f>
        <v>#N/A</v>
      </c>
      <c r="I590" s="10" t="e">
        <f>VLOOKUP(tbl2_2!A590,ishod_substance!A:P,15,0)</f>
        <v>#N/A</v>
      </c>
      <c r="J590" s="10" t="e">
        <f>VLOOKUP(tbl2_2!A590,ishod_substance!A:P,5,0)</f>
        <v>#N/A</v>
      </c>
      <c r="K590" s="84" t="e">
        <f>VLOOKUP(tbl2_2!A590,ishod_substance!A:Q,17,0)</f>
        <v>#N/A</v>
      </c>
      <c r="L590" s="84" t="e">
        <f>VLOOKUP(tbl2_2!A590,ishod_substance!A:R,18,0)</f>
        <v>#N/A</v>
      </c>
      <c r="M590" s="165" t="e">
        <f>VLOOKUP(tbl2_2!A590,ishod_substance!A:AD,28,0)</f>
        <v>#N/A</v>
      </c>
      <c r="N590" s="4" t="e">
        <f>VLOOKUP(tbl2_2!A590,ishod_substance!A:AD,20,0)</f>
        <v>#N/A</v>
      </c>
      <c r="O590" s="4" t="e">
        <f>VLOOKUP(tbl2_2!A590,ishod_substance!A:AD,21,0)</f>
        <v>#N/A</v>
      </c>
      <c r="P590" s="4" t="e">
        <f>VLOOKUP(tbl2_2!A590,ishod_substance!A:AD,22,0)</f>
        <v>#N/A</v>
      </c>
      <c r="Q590" s="4" t="e">
        <f>VLOOKUP(tbl2_2!A590,ishod_substance!A:AD,23,0)</f>
        <v>#N/A</v>
      </c>
      <c r="R590" s="4" t="e">
        <f>VLOOKUP(tbl2_2!A590,ishod_substance!A:AD,24,0)</f>
        <v>#N/A</v>
      </c>
      <c r="S590" s="4" t="e">
        <f>VLOOKUP(tbl2_2!A590,ishod_substance!A:AD,25,0)</f>
        <v>#N/A</v>
      </c>
      <c r="T590" s="4" t="e">
        <f>VLOOKUP(tbl2_2!A590,ishod_substance!A:AD,26,0)</f>
        <v>#N/A</v>
      </c>
      <c r="U590" s="4" t="e">
        <f>VLOOKUP(tbl2_2!A590,ishod_substance!A:AD,27,0)</f>
        <v>#N/A</v>
      </c>
      <c r="V590" s="166" t="e">
        <f>VLOOKUP(tbl2_2!A590,ishod_substance!A:AD,29,0)</f>
        <v>#N/A</v>
      </c>
      <c r="W590" s="166" t="e">
        <f>VLOOKUP(tbl2_2!A590,ishod_substance!A:AD,29,0)</f>
        <v>#N/A</v>
      </c>
      <c r="X590" s="4" t="e">
        <f>VLOOKUP(tbl2_2!A590,ishod_substance!A:AD,30,0)</f>
        <v>#N/A</v>
      </c>
      <c r="Y590" s="10" t="e">
        <f>VLOOKUP(tbl2_2!A590,ishod_substance!A:AD,7,0)</f>
        <v>#N/A</v>
      </c>
      <c r="Z590" s="9" t="e">
        <f>VLOOKUP(Y590,quide!$A$2:$B$1006,2,0)</f>
        <v>#N/A</v>
      </c>
      <c r="AA590" s="4" t="e">
        <f>VLOOKUP(Y590,quide!$A$2:$J$1006,10,0)</f>
        <v>#N/A</v>
      </c>
      <c r="AB590" s="50" t="e">
        <f>VLOOKUP(tbl2_2!A590,ishod_substance!A:AD,8,0)</f>
        <v>#N/A</v>
      </c>
      <c r="AC590" s="28" t="e">
        <f t="shared" si="10"/>
        <v>#N/A</v>
      </c>
      <c r="AD590" s="27" t="e">
        <f>VLOOKUP(tbl2_2!A590,ishod_substance!A:AD,9,0)</f>
        <v>#N/A</v>
      </c>
      <c r="AE590" s="8" t="e">
        <f>VLOOKUP(tbl2_2!A590,ishod_substance!A:AD,9,0)</f>
        <v>#N/A</v>
      </c>
      <c r="AF590" s="12"/>
    </row>
    <row r="591" spans="1:32" hidden="1" x14ac:dyDescent="0.25">
      <c r="A591">
        <v>583</v>
      </c>
      <c r="B591" s="85">
        <f>IFERROR(IF(OR(AND(ishod_substance!$O$1=3,OR(VLOOKUP('tbl2'!Y591,quide!A:G,7,0)=2,VLOOKUP('tbl2'!Y591,quide!A:G,7,0)=1)),AND(ishod_substance!$O$1=2,VLOOKUP('tbl2'!Y591,quide!A:I,9,0)=1)),1,0),0)</f>
        <v>0</v>
      </c>
      <c r="C591" s="5" t="e">
        <f>VLOOKUP(tbl2_2!A591,ishod_substance!A:P,2,0)</f>
        <v>#N/A</v>
      </c>
      <c r="D591" s="7" t="e">
        <f>VLOOKUP(tbl2_2!A591,ishod_substance!A:P,3,0)</f>
        <v>#N/A</v>
      </c>
      <c r="E591" s="5" t="e">
        <f>VLOOKUP(tbl2_2!A591,ishod_substance!A:P,11,0)</f>
        <v>#N/A</v>
      </c>
      <c r="F591" s="6" t="e">
        <f>VLOOKUP(tbl2_2!A591,ishod_substance!A:P,15,0)</f>
        <v>#N/A</v>
      </c>
      <c r="G591" s="6" t="e">
        <f>VLOOKUP(tbl2_2!A591,ishod_substance!A:P,12,0)&amp;"/"&amp;VLOOKUP(tbl2_2!A591,ishod_substance!A:P,14,0)</f>
        <v>#N/A</v>
      </c>
      <c r="H591" s="29" t="e">
        <f>VLOOKUP(tbl2_2!A591,ishod_substance!A:P,6,0)</f>
        <v>#N/A</v>
      </c>
      <c r="I591" s="10" t="e">
        <f>VLOOKUP(tbl2_2!A591,ishod_substance!A:P,15,0)</f>
        <v>#N/A</v>
      </c>
      <c r="J591" s="10" t="e">
        <f>VLOOKUP(tbl2_2!A591,ishod_substance!A:P,5,0)</f>
        <v>#N/A</v>
      </c>
      <c r="K591" s="84" t="e">
        <f>VLOOKUP(tbl2_2!A591,ishod_substance!A:Q,17,0)</f>
        <v>#N/A</v>
      </c>
      <c r="L591" s="84" t="e">
        <f>VLOOKUP(tbl2_2!A591,ishod_substance!A:R,18,0)</f>
        <v>#N/A</v>
      </c>
      <c r="M591" s="165" t="e">
        <f>VLOOKUP(tbl2_2!A591,ishod_substance!A:AD,28,0)</f>
        <v>#N/A</v>
      </c>
      <c r="N591" s="4" t="e">
        <f>VLOOKUP(tbl2_2!A591,ishod_substance!A:AD,20,0)</f>
        <v>#N/A</v>
      </c>
      <c r="O591" s="4" t="e">
        <f>VLOOKUP(tbl2_2!A591,ishod_substance!A:AD,21,0)</f>
        <v>#N/A</v>
      </c>
      <c r="P591" s="4" t="e">
        <f>VLOOKUP(tbl2_2!A591,ishod_substance!A:AD,22,0)</f>
        <v>#N/A</v>
      </c>
      <c r="Q591" s="4" t="e">
        <f>VLOOKUP(tbl2_2!A591,ishod_substance!A:AD,23,0)</f>
        <v>#N/A</v>
      </c>
      <c r="R591" s="4" t="e">
        <f>VLOOKUP(tbl2_2!A591,ishod_substance!A:AD,24,0)</f>
        <v>#N/A</v>
      </c>
      <c r="S591" s="4" t="e">
        <f>VLOOKUP(tbl2_2!A591,ishod_substance!A:AD,25,0)</f>
        <v>#N/A</v>
      </c>
      <c r="T591" s="4" t="e">
        <f>VLOOKUP(tbl2_2!A591,ishod_substance!A:AD,26,0)</f>
        <v>#N/A</v>
      </c>
      <c r="U591" s="4" t="e">
        <f>VLOOKUP(tbl2_2!A591,ishod_substance!A:AD,27,0)</f>
        <v>#N/A</v>
      </c>
      <c r="V591" s="166" t="e">
        <f>VLOOKUP(tbl2_2!A591,ishod_substance!A:AD,29,0)</f>
        <v>#N/A</v>
      </c>
      <c r="W591" s="166" t="e">
        <f>VLOOKUP(tbl2_2!A591,ishod_substance!A:AD,29,0)</f>
        <v>#N/A</v>
      </c>
      <c r="X591" s="4" t="e">
        <f>VLOOKUP(tbl2_2!A591,ishod_substance!A:AD,30,0)</f>
        <v>#N/A</v>
      </c>
      <c r="Y591" s="10" t="e">
        <f>VLOOKUP(tbl2_2!A591,ishod_substance!A:AD,7,0)</f>
        <v>#N/A</v>
      </c>
      <c r="Z591" s="9" t="e">
        <f>VLOOKUP(Y591,quide!$A$2:$B$1006,2,0)</f>
        <v>#N/A</v>
      </c>
      <c r="AA591" s="4" t="e">
        <f>VLOOKUP(Y591,quide!$A$2:$J$1006,10,0)</f>
        <v>#N/A</v>
      </c>
      <c r="AB591" s="50" t="e">
        <f>VLOOKUP(tbl2_2!A591,ishod_substance!A:AD,8,0)</f>
        <v>#N/A</v>
      </c>
      <c r="AC591" s="28" t="e">
        <f t="shared" si="10"/>
        <v>#N/A</v>
      </c>
      <c r="AD591" s="27" t="e">
        <f>VLOOKUP(tbl2_2!A591,ishod_substance!A:AD,9,0)</f>
        <v>#N/A</v>
      </c>
      <c r="AE591" s="8" t="e">
        <f>VLOOKUP(tbl2_2!A591,ishod_substance!A:AD,9,0)</f>
        <v>#N/A</v>
      </c>
      <c r="AF591" s="12"/>
    </row>
    <row r="592" spans="1:32" hidden="1" x14ac:dyDescent="0.25">
      <c r="A592">
        <v>584</v>
      </c>
      <c r="B592" s="85">
        <f>IFERROR(IF(OR(AND(ishod_substance!$O$1=3,OR(VLOOKUP('tbl2'!Y592,quide!A:G,7,0)=2,VLOOKUP('tbl2'!Y592,quide!A:G,7,0)=1)),AND(ishod_substance!$O$1=2,VLOOKUP('tbl2'!Y592,quide!A:I,9,0)=1)),1,0),0)</f>
        <v>0</v>
      </c>
      <c r="C592" s="5" t="e">
        <f>VLOOKUP(tbl2_2!A592,ishod_substance!A:P,2,0)</f>
        <v>#N/A</v>
      </c>
      <c r="D592" s="7" t="e">
        <f>VLOOKUP(tbl2_2!A592,ishod_substance!A:P,3,0)</f>
        <v>#N/A</v>
      </c>
      <c r="E592" s="5" t="e">
        <f>VLOOKUP(tbl2_2!A592,ishod_substance!A:P,11,0)</f>
        <v>#N/A</v>
      </c>
      <c r="F592" s="6" t="e">
        <f>VLOOKUP(tbl2_2!A592,ishod_substance!A:P,15,0)</f>
        <v>#N/A</v>
      </c>
      <c r="G592" s="6" t="e">
        <f>VLOOKUP(tbl2_2!A592,ishod_substance!A:P,12,0)&amp;"/"&amp;VLOOKUP(tbl2_2!A592,ishod_substance!A:P,14,0)</f>
        <v>#N/A</v>
      </c>
      <c r="H592" s="29" t="e">
        <f>VLOOKUP(tbl2_2!A592,ishod_substance!A:P,6,0)</f>
        <v>#N/A</v>
      </c>
      <c r="I592" s="10" t="e">
        <f>VLOOKUP(tbl2_2!A592,ishod_substance!A:P,15,0)</f>
        <v>#N/A</v>
      </c>
      <c r="J592" s="10" t="e">
        <f>VLOOKUP(tbl2_2!A592,ishod_substance!A:P,5,0)</f>
        <v>#N/A</v>
      </c>
      <c r="K592" s="84" t="e">
        <f>VLOOKUP(tbl2_2!A592,ishod_substance!A:Q,17,0)</f>
        <v>#N/A</v>
      </c>
      <c r="L592" s="84" t="e">
        <f>VLOOKUP(tbl2_2!A592,ishod_substance!A:R,18,0)</f>
        <v>#N/A</v>
      </c>
      <c r="M592" s="165" t="e">
        <f>VLOOKUP(tbl2_2!A592,ishod_substance!A:AD,28,0)</f>
        <v>#N/A</v>
      </c>
      <c r="N592" s="4" t="e">
        <f>VLOOKUP(tbl2_2!A592,ishod_substance!A:AD,20,0)</f>
        <v>#N/A</v>
      </c>
      <c r="O592" s="4" t="e">
        <f>VLOOKUP(tbl2_2!A592,ishod_substance!A:AD,21,0)</f>
        <v>#N/A</v>
      </c>
      <c r="P592" s="4" t="e">
        <f>VLOOKUP(tbl2_2!A592,ishod_substance!A:AD,22,0)</f>
        <v>#N/A</v>
      </c>
      <c r="Q592" s="4" t="e">
        <f>VLOOKUP(tbl2_2!A592,ishod_substance!A:AD,23,0)</f>
        <v>#N/A</v>
      </c>
      <c r="R592" s="4" t="e">
        <f>VLOOKUP(tbl2_2!A592,ishod_substance!A:AD,24,0)</f>
        <v>#N/A</v>
      </c>
      <c r="S592" s="4" t="e">
        <f>VLOOKUP(tbl2_2!A592,ishod_substance!A:AD,25,0)</f>
        <v>#N/A</v>
      </c>
      <c r="T592" s="4" t="e">
        <f>VLOOKUP(tbl2_2!A592,ishod_substance!A:AD,26,0)</f>
        <v>#N/A</v>
      </c>
      <c r="U592" s="4" t="e">
        <f>VLOOKUP(tbl2_2!A592,ishod_substance!A:AD,27,0)</f>
        <v>#N/A</v>
      </c>
      <c r="V592" s="166" t="e">
        <f>VLOOKUP(tbl2_2!A592,ishod_substance!A:AD,29,0)</f>
        <v>#N/A</v>
      </c>
      <c r="W592" s="166" t="e">
        <f>VLOOKUP(tbl2_2!A592,ishod_substance!A:AD,29,0)</f>
        <v>#N/A</v>
      </c>
      <c r="X592" s="4" t="e">
        <f>VLOOKUP(tbl2_2!A592,ishod_substance!A:AD,30,0)</f>
        <v>#N/A</v>
      </c>
      <c r="Y592" s="10" t="e">
        <f>VLOOKUP(tbl2_2!A592,ishod_substance!A:AD,7,0)</f>
        <v>#N/A</v>
      </c>
      <c r="Z592" s="9" t="e">
        <f>VLOOKUP(Y592,quide!$A$2:$B$1006,2,0)</f>
        <v>#N/A</v>
      </c>
      <c r="AA592" s="4" t="e">
        <f>VLOOKUP(Y592,quide!$A$2:$J$1006,10,0)</f>
        <v>#N/A</v>
      </c>
      <c r="AB592" s="50" t="e">
        <f>VLOOKUP(tbl2_2!A592,ishod_substance!A:AD,8,0)</f>
        <v>#N/A</v>
      </c>
      <c r="AC592" s="28" t="e">
        <f t="shared" si="10"/>
        <v>#N/A</v>
      </c>
      <c r="AD592" s="27" t="e">
        <f>VLOOKUP(tbl2_2!A592,ishod_substance!A:AD,9,0)</f>
        <v>#N/A</v>
      </c>
      <c r="AE592" s="8" t="e">
        <f>VLOOKUP(tbl2_2!A592,ishod_substance!A:AD,9,0)</f>
        <v>#N/A</v>
      </c>
      <c r="AF592" s="12"/>
    </row>
    <row r="593" spans="1:32" hidden="1" x14ac:dyDescent="0.25">
      <c r="A593">
        <v>585</v>
      </c>
      <c r="B593" s="85">
        <f>IFERROR(IF(OR(AND(ishod_substance!$O$1=3,OR(VLOOKUP('tbl2'!Y593,quide!A:G,7,0)=2,VLOOKUP('tbl2'!Y593,quide!A:G,7,0)=1)),AND(ishod_substance!$O$1=2,VLOOKUP('tbl2'!Y593,quide!A:I,9,0)=1)),1,0),0)</f>
        <v>0</v>
      </c>
      <c r="C593" s="5" t="e">
        <f>VLOOKUP(tbl2_2!A593,ishod_substance!A:P,2,0)</f>
        <v>#N/A</v>
      </c>
      <c r="D593" s="7" t="e">
        <f>VLOOKUP(tbl2_2!A593,ishod_substance!A:P,3,0)</f>
        <v>#N/A</v>
      </c>
      <c r="E593" s="5" t="e">
        <f>VLOOKUP(tbl2_2!A593,ishod_substance!A:P,11,0)</f>
        <v>#N/A</v>
      </c>
      <c r="F593" s="6" t="e">
        <f>VLOOKUP(tbl2_2!A593,ishod_substance!A:P,15,0)</f>
        <v>#N/A</v>
      </c>
      <c r="G593" s="6" t="e">
        <f>VLOOKUP(tbl2_2!A593,ishod_substance!A:P,12,0)&amp;"/"&amp;VLOOKUP(tbl2_2!A593,ishod_substance!A:P,14,0)</f>
        <v>#N/A</v>
      </c>
      <c r="H593" s="29" t="e">
        <f>VLOOKUP(tbl2_2!A593,ishod_substance!A:P,6,0)</f>
        <v>#N/A</v>
      </c>
      <c r="I593" s="10" t="e">
        <f>VLOOKUP(tbl2_2!A593,ishod_substance!A:P,15,0)</f>
        <v>#N/A</v>
      </c>
      <c r="J593" s="10" t="e">
        <f>VLOOKUP(tbl2_2!A593,ishod_substance!A:P,5,0)</f>
        <v>#N/A</v>
      </c>
      <c r="K593" s="84" t="e">
        <f>VLOOKUP(tbl2_2!A593,ishod_substance!A:Q,17,0)</f>
        <v>#N/A</v>
      </c>
      <c r="L593" s="84" t="e">
        <f>VLOOKUP(tbl2_2!A593,ishod_substance!A:R,18,0)</f>
        <v>#N/A</v>
      </c>
      <c r="M593" s="165" t="e">
        <f>VLOOKUP(tbl2_2!A593,ishod_substance!A:AD,28,0)</f>
        <v>#N/A</v>
      </c>
      <c r="N593" s="4" t="e">
        <f>VLOOKUP(tbl2_2!A593,ishod_substance!A:AD,20,0)</f>
        <v>#N/A</v>
      </c>
      <c r="O593" s="4" t="e">
        <f>VLOOKUP(tbl2_2!A593,ishod_substance!A:AD,21,0)</f>
        <v>#N/A</v>
      </c>
      <c r="P593" s="4" t="e">
        <f>VLOOKUP(tbl2_2!A593,ishod_substance!A:AD,22,0)</f>
        <v>#N/A</v>
      </c>
      <c r="Q593" s="4" t="e">
        <f>VLOOKUP(tbl2_2!A593,ishod_substance!A:AD,23,0)</f>
        <v>#N/A</v>
      </c>
      <c r="R593" s="4" t="e">
        <f>VLOOKUP(tbl2_2!A593,ishod_substance!A:AD,24,0)</f>
        <v>#N/A</v>
      </c>
      <c r="S593" s="4" t="e">
        <f>VLOOKUP(tbl2_2!A593,ishod_substance!A:AD,25,0)</f>
        <v>#N/A</v>
      </c>
      <c r="T593" s="4" t="e">
        <f>VLOOKUP(tbl2_2!A593,ishod_substance!A:AD,26,0)</f>
        <v>#N/A</v>
      </c>
      <c r="U593" s="4" t="e">
        <f>VLOOKUP(tbl2_2!A593,ishod_substance!A:AD,27,0)</f>
        <v>#N/A</v>
      </c>
      <c r="V593" s="166" t="e">
        <f>VLOOKUP(tbl2_2!A593,ishod_substance!A:AD,29,0)</f>
        <v>#N/A</v>
      </c>
      <c r="W593" s="166" t="e">
        <f>VLOOKUP(tbl2_2!A593,ishod_substance!A:AD,29,0)</f>
        <v>#N/A</v>
      </c>
      <c r="X593" s="4" t="e">
        <f>VLOOKUP(tbl2_2!A593,ishod_substance!A:AD,30,0)</f>
        <v>#N/A</v>
      </c>
      <c r="Y593" s="10" t="e">
        <f>VLOOKUP(tbl2_2!A593,ishod_substance!A:AD,7,0)</f>
        <v>#N/A</v>
      </c>
      <c r="Z593" s="9" t="e">
        <f>VLOOKUP(Y593,quide!$A$2:$B$1006,2,0)</f>
        <v>#N/A</v>
      </c>
      <c r="AA593" s="4" t="e">
        <f>VLOOKUP(Y593,quide!$A$2:$J$1006,10,0)</f>
        <v>#N/A</v>
      </c>
      <c r="AB593" s="50" t="e">
        <f>VLOOKUP(tbl2_2!A593,ishod_substance!A:AD,8,0)</f>
        <v>#N/A</v>
      </c>
      <c r="AC593" s="28" t="e">
        <f t="shared" si="10"/>
        <v>#N/A</v>
      </c>
      <c r="AD593" s="27" t="e">
        <f>VLOOKUP(tbl2_2!A593,ishod_substance!A:AD,9,0)</f>
        <v>#N/A</v>
      </c>
      <c r="AE593" s="8" t="e">
        <f>VLOOKUP(tbl2_2!A593,ishod_substance!A:AD,9,0)</f>
        <v>#N/A</v>
      </c>
      <c r="AF593" s="12"/>
    </row>
    <row r="594" spans="1:32" hidden="1" x14ac:dyDescent="0.25">
      <c r="A594">
        <v>586</v>
      </c>
      <c r="B594" s="85">
        <f>IFERROR(IF(OR(AND(ishod_substance!$O$1=3,OR(VLOOKUP('tbl2'!Y594,quide!A:G,7,0)=2,VLOOKUP('tbl2'!Y594,quide!A:G,7,0)=1)),AND(ishod_substance!$O$1=2,VLOOKUP('tbl2'!Y594,quide!A:I,9,0)=1)),1,0),0)</f>
        <v>0</v>
      </c>
      <c r="C594" s="5" t="e">
        <f>VLOOKUP(tbl2_2!A594,ishod_substance!A:P,2,0)</f>
        <v>#N/A</v>
      </c>
      <c r="D594" s="7" t="e">
        <f>VLOOKUP(tbl2_2!A594,ishod_substance!A:P,3,0)</f>
        <v>#N/A</v>
      </c>
      <c r="E594" s="5" t="e">
        <f>VLOOKUP(tbl2_2!A594,ishod_substance!A:P,11,0)</f>
        <v>#N/A</v>
      </c>
      <c r="F594" s="6" t="e">
        <f>VLOOKUP(tbl2_2!A594,ishod_substance!A:P,15,0)</f>
        <v>#N/A</v>
      </c>
      <c r="G594" s="6" t="e">
        <f>VLOOKUP(tbl2_2!A594,ishod_substance!A:P,12,0)&amp;"/"&amp;VLOOKUP(tbl2_2!A594,ishod_substance!A:P,14,0)</f>
        <v>#N/A</v>
      </c>
      <c r="H594" s="29" t="e">
        <f>VLOOKUP(tbl2_2!A594,ishod_substance!A:P,6,0)</f>
        <v>#N/A</v>
      </c>
      <c r="I594" s="10" t="e">
        <f>VLOOKUP(tbl2_2!A594,ishod_substance!A:P,15,0)</f>
        <v>#N/A</v>
      </c>
      <c r="J594" s="10" t="e">
        <f>VLOOKUP(tbl2_2!A594,ishod_substance!A:P,5,0)</f>
        <v>#N/A</v>
      </c>
      <c r="K594" s="84" t="e">
        <f>VLOOKUP(tbl2_2!A594,ishod_substance!A:Q,17,0)</f>
        <v>#N/A</v>
      </c>
      <c r="L594" s="84" t="e">
        <f>VLOOKUP(tbl2_2!A594,ishod_substance!A:R,18,0)</f>
        <v>#N/A</v>
      </c>
      <c r="M594" s="165" t="e">
        <f>VLOOKUP(tbl2_2!A594,ishod_substance!A:AD,28,0)</f>
        <v>#N/A</v>
      </c>
      <c r="N594" s="4" t="e">
        <f>VLOOKUP(tbl2_2!A594,ishod_substance!A:AD,20,0)</f>
        <v>#N/A</v>
      </c>
      <c r="O594" s="4" t="e">
        <f>VLOOKUP(tbl2_2!A594,ishod_substance!A:AD,21,0)</f>
        <v>#N/A</v>
      </c>
      <c r="P594" s="4" t="e">
        <f>VLOOKUP(tbl2_2!A594,ishod_substance!A:AD,22,0)</f>
        <v>#N/A</v>
      </c>
      <c r="Q594" s="4" t="e">
        <f>VLOOKUP(tbl2_2!A594,ishod_substance!A:AD,23,0)</f>
        <v>#N/A</v>
      </c>
      <c r="R594" s="4" t="e">
        <f>VLOOKUP(tbl2_2!A594,ishod_substance!A:AD,24,0)</f>
        <v>#N/A</v>
      </c>
      <c r="S594" s="4" t="e">
        <f>VLOOKUP(tbl2_2!A594,ishod_substance!A:AD,25,0)</f>
        <v>#N/A</v>
      </c>
      <c r="T594" s="4" t="e">
        <f>VLOOKUP(tbl2_2!A594,ishod_substance!A:AD,26,0)</f>
        <v>#N/A</v>
      </c>
      <c r="U594" s="4" t="e">
        <f>VLOOKUP(tbl2_2!A594,ishod_substance!A:AD,27,0)</f>
        <v>#N/A</v>
      </c>
      <c r="V594" s="166" t="e">
        <f>VLOOKUP(tbl2_2!A594,ishod_substance!A:AD,29,0)</f>
        <v>#N/A</v>
      </c>
      <c r="W594" s="166" t="e">
        <f>VLOOKUP(tbl2_2!A594,ishod_substance!A:AD,29,0)</f>
        <v>#N/A</v>
      </c>
      <c r="X594" s="4" t="e">
        <f>VLOOKUP(tbl2_2!A594,ishod_substance!A:AD,30,0)</f>
        <v>#N/A</v>
      </c>
      <c r="Y594" s="10" t="e">
        <f>VLOOKUP(tbl2_2!A594,ishod_substance!A:AD,7,0)</f>
        <v>#N/A</v>
      </c>
      <c r="Z594" s="9" t="e">
        <f>VLOOKUP(Y594,quide!$A$2:$B$1006,2,0)</f>
        <v>#N/A</v>
      </c>
      <c r="AA594" s="4" t="e">
        <f>VLOOKUP(Y594,quide!$A$2:$J$1006,10,0)</f>
        <v>#N/A</v>
      </c>
      <c r="AB594" s="50" t="e">
        <f>VLOOKUP(tbl2_2!A594,ishod_substance!A:AD,8,0)</f>
        <v>#N/A</v>
      </c>
      <c r="AC594" s="28" t="e">
        <f t="shared" si="10"/>
        <v>#N/A</v>
      </c>
      <c r="AD594" s="27" t="e">
        <f>VLOOKUP(tbl2_2!A594,ishod_substance!A:AD,9,0)</f>
        <v>#N/A</v>
      </c>
      <c r="AE594" s="8" t="e">
        <f>VLOOKUP(tbl2_2!A594,ishod_substance!A:AD,9,0)</f>
        <v>#N/A</v>
      </c>
      <c r="AF594" s="12"/>
    </row>
    <row r="595" spans="1:32" hidden="1" x14ac:dyDescent="0.25">
      <c r="A595">
        <v>587</v>
      </c>
      <c r="B595" s="85">
        <f>IFERROR(IF(OR(AND(ishod_substance!$O$1=3,OR(VLOOKUP('tbl2'!Y595,quide!A:G,7,0)=2,VLOOKUP('tbl2'!Y595,quide!A:G,7,0)=1)),AND(ishod_substance!$O$1=2,VLOOKUP('tbl2'!Y595,quide!A:I,9,0)=1)),1,0),0)</f>
        <v>0</v>
      </c>
      <c r="C595" s="5" t="e">
        <f>VLOOKUP(tbl2_2!A595,ishod_substance!A:P,2,0)</f>
        <v>#N/A</v>
      </c>
      <c r="D595" s="7" t="e">
        <f>VLOOKUP(tbl2_2!A595,ishod_substance!A:P,3,0)</f>
        <v>#N/A</v>
      </c>
      <c r="E595" s="5" t="e">
        <f>VLOOKUP(tbl2_2!A595,ishod_substance!A:P,11,0)</f>
        <v>#N/A</v>
      </c>
      <c r="F595" s="6" t="e">
        <f>VLOOKUP(tbl2_2!A595,ishod_substance!A:P,15,0)</f>
        <v>#N/A</v>
      </c>
      <c r="G595" s="6" t="e">
        <f>VLOOKUP(tbl2_2!A595,ishod_substance!A:P,12,0)&amp;"/"&amp;VLOOKUP(tbl2_2!A595,ishod_substance!A:P,14,0)</f>
        <v>#N/A</v>
      </c>
      <c r="H595" s="29" t="e">
        <f>VLOOKUP(tbl2_2!A595,ishod_substance!A:P,6,0)</f>
        <v>#N/A</v>
      </c>
      <c r="I595" s="10" t="e">
        <f>VLOOKUP(tbl2_2!A595,ishod_substance!A:P,15,0)</f>
        <v>#N/A</v>
      </c>
      <c r="J595" s="10" t="e">
        <f>VLOOKUP(tbl2_2!A595,ishod_substance!A:P,5,0)</f>
        <v>#N/A</v>
      </c>
      <c r="K595" s="84" t="e">
        <f>VLOOKUP(tbl2_2!A595,ishod_substance!A:Q,17,0)</f>
        <v>#N/A</v>
      </c>
      <c r="L595" s="84" t="e">
        <f>VLOOKUP(tbl2_2!A595,ishod_substance!A:R,18,0)</f>
        <v>#N/A</v>
      </c>
      <c r="M595" s="165" t="e">
        <f>VLOOKUP(tbl2_2!A595,ishod_substance!A:AD,28,0)</f>
        <v>#N/A</v>
      </c>
      <c r="N595" s="4" t="e">
        <f>VLOOKUP(tbl2_2!A595,ishod_substance!A:AD,20,0)</f>
        <v>#N/A</v>
      </c>
      <c r="O595" s="4" t="e">
        <f>VLOOKUP(tbl2_2!A595,ishod_substance!A:AD,21,0)</f>
        <v>#N/A</v>
      </c>
      <c r="P595" s="4" t="e">
        <f>VLOOKUP(tbl2_2!A595,ishod_substance!A:AD,22,0)</f>
        <v>#N/A</v>
      </c>
      <c r="Q595" s="4" t="e">
        <f>VLOOKUP(tbl2_2!A595,ishod_substance!A:AD,23,0)</f>
        <v>#N/A</v>
      </c>
      <c r="R595" s="4" t="e">
        <f>VLOOKUP(tbl2_2!A595,ishod_substance!A:AD,24,0)</f>
        <v>#N/A</v>
      </c>
      <c r="S595" s="4" t="e">
        <f>VLOOKUP(tbl2_2!A595,ishod_substance!A:AD,25,0)</f>
        <v>#N/A</v>
      </c>
      <c r="T595" s="4" t="e">
        <f>VLOOKUP(tbl2_2!A595,ishod_substance!A:AD,26,0)</f>
        <v>#N/A</v>
      </c>
      <c r="U595" s="4" t="e">
        <f>VLOOKUP(tbl2_2!A595,ishod_substance!A:AD,27,0)</f>
        <v>#N/A</v>
      </c>
      <c r="V595" s="166" t="e">
        <f>VLOOKUP(tbl2_2!A595,ishod_substance!A:AD,29,0)</f>
        <v>#N/A</v>
      </c>
      <c r="W595" s="166" t="e">
        <f>VLOOKUP(tbl2_2!A595,ishod_substance!A:AD,29,0)</f>
        <v>#N/A</v>
      </c>
      <c r="X595" s="4" t="e">
        <f>VLOOKUP(tbl2_2!A595,ishod_substance!A:AD,30,0)</f>
        <v>#N/A</v>
      </c>
      <c r="Y595" s="10" t="e">
        <f>VLOOKUP(tbl2_2!A595,ishod_substance!A:AD,7,0)</f>
        <v>#N/A</v>
      </c>
      <c r="Z595" s="9" t="e">
        <f>VLOOKUP(Y595,quide!$A$2:$B$1006,2,0)</f>
        <v>#N/A</v>
      </c>
      <c r="AA595" s="4" t="e">
        <f>VLOOKUP(Y595,quide!$A$2:$J$1006,10,0)</f>
        <v>#N/A</v>
      </c>
      <c r="AB595" s="50" t="e">
        <f>VLOOKUP(tbl2_2!A595,ishod_substance!A:AD,8,0)</f>
        <v>#N/A</v>
      </c>
      <c r="AC595" s="28" t="e">
        <f t="shared" si="10"/>
        <v>#N/A</v>
      </c>
      <c r="AD595" s="27" t="e">
        <f>VLOOKUP(tbl2_2!A595,ishod_substance!A:AD,9,0)</f>
        <v>#N/A</v>
      </c>
      <c r="AE595" s="8" t="e">
        <f>VLOOKUP(tbl2_2!A595,ishod_substance!A:AD,9,0)</f>
        <v>#N/A</v>
      </c>
      <c r="AF595" s="12"/>
    </row>
    <row r="596" spans="1:32" hidden="1" x14ac:dyDescent="0.25">
      <c r="A596">
        <v>588</v>
      </c>
      <c r="B596" s="85">
        <f>IFERROR(IF(OR(AND(ishod_substance!$O$1=3,OR(VLOOKUP('tbl2'!Y596,quide!A:G,7,0)=2,VLOOKUP('tbl2'!Y596,quide!A:G,7,0)=1)),AND(ishod_substance!$O$1=2,VLOOKUP('tbl2'!Y596,quide!A:I,9,0)=1)),1,0),0)</f>
        <v>0</v>
      </c>
      <c r="C596" s="5" t="e">
        <f>VLOOKUP(tbl2_2!A596,ishod_substance!A:P,2,0)</f>
        <v>#N/A</v>
      </c>
      <c r="D596" s="7" t="e">
        <f>VLOOKUP(tbl2_2!A596,ishod_substance!A:P,3,0)</f>
        <v>#N/A</v>
      </c>
      <c r="E596" s="5" t="e">
        <f>VLOOKUP(tbl2_2!A596,ishod_substance!A:P,11,0)</f>
        <v>#N/A</v>
      </c>
      <c r="F596" s="6" t="e">
        <f>VLOOKUP(tbl2_2!A596,ishod_substance!A:P,15,0)</f>
        <v>#N/A</v>
      </c>
      <c r="G596" s="6" t="e">
        <f>VLOOKUP(tbl2_2!A596,ishod_substance!A:P,12,0)&amp;"/"&amp;VLOOKUP(tbl2_2!A596,ishod_substance!A:P,14,0)</f>
        <v>#N/A</v>
      </c>
      <c r="H596" s="29" t="e">
        <f>VLOOKUP(tbl2_2!A596,ishod_substance!A:P,6,0)</f>
        <v>#N/A</v>
      </c>
      <c r="I596" s="10" t="e">
        <f>VLOOKUP(tbl2_2!A596,ishod_substance!A:P,15,0)</f>
        <v>#N/A</v>
      </c>
      <c r="J596" s="10" t="e">
        <f>VLOOKUP(tbl2_2!A596,ishod_substance!A:P,5,0)</f>
        <v>#N/A</v>
      </c>
      <c r="K596" s="84" t="e">
        <f>VLOOKUP(tbl2_2!A596,ishod_substance!A:Q,17,0)</f>
        <v>#N/A</v>
      </c>
      <c r="L596" s="84" t="e">
        <f>VLOOKUP(tbl2_2!A596,ishod_substance!A:R,18,0)</f>
        <v>#N/A</v>
      </c>
      <c r="M596" s="165" t="e">
        <f>VLOOKUP(tbl2_2!A596,ishod_substance!A:AD,28,0)</f>
        <v>#N/A</v>
      </c>
      <c r="N596" s="4" t="e">
        <f>VLOOKUP(tbl2_2!A596,ishod_substance!A:AD,20,0)</f>
        <v>#N/A</v>
      </c>
      <c r="O596" s="4" t="e">
        <f>VLOOKUP(tbl2_2!A596,ishod_substance!A:AD,21,0)</f>
        <v>#N/A</v>
      </c>
      <c r="P596" s="4" t="e">
        <f>VLOOKUP(tbl2_2!A596,ishod_substance!A:AD,22,0)</f>
        <v>#N/A</v>
      </c>
      <c r="Q596" s="4" t="e">
        <f>VLOOKUP(tbl2_2!A596,ishod_substance!A:AD,23,0)</f>
        <v>#N/A</v>
      </c>
      <c r="R596" s="4" t="e">
        <f>VLOOKUP(tbl2_2!A596,ishod_substance!A:AD,24,0)</f>
        <v>#N/A</v>
      </c>
      <c r="S596" s="4" t="e">
        <f>VLOOKUP(tbl2_2!A596,ishod_substance!A:AD,25,0)</f>
        <v>#N/A</v>
      </c>
      <c r="T596" s="4" t="e">
        <f>VLOOKUP(tbl2_2!A596,ishod_substance!A:AD,26,0)</f>
        <v>#N/A</v>
      </c>
      <c r="U596" s="4" t="e">
        <f>VLOOKUP(tbl2_2!A596,ishod_substance!A:AD,27,0)</f>
        <v>#N/A</v>
      </c>
      <c r="V596" s="166" t="e">
        <f>VLOOKUP(tbl2_2!A596,ishod_substance!A:AD,29,0)</f>
        <v>#N/A</v>
      </c>
      <c r="W596" s="166" t="e">
        <f>VLOOKUP(tbl2_2!A596,ishod_substance!A:AD,29,0)</f>
        <v>#N/A</v>
      </c>
      <c r="X596" s="4" t="e">
        <f>VLOOKUP(tbl2_2!A596,ishod_substance!A:AD,30,0)</f>
        <v>#N/A</v>
      </c>
      <c r="Y596" s="10" t="e">
        <f>VLOOKUP(tbl2_2!A596,ishod_substance!A:AD,7,0)</f>
        <v>#N/A</v>
      </c>
      <c r="Z596" s="9" t="e">
        <f>VLOOKUP(Y596,quide!$A$2:$B$1006,2,0)</f>
        <v>#N/A</v>
      </c>
      <c r="AA596" s="4" t="e">
        <f>VLOOKUP(Y596,quide!$A$2:$J$1006,10,0)</f>
        <v>#N/A</v>
      </c>
      <c r="AB596" s="50" t="e">
        <f>VLOOKUP(tbl2_2!A596,ishod_substance!A:AD,8,0)</f>
        <v>#N/A</v>
      </c>
      <c r="AC596" s="28" t="e">
        <f t="shared" si="10"/>
        <v>#N/A</v>
      </c>
      <c r="AD596" s="27" t="e">
        <f>VLOOKUP(tbl2_2!A596,ishod_substance!A:AD,9,0)</f>
        <v>#N/A</v>
      </c>
      <c r="AE596" s="8" t="e">
        <f>VLOOKUP(tbl2_2!A596,ishod_substance!A:AD,9,0)</f>
        <v>#N/A</v>
      </c>
      <c r="AF596" s="12"/>
    </row>
    <row r="597" spans="1:32" hidden="1" x14ac:dyDescent="0.25">
      <c r="A597">
        <v>589</v>
      </c>
      <c r="B597" s="85">
        <f>IFERROR(IF(OR(AND(ishod_substance!$O$1=3,OR(VLOOKUP('tbl2'!Y597,quide!A:G,7,0)=2,VLOOKUP('tbl2'!Y597,quide!A:G,7,0)=1)),AND(ishod_substance!$O$1=2,VLOOKUP('tbl2'!Y597,quide!A:I,9,0)=1)),1,0),0)</f>
        <v>0</v>
      </c>
      <c r="C597" s="5" t="e">
        <f>VLOOKUP(tbl2_2!A597,ishod_substance!A:P,2,0)</f>
        <v>#N/A</v>
      </c>
      <c r="D597" s="7" t="e">
        <f>VLOOKUP(tbl2_2!A597,ishod_substance!A:P,3,0)</f>
        <v>#N/A</v>
      </c>
      <c r="E597" s="5" t="e">
        <f>VLOOKUP(tbl2_2!A597,ishod_substance!A:P,11,0)</f>
        <v>#N/A</v>
      </c>
      <c r="F597" s="6" t="e">
        <f>VLOOKUP(tbl2_2!A597,ishod_substance!A:P,15,0)</f>
        <v>#N/A</v>
      </c>
      <c r="G597" s="6" t="e">
        <f>VLOOKUP(tbl2_2!A597,ishod_substance!A:P,12,0)&amp;"/"&amp;VLOOKUP(tbl2_2!A597,ishod_substance!A:P,14,0)</f>
        <v>#N/A</v>
      </c>
      <c r="H597" s="29" t="e">
        <f>VLOOKUP(tbl2_2!A597,ishod_substance!A:P,6,0)</f>
        <v>#N/A</v>
      </c>
      <c r="I597" s="10" t="e">
        <f>VLOOKUP(tbl2_2!A597,ishod_substance!A:P,15,0)</f>
        <v>#N/A</v>
      </c>
      <c r="J597" s="10" t="e">
        <f>VLOOKUP(tbl2_2!A597,ishod_substance!A:P,5,0)</f>
        <v>#N/A</v>
      </c>
      <c r="K597" s="84" t="e">
        <f>VLOOKUP(tbl2_2!A597,ishod_substance!A:Q,17,0)</f>
        <v>#N/A</v>
      </c>
      <c r="L597" s="84" t="e">
        <f>VLOOKUP(tbl2_2!A597,ishod_substance!A:R,18,0)</f>
        <v>#N/A</v>
      </c>
      <c r="M597" s="165" t="e">
        <f>VLOOKUP(tbl2_2!A597,ishod_substance!A:AD,28,0)</f>
        <v>#N/A</v>
      </c>
      <c r="N597" s="4" t="e">
        <f>VLOOKUP(tbl2_2!A597,ishod_substance!A:AD,20,0)</f>
        <v>#N/A</v>
      </c>
      <c r="O597" s="4" t="e">
        <f>VLOOKUP(tbl2_2!A597,ishod_substance!A:AD,21,0)</f>
        <v>#N/A</v>
      </c>
      <c r="P597" s="4" t="e">
        <f>VLOOKUP(tbl2_2!A597,ishod_substance!A:AD,22,0)</f>
        <v>#N/A</v>
      </c>
      <c r="Q597" s="4" t="e">
        <f>VLOOKUP(tbl2_2!A597,ishod_substance!A:AD,23,0)</f>
        <v>#N/A</v>
      </c>
      <c r="R597" s="4" t="e">
        <f>VLOOKUP(tbl2_2!A597,ishod_substance!A:AD,24,0)</f>
        <v>#N/A</v>
      </c>
      <c r="S597" s="4" t="e">
        <f>VLOOKUP(tbl2_2!A597,ishod_substance!A:AD,25,0)</f>
        <v>#N/A</v>
      </c>
      <c r="T597" s="4" t="e">
        <f>VLOOKUP(tbl2_2!A597,ishod_substance!A:AD,26,0)</f>
        <v>#N/A</v>
      </c>
      <c r="U597" s="4" t="e">
        <f>VLOOKUP(tbl2_2!A597,ishod_substance!A:AD,27,0)</f>
        <v>#N/A</v>
      </c>
      <c r="V597" s="166" t="e">
        <f>VLOOKUP(tbl2_2!A597,ishod_substance!A:AD,29,0)</f>
        <v>#N/A</v>
      </c>
      <c r="W597" s="166" t="e">
        <f>VLOOKUP(tbl2_2!A597,ishod_substance!A:AD,29,0)</f>
        <v>#N/A</v>
      </c>
      <c r="X597" s="4" t="e">
        <f>VLOOKUP(tbl2_2!A597,ishod_substance!A:AD,30,0)</f>
        <v>#N/A</v>
      </c>
      <c r="Y597" s="10" t="e">
        <f>VLOOKUP(tbl2_2!A597,ishod_substance!A:AD,7,0)</f>
        <v>#N/A</v>
      </c>
      <c r="Z597" s="9" t="e">
        <f>VLOOKUP(Y597,quide!$A$2:$B$1006,2,0)</f>
        <v>#N/A</v>
      </c>
      <c r="AA597" s="4" t="e">
        <f>VLOOKUP(Y597,quide!$A$2:$J$1006,10,0)</f>
        <v>#N/A</v>
      </c>
      <c r="AB597" s="50" t="e">
        <f>VLOOKUP(tbl2_2!A597,ishod_substance!A:AD,8,0)</f>
        <v>#N/A</v>
      </c>
      <c r="AC597" s="28" t="e">
        <f t="shared" si="10"/>
        <v>#N/A</v>
      </c>
      <c r="AD597" s="27" t="e">
        <f>VLOOKUP(tbl2_2!A597,ishod_substance!A:AD,9,0)</f>
        <v>#N/A</v>
      </c>
      <c r="AE597" s="8" t="e">
        <f>VLOOKUP(tbl2_2!A597,ishod_substance!A:AD,9,0)</f>
        <v>#N/A</v>
      </c>
      <c r="AF597" s="12"/>
    </row>
    <row r="598" spans="1:32" hidden="1" x14ac:dyDescent="0.25">
      <c r="A598">
        <v>590</v>
      </c>
      <c r="B598" s="85">
        <f>IFERROR(IF(OR(AND(ishod_substance!$O$1=3,OR(VLOOKUP('tbl2'!Y598,quide!A:G,7,0)=2,VLOOKUP('tbl2'!Y598,quide!A:G,7,0)=1)),AND(ishod_substance!$O$1=2,VLOOKUP('tbl2'!Y598,quide!A:I,9,0)=1)),1,0),0)</f>
        <v>0</v>
      </c>
      <c r="C598" s="5" t="e">
        <f>VLOOKUP(tbl2_2!A598,ishod_substance!A:P,2,0)</f>
        <v>#N/A</v>
      </c>
      <c r="D598" s="7" t="e">
        <f>VLOOKUP(tbl2_2!A598,ishod_substance!A:P,3,0)</f>
        <v>#N/A</v>
      </c>
      <c r="E598" s="5" t="e">
        <f>VLOOKUP(tbl2_2!A598,ishod_substance!A:P,11,0)</f>
        <v>#N/A</v>
      </c>
      <c r="F598" s="6" t="e">
        <f>VLOOKUP(tbl2_2!A598,ishod_substance!A:P,15,0)</f>
        <v>#N/A</v>
      </c>
      <c r="G598" s="6" t="e">
        <f>VLOOKUP(tbl2_2!A598,ishod_substance!A:P,12,0)&amp;"/"&amp;VLOOKUP(tbl2_2!A598,ishod_substance!A:P,14,0)</f>
        <v>#N/A</v>
      </c>
      <c r="H598" s="29" t="e">
        <f>VLOOKUP(tbl2_2!A598,ishod_substance!A:P,6,0)</f>
        <v>#N/A</v>
      </c>
      <c r="I598" s="10" t="e">
        <f>VLOOKUP(tbl2_2!A598,ishod_substance!A:P,15,0)</f>
        <v>#N/A</v>
      </c>
      <c r="J598" s="10" t="e">
        <f>VLOOKUP(tbl2_2!A598,ishod_substance!A:P,5,0)</f>
        <v>#N/A</v>
      </c>
      <c r="K598" s="84" t="e">
        <f>VLOOKUP(tbl2_2!A598,ishod_substance!A:Q,17,0)</f>
        <v>#N/A</v>
      </c>
      <c r="L598" s="84" t="e">
        <f>VLOOKUP(tbl2_2!A598,ishod_substance!A:R,18,0)</f>
        <v>#N/A</v>
      </c>
      <c r="M598" s="165" t="e">
        <f>VLOOKUP(tbl2_2!A598,ishod_substance!A:AD,28,0)</f>
        <v>#N/A</v>
      </c>
      <c r="N598" s="4" t="e">
        <f>VLOOKUP(tbl2_2!A598,ishod_substance!A:AD,20,0)</f>
        <v>#N/A</v>
      </c>
      <c r="O598" s="4" t="e">
        <f>VLOOKUP(tbl2_2!A598,ishod_substance!A:AD,21,0)</f>
        <v>#N/A</v>
      </c>
      <c r="P598" s="4" t="e">
        <f>VLOOKUP(tbl2_2!A598,ishod_substance!A:AD,22,0)</f>
        <v>#N/A</v>
      </c>
      <c r="Q598" s="4" t="e">
        <f>VLOOKUP(tbl2_2!A598,ishod_substance!A:AD,23,0)</f>
        <v>#N/A</v>
      </c>
      <c r="R598" s="4" t="e">
        <f>VLOOKUP(tbl2_2!A598,ishod_substance!A:AD,24,0)</f>
        <v>#N/A</v>
      </c>
      <c r="S598" s="4" t="e">
        <f>VLOOKUP(tbl2_2!A598,ishod_substance!A:AD,25,0)</f>
        <v>#N/A</v>
      </c>
      <c r="T598" s="4" t="e">
        <f>VLOOKUP(tbl2_2!A598,ishod_substance!A:AD,26,0)</f>
        <v>#N/A</v>
      </c>
      <c r="U598" s="4" t="e">
        <f>VLOOKUP(tbl2_2!A598,ishod_substance!A:AD,27,0)</f>
        <v>#N/A</v>
      </c>
      <c r="V598" s="166" t="e">
        <f>VLOOKUP(tbl2_2!A598,ishod_substance!A:AD,29,0)</f>
        <v>#N/A</v>
      </c>
      <c r="W598" s="166" t="e">
        <f>VLOOKUP(tbl2_2!A598,ishod_substance!A:AD,29,0)</f>
        <v>#N/A</v>
      </c>
      <c r="X598" s="4" t="e">
        <f>VLOOKUP(tbl2_2!A598,ishod_substance!A:AD,30,0)</f>
        <v>#N/A</v>
      </c>
      <c r="Y598" s="10" t="e">
        <f>VLOOKUP(tbl2_2!A598,ishod_substance!A:AD,7,0)</f>
        <v>#N/A</v>
      </c>
      <c r="Z598" s="9" t="e">
        <f>VLOOKUP(Y598,quide!$A$2:$B$1006,2,0)</f>
        <v>#N/A</v>
      </c>
      <c r="AA598" s="4" t="e">
        <f>VLOOKUP(Y598,quide!$A$2:$J$1006,10,0)</f>
        <v>#N/A</v>
      </c>
      <c r="AB598" s="50" t="e">
        <f>VLOOKUP(tbl2_2!A598,ishod_substance!A:AD,8,0)</f>
        <v>#N/A</v>
      </c>
      <c r="AC598" s="28" t="e">
        <f t="shared" si="10"/>
        <v>#N/A</v>
      </c>
      <c r="AD598" s="27" t="e">
        <f>VLOOKUP(tbl2_2!A598,ishod_substance!A:AD,9,0)</f>
        <v>#N/A</v>
      </c>
      <c r="AE598" s="8" t="e">
        <f>VLOOKUP(tbl2_2!A598,ishod_substance!A:AD,9,0)</f>
        <v>#N/A</v>
      </c>
      <c r="AF598" s="12"/>
    </row>
    <row r="599" spans="1:32" hidden="1" x14ac:dyDescent="0.25">
      <c r="A599">
        <v>591</v>
      </c>
      <c r="B599" s="85">
        <f>IFERROR(IF(OR(AND(ishod_substance!$O$1=3,OR(VLOOKUP('tbl2'!Y599,quide!A:G,7,0)=2,VLOOKUP('tbl2'!Y599,quide!A:G,7,0)=1)),AND(ishod_substance!$O$1=2,VLOOKUP('tbl2'!Y599,quide!A:I,9,0)=1)),1,0),0)</f>
        <v>0</v>
      </c>
      <c r="C599" s="5" t="e">
        <f>VLOOKUP(tbl2_2!A599,ishod_substance!A:P,2,0)</f>
        <v>#N/A</v>
      </c>
      <c r="D599" s="7" t="e">
        <f>VLOOKUP(tbl2_2!A599,ishod_substance!A:P,3,0)</f>
        <v>#N/A</v>
      </c>
      <c r="E599" s="5" t="e">
        <f>VLOOKUP(tbl2_2!A599,ishod_substance!A:P,11,0)</f>
        <v>#N/A</v>
      </c>
      <c r="F599" s="6" t="e">
        <f>VLOOKUP(tbl2_2!A599,ishod_substance!A:P,15,0)</f>
        <v>#N/A</v>
      </c>
      <c r="G599" s="6" t="e">
        <f>VLOOKUP(tbl2_2!A599,ishod_substance!A:P,12,0)&amp;"/"&amp;VLOOKUP(tbl2_2!A599,ishod_substance!A:P,14,0)</f>
        <v>#N/A</v>
      </c>
      <c r="H599" s="29" t="e">
        <f>VLOOKUP(tbl2_2!A599,ishod_substance!A:P,6,0)</f>
        <v>#N/A</v>
      </c>
      <c r="I599" s="10" t="e">
        <f>VLOOKUP(tbl2_2!A599,ishod_substance!A:P,15,0)</f>
        <v>#N/A</v>
      </c>
      <c r="J599" s="10" t="e">
        <f>VLOOKUP(tbl2_2!A599,ishod_substance!A:P,5,0)</f>
        <v>#N/A</v>
      </c>
      <c r="K599" s="84" t="e">
        <f>VLOOKUP(tbl2_2!A599,ishod_substance!A:Q,17,0)</f>
        <v>#N/A</v>
      </c>
      <c r="L599" s="84" t="e">
        <f>VLOOKUP(tbl2_2!A599,ishod_substance!A:R,18,0)</f>
        <v>#N/A</v>
      </c>
      <c r="M599" s="165" t="e">
        <f>VLOOKUP(tbl2_2!A599,ishod_substance!A:AD,28,0)</f>
        <v>#N/A</v>
      </c>
      <c r="N599" s="4" t="e">
        <f>VLOOKUP(tbl2_2!A599,ishod_substance!A:AD,20,0)</f>
        <v>#N/A</v>
      </c>
      <c r="O599" s="4" t="e">
        <f>VLOOKUP(tbl2_2!A599,ishod_substance!A:AD,21,0)</f>
        <v>#N/A</v>
      </c>
      <c r="P599" s="4" t="e">
        <f>VLOOKUP(tbl2_2!A599,ishod_substance!A:AD,22,0)</f>
        <v>#N/A</v>
      </c>
      <c r="Q599" s="4" t="e">
        <f>VLOOKUP(tbl2_2!A599,ishod_substance!A:AD,23,0)</f>
        <v>#N/A</v>
      </c>
      <c r="R599" s="4" t="e">
        <f>VLOOKUP(tbl2_2!A599,ishod_substance!A:AD,24,0)</f>
        <v>#N/A</v>
      </c>
      <c r="S599" s="4" t="e">
        <f>VLOOKUP(tbl2_2!A599,ishod_substance!A:AD,25,0)</f>
        <v>#N/A</v>
      </c>
      <c r="T599" s="4" t="e">
        <f>VLOOKUP(tbl2_2!A599,ishod_substance!A:AD,26,0)</f>
        <v>#N/A</v>
      </c>
      <c r="U599" s="4" t="e">
        <f>VLOOKUP(tbl2_2!A599,ishod_substance!A:AD,27,0)</f>
        <v>#N/A</v>
      </c>
      <c r="V599" s="166" t="e">
        <f>VLOOKUP(tbl2_2!A599,ishod_substance!A:AD,29,0)</f>
        <v>#N/A</v>
      </c>
      <c r="W599" s="166" t="e">
        <f>VLOOKUP(tbl2_2!A599,ishod_substance!A:AD,29,0)</f>
        <v>#N/A</v>
      </c>
      <c r="X599" s="4" t="e">
        <f>VLOOKUP(tbl2_2!A599,ishod_substance!A:AD,30,0)</f>
        <v>#N/A</v>
      </c>
      <c r="Y599" s="10" t="e">
        <f>VLOOKUP(tbl2_2!A599,ishod_substance!A:AD,7,0)</f>
        <v>#N/A</v>
      </c>
      <c r="Z599" s="9" t="e">
        <f>VLOOKUP(Y599,quide!$A$2:$B$1006,2,0)</f>
        <v>#N/A</v>
      </c>
      <c r="AA599" s="4" t="e">
        <f>VLOOKUP(Y599,quide!$A$2:$J$1006,10,0)</f>
        <v>#N/A</v>
      </c>
      <c r="AB599" s="50" t="e">
        <f>VLOOKUP(tbl2_2!A599,ishod_substance!A:AD,8,0)</f>
        <v>#N/A</v>
      </c>
      <c r="AC599" s="28" t="e">
        <f t="shared" si="10"/>
        <v>#N/A</v>
      </c>
      <c r="AD599" s="27" t="e">
        <f>VLOOKUP(tbl2_2!A599,ishod_substance!A:AD,9,0)</f>
        <v>#N/A</v>
      </c>
      <c r="AE599" s="8" t="e">
        <f>VLOOKUP(tbl2_2!A599,ishod_substance!A:AD,9,0)</f>
        <v>#N/A</v>
      </c>
      <c r="AF599" s="12"/>
    </row>
    <row r="600" spans="1:32" hidden="1" x14ac:dyDescent="0.25">
      <c r="A600">
        <v>592</v>
      </c>
      <c r="B600" s="85">
        <f>IFERROR(IF(OR(AND(ishod_substance!$O$1=3,OR(VLOOKUP('tbl2'!Y600,quide!A:G,7,0)=2,VLOOKUP('tbl2'!Y600,quide!A:G,7,0)=1)),AND(ishod_substance!$O$1=2,VLOOKUP('tbl2'!Y600,quide!A:I,9,0)=1)),1,0),0)</f>
        <v>0</v>
      </c>
      <c r="C600" s="5" t="e">
        <f>VLOOKUP(tbl2_2!A600,ishod_substance!A:P,2,0)</f>
        <v>#N/A</v>
      </c>
      <c r="D600" s="7" t="e">
        <f>VLOOKUP(tbl2_2!A600,ishod_substance!A:P,3,0)</f>
        <v>#N/A</v>
      </c>
      <c r="E600" s="5" t="e">
        <f>VLOOKUP(tbl2_2!A600,ishod_substance!A:P,11,0)</f>
        <v>#N/A</v>
      </c>
      <c r="F600" s="6" t="e">
        <f>VLOOKUP(tbl2_2!A600,ishod_substance!A:P,15,0)</f>
        <v>#N/A</v>
      </c>
      <c r="G600" s="6" t="e">
        <f>VLOOKUP(tbl2_2!A600,ishod_substance!A:P,12,0)&amp;"/"&amp;VLOOKUP(tbl2_2!A600,ishod_substance!A:P,14,0)</f>
        <v>#N/A</v>
      </c>
      <c r="H600" s="29" t="e">
        <f>VLOOKUP(tbl2_2!A600,ishod_substance!A:P,6,0)</f>
        <v>#N/A</v>
      </c>
      <c r="I600" s="10" t="e">
        <f>VLOOKUP(tbl2_2!A600,ishod_substance!A:P,15,0)</f>
        <v>#N/A</v>
      </c>
      <c r="J600" s="10" t="e">
        <f>VLOOKUP(tbl2_2!A600,ishod_substance!A:P,5,0)</f>
        <v>#N/A</v>
      </c>
      <c r="K600" s="84" t="e">
        <f>VLOOKUP(tbl2_2!A600,ishod_substance!A:Q,17,0)</f>
        <v>#N/A</v>
      </c>
      <c r="L600" s="84" t="e">
        <f>VLOOKUP(tbl2_2!A600,ishod_substance!A:R,18,0)</f>
        <v>#N/A</v>
      </c>
      <c r="M600" s="165" t="e">
        <f>VLOOKUP(tbl2_2!A600,ishod_substance!A:AD,28,0)</f>
        <v>#N/A</v>
      </c>
      <c r="N600" s="4" t="e">
        <f>VLOOKUP(tbl2_2!A600,ishod_substance!A:AD,20,0)</f>
        <v>#N/A</v>
      </c>
      <c r="O600" s="4" t="e">
        <f>VLOOKUP(tbl2_2!A600,ishod_substance!A:AD,21,0)</f>
        <v>#N/A</v>
      </c>
      <c r="P600" s="4" t="e">
        <f>VLOOKUP(tbl2_2!A600,ishod_substance!A:AD,22,0)</f>
        <v>#N/A</v>
      </c>
      <c r="Q600" s="4" t="e">
        <f>VLOOKUP(tbl2_2!A600,ishod_substance!A:AD,23,0)</f>
        <v>#N/A</v>
      </c>
      <c r="R600" s="4" t="e">
        <f>VLOOKUP(tbl2_2!A600,ishod_substance!A:AD,24,0)</f>
        <v>#N/A</v>
      </c>
      <c r="S600" s="4" t="e">
        <f>VLOOKUP(tbl2_2!A600,ishod_substance!A:AD,25,0)</f>
        <v>#N/A</v>
      </c>
      <c r="T600" s="4" t="e">
        <f>VLOOKUP(tbl2_2!A600,ishod_substance!A:AD,26,0)</f>
        <v>#N/A</v>
      </c>
      <c r="U600" s="4" t="e">
        <f>VLOOKUP(tbl2_2!A600,ishod_substance!A:AD,27,0)</f>
        <v>#N/A</v>
      </c>
      <c r="V600" s="166" t="e">
        <f>VLOOKUP(tbl2_2!A600,ishod_substance!A:AD,29,0)</f>
        <v>#N/A</v>
      </c>
      <c r="W600" s="166" t="e">
        <f>VLOOKUP(tbl2_2!A600,ishod_substance!A:AD,29,0)</f>
        <v>#N/A</v>
      </c>
      <c r="X600" s="4" t="e">
        <f>VLOOKUP(tbl2_2!A600,ishod_substance!A:AD,30,0)</f>
        <v>#N/A</v>
      </c>
      <c r="Y600" s="10" t="e">
        <f>VLOOKUP(tbl2_2!A600,ishod_substance!A:AD,7,0)</f>
        <v>#N/A</v>
      </c>
      <c r="Z600" s="9" t="e">
        <f>VLOOKUP(Y600,quide!$A$2:$B$1006,2,0)</f>
        <v>#N/A</v>
      </c>
      <c r="AA600" s="4" t="e">
        <f>VLOOKUP(Y600,quide!$A$2:$J$1006,10,0)</f>
        <v>#N/A</v>
      </c>
      <c r="AB600" s="50" t="e">
        <f>VLOOKUP(tbl2_2!A600,ishod_substance!A:AD,8,0)</f>
        <v>#N/A</v>
      </c>
      <c r="AC600" s="28" t="e">
        <f t="shared" si="10"/>
        <v>#N/A</v>
      </c>
      <c r="AD600" s="27" t="e">
        <f>VLOOKUP(tbl2_2!A600,ishod_substance!A:AD,9,0)</f>
        <v>#N/A</v>
      </c>
      <c r="AE600" s="8" t="e">
        <f>VLOOKUP(tbl2_2!A600,ishod_substance!A:AD,9,0)</f>
        <v>#N/A</v>
      </c>
      <c r="AF600" s="12"/>
    </row>
    <row r="601" spans="1:32" hidden="1" x14ac:dyDescent="0.25">
      <c r="A601">
        <v>593</v>
      </c>
      <c r="B601" s="85">
        <f>IFERROR(IF(OR(AND(ishod_substance!$O$1=3,OR(VLOOKUP('tbl2'!Y601,quide!A:G,7,0)=2,VLOOKUP('tbl2'!Y601,quide!A:G,7,0)=1)),AND(ishod_substance!$O$1=2,VLOOKUP('tbl2'!Y601,quide!A:I,9,0)=1)),1,0),0)</f>
        <v>0</v>
      </c>
      <c r="C601" s="5" t="e">
        <f>VLOOKUP(tbl2_2!A601,ishod_substance!A:P,2,0)</f>
        <v>#N/A</v>
      </c>
      <c r="D601" s="7" t="e">
        <f>VLOOKUP(tbl2_2!A601,ishod_substance!A:P,3,0)</f>
        <v>#N/A</v>
      </c>
      <c r="E601" s="5" t="e">
        <f>VLOOKUP(tbl2_2!A601,ishod_substance!A:P,11,0)</f>
        <v>#N/A</v>
      </c>
      <c r="F601" s="6" t="e">
        <f>VLOOKUP(tbl2_2!A601,ishod_substance!A:P,15,0)</f>
        <v>#N/A</v>
      </c>
      <c r="G601" s="6" t="e">
        <f>VLOOKUP(tbl2_2!A601,ishod_substance!A:P,12,0)&amp;"/"&amp;VLOOKUP(tbl2_2!A601,ishod_substance!A:P,14,0)</f>
        <v>#N/A</v>
      </c>
      <c r="H601" s="29" t="e">
        <f>VLOOKUP(tbl2_2!A601,ishod_substance!A:P,6,0)</f>
        <v>#N/A</v>
      </c>
      <c r="I601" s="10" t="e">
        <f>VLOOKUP(tbl2_2!A601,ishod_substance!A:P,15,0)</f>
        <v>#N/A</v>
      </c>
      <c r="J601" s="10" t="e">
        <f>VLOOKUP(tbl2_2!A601,ishod_substance!A:P,5,0)</f>
        <v>#N/A</v>
      </c>
      <c r="K601" s="84" t="e">
        <f>VLOOKUP(tbl2_2!A601,ishod_substance!A:Q,17,0)</f>
        <v>#N/A</v>
      </c>
      <c r="L601" s="84" t="e">
        <f>VLOOKUP(tbl2_2!A601,ishod_substance!A:R,18,0)</f>
        <v>#N/A</v>
      </c>
      <c r="M601" s="165" t="e">
        <f>VLOOKUP(tbl2_2!A601,ishod_substance!A:AD,28,0)</f>
        <v>#N/A</v>
      </c>
      <c r="N601" s="4" t="e">
        <f>VLOOKUP(tbl2_2!A601,ishod_substance!A:AD,20,0)</f>
        <v>#N/A</v>
      </c>
      <c r="O601" s="4" t="e">
        <f>VLOOKUP(tbl2_2!A601,ishod_substance!A:AD,21,0)</f>
        <v>#N/A</v>
      </c>
      <c r="P601" s="4" t="e">
        <f>VLOOKUP(tbl2_2!A601,ishod_substance!A:AD,22,0)</f>
        <v>#N/A</v>
      </c>
      <c r="Q601" s="4" t="e">
        <f>VLOOKUP(tbl2_2!A601,ishod_substance!A:AD,23,0)</f>
        <v>#N/A</v>
      </c>
      <c r="R601" s="4" t="e">
        <f>VLOOKUP(tbl2_2!A601,ishod_substance!A:AD,24,0)</f>
        <v>#N/A</v>
      </c>
      <c r="S601" s="4" t="e">
        <f>VLOOKUP(tbl2_2!A601,ishod_substance!A:AD,25,0)</f>
        <v>#N/A</v>
      </c>
      <c r="T601" s="4" t="e">
        <f>VLOOKUP(tbl2_2!A601,ishod_substance!A:AD,26,0)</f>
        <v>#N/A</v>
      </c>
      <c r="U601" s="4" t="e">
        <f>VLOOKUP(tbl2_2!A601,ishod_substance!A:AD,27,0)</f>
        <v>#N/A</v>
      </c>
      <c r="V601" s="166" t="e">
        <f>VLOOKUP(tbl2_2!A601,ishod_substance!A:AD,29,0)</f>
        <v>#N/A</v>
      </c>
      <c r="W601" s="166" t="e">
        <f>VLOOKUP(tbl2_2!A601,ishod_substance!A:AD,29,0)</f>
        <v>#N/A</v>
      </c>
      <c r="X601" s="4" t="e">
        <f>VLOOKUP(tbl2_2!A601,ishod_substance!A:AD,30,0)</f>
        <v>#N/A</v>
      </c>
      <c r="Y601" s="10" t="e">
        <f>VLOOKUP(tbl2_2!A601,ishod_substance!A:AD,7,0)</f>
        <v>#N/A</v>
      </c>
      <c r="Z601" s="9" t="e">
        <f>VLOOKUP(Y601,quide!$A$2:$B$1006,2,0)</f>
        <v>#N/A</v>
      </c>
      <c r="AA601" s="4" t="e">
        <f>VLOOKUP(Y601,quide!$A$2:$J$1006,10,0)</f>
        <v>#N/A</v>
      </c>
      <c r="AB601" s="50" t="e">
        <f>VLOOKUP(tbl2_2!A601,ishod_substance!A:AD,8,0)</f>
        <v>#N/A</v>
      </c>
      <c r="AC601" s="28" t="e">
        <f t="shared" si="10"/>
        <v>#N/A</v>
      </c>
      <c r="AD601" s="27" t="e">
        <f>VLOOKUP(tbl2_2!A601,ishod_substance!A:AD,9,0)</f>
        <v>#N/A</v>
      </c>
      <c r="AE601" s="8" t="e">
        <f>VLOOKUP(tbl2_2!A601,ishod_substance!A:AD,9,0)</f>
        <v>#N/A</v>
      </c>
      <c r="AF601" s="12"/>
    </row>
    <row r="602" spans="1:32" hidden="1" x14ac:dyDescent="0.25">
      <c r="A602">
        <v>594</v>
      </c>
      <c r="B602" s="85">
        <f>IFERROR(IF(OR(AND(ishod_substance!$O$1=3,OR(VLOOKUP('tbl2'!Y602,quide!A:G,7,0)=2,VLOOKUP('tbl2'!Y602,quide!A:G,7,0)=1)),AND(ishod_substance!$O$1=2,VLOOKUP('tbl2'!Y602,quide!A:I,9,0)=1)),1,0),0)</f>
        <v>0</v>
      </c>
      <c r="C602" s="5" t="e">
        <f>VLOOKUP(tbl2_2!A602,ishod_substance!A:P,2,0)</f>
        <v>#N/A</v>
      </c>
      <c r="D602" s="7" t="e">
        <f>VLOOKUP(tbl2_2!A602,ishod_substance!A:P,3,0)</f>
        <v>#N/A</v>
      </c>
      <c r="E602" s="5" t="e">
        <f>VLOOKUP(tbl2_2!A602,ishod_substance!A:P,11,0)</f>
        <v>#N/A</v>
      </c>
      <c r="F602" s="6" t="e">
        <f>VLOOKUP(tbl2_2!A602,ishod_substance!A:P,15,0)</f>
        <v>#N/A</v>
      </c>
      <c r="G602" s="6" t="e">
        <f>VLOOKUP(tbl2_2!A602,ishod_substance!A:P,12,0)&amp;"/"&amp;VLOOKUP(tbl2_2!A602,ishod_substance!A:P,14,0)</f>
        <v>#N/A</v>
      </c>
      <c r="H602" s="29" t="e">
        <f>VLOOKUP(tbl2_2!A602,ishod_substance!A:P,6,0)</f>
        <v>#N/A</v>
      </c>
      <c r="I602" s="10" t="e">
        <f>VLOOKUP(tbl2_2!A602,ishod_substance!A:P,15,0)</f>
        <v>#N/A</v>
      </c>
      <c r="J602" s="10" t="e">
        <f>VLOOKUP(tbl2_2!A602,ishod_substance!A:P,5,0)</f>
        <v>#N/A</v>
      </c>
      <c r="K602" s="84" t="e">
        <f>VLOOKUP(tbl2_2!A602,ishod_substance!A:Q,17,0)</f>
        <v>#N/A</v>
      </c>
      <c r="L602" s="84" t="e">
        <f>VLOOKUP(tbl2_2!A602,ishod_substance!A:R,18,0)</f>
        <v>#N/A</v>
      </c>
      <c r="M602" s="165" t="e">
        <f>VLOOKUP(tbl2_2!A602,ishod_substance!A:AD,28,0)</f>
        <v>#N/A</v>
      </c>
      <c r="N602" s="4" t="e">
        <f>VLOOKUP(tbl2_2!A602,ishod_substance!A:AD,20,0)</f>
        <v>#N/A</v>
      </c>
      <c r="O602" s="4" t="e">
        <f>VLOOKUP(tbl2_2!A602,ishod_substance!A:AD,21,0)</f>
        <v>#N/A</v>
      </c>
      <c r="P602" s="4" t="e">
        <f>VLOOKUP(tbl2_2!A602,ishod_substance!A:AD,22,0)</f>
        <v>#N/A</v>
      </c>
      <c r="Q602" s="4" t="e">
        <f>VLOOKUP(tbl2_2!A602,ishod_substance!A:AD,23,0)</f>
        <v>#N/A</v>
      </c>
      <c r="R602" s="4" t="e">
        <f>VLOOKUP(tbl2_2!A602,ishod_substance!A:AD,24,0)</f>
        <v>#N/A</v>
      </c>
      <c r="S602" s="4" t="e">
        <f>VLOOKUP(tbl2_2!A602,ishod_substance!A:AD,25,0)</f>
        <v>#N/A</v>
      </c>
      <c r="T602" s="4" t="e">
        <f>VLOOKUP(tbl2_2!A602,ishod_substance!A:AD,26,0)</f>
        <v>#N/A</v>
      </c>
      <c r="U602" s="4" t="e">
        <f>VLOOKUP(tbl2_2!A602,ishod_substance!A:AD,27,0)</f>
        <v>#N/A</v>
      </c>
      <c r="V602" s="166" t="e">
        <f>VLOOKUP(tbl2_2!A602,ishod_substance!A:AD,29,0)</f>
        <v>#N/A</v>
      </c>
      <c r="W602" s="166" t="e">
        <f>VLOOKUP(tbl2_2!A602,ishod_substance!A:AD,29,0)</f>
        <v>#N/A</v>
      </c>
      <c r="X602" s="4" t="e">
        <f>VLOOKUP(tbl2_2!A602,ishod_substance!A:AD,30,0)</f>
        <v>#N/A</v>
      </c>
      <c r="Y602" s="10" t="e">
        <f>VLOOKUP(tbl2_2!A602,ishod_substance!A:AD,7,0)</f>
        <v>#N/A</v>
      </c>
      <c r="Z602" s="9" t="e">
        <f>VLOOKUP(Y602,quide!$A$2:$B$1006,2,0)</f>
        <v>#N/A</v>
      </c>
      <c r="AA602" s="4" t="e">
        <f>VLOOKUP(Y602,quide!$A$2:$J$1006,10,0)</f>
        <v>#N/A</v>
      </c>
      <c r="AB602" s="50" t="e">
        <f>VLOOKUP(tbl2_2!A602,ishod_substance!A:AD,8,0)</f>
        <v>#N/A</v>
      </c>
      <c r="AC602" s="28" t="e">
        <f t="shared" si="10"/>
        <v>#N/A</v>
      </c>
      <c r="AD602" s="27" t="e">
        <f>VLOOKUP(tbl2_2!A602,ishod_substance!A:AD,9,0)</f>
        <v>#N/A</v>
      </c>
      <c r="AE602" s="8" t="e">
        <f>VLOOKUP(tbl2_2!A602,ishod_substance!A:AD,9,0)</f>
        <v>#N/A</v>
      </c>
      <c r="AF602" s="12"/>
    </row>
    <row r="603" spans="1:32" hidden="1" x14ac:dyDescent="0.25">
      <c r="A603">
        <v>595</v>
      </c>
      <c r="B603" s="85">
        <f>IFERROR(IF(OR(AND(ishod_substance!$O$1=3,OR(VLOOKUP('tbl2'!Y603,quide!A:G,7,0)=2,VLOOKUP('tbl2'!Y603,quide!A:G,7,0)=1)),AND(ishod_substance!$O$1=2,VLOOKUP('tbl2'!Y603,quide!A:I,9,0)=1)),1,0),0)</f>
        <v>0</v>
      </c>
      <c r="C603" s="5" t="e">
        <f>VLOOKUP(tbl2_2!A603,ishod_substance!A:P,2,0)</f>
        <v>#N/A</v>
      </c>
      <c r="D603" s="7" t="e">
        <f>VLOOKUP(tbl2_2!A603,ishod_substance!A:P,3,0)</f>
        <v>#N/A</v>
      </c>
      <c r="E603" s="5" t="e">
        <f>VLOOKUP(tbl2_2!A603,ishod_substance!A:P,11,0)</f>
        <v>#N/A</v>
      </c>
      <c r="F603" s="6" t="e">
        <f>VLOOKUP(tbl2_2!A603,ishod_substance!A:P,15,0)</f>
        <v>#N/A</v>
      </c>
      <c r="G603" s="6" t="e">
        <f>VLOOKUP(tbl2_2!A603,ishod_substance!A:P,12,0)&amp;"/"&amp;VLOOKUP(tbl2_2!A603,ishod_substance!A:P,14,0)</f>
        <v>#N/A</v>
      </c>
      <c r="H603" s="29" t="e">
        <f>VLOOKUP(tbl2_2!A603,ishod_substance!A:P,6,0)</f>
        <v>#N/A</v>
      </c>
      <c r="I603" s="10" t="e">
        <f>VLOOKUP(tbl2_2!A603,ishod_substance!A:P,15,0)</f>
        <v>#N/A</v>
      </c>
      <c r="J603" s="10" t="e">
        <f>VLOOKUP(tbl2_2!A603,ishod_substance!A:P,5,0)</f>
        <v>#N/A</v>
      </c>
      <c r="K603" s="84" t="e">
        <f>VLOOKUP(tbl2_2!A603,ishod_substance!A:Q,17,0)</f>
        <v>#N/A</v>
      </c>
      <c r="L603" s="84" t="e">
        <f>VLOOKUP(tbl2_2!A603,ishod_substance!A:R,18,0)</f>
        <v>#N/A</v>
      </c>
      <c r="M603" s="165" t="e">
        <f>VLOOKUP(tbl2_2!A603,ishod_substance!A:AD,28,0)</f>
        <v>#N/A</v>
      </c>
      <c r="N603" s="4" t="e">
        <f>VLOOKUP(tbl2_2!A603,ishod_substance!A:AD,20,0)</f>
        <v>#N/A</v>
      </c>
      <c r="O603" s="4" t="e">
        <f>VLOOKUP(tbl2_2!A603,ishod_substance!A:AD,21,0)</f>
        <v>#N/A</v>
      </c>
      <c r="P603" s="4" t="e">
        <f>VLOOKUP(tbl2_2!A603,ishod_substance!A:AD,22,0)</f>
        <v>#N/A</v>
      </c>
      <c r="Q603" s="4" t="e">
        <f>VLOOKUP(tbl2_2!A603,ishod_substance!A:AD,23,0)</f>
        <v>#N/A</v>
      </c>
      <c r="R603" s="4" t="e">
        <f>VLOOKUP(tbl2_2!A603,ishod_substance!A:AD,24,0)</f>
        <v>#N/A</v>
      </c>
      <c r="S603" s="4" t="e">
        <f>VLOOKUP(tbl2_2!A603,ishod_substance!A:AD,25,0)</f>
        <v>#N/A</v>
      </c>
      <c r="T603" s="4" t="e">
        <f>VLOOKUP(tbl2_2!A603,ishod_substance!A:AD,26,0)</f>
        <v>#N/A</v>
      </c>
      <c r="U603" s="4" t="e">
        <f>VLOOKUP(tbl2_2!A603,ishod_substance!A:AD,27,0)</f>
        <v>#N/A</v>
      </c>
      <c r="V603" s="166" t="e">
        <f>VLOOKUP(tbl2_2!A603,ishod_substance!A:AD,29,0)</f>
        <v>#N/A</v>
      </c>
      <c r="W603" s="166" t="e">
        <f>VLOOKUP(tbl2_2!A603,ishod_substance!A:AD,29,0)</f>
        <v>#N/A</v>
      </c>
      <c r="X603" s="4" t="e">
        <f>VLOOKUP(tbl2_2!A603,ishod_substance!A:AD,30,0)</f>
        <v>#N/A</v>
      </c>
      <c r="Y603" s="10" t="e">
        <f>VLOOKUP(tbl2_2!A603,ishod_substance!A:AD,7,0)</f>
        <v>#N/A</v>
      </c>
      <c r="Z603" s="9" t="e">
        <f>VLOOKUP(Y603,quide!$A$2:$B$1006,2,0)</f>
        <v>#N/A</v>
      </c>
      <c r="AA603" s="4" t="e">
        <f>VLOOKUP(Y603,quide!$A$2:$J$1006,10,0)</f>
        <v>#N/A</v>
      </c>
      <c r="AB603" s="50" t="e">
        <f>VLOOKUP(tbl2_2!A603,ishod_substance!A:AD,8,0)</f>
        <v>#N/A</v>
      </c>
      <c r="AC603" s="28" t="e">
        <f t="shared" si="10"/>
        <v>#N/A</v>
      </c>
      <c r="AD603" s="27" t="e">
        <f>VLOOKUP(tbl2_2!A603,ishod_substance!A:AD,9,0)</f>
        <v>#N/A</v>
      </c>
      <c r="AE603" s="8" t="e">
        <f>VLOOKUP(tbl2_2!A603,ishod_substance!A:AD,9,0)</f>
        <v>#N/A</v>
      </c>
      <c r="AF603" s="12"/>
    </row>
    <row r="604" spans="1:32" hidden="1" x14ac:dyDescent="0.25">
      <c r="A604">
        <v>596</v>
      </c>
      <c r="B604" s="85">
        <f>IFERROR(IF(OR(AND(ishod_substance!$O$1=3,OR(VLOOKUP('tbl2'!Y604,quide!A:G,7,0)=2,VLOOKUP('tbl2'!Y604,quide!A:G,7,0)=1)),AND(ishod_substance!$O$1=2,VLOOKUP('tbl2'!Y604,quide!A:I,9,0)=1)),1,0),0)</f>
        <v>0</v>
      </c>
      <c r="C604" s="5" t="e">
        <f>VLOOKUP(tbl2_2!A604,ishod_substance!A:P,2,0)</f>
        <v>#N/A</v>
      </c>
      <c r="D604" s="7" t="e">
        <f>VLOOKUP(tbl2_2!A604,ishod_substance!A:P,3,0)</f>
        <v>#N/A</v>
      </c>
      <c r="E604" s="5" t="e">
        <f>VLOOKUP(tbl2_2!A604,ishod_substance!A:P,11,0)</f>
        <v>#N/A</v>
      </c>
      <c r="F604" s="6" t="e">
        <f>VLOOKUP(tbl2_2!A604,ishod_substance!A:P,15,0)</f>
        <v>#N/A</v>
      </c>
      <c r="G604" s="6" t="e">
        <f>VLOOKUP(tbl2_2!A604,ishod_substance!A:P,12,0)&amp;"/"&amp;VLOOKUP(tbl2_2!A604,ishod_substance!A:P,14,0)</f>
        <v>#N/A</v>
      </c>
      <c r="H604" s="29" t="e">
        <f>VLOOKUP(tbl2_2!A604,ishod_substance!A:P,6,0)</f>
        <v>#N/A</v>
      </c>
      <c r="I604" s="10" t="e">
        <f>VLOOKUP(tbl2_2!A604,ishod_substance!A:P,15,0)</f>
        <v>#N/A</v>
      </c>
      <c r="J604" s="10" t="e">
        <f>VLOOKUP(tbl2_2!A604,ishod_substance!A:P,5,0)</f>
        <v>#N/A</v>
      </c>
      <c r="K604" s="84" t="e">
        <f>VLOOKUP(tbl2_2!A604,ishod_substance!A:Q,17,0)</f>
        <v>#N/A</v>
      </c>
      <c r="L604" s="84" t="e">
        <f>VLOOKUP(tbl2_2!A604,ishod_substance!A:R,18,0)</f>
        <v>#N/A</v>
      </c>
      <c r="M604" s="165" t="e">
        <f>VLOOKUP(tbl2_2!A604,ishod_substance!A:AD,28,0)</f>
        <v>#N/A</v>
      </c>
      <c r="N604" s="4" t="e">
        <f>VLOOKUP(tbl2_2!A604,ishod_substance!A:AD,20,0)</f>
        <v>#N/A</v>
      </c>
      <c r="O604" s="4" t="e">
        <f>VLOOKUP(tbl2_2!A604,ishod_substance!A:AD,21,0)</f>
        <v>#N/A</v>
      </c>
      <c r="P604" s="4" t="e">
        <f>VLOOKUP(tbl2_2!A604,ishod_substance!A:AD,22,0)</f>
        <v>#N/A</v>
      </c>
      <c r="Q604" s="4" t="e">
        <f>VLOOKUP(tbl2_2!A604,ishod_substance!A:AD,23,0)</f>
        <v>#N/A</v>
      </c>
      <c r="R604" s="4" t="e">
        <f>VLOOKUP(tbl2_2!A604,ishod_substance!A:AD,24,0)</f>
        <v>#N/A</v>
      </c>
      <c r="S604" s="4" t="e">
        <f>VLOOKUP(tbl2_2!A604,ishod_substance!A:AD,25,0)</f>
        <v>#N/A</v>
      </c>
      <c r="T604" s="4" t="e">
        <f>VLOOKUP(tbl2_2!A604,ishod_substance!A:AD,26,0)</f>
        <v>#N/A</v>
      </c>
      <c r="U604" s="4" t="e">
        <f>VLOOKUP(tbl2_2!A604,ishod_substance!A:AD,27,0)</f>
        <v>#N/A</v>
      </c>
      <c r="V604" s="166" t="e">
        <f>VLOOKUP(tbl2_2!A604,ishod_substance!A:AD,29,0)</f>
        <v>#N/A</v>
      </c>
      <c r="W604" s="166" t="e">
        <f>VLOOKUP(tbl2_2!A604,ishod_substance!A:AD,29,0)</f>
        <v>#N/A</v>
      </c>
      <c r="X604" s="4" t="e">
        <f>VLOOKUP(tbl2_2!A604,ishod_substance!A:AD,30,0)</f>
        <v>#N/A</v>
      </c>
      <c r="Y604" s="10" t="e">
        <f>VLOOKUP(tbl2_2!A604,ishod_substance!A:AD,7,0)</f>
        <v>#N/A</v>
      </c>
      <c r="Z604" s="9" t="e">
        <f>VLOOKUP(Y604,quide!$A$2:$B$1006,2,0)</f>
        <v>#N/A</v>
      </c>
      <c r="AA604" s="4" t="e">
        <f>VLOOKUP(Y604,quide!$A$2:$J$1006,10,0)</f>
        <v>#N/A</v>
      </c>
      <c r="AB604" s="50" t="e">
        <f>VLOOKUP(tbl2_2!A604,ishod_substance!A:AD,8,0)</f>
        <v>#N/A</v>
      </c>
      <c r="AC604" s="28" t="e">
        <f t="shared" si="10"/>
        <v>#N/A</v>
      </c>
      <c r="AD604" s="27" t="e">
        <f>VLOOKUP(tbl2_2!A604,ishod_substance!A:AD,9,0)</f>
        <v>#N/A</v>
      </c>
      <c r="AE604" s="8" t="e">
        <f>VLOOKUP(tbl2_2!A604,ishod_substance!A:AD,9,0)</f>
        <v>#N/A</v>
      </c>
      <c r="AF604" s="12"/>
    </row>
    <row r="605" spans="1:32" hidden="1" x14ac:dyDescent="0.25">
      <c r="A605">
        <v>597</v>
      </c>
      <c r="B605" s="85">
        <f>IFERROR(IF(OR(AND(ishod_substance!$O$1=3,OR(VLOOKUP('tbl2'!Y605,quide!A:G,7,0)=2,VLOOKUP('tbl2'!Y605,quide!A:G,7,0)=1)),AND(ishod_substance!$O$1=2,VLOOKUP('tbl2'!Y605,quide!A:I,9,0)=1)),1,0),0)</f>
        <v>0</v>
      </c>
      <c r="C605" s="5" t="e">
        <f>VLOOKUP(tbl2_2!A605,ishod_substance!A:P,2,0)</f>
        <v>#N/A</v>
      </c>
      <c r="D605" s="7" t="e">
        <f>VLOOKUP(tbl2_2!A605,ishod_substance!A:P,3,0)</f>
        <v>#N/A</v>
      </c>
      <c r="E605" s="5" t="e">
        <f>VLOOKUP(tbl2_2!A605,ishod_substance!A:P,11,0)</f>
        <v>#N/A</v>
      </c>
      <c r="F605" s="6" t="e">
        <f>VLOOKUP(tbl2_2!A605,ishod_substance!A:P,15,0)</f>
        <v>#N/A</v>
      </c>
      <c r="G605" s="6" t="e">
        <f>VLOOKUP(tbl2_2!A605,ishod_substance!A:P,12,0)&amp;"/"&amp;VLOOKUP(tbl2_2!A605,ishod_substance!A:P,14,0)</f>
        <v>#N/A</v>
      </c>
      <c r="H605" s="29" t="e">
        <f>VLOOKUP(tbl2_2!A605,ishod_substance!A:P,6,0)</f>
        <v>#N/A</v>
      </c>
      <c r="I605" s="10" t="e">
        <f>VLOOKUP(tbl2_2!A605,ishod_substance!A:P,15,0)</f>
        <v>#N/A</v>
      </c>
      <c r="J605" s="10" t="e">
        <f>VLOOKUP(tbl2_2!A605,ishod_substance!A:P,5,0)</f>
        <v>#N/A</v>
      </c>
      <c r="K605" s="84" t="e">
        <f>VLOOKUP(tbl2_2!A605,ishod_substance!A:Q,17,0)</f>
        <v>#N/A</v>
      </c>
      <c r="L605" s="84" t="e">
        <f>VLOOKUP(tbl2_2!A605,ishod_substance!A:R,18,0)</f>
        <v>#N/A</v>
      </c>
      <c r="M605" s="165" t="e">
        <f>VLOOKUP(tbl2_2!A605,ishod_substance!A:AD,28,0)</f>
        <v>#N/A</v>
      </c>
      <c r="N605" s="4" t="e">
        <f>VLOOKUP(tbl2_2!A605,ishod_substance!A:AD,20,0)</f>
        <v>#N/A</v>
      </c>
      <c r="O605" s="4" t="e">
        <f>VLOOKUP(tbl2_2!A605,ishod_substance!A:AD,21,0)</f>
        <v>#N/A</v>
      </c>
      <c r="P605" s="4" t="e">
        <f>VLOOKUP(tbl2_2!A605,ishod_substance!A:AD,22,0)</f>
        <v>#N/A</v>
      </c>
      <c r="Q605" s="4" t="e">
        <f>VLOOKUP(tbl2_2!A605,ishod_substance!A:AD,23,0)</f>
        <v>#N/A</v>
      </c>
      <c r="R605" s="4" t="e">
        <f>VLOOKUP(tbl2_2!A605,ishod_substance!A:AD,24,0)</f>
        <v>#N/A</v>
      </c>
      <c r="S605" s="4" t="e">
        <f>VLOOKUP(tbl2_2!A605,ishod_substance!A:AD,25,0)</f>
        <v>#N/A</v>
      </c>
      <c r="T605" s="4" t="e">
        <f>VLOOKUP(tbl2_2!A605,ishod_substance!A:AD,26,0)</f>
        <v>#N/A</v>
      </c>
      <c r="U605" s="4" t="e">
        <f>VLOOKUP(tbl2_2!A605,ishod_substance!A:AD,27,0)</f>
        <v>#N/A</v>
      </c>
      <c r="V605" s="166" t="e">
        <f>VLOOKUP(tbl2_2!A605,ishod_substance!A:AD,29,0)</f>
        <v>#N/A</v>
      </c>
      <c r="W605" s="166" t="e">
        <f>VLOOKUP(tbl2_2!A605,ishod_substance!A:AD,29,0)</f>
        <v>#N/A</v>
      </c>
      <c r="X605" s="4" t="e">
        <f>VLOOKUP(tbl2_2!A605,ishod_substance!A:AD,30,0)</f>
        <v>#N/A</v>
      </c>
      <c r="Y605" s="10" t="e">
        <f>VLOOKUP(tbl2_2!A605,ishod_substance!A:AD,7,0)</f>
        <v>#N/A</v>
      </c>
      <c r="Z605" s="9" t="e">
        <f>VLOOKUP(Y605,quide!$A$2:$B$1006,2,0)</f>
        <v>#N/A</v>
      </c>
      <c r="AA605" s="4" t="e">
        <f>VLOOKUP(Y605,quide!$A$2:$J$1006,10,0)</f>
        <v>#N/A</v>
      </c>
      <c r="AB605" s="50" t="e">
        <f>VLOOKUP(tbl2_2!A605,ishod_substance!A:AD,8,0)</f>
        <v>#N/A</v>
      </c>
      <c r="AC605" s="28" t="e">
        <f t="shared" si="10"/>
        <v>#N/A</v>
      </c>
      <c r="AD605" s="27" t="e">
        <f>VLOOKUP(tbl2_2!A605,ishod_substance!A:AD,9,0)</f>
        <v>#N/A</v>
      </c>
      <c r="AE605" s="8" t="e">
        <f>VLOOKUP(tbl2_2!A605,ishod_substance!A:AD,9,0)</f>
        <v>#N/A</v>
      </c>
      <c r="AF605" s="12"/>
    </row>
    <row r="606" spans="1:32" hidden="1" x14ac:dyDescent="0.25">
      <c r="A606">
        <v>598</v>
      </c>
      <c r="B606" s="85">
        <f>IFERROR(IF(OR(AND(ishod_substance!$O$1=3,OR(VLOOKUP('tbl2'!Y606,quide!A:G,7,0)=2,VLOOKUP('tbl2'!Y606,quide!A:G,7,0)=1)),AND(ishod_substance!$O$1=2,VLOOKUP('tbl2'!Y606,quide!A:I,9,0)=1)),1,0),0)</f>
        <v>0</v>
      </c>
      <c r="C606" s="5" t="e">
        <f>VLOOKUP(tbl2_2!A606,ishod_substance!A:P,2,0)</f>
        <v>#N/A</v>
      </c>
      <c r="D606" s="7" t="e">
        <f>VLOOKUP(tbl2_2!A606,ishod_substance!A:P,3,0)</f>
        <v>#N/A</v>
      </c>
      <c r="E606" s="5" t="e">
        <f>VLOOKUP(tbl2_2!A606,ishod_substance!A:P,11,0)</f>
        <v>#N/A</v>
      </c>
      <c r="F606" s="6" t="e">
        <f>VLOOKUP(tbl2_2!A606,ishod_substance!A:P,15,0)</f>
        <v>#N/A</v>
      </c>
      <c r="G606" s="6" t="e">
        <f>VLOOKUP(tbl2_2!A606,ishod_substance!A:P,12,0)&amp;"/"&amp;VLOOKUP(tbl2_2!A606,ishod_substance!A:P,14,0)</f>
        <v>#N/A</v>
      </c>
      <c r="H606" s="29" t="e">
        <f>VLOOKUP(tbl2_2!A606,ishod_substance!A:P,6,0)</f>
        <v>#N/A</v>
      </c>
      <c r="I606" s="10" t="e">
        <f>VLOOKUP(tbl2_2!A606,ishod_substance!A:P,15,0)</f>
        <v>#N/A</v>
      </c>
      <c r="J606" s="10" t="e">
        <f>VLOOKUP(tbl2_2!A606,ishod_substance!A:P,5,0)</f>
        <v>#N/A</v>
      </c>
      <c r="K606" s="84" t="e">
        <f>VLOOKUP(tbl2_2!A606,ishod_substance!A:Q,17,0)</f>
        <v>#N/A</v>
      </c>
      <c r="L606" s="84" t="e">
        <f>VLOOKUP(tbl2_2!A606,ishod_substance!A:R,18,0)</f>
        <v>#N/A</v>
      </c>
      <c r="M606" s="165" t="e">
        <f>VLOOKUP(tbl2_2!A606,ishod_substance!A:AD,28,0)</f>
        <v>#N/A</v>
      </c>
      <c r="N606" s="4" t="e">
        <f>VLOOKUP(tbl2_2!A606,ishod_substance!A:AD,20,0)</f>
        <v>#N/A</v>
      </c>
      <c r="O606" s="4" t="e">
        <f>VLOOKUP(tbl2_2!A606,ishod_substance!A:AD,21,0)</f>
        <v>#N/A</v>
      </c>
      <c r="P606" s="4" t="e">
        <f>VLOOKUP(tbl2_2!A606,ishod_substance!A:AD,22,0)</f>
        <v>#N/A</v>
      </c>
      <c r="Q606" s="4" t="e">
        <f>VLOOKUP(tbl2_2!A606,ishod_substance!A:AD,23,0)</f>
        <v>#N/A</v>
      </c>
      <c r="R606" s="4" t="e">
        <f>VLOOKUP(tbl2_2!A606,ishod_substance!A:AD,24,0)</f>
        <v>#N/A</v>
      </c>
      <c r="S606" s="4" t="e">
        <f>VLOOKUP(tbl2_2!A606,ishod_substance!A:AD,25,0)</f>
        <v>#N/A</v>
      </c>
      <c r="T606" s="4" t="e">
        <f>VLOOKUP(tbl2_2!A606,ishod_substance!A:AD,26,0)</f>
        <v>#N/A</v>
      </c>
      <c r="U606" s="4" t="e">
        <f>VLOOKUP(tbl2_2!A606,ishod_substance!A:AD,27,0)</f>
        <v>#N/A</v>
      </c>
      <c r="V606" s="166" t="e">
        <f>VLOOKUP(tbl2_2!A606,ishod_substance!A:AD,29,0)</f>
        <v>#N/A</v>
      </c>
      <c r="W606" s="166" t="e">
        <f>VLOOKUP(tbl2_2!A606,ishod_substance!A:AD,29,0)</f>
        <v>#N/A</v>
      </c>
      <c r="X606" s="4" t="e">
        <f>VLOOKUP(tbl2_2!A606,ishod_substance!A:AD,30,0)</f>
        <v>#N/A</v>
      </c>
      <c r="Y606" s="10" t="e">
        <f>VLOOKUP(tbl2_2!A606,ishod_substance!A:AD,7,0)</f>
        <v>#N/A</v>
      </c>
      <c r="Z606" s="9" t="e">
        <f>VLOOKUP(Y606,quide!$A$2:$B$1006,2,0)</f>
        <v>#N/A</v>
      </c>
      <c r="AA606" s="4" t="e">
        <f>VLOOKUP(Y606,quide!$A$2:$J$1006,10,0)</f>
        <v>#N/A</v>
      </c>
      <c r="AB606" s="50" t="e">
        <f>VLOOKUP(tbl2_2!A606,ishod_substance!A:AD,8,0)</f>
        <v>#N/A</v>
      </c>
      <c r="AC606" s="28" t="e">
        <f t="shared" si="10"/>
        <v>#N/A</v>
      </c>
      <c r="AD606" s="27" t="e">
        <f>VLOOKUP(tbl2_2!A606,ishod_substance!A:AD,9,0)</f>
        <v>#N/A</v>
      </c>
      <c r="AE606" s="8" t="e">
        <f>VLOOKUP(tbl2_2!A606,ishod_substance!A:AD,9,0)</f>
        <v>#N/A</v>
      </c>
      <c r="AF606" s="12"/>
    </row>
    <row r="607" spans="1:32" hidden="1" x14ac:dyDescent="0.25">
      <c r="A607">
        <v>599</v>
      </c>
      <c r="B607" s="85">
        <f>IFERROR(IF(OR(AND(ishod_substance!$O$1=3,OR(VLOOKUP('tbl2'!Y607,quide!A:G,7,0)=2,VLOOKUP('tbl2'!Y607,quide!A:G,7,0)=1)),AND(ishod_substance!$O$1=2,VLOOKUP('tbl2'!Y607,quide!A:I,9,0)=1)),1,0),0)</f>
        <v>0</v>
      </c>
      <c r="C607" s="5" t="e">
        <f>VLOOKUP(tbl2_2!A607,ishod_substance!A:P,2,0)</f>
        <v>#N/A</v>
      </c>
      <c r="D607" s="7" t="e">
        <f>VLOOKUP(tbl2_2!A607,ishod_substance!A:P,3,0)</f>
        <v>#N/A</v>
      </c>
      <c r="E607" s="5" t="e">
        <f>VLOOKUP(tbl2_2!A607,ishod_substance!A:P,11,0)</f>
        <v>#N/A</v>
      </c>
      <c r="F607" s="6" t="e">
        <f>VLOOKUP(tbl2_2!A607,ishod_substance!A:P,15,0)</f>
        <v>#N/A</v>
      </c>
      <c r="G607" s="6" t="e">
        <f>VLOOKUP(tbl2_2!A607,ishod_substance!A:P,12,0)&amp;"/"&amp;VLOOKUP(tbl2_2!A607,ishod_substance!A:P,14,0)</f>
        <v>#N/A</v>
      </c>
      <c r="H607" s="29" t="e">
        <f>VLOOKUP(tbl2_2!A607,ishod_substance!A:P,6,0)</f>
        <v>#N/A</v>
      </c>
      <c r="I607" s="10" t="e">
        <f>VLOOKUP(tbl2_2!A607,ishod_substance!A:P,15,0)</f>
        <v>#N/A</v>
      </c>
      <c r="J607" s="10" t="e">
        <f>VLOOKUP(tbl2_2!A607,ishod_substance!A:P,5,0)</f>
        <v>#N/A</v>
      </c>
      <c r="K607" s="84" t="e">
        <f>VLOOKUP(tbl2_2!A607,ishod_substance!A:Q,17,0)</f>
        <v>#N/A</v>
      </c>
      <c r="L607" s="84" t="e">
        <f>VLOOKUP(tbl2_2!A607,ishod_substance!A:R,18,0)</f>
        <v>#N/A</v>
      </c>
      <c r="M607" s="165" t="e">
        <f>VLOOKUP(tbl2_2!A607,ishod_substance!A:AD,28,0)</f>
        <v>#N/A</v>
      </c>
      <c r="N607" s="4" t="e">
        <f>VLOOKUP(tbl2_2!A607,ishod_substance!A:AD,20,0)</f>
        <v>#N/A</v>
      </c>
      <c r="O607" s="4" t="e">
        <f>VLOOKUP(tbl2_2!A607,ishod_substance!A:AD,21,0)</f>
        <v>#N/A</v>
      </c>
      <c r="P607" s="4" t="e">
        <f>VLOOKUP(tbl2_2!A607,ishod_substance!A:AD,22,0)</f>
        <v>#N/A</v>
      </c>
      <c r="Q607" s="4" t="e">
        <f>VLOOKUP(tbl2_2!A607,ishod_substance!A:AD,23,0)</f>
        <v>#N/A</v>
      </c>
      <c r="R607" s="4" t="e">
        <f>VLOOKUP(tbl2_2!A607,ishod_substance!A:AD,24,0)</f>
        <v>#N/A</v>
      </c>
      <c r="S607" s="4" t="e">
        <f>VLOOKUP(tbl2_2!A607,ishod_substance!A:AD,25,0)</f>
        <v>#N/A</v>
      </c>
      <c r="T607" s="4" t="e">
        <f>VLOOKUP(tbl2_2!A607,ishod_substance!A:AD,26,0)</f>
        <v>#N/A</v>
      </c>
      <c r="U607" s="4" t="e">
        <f>VLOOKUP(tbl2_2!A607,ishod_substance!A:AD,27,0)</f>
        <v>#N/A</v>
      </c>
      <c r="V607" s="166" t="e">
        <f>VLOOKUP(tbl2_2!A607,ishod_substance!A:AD,29,0)</f>
        <v>#N/A</v>
      </c>
      <c r="W607" s="166" t="e">
        <f>VLOOKUP(tbl2_2!A607,ishod_substance!A:AD,29,0)</f>
        <v>#N/A</v>
      </c>
      <c r="X607" s="4" t="e">
        <f>VLOOKUP(tbl2_2!A607,ishod_substance!A:AD,30,0)</f>
        <v>#N/A</v>
      </c>
      <c r="Y607" s="10" t="e">
        <f>VLOOKUP(tbl2_2!A607,ishod_substance!A:AD,7,0)</f>
        <v>#N/A</v>
      </c>
      <c r="Z607" s="9" t="e">
        <f>VLOOKUP(Y607,quide!$A$2:$B$1006,2,0)</f>
        <v>#N/A</v>
      </c>
      <c r="AA607" s="4" t="e">
        <f>VLOOKUP(Y607,quide!$A$2:$J$1006,10,0)</f>
        <v>#N/A</v>
      </c>
      <c r="AB607" s="50" t="e">
        <f>VLOOKUP(tbl2_2!A607,ishod_substance!A:AD,8,0)</f>
        <v>#N/A</v>
      </c>
      <c r="AC607" s="28" t="e">
        <f t="shared" si="10"/>
        <v>#N/A</v>
      </c>
      <c r="AD607" s="27" t="e">
        <f>VLOOKUP(tbl2_2!A607,ishod_substance!A:AD,9,0)</f>
        <v>#N/A</v>
      </c>
      <c r="AE607" s="8" t="e">
        <f>VLOOKUP(tbl2_2!A607,ishod_substance!A:AD,9,0)</f>
        <v>#N/A</v>
      </c>
      <c r="AF607" s="12"/>
    </row>
    <row r="608" spans="1:32" hidden="1" x14ac:dyDescent="0.25">
      <c r="A608">
        <v>600</v>
      </c>
      <c r="B608" s="85">
        <f>IFERROR(IF(OR(AND(ishod_substance!$O$1=3,OR(VLOOKUP('tbl2'!Y608,quide!A:G,7,0)=2,VLOOKUP('tbl2'!Y608,quide!A:G,7,0)=1)),AND(ishod_substance!$O$1=2,VLOOKUP('tbl2'!Y608,quide!A:I,9,0)=1)),1,0),0)</f>
        <v>0</v>
      </c>
      <c r="C608" s="5" t="e">
        <f>VLOOKUP(tbl2_2!A608,ishod_substance!A:P,2,0)</f>
        <v>#N/A</v>
      </c>
      <c r="D608" s="7" t="e">
        <f>VLOOKUP(tbl2_2!A608,ishod_substance!A:P,3,0)</f>
        <v>#N/A</v>
      </c>
      <c r="E608" s="5" t="e">
        <f>VLOOKUP(tbl2_2!A608,ishod_substance!A:P,11,0)</f>
        <v>#N/A</v>
      </c>
      <c r="F608" s="6" t="e">
        <f>VLOOKUP(tbl2_2!A608,ishod_substance!A:P,15,0)</f>
        <v>#N/A</v>
      </c>
      <c r="G608" s="6" t="e">
        <f>VLOOKUP(tbl2_2!A608,ishod_substance!A:P,12,0)&amp;"/"&amp;VLOOKUP(tbl2_2!A608,ishod_substance!A:P,14,0)</f>
        <v>#N/A</v>
      </c>
      <c r="H608" s="29" t="e">
        <f>VLOOKUP(tbl2_2!A608,ishod_substance!A:P,6,0)</f>
        <v>#N/A</v>
      </c>
      <c r="I608" s="10" t="e">
        <f>VLOOKUP(tbl2_2!A608,ishod_substance!A:P,15,0)</f>
        <v>#N/A</v>
      </c>
      <c r="J608" s="10" t="e">
        <f>VLOOKUP(tbl2_2!A608,ishod_substance!A:P,5,0)</f>
        <v>#N/A</v>
      </c>
      <c r="K608" s="84" t="e">
        <f>VLOOKUP(tbl2_2!A608,ishod_substance!A:Q,17,0)</f>
        <v>#N/A</v>
      </c>
      <c r="L608" s="84" t="e">
        <f>VLOOKUP(tbl2_2!A608,ishod_substance!A:R,18,0)</f>
        <v>#N/A</v>
      </c>
      <c r="M608" s="165" t="e">
        <f>VLOOKUP(tbl2_2!A608,ishod_substance!A:AD,28,0)</f>
        <v>#N/A</v>
      </c>
      <c r="N608" s="4" t="e">
        <f>VLOOKUP(tbl2_2!A608,ishod_substance!A:AD,20,0)</f>
        <v>#N/A</v>
      </c>
      <c r="O608" s="4" t="e">
        <f>VLOOKUP(tbl2_2!A608,ishod_substance!A:AD,21,0)</f>
        <v>#N/A</v>
      </c>
      <c r="P608" s="4" t="e">
        <f>VLOOKUP(tbl2_2!A608,ishod_substance!A:AD,22,0)</f>
        <v>#N/A</v>
      </c>
      <c r="Q608" s="4" t="e">
        <f>VLOOKUP(tbl2_2!A608,ishod_substance!A:AD,23,0)</f>
        <v>#N/A</v>
      </c>
      <c r="R608" s="4" t="e">
        <f>VLOOKUP(tbl2_2!A608,ishod_substance!A:AD,24,0)</f>
        <v>#N/A</v>
      </c>
      <c r="S608" s="4" t="e">
        <f>VLOOKUP(tbl2_2!A608,ishod_substance!A:AD,25,0)</f>
        <v>#N/A</v>
      </c>
      <c r="T608" s="4" t="e">
        <f>VLOOKUP(tbl2_2!A608,ishod_substance!A:AD,26,0)</f>
        <v>#N/A</v>
      </c>
      <c r="U608" s="4" t="e">
        <f>VLOOKUP(tbl2_2!A608,ishod_substance!A:AD,27,0)</f>
        <v>#N/A</v>
      </c>
      <c r="V608" s="166" t="e">
        <f>VLOOKUP(tbl2_2!A608,ishod_substance!A:AD,29,0)</f>
        <v>#N/A</v>
      </c>
      <c r="W608" s="166" t="e">
        <f>VLOOKUP(tbl2_2!A608,ishod_substance!A:AD,29,0)</f>
        <v>#N/A</v>
      </c>
      <c r="X608" s="4" t="e">
        <f>VLOOKUP(tbl2_2!A608,ishod_substance!A:AD,30,0)</f>
        <v>#N/A</v>
      </c>
      <c r="Y608" s="10" t="e">
        <f>VLOOKUP(tbl2_2!A608,ishod_substance!A:AD,7,0)</f>
        <v>#N/A</v>
      </c>
      <c r="Z608" s="9" t="e">
        <f>VLOOKUP(Y608,quide!$A$2:$B$1006,2,0)</f>
        <v>#N/A</v>
      </c>
      <c r="AA608" s="4" t="e">
        <f>VLOOKUP(Y608,quide!$A$2:$J$1006,10,0)</f>
        <v>#N/A</v>
      </c>
      <c r="AB608" s="50" t="e">
        <f>VLOOKUP(tbl2_2!A608,ishod_substance!A:AD,8,0)</f>
        <v>#N/A</v>
      </c>
      <c r="AC608" s="28" t="e">
        <f t="shared" si="10"/>
        <v>#N/A</v>
      </c>
      <c r="AD608" s="27" t="e">
        <f>VLOOKUP(tbl2_2!A608,ishod_substance!A:AD,9,0)</f>
        <v>#N/A</v>
      </c>
      <c r="AE608" s="8" t="e">
        <f>VLOOKUP(tbl2_2!A608,ishod_substance!A:AD,9,0)</f>
        <v>#N/A</v>
      </c>
      <c r="AF608" s="12"/>
    </row>
    <row r="609" spans="1:32" hidden="1" x14ac:dyDescent="0.25">
      <c r="A609">
        <v>601</v>
      </c>
      <c r="B609" s="85">
        <f>IFERROR(IF(OR(AND(ishod_substance!$O$1=3,OR(VLOOKUP('tbl2'!Y609,quide!A:G,7,0)=2,VLOOKUP('tbl2'!Y609,quide!A:G,7,0)=1)),AND(ishod_substance!$O$1=2,VLOOKUP('tbl2'!Y609,quide!A:I,9,0)=1)),1,0),0)</f>
        <v>0</v>
      </c>
      <c r="C609" s="5" t="e">
        <f>VLOOKUP(tbl2_2!A609,ishod_substance!A:P,2,0)</f>
        <v>#N/A</v>
      </c>
      <c r="D609" s="7" t="e">
        <f>VLOOKUP(tbl2_2!A609,ishod_substance!A:P,3,0)</f>
        <v>#N/A</v>
      </c>
      <c r="E609" s="5" t="e">
        <f>VLOOKUP(tbl2_2!A609,ishod_substance!A:P,11,0)</f>
        <v>#N/A</v>
      </c>
      <c r="F609" s="6" t="e">
        <f>VLOOKUP(tbl2_2!A609,ishod_substance!A:P,15,0)</f>
        <v>#N/A</v>
      </c>
      <c r="G609" s="6" t="e">
        <f>VLOOKUP(tbl2_2!A609,ishod_substance!A:P,12,0)&amp;"/"&amp;VLOOKUP(tbl2_2!A609,ishod_substance!A:P,14,0)</f>
        <v>#N/A</v>
      </c>
      <c r="H609" s="29" t="e">
        <f>VLOOKUP(tbl2_2!A609,ishod_substance!A:P,6,0)</f>
        <v>#N/A</v>
      </c>
      <c r="I609" s="10" t="e">
        <f>VLOOKUP(tbl2_2!A609,ishod_substance!A:P,15,0)</f>
        <v>#N/A</v>
      </c>
      <c r="J609" s="10" t="e">
        <f>VLOOKUP(tbl2_2!A609,ishod_substance!A:P,5,0)</f>
        <v>#N/A</v>
      </c>
      <c r="K609" s="84" t="e">
        <f>VLOOKUP(tbl2_2!A609,ishod_substance!A:Q,17,0)</f>
        <v>#N/A</v>
      </c>
      <c r="L609" s="84" t="e">
        <f>VLOOKUP(tbl2_2!A609,ishod_substance!A:R,18,0)</f>
        <v>#N/A</v>
      </c>
      <c r="M609" s="165" t="e">
        <f>VLOOKUP(tbl2_2!A609,ishod_substance!A:AD,28,0)</f>
        <v>#N/A</v>
      </c>
      <c r="N609" s="4" t="e">
        <f>VLOOKUP(tbl2_2!A609,ishod_substance!A:AD,20,0)</f>
        <v>#N/A</v>
      </c>
      <c r="O609" s="4" t="e">
        <f>VLOOKUP(tbl2_2!A609,ishod_substance!A:AD,21,0)</f>
        <v>#N/A</v>
      </c>
      <c r="P609" s="4" t="e">
        <f>VLOOKUP(tbl2_2!A609,ishod_substance!A:AD,22,0)</f>
        <v>#N/A</v>
      </c>
      <c r="Q609" s="4" t="e">
        <f>VLOOKUP(tbl2_2!A609,ishod_substance!A:AD,23,0)</f>
        <v>#N/A</v>
      </c>
      <c r="R609" s="4" t="e">
        <f>VLOOKUP(tbl2_2!A609,ishod_substance!A:AD,24,0)</f>
        <v>#N/A</v>
      </c>
      <c r="S609" s="4" t="e">
        <f>VLOOKUP(tbl2_2!A609,ishod_substance!A:AD,25,0)</f>
        <v>#N/A</v>
      </c>
      <c r="T609" s="4" t="e">
        <f>VLOOKUP(tbl2_2!A609,ishod_substance!A:AD,26,0)</f>
        <v>#N/A</v>
      </c>
      <c r="U609" s="4" t="e">
        <f>VLOOKUP(tbl2_2!A609,ishod_substance!A:AD,27,0)</f>
        <v>#N/A</v>
      </c>
      <c r="V609" s="166" t="e">
        <f>VLOOKUP(tbl2_2!A609,ishod_substance!A:AD,29,0)</f>
        <v>#N/A</v>
      </c>
      <c r="W609" s="166" t="e">
        <f>VLOOKUP(tbl2_2!A609,ishod_substance!A:AD,29,0)</f>
        <v>#N/A</v>
      </c>
      <c r="X609" s="4" t="e">
        <f>VLOOKUP(tbl2_2!A609,ishod_substance!A:AD,30,0)</f>
        <v>#N/A</v>
      </c>
      <c r="Y609" s="10" t="e">
        <f>VLOOKUP(tbl2_2!A609,ishod_substance!A:AD,7,0)</f>
        <v>#N/A</v>
      </c>
      <c r="Z609" s="9" t="e">
        <f>VLOOKUP(Y609,quide!$A$2:$B$1006,2,0)</f>
        <v>#N/A</v>
      </c>
      <c r="AA609" s="4" t="e">
        <f>VLOOKUP(Y609,quide!$A$2:$J$1006,10,0)</f>
        <v>#N/A</v>
      </c>
      <c r="AB609" s="50" t="e">
        <f>VLOOKUP(tbl2_2!A609,ishod_substance!A:AD,8,0)</f>
        <v>#N/A</v>
      </c>
      <c r="AC609" s="28" t="e">
        <f t="shared" si="10"/>
        <v>#N/A</v>
      </c>
      <c r="AD609" s="27" t="e">
        <f>VLOOKUP(tbl2_2!A609,ishod_substance!A:AD,9,0)</f>
        <v>#N/A</v>
      </c>
      <c r="AE609" s="8" t="e">
        <f>VLOOKUP(tbl2_2!A609,ishod_substance!A:AD,9,0)</f>
        <v>#N/A</v>
      </c>
      <c r="AF609" s="12"/>
    </row>
    <row r="610" spans="1:32" hidden="1" x14ac:dyDescent="0.25">
      <c r="A610">
        <v>602</v>
      </c>
      <c r="B610" s="85">
        <f>IFERROR(IF(OR(AND(ishod_substance!$O$1=3,OR(VLOOKUP('tbl2'!Y610,quide!A:G,7,0)=2,VLOOKUP('tbl2'!Y610,quide!A:G,7,0)=1)),AND(ishod_substance!$O$1=2,VLOOKUP('tbl2'!Y610,quide!A:I,9,0)=1)),1,0),0)</f>
        <v>0</v>
      </c>
      <c r="C610" s="5" t="e">
        <f>VLOOKUP(tbl2_2!A610,ishod_substance!A:P,2,0)</f>
        <v>#N/A</v>
      </c>
      <c r="D610" s="7" t="e">
        <f>VLOOKUP(tbl2_2!A610,ishod_substance!A:P,3,0)</f>
        <v>#N/A</v>
      </c>
      <c r="E610" s="5" t="e">
        <f>VLOOKUP(tbl2_2!A610,ishod_substance!A:P,11,0)</f>
        <v>#N/A</v>
      </c>
      <c r="F610" s="6" t="e">
        <f>VLOOKUP(tbl2_2!A610,ishod_substance!A:P,15,0)</f>
        <v>#N/A</v>
      </c>
      <c r="G610" s="6" t="e">
        <f>VLOOKUP(tbl2_2!A610,ishod_substance!A:P,12,0)&amp;"/"&amp;VLOOKUP(tbl2_2!A610,ishod_substance!A:P,14,0)</f>
        <v>#N/A</v>
      </c>
      <c r="H610" s="29" t="e">
        <f>VLOOKUP(tbl2_2!A610,ishod_substance!A:P,6,0)</f>
        <v>#N/A</v>
      </c>
      <c r="I610" s="10" t="e">
        <f>VLOOKUP(tbl2_2!A610,ishod_substance!A:P,15,0)</f>
        <v>#N/A</v>
      </c>
      <c r="J610" s="10" t="e">
        <f>VLOOKUP(tbl2_2!A610,ishod_substance!A:P,5,0)</f>
        <v>#N/A</v>
      </c>
      <c r="K610" s="84" t="e">
        <f>VLOOKUP(tbl2_2!A610,ishod_substance!A:Q,17,0)</f>
        <v>#N/A</v>
      </c>
      <c r="L610" s="84" t="e">
        <f>VLOOKUP(tbl2_2!A610,ishod_substance!A:R,18,0)</f>
        <v>#N/A</v>
      </c>
      <c r="M610" s="165" t="e">
        <f>VLOOKUP(tbl2_2!A610,ishod_substance!A:AD,28,0)</f>
        <v>#N/A</v>
      </c>
      <c r="N610" s="4" t="e">
        <f>VLOOKUP(tbl2_2!A610,ishod_substance!A:AD,20,0)</f>
        <v>#N/A</v>
      </c>
      <c r="O610" s="4" t="e">
        <f>VLOOKUP(tbl2_2!A610,ishod_substance!A:AD,21,0)</f>
        <v>#N/A</v>
      </c>
      <c r="P610" s="4" t="e">
        <f>VLOOKUP(tbl2_2!A610,ishod_substance!A:AD,22,0)</f>
        <v>#N/A</v>
      </c>
      <c r="Q610" s="4" t="e">
        <f>VLOOKUP(tbl2_2!A610,ishod_substance!A:AD,23,0)</f>
        <v>#N/A</v>
      </c>
      <c r="R610" s="4" t="e">
        <f>VLOOKUP(tbl2_2!A610,ishod_substance!A:AD,24,0)</f>
        <v>#N/A</v>
      </c>
      <c r="S610" s="4" t="e">
        <f>VLOOKUP(tbl2_2!A610,ishod_substance!A:AD,25,0)</f>
        <v>#N/A</v>
      </c>
      <c r="T610" s="4" t="e">
        <f>VLOOKUP(tbl2_2!A610,ishod_substance!A:AD,26,0)</f>
        <v>#N/A</v>
      </c>
      <c r="U610" s="4" t="e">
        <f>VLOOKUP(tbl2_2!A610,ishod_substance!A:AD,27,0)</f>
        <v>#N/A</v>
      </c>
      <c r="V610" s="166" t="e">
        <f>VLOOKUP(tbl2_2!A610,ishod_substance!A:AD,29,0)</f>
        <v>#N/A</v>
      </c>
      <c r="W610" s="166" t="e">
        <f>VLOOKUP(tbl2_2!A610,ishod_substance!A:AD,29,0)</f>
        <v>#N/A</v>
      </c>
      <c r="X610" s="4" t="e">
        <f>VLOOKUP(tbl2_2!A610,ishod_substance!A:AD,30,0)</f>
        <v>#N/A</v>
      </c>
      <c r="Y610" s="10" t="e">
        <f>VLOOKUP(tbl2_2!A610,ishod_substance!A:AD,7,0)</f>
        <v>#N/A</v>
      </c>
      <c r="Z610" s="9" t="e">
        <f>VLOOKUP(Y610,quide!$A$2:$B$1006,2,0)</f>
        <v>#N/A</v>
      </c>
      <c r="AA610" s="4" t="e">
        <f>VLOOKUP(Y610,quide!$A$2:$J$1006,10,0)</f>
        <v>#N/A</v>
      </c>
      <c r="AB610" s="50" t="e">
        <f>VLOOKUP(tbl2_2!A610,ishod_substance!A:AD,8,0)</f>
        <v>#N/A</v>
      </c>
      <c r="AC610" s="28" t="e">
        <f t="shared" si="10"/>
        <v>#N/A</v>
      </c>
      <c r="AD610" s="27" t="e">
        <f>VLOOKUP(tbl2_2!A610,ishod_substance!A:AD,9,0)</f>
        <v>#N/A</v>
      </c>
      <c r="AE610" s="8" t="e">
        <f>VLOOKUP(tbl2_2!A610,ishod_substance!A:AD,9,0)</f>
        <v>#N/A</v>
      </c>
      <c r="AF610" s="12"/>
    </row>
    <row r="611" spans="1:32" hidden="1" x14ac:dyDescent="0.25">
      <c r="A611">
        <v>603</v>
      </c>
      <c r="B611" s="85">
        <f>IFERROR(IF(OR(AND(ishod_substance!$O$1=3,OR(VLOOKUP('tbl2'!Y611,quide!A:G,7,0)=2,VLOOKUP('tbl2'!Y611,quide!A:G,7,0)=1)),AND(ishod_substance!$O$1=2,VLOOKUP('tbl2'!Y611,quide!A:I,9,0)=1)),1,0),0)</f>
        <v>0</v>
      </c>
      <c r="C611" s="5" t="e">
        <f>VLOOKUP(tbl2_2!A611,ishod_substance!A:P,2,0)</f>
        <v>#N/A</v>
      </c>
      <c r="D611" s="7" t="e">
        <f>VLOOKUP(tbl2_2!A611,ishod_substance!A:P,3,0)</f>
        <v>#N/A</v>
      </c>
      <c r="E611" s="5" t="e">
        <f>VLOOKUP(tbl2_2!A611,ishod_substance!A:P,11,0)</f>
        <v>#N/A</v>
      </c>
      <c r="F611" s="6" t="e">
        <f>VLOOKUP(tbl2_2!A611,ishod_substance!A:P,15,0)</f>
        <v>#N/A</v>
      </c>
      <c r="G611" s="6" t="e">
        <f>VLOOKUP(tbl2_2!A611,ishod_substance!A:P,12,0)&amp;"/"&amp;VLOOKUP(tbl2_2!A611,ishod_substance!A:P,14,0)</f>
        <v>#N/A</v>
      </c>
      <c r="H611" s="29" t="e">
        <f>VLOOKUP(tbl2_2!A611,ishod_substance!A:P,6,0)</f>
        <v>#N/A</v>
      </c>
      <c r="I611" s="10" t="e">
        <f>VLOOKUP(tbl2_2!A611,ishod_substance!A:P,15,0)</f>
        <v>#N/A</v>
      </c>
      <c r="J611" s="10" t="e">
        <f>VLOOKUP(tbl2_2!A611,ishod_substance!A:P,5,0)</f>
        <v>#N/A</v>
      </c>
      <c r="K611" s="84" t="e">
        <f>VLOOKUP(tbl2_2!A611,ishod_substance!A:Q,17,0)</f>
        <v>#N/A</v>
      </c>
      <c r="L611" s="84" t="e">
        <f>VLOOKUP(tbl2_2!A611,ishod_substance!A:R,18,0)</f>
        <v>#N/A</v>
      </c>
      <c r="M611" s="165" t="e">
        <f>VLOOKUP(tbl2_2!A611,ishod_substance!A:AD,28,0)</f>
        <v>#N/A</v>
      </c>
      <c r="N611" s="4" t="e">
        <f>VLOOKUP(tbl2_2!A611,ishod_substance!A:AD,20,0)</f>
        <v>#N/A</v>
      </c>
      <c r="O611" s="4" t="e">
        <f>VLOOKUP(tbl2_2!A611,ishod_substance!A:AD,21,0)</f>
        <v>#N/A</v>
      </c>
      <c r="P611" s="4" t="e">
        <f>VLOOKUP(tbl2_2!A611,ishod_substance!A:AD,22,0)</f>
        <v>#N/A</v>
      </c>
      <c r="Q611" s="4" t="e">
        <f>VLOOKUP(tbl2_2!A611,ishod_substance!A:AD,23,0)</f>
        <v>#N/A</v>
      </c>
      <c r="R611" s="4" t="e">
        <f>VLOOKUP(tbl2_2!A611,ishod_substance!A:AD,24,0)</f>
        <v>#N/A</v>
      </c>
      <c r="S611" s="4" t="e">
        <f>VLOOKUP(tbl2_2!A611,ishod_substance!A:AD,25,0)</f>
        <v>#N/A</v>
      </c>
      <c r="T611" s="4" t="e">
        <f>VLOOKUP(tbl2_2!A611,ishod_substance!A:AD,26,0)</f>
        <v>#N/A</v>
      </c>
      <c r="U611" s="4" t="e">
        <f>VLOOKUP(tbl2_2!A611,ishod_substance!A:AD,27,0)</f>
        <v>#N/A</v>
      </c>
      <c r="V611" s="166" t="e">
        <f>VLOOKUP(tbl2_2!A611,ishod_substance!A:AD,29,0)</f>
        <v>#N/A</v>
      </c>
      <c r="W611" s="166" t="e">
        <f>VLOOKUP(tbl2_2!A611,ishod_substance!A:AD,29,0)</f>
        <v>#N/A</v>
      </c>
      <c r="X611" s="4" t="e">
        <f>VLOOKUP(tbl2_2!A611,ishod_substance!A:AD,30,0)</f>
        <v>#N/A</v>
      </c>
      <c r="Y611" s="10" t="e">
        <f>VLOOKUP(tbl2_2!A611,ishod_substance!A:AD,7,0)</f>
        <v>#N/A</v>
      </c>
      <c r="Z611" s="9" t="e">
        <f>VLOOKUP(Y611,quide!$A$2:$B$1006,2,0)</f>
        <v>#N/A</v>
      </c>
      <c r="AA611" s="4" t="e">
        <f>VLOOKUP(Y611,quide!$A$2:$J$1006,10,0)</f>
        <v>#N/A</v>
      </c>
      <c r="AB611" s="50" t="e">
        <f>VLOOKUP(tbl2_2!A611,ishod_substance!A:AD,8,0)</f>
        <v>#N/A</v>
      </c>
      <c r="AC611" s="28" t="e">
        <f t="shared" si="10"/>
        <v>#N/A</v>
      </c>
      <c r="AD611" s="27" t="e">
        <f>VLOOKUP(tbl2_2!A611,ishod_substance!A:AD,9,0)</f>
        <v>#N/A</v>
      </c>
      <c r="AE611" s="8" t="e">
        <f>VLOOKUP(tbl2_2!A611,ishod_substance!A:AD,9,0)</f>
        <v>#N/A</v>
      </c>
      <c r="AF611" s="12"/>
    </row>
    <row r="612" spans="1:32" hidden="1" x14ac:dyDescent="0.25">
      <c r="A612">
        <v>604</v>
      </c>
      <c r="B612" s="85">
        <f>IFERROR(IF(OR(AND(ishod_substance!$O$1=3,OR(VLOOKUP('tbl2'!Y612,quide!A:G,7,0)=2,VLOOKUP('tbl2'!Y612,quide!A:G,7,0)=1)),AND(ishod_substance!$O$1=2,VLOOKUP('tbl2'!Y612,quide!A:I,9,0)=1)),1,0),0)</f>
        <v>0</v>
      </c>
      <c r="C612" s="5" t="e">
        <f>VLOOKUP(tbl2_2!A612,ishod_substance!A:P,2,0)</f>
        <v>#N/A</v>
      </c>
      <c r="D612" s="7" t="e">
        <f>VLOOKUP(tbl2_2!A612,ishod_substance!A:P,3,0)</f>
        <v>#N/A</v>
      </c>
      <c r="E612" s="5" t="e">
        <f>VLOOKUP(tbl2_2!A612,ishod_substance!A:P,11,0)</f>
        <v>#N/A</v>
      </c>
      <c r="F612" s="6" t="e">
        <f>VLOOKUP(tbl2_2!A612,ishod_substance!A:P,15,0)</f>
        <v>#N/A</v>
      </c>
      <c r="G612" s="6" t="e">
        <f>VLOOKUP(tbl2_2!A612,ishod_substance!A:P,12,0)&amp;"/"&amp;VLOOKUP(tbl2_2!A612,ishod_substance!A:P,14,0)</f>
        <v>#N/A</v>
      </c>
      <c r="H612" s="29" t="e">
        <f>VLOOKUP(tbl2_2!A612,ishod_substance!A:P,6,0)</f>
        <v>#N/A</v>
      </c>
      <c r="I612" s="10" t="e">
        <f>VLOOKUP(tbl2_2!A612,ishod_substance!A:P,15,0)</f>
        <v>#N/A</v>
      </c>
      <c r="J612" s="10" t="e">
        <f>VLOOKUP(tbl2_2!A612,ishod_substance!A:P,5,0)</f>
        <v>#N/A</v>
      </c>
      <c r="K612" s="84" t="e">
        <f>VLOOKUP(tbl2_2!A612,ishod_substance!A:Q,17,0)</f>
        <v>#N/A</v>
      </c>
      <c r="L612" s="84" t="e">
        <f>VLOOKUP(tbl2_2!A612,ishod_substance!A:R,18,0)</f>
        <v>#N/A</v>
      </c>
      <c r="M612" s="165" t="e">
        <f>VLOOKUP(tbl2_2!A612,ishod_substance!A:AD,28,0)</f>
        <v>#N/A</v>
      </c>
      <c r="N612" s="4" t="e">
        <f>VLOOKUP(tbl2_2!A612,ishod_substance!A:AD,20,0)</f>
        <v>#N/A</v>
      </c>
      <c r="O612" s="4" t="e">
        <f>VLOOKUP(tbl2_2!A612,ishod_substance!A:AD,21,0)</f>
        <v>#N/A</v>
      </c>
      <c r="P612" s="4" t="e">
        <f>VLOOKUP(tbl2_2!A612,ishod_substance!A:AD,22,0)</f>
        <v>#N/A</v>
      </c>
      <c r="Q612" s="4" t="e">
        <f>VLOOKUP(tbl2_2!A612,ishod_substance!A:AD,23,0)</f>
        <v>#N/A</v>
      </c>
      <c r="R612" s="4" t="e">
        <f>VLOOKUP(tbl2_2!A612,ishod_substance!A:AD,24,0)</f>
        <v>#N/A</v>
      </c>
      <c r="S612" s="4" t="e">
        <f>VLOOKUP(tbl2_2!A612,ishod_substance!A:AD,25,0)</f>
        <v>#N/A</v>
      </c>
      <c r="T612" s="4" t="e">
        <f>VLOOKUP(tbl2_2!A612,ishod_substance!A:AD,26,0)</f>
        <v>#N/A</v>
      </c>
      <c r="U612" s="4" t="e">
        <f>VLOOKUP(tbl2_2!A612,ishod_substance!A:AD,27,0)</f>
        <v>#N/A</v>
      </c>
      <c r="V612" s="166" t="e">
        <f>VLOOKUP(tbl2_2!A612,ishod_substance!A:AD,29,0)</f>
        <v>#N/A</v>
      </c>
      <c r="W612" s="166" t="e">
        <f>VLOOKUP(tbl2_2!A612,ishod_substance!A:AD,29,0)</f>
        <v>#N/A</v>
      </c>
      <c r="X612" s="4" t="e">
        <f>VLOOKUP(tbl2_2!A612,ishod_substance!A:AD,30,0)</f>
        <v>#N/A</v>
      </c>
      <c r="Y612" s="10" t="e">
        <f>VLOOKUP(tbl2_2!A612,ishod_substance!A:AD,7,0)</f>
        <v>#N/A</v>
      </c>
      <c r="Z612" s="9" t="e">
        <f>VLOOKUP(Y612,quide!$A$2:$B$1006,2,0)</f>
        <v>#N/A</v>
      </c>
      <c r="AA612" s="4" t="e">
        <f>VLOOKUP(Y612,quide!$A$2:$J$1006,10,0)</f>
        <v>#N/A</v>
      </c>
      <c r="AB612" s="50" t="e">
        <f>VLOOKUP(tbl2_2!A612,ishod_substance!A:AD,8,0)</f>
        <v>#N/A</v>
      </c>
      <c r="AC612" s="28" t="e">
        <f t="shared" si="10"/>
        <v>#N/A</v>
      </c>
      <c r="AD612" s="27" t="e">
        <f>VLOOKUP(tbl2_2!A612,ishod_substance!A:AD,9,0)</f>
        <v>#N/A</v>
      </c>
      <c r="AE612" s="8" t="e">
        <f>VLOOKUP(tbl2_2!A612,ishod_substance!A:AD,9,0)</f>
        <v>#N/A</v>
      </c>
      <c r="AF612" s="12"/>
    </row>
    <row r="613" spans="1:32" hidden="1" x14ac:dyDescent="0.25">
      <c r="A613">
        <v>605</v>
      </c>
      <c r="B613" s="85">
        <f>IFERROR(IF(OR(AND(ishod_substance!$O$1=3,OR(VLOOKUP('tbl2'!Y613,quide!A:G,7,0)=2,VLOOKUP('tbl2'!Y613,quide!A:G,7,0)=1)),AND(ishod_substance!$O$1=2,VLOOKUP('tbl2'!Y613,quide!A:I,9,0)=1)),1,0),0)</f>
        <v>0</v>
      </c>
      <c r="C613" s="5" t="e">
        <f>VLOOKUP(tbl2_2!A613,ishod_substance!A:P,2,0)</f>
        <v>#N/A</v>
      </c>
      <c r="D613" s="7" t="e">
        <f>VLOOKUP(tbl2_2!A613,ishod_substance!A:P,3,0)</f>
        <v>#N/A</v>
      </c>
      <c r="E613" s="5" t="e">
        <f>VLOOKUP(tbl2_2!A613,ishod_substance!A:P,11,0)</f>
        <v>#N/A</v>
      </c>
      <c r="F613" s="6" t="e">
        <f>VLOOKUP(tbl2_2!A613,ishod_substance!A:P,15,0)</f>
        <v>#N/A</v>
      </c>
      <c r="G613" s="6" t="e">
        <f>VLOOKUP(tbl2_2!A613,ishod_substance!A:P,12,0)&amp;"/"&amp;VLOOKUP(tbl2_2!A613,ishod_substance!A:P,14,0)</f>
        <v>#N/A</v>
      </c>
      <c r="H613" s="29" t="e">
        <f>VLOOKUP(tbl2_2!A613,ishod_substance!A:P,6,0)</f>
        <v>#N/A</v>
      </c>
      <c r="I613" s="10" t="e">
        <f>VLOOKUP(tbl2_2!A613,ishod_substance!A:P,15,0)</f>
        <v>#N/A</v>
      </c>
      <c r="J613" s="10" t="e">
        <f>VLOOKUP(tbl2_2!A613,ishod_substance!A:P,5,0)</f>
        <v>#N/A</v>
      </c>
      <c r="K613" s="84" t="e">
        <f>VLOOKUP(tbl2_2!A613,ishod_substance!A:Q,17,0)</f>
        <v>#N/A</v>
      </c>
      <c r="L613" s="84" t="e">
        <f>VLOOKUP(tbl2_2!A613,ishod_substance!A:R,18,0)</f>
        <v>#N/A</v>
      </c>
      <c r="M613" s="165" t="e">
        <f>VLOOKUP(tbl2_2!A613,ishod_substance!A:AD,28,0)</f>
        <v>#N/A</v>
      </c>
      <c r="N613" s="4" t="e">
        <f>VLOOKUP(tbl2_2!A613,ishod_substance!A:AD,20,0)</f>
        <v>#N/A</v>
      </c>
      <c r="O613" s="4" t="e">
        <f>VLOOKUP(tbl2_2!A613,ishod_substance!A:AD,21,0)</f>
        <v>#N/A</v>
      </c>
      <c r="P613" s="4" t="e">
        <f>VLOOKUP(tbl2_2!A613,ishod_substance!A:AD,22,0)</f>
        <v>#N/A</v>
      </c>
      <c r="Q613" s="4" t="e">
        <f>VLOOKUP(tbl2_2!A613,ishod_substance!A:AD,23,0)</f>
        <v>#N/A</v>
      </c>
      <c r="R613" s="4" t="e">
        <f>VLOOKUP(tbl2_2!A613,ishod_substance!A:AD,24,0)</f>
        <v>#N/A</v>
      </c>
      <c r="S613" s="4" t="e">
        <f>VLOOKUP(tbl2_2!A613,ishod_substance!A:AD,25,0)</f>
        <v>#N/A</v>
      </c>
      <c r="T613" s="4" t="e">
        <f>VLOOKUP(tbl2_2!A613,ishod_substance!A:AD,26,0)</f>
        <v>#N/A</v>
      </c>
      <c r="U613" s="4" t="e">
        <f>VLOOKUP(tbl2_2!A613,ishod_substance!A:AD,27,0)</f>
        <v>#N/A</v>
      </c>
      <c r="V613" s="166" t="e">
        <f>VLOOKUP(tbl2_2!A613,ishod_substance!A:AD,29,0)</f>
        <v>#N/A</v>
      </c>
      <c r="W613" s="166" t="e">
        <f>VLOOKUP(tbl2_2!A613,ishod_substance!A:AD,29,0)</f>
        <v>#N/A</v>
      </c>
      <c r="X613" s="4" t="e">
        <f>VLOOKUP(tbl2_2!A613,ishod_substance!A:AD,30,0)</f>
        <v>#N/A</v>
      </c>
      <c r="Y613" s="10" t="e">
        <f>VLOOKUP(tbl2_2!A613,ishod_substance!A:AD,7,0)</f>
        <v>#N/A</v>
      </c>
      <c r="Z613" s="9" t="e">
        <f>VLOOKUP(Y613,quide!$A$2:$B$1006,2,0)</f>
        <v>#N/A</v>
      </c>
      <c r="AA613" s="4" t="e">
        <f>VLOOKUP(Y613,quide!$A$2:$J$1006,10,0)</f>
        <v>#N/A</v>
      </c>
      <c r="AB613" s="50" t="e">
        <f>VLOOKUP(tbl2_2!A613,ishod_substance!A:AD,8,0)</f>
        <v>#N/A</v>
      </c>
      <c r="AC613" s="28" t="e">
        <f t="shared" si="10"/>
        <v>#N/A</v>
      </c>
      <c r="AD613" s="27" t="e">
        <f>VLOOKUP(tbl2_2!A613,ishod_substance!A:AD,9,0)</f>
        <v>#N/A</v>
      </c>
      <c r="AE613" s="8" t="e">
        <f>VLOOKUP(tbl2_2!A613,ishod_substance!A:AD,9,0)</f>
        <v>#N/A</v>
      </c>
      <c r="AF613" s="12"/>
    </row>
    <row r="614" spans="1:32" hidden="1" x14ac:dyDescent="0.25">
      <c r="A614">
        <v>606</v>
      </c>
      <c r="B614" s="85">
        <f>IFERROR(IF(OR(AND(ishod_substance!$O$1=3,OR(VLOOKUP('tbl2'!Y614,quide!A:G,7,0)=2,VLOOKUP('tbl2'!Y614,quide!A:G,7,0)=1)),AND(ishod_substance!$O$1=2,VLOOKUP('tbl2'!Y614,quide!A:I,9,0)=1)),1,0),0)</f>
        <v>0</v>
      </c>
      <c r="C614" s="5" t="e">
        <f>VLOOKUP(tbl2_2!A614,ishod_substance!A:P,2,0)</f>
        <v>#N/A</v>
      </c>
      <c r="D614" s="7" t="e">
        <f>VLOOKUP(tbl2_2!A614,ishod_substance!A:P,3,0)</f>
        <v>#N/A</v>
      </c>
      <c r="E614" s="5" t="e">
        <f>VLOOKUP(tbl2_2!A614,ishod_substance!A:P,11,0)</f>
        <v>#N/A</v>
      </c>
      <c r="F614" s="6" t="e">
        <f>VLOOKUP(tbl2_2!A614,ishod_substance!A:P,15,0)</f>
        <v>#N/A</v>
      </c>
      <c r="G614" s="6" t="e">
        <f>VLOOKUP(tbl2_2!A614,ishod_substance!A:P,12,0)&amp;"/"&amp;VLOOKUP(tbl2_2!A614,ishod_substance!A:P,14,0)</f>
        <v>#N/A</v>
      </c>
      <c r="H614" s="29" t="e">
        <f>VLOOKUP(tbl2_2!A614,ishod_substance!A:P,6,0)</f>
        <v>#N/A</v>
      </c>
      <c r="I614" s="10" t="e">
        <f>VLOOKUP(tbl2_2!A614,ishod_substance!A:P,15,0)</f>
        <v>#N/A</v>
      </c>
      <c r="J614" s="10" t="e">
        <f>VLOOKUP(tbl2_2!A614,ishod_substance!A:P,5,0)</f>
        <v>#N/A</v>
      </c>
      <c r="K614" s="84" t="e">
        <f>VLOOKUP(tbl2_2!A614,ishod_substance!A:Q,17,0)</f>
        <v>#N/A</v>
      </c>
      <c r="L614" s="84" t="e">
        <f>VLOOKUP(tbl2_2!A614,ishod_substance!A:R,18,0)</f>
        <v>#N/A</v>
      </c>
      <c r="M614" s="165" t="e">
        <f>VLOOKUP(tbl2_2!A614,ishod_substance!A:AD,28,0)</f>
        <v>#N/A</v>
      </c>
      <c r="N614" s="4" t="e">
        <f>VLOOKUP(tbl2_2!A614,ishod_substance!A:AD,20,0)</f>
        <v>#N/A</v>
      </c>
      <c r="O614" s="4" t="e">
        <f>VLOOKUP(tbl2_2!A614,ishod_substance!A:AD,21,0)</f>
        <v>#N/A</v>
      </c>
      <c r="P614" s="4" t="e">
        <f>VLOOKUP(tbl2_2!A614,ishod_substance!A:AD,22,0)</f>
        <v>#N/A</v>
      </c>
      <c r="Q614" s="4" t="e">
        <f>VLOOKUP(tbl2_2!A614,ishod_substance!A:AD,23,0)</f>
        <v>#N/A</v>
      </c>
      <c r="R614" s="4" t="e">
        <f>VLOOKUP(tbl2_2!A614,ishod_substance!A:AD,24,0)</f>
        <v>#N/A</v>
      </c>
      <c r="S614" s="4" t="e">
        <f>VLOOKUP(tbl2_2!A614,ishod_substance!A:AD,25,0)</f>
        <v>#N/A</v>
      </c>
      <c r="T614" s="4" t="e">
        <f>VLOOKUP(tbl2_2!A614,ishod_substance!A:AD,26,0)</f>
        <v>#N/A</v>
      </c>
      <c r="U614" s="4" t="e">
        <f>VLOOKUP(tbl2_2!A614,ishod_substance!A:AD,27,0)</f>
        <v>#N/A</v>
      </c>
      <c r="V614" s="166" t="e">
        <f>VLOOKUP(tbl2_2!A614,ishod_substance!A:AD,29,0)</f>
        <v>#N/A</v>
      </c>
      <c r="W614" s="166" t="e">
        <f>VLOOKUP(tbl2_2!A614,ishod_substance!A:AD,29,0)</f>
        <v>#N/A</v>
      </c>
      <c r="X614" s="4" t="e">
        <f>VLOOKUP(tbl2_2!A614,ishod_substance!A:AD,30,0)</f>
        <v>#N/A</v>
      </c>
      <c r="Y614" s="10" t="e">
        <f>VLOOKUP(tbl2_2!A614,ishod_substance!A:AD,7,0)</f>
        <v>#N/A</v>
      </c>
      <c r="Z614" s="9" t="e">
        <f>VLOOKUP(Y614,quide!$A$2:$B$1006,2,0)</f>
        <v>#N/A</v>
      </c>
      <c r="AA614" s="4" t="e">
        <f>VLOOKUP(Y614,quide!$A$2:$J$1006,10,0)</f>
        <v>#N/A</v>
      </c>
      <c r="AB614" s="50" t="e">
        <f>VLOOKUP(tbl2_2!A614,ishod_substance!A:AD,8,0)</f>
        <v>#N/A</v>
      </c>
      <c r="AC614" s="28" t="e">
        <f t="shared" si="10"/>
        <v>#N/A</v>
      </c>
      <c r="AD614" s="27" t="e">
        <f>VLOOKUP(tbl2_2!A614,ishod_substance!A:AD,9,0)</f>
        <v>#N/A</v>
      </c>
      <c r="AE614" s="8" t="e">
        <f>VLOOKUP(tbl2_2!A614,ishod_substance!A:AD,9,0)</f>
        <v>#N/A</v>
      </c>
      <c r="AF614" s="12"/>
    </row>
    <row r="615" spans="1:32" hidden="1" x14ac:dyDescent="0.25">
      <c r="A615">
        <v>607</v>
      </c>
      <c r="B615" s="85">
        <f>IFERROR(IF(OR(AND(ishod_substance!$O$1=3,OR(VLOOKUP('tbl2'!Y615,quide!A:G,7,0)=2,VLOOKUP('tbl2'!Y615,quide!A:G,7,0)=1)),AND(ishod_substance!$O$1=2,VLOOKUP('tbl2'!Y615,quide!A:I,9,0)=1)),1,0),0)</f>
        <v>0</v>
      </c>
      <c r="C615" s="5" t="e">
        <f>VLOOKUP(tbl2_2!A615,ishod_substance!A:P,2,0)</f>
        <v>#N/A</v>
      </c>
      <c r="D615" s="7" t="e">
        <f>VLOOKUP(tbl2_2!A615,ishod_substance!A:P,3,0)</f>
        <v>#N/A</v>
      </c>
      <c r="E615" s="5" t="e">
        <f>VLOOKUP(tbl2_2!A615,ishod_substance!A:P,11,0)</f>
        <v>#N/A</v>
      </c>
      <c r="F615" s="6" t="e">
        <f>VLOOKUP(tbl2_2!A615,ishod_substance!A:P,15,0)</f>
        <v>#N/A</v>
      </c>
      <c r="G615" s="6" t="e">
        <f>VLOOKUP(tbl2_2!A615,ishod_substance!A:P,12,0)&amp;"/"&amp;VLOOKUP(tbl2_2!A615,ishod_substance!A:P,14,0)</f>
        <v>#N/A</v>
      </c>
      <c r="H615" s="29" t="e">
        <f>VLOOKUP(tbl2_2!A615,ishod_substance!A:P,6,0)</f>
        <v>#N/A</v>
      </c>
      <c r="I615" s="10" t="e">
        <f>VLOOKUP(tbl2_2!A615,ishod_substance!A:P,15,0)</f>
        <v>#N/A</v>
      </c>
      <c r="J615" s="10" t="e">
        <f>VLOOKUP(tbl2_2!A615,ishod_substance!A:P,5,0)</f>
        <v>#N/A</v>
      </c>
      <c r="K615" s="84" t="e">
        <f>VLOOKUP(tbl2_2!A615,ishod_substance!A:Q,17,0)</f>
        <v>#N/A</v>
      </c>
      <c r="L615" s="84" t="e">
        <f>VLOOKUP(tbl2_2!A615,ishod_substance!A:R,18,0)</f>
        <v>#N/A</v>
      </c>
      <c r="M615" s="165" t="e">
        <f>VLOOKUP(tbl2_2!A615,ishod_substance!A:AD,28,0)</f>
        <v>#N/A</v>
      </c>
      <c r="N615" s="4" t="e">
        <f>VLOOKUP(tbl2_2!A615,ishod_substance!A:AD,20,0)</f>
        <v>#N/A</v>
      </c>
      <c r="O615" s="4" t="e">
        <f>VLOOKUP(tbl2_2!A615,ishod_substance!A:AD,21,0)</f>
        <v>#N/A</v>
      </c>
      <c r="P615" s="4" t="e">
        <f>VLOOKUP(tbl2_2!A615,ishod_substance!A:AD,22,0)</f>
        <v>#N/A</v>
      </c>
      <c r="Q615" s="4" t="e">
        <f>VLOOKUP(tbl2_2!A615,ishod_substance!A:AD,23,0)</f>
        <v>#N/A</v>
      </c>
      <c r="R615" s="4" t="e">
        <f>VLOOKUP(tbl2_2!A615,ishod_substance!A:AD,24,0)</f>
        <v>#N/A</v>
      </c>
      <c r="S615" s="4" t="e">
        <f>VLOOKUP(tbl2_2!A615,ishod_substance!A:AD,25,0)</f>
        <v>#N/A</v>
      </c>
      <c r="T615" s="4" t="e">
        <f>VLOOKUP(tbl2_2!A615,ishod_substance!A:AD,26,0)</f>
        <v>#N/A</v>
      </c>
      <c r="U615" s="4" t="e">
        <f>VLOOKUP(tbl2_2!A615,ishod_substance!A:AD,27,0)</f>
        <v>#N/A</v>
      </c>
      <c r="V615" s="166" t="e">
        <f>VLOOKUP(tbl2_2!A615,ishod_substance!A:AD,29,0)</f>
        <v>#N/A</v>
      </c>
      <c r="W615" s="166" t="e">
        <f>VLOOKUP(tbl2_2!A615,ishod_substance!A:AD,29,0)</f>
        <v>#N/A</v>
      </c>
      <c r="X615" s="4" t="e">
        <f>VLOOKUP(tbl2_2!A615,ishod_substance!A:AD,30,0)</f>
        <v>#N/A</v>
      </c>
      <c r="Y615" s="10" t="e">
        <f>VLOOKUP(tbl2_2!A615,ishod_substance!A:AD,7,0)</f>
        <v>#N/A</v>
      </c>
      <c r="Z615" s="9" t="e">
        <f>VLOOKUP(Y615,quide!$A$2:$B$1006,2,0)</f>
        <v>#N/A</v>
      </c>
      <c r="AA615" s="4" t="e">
        <f>VLOOKUP(Y615,quide!$A$2:$J$1006,10,0)</f>
        <v>#N/A</v>
      </c>
      <c r="AB615" s="50" t="e">
        <f>VLOOKUP(tbl2_2!A615,ishod_substance!A:AD,8,0)</f>
        <v>#N/A</v>
      </c>
      <c r="AC615" s="28" t="e">
        <f t="shared" si="10"/>
        <v>#N/A</v>
      </c>
      <c r="AD615" s="27" t="e">
        <f>VLOOKUP(tbl2_2!A615,ishod_substance!A:AD,9,0)</f>
        <v>#N/A</v>
      </c>
      <c r="AE615" s="8" t="e">
        <f>VLOOKUP(tbl2_2!A615,ishod_substance!A:AD,9,0)</f>
        <v>#N/A</v>
      </c>
      <c r="AF615" s="12"/>
    </row>
    <row r="616" spans="1:32" hidden="1" x14ac:dyDescent="0.25">
      <c r="A616">
        <v>608</v>
      </c>
      <c r="B616" s="85">
        <f>IFERROR(IF(OR(AND(ishod_substance!$O$1=3,OR(VLOOKUP('tbl2'!Y616,quide!A:G,7,0)=2,VLOOKUP('tbl2'!Y616,quide!A:G,7,0)=1)),AND(ishod_substance!$O$1=2,VLOOKUP('tbl2'!Y616,quide!A:I,9,0)=1)),1,0),0)</f>
        <v>0</v>
      </c>
      <c r="C616" s="5" t="e">
        <f>VLOOKUP(tbl2_2!A616,ishod_substance!A:P,2,0)</f>
        <v>#N/A</v>
      </c>
      <c r="D616" s="7" t="e">
        <f>VLOOKUP(tbl2_2!A616,ishod_substance!A:P,3,0)</f>
        <v>#N/A</v>
      </c>
      <c r="E616" s="5" t="e">
        <f>VLOOKUP(tbl2_2!A616,ishod_substance!A:P,11,0)</f>
        <v>#N/A</v>
      </c>
      <c r="F616" s="6" t="e">
        <f>VLOOKUP(tbl2_2!A616,ishod_substance!A:P,15,0)</f>
        <v>#N/A</v>
      </c>
      <c r="G616" s="6" t="e">
        <f>VLOOKUP(tbl2_2!A616,ishod_substance!A:P,12,0)&amp;"/"&amp;VLOOKUP(tbl2_2!A616,ishod_substance!A:P,14,0)</f>
        <v>#N/A</v>
      </c>
      <c r="H616" s="29" t="e">
        <f>VLOOKUP(tbl2_2!A616,ishod_substance!A:P,6,0)</f>
        <v>#N/A</v>
      </c>
      <c r="I616" s="10" t="e">
        <f>VLOOKUP(tbl2_2!A616,ishod_substance!A:P,15,0)</f>
        <v>#N/A</v>
      </c>
      <c r="J616" s="10" t="e">
        <f>VLOOKUP(tbl2_2!A616,ishod_substance!A:P,5,0)</f>
        <v>#N/A</v>
      </c>
      <c r="K616" s="84" t="e">
        <f>VLOOKUP(tbl2_2!A616,ishod_substance!A:Q,17,0)</f>
        <v>#N/A</v>
      </c>
      <c r="L616" s="84" t="e">
        <f>VLOOKUP(tbl2_2!A616,ishod_substance!A:R,18,0)</f>
        <v>#N/A</v>
      </c>
      <c r="M616" s="165" t="e">
        <f>VLOOKUP(tbl2_2!A616,ishod_substance!A:AD,28,0)</f>
        <v>#N/A</v>
      </c>
      <c r="N616" s="4" t="e">
        <f>VLOOKUP(tbl2_2!A616,ishod_substance!A:AD,20,0)</f>
        <v>#N/A</v>
      </c>
      <c r="O616" s="4" t="e">
        <f>VLOOKUP(tbl2_2!A616,ishod_substance!A:AD,21,0)</f>
        <v>#N/A</v>
      </c>
      <c r="P616" s="4" t="e">
        <f>VLOOKUP(tbl2_2!A616,ishod_substance!A:AD,22,0)</f>
        <v>#N/A</v>
      </c>
      <c r="Q616" s="4" t="e">
        <f>VLOOKUP(tbl2_2!A616,ishod_substance!A:AD,23,0)</f>
        <v>#N/A</v>
      </c>
      <c r="R616" s="4" t="e">
        <f>VLOOKUP(tbl2_2!A616,ishod_substance!A:AD,24,0)</f>
        <v>#N/A</v>
      </c>
      <c r="S616" s="4" t="e">
        <f>VLOOKUP(tbl2_2!A616,ishod_substance!A:AD,25,0)</f>
        <v>#N/A</v>
      </c>
      <c r="T616" s="4" t="e">
        <f>VLOOKUP(tbl2_2!A616,ishod_substance!A:AD,26,0)</f>
        <v>#N/A</v>
      </c>
      <c r="U616" s="4" t="e">
        <f>VLOOKUP(tbl2_2!A616,ishod_substance!A:AD,27,0)</f>
        <v>#N/A</v>
      </c>
      <c r="V616" s="166" t="e">
        <f>VLOOKUP(tbl2_2!A616,ishod_substance!A:AD,29,0)</f>
        <v>#N/A</v>
      </c>
      <c r="W616" s="166" t="e">
        <f>VLOOKUP(tbl2_2!A616,ishod_substance!A:AD,29,0)</f>
        <v>#N/A</v>
      </c>
      <c r="X616" s="4" t="e">
        <f>VLOOKUP(tbl2_2!A616,ishod_substance!A:AD,30,0)</f>
        <v>#N/A</v>
      </c>
      <c r="Y616" s="10" t="e">
        <f>VLOOKUP(tbl2_2!A616,ishod_substance!A:AD,7,0)</f>
        <v>#N/A</v>
      </c>
      <c r="Z616" s="9" t="e">
        <f>VLOOKUP(Y616,quide!$A$2:$B$1006,2,0)</f>
        <v>#N/A</v>
      </c>
      <c r="AA616" s="4" t="e">
        <f>VLOOKUP(Y616,quide!$A$2:$J$1006,10,0)</f>
        <v>#N/A</v>
      </c>
      <c r="AB616" s="50" t="e">
        <f>VLOOKUP(tbl2_2!A616,ishod_substance!A:AD,8,0)</f>
        <v>#N/A</v>
      </c>
      <c r="AC616" s="28" t="e">
        <f t="shared" si="10"/>
        <v>#N/A</v>
      </c>
      <c r="AD616" s="27" t="e">
        <f>VLOOKUP(tbl2_2!A616,ishod_substance!A:AD,9,0)</f>
        <v>#N/A</v>
      </c>
      <c r="AE616" s="8" t="e">
        <f>VLOOKUP(tbl2_2!A616,ishod_substance!A:AD,9,0)</f>
        <v>#N/A</v>
      </c>
      <c r="AF616" s="12"/>
    </row>
    <row r="617" spans="1:32" hidden="1" x14ac:dyDescent="0.25">
      <c r="A617">
        <v>609</v>
      </c>
      <c r="B617" s="85">
        <f>IFERROR(IF(OR(AND(ishod_substance!$O$1=3,OR(VLOOKUP('tbl2'!Y617,quide!A:G,7,0)=2,VLOOKUP('tbl2'!Y617,quide!A:G,7,0)=1)),AND(ishod_substance!$O$1=2,VLOOKUP('tbl2'!Y617,quide!A:I,9,0)=1)),1,0),0)</f>
        <v>0</v>
      </c>
      <c r="C617" s="5" t="e">
        <f>VLOOKUP(tbl2_2!A617,ishod_substance!A:P,2,0)</f>
        <v>#N/A</v>
      </c>
      <c r="D617" s="7" t="e">
        <f>VLOOKUP(tbl2_2!A617,ishod_substance!A:P,3,0)</f>
        <v>#N/A</v>
      </c>
      <c r="E617" s="5" t="e">
        <f>VLOOKUP(tbl2_2!A617,ishod_substance!A:P,11,0)</f>
        <v>#N/A</v>
      </c>
      <c r="F617" s="6" t="e">
        <f>VLOOKUP(tbl2_2!A617,ishod_substance!A:P,15,0)</f>
        <v>#N/A</v>
      </c>
      <c r="G617" s="6" t="e">
        <f>VLOOKUP(tbl2_2!A617,ishod_substance!A:P,12,0)&amp;"/"&amp;VLOOKUP(tbl2_2!A617,ishod_substance!A:P,14,0)</f>
        <v>#N/A</v>
      </c>
      <c r="H617" s="29" t="e">
        <f>VLOOKUP(tbl2_2!A617,ishod_substance!A:P,6,0)</f>
        <v>#N/A</v>
      </c>
      <c r="I617" s="10" t="e">
        <f>VLOOKUP(tbl2_2!A617,ishod_substance!A:P,15,0)</f>
        <v>#N/A</v>
      </c>
      <c r="J617" s="10" t="e">
        <f>VLOOKUP(tbl2_2!A617,ishod_substance!A:P,5,0)</f>
        <v>#N/A</v>
      </c>
      <c r="K617" s="84" t="e">
        <f>VLOOKUP(tbl2_2!A617,ishod_substance!A:Q,17,0)</f>
        <v>#N/A</v>
      </c>
      <c r="L617" s="84" t="e">
        <f>VLOOKUP(tbl2_2!A617,ishod_substance!A:R,18,0)</f>
        <v>#N/A</v>
      </c>
      <c r="M617" s="165" t="e">
        <f>VLOOKUP(tbl2_2!A617,ishod_substance!A:AD,28,0)</f>
        <v>#N/A</v>
      </c>
      <c r="N617" s="4" t="e">
        <f>VLOOKUP(tbl2_2!A617,ishod_substance!A:AD,20,0)</f>
        <v>#N/A</v>
      </c>
      <c r="O617" s="4" t="e">
        <f>VLOOKUP(tbl2_2!A617,ishod_substance!A:AD,21,0)</f>
        <v>#N/A</v>
      </c>
      <c r="P617" s="4" t="e">
        <f>VLOOKUP(tbl2_2!A617,ishod_substance!A:AD,22,0)</f>
        <v>#N/A</v>
      </c>
      <c r="Q617" s="4" t="e">
        <f>VLOOKUP(tbl2_2!A617,ishod_substance!A:AD,23,0)</f>
        <v>#N/A</v>
      </c>
      <c r="R617" s="4" t="e">
        <f>VLOOKUP(tbl2_2!A617,ishod_substance!A:AD,24,0)</f>
        <v>#N/A</v>
      </c>
      <c r="S617" s="4" t="e">
        <f>VLOOKUP(tbl2_2!A617,ishod_substance!A:AD,25,0)</f>
        <v>#N/A</v>
      </c>
      <c r="T617" s="4" t="e">
        <f>VLOOKUP(tbl2_2!A617,ishod_substance!A:AD,26,0)</f>
        <v>#N/A</v>
      </c>
      <c r="U617" s="4" t="e">
        <f>VLOOKUP(tbl2_2!A617,ishod_substance!A:AD,27,0)</f>
        <v>#N/A</v>
      </c>
      <c r="V617" s="166" t="e">
        <f>VLOOKUP(tbl2_2!A617,ishod_substance!A:AD,29,0)</f>
        <v>#N/A</v>
      </c>
      <c r="W617" s="166" t="e">
        <f>VLOOKUP(tbl2_2!A617,ishod_substance!A:AD,29,0)</f>
        <v>#N/A</v>
      </c>
      <c r="X617" s="4" t="e">
        <f>VLOOKUP(tbl2_2!A617,ishod_substance!A:AD,30,0)</f>
        <v>#N/A</v>
      </c>
      <c r="Y617" s="10" t="e">
        <f>VLOOKUP(tbl2_2!A617,ishod_substance!A:AD,7,0)</f>
        <v>#N/A</v>
      </c>
      <c r="Z617" s="9" t="e">
        <f>VLOOKUP(Y617,quide!$A$2:$B$1006,2,0)</f>
        <v>#N/A</v>
      </c>
      <c r="AA617" s="4" t="e">
        <f>VLOOKUP(Y617,quide!$A$2:$J$1006,10,0)</f>
        <v>#N/A</v>
      </c>
      <c r="AB617" s="50" t="e">
        <f>VLOOKUP(tbl2_2!A617,ishod_substance!A:AD,8,0)</f>
        <v>#N/A</v>
      </c>
      <c r="AC617" s="28" t="e">
        <f t="shared" si="10"/>
        <v>#N/A</v>
      </c>
      <c r="AD617" s="27" t="e">
        <f>VLOOKUP(tbl2_2!A617,ishod_substance!A:AD,9,0)</f>
        <v>#N/A</v>
      </c>
      <c r="AE617" s="8" t="e">
        <f>VLOOKUP(tbl2_2!A617,ishod_substance!A:AD,9,0)</f>
        <v>#N/A</v>
      </c>
      <c r="AF617" s="12"/>
    </row>
    <row r="618" spans="1:32" hidden="1" x14ac:dyDescent="0.25">
      <c r="A618">
        <v>610</v>
      </c>
      <c r="B618" s="85">
        <f>IFERROR(IF(OR(AND(ishod_substance!$O$1=3,OR(VLOOKUP('tbl2'!Y618,quide!A:G,7,0)=2,VLOOKUP('tbl2'!Y618,quide!A:G,7,0)=1)),AND(ishod_substance!$O$1=2,VLOOKUP('tbl2'!Y618,quide!A:I,9,0)=1)),1,0),0)</f>
        <v>0</v>
      </c>
      <c r="C618" s="5" t="e">
        <f>VLOOKUP(tbl2_2!A618,ishod_substance!A:P,2,0)</f>
        <v>#N/A</v>
      </c>
      <c r="D618" s="7" t="e">
        <f>VLOOKUP(tbl2_2!A618,ishod_substance!A:P,3,0)</f>
        <v>#N/A</v>
      </c>
      <c r="E618" s="5" t="e">
        <f>VLOOKUP(tbl2_2!A618,ishod_substance!A:P,11,0)</f>
        <v>#N/A</v>
      </c>
      <c r="F618" s="6" t="e">
        <f>VLOOKUP(tbl2_2!A618,ishod_substance!A:P,15,0)</f>
        <v>#N/A</v>
      </c>
      <c r="G618" s="6" t="e">
        <f>VLOOKUP(tbl2_2!A618,ishod_substance!A:P,12,0)&amp;"/"&amp;VLOOKUP(tbl2_2!A618,ishod_substance!A:P,14,0)</f>
        <v>#N/A</v>
      </c>
      <c r="H618" s="29" t="e">
        <f>VLOOKUP(tbl2_2!A618,ishod_substance!A:P,6,0)</f>
        <v>#N/A</v>
      </c>
      <c r="I618" s="10" t="e">
        <f>VLOOKUP(tbl2_2!A618,ishod_substance!A:P,15,0)</f>
        <v>#N/A</v>
      </c>
      <c r="J618" s="10" t="e">
        <f>VLOOKUP(tbl2_2!A618,ishod_substance!A:P,5,0)</f>
        <v>#N/A</v>
      </c>
      <c r="K618" s="84" t="e">
        <f>VLOOKUP(tbl2_2!A618,ishod_substance!A:Q,17,0)</f>
        <v>#N/A</v>
      </c>
      <c r="L618" s="84" t="e">
        <f>VLOOKUP(tbl2_2!A618,ishod_substance!A:R,18,0)</f>
        <v>#N/A</v>
      </c>
      <c r="M618" s="165" t="e">
        <f>VLOOKUP(tbl2_2!A618,ishod_substance!A:AD,28,0)</f>
        <v>#N/A</v>
      </c>
      <c r="N618" s="4" t="e">
        <f>VLOOKUP(tbl2_2!A618,ishod_substance!A:AD,20,0)</f>
        <v>#N/A</v>
      </c>
      <c r="O618" s="4" t="e">
        <f>VLOOKUP(tbl2_2!A618,ishod_substance!A:AD,21,0)</f>
        <v>#N/A</v>
      </c>
      <c r="P618" s="4" t="e">
        <f>VLOOKUP(tbl2_2!A618,ishod_substance!A:AD,22,0)</f>
        <v>#N/A</v>
      </c>
      <c r="Q618" s="4" t="e">
        <f>VLOOKUP(tbl2_2!A618,ishod_substance!A:AD,23,0)</f>
        <v>#N/A</v>
      </c>
      <c r="R618" s="4" t="e">
        <f>VLOOKUP(tbl2_2!A618,ishod_substance!A:AD,24,0)</f>
        <v>#N/A</v>
      </c>
      <c r="S618" s="4" t="e">
        <f>VLOOKUP(tbl2_2!A618,ishod_substance!A:AD,25,0)</f>
        <v>#N/A</v>
      </c>
      <c r="T618" s="4" t="e">
        <f>VLOOKUP(tbl2_2!A618,ishod_substance!A:AD,26,0)</f>
        <v>#N/A</v>
      </c>
      <c r="U618" s="4" t="e">
        <f>VLOOKUP(tbl2_2!A618,ishod_substance!A:AD,27,0)</f>
        <v>#N/A</v>
      </c>
      <c r="V618" s="166" t="e">
        <f>VLOOKUP(tbl2_2!A618,ishod_substance!A:AD,29,0)</f>
        <v>#N/A</v>
      </c>
      <c r="W618" s="166" t="e">
        <f>VLOOKUP(tbl2_2!A618,ishod_substance!A:AD,29,0)</f>
        <v>#N/A</v>
      </c>
      <c r="X618" s="4" t="e">
        <f>VLOOKUP(tbl2_2!A618,ishod_substance!A:AD,30,0)</f>
        <v>#N/A</v>
      </c>
      <c r="Y618" s="10" t="e">
        <f>VLOOKUP(tbl2_2!A618,ishod_substance!A:AD,7,0)</f>
        <v>#N/A</v>
      </c>
      <c r="Z618" s="9" t="e">
        <f>VLOOKUP(Y618,quide!$A$2:$B$1006,2,0)</f>
        <v>#N/A</v>
      </c>
      <c r="AA618" s="4" t="e">
        <f>VLOOKUP(Y618,quide!$A$2:$J$1006,10,0)</f>
        <v>#N/A</v>
      </c>
      <c r="AB618" s="50" t="e">
        <f>VLOOKUP(tbl2_2!A618,ishod_substance!A:AD,8,0)</f>
        <v>#N/A</v>
      </c>
      <c r="AC618" s="28" t="e">
        <f t="shared" si="10"/>
        <v>#N/A</v>
      </c>
      <c r="AD618" s="27" t="e">
        <f>VLOOKUP(tbl2_2!A618,ishod_substance!A:AD,9,0)</f>
        <v>#N/A</v>
      </c>
      <c r="AE618" s="8" t="e">
        <f>VLOOKUP(tbl2_2!A618,ishod_substance!A:AD,9,0)</f>
        <v>#N/A</v>
      </c>
      <c r="AF618" s="12"/>
    </row>
    <row r="619" spans="1:32" hidden="1" x14ac:dyDescent="0.25">
      <c r="A619">
        <v>611</v>
      </c>
      <c r="B619" s="85">
        <f>IFERROR(IF(OR(AND(ishod_substance!$O$1=3,OR(VLOOKUP('tbl2'!Y619,quide!A:G,7,0)=2,VLOOKUP('tbl2'!Y619,quide!A:G,7,0)=1)),AND(ishod_substance!$O$1=2,VLOOKUP('tbl2'!Y619,quide!A:I,9,0)=1)),1,0),0)</f>
        <v>0</v>
      </c>
      <c r="C619" s="5" t="e">
        <f>VLOOKUP(tbl2_2!A619,ishod_substance!A:P,2,0)</f>
        <v>#N/A</v>
      </c>
      <c r="D619" s="7" t="e">
        <f>VLOOKUP(tbl2_2!A619,ishod_substance!A:P,3,0)</f>
        <v>#N/A</v>
      </c>
      <c r="E619" s="5" t="e">
        <f>VLOOKUP(tbl2_2!A619,ishod_substance!A:P,11,0)</f>
        <v>#N/A</v>
      </c>
      <c r="F619" s="6" t="e">
        <f>VLOOKUP(tbl2_2!A619,ishod_substance!A:P,15,0)</f>
        <v>#N/A</v>
      </c>
      <c r="G619" s="6" t="e">
        <f>VLOOKUP(tbl2_2!A619,ishod_substance!A:P,12,0)&amp;"/"&amp;VLOOKUP(tbl2_2!A619,ishod_substance!A:P,14,0)</f>
        <v>#N/A</v>
      </c>
      <c r="H619" s="29" t="e">
        <f>VLOOKUP(tbl2_2!A619,ishod_substance!A:P,6,0)</f>
        <v>#N/A</v>
      </c>
      <c r="I619" s="10" t="e">
        <f>VLOOKUP(tbl2_2!A619,ishod_substance!A:P,15,0)</f>
        <v>#N/A</v>
      </c>
      <c r="J619" s="10" t="e">
        <f>VLOOKUP(tbl2_2!A619,ishod_substance!A:P,5,0)</f>
        <v>#N/A</v>
      </c>
      <c r="K619" s="84" t="e">
        <f>VLOOKUP(tbl2_2!A619,ishod_substance!A:Q,17,0)</f>
        <v>#N/A</v>
      </c>
      <c r="L619" s="84" t="e">
        <f>VLOOKUP(tbl2_2!A619,ishod_substance!A:R,18,0)</f>
        <v>#N/A</v>
      </c>
      <c r="M619" s="165" t="e">
        <f>VLOOKUP(tbl2_2!A619,ishod_substance!A:AD,28,0)</f>
        <v>#N/A</v>
      </c>
      <c r="N619" s="4" t="e">
        <f>VLOOKUP(tbl2_2!A619,ishod_substance!A:AD,20,0)</f>
        <v>#N/A</v>
      </c>
      <c r="O619" s="4" t="e">
        <f>VLOOKUP(tbl2_2!A619,ishod_substance!A:AD,21,0)</f>
        <v>#N/A</v>
      </c>
      <c r="P619" s="4" t="e">
        <f>VLOOKUP(tbl2_2!A619,ishod_substance!A:AD,22,0)</f>
        <v>#N/A</v>
      </c>
      <c r="Q619" s="4" t="e">
        <f>VLOOKUP(tbl2_2!A619,ishod_substance!A:AD,23,0)</f>
        <v>#N/A</v>
      </c>
      <c r="R619" s="4" t="e">
        <f>VLOOKUP(tbl2_2!A619,ishod_substance!A:AD,24,0)</f>
        <v>#N/A</v>
      </c>
      <c r="S619" s="4" t="e">
        <f>VLOOKUP(tbl2_2!A619,ishod_substance!A:AD,25,0)</f>
        <v>#N/A</v>
      </c>
      <c r="T619" s="4" t="e">
        <f>VLOOKUP(tbl2_2!A619,ishod_substance!A:AD,26,0)</f>
        <v>#N/A</v>
      </c>
      <c r="U619" s="4" t="e">
        <f>VLOOKUP(tbl2_2!A619,ishod_substance!A:AD,27,0)</f>
        <v>#N/A</v>
      </c>
      <c r="V619" s="166" t="e">
        <f>VLOOKUP(tbl2_2!A619,ishod_substance!A:AD,29,0)</f>
        <v>#N/A</v>
      </c>
      <c r="W619" s="166" t="e">
        <f>VLOOKUP(tbl2_2!A619,ishod_substance!A:AD,29,0)</f>
        <v>#N/A</v>
      </c>
      <c r="X619" s="4" t="e">
        <f>VLOOKUP(tbl2_2!A619,ishod_substance!A:AD,30,0)</f>
        <v>#N/A</v>
      </c>
      <c r="Y619" s="10" t="e">
        <f>VLOOKUP(tbl2_2!A619,ishod_substance!A:AD,7,0)</f>
        <v>#N/A</v>
      </c>
      <c r="Z619" s="9" t="e">
        <f>VLOOKUP(Y619,quide!$A$2:$B$1006,2,0)</f>
        <v>#N/A</v>
      </c>
      <c r="AA619" s="4" t="e">
        <f>VLOOKUP(Y619,quide!$A$2:$J$1006,10,0)</f>
        <v>#N/A</v>
      </c>
      <c r="AB619" s="50" t="e">
        <f>VLOOKUP(tbl2_2!A619,ishod_substance!A:AD,8,0)</f>
        <v>#N/A</v>
      </c>
      <c r="AC619" s="28" t="e">
        <f t="shared" si="10"/>
        <v>#N/A</v>
      </c>
      <c r="AD619" s="27" t="e">
        <f>VLOOKUP(tbl2_2!A619,ishod_substance!A:AD,9,0)</f>
        <v>#N/A</v>
      </c>
      <c r="AE619" s="8" t="e">
        <f>VLOOKUP(tbl2_2!A619,ishod_substance!A:AD,9,0)</f>
        <v>#N/A</v>
      </c>
      <c r="AF619" s="12"/>
    </row>
    <row r="620" spans="1:32" hidden="1" x14ac:dyDescent="0.25">
      <c r="A620">
        <v>612</v>
      </c>
      <c r="B620" s="85">
        <f>IFERROR(IF(OR(AND(ishod_substance!$O$1=3,OR(VLOOKUP('tbl2'!Y620,quide!A:G,7,0)=2,VLOOKUP('tbl2'!Y620,quide!A:G,7,0)=1)),AND(ishod_substance!$O$1=2,VLOOKUP('tbl2'!Y620,quide!A:I,9,0)=1)),1,0),0)</f>
        <v>0</v>
      </c>
      <c r="C620" s="5" t="e">
        <f>VLOOKUP(tbl2_2!A620,ishod_substance!A:P,2,0)</f>
        <v>#N/A</v>
      </c>
      <c r="D620" s="7" t="e">
        <f>VLOOKUP(tbl2_2!A620,ishod_substance!A:P,3,0)</f>
        <v>#N/A</v>
      </c>
      <c r="E620" s="5" t="e">
        <f>VLOOKUP(tbl2_2!A620,ishod_substance!A:P,11,0)</f>
        <v>#N/A</v>
      </c>
      <c r="F620" s="6" t="e">
        <f>VLOOKUP(tbl2_2!A620,ishod_substance!A:P,15,0)</f>
        <v>#N/A</v>
      </c>
      <c r="G620" s="6" t="e">
        <f>VLOOKUP(tbl2_2!A620,ishod_substance!A:P,12,0)&amp;"/"&amp;VLOOKUP(tbl2_2!A620,ishod_substance!A:P,14,0)</f>
        <v>#N/A</v>
      </c>
      <c r="H620" s="29" t="e">
        <f>VLOOKUP(tbl2_2!A620,ishod_substance!A:P,6,0)</f>
        <v>#N/A</v>
      </c>
      <c r="I620" s="10" t="e">
        <f>VLOOKUP(tbl2_2!A620,ishod_substance!A:P,15,0)</f>
        <v>#N/A</v>
      </c>
      <c r="J620" s="10" t="e">
        <f>VLOOKUP(tbl2_2!A620,ishod_substance!A:P,5,0)</f>
        <v>#N/A</v>
      </c>
      <c r="K620" s="84" t="e">
        <f>VLOOKUP(tbl2_2!A620,ishod_substance!A:Q,17,0)</f>
        <v>#N/A</v>
      </c>
      <c r="L620" s="84" t="e">
        <f>VLOOKUP(tbl2_2!A620,ishod_substance!A:R,18,0)</f>
        <v>#N/A</v>
      </c>
      <c r="M620" s="165" t="e">
        <f>VLOOKUP(tbl2_2!A620,ishod_substance!A:AD,28,0)</f>
        <v>#N/A</v>
      </c>
      <c r="N620" s="4" t="e">
        <f>VLOOKUP(tbl2_2!A620,ishod_substance!A:AD,20,0)</f>
        <v>#N/A</v>
      </c>
      <c r="O620" s="4" t="e">
        <f>VLOOKUP(tbl2_2!A620,ishod_substance!A:AD,21,0)</f>
        <v>#N/A</v>
      </c>
      <c r="P620" s="4" t="e">
        <f>VLOOKUP(tbl2_2!A620,ishod_substance!A:AD,22,0)</f>
        <v>#N/A</v>
      </c>
      <c r="Q620" s="4" t="e">
        <f>VLOOKUP(tbl2_2!A620,ishod_substance!A:AD,23,0)</f>
        <v>#N/A</v>
      </c>
      <c r="R620" s="4" t="e">
        <f>VLOOKUP(tbl2_2!A620,ishod_substance!A:AD,24,0)</f>
        <v>#N/A</v>
      </c>
      <c r="S620" s="4" t="e">
        <f>VLOOKUP(tbl2_2!A620,ishod_substance!A:AD,25,0)</f>
        <v>#N/A</v>
      </c>
      <c r="T620" s="4" t="e">
        <f>VLOOKUP(tbl2_2!A620,ishod_substance!A:AD,26,0)</f>
        <v>#N/A</v>
      </c>
      <c r="U620" s="4" t="e">
        <f>VLOOKUP(tbl2_2!A620,ishod_substance!A:AD,27,0)</f>
        <v>#N/A</v>
      </c>
      <c r="V620" s="166" t="e">
        <f>VLOOKUP(tbl2_2!A620,ishod_substance!A:AD,29,0)</f>
        <v>#N/A</v>
      </c>
      <c r="W620" s="166" t="e">
        <f>VLOOKUP(tbl2_2!A620,ishod_substance!A:AD,29,0)</f>
        <v>#N/A</v>
      </c>
      <c r="X620" s="4" t="e">
        <f>VLOOKUP(tbl2_2!A620,ishod_substance!A:AD,30,0)</f>
        <v>#N/A</v>
      </c>
      <c r="Y620" s="10" t="e">
        <f>VLOOKUP(tbl2_2!A620,ishod_substance!A:AD,7,0)</f>
        <v>#N/A</v>
      </c>
      <c r="Z620" s="9" t="e">
        <f>VLOOKUP(Y620,quide!$A$2:$B$1006,2,0)</f>
        <v>#N/A</v>
      </c>
      <c r="AA620" s="4" t="e">
        <f>VLOOKUP(Y620,quide!$A$2:$J$1006,10,0)</f>
        <v>#N/A</v>
      </c>
      <c r="AB620" s="50" t="e">
        <f>VLOOKUP(tbl2_2!A620,ishod_substance!A:AD,8,0)</f>
        <v>#N/A</v>
      </c>
      <c r="AC620" s="28" t="e">
        <f t="shared" si="10"/>
        <v>#N/A</v>
      </c>
      <c r="AD620" s="27" t="e">
        <f>VLOOKUP(tbl2_2!A620,ishod_substance!A:AD,9,0)</f>
        <v>#N/A</v>
      </c>
      <c r="AE620" s="8" t="e">
        <f>VLOOKUP(tbl2_2!A620,ishod_substance!A:AD,9,0)</f>
        <v>#N/A</v>
      </c>
      <c r="AF620" s="12"/>
    </row>
    <row r="621" spans="1:32" hidden="1" x14ac:dyDescent="0.25">
      <c r="A621">
        <v>613</v>
      </c>
      <c r="B621" s="85">
        <f>IFERROR(IF(OR(AND(ishod_substance!$O$1=3,OR(VLOOKUP('tbl2'!Y621,quide!A:G,7,0)=2,VLOOKUP('tbl2'!Y621,quide!A:G,7,0)=1)),AND(ishod_substance!$O$1=2,VLOOKUP('tbl2'!Y621,quide!A:I,9,0)=1)),1,0),0)</f>
        <v>0</v>
      </c>
      <c r="C621" s="5" t="e">
        <f>VLOOKUP(tbl2_2!A621,ishod_substance!A:P,2,0)</f>
        <v>#N/A</v>
      </c>
      <c r="D621" s="7" t="e">
        <f>VLOOKUP(tbl2_2!A621,ishod_substance!A:P,3,0)</f>
        <v>#N/A</v>
      </c>
      <c r="E621" s="5" t="e">
        <f>VLOOKUP(tbl2_2!A621,ishod_substance!A:P,11,0)</f>
        <v>#N/A</v>
      </c>
      <c r="F621" s="6" t="e">
        <f>VLOOKUP(tbl2_2!A621,ishod_substance!A:P,15,0)</f>
        <v>#N/A</v>
      </c>
      <c r="G621" s="6" t="e">
        <f>VLOOKUP(tbl2_2!A621,ishod_substance!A:P,12,0)&amp;"/"&amp;VLOOKUP(tbl2_2!A621,ishod_substance!A:P,14,0)</f>
        <v>#N/A</v>
      </c>
      <c r="H621" s="29" t="e">
        <f>VLOOKUP(tbl2_2!A621,ishod_substance!A:P,6,0)</f>
        <v>#N/A</v>
      </c>
      <c r="I621" s="10" t="e">
        <f>VLOOKUP(tbl2_2!A621,ishod_substance!A:P,15,0)</f>
        <v>#N/A</v>
      </c>
      <c r="J621" s="10" t="e">
        <f>VLOOKUP(tbl2_2!A621,ishod_substance!A:P,5,0)</f>
        <v>#N/A</v>
      </c>
      <c r="K621" s="84" t="e">
        <f>VLOOKUP(tbl2_2!A621,ishod_substance!A:Q,17,0)</f>
        <v>#N/A</v>
      </c>
      <c r="L621" s="84" t="e">
        <f>VLOOKUP(tbl2_2!A621,ishod_substance!A:R,18,0)</f>
        <v>#N/A</v>
      </c>
      <c r="M621" s="165" t="e">
        <f>VLOOKUP(tbl2_2!A621,ishod_substance!A:AD,28,0)</f>
        <v>#N/A</v>
      </c>
      <c r="N621" s="4" t="e">
        <f>VLOOKUP(tbl2_2!A621,ishod_substance!A:AD,20,0)</f>
        <v>#N/A</v>
      </c>
      <c r="O621" s="4" t="e">
        <f>VLOOKUP(tbl2_2!A621,ishod_substance!A:AD,21,0)</f>
        <v>#N/A</v>
      </c>
      <c r="P621" s="4" t="e">
        <f>VLOOKUP(tbl2_2!A621,ishod_substance!A:AD,22,0)</f>
        <v>#N/A</v>
      </c>
      <c r="Q621" s="4" t="e">
        <f>VLOOKUP(tbl2_2!A621,ishod_substance!A:AD,23,0)</f>
        <v>#N/A</v>
      </c>
      <c r="R621" s="4" t="e">
        <f>VLOOKUP(tbl2_2!A621,ishod_substance!A:AD,24,0)</f>
        <v>#N/A</v>
      </c>
      <c r="S621" s="4" t="e">
        <f>VLOOKUP(tbl2_2!A621,ishod_substance!A:AD,25,0)</f>
        <v>#N/A</v>
      </c>
      <c r="T621" s="4" t="e">
        <f>VLOOKUP(tbl2_2!A621,ishod_substance!A:AD,26,0)</f>
        <v>#N/A</v>
      </c>
      <c r="U621" s="4" t="e">
        <f>VLOOKUP(tbl2_2!A621,ishod_substance!A:AD,27,0)</f>
        <v>#N/A</v>
      </c>
      <c r="V621" s="166" t="e">
        <f>VLOOKUP(tbl2_2!A621,ishod_substance!A:AD,29,0)</f>
        <v>#N/A</v>
      </c>
      <c r="W621" s="166" t="e">
        <f>VLOOKUP(tbl2_2!A621,ishod_substance!A:AD,29,0)</f>
        <v>#N/A</v>
      </c>
      <c r="X621" s="4" t="e">
        <f>VLOOKUP(tbl2_2!A621,ishod_substance!A:AD,30,0)</f>
        <v>#N/A</v>
      </c>
      <c r="Y621" s="10" t="e">
        <f>VLOOKUP(tbl2_2!A621,ishod_substance!A:AD,7,0)</f>
        <v>#N/A</v>
      </c>
      <c r="Z621" s="9" t="e">
        <f>VLOOKUP(Y621,quide!$A$2:$B$1006,2,0)</f>
        <v>#N/A</v>
      </c>
      <c r="AA621" s="4" t="e">
        <f>VLOOKUP(Y621,quide!$A$2:$J$1006,10,0)</f>
        <v>#N/A</v>
      </c>
      <c r="AB621" s="50" t="e">
        <f>VLOOKUP(tbl2_2!A621,ishod_substance!A:AD,8,0)</f>
        <v>#N/A</v>
      </c>
      <c r="AC621" s="28" t="e">
        <f t="shared" si="10"/>
        <v>#N/A</v>
      </c>
      <c r="AD621" s="27" t="e">
        <f>VLOOKUP(tbl2_2!A621,ishod_substance!A:AD,9,0)</f>
        <v>#N/A</v>
      </c>
      <c r="AE621" s="8" t="e">
        <f>VLOOKUP(tbl2_2!A621,ishod_substance!A:AD,9,0)</f>
        <v>#N/A</v>
      </c>
      <c r="AF621" s="12"/>
    </row>
    <row r="622" spans="1:32" hidden="1" x14ac:dyDescent="0.25">
      <c r="A622">
        <v>614</v>
      </c>
      <c r="B622" s="85">
        <f>IFERROR(IF(OR(AND(ishod_substance!$O$1=3,OR(VLOOKUP('tbl2'!Y622,quide!A:G,7,0)=2,VLOOKUP('tbl2'!Y622,quide!A:G,7,0)=1)),AND(ishod_substance!$O$1=2,VLOOKUP('tbl2'!Y622,quide!A:I,9,0)=1)),1,0),0)</f>
        <v>0</v>
      </c>
      <c r="C622" s="5" t="e">
        <f>VLOOKUP(tbl2_2!A622,ishod_substance!A:P,2,0)</f>
        <v>#N/A</v>
      </c>
      <c r="D622" s="7" t="e">
        <f>VLOOKUP(tbl2_2!A622,ishod_substance!A:P,3,0)</f>
        <v>#N/A</v>
      </c>
      <c r="E622" s="5" t="e">
        <f>VLOOKUP(tbl2_2!A622,ishod_substance!A:P,11,0)</f>
        <v>#N/A</v>
      </c>
      <c r="F622" s="6" t="e">
        <f>VLOOKUP(tbl2_2!A622,ishod_substance!A:P,15,0)</f>
        <v>#N/A</v>
      </c>
      <c r="G622" s="6" t="e">
        <f>VLOOKUP(tbl2_2!A622,ishod_substance!A:P,12,0)&amp;"/"&amp;VLOOKUP(tbl2_2!A622,ishod_substance!A:P,14,0)</f>
        <v>#N/A</v>
      </c>
      <c r="H622" s="29" t="e">
        <f>VLOOKUP(tbl2_2!A622,ishod_substance!A:P,6,0)</f>
        <v>#N/A</v>
      </c>
      <c r="I622" s="10" t="e">
        <f>VLOOKUP(tbl2_2!A622,ishod_substance!A:P,15,0)</f>
        <v>#N/A</v>
      </c>
      <c r="J622" s="10" t="e">
        <f>VLOOKUP(tbl2_2!A622,ishod_substance!A:P,5,0)</f>
        <v>#N/A</v>
      </c>
      <c r="K622" s="84" t="e">
        <f>VLOOKUP(tbl2_2!A622,ishod_substance!A:Q,17,0)</f>
        <v>#N/A</v>
      </c>
      <c r="L622" s="84" t="e">
        <f>VLOOKUP(tbl2_2!A622,ishod_substance!A:R,18,0)</f>
        <v>#N/A</v>
      </c>
      <c r="M622" s="165" t="e">
        <f>VLOOKUP(tbl2_2!A622,ishod_substance!A:AD,28,0)</f>
        <v>#N/A</v>
      </c>
      <c r="N622" s="4" t="e">
        <f>VLOOKUP(tbl2_2!A622,ishod_substance!A:AD,20,0)</f>
        <v>#N/A</v>
      </c>
      <c r="O622" s="4" t="e">
        <f>VLOOKUP(tbl2_2!A622,ishod_substance!A:AD,21,0)</f>
        <v>#N/A</v>
      </c>
      <c r="P622" s="4" t="e">
        <f>VLOOKUP(tbl2_2!A622,ishod_substance!A:AD,22,0)</f>
        <v>#N/A</v>
      </c>
      <c r="Q622" s="4" t="e">
        <f>VLOOKUP(tbl2_2!A622,ishod_substance!A:AD,23,0)</f>
        <v>#N/A</v>
      </c>
      <c r="R622" s="4" t="e">
        <f>VLOOKUP(tbl2_2!A622,ishod_substance!A:AD,24,0)</f>
        <v>#N/A</v>
      </c>
      <c r="S622" s="4" t="e">
        <f>VLOOKUP(tbl2_2!A622,ishod_substance!A:AD,25,0)</f>
        <v>#N/A</v>
      </c>
      <c r="T622" s="4" t="e">
        <f>VLOOKUP(tbl2_2!A622,ishod_substance!A:AD,26,0)</f>
        <v>#N/A</v>
      </c>
      <c r="U622" s="4" t="e">
        <f>VLOOKUP(tbl2_2!A622,ishod_substance!A:AD,27,0)</f>
        <v>#N/A</v>
      </c>
      <c r="V622" s="166" t="e">
        <f>VLOOKUP(tbl2_2!A622,ishod_substance!A:AD,29,0)</f>
        <v>#N/A</v>
      </c>
      <c r="W622" s="166" t="e">
        <f>VLOOKUP(tbl2_2!A622,ishod_substance!A:AD,29,0)</f>
        <v>#N/A</v>
      </c>
      <c r="X622" s="4" t="e">
        <f>VLOOKUP(tbl2_2!A622,ishod_substance!A:AD,30,0)</f>
        <v>#N/A</v>
      </c>
      <c r="Y622" s="10" t="e">
        <f>VLOOKUP(tbl2_2!A622,ishod_substance!A:AD,7,0)</f>
        <v>#N/A</v>
      </c>
      <c r="Z622" s="9" t="e">
        <f>VLOOKUP(Y622,quide!$A$2:$B$1006,2,0)</f>
        <v>#N/A</v>
      </c>
      <c r="AA622" s="4" t="e">
        <f>VLOOKUP(Y622,quide!$A$2:$J$1006,10,0)</f>
        <v>#N/A</v>
      </c>
      <c r="AB622" s="50" t="e">
        <f>VLOOKUP(tbl2_2!A622,ishod_substance!A:AD,8,0)</f>
        <v>#N/A</v>
      </c>
      <c r="AC622" s="28" t="e">
        <f t="shared" si="10"/>
        <v>#N/A</v>
      </c>
      <c r="AD622" s="27" t="e">
        <f>VLOOKUP(tbl2_2!A622,ishod_substance!A:AD,9,0)</f>
        <v>#N/A</v>
      </c>
      <c r="AE622" s="8" t="e">
        <f>VLOOKUP(tbl2_2!A622,ishod_substance!A:AD,9,0)</f>
        <v>#N/A</v>
      </c>
      <c r="AF622" s="12"/>
    </row>
    <row r="623" spans="1:32" hidden="1" x14ac:dyDescent="0.25">
      <c r="A623">
        <v>615</v>
      </c>
      <c r="B623" s="85">
        <f>IFERROR(IF(OR(AND(ishod_substance!$O$1=3,OR(VLOOKUP('tbl2'!Y623,quide!A:G,7,0)=2,VLOOKUP('tbl2'!Y623,quide!A:G,7,0)=1)),AND(ishod_substance!$O$1=2,VLOOKUP('tbl2'!Y623,quide!A:I,9,0)=1)),1,0),0)</f>
        <v>0</v>
      </c>
      <c r="C623" s="5" t="e">
        <f>VLOOKUP(tbl2_2!A623,ishod_substance!A:P,2,0)</f>
        <v>#N/A</v>
      </c>
      <c r="D623" s="7" t="e">
        <f>VLOOKUP(tbl2_2!A623,ishod_substance!A:P,3,0)</f>
        <v>#N/A</v>
      </c>
      <c r="E623" s="5" t="e">
        <f>VLOOKUP(tbl2_2!A623,ishod_substance!A:P,11,0)</f>
        <v>#N/A</v>
      </c>
      <c r="F623" s="6" t="e">
        <f>VLOOKUP(tbl2_2!A623,ishod_substance!A:P,15,0)</f>
        <v>#N/A</v>
      </c>
      <c r="G623" s="6" t="e">
        <f>VLOOKUP(tbl2_2!A623,ishod_substance!A:P,12,0)&amp;"/"&amp;VLOOKUP(tbl2_2!A623,ishod_substance!A:P,14,0)</f>
        <v>#N/A</v>
      </c>
      <c r="H623" s="29" t="e">
        <f>VLOOKUP(tbl2_2!A623,ishod_substance!A:P,6,0)</f>
        <v>#N/A</v>
      </c>
      <c r="I623" s="10" t="e">
        <f>VLOOKUP(tbl2_2!A623,ishod_substance!A:P,15,0)</f>
        <v>#N/A</v>
      </c>
      <c r="J623" s="10" t="e">
        <f>VLOOKUP(tbl2_2!A623,ishod_substance!A:P,5,0)</f>
        <v>#N/A</v>
      </c>
      <c r="K623" s="84" t="e">
        <f>VLOOKUP(tbl2_2!A623,ishod_substance!A:Q,17,0)</f>
        <v>#N/A</v>
      </c>
      <c r="L623" s="84" t="e">
        <f>VLOOKUP(tbl2_2!A623,ishod_substance!A:R,18,0)</f>
        <v>#N/A</v>
      </c>
      <c r="M623" s="165" t="e">
        <f>VLOOKUP(tbl2_2!A623,ishod_substance!A:AD,28,0)</f>
        <v>#N/A</v>
      </c>
      <c r="N623" s="4" t="e">
        <f>VLOOKUP(tbl2_2!A623,ishod_substance!A:AD,20,0)</f>
        <v>#N/A</v>
      </c>
      <c r="O623" s="4" t="e">
        <f>VLOOKUP(tbl2_2!A623,ishod_substance!A:AD,21,0)</f>
        <v>#N/A</v>
      </c>
      <c r="P623" s="4" t="e">
        <f>VLOOKUP(tbl2_2!A623,ishod_substance!A:AD,22,0)</f>
        <v>#N/A</v>
      </c>
      <c r="Q623" s="4" t="e">
        <f>VLOOKUP(tbl2_2!A623,ishod_substance!A:AD,23,0)</f>
        <v>#N/A</v>
      </c>
      <c r="R623" s="4" t="e">
        <f>VLOOKUP(tbl2_2!A623,ishod_substance!A:AD,24,0)</f>
        <v>#N/A</v>
      </c>
      <c r="S623" s="4" t="e">
        <f>VLOOKUP(tbl2_2!A623,ishod_substance!A:AD,25,0)</f>
        <v>#N/A</v>
      </c>
      <c r="T623" s="4" t="e">
        <f>VLOOKUP(tbl2_2!A623,ishod_substance!A:AD,26,0)</f>
        <v>#N/A</v>
      </c>
      <c r="U623" s="4" t="e">
        <f>VLOOKUP(tbl2_2!A623,ishod_substance!A:AD,27,0)</f>
        <v>#N/A</v>
      </c>
      <c r="V623" s="166" t="e">
        <f>VLOOKUP(tbl2_2!A623,ishod_substance!A:AD,29,0)</f>
        <v>#N/A</v>
      </c>
      <c r="W623" s="166" t="e">
        <f>VLOOKUP(tbl2_2!A623,ishod_substance!A:AD,29,0)</f>
        <v>#N/A</v>
      </c>
      <c r="X623" s="4" t="e">
        <f>VLOOKUP(tbl2_2!A623,ishod_substance!A:AD,30,0)</f>
        <v>#N/A</v>
      </c>
      <c r="Y623" s="10" t="e">
        <f>VLOOKUP(tbl2_2!A623,ishod_substance!A:AD,7,0)</f>
        <v>#N/A</v>
      </c>
      <c r="Z623" s="9" t="e">
        <f>VLOOKUP(Y623,quide!$A$2:$B$1006,2,0)</f>
        <v>#N/A</v>
      </c>
      <c r="AA623" s="4" t="e">
        <f>VLOOKUP(Y623,quide!$A$2:$J$1006,10,0)</f>
        <v>#N/A</v>
      </c>
      <c r="AB623" s="50" t="e">
        <f>VLOOKUP(tbl2_2!A623,ishod_substance!A:AD,8,0)</f>
        <v>#N/A</v>
      </c>
      <c r="AC623" s="28" t="e">
        <f t="shared" si="10"/>
        <v>#N/A</v>
      </c>
      <c r="AD623" s="27" t="e">
        <f>VLOOKUP(tbl2_2!A623,ishod_substance!A:AD,9,0)</f>
        <v>#N/A</v>
      </c>
      <c r="AE623" s="8" t="e">
        <f>VLOOKUP(tbl2_2!A623,ishod_substance!A:AD,9,0)</f>
        <v>#N/A</v>
      </c>
      <c r="AF623" s="12"/>
    </row>
    <row r="624" spans="1:32" hidden="1" x14ac:dyDescent="0.25">
      <c r="A624">
        <v>616</v>
      </c>
      <c r="B624" s="85">
        <f>IFERROR(IF(OR(AND(ishod_substance!$O$1=3,OR(VLOOKUP('tbl2'!Y624,quide!A:G,7,0)=2,VLOOKUP('tbl2'!Y624,quide!A:G,7,0)=1)),AND(ishod_substance!$O$1=2,VLOOKUP('tbl2'!Y624,quide!A:I,9,0)=1)),1,0),0)</f>
        <v>0</v>
      </c>
      <c r="C624" s="5" t="e">
        <f>VLOOKUP(tbl2_2!A624,ishod_substance!A:P,2,0)</f>
        <v>#N/A</v>
      </c>
      <c r="D624" s="7" t="e">
        <f>VLOOKUP(tbl2_2!A624,ishod_substance!A:P,3,0)</f>
        <v>#N/A</v>
      </c>
      <c r="E624" s="5" t="e">
        <f>VLOOKUP(tbl2_2!A624,ishod_substance!A:P,11,0)</f>
        <v>#N/A</v>
      </c>
      <c r="F624" s="6" t="e">
        <f>VLOOKUP(tbl2_2!A624,ishod_substance!A:P,15,0)</f>
        <v>#N/A</v>
      </c>
      <c r="G624" s="6" t="e">
        <f>VLOOKUP(tbl2_2!A624,ishod_substance!A:P,12,0)&amp;"/"&amp;VLOOKUP(tbl2_2!A624,ishod_substance!A:P,14,0)</f>
        <v>#N/A</v>
      </c>
      <c r="H624" s="29" t="e">
        <f>VLOOKUP(tbl2_2!A624,ishod_substance!A:P,6,0)</f>
        <v>#N/A</v>
      </c>
      <c r="I624" s="10" t="e">
        <f>VLOOKUP(tbl2_2!A624,ishod_substance!A:P,15,0)</f>
        <v>#N/A</v>
      </c>
      <c r="J624" s="10" t="e">
        <f>VLOOKUP(tbl2_2!A624,ishod_substance!A:P,5,0)</f>
        <v>#N/A</v>
      </c>
      <c r="K624" s="84" t="e">
        <f>VLOOKUP(tbl2_2!A624,ishod_substance!A:Q,17,0)</f>
        <v>#N/A</v>
      </c>
      <c r="L624" s="84" t="e">
        <f>VLOOKUP(tbl2_2!A624,ishod_substance!A:R,18,0)</f>
        <v>#N/A</v>
      </c>
      <c r="M624" s="165" t="e">
        <f>VLOOKUP(tbl2_2!A624,ishod_substance!A:AD,28,0)</f>
        <v>#N/A</v>
      </c>
      <c r="N624" s="4" t="e">
        <f>VLOOKUP(tbl2_2!A624,ishod_substance!A:AD,20,0)</f>
        <v>#N/A</v>
      </c>
      <c r="O624" s="4" t="e">
        <f>VLOOKUP(tbl2_2!A624,ishod_substance!A:AD,21,0)</f>
        <v>#N/A</v>
      </c>
      <c r="P624" s="4" t="e">
        <f>VLOOKUP(tbl2_2!A624,ishod_substance!A:AD,22,0)</f>
        <v>#N/A</v>
      </c>
      <c r="Q624" s="4" t="e">
        <f>VLOOKUP(tbl2_2!A624,ishod_substance!A:AD,23,0)</f>
        <v>#N/A</v>
      </c>
      <c r="R624" s="4" t="e">
        <f>VLOOKUP(tbl2_2!A624,ishod_substance!A:AD,24,0)</f>
        <v>#N/A</v>
      </c>
      <c r="S624" s="4" t="e">
        <f>VLOOKUP(tbl2_2!A624,ishod_substance!A:AD,25,0)</f>
        <v>#N/A</v>
      </c>
      <c r="T624" s="4" t="e">
        <f>VLOOKUP(tbl2_2!A624,ishod_substance!A:AD,26,0)</f>
        <v>#N/A</v>
      </c>
      <c r="U624" s="4" t="e">
        <f>VLOOKUP(tbl2_2!A624,ishod_substance!A:AD,27,0)</f>
        <v>#N/A</v>
      </c>
      <c r="V624" s="166" t="e">
        <f>VLOOKUP(tbl2_2!A624,ishod_substance!A:AD,29,0)</f>
        <v>#N/A</v>
      </c>
      <c r="W624" s="166" t="e">
        <f>VLOOKUP(tbl2_2!A624,ishod_substance!A:AD,29,0)</f>
        <v>#N/A</v>
      </c>
      <c r="X624" s="4" t="e">
        <f>VLOOKUP(tbl2_2!A624,ishod_substance!A:AD,30,0)</f>
        <v>#N/A</v>
      </c>
      <c r="Y624" s="10" t="e">
        <f>VLOOKUP(tbl2_2!A624,ishod_substance!A:AD,7,0)</f>
        <v>#N/A</v>
      </c>
      <c r="Z624" s="9" t="e">
        <f>VLOOKUP(Y624,quide!$A$2:$B$1006,2,0)</f>
        <v>#N/A</v>
      </c>
      <c r="AA624" s="4" t="e">
        <f>VLOOKUP(Y624,quide!$A$2:$J$1006,10,0)</f>
        <v>#N/A</v>
      </c>
      <c r="AB624" s="50" t="e">
        <f>VLOOKUP(tbl2_2!A624,ishod_substance!A:AD,8,0)</f>
        <v>#N/A</v>
      </c>
      <c r="AC624" s="28" t="e">
        <f t="shared" si="10"/>
        <v>#N/A</v>
      </c>
      <c r="AD624" s="27" t="e">
        <f>VLOOKUP(tbl2_2!A624,ishod_substance!A:AD,9,0)</f>
        <v>#N/A</v>
      </c>
      <c r="AE624" s="8" t="e">
        <f>VLOOKUP(tbl2_2!A624,ishod_substance!A:AD,9,0)</f>
        <v>#N/A</v>
      </c>
      <c r="AF624" s="12"/>
    </row>
    <row r="625" spans="1:32" hidden="1" x14ac:dyDescent="0.25">
      <c r="A625">
        <v>617</v>
      </c>
      <c r="B625" s="85">
        <f>IFERROR(IF(OR(AND(ishod_substance!$O$1=3,OR(VLOOKUP('tbl2'!Y625,quide!A:G,7,0)=2,VLOOKUP('tbl2'!Y625,quide!A:G,7,0)=1)),AND(ishod_substance!$O$1=2,VLOOKUP('tbl2'!Y625,quide!A:I,9,0)=1)),1,0),0)</f>
        <v>0</v>
      </c>
      <c r="C625" s="5" t="e">
        <f>VLOOKUP(tbl2_2!A625,ishod_substance!A:P,2,0)</f>
        <v>#N/A</v>
      </c>
      <c r="D625" s="7" t="e">
        <f>VLOOKUP(tbl2_2!A625,ishod_substance!A:P,3,0)</f>
        <v>#N/A</v>
      </c>
      <c r="E625" s="5" t="e">
        <f>VLOOKUP(tbl2_2!A625,ishod_substance!A:P,11,0)</f>
        <v>#N/A</v>
      </c>
      <c r="F625" s="6" t="e">
        <f>VLOOKUP(tbl2_2!A625,ishod_substance!A:P,15,0)</f>
        <v>#N/A</v>
      </c>
      <c r="G625" s="6" t="e">
        <f>VLOOKUP(tbl2_2!A625,ishod_substance!A:P,12,0)&amp;"/"&amp;VLOOKUP(tbl2_2!A625,ishod_substance!A:P,14,0)</f>
        <v>#N/A</v>
      </c>
      <c r="H625" s="29" t="e">
        <f>VLOOKUP(tbl2_2!A625,ishod_substance!A:P,6,0)</f>
        <v>#N/A</v>
      </c>
      <c r="I625" s="10" t="e">
        <f>VLOOKUP(tbl2_2!A625,ishod_substance!A:P,15,0)</f>
        <v>#N/A</v>
      </c>
      <c r="J625" s="10" t="e">
        <f>VLOOKUP(tbl2_2!A625,ishod_substance!A:P,5,0)</f>
        <v>#N/A</v>
      </c>
      <c r="K625" s="84" t="e">
        <f>VLOOKUP(tbl2_2!A625,ishod_substance!A:Q,17,0)</f>
        <v>#N/A</v>
      </c>
      <c r="L625" s="84" t="e">
        <f>VLOOKUP(tbl2_2!A625,ishod_substance!A:R,18,0)</f>
        <v>#N/A</v>
      </c>
      <c r="M625" s="165" t="e">
        <f>VLOOKUP(tbl2_2!A625,ishod_substance!A:AD,28,0)</f>
        <v>#N/A</v>
      </c>
      <c r="N625" s="4" t="e">
        <f>VLOOKUP(tbl2_2!A625,ishod_substance!A:AD,20,0)</f>
        <v>#N/A</v>
      </c>
      <c r="O625" s="4" t="e">
        <f>VLOOKUP(tbl2_2!A625,ishod_substance!A:AD,21,0)</f>
        <v>#N/A</v>
      </c>
      <c r="P625" s="4" t="e">
        <f>VLOOKUP(tbl2_2!A625,ishod_substance!A:AD,22,0)</f>
        <v>#N/A</v>
      </c>
      <c r="Q625" s="4" t="e">
        <f>VLOOKUP(tbl2_2!A625,ishod_substance!A:AD,23,0)</f>
        <v>#N/A</v>
      </c>
      <c r="R625" s="4" t="e">
        <f>VLOOKUP(tbl2_2!A625,ishod_substance!A:AD,24,0)</f>
        <v>#N/A</v>
      </c>
      <c r="S625" s="4" t="e">
        <f>VLOOKUP(tbl2_2!A625,ishod_substance!A:AD,25,0)</f>
        <v>#N/A</v>
      </c>
      <c r="T625" s="4" t="e">
        <f>VLOOKUP(tbl2_2!A625,ishod_substance!A:AD,26,0)</f>
        <v>#N/A</v>
      </c>
      <c r="U625" s="4" t="e">
        <f>VLOOKUP(tbl2_2!A625,ishod_substance!A:AD,27,0)</f>
        <v>#N/A</v>
      </c>
      <c r="V625" s="166" t="e">
        <f>VLOOKUP(tbl2_2!A625,ishod_substance!A:AD,29,0)</f>
        <v>#N/A</v>
      </c>
      <c r="W625" s="166" t="e">
        <f>VLOOKUP(tbl2_2!A625,ishod_substance!A:AD,29,0)</f>
        <v>#N/A</v>
      </c>
      <c r="X625" s="4" t="e">
        <f>VLOOKUP(tbl2_2!A625,ishod_substance!A:AD,30,0)</f>
        <v>#N/A</v>
      </c>
      <c r="Y625" s="10" t="e">
        <f>VLOOKUP(tbl2_2!A625,ishod_substance!A:AD,7,0)</f>
        <v>#N/A</v>
      </c>
      <c r="Z625" s="9" t="e">
        <f>VLOOKUP(Y625,quide!$A$2:$B$1006,2,0)</f>
        <v>#N/A</v>
      </c>
      <c r="AA625" s="4" t="e">
        <f>VLOOKUP(Y625,quide!$A$2:$J$1006,10,0)</f>
        <v>#N/A</v>
      </c>
      <c r="AB625" s="50" t="e">
        <f>VLOOKUP(tbl2_2!A625,ishod_substance!A:AD,8,0)</f>
        <v>#N/A</v>
      </c>
      <c r="AC625" s="28" t="e">
        <f t="shared" si="10"/>
        <v>#N/A</v>
      </c>
      <c r="AD625" s="27" t="e">
        <f>VLOOKUP(tbl2_2!A625,ishod_substance!A:AD,9,0)</f>
        <v>#N/A</v>
      </c>
      <c r="AE625" s="8" t="e">
        <f>VLOOKUP(tbl2_2!A625,ishod_substance!A:AD,9,0)</f>
        <v>#N/A</v>
      </c>
      <c r="AF625" s="12"/>
    </row>
    <row r="626" spans="1:32" hidden="1" x14ac:dyDescent="0.25">
      <c r="A626">
        <v>618</v>
      </c>
      <c r="B626" s="85">
        <f>IFERROR(IF(OR(AND(ishod_substance!$O$1=3,OR(VLOOKUP('tbl2'!Y626,quide!A:G,7,0)=2,VLOOKUP('tbl2'!Y626,quide!A:G,7,0)=1)),AND(ishod_substance!$O$1=2,VLOOKUP('tbl2'!Y626,quide!A:I,9,0)=1)),1,0),0)</f>
        <v>0</v>
      </c>
      <c r="C626" s="5" t="e">
        <f>VLOOKUP(tbl2_2!A626,ishod_substance!A:P,2,0)</f>
        <v>#N/A</v>
      </c>
      <c r="D626" s="7" t="e">
        <f>VLOOKUP(tbl2_2!A626,ishod_substance!A:P,3,0)</f>
        <v>#N/A</v>
      </c>
      <c r="E626" s="5" t="e">
        <f>VLOOKUP(tbl2_2!A626,ishod_substance!A:P,11,0)</f>
        <v>#N/A</v>
      </c>
      <c r="F626" s="6" t="e">
        <f>VLOOKUP(tbl2_2!A626,ishod_substance!A:P,15,0)</f>
        <v>#N/A</v>
      </c>
      <c r="G626" s="6" t="e">
        <f>VLOOKUP(tbl2_2!A626,ishod_substance!A:P,12,0)&amp;"/"&amp;VLOOKUP(tbl2_2!A626,ishod_substance!A:P,14,0)</f>
        <v>#N/A</v>
      </c>
      <c r="H626" s="29" t="e">
        <f>VLOOKUP(tbl2_2!A626,ishod_substance!A:P,6,0)</f>
        <v>#N/A</v>
      </c>
      <c r="I626" s="10" t="e">
        <f>VLOOKUP(tbl2_2!A626,ishod_substance!A:P,15,0)</f>
        <v>#N/A</v>
      </c>
      <c r="J626" s="10" t="e">
        <f>VLOOKUP(tbl2_2!A626,ishod_substance!A:P,5,0)</f>
        <v>#N/A</v>
      </c>
      <c r="K626" s="84" t="e">
        <f>VLOOKUP(tbl2_2!A626,ishod_substance!A:Q,17,0)</f>
        <v>#N/A</v>
      </c>
      <c r="L626" s="84" t="e">
        <f>VLOOKUP(tbl2_2!A626,ishod_substance!A:R,18,0)</f>
        <v>#N/A</v>
      </c>
      <c r="M626" s="165" t="e">
        <f>VLOOKUP(tbl2_2!A626,ishod_substance!A:AD,28,0)</f>
        <v>#N/A</v>
      </c>
      <c r="N626" s="4" t="e">
        <f>VLOOKUP(tbl2_2!A626,ishod_substance!A:AD,20,0)</f>
        <v>#N/A</v>
      </c>
      <c r="O626" s="4" t="e">
        <f>VLOOKUP(tbl2_2!A626,ishod_substance!A:AD,21,0)</f>
        <v>#N/A</v>
      </c>
      <c r="P626" s="4" t="e">
        <f>VLOOKUP(tbl2_2!A626,ishod_substance!A:AD,22,0)</f>
        <v>#N/A</v>
      </c>
      <c r="Q626" s="4" t="e">
        <f>VLOOKUP(tbl2_2!A626,ishod_substance!A:AD,23,0)</f>
        <v>#N/A</v>
      </c>
      <c r="R626" s="4" t="e">
        <f>VLOOKUP(tbl2_2!A626,ishod_substance!A:AD,24,0)</f>
        <v>#N/A</v>
      </c>
      <c r="S626" s="4" t="e">
        <f>VLOOKUP(tbl2_2!A626,ishod_substance!A:AD,25,0)</f>
        <v>#N/A</v>
      </c>
      <c r="T626" s="4" t="e">
        <f>VLOOKUP(tbl2_2!A626,ishod_substance!A:AD,26,0)</f>
        <v>#N/A</v>
      </c>
      <c r="U626" s="4" t="e">
        <f>VLOOKUP(tbl2_2!A626,ishod_substance!A:AD,27,0)</f>
        <v>#N/A</v>
      </c>
      <c r="V626" s="166" t="e">
        <f>VLOOKUP(tbl2_2!A626,ishod_substance!A:AD,29,0)</f>
        <v>#N/A</v>
      </c>
      <c r="W626" s="166" t="e">
        <f>VLOOKUP(tbl2_2!A626,ishod_substance!A:AD,29,0)</f>
        <v>#N/A</v>
      </c>
      <c r="X626" s="4" t="e">
        <f>VLOOKUP(tbl2_2!A626,ishod_substance!A:AD,30,0)</f>
        <v>#N/A</v>
      </c>
      <c r="Y626" s="10" t="e">
        <f>VLOOKUP(tbl2_2!A626,ishod_substance!A:AD,7,0)</f>
        <v>#N/A</v>
      </c>
      <c r="Z626" s="9" t="e">
        <f>VLOOKUP(Y626,quide!$A$2:$B$1006,2,0)</f>
        <v>#N/A</v>
      </c>
      <c r="AA626" s="4" t="e">
        <f>VLOOKUP(Y626,quide!$A$2:$J$1006,10,0)</f>
        <v>#N/A</v>
      </c>
      <c r="AB626" s="50" t="e">
        <f>VLOOKUP(tbl2_2!A626,ishod_substance!A:AD,8,0)</f>
        <v>#N/A</v>
      </c>
      <c r="AC626" s="28" t="e">
        <f t="shared" si="10"/>
        <v>#N/A</v>
      </c>
      <c r="AD626" s="27" t="e">
        <f>VLOOKUP(tbl2_2!A626,ishod_substance!A:AD,9,0)</f>
        <v>#N/A</v>
      </c>
      <c r="AE626" s="8" t="e">
        <f>VLOOKUP(tbl2_2!A626,ishod_substance!A:AD,9,0)</f>
        <v>#N/A</v>
      </c>
      <c r="AF626" s="12"/>
    </row>
    <row r="627" spans="1:32" hidden="1" x14ac:dyDescent="0.25">
      <c r="A627">
        <v>619</v>
      </c>
      <c r="B627" s="85">
        <f>IFERROR(IF(OR(AND(ishod_substance!$O$1=3,OR(VLOOKUP('tbl2'!Y627,quide!A:G,7,0)=2,VLOOKUP('tbl2'!Y627,quide!A:G,7,0)=1)),AND(ishod_substance!$O$1=2,VLOOKUP('tbl2'!Y627,quide!A:I,9,0)=1)),1,0),0)</f>
        <v>0</v>
      </c>
      <c r="C627" s="5" t="e">
        <f>VLOOKUP(tbl2_2!A627,ishod_substance!A:P,2,0)</f>
        <v>#N/A</v>
      </c>
      <c r="D627" s="7" t="e">
        <f>VLOOKUP(tbl2_2!A627,ishod_substance!A:P,3,0)</f>
        <v>#N/A</v>
      </c>
      <c r="E627" s="5" t="e">
        <f>VLOOKUP(tbl2_2!A627,ishod_substance!A:P,11,0)</f>
        <v>#N/A</v>
      </c>
      <c r="F627" s="6" t="e">
        <f>VLOOKUP(tbl2_2!A627,ishod_substance!A:P,15,0)</f>
        <v>#N/A</v>
      </c>
      <c r="G627" s="6" t="e">
        <f>VLOOKUP(tbl2_2!A627,ishod_substance!A:P,12,0)&amp;"/"&amp;VLOOKUP(tbl2_2!A627,ishod_substance!A:P,14,0)</f>
        <v>#N/A</v>
      </c>
      <c r="H627" s="29" t="e">
        <f>VLOOKUP(tbl2_2!A627,ishod_substance!A:P,6,0)</f>
        <v>#N/A</v>
      </c>
      <c r="I627" s="10" t="e">
        <f>VLOOKUP(tbl2_2!A627,ishod_substance!A:P,15,0)</f>
        <v>#N/A</v>
      </c>
      <c r="J627" s="10" t="e">
        <f>VLOOKUP(tbl2_2!A627,ishod_substance!A:P,5,0)</f>
        <v>#N/A</v>
      </c>
      <c r="K627" s="84" t="e">
        <f>VLOOKUP(tbl2_2!A627,ishod_substance!A:Q,17,0)</f>
        <v>#N/A</v>
      </c>
      <c r="L627" s="84" t="e">
        <f>VLOOKUP(tbl2_2!A627,ishod_substance!A:R,18,0)</f>
        <v>#N/A</v>
      </c>
      <c r="M627" s="165" t="e">
        <f>VLOOKUP(tbl2_2!A627,ishod_substance!A:AD,28,0)</f>
        <v>#N/A</v>
      </c>
      <c r="N627" s="4" t="e">
        <f>VLOOKUP(tbl2_2!A627,ishod_substance!A:AD,20,0)</f>
        <v>#N/A</v>
      </c>
      <c r="O627" s="4" t="e">
        <f>VLOOKUP(tbl2_2!A627,ishod_substance!A:AD,21,0)</f>
        <v>#N/A</v>
      </c>
      <c r="P627" s="4" t="e">
        <f>VLOOKUP(tbl2_2!A627,ishod_substance!A:AD,22,0)</f>
        <v>#N/A</v>
      </c>
      <c r="Q627" s="4" t="e">
        <f>VLOOKUP(tbl2_2!A627,ishod_substance!A:AD,23,0)</f>
        <v>#N/A</v>
      </c>
      <c r="R627" s="4" t="e">
        <f>VLOOKUP(tbl2_2!A627,ishod_substance!A:AD,24,0)</f>
        <v>#N/A</v>
      </c>
      <c r="S627" s="4" t="e">
        <f>VLOOKUP(tbl2_2!A627,ishod_substance!A:AD,25,0)</f>
        <v>#N/A</v>
      </c>
      <c r="T627" s="4" t="e">
        <f>VLOOKUP(tbl2_2!A627,ishod_substance!A:AD,26,0)</f>
        <v>#N/A</v>
      </c>
      <c r="U627" s="4" t="e">
        <f>VLOOKUP(tbl2_2!A627,ishod_substance!A:AD,27,0)</f>
        <v>#N/A</v>
      </c>
      <c r="V627" s="166" t="e">
        <f>VLOOKUP(tbl2_2!A627,ishod_substance!A:AD,29,0)</f>
        <v>#N/A</v>
      </c>
      <c r="W627" s="166" t="e">
        <f>VLOOKUP(tbl2_2!A627,ishod_substance!A:AD,29,0)</f>
        <v>#N/A</v>
      </c>
      <c r="X627" s="4" t="e">
        <f>VLOOKUP(tbl2_2!A627,ishod_substance!A:AD,30,0)</f>
        <v>#N/A</v>
      </c>
      <c r="Y627" s="10" t="e">
        <f>VLOOKUP(tbl2_2!A627,ishod_substance!A:AD,7,0)</f>
        <v>#N/A</v>
      </c>
      <c r="Z627" s="9" t="e">
        <f>VLOOKUP(Y627,quide!$A$2:$B$1006,2,0)</f>
        <v>#N/A</v>
      </c>
      <c r="AA627" s="4" t="e">
        <f>VLOOKUP(Y627,quide!$A$2:$J$1006,10,0)</f>
        <v>#N/A</v>
      </c>
      <c r="AB627" s="50" t="e">
        <f>VLOOKUP(tbl2_2!A627,ishod_substance!A:AD,8,0)</f>
        <v>#N/A</v>
      </c>
      <c r="AC627" s="28" t="e">
        <f t="shared" si="10"/>
        <v>#N/A</v>
      </c>
      <c r="AD627" s="27" t="e">
        <f>VLOOKUP(tbl2_2!A627,ishod_substance!A:AD,9,0)</f>
        <v>#N/A</v>
      </c>
      <c r="AE627" s="8" t="e">
        <f>VLOOKUP(tbl2_2!A627,ishod_substance!A:AD,9,0)</f>
        <v>#N/A</v>
      </c>
      <c r="AF627" s="12"/>
    </row>
    <row r="628" spans="1:32" hidden="1" x14ac:dyDescent="0.25">
      <c r="A628">
        <v>620</v>
      </c>
      <c r="B628" s="85">
        <f>IFERROR(IF(OR(AND(ishod_substance!$O$1=3,OR(VLOOKUP('tbl2'!Y628,quide!A:G,7,0)=2,VLOOKUP('tbl2'!Y628,quide!A:G,7,0)=1)),AND(ishod_substance!$O$1=2,VLOOKUP('tbl2'!Y628,quide!A:I,9,0)=1)),1,0),0)</f>
        <v>0</v>
      </c>
      <c r="C628" s="5" t="e">
        <f>VLOOKUP(tbl2_2!A628,ishod_substance!A:P,2,0)</f>
        <v>#N/A</v>
      </c>
      <c r="D628" s="7" t="e">
        <f>VLOOKUP(tbl2_2!A628,ishod_substance!A:P,3,0)</f>
        <v>#N/A</v>
      </c>
      <c r="E628" s="5" t="e">
        <f>VLOOKUP(tbl2_2!A628,ishod_substance!A:P,11,0)</f>
        <v>#N/A</v>
      </c>
      <c r="F628" s="6" t="e">
        <f>VLOOKUP(tbl2_2!A628,ishod_substance!A:P,15,0)</f>
        <v>#N/A</v>
      </c>
      <c r="G628" s="6" t="e">
        <f>VLOOKUP(tbl2_2!A628,ishod_substance!A:P,12,0)&amp;"/"&amp;VLOOKUP(tbl2_2!A628,ishod_substance!A:P,14,0)</f>
        <v>#N/A</v>
      </c>
      <c r="H628" s="29" t="e">
        <f>VLOOKUP(tbl2_2!A628,ishod_substance!A:P,6,0)</f>
        <v>#N/A</v>
      </c>
      <c r="I628" s="10" t="e">
        <f>VLOOKUP(tbl2_2!A628,ishod_substance!A:P,15,0)</f>
        <v>#N/A</v>
      </c>
      <c r="J628" s="10" t="e">
        <f>VLOOKUP(tbl2_2!A628,ishod_substance!A:P,5,0)</f>
        <v>#N/A</v>
      </c>
      <c r="K628" s="84" t="e">
        <f>VLOOKUP(tbl2_2!A628,ishod_substance!A:Q,17,0)</f>
        <v>#N/A</v>
      </c>
      <c r="L628" s="84" t="e">
        <f>VLOOKUP(tbl2_2!A628,ishod_substance!A:R,18,0)</f>
        <v>#N/A</v>
      </c>
      <c r="M628" s="165" t="e">
        <f>VLOOKUP(tbl2_2!A628,ishod_substance!A:AD,28,0)</f>
        <v>#N/A</v>
      </c>
      <c r="N628" s="4" t="e">
        <f>VLOOKUP(tbl2_2!A628,ishod_substance!A:AD,20,0)</f>
        <v>#N/A</v>
      </c>
      <c r="O628" s="4" t="e">
        <f>VLOOKUP(tbl2_2!A628,ishod_substance!A:AD,21,0)</f>
        <v>#N/A</v>
      </c>
      <c r="P628" s="4" t="e">
        <f>VLOOKUP(tbl2_2!A628,ishod_substance!A:AD,22,0)</f>
        <v>#N/A</v>
      </c>
      <c r="Q628" s="4" t="e">
        <f>VLOOKUP(tbl2_2!A628,ishod_substance!A:AD,23,0)</f>
        <v>#N/A</v>
      </c>
      <c r="R628" s="4" t="e">
        <f>VLOOKUP(tbl2_2!A628,ishod_substance!A:AD,24,0)</f>
        <v>#N/A</v>
      </c>
      <c r="S628" s="4" t="e">
        <f>VLOOKUP(tbl2_2!A628,ishod_substance!A:AD,25,0)</f>
        <v>#N/A</v>
      </c>
      <c r="T628" s="4" t="e">
        <f>VLOOKUP(tbl2_2!A628,ishod_substance!A:AD,26,0)</f>
        <v>#N/A</v>
      </c>
      <c r="U628" s="4" t="e">
        <f>VLOOKUP(tbl2_2!A628,ishod_substance!A:AD,27,0)</f>
        <v>#N/A</v>
      </c>
      <c r="V628" s="166" t="e">
        <f>VLOOKUP(tbl2_2!A628,ishod_substance!A:AD,29,0)</f>
        <v>#N/A</v>
      </c>
      <c r="W628" s="166" t="e">
        <f>VLOOKUP(tbl2_2!A628,ishod_substance!A:AD,29,0)</f>
        <v>#N/A</v>
      </c>
      <c r="X628" s="4" t="e">
        <f>VLOOKUP(tbl2_2!A628,ishod_substance!A:AD,30,0)</f>
        <v>#N/A</v>
      </c>
      <c r="Y628" s="10" t="e">
        <f>VLOOKUP(tbl2_2!A628,ishod_substance!A:AD,7,0)</f>
        <v>#N/A</v>
      </c>
      <c r="Z628" s="9" t="e">
        <f>VLOOKUP(Y628,quide!$A$2:$B$1006,2,0)</f>
        <v>#N/A</v>
      </c>
      <c r="AA628" s="4" t="e">
        <f>VLOOKUP(Y628,quide!$A$2:$J$1006,10,0)</f>
        <v>#N/A</v>
      </c>
      <c r="AB628" s="50" t="e">
        <f>VLOOKUP(tbl2_2!A628,ishod_substance!A:AD,8,0)</f>
        <v>#N/A</v>
      </c>
      <c r="AC628" s="28" t="e">
        <f t="shared" si="10"/>
        <v>#N/A</v>
      </c>
      <c r="AD628" s="27" t="e">
        <f>VLOOKUP(tbl2_2!A628,ishod_substance!A:AD,9,0)</f>
        <v>#N/A</v>
      </c>
      <c r="AE628" s="8" t="e">
        <f>VLOOKUP(tbl2_2!A628,ishod_substance!A:AD,9,0)</f>
        <v>#N/A</v>
      </c>
      <c r="AF628" s="12"/>
    </row>
    <row r="629" spans="1:32" hidden="1" x14ac:dyDescent="0.25">
      <c r="A629">
        <v>621</v>
      </c>
      <c r="B629" s="85">
        <f>IFERROR(IF(OR(AND(ishod_substance!$O$1=3,OR(VLOOKUP('tbl2'!Y629,quide!A:G,7,0)=2,VLOOKUP('tbl2'!Y629,quide!A:G,7,0)=1)),AND(ishod_substance!$O$1=2,VLOOKUP('tbl2'!Y629,quide!A:I,9,0)=1)),1,0),0)</f>
        <v>0</v>
      </c>
      <c r="C629" s="5" t="e">
        <f>VLOOKUP(tbl2_2!A629,ishod_substance!A:P,2,0)</f>
        <v>#N/A</v>
      </c>
      <c r="D629" s="7" t="e">
        <f>VLOOKUP(tbl2_2!A629,ishod_substance!A:P,3,0)</f>
        <v>#N/A</v>
      </c>
      <c r="E629" s="5" t="e">
        <f>VLOOKUP(tbl2_2!A629,ishod_substance!A:P,11,0)</f>
        <v>#N/A</v>
      </c>
      <c r="F629" s="6" t="e">
        <f>VLOOKUP(tbl2_2!A629,ishod_substance!A:P,15,0)</f>
        <v>#N/A</v>
      </c>
      <c r="G629" s="6" t="e">
        <f>VLOOKUP(tbl2_2!A629,ishod_substance!A:P,12,0)&amp;"/"&amp;VLOOKUP(tbl2_2!A629,ishod_substance!A:P,14,0)</f>
        <v>#N/A</v>
      </c>
      <c r="H629" s="29" t="e">
        <f>VLOOKUP(tbl2_2!A629,ishod_substance!A:P,6,0)</f>
        <v>#N/A</v>
      </c>
      <c r="I629" s="10" t="e">
        <f>VLOOKUP(tbl2_2!A629,ishod_substance!A:P,15,0)</f>
        <v>#N/A</v>
      </c>
      <c r="J629" s="10" t="e">
        <f>VLOOKUP(tbl2_2!A629,ishod_substance!A:P,5,0)</f>
        <v>#N/A</v>
      </c>
      <c r="K629" s="84" t="e">
        <f>VLOOKUP(tbl2_2!A629,ishod_substance!A:Q,17,0)</f>
        <v>#N/A</v>
      </c>
      <c r="L629" s="84" t="e">
        <f>VLOOKUP(tbl2_2!A629,ishod_substance!A:R,18,0)</f>
        <v>#N/A</v>
      </c>
      <c r="M629" s="165" t="e">
        <f>VLOOKUP(tbl2_2!A629,ishod_substance!A:AD,28,0)</f>
        <v>#N/A</v>
      </c>
      <c r="N629" s="4" t="e">
        <f>VLOOKUP(tbl2_2!A629,ishod_substance!A:AD,20,0)</f>
        <v>#N/A</v>
      </c>
      <c r="O629" s="4" t="e">
        <f>VLOOKUP(tbl2_2!A629,ishod_substance!A:AD,21,0)</f>
        <v>#N/A</v>
      </c>
      <c r="P629" s="4" t="e">
        <f>VLOOKUP(tbl2_2!A629,ishod_substance!A:AD,22,0)</f>
        <v>#N/A</v>
      </c>
      <c r="Q629" s="4" t="e">
        <f>VLOOKUP(tbl2_2!A629,ishod_substance!A:AD,23,0)</f>
        <v>#N/A</v>
      </c>
      <c r="R629" s="4" t="e">
        <f>VLOOKUP(tbl2_2!A629,ishod_substance!A:AD,24,0)</f>
        <v>#N/A</v>
      </c>
      <c r="S629" s="4" t="e">
        <f>VLOOKUP(tbl2_2!A629,ishod_substance!A:AD,25,0)</f>
        <v>#N/A</v>
      </c>
      <c r="T629" s="4" t="e">
        <f>VLOOKUP(tbl2_2!A629,ishod_substance!A:AD,26,0)</f>
        <v>#N/A</v>
      </c>
      <c r="U629" s="4" t="e">
        <f>VLOOKUP(tbl2_2!A629,ishod_substance!A:AD,27,0)</f>
        <v>#N/A</v>
      </c>
      <c r="V629" s="166" t="e">
        <f>VLOOKUP(tbl2_2!A629,ishod_substance!A:AD,29,0)</f>
        <v>#N/A</v>
      </c>
      <c r="W629" s="166" t="e">
        <f>VLOOKUP(tbl2_2!A629,ishod_substance!A:AD,29,0)</f>
        <v>#N/A</v>
      </c>
      <c r="X629" s="4" t="e">
        <f>VLOOKUP(tbl2_2!A629,ishod_substance!A:AD,30,0)</f>
        <v>#N/A</v>
      </c>
      <c r="Y629" s="10" t="e">
        <f>VLOOKUP(tbl2_2!A629,ishod_substance!A:AD,7,0)</f>
        <v>#N/A</v>
      </c>
      <c r="Z629" s="9" t="e">
        <f>VLOOKUP(Y629,quide!$A$2:$B$1006,2,0)</f>
        <v>#N/A</v>
      </c>
      <c r="AA629" s="4" t="e">
        <f>VLOOKUP(Y629,quide!$A$2:$J$1006,10,0)</f>
        <v>#N/A</v>
      </c>
      <c r="AB629" s="50" t="e">
        <f>VLOOKUP(tbl2_2!A629,ishod_substance!A:AD,8,0)</f>
        <v>#N/A</v>
      </c>
      <c r="AC629" s="28" t="e">
        <f t="shared" si="10"/>
        <v>#N/A</v>
      </c>
      <c r="AD629" s="27" t="e">
        <f>VLOOKUP(tbl2_2!A629,ishod_substance!A:AD,9,0)</f>
        <v>#N/A</v>
      </c>
      <c r="AE629" s="8" t="e">
        <f>VLOOKUP(tbl2_2!A629,ishod_substance!A:AD,9,0)</f>
        <v>#N/A</v>
      </c>
      <c r="AF629" s="12"/>
    </row>
    <row r="630" spans="1:32" hidden="1" x14ac:dyDescent="0.25">
      <c r="A630">
        <v>622</v>
      </c>
      <c r="B630" s="85">
        <f>IFERROR(IF(OR(AND(ishod_substance!$O$1=3,OR(VLOOKUP('tbl2'!Y630,quide!A:G,7,0)=2,VLOOKUP('tbl2'!Y630,quide!A:G,7,0)=1)),AND(ishod_substance!$O$1=2,VLOOKUP('tbl2'!Y630,quide!A:I,9,0)=1)),1,0),0)</f>
        <v>0</v>
      </c>
      <c r="C630" s="5" t="e">
        <f>VLOOKUP(tbl2_2!A630,ishod_substance!A:P,2,0)</f>
        <v>#N/A</v>
      </c>
      <c r="D630" s="7" t="e">
        <f>VLOOKUP(tbl2_2!A630,ishod_substance!A:P,3,0)</f>
        <v>#N/A</v>
      </c>
      <c r="E630" s="5" t="e">
        <f>VLOOKUP(tbl2_2!A630,ishod_substance!A:P,11,0)</f>
        <v>#N/A</v>
      </c>
      <c r="F630" s="6" t="e">
        <f>VLOOKUP(tbl2_2!A630,ishod_substance!A:P,15,0)</f>
        <v>#N/A</v>
      </c>
      <c r="G630" s="6" t="e">
        <f>VLOOKUP(tbl2_2!A630,ishod_substance!A:P,12,0)&amp;"/"&amp;VLOOKUP(tbl2_2!A630,ishod_substance!A:P,14,0)</f>
        <v>#N/A</v>
      </c>
      <c r="H630" s="29" t="e">
        <f>VLOOKUP(tbl2_2!A630,ishod_substance!A:P,6,0)</f>
        <v>#N/A</v>
      </c>
      <c r="I630" s="10" t="e">
        <f>VLOOKUP(tbl2_2!A630,ishod_substance!A:P,15,0)</f>
        <v>#N/A</v>
      </c>
      <c r="J630" s="10" t="e">
        <f>VLOOKUP(tbl2_2!A630,ishod_substance!A:P,5,0)</f>
        <v>#N/A</v>
      </c>
      <c r="K630" s="84" t="e">
        <f>VLOOKUP(tbl2_2!A630,ishod_substance!A:Q,17,0)</f>
        <v>#N/A</v>
      </c>
      <c r="L630" s="84" t="e">
        <f>VLOOKUP(tbl2_2!A630,ishod_substance!A:R,18,0)</f>
        <v>#N/A</v>
      </c>
      <c r="M630" s="165" t="e">
        <f>VLOOKUP(tbl2_2!A630,ishod_substance!A:AD,28,0)</f>
        <v>#N/A</v>
      </c>
      <c r="N630" s="4" t="e">
        <f>VLOOKUP(tbl2_2!A630,ishod_substance!A:AD,20,0)</f>
        <v>#N/A</v>
      </c>
      <c r="O630" s="4" t="e">
        <f>VLOOKUP(tbl2_2!A630,ishod_substance!A:AD,21,0)</f>
        <v>#N/A</v>
      </c>
      <c r="P630" s="4" t="e">
        <f>VLOOKUP(tbl2_2!A630,ishod_substance!A:AD,22,0)</f>
        <v>#N/A</v>
      </c>
      <c r="Q630" s="4" t="e">
        <f>VLOOKUP(tbl2_2!A630,ishod_substance!A:AD,23,0)</f>
        <v>#N/A</v>
      </c>
      <c r="R630" s="4" t="e">
        <f>VLOOKUP(tbl2_2!A630,ishod_substance!A:AD,24,0)</f>
        <v>#N/A</v>
      </c>
      <c r="S630" s="4" t="e">
        <f>VLOOKUP(tbl2_2!A630,ishod_substance!A:AD,25,0)</f>
        <v>#N/A</v>
      </c>
      <c r="T630" s="4" t="e">
        <f>VLOOKUP(tbl2_2!A630,ishod_substance!A:AD,26,0)</f>
        <v>#N/A</v>
      </c>
      <c r="U630" s="4" t="e">
        <f>VLOOKUP(tbl2_2!A630,ishod_substance!A:AD,27,0)</f>
        <v>#N/A</v>
      </c>
      <c r="V630" s="166" t="e">
        <f>VLOOKUP(tbl2_2!A630,ishod_substance!A:AD,29,0)</f>
        <v>#N/A</v>
      </c>
      <c r="W630" s="166" t="e">
        <f>VLOOKUP(tbl2_2!A630,ishod_substance!A:AD,29,0)</f>
        <v>#N/A</v>
      </c>
      <c r="X630" s="4" t="e">
        <f>VLOOKUP(tbl2_2!A630,ishod_substance!A:AD,30,0)</f>
        <v>#N/A</v>
      </c>
      <c r="Y630" s="10" t="e">
        <f>VLOOKUP(tbl2_2!A630,ishod_substance!A:AD,7,0)</f>
        <v>#N/A</v>
      </c>
      <c r="Z630" s="9" t="e">
        <f>VLOOKUP(Y630,quide!$A$2:$B$1006,2,0)</f>
        <v>#N/A</v>
      </c>
      <c r="AA630" s="4" t="e">
        <f>VLOOKUP(Y630,quide!$A$2:$J$1006,10,0)</f>
        <v>#N/A</v>
      </c>
      <c r="AB630" s="50" t="e">
        <f>VLOOKUP(tbl2_2!A630,ishod_substance!A:AD,8,0)</f>
        <v>#N/A</v>
      </c>
      <c r="AC630" s="28" t="e">
        <f t="shared" si="10"/>
        <v>#N/A</v>
      </c>
      <c r="AD630" s="27" t="e">
        <f>VLOOKUP(tbl2_2!A630,ishod_substance!A:AD,9,0)</f>
        <v>#N/A</v>
      </c>
      <c r="AE630" s="8" t="e">
        <f>VLOOKUP(tbl2_2!A630,ishod_substance!A:AD,9,0)</f>
        <v>#N/A</v>
      </c>
      <c r="AF630" s="12"/>
    </row>
    <row r="631" spans="1:32" hidden="1" x14ac:dyDescent="0.25">
      <c r="A631">
        <v>623</v>
      </c>
      <c r="B631" s="85">
        <f>IFERROR(IF(OR(AND(ishod_substance!$O$1=3,OR(VLOOKUP('tbl2'!Y631,quide!A:G,7,0)=2,VLOOKUP('tbl2'!Y631,quide!A:G,7,0)=1)),AND(ishod_substance!$O$1=2,VLOOKUP('tbl2'!Y631,quide!A:I,9,0)=1)),1,0),0)</f>
        <v>0</v>
      </c>
      <c r="C631" s="5" t="e">
        <f>VLOOKUP(tbl2_2!A631,ishod_substance!A:P,2,0)</f>
        <v>#N/A</v>
      </c>
      <c r="D631" s="7" t="e">
        <f>VLOOKUP(tbl2_2!A631,ishod_substance!A:P,3,0)</f>
        <v>#N/A</v>
      </c>
      <c r="E631" s="5" t="e">
        <f>VLOOKUP(tbl2_2!A631,ishod_substance!A:P,11,0)</f>
        <v>#N/A</v>
      </c>
      <c r="F631" s="6" t="e">
        <f>VLOOKUP(tbl2_2!A631,ishod_substance!A:P,15,0)</f>
        <v>#N/A</v>
      </c>
      <c r="G631" s="6" t="e">
        <f>VLOOKUP(tbl2_2!A631,ishod_substance!A:P,12,0)&amp;"/"&amp;VLOOKUP(tbl2_2!A631,ishod_substance!A:P,14,0)</f>
        <v>#N/A</v>
      </c>
      <c r="H631" s="29" t="e">
        <f>VLOOKUP(tbl2_2!A631,ishod_substance!A:P,6,0)</f>
        <v>#N/A</v>
      </c>
      <c r="I631" s="10" t="e">
        <f>VLOOKUP(tbl2_2!A631,ishod_substance!A:P,15,0)</f>
        <v>#N/A</v>
      </c>
      <c r="J631" s="10" t="e">
        <f>VLOOKUP(tbl2_2!A631,ishod_substance!A:P,5,0)</f>
        <v>#N/A</v>
      </c>
      <c r="K631" s="84" t="e">
        <f>VLOOKUP(tbl2_2!A631,ishod_substance!A:Q,17,0)</f>
        <v>#N/A</v>
      </c>
      <c r="L631" s="84" t="e">
        <f>VLOOKUP(tbl2_2!A631,ishod_substance!A:R,18,0)</f>
        <v>#N/A</v>
      </c>
      <c r="M631" s="165" t="e">
        <f>VLOOKUP(tbl2_2!A631,ishod_substance!A:AD,28,0)</f>
        <v>#N/A</v>
      </c>
      <c r="N631" s="4" t="e">
        <f>VLOOKUP(tbl2_2!A631,ishod_substance!A:AD,20,0)</f>
        <v>#N/A</v>
      </c>
      <c r="O631" s="4" t="e">
        <f>VLOOKUP(tbl2_2!A631,ishod_substance!A:AD,21,0)</f>
        <v>#N/A</v>
      </c>
      <c r="P631" s="4" t="e">
        <f>VLOOKUP(tbl2_2!A631,ishod_substance!A:AD,22,0)</f>
        <v>#N/A</v>
      </c>
      <c r="Q631" s="4" t="e">
        <f>VLOOKUP(tbl2_2!A631,ishod_substance!A:AD,23,0)</f>
        <v>#N/A</v>
      </c>
      <c r="R631" s="4" t="e">
        <f>VLOOKUP(tbl2_2!A631,ishod_substance!A:AD,24,0)</f>
        <v>#N/A</v>
      </c>
      <c r="S631" s="4" t="e">
        <f>VLOOKUP(tbl2_2!A631,ishod_substance!A:AD,25,0)</f>
        <v>#N/A</v>
      </c>
      <c r="T631" s="4" t="e">
        <f>VLOOKUP(tbl2_2!A631,ishod_substance!A:AD,26,0)</f>
        <v>#N/A</v>
      </c>
      <c r="U631" s="4" t="e">
        <f>VLOOKUP(tbl2_2!A631,ishod_substance!A:AD,27,0)</f>
        <v>#N/A</v>
      </c>
      <c r="V631" s="166" t="e">
        <f>VLOOKUP(tbl2_2!A631,ishod_substance!A:AD,29,0)</f>
        <v>#N/A</v>
      </c>
      <c r="W631" s="166" t="e">
        <f>VLOOKUP(tbl2_2!A631,ishod_substance!A:AD,29,0)</f>
        <v>#N/A</v>
      </c>
      <c r="X631" s="4" t="e">
        <f>VLOOKUP(tbl2_2!A631,ishod_substance!A:AD,30,0)</f>
        <v>#N/A</v>
      </c>
      <c r="Y631" s="10" t="e">
        <f>VLOOKUP(tbl2_2!A631,ishod_substance!A:AD,7,0)</f>
        <v>#N/A</v>
      </c>
      <c r="Z631" s="9" t="e">
        <f>VLOOKUP(Y631,quide!$A$2:$B$1006,2,0)</f>
        <v>#N/A</v>
      </c>
      <c r="AA631" s="4" t="e">
        <f>VLOOKUP(Y631,quide!$A$2:$J$1006,10,0)</f>
        <v>#N/A</v>
      </c>
      <c r="AB631" s="50" t="e">
        <f>VLOOKUP(tbl2_2!A631,ishod_substance!A:AD,8,0)</f>
        <v>#N/A</v>
      </c>
      <c r="AC631" s="28" t="e">
        <f t="shared" si="10"/>
        <v>#N/A</v>
      </c>
      <c r="AD631" s="27" t="e">
        <f>VLOOKUP(tbl2_2!A631,ishod_substance!A:AD,9,0)</f>
        <v>#N/A</v>
      </c>
      <c r="AE631" s="8" t="e">
        <f>VLOOKUP(tbl2_2!A631,ishod_substance!A:AD,9,0)</f>
        <v>#N/A</v>
      </c>
      <c r="AF631" s="12"/>
    </row>
    <row r="632" spans="1:32" hidden="1" x14ac:dyDescent="0.25">
      <c r="A632">
        <v>624</v>
      </c>
      <c r="B632" s="85">
        <f>IFERROR(IF(OR(AND(ishod_substance!$O$1=3,OR(VLOOKUP('tbl2'!Y632,quide!A:G,7,0)=2,VLOOKUP('tbl2'!Y632,quide!A:G,7,0)=1)),AND(ishod_substance!$O$1=2,VLOOKUP('tbl2'!Y632,quide!A:I,9,0)=1)),1,0),0)</f>
        <v>0</v>
      </c>
      <c r="C632" s="5" t="e">
        <f>VLOOKUP(tbl2_2!A632,ishod_substance!A:P,2,0)</f>
        <v>#N/A</v>
      </c>
      <c r="D632" s="7" t="e">
        <f>VLOOKUP(tbl2_2!A632,ishod_substance!A:P,3,0)</f>
        <v>#N/A</v>
      </c>
      <c r="E632" s="5" t="e">
        <f>VLOOKUP(tbl2_2!A632,ishod_substance!A:P,11,0)</f>
        <v>#N/A</v>
      </c>
      <c r="F632" s="6" t="e">
        <f>VLOOKUP(tbl2_2!A632,ishod_substance!A:P,15,0)</f>
        <v>#N/A</v>
      </c>
      <c r="G632" s="6" t="e">
        <f>VLOOKUP(tbl2_2!A632,ishod_substance!A:P,12,0)&amp;"/"&amp;VLOOKUP(tbl2_2!A632,ishod_substance!A:P,14,0)</f>
        <v>#N/A</v>
      </c>
      <c r="H632" s="29" t="e">
        <f>VLOOKUP(tbl2_2!A632,ishod_substance!A:P,6,0)</f>
        <v>#N/A</v>
      </c>
      <c r="I632" s="10" t="e">
        <f>VLOOKUP(tbl2_2!A632,ishod_substance!A:P,15,0)</f>
        <v>#N/A</v>
      </c>
      <c r="J632" s="10" t="e">
        <f>VLOOKUP(tbl2_2!A632,ishod_substance!A:P,5,0)</f>
        <v>#N/A</v>
      </c>
      <c r="K632" s="84" t="e">
        <f>VLOOKUP(tbl2_2!A632,ishod_substance!A:Q,17,0)</f>
        <v>#N/A</v>
      </c>
      <c r="L632" s="84" t="e">
        <f>VLOOKUP(tbl2_2!A632,ishod_substance!A:R,18,0)</f>
        <v>#N/A</v>
      </c>
      <c r="M632" s="165" t="e">
        <f>VLOOKUP(tbl2_2!A632,ishod_substance!A:AD,28,0)</f>
        <v>#N/A</v>
      </c>
      <c r="N632" s="4" t="e">
        <f>VLOOKUP(tbl2_2!A632,ishod_substance!A:AD,20,0)</f>
        <v>#N/A</v>
      </c>
      <c r="O632" s="4" t="e">
        <f>VLOOKUP(tbl2_2!A632,ishod_substance!A:AD,21,0)</f>
        <v>#N/A</v>
      </c>
      <c r="P632" s="4" t="e">
        <f>VLOOKUP(tbl2_2!A632,ishod_substance!A:AD,22,0)</f>
        <v>#N/A</v>
      </c>
      <c r="Q632" s="4" t="e">
        <f>VLOOKUP(tbl2_2!A632,ishod_substance!A:AD,23,0)</f>
        <v>#N/A</v>
      </c>
      <c r="R632" s="4" t="e">
        <f>VLOOKUP(tbl2_2!A632,ishod_substance!A:AD,24,0)</f>
        <v>#N/A</v>
      </c>
      <c r="S632" s="4" t="e">
        <f>VLOOKUP(tbl2_2!A632,ishod_substance!A:AD,25,0)</f>
        <v>#N/A</v>
      </c>
      <c r="T632" s="4" t="e">
        <f>VLOOKUP(tbl2_2!A632,ishod_substance!A:AD,26,0)</f>
        <v>#N/A</v>
      </c>
      <c r="U632" s="4" t="e">
        <f>VLOOKUP(tbl2_2!A632,ishod_substance!A:AD,27,0)</f>
        <v>#N/A</v>
      </c>
      <c r="V632" s="166" t="e">
        <f>VLOOKUP(tbl2_2!A632,ishod_substance!A:AD,29,0)</f>
        <v>#N/A</v>
      </c>
      <c r="W632" s="166" t="e">
        <f>VLOOKUP(tbl2_2!A632,ishod_substance!A:AD,29,0)</f>
        <v>#N/A</v>
      </c>
      <c r="X632" s="4" t="e">
        <f>VLOOKUP(tbl2_2!A632,ishod_substance!A:AD,30,0)</f>
        <v>#N/A</v>
      </c>
      <c r="Y632" s="10" t="e">
        <f>VLOOKUP(tbl2_2!A632,ishod_substance!A:AD,7,0)</f>
        <v>#N/A</v>
      </c>
      <c r="Z632" s="9" t="e">
        <f>VLOOKUP(Y632,quide!$A$2:$B$1006,2,0)</f>
        <v>#N/A</v>
      </c>
      <c r="AA632" s="4" t="e">
        <f>VLOOKUP(Y632,quide!$A$2:$J$1006,10,0)</f>
        <v>#N/A</v>
      </c>
      <c r="AB632" s="50" t="e">
        <f>VLOOKUP(tbl2_2!A632,ishod_substance!A:AD,8,0)</f>
        <v>#N/A</v>
      </c>
      <c r="AC632" s="28" t="e">
        <f t="shared" si="10"/>
        <v>#N/A</v>
      </c>
      <c r="AD632" s="27" t="e">
        <f>VLOOKUP(tbl2_2!A632,ishod_substance!A:AD,9,0)</f>
        <v>#N/A</v>
      </c>
      <c r="AE632" s="8" t="e">
        <f>VLOOKUP(tbl2_2!A632,ishod_substance!A:AD,9,0)</f>
        <v>#N/A</v>
      </c>
      <c r="AF632" s="12"/>
    </row>
    <row r="633" spans="1:32" hidden="1" x14ac:dyDescent="0.25">
      <c r="A633">
        <v>625</v>
      </c>
      <c r="B633" s="85">
        <f>IFERROR(IF(OR(AND(ishod_substance!$O$1=3,OR(VLOOKUP('tbl2'!Y633,quide!A:G,7,0)=2,VLOOKUP('tbl2'!Y633,quide!A:G,7,0)=1)),AND(ishod_substance!$O$1=2,VLOOKUP('tbl2'!Y633,quide!A:I,9,0)=1)),1,0),0)</f>
        <v>0</v>
      </c>
      <c r="C633" s="5" t="e">
        <f>VLOOKUP(tbl2_2!A633,ishod_substance!A:P,2,0)</f>
        <v>#N/A</v>
      </c>
      <c r="D633" s="7" t="e">
        <f>VLOOKUP(tbl2_2!A633,ishod_substance!A:P,3,0)</f>
        <v>#N/A</v>
      </c>
      <c r="E633" s="5" t="e">
        <f>VLOOKUP(tbl2_2!A633,ishod_substance!A:P,11,0)</f>
        <v>#N/A</v>
      </c>
      <c r="F633" s="6" t="e">
        <f>VLOOKUP(tbl2_2!A633,ishod_substance!A:P,15,0)</f>
        <v>#N/A</v>
      </c>
      <c r="G633" s="6" t="e">
        <f>VLOOKUP(tbl2_2!A633,ishod_substance!A:P,12,0)&amp;"/"&amp;VLOOKUP(tbl2_2!A633,ishod_substance!A:P,14,0)</f>
        <v>#N/A</v>
      </c>
      <c r="H633" s="29" t="e">
        <f>VLOOKUP(tbl2_2!A633,ishod_substance!A:P,6,0)</f>
        <v>#N/A</v>
      </c>
      <c r="I633" s="10" t="e">
        <f>VLOOKUP(tbl2_2!A633,ishod_substance!A:P,15,0)</f>
        <v>#N/A</v>
      </c>
      <c r="J633" s="10" t="e">
        <f>VLOOKUP(tbl2_2!A633,ishod_substance!A:P,5,0)</f>
        <v>#N/A</v>
      </c>
      <c r="K633" s="84" t="e">
        <f>VLOOKUP(tbl2_2!A633,ishod_substance!A:Q,17,0)</f>
        <v>#N/A</v>
      </c>
      <c r="L633" s="84" t="e">
        <f>VLOOKUP(tbl2_2!A633,ishod_substance!A:R,18,0)</f>
        <v>#N/A</v>
      </c>
      <c r="M633" s="165" t="e">
        <f>VLOOKUP(tbl2_2!A633,ishod_substance!A:AD,28,0)</f>
        <v>#N/A</v>
      </c>
      <c r="N633" s="4" t="e">
        <f>VLOOKUP(tbl2_2!A633,ishod_substance!A:AD,20,0)</f>
        <v>#N/A</v>
      </c>
      <c r="O633" s="4" t="e">
        <f>VLOOKUP(tbl2_2!A633,ishod_substance!A:AD,21,0)</f>
        <v>#N/A</v>
      </c>
      <c r="P633" s="4" t="e">
        <f>VLOOKUP(tbl2_2!A633,ishod_substance!A:AD,22,0)</f>
        <v>#N/A</v>
      </c>
      <c r="Q633" s="4" t="e">
        <f>VLOOKUP(tbl2_2!A633,ishod_substance!A:AD,23,0)</f>
        <v>#N/A</v>
      </c>
      <c r="R633" s="4" t="e">
        <f>VLOOKUP(tbl2_2!A633,ishod_substance!A:AD,24,0)</f>
        <v>#N/A</v>
      </c>
      <c r="S633" s="4" t="e">
        <f>VLOOKUP(tbl2_2!A633,ishod_substance!A:AD,25,0)</f>
        <v>#N/A</v>
      </c>
      <c r="T633" s="4" t="e">
        <f>VLOOKUP(tbl2_2!A633,ishod_substance!A:AD,26,0)</f>
        <v>#N/A</v>
      </c>
      <c r="U633" s="4" t="e">
        <f>VLOOKUP(tbl2_2!A633,ishod_substance!A:AD,27,0)</f>
        <v>#N/A</v>
      </c>
      <c r="V633" s="166" t="e">
        <f>VLOOKUP(tbl2_2!A633,ishod_substance!A:AD,29,0)</f>
        <v>#N/A</v>
      </c>
      <c r="W633" s="166" t="e">
        <f>VLOOKUP(tbl2_2!A633,ishod_substance!A:AD,29,0)</f>
        <v>#N/A</v>
      </c>
      <c r="X633" s="4" t="e">
        <f>VLOOKUP(tbl2_2!A633,ishod_substance!A:AD,30,0)</f>
        <v>#N/A</v>
      </c>
      <c r="Y633" s="10" t="e">
        <f>VLOOKUP(tbl2_2!A633,ishod_substance!A:AD,7,0)</f>
        <v>#N/A</v>
      </c>
      <c r="Z633" s="9" t="e">
        <f>VLOOKUP(Y633,quide!$A$2:$B$1006,2,0)</f>
        <v>#N/A</v>
      </c>
      <c r="AA633" s="4" t="e">
        <f>VLOOKUP(Y633,quide!$A$2:$J$1006,10,0)</f>
        <v>#N/A</v>
      </c>
      <c r="AB633" s="50" t="e">
        <f>VLOOKUP(tbl2_2!A633,ishod_substance!A:AD,8,0)</f>
        <v>#N/A</v>
      </c>
      <c r="AC633" s="28" t="e">
        <f t="shared" si="10"/>
        <v>#N/A</v>
      </c>
      <c r="AD633" s="27" t="e">
        <f>VLOOKUP(tbl2_2!A633,ishod_substance!A:AD,9,0)</f>
        <v>#N/A</v>
      </c>
      <c r="AE633" s="8" t="e">
        <f>VLOOKUP(tbl2_2!A633,ishod_substance!A:AD,9,0)</f>
        <v>#N/A</v>
      </c>
      <c r="AF633" s="12"/>
    </row>
    <row r="634" spans="1:32" hidden="1" x14ac:dyDescent="0.25">
      <c r="A634">
        <v>626</v>
      </c>
      <c r="B634" s="85">
        <f>IFERROR(IF(OR(AND(ishod_substance!$O$1=3,OR(VLOOKUP('tbl2'!Y634,quide!A:G,7,0)=2,VLOOKUP('tbl2'!Y634,quide!A:G,7,0)=1)),AND(ishod_substance!$O$1=2,VLOOKUP('tbl2'!Y634,quide!A:I,9,0)=1)),1,0),0)</f>
        <v>0</v>
      </c>
      <c r="C634" s="5" t="e">
        <f>VLOOKUP(tbl2_2!A634,ishod_substance!A:P,2,0)</f>
        <v>#N/A</v>
      </c>
      <c r="D634" s="7" t="e">
        <f>VLOOKUP(tbl2_2!A634,ishod_substance!A:P,3,0)</f>
        <v>#N/A</v>
      </c>
      <c r="E634" s="5" t="e">
        <f>VLOOKUP(tbl2_2!A634,ishod_substance!A:P,11,0)</f>
        <v>#N/A</v>
      </c>
      <c r="F634" s="6" t="e">
        <f>VLOOKUP(tbl2_2!A634,ishod_substance!A:P,15,0)</f>
        <v>#N/A</v>
      </c>
      <c r="G634" s="6" t="e">
        <f>VLOOKUP(tbl2_2!A634,ishod_substance!A:P,12,0)&amp;"/"&amp;VLOOKUP(tbl2_2!A634,ishod_substance!A:P,14,0)</f>
        <v>#N/A</v>
      </c>
      <c r="H634" s="29" t="e">
        <f>VLOOKUP(tbl2_2!A634,ishod_substance!A:P,6,0)</f>
        <v>#N/A</v>
      </c>
      <c r="I634" s="10" t="e">
        <f>VLOOKUP(tbl2_2!A634,ishod_substance!A:P,15,0)</f>
        <v>#N/A</v>
      </c>
      <c r="J634" s="10" t="e">
        <f>VLOOKUP(tbl2_2!A634,ishod_substance!A:P,5,0)</f>
        <v>#N/A</v>
      </c>
      <c r="K634" s="84" t="e">
        <f>VLOOKUP(tbl2_2!A634,ishod_substance!A:Q,17,0)</f>
        <v>#N/A</v>
      </c>
      <c r="L634" s="84" t="e">
        <f>VLOOKUP(tbl2_2!A634,ishod_substance!A:R,18,0)</f>
        <v>#N/A</v>
      </c>
      <c r="M634" s="165" t="e">
        <f>VLOOKUP(tbl2_2!A634,ishod_substance!A:AD,28,0)</f>
        <v>#N/A</v>
      </c>
      <c r="N634" s="4" t="e">
        <f>VLOOKUP(tbl2_2!A634,ishod_substance!A:AD,20,0)</f>
        <v>#N/A</v>
      </c>
      <c r="O634" s="4" t="e">
        <f>VLOOKUP(tbl2_2!A634,ishod_substance!A:AD,21,0)</f>
        <v>#N/A</v>
      </c>
      <c r="P634" s="4" t="e">
        <f>VLOOKUP(tbl2_2!A634,ishod_substance!A:AD,22,0)</f>
        <v>#N/A</v>
      </c>
      <c r="Q634" s="4" t="e">
        <f>VLOOKUP(tbl2_2!A634,ishod_substance!A:AD,23,0)</f>
        <v>#N/A</v>
      </c>
      <c r="R634" s="4" t="e">
        <f>VLOOKUP(tbl2_2!A634,ishod_substance!A:AD,24,0)</f>
        <v>#N/A</v>
      </c>
      <c r="S634" s="4" t="e">
        <f>VLOOKUP(tbl2_2!A634,ishod_substance!A:AD,25,0)</f>
        <v>#N/A</v>
      </c>
      <c r="T634" s="4" t="e">
        <f>VLOOKUP(tbl2_2!A634,ishod_substance!A:AD,26,0)</f>
        <v>#N/A</v>
      </c>
      <c r="U634" s="4" t="e">
        <f>VLOOKUP(tbl2_2!A634,ishod_substance!A:AD,27,0)</f>
        <v>#N/A</v>
      </c>
      <c r="V634" s="166" t="e">
        <f>VLOOKUP(tbl2_2!A634,ishod_substance!A:AD,29,0)</f>
        <v>#N/A</v>
      </c>
      <c r="W634" s="166" t="e">
        <f>VLOOKUP(tbl2_2!A634,ishod_substance!A:AD,29,0)</f>
        <v>#N/A</v>
      </c>
      <c r="X634" s="4" t="e">
        <f>VLOOKUP(tbl2_2!A634,ishod_substance!A:AD,30,0)</f>
        <v>#N/A</v>
      </c>
      <c r="Y634" s="10" t="e">
        <f>VLOOKUP(tbl2_2!A634,ishod_substance!A:AD,7,0)</f>
        <v>#N/A</v>
      </c>
      <c r="Z634" s="9" t="e">
        <f>VLOOKUP(Y634,quide!$A$2:$B$1006,2,0)</f>
        <v>#N/A</v>
      </c>
      <c r="AA634" s="4" t="e">
        <f>VLOOKUP(Y634,quide!$A$2:$J$1006,10,0)</f>
        <v>#N/A</v>
      </c>
      <c r="AB634" s="50" t="e">
        <f>VLOOKUP(tbl2_2!A634,ishod_substance!A:AD,8,0)</f>
        <v>#N/A</v>
      </c>
      <c r="AC634" s="28" t="e">
        <f t="shared" si="10"/>
        <v>#N/A</v>
      </c>
      <c r="AD634" s="27" t="e">
        <f>VLOOKUP(tbl2_2!A634,ishod_substance!A:AD,9,0)</f>
        <v>#N/A</v>
      </c>
      <c r="AE634" s="8" t="e">
        <f>VLOOKUP(tbl2_2!A634,ishod_substance!A:AD,9,0)</f>
        <v>#N/A</v>
      </c>
      <c r="AF634" s="12"/>
    </row>
    <row r="635" spans="1:32" hidden="1" x14ac:dyDescent="0.25">
      <c r="A635">
        <v>627</v>
      </c>
      <c r="B635" s="85">
        <f>IFERROR(IF(OR(AND(ishod_substance!$O$1=3,OR(VLOOKUP('tbl2'!Y635,quide!A:G,7,0)=2,VLOOKUP('tbl2'!Y635,quide!A:G,7,0)=1)),AND(ishod_substance!$O$1=2,VLOOKUP('tbl2'!Y635,quide!A:I,9,0)=1)),1,0),0)</f>
        <v>0</v>
      </c>
      <c r="C635" s="5" t="e">
        <f>VLOOKUP(tbl2_2!A635,ishod_substance!A:P,2,0)</f>
        <v>#N/A</v>
      </c>
      <c r="D635" s="7" t="e">
        <f>VLOOKUP(tbl2_2!A635,ishod_substance!A:P,3,0)</f>
        <v>#N/A</v>
      </c>
      <c r="E635" s="5" t="e">
        <f>VLOOKUP(tbl2_2!A635,ishod_substance!A:P,11,0)</f>
        <v>#N/A</v>
      </c>
      <c r="F635" s="6" t="e">
        <f>VLOOKUP(tbl2_2!A635,ishod_substance!A:P,15,0)</f>
        <v>#N/A</v>
      </c>
      <c r="G635" s="6" t="e">
        <f>VLOOKUP(tbl2_2!A635,ishod_substance!A:P,12,0)&amp;"/"&amp;VLOOKUP(tbl2_2!A635,ishod_substance!A:P,14,0)</f>
        <v>#N/A</v>
      </c>
      <c r="H635" s="29" t="e">
        <f>VLOOKUP(tbl2_2!A635,ishod_substance!A:P,6,0)</f>
        <v>#N/A</v>
      </c>
      <c r="I635" s="10" t="e">
        <f>VLOOKUP(tbl2_2!A635,ishod_substance!A:P,15,0)</f>
        <v>#N/A</v>
      </c>
      <c r="J635" s="10" t="e">
        <f>VLOOKUP(tbl2_2!A635,ishod_substance!A:P,5,0)</f>
        <v>#N/A</v>
      </c>
      <c r="K635" s="84" t="e">
        <f>VLOOKUP(tbl2_2!A635,ishod_substance!A:Q,17,0)</f>
        <v>#N/A</v>
      </c>
      <c r="L635" s="84" t="e">
        <f>VLOOKUP(tbl2_2!A635,ishod_substance!A:R,18,0)</f>
        <v>#N/A</v>
      </c>
      <c r="M635" s="165" t="e">
        <f>VLOOKUP(tbl2_2!A635,ishod_substance!A:AD,28,0)</f>
        <v>#N/A</v>
      </c>
      <c r="N635" s="4" t="e">
        <f>VLOOKUP(tbl2_2!A635,ishod_substance!A:AD,20,0)</f>
        <v>#N/A</v>
      </c>
      <c r="O635" s="4" t="e">
        <f>VLOOKUP(tbl2_2!A635,ishod_substance!A:AD,21,0)</f>
        <v>#N/A</v>
      </c>
      <c r="P635" s="4" t="e">
        <f>VLOOKUP(tbl2_2!A635,ishod_substance!A:AD,22,0)</f>
        <v>#N/A</v>
      </c>
      <c r="Q635" s="4" t="e">
        <f>VLOOKUP(tbl2_2!A635,ishod_substance!A:AD,23,0)</f>
        <v>#N/A</v>
      </c>
      <c r="R635" s="4" t="e">
        <f>VLOOKUP(tbl2_2!A635,ishod_substance!A:AD,24,0)</f>
        <v>#N/A</v>
      </c>
      <c r="S635" s="4" t="e">
        <f>VLOOKUP(tbl2_2!A635,ishod_substance!A:AD,25,0)</f>
        <v>#N/A</v>
      </c>
      <c r="T635" s="4" t="e">
        <f>VLOOKUP(tbl2_2!A635,ishod_substance!A:AD,26,0)</f>
        <v>#N/A</v>
      </c>
      <c r="U635" s="4" t="e">
        <f>VLOOKUP(tbl2_2!A635,ishod_substance!A:AD,27,0)</f>
        <v>#N/A</v>
      </c>
      <c r="V635" s="166" t="e">
        <f>VLOOKUP(tbl2_2!A635,ishod_substance!A:AD,29,0)</f>
        <v>#N/A</v>
      </c>
      <c r="W635" s="166" t="e">
        <f>VLOOKUP(tbl2_2!A635,ishod_substance!A:AD,29,0)</f>
        <v>#N/A</v>
      </c>
      <c r="X635" s="4" t="e">
        <f>VLOOKUP(tbl2_2!A635,ishod_substance!A:AD,30,0)</f>
        <v>#N/A</v>
      </c>
      <c r="Y635" s="10" t="e">
        <f>VLOOKUP(tbl2_2!A635,ishod_substance!A:AD,7,0)</f>
        <v>#N/A</v>
      </c>
      <c r="Z635" s="9" t="e">
        <f>VLOOKUP(Y635,quide!$A$2:$B$1006,2,0)</f>
        <v>#N/A</v>
      </c>
      <c r="AA635" s="4" t="e">
        <f>VLOOKUP(Y635,quide!$A$2:$J$1006,10,0)</f>
        <v>#N/A</v>
      </c>
      <c r="AB635" s="50" t="e">
        <f>VLOOKUP(tbl2_2!A635,ishod_substance!A:AD,8,0)</f>
        <v>#N/A</v>
      </c>
      <c r="AC635" s="28" t="e">
        <f t="shared" ref="AC635:AC698" si="11">IF(O635=0,0,AB635*1000/O635)</f>
        <v>#N/A</v>
      </c>
      <c r="AD635" s="27" t="e">
        <f>VLOOKUP(tbl2_2!A635,ishod_substance!A:AD,9,0)</f>
        <v>#N/A</v>
      </c>
      <c r="AE635" s="8" t="e">
        <f>VLOOKUP(tbl2_2!A635,ishod_substance!A:AD,9,0)</f>
        <v>#N/A</v>
      </c>
      <c r="AF635" s="12"/>
    </row>
    <row r="636" spans="1:32" hidden="1" x14ac:dyDescent="0.25">
      <c r="A636">
        <v>628</v>
      </c>
      <c r="B636" s="85">
        <f>IFERROR(IF(OR(AND(ishod_substance!$O$1=3,OR(VLOOKUP('tbl2'!Y636,quide!A:G,7,0)=2,VLOOKUP('tbl2'!Y636,quide!A:G,7,0)=1)),AND(ishod_substance!$O$1=2,VLOOKUP('tbl2'!Y636,quide!A:I,9,0)=1)),1,0),0)</f>
        <v>0</v>
      </c>
      <c r="C636" s="5" t="e">
        <f>VLOOKUP(tbl2_2!A636,ishod_substance!A:P,2,0)</f>
        <v>#N/A</v>
      </c>
      <c r="D636" s="7" t="e">
        <f>VLOOKUP(tbl2_2!A636,ishod_substance!A:P,3,0)</f>
        <v>#N/A</v>
      </c>
      <c r="E636" s="5" t="e">
        <f>VLOOKUP(tbl2_2!A636,ishod_substance!A:P,11,0)</f>
        <v>#N/A</v>
      </c>
      <c r="F636" s="6" t="e">
        <f>VLOOKUP(tbl2_2!A636,ishod_substance!A:P,15,0)</f>
        <v>#N/A</v>
      </c>
      <c r="G636" s="6" t="e">
        <f>VLOOKUP(tbl2_2!A636,ishod_substance!A:P,12,0)&amp;"/"&amp;VLOOKUP(tbl2_2!A636,ishod_substance!A:P,14,0)</f>
        <v>#N/A</v>
      </c>
      <c r="H636" s="29" t="e">
        <f>VLOOKUP(tbl2_2!A636,ishod_substance!A:P,6,0)</f>
        <v>#N/A</v>
      </c>
      <c r="I636" s="10" t="e">
        <f>VLOOKUP(tbl2_2!A636,ishod_substance!A:P,15,0)</f>
        <v>#N/A</v>
      </c>
      <c r="J636" s="10" t="e">
        <f>VLOOKUP(tbl2_2!A636,ishod_substance!A:P,5,0)</f>
        <v>#N/A</v>
      </c>
      <c r="K636" s="84" t="e">
        <f>VLOOKUP(tbl2_2!A636,ishod_substance!A:Q,17,0)</f>
        <v>#N/A</v>
      </c>
      <c r="L636" s="84" t="e">
        <f>VLOOKUP(tbl2_2!A636,ishod_substance!A:R,18,0)</f>
        <v>#N/A</v>
      </c>
      <c r="M636" s="165" t="e">
        <f>VLOOKUP(tbl2_2!A636,ishod_substance!A:AD,28,0)</f>
        <v>#N/A</v>
      </c>
      <c r="N636" s="4" t="e">
        <f>VLOOKUP(tbl2_2!A636,ishod_substance!A:AD,20,0)</f>
        <v>#N/A</v>
      </c>
      <c r="O636" s="4" t="e">
        <f>VLOOKUP(tbl2_2!A636,ishod_substance!A:AD,21,0)</f>
        <v>#N/A</v>
      </c>
      <c r="P636" s="4" t="e">
        <f>VLOOKUP(tbl2_2!A636,ishod_substance!A:AD,22,0)</f>
        <v>#N/A</v>
      </c>
      <c r="Q636" s="4" t="e">
        <f>VLOOKUP(tbl2_2!A636,ishod_substance!A:AD,23,0)</f>
        <v>#N/A</v>
      </c>
      <c r="R636" s="4" t="e">
        <f>VLOOKUP(tbl2_2!A636,ishod_substance!A:AD,24,0)</f>
        <v>#N/A</v>
      </c>
      <c r="S636" s="4" t="e">
        <f>VLOOKUP(tbl2_2!A636,ishod_substance!A:AD,25,0)</f>
        <v>#N/A</v>
      </c>
      <c r="T636" s="4" t="e">
        <f>VLOOKUP(tbl2_2!A636,ishod_substance!A:AD,26,0)</f>
        <v>#N/A</v>
      </c>
      <c r="U636" s="4" t="e">
        <f>VLOOKUP(tbl2_2!A636,ishod_substance!A:AD,27,0)</f>
        <v>#N/A</v>
      </c>
      <c r="V636" s="166" t="e">
        <f>VLOOKUP(tbl2_2!A636,ishod_substance!A:AD,29,0)</f>
        <v>#N/A</v>
      </c>
      <c r="W636" s="166" t="e">
        <f>VLOOKUP(tbl2_2!A636,ishod_substance!A:AD,29,0)</f>
        <v>#N/A</v>
      </c>
      <c r="X636" s="4" t="e">
        <f>VLOOKUP(tbl2_2!A636,ishod_substance!A:AD,30,0)</f>
        <v>#N/A</v>
      </c>
      <c r="Y636" s="10" t="e">
        <f>VLOOKUP(tbl2_2!A636,ishod_substance!A:AD,7,0)</f>
        <v>#N/A</v>
      </c>
      <c r="Z636" s="9" t="e">
        <f>VLOOKUP(Y636,quide!$A$2:$B$1006,2,0)</f>
        <v>#N/A</v>
      </c>
      <c r="AA636" s="4" t="e">
        <f>VLOOKUP(Y636,quide!$A$2:$J$1006,10,0)</f>
        <v>#N/A</v>
      </c>
      <c r="AB636" s="50" t="e">
        <f>VLOOKUP(tbl2_2!A636,ishod_substance!A:AD,8,0)</f>
        <v>#N/A</v>
      </c>
      <c r="AC636" s="28" t="e">
        <f t="shared" si="11"/>
        <v>#N/A</v>
      </c>
      <c r="AD636" s="27" t="e">
        <f>VLOOKUP(tbl2_2!A636,ishod_substance!A:AD,9,0)</f>
        <v>#N/A</v>
      </c>
      <c r="AE636" s="8" t="e">
        <f>VLOOKUP(tbl2_2!A636,ishod_substance!A:AD,9,0)</f>
        <v>#N/A</v>
      </c>
      <c r="AF636" s="12"/>
    </row>
    <row r="637" spans="1:32" hidden="1" x14ac:dyDescent="0.25">
      <c r="A637">
        <v>629</v>
      </c>
      <c r="B637" s="85">
        <f>IFERROR(IF(OR(AND(ishod_substance!$O$1=3,OR(VLOOKUP('tbl2'!Y637,quide!A:G,7,0)=2,VLOOKUP('tbl2'!Y637,quide!A:G,7,0)=1)),AND(ishod_substance!$O$1=2,VLOOKUP('tbl2'!Y637,quide!A:I,9,0)=1)),1,0),0)</f>
        <v>0</v>
      </c>
      <c r="C637" s="5" t="e">
        <f>VLOOKUP(tbl2_2!A637,ishod_substance!A:P,2,0)</f>
        <v>#N/A</v>
      </c>
      <c r="D637" s="7" t="e">
        <f>VLOOKUP(tbl2_2!A637,ishod_substance!A:P,3,0)</f>
        <v>#N/A</v>
      </c>
      <c r="E637" s="5" t="e">
        <f>VLOOKUP(tbl2_2!A637,ishod_substance!A:P,11,0)</f>
        <v>#N/A</v>
      </c>
      <c r="F637" s="6" t="e">
        <f>VLOOKUP(tbl2_2!A637,ishod_substance!A:P,15,0)</f>
        <v>#N/A</v>
      </c>
      <c r="G637" s="6" t="e">
        <f>VLOOKUP(tbl2_2!A637,ishod_substance!A:P,12,0)&amp;"/"&amp;VLOOKUP(tbl2_2!A637,ishod_substance!A:P,14,0)</f>
        <v>#N/A</v>
      </c>
      <c r="H637" s="29" t="e">
        <f>VLOOKUP(tbl2_2!A637,ishod_substance!A:P,6,0)</f>
        <v>#N/A</v>
      </c>
      <c r="I637" s="10" t="e">
        <f>VLOOKUP(tbl2_2!A637,ishod_substance!A:P,15,0)</f>
        <v>#N/A</v>
      </c>
      <c r="J637" s="10" t="e">
        <f>VLOOKUP(tbl2_2!A637,ishod_substance!A:P,5,0)</f>
        <v>#N/A</v>
      </c>
      <c r="K637" s="84" t="e">
        <f>VLOOKUP(tbl2_2!A637,ishod_substance!A:Q,17,0)</f>
        <v>#N/A</v>
      </c>
      <c r="L637" s="84" t="e">
        <f>VLOOKUP(tbl2_2!A637,ishod_substance!A:R,18,0)</f>
        <v>#N/A</v>
      </c>
      <c r="M637" s="165" t="e">
        <f>VLOOKUP(tbl2_2!A637,ishod_substance!A:AD,28,0)</f>
        <v>#N/A</v>
      </c>
      <c r="N637" s="4" t="e">
        <f>VLOOKUP(tbl2_2!A637,ishod_substance!A:AD,20,0)</f>
        <v>#N/A</v>
      </c>
      <c r="O637" s="4" t="e">
        <f>VLOOKUP(tbl2_2!A637,ishod_substance!A:AD,21,0)</f>
        <v>#N/A</v>
      </c>
      <c r="P637" s="4" t="e">
        <f>VLOOKUP(tbl2_2!A637,ishod_substance!A:AD,22,0)</f>
        <v>#N/A</v>
      </c>
      <c r="Q637" s="4" t="e">
        <f>VLOOKUP(tbl2_2!A637,ishod_substance!A:AD,23,0)</f>
        <v>#N/A</v>
      </c>
      <c r="R637" s="4" t="e">
        <f>VLOOKUP(tbl2_2!A637,ishod_substance!A:AD,24,0)</f>
        <v>#N/A</v>
      </c>
      <c r="S637" s="4" t="e">
        <f>VLOOKUP(tbl2_2!A637,ishod_substance!A:AD,25,0)</f>
        <v>#N/A</v>
      </c>
      <c r="T637" s="4" t="e">
        <f>VLOOKUP(tbl2_2!A637,ishod_substance!A:AD,26,0)</f>
        <v>#N/A</v>
      </c>
      <c r="U637" s="4" t="e">
        <f>VLOOKUP(tbl2_2!A637,ishod_substance!A:AD,27,0)</f>
        <v>#N/A</v>
      </c>
      <c r="V637" s="166" t="e">
        <f>VLOOKUP(tbl2_2!A637,ishod_substance!A:AD,29,0)</f>
        <v>#N/A</v>
      </c>
      <c r="W637" s="166" t="e">
        <f>VLOOKUP(tbl2_2!A637,ishod_substance!A:AD,29,0)</f>
        <v>#N/A</v>
      </c>
      <c r="X637" s="4" t="e">
        <f>VLOOKUP(tbl2_2!A637,ishod_substance!A:AD,30,0)</f>
        <v>#N/A</v>
      </c>
      <c r="Y637" s="10" t="e">
        <f>VLOOKUP(tbl2_2!A637,ishod_substance!A:AD,7,0)</f>
        <v>#N/A</v>
      </c>
      <c r="Z637" s="9" t="e">
        <f>VLOOKUP(Y637,quide!$A$2:$B$1006,2,0)</f>
        <v>#N/A</v>
      </c>
      <c r="AA637" s="4" t="e">
        <f>VLOOKUP(Y637,quide!$A$2:$J$1006,10,0)</f>
        <v>#N/A</v>
      </c>
      <c r="AB637" s="50" t="e">
        <f>VLOOKUP(tbl2_2!A637,ishod_substance!A:AD,8,0)</f>
        <v>#N/A</v>
      </c>
      <c r="AC637" s="28" t="e">
        <f t="shared" si="11"/>
        <v>#N/A</v>
      </c>
      <c r="AD637" s="27" t="e">
        <f>VLOOKUP(tbl2_2!A637,ishod_substance!A:AD,9,0)</f>
        <v>#N/A</v>
      </c>
      <c r="AE637" s="8" t="e">
        <f>VLOOKUP(tbl2_2!A637,ishod_substance!A:AD,9,0)</f>
        <v>#N/A</v>
      </c>
      <c r="AF637" s="12"/>
    </row>
    <row r="638" spans="1:32" hidden="1" x14ac:dyDescent="0.25">
      <c r="A638">
        <v>630</v>
      </c>
      <c r="B638" s="85">
        <f>IFERROR(IF(OR(AND(ishod_substance!$O$1=3,OR(VLOOKUP('tbl2'!Y638,quide!A:G,7,0)=2,VLOOKUP('tbl2'!Y638,quide!A:G,7,0)=1)),AND(ishod_substance!$O$1=2,VLOOKUP('tbl2'!Y638,quide!A:I,9,0)=1)),1,0),0)</f>
        <v>0</v>
      </c>
      <c r="C638" s="5" t="e">
        <f>VLOOKUP(tbl2_2!A638,ishod_substance!A:P,2,0)</f>
        <v>#N/A</v>
      </c>
      <c r="D638" s="7" t="e">
        <f>VLOOKUP(tbl2_2!A638,ishod_substance!A:P,3,0)</f>
        <v>#N/A</v>
      </c>
      <c r="E638" s="5" t="e">
        <f>VLOOKUP(tbl2_2!A638,ishod_substance!A:P,11,0)</f>
        <v>#N/A</v>
      </c>
      <c r="F638" s="6" t="e">
        <f>VLOOKUP(tbl2_2!A638,ishod_substance!A:P,15,0)</f>
        <v>#N/A</v>
      </c>
      <c r="G638" s="6" t="e">
        <f>VLOOKUP(tbl2_2!A638,ishod_substance!A:P,12,0)&amp;"/"&amp;VLOOKUP(tbl2_2!A638,ishod_substance!A:P,14,0)</f>
        <v>#N/A</v>
      </c>
      <c r="H638" s="29" t="e">
        <f>VLOOKUP(tbl2_2!A638,ishod_substance!A:P,6,0)</f>
        <v>#N/A</v>
      </c>
      <c r="I638" s="10" t="e">
        <f>VLOOKUP(tbl2_2!A638,ishod_substance!A:P,15,0)</f>
        <v>#N/A</v>
      </c>
      <c r="J638" s="10" t="e">
        <f>VLOOKUP(tbl2_2!A638,ishod_substance!A:P,5,0)</f>
        <v>#N/A</v>
      </c>
      <c r="K638" s="84" t="e">
        <f>VLOOKUP(tbl2_2!A638,ishod_substance!A:Q,17,0)</f>
        <v>#N/A</v>
      </c>
      <c r="L638" s="84" t="e">
        <f>VLOOKUP(tbl2_2!A638,ishod_substance!A:R,18,0)</f>
        <v>#N/A</v>
      </c>
      <c r="M638" s="165" t="e">
        <f>VLOOKUP(tbl2_2!A638,ishod_substance!A:AD,28,0)</f>
        <v>#N/A</v>
      </c>
      <c r="N638" s="4" t="e">
        <f>VLOOKUP(tbl2_2!A638,ishod_substance!A:AD,20,0)</f>
        <v>#N/A</v>
      </c>
      <c r="O638" s="4" t="e">
        <f>VLOOKUP(tbl2_2!A638,ishod_substance!A:AD,21,0)</f>
        <v>#N/A</v>
      </c>
      <c r="P638" s="4" t="e">
        <f>VLOOKUP(tbl2_2!A638,ishod_substance!A:AD,22,0)</f>
        <v>#N/A</v>
      </c>
      <c r="Q638" s="4" t="e">
        <f>VLOOKUP(tbl2_2!A638,ishod_substance!A:AD,23,0)</f>
        <v>#N/A</v>
      </c>
      <c r="R638" s="4" t="e">
        <f>VLOOKUP(tbl2_2!A638,ishod_substance!A:AD,24,0)</f>
        <v>#N/A</v>
      </c>
      <c r="S638" s="4" t="e">
        <f>VLOOKUP(tbl2_2!A638,ishod_substance!A:AD,25,0)</f>
        <v>#N/A</v>
      </c>
      <c r="T638" s="4" t="e">
        <f>VLOOKUP(tbl2_2!A638,ishod_substance!A:AD,26,0)</f>
        <v>#N/A</v>
      </c>
      <c r="U638" s="4" t="e">
        <f>VLOOKUP(tbl2_2!A638,ishod_substance!A:AD,27,0)</f>
        <v>#N/A</v>
      </c>
      <c r="V638" s="166" t="e">
        <f>VLOOKUP(tbl2_2!A638,ishod_substance!A:AD,29,0)</f>
        <v>#N/A</v>
      </c>
      <c r="W638" s="166" t="e">
        <f>VLOOKUP(tbl2_2!A638,ishod_substance!A:AD,29,0)</f>
        <v>#N/A</v>
      </c>
      <c r="X638" s="4" t="e">
        <f>VLOOKUP(tbl2_2!A638,ishod_substance!A:AD,30,0)</f>
        <v>#N/A</v>
      </c>
      <c r="Y638" s="10" t="e">
        <f>VLOOKUP(tbl2_2!A638,ishod_substance!A:AD,7,0)</f>
        <v>#N/A</v>
      </c>
      <c r="Z638" s="9" t="e">
        <f>VLOOKUP(Y638,quide!$A$2:$B$1006,2,0)</f>
        <v>#N/A</v>
      </c>
      <c r="AA638" s="4" t="e">
        <f>VLOOKUP(Y638,quide!$A$2:$J$1006,10,0)</f>
        <v>#N/A</v>
      </c>
      <c r="AB638" s="50" t="e">
        <f>VLOOKUP(tbl2_2!A638,ishod_substance!A:AD,8,0)</f>
        <v>#N/A</v>
      </c>
      <c r="AC638" s="28" t="e">
        <f t="shared" si="11"/>
        <v>#N/A</v>
      </c>
      <c r="AD638" s="27" t="e">
        <f>VLOOKUP(tbl2_2!A638,ishod_substance!A:AD,9,0)</f>
        <v>#N/A</v>
      </c>
      <c r="AE638" s="8" t="e">
        <f>VLOOKUP(tbl2_2!A638,ishod_substance!A:AD,9,0)</f>
        <v>#N/A</v>
      </c>
      <c r="AF638" s="12"/>
    </row>
    <row r="639" spans="1:32" hidden="1" x14ac:dyDescent="0.25">
      <c r="A639">
        <v>631</v>
      </c>
      <c r="B639" s="85">
        <f>IFERROR(IF(OR(AND(ishod_substance!$O$1=3,OR(VLOOKUP('tbl2'!Y639,quide!A:G,7,0)=2,VLOOKUP('tbl2'!Y639,quide!A:G,7,0)=1)),AND(ishod_substance!$O$1=2,VLOOKUP('tbl2'!Y639,quide!A:I,9,0)=1)),1,0),0)</f>
        <v>0</v>
      </c>
      <c r="C639" s="5" t="e">
        <f>VLOOKUP(tbl2_2!A639,ishod_substance!A:P,2,0)</f>
        <v>#N/A</v>
      </c>
      <c r="D639" s="7" t="e">
        <f>VLOOKUP(tbl2_2!A639,ishod_substance!A:P,3,0)</f>
        <v>#N/A</v>
      </c>
      <c r="E639" s="5" t="e">
        <f>VLOOKUP(tbl2_2!A639,ishod_substance!A:P,11,0)</f>
        <v>#N/A</v>
      </c>
      <c r="F639" s="6" t="e">
        <f>VLOOKUP(tbl2_2!A639,ishod_substance!A:P,15,0)</f>
        <v>#N/A</v>
      </c>
      <c r="G639" s="6" t="e">
        <f>VLOOKUP(tbl2_2!A639,ishod_substance!A:P,12,0)&amp;"/"&amp;VLOOKUP(tbl2_2!A639,ishod_substance!A:P,14,0)</f>
        <v>#N/A</v>
      </c>
      <c r="H639" s="29" t="e">
        <f>VLOOKUP(tbl2_2!A639,ishod_substance!A:P,6,0)</f>
        <v>#N/A</v>
      </c>
      <c r="I639" s="10" t="e">
        <f>VLOOKUP(tbl2_2!A639,ishod_substance!A:P,15,0)</f>
        <v>#N/A</v>
      </c>
      <c r="J639" s="10" t="e">
        <f>VLOOKUP(tbl2_2!A639,ishod_substance!A:P,5,0)</f>
        <v>#N/A</v>
      </c>
      <c r="K639" s="84" t="e">
        <f>VLOOKUP(tbl2_2!A639,ishod_substance!A:Q,17,0)</f>
        <v>#N/A</v>
      </c>
      <c r="L639" s="84" t="e">
        <f>VLOOKUP(tbl2_2!A639,ishod_substance!A:R,18,0)</f>
        <v>#N/A</v>
      </c>
      <c r="M639" s="165" t="e">
        <f>VLOOKUP(tbl2_2!A639,ishod_substance!A:AD,28,0)</f>
        <v>#N/A</v>
      </c>
      <c r="N639" s="4" t="e">
        <f>VLOOKUP(tbl2_2!A639,ishod_substance!A:AD,20,0)</f>
        <v>#N/A</v>
      </c>
      <c r="O639" s="4" t="e">
        <f>VLOOKUP(tbl2_2!A639,ishod_substance!A:AD,21,0)</f>
        <v>#N/A</v>
      </c>
      <c r="P639" s="4" t="e">
        <f>VLOOKUP(tbl2_2!A639,ishod_substance!A:AD,22,0)</f>
        <v>#N/A</v>
      </c>
      <c r="Q639" s="4" t="e">
        <f>VLOOKUP(tbl2_2!A639,ishod_substance!A:AD,23,0)</f>
        <v>#N/A</v>
      </c>
      <c r="R639" s="4" t="e">
        <f>VLOOKUP(tbl2_2!A639,ishod_substance!A:AD,24,0)</f>
        <v>#N/A</v>
      </c>
      <c r="S639" s="4" t="e">
        <f>VLOOKUP(tbl2_2!A639,ishod_substance!A:AD,25,0)</f>
        <v>#N/A</v>
      </c>
      <c r="T639" s="4" t="e">
        <f>VLOOKUP(tbl2_2!A639,ishod_substance!A:AD,26,0)</f>
        <v>#N/A</v>
      </c>
      <c r="U639" s="4" t="e">
        <f>VLOOKUP(tbl2_2!A639,ishod_substance!A:AD,27,0)</f>
        <v>#N/A</v>
      </c>
      <c r="V639" s="166" t="e">
        <f>VLOOKUP(tbl2_2!A639,ishod_substance!A:AD,29,0)</f>
        <v>#N/A</v>
      </c>
      <c r="W639" s="166" t="e">
        <f>VLOOKUP(tbl2_2!A639,ishod_substance!A:AD,29,0)</f>
        <v>#N/A</v>
      </c>
      <c r="X639" s="4" t="e">
        <f>VLOOKUP(tbl2_2!A639,ishod_substance!A:AD,30,0)</f>
        <v>#N/A</v>
      </c>
      <c r="Y639" s="10" t="e">
        <f>VLOOKUP(tbl2_2!A639,ishod_substance!A:AD,7,0)</f>
        <v>#N/A</v>
      </c>
      <c r="Z639" s="9" t="e">
        <f>VLOOKUP(Y639,quide!$A$2:$B$1006,2,0)</f>
        <v>#N/A</v>
      </c>
      <c r="AA639" s="4" t="e">
        <f>VLOOKUP(Y639,quide!$A$2:$J$1006,10,0)</f>
        <v>#N/A</v>
      </c>
      <c r="AB639" s="50" t="e">
        <f>VLOOKUP(tbl2_2!A639,ishod_substance!A:AD,8,0)</f>
        <v>#N/A</v>
      </c>
      <c r="AC639" s="28" t="e">
        <f t="shared" si="11"/>
        <v>#N/A</v>
      </c>
      <c r="AD639" s="27" t="e">
        <f>VLOOKUP(tbl2_2!A639,ishod_substance!A:AD,9,0)</f>
        <v>#N/A</v>
      </c>
      <c r="AE639" s="8" t="e">
        <f>VLOOKUP(tbl2_2!A639,ishod_substance!A:AD,9,0)</f>
        <v>#N/A</v>
      </c>
      <c r="AF639" s="12"/>
    </row>
    <row r="640" spans="1:32" hidden="1" x14ac:dyDescent="0.25">
      <c r="A640">
        <v>632</v>
      </c>
      <c r="B640" s="85">
        <f>IFERROR(IF(OR(AND(ishod_substance!$O$1=3,OR(VLOOKUP('tbl2'!Y640,quide!A:G,7,0)=2,VLOOKUP('tbl2'!Y640,quide!A:G,7,0)=1)),AND(ishod_substance!$O$1=2,VLOOKUP('tbl2'!Y640,quide!A:I,9,0)=1)),1,0),0)</f>
        <v>0</v>
      </c>
      <c r="C640" s="5" t="e">
        <f>VLOOKUP(tbl2_2!A640,ishod_substance!A:P,2,0)</f>
        <v>#N/A</v>
      </c>
      <c r="D640" s="7" t="e">
        <f>VLOOKUP(tbl2_2!A640,ishod_substance!A:P,3,0)</f>
        <v>#N/A</v>
      </c>
      <c r="E640" s="5" t="e">
        <f>VLOOKUP(tbl2_2!A640,ishod_substance!A:P,11,0)</f>
        <v>#N/A</v>
      </c>
      <c r="F640" s="6" t="e">
        <f>VLOOKUP(tbl2_2!A640,ishod_substance!A:P,15,0)</f>
        <v>#N/A</v>
      </c>
      <c r="G640" s="6" t="e">
        <f>VLOOKUP(tbl2_2!A640,ishod_substance!A:P,12,0)&amp;"/"&amp;VLOOKUP(tbl2_2!A640,ishod_substance!A:P,14,0)</f>
        <v>#N/A</v>
      </c>
      <c r="H640" s="29" t="e">
        <f>VLOOKUP(tbl2_2!A640,ishod_substance!A:P,6,0)</f>
        <v>#N/A</v>
      </c>
      <c r="I640" s="10" t="e">
        <f>VLOOKUP(tbl2_2!A640,ishod_substance!A:P,15,0)</f>
        <v>#N/A</v>
      </c>
      <c r="J640" s="10" t="e">
        <f>VLOOKUP(tbl2_2!A640,ishod_substance!A:P,5,0)</f>
        <v>#N/A</v>
      </c>
      <c r="K640" s="84" t="e">
        <f>VLOOKUP(tbl2_2!A640,ishod_substance!A:Q,17,0)</f>
        <v>#N/A</v>
      </c>
      <c r="L640" s="84" t="e">
        <f>VLOOKUP(tbl2_2!A640,ishod_substance!A:R,18,0)</f>
        <v>#N/A</v>
      </c>
      <c r="M640" s="165" t="e">
        <f>VLOOKUP(tbl2_2!A640,ishod_substance!A:AD,28,0)</f>
        <v>#N/A</v>
      </c>
      <c r="N640" s="4" t="e">
        <f>VLOOKUP(tbl2_2!A640,ishod_substance!A:AD,20,0)</f>
        <v>#N/A</v>
      </c>
      <c r="O640" s="4" t="e">
        <f>VLOOKUP(tbl2_2!A640,ishod_substance!A:AD,21,0)</f>
        <v>#N/A</v>
      </c>
      <c r="P640" s="4" t="e">
        <f>VLOOKUP(tbl2_2!A640,ishod_substance!A:AD,22,0)</f>
        <v>#N/A</v>
      </c>
      <c r="Q640" s="4" t="e">
        <f>VLOOKUP(tbl2_2!A640,ishod_substance!A:AD,23,0)</f>
        <v>#N/A</v>
      </c>
      <c r="R640" s="4" t="e">
        <f>VLOOKUP(tbl2_2!A640,ishod_substance!A:AD,24,0)</f>
        <v>#N/A</v>
      </c>
      <c r="S640" s="4" t="e">
        <f>VLOOKUP(tbl2_2!A640,ishod_substance!A:AD,25,0)</f>
        <v>#N/A</v>
      </c>
      <c r="T640" s="4" t="e">
        <f>VLOOKUP(tbl2_2!A640,ishod_substance!A:AD,26,0)</f>
        <v>#N/A</v>
      </c>
      <c r="U640" s="4" t="e">
        <f>VLOOKUP(tbl2_2!A640,ishod_substance!A:AD,27,0)</f>
        <v>#N/A</v>
      </c>
      <c r="V640" s="166" t="e">
        <f>VLOOKUP(tbl2_2!A640,ishod_substance!A:AD,29,0)</f>
        <v>#N/A</v>
      </c>
      <c r="W640" s="166" t="e">
        <f>VLOOKUP(tbl2_2!A640,ishod_substance!A:AD,29,0)</f>
        <v>#N/A</v>
      </c>
      <c r="X640" s="4" t="e">
        <f>VLOOKUP(tbl2_2!A640,ishod_substance!A:AD,30,0)</f>
        <v>#N/A</v>
      </c>
      <c r="Y640" s="10" t="e">
        <f>VLOOKUP(tbl2_2!A640,ishod_substance!A:AD,7,0)</f>
        <v>#N/A</v>
      </c>
      <c r="Z640" s="9" t="e">
        <f>VLOOKUP(Y640,quide!$A$2:$B$1006,2,0)</f>
        <v>#N/A</v>
      </c>
      <c r="AA640" s="4" t="e">
        <f>VLOOKUP(Y640,quide!$A$2:$J$1006,10,0)</f>
        <v>#N/A</v>
      </c>
      <c r="AB640" s="50" t="e">
        <f>VLOOKUP(tbl2_2!A640,ishod_substance!A:AD,8,0)</f>
        <v>#N/A</v>
      </c>
      <c r="AC640" s="28" t="e">
        <f t="shared" si="11"/>
        <v>#N/A</v>
      </c>
      <c r="AD640" s="27" t="e">
        <f>VLOOKUP(tbl2_2!A640,ishod_substance!A:AD,9,0)</f>
        <v>#N/A</v>
      </c>
      <c r="AE640" s="8" t="e">
        <f>VLOOKUP(tbl2_2!A640,ishod_substance!A:AD,9,0)</f>
        <v>#N/A</v>
      </c>
      <c r="AF640" s="12"/>
    </row>
    <row r="641" spans="1:32" hidden="1" x14ac:dyDescent="0.25">
      <c r="A641">
        <v>633</v>
      </c>
      <c r="B641" s="85">
        <f>IFERROR(IF(OR(AND(ishod_substance!$O$1=3,OR(VLOOKUP('tbl2'!Y641,quide!A:G,7,0)=2,VLOOKUP('tbl2'!Y641,quide!A:G,7,0)=1)),AND(ishod_substance!$O$1=2,VLOOKUP('tbl2'!Y641,quide!A:I,9,0)=1)),1,0),0)</f>
        <v>0</v>
      </c>
      <c r="C641" s="5" t="e">
        <f>VLOOKUP(tbl2_2!A641,ishod_substance!A:P,2,0)</f>
        <v>#N/A</v>
      </c>
      <c r="D641" s="7" t="e">
        <f>VLOOKUP(tbl2_2!A641,ishod_substance!A:P,3,0)</f>
        <v>#N/A</v>
      </c>
      <c r="E641" s="5" t="e">
        <f>VLOOKUP(tbl2_2!A641,ishod_substance!A:P,11,0)</f>
        <v>#N/A</v>
      </c>
      <c r="F641" s="6" t="e">
        <f>VLOOKUP(tbl2_2!A641,ishod_substance!A:P,15,0)</f>
        <v>#N/A</v>
      </c>
      <c r="G641" s="6" t="e">
        <f>VLOOKUP(tbl2_2!A641,ishod_substance!A:P,12,0)&amp;"/"&amp;VLOOKUP(tbl2_2!A641,ishod_substance!A:P,14,0)</f>
        <v>#N/A</v>
      </c>
      <c r="H641" s="29" t="e">
        <f>VLOOKUP(tbl2_2!A641,ishod_substance!A:P,6,0)</f>
        <v>#N/A</v>
      </c>
      <c r="I641" s="10" t="e">
        <f>VLOOKUP(tbl2_2!A641,ishod_substance!A:P,15,0)</f>
        <v>#N/A</v>
      </c>
      <c r="J641" s="10" t="e">
        <f>VLOOKUP(tbl2_2!A641,ishod_substance!A:P,5,0)</f>
        <v>#N/A</v>
      </c>
      <c r="K641" s="84" t="e">
        <f>VLOOKUP(tbl2_2!A641,ishod_substance!A:Q,17,0)</f>
        <v>#N/A</v>
      </c>
      <c r="L641" s="84" t="e">
        <f>VLOOKUP(tbl2_2!A641,ishod_substance!A:R,18,0)</f>
        <v>#N/A</v>
      </c>
      <c r="M641" s="165" t="e">
        <f>VLOOKUP(tbl2_2!A641,ishod_substance!A:AD,28,0)</f>
        <v>#N/A</v>
      </c>
      <c r="N641" s="4" t="e">
        <f>VLOOKUP(tbl2_2!A641,ishod_substance!A:AD,20,0)</f>
        <v>#N/A</v>
      </c>
      <c r="O641" s="4" t="e">
        <f>VLOOKUP(tbl2_2!A641,ishod_substance!A:AD,21,0)</f>
        <v>#N/A</v>
      </c>
      <c r="P641" s="4" t="e">
        <f>VLOOKUP(tbl2_2!A641,ishod_substance!A:AD,22,0)</f>
        <v>#N/A</v>
      </c>
      <c r="Q641" s="4" t="e">
        <f>VLOOKUP(tbl2_2!A641,ishod_substance!A:AD,23,0)</f>
        <v>#N/A</v>
      </c>
      <c r="R641" s="4" t="e">
        <f>VLOOKUP(tbl2_2!A641,ishod_substance!A:AD,24,0)</f>
        <v>#N/A</v>
      </c>
      <c r="S641" s="4" t="e">
        <f>VLOOKUP(tbl2_2!A641,ishod_substance!A:AD,25,0)</f>
        <v>#N/A</v>
      </c>
      <c r="T641" s="4" t="e">
        <f>VLOOKUP(tbl2_2!A641,ishod_substance!A:AD,26,0)</f>
        <v>#N/A</v>
      </c>
      <c r="U641" s="4" t="e">
        <f>VLOOKUP(tbl2_2!A641,ishod_substance!A:AD,27,0)</f>
        <v>#N/A</v>
      </c>
      <c r="V641" s="166" t="e">
        <f>VLOOKUP(tbl2_2!A641,ishod_substance!A:AD,29,0)</f>
        <v>#N/A</v>
      </c>
      <c r="W641" s="166" t="e">
        <f>VLOOKUP(tbl2_2!A641,ishod_substance!A:AD,29,0)</f>
        <v>#N/A</v>
      </c>
      <c r="X641" s="4" t="e">
        <f>VLOOKUP(tbl2_2!A641,ishod_substance!A:AD,30,0)</f>
        <v>#N/A</v>
      </c>
      <c r="Y641" s="10" t="e">
        <f>VLOOKUP(tbl2_2!A641,ishod_substance!A:AD,7,0)</f>
        <v>#N/A</v>
      </c>
      <c r="Z641" s="9" t="e">
        <f>VLOOKUP(Y641,quide!$A$2:$B$1006,2,0)</f>
        <v>#N/A</v>
      </c>
      <c r="AA641" s="4" t="e">
        <f>VLOOKUP(Y641,quide!$A$2:$J$1006,10,0)</f>
        <v>#N/A</v>
      </c>
      <c r="AB641" s="50" t="e">
        <f>VLOOKUP(tbl2_2!A641,ishod_substance!A:AD,8,0)</f>
        <v>#N/A</v>
      </c>
      <c r="AC641" s="28" t="e">
        <f t="shared" si="11"/>
        <v>#N/A</v>
      </c>
      <c r="AD641" s="27" t="e">
        <f>VLOOKUP(tbl2_2!A641,ishod_substance!A:AD,9,0)</f>
        <v>#N/A</v>
      </c>
      <c r="AE641" s="8" t="e">
        <f>VLOOKUP(tbl2_2!A641,ishod_substance!A:AD,9,0)</f>
        <v>#N/A</v>
      </c>
      <c r="AF641" s="12"/>
    </row>
    <row r="642" spans="1:32" hidden="1" x14ac:dyDescent="0.25">
      <c r="A642">
        <v>634</v>
      </c>
      <c r="B642" s="85">
        <f>IFERROR(IF(OR(AND(ishod_substance!$O$1=3,OR(VLOOKUP('tbl2'!Y642,quide!A:G,7,0)=2,VLOOKUP('tbl2'!Y642,quide!A:G,7,0)=1)),AND(ishod_substance!$O$1=2,VLOOKUP('tbl2'!Y642,quide!A:I,9,0)=1)),1,0),0)</f>
        <v>0</v>
      </c>
      <c r="C642" s="5" t="e">
        <f>VLOOKUP(tbl2_2!A642,ishod_substance!A:P,2,0)</f>
        <v>#N/A</v>
      </c>
      <c r="D642" s="7" t="e">
        <f>VLOOKUP(tbl2_2!A642,ishod_substance!A:P,3,0)</f>
        <v>#N/A</v>
      </c>
      <c r="E642" s="5" t="e">
        <f>VLOOKUP(tbl2_2!A642,ishod_substance!A:P,11,0)</f>
        <v>#N/A</v>
      </c>
      <c r="F642" s="6" t="e">
        <f>VLOOKUP(tbl2_2!A642,ishod_substance!A:P,15,0)</f>
        <v>#N/A</v>
      </c>
      <c r="G642" s="6" t="e">
        <f>VLOOKUP(tbl2_2!A642,ishod_substance!A:P,12,0)&amp;"/"&amp;VLOOKUP(tbl2_2!A642,ishod_substance!A:P,14,0)</f>
        <v>#N/A</v>
      </c>
      <c r="H642" s="29" t="e">
        <f>VLOOKUP(tbl2_2!A642,ishod_substance!A:P,6,0)</f>
        <v>#N/A</v>
      </c>
      <c r="I642" s="10" t="e">
        <f>VLOOKUP(tbl2_2!A642,ishod_substance!A:P,15,0)</f>
        <v>#N/A</v>
      </c>
      <c r="J642" s="10" t="e">
        <f>VLOOKUP(tbl2_2!A642,ishod_substance!A:P,5,0)</f>
        <v>#N/A</v>
      </c>
      <c r="K642" s="84" t="e">
        <f>VLOOKUP(tbl2_2!A642,ishod_substance!A:Q,17,0)</f>
        <v>#N/A</v>
      </c>
      <c r="L642" s="84" t="e">
        <f>VLOOKUP(tbl2_2!A642,ishod_substance!A:R,18,0)</f>
        <v>#N/A</v>
      </c>
      <c r="M642" s="165" t="e">
        <f>VLOOKUP(tbl2_2!A642,ishod_substance!A:AD,28,0)</f>
        <v>#N/A</v>
      </c>
      <c r="N642" s="4" t="e">
        <f>VLOOKUP(tbl2_2!A642,ishod_substance!A:AD,20,0)</f>
        <v>#N/A</v>
      </c>
      <c r="O642" s="4" t="e">
        <f>VLOOKUP(tbl2_2!A642,ishod_substance!A:AD,21,0)</f>
        <v>#N/A</v>
      </c>
      <c r="P642" s="4" t="e">
        <f>VLOOKUP(tbl2_2!A642,ishod_substance!A:AD,22,0)</f>
        <v>#N/A</v>
      </c>
      <c r="Q642" s="4" t="e">
        <f>VLOOKUP(tbl2_2!A642,ishod_substance!A:AD,23,0)</f>
        <v>#N/A</v>
      </c>
      <c r="R642" s="4" t="e">
        <f>VLOOKUP(tbl2_2!A642,ishod_substance!A:AD,24,0)</f>
        <v>#N/A</v>
      </c>
      <c r="S642" s="4" t="e">
        <f>VLOOKUP(tbl2_2!A642,ishod_substance!A:AD,25,0)</f>
        <v>#N/A</v>
      </c>
      <c r="T642" s="4" t="e">
        <f>VLOOKUP(tbl2_2!A642,ishod_substance!A:AD,26,0)</f>
        <v>#N/A</v>
      </c>
      <c r="U642" s="4" t="e">
        <f>VLOOKUP(tbl2_2!A642,ishod_substance!A:AD,27,0)</f>
        <v>#N/A</v>
      </c>
      <c r="V642" s="166" t="e">
        <f>VLOOKUP(tbl2_2!A642,ishod_substance!A:AD,29,0)</f>
        <v>#N/A</v>
      </c>
      <c r="W642" s="166" t="e">
        <f>VLOOKUP(tbl2_2!A642,ishod_substance!A:AD,29,0)</f>
        <v>#N/A</v>
      </c>
      <c r="X642" s="4" t="e">
        <f>VLOOKUP(tbl2_2!A642,ishod_substance!A:AD,30,0)</f>
        <v>#N/A</v>
      </c>
      <c r="Y642" s="10" t="e">
        <f>VLOOKUP(tbl2_2!A642,ishod_substance!A:AD,7,0)</f>
        <v>#N/A</v>
      </c>
      <c r="Z642" s="9" t="e">
        <f>VLOOKUP(Y642,quide!$A$2:$B$1006,2,0)</f>
        <v>#N/A</v>
      </c>
      <c r="AA642" s="4" t="e">
        <f>VLOOKUP(Y642,quide!$A$2:$J$1006,10,0)</f>
        <v>#N/A</v>
      </c>
      <c r="AB642" s="50" t="e">
        <f>VLOOKUP(tbl2_2!A642,ishod_substance!A:AD,8,0)</f>
        <v>#N/A</v>
      </c>
      <c r="AC642" s="28" t="e">
        <f t="shared" si="11"/>
        <v>#N/A</v>
      </c>
      <c r="AD642" s="27" t="e">
        <f>VLOOKUP(tbl2_2!A642,ishod_substance!A:AD,9,0)</f>
        <v>#N/A</v>
      </c>
      <c r="AE642" s="8" t="e">
        <f>VLOOKUP(tbl2_2!A642,ishod_substance!A:AD,9,0)</f>
        <v>#N/A</v>
      </c>
      <c r="AF642" s="12"/>
    </row>
    <row r="643" spans="1:32" hidden="1" x14ac:dyDescent="0.25">
      <c r="A643">
        <v>635</v>
      </c>
      <c r="B643" s="85">
        <f>IFERROR(IF(OR(AND(ishod_substance!$O$1=3,OR(VLOOKUP('tbl2'!Y643,quide!A:G,7,0)=2,VLOOKUP('tbl2'!Y643,quide!A:G,7,0)=1)),AND(ishod_substance!$O$1=2,VLOOKUP('tbl2'!Y643,quide!A:I,9,0)=1)),1,0),0)</f>
        <v>0</v>
      </c>
      <c r="C643" s="5" t="e">
        <f>VLOOKUP(tbl2_2!A643,ishod_substance!A:P,2,0)</f>
        <v>#N/A</v>
      </c>
      <c r="D643" s="7" t="e">
        <f>VLOOKUP(tbl2_2!A643,ishod_substance!A:P,3,0)</f>
        <v>#N/A</v>
      </c>
      <c r="E643" s="5" t="e">
        <f>VLOOKUP(tbl2_2!A643,ishod_substance!A:P,11,0)</f>
        <v>#N/A</v>
      </c>
      <c r="F643" s="6" t="e">
        <f>VLOOKUP(tbl2_2!A643,ishod_substance!A:P,15,0)</f>
        <v>#N/A</v>
      </c>
      <c r="G643" s="6" t="e">
        <f>VLOOKUP(tbl2_2!A643,ishod_substance!A:P,12,0)&amp;"/"&amp;VLOOKUP(tbl2_2!A643,ishod_substance!A:P,14,0)</f>
        <v>#N/A</v>
      </c>
      <c r="H643" s="29" t="e">
        <f>VLOOKUP(tbl2_2!A643,ishod_substance!A:P,6,0)</f>
        <v>#N/A</v>
      </c>
      <c r="I643" s="10" t="e">
        <f>VLOOKUP(tbl2_2!A643,ishod_substance!A:P,15,0)</f>
        <v>#N/A</v>
      </c>
      <c r="J643" s="10" t="e">
        <f>VLOOKUP(tbl2_2!A643,ishod_substance!A:P,5,0)</f>
        <v>#N/A</v>
      </c>
      <c r="K643" s="84" t="e">
        <f>VLOOKUP(tbl2_2!A643,ishod_substance!A:Q,17,0)</f>
        <v>#N/A</v>
      </c>
      <c r="L643" s="84" t="e">
        <f>VLOOKUP(tbl2_2!A643,ishod_substance!A:R,18,0)</f>
        <v>#N/A</v>
      </c>
      <c r="M643" s="165" t="e">
        <f>VLOOKUP(tbl2_2!A643,ishod_substance!A:AD,28,0)</f>
        <v>#N/A</v>
      </c>
      <c r="N643" s="4" t="e">
        <f>VLOOKUP(tbl2_2!A643,ishod_substance!A:AD,20,0)</f>
        <v>#N/A</v>
      </c>
      <c r="O643" s="4" t="e">
        <f>VLOOKUP(tbl2_2!A643,ishod_substance!A:AD,21,0)</f>
        <v>#N/A</v>
      </c>
      <c r="P643" s="4" t="e">
        <f>VLOOKUP(tbl2_2!A643,ishod_substance!A:AD,22,0)</f>
        <v>#N/A</v>
      </c>
      <c r="Q643" s="4" t="e">
        <f>VLOOKUP(tbl2_2!A643,ishod_substance!A:AD,23,0)</f>
        <v>#N/A</v>
      </c>
      <c r="R643" s="4" t="e">
        <f>VLOOKUP(tbl2_2!A643,ishod_substance!A:AD,24,0)</f>
        <v>#N/A</v>
      </c>
      <c r="S643" s="4" t="e">
        <f>VLOOKUP(tbl2_2!A643,ishod_substance!A:AD,25,0)</f>
        <v>#N/A</v>
      </c>
      <c r="T643" s="4" t="e">
        <f>VLOOKUP(tbl2_2!A643,ishod_substance!A:AD,26,0)</f>
        <v>#N/A</v>
      </c>
      <c r="U643" s="4" t="e">
        <f>VLOOKUP(tbl2_2!A643,ishod_substance!A:AD,27,0)</f>
        <v>#N/A</v>
      </c>
      <c r="V643" s="166" t="e">
        <f>VLOOKUP(tbl2_2!A643,ishod_substance!A:AD,29,0)</f>
        <v>#N/A</v>
      </c>
      <c r="W643" s="166" t="e">
        <f>VLOOKUP(tbl2_2!A643,ishod_substance!A:AD,29,0)</f>
        <v>#N/A</v>
      </c>
      <c r="X643" s="4" t="e">
        <f>VLOOKUP(tbl2_2!A643,ishod_substance!A:AD,30,0)</f>
        <v>#N/A</v>
      </c>
      <c r="Y643" s="10" t="e">
        <f>VLOOKUP(tbl2_2!A643,ishod_substance!A:AD,7,0)</f>
        <v>#N/A</v>
      </c>
      <c r="Z643" s="9" t="e">
        <f>VLOOKUP(Y643,quide!$A$2:$B$1006,2,0)</f>
        <v>#N/A</v>
      </c>
      <c r="AA643" s="4" t="e">
        <f>VLOOKUP(Y643,quide!$A$2:$J$1006,10,0)</f>
        <v>#N/A</v>
      </c>
      <c r="AB643" s="50" t="e">
        <f>VLOOKUP(tbl2_2!A643,ishod_substance!A:AD,8,0)</f>
        <v>#N/A</v>
      </c>
      <c r="AC643" s="28" t="e">
        <f t="shared" si="11"/>
        <v>#N/A</v>
      </c>
      <c r="AD643" s="27" t="e">
        <f>VLOOKUP(tbl2_2!A643,ishod_substance!A:AD,9,0)</f>
        <v>#N/A</v>
      </c>
      <c r="AE643" s="8" t="e">
        <f>VLOOKUP(tbl2_2!A643,ishod_substance!A:AD,9,0)</f>
        <v>#N/A</v>
      </c>
      <c r="AF643" s="12"/>
    </row>
    <row r="644" spans="1:32" hidden="1" x14ac:dyDescent="0.25">
      <c r="A644">
        <v>636</v>
      </c>
      <c r="B644" s="85">
        <f>IFERROR(IF(OR(AND(ishod_substance!$O$1=3,OR(VLOOKUP('tbl2'!Y644,quide!A:G,7,0)=2,VLOOKUP('tbl2'!Y644,quide!A:G,7,0)=1)),AND(ishod_substance!$O$1=2,VLOOKUP('tbl2'!Y644,quide!A:I,9,0)=1)),1,0),0)</f>
        <v>0</v>
      </c>
      <c r="C644" s="5" t="e">
        <f>VLOOKUP(tbl2_2!A644,ishod_substance!A:P,2,0)</f>
        <v>#N/A</v>
      </c>
      <c r="D644" s="7" t="e">
        <f>VLOOKUP(tbl2_2!A644,ishod_substance!A:P,3,0)</f>
        <v>#N/A</v>
      </c>
      <c r="E644" s="5" t="e">
        <f>VLOOKUP(tbl2_2!A644,ishod_substance!A:P,11,0)</f>
        <v>#N/A</v>
      </c>
      <c r="F644" s="6" t="e">
        <f>VLOOKUP(tbl2_2!A644,ishod_substance!A:P,15,0)</f>
        <v>#N/A</v>
      </c>
      <c r="G644" s="6" t="e">
        <f>VLOOKUP(tbl2_2!A644,ishod_substance!A:P,12,0)&amp;"/"&amp;VLOOKUP(tbl2_2!A644,ishod_substance!A:P,14,0)</f>
        <v>#N/A</v>
      </c>
      <c r="H644" s="29" t="e">
        <f>VLOOKUP(tbl2_2!A644,ishod_substance!A:P,6,0)</f>
        <v>#N/A</v>
      </c>
      <c r="I644" s="10" t="e">
        <f>VLOOKUP(tbl2_2!A644,ishod_substance!A:P,15,0)</f>
        <v>#N/A</v>
      </c>
      <c r="J644" s="10" t="e">
        <f>VLOOKUP(tbl2_2!A644,ishod_substance!A:P,5,0)</f>
        <v>#N/A</v>
      </c>
      <c r="K644" s="84" t="e">
        <f>VLOOKUP(tbl2_2!A644,ishod_substance!A:Q,17,0)</f>
        <v>#N/A</v>
      </c>
      <c r="L644" s="84" t="e">
        <f>VLOOKUP(tbl2_2!A644,ishod_substance!A:R,18,0)</f>
        <v>#N/A</v>
      </c>
      <c r="M644" s="165" t="e">
        <f>VLOOKUP(tbl2_2!A644,ishod_substance!A:AD,28,0)</f>
        <v>#N/A</v>
      </c>
      <c r="N644" s="4" t="e">
        <f>VLOOKUP(tbl2_2!A644,ishod_substance!A:AD,20,0)</f>
        <v>#N/A</v>
      </c>
      <c r="O644" s="4" t="e">
        <f>VLOOKUP(tbl2_2!A644,ishod_substance!A:AD,21,0)</f>
        <v>#N/A</v>
      </c>
      <c r="P644" s="4" t="e">
        <f>VLOOKUP(tbl2_2!A644,ishod_substance!A:AD,22,0)</f>
        <v>#N/A</v>
      </c>
      <c r="Q644" s="4" t="e">
        <f>VLOOKUP(tbl2_2!A644,ishod_substance!A:AD,23,0)</f>
        <v>#N/A</v>
      </c>
      <c r="R644" s="4" t="e">
        <f>VLOOKUP(tbl2_2!A644,ishod_substance!A:AD,24,0)</f>
        <v>#N/A</v>
      </c>
      <c r="S644" s="4" t="e">
        <f>VLOOKUP(tbl2_2!A644,ishod_substance!A:AD,25,0)</f>
        <v>#N/A</v>
      </c>
      <c r="T644" s="4" t="e">
        <f>VLOOKUP(tbl2_2!A644,ishod_substance!A:AD,26,0)</f>
        <v>#N/A</v>
      </c>
      <c r="U644" s="4" t="e">
        <f>VLOOKUP(tbl2_2!A644,ishod_substance!A:AD,27,0)</f>
        <v>#N/A</v>
      </c>
      <c r="V644" s="166" t="e">
        <f>VLOOKUP(tbl2_2!A644,ishod_substance!A:AD,29,0)</f>
        <v>#N/A</v>
      </c>
      <c r="W644" s="166" t="e">
        <f>VLOOKUP(tbl2_2!A644,ishod_substance!A:AD,29,0)</f>
        <v>#N/A</v>
      </c>
      <c r="X644" s="4" t="e">
        <f>VLOOKUP(tbl2_2!A644,ishod_substance!A:AD,30,0)</f>
        <v>#N/A</v>
      </c>
      <c r="Y644" s="10" t="e">
        <f>VLOOKUP(tbl2_2!A644,ishod_substance!A:AD,7,0)</f>
        <v>#N/A</v>
      </c>
      <c r="Z644" s="9" t="e">
        <f>VLOOKUP(Y644,quide!$A$2:$B$1006,2,0)</f>
        <v>#N/A</v>
      </c>
      <c r="AA644" s="4" t="e">
        <f>VLOOKUP(Y644,quide!$A$2:$J$1006,10,0)</f>
        <v>#N/A</v>
      </c>
      <c r="AB644" s="50" t="e">
        <f>VLOOKUP(tbl2_2!A644,ishod_substance!A:AD,8,0)</f>
        <v>#N/A</v>
      </c>
      <c r="AC644" s="28" t="e">
        <f t="shared" si="11"/>
        <v>#N/A</v>
      </c>
      <c r="AD644" s="27" t="e">
        <f>VLOOKUP(tbl2_2!A644,ishod_substance!A:AD,9,0)</f>
        <v>#N/A</v>
      </c>
      <c r="AE644" s="8" t="e">
        <f>VLOOKUP(tbl2_2!A644,ishod_substance!A:AD,9,0)</f>
        <v>#N/A</v>
      </c>
      <c r="AF644" s="12"/>
    </row>
    <row r="645" spans="1:32" hidden="1" x14ac:dyDescent="0.25">
      <c r="A645">
        <v>637</v>
      </c>
      <c r="B645" s="85">
        <f>IFERROR(IF(OR(AND(ishod_substance!$O$1=3,OR(VLOOKUP('tbl2'!Y645,quide!A:G,7,0)=2,VLOOKUP('tbl2'!Y645,quide!A:G,7,0)=1)),AND(ishod_substance!$O$1=2,VLOOKUP('tbl2'!Y645,quide!A:I,9,0)=1)),1,0),0)</f>
        <v>0</v>
      </c>
      <c r="C645" s="5" t="e">
        <f>VLOOKUP(tbl2_2!A645,ishod_substance!A:P,2,0)</f>
        <v>#N/A</v>
      </c>
      <c r="D645" s="7" t="e">
        <f>VLOOKUP(tbl2_2!A645,ishod_substance!A:P,3,0)</f>
        <v>#N/A</v>
      </c>
      <c r="E645" s="5" t="e">
        <f>VLOOKUP(tbl2_2!A645,ishod_substance!A:P,11,0)</f>
        <v>#N/A</v>
      </c>
      <c r="F645" s="6" t="e">
        <f>VLOOKUP(tbl2_2!A645,ishod_substance!A:P,15,0)</f>
        <v>#N/A</v>
      </c>
      <c r="G645" s="6" t="e">
        <f>VLOOKUP(tbl2_2!A645,ishod_substance!A:P,12,0)&amp;"/"&amp;VLOOKUP(tbl2_2!A645,ishod_substance!A:P,14,0)</f>
        <v>#N/A</v>
      </c>
      <c r="H645" s="29" t="e">
        <f>VLOOKUP(tbl2_2!A645,ishod_substance!A:P,6,0)</f>
        <v>#N/A</v>
      </c>
      <c r="I645" s="10" t="e">
        <f>VLOOKUP(tbl2_2!A645,ishod_substance!A:P,15,0)</f>
        <v>#N/A</v>
      </c>
      <c r="J645" s="10" t="e">
        <f>VLOOKUP(tbl2_2!A645,ishod_substance!A:P,5,0)</f>
        <v>#N/A</v>
      </c>
      <c r="K645" s="84" t="e">
        <f>VLOOKUP(tbl2_2!A645,ishod_substance!A:Q,17,0)</f>
        <v>#N/A</v>
      </c>
      <c r="L645" s="84" t="e">
        <f>VLOOKUP(tbl2_2!A645,ishod_substance!A:R,18,0)</f>
        <v>#N/A</v>
      </c>
      <c r="M645" s="165" t="e">
        <f>VLOOKUP(tbl2_2!A645,ishod_substance!A:AD,28,0)</f>
        <v>#N/A</v>
      </c>
      <c r="N645" s="4" t="e">
        <f>VLOOKUP(tbl2_2!A645,ishod_substance!A:AD,20,0)</f>
        <v>#N/A</v>
      </c>
      <c r="O645" s="4" t="e">
        <f>VLOOKUP(tbl2_2!A645,ishod_substance!A:AD,21,0)</f>
        <v>#N/A</v>
      </c>
      <c r="P645" s="4" t="e">
        <f>VLOOKUP(tbl2_2!A645,ishod_substance!A:AD,22,0)</f>
        <v>#N/A</v>
      </c>
      <c r="Q645" s="4" t="e">
        <f>VLOOKUP(tbl2_2!A645,ishod_substance!A:AD,23,0)</f>
        <v>#N/A</v>
      </c>
      <c r="R645" s="4" t="e">
        <f>VLOOKUP(tbl2_2!A645,ishod_substance!A:AD,24,0)</f>
        <v>#N/A</v>
      </c>
      <c r="S645" s="4" t="e">
        <f>VLOOKUP(tbl2_2!A645,ishod_substance!A:AD,25,0)</f>
        <v>#N/A</v>
      </c>
      <c r="T645" s="4" t="e">
        <f>VLOOKUP(tbl2_2!A645,ishod_substance!A:AD,26,0)</f>
        <v>#N/A</v>
      </c>
      <c r="U645" s="4" t="e">
        <f>VLOOKUP(tbl2_2!A645,ishod_substance!A:AD,27,0)</f>
        <v>#N/A</v>
      </c>
      <c r="V645" s="166" t="e">
        <f>VLOOKUP(tbl2_2!A645,ishod_substance!A:AD,29,0)</f>
        <v>#N/A</v>
      </c>
      <c r="W645" s="166" t="e">
        <f>VLOOKUP(tbl2_2!A645,ishod_substance!A:AD,29,0)</f>
        <v>#N/A</v>
      </c>
      <c r="X645" s="4" t="e">
        <f>VLOOKUP(tbl2_2!A645,ishod_substance!A:AD,30,0)</f>
        <v>#N/A</v>
      </c>
      <c r="Y645" s="10" t="e">
        <f>VLOOKUP(tbl2_2!A645,ishod_substance!A:AD,7,0)</f>
        <v>#N/A</v>
      </c>
      <c r="Z645" s="9" t="e">
        <f>VLOOKUP(Y645,quide!$A$2:$B$1006,2,0)</f>
        <v>#N/A</v>
      </c>
      <c r="AA645" s="4" t="e">
        <f>VLOOKUP(Y645,quide!$A$2:$J$1006,10,0)</f>
        <v>#N/A</v>
      </c>
      <c r="AB645" s="50" t="e">
        <f>VLOOKUP(tbl2_2!A645,ishod_substance!A:AD,8,0)</f>
        <v>#N/A</v>
      </c>
      <c r="AC645" s="28" t="e">
        <f t="shared" si="11"/>
        <v>#N/A</v>
      </c>
      <c r="AD645" s="27" t="e">
        <f>VLOOKUP(tbl2_2!A645,ishod_substance!A:AD,9,0)</f>
        <v>#N/A</v>
      </c>
      <c r="AE645" s="8" t="e">
        <f>VLOOKUP(tbl2_2!A645,ishod_substance!A:AD,9,0)</f>
        <v>#N/A</v>
      </c>
      <c r="AF645" s="12"/>
    </row>
    <row r="646" spans="1:32" hidden="1" x14ac:dyDescent="0.25">
      <c r="A646">
        <v>638</v>
      </c>
      <c r="B646" s="85">
        <f>IFERROR(IF(OR(AND(ishod_substance!$O$1=3,OR(VLOOKUP('tbl2'!Y646,quide!A:G,7,0)=2,VLOOKUP('tbl2'!Y646,quide!A:G,7,0)=1)),AND(ishod_substance!$O$1=2,VLOOKUP('tbl2'!Y646,quide!A:I,9,0)=1)),1,0),0)</f>
        <v>0</v>
      </c>
      <c r="C646" s="5" t="e">
        <f>VLOOKUP(tbl2_2!A646,ishod_substance!A:P,2,0)</f>
        <v>#N/A</v>
      </c>
      <c r="D646" s="7" t="e">
        <f>VLOOKUP(tbl2_2!A646,ishod_substance!A:P,3,0)</f>
        <v>#N/A</v>
      </c>
      <c r="E646" s="5" t="e">
        <f>VLOOKUP(tbl2_2!A646,ishod_substance!A:P,11,0)</f>
        <v>#N/A</v>
      </c>
      <c r="F646" s="6" t="e">
        <f>VLOOKUP(tbl2_2!A646,ishod_substance!A:P,15,0)</f>
        <v>#N/A</v>
      </c>
      <c r="G646" s="6" t="e">
        <f>VLOOKUP(tbl2_2!A646,ishod_substance!A:P,12,0)&amp;"/"&amp;VLOOKUP(tbl2_2!A646,ishod_substance!A:P,14,0)</f>
        <v>#N/A</v>
      </c>
      <c r="H646" s="29" t="e">
        <f>VLOOKUP(tbl2_2!A646,ishod_substance!A:P,6,0)</f>
        <v>#N/A</v>
      </c>
      <c r="I646" s="10" t="e">
        <f>VLOOKUP(tbl2_2!A646,ishod_substance!A:P,15,0)</f>
        <v>#N/A</v>
      </c>
      <c r="J646" s="10" t="e">
        <f>VLOOKUP(tbl2_2!A646,ishod_substance!A:P,5,0)</f>
        <v>#N/A</v>
      </c>
      <c r="K646" s="84" t="e">
        <f>VLOOKUP(tbl2_2!A646,ishod_substance!A:Q,17,0)</f>
        <v>#N/A</v>
      </c>
      <c r="L646" s="84" t="e">
        <f>VLOOKUP(tbl2_2!A646,ishod_substance!A:R,18,0)</f>
        <v>#N/A</v>
      </c>
      <c r="M646" s="165" t="e">
        <f>VLOOKUP(tbl2_2!A646,ishod_substance!A:AD,28,0)</f>
        <v>#N/A</v>
      </c>
      <c r="N646" s="4" t="e">
        <f>VLOOKUP(tbl2_2!A646,ishod_substance!A:AD,20,0)</f>
        <v>#N/A</v>
      </c>
      <c r="O646" s="4" t="e">
        <f>VLOOKUP(tbl2_2!A646,ishod_substance!A:AD,21,0)</f>
        <v>#N/A</v>
      </c>
      <c r="P646" s="4" t="e">
        <f>VLOOKUP(tbl2_2!A646,ishod_substance!A:AD,22,0)</f>
        <v>#N/A</v>
      </c>
      <c r="Q646" s="4" t="e">
        <f>VLOOKUP(tbl2_2!A646,ishod_substance!A:AD,23,0)</f>
        <v>#N/A</v>
      </c>
      <c r="R646" s="4" t="e">
        <f>VLOOKUP(tbl2_2!A646,ishod_substance!A:AD,24,0)</f>
        <v>#N/A</v>
      </c>
      <c r="S646" s="4" t="e">
        <f>VLOOKUP(tbl2_2!A646,ishod_substance!A:AD,25,0)</f>
        <v>#N/A</v>
      </c>
      <c r="T646" s="4" t="e">
        <f>VLOOKUP(tbl2_2!A646,ishod_substance!A:AD,26,0)</f>
        <v>#N/A</v>
      </c>
      <c r="U646" s="4" t="e">
        <f>VLOOKUP(tbl2_2!A646,ishod_substance!A:AD,27,0)</f>
        <v>#N/A</v>
      </c>
      <c r="V646" s="166" t="e">
        <f>VLOOKUP(tbl2_2!A646,ishod_substance!A:AD,29,0)</f>
        <v>#N/A</v>
      </c>
      <c r="W646" s="166" t="e">
        <f>VLOOKUP(tbl2_2!A646,ishod_substance!A:AD,29,0)</f>
        <v>#N/A</v>
      </c>
      <c r="X646" s="4" t="e">
        <f>VLOOKUP(tbl2_2!A646,ishod_substance!A:AD,30,0)</f>
        <v>#N/A</v>
      </c>
      <c r="Y646" s="10" t="e">
        <f>VLOOKUP(tbl2_2!A646,ishod_substance!A:AD,7,0)</f>
        <v>#N/A</v>
      </c>
      <c r="Z646" s="9" t="e">
        <f>VLOOKUP(Y646,quide!$A$2:$B$1006,2,0)</f>
        <v>#N/A</v>
      </c>
      <c r="AA646" s="4" t="e">
        <f>VLOOKUP(Y646,quide!$A$2:$J$1006,10,0)</f>
        <v>#N/A</v>
      </c>
      <c r="AB646" s="50" t="e">
        <f>VLOOKUP(tbl2_2!A646,ishod_substance!A:AD,8,0)</f>
        <v>#N/A</v>
      </c>
      <c r="AC646" s="28" t="e">
        <f t="shared" si="11"/>
        <v>#N/A</v>
      </c>
      <c r="AD646" s="27" t="e">
        <f>VLOOKUP(tbl2_2!A646,ishod_substance!A:AD,9,0)</f>
        <v>#N/A</v>
      </c>
      <c r="AE646" s="8" t="e">
        <f>VLOOKUP(tbl2_2!A646,ishod_substance!A:AD,9,0)</f>
        <v>#N/A</v>
      </c>
      <c r="AF646" s="12"/>
    </row>
    <row r="647" spans="1:32" hidden="1" x14ac:dyDescent="0.25">
      <c r="A647">
        <v>639</v>
      </c>
      <c r="B647" s="85">
        <f>IFERROR(IF(OR(AND(ishod_substance!$O$1=3,OR(VLOOKUP('tbl2'!Y647,quide!A:G,7,0)=2,VLOOKUP('tbl2'!Y647,quide!A:G,7,0)=1)),AND(ishod_substance!$O$1=2,VLOOKUP('tbl2'!Y647,quide!A:I,9,0)=1)),1,0),0)</f>
        <v>0</v>
      </c>
      <c r="C647" s="5" t="e">
        <f>VLOOKUP(tbl2_2!A647,ishod_substance!A:P,2,0)</f>
        <v>#N/A</v>
      </c>
      <c r="D647" s="7" t="e">
        <f>VLOOKUP(tbl2_2!A647,ishod_substance!A:P,3,0)</f>
        <v>#N/A</v>
      </c>
      <c r="E647" s="5" t="e">
        <f>VLOOKUP(tbl2_2!A647,ishod_substance!A:P,11,0)</f>
        <v>#N/A</v>
      </c>
      <c r="F647" s="6" t="e">
        <f>VLOOKUP(tbl2_2!A647,ishod_substance!A:P,15,0)</f>
        <v>#N/A</v>
      </c>
      <c r="G647" s="6" t="e">
        <f>VLOOKUP(tbl2_2!A647,ishod_substance!A:P,12,0)&amp;"/"&amp;VLOOKUP(tbl2_2!A647,ishod_substance!A:P,14,0)</f>
        <v>#N/A</v>
      </c>
      <c r="H647" s="29" t="e">
        <f>VLOOKUP(tbl2_2!A647,ishod_substance!A:P,6,0)</f>
        <v>#N/A</v>
      </c>
      <c r="I647" s="10" t="e">
        <f>VLOOKUP(tbl2_2!A647,ishod_substance!A:P,15,0)</f>
        <v>#N/A</v>
      </c>
      <c r="J647" s="10" t="e">
        <f>VLOOKUP(tbl2_2!A647,ishod_substance!A:P,5,0)</f>
        <v>#N/A</v>
      </c>
      <c r="K647" s="84" t="e">
        <f>VLOOKUP(tbl2_2!A647,ishod_substance!A:Q,17,0)</f>
        <v>#N/A</v>
      </c>
      <c r="L647" s="84" t="e">
        <f>VLOOKUP(tbl2_2!A647,ishod_substance!A:R,18,0)</f>
        <v>#N/A</v>
      </c>
      <c r="M647" s="165" t="e">
        <f>VLOOKUP(tbl2_2!A647,ishod_substance!A:AD,28,0)</f>
        <v>#N/A</v>
      </c>
      <c r="N647" s="4" t="e">
        <f>VLOOKUP(tbl2_2!A647,ishod_substance!A:AD,20,0)</f>
        <v>#N/A</v>
      </c>
      <c r="O647" s="4" t="e">
        <f>VLOOKUP(tbl2_2!A647,ishod_substance!A:AD,21,0)</f>
        <v>#N/A</v>
      </c>
      <c r="P647" s="4" t="e">
        <f>VLOOKUP(tbl2_2!A647,ishod_substance!A:AD,22,0)</f>
        <v>#N/A</v>
      </c>
      <c r="Q647" s="4" t="e">
        <f>VLOOKUP(tbl2_2!A647,ishod_substance!A:AD,23,0)</f>
        <v>#N/A</v>
      </c>
      <c r="R647" s="4" t="e">
        <f>VLOOKUP(tbl2_2!A647,ishod_substance!A:AD,24,0)</f>
        <v>#N/A</v>
      </c>
      <c r="S647" s="4" t="e">
        <f>VLOOKUP(tbl2_2!A647,ishod_substance!A:AD,25,0)</f>
        <v>#N/A</v>
      </c>
      <c r="T647" s="4" t="e">
        <f>VLOOKUP(tbl2_2!A647,ishod_substance!A:AD,26,0)</f>
        <v>#N/A</v>
      </c>
      <c r="U647" s="4" t="e">
        <f>VLOOKUP(tbl2_2!A647,ishod_substance!A:AD,27,0)</f>
        <v>#N/A</v>
      </c>
      <c r="V647" s="166" t="e">
        <f>VLOOKUP(tbl2_2!A647,ishod_substance!A:AD,29,0)</f>
        <v>#N/A</v>
      </c>
      <c r="W647" s="166" t="e">
        <f>VLOOKUP(tbl2_2!A647,ishod_substance!A:AD,29,0)</f>
        <v>#N/A</v>
      </c>
      <c r="X647" s="4" t="e">
        <f>VLOOKUP(tbl2_2!A647,ishod_substance!A:AD,30,0)</f>
        <v>#N/A</v>
      </c>
      <c r="Y647" s="10" t="e">
        <f>VLOOKUP(tbl2_2!A647,ishod_substance!A:AD,7,0)</f>
        <v>#N/A</v>
      </c>
      <c r="Z647" s="9" t="e">
        <f>VLOOKUP(Y647,quide!$A$2:$B$1006,2,0)</f>
        <v>#N/A</v>
      </c>
      <c r="AA647" s="4" t="e">
        <f>VLOOKUP(Y647,quide!$A$2:$J$1006,10,0)</f>
        <v>#N/A</v>
      </c>
      <c r="AB647" s="50" t="e">
        <f>VLOOKUP(tbl2_2!A647,ishod_substance!A:AD,8,0)</f>
        <v>#N/A</v>
      </c>
      <c r="AC647" s="28" t="e">
        <f t="shared" si="11"/>
        <v>#N/A</v>
      </c>
      <c r="AD647" s="27" t="e">
        <f>VLOOKUP(tbl2_2!A647,ishod_substance!A:AD,9,0)</f>
        <v>#N/A</v>
      </c>
      <c r="AE647" s="8" t="e">
        <f>VLOOKUP(tbl2_2!A647,ishod_substance!A:AD,9,0)</f>
        <v>#N/A</v>
      </c>
      <c r="AF647" s="12"/>
    </row>
    <row r="648" spans="1:32" hidden="1" x14ac:dyDescent="0.25">
      <c r="A648">
        <v>640</v>
      </c>
      <c r="B648" s="85">
        <f>IFERROR(IF(OR(AND(ishod_substance!$O$1=3,OR(VLOOKUP('tbl2'!Y648,quide!A:G,7,0)=2,VLOOKUP('tbl2'!Y648,quide!A:G,7,0)=1)),AND(ishod_substance!$O$1=2,VLOOKUP('tbl2'!Y648,quide!A:I,9,0)=1)),1,0),0)</f>
        <v>0</v>
      </c>
      <c r="C648" s="5" t="e">
        <f>VLOOKUP(tbl2_2!A648,ishod_substance!A:P,2,0)</f>
        <v>#N/A</v>
      </c>
      <c r="D648" s="7" t="e">
        <f>VLOOKUP(tbl2_2!A648,ishod_substance!A:P,3,0)</f>
        <v>#N/A</v>
      </c>
      <c r="E648" s="5" t="e">
        <f>VLOOKUP(tbl2_2!A648,ishod_substance!A:P,11,0)</f>
        <v>#N/A</v>
      </c>
      <c r="F648" s="6" t="e">
        <f>VLOOKUP(tbl2_2!A648,ishod_substance!A:P,15,0)</f>
        <v>#N/A</v>
      </c>
      <c r="G648" s="6" t="e">
        <f>VLOOKUP(tbl2_2!A648,ishod_substance!A:P,12,0)&amp;"/"&amp;VLOOKUP(tbl2_2!A648,ishod_substance!A:P,14,0)</f>
        <v>#N/A</v>
      </c>
      <c r="H648" s="29" t="e">
        <f>VLOOKUP(tbl2_2!A648,ishod_substance!A:P,6,0)</f>
        <v>#N/A</v>
      </c>
      <c r="I648" s="10" t="e">
        <f>VLOOKUP(tbl2_2!A648,ishod_substance!A:P,15,0)</f>
        <v>#N/A</v>
      </c>
      <c r="J648" s="10" t="e">
        <f>VLOOKUP(tbl2_2!A648,ishod_substance!A:P,5,0)</f>
        <v>#N/A</v>
      </c>
      <c r="K648" s="84" t="e">
        <f>VLOOKUP(tbl2_2!A648,ishod_substance!A:Q,17,0)</f>
        <v>#N/A</v>
      </c>
      <c r="L648" s="84" t="e">
        <f>VLOOKUP(tbl2_2!A648,ishod_substance!A:R,18,0)</f>
        <v>#N/A</v>
      </c>
      <c r="M648" s="165" t="e">
        <f>VLOOKUP(tbl2_2!A648,ishod_substance!A:AD,28,0)</f>
        <v>#N/A</v>
      </c>
      <c r="N648" s="4" t="e">
        <f>VLOOKUP(tbl2_2!A648,ishod_substance!A:AD,20,0)</f>
        <v>#N/A</v>
      </c>
      <c r="O648" s="4" t="e">
        <f>VLOOKUP(tbl2_2!A648,ishod_substance!A:AD,21,0)</f>
        <v>#N/A</v>
      </c>
      <c r="P648" s="4" t="e">
        <f>VLOOKUP(tbl2_2!A648,ishod_substance!A:AD,22,0)</f>
        <v>#N/A</v>
      </c>
      <c r="Q648" s="4" t="e">
        <f>VLOOKUP(tbl2_2!A648,ishod_substance!A:AD,23,0)</f>
        <v>#N/A</v>
      </c>
      <c r="R648" s="4" t="e">
        <f>VLOOKUP(tbl2_2!A648,ishod_substance!A:AD,24,0)</f>
        <v>#N/A</v>
      </c>
      <c r="S648" s="4" t="e">
        <f>VLOOKUP(tbl2_2!A648,ishod_substance!A:AD,25,0)</f>
        <v>#N/A</v>
      </c>
      <c r="T648" s="4" t="e">
        <f>VLOOKUP(tbl2_2!A648,ishod_substance!A:AD,26,0)</f>
        <v>#N/A</v>
      </c>
      <c r="U648" s="4" t="e">
        <f>VLOOKUP(tbl2_2!A648,ishod_substance!A:AD,27,0)</f>
        <v>#N/A</v>
      </c>
      <c r="V648" s="166" t="e">
        <f>VLOOKUP(tbl2_2!A648,ishod_substance!A:AD,29,0)</f>
        <v>#N/A</v>
      </c>
      <c r="W648" s="166" t="e">
        <f>VLOOKUP(tbl2_2!A648,ishod_substance!A:AD,29,0)</f>
        <v>#N/A</v>
      </c>
      <c r="X648" s="4" t="e">
        <f>VLOOKUP(tbl2_2!A648,ishod_substance!A:AD,30,0)</f>
        <v>#N/A</v>
      </c>
      <c r="Y648" s="10" t="e">
        <f>VLOOKUP(tbl2_2!A648,ishod_substance!A:AD,7,0)</f>
        <v>#N/A</v>
      </c>
      <c r="Z648" s="9" t="e">
        <f>VLOOKUP(Y648,quide!$A$2:$B$1006,2,0)</f>
        <v>#N/A</v>
      </c>
      <c r="AA648" s="4" t="e">
        <f>VLOOKUP(Y648,quide!$A$2:$J$1006,10,0)</f>
        <v>#N/A</v>
      </c>
      <c r="AB648" s="50" t="e">
        <f>VLOOKUP(tbl2_2!A648,ishod_substance!A:AD,8,0)</f>
        <v>#N/A</v>
      </c>
      <c r="AC648" s="28" t="e">
        <f t="shared" si="11"/>
        <v>#N/A</v>
      </c>
      <c r="AD648" s="27" t="e">
        <f>VLOOKUP(tbl2_2!A648,ishod_substance!A:AD,9,0)</f>
        <v>#N/A</v>
      </c>
      <c r="AE648" s="8" t="e">
        <f>VLOOKUP(tbl2_2!A648,ishod_substance!A:AD,9,0)</f>
        <v>#N/A</v>
      </c>
      <c r="AF648" s="12"/>
    </row>
    <row r="649" spans="1:32" hidden="1" x14ac:dyDescent="0.25">
      <c r="A649">
        <v>641</v>
      </c>
      <c r="B649" s="85">
        <f>IFERROR(IF(OR(AND(ishod_substance!$O$1=3,OR(VLOOKUP('tbl2'!Y649,quide!A:G,7,0)=2,VLOOKUP('tbl2'!Y649,quide!A:G,7,0)=1)),AND(ishod_substance!$O$1=2,VLOOKUP('tbl2'!Y649,quide!A:I,9,0)=1)),1,0),0)</f>
        <v>0</v>
      </c>
      <c r="C649" s="5" t="e">
        <f>VLOOKUP(tbl2_2!A649,ishod_substance!A:P,2,0)</f>
        <v>#N/A</v>
      </c>
      <c r="D649" s="7" t="e">
        <f>VLOOKUP(tbl2_2!A649,ishod_substance!A:P,3,0)</f>
        <v>#N/A</v>
      </c>
      <c r="E649" s="5" t="e">
        <f>VLOOKUP(tbl2_2!A649,ishod_substance!A:P,11,0)</f>
        <v>#N/A</v>
      </c>
      <c r="F649" s="6" t="e">
        <f>VLOOKUP(tbl2_2!A649,ishod_substance!A:P,15,0)</f>
        <v>#N/A</v>
      </c>
      <c r="G649" s="6" t="e">
        <f>VLOOKUP(tbl2_2!A649,ishod_substance!A:P,12,0)&amp;"/"&amp;VLOOKUP(tbl2_2!A649,ishod_substance!A:P,14,0)</f>
        <v>#N/A</v>
      </c>
      <c r="H649" s="29" t="e">
        <f>VLOOKUP(tbl2_2!A649,ishod_substance!A:P,6,0)</f>
        <v>#N/A</v>
      </c>
      <c r="I649" s="10" t="e">
        <f>VLOOKUP(tbl2_2!A649,ishod_substance!A:P,15,0)</f>
        <v>#N/A</v>
      </c>
      <c r="J649" s="10" t="e">
        <f>VLOOKUP(tbl2_2!A649,ishod_substance!A:P,5,0)</f>
        <v>#N/A</v>
      </c>
      <c r="K649" s="84" t="e">
        <f>VLOOKUP(tbl2_2!A649,ishod_substance!A:Q,17,0)</f>
        <v>#N/A</v>
      </c>
      <c r="L649" s="84" t="e">
        <f>VLOOKUP(tbl2_2!A649,ishod_substance!A:R,18,0)</f>
        <v>#N/A</v>
      </c>
      <c r="M649" s="165" t="e">
        <f>VLOOKUP(tbl2_2!A649,ishod_substance!A:AD,28,0)</f>
        <v>#N/A</v>
      </c>
      <c r="N649" s="4" t="e">
        <f>VLOOKUP(tbl2_2!A649,ishod_substance!A:AD,20,0)</f>
        <v>#N/A</v>
      </c>
      <c r="O649" s="4" t="e">
        <f>VLOOKUP(tbl2_2!A649,ishod_substance!A:AD,21,0)</f>
        <v>#N/A</v>
      </c>
      <c r="P649" s="4" t="e">
        <f>VLOOKUP(tbl2_2!A649,ishod_substance!A:AD,22,0)</f>
        <v>#N/A</v>
      </c>
      <c r="Q649" s="4" t="e">
        <f>VLOOKUP(tbl2_2!A649,ishod_substance!A:AD,23,0)</f>
        <v>#N/A</v>
      </c>
      <c r="R649" s="4" t="e">
        <f>VLOOKUP(tbl2_2!A649,ishod_substance!A:AD,24,0)</f>
        <v>#N/A</v>
      </c>
      <c r="S649" s="4" t="e">
        <f>VLOOKUP(tbl2_2!A649,ishod_substance!A:AD,25,0)</f>
        <v>#N/A</v>
      </c>
      <c r="T649" s="4" t="e">
        <f>VLOOKUP(tbl2_2!A649,ishod_substance!A:AD,26,0)</f>
        <v>#N/A</v>
      </c>
      <c r="U649" s="4" t="e">
        <f>VLOOKUP(tbl2_2!A649,ishod_substance!A:AD,27,0)</f>
        <v>#N/A</v>
      </c>
      <c r="V649" s="166" t="e">
        <f>VLOOKUP(tbl2_2!A649,ishod_substance!A:AD,29,0)</f>
        <v>#N/A</v>
      </c>
      <c r="W649" s="166" t="e">
        <f>VLOOKUP(tbl2_2!A649,ishod_substance!A:AD,29,0)</f>
        <v>#N/A</v>
      </c>
      <c r="X649" s="4" t="e">
        <f>VLOOKUP(tbl2_2!A649,ishod_substance!A:AD,30,0)</f>
        <v>#N/A</v>
      </c>
      <c r="Y649" s="10" t="e">
        <f>VLOOKUP(tbl2_2!A649,ishod_substance!A:AD,7,0)</f>
        <v>#N/A</v>
      </c>
      <c r="Z649" s="9" t="e">
        <f>VLOOKUP(Y649,quide!$A$2:$B$1006,2,0)</f>
        <v>#N/A</v>
      </c>
      <c r="AA649" s="4" t="e">
        <f>VLOOKUP(Y649,quide!$A$2:$J$1006,10,0)</f>
        <v>#N/A</v>
      </c>
      <c r="AB649" s="50" t="e">
        <f>VLOOKUP(tbl2_2!A649,ishod_substance!A:AD,8,0)</f>
        <v>#N/A</v>
      </c>
      <c r="AC649" s="28" t="e">
        <f t="shared" si="11"/>
        <v>#N/A</v>
      </c>
      <c r="AD649" s="27" t="e">
        <f>VLOOKUP(tbl2_2!A649,ishod_substance!A:AD,9,0)</f>
        <v>#N/A</v>
      </c>
      <c r="AE649" s="8" t="e">
        <f>VLOOKUP(tbl2_2!A649,ishod_substance!A:AD,9,0)</f>
        <v>#N/A</v>
      </c>
      <c r="AF649" s="12"/>
    </row>
    <row r="650" spans="1:32" hidden="1" x14ac:dyDescent="0.25">
      <c r="A650">
        <v>642</v>
      </c>
      <c r="B650" s="85">
        <f>IFERROR(IF(OR(AND(ishod_substance!$O$1=3,OR(VLOOKUP('tbl2'!Y650,quide!A:G,7,0)=2,VLOOKUP('tbl2'!Y650,quide!A:G,7,0)=1)),AND(ishod_substance!$O$1=2,VLOOKUP('tbl2'!Y650,quide!A:I,9,0)=1)),1,0),0)</f>
        <v>0</v>
      </c>
      <c r="C650" s="5" t="e">
        <f>VLOOKUP(tbl2_2!A650,ishod_substance!A:P,2,0)</f>
        <v>#N/A</v>
      </c>
      <c r="D650" s="7" t="e">
        <f>VLOOKUP(tbl2_2!A650,ishod_substance!A:P,3,0)</f>
        <v>#N/A</v>
      </c>
      <c r="E650" s="5" t="e">
        <f>VLOOKUP(tbl2_2!A650,ishod_substance!A:P,11,0)</f>
        <v>#N/A</v>
      </c>
      <c r="F650" s="6" t="e">
        <f>VLOOKUP(tbl2_2!A650,ishod_substance!A:P,15,0)</f>
        <v>#N/A</v>
      </c>
      <c r="G650" s="6" t="e">
        <f>VLOOKUP(tbl2_2!A650,ishod_substance!A:P,12,0)&amp;"/"&amp;VLOOKUP(tbl2_2!A650,ishod_substance!A:P,14,0)</f>
        <v>#N/A</v>
      </c>
      <c r="H650" s="29" t="e">
        <f>VLOOKUP(tbl2_2!A650,ishod_substance!A:P,6,0)</f>
        <v>#N/A</v>
      </c>
      <c r="I650" s="10" t="e">
        <f>VLOOKUP(tbl2_2!A650,ishod_substance!A:P,15,0)</f>
        <v>#N/A</v>
      </c>
      <c r="J650" s="10" t="e">
        <f>VLOOKUP(tbl2_2!A650,ishod_substance!A:P,5,0)</f>
        <v>#N/A</v>
      </c>
      <c r="K650" s="84" t="e">
        <f>VLOOKUP(tbl2_2!A650,ishod_substance!A:Q,17,0)</f>
        <v>#N/A</v>
      </c>
      <c r="L650" s="84" t="e">
        <f>VLOOKUP(tbl2_2!A650,ishod_substance!A:R,18,0)</f>
        <v>#N/A</v>
      </c>
      <c r="M650" s="165" t="e">
        <f>VLOOKUP(tbl2_2!A650,ishod_substance!A:AD,28,0)</f>
        <v>#N/A</v>
      </c>
      <c r="N650" s="4" t="e">
        <f>VLOOKUP(tbl2_2!A650,ishod_substance!A:AD,20,0)</f>
        <v>#N/A</v>
      </c>
      <c r="O650" s="4" t="e">
        <f>VLOOKUP(tbl2_2!A650,ishod_substance!A:AD,21,0)</f>
        <v>#N/A</v>
      </c>
      <c r="P650" s="4" t="e">
        <f>VLOOKUP(tbl2_2!A650,ishod_substance!A:AD,22,0)</f>
        <v>#N/A</v>
      </c>
      <c r="Q650" s="4" t="e">
        <f>VLOOKUP(tbl2_2!A650,ishod_substance!A:AD,23,0)</f>
        <v>#N/A</v>
      </c>
      <c r="R650" s="4" t="e">
        <f>VLOOKUP(tbl2_2!A650,ishod_substance!A:AD,24,0)</f>
        <v>#N/A</v>
      </c>
      <c r="S650" s="4" t="e">
        <f>VLOOKUP(tbl2_2!A650,ishod_substance!A:AD,25,0)</f>
        <v>#N/A</v>
      </c>
      <c r="T650" s="4" t="e">
        <f>VLOOKUP(tbl2_2!A650,ishod_substance!A:AD,26,0)</f>
        <v>#N/A</v>
      </c>
      <c r="U650" s="4" t="e">
        <f>VLOOKUP(tbl2_2!A650,ishod_substance!A:AD,27,0)</f>
        <v>#N/A</v>
      </c>
      <c r="V650" s="166" t="e">
        <f>VLOOKUP(tbl2_2!A650,ishod_substance!A:AD,29,0)</f>
        <v>#N/A</v>
      </c>
      <c r="W650" s="166" t="e">
        <f>VLOOKUP(tbl2_2!A650,ishod_substance!A:AD,29,0)</f>
        <v>#N/A</v>
      </c>
      <c r="X650" s="4" t="e">
        <f>VLOOKUP(tbl2_2!A650,ishod_substance!A:AD,30,0)</f>
        <v>#N/A</v>
      </c>
      <c r="Y650" s="10" t="e">
        <f>VLOOKUP(tbl2_2!A650,ishod_substance!A:AD,7,0)</f>
        <v>#N/A</v>
      </c>
      <c r="Z650" s="9" t="e">
        <f>VLOOKUP(Y650,quide!$A$2:$B$1006,2,0)</f>
        <v>#N/A</v>
      </c>
      <c r="AA650" s="4" t="e">
        <f>VLOOKUP(Y650,quide!$A$2:$J$1006,10,0)</f>
        <v>#N/A</v>
      </c>
      <c r="AB650" s="50" t="e">
        <f>VLOOKUP(tbl2_2!A650,ishod_substance!A:AD,8,0)</f>
        <v>#N/A</v>
      </c>
      <c r="AC650" s="28" t="e">
        <f t="shared" si="11"/>
        <v>#N/A</v>
      </c>
      <c r="AD650" s="27" t="e">
        <f>VLOOKUP(tbl2_2!A650,ishod_substance!A:AD,9,0)</f>
        <v>#N/A</v>
      </c>
      <c r="AE650" s="8" t="e">
        <f>VLOOKUP(tbl2_2!A650,ishod_substance!A:AD,9,0)</f>
        <v>#N/A</v>
      </c>
      <c r="AF650" s="12"/>
    </row>
    <row r="651" spans="1:32" hidden="1" x14ac:dyDescent="0.25">
      <c r="A651">
        <v>643</v>
      </c>
      <c r="B651" s="85">
        <f>IFERROR(IF(OR(AND(ishod_substance!$O$1=3,OR(VLOOKUP('tbl2'!Y651,quide!A:G,7,0)=2,VLOOKUP('tbl2'!Y651,quide!A:G,7,0)=1)),AND(ishod_substance!$O$1=2,VLOOKUP('tbl2'!Y651,quide!A:I,9,0)=1)),1,0),0)</f>
        <v>0</v>
      </c>
      <c r="C651" s="5" t="e">
        <f>VLOOKUP(tbl2_2!A651,ishod_substance!A:P,2,0)</f>
        <v>#N/A</v>
      </c>
      <c r="D651" s="7" t="e">
        <f>VLOOKUP(tbl2_2!A651,ishod_substance!A:P,3,0)</f>
        <v>#N/A</v>
      </c>
      <c r="E651" s="5" t="e">
        <f>VLOOKUP(tbl2_2!A651,ishod_substance!A:P,11,0)</f>
        <v>#N/A</v>
      </c>
      <c r="F651" s="6" t="e">
        <f>VLOOKUP(tbl2_2!A651,ishod_substance!A:P,15,0)</f>
        <v>#N/A</v>
      </c>
      <c r="G651" s="6" t="e">
        <f>VLOOKUP(tbl2_2!A651,ishod_substance!A:P,12,0)&amp;"/"&amp;VLOOKUP(tbl2_2!A651,ishod_substance!A:P,14,0)</f>
        <v>#N/A</v>
      </c>
      <c r="H651" s="29" t="e">
        <f>VLOOKUP(tbl2_2!A651,ishod_substance!A:P,6,0)</f>
        <v>#N/A</v>
      </c>
      <c r="I651" s="10" t="e">
        <f>VLOOKUP(tbl2_2!A651,ishod_substance!A:P,15,0)</f>
        <v>#N/A</v>
      </c>
      <c r="J651" s="10" t="e">
        <f>VLOOKUP(tbl2_2!A651,ishod_substance!A:P,5,0)</f>
        <v>#N/A</v>
      </c>
      <c r="K651" s="84" t="e">
        <f>VLOOKUP(tbl2_2!A651,ishod_substance!A:Q,17,0)</f>
        <v>#N/A</v>
      </c>
      <c r="L651" s="84" t="e">
        <f>VLOOKUP(tbl2_2!A651,ishod_substance!A:R,18,0)</f>
        <v>#N/A</v>
      </c>
      <c r="M651" s="165" t="e">
        <f>VLOOKUP(tbl2_2!A651,ishod_substance!A:AD,28,0)</f>
        <v>#N/A</v>
      </c>
      <c r="N651" s="4" t="e">
        <f>VLOOKUP(tbl2_2!A651,ishod_substance!A:AD,20,0)</f>
        <v>#N/A</v>
      </c>
      <c r="O651" s="4" t="e">
        <f>VLOOKUP(tbl2_2!A651,ishod_substance!A:AD,21,0)</f>
        <v>#N/A</v>
      </c>
      <c r="P651" s="4" t="e">
        <f>VLOOKUP(tbl2_2!A651,ishod_substance!A:AD,22,0)</f>
        <v>#N/A</v>
      </c>
      <c r="Q651" s="4" t="e">
        <f>VLOOKUP(tbl2_2!A651,ishod_substance!A:AD,23,0)</f>
        <v>#N/A</v>
      </c>
      <c r="R651" s="4" t="e">
        <f>VLOOKUP(tbl2_2!A651,ishod_substance!A:AD,24,0)</f>
        <v>#N/A</v>
      </c>
      <c r="S651" s="4" t="e">
        <f>VLOOKUP(tbl2_2!A651,ishod_substance!A:AD,25,0)</f>
        <v>#N/A</v>
      </c>
      <c r="T651" s="4" t="e">
        <f>VLOOKUP(tbl2_2!A651,ishod_substance!A:AD,26,0)</f>
        <v>#N/A</v>
      </c>
      <c r="U651" s="4" t="e">
        <f>VLOOKUP(tbl2_2!A651,ishod_substance!A:AD,27,0)</f>
        <v>#N/A</v>
      </c>
      <c r="V651" s="166" t="e">
        <f>VLOOKUP(tbl2_2!A651,ishod_substance!A:AD,29,0)</f>
        <v>#N/A</v>
      </c>
      <c r="W651" s="166" t="e">
        <f>VLOOKUP(tbl2_2!A651,ishod_substance!A:AD,29,0)</f>
        <v>#N/A</v>
      </c>
      <c r="X651" s="4" t="e">
        <f>VLOOKUP(tbl2_2!A651,ishod_substance!A:AD,30,0)</f>
        <v>#N/A</v>
      </c>
      <c r="Y651" s="10" t="e">
        <f>VLOOKUP(tbl2_2!A651,ishod_substance!A:AD,7,0)</f>
        <v>#N/A</v>
      </c>
      <c r="Z651" s="9" t="e">
        <f>VLOOKUP(Y651,quide!$A$2:$B$1006,2,0)</f>
        <v>#N/A</v>
      </c>
      <c r="AA651" s="4" t="e">
        <f>VLOOKUP(Y651,quide!$A$2:$J$1006,10,0)</f>
        <v>#N/A</v>
      </c>
      <c r="AB651" s="50" t="e">
        <f>VLOOKUP(tbl2_2!A651,ishod_substance!A:AD,8,0)</f>
        <v>#N/A</v>
      </c>
      <c r="AC651" s="28" t="e">
        <f t="shared" si="11"/>
        <v>#N/A</v>
      </c>
      <c r="AD651" s="27" t="e">
        <f>VLOOKUP(tbl2_2!A651,ishod_substance!A:AD,9,0)</f>
        <v>#N/A</v>
      </c>
      <c r="AE651" s="8" t="e">
        <f>VLOOKUP(tbl2_2!A651,ishod_substance!A:AD,9,0)</f>
        <v>#N/A</v>
      </c>
      <c r="AF651" s="12"/>
    </row>
    <row r="652" spans="1:32" hidden="1" x14ac:dyDescent="0.25">
      <c r="A652">
        <v>644</v>
      </c>
      <c r="B652" s="85">
        <f>IFERROR(IF(OR(AND(ishod_substance!$O$1=3,OR(VLOOKUP('tbl2'!Y652,quide!A:G,7,0)=2,VLOOKUP('tbl2'!Y652,quide!A:G,7,0)=1)),AND(ishod_substance!$O$1=2,VLOOKUP('tbl2'!Y652,quide!A:I,9,0)=1)),1,0),0)</f>
        <v>0</v>
      </c>
      <c r="C652" s="5" t="e">
        <f>VLOOKUP(tbl2_2!A652,ishod_substance!A:P,2,0)</f>
        <v>#N/A</v>
      </c>
      <c r="D652" s="7" t="e">
        <f>VLOOKUP(tbl2_2!A652,ishod_substance!A:P,3,0)</f>
        <v>#N/A</v>
      </c>
      <c r="E652" s="5" t="e">
        <f>VLOOKUP(tbl2_2!A652,ishod_substance!A:P,11,0)</f>
        <v>#N/A</v>
      </c>
      <c r="F652" s="6" t="e">
        <f>VLOOKUP(tbl2_2!A652,ishod_substance!A:P,15,0)</f>
        <v>#N/A</v>
      </c>
      <c r="G652" s="6" t="e">
        <f>VLOOKUP(tbl2_2!A652,ishod_substance!A:P,12,0)&amp;"/"&amp;VLOOKUP(tbl2_2!A652,ishod_substance!A:P,14,0)</f>
        <v>#N/A</v>
      </c>
      <c r="H652" s="29" t="e">
        <f>VLOOKUP(tbl2_2!A652,ishod_substance!A:P,6,0)</f>
        <v>#N/A</v>
      </c>
      <c r="I652" s="10" t="e">
        <f>VLOOKUP(tbl2_2!A652,ishod_substance!A:P,15,0)</f>
        <v>#N/A</v>
      </c>
      <c r="J652" s="10" t="e">
        <f>VLOOKUP(tbl2_2!A652,ishod_substance!A:P,5,0)</f>
        <v>#N/A</v>
      </c>
      <c r="K652" s="84" t="e">
        <f>VLOOKUP(tbl2_2!A652,ishod_substance!A:Q,17,0)</f>
        <v>#N/A</v>
      </c>
      <c r="L652" s="84" t="e">
        <f>VLOOKUP(tbl2_2!A652,ishod_substance!A:R,18,0)</f>
        <v>#N/A</v>
      </c>
      <c r="M652" s="165" t="e">
        <f>VLOOKUP(tbl2_2!A652,ishod_substance!A:AD,28,0)</f>
        <v>#N/A</v>
      </c>
      <c r="N652" s="4" t="e">
        <f>VLOOKUP(tbl2_2!A652,ishod_substance!A:AD,20,0)</f>
        <v>#N/A</v>
      </c>
      <c r="O652" s="4" t="e">
        <f>VLOOKUP(tbl2_2!A652,ishod_substance!A:AD,21,0)</f>
        <v>#N/A</v>
      </c>
      <c r="P652" s="4" t="e">
        <f>VLOOKUP(tbl2_2!A652,ishod_substance!A:AD,22,0)</f>
        <v>#N/A</v>
      </c>
      <c r="Q652" s="4" t="e">
        <f>VLOOKUP(tbl2_2!A652,ishod_substance!A:AD,23,0)</f>
        <v>#N/A</v>
      </c>
      <c r="R652" s="4" t="e">
        <f>VLOOKUP(tbl2_2!A652,ishod_substance!A:AD,24,0)</f>
        <v>#N/A</v>
      </c>
      <c r="S652" s="4" t="e">
        <f>VLOOKUP(tbl2_2!A652,ishod_substance!A:AD,25,0)</f>
        <v>#N/A</v>
      </c>
      <c r="T652" s="4" t="e">
        <f>VLOOKUP(tbl2_2!A652,ishod_substance!A:AD,26,0)</f>
        <v>#N/A</v>
      </c>
      <c r="U652" s="4" t="e">
        <f>VLOOKUP(tbl2_2!A652,ishod_substance!A:AD,27,0)</f>
        <v>#N/A</v>
      </c>
      <c r="V652" s="166" t="e">
        <f>VLOOKUP(tbl2_2!A652,ishod_substance!A:AD,29,0)</f>
        <v>#N/A</v>
      </c>
      <c r="W652" s="166" t="e">
        <f>VLOOKUP(tbl2_2!A652,ishod_substance!A:AD,29,0)</f>
        <v>#N/A</v>
      </c>
      <c r="X652" s="4" t="e">
        <f>VLOOKUP(tbl2_2!A652,ishod_substance!A:AD,30,0)</f>
        <v>#N/A</v>
      </c>
      <c r="Y652" s="10" t="e">
        <f>VLOOKUP(tbl2_2!A652,ishod_substance!A:AD,7,0)</f>
        <v>#N/A</v>
      </c>
      <c r="Z652" s="9" t="e">
        <f>VLOOKUP(Y652,quide!$A$2:$B$1006,2,0)</f>
        <v>#N/A</v>
      </c>
      <c r="AA652" s="4" t="e">
        <f>VLOOKUP(Y652,quide!$A$2:$J$1006,10,0)</f>
        <v>#N/A</v>
      </c>
      <c r="AB652" s="50" t="e">
        <f>VLOOKUP(tbl2_2!A652,ishod_substance!A:AD,8,0)</f>
        <v>#N/A</v>
      </c>
      <c r="AC652" s="28" t="e">
        <f t="shared" si="11"/>
        <v>#N/A</v>
      </c>
      <c r="AD652" s="27" t="e">
        <f>VLOOKUP(tbl2_2!A652,ishod_substance!A:AD,9,0)</f>
        <v>#N/A</v>
      </c>
      <c r="AE652" s="8" t="e">
        <f>VLOOKUP(tbl2_2!A652,ishod_substance!A:AD,9,0)</f>
        <v>#N/A</v>
      </c>
      <c r="AF652" s="12"/>
    </row>
    <row r="653" spans="1:32" hidden="1" x14ac:dyDescent="0.25">
      <c r="A653">
        <v>645</v>
      </c>
      <c r="B653" s="85">
        <f>IFERROR(IF(OR(AND(ishod_substance!$O$1=3,OR(VLOOKUP('tbl2'!Y653,quide!A:G,7,0)=2,VLOOKUP('tbl2'!Y653,quide!A:G,7,0)=1)),AND(ishod_substance!$O$1=2,VLOOKUP('tbl2'!Y653,quide!A:I,9,0)=1)),1,0),0)</f>
        <v>0</v>
      </c>
      <c r="C653" s="5" t="e">
        <f>VLOOKUP(tbl2_2!A653,ishod_substance!A:P,2,0)</f>
        <v>#N/A</v>
      </c>
      <c r="D653" s="7" t="e">
        <f>VLOOKUP(tbl2_2!A653,ishod_substance!A:P,3,0)</f>
        <v>#N/A</v>
      </c>
      <c r="E653" s="5" t="e">
        <f>VLOOKUP(tbl2_2!A653,ishod_substance!A:P,11,0)</f>
        <v>#N/A</v>
      </c>
      <c r="F653" s="6" t="e">
        <f>VLOOKUP(tbl2_2!A653,ishod_substance!A:P,15,0)</f>
        <v>#N/A</v>
      </c>
      <c r="G653" s="6" t="e">
        <f>VLOOKUP(tbl2_2!A653,ishod_substance!A:P,12,0)&amp;"/"&amp;VLOOKUP(tbl2_2!A653,ishod_substance!A:P,14,0)</f>
        <v>#N/A</v>
      </c>
      <c r="H653" s="29" t="e">
        <f>VLOOKUP(tbl2_2!A653,ishod_substance!A:P,6,0)</f>
        <v>#N/A</v>
      </c>
      <c r="I653" s="10" t="e">
        <f>VLOOKUP(tbl2_2!A653,ishod_substance!A:P,15,0)</f>
        <v>#N/A</v>
      </c>
      <c r="J653" s="10" t="e">
        <f>VLOOKUP(tbl2_2!A653,ishod_substance!A:P,5,0)</f>
        <v>#N/A</v>
      </c>
      <c r="K653" s="84" t="e">
        <f>VLOOKUP(tbl2_2!A653,ishod_substance!A:Q,17,0)</f>
        <v>#N/A</v>
      </c>
      <c r="L653" s="84" t="e">
        <f>VLOOKUP(tbl2_2!A653,ishod_substance!A:R,18,0)</f>
        <v>#N/A</v>
      </c>
      <c r="M653" s="165" t="e">
        <f>VLOOKUP(tbl2_2!A653,ishod_substance!A:AD,28,0)</f>
        <v>#N/A</v>
      </c>
      <c r="N653" s="4" t="e">
        <f>VLOOKUP(tbl2_2!A653,ishod_substance!A:AD,20,0)</f>
        <v>#N/A</v>
      </c>
      <c r="O653" s="4" t="e">
        <f>VLOOKUP(tbl2_2!A653,ishod_substance!A:AD,21,0)</f>
        <v>#N/A</v>
      </c>
      <c r="P653" s="4" t="e">
        <f>VLOOKUP(tbl2_2!A653,ishod_substance!A:AD,22,0)</f>
        <v>#N/A</v>
      </c>
      <c r="Q653" s="4" t="e">
        <f>VLOOKUP(tbl2_2!A653,ishod_substance!A:AD,23,0)</f>
        <v>#N/A</v>
      </c>
      <c r="R653" s="4" t="e">
        <f>VLOOKUP(tbl2_2!A653,ishod_substance!A:AD,24,0)</f>
        <v>#N/A</v>
      </c>
      <c r="S653" s="4" t="e">
        <f>VLOOKUP(tbl2_2!A653,ishod_substance!A:AD,25,0)</f>
        <v>#N/A</v>
      </c>
      <c r="T653" s="4" t="e">
        <f>VLOOKUP(tbl2_2!A653,ishod_substance!A:AD,26,0)</f>
        <v>#N/A</v>
      </c>
      <c r="U653" s="4" t="e">
        <f>VLOOKUP(tbl2_2!A653,ishod_substance!A:AD,27,0)</f>
        <v>#N/A</v>
      </c>
      <c r="V653" s="166" t="e">
        <f>VLOOKUP(tbl2_2!A653,ishod_substance!A:AD,29,0)</f>
        <v>#N/A</v>
      </c>
      <c r="W653" s="166" t="e">
        <f>VLOOKUP(tbl2_2!A653,ishod_substance!A:AD,29,0)</f>
        <v>#N/A</v>
      </c>
      <c r="X653" s="4" t="e">
        <f>VLOOKUP(tbl2_2!A653,ishod_substance!A:AD,30,0)</f>
        <v>#N/A</v>
      </c>
      <c r="Y653" s="10" t="e">
        <f>VLOOKUP(tbl2_2!A653,ishod_substance!A:AD,7,0)</f>
        <v>#N/A</v>
      </c>
      <c r="Z653" s="9" t="e">
        <f>VLOOKUP(Y653,quide!$A$2:$B$1006,2,0)</f>
        <v>#N/A</v>
      </c>
      <c r="AA653" s="4" t="e">
        <f>VLOOKUP(Y653,quide!$A$2:$J$1006,10,0)</f>
        <v>#N/A</v>
      </c>
      <c r="AB653" s="50" t="e">
        <f>VLOOKUP(tbl2_2!A653,ishod_substance!A:AD,8,0)</f>
        <v>#N/A</v>
      </c>
      <c r="AC653" s="28" t="e">
        <f t="shared" si="11"/>
        <v>#N/A</v>
      </c>
      <c r="AD653" s="27" t="e">
        <f>VLOOKUP(tbl2_2!A653,ishod_substance!A:AD,9,0)</f>
        <v>#N/A</v>
      </c>
      <c r="AE653" s="8" t="e">
        <f>VLOOKUP(tbl2_2!A653,ishod_substance!A:AD,9,0)</f>
        <v>#N/A</v>
      </c>
      <c r="AF653" s="12"/>
    </row>
    <row r="654" spans="1:32" hidden="1" x14ac:dyDescent="0.25">
      <c r="A654">
        <v>646</v>
      </c>
      <c r="B654" s="85">
        <f>IFERROR(IF(OR(AND(ishod_substance!$O$1=3,OR(VLOOKUP('tbl2'!Y654,quide!A:G,7,0)=2,VLOOKUP('tbl2'!Y654,quide!A:G,7,0)=1)),AND(ishod_substance!$O$1=2,VLOOKUP('tbl2'!Y654,quide!A:I,9,0)=1)),1,0),0)</f>
        <v>0</v>
      </c>
      <c r="C654" s="5" t="e">
        <f>VLOOKUP(tbl2_2!A654,ishod_substance!A:P,2,0)</f>
        <v>#N/A</v>
      </c>
      <c r="D654" s="7" t="e">
        <f>VLOOKUP(tbl2_2!A654,ishod_substance!A:P,3,0)</f>
        <v>#N/A</v>
      </c>
      <c r="E654" s="5" t="e">
        <f>VLOOKUP(tbl2_2!A654,ishod_substance!A:P,11,0)</f>
        <v>#N/A</v>
      </c>
      <c r="F654" s="6" t="e">
        <f>VLOOKUP(tbl2_2!A654,ishod_substance!A:P,15,0)</f>
        <v>#N/A</v>
      </c>
      <c r="G654" s="6" t="e">
        <f>VLOOKUP(tbl2_2!A654,ishod_substance!A:P,12,0)&amp;"/"&amp;VLOOKUP(tbl2_2!A654,ishod_substance!A:P,14,0)</f>
        <v>#N/A</v>
      </c>
      <c r="H654" s="29" t="e">
        <f>VLOOKUP(tbl2_2!A654,ishod_substance!A:P,6,0)</f>
        <v>#N/A</v>
      </c>
      <c r="I654" s="10" t="e">
        <f>VLOOKUP(tbl2_2!A654,ishod_substance!A:P,15,0)</f>
        <v>#N/A</v>
      </c>
      <c r="J654" s="10" t="e">
        <f>VLOOKUP(tbl2_2!A654,ishod_substance!A:P,5,0)</f>
        <v>#N/A</v>
      </c>
      <c r="K654" s="84" t="e">
        <f>VLOOKUP(tbl2_2!A654,ishod_substance!A:Q,17,0)</f>
        <v>#N/A</v>
      </c>
      <c r="L654" s="84" t="e">
        <f>VLOOKUP(tbl2_2!A654,ishod_substance!A:R,18,0)</f>
        <v>#N/A</v>
      </c>
      <c r="M654" s="165" t="e">
        <f>VLOOKUP(tbl2_2!A654,ishod_substance!A:AD,28,0)</f>
        <v>#N/A</v>
      </c>
      <c r="N654" s="4" t="e">
        <f>VLOOKUP(tbl2_2!A654,ishod_substance!A:AD,20,0)</f>
        <v>#N/A</v>
      </c>
      <c r="O654" s="4" t="e">
        <f>VLOOKUP(tbl2_2!A654,ishod_substance!A:AD,21,0)</f>
        <v>#N/A</v>
      </c>
      <c r="P654" s="4" t="e">
        <f>VLOOKUP(tbl2_2!A654,ishod_substance!A:AD,22,0)</f>
        <v>#N/A</v>
      </c>
      <c r="Q654" s="4" t="e">
        <f>VLOOKUP(tbl2_2!A654,ishod_substance!A:AD,23,0)</f>
        <v>#N/A</v>
      </c>
      <c r="R654" s="4" t="e">
        <f>VLOOKUP(tbl2_2!A654,ishod_substance!A:AD,24,0)</f>
        <v>#N/A</v>
      </c>
      <c r="S654" s="4" t="e">
        <f>VLOOKUP(tbl2_2!A654,ishod_substance!A:AD,25,0)</f>
        <v>#N/A</v>
      </c>
      <c r="T654" s="4" t="e">
        <f>VLOOKUP(tbl2_2!A654,ishod_substance!A:AD,26,0)</f>
        <v>#N/A</v>
      </c>
      <c r="U654" s="4" t="e">
        <f>VLOOKUP(tbl2_2!A654,ishod_substance!A:AD,27,0)</f>
        <v>#N/A</v>
      </c>
      <c r="V654" s="166" t="e">
        <f>VLOOKUP(tbl2_2!A654,ishod_substance!A:AD,29,0)</f>
        <v>#N/A</v>
      </c>
      <c r="W654" s="166" t="e">
        <f>VLOOKUP(tbl2_2!A654,ishod_substance!A:AD,29,0)</f>
        <v>#N/A</v>
      </c>
      <c r="X654" s="4" t="e">
        <f>VLOOKUP(tbl2_2!A654,ishod_substance!A:AD,30,0)</f>
        <v>#N/A</v>
      </c>
      <c r="Y654" s="10" t="e">
        <f>VLOOKUP(tbl2_2!A654,ishod_substance!A:AD,7,0)</f>
        <v>#N/A</v>
      </c>
      <c r="Z654" s="9" t="e">
        <f>VLOOKUP(Y654,quide!$A$2:$B$1006,2,0)</f>
        <v>#N/A</v>
      </c>
      <c r="AA654" s="4" t="e">
        <f>VLOOKUP(Y654,quide!$A$2:$J$1006,10,0)</f>
        <v>#N/A</v>
      </c>
      <c r="AB654" s="50" t="e">
        <f>VLOOKUP(tbl2_2!A654,ishod_substance!A:AD,8,0)</f>
        <v>#N/A</v>
      </c>
      <c r="AC654" s="28" t="e">
        <f t="shared" si="11"/>
        <v>#N/A</v>
      </c>
      <c r="AD654" s="27" t="e">
        <f>VLOOKUP(tbl2_2!A654,ishod_substance!A:AD,9,0)</f>
        <v>#N/A</v>
      </c>
      <c r="AE654" s="8" t="e">
        <f>VLOOKUP(tbl2_2!A654,ishod_substance!A:AD,9,0)</f>
        <v>#N/A</v>
      </c>
      <c r="AF654" s="12"/>
    </row>
    <row r="655" spans="1:32" hidden="1" x14ac:dyDescent="0.25">
      <c r="A655">
        <v>647</v>
      </c>
      <c r="B655" s="85">
        <f>IFERROR(IF(OR(AND(ishod_substance!$O$1=3,OR(VLOOKUP('tbl2'!Y655,quide!A:G,7,0)=2,VLOOKUP('tbl2'!Y655,quide!A:G,7,0)=1)),AND(ishod_substance!$O$1=2,VLOOKUP('tbl2'!Y655,quide!A:I,9,0)=1)),1,0),0)</f>
        <v>0</v>
      </c>
      <c r="C655" s="5" t="e">
        <f>VLOOKUP(tbl2_2!A655,ishod_substance!A:P,2,0)</f>
        <v>#N/A</v>
      </c>
      <c r="D655" s="7" t="e">
        <f>VLOOKUP(tbl2_2!A655,ishod_substance!A:P,3,0)</f>
        <v>#N/A</v>
      </c>
      <c r="E655" s="5" t="e">
        <f>VLOOKUP(tbl2_2!A655,ishod_substance!A:P,11,0)</f>
        <v>#N/A</v>
      </c>
      <c r="F655" s="6" t="e">
        <f>VLOOKUP(tbl2_2!A655,ishod_substance!A:P,15,0)</f>
        <v>#N/A</v>
      </c>
      <c r="G655" s="6" t="e">
        <f>VLOOKUP(tbl2_2!A655,ishod_substance!A:P,12,0)&amp;"/"&amp;VLOOKUP(tbl2_2!A655,ishod_substance!A:P,14,0)</f>
        <v>#N/A</v>
      </c>
      <c r="H655" s="29" t="e">
        <f>VLOOKUP(tbl2_2!A655,ishod_substance!A:P,6,0)</f>
        <v>#N/A</v>
      </c>
      <c r="I655" s="10" t="e">
        <f>VLOOKUP(tbl2_2!A655,ishod_substance!A:P,15,0)</f>
        <v>#N/A</v>
      </c>
      <c r="J655" s="10" t="e">
        <f>VLOOKUP(tbl2_2!A655,ishod_substance!A:P,5,0)</f>
        <v>#N/A</v>
      </c>
      <c r="K655" s="84" t="e">
        <f>VLOOKUP(tbl2_2!A655,ishod_substance!A:Q,17,0)</f>
        <v>#N/A</v>
      </c>
      <c r="L655" s="84" t="e">
        <f>VLOOKUP(tbl2_2!A655,ishod_substance!A:R,18,0)</f>
        <v>#N/A</v>
      </c>
      <c r="M655" s="165" t="e">
        <f>VLOOKUP(tbl2_2!A655,ishod_substance!A:AD,28,0)</f>
        <v>#N/A</v>
      </c>
      <c r="N655" s="4" t="e">
        <f>VLOOKUP(tbl2_2!A655,ishod_substance!A:AD,20,0)</f>
        <v>#N/A</v>
      </c>
      <c r="O655" s="4" t="e">
        <f>VLOOKUP(tbl2_2!A655,ishod_substance!A:AD,21,0)</f>
        <v>#N/A</v>
      </c>
      <c r="P655" s="4" t="e">
        <f>VLOOKUP(tbl2_2!A655,ishod_substance!A:AD,22,0)</f>
        <v>#N/A</v>
      </c>
      <c r="Q655" s="4" t="e">
        <f>VLOOKUP(tbl2_2!A655,ishod_substance!A:AD,23,0)</f>
        <v>#N/A</v>
      </c>
      <c r="R655" s="4" t="e">
        <f>VLOOKUP(tbl2_2!A655,ishod_substance!A:AD,24,0)</f>
        <v>#N/A</v>
      </c>
      <c r="S655" s="4" t="e">
        <f>VLOOKUP(tbl2_2!A655,ishod_substance!A:AD,25,0)</f>
        <v>#N/A</v>
      </c>
      <c r="T655" s="4" t="e">
        <f>VLOOKUP(tbl2_2!A655,ishod_substance!A:AD,26,0)</f>
        <v>#N/A</v>
      </c>
      <c r="U655" s="4" t="e">
        <f>VLOOKUP(tbl2_2!A655,ishod_substance!A:AD,27,0)</f>
        <v>#N/A</v>
      </c>
      <c r="V655" s="166" t="e">
        <f>VLOOKUP(tbl2_2!A655,ishod_substance!A:AD,29,0)</f>
        <v>#N/A</v>
      </c>
      <c r="W655" s="166" t="e">
        <f>VLOOKUP(tbl2_2!A655,ishod_substance!A:AD,29,0)</f>
        <v>#N/A</v>
      </c>
      <c r="X655" s="4" t="e">
        <f>VLOOKUP(tbl2_2!A655,ishod_substance!A:AD,30,0)</f>
        <v>#N/A</v>
      </c>
      <c r="Y655" s="10" t="e">
        <f>VLOOKUP(tbl2_2!A655,ishod_substance!A:AD,7,0)</f>
        <v>#N/A</v>
      </c>
      <c r="Z655" s="9" t="e">
        <f>VLOOKUP(Y655,quide!$A$2:$B$1006,2,0)</f>
        <v>#N/A</v>
      </c>
      <c r="AA655" s="4" t="e">
        <f>VLOOKUP(Y655,quide!$A$2:$J$1006,10,0)</f>
        <v>#N/A</v>
      </c>
      <c r="AB655" s="50" t="e">
        <f>VLOOKUP(tbl2_2!A655,ishod_substance!A:AD,8,0)</f>
        <v>#N/A</v>
      </c>
      <c r="AC655" s="28" t="e">
        <f t="shared" si="11"/>
        <v>#N/A</v>
      </c>
      <c r="AD655" s="27" t="e">
        <f>VLOOKUP(tbl2_2!A655,ishod_substance!A:AD,9,0)</f>
        <v>#N/A</v>
      </c>
      <c r="AE655" s="8" t="e">
        <f>VLOOKUP(tbl2_2!A655,ishod_substance!A:AD,9,0)</f>
        <v>#N/A</v>
      </c>
      <c r="AF655" s="12"/>
    </row>
    <row r="656" spans="1:32" hidden="1" x14ac:dyDescent="0.25">
      <c r="A656">
        <v>648</v>
      </c>
      <c r="B656" s="85">
        <f>IFERROR(IF(OR(AND(ishod_substance!$O$1=3,OR(VLOOKUP('tbl2'!Y656,quide!A:G,7,0)=2,VLOOKUP('tbl2'!Y656,quide!A:G,7,0)=1)),AND(ishod_substance!$O$1=2,VLOOKUP('tbl2'!Y656,quide!A:I,9,0)=1)),1,0),0)</f>
        <v>0</v>
      </c>
      <c r="C656" s="5" t="e">
        <f>VLOOKUP(tbl2_2!A656,ishod_substance!A:P,2,0)</f>
        <v>#N/A</v>
      </c>
      <c r="D656" s="7" t="e">
        <f>VLOOKUP(tbl2_2!A656,ishod_substance!A:P,3,0)</f>
        <v>#N/A</v>
      </c>
      <c r="E656" s="5" t="e">
        <f>VLOOKUP(tbl2_2!A656,ishod_substance!A:P,11,0)</f>
        <v>#N/A</v>
      </c>
      <c r="F656" s="6" t="e">
        <f>VLOOKUP(tbl2_2!A656,ishod_substance!A:P,15,0)</f>
        <v>#N/A</v>
      </c>
      <c r="G656" s="6" t="e">
        <f>VLOOKUP(tbl2_2!A656,ishod_substance!A:P,12,0)&amp;"/"&amp;VLOOKUP(tbl2_2!A656,ishod_substance!A:P,14,0)</f>
        <v>#N/A</v>
      </c>
      <c r="H656" s="29" t="e">
        <f>VLOOKUP(tbl2_2!A656,ishod_substance!A:P,6,0)</f>
        <v>#N/A</v>
      </c>
      <c r="I656" s="10" t="e">
        <f>VLOOKUP(tbl2_2!A656,ishod_substance!A:P,15,0)</f>
        <v>#N/A</v>
      </c>
      <c r="J656" s="10" t="e">
        <f>VLOOKUP(tbl2_2!A656,ishod_substance!A:P,5,0)</f>
        <v>#N/A</v>
      </c>
      <c r="K656" s="84" t="e">
        <f>VLOOKUP(tbl2_2!A656,ishod_substance!A:Q,17,0)</f>
        <v>#N/A</v>
      </c>
      <c r="L656" s="84" t="e">
        <f>VLOOKUP(tbl2_2!A656,ishod_substance!A:R,18,0)</f>
        <v>#N/A</v>
      </c>
      <c r="M656" s="165" t="e">
        <f>VLOOKUP(tbl2_2!A656,ishod_substance!A:AD,28,0)</f>
        <v>#N/A</v>
      </c>
      <c r="N656" s="4" t="e">
        <f>VLOOKUP(tbl2_2!A656,ishod_substance!A:AD,20,0)</f>
        <v>#N/A</v>
      </c>
      <c r="O656" s="4" t="e">
        <f>VLOOKUP(tbl2_2!A656,ishod_substance!A:AD,21,0)</f>
        <v>#N/A</v>
      </c>
      <c r="P656" s="4" t="e">
        <f>VLOOKUP(tbl2_2!A656,ishod_substance!A:AD,22,0)</f>
        <v>#N/A</v>
      </c>
      <c r="Q656" s="4" t="e">
        <f>VLOOKUP(tbl2_2!A656,ishod_substance!A:AD,23,0)</f>
        <v>#N/A</v>
      </c>
      <c r="R656" s="4" t="e">
        <f>VLOOKUP(tbl2_2!A656,ishod_substance!A:AD,24,0)</f>
        <v>#N/A</v>
      </c>
      <c r="S656" s="4" t="e">
        <f>VLOOKUP(tbl2_2!A656,ishod_substance!A:AD,25,0)</f>
        <v>#N/A</v>
      </c>
      <c r="T656" s="4" t="e">
        <f>VLOOKUP(tbl2_2!A656,ishod_substance!A:AD,26,0)</f>
        <v>#N/A</v>
      </c>
      <c r="U656" s="4" t="e">
        <f>VLOOKUP(tbl2_2!A656,ishod_substance!A:AD,27,0)</f>
        <v>#N/A</v>
      </c>
      <c r="V656" s="166" t="e">
        <f>VLOOKUP(tbl2_2!A656,ishod_substance!A:AD,29,0)</f>
        <v>#N/A</v>
      </c>
      <c r="W656" s="166" t="e">
        <f>VLOOKUP(tbl2_2!A656,ishod_substance!A:AD,29,0)</f>
        <v>#N/A</v>
      </c>
      <c r="X656" s="4" t="e">
        <f>VLOOKUP(tbl2_2!A656,ishod_substance!A:AD,30,0)</f>
        <v>#N/A</v>
      </c>
      <c r="Y656" s="10" t="e">
        <f>VLOOKUP(tbl2_2!A656,ishod_substance!A:AD,7,0)</f>
        <v>#N/A</v>
      </c>
      <c r="Z656" s="9" t="e">
        <f>VLOOKUP(Y656,quide!$A$2:$B$1006,2,0)</f>
        <v>#N/A</v>
      </c>
      <c r="AA656" s="4" t="e">
        <f>VLOOKUP(Y656,quide!$A$2:$J$1006,10,0)</f>
        <v>#N/A</v>
      </c>
      <c r="AB656" s="50" t="e">
        <f>VLOOKUP(tbl2_2!A656,ishod_substance!A:AD,8,0)</f>
        <v>#N/A</v>
      </c>
      <c r="AC656" s="28" t="e">
        <f t="shared" si="11"/>
        <v>#N/A</v>
      </c>
      <c r="AD656" s="27" t="e">
        <f>VLOOKUP(tbl2_2!A656,ishod_substance!A:AD,9,0)</f>
        <v>#N/A</v>
      </c>
      <c r="AE656" s="8" t="e">
        <f>VLOOKUP(tbl2_2!A656,ishod_substance!A:AD,9,0)</f>
        <v>#N/A</v>
      </c>
      <c r="AF656" s="12"/>
    </row>
    <row r="657" spans="1:32" hidden="1" x14ac:dyDescent="0.25">
      <c r="A657">
        <v>649</v>
      </c>
      <c r="B657" s="85">
        <f>IFERROR(IF(OR(AND(ishod_substance!$O$1=3,OR(VLOOKUP('tbl2'!Y657,quide!A:G,7,0)=2,VLOOKUP('tbl2'!Y657,quide!A:G,7,0)=1)),AND(ishod_substance!$O$1=2,VLOOKUP('tbl2'!Y657,quide!A:I,9,0)=1)),1,0),0)</f>
        <v>0</v>
      </c>
      <c r="C657" s="5" t="e">
        <f>VLOOKUP(tbl2_2!A657,ishod_substance!A:P,2,0)</f>
        <v>#N/A</v>
      </c>
      <c r="D657" s="7" t="e">
        <f>VLOOKUP(tbl2_2!A657,ishod_substance!A:P,3,0)</f>
        <v>#N/A</v>
      </c>
      <c r="E657" s="5" t="e">
        <f>VLOOKUP(tbl2_2!A657,ishod_substance!A:P,11,0)</f>
        <v>#N/A</v>
      </c>
      <c r="F657" s="6" t="e">
        <f>VLOOKUP(tbl2_2!A657,ishod_substance!A:P,15,0)</f>
        <v>#N/A</v>
      </c>
      <c r="G657" s="6" t="e">
        <f>VLOOKUP(tbl2_2!A657,ishod_substance!A:P,12,0)&amp;"/"&amp;VLOOKUP(tbl2_2!A657,ishod_substance!A:P,14,0)</f>
        <v>#N/A</v>
      </c>
      <c r="H657" s="29" t="e">
        <f>VLOOKUP(tbl2_2!A657,ishod_substance!A:P,6,0)</f>
        <v>#N/A</v>
      </c>
      <c r="I657" s="10" t="e">
        <f>VLOOKUP(tbl2_2!A657,ishod_substance!A:P,15,0)</f>
        <v>#N/A</v>
      </c>
      <c r="J657" s="10" t="e">
        <f>VLOOKUP(tbl2_2!A657,ishod_substance!A:P,5,0)</f>
        <v>#N/A</v>
      </c>
      <c r="K657" s="84" t="e">
        <f>VLOOKUP(tbl2_2!A657,ishod_substance!A:Q,17,0)</f>
        <v>#N/A</v>
      </c>
      <c r="L657" s="84" t="e">
        <f>VLOOKUP(tbl2_2!A657,ishod_substance!A:R,18,0)</f>
        <v>#N/A</v>
      </c>
      <c r="M657" s="165" t="e">
        <f>VLOOKUP(tbl2_2!A657,ishod_substance!A:AD,28,0)</f>
        <v>#N/A</v>
      </c>
      <c r="N657" s="4" t="e">
        <f>VLOOKUP(tbl2_2!A657,ishod_substance!A:AD,20,0)</f>
        <v>#N/A</v>
      </c>
      <c r="O657" s="4" t="e">
        <f>VLOOKUP(tbl2_2!A657,ishod_substance!A:AD,21,0)</f>
        <v>#N/A</v>
      </c>
      <c r="P657" s="4" t="e">
        <f>VLOOKUP(tbl2_2!A657,ishod_substance!A:AD,22,0)</f>
        <v>#N/A</v>
      </c>
      <c r="Q657" s="4" t="e">
        <f>VLOOKUP(tbl2_2!A657,ishod_substance!A:AD,23,0)</f>
        <v>#N/A</v>
      </c>
      <c r="R657" s="4" t="e">
        <f>VLOOKUP(tbl2_2!A657,ishod_substance!A:AD,24,0)</f>
        <v>#N/A</v>
      </c>
      <c r="S657" s="4" t="e">
        <f>VLOOKUP(tbl2_2!A657,ishod_substance!A:AD,25,0)</f>
        <v>#N/A</v>
      </c>
      <c r="T657" s="4" t="e">
        <f>VLOOKUP(tbl2_2!A657,ishod_substance!A:AD,26,0)</f>
        <v>#N/A</v>
      </c>
      <c r="U657" s="4" t="e">
        <f>VLOOKUP(tbl2_2!A657,ishod_substance!A:AD,27,0)</f>
        <v>#N/A</v>
      </c>
      <c r="V657" s="166" t="e">
        <f>VLOOKUP(tbl2_2!A657,ishod_substance!A:AD,29,0)</f>
        <v>#N/A</v>
      </c>
      <c r="W657" s="166" t="e">
        <f>VLOOKUP(tbl2_2!A657,ishod_substance!A:AD,29,0)</f>
        <v>#N/A</v>
      </c>
      <c r="X657" s="4" t="e">
        <f>VLOOKUP(tbl2_2!A657,ishod_substance!A:AD,30,0)</f>
        <v>#N/A</v>
      </c>
      <c r="Y657" s="10" t="e">
        <f>VLOOKUP(tbl2_2!A657,ishod_substance!A:AD,7,0)</f>
        <v>#N/A</v>
      </c>
      <c r="Z657" s="9" t="e">
        <f>VLOOKUP(Y657,quide!$A$2:$B$1006,2,0)</f>
        <v>#N/A</v>
      </c>
      <c r="AA657" s="4" t="e">
        <f>VLOOKUP(Y657,quide!$A$2:$J$1006,10,0)</f>
        <v>#N/A</v>
      </c>
      <c r="AB657" s="50" t="e">
        <f>VLOOKUP(tbl2_2!A657,ishod_substance!A:AD,8,0)</f>
        <v>#N/A</v>
      </c>
      <c r="AC657" s="28" t="e">
        <f t="shared" si="11"/>
        <v>#N/A</v>
      </c>
      <c r="AD657" s="27" t="e">
        <f>VLOOKUP(tbl2_2!A657,ishod_substance!A:AD,9,0)</f>
        <v>#N/A</v>
      </c>
      <c r="AE657" s="8" t="e">
        <f>VLOOKUP(tbl2_2!A657,ishod_substance!A:AD,9,0)</f>
        <v>#N/A</v>
      </c>
      <c r="AF657" s="12"/>
    </row>
    <row r="658" spans="1:32" hidden="1" x14ac:dyDescent="0.25">
      <c r="A658">
        <v>650</v>
      </c>
      <c r="B658" s="85">
        <f>IFERROR(IF(OR(AND(ishod_substance!$O$1=3,OR(VLOOKUP('tbl2'!Y658,quide!A:G,7,0)=2,VLOOKUP('tbl2'!Y658,quide!A:G,7,0)=1)),AND(ishod_substance!$O$1=2,VLOOKUP('tbl2'!Y658,quide!A:I,9,0)=1)),1,0),0)</f>
        <v>0</v>
      </c>
      <c r="C658" s="5" t="e">
        <f>VLOOKUP(tbl2_2!A658,ishod_substance!A:P,2,0)</f>
        <v>#N/A</v>
      </c>
      <c r="D658" s="7" t="e">
        <f>VLOOKUP(tbl2_2!A658,ishod_substance!A:P,3,0)</f>
        <v>#N/A</v>
      </c>
      <c r="E658" s="5" t="e">
        <f>VLOOKUP(tbl2_2!A658,ishod_substance!A:P,11,0)</f>
        <v>#N/A</v>
      </c>
      <c r="F658" s="6" t="e">
        <f>VLOOKUP(tbl2_2!A658,ishod_substance!A:P,15,0)</f>
        <v>#N/A</v>
      </c>
      <c r="G658" s="6" t="e">
        <f>VLOOKUP(tbl2_2!A658,ishod_substance!A:P,12,0)&amp;"/"&amp;VLOOKUP(tbl2_2!A658,ishod_substance!A:P,14,0)</f>
        <v>#N/A</v>
      </c>
      <c r="H658" s="29" t="e">
        <f>VLOOKUP(tbl2_2!A658,ishod_substance!A:P,6,0)</f>
        <v>#N/A</v>
      </c>
      <c r="I658" s="10" t="e">
        <f>VLOOKUP(tbl2_2!A658,ishod_substance!A:P,15,0)</f>
        <v>#N/A</v>
      </c>
      <c r="J658" s="10" t="e">
        <f>VLOOKUP(tbl2_2!A658,ishod_substance!A:P,5,0)</f>
        <v>#N/A</v>
      </c>
      <c r="K658" s="84" t="e">
        <f>VLOOKUP(tbl2_2!A658,ishod_substance!A:Q,17,0)</f>
        <v>#N/A</v>
      </c>
      <c r="L658" s="84" t="e">
        <f>VLOOKUP(tbl2_2!A658,ishod_substance!A:R,18,0)</f>
        <v>#N/A</v>
      </c>
      <c r="M658" s="165" t="e">
        <f>VLOOKUP(tbl2_2!A658,ishod_substance!A:AD,28,0)</f>
        <v>#N/A</v>
      </c>
      <c r="N658" s="4" t="e">
        <f>VLOOKUP(tbl2_2!A658,ishod_substance!A:AD,20,0)</f>
        <v>#N/A</v>
      </c>
      <c r="O658" s="4" t="e">
        <f>VLOOKUP(tbl2_2!A658,ishod_substance!A:AD,21,0)</f>
        <v>#N/A</v>
      </c>
      <c r="P658" s="4" t="e">
        <f>VLOOKUP(tbl2_2!A658,ishod_substance!A:AD,22,0)</f>
        <v>#N/A</v>
      </c>
      <c r="Q658" s="4" t="e">
        <f>VLOOKUP(tbl2_2!A658,ishod_substance!A:AD,23,0)</f>
        <v>#N/A</v>
      </c>
      <c r="R658" s="4" t="e">
        <f>VLOOKUP(tbl2_2!A658,ishod_substance!A:AD,24,0)</f>
        <v>#N/A</v>
      </c>
      <c r="S658" s="4" t="e">
        <f>VLOOKUP(tbl2_2!A658,ishod_substance!A:AD,25,0)</f>
        <v>#N/A</v>
      </c>
      <c r="T658" s="4" t="e">
        <f>VLOOKUP(tbl2_2!A658,ishod_substance!A:AD,26,0)</f>
        <v>#N/A</v>
      </c>
      <c r="U658" s="4" t="e">
        <f>VLOOKUP(tbl2_2!A658,ishod_substance!A:AD,27,0)</f>
        <v>#N/A</v>
      </c>
      <c r="V658" s="166" t="e">
        <f>VLOOKUP(tbl2_2!A658,ishod_substance!A:AD,29,0)</f>
        <v>#N/A</v>
      </c>
      <c r="W658" s="166" t="e">
        <f>VLOOKUP(tbl2_2!A658,ishod_substance!A:AD,29,0)</f>
        <v>#N/A</v>
      </c>
      <c r="X658" s="4" t="e">
        <f>VLOOKUP(tbl2_2!A658,ishod_substance!A:AD,30,0)</f>
        <v>#N/A</v>
      </c>
      <c r="Y658" s="10" t="e">
        <f>VLOOKUP(tbl2_2!A658,ishod_substance!A:AD,7,0)</f>
        <v>#N/A</v>
      </c>
      <c r="Z658" s="9" t="e">
        <f>VLOOKUP(Y658,quide!$A$2:$B$1006,2,0)</f>
        <v>#N/A</v>
      </c>
      <c r="AA658" s="4" t="e">
        <f>VLOOKUP(Y658,quide!$A$2:$J$1006,10,0)</f>
        <v>#N/A</v>
      </c>
      <c r="AB658" s="50" t="e">
        <f>VLOOKUP(tbl2_2!A658,ishod_substance!A:AD,8,0)</f>
        <v>#N/A</v>
      </c>
      <c r="AC658" s="28" t="e">
        <f t="shared" si="11"/>
        <v>#N/A</v>
      </c>
      <c r="AD658" s="27" t="e">
        <f>VLOOKUP(tbl2_2!A658,ishod_substance!A:AD,9,0)</f>
        <v>#N/A</v>
      </c>
      <c r="AE658" s="8" t="e">
        <f>VLOOKUP(tbl2_2!A658,ishod_substance!A:AD,9,0)</f>
        <v>#N/A</v>
      </c>
      <c r="AF658" s="12"/>
    </row>
    <row r="659" spans="1:32" hidden="1" x14ac:dyDescent="0.25">
      <c r="A659">
        <v>651</v>
      </c>
      <c r="B659" s="85">
        <f>IFERROR(IF(OR(AND(ishod_substance!$O$1=3,OR(VLOOKUP('tbl2'!Y659,quide!A:G,7,0)=2,VLOOKUP('tbl2'!Y659,quide!A:G,7,0)=1)),AND(ishod_substance!$O$1=2,VLOOKUP('tbl2'!Y659,quide!A:I,9,0)=1)),1,0),0)</f>
        <v>0</v>
      </c>
      <c r="C659" s="5" t="e">
        <f>VLOOKUP(tbl2_2!A659,ishod_substance!A:P,2,0)</f>
        <v>#N/A</v>
      </c>
      <c r="D659" s="7" t="e">
        <f>VLOOKUP(tbl2_2!A659,ishod_substance!A:P,3,0)</f>
        <v>#N/A</v>
      </c>
      <c r="E659" s="5" t="e">
        <f>VLOOKUP(tbl2_2!A659,ishod_substance!A:P,11,0)</f>
        <v>#N/A</v>
      </c>
      <c r="F659" s="6" t="e">
        <f>VLOOKUP(tbl2_2!A659,ishod_substance!A:P,15,0)</f>
        <v>#N/A</v>
      </c>
      <c r="G659" s="6" t="e">
        <f>VLOOKUP(tbl2_2!A659,ishod_substance!A:P,12,0)&amp;"/"&amp;VLOOKUP(tbl2_2!A659,ishod_substance!A:P,14,0)</f>
        <v>#N/A</v>
      </c>
      <c r="H659" s="29" t="e">
        <f>VLOOKUP(tbl2_2!A659,ishod_substance!A:P,6,0)</f>
        <v>#N/A</v>
      </c>
      <c r="I659" s="10" t="e">
        <f>VLOOKUP(tbl2_2!A659,ishod_substance!A:P,15,0)</f>
        <v>#N/A</v>
      </c>
      <c r="J659" s="10" t="e">
        <f>VLOOKUP(tbl2_2!A659,ishod_substance!A:P,5,0)</f>
        <v>#N/A</v>
      </c>
      <c r="K659" s="84" t="e">
        <f>VLOOKUP(tbl2_2!A659,ishod_substance!A:Q,17,0)</f>
        <v>#N/A</v>
      </c>
      <c r="L659" s="84" t="e">
        <f>VLOOKUP(tbl2_2!A659,ishod_substance!A:R,18,0)</f>
        <v>#N/A</v>
      </c>
      <c r="M659" s="165" t="e">
        <f>VLOOKUP(tbl2_2!A659,ishod_substance!A:AD,28,0)</f>
        <v>#N/A</v>
      </c>
      <c r="N659" s="4" t="e">
        <f>VLOOKUP(tbl2_2!A659,ishod_substance!A:AD,20,0)</f>
        <v>#N/A</v>
      </c>
      <c r="O659" s="4" t="e">
        <f>VLOOKUP(tbl2_2!A659,ishod_substance!A:AD,21,0)</f>
        <v>#N/A</v>
      </c>
      <c r="P659" s="4" t="e">
        <f>VLOOKUP(tbl2_2!A659,ishod_substance!A:AD,22,0)</f>
        <v>#N/A</v>
      </c>
      <c r="Q659" s="4" t="e">
        <f>VLOOKUP(tbl2_2!A659,ishod_substance!A:AD,23,0)</f>
        <v>#N/A</v>
      </c>
      <c r="R659" s="4" t="e">
        <f>VLOOKUP(tbl2_2!A659,ishod_substance!A:AD,24,0)</f>
        <v>#N/A</v>
      </c>
      <c r="S659" s="4" t="e">
        <f>VLOOKUP(tbl2_2!A659,ishod_substance!A:AD,25,0)</f>
        <v>#N/A</v>
      </c>
      <c r="T659" s="4" t="e">
        <f>VLOOKUP(tbl2_2!A659,ishod_substance!A:AD,26,0)</f>
        <v>#N/A</v>
      </c>
      <c r="U659" s="4" t="e">
        <f>VLOOKUP(tbl2_2!A659,ishod_substance!A:AD,27,0)</f>
        <v>#N/A</v>
      </c>
      <c r="V659" s="166" t="e">
        <f>VLOOKUP(tbl2_2!A659,ishod_substance!A:AD,29,0)</f>
        <v>#N/A</v>
      </c>
      <c r="W659" s="166" t="e">
        <f>VLOOKUP(tbl2_2!A659,ishod_substance!A:AD,29,0)</f>
        <v>#N/A</v>
      </c>
      <c r="X659" s="4" t="e">
        <f>VLOOKUP(tbl2_2!A659,ishod_substance!A:AD,30,0)</f>
        <v>#N/A</v>
      </c>
      <c r="Y659" s="10" t="e">
        <f>VLOOKUP(tbl2_2!A659,ishod_substance!A:AD,7,0)</f>
        <v>#N/A</v>
      </c>
      <c r="Z659" s="9" t="e">
        <f>VLOOKUP(Y659,quide!$A$2:$B$1006,2,0)</f>
        <v>#N/A</v>
      </c>
      <c r="AA659" s="4" t="e">
        <f>VLOOKUP(Y659,quide!$A$2:$J$1006,10,0)</f>
        <v>#N/A</v>
      </c>
      <c r="AB659" s="50" t="e">
        <f>VLOOKUP(tbl2_2!A659,ishod_substance!A:AD,8,0)</f>
        <v>#N/A</v>
      </c>
      <c r="AC659" s="28" t="e">
        <f t="shared" si="11"/>
        <v>#N/A</v>
      </c>
      <c r="AD659" s="27" t="e">
        <f>VLOOKUP(tbl2_2!A659,ishod_substance!A:AD,9,0)</f>
        <v>#N/A</v>
      </c>
      <c r="AE659" s="8" t="e">
        <f>VLOOKUP(tbl2_2!A659,ishod_substance!A:AD,9,0)</f>
        <v>#N/A</v>
      </c>
      <c r="AF659" s="12"/>
    </row>
    <row r="660" spans="1:32" hidden="1" x14ac:dyDescent="0.25">
      <c r="A660">
        <v>652</v>
      </c>
      <c r="B660" s="85">
        <f>IFERROR(IF(OR(AND(ishod_substance!$O$1=3,OR(VLOOKUP('tbl2'!Y660,quide!A:G,7,0)=2,VLOOKUP('tbl2'!Y660,quide!A:G,7,0)=1)),AND(ishod_substance!$O$1=2,VLOOKUP('tbl2'!Y660,quide!A:I,9,0)=1)),1,0),0)</f>
        <v>0</v>
      </c>
      <c r="C660" s="5" t="e">
        <f>VLOOKUP(tbl2_2!A660,ishod_substance!A:P,2,0)</f>
        <v>#N/A</v>
      </c>
      <c r="D660" s="7" t="e">
        <f>VLOOKUP(tbl2_2!A660,ishod_substance!A:P,3,0)</f>
        <v>#N/A</v>
      </c>
      <c r="E660" s="5" t="e">
        <f>VLOOKUP(tbl2_2!A660,ishod_substance!A:P,11,0)</f>
        <v>#N/A</v>
      </c>
      <c r="F660" s="6" t="e">
        <f>VLOOKUP(tbl2_2!A660,ishod_substance!A:P,15,0)</f>
        <v>#N/A</v>
      </c>
      <c r="G660" s="6" t="e">
        <f>VLOOKUP(tbl2_2!A660,ishod_substance!A:P,12,0)&amp;"/"&amp;VLOOKUP(tbl2_2!A660,ishod_substance!A:P,14,0)</f>
        <v>#N/A</v>
      </c>
      <c r="H660" s="29" t="e">
        <f>VLOOKUP(tbl2_2!A660,ishod_substance!A:P,6,0)</f>
        <v>#N/A</v>
      </c>
      <c r="I660" s="10" t="e">
        <f>VLOOKUP(tbl2_2!A660,ishod_substance!A:P,15,0)</f>
        <v>#N/A</v>
      </c>
      <c r="J660" s="10" t="e">
        <f>VLOOKUP(tbl2_2!A660,ishod_substance!A:P,5,0)</f>
        <v>#N/A</v>
      </c>
      <c r="K660" s="84" t="e">
        <f>VLOOKUP(tbl2_2!A660,ishod_substance!A:Q,17,0)</f>
        <v>#N/A</v>
      </c>
      <c r="L660" s="84" t="e">
        <f>VLOOKUP(tbl2_2!A660,ishod_substance!A:R,18,0)</f>
        <v>#N/A</v>
      </c>
      <c r="M660" s="165" t="e">
        <f>VLOOKUP(tbl2_2!A660,ishod_substance!A:AD,28,0)</f>
        <v>#N/A</v>
      </c>
      <c r="N660" s="4" t="e">
        <f>VLOOKUP(tbl2_2!A660,ishod_substance!A:AD,20,0)</f>
        <v>#N/A</v>
      </c>
      <c r="O660" s="4" t="e">
        <f>VLOOKUP(tbl2_2!A660,ishod_substance!A:AD,21,0)</f>
        <v>#N/A</v>
      </c>
      <c r="P660" s="4" t="e">
        <f>VLOOKUP(tbl2_2!A660,ishod_substance!A:AD,22,0)</f>
        <v>#N/A</v>
      </c>
      <c r="Q660" s="4" t="e">
        <f>VLOOKUP(tbl2_2!A660,ishod_substance!A:AD,23,0)</f>
        <v>#N/A</v>
      </c>
      <c r="R660" s="4" t="e">
        <f>VLOOKUP(tbl2_2!A660,ishod_substance!A:AD,24,0)</f>
        <v>#N/A</v>
      </c>
      <c r="S660" s="4" t="e">
        <f>VLOOKUP(tbl2_2!A660,ishod_substance!A:AD,25,0)</f>
        <v>#N/A</v>
      </c>
      <c r="T660" s="4" t="e">
        <f>VLOOKUP(tbl2_2!A660,ishod_substance!A:AD,26,0)</f>
        <v>#N/A</v>
      </c>
      <c r="U660" s="4" t="e">
        <f>VLOOKUP(tbl2_2!A660,ishod_substance!A:AD,27,0)</f>
        <v>#N/A</v>
      </c>
      <c r="V660" s="166" t="e">
        <f>VLOOKUP(tbl2_2!A660,ishod_substance!A:AD,29,0)</f>
        <v>#N/A</v>
      </c>
      <c r="W660" s="166" t="e">
        <f>VLOOKUP(tbl2_2!A660,ishod_substance!A:AD,29,0)</f>
        <v>#N/A</v>
      </c>
      <c r="X660" s="4" t="e">
        <f>VLOOKUP(tbl2_2!A660,ishod_substance!A:AD,30,0)</f>
        <v>#N/A</v>
      </c>
      <c r="Y660" s="10" t="e">
        <f>VLOOKUP(tbl2_2!A660,ishod_substance!A:AD,7,0)</f>
        <v>#N/A</v>
      </c>
      <c r="Z660" s="9" t="e">
        <f>VLOOKUP(Y660,quide!$A$2:$B$1006,2,0)</f>
        <v>#N/A</v>
      </c>
      <c r="AA660" s="4" t="e">
        <f>VLOOKUP(Y660,quide!$A$2:$J$1006,10,0)</f>
        <v>#N/A</v>
      </c>
      <c r="AB660" s="50" t="e">
        <f>VLOOKUP(tbl2_2!A660,ishod_substance!A:AD,8,0)</f>
        <v>#N/A</v>
      </c>
      <c r="AC660" s="28" t="e">
        <f t="shared" si="11"/>
        <v>#N/A</v>
      </c>
      <c r="AD660" s="27" t="e">
        <f>VLOOKUP(tbl2_2!A660,ishod_substance!A:AD,9,0)</f>
        <v>#N/A</v>
      </c>
      <c r="AE660" s="8" t="e">
        <f>VLOOKUP(tbl2_2!A660,ishod_substance!A:AD,9,0)</f>
        <v>#N/A</v>
      </c>
      <c r="AF660" s="12"/>
    </row>
    <row r="661" spans="1:32" hidden="1" x14ac:dyDescent="0.25">
      <c r="A661">
        <v>653</v>
      </c>
      <c r="B661" s="85">
        <f>IFERROR(IF(OR(AND(ishod_substance!$O$1=3,OR(VLOOKUP('tbl2'!Y661,quide!A:G,7,0)=2,VLOOKUP('tbl2'!Y661,quide!A:G,7,0)=1)),AND(ishod_substance!$O$1=2,VLOOKUP('tbl2'!Y661,quide!A:I,9,0)=1)),1,0),0)</f>
        <v>0</v>
      </c>
      <c r="C661" s="5" t="e">
        <f>VLOOKUP(tbl2_2!A661,ishod_substance!A:P,2,0)</f>
        <v>#N/A</v>
      </c>
      <c r="D661" s="7" t="e">
        <f>VLOOKUP(tbl2_2!A661,ishod_substance!A:P,3,0)</f>
        <v>#N/A</v>
      </c>
      <c r="E661" s="5" t="e">
        <f>VLOOKUP(tbl2_2!A661,ishod_substance!A:P,11,0)</f>
        <v>#N/A</v>
      </c>
      <c r="F661" s="6" t="e">
        <f>VLOOKUP(tbl2_2!A661,ishod_substance!A:P,15,0)</f>
        <v>#N/A</v>
      </c>
      <c r="G661" s="6" t="e">
        <f>VLOOKUP(tbl2_2!A661,ishod_substance!A:P,12,0)&amp;"/"&amp;VLOOKUP(tbl2_2!A661,ishod_substance!A:P,14,0)</f>
        <v>#N/A</v>
      </c>
      <c r="H661" s="29" t="e">
        <f>VLOOKUP(tbl2_2!A661,ishod_substance!A:P,6,0)</f>
        <v>#N/A</v>
      </c>
      <c r="I661" s="10" t="e">
        <f>VLOOKUP(tbl2_2!A661,ishod_substance!A:P,15,0)</f>
        <v>#N/A</v>
      </c>
      <c r="J661" s="10" t="e">
        <f>VLOOKUP(tbl2_2!A661,ishod_substance!A:P,5,0)</f>
        <v>#N/A</v>
      </c>
      <c r="K661" s="84" t="e">
        <f>VLOOKUP(tbl2_2!A661,ishod_substance!A:Q,17,0)</f>
        <v>#N/A</v>
      </c>
      <c r="L661" s="84" t="e">
        <f>VLOOKUP(tbl2_2!A661,ishod_substance!A:R,18,0)</f>
        <v>#N/A</v>
      </c>
      <c r="M661" s="165" t="e">
        <f>VLOOKUP(tbl2_2!A661,ishod_substance!A:AD,28,0)</f>
        <v>#N/A</v>
      </c>
      <c r="N661" s="4" t="e">
        <f>VLOOKUP(tbl2_2!A661,ishod_substance!A:AD,20,0)</f>
        <v>#N/A</v>
      </c>
      <c r="O661" s="4" t="e">
        <f>VLOOKUP(tbl2_2!A661,ishod_substance!A:AD,21,0)</f>
        <v>#N/A</v>
      </c>
      <c r="P661" s="4" t="e">
        <f>VLOOKUP(tbl2_2!A661,ishod_substance!A:AD,22,0)</f>
        <v>#N/A</v>
      </c>
      <c r="Q661" s="4" t="e">
        <f>VLOOKUP(tbl2_2!A661,ishod_substance!A:AD,23,0)</f>
        <v>#N/A</v>
      </c>
      <c r="R661" s="4" t="e">
        <f>VLOOKUP(tbl2_2!A661,ishod_substance!A:AD,24,0)</f>
        <v>#N/A</v>
      </c>
      <c r="S661" s="4" t="e">
        <f>VLOOKUP(tbl2_2!A661,ishod_substance!A:AD,25,0)</f>
        <v>#N/A</v>
      </c>
      <c r="T661" s="4" t="e">
        <f>VLOOKUP(tbl2_2!A661,ishod_substance!A:AD,26,0)</f>
        <v>#N/A</v>
      </c>
      <c r="U661" s="4" t="e">
        <f>VLOOKUP(tbl2_2!A661,ishod_substance!A:AD,27,0)</f>
        <v>#N/A</v>
      </c>
      <c r="V661" s="166" t="e">
        <f>VLOOKUP(tbl2_2!A661,ishod_substance!A:AD,29,0)</f>
        <v>#N/A</v>
      </c>
      <c r="W661" s="166" t="e">
        <f>VLOOKUP(tbl2_2!A661,ishod_substance!A:AD,29,0)</f>
        <v>#N/A</v>
      </c>
      <c r="X661" s="4" t="e">
        <f>VLOOKUP(tbl2_2!A661,ishod_substance!A:AD,30,0)</f>
        <v>#N/A</v>
      </c>
      <c r="Y661" s="10" t="e">
        <f>VLOOKUP(tbl2_2!A661,ishod_substance!A:AD,7,0)</f>
        <v>#N/A</v>
      </c>
      <c r="Z661" s="9" t="e">
        <f>VLOOKUP(Y661,quide!$A$2:$B$1006,2,0)</f>
        <v>#N/A</v>
      </c>
      <c r="AA661" s="4" t="e">
        <f>VLOOKUP(Y661,quide!$A$2:$J$1006,10,0)</f>
        <v>#N/A</v>
      </c>
      <c r="AB661" s="50" t="e">
        <f>VLOOKUP(tbl2_2!A661,ishod_substance!A:AD,8,0)</f>
        <v>#N/A</v>
      </c>
      <c r="AC661" s="28" t="e">
        <f t="shared" si="11"/>
        <v>#N/A</v>
      </c>
      <c r="AD661" s="27" t="e">
        <f>VLOOKUP(tbl2_2!A661,ishod_substance!A:AD,9,0)</f>
        <v>#N/A</v>
      </c>
      <c r="AE661" s="8" t="e">
        <f>VLOOKUP(tbl2_2!A661,ishod_substance!A:AD,9,0)</f>
        <v>#N/A</v>
      </c>
      <c r="AF661" s="12"/>
    </row>
    <row r="662" spans="1:32" hidden="1" x14ac:dyDescent="0.25">
      <c r="A662">
        <v>654</v>
      </c>
      <c r="B662" s="85">
        <f>IFERROR(IF(OR(AND(ishod_substance!$O$1=3,OR(VLOOKUP('tbl2'!Y662,quide!A:G,7,0)=2,VLOOKUP('tbl2'!Y662,quide!A:G,7,0)=1)),AND(ishod_substance!$O$1=2,VLOOKUP('tbl2'!Y662,quide!A:I,9,0)=1)),1,0),0)</f>
        <v>0</v>
      </c>
      <c r="C662" s="5" t="e">
        <f>VLOOKUP(tbl2_2!A662,ishod_substance!A:P,2,0)</f>
        <v>#N/A</v>
      </c>
      <c r="D662" s="7" t="e">
        <f>VLOOKUP(tbl2_2!A662,ishod_substance!A:P,3,0)</f>
        <v>#N/A</v>
      </c>
      <c r="E662" s="5" t="e">
        <f>VLOOKUP(tbl2_2!A662,ishod_substance!A:P,11,0)</f>
        <v>#N/A</v>
      </c>
      <c r="F662" s="6" t="e">
        <f>VLOOKUP(tbl2_2!A662,ishod_substance!A:P,15,0)</f>
        <v>#N/A</v>
      </c>
      <c r="G662" s="6" t="e">
        <f>VLOOKUP(tbl2_2!A662,ishod_substance!A:P,12,0)&amp;"/"&amp;VLOOKUP(tbl2_2!A662,ishod_substance!A:P,14,0)</f>
        <v>#N/A</v>
      </c>
      <c r="H662" s="29" t="e">
        <f>VLOOKUP(tbl2_2!A662,ishod_substance!A:P,6,0)</f>
        <v>#N/A</v>
      </c>
      <c r="I662" s="10" t="e">
        <f>VLOOKUP(tbl2_2!A662,ishod_substance!A:P,15,0)</f>
        <v>#N/A</v>
      </c>
      <c r="J662" s="10" t="e">
        <f>VLOOKUP(tbl2_2!A662,ishod_substance!A:P,5,0)</f>
        <v>#N/A</v>
      </c>
      <c r="K662" s="84" t="e">
        <f>VLOOKUP(tbl2_2!A662,ishod_substance!A:Q,17,0)</f>
        <v>#N/A</v>
      </c>
      <c r="L662" s="84" t="e">
        <f>VLOOKUP(tbl2_2!A662,ishod_substance!A:R,18,0)</f>
        <v>#N/A</v>
      </c>
      <c r="M662" s="165" t="e">
        <f>VLOOKUP(tbl2_2!A662,ishod_substance!A:AD,28,0)</f>
        <v>#N/A</v>
      </c>
      <c r="N662" s="4" t="e">
        <f>VLOOKUP(tbl2_2!A662,ishod_substance!A:AD,20,0)</f>
        <v>#N/A</v>
      </c>
      <c r="O662" s="4" t="e">
        <f>VLOOKUP(tbl2_2!A662,ishod_substance!A:AD,21,0)</f>
        <v>#N/A</v>
      </c>
      <c r="P662" s="4" t="e">
        <f>VLOOKUP(tbl2_2!A662,ishod_substance!A:AD,22,0)</f>
        <v>#N/A</v>
      </c>
      <c r="Q662" s="4" t="e">
        <f>VLOOKUP(tbl2_2!A662,ishod_substance!A:AD,23,0)</f>
        <v>#N/A</v>
      </c>
      <c r="R662" s="4" t="e">
        <f>VLOOKUP(tbl2_2!A662,ishod_substance!A:AD,24,0)</f>
        <v>#N/A</v>
      </c>
      <c r="S662" s="4" t="e">
        <f>VLOOKUP(tbl2_2!A662,ishod_substance!A:AD,25,0)</f>
        <v>#N/A</v>
      </c>
      <c r="T662" s="4" t="e">
        <f>VLOOKUP(tbl2_2!A662,ishod_substance!A:AD,26,0)</f>
        <v>#N/A</v>
      </c>
      <c r="U662" s="4" t="e">
        <f>VLOOKUP(tbl2_2!A662,ishod_substance!A:AD,27,0)</f>
        <v>#N/A</v>
      </c>
      <c r="V662" s="166" t="e">
        <f>VLOOKUP(tbl2_2!A662,ishod_substance!A:AD,29,0)</f>
        <v>#N/A</v>
      </c>
      <c r="W662" s="166" t="e">
        <f>VLOOKUP(tbl2_2!A662,ishod_substance!A:AD,29,0)</f>
        <v>#N/A</v>
      </c>
      <c r="X662" s="4" t="e">
        <f>VLOOKUP(tbl2_2!A662,ishod_substance!A:AD,30,0)</f>
        <v>#N/A</v>
      </c>
      <c r="Y662" s="10" t="e">
        <f>VLOOKUP(tbl2_2!A662,ishod_substance!A:AD,7,0)</f>
        <v>#N/A</v>
      </c>
      <c r="Z662" s="9" t="e">
        <f>VLOOKUP(Y662,quide!$A$2:$B$1006,2,0)</f>
        <v>#N/A</v>
      </c>
      <c r="AA662" s="4" t="e">
        <f>VLOOKUP(Y662,quide!$A$2:$J$1006,10,0)</f>
        <v>#N/A</v>
      </c>
      <c r="AB662" s="50" t="e">
        <f>VLOOKUP(tbl2_2!A662,ishod_substance!A:AD,8,0)</f>
        <v>#N/A</v>
      </c>
      <c r="AC662" s="28" t="e">
        <f t="shared" si="11"/>
        <v>#N/A</v>
      </c>
      <c r="AD662" s="27" t="e">
        <f>VLOOKUP(tbl2_2!A662,ishod_substance!A:AD,9,0)</f>
        <v>#N/A</v>
      </c>
      <c r="AE662" s="8" t="e">
        <f>VLOOKUP(tbl2_2!A662,ishod_substance!A:AD,9,0)</f>
        <v>#N/A</v>
      </c>
      <c r="AF662" s="12"/>
    </row>
    <row r="663" spans="1:32" hidden="1" x14ac:dyDescent="0.25">
      <c r="A663">
        <v>655</v>
      </c>
      <c r="B663" s="85">
        <f>IFERROR(IF(OR(AND(ishod_substance!$O$1=3,OR(VLOOKUP('tbl2'!Y663,quide!A:G,7,0)=2,VLOOKUP('tbl2'!Y663,quide!A:G,7,0)=1)),AND(ishod_substance!$O$1=2,VLOOKUP('tbl2'!Y663,quide!A:I,9,0)=1)),1,0),0)</f>
        <v>0</v>
      </c>
      <c r="C663" s="5" t="e">
        <f>VLOOKUP(tbl2_2!A663,ishod_substance!A:P,2,0)</f>
        <v>#N/A</v>
      </c>
      <c r="D663" s="7" t="e">
        <f>VLOOKUP(tbl2_2!A663,ishod_substance!A:P,3,0)</f>
        <v>#N/A</v>
      </c>
      <c r="E663" s="5" t="e">
        <f>VLOOKUP(tbl2_2!A663,ishod_substance!A:P,11,0)</f>
        <v>#N/A</v>
      </c>
      <c r="F663" s="6" t="e">
        <f>VLOOKUP(tbl2_2!A663,ishod_substance!A:P,15,0)</f>
        <v>#N/A</v>
      </c>
      <c r="G663" s="6" t="e">
        <f>VLOOKUP(tbl2_2!A663,ishod_substance!A:P,12,0)&amp;"/"&amp;VLOOKUP(tbl2_2!A663,ishod_substance!A:P,14,0)</f>
        <v>#N/A</v>
      </c>
      <c r="H663" s="29" t="e">
        <f>VLOOKUP(tbl2_2!A663,ishod_substance!A:P,6,0)</f>
        <v>#N/A</v>
      </c>
      <c r="I663" s="10" t="e">
        <f>VLOOKUP(tbl2_2!A663,ishod_substance!A:P,15,0)</f>
        <v>#N/A</v>
      </c>
      <c r="J663" s="10" t="e">
        <f>VLOOKUP(tbl2_2!A663,ishod_substance!A:P,5,0)</f>
        <v>#N/A</v>
      </c>
      <c r="K663" s="84" t="e">
        <f>VLOOKUP(tbl2_2!A663,ishod_substance!A:Q,17,0)</f>
        <v>#N/A</v>
      </c>
      <c r="L663" s="84" t="e">
        <f>VLOOKUP(tbl2_2!A663,ishod_substance!A:R,18,0)</f>
        <v>#N/A</v>
      </c>
      <c r="M663" s="165" t="e">
        <f>VLOOKUP(tbl2_2!A663,ishod_substance!A:AD,28,0)</f>
        <v>#N/A</v>
      </c>
      <c r="N663" s="4" t="e">
        <f>VLOOKUP(tbl2_2!A663,ishod_substance!A:AD,20,0)</f>
        <v>#N/A</v>
      </c>
      <c r="O663" s="4" t="e">
        <f>VLOOKUP(tbl2_2!A663,ishod_substance!A:AD,21,0)</f>
        <v>#N/A</v>
      </c>
      <c r="P663" s="4" t="e">
        <f>VLOOKUP(tbl2_2!A663,ishod_substance!A:AD,22,0)</f>
        <v>#N/A</v>
      </c>
      <c r="Q663" s="4" t="e">
        <f>VLOOKUP(tbl2_2!A663,ishod_substance!A:AD,23,0)</f>
        <v>#N/A</v>
      </c>
      <c r="R663" s="4" t="e">
        <f>VLOOKUP(tbl2_2!A663,ishod_substance!A:AD,24,0)</f>
        <v>#N/A</v>
      </c>
      <c r="S663" s="4" t="e">
        <f>VLOOKUP(tbl2_2!A663,ishod_substance!A:AD,25,0)</f>
        <v>#N/A</v>
      </c>
      <c r="T663" s="4" t="e">
        <f>VLOOKUP(tbl2_2!A663,ishod_substance!A:AD,26,0)</f>
        <v>#N/A</v>
      </c>
      <c r="U663" s="4" t="e">
        <f>VLOOKUP(tbl2_2!A663,ishod_substance!A:AD,27,0)</f>
        <v>#N/A</v>
      </c>
      <c r="V663" s="166" t="e">
        <f>VLOOKUP(tbl2_2!A663,ishod_substance!A:AD,29,0)</f>
        <v>#N/A</v>
      </c>
      <c r="W663" s="166" t="e">
        <f>VLOOKUP(tbl2_2!A663,ishod_substance!A:AD,29,0)</f>
        <v>#N/A</v>
      </c>
      <c r="X663" s="4" t="e">
        <f>VLOOKUP(tbl2_2!A663,ishod_substance!A:AD,30,0)</f>
        <v>#N/A</v>
      </c>
      <c r="Y663" s="10" t="e">
        <f>VLOOKUP(tbl2_2!A663,ishod_substance!A:AD,7,0)</f>
        <v>#N/A</v>
      </c>
      <c r="Z663" s="9" t="e">
        <f>VLOOKUP(Y663,quide!$A$2:$B$1006,2,0)</f>
        <v>#N/A</v>
      </c>
      <c r="AA663" s="4" t="e">
        <f>VLOOKUP(Y663,quide!$A$2:$J$1006,10,0)</f>
        <v>#N/A</v>
      </c>
      <c r="AB663" s="50" t="e">
        <f>VLOOKUP(tbl2_2!A663,ishod_substance!A:AD,8,0)</f>
        <v>#N/A</v>
      </c>
      <c r="AC663" s="28" t="e">
        <f t="shared" si="11"/>
        <v>#N/A</v>
      </c>
      <c r="AD663" s="27" t="e">
        <f>VLOOKUP(tbl2_2!A663,ishod_substance!A:AD,9,0)</f>
        <v>#N/A</v>
      </c>
      <c r="AE663" s="8" t="e">
        <f>VLOOKUP(tbl2_2!A663,ishod_substance!A:AD,9,0)</f>
        <v>#N/A</v>
      </c>
      <c r="AF663" s="12"/>
    </row>
    <row r="664" spans="1:32" hidden="1" x14ac:dyDescent="0.25">
      <c r="A664">
        <v>656</v>
      </c>
      <c r="B664" s="85">
        <f>IFERROR(IF(OR(AND(ishod_substance!$O$1=3,OR(VLOOKUP('tbl2'!Y664,quide!A:G,7,0)=2,VLOOKUP('tbl2'!Y664,quide!A:G,7,0)=1)),AND(ishod_substance!$O$1=2,VLOOKUP('tbl2'!Y664,quide!A:I,9,0)=1)),1,0),0)</f>
        <v>0</v>
      </c>
      <c r="C664" s="5" t="e">
        <f>VLOOKUP(tbl2_2!A664,ishod_substance!A:P,2,0)</f>
        <v>#N/A</v>
      </c>
      <c r="D664" s="7" t="e">
        <f>VLOOKUP(tbl2_2!A664,ishod_substance!A:P,3,0)</f>
        <v>#N/A</v>
      </c>
      <c r="E664" s="5" t="e">
        <f>VLOOKUP(tbl2_2!A664,ishod_substance!A:P,11,0)</f>
        <v>#N/A</v>
      </c>
      <c r="F664" s="6" t="e">
        <f>VLOOKUP(tbl2_2!A664,ishod_substance!A:P,15,0)</f>
        <v>#N/A</v>
      </c>
      <c r="G664" s="6" t="e">
        <f>VLOOKUP(tbl2_2!A664,ishod_substance!A:P,12,0)&amp;"/"&amp;VLOOKUP(tbl2_2!A664,ishod_substance!A:P,14,0)</f>
        <v>#N/A</v>
      </c>
      <c r="H664" s="29" t="e">
        <f>VLOOKUP(tbl2_2!A664,ishod_substance!A:P,6,0)</f>
        <v>#N/A</v>
      </c>
      <c r="I664" s="10" t="e">
        <f>VLOOKUP(tbl2_2!A664,ishod_substance!A:P,15,0)</f>
        <v>#N/A</v>
      </c>
      <c r="J664" s="10" t="e">
        <f>VLOOKUP(tbl2_2!A664,ishod_substance!A:P,5,0)</f>
        <v>#N/A</v>
      </c>
      <c r="K664" s="84" t="e">
        <f>VLOOKUP(tbl2_2!A664,ishod_substance!A:Q,17,0)</f>
        <v>#N/A</v>
      </c>
      <c r="L664" s="84" t="e">
        <f>VLOOKUP(tbl2_2!A664,ishod_substance!A:R,18,0)</f>
        <v>#N/A</v>
      </c>
      <c r="M664" s="165" t="e">
        <f>VLOOKUP(tbl2_2!A664,ishod_substance!A:AD,28,0)</f>
        <v>#N/A</v>
      </c>
      <c r="N664" s="4" t="e">
        <f>VLOOKUP(tbl2_2!A664,ishod_substance!A:AD,20,0)</f>
        <v>#N/A</v>
      </c>
      <c r="O664" s="4" t="e">
        <f>VLOOKUP(tbl2_2!A664,ishod_substance!A:AD,21,0)</f>
        <v>#N/A</v>
      </c>
      <c r="P664" s="4" t="e">
        <f>VLOOKUP(tbl2_2!A664,ishod_substance!A:AD,22,0)</f>
        <v>#N/A</v>
      </c>
      <c r="Q664" s="4" t="e">
        <f>VLOOKUP(tbl2_2!A664,ishod_substance!A:AD,23,0)</f>
        <v>#N/A</v>
      </c>
      <c r="R664" s="4" t="e">
        <f>VLOOKUP(tbl2_2!A664,ishod_substance!A:AD,24,0)</f>
        <v>#N/A</v>
      </c>
      <c r="S664" s="4" t="e">
        <f>VLOOKUP(tbl2_2!A664,ishod_substance!A:AD,25,0)</f>
        <v>#N/A</v>
      </c>
      <c r="T664" s="4" t="e">
        <f>VLOOKUP(tbl2_2!A664,ishod_substance!A:AD,26,0)</f>
        <v>#N/A</v>
      </c>
      <c r="U664" s="4" t="e">
        <f>VLOOKUP(tbl2_2!A664,ishod_substance!A:AD,27,0)</f>
        <v>#N/A</v>
      </c>
      <c r="V664" s="166" t="e">
        <f>VLOOKUP(tbl2_2!A664,ishod_substance!A:AD,29,0)</f>
        <v>#N/A</v>
      </c>
      <c r="W664" s="166" t="e">
        <f>VLOOKUP(tbl2_2!A664,ishod_substance!A:AD,29,0)</f>
        <v>#N/A</v>
      </c>
      <c r="X664" s="4" t="e">
        <f>VLOOKUP(tbl2_2!A664,ishod_substance!A:AD,30,0)</f>
        <v>#N/A</v>
      </c>
      <c r="Y664" s="10" t="e">
        <f>VLOOKUP(tbl2_2!A664,ishod_substance!A:AD,7,0)</f>
        <v>#N/A</v>
      </c>
      <c r="Z664" s="9" t="e">
        <f>VLOOKUP(Y664,quide!$A$2:$B$1006,2,0)</f>
        <v>#N/A</v>
      </c>
      <c r="AA664" s="4" t="e">
        <f>VLOOKUP(Y664,quide!$A$2:$J$1006,10,0)</f>
        <v>#N/A</v>
      </c>
      <c r="AB664" s="50" t="e">
        <f>VLOOKUP(tbl2_2!A664,ishod_substance!A:AD,8,0)</f>
        <v>#N/A</v>
      </c>
      <c r="AC664" s="28" t="e">
        <f t="shared" si="11"/>
        <v>#N/A</v>
      </c>
      <c r="AD664" s="27" t="e">
        <f>VLOOKUP(tbl2_2!A664,ishod_substance!A:AD,9,0)</f>
        <v>#N/A</v>
      </c>
      <c r="AE664" s="8" t="e">
        <f>VLOOKUP(tbl2_2!A664,ishod_substance!A:AD,9,0)</f>
        <v>#N/A</v>
      </c>
      <c r="AF664" s="12"/>
    </row>
    <row r="665" spans="1:32" hidden="1" x14ac:dyDescent="0.25">
      <c r="A665">
        <v>657</v>
      </c>
      <c r="B665" s="85">
        <f>IFERROR(IF(OR(AND(ishod_substance!$O$1=3,OR(VLOOKUP('tbl2'!Y665,quide!A:G,7,0)=2,VLOOKUP('tbl2'!Y665,quide!A:G,7,0)=1)),AND(ishod_substance!$O$1=2,VLOOKUP('tbl2'!Y665,quide!A:I,9,0)=1)),1,0),0)</f>
        <v>0</v>
      </c>
      <c r="C665" s="5" t="e">
        <f>VLOOKUP(tbl2_2!A665,ishod_substance!A:P,2,0)</f>
        <v>#N/A</v>
      </c>
      <c r="D665" s="7" t="e">
        <f>VLOOKUP(tbl2_2!A665,ishod_substance!A:P,3,0)</f>
        <v>#N/A</v>
      </c>
      <c r="E665" s="5" t="e">
        <f>VLOOKUP(tbl2_2!A665,ishod_substance!A:P,11,0)</f>
        <v>#N/A</v>
      </c>
      <c r="F665" s="6" t="e">
        <f>VLOOKUP(tbl2_2!A665,ishod_substance!A:P,15,0)</f>
        <v>#N/A</v>
      </c>
      <c r="G665" s="6" t="e">
        <f>VLOOKUP(tbl2_2!A665,ishod_substance!A:P,12,0)&amp;"/"&amp;VLOOKUP(tbl2_2!A665,ishod_substance!A:P,14,0)</f>
        <v>#N/A</v>
      </c>
      <c r="H665" s="29" t="e">
        <f>VLOOKUP(tbl2_2!A665,ishod_substance!A:P,6,0)</f>
        <v>#N/A</v>
      </c>
      <c r="I665" s="10" t="e">
        <f>VLOOKUP(tbl2_2!A665,ishod_substance!A:P,15,0)</f>
        <v>#N/A</v>
      </c>
      <c r="J665" s="10" t="e">
        <f>VLOOKUP(tbl2_2!A665,ishod_substance!A:P,5,0)</f>
        <v>#N/A</v>
      </c>
      <c r="K665" s="84" t="e">
        <f>VLOOKUP(tbl2_2!A665,ishod_substance!A:Q,17,0)</f>
        <v>#N/A</v>
      </c>
      <c r="L665" s="84" t="e">
        <f>VLOOKUP(tbl2_2!A665,ishod_substance!A:R,18,0)</f>
        <v>#N/A</v>
      </c>
      <c r="M665" s="165" t="e">
        <f>VLOOKUP(tbl2_2!A665,ishod_substance!A:AD,28,0)</f>
        <v>#N/A</v>
      </c>
      <c r="N665" s="4" t="e">
        <f>VLOOKUP(tbl2_2!A665,ishod_substance!A:AD,20,0)</f>
        <v>#N/A</v>
      </c>
      <c r="O665" s="4" t="e">
        <f>VLOOKUP(tbl2_2!A665,ishod_substance!A:AD,21,0)</f>
        <v>#N/A</v>
      </c>
      <c r="P665" s="4" t="e">
        <f>VLOOKUP(tbl2_2!A665,ishod_substance!A:AD,22,0)</f>
        <v>#N/A</v>
      </c>
      <c r="Q665" s="4" t="e">
        <f>VLOOKUP(tbl2_2!A665,ishod_substance!A:AD,23,0)</f>
        <v>#N/A</v>
      </c>
      <c r="R665" s="4" t="e">
        <f>VLOOKUP(tbl2_2!A665,ishod_substance!A:AD,24,0)</f>
        <v>#N/A</v>
      </c>
      <c r="S665" s="4" t="e">
        <f>VLOOKUP(tbl2_2!A665,ishod_substance!A:AD,25,0)</f>
        <v>#N/A</v>
      </c>
      <c r="T665" s="4" t="e">
        <f>VLOOKUP(tbl2_2!A665,ishod_substance!A:AD,26,0)</f>
        <v>#N/A</v>
      </c>
      <c r="U665" s="4" t="e">
        <f>VLOOKUP(tbl2_2!A665,ishod_substance!A:AD,27,0)</f>
        <v>#N/A</v>
      </c>
      <c r="V665" s="166" t="e">
        <f>VLOOKUP(tbl2_2!A665,ishod_substance!A:AD,29,0)</f>
        <v>#N/A</v>
      </c>
      <c r="W665" s="166" t="e">
        <f>VLOOKUP(tbl2_2!A665,ishod_substance!A:AD,29,0)</f>
        <v>#N/A</v>
      </c>
      <c r="X665" s="4" t="e">
        <f>VLOOKUP(tbl2_2!A665,ishod_substance!A:AD,30,0)</f>
        <v>#N/A</v>
      </c>
      <c r="Y665" s="10" t="e">
        <f>VLOOKUP(tbl2_2!A665,ishod_substance!A:AD,7,0)</f>
        <v>#N/A</v>
      </c>
      <c r="Z665" s="9" t="e">
        <f>VLOOKUP(Y665,quide!$A$2:$B$1006,2,0)</f>
        <v>#N/A</v>
      </c>
      <c r="AA665" s="4" t="e">
        <f>VLOOKUP(Y665,quide!$A$2:$J$1006,10,0)</f>
        <v>#N/A</v>
      </c>
      <c r="AB665" s="50" t="e">
        <f>VLOOKUP(tbl2_2!A665,ishod_substance!A:AD,8,0)</f>
        <v>#N/A</v>
      </c>
      <c r="AC665" s="28" t="e">
        <f t="shared" si="11"/>
        <v>#N/A</v>
      </c>
      <c r="AD665" s="27" t="e">
        <f>VLOOKUP(tbl2_2!A665,ishod_substance!A:AD,9,0)</f>
        <v>#N/A</v>
      </c>
      <c r="AE665" s="8" t="e">
        <f>VLOOKUP(tbl2_2!A665,ishod_substance!A:AD,9,0)</f>
        <v>#N/A</v>
      </c>
      <c r="AF665" s="12"/>
    </row>
    <row r="666" spans="1:32" hidden="1" x14ac:dyDescent="0.25">
      <c r="A666">
        <v>658</v>
      </c>
      <c r="B666" s="85">
        <f>IFERROR(IF(OR(AND(ishod_substance!$O$1=3,OR(VLOOKUP('tbl2'!Y666,quide!A:G,7,0)=2,VLOOKUP('tbl2'!Y666,quide!A:G,7,0)=1)),AND(ishod_substance!$O$1=2,VLOOKUP('tbl2'!Y666,quide!A:I,9,0)=1)),1,0),0)</f>
        <v>0</v>
      </c>
      <c r="C666" s="5" t="e">
        <f>VLOOKUP(tbl2_2!A666,ishod_substance!A:P,2,0)</f>
        <v>#N/A</v>
      </c>
      <c r="D666" s="7" t="e">
        <f>VLOOKUP(tbl2_2!A666,ishod_substance!A:P,3,0)</f>
        <v>#N/A</v>
      </c>
      <c r="E666" s="5" t="e">
        <f>VLOOKUP(tbl2_2!A666,ishod_substance!A:P,11,0)</f>
        <v>#N/A</v>
      </c>
      <c r="F666" s="6" t="e">
        <f>VLOOKUP(tbl2_2!A666,ishod_substance!A:P,15,0)</f>
        <v>#N/A</v>
      </c>
      <c r="G666" s="6" t="e">
        <f>VLOOKUP(tbl2_2!A666,ishod_substance!A:P,12,0)&amp;"/"&amp;VLOOKUP(tbl2_2!A666,ishod_substance!A:P,14,0)</f>
        <v>#N/A</v>
      </c>
      <c r="H666" s="29" t="e">
        <f>VLOOKUP(tbl2_2!A666,ishod_substance!A:P,6,0)</f>
        <v>#N/A</v>
      </c>
      <c r="I666" s="10" t="e">
        <f>VLOOKUP(tbl2_2!A666,ishod_substance!A:P,15,0)</f>
        <v>#N/A</v>
      </c>
      <c r="J666" s="10" t="e">
        <f>VLOOKUP(tbl2_2!A666,ishod_substance!A:P,5,0)</f>
        <v>#N/A</v>
      </c>
      <c r="K666" s="84" t="e">
        <f>VLOOKUP(tbl2_2!A666,ishod_substance!A:Q,17,0)</f>
        <v>#N/A</v>
      </c>
      <c r="L666" s="84" t="e">
        <f>VLOOKUP(tbl2_2!A666,ishod_substance!A:R,18,0)</f>
        <v>#N/A</v>
      </c>
      <c r="M666" s="165" t="e">
        <f>VLOOKUP(tbl2_2!A666,ishod_substance!A:AD,28,0)</f>
        <v>#N/A</v>
      </c>
      <c r="N666" s="4" t="e">
        <f>VLOOKUP(tbl2_2!A666,ishod_substance!A:AD,20,0)</f>
        <v>#N/A</v>
      </c>
      <c r="O666" s="4" t="e">
        <f>VLOOKUP(tbl2_2!A666,ishod_substance!A:AD,21,0)</f>
        <v>#N/A</v>
      </c>
      <c r="P666" s="4" t="e">
        <f>VLOOKUP(tbl2_2!A666,ishod_substance!A:AD,22,0)</f>
        <v>#N/A</v>
      </c>
      <c r="Q666" s="4" t="e">
        <f>VLOOKUP(tbl2_2!A666,ishod_substance!A:AD,23,0)</f>
        <v>#N/A</v>
      </c>
      <c r="R666" s="4" t="e">
        <f>VLOOKUP(tbl2_2!A666,ishod_substance!A:AD,24,0)</f>
        <v>#N/A</v>
      </c>
      <c r="S666" s="4" t="e">
        <f>VLOOKUP(tbl2_2!A666,ishod_substance!A:AD,25,0)</f>
        <v>#N/A</v>
      </c>
      <c r="T666" s="4" t="e">
        <f>VLOOKUP(tbl2_2!A666,ishod_substance!A:AD,26,0)</f>
        <v>#N/A</v>
      </c>
      <c r="U666" s="4" t="e">
        <f>VLOOKUP(tbl2_2!A666,ishod_substance!A:AD,27,0)</f>
        <v>#N/A</v>
      </c>
      <c r="V666" s="166" t="e">
        <f>VLOOKUP(tbl2_2!A666,ishod_substance!A:AD,29,0)</f>
        <v>#N/A</v>
      </c>
      <c r="W666" s="166" t="e">
        <f>VLOOKUP(tbl2_2!A666,ishod_substance!A:AD,29,0)</f>
        <v>#N/A</v>
      </c>
      <c r="X666" s="4" t="e">
        <f>VLOOKUP(tbl2_2!A666,ishod_substance!A:AD,30,0)</f>
        <v>#N/A</v>
      </c>
      <c r="Y666" s="10" t="e">
        <f>VLOOKUP(tbl2_2!A666,ishod_substance!A:AD,7,0)</f>
        <v>#N/A</v>
      </c>
      <c r="Z666" s="9" t="e">
        <f>VLOOKUP(Y666,quide!$A$2:$B$1006,2,0)</f>
        <v>#N/A</v>
      </c>
      <c r="AA666" s="4" t="e">
        <f>VLOOKUP(Y666,quide!$A$2:$J$1006,10,0)</f>
        <v>#N/A</v>
      </c>
      <c r="AB666" s="50" t="e">
        <f>VLOOKUP(tbl2_2!A666,ishod_substance!A:AD,8,0)</f>
        <v>#N/A</v>
      </c>
      <c r="AC666" s="28" t="e">
        <f t="shared" si="11"/>
        <v>#N/A</v>
      </c>
      <c r="AD666" s="27" t="e">
        <f>VLOOKUP(tbl2_2!A666,ishod_substance!A:AD,9,0)</f>
        <v>#N/A</v>
      </c>
      <c r="AE666" s="8" t="e">
        <f>VLOOKUP(tbl2_2!A666,ishod_substance!A:AD,9,0)</f>
        <v>#N/A</v>
      </c>
      <c r="AF666" s="12"/>
    </row>
    <row r="667" spans="1:32" hidden="1" x14ac:dyDescent="0.25">
      <c r="A667">
        <v>659</v>
      </c>
      <c r="B667" s="85">
        <f>IFERROR(IF(OR(AND(ishod_substance!$O$1=3,OR(VLOOKUP('tbl2'!Y667,quide!A:G,7,0)=2,VLOOKUP('tbl2'!Y667,quide!A:G,7,0)=1)),AND(ishod_substance!$O$1=2,VLOOKUP('tbl2'!Y667,quide!A:I,9,0)=1)),1,0),0)</f>
        <v>0</v>
      </c>
      <c r="C667" s="5" t="e">
        <f>VLOOKUP(tbl2_2!A667,ishod_substance!A:P,2,0)</f>
        <v>#N/A</v>
      </c>
      <c r="D667" s="7" t="e">
        <f>VLOOKUP(tbl2_2!A667,ishod_substance!A:P,3,0)</f>
        <v>#N/A</v>
      </c>
      <c r="E667" s="5" t="e">
        <f>VLOOKUP(tbl2_2!A667,ishod_substance!A:P,11,0)</f>
        <v>#N/A</v>
      </c>
      <c r="F667" s="6" t="e">
        <f>VLOOKUP(tbl2_2!A667,ishod_substance!A:P,15,0)</f>
        <v>#N/A</v>
      </c>
      <c r="G667" s="6" t="e">
        <f>VLOOKUP(tbl2_2!A667,ishod_substance!A:P,12,0)&amp;"/"&amp;VLOOKUP(tbl2_2!A667,ishod_substance!A:P,14,0)</f>
        <v>#N/A</v>
      </c>
      <c r="H667" s="29" t="e">
        <f>VLOOKUP(tbl2_2!A667,ishod_substance!A:P,6,0)</f>
        <v>#N/A</v>
      </c>
      <c r="I667" s="10" t="e">
        <f>VLOOKUP(tbl2_2!A667,ishod_substance!A:P,15,0)</f>
        <v>#N/A</v>
      </c>
      <c r="J667" s="10" t="e">
        <f>VLOOKUP(tbl2_2!A667,ishod_substance!A:P,5,0)</f>
        <v>#N/A</v>
      </c>
      <c r="K667" s="84" t="e">
        <f>VLOOKUP(tbl2_2!A667,ishod_substance!A:Q,17,0)</f>
        <v>#N/A</v>
      </c>
      <c r="L667" s="84" t="e">
        <f>VLOOKUP(tbl2_2!A667,ishod_substance!A:R,18,0)</f>
        <v>#N/A</v>
      </c>
      <c r="M667" s="165" t="e">
        <f>VLOOKUP(tbl2_2!A667,ishod_substance!A:AD,28,0)</f>
        <v>#N/A</v>
      </c>
      <c r="N667" s="4" t="e">
        <f>VLOOKUP(tbl2_2!A667,ishod_substance!A:AD,20,0)</f>
        <v>#N/A</v>
      </c>
      <c r="O667" s="4" t="e">
        <f>VLOOKUP(tbl2_2!A667,ishod_substance!A:AD,21,0)</f>
        <v>#N/A</v>
      </c>
      <c r="P667" s="4" t="e">
        <f>VLOOKUP(tbl2_2!A667,ishod_substance!A:AD,22,0)</f>
        <v>#N/A</v>
      </c>
      <c r="Q667" s="4" t="e">
        <f>VLOOKUP(tbl2_2!A667,ishod_substance!A:AD,23,0)</f>
        <v>#N/A</v>
      </c>
      <c r="R667" s="4" t="e">
        <f>VLOOKUP(tbl2_2!A667,ishod_substance!A:AD,24,0)</f>
        <v>#N/A</v>
      </c>
      <c r="S667" s="4" t="e">
        <f>VLOOKUP(tbl2_2!A667,ishod_substance!A:AD,25,0)</f>
        <v>#N/A</v>
      </c>
      <c r="T667" s="4" t="e">
        <f>VLOOKUP(tbl2_2!A667,ishod_substance!A:AD,26,0)</f>
        <v>#N/A</v>
      </c>
      <c r="U667" s="4" t="e">
        <f>VLOOKUP(tbl2_2!A667,ishod_substance!A:AD,27,0)</f>
        <v>#N/A</v>
      </c>
      <c r="V667" s="166" t="e">
        <f>VLOOKUP(tbl2_2!A667,ishod_substance!A:AD,29,0)</f>
        <v>#N/A</v>
      </c>
      <c r="W667" s="166" t="e">
        <f>VLOOKUP(tbl2_2!A667,ishod_substance!A:AD,29,0)</f>
        <v>#N/A</v>
      </c>
      <c r="X667" s="4" t="e">
        <f>VLOOKUP(tbl2_2!A667,ishod_substance!A:AD,30,0)</f>
        <v>#N/A</v>
      </c>
      <c r="Y667" s="10" t="e">
        <f>VLOOKUP(tbl2_2!A667,ishod_substance!A:AD,7,0)</f>
        <v>#N/A</v>
      </c>
      <c r="Z667" s="9" t="e">
        <f>VLOOKUP(Y667,quide!$A$2:$B$1006,2,0)</f>
        <v>#N/A</v>
      </c>
      <c r="AA667" s="4" t="e">
        <f>VLOOKUP(Y667,quide!$A$2:$J$1006,10,0)</f>
        <v>#N/A</v>
      </c>
      <c r="AB667" s="50" t="e">
        <f>VLOOKUP(tbl2_2!A667,ishod_substance!A:AD,8,0)</f>
        <v>#N/A</v>
      </c>
      <c r="AC667" s="28" t="e">
        <f t="shared" si="11"/>
        <v>#N/A</v>
      </c>
      <c r="AD667" s="27" t="e">
        <f>VLOOKUP(tbl2_2!A667,ishod_substance!A:AD,9,0)</f>
        <v>#N/A</v>
      </c>
      <c r="AE667" s="8" t="e">
        <f>VLOOKUP(tbl2_2!A667,ishod_substance!A:AD,9,0)</f>
        <v>#N/A</v>
      </c>
      <c r="AF667" s="12"/>
    </row>
    <row r="668" spans="1:32" hidden="1" x14ac:dyDescent="0.25">
      <c r="A668">
        <v>660</v>
      </c>
      <c r="B668" s="85">
        <f>IFERROR(IF(OR(AND(ishod_substance!$O$1=3,OR(VLOOKUP('tbl2'!Y668,quide!A:G,7,0)=2,VLOOKUP('tbl2'!Y668,quide!A:G,7,0)=1)),AND(ishod_substance!$O$1=2,VLOOKUP('tbl2'!Y668,quide!A:I,9,0)=1)),1,0),0)</f>
        <v>0</v>
      </c>
      <c r="C668" s="5" t="e">
        <f>VLOOKUP(tbl2_2!A668,ishod_substance!A:P,2,0)</f>
        <v>#N/A</v>
      </c>
      <c r="D668" s="7" t="e">
        <f>VLOOKUP(tbl2_2!A668,ishod_substance!A:P,3,0)</f>
        <v>#N/A</v>
      </c>
      <c r="E668" s="5" t="e">
        <f>VLOOKUP(tbl2_2!A668,ishod_substance!A:P,11,0)</f>
        <v>#N/A</v>
      </c>
      <c r="F668" s="6" t="e">
        <f>VLOOKUP(tbl2_2!A668,ishod_substance!A:P,15,0)</f>
        <v>#N/A</v>
      </c>
      <c r="G668" s="6" t="e">
        <f>VLOOKUP(tbl2_2!A668,ishod_substance!A:P,12,0)&amp;"/"&amp;VLOOKUP(tbl2_2!A668,ishod_substance!A:P,14,0)</f>
        <v>#N/A</v>
      </c>
      <c r="H668" s="29" t="e">
        <f>VLOOKUP(tbl2_2!A668,ishod_substance!A:P,6,0)</f>
        <v>#N/A</v>
      </c>
      <c r="I668" s="10" t="e">
        <f>VLOOKUP(tbl2_2!A668,ishod_substance!A:P,15,0)</f>
        <v>#N/A</v>
      </c>
      <c r="J668" s="10" t="e">
        <f>VLOOKUP(tbl2_2!A668,ishod_substance!A:P,5,0)</f>
        <v>#N/A</v>
      </c>
      <c r="K668" s="84" t="e">
        <f>VLOOKUP(tbl2_2!A668,ishod_substance!A:Q,17,0)</f>
        <v>#N/A</v>
      </c>
      <c r="L668" s="84" t="e">
        <f>VLOOKUP(tbl2_2!A668,ishod_substance!A:R,18,0)</f>
        <v>#N/A</v>
      </c>
      <c r="M668" s="165" t="e">
        <f>VLOOKUP(tbl2_2!A668,ishod_substance!A:AD,28,0)</f>
        <v>#N/A</v>
      </c>
      <c r="N668" s="4" t="e">
        <f>VLOOKUP(tbl2_2!A668,ishod_substance!A:AD,20,0)</f>
        <v>#N/A</v>
      </c>
      <c r="O668" s="4" t="e">
        <f>VLOOKUP(tbl2_2!A668,ishod_substance!A:AD,21,0)</f>
        <v>#N/A</v>
      </c>
      <c r="P668" s="4" t="e">
        <f>VLOOKUP(tbl2_2!A668,ishod_substance!A:AD,22,0)</f>
        <v>#N/A</v>
      </c>
      <c r="Q668" s="4" t="e">
        <f>VLOOKUP(tbl2_2!A668,ishod_substance!A:AD,23,0)</f>
        <v>#N/A</v>
      </c>
      <c r="R668" s="4" t="e">
        <f>VLOOKUP(tbl2_2!A668,ishod_substance!A:AD,24,0)</f>
        <v>#N/A</v>
      </c>
      <c r="S668" s="4" t="e">
        <f>VLOOKUP(tbl2_2!A668,ishod_substance!A:AD,25,0)</f>
        <v>#N/A</v>
      </c>
      <c r="T668" s="4" t="e">
        <f>VLOOKUP(tbl2_2!A668,ishod_substance!A:AD,26,0)</f>
        <v>#N/A</v>
      </c>
      <c r="U668" s="4" t="e">
        <f>VLOOKUP(tbl2_2!A668,ishod_substance!A:AD,27,0)</f>
        <v>#N/A</v>
      </c>
      <c r="V668" s="166" t="e">
        <f>VLOOKUP(tbl2_2!A668,ishod_substance!A:AD,29,0)</f>
        <v>#N/A</v>
      </c>
      <c r="W668" s="166" t="e">
        <f>VLOOKUP(tbl2_2!A668,ishod_substance!A:AD,29,0)</f>
        <v>#N/A</v>
      </c>
      <c r="X668" s="4" t="e">
        <f>VLOOKUP(tbl2_2!A668,ishod_substance!A:AD,30,0)</f>
        <v>#N/A</v>
      </c>
      <c r="Y668" s="10" t="e">
        <f>VLOOKUP(tbl2_2!A668,ishod_substance!A:AD,7,0)</f>
        <v>#N/A</v>
      </c>
      <c r="Z668" s="9" t="e">
        <f>VLOOKUP(Y668,quide!$A$2:$B$1006,2,0)</f>
        <v>#N/A</v>
      </c>
      <c r="AA668" s="4" t="e">
        <f>VLOOKUP(Y668,quide!$A$2:$J$1006,10,0)</f>
        <v>#N/A</v>
      </c>
      <c r="AB668" s="50" t="e">
        <f>VLOOKUP(tbl2_2!A668,ishod_substance!A:AD,8,0)</f>
        <v>#N/A</v>
      </c>
      <c r="AC668" s="28" t="e">
        <f t="shared" si="11"/>
        <v>#N/A</v>
      </c>
      <c r="AD668" s="27" t="e">
        <f>VLOOKUP(tbl2_2!A668,ishod_substance!A:AD,9,0)</f>
        <v>#N/A</v>
      </c>
      <c r="AE668" s="8" t="e">
        <f>VLOOKUP(tbl2_2!A668,ishod_substance!A:AD,9,0)</f>
        <v>#N/A</v>
      </c>
      <c r="AF668" s="12"/>
    </row>
    <row r="669" spans="1:32" hidden="1" x14ac:dyDescent="0.25">
      <c r="A669">
        <v>661</v>
      </c>
      <c r="B669" s="85">
        <f>IFERROR(IF(OR(AND(ishod_substance!$O$1=3,OR(VLOOKUP('tbl2'!Y669,quide!A:G,7,0)=2,VLOOKUP('tbl2'!Y669,quide!A:G,7,0)=1)),AND(ishod_substance!$O$1=2,VLOOKUP('tbl2'!Y669,quide!A:I,9,0)=1)),1,0),0)</f>
        <v>0</v>
      </c>
      <c r="C669" s="5" t="e">
        <f>VLOOKUP(tbl2_2!A669,ishod_substance!A:P,2,0)</f>
        <v>#N/A</v>
      </c>
      <c r="D669" s="7" t="e">
        <f>VLOOKUP(tbl2_2!A669,ishod_substance!A:P,3,0)</f>
        <v>#N/A</v>
      </c>
      <c r="E669" s="5" t="e">
        <f>VLOOKUP(tbl2_2!A669,ishod_substance!A:P,11,0)</f>
        <v>#N/A</v>
      </c>
      <c r="F669" s="6" t="e">
        <f>VLOOKUP(tbl2_2!A669,ishod_substance!A:P,15,0)</f>
        <v>#N/A</v>
      </c>
      <c r="G669" s="6" t="e">
        <f>VLOOKUP(tbl2_2!A669,ishod_substance!A:P,12,0)&amp;"/"&amp;VLOOKUP(tbl2_2!A669,ishod_substance!A:P,14,0)</f>
        <v>#N/A</v>
      </c>
      <c r="H669" s="29" t="e">
        <f>VLOOKUP(tbl2_2!A669,ishod_substance!A:P,6,0)</f>
        <v>#N/A</v>
      </c>
      <c r="I669" s="10" t="e">
        <f>VLOOKUP(tbl2_2!A669,ishod_substance!A:P,15,0)</f>
        <v>#N/A</v>
      </c>
      <c r="J669" s="10" t="e">
        <f>VLOOKUP(tbl2_2!A669,ishod_substance!A:P,5,0)</f>
        <v>#N/A</v>
      </c>
      <c r="K669" s="84" t="e">
        <f>VLOOKUP(tbl2_2!A669,ishod_substance!A:Q,17,0)</f>
        <v>#N/A</v>
      </c>
      <c r="L669" s="84" t="e">
        <f>VLOOKUP(tbl2_2!A669,ishod_substance!A:R,18,0)</f>
        <v>#N/A</v>
      </c>
      <c r="M669" s="165" t="e">
        <f>VLOOKUP(tbl2_2!A669,ishod_substance!A:AD,28,0)</f>
        <v>#N/A</v>
      </c>
      <c r="N669" s="4" t="e">
        <f>VLOOKUP(tbl2_2!A669,ishod_substance!A:AD,20,0)</f>
        <v>#N/A</v>
      </c>
      <c r="O669" s="4" t="e">
        <f>VLOOKUP(tbl2_2!A669,ishod_substance!A:AD,21,0)</f>
        <v>#N/A</v>
      </c>
      <c r="P669" s="4" t="e">
        <f>VLOOKUP(tbl2_2!A669,ishod_substance!A:AD,22,0)</f>
        <v>#N/A</v>
      </c>
      <c r="Q669" s="4" t="e">
        <f>VLOOKUP(tbl2_2!A669,ishod_substance!A:AD,23,0)</f>
        <v>#N/A</v>
      </c>
      <c r="R669" s="4" t="e">
        <f>VLOOKUP(tbl2_2!A669,ishod_substance!A:AD,24,0)</f>
        <v>#N/A</v>
      </c>
      <c r="S669" s="4" t="e">
        <f>VLOOKUP(tbl2_2!A669,ishod_substance!A:AD,25,0)</f>
        <v>#N/A</v>
      </c>
      <c r="T669" s="4" t="e">
        <f>VLOOKUP(tbl2_2!A669,ishod_substance!A:AD,26,0)</f>
        <v>#N/A</v>
      </c>
      <c r="U669" s="4" t="e">
        <f>VLOOKUP(tbl2_2!A669,ishod_substance!A:AD,27,0)</f>
        <v>#N/A</v>
      </c>
      <c r="V669" s="166" t="e">
        <f>VLOOKUP(tbl2_2!A669,ishod_substance!A:AD,29,0)</f>
        <v>#N/A</v>
      </c>
      <c r="W669" s="166" t="e">
        <f>VLOOKUP(tbl2_2!A669,ishod_substance!A:AD,29,0)</f>
        <v>#N/A</v>
      </c>
      <c r="X669" s="4" t="e">
        <f>VLOOKUP(tbl2_2!A669,ishod_substance!A:AD,30,0)</f>
        <v>#N/A</v>
      </c>
      <c r="Y669" s="10" t="e">
        <f>VLOOKUP(tbl2_2!A669,ishod_substance!A:AD,7,0)</f>
        <v>#N/A</v>
      </c>
      <c r="Z669" s="9" t="e">
        <f>VLOOKUP(Y669,quide!$A$2:$B$1006,2,0)</f>
        <v>#N/A</v>
      </c>
      <c r="AA669" s="4" t="e">
        <f>VLOOKUP(Y669,quide!$A$2:$J$1006,10,0)</f>
        <v>#N/A</v>
      </c>
      <c r="AB669" s="50" t="e">
        <f>VLOOKUP(tbl2_2!A669,ishod_substance!A:AD,8,0)</f>
        <v>#N/A</v>
      </c>
      <c r="AC669" s="28" t="e">
        <f t="shared" si="11"/>
        <v>#N/A</v>
      </c>
      <c r="AD669" s="27" t="e">
        <f>VLOOKUP(tbl2_2!A669,ishod_substance!A:AD,9,0)</f>
        <v>#N/A</v>
      </c>
      <c r="AE669" s="8" t="e">
        <f>VLOOKUP(tbl2_2!A669,ishod_substance!A:AD,9,0)</f>
        <v>#N/A</v>
      </c>
      <c r="AF669" s="12"/>
    </row>
    <row r="670" spans="1:32" hidden="1" x14ac:dyDescent="0.25">
      <c r="A670">
        <v>662</v>
      </c>
      <c r="B670" s="85">
        <f>IFERROR(IF(OR(AND(ishod_substance!$O$1=3,OR(VLOOKUP('tbl2'!Y670,quide!A:G,7,0)=2,VLOOKUP('tbl2'!Y670,quide!A:G,7,0)=1)),AND(ishod_substance!$O$1=2,VLOOKUP('tbl2'!Y670,quide!A:I,9,0)=1)),1,0),0)</f>
        <v>0</v>
      </c>
      <c r="C670" s="5" t="e">
        <f>VLOOKUP(tbl2_2!A670,ishod_substance!A:P,2,0)</f>
        <v>#N/A</v>
      </c>
      <c r="D670" s="7" t="e">
        <f>VLOOKUP(tbl2_2!A670,ishod_substance!A:P,3,0)</f>
        <v>#N/A</v>
      </c>
      <c r="E670" s="5" t="e">
        <f>VLOOKUP(tbl2_2!A670,ishod_substance!A:P,11,0)</f>
        <v>#N/A</v>
      </c>
      <c r="F670" s="6" t="e">
        <f>VLOOKUP(tbl2_2!A670,ishod_substance!A:P,15,0)</f>
        <v>#N/A</v>
      </c>
      <c r="G670" s="6" t="e">
        <f>VLOOKUP(tbl2_2!A670,ishod_substance!A:P,12,0)&amp;"/"&amp;VLOOKUP(tbl2_2!A670,ishod_substance!A:P,14,0)</f>
        <v>#N/A</v>
      </c>
      <c r="H670" s="29" t="e">
        <f>VLOOKUP(tbl2_2!A670,ishod_substance!A:P,6,0)</f>
        <v>#N/A</v>
      </c>
      <c r="I670" s="10" t="e">
        <f>VLOOKUP(tbl2_2!A670,ishod_substance!A:P,15,0)</f>
        <v>#N/A</v>
      </c>
      <c r="J670" s="10" t="e">
        <f>VLOOKUP(tbl2_2!A670,ishod_substance!A:P,5,0)</f>
        <v>#N/A</v>
      </c>
      <c r="K670" s="84" t="e">
        <f>VLOOKUP(tbl2_2!A670,ishod_substance!A:Q,17,0)</f>
        <v>#N/A</v>
      </c>
      <c r="L670" s="84" t="e">
        <f>VLOOKUP(tbl2_2!A670,ishod_substance!A:R,18,0)</f>
        <v>#N/A</v>
      </c>
      <c r="M670" s="165" t="e">
        <f>VLOOKUP(tbl2_2!A670,ishod_substance!A:AD,28,0)</f>
        <v>#N/A</v>
      </c>
      <c r="N670" s="4" t="e">
        <f>VLOOKUP(tbl2_2!A670,ishod_substance!A:AD,20,0)</f>
        <v>#N/A</v>
      </c>
      <c r="O670" s="4" t="e">
        <f>VLOOKUP(tbl2_2!A670,ishod_substance!A:AD,21,0)</f>
        <v>#N/A</v>
      </c>
      <c r="P670" s="4" t="e">
        <f>VLOOKUP(tbl2_2!A670,ishod_substance!A:AD,22,0)</f>
        <v>#N/A</v>
      </c>
      <c r="Q670" s="4" t="e">
        <f>VLOOKUP(tbl2_2!A670,ishod_substance!A:AD,23,0)</f>
        <v>#N/A</v>
      </c>
      <c r="R670" s="4" t="e">
        <f>VLOOKUP(tbl2_2!A670,ishod_substance!A:AD,24,0)</f>
        <v>#N/A</v>
      </c>
      <c r="S670" s="4" t="e">
        <f>VLOOKUP(tbl2_2!A670,ishod_substance!A:AD,25,0)</f>
        <v>#N/A</v>
      </c>
      <c r="T670" s="4" t="e">
        <f>VLOOKUP(tbl2_2!A670,ishod_substance!A:AD,26,0)</f>
        <v>#N/A</v>
      </c>
      <c r="U670" s="4" t="e">
        <f>VLOOKUP(tbl2_2!A670,ishod_substance!A:AD,27,0)</f>
        <v>#N/A</v>
      </c>
      <c r="V670" s="166" t="e">
        <f>VLOOKUP(tbl2_2!A670,ishod_substance!A:AD,29,0)</f>
        <v>#N/A</v>
      </c>
      <c r="W670" s="166" t="e">
        <f>VLOOKUP(tbl2_2!A670,ishod_substance!A:AD,29,0)</f>
        <v>#N/A</v>
      </c>
      <c r="X670" s="4" t="e">
        <f>VLOOKUP(tbl2_2!A670,ishod_substance!A:AD,30,0)</f>
        <v>#N/A</v>
      </c>
      <c r="Y670" s="10" t="e">
        <f>VLOOKUP(tbl2_2!A670,ishod_substance!A:AD,7,0)</f>
        <v>#N/A</v>
      </c>
      <c r="Z670" s="9" t="e">
        <f>VLOOKUP(Y670,quide!$A$2:$B$1006,2,0)</f>
        <v>#N/A</v>
      </c>
      <c r="AA670" s="4" t="e">
        <f>VLOOKUP(Y670,quide!$A$2:$J$1006,10,0)</f>
        <v>#N/A</v>
      </c>
      <c r="AB670" s="50" t="e">
        <f>VLOOKUP(tbl2_2!A670,ishod_substance!A:AD,8,0)</f>
        <v>#N/A</v>
      </c>
      <c r="AC670" s="28" t="e">
        <f t="shared" si="11"/>
        <v>#N/A</v>
      </c>
      <c r="AD670" s="27" t="e">
        <f>VLOOKUP(tbl2_2!A670,ishod_substance!A:AD,9,0)</f>
        <v>#N/A</v>
      </c>
      <c r="AE670" s="8" t="e">
        <f>VLOOKUP(tbl2_2!A670,ishod_substance!A:AD,9,0)</f>
        <v>#N/A</v>
      </c>
      <c r="AF670" s="12"/>
    </row>
    <row r="671" spans="1:32" hidden="1" x14ac:dyDescent="0.25">
      <c r="A671">
        <v>663</v>
      </c>
      <c r="B671" s="85">
        <f>IFERROR(IF(OR(AND(ishod_substance!$O$1=3,OR(VLOOKUP('tbl2'!Y671,quide!A:G,7,0)=2,VLOOKUP('tbl2'!Y671,quide!A:G,7,0)=1)),AND(ishod_substance!$O$1=2,VLOOKUP('tbl2'!Y671,quide!A:I,9,0)=1)),1,0),0)</f>
        <v>0</v>
      </c>
      <c r="C671" s="5" t="e">
        <f>VLOOKUP(tbl2_2!A671,ishod_substance!A:P,2,0)</f>
        <v>#N/A</v>
      </c>
      <c r="D671" s="7" t="e">
        <f>VLOOKUP(tbl2_2!A671,ishod_substance!A:P,3,0)</f>
        <v>#N/A</v>
      </c>
      <c r="E671" s="5" t="e">
        <f>VLOOKUP(tbl2_2!A671,ishod_substance!A:P,11,0)</f>
        <v>#N/A</v>
      </c>
      <c r="F671" s="6" t="e">
        <f>VLOOKUP(tbl2_2!A671,ishod_substance!A:P,15,0)</f>
        <v>#N/A</v>
      </c>
      <c r="G671" s="6" t="e">
        <f>VLOOKUP(tbl2_2!A671,ishod_substance!A:P,12,0)&amp;"/"&amp;VLOOKUP(tbl2_2!A671,ishod_substance!A:P,14,0)</f>
        <v>#N/A</v>
      </c>
      <c r="H671" s="29" t="e">
        <f>VLOOKUP(tbl2_2!A671,ishod_substance!A:P,6,0)</f>
        <v>#N/A</v>
      </c>
      <c r="I671" s="10" t="e">
        <f>VLOOKUP(tbl2_2!A671,ishod_substance!A:P,15,0)</f>
        <v>#N/A</v>
      </c>
      <c r="J671" s="10" t="e">
        <f>VLOOKUP(tbl2_2!A671,ishod_substance!A:P,5,0)</f>
        <v>#N/A</v>
      </c>
      <c r="K671" s="84" t="e">
        <f>VLOOKUP(tbl2_2!A671,ishod_substance!A:Q,17,0)</f>
        <v>#N/A</v>
      </c>
      <c r="L671" s="84" t="e">
        <f>VLOOKUP(tbl2_2!A671,ishod_substance!A:R,18,0)</f>
        <v>#N/A</v>
      </c>
      <c r="M671" s="165" t="e">
        <f>VLOOKUP(tbl2_2!A671,ishod_substance!A:AD,28,0)</f>
        <v>#N/A</v>
      </c>
      <c r="N671" s="4" t="e">
        <f>VLOOKUP(tbl2_2!A671,ishod_substance!A:AD,20,0)</f>
        <v>#N/A</v>
      </c>
      <c r="O671" s="4" t="e">
        <f>VLOOKUP(tbl2_2!A671,ishod_substance!A:AD,21,0)</f>
        <v>#N/A</v>
      </c>
      <c r="P671" s="4" t="e">
        <f>VLOOKUP(tbl2_2!A671,ishod_substance!A:AD,22,0)</f>
        <v>#N/A</v>
      </c>
      <c r="Q671" s="4" t="e">
        <f>VLOOKUP(tbl2_2!A671,ishod_substance!A:AD,23,0)</f>
        <v>#N/A</v>
      </c>
      <c r="R671" s="4" t="e">
        <f>VLOOKUP(tbl2_2!A671,ishod_substance!A:AD,24,0)</f>
        <v>#N/A</v>
      </c>
      <c r="S671" s="4" t="e">
        <f>VLOOKUP(tbl2_2!A671,ishod_substance!A:AD,25,0)</f>
        <v>#N/A</v>
      </c>
      <c r="T671" s="4" t="e">
        <f>VLOOKUP(tbl2_2!A671,ishod_substance!A:AD,26,0)</f>
        <v>#N/A</v>
      </c>
      <c r="U671" s="4" t="e">
        <f>VLOOKUP(tbl2_2!A671,ishod_substance!A:AD,27,0)</f>
        <v>#N/A</v>
      </c>
      <c r="V671" s="166" t="e">
        <f>VLOOKUP(tbl2_2!A671,ishod_substance!A:AD,29,0)</f>
        <v>#N/A</v>
      </c>
      <c r="W671" s="166" t="e">
        <f>VLOOKUP(tbl2_2!A671,ishod_substance!A:AD,29,0)</f>
        <v>#N/A</v>
      </c>
      <c r="X671" s="4" t="e">
        <f>VLOOKUP(tbl2_2!A671,ishod_substance!A:AD,30,0)</f>
        <v>#N/A</v>
      </c>
      <c r="Y671" s="10" t="e">
        <f>VLOOKUP(tbl2_2!A671,ishod_substance!A:AD,7,0)</f>
        <v>#N/A</v>
      </c>
      <c r="Z671" s="9" t="e">
        <f>VLOOKUP(Y671,quide!$A$2:$B$1006,2,0)</f>
        <v>#N/A</v>
      </c>
      <c r="AA671" s="4" t="e">
        <f>VLOOKUP(Y671,quide!$A$2:$J$1006,10,0)</f>
        <v>#N/A</v>
      </c>
      <c r="AB671" s="50" t="e">
        <f>VLOOKUP(tbl2_2!A671,ishod_substance!A:AD,8,0)</f>
        <v>#N/A</v>
      </c>
      <c r="AC671" s="28" t="e">
        <f t="shared" si="11"/>
        <v>#N/A</v>
      </c>
      <c r="AD671" s="27" t="e">
        <f>VLOOKUP(tbl2_2!A671,ishod_substance!A:AD,9,0)</f>
        <v>#N/A</v>
      </c>
      <c r="AE671" s="8" t="e">
        <f>VLOOKUP(tbl2_2!A671,ishod_substance!A:AD,9,0)</f>
        <v>#N/A</v>
      </c>
      <c r="AF671" s="12"/>
    </row>
    <row r="672" spans="1:32" hidden="1" x14ac:dyDescent="0.25">
      <c r="A672">
        <v>664</v>
      </c>
      <c r="B672" s="85">
        <f>IFERROR(IF(OR(AND(ishod_substance!$O$1=3,OR(VLOOKUP('tbl2'!Y672,quide!A:G,7,0)=2,VLOOKUP('tbl2'!Y672,quide!A:G,7,0)=1)),AND(ishod_substance!$O$1=2,VLOOKUP('tbl2'!Y672,quide!A:I,9,0)=1)),1,0),0)</f>
        <v>0</v>
      </c>
      <c r="C672" s="5" t="e">
        <f>VLOOKUP(tbl2_2!A672,ishod_substance!A:P,2,0)</f>
        <v>#N/A</v>
      </c>
      <c r="D672" s="7" t="e">
        <f>VLOOKUP(tbl2_2!A672,ishod_substance!A:P,3,0)</f>
        <v>#N/A</v>
      </c>
      <c r="E672" s="5" t="e">
        <f>VLOOKUP(tbl2_2!A672,ishod_substance!A:P,11,0)</f>
        <v>#N/A</v>
      </c>
      <c r="F672" s="6" t="e">
        <f>VLOOKUP(tbl2_2!A672,ishod_substance!A:P,15,0)</f>
        <v>#N/A</v>
      </c>
      <c r="G672" s="6" t="e">
        <f>VLOOKUP(tbl2_2!A672,ishod_substance!A:P,12,0)&amp;"/"&amp;VLOOKUP(tbl2_2!A672,ishod_substance!A:P,14,0)</f>
        <v>#N/A</v>
      </c>
      <c r="H672" s="29" t="e">
        <f>VLOOKUP(tbl2_2!A672,ishod_substance!A:P,6,0)</f>
        <v>#N/A</v>
      </c>
      <c r="I672" s="10" t="e">
        <f>VLOOKUP(tbl2_2!A672,ishod_substance!A:P,15,0)</f>
        <v>#N/A</v>
      </c>
      <c r="J672" s="10" t="e">
        <f>VLOOKUP(tbl2_2!A672,ishod_substance!A:P,5,0)</f>
        <v>#N/A</v>
      </c>
      <c r="K672" s="84" t="e">
        <f>VLOOKUP(tbl2_2!A672,ishod_substance!A:Q,17,0)</f>
        <v>#N/A</v>
      </c>
      <c r="L672" s="84" t="e">
        <f>VLOOKUP(tbl2_2!A672,ishod_substance!A:R,18,0)</f>
        <v>#N/A</v>
      </c>
      <c r="M672" s="165" t="e">
        <f>VLOOKUP(tbl2_2!A672,ishod_substance!A:AD,28,0)</f>
        <v>#N/A</v>
      </c>
      <c r="N672" s="4" t="e">
        <f>VLOOKUP(tbl2_2!A672,ishod_substance!A:AD,20,0)</f>
        <v>#N/A</v>
      </c>
      <c r="O672" s="4" t="e">
        <f>VLOOKUP(tbl2_2!A672,ishod_substance!A:AD,21,0)</f>
        <v>#N/A</v>
      </c>
      <c r="P672" s="4" t="e">
        <f>VLOOKUP(tbl2_2!A672,ishod_substance!A:AD,22,0)</f>
        <v>#N/A</v>
      </c>
      <c r="Q672" s="4" t="e">
        <f>VLOOKUP(tbl2_2!A672,ishod_substance!A:AD,23,0)</f>
        <v>#N/A</v>
      </c>
      <c r="R672" s="4" t="e">
        <f>VLOOKUP(tbl2_2!A672,ishod_substance!A:AD,24,0)</f>
        <v>#N/A</v>
      </c>
      <c r="S672" s="4" t="e">
        <f>VLOOKUP(tbl2_2!A672,ishod_substance!A:AD,25,0)</f>
        <v>#N/A</v>
      </c>
      <c r="T672" s="4" t="e">
        <f>VLOOKUP(tbl2_2!A672,ishod_substance!A:AD,26,0)</f>
        <v>#N/A</v>
      </c>
      <c r="U672" s="4" t="e">
        <f>VLOOKUP(tbl2_2!A672,ishod_substance!A:AD,27,0)</f>
        <v>#N/A</v>
      </c>
      <c r="V672" s="166" t="e">
        <f>VLOOKUP(tbl2_2!A672,ishod_substance!A:AD,29,0)</f>
        <v>#N/A</v>
      </c>
      <c r="W672" s="166" t="e">
        <f>VLOOKUP(tbl2_2!A672,ishod_substance!A:AD,29,0)</f>
        <v>#N/A</v>
      </c>
      <c r="X672" s="4" t="e">
        <f>VLOOKUP(tbl2_2!A672,ishod_substance!A:AD,30,0)</f>
        <v>#N/A</v>
      </c>
      <c r="Y672" s="10" t="e">
        <f>VLOOKUP(tbl2_2!A672,ishod_substance!A:AD,7,0)</f>
        <v>#N/A</v>
      </c>
      <c r="Z672" s="9" t="e">
        <f>VLOOKUP(Y672,quide!$A$2:$B$1006,2,0)</f>
        <v>#N/A</v>
      </c>
      <c r="AA672" s="4" t="e">
        <f>VLOOKUP(Y672,quide!$A$2:$J$1006,10,0)</f>
        <v>#N/A</v>
      </c>
      <c r="AB672" s="50" t="e">
        <f>VLOOKUP(tbl2_2!A672,ishod_substance!A:AD,8,0)</f>
        <v>#N/A</v>
      </c>
      <c r="AC672" s="28" t="e">
        <f t="shared" si="11"/>
        <v>#N/A</v>
      </c>
      <c r="AD672" s="27" t="e">
        <f>VLOOKUP(tbl2_2!A672,ishod_substance!A:AD,9,0)</f>
        <v>#N/A</v>
      </c>
      <c r="AE672" s="8" t="e">
        <f>VLOOKUP(tbl2_2!A672,ishod_substance!A:AD,9,0)</f>
        <v>#N/A</v>
      </c>
      <c r="AF672" s="12"/>
    </row>
    <row r="673" spans="1:32" hidden="1" x14ac:dyDescent="0.25">
      <c r="A673">
        <v>665</v>
      </c>
      <c r="B673" s="85">
        <f>IFERROR(IF(OR(AND(ishod_substance!$O$1=3,OR(VLOOKUP('tbl2'!Y673,quide!A:G,7,0)=2,VLOOKUP('tbl2'!Y673,quide!A:G,7,0)=1)),AND(ishod_substance!$O$1=2,VLOOKUP('tbl2'!Y673,quide!A:I,9,0)=1)),1,0),0)</f>
        <v>0</v>
      </c>
      <c r="C673" s="5" t="e">
        <f>VLOOKUP(tbl2_2!A673,ishod_substance!A:P,2,0)</f>
        <v>#N/A</v>
      </c>
      <c r="D673" s="7" t="e">
        <f>VLOOKUP(tbl2_2!A673,ishod_substance!A:P,3,0)</f>
        <v>#N/A</v>
      </c>
      <c r="E673" s="5" t="e">
        <f>VLOOKUP(tbl2_2!A673,ishod_substance!A:P,11,0)</f>
        <v>#N/A</v>
      </c>
      <c r="F673" s="6" t="e">
        <f>VLOOKUP(tbl2_2!A673,ishod_substance!A:P,15,0)</f>
        <v>#N/A</v>
      </c>
      <c r="G673" s="6" t="e">
        <f>VLOOKUP(tbl2_2!A673,ishod_substance!A:P,12,0)&amp;"/"&amp;VLOOKUP(tbl2_2!A673,ishod_substance!A:P,14,0)</f>
        <v>#N/A</v>
      </c>
      <c r="H673" s="29" t="e">
        <f>VLOOKUP(tbl2_2!A673,ishod_substance!A:P,6,0)</f>
        <v>#N/A</v>
      </c>
      <c r="I673" s="10" t="e">
        <f>VLOOKUP(tbl2_2!A673,ishod_substance!A:P,15,0)</f>
        <v>#N/A</v>
      </c>
      <c r="J673" s="10" t="e">
        <f>VLOOKUP(tbl2_2!A673,ishod_substance!A:P,5,0)</f>
        <v>#N/A</v>
      </c>
      <c r="K673" s="84" t="e">
        <f>VLOOKUP(tbl2_2!A673,ishod_substance!A:Q,17,0)</f>
        <v>#N/A</v>
      </c>
      <c r="L673" s="84" t="e">
        <f>VLOOKUP(tbl2_2!A673,ishod_substance!A:R,18,0)</f>
        <v>#N/A</v>
      </c>
      <c r="M673" s="165" t="e">
        <f>VLOOKUP(tbl2_2!A673,ishod_substance!A:AD,28,0)</f>
        <v>#N/A</v>
      </c>
      <c r="N673" s="4" t="e">
        <f>VLOOKUP(tbl2_2!A673,ishod_substance!A:AD,20,0)</f>
        <v>#N/A</v>
      </c>
      <c r="O673" s="4" t="e">
        <f>VLOOKUP(tbl2_2!A673,ishod_substance!A:AD,21,0)</f>
        <v>#N/A</v>
      </c>
      <c r="P673" s="4" t="e">
        <f>VLOOKUP(tbl2_2!A673,ishod_substance!A:AD,22,0)</f>
        <v>#N/A</v>
      </c>
      <c r="Q673" s="4" t="e">
        <f>VLOOKUP(tbl2_2!A673,ishod_substance!A:AD,23,0)</f>
        <v>#N/A</v>
      </c>
      <c r="R673" s="4" t="e">
        <f>VLOOKUP(tbl2_2!A673,ishod_substance!A:AD,24,0)</f>
        <v>#N/A</v>
      </c>
      <c r="S673" s="4" t="e">
        <f>VLOOKUP(tbl2_2!A673,ishod_substance!A:AD,25,0)</f>
        <v>#N/A</v>
      </c>
      <c r="T673" s="4" t="e">
        <f>VLOOKUP(tbl2_2!A673,ishod_substance!A:AD,26,0)</f>
        <v>#N/A</v>
      </c>
      <c r="U673" s="4" t="e">
        <f>VLOOKUP(tbl2_2!A673,ishod_substance!A:AD,27,0)</f>
        <v>#N/A</v>
      </c>
      <c r="V673" s="166" t="e">
        <f>VLOOKUP(tbl2_2!A673,ishod_substance!A:AD,29,0)</f>
        <v>#N/A</v>
      </c>
      <c r="W673" s="166" t="e">
        <f>VLOOKUP(tbl2_2!A673,ishod_substance!A:AD,29,0)</f>
        <v>#N/A</v>
      </c>
      <c r="X673" s="4" t="e">
        <f>VLOOKUP(tbl2_2!A673,ishod_substance!A:AD,30,0)</f>
        <v>#N/A</v>
      </c>
      <c r="Y673" s="10" t="e">
        <f>VLOOKUP(tbl2_2!A673,ishod_substance!A:AD,7,0)</f>
        <v>#N/A</v>
      </c>
      <c r="Z673" s="9" t="e">
        <f>VLOOKUP(Y673,quide!$A$2:$B$1006,2,0)</f>
        <v>#N/A</v>
      </c>
      <c r="AA673" s="4" t="e">
        <f>VLOOKUP(Y673,quide!$A$2:$J$1006,10,0)</f>
        <v>#N/A</v>
      </c>
      <c r="AB673" s="50" t="e">
        <f>VLOOKUP(tbl2_2!A673,ishod_substance!A:AD,8,0)</f>
        <v>#N/A</v>
      </c>
      <c r="AC673" s="28" t="e">
        <f t="shared" si="11"/>
        <v>#N/A</v>
      </c>
      <c r="AD673" s="27" t="e">
        <f>VLOOKUP(tbl2_2!A673,ishod_substance!A:AD,9,0)</f>
        <v>#N/A</v>
      </c>
      <c r="AE673" s="8" t="e">
        <f>VLOOKUP(tbl2_2!A673,ishod_substance!A:AD,9,0)</f>
        <v>#N/A</v>
      </c>
      <c r="AF673" s="12"/>
    </row>
    <row r="674" spans="1:32" hidden="1" x14ac:dyDescent="0.25">
      <c r="A674">
        <v>666</v>
      </c>
      <c r="B674" s="85">
        <f>IFERROR(IF(OR(AND(ishod_substance!$O$1=3,OR(VLOOKUP('tbl2'!Y674,quide!A:G,7,0)=2,VLOOKUP('tbl2'!Y674,quide!A:G,7,0)=1)),AND(ishod_substance!$O$1=2,VLOOKUP('tbl2'!Y674,quide!A:I,9,0)=1)),1,0),0)</f>
        <v>0</v>
      </c>
      <c r="C674" s="5" t="e">
        <f>VLOOKUP(tbl2_2!A674,ishod_substance!A:P,2,0)</f>
        <v>#N/A</v>
      </c>
      <c r="D674" s="7" t="e">
        <f>VLOOKUP(tbl2_2!A674,ishod_substance!A:P,3,0)</f>
        <v>#N/A</v>
      </c>
      <c r="E674" s="5" t="e">
        <f>VLOOKUP(tbl2_2!A674,ishod_substance!A:P,11,0)</f>
        <v>#N/A</v>
      </c>
      <c r="F674" s="6" t="e">
        <f>VLOOKUP(tbl2_2!A674,ishod_substance!A:P,15,0)</f>
        <v>#N/A</v>
      </c>
      <c r="G674" s="6" t="e">
        <f>VLOOKUP(tbl2_2!A674,ishod_substance!A:P,12,0)&amp;"/"&amp;VLOOKUP(tbl2_2!A674,ishod_substance!A:P,14,0)</f>
        <v>#N/A</v>
      </c>
      <c r="H674" s="29" t="e">
        <f>VLOOKUP(tbl2_2!A674,ishod_substance!A:P,6,0)</f>
        <v>#N/A</v>
      </c>
      <c r="I674" s="10" t="e">
        <f>VLOOKUP(tbl2_2!A674,ishod_substance!A:P,15,0)</f>
        <v>#N/A</v>
      </c>
      <c r="J674" s="10" t="e">
        <f>VLOOKUP(tbl2_2!A674,ishod_substance!A:P,5,0)</f>
        <v>#N/A</v>
      </c>
      <c r="K674" s="84" t="e">
        <f>VLOOKUP(tbl2_2!A674,ishod_substance!A:Q,17,0)</f>
        <v>#N/A</v>
      </c>
      <c r="L674" s="84" t="e">
        <f>VLOOKUP(tbl2_2!A674,ishod_substance!A:R,18,0)</f>
        <v>#N/A</v>
      </c>
      <c r="M674" s="165" t="e">
        <f>VLOOKUP(tbl2_2!A674,ishod_substance!A:AD,28,0)</f>
        <v>#N/A</v>
      </c>
      <c r="N674" s="4" t="e">
        <f>VLOOKUP(tbl2_2!A674,ishod_substance!A:AD,20,0)</f>
        <v>#N/A</v>
      </c>
      <c r="O674" s="4" t="e">
        <f>VLOOKUP(tbl2_2!A674,ishod_substance!A:AD,21,0)</f>
        <v>#N/A</v>
      </c>
      <c r="P674" s="4" t="e">
        <f>VLOOKUP(tbl2_2!A674,ishod_substance!A:AD,22,0)</f>
        <v>#N/A</v>
      </c>
      <c r="Q674" s="4" t="e">
        <f>VLOOKUP(tbl2_2!A674,ishod_substance!A:AD,23,0)</f>
        <v>#N/A</v>
      </c>
      <c r="R674" s="4" t="e">
        <f>VLOOKUP(tbl2_2!A674,ishod_substance!A:AD,24,0)</f>
        <v>#N/A</v>
      </c>
      <c r="S674" s="4" t="e">
        <f>VLOOKUP(tbl2_2!A674,ishod_substance!A:AD,25,0)</f>
        <v>#N/A</v>
      </c>
      <c r="T674" s="4" t="e">
        <f>VLOOKUP(tbl2_2!A674,ishod_substance!A:AD,26,0)</f>
        <v>#N/A</v>
      </c>
      <c r="U674" s="4" t="e">
        <f>VLOOKUP(tbl2_2!A674,ishod_substance!A:AD,27,0)</f>
        <v>#N/A</v>
      </c>
      <c r="V674" s="166" t="e">
        <f>VLOOKUP(tbl2_2!A674,ishod_substance!A:AD,29,0)</f>
        <v>#N/A</v>
      </c>
      <c r="W674" s="166" t="e">
        <f>VLOOKUP(tbl2_2!A674,ishod_substance!A:AD,29,0)</f>
        <v>#N/A</v>
      </c>
      <c r="X674" s="4" t="e">
        <f>VLOOKUP(tbl2_2!A674,ishod_substance!A:AD,30,0)</f>
        <v>#N/A</v>
      </c>
      <c r="Y674" s="10" t="e">
        <f>VLOOKUP(tbl2_2!A674,ishod_substance!A:AD,7,0)</f>
        <v>#N/A</v>
      </c>
      <c r="Z674" s="9" t="e">
        <f>VLOOKUP(Y674,quide!$A$2:$B$1006,2,0)</f>
        <v>#N/A</v>
      </c>
      <c r="AA674" s="4" t="e">
        <f>VLOOKUP(Y674,quide!$A$2:$J$1006,10,0)</f>
        <v>#N/A</v>
      </c>
      <c r="AB674" s="50" t="e">
        <f>VLOOKUP(tbl2_2!A674,ishod_substance!A:AD,8,0)</f>
        <v>#N/A</v>
      </c>
      <c r="AC674" s="28" t="e">
        <f t="shared" si="11"/>
        <v>#N/A</v>
      </c>
      <c r="AD674" s="27" t="e">
        <f>VLOOKUP(tbl2_2!A674,ishod_substance!A:AD,9,0)</f>
        <v>#N/A</v>
      </c>
      <c r="AE674" s="8" t="e">
        <f>VLOOKUP(tbl2_2!A674,ishod_substance!A:AD,9,0)</f>
        <v>#N/A</v>
      </c>
      <c r="AF674" s="12"/>
    </row>
    <row r="675" spans="1:32" hidden="1" x14ac:dyDescent="0.25">
      <c r="A675">
        <v>667</v>
      </c>
      <c r="B675" s="85">
        <f>IFERROR(IF(OR(AND(ishod_substance!$O$1=3,OR(VLOOKUP('tbl2'!Y675,quide!A:G,7,0)=2,VLOOKUP('tbl2'!Y675,quide!A:G,7,0)=1)),AND(ishod_substance!$O$1=2,VLOOKUP('tbl2'!Y675,quide!A:I,9,0)=1)),1,0),0)</f>
        <v>0</v>
      </c>
      <c r="C675" s="5" t="e">
        <f>VLOOKUP(tbl2_2!A675,ishod_substance!A:P,2,0)</f>
        <v>#N/A</v>
      </c>
      <c r="D675" s="7" t="e">
        <f>VLOOKUP(tbl2_2!A675,ishod_substance!A:P,3,0)</f>
        <v>#N/A</v>
      </c>
      <c r="E675" s="5" t="e">
        <f>VLOOKUP(tbl2_2!A675,ishod_substance!A:P,11,0)</f>
        <v>#N/A</v>
      </c>
      <c r="F675" s="6" t="e">
        <f>VLOOKUP(tbl2_2!A675,ishod_substance!A:P,15,0)</f>
        <v>#N/A</v>
      </c>
      <c r="G675" s="6" t="e">
        <f>VLOOKUP(tbl2_2!A675,ishod_substance!A:P,12,0)&amp;"/"&amp;VLOOKUP(tbl2_2!A675,ishod_substance!A:P,14,0)</f>
        <v>#N/A</v>
      </c>
      <c r="H675" s="29" t="e">
        <f>VLOOKUP(tbl2_2!A675,ishod_substance!A:P,6,0)</f>
        <v>#N/A</v>
      </c>
      <c r="I675" s="10" t="e">
        <f>VLOOKUP(tbl2_2!A675,ishod_substance!A:P,15,0)</f>
        <v>#N/A</v>
      </c>
      <c r="J675" s="10" t="e">
        <f>VLOOKUP(tbl2_2!A675,ishod_substance!A:P,5,0)</f>
        <v>#N/A</v>
      </c>
      <c r="K675" s="84" t="e">
        <f>VLOOKUP(tbl2_2!A675,ishod_substance!A:Q,17,0)</f>
        <v>#N/A</v>
      </c>
      <c r="L675" s="84" t="e">
        <f>VLOOKUP(tbl2_2!A675,ishod_substance!A:R,18,0)</f>
        <v>#N/A</v>
      </c>
      <c r="M675" s="165" t="e">
        <f>VLOOKUP(tbl2_2!A675,ishod_substance!A:AD,28,0)</f>
        <v>#N/A</v>
      </c>
      <c r="N675" s="4" t="e">
        <f>VLOOKUP(tbl2_2!A675,ishod_substance!A:AD,20,0)</f>
        <v>#N/A</v>
      </c>
      <c r="O675" s="4" t="e">
        <f>VLOOKUP(tbl2_2!A675,ishod_substance!A:AD,21,0)</f>
        <v>#N/A</v>
      </c>
      <c r="P675" s="4" t="e">
        <f>VLOOKUP(tbl2_2!A675,ishod_substance!A:AD,22,0)</f>
        <v>#N/A</v>
      </c>
      <c r="Q675" s="4" t="e">
        <f>VLOOKUP(tbl2_2!A675,ishod_substance!A:AD,23,0)</f>
        <v>#N/A</v>
      </c>
      <c r="R675" s="4" t="e">
        <f>VLOOKUP(tbl2_2!A675,ishod_substance!A:AD,24,0)</f>
        <v>#N/A</v>
      </c>
      <c r="S675" s="4" t="e">
        <f>VLOOKUP(tbl2_2!A675,ishod_substance!A:AD,25,0)</f>
        <v>#N/A</v>
      </c>
      <c r="T675" s="4" t="e">
        <f>VLOOKUP(tbl2_2!A675,ishod_substance!A:AD,26,0)</f>
        <v>#N/A</v>
      </c>
      <c r="U675" s="4" t="e">
        <f>VLOOKUP(tbl2_2!A675,ishod_substance!A:AD,27,0)</f>
        <v>#N/A</v>
      </c>
      <c r="V675" s="166" t="e">
        <f>VLOOKUP(tbl2_2!A675,ishod_substance!A:AD,29,0)</f>
        <v>#N/A</v>
      </c>
      <c r="W675" s="166" t="e">
        <f>VLOOKUP(tbl2_2!A675,ishod_substance!A:AD,29,0)</f>
        <v>#N/A</v>
      </c>
      <c r="X675" s="4" t="e">
        <f>VLOOKUP(tbl2_2!A675,ishod_substance!A:AD,30,0)</f>
        <v>#N/A</v>
      </c>
      <c r="Y675" s="10" t="e">
        <f>VLOOKUP(tbl2_2!A675,ishod_substance!A:AD,7,0)</f>
        <v>#N/A</v>
      </c>
      <c r="Z675" s="9" t="e">
        <f>VLOOKUP(Y675,quide!$A$2:$B$1006,2,0)</f>
        <v>#N/A</v>
      </c>
      <c r="AA675" s="4" t="e">
        <f>VLOOKUP(Y675,quide!$A$2:$J$1006,10,0)</f>
        <v>#N/A</v>
      </c>
      <c r="AB675" s="50" t="e">
        <f>VLOOKUP(tbl2_2!A675,ishod_substance!A:AD,8,0)</f>
        <v>#N/A</v>
      </c>
      <c r="AC675" s="28" t="e">
        <f t="shared" si="11"/>
        <v>#N/A</v>
      </c>
      <c r="AD675" s="27" t="e">
        <f>VLOOKUP(tbl2_2!A675,ishod_substance!A:AD,9,0)</f>
        <v>#N/A</v>
      </c>
      <c r="AE675" s="8" t="e">
        <f>VLOOKUP(tbl2_2!A675,ishod_substance!A:AD,9,0)</f>
        <v>#N/A</v>
      </c>
      <c r="AF675" s="12"/>
    </row>
    <row r="676" spans="1:32" hidden="1" x14ac:dyDescent="0.25">
      <c r="A676">
        <v>668</v>
      </c>
      <c r="B676" s="85">
        <f>IFERROR(IF(OR(AND(ishod_substance!$O$1=3,OR(VLOOKUP('tbl2'!Y676,quide!A:G,7,0)=2,VLOOKUP('tbl2'!Y676,quide!A:G,7,0)=1)),AND(ishod_substance!$O$1=2,VLOOKUP('tbl2'!Y676,quide!A:I,9,0)=1)),1,0),0)</f>
        <v>0</v>
      </c>
      <c r="C676" s="5" t="e">
        <f>VLOOKUP(tbl2_2!A676,ishod_substance!A:P,2,0)</f>
        <v>#N/A</v>
      </c>
      <c r="D676" s="7" t="e">
        <f>VLOOKUP(tbl2_2!A676,ishod_substance!A:P,3,0)</f>
        <v>#N/A</v>
      </c>
      <c r="E676" s="5" t="e">
        <f>VLOOKUP(tbl2_2!A676,ishod_substance!A:P,11,0)</f>
        <v>#N/A</v>
      </c>
      <c r="F676" s="6" t="e">
        <f>VLOOKUP(tbl2_2!A676,ishod_substance!A:P,15,0)</f>
        <v>#N/A</v>
      </c>
      <c r="G676" s="6" t="e">
        <f>VLOOKUP(tbl2_2!A676,ishod_substance!A:P,12,0)&amp;"/"&amp;VLOOKUP(tbl2_2!A676,ishod_substance!A:P,14,0)</f>
        <v>#N/A</v>
      </c>
      <c r="H676" s="29" t="e">
        <f>VLOOKUP(tbl2_2!A676,ishod_substance!A:P,6,0)</f>
        <v>#N/A</v>
      </c>
      <c r="I676" s="10" t="e">
        <f>VLOOKUP(tbl2_2!A676,ishod_substance!A:P,15,0)</f>
        <v>#N/A</v>
      </c>
      <c r="J676" s="10" t="e">
        <f>VLOOKUP(tbl2_2!A676,ishod_substance!A:P,5,0)</f>
        <v>#N/A</v>
      </c>
      <c r="K676" s="84" t="e">
        <f>VLOOKUP(tbl2_2!A676,ishod_substance!A:Q,17,0)</f>
        <v>#N/A</v>
      </c>
      <c r="L676" s="84" t="e">
        <f>VLOOKUP(tbl2_2!A676,ishod_substance!A:R,18,0)</f>
        <v>#N/A</v>
      </c>
      <c r="M676" s="165" t="e">
        <f>VLOOKUP(tbl2_2!A676,ishod_substance!A:AD,28,0)</f>
        <v>#N/A</v>
      </c>
      <c r="N676" s="4" t="e">
        <f>VLOOKUP(tbl2_2!A676,ishod_substance!A:AD,20,0)</f>
        <v>#N/A</v>
      </c>
      <c r="O676" s="4" t="e">
        <f>VLOOKUP(tbl2_2!A676,ishod_substance!A:AD,21,0)</f>
        <v>#N/A</v>
      </c>
      <c r="P676" s="4" t="e">
        <f>VLOOKUP(tbl2_2!A676,ishod_substance!A:AD,22,0)</f>
        <v>#N/A</v>
      </c>
      <c r="Q676" s="4" t="e">
        <f>VLOOKUP(tbl2_2!A676,ishod_substance!A:AD,23,0)</f>
        <v>#N/A</v>
      </c>
      <c r="R676" s="4" t="e">
        <f>VLOOKUP(tbl2_2!A676,ishod_substance!A:AD,24,0)</f>
        <v>#N/A</v>
      </c>
      <c r="S676" s="4" t="e">
        <f>VLOOKUP(tbl2_2!A676,ishod_substance!A:AD,25,0)</f>
        <v>#N/A</v>
      </c>
      <c r="T676" s="4" t="e">
        <f>VLOOKUP(tbl2_2!A676,ishod_substance!A:AD,26,0)</f>
        <v>#N/A</v>
      </c>
      <c r="U676" s="4" t="e">
        <f>VLOOKUP(tbl2_2!A676,ishod_substance!A:AD,27,0)</f>
        <v>#N/A</v>
      </c>
      <c r="V676" s="166" t="e">
        <f>VLOOKUP(tbl2_2!A676,ishod_substance!A:AD,29,0)</f>
        <v>#N/A</v>
      </c>
      <c r="W676" s="166" t="e">
        <f>VLOOKUP(tbl2_2!A676,ishod_substance!A:AD,29,0)</f>
        <v>#N/A</v>
      </c>
      <c r="X676" s="4" t="e">
        <f>VLOOKUP(tbl2_2!A676,ishod_substance!A:AD,30,0)</f>
        <v>#N/A</v>
      </c>
      <c r="Y676" s="10" t="e">
        <f>VLOOKUP(tbl2_2!A676,ishod_substance!A:AD,7,0)</f>
        <v>#N/A</v>
      </c>
      <c r="Z676" s="9" t="e">
        <f>VLOOKUP(Y676,quide!$A$2:$B$1006,2,0)</f>
        <v>#N/A</v>
      </c>
      <c r="AA676" s="4" t="e">
        <f>VLOOKUP(Y676,quide!$A$2:$J$1006,10,0)</f>
        <v>#N/A</v>
      </c>
      <c r="AB676" s="50" t="e">
        <f>VLOOKUP(tbl2_2!A676,ishod_substance!A:AD,8,0)</f>
        <v>#N/A</v>
      </c>
      <c r="AC676" s="28" t="e">
        <f t="shared" si="11"/>
        <v>#N/A</v>
      </c>
      <c r="AD676" s="27" t="e">
        <f>VLOOKUP(tbl2_2!A676,ishod_substance!A:AD,9,0)</f>
        <v>#N/A</v>
      </c>
      <c r="AE676" s="8" t="e">
        <f>VLOOKUP(tbl2_2!A676,ishod_substance!A:AD,9,0)</f>
        <v>#N/A</v>
      </c>
      <c r="AF676" s="12"/>
    </row>
    <row r="677" spans="1:32" hidden="1" x14ac:dyDescent="0.25">
      <c r="A677">
        <v>669</v>
      </c>
      <c r="B677" s="85">
        <f>IFERROR(IF(OR(AND(ishod_substance!$O$1=3,OR(VLOOKUP('tbl2'!Y677,quide!A:G,7,0)=2,VLOOKUP('tbl2'!Y677,quide!A:G,7,0)=1)),AND(ishod_substance!$O$1=2,VLOOKUP('tbl2'!Y677,quide!A:I,9,0)=1)),1,0),0)</f>
        <v>0</v>
      </c>
      <c r="C677" s="5" t="e">
        <f>VLOOKUP(tbl2_2!A677,ishod_substance!A:P,2,0)</f>
        <v>#N/A</v>
      </c>
      <c r="D677" s="7" t="e">
        <f>VLOOKUP(tbl2_2!A677,ishod_substance!A:P,3,0)</f>
        <v>#N/A</v>
      </c>
      <c r="E677" s="5" t="e">
        <f>VLOOKUP(tbl2_2!A677,ishod_substance!A:P,11,0)</f>
        <v>#N/A</v>
      </c>
      <c r="F677" s="6" t="e">
        <f>VLOOKUP(tbl2_2!A677,ishod_substance!A:P,15,0)</f>
        <v>#N/A</v>
      </c>
      <c r="G677" s="6" t="e">
        <f>VLOOKUP(tbl2_2!A677,ishod_substance!A:P,12,0)&amp;"/"&amp;VLOOKUP(tbl2_2!A677,ishod_substance!A:P,14,0)</f>
        <v>#N/A</v>
      </c>
      <c r="H677" s="29" t="e">
        <f>VLOOKUP(tbl2_2!A677,ishod_substance!A:P,6,0)</f>
        <v>#N/A</v>
      </c>
      <c r="I677" s="10" t="e">
        <f>VLOOKUP(tbl2_2!A677,ishod_substance!A:P,15,0)</f>
        <v>#N/A</v>
      </c>
      <c r="J677" s="10" t="e">
        <f>VLOOKUP(tbl2_2!A677,ishod_substance!A:P,5,0)</f>
        <v>#N/A</v>
      </c>
      <c r="K677" s="84" t="e">
        <f>VLOOKUP(tbl2_2!A677,ishod_substance!A:Q,17,0)</f>
        <v>#N/A</v>
      </c>
      <c r="L677" s="84" t="e">
        <f>VLOOKUP(tbl2_2!A677,ishod_substance!A:R,18,0)</f>
        <v>#N/A</v>
      </c>
      <c r="M677" s="165" t="e">
        <f>VLOOKUP(tbl2_2!A677,ishod_substance!A:AD,28,0)</f>
        <v>#N/A</v>
      </c>
      <c r="N677" s="4" t="e">
        <f>VLOOKUP(tbl2_2!A677,ishod_substance!A:AD,20,0)</f>
        <v>#N/A</v>
      </c>
      <c r="O677" s="4" t="e">
        <f>VLOOKUP(tbl2_2!A677,ishod_substance!A:AD,21,0)</f>
        <v>#N/A</v>
      </c>
      <c r="P677" s="4" t="e">
        <f>VLOOKUP(tbl2_2!A677,ishod_substance!A:AD,22,0)</f>
        <v>#N/A</v>
      </c>
      <c r="Q677" s="4" t="e">
        <f>VLOOKUP(tbl2_2!A677,ishod_substance!A:AD,23,0)</f>
        <v>#N/A</v>
      </c>
      <c r="R677" s="4" t="e">
        <f>VLOOKUP(tbl2_2!A677,ishod_substance!A:AD,24,0)</f>
        <v>#N/A</v>
      </c>
      <c r="S677" s="4" t="e">
        <f>VLOOKUP(tbl2_2!A677,ishod_substance!A:AD,25,0)</f>
        <v>#N/A</v>
      </c>
      <c r="T677" s="4" t="e">
        <f>VLOOKUP(tbl2_2!A677,ishod_substance!A:AD,26,0)</f>
        <v>#N/A</v>
      </c>
      <c r="U677" s="4" t="e">
        <f>VLOOKUP(tbl2_2!A677,ishod_substance!A:AD,27,0)</f>
        <v>#N/A</v>
      </c>
      <c r="V677" s="166" t="e">
        <f>VLOOKUP(tbl2_2!A677,ishod_substance!A:AD,29,0)</f>
        <v>#N/A</v>
      </c>
      <c r="W677" s="166" t="e">
        <f>VLOOKUP(tbl2_2!A677,ishod_substance!A:AD,29,0)</f>
        <v>#N/A</v>
      </c>
      <c r="X677" s="4" t="e">
        <f>VLOOKUP(tbl2_2!A677,ishod_substance!A:AD,30,0)</f>
        <v>#N/A</v>
      </c>
      <c r="Y677" s="10" t="e">
        <f>VLOOKUP(tbl2_2!A677,ishod_substance!A:AD,7,0)</f>
        <v>#N/A</v>
      </c>
      <c r="Z677" s="9" t="e">
        <f>VLOOKUP(Y677,quide!$A$2:$B$1006,2,0)</f>
        <v>#N/A</v>
      </c>
      <c r="AA677" s="4" t="e">
        <f>VLOOKUP(Y677,quide!$A$2:$J$1006,10,0)</f>
        <v>#N/A</v>
      </c>
      <c r="AB677" s="50" t="e">
        <f>VLOOKUP(tbl2_2!A677,ishod_substance!A:AD,8,0)</f>
        <v>#N/A</v>
      </c>
      <c r="AC677" s="28" t="e">
        <f t="shared" si="11"/>
        <v>#N/A</v>
      </c>
      <c r="AD677" s="27" t="e">
        <f>VLOOKUP(tbl2_2!A677,ishod_substance!A:AD,9,0)</f>
        <v>#N/A</v>
      </c>
      <c r="AE677" s="8" t="e">
        <f>VLOOKUP(tbl2_2!A677,ishod_substance!A:AD,9,0)</f>
        <v>#N/A</v>
      </c>
      <c r="AF677" s="12"/>
    </row>
    <row r="678" spans="1:32" hidden="1" x14ac:dyDescent="0.25">
      <c r="A678">
        <v>670</v>
      </c>
      <c r="B678" s="85">
        <f>IFERROR(IF(OR(AND(ishod_substance!$O$1=3,OR(VLOOKUP('tbl2'!Y678,quide!A:G,7,0)=2,VLOOKUP('tbl2'!Y678,quide!A:G,7,0)=1)),AND(ishod_substance!$O$1=2,VLOOKUP('tbl2'!Y678,quide!A:I,9,0)=1)),1,0),0)</f>
        <v>0</v>
      </c>
      <c r="C678" s="5" t="e">
        <f>VLOOKUP(tbl2_2!A678,ishod_substance!A:P,2,0)</f>
        <v>#N/A</v>
      </c>
      <c r="D678" s="7" t="e">
        <f>VLOOKUP(tbl2_2!A678,ishod_substance!A:P,3,0)</f>
        <v>#N/A</v>
      </c>
      <c r="E678" s="5" t="e">
        <f>VLOOKUP(tbl2_2!A678,ishod_substance!A:P,11,0)</f>
        <v>#N/A</v>
      </c>
      <c r="F678" s="6" t="e">
        <f>VLOOKUP(tbl2_2!A678,ishod_substance!A:P,15,0)</f>
        <v>#N/A</v>
      </c>
      <c r="G678" s="6" t="e">
        <f>VLOOKUP(tbl2_2!A678,ishod_substance!A:P,12,0)&amp;"/"&amp;VLOOKUP(tbl2_2!A678,ishod_substance!A:P,14,0)</f>
        <v>#N/A</v>
      </c>
      <c r="H678" s="29" t="e">
        <f>VLOOKUP(tbl2_2!A678,ishod_substance!A:P,6,0)</f>
        <v>#N/A</v>
      </c>
      <c r="I678" s="10" t="e">
        <f>VLOOKUP(tbl2_2!A678,ishod_substance!A:P,15,0)</f>
        <v>#N/A</v>
      </c>
      <c r="J678" s="10" t="e">
        <f>VLOOKUP(tbl2_2!A678,ishod_substance!A:P,5,0)</f>
        <v>#N/A</v>
      </c>
      <c r="K678" s="84" t="e">
        <f>VLOOKUP(tbl2_2!A678,ishod_substance!A:Q,17,0)</f>
        <v>#N/A</v>
      </c>
      <c r="L678" s="84" t="e">
        <f>VLOOKUP(tbl2_2!A678,ishod_substance!A:R,18,0)</f>
        <v>#N/A</v>
      </c>
      <c r="M678" s="165" t="e">
        <f>VLOOKUP(tbl2_2!A678,ishod_substance!A:AD,28,0)</f>
        <v>#N/A</v>
      </c>
      <c r="N678" s="4" t="e">
        <f>VLOOKUP(tbl2_2!A678,ishod_substance!A:AD,20,0)</f>
        <v>#N/A</v>
      </c>
      <c r="O678" s="4" t="e">
        <f>VLOOKUP(tbl2_2!A678,ishod_substance!A:AD,21,0)</f>
        <v>#N/A</v>
      </c>
      <c r="P678" s="4" t="e">
        <f>VLOOKUP(tbl2_2!A678,ishod_substance!A:AD,22,0)</f>
        <v>#N/A</v>
      </c>
      <c r="Q678" s="4" t="e">
        <f>VLOOKUP(tbl2_2!A678,ishod_substance!A:AD,23,0)</f>
        <v>#N/A</v>
      </c>
      <c r="R678" s="4" t="e">
        <f>VLOOKUP(tbl2_2!A678,ishod_substance!A:AD,24,0)</f>
        <v>#N/A</v>
      </c>
      <c r="S678" s="4" t="e">
        <f>VLOOKUP(tbl2_2!A678,ishod_substance!A:AD,25,0)</f>
        <v>#N/A</v>
      </c>
      <c r="T678" s="4" t="e">
        <f>VLOOKUP(tbl2_2!A678,ishod_substance!A:AD,26,0)</f>
        <v>#N/A</v>
      </c>
      <c r="U678" s="4" t="e">
        <f>VLOOKUP(tbl2_2!A678,ishod_substance!A:AD,27,0)</f>
        <v>#N/A</v>
      </c>
      <c r="V678" s="166" t="e">
        <f>VLOOKUP(tbl2_2!A678,ishod_substance!A:AD,29,0)</f>
        <v>#N/A</v>
      </c>
      <c r="W678" s="166" t="e">
        <f>VLOOKUP(tbl2_2!A678,ishod_substance!A:AD,29,0)</f>
        <v>#N/A</v>
      </c>
      <c r="X678" s="4" t="e">
        <f>VLOOKUP(tbl2_2!A678,ishod_substance!A:AD,30,0)</f>
        <v>#N/A</v>
      </c>
      <c r="Y678" s="10" t="e">
        <f>VLOOKUP(tbl2_2!A678,ishod_substance!A:AD,7,0)</f>
        <v>#N/A</v>
      </c>
      <c r="Z678" s="9" t="e">
        <f>VLOOKUP(Y678,quide!$A$2:$B$1006,2,0)</f>
        <v>#N/A</v>
      </c>
      <c r="AA678" s="4" t="e">
        <f>VLOOKUP(Y678,quide!$A$2:$J$1006,10,0)</f>
        <v>#N/A</v>
      </c>
      <c r="AB678" s="50" t="e">
        <f>VLOOKUP(tbl2_2!A678,ishod_substance!A:AD,8,0)</f>
        <v>#N/A</v>
      </c>
      <c r="AC678" s="28" t="e">
        <f t="shared" si="11"/>
        <v>#N/A</v>
      </c>
      <c r="AD678" s="27" t="e">
        <f>VLOOKUP(tbl2_2!A678,ishod_substance!A:AD,9,0)</f>
        <v>#N/A</v>
      </c>
      <c r="AE678" s="8" t="e">
        <f>VLOOKUP(tbl2_2!A678,ishod_substance!A:AD,9,0)</f>
        <v>#N/A</v>
      </c>
      <c r="AF678" s="12"/>
    </row>
    <row r="679" spans="1:32" hidden="1" x14ac:dyDescent="0.25">
      <c r="A679">
        <v>671</v>
      </c>
      <c r="B679" s="85">
        <f>IFERROR(IF(OR(AND(ishod_substance!$O$1=3,OR(VLOOKUP('tbl2'!Y679,quide!A:G,7,0)=2,VLOOKUP('tbl2'!Y679,quide!A:G,7,0)=1)),AND(ishod_substance!$O$1=2,VLOOKUP('tbl2'!Y679,quide!A:I,9,0)=1)),1,0),0)</f>
        <v>0</v>
      </c>
      <c r="C679" s="5" t="e">
        <f>VLOOKUP(tbl2_2!A679,ishod_substance!A:P,2,0)</f>
        <v>#N/A</v>
      </c>
      <c r="D679" s="7" t="e">
        <f>VLOOKUP(tbl2_2!A679,ishod_substance!A:P,3,0)</f>
        <v>#N/A</v>
      </c>
      <c r="E679" s="5" t="e">
        <f>VLOOKUP(tbl2_2!A679,ishod_substance!A:P,11,0)</f>
        <v>#N/A</v>
      </c>
      <c r="F679" s="6" t="e">
        <f>VLOOKUP(tbl2_2!A679,ishod_substance!A:P,15,0)</f>
        <v>#N/A</v>
      </c>
      <c r="G679" s="6" t="e">
        <f>VLOOKUP(tbl2_2!A679,ishod_substance!A:P,12,0)&amp;"/"&amp;VLOOKUP(tbl2_2!A679,ishod_substance!A:P,14,0)</f>
        <v>#N/A</v>
      </c>
      <c r="H679" s="29" t="e">
        <f>VLOOKUP(tbl2_2!A679,ishod_substance!A:P,6,0)</f>
        <v>#N/A</v>
      </c>
      <c r="I679" s="10" t="e">
        <f>VLOOKUP(tbl2_2!A679,ishod_substance!A:P,15,0)</f>
        <v>#N/A</v>
      </c>
      <c r="J679" s="10" t="e">
        <f>VLOOKUP(tbl2_2!A679,ishod_substance!A:P,5,0)</f>
        <v>#N/A</v>
      </c>
      <c r="K679" s="84" t="e">
        <f>VLOOKUP(tbl2_2!A679,ishod_substance!A:Q,17,0)</f>
        <v>#N/A</v>
      </c>
      <c r="L679" s="84" t="e">
        <f>VLOOKUP(tbl2_2!A679,ishod_substance!A:R,18,0)</f>
        <v>#N/A</v>
      </c>
      <c r="M679" s="165" t="e">
        <f>VLOOKUP(tbl2_2!A679,ishod_substance!A:AD,28,0)</f>
        <v>#N/A</v>
      </c>
      <c r="N679" s="4" t="e">
        <f>VLOOKUP(tbl2_2!A679,ishod_substance!A:AD,20,0)</f>
        <v>#N/A</v>
      </c>
      <c r="O679" s="4" t="e">
        <f>VLOOKUP(tbl2_2!A679,ishod_substance!A:AD,21,0)</f>
        <v>#N/A</v>
      </c>
      <c r="P679" s="4" t="e">
        <f>VLOOKUP(tbl2_2!A679,ishod_substance!A:AD,22,0)</f>
        <v>#N/A</v>
      </c>
      <c r="Q679" s="4" t="e">
        <f>VLOOKUP(tbl2_2!A679,ishod_substance!A:AD,23,0)</f>
        <v>#N/A</v>
      </c>
      <c r="R679" s="4" t="e">
        <f>VLOOKUP(tbl2_2!A679,ishod_substance!A:AD,24,0)</f>
        <v>#N/A</v>
      </c>
      <c r="S679" s="4" t="e">
        <f>VLOOKUP(tbl2_2!A679,ishod_substance!A:AD,25,0)</f>
        <v>#N/A</v>
      </c>
      <c r="T679" s="4" t="e">
        <f>VLOOKUP(tbl2_2!A679,ishod_substance!A:AD,26,0)</f>
        <v>#N/A</v>
      </c>
      <c r="U679" s="4" t="e">
        <f>VLOOKUP(tbl2_2!A679,ishod_substance!A:AD,27,0)</f>
        <v>#N/A</v>
      </c>
      <c r="V679" s="166" t="e">
        <f>VLOOKUP(tbl2_2!A679,ishod_substance!A:AD,29,0)</f>
        <v>#N/A</v>
      </c>
      <c r="W679" s="166" t="e">
        <f>VLOOKUP(tbl2_2!A679,ishod_substance!A:AD,29,0)</f>
        <v>#N/A</v>
      </c>
      <c r="X679" s="4" t="e">
        <f>VLOOKUP(tbl2_2!A679,ishod_substance!A:AD,30,0)</f>
        <v>#N/A</v>
      </c>
      <c r="Y679" s="10" t="e">
        <f>VLOOKUP(tbl2_2!A679,ishod_substance!A:AD,7,0)</f>
        <v>#N/A</v>
      </c>
      <c r="Z679" s="9" t="e">
        <f>VLOOKUP(Y679,quide!$A$2:$B$1006,2,0)</f>
        <v>#N/A</v>
      </c>
      <c r="AA679" s="4" t="e">
        <f>VLOOKUP(Y679,quide!$A$2:$J$1006,10,0)</f>
        <v>#N/A</v>
      </c>
      <c r="AB679" s="50" t="e">
        <f>VLOOKUP(tbl2_2!A679,ishod_substance!A:AD,8,0)</f>
        <v>#N/A</v>
      </c>
      <c r="AC679" s="28" t="e">
        <f t="shared" si="11"/>
        <v>#N/A</v>
      </c>
      <c r="AD679" s="27" t="e">
        <f>VLOOKUP(tbl2_2!A679,ishod_substance!A:AD,9,0)</f>
        <v>#N/A</v>
      </c>
      <c r="AE679" s="8" t="e">
        <f>VLOOKUP(tbl2_2!A679,ishod_substance!A:AD,9,0)</f>
        <v>#N/A</v>
      </c>
      <c r="AF679" s="12"/>
    </row>
    <row r="680" spans="1:32" hidden="1" x14ac:dyDescent="0.25">
      <c r="A680">
        <v>672</v>
      </c>
      <c r="B680" s="85">
        <f>IFERROR(IF(OR(AND(ishod_substance!$O$1=3,OR(VLOOKUP('tbl2'!Y680,quide!A:G,7,0)=2,VLOOKUP('tbl2'!Y680,quide!A:G,7,0)=1)),AND(ishod_substance!$O$1=2,VLOOKUP('tbl2'!Y680,quide!A:I,9,0)=1)),1,0),0)</f>
        <v>0</v>
      </c>
      <c r="C680" s="5" t="e">
        <f>VLOOKUP(tbl2_2!A680,ishod_substance!A:P,2,0)</f>
        <v>#N/A</v>
      </c>
      <c r="D680" s="7" t="e">
        <f>VLOOKUP(tbl2_2!A680,ishod_substance!A:P,3,0)</f>
        <v>#N/A</v>
      </c>
      <c r="E680" s="5" t="e">
        <f>VLOOKUP(tbl2_2!A680,ishod_substance!A:P,11,0)</f>
        <v>#N/A</v>
      </c>
      <c r="F680" s="6" t="e">
        <f>VLOOKUP(tbl2_2!A680,ishod_substance!A:P,15,0)</f>
        <v>#N/A</v>
      </c>
      <c r="G680" s="6" t="e">
        <f>VLOOKUP(tbl2_2!A680,ishod_substance!A:P,12,0)&amp;"/"&amp;VLOOKUP(tbl2_2!A680,ishod_substance!A:P,14,0)</f>
        <v>#N/A</v>
      </c>
      <c r="H680" s="29" t="e">
        <f>VLOOKUP(tbl2_2!A680,ishod_substance!A:P,6,0)</f>
        <v>#N/A</v>
      </c>
      <c r="I680" s="10" t="e">
        <f>VLOOKUP(tbl2_2!A680,ishod_substance!A:P,15,0)</f>
        <v>#N/A</v>
      </c>
      <c r="J680" s="10" t="e">
        <f>VLOOKUP(tbl2_2!A680,ishod_substance!A:P,5,0)</f>
        <v>#N/A</v>
      </c>
      <c r="K680" s="84" t="e">
        <f>VLOOKUP(tbl2_2!A680,ishod_substance!A:Q,17,0)</f>
        <v>#N/A</v>
      </c>
      <c r="L680" s="84" t="e">
        <f>VLOOKUP(tbl2_2!A680,ishod_substance!A:R,18,0)</f>
        <v>#N/A</v>
      </c>
      <c r="M680" s="165" t="e">
        <f>VLOOKUP(tbl2_2!A680,ishod_substance!A:AD,28,0)</f>
        <v>#N/A</v>
      </c>
      <c r="N680" s="4" t="e">
        <f>VLOOKUP(tbl2_2!A680,ishod_substance!A:AD,20,0)</f>
        <v>#N/A</v>
      </c>
      <c r="O680" s="4" t="e">
        <f>VLOOKUP(tbl2_2!A680,ishod_substance!A:AD,21,0)</f>
        <v>#N/A</v>
      </c>
      <c r="P680" s="4" t="e">
        <f>VLOOKUP(tbl2_2!A680,ishod_substance!A:AD,22,0)</f>
        <v>#N/A</v>
      </c>
      <c r="Q680" s="4" t="e">
        <f>VLOOKUP(tbl2_2!A680,ishod_substance!A:AD,23,0)</f>
        <v>#N/A</v>
      </c>
      <c r="R680" s="4" t="e">
        <f>VLOOKUP(tbl2_2!A680,ishod_substance!A:AD,24,0)</f>
        <v>#N/A</v>
      </c>
      <c r="S680" s="4" t="e">
        <f>VLOOKUP(tbl2_2!A680,ishod_substance!A:AD,25,0)</f>
        <v>#N/A</v>
      </c>
      <c r="T680" s="4" t="e">
        <f>VLOOKUP(tbl2_2!A680,ishod_substance!A:AD,26,0)</f>
        <v>#N/A</v>
      </c>
      <c r="U680" s="4" t="e">
        <f>VLOOKUP(tbl2_2!A680,ishod_substance!A:AD,27,0)</f>
        <v>#N/A</v>
      </c>
      <c r="V680" s="166" t="e">
        <f>VLOOKUP(tbl2_2!A680,ishod_substance!A:AD,29,0)</f>
        <v>#N/A</v>
      </c>
      <c r="W680" s="166" t="e">
        <f>VLOOKUP(tbl2_2!A680,ishod_substance!A:AD,29,0)</f>
        <v>#N/A</v>
      </c>
      <c r="X680" s="4" t="e">
        <f>VLOOKUP(tbl2_2!A680,ishod_substance!A:AD,30,0)</f>
        <v>#N/A</v>
      </c>
      <c r="Y680" s="10" t="e">
        <f>VLOOKUP(tbl2_2!A680,ishod_substance!A:AD,7,0)</f>
        <v>#N/A</v>
      </c>
      <c r="Z680" s="9" t="e">
        <f>VLOOKUP(Y680,quide!$A$2:$B$1006,2,0)</f>
        <v>#N/A</v>
      </c>
      <c r="AA680" s="4" t="e">
        <f>VLOOKUP(Y680,quide!$A$2:$J$1006,10,0)</f>
        <v>#N/A</v>
      </c>
      <c r="AB680" s="50" t="e">
        <f>VLOOKUP(tbl2_2!A680,ishod_substance!A:AD,8,0)</f>
        <v>#N/A</v>
      </c>
      <c r="AC680" s="28" t="e">
        <f t="shared" si="11"/>
        <v>#N/A</v>
      </c>
      <c r="AD680" s="27" t="e">
        <f>VLOOKUP(tbl2_2!A680,ishod_substance!A:AD,9,0)</f>
        <v>#N/A</v>
      </c>
      <c r="AE680" s="8" t="e">
        <f>VLOOKUP(tbl2_2!A680,ishod_substance!A:AD,9,0)</f>
        <v>#N/A</v>
      </c>
      <c r="AF680" s="12"/>
    </row>
    <row r="681" spans="1:32" hidden="1" x14ac:dyDescent="0.25">
      <c r="A681">
        <v>673</v>
      </c>
      <c r="B681" s="85">
        <f>IFERROR(IF(OR(AND(ishod_substance!$O$1=3,OR(VLOOKUP('tbl2'!Y681,quide!A:G,7,0)=2,VLOOKUP('tbl2'!Y681,quide!A:G,7,0)=1)),AND(ishod_substance!$O$1=2,VLOOKUP('tbl2'!Y681,quide!A:I,9,0)=1)),1,0),0)</f>
        <v>0</v>
      </c>
      <c r="C681" s="5" t="e">
        <f>VLOOKUP(tbl2_2!A681,ishod_substance!A:P,2,0)</f>
        <v>#N/A</v>
      </c>
      <c r="D681" s="7" t="e">
        <f>VLOOKUP(tbl2_2!A681,ishod_substance!A:P,3,0)</f>
        <v>#N/A</v>
      </c>
      <c r="E681" s="5" t="e">
        <f>VLOOKUP(tbl2_2!A681,ishod_substance!A:P,11,0)</f>
        <v>#N/A</v>
      </c>
      <c r="F681" s="6" t="e">
        <f>VLOOKUP(tbl2_2!A681,ishod_substance!A:P,15,0)</f>
        <v>#N/A</v>
      </c>
      <c r="G681" s="6" t="e">
        <f>VLOOKUP(tbl2_2!A681,ishod_substance!A:P,12,0)&amp;"/"&amp;VLOOKUP(tbl2_2!A681,ishod_substance!A:P,14,0)</f>
        <v>#N/A</v>
      </c>
      <c r="H681" s="29" t="e">
        <f>VLOOKUP(tbl2_2!A681,ishod_substance!A:P,6,0)</f>
        <v>#N/A</v>
      </c>
      <c r="I681" s="10" t="e">
        <f>VLOOKUP(tbl2_2!A681,ishod_substance!A:P,15,0)</f>
        <v>#N/A</v>
      </c>
      <c r="J681" s="10" t="e">
        <f>VLOOKUP(tbl2_2!A681,ishod_substance!A:P,5,0)</f>
        <v>#N/A</v>
      </c>
      <c r="K681" s="84" t="e">
        <f>VLOOKUP(tbl2_2!A681,ishod_substance!A:Q,17,0)</f>
        <v>#N/A</v>
      </c>
      <c r="L681" s="84" t="e">
        <f>VLOOKUP(tbl2_2!A681,ishod_substance!A:R,18,0)</f>
        <v>#N/A</v>
      </c>
      <c r="M681" s="165" t="e">
        <f>VLOOKUP(tbl2_2!A681,ishod_substance!A:AD,28,0)</f>
        <v>#N/A</v>
      </c>
      <c r="N681" s="4" t="e">
        <f>VLOOKUP(tbl2_2!A681,ishod_substance!A:AD,20,0)</f>
        <v>#N/A</v>
      </c>
      <c r="O681" s="4" t="e">
        <f>VLOOKUP(tbl2_2!A681,ishod_substance!A:AD,21,0)</f>
        <v>#N/A</v>
      </c>
      <c r="P681" s="4" t="e">
        <f>VLOOKUP(tbl2_2!A681,ishod_substance!A:AD,22,0)</f>
        <v>#N/A</v>
      </c>
      <c r="Q681" s="4" t="e">
        <f>VLOOKUP(tbl2_2!A681,ishod_substance!A:AD,23,0)</f>
        <v>#N/A</v>
      </c>
      <c r="R681" s="4" t="e">
        <f>VLOOKUP(tbl2_2!A681,ishod_substance!A:AD,24,0)</f>
        <v>#N/A</v>
      </c>
      <c r="S681" s="4" t="e">
        <f>VLOOKUP(tbl2_2!A681,ishod_substance!A:AD,25,0)</f>
        <v>#N/A</v>
      </c>
      <c r="T681" s="4" t="e">
        <f>VLOOKUP(tbl2_2!A681,ishod_substance!A:AD,26,0)</f>
        <v>#N/A</v>
      </c>
      <c r="U681" s="4" t="e">
        <f>VLOOKUP(tbl2_2!A681,ishod_substance!A:AD,27,0)</f>
        <v>#N/A</v>
      </c>
      <c r="V681" s="166" t="e">
        <f>VLOOKUP(tbl2_2!A681,ishod_substance!A:AD,29,0)</f>
        <v>#N/A</v>
      </c>
      <c r="W681" s="166" t="e">
        <f>VLOOKUP(tbl2_2!A681,ishod_substance!A:AD,29,0)</f>
        <v>#N/A</v>
      </c>
      <c r="X681" s="4" t="e">
        <f>VLOOKUP(tbl2_2!A681,ishod_substance!A:AD,30,0)</f>
        <v>#N/A</v>
      </c>
      <c r="Y681" s="10" t="e">
        <f>VLOOKUP(tbl2_2!A681,ishod_substance!A:AD,7,0)</f>
        <v>#N/A</v>
      </c>
      <c r="Z681" s="9" t="e">
        <f>VLOOKUP(Y681,quide!$A$2:$B$1006,2,0)</f>
        <v>#N/A</v>
      </c>
      <c r="AA681" s="4" t="e">
        <f>VLOOKUP(Y681,quide!$A$2:$J$1006,10,0)</f>
        <v>#N/A</v>
      </c>
      <c r="AB681" s="50" t="e">
        <f>VLOOKUP(tbl2_2!A681,ishod_substance!A:AD,8,0)</f>
        <v>#N/A</v>
      </c>
      <c r="AC681" s="28" t="e">
        <f t="shared" si="11"/>
        <v>#N/A</v>
      </c>
      <c r="AD681" s="27" t="e">
        <f>VLOOKUP(tbl2_2!A681,ishod_substance!A:AD,9,0)</f>
        <v>#N/A</v>
      </c>
      <c r="AE681" s="8" t="e">
        <f>VLOOKUP(tbl2_2!A681,ishod_substance!A:AD,9,0)</f>
        <v>#N/A</v>
      </c>
      <c r="AF681" s="12"/>
    </row>
    <row r="682" spans="1:32" hidden="1" x14ac:dyDescent="0.25">
      <c r="A682">
        <v>674</v>
      </c>
      <c r="B682" s="85">
        <f>IFERROR(IF(OR(AND(ishod_substance!$O$1=3,OR(VLOOKUP('tbl2'!Y682,quide!A:G,7,0)=2,VLOOKUP('tbl2'!Y682,quide!A:G,7,0)=1)),AND(ishod_substance!$O$1=2,VLOOKUP('tbl2'!Y682,quide!A:I,9,0)=1)),1,0),0)</f>
        <v>0</v>
      </c>
      <c r="C682" s="5" t="e">
        <f>VLOOKUP(tbl2_2!A682,ishod_substance!A:P,2,0)</f>
        <v>#N/A</v>
      </c>
      <c r="D682" s="7" t="e">
        <f>VLOOKUP(tbl2_2!A682,ishod_substance!A:P,3,0)</f>
        <v>#N/A</v>
      </c>
      <c r="E682" s="5" t="e">
        <f>VLOOKUP(tbl2_2!A682,ishod_substance!A:P,11,0)</f>
        <v>#N/A</v>
      </c>
      <c r="F682" s="6" t="e">
        <f>VLOOKUP(tbl2_2!A682,ishod_substance!A:P,15,0)</f>
        <v>#N/A</v>
      </c>
      <c r="G682" s="6" t="e">
        <f>VLOOKUP(tbl2_2!A682,ishod_substance!A:P,12,0)&amp;"/"&amp;VLOOKUP(tbl2_2!A682,ishod_substance!A:P,14,0)</f>
        <v>#N/A</v>
      </c>
      <c r="H682" s="29" t="e">
        <f>VLOOKUP(tbl2_2!A682,ishod_substance!A:P,6,0)</f>
        <v>#N/A</v>
      </c>
      <c r="I682" s="10" t="e">
        <f>VLOOKUP(tbl2_2!A682,ishod_substance!A:P,15,0)</f>
        <v>#N/A</v>
      </c>
      <c r="J682" s="10" t="e">
        <f>VLOOKUP(tbl2_2!A682,ishod_substance!A:P,5,0)</f>
        <v>#N/A</v>
      </c>
      <c r="K682" s="84" t="e">
        <f>VLOOKUP(tbl2_2!A682,ishod_substance!A:Q,17,0)</f>
        <v>#N/A</v>
      </c>
      <c r="L682" s="84" t="e">
        <f>VLOOKUP(tbl2_2!A682,ishod_substance!A:R,18,0)</f>
        <v>#N/A</v>
      </c>
      <c r="M682" s="165" t="e">
        <f>VLOOKUP(tbl2_2!A682,ishod_substance!A:AD,28,0)</f>
        <v>#N/A</v>
      </c>
      <c r="N682" s="4" t="e">
        <f>VLOOKUP(tbl2_2!A682,ishod_substance!A:AD,20,0)</f>
        <v>#N/A</v>
      </c>
      <c r="O682" s="4" t="e">
        <f>VLOOKUP(tbl2_2!A682,ishod_substance!A:AD,21,0)</f>
        <v>#N/A</v>
      </c>
      <c r="P682" s="4" t="e">
        <f>VLOOKUP(tbl2_2!A682,ishod_substance!A:AD,22,0)</f>
        <v>#N/A</v>
      </c>
      <c r="Q682" s="4" t="e">
        <f>VLOOKUP(tbl2_2!A682,ishod_substance!A:AD,23,0)</f>
        <v>#N/A</v>
      </c>
      <c r="R682" s="4" t="e">
        <f>VLOOKUP(tbl2_2!A682,ishod_substance!A:AD,24,0)</f>
        <v>#N/A</v>
      </c>
      <c r="S682" s="4" t="e">
        <f>VLOOKUP(tbl2_2!A682,ishod_substance!A:AD,25,0)</f>
        <v>#N/A</v>
      </c>
      <c r="T682" s="4" t="e">
        <f>VLOOKUP(tbl2_2!A682,ishod_substance!A:AD,26,0)</f>
        <v>#N/A</v>
      </c>
      <c r="U682" s="4" t="e">
        <f>VLOOKUP(tbl2_2!A682,ishod_substance!A:AD,27,0)</f>
        <v>#N/A</v>
      </c>
      <c r="V682" s="166" t="e">
        <f>VLOOKUP(tbl2_2!A682,ishod_substance!A:AD,29,0)</f>
        <v>#N/A</v>
      </c>
      <c r="W682" s="166" t="e">
        <f>VLOOKUP(tbl2_2!A682,ishod_substance!A:AD,29,0)</f>
        <v>#N/A</v>
      </c>
      <c r="X682" s="4" t="e">
        <f>VLOOKUP(tbl2_2!A682,ishod_substance!A:AD,30,0)</f>
        <v>#N/A</v>
      </c>
      <c r="Y682" s="10" t="e">
        <f>VLOOKUP(tbl2_2!A682,ishod_substance!A:AD,7,0)</f>
        <v>#N/A</v>
      </c>
      <c r="Z682" s="9" t="e">
        <f>VLOOKUP(Y682,quide!$A$2:$B$1006,2,0)</f>
        <v>#N/A</v>
      </c>
      <c r="AA682" s="4" t="e">
        <f>VLOOKUP(Y682,quide!$A$2:$J$1006,10,0)</f>
        <v>#N/A</v>
      </c>
      <c r="AB682" s="50" t="e">
        <f>VLOOKUP(tbl2_2!A682,ishod_substance!A:AD,8,0)</f>
        <v>#N/A</v>
      </c>
      <c r="AC682" s="28" t="e">
        <f t="shared" si="11"/>
        <v>#N/A</v>
      </c>
      <c r="AD682" s="27" t="e">
        <f>VLOOKUP(tbl2_2!A682,ishod_substance!A:AD,9,0)</f>
        <v>#N/A</v>
      </c>
      <c r="AE682" s="8" t="e">
        <f>VLOOKUP(tbl2_2!A682,ishod_substance!A:AD,9,0)</f>
        <v>#N/A</v>
      </c>
      <c r="AF682" s="12"/>
    </row>
    <row r="683" spans="1:32" hidden="1" x14ac:dyDescent="0.25">
      <c r="A683">
        <v>675</v>
      </c>
      <c r="B683" s="85">
        <f>IFERROR(IF(OR(AND(ishod_substance!$O$1=3,OR(VLOOKUP('tbl2'!Y683,quide!A:G,7,0)=2,VLOOKUP('tbl2'!Y683,quide!A:G,7,0)=1)),AND(ishod_substance!$O$1=2,VLOOKUP('tbl2'!Y683,quide!A:I,9,0)=1)),1,0),0)</f>
        <v>0</v>
      </c>
      <c r="C683" s="5" t="e">
        <f>VLOOKUP(tbl2_2!A683,ishod_substance!A:P,2,0)</f>
        <v>#N/A</v>
      </c>
      <c r="D683" s="7" t="e">
        <f>VLOOKUP(tbl2_2!A683,ishod_substance!A:P,3,0)</f>
        <v>#N/A</v>
      </c>
      <c r="E683" s="5" t="e">
        <f>VLOOKUP(tbl2_2!A683,ishod_substance!A:P,11,0)</f>
        <v>#N/A</v>
      </c>
      <c r="F683" s="6" t="e">
        <f>VLOOKUP(tbl2_2!A683,ishod_substance!A:P,15,0)</f>
        <v>#N/A</v>
      </c>
      <c r="G683" s="6" t="e">
        <f>VLOOKUP(tbl2_2!A683,ishod_substance!A:P,12,0)&amp;"/"&amp;VLOOKUP(tbl2_2!A683,ishod_substance!A:P,14,0)</f>
        <v>#N/A</v>
      </c>
      <c r="H683" s="29" t="e">
        <f>VLOOKUP(tbl2_2!A683,ishod_substance!A:P,6,0)</f>
        <v>#N/A</v>
      </c>
      <c r="I683" s="10" t="e">
        <f>VLOOKUP(tbl2_2!A683,ishod_substance!A:P,15,0)</f>
        <v>#N/A</v>
      </c>
      <c r="J683" s="10" t="e">
        <f>VLOOKUP(tbl2_2!A683,ishod_substance!A:P,5,0)</f>
        <v>#N/A</v>
      </c>
      <c r="K683" s="84" t="e">
        <f>VLOOKUP(tbl2_2!A683,ishod_substance!A:Q,17,0)</f>
        <v>#N/A</v>
      </c>
      <c r="L683" s="84" t="e">
        <f>VLOOKUP(tbl2_2!A683,ishod_substance!A:R,18,0)</f>
        <v>#N/A</v>
      </c>
      <c r="M683" s="165" t="e">
        <f>VLOOKUP(tbl2_2!A683,ishod_substance!A:AD,28,0)</f>
        <v>#N/A</v>
      </c>
      <c r="N683" s="4" t="e">
        <f>VLOOKUP(tbl2_2!A683,ishod_substance!A:AD,20,0)</f>
        <v>#N/A</v>
      </c>
      <c r="O683" s="4" t="e">
        <f>VLOOKUP(tbl2_2!A683,ishod_substance!A:AD,21,0)</f>
        <v>#N/A</v>
      </c>
      <c r="P683" s="4" t="e">
        <f>VLOOKUP(tbl2_2!A683,ishod_substance!A:AD,22,0)</f>
        <v>#N/A</v>
      </c>
      <c r="Q683" s="4" t="e">
        <f>VLOOKUP(tbl2_2!A683,ishod_substance!A:AD,23,0)</f>
        <v>#N/A</v>
      </c>
      <c r="R683" s="4" t="e">
        <f>VLOOKUP(tbl2_2!A683,ishod_substance!A:AD,24,0)</f>
        <v>#N/A</v>
      </c>
      <c r="S683" s="4" t="e">
        <f>VLOOKUP(tbl2_2!A683,ishod_substance!A:AD,25,0)</f>
        <v>#N/A</v>
      </c>
      <c r="T683" s="4" t="e">
        <f>VLOOKUP(tbl2_2!A683,ishod_substance!A:AD,26,0)</f>
        <v>#N/A</v>
      </c>
      <c r="U683" s="4" t="e">
        <f>VLOOKUP(tbl2_2!A683,ishod_substance!A:AD,27,0)</f>
        <v>#N/A</v>
      </c>
      <c r="V683" s="166" t="e">
        <f>VLOOKUP(tbl2_2!A683,ishod_substance!A:AD,29,0)</f>
        <v>#N/A</v>
      </c>
      <c r="W683" s="166" t="e">
        <f>VLOOKUP(tbl2_2!A683,ishod_substance!A:AD,29,0)</f>
        <v>#N/A</v>
      </c>
      <c r="X683" s="4" t="e">
        <f>VLOOKUP(tbl2_2!A683,ishod_substance!A:AD,30,0)</f>
        <v>#N/A</v>
      </c>
      <c r="Y683" s="10" t="e">
        <f>VLOOKUP(tbl2_2!A683,ishod_substance!A:AD,7,0)</f>
        <v>#N/A</v>
      </c>
      <c r="Z683" s="9" t="e">
        <f>VLOOKUP(Y683,quide!$A$2:$B$1006,2,0)</f>
        <v>#N/A</v>
      </c>
      <c r="AA683" s="4" t="e">
        <f>VLOOKUP(Y683,quide!$A$2:$J$1006,10,0)</f>
        <v>#N/A</v>
      </c>
      <c r="AB683" s="50" t="e">
        <f>VLOOKUP(tbl2_2!A683,ishod_substance!A:AD,8,0)</f>
        <v>#N/A</v>
      </c>
      <c r="AC683" s="28" t="e">
        <f t="shared" si="11"/>
        <v>#N/A</v>
      </c>
      <c r="AD683" s="27" t="e">
        <f>VLOOKUP(tbl2_2!A683,ishod_substance!A:AD,9,0)</f>
        <v>#N/A</v>
      </c>
      <c r="AE683" s="8" t="e">
        <f>VLOOKUP(tbl2_2!A683,ishod_substance!A:AD,9,0)</f>
        <v>#N/A</v>
      </c>
      <c r="AF683" s="12"/>
    </row>
    <row r="684" spans="1:32" hidden="1" x14ac:dyDescent="0.25">
      <c r="A684">
        <v>676</v>
      </c>
      <c r="B684" s="85">
        <f>IFERROR(IF(OR(AND(ishod_substance!$O$1=3,OR(VLOOKUP('tbl2'!Y684,quide!A:G,7,0)=2,VLOOKUP('tbl2'!Y684,quide!A:G,7,0)=1)),AND(ishod_substance!$O$1=2,VLOOKUP('tbl2'!Y684,quide!A:I,9,0)=1)),1,0),0)</f>
        <v>0</v>
      </c>
      <c r="C684" s="5" t="e">
        <f>VLOOKUP(tbl2_2!A684,ishod_substance!A:P,2,0)</f>
        <v>#N/A</v>
      </c>
      <c r="D684" s="7" t="e">
        <f>VLOOKUP(tbl2_2!A684,ishod_substance!A:P,3,0)</f>
        <v>#N/A</v>
      </c>
      <c r="E684" s="5" t="e">
        <f>VLOOKUP(tbl2_2!A684,ishod_substance!A:P,11,0)</f>
        <v>#N/A</v>
      </c>
      <c r="F684" s="6" t="e">
        <f>VLOOKUP(tbl2_2!A684,ishod_substance!A:P,15,0)</f>
        <v>#N/A</v>
      </c>
      <c r="G684" s="6" t="e">
        <f>VLOOKUP(tbl2_2!A684,ishod_substance!A:P,12,0)&amp;"/"&amp;VLOOKUP(tbl2_2!A684,ishod_substance!A:P,14,0)</f>
        <v>#N/A</v>
      </c>
      <c r="H684" s="29" t="e">
        <f>VLOOKUP(tbl2_2!A684,ishod_substance!A:P,6,0)</f>
        <v>#N/A</v>
      </c>
      <c r="I684" s="10" t="e">
        <f>VLOOKUP(tbl2_2!A684,ishod_substance!A:P,15,0)</f>
        <v>#N/A</v>
      </c>
      <c r="J684" s="10" t="e">
        <f>VLOOKUP(tbl2_2!A684,ishod_substance!A:P,5,0)</f>
        <v>#N/A</v>
      </c>
      <c r="K684" s="84" t="e">
        <f>VLOOKUP(tbl2_2!A684,ishod_substance!A:Q,17,0)</f>
        <v>#N/A</v>
      </c>
      <c r="L684" s="84" t="e">
        <f>VLOOKUP(tbl2_2!A684,ishod_substance!A:R,18,0)</f>
        <v>#N/A</v>
      </c>
      <c r="M684" s="165" t="e">
        <f>VLOOKUP(tbl2_2!A684,ishod_substance!A:AD,28,0)</f>
        <v>#N/A</v>
      </c>
      <c r="N684" s="4" t="e">
        <f>VLOOKUP(tbl2_2!A684,ishod_substance!A:AD,20,0)</f>
        <v>#N/A</v>
      </c>
      <c r="O684" s="4" t="e">
        <f>VLOOKUP(tbl2_2!A684,ishod_substance!A:AD,21,0)</f>
        <v>#N/A</v>
      </c>
      <c r="P684" s="4" t="e">
        <f>VLOOKUP(tbl2_2!A684,ishod_substance!A:AD,22,0)</f>
        <v>#N/A</v>
      </c>
      <c r="Q684" s="4" t="e">
        <f>VLOOKUP(tbl2_2!A684,ishod_substance!A:AD,23,0)</f>
        <v>#N/A</v>
      </c>
      <c r="R684" s="4" t="e">
        <f>VLOOKUP(tbl2_2!A684,ishod_substance!A:AD,24,0)</f>
        <v>#N/A</v>
      </c>
      <c r="S684" s="4" t="e">
        <f>VLOOKUP(tbl2_2!A684,ishod_substance!A:AD,25,0)</f>
        <v>#N/A</v>
      </c>
      <c r="T684" s="4" t="e">
        <f>VLOOKUP(tbl2_2!A684,ishod_substance!A:AD,26,0)</f>
        <v>#N/A</v>
      </c>
      <c r="U684" s="4" t="e">
        <f>VLOOKUP(tbl2_2!A684,ishod_substance!A:AD,27,0)</f>
        <v>#N/A</v>
      </c>
      <c r="V684" s="166" t="e">
        <f>VLOOKUP(tbl2_2!A684,ishod_substance!A:AD,29,0)</f>
        <v>#N/A</v>
      </c>
      <c r="W684" s="166" t="e">
        <f>VLOOKUP(tbl2_2!A684,ishod_substance!A:AD,29,0)</f>
        <v>#N/A</v>
      </c>
      <c r="X684" s="4" t="e">
        <f>VLOOKUP(tbl2_2!A684,ishod_substance!A:AD,30,0)</f>
        <v>#N/A</v>
      </c>
      <c r="Y684" s="10" t="e">
        <f>VLOOKUP(tbl2_2!A684,ishod_substance!A:AD,7,0)</f>
        <v>#N/A</v>
      </c>
      <c r="Z684" s="9" t="e">
        <f>VLOOKUP(Y684,quide!$A$2:$B$1006,2,0)</f>
        <v>#N/A</v>
      </c>
      <c r="AA684" s="4" t="e">
        <f>VLOOKUP(Y684,quide!$A$2:$J$1006,10,0)</f>
        <v>#N/A</v>
      </c>
      <c r="AB684" s="50" t="e">
        <f>VLOOKUP(tbl2_2!A684,ishod_substance!A:AD,8,0)</f>
        <v>#N/A</v>
      </c>
      <c r="AC684" s="28" t="e">
        <f t="shared" si="11"/>
        <v>#N/A</v>
      </c>
      <c r="AD684" s="27" t="e">
        <f>VLOOKUP(tbl2_2!A684,ishod_substance!A:AD,9,0)</f>
        <v>#N/A</v>
      </c>
      <c r="AE684" s="8" t="e">
        <f>VLOOKUP(tbl2_2!A684,ishod_substance!A:AD,9,0)</f>
        <v>#N/A</v>
      </c>
      <c r="AF684" s="12"/>
    </row>
    <row r="685" spans="1:32" hidden="1" x14ac:dyDescent="0.25">
      <c r="A685">
        <v>677</v>
      </c>
      <c r="B685" s="85">
        <f>IFERROR(IF(OR(AND(ishod_substance!$O$1=3,OR(VLOOKUP('tbl2'!Y685,quide!A:G,7,0)=2,VLOOKUP('tbl2'!Y685,quide!A:G,7,0)=1)),AND(ishod_substance!$O$1=2,VLOOKUP('tbl2'!Y685,quide!A:I,9,0)=1)),1,0),0)</f>
        <v>0</v>
      </c>
      <c r="C685" s="5" t="e">
        <f>VLOOKUP(tbl2_2!A685,ishod_substance!A:P,2,0)</f>
        <v>#N/A</v>
      </c>
      <c r="D685" s="7" t="e">
        <f>VLOOKUP(tbl2_2!A685,ishod_substance!A:P,3,0)</f>
        <v>#N/A</v>
      </c>
      <c r="E685" s="5" t="e">
        <f>VLOOKUP(tbl2_2!A685,ishod_substance!A:P,11,0)</f>
        <v>#N/A</v>
      </c>
      <c r="F685" s="6" t="e">
        <f>VLOOKUP(tbl2_2!A685,ishod_substance!A:P,15,0)</f>
        <v>#N/A</v>
      </c>
      <c r="G685" s="6" t="e">
        <f>VLOOKUP(tbl2_2!A685,ishod_substance!A:P,12,0)&amp;"/"&amp;VLOOKUP(tbl2_2!A685,ishod_substance!A:P,14,0)</f>
        <v>#N/A</v>
      </c>
      <c r="H685" s="29" t="e">
        <f>VLOOKUP(tbl2_2!A685,ishod_substance!A:P,6,0)</f>
        <v>#N/A</v>
      </c>
      <c r="I685" s="10" t="e">
        <f>VLOOKUP(tbl2_2!A685,ishod_substance!A:P,15,0)</f>
        <v>#N/A</v>
      </c>
      <c r="J685" s="10" t="e">
        <f>VLOOKUP(tbl2_2!A685,ishod_substance!A:P,5,0)</f>
        <v>#N/A</v>
      </c>
      <c r="K685" s="84" t="e">
        <f>VLOOKUP(tbl2_2!A685,ishod_substance!A:Q,17,0)</f>
        <v>#N/A</v>
      </c>
      <c r="L685" s="84" t="e">
        <f>VLOOKUP(tbl2_2!A685,ishod_substance!A:R,18,0)</f>
        <v>#N/A</v>
      </c>
      <c r="M685" s="165" t="e">
        <f>VLOOKUP(tbl2_2!A685,ishod_substance!A:AD,28,0)</f>
        <v>#N/A</v>
      </c>
      <c r="N685" s="4" t="e">
        <f>VLOOKUP(tbl2_2!A685,ishod_substance!A:AD,20,0)</f>
        <v>#N/A</v>
      </c>
      <c r="O685" s="4" t="e">
        <f>VLOOKUP(tbl2_2!A685,ishod_substance!A:AD,21,0)</f>
        <v>#N/A</v>
      </c>
      <c r="P685" s="4" t="e">
        <f>VLOOKUP(tbl2_2!A685,ishod_substance!A:AD,22,0)</f>
        <v>#N/A</v>
      </c>
      <c r="Q685" s="4" t="e">
        <f>VLOOKUP(tbl2_2!A685,ishod_substance!A:AD,23,0)</f>
        <v>#N/A</v>
      </c>
      <c r="R685" s="4" t="e">
        <f>VLOOKUP(tbl2_2!A685,ishod_substance!A:AD,24,0)</f>
        <v>#N/A</v>
      </c>
      <c r="S685" s="4" t="e">
        <f>VLOOKUP(tbl2_2!A685,ishod_substance!A:AD,25,0)</f>
        <v>#N/A</v>
      </c>
      <c r="T685" s="4" t="e">
        <f>VLOOKUP(tbl2_2!A685,ishod_substance!A:AD,26,0)</f>
        <v>#N/A</v>
      </c>
      <c r="U685" s="4" t="e">
        <f>VLOOKUP(tbl2_2!A685,ishod_substance!A:AD,27,0)</f>
        <v>#N/A</v>
      </c>
      <c r="V685" s="166" t="e">
        <f>VLOOKUP(tbl2_2!A685,ishod_substance!A:AD,29,0)</f>
        <v>#N/A</v>
      </c>
      <c r="W685" s="166" t="e">
        <f>VLOOKUP(tbl2_2!A685,ishod_substance!A:AD,29,0)</f>
        <v>#N/A</v>
      </c>
      <c r="X685" s="4" t="e">
        <f>VLOOKUP(tbl2_2!A685,ishod_substance!A:AD,30,0)</f>
        <v>#N/A</v>
      </c>
      <c r="Y685" s="10" t="e">
        <f>VLOOKUP(tbl2_2!A685,ishod_substance!A:AD,7,0)</f>
        <v>#N/A</v>
      </c>
      <c r="Z685" s="9" t="e">
        <f>VLOOKUP(Y685,quide!$A$2:$B$1006,2,0)</f>
        <v>#N/A</v>
      </c>
      <c r="AA685" s="4" t="e">
        <f>VLOOKUP(Y685,quide!$A$2:$J$1006,10,0)</f>
        <v>#N/A</v>
      </c>
      <c r="AB685" s="50" t="e">
        <f>VLOOKUP(tbl2_2!A685,ishod_substance!A:AD,8,0)</f>
        <v>#N/A</v>
      </c>
      <c r="AC685" s="28" t="e">
        <f t="shared" si="11"/>
        <v>#N/A</v>
      </c>
      <c r="AD685" s="27" t="e">
        <f>VLOOKUP(tbl2_2!A685,ishod_substance!A:AD,9,0)</f>
        <v>#N/A</v>
      </c>
      <c r="AE685" s="8" t="e">
        <f>VLOOKUP(tbl2_2!A685,ishod_substance!A:AD,9,0)</f>
        <v>#N/A</v>
      </c>
      <c r="AF685" s="12"/>
    </row>
    <row r="686" spans="1:32" hidden="1" x14ac:dyDescent="0.25">
      <c r="A686">
        <v>678</v>
      </c>
      <c r="B686" s="85">
        <f>IFERROR(IF(OR(AND(ishod_substance!$O$1=3,OR(VLOOKUP('tbl2'!Y686,quide!A:G,7,0)=2,VLOOKUP('tbl2'!Y686,quide!A:G,7,0)=1)),AND(ishod_substance!$O$1=2,VLOOKUP('tbl2'!Y686,quide!A:I,9,0)=1)),1,0),0)</f>
        <v>0</v>
      </c>
      <c r="C686" s="5" t="e">
        <f>VLOOKUP(tbl2_2!A686,ishod_substance!A:P,2,0)</f>
        <v>#N/A</v>
      </c>
      <c r="D686" s="7" t="e">
        <f>VLOOKUP(tbl2_2!A686,ishod_substance!A:P,3,0)</f>
        <v>#N/A</v>
      </c>
      <c r="E686" s="5" t="e">
        <f>VLOOKUP(tbl2_2!A686,ishod_substance!A:P,11,0)</f>
        <v>#N/A</v>
      </c>
      <c r="F686" s="6" t="e">
        <f>VLOOKUP(tbl2_2!A686,ishod_substance!A:P,15,0)</f>
        <v>#N/A</v>
      </c>
      <c r="G686" s="6" t="e">
        <f>VLOOKUP(tbl2_2!A686,ishod_substance!A:P,12,0)&amp;"/"&amp;VLOOKUP(tbl2_2!A686,ishod_substance!A:P,14,0)</f>
        <v>#N/A</v>
      </c>
      <c r="H686" s="29" t="e">
        <f>VLOOKUP(tbl2_2!A686,ishod_substance!A:P,6,0)</f>
        <v>#N/A</v>
      </c>
      <c r="I686" s="10" t="e">
        <f>VLOOKUP(tbl2_2!A686,ishod_substance!A:P,15,0)</f>
        <v>#N/A</v>
      </c>
      <c r="J686" s="10" t="e">
        <f>VLOOKUP(tbl2_2!A686,ishod_substance!A:P,5,0)</f>
        <v>#N/A</v>
      </c>
      <c r="K686" s="84" t="e">
        <f>VLOOKUP(tbl2_2!A686,ishod_substance!A:Q,17,0)</f>
        <v>#N/A</v>
      </c>
      <c r="L686" s="84" t="e">
        <f>VLOOKUP(tbl2_2!A686,ishod_substance!A:R,18,0)</f>
        <v>#N/A</v>
      </c>
      <c r="M686" s="165" t="e">
        <f>VLOOKUP(tbl2_2!A686,ishod_substance!A:AD,28,0)</f>
        <v>#N/A</v>
      </c>
      <c r="N686" s="4" t="e">
        <f>VLOOKUP(tbl2_2!A686,ishod_substance!A:AD,20,0)</f>
        <v>#N/A</v>
      </c>
      <c r="O686" s="4" t="e">
        <f>VLOOKUP(tbl2_2!A686,ishod_substance!A:AD,21,0)</f>
        <v>#N/A</v>
      </c>
      <c r="P686" s="4" t="e">
        <f>VLOOKUP(tbl2_2!A686,ishod_substance!A:AD,22,0)</f>
        <v>#N/A</v>
      </c>
      <c r="Q686" s="4" t="e">
        <f>VLOOKUP(tbl2_2!A686,ishod_substance!A:AD,23,0)</f>
        <v>#N/A</v>
      </c>
      <c r="R686" s="4" t="e">
        <f>VLOOKUP(tbl2_2!A686,ishod_substance!A:AD,24,0)</f>
        <v>#N/A</v>
      </c>
      <c r="S686" s="4" t="e">
        <f>VLOOKUP(tbl2_2!A686,ishod_substance!A:AD,25,0)</f>
        <v>#N/A</v>
      </c>
      <c r="T686" s="4" t="e">
        <f>VLOOKUP(tbl2_2!A686,ishod_substance!A:AD,26,0)</f>
        <v>#N/A</v>
      </c>
      <c r="U686" s="4" t="e">
        <f>VLOOKUP(tbl2_2!A686,ishod_substance!A:AD,27,0)</f>
        <v>#N/A</v>
      </c>
      <c r="V686" s="166" t="e">
        <f>VLOOKUP(tbl2_2!A686,ishod_substance!A:AD,29,0)</f>
        <v>#N/A</v>
      </c>
      <c r="W686" s="166" t="e">
        <f>VLOOKUP(tbl2_2!A686,ishod_substance!A:AD,29,0)</f>
        <v>#N/A</v>
      </c>
      <c r="X686" s="4" t="e">
        <f>VLOOKUP(tbl2_2!A686,ishod_substance!A:AD,30,0)</f>
        <v>#N/A</v>
      </c>
      <c r="Y686" s="10" t="e">
        <f>VLOOKUP(tbl2_2!A686,ishod_substance!A:AD,7,0)</f>
        <v>#N/A</v>
      </c>
      <c r="Z686" s="9" t="e">
        <f>VLOOKUP(Y686,quide!$A$2:$B$1006,2,0)</f>
        <v>#N/A</v>
      </c>
      <c r="AA686" s="4" t="e">
        <f>VLOOKUP(Y686,quide!$A$2:$J$1006,10,0)</f>
        <v>#N/A</v>
      </c>
      <c r="AB686" s="50" t="e">
        <f>VLOOKUP(tbl2_2!A686,ishod_substance!A:AD,8,0)</f>
        <v>#N/A</v>
      </c>
      <c r="AC686" s="28" t="e">
        <f t="shared" si="11"/>
        <v>#N/A</v>
      </c>
      <c r="AD686" s="27" t="e">
        <f>VLOOKUP(tbl2_2!A686,ishod_substance!A:AD,9,0)</f>
        <v>#N/A</v>
      </c>
      <c r="AE686" s="8" t="e">
        <f>VLOOKUP(tbl2_2!A686,ishod_substance!A:AD,9,0)</f>
        <v>#N/A</v>
      </c>
      <c r="AF686" s="12"/>
    </row>
    <row r="687" spans="1:32" hidden="1" x14ac:dyDescent="0.25">
      <c r="A687">
        <v>679</v>
      </c>
      <c r="B687" s="85">
        <f>IFERROR(IF(OR(AND(ishod_substance!$O$1=3,OR(VLOOKUP('tbl2'!Y687,quide!A:G,7,0)=2,VLOOKUP('tbl2'!Y687,quide!A:G,7,0)=1)),AND(ishod_substance!$O$1=2,VLOOKUP('tbl2'!Y687,quide!A:I,9,0)=1)),1,0),0)</f>
        <v>0</v>
      </c>
      <c r="C687" s="5" t="e">
        <f>VLOOKUP(tbl2_2!A687,ishod_substance!A:P,2,0)</f>
        <v>#N/A</v>
      </c>
      <c r="D687" s="7" t="e">
        <f>VLOOKUP(tbl2_2!A687,ishod_substance!A:P,3,0)</f>
        <v>#N/A</v>
      </c>
      <c r="E687" s="5" t="e">
        <f>VLOOKUP(tbl2_2!A687,ishod_substance!A:P,11,0)</f>
        <v>#N/A</v>
      </c>
      <c r="F687" s="6" t="e">
        <f>VLOOKUP(tbl2_2!A687,ishod_substance!A:P,15,0)</f>
        <v>#N/A</v>
      </c>
      <c r="G687" s="6" t="e">
        <f>VLOOKUP(tbl2_2!A687,ishod_substance!A:P,12,0)&amp;"/"&amp;VLOOKUP(tbl2_2!A687,ishod_substance!A:P,14,0)</f>
        <v>#N/A</v>
      </c>
      <c r="H687" s="29" t="e">
        <f>VLOOKUP(tbl2_2!A687,ishod_substance!A:P,6,0)</f>
        <v>#N/A</v>
      </c>
      <c r="I687" s="10" t="e">
        <f>VLOOKUP(tbl2_2!A687,ishod_substance!A:P,15,0)</f>
        <v>#N/A</v>
      </c>
      <c r="J687" s="10" t="e">
        <f>VLOOKUP(tbl2_2!A687,ishod_substance!A:P,5,0)</f>
        <v>#N/A</v>
      </c>
      <c r="K687" s="84" t="e">
        <f>VLOOKUP(tbl2_2!A687,ishod_substance!A:Q,17,0)</f>
        <v>#N/A</v>
      </c>
      <c r="L687" s="84" t="e">
        <f>VLOOKUP(tbl2_2!A687,ishod_substance!A:R,18,0)</f>
        <v>#N/A</v>
      </c>
      <c r="M687" s="165" t="e">
        <f>VLOOKUP(tbl2_2!A687,ishod_substance!A:AD,28,0)</f>
        <v>#N/A</v>
      </c>
      <c r="N687" s="4" t="e">
        <f>VLOOKUP(tbl2_2!A687,ishod_substance!A:AD,20,0)</f>
        <v>#N/A</v>
      </c>
      <c r="O687" s="4" t="e">
        <f>VLOOKUP(tbl2_2!A687,ishod_substance!A:AD,21,0)</f>
        <v>#N/A</v>
      </c>
      <c r="P687" s="4" t="e">
        <f>VLOOKUP(tbl2_2!A687,ishod_substance!A:AD,22,0)</f>
        <v>#N/A</v>
      </c>
      <c r="Q687" s="4" t="e">
        <f>VLOOKUP(tbl2_2!A687,ishod_substance!A:AD,23,0)</f>
        <v>#N/A</v>
      </c>
      <c r="R687" s="4" t="e">
        <f>VLOOKUP(tbl2_2!A687,ishod_substance!A:AD,24,0)</f>
        <v>#N/A</v>
      </c>
      <c r="S687" s="4" t="e">
        <f>VLOOKUP(tbl2_2!A687,ishod_substance!A:AD,25,0)</f>
        <v>#N/A</v>
      </c>
      <c r="T687" s="4" t="e">
        <f>VLOOKUP(tbl2_2!A687,ishod_substance!A:AD,26,0)</f>
        <v>#N/A</v>
      </c>
      <c r="U687" s="4" t="e">
        <f>VLOOKUP(tbl2_2!A687,ishod_substance!A:AD,27,0)</f>
        <v>#N/A</v>
      </c>
      <c r="V687" s="166" t="e">
        <f>VLOOKUP(tbl2_2!A687,ishod_substance!A:AD,29,0)</f>
        <v>#N/A</v>
      </c>
      <c r="W687" s="166" t="e">
        <f>VLOOKUP(tbl2_2!A687,ishod_substance!A:AD,29,0)</f>
        <v>#N/A</v>
      </c>
      <c r="X687" s="4" t="e">
        <f>VLOOKUP(tbl2_2!A687,ishod_substance!A:AD,30,0)</f>
        <v>#N/A</v>
      </c>
      <c r="Y687" s="10" t="e">
        <f>VLOOKUP(tbl2_2!A687,ishod_substance!A:AD,7,0)</f>
        <v>#N/A</v>
      </c>
      <c r="Z687" s="9" t="e">
        <f>VLOOKUP(Y687,quide!$A$2:$B$1006,2,0)</f>
        <v>#N/A</v>
      </c>
      <c r="AA687" s="4" t="e">
        <f>VLOOKUP(Y687,quide!$A$2:$J$1006,10,0)</f>
        <v>#N/A</v>
      </c>
      <c r="AB687" s="50" t="e">
        <f>VLOOKUP(tbl2_2!A687,ishod_substance!A:AD,8,0)</f>
        <v>#N/A</v>
      </c>
      <c r="AC687" s="28" t="e">
        <f t="shared" si="11"/>
        <v>#N/A</v>
      </c>
      <c r="AD687" s="27" t="e">
        <f>VLOOKUP(tbl2_2!A687,ishod_substance!A:AD,9,0)</f>
        <v>#N/A</v>
      </c>
      <c r="AE687" s="8" t="e">
        <f>VLOOKUP(tbl2_2!A687,ishod_substance!A:AD,9,0)</f>
        <v>#N/A</v>
      </c>
      <c r="AF687" s="12"/>
    </row>
    <row r="688" spans="1:32" hidden="1" x14ac:dyDescent="0.25">
      <c r="A688">
        <v>680</v>
      </c>
      <c r="B688" s="85">
        <f>IFERROR(IF(OR(AND(ishod_substance!$O$1=3,OR(VLOOKUP('tbl2'!Y688,quide!A:G,7,0)=2,VLOOKUP('tbl2'!Y688,quide!A:G,7,0)=1)),AND(ishod_substance!$O$1=2,VLOOKUP('tbl2'!Y688,quide!A:I,9,0)=1)),1,0),0)</f>
        <v>0</v>
      </c>
      <c r="C688" s="5" t="e">
        <f>VLOOKUP(tbl2_2!A688,ishod_substance!A:P,2,0)</f>
        <v>#N/A</v>
      </c>
      <c r="D688" s="7" t="e">
        <f>VLOOKUP(tbl2_2!A688,ishod_substance!A:P,3,0)</f>
        <v>#N/A</v>
      </c>
      <c r="E688" s="5" t="e">
        <f>VLOOKUP(tbl2_2!A688,ishod_substance!A:P,11,0)</f>
        <v>#N/A</v>
      </c>
      <c r="F688" s="6" t="e">
        <f>VLOOKUP(tbl2_2!A688,ishod_substance!A:P,15,0)</f>
        <v>#N/A</v>
      </c>
      <c r="G688" s="6" t="e">
        <f>VLOOKUP(tbl2_2!A688,ishod_substance!A:P,12,0)&amp;"/"&amp;VLOOKUP(tbl2_2!A688,ishod_substance!A:P,14,0)</f>
        <v>#N/A</v>
      </c>
      <c r="H688" s="29" t="e">
        <f>VLOOKUP(tbl2_2!A688,ishod_substance!A:P,6,0)</f>
        <v>#N/A</v>
      </c>
      <c r="I688" s="10" t="e">
        <f>VLOOKUP(tbl2_2!A688,ishod_substance!A:P,15,0)</f>
        <v>#N/A</v>
      </c>
      <c r="J688" s="10" t="e">
        <f>VLOOKUP(tbl2_2!A688,ishod_substance!A:P,5,0)</f>
        <v>#N/A</v>
      </c>
      <c r="K688" s="84" t="e">
        <f>VLOOKUP(tbl2_2!A688,ishod_substance!A:Q,17,0)</f>
        <v>#N/A</v>
      </c>
      <c r="L688" s="84" t="e">
        <f>VLOOKUP(tbl2_2!A688,ishod_substance!A:R,18,0)</f>
        <v>#N/A</v>
      </c>
      <c r="M688" s="165" t="e">
        <f>VLOOKUP(tbl2_2!A688,ishod_substance!A:AD,28,0)</f>
        <v>#N/A</v>
      </c>
      <c r="N688" s="4" t="e">
        <f>VLOOKUP(tbl2_2!A688,ishod_substance!A:AD,20,0)</f>
        <v>#N/A</v>
      </c>
      <c r="O688" s="4" t="e">
        <f>VLOOKUP(tbl2_2!A688,ishod_substance!A:AD,21,0)</f>
        <v>#N/A</v>
      </c>
      <c r="P688" s="4" t="e">
        <f>VLOOKUP(tbl2_2!A688,ishod_substance!A:AD,22,0)</f>
        <v>#N/A</v>
      </c>
      <c r="Q688" s="4" t="e">
        <f>VLOOKUP(tbl2_2!A688,ishod_substance!A:AD,23,0)</f>
        <v>#N/A</v>
      </c>
      <c r="R688" s="4" t="e">
        <f>VLOOKUP(tbl2_2!A688,ishod_substance!A:AD,24,0)</f>
        <v>#N/A</v>
      </c>
      <c r="S688" s="4" t="e">
        <f>VLOOKUP(tbl2_2!A688,ishod_substance!A:AD,25,0)</f>
        <v>#N/A</v>
      </c>
      <c r="T688" s="4" t="e">
        <f>VLOOKUP(tbl2_2!A688,ishod_substance!A:AD,26,0)</f>
        <v>#N/A</v>
      </c>
      <c r="U688" s="4" t="e">
        <f>VLOOKUP(tbl2_2!A688,ishod_substance!A:AD,27,0)</f>
        <v>#N/A</v>
      </c>
      <c r="V688" s="166" t="e">
        <f>VLOOKUP(tbl2_2!A688,ishod_substance!A:AD,29,0)</f>
        <v>#N/A</v>
      </c>
      <c r="W688" s="166" t="e">
        <f>VLOOKUP(tbl2_2!A688,ishod_substance!A:AD,29,0)</f>
        <v>#N/A</v>
      </c>
      <c r="X688" s="4" t="e">
        <f>VLOOKUP(tbl2_2!A688,ishod_substance!A:AD,30,0)</f>
        <v>#N/A</v>
      </c>
      <c r="Y688" s="10" t="e">
        <f>VLOOKUP(tbl2_2!A688,ishod_substance!A:AD,7,0)</f>
        <v>#N/A</v>
      </c>
      <c r="Z688" s="9" t="e">
        <f>VLOOKUP(Y688,quide!$A$2:$B$1006,2,0)</f>
        <v>#N/A</v>
      </c>
      <c r="AA688" s="4" t="e">
        <f>VLOOKUP(Y688,quide!$A$2:$J$1006,10,0)</f>
        <v>#N/A</v>
      </c>
      <c r="AB688" s="50" t="e">
        <f>VLOOKUP(tbl2_2!A688,ishod_substance!A:AD,8,0)</f>
        <v>#N/A</v>
      </c>
      <c r="AC688" s="28" t="e">
        <f t="shared" si="11"/>
        <v>#N/A</v>
      </c>
      <c r="AD688" s="27" t="e">
        <f>VLOOKUP(tbl2_2!A688,ishod_substance!A:AD,9,0)</f>
        <v>#N/A</v>
      </c>
      <c r="AE688" s="8" t="e">
        <f>VLOOKUP(tbl2_2!A688,ishod_substance!A:AD,9,0)</f>
        <v>#N/A</v>
      </c>
      <c r="AF688" s="12"/>
    </row>
    <row r="689" spans="1:32" hidden="1" x14ac:dyDescent="0.25">
      <c r="A689">
        <v>681</v>
      </c>
      <c r="B689" s="85">
        <f>IFERROR(IF(OR(AND(ishod_substance!$O$1=3,OR(VLOOKUP('tbl2'!Y689,quide!A:G,7,0)=2,VLOOKUP('tbl2'!Y689,quide!A:G,7,0)=1)),AND(ishod_substance!$O$1=2,VLOOKUP('tbl2'!Y689,quide!A:I,9,0)=1)),1,0),0)</f>
        <v>0</v>
      </c>
      <c r="C689" s="5" t="e">
        <f>VLOOKUP(tbl2_2!A689,ishod_substance!A:P,2,0)</f>
        <v>#N/A</v>
      </c>
      <c r="D689" s="7" t="e">
        <f>VLOOKUP(tbl2_2!A689,ishod_substance!A:P,3,0)</f>
        <v>#N/A</v>
      </c>
      <c r="E689" s="5" t="e">
        <f>VLOOKUP(tbl2_2!A689,ishod_substance!A:P,11,0)</f>
        <v>#N/A</v>
      </c>
      <c r="F689" s="6" t="e">
        <f>VLOOKUP(tbl2_2!A689,ishod_substance!A:P,15,0)</f>
        <v>#N/A</v>
      </c>
      <c r="G689" s="6" t="e">
        <f>VLOOKUP(tbl2_2!A689,ishod_substance!A:P,12,0)&amp;"/"&amp;VLOOKUP(tbl2_2!A689,ishod_substance!A:P,14,0)</f>
        <v>#N/A</v>
      </c>
      <c r="H689" s="29" t="e">
        <f>VLOOKUP(tbl2_2!A689,ishod_substance!A:P,6,0)</f>
        <v>#N/A</v>
      </c>
      <c r="I689" s="10" t="e">
        <f>VLOOKUP(tbl2_2!A689,ishod_substance!A:P,15,0)</f>
        <v>#N/A</v>
      </c>
      <c r="J689" s="10" t="e">
        <f>VLOOKUP(tbl2_2!A689,ishod_substance!A:P,5,0)</f>
        <v>#N/A</v>
      </c>
      <c r="K689" s="84" t="e">
        <f>VLOOKUP(tbl2_2!A689,ishod_substance!A:Q,17,0)</f>
        <v>#N/A</v>
      </c>
      <c r="L689" s="84" t="e">
        <f>VLOOKUP(tbl2_2!A689,ishod_substance!A:R,18,0)</f>
        <v>#N/A</v>
      </c>
      <c r="M689" s="165" t="e">
        <f>VLOOKUP(tbl2_2!A689,ishod_substance!A:AD,28,0)</f>
        <v>#N/A</v>
      </c>
      <c r="N689" s="4" t="e">
        <f>VLOOKUP(tbl2_2!A689,ishod_substance!A:AD,20,0)</f>
        <v>#N/A</v>
      </c>
      <c r="O689" s="4" t="e">
        <f>VLOOKUP(tbl2_2!A689,ishod_substance!A:AD,21,0)</f>
        <v>#N/A</v>
      </c>
      <c r="P689" s="4" t="e">
        <f>VLOOKUP(tbl2_2!A689,ishod_substance!A:AD,22,0)</f>
        <v>#N/A</v>
      </c>
      <c r="Q689" s="4" t="e">
        <f>VLOOKUP(tbl2_2!A689,ishod_substance!A:AD,23,0)</f>
        <v>#N/A</v>
      </c>
      <c r="R689" s="4" t="e">
        <f>VLOOKUP(tbl2_2!A689,ishod_substance!A:AD,24,0)</f>
        <v>#N/A</v>
      </c>
      <c r="S689" s="4" t="e">
        <f>VLOOKUP(tbl2_2!A689,ishod_substance!A:AD,25,0)</f>
        <v>#N/A</v>
      </c>
      <c r="T689" s="4" t="e">
        <f>VLOOKUP(tbl2_2!A689,ishod_substance!A:AD,26,0)</f>
        <v>#N/A</v>
      </c>
      <c r="U689" s="4" t="e">
        <f>VLOOKUP(tbl2_2!A689,ishod_substance!A:AD,27,0)</f>
        <v>#N/A</v>
      </c>
      <c r="V689" s="166" t="e">
        <f>VLOOKUP(tbl2_2!A689,ishod_substance!A:AD,29,0)</f>
        <v>#N/A</v>
      </c>
      <c r="W689" s="166" t="e">
        <f>VLOOKUP(tbl2_2!A689,ishod_substance!A:AD,29,0)</f>
        <v>#N/A</v>
      </c>
      <c r="X689" s="4" t="e">
        <f>VLOOKUP(tbl2_2!A689,ishod_substance!A:AD,30,0)</f>
        <v>#N/A</v>
      </c>
      <c r="Y689" s="10" t="e">
        <f>VLOOKUP(tbl2_2!A689,ishod_substance!A:AD,7,0)</f>
        <v>#N/A</v>
      </c>
      <c r="Z689" s="9" t="e">
        <f>VLOOKUP(Y689,quide!$A$2:$B$1006,2,0)</f>
        <v>#N/A</v>
      </c>
      <c r="AA689" s="4" t="e">
        <f>VLOOKUP(Y689,quide!$A$2:$J$1006,10,0)</f>
        <v>#N/A</v>
      </c>
      <c r="AB689" s="50" t="e">
        <f>VLOOKUP(tbl2_2!A689,ishod_substance!A:AD,8,0)</f>
        <v>#N/A</v>
      </c>
      <c r="AC689" s="28" t="e">
        <f t="shared" si="11"/>
        <v>#N/A</v>
      </c>
      <c r="AD689" s="27" t="e">
        <f>VLOOKUP(tbl2_2!A689,ishod_substance!A:AD,9,0)</f>
        <v>#N/A</v>
      </c>
      <c r="AE689" s="8" t="e">
        <f>VLOOKUP(tbl2_2!A689,ishod_substance!A:AD,9,0)</f>
        <v>#N/A</v>
      </c>
      <c r="AF689" s="12"/>
    </row>
    <row r="690" spans="1:32" hidden="1" x14ac:dyDescent="0.25">
      <c r="A690">
        <v>682</v>
      </c>
      <c r="B690" s="85">
        <f>IFERROR(IF(OR(AND(ishod_substance!$O$1=3,OR(VLOOKUP('tbl2'!Y690,quide!A:G,7,0)=2,VLOOKUP('tbl2'!Y690,quide!A:G,7,0)=1)),AND(ishod_substance!$O$1=2,VLOOKUP('tbl2'!Y690,quide!A:I,9,0)=1)),1,0),0)</f>
        <v>0</v>
      </c>
      <c r="C690" s="5" t="e">
        <f>VLOOKUP(tbl2_2!A690,ishod_substance!A:P,2,0)</f>
        <v>#N/A</v>
      </c>
      <c r="D690" s="7" t="e">
        <f>VLOOKUP(tbl2_2!A690,ishod_substance!A:P,3,0)</f>
        <v>#N/A</v>
      </c>
      <c r="E690" s="5" t="e">
        <f>VLOOKUP(tbl2_2!A690,ishod_substance!A:P,11,0)</f>
        <v>#N/A</v>
      </c>
      <c r="F690" s="6" t="e">
        <f>VLOOKUP(tbl2_2!A690,ishod_substance!A:P,15,0)</f>
        <v>#N/A</v>
      </c>
      <c r="G690" s="6" t="e">
        <f>VLOOKUP(tbl2_2!A690,ishod_substance!A:P,12,0)&amp;"/"&amp;VLOOKUP(tbl2_2!A690,ishod_substance!A:P,14,0)</f>
        <v>#N/A</v>
      </c>
      <c r="H690" s="29" t="e">
        <f>VLOOKUP(tbl2_2!A690,ishod_substance!A:P,6,0)</f>
        <v>#N/A</v>
      </c>
      <c r="I690" s="10" t="e">
        <f>VLOOKUP(tbl2_2!A690,ishod_substance!A:P,15,0)</f>
        <v>#N/A</v>
      </c>
      <c r="J690" s="10" t="e">
        <f>VLOOKUP(tbl2_2!A690,ishod_substance!A:P,5,0)</f>
        <v>#N/A</v>
      </c>
      <c r="K690" s="84" t="e">
        <f>VLOOKUP(tbl2_2!A690,ishod_substance!A:Q,17,0)</f>
        <v>#N/A</v>
      </c>
      <c r="L690" s="84" t="e">
        <f>VLOOKUP(tbl2_2!A690,ishod_substance!A:R,18,0)</f>
        <v>#N/A</v>
      </c>
      <c r="M690" s="165" t="e">
        <f>VLOOKUP(tbl2_2!A690,ishod_substance!A:AD,28,0)</f>
        <v>#N/A</v>
      </c>
      <c r="N690" s="4" t="e">
        <f>VLOOKUP(tbl2_2!A690,ishod_substance!A:AD,20,0)</f>
        <v>#N/A</v>
      </c>
      <c r="O690" s="4" t="e">
        <f>VLOOKUP(tbl2_2!A690,ishod_substance!A:AD,21,0)</f>
        <v>#N/A</v>
      </c>
      <c r="P690" s="4" t="e">
        <f>VLOOKUP(tbl2_2!A690,ishod_substance!A:AD,22,0)</f>
        <v>#N/A</v>
      </c>
      <c r="Q690" s="4" t="e">
        <f>VLOOKUP(tbl2_2!A690,ishod_substance!A:AD,23,0)</f>
        <v>#N/A</v>
      </c>
      <c r="R690" s="4" t="e">
        <f>VLOOKUP(tbl2_2!A690,ishod_substance!A:AD,24,0)</f>
        <v>#N/A</v>
      </c>
      <c r="S690" s="4" t="e">
        <f>VLOOKUP(tbl2_2!A690,ishod_substance!A:AD,25,0)</f>
        <v>#N/A</v>
      </c>
      <c r="T690" s="4" t="e">
        <f>VLOOKUP(tbl2_2!A690,ishod_substance!A:AD,26,0)</f>
        <v>#N/A</v>
      </c>
      <c r="U690" s="4" t="e">
        <f>VLOOKUP(tbl2_2!A690,ishod_substance!A:AD,27,0)</f>
        <v>#N/A</v>
      </c>
      <c r="V690" s="166" t="e">
        <f>VLOOKUP(tbl2_2!A690,ishod_substance!A:AD,29,0)</f>
        <v>#N/A</v>
      </c>
      <c r="W690" s="166" t="e">
        <f>VLOOKUP(tbl2_2!A690,ishod_substance!A:AD,29,0)</f>
        <v>#N/A</v>
      </c>
      <c r="X690" s="4" t="e">
        <f>VLOOKUP(tbl2_2!A690,ishod_substance!A:AD,30,0)</f>
        <v>#N/A</v>
      </c>
      <c r="Y690" s="10" t="e">
        <f>VLOOKUP(tbl2_2!A690,ishod_substance!A:AD,7,0)</f>
        <v>#N/A</v>
      </c>
      <c r="Z690" s="9" t="e">
        <f>VLOOKUP(Y690,quide!$A$2:$B$1006,2,0)</f>
        <v>#N/A</v>
      </c>
      <c r="AA690" s="4" t="e">
        <f>VLOOKUP(Y690,quide!$A$2:$J$1006,10,0)</f>
        <v>#N/A</v>
      </c>
      <c r="AB690" s="50" t="e">
        <f>VLOOKUP(tbl2_2!A690,ishod_substance!A:AD,8,0)</f>
        <v>#N/A</v>
      </c>
      <c r="AC690" s="28" t="e">
        <f t="shared" si="11"/>
        <v>#N/A</v>
      </c>
      <c r="AD690" s="27" t="e">
        <f>VLOOKUP(tbl2_2!A690,ishod_substance!A:AD,9,0)</f>
        <v>#N/A</v>
      </c>
      <c r="AE690" s="8" t="e">
        <f>VLOOKUP(tbl2_2!A690,ishod_substance!A:AD,9,0)</f>
        <v>#N/A</v>
      </c>
      <c r="AF690" s="12"/>
    </row>
    <row r="691" spans="1:32" hidden="1" x14ac:dyDescent="0.25">
      <c r="A691">
        <v>683</v>
      </c>
      <c r="B691" s="85">
        <f>IFERROR(IF(OR(AND(ishod_substance!$O$1=3,OR(VLOOKUP('tbl2'!Y691,quide!A:G,7,0)=2,VLOOKUP('tbl2'!Y691,quide!A:G,7,0)=1)),AND(ishod_substance!$O$1=2,VLOOKUP('tbl2'!Y691,quide!A:I,9,0)=1)),1,0),0)</f>
        <v>0</v>
      </c>
      <c r="C691" s="5" t="e">
        <f>VLOOKUP(tbl2_2!A691,ishod_substance!A:P,2,0)</f>
        <v>#N/A</v>
      </c>
      <c r="D691" s="7" t="e">
        <f>VLOOKUP(tbl2_2!A691,ishod_substance!A:P,3,0)</f>
        <v>#N/A</v>
      </c>
      <c r="E691" s="5" t="e">
        <f>VLOOKUP(tbl2_2!A691,ishod_substance!A:P,11,0)</f>
        <v>#N/A</v>
      </c>
      <c r="F691" s="6" t="e">
        <f>VLOOKUP(tbl2_2!A691,ishod_substance!A:P,15,0)</f>
        <v>#N/A</v>
      </c>
      <c r="G691" s="6" t="e">
        <f>VLOOKUP(tbl2_2!A691,ishod_substance!A:P,12,0)&amp;"/"&amp;VLOOKUP(tbl2_2!A691,ishod_substance!A:P,14,0)</f>
        <v>#N/A</v>
      </c>
      <c r="H691" s="29" t="e">
        <f>VLOOKUP(tbl2_2!A691,ishod_substance!A:P,6,0)</f>
        <v>#N/A</v>
      </c>
      <c r="I691" s="10" t="e">
        <f>VLOOKUP(tbl2_2!A691,ishod_substance!A:P,15,0)</f>
        <v>#N/A</v>
      </c>
      <c r="J691" s="10" t="e">
        <f>VLOOKUP(tbl2_2!A691,ishod_substance!A:P,5,0)</f>
        <v>#N/A</v>
      </c>
      <c r="K691" s="84" t="e">
        <f>VLOOKUP(tbl2_2!A691,ishod_substance!A:Q,17,0)</f>
        <v>#N/A</v>
      </c>
      <c r="L691" s="84" t="e">
        <f>VLOOKUP(tbl2_2!A691,ishod_substance!A:R,18,0)</f>
        <v>#N/A</v>
      </c>
      <c r="M691" s="165" t="e">
        <f>VLOOKUP(tbl2_2!A691,ishod_substance!A:AD,28,0)</f>
        <v>#N/A</v>
      </c>
      <c r="N691" s="4" t="e">
        <f>VLOOKUP(tbl2_2!A691,ishod_substance!A:AD,20,0)</f>
        <v>#N/A</v>
      </c>
      <c r="O691" s="4" t="e">
        <f>VLOOKUP(tbl2_2!A691,ishod_substance!A:AD,21,0)</f>
        <v>#N/A</v>
      </c>
      <c r="P691" s="4" t="e">
        <f>VLOOKUP(tbl2_2!A691,ishod_substance!A:AD,22,0)</f>
        <v>#N/A</v>
      </c>
      <c r="Q691" s="4" t="e">
        <f>VLOOKUP(tbl2_2!A691,ishod_substance!A:AD,23,0)</f>
        <v>#N/A</v>
      </c>
      <c r="R691" s="4" t="e">
        <f>VLOOKUP(tbl2_2!A691,ishod_substance!A:AD,24,0)</f>
        <v>#N/A</v>
      </c>
      <c r="S691" s="4" t="e">
        <f>VLOOKUP(tbl2_2!A691,ishod_substance!A:AD,25,0)</f>
        <v>#N/A</v>
      </c>
      <c r="T691" s="4" t="e">
        <f>VLOOKUP(tbl2_2!A691,ishod_substance!A:AD,26,0)</f>
        <v>#N/A</v>
      </c>
      <c r="U691" s="4" t="e">
        <f>VLOOKUP(tbl2_2!A691,ishod_substance!A:AD,27,0)</f>
        <v>#N/A</v>
      </c>
      <c r="V691" s="166" t="e">
        <f>VLOOKUP(tbl2_2!A691,ishod_substance!A:AD,29,0)</f>
        <v>#N/A</v>
      </c>
      <c r="W691" s="166" t="e">
        <f>VLOOKUP(tbl2_2!A691,ishod_substance!A:AD,29,0)</f>
        <v>#N/A</v>
      </c>
      <c r="X691" s="4" t="e">
        <f>VLOOKUP(tbl2_2!A691,ishod_substance!A:AD,30,0)</f>
        <v>#N/A</v>
      </c>
      <c r="Y691" s="10" t="e">
        <f>VLOOKUP(tbl2_2!A691,ishod_substance!A:AD,7,0)</f>
        <v>#N/A</v>
      </c>
      <c r="Z691" s="9" t="e">
        <f>VLOOKUP(Y691,quide!$A$2:$B$1006,2,0)</f>
        <v>#N/A</v>
      </c>
      <c r="AA691" s="4" t="e">
        <f>VLOOKUP(Y691,quide!$A$2:$J$1006,10,0)</f>
        <v>#N/A</v>
      </c>
      <c r="AB691" s="50" t="e">
        <f>VLOOKUP(tbl2_2!A691,ishod_substance!A:AD,8,0)</f>
        <v>#N/A</v>
      </c>
      <c r="AC691" s="28" t="e">
        <f t="shared" si="11"/>
        <v>#N/A</v>
      </c>
      <c r="AD691" s="27" t="e">
        <f>VLOOKUP(tbl2_2!A691,ishod_substance!A:AD,9,0)</f>
        <v>#N/A</v>
      </c>
      <c r="AE691" s="8" t="e">
        <f>VLOOKUP(tbl2_2!A691,ishod_substance!A:AD,9,0)</f>
        <v>#N/A</v>
      </c>
      <c r="AF691" s="12"/>
    </row>
    <row r="692" spans="1:32" hidden="1" x14ac:dyDescent="0.25">
      <c r="A692">
        <v>684</v>
      </c>
      <c r="B692" s="85">
        <f>IFERROR(IF(OR(AND(ishod_substance!$O$1=3,OR(VLOOKUP('tbl2'!Y692,quide!A:G,7,0)=2,VLOOKUP('tbl2'!Y692,quide!A:G,7,0)=1)),AND(ishod_substance!$O$1=2,VLOOKUP('tbl2'!Y692,quide!A:I,9,0)=1)),1,0),0)</f>
        <v>0</v>
      </c>
      <c r="C692" s="5" t="e">
        <f>VLOOKUP(tbl2_2!A692,ishod_substance!A:P,2,0)</f>
        <v>#N/A</v>
      </c>
      <c r="D692" s="7" t="e">
        <f>VLOOKUP(tbl2_2!A692,ishod_substance!A:P,3,0)</f>
        <v>#N/A</v>
      </c>
      <c r="E692" s="5" t="e">
        <f>VLOOKUP(tbl2_2!A692,ishod_substance!A:P,11,0)</f>
        <v>#N/A</v>
      </c>
      <c r="F692" s="6" t="e">
        <f>VLOOKUP(tbl2_2!A692,ishod_substance!A:P,15,0)</f>
        <v>#N/A</v>
      </c>
      <c r="G692" s="6" t="e">
        <f>VLOOKUP(tbl2_2!A692,ishod_substance!A:P,12,0)&amp;"/"&amp;VLOOKUP(tbl2_2!A692,ishod_substance!A:P,14,0)</f>
        <v>#N/A</v>
      </c>
      <c r="H692" s="29" t="e">
        <f>VLOOKUP(tbl2_2!A692,ishod_substance!A:P,6,0)</f>
        <v>#N/A</v>
      </c>
      <c r="I692" s="10" t="e">
        <f>VLOOKUP(tbl2_2!A692,ishod_substance!A:P,15,0)</f>
        <v>#N/A</v>
      </c>
      <c r="J692" s="10" t="e">
        <f>VLOOKUP(tbl2_2!A692,ishod_substance!A:P,5,0)</f>
        <v>#N/A</v>
      </c>
      <c r="K692" s="84" t="e">
        <f>VLOOKUP(tbl2_2!A692,ishod_substance!A:Q,17,0)</f>
        <v>#N/A</v>
      </c>
      <c r="L692" s="84" t="e">
        <f>VLOOKUP(tbl2_2!A692,ishod_substance!A:R,18,0)</f>
        <v>#N/A</v>
      </c>
      <c r="M692" s="165" t="e">
        <f>VLOOKUP(tbl2_2!A692,ishod_substance!A:AD,28,0)</f>
        <v>#N/A</v>
      </c>
      <c r="N692" s="4" t="e">
        <f>VLOOKUP(tbl2_2!A692,ishod_substance!A:AD,20,0)</f>
        <v>#N/A</v>
      </c>
      <c r="O692" s="4" t="e">
        <f>VLOOKUP(tbl2_2!A692,ishod_substance!A:AD,21,0)</f>
        <v>#N/A</v>
      </c>
      <c r="P692" s="4" t="e">
        <f>VLOOKUP(tbl2_2!A692,ishod_substance!A:AD,22,0)</f>
        <v>#N/A</v>
      </c>
      <c r="Q692" s="4" t="e">
        <f>VLOOKUP(tbl2_2!A692,ishod_substance!A:AD,23,0)</f>
        <v>#N/A</v>
      </c>
      <c r="R692" s="4" t="e">
        <f>VLOOKUP(tbl2_2!A692,ishod_substance!A:AD,24,0)</f>
        <v>#N/A</v>
      </c>
      <c r="S692" s="4" t="e">
        <f>VLOOKUP(tbl2_2!A692,ishod_substance!A:AD,25,0)</f>
        <v>#N/A</v>
      </c>
      <c r="T692" s="4" t="e">
        <f>VLOOKUP(tbl2_2!A692,ishod_substance!A:AD,26,0)</f>
        <v>#N/A</v>
      </c>
      <c r="U692" s="4" t="e">
        <f>VLOOKUP(tbl2_2!A692,ishod_substance!A:AD,27,0)</f>
        <v>#N/A</v>
      </c>
      <c r="V692" s="166" t="e">
        <f>VLOOKUP(tbl2_2!A692,ishod_substance!A:AD,29,0)</f>
        <v>#N/A</v>
      </c>
      <c r="W692" s="166" t="e">
        <f>VLOOKUP(tbl2_2!A692,ishod_substance!A:AD,29,0)</f>
        <v>#N/A</v>
      </c>
      <c r="X692" s="4" t="e">
        <f>VLOOKUP(tbl2_2!A692,ishod_substance!A:AD,30,0)</f>
        <v>#N/A</v>
      </c>
      <c r="Y692" s="10" t="e">
        <f>VLOOKUP(tbl2_2!A692,ishod_substance!A:AD,7,0)</f>
        <v>#N/A</v>
      </c>
      <c r="Z692" s="9" t="e">
        <f>VLOOKUP(Y692,quide!$A$2:$B$1006,2,0)</f>
        <v>#N/A</v>
      </c>
      <c r="AA692" s="4" t="e">
        <f>VLOOKUP(Y692,quide!$A$2:$J$1006,10,0)</f>
        <v>#N/A</v>
      </c>
      <c r="AB692" s="50" t="e">
        <f>VLOOKUP(tbl2_2!A692,ishod_substance!A:AD,8,0)</f>
        <v>#N/A</v>
      </c>
      <c r="AC692" s="28" t="e">
        <f t="shared" si="11"/>
        <v>#N/A</v>
      </c>
      <c r="AD692" s="27" t="e">
        <f>VLOOKUP(tbl2_2!A692,ishod_substance!A:AD,9,0)</f>
        <v>#N/A</v>
      </c>
      <c r="AE692" s="8" t="e">
        <f>VLOOKUP(tbl2_2!A692,ishod_substance!A:AD,9,0)</f>
        <v>#N/A</v>
      </c>
      <c r="AF692" s="12"/>
    </row>
    <row r="693" spans="1:32" hidden="1" x14ac:dyDescent="0.25">
      <c r="A693">
        <v>685</v>
      </c>
      <c r="B693" s="85">
        <f>IFERROR(IF(OR(AND(ishod_substance!$O$1=3,OR(VLOOKUP('tbl2'!Y693,quide!A:G,7,0)=2,VLOOKUP('tbl2'!Y693,quide!A:G,7,0)=1)),AND(ishod_substance!$O$1=2,VLOOKUP('tbl2'!Y693,quide!A:I,9,0)=1)),1,0),0)</f>
        <v>0</v>
      </c>
      <c r="C693" s="5" t="e">
        <f>VLOOKUP(tbl2_2!A693,ishod_substance!A:P,2,0)</f>
        <v>#N/A</v>
      </c>
      <c r="D693" s="7" t="e">
        <f>VLOOKUP(tbl2_2!A693,ishod_substance!A:P,3,0)</f>
        <v>#N/A</v>
      </c>
      <c r="E693" s="5" t="e">
        <f>VLOOKUP(tbl2_2!A693,ishod_substance!A:P,11,0)</f>
        <v>#N/A</v>
      </c>
      <c r="F693" s="6" t="e">
        <f>VLOOKUP(tbl2_2!A693,ishod_substance!A:P,15,0)</f>
        <v>#N/A</v>
      </c>
      <c r="G693" s="6" t="e">
        <f>VLOOKUP(tbl2_2!A693,ishod_substance!A:P,12,0)&amp;"/"&amp;VLOOKUP(tbl2_2!A693,ishod_substance!A:P,14,0)</f>
        <v>#N/A</v>
      </c>
      <c r="H693" s="29" t="e">
        <f>VLOOKUP(tbl2_2!A693,ishod_substance!A:P,6,0)</f>
        <v>#N/A</v>
      </c>
      <c r="I693" s="10" t="e">
        <f>VLOOKUP(tbl2_2!A693,ishod_substance!A:P,15,0)</f>
        <v>#N/A</v>
      </c>
      <c r="J693" s="10" t="e">
        <f>VLOOKUP(tbl2_2!A693,ishod_substance!A:P,5,0)</f>
        <v>#N/A</v>
      </c>
      <c r="K693" s="84" t="e">
        <f>VLOOKUP(tbl2_2!A693,ishod_substance!A:Q,17,0)</f>
        <v>#N/A</v>
      </c>
      <c r="L693" s="84" t="e">
        <f>VLOOKUP(tbl2_2!A693,ishod_substance!A:R,18,0)</f>
        <v>#N/A</v>
      </c>
      <c r="M693" s="165" t="e">
        <f>VLOOKUP(tbl2_2!A693,ishod_substance!A:AD,28,0)</f>
        <v>#N/A</v>
      </c>
      <c r="N693" s="4" t="e">
        <f>VLOOKUP(tbl2_2!A693,ishod_substance!A:AD,20,0)</f>
        <v>#N/A</v>
      </c>
      <c r="O693" s="4" t="e">
        <f>VLOOKUP(tbl2_2!A693,ishod_substance!A:AD,21,0)</f>
        <v>#N/A</v>
      </c>
      <c r="P693" s="4" t="e">
        <f>VLOOKUP(tbl2_2!A693,ishod_substance!A:AD,22,0)</f>
        <v>#N/A</v>
      </c>
      <c r="Q693" s="4" t="e">
        <f>VLOOKUP(tbl2_2!A693,ishod_substance!A:AD,23,0)</f>
        <v>#N/A</v>
      </c>
      <c r="R693" s="4" t="e">
        <f>VLOOKUP(tbl2_2!A693,ishod_substance!A:AD,24,0)</f>
        <v>#N/A</v>
      </c>
      <c r="S693" s="4" t="e">
        <f>VLOOKUP(tbl2_2!A693,ishod_substance!A:AD,25,0)</f>
        <v>#N/A</v>
      </c>
      <c r="T693" s="4" t="e">
        <f>VLOOKUP(tbl2_2!A693,ishod_substance!A:AD,26,0)</f>
        <v>#N/A</v>
      </c>
      <c r="U693" s="4" t="e">
        <f>VLOOKUP(tbl2_2!A693,ishod_substance!A:AD,27,0)</f>
        <v>#N/A</v>
      </c>
      <c r="V693" s="166" t="e">
        <f>VLOOKUP(tbl2_2!A693,ishod_substance!A:AD,29,0)</f>
        <v>#N/A</v>
      </c>
      <c r="W693" s="166" t="e">
        <f>VLOOKUP(tbl2_2!A693,ishod_substance!A:AD,29,0)</f>
        <v>#N/A</v>
      </c>
      <c r="X693" s="4" t="e">
        <f>VLOOKUP(tbl2_2!A693,ishod_substance!A:AD,30,0)</f>
        <v>#N/A</v>
      </c>
      <c r="Y693" s="10" t="e">
        <f>VLOOKUP(tbl2_2!A693,ishod_substance!A:AD,7,0)</f>
        <v>#N/A</v>
      </c>
      <c r="Z693" s="9" t="e">
        <f>VLOOKUP(Y693,quide!$A$2:$B$1006,2,0)</f>
        <v>#N/A</v>
      </c>
      <c r="AA693" s="4" t="e">
        <f>VLOOKUP(Y693,quide!$A$2:$J$1006,10,0)</f>
        <v>#N/A</v>
      </c>
      <c r="AB693" s="50" t="e">
        <f>VLOOKUP(tbl2_2!A693,ishod_substance!A:AD,8,0)</f>
        <v>#N/A</v>
      </c>
      <c r="AC693" s="28" t="e">
        <f t="shared" si="11"/>
        <v>#N/A</v>
      </c>
      <c r="AD693" s="27" t="e">
        <f>VLOOKUP(tbl2_2!A693,ishod_substance!A:AD,9,0)</f>
        <v>#N/A</v>
      </c>
      <c r="AE693" s="8" t="e">
        <f>VLOOKUP(tbl2_2!A693,ishod_substance!A:AD,9,0)</f>
        <v>#N/A</v>
      </c>
      <c r="AF693" s="12"/>
    </row>
    <row r="694" spans="1:32" hidden="1" x14ac:dyDescent="0.25">
      <c r="A694">
        <v>686</v>
      </c>
      <c r="B694" s="85">
        <f>IFERROR(IF(OR(AND(ishod_substance!$O$1=3,OR(VLOOKUP('tbl2'!Y694,quide!A:G,7,0)=2,VLOOKUP('tbl2'!Y694,quide!A:G,7,0)=1)),AND(ishod_substance!$O$1=2,VLOOKUP('tbl2'!Y694,quide!A:I,9,0)=1)),1,0),0)</f>
        <v>0</v>
      </c>
      <c r="C694" s="5" t="e">
        <f>VLOOKUP(tbl2_2!A694,ishod_substance!A:P,2,0)</f>
        <v>#N/A</v>
      </c>
      <c r="D694" s="7" t="e">
        <f>VLOOKUP(tbl2_2!A694,ishod_substance!A:P,3,0)</f>
        <v>#N/A</v>
      </c>
      <c r="E694" s="5" t="e">
        <f>VLOOKUP(tbl2_2!A694,ishod_substance!A:P,11,0)</f>
        <v>#N/A</v>
      </c>
      <c r="F694" s="6" t="e">
        <f>VLOOKUP(tbl2_2!A694,ishod_substance!A:P,15,0)</f>
        <v>#N/A</v>
      </c>
      <c r="G694" s="6" t="e">
        <f>VLOOKUP(tbl2_2!A694,ishod_substance!A:P,12,0)&amp;"/"&amp;VLOOKUP(tbl2_2!A694,ishod_substance!A:P,14,0)</f>
        <v>#N/A</v>
      </c>
      <c r="H694" s="29" t="e">
        <f>VLOOKUP(tbl2_2!A694,ishod_substance!A:P,6,0)</f>
        <v>#N/A</v>
      </c>
      <c r="I694" s="10" t="e">
        <f>VLOOKUP(tbl2_2!A694,ishod_substance!A:P,15,0)</f>
        <v>#N/A</v>
      </c>
      <c r="J694" s="10" t="e">
        <f>VLOOKUP(tbl2_2!A694,ishod_substance!A:P,5,0)</f>
        <v>#N/A</v>
      </c>
      <c r="K694" s="84" t="e">
        <f>VLOOKUP(tbl2_2!A694,ishod_substance!A:Q,17,0)</f>
        <v>#N/A</v>
      </c>
      <c r="L694" s="84" t="e">
        <f>VLOOKUP(tbl2_2!A694,ishod_substance!A:R,18,0)</f>
        <v>#N/A</v>
      </c>
      <c r="M694" s="165" t="e">
        <f>VLOOKUP(tbl2_2!A694,ishod_substance!A:AD,28,0)</f>
        <v>#N/A</v>
      </c>
      <c r="N694" s="4" t="e">
        <f>VLOOKUP(tbl2_2!A694,ishod_substance!A:AD,20,0)</f>
        <v>#N/A</v>
      </c>
      <c r="O694" s="4" t="e">
        <f>VLOOKUP(tbl2_2!A694,ishod_substance!A:AD,21,0)</f>
        <v>#N/A</v>
      </c>
      <c r="P694" s="4" t="e">
        <f>VLOOKUP(tbl2_2!A694,ishod_substance!A:AD,22,0)</f>
        <v>#N/A</v>
      </c>
      <c r="Q694" s="4" t="e">
        <f>VLOOKUP(tbl2_2!A694,ishod_substance!A:AD,23,0)</f>
        <v>#N/A</v>
      </c>
      <c r="R694" s="4" t="e">
        <f>VLOOKUP(tbl2_2!A694,ishod_substance!A:AD,24,0)</f>
        <v>#N/A</v>
      </c>
      <c r="S694" s="4" t="e">
        <f>VLOOKUP(tbl2_2!A694,ishod_substance!A:AD,25,0)</f>
        <v>#N/A</v>
      </c>
      <c r="T694" s="4" t="e">
        <f>VLOOKUP(tbl2_2!A694,ishod_substance!A:AD,26,0)</f>
        <v>#N/A</v>
      </c>
      <c r="U694" s="4" t="e">
        <f>VLOOKUP(tbl2_2!A694,ishod_substance!A:AD,27,0)</f>
        <v>#N/A</v>
      </c>
      <c r="V694" s="166" t="e">
        <f>VLOOKUP(tbl2_2!A694,ishod_substance!A:AD,29,0)</f>
        <v>#N/A</v>
      </c>
      <c r="W694" s="166" t="e">
        <f>VLOOKUP(tbl2_2!A694,ishod_substance!A:AD,29,0)</f>
        <v>#N/A</v>
      </c>
      <c r="X694" s="4" t="e">
        <f>VLOOKUP(tbl2_2!A694,ishod_substance!A:AD,30,0)</f>
        <v>#N/A</v>
      </c>
      <c r="Y694" s="10" t="e">
        <f>VLOOKUP(tbl2_2!A694,ishod_substance!A:AD,7,0)</f>
        <v>#N/A</v>
      </c>
      <c r="Z694" s="9" t="e">
        <f>VLOOKUP(Y694,quide!$A$2:$B$1006,2,0)</f>
        <v>#N/A</v>
      </c>
      <c r="AA694" s="4" t="e">
        <f>VLOOKUP(Y694,quide!$A$2:$J$1006,10,0)</f>
        <v>#N/A</v>
      </c>
      <c r="AB694" s="50" t="e">
        <f>VLOOKUP(tbl2_2!A694,ishod_substance!A:AD,8,0)</f>
        <v>#N/A</v>
      </c>
      <c r="AC694" s="28" t="e">
        <f t="shared" si="11"/>
        <v>#N/A</v>
      </c>
      <c r="AD694" s="27" t="e">
        <f>VLOOKUP(tbl2_2!A694,ishod_substance!A:AD,9,0)</f>
        <v>#N/A</v>
      </c>
      <c r="AE694" s="8" t="e">
        <f>VLOOKUP(tbl2_2!A694,ishod_substance!A:AD,9,0)</f>
        <v>#N/A</v>
      </c>
      <c r="AF694" s="12"/>
    </row>
    <row r="695" spans="1:32" hidden="1" x14ac:dyDescent="0.25">
      <c r="A695">
        <v>687</v>
      </c>
      <c r="B695" s="85">
        <f>IFERROR(IF(OR(AND(ishod_substance!$O$1=3,OR(VLOOKUP('tbl2'!Y695,quide!A:G,7,0)=2,VLOOKUP('tbl2'!Y695,quide!A:G,7,0)=1)),AND(ishod_substance!$O$1=2,VLOOKUP('tbl2'!Y695,quide!A:I,9,0)=1)),1,0),0)</f>
        <v>0</v>
      </c>
      <c r="C695" s="5" t="e">
        <f>VLOOKUP(tbl2_2!A695,ishod_substance!A:P,2,0)</f>
        <v>#N/A</v>
      </c>
      <c r="D695" s="7" t="e">
        <f>VLOOKUP(tbl2_2!A695,ishod_substance!A:P,3,0)</f>
        <v>#N/A</v>
      </c>
      <c r="E695" s="5" t="e">
        <f>VLOOKUP(tbl2_2!A695,ishod_substance!A:P,11,0)</f>
        <v>#N/A</v>
      </c>
      <c r="F695" s="6" t="e">
        <f>VLOOKUP(tbl2_2!A695,ishod_substance!A:P,15,0)</f>
        <v>#N/A</v>
      </c>
      <c r="G695" s="6" t="e">
        <f>VLOOKUP(tbl2_2!A695,ishod_substance!A:P,12,0)&amp;"/"&amp;VLOOKUP(tbl2_2!A695,ishod_substance!A:P,14,0)</f>
        <v>#N/A</v>
      </c>
      <c r="H695" s="29" t="e">
        <f>VLOOKUP(tbl2_2!A695,ishod_substance!A:P,6,0)</f>
        <v>#N/A</v>
      </c>
      <c r="I695" s="10" t="e">
        <f>VLOOKUP(tbl2_2!A695,ishod_substance!A:P,15,0)</f>
        <v>#N/A</v>
      </c>
      <c r="J695" s="10" t="e">
        <f>VLOOKUP(tbl2_2!A695,ishod_substance!A:P,5,0)</f>
        <v>#N/A</v>
      </c>
      <c r="K695" s="84" t="e">
        <f>VLOOKUP(tbl2_2!A695,ishod_substance!A:Q,17,0)</f>
        <v>#N/A</v>
      </c>
      <c r="L695" s="84" t="e">
        <f>VLOOKUP(tbl2_2!A695,ishod_substance!A:R,18,0)</f>
        <v>#N/A</v>
      </c>
      <c r="M695" s="165" t="e">
        <f>VLOOKUP(tbl2_2!A695,ishod_substance!A:AD,28,0)</f>
        <v>#N/A</v>
      </c>
      <c r="N695" s="4" t="e">
        <f>VLOOKUP(tbl2_2!A695,ishod_substance!A:AD,20,0)</f>
        <v>#N/A</v>
      </c>
      <c r="O695" s="4" t="e">
        <f>VLOOKUP(tbl2_2!A695,ishod_substance!A:AD,21,0)</f>
        <v>#N/A</v>
      </c>
      <c r="P695" s="4" t="e">
        <f>VLOOKUP(tbl2_2!A695,ishod_substance!A:AD,22,0)</f>
        <v>#N/A</v>
      </c>
      <c r="Q695" s="4" t="e">
        <f>VLOOKUP(tbl2_2!A695,ishod_substance!A:AD,23,0)</f>
        <v>#N/A</v>
      </c>
      <c r="R695" s="4" t="e">
        <f>VLOOKUP(tbl2_2!A695,ishod_substance!A:AD,24,0)</f>
        <v>#N/A</v>
      </c>
      <c r="S695" s="4" t="e">
        <f>VLOOKUP(tbl2_2!A695,ishod_substance!A:AD,25,0)</f>
        <v>#N/A</v>
      </c>
      <c r="T695" s="4" t="e">
        <f>VLOOKUP(tbl2_2!A695,ishod_substance!A:AD,26,0)</f>
        <v>#N/A</v>
      </c>
      <c r="U695" s="4" t="e">
        <f>VLOOKUP(tbl2_2!A695,ishod_substance!A:AD,27,0)</f>
        <v>#N/A</v>
      </c>
      <c r="V695" s="166" t="e">
        <f>VLOOKUP(tbl2_2!A695,ishod_substance!A:AD,29,0)</f>
        <v>#N/A</v>
      </c>
      <c r="W695" s="166" t="e">
        <f>VLOOKUP(tbl2_2!A695,ishod_substance!A:AD,29,0)</f>
        <v>#N/A</v>
      </c>
      <c r="X695" s="4" t="e">
        <f>VLOOKUP(tbl2_2!A695,ishod_substance!A:AD,30,0)</f>
        <v>#N/A</v>
      </c>
      <c r="Y695" s="10" t="e">
        <f>VLOOKUP(tbl2_2!A695,ishod_substance!A:AD,7,0)</f>
        <v>#N/A</v>
      </c>
      <c r="Z695" s="9" t="e">
        <f>VLOOKUP(Y695,quide!$A$2:$B$1006,2,0)</f>
        <v>#N/A</v>
      </c>
      <c r="AA695" s="4" t="e">
        <f>VLOOKUP(Y695,quide!$A$2:$J$1006,10,0)</f>
        <v>#N/A</v>
      </c>
      <c r="AB695" s="50" t="e">
        <f>VLOOKUP(tbl2_2!A695,ishod_substance!A:AD,8,0)</f>
        <v>#N/A</v>
      </c>
      <c r="AC695" s="28" t="e">
        <f t="shared" si="11"/>
        <v>#N/A</v>
      </c>
      <c r="AD695" s="27" t="e">
        <f>VLOOKUP(tbl2_2!A695,ishod_substance!A:AD,9,0)</f>
        <v>#N/A</v>
      </c>
      <c r="AE695" s="8" t="e">
        <f>VLOOKUP(tbl2_2!A695,ishod_substance!A:AD,9,0)</f>
        <v>#N/A</v>
      </c>
      <c r="AF695" s="12"/>
    </row>
    <row r="696" spans="1:32" hidden="1" x14ac:dyDescent="0.25">
      <c r="A696">
        <v>688</v>
      </c>
      <c r="B696" s="85">
        <f>IFERROR(IF(OR(AND(ishod_substance!$O$1=3,OR(VLOOKUP('tbl2'!Y696,quide!A:G,7,0)=2,VLOOKUP('tbl2'!Y696,quide!A:G,7,0)=1)),AND(ishod_substance!$O$1=2,VLOOKUP('tbl2'!Y696,quide!A:I,9,0)=1)),1,0),0)</f>
        <v>0</v>
      </c>
      <c r="C696" s="5" t="e">
        <f>VLOOKUP(tbl2_2!A696,ishod_substance!A:P,2,0)</f>
        <v>#N/A</v>
      </c>
      <c r="D696" s="7" t="e">
        <f>VLOOKUP(tbl2_2!A696,ishod_substance!A:P,3,0)</f>
        <v>#N/A</v>
      </c>
      <c r="E696" s="5" t="e">
        <f>VLOOKUP(tbl2_2!A696,ishod_substance!A:P,11,0)</f>
        <v>#N/A</v>
      </c>
      <c r="F696" s="6" t="e">
        <f>VLOOKUP(tbl2_2!A696,ishod_substance!A:P,15,0)</f>
        <v>#N/A</v>
      </c>
      <c r="G696" s="6" t="e">
        <f>VLOOKUP(tbl2_2!A696,ishod_substance!A:P,12,0)&amp;"/"&amp;VLOOKUP(tbl2_2!A696,ishod_substance!A:P,14,0)</f>
        <v>#N/A</v>
      </c>
      <c r="H696" s="29" t="e">
        <f>VLOOKUP(tbl2_2!A696,ishod_substance!A:P,6,0)</f>
        <v>#N/A</v>
      </c>
      <c r="I696" s="10" t="e">
        <f>VLOOKUP(tbl2_2!A696,ishod_substance!A:P,15,0)</f>
        <v>#N/A</v>
      </c>
      <c r="J696" s="10" t="e">
        <f>VLOOKUP(tbl2_2!A696,ishod_substance!A:P,5,0)</f>
        <v>#N/A</v>
      </c>
      <c r="K696" s="84" t="e">
        <f>VLOOKUP(tbl2_2!A696,ishod_substance!A:Q,17,0)</f>
        <v>#N/A</v>
      </c>
      <c r="L696" s="84" t="e">
        <f>VLOOKUP(tbl2_2!A696,ishod_substance!A:R,18,0)</f>
        <v>#N/A</v>
      </c>
      <c r="M696" s="165" t="e">
        <f>VLOOKUP(tbl2_2!A696,ishod_substance!A:AD,28,0)</f>
        <v>#N/A</v>
      </c>
      <c r="N696" s="4" t="e">
        <f>VLOOKUP(tbl2_2!A696,ishod_substance!A:AD,20,0)</f>
        <v>#N/A</v>
      </c>
      <c r="O696" s="4" t="e">
        <f>VLOOKUP(tbl2_2!A696,ishod_substance!A:AD,21,0)</f>
        <v>#N/A</v>
      </c>
      <c r="P696" s="4" t="e">
        <f>VLOOKUP(tbl2_2!A696,ishod_substance!A:AD,22,0)</f>
        <v>#N/A</v>
      </c>
      <c r="Q696" s="4" t="e">
        <f>VLOOKUP(tbl2_2!A696,ishod_substance!A:AD,23,0)</f>
        <v>#N/A</v>
      </c>
      <c r="R696" s="4" t="e">
        <f>VLOOKUP(tbl2_2!A696,ishod_substance!A:AD,24,0)</f>
        <v>#N/A</v>
      </c>
      <c r="S696" s="4" t="e">
        <f>VLOOKUP(tbl2_2!A696,ishod_substance!A:AD,25,0)</f>
        <v>#N/A</v>
      </c>
      <c r="T696" s="4" t="e">
        <f>VLOOKUP(tbl2_2!A696,ishod_substance!A:AD,26,0)</f>
        <v>#N/A</v>
      </c>
      <c r="U696" s="4" t="e">
        <f>VLOOKUP(tbl2_2!A696,ishod_substance!A:AD,27,0)</f>
        <v>#N/A</v>
      </c>
      <c r="V696" s="166" t="e">
        <f>VLOOKUP(tbl2_2!A696,ishod_substance!A:AD,29,0)</f>
        <v>#N/A</v>
      </c>
      <c r="W696" s="166" t="e">
        <f>VLOOKUP(tbl2_2!A696,ishod_substance!A:AD,29,0)</f>
        <v>#N/A</v>
      </c>
      <c r="X696" s="4" t="e">
        <f>VLOOKUP(tbl2_2!A696,ishod_substance!A:AD,30,0)</f>
        <v>#N/A</v>
      </c>
      <c r="Y696" s="10" t="e">
        <f>VLOOKUP(tbl2_2!A696,ishod_substance!A:AD,7,0)</f>
        <v>#N/A</v>
      </c>
      <c r="Z696" s="9" t="e">
        <f>VLOOKUP(Y696,quide!$A$2:$B$1006,2,0)</f>
        <v>#N/A</v>
      </c>
      <c r="AA696" s="4" t="e">
        <f>VLOOKUP(Y696,quide!$A$2:$J$1006,10,0)</f>
        <v>#N/A</v>
      </c>
      <c r="AB696" s="50" t="e">
        <f>VLOOKUP(tbl2_2!A696,ishod_substance!A:AD,8,0)</f>
        <v>#N/A</v>
      </c>
      <c r="AC696" s="28" t="e">
        <f t="shared" si="11"/>
        <v>#N/A</v>
      </c>
      <c r="AD696" s="27" t="e">
        <f>VLOOKUP(tbl2_2!A696,ishod_substance!A:AD,9,0)</f>
        <v>#N/A</v>
      </c>
      <c r="AE696" s="8" t="e">
        <f>VLOOKUP(tbl2_2!A696,ishod_substance!A:AD,9,0)</f>
        <v>#N/A</v>
      </c>
      <c r="AF696" s="12"/>
    </row>
    <row r="697" spans="1:32" hidden="1" x14ac:dyDescent="0.25">
      <c r="A697">
        <v>689</v>
      </c>
      <c r="B697" s="85">
        <f>IFERROR(IF(OR(AND(ishod_substance!$O$1=3,OR(VLOOKUP('tbl2'!Y697,quide!A:G,7,0)=2,VLOOKUP('tbl2'!Y697,quide!A:G,7,0)=1)),AND(ishod_substance!$O$1=2,VLOOKUP('tbl2'!Y697,quide!A:I,9,0)=1)),1,0),0)</f>
        <v>0</v>
      </c>
      <c r="C697" s="5" t="e">
        <f>VLOOKUP(tbl2_2!A697,ishod_substance!A:P,2,0)</f>
        <v>#N/A</v>
      </c>
      <c r="D697" s="7" t="e">
        <f>VLOOKUP(tbl2_2!A697,ishod_substance!A:P,3,0)</f>
        <v>#N/A</v>
      </c>
      <c r="E697" s="5" t="e">
        <f>VLOOKUP(tbl2_2!A697,ishod_substance!A:P,11,0)</f>
        <v>#N/A</v>
      </c>
      <c r="F697" s="6" t="e">
        <f>VLOOKUP(tbl2_2!A697,ishod_substance!A:P,15,0)</f>
        <v>#N/A</v>
      </c>
      <c r="G697" s="6" t="e">
        <f>VLOOKUP(tbl2_2!A697,ishod_substance!A:P,12,0)&amp;"/"&amp;VLOOKUP(tbl2_2!A697,ishod_substance!A:P,14,0)</f>
        <v>#N/A</v>
      </c>
      <c r="H697" s="29" t="e">
        <f>VLOOKUP(tbl2_2!A697,ishod_substance!A:P,6,0)</f>
        <v>#N/A</v>
      </c>
      <c r="I697" s="10" t="e">
        <f>VLOOKUP(tbl2_2!A697,ishod_substance!A:P,15,0)</f>
        <v>#N/A</v>
      </c>
      <c r="J697" s="10" t="e">
        <f>VLOOKUP(tbl2_2!A697,ishod_substance!A:P,5,0)</f>
        <v>#N/A</v>
      </c>
      <c r="K697" s="84" t="e">
        <f>VLOOKUP(tbl2_2!A697,ishod_substance!A:Q,17,0)</f>
        <v>#N/A</v>
      </c>
      <c r="L697" s="84" t="e">
        <f>VLOOKUP(tbl2_2!A697,ishod_substance!A:R,18,0)</f>
        <v>#N/A</v>
      </c>
      <c r="M697" s="165" t="e">
        <f>VLOOKUP(tbl2_2!A697,ishod_substance!A:AD,28,0)</f>
        <v>#N/A</v>
      </c>
      <c r="N697" s="4" t="e">
        <f>VLOOKUP(tbl2_2!A697,ishod_substance!A:AD,20,0)</f>
        <v>#N/A</v>
      </c>
      <c r="O697" s="4" t="e">
        <f>VLOOKUP(tbl2_2!A697,ishod_substance!A:AD,21,0)</f>
        <v>#N/A</v>
      </c>
      <c r="P697" s="4" t="e">
        <f>VLOOKUP(tbl2_2!A697,ishod_substance!A:AD,22,0)</f>
        <v>#N/A</v>
      </c>
      <c r="Q697" s="4" t="e">
        <f>VLOOKUP(tbl2_2!A697,ishod_substance!A:AD,23,0)</f>
        <v>#N/A</v>
      </c>
      <c r="R697" s="4" t="e">
        <f>VLOOKUP(tbl2_2!A697,ishod_substance!A:AD,24,0)</f>
        <v>#N/A</v>
      </c>
      <c r="S697" s="4" t="e">
        <f>VLOOKUP(tbl2_2!A697,ishod_substance!A:AD,25,0)</f>
        <v>#N/A</v>
      </c>
      <c r="T697" s="4" t="e">
        <f>VLOOKUP(tbl2_2!A697,ishod_substance!A:AD,26,0)</f>
        <v>#N/A</v>
      </c>
      <c r="U697" s="4" t="e">
        <f>VLOOKUP(tbl2_2!A697,ishod_substance!A:AD,27,0)</f>
        <v>#N/A</v>
      </c>
      <c r="V697" s="166" t="e">
        <f>VLOOKUP(tbl2_2!A697,ishod_substance!A:AD,29,0)</f>
        <v>#N/A</v>
      </c>
      <c r="W697" s="166" t="e">
        <f>VLOOKUP(tbl2_2!A697,ishod_substance!A:AD,29,0)</f>
        <v>#N/A</v>
      </c>
      <c r="X697" s="4" t="e">
        <f>VLOOKUP(tbl2_2!A697,ishod_substance!A:AD,30,0)</f>
        <v>#N/A</v>
      </c>
      <c r="Y697" s="10" t="e">
        <f>VLOOKUP(tbl2_2!A697,ishod_substance!A:AD,7,0)</f>
        <v>#N/A</v>
      </c>
      <c r="Z697" s="9" t="e">
        <f>VLOOKUP(Y697,quide!$A$2:$B$1006,2,0)</f>
        <v>#N/A</v>
      </c>
      <c r="AA697" s="4" t="e">
        <f>VLOOKUP(Y697,quide!$A$2:$J$1006,10,0)</f>
        <v>#N/A</v>
      </c>
      <c r="AB697" s="50" t="e">
        <f>VLOOKUP(tbl2_2!A697,ishod_substance!A:AD,8,0)</f>
        <v>#N/A</v>
      </c>
      <c r="AC697" s="28" t="e">
        <f t="shared" si="11"/>
        <v>#N/A</v>
      </c>
      <c r="AD697" s="27" t="e">
        <f>VLOOKUP(tbl2_2!A697,ishod_substance!A:AD,9,0)</f>
        <v>#N/A</v>
      </c>
      <c r="AE697" s="8" t="e">
        <f>VLOOKUP(tbl2_2!A697,ishod_substance!A:AD,9,0)</f>
        <v>#N/A</v>
      </c>
      <c r="AF697" s="12"/>
    </row>
    <row r="698" spans="1:32" hidden="1" x14ac:dyDescent="0.25">
      <c r="A698">
        <v>690</v>
      </c>
      <c r="B698" s="85">
        <f>IFERROR(IF(OR(AND(ishod_substance!$O$1=3,OR(VLOOKUP('tbl2'!Y698,quide!A:G,7,0)=2,VLOOKUP('tbl2'!Y698,quide!A:G,7,0)=1)),AND(ishod_substance!$O$1=2,VLOOKUP('tbl2'!Y698,quide!A:I,9,0)=1)),1,0),0)</f>
        <v>0</v>
      </c>
      <c r="C698" s="5" t="e">
        <f>VLOOKUP(tbl2_2!A698,ishod_substance!A:P,2,0)</f>
        <v>#N/A</v>
      </c>
      <c r="D698" s="7" t="e">
        <f>VLOOKUP(tbl2_2!A698,ishod_substance!A:P,3,0)</f>
        <v>#N/A</v>
      </c>
      <c r="E698" s="5" t="e">
        <f>VLOOKUP(tbl2_2!A698,ishod_substance!A:P,11,0)</f>
        <v>#N/A</v>
      </c>
      <c r="F698" s="6" t="e">
        <f>VLOOKUP(tbl2_2!A698,ishod_substance!A:P,15,0)</f>
        <v>#N/A</v>
      </c>
      <c r="G698" s="6" t="e">
        <f>VLOOKUP(tbl2_2!A698,ishod_substance!A:P,12,0)&amp;"/"&amp;VLOOKUP(tbl2_2!A698,ishod_substance!A:P,14,0)</f>
        <v>#N/A</v>
      </c>
      <c r="H698" s="29" t="e">
        <f>VLOOKUP(tbl2_2!A698,ishod_substance!A:P,6,0)</f>
        <v>#N/A</v>
      </c>
      <c r="I698" s="10" t="e">
        <f>VLOOKUP(tbl2_2!A698,ishod_substance!A:P,15,0)</f>
        <v>#N/A</v>
      </c>
      <c r="J698" s="10" t="e">
        <f>VLOOKUP(tbl2_2!A698,ishod_substance!A:P,5,0)</f>
        <v>#N/A</v>
      </c>
      <c r="K698" s="84" t="e">
        <f>VLOOKUP(tbl2_2!A698,ishod_substance!A:Q,17,0)</f>
        <v>#N/A</v>
      </c>
      <c r="L698" s="84" t="e">
        <f>VLOOKUP(tbl2_2!A698,ishod_substance!A:R,18,0)</f>
        <v>#N/A</v>
      </c>
      <c r="M698" s="165" t="e">
        <f>VLOOKUP(tbl2_2!A698,ishod_substance!A:AD,28,0)</f>
        <v>#N/A</v>
      </c>
      <c r="N698" s="4" t="e">
        <f>VLOOKUP(tbl2_2!A698,ishod_substance!A:AD,20,0)</f>
        <v>#N/A</v>
      </c>
      <c r="O698" s="4" t="e">
        <f>VLOOKUP(tbl2_2!A698,ishod_substance!A:AD,21,0)</f>
        <v>#N/A</v>
      </c>
      <c r="P698" s="4" t="e">
        <f>VLOOKUP(tbl2_2!A698,ishod_substance!A:AD,22,0)</f>
        <v>#N/A</v>
      </c>
      <c r="Q698" s="4" t="e">
        <f>VLOOKUP(tbl2_2!A698,ishod_substance!A:AD,23,0)</f>
        <v>#N/A</v>
      </c>
      <c r="R698" s="4" t="e">
        <f>VLOOKUP(tbl2_2!A698,ishod_substance!A:AD,24,0)</f>
        <v>#N/A</v>
      </c>
      <c r="S698" s="4" t="e">
        <f>VLOOKUP(tbl2_2!A698,ishod_substance!A:AD,25,0)</f>
        <v>#N/A</v>
      </c>
      <c r="T698" s="4" t="e">
        <f>VLOOKUP(tbl2_2!A698,ishod_substance!A:AD,26,0)</f>
        <v>#N/A</v>
      </c>
      <c r="U698" s="4" t="e">
        <f>VLOOKUP(tbl2_2!A698,ishod_substance!A:AD,27,0)</f>
        <v>#N/A</v>
      </c>
      <c r="V698" s="166" t="e">
        <f>VLOOKUP(tbl2_2!A698,ishod_substance!A:AD,29,0)</f>
        <v>#N/A</v>
      </c>
      <c r="W698" s="166" t="e">
        <f>VLOOKUP(tbl2_2!A698,ishod_substance!A:AD,29,0)</f>
        <v>#N/A</v>
      </c>
      <c r="X698" s="4" t="e">
        <f>VLOOKUP(tbl2_2!A698,ishod_substance!A:AD,30,0)</f>
        <v>#N/A</v>
      </c>
      <c r="Y698" s="10" t="e">
        <f>VLOOKUP(tbl2_2!A698,ishod_substance!A:AD,7,0)</f>
        <v>#N/A</v>
      </c>
      <c r="Z698" s="9" t="e">
        <f>VLOOKUP(Y698,quide!$A$2:$B$1006,2,0)</f>
        <v>#N/A</v>
      </c>
      <c r="AA698" s="4" t="e">
        <f>VLOOKUP(Y698,quide!$A$2:$J$1006,10,0)</f>
        <v>#N/A</v>
      </c>
      <c r="AB698" s="50" t="e">
        <f>VLOOKUP(tbl2_2!A698,ishod_substance!A:AD,8,0)</f>
        <v>#N/A</v>
      </c>
      <c r="AC698" s="28" t="e">
        <f t="shared" si="11"/>
        <v>#N/A</v>
      </c>
      <c r="AD698" s="27" t="e">
        <f>VLOOKUP(tbl2_2!A698,ishod_substance!A:AD,9,0)</f>
        <v>#N/A</v>
      </c>
      <c r="AE698" s="8" t="e">
        <f>VLOOKUP(tbl2_2!A698,ishod_substance!A:AD,9,0)</f>
        <v>#N/A</v>
      </c>
      <c r="AF698" s="12"/>
    </row>
    <row r="699" spans="1:32" hidden="1" x14ac:dyDescent="0.25">
      <c r="A699">
        <v>691</v>
      </c>
      <c r="B699" s="85">
        <f>IFERROR(IF(OR(AND(ishod_substance!$O$1=3,OR(VLOOKUP('tbl2'!Y699,quide!A:G,7,0)=2,VLOOKUP('tbl2'!Y699,quide!A:G,7,0)=1)),AND(ishod_substance!$O$1=2,VLOOKUP('tbl2'!Y699,quide!A:I,9,0)=1)),1,0),0)</f>
        <v>0</v>
      </c>
      <c r="C699" s="5" t="e">
        <f>VLOOKUP(tbl2_2!A699,ishod_substance!A:P,2,0)</f>
        <v>#N/A</v>
      </c>
      <c r="D699" s="7" t="e">
        <f>VLOOKUP(tbl2_2!A699,ishod_substance!A:P,3,0)</f>
        <v>#N/A</v>
      </c>
      <c r="E699" s="5" t="e">
        <f>VLOOKUP(tbl2_2!A699,ishod_substance!A:P,11,0)</f>
        <v>#N/A</v>
      </c>
      <c r="F699" s="6" t="e">
        <f>VLOOKUP(tbl2_2!A699,ishod_substance!A:P,15,0)</f>
        <v>#N/A</v>
      </c>
      <c r="G699" s="6" t="e">
        <f>VLOOKUP(tbl2_2!A699,ishod_substance!A:P,12,0)&amp;"/"&amp;VLOOKUP(tbl2_2!A699,ishod_substance!A:P,14,0)</f>
        <v>#N/A</v>
      </c>
      <c r="H699" s="29" t="e">
        <f>VLOOKUP(tbl2_2!A699,ishod_substance!A:P,6,0)</f>
        <v>#N/A</v>
      </c>
      <c r="I699" s="10" t="e">
        <f>VLOOKUP(tbl2_2!A699,ishod_substance!A:P,15,0)</f>
        <v>#N/A</v>
      </c>
      <c r="J699" s="10" t="e">
        <f>VLOOKUP(tbl2_2!A699,ishod_substance!A:P,5,0)</f>
        <v>#N/A</v>
      </c>
      <c r="K699" s="84" t="e">
        <f>VLOOKUP(tbl2_2!A699,ishod_substance!A:Q,17,0)</f>
        <v>#N/A</v>
      </c>
      <c r="L699" s="84" t="e">
        <f>VLOOKUP(tbl2_2!A699,ishod_substance!A:R,18,0)</f>
        <v>#N/A</v>
      </c>
      <c r="M699" s="165" t="e">
        <f>VLOOKUP(tbl2_2!A699,ishod_substance!A:AD,28,0)</f>
        <v>#N/A</v>
      </c>
      <c r="N699" s="4" t="e">
        <f>VLOOKUP(tbl2_2!A699,ishod_substance!A:AD,20,0)</f>
        <v>#N/A</v>
      </c>
      <c r="O699" s="4" t="e">
        <f>VLOOKUP(tbl2_2!A699,ishod_substance!A:AD,21,0)</f>
        <v>#N/A</v>
      </c>
      <c r="P699" s="4" t="e">
        <f>VLOOKUP(tbl2_2!A699,ishod_substance!A:AD,22,0)</f>
        <v>#N/A</v>
      </c>
      <c r="Q699" s="4" t="e">
        <f>VLOOKUP(tbl2_2!A699,ishod_substance!A:AD,23,0)</f>
        <v>#N/A</v>
      </c>
      <c r="R699" s="4" t="e">
        <f>VLOOKUP(tbl2_2!A699,ishod_substance!A:AD,24,0)</f>
        <v>#N/A</v>
      </c>
      <c r="S699" s="4" t="e">
        <f>VLOOKUP(tbl2_2!A699,ishod_substance!A:AD,25,0)</f>
        <v>#N/A</v>
      </c>
      <c r="T699" s="4" t="e">
        <f>VLOOKUP(tbl2_2!A699,ishod_substance!A:AD,26,0)</f>
        <v>#N/A</v>
      </c>
      <c r="U699" s="4" t="e">
        <f>VLOOKUP(tbl2_2!A699,ishod_substance!A:AD,27,0)</f>
        <v>#N/A</v>
      </c>
      <c r="V699" s="166" t="e">
        <f>VLOOKUP(tbl2_2!A699,ishod_substance!A:AD,29,0)</f>
        <v>#N/A</v>
      </c>
      <c r="W699" s="166" t="e">
        <f>VLOOKUP(tbl2_2!A699,ishod_substance!A:AD,29,0)</f>
        <v>#N/A</v>
      </c>
      <c r="X699" s="4" t="e">
        <f>VLOOKUP(tbl2_2!A699,ishod_substance!A:AD,30,0)</f>
        <v>#N/A</v>
      </c>
      <c r="Y699" s="10" t="e">
        <f>VLOOKUP(tbl2_2!A699,ishod_substance!A:AD,7,0)</f>
        <v>#N/A</v>
      </c>
      <c r="Z699" s="9" t="e">
        <f>VLOOKUP(Y699,quide!$A$2:$B$1006,2,0)</f>
        <v>#N/A</v>
      </c>
      <c r="AA699" s="4" t="e">
        <f>VLOOKUP(Y699,quide!$A$2:$J$1006,10,0)</f>
        <v>#N/A</v>
      </c>
      <c r="AB699" s="50" t="e">
        <f>VLOOKUP(tbl2_2!A699,ishod_substance!A:AD,8,0)</f>
        <v>#N/A</v>
      </c>
      <c r="AC699" s="28" t="e">
        <f t="shared" ref="AC699:AC762" si="12">IF(O699=0,0,AB699*1000/O699)</f>
        <v>#N/A</v>
      </c>
      <c r="AD699" s="27" t="e">
        <f>VLOOKUP(tbl2_2!A699,ishod_substance!A:AD,9,0)</f>
        <v>#N/A</v>
      </c>
      <c r="AE699" s="8" t="e">
        <f>VLOOKUP(tbl2_2!A699,ishod_substance!A:AD,9,0)</f>
        <v>#N/A</v>
      </c>
      <c r="AF699" s="12"/>
    </row>
    <row r="700" spans="1:32" hidden="1" x14ac:dyDescent="0.25">
      <c r="A700">
        <v>692</v>
      </c>
      <c r="B700" s="85">
        <f>IFERROR(IF(OR(AND(ishod_substance!$O$1=3,OR(VLOOKUP('tbl2'!Y700,quide!A:G,7,0)=2,VLOOKUP('tbl2'!Y700,quide!A:G,7,0)=1)),AND(ishod_substance!$O$1=2,VLOOKUP('tbl2'!Y700,quide!A:I,9,0)=1)),1,0),0)</f>
        <v>0</v>
      </c>
      <c r="C700" s="5" t="e">
        <f>VLOOKUP(tbl2_2!A700,ishod_substance!A:P,2,0)</f>
        <v>#N/A</v>
      </c>
      <c r="D700" s="7" t="e">
        <f>VLOOKUP(tbl2_2!A700,ishod_substance!A:P,3,0)</f>
        <v>#N/A</v>
      </c>
      <c r="E700" s="5" t="e">
        <f>VLOOKUP(tbl2_2!A700,ishod_substance!A:P,11,0)</f>
        <v>#N/A</v>
      </c>
      <c r="F700" s="6" t="e">
        <f>VLOOKUP(tbl2_2!A700,ishod_substance!A:P,15,0)</f>
        <v>#N/A</v>
      </c>
      <c r="G700" s="6" t="e">
        <f>VLOOKUP(tbl2_2!A700,ishod_substance!A:P,12,0)&amp;"/"&amp;VLOOKUP(tbl2_2!A700,ishod_substance!A:P,14,0)</f>
        <v>#N/A</v>
      </c>
      <c r="H700" s="29" t="e">
        <f>VLOOKUP(tbl2_2!A700,ishod_substance!A:P,6,0)</f>
        <v>#N/A</v>
      </c>
      <c r="I700" s="10" t="e">
        <f>VLOOKUP(tbl2_2!A700,ishod_substance!A:P,15,0)</f>
        <v>#N/A</v>
      </c>
      <c r="J700" s="10" t="e">
        <f>VLOOKUP(tbl2_2!A700,ishod_substance!A:P,5,0)</f>
        <v>#N/A</v>
      </c>
      <c r="K700" s="84" t="e">
        <f>VLOOKUP(tbl2_2!A700,ishod_substance!A:Q,17,0)</f>
        <v>#N/A</v>
      </c>
      <c r="L700" s="84" t="e">
        <f>VLOOKUP(tbl2_2!A700,ishod_substance!A:R,18,0)</f>
        <v>#N/A</v>
      </c>
      <c r="M700" s="165" t="e">
        <f>VLOOKUP(tbl2_2!A700,ishod_substance!A:AD,28,0)</f>
        <v>#N/A</v>
      </c>
      <c r="N700" s="4" t="e">
        <f>VLOOKUP(tbl2_2!A700,ishod_substance!A:AD,20,0)</f>
        <v>#N/A</v>
      </c>
      <c r="O700" s="4" t="e">
        <f>VLOOKUP(tbl2_2!A700,ishod_substance!A:AD,21,0)</f>
        <v>#N/A</v>
      </c>
      <c r="P700" s="4" t="e">
        <f>VLOOKUP(tbl2_2!A700,ishod_substance!A:AD,22,0)</f>
        <v>#N/A</v>
      </c>
      <c r="Q700" s="4" t="e">
        <f>VLOOKUP(tbl2_2!A700,ishod_substance!A:AD,23,0)</f>
        <v>#N/A</v>
      </c>
      <c r="R700" s="4" t="e">
        <f>VLOOKUP(tbl2_2!A700,ishod_substance!A:AD,24,0)</f>
        <v>#N/A</v>
      </c>
      <c r="S700" s="4" t="e">
        <f>VLOOKUP(tbl2_2!A700,ishod_substance!A:AD,25,0)</f>
        <v>#N/A</v>
      </c>
      <c r="T700" s="4" t="e">
        <f>VLOOKUP(tbl2_2!A700,ishod_substance!A:AD,26,0)</f>
        <v>#N/A</v>
      </c>
      <c r="U700" s="4" t="e">
        <f>VLOOKUP(tbl2_2!A700,ishod_substance!A:AD,27,0)</f>
        <v>#N/A</v>
      </c>
      <c r="V700" s="166" t="e">
        <f>VLOOKUP(tbl2_2!A700,ishod_substance!A:AD,29,0)</f>
        <v>#N/A</v>
      </c>
      <c r="W700" s="166" t="e">
        <f>VLOOKUP(tbl2_2!A700,ishod_substance!A:AD,29,0)</f>
        <v>#N/A</v>
      </c>
      <c r="X700" s="4" t="e">
        <f>VLOOKUP(tbl2_2!A700,ishod_substance!A:AD,30,0)</f>
        <v>#N/A</v>
      </c>
      <c r="Y700" s="10" t="e">
        <f>VLOOKUP(tbl2_2!A700,ishod_substance!A:AD,7,0)</f>
        <v>#N/A</v>
      </c>
      <c r="Z700" s="9" t="e">
        <f>VLOOKUP(Y700,quide!$A$2:$B$1006,2,0)</f>
        <v>#N/A</v>
      </c>
      <c r="AA700" s="4" t="e">
        <f>VLOOKUP(Y700,quide!$A$2:$J$1006,10,0)</f>
        <v>#N/A</v>
      </c>
      <c r="AB700" s="50" t="e">
        <f>VLOOKUP(tbl2_2!A700,ishod_substance!A:AD,8,0)</f>
        <v>#N/A</v>
      </c>
      <c r="AC700" s="28" t="e">
        <f t="shared" si="12"/>
        <v>#N/A</v>
      </c>
      <c r="AD700" s="27" t="e">
        <f>VLOOKUP(tbl2_2!A700,ishod_substance!A:AD,9,0)</f>
        <v>#N/A</v>
      </c>
      <c r="AE700" s="8" t="e">
        <f>VLOOKUP(tbl2_2!A700,ishod_substance!A:AD,9,0)</f>
        <v>#N/A</v>
      </c>
      <c r="AF700" s="12"/>
    </row>
    <row r="701" spans="1:32" hidden="1" x14ac:dyDescent="0.25">
      <c r="A701">
        <v>693</v>
      </c>
      <c r="B701" s="85">
        <f>IFERROR(IF(OR(AND(ishod_substance!$O$1=3,OR(VLOOKUP('tbl2'!Y701,quide!A:G,7,0)=2,VLOOKUP('tbl2'!Y701,quide!A:G,7,0)=1)),AND(ishod_substance!$O$1=2,VLOOKUP('tbl2'!Y701,quide!A:I,9,0)=1)),1,0),0)</f>
        <v>0</v>
      </c>
      <c r="C701" s="5" t="e">
        <f>VLOOKUP(tbl2_2!A701,ishod_substance!A:P,2,0)</f>
        <v>#N/A</v>
      </c>
      <c r="D701" s="7" t="e">
        <f>VLOOKUP(tbl2_2!A701,ishod_substance!A:P,3,0)</f>
        <v>#N/A</v>
      </c>
      <c r="E701" s="5" t="e">
        <f>VLOOKUP(tbl2_2!A701,ishod_substance!A:P,11,0)</f>
        <v>#N/A</v>
      </c>
      <c r="F701" s="6" t="e">
        <f>VLOOKUP(tbl2_2!A701,ishod_substance!A:P,15,0)</f>
        <v>#N/A</v>
      </c>
      <c r="G701" s="6" t="e">
        <f>VLOOKUP(tbl2_2!A701,ishod_substance!A:P,12,0)&amp;"/"&amp;VLOOKUP(tbl2_2!A701,ishod_substance!A:P,14,0)</f>
        <v>#N/A</v>
      </c>
      <c r="H701" s="29" t="e">
        <f>VLOOKUP(tbl2_2!A701,ishod_substance!A:P,6,0)</f>
        <v>#N/A</v>
      </c>
      <c r="I701" s="10" t="e">
        <f>VLOOKUP(tbl2_2!A701,ishod_substance!A:P,15,0)</f>
        <v>#N/A</v>
      </c>
      <c r="J701" s="10" t="e">
        <f>VLOOKUP(tbl2_2!A701,ishod_substance!A:P,5,0)</f>
        <v>#N/A</v>
      </c>
      <c r="K701" s="84" t="e">
        <f>VLOOKUP(tbl2_2!A701,ishod_substance!A:Q,17,0)</f>
        <v>#N/A</v>
      </c>
      <c r="L701" s="84" t="e">
        <f>VLOOKUP(tbl2_2!A701,ishod_substance!A:R,18,0)</f>
        <v>#N/A</v>
      </c>
      <c r="M701" s="165" t="e">
        <f>VLOOKUP(tbl2_2!A701,ishod_substance!A:AD,28,0)</f>
        <v>#N/A</v>
      </c>
      <c r="N701" s="4" t="e">
        <f>VLOOKUP(tbl2_2!A701,ishod_substance!A:AD,20,0)</f>
        <v>#N/A</v>
      </c>
      <c r="O701" s="4" t="e">
        <f>VLOOKUP(tbl2_2!A701,ishod_substance!A:AD,21,0)</f>
        <v>#N/A</v>
      </c>
      <c r="P701" s="4" t="e">
        <f>VLOOKUP(tbl2_2!A701,ishod_substance!A:AD,22,0)</f>
        <v>#N/A</v>
      </c>
      <c r="Q701" s="4" t="e">
        <f>VLOOKUP(tbl2_2!A701,ishod_substance!A:AD,23,0)</f>
        <v>#N/A</v>
      </c>
      <c r="R701" s="4" t="e">
        <f>VLOOKUP(tbl2_2!A701,ishod_substance!A:AD,24,0)</f>
        <v>#N/A</v>
      </c>
      <c r="S701" s="4" t="e">
        <f>VLOOKUP(tbl2_2!A701,ishod_substance!A:AD,25,0)</f>
        <v>#N/A</v>
      </c>
      <c r="T701" s="4" t="e">
        <f>VLOOKUP(tbl2_2!A701,ishod_substance!A:AD,26,0)</f>
        <v>#N/A</v>
      </c>
      <c r="U701" s="4" t="e">
        <f>VLOOKUP(tbl2_2!A701,ishod_substance!A:AD,27,0)</f>
        <v>#N/A</v>
      </c>
      <c r="V701" s="166" t="e">
        <f>VLOOKUP(tbl2_2!A701,ishod_substance!A:AD,29,0)</f>
        <v>#N/A</v>
      </c>
      <c r="W701" s="166" t="e">
        <f>VLOOKUP(tbl2_2!A701,ishod_substance!A:AD,29,0)</f>
        <v>#N/A</v>
      </c>
      <c r="X701" s="4" t="e">
        <f>VLOOKUP(tbl2_2!A701,ishod_substance!A:AD,30,0)</f>
        <v>#N/A</v>
      </c>
      <c r="Y701" s="10" t="e">
        <f>VLOOKUP(tbl2_2!A701,ishod_substance!A:AD,7,0)</f>
        <v>#N/A</v>
      </c>
      <c r="Z701" s="9" t="e">
        <f>VLOOKUP(Y701,quide!$A$2:$B$1006,2,0)</f>
        <v>#N/A</v>
      </c>
      <c r="AA701" s="4" t="e">
        <f>VLOOKUP(Y701,quide!$A$2:$J$1006,10,0)</f>
        <v>#N/A</v>
      </c>
      <c r="AB701" s="50" t="e">
        <f>VLOOKUP(tbl2_2!A701,ishod_substance!A:AD,8,0)</f>
        <v>#N/A</v>
      </c>
      <c r="AC701" s="28" t="e">
        <f t="shared" si="12"/>
        <v>#N/A</v>
      </c>
      <c r="AD701" s="27" t="e">
        <f>VLOOKUP(tbl2_2!A701,ishod_substance!A:AD,9,0)</f>
        <v>#N/A</v>
      </c>
      <c r="AE701" s="8" t="e">
        <f>VLOOKUP(tbl2_2!A701,ishod_substance!A:AD,9,0)</f>
        <v>#N/A</v>
      </c>
      <c r="AF701" s="12"/>
    </row>
    <row r="702" spans="1:32" hidden="1" x14ac:dyDescent="0.25">
      <c r="A702">
        <v>694</v>
      </c>
      <c r="B702" s="85">
        <f>IFERROR(IF(OR(AND(ishod_substance!$O$1=3,OR(VLOOKUP('tbl2'!Y702,quide!A:G,7,0)=2,VLOOKUP('tbl2'!Y702,quide!A:G,7,0)=1)),AND(ishod_substance!$O$1=2,VLOOKUP('tbl2'!Y702,quide!A:I,9,0)=1)),1,0),0)</f>
        <v>0</v>
      </c>
      <c r="C702" s="5" t="e">
        <f>VLOOKUP(tbl2_2!A702,ishod_substance!A:P,2,0)</f>
        <v>#N/A</v>
      </c>
      <c r="D702" s="7" t="e">
        <f>VLOOKUP(tbl2_2!A702,ishod_substance!A:P,3,0)</f>
        <v>#N/A</v>
      </c>
      <c r="E702" s="5" t="e">
        <f>VLOOKUP(tbl2_2!A702,ishod_substance!A:P,11,0)</f>
        <v>#N/A</v>
      </c>
      <c r="F702" s="6" t="e">
        <f>VLOOKUP(tbl2_2!A702,ishod_substance!A:P,15,0)</f>
        <v>#N/A</v>
      </c>
      <c r="G702" s="6" t="e">
        <f>VLOOKUP(tbl2_2!A702,ishod_substance!A:P,12,0)&amp;"/"&amp;VLOOKUP(tbl2_2!A702,ishod_substance!A:P,14,0)</f>
        <v>#N/A</v>
      </c>
      <c r="H702" s="29" t="e">
        <f>VLOOKUP(tbl2_2!A702,ishod_substance!A:P,6,0)</f>
        <v>#N/A</v>
      </c>
      <c r="I702" s="10" t="e">
        <f>VLOOKUP(tbl2_2!A702,ishod_substance!A:P,15,0)</f>
        <v>#N/A</v>
      </c>
      <c r="J702" s="10" t="e">
        <f>VLOOKUP(tbl2_2!A702,ishod_substance!A:P,5,0)</f>
        <v>#N/A</v>
      </c>
      <c r="K702" s="84" t="e">
        <f>VLOOKUP(tbl2_2!A702,ishod_substance!A:Q,17,0)</f>
        <v>#N/A</v>
      </c>
      <c r="L702" s="84" t="e">
        <f>VLOOKUP(tbl2_2!A702,ishod_substance!A:R,18,0)</f>
        <v>#N/A</v>
      </c>
      <c r="M702" s="165" t="e">
        <f>VLOOKUP(tbl2_2!A702,ishod_substance!A:AD,28,0)</f>
        <v>#N/A</v>
      </c>
      <c r="N702" s="4" t="e">
        <f>VLOOKUP(tbl2_2!A702,ishod_substance!A:AD,20,0)</f>
        <v>#N/A</v>
      </c>
      <c r="O702" s="4" t="e">
        <f>VLOOKUP(tbl2_2!A702,ishod_substance!A:AD,21,0)</f>
        <v>#N/A</v>
      </c>
      <c r="P702" s="4" t="e">
        <f>VLOOKUP(tbl2_2!A702,ishod_substance!A:AD,22,0)</f>
        <v>#N/A</v>
      </c>
      <c r="Q702" s="4" t="e">
        <f>VLOOKUP(tbl2_2!A702,ishod_substance!A:AD,23,0)</f>
        <v>#N/A</v>
      </c>
      <c r="R702" s="4" t="e">
        <f>VLOOKUP(tbl2_2!A702,ishod_substance!A:AD,24,0)</f>
        <v>#N/A</v>
      </c>
      <c r="S702" s="4" t="e">
        <f>VLOOKUP(tbl2_2!A702,ishod_substance!A:AD,25,0)</f>
        <v>#N/A</v>
      </c>
      <c r="T702" s="4" t="e">
        <f>VLOOKUP(tbl2_2!A702,ishod_substance!A:AD,26,0)</f>
        <v>#N/A</v>
      </c>
      <c r="U702" s="4" t="e">
        <f>VLOOKUP(tbl2_2!A702,ishod_substance!A:AD,27,0)</f>
        <v>#N/A</v>
      </c>
      <c r="V702" s="166" t="e">
        <f>VLOOKUP(tbl2_2!A702,ishod_substance!A:AD,29,0)</f>
        <v>#N/A</v>
      </c>
      <c r="W702" s="166" t="e">
        <f>VLOOKUP(tbl2_2!A702,ishod_substance!A:AD,29,0)</f>
        <v>#N/A</v>
      </c>
      <c r="X702" s="4" t="e">
        <f>VLOOKUP(tbl2_2!A702,ishod_substance!A:AD,30,0)</f>
        <v>#N/A</v>
      </c>
      <c r="Y702" s="10" t="e">
        <f>VLOOKUP(tbl2_2!A702,ishod_substance!A:AD,7,0)</f>
        <v>#N/A</v>
      </c>
      <c r="Z702" s="9" t="e">
        <f>VLOOKUP(Y702,quide!$A$2:$B$1006,2,0)</f>
        <v>#N/A</v>
      </c>
      <c r="AA702" s="4" t="e">
        <f>VLOOKUP(Y702,quide!$A$2:$J$1006,10,0)</f>
        <v>#N/A</v>
      </c>
      <c r="AB702" s="50" t="e">
        <f>VLOOKUP(tbl2_2!A702,ishod_substance!A:AD,8,0)</f>
        <v>#N/A</v>
      </c>
      <c r="AC702" s="28" t="e">
        <f t="shared" si="12"/>
        <v>#N/A</v>
      </c>
      <c r="AD702" s="27" t="e">
        <f>VLOOKUP(tbl2_2!A702,ishod_substance!A:AD,9,0)</f>
        <v>#N/A</v>
      </c>
      <c r="AE702" s="8" t="e">
        <f>VLOOKUP(tbl2_2!A702,ishod_substance!A:AD,9,0)</f>
        <v>#N/A</v>
      </c>
      <c r="AF702" s="12"/>
    </row>
    <row r="703" spans="1:32" hidden="1" x14ac:dyDescent="0.25">
      <c r="A703">
        <v>695</v>
      </c>
      <c r="B703" s="85">
        <f>IFERROR(IF(OR(AND(ishod_substance!$O$1=3,OR(VLOOKUP('tbl2'!Y703,quide!A:G,7,0)=2,VLOOKUP('tbl2'!Y703,quide!A:G,7,0)=1)),AND(ishod_substance!$O$1=2,VLOOKUP('tbl2'!Y703,quide!A:I,9,0)=1)),1,0),0)</f>
        <v>0</v>
      </c>
      <c r="C703" s="5" t="e">
        <f>VLOOKUP(tbl2_2!A703,ishod_substance!A:P,2,0)</f>
        <v>#N/A</v>
      </c>
      <c r="D703" s="7" t="e">
        <f>VLOOKUP(tbl2_2!A703,ishod_substance!A:P,3,0)</f>
        <v>#N/A</v>
      </c>
      <c r="E703" s="5" t="e">
        <f>VLOOKUP(tbl2_2!A703,ishod_substance!A:P,11,0)</f>
        <v>#N/A</v>
      </c>
      <c r="F703" s="6" t="e">
        <f>VLOOKUP(tbl2_2!A703,ishod_substance!A:P,15,0)</f>
        <v>#N/A</v>
      </c>
      <c r="G703" s="6" t="e">
        <f>VLOOKUP(tbl2_2!A703,ishod_substance!A:P,12,0)&amp;"/"&amp;VLOOKUP(tbl2_2!A703,ishod_substance!A:P,14,0)</f>
        <v>#N/A</v>
      </c>
      <c r="H703" s="29" t="e">
        <f>VLOOKUP(tbl2_2!A703,ishod_substance!A:P,6,0)</f>
        <v>#N/A</v>
      </c>
      <c r="I703" s="10" t="e">
        <f>VLOOKUP(tbl2_2!A703,ishod_substance!A:P,15,0)</f>
        <v>#N/A</v>
      </c>
      <c r="J703" s="10" t="e">
        <f>VLOOKUP(tbl2_2!A703,ishod_substance!A:P,5,0)</f>
        <v>#N/A</v>
      </c>
      <c r="K703" s="84" t="e">
        <f>VLOOKUP(tbl2_2!A703,ishod_substance!A:Q,17,0)</f>
        <v>#N/A</v>
      </c>
      <c r="L703" s="84" t="e">
        <f>VLOOKUP(tbl2_2!A703,ishod_substance!A:R,18,0)</f>
        <v>#N/A</v>
      </c>
      <c r="M703" s="165" t="e">
        <f>VLOOKUP(tbl2_2!A703,ishod_substance!A:AD,28,0)</f>
        <v>#N/A</v>
      </c>
      <c r="N703" s="4" t="e">
        <f>VLOOKUP(tbl2_2!A703,ishod_substance!A:AD,20,0)</f>
        <v>#N/A</v>
      </c>
      <c r="O703" s="4" t="e">
        <f>VLOOKUP(tbl2_2!A703,ishod_substance!A:AD,21,0)</f>
        <v>#N/A</v>
      </c>
      <c r="P703" s="4" t="e">
        <f>VLOOKUP(tbl2_2!A703,ishod_substance!A:AD,22,0)</f>
        <v>#N/A</v>
      </c>
      <c r="Q703" s="4" t="e">
        <f>VLOOKUP(tbl2_2!A703,ishod_substance!A:AD,23,0)</f>
        <v>#N/A</v>
      </c>
      <c r="R703" s="4" t="e">
        <f>VLOOKUP(tbl2_2!A703,ishod_substance!A:AD,24,0)</f>
        <v>#N/A</v>
      </c>
      <c r="S703" s="4" t="e">
        <f>VLOOKUP(tbl2_2!A703,ishod_substance!A:AD,25,0)</f>
        <v>#N/A</v>
      </c>
      <c r="T703" s="4" t="e">
        <f>VLOOKUP(tbl2_2!A703,ishod_substance!A:AD,26,0)</f>
        <v>#N/A</v>
      </c>
      <c r="U703" s="4" t="e">
        <f>VLOOKUP(tbl2_2!A703,ishod_substance!A:AD,27,0)</f>
        <v>#N/A</v>
      </c>
      <c r="V703" s="166" t="e">
        <f>VLOOKUP(tbl2_2!A703,ishod_substance!A:AD,29,0)</f>
        <v>#N/A</v>
      </c>
      <c r="W703" s="166" t="e">
        <f>VLOOKUP(tbl2_2!A703,ishod_substance!A:AD,29,0)</f>
        <v>#N/A</v>
      </c>
      <c r="X703" s="4" t="e">
        <f>VLOOKUP(tbl2_2!A703,ishod_substance!A:AD,30,0)</f>
        <v>#N/A</v>
      </c>
      <c r="Y703" s="10" t="e">
        <f>VLOOKUP(tbl2_2!A703,ishod_substance!A:AD,7,0)</f>
        <v>#N/A</v>
      </c>
      <c r="Z703" s="9" t="e">
        <f>VLOOKUP(Y703,quide!$A$2:$B$1006,2,0)</f>
        <v>#N/A</v>
      </c>
      <c r="AA703" s="4" t="e">
        <f>VLOOKUP(Y703,quide!$A$2:$J$1006,10,0)</f>
        <v>#N/A</v>
      </c>
      <c r="AB703" s="50" t="e">
        <f>VLOOKUP(tbl2_2!A703,ishod_substance!A:AD,8,0)</f>
        <v>#N/A</v>
      </c>
      <c r="AC703" s="28" t="e">
        <f t="shared" si="12"/>
        <v>#N/A</v>
      </c>
      <c r="AD703" s="27" t="e">
        <f>VLOOKUP(tbl2_2!A703,ishod_substance!A:AD,9,0)</f>
        <v>#N/A</v>
      </c>
      <c r="AE703" s="8" t="e">
        <f>VLOOKUP(tbl2_2!A703,ishod_substance!A:AD,9,0)</f>
        <v>#N/A</v>
      </c>
      <c r="AF703" s="12"/>
    </row>
    <row r="704" spans="1:32" hidden="1" x14ac:dyDescent="0.25">
      <c r="A704">
        <v>696</v>
      </c>
      <c r="B704" s="85">
        <f>IFERROR(IF(OR(AND(ishod_substance!$O$1=3,OR(VLOOKUP('tbl2'!Y704,quide!A:G,7,0)=2,VLOOKUP('tbl2'!Y704,quide!A:G,7,0)=1)),AND(ishod_substance!$O$1=2,VLOOKUP('tbl2'!Y704,quide!A:I,9,0)=1)),1,0),0)</f>
        <v>0</v>
      </c>
      <c r="C704" s="5" t="e">
        <f>VLOOKUP(tbl2_2!A704,ishod_substance!A:P,2,0)</f>
        <v>#N/A</v>
      </c>
      <c r="D704" s="7" t="e">
        <f>VLOOKUP(tbl2_2!A704,ishod_substance!A:P,3,0)</f>
        <v>#N/A</v>
      </c>
      <c r="E704" s="5" t="e">
        <f>VLOOKUP(tbl2_2!A704,ishod_substance!A:P,11,0)</f>
        <v>#N/A</v>
      </c>
      <c r="F704" s="6" t="e">
        <f>VLOOKUP(tbl2_2!A704,ishod_substance!A:P,15,0)</f>
        <v>#N/A</v>
      </c>
      <c r="G704" s="6" t="e">
        <f>VLOOKUP(tbl2_2!A704,ishod_substance!A:P,12,0)&amp;"/"&amp;VLOOKUP(tbl2_2!A704,ishod_substance!A:P,14,0)</f>
        <v>#N/A</v>
      </c>
      <c r="H704" s="29" t="e">
        <f>VLOOKUP(tbl2_2!A704,ishod_substance!A:P,6,0)</f>
        <v>#N/A</v>
      </c>
      <c r="I704" s="10" t="e">
        <f>VLOOKUP(tbl2_2!A704,ishod_substance!A:P,15,0)</f>
        <v>#N/A</v>
      </c>
      <c r="J704" s="10" t="e">
        <f>VLOOKUP(tbl2_2!A704,ishod_substance!A:P,5,0)</f>
        <v>#N/A</v>
      </c>
      <c r="K704" s="84" t="e">
        <f>VLOOKUP(tbl2_2!A704,ishod_substance!A:Q,17,0)</f>
        <v>#N/A</v>
      </c>
      <c r="L704" s="84" t="e">
        <f>VLOOKUP(tbl2_2!A704,ishod_substance!A:R,18,0)</f>
        <v>#N/A</v>
      </c>
      <c r="M704" s="165" t="e">
        <f>VLOOKUP(tbl2_2!A704,ishod_substance!A:AD,28,0)</f>
        <v>#N/A</v>
      </c>
      <c r="N704" s="4" t="e">
        <f>VLOOKUP(tbl2_2!A704,ishod_substance!A:AD,20,0)</f>
        <v>#N/A</v>
      </c>
      <c r="O704" s="4" t="e">
        <f>VLOOKUP(tbl2_2!A704,ishod_substance!A:AD,21,0)</f>
        <v>#N/A</v>
      </c>
      <c r="P704" s="4" t="e">
        <f>VLOOKUP(tbl2_2!A704,ishod_substance!A:AD,22,0)</f>
        <v>#N/A</v>
      </c>
      <c r="Q704" s="4" t="e">
        <f>VLOOKUP(tbl2_2!A704,ishod_substance!A:AD,23,0)</f>
        <v>#N/A</v>
      </c>
      <c r="R704" s="4" t="e">
        <f>VLOOKUP(tbl2_2!A704,ishod_substance!A:AD,24,0)</f>
        <v>#N/A</v>
      </c>
      <c r="S704" s="4" t="e">
        <f>VLOOKUP(tbl2_2!A704,ishod_substance!A:AD,25,0)</f>
        <v>#N/A</v>
      </c>
      <c r="T704" s="4" t="e">
        <f>VLOOKUP(tbl2_2!A704,ishod_substance!A:AD,26,0)</f>
        <v>#N/A</v>
      </c>
      <c r="U704" s="4" t="e">
        <f>VLOOKUP(tbl2_2!A704,ishod_substance!A:AD,27,0)</f>
        <v>#N/A</v>
      </c>
      <c r="V704" s="166" t="e">
        <f>VLOOKUP(tbl2_2!A704,ishod_substance!A:AD,29,0)</f>
        <v>#N/A</v>
      </c>
      <c r="W704" s="166" t="e">
        <f>VLOOKUP(tbl2_2!A704,ishod_substance!A:AD,29,0)</f>
        <v>#N/A</v>
      </c>
      <c r="X704" s="4" t="e">
        <f>VLOOKUP(tbl2_2!A704,ishod_substance!A:AD,30,0)</f>
        <v>#N/A</v>
      </c>
      <c r="Y704" s="10" t="e">
        <f>VLOOKUP(tbl2_2!A704,ishod_substance!A:AD,7,0)</f>
        <v>#N/A</v>
      </c>
      <c r="Z704" s="9" t="e">
        <f>VLOOKUP(Y704,quide!$A$2:$B$1006,2,0)</f>
        <v>#N/A</v>
      </c>
      <c r="AA704" s="4" t="e">
        <f>VLOOKUP(Y704,quide!$A$2:$J$1006,10,0)</f>
        <v>#N/A</v>
      </c>
      <c r="AB704" s="50" t="e">
        <f>VLOOKUP(tbl2_2!A704,ishod_substance!A:AD,8,0)</f>
        <v>#N/A</v>
      </c>
      <c r="AC704" s="28" t="e">
        <f t="shared" si="12"/>
        <v>#N/A</v>
      </c>
      <c r="AD704" s="27" t="e">
        <f>VLOOKUP(tbl2_2!A704,ishod_substance!A:AD,9,0)</f>
        <v>#N/A</v>
      </c>
      <c r="AE704" s="8" t="e">
        <f>VLOOKUP(tbl2_2!A704,ishod_substance!A:AD,9,0)</f>
        <v>#N/A</v>
      </c>
      <c r="AF704" s="12"/>
    </row>
    <row r="705" spans="1:32" hidden="1" x14ac:dyDescent="0.25">
      <c r="A705">
        <v>697</v>
      </c>
      <c r="B705" s="85">
        <f>IFERROR(IF(OR(AND(ishod_substance!$O$1=3,OR(VLOOKUP('tbl2'!Y705,quide!A:G,7,0)=2,VLOOKUP('tbl2'!Y705,quide!A:G,7,0)=1)),AND(ishod_substance!$O$1=2,VLOOKUP('tbl2'!Y705,quide!A:I,9,0)=1)),1,0),0)</f>
        <v>0</v>
      </c>
      <c r="C705" s="5" t="e">
        <f>VLOOKUP(tbl2_2!A705,ishod_substance!A:P,2,0)</f>
        <v>#N/A</v>
      </c>
      <c r="D705" s="7" t="e">
        <f>VLOOKUP(tbl2_2!A705,ishod_substance!A:P,3,0)</f>
        <v>#N/A</v>
      </c>
      <c r="E705" s="5" t="e">
        <f>VLOOKUP(tbl2_2!A705,ishod_substance!A:P,11,0)</f>
        <v>#N/A</v>
      </c>
      <c r="F705" s="6" t="e">
        <f>VLOOKUP(tbl2_2!A705,ishod_substance!A:P,15,0)</f>
        <v>#N/A</v>
      </c>
      <c r="G705" s="6" t="e">
        <f>VLOOKUP(tbl2_2!A705,ishod_substance!A:P,12,0)&amp;"/"&amp;VLOOKUP(tbl2_2!A705,ishod_substance!A:P,14,0)</f>
        <v>#N/A</v>
      </c>
      <c r="H705" s="29" t="e">
        <f>VLOOKUP(tbl2_2!A705,ishod_substance!A:P,6,0)</f>
        <v>#N/A</v>
      </c>
      <c r="I705" s="10" t="e">
        <f>VLOOKUP(tbl2_2!A705,ishod_substance!A:P,15,0)</f>
        <v>#N/A</v>
      </c>
      <c r="J705" s="10" t="e">
        <f>VLOOKUP(tbl2_2!A705,ishod_substance!A:P,5,0)</f>
        <v>#N/A</v>
      </c>
      <c r="K705" s="84" t="e">
        <f>VLOOKUP(tbl2_2!A705,ishod_substance!A:Q,17,0)</f>
        <v>#N/A</v>
      </c>
      <c r="L705" s="84" t="e">
        <f>VLOOKUP(tbl2_2!A705,ishod_substance!A:R,18,0)</f>
        <v>#N/A</v>
      </c>
      <c r="M705" s="165" t="e">
        <f>VLOOKUP(tbl2_2!A705,ishod_substance!A:AD,28,0)</f>
        <v>#N/A</v>
      </c>
      <c r="N705" s="4" t="e">
        <f>VLOOKUP(tbl2_2!A705,ishod_substance!A:AD,20,0)</f>
        <v>#N/A</v>
      </c>
      <c r="O705" s="4" t="e">
        <f>VLOOKUP(tbl2_2!A705,ishod_substance!A:AD,21,0)</f>
        <v>#N/A</v>
      </c>
      <c r="P705" s="4" t="e">
        <f>VLOOKUP(tbl2_2!A705,ishod_substance!A:AD,22,0)</f>
        <v>#N/A</v>
      </c>
      <c r="Q705" s="4" t="e">
        <f>VLOOKUP(tbl2_2!A705,ishod_substance!A:AD,23,0)</f>
        <v>#N/A</v>
      </c>
      <c r="R705" s="4" t="e">
        <f>VLOOKUP(tbl2_2!A705,ishod_substance!A:AD,24,0)</f>
        <v>#N/A</v>
      </c>
      <c r="S705" s="4" t="e">
        <f>VLOOKUP(tbl2_2!A705,ishod_substance!A:AD,25,0)</f>
        <v>#N/A</v>
      </c>
      <c r="T705" s="4" t="e">
        <f>VLOOKUP(tbl2_2!A705,ishod_substance!A:AD,26,0)</f>
        <v>#N/A</v>
      </c>
      <c r="U705" s="4" t="e">
        <f>VLOOKUP(tbl2_2!A705,ishod_substance!A:AD,27,0)</f>
        <v>#N/A</v>
      </c>
      <c r="V705" s="166" t="e">
        <f>VLOOKUP(tbl2_2!A705,ishod_substance!A:AD,29,0)</f>
        <v>#N/A</v>
      </c>
      <c r="W705" s="166" t="e">
        <f>VLOOKUP(tbl2_2!A705,ishod_substance!A:AD,29,0)</f>
        <v>#N/A</v>
      </c>
      <c r="X705" s="4" t="e">
        <f>VLOOKUP(tbl2_2!A705,ishod_substance!A:AD,30,0)</f>
        <v>#N/A</v>
      </c>
      <c r="Y705" s="10" t="e">
        <f>VLOOKUP(tbl2_2!A705,ishod_substance!A:AD,7,0)</f>
        <v>#N/A</v>
      </c>
      <c r="Z705" s="9" t="e">
        <f>VLOOKUP(Y705,quide!$A$2:$B$1006,2,0)</f>
        <v>#N/A</v>
      </c>
      <c r="AA705" s="4" t="e">
        <f>VLOOKUP(Y705,quide!$A$2:$J$1006,10,0)</f>
        <v>#N/A</v>
      </c>
      <c r="AB705" s="50" t="e">
        <f>VLOOKUP(tbl2_2!A705,ishod_substance!A:AD,8,0)</f>
        <v>#N/A</v>
      </c>
      <c r="AC705" s="28" t="e">
        <f t="shared" si="12"/>
        <v>#N/A</v>
      </c>
      <c r="AD705" s="27" t="e">
        <f>VLOOKUP(tbl2_2!A705,ishod_substance!A:AD,9,0)</f>
        <v>#N/A</v>
      </c>
      <c r="AE705" s="8" t="e">
        <f>VLOOKUP(tbl2_2!A705,ishod_substance!A:AD,9,0)</f>
        <v>#N/A</v>
      </c>
      <c r="AF705" s="12"/>
    </row>
    <row r="706" spans="1:32" hidden="1" x14ac:dyDescent="0.25">
      <c r="A706">
        <v>698</v>
      </c>
      <c r="B706" s="85">
        <f>IFERROR(IF(OR(AND(ishod_substance!$O$1=3,OR(VLOOKUP('tbl2'!Y706,quide!A:G,7,0)=2,VLOOKUP('tbl2'!Y706,quide!A:G,7,0)=1)),AND(ishod_substance!$O$1=2,VLOOKUP('tbl2'!Y706,quide!A:I,9,0)=1)),1,0),0)</f>
        <v>0</v>
      </c>
      <c r="C706" s="5" t="e">
        <f>VLOOKUP(tbl2_2!A706,ishod_substance!A:P,2,0)</f>
        <v>#N/A</v>
      </c>
      <c r="D706" s="7" t="e">
        <f>VLOOKUP(tbl2_2!A706,ishod_substance!A:P,3,0)</f>
        <v>#N/A</v>
      </c>
      <c r="E706" s="5" t="e">
        <f>VLOOKUP(tbl2_2!A706,ishod_substance!A:P,11,0)</f>
        <v>#N/A</v>
      </c>
      <c r="F706" s="6" t="e">
        <f>VLOOKUP(tbl2_2!A706,ishod_substance!A:P,15,0)</f>
        <v>#N/A</v>
      </c>
      <c r="G706" s="6" t="e">
        <f>VLOOKUP(tbl2_2!A706,ishod_substance!A:P,12,0)&amp;"/"&amp;VLOOKUP(tbl2_2!A706,ishod_substance!A:P,14,0)</f>
        <v>#N/A</v>
      </c>
      <c r="H706" s="29" t="e">
        <f>VLOOKUP(tbl2_2!A706,ishod_substance!A:P,6,0)</f>
        <v>#N/A</v>
      </c>
      <c r="I706" s="10" t="e">
        <f>VLOOKUP(tbl2_2!A706,ishod_substance!A:P,15,0)</f>
        <v>#N/A</v>
      </c>
      <c r="J706" s="10" t="e">
        <f>VLOOKUP(tbl2_2!A706,ishod_substance!A:P,5,0)</f>
        <v>#N/A</v>
      </c>
      <c r="K706" s="84" t="e">
        <f>VLOOKUP(tbl2_2!A706,ishod_substance!A:Q,17,0)</f>
        <v>#N/A</v>
      </c>
      <c r="L706" s="84" t="e">
        <f>VLOOKUP(tbl2_2!A706,ishod_substance!A:R,18,0)</f>
        <v>#N/A</v>
      </c>
      <c r="M706" s="165" t="e">
        <f>VLOOKUP(tbl2_2!A706,ishod_substance!A:AD,28,0)</f>
        <v>#N/A</v>
      </c>
      <c r="N706" s="4" t="e">
        <f>VLOOKUP(tbl2_2!A706,ishod_substance!A:AD,20,0)</f>
        <v>#N/A</v>
      </c>
      <c r="O706" s="4" t="e">
        <f>VLOOKUP(tbl2_2!A706,ishod_substance!A:AD,21,0)</f>
        <v>#N/A</v>
      </c>
      <c r="P706" s="4" t="e">
        <f>VLOOKUP(tbl2_2!A706,ishod_substance!A:AD,22,0)</f>
        <v>#N/A</v>
      </c>
      <c r="Q706" s="4" t="e">
        <f>VLOOKUP(tbl2_2!A706,ishod_substance!A:AD,23,0)</f>
        <v>#N/A</v>
      </c>
      <c r="R706" s="4" t="e">
        <f>VLOOKUP(tbl2_2!A706,ishod_substance!A:AD,24,0)</f>
        <v>#N/A</v>
      </c>
      <c r="S706" s="4" t="e">
        <f>VLOOKUP(tbl2_2!A706,ishod_substance!A:AD,25,0)</f>
        <v>#N/A</v>
      </c>
      <c r="T706" s="4" t="e">
        <f>VLOOKUP(tbl2_2!A706,ishod_substance!A:AD,26,0)</f>
        <v>#N/A</v>
      </c>
      <c r="U706" s="4" t="e">
        <f>VLOOKUP(tbl2_2!A706,ishod_substance!A:AD,27,0)</f>
        <v>#N/A</v>
      </c>
      <c r="V706" s="166" t="e">
        <f>VLOOKUP(tbl2_2!A706,ishod_substance!A:AD,29,0)</f>
        <v>#N/A</v>
      </c>
      <c r="W706" s="166" t="e">
        <f>VLOOKUP(tbl2_2!A706,ishod_substance!A:AD,29,0)</f>
        <v>#N/A</v>
      </c>
      <c r="X706" s="4" t="e">
        <f>VLOOKUP(tbl2_2!A706,ishod_substance!A:AD,30,0)</f>
        <v>#N/A</v>
      </c>
      <c r="Y706" s="10" t="e">
        <f>VLOOKUP(tbl2_2!A706,ishod_substance!A:AD,7,0)</f>
        <v>#N/A</v>
      </c>
      <c r="Z706" s="9" t="e">
        <f>VLOOKUP(Y706,quide!$A$2:$B$1006,2,0)</f>
        <v>#N/A</v>
      </c>
      <c r="AA706" s="4" t="e">
        <f>VLOOKUP(Y706,quide!$A$2:$J$1006,10,0)</f>
        <v>#N/A</v>
      </c>
      <c r="AB706" s="50" t="e">
        <f>VLOOKUP(tbl2_2!A706,ishod_substance!A:AD,8,0)</f>
        <v>#N/A</v>
      </c>
      <c r="AC706" s="28" t="e">
        <f t="shared" si="12"/>
        <v>#N/A</v>
      </c>
      <c r="AD706" s="27" t="e">
        <f>VLOOKUP(tbl2_2!A706,ishod_substance!A:AD,9,0)</f>
        <v>#N/A</v>
      </c>
      <c r="AE706" s="8" t="e">
        <f>VLOOKUP(tbl2_2!A706,ishod_substance!A:AD,9,0)</f>
        <v>#N/A</v>
      </c>
      <c r="AF706" s="12"/>
    </row>
    <row r="707" spans="1:32" hidden="1" x14ac:dyDescent="0.25">
      <c r="A707">
        <v>699</v>
      </c>
      <c r="B707" s="85">
        <f>IFERROR(IF(OR(AND(ishod_substance!$O$1=3,OR(VLOOKUP('tbl2'!Y707,quide!A:G,7,0)=2,VLOOKUP('tbl2'!Y707,quide!A:G,7,0)=1)),AND(ishod_substance!$O$1=2,VLOOKUP('tbl2'!Y707,quide!A:I,9,0)=1)),1,0),0)</f>
        <v>0</v>
      </c>
      <c r="C707" s="5" t="e">
        <f>VLOOKUP(tbl2_2!A707,ishod_substance!A:P,2,0)</f>
        <v>#N/A</v>
      </c>
      <c r="D707" s="7" t="e">
        <f>VLOOKUP(tbl2_2!A707,ishod_substance!A:P,3,0)</f>
        <v>#N/A</v>
      </c>
      <c r="E707" s="5" t="e">
        <f>VLOOKUP(tbl2_2!A707,ishod_substance!A:P,11,0)</f>
        <v>#N/A</v>
      </c>
      <c r="F707" s="6" t="e">
        <f>VLOOKUP(tbl2_2!A707,ishod_substance!A:P,15,0)</f>
        <v>#N/A</v>
      </c>
      <c r="G707" s="6" t="e">
        <f>VLOOKUP(tbl2_2!A707,ishod_substance!A:P,12,0)&amp;"/"&amp;VLOOKUP(tbl2_2!A707,ishod_substance!A:P,14,0)</f>
        <v>#N/A</v>
      </c>
      <c r="H707" s="29" t="e">
        <f>VLOOKUP(tbl2_2!A707,ishod_substance!A:P,6,0)</f>
        <v>#N/A</v>
      </c>
      <c r="I707" s="10" t="e">
        <f>VLOOKUP(tbl2_2!A707,ishod_substance!A:P,15,0)</f>
        <v>#N/A</v>
      </c>
      <c r="J707" s="10" t="e">
        <f>VLOOKUP(tbl2_2!A707,ishod_substance!A:P,5,0)</f>
        <v>#N/A</v>
      </c>
      <c r="K707" s="84" t="e">
        <f>VLOOKUP(tbl2_2!A707,ishod_substance!A:Q,17,0)</f>
        <v>#N/A</v>
      </c>
      <c r="L707" s="84" t="e">
        <f>VLOOKUP(tbl2_2!A707,ishod_substance!A:R,18,0)</f>
        <v>#N/A</v>
      </c>
      <c r="M707" s="165" t="e">
        <f>VLOOKUP(tbl2_2!A707,ishod_substance!A:AD,28,0)</f>
        <v>#N/A</v>
      </c>
      <c r="N707" s="4" t="e">
        <f>VLOOKUP(tbl2_2!A707,ishod_substance!A:AD,20,0)</f>
        <v>#N/A</v>
      </c>
      <c r="O707" s="4" t="e">
        <f>VLOOKUP(tbl2_2!A707,ishod_substance!A:AD,21,0)</f>
        <v>#N/A</v>
      </c>
      <c r="P707" s="4" t="e">
        <f>VLOOKUP(tbl2_2!A707,ishod_substance!A:AD,22,0)</f>
        <v>#N/A</v>
      </c>
      <c r="Q707" s="4" t="e">
        <f>VLOOKUP(tbl2_2!A707,ishod_substance!A:AD,23,0)</f>
        <v>#N/A</v>
      </c>
      <c r="R707" s="4" t="e">
        <f>VLOOKUP(tbl2_2!A707,ishod_substance!A:AD,24,0)</f>
        <v>#N/A</v>
      </c>
      <c r="S707" s="4" t="e">
        <f>VLOOKUP(tbl2_2!A707,ishod_substance!A:AD,25,0)</f>
        <v>#N/A</v>
      </c>
      <c r="T707" s="4" t="e">
        <f>VLOOKUP(tbl2_2!A707,ishod_substance!A:AD,26,0)</f>
        <v>#N/A</v>
      </c>
      <c r="U707" s="4" t="e">
        <f>VLOOKUP(tbl2_2!A707,ishod_substance!A:AD,27,0)</f>
        <v>#N/A</v>
      </c>
      <c r="V707" s="166" t="e">
        <f>VLOOKUP(tbl2_2!A707,ishod_substance!A:AD,29,0)</f>
        <v>#N/A</v>
      </c>
      <c r="W707" s="166" t="e">
        <f>VLOOKUP(tbl2_2!A707,ishod_substance!A:AD,29,0)</f>
        <v>#N/A</v>
      </c>
      <c r="X707" s="4" t="e">
        <f>VLOOKUP(tbl2_2!A707,ishod_substance!A:AD,30,0)</f>
        <v>#N/A</v>
      </c>
      <c r="Y707" s="10" t="e">
        <f>VLOOKUP(tbl2_2!A707,ishod_substance!A:AD,7,0)</f>
        <v>#N/A</v>
      </c>
      <c r="Z707" s="9" t="e">
        <f>VLOOKUP(Y707,quide!$A$2:$B$1006,2,0)</f>
        <v>#N/A</v>
      </c>
      <c r="AA707" s="4" t="e">
        <f>VLOOKUP(Y707,quide!$A$2:$J$1006,10,0)</f>
        <v>#N/A</v>
      </c>
      <c r="AB707" s="50" t="e">
        <f>VLOOKUP(tbl2_2!A707,ishod_substance!A:AD,8,0)</f>
        <v>#N/A</v>
      </c>
      <c r="AC707" s="28" t="e">
        <f t="shared" si="12"/>
        <v>#N/A</v>
      </c>
      <c r="AD707" s="27" t="e">
        <f>VLOOKUP(tbl2_2!A707,ishod_substance!A:AD,9,0)</f>
        <v>#N/A</v>
      </c>
      <c r="AE707" s="8" t="e">
        <f>VLOOKUP(tbl2_2!A707,ishod_substance!A:AD,9,0)</f>
        <v>#N/A</v>
      </c>
      <c r="AF707" s="12"/>
    </row>
    <row r="708" spans="1:32" hidden="1" x14ac:dyDescent="0.25">
      <c r="A708">
        <v>700</v>
      </c>
      <c r="B708" s="85">
        <f>IFERROR(IF(OR(AND(ishod_substance!$O$1=3,OR(VLOOKUP('tbl2'!Y708,quide!A:G,7,0)=2,VLOOKUP('tbl2'!Y708,quide!A:G,7,0)=1)),AND(ishod_substance!$O$1=2,VLOOKUP('tbl2'!Y708,quide!A:I,9,0)=1)),1,0),0)</f>
        <v>0</v>
      </c>
      <c r="C708" s="5" t="e">
        <f>VLOOKUP(tbl2_2!A708,ishod_substance!A:P,2,0)</f>
        <v>#N/A</v>
      </c>
      <c r="D708" s="7" t="e">
        <f>VLOOKUP(tbl2_2!A708,ishod_substance!A:P,3,0)</f>
        <v>#N/A</v>
      </c>
      <c r="E708" s="5" t="e">
        <f>VLOOKUP(tbl2_2!A708,ishod_substance!A:P,11,0)</f>
        <v>#N/A</v>
      </c>
      <c r="F708" s="6" t="e">
        <f>VLOOKUP(tbl2_2!A708,ishod_substance!A:P,15,0)</f>
        <v>#N/A</v>
      </c>
      <c r="G708" s="6" t="e">
        <f>VLOOKUP(tbl2_2!A708,ishod_substance!A:P,12,0)&amp;"/"&amp;VLOOKUP(tbl2_2!A708,ishod_substance!A:P,14,0)</f>
        <v>#N/A</v>
      </c>
      <c r="H708" s="29" t="e">
        <f>VLOOKUP(tbl2_2!A708,ishod_substance!A:P,6,0)</f>
        <v>#N/A</v>
      </c>
      <c r="I708" s="10" t="e">
        <f>VLOOKUP(tbl2_2!A708,ishod_substance!A:P,15,0)</f>
        <v>#N/A</v>
      </c>
      <c r="J708" s="10" t="e">
        <f>VLOOKUP(tbl2_2!A708,ishod_substance!A:P,5,0)</f>
        <v>#N/A</v>
      </c>
      <c r="K708" s="84" t="e">
        <f>VLOOKUP(tbl2_2!A708,ishod_substance!A:Q,17,0)</f>
        <v>#N/A</v>
      </c>
      <c r="L708" s="84" t="e">
        <f>VLOOKUP(tbl2_2!A708,ishod_substance!A:R,18,0)</f>
        <v>#N/A</v>
      </c>
      <c r="M708" s="165" t="e">
        <f>VLOOKUP(tbl2_2!A708,ishod_substance!A:AD,28,0)</f>
        <v>#N/A</v>
      </c>
      <c r="N708" s="4" t="e">
        <f>VLOOKUP(tbl2_2!A708,ishod_substance!A:AD,20,0)</f>
        <v>#N/A</v>
      </c>
      <c r="O708" s="4" t="e">
        <f>VLOOKUP(tbl2_2!A708,ishod_substance!A:AD,21,0)</f>
        <v>#N/A</v>
      </c>
      <c r="P708" s="4" t="e">
        <f>VLOOKUP(tbl2_2!A708,ishod_substance!A:AD,22,0)</f>
        <v>#N/A</v>
      </c>
      <c r="Q708" s="4" t="e">
        <f>VLOOKUP(tbl2_2!A708,ishod_substance!A:AD,23,0)</f>
        <v>#N/A</v>
      </c>
      <c r="R708" s="4" t="e">
        <f>VLOOKUP(tbl2_2!A708,ishod_substance!A:AD,24,0)</f>
        <v>#N/A</v>
      </c>
      <c r="S708" s="4" t="e">
        <f>VLOOKUP(tbl2_2!A708,ishod_substance!A:AD,25,0)</f>
        <v>#N/A</v>
      </c>
      <c r="T708" s="4" t="e">
        <f>VLOOKUP(tbl2_2!A708,ishod_substance!A:AD,26,0)</f>
        <v>#N/A</v>
      </c>
      <c r="U708" s="4" t="e">
        <f>VLOOKUP(tbl2_2!A708,ishod_substance!A:AD,27,0)</f>
        <v>#N/A</v>
      </c>
      <c r="V708" s="166" t="e">
        <f>VLOOKUP(tbl2_2!A708,ishod_substance!A:AD,29,0)</f>
        <v>#N/A</v>
      </c>
      <c r="W708" s="166" t="e">
        <f>VLOOKUP(tbl2_2!A708,ishod_substance!A:AD,29,0)</f>
        <v>#N/A</v>
      </c>
      <c r="X708" s="4" t="e">
        <f>VLOOKUP(tbl2_2!A708,ishod_substance!A:AD,30,0)</f>
        <v>#N/A</v>
      </c>
      <c r="Y708" s="10" t="e">
        <f>VLOOKUP(tbl2_2!A708,ishod_substance!A:AD,7,0)</f>
        <v>#N/A</v>
      </c>
      <c r="Z708" s="9" t="e">
        <f>VLOOKUP(Y708,quide!$A$2:$B$1006,2,0)</f>
        <v>#N/A</v>
      </c>
      <c r="AA708" s="4" t="e">
        <f>VLOOKUP(Y708,quide!$A$2:$J$1006,10,0)</f>
        <v>#N/A</v>
      </c>
      <c r="AB708" s="50" t="e">
        <f>VLOOKUP(tbl2_2!A708,ishod_substance!A:AD,8,0)</f>
        <v>#N/A</v>
      </c>
      <c r="AC708" s="28" t="e">
        <f t="shared" si="12"/>
        <v>#N/A</v>
      </c>
      <c r="AD708" s="27" t="e">
        <f>VLOOKUP(tbl2_2!A708,ishod_substance!A:AD,9,0)</f>
        <v>#N/A</v>
      </c>
      <c r="AE708" s="8" t="e">
        <f>VLOOKUP(tbl2_2!A708,ishod_substance!A:AD,9,0)</f>
        <v>#N/A</v>
      </c>
      <c r="AF708" s="12"/>
    </row>
    <row r="709" spans="1:32" hidden="1" x14ac:dyDescent="0.25">
      <c r="A709">
        <v>701</v>
      </c>
      <c r="B709" s="85">
        <f>IFERROR(IF(OR(AND(ishod_substance!$O$1=3,OR(VLOOKUP('tbl2'!Y709,quide!A:G,7,0)=2,VLOOKUP('tbl2'!Y709,quide!A:G,7,0)=1)),AND(ishod_substance!$O$1=2,VLOOKUP('tbl2'!Y709,quide!A:I,9,0)=1)),1,0),0)</f>
        <v>0</v>
      </c>
      <c r="C709" s="5" t="e">
        <f>VLOOKUP(tbl2_2!A709,ishod_substance!A:P,2,0)</f>
        <v>#N/A</v>
      </c>
      <c r="D709" s="7" t="e">
        <f>VLOOKUP(tbl2_2!A709,ishod_substance!A:P,3,0)</f>
        <v>#N/A</v>
      </c>
      <c r="E709" s="5" t="e">
        <f>VLOOKUP(tbl2_2!A709,ishod_substance!A:P,11,0)</f>
        <v>#N/A</v>
      </c>
      <c r="F709" s="6" t="e">
        <f>VLOOKUP(tbl2_2!A709,ishod_substance!A:P,15,0)</f>
        <v>#N/A</v>
      </c>
      <c r="G709" s="6" t="e">
        <f>VLOOKUP(tbl2_2!A709,ishod_substance!A:P,12,0)&amp;"/"&amp;VLOOKUP(tbl2_2!A709,ishod_substance!A:P,14,0)</f>
        <v>#N/A</v>
      </c>
      <c r="H709" s="29" t="e">
        <f>VLOOKUP(tbl2_2!A709,ishod_substance!A:P,6,0)</f>
        <v>#N/A</v>
      </c>
      <c r="I709" s="10" t="e">
        <f>VLOOKUP(tbl2_2!A709,ishod_substance!A:P,15,0)</f>
        <v>#N/A</v>
      </c>
      <c r="J709" s="10" t="e">
        <f>VLOOKUP(tbl2_2!A709,ishod_substance!A:P,5,0)</f>
        <v>#N/A</v>
      </c>
      <c r="K709" s="84" t="e">
        <f>VLOOKUP(tbl2_2!A709,ishod_substance!A:Q,17,0)</f>
        <v>#N/A</v>
      </c>
      <c r="L709" s="84" t="e">
        <f>VLOOKUP(tbl2_2!A709,ishod_substance!A:R,18,0)</f>
        <v>#N/A</v>
      </c>
      <c r="M709" s="165" t="e">
        <f>VLOOKUP(tbl2_2!A709,ishod_substance!A:AD,28,0)</f>
        <v>#N/A</v>
      </c>
      <c r="N709" s="4" t="e">
        <f>VLOOKUP(tbl2_2!A709,ishod_substance!A:AD,20,0)</f>
        <v>#N/A</v>
      </c>
      <c r="O709" s="4" t="e">
        <f>VLOOKUP(tbl2_2!A709,ishod_substance!A:AD,21,0)</f>
        <v>#N/A</v>
      </c>
      <c r="P709" s="4" t="e">
        <f>VLOOKUP(tbl2_2!A709,ishod_substance!A:AD,22,0)</f>
        <v>#N/A</v>
      </c>
      <c r="Q709" s="4" t="e">
        <f>VLOOKUP(tbl2_2!A709,ishod_substance!A:AD,23,0)</f>
        <v>#N/A</v>
      </c>
      <c r="R709" s="4" t="e">
        <f>VLOOKUP(tbl2_2!A709,ishod_substance!A:AD,24,0)</f>
        <v>#N/A</v>
      </c>
      <c r="S709" s="4" t="e">
        <f>VLOOKUP(tbl2_2!A709,ishod_substance!A:AD,25,0)</f>
        <v>#N/A</v>
      </c>
      <c r="T709" s="4" t="e">
        <f>VLOOKUP(tbl2_2!A709,ishod_substance!A:AD,26,0)</f>
        <v>#N/A</v>
      </c>
      <c r="U709" s="4" t="e">
        <f>VLOOKUP(tbl2_2!A709,ishod_substance!A:AD,27,0)</f>
        <v>#N/A</v>
      </c>
      <c r="V709" s="166" t="e">
        <f>VLOOKUP(tbl2_2!A709,ishod_substance!A:AD,29,0)</f>
        <v>#N/A</v>
      </c>
      <c r="W709" s="166" t="e">
        <f>VLOOKUP(tbl2_2!A709,ishod_substance!A:AD,29,0)</f>
        <v>#N/A</v>
      </c>
      <c r="X709" s="4" t="e">
        <f>VLOOKUP(tbl2_2!A709,ishod_substance!A:AD,30,0)</f>
        <v>#N/A</v>
      </c>
      <c r="Y709" s="10" t="e">
        <f>VLOOKUP(tbl2_2!A709,ishod_substance!A:AD,7,0)</f>
        <v>#N/A</v>
      </c>
      <c r="Z709" s="9" t="e">
        <f>VLOOKUP(Y709,quide!$A$2:$B$1006,2,0)</f>
        <v>#N/A</v>
      </c>
      <c r="AA709" s="4" t="e">
        <f>VLOOKUP(Y709,quide!$A$2:$J$1006,10,0)</f>
        <v>#N/A</v>
      </c>
      <c r="AB709" s="50" t="e">
        <f>VLOOKUP(tbl2_2!A709,ishod_substance!A:AD,8,0)</f>
        <v>#N/A</v>
      </c>
      <c r="AC709" s="28" t="e">
        <f t="shared" si="12"/>
        <v>#N/A</v>
      </c>
      <c r="AD709" s="27" t="e">
        <f>VLOOKUP(tbl2_2!A709,ishod_substance!A:AD,9,0)</f>
        <v>#N/A</v>
      </c>
      <c r="AE709" s="8" t="e">
        <f>VLOOKUP(tbl2_2!A709,ishod_substance!A:AD,9,0)</f>
        <v>#N/A</v>
      </c>
      <c r="AF709" s="12"/>
    </row>
    <row r="710" spans="1:32" hidden="1" x14ac:dyDescent="0.25">
      <c r="A710">
        <v>702</v>
      </c>
      <c r="B710" s="85">
        <f>IFERROR(IF(OR(AND(ishod_substance!$O$1=3,OR(VLOOKUP('tbl2'!Y710,quide!A:G,7,0)=2,VLOOKUP('tbl2'!Y710,quide!A:G,7,0)=1)),AND(ishod_substance!$O$1=2,VLOOKUP('tbl2'!Y710,quide!A:I,9,0)=1)),1,0),0)</f>
        <v>0</v>
      </c>
      <c r="C710" s="5" t="e">
        <f>VLOOKUP(tbl2_2!A710,ishod_substance!A:P,2,0)</f>
        <v>#N/A</v>
      </c>
      <c r="D710" s="7" t="e">
        <f>VLOOKUP(tbl2_2!A710,ishod_substance!A:P,3,0)</f>
        <v>#N/A</v>
      </c>
      <c r="E710" s="5" t="e">
        <f>VLOOKUP(tbl2_2!A710,ishod_substance!A:P,11,0)</f>
        <v>#N/A</v>
      </c>
      <c r="F710" s="6" t="e">
        <f>VLOOKUP(tbl2_2!A710,ishod_substance!A:P,15,0)</f>
        <v>#N/A</v>
      </c>
      <c r="G710" s="6" t="e">
        <f>VLOOKUP(tbl2_2!A710,ishod_substance!A:P,12,0)&amp;"/"&amp;VLOOKUP(tbl2_2!A710,ishod_substance!A:P,14,0)</f>
        <v>#N/A</v>
      </c>
      <c r="H710" s="29" t="e">
        <f>VLOOKUP(tbl2_2!A710,ishod_substance!A:P,6,0)</f>
        <v>#N/A</v>
      </c>
      <c r="I710" s="10" t="e">
        <f>VLOOKUP(tbl2_2!A710,ishod_substance!A:P,15,0)</f>
        <v>#N/A</v>
      </c>
      <c r="J710" s="10" t="e">
        <f>VLOOKUP(tbl2_2!A710,ishod_substance!A:P,5,0)</f>
        <v>#N/A</v>
      </c>
      <c r="K710" s="84" t="e">
        <f>VLOOKUP(tbl2_2!A710,ishod_substance!A:Q,17,0)</f>
        <v>#N/A</v>
      </c>
      <c r="L710" s="84" t="e">
        <f>VLOOKUP(tbl2_2!A710,ishod_substance!A:R,18,0)</f>
        <v>#N/A</v>
      </c>
      <c r="M710" s="165" t="e">
        <f>VLOOKUP(tbl2_2!A710,ishod_substance!A:AD,28,0)</f>
        <v>#N/A</v>
      </c>
      <c r="N710" s="4" t="e">
        <f>VLOOKUP(tbl2_2!A710,ishod_substance!A:AD,20,0)</f>
        <v>#N/A</v>
      </c>
      <c r="O710" s="4" t="e">
        <f>VLOOKUP(tbl2_2!A710,ishod_substance!A:AD,21,0)</f>
        <v>#N/A</v>
      </c>
      <c r="P710" s="4" t="e">
        <f>VLOOKUP(tbl2_2!A710,ishod_substance!A:AD,22,0)</f>
        <v>#N/A</v>
      </c>
      <c r="Q710" s="4" t="e">
        <f>VLOOKUP(tbl2_2!A710,ishod_substance!A:AD,23,0)</f>
        <v>#N/A</v>
      </c>
      <c r="R710" s="4" t="e">
        <f>VLOOKUP(tbl2_2!A710,ishod_substance!A:AD,24,0)</f>
        <v>#N/A</v>
      </c>
      <c r="S710" s="4" t="e">
        <f>VLOOKUP(tbl2_2!A710,ishod_substance!A:AD,25,0)</f>
        <v>#N/A</v>
      </c>
      <c r="T710" s="4" t="e">
        <f>VLOOKUP(tbl2_2!A710,ishod_substance!A:AD,26,0)</f>
        <v>#N/A</v>
      </c>
      <c r="U710" s="4" t="e">
        <f>VLOOKUP(tbl2_2!A710,ishod_substance!A:AD,27,0)</f>
        <v>#N/A</v>
      </c>
      <c r="V710" s="166" t="e">
        <f>VLOOKUP(tbl2_2!A710,ishod_substance!A:AD,29,0)</f>
        <v>#N/A</v>
      </c>
      <c r="W710" s="166" t="e">
        <f>VLOOKUP(tbl2_2!A710,ishod_substance!A:AD,29,0)</f>
        <v>#N/A</v>
      </c>
      <c r="X710" s="4" t="e">
        <f>VLOOKUP(tbl2_2!A710,ishod_substance!A:AD,30,0)</f>
        <v>#N/A</v>
      </c>
      <c r="Y710" s="10" t="e">
        <f>VLOOKUP(tbl2_2!A710,ishod_substance!A:AD,7,0)</f>
        <v>#N/A</v>
      </c>
      <c r="Z710" s="9" t="e">
        <f>VLOOKUP(Y710,quide!$A$2:$B$1006,2,0)</f>
        <v>#N/A</v>
      </c>
      <c r="AA710" s="4" t="e">
        <f>VLOOKUP(Y710,quide!$A$2:$J$1006,10,0)</f>
        <v>#N/A</v>
      </c>
      <c r="AB710" s="50" t="e">
        <f>VLOOKUP(tbl2_2!A710,ishod_substance!A:AD,8,0)</f>
        <v>#N/A</v>
      </c>
      <c r="AC710" s="28" t="e">
        <f t="shared" si="12"/>
        <v>#N/A</v>
      </c>
      <c r="AD710" s="27" t="e">
        <f>VLOOKUP(tbl2_2!A710,ishod_substance!A:AD,9,0)</f>
        <v>#N/A</v>
      </c>
      <c r="AE710" s="8" t="e">
        <f>VLOOKUP(tbl2_2!A710,ishod_substance!A:AD,9,0)</f>
        <v>#N/A</v>
      </c>
      <c r="AF710" s="12"/>
    </row>
    <row r="711" spans="1:32" hidden="1" x14ac:dyDescent="0.25">
      <c r="A711">
        <v>703</v>
      </c>
      <c r="B711" s="85">
        <f>IFERROR(IF(OR(AND(ishod_substance!$O$1=3,OR(VLOOKUP('tbl2'!Y711,quide!A:G,7,0)=2,VLOOKUP('tbl2'!Y711,quide!A:G,7,0)=1)),AND(ishod_substance!$O$1=2,VLOOKUP('tbl2'!Y711,quide!A:I,9,0)=1)),1,0),0)</f>
        <v>0</v>
      </c>
      <c r="C711" s="5" t="e">
        <f>VLOOKUP(tbl2_2!A711,ishod_substance!A:P,2,0)</f>
        <v>#N/A</v>
      </c>
      <c r="D711" s="7" t="e">
        <f>VLOOKUP(tbl2_2!A711,ishod_substance!A:P,3,0)</f>
        <v>#N/A</v>
      </c>
      <c r="E711" s="5" t="e">
        <f>VLOOKUP(tbl2_2!A711,ishod_substance!A:P,11,0)</f>
        <v>#N/A</v>
      </c>
      <c r="F711" s="6" t="e">
        <f>VLOOKUP(tbl2_2!A711,ishod_substance!A:P,15,0)</f>
        <v>#N/A</v>
      </c>
      <c r="G711" s="6" t="e">
        <f>VLOOKUP(tbl2_2!A711,ishod_substance!A:P,12,0)&amp;"/"&amp;VLOOKUP(tbl2_2!A711,ishod_substance!A:P,14,0)</f>
        <v>#N/A</v>
      </c>
      <c r="H711" s="29" t="e">
        <f>VLOOKUP(tbl2_2!A711,ishod_substance!A:P,6,0)</f>
        <v>#N/A</v>
      </c>
      <c r="I711" s="10" t="e">
        <f>VLOOKUP(tbl2_2!A711,ishod_substance!A:P,15,0)</f>
        <v>#N/A</v>
      </c>
      <c r="J711" s="10" t="e">
        <f>VLOOKUP(tbl2_2!A711,ishod_substance!A:P,5,0)</f>
        <v>#N/A</v>
      </c>
      <c r="K711" s="84" t="e">
        <f>VLOOKUP(tbl2_2!A711,ishod_substance!A:Q,17,0)</f>
        <v>#N/A</v>
      </c>
      <c r="L711" s="84" t="e">
        <f>VLOOKUP(tbl2_2!A711,ishod_substance!A:R,18,0)</f>
        <v>#N/A</v>
      </c>
      <c r="M711" s="165" t="e">
        <f>VLOOKUP(tbl2_2!A711,ishod_substance!A:AD,28,0)</f>
        <v>#N/A</v>
      </c>
      <c r="N711" s="4" t="e">
        <f>VLOOKUP(tbl2_2!A711,ishod_substance!A:AD,20,0)</f>
        <v>#N/A</v>
      </c>
      <c r="O711" s="4" t="e">
        <f>VLOOKUP(tbl2_2!A711,ishod_substance!A:AD,21,0)</f>
        <v>#N/A</v>
      </c>
      <c r="P711" s="4" t="e">
        <f>VLOOKUP(tbl2_2!A711,ishod_substance!A:AD,22,0)</f>
        <v>#N/A</v>
      </c>
      <c r="Q711" s="4" t="e">
        <f>VLOOKUP(tbl2_2!A711,ishod_substance!A:AD,23,0)</f>
        <v>#N/A</v>
      </c>
      <c r="R711" s="4" t="e">
        <f>VLOOKUP(tbl2_2!A711,ishod_substance!A:AD,24,0)</f>
        <v>#N/A</v>
      </c>
      <c r="S711" s="4" t="e">
        <f>VLOOKUP(tbl2_2!A711,ishod_substance!A:AD,25,0)</f>
        <v>#N/A</v>
      </c>
      <c r="T711" s="4" t="e">
        <f>VLOOKUP(tbl2_2!A711,ishod_substance!A:AD,26,0)</f>
        <v>#N/A</v>
      </c>
      <c r="U711" s="4" t="e">
        <f>VLOOKUP(tbl2_2!A711,ishod_substance!A:AD,27,0)</f>
        <v>#N/A</v>
      </c>
      <c r="V711" s="166" t="e">
        <f>VLOOKUP(tbl2_2!A711,ishod_substance!A:AD,29,0)</f>
        <v>#N/A</v>
      </c>
      <c r="W711" s="166" t="e">
        <f>VLOOKUP(tbl2_2!A711,ishod_substance!A:AD,29,0)</f>
        <v>#N/A</v>
      </c>
      <c r="X711" s="4" t="e">
        <f>VLOOKUP(tbl2_2!A711,ishod_substance!A:AD,30,0)</f>
        <v>#N/A</v>
      </c>
      <c r="Y711" s="10" t="e">
        <f>VLOOKUP(tbl2_2!A711,ishod_substance!A:AD,7,0)</f>
        <v>#N/A</v>
      </c>
      <c r="Z711" s="9" t="e">
        <f>VLOOKUP(Y711,quide!$A$2:$B$1006,2,0)</f>
        <v>#N/A</v>
      </c>
      <c r="AA711" s="4" t="e">
        <f>VLOOKUP(Y711,quide!$A$2:$J$1006,10,0)</f>
        <v>#N/A</v>
      </c>
      <c r="AB711" s="50" t="e">
        <f>VLOOKUP(tbl2_2!A711,ishod_substance!A:AD,8,0)</f>
        <v>#N/A</v>
      </c>
      <c r="AC711" s="28" t="e">
        <f t="shared" si="12"/>
        <v>#N/A</v>
      </c>
      <c r="AD711" s="27" t="e">
        <f>VLOOKUP(tbl2_2!A711,ishod_substance!A:AD,9,0)</f>
        <v>#N/A</v>
      </c>
      <c r="AE711" s="8" t="e">
        <f>VLOOKUP(tbl2_2!A711,ishod_substance!A:AD,9,0)</f>
        <v>#N/A</v>
      </c>
      <c r="AF711" s="12"/>
    </row>
    <row r="712" spans="1:32" hidden="1" x14ac:dyDescent="0.25">
      <c r="A712">
        <v>704</v>
      </c>
      <c r="B712" s="85">
        <f>IFERROR(IF(OR(AND(ishod_substance!$O$1=3,OR(VLOOKUP('tbl2'!Y712,quide!A:G,7,0)=2,VLOOKUP('tbl2'!Y712,quide!A:G,7,0)=1)),AND(ishod_substance!$O$1=2,VLOOKUP('tbl2'!Y712,quide!A:I,9,0)=1)),1,0),0)</f>
        <v>0</v>
      </c>
      <c r="C712" s="5" t="e">
        <f>VLOOKUP(tbl2_2!A712,ishod_substance!A:P,2,0)</f>
        <v>#N/A</v>
      </c>
      <c r="D712" s="7" t="e">
        <f>VLOOKUP(tbl2_2!A712,ishod_substance!A:P,3,0)</f>
        <v>#N/A</v>
      </c>
      <c r="E712" s="5" t="e">
        <f>VLOOKUP(tbl2_2!A712,ishod_substance!A:P,11,0)</f>
        <v>#N/A</v>
      </c>
      <c r="F712" s="6" t="e">
        <f>VLOOKUP(tbl2_2!A712,ishod_substance!A:P,15,0)</f>
        <v>#N/A</v>
      </c>
      <c r="G712" s="6" t="e">
        <f>VLOOKUP(tbl2_2!A712,ishod_substance!A:P,12,0)&amp;"/"&amp;VLOOKUP(tbl2_2!A712,ishod_substance!A:P,14,0)</f>
        <v>#N/A</v>
      </c>
      <c r="H712" s="29" t="e">
        <f>VLOOKUP(tbl2_2!A712,ishod_substance!A:P,6,0)</f>
        <v>#N/A</v>
      </c>
      <c r="I712" s="10" t="e">
        <f>VLOOKUP(tbl2_2!A712,ishod_substance!A:P,15,0)</f>
        <v>#N/A</v>
      </c>
      <c r="J712" s="10" t="e">
        <f>VLOOKUP(tbl2_2!A712,ishod_substance!A:P,5,0)</f>
        <v>#N/A</v>
      </c>
      <c r="K712" s="84" t="e">
        <f>VLOOKUP(tbl2_2!A712,ishod_substance!A:Q,17,0)</f>
        <v>#N/A</v>
      </c>
      <c r="L712" s="84" t="e">
        <f>VLOOKUP(tbl2_2!A712,ishod_substance!A:R,18,0)</f>
        <v>#N/A</v>
      </c>
      <c r="M712" s="165" t="e">
        <f>VLOOKUP(tbl2_2!A712,ishod_substance!A:AD,28,0)</f>
        <v>#N/A</v>
      </c>
      <c r="N712" s="4" t="e">
        <f>VLOOKUP(tbl2_2!A712,ishod_substance!A:AD,20,0)</f>
        <v>#N/A</v>
      </c>
      <c r="O712" s="4" t="e">
        <f>VLOOKUP(tbl2_2!A712,ishod_substance!A:AD,21,0)</f>
        <v>#N/A</v>
      </c>
      <c r="P712" s="4" t="e">
        <f>VLOOKUP(tbl2_2!A712,ishod_substance!A:AD,22,0)</f>
        <v>#N/A</v>
      </c>
      <c r="Q712" s="4" t="e">
        <f>VLOOKUP(tbl2_2!A712,ishod_substance!A:AD,23,0)</f>
        <v>#N/A</v>
      </c>
      <c r="R712" s="4" t="e">
        <f>VLOOKUP(tbl2_2!A712,ishod_substance!A:AD,24,0)</f>
        <v>#N/A</v>
      </c>
      <c r="S712" s="4" t="e">
        <f>VLOOKUP(tbl2_2!A712,ishod_substance!A:AD,25,0)</f>
        <v>#N/A</v>
      </c>
      <c r="T712" s="4" t="e">
        <f>VLOOKUP(tbl2_2!A712,ishod_substance!A:AD,26,0)</f>
        <v>#N/A</v>
      </c>
      <c r="U712" s="4" t="e">
        <f>VLOOKUP(tbl2_2!A712,ishod_substance!A:AD,27,0)</f>
        <v>#N/A</v>
      </c>
      <c r="V712" s="166" t="e">
        <f>VLOOKUP(tbl2_2!A712,ishod_substance!A:AD,29,0)</f>
        <v>#N/A</v>
      </c>
      <c r="W712" s="166" t="e">
        <f>VLOOKUP(tbl2_2!A712,ishod_substance!A:AD,29,0)</f>
        <v>#N/A</v>
      </c>
      <c r="X712" s="4" t="e">
        <f>VLOOKUP(tbl2_2!A712,ishod_substance!A:AD,30,0)</f>
        <v>#N/A</v>
      </c>
      <c r="Y712" s="10" t="e">
        <f>VLOOKUP(tbl2_2!A712,ishod_substance!A:AD,7,0)</f>
        <v>#N/A</v>
      </c>
      <c r="Z712" s="9" t="e">
        <f>VLOOKUP(Y712,quide!$A$2:$B$1006,2,0)</f>
        <v>#N/A</v>
      </c>
      <c r="AA712" s="4" t="e">
        <f>VLOOKUP(Y712,quide!$A$2:$J$1006,10,0)</f>
        <v>#N/A</v>
      </c>
      <c r="AB712" s="50" t="e">
        <f>VLOOKUP(tbl2_2!A712,ishod_substance!A:AD,8,0)</f>
        <v>#N/A</v>
      </c>
      <c r="AC712" s="28" t="e">
        <f t="shared" si="12"/>
        <v>#N/A</v>
      </c>
      <c r="AD712" s="27" t="e">
        <f>VLOOKUP(tbl2_2!A712,ishod_substance!A:AD,9,0)</f>
        <v>#N/A</v>
      </c>
      <c r="AE712" s="8" t="e">
        <f>VLOOKUP(tbl2_2!A712,ishod_substance!A:AD,9,0)</f>
        <v>#N/A</v>
      </c>
      <c r="AF712" s="12"/>
    </row>
    <row r="713" spans="1:32" hidden="1" x14ac:dyDescent="0.25">
      <c r="A713">
        <v>705</v>
      </c>
      <c r="B713" s="85">
        <f>IFERROR(IF(OR(AND(ishod_substance!$O$1=3,OR(VLOOKUP('tbl2'!Y713,quide!A:G,7,0)=2,VLOOKUP('tbl2'!Y713,quide!A:G,7,0)=1)),AND(ishod_substance!$O$1=2,VLOOKUP('tbl2'!Y713,quide!A:I,9,0)=1)),1,0),0)</f>
        <v>0</v>
      </c>
      <c r="C713" s="5" t="e">
        <f>VLOOKUP(tbl2_2!A713,ishod_substance!A:P,2,0)</f>
        <v>#N/A</v>
      </c>
      <c r="D713" s="7" t="e">
        <f>VLOOKUP(tbl2_2!A713,ishod_substance!A:P,3,0)</f>
        <v>#N/A</v>
      </c>
      <c r="E713" s="5" t="e">
        <f>VLOOKUP(tbl2_2!A713,ishod_substance!A:P,11,0)</f>
        <v>#N/A</v>
      </c>
      <c r="F713" s="6" t="e">
        <f>VLOOKUP(tbl2_2!A713,ishod_substance!A:P,15,0)</f>
        <v>#N/A</v>
      </c>
      <c r="G713" s="6" t="e">
        <f>VLOOKUP(tbl2_2!A713,ishod_substance!A:P,12,0)&amp;"/"&amp;VLOOKUP(tbl2_2!A713,ishod_substance!A:P,14,0)</f>
        <v>#N/A</v>
      </c>
      <c r="H713" s="29" t="e">
        <f>VLOOKUP(tbl2_2!A713,ishod_substance!A:P,6,0)</f>
        <v>#N/A</v>
      </c>
      <c r="I713" s="10" t="e">
        <f>VLOOKUP(tbl2_2!A713,ishod_substance!A:P,15,0)</f>
        <v>#N/A</v>
      </c>
      <c r="J713" s="10" t="e">
        <f>VLOOKUP(tbl2_2!A713,ishod_substance!A:P,5,0)</f>
        <v>#N/A</v>
      </c>
      <c r="K713" s="84" t="e">
        <f>VLOOKUP(tbl2_2!A713,ishod_substance!A:Q,17,0)</f>
        <v>#N/A</v>
      </c>
      <c r="L713" s="84" t="e">
        <f>VLOOKUP(tbl2_2!A713,ishod_substance!A:R,18,0)</f>
        <v>#N/A</v>
      </c>
      <c r="M713" s="165" t="e">
        <f>VLOOKUP(tbl2_2!A713,ishod_substance!A:AD,28,0)</f>
        <v>#N/A</v>
      </c>
      <c r="N713" s="4" t="e">
        <f>VLOOKUP(tbl2_2!A713,ishod_substance!A:AD,20,0)</f>
        <v>#N/A</v>
      </c>
      <c r="O713" s="4" t="e">
        <f>VLOOKUP(tbl2_2!A713,ishod_substance!A:AD,21,0)</f>
        <v>#N/A</v>
      </c>
      <c r="P713" s="4" t="e">
        <f>VLOOKUP(tbl2_2!A713,ishod_substance!A:AD,22,0)</f>
        <v>#N/A</v>
      </c>
      <c r="Q713" s="4" t="e">
        <f>VLOOKUP(tbl2_2!A713,ishod_substance!A:AD,23,0)</f>
        <v>#N/A</v>
      </c>
      <c r="R713" s="4" t="e">
        <f>VLOOKUP(tbl2_2!A713,ishod_substance!A:AD,24,0)</f>
        <v>#N/A</v>
      </c>
      <c r="S713" s="4" t="e">
        <f>VLOOKUP(tbl2_2!A713,ishod_substance!A:AD,25,0)</f>
        <v>#N/A</v>
      </c>
      <c r="T713" s="4" t="e">
        <f>VLOOKUP(tbl2_2!A713,ishod_substance!A:AD,26,0)</f>
        <v>#N/A</v>
      </c>
      <c r="U713" s="4" t="e">
        <f>VLOOKUP(tbl2_2!A713,ishod_substance!A:AD,27,0)</f>
        <v>#N/A</v>
      </c>
      <c r="V713" s="166" t="e">
        <f>VLOOKUP(tbl2_2!A713,ishod_substance!A:AD,29,0)</f>
        <v>#N/A</v>
      </c>
      <c r="W713" s="166" t="e">
        <f>VLOOKUP(tbl2_2!A713,ishod_substance!A:AD,29,0)</f>
        <v>#N/A</v>
      </c>
      <c r="X713" s="4" t="e">
        <f>VLOOKUP(tbl2_2!A713,ishod_substance!A:AD,30,0)</f>
        <v>#N/A</v>
      </c>
      <c r="Y713" s="10" t="e">
        <f>VLOOKUP(tbl2_2!A713,ishod_substance!A:AD,7,0)</f>
        <v>#N/A</v>
      </c>
      <c r="Z713" s="9" t="e">
        <f>VLOOKUP(Y713,quide!$A$2:$B$1006,2,0)</f>
        <v>#N/A</v>
      </c>
      <c r="AA713" s="4" t="e">
        <f>VLOOKUP(Y713,quide!$A$2:$J$1006,10,0)</f>
        <v>#N/A</v>
      </c>
      <c r="AB713" s="50" t="e">
        <f>VLOOKUP(tbl2_2!A713,ishod_substance!A:AD,8,0)</f>
        <v>#N/A</v>
      </c>
      <c r="AC713" s="28" t="e">
        <f t="shared" si="12"/>
        <v>#N/A</v>
      </c>
      <c r="AD713" s="27" t="e">
        <f>VLOOKUP(tbl2_2!A713,ishod_substance!A:AD,9,0)</f>
        <v>#N/A</v>
      </c>
      <c r="AE713" s="8" t="e">
        <f>VLOOKUP(tbl2_2!A713,ishod_substance!A:AD,9,0)</f>
        <v>#N/A</v>
      </c>
      <c r="AF713" s="12"/>
    </row>
    <row r="714" spans="1:32" hidden="1" x14ac:dyDescent="0.25">
      <c r="A714">
        <v>706</v>
      </c>
      <c r="B714" s="85">
        <f>IFERROR(IF(OR(AND(ishod_substance!$O$1=3,OR(VLOOKUP('tbl2'!Y714,quide!A:G,7,0)=2,VLOOKUP('tbl2'!Y714,quide!A:G,7,0)=1)),AND(ishod_substance!$O$1=2,VLOOKUP('tbl2'!Y714,quide!A:I,9,0)=1)),1,0),0)</f>
        <v>0</v>
      </c>
      <c r="C714" s="5" t="e">
        <f>VLOOKUP(tbl2_2!A714,ishod_substance!A:P,2,0)</f>
        <v>#N/A</v>
      </c>
      <c r="D714" s="7" t="e">
        <f>VLOOKUP(tbl2_2!A714,ishod_substance!A:P,3,0)</f>
        <v>#N/A</v>
      </c>
      <c r="E714" s="5" t="e">
        <f>VLOOKUP(tbl2_2!A714,ishod_substance!A:P,11,0)</f>
        <v>#N/A</v>
      </c>
      <c r="F714" s="6" t="e">
        <f>VLOOKUP(tbl2_2!A714,ishod_substance!A:P,15,0)</f>
        <v>#N/A</v>
      </c>
      <c r="G714" s="6" t="e">
        <f>VLOOKUP(tbl2_2!A714,ishod_substance!A:P,12,0)&amp;"/"&amp;VLOOKUP(tbl2_2!A714,ishod_substance!A:P,14,0)</f>
        <v>#N/A</v>
      </c>
      <c r="H714" s="29" t="e">
        <f>VLOOKUP(tbl2_2!A714,ishod_substance!A:P,6,0)</f>
        <v>#N/A</v>
      </c>
      <c r="I714" s="10" t="e">
        <f>VLOOKUP(tbl2_2!A714,ishod_substance!A:P,15,0)</f>
        <v>#N/A</v>
      </c>
      <c r="J714" s="10" t="e">
        <f>VLOOKUP(tbl2_2!A714,ishod_substance!A:P,5,0)</f>
        <v>#N/A</v>
      </c>
      <c r="K714" s="84" t="e">
        <f>VLOOKUP(tbl2_2!A714,ishod_substance!A:Q,17,0)</f>
        <v>#N/A</v>
      </c>
      <c r="L714" s="84" t="e">
        <f>VLOOKUP(tbl2_2!A714,ishod_substance!A:R,18,0)</f>
        <v>#N/A</v>
      </c>
      <c r="M714" s="165" t="e">
        <f>VLOOKUP(tbl2_2!A714,ishod_substance!A:AD,28,0)</f>
        <v>#N/A</v>
      </c>
      <c r="N714" s="4" t="e">
        <f>VLOOKUP(tbl2_2!A714,ishod_substance!A:AD,20,0)</f>
        <v>#N/A</v>
      </c>
      <c r="O714" s="4" t="e">
        <f>VLOOKUP(tbl2_2!A714,ishod_substance!A:AD,21,0)</f>
        <v>#N/A</v>
      </c>
      <c r="P714" s="4" t="e">
        <f>VLOOKUP(tbl2_2!A714,ishod_substance!A:AD,22,0)</f>
        <v>#N/A</v>
      </c>
      <c r="Q714" s="4" t="e">
        <f>VLOOKUP(tbl2_2!A714,ishod_substance!A:AD,23,0)</f>
        <v>#N/A</v>
      </c>
      <c r="R714" s="4" t="e">
        <f>VLOOKUP(tbl2_2!A714,ishod_substance!A:AD,24,0)</f>
        <v>#N/A</v>
      </c>
      <c r="S714" s="4" t="e">
        <f>VLOOKUP(tbl2_2!A714,ishod_substance!A:AD,25,0)</f>
        <v>#N/A</v>
      </c>
      <c r="T714" s="4" t="e">
        <f>VLOOKUP(tbl2_2!A714,ishod_substance!A:AD,26,0)</f>
        <v>#N/A</v>
      </c>
      <c r="U714" s="4" t="e">
        <f>VLOOKUP(tbl2_2!A714,ishod_substance!A:AD,27,0)</f>
        <v>#N/A</v>
      </c>
      <c r="V714" s="166" t="e">
        <f>VLOOKUP(tbl2_2!A714,ishod_substance!A:AD,29,0)</f>
        <v>#N/A</v>
      </c>
      <c r="W714" s="166" t="e">
        <f>VLOOKUP(tbl2_2!A714,ishod_substance!A:AD,29,0)</f>
        <v>#N/A</v>
      </c>
      <c r="X714" s="4" t="e">
        <f>VLOOKUP(tbl2_2!A714,ishod_substance!A:AD,30,0)</f>
        <v>#N/A</v>
      </c>
      <c r="Y714" s="10" t="e">
        <f>VLOOKUP(tbl2_2!A714,ishod_substance!A:AD,7,0)</f>
        <v>#N/A</v>
      </c>
      <c r="Z714" s="9" t="e">
        <f>VLOOKUP(Y714,quide!$A$2:$B$1006,2,0)</f>
        <v>#N/A</v>
      </c>
      <c r="AA714" s="4" t="e">
        <f>VLOOKUP(Y714,quide!$A$2:$J$1006,10,0)</f>
        <v>#N/A</v>
      </c>
      <c r="AB714" s="50" t="e">
        <f>VLOOKUP(tbl2_2!A714,ishod_substance!A:AD,8,0)</f>
        <v>#N/A</v>
      </c>
      <c r="AC714" s="28" t="e">
        <f t="shared" si="12"/>
        <v>#N/A</v>
      </c>
      <c r="AD714" s="27" t="e">
        <f>VLOOKUP(tbl2_2!A714,ishod_substance!A:AD,9,0)</f>
        <v>#N/A</v>
      </c>
      <c r="AE714" s="8" t="e">
        <f>VLOOKUP(tbl2_2!A714,ishod_substance!A:AD,9,0)</f>
        <v>#N/A</v>
      </c>
      <c r="AF714" s="12"/>
    </row>
    <row r="715" spans="1:32" hidden="1" x14ac:dyDescent="0.25">
      <c r="A715">
        <v>707</v>
      </c>
      <c r="B715" s="85">
        <f>IFERROR(IF(OR(AND(ishod_substance!$O$1=3,OR(VLOOKUP('tbl2'!Y715,quide!A:G,7,0)=2,VLOOKUP('tbl2'!Y715,quide!A:G,7,0)=1)),AND(ishod_substance!$O$1=2,VLOOKUP('tbl2'!Y715,quide!A:I,9,0)=1)),1,0),0)</f>
        <v>0</v>
      </c>
      <c r="C715" s="5" t="e">
        <f>VLOOKUP(tbl2_2!A715,ishod_substance!A:P,2,0)</f>
        <v>#N/A</v>
      </c>
      <c r="D715" s="7" t="e">
        <f>VLOOKUP(tbl2_2!A715,ishod_substance!A:P,3,0)</f>
        <v>#N/A</v>
      </c>
      <c r="E715" s="5" t="e">
        <f>VLOOKUP(tbl2_2!A715,ishod_substance!A:P,11,0)</f>
        <v>#N/A</v>
      </c>
      <c r="F715" s="6" t="e">
        <f>VLOOKUP(tbl2_2!A715,ishod_substance!A:P,15,0)</f>
        <v>#N/A</v>
      </c>
      <c r="G715" s="6" t="e">
        <f>VLOOKUP(tbl2_2!A715,ishod_substance!A:P,12,0)&amp;"/"&amp;VLOOKUP(tbl2_2!A715,ishod_substance!A:P,14,0)</f>
        <v>#N/A</v>
      </c>
      <c r="H715" s="29" t="e">
        <f>VLOOKUP(tbl2_2!A715,ishod_substance!A:P,6,0)</f>
        <v>#N/A</v>
      </c>
      <c r="I715" s="10" t="e">
        <f>VLOOKUP(tbl2_2!A715,ishod_substance!A:P,15,0)</f>
        <v>#N/A</v>
      </c>
      <c r="J715" s="10" t="e">
        <f>VLOOKUP(tbl2_2!A715,ishod_substance!A:P,5,0)</f>
        <v>#N/A</v>
      </c>
      <c r="K715" s="84" t="e">
        <f>VLOOKUP(tbl2_2!A715,ishod_substance!A:Q,17,0)</f>
        <v>#N/A</v>
      </c>
      <c r="L715" s="84" t="e">
        <f>VLOOKUP(tbl2_2!A715,ishod_substance!A:R,18,0)</f>
        <v>#N/A</v>
      </c>
      <c r="M715" s="165" t="e">
        <f>VLOOKUP(tbl2_2!A715,ishod_substance!A:AD,28,0)</f>
        <v>#N/A</v>
      </c>
      <c r="N715" s="4" t="e">
        <f>VLOOKUP(tbl2_2!A715,ishod_substance!A:AD,20,0)</f>
        <v>#N/A</v>
      </c>
      <c r="O715" s="4" t="e">
        <f>VLOOKUP(tbl2_2!A715,ishod_substance!A:AD,21,0)</f>
        <v>#N/A</v>
      </c>
      <c r="P715" s="4" t="e">
        <f>VLOOKUP(tbl2_2!A715,ishod_substance!A:AD,22,0)</f>
        <v>#N/A</v>
      </c>
      <c r="Q715" s="4" t="e">
        <f>VLOOKUP(tbl2_2!A715,ishod_substance!A:AD,23,0)</f>
        <v>#N/A</v>
      </c>
      <c r="R715" s="4" t="e">
        <f>VLOOKUP(tbl2_2!A715,ishod_substance!A:AD,24,0)</f>
        <v>#N/A</v>
      </c>
      <c r="S715" s="4" t="e">
        <f>VLOOKUP(tbl2_2!A715,ishod_substance!A:AD,25,0)</f>
        <v>#N/A</v>
      </c>
      <c r="T715" s="4" t="e">
        <f>VLOOKUP(tbl2_2!A715,ishod_substance!A:AD,26,0)</f>
        <v>#N/A</v>
      </c>
      <c r="U715" s="4" t="e">
        <f>VLOOKUP(tbl2_2!A715,ishod_substance!A:AD,27,0)</f>
        <v>#N/A</v>
      </c>
      <c r="V715" s="166" t="e">
        <f>VLOOKUP(tbl2_2!A715,ishod_substance!A:AD,29,0)</f>
        <v>#N/A</v>
      </c>
      <c r="W715" s="166" t="e">
        <f>VLOOKUP(tbl2_2!A715,ishod_substance!A:AD,29,0)</f>
        <v>#N/A</v>
      </c>
      <c r="X715" s="4" t="e">
        <f>VLOOKUP(tbl2_2!A715,ishod_substance!A:AD,30,0)</f>
        <v>#N/A</v>
      </c>
      <c r="Y715" s="10" t="e">
        <f>VLOOKUP(tbl2_2!A715,ishod_substance!A:AD,7,0)</f>
        <v>#N/A</v>
      </c>
      <c r="Z715" s="9" t="e">
        <f>VLOOKUP(Y715,quide!$A$2:$B$1006,2,0)</f>
        <v>#N/A</v>
      </c>
      <c r="AA715" s="4" t="e">
        <f>VLOOKUP(Y715,quide!$A$2:$J$1006,10,0)</f>
        <v>#N/A</v>
      </c>
      <c r="AB715" s="50" t="e">
        <f>VLOOKUP(tbl2_2!A715,ishod_substance!A:AD,8,0)</f>
        <v>#N/A</v>
      </c>
      <c r="AC715" s="28" t="e">
        <f t="shared" si="12"/>
        <v>#N/A</v>
      </c>
      <c r="AD715" s="27" t="e">
        <f>VLOOKUP(tbl2_2!A715,ishod_substance!A:AD,9,0)</f>
        <v>#N/A</v>
      </c>
      <c r="AE715" s="8" t="e">
        <f>VLOOKUP(tbl2_2!A715,ishod_substance!A:AD,9,0)</f>
        <v>#N/A</v>
      </c>
      <c r="AF715" s="12"/>
    </row>
    <row r="716" spans="1:32" hidden="1" x14ac:dyDescent="0.25">
      <c r="A716">
        <v>708</v>
      </c>
      <c r="B716" s="85">
        <f>IFERROR(IF(OR(AND(ishod_substance!$O$1=3,OR(VLOOKUP('tbl2'!Y716,quide!A:G,7,0)=2,VLOOKUP('tbl2'!Y716,quide!A:G,7,0)=1)),AND(ishod_substance!$O$1=2,VLOOKUP('tbl2'!Y716,quide!A:I,9,0)=1)),1,0),0)</f>
        <v>0</v>
      </c>
      <c r="C716" s="5" t="e">
        <f>VLOOKUP(tbl2_2!A716,ishod_substance!A:P,2,0)</f>
        <v>#N/A</v>
      </c>
      <c r="D716" s="7" t="e">
        <f>VLOOKUP(tbl2_2!A716,ishod_substance!A:P,3,0)</f>
        <v>#N/A</v>
      </c>
      <c r="E716" s="5" t="e">
        <f>VLOOKUP(tbl2_2!A716,ishod_substance!A:P,11,0)</f>
        <v>#N/A</v>
      </c>
      <c r="F716" s="6" t="e">
        <f>VLOOKUP(tbl2_2!A716,ishod_substance!A:P,15,0)</f>
        <v>#N/A</v>
      </c>
      <c r="G716" s="6" t="e">
        <f>VLOOKUP(tbl2_2!A716,ishod_substance!A:P,12,0)&amp;"/"&amp;VLOOKUP(tbl2_2!A716,ishod_substance!A:P,14,0)</f>
        <v>#N/A</v>
      </c>
      <c r="H716" s="29" t="e">
        <f>VLOOKUP(tbl2_2!A716,ishod_substance!A:P,6,0)</f>
        <v>#N/A</v>
      </c>
      <c r="I716" s="10" t="e">
        <f>VLOOKUP(tbl2_2!A716,ishod_substance!A:P,15,0)</f>
        <v>#N/A</v>
      </c>
      <c r="J716" s="10" t="e">
        <f>VLOOKUP(tbl2_2!A716,ishod_substance!A:P,5,0)</f>
        <v>#N/A</v>
      </c>
      <c r="K716" s="84" t="e">
        <f>VLOOKUP(tbl2_2!A716,ishod_substance!A:Q,17,0)</f>
        <v>#N/A</v>
      </c>
      <c r="L716" s="84" t="e">
        <f>VLOOKUP(tbl2_2!A716,ishod_substance!A:R,18,0)</f>
        <v>#N/A</v>
      </c>
      <c r="M716" s="165" t="e">
        <f>VLOOKUP(tbl2_2!A716,ishod_substance!A:AD,28,0)</f>
        <v>#N/A</v>
      </c>
      <c r="N716" s="4" t="e">
        <f>VLOOKUP(tbl2_2!A716,ishod_substance!A:AD,20,0)</f>
        <v>#N/A</v>
      </c>
      <c r="O716" s="4" t="e">
        <f>VLOOKUP(tbl2_2!A716,ishod_substance!A:AD,21,0)</f>
        <v>#N/A</v>
      </c>
      <c r="P716" s="4" t="e">
        <f>VLOOKUP(tbl2_2!A716,ishod_substance!A:AD,22,0)</f>
        <v>#N/A</v>
      </c>
      <c r="Q716" s="4" t="e">
        <f>VLOOKUP(tbl2_2!A716,ishod_substance!A:AD,23,0)</f>
        <v>#N/A</v>
      </c>
      <c r="R716" s="4" t="e">
        <f>VLOOKUP(tbl2_2!A716,ishod_substance!A:AD,24,0)</f>
        <v>#N/A</v>
      </c>
      <c r="S716" s="4" t="e">
        <f>VLOOKUP(tbl2_2!A716,ishod_substance!A:AD,25,0)</f>
        <v>#N/A</v>
      </c>
      <c r="T716" s="4" t="e">
        <f>VLOOKUP(tbl2_2!A716,ishod_substance!A:AD,26,0)</f>
        <v>#N/A</v>
      </c>
      <c r="U716" s="4" t="e">
        <f>VLOOKUP(tbl2_2!A716,ishod_substance!A:AD,27,0)</f>
        <v>#N/A</v>
      </c>
      <c r="V716" s="166" t="e">
        <f>VLOOKUP(tbl2_2!A716,ishod_substance!A:AD,29,0)</f>
        <v>#N/A</v>
      </c>
      <c r="W716" s="166" t="e">
        <f>VLOOKUP(tbl2_2!A716,ishod_substance!A:AD,29,0)</f>
        <v>#N/A</v>
      </c>
      <c r="X716" s="4" t="e">
        <f>VLOOKUP(tbl2_2!A716,ishod_substance!A:AD,30,0)</f>
        <v>#N/A</v>
      </c>
      <c r="Y716" s="10" t="e">
        <f>VLOOKUP(tbl2_2!A716,ishod_substance!A:AD,7,0)</f>
        <v>#N/A</v>
      </c>
      <c r="Z716" s="9" t="e">
        <f>VLOOKUP(Y716,quide!$A$2:$B$1006,2,0)</f>
        <v>#N/A</v>
      </c>
      <c r="AA716" s="4" t="e">
        <f>VLOOKUP(Y716,quide!$A$2:$J$1006,10,0)</f>
        <v>#N/A</v>
      </c>
      <c r="AB716" s="50" t="e">
        <f>VLOOKUP(tbl2_2!A716,ishod_substance!A:AD,8,0)</f>
        <v>#N/A</v>
      </c>
      <c r="AC716" s="28" t="e">
        <f t="shared" si="12"/>
        <v>#N/A</v>
      </c>
      <c r="AD716" s="27" t="e">
        <f>VLOOKUP(tbl2_2!A716,ishod_substance!A:AD,9,0)</f>
        <v>#N/A</v>
      </c>
      <c r="AE716" s="8" t="e">
        <f>VLOOKUP(tbl2_2!A716,ishod_substance!A:AD,9,0)</f>
        <v>#N/A</v>
      </c>
      <c r="AF716" s="12"/>
    </row>
    <row r="717" spans="1:32" hidden="1" x14ac:dyDescent="0.25">
      <c r="A717">
        <v>709</v>
      </c>
      <c r="B717" s="85">
        <f>IFERROR(IF(OR(AND(ishod_substance!$O$1=3,OR(VLOOKUP('tbl2'!Y717,quide!A:G,7,0)=2,VLOOKUP('tbl2'!Y717,quide!A:G,7,0)=1)),AND(ishod_substance!$O$1=2,VLOOKUP('tbl2'!Y717,quide!A:I,9,0)=1)),1,0),0)</f>
        <v>0</v>
      </c>
      <c r="C717" s="5" t="e">
        <f>VLOOKUP(tbl2_2!A717,ishod_substance!A:P,2,0)</f>
        <v>#N/A</v>
      </c>
      <c r="D717" s="7" t="e">
        <f>VLOOKUP(tbl2_2!A717,ishod_substance!A:P,3,0)</f>
        <v>#N/A</v>
      </c>
      <c r="E717" s="5" t="e">
        <f>VLOOKUP(tbl2_2!A717,ishod_substance!A:P,11,0)</f>
        <v>#N/A</v>
      </c>
      <c r="F717" s="6" t="e">
        <f>VLOOKUP(tbl2_2!A717,ishod_substance!A:P,15,0)</f>
        <v>#N/A</v>
      </c>
      <c r="G717" s="6" t="e">
        <f>VLOOKUP(tbl2_2!A717,ishod_substance!A:P,12,0)&amp;"/"&amp;VLOOKUP(tbl2_2!A717,ishod_substance!A:P,14,0)</f>
        <v>#N/A</v>
      </c>
      <c r="H717" s="29" t="e">
        <f>VLOOKUP(tbl2_2!A717,ishod_substance!A:P,6,0)</f>
        <v>#N/A</v>
      </c>
      <c r="I717" s="10" t="e">
        <f>VLOOKUP(tbl2_2!A717,ishod_substance!A:P,15,0)</f>
        <v>#N/A</v>
      </c>
      <c r="J717" s="10" t="e">
        <f>VLOOKUP(tbl2_2!A717,ishod_substance!A:P,5,0)</f>
        <v>#N/A</v>
      </c>
      <c r="K717" s="84" t="e">
        <f>VLOOKUP(tbl2_2!A717,ishod_substance!A:Q,17,0)</f>
        <v>#N/A</v>
      </c>
      <c r="L717" s="84" t="e">
        <f>VLOOKUP(tbl2_2!A717,ishod_substance!A:R,18,0)</f>
        <v>#N/A</v>
      </c>
      <c r="M717" s="165" t="e">
        <f>VLOOKUP(tbl2_2!A717,ishod_substance!A:AD,28,0)</f>
        <v>#N/A</v>
      </c>
      <c r="N717" s="4" t="e">
        <f>VLOOKUP(tbl2_2!A717,ishod_substance!A:AD,20,0)</f>
        <v>#N/A</v>
      </c>
      <c r="O717" s="4" t="e">
        <f>VLOOKUP(tbl2_2!A717,ishod_substance!A:AD,21,0)</f>
        <v>#N/A</v>
      </c>
      <c r="P717" s="4" t="e">
        <f>VLOOKUP(tbl2_2!A717,ishod_substance!A:AD,22,0)</f>
        <v>#N/A</v>
      </c>
      <c r="Q717" s="4" t="e">
        <f>VLOOKUP(tbl2_2!A717,ishod_substance!A:AD,23,0)</f>
        <v>#N/A</v>
      </c>
      <c r="R717" s="4" t="e">
        <f>VLOOKUP(tbl2_2!A717,ishod_substance!A:AD,24,0)</f>
        <v>#N/A</v>
      </c>
      <c r="S717" s="4" t="e">
        <f>VLOOKUP(tbl2_2!A717,ishod_substance!A:AD,25,0)</f>
        <v>#N/A</v>
      </c>
      <c r="T717" s="4" t="e">
        <f>VLOOKUP(tbl2_2!A717,ishod_substance!A:AD,26,0)</f>
        <v>#N/A</v>
      </c>
      <c r="U717" s="4" t="e">
        <f>VLOOKUP(tbl2_2!A717,ishod_substance!A:AD,27,0)</f>
        <v>#N/A</v>
      </c>
      <c r="V717" s="166" t="e">
        <f>VLOOKUP(tbl2_2!A717,ishod_substance!A:AD,29,0)</f>
        <v>#N/A</v>
      </c>
      <c r="W717" s="166" t="e">
        <f>VLOOKUP(tbl2_2!A717,ishod_substance!A:AD,29,0)</f>
        <v>#N/A</v>
      </c>
      <c r="X717" s="4" t="e">
        <f>VLOOKUP(tbl2_2!A717,ishod_substance!A:AD,30,0)</f>
        <v>#N/A</v>
      </c>
      <c r="Y717" s="10" t="e">
        <f>VLOOKUP(tbl2_2!A717,ishod_substance!A:AD,7,0)</f>
        <v>#N/A</v>
      </c>
      <c r="Z717" s="9" t="e">
        <f>VLOOKUP(Y717,quide!$A$2:$B$1006,2,0)</f>
        <v>#N/A</v>
      </c>
      <c r="AA717" s="4" t="e">
        <f>VLOOKUP(Y717,quide!$A$2:$J$1006,10,0)</f>
        <v>#N/A</v>
      </c>
      <c r="AB717" s="50" t="e">
        <f>VLOOKUP(tbl2_2!A717,ishod_substance!A:AD,8,0)</f>
        <v>#N/A</v>
      </c>
      <c r="AC717" s="28" t="e">
        <f t="shared" si="12"/>
        <v>#N/A</v>
      </c>
      <c r="AD717" s="27" t="e">
        <f>VLOOKUP(tbl2_2!A717,ishod_substance!A:AD,9,0)</f>
        <v>#N/A</v>
      </c>
      <c r="AE717" s="8" t="e">
        <f>VLOOKUP(tbl2_2!A717,ishod_substance!A:AD,9,0)</f>
        <v>#N/A</v>
      </c>
      <c r="AF717" s="12"/>
    </row>
    <row r="718" spans="1:32" hidden="1" x14ac:dyDescent="0.25">
      <c r="A718">
        <v>710</v>
      </c>
      <c r="B718" s="85">
        <f>IFERROR(IF(OR(AND(ishod_substance!$O$1=3,OR(VLOOKUP('tbl2'!Y718,quide!A:G,7,0)=2,VLOOKUP('tbl2'!Y718,quide!A:G,7,0)=1)),AND(ishod_substance!$O$1=2,VLOOKUP('tbl2'!Y718,quide!A:I,9,0)=1)),1,0),0)</f>
        <v>0</v>
      </c>
      <c r="C718" s="5" t="e">
        <f>VLOOKUP(tbl2_2!A718,ishod_substance!A:P,2,0)</f>
        <v>#N/A</v>
      </c>
      <c r="D718" s="7" t="e">
        <f>VLOOKUP(tbl2_2!A718,ishod_substance!A:P,3,0)</f>
        <v>#N/A</v>
      </c>
      <c r="E718" s="5" t="e">
        <f>VLOOKUP(tbl2_2!A718,ishod_substance!A:P,11,0)</f>
        <v>#N/A</v>
      </c>
      <c r="F718" s="6" t="e">
        <f>VLOOKUP(tbl2_2!A718,ishod_substance!A:P,15,0)</f>
        <v>#N/A</v>
      </c>
      <c r="G718" s="6" t="e">
        <f>VLOOKUP(tbl2_2!A718,ishod_substance!A:P,12,0)&amp;"/"&amp;VLOOKUP(tbl2_2!A718,ishod_substance!A:P,14,0)</f>
        <v>#N/A</v>
      </c>
      <c r="H718" s="29" t="e">
        <f>VLOOKUP(tbl2_2!A718,ishod_substance!A:P,6,0)</f>
        <v>#N/A</v>
      </c>
      <c r="I718" s="10" t="e">
        <f>VLOOKUP(tbl2_2!A718,ishod_substance!A:P,15,0)</f>
        <v>#N/A</v>
      </c>
      <c r="J718" s="10" t="e">
        <f>VLOOKUP(tbl2_2!A718,ishod_substance!A:P,5,0)</f>
        <v>#N/A</v>
      </c>
      <c r="K718" s="84" t="e">
        <f>VLOOKUP(tbl2_2!A718,ishod_substance!A:Q,17,0)</f>
        <v>#N/A</v>
      </c>
      <c r="L718" s="84" t="e">
        <f>VLOOKUP(tbl2_2!A718,ishod_substance!A:R,18,0)</f>
        <v>#N/A</v>
      </c>
      <c r="M718" s="165" t="e">
        <f>VLOOKUP(tbl2_2!A718,ishod_substance!A:AD,28,0)</f>
        <v>#N/A</v>
      </c>
      <c r="N718" s="4" t="e">
        <f>VLOOKUP(tbl2_2!A718,ishod_substance!A:AD,20,0)</f>
        <v>#N/A</v>
      </c>
      <c r="O718" s="4" t="e">
        <f>VLOOKUP(tbl2_2!A718,ishod_substance!A:AD,21,0)</f>
        <v>#N/A</v>
      </c>
      <c r="P718" s="4" t="e">
        <f>VLOOKUP(tbl2_2!A718,ishod_substance!A:AD,22,0)</f>
        <v>#N/A</v>
      </c>
      <c r="Q718" s="4" t="e">
        <f>VLOOKUP(tbl2_2!A718,ishod_substance!A:AD,23,0)</f>
        <v>#N/A</v>
      </c>
      <c r="R718" s="4" t="e">
        <f>VLOOKUP(tbl2_2!A718,ishod_substance!A:AD,24,0)</f>
        <v>#N/A</v>
      </c>
      <c r="S718" s="4" t="e">
        <f>VLOOKUP(tbl2_2!A718,ishod_substance!A:AD,25,0)</f>
        <v>#N/A</v>
      </c>
      <c r="T718" s="4" t="e">
        <f>VLOOKUP(tbl2_2!A718,ishod_substance!A:AD,26,0)</f>
        <v>#N/A</v>
      </c>
      <c r="U718" s="4" t="e">
        <f>VLOOKUP(tbl2_2!A718,ishod_substance!A:AD,27,0)</f>
        <v>#N/A</v>
      </c>
      <c r="V718" s="166" t="e">
        <f>VLOOKUP(tbl2_2!A718,ishod_substance!A:AD,29,0)</f>
        <v>#N/A</v>
      </c>
      <c r="W718" s="166" t="e">
        <f>VLOOKUP(tbl2_2!A718,ishod_substance!A:AD,29,0)</f>
        <v>#N/A</v>
      </c>
      <c r="X718" s="4" t="e">
        <f>VLOOKUP(tbl2_2!A718,ishod_substance!A:AD,30,0)</f>
        <v>#N/A</v>
      </c>
      <c r="Y718" s="10" t="e">
        <f>VLOOKUP(tbl2_2!A718,ishod_substance!A:AD,7,0)</f>
        <v>#N/A</v>
      </c>
      <c r="Z718" s="9" t="e">
        <f>VLOOKUP(Y718,quide!$A$2:$B$1006,2,0)</f>
        <v>#N/A</v>
      </c>
      <c r="AA718" s="4" t="e">
        <f>VLOOKUP(Y718,quide!$A$2:$J$1006,10,0)</f>
        <v>#N/A</v>
      </c>
      <c r="AB718" s="50" t="e">
        <f>VLOOKUP(tbl2_2!A718,ishod_substance!A:AD,8,0)</f>
        <v>#N/A</v>
      </c>
      <c r="AC718" s="28" t="e">
        <f t="shared" si="12"/>
        <v>#N/A</v>
      </c>
      <c r="AD718" s="27" t="e">
        <f>VLOOKUP(tbl2_2!A718,ishod_substance!A:AD,9,0)</f>
        <v>#N/A</v>
      </c>
      <c r="AE718" s="8" t="e">
        <f>VLOOKUP(tbl2_2!A718,ishod_substance!A:AD,9,0)</f>
        <v>#N/A</v>
      </c>
      <c r="AF718" s="12"/>
    </row>
    <row r="719" spans="1:32" hidden="1" x14ac:dyDescent="0.25">
      <c r="A719">
        <v>711</v>
      </c>
      <c r="B719" s="85">
        <f>IFERROR(IF(OR(AND(ishod_substance!$O$1=3,OR(VLOOKUP('tbl2'!Y719,quide!A:G,7,0)=2,VLOOKUP('tbl2'!Y719,quide!A:G,7,0)=1)),AND(ishod_substance!$O$1=2,VLOOKUP('tbl2'!Y719,quide!A:I,9,0)=1)),1,0),0)</f>
        <v>0</v>
      </c>
      <c r="C719" s="5" t="e">
        <f>VLOOKUP(tbl2_2!A719,ishod_substance!A:P,2,0)</f>
        <v>#N/A</v>
      </c>
      <c r="D719" s="7" t="e">
        <f>VLOOKUP(tbl2_2!A719,ishod_substance!A:P,3,0)</f>
        <v>#N/A</v>
      </c>
      <c r="E719" s="5" t="e">
        <f>VLOOKUP(tbl2_2!A719,ishod_substance!A:P,11,0)</f>
        <v>#N/A</v>
      </c>
      <c r="F719" s="6" t="e">
        <f>VLOOKUP(tbl2_2!A719,ishod_substance!A:P,15,0)</f>
        <v>#N/A</v>
      </c>
      <c r="G719" s="6" t="e">
        <f>VLOOKUP(tbl2_2!A719,ishod_substance!A:P,12,0)&amp;"/"&amp;VLOOKUP(tbl2_2!A719,ishod_substance!A:P,14,0)</f>
        <v>#N/A</v>
      </c>
      <c r="H719" s="29" t="e">
        <f>VLOOKUP(tbl2_2!A719,ishod_substance!A:P,6,0)</f>
        <v>#N/A</v>
      </c>
      <c r="I719" s="10" t="e">
        <f>VLOOKUP(tbl2_2!A719,ishod_substance!A:P,15,0)</f>
        <v>#N/A</v>
      </c>
      <c r="J719" s="10" t="e">
        <f>VLOOKUP(tbl2_2!A719,ishod_substance!A:P,5,0)</f>
        <v>#N/A</v>
      </c>
      <c r="K719" s="84" t="e">
        <f>VLOOKUP(tbl2_2!A719,ishod_substance!A:Q,17,0)</f>
        <v>#N/A</v>
      </c>
      <c r="L719" s="84" t="e">
        <f>VLOOKUP(tbl2_2!A719,ishod_substance!A:R,18,0)</f>
        <v>#N/A</v>
      </c>
      <c r="M719" s="165" t="e">
        <f>VLOOKUP(tbl2_2!A719,ishod_substance!A:AD,28,0)</f>
        <v>#N/A</v>
      </c>
      <c r="N719" s="4" t="e">
        <f>VLOOKUP(tbl2_2!A719,ishod_substance!A:AD,20,0)</f>
        <v>#N/A</v>
      </c>
      <c r="O719" s="4" t="e">
        <f>VLOOKUP(tbl2_2!A719,ishod_substance!A:AD,21,0)</f>
        <v>#N/A</v>
      </c>
      <c r="P719" s="4" t="e">
        <f>VLOOKUP(tbl2_2!A719,ishod_substance!A:AD,22,0)</f>
        <v>#N/A</v>
      </c>
      <c r="Q719" s="4" t="e">
        <f>VLOOKUP(tbl2_2!A719,ishod_substance!A:AD,23,0)</f>
        <v>#N/A</v>
      </c>
      <c r="R719" s="4" t="e">
        <f>VLOOKUP(tbl2_2!A719,ishod_substance!A:AD,24,0)</f>
        <v>#N/A</v>
      </c>
      <c r="S719" s="4" t="e">
        <f>VLOOKUP(tbl2_2!A719,ishod_substance!A:AD,25,0)</f>
        <v>#N/A</v>
      </c>
      <c r="T719" s="4" t="e">
        <f>VLOOKUP(tbl2_2!A719,ishod_substance!A:AD,26,0)</f>
        <v>#N/A</v>
      </c>
      <c r="U719" s="4" t="e">
        <f>VLOOKUP(tbl2_2!A719,ishod_substance!A:AD,27,0)</f>
        <v>#N/A</v>
      </c>
      <c r="V719" s="166" t="e">
        <f>VLOOKUP(tbl2_2!A719,ishod_substance!A:AD,29,0)</f>
        <v>#N/A</v>
      </c>
      <c r="W719" s="166" t="e">
        <f>VLOOKUP(tbl2_2!A719,ishod_substance!A:AD,29,0)</f>
        <v>#N/A</v>
      </c>
      <c r="X719" s="4" t="e">
        <f>VLOOKUP(tbl2_2!A719,ishod_substance!A:AD,30,0)</f>
        <v>#N/A</v>
      </c>
      <c r="Y719" s="10" t="e">
        <f>VLOOKUP(tbl2_2!A719,ishod_substance!A:AD,7,0)</f>
        <v>#N/A</v>
      </c>
      <c r="Z719" s="9" t="e">
        <f>VLOOKUP(Y719,quide!$A$2:$B$1006,2,0)</f>
        <v>#N/A</v>
      </c>
      <c r="AA719" s="4" t="e">
        <f>VLOOKUP(Y719,quide!$A$2:$J$1006,10,0)</f>
        <v>#N/A</v>
      </c>
      <c r="AB719" s="50" t="e">
        <f>VLOOKUP(tbl2_2!A719,ishod_substance!A:AD,8,0)</f>
        <v>#N/A</v>
      </c>
      <c r="AC719" s="28" t="e">
        <f t="shared" si="12"/>
        <v>#N/A</v>
      </c>
      <c r="AD719" s="27" t="e">
        <f>VLOOKUP(tbl2_2!A719,ishod_substance!A:AD,9,0)</f>
        <v>#N/A</v>
      </c>
      <c r="AE719" s="8" t="e">
        <f>VLOOKUP(tbl2_2!A719,ishod_substance!A:AD,9,0)</f>
        <v>#N/A</v>
      </c>
      <c r="AF719" s="12"/>
    </row>
    <row r="720" spans="1:32" hidden="1" x14ac:dyDescent="0.25">
      <c r="A720">
        <v>712</v>
      </c>
      <c r="B720" s="85">
        <f>IFERROR(IF(OR(AND(ishod_substance!$O$1=3,OR(VLOOKUP('tbl2'!Y720,quide!A:G,7,0)=2,VLOOKUP('tbl2'!Y720,quide!A:G,7,0)=1)),AND(ishod_substance!$O$1=2,VLOOKUP('tbl2'!Y720,quide!A:I,9,0)=1)),1,0),0)</f>
        <v>0</v>
      </c>
      <c r="C720" s="5" t="e">
        <f>VLOOKUP(tbl2_2!A720,ishod_substance!A:P,2,0)</f>
        <v>#N/A</v>
      </c>
      <c r="D720" s="7" t="e">
        <f>VLOOKUP(tbl2_2!A720,ishod_substance!A:P,3,0)</f>
        <v>#N/A</v>
      </c>
      <c r="E720" s="5" t="e">
        <f>VLOOKUP(tbl2_2!A720,ishod_substance!A:P,11,0)</f>
        <v>#N/A</v>
      </c>
      <c r="F720" s="6" t="e">
        <f>VLOOKUP(tbl2_2!A720,ishod_substance!A:P,15,0)</f>
        <v>#N/A</v>
      </c>
      <c r="G720" s="6" t="e">
        <f>VLOOKUP(tbl2_2!A720,ishod_substance!A:P,12,0)&amp;"/"&amp;VLOOKUP(tbl2_2!A720,ishod_substance!A:P,14,0)</f>
        <v>#N/A</v>
      </c>
      <c r="H720" s="29" t="e">
        <f>VLOOKUP(tbl2_2!A720,ishod_substance!A:P,6,0)</f>
        <v>#N/A</v>
      </c>
      <c r="I720" s="10" t="e">
        <f>VLOOKUP(tbl2_2!A720,ishod_substance!A:P,15,0)</f>
        <v>#N/A</v>
      </c>
      <c r="J720" s="10" t="e">
        <f>VLOOKUP(tbl2_2!A720,ishod_substance!A:P,5,0)</f>
        <v>#N/A</v>
      </c>
      <c r="K720" s="84" t="e">
        <f>VLOOKUP(tbl2_2!A720,ishod_substance!A:Q,17,0)</f>
        <v>#N/A</v>
      </c>
      <c r="L720" s="84" t="e">
        <f>VLOOKUP(tbl2_2!A720,ishod_substance!A:R,18,0)</f>
        <v>#N/A</v>
      </c>
      <c r="M720" s="165" t="e">
        <f>VLOOKUP(tbl2_2!A720,ishod_substance!A:AD,28,0)</f>
        <v>#N/A</v>
      </c>
      <c r="N720" s="4" t="e">
        <f>VLOOKUP(tbl2_2!A720,ishod_substance!A:AD,20,0)</f>
        <v>#N/A</v>
      </c>
      <c r="O720" s="4" t="e">
        <f>VLOOKUP(tbl2_2!A720,ishod_substance!A:AD,21,0)</f>
        <v>#N/A</v>
      </c>
      <c r="P720" s="4" t="e">
        <f>VLOOKUP(tbl2_2!A720,ishod_substance!A:AD,22,0)</f>
        <v>#N/A</v>
      </c>
      <c r="Q720" s="4" t="e">
        <f>VLOOKUP(tbl2_2!A720,ishod_substance!A:AD,23,0)</f>
        <v>#N/A</v>
      </c>
      <c r="R720" s="4" t="e">
        <f>VLOOKUP(tbl2_2!A720,ishod_substance!A:AD,24,0)</f>
        <v>#N/A</v>
      </c>
      <c r="S720" s="4" t="e">
        <f>VLOOKUP(tbl2_2!A720,ishod_substance!A:AD,25,0)</f>
        <v>#N/A</v>
      </c>
      <c r="T720" s="4" t="e">
        <f>VLOOKUP(tbl2_2!A720,ishod_substance!A:AD,26,0)</f>
        <v>#N/A</v>
      </c>
      <c r="U720" s="4" t="e">
        <f>VLOOKUP(tbl2_2!A720,ishod_substance!A:AD,27,0)</f>
        <v>#N/A</v>
      </c>
      <c r="V720" s="166" t="e">
        <f>VLOOKUP(tbl2_2!A720,ishod_substance!A:AD,29,0)</f>
        <v>#N/A</v>
      </c>
      <c r="W720" s="166" t="e">
        <f>VLOOKUP(tbl2_2!A720,ishod_substance!A:AD,29,0)</f>
        <v>#N/A</v>
      </c>
      <c r="X720" s="4" t="e">
        <f>VLOOKUP(tbl2_2!A720,ishod_substance!A:AD,30,0)</f>
        <v>#N/A</v>
      </c>
      <c r="Y720" s="10" t="e">
        <f>VLOOKUP(tbl2_2!A720,ishod_substance!A:AD,7,0)</f>
        <v>#N/A</v>
      </c>
      <c r="Z720" s="9" t="e">
        <f>VLOOKUP(Y720,quide!$A$2:$B$1006,2,0)</f>
        <v>#N/A</v>
      </c>
      <c r="AA720" s="4" t="e">
        <f>VLOOKUP(Y720,quide!$A$2:$J$1006,10,0)</f>
        <v>#N/A</v>
      </c>
      <c r="AB720" s="50" t="e">
        <f>VLOOKUP(tbl2_2!A720,ishod_substance!A:AD,8,0)</f>
        <v>#N/A</v>
      </c>
      <c r="AC720" s="28" t="e">
        <f t="shared" si="12"/>
        <v>#N/A</v>
      </c>
      <c r="AD720" s="27" t="e">
        <f>VLOOKUP(tbl2_2!A720,ishod_substance!A:AD,9,0)</f>
        <v>#N/A</v>
      </c>
      <c r="AE720" s="8" t="e">
        <f>VLOOKUP(tbl2_2!A720,ishod_substance!A:AD,9,0)</f>
        <v>#N/A</v>
      </c>
      <c r="AF720" s="12"/>
    </row>
    <row r="721" spans="1:32" hidden="1" x14ac:dyDescent="0.25">
      <c r="A721">
        <v>713</v>
      </c>
      <c r="B721" s="85">
        <f>IFERROR(IF(OR(AND(ishod_substance!$O$1=3,OR(VLOOKUP('tbl2'!Y721,quide!A:G,7,0)=2,VLOOKUP('tbl2'!Y721,quide!A:G,7,0)=1)),AND(ishod_substance!$O$1=2,VLOOKUP('tbl2'!Y721,quide!A:I,9,0)=1)),1,0),0)</f>
        <v>0</v>
      </c>
      <c r="C721" s="5" t="e">
        <f>VLOOKUP(tbl2_2!A721,ishod_substance!A:P,2,0)</f>
        <v>#N/A</v>
      </c>
      <c r="D721" s="7" t="e">
        <f>VLOOKUP(tbl2_2!A721,ishod_substance!A:P,3,0)</f>
        <v>#N/A</v>
      </c>
      <c r="E721" s="5" t="e">
        <f>VLOOKUP(tbl2_2!A721,ishod_substance!A:P,11,0)</f>
        <v>#N/A</v>
      </c>
      <c r="F721" s="6" t="e">
        <f>VLOOKUP(tbl2_2!A721,ishod_substance!A:P,15,0)</f>
        <v>#N/A</v>
      </c>
      <c r="G721" s="6" t="e">
        <f>VLOOKUP(tbl2_2!A721,ishod_substance!A:P,12,0)&amp;"/"&amp;VLOOKUP(tbl2_2!A721,ishod_substance!A:P,14,0)</f>
        <v>#N/A</v>
      </c>
      <c r="H721" s="29" t="e">
        <f>VLOOKUP(tbl2_2!A721,ishod_substance!A:P,6,0)</f>
        <v>#N/A</v>
      </c>
      <c r="I721" s="10" t="e">
        <f>VLOOKUP(tbl2_2!A721,ishod_substance!A:P,15,0)</f>
        <v>#N/A</v>
      </c>
      <c r="J721" s="10" t="e">
        <f>VLOOKUP(tbl2_2!A721,ishod_substance!A:P,5,0)</f>
        <v>#N/A</v>
      </c>
      <c r="K721" s="84" t="e">
        <f>VLOOKUP(tbl2_2!A721,ishod_substance!A:Q,17,0)</f>
        <v>#N/A</v>
      </c>
      <c r="L721" s="84" t="e">
        <f>VLOOKUP(tbl2_2!A721,ishod_substance!A:R,18,0)</f>
        <v>#N/A</v>
      </c>
      <c r="M721" s="165" t="e">
        <f>VLOOKUP(tbl2_2!A721,ishod_substance!A:AD,28,0)</f>
        <v>#N/A</v>
      </c>
      <c r="N721" s="4" t="e">
        <f>VLOOKUP(tbl2_2!A721,ishod_substance!A:AD,20,0)</f>
        <v>#N/A</v>
      </c>
      <c r="O721" s="4" t="e">
        <f>VLOOKUP(tbl2_2!A721,ishod_substance!A:AD,21,0)</f>
        <v>#N/A</v>
      </c>
      <c r="P721" s="4" t="e">
        <f>VLOOKUP(tbl2_2!A721,ishod_substance!A:AD,22,0)</f>
        <v>#N/A</v>
      </c>
      <c r="Q721" s="4" t="e">
        <f>VLOOKUP(tbl2_2!A721,ishod_substance!A:AD,23,0)</f>
        <v>#N/A</v>
      </c>
      <c r="R721" s="4" t="e">
        <f>VLOOKUP(tbl2_2!A721,ishod_substance!A:AD,24,0)</f>
        <v>#N/A</v>
      </c>
      <c r="S721" s="4" t="e">
        <f>VLOOKUP(tbl2_2!A721,ishod_substance!A:AD,25,0)</f>
        <v>#N/A</v>
      </c>
      <c r="T721" s="4" t="e">
        <f>VLOOKUP(tbl2_2!A721,ishod_substance!A:AD,26,0)</f>
        <v>#N/A</v>
      </c>
      <c r="U721" s="4" t="e">
        <f>VLOOKUP(tbl2_2!A721,ishod_substance!A:AD,27,0)</f>
        <v>#N/A</v>
      </c>
      <c r="V721" s="166" t="e">
        <f>VLOOKUP(tbl2_2!A721,ishod_substance!A:AD,29,0)</f>
        <v>#N/A</v>
      </c>
      <c r="W721" s="166" t="e">
        <f>VLOOKUP(tbl2_2!A721,ishod_substance!A:AD,29,0)</f>
        <v>#N/A</v>
      </c>
      <c r="X721" s="4" t="e">
        <f>VLOOKUP(tbl2_2!A721,ishod_substance!A:AD,30,0)</f>
        <v>#N/A</v>
      </c>
      <c r="Y721" s="10" t="e">
        <f>VLOOKUP(tbl2_2!A721,ishod_substance!A:AD,7,0)</f>
        <v>#N/A</v>
      </c>
      <c r="Z721" s="9" t="e">
        <f>VLOOKUP(Y721,quide!$A$2:$B$1006,2,0)</f>
        <v>#N/A</v>
      </c>
      <c r="AA721" s="4" t="e">
        <f>VLOOKUP(Y721,quide!$A$2:$J$1006,10,0)</f>
        <v>#N/A</v>
      </c>
      <c r="AB721" s="50" t="e">
        <f>VLOOKUP(tbl2_2!A721,ishod_substance!A:AD,8,0)</f>
        <v>#N/A</v>
      </c>
      <c r="AC721" s="28" t="e">
        <f t="shared" si="12"/>
        <v>#N/A</v>
      </c>
      <c r="AD721" s="27" t="e">
        <f>VLOOKUP(tbl2_2!A721,ishod_substance!A:AD,9,0)</f>
        <v>#N/A</v>
      </c>
      <c r="AE721" s="8" t="e">
        <f>VLOOKUP(tbl2_2!A721,ishod_substance!A:AD,9,0)</f>
        <v>#N/A</v>
      </c>
      <c r="AF721" s="12"/>
    </row>
    <row r="722" spans="1:32" hidden="1" x14ac:dyDescent="0.25">
      <c r="A722">
        <v>714</v>
      </c>
      <c r="B722" s="85">
        <f>IFERROR(IF(OR(AND(ishod_substance!$O$1=3,OR(VLOOKUP('tbl2'!Y722,quide!A:G,7,0)=2,VLOOKUP('tbl2'!Y722,quide!A:G,7,0)=1)),AND(ishod_substance!$O$1=2,VLOOKUP('tbl2'!Y722,quide!A:I,9,0)=1)),1,0),0)</f>
        <v>0</v>
      </c>
      <c r="C722" s="5" t="e">
        <f>VLOOKUP(tbl2_2!A722,ishod_substance!A:P,2,0)</f>
        <v>#N/A</v>
      </c>
      <c r="D722" s="7" t="e">
        <f>VLOOKUP(tbl2_2!A722,ishod_substance!A:P,3,0)</f>
        <v>#N/A</v>
      </c>
      <c r="E722" s="5" t="e">
        <f>VLOOKUP(tbl2_2!A722,ishod_substance!A:P,11,0)</f>
        <v>#N/A</v>
      </c>
      <c r="F722" s="6" t="e">
        <f>VLOOKUP(tbl2_2!A722,ishod_substance!A:P,15,0)</f>
        <v>#N/A</v>
      </c>
      <c r="G722" s="6" t="e">
        <f>VLOOKUP(tbl2_2!A722,ishod_substance!A:P,12,0)&amp;"/"&amp;VLOOKUP(tbl2_2!A722,ishod_substance!A:P,14,0)</f>
        <v>#N/A</v>
      </c>
      <c r="H722" s="29" t="e">
        <f>VLOOKUP(tbl2_2!A722,ishod_substance!A:P,6,0)</f>
        <v>#N/A</v>
      </c>
      <c r="I722" s="10" t="e">
        <f>VLOOKUP(tbl2_2!A722,ishod_substance!A:P,15,0)</f>
        <v>#N/A</v>
      </c>
      <c r="J722" s="10" t="e">
        <f>VLOOKUP(tbl2_2!A722,ishod_substance!A:P,5,0)</f>
        <v>#N/A</v>
      </c>
      <c r="K722" s="84" t="e">
        <f>VLOOKUP(tbl2_2!A722,ishod_substance!A:Q,17,0)</f>
        <v>#N/A</v>
      </c>
      <c r="L722" s="84" t="e">
        <f>VLOOKUP(tbl2_2!A722,ishod_substance!A:R,18,0)</f>
        <v>#N/A</v>
      </c>
      <c r="M722" s="165" t="e">
        <f>VLOOKUP(tbl2_2!A722,ishod_substance!A:AD,28,0)</f>
        <v>#N/A</v>
      </c>
      <c r="N722" s="4" t="e">
        <f>VLOOKUP(tbl2_2!A722,ishod_substance!A:AD,20,0)</f>
        <v>#N/A</v>
      </c>
      <c r="O722" s="4" t="e">
        <f>VLOOKUP(tbl2_2!A722,ishod_substance!A:AD,21,0)</f>
        <v>#N/A</v>
      </c>
      <c r="P722" s="4" t="e">
        <f>VLOOKUP(tbl2_2!A722,ishod_substance!A:AD,22,0)</f>
        <v>#N/A</v>
      </c>
      <c r="Q722" s="4" t="e">
        <f>VLOOKUP(tbl2_2!A722,ishod_substance!A:AD,23,0)</f>
        <v>#N/A</v>
      </c>
      <c r="R722" s="4" t="e">
        <f>VLOOKUP(tbl2_2!A722,ishod_substance!A:AD,24,0)</f>
        <v>#N/A</v>
      </c>
      <c r="S722" s="4" t="e">
        <f>VLOOKUP(tbl2_2!A722,ishod_substance!A:AD,25,0)</f>
        <v>#N/A</v>
      </c>
      <c r="T722" s="4" t="e">
        <f>VLOOKUP(tbl2_2!A722,ishod_substance!A:AD,26,0)</f>
        <v>#N/A</v>
      </c>
      <c r="U722" s="4" t="e">
        <f>VLOOKUP(tbl2_2!A722,ishod_substance!A:AD,27,0)</f>
        <v>#N/A</v>
      </c>
      <c r="V722" s="166" t="e">
        <f>VLOOKUP(tbl2_2!A722,ishod_substance!A:AD,29,0)</f>
        <v>#N/A</v>
      </c>
      <c r="W722" s="166" t="e">
        <f>VLOOKUP(tbl2_2!A722,ishod_substance!A:AD,29,0)</f>
        <v>#N/A</v>
      </c>
      <c r="X722" s="4" t="e">
        <f>VLOOKUP(tbl2_2!A722,ishod_substance!A:AD,30,0)</f>
        <v>#N/A</v>
      </c>
      <c r="Y722" s="10" t="e">
        <f>VLOOKUP(tbl2_2!A722,ishod_substance!A:AD,7,0)</f>
        <v>#N/A</v>
      </c>
      <c r="Z722" s="9" t="e">
        <f>VLOOKUP(Y722,quide!$A$2:$B$1006,2,0)</f>
        <v>#N/A</v>
      </c>
      <c r="AA722" s="4" t="e">
        <f>VLOOKUP(Y722,quide!$A$2:$J$1006,10,0)</f>
        <v>#N/A</v>
      </c>
      <c r="AB722" s="50" t="e">
        <f>VLOOKUP(tbl2_2!A722,ishod_substance!A:AD,8,0)</f>
        <v>#N/A</v>
      </c>
      <c r="AC722" s="28" t="e">
        <f t="shared" si="12"/>
        <v>#N/A</v>
      </c>
      <c r="AD722" s="27" t="e">
        <f>VLOOKUP(tbl2_2!A722,ishod_substance!A:AD,9,0)</f>
        <v>#N/A</v>
      </c>
      <c r="AE722" s="8" t="e">
        <f>VLOOKUP(tbl2_2!A722,ishod_substance!A:AD,9,0)</f>
        <v>#N/A</v>
      </c>
      <c r="AF722" s="12"/>
    </row>
    <row r="723" spans="1:32" hidden="1" x14ac:dyDescent="0.25">
      <c r="A723">
        <v>715</v>
      </c>
      <c r="B723" s="85">
        <f>IFERROR(IF(OR(AND(ishod_substance!$O$1=3,OR(VLOOKUP('tbl2'!Y723,quide!A:G,7,0)=2,VLOOKUP('tbl2'!Y723,quide!A:G,7,0)=1)),AND(ishod_substance!$O$1=2,VLOOKUP('tbl2'!Y723,quide!A:I,9,0)=1)),1,0),0)</f>
        <v>0</v>
      </c>
      <c r="C723" s="5" t="e">
        <f>VLOOKUP(tbl2_2!A723,ishod_substance!A:P,2,0)</f>
        <v>#N/A</v>
      </c>
      <c r="D723" s="7" t="e">
        <f>VLOOKUP(tbl2_2!A723,ishod_substance!A:P,3,0)</f>
        <v>#N/A</v>
      </c>
      <c r="E723" s="5" t="e">
        <f>VLOOKUP(tbl2_2!A723,ishod_substance!A:P,11,0)</f>
        <v>#N/A</v>
      </c>
      <c r="F723" s="6" t="e">
        <f>VLOOKUP(tbl2_2!A723,ishod_substance!A:P,15,0)</f>
        <v>#N/A</v>
      </c>
      <c r="G723" s="6" t="e">
        <f>VLOOKUP(tbl2_2!A723,ishod_substance!A:P,12,0)&amp;"/"&amp;VLOOKUP(tbl2_2!A723,ishod_substance!A:P,14,0)</f>
        <v>#N/A</v>
      </c>
      <c r="H723" s="29" t="e">
        <f>VLOOKUP(tbl2_2!A723,ishod_substance!A:P,6,0)</f>
        <v>#N/A</v>
      </c>
      <c r="I723" s="10" t="e">
        <f>VLOOKUP(tbl2_2!A723,ishod_substance!A:P,15,0)</f>
        <v>#N/A</v>
      </c>
      <c r="J723" s="10" t="e">
        <f>VLOOKUP(tbl2_2!A723,ishod_substance!A:P,5,0)</f>
        <v>#N/A</v>
      </c>
      <c r="K723" s="84" t="e">
        <f>VLOOKUP(tbl2_2!A723,ishod_substance!A:Q,17,0)</f>
        <v>#N/A</v>
      </c>
      <c r="L723" s="84" t="e">
        <f>VLOOKUP(tbl2_2!A723,ishod_substance!A:R,18,0)</f>
        <v>#N/A</v>
      </c>
      <c r="M723" s="165" t="e">
        <f>VLOOKUP(tbl2_2!A723,ishod_substance!A:AD,28,0)</f>
        <v>#N/A</v>
      </c>
      <c r="N723" s="4" t="e">
        <f>VLOOKUP(tbl2_2!A723,ishod_substance!A:AD,20,0)</f>
        <v>#N/A</v>
      </c>
      <c r="O723" s="4" t="e">
        <f>VLOOKUP(tbl2_2!A723,ishod_substance!A:AD,21,0)</f>
        <v>#N/A</v>
      </c>
      <c r="P723" s="4" t="e">
        <f>VLOOKUP(tbl2_2!A723,ishod_substance!A:AD,22,0)</f>
        <v>#N/A</v>
      </c>
      <c r="Q723" s="4" t="e">
        <f>VLOOKUP(tbl2_2!A723,ishod_substance!A:AD,23,0)</f>
        <v>#N/A</v>
      </c>
      <c r="R723" s="4" t="e">
        <f>VLOOKUP(tbl2_2!A723,ishod_substance!A:AD,24,0)</f>
        <v>#N/A</v>
      </c>
      <c r="S723" s="4" t="e">
        <f>VLOOKUP(tbl2_2!A723,ishod_substance!A:AD,25,0)</f>
        <v>#N/A</v>
      </c>
      <c r="T723" s="4" t="e">
        <f>VLOOKUP(tbl2_2!A723,ishod_substance!A:AD,26,0)</f>
        <v>#N/A</v>
      </c>
      <c r="U723" s="4" t="e">
        <f>VLOOKUP(tbl2_2!A723,ishod_substance!A:AD,27,0)</f>
        <v>#N/A</v>
      </c>
      <c r="V723" s="166" t="e">
        <f>VLOOKUP(tbl2_2!A723,ishod_substance!A:AD,29,0)</f>
        <v>#N/A</v>
      </c>
      <c r="W723" s="166" t="e">
        <f>VLOOKUP(tbl2_2!A723,ishod_substance!A:AD,29,0)</f>
        <v>#N/A</v>
      </c>
      <c r="X723" s="4" t="e">
        <f>VLOOKUP(tbl2_2!A723,ishod_substance!A:AD,30,0)</f>
        <v>#N/A</v>
      </c>
      <c r="Y723" s="10" t="e">
        <f>VLOOKUP(tbl2_2!A723,ishod_substance!A:AD,7,0)</f>
        <v>#N/A</v>
      </c>
      <c r="Z723" s="9" t="e">
        <f>VLOOKUP(Y723,quide!$A$2:$B$1006,2,0)</f>
        <v>#N/A</v>
      </c>
      <c r="AA723" s="4" t="e">
        <f>VLOOKUP(Y723,quide!$A$2:$J$1006,10,0)</f>
        <v>#N/A</v>
      </c>
      <c r="AB723" s="50" t="e">
        <f>VLOOKUP(tbl2_2!A723,ishod_substance!A:AD,8,0)</f>
        <v>#N/A</v>
      </c>
      <c r="AC723" s="28" t="e">
        <f t="shared" si="12"/>
        <v>#N/A</v>
      </c>
      <c r="AD723" s="27" t="e">
        <f>VLOOKUP(tbl2_2!A723,ishod_substance!A:AD,9,0)</f>
        <v>#N/A</v>
      </c>
      <c r="AE723" s="8" t="e">
        <f>VLOOKUP(tbl2_2!A723,ishod_substance!A:AD,9,0)</f>
        <v>#N/A</v>
      </c>
      <c r="AF723" s="12"/>
    </row>
    <row r="724" spans="1:32" hidden="1" x14ac:dyDescent="0.25">
      <c r="A724">
        <v>716</v>
      </c>
      <c r="B724" s="85">
        <f>IFERROR(IF(OR(AND(ishod_substance!$O$1=3,OR(VLOOKUP('tbl2'!Y724,quide!A:G,7,0)=2,VLOOKUP('tbl2'!Y724,quide!A:G,7,0)=1)),AND(ishod_substance!$O$1=2,VLOOKUP('tbl2'!Y724,quide!A:I,9,0)=1)),1,0),0)</f>
        <v>0</v>
      </c>
      <c r="C724" s="5" t="e">
        <f>VLOOKUP(tbl2_2!A724,ishod_substance!A:P,2,0)</f>
        <v>#N/A</v>
      </c>
      <c r="D724" s="7" t="e">
        <f>VLOOKUP(tbl2_2!A724,ishod_substance!A:P,3,0)</f>
        <v>#N/A</v>
      </c>
      <c r="E724" s="5" t="e">
        <f>VLOOKUP(tbl2_2!A724,ishod_substance!A:P,11,0)</f>
        <v>#N/A</v>
      </c>
      <c r="F724" s="6" t="e">
        <f>VLOOKUP(tbl2_2!A724,ishod_substance!A:P,15,0)</f>
        <v>#N/A</v>
      </c>
      <c r="G724" s="6" t="e">
        <f>VLOOKUP(tbl2_2!A724,ishod_substance!A:P,12,0)&amp;"/"&amp;VLOOKUP(tbl2_2!A724,ishod_substance!A:P,14,0)</f>
        <v>#N/A</v>
      </c>
      <c r="H724" s="29" t="e">
        <f>VLOOKUP(tbl2_2!A724,ishod_substance!A:P,6,0)</f>
        <v>#N/A</v>
      </c>
      <c r="I724" s="10" t="e">
        <f>VLOOKUP(tbl2_2!A724,ishod_substance!A:P,15,0)</f>
        <v>#N/A</v>
      </c>
      <c r="J724" s="10" t="e">
        <f>VLOOKUP(tbl2_2!A724,ishod_substance!A:P,5,0)</f>
        <v>#N/A</v>
      </c>
      <c r="K724" s="84" t="e">
        <f>VLOOKUP(tbl2_2!A724,ishod_substance!A:Q,17,0)</f>
        <v>#N/A</v>
      </c>
      <c r="L724" s="84" t="e">
        <f>VLOOKUP(tbl2_2!A724,ishod_substance!A:R,18,0)</f>
        <v>#N/A</v>
      </c>
      <c r="M724" s="165" t="e">
        <f>VLOOKUP(tbl2_2!A724,ishod_substance!A:AD,28,0)</f>
        <v>#N/A</v>
      </c>
      <c r="N724" s="4" t="e">
        <f>VLOOKUP(tbl2_2!A724,ishod_substance!A:AD,20,0)</f>
        <v>#N/A</v>
      </c>
      <c r="O724" s="4" t="e">
        <f>VLOOKUP(tbl2_2!A724,ishod_substance!A:AD,21,0)</f>
        <v>#N/A</v>
      </c>
      <c r="P724" s="4" t="e">
        <f>VLOOKUP(tbl2_2!A724,ishod_substance!A:AD,22,0)</f>
        <v>#N/A</v>
      </c>
      <c r="Q724" s="4" t="e">
        <f>VLOOKUP(tbl2_2!A724,ishod_substance!A:AD,23,0)</f>
        <v>#N/A</v>
      </c>
      <c r="R724" s="4" t="e">
        <f>VLOOKUP(tbl2_2!A724,ishod_substance!A:AD,24,0)</f>
        <v>#N/A</v>
      </c>
      <c r="S724" s="4" t="e">
        <f>VLOOKUP(tbl2_2!A724,ishod_substance!A:AD,25,0)</f>
        <v>#N/A</v>
      </c>
      <c r="T724" s="4" t="e">
        <f>VLOOKUP(tbl2_2!A724,ishod_substance!A:AD,26,0)</f>
        <v>#N/A</v>
      </c>
      <c r="U724" s="4" t="e">
        <f>VLOOKUP(tbl2_2!A724,ishod_substance!A:AD,27,0)</f>
        <v>#N/A</v>
      </c>
      <c r="V724" s="166" t="e">
        <f>VLOOKUP(tbl2_2!A724,ishod_substance!A:AD,29,0)</f>
        <v>#N/A</v>
      </c>
      <c r="W724" s="166" t="e">
        <f>VLOOKUP(tbl2_2!A724,ishod_substance!A:AD,29,0)</f>
        <v>#N/A</v>
      </c>
      <c r="X724" s="4" t="e">
        <f>VLOOKUP(tbl2_2!A724,ishod_substance!A:AD,30,0)</f>
        <v>#N/A</v>
      </c>
      <c r="Y724" s="10" t="e">
        <f>VLOOKUP(tbl2_2!A724,ishod_substance!A:AD,7,0)</f>
        <v>#N/A</v>
      </c>
      <c r="Z724" s="9" t="e">
        <f>VLOOKUP(Y724,quide!$A$2:$B$1006,2,0)</f>
        <v>#N/A</v>
      </c>
      <c r="AA724" s="4" t="e">
        <f>VLOOKUP(Y724,quide!$A$2:$J$1006,10,0)</f>
        <v>#N/A</v>
      </c>
      <c r="AB724" s="50" t="e">
        <f>VLOOKUP(tbl2_2!A724,ishod_substance!A:AD,8,0)</f>
        <v>#N/A</v>
      </c>
      <c r="AC724" s="28" t="e">
        <f t="shared" si="12"/>
        <v>#N/A</v>
      </c>
      <c r="AD724" s="27" t="e">
        <f>VLOOKUP(tbl2_2!A724,ishod_substance!A:AD,9,0)</f>
        <v>#N/A</v>
      </c>
      <c r="AE724" s="8" t="e">
        <f>VLOOKUP(tbl2_2!A724,ishod_substance!A:AD,9,0)</f>
        <v>#N/A</v>
      </c>
      <c r="AF724" s="12"/>
    </row>
    <row r="725" spans="1:32" hidden="1" x14ac:dyDescent="0.25">
      <c r="A725">
        <v>717</v>
      </c>
      <c r="B725" s="85">
        <f>IFERROR(IF(OR(AND(ishod_substance!$O$1=3,OR(VLOOKUP('tbl2'!Y725,quide!A:G,7,0)=2,VLOOKUP('tbl2'!Y725,quide!A:G,7,0)=1)),AND(ishod_substance!$O$1=2,VLOOKUP('tbl2'!Y725,quide!A:I,9,0)=1)),1,0),0)</f>
        <v>0</v>
      </c>
      <c r="C725" s="5" t="e">
        <f>VLOOKUP(tbl2_2!A725,ishod_substance!A:P,2,0)</f>
        <v>#N/A</v>
      </c>
      <c r="D725" s="7" t="e">
        <f>VLOOKUP(tbl2_2!A725,ishod_substance!A:P,3,0)</f>
        <v>#N/A</v>
      </c>
      <c r="E725" s="5" t="e">
        <f>VLOOKUP(tbl2_2!A725,ishod_substance!A:P,11,0)</f>
        <v>#N/A</v>
      </c>
      <c r="F725" s="6" t="e">
        <f>VLOOKUP(tbl2_2!A725,ishod_substance!A:P,15,0)</f>
        <v>#N/A</v>
      </c>
      <c r="G725" s="6" t="e">
        <f>VLOOKUP(tbl2_2!A725,ishod_substance!A:P,12,0)&amp;"/"&amp;VLOOKUP(tbl2_2!A725,ishod_substance!A:P,14,0)</f>
        <v>#N/A</v>
      </c>
      <c r="H725" s="29" t="e">
        <f>VLOOKUP(tbl2_2!A725,ishod_substance!A:P,6,0)</f>
        <v>#N/A</v>
      </c>
      <c r="I725" s="10" t="e">
        <f>VLOOKUP(tbl2_2!A725,ishod_substance!A:P,15,0)</f>
        <v>#N/A</v>
      </c>
      <c r="J725" s="10" t="e">
        <f>VLOOKUP(tbl2_2!A725,ishod_substance!A:P,5,0)</f>
        <v>#N/A</v>
      </c>
      <c r="K725" s="84" t="e">
        <f>VLOOKUP(tbl2_2!A725,ishod_substance!A:Q,17,0)</f>
        <v>#N/A</v>
      </c>
      <c r="L725" s="84" t="e">
        <f>VLOOKUP(tbl2_2!A725,ishod_substance!A:R,18,0)</f>
        <v>#N/A</v>
      </c>
      <c r="M725" s="165" t="e">
        <f>VLOOKUP(tbl2_2!A725,ishod_substance!A:AD,28,0)</f>
        <v>#N/A</v>
      </c>
      <c r="N725" s="4" t="e">
        <f>VLOOKUP(tbl2_2!A725,ishod_substance!A:AD,20,0)</f>
        <v>#N/A</v>
      </c>
      <c r="O725" s="4" t="e">
        <f>VLOOKUP(tbl2_2!A725,ishod_substance!A:AD,21,0)</f>
        <v>#N/A</v>
      </c>
      <c r="P725" s="4" t="e">
        <f>VLOOKUP(tbl2_2!A725,ishod_substance!A:AD,22,0)</f>
        <v>#N/A</v>
      </c>
      <c r="Q725" s="4" t="e">
        <f>VLOOKUP(tbl2_2!A725,ishod_substance!A:AD,23,0)</f>
        <v>#N/A</v>
      </c>
      <c r="R725" s="4" t="e">
        <f>VLOOKUP(tbl2_2!A725,ishod_substance!A:AD,24,0)</f>
        <v>#N/A</v>
      </c>
      <c r="S725" s="4" t="e">
        <f>VLOOKUP(tbl2_2!A725,ishod_substance!A:AD,25,0)</f>
        <v>#N/A</v>
      </c>
      <c r="T725" s="4" t="e">
        <f>VLOOKUP(tbl2_2!A725,ishod_substance!A:AD,26,0)</f>
        <v>#N/A</v>
      </c>
      <c r="U725" s="4" t="e">
        <f>VLOOKUP(tbl2_2!A725,ishod_substance!A:AD,27,0)</f>
        <v>#N/A</v>
      </c>
      <c r="V725" s="166" t="e">
        <f>VLOOKUP(tbl2_2!A725,ishod_substance!A:AD,29,0)</f>
        <v>#N/A</v>
      </c>
      <c r="W725" s="166" t="e">
        <f>VLOOKUP(tbl2_2!A725,ishod_substance!A:AD,29,0)</f>
        <v>#N/A</v>
      </c>
      <c r="X725" s="4" t="e">
        <f>VLOOKUP(tbl2_2!A725,ishod_substance!A:AD,30,0)</f>
        <v>#N/A</v>
      </c>
      <c r="Y725" s="10" t="e">
        <f>VLOOKUP(tbl2_2!A725,ishod_substance!A:AD,7,0)</f>
        <v>#N/A</v>
      </c>
      <c r="Z725" s="9" t="e">
        <f>VLOOKUP(Y725,quide!$A$2:$B$1006,2,0)</f>
        <v>#N/A</v>
      </c>
      <c r="AA725" s="4" t="e">
        <f>VLOOKUP(Y725,quide!$A$2:$J$1006,10,0)</f>
        <v>#N/A</v>
      </c>
      <c r="AB725" s="50" t="e">
        <f>VLOOKUP(tbl2_2!A725,ishod_substance!A:AD,8,0)</f>
        <v>#N/A</v>
      </c>
      <c r="AC725" s="28" t="e">
        <f t="shared" si="12"/>
        <v>#N/A</v>
      </c>
      <c r="AD725" s="27" t="e">
        <f>VLOOKUP(tbl2_2!A725,ishod_substance!A:AD,9,0)</f>
        <v>#N/A</v>
      </c>
      <c r="AE725" s="8" t="e">
        <f>VLOOKUP(tbl2_2!A725,ishod_substance!A:AD,9,0)</f>
        <v>#N/A</v>
      </c>
      <c r="AF725" s="12"/>
    </row>
    <row r="726" spans="1:32" hidden="1" x14ac:dyDescent="0.25">
      <c r="A726">
        <v>718</v>
      </c>
      <c r="B726" s="85">
        <f>IFERROR(IF(OR(AND(ishod_substance!$O$1=3,OR(VLOOKUP('tbl2'!Y726,quide!A:G,7,0)=2,VLOOKUP('tbl2'!Y726,quide!A:G,7,0)=1)),AND(ishod_substance!$O$1=2,VLOOKUP('tbl2'!Y726,quide!A:I,9,0)=1)),1,0),0)</f>
        <v>0</v>
      </c>
      <c r="C726" s="5" t="e">
        <f>VLOOKUP(tbl2_2!A726,ishod_substance!A:P,2,0)</f>
        <v>#N/A</v>
      </c>
      <c r="D726" s="7" t="e">
        <f>VLOOKUP(tbl2_2!A726,ishod_substance!A:P,3,0)</f>
        <v>#N/A</v>
      </c>
      <c r="E726" s="5" t="e">
        <f>VLOOKUP(tbl2_2!A726,ishod_substance!A:P,11,0)</f>
        <v>#N/A</v>
      </c>
      <c r="F726" s="6" t="e">
        <f>VLOOKUP(tbl2_2!A726,ishod_substance!A:P,15,0)</f>
        <v>#N/A</v>
      </c>
      <c r="G726" s="6" t="e">
        <f>VLOOKUP(tbl2_2!A726,ishod_substance!A:P,12,0)&amp;"/"&amp;VLOOKUP(tbl2_2!A726,ishod_substance!A:P,14,0)</f>
        <v>#N/A</v>
      </c>
      <c r="H726" s="29" t="e">
        <f>VLOOKUP(tbl2_2!A726,ishod_substance!A:P,6,0)</f>
        <v>#N/A</v>
      </c>
      <c r="I726" s="10" t="e">
        <f>VLOOKUP(tbl2_2!A726,ishod_substance!A:P,15,0)</f>
        <v>#N/A</v>
      </c>
      <c r="J726" s="10" t="e">
        <f>VLOOKUP(tbl2_2!A726,ishod_substance!A:P,5,0)</f>
        <v>#N/A</v>
      </c>
      <c r="K726" s="84" t="e">
        <f>VLOOKUP(tbl2_2!A726,ishod_substance!A:Q,17,0)</f>
        <v>#N/A</v>
      </c>
      <c r="L726" s="84" t="e">
        <f>VLOOKUP(tbl2_2!A726,ishod_substance!A:R,18,0)</f>
        <v>#N/A</v>
      </c>
      <c r="M726" s="165" t="e">
        <f>VLOOKUP(tbl2_2!A726,ishod_substance!A:AD,28,0)</f>
        <v>#N/A</v>
      </c>
      <c r="N726" s="4" t="e">
        <f>VLOOKUP(tbl2_2!A726,ishod_substance!A:AD,20,0)</f>
        <v>#N/A</v>
      </c>
      <c r="O726" s="4" t="e">
        <f>VLOOKUP(tbl2_2!A726,ishod_substance!A:AD,21,0)</f>
        <v>#N/A</v>
      </c>
      <c r="P726" s="4" t="e">
        <f>VLOOKUP(tbl2_2!A726,ishod_substance!A:AD,22,0)</f>
        <v>#N/A</v>
      </c>
      <c r="Q726" s="4" t="e">
        <f>VLOOKUP(tbl2_2!A726,ishod_substance!A:AD,23,0)</f>
        <v>#N/A</v>
      </c>
      <c r="R726" s="4" t="e">
        <f>VLOOKUP(tbl2_2!A726,ishod_substance!A:AD,24,0)</f>
        <v>#N/A</v>
      </c>
      <c r="S726" s="4" t="e">
        <f>VLOOKUP(tbl2_2!A726,ishod_substance!A:AD,25,0)</f>
        <v>#N/A</v>
      </c>
      <c r="T726" s="4" t="e">
        <f>VLOOKUP(tbl2_2!A726,ishod_substance!A:AD,26,0)</f>
        <v>#N/A</v>
      </c>
      <c r="U726" s="4" t="e">
        <f>VLOOKUP(tbl2_2!A726,ishod_substance!A:AD,27,0)</f>
        <v>#N/A</v>
      </c>
      <c r="V726" s="166" t="e">
        <f>VLOOKUP(tbl2_2!A726,ishod_substance!A:AD,29,0)</f>
        <v>#N/A</v>
      </c>
      <c r="W726" s="166" t="e">
        <f>VLOOKUP(tbl2_2!A726,ishod_substance!A:AD,29,0)</f>
        <v>#N/A</v>
      </c>
      <c r="X726" s="4" t="e">
        <f>VLOOKUP(tbl2_2!A726,ishod_substance!A:AD,30,0)</f>
        <v>#N/A</v>
      </c>
      <c r="Y726" s="10" t="e">
        <f>VLOOKUP(tbl2_2!A726,ishod_substance!A:AD,7,0)</f>
        <v>#N/A</v>
      </c>
      <c r="Z726" s="9" t="e">
        <f>VLOOKUP(Y726,quide!$A$2:$B$1006,2,0)</f>
        <v>#N/A</v>
      </c>
      <c r="AA726" s="4" t="e">
        <f>VLOOKUP(Y726,quide!$A$2:$J$1006,10,0)</f>
        <v>#N/A</v>
      </c>
      <c r="AB726" s="50" t="e">
        <f>VLOOKUP(tbl2_2!A726,ishod_substance!A:AD,8,0)</f>
        <v>#N/A</v>
      </c>
      <c r="AC726" s="28" t="e">
        <f t="shared" si="12"/>
        <v>#N/A</v>
      </c>
      <c r="AD726" s="27" t="e">
        <f>VLOOKUP(tbl2_2!A726,ishod_substance!A:AD,9,0)</f>
        <v>#N/A</v>
      </c>
      <c r="AE726" s="8" t="e">
        <f>VLOOKUP(tbl2_2!A726,ishod_substance!A:AD,9,0)</f>
        <v>#N/A</v>
      </c>
      <c r="AF726" s="12"/>
    </row>
    <row r="727" spans="1:32" hidden="1" x14ac:dyDescent="0.25">
      <c r="A727">
        <v>719</v>
      </c>
      <c r="B727" s="85">
        <f>IFERROR(IF(OR(AND(ishod_substance!$O$1=3,OR(VLOOKUP('tbl2'!Y727,quide!A:G,7,0)=2,VLOOKUP('tbl2'!Y727,quide!A:G,7,0)=1)),AND(ishod_substance!$O$1=2,VLOOKUP('tbl2'!Y727,quide!A:I,9,0)=1)),1,0),0)</f>
        <v>0</v>
      </c>
      <c r="C727" s="5" t="e">
        <f>VLOOKUP(tbl2_2!A727,ishod_substance!A:P,2,0)</f>
        <v>#N/A</v>
      </c>
      <c r="D727" s="7" t="e">
        <f>VLOOKUP(tbl2_2!A727,ishod_substance!A:P,3,0)</f>
        <v>#N/A</v>
      </c>
      <c r="E727" s="5" t="e">
        <f>VLOOKUP(tbl2_2!A727,ishod_substance!A:P,11,0)</f>
        <v>#N/A</v>
      </c>
      <c r="F727" s="6" t="e">
        <f>VLOOKUP(tbl2_2!A727,ishod_substance!A:P,15,0)</f>
        <v>#N/A</v>
      </c>
      <c r="G727" s="6" t="e">
        <f>VLOOKUP(tbl2_2!A727,ishod_substance!A:P,12,0)&amp;"/"&amp;VLOOKUP(tbl2_2!A727,ishod_substance!A:P,14,0)</f>
        <v>#N/A</v>
      </c>
      <c r="H727" s="29" t="e">
        <f>VLOOKUP(tbl2_2!A727,ishod_substance!A:P,6,0)</f>
        <v>#N/A</v>
      </c>
      <c r="I727" s="10" t="e">
        <f>VLOOKUP(tbl2_2!A727,ishod_substance!A:P,15,0)</f>
        <v>#N/A</v>
      </c>
      <c r="J727" s="10" t="e">
        <f>VLOOKUP(tbl2_2!A727,ishod_substance!A:P,5,0)</f>
        <v>#N/A</v>
      </c>
      <c r="K727" s="84" t="e">
        <f>VLOOKUP(tbl2_2!A727,ishod_substance!A:Q,17,0)</f>
        <v>#N/A</v>
      </c>
      <c r="L727" s="84" t="e">
        <f>VLOOKUP(tbl2_2!A727,ishod_substance!A:R,18,0)</f>
        <v>#N/A</v>
      </c>
      <c r="M727" s="165" t="e">
        <f>VLOOKUP(tbl2_2!A727,ishod_substance!A:AD,28,0)</f>
        <v>#N/A</v>
      </c>
      <c r="N727" s="4" t="e">
        <f>VLOOKUP(tbl2_2!A727,ishod_substance!A:AD,20,0)</f>
        <v>#N/A</v>
      </c>
      <c r="O727" s="4" t="e">
        <f>VLOOKUP(tbl2_2!A727,ishod_substance!A:AD,21,0)</f>
        <v>#N/A</v>
      </c>
      <c r="P727" s="4" t="e">
        <f>VLOOKUP(tbl2_2!A727,ishod_substance!A:AD,22,0)</f>
        <v>#N/A</v>
      </c>
      <c r="Q727" s="4" t="e">
        <f>VLOOKUP(tbl2_2!A727,ishod_substance!A:AD,23,0)</f>
        <v>#N/A</v>
      </c>
      <c r="R727" s="4" t="e">
        <f>VLOOKUP(tbl2_2!A727,ishod_substance!A:AD,24,0)</f>
        <v>#N/A</v>
      </c>
      <c r="S727" s="4" t="e">
        <f>VLOOKUP(tbl2_2!A727,ishod_substance!A:AD,25,0)</f>
        <v>#N/A</v>
      </c>
      <c r="T727" s="4" t="e">
        <f>VLOOKUP(tbl2_2!A727,ishod_substance!A:AD,26,0)</f>
        <v>#N/A</v>
      </c>
      <c r="U727" s="4" t="e">
        <f>VLOOKUP(tbl2_2!A727,ishod_substance!A:AD,27,0)</f>
        <v>#N/A</v>
      </c>
      <c r="V727" s="166" t="e">
        <f>VLOOKUP(tbl2_2!A727,ishod_substance!A:AD,29,0)</f>
        <v>#N/A</v>
      </c>
      <c r="W727" s="166" t="e">
        <f>VLOOKUP(tbl2_2!A727,ishod_substance!A:AD,29,0)</f>
        <v>#N/A</v>
      </c>
      <c r="X727" s="4" t="e">
        <f>VLOOKUP(tbl2_2!A727,ishod_substance!A:AD,30,0)</f>
        <v>#N/A</v>
      </c>
      <c r="Y727" s="10" t="e">
        <f>VLOOKUP(tbl2_2!A727,ishod_substance!A:AD,7,0)</f>
        <v>#N/A</v>
      </c>
      <c r="Z727" s="9" t="e">
        <f>VLOOKUP(Y727,quide!$A$2:$B$1006,2,0)</f>
        <v>#N/A</v>
      </c>
      <c r="AA727" s="4" t="e">
        <f>VLOOKUP(Y727,quide!$A$2:$J$1006,10,0)</f>
        <v>#N/A</v>
      </c>
      <c r="AB727" s="50" t="e">
        <f>VLOOKUP(tbl2_2!A727,ishod_substance!A:AD,8,0)</f>
        <v>#N/A</v>
      </c>
      <c r="AC727" s="28" t="e">
        <f t="shared" si="12"/>
        <v>#N/A</v>
      </c>
      <c r="AD727" s="27" t="e">
        <f>VLOOKUP(tbl2_2!A727,ishod_substance!A:AD,9,0)</f>
        <v>#N/A</v>
      </c>
      <c r="AE727" s="8" t="e">
        <f>VLOOKUP(tbl2_2!A727,ishod_substance!A:AD,9,0)</f>
        <v>#N/A</v>
      </c>
      <c r="AF727" s="12"/>
    </row>
    <row r="728" spans="1:32" hidden="1" x14ac:dyDescent="0.25">
      <c r="A728">
        <v>720</v>
      </c>
      <c r="B728" s="85">
        <f>IFERROR(IF(OR(AND(ishod_substance!$O$1=3,OR(VLOOKUP('tbl2'!Y728,quide!A:G,7,0)=2,VLOOKUP('tbl2'!Y728,quide!A:G,7,0)=1)),AND(ishod_substance!$O$1=2,VLOOKUP('tbl2'!Y728,quide!A:I,9,0)=1)),1,0),0)</f>
        <v>0</v>
      </c>
      <c r="C728" s="5" t="e">
        <f>VLOOKUP(tbl2_2!A728,ishod_substance!A:P,2,0)</f>
        <v>#N/A</v>
      </c>
      <c r="D728" s="7" t="e">
        <f>VLOOKUP(tbl2_2!A728,ishod_substance!A:P,3,0)</f>
        <v>#N/A</v>
      </c>
      <c r="E728" s="5" t="e">
        <f>VLOOKUP(tbl2_2!A728,ishod_substance!A:P,11,0)</f>
        <v>#N/A</v>
      </c>
      <c r="F728" s="6" t="e">
        <f>VLOOKUP(tbl2_2!A728,ishod_substance!A:P,15,0)</f>
        <v>#N/A</v>
      </c>
      <c r="G728" s="6" t="e">
        <f>VLOOKUP(tbl2_2!A728,ishod_substance!A:P,12,0)&amp;"/"&amp;VLOOKUP(tbl2_2!A728,ishod_substance!A:P,14,0)</f>
        <v>#N/A</v>
      </c>
      <c r="H728" s="29" t="e">
        <f>VLOOKUP(tbl2_2!A728,ishod_substance!A:P,6,0)</f>
        <v>#N/A</v>
      </c>
      <c r="I728" s="10" t="e">
        <f>VLOOKUP(tbl2_2!A728,ishod_substance!A:P,15,0)</f>
        <v>#N/A</v>
      </c>
      <c r="J728" s="10" t="e">
        <f>VLOOKUP(tbl2_2!A728,ishod_substance!A:P,5,0)</f>
        <v>#N/A</v>
      </c>
      <c r="K728" s="84" t="e">
        <f>VLOOKUP(tbl2_2!A728,ishod_substance!A:Q,17,0)</f>
        <v>#N/A</v>
      </c>
      <c r="L728" s="84" t="e">
        <f>VLOOKUP(tbl2_2!A728,ishod_substance!A:R,18,0)</f>
        <v>#N/A</v>
      </c>
      <c r="M728" s="165" t="e">
        <f>VLOOKUP(tbl2_2!A728,ishod_substance!A:AD,28,0)</f>
        <v>#N/A</v>
      </c>
      <c r="N728" s="4" t="e">
        <f>VLOOKUP(tbl2_2!A728,ishod_substance!A:AD,20,0)</f>
        <v>#N/A</v>
      </c>
      <c r="O728" s="4" t="e">
        <f>VLOOKUP(tbl2_2!A728,ishod_substance!A:AD,21,0)</f>
        <v>#N/A</v>
      </c>
      <c r="P728" s="4" t="e">
        <f>VLOOKUP(tbl2_2!A728,ishod_substance!A:AD,22,0)</f>
        <v>#N/A</v>
      </c>
      <c r="Q728" s="4" t="e">
        <f>VLOOKUP(tbl2_2!A728,ishod_substance!A:AD,23,0)</f>
        <v>#N/A</v>
      </c>
      <c r="R728" s="4" t="e">
        <f>VLOOKUP(tbl2_2!A728,ishod_substance!A:AD,24,0)</f>
        <v>#N/A</v>
      </c>
      <c r="S728" s="4" t="e">
        <f>VLOOKUP(tbl2_2!A728,ishod_substance!A:AD,25,0)</f>
        <v>#N/A</v>
      </c>
      <c r="T728" s="4" t="e">
        <f>VLOOKUP(tbl2_2!A728,ishod_substance!A:AD,26,0)</f>
        <v>#N/A</v>
      </c>
      <c r="U728" s="4" t="e">
        <f>VLOOKUP(tbl2_2!A728,ishod_substance!A:AD,27,0)</f>
        <v>#N/A</v>
      </c>
      <c r="V728" s="166" t="e">
        <f>VLOOKUP(tbl2_2!A728,ishod_substance!A:AD,29,0)</f>
        <v>#N/A</v>
      </c>
      <c r="W728" s="166" t="e">
        <f>VLOOKUP(tbl2_2!A728,ishod_substance!A:AD,29,0)</f>
        <v>#N/A</v>
      </c>
      <c r="X728" s="4" t="e">
        <f>VLOOKUP(tbl2_2!A728,ishod_substance!A:AD,30,0)</f>
        <v>#N/A</v>
      </c>
      <c r="Y728" s="10" t="e">
        <f>VLOOKUP(tbl2_2!A728,ishod_substance!A:AD,7,0)</f>
        <v>#N/A</v>
      </c>
      <c r="Z728" s="9" t="e">
        <f>VLOOKUP(Y728,quide!$A$2:$B$1006,2,0)</f>
        <v>#N/A</v>
      </c>
      <c r="AA728" s="4" t="e">
        <f>VLOOKUP(Y728,quide!$A$2:$J$1006,10,0)</f>
        <v>#N/A</v>
      </c>
      <c r="AB728" s="50" t="e">
        <f>VLOOKUP(tbl2_2!A728,ishod_substance!A:AD,8,0)</f>
        <v>#N/A</v>
      </c>
      <c r="AC728" s="28" t="e">
        <f t="shared" si="12"/>
        <v>#N/A</v>
      </c>
      <c r="AD728" s="27" t="e">
        <f>VLOOKUP(tbl2_2!A728,ishod_substance!A:AD,9,0)</f>
        <v>#N/A</v>
      </c>
      <c r="AE728" s="8" t="e">
        <f>VLOOKUP(tbl2_2!A728,ishod_substance!A:AD,9,0)</f>
        <v>#N/A</v>
      </c>
      <c r="AF728" s="12"/>
    </row>
    <row r="729" spans="1:32" hidden="1" x14ac:dyDescent="0.25">
      <c r="A729">
        <v>721</v>
      </c>
      <c r="B729" s="85">
        <f>IFERROR(IF(OR(AND(ishod_substance!$O$1=3,OR(VLOOKUP('tbl2'!Y729,quide!A:G,7,0)=2,VLOOKUP('tbl2'!Y729,quide!A:G,7,0)=1)),AND(ishod_substance!$O$1=2,VLOOKUP('tbl2'!Y729,quide!A:I,9,0)=1)),1,0),0)</f>
        <v>0</v>
      </c>
      <c r="C729" s="5" t="e">
        <f>VLOOKUP(tbl2_2!A729,ishod_substance!A:P,2,0)</f>
        <v>#N/A</v>
      </c>
      <c r="D729" s="7" t="e">
        <f>VLOOKUP(tbl2_2!A729,ishod_substance!A:P,3,0)</f>
        <v>#N/A</v>
      </c>
      <c r="E729" s="5" t="e">
        <f>VLOOKUP(tbl2_2!A729,ishod_substance!A:P,11,0)</f>
        <v>#N/A</v>
      </c>
      <c r="F729" s="6" t="e">
        <f>VLOOKUP(tbl2_2!A729,ishod_substance!A:P,15,0)</f>
        <v>#N/A</v>
      </c>
      <c r="G729" s="6" t="e">
        <f>VLOOKUP(tbl2_2!A729,ishod_substance!A:P,12,0)&amp;"/"&amp;VLOOKUP(tbl2_2!A729,ishod_substance!A:P,14,0)</f>
        <v>#N/A</v>
      </c>
      <c r="H729" s="29" t="e">
        <f>VLOOKUP(tbl2_2!A729,ishod_substance!A:P,6,0)</f>
        <v>#N/A</v>
      </c>
      <c r="I729" s="10" t="e">
        <f>VLOOKUP(tbl2_2!A729,ishod_substance!A:P,15,0)</f>
        <v>#N/A</v>
      </c>
      <c r="J729" s="10" t="e">
        <f>VLOOKUP(tbl2_2!A729,ishod_substance!A:P,5,0)</f>
        <v>#N/A</v>
      </c>
      <c r="K729" s="84" t="e">
        <f>VLOOKUP(tbl2_2!A729,ishod_substance!A:Q,17,0)</f>
        <v>#N/A</v>
      </c>
      <c r="L729" s="84" t="e">
        <f>VLOOKUP(tbl2_2!A729,ishod_substance!A:R,18,0)</f>
        <v>#N/A</v>
      </c>
      <c r="M729" s="165" t="e">
        <f>VLOOKUP(tbl2_2!A729,ishod_substance!A:AD,28,0)</f>
        <v>#N/A</v>
      </c>
      <c r="N729" s="4" t="e">
        <f>VLOOKUP(tbl2_2!A729,ishod_substance!A:AD,20,0)</f>
        <v>#N/A</v>
      </c>
      <c r="O729" s="4" t="e">
        <f>VLOOKUP(tbl2_2!A729,ishod_substance!A:AD,21,0)</f>
        <v>#N/A</v>
      </c>
      <c r="P729" s="4" t="e">
        <f>VLOOKUP(tbl2_2!A729,ishod_substance!A:AD,22,0)</f>
        <v>#N/A</v>
      </c>
      <c r="Q729" s="4" t="e">
        <f>VLOOKUP(tbl2_2!A729,ishod_substance!A:AD,23,0)</f>
        <v>#N/A</v>
      </c>
      <c r="R729" s="4" t="e">
        <f>VLOOKUP(tbl2_2!A729,ishod_substance!A:AD,24,0)</f>
        <v>#N/A</v>
      </c>
      <c r="S729" s="4" t="e">
        <f>VLOOKUP(tbl2_2!A729,ishod_substance!A:AD,25,0)</f>
        <v>#N/A</v>
      </c>
      <c r="T729" s="4" t="e">
        <f>VLOOKUP(tbl2_2!A729,ishod_substance!A:AD,26,0)</f>
        <v>#N/A</v>
      </c>
      <c r="U729" s="4" t="e">
        <f>VLOOKUP(tbl2_2!A729,ishod_substance!A:AD,27,0)</f>
        <v>#N/A</v>
      </c>
      <c r="V729" s="166" t="e">
        <f>VLOOKUP(tbl2_2!A729,ishod_substance!A:AD,29,0)</f>
        <v>#N/A</v>
      </c>
      <c r="W729" s="166" t="e">
        <f>VLOOKUP(tbl2_2!A729,ishod_substance!A:AD,29,0)</f>
        <v>#N/A</v>
      </c>
      <c r="X729" s="4" t="e">
        <f>VLOOKUP(tbl2_2!A729,ishod_substance!A:AD,30,0)</f>
        <v>#N/A</v>
      </c>
      <c r="Y729" s="10" t="e">
        <f>VLOOKUP(tbl2_2!A729,ishod_substance!A:AD,7,0)</f>
        <v>#N/A</v>
      </c>
      <c r="Z729" s="9" t="e">
        <f>VLOOKUP(Y729,quide!$A$2:$B$1006,2,0)</f>
        <v>#N/A</v>
      </c>
      <c r="AA729" s="4" t="e">
        <f>VLOOKUP(Y729,quide!$A$2:$J$1006,10,0)</f>
        <v>#N/A</v>
      </c>
      <c r="AB729" s="50" t="e">
        <f>VLOOKUP(tbl2_2!A729,ishod_substance!A:AD,8,0)</f>
        <v>#N/A</v>
      </c>
      <c r="AC729" s="28" t="e">
        <f t="shared" si="12"/>
        <v>#N/A</v>
      </c>
      <c r="AD729" s="27" t="e">
        <f>VLOOKUP(tbl2_2!A729,ishod_substance!A:AD,9,0)</f>
        <v>#N/A</v>
      </c>
      <c r="AE729" s="8" t="e">
        <f>VLOOKUP(tbl2_2!A729,ishod_substance!A:AD,9,0)</f>
        <v>#N/A</v>
      </c>
      <c r="AF729" s="12"/>
    </row>
    <row r="730" spans="1:32" hidden="1" x14ac:dyDescent="0.25">
      <c r="A730">
        <v>722</v>
      </c>
      <c r="B730" s="85">
        <f>IFERROR(IF(OR(AND(ishod_substance!$O$1=3,OR(VLOOKUP('tbl2'!Y730,quide!A:G,7,0)=2,VLOOKUP('tbl2'!Y730,quide!A:G,7,0)=1)),AND(ishod_substance!$O$1=2,VLOOKUP('tbl2'!Y730,quide!A:I,9,0)=1)),1,0),0)</f>
        <v>0</v>
      </c>
      <c r="C730" s="5" t="e">
        <f>VLOOKUP(tbl2_2!A730,ishod_substance!A:P,2,0)</f>
        <v>#N/A</v>
      </c>
      <c r="D730" s="7" t="e">
        <f>VLOOKUP(tbl2_2!A730,ishod_substance!A:P,3,0)</f>
        <v>#N/A</v>
      </c>
      <c r="E730" s="5" t="e">
        <f>VLOOKUP(tbl2_2!A730,ishod_substance!A:P,11,0)</f>
        <v>#N/A</v>
      </c>
      <c r="F730" s="6" t="e">
        <f>VLOOKUP(tbl2_2!A730,ishod_substance!A:P,15,0)</f>
        <v>#N/A</v>
      </c>
      <c r="G730" s="6" t="e">
        <f>VLOOKUP(tbl2_2!A730,ishod_substance!A:P,12,0)&amp;"/"&amp;VLOOKUP(tbl2_2!A730,ishod_substance!A:P,14,0)</f>
        <v>#N/A</v>
      </c>
      <c r="H730" s="29" t="e">
        <f>VLOOKUP(tbl2_2!A730,ishod_substance!A:P,6,0)</f>
        <v>#N/A</v>
      </c>
      <c r="I730" s="10" t="e">
        <f>VLOOKUP(tbl2_2!A730,ishod_substance!A:P,15,0)</f>
        <v>#N/A</v>
      </c>
      <c r="J730" s="10" t="e">
        <f>VLOOKUP(tbl2_2!A730,ishod_substance!A:P,5,0)</f>
        <v>#N/A</v>
      </c>
      <c r="K730" s="84" t="e">
        <f>VLOOKUP(tbl2_2!A730,ishod_substance!A:Q,17,0)</f>
        <v>#N/A</v>
      </c>
      <c r="L730" s="84" t="e">
        <f>VLOOKUP(tbl2_2!A730,ishod_substance!A:R,18,0)</f>
        <v>#N/A</v>
      </c>
      <c r="M730" s="165" t="e">
        <f>VLOOKUP(tbl2_2!A730,ishod_substance!A:AD,28,0)</f>
        <v>#N/A</v>
      </c>
      <c r="N730" s="4" t="e">
        <f>VLOOKUP(tbl2_2!A730,ishod_substance!A:AD,20,0)</f>
        <v>#N/A</v>
      </c>
      <c r="O730" s="4" t="e">
        <f>VLOOKUP(tbl2_2!A730,ishod_substance!A:AD,21,0)</f>
        <v>#N/A</v>
      </c>
      <c r="P730" s="4" t="e">
        <f>VLOOKUP(tbl2_2!A730,ishod_substance!A:AD,22,0)</f>
        <v>#N/A</v>
      </c>
      <c r="Q730" s="4" t="e">
        <f>VLOOKUP(tbl2_2!A730,ishod_substance!A:AD,23,0)</f>
        <v>#N/A</v>
      </c>
      <c r="R730" s="4" t="e">
        <f>VLOOKUP(tbl2_2!A730,ishod_substance!A:AD,24,0)</f>
        <v>#N/A</v>
      </c>
      <c r="S730" s="4" t="e">
        <f>VLOOKUP(tbl2_2!A730,ishod_substance!A:AD,25,0)</f>
        <v>#N/A</v>
      </c>
      <c r="T730" s="4" t="e">
        <f>VLOOKUP(tbl2_2!A730,ishod_substance!A:AD,26,0)</f>
        <v>#N/A</v>
      </c>
      <c r="U730" s="4" t="e">
        <f>VLOOKUP(tbl2_2!A730,ishod_substance!A:AD,27,0)</f>
        <v>#N/A</v>
      </c>
      <c r="V730" s="166" t="e">
        <f>VLOOKUP(tbl2_2!A730,ishod_substance!A:AD,29,0)</f>
        <v>#N/A</v>
      </c>
      <c r="W730" s="166" t="e">
        <f>VLOOKUP(tbl2_2!A730,ishod_substance!A:AD,29,0)</f>
        <v>#N/A</v>
      </c>
      <c r="X730" s="4" t="e">
        <f>VLOOKUP(tbl2_2!A730,ishod_substance!A:AD,30,0)</f>
        <v>#N/A</v>
      </c>
      <c r="Y730" s="10" t="e">
        <f>VLOOKUP(tbl2_2!A730,ishod_substance!A:AD,7,0)</f>
        <v>#N/A</v>
      </c>
      <c r="Z730" s="9" t="e">
        <f>VLOOKUP(Y730,quide!$A$2:$B$1006,2,0)</f>
        <v>#N/A</v>
      </c>
      <c r="AA730" s="4" t="e">
        <f>VLOOKUP(Y730,quide!$A$2:$J$1006,10,0)</f>
        <v>#N/A</v>
      </c>
      <c r="AB730" s="50" t="e">
        <f>VLOOKUP(tbl2_2!A730,ishod_substance!A:AD,8,0)</f>
        <v>#N/A</v>
      </c>
      <c r="AC730" s="28" t="e">
        <f t="shared" si="12"/>
        <v>#N/A</v>
      </c>
      <c r="AD730" s="27" t="e">
        <f>VLOOKUP(tbl2_2!A730,ishod_substance!A:AD,9,0)</f>
        <v>#N/A</v>
      </c>
      <c r="AE730" s="8" t="e">
        <f>VLOOKUP(tbl2_2!A730,ishod_substance!A:AD,9,0)</f>
        <v>#N/A</v>
      </c>
      <c r="AF730" s="12"/>
    </row>
    <row r="731" spans="1:32" hidden="1" x14ac:dyDescent="0.25">
      <c r="A731">
        <v>723</v>
      </c>
      <c r="B731" s="85">
        <f>IFERROR(IF(OR(AND(ishod_substance!$O$1=3,OR(VLOOKUP('tbl2'!Y731,quide!A:G,7,0)=2,VLOOKUP('tbl2'!Y731,quide!A:G,7,0)=1)),AND(ishod_substance!$O$1=2,VLOOKUP('tbl2'!Y731,quide!A:I,9,0)=1)),1,0),0)</f>
        <v>0</v>
      </c>
      <c r="C731" s="5" t="e">
        <f>VLOOKUP(tbl2_2!A731,ishod_substance!A:P,2,0)</f>
        <v>#N/A</v>
      </c>
      <c r="D731" s="7" t="e">
        <f>VLOOKUP(tbl2_2!A731,ishod_substance!A:P,3,0)</f>
        <v>#N/A</v>
      </c>
      <c r="E731" s="5" t="e">
        <f>VLOOKUP(tbl2_2!A731,ishod_substance!A:P,11,0)</f>
        <v>#N/A</v>
      </c>
      <c r="F731" s="6" t="e">
        <f>VLOOKUP(tbl2_2!A731,ishod_substance!A:P,15,0)</f>
        <v>#N/A</v>
      </c>
      <c r="G731" s="6" t="e">
        <f>VLOOKUP(tbl2_2!A731,ishod_substance!A:P,12,0)&amp;"/"&amp;VLOOKUP(tbl2_2!A731,ishod_substance!A:P,14,0)</f>
        <v>#N/A</v>
      </c>
      <c r="H731" s="29" t="e">
        <f>VLOOKUP(tbl2_2!A731,ishod_substance!A:P,6,0)</f>
        <v>#N/A</v>
      </c>
      <c r="I731" s="10" t="e">
        <f>VLOOKUP(tbl2_2!A731,ishod_substance!A:P,15,0)</f>
        <v>#N/A</v>
      </c>
      <c r="J731" s="10" t="e">
        <f>VLOOKUP(tbl2_2!A731,ishod_substance!A:P,5,0)</f>
        <v>#N/A</v>
      </c>
      <c r="K731" s="84" t="e">
        <f>VLOOKUP(tbl2_2!A731,ishod_substance!A:Q,17,0)</f>
        <v>#N/A</v>
      </c>
      <c r="L731" s="84" t="e">
        <f>VLOOKUP(tbl2_2!A731,ishod_substance!A:R,18,0)</f>
        <v>#N/A</v>
      </c>
      <c r="M731" s="165" t="e">
        <f>VLOOKUP(tbl2_2!A731,ishod_substance!A:AD,28,0)</f>
        <v>#N/A</v>
      </c>
      <c r="N731" s="4" t="e">
        <f>VLOOKUP(tbl2_2!A731,ishod_substance!A:AD,20,0)</f>
        <v>#N/A</v>
      </c>
      <c r="O731" s="4" t="e">
        <f>VLOOKUP(tbl2_2!A731,ishod_substance!A:AD,21,0)</f>
        <v>#N/A</v>
      </c>
      <c r="P731" s="4" t="e">
        <f>VLOOKUP(tbl2_2!A731,ishod_substance!A:AD,22,0)</f>
        <v>#N/A</v>
      </c>
      <c r="Q731" s="4" t="e">
        <f>VLOOKUP(tbl2_2!A731,ishod_substance!A:AD,23,0)</f>
        <v>#N/A</v>
      </c>
      <c r="R731" s="4" t="e">
        <f>VLOOKUP(tbl2_2!A731,ishod_substance!A:AD,24,0)</f>
        <v>#N/A</v>
      </c>
      <c r="S731" s="4" t="e">
        <f>VLOOKUP(tbl2_2!A731,ishod_substance!A:AD,25,0)</f>
        <v>#N/A</v>
      </c>
      <c r="T731" s="4" t="e">
        <f>VLOOKUP(tbl2_2!A731,ishod_substance!A:AD,26,0)</f>
        <v>#N/A</v>
      </c>
      <c r="U731" s="4" t="e">
        <f>VLOOKUP(tbl2_2!A731,ishod_substance!A:AD,27,0)</f>
        <v>#N/A</v>
      </c>
      <c r="V731" s="166" t="e">
        <f>VLOOKUP(tbl2_2!A731,ishod_substance!A:AD,29,0)</f>
        <v>#N/A</v>
      </c>
      <c r="W731" s="166" t="e">
        <f>VLOOKUP(tbl2_2!A731,ishod_substance!A:AD,29,0)</f>
        <v>#N/A</v>
      </c>
      <c r="X731" s="4" t="e">
        <f>VLOOKUP(tbl2_2!A731,ishod_substance!A:AD,30,0)</f>
        <v>#N/A</v>
      </c>
      <c r="Y731" s="10" t="e">
        <f>VLOOKUP(tbl2_2!A731,ishod_substance!A:AD,7,0)</f>
        <v>#N/A</v>
      </c>
      <c r="Z731" s="9" t="e">
        <f>VLOOKUP(Y731,quide!$A$2:$B$1006,2,0)</f>
        <v>#N/A</v>
      </c>
      <c r="AA731" s="4" t="e">
        <f>VLOOKUP(Y731,quide!$A$2:$J$1006,10,0)</f>
        <v>#N/A</v>
      </c>
      <c r="AB731" s="50" t="e">
        <f>VLOOKUP(tbl2_2!A731,ishod_substance!A:AD,8,0)</f>
        <v>#N/A</v>
      </c>
      <c r="AC731" s="28" t="e">
        <f t="shared" si="12"/>
        <v>#N/A</v>
      </c>
      <c r="AD731" s="27" t="e">
        <f>VLOOKUP(tbl2_2!A731,ishod_substance!A:AD,9,0)</f>
        <v>#N/A</v>
      </c>
      <c r="AE731" s="8" t="e">
        <f>VLOOKUP(tbl2_2!A731,ishod_substance!A:AD,9,0)</f>
        <v>#N/A</v>
      </c>
      <c r="AF731" s="12"/>
    </row>
    <row r="732" spans="1:32" hidden="1" x14ac:dyDescent="0.25">
      <c r="A732">
        <v>724</v>
      </c>
      <c r="B732" s="85">
        <f>IFERROR(IF(OR(AND(ishod_substance!$O$1=3,OR(VLOOKUP('tbl2'!Y732,quide!A:G,7,0)=2,VLOOKUP('tbl2'!Y732,quide!A:G,7,0)=1)),AND(ishod_substance!$O$1=2,VLOOKUP('tbl2'!Y732,quide!A:I,9,0)=1)),1,0),0)</f>
        <v>0</v>
      </c>
      <c r="C732" s="5" t="e">
        <f>VLOOKUP(tbl2_2!A732,ishod_substance!A:P,2,0)</f>
        <v>#N/A</v>
      </c>
      <c r="D732" s="7" t="e">
        <f>VLOOKUP(tbl2_2!A732,ishod_substance!A:P,3,0)</f>
        <v>#N/A</v>
      </c>
      <c r="E732" s="5" t="e">
        <f>VLOOKUP(tbl2_2!A732,ishod_substance!A:P,11,0)</f>
        <v>#N/A</v>
      </c>
      <c r="F732" s="6" t="e">
        <f>VLOOKUP(tbl2_2!A732,ishod_substance!A:P,15,0)</f>
        <v>#N/A</v>
      </c>
      <c r="G732" s="6" t="e">
        <f>VLOOKUP(tbl2_2!A732,ishod_substance!A:P,12,0)&amp;"/"&amp;VLOOKUP(tbl2_2!A732,ishod_substance!A:P,14,0)</f>
        <v>#N/A</v>
      </c>
      <c r="H732" s="29" t="e">
        <f>VLOOKUP(tbl2_2!A732,ishod_substance!A:P,6,0)</f>
        <v>#N/A</v>
      </c>
      <c r="I732" s="10" t="e">
        <f>VLOOKUP(tbl2_2!A732,ishod_substance!A:P,15,0)</f>
        <v>#N/A</v>
      </c>
      <c r="J732" s="10" t="e">
        <f>VLOOKUP(tbl2_2!A732,ishod_substance!A:P,5,0)</f>
        <v>#N/A</v>
      </c>
      <c r="K732" s="84" t="e">
        <f>VLOOKUP(tbl2_2!A732,ishod_substance!A:Q,17,0)</f>
        <v>#N/A</v>
      </c>
      <c r="L732" s="84" t="e">
        <f>VLOOKUP(tbl2_2!A732,ishod_substance!A:R,18,0)</f>
        <v>#N/A</v>
      </c>
      <c r="M732" s="165" t="e">
        <f>VLOOKUP(tbl2_2!A732,ishod_substance!A:AD,28,0)</f>
        <v>#N/A</v>
      </c>
      <c r="N732" s="4" t="e">
        <f>VLOOKUP(tbl2_2!A732,ishod_substance!A:AD,20,0)</f>
        <v>#N/A</v>
      </c>
      <c r="O732" s="4" t="e">
        <f>VLOOKUP(tbl2_2!A732,ishod_substance!A:AD,21,0)</f>
        <v>#N/A</v>
      </c>
      <c r="P732" s="4" t="e">
        <f>VLOOKUP(tbl2_2!A732,ishod_substance!A:AD,22,0)</f>
        <v>#N/A</v>
      </c>
      <c r="Q732" s="4" t="e">
        <f>VLOOKUP(tbl2_2!A732,ishod_substance!A:AD,23,0)</f>
        <v>#N/A</v>
      </c>
      <c r="R732" s="4" t="e">
        <f>VLOOKUP(tbl2_2!A732,ishod_substance!A:AD,24,0)</f>
        <v>#N/A</v>
      </c>
      <c r="S732" s="4" t="e">
        <f>VLOOKUP(tbl2_2!A732,ishod_substance!A:AD,25,0)</f>
        <v>#N/A</v>
      </c>
      <c r="T732" s="4" t="e">
        <f>VLOOKUP(tbl2_2!A732,ishod_substance!A:AD,26,0)</f>
        <v>#N/A</v>
      </c>
      <c r="U732" s="4" t="e">
        <f>VLOOKUP(tbl2_2!A732,ishod_substance!A:AD,27,0)</f>
        <v>#N/A</v>
      </c>
      <c r="V732" s="166" t="e">
        <f>VLOOKUP(tbl2_2!A732,ishod_substance!A:AD,29,0)</f>
        <v>#N/A</v>
      </c>
      <c r="W732" s="166" t="e">
        <f>VLOOKUP(tbl2_2!A732,ishod_substance!A:AD,29,0)</f>
        <v>#N/A</v>
      </c>
      <c r="X732" s="4" t="e">
        <f>VLOOKUP(tbl2_2!A732,ishod_substance!A:AD,30,0)</f>
        <v>#N/A</v>
      </c>
      <c r="Y732" s="10" t="e">
        <f>VLOOKUP(tbl2_2!A732,ishod_substance!A:AD,7,0)</f>
        <v>#N/A</v>
      </c>
      <c r="Z732" s="9" t="e">
        <f>VLOOKUP(Y732,quide!$A$2:$B$1006,2,0)</f>
        <v>#N/A</v>
      </c>
      <c r="AA732" s="4" t="e">
        <f>VLOOKUP(Y732,quide!$A$2:$J$1006,10,0)</f>
        <v>#N/A</v>
      </c>
      <c r="AB732" s="50" t="e">
        <f>VLOOKUP(tbl2_2!A732,ishod_substance!A:AD,8,0)</f>
        <v>#N/A</v>
      </c>
      <c r="AC732" s="28" t="e">
        <f t="shared" si="12"/>
        <v>#N/A</v>
      </c>
      <c r="AD732" s="27" t="e">
        <f>VLOOKUP(tbl2_2!A732,ishod_substance!A:AD,9,0)</f>
        <v>#N/A</v>
      </c>
      <c r="AE732" s="8" t="e">
        <f>VLOOKUP(tbl2_2!A732,ishod_substance!A:AD,9,0)</f>
        <v>#N/A</v>
      </c>
      <c r="AF732" s="12"/>
    </row>
    <row r="733" spans="1:32" hidden="1" x14ac:dyDescent="0.25">
      <c r="A733">
        <v>725</v>
      </c>
      <c r="B733" s="85">
        <f>IFERROR(IF(OR(AND(ishod_substance!$O$1=3,OR(VLOOKUP('tbl2'!Y733,quide!A:G,7,0)=2,VLOOKUP('tbl2'!Y733,quide!A:G,7,0)=1)),AND(ishod_substance!$O$1=2,VLOOKUP('tbl2'!Y733,quide!A:I,9,0)=1)),1,0),0)</f>
        <v>0</v>
      </c>
      <c r="C733" s="5" t="e">
        <f>VLOOKUP(tbl2_2!A733,ishod_substance!A:P,2,0)</f>
        <v>#N/A</v>
      </c>
      <c r="D733" s="7" t="e">
        <f>VLOOKUP(tbl2_2!A733,ishod_substance!A:P,3,0)</f>
        <v>#N/A</v>
      </c>
      <c r="E733" s="5" t="e">
        <f>VLOOKUP(tbl2_2!A733,ishod_substance!A:P,11,0)</f>
        <v>#N/A</v>
      </c>
      <c r="F733" s="6" t="e">
        <f>VLOOKUP(tbl2_2!A733,ishod_substance!A:P,15,0)</f>
        <v>#N/A</v>
      </c>
      <c r="G733" s="6" t="e">
        <f>VLOOKUP(tbl2_2!A733,ishod_substance!A:P,12,0)&amp;"/"&amp;VLOOKUP(tbl2_2!A733,ishod_substance!A:P,14,0)</f>
        <v>#N/A</v>
      </c>
      <c r="H733" s="29" t="e">
        <f>VLOOKUP(tbl2_2!A733,ishod_substance!A:P,6,0)</f>
        <v>#N/A</v>
      </c>
      <c r="I733" s="10" t="e">
        <f>VLOOKUP(tbl2_2!A733,ishod_substance!A:P,15,0)</f>
        <v>#N/A</v>
      </c>
      <c r="J733" s="10" t="e">
        <f>VLOOKUP(tbl2_2!A733,ishod_substance!A:P,5,0)</f>
        <v>#N/A</v>
      </c>
      <c r="K733" s="84" t="e">
        <f>VLOOKUP(tbl2_2!A733,ishod_substance!A:Q,17,0)</f>
        <v>#N/A</v>
      </c>
      <c r="L733" s="84" t="e">
        <f>VLOOKUP(tbl2_2!A733,ishod_substance!A:R,18,0)</f>
        <v>#N/A</v>
      </c>
      <c r="M733" s="165" t="e">
        <f>VLOOKUP(tbl2_2!A733,ishod_substance!A:AD,28,0)</f>
        <v>#N/A</v>
      </c>
      <c r="N733" s="4" t="e">
        <f>VLOOKUP(tbl2_2!A733,ishod_substance!A:AD,20,0)</f>
        <v>#N/A</v>
      </c>
      <c r="O733" s="4" t="e">
        <f>VLOOKUP(tbl2_2!A733,ishod_substance!A:AD,21,0)</f>
        <v>#N/A</v>
      </c>
      <c r="P733" s="4" t="e">
        <f>VLOOKUP(tbl2_2!A733,ishod_substance!A:AD,22,0)</f>
        <v>#N/A</v>
      </c>
      <c r="Q733" s="4" t="e">
        <f>VLOOKUP(tbl2_2!A733,ishod_substance!A:AD,23,0)</f>
        <v>#N/A</v>
      </c>
      <c r="R733" s="4" t="e">
        <f>VLOOKUP(tbl2_2!A733,ishod_substance!A:AD,24,0)</f>
        <v>#N/A</v>
      </c>
      <c r="S733" s="4" t="e">
        <f>VLOOKUP(tbl2_2!A733,ishod_substance!A:AD,25,0)</f>
        <v>#N/A</v>
      </c>
      <c r="T733" s="4" t="e">
        <f>VLOOKUP(tbl2_2!A733,ishod_substance!A:AD,26,0)</f>
        <v>#N/A</v>
      </c>
      <c r="U733" s="4" t="e">
        <f>VLOOKUP(tbl2_2!A733,ishod_substance!A:AD,27,0)</f>
        <v>#N/A</v>
      </c>
      <c r="V733" s="166" t="e">
        <f>VLOOKUP(tbl2_2!A733,ishod_substance!A:AD,29,0)</f>
        <v>#N/A</v>
      </c>
      <c r="W733" s="166" t="e">
        <f>VLOOKUP(tbl2_2!A733,ishod_substance!A:AD,29,0)</f>
        <v>#N/A</v>
      </c>
      <c r="X733" s="4" t="e">
        <f>VLOOKUP(tbl2_2!A733,ishod_substance!A:AD,30,0)</f>
        <v>#N/A</v>
      </c>
      <c r="Y733" s="10" t="e">
        <f>VLOOKUP(tbl2_2!A733,ishod_substance!A:AD,7,0)</f>
        <v>#N/A</v>
      </c>
      <c r="Z733" s="9" t="e">
        <f>VLOOKUP(Y733,quide!$A$2:$B$1006,2,0)</f>
        <v>#N/A</v>
      </c>
      <c r="AA733" s="4" t="e">
        <f>VLOOKUP(Y733,quide!$A$2:$J$1006,10,0)</f>
        <v>#N/A</v>
      </c>
      <c r="AB733" s="50" t="e">
        <f>VLOOKUP(tbl2_2!A733,ishod_substance!A:AD,8,0)</f>
        <v>#N/A</v>
      </c>
      <c r="AC733" s="28" t="e">
        <f t="shared" si="12"/>
        <v>#N/A</v>
      </c>
      <c r="AD733" s="27" t="e">
        <f>VLOOKUP(tbl2_2!A733,ishod_substance!A:AD,9,0)</f>
        <v>#N/A</v>
      </c>
      <c r="AE733" s="8" t="e">
        <f>VLOOKUP(tbl2_2!A733,ishod_substance!A:AD,9,0)</f>
        <v>#N/A</v>
      </c>
      <c r="AF733" s="12"/>
    </row>
    <row r="734" spans="1:32" hidden="1" x14ac:dyDescent="0.25">
      <c r="A734">
        <v>726</v>
      </c>
      <c r="B734" s="85">
        <f>IFERROR(IF(OR(AND(ishod_substance!$O$1=3,OR(VLOOKUP('tbl2'!Y734,quide!A:G,7,0)=2,VLOOKUP('tbl2'!Y734,quide!A:G,7,0)=1)),AND(ishod_substance!$O$1=2,VLOOKUP('tbl2'!Y734,quide!A:I,9,0)=1)),1,0),0)</f>
        <v>0</v>
      </c>
      <c r="C734" s="5" t="e">
        <f>VLOOKUP(tbl2_2!A734,ishod_substance!A:P,2,0)</f>
        <v>#N/A</v>
      </c>
      <c r="D734" s="7" t="e">
        <f>VLOOKUP(tbl2_2!A734,ishod_substance!A:P,3,0)</f>
        <v>#N/A</v>
      </c>
      <c r="E734" s="5" t="e">
        <f>VLOOKUP(tbl2_2!A734,ishod_substance!A:P,11,0)</f>
        <v>#N/A</v>
      </c>
      <c r="F734" s="6" t="e">
        <f>VLOOKUP(tbl2_2!A734,ishod_substance!A:P,15,0)</f>
        <v>#N/A</v>
      </c>
      <c r="G734" s="6" t="e">
        <f>VLOOKUP(tbl2_2!A734,ishod_substance!A:P,12,0)&amp;"/"&amp;VLOOKUP(tbl2_2!A734,ishod_substance!A:P,14,0)</f>
        <v>#N/A</v>
      </c>
      <c r="H734" s="29" t="e">
        <f>VLOOKUP(tbl2_2!A734,ishod_substance!A:P,6,0)</f>
        <v>#N/A</v>
      </c>
      <c r="I734" s="10" t="e">
        <f>VLOOKUP(tbl2_2!A734,ishod_substance!A:P,15,0)</f>
        <v>#N/A</v>
      </c>
      <c r="J734" s="10" t="e">
        <f>VLOOKUP(tbl2_2!A734,ishod_substance!A:P,5,0)</f>
        <v>#N/A</v>
      </c>
      <c r="K734" s="84" t="e">
        <f>VLOOKUP(tbl2_2!A734,ishod_substance!A:Q,17,0)</f>
        <v>#N/A</v>
      </c>
      <c r="L734" s="84" t="e">
        <f>VLOOKUP(tbl2_2!A734,ishod_substance!A:R,18,0)</f>
        <v>#N/A</v>
      </c>
      <c r="M734" s="165" t="e">
        <f>VLOOKUP(tbl2_2!A734,ishod_substance!A:AD,28,0)</f>
        <v>#N/A</v>
      </c>
      <c r="N734" s="4" t="e">
        <f>VLOOKUP(tbl2_2!A734,ishod_substance!A:AD,20,0)</f>
        <v>#N/A</v>
      </c>
      <c r="O734" s="4" t="e">
        <f>VLOOKUP(tbl2_2!A734,ishod_substance!A:AD,21,0)</f>
        <v>#N/A</v>
      </c>
      <c r="P734" s="4" t="e">
        <f>VLOOKUP(tbl2_2!A734,ishod_substance!A:AD,22,0)</f>
        <v>#N/A</v>
      </c>
      <c r="Q734" s="4" t="e">
        <f>VLOOKUP(tbl2_2!A734,ishod_substance!A:AD,23,0)</f>
        <v>#N/A</v>
      </c>
      <c r="R734" s="4" t="e">
        <f>VLOOKUP(tbl2_2!A734,ishod_substance!A:AD,24,0)</f>
        <v>#N/A</v>
      </c>
      <c r="S734" s="4" t="e">
        <f>VLOOKUP(tbl2_2!A734,ishod_substance!A:AD,25,0)</f>
        <v>#N/A</v>
      </c>
      <c r="T734" s="4" t="e">
        <f>VLOOKUP(tbl2_2!A734,ishod_substance!A:AD,26,0)</f>
        <v>#N/A</v>
      </c>
      <c r="U734" s="4" t="e">
        <f>VLOOKUP(tbl2_2!A734,ishod_substance!A:AD,27,0)</f>
        <v>#N/A</v>
      </c>
      <c r="V734" s="166" t="e">
        <f>VLOOKUP(tbl2_2!A734,ishod_substance!A:AD,29,0)</f>
        <v>#N/A</v>
      </c>
      <c r="W734" s="166" t="e">
        <f>VLOOKUP(tbl2_2!A734,ishod_substance!A:AD,29,0)</f>
        <v>#N/A</v>
      </c>
      <c r="X734" s="4" t="e">
        <f>VLOOKUP(tbl2_2!A734,ishod_substance!A:AD,30,0)</f>
        <v>#N/A</v>
      </c>
      <c r="Y734" s="10" t="e">
        <f>VLOOKUP(tbl2_2!A734,ishod_substance!A:AD,7,0)</f>
        <v>#N/A</v>
      </c>
      <c r="Z734" s="9" t="e">
        <f>VLOOKUP(Y734,quide!$A$2:$B$1006,2,0)</f>
        <v>#N/A</v>
      </c>
      <c r="AA734" s="4" t="e">
        <f>VLOOKUP(Y734,quide!$A$2:$J$1006,10,0)</f>
        <v>#N/A</v>
      </c>
      <c r="AB734" s="50" t="e">
        <f>VLOOKUP(tbl2_2!A734,ishod_substance!A:AD,8,0)</f>
        <v>#N/A</v>
      </c>
      <c r="AC734" s="28" t="e">
        <f t="shared" si="12"/>
        <v>#N/A</v>
      </c>
      <c r="AD734" s="27" t="e">
        <f>VLOOKUP(tbl2_2!A734,ishod_substance!A:AD,9,0)</f>
        <v>#N/A</v>
      </c>
      <c r="AE734" s="8" t="e">
        <f>VLOOKUP(tbl2_2!A734,ishod_substance!A:AD,9,0)</f>
        <v>#N/A</v>
      </c>
      <c r="AF734" s="12"/>
    </row>
    <row r="735" spans="1:32" hidden="1" x14ac:dyDescent="0.25">
      <c r="A735">
        <v>727</v>
      </c>
      <c r="B735" s="85">
        <f>IFERROR(IF(OR(AND(ishod_substance!$O$1=3,OR(VLOOKUP('tbl2'!Y735,quide!A:G,7,0)=2,VLOOKUP('tbl2'!Y735,quide!A:G,7,0)=1)),AND(ishod_substance!$O$1=2,VLOOKUP('tbl2'!Y735,quide!A:I,9,0)=1)),1,0),0)</f>
        <v>0</v>
      </c>
      <c r="C735" s="5" t="e">
        <f>VLOOKUP(tbl2_2!A735,ishod_substance!A:P,2,0)</f>
        <v>#N/A</v>
      </c>
      <c r="D735" s="7" t="e">
        <f>VLOOKUP(tbl2_2!A735,ishod_substance!A:P,3,0)</f>
        <v>#N/A</v>
      </c>
      <c r="E735" s="5" t="e">
        <f>VLOOKUP(tbl2_2!A735,ishod_substance!A:P,11,0)</f>
        <v>#N/A</v>
      </c>
      <c r="F735" s="6" t="e">
        <f>VLOOKUP(tbl2_2!A735,ishod_substance!A:P,15,0)</f>
        <v>#N/A</v>
      </c>
      <c r="G735" s="6" t="e">
        <f>VLOOKUP(tbl2_2!A735,ishod_substance!A:P,12,0)&amp;"/"&amp;VLOOKUP(tbl2_2!A735,ishod_substance!A:P,14,0)</f>
        <v>#N/A</v>
      </c>
      <c r="H735" s="29" t="e">
        <f>VLOOKUP(tbl2_2!A735,ishod_substance!A:P,6,0)</f>
        <v>#N/A</v>
      </c>
      <c r="I735" s="10" t="e">
        <f>VLOOKUP(tbl2_2!A735,ishod_substance!A:P,15,0)</f>
        <v>#N/A</v>
      </c>
      <c r="J735" s="10" t="e">
        <f>VLOOKUP(tbl2_2!A735,ishod_substance!A:P,5,0)</f>
        <v>#N/A</v>
      </c>
      <c r="K735" s="84" t="e">
        <f>VLOOKUP(tbl2_2!A735,ishod_substance!A:Q,17,0)</f>
        <v>#N/A</v>
      </c>
      <c r="L735" s="84" t="e">
        <f>VLOOKUP(tbl2_2!A735,ishod_substance!A:R,18,0)</f>
        <v>#N/A</v>
      </c>
      <c r="M735" s="165" t="e">
        <f>VLOOKUP(tbl2_2!A735,ishod_substance!A:AD,28,0)</f>
        <v>#N/A</v>
      </c>
      <c r="N735" s="4" t="e">
        <f>VLOOKUP(tbl2_2!A735,ishod_substance!A:AD,20,0)</f>
        <v>#N/A</v>
      </c>
      <c r="O735" s="4" t="e">
        <f>VLOOKUP(tbl2_2!A735,ishod_substance!A:AD,21,0)</f>
        <v>#N/A</v>
      </c>
      <c r="P735" s="4" t="e">
        <f>VLOOKUP(tbl2_2!A735,ishod_substance!A:AD,22,0)</f>
        <v>#N/A</v>
      </c>
      <c r="Q735" s="4" t="e">
        <f>VLOOKUP(tbl2_2!A735,ishod_substance!A:AD,23,0)</f>
        <v>#N/A</v>
      </c>
      <c r="R735" s="4" t="e">
        <f>VLOOKUP(tbl2_2!A735,ishod_substance!A:AD,24,0)</f>
        <v>#N/A</v>
      </c>
      <c r="S735" s="4" t="e">
        <f>VLOOKUP(tbl2_2!A735,ishod_substance!A:AD,25,0)</f>
        <v>#N/A</v>
      </c>
      <c r="T735" s="4" t="e">
        <f>VLOOKUP(tbl2_2!A735,ishod_substance!A:AD,26,0)</f>
        <v>#N/A</v>
      </c>
      <c r="U735" s="4" t="e">
        <f>VLOOKUP(tbl2_2!A735,ishod_substance!A:AD,27,0)</f>
        <v>#N/A</v>
      </c>
      <c r="V735" s="166" t="e">
        <f>VLOOKUP(tbl2_2!A735,ishod_substance!A:AD,29,0)</f>
        <v>#N/A</v>
      </c>
      <c r="W735" s="166" t="e">
        <f>VLOOKUP(tbl2_2!A735,ishod_substance!A:AD,29,0)</f>
        <v>#N/A</v>
      </c>
      <c r="X735" s="4" t="e">
        <f>VLOOKUP(tbl2_2!A735,ishod_substance!A:AD,30,0)</f>
        <v>#N/A</v>
      </c>
      <c r="Y735" s="10" t="e">
        <f>VLOOKUP(tbl2_2!A735,ishod_substance!A:AD,7,0)</f>
        <v>#N/A</v>
      </c>
      <c r="Z735" s="9" t="e">
        <f>VLOOKUP(Y735,quide!$A$2:$B$1006,2,0)</f>
        <v>#N/A</v>
      </c>
      <c r="AA735" s="4" t="e">
        <f>VLOOKUP(Y735,quide!$A$2:$J$1006,10,0)</f>
        <v>#N/A</v>
      </c>
      <c r="AB735" s="50" t="e">
        <f>VLOOKUP(tbl2_2!A735,ishod_substance!A:AD,8,0)</f>
        <v>#N/A</v>
      </c>
      <c r="AC735" s="28" t="e">
        <f t="shared" si="12"/>
        <v>#N/A</v>
      </c>
      <c r="AD735" s="27" t="e">
        <f>VLOOKUP(tbl2_2!A735,ishod_substance!A:AD,9,0)</f>
        <v>#N/A</v>
      </c>
      <c r="AE735" s="8" t="e">
        <f>VLOOKUP(tbl2_2!A735,ishod_substance!A:AD,9,0)</f>
        <v>#N/A</v>
      </c>
      <c r="AF735" s="12"/>
    </row>
    <row r="736" spans="1:32" hidden="1" x14ac:dyDescent="0.25">
      <c r="A736">
        <v>728</v>
      </c>
      <c r="B736" s="85">
        <f>IFERROR(IF(OR(AND(ishod_substance!$O$1=3,OR(VLOOKUP('tbl2'!Y736,quide!A:G,7,0)=2,VLOOKUP('tbl2'!Y736,quide!A:G,7,0)=1)),AND(ishod_substance!$O$1=2,VLOOKUP('tbl2'!Y736,quide!A:I,9,0)=1)),1,0),0)</f>
        <v>0</v>
      </c>
      <c r="C736" s="5" t="e">
        <f>VLOOKUP(tbl2_2!A736,ishod_substance!A:P,2,0)</f>
        <v>#N/A</v>
      </c>
      <c r="D736" s="7" t="e">
        <f>VLOOKUP(tbl2_2!A736,ishod_substance!A:P,3,0)</f>
        <v>#N/A</v>
      </c>
      <c r="E736" s="5" t="e">
        <f>VLOOKUP(tbl2_2!A736,ishod_substance!A:P,11,0)</f>
        <v>#N/A</v>
      </c>
      <c r="F736" s="6" t="e">
        <f>VLOOKUP(tbl2_2!A736,ishod_substance!A:P,15,0)</f>
        <v>#N/A</v>
      </c>
      <c r="G736" s="6" t="e">
        <f>VLOOKUP(tbl2_2!A736,ishod_substance!A:P,12,0)&amp;"/"&amp;VLOOKUP(tbl2_2!A736,ishod_substance!A:P,14,0)</f>
        <v>#N/A</v>
      </c>
      <c r="H736" s="29" t="e">
        <f>VLOOKUP(tbl2_2!A736,ishod_substance!A:P,6,0)</f>
        <v>#N/A</v>
      </c>
      <c r="I736" s="10" t="e">
        <f>VLOOKUP(tbl2_2!A736,ishod_substance!A:P,15,0)</f>
        <v>#N/A</v>
      </c>
      <c r="J736" s="10" t="e">
        <f>VLOOKUP(tbl2_2!A736,ishod_substance!A:P,5,0)</f>
        <v>#N/A</v>
      </c>
      <c r="K736" s="84" t="e">
        <f>VLOOKUP(tbl2_2!A736,ishod_substance!A:Q,17,0)</f>
        <v>#N/A</v>
      </c>
      <c r="L736" s="84" t="e">
        <f>VLOOKUP(tbl2_2!A736,ishod_substance!A:R,18,0)</f>
        <v>#N/A</v>
      </c>
      <c r="M736" s="165" t="e">
        <f>VLOOKUP(tbl2_2!A736,ishod_substance!A:AD,28,0)</f>
        <v>#N/A</v>
      </c>
      <c r="N736" s="4" t="e">
        <f>VLOOKUP(tbl2_2!A736,ishod_substance!A:AD,20,0)</f>
        <v>#N/A</v>
      </c>
      <c r="O736" s="4" t="e">
        <f>VLOOKUP(tbl2_2!A736,ishod_substance!A:AD,21,0)</f>
        <v>#N/A</v>
      </c>
      <c r="P736" s="4" t="e">
        <f>VLOOKUP(tbl2_2!A736,ishod_substance!A:AD,22,0)</f>
        <v>#N/A</v>
      </c>
      <c r="Q736" s="4" t="e">
        <f>VLOOKUP(tbl2_2!A736,ishod_substance!A:AD,23,0)</f>
        <v>#N/A</v>
      </c>
      <c r="R736" s="4" t="e">
        <f>VLOOKUP(tbl2_2!A736,ishod_substance!A:AD,24,0)</f>
        <v>#N/A</v>
      </c>
      <c r="S736" s="4" t="e">
        <f>VLOOKUP(tbl2_2!A736,ishod_substance!A:AD,25,0)</f>
        <v>#N/A</v>
      </c>
      <c r="T736" s="4" t="e">
        <f>VLOOKUP(tbl2_2!A736,ishod_substance!A:AD,26,0)</f>
        <v>#N/A</v>
      </c>
      <c r="U736" s="4" t="e">
        <f>VLOOKUP(tbl2_2!A736,ishod_substance!A:AD,27,0)</f>
        <v>#N/A</v>
      </c>
      <c r="V736" s="166" t="e">
        <f>VLOOKUP(tbl2_2!A736,ishod_substance!A:AD,29,0)</f>
        <v>#N/A</v>
      </c>
      <c r="W736" s="166" t="e">
        <f>VLOOKUP(tbl2_2!A736,ishod_substance!A:AD,29,0)</f>
        <v>#N/A</v>
      </c>
      <c r="X736" s="4" t="e">
        <f>VLOOKUP(tbl2_2!A736,ishod_substance!A:AD,30,0)</f>
        <v>#N/A</v>
      </c>
      <c r="Y736" s="10" t="e">
        <f>VLOOKUP(tbl2_2!A736,ishod_substance!A:AD,7,0)</f>
        <v>#N/A</v>
      </c>
      <c r="Z736" s="9" t="e">
        <f>VLOOKUP(Y736,quide!$A$2:$B$1006,2,0)</f>
        <v>#N/A</v>
      </c>
      <c r="AA736" s="4" t="e">
        <f>VLOOKUP(Y736,quide!$A$2:$J$1006,10,0)</f>
        <v>#N/A</v>
      </c>
      <c r="AB736" s="50" t="e">
        <f>VLOOKUP(tbl2_2!A736,ishod_substance!A:AD,8,0)</f>
        <v>#N/A</v>
      </c>
      <c r="AC736" s="28" t="e">
        <f t="shared" si="12"/>
        <v>#N/A</v>
      </c>
      <c r="AD736" s="27" t="e">
        <f>VLOOKUP(tbl2_2!A736,ishod_substance!A:AD,9,0)</f>
        <v>#N/A</v>
      </c>
      <c r="AE736" s="8" t="e">
        <f>VLOOKUP(tbl2_2!A736,ishod_substance!A:AD,9,0)</f>
        <v>#N/A</v>
      </c>
      <c r="AF736" s="12"/>
    </row>
    <row r="737" spans="1:32" hidden="1" x14ac:dyDescent="0.25">
      <c r="A737">
        <v>729</v>
      </c>
      <c r="B737" s="85">
        <f>IFERROR(IF(OR(AND(ishod_substance!$O$1=3,OR(VLOOKUP('tbl2'!Y737,quide!A:G,7,0)=2,VLOOKUP('tbl2'!Y737,quide!A:G,7,0)=1)),AND(ishod_substance!$O$1=2,VLOOKUP('tbl2'!Y737,quide!A:I,9,0)=1)),1,0),0)</f>
        <v>0</v>
      </c>
      <c r="C737" s="5" t="e">
        <f>VLOOKUP(tbl2_2!A737,ishod_substance!A:P,2,0)</f>
        <v>#N/A</v>
      </c>
      <c r="D737" s="7" t="e">
        <f>VLOOKUP(tbl2_2!A737,ishod_substance!A:P,3,0)</f>
        <v>#N/A</v>
      </c>
      <c r="E737" s="5" t="e">
        <f>VLOOKUP(tbl2_2!A737,ishod_substance!A:P,11,0)</f>
        <v>#N/A</v>
      </c>
      <c r="F737" s="6" t="e">
        <f>VLOOKUP(tbl2_2!A737,ishod_substance!A:P,15,0)</f>
        <v>#N/A</v>
      </c>
      <c r="G737" s="6" t="e">
        <f>VLOOKUP(tbl2_2!A737,ishod_substance!A:P,12,0)&amp;"/"&amp;VLOOKUP(tbl2_2!A737,ishod_substance!A:P,14,0)</f>
        <v>#N/A</v>
      </c>
      <c r="H737" s="29" t="e">
        <f>VLOOKUP(tbl2_2!A737,ishod_substance!A:P,6,0)</f>
        <v>#N/A</v>
      </c>
      <c r="I737" s="10" t="e">
        <f>VLOOKUP(tbl2_2!A737,ishod_substance!A:P,15,0)</f>
        <v>#N/A</v>
      </c>
      <c r="J737" s="10" t="e">
        <f>VLOOKUP(tbl2_2!A737,ishod_substance!A:P,5,0)</f>
        <v>#N/A</v>
      </c>
      <c r="K737" s="84" t="e">
        <f>VLOOKUP(tbl2_2!A737,ishod_substance!A:Q,17,0)</f>
        <v>#N/A</v>
      </c>
      <c r="L737" s="84" t="e">
        <f>VLOOKUP(tbl2_2!A737,ishod_substance!A:R,18,0)</f>
        <v>#N/A</v>
      </c>
      <c r="M737" s="165" t="e">
        <f>VLOOKUP(tbl2_2!A737,ishod_substance!A:AD,28,0)</f>
        <v>#N/A</v>
      </c>
      <c r="N737" s="4" t="e">
        <f>VLOOKUP(tbl2_2!A737,ishod_substance!A:AD,20,0)</f>
        <v>#N/A</v>
      </c>
      <c r="O737" s="4" t="e">
        <f>VLOOKUP(tbl2_2!A737,ishod_substance!A:AD,21,0)</f>
        <v>#N/A</v>
      </c>
      <c r="P737" s="4" t="e">
        <f>VLOOKUP(tbl2_2!A737,ishod_substance!A:AD,22,0)</f>
        <v>#N/A</v>
      </c>
      <c r="Q737" s="4" t="e">
        <f>VLOOKUP(tbl2_2!A737,ishod_substance!A:AD,23,0)</f>
        <v>#N/A</v>
      </c>
      <c r="R737" s="4" t="e">
        <f>VLOOKUP(tbl2_2!A737,ishod_substance!A:AD,24,0)</f>
        <v>#N/A</v>
      </c>
      <c r="S737" s="4" t="e">
        <f>VLOOKUP(tbl2_2!A737,ishod_substance!A:AD,25,0)</f>
        <v>#N/A</v>
      </c>
      <c r="T737" s="4" t="e">
        <f>VLOOKUP(tbl2_2!A737,ishod_substance!A:AD,26,0)</f>
        <v>#N/A</v>
      </c>
      <c r="U737" s="4" t="e">
        <f>VLOOKUP(tbl2_2!A737,ishod_substance!A:AD,27,0)</f>
        <v>#N/A</v>
      </c>
      <c r="V737" s="166" t="e">
        <f>VLOOKUP(tbl2_2!A737,ishod_substance!A:AD,29,0)</f>
        <v>#N/A</v>
      </c>
      <c r="W737" s="166" t="e">
        <f>VLOOKUP(tbl2_2!A737,ishod_substance!A:AD,29,0)</f>
        <v>#N/A</v>
      </c>
      <c r="X737" s="4" t="e">
        <f>VLOOKUP(tbl2_2!A737,ishod_substance!A:AD,30,0)</f>
        <v>#N/A</v>
      </c>
      <c r="Y737" s="10" t="e">
        <f>VLOOKUP(tbl2_2!A737,ishod_substance!A:AD,7,0)</f>
        <v>#N/A</v>
      </c>
      <c r="Z737" s="9" t="e">
        <f>VLOOKUP(Y737,quide!$A$2:$B$1006,2,0)</f>
        <v>#N/A</v>
      </c>
      <c r="AA737" s="4" t="e">
        <f>VLOOKUP(Y737,quide!$A$2:$J$1006,10,0)</f>
        <v>#N/A</v>
      </c>
      <c r="AB737" s="50" t="e">
        <f>VLOOKUP(tbl2_2!A737,ishod_substance!A:AD,8,0)</f>
        <v>#N/A</v>
      </c>
      <c r="AC737" s="28" t="e">
        <f t="shared" si="12"/>
        <v>#N/A</v>
      </c>
      <c r="AD737" s="27" t="e">
        <f>VLOOKUP(tbl2_2!A737,ishod_substance!A:AD,9,0)</f>
        <v>#N/A</v>
      </c>
      <c r="AE737" s="8" t="e">
        <f>VLOOKUP(tbl2_2!A737,ishod_substance!A:AD,9,0)</f>
        <v>#N/A</v>
      </c>
      <c r="AF737" s="12"/>
    </row>
    <row r="738" spans="1:32" hidden="1" x14ac:dyDescent="0.25">
      <c r="A738">
        <v>730</v>
      </c>
      <c r="B738" s="85">
        <f>IFERROR(IF(OR(AND(ishod_substance!$O$1=3,OR(VLOOKUP('tbl2'!Y738,quide!A:G,7,0)=2,VLOOKUP('tbl2'!Y738,quide!A:G,7,0)=1)),AND(ishod_substance!$O$1=2,VLOOKUP('tbl2'!Y738,quide!A:I,9,0)=1)),1,0),0)</f>
        <v>0</v>
      </c>
      <c r="C738" s="5" t="e">
        <f>VLOOKUP(tbl2_2!A738,ishod_substance!A:P,2,0)</f>
        <v>#N/A</v>
      </c>
      <c r="D738" s="7" t="e">
        <f>VLOOKUP(tbl2_2!A738,ishod_substance!A:P,3,0)</f>
        <v>#N/A</v>
      </c>
      <c r="E738" s="5" t="e">
        <f>VLOOKUP(tbl2_2!A738,ishod_substance!A:P,11,0)</f>
        <v>#N/A</v>
      </c>
      <c r="F738" s="6" t="e">
        <f>VLOOKUP(tbl2_2!A738,ishod_substance!A:P,15,0)</f>
        <v>#N/A</v>
      </c>
      <c r="G738" s="6" t="e">
        <f>VLOOKUP(tbl2_2!A738,ishod_substance!A:P,12,0)&amp;"/"&amp;VLOOKUP(tbl2_2!A738,ishod_substance!A:P,14,0)</f>
        <v>#N/A</v>
      </c>
      <c r="H738" s="29" t="e">
        <f>VLOOKUP(tbl2_2!A738,ishod_substance!A:P,6,0)</f>
        <v>#N/A</v>
      </c>
      <c r="I738" s="10" t="e">
        <f>VLOOKUP(tbl2_2!A738,ishod_substance!A:P,15,0)</f>
        <v>#N/A</v>
      </c>
      <c r="J738" s="10" t="e">
        <f>VLOOKUP(tbl2_2!A738,ishod_substance!A:P,5,0)</f>
        <v>#N/A</v>
      </c>
      <c r="K738" s="84" t="e">
        <f>VLOOKUP(tbl2_2!A738,ishod_substance!A:Q,17,0)</f>
        <v>#N/A</v>
      </c>
      <c r="L738" s="84" t="e">
        <f>VLOOKUP(tbl2_2!A738,ishod_substance!A:R,18,0)</f>
        <v>#N/A</v>
      </c>
      <c r="M738" s="165" t="e">
        <f>VLOOKUP(tbl2_2!A738,ishod_substance!A:AD,28,0)</f>
        <v>#N/A</v>
      </c>
      <c r="N738" s="4" t="e">
        <f>VLOOKUP(tbl2_2!A738,ishod_substance!A:AD,20,0)</f>
        <v>#N/A</v>
      </c>
      <c r="O738" s="4" t="e">
        <f>VLOOKUP(tbl2_2!A738,ishod_substance!A:AD,21,0)</f>
        <v>#N/A</v>
      </c>
      <c r="P738" s="4" t="e">
        <f>VLOOKUP(tbl2_2!A738,ishod_substance!A:AD,22,0)</f>
        <v>#N/A</v>
      </c>
      <c r="Q738" s="4" t="e">
        <f>VLOOKUP(tbl2_2!A738,ishod_substance!A:AD,23,0)</f>
        <v>#N/A</v>
      </c>
      <c r="R738" s="4" t="e">
        <f>VLOOKUP(tbl2_2!A738,ishod_substance!A:AD,24,0)</f>
        <v>#N/A</v>
      </c>
      <c r="S738" s="4" t="e">
        <f>VLOOKUP(tbl2_2!A738,ishod_substance!A:AD,25,0)</f>
        <v>#N/A</v>
      </c>
      <c r="T738" s="4" t="e">
        <f>VLOOKUP(tbl2_2!A738,ishod_substance!A:AD,26,0)</f>
        <v>#N/A</v>
      </c>
      <c r="U738" s="4" t="e">
        <f>VLOOKUP(tbl2_2!A738,ishod_substance!A:AD,27,0)</f>
        <v>#N/A</v>
      </c>
      <c r="V738" s="166" t="e">
        <f>VLOOKUP(tbl2_2!A738,ishod_substance!A:AD,29,0)</f>
        <v>#N/A</v>
      </c>
      <c r="W738" s="166" t="e">
        <f>VLOOKUP(tbl2_2!A738,ishod_substance!A:AD,29,0)</f>
        <v>#N/A</v>
      </c>
      <c r="X738" s="4" t="e">
        <f>VLOOKUP(tbl2_2!A738,ishod_substance!A:AD,30,0)</f>
        <v>#N/A</v>
      </c>
      <c r="Y738" s="10" t="e">
        <f>VLOOKUP(tbl2_2!A738,ishod_substance!A:AD,7,0)</f>
        <v>#N/A</v>
      </c>
      <c r="Z738" s="9" t="e">
        <f>VLOOKUP(Y738,quide!$A$2:$B$1006,2,0)</f>
        <v>#N/A</v>
      </c>
      <c r="AA738" s="4" t="e">
        <f>VLOOKUP(Y738,quide!$A$2:$J$1006,10,0)</f>
        <v>#N/A</v>
      </c>
      <c r="AB738" s="50" t="e">
        <f>VLOOKUP(tbl2_2!A738,ishod_substance!A:AD,8,0)</f>
        <v>#N/A</v>
      </c>
      <c r="AC738" s="28" t="e">
        <f t="shared" si="12"/>
        <v>#N/A</v>
      </c>
      <c r="AD738" s="27" t="e">
        <f>VLOOKUP(tbl2_2!A738,ishod_substance!A:AD,9,0)</f>
        <v>#N/A</v>
      </c>
      <c r="AE738" s="8" t="e">
        <f>VLOOKUP(tbl2_2!A738,ishod_substance!A:AD,9,0)</f>
        <v>#N/A</v>
      </c>
      <c r="AF738" s="12"/>
    </row>
    <row r="739" spans="1:32" hidden="1" x14ac:dyDescent="0.25">
      <c r="A739">
        <v>731</v>
      </c>
      <c r="B739" s="85">
        <f>IFERROR(IF(OR(AND(ishod_substance!$O$1=3,OR(VLOOKUP('tbl2'!Y739,quide!A:G,7,0)=2,VLOOKUP('tbl2'!Y739,quide!A:G,7,0)=1)),AND(ishod_substance!$O$1=2,VLOOKUP('tbl2'!Y739,quide!A:I,9,0)=1)),1,0),0)</f>
        <v>0</v>
      </c>
      <c r="C739" s="5" t="e">
        <f>VLOOKUP(tbl2_2!A739,ishod_substance!A:P,2,0)</f>
        <v>#N/A</v>
      </c>
      <c r="D739" s="7" t="e">
        <f>VLOOKUP(tbl2_2!A739,ishod_substance!A:P,3,0)</f>
        <v>#N/A</v>
      </c>
      <c r="E739" s="5" t="e">
        <f>VLOOKUP(tbl2_2!A739,ishod_substance!A:P,11,0)</f>
        <v>#N/A</v>
      </c>
      <c r="F739" s="6" t="e">
        <f>VLOOKUP(tbl2_2!A739,ishod_substance!A:P,15,0)</f>
        <v>#N/A</v>
      </c>
      <c r="G739" s="6" t="e">
        <f>VLOOKUP(tbl2_2!A739,ishod_substance!A:P,12,0)&amp;"/"&amp;VLOOKUP(tbl2_2!A739,ishod_substance!A:P,14,0)</f>
        <v>#N/A</v>
      </c>
      <c r="H739" s="29" t="e">
        <f>VLOOKUP(tbl2_2!A739,ishod_substance!A:P,6,0)</f>
        <v>#N/A</v>
      </c>
      <c r="I739" s="10" t="e">
        <f>VLOOKUP(tbl2_2!A739,ishod_substance!A:P,15,0)</f>
        <v>#N/A</v>
      </c>
      <c r="J739" s="10" t="e">
        <f>VLOOKUP(tbl2_2!A739,ishod_substance!A:P,5,0)</f>
        <v>#N/A</v>
      </c>
      <c r="K739" s="84" t="e">
        <f>VLOOKUP(tbl2_2!A739,ishod_substance!A:Q,17,0)</f>
        <v>#N/A</v>
      </c>
      <c r="L739" s="84" t="e">
        <f>VLOOKUP(tbl2_2!A739,ishod_substance!A:R,18,0)</f>
        <v>#N/A</v>
      </c>
      <c r="M739" s="165" t="e">
        <f>VLOOKUP(tbl2_2!A739,ishod_substance!A:AD,28,0)</f>
        <v>#N/A</v>
      </c>
      <c r="N739" s="4" t="e">
        <f>VLOOKUP(tbl2_2!A739,ishod_substance!A:AD,20,0)</f>
        <v>#N/A</v>
      </c>
      <c r="O739" s="4" t="e">
        <f>VLOOKUP(tbl2_2!A739,ishod_substance!A:AD,21,0)</f>
        <v>#N/A</v>
      </c>
      <c r="P739" s="4" t="e">
        <f>VLOOKUP(tbl2_2!A739,ishod_substance!A:AD,22,0)</f>
        <v>#N/A</v>
      </c>
      <c r="Q739" s="4" t="e">
        <f>VLOOKUP(tbl2_2!A739,ishod_substance!A:AD,23,0)</f>
        <v>#N/A</v>
      </c>
      <c r="R739" s="4" t="e">
        <f>VLOOKUP(tbl2_2!A739,ishod_substance!A:AD,24,0)</f>
        <v>#N/A</v>
      </c>
      <c r="S739" s="4" t="e">
        <f>VLOOKUP(tbl2_2!A739,ishod_substance!A:AD,25,0)</f>
        <v>#N/A</v>
      </c>
      <c r="T739" s="4" t="e">
        <f>VLOOKUP(tbl2_2!A739,ishod_substance!A:AD,26,0)</f>
        <v>#N/A</v>
      </c>
      <c r="U739" s="4" t="e">
        <f>VLOOKUP(tbl2_2!A739,ishod_substance!A:AD,27,0)</f>
        <v>#N/A</v>
      </c>
      <c r="V739" s="166" t="e">
        <f>VLOOKUP(tbl2_2!A739,ishod_substance!A:AD,29,0)</f>
        <v>#N/A</v>
      </c>
      <c r="W739" s="166" t="e">
        <f>VLOOKUP(tbl2_2!A739,ishod_substance!A:AD,29,0)</f>
        <v>#N/A</v>
      </c>
      <c r="X739" s="4" t="e">
        <f>VLOOKUP(tbl2_2!A739,ishod_substance!A:AD,30,0)</f>
        <v>#N/A</v>
      </c>
      <c r="Y739" s="10" t="e">
        <f>VLOOKUP(tbl2_2!A739,ishod_substance!A:AD,7,0)</f>
        <v>#N/A</v>
      </c>
      <c r="Z739" s="9" t="e">
        <f>VLOOKUP(Y739,quide!$A$2:$B$1006,2,0)</f>
        <v>#N/A</v>
      </c>
      <c r="AA739" s="4" t="e">
        <f>VLOOKUP(Y739,quide!$A$2:$J$1006,10,0)</f>
        <v>#N/A</v>
      </c>
      <c r="AB739" s="50" t="e">
        <f>VLOOKUP(tbl2_2!A739,ishod_substance!A:AD,8,0)</f>
        <v>#N/A</v>
      </c>
      <c r="AC739" s="28" t="e">
        <f t="shared" si="12"/>
        <v>#N/A</v>
      </c>
      <c r="AD739" s="27" t="e">
        <f>VLOOKUP(tbl2_2!A739,ishod_substance!A:AD,9,0)</f>
        <v>#N/A</v>
      </c>
      <c r="AE739" s="8" t="e">
        <f>VLOOKUP(tbl2_2!A739,ishod_substance!A:AD,9,0)</f>
        <v>#N/A</v>
      </c>
      <c r="AF739" s="12"/>
    </row>
    <row r="740" spans="1:32" hidden="1" x14ac:dyDescent="0.25">
      <c r="A740">
        <v>732</v>
      </c>
      <c r="B740" s="85">
        <f>IFERROR(IF(OR(AND(ishod_substance!$O$1=3,OR(VLOOKUP('tbl2'!Y740,quide!A:G,7,0)=2,VLOOKUP('tbl2'!Y740,quide!A:G,7,0)=1)),AND(ishod_substance!$O$1=2,VLOOKUP('tbl2'!Y740,quide!A:I,9,0)=1)),1,0),0)</f>
        <v>0</v>
      </c>
      <c r="C740" s="5" t="e">
        <f>VLOOKUP(tbl2_2!A740,ishod_substance!A:P,2,0)</f>
        <v>#N/A</v>
      </c>
      <c r="D740" s="7" t="e">
        <f>VLOOKUP(tbl2_2!A740,ishod_substance!A:P,3,0)</f>
        <v>#N/A</v>
      </c>
      <c r="E740" s="5" t="e">
        <f>VLOOKUP(tbl2_2!A740,ishod_substance!A:P,11,0)</f>
        <v>#N/A</v>
      </c>
      <c r="F740" s="6" t="e">
        <f>VLOOKUP(tbl2_2!A740,ishod_substance!A:P,15,0)</f>
        <v>#N/A</v>
      </c>
      <c r="G740" s="6" t="e">
        <f>VLOOKUP(tbl2_2!A740,ishod_substance!A:P,12,0)&amp;"/"&amp;VLOOKUP(tbl2_2!A740,ishod_substance!A:P,14,0)</f>
        <v>#N/A</v>
      </c>
      <c r="H740" s="29" t="e">
        <f>VLOOKUP(tbl2_2!A740,ishod_substance!A:P,6,0)</f>
        <v>#N/A</v>
      </c>
      <c r="I740" s="10" t="e">
        <f>VLOOKUP(tbl2_2!A740,ishod_substance!A:P,15,0)</f>
        <v>#N/A</v>
      </c>
      <c r="J740" s="10" t="e">
        <f>VLOOKUP(tbl2_2!A740,ishod_substance!A:P,5,0)</f>
        <v>#N/A</v>
      </c>
      <c r="K740" s="84" t="e">
        <f>VLOOKUP(tbl2_2!A740,ishod_substance!A:Q,17,0)</f>
        <v>#N/A</v>
      </c>
      <c r="L740" s="84" t="e">
        <f>VLOOKUP(tbl2_2!A740,ishod_substance!A:R,18,0)</f>
        <v>#N/A</v>
      </c>
      <c r="M740" s="165" t="e">
        <f>VLOOKUP(tbl2_2!A740,ishod_substance!A:AD,28,0)</f>
        <v>#N/A</v>
      </c>
      <c r="N740" s="4" t="e">
        <f>VLOOKUP(tbl2_2!A740,ishod_substance!A:AD,20,0)</f>
        <v>#N/A</v>
      </c>
      <c r="O740" s="4" t="e">
        <f>VLOOKUP(tbl2_2!A740,ishod_substance!A:AD,21,0)</f>
        <v>#N/A</v>
      </c>
      <c r="P740" s="4" t="e">
        <f>VLOOKUP(tbl2_2!A740,ishod_substance!A:AD,22,0)</f>
        <v>#N/A</v>
      </c>
      <c r="Q740" s="4" t="e">
        <f>VLOOKUP(tbl2_2!A740,ishod_substance!A:AD,23,0)</f>
        <v>#N/A</v>
      </c>
      <c r="R740" s="4" t="e">
        <f>VLOOKUP(tbl2_2!A740,ishod_substance!A:AD,24,0)</f>
        <v>#N/A</v>
      </c>
      <c r="S740" s="4" t="e">
        <f>VLOOKUP(tbl2_2!A740,ishod_substance!A:AD,25,0)</f>
        <v>#N/A</v>
      </c>
      <c r="T740" s="4" t="e">
        <f>VLOOKUP(tbl2_2!A740,ishod_substance!A:AD,26,0)</f>
        <v>#N/A</v>
      </c>
      <c r="U740" s="4" t="e">
        <f>VLOOKUP(tbl2_2!A740,ishod_substance!A:AD,27,0)</f>
        <v>#N/A</v>
      </c>
      <c r="V740" s="166" t="e">
        <f>VLOOKUP(tbl2_2!A740,ishod_substance!A:AD,29,0)</f>
        <v>#N/A</v>
      </c>
      <c r="W740" s="166" t="e">
        <f>VLOOKUP(tbl2_2!A740,ishod_substance!A:AD,29,0)</f>
        <v>#N/A</v>
      </c>
      <c r="X740" s="4" t="e">
        <f>VLOOKUP(tbl2_2!A740,ishod_substance!A:AD,30,0)</f>
        <v>#N/A</v>
      </c>
      <c r="Y740" s="10" t="e">
        <f>VLOOKUP(tbl2_2!A740,ishod_substance!A:AD,7,0)</f>
        <v>#N/A</v>
      </c>
      <c r="Z740" s="9" t="e">
        <f>VLOOKUP(Y740,quide!$A$2:$B$1006,2,0)</f>
        <v>#N/A</v>
      </c>
      <c r="AA740" s="4" t="e">
        <f>VLOOKUP(Y740,quide!$A$2:$J$1006,10,0)</f>
        <v>#N/A</v>
      </c>
      <c r="AB740" s="50" t="e">
        <f>VLOOKUP(tbl2_2!A740,ishod_substance!A:AD,8,0)</f>
        <v>#N/A</v>
      </c>
      <c r="AC740" s="28" t="e">
        <f t="shared" si="12"/>
        <v>#N/A</v>
      </c>
      <c r="AD740" s="27" t="e">
        <f>VLOOKUP(tbl2_2!A740,ishod_substance!A:AD,9,0)</f>
        <v>#N/A</v>
      </c>
      <c r="AE740" s="8" t="e">
        <f>VLOOKUP(tbl2_2!A740,ishod_substance!A:AD,9,0)</f>
        <v>#N/A</v>
      </c>
      <c r="AF740" s="12"/>
    </row>
    <row r="741" spans="1:32" hidden="1" x14ac:dyDescent="0.25">
      <c r="A741">
        <v>733</v>
      </c>
      <c r="B741" s="85">
        <f>IFERROR(IF(OR(AND(ishod_substance!$O$1=3,OR(VLOOKUP('tbl2'!Y741,quide!A:G,7,0)=2,VLOOKUP('tbl2'!Y741,quide!A:G,7,0)=1)),AND(ishod_substance!$O$1=2,VLOOKUP('tbl2'!Y741,quide!A:I,9,0)=1)),1,0),0)</f>
        <v>0</v>
      </c>
      <c r="C741" s="5" t="e">
        <f>VLOOKUP(tbl2_2!A741,ishod_substance!A:P,2,0)</f>
        <v>#N/A</v>
      </c>
      <c r="D741" s="7" t="e">
        <f>VLOOKUP(tbl2_2!A741,ishod_substance!A:P,3,0)</f>
        <v>#N/A</v>
      </c>
      <c r="E741" s="5" t="e">
        <f>VLOOKUP(tbl2_2!A741,ishod_substance!A:P,11,0)</f>
        <v>#N/A</v>
      </c>
      <c r="F741" s="6" t="e">
        <f>VLOOKUP(tbl2_2!A741,ishod_substance!A:P,15,0)</f>
        <v>#N/A</v>
      </c>
      <c r="G741" s="6" t="e">
        <f>VLOOKUP(tbl2_2!A741,ishod_substance!A:P,12,0)&amp;"/"&amp;VLOOKUP(tbl2_2!A741,ishod_substance!A:P,14,0)</f>
        <v>#N/A</v>
      </c>
      <c r="H741" s="29" t="e">
        <f>VLOOKUP(tbl2_2!A741,ishod_substance!A:P,6,0)</f>
        <v>#N/A</v>
      </c>
      <c r="I741" s="10" t="e">
        <f>VLOOKUP(tbl2_2!A741,ishod_substance!A:P,15,0)</f>
        <v>#N/A</v>
      </c>
      <c r="J741" s="10" t="e">
        <f>VLOOKUP(tbl2_2!A741,ishod_substance!A:P,5,0)</f>
        <v>#N/A</v>
      </c>
      <c r="K741" s="84" t="e">
        <f>VLOOKUP(tbl2_2!A741,ishod_substance!A:Q,17,0)</f>
        <v>#N/A</v>
      </c>
      <c r="L741" s="84" t="e">
        <f>VLOOKUP(tbl2_2!A741,ishod_substance!A:R,18,0)</f>
        <v>#N/A</v>
      </c>
      <c r="M741" s="165" t="e">
        <f>VLOOKUP(tbl2_2!A741,ishod_substance!A:AD,28,0)</f>
        <v>#N/A</v>
      </c>
      <c r="N741" s="4" t="e">
        <f>VLOOKUP(tbl2_2!A741,ishod_substance!A:AD,20,0)</f>
        <v>#N/A</v>
      </c>
      <c r="O741" s="4" t="e">
        <f>VLOOKUP(tbl2_2!A741,ishod_substance!A:AD,21,0)</f>
        <v>#N/A</v>
      </c>
      <c r="P741" s="4" t="e">
        <f>VLOOKUP(tbl2_2!A741,ishod_substance!A:AD,22,0)</f>
        <v>#N/A</v>
      </c>
      <c r="Q741" s="4" t="e">
        <f>VLOOKUP(tbl2_2!A741,ishod_substance!A:AD,23,0)</f>
        <v>#N/A</v>
      </c>
      <c r="R741" s="4" t="e">
        <f>VLOOKUP(tbl2_2!A741,ishod_substance!A:AD,24,0)</f>
        <v>#N/A</v>
      </c>
      <c r="S741" s="4" t="e">
        <f>VLOOKUP(tbl2_2!A741,ishod_substance!A:AD,25,0)</f>
        <v>#N/A</v>
      </c>
      <c r="T741" s="4" t="e">
        <f>VLOOKUP(tbl2_2!A741,ishod_substance!A:AD,26,0)</f>
        <v>#N/A</v>
      </c>
      <c r="U741" s="4" t="e">
        <f>VLOOKUP(tbl2_2!A741,ishod_substance!A:AD,27,0)</f>
        <v>#N/A</v>
      </c>
      <c r="V741" s="166" t="e">
        <f>VLOOKUP(tbl2_2!A741,ishod_substance!A:AD,29,0)</f>
        <v>#N/A</v>
      </c>
      <c r="W741" s="166" t="e">
        <f>VLOOKUP(tbl2_2!A741,ishod_substance!A:AD,29,0)</f>
        <v>#N/A</v>
      </c>
      <c r="X741" s="4" t="e">
        <f>VLOOKUP(tbl2_2!A741,ishod_substance!A:AD,30,0)</f>
        <v>#N/A</v>
      </c>
      <c r="Y741" s="10" t="e">
        <f>VLOOKUP(tbl2_2!A741,ishod_substance!A:AD,7,0)</f>
        <v>#N/A</v>
      </c>
      <c r="Z741" s="9" t="e">
        <f>VLOOKUP(Y741,quide!$A$2:$B$1006,2,0)</f>
        <v>#N/A</v>
      </c>
      <c r="AA741" s="4" t="e">
        <f>VLOOKUP(Y741,quide!$A$2:$J$1006,10,0)</f>
        <v>#N/A</v>
      </c>
      <c r="AB741" s="50" t="e">
        <f>VLOOKUP(tbl2_2!A741,ishod_substance!A:AD,8,0)</f>
        <v>#N/A</v>
      </c>
      <c r="AC741" s="28" t="e">
        <f t="shared" si="12"/>
        <v>#N/A</v>
      </c>
      <c r="AD741" s="27" t="e">
        <f>VLOOKUP(tbl2_2!A741,ishod_substance!A:AD,9,0)</f>
        <v>#N/A</v>
      </c>
      <c r="AE741" s="8" t="e">
        <f>VLOOKUP(tbl2_2!A741,ishod_substance!A:AD,9,0)</f>
        <v>#N/A</v>
      </c>
      <c r="AF741" s="12"/>
    </row>
    <row r="742" spans="1:32" hidden="1" x14ac:dyDescent="0.25">
      <c r="A742">
        <v>734</v>
      </c>
      <c r="B742" s="85">
        <f>IFERROR(IF(OR(AND(ishod_substance!$O$1=3,OR(VLOOKUP('tbl2'!Y742,quide!A:G,7,0)=2,VLOOKUP('tbl2'!Y742,quide!A:G,7,0)=1)),AND(ishod_substance!$O$1=2,VLOOKUP('tbl2'!Y742,quide!A:I,9,0)=1)),1,0),0)</f>
        <v>0</v>
      </c>
      <c r="C742" s="5" t="e">
        <f>VLOOKUP(tbl2_2!A742,ishod_substance!A:P,2,0)</f>
        <v>#N/A</v>
      </c>
      <c r="D742" s="7" t="e">
        <f>VLOOKUP(tbl2_2!A742,ishod_substance!A:P,3,0)</f>
        <v>#N/A</v>
      </c>
      <c r="E742" s="5" t="e">
        <f>VLOOKUP(tbl2_2!A742,ishod_substance!A:P,11,0)</f>
        <v>#N/A</v>
      </c>
      <c r="F742" s="6" t="e">
        <f>VLOOKUP(tbl2_2!A742,ishod_substance!A:P,15,0)</f>
        <v>#N/A</v>
      </c>
      <c r="G742" s="6" t="e">
        <f>VLOOKUP(tbl2_2!A742,ishod_substance!A:P,12,0)&amp;"/"&amp;VLOOKUP(tbl2_2!A742,ishod_substance!A:P,14,0)</f>
        <v>#N/A</v>
      </c>
      <c r="H742" s="29" t="e">
        <f>VLOOKUP(tbl2_2!A742,ishod_substance!A:P,6,0)</f>
        <v>#N/A</v>
      </c>
      <c r="I742" s="10" t="e">
        <f>VLOOKUP(tbl2_2!A742,ishod_substance!A:P,15,0)</f>
        <v>#N/A</v>
      </c>
      <c r="J742" s="10" t="e">
        <f>VLOOKUP(tbl2_2!A742,ishod_substance!A:P,5,0)</f>
        <v>#N/A</v>
      </c>
      <c r="K742" s="84" t="e">
        <f>VLOOKUP(tbl2_2!A742,ishod_substance!A:Q,17,0)</f>
        <v>#N/A</v>
      </c>
      <c r="L742" s="84" t="e">
        <f>VLOOKUP(tbl2_2!A742,ishod_substance!A:R,18,0)</f>
        <v>#N/A</v>
      </c>
      <c r="M742" s="165" t="e">
        <f>VLOOKUP(tbl2_2!A742,ishod_substance!A:AD,28,0)</f>
        <v>#N/A</v>
      </c>
      <c r="N742" s="4" t="e">
        <f>VLOOKUP(tbl2_2!A742,ishod_substance!A:AD,20,0)</f>
        <v>#N/A</v>
      </c>
      <c r="O742" s="4" t="e">
        <f>VLOOKUP(tbl2_2!A742,ishod_substance!A:AD,21,0)</f>
        <v>#N/A</v>
      </c>
      <c r="P742" s="4" t="e">
        <f>VLOOKUP(tbl2_2!A742,ishod_substance!A:AD,22,0)</f>
        <v>#N/A</v>
      </c>
      <c r="Q742" s="4" t="e">
        <f>VLOOKUP(tbl2_2!A742,ishod_substance!A:AD,23,0)</f>
        <v>#N/A</v>
      </c>
      <c r="R742" s="4" t="e">
        <f>VLOOKUP(tbl2_2!A742,ishod_substance!A:AD,24,0)</f>
        <v>#N/A</v>
      </c>
      <c r="S742" s="4" t="e">
        <f>VLOOKUP(tbl2_2!A742,ishod_substance!A:AD,25,0)</f>
        <v>#N/A</v>
      </c>
      <c r="T742" s="4" t="e">
        <f>VLOOKUP(tbl2_2!A742,ishod_substance!A:AD,26,0)</f>
        <v>#N/A</v>
      </c>
      <c r="U742" s="4" t="e">
        <f>VLOOKUP(tbl2_2!A742,ishod_substance!A:AD,27,0)</f>
        <v>#N/A</v>
      </c>
      <c r="V742" s="166" t="e">
        <f>VLOOKUP(tbl2_2!A742,ishod_substance!A:AD,29,0)</f>
        <v>#N/A</v>
      </c>
      <c r="W742" s="166" t="e">
        <f>VLOOKUP(tbl2_2!A742,ishod_substance!A:AD,29,0)</f>
        <v>#N/A</v>
      </c>
      <c r="X742" s="4" t="e">
        <f>VLOOKUP(tbl2_2!A742,ishod_substance!A:AD,30,0)</f>
        <v>#N/A</v>
      </c>
      <c r="Y742" s="10" t="e">
        <f>VLOOKUP(tbl2_2!A742,ishod_substance!A:AD,7,0)</f>
        <v>#N/A</v>
      </c>
      <c r="Z742" s="9" t="e">
        <f>VLOOKUP(Y742,quide!$A$2:$B$1006,2,0)</f>
        <v>#N/A</v>
      </c>
      <c r="AA742" s="4" t="e">
        <f>VLOOKUP(Y742,quide!$A$2:$J$1006,10,0)</f>
        <v>#N/A</v>
      </c>
      <c r="AB742" s="50" t="e">
        <f>VLOOKUP(tbl2_2!A742,ishod_substance!A:AD,8,0)</f>
        <v>#N/A</v>
      </c>
      <c r="AC742" s="28" t="e">
        <f t="shared" si="12"/>
        <v>#N/A</v>
      </c>
      <c r="AD742" s="27" t="e">
        <f>VLOOKUP(tbl2_2!A742,ishod_substance!A:AD,9,0)</f>
        <v>#N/A</v>
      </c>
      <c r="AE742" s="8" t="e">
        <f>VLOOKUP(tbl2_2!A742,ishod_substance!A:AD,9,0)</f>
        <v>#N/A</v>
      </c>
      <c r="AF742" s="12"/>
    </row>
    <row r="743" spans="1:32" hidden="1" x14ac:dyDescent="0.25">
      <c r="A743">
        <v>735</v>
      </c>
      <c r="B743" s="85">
        <f>IFERROR(IF(OR(AND(ishod_substance!$O$1=3,OR(VLOOKUP('tbl2'!Y743,quide!A:G,7,0)=2,VLOOKUP('tbl2'!Y743,quide!A:G,7,0)=1)),AND(ishod_substance!$O$1=2,VLOOKUP('tbl2'!Y743,quide!A:I,9,0)=1)),1,0),0)</f>
        <v>0</v>
      </c>
      <c r="C743" s="5" t="e">
        <f>VLOOKUP(tbl2_2!A743,ishod_substance!A:P,2,0)</f>
        <v>#N/A</v>
      </c>
      <c r="D743" s="7" t="e">
        <f>VLOOKUP(tbl2_2!A743,ishod_substance!A:P,3,0)</f>
        <v>#N/A</v>
      </c>
      <c r="E743" s="5" t="e">
        <f>VLOOKUP(tbl2_2!A743,ishod_substance!A:P,11,0)</f>
        <v>#N/A</v>
      </c>
      <c r="F743" s="6" t="e">
        <f>VLOOKUP(tbl2_2!A743,ishod_substance!A:P,15,0)</f>
        <v>#N/A</v>
      </c>
      <c r="G743" s="6" t="e">
        <f>VLOOKUP(tbl2_2!A743,ishod_substance!A:P,12,0)&amp;"/"&amp;VLOOKUP(tbl2_2!A743,ishod_substance!A:P,14,0)</f>
        <v>#N/A</v>
      </c>
      <c r="H743" s="29" t="e">
        <f>VLOOKUP(tbl2_2!A743,ishod_substance!A:P,6,0)</f>
        <v>#N/A</v>
      </c>
      <c r="I743" s="10" t="e">
        <f>VLOOKUP(tbl2_2!A743,ishod_substance!A:P,15,0)</f>
        <v>#N/A</v>
      </c>
      <c r="J743" s="10" t="e">
        <f>VLOOKUP(tbl2_2!A743,ishod_substance!A:P,5,0)</f>
        <v>#N/A</v>
      </c>
      <c r="K743" s="84" t="e">
        <f>VLOOKUP(tbl2_2!A743,ishod_substance!A:Q,17,0)</f>
        <v>#N/A</v>
      </c>
      <c r="L743" s="84" t="e">
        <f>VLOOKUP(tbl2_2!A743,ishod_substance!A:R,18,0)</f>
        <v>#N/A</v>
      </c>
      <c r="M743" s="165" t="e">
        <f>VLOOKUP(tbl2_2!A743,ishod_substance!A:AD,28,0)</f>
        <v>#N/A</v>
      </c>
      <c r="N743" s="4" t="e">
        <f>VLOOKUP(tbl2_2!A743,ishod_substance!A:AD,20,0)</f>
        <v>#N/A</v>
      </c>
      <c r="O743" s="4" t="e">
        <f>VLOOKUP(tbl2_2!A743,ishod_substance!A:AD,21,0)</f>
        <v>#N/A</v>
      </c>
      <c r="P743" s="4" t="e">
        <f>VLOOKUP(tbl2_2!A743,ishod_substance!A:AD,22,0)</f>
        <v>#N/A</v>
      </c>
      <c r="Q743" s="4" t="e">
        <f>VLOOKUP(tbl2_2!A743,ishod_substance!A:AD,23,0)</f>
        <v>#N/A</v>
      </c>
      <c r="R743" s="4" t="e">
        <f>VLOOKUP(tbl2_2!A743,ishod_substance!A:AD,24,0)</f>
        <v>#N/A</v>
      </c>
      <c r="S743" s="4" t="e">
        <f>VLOOKUP(tbl2_2!A743,ishod_substance!A:AD,25,0)</f>
        <v>#N/A</v>
      </c>
      <c r="T743" s="4" t="e">
        <f>VLOOKUP(tbl2_2!A743,ishod_substance!A:AD,26,0)</f>
        <v>#N/A</v>
      </c>
      <c r="U743" s="4" t="e">
        <f>VLOOKUP(tbl2_2!A743,ishod_substance!A:AD,27,0)</f>
        <v>#N/A</v>
      </c>
      <c r="V743" s="166" t="e">
        <f>VLOOKUP(tbl2_2!A743,ishod_substance!A:AD,29,0)</f>
        <v>#N/A</v>
      </c>
      <c r="W743" s="166" t="e">
        <f>VLOOKUP(tbl2_2!A743,ishod_substance!A:AD,29,0)</f>
        <v>#N/A</v>
      </c>
      <c r="X743" s="4" t="e">
        <f>VLOOKUP(tbl2_2!A743,ishod_substance!A:AD,30,0)</f>
        <v>#N/A</v>
      </c>
      <c r="Y743" s="10" t="e">
        <f>VLOOKUP(tbl2_2!A743,ishod_substance!A:AD,7,0)</f>
        <v>#N/A</v>
      </c>
      <c r="Z743" s="9" t="e">
        <f>VLOOKUP(Y743,quide!$A$2:$B$1006,2,0)</f>
        <v>#N/A</v>
      </c>
      <c r="AA743" s="4" t="e">
        <f>VLOOKUP(Y743,quide!$A$2:$J$1006,10,0)</f>
        <v>#N/A</v>
      </c>
      <c r="AB743" s="50" t="e">
        <f>VLOOKUP(tbl2_2!A743,ishod_substance!A:AD,8,0)</f>
        <v>#N/A</v>
      </c>
      <c r="AC743" s="28" t="e">
        <f t="shared" si="12"/>
        <v>#N/A</v>
      </c>
      <c r="AD743" s="27" t="e">
        <f>VLOOKUP(tbl2_2!A743,ishod_substance!A:AD,9,0)</f>
        <v>#N/A</v>
      </c>
      <c r="AE743" s="8" t="e">
        <f>VLOOKUP(tbl2_2!A743,ishod_substance!A:AD,9,0)</f>
        <v>#N/A</v>
      </c>
      <c r="AF743" s="12"/>
    </row>
    <row r="744" spans="1:32" hidden="1" x14ac:dyDescent="0.25">
      <c r="A744">
        <v>736</v>
      </c>
      <c r="B744" s="85">
        <f>IFERROR(IF(OR(AND(ishod_substance!$O$1=3,OR(VLOOKUP('tbl2'!Y744,quide!A:G,7,0)=2,VLOOKUP('tbl2'!Y744,quide!A:G,7,0)=1)),AND(ishod_substance!$O$1=2,VLOOKUP('tbl2'!Y744,quide!A:I,9,0)=1)),1,0),0)</f>
        <v>0</v>
      </c>
      <c r="C744" s="5" t="e">
        <f>VLOOKUP(tbl2_2!A744,ishod_substance!A:P,2,0)</f>
        <v>#N/A</v>
      </c>
      <c r="D744" s="7" t="e">
        <f>VLOOKUP(tbl2_2!A744,ishod_substance!A:P,3,0)</f>
        <v>#N/A</v>
      </c>
      <c r="E744" s="5" t="e">
        <f>VLOOKUP(tbl2_2!A744,ishod_substance!A:P,11,0)</f>
        <v>#N/A</v>
      </c>
      <c r="F744" s="6" t="e">
        <f>VLOOKUP(tbl2_2!A744,ishod_substance!A:P,15,0)</f>
        <v>#N/A</v>
      </c>
      <c r="G744" s="6" t="e">
        <f>VLOOKUP(tbl2_2!A744,ishod_substance!A:P,12,0)&amp;"/"&amp;VLOOKUP(tbl2_2!A744,ishod_substance!A:P,14,0)</f>
        <v>#N/A</v>
      </c>
      <c r="H744" s="29" t="e">
        <f>VLOOKUP(tbl2_2!A744,ishod_substance!A:P,6,0)</f>
        <v>#N/A</v>
      </c>
      <c r="I744" s="10" t="e">
        <f>VLOOKUP(tbl2_2!A744,ishod_substance!A:P,15,0)</f>
        <v>#N/A</v>
      </c>
      <c r="J744" s="10" t="e">
        <f>VLOOKUP(tbl2_2!A744,ishod_substance!A:P,5,0)</f>
        <v>#N/A</v>
      </c>
      <c r="K744" s="84" t="e">
        <f>VLOOKUP(tbl2_2!A744,ishod_substance!A:Q,17,0)</f>
        <v>#N/A</v>
      </c>
      <c r="L744" s="84" t="e">
        <f>VLOOKUP(tbl2_2!A744,ishod_substance!A:R,18,0)</f>
        <v>#N/A</v>
      </c>
      <c r="M744" s="165" t="e">
        <f>VLOOKUP(tbl2_2!A744,ishod_substance!A:AD,28,0)</f>
        <v>#N/A</v>
      </c>
      <c r="N744" s="4" t="e">
        <f>VLOOKUP(tbl2_2!A744,ishod_substance!A:AD,20,0)</f>
        <v>#N/A</v>
      </c>
      <c r="O744" s="4" t="e">
        <f>VLOOKUP(tbl2_2!A744,ishod_substance!A:AD,21,0)</f>
        <v>#N/A</v>
      </c>
      <c r="P744" s="4" t="e">
        <f>VLOOKUP(tbl2_2!A744,ishod_substance!A:AD,22,0)</f>
        <v>#N/A</v>
      </c>
      <c r="Q744" s="4" t="e">
        <f>VLOOKUP(tbl2_2!A744,ishod_substance!A:AD,23,0)</f>
        <v>#N/A</v>
      </c>
      <c r="R744" s="4" t="e">
        <f>VLOOKUP(tbl2_2!A744,ishod_substance!A:AD,24,0)</f>
        <v>#N/A</v>
      </c>
      <c r="S744" s="4" t="e">
        <f>VLOOKUP(tbl2_2!A744,ishod_substance!A:AD,25,0)</f>
        <v>#N/A</v>
      </c>
      <c r="T744" s="4" t="e">
        <f>VLOOKUP(tbl2_2!A744,ishod_substance!A:AD,26,0)</f>
        <v>#N/A</v>
      </c>
      <c r="U744" s="4" t="e">
        <f>VLOOKUP(tbl2_2!A744,ishod_substance!A:AD,27,0)</f>
        <v>#N/A</v>
      </c>
      <c r="V744" s="166" t="e">
        <f>VLOOKUP(tbl2_2!A744,ishod_substance!A:AD,29,0)</f>
        <v>#N/A</v>
      </c>
      <c r="W744" s="166" t="e">
        <f>VLOOKUP(tbl2_2!A744,ishod_substance!A:AD,29,0)</f>
        <v>#N/A</v>
      </c>
      <c r="X744" s="4" t="e">
        <f>VLOOKUP(tbl2_2!A744,ishod_substance!A:AD,30,0)</f>
        <v>#N/A</v>
      </c>
      <c r="Y744" s="10" t="e">
        <f>VLOOKUP(tbl2_2!A744,ishod_substance!A:AD,7,0)</f>
        <v>#N/A</v>
      </c>
      <c r="Z744" s="9" t="e">
        <f>VLOOKUP(Y744,quide!$A$2:$B$1006,2,0)</f>
        <v>#N/A</v>
      </c>
      <c r="AA744" s="4" t="e">
        <f>VLOOKUP(Y744,quide!$A$2:$J$1006,10,0)</f>
        <v>#N/A</v>
      </c>
      <c r="AB744" s="50" t="e">
        <f>VLOOKUP(tbl2_2!A744,ishod_substance!A:AD,8,0)</f>
        <v>#N/A</v>
      </c>
      <c r="AC744" s="28" t="e">
        <f t="shared" si="12"/>
        <v>#N/A</v>
      </c>
      <c r="AD744" s="27" t="e">
        <f>VLOOKUP(tbl2_2!A744,ishod_substance!A:AD,9,0)</f>
        <v>#N/A</v>
      </c>
      <c r="AE744" s="8" t="e">
        <f>VLOOKUP(tbl2_2!A744,ishod_substance!A:AD,9,0)</f>
        <v>#N/A</v>
      </c>
      <c r="AF744" s="12"/>
    </row>
    <row r="745" spans="1:32" hidden="1" x14ac:dyDescent="0.25">
      <c r="A745">
        <v>737</v>
      </c>
      <c r="B745" s="85">
        <f>IFERROR(IF(OR(AND(ishod_substance!$O$1=3,OR(VLOOKUP('tbl2'!Y745,quide!A:G,7,0)=2,VLOOKUP('tbl2'!Y745,quide!A:G,7,0)=1)),AND(ishod_substance!$O$1=2,VLOOKUP('tbl2'!Y745,quide!A:I,9,0)=1)),1,0),0)</f>
        <v>0</v>
      </c>
      <c r="C745" s="5" t="e">
        <f>VLOOKUP(tbl2_2!A745,ishod_substance!A:P,2,0)</f>
        <v>#N/A</v>
      </c>
      <c r="D745" s="7" t="e">
        <f>VLOOKUP(tbl2_2!A745,ishod_substance!A:P,3,0)</f>
        <v>#N/A</v>
      </c>
      <c r="E745" s="5" t="e">
        <f>VLOOKUP(tbl2_2!A745,ishod_substance!A:P,11,0)</f>
        <v>#N/A</v>
      </c>
      <c r="F745" s="6" t="e">
        <f>VLOOKUP(tbl2_2!A745,ishod_substance!A:P,15,0)</f>
        <v>#N/A</v>
      </c>
      <c r="G745" s="6" t="e">
        <f>VLOOKUP(tbl2_2!A745,ishod_substance!A:P,12,0)&amp;"/"&amp;VLOOKUP(tbl2_2!A745,ishod_substance!A:P,14,0)</f>
        <v>#N/A</v>
      </c>
      <c r="H745" s="29" t="e">
        <f>VLOOKUP(tbl2_2!A745,ishod_substance!A:P,6,0)</f>
        <v>#N/A</v>
      </c>
      <c r="I745" s="10" t="e">
        <f>VLOOKUP(tbl2_2!A745,ishod_substance!A:P,15,0)</f>
        <v>#N/A</v>
      </c>
      <c r="J745" s="10" t="e">
        <f>VLOOKUP(tbl2_2!A745,ishod_substance!A:P,5,0)</f>
        <v>#N/A</v>
      </c>
      <c r="K745" s="84" t="e">
        <f>VLOOKUP(tbl2_2!A745,ishod_substance!A:Q,17,0)</f>
        <v>#N/A</v>
      </c>
      <c r="L745" s="84" t="e">
        <f>VLOOKUP(tbl2_2!A745,ishod_substance!A:R,18,0)</f>
        <v>#N/A</v>
      </c>
      <c r="M745" s="165" t="e">
        <f>VLOOKUP(tbl2_2!A745,ishod_substance!A:AD,28,0)</f>
        <v>#N/A</v>
      </c>
      <c r="N745" s="4" t="e">
        <f>VLOOKUP(tbl2_2!A745,ishod_substance!A:AD,20,0)</f>
        <v>#N/A</v>
      </c>
      <c r="O745" s="4" t="e">
        <f>VLOOKUP(tbl2_2!A745,ishod_substance!A:AD,21,0)</f>
        <v>#N/A</v>
      </c>
      <c r="P745" s="4" t="e">
        <f>VLOOKUP(tbl2_2!A745,ishod_substance!A:AD,22,0)</f>
        <v>#N/A</v>
      </c>
      <c r="Q745" s="4" t="e">
        <f>VLOOKUP(tbl2_2!A745,ishod_substance!A:AD,23,0)</f>
        <v>#N/A</v>
      </c>
      <c r="R745" s="4" t="e">
        <f>VLOOKUP(tbl2_2!A745,ishod_substance!A:AD,24,0)</f>
        <v>#N/A</v>
      </c>
      <c r="S745" s="4" t="e">
        <f>VLOOKUP(tbl2_2!A745,ishod_substance!A:AD,25,0)</f>
        <v>#N/A</v>
      </c>
      <c r="T745" s="4" t="e">
        <f>VLOOKUP(tbl2_2!A745,ishod_substance!A:AD,26,0)</f>
        <v>#N/A</v>
      </c>
      <c r="U745" s="4" t="e">
        <f>VLOOKUP(tbl2_2!A745,ishod_substance!A:AD,27,0)</f>
        <v>#N/A</v>
      </c>
      <c r="V745" s="166" t="e">
        <f>VLOOKUP(tbl2_2!A745,ishod_substance!A:AD,29,0)</f>
        <v>#N/A</v>
      </c>
      <c r="W745" s="166" t="e">
        <f>VLOOKUP(tbl2_2!A745,ishod_substance!A:AD,29,0)</f>
        <v>#N/A</v>
      </c>
      <c r="X745" s="4" t="e">
        <f>VLOOKUP(tbl2_2!A745,ishod_substance!A:AD,30,0)</f>
        <v>#N/A</v>
      </c>
      <c r="Y745" s="10" t="e">
        <f>VLOOKUP(tbl2_2!A745,ishod_substance!A:AD,7,0)</f>
        <v>#N/A</v>
      </c>
      <c r="Z745" s="9" t="e">
        <f>VLOOKUP(Y745,quide!$A$2:$B$1006,2,0)</f>
        <v>#N/A</v>
      </c>
      <c r="AA745" s="4" t="e">
        <f>VLOOKUP(Y745,quide!$A$2:$J$1006,10,0)</f>
        <v>#N/A</v>
      </c>
      <c r="AB745" s="50" t="e">
        <f>VLOOKUP(tbl2_2!A745,ishod_substance!A:AD,8,0)</f>
        <v>#N/A</v>
      </c>
      <c r="AC745" s="28" t="e">
        <f t="shared" si="12"/>
        <v>#N/A</v>
      </c>
      <c r="AD745" s="27" t="e">
        <f>VLOOKUP(tbl2_2!A745,ishod_substance!A:AD,9,0)</f>
        <v>#N/A</v>
      </c>
      <c r="AE745" s="8" t="e">
        <f>VLOOKUP(tbl2_2!A745,ishod_substance!A:AD,9,0)</f>
        <v>#N/A</v>
      </c>
      <c r="AF745" s="12"/>
    </row>
    <row r="746" spans="1:32" hidden="1" x14ac:dyDescent="0.25">
      <c r="A746">
        <v>738</v>
      </c>
      <c r="B746" s="85">
        <f>IFERROR(IF(OR(AND(ishod_substance!$O$1=3,OR(VLOOKUP('tbl2'!Y746,quide!A:G,7,0)=2,VLOOKUP('tbl2'!Y746,quide!A:G,7,0)=1)),AND(ishod_substance!$O$1=2,VLOOKUP('tbl2'!Y746,quide!A:I,9,0)=1)),1,0),0)</f>
        <v>0</v>
      </c>
      <c r="C746" s="5" t="e">
        <f>VLOOKUP(tbl2_2!A746,ishod_substance!A:P,2,0)</f>
        <v>#N/A</v>
      </c>
      <c r="D746" s="7" t="e">
        <f>VLOOKUP(tbl2_2!A746,ishod_substance!A:P,3,0)</f>
        <v>#N/A</v>
      </c>
      <c r="E746" s="5" t="e">
        <f>VLOOKUP(tbl2_2!A746,ishod_substance!A:P,11,0)</f>
        <v>#N/A</v>
      </c>
      <c r="F746" s="6" t="e">
        <f>VLOOKUP(tbl2_2!A746,ishod_substance!A:P,15,0)</f>
        <v>#N/A</v>
      </c>
      <c r="G746" s="6" t="e">
        <f>VLOOKUP(tbl2_2!A746,ishod_substance!A:P,12,0)&amp;"/"&amp;VLOOKUP(tbl2_2!A746,ishod_substance!A:P,14,0)</f>
        <v>#N/A</v>
      </c>
      <c r="H746" s="29" t="e">
        <f>VLOOKUP(tbl2_2!A746,ishod_substance!A:P,6,0)</f>
        <v>#N/A</v>
      </c>
      <c r="I746" s="10" t="e">
        <f>VLOOKUP(tbl2_2!A746,ishod_substance!A:P,15,0)</f>
        <v>#N/A</v>
      </c>
      <c r="J746" s="10" t="e">
        <f>VLOOKUP(tbl2_2!A746,ishod_substance!A:P,5,0)</f>
        <v>#N/A</v>
      </c>
      <c r="K746" s="84" t="e">
        <f>VLOOKUP(tbl2_2!A746,ishod_substance!A:Q,17,0)</f>
        <v>#N/A</v>
      </c>
      <c r="L746" s="84" t="e">
        <f>VLOOKUP(tbl2_2!A746,ishod_substance!A:R,18,0)</f>
        <v>#N/A</v>
      </c>
      <c r="M746" s="165" t="e">
        <f>VLOOKUP(tbl2_2!A746,ishod_substance!A:AD,28,0)</f>
        <v>#N/A</v>
      </c>
      <c r="N746" s="4" t="e">
        <f>VLOOKUP(tbl2_2!A746,ishod_substance!A:AD,20,0)</f>
        <v>#N/A</v>
      </c>
      <c r="O746" s="4" t="e">
        <f>VLOOKUP(tbl2_2!A746,ishod_substance!A:AD,21,0)</f>
        <v>#N/A</v>
      </c>
      <c r="P746" s="4" t="e">
        <f>VLOOKUP(tbl2_2!A746,ishod_substance!A:AD,22,0)</f>
        <v>#N/A</v>
      </c>
      <c r="Q746" s="4" t="e">
        <f>VLOOKUP(tbl2_2!A746,ishod_substance!A:AD,23,0)</f>
        <v>#N/A</v>
      </c>
      <c r="R746" s="4" t="e">
        <f>VLOOKUP(tbl2_2!A746,ishod_substance!A:AD,24,0)</f>
        <v>#N/A</v>
      </c>
      <c r="S746" s="4" t="e">
        <f>VLOOKUP(tbl2_2!A746,ishod_substance!A:AD,25,0)</f>
        <v>#N/A</v>
      </c>
      <c r="T746" s="4" t="e">
        <f>VLOOKUP(tbl2_2!A746,ishod_substance!A:AD,26,0)</f>
        <v>#N/A</v>
      </c>
      <c r="U746" s="4" t="e">
        <f>VLOOKUP(tbl2_2!A746,ishod_substance!A:AD,27,0)</f>
        <v>#N/A</v>
      </c>
      <c r="V746" s="166" t="e">
        <f>VLOOKUP(tbl2_2!A746,ishod_substance!A:AD,29,0)</f>
        <v>#N/A</v>
      </c>
      <c r="W746" s="166" t="e">
        <f>VLOOKUP(tbl2_2!A746,ishod_substance!A:AD,29,0)</f>
        <v>#N/A</v>
      </c>
      <c r="X746" s="4" t="e">
        <f>VLOOKUP(tbl2_2!A746,ishod_substance!A:AD,30,0)</f>
        <v>#N/A</v>
      </c>
      <c r="Y746" s="10" t="e">
        <f>VLOOKUP(tbl2_2!A746,ishod_substance!A:AD,7,0)</f>
        <v>#N/A</v>
      </c>
      <c r="Z746" s="9" t="e">
        <f>VLOOKUP(Y746,quide!$A$2:$B$1006,2,0)</f>
        <v>#N/A</v>
      </c>
      <c r="AA746" s="4" t="e">
        <f>VLOOKUP(Y746,quide!$A$2:$J$1006,10,0)</f>
        <v>#N/A</v>
      </c>
      <c r="AB746" s="50" t="e">
        <f>VLOOKUP(tbl2_2!A746,ishod_substance!A:AD,8,0)</f>
        <v>#N/A</v>
      </c>
      <c r="AC746" s="28" t="e">
        <f t="shared" si="12"/>
        <v>#N/A</v>
      </c>
      <c r="AD746" s="27" t="e">
        <f>VLOOKUP(tbl2_2!A746,ishod_substance!A:AD,9,0)</f>
        <v>#N/A</v>
      </c>
      <c r="AE746" s="8" t="e">
        <f>VLOOKUP(tbl2_2!A746,ishod_substance!A:AD,9,0)</f>
        <v>#N/A</v>
      </c>
      <c r="AF746" s="12"/>
    </row>
    <row r="747" spans="1:32" hidden="1" x14ac:dyDescent="0.25">
      <c r="A747">
        <v>739</v>
      </c>
      <c r="B747" s="85">
        <f>IFERROR(IF(OR(AND(ishod_substance!$O$1=3,OR(VLOOKUP('tbl2'!Y747,quide!A:G,7,0)=2,VLOOKUP('tbl2'!Y747,quide!A:G,7,0)=1)),AND(ishod_substance!$O$1=2,VLOOKUP('tbl2'!Y747,quide!A:I,9,0)=1)),1,0),0)</f>
        <v>0</v>
      </c>
      <c r="C747" s="5" t="e">
        <f>VLOOKUP(tbl2_2!A747,ishod_substance!A:P,2,0)</f>
        <v>#N/A</v>
      </c>
      <c r="D747" s="7" t="e">
        <f>VLOOKUP(tbl2_2!A747,ishod_substance!A:P,3,0)</f>
        <v>#N/A</v>
      </c>
      <c r="E747" s="5" t="e">
        <f>VLOOKUP(tbl2_2!A747,ishod_substance!A:P,11,0)</f>
        <v>#N/A</v>
      </c>
      <c r="F747" s="6" t="e">
        <f>VLOOKUP(tbl2_2!A747,ishod_substance!A:P,15,0)</f>
        <v>#N/A</v>
      </c>
      <c r="G747" s="6" t="e">
        <f>VLOOKUP(tbl2_2!A747,ishod_substance!A:P,12,0)&amp;"/"&amp;VLOOKUP(tbl2_2!A747,ishod_substance!A:P,14,0)</f>
        <v>#N/A</v>
      </c>
      <c r="H747" s="29" t="e">
        <f>VLOOKUP(tbl2_2!A747,ishod_substance!A:P,6,0)</f>
        <v>#N/A</v>
      </c>
      <c r="I747" s="10" t="e">
        <f>VLOOKUP(tbl2_2!A747,ishod_substance!A:P,15,0)</f>
        <v>#N/A</v>
      </c>
      <c r="J747" s="10" t="e">
        <f>VLOOKUP(tbl2_2!A747,ishod_substance!A:P,5,0)</f>
        <v>#N/A</v>
      </c>
      <c r="K747" s="84" t="e">
        <f>VLOOKUP(tbl2_2!A747,ishod_substance!A:Q,17,0)</f>
        <v>#N/A</v>
      </c>
      <c r="L747" s="84" t="e">
        <f>VLOOKUP(tbl2_2!A747,ishod_substance!A:R,18,0)</f>
        <v>#N/A</v>
      </c>
      <c r="M747" s="165" t="e">
        <f>VLOOKUP(tbl2_2!A747,ishod_substance!A:AD,28,0)</f>
        <v>#N/A</v>
      </c>
      <c r="N747" s="4" t="e">
        <f>VLOOKUP(tbl2_2!A747,ishod_substance!A:AD,20,0)</f>
        <v>#N/A</v>
      </c>
      <c r="O747" s="4" t="e">
        <f>VLOOKUP(tbl2_2!A747,ishod_substance!A:AD,21,0)</f>
        <v>#N/A</v>
      </c>
      <c r="P747" s="4" t="e">
        <f>VLOOKUP(tbl2_2!A747,ishod_substance!A:AD,22,0)</f>
        <v>#N/A</v>
      </c>
      <c r="Q747" s="4" t="e">
        <f>VLOOKUP(tbl2_2!A747,ishod_substance!A:AD,23,0)</f>
        <v>#N/A</v>
      </c>
      <c r="R747" s="4" t="e">
        <f>VLOOKUP(tbl2_2!A747,ishod_substance!A:AD,24,0)</f>
        <v>#N/A</v>
      </c>
      <c r="S747" s="4" t="e">
        <f>VLOOKUP(tbl2_2!A747,ishod_substance!A:AD,25,0)</f>
        <v>#N/A</v>
      </c>
      <c r="T747" s="4" t="e">
        <f>VLOOKUP(tbl2_2!A747,ishod_substance!A:AD,26,0)</f>
        <v>#N/A</v>
      </c>
      <c r="U747" s="4" t="e">
        <f>VLOOKUP(tbl2_2!A747,ishod_substance!A:AD,27,0)</f>
        <v>#N/A</v>
      </c>
      <c r="V747" s="166" t="e">
        <f>VLOOKUP(tbl2_2!A747,ishod_substance!A:AD,29,0)</f>
        <v>#N/A</v>
      </c>
      <c r="W747" s="166" t="e">
        <f>VLOOKUP(tbl2_2!A747,ishod_substance!A:AD,29,0)</f>
        <v>#N/A</v>
      </c>
      <c r="X747" s="4" t="e">
        <f>VLOOKUP(tbl2_2!A747,ishod_substance!A:AD,30,0)</f>
        <v>#N/A</v>
      </c>
      <c r="Y747" s="10" t="e">
        <f>VLOOKUP(tbl2_2!A747,ishod_substance!A:AD,7,0)</f>
        <v>#N/A</v>
      </c>
      <c r="Z747" s="9" t="e">
        <f>VLOOKUP(Y747,quide!$A$2:$B$1006,2,0)</f>
        <v>#N/A</v>
      </c>
      <c r="AA747" s="4" t="e">
        <f>VLOOKUP(Y747,quide!$A$2:$J$1006,10,0)</f>
        <v>#N/A</v>
      </c>
      <c r="AB747" s="50" t="e">
        <f>VLOOKUP(tbl2_2!A747,ishod_substance!A:AD,8,0)</f>
        <v>#N/A</v>
      </c>
      <c r="AC747" s="28" t="e">
        <f t="shared" si="12"/>
        <v>#N/A</v>
      </c>
      <c r="AD747" s="27" t="e">
        <f>VLOOKUP(tbl2_2!A747,ishod_substance!A:AD,9,0)</f>
        <v>#N/A</v>
      </c>
      <c r="AE747" s="8" t="e">
        <f>VLOOKUP(tbl2_2!A747,ishod_substance!A:AD,9,0)</f>
        <v>#N/A</v>
      </c>
      <c r="AF747" s="12"/>
    </row>
    <row r="748" spans="1:32" hidden="1" x14ac:dyDescent="0.25">
      <c r="A748">
        <v>740</v>
      </c>
      <c r="B748" s="85">
        <f>IFERROR(IF(OR(AND(ishod_substance!$O$1=3,OR(VLOOKUP('tbl2'!Y748,quide!A:G,7,0)=2,VLOOKUP('tbl2'!Y748,quide!A:G,7,0)=1)),AND(ishod_substance!$O$1=2,VLOOKUP('tbl2'!Y748,quide!A:I,9,0)=1)),1,0),0)</f>
        <v>0</v>
      </c>
      <c r="C748" s="5" t="e">
        <f>VLOOKUP(tbl2_2!A748,ishod_substance!A:P,2,0)</f>
        <v>#N/A</v>
      </c>
      <c r="D748" s="7" t="e">
        <f>VLOOKUP(tbl2_2!A748,ishod_substance!A:P,3,0)</f>
        <v>#N/A</v>
      </c>
      <c r="E748" s="5" t="e">
        <f>VLOOKUP(tbl2_2!A748,ishod_substance!A:P,11,0)</f>
        <v>#N/A</v>
      </c>
      <c r="F748" s="6" t="e">
        <f>VLOOKUP(tbl2_2!A748,ishod_substance!A:P,15,0)</f>
        <v>#N/A</v>
      </c>
      <c r="G748" s="6" t="e">
        <f>VLOOKUP(tbl2_2!A748,ishod_substance!A:P,12,0)&amp;"/"&amp;VLOOKUP(tbl2_2!A748,ishod_substance!A:P,14,0)</f>
        <v>#N/A</v>
      </c>
      <c r="H748" s="29" t="e">
        <f>VLOOKUP(tbl2_2!A748,ishod_substance!A:P,6,0)</f>
        <v>#N/A</v>
      </c>
      <c r="I748" s="10" t="e">
        <f>VLOOKUP(tbl2_2!A748,ishod_substance!A:P,15,0)</f>
        <v>#N/A</v>
      </c>
      <c r="J748" s="10" t="e">
        <f>VLOOKUP(tbl2_2!A748,ishod_substance!A:P,5,0)</f>
        <v>#N/A</v>
      </c>
      <c r="K748" s="84" t="e">
        <f>VLOOKUP(tbl2_2!A748,ishod_substance!A:Q,17,0)</f>
        <v>#N/A</v>
      </c>
      <c r="L748" s="84" t="e">
        <f>VLOOKUP(tbl2_2!A748,ishod_substance!A:R,18,0)</f>
        <v>#N/A</v>
      </c>
      <c r="M748" s="165" t="e">
        <f>VLOOKUP(tbl2_2!A748,ishod_substance!A:AD,28,0)</f>
        <v>#N/A</v>
      </c>
      <c r="N748" s="4" t="e">
        <f>VLOOKUP(tbl2_2!A748,ishod_substance!A:AD,20,0)</f>
        <v>#N/A</v>
      </c>
      <c r="O748" s="4" t="e">
        <f>VLOOKUP(tbl2_2!A748,ishod_substance!A:AD,21,0)</f>
        <v>#N/A</v>
      </c>
      <c r="P748" s="4" t="e">
        <f>VLOOKUP(tbl2_2!A748,ishod_substance!A:AD,22,0)</f>
        <v>#N/A</v>
      </c>
      <c r="Q748" s="4" t="e">
        <f>VLOOKUP(tbl2_2!A748,ishod_substance!A:AD,23,0)</f>
        <v>#N/A</v>
      </c>
      <c r="R748" s="4" t="e">
        <f>VLOOKUP(tbl2_2!A748,ishod_substance!A:AD,24,0)</f>
        <v>#N/A</v>
      </c>
      <c r="S748" s="4" t="e">
        <f>VLOOKUP(tbl2_2!A748,ishod_substance!A:AD,25,0)</f>
        <v>#N/A</v>
      </c>
      <c r="T748" s="4" t="e">
        <f>VLOOKUP(tbl2_2!A748,ishod_substance!A:AD,26,0)</f>
        <v>#N/A</v>
      </c>
      <c r="U748" s="4" t="e">
        <f>VLOOKUP(tbl2_2!A748,ishod_substance!A:AD,27,0)</f>
        <v>#N/A</v>
      </c>
      <c r="V748" s="166" t="e">
        <f>VLOOKUP(tbl2_2!A748,ishod_substance!A:AD,29,0)</f>
        <v>#N/A</v>
      </c>
      <c r="W748" s="166" t="e">
        <f>VLOOKUP(tbl2_2!A748,ishod_substance!A:AD,29,0)</f>
        <v>#N/A</v>
      </c>
      <c r="X748" s="4" t="e">
        <f>VLOOKUP(tbl2_2!A748,ishod_substance!A:AD,30,0)</f>
        <v>#N/A</v>
      </c>
      <c r="Y748" s="10" t="e">
        <f>VLOOKUP(tbl2_2!A748,ishod_substance!A:AD,7,0)</f>
        <v>#N/A</v>
      </c>
      <c r="Z748" s="9" t="e">
        <f>VLOOKUP(Y748,quide!$A$2:$B$1006,2,0)</f>
        <v>#N/A</v>
      </c>
      <c r="AA748" s="4" t="e">
        <f>VLOOKUP(Y748,quide!$A$2:$J$1006,10,0)</f>
        <v>#N/A</v>
      </c>
      <c r="AB748" s="50" t="e">
        <f>VLOOKUP(tbl2_2!A748,ishod_substance!A:AD,8,0)</f>
        <v>#N/A</v>
      </c>
      <c r="AC748" s="28" t="e">
        <f t="shared" si="12"/>
        <v>#N/A</v>
      </c>
      <c r="AD748" s="27" t="e">
        <f>VLOOKUP(tbl2_2!A748,ishod_substance!A:AD,9,0)</f>
        <v>#N/A</v>
      </c>
      <c r="AE748" s="8" t="e">
        <f>VLOOKUP(tbl2_2!A748,ishod_substance!A:AD,9,0)</f>
        <v>#N/A</v>
      </c>
      <c r="AF748" s="12"/>
    </row>
    <row r="749" spans="1:32" hidden="1" x14ac:dyDescent="0.25">
      <c r="A749">
        <v>741</v>
      </c>
      <c r="B749" s="85">
        <f>IFERROR(IF(OR(AND(ishod_substance!$O$1=3,OR(VLOOKUP('tbl2'!Y749,quide!A:G,7,0)=2,VLOOKUP('tbl2'!Y749,quide!A:G,7,0)=1)),AND(ishod_substance!$O$1=2,VLOOKUP('tbl2'!Y749,quide!A:I,9,0)=1)),1,0),0)</f>
        <v>0</v>
      </c>
      <c r="C749" s="5" t="e">
        <f>VLOOKUP(tbl2_2!A749,ishod_substance!A:P,2,0)</f>
        <v>#N/A</v>
      </c>
      <c r="D749" s="7" t="e">
        <f>VLOOKUP(tbl2_2!A749,ishod_substance!A:P,3,0)</f>
        <v>#N/A</v>
      </c>
      <c r="E749" s="5" t="e">
        <f>VLOOKUP(tbl2_2!A749,ishod_substance!A:P,11,0)</f>
        <v>#N/A</v>
      </c>
      <c r="F749" s="6" t="e">
        <f>VLOOKUP(tbl2_2!A749,ishod_substance!A:P,15,0)</f>
        <v>#N/A</v>
      </c>
      <c r="G749" s="6" t="e">
        <f>VLOOKUP(tbl2_2!A749,ishod_substance!A:P,12,0)&amp;"/"&amp;VLOOKUP(tbl2_2!A749,ishod_substance!A:P,14,0)</f>
        <v>#N/A</v>
      </c>
      <c r="H749" s="29" t="e">
        <f>VLOOKUP(tbl2_2!A749,ishod_substance!A:P,6,0)</f>
        <v>#N/A</v>
      </c>
      <c r="I749" s="10" t="e">
        <f>VLOOKUP(tbl2_2!A749,ishod_substance!A:P,15,0)</f>
        <v>#N/A</v>
      </c>
      <c r="J749" s="10" t="e">
        <f>VLOOKUP(tbl2_2!A749,ishod_substance!A:P,5,0)</f>
        <v>#N/A</v>
      </c>
      <c r="K749" s="84" t="e">
        <f>VLOOKUP(tbl2_2!A749,ishod_substance!A:Q,17,0)</f>
        <v>#N/A</v>
      </c>
      <c r="L749" s="84" t="e">
        <f>VLOOKUP(tbl2_2!A749,ishod_substance!A:R,18,0)</f>
        <v>#N/A</v>
      </c>
      <c r="M749" s="165" t="e">
        <f>VLOOKUP(tbl2_2!A749,ishod_substance!A:AD,28,0)</f>
        <v>#N/A</v>
      </c>
      <c r="N749" s="4" t="e">
        <f>VLOOKUP(tbl2_2!A749,ishod_substance!A:AD,20,0)</f>
        <v>#N/A</v>
      </c>
      <c r="O749" s="4" t="e">
        <f>VLOOKUP(tbl2_2!A749,ishod_substance!A:AD,21,0)</f>
        <v>#N/A</v>
      </c>
      <c r="P749" s="4" t="e">
        <f>VLOOKUP(tbl2_2!A749,ishod_substance!A:AD,22,0)</f>
        <v>#N/A</v>
      </c>
      <c r="Q749" s="4" t="e">
        <f>VLOOKUP(tbl2_2!A749,ishod_substance!A:AD,23,0)</f>
        <v>#N/A</v>
      </c>
      <c r="R749" s="4" t="e">
        <f>VLOOKUP(tbl2_2!A749,ishod_substance!A:AD,24,0)</f>
        <v>#N/A</v>
      </c>
      <c r="S749" s="4" t="e">
        <f>VLOOKUP(tbl2_2!A749,ishod_substance!A:AD,25,0)</f>
        <v>#N/A</v>
      </c>
      <c r="T749" s="4" t="e">
        <f>VLOOKUP(tbl2_2!A749,ishod_substance!A:AD,26,0)</f>
        <v>#N/A</v>
      </c>
      <c r="U749" s="4" t="e">
        <f>VLOOKUP(tbl2_2!A749,ishod_substance!A:AD,27,0)</f>
        <v>#N/A</v>
      </c>
      <c r="V749" s="166" t="e">
        <f>VLOOKUP(tbl2_2!A749,ishod_substance!A:AD,29,0)</f>
        <v>#N/A</v>
      </c>
      <c r="W749" s="166" t="e">
        <f>VLOOKUP(tbl2_2!A749,ishod_substance!A:AD,29,0)</f>
        <v>#N/A</v>
      </c>
      <c r="X749" s="4" t="e">
        <f>VLOOKUP(tbl2_2!A749,ishod_substance!A:AD,30,0)</f>
        <v>#N/A</v>
      </c>
      <c r="Y749" s="10" t="e">
        <f>VLOOKUP(tbl2_2!A749,ishod_substance!A:AD,7,0)</f>
        <v>#N/A</v>
      </c>
      <c r="Z749" s="9" t="e">
        <f>VLOOKUP(Y749,quide!$A$2:$B$1006,2,0)</f>
        <v>#N/A</v>
      </c>
      <c r="AA749" s="4" t="e">
        <f>VLOOKUP(Y749,quide!$A$2:$J$1006,10,0)</f>
        <v>#N/A</v>
      </c>
      <c r="AB749" s="50" t="e">
        <f>VLOOKUP(tbl2_2!A749,ishod_substance!A:AD,8,0)</f>
        <v>#N/A</v>
      </c>
      <c r="AC749" s="28" t="e">
        <f t="shared" si="12"/>
        <v>#N/A</v>
      </c>
      <c r="AD749" s="27" t="e">
        <f>VLOOKUP(tbl2_2!A749,ishod_substance!A:AD,9,0)</f>
        <v>#N/A</v>
      </c>
      <c r="AE749" s="8" t="e">
        <f>VLOOKUP(tbl2_2!A749,ishod_substance!A:AD,9,0)</f>
        <v>#N/A</v>
      </c>
      <c r="AF749" s="12"/>
    </row>
    <row r="750" spans="1:32" hidden="1" x14ac:dyDescent="0.25">
      <c r="A750">
        <v>742</v>
      </c>
      <c r="B750" s="85">
        <f>IFERROR(IF(OR(AND(ishod_substance!$O$1=3,OR(VLOOKUP('tbl2'!Y750,quide!A:G,7,0)=2,VLOOKUP('tbl2'!Y750,quide!A:G,7,0)=1)),AND(ishod_substance!$O$1=2,VLOOKUP('tbl2'!Y750,quide!A:I,9,0)=1)),1,0),0)</f>
        <v>0</v>
      </c>
      <c r="C750" s="5" t="e">
        <f>VLOOKUP(tbl2_2!A750,ishod_substance!A:P,2,0)</f>
        <v>#N/A</v>
      </c>
      <c r="D750" s="7" t="e">
        <f>VLOOKUP(tbl2_2!A750,ishod_substance!A:P,3,0)</f>
        <v>#N/A</v>
      </c>
      <c r="E750" s="5" t="e">
        <f>VLOOKUP(tbl2_2!A750,ishod_substance!A:P,11,0)</f>
        <v>#N/A</v>
      </c>
      <c r="F750" s="6" t="e">
        <f>VLOOKUP(tbl2_2!A750,ishod_substance!A:P,15,0)</f>
        <v>#N/A</v>
      </c>
      <c r="G750" s="6" t="e">
        <f>VLOOKUP(tbl2_2!A750,ishod_substance!A:P,12,0)&amp;"/"&amp;VLOOKUP(tbl2_2!A750,ishod_substance!A:P,14,0)</f>
        <v>#N/A</v>
      </c>
      <c r="H750" s="29" t="e">
        <f>VLOOKUP(tbl2_2!A750,ishod_substance!A:P,6,0)</f>
        <v>#N/A</v>
      </c>
      <c r="I750" s="10" t="e">
        <f>VLOOKUP(tbl2_2!A750,ishod_substance!A:P,15,0)</f>
        <v>#N/A</v>
      </c>
      <c r="J750" s="10" t="e">
        <f>VLOOKUP(tbl2_2!A750,ishod_substance!A:P,5,0)</f>
        <v>#N/A</v>
      </c>
      <c r="K750" s="84" t="e">
        <f>VLOOKUP(tbl2_2!A750,ishod_substance!A:Q,17,0)</f>
        <v>#N/A</v>
      </c>
      <c r="L750" s="84" t="e">
        <f>VLOOKUP(tbl2_2!A750,ishod_substance!A:R,18,0)</f>
        <v>#N/A</v>
      </c>
      <c r="M750" s="165" t="e">
        <f>VLOOKUP(tbl2_2!A750,ishod_substance!A:AD,28,0)</f>
        <v>#N/A</v>
      </c>
      <c r="N750" s="4" t="e">
        <f>VLOOKUP(tbl2_2!A750,ishod_substance!A:AD,20,0)</f>
        <v>#N/A</v>
      </c>
      <c r="O750" s="4" t="e">
        <f>VLOOKUP(tbl2_2!A750,ishod_substance!A:AD,21,0)</f>
        <v>#N/A</v>
      </c>
      <c r="P750" s="4" t="e">
        <f>VLOOKUP(tbl2_2!A750,ishod_substance!A:AD,22,0)</f>
        <v>#N/A</v>
      </c>
      <c r="Q750" s="4" t="e">
        <f>VLOOKUP(tbl2_2!A750,ishod_substance!A:AD,23,0)</f>
        <v>#N/A</v>
      </c>
      <c r="R750" s="4" t="e">
        <f>VLOOKUP(tbl2_2!A750,ishod_substance!A:AD,24,0)</f>
        <v>#N/A</v>
      </c>
      <c r="S750" s="4" t="e">
        <f>VLOOKUP(tbl2_2!A750,ishod_substance!A:AD,25,0)</f>
        <v>#N/A</v>
      </c>
      <c r="T750" s="4" t="e">
        <f>VLOOKUP(tbl2_2!A750,ishod_substance!A:AD,26,0)</f>
        <v>#N/A</v>
      </c>
      <c r="U750" s="4" t="e">
        <f>VLOOKUP(tbl2_2!A750,ishod_substance!A:AD,27,0)</f>
        <v>#N/A</v>
      </c>
      <c r="V750" s="166" t="e">
        <f>VLOOKUP(tbl2_2!A750,ishod_substance!A:AD,29,0)</f>
        <v>#N/A</v>
      </c>
      <c r="W750" s="166" t="e">
        <f>VLOOKUP(tbl2_2!A750,ishod_substance!A:AD,29,0)</f>
        <v>#N/A</v>
      </c>
      <c r="X750" s="4" t="e">
        <f>VLOOKUP(tbl2_2!A750,ishod_substance!A:AD,30,0)</f>
        <v>#N/A</v>
      </c>
      <c r="Y750" s="10" t="e">
        <f>VLOOKUP(tbl2_2!A750,ishod_substance!A:AD,7,0)</f>
        <v>#N/A</v>
      </c>
      <c r="Z750" s="9" t="e">
        <f>VLOOKUP(Y750,quide!$A$2:$B$1006,2,0)</f>
        <v>#N/A</v>
      </c>
      <c r="AA750" s="4" t="e">
        <f>VLOOKUP(Y750,quide!$A$2:$J$1006,10,0)</f>
        <v>#N/A</v>
      </c>
      <c r="AB750" s="50" t="e">
        <f>VLOOKUP(tbl2_2!A750,ishod_substance!A:AD,8,0)</f>
        <v>#N/A</v>
      </c>
      <c r="AC750" s="28" t="e">
        <f t="shared" si="12"/>
        <v>#N/A</v>
      </c>
      <c r="AD750" s="27" t="e">
        <f>VLOOKUP(tbl2_2!A750,ishod_substance!A:AD,9,0)</f>
        <v>#N/A</v>
      </c>
      <c r="AE750" s="8" t="e">
        <f>VLOOKUP(tbl2_2!A750,ishod_substance!A:AD,9,0)</f>
        <v>#N/A</v>
      </c>
      <c r="AF750" s="12"/>
    </row>
    <row r="751" spans="1:32" hidden="1" x14ac:dyDescent="0.25">
      <c r="A751">
        <v>743</v>
      </c>
      <c r="B751" s="85">
        <f>IFERROR(IF(OR(AND(ishod_substance!$O$1=3,OR(VLOOKUP('tbl2'!Y751,quide!A:G,7,0)=2,VLOOKUP('tbl2'!Y751,quide!A:G,7,0)=1)),AND(ishod_substance!$O$1=2,VLOOKUP('tbl2'!Y751,quide!A:I,9,0)=1)),1,0),0)</f>
        <v>0</v>
      </c>
      <c r="C751" s="5" t="e">
        <f>VLOOKUP(tbl2_2!A751,ishod_substance!A:P,2,0)</f>
        <v>#N/A</v>
      </c>
      <c r="D751" s="7" t="e">
        <f>VLOOKUP(tbl2_2!A751,ishod_substance!A:P,3,0)</f>
        <v>#N/A</v>
      </c>
      <c r="E751" s="5" t="e">
        <f>VLOOKUP(tbl2_2!A751,ishod_substance!A:P,11,0)</f>
        <v>#N/A</v>
      </c>
      <c r="F751" s="6" t="e">
        <f>VLOOKUP(tbl2_2!A751,ishod_substance!A:P,15,0)</f>
        <v>#N/A</v>
      </c>
      <c r="G751" s="6" t="e">
        <f>VLOOKUP(tbl2_2!A751,ishod_substance!A:P,12,0)&amp;"/"&amp;VLOOKUP(tbl2_2!A751,ishod_substance!A:P,14,0)</f>
        <v>#N/A</v>
      </c>
      <c r="H751" s="29" t="e">
        <f>VLOOKUP(tbl2_2!A751,ishod_substance!A:P,6,0)</f>
        <v>#N/A</v>
      </c>
      <c r="I751" s="10" t="e">
        <f>VLOOKUP(tbl2_2!A751,ishod_substance!A:P,15,0)</f>
        <v>#N/A</v>
      </c>
      <c r="J751" s="10" t="e">
        <f>VLOOKUP(tbl2_2!A751,ishod_substance!A:P,5,0)</f>
        <v>#N/A</v>
      </c>
      <c r="K751" s="84" t="e">
        <f>VLOOKUP(tbl2_2!A751,ishod_substance!A:Q,17,0)</f>
        <v>#N/A</v>
      </c>
      <c r="L751" s="84" t="e">
        <f>VLOOKUP(tbl2_2!A751,ishod_substance!A:R,18,0)</f>
        <v>#N/A</v>
      </c>
      <c r="M751" s="165" t="e">
        <f>VLOOKUP(tbl2_2!A751,ishod_substance!A:AD,28,0)</f>
        <v>#N/A</v>
      </c>
      <c r="N751" s="4" t="e">
        <f>VLOOKUP(tbl2_2!A751,ishod_substance!A:AD,20,0)</f>
        <v>#N/A</v>
      </c>
      <c r="O751" s="4" t="e">
        <f>VLOOKUP(tbl2_2!A751,ishod_substance!A:AD,21,0)</f>
        <v>#N/A</v>
      </c>
      <c r="P751" s="4" t="e">
        <f>VLOOKUP(tbl2_2!A751,ishod_substance!A:AD,22,0)</f>
        <v>#N/A</v>
      </c>
      <c r="Q751" s="4" t="e">
        <f>VLOOKUP(tbl2_2!A751,ishod_substance!A:AD,23,0)</f>
        <v>#N/A</v>
      </c>
      <c r="R751" s="4" t="e">
        <f>VLOOKUP(tbl2_2!A751,ishod_substance!A:AD,24,0)</f>
        <v>#N/A</v>
      </c>
      <c r="S751" s="4" t="e">
        <f>VLOOKUP(tbl2_2!A751,ishod_substance!A:AD,25,0)</f>
        <v>#N/A</v>
      </c>
      <c r="T751" s="4" t="e">
        <f>VLOOKUP(tbl2_2!A751,ishod_substance!A:AD,26,0)</f>
        <v>#N/A</v>
      </c>
      <c r="U751" s="4" t="e">
        <f>VLOOKUP(tbl2_2!A751,ishod_substance!A:AD,27,0)</f>
        <v>#N/A</v>
      </c>
      <c r="V751" s="166" t="e">
        <f>VLOOKUP(tbl2_2!A751,ishod_substance!A:AD,29,0)</f>
        <v>#N/A</v>
      </c>
      <c r="W751" s="166" t="e">
        <f>VLOOKUP(tbl2_2!A751,ishod_substance!A:AD,29,0)</f>
        <v>#N/A</v>
      </c>
      <c r="X751" s="4" t="e">
        <f>VLOOKUP(tbl2_2!A751,ishod_substance!A:AD,30,0)</f>
        <v>#N/A</v>
      </c>
      <c r="Y751" s="10" t="e">
        <f>VLOOKUP(tbl2_2!A751,ishod_substance!A:AD,7,0)</f>
        <v>#N/A</v>
      </c>
      <c r="Z751" s="9" t="e">
        <f>VLOOKUP(Y751,quide!$A$2:$B$1006,2,0)</f>
        <v>#N/A</v>
      </c>
      <c r="AA751" s="4" t="e">
        <f>VLOOKUP(Y751,quide!$A$2:$J$1006,10,0)</f>
        <v>#N/A</v>
      </c>
      <c r="AB751" s="50" t="e">
        <f>VLOOKUP(tbl2_2!A751,ishod_substance!A:AD,8,0)</f>
        <v>#N/A</v>
      </c>
      <c r="AC751" s="28" t="e">
        <f t="shared" si="12"/>
        <v>#N/A</v>
      </c>
      <c r="AD751" s="27" t="e">
        <f>VLOOKUP(tbl2_2!A751,ishod_substance!A:AD,9,0)</f>
        <v>#N/A</v>
      </c>
      <c r="AE751" s="8" t="e">
        <f>VLOOKUP(tbl2_2!A751,ishod_substance!A:AD,9,0)</f>
        <v>#N/A</v>
      </c>
      <c r="AF751" s="12"/>
    </row>
    <row r="752" spans="1:32" hidden="1" x14ac:dyDescent="0.25">
      <c r="A752">
        <v>744</v>
      </c>
      <c r="B752" s="85">
        <f>IFERROR(IF(OR(AND(ishod_substance!$O$1=3,OR(VLOOKUP('tbl2'!Y752,quide!A:G,7,0)=2,VLOOKUP('tbl2'!Y752,quide!A:G,7,0)=1)),AND(ishod_substance!$O$1=2,VLOOKUP('tbl2'!Y752,quide!A:I,9,0)=1)),1,0),0)</f>
        <v>0</v>
      </c>
      <c r="C752" s="5" t="e">
        <f>VLOOKUP(tbl2_2!A752,ishod_substance!A:P,2,0)</f>
        <v>#N/A</v>
      </c>
      <c r="D752" s="7" t="e">
        <f>VLOOKUP(tbl2_2!A752,ishod_substance!A:P,3,0)</f>
        <v>#N/A</v>
      </c>
      <c r="E752" s="5" t="e">
        <f>VLOOKUP(tbl2_2!A752,ishod_substance!A:P,11,0)</f>
        <v>#N/A</v>
      </c>
      <c r="F752" s="6" t="e">
        <f>VLOOKUP(tbl2_2!A752,ishod_substance!A:P,15,0)</f>
        <v>#N/A</v>
      </c>
      <c r="G752" s="6" t="e">
        <f>VLOOKUP(tbl2_2!A752,ishod_substance!A:P,12,0)&amp;"/"&amp;VLOOKUP(tbl2_2!A752,ishod_substance!A:P,14,0)</f>
        <v>#N/A</v>
      </c>
      <c r="H752" s="29" t="e">
        <f>VLOOKUP(tbl2_2!A752,ishod_substance!A:P,6,0)</f>
        <v>#N/A</v>
      </c>
      <c r="I752" s="10" t="e">
        <f>VLOOKUP(tbl2_2!A752,ishod_substance!A:P,15,0)</f>
        <v>#N/A</v>
      </c>
      <c r="J752" s="10" t="e">
        <f>VLOOKUP(tbl2_2!A752,ishod_substance!A:P,5,0)</f>
        <v>#N/A</v>
      </c>
      <c r="K752" s="84" t="e">
        <f>VLOOKUP(tbl2_2!A752,ishod_substance!A:Q,17,0)</f>
        <v>#N/A</v>
      </c>
      <c r="L752" s="84" t="e">
        <f>VLOOKUP(tbl2_2!A752,ishod_substance!A:R,18,0)</f>
        <v>#N/A</v>
      </c>
      <c r="M752" s="165" t="e">
        <f>VLOOKUP(tbl2_2!A752,ishod_substance!A:AD,28,0)</f>
        <v>#N/A</v>
      </c>
      <c r="N752" s="4" t="e">
        <f>VLOOKUP(tbl2_2!A752,ishod_substance!A:AD,20,0)</f>
        <v>#N/A</v>
      </c>
      <c r="O752" s="4" t="e">
        <f>VLOOKUP(tbl2_2!A752,ishod_substance!A:AD,21,0)</f>
        <v>#N/A</v>
      </c>
      <c r="P752" s="4" t="e">
        <f>VLOOKUP(tbl2_2!A752,ishod_substance!A:AD,22,0)</f>
        <v>#N/A</v>
      </c>
      <c r="Q752" s="4" t="e">
        <f>VLOOKUP(tbl2_2!A752,ishod_substance!A:AD,23,0)</f>
        <v>#N/A</v>
      </c>
      <c r="R752" s="4" t="e">
        <f>VLOOKUP(tbl2_2!A752,ishod_substance!A:AD,24,0)</f>
        <v>#N/A</v>
      </c>
      <c r="S752" s="4" t="e">
        <f>VLOOKUP(tbl2_2!A752,ishod_substance!A:AD,25,0)</f>
        <v>#N/A</v>
      </c>
      <c r="T752" s="4" t="e">
        <f>VLOOKUP(tbl2_2!A752,ishod_substance!A:AD,26,0)</f>
        <v>#N/A</v>
      </c>
      <c r="U752" s="4" t="e">
        <f>VLOOKUP(tbl2_2!A752,ishod_substance!A:AD,27,0)</f>
        <v>#N/A</v>
      </c>
      <c r="V752" s="166" t="e">
        <f>VLOOKUP(tbl2_2!A752,ishod_substance!A:AD,29,0)</f>
        <v>#N/A</v>
      </c>
      <c r="W752" s="166" t="e">
        <f>VLOOKUP(tbl2_2!A752,ishod_substance!A:AD,29,0)</f>
        <v>#N/A</v>
      </c>
      <c r="X752" s="4" t="e">
        <f>VLOOKUP(tbl2_2!A752,ishod_substance!A:AD,30,0)</f>
        <v>#N/A</v>
      </c>
      <c r="Y752" s="10" t="e">
        <f>VLOOKUP(tbl2_2!A752,ishod_substance!A:AD,7,0)</f>
        <v>#N/A</v>
      </c>
      <c r="Z752" s="9" t="e">
        <f>VLOOKUP(Y752,quide!$A$2:$B$1006,2,0)</f>
        <v>#N/A</v>
      </c>
      <c r="AA752" s="4" t="e">
        <f>VLOOKUP(Y752,quide!$A$2:$J$1006,10,0)</f>
        <v>#N/A</v>
      </c>
      <c r="AB752" s="50" t="e">
        <f>VLOOKUP(tbl2_2!A752,ishod_substance!A:AD,8,0)</f>
        <v>#N/A</v>
      </c>
      <c r="AC752" s="28" t="e">
        <f t="shared" si="12"/>
        <v>#N/A</v>
      </c>
      <c r="AD752" s="27" t="e">
        <f>VLOOKUP(tbl2_2!A752,ishod_substance!A:AD,9,0)</f>
        <v>#N/A</v>
      </c>
      <c r="AE752" s="8" t="e">
        <f>VLOOKUP(tbl2_2!A752,ishod_substance!A:AD,9,0)</f>
        <v>#N/A</v>
      </c>
      <c r="AF752" s="12"/>
    </row>
    <row r="753" spans="1:32" hidden="1" x14ac:dyDescent="0.25">
      <c r="A753">
        <v>745</v>
      </c>
      <c r="B753" s="85">
        <f>IFERROR(IF(OR(AND(ishod_substance!$O$1=3,OR(VLOOKUP('tbl2'!Y753,quide!A:G,7,0)=2,VLOOKUP('tbl2'!Y753,quide!A:G,7,0)=1)),AND(ishod_substance!$O$1=2,VLOOKUP('tbl2'!Y753,quide!A:I,9,0)=1)),1,0),0)</f>
        <v>0</v>
      </c>
      <c r="C753" s="5" t="e">
        <f>VLOOKUP(tbl2_2!A753,ishod_substance!A:P,2,0)</f>
        <v>#N/A</v>
      </c>
      <c r="D753" s="7" t="e">
        <f>VLOOKUP(tbl2_2!A753,ishod_substance!A:P,3,0)</f>
        <v>#N/A</v>
      </c>
      <c r="E753" s="5" t="e">
        <f>VLOOKUP(tbl2_2!A753,ishod_substance!A:P,11,0)</f>
        <v>#N/A</v>
      </c>
      <c r="F753" s="6" t="e">
        <f>VLOOKUP(tbl2_2!A753,ishod_substance!A:P,15,0)</f>
        <v>#N/A</v>
      </c>
      <c r="G753" s="6" t="e">
        <f>VLOOKUP(tbl2_2!A753,ishod_substance!A:P,12,0)&amp;"/"&amp;VLOOKUP(tbl2_2!A753,ishod_substance!A:P,14,0)</f>
        <v>#N/A</v>
      </c>
      <c r="H753" s="29" t="e">
        <f>VLOOKUP(tbl2_2!A753,ishod_substance!A:P,6,0)</f>
        <v>#N/A</v>
      </c>
      <c r="I753" s="10" t="e">
        <f>VLOOKUP(tbl2_2!A753,ishod_substance!A:P,15,0)</f>
        <v>#N/A</v>
      </c>
      <c r="J753" s="10" t="e">
        <f>VLOOKUP(tbl2_2!A753,ishod_substance!A:P,5,0)</f>
        <v>#N/A</v>
      </c>
      <c r="K753" s="84" t="e">
        <f>VLOOKUP(tbl2_2!A753,ishod_substance!A:Q,17,0)</f>
        <v>#N/A</v>
      </c>
      <c r="L753" s="84" t="e">
        <f>VLOOKUP(tbl2_2!A753,ishod_substance!A:R,18,0)</f>
        <v>#N/A</v>
      </c>
      <c r="M753" s="165" t="e">
        <f>VLOOKUP(tbl2_2!A753,ishod_substance!A:AD,28,0)</f>
        <v>#N/A</v>
      </c>
      <c r="N753" s="4" t="e">
        <f>VLOOKUP(tbl2_2!A753,ishod_substance!A:AD,20,0)</f>
        <v>#N/A</v>
      </c>
      <c r="O753" s="4" t="e">
        <f>VLOOKUP(tbl2_2!A753,ishod_substance!A:AD,21,0)</f>
        <v>#N/A</v>
      </c>
      <c r="P753" s="4" t="e">
        <f>VLOOKUP(tbl2_2!A753,ishod_substance!A:AD,22,0)</f>
        <v>#N/A</v>
      </c>
      <c r="Q753" s="4" t="e">
        <f>VLOOKUP(tbl2_2!A753,ishod_substance!A:AD,23,0)</f>
        <v>#N/A</v>
      </c>
      <c r="R753" s="4" t="e">
        <f>VLOOKUP(tbl2_2!A753,ishod_substance!A:AD,24,0)</f>
        <v>#N/A</v>
      </c>
      <c r="S753" s="4" t="e">
        <f>VLOOKUP(tbl2_2!A753,ishod_substance!A:AD,25,0)</f>
        <v>#N/A</v>
      </c>
      <c r="T753" s="4" t="e">
        <f>VLOOKUP(tbl2_2!A753,ishod_substance!A:AD,26,0)</f>
        <v>#N/A</v>
      </c>
      <c r="U753" s="4" t="e">
        <f>VLOOKUP(tbl2_2!A753,ishod_substance!A:AD,27,0)</f>
        <v>#N/A</v>
      </c>
      <c r="V753" s="166" t="e">
        <f>VLOOKUP(tbl2_2!A753,ishod_substance!A:AD,29,0)</f>
        <v>#N/A</v>
      </c>
      <c r="W753" s="166" t="e">
        <f>VLOOKUP(tbl2_2!A753,ishod_substance!A:AD,29,0)</f>
        <v>#N/A</v>
      </c>
      <c r="X753" s="4" t="e">
        <f>VLOOKUP(tbl2_2!A753,ishod_substance!A:AD,30,0)</f>
        <v>#N/A</v>
      </c>
      <c r="Y753" s="10" t="e">
        <f>VLOOKUP(tbl2_2!A753,ishod_substance!A:AD,7,0)</f>
        <v>#N/A</v>
      </c>
      <c r="Z753" s="9" t="e">
        <f>VLOOKUP(Y753,quide!$A$2:$B$1006,2,0)</f>
        <v>#N/A</v>
      </c>
      <c r="AA753" s="4" t="e">
        <f>VLOOKUP(Y753,quide!$A$2:$J$1006,10,0)</f>
        <v>#N/A</v>
      </c>
      <c r="AB753" s="50" t="e">
        <f>VLOOKUP(tbl2_2!A753,ishod_substance!A:AD,8,0)</f>
        <v>#N/A</v>
      </c>
      <c r="AC753" s="28" t="e">
        <f t="shared" si="12"/>
        <v>#N/A</v>
      </c>
      <c r="AD753" s="27" t="e">
        <f>VLOOKUP(tbl2_2!A753,ishod_substance!A:AD,9,0)</f>
        <v>#N/A</v>
      </c>
      <c r="AE753" s="8" t="e">
        <f>VLOOKUP(tbl2_2!A753,ishod_substance!A:AD,9,0)</f>
        <v>#N/A</v>
      </c>
      <c r="AF753" s="12"/>
    </row>
    <row r="754" spans="1:32" hidden="1" x14ac:dyDescent="0.25">
      <c r="A754">
        <v>746</v>
      </c>
      <c r="B754" s="85">
        <f>IFERROR(IF(OR(AND(ishod_substance!$O$1=3,OR(VLOOKUP('tbl2'!Y754,quide!A:G,7,0)=2,VLOOKUP('tbl2'!Y754,quide!A:G,7,0)=1)),AND(ishod_substance!$O$1=2,VLOOKUP('tbl2'!Y754,quide!A:I,9,0)=1)),1,0),0)</f>
        <v>0</v>
      </c>
      <c r="C754" s="5" t="e">
        <f>VLOOKUP(tbl2_2!A754,ishod_substance!A:P,2,0)</f>
        <v>#N/A</v>
      </c>
      <c r="D754" s="7" t="e">
        <f>VLOOKUP(tbl2_2!A754,ishod_substance!A:P,3,0)</f>
        <v>#N/A</v>
      </c>
      <c r="E754" s="5" t="e">
        <f>VLOOKUP(tbl2_2!A754,ishod_substance!A:P,11,0)</f>
        <v>#N/A</v>
      </c>
      <c r="F754" s="6" t="e">
        <f>VLOOKUP(tbl2_2!A754,ishod_substance!A:P,15,0)</f>
        <v>#N/A</v>
      </c>
      <c r="G754" s="6" t="e">
        <f>VLOOKUP(tbl2_2!A754,ishod_substance!A:P,12,0)&amp;"/"&amp;VLOOKUP(tbl2_2!A754,ishod_substance!A:P,14,0)</f>
        <v>#N/A</v>
      </c>
      <c r="H754" s="29" t="e">
        <f>VLOOKUP(tbl2_2!A754,ishod_substance!A:P,6,0)</f>
        <v>#N/A</v>
      </c>
      <c r="I754" s="10" t="e">
        <f>VLOOKUP(tbl2_2!A754,ishod_substance!A:P,15,0)</f>
        <v>#N/A</v>
      </c>
      <c r="J754" s="10" t="e">
        <f>VLOOKUP(tbl2_2!A754,ishod_substance!A:P,5,0)</f>
        <v>#N/A</v>
      </c>
      <c r="K754" s="84" t="e">
        <f>VLOOKUP(tbl2_2!A754,ishod_substance!A:Q,17,0)</f>
        <v>#N/A</v>
      </c>
      <c r="L754" s="84" t="e">
        <f>VLOOKUP(tbl2_2!A754,ishod_substance!A:R,18,0)</f>
        <v>#N/A</v>
      </c>
      <c r="M754" s="165" t="e">
        <f>VLOOKUP(tbl2_2!A754,ishod_substance!A:AD,28,0)</f>
        <v>#N/A</v>
      </c>
      <c r="N754" s="4" t="e">
        <f>VLOOKUP(tbl2_2!A754,ishod_substance!A:AD,20,0)</f>
        <v>#N/A</v>
      </c>
      <c r="O754" s="4" t="e">
        <f>VLOOKUP(tbl2_2!A754,ishod_substance!A:AD,21,0)</f>
        <v>#N/A</v>
      </c>
      <c r="P754" s="4" t="e">
        <f>VLOOKUP(tbl2_2!A754,ishod_substance!A:AD,22,0)</f>
        <v>#N/A</v>
      </c>
      <c r="Q754" s="4" t="e">
        <f>VLOOKUP(tbl2_2!A754,ishod_substance!A:AD,23,0)</f>
        <v>#N/A</v>
      </c>
      <c r="R754" s="4" t="e">
        <f>VLOOKUP(tbl2_2!A754,ishod_substance!A:AD,24,0)</f>
        <v>#N/A</v>
      </c>
      <c r="S754" s="4" t="e">
        <f>VLOOKUP(tbl2_2!A754,ishod_substance!A:AD,25,0)</f>
        <v>#N/A</v>
      </c>
      <c r="T754" s="4" t="e">
        <f>VLOOKUP(tbl2_2!A754,ishod_substance!A:AD,26,0)</f>
        <v>#N/A</v>
      </c>
      <c r="U754" s="4" t="e">
        <f>VLOOKUP(tbl2_2!A754,ishod_substance!A:AD,27,0)</f>
        <v>#N/A</v>
      </c>
      <c r="V754" s="166" t="e">
        <f>VLOOKUP(tbl2_2!A754,ishod_substance!A:AD,29,0)</f>
        <v>#N/A</v>
      </c>
      <c r="W754" s="166" t="e">
        <f>VLOOKUP(tbl2_2!A754,ishod_substance!A:AD,29,0)</f>
        <v>#N/A</v>
      </c>
      <c r="X754" s="4" t="e">
        <f>VLOOKUP(tbl2_2!A754,ishod_substance!A:AD,30,0)</f>
        <v>#N/A</v>
      </c>
      <c r="Y754" s="10" t="e">
        <f>VLOOKUP(tbl2_2!A754,ishod_substance!A:AD,7,0)</f>
        <v>#N/A</v>
      </c>
      <c r="Z754" s="9" t="e">
        <f>VLOOKUP(Y754,quide!$A$2:$B$1006,2,0)</f>
        <v>#N/A</v>
      </c>
      <c r="AA754" s="4" t="e">
        <f>VLOOKUP(Y754,quide!$A$2:$J$1006,10,0)</f>
        <v>#N/A</v>
      </c>
      <c r="AB754" s="50" t="e">
        <f>VLOOKUP(tbl2_2!A754,ishod_substance!A:AD,8,0)</f>
        <v>#N/A</v>
      </c>
      <c r="AC754" s="28" t="e">
        <f t="shared" si="12"/>
        <v>#N/A</v>
      </c>
      <c r="AD754" s="27" t="e">
        <f>VLOOKUP(tbl2_2!A754,ishod_substance!A:AD,9,0)</f>
        <v>#N/A</v>
      </c>
      <c r="AE754" s="8" t="e">
        <f>VLOOKUP(tbl2_2!A754,ishod_substance!A:AD,9,0)</f>
        <v>#N/A</v>
      </c>
      <c r="AF754" s="12"/>
    </row>
    <row r="755" spans="1:32" hidden="1" x14ac:dyDescent="0.25">
      <c r="A755">
        <v>747</v>
      </c>
      <c r="B755" s="85">
        <f>IFERROR(IF(OR(AND(ishod_substance!$O$1=3,OR(VLOOKUP('tbl2'!Y755,quide!A:G,7,0)=2,VLOOKUP('tbl2'!Y755,quide!A:G,7,0)=1)),AND(ishod_substance!$O$1=2,VLOOKUP('tbl2'!Y755,quide!A:I,9,0)=1)),1,0),0)</f>
        <v>0</v>
      </c>
      <c r="C755" s="5" t="e">
        <f>VLOOKUP(tbl2_2!A755,ishod_substance!A:P,2,0)</f>
        <v>#N/A</v>
      </c>
      <c r="D755" s="7" t="e">
        <f>VLOOKUP(tbl2_2!A755,ishod_substance!A:P,3,0)</f>
        <v>#N/A</v>
      </c>
      <c r="E755" s="5" t="e">
        <f>VLOOKUP(tbl2_2!A755,ishod_substance!A:P,11,0)</f>
        <v>#N/A</v>
      </c>
      <c r="F755" s="6" t="e">
        <f>VLOOKUP(tbl2_2!A755,ishod_substance!A:P,15,0)</f>
        <v>#N/A</v>
      </c>
      <c r="G755" s="6" t="e">
        <f>VLOOKUP(tbl2_2!A755,ishod_substance!A:P,12,0)&amp;"/"&amp;VLOOKUP(tbl2_2!A755,ishod_substance!A:P,14,0)</f>
        <v>#N/A</v>
      </c>
      <c r="H755" s="29" t="e">
        <f>VLOOKUP(tbl2_2!A755,ishod_substance!A:P,6,0)</f>
        <v>#N/A</v>
      </c>
      <c r="I755" s="10" t="e">
        <f>VLOOKUP(tbl2_2!A755,ishod_substance!A:P,15,0)</f>
        <v>#N/A</v>
      </c>
      <c r="J755" s="10" t="e">
        <f>VLOOKUP(tbl2_2!A755,ishod_substance!A:P,5,0)</f>
        <v>#N/A</v>
      </c>
      <c r="K755" s="84" t="e">
        <f>VLOOKUP(tbl2_2!A755,ishod_substance!A:Q,17,0)</f>
        <v>#N/A</v>
      </c>
      <c r="L755" s="84" t="e">
        <f>VLOOKUP(tbl2_2!A755,ishod_substance!A:R,18,0)</f>
        <v>#N/A</v>
      </c>
      <c r="M755" s="165" t="e">
        <f>VLOOKUP(tbl2_2!A755,ishod_substance!A:AD,28,0)</f>
        <v>#N/A</v>
      </c>
      <c r="N755" s="4" t="e">
        <f>VLOOKUP(tbl2_2!A755,ishod_substance!A:AD,20,0)</f>
        <v>#N/A</v>
      </c>
      <c r="O755" s="4" t="e">
        <f>VLOOKUP(tbl2_2!A755,ishod_substance!A:AD,21,0)</f>
        <v>#N/A</v>
      </c>
      <c r="P755" s="4" t="e">
        <f>VLOOKUP(tbl2_2!A755,ishod_substance!A:AD,22,0)</f>
        <v>#N/A</v>
      </c>
      <c r="Q755" s="4" t="e">
        <f>VLOOKUP(tbl2_2!A755,ishod_substance!A:AD,23,0)</f>
        <v>#N/A</v>
      </c>
      <c r="R755" s="4" t="e">
        <f>VLOOKUP(tbl2_2!A755,ishod_substance!A:AD,24,0)</f>
        <v>#N/A</v>
      </c>
      <c r="S755" s="4" t="e">
        <f>VLOOKUP(tbl2_2!A755,ishod_substance!A:AD,25,0)</f>
        <v>#N/A</v>
      </c>
      <c r="T755" s="4" t="e">
        <f>VLOOKUP(tbl2_2!A755,ishod_substance!A:AD,26,0)</f>
        <v>#N/A</v>
      </c>
      <c r="U755" s="4" t="e">
        <f>VLOOKUP(tbl2_2!A755,ishod_substance!A:AD,27,0)</f>
        <v>#N/A</v>
      </c>
      <c r="V755" s="166" t="e">
        <f>VLOOKUP(tbl2_2!A755,ishod_substance!A:AD,29,0)</f>
        <v>#N/A</v>
      </c>
      <c r="W755" s="166" t="e">
        <f>VLOOKUP(tbl2_2!A755,ishod_substance!A:AD,29,0)</f>
        <v>#N/A</v>
      </c>
      <c r="X755" s="4" t="e">
        <f>VLOOKUP(tbl2_2!A755,ishod_substance!A:AD,30,0)</f>
        <v>#N/A</v>
      </c>
      <c r="Y755" s="10" t="e">
        <f>VLOOKUP(tbl2_2!A755,ishod_substance!A:AD,7,0)</f>
        <v>#N/A</v>
      </c>
      <c r="Z755" s="9" t="e">
        <f>VLOOKUP(Y755,quide!$A$2:$B$1006,2,0)</f>
        <v>#N/A</v>
      </c>
      <c r="AA755" s="4" t="e">
        <f>VLOOKUP(Y755,quide!$A$2:$J$1006,10,0)</f>
        <v>#N/A</v>
      </c>
      <c r="AB755" s="50" t="e">
        <f>VLOOKUP(tbl2_2!A755,ishod_substance!A:AD,8,0)</f>
        <v>#N/A</v>
      </c>
      <c r="AC755" s="28" t="e">
        <f t="shared" si="12"/>
        <v>#N/A</v>
      </c>
      <c r="AD755" s="27" t="e">
        <f>VLOOKUP(tbl2_2!A755,ishod_substance!A:AD,9,0)</f>
        <v>#N/A</v>
      </c>
      <c r="AE755" s="8" t="e">
        <f>VLOOKUP(tbl2_2!A755,ishod_substance!A:AD,9,0)</f>
        <v>#N/A</v>
      </c>
      <c r="AF755" s="12"/>
    </row>
    <row r="756" spans="1:32" hidden="1" x14ac:dyDescent="0.25">
      <c r="A756">
        <v>748</v>
      </c>
      <c r="B756" s="85">
        <f>IFERROR(IF(OR(AND(ishod_substance!$O$1=3,OR(VLOOKUP('tbl2'!Y756,quide!A:G,7,0)=2,VLOOKUP('tbl2'!Y756,quide!A:G,7,0)=1)),AND(ishod_substance!$O$1=2,VLOOKUP('tbl2'!Y756,quide!A:I,9,0)=1)),1,0),0)</f>
        <v>0</v>
      </c>
      <c r="C756" s="5" t="e">
        <f>VLOOKUP(tbl2_2!A756,ishod_substance!A:P,2,0)</f>
        <v>#N/A</v>
      </c>
      <c r="D756" s="7" t="e">
        <f>VLOOKUP(tbl2_2!A756,ishod_substance!A:P,3,0)</f>
        <v>#N/A</v>
      </c>
      <c r="E756" s="5" t="e">
        <f>VLOOKUP(tbl2_2!A756,ishod_substance!A:P,11,0)</f>
        <v>#N/A</v>
      </c>
      <c r="F756" s="6" t="e">
        <f>VLOOKUP(tbl2_2!A756,ishod_substance!A:P,15,0)</f>
        <v>#N/A</v>
      </c>
      <c r="G756" s="6" t="e">
        <f>VLOOKUP(tbl2_2!A756,ishod_substance!A:P,12,0)&amp;"/"&amp;VLOOKUP(tbl2_2!A756,ishod_substance!A:P,14,0)</f>
        <v>#N/A</v>
      </c>
      <c r="H756" s="29" t="e">
        <f>VLOOKUP(tbl2_2!A756,ishod_substance!A:P,6,0)</f>
        <v>#N/A</v>
      </c>
      <c r="I756" s="10" t="e">
        <f>VLOOKUP(tbl2_2!A756,ishod_substance!A:P,15,0)</f>
        <v>#N/A</v>
      </c>
      <c r="J756" s="10" t="e">
        <f>VLOOKUP(tbl2_2!A756,ishod_substance!A:P,5,0)</f>
        <v>#N/A</v>
      </c>
      <c r="K756" s="84" t="e">
        <f>VLOOKUP(tbl2_2!A756,ishod_substance!A:Q,17,0)</f>
        <v>#N/A</v>
      </c>
      <c r="L756" s="84" t="e">
        <f>VLOOKUP(tbl2_2!A756,ishod_substance!A:R,18,0)</f>
        <v>#N/A</v>
      </c>
      <c r="M756" s="165" t="e">
        <f>VLOOKUP(tbl2_2!A756,ishod_substance!A:AD,28,0)</f>
        <v>#N/A</v>
      </c>
      <c r="N756" s="4" t="e">
        <f>VLOOKUP(tbl2_2!A756,ishod_substance!A:AD,20,0)</f>
        <v>#N/A</v>
      </c>
      <c r="O756" s="4" t="e">
        <f>VLOOKUP(tbl2_2!A756,ishod_substance!A:AD,21,0)</f>
        <v>#N/A</v>
      </c>
      <c r="P756" s="4" t="e">
        <f>VLOOKUP(tbl2_2!A756,ishod_substance!A:AD,22,0)</f>
        <v>#N/A</v>
      </c>
      <c r="Q756" s="4" t="e">
        <f>VLOOKUP(tbl2_2!A756,ishod_substance!A:AD,23,0)</f>
        <v>#N/A</v>
      </c>
      <c r="R756" s="4" t="e">
        <f>VLOOKUP(tbl2_2!A756,ishod_substance!A:AD,24,0)</f>
        <v>#N/A</v>
      </c>
      <c r="S756" s="4" t="e">
        <f>VLOOKUP(tbl2_2!A756,ishod_substance!A:AD,25,0)</f>
        <v>#N/A</v>
      </c>
      <c r="T756" s="4" t="e">
        <f>VLOOKUP(tbl2_2!A756,ishod_substance!A:AD,26,0)</f>
        <v>#N/A</v>
      </c>
      <c r="U756" s="4" t="e">
        <f>VLOOKUP(tbl2_2!A756,ishod_substance!A:AD,27,0)</f>
        <v>#N/A</v>
      </c>
      <c r="V756" s="166" t="e">
        <f>VLOOKUP(tbl2_2!A756,ishod_substance!A:AD,29,0)</f>
        <v>#N/A</v>
      </c>
      <c r="W756" s="166" t="e">
        <f>VLOOKUP(tbl2_2!A756,ishod_substance!A:AD,29,0)</f>
        <v>#N/A</v>
      </c>
      <c r="X756" s="4" t="e">
        <f>VLOOKUP(tbl2_2!A756,ishod_substance!A:AD,30,0)</f>
        <v>#N/A</v>
      </c>
      <c r="Y756" s="10" t="e">
        <f>VLOOKUP(tbl2_2!A756,ishod_substance!A:AD,7,0)</f>
        <v>#N/A</v>
      </c>
      <c r="Z756" s="9" t="e">
        <f>VLOOKUP(Y756,quide!$A$2:$B$1006,2,0)</f>
        <v>#N/A</v>
      </c>
      <c r="AA756" s="4" t="e">
        <f>VLOOKUP(Y756,quide!$A$2:$J$1006,10,0)</f>
        <v>#N/A</v>
      </c>
      <c r="AB756" s="50" t="e">
        <f>VLOOKUP(tbl2_2!A756,ishod_substance!A:AD,8,0)</f>
        <v>#N/A</v>
      </c>
      <c r="AC756" s="28" t="e">
        <f t="shared" si="12"/>
        <v>#N/A</v>
      </c>
      <c r="AD756" s="27" t="e">
        <f>VLOOKUP(tbl2_2!A756,ishod_substance!A:AD,9,0)</f>
        <v>#N/A</v>
      </c>
      <c r="AE756" s="8" t="e">
        <f>VLOOKUP(tbl2_2!A756,ishod_substance!A:AD,9,0)</f>
        <v>#N/A</v>
      </c>
      <c r="AF756" s="12"/>
    </row>
    <row r="757" spans="1:32" hidden="1" x14ac:dyDescent="0.25">
      <c r="A757">
        <v>749</v>
      </c>
      <c r="B757" s="85">
        <f>IFERROR(IF(OR(AND(ishod_substance!$O$1=3,OR(VLOOKUP('tbl2'!Y757,quide!A:G,7,0)=2,VLOOKUP('tbl2'!Y757,quide!A:G,7,0)=1)),AND(ishod_substance!$O$1=2,VLOOKUP('tbl2'!Y757,quide!A:I,9,0)=1)),1,0),0)</f>
        <v>0</v>
      </c>
      <c r="C757" s="5" t="e">
        <f>VLOOKUP(tbl2_2!A757,ishod_substance!A:P,2,0)</f>
        <v>#N/A</v>
      </c>
      <c r="D757" s="7" t="e">
        <f>VLOOKUP(tbl2_2!A757,ishod_substance!A:P,3,0)</f>
        <v>#N/A</v>
      </c>
      <c r="E757" s="5" t="e">
        <f>VLOOKUP(tbl2_2!A757,ishod_substance!A:P,11,0)</f>
        <v>#N/A</v>
      </c>
      <c r="F757" s="6" t="e">
        <f>VLOOKUP(tbl2_2!A757,ishod_substance!A:P,15,0)</f>
        <v>#N/A</v>
      </c>
      <c r="G757" s="6" t="e">
        <f>VLOOKUP(tbl2_2!A757,ishod_substance!A:P,12,0)&amp;"/"&amp;VLOOKUP(tbl2_2!A757,ishod_substance!A:P,14,0)</f>
        <v>#N/A</v>
      </c>
      <c r="H757" s="29" t="e">
        <f>VLOOKUP(tbl2_2!A757,ishod_substance!A:P,6,0)</f>
        <v>#N/A</v>
      </c>
      <c r="I757" s="10" t="e">
        <f>VLOOKUP(tbl2_2!A757,ishod_substance!A:P,15,0)</f>
        <v>#N/A</v>
      </c>
      <c r="J757" s="10" t="e">
        <f>VLOOKUP(tbl2_2!A757,ishod_substance!A:P,5,0)</f>
        <v>#N/A</v>
      </c>
      <c r="K757" s="84" t="e">
        <f>VLOOKUP(tbl2_2!A757,ishod_substance!A:Q,17,0)</f>
        <v>#N/A</v>
      </c>
      <c r="L757" s="84" t="e">
        <f>VLOOKUP(tbl2_2!A757,ishod_substance!A:R,18,0)</f>
        <v>#N/A</v>
      </c>
      <c r="M757" s="165" t="e">
        <f>VLOOKUP(tbl2_2!A757,ishod_substance!A:AD,28,0)</f>
        <v>#N/A</v>
      </c>
      <c r="N757" s="4" t="e">
        <f>VLOOKUP(tbl2_2!A757,ishod_substance!A:AD,20,0)</f>
        <v>#N/A</v>
      </c>
      <c r="O757" s="4" t="e">
        <f>VLOOKUP(tbl2_2!A757,ishod_substance!A:AD,21,0)</f>
        <v>#N/A</v>
      </c>
      <c r="P757" s="4" t="e">
        <f>VLOOKUP(tbl2_2!A757,ishod_substance!A:AD,22,0)</f>
        <v>#N/A</v>
      </c>
      <c r="Q757" s="4" t="e">
        <f>VLOOKUP(tbl2_2!A757,ishod_substance!A:AD,23,0)</f>
        <v>#N/A</v>
      </c>
      <c r="R757" s="4" t="e">
        <f>VLOOKUP(tbl2_2!A757,ishod_substance!A:AD,24,0)</f>
        <v>#N/A</v>
      </c>
      <c r="S757" s="4" t="e">
        <f>VLOOKUP(tbl2_2!A757,ishod_substance!A:AD,25,0)</f>
        <v>#N/A</v>
      </c>
      <c r="T757" s="4" t="e">
        <f>VLOOKUP(tbl2_2!A757,ishod_substance!A:AD,26,0)</f>
        <v>#N/A</v>
      </c>
      <c r="U757" s="4" t="e">
        <f>VLOOKUP(tbl2_2!A757,ishod_substance!A:AD,27,0)</f>
        <v>#N/A</v>
      </c>
      <c r="V757" s="166" t="e">
        <f>VLOOKUP(tbl2_2!A757,ishod_substance!A:AD,29,0)</f>
        <v>#N/A</v>
      </c>
      <c r="W757" s="166" t="e">
        <f>VLOOKUP(tbl2_2!A757,ishod_substance!A:AD,29,0)</f>
        <v>#N/A</v>
      </c>
      <c r="X757" s="4" t="e">
        <f>VLOOKUP(tbl2_2!A757,ishod_substance!A:AD,30,0)</f>
        <v>#N/A</v>
      </c>
      <c r="Y757" s="10" t="e">
        <f>VLOOKUP(tbl2_2!A757,ishod_substance!A:AD,7,0)</f>
        <v>#N/A</v>
      </c>
      <c r="Z757" s="9" t="e">
        <f>VLOOKUP(Y757,quide!$A$2:$B$1006,2,0)</f>
        <v>#N/A</v>
      </c>
      <c r="AA757" s="4" t="e">
        <f>VLOOKUP(Y757,quide!$A$2:$J$1006,10,0)</f>
        <v>#N/A</v>
      </c>
      <c r="AB757" s="50" t="e">
        <f>VLOOKUP(tbl2_2!A757,ishod_substance!A:AD,8,0)</f>
        <v>#N/A</v>
      </c>
      <c r="AC757" s="28" t="e">
        <f t="shared" si="12"/>
        <v>#N/A</v>
      </c>
      <c r="AD757" s="27" t="e">
        <f>VLOOKUP(tbl2_2!A757,ishod_substance!A:AD,9,0)</f>
        <v>#N/A</v>
      </c>
      <c r="AE757" s="8" t="e">
        <f>VLOOKUP(tbl2_2!A757,ishod_substance!A:AD,9,0)</f>
        <v>#N/A</v>
      </c>
      <c r="AF757" s="12"/>
    </row>
    <row r="758" spans="1:32" hidden="1" x14ac:dyDescent="0.25">
      <c r="A758">
        <v>750</v>
      </c>
      <c r="B758" s="85">
        <f>IFERROR(IF(OR(AND(ishod_substance!$O$1=3,OR(VLOOKUP('tbl2'!Y758,quide!A:G,7,0)=2,VLOOKUP('tbl2'!Y758,quide!A:G,7,0)=1)),AND(ishod_substance!$O$1=2,VLOOKUP('tbl2'!Y758,quide!A:I,9,0)=1)),1,0),0)</f>
        <v>0</v>
      </c>
      <c r="C758" s="5" t="e">
        <f>VLOOKUP(tbl2_2!A758,ishod_substance!A:P,2,0)</f>
        <v>#N/A</v>
      </c>
      <c r="D758" s="7" t="e">
        <f>VLOOKUP(tbl2_2!A758,ishod_substance!A:P,3,0)</f>
        <v>#N/A</v>
      </c>
      <c r="E758" s="5" t="e">
        <f>VLOOKUP(tbl2_2!A758,ishod_substance!A:P,11,0)</f>
        <v>#N/A</v>
      </c>
      <c r="F758" s="6" t="e">
        <f>VLOOKUP(tbl2_2!A758,ishod_substance!A:P,15,0)</f>
        <v>#N/A</v>
      </c>
      <c r="G758" s="6" t="e">
        <f>VLOOKUP(tbl2_2!A758,ishod_substance!A:P,12,0)&amp;"/"&amp;VLOOKUP(tbl2_2!A758,ishod_substance!A:P,14,0)</f>
        <v>#N/A</v>
      </c>
      <c r="H758" s="29" t="e">
        <f>VLOOKUP(tbl2_2!A758,ishod_substance!A:P,6,0)</f>
        <v>#N/A</v>
      </c>
      <c r="I758" s="10" t="e">
        <f>VLOOKUP(tbl2_2!A758,ishod_substance!A:P,15,0)</f>
        <v>#N/A</v>
      </c>
      <c r="J758" s="10" t="e">
        <f>VLOOKUP(tbl2_2!A758,ishod_substance!A:P,5,0)</f>
        <v>#N/A</v>
      </c>
      <c r="K758" s="84" t="e">
        <f>VLOOKUP(tbl2_2!A758,ishod_substance!A:Q,17,0)</f>
        <v>#N/A</v>
      </c>
      <c r="L758" s="84" t="e">
        <f>VLOOKUP(tbl2_2!A758,ishod_substance!A:R,18,0)</f>
        <v>#N/A</v>
      </c>
      <c r="M758" s="165" t="e">
        <f>VLOOKUP(tbl2_2!A758,ishod_substance!A:AD,28,0)</f>
        <v>#N/A</v>
      </c>
      <c r="N758" s="4" t="e">
        <f>VLOOKUP(tbl2_2!A758,ishod_substance!A:AD,20,0)</f>
        <v>#N/A</v>
      </c>
      <c r="O758" s="4" t="e">
        <f>VLOOKUP(tbl2_2!A758,ishod_substance!A:AD,21,0)</f>
        <v>#N/A</v>
      </c>
      <c r="P758" s="4" t="e">
        <f>VLOOKUP(tbl2_2!A758,ishod_substance!A:AD,22,0)</f>
        <v>#N/A</v>
      </c>
      <c r="Q758" s="4" t="e">
        <f>VLOOKUP(tbl2_2!A758,ishod_substance!A:AD,23,0)</f>
        <v>#N/A</v>
      </c>
      <c r="R758" s="4" t="e">
        <f>VLOOKUP(tbl2_2!A758,ishod_substance!A:AD,24,0)</f>
        <v>#N/A</v>
      </c>
      <c r="S758" s="4" t="e">
        <f>VLOOKUP(tbl2_2!A758,ishod_substance!A:AD,25,0)</f>
        <v>#N/A</v>
      </c>
      <c r="T758" s="4" t="e">
        <f>VLOOKUP(tbl2_2!A758,ishod_substance!A:AD,26,0)</f>
        <v>#N/A</v>
      </c>
      <c r="U758" s="4" t="e">
        <f>VLOOKUP(tbl2_2!A758,ishod_substance!A:AD,27,0)</f>
        <v>#N/A</v>
      </c>
      <c r="V758" s="166" t="e">
        <f>VLOOKUP(tbl2_2!A758,ishod_substance!A:AD,29,0)</f>
        <v>#N/A</v>
      </c>
      <c r="W758" s="166" t="e">
        <f>VLOOKUP(tbl2_2!A758,ishod_substance!A:AD,29,0)</f>
        <v>#N/A</v>
      </c>
      <c r="X758" s="4" t="e">
        <f>VLOOKUP(tbl2_2!A758,ishod_substance!A:AD,30,0)</f>
        <v>#N/A</v>
      </c>
      <c r="Y758" s="10" t="e">
        <f>VLOOKUP(tbl2_2!A758,ishod_substance!A:AD,7,0)</f>
        <v>#N/A</v>
      </c>
      <c r="Z758" s="9" t="e">
        <f>VLOOKUP(Y758,quide!$A$2:$B$1006,2,0)</f>
        <v>#N/A</v>
      </c>
      <c r="AA758" s="4" t="e">
        <f>VLOOKUP(Y758,quide!$A$2:$J$1006,10,0)</f>
        <v>#N/A</v>
      </c>
      <c r="AB758" s="50" t="e">
        <f>VLOOKUP(tbl2_2!A758,ishod_substance!A:AD,8,0)</f>
        <v>#N/A</v>
      </c>
      <c r="AC758" s="28" t="e">
        <f t="shared" si="12"/>
        <v>#N/A</v>
      </c>
      <c r="AD758" s="27" t="e">
        <f>VLOOKUP(tbl2_2!A758,ishod_substance!A:AD,9,0)</f>
        <v>#N/A</v>
      </c>
      <c r="AE758" s="8" t="e">
        <f>VLOOKUP(tbl2_2!A758,ishod_substance!A:AD,9,0)</f>
        <v>#N/A</v>
      </c>
      <c r="AF758" s="12"/>
    </row>
    <row r="759" spans="1:32" hidden="1" x14ac:dyDescent="0.25">
      <c r="A759">
        <v>751</v>
      </c>
      <c r="B759" s="85">
        <f>IFERROR(IF(OR(AND(ishod_substance!$O$1=3,OR(VLOOKUP('tbl2'!Y759,quide!A:G,7,0)=2,VLOOKUP('tbl2'!Y759,quide!A:G,7,0)=1)),AND(ishod_substance!$O$1=2,VLOOKUP('tbl2'!Y759,quide!A:I,9,0)=1)),1,0),0)</f>
        <v>0</v>
      </c>
      <c r="C759" s="5" t="e">
        <f>VLOOKUP(tbl2_2!A759,ishod_substance!A:P,2,0)</f>
        <v>#N/A</v>
      </c>
      <c r="D759" s="7" t="e">
        <f>VLOOKUP(tbl2_2!A759,ishod_substance!A:P,3,0)</f>
        <v>#N/A</v>
      </c>
      <c r="E759" s="5" t="e">
        <f>VLOOKUP(tbl2_2!A759,ishod_substance!A:P,11,0)</f>
        <v>#N/A</v>
      </c>
      <c r="F759" s="6" t="e">
        <f>VLOOKUP(tbl2_2!A759,ishod_substance!A:P,15,0)</f>
        <v>#N/A</v>
      </c>
      <c r="G759" s="6" t="e">
        <f>VLOOKUP(tbl2_2!A759,ishod_substance!A:P,12,0)&amp;"/"&amp;VLOOKUP(tbl2_2!A759,ishod_substance!A:P,14,0)</f>
        <v>#N/A</v>
      </c>
      <c r="H759" s="29" t="e">
        <f>VLOOKUP(tbl2_2!A759,ishod_substance!A:P,6,0)</f>
        <v>#N/A</v>
      </c>
      <c r="I759" s="10" t="e">
        <f>VLOOKUP(tbl2_2!A759,ishod_substance!A:P,15,0)</f>
        <v>#N/A</v>
      </c>
      <c r="J759" s="10" t="e">
        <f>VLOOKUP(tbl2_2!A759,ishod_substance!A:P,5,0)</f>
        <v>#N/A</v>
      </c>
      <c r="K759" s="84" t="e">
        <f>VLOOKUP(tbl2_2!A759,ishod_substance!A:Q,17,0)</f>
        <v>#N/A</v>
      </c>
      <c r="L759" s="84" t="e">
        <f>VLOOKUP(tbl2_2!A759,ishod_substance!A:R,18,0)</f>
        <v>#N/A</v>
      </c>
      <c r="M759" s="165" t="e">
        <f>VLOOKUP(tbl2_2!A759,ishod_substance!A:AD,28,0)</f>
        <v>#N/A</v>
      </c>
      <c r="N759" s="4" t="e">
        <f>VLOOKUP(tbl2_2!A759,ishod_substance!A:AD,20,0)</f>
        <v>#N/A</v>
      </c>
      <c r="O759" s="4" t="e">
        <f>VLOOKUP(tbl2_2!A759,ishod_substance!A:AD,21,0)</f>
        <v>#N/A</v>
      </c>
      <c r="P759" s="4" t="e">
        <f>VLOOKUP(tbl2_2!A759,ishod_substance!A:AD,22,0)</f>
        <v>#N/A</v>
      </c>
      <c r="Q759" s="4" t="e">
        <f>VLOOKUP(tbl2_2!A759,ishod_substance!A:AD,23,0)</f>
        <v>#N/A</v>
      </c>
      <c r="R759" s="4" t="e">
        <f>VLOOKUP(tbl2_2!A759,ishod_substance!A:AD,24,0)</f>
        <v>#N/A</v>
      </c>
      <c r="S759" s="4" t="e">
        <f>VLOOKUP(tbl2_2!A759,ishod_substance!A:AD,25,0)</f>
        <v>#N/A</v>
      </c>
      <c r="T759" s="4" t="e">
        <f>VLOOKUP(tbl2_2!A759,ishod_substance!A:AD,26,0)</f>
        <v>#N/A</v>
      </c>
      <c r="U759" s="4" t="e">
        <f>VLOOKUP(tbl2_2!A759,ishod_substance!A:AD,27,0)</f>
        <v>#N/A</v>
      </c>
      <c r="V759" s="166" t="e">
        <f>VLOOKUP(tbl2_2!A759,ishod_substance!A:AD,29,0)</f>
        <v>#N/A</v>
      </c>
      <c r="W759" s="166" t="e">
        <f>VLOOKUP(tbl2_2!A759,ishod_substance!A:AD,29,0)</f>
        <v>#N/A</v>
      </c>
      <c r="X759" s="4" t="e">
        <f>VLOOKUP(tbl2_2!A759,ishod_substance!A:AD,30,0)</f>
        <v>#N/A</v>
      </c>
      <c r="Y759" s="10" t="e">
        <f>VLOOKUP(tbl2_2!A759,ishod_substance!A:AD,7,0)</f>
        <v>#N/A</v>
      </c>
      <c r="Z759" s="9" t="e">
        <f>VLOOKUP(Y759,quide!$A$2:$B$1006,2,0)</f>
        <v>#N/A</v>
      </c>
      <c r="AA759" s="4" t="e">
        <f>VLOOKUP(Y759,quide!$A$2:$J$1006,10,0)</f>
        <v>#N/A</v>
      </c>
      <c r="AB759" s="50" t="e">
        <f>VLOOKUP(tbl2_2!A759,ishod_substance!A:AD,8,0)</f>
        <v>#N/A</v>
      </c>
      <c r="AC759" s="28" t="e">
        <f t="shared" si="12"/>
        <v>#N/A</v>
      </c>
      <c r="AD759" s="27" t="e">
        <f>VLOOKUP(tbl2_2!A759,ishod_substance!A:AD,9,0)</f>
        <v>#N/A</v>
      </c>
      <c r="AE759" s="8" t="e">
        <f>VLOOKUP(tbl2_2!A759,ishod_substance!A:AD,9,0)</f>
        <v>#N/A</v>
      </c>
      <c r="AF759" s="12"/>
    </row>
    <row r="760" spans="1:32" hidden="1" x14ac:dyDescent="0.25">
      <c r="A760">
        <v>752</v>
      </c>
      <c r="B760" s="85">
        <f>IFERROR(IF(OR(AND(ishod_substance!$O$1=3,OR(VLOOKUP('tbl2'!Y760,quide!A:G,7,0)=2,VLOOKUP('tbl2'!Y760,quide!A:G,7,0)=1)),AND(ishod_substance!$O$1=2,VLOOKUP('tbl2'!Y760,quide!A:I,9,0)=1)),1,0),0)</f>
        <v>0</v>
      </c>
      <c r="C760" s="5" t="e">
        <f>VLOOKUP(tbl2_2!A760,ishod_substance!A:P,2,0)</f>
        <v>#N/A</v>
      </c>
      <c r="D760" s="7" t="e">
        <f>VLOOKUP(tbl2_2!A760,ishod_substance!A:P,3,0)</f>
        <v>#N/A</v>
      </c>
      <c r="E760" s="5" t="e">
        <f>VLOOKUP(tbl2_2!A760,ishod_substance!A:P,11,0)</f>
        <v>#N/A</v>
      </c>
      <c r="F760" s="6" t="e">
        <f>VLOOKUP(tbl2_2!A760,ishod_substance!A:P,15,0)</f>
        <v>#N/A</v>
      </c>
      <c r="G760" s="6" t="e">
        <f>VLOOKUP(tbl2_2!A760,ishod_substance!A:P,12,0)&amp;"/"&amp;VLOOKUP(tbl2_2!A760,ishod_substance!A:P,14,0)</f>
        <v>#N/A</v>
      </c>
      <c r="H760" s="29" t="e">
        <f>VLOOKUP(tbl2_2!A760,ishod_substance!A:P,6,0)</f>
        <v>#N/A</v>
      </c>
      <c r="I760" s="10" t="e">
        <f>VLOOKUP(tbl2_2!A760,ishod_substance!A:P,15,0)</f>
        <v>#N/A</v>
      </c>
      <c r="J760" s="10" t="e">
        <f>VLOOKUP(tbl2_2!A760,ishod_substance!A:P,5,0)</f>
        <v>#N/A</v>
      </c>
      <c r="K760" s="84" t="e">
        <f>VLOOKUP(tbl2_2!A760,ishod_substance!A:Q,17,0)</f>
        <v>#N/A</v>
      </c>
      <c r="L760" s="84" t="e">
        <f>VLOOKUP(tbl2_2!A760,ishod_substance!A:R,18,0)</f>
        <v>#N/A</v>
      </c>
      <c r="M760" s="165" t="e">
        <f>VLOOKUP(tbl2_2!A760,ishod_substance!A:AD,28,0)</f>
        <v>#N/A</v>
      </c>
      <c r="N760" s="4" t="e">
        <f>VLOOKUP(tbl2_2!A760,ishod_substance!A:AD,20,0)</f>
        <v>#N/A</v>
      </c>
      <c r="O760" s="4" t="e">
        <f>VLOOKUP(tbl2_2!A760,ishod_substance!A:AD,21,0)</f>
        <v>#N/A</v>
      </c>
      <c r="P760" s="4" t="e">
        <f>VLOOKUP(tbl2_2!A760,ishod_substance!A:AD,22,0)</f>
        <v>#N/A</v>
      </c>
      <c r="Q760" s="4" t="e">
        <f>VLOOKUP(tbl2_2!A760,ishod_substance!A:AD,23,0)</f>
        <v>#N/A</v>
      </c>
      <c r="R760" s="4" t="e">
        <f>VLOOKUP(tbl2_2!A760,ishod_substance!A:AD,24,0)</f>
        <v>#N/A</v>
      </c>
      <c r="S760" s="4" t="e">
        <f>VLOOKUP(tbl2_2!A760,ishod_substance!A:AD,25,0)</f>
        <v>#N/A</v>
      </c>
      <c r="T760" s="4" t="e">
        <f>VLOOKUP(tbl2_2!A760,ishod_substance!A:AD,26,0)</f>
        <v>#N/A</v>
      </c>
      <c r="U760" s="4" t="e">
        <f>VLOOKUP(tbl2_2!A760,ishod_substance!A:AD,27,0)</f>
        <v>#N/A</v>
      </c>
      <c r="V760" s="166" t="e">
        <f>VLOOKUP(tbl2_2!A760,ishod_substance!A:AD,29,0)</f>
        <v>#N/A</v>
      </c>
      <c r="W760" s="166" t="e">
        <f>VLOOKUP(tbl2_2!A760,ishod_substance!A:AD,29,0)</f>
        <v>#N/A</v>
      </c>
      <c r="X760" s="4" t="e">
        <f>VLOOKUP(tbl2_2!A760,ishod_substance!A:AD,30,0)</f>
        <v>#N/A</v>
      </c>
      <c r="Y760" s="10" t="e">
        <f>VLOOKUP(tbl2_2!A760,ishod_substance!A:AD,7,0)</f>
        <v>#N/A</v>
      </c>
      <c r="Z760" s="9" t="e">
        <f>VLOOKUP(Y760,quide!$A$2:$B$1006,2,0)</f>
        <v>#N/A</v>
      </c>
      <c r="AA760" s="4" t="e">
        <f>VLOOKUP(Y760,quide!$A$2:$J$1006,10,0)</f>
        <v>#N/A</v>
      </c>
      <c r="AB760" s="50" t="e">
        <f>VLOOKUP(tbl2_2!A760,ishod_substance!A:AD,8,0)</f>
        <v>#N/A</v>
      </c>
      <c r="AC760" s="28" t="e">
        <f t="shared" si="12"/>
        <v>#N/A</v>
      </c>
      <c r="AD760" s="27" t="e">
        <f>VLOOKUP(tbl2_2!A760,ishod_substance!A:AD,9,0)</f>
        <v>#N/A</v>
      </c>
      <c r="AE760" s="8" t="e">
        <f>VLOOKUP(tbl2_2!A760,ishod_substance!A:AD,9,0)</f>
        <v>#N/A</v>
      </c>
      <c r="AF760" s="12"/>
    </row>
    <row r="761" spans="1:32" hidden="1" x14ac:dyDescent="0.25">
      <c r="A761">
        <v>753</v>
      </c>
      <c r="B761" s="85">
        <f>IFERROR(IF(OR(AND(ishod_substance!$O$1=3,OR(VLOOKUP('tbl2'!Y761,quide!A:G,7,0)=2,VLOOKUP('tbl2'!Y761,quide!A:G,7,0)=1)),AND(ishod_substance!$O$1=2,VLOOKUP('tbl2'!Y761,quide!A:I,9,0)=1)),1,0),0)</f>
        <v>0</v>
      </c>
      <c r="C761" s="5" t="e">
        <f>VLOOKUP(tbl2_2!A761,ishod_substance!A:P,2,0)</f>
        <v>#N/A</v>
      </c>
      <c r="D761" s="7" t="e">
        <f>VLOOKUP(tbl2_2!A761,ishod_substance!A:P,3,0)</f>
        <v>#N/A</v>
      </c>
      <c r="E761" s="5" t="e">
        <f>VLOOKUP(tbl2_2!A761,ishod_substance!A:P,11,0)</f>
        <v>#N/A</v>
      </c>
      <c r="F761" s="6" t="e">
        <f>VLOOKUP(tbl2_2!A761,ishod_substance!A:P,15,0)</f>
        <v>#N/A</v>
      </c>
      <c r="G761" s="6" t="e">
        <f>VLOOKUP(tbl2_2!A761,ishod_substance!A:P,12,0)&amp;"/"&amp;VLOOKUP(tbl2_2!A761,ishod_substance!A:P,14,0)</f>
        <v>#N/A</v>
      </c>
      <c r="H761" s="29" t="e">
        <f>VLOOKUP(tbl2_2!A761,ishod_substance!A:P,6,0)</f>
        <v>#N/A</v>
      </c>
      <c r="I761" s="10" t="e">
        <f>VLOOKUP(tbl2_2!A761,ishod_substance!A:P,15,0)</f>
        <v>#N/A</v>
      </c>
      <c r="J761" s="10" t="e">
        <f>VLOOKUP(tbl2_2!A761,ishod_substance!A:P,5,0)</f>
        <v>#N/A</v>
      </c>
      <c r="K761" s="84" t="e">
        <f>VLOOKUP(tbl2_2!A761,ishod_substance!A:Q,17,0)</f>
        <v>#N/A</v>
      </c>
      <c r="L761" s="84" t="e">
        <f>VLOOKUP(tbl2_2!A761,ishod_substance!A:R,18,0)</f>
        <v>#N/A</v>
      </c>
      <c r="M761" s="165" t="e">
        <f>VLOOKUP(tbl2_2!A761,ishod_substance!A:AD,28,0)</f>
        <v>#N/A</v>
      </c>
      <c r="N761" s="4" t="e">
        <f>VLOOKUP(tbl2_2!A761,ishod_substance!A:AD,20,0)</f>
        <v>#N/A</v>
      </c>
      <c r="O761" s="4" t="e">
        <f>VLOOKUP(tbl2_2!A761,ishod_substance!A:AD,21,0)</f>
        <v>#N/A</v>
      </c>
      <c r="P761" s="4" t="e">
        <f>VLOOKUP(tbl2_2!A761,ishod_substance!A:AD,22,0)</f>
        <v>#N/A</v>
      </c>
      <c r="Q761" s="4" t="e">
        <f>VLOOKUP(tbl2_2!A761,ishod_substance!A:AD,23,0)</f>
        <v>#N/A</v>
      </c>
      <c r="R761" s="4" t="e">
        <f>VLOOKUP(tbl2_2!A761,ishod_substance!A:AD,24,0)</f>
        <v>#N/A</v>
      </c>
      <c r="S761" s="4" t="e">
        <f>VLOOKUP(tbl2_2!A761,ishod_substance!A:AD,25,0)</f>
        <v>#N/A</v>
      </c>
      <c r="T761" s="4" t="e">
        <f>VLOOKUP(tbl2_2!A761,ishod_substance!A:AD,26,0)</f>
        <v>#N/A</v>
      </c>
      <c r="U761" s="4" t="e">
        <f>VLOOKUP(tbl2_2!A761,ishod_substance!A:AD,27,0)</f>
        <v>#N/A</v>
      </c>
      <c r="V761" s="166" t="e">
        <f>VLOOKUP(tbl2_2!A761,ishod_substance!A:AD,29,0)</f>
        <v>#N/A</v>
      </c>
      <c r="W761" s="166" t="e">
        <f>VLOOKUP(tbl2_2!A761,ishod_substance!A:AD,29,0)</f>
        <v>#N/A</v>
      </c>
      <c r="X761" s="4" t="e">
        <f>VLOOKUP(tbl2_2!A761,ishod_substance!A:AD,30,0)</f>
        <v>#N/A</v>
      </c>
      <c r="Y761" s="10" t="e">
        <f>VLOOKUP(tbl2_2!A761,ishod_substance!A:AD,7,0)</f>
        <v>#N/A</v>
      </c>
      <c r="Z761" s="9" t="e">
        <f>VLOOKUP(Y761,quide!$A$2:$B$1006,2,0)</f>
        <v>#N/A</v>
      </c>
      <c r="AA761" s="4" t="e">
        <f>VLOOKUP(Y761,quide!$A$2:$J$1006,10,0)</f>
        <v>#N/A</v>
      </c>
      <c r="AB761" s="50" t="e">
        <f>VLOOKUP(tbl2_2!A761,ishod_substance!A:AD,8,0)</f>
        <v>#N/A</v>
      </c>
      <c r="AC761" s="28" t="e">
        <f t="shared" si="12"/>
        <v>#N/A</v>
      </c>
      <c r="AD761" s="27" t="e">
        <f>VLOOKUP(tbl2_2!A761,ishod_substance!A:AD,9,0)</f>
        <v>#N/A</v>
      </c>
      <c r="AE761" s="8" t="e">
        <f>VLOOKUP(tbl2_2!A761,ishod_substance!A:AD,9,0)</f>
        <v>#N/A</v>
      </c>
      <c r="AF761" s="12"/>
    </row>
    <row r="762" spans="1:32" hidden="1" x14ac:dyDescent="0.25">
      <c r="A762">
        <v>754</v>
      </c>
      <c r="B762" s="85">
        <f>IFERROR(IF(OR(AND(ishod_substance!$O$1=3,OR(VLOOKUP('tbl2'!Y762,quide!A:G,7,0)=2,VLOOKUP('tbl2'!Y762,quide!A:G,7,0)=1)),AND(ishod_substance!$O$1=2,VLOOKUP('tbl2'!Y762,quide!A:I,9,0)=1)),1,0),0)</f>
        <v>0</v>
      </c>
      <c r="C762" s="5" t="e">
        <f>VLOOKUP(tbl2_2!A762,ishod_substance!A:P,2,0)</f>
        <v>#N/A</v>
      </c>
      <c r="D762" s="7" t="e">
        <f>VLOOKUP(tbl2_2!A762,ishod_substance!A:P,3,0)</f>
        <v>#N/A</v>
      </c>
      <c r="E762" s="5" t="e">
        <f>VLOOKUP(tbl2_2!A762,ishod_substance!A:P,11,0)</f>
        <v>#N/A</v>
      </c>
      <c r="F762" s="6" t="e">
        <f>VLOOKUP(tbl2_2!A762,ishod_substance!A:P,15,0)</f>
        <v>#N/A</v>
      </c>
      <c r="G762" s="6" t="e">
        <f>VLOOKUP(tbl2_2!A762,ishod_substance!A:P,12,0)&amp;"/"&amp;VLOOKUP(tbl2_2!A762,ishod_substance!A:P,14,0)</f>
        <v>#N/A</v>
      </c>
      <c r="H762" s="29" t="e">
        <f>VLOOKUP(tbl2_2!A762,ishod_substance!A:P,6,0)</f>
        <v>#N/A</v>
      </c>
      <c r="I762" s="10" t="e">
        <f>VLOOKUP(tbl2_2!A762,ishod_substance!A:P,15,0)</f>
        <v>#N/A</v>
      </c>
      <c r="J762" s="10" t="e">
        <f>VLOOKUP(tbl2_2!A762,ishod_substance!A:P,5,0)</f>
        <v>#N/A</v>
      </c>
      <c r="K762" s="84" t="e">
        <f>VLOOKUP(tbl2_2!A762,ishod_substance!A:Q,17,0)</f>
        <v>#N/A</v>
      </c>
      <c r="L762" s="84" t="e">
        <f>VLOOKUP(tbl2_2!A762,ishod_substance!A:R,18,0)</f>
        <v>#N/A</v>
      </c>
      <c r="M762" s="165" t="e">
        <f>VLOOKUP(tbl2_2!A762,ishod_substance!A:AD,28,0)</f>
        <v>#N/A</v>
      </c>
      <c r="N762" s="4" t="e">
        <f>VLOOKUP(tbl2_2!A762,ishod_substance!A:AD,20,0)</f>
        <v>#N/A</v>
      </c>
      <c r="O762" s="4" t="e">
        <f>VLOOKUP(tbl2_2!A762,ishod_substance!A:AD,21,0)</f>
        <v>#N/A</v>
      </c>
      <c r="P762" s="4" t="e">
        <f>VLOOKUP(tbl2_2!A762,ishod_substance!A:AD,22,0)</f>
        <v>#N/A</v>
      </c>
      <c r="Q762" s="4" t="e">
        <f>VLOOKUP(tbl2_2!A762,ishod_substance!A:AD,23,0)</f>
        <v>#N/A</v>
      </c>
      <c r="R762" s="4" t="e">
        <f>VLOOKUP(tbl2_2!A762,ishod_substance!A:AD,24,0)</f>
        <v>#N/A</v>
      </c>
      <c r="S762" s="4" t="e">
        <f>VLOOKUP(tbl2_2!A762,ishod_substance!A:AD,25,0)</f>
        <v>#N/A</v>
      </c>
      <c r="T762" s="4" t="e">
        <f>VLOOKUP(tbl2_2!A762,ishod_substance!A:AD,26,0)</f>
        <v>#N/A</v>
      </c>
      <c r="U762" s="4" t="e">
        <f>VLOOKUP(tbl2_2!A762,ishod_substance!A:AD,27,0)</f>
        <v>#N/A</v>
      </c>
      <c r="V762" s="166" t="e">
        <f>VLOOKUP(tbl2_2!A762,ishod_substance!A:AD,29,0)</f>
        <v>#N/A</v>
      </c>
      <c r="W762" s="166" t="e">
        <f>VLOOKUP(tbl2_2!A762,ishod_substance!A:AD,29,0)</f>
        <v>#N/A</v>
      </c>
      <c r="X762" s="4" t="e">
        <f>VLOOKUP(tbl2_2!A762,ishod_substance!A:AD,30,0)</f>
        <v>#N/A</v>
      </c>
      <c r="Y762" s="10" t="e">
        <f>VLOOKUP(tbl2_2!A762,ishod_substance!A:AD,7,0)</f>
        <v>#N/A</v>
      </c>
      <c r="Z762" s="9" t="e">
        <f>VLOOKUP(Y762,quide!$A$2:$B$1006,2,0)</f>
        <v>#N/A</v>
      </c>
      <c r="AA762" s="4" t="e">
        <f>VLOOKUP(Y762,quide!$A$2:$J$1006,10,0)</f>
        <v>#N/A</v>
      </c>
      <c r="AB762" s="50" t="e">
        <f>VLOOKUP(tbl2_2!A762,ishod_substance!A:AD,8,0)</f>
        <v>#N/A</v>
      </c>
      <c r="AC762" s="28" t="e">
        <f t="shared" si="12"/>
        <v>#N/A</v>
      </c>
      <c r="AD762" s="27" t="e">
        <f>VLOOKUP(tbl2_2!A762,ishod_substance!A:AD,9,0)</f>
        <v>#N/A</v>
      </c>
      <c r="AE762" s="8" t="e">
        <f>VLOOKUP(tbl2_2!A762,ishod_substance!A:AD,9,0)</f>
        <v>#N/A</v>
      </c>
      <c r="AF762" s="12"/>
    </row>
    <row r="763" spans="1:32" hidden="1" x14ac:dyDescent="0.25">
      <c r="A763">
        <v>755</v>
      </c>
      <c r="B763" s="85">
        <f>IFERROR(IF(OR(AND(ishod_substance!$O$1=3,OR(VLOOKUP('tbl2'!Y763,quide!A:G,7,0)=2,VLOOKUP('tbl2'!Y763,quide!A:G,7,0)=1)),AND(ishod_substance!$O$1=2,VLOOKUP('tbl2'!Y763,quide!A:I,9,0)=1)),1,0),0)</f>
        <v>0</v>
      </c>
      <c r="C763" s="5" t="e">
        <f>VLOOKUP(tbl2_2!A763,ishod_substance!A:P,2,0)</f>
        <v>#N/A</v>
      </c>
      <c r="D763" s="7" t="e">
        <f>VLOOKUP(tbl2_2!A763,ishod_substance!A:P,3,0)</f>
        <v>#N/A</v>
      </c>
      <c r="E763" s="5" t="e">
        <f>VLOOKUP(tbl2_2!A763,ishod_substance!A:P,11,0)</f>
        <v>#N/A</v>
      </c>
      <c r="F763" s="6" t="e">
        <f>VLOOKUP(tbl2_2!A763,ishod_substance!A:P,15,0)</f>
        <v>#N/A</v>
      </c>
      <c r="G763" s="6" t="e">
        <f>VLOOKUP(tbl2_2!A763,ishod_substance!A:P,12,0)&amp;"/"&amp;VLOOKUP(tbl2_2!A763,ishod_substance!A:P,14,0)</f>
        <v>#N/A</v>
      </c>
      <c r="H763" s="29" t="e">
        <f>VLOOKUP(tbl2_2!A763,ishod_substance!A:P,6,0)</f>
        <v>#N/A</v>
      </c>
      <c r="I763" s="10" t="e">
        <f>VLOOKUP(tbl2_2!A763,ishod_substance!A:P,15,0)</f>
        <v>#N/A</v>
      </c>
      <c r="J763" s="10" t="e">
        <f>VLOOKUP(tbl2_2!A763,ishod_substance!A:P,5,0)</f>
        <v>#N/A</v>
      </c>
      <c r="K763" s="84" t="e">
        <f>VLOOKUP(tbl2_2!A763,ishod_substance!A:Q,17,0)</f>
        <v>#N/A</v>
      </c>
      <c r="L763" s="84" t="e">
        <f>VLOOKUP(tbl2_2!A763,ishod_substance!A:R,18,0)</f>
        <v>#N/A</v>
      </c>
      <c r="M763" s="165" t="e">
        <f>VLOOKUP(tbl2_2!A763,ishod_substance!A:AD,28,0)</f>
        <v>#N/A</v>
      </c>
      <c r="N763" s="4" t="e">
        <f>VLOOKUP(tbl2_2!A763,ishod_substance!A:AD,20,0)</f>
        <v>#N/A</v>
      </c>
      <c r="O763" s="4" t="e">
        <f>VLOOKUP(tbl2_2!A763,ishod_substance!A:AD,21,0)</f>
        <v>#N/A</v>
      </c>
      <c r="P763" s="4" t="e">
        <f>VLOOKUP(tbl2_2!A763,ishod_substance!A:AD,22,0)</f>
        <v>#N/A</v>
      </c>
      <c r="Q763" s="4" t="e">
        <f>VLOOKUP(tbl2_2!A763,ishod_substance!A:AD,23,0)</f>
        <v>#N/A</v>
      </c>
      <c r="R763" s="4" t="e">
        <f>VLOOKUP(tbl2_2!A763,ishod_substance!A:AD,24,0)</f>
        <v>#N/A</v>
      </c>
      <c r="S763" s="4" t="e">
        <f>VLOOKUP(tbl2_2!A763,ishod_substance!A:AD,25,0)</f>
        <v>#N/A</v>
      </c>
      <c r="T763" s="4" t="e">
        <f>VLOOKUP(tbl2_2!A763,ishod_substance!A:AD,26,0)</f>
        <v>#N/A</v>
      </c>
      <c r="U763" s="4" t="e">
        <f>VLOOKUP(tbl2_2!A763,ishod_substance!A:AD,27,0)</f>
        <v>#N/A</v>
      </c>
      <c r="V763" s="166" t="e">
        <f>VLOOKUP(tbl2_2!A763,ishod_substance!A:AD,29,0)</f>
        <v>#N/A</v>
      </c>
      <c r="W763" s="166" t="e">
        <f>VLOOKUP(tbl2_2!A763,ishod_substance!A:AD,29,0)</f>
        <v>#N/A</v>
      </c>
      <c r="X763" s="4" t="e">
        <f>VLOOKUP(tbl2_2!A763,ishod_substance!A:AD,30,0)</f>
        <v>#N/A</v>
      </c>
      <c r="Y763" s="10" t="e">
        <f>VLOOKUP(tbl2_2!A763,ishod_substance!A:AD,7,0)</f>
        <v>#N/A</v>
      </c>
      <c r="Z763" s="9" t="e">
        <f>VLOOKUP(Y763,quide!$A$2:$B$1006,2,0)</f>
        <v>#N/A</v>
      </c>
      <c r="AA763" s="4" t="e">
        <f>VLOOKUP(Y763,quide!$A$2:$J$1006,10,0)</f>
        <v>#N/A</v>
      </c>
      <c r="AB763" s="50" t="e">
        <f>VLOOKUP(tbl2_2!A763,ishod_substance!A:AD,8,0)</f>
        <v>#N/A</v>
      </c>
      <c r="AC763" s="28" t="e">
        <f t="shared" ref="AC763:AC781" si="13">IF(O763=0,0,AB763*1000/O763)</f>
        <v>#N/A</v>
      </c>
      <c r="AD763" s="27" t="e">
        <f>VLOOKUP(tbl2_2!A763,ishod_substance!A:AD,9,0)</f>
        <v>#N/A</v>
      </c>
      <c r="AE763" s="8" t="e">
        <f>VLOOKUP(tbl2_2!A763,ishod_substance!A:AD,9,0)</f>
        <v>#N/A</v>
      </c>
      <c r="AF763" s="12"/>
    </row>
    <row r="764" spans="1:32" hidden="1" x14ac:dyDescent="0.25">
      <c r="A764">
        <v>756</v>
      </c>
      <c r="B764" s="85">
        <f>IFERROR(IF(OR(AND(ishod_substance!$O$1=3,OR(VLOOKUP('tbl2'!Y764,quide!A:G,7,0)=2,VLOOKUP('tbl2'!Y764,quide!A:G,7,0)=1)),AND(ishod_substance!$O$1=2,VLOOKUP('tbl2'!Y764,quide!A:I,9,0)=1)),1,0),0)</f>
        <v>0</v>
      </c>
      <c r="C764" s="5" t="e">
        <f>VLOOKUP(tbl2_2!A764,ishod_substance!A:P,2,0)</f>
        <v>#N/A</v>
      </c>
      <c r="D764" s="7" t="e">
        <f>VLOOKUP(tbl2_2!A764,ishod_substance!A:P,3,0)</f>
        <v>#N/A</v>
      </c>
      <c r="E764" s="5" t="e">
        <f>VLOOKUP(tbl2_2!A764,ishod_substance!A:P,11,0)</f>
        <v>#N/A</v>
      </c>
      <c r="F764" s="6" t="e">
        <f>VLOOKUP(tbl2_2!A764,ishod_substance!A:P,15,0)</f>
        <v>#N/A</v>
      </c>
      <c r="G764" s="6" t="e">
        <f>VLOOKUP(tbl2_2!A764,ishod_substance!A:P,12,0)&amp;"/"&amp;VLOOKUP(tbl2_2!A764,ishod_substance!A:P,14,0)</f>
        <v>#N/A</v>
      </c>
      <c r="H764" s="29" t="e">
        <f>VLOOKUP(tbl2_2!A764,ishod_substance!A:P,6,0)</f>
        <v>#N/A</v>
      </c>
      <c r="I764" s="10" t="e">
        <f>VLOOKUP(tbl2_2!A764,ishod_substance!A:P,15,0)</f>
        <v>#N/A</v>
      </c>
      <c r="J764" s="10" t="e">
        <f>VLOOKUP(tbl2_2!A764,ishod_substance!A:P,5,0)</f>
        <v>#N/A</v>
      </c>
      <c r="K764" s="84" t="e">
        <f>VLOOKUP(tbl2_2!A764,ishod_substance!A:Q,17,0)</f>
        <v>#N/A</v>
      </c>
      <c r="L764" s="84" t="e">
        <f>VLOOKUP(tbl2_2!A764,ishod_substance!A:R,18,0)</f>
        <v>#N/A</v>
      </c>
      <c r="M764" s="165" t="e">
        <f>VLOOKUP(tbl2_2!A764,ishod_substance!A:AD,28,0)</f>
        <v>#N/A</v>
      </c>
      <c r="N764" s="4" t="e">
        <f>VLOOKUP(tbl2_2!A764,ishod_substance!A:AD,20,0)</f>
        <v>#N/A</v>
      </c>
      <c r="O764" s="4" t="e">
        <f>VLOOKUP(tbl2_2!A764,ishod_substance!A:AD,21,0)</f>
        <v>#N/A</v>
      </c>
      <c r="P764" s="4" t="e">
        <f>VLOOKUP(tbl2_2!A764,ishod_substance!A:AD,22,0)</f>
        <v>#N/A</v>
      </c>
      <c r="Q764" s="4" t="e">
        <f>VLOOKUP(tbl2_2!A764,ishod_substance!A:AD,23,0)</f>
        <v>#N/A</v>
      </c>
      <c r="R764" s="4" t="e">
        <f>VLOOKUP(tbl2_2!A764,ishod_substance!A:AD,24,0)</f>
        <v>#N/A</v>
      </c>
      <c r="S764" s="4" t="e">
        <f>VLOOKUP(tbl2_2!A764,ishod_substance!A:AD,25,0)</f>
        <v>#N/A</v>
      </c>
      <c r="T764" s="4" t="e">
        <f>VLOOKUP(tbl2_2!A764,ishod_substance!A:AD,26,0)</f>
        <v>#N/A</v>
      </c>
      <c r="U764" s="4" t="e">
        <f>VLOOKUP(tbl2_2!A764,ishod_substance!A:AD,27,0)</f>
        <v>#N/A</v>
      </c>
      <c r="V764" s="166" t="e">
        <f>VLOOKUP(tbl2_2!A764,ishod_substance!A:AD,29,0)</f>
        <v>#N/A</v>
      </c>
      <c r="W764" s="166" t="e">
        <f>VLOOKUP(tbl2_2!A764,ishod_substance!A:AD,29,0)</f>
        <v>#N/A</v>
      </c>
      <c r="X764" s="4" t="e">
        <f>VLOOKUP(tbl2_2!A764,ishod_substance!A:AD,30,0)</f>
        <v>#N/A</v>
      </c>
      <c r="Y764" s="10" t="e">
        <f>VLOOKUP(tbl2_2!A764,ishod_substance!A:AD,7,0)</f>
        <v>#N/A</v>
      </c>
      <c r="Z764" s="9" t="e">
        <f>VLOOKUP(Y764,quide!$A$2:$B$1006,2,0)</f>
        <v>#N/A</v>
      </c>
      <c r="AA764" s="4" t="e">
        <f>VLOOKUP(Y764,quide!$A$2:$J$1006,10,0)</f>
        <v>#N/A</v>
      </c>
      <c r="AB764" s="50" t="e">
        <f>VLOOKUP(tbl2_2!A764,ishod_substance!A:AD,8,0)</f>
        <v>#N/A</v>
      </c>
      <c r="AC764" s="28" t="e">
        <f t="shared" si="13"/>
        <v>#N/A</v>
      </c>
      <c r="AD764" s="27" t="e">
        <f>VLOOKUP(tbl2_2!A764,ishod_substance!A:AD,9,0)</f>
        <v>#N/A</v>
      </c>
      <c r="AE764" s="8" t="e">
        <f>VLOOKUP(tbl2_2!A764,ishod_substance!A:AD,9,0)</f>
        <v>#N/A</v>
      </c>
      <c r="AF764" s="12"/>
    </row>
    <row r="765" spans="1:32" hidden="1" x14ac:dyDescent="0.25">
      <c r="A765">
        <v>757</v>
      </c>
      <c r="B765" s="85">
        <f>IFERROR(IF(OR(AND(ishod_substance!$O$1=3,OR(VLOOKUP('tbl2'!Y765,quide!A:G,7,0)=2,VLOOKUP('tbl2'!Y765,quide!A:G,7,0)=1)),AND(ishod_substance!$O$1=2,VLOOKUP('tbl2'!Y765,quide!A:I,9,0)=1)),1,0),0)</f>
        <v>0</v>
      </c>
      <c r="C765" s="5" t="e">
        <f>VLOOKUP(tbl2_2!A765,ishod_substance!A:P,2,0)</f>
        <v>#N/A</v>
      </c>
      <c r="D765" s="7" t="e">
        <f>VLOOKUP(tbl2_2!A765,ishod_substance!A:P,3,0)</f>
        <v>#N/A</v>
      </c>
      <c r="E765" s="5" t="e">
        <f>VLOOKUP(tbl2_2!A765,ishod_substance!A:P,11,0)</f>
        <v>#N/A</v>
      </c>
      <c r="F765" s="6" t="e">
        <f>VLOOKUP(tbl2_2!A765,ishod_substance!A:P,15,0)</f>
        <v>#N/A</v>
      </c>
      <c r="G765" s="6" t="e">
        <f>VLOOKUP(tbl2_2!A765,ishod_substance!A:P,12,0)&amp;"/"&amp;VLOOKUP(tbl2_2!A765,ishod_substance!A:P,14,0)</f>
        <v>#N/A</v>
      </c>
      <c r="H765" s="29" t="e">
        <f>VLOOKUP(tbl2_2!A765,ishod_substance!A:P,6,0)</f>
        <v>#N/A</v>
      </c>
      <c r="I765" s="10" t="e">
        <f>VLOOKUP(tbl2_2!A765,ishod_substance!A:P,15,0)</f>
        <v>#N/A</v>
      </c>
      <c r="J765" s="10" t="e">
        <f>VLOOKUP(tbl2_2!A765,ishod_substance!A:P,5,0)</f>
        <v>#N/A</v>
      </c>
      <c r="K765" s="84" t="e">
        <f>VLOOKUP(tbl2_2!A765,ishod_substance!A:Q,17,0)</f>
        <v>#N/A</v>
      </c>
      <c r="L765" s="84" t="e">
        <f>VLOOKUP(tbl2_2!A765,ishod_substance!A:R,18,0)</f>
        <v>#N/A</v>
      </c>
      <c r="M765" s="165" t="e">
        <f>VLOOKUP(tbl2_2!A765,ishod_substance!A:AD,28,0)</f>
        <v>#N/A</v>
      </c>
      <c r="N765" s="4" t="e">
        <f>VLOOKUP(tbl2_2!A765,ishod_substance!A:AD,20,0)</f>
        <v>#N/A</v>
      </c>
      <c r="O765" s="4" t="e">
        <f>VLOOKUP(tbl2_2!A765,ishod_substance!A:AD,21,0)</f>
        <v>#N/A</v>
      </c>
      <c r="P765" s="4" t="e">
        <f>VLOOKUP(tbl2_2!A765,ishod_substance!A:AD,22,0)</f>
        <v>#N/A</v>
      </c>
      <c r="Q765" s="4" t="e">
        <f>VLOOKUP(tbl2_2!A765,ishod_substance!A:AD,23,0)</f>
        <v>#N/A</v>
      </c>
      <c r="R765" s="4" t="e">
        <f>VLOOKUP(tbl2_2!A765,ishod_substance!A:AD,24,0)</f>
        <v>#N/A</v>
      </c>
      <c r="S765" s="4" t="e">
        <f>VLOOKUP(tbl2_2!A765,ishod_substance!A:AD,25,0)</f>
        <v>#N/A</v>
      </c>
      <c r="T765" s="4" t="e">
        <f>VLOOKUP(tbl2_2!A765,ishod_substance!A:AD,26,0)</f>
        <v>#N/A</v>
      </c>
      <c r="U765" s="4" t="e">
        <f>VLOOKUP(tbl2_2!A765,ishod_substance!A:AD,27,0)</f>
        <v>#N/A</v>
      </c>
      <c r="V765" s="166" t="e">
        <f>VLOOKUP(tbl2_2!A765,ishod_substance!A:AD,29,0)</f>
        <v>#N/A</v>
      </c>
      <c r="W765" s="166" t="e">
        <f>VLOOKUP(tbl2_2!A765,ishod_substance!A:AD,29,0)</f>
        <v>#N/A</v>
      </c>
      <c r="X765" s="4" t="e">
        <f>VLOOKUP(tbl2_2!A765,ishod_substance!A:AD,30,0)</f>
        <v>#N/A</v>
      </c>
      <c r="Y765" s="10" t="e">
        <f>VLOOKUP(tbl2_2!A765,ishod_substance!A:AD,7,0)</f>
        <v>#N/A</v>
      </c>
      <c r="Z765" s="9" t="e">
        <f>VLOOKUP(Y765,quide!$A$2:$B$1006,2,0)</f>
        <v>#N/A</v>
      </c>
      <c r="AA765" s="4" t="e">
        <f>VLOOKUP(Y765,quide!$A$2:$J$1006,10,0)</f>
        <v>#N/A</v>
      </c>
      <c r="AB765" s="50" t="e">
        <f>VLOOKUP(tbl2_2!A765,ishod_substance!A:AD,8,0)</f>
        <v>#N/A</v>
      </c>
      <c r="AC765" s="28" t="e">
        <f t="shared" si="13"/>
        <v>#N/A</v>
      </c>
      <c r="AD765" s="27" t="e">
        <f>VLOOKUP(tbl2_2!A765,ishod_substance!A:AD,9,0)</f>
        <v>#N/A</v>
      </c>
      <c r="AE765" s="8" t="e">
        <f>VLOOKUP(tbl2_2!A765,ishod_substance!A:AD,9,0)</f>
        <v>#N/A</v>
      </c>
      <c r="AF765" s="12"/>
    </row>
    <row r="766" spans="1:32" hidden="1" x14ac:dyDescent="0.25">
      <c r="A766">
        <v>758</v>
      </c>
      <c r="B766" s="85">
        <f>IFERROR(IF(OR(AND(ishod_substance!$O$1=3,OR(VLOOKUP('tbl2'!Y766,quide!A:G,7,0)=2,VLOOKUP('tbl2'!Y766,quide!A:G,7,0)=1)),AND(ishod_substance!$O$1=2,VLOOKUP('tbl2'!Y766,quide!A:I,9,0)=1)),1,0),0)</f>
        <v>0</v>
      </c>
      <c r="C766" s="5" t="e">
        <f>VLOOKUP(tbl2_2!A766,ishod_substance!A:P,2,0)</f>
        <v>#N/A</v>
      </c>
      <c r="D766" s="7" t="e">
        <f>VLOOKUP(tbl2_2!A766,ishod_substance!A:P,3,0)</f>
        <v>#N/A</v>
      </c>
      <c r="E766" s="5" t="e">
        <f>VLOOKUP(tbl2_2!A766,ishod_substance!A:P,11,0)</f>
        <v>#N/A</v>
      </c>
      <c r="F766" s="6" t="e">
        <f>VLOOKUP(tbl2_2!A766,ishod_substance!A:P,15,0)</f>
        <v>#N/A</v>
      </c>
      <c r="G766" s="6" t="e">
        <f>VLOOKUP(tbl2_2!A766,ishod_substance!A:P,12,0)&amp;"/"&amp;VLOOKUP(tbl2_2!A766,ishod_substance!A:P,14,0)</f>
        <v>#N/A</v>
      </c>
      <c r="H766" s="29" t="e">
        <f>VLOOKUP(tbl2_2!A766,ishod_substance!A:P,6,0)</f>
        <v>#N/A</v>
      </c>
      <c r="I766" s="10" t="e">
        <f>VLOOKUP(tbl2_2!A766,ishod_substance!A:P,15,0)</f>
        <v>#N/A</v>
      </c>
      <c r="J766" s="10" t="e">
        <f>VLOOKUP(tbl2_2!A766,ishod_substance!A:P,5,0)</f>
        <v>#N/A</v>
      </c>
      <c r="K766" s="84" t="e">
        <f>VLOOKUP(tbl2_2!A766,ishod_substance!A:Q,17,0)</f>
        <v>#N/A</v>
      </c>
      <c r="L766" s="84" t="e">
        <f>VLOOKUP(tbl2_2!A766,ishod_substance!A:R,18,0)</f>
        <v>#N/A</v>
      </c>
      <c r="M766" s="165" t="e">
        <f>VLOOKUP(tbl2_2!A766,ishod_substance!A:AD,28,0)</f>
        <v>#N/A</v>
      </c>
      <c r="N766" s="4" t="e">
        <f>VLOOKUP(tbl2_2!A766,ishod_substance!A:AD,20,0)</f>
        <v>#N/A</v>
      </c>
      <c r="O766" s="4" t="e">
        <f>VLOOKUP(tbl2_2!A766,ishod_substance!A:AD,21,0)</f>
        <v>#N/A</v>
      </c>
      <c r="P766" s="4" t="e">
        <f>VLOOKUP(tbl2_2!A766,ishod_substance!A:AD,22,0)</f>
        <v>#N/A</v>
      </c>
      <c r="Q766" s="4" t="e">
        <f>VLOOKUP(tbl2_2!A766,ishod_substance!A:AD,23,0)</f>
        <v>#N/A</v>
      </c>
      <c r="R766" s="4" t="e">
        <f>VLOOKUP(tbl2_2!A766,ishod_substance!A:AD,24,0)</f>
        <v>#N/A</v>
      </c>
      <c r="S766" s="4" t="e">
        <f>VLOOKUP(tbl2_2!A766,ishod_substance!A:AD,25,0)</f>
        <v>#N/A</v>
      </c>
      <c r="T766" s="4" t="e">
        <f>VLOOKUP(tbl2_2!A766,ishod_substance!A:AD,26,0)</f>
        <v>#N/A</v>
      </c>
      <c r="U766" s="4" t="e">
        <f>VLOOKUP(tbl2_2!A766,ishod_substance!A:AD,27,0)</f>
        <v>#N/A</v>
      </c>
      <c r="V766" s="166" t="e">
        <f>VLOOKUP(tbl2_2!A766,ishod_substance!A:AD,29,0)</f>
        <v>#N/A</v>
      </c>
      <c r="W766" s="166" t="e">
        <f>VLOOKUP(tbl2_2!A766,ishod_substance!A:AD,29,0)</f>
        <v>#N/A</v>
      </c>
      <c r="X766" s="4" t="e">
        <f>VLOOKUP(tbl2_2!A766,ishod_substance!A:AD,30,0)</f>
        <v>#N/A</v>
      </c>
      <c r="Y766" s="10" t="e">
        <f>VLOOKUP(tbl2_2!A766,ishod_substance!A:AD,7,0)</f>
        <v>#N/A</v>
      </c>
      <c r="Z766" s="9" t="e">
        <f>VLOOKUP(Y766,quide!$A$2:$B$1006,2,0)</f>
        <v>#N/A</v>
      </c>
      <c r="AA766" s="4" t="e">
        <f>VLOOKUP(Y766,quide!$A$2:$J$1006,10,0)</f>
        <v>#N/A</v>
      </c>
      <c r="AB766" s="50" t="e">
        <f>VLOOKUP(tbl2_2!A766,ishod_substance!A:AD,8,0)</f>
        <v>#N/A</v>
      </c>
      <c r="AC766" s="28" t="e">
        <f t="shared" si="13"/>
        <v>#N/A</v>
      </c>
      <c r="AD766" s="27" t="e">
        <f>VLOOKUP(tbl2_2!A766,ishod_substance!A:AD,9,0)</f>
        <v>#N/A</v>
      </c>
      <c r="AE766" s="8" t="e">
        <f>VLOOKUP(tbl2_2!A766,ishod_substance!A:AD,9,0)</f>
        <v>#N/A</v>
      </c>
      <c r="AF766" s="12"/>
    </row>
    <row r="767" spans="1:32" hidden="1" x14ac:dyDescent="0.25">
      <c r="A767">
        <v>759</v>
      </c>
      <c r="B767" s="85">
        <f>IFERROR(IF(OR(AND(ishod_substance!$O$1=3,OR(VLOOKUP('tbl2'!Y767,quide!A:G,7,0)=2,VLOOKUP('tbl2'!Y767,quide!A:G,7,0)=1)),AND(ishod_substance!$O$1=2,VLOOKUP('tbl2'!Y767,quide!A:I,9,0)=1)),1,0),0)</f>
        <v>0</v>
      </c>
      <c r="C767" s="5" t="e">
        <f>VLOOKUP(tbl2_2!A767,ishod_substance!A:P,2,0)</f>
        <v>#N/A</v>
      </c>
      <c r="D767" s="7" t="e">
        <f>VLOOKUP(tbl2_2!A767,ishod_substance!A:P,3,0)</f>
        <v>#N/A</v>
      </c>
      <c r="E767" s="5" t="e">
        <f>VLOOKUP(tbl2_2!A767,ishod_substance!A:P,11,0)</f>
        <v>#N/A</v>
      </c>
      <c r="F767" s="6" t="e">
        <f>VLOOKUP(tbl2_2!A767,ishod_substance!A:P,15,0)</f>
        <v>#N/A</v>
      </c>
      <c r="G767" s="6" t="e">
        <f>VLOOKUP(tbl2_2!A767,ishod_substance!A:P,12,0)&amp;"/"&amp;VLOOKUP(tbl2_2!A767,ishod_substance!A:P,14,0)</f>
        <v>#N/A</v>
      </c>
      <c r="H767" s="29" t="e">
        <f>VLOOKUP(tbl2_2!A767,ishod_substance!A:P,6,0)</f>
        <v>#N/A</v>
      </c>
      <c r="I767" s="10" t="e">
        <f>VLOOKUP(tbl2_2!A767,ishod_substance!A:P,15,0)</f>
        <v>#N/A</v>
      </c>
      <c r="J767" s="10" t="e">
        <f>VLOOKUP(tbl2_2!A767,ishod_substance!A:P,5,0)</f>
        <v>#N/A</v>
      </c>
      <c r="K767" s="84" t="e">
        <f>VLOOKUP(tbl2_2!A767,ishod_substance!A:Q,17,0)</f>
        <v>#N/A</v>
      </c>
      <c r="L767" s="84" t="e">
        <f>VLOOKUP(tbl2_2!A767,ishod_substance!A:R,18,0)</f>
        <v>#N/A</v>
      </c>
      <c r="M767" s="165" t="e">
        <f>VLOOKUP(tbl2_2!A767,ishod_substance!A:AD,28,0)</f>
        <v>#N/A</v>
      </c>
      <c r="N767" s="4" t="e">
        <f>VLOOKUP(tbl2_2!A767,ishod_substance!A:AD,20,0)</f>
        <v>#N/A</v>
      </c>
      <c r="O767" s="4" t="e">
        <f>VLOOKUP(tbl2_2!A767,ishod_substance!A:AD,21,0)</f>
        <v>#N/A</v>
      </c>
      <c r="P767" s="4" t="e">
        <f>VLOOKUP(tbl2_2!A767,ishod_substance!A:AD,22,0)</f>
        <v>#N/A</v>
      </c>
      <c r="Q767" s="4" t="e">
        <f>VLOOKUP(tbl2_2!A767,ishod_substance!A:AD,23,0)</f>
        <v>#N/A</v>
      </c>
      <c r="R767" s="4" t="e">
        <f>VLOOKUP(tbl2_2!A767,ishod_substance!A:AD,24,0)</f>
        <v>#N/A</v>
      </c>
      <c r="S767" s="4" t="e">
        <f>VLOOKUP(tbl2_2!A767,ishod_substance!A:AD,25,0)</f>
        <v>#N/A</v>
      </c>
      <c r="T767" s="4" t="e">
        <f>VLOOKUP(tbl2_2!A767,ishod_substance!A:AD,26,0)</f>
        <v>#N/A</v>
      </c>
      <c r="U767" s="4" t="e">
        <f>VLOOKUP(tbl2_2!A767,ishod_substance!A:AD,27,0)</f>
        <v>#N/A</v>
      </c>
      <c r="V767" s="166" t="e">
        <f>VLOOKUP(tbl2_2!A767,ishod_substance!A:AD,29,0)</f>
        <v>#N/A</v>
      </c>
      <c r="W767" s="166" t="e">
        <f>VLOOKUP(tbl2_2!A767,ishod_substance!A:AD,29,0)</f>
        <v>#N/A</v>
      </c>
      <c r="X767" s="4" t="e">
        <f>VLOOKUP(tbl2_2!A767,ishod_substance!A:AD,30,0)</f>
        <v>#N/A</v>
      </c>
      <c r="Y767" s="10" t="e">
        <f>VLOOKUP(tbl2_2!A767,ishod_substance!A:AD,7,0)</f>
        <v>#N/A</v>
      </c>
      <c r="Z767" s="9" t="e">
        <f>VLOOKUP(Y767,quide!$A$2:$B$1006,2,0)</f>
        <v>#N/A</v>
      </c>
      <c r="AA767" s="4" t="e">
        <f>VLOOKUP(Y767,quide!$A$2:$J$1006,10,0)</f>
        <v>#N/A</v>
      </c>
      <c r="AB767" s="50" t="e">
        <f>VLOOKUP(tbl2_2!A767,ishod_substance!A:AD,8,0)</f>
        <v>#N/A</v>
      </c>
      <c r="AC767" s="28" t="e">
        <f t="shared" si="13"/>
        <v>#N/A</v>
      </c>
      <c r="AD767" s="27" t="e">
        <f>VLOOKUP(tbl2_2!A767,ishod_substance!A:AD,9,0)</f>
        <v>#N/A</v>
      </c>
      <c r="AE767" s="8" t="e">
        <f>VLOOKUP(tbl2_2!A767,ishod_substance!A:AD,9,0)</f>
        <v>#N/A</v>
      </c>
      <c r="AF767" s="12"/>
    </row>
    <row r="768" spans="1:32" hidden="1" x14ac:dyDescent="0.25">
      <c r="A768">
        <v>760</v>
      </c>
      <c r="B768" s="85">
        <f>IFERROR(IF(OR(AND(ishod_substance!$O$1=3,OR(VLOOKUP('tbl2'!Y768,quide!A:G,7,0)=2,VLOOKUP('tbl2'!Y768,quide!A:G,7,0)=1)),AND(ishod_substance!$O$1=2,VLOOKUP('tbl2'!Y768,quide!A:I,9,0)=1)),1,0),0)</f>
        <v>0</v>
      </c>
      <c r="C768" s="5" t="e">
        <f>VLOOKUP(tbl2_2!A768,ishod_substance!A:P,2,0)</f>
        <v>#N/A</v>
      </c>
      <c r="D768" s="7" t="e">
        <f>VLOOKUP(tbl2_2!A768,ishod_substance!A:P,3,0)</f>
        <v>#N/A</v>
      </c>
      <c r="E768" s="5" t="e">
        <f>VLOOKUP(tbl2_2!A768,ishod_substance!A:P,11,0)</f>
        <v>#N/A</v>
      </c>
      <c r="F768" s="6" t="e">
        <f>VLOOKUP(tbl2_2!A768,ishod_substance!A:P,15,0)</f>
        <v>#N/A</v>
      </c>
      <c r="G768" s="6" t="e">
        <f>VLOOKUP(tbl2_2!A768,ishod_substance!A:P,12,0)&amp;"/"&amp;VLOOKUP(tbl2_2!A768,ishod_substance!A:P,14,0)</f>
        <v>#N/A</v>
      </c>
      <c r="H768" s="29" t="e">
        <f>VLOOKUP(tbl2_2!A768,ishod_substance!A:P,6,0)</f>
        <v>#N/A</v>
      </c>
      <c r="I768" s="10" t="e">
        <f>VLOOKUP(tbl2_2!A768,ishod_substance!A:P,15,0)</f>
        <v>#N/A</v>
      </c>
      <c r="J768" s="10" t="e">
        <f>VLOOKUP(tbl2_2!A768,ishod_substance!A:P,5,0)</f>
        <v>#N/A</v>
      </c>
      <c r="K768" s="84" t="e">
        <f>VLOOKUP(tbl2_2!A768,ishod_substance!A:Q,17,0)</f>
        <v>#N/A</v>
      </c>
      <c r="L768" s="84" t="e">
        <f>VLOOKUP(tbl2_2!A768,ishod_substance!A:R,18,0)</f>
        <v>#N/A</v>
      </c>
      <c r="M768" s="165" t="e">
        <f>VLOOKUP(tbl2_2!A768,ishod_substance!A:AD,28,0)</f>
        <v>#N/A</v>
      </c>
      <c r="N768" s="4" t="e">
        <f>VLOOKUP(tbl2_2!A768,ishod_substance!A:AD,20,0)</f>
        <v>#N/A</v>
      </c>
      <c r="O768" s="4" t="e">
        <f>VLOOKUP(tbl2_2!A768,ishod_substance!A:AD,21,0)</f>
        <v>#N/A</v>
      </c>
      <c r="P768" s="4" t="e">
        <f>VLOOKUP(tbl2_2!A768,ishod_substance!A:AD,22,0)</f>
        <v>#N/A</v>
      </c>
      <c r="Q768" s="4" t="e">
        <f>VLOOKUP(tbl2_2!A768,ishod_substance!A:AD,23,0)</f>
        <v>#N/A</v>
      </c>
      <c r="R768" s="4" t="e">
        <f>VLOOKUP(tbl2_2!A768,ishod_substance!A:AD,24,0)</f>
        <v>#N/A</v>
      </c>
      <c r="S768" s="4" t="e">
        <f>VLOOKUP(tbl2_2!A768,ishod_substance!A:AD,25,0)</f>
        <v>#N/A</v>
      </c>
      <c r="T768" s="4" t="e">
        <f>VLOOKUP(tbl2_2!A768,ishod_substance!A:AD,26,0)</f>
        <v>#N/A</v>
      </c>
      <c r="U768" s="4" t="e">
        <f>VLOOKUP(tbl2_2!A768,ishod_substance!A:AD,27,0)</f>
        <v>#N/A</v>
      </c>
      <c r="V768" s="166" t="e">
        <f>VLOOKUP(tbl2_2!A768,ishod_substance!A:AD,29,0)</f>
        <v>#N/A</v>
      </c>
      <c r="W768" s="166" t="e">
        <f>VLOOKUP(tbl2_2!A768,ishod_substance!A:AD,29,0)</f>
        <v>#N/A</v>
      </c>
      <c r="X768" s="4" t="e">
        <f>VLOOKUP(tbl2_2!A768,ishod_substance!A:AD,30,0)</f>
        <v>#N/A</v>
      </c>
      <c r="Y768" s="10" t="e">
        <f>VLOOKUP(tbl2_2!A768,ishod_substance!A:AD,7,0)</f>
        <v>#N/A</v>
      </c>
      <c r="Z768" s="9" t="e">
        <f>VLOOKUP(Y768,quide!$A$2:$B$1006,2,0)</f>
        <v>#N/A</v>
      </c>
      <c r="AA768" s="4" t="e">
        <f>VLOOKUP(Y768,quide!$A$2:$J$1006,10,0)</f>
        <v>#N/A</v>
      </c>
      <c r="AB768" s="50" t="e">
        <f>VLOOKUP(tbl2_2!A768,ishod_substance!A:AD,8,0)</f>
        <v>#N/A</v>
      </c>
      <c r="AC768" s="28" t="e">
        <f t="shared" si="13"/>
        <v>#N/A</v>
      </c>
      <c r="AD768" s="27" t="e">
        <f>VLOOKUP(tbl2_2!A768,ishod_substance!A:AD,9,0)</f>
        <v>#N/A</v>
      </c>
      <c r="AE768" s="8" t="e">
        <f>VLOOKUP(tbl2_2!A768,ishod_substance!A:AD,9,0)</f>
        <v>#N/A</v>
      </c>
      <c r="AF768" s="12"/>
    </row>
    <row r="769" spans="1:32" hidden="1" x14ac:dyDescent="0.25">
      <c r="A769">
        <v>761</v>
      </c>
      <c r="B769" s="85">
        <f>IFERROR(IF(OR(AND(ishod_substance!$O$1=3,OR(VLOOKUP('tbl2'!Y769,quide!A:G,7,0)=2,VLOOKUP('tbl2'!Y769,quide!A:G,7,0)=1)),AND(ishod_substance!$O$1=2,VLOOKUP('tbl2'!Y769,quide!A:I,9,0)=1)),1,0),0)</f>
        <v>0</v>
      </c>
      <c r="C769" s="5" t="e">
        <f>VLOOKUP(tbl2_2!A769,ishod_substance!A:P,2,0)</f>
        <v>#N/A</v>
      </c>
      <c r="D769" s="7" t="e">
        <f>VLOOKUP(tbl2_2!A769,ishod_substance!A:P,3,0)</f>
        <v>#N/A</v>
      </c>
      <c r="E769" s="5" t="e">
        <f>VLOOKUP(tbl2_2!A769,ishod_substance!A:P,11,0)</f>
        <v>#N/A</v>
      </c>
      <c r="F769" s="6" t="e">
        <f>VLOOKUP(tbl2_2!A769,ishod_substance!A:P,15,0)</f>
        <v>#N/A</v>
      </c>
      <c r="G769" s="6" t="e">
        <f>VLOOKUP(tbl2_2!A769,ishod_substance!A:P,12,0)&amp;"/"&amp;VLOOKUP(tbl2_2!A769,ishod_substance!A:P,14,0)</f>
        <v>#N/A</v>
      </c>
      <c r="H769" s="29" t="e">
        <f>VLOOKUP(tbl2_2!A769,ishod_substance!A:P,6,0)</f>
        <v>#N/A</v>
      </c>
      <c r="I769" s="10" t="e">
        <f>VLOOKUP(tbl2_2!A769,ishod_substance!A:P,15,0)</f>
        <v>#N/A</v>
      </c>
      <c r="J769" s="10" t="e">
        <f>VLOOKUP(tbl2_2!A769,ishod_substance!A:P,5,0)</f>
        <v>#N/A</v>
      </c>
      <c r="K769" s="84" t="e">
        <f>VLOOKUP(tbl2_2!A769,ishod_substance!A:Q,17,0)</f>
        <v>#N/A</v>
      </c>
      <c r="L769" s="84" t="e">
        <f>VLOOKUP(tbl2_2!A769,ishod_substance!A:R,18,0)</f>
        <v>#N/A</v>
      </c>
      <c r="M769" s="165" t="e">
        <f>VLOOKUP(tbl2_2!A769,ishod_substance!A:AD,28,0)</f>
        <v>#N/A</v>
      </c>
      <c r="N769" s="4" t="e">
        <f>VLOOKUP(tbl2_2!A769,ishod_substance!A:AD,20,0)</f>
        <v>#N/A</v>
      </c>
      <c r="O769" s="4" t="e">
        <f>VLOOKUP(tbl2_2!A769,ishod_substance!A:AD,21,0)</f>
        <v>#N/A</v>
      </c>
      <c r="P769" s="4" t="e">
        <f>VLOOKUP(tbl2_2!A769,ishod_substance!A:AD,22,0)</f>
        <v>#N/A</v>
      </c>
      <c r="Q769" s="4" t="e">
        <f>VLOOKUP(tbl2_2!A769,ishod_substance!A:AD,23,0)</f>
        <v>#N/A</v>
      </c>
      <c r="R769" s="4" t="e">
        <f>VLOOKUP(tbl2_2!A769,ishod_substance!A:AD,24,0)</f>
        <v>#N/A</v>
      </c>
      <c r="S769" s="4" t="e">
        <f>VLOOKUP(tbl2_2!A769,ishod_substance!A:AD,25,0)</f>
        <v>#N/A</v>
      </c>
      <c r="T769" s="4" t="e">
        <f>VLOOKUP(tbl2_2!A769,ishod_substance!A:AD,26,0)</f>
        <v>#N/A</v>
      </c>
      <c r="U769" s="4" t="e">
        <f>VLOOKUP(tbl2_2!A769,ishod_substance!A:AD,27,0)</f>
        <v>#N/A</v>
      </c>
      <c r="V769" s="166" t="e">
        <f>VLOOKUP(tbl2_2!A769,ishod_substance!A:AD,29,0)</f>
        <v>#N/A</v>
      </c>
      <c r="W769" s="166" t="e">
        <f>VLOOKUP(tbl2_2!A769,ishod_substance!A:AD,29,0)</f>
        <v>#N/A</v>
      </c>
      <c r="X769" s="4" t="e">
        <f>VLOOKUP(tbl2_2!A769,ishod_substance!A:AD,30,0)</f>
        <v>#N/A</v>
      </c>
      <c r="Y769" s="10" t="e">
        <f>VLOOKUP(tbl2_2!A769,ishod_substance!A:AD,7,0)</f>
        <v>#N/A</v>
      </c>
      <c r="Z769" s="9" t="e">
        <f>VLOOKUP(Y769,quide!$A$2:$B$1006,2,0)</f>
        <v>#N/A</v>
      </c>
      <c r="AA769" s="4" t="e">
        <f>VLOOKUP(Y769,quide!$A$2:$J$1006,10,0)</f>
        <v>#N/A</v>
      </c>
      <c r="AB769" s="50" t="e">
        <f>VLOOKUP(tbl2_2!A769,ishod_substance!A:AD,8,0)</f>
        <v>#N/A</v>
      </c>
      <c r="AC769" s="28" t="e">
        <f t="shared" si="13"/>
        <v>#N/A</v>
      </c>
      <c r="AD769" s="27" t="e">
        <f>VLOOKUP(tbl2_2!A769,ishod_substance!A:AD,9,0)</f>
        <v>#N/A</v>
      </c>
      <c r="AE769" s="8" t="e">
        <f>VLOOKUP(tbl2_2!A769,ishod_substance!A:AD,9,0)</f>
        <v>#N/A</v>
      </c>
      <c r="AF769" s="12"/>
    </row>
    <row r="770" spans="1:32" hidden="1" x14ac:dyDescent="0.25">
      <c r="A770">
        <v>762</v>
      </c>
      <c r="B770" s="85">
        <f>IFERROR(IF(OR(AND(ishod_substance!$O$1=3,OR(VLOOKUP('tbl2'!Y770,quide!A:G,7,0)=2,VLOOKUP('tbl2'!Y770,quide!A:G,7,0)=1)),AND(ishod_substance!$O$1=2,VLOOKUP('tbl2'!Y770,quide!A:I,9,0)=1)),1,0),0)</f>
        <v>0</v>
      </c>
      <c r="C770" s="5" t="e">
        <f>VLOOKUP(tbl2_2!A770,ishod_substance!A:P,2,0)</f>
        <v>#N/A</v>
      </c>
      <c r="D770" s="7" t="e">
        <f>VLOOKUP(tbl2_2!A770,ishod_substance!A:P,3,0)</f>
        <v>#N/A</v>
      </c>
      <c r="E770" s="5" t="e">
        <f>VLOOKUP(tbl2_2!A770,ishod_substance!A:P,11,0)</f>
        <v>#N/A</v>
      </c>
      <c r="F770" s="6" t="e">
        <f>VLOOKUP(tbl2_2!A770,ishod_substance!A:P,15,0)</f>
        <v>#N/A</v>
      </c>
      <c r="G770" s="6" t="e">
        <f>VLOOKUP(tbl2_2!A770,ishod_substance!A:P,12,0)&amp;"/"&amp;VLOOKUP(tbl2_2!A770,ishod_substance!A:P,14,0)</f>
        <v>#N/A</v>
      </c>
      <c r="H770" s="29" t="e">
        <f>VLOOKUP(tbl2_2!A770,ishod_substance!A:P,6,0)</f>
        <v>#N/A</v>
      </c>
      <c r="I770" s="10" t="e">
        <f>VLOOKUP(tbl2_2!A770,ishod_substance!A:P,15,0)</f>
        <v>#N/A</v>
      </c>
      <c r="J770" s="10" t="e">
        <f>VLOOKUP(tbl2_2!A770,ishod_substance!A:P,5,0)</f>
        <v>#N/A</v>
      </c>
      <c r="K770" s="84" t="e">
        <f>VLOOKUP(tbl2_2!A770,ishod_substance!A:Q,17,0)</f>
        <v>#N/A</v>
      </c>
      <c r="L770" s="84" t="e">
        <f>VLOOKUP(tbl2_2!A770,ishod_substance!A:R,18,0)</f>
        <v>#N/A</v>
      </c>
      <c r="M770" s="165" t="e">
        <f>VLOOKUP(tbl2_2!A770,ishod_substance!A:AD,28,0)</f>
        <v>#N/A</v>
      </c>
      <c r="N770" s="4" t="e">
        <f>VLOOKUP(tbl2_2!A770,ishod_substance!A:AD,20,0)</f>
        <v>#N/A</v>
      </c>
      <c r="O770" s="4" t="e">
        <f>VLOOKUP(tbl2_2!A770,ishod_substance!A:AD,21,0)</f>
        <v>#N/A</v>
      </c>
      <c r="P770" s="4" t="e">
        <f>VLOOKUP(tbl2_2!A770,ishod_substance!A:AD,22,0)</f>
        <v>#N/A</v>
      </c>
      <c r="Q770" s="4" t="e">
        <f>VLOOKUP(tbl2_2!A770,ishod_substance!A:AD,23,0)</f>
        <v>#N/A</v>
      </c>
      <c r="R770" s="4" t="e">
        <f>VLOOKUP(tbl2_2!A770,ishod_substance!A:AD,24,0)</f>
        <v>#N/A</v>
      </c>
      <c r="S770" s="4" t="e">
        <f>VLOOKUP(tbl2_2!A770,ishod_substance!A:AD,25,0)</f>
        <v>#N/A</v>
      </c>
      <c r="T770" s="4" t="e">
        <f>VLOOKUP(tbl2_2!A770,ishod_substance!A:AD,26,0)</f>
        <v>#N/A</v>
      </c>
      <c r="U770" s="4" t="e">
        <f>VLOOKUP(tbl2_2!A770,ishod_substance!A:AD,27,0)</f>
        <v>#N/A</v>
      </c>
      <c r="V770" s="166" t="e">
        <f>VLOOKUP(tbl2_2!A770,ishod_substance!A:AD,29,0)</f>
        <v>#N/A</v>
      </c>
      <c r="W770" s="166" t="e">
        <f>VLOOKUP(tbl2_2!A770,ishod_substance!A:AD,29,0)</f>
        <v>#N/A</v>
      </c>
      <c r="X770" s="4" t="e">
        <f>VLOOKUP(tbl2_2!A770,ishod_substance!A:AD,30,0)</f>
        <v>#N/A</v>
      </c>
      <c r="Y770" s="10" t="e">
        <f>VLOOKUP(tbl2_2!A770,ishod_substance!A:AD,7,0)</f>
        <v>#N/A</v>
      </c>
      <c r="Z770" s="9" t="e">
        <f>VLOOKUP(Y770,quide!$A$2:$B$1006,2,0)</f>
        <v>#N/A</v>
      </c>
      <c r="AA770" s="4" t="e">
        <f>VLOOKUP(Y770,quide!$A$2:$J$1006,10,0)</f>
        <v>#N/A</v>
      </c>
      <c r="AB770" s="50" t="e">
        <f>VLOOKUP(tbl2_2!A770,ishod_substance!A:AD,8,0)</f>
        <v>#N/A</v>
      </c>
      <c r="AC770" s="28" t="e">
        <f t="shared" si="13"/>
        <v>#N/A</v>
      </c>
      <c r="AD770" s="27" t="e">
        <f>VLOOKUP(tbl2_2!A770,ishod_substance!A:AD,9,0)</f>
        <v>#N/A</v>
      </c>
      <c r="AE770" s="8" t="e">
        <f>VLOOKUP(tbl2_2!A770,ishod_substance!A:AD,9,0)</f>
        <v>#N/A</v>
      </c>
      <c r="AF770" s="12"/>
    </row>
    <row r="771" spans="1:32" hidden="1" x14ac:dyDescent="0.25">
      <c r="A771">
        <v>763</v>
      </c>
      <c r="B771" s="85">
        <f>IFERROR(IF(OR(AND(ishod_substance!$O$1=3,OR(VLOOKUP('tbl2'!Y771,quide!A:G,7,0)=2,VLOOKUP('tbl2'!Y771,quide!A:G,7,0)=1)),AND(ishod_substance!$O$1=2,VLOOKUP('tbl2'!Y771,quide!A:I,9,0)=1)),1,0),0)</f>
        <v>0</v>
      </c>
      <c r="C771" s="5" t="e">
        <f>VLOOKUP(tbl2_2!A771,ishod_substance!A:P,2,0)</f>
        <v>#N/A</v>
      </c>
      <c r="D771" s="7" t="e">
        <f>VLOOKUP(tbl2_2!A771,ishod_substance!A:P,3,0)</f>
        <v>#N/A</v>
      </c>
      <c r="E771" s="5" t="e">
        <f>VLOOKUP(tbl2_2!A771,ishod_substance!A:P,11,0)</f>
        <v>#N/A</v>
      </c>
      <c r="F771" s="6" t="e">
        <f>VLOOKUP(tbl2_2!A771,ishod_substance!A:P,15,0)</f>
        <v>#N/A</v>
      </c>
      <c r="G771" s="6" t="e">
        <f>VLOOKUP(tbl2_2!A771,ishod_substance!A:P,12,0)&amp;"/"&amp;VLOOKUP(tbl2_2!A771,ishod_substance!A:P,14,0)</f>
        <v>#N/A</v>
      </c>
      <c r="H771" s="29" t="e">
        <f>VLOOKUP(tbl2_2!A771,ishod_substance!A:P,6,0)</f>
        <v>#N/A</v>
      </c>
      <c r="I771" s="10" t="e">
        <f>VLOOKUP(tbl2_2!A771,ishod_substance!A:P,15,0)</f>
        <v>#N/A</v>
      </c>
      <c r="J771" s="10" t="e">
        <f>VLOOKUP(tbl2_2!A771,ishod_substance!A:P,5,0)</f>
        <v>#N/A</v>
      </c>
      <c r="K771" s="84" t="e">
        <f>VLOOKUP(tbl2_2!A771,ishod_substance!A:Q,17,0)</f>
        <v>#N/A</v>
      </c>
      <c r="L771" s="84" t="e">
        <f>VLOOKUP(tbl2_2!A771,ishod_substance!A:R,18,0)</f>
        <v>#N/A</v>
      </c>
      <c r="M771" s="165" t="e">
        <f>VLOOKUP(tbl2_2!A771,ishod_substance!A:AD,28,0)</f>
        <v>#N/A</v>
      </c>
      <c r="N771" s="4" t="e">
        <f>VLOOKUP(tbl2_2!A771,ishod_substance!A:AD,20,0)</f>
        <v>#N/A</v>
      </c>
      <c r="O771" s="4" t="e">
        <f>VLOOKUP(tbl2_2!A771,ishod_substance!A:AD,21,0)</f>
        <v>#N/A</v>
      </c>
      <c r="P771" s="4" t="e">
        <f>VLOOKUP(tbl2_2!A771,ishod_substance!A:AD,22,0)</f>
        <v>#N/A</v>
      </c>
      <c r="Q771" s="4" t="e">
        <f>VLOOKUP(tbl2_2!A771,ishod_substance!A:AD,23,0)</f>
        <v>#N/A</v>
      </c>
      <c r="R771" s="4" t="e">
        <f>VLOOKUP(tbl2_2!A771,ishod_substance!A:AD,24,0)</f>
        <v>#N/A</v>
      </c>
      <c r="S771" s="4" t="e">
        <f>VLOOKUP(tbl2_2!A771,ishod_substance!A:AD,25,0)</f>
        <v>#N/A</v>
      </c>
      <c r="T771" s="4" t="e">
        <f>VLOOKUP(tbl2_2!A771,ishod_substance!A:AD,26,0)</f>
        <v>#N/A</v>
      </c>
      <c r="U771" s="4" t="e">
        <f>VLOOKUP(tbl2_2!A771,ishod_substance!A:AD,27,0)</f>
        <v>#N/A</v>
      </c>
      <c r="V771" s="166" t="e">
        <f>VLOOKUP(tbl2_2!A771,ishod_substance!A:AD,29,0)</f>
        <v>#N/A</v>
      </c>
      <c r="W771" s="166" t="e">
        <f>VLOOKUP(tbl2_2!A771,ishod_substance!A:AD,29,0)</f>
        <v>#N/A</v>
      </c>
      <c r="X771" s="4" t="e">
        <f>VLOOKUP(tbl2_2!A771,ishod_substance!A:AD,30,0)</f>
        <v>#N/A</v>
      </c>
      <c r="Y771" s="10" t="e">
        <f>VLOOKUP(tbl2_2!A771,ishod_substance!A:AD,7,0)</f>
        <v>#N/A</v>
      </c>
      <c r="Z771" s="9" t="e">
        <f>VLOOKUP(Y771,quide!$A$2:$B$1006,2,0)</f>
        <v>#N/A</v>
      </c>
      <c r="AA771" s="4" t="e">
        <f>VLOOKUP(Y771,quide!$A$2:$J$1006,10,0)</f>
        <v>#N/A</v>
      </c>
      <c r="AB771" s="50" t="e">
        <f>VLOOKUP(tbl2_2!A771,ishod_substance!A:AD,8,0)</f>
        <v>#N/A</v>
      </c>
      <c r="AC771" s="28" t="e">
        <f t="shared" si="13"/>
        <v>#N/A</v>
      </c>
      <c r="AD771" s="27" t="e">
        <f>VLOOKUP(tbl2_2!A771,ishod_substance!A:AD,9,0)</f>
        <v>#N/A</v>
      </c>
      <c r="AE771" s="8" t="e">
        <f>VLOOKUP(tbl2_2!A771,ishod_substance!A:AD,9,0)</f>
        <v>#N/A</v>
      </c>
      <c r="AF771" s="12"/>
    </row>
    <row r="772" spans="1:32" hidden="1" x14ac:dyDescent="0.25">
      <c r="A772">
        <v>764</v>
      </c>
      <c r="B772" s="85">
        <f>IFERROR(IF(OR(AND(ishod_substance!$O$1=3,OR(VLOOKUP('tbl2'!Y772,quide!A:G,7,0)=2,VLOOKUP('tbl2'!Y772,quide!A:G,7,0)=1)),AND(ishod_substance!$O$1=2,VLOOKUP('tbl2'!Y772,quide!A:I,9,0)=1)),1,0),0)</f>
        <v>0</v>
      </c>
      <c r="C772" s="5" t="e">
        <f>VLOOKUP(tbl2_2!A772,ishod_substance!A:P,2,0)</f>
        <v>#N/A</v>
      </c>
      <c r="D772" s="7" t="e">
        <f>VLOOKUP(tbl2_2!A772,ishod_substance!A:P,3,0)</f>
        <v>#N/A</v>
      </c>
      <c r="E772" s="5" t="e">
        <f>VLOOKUP(tbl2_2!A772,ishod_substance!A:P,11,0)</f>
        <v>#N/A</v>
      </c>
      <c r="F772" s="6" t="e">
        <f>VLOOKUP(tbl2_2!A772,ishod_substance!A:P,15,0)</f>
        <v>#N/A</v>
      </c>
      <c r="G772" s="6" t="e">
        <f>VLOOKUP(tbl2_2!A772,ishod_substance!A:P,12,0)&amp;"/"&amp;VLOOKUP(tbl2_2!A772,ishod_substance!A:P,14,0)</f>
        <v>#N/A</v>
      </c>
      <c r="H772" s="29" t="e">
        <f>VLOOKUP(tbl2_2!A772,ishod_substance!A:P,6,0)</f>
        <v>#N/A</v>
      </c>
      <c r="I772" s="10" t="e">
        <f>VLOOKUP(tbl2_2!A772,ishod_substance!A:P,15,0)</f>
        <v>#N/A</v>
      </c>
      <c r="J772" s="10" t="e">
        <f>VLOOKUP(tbl2_2!A772,ishod_substance!A:P,5,0)</f>
        <v>#N/A</v>
      </c>
      <c r="K772" s="84" t="e">
        <f>VLOOKUP(tbl2_2!A772,ishod_substance!A:Q,17,0)</f>
        <v>#N/A</v>
      </c>
      <c r="L772" s="84" t="e">
        <f>VLOOKUP(tbl2_2!A772,ishod_substance!A:R,18,0)</f>
        <v>#N/A</v>
      </c>
      <c r="M772" s="165" t="e">
        <f>VLOOKUP(tbl2_2!A772,ishod_substance!A:AD,28,0)</f>
        <v>#N/A</v>
      </c>
      <c r="N772" s="4" t="e">
        <f>VLOOKUP(tbl2_2!A772,ishod_substance!A:AD,20,0)</f>
        <v>#N/A</v>
      </c>
      <c r="O772" s="4" t="e">
        <f>VLOOKUP(tbl2_2!A772,ishod_substance!A:AD,21,0)</f>
        <v>#N/A</v>
      </c>
      <c r="P772" s="4" t="e">
        <f>VLOOKUP(tbl2_2!A772,ishod_substance!A:AD,22,0)</f>
        <v>#N/A</v>
      </c>
      <c r="Q772" s="4" t="e">
        <f>VLOOKUP(tbl2_2!A772,ishod_substance!A:AD,23,0)</f>
        <v>#N/A</v>
      </c>
      <c r="R772" s="4" t="e">
        <f>VLOOKUP(tbl2_2!A772,ishod_substance!A:AD,24,0)</f>
        <v>#N/A</v>
      </c>
      <c r="S772" s="4" t="e">
        <f>VLOOKUP(tbl2_2!A772,ishod_substance!A:AD,25,0)</f>
        <v>#N/A</v>
      </c>
      <c r="T772" s="4" t="e">
        <f>VLOOKUP(tbl2_2!A772,ishod_substance!A:AD,26,0)</f>
        <v>#N/A</v>
      </c>
      <c r="U772" s="4" t="e">
        <f>VLOOKUP(tbl2_2!A772,ishod_substance!A:AD,27,0)</f>
        <v>#N/A</v>
      </c>
      <c r="V772" s="166" t="e">
        <f>VLOOKUP(tbl2_2!A772,ishod_substance!A:AD,29,0)</f>
        <v>#N/A</v>
      </c>
      <c r="W772" s="166" t="e">
        <f>VLOOKUP(tbl2_2!A772,ishod_substance!A:AD,29,0)</f>
        <v>#N/A</v>
      </c>
      <c r="X772" s="4" t="e">
        <f>VLOOKUP(tbl2_2!A772,ishod_substance!A:AD,30,0)</f>
        <v>#N/A</v>
      </c>
      <c r="Y772" s="10" t="e">
        <f>VLOOKUP(tbl2_2!A772,ishod_substance!A:AD,7,0)</f>
        <v>#N/A</v>
      </c>
      <c r="Z772" s="9" t="e">
        <f>VLOOKUP(Y772,quide!$A$2:$B$1006,2,0)</f>
        <v>#N/A</v>
      </c>
      <c r="AA772" s="4" t="e">
        <f>VLOOKUP(Y772,quide!$A$2:$J$1006,10,0)</f>
        <v>#N/A</v>
      </c>
      <c r="AB772" s="50" t="e">
        <f>VLOOKUP(tbl2_2!A772,ishod_substance!A:AD,8,0)</f>
        <v>#N/A</v>
      </c>
      <c r="AC772" s="28" t="e">
        <f t="shared" si="13"/>
        <v>#N/A</v>
      </c>
      <c r="AD772" s="27" t="e">
        <f>VLOOKUP(tbl2_2!A772,ishod_substance!A:AD,9,0)</f>
        <v>#N/A</v>
      </c>
      <c r="AE772" s="8" t="e">
        <f>VLOOKUP(tbl2_2!A772,ishod_substance!A:AD,9,0)</f>
        <v>#N/A</v>
      </c>
      <c r="AF772" s="12"/>
    </row>
    <row r="773" spans="1:32" hidden="1" x14ac:dyDescent="0.25">
      <c r="A773">
        <v>765</v>
      </c>
      <c r="B773" s="85">
        <f>IFERROR(IF(OR(AND(ishod_substance!$O$1=3,OR(VLOOKUP('tbl2'!Y773,quide!A:G,7,0)=2,VLOOKUP('tbl2'!Y773,quide!A:G,7,0)=1)),AND(ishod_substance!$O$1=2,VLOOKUP('tbl2'!Y773,quide!A:I,9,0)=1)),1,0),0)</f>
        <v>0</v>
      </c>
      <c r="C773" s="5" t="e">
        <f>VLOOKUP(tbl2_2!A773,ishod_substance!A:P,2,0)</f>
        <v>#N/A</v>
      </c>
      <c r="D773" s="7" t="e">
        <f>VLOOKUP(tbl2_2!A773,ishod_substance!A:P,3,0)</f>
        <v>#N/A</v>
      </c>
      <c r="E773" s="5" t="e">
        <f>VLOOKUP(tbl2_2!A773,ishod_substance!A:P,11,0)</f>
        <v>#N/A</v>
      </c>
      <c r="F773" s="6" t="e">
        <f>VLOOKUP(tbl2_2!A773,ishod_substance!A:P,15,0)</f>
        <v>#N/A</v>
      </c>
      <c r="G773" s="6" t="e">
        <f>VLOOKUP(tbl2_2!A773,ishod_substance!A:P,12,0)&amp;"/"&amp;VLOOKUP(tbl2_2!A773,ishod_substance!A:P,14,0)</f>
        <v>#N/A</v>
      </c>
      <c r="H773" s="29" t="e">
        <f>VLOOKUP(tbl2_2!A773,ishod_substance!A:P,6,0)</f>
        <v>#N/A</v>
      </c>
      <c r="I773" s="10" t="e">
        <f>VLOOKUP(tbl2_2!A773,ishod_substance!A:P,15,0)</f>
        <v>#N/A</v>
      </c>
      <c r="J773" s="10" t="e">
        <f>VLOOKUP(tbl2_2!A773,ishod_substance!A:P,5,0)</f>
        <v>#N/A</v>
      </c>
      <c r="K773" s="84" t="e">
        <f>VLOOKUP(tbl2_2!A773,ishod_substance!A:Q,17,0)</f>
        <v>#N/A</v>
      </c>
      <c r="L773" s="84" t="e">
        <f>VLOOKUP(tbl2_2!A773,ishod_substance!A:R,18,0)</f>
        <v>#N/A</v>
      </c>
      <c r="M773" s="165" t="e">
        <f>VLOOKUP(tbl2_2!A773,ishod_substance!A:AD,28,0)</f>
        <v>#N/A</v>
      </c>
      <c r="N773" s="4" t="e">
        <f>VLOOKUP(tbl2_2!A773,ishod_substance!A:AD,20,0)</f>
        <v>#N/A</v>
      </c>
      <c r="O773" s="4" t="e">
        <f>VLOOKUP(tbl2_2!A773,ishod_substance!A:AD,21,0)</f>
        <v>#N/A</v>
      </c>
      <c r="P773" s="4" t="e">
        <f>VLOOKUP(tbl2_2!A773,ishod_substance!A:AD,22,0)</f>
        <v>#N/A</v>
      </c>
      <c r="Q773" s="4" t="e">
        <f>VLOOKUP(tbl2_2!A773,ishod_substance!A:AD,23,0)</f>
        <v>#N/A</v>
      </c>
      <c r="R773" s="4" t="e">
        <f>VLOOKUP(tbl2_2!A773,ishod_substance!A:AD,24,0)</f>
        <v>#N/A</v>
      </c>
      <c r="S773" s="4" t="e">
        <f>VLOOKUP(tbl2_2!A773,ishod_substance!A:AD,25,0)</f>
        <v>#N/A</v>
      </c>
      <c r="T773" s="4" t="e">
        <f>VLOOKUP(tbl2_2!A773,ishod_substance!A:AD,26,0)</f>
        <v>#N/A</v>
      </c>
      <c r="U773" s="4" t="e">
        <f>VLOOKUP(tbl2_2!A773,ishod_substance!A:AD,27,0)</f>
        <v>#N/A</v>
      </c>
      <c r="V773" s="166" t="e">
        <f>VLOOKUP(tbl2_2!A773,ishod_substance!A:AD,29,0)</f>
        <v>#N/A</v>
      </c>
      <c r="W773" s="166" t="e">
        <f>VLOOKUP(tbl2_2!A773,ishod_substance!A:AD,29,0)</f>
        <v>#N/A</v>
      </c>
      <c r="X773" s="4" t="e">
        <f>VLOOKUP(tbl2_2!A773,ishod_substance!A:AD,30,0)</f>
        <v>#N/A</v>
      </c>
      <c r="Y773" s="10" t="e">
        <f>VLOOKUP(tbl2_2!A773,ishod_substance!A:AD,7,0)</f>
        <v>#N/A</v>
      </c>
      <c r="Z773" s="9" t="e">
        <f>VLOOKUP(Y773,quide!$A$2:$B$1006,2,0)</f>
        <v>#N/A</v>
      </c>
      <c r="AA773" s="4" t="e">
        <f>VLOOKUP(Y773,quide!$A$2:$J$1006,10,0)</f>
        <v>#N/A</v>
      </c>
      <c r="AB773" s="50" t="e">
        <f>VLOOKUP(tbl2_2!A773,ishod_substance!A:AD,8,0)</f>
        <v>#N/A</v>
      </c>
      <c r="AC773" s="28" t="e">
        <f t="shared" si="13"/>
        <v>#N/A</v>
      </c>
      <c r="AD773" s="27" t="e">
        <f>VLOOKUP(tbl2_2!A773,ishod_substance!A:AD,9,0)</f>
        <v>#N/A</v>
      </c>
      <c r="AE773" s="8" t="e">
        <f>VLOOKUP(tbl2_2!A773,ishod_substance!A:AD,9,0)</f>
        <v>#N/A</v>
      </c>
      <c r="AF773" s="12"/>
    </row>
    <row r="774" spans="1:32" hidden="1" x14ac:dyDescent="0.25">
      <c r="A774">
        <v>766</v>
      </c>
      <c r="B774" s="85">
        <f>IFERROR(IF(OR(AND(ishod_substance!$O$1=3,OR(VLOOKUP('tbl2'!Y774,quide!A:G,7,0)=2,VLOOKUP('tbl2'!Y774,quide!A:G,7,0)=1)),AND(ishod_substance!$O$1=2,VLOOKUP('tbl2'!Y774,quide!A:I,9,0)=1)),1,0),0)</f>
        <v>0</v>
      </c>
      <c r="C774" s="5" t="e">
        <f>VLOOKUP(tbl2_2!A774,ishod_substance!A:P,2,0)</f>
        <v>#N/A</v>
      </c>
      <c r="D774" s="7" t="e">
        <f>VLOOKUP(tbl2_2!A774,ishod_substance!A:P,3,0)</f>
        <v>#N/A</v>
      </c>
      <c r="E774" s="5" t="e">
        <f>VLOOKUP(tbl2_2!A774,ishod_substance!A:P,11,0)</f>
        <v>#N/A</v>
      </c>
      <c r="F774" s="6" t="e">
        <f>VLOOKUP(tbl2_2!A774,ishod_substance!A:P,15,0)</f>
        <v>#N/A</v>
      </c>
      <c r="G774" s="6" t="e">
        <f>VLOOKUP(tbl2_2!A774,ishod_substance!A:P,12,0)&amp;"/"&amp;VLOOKUP(tbl2_2!A774,ishod_substance!A:P,14,0)</f>
        <v>#N/A</v>
      </c>
      <c r="H774" s="29" t="e">
        <f>VLOOKUP(tbl2_2!A774,ishod_substance!A:P,6,0)</f>
        <v>#N/A</v>
      </c>
      <c r="I774" s="10" t="e">
        <f>VLOOKUP(tbl2_2!A774,ishod_substance!A:P,15,0)</f>
        <v>#N/A</v>
      </c>
      <c r="J774" s="10" t="e">
        <f>VLOOKUP(tbl2_2!A774,ishod_substance!A:P,5,0)</f>
        <v>#N/A</v>
      </c>
      <c r="K774" s="84" t="e">
        <f>VLOOKUP(tbl2_2!A774,ishod_substance!A:Q,17,0)</f>
        <v>#N/A</v>
      </c>
      <c r="L774" s="84" t="e">
        <f>VLOOKUP(tbl2_2!A774,ishod_substance!A:R,18,0)</f>
        <v>#N/A</v>
      </c>
      <c r="M774" s="165" t="e">
        <f>VLOOKUP(tbl2_2!A774,ishod_substance!A:AD,28,0)</f>
        <v>#N/A</v>
      </c>
      <c r="N774" s="4" t="e">
        <f>VLOOKUP(tbl2_2!A774,ishod_substance!A:AD,20,0)</f>
        <v>#N/A</v>
      </c>
      <c r="O774" s="4" t="e">
        <f>VLOOKUP(tbl2_2!A774,ishod_substance!A:AD,21,0)</f>
        <v>#N/A</v>
      </c>
      <c r="P774" s="4" t="e">
        <f>VLOOKUP(tbl2_2!A774,ishod_substance!A:AD,22,0)</f>
        <v>#N/A</v>
      </c>
      <c r="Q774" s="4" t="e">
        <f>VLOOKUP(tbl2_2!A774,ishod_substance!A:AD,23,0)</f>
        <v>#N/A</v>
      </c>
      <c r="R774" s="4" t="e">
        <f>VLOOKUP(tbl2_2!A774,ishod_substance!A:AD,24,0)</f>
        <v>#N/A</v>
      </c>
      <c r="S774" s="4" t="e">
        <f>VLOOKUP(tbl2_2!A774,ishod_substance!A:AD,25,0)</f>
        <v>#N/A</v>
      </c>
      <c r="T774" s="4" t="e">
        <f>VLOOKUP(tbl2_2!A774,ishod_substance!A:AD,26,0)</f>
        <v>#N/A</v>
      </c>
      <c r="U774" s="4" t="e">
        <f>VLOOKUP(tbl2_2!A774,ishod_substance!A:AD,27,0)</f>
        <v>#N/A</v>
      </c>
      <c r="V774" s="166" t="e">
        <f>VLOOKUP(tbl2_2!A774,ishod_substance!A:AD,29,0)</f>
        <v>#N/A</v>
      </c>
      <c r="W774" s="166" t="e">
        <f>VLOOKUP(tbl2_2!A774,ishod_substance!A:AD,29,0)</f>
        <v>#N/A</v>
      </c>
      <c r="X774" s="4" t="e">
        <f>VLOOKUP(tbl2_2!A774,ishod_substance!A:AD,30,0)</f>
        <v>#N/A</v>
      </c>
      <c r="Y774" s="10" t="e">
        <f>VLOOKUP(tbl2_2!A774,ishod_substance!A:AD,7,0)</f>
        <v>#N/A</v>
      </c>
      <c r="Z774" s="9" t="e">
        <f>VLOOKUP(Y774,quide!$A$2:$B$1006,2,0)</f>
        <v>#N/A</v>
      </c>
      <c r="AA774" s="4" t="e">
        <f>VLOOKUP(Y774,quide!$A$2:$J$1006,10,0)</f>
        <v>#N/A</v>
      </c>
      <c r="AB774" s="50" t="e">
        <f>VLOOKUP(tbl2_2!A774,ishod_substance!A:AD,8,0)</f>
        <v>#N/A</v>
      </c>
      <c r="AC774" s="28" t="e">
        <f t="shared" si="13"/>
        <v>#N/A</v>
      </c>
      <c r="AD774" s="27" t="e">
        <f>VLOOKUP(tbl2_2!A774,ishod_substance!A:AD,9,0)</f>
        <v>#N/A</v>
      </c>
      <c r="AE774" s="8" t="e">
        <f>VLOOKUP(tbl2_2!A774,ishod_substance!A:AD,9,0)</f>
        <v>#N/A</v>
      </c>
      <c r="AF774" s="12"/>
    </row>
    <row r="775" spans="1:32" hidden="1" x14ac:dyDescent="0.25">
      <c r="A775">
        <v>767</v>
      </c>
      <c r="B775" s="85">
        <f>IFERROR(IF(OR(AND(ishod_substance!$O$1=3,OR(VLOOKUP('tbl2'!Y775,quide!A:G,7,0)=2,VLOOKUP('tbl2'!Y775,quide!A:G,7,0)=1)),AND(ishod_substance!$O$1=2,VLOOKUP('tbl2'!Y775,quide!A:I,9,0)=1)),1,0),0)</f>
        <v>0</v>
      </c>
      <c r="C775" s="5" t="e">
        <f>VLOOKUP(tbl2_2!A775,ishod_substance!A:P,2,0)</f>
        <v>#N/A</v>
      </c>
      <c r="D775" s="7" t="e">
        <f>VLOOKUP(tbl2_2!A775,ishod_substance!A:P,3,0)</f>
        <v>#N/A</v>
      </c>
      <c r="E775" s="5" t="e">
        <f>VLOOKUP(tbl2_2!A775,ishod_substance!A:P,11,0)</f>
        <v>#N/A</v>
      </c>
      <c r="F775" s="6" t="e">
        <f>VLOOKUP(tbl2_2!A775,ishod_substance!A:P,15,0)</f>
        <v>#N/A</v>
      </c>
      <c r="G775" s="6" t="e">
        <f>VLOOKUP(tbl2_2!A775,ishod_substance!A:P,12,0)&amp;"/"&amp;VLOOKUP(tbl2_2!A775,ishod_substance!A:P,14,0)</f>
        <v>#N/A</v>
      </c>
      <c r="H775" s="29" t="e">
        <f>VLOOKUP(tbl2_2!A775,ishod_substance!A:P,6,0)</f>
        <v>#N/A</v>
      </c>
      <c r="I775" s="10" t="e">
        <f>VLOOKUP(tbl2_2!A775,ishod_substance!A:P,15,0)</f>
        <v>#N/A</v>
      </c>
      <c r="J775" s="10" t="e">
        <f>VLOOKUP(tbl2_2!A775,ishod_substance!A:P,5,0)</f>
        <v>#N/A</v>
      </c>
      <c r="K775" s="84" t="e">
        <f>VLOOKUP(tbl2_2!A775,ishod_substance!A:Q,17,0)</f>
        <v>#N/A</v>
      </c>
      <c r="L775" s="84" t="e">
        <f>VLOOKUP(tbl2_2!A775,ishod_substance!A:R,18,0)</f>
        <v>#N/A</v>
      </c>
      <c r="M775" s="165" t="e">
        <f>VLOOKUP(tbl2_2!A775,ishod_substance!A:AD,28,0)</f>
        <v>#N/A</v>
      </c>
      <c r="N775" s="4" t="e">
        <f>VLOOKUP(tbl2_2!A775,ishod_substance!A:AD,20,0)</f>
        <v>#N/A</v>
      </c>
      <c r="O775" s="4" t="e">
        <f>VLOOKUP(tbl2_2!A775,ishod_substance!A:AD,21,0)</f>
        <v>#N/A</v>
      </c>
      <c r="P775" s="4" t="e">
        <f>VLOOKUP(tbl2_2!A775,ishod_substance!A:AD,22,0)</f>
        <v>#N/A</v>
      </c>
      <c r="Q775" s="4" t="e">
        <f>VLOOKUP(tbl2_2!A775,ishod_substance!A:AD,23,0)</f>
        <v>#N/A</v>
      </c>
      <c r="R775" s="4" t="e">
        <f>VLOOKUP(tbl2_2!A775,ishod_substance!A:AD,24,0)</f>
        <v>#N/A</v>
      </c>
      <c r="S775" s="4" t="e">
        <f>VLOOKUP(tbl2_2!A775,ishod_substance!A:AD,25,0)</f>
        <v>#N/A</v>
      </c>
      <c r="T775" s="4" t="e">
        <f>VLOOKUP(tbl2_2!A775,ishod_substance!A:AD,26,0)</f>
        <v>#N/A</v>
      </c>
      <c r="U775" s="4" t="e">
        <f>VLOOKUP(tbl2_2!A775,ishod_substance!A:AD,27,0)</f>
        <v>#N/A</v>
      </c>
      <c r="V775" s="166" t="e">
        <f>VLOOKUP(tbl2_2!A775,ishod_substance!A:AD,29,0)</f>
        <v>#N/A</v>
      </c>
      <c r="W775" s="166" t="e">
        <f>VLOOKUP(tbl2_2!A775,ishod_substance!A:AD,29,0)</f>
        <v>#N/A</v>
      </c>
      <c r="X775" s="4" t="e">
        <f>VLOOKUP(tbl2_2!A775,ishod_substance!A:AD,30,0)</f>
        <v>#N/A</v>
      </c>
      <c r="Y775" s="10" t="e">
        <f>VLOOKUP(tbl2_2!A775,ishod_substance!A:AD,7,0)</f>
        <v>#N/A</v>
      </c>
      <c r="Z775" s="9" t="e">
        <f>VLOOKUP(Y775,quide!$A$2:$B$1006,2,0)</f>
        <v>#N/A</v>
      </c>
      <c r="AA775" s="4" t="e">
        <f>VLOOKUP(Y775,quide!$A$2:$J$1006,10,0)</f>
        <v>#N/A</v>
      </c>
      <c r="AB775" s="50" t="e">
        <f>VLOOKUP(tbl2_2!A775,ishod_substance!A:AD,8,0)</f>
        <v>#N/A</v>
      </c>
      <c r="AC775" s="28" t="e">
        <f t="shared" si="13"/>
        <v>#N/A</v>
      </c>
      <c r="AD775" s="27" t="e">
        <f>VLOOKUP(tbl2_2!A775,ishod_substance!A:AD,9,0)</f>
        <v>#N/A</v>
      </c>
      <c r="AE775" s="8" t="e">
        <f>VLOOKUP(tbl2_2!A775,ishod_substance!A:AD,9,0)</f>
        <v>#N/A</v>
      </c>
      <c r="AF775" s="12"/>
    </row>
    <row r="776" spans="1:32" hidden="1" x14ac:dyDescent="0.25">
      <c r="A776">
        <v>768</v>
      </c>
      <c r="B776" s="85">
        <f>IFERROR(IF(OR(AND(ishod_substance!$O$1=3,OR(VLOOKUP('tbl2'!Y776,quide!A:G,7,0)=2,VLOOKUP('tbl2'!Y776,quide!A:G,7,0)=1)),AND(ishod_substance!$O$1=2,VLOOKUP('tbl2'!Y776,quide!A:I,9,0)=1)),1,0),0)</f>
        <v>0</v>
      </c>
      <c r="C776" s="5" t="e">
        <f>VLOOKUP(tbl2_2!A776,ishod_substance!A:P,2,0)</f>
        <v>#N/A</v>
      </c>
      <c r="D776" s="7" t="e">
        <f>VLOOKUP(tbl2_2!A776,ishod_substance!A:P,3,0)</f>
        <v>#N/A</v>
      </c>
      <c r="E776" s="5" t="e">
        <f>VLOOKUP(tbl2_2!A776,ishod_substance!A:P,11,0)</f>
        <v>#N/A</v>
      </c>
      <c r="F776" s="6" t="e">
        <f>VLOOKUP(tbl2_2!A776,ishod_substance!A:P,15,0)</f>
        <v>#N/A</v>
      </c>
      <c r="G776" s="6" t="e">
        <f>VLOOKUP(tbl2_2!A776,ishod_substance!A:P,12,0)&amp;"/"&amp;VLOOKUP(tbl2_2!A776,ishod_substance!A:P,14,0)</f>
        <v>#N/A</v>
      </c>
      <c r="H776" s="29" t="e">
        <f>VLOOKUP(tbl2_2!A776,ishod_substance!A:P,6,0)</f>
        <v>#N/A</v>
      </c>
      <c r="I776" s="10" t="e">
        <f>VLOOKUP(tbl2_2!A776,ishod_substance!A:P,15,0)</f>
        <v>#N/A</v>
      </c>
      <c r="J776" s="10" t="e">
        <f>VLOOKUP(tbl2_2!A776,ishod_substance!A:P,5,0)</f>
        <v>#N/A</v>
      </c>
      <c r="K776" s="84" t="e">
        <f>VLOOKUP(tbl2_2!A776,ishod_substance!A:Q,17,0)</f>
        <v>#N/A</v>
      </c>
      <c r="L776" s="84" t="e">
        <f>VLOOKUP(tbl2_2!A776,ishod_substance!A:R,18,0)</f>
        <v>#N/A</v>
      </c>
      <c r="M776" s="165" t="e">
        <f>VLOOKUP(tbl2_2!A776,ishod_substance!A:AD,28,0)</f>
        <v>#N/A</v>
      </c>
      <c r="N776" s="4" t="e">
        <f>VLOOKUP(tbl2_2!A776,ishod_substance!A:AD,20,0)</f>
        <v>#N/A</v>
      </c>
      <c r="O776" s="4" t="e">
        <f>VLOOKUP(tbl2_2!A776,ishod_substance!A:AD,21,0)</f>
        <v>#N/A</v>
      </c>
      <c r="P776" s="4" t="e">
        <f>VLOOKUP(tbl2_2!A776,ishod_substance!A:AD,22,0)</f>
        <v>#N/A</v>
      </c>
      <c r="Q776" s="4" t="e">
        <f>VLOOKUP(tbl2_2!A776,ishod_substance!A:AD,23,0)</f>
        <v>#N/A</v>
      </c>
      <c r="R776" s="4" t="e">
        <f>VLOOKUP(tbl2_2!A776,ishod_substance!A:AD,24,0)</f>
        <v>#N/A</v>
      </c>
      <c r="S776" s="4" t="e">
        <f>VLOOKUP(tbl2_2!A776,ishod_substance!A:AD,25,0)</f>
        <v>#N/A</v>
      </c>
      <c r="T776" s="4" t="e">
        <f>VLOOKUP(tbl2_2!A776,ishod_substance!A:AD,26,0)</f>
        <v>#N/A</v>
      </c>
      <c r="U776" s="4" t="e">
        <f>VLOOKUP(tbl2_2!A776,ishod_substance!A:AD,27,0)</f>
        <v>#N/A</v>
      </c>
      <c r="V776" s="166" t="e">
        <f>VLOOKUP(tbl2_2!A776,ishod_substance!A:AD,29,0)</f>
        <v>#N/A</v>
      </c>
      <c r="W776" s="166" t="e">
        <f>VLOOKUP(tbl2_2!A776,ishod_substance!A:AD,29,0)</f>
        <v>#N/A</v>
      </c>
      <c r="X776" s="4" t="e">
        <f>VLOOKUP(tbl2_2!A776,ishod_substance!A:AD,30,0)</f>
        <v>#N/A</v>
      </c>
      <c r="Y776" s="10" t="e">
        <f>VLOOKUP(tbl2_2!A776,ishod_substance!A:AD,7,0)</f>
        <v>#N/A</v>
      </c>
      <c r="Z776" s="9" t="e">
        <f>VLOOKUP(Y776,quide!$A$2:$B$1006,2,0)</f>
        <v>#N/A</v>
      </c>
      <c r="AA776" s="4" t="e">
        <f>VLOOKUP(Y776,quide!$A$2:$J$1006,10,0)</f>
        <v>#N/A</v>
      </c>
      <c r="AB776" s="50" t="e">
        <f>VLOOKUP(tbl2_2!A776,ishod_substance!A:AD,8,0)</f>
        <v>#N/A</v>
      </c>
      <c r="AC776" s="28" t="e">
        <f t="shared" si="13"/>
        <v>#N/A</v>
      </c>
      <c r="AD776" s="27" t="e">
        <f>VLOOKUP(tbl2_2!A776,ishod_substance!A:AD,9,0)</f>
        <v>#N/A</v>
      </c>
      <c r="AE776" s="8" t="e">
        <f>VLOOKUP(tbl2_2!A776,ishod_substance!A:AD,9,0)</f>
        <v>#N/A</v>
      </c>
      <c r="AF776" s="12"/>
    </row>
    <row r="777" spans="1:32" hidden="1" x14ac:dyDescent="0.25">
      <c r="A777">
        <v>769</v>
      </c>
      <c r="B777" s="85">
        <f>IFERROR(IF(OR(AND(ishod_substance!$O$1=3,OR(VLOOKUP('tbl2'!Y777,quide!A:G,7,0)=2,VLOOKUP('tbl2'!Y777,quide!A:G,7,0)=1)),AND(ishod_substance!$O$1=2,VLOOKUP('tbl2'!Y777,quide!A:I,9,0)=1)),1,0),0)</f>
        <v>0</v>
      </c>
      <c r="C777" s="5" t="e">
        <f>VLOOKUP(tbl2_2!A777,ishod_substance!A:P,2,0)</f>
        <v>#N/A</v>
      </c>
      <c r="D777" s="7" t="e">
        <f>VLOOKUP(tbl2_2!A777,ishod_substance!A:P,3,0)</f>
        <v>#N/A</v>
      </c>
      <c r="E777" s="5" t="e">
        <f>VLOOKUP(tbl2_2!A777,ishod_substance!A:P,11,0)</f>
        <v>#N/A</v>
      </c>
      <c r="F777" s="6" t="e">
        <f>VLOOKUP(tbl2_2!A777,ishod_substance!A:P,15,0)</f>
        <v>#N/A</v>
      </c>
      <c r="G777" s="6" t="e">
        <f>VLOOKUP(tbl2_2!A777,ishod_substance!A:P,12,0)&amp;"/"&amp;VLOOKUP(tbl2_2!A777,ishod_substance!A:P,14,0)</f>
        <v>#N/A</v>
      </c>
      <c r="H777" s="29" t="e">
        <f>VLOOKUP(tbl2_2!A777,ishod_substance!A:P,6,0)</f>
        <v>#N/A</v>
      </c>
      <c r="I777" s="10" t="e">
        <f>VLOOKUP(tbl2_2!A777,ishod_substance!A:P,15,0)</f>
        <v>#N/A</v>
      </c>
      <c r="J777" s="10" t="e">
        <f>VLOOKUP(tbl2_2!A777,ishod_substance!A:P,5,0)</f>
        <v>#N/A</v>
      </c>
      <c r="K777" s="84" t="e">
        <f>VLOOKUP(tbl2_2!A777,ishod_substance!A:Q,17,0)</f>
        <v>#N/A</v>
      </c>
      <c r="L777" s="84" t="e">
        <f>VLOOKUP(tbl2_2!A777,ishod_substance!A:R,18,0)</f>
        <v>#N/A</v>
      </c>
      <c r="M777" s="165" t="e">
        <f>VLOOKUP(tbl2_2!A777,ishod_substance!A:AD,28,0)</f>
        <v>#N/A</v>
      </c>
      <c r="N777" s="4" t="e">
        <f>VLOOKUP(tbl2_2!A777,ishod_substance!A:AD,20,0)</f>
        <v>#N/A</v>
      </c>
      <c r="O777" s="4" t="e">
        <f>VLOOKUP(tbl2_2!A777,ishod_substance!A:AD,21,0)</f>
        <v>#N/A</v>
      </c>
      <c r="P777" s="4" t="e">
        <f>VLOOKUP(tbl2_2!A777,ishod_substance!A:AD,22,0)</f>
        <v>#N/A</v>
      </c>
      <c r="Q777" s="4" t="e">
        <f>VLOOKUP(tbl2_2!A777,ishod_substance!A:AD,23,0)</f>
        <v>#N/A</v>
      </c>
      <c r="R777" s="4" t="e">
        <f>VLOOKUP(tbl2_2!A777,ishod_substance!A:AD,24,0)</f>
        <v>#N/A</v>
      </c>
      <c r="S777" s="4" t="e">
        <f>VLOOKUP(tbl2_2!A777,ishod_substance!A:AD,25,0)</f>
        <v>#N/A</v>
      </c>
      <c r="T777" s="4" t="e">
        <f>VLOOKUP(tbl2_2!A777,ishod_substance!A:AD,26,0)</f>
        <v>#N/A</v>
      </c>
      <c r="U777" s="4" t="e">
        <f>VLOOKUP(tbl2_2!A777,ishod_substance!A:AD,27,0)</f>
        <v>#N/A</v>
      </c>
      <c r="V777" s="166" t="e">
        <f>VLOOKUP(tbl2_2!A777,ishod_substance!A:AD,29,0)</f>
        <v>#N/A</v>
      </c>
      <c r="W777" s="166" t="e">
        <f>VLOOKUP(tbl2_2!A777,ishod_substance!A:AD,29,0)</f>
        <v>#N/A</v>
      </c>
      <c r="X777" s="4" t="e">
        <f>VLOOKUP(tbl2_2!A777,ishod_substance!A:AD,30,0)</f>
        <v>#N/A</v>
      </c>
      <c r="Y777" s="10" t="e">
        <f>VLOOKUP(tbl2_2!A777,ishod_substance!A:AD,7,0)</f>
        <v>#N/A</v>
      </c>
      <c r="Z777" s="9" t="e">
        <f>VLOOKUP(Y777,quide!$A$2:$B$1006,2,0)</f>
        <v>#N/A</v>
      </c>
      <c r="AA777" s="4" t="e">
        <f>VLOOKUP(Y777,quide!$A$2:$J$1006,10,0)</f>
        <v>#N/A</v>
      </c>
      <c r="AB777" s="50" t="e">
        <f>VLOOKUP(tbl2_2!A777,ishod_substance!A:AD,8,0)</f>
        <v>#N/A</v>
      </c>
      <c r="AC777" s="28" t="e">
        <f t="shared" si="13"/>
        <v>#N/A</v>
      </c>
      <c r="AD777" s="27" t="e">
        <f>VLOOKUP(tbl2_2!A777,ishod_substance!A:AD,9,0)</f>
        <v>#N/A</v>
      </c>
      <c r="AE777" s="8" t="e">
        <f>VLOOKUP(tbl2_2!A777,ishod_substance!A:AD,9,0)</f>
        <v>#N/A</v>
      </c>
      <c r="AF777" s="12"/>
    </row>
    <row r="778" spans="1:32" hidden="1" x14ac:dyDescent="0.25">
      <c r="A778">
        <v>770</v>
      </c>
      <c r="B778" s="85">
        <f>IFERROR(IF(OR(AND(ishod_substance!$O$1=3,OR(VLOOKUP('tbl2'!Y778,quide!A:G,7,0)=2,VLOOKUP('tbl2'!Y778,quide!A:G,7,0)=1)),AND(ishod_substance!$O$1=2,VLOOKUP('tbl2'!Y778,quide!A:I,9,0)=1)),1,0),0)</f>
        <v>0</v>
      </c>
      <c r="C778" s="5" t="e">
        <f>VLOOKUP(tbl2_2!A778,ishod_substance!A:P,2,0)</f>
        <v>#N/A</v>
      </c>
      <c r="D778" s="7" t="e">
        <f>VLOOKUP(tbl2_2!A778,ishod_substance!A:P,3,0)</f>
        <v>#N/A</v>
      </c>
      <c r="E778" s="5" t="e">
        <f>VLOOKUP(tbl2_2!A778,ishod_substance!A:P,11,0)</f>
        <v>#N/A</v>
      </c>
      <c r="F778" s="6" t="e">
        <f>VLOOKUP(tbl2_2!A778,ishod_substance!A:P,15,0)</f>
        <v>#N/A</v>
      </c>
      <c r="G778" s="6" t="e">
        <f>VLOOKUP(tbl2_2!A778,ishod_substance!A:P,12,0)&amp;"/"&amp;VLOOKUP(tbl2_2!A778,ishod_substance!A:P,14,0)</f>
        <v>#N/A</v>
      </c>
      <c r="H778" s="29" t="e">
        <f>VLOOKUP(tbl2_2!A778,ishod_substance!A:P,6,0)</f>
        <v>#N/A</v>
      </c>
      <c r="I778" s="10" t="e">
        <f>VLOOKUP(tbl2_2!A778,ishod_substance!A:P,15,0)</f>
        <v>#N/A</v>
      </c>
      <c r="J778" s="10" t="e">
        <f>VLOOKUP(tbl2_2!A778,ishod_substance!A:P,5,0)</f>
        <v>#N/A</v>
      </c>
      <c r="K778" s="84" t="e">
        <f>VLOOKUP(tbl2_2!A778,ishod_substance!A:Q,17,0)</f>
        <v>#N/A</v>
      </c>
      <c r="L778" s="84" t="e">
        <f>VLOOKUP(tbl2_2!A778,ishod_substance!A:R,18,0)</f>
        <v>#N/A</v>
      </c>
      <c r="M778" s="165" t="e">
        <f>VLOOKUP(tbl2_2!A778,ishod_substance!A:AD,28,0)</f>
        <v>#N/A</v>
      </c>
      <c r="N778" s="4" t="e">
        <f>VLOOKUP(tbl2_2!A778,ishod_substance!A:AD,20,0)</f>
        <v>#N/A</v>
      </c>
      <c r="O778" s="4" t="e">
        <f>VLOOKUP(tbl2_2!A778,ishod_substance!A:AD,21,0)</f>
        <v>#N/A</v>
      </c>
      <c r="P778" s="4" t="e">
        <f>VLOOKUP(tbl2_2!A778,ishod_substance!A:AD,22,0)</f>
        <v>#N/A</v>
      </c>
      <c r="Q778" s="4" t="e">
        <f>VLOOKUP(tbl2_2!A778,ishod_substance!A:AD,23,0)</f>
        <v>#N/A</v>
      </c>
      <c r="R778" s="4" t="e">
        <f>VLOOKUP(tbl2_2!A778,ishod_substance!A:AD,24,0)</f>
        <v>#N/A</v>
      </c>
      <c r="S778" s="4" t="e">
        <f>VLOOKUP(tbl2_2!A778,ishod_substance!A:AD,25,0)</f>
        <v>#N/A</v>
      </c>
      <c r="T778" s="4" t="e">
        <f>VLOOKUP(tbl2_2!A778,ishod_substance!A:AD,26,0)</f>
        <v>#N/A</v>
      </c>
      <c r="U778" s="4" t="e">
        <f>VLOOKUP(tbl2_2!A778,ishod_substance!A:AD,27,0)</f>
        <v>#N/A</v>
      </c>
      <c r="V778" s="166" t="e">
        <f>VLOOKUP(tbl2_2!A778,ishod_substance!A:AD,29,0)</f>
        <v>#N/A</v>
      </c>
      <c r="W778" s="166" t="e">
        <f>VLOOKUP(tbl2_2!A778,ishod_substance!A:AD,29,0)</f>
        <v>#N/A</v>
      </c>
      <c r="X778" s="4" t="e">
        <f>VLOOKUP(tbl2_2!A778,ishod_substance!A:AD,30,0)</f>
        <v>#N/A</v>
      </c>
      <c r="Y778" s="10" t="e">
        <f>VLOOKUP(tbl2_2!A778,ishod_substance!A:AD,7,0)</f>
        <v>#N/A</v>
      </c>
      <c r="Z778" s="9" t="e">
        <f>VLOOKUP(Y778,quide!$A$2:$B$1006,2,0)</f>
        <v>#N/A</v>
      </c>
      <c r="AA778" s="4" t="e">
        <f>VLOOKUP(Y778,quide!$A$2:$J$1006,10,0)</f>
        <v>#N/A</v>
      </c>
      <c r="AB778" s="50" t="e">
        <f>VLOOKUP(tbl2_2!A778,ishod_substance!A:AD,8,0)</f>
        <v>#N/A</v>
      </c>
      <c r="AC778" s="28" t="e">
        <f t="shared" si="13"/>
        <v>#N/A</v>
      </c>
      <c r="AD778" s="27" t="e">
        <f>VLOOKUP(tbl2_2!A778,ishod_substance!A:AD,9,0)</f>
        <v>#N/A</v>
      </c>
      <c r="AE778" s="8" t="e">
        <f>VLOOKUP(tbl2_2!A778,ishod_substance!A:AD,9,0)</f>
        <v>#N/A</v>
      </c>
      <c r="AF778" s="12"/>
    </row>
    <row r="779" spans="1:32" hidden="1" x14ac:dyDescent="0.25">
      <c r="A779">
        <v>771</v>
      </c>
      <c r="B779" s="85">
        <f>IFERROR(IF(OR(AND(ishod_substance!$O$1=3,OR(VLOOKUP('tbl2'!Y779,quide!A:G,7,0)=2,VLOOKUP('tbl2'!Y779,quide!A:G,7,0)=1)),AND(ishod_substance!$O$1=2,VLOOKUP('tbl2'!Y779,quide!A:I,9,0)=1)),1,0),0)</f>
        <v>0</v>
      </c>
      <c r="C779" s="5" t="e">
        <f>VLOOKUP(tbl2_2!A779,ishod_substance!A:P,2,0)</f>
        <v>#N/A</v>
      </c>
      <c r="D779" s="7" t="e">
        <f>VLOOKUP(tbl2_2!A779,ishod_substance!A:P,3,0)</f>
        <v>#N/A</v>
      </c>
      <c r="E779" s="5" t="e">
        <f>VLOOKUP(tbl2_2!A779,ishod_substance!A:P,11,0)</f>
        <v>#N/A</v>
      </c>
      <c r="F779" s="6" t="e">
        <f>VLOOKUP(tbl2_2!A779,ishod_substance!A:P,15,0)</f>
        <v>#N/A</v>
      </c>
      <c r="G779" s="6" t="e">
        <f>VLOOKUP(tbl2_2!A779,ishod_substance!A:P,12,0)&amp;"/"&amp;VLOOKUP(tbl2_2!A779,ishod_substance!A:P,14,0)</f>
        <v>#N/A</v>
      </c>
      <c r="H779" s="29" t="e">
        <f>VLOOKUP(tbl2_2!A779,ishod_substance!A:P,6,0)</f>
        <v>#N/A</v>
      </c>
      <c r="I779" s="10" t="e">
        <f>VLOOKUP(tbl2_2!A779,ishod_substance!A:P,15,0)</f>
        <v>#N/A</v>
      </c>
      <c r="J779" s="10" t="e">
        <f>VLOOKUP(tbl2_2!A779,ishod_substance!A:P,5,0)</f>
        <v>#N/A</v>
      </c>
      <c r="K779" s="84" t="e">
        <f>VLOOKUP(tbl2_2!A779,ishod_substance!A:Q,17,0)</f>
        <v>#N/A</v>
      </c>
      <c r="L779" s="84" t="e">
        <f>VLOOKUP(tbl2_2!A779,ishod_substance!A:R,18,0)</f>
        <v>#N/A</v>
      </c>
      <c r="M779" s="165" t="e">
        <f>VLOOKUP(tbl2_2!A779,ishod_substance!A:AD,28,0)</f>
        <v>#N/A</v>
      </c>
      <c r="N779" s="4" t="e">
        <f>VLOOKUP(tbl2_2!A779,ishod_substance!A:AD,20,0)</f>
        <v>#N/A</v>
      </c>
      <c r="O779" s="4" t="e">
        <f>VLOOKUP(tbl2_2!A779,ishod_substance!A:AD,21,0)</f>
        <v>#N/A</v>
      </c>
      <c r="P779" s="4" t="e">
        <f>VLOOKUP(tbl2_2!A779,ishod_substance!A:AD,22,0)</f>
        <v>#N/A</v>
      </c>
      <c r="Q779" s="4" t="e">
        <f>VLOOKUP(tbl2_2!A779,ishod_substance!A:AD,23,0)</f>
        <v>#N/A</v>
      </c>
      <c r="R779" s="4" t="e">
        <f>VLOOKUP(tbl2_2!A779,ishod_substance!A:AD,24,0)</f>
        <v>#N/A</v>
      </c>
      <c r="S779" s="4" t="e">
        <f>VLOOKUP(tbl2_2!A779,ishod_substance!A:AD,25,0)</f>
        <v>#N/A</v>
      </c>
      <c r="T779" s="4" t="e">
        <f>VLOOKUP(tbl2_2!A779,ishod_substance!A:AD,26,0)</f>
        <v>#N/A</v>
      </c>
      <c r="U779" s="4" t="e">
        <f>VLOOKUP(tbl2_2!A779,ishod_substance!A:AD,27,0)</f>
        <v>#N/A</v>
      </c>
      <c r="V779" s="166" t="e">
        <f>VLOOKUP(tbl2_2!A779,ishod_substance!A:AD,29,0)</f>
        <v>#N/A</v>
      </c>
      <c r="W779" s="166" t="e">
        <f>VLOOKUP(tbl2_2!A779,ishod_substance!A:AD,29,0)</f>
        <v>#N/A</v>
      </c>
      <c r="X779" s="4" t="e">
        <f>VLOOKUP(tbl2_2!A779,ishod_substance!A:AD,30,0)</f>
        <v>#N/A</v>
      </c>
      <c r="Y779" s="10" t="e">
        <f>VLOOKUP(tbl2_2!A779,ishod_substance!A:AD,7,0)</f>
        <v>#N/A</v>
      </c>
      <c r="Z779" s="9" t="e">
        <f>VLOOKUP(Y779,quide!$A$2:$B$1006,2,0)</f>
        <v>#N/A</v>
      </c>
      <c r="AA779" s="4" t="e">
        <f>VLOOKUP(Y779,quide!$A$2:$J$1006,10,0)</f>
        <v>#N/A</v>
      </c>
      <c r="AB779" s="50" t="e">
        <f>VLOOKUP(tbl2_2!A779,ishod_substance!A:AD,8,0)</f>
        <v>#N/A</v>
      </c>
      <c r="AC779" s="28" t="e">
        <f t="shared" si="13"/>
        <v>#N/A</v>
      </c>
      <c r="AD779" s="27" t="e">
        <f>VLOOKUP(tbl2_2!A779,ishod_substance!A:AD,9,0)</f>
        <v>#N/A</v>
      </c>
      <c r="AE779" s="8" t="e">
        <f>VLOOKUP(tbl2_2!A779,ishod_substance!A:AD,9,0)</f>
        <v>#N/A</v>
      </c>
      <c r="AF779" s="12"/>
    </row>
    <row r="780" spans="1:32" hidden="1" x14ac:dyDescent="0.25">
      <c r="A780">
        <v>772</v>
      </c>
      <c r="B780" s="85">
        <f>IFERROR(IF(OR(AND(ishod_substance!$O$1=3,OR(VLOOKUP('tbl2'!Y780,quide!A:G,7,0)=2,VLOOKUP('tbl2'!Y780,quide!A:G,7,0)=1)),AND(ishod_substance!$O$1=2,VLOOKUP('tbl2'!Y780,quide!A:I,9,0)=1)),1,0),0)</f>
        <v>0</v>
      </c>
      <c r="C780" s="5" t="e">
        <f>VLOOKUP(tbl2_2!A780,ishod_substance!A:P,2,0)</f>
        <v>#N/A</v>
      </c>
      <c r="D780" s="7" t="e">
        <f>VLOOKUP(tbl2_2!A780,ishod_substance!A:P,3,0)</f>
        <v>#N/A</v>
      </c>
      <c r="E780" s="5" t="e">
        <f>VLOOKUP(tbl2_2!A780,ishod_substance!A:P,11,0)</f>
        <v>#N/A</v>
      </c>
      <c r="F780" s="6" t="e">
        <f>VLOOKUP(tbl2_2!A780,ishod_substance!A:P,15,0)</f>
        <v>#N/A</v>
      </c>
      <c r="G780" s="6" t="e">
        <f>VLOOKUP(tbl2_2!A780,ishod_substance!A:P,12,0)&amp;"/"&amp;VLOOKUP(tbl2_2!A780,ishod_substance!A:P,14,0)</f>
        <v>#N/A</v>
      </c>
      <c r="H780" s="29" t="e">
        <f>VLOOKUP(tbl2_2!A780,ishod_substance!A:P,6,0)</f>
        <v>#N/A</v>
      </c>
      <c r="I780" s="10" t="e">
        <f>VLOOKUP(tbl2_2!A780,ishod_substance!A:P,15,0)</f>
        <v>#N/A</v>
      </c>
      <c r="J780" s="10" t="e">
        <f>VLOOKUP(tbl2_2!A780,ishod_substance!A:P,5,0)</f>
        <v>#N/A</v>
      </c>
      <c r="K780" s="84" t="e">
        <f>VLOOKUP(tbl2_2!A780,ishod_substance!A:Q,17,0)</f>
        <v>#N/A</v>
      </c>
      <c r="L780" s="84" t="e">
        <f>VLOOKUP(tbl2_2!A780,ishod_substance!A:R,18,0)</f>
        <v>#N/A</v>
      </c>
      <c r="M780" s="165" t="e">
        <f>VLOOKUP(tbl2_2!A780,ishod_substance!A:AD,28,0)</f>
        <v>#N/A</v>
      </c>
      <c r="N780" s="4" t="e">
        <f>VLOOKUP(tbl2_2!A780,ishod_substance!A:AD,20,0)</f>
        <v>#N/A</v>
      </c>
      <c r="O780" s="4" t="e">
        <f>VLOOKUP(tbl2_2!A780,ishod_substance!A:AD,21,0)</f>
        <v>#N/A</v>
      </c>
      <c r="P780" s="4" t="e">
        <f>VLOOKUP(tbl2_2!A780,ishod_substance!A:AD,22,0)</f>
        <v>#N/A</v>
      </c>
      <c r="Q780" s="4" t="e">
        <f>VLOOKUP(tbl2_2!A780,ishod_substance!A:AD,23,0)</f>
        <v>#N/A</v>
      </c>
      <c r="R780" s="4" t="e">
        <f>VLOOKUP(tbl2_2!A780,ishod_substance!A:AD,24,0)</f>
        <v>#N/A</v>
      </c>
      <c r="S780" s="4" t="e">
        <f>VLOOKUP(tbl2_2!A780,ishod_substance!A:AD,25,0)</f>
        <v>#N/A</v>
      </c>
      <c r="T780" s="4" t="e">
        <f>VLOOKUP(tbl2_2!A780,ishod_substance!A:AD,26,0)</f>
        <v>#N/A</v>
      </c>
      <c r="U780" s="4" t="e">
        <f>VLOOKUP(tbl2_2!A780,ishod_substance!A:AD,27,0)</f>
        <v>#N/A</v>
      </c>
      <c r="V780" s="166" t="e">
        <f>VLOOKUP(tbl2_2!A780,ishod_substance!A:AD,29,0)</f>
        <v>#N/A</v>
      </c>
      <c r="W780" s="166" t="e">
        <f>VLOOKUP(tbl2_2!A780,ishod_substance!A:AD,29,0)</f>
        <v>#N/A</v>
      </c>
      <c r="X780" s="4" t="e">
        <f>VLOOKUP(tbl2_2!A780,ishod_substance!A:AD,30,0)</f>
        <v>#N/A</v>
      </c>
      <c r="Y780" s="10" t="e">
        <f>VLOOKUP(tbl2_2!A780,ishod_substance!A:AD,7,0)</f>
        <v>#N/A</v>
      </c>
      <c r="Z780" s="9" t="e">
        <f>VLOOKUP(Y780,quide!$A$2:$B$1006,2,0)</f>
        <v>#N/A</v>
      </c>
      <c r="AA780" s="4" t="e">
        <f>VLOOKUP(Y780,quide!$A$2:$J$1006,10,0)</f>
        <v>#N/A</v>
      </c>
      <c r="AB780" s="50" t="e">
        <f>VLOOKUP(tbl2_2!A780,ishod_substance!A:AD,8,0)</f>
        <v>#N/A</v>
      </c>
      <c r="AC780" s="28" t="e">
        <f t="shared" si="13"/>
        <v>#N/A</v>
      </c>
      <c r="AD780" s="27" t="e">
        <f>VLOOKUP(tbl2_2!A780,ishod_substance!A:AD,9,0)</f>
        <v>#N/A</v>
      </c>
      <c r="AE780" s="8" t="e">
        <f>VLOOKUP(tbl2_2!A780,ishod_substance!A:AD,9,0)</f>
        <v>#N/A</v>
      </c>
      <c r="AF780" s="12"/>
    </row>
    <row r="781" spans="1:32" hidden="1" x14ac:dyDescent="0.25">
      <c r="A781">
        <v>773</v>
      </c>
      <c r="B781" s="85">
        <f>IFERROR(IF(OR(AND(ishod_substance!$O$1=3,OR(VLOOKUP('tbl2'!Y781,quide!A:G,7,0)=2,VLOOKUP('tbl2'!Y781,quide!A:G,7,0)=1)),AND(ishod_substance!$O$1=2,VLOOKUP('tbl2'!Y781,quide!A:I,9,0)=1)),1,0),0)</f>
        <v>0</v>
      </c>
      <c r="C781" s="5" t="e">
        <f>VLOOKUP(tbl2_2!A781,ishod_substance!A:P,2,0)</f>
        <v>#N/A</v>
      </c>
      <c r="D781" s="7" t="e">
        <f>VLOOKUP(tbl2_2!A781,ishod_substance!A:P,3,0)</f>
        <v>#N/A</v>
      </c>
      <c r="E781" s="5" t="e">
        <f>VLOOKUP(tbl2_2!A781,ishod_substance!A:P,11,0)</f>
        <v>#N/A</v>
      </c>
      <c r="F781" s="6" t="e">
        <f>VLOOKUP(tbl2_2!A781,ishod_substance!A:P,15,0)</f>
        <v>#N/A</v>
      </c>
      <c r="G781" s="6" t="e">
        <f>VLOOKUP(tbl2_2!A781,ishod_substance!A:P,12,0)&amp;"/"&amp;VLOOKUP(tbl2_2!A781,ishod_substance!A:P,14,0)</f>
        <v>#N/A</v>
      </c>
      <c r="H781" s="29" t="e">
        <f>VLOOKUP(tbl2_2!A781,ishod_substance!A:P,6,0)</f>
        <v>#N/A</v>
      </c>
      <c r="I781" s="10" t="e">
        <f>VLOOKUP(tbl2_2!A781,ishod_substance!A:P,15,0)</f>
        <v>#N/A</v>
      </c>
      <c r="J781" s="10" t="e">
        <f>VLOOKUP(tbl2_2!A781,ishod_substance!A:P,5,0)</f>
        <v>#N/A</v>
      </c>
      <c r="K781" s="84" t="e">
        <f>VLOOKUP(tbl2_2!A781,ishod_substance!A:Q,17,0)</f>
        <v>#N/A</v>
      </c>
      <c r="L781" s="84" t="e">
        <f>VLOOKUP(tbl2_2!A781,ishod_substance!A:R,18,0)</f>
        <v>#N/A</v>
      </c>
      <c r="M781" s="165" t="e">
        <f>VLOOKUP(tbl2_2!A781,ishod_substance!A:AD,28,0)</f>
        <v>#N/A</v>
      </c>
      <c r="N781" s="4" t="e">
        <f>VLOOKUP(tbl2_2!A781,ishod_substance!A:AD,20,0)</f>
        <v>#N/A</v>
      </c>
      <c r="O781" s="4" t="e">
        <f>VLOOKUP(tbl2_2!A781,ishod_substance!A:AD,21,0)</f>
        <v>#N/A</v>
      </c>
      <c r="P781" s="4" t="e">
        <f>VLOOKUP(tbl2_2!A781,ishod_substance!A:AD,22,0)</f>
        <v>#N/A</v>
      </c>
      <c r="Q781" s="4" t="e">
        <f>VLOOKUP(tbl2_2!A781,ishod_substance!A:AD,23,0)</f>
        <v>#N/A</v>
      </c>
      <c r="R781" s="4" t="e">
        <f>VLOOKUP(tbl2_2!A781,ishod_substance!A:AD,24,0)</f>
        <v>#N/A</v>
      </c>
      <c r="S781" s="4" t="e">
        <f>VLOOKUP(tbl2_2!A781,ishod_substance!A:AD,25,0)</f>
        <v>#N/A</v>
      </c>
      <c r="T781" s="4" t="e">
        <f>VLOOKUP(tbl2_2!A781,ishod_substance!A:AD,26,0)</f>
        <v>#N/A</v>
      </c>
      <c r="U781" s="4" t="e">
        <f>VLOOKUP(tbl2_2!A781,ishod_substance!A:AD,27,0)</f>
        <v>#N/A</v>
      </c>
      <c r="V781" s="4" t="e">
        <f>VLOOKUP(tbl2_2!A781,ishod_substance!A:AD,28,0)</f>
        <v>#N/A</v>
      </c>
      <c r="W781" s="166" t="e">
        <f>VLOOKUP(tbl2_2!A781,ishod_substance!A:AD,29,0)</f>
        <v>#N/A</v>
      </c>
      <c r="X781" s="4" t="e">
        <f>VLOOKUP(tbl2_2!A781,ishod_substance!A:AD,30,0)</f>
        <v>#N/A</v>
      </c>
      <c r="Y781" s="10" t="e">
        <f>VLOOKUP(tbl2_2!A781,ishod_substance!A:AD,7,0)</f>
        <v>#N/A</v>
      </c>
      <c r="Z781" s="9" t="e">
        <f>VLOOKUP(Y781,quide!$A$2:$B$1006,2,0)</f>
        <v>#N/A</v>
      </c>
      <c r="AA781" s="4" t="e">
        <f>VLOOKUP(Y781,quide!$A$2:$J$1006,10,0)</f>
        <v>#N/A</v>
      </c>
      <c r="AB781" s="50" t="e">
        <f>VLOOKUP(tbl2_2!A781,ishod_substance!A:AD,8,0)</f>
        <v>#N/A</v>
      </c>
      <c r="AC781" s="28" t="e">
        <f t="shared" si="13"/>
        <v>#N/A</v>
      </c>
      <c r="AD781" s="27" t="e">
        <f>VLOOKUP(tbl2_2!A781,ishod_substance!A:AD,9,0)</f>
        <v>#N/A</v>
      </c>
      <c r="AE781" s="8" t="e">
        <f>VLOOKUP(tbl2_2!A781,ishod_substance!A:AD,9,0)</f>
        <v>#N/A</v>
      </c>
      <c r="AF781" s="12"/>
    </row>
    <row r="782" spans="1:32" hidden="1" x14ac:dyDescent="0.25">
      <c r="A782">
        <v>774</v>
      </c>
      <c r="W782" s="166" t="e">
        <f>VLOOKUP(tbl2_2!A782,ishod_substance!A:AD,29,0)</f>
        <v>#N/A</v>
      </c>
    </row>
    <row r="783" spans="1:32" hidden="1" x14ac:dyDescent="0.25">
      <c r="A783">
        <v>775</v>
      </c>
      <c r="W783" s="166" t="e">
        <f>VLOOKUP(tbl2_2!A783,ishod_substance!A:AD,29,0)</f>
        <v>#N/A</v>
      </c>
    </row>
    <row r="784" spans="1:32" hidden="1" x14ac:dyDescent="0.25">
      <c r="A784">
        <v>776</v>
      </c>
      <c r="W784" s="166" t="e">
        <f>VLOOKUP(tbl2_2!A784,ishod_substance!A:AD,29,0)</f>
        <v>#N/A</v>
      </c>
    </row>
    <row r="785" spans="1:23" hidden="1" x14ac:dyDescent="0.25">
      <c r="A785">
        <v>777</v>
      </c>
      <c r="W785" s="166" t="e">
        <f>VLOOKUP(tbl2_2!A785,ishod_substance!A:AD,29,0)</f>
        <v>#N/A</v>
      </c>
    </row>
    <row r="786" spans="1:23" hidden="1" x14ac:dyDescent="0.25">
      <c r="A786">
        <v>778</v>
      </c>
      <c r="W786" s="166" t="e">
        <f>VLOOKUP(tbl2_2!A786,ishod_substance!A:AD,29,0)</f>
        <v>#N/A</v>
      </c>
    </row>
    <row r="787" spans="1:23" hidden="1" x14ac:dyDescent="0.25">
      <c r="A787">
        <v>779</v>
      </c>
      <c r="W787" s="166" t="e">
        <f>VLOOKUP(tbl2_2!A787,ishod_substance!A:AD,29,0)</f>
        <v>#N/A</v>
      </c>
    </row>
    <row r="788" spans="1:23" hidden="1" x14ac:dyDescent="0.25">
      <c r="A788">
        <v>780</v>
      </c>
      <c r="W788" s="166" t="e">
        <f>VLOOKUP(tbl2_2!A788,ishod_substance!A:AD,29,0)</f>
        <v>#N/A</v>
      </c>
    </row>
    <row r="789" spans="1:23" hidden="1" x14ac:dyDescent="0.25">
      <c r="A789">
        <v>781</v>
      </c>
      <c r="W789" s="166" t="e">
        <f>VLOOKUP(tbl2_2!A789,ishod_substance!A:AD,29,0)</f>
        <v>#N/A</v>
      </c>
    </row>
    <row r="790" spans="1:23" hidden="1" x14ac:dyDescent="0.25">
      <c r="A790">
        <v>782</v>
      </c>
      <c r="W790" s="166" t="e">
        <f>VLOOKUP(tbl2_2!A790,ishod_substance!A:AD,29,0)</f>
        <v>#N/A</v>
      </c>
    </row>
    <row r="791" spans="1:23" hidden="1" x14ac:dyDescent="0.25">
      <c r="A791">
        <v>783</v>
      </c>
      <c r="W791" s="166" t="e">
        <f>VLOOKUP(tbl2_2!A791,ishod_substance!A:AD,29,0)</f>
        <v>#N/A</v>
      </c>
    </row>
    <row r="792" spans="1:23" hidden="1" x14ac:dyDescent="0.25">
      <c r="A792">
        <v>784</v>
      </c>
      <c r="W792" s="166" t="e">
        <f>VLOOKUP(tbl2_2!A792,ishod_substance!A:AD,29,0)</f>
        <v>#N/A</v>
      </c>
    </row>
    <row r="793" spans="1:23" hidden="1" x14ac:dyDescent="0.25">
      <c r="A793">
        <v>785</v>
      </c>
      <c r="W793" s="166" t="e">
        <f>VLOOKUP(tbl2_2!A793,ishod_substance!A:AD,29,0)</f>
        <v>#N/A</v>
      </c>
    </row>
    <row r="794" spans="1:23" hidden="1" x14ac:dyDescent="0.25">
      <c r="A794">
        <v>786</v>
      </c>
      <c r="W794" s="166" t="e">
        <f>VLOOKUP(tbl2_2!A794,ishod_substance!A:AD,29,0)</f>
        <v>#N/A</v>
      </c>
    </row>
    <row r="795" spans="1:23" hidden="1" x14ac:dyDescent="0.25">
      <c r="A795">
        <v>787</v>
      </c>
      <c r="W795" s="166" t="e">
        <f>VLOOKUP(tbl2_2!A795,ishod_substance!A:AD,29,0)</f>
        <v>#N/A</v>
      </c>
    </row>
    <row r="796" spans="1:23" hidden="1" x14ac:dyDescent="0.25">
      <c r="A796">
        <v>788</v>
      </c>
      <c r="W796" s="166" t="e">
        <f>VLOOKUP(tbl2_2!A796,ishod_substance!A:AD,29,0)</f>
        <v>#N/A</v>
      </c>
    </row>
    <row r="797" spans="1:23" hidden="1" x14ac:dyDescent="0.25">
      <c r="A797">
        <v>789</v>
      </c>
      <c r="W797" s="166" t="e">
        <f>VLOOKUP(tbl2_2!A797,ishod_substance!A:AD,29,0)</f>
        <v>#N/A</v>
      </c>
    </row>
    <row r="798" spans="1:23" hidden="1" x14ac:dyDescent="0.25">
      <c r="A798">
        <v>790</v>
      </c>
      <c r="W798" s="166" t="e">
        <f>VLOOKUP(tbl2_2!A798,ishod_substance!A:AD,29,0)</f>
        <v>#N/A</v>
      </c>
    </row>
    <row r="799" spans="1:23" hidden="1" x14ac:dyDescent="0.25">
      <c r="A799">
        <v>791</v>
      </c>
      <c r="W799" s="166" t="e">
        <f>VLOOKUP(tbl2_2!A799,ishod_substance!A:AD,29,0)</f>
        <v>#N/A</v>
      </c>
    </row>
    <row r="800" spans="1:23" hidden="1" x14ac:dyDescent="0.25">
      <c r="A800">
        <v>792</v>
      </c>
      <c r="W800" s="166" t="e">
        <f>VLOOKUP(tbl2_2!A800,ishod_substance!A:AD,29,0)</f>
        <v>#N/A</v>
      </c>
    </row>
    <row r="801" spans="1:23" hidden="1" x14ac:dyDescent="0.25">
      <c r="A801">
        <v>793</v>
      </c>
      <c r="W801" s="166" t="e">
        <f>VLOOKUP(tbl2_2!A801,ishod_substance!A:AD,29,0)</f>
        <v>#N/A</v>
      </c>
    </row>
    <row r="802" spans="1:23" hidden="1" x14ac:dyDescent="0.25">
      <c r="A802">
        <v>794</v>
      </c>
      <c r="W802" s="166" t="e">
        <f>VLOOKUP(tbl2_2!A802,ishod_substance!A:AD,29,0)</f>
        <v>#N/A</v>
      </c>
    </row>
    <row r="803" spans="1:23" hidden="1" x14ac:dyDescent="0.25">
      <c r="A803">
        <v>795</v>
      </c>
      <c r="W803" s="166" t="e">
        <f>VLOOKUP(tbl2_2!A803,ishod_substance!A:AD,29,0)</f>
        <v>#N/A</v>
      </c>
    </row>
    <row r="804" spans="1:23" hidden="1" x14ac:dyDescent="0.25">
      <c r="A804">
        <v>796</v>
      </c>
      <c r="W804" s="166" t="e">
        <f>VLOOKUP(tbl2_2!A804,ishod_substance!A:AD,29,0)</f>
        <v>#N/A</v>
      </c>
    </row>
    <row r="805" spans="1:23" hidden="1" x14ac:dyDescent="0.25">
      <c r="A805">
        <v>797</v>
      </c>
      <c r="W805" s="166" t="e">
        <f>VLOOKUP(tbl2_2!A805,ishod_substance!A:AD,29,0)</f>
        <v>#N/A</v>
      </c>
    </row>
    <row r="806" spans="1:23" hidden="1" x14ac:dyDescent="0.25">
      <c r="A806">
        <v>798</v>
      </c>
      <c r="W806" s="166" t="e">
        <f>VLOOKUP(tbl2_2!A806,ishod_substance!A:AD,29,0)</f>
        <v>#N/A</v>
      </c>
    </row>
    <row r="807" spans="1:23" hidden="1" x14ac:dyDescent="0.25">
      <c r="A807">
        <v>799</v>
      </c>
      <c r="W807" s="166" t="e">
        <f>VLOOKUP(tbl2_2!A807,ishod_substance!A:AD,29,0)</f>
        <v>#N/A</v>
      </c>
    </row>
    <row r="808" spans="1:23" hidden="1" x14ac:dyDescent="0.25">
      <c r="A808">
        <v>800</v>
      </c>
      <c r="W808" s="166" t="e">
        <f>VLOOKUP(tbl2_2!A808,ishod_substance!A:AD,29,0)</f>
        <v>#N/A</v>
      </c>
    </row>
    <row r="809" spans="1:23" hidden="1" x14ac:dyDescent="0.25">
      <c r="A809">
        <v>801</v>
      </c>
      <c r="W809" s="166" t="e">
        <f>VLOOKUP(tbl2_2!A809,ishod_substance!A:AD,29,0)</f>
        <v>#N/A</v>
      </c>
    </row>
    <row r="810" spans="1:23" hidden="1" x14ac:dyDescent="0.25">
      <c r="A810">
        <v>802</v>
      </c>
      <c r="W810" s="166" t="e">
        <f>VLOOKUP(tbl2_2!A810,ishod_substance!A:AD,29,0)</f>
        <v>#N/A</v>
      </c>
    </row>
    <row r="811" spans="1:23" hidden="1" x14ac:dyDescent="0.25">
      <c r="A811">
        <v>803</v>
      </c>
      <c r="W811" s="166" t="e">
        <f>VLOOKUP(tbl2_2!A811,ishod_substance!A:AD,29,0)</f>
        <v>#N/A</v>
      </c>
    </row>
    <row r="812" spans="1:23" hidden="1" x14ac:dyDescent="0.25">
      <c r="A812">
        <v>804</v>
      </c>
      <c r="W812" s="166" t="e">
        <f>VLOOKUP(tbl2_2!A812,ishod_substance!A:AD,29,0)</f>
        <v>#N/A</v>
      </c>
    </row>
    <row r="813" spans="1:23" hidden="1" x14ac:dyDescent="0.25">
      <c r="A813">
        <v>805</v>
      </c>
      <c r="W813" s="166" t="e">
        <f>VLOOKUP(tbl2_2!A813,ishod_substance!A:AD,29,0)</f>
        <v>#N/A</v>
      </c>
    </row>
    <row r="814" spans="1:23" hidden="1" x14ac:dyDescent="0.25">
      <c r="A814">
        <v>806</v>
      </c>
      <c r="W814" s="166" t="e">
        <f>VLOOKUP(tbl2_2!A814,ishod_substance!A:AD,29,0)</f>
        <v>#N/A</v>
      </c>
    </row>
    <row r="815" spans="1:23" hidden="1" x14ac:dyDescent="0.25">
      <c r="A815">
        <v>807</v>
      </c>
      <c r="W815" s="166" t="e">
        <f>VLOOKUP(tbl2_2!A815,ishod_substance!A:AD,29,0)</f>
        <v>#N/A</v>
      </c>
    </row>
    <row r="816" spans="1:23" hidden="1" x14ac:dyDescent="0.25">
      <c r="A816">
        <v>808</v>
      </c>
      <c r="W816" s="166" t="e">
        <f>VLOOKUP(tbl2_2!A816,ishod_substance!A:AD,29,0)</f>
        <v>#N/A</v>
      </c>
    </row>
    <row r="817" spans="1:23" hidden="1" x14ac:dyDescent="0.25">
      <c r="A817">
        <v>809</v>
      </c>
      <c r="W817" s="166" t="e">
        <f>VLOOKUP(tbl2_2!A817,ishod_substance!A:AD,29,0)</f>
        <v>#N/A</v>
      </c>
    </row>
    <row r="818" spans="1:23" hidden="1" x14ac:dyDescent="0.25">
      <c r="A818">
        <v>810</v>
      </c>
      <c r="W818" s="166" t="e">
        <f>VLOOKUP(tbl2_2!A818,ishod_substance!A:AD,29,0)</f>
        <v>#N/A</v>
      </c>
    </row>
    <row r="819" spans="1:23" hidden="1" x14ac:dyDescent="0.25">
      <c r="A819">
        <v>811</v>
      </c>
      <c r="W819" s="166" t="e">
        <f>VLOOKUP(tbl2_2!A819,ishod_substance!A:AD,29,0)</f>
        <v>#N/A</v>
      </c>
    </row>
    <row r="820" spans="1:23" hidden="1" x14ac:dyDescent="0.25">
      <c r="A820">
        <v>812</v>
      </c>
      <c r="W820" s="166" t="e">
        <f>VLOOKUP(tbl2_2!A820,ishod_substance!A:AD,29,0)</f>
        <v>#N/A</v>
      </c>
    </row>
    <row r="821" spans="1:23" hidden="1" x14ac:dyDescent="0.25">
      <c r="A821">
        <v>813</v>
      </c>
      <c r="W821" s="166" t="e">
        <f>VLOOKUP(tbl2_2!A821,ishod_substance!A:AD,29,0)</f>
        <v>#N/A</v>
      </c>
    </row>
    <row r="822" spans="1:23" hidden="1" x14ac:dyDescent="0.25">
      <c r="A822">
        <v>814</v>
      </c>
      <c r="W822" s="166" t="e">
        <f>VLOOKUP(tbl2_2!A822,ishod_substance!A:AD,29,0)</f>
        <v>#N/A</v>
      </c>
    </row>
    <row r="823" spans="1:23" hidden="1" x14ac:dyDescent="0.25">
      <c r="A823">
        <v>815</v>
      </c>
      <c r="W823" s="166" t="e">
        <f>VLOOKUP(tbl2_2!A823,ishod_substance!A:AD,29,0)</f>
        <v>#N/A</v>
      </c>
    </row>
    <row r="824" spans="1:23" hidden="1" x14ac:dyDescent="0.25">
      <c r="A824">
        <v>816</v>
      </c>
      <c r="W824" s="166" t="e">
        <f>VLOOKUP(tbl2_2!A824,ishod_substance!A:AD,29,0)</f>
        <v>#N/A</v>
      </c>
    </row>
    <row r="825" spans="1:23" hidden="1" x14ac:dyDescent="0.25">
      <c r="A825">
        <v>817</v>
      </c>
      <c r="W825" s="166" t="e">
        <f>VLOOKUP(tbl2_2!A825,ishod_substance!A:AD,29,0)</f>
        <v>#N/A</v>
      </c>
    </row>
    <row r="826" spans="1:23" hidden="1" x14ac:dyDescent="0.25">
      <c r="A826">
        <v>818</v>
      </c>
      <c r="W826" s="166" t="e">
        <f>VLOOKUP(tbl2_2!A826,ishod_substance!A:AD,29,0)</f>
        <v>#N/A</v>
      </c>
    </row>
    <row r="827" spans="1:23" hidden="1" x14ac:dyDescent="0.25">
      <c r="A827">
        <v>819</v>
      </c>
      <c r="W827" s="166" t="e">
        <f>VLOOKUP(tbl2_2!A827,ishod_substance!A:AD,29,0)</f>
        <v>#N/A</v>
      </c>
    </row>
    <row r="828" spans="1:23" hidden="1" x14ac:dyDescent="0.25">
      <c r="A828">
        <v>820</v>
      </c>
      <c r="W828" s="166" t="e">
        <f>VLOOKUP(tbl2_2!A828,ishod_substance!A:AD,29,0)</f>
        <v>#N/A</v>
      </c>
    </row>
    <row r="829" spans="1:23" hidden="1" x14ac:dyDescent="0.25">
      <c r="A829">
        <v>821</v>
      </c>
      <c r="W829" s="166" t="e">
        <f>VLOOKUP(tbl2_2!A829,ishod_substance!A:AD,29,0)</f>
        <v>#N/A</v>
      </c>
    </row>
    <row r="830" spans="1:23" hidden="1" x14ac:dyDescent="0.25">
      <c r="A830">
        <v>822</v>
      </c>
      <c r="W830" s="166" t="e">
        <f>VLOOKUP(tbl2_2!A830,ishod_substance!A:AD,29,0)</f>
        <v>#N/A</v>
      </c>
    </row>
    <row r="831" spans="1:23" hidden="1" x14ac:dyDescent="0.25">
      <c r="A831">
        <v>823</v>
      </c>
      <c r="W831" s="166" t="e">
        <f>VLOOKUP(tbl2_2!A831,ishod_substance!A:AD,29,0)</f>
        <v>#N/A</v>
      </c>
    </row>
    <row r="832" spans="1:23" hidden="1" x14ac:dyDescent="0.25">
      <c r="A832">
        <v>824</v>
      </c>
      <c r="W832" s="166" t="e">
        <f>VLOOKUP(tbl2_2!A832,ishod_substance!A:AD,29,0)</f>
        <v>#N/A</v>
      </c>
    </row>
    <row r="833" spans="1:23" hidden="1" x14ac:dyDescent="0.25">
      <c r="A833">
        <v>825</v>
      </c>
      <c r="W833" s="166" t="e">
        <f>VLOOKUP(tbl2_2!A833,ishod_substance!A:AD,29,0)</f>
        <v>#N/A</v>
      </c>
    </row>
    <row r="834" spans="1:23" hidden="1" x14ac:dyDescent="0.25">
      <c r="A834">
        <v>826</v>
      </c>
      <c r="W834" s="166" t="e">
        <f>VLOOKUP(tbl2_2!A834,ishod_substance!A:AD,29,0)</f>
        <v>#N/A</v>
      </c>
    </row>
    <row r="835" spans="1:23" hidden="1" x14ac:dyDescent="0.25">
      <c r="A835">
        <v>827</v>
      </c>
      <c r="W835" s="166" t="e">
        <f>VLOOKUP(tbl2_2!A835,ishod_substance!A:AD,29,0)</f>
        <v>#N/A</v>
      </c>
    </row>
    <row r="836" spans="1:23" hidden="1" x14ac:dyDescent="0.25">
      <c r="A836">
        <v>828</v>
      </c>
      <c r="W836" s="166" t="e">
        <f>VLOOKUP(tbl2_2!A836,ishod_substance!A:AD,29,0)</f>
        <v>#N/A</v>
      </c>
    </row>
    <row r="837" spans="1:23" hidden="1" x14ac:dyDescent="0.25">
      <c r="A837">
        <v>829</v>
      </c>
      <c r="W837" s="166" t="e">
        <f>VLOOKUP(tbl2_2!A837,ishod_substance!A:AD,29,0)</f>
        <v>#N/A</v>
      </c>
    </row>
    <row r="838" spans="1:23" hidden="1" x14ac:dyDescent="0.25">
      <c r="A838">
        <v>830</v>
      </c>
      <c r="W838" s="166" t="e">
        <f>VLOOKUP(tbl2_2!A838,ishod_substance!A:AD,29,0)</f>
        <v>#N/A</v>
      </c>
    </row>
    <row r="839" spans="1:23" hidden="1" x14ac:dyDescent="0.25">
      <c r="A839">
        <v>831</v>
      </c>
      <c r="W839" s="166" t="e">
        <f>VLOOKUP(tbl2_2!A839,ishod_substance!A:AD,29,0)</f>
        <v>#N/A</v>
      </c>
    </row>
    <row r="840" spans="1:23" hidden="1" x14ac:dyDescent="0.25">
      <c r="A840">
        <v>832</v>
      </c>
      <c r="W840" s="166" t="e">
        <f>VLOOKUP(tbl2_2!A840,ishod_substance!A:AD,29,0)</f>
        <v>#N/A</v>
      </c>
    </row>
    <row r="841" spans="1:23" hidden="1" x14ac:dyDescent="0.25">
      <c r="A841">
        <v>833</v>
      </c>
      <c r="W841" s="166" t="e">
        <f>VLOOKUP(tbl2_2!A841,ishod_substance!A:AD,29,0)</f>
        <v>#N/A</v>
      </c>
    </row>
    <row r="842" spans="1:23" hidden="1" x14ac:dyDescent="0.25">
      <c r="A842">
        <v>834</v>
      </c>
      <c r="W842" s="166" t="e">
        <f>VLOOKUP(tbl2_2!A842,ishod_substance!A:AD,29,0)</f>
        <v>#N/A</v>
      </c>
    </row>
    <row r="843" spans="1:23" hidden="1" x14ac:dyDescent="0.25">
      <c r="A843">
        <v>835</v>
      </c>
      <c r="W843" s="166" t="e">
        <f>VLOOKUP(tbl2_2!A843,ishod_substance!A:AD,29,0)</f>
        <v>#N/A</v>
      </c>
    </row>
    <row r="844" spans="1:23" hidden="1" x14ac:dyDescent="0.25">
      <c r="A844">
        <v>836</v>
      </c>
      <c r="W844" s="166" t="e">
        <f>VLOOKUP(tbl2_2!A844,ishod_substance!A:AD,29,0)</f>
        <v>#N/A</v>
      </c>
    </row>
    <row r="845" spans="1:23" hidden="1" x14ac:dyDescent="0.25">
      <c r="A845">
        <v>837</v>
      </c>
      <c r="W845" s="166" t="e">
        <f>VLOOKUP(tbl2_2!A845,ishod_substance!A:AD,29,0)</f>
        <v>#N/A</v>
      </c>
    </row>
    <row r="846" spans="1:23" hidden="1" x14ac:dyDescent="0.25">
      <c r="A846">
        <v>838</v>
      </c>
      <c r="W846" s="166" t="e">
        <f>VLOOKUP(tbl2_2!A846,ishod_substance!A:AD,29,0)</f>
        <v>#N/A</v>
      </c>
    </row>
    <row r="847" spans="1:23" hidden="1" x14ac:dyDescent="0.25">
      <c r="A847">
        <v>839</v>
      </c>
      <c r="W847" s="166" t="e">
        <f>VLOOKUP(tbl2_2!A847,ishod_substance!A:AD,29,0)</f>
        <v>#N/A</v>
      </c>
    </row>
    <row r="848" spans="1:23" hidden="1" x14ac:dyDescent="0.25">
      <c r="A848">
        <v>840</v>
      </c>
      <c r="W848" s="166" t="e">
        <f>VLOOKUP(tbl2_2!A848,ishod_substance!A:AD,29,0)</f>
        <v>#N/A</v>
      </c>
    </row>
    <row r="849" spans="1:23" hidden="1" x14ac:dyDescent="0.25">
      <c r="A849">
        <v>841</v>
      </c>
      <c r="W849" s="166" t="e">
        <f>VLOOKUP(tbl2_2!A849,ishod_substance!A:AD,29,0)</f>
        <v>#N/A</v>
      </c>
    </row>
    <row r="850" spans="1:23" hidden="1" x14ac:dyDescent="0.25">
      <c r="A850">
        <v>842</v>
      </c>
      <c r="W850" s="166" t="e">
        <f>VLOOKUP(tbl2_2!A850,ishod_substance!A:AD,29,0)</f>
        <v>#N/A</v>
      </c>
    </row>
    <row r="851" spans="1:23" hidden="1" x14ac:dyDescent="0.25">
      <c r="A851">
        <v>843</v>
      </c>
      <c r="W851" s="166" t="e">
        <f>VLOOKUP(tbl2_2!A851,ishod_substance!A:AD,29,0)</f>
        <v>#N/A</v>
      </c>
    </row>
    <row r="852" spans="1:23" hidden="1" x14ac:dyDescent="0.25">
      <c r="A852">
        <v>844</v>
      </c>
      <c r="W852" s="166" t="e">
        <f>VLOOKUP(tbl2_2!A852,ishod_substance!A:AD,29,0)</f>
        <v>#N/A</v>
      </c>
    </row>
    <row r="853" spans="1:23" hidden="1" x14ac:dyDescent="0.25">
      <c r="A853">
        <v>845</v>
      </c>
      <c r="W853" s="166" t="e">
        <f>VLOOKUP(tbl2_2!A853,ishod_substance!A:AD,29,0)</f>
        <v>#N/A</v>
      </c>
    </row>
    <row r="854" spans="1:23" hidden="1" x14ac:dyDescent="0.25">
      <c r="A854">
        <v>846</v>
      </c>
      <c r="W854" s="166" t="e">
        <f>VLOOKUP(tbl2_2!A854,ishod_substance!A:AD,29,0)</f>
        <v>#N/A</v>
      </c>
    </row>
    <row r="855" spans="1:23" hidden="1" x14ac:dyDescent="0.25">
      <c r="A855">
        <v>847</v>
      </c>
      <c r="W855" s="166" t="e">
        <f>VLOOKUP(tbl2_2!A855,ishod_substance!A:AD,29,0)</f>
        <v>#N/A</v>
      </c>
    </row>
    <row r="856" spans="1:23" hidden="1" x14ac:dyDescent="0.25">
      <c r="A856">
        <v>848</v>
      </c>
      <c r="W856" s="166" t="e">
        <f>VLOOKUP(tbl2_2!A856,ishod_substance!A:AD,29,0)</f>
        <v>#N/A</v>
      </c>
    </row>
    <row r="857" spans="1:23" hidden="1" x14ac:dyDescent="0.25">
      <c r="A857">
        <v>849</v>
      </c>
      <c r="W857" s="166" t="e">
        <f>VLOOKUP(tbl2_2!A857,ishod_substance!A:AD,29,0)</f>
        <v>#N/A</v>
      </c>
    </row>
    <row r="858" spans="1:23" hidden="1" x14ac:dyDescent="0.25">
      <c r="A858">
        <v>850</v>
      </c>
      <c r="W858" s="166" t="e">
        <f>VLOOKUP(tbl2_2!A858,ishod_substance!A:AD,29,0)</f>
        <v>#N/A</v>
      </c>
    </row>
    <row r="859" spans="1:23" hidden="1" x14ac:dyDescent="0.25">
      <c r="A859">
        <v>851</v>
      </c>
      <c r="W859" s="166" t="e">
        <f>VLOOKUP(tbl2_2!A859,ishod_substance!A:AD,29,0)</f>
        <v>#N/A</v>
      </c>
    </row>
    <row r="860" spans="1:23" hidden="1" x14ac:dyDescent="0.25">
      <c r="A860">
        <v>852</v>
      </c>
      <c r="W860" s="166" t="e">
        <f>VLOOKUP(tbl2_2!A860,ishod_substance!A:AD,29,0)</f>
        <v>#N/A</v>
      </c>
    </row>
    <row r="861" spans="1:23" hidden="1" x14ac:dyDescent="0.25">
      <c r="A861">
        <v>853</v>
      </c>
      <c r="W861" s="166" t="e">
        <f>VLOOKUP(tbl2_2!A861,ishod_substance!A:AD,29,0)</f>
        <v>#N/A</v>
      </c>
    </row>
    <row r="862" spans="1:23" hidden="1" x14ac:dyDescent="0.25">
      <c r="A862">
        <v>854</v>
      </c>
      <c r="W862" s="166" t="e">
        <f>VLOOKUP(tbl2_2!A862,ishod_substance!A:AD,29,0)</f>
        <v>#N/A</v>
      </c>
    </row>
    <row r="863" spans="1:23" hidden="1" x14ac:dyDescent="0.25">
      <c r="A863">
        <v>855</v>
      </c>
      <c r="W863" s="166" t="e">
        <f>VLOOKUP(tbl2_2!A863,ishod_substance!A:AD,29,0)</f>
        <v>#N/A</v>
      </c>
    </row>
    <row r="864" spans="1:23" hidden="1" x14ac:dyDescent="0.25">
      <c r="A864">
        <v>856</v>
      </c>
      <c r="W864" s="166" t="e">
        <f>VLOOKUP(tbl2_2!A864,ishod_substance!A:AD,29,0)</f>
        <v>#N/A</v>
      </c>
    </row>
    <row r="865" spans="1:23" hidden="1" x14ac:dyDescent="0.25">
      <c r="A865">
        <v>857</v>
      </c>
      <c r="W865" s="166" t="e">
        <f>VLOOKUP(tbl2_2!A865,ishod_substance!A:AD,29,0)</f>
        <v>#N/A</v>
      </c>
    </row>
    <row r="866" spans="1:23" hidden="1" x14ac:dyDescent="0.25">
      <c r="A866">
        <v>858</v>
      </c>
      <c r="W866" s="166" t="e">
        <f>VLOOKUP(tbl2_2!A866,ishod_substance!A:AD,29,0)</f>
        <v>#N/A</v>
      </c>
    </row>
    <row r="867" spans="1:23" hidden="1" x14ac:dyDescent="0.25">
      <c r="A867">
        <v>859</v>
      </c>
      <c r="W867" s="166" t="e">
        <f>VLOOKUP(tbl2_2!A867,ishod_substance!A:AD,29,0)</f>
        <v>#N/A</v>
      </c>
    </row>
    <row r="868" spans="1:23" hidden="1" x14ac:dyDescent="0.25">
      <c r="A868">
        <v>860</v>
      </c>
      <c r="W868" s="166" t="e">
        <f>VLOOKUP(tbl2_2!A868,ishod_substance!A:AD,29,0)</f>
        <v>#N/A</v>
      </c>
    </row>
    <row r="869" spans="1:23" hidden="1" x14ac:dyDescent="0.25">
      <c r="A869">
        <v>861</v>
      </c>
      <c r="W869" s="166" t="e">
        <f>VLOOKUP(tbl2_2!A869,ishod_substance!A:AD,29,0)</f>
        <v>#N/A</v>
      </c>
    </row>
    <row r="870" spans="1:23" hidden="1" x14ac:dyDescent="0.25">
      <c r="A870">
        <v>862</v>
      </c>
      <c r="W870" s="166" t="e">
        <f>VLOOKUP(tbl2_2!A870,ishod_substance!A:AD,29,0)</f>
        <v>#N/A</v>
      </c>
    </row>
    <row r="871" spans="1:23" hidden="1" x14ac:dyDescent="0.25">
      <c r="A871">
        <v>863</v>
      </c>
      <c r="W871" s="166" t="e">
        <f>VLOOKUP(tbl2_2!A871,ishod_substance!A:AD,29,0)</f>
        <v>#N/A</v>
      </c>
    </row>
    <row r="872" spans="1:23" hidden="1" x14ac:dyDescent="0.25">
      <c r="A872">
        <v>864</v>
      </c>
    </row>
    <row r="873" spans="1:23" hidden="1" x14ac:dyDescent="0.25">
      <c r="A873">
        <v>865</v>
      </c>
    </row>
    <row r="874" spans="1:23" hidden="1" x14ac:dyDescent="0.25">
      <c r="A874">
        <v>866</v>
      </c>
    </row>
    <row r="875" spans="1:23" hidden="1" x14ac:dyDescent="0.25">
      <c r="A875">
        <v>867</v>
      </c>
    </row>
    <row r="876" spans="1:23" hidden="1" x14ac:dyDescent="0.25">
      <c r="A876">
        <v>868</v>
      </c>
    </row>
    <row r="877" spans="1:23" hidden="1" x14ac:dyDescent="0.25">
      <c r="A877">
        <v>869</v>
      </c>
    </row>
    <row r="878" spans="1:23" hidden="1" x14ac:dyDescent="0.25">
      <c r="A878">
        <v>870</v>
      </c>
    </row>
    <row r="879" spans="1:23" hidden="1" x14ac:dyDescent="0.25">
      <c r="A879">
        <v>871</v>
      </c>
    </row>
    <row r="880" spans="1:23" hidden="1" x14ac:dyDescent="0.25">
      <c r="A880">
        <v>872</v>
      </c>
    </row>
    <row r="881" spans="1:1" hidden="1" x14ac:dyDescent="0.25">
      <c r="A881">
        <v>873</v>
      </c>
    </row>
    <row r="882" spans="1:1" hidden="1" x14ac:dyDescent="0.25">
      <c r="A882">
        <v>874</v>
      </c>
    </row>
    <row r="883" spans="1:1" hidden="1" x14ac:dyDescent="0.25">
      <c r="A883">
        <v>875</v>
      </c>
    </row>
    <row r="884" spans="1:1" hidden="1" x14ac:dyDescent="0.25">
      <c r="A884">
        <v>876</v>
      </c>
    </row>
    <row r="885" spans="1:1" hidden="1" x14ac:dyDescent="0.25">
      <c r="A885">
        <v>877</v>
      </c>
    </row>
  </sheetData>
  <autoFilter ref="A8:B885" xr:uid="{FD5D06C2-6C7C-4C2A-BBA1-D278C8B9101C}">
    <filterColumn colId="1">
      <filters>
        <filter val="1"/>
      </filters>
    </filterColumn>
  </autoFilter>
  <mergeCells count="19">
    <mergeCell ref="Y5:AA5"/>
    <mergeCell ref="AB5:AD5"/>
    <mergeCell ref="M5:M6"/>
    <mergeCell ref="N5:P5"/>
    <mergeCell ref="Q5:T5"/>
    <mergeCell ref="U5:U6"/>
    <mergeCell ref="AE1:AF1"/>
    <mergeCell ref="C5:D5"/>
    <mergeCell ref="I5:I6"/>
    <mergeCell ref="K5:K6"/>
    <mergeCell ref="H5:H6"/>
    <mergeCell ref="E5:G5"/>
    <mergeCell ref="J5:J6"/>
    <mergeCell ref="L5:L6"/>
    <mergeCell ref="AE5:AE6"/>
    <mergeCell ref="AF5:AF6"/>
    <mergeCell ref="V5:V6"/>
    <mergeCell ref="W5:W6"/>
    <mergeCell ref="X5:X6"/>
  </mergeCells>
  <phoneticPr fontId="12" type="noConversion"/>
  <pageMargins left="0.7" right="0.7" top="0.75" bottom="0.75" header="0.3" footer="0.3"/>
  <pageSetup paperSize="9" orientation="landscape" r:id="rId1"/>
  <colBreaks count="1" manualBreakCount="1">
    <brk id="1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83581-445F-46CC-A2F8-84F1CC4A96D2}">
  <sheetPr codeName="Sheet8"/>
  <dimension ref="A2:Q21"/>
  <sheetViews>
    <sheetView view="pageBreakPreview" zoomScale="115" zoomScaleNormal="100" zoomScaleSheetLayoutView="115" workbookViewId="0">
      <selection activeCell="O10" sqref="O10"/>
    </sheetView>
  </sheetViews>
  <sheetFormatPr defaultRowHeight="15" x14ac:dyDescent="0.25"/>
  <cols>
    <col min="2" max="2" width="11.140625" customWidth="1"/>
    <col min="5" max="5" width="14.85546875" customWidth="1"/>
    <col min="10" max="10" width="9.7109375" customWidth="1"/>
    <col min="11" max="13" width="9.140625" customWidth="1"/>
  </cols>
  <sheetData>
    <row r="2" spans="1:17" ht="15.75" x14ac:dyDescent="0.25">
      <c r="A2" s="45" t="s">
        <v>181</v>
      </c>
      <c r="B2" s="45"/>
      <c r="C2" s="45"/>
      <c r="D2" s="33"/>
      <c r="E2" s="33"/>
      <c r="F2" s="33"/>
      <c r="G2" s="33"/>
      <c r="H2" s="33"/>
      <c r="I2" s="33"/>
      <c r="J2" s="33"/>
      <c r="K2" s="33"/>
      <c r="L2" s="33"/>
    </row>
    <row r="3" spans="1:17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7" ht="15.75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45" t="s">
        <v>184</v>
      </c>
      <c r="L4" s="45"/>
    </row>
    <row r="5" spans="1:17" ht="78" customHeight="1" x14ac:dyDescent="0.25">
      <c r="A5" s="317" t="s">
        <v>34</v>
      </c>
      <c r="B5" s="317"/>
      <c r="C5" s="323" t="s">
        <v>26</v>
      </c>
      <c r="D5" s="323"/>
      <c r="E5" s="323"/>
      <c r="F5" s="323" t="s">
        <v>28</v>
      </c>
      <c r="G5" s="323"/>
      <c r="H5" s="323"/>
      <c r="I5" s="323"/>
      <c r="J5" s="317" t="s">
        <v>31</v>
      </c>
      <c r="K5" s="317" t="s">
        <v>32</v>
      </c>
      <c r="L5" s="317" t="s">
        <v>33</v>
      </c>
      <c r="M5" s="11"/>
      <c r="O5" s="11"/>
      <c r="P5" s="11"/>
      <c r="Q5" s="11"/>
    </row>
    <row r="6" spans="1:17" x14ac:dyDescent="0.25">
      <c r="A6" s="318"/>
      <c r="B6" s="318"/>
      <c r="C6" s="52" t="s">
        <v>0</v>
      </c>
      <c r="D6" s="323" t="s">
        <v>27</v>
      </c>
      <c r="E6" s="323"/>
      <c r="F6" s="323" t="s">
        <v>29</v>
      </c>
      <c r="G6" s="323"/>
      <c r="H6" s="323" t="s">
        <v>30</v>
      </c>
      <c r="I6" s="323"/>
      <c r="J6" s="319"/>
      <c r="K6" s="318"/>
      <c r="L6" s="319"/>
    </row>
    <row r="7" spans="1:17" x14ac:dyDescent="0.25">
      <c r="A7" s="321">
        <v>1</v>
      </c>
      <c r="B7" s="321"/>
      <c r="C7" s="31">
        <v>2</v>
      </c>
      <c r="D7" s="321">
        <v>3</v>
      </c>
      <c r="E7" s="321"/>
      <c r="F7" s="321">
        <v>4</v>
      </c>
      <c r="G7" s="321"/>
      <c r="H7" s="322">
        <v>5</v>
      </c>
      <c r="I7" s="322"/>
      <c r="J7" s="53">
        <v>6</v>
      </c>
      <c r="K7" s="31">
        <v>7</v>
      </c>
      <c r="L7" s="31">
        <v>8</v>
      </c>
    </row>
    <row r="8" spans="1:17" x14ac:dyDescent="0.25">
      <c r="A8" s="320"/>
      <c r="B8" s="320"/>
      <c r="C8" s="34"/>
      <c r="D8" s="320"/>
      <c r="E8" s="320"/>
      <c r="F8" s="320"/>
      <c r="G8" s="320"/>
      <c r="H8" s="320"/>
      <c r="I8" s="320"/>
      <c r="J8" s="37"/>
      <c r="K8" s="34"/>
      <c r="L8" s="34"/>
    </row>
    <row r="11" spans="1:17" ht="15.75" x14ac:dyDescent="0.25">
      <c r="A11" s="45" t="s">
        <v>25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</row>
    <row r="12" spans="1:17" ht="15.75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</row>
    <row r="13" spans="1:17" ht="15.75" x14ac:dyDescent="0.25">
      <c r="A13" s="45" t="s">
        <v>195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</row>
    <row r="14" spans="1:17" ht="15.75" x14ac:dyDescent="0.25">
      <c r="A14" s="45" t="s">
        <v>196</v>
      </c>
      <c r="B14" s="45"/>
      <c r="C14" s="45"/>
      <c r="D14" s="45"/>
      <c r="E14" s="45"/>
      <c r="F14" s="45"/>
      <c r="G14" s="45"/>
      <c r="H14" s="45"/>
      <c r="I14" s="45"/>
      <c r="J14" s="45"/>
    </row>
    <row r="21" spans="2:2" x14ac:dyDescent="0.25">
      <c r="B21" t="s">
        <v>205</v>
      </c>
    </row>
  </sheetData>
  <mergeCells count="17">
    <mergeCell ref="H6:I6"/>
    <mergeCell ref="A5:B6"/>
    <mergeCell ref="J5:J6"/>
    <mergeCell ref="K5:K6"/>
    <mergeCell ref="L5:L6"/>
    <mergeCell ref="A8:B8"/>
    <mergeCell ref="A7:B7"/>
    <mergeCell ref="D7:E7"/>
    <mergeCell ref="D8:E8"/>
    <mergeCell ref="F7:G7"/>
    <mergeCell ref="F8:G8"/>
    <mergeCell ref="H7:I7"/>
    <mergeCell ref="H8:I8"/>
    <mergeCell ref="C5:E5"/>
    <mergeCell ref="D6:E6"/>
    <mergeCell ref="F5:I5"/>
    <mergeCell ref="F6:G6"/>
  </mergeCells>
  <pageMargins left="0.7" right="0.7" top="0.75" bottom="0.75" header="0.3" footer="0.3"/>
  <pageSetup paperSize="9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9885F-FD50-4A72-A608-E027123BA0A5}">
  <sheetPr codeName="Sheet9"/>
  <dimension ref="A1:Q885"/>
  <sheetViews>
    <sheetView zoomScaleNormal="100" workbookViewId="0">
      <selection activeCell="G10" sqref="G10"/>
    </sheetView>
  </sheetViews>
  <sheetFormatPr defaultRowHeight="15" x14ac:dyDescent="0.25"/>
  <cols>
    <col min="3" max="3" width="7.7109375" customWidth="1"/>
    <col min="4" max="4" width="38.5703125" customWidth="1"/>
    <col min="5" max="5" width="12.140625" customWidth="1"/>
    <col min="7" max="7" width="37.140625" customWidth="1"/>
    <col min="8" max="8" width="12.85546875" customWidth="1"/>
    <col min="9" max="9" width="10" bestFit="1" customWidth="1"/>
  </cols>
  <sheetData>
    <row r="1" spans="1:13" x14ac:dyDescent="0.25">
      <c r="C1" s="33" t="s">
        <v>159</v>
      </c>
      <c r="D1" s="33"/>
    </row>
    <row r="2" spans="1:13" x14ac:dyDescent="0.25">
      <c r="C2" s="33" t="s">
        <v>160</v>
      </c>
      <c r="D2" s="33"/>
    </row>
    <row r="4" spans="1:13" x14ac:dyDescent="0.25">
      <c r="C4" s="324" t="s">
        <v>156</v>
      </c>
      <c r="D4" s="324"/>
      <c r="E4" s="324"/>
      <c r="F4" s="324"/>
      <c r="G4" s="324"/>
      <c r="H4" s="325" t="s">
        <v>155</v>
      </c>
    </row>
    <row r="5" spans="1:13" ht="36" customHeight="1" x14ac:dyDescent="0.25">
      <c r="C5" s="321" t="s">
        <v>157</v>
      </c>
      <c r="D5" s="321"/>
      <c r="E5" s="321"/>
      <c r="F5" s="325" t="s">
        <v>158</v>
      </c>
      <c r="G5" s="325"/>
      <c r="H5" s="325"/>
      <c r="M5" s="173"/>
    </row>
    <row r="6" spans="1:13" ht="35.25" customHeight="1" x14ac:dyDescent="0.25">
      <c r="C6" s="31" t="s">
        <v>154</v>
      </c>
      <c r="D6" s="31" t="s">
        <v>27</v>
      </c>
      <c r="E6" s="32" t="s">
        <v>39</v>
      </c>
      <c r="F6" s="31" t="s">
        <v>0</v>
      </c>
      <c r="G6" s="31" t="s">
        <v>27</v>
      </c>
      <c r="H6" s="325"/>
    </row>
    <row r="7" spans="1:13" ht="17.25" customHeight="1" x14ac:dyDescent="0.25">
      <c r="B7">
        <v>99</v>
      </c>
      <c r="C7" s="233"/>
      <c r="D7" s="233"/>
      <c r="E7" s="233"/>
      <c r="F7" s="233"/>
      <c r="G7" s="233"/>
      <c r="H7" s="234"/>
      <c r="I7" s="252"/>
      <c r="J7" s="186"/>
    </row>
    <row r="8" spans="1:13" ht="30" customHeight="1" x14ac:dyDescent="0.25">
      <c r="A8">
        <v>1</v>
      </c>
      <c r="B8">
        <f>IFERROR(IF(ISBLANK(A8),0,IF(AND(ISERROR(VLOOKUP(VLOOKUP(A8,ishod_substance!A:G,7,0),$B$6:B7,1,0))=TRUE,VLOOKUP(norm!A69,'tbl2'!A:B,2,0)=1),VLOOKUP(A8,ishod_substance!A:G,7,0),0)),0)</f>
        <v>0</v>
      </c>
      <c r="C8" s="174">
        <f t="shared" ref="C8:C71" si="0">B8</f>
        <v>0</v>
      </c>
      <c r="D8" s="173" t="e">
        <f>VLOOKUP(C8,quide!$A$1:J1003,2,0)</f>
        <v>#N/A</v>
      </c>
      <c r="E8" s="31" t="e">
        <f>VLOOKUP(C8,quide!$A$1:J1000,7,0)</f>
        <v>#N/A</v>
      </c>
      <c r="F8" s="31" t="e">
        <f>VLOOKUP(C8,quide!$A$1:M1000,21,0)</f>
        <v>#N/A</v>
      </c>
      <c r="G8" s="146" t="e">
        <f>VLOOKUP(C8,quide!$A$1:M1000,22,0)</f>
        <v>#N/A</v>
      </c>
      <c r="H8" s="36">
        <f>SUMIF(ishod_substance!G:G,norm!B8,ishod_substance!I:I)</f>
        <v>0</v>
      </c>
    </row>
    <row r="9" spans="1:13" x14ac:dyDescent="0.25">
      <c r="A9">
        <v>2</v>
      </c>
      <c r="B9">
        <f>IFERROR(IF(ISBLANK(A9),0,IF(AND(ISERROR(VLOOKUP(VLOOKUP(A9,ishod_substance!A:G,7,0),$B$6:B8,1,0))=TRUE,VLOOKUP(norm!A8,'tbl2'!A:B,2,0)=1),VLOOKUP(A9,ishod_substance!A:G,7,0),0)),0)</f>
        <v>0</v>
      </c>
      <c r="C9" s="174">
        <f t="shared" si="0"/>
        <v>0</v>
      </c>
      <c r="D9" s="146" t="e">
        <f>VLOOKUP(C9,quide!$A$1:J1061,2,0)</f>
        <v>#N/A</v>
      </c>
      <c r="E9" s="145" t="e">
        <f>VLOOKUP(C9,quide!$A$1:J1001,7,0)</f>
        <v>#N/A</v>
      </c>
      <c r="F9" s="145" t="e">
        <f>VLOOKUP(C9,quide!$A$1:M1001,21,0)</f>
        <v>#N/A</v>
      </c>
      <c r="G9" s="146" t="e">
        <f>VLOOKUP(C9,quide!$A$1:M1001,22,0)</f>
        <v>#N/A</v>
      </c>
      <c r="H9" s="36">
        <f>SUMIF(ishod_substance!G:G,norm!B9,ishod_substance!I:I)</f>
        <v>0</v>
      </c>
    </row>
    <row r="10" spans="1:13" x14ac:dyDescent="0.25">
      <c r="A10">
        <v>3</v>
      </c>
      <c r="B10">
        <f>IFERROR(IF(ISBLANK(A10),0,IF(AND(ISERROR(VLOOKUP(VLOOKUP(A10,ishod_substance!A:G,7,0),$B$6:B9,1,0))=TRUE,VLOOKUP(norm!A10,'tbl2'!A:B,2,0)=1),VLOOKUP(A10,ishod_substance!A:G,7,0),0)),0)</f>
        <v>333</v>
      </c>
      <c r="C10" s="174">
        <f t="shared" si="0"/>
        <v>333</v>
      </c>
      <c r="D10" s="146" t="str">
        <f>VLOOKUP(C10,quide!$A$1:J1004,2,0)</f>
        <v xml:space="preserve"> 
Дигидросульфид (Водород сернистый, дигидросульфид, гидросульфид)</v>
      </c>
      <c r="E10" s="145">
        <f>VLOOKUP(C10,quide!$A$1:J1002,7,0)</f>
        <v>2</v>
      </c>
      <c r="F10" s="241" t="e">
        <f>VLOOKUP(C10,quide!$A$1:M1002,21,0)</f>
        <v>#REF!</v>
      </c>
      <c r="G10" s="241" t="e">
        <f>VLOOKUP(C10,quide!$A$1:M1002,22,0)</f>
        <v>#REF!</v>
      </c>
      <c r="H10" s="273">
        <f>SUMIF(ishod_substance!G:G,norm!B10,ishod_substance!I:I)</f>
        <v>5.1509549431563292E-3</v>
      </c>
    </row>
    <row r="11" spans="1:13" ht="17.25" customHeight="1" x14ac:dyDescent="0.25">
      <c r="A11">
        <v>4</v>
      </c>
      <c r="B11">
        <f>IFERROR(IF(ISBLANK(A11),0,IF(AND(ISERROR(VLOOKUP(VLOOKUP(A11,ishod_substance!A:G,7,0),$B$6:B10,1,0))=TRUE,VLOOKUP(norm!A72,'tbl2'!A:B,2,0)=1),VLOOKUP(A11,ishod_substance!A:G,7,0),0)),0)</f>
        <v>0</v>
      </c>
      <c r="C11" s="174">
        <f t="shared" si="0"/>
        <v>0</v>
      </c>
      <c r="D11" s="146" t="e">
        <f>VLOOKUP(C11,quide!$A$1:J1007,2,0)</f>
        <v>#N/A</v>
      </c>
      <c r="E11" s="145" t="e">
        <f>VLOOKUP(C11,quide!$A$1:J1003,7,0)</f>
        <v>#N/A</v>
      </c>
      <c r="F11" s="145" t="e">
        <f>VLOOKUP(C11,quide!$A$1:M1003,21,0)</f>
        <v>#N/A</v>
      </c>
      <c r="G11" s="146" t="e">
        <f>VLOOKUP(C11,quide!$A$1:M1003,22,0)</f>
        <v>#N/A</v>
      </c>
      <c r="H11" s="36">
        <f>SUMIF(ishod_substance!G:G,norm!B11,ishod_substance!I:I)</f>
        <v>0</v>
      </c>
    </row>
    <row r="12" spans="1:13" x14ac:dyDescent="0.25">
      <c r="A12">
        <v>5</v>
      </c>
      <c r="B12">
        <f>IFERROR(IF(ISBLANK(A12),0,IF(AND(ISERROR(VLOOKUP(VLOOKUP(A12,ishod_substance!A:G,7,0),$B$6:B11,1,0))=TRUE,VLOOKUP(norm!A9,'tbl2'!A:B,2,0)=1),VLOOKUP(A12,ishod_substance!A:G,7,0),0)),0)</f>
        <v>0</v>
      </c>
      <c r="C12" s="174">
        <f t="shared" si="0"/>
        <v>0</v>
      </c>
      <c r="D12" s="173" t="e">
        <f>VLOOKUP(C12,quide!$A$1:J1000,2,0)</f>
        <v>#N/A</v>
      </c>
      <c r="E12" s="145" t="e">
        <f>VLOOKUP(C12,quide!$A$1:J1004,7,0)</f>
        <v>#N/A</v>
      </c>
      <c r="F12" s="145" t="e">
        <f>VLOOKUP(C12,quide!$A$1:M1004,21,0)</f>
        <v>#N/A</v>
      </c>
      <c r="G12" s="146" t="e">
        <f>VLOOKUP(C12,quide!$A$1:M1004,22,0)</f>
        <v>#N/A</v>
      </c>
      <c r="H12" s="36">
        <f>SUMIF(ishod_substance!G:G,norm!B12,ishod_substance!I:I)</f>
        <v>0</v>
      </c>
    </row>
    <row r="13" spans="1:13" x14ac:dyDescent="0.25">
      <c r="A13">
        <v>6</v>
      </c>
      <c r="B13">
        <f>IFERROR(IF(ISBLANK(A13),0,IF(AND(ISERROR(VLOOKUP(VLOOKUP(A13,ishod_substance!A:G,7,0),$B$6:B12,1,0))=TRUE,VLOOKUP(norm!A77,'tbl2'!A:B,2,0)=1),VLOOKUP(A13,ishod_substance!A:G,7,0),0)),0)</f>
        <v>0</v>
      </c>
      <c r="C13" s="236">
        <f t="shared" si="0"/>
        <v>0</v>
      </c>
      <c r="D13" s="237" t="e">
        <f>VLOOKUP(C13,quide!$A$1:J1069,2,0)</f>
        <v>#N/A</v>
      </c>
      <c r="E13" s="240" t="e">
        <f>VLOOKUP(C13,quide!$A$1:J1069,7,0)</f>
        <v>#N/A</v>
      </c>
      <c r="F13" s="240" t="e">
        <f>VLOOKUP(C13,quide!$A$1:M1069,21,0)</f>
        <v>#N/A</v>
      </c>
      <c r="G13" s="239" t="e">
        <f>VLOOKUP(C13,quide!$A$1:M1069,22,0)</f>
        <v>#N/A</v>
      </c>
      <c r="H13" s="234">
        <f>SUMIF(ishod_substance!G:G,norm!B77,ishod_substance!I:I)</f>
        <v>0</v>
      </c>
    </row>
    <row r="14" spans="1:13" x14ac:dyDescent="0.25">
      <c r="A14">
        <v>7</v>
      </c>
      <c r="B14">
        <f>IFERROR(IF(ISBLANK(A14),0,IF(AND(ISERROR(VLOOKUP(VLOOKUP(A14,ishod_substance!A:G,7,0),$B$6:B13,1,0))=TRUE,VLOOKUP(norm!A14,'tbl2'!A:B,2,0)=1),VLOOKUP(A14,ishod_substance!A:G,7,0),0)),0)</f>
        <v>0</v>
      </c>
      <c r="C14" s="76">
        <f t="shared" si="0"/>
        <v>0</v>
      </c>
      <c r="D14" s="145" t="e">
        <f>VLOOKUP(C14,quide!$A$1:J1006,2,0)</f>
        <v>#N/A</v>
      </c>
      <c r="E14" s="145" t="e">
        <f>VLOOKUP(C14,quide!$A$1:J1006,7,0)</f>
        <v>#N/A</v>
      </c>
      <c r="F14" s="145" t="e">
        <f>VLOOKUP(C14,quide!$A$1:M1006,21,0)</f>
        <v>#N/A</v>
      </c>
      <c r="G14" s="145" t="e">
        <f>VLOOKUP(C14,quide!$A$1:M1006,22,0)</f>
        <v>#N/A</v>
      </c>
      <c r="H14" s="145">
        <f>SUMIF(ishod_substance!G:G,norm!B14,ishod_substance!I:I)</f>
        <v>0</v>
      </c>
    </row>
    <row r="15" spans="1:13" x14ac:dyDescent="0.25">
      <c r="A15">
        <v>8</v>
      </c>
      <c r="B15">
        <f>IFERROR(IF(ISBLANK(A15),0,IF(AND(ISERROR(VLOOKUP(VLOOKUP(A15,ishod_substance!A:G,7,0),$B$6:B14,1,0))=TRUE,VLOOKUP(norm!A15,'tbl2'!A:B,2,0)=1),VLOOKUP(A15,ishod_substance!A:G,7,0),0)),0)</f>
        <v>0</v>
      </c>
      <c r="C15" s="174">
        <f t="shared" si="0"/>
        <v>0</v>
      </c>
      <c r="D15" s="173" t="e">
        <f>VLOOKUP(C15,quide!$A$1:J1008,2,0)</f>
        <v>#N/A</v>
      </c>
      <c r="E15" s="145" t="e">
        <f>VLOOKUP(C15,quide!$A$1:J1007,7,0)</f>
        <v>#N/A</v>
      </c>
      <c r="F15" s="145" t="e">
        <f>VLOOKUP(C15,quide!$A$1:M1007,21,0)</f>
        <v>#N/A</v>
      </c>
      <c r="G15" s="146" t="e">
        <f>VLOOKUP(C15,quide!$A$1:M1007,22,0)</f>
        <v>#N/A</v>
      </c>
      <c r="H15" s="36">
        <f>SUMIF(ishod_substance!G:G,norm!B15,ishod_substance!I:I)</f>
        <v>0</v>
      </c>
    </row>
    <row r="16" spans="1:13" x14ac:dyDescent="0.25">
      <c r="A16">
        <v>9</v>
      </c>
      <c r="B16">
        <f>IFERROR(IF(ISBLANK(A16),0,IF(AND(ISERROR(VLOOKUP(VLOOKUP(A16,ishod_substance!A:G,7,0),$B$6:B15,1,0))=TRUE,VLOOKUP(norm!A10,'tbl2'!A:B,2,0)=1),VLOOKUP(A16,ishod_substance!A:G,7,0),0)),0)</f>
        <v>0</v>
      </c>
      <c r="C16" s="174">
        <f t="shared" si="0"/>
        <v>0</v>
      </c>
      <c r="D16" s="146" t="e">
        <f>VLOOKUP(C16,quide!$A$1:J1062,2,0)</f>
        <v>#N/A</v>
      </c>
      <c r="E16" s="145" t="e">
        <f>VLOOKUP(C16,quide!$A$1:J1008,7,0)</f>
        <v>#N/A</v>
      </c>
      <c r="F16" s="145" t="e">
        <f>VLOOKUP(C16,quide!$A$1:M1008,21,0)</f>
        <v>#N/A</v>
      </c>
      <c r="G16" s="146" t="e">
        <f>VLOOKUP(C16,quide!$A$1:M1008,22,0)</f>
        <v>#N/A</v>
      </c>
      <c r="H16" s="36">
        <f>SUMIF(ishod_substance!G:G,norm!B16,ishod_substance!I:I)</f>
        <v>0</v>
      </c>
    </row>
    <row r="17" spans="1:8" x14ac:dyDescent="0.25">
      <c r="A17">
        <v>10</v>
      </c>
      <c r="B17">
        <f>IFERROR(IF(ISBLANK(A17),0,IF(AND(ISERROR(VLOOKUP(VLOOKUP(A17,ishod_substance!A:G,7,0),$B$6:B16,1,0))=TRUE,VLOOKUP(norm!A17,'tbl2'!A:B,2,0)=1),VLOOKUP(A17,ishod_substance!A:G,7,0),0)),0)</f>
        <v>602</v>
      </c>
      <c r="C17" s="76">
        <f t="shared" si="0"/>
        <v>602</v>
      </c>
      <c r="D17" s="145" t="str">
        <f>VLOOKUP(C17,quide!$A$1:J1009,2,0)</f>
        <v>Бензол (Циклогексатриен; фенилгидрид)</v>
      </c>
      <c r="E17" s="145">
        <f>VLOOKUP(C17,quide!$A$1:J1009,7,0)</f>
        <v>2</v>
      </c>
      <c r="F17" s="241" t="e">
        <f>VLOOKUP(C17,quide!$A$1:M1009,21,0)</f>
        <v>#REF!</v>
      </c>
      <c r="G17" s="241" t="e">
        <f>VLOOKUP(C17,quide!$A$1:M1009,22,0)</f>
        <v>#REF!</v>
      </c>
      <c r="H17" s="241">
        <f>SUMIF(ishod_substance!G:G,norm!B17,ishod_substance!I:I)</f>
        <v>9.8630483066741589E-2</v>
      </c>
    </row>
    <row r="18" spans="1:8" x14ac:dyDescent="0.25">
      <c r="A18">
        <v>11</v>
      </c>
      <c r="B18">
        <f>IFERROR(IF(ISBLANK(A18),0,IF(AND(ISERROR(VLOOKUP(VLOOKUP(A18,ishod_substance!A:G,7,0),$B$6:B17,1,0))=TRUE,VLOOKUP(norm!A18,'tbl2'!A:B,2,0)=1),VLOOKUP(A18,ishod_substance!A:G,7,0),0)),0)</f>
        <v>0</v>
      </c>
      <c r="C18" s="76">
        <f t="shared" si="0"/>
        <v>0</v>
      </c>
      <c r="D18" s="145" t="e">
        <f>VLOOKUP(C18,quide!$A$1:J1010,2,0)</f>
        <v>#N/A</v>
      </c>
      <c r="E18" s="145" t="e">
        <f>VLOOKUP(C18,quide!$A$1:J1010,7,0)</f>
        <v>#N/A</v>
      </c>
      <c r="F18" s="145" t="e">
        <f>VLOOKUP(C18,quide!$A$1:M1010,21,0)</f>
        <v>#N/A</v>
      </c>
      <c r="G18" s="145" t="e">
        <f>VLOOKUP(C18,quide!$A$1:M1010,22,0)</f>
        <v>#N/A</v>
      </c>
      <c r="H18" s="145">
        <f>SUMIF(ishod_substance!G:G,norm!B18,ishod_substance!I:I)</f>
        <v>0</v>
      </c>
    </row>
    <row r="19" spans="1:8" x14ac:dyDescent="0.25">
      <c r="A19">
        <v>12</v>
      </c>
      <c r="B19">
        <f>IFERROR(IF(ISBLANK(A19),0,IF(AND(ISERROR(VLOOKUP(VLOOKUP(A19,ishod_substance!A:G,7,0),$B$6:B18,1,0))=TRUE,VLOOKUP(norm!A19,'tbl2'!A:B,2,0)=1),VLOOKUP(A19,ishod_substance!A:G,7,0),0)),0)</f>
        <v>0</v>
      </c>
      <c r="C19" s="76">
        <f t="shared" si="0"/>
        <v>0</v>
      </c>
      <c r="D19" s="145" t="e">
        <f>VLOOKUP(C19,quide!$A$1:J1011,2,0)</f>
        <v>#N/A</v>
      </c>
      <c r="E19" s="145" t="e">
        <f>VLOOKUP(C19,quide!$A$1:J1011,7,0)</f>
        <v>#N/A</v>
      </c>
      <c r="F19" s="145" t="e">
        <f>VLOOKUP(C19,quide!$A$1:M1011,21,0)</f>
        <v>#N/A</v>
      </c>
      <c r="G19" s="145" t="e">
        <f>VLOOKUP(C19,quide!$A$1:M1011,22,0)</f>
        <v>#N/A</v>
      </c>
      <c r="H19" s="145">
        <f>SUMIF(ishod_substance!G:G,norm!B19,ishod_substance!I:I)</f>
        <v>0</v>
      </c>
    </row>
    <row r="20" spans="1:8" x14ac:dyDescent="0.25">
      <c r="A20">
        <v>13</v>
      </c>
      <c r="B20">
        <f>IFERROR(IF(ISBLANK(A20),0,IF(AND(ISERROR(VLOOKUP(VLOOKUP(A20,ishod_substance!A:G,7,0),$B$6:B19,1,0))=TRUE,VLOOKUP(norm!A20,'tbl2'!A:B,2,0)=1),VLOOKUP(A20,ishod_substance!A:G,7,0),0)),0)</f>
        <v>0</v>
      </c>
      <c r="C20" s="76">
        <f t="shared" si="0"/>
        <v>0</v>
      </c>
      <c r="D20" s="145" t="e">
        <f>VLOOKUP(C20,quide!$A$1:J1012,2,0)</f>
        <v>#N/A</v>
      </c>
      <c r="E20" s="145" t="e">
        <f>VLOOKUP(C20,quide!$A$1:J1012,7,0)</f>
        <v>#N/A</v>
      </c>
      <c r="F20" s="145" t="e">
        <f>VLOOKUP(C20,quide!$A$1:M1012,21,0)</f>
        <v>#N/A</v>
      </c>
      <c r="G20" s="145" t="e">
        <f>VLOOKUP(C20,quide!$A$1:M1012,22,0)</f>
        <v>#N/A</v>
      </c>
      <c r="H20" s="145">
        <f>SUMIF(ishod_substance!G:G,norm!B20,ishod_substance!I:I)</f>
        <v>0</v>
      </c>
    </row>
    <row r="21" spans="1:8" x14ac:dyDescent="0.25">
      <c r="A21">
        <v>14</v>
      </c>
      <c r="B21">
        <f>IFERROR(IF(ISBLANK(A21),0,IF(AND(ISERROR(VLOOKUP(VLOOKUP(A21,ishod_substance!A:G,7,0),$B$6:B20,1,0))=TRUE,VLOOKUP(norm!A21,'tbl2'!A:B,2,0)=1),VLOOKUP(A21,ishod_substance!A:G,7,0),0)),0)</f>
        <v>0</v>
      </c>
      <c r="C21" s="76">
        <f t="shared" si="0"/>
        <v>0</v>
      </c>
      <c r="D21" s="145" t="e">
        <f>VLOOKUP(C21,quide!$A$1:J1013,2,0)</f>
        <v>#N/A</v>
      </c>
      <c r="E21" s="145" t="e">
        <f>VLOOKUP(C21,quide!$A$1:J1013,7,0)</f>
        <v>#N/A</v>
      </c>
      <c r="F21" s="241" t="e">
        <f>VLOOKUP(C21,quide!$A$1:M1013,21,0)</f>
        <v>#N/A</v>
      </c>
      <c r="G21" s="241" t="e">
        <f>VLOOKUP(C21,quide!$A$1:M1013,22,0)</f>
        <v>#N/A</v>
      </c>
      <c r="H21" s="241">
        <f>SUMIF(ishod_substance!G:G,norm!B21,ishod_substance!I:I)</f>
        <v>0</v>
      </c>
    </row>
    <row r="22" spans="1:8" x14ac:dyDescent="0.25">
      <c r="A22">
        <v>15</v>
      </c>
      <c r="B22">
        <f>IFERROR(IF(ISBLANK(A22),0,IF(AND(ISERROR(VLOOKUP(VLOOKUP(A22,ishod_substance!A:G,7,0),$B$6:B21,1,0))=TRUE,VLOOKUP(norm!A22,'tbl2'!A:B,2,0)=1),VLOOKUP(A22,ishod_substance!A:G,7,0),0)),0)</f>
        <v>0</v>
      </c>
      <c r="C22" s="76">
        <f t="shared" si="0"/>
        <v>0</v>
      </c>
      <c r="D22" s="145" t="e">
        <f>VLOOKUP(C22,quide!$A$1:J1014,2,0)</f>
        <v>#N/A</v>
      </c>
      <c r="E22" s="145" t="e">
        <f>VLOOKUP(C22,quide!$A$1:J1014,7,0)</f>
        <v>#N/A</v>
      </c>
      <c r="F22" s="241" t="e">
        <f>VLOOKUP(C22,quide!$A$1:M1014,21,0)</f>
        <v>#N/A</v>
      </c>
      <c r="G22" s="241" t="e">
        <f>VLOOKUP(C22,quide!$A$1:M1014,22,0)</f>
        <v>#N/A</v>
      </c>
      <c r="H22" s="241">
        <f>SUMIF(ishod_substance!G:G,norm!B22,ishod_substance!I:I)</f>
        <v>0</v>
      </c>
    </row>
    <row r="23" spans="1:8" x14ac:dyDescent="0.25">
      <c r="A23">
        <v>16</v>
      </c>
      <c r="B23">
        <f>IFERROR(IF(ISBLANK(A23),0,IF(AND(ISERROR(VLOOKUP(VLOOKUP(A23,ishod_substance!A:G,7,0),$B$6:B22,1,0))=TRUE,VLOOKUP(norm!A23,'tbl2'!A:B,2,0)=1),VLOOKUP(A23,ishod_substance!A:G,7,0),0)),0)</f>
        <v>0</v>
      </c>
      <c r="C23" s="76">
        <f t="shared" si="0"/>
        <v>0</v>
      </c>
      <c r="D23" s="145" t="e">
        <f>VLOOKUP(C23,quide!$A$1:J1015,2,0)</f>
        <v>#N/A</v>
      </c>
      <c r="E23" s="145" t="e">
        <f>VLOOKUP(C23,quide!$A$1:J1015,7,0)</f>
        <v>#N/A</v>
      </c>
      <c r="F23" s="145" t="e">
        <f>VLOOKUP(C23,quide!$A$1:M1015,21,0)</f>
        <v>#N/A</v>
      </c>
      <c r="G23" s="145" t="e">
        <f>VLOOKUP(C23,quide!$A$1:M1015,22,0)</f>
        <v>#N/A</v>
      </c>
      <c r="H23" s="145">
        <f>SUMIF(ishod_substance!G:G,norm!B23,ishod_substance!I:I)</f>
        <v>0</v>
      </c>
    </row>
    <row r="24" spans="1:8" x14ac:dyDescent="0.25">
      <c r="A24">
        <v>17</v>
      </c>
      <c r="B24">
        <f>IFERROR(IF(ISBLANK(A24),0,IF(AND(ISERROR(VLOOKUP(VLOOKUP(A24,ishod_substance!A:G,7,0),$B$6:B23,1,0))=TRUE,VLOOKUP(norm!A24,'tbl2'!A:B,2,0)=1),VLOOKUP(A24,ishod_substance!A:G,7,0),0)),0)</f>
        <v>0</v>
      </c>
      <c r="C24" s="174">
        <f t="shared" si="0"/>
        <v>0</v>
      </c>
      <c r="D24" s="173" t="e">
        <f>VLOOKUP(C24,quide!$A$1:J1016,2,0)</f>
        <v>#N/A</v>
      </c>
      <c r="E24" s="145" t="e">
        <f>VLOOKUP(C24,quide!$A$1:J1016,7,0)</f>
        <v>#N/A</v>
      </c>
      <c r="F24" s="145" t="e">
        <f>VLOOKUP(C24,quide!$A$1:M1016,21,0)</f>
        <v>#N/A</v>
      </c>
      <c r="G24" s="146" t="e">
        <f>VLOOKUP(C24,quide!$A$1:M1016,22,0)</f>
        <v>#N/A</v>
      </c>
      <c r="H24" s="36">
        <f>SUMIF(ishod_substance!G:G,norm!B24,ishod_substance!I:I)</f>
        <v>0</v>
      </c>
    </row>
    <row r="25" spans="1:8" x14ac:dyDescent="0.25">
      <c r="A25">
        <v>18</v>
      </c>
      <c r="B25">
        <f>IFERROR(IF(ISBLANK(A25),0,IF(AND(ISERROR(VLOOKUP(VLOOKUP(A25,ishod_substance!A:G,7,0),$B$6:B24,1,0))=TRUE,VLOOKUP(norm!A25,'tbl2'!A:B,2,0)=1),VLOOKUP(A25,ishod_substance!A:G,7,0),0)),0)</f>
        <v>0</v>
      </c>
      <c r="C25" s="174">
        <f t="shared" si="0"/>
        <v>0</v>
      </c>
      <c r="D25" s="173" t="e">
        <f>VLOOKUP(C25,quide!$A$1:J1017,2,0)</f>
        <v>#N/A</v>
      </c>
      <c r="E25" s="145" t="e">
        <f>VLOOKUP(C25,quide!$A$1:J1017,7,0)</f>
        <v>#N/A</v>
      </c>
      <c r="F25" s="145" t="e">
        <f>VLOOKUP(C25,quide!$A$1:M1017,21,0)</f>
        <v>#N/A</v>
      </c>
      <c r="G25" s="173" t="e">
        <f>VLOOKUP(C25,quide!$A$1:M1017,22,0)</f>
        <v>#N/A</v>
      </c>
      <c r="H25" s="36">
        <f>SUMIF(ishod_substance!G:G,norm!B25,ishod_substance!I:I)</f>
        <v>0</v>
      </c>
    </row>
    <row r="26" spans="1:8" x14ac:dyDescent="0.25">
      <c r="A26">
        <v>19</v>
      </c>
      <c r="B26">
        <f>IFERROR(IF(ISBLANK(A26),0,IF(AND(ISERROR(VLOOKUP(VLOOKUP(A26,ishod_substance!A:G,7,0),$B$6:B25,1,0))=TRUE,VLOOKUP(norm!A26,'tbl2'!A:B,2,0)=1),VLOOKUP(A26,ishod_substance!A:G,7,0),0)),0)</f>
        <v>0</v>
      </c>
      <c r="C26" s="76">
        <f t="shared" si="0"/>
        <v>0</v>
      </c>
      <c r="D26" s="145" t="e">
        <f>VLOOKUP(C26,quide!$A$1:J1018,2,0)</f>
        <v>#N/A</v>
      </c>
      <c r="E26" s="145" t="e">
        <f>VLOOKUP(C26,quide!$A$1:J1018,7,0)</f>
        <v>#N/A</v>
      </c>
      <c r="F26" s="145" t="e">
        <f>VLOOKUP(C26,quide!$A$1:M1018,21,0)</f>
        <v>#N/A</v>
      </c>
      <c r="G26" s="145" t="e">
        <f>VLOOKUP(C26,quide!$A$1:M1018,22,0)</f>
        <v>#N/A</v>
      </c>
      <c r="H26" s="145">
        <f>SUMIF(ishod_substance!G:G,norm!B26,ishod_substance!I:I)</f>
        <v>0</v>
      </c>
    </row>
    <row r="27" spans="1:8" x14ac:dyDescent="0.25">
      <c r="A27">
        <v>20</v>
      </c>
      <c r="B27">
        <f>IFERROR(IF(ISBLANK(A27),0,IF(AND(ISERROR(VLOOKUP(VLOOKUP(A27,ishod_substance!A:G,7,0),$B$6:B26,1,0))=TRUE,VLOOKUP(norm!A27,'tbl2'!A:B,2,0)=1),VLOOKUP(A27,ishod_substance!A:G,7,0),0)),0)</f>
        <v>0</v>
      </c>
      <c r="C27" s="76">
        <f t="shared" si="0"/>
        <v>0</v>
      </c>
      <c r="D27" s="145" t="e">
        <f>VLOOKUP(C27,quide!$A$1:J1019,2,0)</f>
        <v>#N/A</v>
      </c>
      <c r="E27" s="145" t="e">
        <f>VLOOKUP(C27,quide!$A$1:J1019,7,0)</f>
        <v>#N/A</v>
      </c>
      <c r="F27" s="145" t="e">
        <f>VLOOKUP(C27,quide!$A$1:M1019,21,0)</f>
        <v>#N/A</v>
      </c>
      <c r="G27" s="145" t="e">
        <f>VLOOKUP(C27,quide!$A$1:M1019,22,0)</f>
        <v>#N/A</v>
      </c>
      <c r="H27" s="145">
        <f>SUMIF(ishod_substance!G:G,norm!B27,ishod_substance!I:I)</f>
        <v>0</v>
      </c>
    </row>
    <row r="28" spans="1:8" x14ac:dyDescent="0.25">
      <c r="A28">
        <v>21</v>
      </c>
      <c r="B28">
        <f>IFERROR(IF(ISBLANK(A28),0,IF(AND(ISERROR(VLOOKUP(VLOOKUP(A28,ishod_substance!A:G,7,0),$B$6:B27,1,0))=TRUE,VLOOKUP(norm!A28,'tbl2'!A:B,2,0)=1),VLOOKUP(A28,ishod_substance!A:G,7,0),0)),0)</f>
        <v>0</v>
      </c>
      <c r="C28" s="174">
        <f t="shared" si="0"/>
        <v>0</v>
      </c>
      <c r="D28" s="173" t="e">
        <f>VLOOKUP(C28,quide!$A$1:J1020,2,0)</f>
        <v>#N/A</v>
      </c>
      <c r="E28" s="145" t="e">
        <f>VLOOKUP(C28,quide!$A$1:J1020,7,0)</f>
        <v>#N/A</v>
      </c>
      <c r="F28" s="145" t="e">
        <f>VLOOKUP(C28,quide!$A$1:M1020,21,0)</f>
        <v>#N/A</v>
      </c>
      <c r="G28" s="146" t="e">
        <f>VLOOKUP(C28,quide!$A$1:M1020,22,0)</f>
        <v>#N/A</v>
      </c>
      <c r="H28" s="36">
        <f>SUMIF(ishod_substance!G:G,norm!B28,ishod_substance!I:I)</f>
        <v>0</v>
      </c>
    </row>
    <row r="29" spans="1:8" x14ac:dyDescent="0.25">
      <c r="A29">
        <v>22</v>
      </c>
      <c r="B29">
        <f>IFERROR(IF(ISBLANK(A29),0,IF(AND(ISERROR(VLOOKUP(VLOOKUP(A29,ishod_substance!A:G,7,0),$B$6:B28,1,0))=TRUE,VLOOKUP(norm!A29,'tbl2'!A:B,2,0)=1),VLOOKUP(A29,ishod_substance!A:G,7,0),0)),0)</f>
        <v>0</v>
      </c>
      <c r="C29" s="174">
        <f t="shared" si="0"/>
        <v>0</v>
      </c>
      <c r="D29" s="146" t="e">
        <f>VLOOKUP(C29,quide!$A$1:J1021,2,0)</f>
        <v>#N/A</v>
      </c>
      <c r="E29" s="145" t="e">
        <f>VLOOKUP(C29,quide!$A$1:J1021,7,0)</f>
        <v>#N/A</v>
      </c>
      <c r="F29" s="145" t="e">
        <f>VLOOKUP(C29,quide!$A$1:M1021,21,0)</f>
        <v>#N/A</v>
      </c>
      <c r="G29" s="146" t="e">
        <f>VLOOKUP(C29,quide!$A$1:M1021,22,0)</f>
        <v>#N/A</v>
      </c>
      <c r="H29" s="36">
        <f>SUMIF(ishod_substance!G:G,norm!B29,ishod_substance!I:I)</f>
        <v>0</v>
      </c>
    </row>
    <row r="30" spans="1:8" x14ac:dyDescent="0.25">
      <c r="A30">
        <v>23</v>
      </c>
      <c r="B30">
        <f>IFERROR(IF(ISBLANK(A30),0,IF(AND(ISERROR(VLOOKUP(VLOOKUP(A30,ishod_substance!A:G,7,0),$B$6:B29,1,0))=TRUE,VLOOKUP(norm!A30,'tbl2'!A:B,2,0)=1),VLOOKUP(A30,ishod_substance!A:G,7,0),0)),0)</f>
        <v>0</v>
      </c>
      <c r="C30" s="76">
        <f t="shared" si="0"/>
        <v>0</v>
      </c>
      <c r="D30" s="145" t="e">
        <f>VLOOKUP(C30,quide!$A$1:J1022,2,0)</f>
        <v>#N/A</v>
      </c>
      <c r="E30" s="145" t="e">
        <f>VLOOKUP(C30,quide!$A$1:J1022,7,0)</f>
        <v>#N/A</v>
      </c>
      <c r="F30" s="145" t="e">
        <f>VLOOKUP(C30,quide!$A$1:M1022,21,0)</f>
        <v>#N/A</v>
      </c>
      <c r="G30" s="145" t="e">
        <f>VLOOKUP(C30,quide!$A$1:M1022,22,0)</f>
        <v>#N/A</v>
      </c>
      <c r="H30" s="145">
        <f>SUMIF(ishod_substance!G:G,norm!B30,ishod_substance!I:I)</f>
        <v>0</v>
      </c>
    </row>
    <row r="31" spans="1:8" x14ac:dyDescent="0.25">
      <c r="A31">
        <v>24</v>
      </c>
      <c r="B31">
        <f>IFERROR(IF(ISBLANK(A31),0,IF(AND(ISERROR(VLOOKUP(VLOOKUP(A31,ishod_substance!A:G,7,0),$B$6:B30,1,0))=TRUE,VLOOKUP(norm!A31,'tbl2'!A:B,2,0)=1),VLOOKUP(A31,ishod_substance!A:G,7,0),0)),0)</f>
        <v>0</v>
      </c>
      <c r="C31" s="76">
        <f t="shared" si="0"/>
        <v>0</v>
      </c>
      <c r="D31" s="145" t="e">
        <f>VLOOKUP(C31,quide!$A$1:J1023,2,0)</f>
        <v>#N/A</v>
      </c>
      <c r="E31" s="145" t="e">
        <f>VLOOKUP(C31,quide!$A$1:J1023,7,0)</f>
        <v>#N/A</v>
      </c>
      <c r="F31" s="145" t="e">
        <f>VLOOKUP(C31,quide!$A$1:M1023,21,0)</f>
        <v>#N/A</v>
      </c>
      <c r="G31" s="145" t="e">
        <f>VLOOKUP(C31,quide!$A$1:M1023,22,0)</f>
        <v>#N/A</v>
      </c>
      <c r="H31" s="145">
        <f>SUMIF(ishod_substance!G:G,norm!B31,ishod_substance!I:I)</f>
        <v>0</v>
      </c>
    </row>
    <row r="32" spans="1:8" x14ac:dyDescent="0.25">
      <c r="A32">
        <v>25</v>
      </c>
      <c r="B32">
        <f>IFERROR(IF(ISBLANK(A32),0,IF(AND(ISERROR(VLOOKUP(VLOOKUP(A32,ishod_substance!A:G,7,0),$B$6:B31,1,0))=TRUE,VLOOKUP(norm!A32,'tbl2'!A:B,2,0)=1),VLOOKUP(A32,ishod_substance!A:G,7,0),0)),0)</f>
        <v>0</v>
      </c>
      <c r="C32" s="76">
        <f t="shared" si="0"/>
        <v>0</v>
      </c>
      <c r="D32" s="145" t="e">
        <f>VLOOKUP(C32,quide!$A$1:J1024,2,0)</f>
        <v>#N/A</v>
      </c>
      <c r="E32" s="145" t="e">
        <f>VLOOKUP(C32,quide!$A$1:J1024,7,0)</f>
        <v>#N/A</v>
      </c>
      <c r="F32" s="145" t="e">
        <f>VLOOKUP(C32,quide!$A$1:M1024,21,0)</f>
        <v>#N/A</v>
      </c>
      <c r="G32" s="145" t="e">
        <f>VLOOKUP(C32,quide!$A$1:M1024,22,0)</f>
        <v>#N/A</v>
      </c>
      <c r="H32" s="145">
        <f>SUMIF(ishod_substance!G:G,norm!B32,ishod_substance!I:I)</f>
        <v>0</v>
      </c>
    </row>
    <row r="33" spans="1:8" x14ac:dyDescent="0.25">
      <c r="A33">
        <v>26</v>
      </c>
      <c r="B33">
        <f>IFERROR(IF(ISBLANK(A33),0,IF(AND(ISERROR(VLOOKUP(VLOOKUP(A33,ishod_substance!A:G,7,0),$B$6:B32,1,0))=TRUE,VLOOKUP(norm!A33,'tbl2'!A:B,2,0)=1),VLOOKUP(A33,ishod_substance!A:G,7,0),0)),0)</f>
        <v>0</v>
      </c>
      <c r="C33" s="76">
        <f t="shared" si="0"/>
        <v>0</v>
      </c>
      <c r="D33" s="145" t="e">
        <f>VLOOKUP(C33,quide!$A$1:J1025,2,0)</f>
        <v>#N/A</v>
      </c>
      <c r="E33" s="145" t="e">
        <f>VLOOKUP(C33,quide!$A$1:J1025,7,0)</f>
        <v>#N/A</v>
      </c>
      <c r="F33" s="145" t="e">
        <f>VLOOKUP(C33,quide!$A$1:M1025,21,0)</f>
        <v>#N/A</v>
      </c>
      <c r="G33" s="145" t="e">
        <f>VLOOKUP(C33,quide!$A$1:M1025,22,0)</f>
        <v>#N/A</v>
      </c>
      <c r="H33" s="145">
        <f>SUMIF(ishod_substance!G:G,norm!B33,ishod_substance!I:I)</f>
        <v>0</v>
      </c>
    </row>
    <row r="34" spans="1:8" x14ac:dyDescent="0.25">
      <c r="A34">
        <v>27</v>
      </c>
      <c r="B34">
        <f>IFERROR(IF(ISBLANK(A34),0,IF(AND(ISERROR(VLOOKUP(VLOOKUP(A34,ishod_substance!A:G,7,0),$B$6:B33,1,0))=TRUE,VLOOKUP(norm!A34,'tbl2'!A:B,2,0)=1),VLOOKUP(A34,ishod_substance!A:G,7,0),0)),0)</f>
        <v>0</v>
      </c>
      <c r="C34" s="76">
        <f t="shared" si="0"/>
        <v>0</v>
      </c>
      <c r="D34" s="145" t="e">
        <f>VLOOKUP(C34,quide!$A$1:J1026,2,0)</f>
        <v>#N/A</v>
      </c>
      <c r="E34" s="145" t="e">
        <f>VLOOKUP(C34,quide!$A$1:J1026,7,0)</f>
        <v>#N/A</v>
      </c>
      <c r="F34" s="145" t="e">
        <f>VLOOKUP(C34,quide!$A$1:M1026,21,0)</f>
        <v>#N/A</v>
      </c>
      <c r="G34" s="145" t="e">
        <f>VLOOKUP(C34,quide!$A$1:M1026,22,0)</f>
        <v>#N/A</v>
      </c>
      <c r="H34" s="145">
        <f>SUMIF(ishod_substance!G:G,norm!B34,ishod_substance!I:I)</f>
        <v>0</v>
      </c>
    </row>
    <row r="35" spans="1:8" x14ac:dyDescent="0.25">
      <c r="A35">
        <v>28</v>
      </c>
      <c r="B35">
        <f>IFERROR(IF(ISBLANK(A35),0,IF(AND(ISERROR(VLOOKUP(VLOOKUP(A35,ishod_substance!A:G,7,0),$B$6:B34,1,0))=TRUE,VLOOKUP(norm!A35,'tbl2'!A:B,2,0)=1),VLOOKUP(A35,ishod_substance!A:G,7,0),0)),0)</f>
        <v>0</v>
      </c>
      <c r="C35" s="76">
        <f t="shared" si="0"/>
        <v>0</v>
      </c>
      <c r="D35" s="145" t="e">
        <f>VLOOKUP(C35,quide!$A$1:J1027,2,0)</f>
        <v>#N/A</v>
      </c>
      <c r="E35" s="145" t="e">
        <f>VLOOKUP(C35,quide!$A$1:J1027,7,0)</f>
        <v>#N/A</v>
      </c>
      <c r="F35" s="145" t="e">
        <f>VLOOKUP(C35,quide!$A$1:M1027,21,0)</f>
        <v>#N/A</v>
      </c>
      <c r="G35" s="145" t="e">
        <f>VLOOKUP(C35,quide!$A$1:M1027,22,0)</f>
        <v>#N/A</v>
      </c>
      <c r="H35" s="145">
        <f>SUMIF(ishod_substance!G:G,norm!B35,ishod_substance!I:I)</f>
        <v>0</v>
      </c>
    </row>
    <row r="36" spans="1:8" x14ac:dyDescent="0.25">
      <c r="A36">
        <v>29</v>
      </c>
      <c r="B36">
        <f>IFERROR(IF(ISBLANK(A36),0,IF(AND(ISERROR(VLOOKUP(VLOOKUP(A36,ishod_substance!A:G,7,0),$B$6:B35,1,0))=TRUE,VLOOKUP(norm!A36,'tbl2'!A:B,2,0)=1),VLOOKUP(A36,ishod_substance!A:G,7,0),0)),0)</f>
        <v>0</v>
      </c>
      <c r="C36" s="76">
        <f t="shared" si="0"/>
        <v>0</v>
      </c>
      <c r="D36" s="145" t="e">
        <f>VLOOKUP(C36,quide!$A$1:J1028,2,0)</f>
        <v>#N/A</v>
      </c>
      <c r="E36" s="145" t="e">
        <f>VLOOKUP(C36,quide!$A$1:J1028,7,0)</f>
        <v>#N/A</v>
      </c>
      <c r="F36" s="145" t="e">
        <f>VLOOKUP(C36,quide!$A$1:M1028,21,0)</f>
        <v>#N/A</v>
      </c>
      <c r="G36" s="145" t="e">
        <f>VLOOKUP(C36,quide!$A$1:M1028,22,0)</f>
        <v>#N/A</v>
      </c>
      <c r="H36" s="145">
        <f>SUMIF(ishod_substance!G:G,norm!B36,ishod_substance!I:I)</f>
        <v>0</v>
      </c>
    </row>
    <row r="37" spans="1:8" x14ac:dyDescent="0.25">
      <c r="A37">
        <v>30</v>
      </c>
      <c r="B37">
        <f>IFERROR(IF(ISBLANK(A37),0,IF(AND(ISERROR(VLOOKUP(VLOOKUP(A37,ishod_substance!A:G,7,0),$B$6:B36,1,0))=TRUE,VLOOKUP(norm!A37,'tbl2'!A:B,2,0)=1),VLOOKUP(A37,ishod_substance!A:G,7,0),0)),0)</f>
        <v>0</v>
      </c>
      <c r="C37" s="76">
        <f t="shared" si="0"/>
        <v>0</v>
      </c>
      <c r="D37" s="145" t="e">
        <f>VLOOKUP(C37,quide!$A$1:J1029,2,0)</f>
        <v>#N/A</v>
      </c>
      <c r="E37" s="145" t="e">
        <f>VLOOKUP(C37,quide!$A$1:J1029,7,0)</f>
        <v>#N/A</v>
      </c>
      <c r="F37" s="145" t="e">
        <f>VLOOKUP(C37,quide!$A$1:M1029,21,0)</f>
        <v>#N/A</v>
      </c>
      <c r="G37" s="145" t="e">
        <f>VLOOKUP(C37,quide!$A$1:M1029,22,0)</f>
        <v>#N/A</v>
      </c>
      <c r="H37" s="145">
        <f>SUMIF(ishod_substance!G:G,norm!B37,ishod_substance!I:I)</f>
        <v>0</v>
      </c>
    </row>
    <row r="38" spans="1:8" x14ac:dyDescent="0.25">
      <c r="A38">
        <v>31</v>
      </c>
      <c r="B38">
        <f>IFERROR(IF(ISBLANK(A38),0,IF(AND(ISERROR(VLOOKUP(VLOOKUP(A38,ishod_substance!A:G,7,0),$B$6:B37,1,0))=TRUE,VLOOKUP(norm!A38,'tbl2'!A:B,2,0)=1),VLOOKUP(A38,ishod_substance!A:G,7,0),0)),0)</f>
        <v>0</v>
      </c>
      <c r="C38" s="76">
        <f t="shared" si="0"/>
        <v>0</v>
      </c>
      <c r="D38" s="145" t="e">
        <f>VLOOKUP(C38,quide!$A$1:J1030,2,0)</f>
        <v>#N/A</v>
      </c>
      <c r="E38" s="145" t="e">
        <f>VLOOKUP(C38,quide!$A$1:J1030,7,0)</f>
        <v>#N/A</v>
      </c>
      <c r="F38" s="145" t="e">
        <f>VLOOKUP(C38,quide!$A$1:M1030,21,0)</f>
        <v>#N/A</v>
      </c>
      <c r="G38" s="145" t="e">
        <f>VLOOKUP(C38,quide!$A$1:M1030,22,0)</f>
        <v>#N/A</v>
      </c>
      <c r="H38" s="145">
        <f>SUMIF(ishod_substance!G:G,norm!B38,ishod_substance!I:I)</f>
        <v>0</v>
      </c>
    </row>
    <row r="39" spans="1:8" x14ac:dyDescent="0.25">
      <c r="A39">
        <v>32</v>
      </c>
      <c r="B39">
        <f>IFERROR(IF(ISBLANK(A39),0,IF(AND(ISERROR(VLOOKUP(VLOOKUP(A39,ishod_substance!A:G,7,0),$B$6:B38,1,0))=TRUE,VLOOKUP(norm!A39,'tbl2'!A:B,2,0)=1),VLOOKUP(A39,ishod_substance!A:G,7,0),0)),0)</f>
        <v>0</v>
      </c>
      <c r="C39" s="76">
        <f t="shared" si="0"/>
        <v>0</v>
      </c>
      <c r="D39" s="145" t="e">
        <f>VLOOKUP(C39,quide!$A$1:J1031,2,0)</f>
        <v>#N/A</v>
      </c>
      <c r="E39" s="145" t="e">
        <f>VLOOKUP(C39,quide!$A$1:J1031,7,0)</f>
        <v>#N/A</v>
      </c>
      <c r="F39" s="241" t="e">
        <f>VLOOKUP(C39,quide!$A$1:M1031,21,0)</f>
        <v>#N/A</v>
      </c>
      <c r="G39" s="241" t="e">
        <f>VLOOKUP(C39,quide!$A$1:M1031,22,0)</f>
        <v>#N/A</v>
      </c>
      <c r="H39" s="241">
        <f>SUMIF(ishod_substance!G:G,norm!B39,ishod_substance!I:I)</f>
        <v>0</v>
      </c>
    </row>
    <row r="40" spans="1:8" x14ac:dyDescent="0.25">
      <c r="A40">
        <v>33</v>
      </c>
      <c r="B40">
        <f>IFERROR(IF(ISBLANK(A40),0,IF(AND(ISERROR(VLOOKUP(VLOOKUP(A40,ishod_substance!A:G,7,0),$B$6:B39,1,0))=TRUE,VLOOKUP(norm!A40,'tbl2'!A:B,2,0)=1),VLOOKUP(A40,ishod_substance!A:G,7,0),0)),0)</f>
        <v>0</v>
      </c>
      <c r="C40" s="76">
        <f t="shared" si="0"/>
        <v>0</v>
      </c>
      <c r="D40" s="145" t="e">
        <f>VLOOKUP(C40,quide!$A$1:J1032,2,0)</f>
        <v>#N/A</v>
      </c>
      <c r="E40" s="145" t="e">
        <f>VLOOKUP(C40,quide!$A$1:J1032,7,0)</f>
        <v>#N/A</v>
      </c>
      <c r="F40" s="145" t="e">
        <f>VLOOKUP(C40,quide!$A$1:M1032,21,0)</f>
        <v>#N/A</v>
      </c>
      <c r="G40" s="145" t="e">
        <f>VLOOKUP(C40,quide!$A$1:M1032,22,0)</f>
        <v>#N/A</v>
      </c>
      <c r="H40" s="145">
        <f>SUMIF(ishod_substance!G:G,norm!B40,ishod_substance!I:I)</f>
        <v>0</v>
      </c>
    </row>
    <row r="41" spans="1:8" x14ac:dyDescent="0.25">
      <c r="A41">
        <v>34</v>
      </c>
      <c r="B41">
        <f>IFERROR(IF(ISBLANK(A41),0,IF(AND(ISERROR(VLOOKUP(VLOOKUP(A41,ishod_substance!A:G,7,0),$B$6:B40,1,0))=TRUE,VLOOKUP(norm!A41,'tbl2'!A:B,2,0)=1),VLOOKUP(A41,ishod_substance!A:G,7,0),0)),0)</f>
        <v>0</v>
      </c>
      <c r="C41" s="76">
        <f t="shared" si="0"/>
        <v>0</v>
      </c>
      <c r="D41" s="145" t="e">
        <f>VLOOKUP(C41,quide!$A$1:J1033,2,0)</f>
        <v>#N/A</v>
      </c>
      <c r="E41" s="145" t="e">
        <f>VLOOKUP(C41,quide!$A$1:J1033,7,0)</f>
        <v>#N/A</v>
      </c>
      <c r="F41" s="145" t="e">
        <f>VLOOKUP(C41,quide!$A$1:M1033,21,0)</f>
        <v>#N/A</v>
      </c>
      <c r="G41" s="145" t="e">
        <f>VLOOKUP(C41,quide!$A$1:M1033,22,0)</f>
        <v>#N/A</v>
      </c>
      <c r="H41" s="145">
        <f>SUMIF(ishod_substance!G:G,norm!B41,ishod_substance!I:I)</f>
        <v>0</v>
      </c>
    </row>
    <row r="42" spans="1:8" x14ac:dyDescent="0.25">
      <c r="A42">
        <v>35</v>
      </c>
      <c r="B42">
        <f>IFERROR(IF(ISBLANK(A42),0,IF(AND(ISERROR(VLOOKUP(VLOOKUP(A42,ishod_substance!A:G,7,0),$B$6:B41,1,0))=TRUE,VLOOKUP(norm!A42,'tbl2'!A:B,2,0)=1),VLOOKUP(A42,ishod_substance!A:G,7,0),0)),0)</f>
        <v>703</v>
      </c>
      <c r="C42" s="76">
        <f t="shared" si="0"/>
        <v>703</v>
      </c>
      <c r="D42" s="145" t="str">
        <f>VLOOKUP(C42,quide!$A$1:J1034,2,0)</f>
        <v>Бенз/а/пирен</v>
      </c>
      <c r="E42" s="145">
        <f>VLOOKUP(C42,quide!$A$1:J1034,7,0)</f>
        <v>1</v>
      </c>
      <c r="F42" s="145" t="e">
        <f>VLOOKUP(C42,quide!$A$1:M1034,21,0)</f>
        <v>#REF!</v>
      </c>
      <c r="G42" s="145" t="e">
        <f>VLOOKUP(C42,quide!$A$1:M1034,22,0)</f>
        <v>#REF!</v>
      </c>
      <c r="H42" s="145">
        <f>SUMIF(ishod_substance!G:G,norm!B42,ishod_substance!I:I)</f>
        <v>1.4839170474857145E-6</v>
      </c>
    </row>
    <row r="43" spans="1:8" x14ac:dyDescent="0.25">
      <c r="A43">
        <v>36</v>
      </c>
      <c r="B43">
        <f>IFERROR(IF(ISBLANK(A43),0,IF(AND(ISERROR(VLOOKUP(VLOOKUP(A43,ishod_substance!A:G,7,0),$B$6:B42,1,0))=TRUE,VLOOKUP(norm!A43,'tbl2'!A:B,2,0)=1),VLOOKUP(A43,ishod_substance!A:G,7,0),0)),0)</f>
        <v>0</v>
      </c>
      <c r="C43" s="76">
        <f t="shared" si="0"/>
        <v>0</v>
      </c>
      <c r="D43" s="145" t="e">
        <f>VLOOKUP(C43,quide!$A$1:J1035,2,0)</f>
        <v>#N/A</v>
      </c>
      <c r="E43" s="145" t="e">
        <f>VLOOKUP(C43,quide!$A$1:J1035,7,0)</f>
        <v>#N/A</v>
      </c>
      <c r="F43" s="145" t="e">
        <f>VLOOKUP(C43,quide!$A$1:M1035,21,0)</f>
        <v>#N/A</v>
      </c>
      <c r="G43" s="145" t="e">
        <f>VLOOKUP(C43,quide!$A$1:M1035,22,0)</f>
        <v>#N/A</v>
      </c>
      <c r="H43" s="145">
        <f>SUMIF(ishod_substance!G:G,norm!B43,ishod_substance!I:I)</f>
        <v>0</v>
      </c>
    </row>
    <row r="44" spans="1:8" x14ac:dyDescent="0.25">
      <c r="A44">
        <v>37</v>
      </c>
      <c r="B44">
        <f>IFERROR(IF(ISBLANK(A44),0,IF(AND(ISERROR(VLOOKUP(VLOOKUP(A44,ishod_substance!A:G,7,0),$B$6:B43,1,0))=TRUE,VLOOKUP(norm!A44,'tbl2'!A:B,2,0)=1),VLOOKUP(A44,ishod_substance!A:G,7,0),0)),0)</f>
        <v>0</v>
      </c>
      <c r="C44" s="76">
        <f t="shared" si="0"/>
        <v>0</v>
      </c>
      <c r="D44" s="145" t="e">
        <f>VLOOKUP(C44,quide!$A$1:J1036,2,0)</f>
        <v>#N/A</v>
      </c>
      <c r="E44" s="145" t="e">
        <f>VLOOKUP(C44,quide!$A$1:J1036,7,0)</f>
        <v>#N/A</v>
      </c>
      <c r="F44" s="145" t="e">
        <f>VLOOKUP(C44,quide!$A$1:M1036,21,0)</f>
        <v>#N/A</v>
      </c>
      <c r="G44" s="145" t="e">
        <f>VLOOKUP(C44,quide!$A$1:M1036,22,0)</f>
        <v>#N/A</v>
      </c>
      <c r="H44" s="145">
        <f>SUMIF(ishod_substance!G:G,norm!B44,ishod_substance!I:I)</f>
        <v>0</v>
      </c>
    </row>
    <row r="45" spans="1:8" x14ac:dyDescent="0.25">
      <c r="A45">
        <v>38</v>
      </c>
      <c r="B45">
        <f>IFERROR(IF(ISBLANK(A45),0,IF(AND(ISERROR(VLOOKUP(VLOOKUP(A45,ishod_substance!A:G,7,0),$B$6:B44,1,0))=TRUE,VLOOKUP(norm!A45,'tbl2'!A:B,2,0)=1),VLOOKUP(A45,ishod_substance!A:G,7,0),0)),0)</f>
        <v>0</v>
      </c>
      <c r="C45" s="76">
        <f t="shared" si="0"/>
        <v>0</v>
      </c>
      <c r="D45" s="145" t="e">
        <f>VLOOKUP(C45,quide!$A$1:J1037,2,0)</f>
        <v>#N/A</v>
      </c>
      <c r="E45" s="145" t="e">
        <f>VLOOKUP(C45,quide!$A$1:J1037,7,0)</f>
        <v>#N/A</v>
      </c>
      <c r="F45" s="145" t="e">
        <f>VLOOKUP(C45,quide!$A$1:M1037,21,0)</f>
        <v>#N/A</v>
      </c>
      <c r="G45" s="145" t="e">
        <f>VLOOKUP(C45,quide!$A$1:M1037,22,0)</f>
        <v>#N/A</v>
      </c>
      <c r="H45" s="145">
        <f>SUMIF(ishod_substance!G:G,norm!B45,ishod_substance!I:I)</f>
        <v>0</v>
      </c>
    </row>
    <row r="46" spans="1:8" x14ac:dyDescent="0.25">
      <c r="A46">
        <v>39</v>
      </c>
      <c r="B46">
        <f>IFERROR(IF(ISBLANK(A46),0,IF(AND(ISERROR(VLOOKUP(VLOOKUP(A46,ishod_substance!A:G,7,0),$B$6:B45,1,0))=TRUE,VLOOKUP(norm!A46,'tbl2'!A:B,2,0)=1),VLOOKUP(A46,ishod_substance!A:G,7,0),0)),0)</f>
        <v>0</v>
      </c>
      <c r="C46" s="76">
        <f t="shared" si="0"/>
        <v>0</v>
      </c>
      <c r="D46" s="145" t="e">
        <f>VLOOKUP(C46,quide!$A$1:J1038,2,0)</f>
        <v>#N/A</v>
      </c>
      <c r="E46" s="145" t="e">
        <f>VLOOKUP(C46,quide!$A$1:J1038,7,0)</f>
        <v>#N/A</v>
      </c>
      <c r="F46" s="145" t="e">
        <f>VLOOKUP(C46,quide!$A$1:M1038,21,0)</f>
        <v>#N/A</v>
      </c>
      <c r="G46" s="145" t="e">
        <f>VLOOKUP(C46,quide!$A$1:M1038,22,0)</f>
        <v>#N/A</v>
      </c>
      <c r="H46" s="145">
        <f>SUMIF(ishod_substance!G:G,norm!B46,ishod_substance!I:I)</f>
        <v>0</v>
      </c>
    </row>
    <row r="47" spans="1:8" x14ac:dyDescent="0.25">
      <c r="A47">
        <v>40</v>
      </c>
      <c r="B47">
        <f>IFERROR(IF(ISBLANK(A47),0,IF(AND(ISERROR(VLOOKUP(VLOOKUP(A47,ishod_substance!A:G,7,0),$B$6:B46,1,0))=TRUE,VLOOKUP(norm!A47,'tbl2'!A:B,2,0)=1),VLOOKUP(A47,ishod_substance!A:G,7,0),0)),0)</f>
        <v>0</v>
      </c>
      <c r="C47" s="76">
        <f t="shared" si="0"/>
        <v>0</v>
      </c>
      <c r="D47" s="145" t="e">
        <f>VLOOKUP(C47,quide!$A$1:J1039,2,0)</f>
        <v>#N/A</v>
      </c>
      <c r="E47" s="145" t="e">
        <f>VLOOKUP(C47,quide!$A$1:J1039,7,0)</f>
        <v>#N/A</v>
      </c>
      <c r="F47" s="145" t="e">
        <f>VLOOKUP(C47,quide!$A$1:M1039,21,0)</f>
        <v>#N/A</v>
      </c>
      <c r="G47" s="145" t="e">
        <f>VLOOKUP(C47,quide!$A$1:M1039,22,0)</f>
        <v>#N/A</v>
      </c>
      <c r="H47" s="145">
        <f>SUMIF(ishod_substance!G:G,norm!B47,ishod_substance!I:I)</f>
        <v>0</v>
      </c>
    </row>
    <row r="48" spans="1:8" x14ac:dyDescent="0.25">
      <c r="A48">
        <v>41</v>
      </c>
      <c r="B48">
        <f>IFERROR(IF(ISBLANK(A48),0,IF(AND(ISERROR(VLOOKUP(VLOOKUP(A48,ishod_substance!A:G,7,0),$B$6:B47,1,0))=TRUE,VLOOKUP(norm!A48,'tbl2'!A:B,2,0)=1),VLOOKUP(A48,ishod_substance!A:G,7,0),0)),0)</f>
        <v>0</v>
      </c>
      <c r="C48" s="76">
        <f t="shared" si="0"/>
        <v>0</v>
      </c>
      <c r="D48" s="145" t="e">
        <f>VLOOKUP(C48,quide!$A$1:J1040,2,0)</f>
        <v>#N/A</v>
      </c>
      <c r="E48" s="145" t="e">
        <f>VLOOKUP(C48,quide!$A$1:J1040,7,0)</f>
        <v>#N/A</v>
      </c>
      <c r="F48" s="145" t="e">
        <f>VLOOKUP(C48,quide!$A$1:M1040,21,0)</f>
        <v>#N/A</v>
      </c>
      <c r="G48" s="145" t="e">
        <f>VLOOKUP(C48,quide!$A$1:M1040,22,0)</f>
        <v>#N/A</v>
      </c>
      <c r="H48" s="145">
        <f>SUMIF(ishod_substance!G:G,norm!B48,ishod_substance!I:I)</f>
        <v>0</v>
      </c>
    </row>
    <row r="49" spans="1:15" x14ac:dyDescent="0.25">
      <c r="A49">
        <v>42</v>
      </c>
      <c r="B49">
        <f>IFERROR(IF(ISBLANK(A49),0,IF(AND(ISERROR(VLOOKUP(VLOOKUP(A49,ishod_substance!A:G,7,0),$B$6:B48,1,0))=TRUE,VLOOKUP(norm!A49,'tbl2'!A:B,2,0)=1),VLOOKUP(A49,ishod_substance!A:G,7,0),0)),0)</f>
        <v>0</v>
      </c>
      <c r="C49" s="76">
        <f t="shared" si="0"/>
        <v>0</v>
      </c>
      <c r="D49" s="145" t="e">
        <f>VLOOKUP(C49,quide!$A$1:J1041,2,0)</f>
        <v>#N/A</v>
      </c>
      <c r="E49" s="145" t="e">
        <f>VLOOKUP(C49,quide!$A$1:J1041,7,0)</f>
        <v>#N/A</v>
      </c>
      <c r="F49" s="145" t="e">
        <f>VLOOKUP(C49,quide!$A$1:M1041,21,0)</f>
        <v>#N/A</v>
      </c>
      <c r="G49" s="145" t="e">
        <f>VLOOKUP(C49,quide!$A$1:M1041,22,0)</f>
        <v>#N/A</v>
      </c>
      <c r="H49" s="145">
        <f>SUMIF(ishod_substance!G:G,norm!B49,ishod_substance!I:I)</f>
        <v>0</v>
      </c>
    </row>
    <row r="50" spans="1:15" x14ac:dyDescent="0.25">
      <c r="A50">
        <v>43</v>
      </c>
      <c r="B50">
        <f>IFERROR(IF(ISBLANK(A50),0,IF(AND(ISERROR(VLOOKUP(VLOOKUP(A50,ishod_substance!A:G,7,0),$B$6:B49,1,0))=TRUE,VLOOKUP(norm!A50,'tbl2'!A:B,2,0)=1),VLOOKUP(A50,ishod_substance!A:G,7,0),0)),0)</f>
        <v>0</v>
      </c>
      <c r="C50" s="76">
        <f t="shared" si="0"/>
        <v>0</v>
      </c>
      <c r="D50" s="145" t="e">
        <f>VLOOKUP(C50,quide!$A$1:J1042,2,0)</f>
        <v>#N/A</v>
      </c>
      <c r="E50" s="145" t="e">
        <f>VLOOKUP(C50,quide!$A$1:J1042,7,0)</f>
        <v>#N/A</v>
      </c>
      <c r="F50" s="145" t="e">
        <f>VLOOKUP(C50,quide!$A$1:M1042,21,0)</f>
        <v>#N/A</v>
      </c>
      <c r="G50" s="145" t="e">
        <f>VLOOKUP(C50,quide!$A$1:M1042,22,0)</f>
        <v>#N/A</v>
      </c>
      <c r="H50" s="145">
        <f>SUMIF(ishod_substance!G:G,norm!B50,ishod_substance!I:I)</f>
        <v>0</v>
      </c>
    </row>
    <row r="51" spans="1:15" x14ac:dyDescent="0.25">
      <c r="A51">
        <v>44</v>
      </c>
      <c r="B51">
        <f>IFERROR(IF(ISBLANK(A51),0,IF(AND(ISERROR(VLOOKUP(VLOOKUP(A51,ishod_substance!A:G,7,0),$B$6:B50,1,0))=TRUE,VLOOKUP(norm!A51,'tbl2'!A:B,2,0)=1),VLOOKUP(A51,ishod_substance!A:G,7,0),0)),0)</f>
        <v>0</v>
      </c>
      <c r="C51" s="76">
        <f t="shared" si="0"/>
        <v>0</v>
      </c>
      <c r="D51" s="145" t="e">
        <f>VLOOKUP(C51,quide!$A$1:J1043,2,0)</f>
        <v>#N/A</v>
      </c>
      <c r="E51" s="145" t="e">
        <f>VLOOKUP(C51,quide!$A$1:J1043,7,0)</f>
        <v>#N/A</v>
      </c>
      <c r="F51" s="145" t="e">
        <f>VLOOKUP(C51,quide!$A$1:M1043,21,0)</f>
        <v>#N/A</v>
      </c>
      <c r="G51" s="145" t="e">
        <f>VLOOKUP(C51,quide!$A$1:M1043,22,0)</f>
        <v>#N/A</v>
      </c>
      <c r="H51" s="145">
        <f>SUMIF(ishod_substance!G:G,norm!B51,ishod_substance!I:I)</f>
        <v>0</v>
      </c>
    </row>
    <row r="52" spans="1:15" x14ac:dyDescent="0.25">
      <c r="A52">
        <v>45</v>
      </c>
      <c r="B52">
        <f>IFERROR(IF(ISBLANK(A52),0,IF(AND(ISERROR(VLOOKUP(VLOOKUP(A52,ishod_substance!A:G,7,0),$B$6:B51,1,0))=TRUE,VLOOKUP(norm!A52,'tbl2'!A:B,2,0)=1),VLOOKUP(A52,ishod_substance!A:G,7,0),0)),0)</f>
        <v>0</v>
      </c>
      <c r="C52" s="76">
        <f t="shared" si="0"/>
        <v>0</v>
      </c>
      <c r="D52" s="145" t="e">
        <f>VLOOKUP(C52,quide!$A$1:J1044,2,0)</f>
        <v>#N/A</v>
      </c>
      <c r="E52" s="145" t="e">
        <f>VLOOKUP(C52,quide!$A$1:J1044,7,0)</f>
        <v>#N/A</v>
      </c>
      <c r="F52" s="145" t="e">
        <f>VLOOKUP(C52,quide!$A$1:M1044,21,0)</f>
        <v>#N/A</v>
      </c>
      <c r="G52" s="145" t="e">
        <f>VLOOKUP(C52,quide!$A$1:M1044,22,0)</f>
        <v>#N/A</v>
      </c>
      <c r="H52" s="145">
        <f>SUMIF(ishod_substance!G:G,norm!B52,ishod_substance!I:I)</f>
        <v>0</v>
      </c>
    </row>
    <row r="53" spans="1:15" x14ac:dyDescent="0.25">
      <c r="A53">
        <v>46</v>
      </c>
      <c r="B53">
        <f>IFERROR(IF(ISBLANK(A53),0,IF(AND(ISERROR(VLOOKUP(VLOOKUP(A53,ishod_substance!A:G,7,0),$B$6:B52,1,0))=TRUE,VLOOKUP(norm!A53,'tbl2'!A:B,2,0)=1),VLOOKUP(A53,ishod_substance!A:G,7,0),0)),0)</f>
        <v>0</v>
      </c>
      <c r="C53" s="76">
        <f t="shared" si="0"/>
        <v>0</v>
      </c>
      <c r="D53" s="145" t="e">
        <f>VLOOKUP(C53,quide!$A$1:J1045,2,0)</f>
        <v>#N/A</v>
      </c>
      <c r="E53" s="145" t="e">
        <f>VLOOKUP(C53,quide!$A$1:J1045,7,0)</f>
        <v>#N/A</v>
      </c>
      <c r="F53" s="145" t="e">
        <f>VLOOKUP(C53,quide!$A$1:M1045,21,0)</f>
        <v>#N/A</v>
      </c>
      <c r="G53" s="145" t="e">
        <f>VLOOKUP(C53,quide!$A$1:M1045,22,0)</f>
        <v>#N/A</v>
      </c>
      <c r="H53" s="145">
        <f>SUMIF(ishod_substance!G:G,norm!B53,ishod_substance!I:I)</f>
        <v>0</v>
      </c>
    </row>
    <row r="54" spans="1:15" x14ac:dyDescent="0.25">
      <c r="A54">
        <v>47</v>
      </c>
      <c r="B54">
        <f>IFERROR(IF(ISBLANK(A54),0,IF(AND(ISERROR(VLOOKUP(VLOOKUP(A54,ishod_substance!A:G,7,0),$B$6:B53,1,0))=TRUE,VLOOKUP(norm!A54,'tbl2'!A:B,2,0)=1),VLOOKUP(A54,ishod_substance!A:G,7,0),0)),0)</f>
        <v>0</v>
      </c>
      <c r="C54" s="76">
        <f t="shared" si="0"/>
        <v>0</v>
      </c>
      <c r="D54" s="145" t="e">
        <f>VLOOKUP(C54,quide!$A$1:J1046,2,0)</f>
        <v>#N/A</v>
      </c>
      <c r="E54" s="145" t="e">
        <f>VLOOKUP(C54,quide!$A$1:J1046,7,0)</f>
        <v>#N/A</v>
      </c>
      <c r="F54" s="145" t="e">
        <f>VLOOKUP(C54,quide!$A$1:M1046,21,0)</f>
        <v>#N/A</v>
      </c>
      <c r="G54" s="145" t="e">
        <f>VLOOKUP(C54,quide!$A$1:M1046,22,0)</f>
        <v>#N/A</v>
      </c>
      <c r="H54" s="145">
        <f>SUMIF(ishod_substance!G:G,norm!B54,ishod_substance!I:I)</f>
        <v>0</v>
      </c>
    </row>
    <row r="55" spans="1:15" x14ac:dyDescent="0.25">
      <c r="A55">
        <v>48</v>
      </c>
      <c r="B55">
        <f>IFERROR(IF(ISBLANK(A55),0,IF(AND(ISERROR(VLOOKUP(VLOOKUP(A55,ishod_substance!A:G,7,0),$B$6:B54,1,0))=TRUE,VLOOKUP(norm!A55,'tbl2'!A:B,2,0)=1),VLOOKUP(A55,ishod_substance!A:G,7,0),0)),0)</f>
        <v>0</v>
      </c>
      <c r="C55" s="76">
        <f t="shared" si="0"/>
        <v>0</v>
      </c>
      <c r="D55" s="145" t="e">
        <f>VLOOKUP(C55,quide!$A$1:J1047,2,0)</f>
        <v>#N/A</v>
      </c>
      <c r="E55" s="145" t="e">
        <f>VLOOKUP(C55,quide!$A$1:J1047,7,0)</f>
        <v>#N/A</v>
      </c>
      <c r="F55" s="145" t="e">
        <f>VLOOKUP(C55,quide!$A$1:M1047,21,0)</f>
        <v>#N/A</v>
      </c>
      <c r="G55" s="145" t="e">
        <f>VLOOKUP(C55,quide!$A$1:M1047,22,0)</f>
        <v>#N/A</v>
      </c>
      <c r="H55" s="145">
        <f>SUMIF(ishod_substance!G:G,norm!B55,ishod_substance!I:I)</f>
        <v>0</v>
      </c>
    </row>
    <row r="56" spans="1:15" x14ac:dyDescent="0.25">
      <c r="A56">
        <v>49</v>
      </c>
      <c r="B56">
        <f>IFERROR(IF(ISBLANK(A56),0,IF(AND(ISERROR(VLOOKUP(VLOOKUP(A56,ishod_substance!A:G,7,0),$B$6:B55,1,0))=TRUE,VLOOKUP(norm!A56,'tbl2'!A:B,2,0)=1),VLOOKUP(A56,ishod_substance!A:G,7,0),0)),0)</f>
        <v>0</v>
      </c>
      <c r="C56" s="76">
        <f t="shared" si="0"/>
        <v>0</v>
      </c>
      <c r="D56" s="145" t="e">
        <f>VLOOKUP(C56,quide!$A$1:J1048,2,0)</f>
        <v>#N/A</v>
      </c>
      <c r="E56" s="145" t="e">
        <f>VLOOKUP(C56,quide!$A$1:J1048,7,0)</f>
        <v>#N/A</v>
      </c>
      <c r="F56" s="145" t="e">
        <f>VLOOKUP(C56,quide!$A$1:M1048,21,0)</f>
        <v>#N/A</v>
      </c>
      <c r="G56" s="145" t="e">
        <f>VLOOKUP(C56,quide!$A$1:M1048,22,0)</f>
        <v>#N/A</v>
      </c>
      <c r="H56" s="145">
        <f>SUMIF(ishod_substance!G:G,norm!B56,ishod_substance!I:I)</f>
        <v>0</v>
      </c>
    </row>
    <row r="57" spans="1:15" x14ac:dyDescent="0.25">
      <c r="A57">
        <v>50</v>
      </c>
      <c r="B57">
        <f>IFERROR(IF(ISBLANK(A57),0,IF(AND(ISERROR(VLOOKUP(VLOOKUP(A57,ishod_substance!A:G,7,0),$B$6:B56,1,0))=TRUE,VLOOKUP(norm!A57,'tbl2'!A:B,2,0)=1),VLOOKUP(A57,ishod_substance!A:G,7,0),0)),0)</f>
        <v>0</v>
      </c>
      <c r="C57" s="76">
        <f t="shared" si="0"/>
        <v>0</v>
      </c>
      <c r="D57" s="145" t="e">
        <f>VLOOKUP(C57,quide!$A$1:J1049,2,0)</f>
        <v>#N/A</v>
      </c>
      <c r="E57" s="145" t="e">
        <f>VLOOKUP(C57,quide!$A$1:J1049,7,0)</f>
        <v>#N/A</v>
      </c>
      <c r="F57" s="145" t="e">
        <f>VLOOKUP(C57,quide!$A$1:M1049,21,0)</f>
        <v>#N/A</v>
      </c>
      <c r="G57" s="145" t="e">
        <f>VLOOKUP(C57,quide!$A$1:M1049,22,0)</f>
        <v>#N/A</v>
      </c>
      <c r="H57" s="145">
        <f>SUMIF(ishod_substance!G:G,norm!B57,ishod_substance!I:I)</f>
        <v>0</v>
      </c>
    </row>
    <row r="58" spans="1:15" x14ac:dyDescent="0.25">
      <c r="A58">
        <v>51</v>
      </c>
      <c r="B58">
        <f>IFERROR(IF(ISBLANK(A58),0,IF(AND(ISERROR(VLOOKUP(VLOOKUP(A58,ishod_substance!A:G,7,0),$B$6:B57,1,0))=TRUE,VLOOKUP(norm!A58,'tbl2'!A:B,2,0)=1),VLOOKUP(A58,ishod_substance!A:G,7,0),0)),0)</f>
        <v>0</v>
      </c>
      <c r="C58" s="76">
        <f t="shared" si="0"/>
        <v>0</v>
      </c>
      <c r="D58" s="145" t="e">
        <f>VLOOKUP(C58,quide!$A$1:J1050,2,0)</f>
        <v>#N/A</v>
      </c>
      <c r="E58" s="145" t="e">
        <f>VLOOKUP(C58,quide!$A$1:J1050,7,0)</f>
        <v>#N/A</v>
      </c>
      <c r="F58" s="145" t="e">
        <f>VLOOKUP(C58,quide!$A$1:M1050,21,0)</f>
        <v>#N/A</v>
      </c>
      <c r="G58" s="145" t="e">
        <f>VLOOKUP(C58,quide!$A$1:M1050,22,0)</f>
        <v>#N/A</v>
      </c>
      <c r="H58" s="145">
        <f>SUMIF(ishod_substance!G:G,norm!B58,ishod_substance!I:I)</f>
        <v>0</v>
      </c>
    </row>
    <row r="59" spans="1:15" x14ac:dyDescent="0.25">
      <c r="A59">
        <v>52</v>
      </c>
      <c r="B59">
        <f>IFERROR(IF(ISBLANK(A59),0,IF(AND(ISERROR(VLOOKUP(VLOOKUP(A59,ishod_substance!A:G,7,0),$B$6:B58,1,0))=TRUE,VLOOKUP(norm!A59,'tbl2'!A:B,2,0)=1),VLOOKUP(A59,ishod_substance!A:G,7,0),0)),0)</f>
        <v>0</v>
      </c>
      <c r="C59" s="76">
        <f t="shared" si="0"/>
        <v>0</v>
      </c>
      <c r="D59" s="145" t="e">
        <f>VLOOKUP(C59,quide!$A$1:J1051,2,0)</f>
        <v>#N/A</v>
      </c>
      <c r="E59" s="145" t="e">
        <f>VLOOKUP(C59,quide!$A$1:J1051,7,0)</f>
        <v>#N/A</v>
      </c>
      <c r="F59" s="145" t="e">
        <f>VLOOKUP(C59,quide!$A$1:M1051,21,0)</f>
        <v>#N/A</v>
      </c>
      <c r="G59" s="145" t="e">
        <f>VLOOKUP(C59,quide!$A$1:M1051,22,0)</f>
        <v>#N/A</v>
      </c>
      <c r="H59" s="145">
        <f>SUMIF(ishod_substance!G:G,norm!B59,ishod_substance!I:I)</f>
        <v>0</v>
      </c>
    </row>
    <row r="60" spans="1:15" x14ac:dyDescent="0.25">
      <c r="A60">
        <v>53</v>
      </c>
      <c r="B60">
        <f>IFERROR(IF(ISBLANK(A60),0,IF(AND(ISERROR(VLOOKUP(VLOOKUP(A60,ishod_substance!A:G,7,0),$B$6:B59,1,0))=TRUE,VLOOKUP(norm!A60,'tbl2'!A:B,2,0)=1),VLOOKUP(A60,ishod_substance!A:G,7,0),0)),0)</f>
        <v>143</v>
      </c>
      <c r="C60" s="76">
        <f t="shared" si="0"/>
        <v>143</v>
      </c>
      <c r="D60" s="145" t="str">
        <f>VLOOKUP(C60,quide!$A$1:J1052,2,0)</f>
        <v>Марганец и его соединения/в пересчете на марганец (IV) оксид/</v>
      </c>
      <c r="E60" s="145">
        <f>VLOOKUP(C60,quide!$A$1:J1052,7,0)</f>
        <v>2</v>
      </c>
      <c r="F60" s="145" t="e">
        <f>VLOOKUP(C60,quide!$A$1:M1052,21,0)</f>
        <v>#REF!</v>
      </c>
      <c r="G60" s="145" t="e">
        <f>VLOOKUP(C60,quide!$A$1:M1052,22,0)</f>
        <v>#REF!</v>
      </c>
      <c r="H60" s="145">
        <f>SUMIF(ishod_substance!G:G,norm!B60,ishod_substance!I:I)</f>
        <v>5.2545599999999999E-4</v>
      </c>
    </row>
    <row r="61" spans="1:15" x14ac:dyDescent="0.25">
      <c r="A61">
        <v>54</v>
      </c>
      <c r="B61">
        <f>IFERROR(IF(ISBLANK(A61),0,IF(AND(ISERROR(VLOOKUP(VLOOKUP(A61,ishod_substance!A:G,7,0),$B$6:B60,1,0))=TRUE,VLOOKUP(norm!A61,'tbl2'!A:B,2,0)=1),VLOOKUP(A61,ishod_substance!A:G,7,0),0)),0)</f>
        <v>342</v>
      </c>
      <c r="C61" s="76">
        <f t="shared" si="0"/>
        <v>342</v>
      </c>
      <c r="D61" s="145" t="str">
        <f>VLOOKUP(C61,quide!$A$1:J1053,2,0)</f>
        <v xml:space="preserve">Фтористые газообразные соединения (в пересчете на фтор): - Гидрофторид (Водород фторид; фтороводород)
</v>
      </c>
      <c r="E61" s="145">
        <f>VLOOKUP(C61,quide!$A$1:J1053,7,0)</f>
        <v>2</v>
      </c>
      <c r="F61" s="145" t="e">
        <f>VLOOKUP(C61,quide!$A$1:M1053,21,0)</f>
        <v>#REF!</v>
      </c>
      <c r="G61" s="145" t="e">
        <f>VLOOKUP(C61,quide!$A$1:M1053,22,0)</f>
        <v>#REF!</v>
      </c>
      <c r="H61" s="145">
        <f>SUMIF(ishod_substance!G:G,norm!B61,ishod_substance!I:I)</f>
        <v>5.1263999999999996E-5</v>
      </c>
      <c r="I61" s="26"/>
      <c r="J61" s="26"/>
      <c r="K61" s="26"/>
      <c r="L61" s="26"/>
      <c r="M61" s="26"/>
      <c r="N61" s="26"/>
    </row>
    <row r="62" spans="1:15" x14ac:dyDescent="0.25">
      <c r="A62">
        <v>55</v>
      </c>
      <c r="B62">
        <f>IFERROR(IF(ISBLANK(A62),0,IF(AND(ISERROR(VLOOKUP(VLOOKUP(A62,ishod_substance!A:G,7,0),$B$6:B61,1,0))=TRUE,VLOOKUP(norm!A62,'tbl2'!A:B,2,0)=1),VLOOKUP(A62,ishod_substance!A:G,7,0),0)),0)</f>
        <v>0</v>
      </c>
      <c r="C62" s="76">
        <f t="shared" si="0"/>
        <v>0</v>
      </c>
      <c r="D62" s="145" t="e">
        <f>VLOOKUP(C62,quide!$A$1:J1054,2,0)</f>
        <v>#N/A</v>
      </c>
      <c r="E62" s="145" t="e">
        <f>VLOOKUP(C62,quide!$A$1:J1054,7,0)</f>
        <v>#N/A</v>
      </c>
      <c r="F62" s="145" t="e">
        <f>VLOOKUP(C62,quide!$A$1:M1054,21,0)</f>
        <v>#N/A</v>
      </c>
      <c r="G62" s="145" t="e">
        <f>VLOOKUP(C62,quide!$A$1:M1054,22,0)</f>
        <v>#N/A</v>
      </c>
      <c r="H62" s="145">
        <f>SUMIF(ishod_substance!G:G,norm!B62,ishod_substance!I:I)</f>
        <v>0</v>
      </c>
      <c r="I62" s="26"/>
      <c r="J62" s="26"/>
      <c r="K62" s="26"/>
      <c r="L62" s="26"/>
      <c r="M62" s="26"/>
      <c r="N62" s="26"/>
      <c r="O62">
        <f>quide!I2</f>
        <v>1</v>
      </c>
    </row>
    <row r="63" spans="1:15" x14ac:dyDescent="0.25">
      <c r="A63">
        <v>56</v>
      </c>
      <c r="B63">
        <f>IFERROR(IF(ISBLANK(A63),0,IF(AND(ISERROR(VLOOKUP(VLOOKUP(A63,ishod_substance!A:G,7,0),$B$6:B62,1,0))=TRUE,VLOOKUP(norm!A63,'tbl2'!A:B,2,0)=1),VLOOKUP(A63,ishod_substance!A:G,7,0),0)),0)</f>
        <v>0</v>
      </c>
      <c r="C63" s="76">
        <f t="shared" si="0"/>
        <v>0</v>
      </c>
      <c r="D63" s="145" t="e">
        <f>VLOOKUP(C63,quide!$A$1:J1055,2,0)</f>
        <v>#N/A</v>
      </c>
      <c r="E63" s="145" t="e">
        <f>VLOOKUP(C63,quide!$A$1:J1055,7,0)</f>
        <v>#N/A</v>
      </c>
      <c r="F63" s="145" t="e">
        <f>VLOOKUP(C63,quide!$A$1:M1055,21,0)</f>
        <v>#N/A</v>
      </c>
      <c r="G63" s="145" t="e">
        <f>VLOOKUP(C63,quide!$A$1:M1055,22,0)</f>
        <v>#N/A</v>
      </c>
      <c r="H63" s="145">
        <f>SUMIF(ishod_substance!G:G,norm!B63,ishod_substance!I:I)</f>
        <v>0</v>
      </c>
      <c r="I63" s="26"/>
      <c r="J63" s="26"/>
      <c r="K63" s="26"/>
      <c r="L63" s="26"/>
      <c r="M63" s="26"/>
      <c r="N63" s="26"/>
    </row>
    <row r="64" spans="1:15" x14ac:dyDescent="0.25">
      <c r="A64">
        <v>57</v>
      </c>
      <c r="B64">
        <f>IFERROR(IF(ISBLANK(A64),0,IF(AND(ISERROR(VLOOKUP(VLOOKUP(A64,ishod_substance!A:G,7,0),$B$6:B63,1,0))=TRUE,VLOOKUP(norm!A64,'tbl2'!A:B,2,0)=1),VLOOKUP(A64,ishod_substance!A:G,7,0),0)),0)</f>
        <v>0</v>
      </c>
      <c r="C64" s="76">
        <f t="shared" si="0"/>
        <v>0</v>
      </c>
      <c r="D64" s="145" t="e">
        <f>VLOOKUP(C64,quide!$A$1:J1056,2,0)</f>
        <v>#N/A</v>
      </c>
      <c r="E64" s="145" t="e">
        <f>VLOOKUP(C64,quide!$A$1:J1056,7,0)</f>
        <v>#N/A</v>
      </c>
      <c r="F64" s="145" t="e">
        <f>VLOOKUP(C64,quide!$A$1:M1056,21,0)</f>
        <v>#N/A</v>
      </c>
      <c r="G64" s="145" t="e">
        <f>VLOOKUP(C64,quide!$A$1:M1056,22,0)</f>
        <v>#N/A</v>
      </c>
      <c r="H64" s="145">
        <f>SUMIF(ishod_substance!G:G,norm!B64,ishod_substance!I:I)</f>
        <v>0</v>
      </c>
    </row>
    <row r="65" spans="1:15" x14ac:dyDescent="0.25">
      <c r="A65">
        <v>58</v>
      </c>
      <c r="B65">
        <f>IFERROR(IF(ISBLANK(A65),0,IF(AND(ISERROR(VLOOKUP(VLOOKUP(A65,ishod_substance!A:G,7,0),$B$6:B64,1,0))=TRUE,VLOOKUP(norm!A65,'tbl2'!A:B,2,0)=1),VLOOKUP(A65,ishod_substance!A:G,7,0),0)),0)</f>
        <v>0</v>
      </c>
      <c r="C65" s="76">
        <f t="shared" si="0"/>
        <v>0</v>
      </c>
      <c r="D65" s="145" t="e">
        <f>VLOOKUP(C65,quide!$A$1:J1057,2,0)</f>
        <v>#N/A</v>
      </c>
      <c r="E65" s="145" t="e">
        <f>VLOOKUP(C65,quide!$A$1:J1057,7,0)</f>
        <v>#N/A</v>
      </c>
      <c r="F65" s="145" t="e">
        <f>VLOOKUP(C65,quide!$A$1:M1057,21,0)</f>
        <v>#N/A</v>
      </c>
      <c r="G65" s="145" t="e">
        <f>VLOOKUP(C65,quide!$A$1:M1057,22,0)</f>
        <v>#N/A</v>
      </c>
      <c r="H65" s="145">
        <f>SUMIF(ishod_substance!G:G,norm!B65,ishod_substance!I:I)</f>
        <v>0</v>
      </c>
      <c r="I65" s="26"/>
      <c r="J65" s="26"/>
      <c r="K65" s="26"/>
      <c r="L65" s="26"/>
      <c r="M65" s="26"/>
      <c r="N65" s="26"/>
    </row>
    <row r="66" spans="1:15" x14ac:dyDescent="0.25">
      <c r="A66">
        <v>59</v>
      </c>
      <c r="B66">
        <f>IFERROR(IF(ISBLANK(A66),0,IF(AND(ISERROR(VLOOKUP(VLOOKUP(A66,ishod_substance!A:G,7,0),$B$6:B65,1,0))=TRUE,VLOOKUP(norm!A66,'tbl2'!A:B,2,0)=1),VLOOKUP(A66,ishod_substance!A:G,7,0),0)),0)</f>
        <v>0</v>
      </c>
      <c r="C66" s="76">
        <f t="shared" si="0"/>
        <v>0</v>
      </c>
      <c r="D66" s="145" t="e">
        <f>VLOOKUP(C66,quide!$A$1:J1058,2,0)</f>
        <v>#N/A</v>
      </c>
      <c r="E66" s="145" t="e">
        <f>VLOOKUP(C66,quide!$A$1:J1058,7,0)</f>
        <v>#N/A</v>
      </c>
      <c r="F66" s="145" t="e">
        <f>VLOOKUP(C66,quide!$A$1:M1058,21,0)</f>
        <v>#N/A</v>
      </c>
      <c r="G66" s="145" t="e">
        <f>VLOOKUP(C66,quide!$A$1:M1058,22,0)</f>
        <v>#N/A</v>
      </c>
      <c r="H66" s="145">
        <f>SUMIF(ishod_substance!G:G,norm!B66,ishod_substance!I:I)</f>
        <v>0</v>
      </c>
      <c r="I66" s="26"/>
      <c r="J66" s="26"/>
      <c r="K66" s="26"/>
      <c r="L66" s="26"/>
      <c r="M66" s="26"/>
      <c r="N66" s="26"/>
      <c r="O66">
        <f>quide!I17</f>
        <v>1</v>
      </c>
    </row>
    <row r="67" spans="1:15" x14ac:dyDescent="0.25">
      <c r="A67">
        <v>60</v>
      </c>
      <c r="B67">
        <f>IFERROR(IF(ISBLANK(A67),0,IF(AND(ISERROR(VLOOKUP(VLOOKUP(A67,ishod_substance!A:G,7,0),$B$6:B66,1,0))=TRUE,VLOOKUP(norm!A67,'tbl2'!A:B,2,0)=1),VLOOKUP(A67,ishod_substance!A:G,7,0),0)),0)</f>
        <v>0</v>
      </c>
      <c r="C67" s="76">
        <f t="shared" si="0"/>
        <v>0</v>
      </c>
      <c r="D67" s="145" t="e">
        <f>VLOOKUP(C67,quide!$A$1:J1059,2,0)</f>
        <v>#N/A</v>
      </c>
      <c r="E67" s="145" t="e">
        <f>VLOOKUP(C67,quide!$A$1:J1059,7,0)</f>
        <v>#N/A</v>
      </c>
      <c r="F67" s="145" t="e">
        <f>VLOOKUP(C67,quide!$A$1:M1059,21,0)</f>
        <v>#N/A</v>
      </c>
      <c r="G67" s="145" t="e">
        <f>VLOOKUP(C67,quide!$A$1:M1059,22,0)</f>
        <v>#N/A</v>
      </c>
      <c r="H67" s="145">
        <f>SUMIF(ishod_substance!G:G,norm!B67,ishod_substance!I:I)</f>
        <v>0</v>
      </c>
    </row>
    <row r="68" spans="1:15" x14ac:dyDescent="0.25">
      <c r="A68">
        <v>61</v>
      </c>
      <c r="B68">
        <f>IFERROR(IF(ISBLANK(A68),0,IF(AND(ISERROR(VLOOKUP(VLOOKUP(A68,ishod_substance!A:G,7,0),$B$6:B67,1,0))=TRUE,VLOOKUP(norm!A68,'tbl2'!A:B,2,0)=1),VLOOKUP(A68,ishod_substance!A:G,7,0),0)),0)</f>
        <v>0</v>
      </c>
      <c r="C68" s="76">
        <f t="shared" si="0"/>
        <v>0</v>
      </c>
      <c r="D68" s="145" t="e">
        <f>VLOOKUP(C68,quide!$A$1:J1060,2,0)</f>
        <v>#N/A</v>
      </c>
      <c r="E68" s="145" t="e">
        <f>VLOOKUP(C68,quide!$A$1:J1060,7,0)</f>
        <v>#N/A</v>
      </c>
      <c r="F68" s="145" t="e">
        <f>VLOOKUP(C68,quide!$A$1:M1060,21,0)</f>
        <v>#N/A</v>
      </c>
      <c r="G68" s="145" t="e">
        <f>VLOOKUP(C68,quide!$A$1:M1060,22,0)</f>
        <v>#N/A</v>
      </c>
      <c r="H68" s="145">
        <f>SUMIF(ishod_substance!G:G,norm!B68,ishod_substance!I:I)</f>
        <v>0</v>
      </c>
    </row>
    <row r="69" spans="1:15" x14ac:dyDescent="0.25">
      <c r="A69">
        <v>62</v>
      </c>
      <c r="B69">
        <f>IFERROR(IF(ISBLANK(A69),0,IF(AND(ISERROR(VLOOKUP(VLOOKUP(A69,ishod_substance!A:G,7,0),$B$6:B68,1,0))=TRUE,VLOOKUP(norm!A69,'tbl2'!A:B,2,0)=1),VLOOKUP(A69,ishod_substance!A:G,7,0),0)),0)</f>
        <v>0</v>
      </c>
      <c r="C69" s="76">
        <f t="shared" si="0"/>
        <v>0</v>
      </c>
      <c r="D69" s="145" t="e">
        <f>VLOOKUP(C69,quide!$A$1:J1064,2,0)</f>
        <v>#N/A</v>
      </c>
      <c r="E69" s="145" t="e">
        <f>VLOOKUP(C69,quide!$A$1:J1061,7,0)</f>
        <v>#N/A</v>
      </c>
      <c r="F69" s="241" t="e">
        <f>VLOOKUP(C69,quide!$A$1:M1061,21,0)</f>
        <v>#N/A</v>
      </c>
      <c r="G69" s="241" t="e">
        <f>VLOOKUP(C69,quide!$A$1:M1061,22,0)</f>
        <v>#N/A</v>
      </c>
      <c r="H69" s="241">
        <f>SUMIF(ishod_substance!G:G,norm!B69,ishod_substance!I:I)</f>
        <v>0</v>
      </c>
    </row>
    <row r="70" spans="1:15" x14ac:dyDescent="0.25">
      <c r="A70">
        <v>63</v>
      </c>
      <c r="B70">
        <f>IFERROR(IF(ISBLANK(A70),0,IF(AND(ISERROR(VLOOKUP(VLOOKUP(A70,ishod_substance!A:G,7,0),$B$6:B69,1,0))=TRUE,VLOOKUP(norm!A12,'tbl2'!A:B,2,0)=1),VLOOKUP(A70,ishod_substance!A:G,7,0),0)),0)</f>
        <v>0</v>
      </c>
      <c r="C70" s="76">
        <f t="shared" si="0"/>
        <v>0</v>
      </c>
      <c r="D70" s="154" t="e">
        <f>VLOOKUP(C70,quide!$A$1:J1001,2,0)</f>
        <v>#N/A</v>
      </c>
      <c r="E70" s="145" t="e">
        <f>VLOOKUP(C70,quide!$A$1:J1062,7,0)</f>
        <v>#N/A</v>
      </c>
      <c r="F70" s="145" t="e">
        <f>VLOOKUP(C70,quide!$A$1:M1062,21,0)</f>
        <v>#N/A</v>
      </c>
      <c r="G70" s="154" t="e">
        <f>VLOOKUP(C70,quide!$A$1:M1062,22,0)</f>
        <v>#N/A</v>
      </c>
      <c r="H70" s="145">
        <f>SUMIF(ishod_substance!G:G,norm!B70,ishod_substance!I:I)</f>
        <v>0</v>
      </c>
    </row>
    <row r="71" spans="1:15" x14ac:dyDescent="0.25">
      <c r="A71">
        <v>64</v>
      </c>
      <c r="B71">
        <f>IFERROR(IF(ISBLANK(A71),0,IF(AND(ISERROR(VLOOKUP(VLOOKUP(A71,ishod_substance!A:G,7,0),$B$6:B70,1,0))=TRUE,VLOOKUP(norm!A71,'tbl2'!A:B,2,0)=1),VLOOKUP(A71,ishod_substance!A:G,7,0),0)),0)</f>
        <v>0</v>
      </c>
      <c r="C71" s="76">
        <f t="shared" si="0"/>
        <v>0</v>
      </c>
      <c r="D71" s="145" t="e">
        <f>VLOOKUP(C71,quide!$A$1:J1063,2,0)</f>
        <v>#N/A</v>
      </c>
      <c r="E71" s="145" t="e">
        <f>VLOOKUP(C71,quide!$A$1:J1063,7,0)</f>
        <v>#N/A</v>
      </c>
      <c r="F71" s="145" t="e">
        <f>VLOOKUP(C71,quide!$A$1:M1063,21,0)</f>
        <v>#N/A</v>
      </c>
      <c r="G71" s="145" t="e">
        <f>VLOOKUP(C71,quide!$A$1:M1063,22,0)</f>
        <v>#N/A</v>
      </c>
      <c r="H71" s="145">
        <f>SUMIF(ishod_substance!G:G,norm!B71,ishod_substance!I:I)</f>
        <v>0</v>
      </c>
    </row>
    <row r="72" spans="1:15" x14ac:dyDescent="0.25">
      <c r="A72">
        <v>65</v>
      </c>
      <c r="B72">
        <f>IFERROR(IF(ISBLANK(A72),0,IF(AND(ISERROR(VLOOKUP(VLOOKUP(A72,ishod_substance!A:G,7,0),$B$6:B71,1,0))=TRUE,VLOOKUP(norm!A15,'tbl2'!A:B,2,0)=1),VLOOKUP(A72,ishod_substance!A:G,7,0),0)),0)</f>
        <v>0</v>
      </c>
      <c r="C72" s="76">
        <f t="shared" ref="C72:C135" si="1">B72</f>
        <v>0</v>
      </c>
      <c r="D72" s="146" t="e">
        <f>VLOOKUP(C72,quide!$A$1:J1065,2,0)</f>
        <v>#N/A</v>
      </c>
      <c r="E72" s="145" t="e">
        <f>VLOOKUP(C72,quide!$A$1:J1064,7,0)</f>
        <v>#N/A</v>
      </c>
      <c r="F72" s="145" t="e">
        <f>VLOOKUP(C72,quide!$A$1:M1064,21,0)</f>
        <v>#N/A</v>
      </c>
      <c r="G72" s="154" t="e">
        <f>VLOOKUP(C72,quide!$A$1:M1064,22,0)</f>
        <v>#N/A</v>
      </c>
      <c r="H72" s="145">
        <f>SUMIF(ishod_substance!G:G,norm!B72,ishod_substance!I:I)</f>
        <v>0</v>
      </c>
    </row>
    <row r="73" spans="1:15" x14ac:dyDescent="0.25">
      <c r="A73">
        <v>66</v>
      </c>
      <c r="B73">
        <f>IFERROR(IF(ISBLANK(A73),0,IF(AND(ISERROR(VLOOKUP(VLOOKUP(A73,ishod_substance!A:G,7,0),$B$6:B72,1,0))=TRUE,VLOOKUP(norm!A73,'tbl2'!A:B,2,0)=1),VLOOKUP(A73,ishod_substance!A:G,7,0),0)),0)</f>
        <v>0</v>
      </c>
      <c r="C73" s="76">
        <f t="shared" si="1"/>
        <v>0</v>
      </c>
      <c r="D73" s="154" t="e">
        <f>VLOOKUP(C73,quide!$A$1:J1002,2,0)</f>
        <v>#N/A</v>
      </c>
      <c r="E73" s="145" t="e">
        <f>VLOOKUP(C73,quide!$A$1:J1065,7,0)</f>
        <v>#N/A</v>
      </c>
      <c r="F73" s="145" t="e">
        <f>VLOOKUP(C73,quide!$A$1:M1065,21,0)</f>
        <v>#N/A</v>
      </c>
      <c r="G73" s="154" t="e">
        <f>VLOOKUP(C73,quide!$A$1:M1065,22,0)</f>
        <v>#N/A</v>
      </c>
      <c r="H73" s="145">
        <f>SUMIF(ishod_substance!G:G,norm!B73,ishod_substance!I:I)</f>
        <v>0</v>
      </c>
    </row>
    <row r="74" spans="1:15" x14ac:dyDescent="0.25">
      <c r="A74">
        <v>67</v>
      </c>
      <c r="B74">
        <f>IFERROR(IF(ISBLANK(A74),0,IF(AND(ISERROR(VLOOKUP(VLOOKUP(A74,ishod_substance!A:G,7,0),$B$6:B73,1,0))=TRUE,VLOOKUP(norm!A75,'tbl2'!A:B,2,0)=1),VLOOKUP(A74,ishod_substance!A:G,7,0),0)),0)</f>
        <v>0</v>
      </c>
      <c r="C74" s="174">
        <f t="shared" si="1"/>
        <v>0</v>
      </c>
      <c r="D74" s="173" t="e">
        <f>VLOOKUP(C74,quide!$A$1:J1066,2,0)</f>
        <v>#N/A</v>
      </c>
      <c r="E74" s="145" t="e">
        <f>VLOOKUP(C74,quide!$A$1:J1066,7,0)</f>
        <v>#N/A</v>
      </c>
      <c r="F74" s="145" t="e">
        <f>VLOOKUP(C74,quide!$A$1:M1066,21,0)</f>
        <v>#N/A</v>
      </c>
      <c r="G74" s="173" t="e">
        <f>VLOOKUP(C74,quide!$A$1:M1066,22,0)</f>
        <v>#N/A</v>
      </c>
      <c r="H74" s="36">
        <f>SUMIF(ishod_substance!G:G,norm!B74,ishod_substance!I:I)</f>
        <v>0</v>
      </c>
    </row>
    <row r="75" spans="1:15" x14ac:dyDescent="0.25">
      <c r="A75">
        <v>68</v>
      </c>
      <c r="B75">
        <f>IFERROR(IF(ISBLANK(A75),0,IF(AND(ISERROR(VLOOKUP(VLOOKUP(A75,ishod_substance!A:G,7,0),$B$6:B74,1,0))=TRUE,VLOOKUP(norm!A74,'tbl2'!A:B,2,0)=1),VLOOKUP(A75,ishod_substance!A:G,7,0),0)),0)</f>
        <v>0</v>
      </c>
      <c r="C75" s="174">
        <f t="shared" si="1"/>
        <v>0</v>
      </c>
      <c r="D75" s="173" t="e">
        <f>VLOOKUP(C75,quide!$A$1:J1067,2,0)</f>
        <v>#N/A</v>
      </c>
      <c r="E75" s="145" t="e">
        <f>VLOOKUP(C75,quide!$A$1:J1067,7,0)</f>
        <v>#N/A</v>
      </c>
      <c r="F75" s="145" t="e">
        <f>VLOOKUP(C75,quide!$A$1:M1067,21,0)</f>
        <v>#N/A</v>
      </c>
      <c r="G75" s="146" t="e">
        <f>VLOOKUP(C75,quide!$A$1:M1067,22,0)</f>
        <v>#N/A</v>
      </c>
      <c r="H75" s="36">
        <f>SUMIF(ishod_substance!G:G,norm!B75,ishod_substance!I:I)</f>
        <v>0</v>
      </c>
    </row>
    <row r="76" spans="1:15" x14ac:dyDescent="0.25">
      <c r="A76">
        <v>69</v>
      </c>
      <c r="B76">
        <f>IFERROR(IF(ISBLANK(A76),0,IF(AND(ISERROR(VLOOKUP(VLOOKUP(A76,ishod_substance!A:G,7,0),$B$6:B75,1,0))=TRUE,VLOOKUP(norm!A76,'tbl2'!A:B,2,0)=1),VLOOKUP(A76,ishod_substance!A:G,7,0),0)),0)</f>
        <v>0</v>
      </c>
      <c r="C76" s="76">
        <f t="shared" si="1"/>
        <v>0</v>
      </c>
      <c r="D76" s="145" t="e">
        <f>VLOOKUP(C76,quide!$A$1:J1068,2,0)</f>
        <v>#N/A</v>
      </c>
      <c r="E76" s="145" t="e">
        <f>VLOOKUP(C76,quide!$A$1:J1068,7,0)</f>
        <v>#N/A</v>
      </c>
      <c r="F76" s="145" t="e">
        <f>VLOOKUP(C76,quide!$A$1:M1068,21,0)</f>
        <v>#N/A</v>
      </c>
      <c r="G76" s="145" t="e">
        <f>VLOOKUP(C76,quide!$A$1:M1068,22,0)</f>
        <v>#N/A</v>
      </c>
      <c r="H76" s="145">
        <f>SUMIF(ishod_substance!G:G,norm!B76,ishod_substance!I:I)</f>
        <v>0</v>
      </c>
    </row>
    <row r="77" spans="1:15" x14ac:dyDescent="0.25">
      <c r="A77">
        <v>70</v>
      </c>
      <c r="B77">
        <f>IFERROR(IF(ISBLANK(A77),0,IF(AND(ISERROR(VLOOKUP(VLOOKUP(A77,ishod_substance!A:G,7,0),$B$6:B76,1,0))=TRUE,VLOOKUP(norm!A86,'tbl2'!A:B,2,0)=1),VLOOKUP(A77,ishod_substance!A:G,7,0),0)),0)</f>
        <v>0</v>
      </c>
      <c r="C77" s="236">
        <f t="shared" si="1"/>
        <v>0</v>
      </c>
      <c r="D77" s="237" t="e">
        <f>VLOOKUP(C77,quide!$A$1:J1078,2,0)</f>
        <v>#N/A</v>
      </c>
      <c r="E77" s="240" t="e">
        <f>VLOOKUP(C77,quide!$A$1:J1078,7,0)</f>
        <v>#N/A</v>
      </c>
      <c r="F77" s="240" t="e">
        <f>VLOOKUP(C77,quide!$A$1:M1078,21,0)</f>
        <v>#N/A</v>
      </c>
      <c r="G77" s="238" t="e">
        <f>VLOOKUP(C77,quide!$A$1:M1078,22,0)</f>
        <v>#N/A</v>
      </c>
      <c r="H77" s="234">
        <f>SUMIF(ishod_substance!G:G,norm!B77,ishod_substance!I:I)</f>
        <v>0</v>
      </c>
    </row>
    <row r="78" spans="1:15" x14ac:dyDescent="0.25">
      <c r="A78">
        <v>71</v>
      </c>
      <c r="B78">
        <f>IFERROR(IF(ISBLANK(A78),0,IF(AND(ISERROR(VLOOKUP(VLOOKUP(A78,ishod_substance!A:G,7,0),$B$6:B77,1,0))=TRUE,VLOOKUP(norm!A78,'tbl2'!A:B,2,0)=1),VLOOKUP(A78,ishod_substance!A:G,7,0),0)),0)</f>
        <v>0</v>
      </c>
      <c r="C78" s="76">
        <f t="shared" si="1"/>
        <v>0</v>
      </c>
      <c r="D78" s="145" t="e">
        <f>VLOOKUP(C78,quide!$A$1:J1070,2,0)</f>
        <v>#N/A</v>
      </c>
      <c r="E78" s="145" t="e">
        <f>VLOOKUP(C78,quide!$A$1:J1070,7,0)</f>
        <v>#N/A</v>
      </c>
      <c r="F78" s="145" t="e">
        <f>VLOOKUP(C78,quide!$A$1:M1070,21,0)</f>
        <v>#N/A</v>
      </c>
      <c r="G78" s="145" t="e">
        <f>VLOOKUP(C78,quide!$A$1:M1070,22,0)</f>
        <v>#N/A</v>
      </c>
      <c r="H78" s="145">
        <f>SUMIF(ishod_substance!G:G,norm!B78,ishod_substance!I:I)</f>
        <v>0</v>
      </c>
    </row>
    <row r="79" spans="1:15" x14ac:dyDescent="0.25">
      <c r="A79">
        <v>72</v>
      </c>
      <c r="B79">
        <f>IFERROR(IF(ISBLANK(A79),0,IF(AND(ISERROR(VLOOKUP(VLOOKUP(A79,ishod_substance!A:G,7,0),$B$6:B78,1,0))=TRUE,VLOOKUP(norm!A79,'tbl2'!A:B,2,0)=1),VLOOKUP(A79,ishod_substance!A:G,7,0),0)),0)</f>
        <v>0</v>
      </c>
      <c r="C79" s="76">
        <f t="shared" si="1"/>
        <v>0</v>
      </c>
      <c r="D79" s="145" t="e">
        <f>VLOOKUP(C79,quide!$A$1:J1071,2,0)</f>
        <v>#N/A</v>
      </c>
      <c r="E79" s="145" t="e">
        <f>VLOOKUP(C79,quide!$A$1:J1071,7,0)</f>
        <v>#N/A</v>
      </c>
      <c r="F79" s="145" t="e">
        <f>VLOOKUP(C79,quide!$A$1:M1071,21,0)</f>
        <v>#N/A</v>
      </c>
      <c r="G79" s="145" t="e">
        <f>VLOOKUP(C79,quide!$A$1:M1071,22,0)</f>
        <v>#N/A</v>
      </c>
      <c r="H79" s="145">
        <f>SUMIF(ishod_substance!G:G,norm!B79,ishod_substance!I:I)</f>
        <v>0</v>
      </c>
    </row>
    <row r="80" spans="1:15" x14ac:dyDescent="0.25">
      <c r="A80">
        <v>73</v>
      </c>
      <c r="B80">
        <f>IFERROR(IF(ISBLANK(A80),0,IF(AND(ISERROR(VLOOKUP(VLOOKUP(A80,ishod_substance!A:G,7,0),$B$6:B79,1,0))=TRUE,VLOOKUP(norm!A80,'tbl2'!A:B,2,0)=1),VLOOKUP(A80,ishod_substance!A:G,7,0),0)),0)</f>
        <v>0</v>
      </c>
      <c r="C80" s="236">
        <f t="shared" si="1"/>
        <v>0</v>
      </c>
      <c r="D80" s="237" t="e">
        <f>VLOOKUP(C80,quide!$A$1:J1072,2,0)</f>
        <v>#N/A</v>
      </c>
      <c r="E80" s="240" t="e">
        <f>VLOOKUP(C80,quide!$A$1:J1072,7,0)</f>
        <v>#N/A</v>
      </c>
      <c r="F80" s="240" t="e">
        <f>VLOOKUP(C80,quide!$A$1:M1072,21,0)</f>
        <v>#N/A</v>
      </c>
      <c r="G80" s="238" t="e">
        <f>VLOOKUP(C80,quide!$A$1:M1072,22,0)</f>
        <v>#N/A</v>
      </c>
      <c r="H80" s="234">
        <f>SUMIF(ishod_substance!G:G,norm!B80,ishod_substance!I:I)</f>
        <v>0</v>
      </c>
    </row>
    <row r="81" spans="1:17" x14ac:dyDescent="0.25">
      <c r="A81">
        <v>74</v>
      </c>
      <c r="B81">
        <f>IFERROR(IF(ISBLANK(A81),0,IF(AND(ISERROR(VLOOKUP(VLOOKUP(A81,ishod_substance!A:G,7,0),$B$6:B80,1,0))=TRUE,VLOOKUP(norm!A81,'tbl2'!A:B,2,0)=1),VLOOKUP(A81,ishod_substance!A:G,7,0),0)),0)</f>
        <v>0</v>
      </c>
      <c r="C81" s="76">
        <f t="shared" si="1"/>
        <v>0</v>
      </c>
      <c r="D81" s="145" t="e">
        <f>VLOOKUP(C81,quide!$A$1:J1073,2,0)</f>
        <v>#N/A</v>
      </c>
      <c r="E81" s="145" t="e">
        <f>VLOOKUP(C81,quide!$A$1:J1073,7,0)</f>
        <v>#N/A</v>
      </c>
      <c r="F81" s="145" t="e">
        <f>VLOOKUP(C81,quide!$A$1:M1073,21,0)</f>
        <v>#N/A</v>
      </c>
      <c r="G81" s="145" t="e">
        <f>VLOOKUP(C81,quide!$A$1:M1073,22,0)</f>
        <v>#N/A</v>
      </c>
      <c r="H81" s="145">
        <f>SUMIF(ishod_substance!G:G,norm!B81,ishod_substance!I:I)</f>
        <v>0</v>
      </c>
    </row>
    <row r="82" spans="1:17" x14ac:dyDescent="0.25">
      <c r="A82">
        <v>75</v>
      </c>
      <c r="B82">
        <f>IFERROR(IF(ISBLANK(A82),0,IF(AND(ISERROR(VLOOKUP(VLOOKUP(A82,ishod_substance!A:G,7,0),$B$6:B81,1,0))=TRUE,VLOOKUP(norm!A82,'tbl2'!A:B,2,0)=1),VLOOKUP(A82,ishod_substance!A:G,7,0),0)),0)</f>
        <v>0</v>
      </c>
      <c r="C82" s="76">
        <f t="shared" si="1"/>
        <v>0</v>
      </c>
      <c r="D82" s="145" t="e">
        <f>VLOOKUP(C82,quide!$A$1:J1074,2,0)</f>
        <v>#N/A</v>
      </c>
      <c r="E82" s="145" t="e">
        <f>VLOOKUP(C82,quide!$A$1:J1074,7,0)</f>
        <v>#N/A</v>
      </c>
      <c r="F82" s="145" t="e">
        <f>VLOOKUP(C82,quide!$A$1:M1074,21,0)</f>
        <v>#N/A</v>
      </c>
      <c r="G82" s="145" t="e">
        <f>VLOOKUP(C82,quide!$A$1:M1074,22,0)</f>
        <v>#N/A</v>
      </c>
      <c r="H82" s="145">
        <f>SUMIF(ishod_substance!G:G,norm!B82,ishod_substance!I:I)</f>
        <v>0</v>
      </c>
    </row>
    <row r="83" spans="1:17" x14ac:dyDescent="0.25">
      <c r="A83">
        <v>76</v>
      </c>
      <c r="B83">
        <f>IFERROR(IF(ISBLANK(A83),0,IF(AND(ISERROR(VLOOKUP(VLOOKUP(A83,ishod_substance!A:G,7,0),$B$6:B82,1,0))=TRUE,VLOOKUP(norm!A83,'tbl2'!A:B,2,0)=1),VLOOKUP(A83,ishod_substance!A:G,7,0),0)),0)</f>
        <v>0</v>
      </c>
      <c r="C83" s="76">
        <f t="shared" si="1"/>
        <v>0</v>
      </c>
      <c r="D83" s="145" t="e">
        <f>VLOOKUP(C83,quide!$A$1:J1075,2,0)</f>
        <v>#N/A</v>
      </c>
      <c r="E83" s="145" t="e">
        <f>VLOOKUP(C83,quide!$A$1:J1075,7,0)</f>
        <v>#N/A</v>
      </c>
      <c r="F83" s="145" t="e">
        <f>VLOOKUP(C83,quide!$A$1:M1075,21,0)</f>
        <v>#N/A</v>
      </c>
      <c r="G83" s="145" t="e">
        <f>VLOOKUP(C83,quide!$A$1:M1075,22,0)</f>
        <v>#N/A</v>
      </c>
      <c r="H83" s="145">
        <f>SUMIF(ishod_substance!G:G,norm!B83,ishod_substance!I:I)</f>
        <v>0</v>
      </c>
    </row>
    <row r="84" spans="1:17" x14ac:dyDescent="0.25">
      <c r="A84">
        <v>77</v>
      </c>
      <c r="B84">
        <f>IFERROR(IF(ISBLANK(A84),0,IF(AND(ISERROR(VLOOKUP(VLOOKUP(A84,ishod_substance!A:G,7,0),$B$6:B83,1,0))=TRUE,VLOOKUP(norm!A84,'tbl2'!A:B,2,0)=1),VLOOKUP(A84,ishod_substance!A:G,7,0),0)),0)</f>
        <v>0</v>
      </c>
      <c r="C84" s="76">
        <f t="shared" si="1"/>
        <v>0</v>
      </c>
      <c r="D84" s="145" t="e">
        <f>VLOOKUP(C84,quide!$A$1:J1076,2,0)</f>
        <v>#N/A</v>
      </c>
      <c r="E84" s="145" t="e">
        <f>VLOOKUP(C84,quide!$A$1:J1076,7,0)</f>
        <v>#N/A</v>
      </c>
      <c r="F84" s="145" t="e">
        <f>VLOOKUP(C84,quide!$A$1:M1076,21,0)</f>
        <v>#N/A</v>
      </c>
      <c r="G84" s="145" t="e">
        <f>VLOOKUP(C84,quide!$A$1:M1076,22,0)</f>
        <v>#N/A</v>
      </c>
      <c r="H84" s="145">
        <f>SUMIF(ishod_substance!G:G,norm!B84,ishod_substance!I:I)</f>
        <v>0</v>
      </c>
    </row>
    <row r="85" spans="1:17" x14ac:dyDescent="0.25">
      <c r="A85">
        <v>78</v>
      </c>
      <c r="B85">
        <f>IFERROR(IF(ISBLANK(A85),0,IF(AND(ISERROR(VLOOKUP(VLOOKUP(A85,ishod_substance!A:G,7,0),$B$6:B84,1,0))=TRUE,VLOOKUP(norm!A90,'tbl2'!A:B,2,0)=1),VLOOKUP(A85,ishod_substance!A:G,7,0),0)),0)</f>
        <v>0</v>
      </c>
      <c r="C85" s="236">
        <f t="shared" si="1"/>
        <v>0</v>
      </c>
      <c r="D85" s="237" t="e">
        <f>VLOOKUP(C85,quide!$A$1:J1082,2,0)</f>
        <v>#N/A</v>
      </c>
      <c r="E85" s="240" t="e">
        <f>VLOOKUP(C85,quide!$A$1:J1082,7,0)</f>
        <v>#N/A</v>
      </c>
      <c r="F85" s="240" t="e">
        <f>VLOOKUP(C85,quide!$A$1:M1082,21,0)</f>
        <v>#N/A</v>
      </c>
      <c r="G85" s="239" t="e">
        <f>VLOOKUP(C85,quide!$A$1:M1082,22,0)</f>
        <v>#N/A</v>
      </c>
      <c r="H85" s="235">
        <f>SUMIF(ishod_substance!G:G,norm!B85,ishod_substance!I:I)</f>
        <v>0</v>
      </c>
    </row>
    <row r="86" spans="1:17" x14ac:dyDescent="0.25">
      <c r="A86">
        <v>79</v>
      </c>
      <c r="B86">
        <f>IFERROR(IF(ISBLANK(A86),0,IF(AND(ISERROR(VLOOKUP(VLOOKUP(A86,ishod_substance!A:G,7,0),$B$6:B85,1,0))=TRUE,VLOOKUP(norm!A87,'tbl2'!A:B,2,0)=1),VLOOKUP(A86,ishod_substance!A:G,7,0),0)),0)</f>
        <v>0</v>
      </c>
      <c r="C86" s="236">
        <f t="shared" si="1"/>
        <v>0</v>
      </c>
      <c r="D86" s="237" t="e">
        <f>VLOOKUP(C86,quide!$A$1:J1079,2,0)</f>
        <v>#N/A</v>
      </c>
      <c r="E86" s="240" t="e">
        <f>VLOOKUP(C86,quide!$A$1:J1079,7,0)</f>
        <v>#N/A</v>
      </c>
      <c r="F86" s="240" t="e">
        <f>VLOOKUP(C86,quide!$A$1:M1079,21,0)</f>
        <v>#N/A</v>
      </c>
      <c r="G86" s="238" t="e">
        <f>VLOOKUP(C86,quide!$A$1:M1079,22,0)</f>
        <v>#N/A</v>
      </c>
      <c r="H86" s="234">
        <f>SUMIF(ishod_substance!G:G,norm!B86,ishod_substance!I:I)</f>
        <v>0</v>
      </c>
    </row>
    <row r="87" spans="1:17" x14ac:dyDescent="0.25">
      <c r="A87">
        <v>80</v>
      </c>
      <c r="B87">
        <f>IFERROR(IF(ISBLANK(A87),0,IF(AND(ISERROR(VLOOKUP(VLOOKUP(A87,ishod_substance!A:G,7,0),$B$6:B86,1,0))=TRUE,VLOOKUP(norm!A281,'tbl2'!A:B,2,0)=1),VLOOKUP(A87,ishod_substance!A:G,7,0),0)),0)</f>
        <v>0</v>
      </c>
      <c r="C87" s="236">
        <f t="shared" si="1"/>
        <v>0</v>
      </c>
      <c r="D87" s="237" t="e">
        <f>VLOOKUP(C87,quide!$A$1:J1273,2,0)</f>
        <v>#N/A</v>
      </c>
      <c r="E87" s="240" t="e">
        <f>VLOOKUP(C87,quide!$A$1:J1273,7,0)</f>
        <v>#N/A</v>
      </c>
      <c r="F87" s="240" t="e">
        <f>VLOOKUP(C87,quide!$A$1:M1273,21,0)</f>
        <v>#N/A</v>
      </c>
      <c r="G87" s="238" t="e">
        <f>VLOOKUP(C87,quide!$A$1:M1273,22,0)</f>
        <v>#N/A</v>
      </c>
      <c r="H87" s="234">
        <f>SUMIF(ishod_substance!G:G,norm!B87,ishod_substance!I:I)</f>
        <v>0</v>
      </c>
    </row>
    <row r="88" spans="1:17" x14ac:dyDescent="0.25">
      <c r="A88">
        <v>81</v>
      </c>
      <c r="B88">
        <f>IFERROR(IF(ISBLANK(A88),0,IF(AND(ISERROR(VLOOKUP(VLOOKUP(A88,ishod_substance!A:G,7,0),$B$6:B87,1,0))=TRUE,VLOOKUP(norm!A245,'tbl2'!A:B,2,0)=1),VLOOKUP(A88,ishod_substance!A:G,7,0),0)),0)</f>
        <v>0</v>
      </c>
      <c r="C88" s="236">
        <f t="shared" si="1"/>
        <v>0</v>
      </c>
      <c r="D88" s="237" t="e">
        <f>VLOOKUP(C88,quide!$A$1:J1237,2,0)</f>
        <v>#N/A</v>
      </c>
      <c r="E88" s="240" t="e">
        <f>VLOOKUP(C88,quide!$A$1:J1237,7,0)</f>
        <v>#N/A</v>
      </c>
      <c r="F88" s="240" t="e">
        <f>VLOOKUP(C88,quide!$A$1:M1237,21,0)</f>
        <v>#N/A</v>
      </c>
      <c r="G88" s="238" t="e">
        <f>VLOOKUP(C88,quide!$A$1:M1237,22,0)</f>
        <v>#N/A</v>
      </c>
      <c r="H88" s="234">
        <f>SUMIF(ishod_substance!G:G,norm!B88,ishod_substance!I:I)</f>
        <v>0</v>
      </c>
      <c r="Q88" s="184"/>
    </row>
    <row r="89" spans="1:17" x14ac:dyDescent="0.25">
      <c r="A89">
        <v>82</v>
      </c>
      <c r="B89">
        <f>IFERROR(IF(ISBLANK(A89),0,IF(AND(ISERROR(VLOOKUP(VLOOKUP(A89,ishod_substance!A:G,7,0),$B$6:B88,1,0))=TRUE,VLOOKUP(norm!A89,'tbl2'!A:B,2,0)=1),VLOOKUP(A89,ishod_substance!A:G,7,0),0)),0)</f>
        <v>0</v>
      </c>
      <c r="C89" s="76">
        <f t="shared" si="1"/>
        <v>0</v>
      </c>
      <c r="D89" s="145" t="e">
        <f>VLOOKUP(C89,quide!$A$1:J1081,2,0)</f>
        <v>#N/A</v>
      </c>
      <c r="E89" s="145" t="e">
        <f>VLOOKUP(C89,quide!$A$1:J1081,7,0)</f>
        <v>#N/A</v>
      </c>
      <c r="F89" s="145" t="e">
        <f>VLOOKUP(C89,quide!$A$1:M1081,21,0)</f>
        <v>#N/A</v>
      </c>
      <c r="G89" s="145" t="e">
        <f>VLOOKUP(C89,quide!$A$1:M1081,22,0)</f>
        <v>#N/A</v>
      </c>
      <c r="H89" s="145">
        <f>SUMIF(ishod_substance!G:G,norm!B89,ishod_substance!I:I)</f>
        <v>0</v>
      </c>
    </row>
    <row r="90" spans="1:17" ht="30.75" customHeight="1" x14ac:dyDescent="0.25">
      <c r="A90">
        <v>83</v>
      </c>
      <c r="B90">
        <f>IFERROR(IF(ISBLANK(A90),0,IF(AND(ISERROR(VLOOKUP(VLOOKUP(A90,ishod_substance!A:G,7,0),$B$6:B89,1,0))=TRUE,VLOOKUP(norm!A88,'tbl2'!A:B,2,0)=1),VLOOKUP(A90,ishod_substance!A:G,7,0),0)),0)</f>
        <v>0</v>
      </c>
      <c r="C90" s="236">
        <f t="shared" si="1"/>
        <v>0</v>
      </c>
      <c r="D90" s="237" t="e">
        <f>VLOOKUP(C90,quide!$A$1:J1080,2,0)</f>
        <v>#N/A</v>
      </c>
      <c r="E90" s="240" t="e">
        <f>VLOOKUP(C90,quide!$A$1:J1080,7,0)</f>
        <v>#N/A</v>
      </c>
      <c r="F90" s="240" t="e">
        <f>VLOOKUP(C90,quide!$A$1:M1080,21,0)</f>
        <v>#N/A</v>
      </c>
      <c r="G90" s="239" t="e">
        <f>VLOOKUP(C90,quide!$A$1:M1080,22,0)</f>
        <v>#N/A</v>
      </c>
      <c r="H90" s="234">
        <f>SUMIF(ishod_substance!G:G,norm!B90,ishod_substance!I:I)</f>
        <v>0</v>
      </c>
    </row>
    <row r="91" spans="1:17" x14ac:dyDescent="0.25">
      <c r="A91">
        <v>84</v>
      </c>
      <c r="B91">
        <f>IFERROR(IF(ISBLANK(A91),0,IF(AND(ISERROR(VLOOKUP(VLOOKUP(A91,ishod_substance!A:G,7,0),$B$6:B90,1,0))=TRUE,VLOOKUP(norm!A91,'tbl2'!A:B,2,0)=1),VLOOKUP(A91,ishod_substance!A:G,7,0),0)),0)</f>
        <v>0</v>
      </c>
      <c r="C91" s="76">
        <f t="shared" si="1"/>
        <v>0</v>
      </c>
      <c r="D91" s="145" t="e">
        <f>VLOOKUP(C91,quide!$A$1:J1083,2,0)</f>
        <v>#N/A</v>
      </c>
      <c r="E91" s="145" t="e">
        <f>VLOOKUP(C91,quide!$A$1:J1083,7,0)</f>
        <v>#N/A</v>
      </c>
      <c r="F91" s="145" t="e">
        <f>VLOOKUP(C91,quide!$A$1:M1083,21,0)</f>
        <v>#N/A</v>
      </c>
      <c r="G91" s="145" t="e">
        <f>VLOOKUP(C91,quide!$A$1:M1083,22,0)</f>
        <v>#N/A</v>
      </c>
      <c r="H91" s="145">
        <f>SUMIF(ishod_substance!G:G,norm!B91,ishod_substance!I:I)</f>
        <v>0</v>
      </c>
    </row>
    <row r="92" spans="1:17" x14ac:dyDescent="0.25">
      <c r="A92">
        <v>85</v>
      </c>
      <c r="B92">
        <f>IFERROR(IF(ISBLANK(A92),0,IF(AND(ISERROR(VLOOKUP(VLOOKUP(A92,ishod_substance!A:G,7,0),$B$6:B91,1,0))=TRUE,VLOOKUP(norm!A92,'tbl2'!A:B,2,0)=1),VLOOKUP(A92,ishod_substance!A:G,7,0),0)),0)</f>
        <v>0</v>
      </c>
      <c r="C92" s="76">
        <f t="shared" si="1"/>
        <v>0</v>
      </c>
      <c r="D92" s="145" t="e">
        <f>VLOOKUP(C92,quide!$A$1:J1084,2,0)</f>
        <v>#N/A</v>
      </c>
      <c r="E92" s="145" t="e">
        <f>VLOOKUP(C92,quide!$A$1:J1084,7,0)</f>
        <v>#N/A</v>
      </c>
      <c r="F92" s="145" t="e">
        <f>VLOOKUP(C92,quide!$A$1:M1084,21,0)</f>
        <v>#N/A</v>
      </c>
      <c r="G92" s="145" t="e">
        <f>VLOOKUP(C92,quide!$A$1:M1084,22,0)</f>
        <v>#N/A</v>
      </c>
      <c r="H92" s="145">
        <f>SUMIF(ishod_substance!G:G,norm!B92,ishod_substance!I:I)</f>
        <v>0</v>
      </c>
    </row>
    <row r="93" spans="1:17" x14ac:dyDescent="0.25">
      <c r="A93">
        <v>86</v>
      </c>
      <c r="B93">
        <f>IFERROR(IF(ISBLANK(A93),0,IF(AND(ISERROR(VLOOKUP(VLOOKUP(A93,ishod_substance!A:G,7,0),$B$6:B92,1,0))=TRUE,VLOOKUP(norm!A93,'tbl2'!A:B,2,0)=1),VLOOKUP(A93,ishod_substance!A:G,7,0),0)),0)</f>
        <v>0</v>
      </c>
      <c r="C93" s="76">
        <f t="shared" si="1"/>
        <v>0</v>
      </c>
      <c r="D93" s="145" t="e">
        <f>VLOOKUP(C93,quide!$A$1:J1085,2,0)</f>
        <v>#N/A</v>
      </c>
      <c r="E93" s="145" t="e">
        <f>VLOOKUP(C93,quide!$A$1:J1085,7,0)</f>
        <v>#N/A</v>
      </c>
      <c r="F93" s="145" t="e">
        <f>VLOOKUP(C93,quide!$A$1:M1085,21,0)</f>
        <v>#N/A</v>
      </c>
      <c r="G93" s="145" t="e">
        <f>VLOOKUP(C93,quide!$A$1:M1085,22,0)</f>
        <v>#N/A</v>
      </c>
      <c r="H93" s="145">
        <f>SUMIF(ishod_substance!G:G,norm!B93,ishod_substance!I:I)</f>
        <v>0</v>
      </c>
    </row>
    <row r="94" spans="1:17" x14ac:dyDescent="0.25">
      <c r="A94">
        <v>87</v>
      </c>
      <c r="B94">
        <f>IFERROR(IF(ISBLANK(A94),0,IF(AND(ISERROR(VLOOKUP(VLOOKUP(A94,ishod_substance!A:G,7,0),$B$6:B93,1,0))=TRUE,VLOOKUP(norm!A94,'tbl2'!A:B,2,0)=1),VLOOKUP(A94,ishod_substance!A:G,7,0),0)),0)</f>
        <v>0</v>
      </c>
      <c r="C94" s="76">
        <f t="shared" si="1"/>
        <v>0</v>
      </c>
      <c r="D94" s="145" t="e">
        <f>VLOOKUP(C94,quide!$A$1:J1086,2,0)</f>
        <v>#N/A</v>
      </c>
      <c r="E94" s="145" t="e">
        <f>VLOOKUP(C94,quide!$A$1:J1086,7,0)</f>
        <v>#N/A</v>
      </c>
      <c r="F94" s="145" t="e">
        <f>VLOOKUP(C94,quide!$A$1:M1086,21,0)</f>
        <v>#N/A</v>
      </c>
      <c r="G94" s="145" t="e">
        <f>VLOOKUP(C94,quide!$A$1:M1086,22,0)</f>
        <v>#N/A</v>
      </c>
      <c r="H94" s="145">
        <f>SUMIF(ishod_substance!G:G,norm!B94,ishod_substance!I:I)</f>
        <v>0</v>
      </c>
    </row>
    <row r="95" spans="1:17" x14ac:dyDescent="0.25">
      <c r="A95">
        <v>88</v>
      </c>
      <c r="B95">
        <f>IFERROR(IF(ISBLANK(A95),0,IF(AND(ISERROR(VLOOKUP(VLOOKUP(A95,ishod_substance!A:G,7,0),$B$6:B94,1,0))=TRUE,VLOOKUP(norm!A95,'tbl2'!A:B,2,0)=1),VLOOKUP(A95,ishod_substance!A:G,7,0),0)),0)</f>
        <v>0</v>
      </c>
      <c r="C95" s="76">
        <f t="shared" si="1"/>
        <v>0</v>
      </c>
      <c r="D95" s="145" t="e">
        <f>VLOOKUP(C95,quide!$A$1:J1087,2,0)</f>
        <v>#N/A</v>
      </c>
      <c r="E95" s="145" t="e">
        <f>VLOOKUP(C95,quide!$A$1:J1087,7,0)</f>
        <v>#N/A</v>
      </c>
      <c r="F95" s="145" t="e">
        <f>VLOOKUP(C95,quide!$A$1:M1087,21,0)</f>
        <v>#N/A</v>
      </c>
      <c r="G95" s="145" t="e">
        <f>VLOOKUP(C95,quide!$A$1:M1087,22,0)</f>
        <v>#N/A</v>
      </c>
      <c r="H95" s="145">
        <f>SUMIF(ishod_substance!G:G,norm!B95,ishod_substance!I:I)</f>
        <v>0</v>
      </c>
    </row>
    <row r="96" spans="1:17" x14ac:dyDescent="0.25">
      <c r="A96">
        <v>89</v>
      </c>
      <c r="B96">
        <f>IFERROR(IF(ISBLANK(A96),0,IF(AND(ISERROR(VLOOKUP(VLOOKUP(A96,ishod_substance!A:G,7,0),$B$6:B95,1,0))=TRUE,VLOOKUP(norm!A96,'tbl2'!A:B,2,0)=1),VLOOKUP(A96,ishod_substance!A:G,7,0),0)),0)</f>
        <v>0</v>
      </c>
      <c r="C96" s="76">
        <f t="shared" si="1"/>
        <v>0</v>
      </c>
      <c r="D96" s="145" t="e">
        <f>VLOOKUP(C96,quide!$A$1:J1088,2,0)</f>
        <v>#N/A</v>
      </c>
      <c r="E96" s="145" t="e">
        <f>VLOOKUP(C96,quide!$A$1:J1088,7,0)</f>
        <v>#N/A</v>
      </c>
      <c r="F96" s="145" t="e">
        <f>VLOOKUP(C96,quide!$A$1:M1088,21,0)</f>
        <v>#N/A</v>
      </c>
      <c r="G96" s="145" t="e">
        <f>VLOOKUP(C96,quide!$A$1:M1088,22,0)</f>
        <v>#N/A</v>
      </c>
      <c r="H96" s="145">
        <f>SUMIF(ishod_substance!G:G,norm!B96,ishod_substance!I:I)</f>
        <v>0</v>
      </c>
    </row>
    <row r="97" spans="1:8" x14ac:dyDescent="0.25">
      <c r="A97">
        <v>90</v>
      </c>
      <c r="B97">
        <f>IFERROR(IF(ISBLANK(A97),0,IF(AND(ISERROR(VLOOKUP(VLOOKUP(A97,ishod_substance!A:G,7,0),$B$6:B96,1,0))=TRUE,VLOOKUP(norm!A97,'tbl2'!A:B,2,0)=1),VLOOKUP(A97,ishod_substance!A:G,7,0),0)),0)</f>
        <v>349</v>
      </c>
      <c r="C97" s="76">
        <f t="shared" si="1"/>
        <v>349</v>
      </c>
      <c r="D97" s="145" t="str">
        <f>VLOOKUP(C97,quide!$A$1:J1089,2,0)</f>
        <v>Хлор</v>
      </c>
      <c r="E97" s="145">
        <f>VLOOKUP(C97,quide!$A$1:J1089,7,0)</f>
        <v>2</v>
      </c>
      <c r="F97" s="145" t="e">
        <f>VLOOKUP(C97,quide!$A$1:M1089,21,0)</f>
        <v>#REF!</v>
      </c>
      <c r="G97" s="145" t="e">
        <f>VLOOKUP(C97,quide!$A$1:M1089,22,0)</f>
        <v>#REF!</v>
      </c>
      <c r="H97" s="145">
        <f>SUMIF(ishod_substance!G:G,norm!B97,ishod_substance!I:I)</f>
        <v>1.6272960000000001E-4</v>
      </c>
    </row>
    <row r="98" spans="1:8" x14ac:dyDescent="0.25">
      <c r="A98">
        <v>91</v>
      </c>
      <c r="B98">
        <f>IFERROR(IF(ISBLANK(A98),0,IF(AND(ISERROR(VLOOKUP(VLOOKUP(A98,ishod_substance!A:G,7,0),$B$6:B97,1,0))=TRUE,VLOOKUP(norm!A98,'tbl2'!A:B,2,0)=1),VLOOKUP(A98,ishod_substance!A:G,7,0),0)),0)</f>
        <v>316</v>
      </c>
      <c r="C98" s="76">
        <f t="shared" si="1"/>
        <v>316</v>
      </c>
      <c r="D98" s="145" t="str">
        <f>VLOOKUP(C98,quide!$A$1:J1090,2,0)</f>
        <v>Гидрохлорид (по молекуле HCl) (Водород хлорид)</v>
      </c>
      <c r="E98" s="145">
        <f>VLOOKUP(C98,quide!$A$1:J1090,7,0)</f>
        <v>2</v>
      </c>
      <c r="F98" s="241" t="e">
        <f>VLOOKUP(C98,quide!$A$1:M1090,21,0)</f>
        <v>#REF!</v>
      </c>
      <c r="G98" s="241" t="e">
        <f>VLOOKUP(C98,quide!$A$1:M1090,22,0)</f>
        <v>#REF!</v>
      </c>
      <c r="H98" s="241">
        <f>SUMIF(ishod_substance!G:G,norm!B98,ishod_substance!I:I)</f>
        <v>3.0016800000000004E-5</v>
      </c>
    </row>
    <row r="99" spans="1:8" x14ac:dyDescent="0.25">
      <c r="A99">
        <v>92</v>
      </c>
      <c r="B99">
        <f>IFERROR(IF(ISBLANK(A99),0,IF(AND(ISERROR(VLOOKUP(VLOOKUP(A99,ishod_substance!A:G,7,0),$B$6:B98,1,0))=TRUE,VLOOKUP(norm!A99,'tbl2'!A:B,2,0)=1),VLOOKUP(A99,ishod_substance!A:G,7,0),0)),0)</f>
        <v>0</v>
      </c>
      <c r="C99" s="76">
        <f t="shared" si="1"/>
        <v>0</v>
      </c>
      <c r="D99" s="145" t="e">
        <f>VLOOKUP(C99,quide!$A$1:J1091,2,0)</f>
        <v>#N/A</v>
      </c>
      <c r="E99" s="145" t="e">
        <f>VLOOKUP(C99,quide!$A$1:J1091,7,0)</f>
        <v>#N/A</v>
      </c>
      <c r="F99" s="241" t="e">
        <f>VLOOKUP(C99,quide!$A$1:M1091,21,0)</f>
        <v>#N/A</v>
      </c>
      <c r="G99" s="241" t="e">
        <f>VLOOKUP(C99,quide!$A$1:M1091,22,0)</f>
        <v>#N/A</v>
      </c>
      <c r="H99" s="241">
        <f>SUMIF(ishod_substance!G:G,norm!B99,ishod_substance!I:I)</f>
        <v>0</v>
      </c>
    </row>
    <row r="100" spans="1:8" x14ac:dyDescent="0.25">
      <c r="A100">
        <v>93</v>
      </c>
      <c r="B100">
        <f>IFERROR(IF(ISBLANK(A100),0,IF(AND(ISERROR(VLOOKUP(VLOOKUP(A100,ishod_substance!A:G,7,0),$B$6:B99,1,0))=TRUE,VLOOKUP(norm!A100,'tbl2'!A:B,2,0)=1),VLOOKUP(A100,ishod_substance!A:G,7,0),0)),0)</f>
        <v>0</v>
      </c>
      <c r="C100" s="76">
        <f t="shared" si="1"/>
        <v>0</v>
      </c>
      <c r="D100" s="145" t="e">
        <f>VLOOKUP(C100,quide!$A$1:J1092,2,0)</f>
        <v>#N/A</v>
      </c>
      <c r="E100" s="145" t="e">
        <f>VLOOKUP(C100,quide!$A$1:J1092,7,0)</f>
        <v>#N/A</v>
      </c>
      <c r="F100" s="145" t="e">
        <f>VLOOKUP(C100,quide!$A$1:M1092,21,0)</f>
        <v>#N/A</v>
      </c>
      <c r="G100" s="145" t="e">
        <f>VLOOKUP(C100,quide!$A$1:M1092,22,0)</f>
        <v>#N/A</v>
      </c>
      <c r="H100" s="145">
        <f>SUMIF(ishod_substance!G:G,norm!B100,ishod_substance!I:I)</f>
        <v>0</v>
      </c>
    </row>
    <row r="101" spans="1:8" x14ac:dyDescent="0.25">
      <c r="A101">
        <v>94</v>
      </c>
      <c r="B101">
        <f>IFERROR(IF(ISBLANK(A101),0,IF(AND(ISERROR(VLOOKUP(VLOOKUP(A101,ishod_substance!A:G,7,0),$B$6:B100,1,0))=TRUE,VLOOKUP(norm!A101,'tbl2'!A:B,2,0)=1),VLOOKUP(A101,ishod_substance!A:G,7,0),0)),0)</f>
        <v>0</v>
      </c>
      <c r="C101" s="76">
        <f t="shared" si="1"/>
        <v>0</v>
      </c>
      <c r="D101" s="145" t="e">
        <f>VLOOKUP(C101,quide!$A$1:J1093,2,0)</f>
        <v>#N/A</v>
      </c>
      <c r="E101" s="145" t="e">
        <f>VLOOKUP(C101,quide!$A$1:J1093,7,0)</f>
        <v>#N/A</v>
      </c>
      <c r="F101" s="145" t="e">
        <f>VLOOKUP(C101,quide!$A$1:M1093,21,0)</f>
        <v>#N/A</v>
      </c>
      <c r="G101" s="145" t="e">
        <f>VLOOKUP(C101,quide!$A$1:M1093,22,0)</f>
        <v>#N/A</v>
      </c>
      <c r="H101" s="145">
        <f>SUMIF(ishod_substance!G:G,norm!B101,ishod_substance!I:I)</f>
        <v>0</v>
      </c>
    </row>
    <row r="102" spans="1:8" x14ac:dyDescent="0.25">
      <c r="A102">
        <v>95</v>
      </c>
      <c r="B102">
        <f>IFERROR(IF(ISBLANK(A102),0,IF(AND(ISERROR(VLOOKUP(VLOOKUP(A102,ishod_substance!A:G,7,0),$B$6:B101,1,0))=TRUE,VLOOKUP(norm!A102,'tbl2'!A:B,2,0)=1),VLOOKUP(A102,ishod_substance!A:G,7,0),0)),0)</f>
        <v>0</v>
      </c>
      <c r="C102" s="76">
        <f t="shared" si="1"/>
        <v>0</v>
      </c>
      <c r="D102" s="145" t="e">
        <f>VLOOKUP(C102,quide!$A$1:J1094,2,0)</f>
        <v>#N/A</v>
      </c>
      <c r="E102" s="145" t="e">
        <f>VLOOKUP(C102,quide!$A$1:J1094,7,0)</f>
        <v>#N/A</v>
      </c>
      <c r="F102" s="145" t="e">
        <f>VLOOKUP(C102,quide!$A$1:M1094,21,0)</f>
        <v>#N/A</v>
      </c>
      <c r="G102" s="145" t="e">
        <f>VLOOKUP(C102,quide!$A$1:M1094,22,0)</f>
        <v>#N/A</v>
      </c>
      <c r="H102" s="145">
        <f>SUMIF(ishod_substance!G:G,norm!B102,ishod_substance!I:I)</f>
        <v>0</v>
      </c>
    </row>
    <row r="103" spans="1:8" x14ac:dyDescent="0.25">
      <c r="A103">
        <v>96</v>
      </c>
      <c r="B103">
        <f>IFERROR(IF(ISBLANK(A103),0,IF(AND(ISERROR(VLOOKUP(VLOOKUP(A103,ishod_substance!A:G,7,0),$B$6:B102,1,0))=TRUE,VLOOKUP(norm!A103,'tbl2'!A:B,2,0)=1),VLOOKUP(A103,ishod_substance!A:G,7,0),0)),0)</f>
        <v>0</v>
      </c>
      <c r="C103" s="76">
        <f t="shared" si="1"/>
        <v>0</v>
      </c>
      <c r="D103" s="145" t="e">
        <f>VLOOKUP(C103,quide!$A$1:J1095,2,0)</f>
        <v>#N/A</v>
      </c>
      <c r="E103" s="145" t="e">
        <f>VLOOKUP(C103,quide!$A$1:J1095,7,0)</f>
        <v>#N/A</v>
      </c>
      <c r="F103" s="145" t="e">
        <f>VLOOKUP(C103,quide!$A$1:M1095,21,0)</f>
        <v>#N/A</v>
      </c>
      <c r="G103" s="145" t="e">
        <f>VLOOKUP(C103,quide!$A$1:M1095,22,0)</f>
        <v>#N/A</v>
      </c>
      <c r="H103" s="145">
        <f>SUMIF(ishod_substance!G:G,norm!B103,ishod_substance!I:I)</f>
        <v>0</v>
      </c>
    </row>
    <row r="104" spans="1:8" x14ac:dyDescent="0.25">
      <c r="A104">
        <v>97</v>
      </c>
      <c r="B104">
        <f>IFERROR(IF(ISBLANK(A104),0,IF(AND(ISERROR(VLOOKUP(VLOOKUP(A104,ishod_substance!A:G,7,0),$B$6:B103,1,0))=TRUE,VLOOKUP(norm!A104,'tbl2'!A:B,2,0)=1),VLOOKUP(A104,ishod_substance!A:G,7,0),0)),0)</f>
        <v>0</v>
      </c>
      <c r="C104" s="76">
        <f t="shared" si="1"/>
        <v>0</v>
      </c>
      <c r="D104" s="145" t="e">
        <f>VLOOKUP(C104,quide!$A$1:J1096,2,0)</f>
        <v>#N/A</v>
      </c>
      <c r="E104" s="145" t="e">
        <f>VLOOKUP(C104,quide!$A$1:J1096,7,0)</f>
        <v>#N/A</v>
      </c>
      <c r="F104" s="145" t="e">
        <f>VLOOKUP(C104,quide!$A$1:M1096,21,0)</f>
        <v>#N/A</v>
      </c>
      <c r="G104" s="145" t="e">
        <f>VLOOKUP(C104,quide!$A$1:M1096,22,0)</f>
        <v>#N/A</v>
      </c>
      <c r="H104" s="145">
        <f>SUMIF(ishod_substance!G:G,norm!B104,ishod_substance!I:I)</f>
        <v>0</v>
      </c>
    </row>
    <row r="105" spans="1:8" x14ac:dyDescent="0.25">
      <c r="A105">
        <v>98</v>
      </c>
      <c r="B105">
        <f>IFERROR(IF(ISBLANK(A105),0,IF(AND(ISERROR(VLOOKUP(VLOOKUP(A105,ishod_substance!A:G,7,0),$B$6:B104,1,0))=TRUE,VLOOKUP(norm!A105,'tbl2'!A:B,2,0)=1),VLOOKUP(A105,ishod_substance!A:G,7,0),0)),0)</f>
        <v>0</v>
      </c>
      <c r="C105" s="76">
        <f t="shared" si="1"/>
        <v>0</v>
      </c>
      <c r="D105" s="145" t="e">
        <f>VLOOKUP(C105,quide!$A$1:J1097,2,0)</f>
        <v>#N/A</v>
      </c>
      <c r="E105" s="145" t="e">
        <f>VLOOKUP(C105,quide!$A$1:J1097,7,0)</f>
        <v>#N/A</v>
      </c>
      <c r="F105" s="145" t="e">
        <f>VLOOKUP(C105,quide!$A$1:M1097,21,0)</f>
        <v>#N/A</v>
      </c>
      <c r="G105" s="145" t="e">
        <f>VLOOKUP(C105,quide!$A$1:M1097,22,0)</f>
        <v>#N/A</v>
      </c>
      <c r="H105" s="145">
        <f>SUMIF(ishod_substance!G:G,norm!B105,ishod_substance!I:I)</f>
        <v>0</v>
      </c>
    </row>
    <row r="106" spans="1:8" x14ac:dyDescent="0.25">
      <c r="A106">
        <v>99</v>
      </c>
      <c r="B106">
        <f>IFERROR(IF(ISBLANK(A106),0,IF(AND(ISERROR(VLOOKUP(VLOOKUP(A106,ishod_substance!A:G,7,0),$B$6:B105,1,0))=TRUE,VLOOKUP(norm!A106,'tbl2'!A:B,2,0)=1),VLOOKUP(A106,ishod_substance!A:G,7,0),0)),0)</f>
        <v>0</v>
      </c>
      <c r="C106" s="76">
        <f t="shared" si="1"/>
        <v>0</v>
      </c>
      <c r="D106" s="145" t="e">
        <f>VLOOKUP(C106,quide!$A$1:J1098,2,0)</f>
        <v>#N/A</v>
      </c>
      <c r="E106" s="145" t="e">
        <f>VLOOKUP(C106,quide!$A$1:J1098,7,0)</f>
        <v>#N/A</v>
      </c>
      <c r="F106" s="145" t="e">
        <f>VLOOKUP(C106,quide!$A$1:M1098,21,0)</f>
        <v>#N/A</v>
      </c>
      <c r="G106" s="145" t="e">
        <f>VLOOKUP(C106,quide!$A$1:M1098,22,0)</f>
        <v>#N/A</v>
      </c>
      <c r="H106" s="145">
        <f>SUMIF(ishod_substance!G:G,norm!B106,ishod_substance!I:I)</f>
        <v>0</v>
      </c>
    </row>
    <row r="107" spans="1:8" x14ac:dyDescent="0.25">
      <c r="A107">
        <v>100</v>
      </c>
      <c r="B107">
        <f>IFERROR(IF(ISBLANK(A107),0,IF(AND(ISERROR(VLOOKUP(VLOOKUP(A107,ishod_substance!A:G,7,0),$B$6:B106,1,0))=TRUE,VLOOKUP(norm!A107,'tbl2'!A:B,2,0)=1),VLOOKUP(A107,ishod_substance!A:G,7,0),0)),0)</f>
        <v>0</v>
      </c>
      <c r="C107" s="76">
        <f t="shared" si="1"/>
        <v>0</v>
      </c>
      <c r="D107" s="145" t="e">
        <f>VLOOKUP(C107,quide!$A$1:J1099,2,0)</f>
        <v>#N/A</v>
      </c>
      <c r="E107" s="145" t="e">
        <f>VLOOKUP(C107,quide!$A$1:J1099,7,0)</f>
        <v>#N/A</v>
      </c>
      <c r="F107" s="145" t="e">
        <f>VLOOKUP(C107,quide!$A$1:M1099,21,0)</f>
        <v>#N/A</v>
      </c>
      <c r="G107" s="145" t="e">
        <f>VLOOKUP(C107,quide!$A$1:M1099,22,0)</f>
        <v>#N/A</v>
      </c>
      <c r="H107" s="145">
        <f>SUMIF(ishod_substance!G:G,norm!B107,ishod_substance!I:I)</f>
        <v>0</v>
      </c>
    </row>
    <row r="108" spans="1:8" x14ac:dyDescent="0.25">
      <c r="A108">
        <v>101</v>
      </c>
      <c r="B108">
        <f>IFERROR(IF(ISBLANK(A108),0,IF(AND(ISERROR(VLOOKUP(VLOOKUP(A108,ishod_substance!A:G,7,0),$B$6:B107,1,0))=TRUE,VLOOKUP(norm!A108,'tbl2'!A:B,2,0)=1),VLOOKUP(A108,ishod_substance!A:G,7,0),0)),0)</f>
        <v>0</v>
      </c>
      <c r="C108" s="76">
        <f t="shared" si="1"/>
        <v>0</v>
      </c>
      <c r="D108" s="145" t="e">
        <f>VLOOKUP(C108,quide!$A$1:J1100,2,0)</f>
        <v>#N/A</v>
      </c>
      <c r="E108" s="145" t="e">
        <f>VLOOKUP(C108,quide!$A$1:J1100,7,0)</f>
        <v>#N/A</v>
      </c>
      <c r="F108" s="145" t="e">
        <f>VLOOKUP(C108,quide!$A$1:M1100,21,0)</f>
        <v>#N/A</v>
      </c>
      <c r="G108" s="145" t="e">
        <f>VLOOKUP(C108,quide!$A$1:M1100,22,0)</f>
        <v>#N/A</v>
      </c>
      <c r="H108" s="145">
        <f>SUMIF(ishod_substance!G:G,norm!B108,ishod_substance!I:I)</f>
        <v>0</v>
      </c>
    </row>
    <row r="109" spans="1:8" x14ac:dyDescent="0.25">
      <c r="A109">
        <v>102</v>
      </c>
      <c r="B109">
        <f>IFERROR(IF(ISBLANK(A109),0,IF(AND(ISERROR(VLOOKUP(VLOOKUP(A109,ishod_substance!A:G,7,0),$B$6:B108,1,0))=TRUE,VLOOKUP(norm!A109,'tbl2'!A:B,2,0)=1),VLOOKUP(A109,ishod_substance!A:G,7,0),0)),0)</f>
        <v>0</v>
      </c>
      <c r="C109" s="76">
        <f t="shared" si="1"/>
        <v>0</v>
      </c>
      <c r="D109" s="145" t="e">
        <f>VLOOKUP(C109,quide!$A$1:J1101,2,0)</f>
        <v>#N/A</v>
      </c>
      <c r="E109" s="145" t="e">
        <f>VLOOKUP(C109,quide!$A$1:J1101,7,0)</f>
        <v>#N/A</v>
      </c>
      <c r="F109" s="145" t="e">
        <f>VLOOKUP(C109,quide!$A$1:M1101,21,0)</f>
        <v>#N/A</v>
      </c>
      <c r="G109" s="145" t="e">
        <f>VLOOKUP(C109,quide!$A$1:M1101,22,0)</f>
        <v>#N/A</v>
      </c>
      <c r="H109" s="145">
        <f>SUMIF(ishod_substance!G:G,norm!B109,ishod_substance!I:I)</f>
        <v>0</v>
      </c>
    </row>
    <row r="110" spans="1:8" x14ac:dyDescent="0.25">
      <c r="A110">
        <v>103</v>
      </c>
      <c r="B110">
        <f>IFERROR(IF(ISBLANK(A110),0,IF(AND(ISERROR(VLOOKUP(VLOOKUP(A110,ishod_substance!A:G,7,0),$B$6:B109,1,0))=TRUE,VLOOKUP(norm!A110,'tbl2'!A:B,2,0)=1),VLOOKUP(A110,ishod_substance!A:G,7,0),0)),0)</f>
        <v>0</v>
      </c>
      <c r="C110" s="76">
        <f t="shared" si="1"/>
        <v>0</v>
      </c>
      <c r="D110" s="145" t="e">
        <f>VLOOKUP(C110,quide!$A$1:J1102,2,0)</f>
        <v>#N/A</v>
      </c>
      <c r="E110" s="145" t="e">
        <f>VLOOKUP(C110,quide!$A$1:J1102,7,0)</f>
        <v>#N/A</v>
      </c>
      <c r="F110" s="145" t="e">
        <f>VLOOKUP(C110,quide!$A$1:M1102,21,0)</f>
        <v>#N/A</v>
      </c>
      <c r="G110" s="145" t="e">
        <f>VLOOKUP(C110,quide!$A$1:M1102,22,0)</f>
        <v>#N/A</v>
      </c>
      <c r="H110" s="145">
        <f>SUMIF(ishod_substance!G:G,norm!B110,ishod_substance!I:I)</f>
        <v>0</v>
      </c>
    </row>
    <row r="111" spans="1:8" x14ac:dyDescent="0.25">
      <c r="A111">
        <v>104</v>
      </c>
      <c r="B111">
        <f>IFERROR(IF(ISBLANK(A111),0,IF(AND(ISERROR(VLOOKUP(VLOOKUP(A111,ishod_substance!A:G,7,0),$B$6:B110,1,0))=TRUE,VLOOKUP(norm!A111,'tbl2'!A:B,2,0)=1),VLOOKUP(A111,ishod_substance!A:G,7,0),0)),0)</f>
        <v>0</v>
      </c>
      <c r="C111" s="76">
        <f t="shared" si="1"/>
        <v>0</v>
      </c>
      <c r="D111" s="145" t="e">
        <f>VLOOKUP(C111,quide!$A$1:J1103,2,0)</f>
        <v>#N/A</v>
      </c>
      <c r="E111" s="145" t="e">
        <f>VLOOKUP(C111,quide!$A$1:J1103,7,0)</f>
        <v>#N/A</v>
      </c>
      <c r="F111" s="145" t="e">
        <f>VLOOKUP(C111,quide!$A$1:M1103,21,0)</f>
        <v>#N/A</v>
      </c>
      <c r="G111" s="145" t="e">
        <f>VLOOKUP(C111,quide!$A$1:M1103,22,0)</f>
        <v>#N/A</v>
      </c>
      <c r="H111" s="145">
        <f>SUMIF(ishod_substance!G:G,norm!B111,ishod_substance!I:I)</f>
        <v>0</v>
      </c>
    </row>
    <row r="112" spans="1:8" x14ac:dyDescent="0.25">
      <c r="A112">
        <v>105</v>
      </c>
      <c r="B112">
        <f>IFERROR(IF(ISBLANK(A112),0,IF(AND(ISERROR(VLOOKUP(VLOOKUP(A112,ishod_substance!A:G,7,0),$B$6:B111,1,0))=TRUE,VLOOKUP(norm!A112,'tbl2'!A:B,2,0)=1),VLOOKUP(A112,ishod_substance!A:G,7,0),0)),0)</f>
        <v>0</v>
      </c>
      <c r="C112" s="76">
        <f t="shared" si="1"/>
        <v>0</v>
      </c>
      <c r="D112" s="145" t="e">
        <f>VLOOKUP(C112,quide!$A$1:J1104,2,0)</f>
        <v>#N/A</v>
      </c>
      <c r="E112" s="145" t="e">
        <f>VLOOKUP(C112,quide!$A$1:J1104,7,0)</f>
        <v>#N/A</v>
      </c>
      <c r="F112" s="145" t="e">
        <f>VLOOKUP(C112,quide!$A$1:M1104,21,0)</f>
        <v>#N/A</v>
      </c>
      <c r="G112" s="145" t="e">
        <f>VLOOKUP(C112,quide!$A$1:M1104,22,0)</f>
        <v>#N/A</v>
      </c>
      <c r="H112" s="145">
        <f>SUMIF(ishod_substance!G:G,norm!B112,ishod_substance!I:I)</f>
        <v>0</v>
      </c>
    </row>
    <row r="113" spans="1:8" x14ac:dyDescent="0.25">
      <c r="A113">
        <v>106</v>
      </c>
      <c r="B113">
        <f>IFERROR(IF(ISBLANK(A113),0,IF(AND(ISERROR(VLOOKUP(VLOOKUP(A113,ishod_substance!A:G,7,0),$B$6:B112,1,0))=TRUE,VLOOKUP(norm!A113,'tbl2'!A:B,2,0)=1),VLOOKUP(A113,ishod_substance!A:G,7,0),0)),0)</f>
        <v>0</v>
      </c>
      <c r="C113" s="76">
        <f t="shared" si="1"/>
        <v>0</v>
      </c>
      <c r="D113" s="145" t="e">
        <f>VLOOKUP(C113,quide!$A$1:J1105,2,0)</f>
        <v>#N/A</v>
      </c>
      <c r="E113" s="145" t="e">
        <f>VLOOKUP(C113,quide!$A$1:J1105,7,0)</f>
        <v>#N/A</v>
      </c>
      <c r="F113" s="145" t="e">
        <f>VLOOKUP(C113,quide!$A$1:M1105,21,0)</f>
        <v>#N/A</v>
      </c>
      <c r="G113" s="145" t="e">
        <f>VLOOKUP(C113,quide!$A$1:M1105,22,0)</f>
        <v>#N/A</v>
      </c>
      <c r="H113" s="145">
        <f>SUMIF(ishod_substance!G:G,norm!B113,ishod_substance!I:I)</f>
        <v>0</v>
      </c>
    </row>
    <row r="114" spans="1:8" x14ac:dyDescent="0.25">
      <c r="A114">
        <v>107</v>
      </c>
      <c r="B114">
        <f>IFERROR(IF(ISBLANK(A114),0,IF(AND(ISERROR(VLOOKUP(VLOOKUP(A114,ishod_substance!A:G,7,0),$B$6:B113,1,0))=TRUE,VLOOKUP(norm!A114,'tbl2'!A:B,2,0)=1),VLOOKUP(A114,ishod_substance!A:G,7,0),0)),0)</f>
        <v>0</v>
      </c>
      <c r="C114" s="76">
        <f t="shared" si="1"/>
        <v>0</v>
      </c>
      <c r="D114" s="145" t="e">
        <f>VLOOKUP(C114,quide!$A$1:J1106,2,0)</f>
        <v>#N/A</v>
      </c>
      <c r="E114" s="145" t="e">
        <f>VLOOKUP(C114,quide!$A$1:J1106,7,0)</f>
        <v>#N/A</v>
      </c>
      <c r="F114" s="145" t="e">
        <f>VLOOKUP(C114,quide!$A$1:M1106,21,0)</f>
        <v>#N/A</v>
      </c>
      <c r="G114" s="145" t="e">
        <f>VLOOKUP(C114,quide!$A$1:M1106,22,0)</f>
        <v>#N/A</v>
      </c>
      <c r="H114" s="145">
        <f>SUMIF(ishod_substance!G:G,norm!B114,ishod_substance!I:I)</f>
        <v>0</v>
      </c>
    </row>
    <row r="115" spans="1:8" x14ac:dyDescent="0.25">
      <c r="A115">
        <v>108</v>
      </c>
      <c r="B115">
        <f>IFERROR(IF(ISBLANK(A115),0,IF(AND(ISERROR(VLOOKUP(VLOOKUP(A115,ishod_substance!A:G,7,0),$B$6:B114,1,0))=TRUE,VLOOKUP(norm!A115,'tbl2'!A:B,2,0)=1),VLOOKUP(A115,ishod_substance!A:G,7,0),0)),0)</f>
        <v>0</v>
      </c>
      <c r="C115" s="76">
        <f t="shared" si="1"/>
        <v>0</v>
      </c>
      <c r="D115" s="145" t="e">
        <f>VLOOKUP(C115,quide!$A$1:J1107,2,0)</f>
        <v>#N/A</v>
      </c>
      <c r="E115" s="145" t="e">
        <f>VLOOKUP(C115,quide!$A$1:J1107,7,0)</f>
        <v>#N/A</v>
      </c>
      <c r="F115" s="145" t="e">
        <f>VLOOKUP(C115,quide!$A$1:M1107,21,0)</f>
        <v>#N/A</v>
      </c>
      <c r="G115" s="145" t="e">
        <f>VLOOKUP(C115,quide!$A$1:M1107,22,0)</f>
        <v>#N/A</v>
      </c>
      <c r="H115" s="145">
        <f>SUMIF(ishod_substance!G:G,norm!B115,ishod_substance!I:I)</f>
        <v>0</v>
      </c>
    </row>
    <row r="116" spans="1:8" x14ac:dyDescent="0.25">
      <c r="A116">
        <v>109</v>
      </c>
      <c r="B116">
        <f>IFERROR(IF(ISBLANK(A116),0,IF(AND(ISERROR(VLOOKUP(VLOOKUP(A116,ishod_substance!A:G,7,0),$B$6:B115,1,0))=TRUE,VLOOKUP(norm!A116,'tbl2'!A:B,2,0)=1),VLOOKUP(A116,ishod_substance!A:G,7,0),0)),0)</f>
        <v>0</v>
      </c>
      <c r="C116" s="76">
        <f t="shared" si="1"/>
        <v>0</v>
      </c>
      <c r="D116" s="145" t="e">
        <f>VLOOKUP(C116,quide!$A$1:J1108,2,0)</f>
        <v>#N/A</v>
      </c>
      <c r="E116" s="145" t="e">
        <f>VLOOKUP(C116,quide!$A$1:J1108,7,0)</f>
        <v>#N/A</v>
      </c>
      <c r="F116" s="145" t="e">
        <f>VLOOKUP(C116,quide!$A$1:M1108,21,0)</f>
        <v>#N/A</v>
      </c>
      <c r="G116" s="145" t="e">
        <f>VLOOKUP(C116,quide!$A$1:M1108,22,0)</f>
        <v>#N/A</v>
      </c>
      <c r="H116" s="145">
        <f>SUMIF(ishod_substance!G:G,norm!B116,ishod_substance!I:I)</f>
        <v>0</v>
      </c>
    </row>
    <row r="117" spans="1:8" x14ac:dyDescent="0.25">
      <c r="A117">
        <v>110</v>
      </c>
      <c r="B117">
        <f>IFERROR(IF(ISBLANK(A117),0,IF(AND(ISERROR(VLOOKUP(VLOOKUP(A117,ishod_substance!A:G,7,0),$B$6:B116,1,0))=TRUE,VLOOKUP(norm!A117,'tbl2'!A:B,2,0)=1),VLOOKUP(A117,ishod_substance!A:G,7,0),0)),0)</f>
        <v>0</v>
      </c>
      <c r="C117" s="76">
        <f t="shared" si="1"/>
        <v>0</v>
      </c>
      <c r="D117" s="145" t="e">
        <f>VLOOKUP(C117,quide!$A$1:J1109,2,0)</f>
        <v>#N/A</v>
      </c>
      <c r="E117" s="145" t="e">
        <f>VLOOKUP(C117,quide!$A$1:J1109,7,0)</f>
        <v>#N/A</v>
      </c>
      <c r="F117" s="145" t="e">
        <f>VLOOKUP(C117,quide!$A$1:M1109,21,0)</f>
        <v>#N/A</v>
      </c>
      <c r="G117" s="145" t="e">
        <f>VLOOKUP(C117,quide!$A$1:M1109,22,0)</f>
        <v>#N/A</v>
      </c>
      <c r="H117" s="145">
        <f>SUMIF(ishod_substance!G:G,norm!B117,ishod_substance!I:I)</f>
        <v>0</v>
      </c>
    </row>
    <row r="118" spans="1:8" x14ac:dyDescent="0.25">
      <c r="A118">
        <v>111</v>
      </c>
      <c r="B118">
        <f>IFERROR(IF(ISBLANK(A118),0,IF(AND(ISERROR(VLOOKUP(VLOOKUP(A118,ishod_substance!A:G,7,0),$B$6:B117,1,0))=TRUE,VLOOKUP(norm!A118,'tbl2'!A:B,2,0)=1),VLOOKUP(A118,ishod_substance!A:G,7,0),0)),0)</f>
        <v>0</v>
      </c>
      <c r="C118" s="76">
        <f t="shared" si="1"/>
        <v>0</v>
      </c>
      <c r="D118" s="145" t="e">
        <f>VLOOKUP(C118,quide!$A$1:J1110,2,0)</f>
        <v>#N/A</v>
      </c>
      <c r="E118" s="145" t="e">
        <f>VLOOKUP(C118,quide!$A$1:J1110,7,0)</f>
        <v>#N/A</v>
      </c>
      <c r="F118" s="145" t="e">
        <f>VLOOKUP(C118,quide!$A$1:M1110,21,0)</f>
        <v>#N/A</v>
      </c>
      <c r="G118" s="145" t="e">
        <f>VLOOKUP(C118,quide!$A$1:M1110,22,0)</f>
        <v>#N/A</v>
      </c>
      <c r="H118" s="145">
        <f>SUMIF(ishod_substance!G:G,norm!B118,ishod_substance!I:I)</f>
        <v>0</v>
      </c>
    </row>
    <row r="119" spans="1:8" x14ac:dyDescent="0.25">
      <c r="A119">
        <v>112</v>
      </c>
      <c r="B119">
        <f>IFERROR(IF(ISBLANK(A119),0,IF(AND(ISERROR(VLOOKUP(VLOOKUP(A119,ishod_substance!A:G,7,0),$B$6:B118,1,0))=TRUE,VLOOKUP(norm!A119,'tbl2'!A:B,2,0)=1),VLOOKUP(A119,ishod_substance!A:G,7,0),0)),0)</f>
        <v>0</v>
      </c>
      <c r="C119" s="76">
        <f t="shared" si="1"/>
        <v>0</v>
      </c>
      <c r="D119" s="145" t="e">
        <f>VLOOKUP(C119,quide!$A$1:J1111,2,0)</f>
        <v>#N/A</v>
      </c>
      <c r="E119" s="145" t="e">
        <f>VLOOKUP(C119,quide!$A$1:J1111,7,0)</f>
        <v>#N/A</v>
      </c>
      <c r="F119" s="145" t="e">
        <f>VLOOKUP(C119,quide!$A$1:M1111,21,0)</f>
        <v>#N/A</v>
      </c>
      <c r="G119" s="145" t="e">
        <f>VLOOKUP(C119,quide!$A$1:M1111,22,0)</f>
        <v>#N/A</v>
      </c>
      <c r="H119" s="145">
        <f>SUMIF(ishod_substance!G:G,norm!B119,ishod_substance!I:I)</f>
        <v>0</v>
      </c>
    </row>
    <row r="120" spans="1:8" x14ac:dyDescent="0.25">
      <c r="A120">
        <v>113</v>
      </c>
      <c r="B120">
        <f>IFERROR(IF(ISBLANK(A120),0,IF(AND(ISERROR(VLOOKUP(VLOOKUP(A120,ishod_substance!A:G,7,0),$B$6:B119,1,0))=TRUE,VLOOKUP(norm!A120,'tbl2'!A:B,2,0)=1),VLOOKUP(A120,ishod_substance!A:G,7,0),0)),0)</f>
        <v>0</v>
      </c>
      <c r="C120" s="76">
        <f t="shared" si="1"/>
        <v>0</v>
      </c>
      <c r="D120" s="145" t="e">
        <f>VLOOKUP(C120,quide!$A$1:J1112,2,0)</f>
        <v>#N/A</v>
      </c>
      <c r="E120" s="145" t="e">
        <f>VLOOKUP(C120,quide!$A$1:J1112,7,0)</f>
        <v>#N/A</v>
      </c>
      <c r="F120" s="145" t="e">
        <f>VLOOKUP(C120,quide!$A$1:M1112,21,0)</f>
        <v>#N/A</v>
      </c>
      <c r="G120" s="145" t="e">
        <f>VLOOKUP(C120,quide!$A$1:M1112,22,0)</f>
        <v>#N/A</v>
      </c>
      <c r="H120" s="145">
        <f>SUMIF(ishod_substance!G:G,norm!B120,ishod_substance!I:I)</f>
        <v>0</v>
      </c>
    </row>
    <row r="121" spans="1:8" x14ac:dyDescent="0.25">
      <c r="A121">
        <v>114</v>
      </c>
      <c r="B121">
        <f>IFERROR(IF(ISBLANK(A121),0,IF(AND(ISERROR(VLOOKUP(VLOOKUP(A121,ishod_substance!A:G,7,0),$B$6:B120,1,0))=TRUE,VLOOKUP(norm!A121,'tbl2'!A:B,2,0)=1),VLOOKUP(A121,ishod_substance!A:G,7,0),0)),0)</f>
        <v>0</v>
      </c>
      <c r="C121" s="76">
        <f t="shared" si="1"/>
        <v>0</v>
      </c>
      <c r="D121" s="145" t="e">
        <f>VLOOKUP(C121,quide!$A$1:J1113,2,0)</f>
        <v>#N/A</v>
      </c>
      <c r="E121" s="145" t="e">
        <f>VLOOKUP(C121,quide!$A$1:J1113,7,0)</f>
        <v>#N/A</v>
      </c>
      <c r="F121" s="145" t="e">
        <f>VLOOKUP(C121,quide!$A$1:M1113,21,0)</f>
        <v>#N/A</v>
      </c>
      <c r="G121" s="145" t="e">
        <f>VLOOKUP(C121,quide!$A$1:M1113,22,0)</f>
        <v>#N/A</v>
      </c>
      <c r="H121" s="145">
        <f>SUMIF(ishod_substance!G:G,norm!B121,ishod_substance!I:I)</f>
        <v>0</v>
      </c>
    </row>
    <row r="122" spans="1:8" x14ac:dyDescent="0.25">
      <c r="A122">
        <v>115</v>
      </c>
      <c r="B122">
        <f>IFERROR(IF(ISBLANK(A122),0,IF(AND(ISERROR(VLOOKUP(VLOOKUP(A122,ishod_substance!A:G,7,0),$B$6:B121,1,0))=TRUE,VLOOKUP(norm!A122,'tbl2'!A:B,2,0)=1),VLOOKUP(A122,ishod_substance!A:G,7,0),0)),0)</f>
        <v>0</v>
      </c>
      <c r="C122" s="76">
        <f t="shared" si="1"/>
        <v>0</v>
      </c>
      <c r="D122" s="145" t="e">
        <f>VLOOKUP(C122,quide!$A$1:J1114,2,0)</f>
        <v>#N/A</v>
      </c>
      <c r="E122" s="145" t="e">
        <f>VLOOKUP(C122,quide!$A$1:J1114,7,0)</f>
        <v>#N/A</v>
      </c>
      <c r="F122" s="145" t="e">
        <f>VLOOKUP(C122,quide!$A$1:M1114,21,0)</f>
        <v>#N/A</v>
      </c>
      <c r="G122" s="145" t="e">
        <f>VLOOKUP(C122,quide!$A$1:M1114,22,0)</f>
        <v>#N/A</v>
      </c>
      <c r="H122" s="145">
        <f>SUMIF(ishod_substance!G:G,norm!B122,ishod_substance!I:I)</f>
        <v>0</v>
      </c>
    </row>
    <row r="123" spans="1:8" x14ac:dyDescent="0.25">
      <c r="A123">
        <v>116</v>
      </c>
      <c r="B123">
        <f>IFERROR(IF(ISBLANK(A123),0,IF(AND(ISERROR(VLOOKUP(VLOOKUP(A123,ishod_substance!A:G,7,0),$B$6:B122,1,0))=TRUE,VLOOKUP(norm!A123,'tbl2'!A:B,2,0)=1),VLOOKUP(A123,ishod_substance!A:G,7,0),0)),0)</f>
        <v>0</v>
      </c>
      <c r="C123" s="76">
        <f t="shared" si="1"/>
        <v>0</v>
      </c>
      <c r="D123" s="145" t="e">
        <f>VLOOKUP(C123,quide!$A$1:J1115,2,0)</f>
        <v>#N/A</v>
      </c>
      <c r="E123" s="145" t="e">
        <f>VLOOKUP(C123,quide!$A$1:J1115,7,0)</f>
        <v>#N/A</v>
      </c>
      <c r="F123" s="145" t="e">
        <f>VLOOKUP(C123,quide!$A$1:M1115,21,0)</f>
        <v>#N/A</v>
      </c>
      <c r="G123" s="145" t="e">
        <f>VLOOKUP(C123,quide!$A$1:M1115,22,0)</f>
        <v>#N/A</v>
      </c>
      <c r="H123" s="145">
        <f>SUMIF(ishod_substance!G:G,norm!B123,ishod_substance!I:I)</f>
        <v>0</v>
      </c>
    </row>
    <row r="124" spans="1:8" x14ac:dyDescent="0.25">
      <c r="A124">
        <v>117</v>
      </c>
      <c r="B124">
        <f>IFERROR(IF(ISBLANK(A124),0,IF(AND(ISERROR(VLOOKUP(VLOOKUP(A124,ishod_substance!A:G,7,0),$B$6:B123,1,0))=TRUE,VLOOKUP(norm!A124,'tbl2'!A:B,2,0)=1),VLOOKUP(A124,ishod_substance!A:G,7,0),0)),0)</f>
        <v>0</v>
      </c>
      <c r="C124" s="76">
        <f t="shared" si="1"/>
        <v>0</v>
      </c>
      <c r="D124" s="145" t="e">
        <f>VLOOKUP(C124,quide!$A$1:J1116,2,0)</f>
        <v>#N/A</v>
      </c>
      <c r="E124" s="145" t="e">
        <f>VLOOKUP(C124,quide!$A$1:J1116,7,0)</f>
        <v>#N/A</v>
      </c>
      <c r="F124" s="145" t="e">
        <f>VLOOKUP(C124,quide!$A$1:M1116,21,0)</f>
        <v>#N/A</v>
      </c>
      <c r="G124" s="145" t="e">
        <f>VLOOKUP(C124,quide!$A$1:M1116,22,0)</f>
        <v>#N/A</v>
      </c>
      <c r="H124" s="145">
        <f>SUMIF(ishod_substance!G:G,norm!B124,ishod_substance!I:I)</f>
        <v>0</v>
      </c>
    </row>
    <row r="125" spans="1:8" x14ac:dyDescent="0.25">
      <c r="A125">
        <v>118</v>
      </c>
      <c r="B125">
        <f>IFERROR(IF(ISBLANK(A125),0,IF(AND(ISERROR(VLOOKUP(VLOOKUP(A125,ishod_substance!A:G,7,0),$B$6:B124,1,0))=TRUE,VLOOKUP(norm!A125,'tbl2'!A:B,2,0)=1),VLOOKUP(A125,ishod_substance!A:G,7,0),0)),0)</f>
        <v>0</v>
      </c>
      <c r="C125" s="76">
        <f t="shared" si="1"/>
        <v>0</v>
      </c>
      <c r="D125" s="145" t="e">
        <f>VLOOKUP(C125,quide!$A$1:J1117,2,0)</f>
        <v>#N/A</v>
      </c>
      <c r="E125" s="145" t="e">
        <f>VLOOKUP(C125,quide!$A$1:J1117,7,0)</f>
        <v>#N/A</v>
      </c>
      <c r="F125" s="145" t="e">
        <f>VLOOKUP(C125,quide!$A$1:M1117,21,0)</f>
        <v>#N/A</v>
      </c>
      <c r="G125" s="145" t="e">
        <f>VLOOKUP(C125,quide!$A$1:M1117,22,0)</f>
        <v>#N/A</v>
      </c>
      <c r="H125" s="145">
        <f>SUMIF(ishod_substance!G:G,norm!B125,ishod_substance!I:I)</f>
        <v>0</v>
      </c>
    </row>
    <row r="126" spans="1:8" x14ac:dyDescent="0.25">
      <c r="A126">
        <v>119</v>
      </c>
      <c r="B126">
        <f>IFERROR(IF(ISBLANK(A126),0,IF(AND(ISERROR(VLOOKUP(VLOOKUP(A126,ishod_substance!A:G,7,0),$B$6:B125,1,0))=TRUE,VLOOKUP(norm!A126,'tbl2'!A:B,2,0)=1),VLOOKUP(A126,ishod_substance!A:G,7,0),0)),0)</f>
        <v>0</v>
      </c>
      <c r="C126" s="76">
        <f t="shared" si="1"/>
        <v>0</v>
      </c>
      <c r="D126" s="145" t="e">
        <f>VLOOKUP(C126,quide!$A$1:J1118,2,0)</f>
        <v>#N/A</v>
      </c>
      <c r="E126" s="145" t="e">
        <f>VLOOKUP(C126,quide!$A$1:J1118,7,0)</f>
        <v>#N/A</v>
      </c>
      <c r="F126" s="145" t="e">
        <f>VLOOKUP(C126,quide!$A$1:M1118,21,0)</f>
        <v>#N/A</v>
      </c>
      <c r="G126" s="145" t="e">
        <f>VLOOKUP(C126,quide!$A$1:M1118,22,0)</f>
        <v>#N/A</v>
      </c>
      <c r="H126" s="145">
        <f>SUMIF(ishod_substance!G:G,norm!B126,ishod_substance!I:I)</f>
        <v>0</v>
      </c>
    </row>
    <row r="127" spans="1:8" x14ac:dyDescent="0.25">
      <c r="A127">
        <v>120</v>
      </c>
      <c r="B127">
        <f>IFERROR(IF(ISBLANK(A127),0,IF(AND(ISERROR(VLOOKUP(VLOOKUP(A127,ishod_substance!A:G,7,0),$B$6:B126,1,0))=TRUE,VLOOKUP(norm!A127,'tbl2'!A:B,2,0)=1),VLOOKUP(A127,ishod_substance!A:G,7,0),0)),0)</f>
        <v>0</v>
      </c>
      <c r="C127" s="76">
        <f t="shared" si="1"/>
        <v>0</v>
      </c>
      <c r="D127" s="145" t="e">
        <f>VLOOKUP(C127,quide!$A$1:J1119,2,0)</f>
        <v>#N/A</v>
      </c>
      <c r="E127" s="145" t="e">
        <f>VLOOKUP(C127,quide!$A$1:J1119,7,0)</f>
        <v>#N/A</v>
      </c>
      <c r="F127" s="145" t="e">
        <f>VLOOKUP(C127,quide!$A$1:M1119,21,0)</f>
        <v>#N/A</v>
      </c>
      <c r="G127" s="145" t="e">
        <f>VLOOKUP(C127,quide!$A$1:M1119,22,0)</f>
        <v>#N/A</v>
      </c>
      <c r="H127" s="145">
        <f>SUMIF(ishod_substance!G:G,norm!B127,ishod_substance!I:I)</f>
        <v>0</v>
      </c>
    </row>
    <row r="128" spans="1:8" x14ac:dyDescent="0.25">
      <c r="A128">
        <v>121</v>
      </c>
      <c r="B128">
        <f>IFERROR(IF(ISBLANK(A128),0,IF(AND(ISERROR(VLOOKUP(VLOOKUP(A128,ishod_substance!A:G,7,0),$B$6:B127,1,0))=TRUE,VLOOKUP(norm!A128,'tbl2'!A:B,2,0)=1),VLOOKUP(A128,ishod_substance!A:G,7,0),0)),0)</f>
        <v>0</v>
      </c>
      <c r="C128" s="76">
        <f t="shared" si="1"/>
        <v>0</v>
      </c>
      <c r="D128" s="145" t="e">
        <f>VLOOKUP(C128,quide!$A$1:J1120,2,0)</f>
        <v>#N/A</v>
      </c>
      <c r="E128" s="145" t="e">
        <f>VLOOKUP(C128,quide!$A$1:J1120,7,0)</f>
        <v>#N/A</v>
      </c>
      <c r="F128" s="145" t="e">
        <f>VLOOKUP(C128,quide!$A$1:M1120,21,0)</f>
        <v>#N/A</v>
      </c>
      <c r="G128" s="145" t="e">
        <f>VLOOKUP(C128,quide!$A$1:M1120,22,0)</f>
        <v>#N/A</v>
      </c>
      <c r="H128" s="145">
        <f>SUMIF(ishod_substance!G:G,norm!B128,ishod_substance!I:I)</f>
        <v>0</v>
      </c>
    </row>
    <row r="129" spans="1:8" x14ac:dyDescent="0.25">
      <c r="A129">
        <v>122</v>
      </c>
      <c r="B129">
        <f>IFERROR(IF(ISBLANK(A129),0,IF(AND(ISERROR(VLOOKUP(VLOOKUP(A129,ishod_substance!A:G,7,0),$B$6:B128,1,0))=TRUE,VLOOKUP(norm!A129,'tbl2'!A:B,2,0)=1),VLOOKUP(A129,ishod_substance!A:G,7,0),0)),0)</f>
        <v>0</v>
      </c>
      <c r="C129" s="76">
        <f t="shared" si="1"/>
        <v>0</v>
      </c>
      <c r="D129" s="145" t="e">
        <f>VLOOKUP(C129,quide!$A$1:J1121,2,0)</f>
        <v>#N/A</v>
      </c>
      <c r="E129" s="145" t="e">
        <f>VLOOKUP(C129,quide!$A$1:J1121,7,0)</f>
        <v>#N/A</v>
      </c>
      <c r="F129" s="145" t="e">
        <f>VLOOKUP(C129,quide!$A$1:M1121,21,0)</f>
        <v>#N/A</v>
      </c>
      <c r="G129" s="145" t="e">
        <f>VLOOKUP(C129,quide!$A$1:M1121,22,0)</f>
        <v>#N/A</v>
      </c>
      <c r="H129" s="145">
        <f>SUMIF(ishod_substance!G:G,norm!B129,ishod_substance!I:I)</f>
        <v>0</v>
      </c>
    </row>
    <row r="130" spans="1:8" x14ac:dyDescent="0.25">
      <c r="A130">
        <v>123</v>
      </c>
      <c r="B130">
        <f>IFERROR(IF(ISBLANK(A130),0,IF(AND(ISERROR(VLOOKUP(VLOOKUP(A130,ishod_substance!A:G,7,0),$B$6:B129,1,0))=TRUE,VLOOKUP(norm!A130,'tbl2'!A:B,2,0)=1),VLOOKUP(A130,ishod_substance!A:G,7,0),0)),0)</f>
        <v>0</v>
      </c>
      <c r="C130" s="76">
        <f t="shared" si="1"/>
        <v>0</v>
      </c>
      <c r="D130" s="145" t="e">
        <f>VLOOKUP(C130,quide!$A$1:J1122,2,0)</f>
        <v>#N/A</v>
      </c>
      <c r="E130" s="145" t="e">
        <f>VLOOKUP(C130,quide!$A$1:J1122,7,0)</f>
        <v>#N/A</v>
      </c>
      <c r="F130" s="145" t="e">
        <f>VLOOKUP(C130,quide!$A$1:M1122,21,0)</f>
        <v>#N/A</v>
      </c>
      <c r="G130" s="145" t="e">
        <f>VLOOKUP(C130,quide!$A$1:M1122,22,0)</f>
        <v>#N/A</v>
      </c>
      <c r="H130" s="145">
        <f>SUMIF(ishod_substance!G:G,norm!B130,ishod_substance!I:I)</f>
        <v>0</v>
      </c>
    </row>
    <row r="131" spans="1:8" x14ac:dyDescent="0.25">
      <c r="A131">
        <v>124</v>
      </c>
      <c r="B131">
        <f>IFERROR(IF(ISBLANK(A131),0,IF(AND(ISERROR(VLOOKUP(VLOOKUP(A131,ishod_substance!A:G,7,0),$B$6:B130,1,0))=TRUE,VLOOKUP(norm!A131,'tbl2'!A:B,2,0)=1),VLOOKUP(A131,ishod_substance!A:G,7,0),0)),0)</f>
        <v>0</v>
      </c>
      <c r="C131" s="76">
        <f t="shared" si="1"/>
        <v>0</v>
      </c>
      <c r="D131" s="145" t="e">
        <f>VLOOKUP(C131,quide!$A$1:J1123,2,0)</f>
        <v>#N/A</v>
      </c>
      <c r="E131" s="145" t="e">
        <f>VLOOKUP(C131,quide!$A$1:J1123,7,0)</f>
        <v>#N/A</v>
      </c>
      <c r="F131" s="145" t="e">
        <f>VLOOKUP(C131,quide!$A$1:M1123,21,0)</f>
        <v>#N/A</v>
      </c>
      <c r="G131" s="145" t="e">
        <f>VLOOKUP(C131,quide!$A$1:M1123,22,0)</f>
        <v>#N/A</v>
      </c>
      <c r="H131" s="145">
        <f>SUMIF(ishod_substance!G:G,norm!B131,ishod_substance!I:I)</f>
        <v>0</v>
      </c>
    </row>
    <row r="132" spans="1:8" x14ac:dyDescent="0.25">
      <c r="A132">
        <v>125</v>
      </c>
      <c r="B132">
        <f>IFERROR(IF(ISBLANK(A132),0,IF(AND(ISERROR(VLOOKUP(VLOOKUP(A132,ishod_substance!A:G,7,0),$B$6:B131,1,0))=TRUE,VLOOKUP(norm!A132,'tbl2'!A:B,2,0)=1),VLOOKUP(A132,ishod_substance!A:G,7,0),0)),0)</f>
        <v>0</v>
      </c>
      <c r="C132" s="76">
        <f t="shared" si="1"/>
        <v>0</v>
      </c>
      <c r="D132" s="145" t="e">
        <f>VLOOKUP(C132,quide!$A$1:J1124,2,0)</f>
        <v>#N/A</v>
      </c>
      <c r="E132" s="145" t="e">
        <f>VLOOKUP(C132,quide!$A$1:J1124,7,0)</f>
        <v>#N/A</v>
      </c>
      <c r="F132" s="145" t="e">
        <f>VLOOKUP(C132,quide!$A$1:M1124,21,0)</f>
        <v>#N/A</v>
      </c>
      <c r="G132" s="145" t="e">
        <f>VLOOKUP(C132,quide!$A$1:M1124,22,0)</f>
        <v>#N/A</v>
      </c>
      <c r="H132" s="145">
        <f>SUMIF(ishod_substance!G:G,norm!B132,ishod_substance!I:I)</f>
        <v>0</v>
      </c>
    </row>
    <row r="133" spans="1:8" x14ac:dyDescent="0.25">
      <c r="A133">
        <v>126</v>
      </c>
      <c r="B133">
        <f>IFERROR(IF(ISBLANK(A133),0,IF(AND(ISERROR(VLOOKUP(VLOOKUP(A133,ishod_substance!A:G,7,0),$B$6:B132,1,0))=TRUE,VLOOKUP(norm!A133,'tbl2'!A:B,2,0)=1),VLOOKUP(A133,ishod_substance!A:G,7,0),0)),0)</f>
        <v>0</v>
      </c>
      <c r="C133" s="76">
        <f t="shared" si="1"/>
        <v>0</v>
      </c>
      <c r="D133" s="145" t="e">
        <f>VLOOKUP(C133,quide!$A$1:J1125,2,0)</f>
        <v>#N/A</v>
      </c>
      <c r="E133" s="145" t="e">
        <f>VLOOKUP(C133,quide!$A$1:J1125,7,0)</f>
        <v>#N/A</v>
      </c>
      <c r="F133" s="145" t="e">
        <f>VLOOKUP(C133,quide!$A$1:M1125,21,0)</f>
        <v>#N/A</v>
      </c>
      <c r="G133" s="145" t="e">
        <f>VLOOKUP(C133,quide!$A$1:M1125,22,0)</f>
        <v>#N/A</v>
      </c>
      <c r="H133" s="145">
        <f>SUMIF(ishod_substance!G:G,norm!B133,ishod_substance!I:I)</f>
        <v>0</v>
      </c>
    </row>
    <row r="134" spans="1:8" x14ac:dyDescent="0.25">
      <c r="A134">
        <v>127</v>
      </c>
      <c r="B134">
        <f>IFERROR(IF(ISBLANK(A134),0,IF(AND(ISERROR(VLOOKUP(VLOOKUP(A134,ishod_substance!A:G,7,0),$B$6:B133,1,0))=TRUE,VLOOKUP(norm!A134,'tbl2'!A:B,2,0)=1),VLOOKUP(A134,ishod_substance!A:G,7,0),0)),0)</f>
        <v>0</v>
      </c>
      <c r="C134" s="76">
        <f t="shared" si="1"/>
        <v>0</v>
      </c>
      <c r="D134" s="145" t="e">
        <f>VLOOKUP(C134,quide!$A$1:J1126,2,0)</f>
        <v>#N/A</v>
      </c>
      <c r="E134" s="145" t="e">
        <f>VLOOKUP(C134,quide!$A$1:J1126,7,0)</f>
        <v>#N/A</v>
      </c>
      <c r="F134" s="145" t="e">
        <f>VLOOKUP(C134,quide!$A$1:M1126,21,0)</f>
        <v>#N/A</v>
      </c>
      <c r="G134" s="145" t="e">
        <f>VLOOKUP(C134,quide!$A$1:M1126,22,0)</f>
        <v>#N/A</v>
      </c>
      <c r="H134" s="145">
        <f>SUMIF(ishod_substance!G:G,norm!B134,ishod_substance!I:I)</f>
        <v>0</v>
      </c>
    </row>
    <row r="135" spans="1:8" x14ac:dyDescent="0.25">
      <c r="A135">
        <v>128</v>
      </c>
      <c r="B135">
        <f>IFERROR(IF(ISBLANK(A135),0,IF(AND(ISERROR(VLOOKUP(VLOOKUP(A135,ishod_substance!A:G,7,0),$B$6:B134,1,0))=TRUE,VLOOKUP(norm!A135,'tbl2'!A:B,2,0)=1),VLOOKUP(A135,ishod_substance!A:G,7,0),0)),0)</f>
        <v>0</v>
      </c>
      <c r="C135" s="76">
        <f t="shared" si="1"/>
        <v>0</v>
      </c>
      <c r="D135" s="145" t="e">
        <f>VLOOKUP(C135,quide!$A$1:J1127,2,0)</f>
        <v>#N/A</v>
      </c>
      <c r="E135" s="145" t="e">
        <f>VLOOKUP(C135,quide!$A$1:J1127,7,0)</f>
        <v>#N/A</v>
      </c>
      <c r="F135" s="145" t="e">
        <f>VLOOKUP(C135,quide!$A$1:M1127,21,0)</f>
        <v>#N/A</v>
      </c>
      <c r="G135" s="145" t="e">
        <f>VLOOKUP(C135,quide!$A$1:M1127,22,0)</f>
        <v>#N/A</v>
      </c>
      <c r="H135" s="145">
        <f>SUMIF(ishod_substance!G:G,norm!B135,ishod_substance!I:I)</f>
        <v>0</v>
      </c>
    </row>
    <row r="136" spans="1:8" x14ac:dyDescent="0.25">
      <c r="A136">
        <v>129</v>
      </c>
      <c r="B136">
        <f>IFERROR(IF(ISBLANK(A136),0,IF(AND(ISERROR(VLOOKUP(VLOOKUP(A136,ishod_substance!A:G,7,0),$B$6:B135,1,0))=TRUE,VLOOKUP(norm!A136,'tbl2'!A:B,2,0)=1),VLOOKUP(A136,ishod_substance!A:G,7,0),0)),0)</f>
        <v>0</v>
      </c>
      <c r="C136" s="76">
        <f t="shared" ref="C136:C199" si="2">B136</f>
        <v>0</v>
      </c>
      <c r="D136" s="145" t="e">
        <f>VLOOKUP(C136,quide!$A$1:J1128,2,0)</f>
        <v>#N/A</v>
      </c>
      <c r="E136" s="145" t="e">
        <f>VLOOKUP(C136,quide!$A$1:J1128,7,0)</f>
        <v>#N/A</v>
      </c>
      <c r="F136" s="145" t="e">
        <f>VLOOKUP(C136,quide!$A$1:M1128,21,0)</f>
        <v>#N/A</v>
      </c>
      <c r="G136" s="145" t="e">
        <f>VLOOKUP(C136,quide!$A$1:M1128,22,0)</f>
        <v>#N/A</v>
      </c>
      <c r="H136" s="145">
        <f>SUMIF(ishod_substance!G:G,norm!B136,ishod_substance!I:I)</f>
        <v>0</v>
      </c>
    </row>
    <row r="137" spans="1:8" x14ac:dyDescent="0.25">
      <c r="A137">
        <v>130</v>
      </c>
      <c r="B137">
        <f>IFERROR(IF(ISBLANK(A137),0,IF(AND(ISERROR(VLOOKUP(VLOOKUP(A137,ishod_substance!A:G,7,0),$B$6:B136,1,0))=TRUE,VLOOKUP(norm!A137,'tbl2'!A:B,2,0)=1),VLOOKUP(A137,ishod_substance!A:G,7,0),0)),0)</f>
        <v>0</v>
      </c>
      <c r="C137" s="76">
        <f t="shared" si="2"/>
        <v>0</v>
      </c>
      <c r="D137" s="145" t="e">
        <f>VLOOKUP(C137,quide!$A$1:J1129,2,0)</f>
        <v>#N/A</v>
      </c>
      <c r="E137" s="145" t="e">
        <f>VLOOKUP(C137,quide!$A$1:J1129,7,0)</f>
        <v>#N/A</v>
      </c>
      <c r="F137" s="145" t="e">
        <f>VLOOKUP(C137,quide!$A$1:M1129,21,0)</f>
        <v>#N/A</v>
      </c>
      <c r="G137" s="145" t="e">
        <f>VLOOKUP(C137,quide!$A$1:M1129,22,0)</f>
        <v>#N/A</v>
      </c>
      <c r="H137" s="145">
        <f>SUMIF(ishod_substance!G:G,norm!B137,ishod_substance!I:I)</f>
        <v>0</v>
      </c>
    </row>
    <row r="138" spans="1:8" x14ac:dyDescent="0.25">
      <c r="A138">
        <v>131</v>
      </c>
      <c r="B138">
        <f>IFERROR(IF(ISBLANK(A138),0,IF(AND(ISERROR(VLOOKUP(VLOOKUP(A138,ishod_substance!A:G,7,0),$B$6:B137,1,0))=TRUE,VLOOKUP(norm!A138,'tbl2'!A:B,2,0)=1),VLOOKUP(A138,ishod_substance!A:G,7,0),0)),0)</f>
        <v>0</v>
      </c>
      <c r="C138" s="76">
        <f t="shared" si="2"/>
        <v>0</v>
      </c>
      <c r="D138" s="145" t="e">
        <f>VLOOKUP(C138,quide!$A$1:J1130,2,0)</f>
        <v>#N/A</v>
      </c>
      <c r="E138" s="145" t="e">
        <f>VLOOKUP(C138,quide!$A$1:J1130,7,0)</f>
        <v>#N/A</v>
      </c>
      <c r="F138" s="145" t="e">
        <f>VLOOKUP(C138,quide!$A$1:M1130,21,0)</f>
        <v>#N/A</v>
      </c>
      <c r="G138" s="145" t="e">
        <f>VLOOKUP(C138,quide!$A$1:M1130,22,0)</f>
        <v>#N/A</v>
      </c>
      <c r="H138" s="145">
        <f>SUMIF(ishod_substance!G:G,norm!B138,ishod_substance!I:I)</f>
        <v>0</v>
      </c>
    </row>
    <row r="139" spans="1:8" x14ac:dyDescent="0.25">
      <c r="A139">
        <v>132</v>
      </c>
      <c r="B139">
        <f>IFERROR(IF(ISBLANK(A139),0,IF(AND(ISERROR(VLOOKUP(VLOOKUP(A139,ishod_substance!A:G,7,0),$B$6:B138,1,0))=TRUE,VLOOKUP(norm!A139,'tbl2'!A:B,2,0)=1),VLOOKUP(A139,ishod_substance!A:G,7,0),0)),0)</f>
        <v>0</v>
      </c>
      <c r="C139" s="76">
        <f t="shared" si="2"/>
        <v>0</v>
      </c>
      <c r="D139" s="145" t="e">
        <f>VLOOKUP(C139,quide!$A$1:J1131,2,0)</f>
        <v>#N/A</v>
      </c>
      <c r="E139" s="145" t="e">
        <f>VLOOKUP(C139,quide!$A$1:J1131,7,0)</f>
        <v>#N/A</v>
      </c>
      <c r="F139" s="145" t="e">
        <f>VLOOKUP(C139,quide!$A$1:M1131,21,0)</f>
        <v>#N/A</v>
      </c>
      <c r="G139" s="145" t="e">
        <f>VLOOKUP(C139,quide!$A$1:M1131,22,0)</f>
        <v>#N/A</v>
      </c>
      <c r="H139" s="145">
        <f>SUMIF(ishod_substance!G:G,norm!B139,ishod_substance!I:I)</f>
        <v>0</v>
      </c>
    </row>
    <row r="140" spans="1:8" x14ac:dyDescent="0.25">
      <c r="A140">
        <v>133</v>
      </c>
      <c r="B140">
        <f>IFERROR(IF(ISBLANK(A140),0,IF(AND(ISERROR(VLOOKUP(VLOOKUP(A140,ishod_substance!A:G,7,0),$B$6:B139,1,0))=TRUE,VLOOKUP(norm!A140,'tbl2'!A:B,2,0)=1),VLOOKUP(A140,ishod_substance!A:G,7,0),0)),0)</f>
        <v>0</v>
      </c>
      <c r="C140" s="76">
        <f t="shared" si="2"/>
        <v>0</v>
      </c>
      <c r="D140" s="145" t="e">
        <f>VLOOKUP(C140,quide!$A$1:J1132,2,0)</f>
        <v>#N/A</v>
      </c>
      <c r="E140" s="145" t="e">
        <f>VLOOKUP(C140,quide!$A$1:J1132,7,0)</f>
        <v>#N/A</v>
      </c>
      <c r="F140" s="145" t="e">
        <f>VLOOKUP(C140,quide!$A$1:M1132,21,0)</f>
        <v>#N/A</v>
      </c>
      <c r="G140" s="145" t="e">
        <f>VLOOKUP(C140,quide!$A$1:M1132,22,0)</f>
        <v>#N/A</v>
      </c>
      <c r="H140" s="145">
        <f>SUMIF(ishod_substance!G:G,norm!B140,ishod_substance!I:I)</f>
        <v>0</v>
      </c>
    </row>
    <row r="141" spans="1:8" x14ac:dyDescent="0.25">
      <c r="A141">
        <v>134</v>
      </c>
      <c r="B141">
        <f>IFERROR(IF(ISBLANK(A141),0,IF(AND(ISERROR(VLOOKUP(VLOOKUP(A141,ishod_substance!A:G,7,0),$B$6:B140,1,0))=TRUE,VLOOKUP(norm!A141,'tbl2'!A:B,2,0)=1),VLOOKUP(A141,ishod_substance!A:G,7,0),0)),0)</f>
        <v>0</v>
      </c>
      <c r="C141" s="76">
        <f t="shared" si="2"/>
        <v>0</v>
      </c>
      <c r="D141" s="145" t="e">
        <f>VLOOKUP(C141,quide!$A$1:J1133,2,0)</f>
        <v>#N/A</v>
      </c>
      <c r="E141" s="145" t="e">
        <f>VLOOKUP(C141,quide!$A$1:J1133,7,0)</f>
        <v>#N/A</v>
      </c>
      <c r="F141" s="145" t="e">
        <f>VLOOKUP(C141,quide!$A$1:M1133,21,0)</f>
        <v>#N/A</v>
      </c>
      <c r="G141" s="145" t="e">
        <f>VLOOKUP(C141,quide!$A$1:M1133,22,0)</f>
        <v>#N/A</v>
      </c>
      <c r="H141" s="145">
        <f>SUMIF(ishod_substance!G:G,norm!B141,ishod_substance!I:I)</f>
        <v>0</v>
      </c>
    </row>
    <row r="142" spans="1:8" x14ac:dyDescent="0.25">
      <c r="A142">
        <v>135</v>
      </c>
      <c r="B142">
        <f>IFERROR(IF(ISBLANK(A142),0,IF(AND(ISERROR(VLOOKUP(VLOOKUP(A142,ishod_substance!A:G,7,0),$B$6:B141,1,0))=TRUE,VLOOKUP(norm!A142,'tbl2'!A:B,2,0)=1),VLOOKUP(A142,ishod_substance!A:G,7,0),0)),0)</f>
        <v>0</v>
      </c>
      <c r="C142" s="76">
        <f t="shared" si="2"/>
        <v>0</v>
      </c>
      <c r="D142" s="145" t="e">
        <f>VLOOKUP(C142,quide!$A$1:J1134,2,0)</f>
        <v>#N/A</v>
      </c>
      <c r="E142" s="145" t="e">
        <f>VLOOKUP(C142,quide!$A$1:J1134,7,0)</f>
        <v>#N/A</v>
      </c>
      <c r="F142" s="145" t="e">
        <f>VLOOKUP(C142,quide!$A$1:M1134,21,0)</f>
        <v>#N/A</v>
      </c>
      <c r="G142" s="145" t="e">
        <f>VLOOKUP(C142,quide!$A$1:M1134,22,0)</f>
        <v>#N/A</v>
      </c>
      <c r="H142" s="145">
        <f>SUMIF(ishod_substance!G:G,norm!B142,ishod_substance!I:I)</f>
        <v>0</v>
      </c>
    </row>
    <row r="143" spans="1:8" x14ac:dyDescent="0.25">
      <c r="A143">
        <v>136</v>
      </c>
      <c r="B143">
        <f>IFERROR(IF(ISBLANK(A143),0,IF(AND(ISERROR(VLOOKUP(VLOOKUP(A143,ishod_substance!A:G,7,0),$B$6:B142,1,0))=TRUE,VLOOKUP(norm!A143,'tbl2'!A:B,2,0)=1),VLOOKUP(A143,ishod_substance!A:G,7,0),0)),0)</f>
        <v>0</v>
      </c>
      <c r="C143" s="76">
        <f t="shared" si="2"/>
        <v>0</v>
      </c>
      <c r="D143" s="145" t="e">
        <f>VLOOKUP(C143,quide!$A$1:J1135,2,0)</f>
        <v>#N/A</v>
      </c>
      <c r="E143" s="145" t="e">
        <f>VLOOKUP(C143,quide!$A$1:J1135,7,0)</f>
        <v>#N/A</v>
      </c>
      <c r="F143" s="145" t="e">
        <f>VLOOKUP(C143,quide!$A$1:M1135,21,0)</f>
        <v>#N/A</v>
      </c>
      <c r="G143" s="145" t="e">
        <f>VLOOKUP(C143,quide!$A$1:M1135,22,0)</f>
        <v>#N/A</v>
      </c>
      <c r="H143" s="145">
        <f>SUMIF(ishod_substance!G:G,norm!B143,ishod_substance!I:I)</f>
        <v>0</v>
      </c>
    </row>
    <row r="144" spans="1:8" x14ac:dyDescent="0.25">
      <c r="A144">
        <v>137</v>
      </c>
      <c r="B144">
        <f>IFERROR(IF(ISBLANK(A144),0,IF(AND(ISERROR(VLOOKUP(VLOOKUP(A144,ishod_substance!A:G,7,0),$B$6:B143,1,0))=TRUE,VLOOKUP(norm!A144,'tbl2'!A:B,2,0)=1),VLOOKUP(A144,ishod_substance!A:G,7,0),0)),0)</f>
        <v>0</v>
      </c>
      <c r="C144" s="76">
        <f t="shared" si="2"/>
        <v>0</v>
      </c>
      <c r="D144" s="145" t="e">
        <f>VLOOKUP(C144,quide!$A$1:J1136,2,0)</f>
        <v>#N/A</v>
      </c>
      <c r="E144" s="145" t="e">
        <f>VLOOKUP(C144,quide!$A$1:J1136,7,0)</f>
        <v>#N/A</v>
      </c>
      <c r="F144" s="145" t="e">
        <f>VLOOKUP(C144,quide!$A$1:M1136,21,0)</f>
        <v>#N/A</v>
      </c>
      <c r="G144" s="145" t="e">
        <f>VLOOKUP(C144,quide!$A$1:M1136,22,0)</f>
        <v>#N/A</v>
      </c>
      <c r="H144" s="145">
        <f>SUMIF(ishod_substance!G:G,norm!B144,ishod_substance!I:I)</f>
        <v>0</v>
      </c>
    </row>
    <row r="145" spans="1:8" x14ac:dyDescent="0.25">
      <c r="A145">
        <v>138</v>
      </c>
      <c r="B145">
        <f>IFERROR(IF(ISBLANK(A145),0,IF(AND(ISERROR(VLOOKUP(VLOOKUP(A145,ishod_substance!A:G,7,0),$B$6:B144,1,0))=TRUE,VLOOKUP(norm!A145,'tbl2'!A:B,2,0)=1),VLOOKUP(A145,ishod_substance!A:G,7,0),0)),0)</f>
        <v>0</v>
      </c>
      <c r="C145" s="76">
        <f t="shared" si="2"/>
        <v>0</v>
      </c>
      <c r="D145" s="145" t="e">
        <f>VLOOKUP(C145,quide!$A$1:J1137,2,0)</f>
        <v>#N/A</v>
      </c>
      <c r="E145" s="145" t="e">
        <f>VLOOKUP(C145,quide!$A$1:J1137,7,0)</f>
        <v>#N/A</v>
      </c>
      <c r="F145" s="145" t="e">
        <f>VLOOKUP(C145,quide!$A$1:M1137,21,0)</f>
        <v>#N/A</v>
      </c>
      <c r="G145" s="145" t="e">
        <f>VLOOKUP(C145,quide!$A$1:M1137,22,0)</f>
        <v>#N/A</v>
      </c>
      <c r="H145" s="145">
        <f>SUMIF(ishod_substance!G:G,norm!B145,ishod_substance!I:I)</f>
        <v>0</v>
      </c>
    </row>
    <row r="146" spans="1:8" x14ac:dyDescent="0.25">
      <c r="A146">
        <v>139</v>
      </c>
      <c r="B146">
        <f>IFERROR(IF(ISBLANK(A146),0,IF(AND(ISERROR(VLOOKUP(VLOOKUP(A146,ishod_substance!A:G,7,0),$B$6:B145,1,0))=TRUE,VLOOKUP(norm!A146,'tbl2'!A:B,2,0)=1),VLOOKUP(A146,ishod_substance!A:G,7,0),0)),0)</f>
        <v>0</v>
      </c>
      <c r="C146" s="76">
        <f t="shared" si="2"/>
        <v>0</v>
      </c>
      <c r="D146" s="145" t="e">
        <f>VLOOKUP(C146,quide!$A$1:J1138,2,0)</f>
        <v>#N/A</v>
      </c>
      <c r="E146" s="145" t="e">
        <f>VLOOKUP(C146,quide!$A$1:J1138,7,0)</f>
        <v>#N/A</v>
      </c>
      <c r="F146" s="145" t="e">
        <f>VLOOKUP(C146,quide!$A$1:M1138,21,0)</f>
        <v>#N/A</v>
      </c>
      <c r="G146" s="145" t="e">
        <f>VLOOKUP(C146,quide!$A$1:M1138,22,0)</f>
        <v>#N/A</v>
      </c>
      <c r="H146" s="145">
        <f>SUMIF(ishod_substance!G:G,norm!B146,ishod_substance!I:I)</f>
        <v>0</v>
      </c>
    </row>
    <row r="147" spans="1:8" x14ac:dyDescent="0.25">
      <c r="A147">
        <v>140</v>
      </c>
      <c r="B147">
        <f>IFERROR(IF(ISBLANK(A147),0,IF(AND(ISERROR(VLOOKUP(VLOOKUP(A147,ishod_substance!A:G,7,0),$B$6:B146,1,0))=TRUE,VLOOKUP(norm!A147,'tbl2'!A:B,2,0)=1),VLOOKUP(A147,ishod_substance!A:G,7,0),0)),0)</f>
        <v>0</v>
      </c>
      <c r="C147" s="76">
        <f t="shared" si="2"/>
        <v>0</v>
      </c>
      <c r="D147" s="145" t="e">
        <f>VLOOKUP(C147,quide!$A$1:J1139,2,0)</f>
        <v>#N/A</v>
      </c>
      <c r="E147" s="145" t="e">
        <f>VLOOKUP(C147,quide!$A$1:J1139,7,0)</f>
        <v>#N/A</v>
      </c>
      <c r="F147" s="145" t="e">
        <f>VLOOKUP(C147,quide!$A$1:M1139,21,0)</f>
        <v>#N/A</v>
      </c>
      <c r="G147" s="145" t="e">
        <f>VLOOKUP(C147,quide!$A$1:M1139,22,0)</f>
        <v>#N/A</v>
      </c>
      <c r="H147" s="145">
        <f>SUMIF(ishod_substance!G:G,norm!B147,ishod_substance!I:I)</f>
        <v>0</v>
      </c>
    </row>
    <row r="148" spans="1:8" x14ac:dyDescent="0.25">
      <c r="A148">
        <v>141</v>
      </c>
      <c r="B148">
        <f>IFERROR(IF(ISBLANK(A148),0,IF(AND(ISERROR(VLOOKUP(VLOOKUP(A148,ishod_substance!A:G,7,0),$B$6:B147,1,0))=TRUE,VLOOKUP(norm!A148,'tbl2'!A:B,2,0)=1),VLOOKUP(A148,ishod_substance!A:G,7,0),0)),0)</f>
        <v>0</v>
      </c>
      <c r="C148" s="76">
        <f t="shared" si="2"/>
        <v>0</v>
      </c>
      <c r="D148" s="145" t="e">
        <f>VLOOKUP(C148,quide!$A$1:J1140,2,0)</f>
        <v>#N/A</v>
      </c>
      <c r="E148" s="145" t="e">
        <f>VLOOKUP(C148,quide!$A$1:J1140,7,0)</f>
        <v>#N/A</v>
      </c>
      <c r="F148" s="145" t="e">
        <f>VLOOKUP(C148,quide!$A$1:M1140,21,0)</f>
        <v>#N/A</v>
      </c>
      <c r="G148" s="145" t="e">
        <f>VLOOKUP(C148,quide!$A$1:M1140,22,0)</f>
        <v>#N/A</v>
      </c>
      <c r="H148" s="145">
        <f>SUMIF(ishod_substance!G:G,norm!B148,ishod_substance!I:I)</f>
        <v>0</v>
      </c>
    </row>
    <row r="149" spans="1:8" x14ac:dyDescent="0.25">
      <c r="A149">
        <v>142</v>
      </c>
      <c r="B149">
        <f>IFERROR(IF(ISBLANK(A149),0,IF(AND(ISERROR(VLOOKUP(VLOOKUP(A149,ishod_substance!A:G,7,0),$B$6:B148,1,0))=TRUE,VLOOKUP(norm!A149,'tbl2'!A:B,2,0)=1),VLOOKUP(A149,ishod_substance!A:G,7,0),0)),0)</f>
        <v>0</v>
      </c>
      <c r="C149" s="76">
        <f t="shared" si="2"/>
        <v>0</v>
      </c>
      <c r="D149" s="145" t="e">
        <f>VLOOKUP(C149,quide!$A$1:J1141,2,0)</f>
        <v>#N/A</v>
      </c>
      <c r="E149" s="145" t="e">
        <f>VLOOKUP(C149,quide!$A$1:J1141,7,0)</f>
        <v>#N/A</v>
      </c>
      <c r="F149" s="145" t="e">
        <f>VLOOKUP(C149,quide!$A$1:M1141,21,0)</f>
        <v>#N/A</v>
      </c>
      <c r="G149" s="145" t="e">
        <f>VLOOKUP(C149,quide!$A$1:M1141,22,0)</f>
        <v>#N/A</v>
      </c>
      <c r="H149" s="145">
        <f>SUMIF(ishod_substance!G:G,norm!B149,ishod_substance!I:I)</f>
        <v>0</v>
      </c>
    </row>
    <row r="150" spans="1:8" x14ac:dyDescent="0.25">
      <c r="A150">
        <v>143</v>
      </c>
      <c r="B150">
        <f>IFERROR(IF(ISBLANK(A150),0,IF(AND(ISERROR(VLOOKUP(VLOOKUP(A150,ishod_substance!A:G,7,0),$B$6:B149,1,0))=TRUE,VLOOKUP(norm!A150,'tbl2'!A:B,2,0)=1),VLOOKUP(A150,ishod_substance!A:G,7,0),0)),0)</f>
        <v>0</v>
      </c>
      <c r="C150" s="76">
        <f t="shared" si="2"/>
        <v>0</v>
      </c>
      <c r="D150" s="145" t="e">
        <f>VLOOKUP(C150,quide!$A$1:J1142,2,0)</f>
        <v>#N/A</v>
      </c>
      <c r="E150" s="145" t="e">
        <f>VLOOKUP(C150,quide!$A$1:J1142,7,0)</f>
        <v>#N/A</v>
      </c>
      <c r="F150" s="145" t="e">
        <f>VLOOKUP(C150,quide!$A$1:M1142,21,0)</f>
        <v>#N/A</v>
      </c>
      <c r="G150" s="145" t="e">
        <f>VLOOKUP(C150,quide!$A$1:M1142,22,0)</f>
        <v>#N/A</v>
      </c>
      <c r="H150" s="145">
        <f>SUMIF(ishod_substance!G:G,norm!B150,ishod_substance!I:I)</f>
        <v>0</v>
      </c>
    </row>
    <row r="151" spans="1:8" x14ac:dyDescent="0.25">
      <c r="A151">
        <v>144</v>
      </c>
      <c r="B151">
        <f>IFERROR(IF(ISBLANK(A151),0,IF(AND(ISERROR(VLOOKUP(VLOOKUP(A151,ishod_substance!A:G,7,0),$B$6:B150,1,0))=TRUE,VLOOKUP(norm!A151,'tbl2'!A:B,2,0)=1),VLOOKUP(A151,ishod_substance!A:G,7,0),0)),0)</f>
        <v>0</v>
      </c>
      <c r="C151" s="76">
        <f t="shared" si="2"/>
        <v>0</v>
      </c>
      <c r="D151" s="145" t="e">
        <f>VLOOKUP(C151,quide!$A$1:J1143,2,0)</f>
        <v>#N/A</v>
      </c>
      <c r="E151" s="145" t="e">
        <f>VLOOKUP(C151,quide!$A$1:J1143,7,0)</f>
        <v>#N/A</v>
      </c>
      <c r="F151" s="145" t="e">
        <f>VLOOKUP(C151,quide!$A$1:M1143,21,0)</f>
        <v>#N/A</v>
      </c>
      <c r="G151" s="145" t="e">
        <f>VLOOKUP(C151,quide!$A$1:M1143,22,0)</f>
        <v>#N/A</v>
      </c>
      <c r="H151" s="145">
        <f>SUMIF(ishod_substance!G:G,norm!B151,ishod_substance!I:I)</f>
        <v>0</v>
      </c>
    </row>
    <row r="152" spans="1:8" x14ac:dyDescent="0.25">
      <c r="A152">
        <v>145</v>
      </c>
      <c r="B152">
        <f>IFERROR(IF(ISBLANK(A152),0,IF(AND(ISERROR(VLOOKUP(VLOOKUP(A152,ishod_substance!A:G,7,0),$B$6:B151,1,0))=TRUE,VLOOKUP(norm!A152,'tbl2'!A:B,2,0)=1),VLOOKUP(A152,ishod_substance!A:G,7,0),0)),0)</f>
        <v>0</v>
      </c>
      <c r="C152" s="76">
        <f t="shared" si="2"/>
        <v>0</v>
      </c>
      <c r="D152" s="145" t="e">
        <f>VLOOKUP(C152,quide!$A$1:J1144,2,0)</f>
        <v>#N/A</v>
      </c>
      <c r="E152" s="145" t="e">
        <f>VLOOKUP(C152,quide!$A$1:J1144,7,0)</f>
        <v>#N/A</v>
      </c>
      <c r="F152" s="145" t="e">
        <f>VLOOKUP(C152,quide!$A$1:M1144,21,0)</f>
        <v>#N/A</v>
      </c>
      <c r="G152" s="145" t="e">
        <f>VLOOKUP(C152,quide!$A$1:M1144,22,0)</f>
        <v>#N/A</v>
      </c>
      <c r="H152" s="145">
        <f>SUMIF(ishod_substance!G:G,norm!B152,ishod_substance!I:I)</f>
        <v>0</v>
      </c>
    </row>
    <row r="153" spans="1:8" x14ac:dyDescent="0.25">
      <c r="A153">
        <v>146</v>
      </c>
      <c r="B153">
        <f>IFERROR(IF(ISBLANK(A153),0,IF(AND(ISERROR(VLOOKUP(VLOOKUP(A153,ishod_substance!A:G,7,0),$B$6:B152,1,0))=TRUE,VLOOKUP(norm!A153,'tbl2'!A:B,2,0)=1),VLOOKUP(A153,ishod_substance!A:G,7,0),0)),0)</f>
        <v>0</v>
      </c>
      <c r="C153" s="76">
        <f t="shared" si="2"/>
        <v>0</v>
      </c>
      <c r="D153" s="145" t="e">
        <f>VLOOKUP(C153,quide!$A$1:J1145,2,0)</f>
        <v>#N/A</v>
      </c>
      <c r="E153" s="145" t="e">
        <f>VLOOKUP(C153,quide!$A$1:J1145,7,0)</f>
        <v>#N/A</v>
      </c>
      <c r="F153" s="145" t="e">
        <f>VLOOKUP(C153,quide!$A$1:M1145,21,0)</f>
        <v>#N/A</v>
      </c>
      <c r="G153" s="145" t="e">
        <f>VLOOKUP(C153,quide!$A$1:M1145,22,0)</f>
        <v>#N/A</v>
      </c>
      <c r="H153" s="145">
        <f>SUMIF(ishod_substance!G:G,norm!B153,ishod_substance!I:I)</f>
        <v>0</v>
      </c>
    </row>
    <row r="154" spans="1:8" x14ac:dyDescent="0.25">
      <c r="A154">
        <v>147</v>
      </c>
      <c r="B154">
        <f>IFERROR(IF(ISBLANK(A154),0,IF(AND(ISERROR(VLOOKUP(VLOOKUP(A154,ishod_substance!A:G,7,0),$B$6:B153,1,0))=TRUE,VLOOKUP(norm!A154,'tbl2'!A:B,2,0)=1),VLOOKUP(A154,ishod_substance!A:G,7,0),0)),0)</f>
        <v>0</v>
      </c>
      <c r="C154" s="76">
        <f t="shared" si="2"/>
        <v>0</v>
      </c>
      <c r="D154" s="145" t="e">
        <f>VLOOKUP(C154,quide!$A$1:J1146,2,0)</f>
        <v>#N/A</v>
      </c>
      <c r="E154" s="145" t="e">
        <f>VLOOKUP(C154,quide!$A$1:J1146,7,0)</f>
        <v>#N/A</v>
      </c>
      <c r="F154" s="145" t="e">
        <f>VLOOKUP(C154,quide!$A$1:M1146,21,0)</f>
        <v>#N/A</v>
      </c>
      <c r="G154" s="145" t="e">
        <f>VLOOKUP(C154,quide!$A$1:M1146,22,0)</f>
        <v>#N/A</v>
      </c>
      <c r="H154" s="145">
        <f>SUMIF(ishod_substance!G:G,norm!B154,ishod_substance!I:I)</f>
        <v>0</v>
      </c>
    </row>
    <row r="155" spans="1:8" x14ac:dyDescent="0.25">
      <c r="A155">
        <v>148</v>
      </c>
      <c r="B155">
        <f>IFERROR(IF(ISBLANK(A155),0,IF(AND(ISERROR(VLOOKUP(VLOOKUP(A155,ishod_substance!A:G,7,0),$B$6:B154,1,0))=TRUE,VLOOKUP(norm!A155,'tbl2'!A:B,2,0)=1),VLOOKUP(A155,ishod_substance!A:G,7,0),0)),0)</f>
        <v>0</v>
      </c>
      <c r="C155" s="76">
        <f t="shared" si="2"/>
        <v>0</v>
      </c>
      <c r="D155" s="145" t="e">
        <f>VLOOKUP(C155,quide!$A$1:J1147,2,0)</f>
        <v>#N/A</v>
      </c>
      <c r="E155" s="145" t="e">
        <f>VLOOKUP(C155,quide!$A$1:J1147,7,0)</f>
        <v>#N/A</v>
      </c>
      <c r="F155" s="145" t="e">
        <f>VLOOKUP(C155,quide!$A$1:M1147,21,0)</f>
        <v>#N/A</v>
      </c>
      <c r="G155" s="145" t="e">
        <f>VLOOKUP(C155,quide!$A$1:M1147,22,0)</f>
        <v>#N/A</v>
      </c>
      <c r="H155" s="145">
        <f>SUMIF(ishod_substance!G:G,norm!B155,ishod_substance!I:I)</f>
        <v>0</v>
      </c>
    </row>
    <row r="156" spans="1:8" x14ac:dyDescent="0.25">
      <c r="A156">
        <v>149</v>
      </c>
      <c r="B156">
        <f>IFERROR(IF(ISBLANK(A156),0,IF(AND(ISERROR(VLOOKUP(VLOOKUP(A156,ishod_substance!A:G,7,0),$B$6:B155,1,0))=TRUE,VLOOKUP(norm!A156,'tbl2'!A:B,2,0)=1),VLOOKUP(A156,ishod_substance!A:G,7,0),0)),0)</f>
        <v>0</v>
      </c>
      <c r="C156" s="76">
        <f t="shared" si="2"/>
        <v>0</v>
      </c>
      <c r="D156" s="145" t="e">
        <f>VLOOKUP(C156,quide!$A$1:J1148,2,0)</f>
        <v>#N/A</v>
      </c>
      <c r="E156" s="145" t="e">
        <f>VLOOKUP(C156,quide!$A$1:J1148,7,0)</f>
        <v>#N/A</v>
      </c>
      <c r="F156" s="145" t="e">
        <f>VLOOKUP(C156,quide!$A$1:M1148,21,0)</f>
        <v>#N/A</v>
      </c>
      <c r="G156" s="145" t="e">
        <f>VLOOKUP(C156,quide!$A$1:M1148,22,0)</f>
        <v>#N/A</v>
      </c>
      <c r="H156" s="145">
        <f>SUMIF(ishod_substance!G:G,norm!B156,ishod_substance!I:I)</f>
        <v>0</v>
      </c>
    </row>
    <row r="157" spans="1:8" x14ac:dyDescent="0.25">
      <c r="A157">
        <v>150</v>
      </c>
      <c r="B157">
        <f>IFERROR(IF(ISBLANK(A157),0,IF(AND(ISERROR(VLOOKUP(VLOOKUP(A157,ishod_substance!A:G,7,0),$B$6:B156,1,0))=TRUE,VLOOKUP(norm!A157,'tbl2'!A:B,2,0)=1),VLOOKUP(A157,ishod_substance!A:G,7,0),0)),0)</f>
        <v>0</v>
      </c>
      <c r="C157" s="76">
        <f t="shared" si="2"/>
        <v>0</v>
      </c>
      <c r="D157" s="145" t="e">
        <f>VLOOKUP(C157,quide!$A$1:J1149,2,0)</f>
        <v>#N/A</v>
      </c>
      <c r="E157" s="145" t="e">
        <f>VLOOKUP(C157,quide!$A$1:J1149,7,0)</f>
        <v>#N/A</v>
      </c>
      <c r="F157" s="145" t="e">
        <f>VLOOKUP(C157,quide!$A$1:M1149,21,0)</f>
        <v>#N/A</v>
      </c>
      <c r="G157" s="145" t="e">
        <f>VLOOKUP(C157,quide!$A$1:M1149,22,0)</f>
        <v>#N/A</v>
      </c>
      <c r="H157" s="145">
        <f>SUMIF(ishod_substance!G:G,norm!B157,ishod_substance!I:I)</f>
        <v>0</v>
      </c>
    </row>
    <row r="158" spans="1:8" x14ac:dyDescent="0.25">
      <c r="A158">
        <v>151</v>
      </c>
      <c r="B158">
        <f>IFERROR(IF(ISBLANK(A158),0,IF(AND(ISERROR(VLOOKUP(VLOOKUP(A158,ishod_substance!A:G,7,0),$B$6:B157,1,0))=TRUE,VLOOKUP(norm!A158,'tbl2'!A:B,2,0)=1),VLOOKUP(A158,ishod_substance!A:G,7,0),0)),0)</f>
        <v>0</v>
      </c>
      <c r="C158" s="76">
        <f t="shared" si="2"/>
        <v>0</v>
      </c>
      <c r="D158" s="145" t="e">
        <f>VLOOKUP(C158,quide!$A$1:J1150,2,0)</f>
        <v>#N/A</v>
      </c>
      <c r="E158" s="145" t="e">
        <f>VLOOKUP(C158,quide!$A$1:J1150,7,0)</f>
        <v>#N/A</v>
      </c>
      <c r="F158" s="145" t="e">
        <f>VLOOKUP(C158,quide!$A$1:M1150,21,0)</f>
        <v>#N/A</v>
      </c>
      <c r="G158" s="145" t="e">
        <f>VLOOKUP(C158,quide!$A$1:M1150,22,0)</f>
        <v>#N/A</v>
      </c>
      <c r="H158" s="145">
        <f>SUMIF(ishod_substance!G:G,norm!B158,ishod_substance!I:I)</f>
        <v>0</v>
      </c>
    </row>
    <row r="159" spans="1:8" x14ac:dyDescent="0.25">
      <c r="A159">
        <v>152</v>
      </c>
      <c r="B159">
        <f>IFERROR(IF(ISBLANK(A159),0,IF(AND(ISERROR(VLOOKUP(VLOOKUP(A159,ishod_substance!A:G,7,0),$B$6:B158,1,0))=TRUE,VLOOKUP(norm!A159,'tbl2'!A:B,2,0)=1),VLOOKUP(A159,ishod_substance!A:G,7,0),0)),0)</f>
        <v>0</v>
      </c>
      <c r="C159" s="76">
        <f t="shared" si="2"/>
        <v>0</v>
      </c>
      <c r="D159" s="145" t="e">
        <f>VLOOKUP(C159,quide!$A$1:J1151,2,0)</f>
        <v>#N/A</v>
      </c>
      <c r="E159" s="145" t="e">
        <f>VLOOKUP(C159,quide!$A$1:J1151,7,0)</f>
        <v>#N/A</v>
      </c>
      <c r="F159" s="145" t="e">
        <f>VLOOKUP(C159,quide!$A$1:M1151,21,0)</f>
        <v>#N/A</v>
      </c>
      <c r="G159" s="145" t="e">
        <f>VLOOKUP(C159,quide!$A$1:M1151,22,0)</f>
        <v>#N/A</v>
      </c>
      <c r="H159" s="145">
        <f>SUMIF(ishod_substance!G:G,norm!B159,ishod_substance!I:I)</f>
        <v>0</v>
      </c>
    </row>
    <row r="160" spans="1:8" x14ac:dyDescent="0.25">
      <c r="A160">
        <v>153</v>
      </c>
      <c r="B160">
        <f>IFERROR(IF(ISBLANK(A160),0,IF(AND(ISERROR(VLOOKUP(VLOOKUP(A160,ishod_substance!A:G,7,0),$B$6:B159,1,0))=TRUE,VLOOKUP(norm!A160,'tbl2'!A:B,2,0)=1),VLOOKUP(A160,ishod_substance!A:G,7,0),0)),0)</f>
        <v>0</v>
      </c>
      <c r="C160" s="76">
        <f t="shared" si="2"/>
        <v>0</v>
      </c>
      <c r="D160" s="145" t="e">
        <f>VLOOKUP(C160,quide!$A$1:J1152,2,0)</f>
        <v>#N/A</v>
      </c>
      <c r="E160" s="145" t="e">
        <f>VLOOKUP(C160,quide!$A$1:J1152,7,0)</f>
        <v>#N/A</v>
      </c>
      <c r="F160" s="145" t="e">
        <f>VLOOKUP(C160,quide!$A$1:M1152,21,0)</f>
        <v>#N/A</v>
      </c>
      <c r="G160" s="145" t="e">
        <f>VLOOKUP(C160,quide!$A$1:M1152,22,0)</f>
        <v>#N/A</v>
      </c>
      <c r="H160" s="145">
        <f>SUMIF(ishod_substance!G:G,norm!B160,ishod_substance!I:I)</f>
        <v>0</v>
      </c>
    </row>
    <row r="161" spans="1:8" x14ac:dyDescent="0.25">
      <c r="A161">
        <v>154</v>
      </c>
      <c r="B161">
        <f>IFERROR(IF(ISBLANK(A161),0,IF(AND(ISERROR(VLOOKUP(VLOOKUP(A161,ishod_substance!A:G,7,0),$B$6:B160,1,0))=TRUE,VLOOKUP(norm!A161,'tbl2'!A:B,2,0)=1),VLOOKUP(A161,ishod_substance!A:G,7,0),0)),0)</f>
        <v>0</v>
      </c>
      <c r="C161" s="76">
        <f t="shared" si="2"/>
        <v>0</v>
      </c>
      <c r="D161" s="145" t="e">
        <f>VLOOKUP(C161,quide!$A$1:J1153,2,0)</f>
        <v>#N/A</v>
      </c>
      <c r="E161" s="145" t="e">
        <f>VLOOKUP(C161,quide!$A$1:J1153,7,0)</f>
        <v>#N/A</v>
      </c>
      <c r="F161" s="145" t="e">
        <f>VLOOKUP(C161,quide!$A$1:M1153,21,0)</f>
        <v>#N/A</v>
      </c>
      <c r="G161" s="145" t="e">
        <f>VLOOKUP(C161,quide!$A$1:M1153,22,0)</f>
        <v>#N/A</v>
      </c>
      <c r="H161" s="145">
        <f>SUMIF(ishod_substance!G:G,norm!B161,ishod_substance!I:I)</f>
        <v>0</v>
      </c>
    </row>
    <row r="162" spans="1:8" x14ac:dyDescent="0.25">
      <c r="A162">
        <v>155</v>
      </c>
      <c r="B162">
        <f>IFERROR(IF(ISBLANK(A162),0,IF(AND(ISERROR(VLOOKUP(VLOOKUP(A162,ishod_substance!A:G,7,0),$B$6:B161,1,0))=TRUE,VLOOKUP(norm!A162,'tbl2'!A:B,2,0)=1),VLOOKUP(A162,ishod_substance!A:G,7,0),0)),0)</f>
        <v>0</v>
      </c>
      <c r="C162" s="76">
        <f t="shared" si="2"/>
        <v>0</v>
      </c>
      <c r="D162" s="145" t="e">
        <f>VLOOKUP(C162,quide!$A$1:J1154,2,0)</f>
        <v>#N/A</v>
      </c>
      <c r="E162" s="145" t="e">
        <f>VLOOKUP(C162,quide!$A$1:J1154,7,0)</f>
        <v>#N/A</v>
      </c>
      <c r="F162" s="145" t="e">
        <f>VLOOKUP(C162,quide!$A$1:M1154,21,0)</f>
        <v>#N/A</v>
      </c>
      <c r="G162" s="145" t="e">
        <f>VLOOKUP(C162,quide!$A$1:M1154,22,0)</f>
        <v>#N/A</v>
      </c>
      <c r="H162" s="145">
        <f>SUMIF(ishod_substance!G:G,norm!B162,ishod_substance!I:I)</f>
        <v>0</v>
      </c>
    </row>
    <row r="163" spans="1:8" x14ac:dyDescent="0.25">
      <c r="A163">
        <v>156</v>
      </c>
      <c r="B163">
        <f>IFERROR(IF(ISBLANK(A163),0,IF(AND(ISERROR(VLOOKUP(VLOOKUP(A163,ishod_substance!A:G,7,0),$B$6:B162,1,0))=TRUE,VLOOKUP(norm!A163,'tbl2'!A:B,2,0)=1),VLOOKUP(A163,ishod_substance!A:G,7,0),0)),0)</f>
        <v>0</v>
      </c>
      <c r="C163" s="76">
        <f t="shared" si="2"/>
        <v>0</v>
      </c>
      <c r="D163" s="145" t="e">
        <f>VLOOKUP(C163,quide!$A$1:J1155,2,0)</f>
        <v>#N/A</v>
      </c>
      <c r="E163" s="145" t="e">
        <f>VLOOKUP(C163,quide!$A$1:J1155,7,0)</f>
        <v>#N/A</v>
      </c>
      <c r="F163" s="145" t="e">
        <f>VLOOKUP(C163,quide!$A$1:M1155,21,0)</f>
        <v>#N/A</v>
      </c>
      <c r="G163" s="145" t="e">
        <f>VLOOKUP(C163,quide!$A$1:M1155,22,0)</f>
        <v>#N/A</v>
      </c>
      <c r="H163" s="145">
        <f>SUMIF(ishod_substance!G:G,norm!B163,ishod_substance!I:I)</f>
        <v>0</v>
      </c>
    </row>
    <row r="164" spans="1:8" x14ac:dyDescent="0.25">
      <c r="A164">
        <v>157</v>
      </c>
      <c r="B164">
        <f>IFERROR(IF(ISBLANK(A164),0,IF(AND(ISERROR(VLOOKUP(VLOOKUP(A164,ishod_substance!A:G,7,0),$B$6:B163,1,0))=TRUE,VLOOKUP(norm!A164,'tbl2'!A:B,2,0)=1),VLOOKUP(A164,ishod_substance!A:G,7,0),0)),0)</f>
        <v>0</v>
      </c>
      <c r="C164" s="76">
        <f t="shared" si="2"/>
        <v>0</v>
      </c>
      <c r="D164" s="145" t="e">
        <f>VLOOKUP(C164,quide!$A$1:J1156,2,0)</f>
        <v>#N/A</v>
      </c>
      <c r="E164" s="145" t="e">
        <f>VLOOKUP(C164,quide!$A$1:J1156,7,0)</f>
        <v>#N/A</v>
      </c>
      <c r="F164" s="145" t="e">
        <f>VLOOKUP(C164,quide!$A$1:M1156,21,0)</f>
        <v>#N/A</v>
      </c>
      <c r="G164" s="145" t="e">
        <f>VLOOKUP(C164,quide!$A$1:M1156,22,0)</f>
        <v>#N/A</v>
      </c>
      <c r="H164" s="145">
        <f>SUMIF(ishod_substance!G:G,norm!B164,ishod_substance!I:I)</f>
        <v>0</v>
      </c>
    </row>
    <row r="165" spans="1:8" x14ac:dyDescent="0.25">
      <c r="A165">
        <v>158</v>
      </c>
      <c r="B165">
        <f>IFERROR(IF(ISBLANK(A165),0,IF(AND(ISERROR(VLOOKUP(VLOOKUP(A165,ishod_substance!A:G,7,0),$B$6:B164,1,0))=TRUE,VLOOKUP(norm!A165,'tbl2'!A:B,2,0)=1),VLOOKUP(A165,ishod_substance!A:G,7,0),0)),0)</f>
        <v>0</v>
      </c>
      <c r="C165" s="76">
        <f t="shared" si="2"/>
        <v>0</v>
      </c>
      <c r="D165" s="145" t="e">
        <f>VLOOKUP(C165,quide!$A$1:J1157,2,0)</f>
        <v>#N/A</v>
      </c>
      <c r="E165" s="145" t="e">
        <f>VLOOKUP(C165,quide!$A$1:J1157,7,0)</f>
        <v>#N/A</v>
      </c>
      <c r="F165" s="145" t="e">
        <f>VLOOKUP(C165,quide!$A$1:M1157,21,0)</f>
        <v>#N/A</v>
      </c>
      <c r="G165" s="145" t="e">
        <f>VLOOKUP(C165,quide!$A$1:M1157,22,0)</f>
        <v>#N/A</v>
      </c>
      <c r="H165" s="145">
        <f>SUMIF(ishod_substance!G:G,norm!B165,ishod_substance!I:I)</f>
        <v>0</v>
      </c>
    </row>
    <row r="166" spans="1:8" x14ac:dyDescent="0.25">
      <c r="A166">
        <v>159</v>
      </c>
      <c r="B166">
        <f>IFERROR(IF(ISBLANK(A166),0,IF(AND(ISERROR(VLOOKUP(VLOOKUP(A166,ishod_substance!A:G,7,0),$B$6:B165,1,0))=TRUE,VLOOKUP(norm!A166,'tbl2'!A:B,2,0)=1),VLOOKUP(A166,ishod_substance!A:G,7,0),0)),0)</f>
        <v>0</v>
      </c>
      <c r="C166" s="76">
        <f t="shared" si="2"/>
        <v>0</v>
      </c>
      <c r="D166" s="145" t="e">
        <f>VLOOKUP(C166,quide!$A$1:J1158,2,0)</f>
        <v>#N/A</v>
      </c>
      <c r="E166" s="145" t="e">
        <f>VLOOKUP(C166,quide!$A$1:J1158,7,0)</f>
        <v>#N/A</v>
      </c>
      <c r="F166" s="145" t="e">
        <f>VLOOKUP(C166,quide!$A$1:M1158,21,0)</f>
        <v>#N/A</v>
      </c>
      <c r="G166" s="145" t="e">
        <f>VLOOKUP(C166,quide!$A$1:M1158,22,0)</f>
        <v>#N/A</v>
      </c>
      <c r="H166" s="145">
        <f>SUMIF(ishod_substance!G:G,norm!B166,ishod_substance!I:I)</f>
        <v>0</v>
      </c>
    </row>
    <row r="167" spans="1:8" x14ac:dyDescent="0.25">
      <c r="A167">
        <v>160</v>
      </c>
      <c r="B167">
        <f>IFERROR(IF(ISBLANK(A167),0,IF(AND(ISERROR(VLOOKUP(VLOOKUP(A167,ishod_substance!A:G,7,0),$B$6:B166,1,0))=TRUE,VLOOKUP(norm!A167,'tbl2'!A:B,2,0)=1),VLOOKUP(A167,ishod_substance!A:G,7,0),0)),0)</f>
        <v>0</v>
      </c>
      <c r="C167" s="76">
        <f t="shared" si="2"/>
        <v>0</v>
      </c>
      <c r="D167" s="145" t="e">
        <f>VLOOKUP(C167,quide!$A$1:J1159,2,0)</f>
        <v>#N/A</v>
      </c>
      <c r="E167" s="145" t="e">
        <f>VLOOKUP(C167,quide!$A$1:J1159,7,0)</f>
        <v>#N/A</v>
      </c>
      <c r="F167" s="145" t="e">
        <f>VLOOKUP(C167,quide!$A$1:M1159,21,0)</f>
        <v>#N/A</v>
      </c>
      <c r="G167" s="145" t="e">
        <f>VLOOKUP(C167,quide!$A$1:M1159,22,0)</f>
        <v>#N/A</v>
      </c>
      <c r="H167" s="145">
        <f>SUMIF(ishod_substance!G:G,norm!B167,ishod_substance!I:I)</f>
        <v>0</v>
      </c>
    </row>
    <row r="168" spans="1:8" x14ac:dyDescent="0.25">
      <c r="A168">
        <v>161</v>
      </c>
      <c r="B168">
        <f>IFERROR(IF(ISBLANK(A168),0,IF(AND(ISERROR(VLOOKUP(VLOOKUP(A168,ishod_substance!A:G,7,0),$B$6:B167,1,0))=TRUE,VLOOKUP(norm!A168,'tbl2'!A:B,2,0)=1),VLOOKUP(A168,ishod_substance!A:G,7,0),0)),0)</f>
        <v>0</v>
      </c>
      <c r="C168" s="76">
        <f t="shared" si="2"/>
        <v>0</v>
      </c>
      <c r="D168" s="145" t="e">
        <f>VLOOKUP(C168,quide!$A$1:J1160,2,0)</f>
        <v>#N/A</v>
      </c>
      <c r="E168" s="145" t="e">
        <f>VLOOKUP(C168,quide!$A$1:J1160,7,0)</f>
        <v>#N/A</v>
      </c>
      <c r="F168" s="145" t="e">
        <f>VLOOKUP(C168,quide!$A$1:M1160,21,0)</f>
        <v>#N/A</v>
      </c>
      <c r="G168" s="145" t="e">
        <f>VLOOKUP(C168,quide!$A$1:M1160,22,0)</f>
        <v>#N/A</v>
      </c>
      <c r="H168" s="145">
        <f>SUMIF(ishod_substance!G:G,norm!B168,ishod_substance!I:I)</f>
        <v>0</v>
      </c>
    </row>
    <row r="169" spans="1:8" x14ac:dyDescent="0.25">
      <c r="A169">
        <v>162</v>
      </c>
      <c r="B169">
        <f>IFERROR(IF(ISBLANK(A169),0,IF(AND(ISERROR(VLOOKUP(VLOOKUP(A169,ishod_substance!A:G,7,0),$B$6:B168,1,0))=TRUE,VLOOKUP(norm!A169,'tbl2'!A:B,2,0)=1),VLOOKUP(A169,ishod_substance!A:G,7,0),0)),0)</f>
        <v>0</v>
      </c>
      <c r="C169" s="76">
        <f t="shared" si="2"/>
        <v>0</v>
      </c>
      <c r="D169" s="145" t="e">
        <f>VLOOKUP(C169,quide!$A$1:J1161,2,0)</f>
        <v>#N/A</v>
      </c>
      <c r="E169" s="145" t="e">
        <f>VLOOKUP(C169,quide!$A$1:J1161,7,0)</f>
        <v>#N/A</v>
      </c>
      <c r="F169" s="145" t="e">
        <f>VLOOKUP(C169,quide!$A$1:M1161,21,0)</f>
        <v>#N/A</v>
      </c>
      <c r="G169" s="145" t="e">
        <f>VLOOKUP(C169,quide!$A$1:M1161,22,0)</f>
        <v>#N/A</v>
      </c>
      <c r="H169" s="145">
        <f>SUMIF(ishod_substance!G:G,norm!B169,ishod_substance!I:I)</f>
        <v>0</v>
      </c>
    </row>
    <row r="170" spans="1:8" x14ac:dyDescent="0.25">
      <c r="A170">
        <v>163</v>
      </c>
      <c r="B170">
        <f>IFERROR(IF(ISBLANK(A170),0,IF(AND(ISERROR(VLOOKUP(VLOOKUP(A170,ishod_substance!A:G,7,0),$B$6:B169,1,0))=TRUE,VLOOKUP(norm!A170,'tbl2'!A:B,2,0)=1),VLOOKUP(A170,ishod_substance!A:G,7,0),0)),0)</f>
        <v>0</v>
      </c>
      <c r="C170" s="76">
        <f t="shared" si="2"/>
        <v>0</v>
      </c>
      <c r="D170" s="145" t="e">
        <f>VLOOKUP(C170,quide!$A$1:J1162,2,0)</f>
        <v>#N/A</v>
      </c>
      <c r="E170" s="145" t="e">
        <f>VLOOKUP(C170,quide!$A$1:J1162,7,0)</f>
        <v>#N/A</v>
      </c>
      <c r="F170" s="145" t="e">
        <f>VLOOKUP(C170,quide!$A$1:M1162,21,0)</f>
        <v>#N/A</v>
      </c>
      <c r="G170" s="145" t="e">
        <f>VLOOKUP(C170,quide!$A$1:M1162,22,0)</f>
        <v>#N/A</v>
      </c>
      <c r="H170" s="145">
        <f>SUMIF(ishod_substance!G:G,norm!B170,ishod_substance!I:I)</f>
        <v>0</v>
      </c>
    </row>
    <row r="171" spans="1:8" x14ac:dyDescent="0.25">
      <c r="A171">
        <v>164</v>
      </c>
      <c r="B171">
        <f>IFERROR(IF(ISBLANK(A171),0,IF(AND(ISERROR(VLOOKUP(VLOOKUP(A171,ishod_substance!A:G,7,0),$B$6:B170,1,0))=TRUE,VLOOKUP(norm!A171,'tbl2'!A:B,2,0)=1),VLOOKUP(A171,ishod_substance!A:G,7,0),0)),0)</f>
        <v>0</v>
      </c>
      <c r="C171" s="76">
        <f t="shared" si="2"/>
        <v>0</v>
      </c>
      <c r="D171" s="145" t="e">
        <f>VLOOKUP(C171,quide!$A$1:J1163,2,0)</f>
        <v>#N/A</v>
      </c>
      <c r="E171" s="145" t="e">
        <f>VLOOKUP(C171,quide!$A$1:J1163,7,0)</f>
        <v>#N/A</v>
      </c>
      <c r="F171" s="145" t="e">
        <f>VLOOKUP(C171,quide!$A$1:M1163,21,0)</f>
        <v>#N/A</v>
      </c>
      <c r="G171" s="145" t="e">
        <f>VLOOKUP(C171,quide!$A$1:M1163,22,0)</f>
        <v>#N/A</v>
      </c>
      <c r="H171" s="145">
        <f>SUMIF(ishod_substance!G:G,norm!B171,ishod_substance!I:I)</f>
        <v>0</v>
      </c>
    </row>
    <row r="172" spans="1:8" x14ac:dyDescent="0.25">
      <c r="A172">
        <v>165</v>
      </c>
      <c r="B172">
        <f>IFERROR(IF(ISBLANK(A172),0,IF(AND(ISERROR(VLOOKUP(VLOOKUP(A172,ishod_substance!A:G,7,0),$B$6:B171,1,0))=TRUE,VLOOKUP(norm!A172,'tbl2'!A:B,2,0)=1),VLOOKUP(A172,ishod_substance!A:G,7,0),0)),0)</f>
        <v>0</v>
      </c>
      <c r="C172" s="76">
        <f t="shared" si="2"/>
        <v>0</v>
      </c>
      <c r="D172" s="145" t="e">
        <f>VLOOKUP(C172,quide!$A$1:J1164,2,0)</f>
        <v>#N/A</v>
      </c>
      <c r="E172" s="145" t="e">
        <f>VLOOKUP(C172,quide!$A$1:J1164,7,0)</f>
        <v>#N/A</v>
      </c>
      <c r="F172" s="145" t="e">
        <f>VLOOKUP(C172,quide!$A$1:M1164,21,0)</f>
        <v>#N/A</v>
      </c>
      <c r="G172" s="145" t="e">
        <f>VLOOKUP(C172,quide!$A$1:M1164,22,0)</f>
        <v>#N/A</v>
      </c>
      <c r="H172" s="145">
        <f>SUMIF(ishod_substance!G:G,norm!B172,ishod_substance!I:I)</f>
        <v>0</v>
      </c>
    </row>
    <row r="173" spans="1:8" x14ac:dyDescent="0.25">
      <c r="A173">
        <v>166</v>
      </c>
      <c r="B173">
        <f>IFERROR(IF(ISBLANK(A173),0,IF(AND(ISERROR(VLOOKUP(VLOOKUP(A173,ishod_substance!A:G,7,0),$B$6:B172,1,0))=TRUE,VLOOKUP(norm!A173,'tbl2'!A:B,2,0)=1),VLOOKUP(A173,ishod_substance!A:G,7,0),0)),0)</f>
        <v>0</v>
      </c>
      <c r="C173" s="76">
        <f t="shared" si="2"/>
        <v>0</v>
      </c>
      <c r="D173" s="145" t="e">
        <f>VLOOKUP(C173,quide!$A$1:J1165,2,0)</f>
        <v>#N/A</v>
      </c>
      <c r="E173" s="145" t="e">
        <f>VLOOKUP(C173,quide!$A$1:J1165,7,0)</f>
        <v>#N/A</v>
      </c>
      <c r="F173" s="241" t="e">
        <f>VLOOKUP(C173,quide!$A$1:M1165,21,0)</f>
        <v>#N/A</v>
      </c>
      <c r="G173" s="241" t="e">
        <f>VLOOKUP(C173,quide!$A$1:M1165,22,0)</f>
        <v>#N/A</v>
      </c>
      <c r="H173" s="241">
        <f>SUMIF(ishod_substance!G:G,norm!B173,ishod_substance!I:I)</f>
        <v>0</v>
      </c>
    </row>
    <row r="174" spans="1:8" x14ac:dyDescent="0.25">
      <c r="A174">
        <v>167</v>
      </c>
      <c r="B174">
        <f>IFERROR(IF(ISBLANK(A174),0,IF(AND(ISERROR(VLOOKUP(VLOOKUP(A174,ishod_substance!A:G,7,0),$B$6:B173,1,0))=TRUE,VLOOKUP(norm!A174,'tbl2'!A:B,2,0)=1),VLOOKUP(A174,ishod_substance!A:G,7,0),0)),0)</f>
        <v>0</v>
      </c>
      <c r="C174" s="76">
        <f t="shared" si="2"/>
        <v>0</v>
      </c>
      <c r="D174" s="145" t="e">
        <f>VLOOKUP(C174,quide!$A$1:J1166,2,0)</f>
        <v>#N/A</v>
      </c>
      <c r="E174" s="145" t="e">
        <f>VLOOKUP(C174,quide!$A$1:J1166,7,0)</f>
        <v>#N/A</v>
      </c>
      <c r="F174" s="145" t="e">
        <f>VLOOKUP(C174,quide!$A$1:M1166,21,0)</f>
        <v>#N/A</v>
      </c>
      <c r="G174" s="145" t="e">
        <f>VLOOKUP(C174,quide!$A$1:M1166,22,0)</f>
        <v>#N/A</v>
      </c>
      <c r="H174" s="145">
        <f>SUMIF(ishod_substance!G:G,norm!B174,ishod_substance!I:I)</f>
        <v>0</v>
      </c>
    </row>
    <row r="175" spans="1:8" x14ac:dyDescent="0.25">
      <c r="A175">
        <v>168</v>
      </c>
      <c r="B175">
        <f>IFERROR(IF(ISBLANK(A175),0,IF(AND(ISERROR(VLOOKUP(VLOOKUP(A175,ishod_substance!A:G,7,0),$B$6:B174,1,0))=TRUE,VLOOKUP(norm!A175,'tbl2'!A:B,2,0)=1),VLOOKUP(A175,ishod_substance!A:G,7,0),0)),0)</f>
        <v>0</v>
      </c>
      <c r="C175" s="76">
        <f t="shared" si="2"/>
        <v>0</v>
      </c>
      <c r="D175" s="145" t="e">
        <f>VLOOKUP(C175,quide!$A$1:J1167,2,0)</f>
        <v>#N/A</v>
      </c>
      <c r="E175" s="145" t="e">
        <f>VLOOKUP(C175,quide!$A$1:J1167,7,0)</f>
        <v>#N/A</v>
      </c>
      <c r="F175" s="145" t="e">
        <f>VLOOKUP(C175,quide!$A$1:M1167,21,0)</f>
        <v>#N/A</v>
      </c>
      <c r="G175" s="145" t="e">
        <f>VLOOKUP(C175,quide!$A$1:M1167,22,0)</f>
        <v>#N/A</v>
      </c>
      <c r="H175" s="145">
        <f>SUMIF(ishod_substance!G:G,norm!B175,ishod_substance!I:I)</f>
        <v>0</v>
      </c>
    </row>
    <row r="176" spans="1:8" x14ac:dyDescent="0.25">
      <c r="A176">
        <v>169</v>
      </c>
      <c r="B176">
        <f>IFERROR(IF(ISBLANK(A176),0,IF(AND(ISERROR(VLOOKUP(VLOOKUP(A176,ishod_substance!A:G,7,0),$B$6:B175,1,0))=TRUE,VLOOKUP(norm!A176,'tbl2'!A:B,2,0)=1),VLOOKUP(A176,ishod_substance!A:G,7,0),0)),0)</f>
        <v>0</v>
      </c>
      <c r="C176" s="76">
        <f t="shared" si="2"/>
        <v>0</v>
      </c>
      <c r="D176" s="145" t="e">
        <f>VLOOKUP(C176,quide!$A$1:J1168,2,0)</f>
        <v>#N/A</v>
      </c>
      <c r="E176" s="145" t="e">
        <f>VLOOKUP(C176,quide!$A$1:J1168,7,0)</f>
        <v>#N/A</v>
      </c>
      <c r="F176" s="145" t="e">
        <f>VLOOKUP(C176,quide!$A$1:M1168,21,0)</f>
        <v>#N/A</v>
      </c>
      <c r="G176" s="145" t="e">
        <f>VLOOKUP(C176,quide!$A$1:M1168,22,0)</f>
        <v>#N/A</v>
      </c>
      <c r="H176" s="145">
        <f>SUMIF(ishod_substance!G:G,norm!B176,ishod_substance!I:I)</f>
        <v>0</v>
      </c>
    </row>
    <row r="177" spans="1:8" x14ac:dyDescent="0.25">
      <c r="A177">
        <v>170</v>
      </c>
      <c r="B177">
        <f>IFERROR(IF(ISBLANK(A177),0,IF(AND(ISERROR(VLOOKUP(VLOOKUP(A177,ishod_substance!A:G,7,0),$B$6:B176,1,0))=TRUE,VLOOKUP(norm!A177,'tbl2'!A:B,2,0)=1),VLOOKUP(A177,ishod_substance!A:G,7,0),0)),0)</f>
        <v>0</v>
      </c>
      <c r="C177" s="76">
        <f t="shared" si="2"/>
        <v>0</v>
      </c>
      <c r="D177" s="145" t="e">
        <f>VLOOKUP(C177,quide!$A$1:J1169,2,0)</f>
        <v>#N/A</v>
      </c>
      <c r="E177" s="145" t="e">
        <f>VLOOKUP(C177,quide!$A$1:J1169,7,0)</f>
        <v>#N/A</v>
      </c>
      <c r="F177" s="145" t="e">
        <f>VLOOKUP(C177,quide!$A$1:M1169,21,0)</f>
        <v>#N/A</v>
      </c>
      <c r="G177" s="145" t="e">
        <f>VLOOKUP(C177,quide!$A$1:M1169,22,0)</f>
        <v>#N/A</v>
      </c>
      <c r="H177" s="145">
        <f>SUMIF(ishod_substance!G:G,norm!B177,ishod_substance!I:I)</f>
        <v>0</v>
      </c>
    </row>
    <row r="178" spans="1:8" x14ac:dyDescent="0.25">
      <c r="A178">
        <v>171</v>
      </c>
      <c r="B178">
        <f>IFERROR(IF(ISBLANK(A178),0,IF(AND(ISERROR(VLOOKUP(VLOOKUP(A178,ishod_substance!A:G,7,0),$B$6:B177,1,0))=TRUE,VLOOKUP(norm!A178,'tbl2'!A:B,2,0)=1),VLOOKUP(A178,ishod_substance!A:G,7,0),0)),0)</f>
        <v>0</v>
      </c>
      <c r="C178" s="76">
        <f t="shared" si="2"/>
        <v>0</v>
      </c>
      <c r="D178" s="145" t="e">
        <f>VLOOKUP(C178,quide!$A$1:J1170,2,0)</f>
        <v>#N/A</v>
      </c>
      <c r="E178" s="145" t="e">
        <f>VLOOKUP(C178,quide!$A$1:J1170,7,0)</f>
        <v>#N/A</v>
      </c>
      <c r="F178" s="145" t="e">
        <f>VLOOKUP(C178,quide!$A$1:M1170,21,0)</f>
        <v>#N/A</v>
      </c>
      <c r="G178" s="145" t="e">
        <f>VLOOKUP(C178,quide!$A$1:M1170,22,0)</f>
        <v>#N/A</v>
      </c>
      <c r="H178" s="145">
        <f>SUMIF(ishod_substance!G:G,norm!B178,ishod_substance!I:I)</f>
        <v>0</v>
      </c>
    </row>
    <row r="179" spans="1:8" x14ac:dyDescent="0.25">
      <c r="A179">
        <v>172</v>
      </c>
      <c r="B179">
        <f>IFERROR(IF(ISBLANK(A179),0,IF(AND(ISERROR(VLOOKUP(VLOOKUP(A179,ishod_substance!A:G,7,0),$B$6:B178,1,0))=TRUE,VLOOKUP(norm!A179,'tbl2'!A:B,2,0)=1),VLOOKUP(A179,ishod_substance!A:G,7,0),0)),0)</f>
        <v>0</v>
      </c>
      <c r="C179" s="76">
        <f t="shared" si="2"/>
        <v>0</v>
      </c>
      <c r="D179" s="145" t="e">
        <f>VLOOKUP(C179,quide!$A$1:J1171,2,0)</f>
        <v>#N/A</v>
      </c>
      <c r="E179" s="145" t="e">
        <f>VLOOKUP(C179,quide!$A$1:J1171,7,0)</f>
        <v>#N/A</v>
      </c>
      <c r="F179" s="145" t="e">
        <f>VLOOKUP(C179,quide!$A$1:M1171,21,0)</f>
        <v>#N/A</v>
      </c>
      <c r="G179" s="145" t="e">
        <f>VLOOKUP(C179,quide!$A$1:M1171,22,0)</f>
        <v>#N/A</v>
      </c>
      <c r="H179" s="145">
        <f>SUMIF(ishod_substance!G:G,norm!B179,ishod_substance!I:I)</f>
        <v>0</v>
      </c>
    </row>
    <row r="180" spans="1:8" x14ac:dyDescent="0.25">
      <c r="A180">
        <v>173</v>
      </c>
      <c r="B180">
        <f>IFERROR(IF(ISBLANK(A180),0,IF(AND(ISERROR(VLOOKUP(VLOOKUP(A180,ishod_substance!A:G,7,0),$B$6:B179,1,0))=TRUE,VLOOKUP(norm!A180,'tbl2'!A:B,2,0)=1),VLOOKUP(A180,ishod_substance!A:G,7,0),0)),0)</f>
        <v>0</v>
      </c>
      <c r="C180" s="76">
        <f t="shared" si="2"/>
        <v>0</v>
      </c>
      <c r="D180" s="145" t="e">
        <f>VLOOKUP(C180,quide!$A$1:J1172,2,0)</f>
        <v>#N/A</v>
      </c>
      <c r="E180" s="145" t="e">
        <f>VLOOKUP(C180,quide!$A$1:J1172,7,0)</f>
        <v>#N/A</v>
      </c>
      <c r="F180" s="145" t="e">
        <f>VLOOKUP(C180,quide!$A$1:M1172,21,0)</f>
        <v>#N/A</v>
      </c>
      <c r="G180" s="145" t="e">
        <f>VLOOKUP(C180,quide!$A$1:M1172,22,0)</f>
        <v>#N/A</v>
      </c>
      <c r="H180" s="145">
        <f>SUMIF(ishod_substance!G:G,norm!B180,ishod_substance!I:I)</f>
        <v>0</v>
      </c>
    </row>
    <row r="181" spans="1:8" x14ac:dyDescent="0.25">
      <c r="A181">
        <v>174</v>
      </c>
      <c r="B181">
        <f>IFERROR(IF(ISBLANK(A181),0,IF(AND(ISERROR(VLOOKUP(VLOOKUP(A181,ishod_substance!A:G,7,0),$B$6:B180,1,0))=TRUE,VLOOKUP(norm!A181,'tbl2'!A:B,2,0)=1),VLOOKUP(A181,ishod_substance!A:G,7,0),0)),0)</f>
        <v>0</v>
      </c>
      <c r="C181" s="76">
        <f t="shared" si="2"/>
        <v>0</v>
      </c>
      <c r="D181" s="145" t="e">
        <f>VLOOKUP(C181,quide!$A$1:J1173,2,0)</f>
        <v>#N/A</v>
      </c>
      <c r="E181" s="145" t="e">
        <f>VLOOKUP(C181,quide!$A$1:J1173,7,0)</f>
        <v>#N/A</v>
      </c>
      <c r="F181" s="145" t="e">
        <f>VLOOKUP(C181,quide!$A$1:M1173,21,0)</f>
        <v>#N/A</v>
      </c>
      <c r="G181" s="145" t="e">
        <f>VLOOKUP(C181,quide!$A$1:M1173,22,0)</f>
        <v>#N/A</v>
      </c>
      <c r="H181" s="145">
        <f>SUMIF(ishod_substance!G:G,norm!B181,ishod_substance!I:I)</f>
        <v>0</v>
      </c>
    </row>
    <row r="182" spans="1:8" x14ac:dyDescent="0.25">
      <c r="A182">
        <v>175</v>
      </c>
      <c r="B182">
        <f>IFERROR(IF(ISBLANK(A182),0,IF(AND(ISERROR(VLOOKUP(VLOOKUP(A182,ishod_substance!A:G,7,0),$B$6:B181,1,0))=TRUE,VLOOKUP(norm!A182,'tbl2'!A:B,2,0)=1),VLOOKUP(A182,ishod_substance!A:G,7,0),0)),0)</f>
        <v>0</v>
      </c>
      <c r="C182" s="76">
        <f t="shared" si="2"/>
        <v>0</v>
      </c>
      <c r="D182" s="145" t="e">
        <f>VLOOKUP(C182,quide!$A$1:J1174,2,0)</f>
        <v>#N/A</v>
      </c>
      <c r="E182" s="145" t="e">
        <f>VLOOKUP(C182,quide!$A$1:J1174,7,0)</f>
        <v>#N/A</v>
      </c>
      <c r="F182" s="145" t="e">
        <f>VLOOKUP(C182,quide!$A$1:M1174,21,0)</f>
        <v>#N/A</v>
      </c>
      <c r="G182" s="145" t="e">
        <f>VLOOKUP(C182,quide!$A$1:M1174,22,0)</f>
        <v>#N/A</v>
      </c>
      <c r="H182" s="145">
        <f>SUMIF(ishod_substance!G:G,norm!B182,ishod_substance!I:I)</f>
        <v>0</v>
      </c>
    </row>
    <row r="183" spans="1:8" x14ac:dyDescent="0.25">
      <c r="A183">
        <v>176</v>
      </c>
      <c r="B183">
        <f>IFERROR(IF(ISBLANK(A183),0,IF(AND(ISERROR(VLOOKUP(VLOOKUP(A183,ishod_substance!A:G,7,0),$B$6:B182,1,0))=TRUE,VLOOKUP(norm!A183,'tbl2'!A:B,2,0)=1),VLOOKUP(A183,ishod_substance!A:G,7,0),0)),0)</f>
        <v>0</v>
      </c>
      <c r="C183" s="76">
        <f t="shared" si="2"/>
        <v>0</v>
      </c>
      <c r="D183" s="145" t="e">
        <f>VLOOKUP(C183,quide!$A$1:J1175,2,0)</f>
        <v>#N/A</v>
      </c>
      <c r="E183" s="145" t="e">
        <f>VLOOKUP(C183,quide!$A$1:J1175,7,0)</f>
        <v>#N/A</v>
      </c>
      <c r="F183" s="145" t="e">
        <f>VLOOKUP(C183,quide!$A$1:M1175,21,0)</f>
        <v>#N/A</v>
      </c>
      <c r="G183" s="145" t="e">
        <f>VLOOKUP(C183,quide!$A$1:M1175,22,0)</f>
        <v>#N/A</v>
      </c>
      <c r="H183" s="145">
        <f>SUMIF(ishod_substance!G:G,norm!B183,ishod_substance!I:I)</f>
        <v>0</v>
      </c>
    </row>
    <row r="184" spans="1:8" x14ac:dyDescent="0.25">
      <c r="A184">
        <v>177</v>
      </c>
      <c r="B184">
        <f>IFERROR(IF(ISBLANK(A184),0,IF(AND(ISERROR(VLOOKUP(VLOOKUP(A184,ishod_substance!A:G,7,0),$B$6:B183,1,0))=TRUE,VLOOKUP(norm!A184,'tbl2'!A:B,2,0)=1),VLOOKUP(A184,ishod_substance!A:G,7,0),0)),0)</f>
        <v>0</v>
      </c>
      <c r="C184" s="76">
        <f t="shared" si="2"/>
        <v>0</v>
      </c>
      <c r="D184" s="145" t="e">
        <f>VLOOKUP(C184,quide!$A$1:J1176,2,0)</f>
        <v>#N/A</v>
      </c>
      <c r="E184" s="145" t="e">
        <f>VLOOKUP(C184,quide!$A$1:J1176,7,0)</f>
        <v>#N/A</v>
      </c>
      <c r="F184" s="145" t="e">
        <f>VLOOKUP(C184,quide!$A$1:M1176,21,0)</f>
        <v>#N/A</v>
      </c>
      <c r="G184" s="145" t="e">
        <f>VLOOKUP(C184,quide!$A$1:M1176,22,0)</f>
        <v>#N/A</v>
      </c>
      <c r="H184" s="145">
        <f>SUMIF(ishod_substance!G:G,norm!B184,ishod_substance!I:I)</f>
        <v>0</v>
      </c>
    </row>
    <row r="185" spans="1:8" x14ac:dyDescent="0.25">
      <c r="A185">
        <v>178</v>
      </c>
      <c r="B185">
        <f>IFERROR(IF(ISBLANK(A185),0,IF(AND(ISERROR(VLOOKUP(VLOOKUP(A185,ishod_substance!A:G,7,0),$B$6:B184,1,0))=TRUE,VLOOKUP(norm!A185,'tbl2'!A:B,2,0)=1),VLOOKUP(A185,ishod_substance!A:G,7,0),0)),0)</f>
        <v>0</v>
      </c>
      <c r="C185" s="76">
        <f t="shared" si="2"/>
        <v>0</v>
      </c>
      <c r="D185" s="145" t="e">
        <f>VLOOKUP(C185,quide!$A$1:J1177,2,0)</f>
        <v>#N/A</v>
      </c>
      <c r="E185" s="145" t="e">
        <f>VLOOKUP(C185,quide!$A$1:J1177,7,0)</f>
        <v>#N/A</v>
      </c>
      <c r="F185" s="145" t="e">
        <f>VLOOKUP(C185,quide!$A$1:M1177,21,0)</f>
        <v>#N/A</v>
      </c>
      <c r="G185" s="145" t="e">
        <f>VLOOKUP(C185,quide!$A$1:M1177,22,0)</f>
        <v>#N/A</v>
      </c>
      <c r="H185" s="145">
        <f>SUMIF(ishod_substance!G:G,norm!B185,ishod_substance!I:I)</f>
        <v>0</v>
      </c>
    </row>
    <row r="186" spans="1:8" x14ac:dyDescent="0.25">
      <c r="A186">
        <v>179</v>
      </c>
      <c r="B186">
        <f>IFERROR(IF(ISBLANK(A186),0,IF(AND(ISERROR(VLOOKUP(VLOOKUP(A186,ishod_substance!A:G,7,0),$B$6:B185,1,0))=TRUE,VLOOKUP(norm!A186,'tbl2'!A:B,2,0)=1),VLOOKUP(A186,ishod_substance!A:G,7,0),0)),0)</f>
        <v>0</v>
      </c>
      <c r="C186" s="76">
        <f t="shared" si="2"/>
        <v>0</v>
      </c>
      <c r="D186" s="145" t="e">
        <f>VLOOKUP(C186,quide!$A$1:J1178,2,0)</f>
        <v>#N/A</v>
      </c>
      <c r="E186" s="145" t="e">
        <f>VLOOKUP(C186,quide!$A$1:J1178,7,0)</f>
        <v>#N/A</v>
      </c>
      <c r="F186" s="145" t="e">
        <f>VLOOKUP(C186,quide!$A$1:M1178,21,0)</f>
        <v>#N/A</v>
      </c>
      <c r="G186" s="145" t="e">
        <f>VLOOKUP(C186,quide!$A$1:M1178,22,0)</f>
        <v>#N/A</v>
      </c>
      <c r="H186" s="145">
        <f>SUMIF(ishod_substance!G:G,norm!B186,ishod_substance!I:I)</f>
        <v>0</v>
      </c>
    </row>
    <row r="187" spans="1:8" x14ac:dyDescent="0.25">
      <c r="A187">
        <v>180</v>
      </c>
      <c r="B187">
        <f>IFERROR(IF(ISBLANK(A187),0,IF(AND(ISERROR(VLOOKUP(VLOOKUP(A187,ishod_substance!A:G,7,0),$B$6:B186,1,0))=TRUE,VLOOKUP(norm!A187,'tbl2'!A:B,2,0)=1),VLOOKUP(A187,ishod_substance!A:G,7,0),0)),0)</f>
        <v>0</v>
      </c>
      <c r="C187" s="76">
        <f t="shared" si="2"/>
        <v>0</v>
      </c>
      <c r="D187" s="145" t="e">
        <f>VLOOKUP(C187,quide!$A$1:J1179,2,0)</f>
        <v>#N/A</v>
      </c>
      <c r="E187" s="145" t="e">
        <f>VLOOKUP(C187,quide!$A$1:J1179,7,0)</f>
        <v>#N/A</v>
      </c>
      <c r="F187" s="145" t="e">
        <f>VLOOKUP(C187,quide!$A$1:M1179,21,0)</f>
        <v>#N/A</v>
      </c>
      <c r="G187" s="145" t="e">
        <f>VLOOKUP(C187,quide!$A$1:M1179,22,0)</f>
        <v>#N/A</v>
      </c>
      <c r="H187" s="145">
        <f>SUMIF(ishod_substance!G:G,norm!B187,ishod_substance!I:I)</f>
        <v>0</v>
      </c>
    </row>
    <row r="188" spans="1:8" x14ac:dyDescent="0.25">
      <c r="A188">
        <v>181</v>
      </c>
      <c r="B188">
        <f>IFERROR(IF(ISBLANK(A188),0,IF(AND(ISERROR(VLOOKUP(VLOOKUP(A188,ishod_substance!A:G,7,0),$B$6:B187,1,0))=TRUE,VLOOKUP(norm!A188,'tbl2'!A:B,2,0)=1),VLOOKUP(A188,ishod_substance!A:G,7,0),0)),0)</f>
        <v>0</v>
      </c>
      <c r="C188" s="76">
        <f t="shared" si="2"/>
        <v>0</v>
      </c>
      <c r="D188" s="145" t="e">
        <f>VLOOKUP(C188,quide!$A$1:J1180,2,0)</f>
        <v>#N/A</v>
      </c>
      <c r="E188" s="145" t="e">
        <f>VLOOKUP(C188,quide!$A$1:J1180,7,0)</f>
        <v>#N/A</v>
      </c>
      <c r="F188" s="145" t="e">
        <f>VLOOKUP(C188,quide!$A$1:M1180,21,0)</f>
        <v>#N/A</v>
      </c>
      <c r="G188" s="145" t="e">
        <f>VLOOKUP(C188,quide!$A$1:M1180,22,0)</f>
        <v>#N/A</v>
      </c>
      <c r="H188" s="145">
        <f>SUMIF(ishod_substance!G:G,norm!B188,ishod_substance!I:I)</f>
        <v>0</v>
      </c>
    </row>
    <row r="189" spans="1:8" x14ac:dyDescent="0.25">
      <c r="A189">
        <v>182</v>
      </c>
      <c r="B189">
        <f>IFERROR(IF(ISBLANK(A189),0,IF(AND(ISERROR(VLOOKUP(VLOOKUP(A189,ishod_substance!A:G,7,0),$B$6:B188,1,0))=TRUE,VLOOKUP(norm!A189,'tbl2'!A:B,2,0)=1),VLOOKUP(A189,ishod_substance!A:G,7,0),0)),0)</f>
        <v>0</v>
      </c>
      <c r="C189" s="76">
        <f t="shared" si="2"/>
        <v>0</v>
      </c>
      <c r="D189" s="145" t="e">
        <f>VLOOKUP(C189,quide!$A$1:J1181,2,0)</f>
        <v>#N/A</v>
      </c>
      <c r="E189" s="145" t="e">
        <f>VLOOKUP(C189,quide!$A$1:J1181,7,0)</f>
        <v>#N/A</v>
      </c>
      <c r="F189" s="145" t="e">
        <f>VLOOKUP(C189,quide!$A$1:M1181,21,0)</f>
        <v>#N/A</v>
      </c>
      <c r="G189" s="145" t="e">
        <f>VLOOKUP(C189,quide!$A$1:M1181,22,0)</f>
        <v>#N/A</v>
      </c>
      <c r="H189" s="145">
        <f>SUMIF(ishod_substance!G:G,norm!B189,ishod_substance!I:I)</f>
        <v>0</v>
      </c>
    </row>
    <row r="190" spans="1:8" x14ac:dyDescent="0.25">
      <c r="A190">
        <v>183</v>
      </c>
      <c r="B190">
        <f>IFERROR(IF(ISBLANK(A190),0,IF(AND(ISERROR(VLOOKUP(VLOOKUP(A190,ishod_substance!A:G,7,0),$B$6:B189,1,0))=TRUE,VLOOKUP(norm!A190,'tbl2'!A:B,2,0)=1),VLOOKUP(A190,ishod_substance!A:G,7,0),0)),0)</f>
        <v>0</v>
      </c>
      <c r="C190" s="76">
        <f t="shared" si="2"/>
        <v>0</v>
      </c>
      <c r="D190" s="145" t="e">
        <f>VLOOKUP(C190,quide!$A$1:J1182,2,0)</f>
        <v>#N/A</v>
      </c>
      <c r="E190" s="145" t="e">
        <f>VLOOKUP(C190,quide!$A$1:J1182,7,0)</f>
        <v>#N/A</v>
      </c>
      <c r="F190" s="145" t="e">
        <f>VLOOKUP(C190,quide!$A$1:M1182,21,0)</f>
        <v>#N/A</v>
      </c>
      <c r="G190" s="145" t="e">
        <f>VLOOKUP(C190,quide!$A$1:M1182,22,0)</f>
        <v>#N/A</v>
      </c>
      <c r="H190" s="145">
        <f>SUMIF(ishod_substance!G:G,norm!B190,ishod_substance!I:I)</f>
        <v>0</v>
      </c>
    </row>
    <row r="191" spans="1:8" x14ac:dyDescent="0.25">
      <c r="A191">
        <v>184</v>
      </c>
      <c r="B191">
        <f>IFERROR(IF(ISBLANK(A191),0,IF(AND(ISERROR(VLOOKUP(VLOOKUP(A191,ishod_substance!A:G,7,0),$B$6:B190,1,0))=TRUE,VLOOKUP(norm!A191,'tbl2'!A:B,2,0)=1),VLOOKUP(A191,ishod_substance!A:G,7,0),0)),0)</f>
        <v>0</v>
      </c>
      <c r="C191" s="76">
        <f t="shared" si="2"/>
        <v>0</v>
      </c>
      <c r="D191" s="145" t="e">
        <f>VLOOKUP(C191,quide!$A$1:J1183,2,0)</f>
        <v>#N/A</v>
      </c>
      <c r="E191" s="145" t="e">
        <f>VLOOKUP(C191,quide!$A$1:J1183,7,0)</f>
        <v>#N/A</v>
      </c>
      <c r="F191" s="145" t="e">
        <f>VLOOKUP(C191,quide!$A$1:M1183,21,0)</f>
        <v>#N/A</v>
      </c>
      <c r="G191" s="145" t="e">
        <f>VLOOKUP(C191,quide!$A$1:M1183,22,0)</f>
        <v>#N/A</v>
      </c>
      <c r="H191" s="145">
        <f>SUMIF(ishod_substance!G:G,norm!B191,ishod_substance!I:I)</f>
        <v>0</v>
      </c>
    </row>
    <row r="192" spans="1:8" x14ac:dyDescent="0.25">
      <c r="A192">
        <v>185</v>
      </c>
      <c r="B192">
        <f>IFERROR(IF(ISBLANK(A192),0,IF(AND(ISERROR(VLOOKUP(VLOOKUP(A192,ishod_substance!A:G,7,0),$B$6:B191,1,0))=TRUE,VLOOKUP(norm!A192,'tbl2'!A:B,2,0)=1),VLOOKUP(A192,ishod_substance!A:G,7,0),0)),0)</f>
        <v>0</v>
      </c>
      <c r="C192" s="76">
        <f t="shared" si="2"/>
        <v>0</v>
      </c>
      <c r="D192" s="145" t="e">
        <f>VLOOKUP(C192,quide!$A$1:J1184,2,0)</f>
        <v>#N/A</v>
      </c>
      <c r="E192" s="145" t="e">
        <f>VLOOKUP(C192,quide!$A$1:J1184,7,0)</f>
        <v>#N/A</v>
      </c>
      <c r="F192" s="145" t="e">
        <f>VLOOKUP(C192,quide!$A$1:M1184,21,0)</f>
        <v>#N/A</v>
      </c>
      <c r="G192" s="145" t="e">
        <f>VLOOKUP(C192,quide!$A$1:M1184,22,0)</f>
        <v>#N/A</v>
      </c>
      <c r="H192" s="145">
        <f>SUMIF(ishod_substance!G:G,norm!B192,ishod_substance!I:I)</f>
        <v>0</v>
      </c>
    </row>
    <row r="193" spans="1:8" x14ac:dyDescent="0.25">
      <c r="A193">
        <v>186</v>
      </c>
      <c r="B193">
        <f>IFERROR(IF(ISBLANK(A193),0,IF(AND(ISERROR(VLOOKUP(VLOOKUP(A193,ishod_substance!A:G,7,0),$B$6:B192,1,0))=TRUE,VLOOKUP(norm!A193,'tbl2'!A:B,2,0)=1),VLOOKUP(A193,ishod_substance!A:G,7,0),0)),0)</f>
        <v>0</v>
      </c>
      <c r="C193" s="76">
        <f t="shared" si="2"/>
        <v>0</v>
      </c>
      <c r="D193" s="145" t="e">
        <f>VLOOKUP(C193,quide!$A$1:J1185,2,0)</f>
        <v>#N/A</v>
      </c>
      <c r="E193" s="145" t="e">
        <f>VLOOKUP(C193,quide!$A$1:J1185,7,0)</f>
        <v>#N/A</v>
      </c>
      <c r="F193" s="145" t="e">
        <f>VLOOKUP(C193,quide!$A$1:M1185,21,0)</f>
        <v>#N/A</v>
      </c>
      <c r="G193" s="145" t="e">
        <f>VLOOKUP(C193,quide!$A$1:M1185,22,0)</f>
        <v>#N/A</v>
      </c>
      <c r="H193" s="145">
        <f>SUMIF(ishod_substance!G:G,norm!B193,ishod_substance!I:I)</f>
        <v>0</v>
      </c>
    </row>
    <row r="194" spans="1:8" x14ac:dyDescent="0.25">
      <c r="A194">
        <v>187</v>
      </c>
      <c r="B194">
        <f>IFERROR(IF(ISBLANK(A194),0,IF(AND(ISERROR(VLOOKUP(VLOOKUP(A194,ishod_substance!A:G,7,0),$B$6:B193,1,0))=TRUE,VLOOKUP(norm!A85,'tbl2'!A:B,2,0)=1),VLOOKUP(A194,ishod_substance!A:G,7,0),0)),0)</f>
        <v>0</v>
      </c>
      <c r="C194" s="236">
        <f t="shared" si="2"/>
        <v>0</v>
      </c>
      <c r="D194" s="237" t="e">
        <f>VLOOKUP(C194,quide!$A$1:J1077,2,0)</f>
        <v>#N/A</v>
      </c>
      <c r="E194" s="240" t="e">
        <f>VLOOKUP(C194,quide!$A$1:J1077,7,0)</f>
        <v>#N/A</v>
      </c>
      <c r="F194" s="240" t="e">
        <f>VLOOKUP(C194,quide!$A$1:M1077,21,0)</f>
        <v>#N/A</v>
      </c>
      <c r="G194" s="238" t="e">
        <f>VLOOKUP(C194,quide!$A$1:M1077,22,0)</f>
        <v>#N/A</v>
      </c>
      <c r="H194" s="234">
        <f>SUMIF(ishod_substance!G:G,norm!B194,ishod_substance!I:I)</f>
        <v>0</v>
      </c>
    </row>
    <row r="195" spans="1:8" x14ac:dyDescent="0.25">
      <c r="A195">
        <v>188</v>
      </c>
      <c r="B195">
        <f>IFERROR(IF(ISBLANK(A195),0,IF(AND(ISERROR(VLOOKUP(VLOOKUP(A195,ishod_substance!A:G,7,0),$B$6:B194,1,0))=TRUE,VLOOKUP(norm!A195,'tbl2'!A:B,2,0)=1),VLOOKUP(A195,ishod_substance!A:G,7,0),0)),0)</f>
        <v>0</v>
      </c>
      <c r="C195" s="76">
        <f t="shared" si="2"/>
        <v>0</v>
      </c>
      <c r="D195" s="145" t="e">
        <f>VLOOKUP(C195,quide!$A$1:J1187,2,0)</f>
        <v>#N/A</v>
      </c>
      <c r="E195" s="145" t="e">
        <f>VLOOKUP(C195,quide!$A$1:J1187,7,0)</f>
        <v>#N/A</v>
      </c>
      <c r="F195" s="145" t="e">
        <f>VLOOKUP(C195,quide!$A$1:M1187,21,0)</f>
        <v>#N/A</v>
      </c>
      <c r="G195" s="145" t="e">
        <f>VLOOKUP(C195,quide!$A$1:M1187,22,0)</f>
        <v>#N/A</v>
      </c>
      <c r="H195" s="145">
        <f>SUMIF(ishod_substance!G:G,norm!B195,ishod_substance!I:I)</f>
        <v>0</v>
      </c>
    </row>
    <row r="196" spans="1:8" x14ac:dyDescent="0.25">
      <c r="A196">
        <v>189</v>
      </c>
      <c r="B196">
        <f>IFERROR(IF(ISBLANK(A196),0,IF(AND(ISERROR(VLOOKUP(VLOOKUP(A196,ishod_substance!A:G,7,0),$B$6:B195,1,0))=TRUE,VLOOKUP(norm!A196,'tbl2'!A:B,2,0)=1),VLOOKUP(A196,ishod_substance!A:G,7,0),0)),0)</f>
        <v>0</v>
      </c>
      <c r="C196" s="76">
        <f t="shared" si="2"/>
        <v>0</v>
      </c>
      <c r="D196" s="145" t="e">
        <f>VLOOKUP(C196,quide!$A$1:J1188,2,0)</f>
        <v>#N/A</v>
      </c>
      <c r="E196" s="145" t="e">
        <f>VLOOKUP(C196,quide!$A$1:J1188,7,0)</f>
        <v>#N/A</v>
      </c>
      <c r="F196" s="145" t="e">
        <f>VLOOKUP(C196,quide!$A$1:M1188,21,0)</f>
        <v>#N/A</v>
      </c>
      <c r="G196" s="145" t="e">
        <f>VLOOKUP(C196,quide!$A$1:M1188,22,0)</f>
        <v>#N/A</v>
      </c>
      <c r="H196" s="145">
        <f>SUMIF(ishod_substance!G:G,norm!B196,ishod_substance!I:I)</f>
        <v>0</v>
      </c>
    </row>
    <row r="197" spans="1:8" x14ac:dyDescent="0.25">
      <c r="A197">
        <v>190</v>
      </c>
      <c r="B197">
        <f>IFERROR(IF(ISBLANK(A197),0,IF(AND(ISERROR(VLOOKUP(VLOOKUP(A197,ishod_substance!A:G,7,0),$B$6:B196,1,0))=TRUE,VLOOKUP(norm!A197,'tbl2'!A:B,2,0)=1),VLOOKUP(A197,ishod_substance!A:G,7,0),0)),0)</f>
        <v>0</v>
      </c>
      <c r="C197" s="76">
        <f t="shared" si="2"/>
        <v>0</v>
      </c>
      <c r="D197" s="145" t="e">
        <f>VLOOKUP(C197,quide!$A$1:J1189,2,0)</f>
        <v>#N/A</v>
      </c>
      <c r="E197" s="145" t="e">
        <f>VLOOKUP(C197,quide!$A$1:J1189,7,0)</f>
        <v>#N/A</v>
      </c>
      <c r="F197" s="145" t="e">
        <f>VLOOKUP(C197,quide!$A$1:M1189,21,0)</f>
        <v>#N/A</v>
      </c>
      <c r="G197" s="145" t="e">
        <f>VLOOKUP(C197,quide!$A$1:M1189,22,0)</f>
        <v>#N/A</v>
      </c>
      <c r="H197" s="145">
        <f>SUMIF(ishod_substance!G:G,norm!B197,ishod_substance!I:I)</f>
        <v>0</v>
      </c>
    </row>
    <row r="198" spans="1:8" x14ac:dyDescent="0.25">
      <c r="A198">
        <v>191</v>
      </c>
      <c r="B198">
        <f>IFERROR(IF(ISBLANK(A198),0,IF(AND(ISERROR(VLOOKUP(VLOOKUP(A198,ishod_substance!A:G,7,0),$B$6:B197,1,0))=TRUE,VLOOKUP(norm!A198,'tbl2'!A:B,2,0)=1),VLOOKUP(A198,ishod_substance!A:G,7,0),0)),0)</f>
        <v>0</v>
      </c>
      <c r="C198" s="76">
        <f t="shared" si="2"/>
        <v>0</v>
      </c>
      <c r="D198" s="145" t="e">
        <f>VLOOKUP(C198,quide!$A$1:J1190,2,0)</f>
        <v>#N/A</v>
      </c>
      <c r="E198" s="145" t="e">
        <f>VLOOKUP(C198,quide!$A$1:J1190,7,0)</f>
        <v>#N/A</v>
      </c>
      <c r="F198" s="145" t="e">
        <f>VLOOKUP(C198,quide!$A$1:M1190,21,0)</f>
        <v>#N/A</v>
      </c>
      <c r="G198" s="145" t="e">
        <f>VLOOKUP(C198,quide!$A$1:M1190,22,0)</f>
        <v>#N/A</v>
      </c>
      <c r="H198" s="145">
        <f>SUMIF(ishod_substance!G:G,norm!B198,ishod_substance!I:I)</f>
        <v>0</v>
      </c>
    </row>
    <row r="199" spans="1:8" x14ac:dyDescent="0.25">
      <c r="A199">
        <v>192</v>
      </c>
      <c r="B199">
        <f>IFERROR(IF(ISBLANK(A199),0,IF(AND(ISERROR(VLOOKUP(VLOOKUP(A199,ishod_substance!A:G,7,0),$B$6:B198,1,0))=TRUE,VLOOKUP(norm!A199,'tbl2'!A:B,2,0)=1),VLOOKUP(A199,ishod_substance!A:G,7,0),0)),0)</f>
        <v>0</v>
      </c>
      <c r="C199" s="76">
        <f t="shared" si="2"/>
        <v>0</v>
      </c>
      <c r="D199" s="145" t="e">
        <f>VLOOKUP(C199,quide!$A$1:J1191,2,0)</f>
        <v>#N/A</v>
      </c>
      <c r="E199" s="145" t="e">
        <f>VLOOKUP(C199,quide!$A$1:J1191,7,0)</f>
        <v>#N/A</v>
      </c>
      <c r="F199" s="145" t="e">
        <f>VLOOKUP(C199,quide!$A$1:M1191,21,0)</f>
        <v>#N/A</v>
      </c>
      <c r="G199" s="145" t="e">
        <f>VLOOKUP(C199,quide!$A$1:M1191,22,0)</f>
        <v>#N/A</v>
      </c>
      <c r="H199" s="145">
        <f>SUMIF(ishod_substance!G:G,norm!B199,ishod_substance!I:I)</f>
        <v>0</v>
      </c>
    </row>
    <row r="200" spans="1:8" x14ac:dyDescent="0.25">
      <c r="A200">
        <v>193</v>
      </c>
      <c r="B200">
        <f>IFERROR(IF(ISBLANK(A200),0,IF(AND(ISERROR(VLOOKUP(VLOOKUP(A200,ishod_substance!A:G,7,0),$B$6:B199,1,0))=TRUE,VLOOKUP(norm!A200,'tbl2'!A:B,2,0)=1),VLOOKUP(A200,ishod_substance!A:G,7,0),0)),0)</f>
        <v>0</v>
      </c>
      <c r="C200" s="76">
        <f t="shared" ref="C200:C263" si="3">B200</f>
        <v>0</v>
      </c>
      <c r="D200" s="145" t="e">
        <f>VLOOKUP(C200,quide!$A$1:J1192,2,0)</f>
        <v>#N/A</v>
      </c>
      <c r="E200" s="145" t="e">
        <f>VLOOKUP(C200,quide!$A$1:J1192,7,0)</f>
        <v>#N/A</v>
      </c>
      <c r="F200" s="145" t="e">
        <f>VLOOKUP(C200,quide!$A$1:M1192,21,0)</f>
        <v>#N/A</v>
      </c>
      <c r="G200" s="145" t="e">
        <f>VLOOKUP(C200,quide!$A$1:M1192,22,0)</f>
        <v>#N/A</v>
      </c>
      <c r="H200" s="145">
        <f>SUMIF(ishod_substance!G:G,norm!B200,ishod_substance!I:I)</f>
        <v>0</v>
      </c>
    </row>
    <row r="201" spans="1:8" x14ac:dyDescent="0.25">
      <c r="A201">
        <v>194</v>
      </c>
      <c r="B201">
        <f>IFERROR(IF(ISBLANK(A201),0,IF(AND(ISERROR(VLOOKUP(VLOOKUP(A201,ishod_substance!A:G,7,0),$B$6:B200,1,0))=TRUE,VLOOKUP(norm!A201,'tbl2'!A:B,2,0)=1),VLOOKUP(A201,ishod_substance!A:G,7,0),0)),0)</f>
        <v>0</v>
      </c>
      <c r="C201" s="76">
        <f t="shared" si="3"/>
        <v>0</v>
      </c>
      <c r="D201" s="145" t="e">
        <f>VLOOKUP(C201,quide!$A$1:J1193,2,0)</f>
        <v>#N/A</v>
      </c>
      <c r="E201" s="145" t="e">
        <f>VLOOKUP(C201,quide!$A$1:J1193,7,0)</f>
        <v>#N/A</v>
      </c>
      <c r="F201" s="145" t="e">
        <f>VLOOKUP(C201,quide!$A$1:M1193,21,0)</f>
        <v>#N/A</v>
      </c>
      <c r="G201" s="145" t="e">
        <f>VLOOKUP(C201,quide!$A$1:M1193,22,0)</f>
        <v>#N/A</v>
      </c>
      <c r="H201" s="145">
        <f>SUMIF(ishod_substance!G:G,norm!B201,ishod_substance!I:I)</f>
        <v>0</v>
      </c>
    </row>
    <row r="202" spans="1:8" x14ac:dyDescent="0.25">
      <c r="A202">
        <v>195</v>
      </c>
      <c r="B202">
        <f>IFERROR(IF(ISBLANK(A202),0,IF(AND(ISERROR(VLOOKUP(VLOOKUP(A202,ishod_substance!A:G,7,0),$B$6:B201,1,0))=TRUE,VLOOKUP(norm!A202,'tbl2'!A:B,2,0)=1),VLOOKUP(A202,ishod_substance!A:G,7,0),0)),0)</f>
        <v>0</v>
      </c>
      <c r="C202" s="76">
        <f t="shared" si="3"/>
        <v>0</v>
      </c>
      <c r="D202" s="145" t="e">
        <f>VLOOKUP(C202,quide!$A$1:J1194,2,0)</f>
        <v>#N/A</v>
      </c>
      <c r="E202" s="145" t="e">
        <f>VLOOKUP(C202,quide!$A$1:J1194,7,0)</f>
        <v>#N/A</v>
      </c>
      <c r="F202" s="145" t="e">
        <f>VLOOKUP(C202,quide!$A$1:M1194,21,0)</f>
        <v>#N/A</v>
      </c>
      <c r="G202" s="145" t="e">
        <f>VLOOKUP(C202,quide!$A$1:M1194,22,0)</f>
        <v>#N/A</v>
      </c>
      <c r="H202" s="145">
        <f>SUMIF(ishod_substance!G:G,norm!B202,ishod_substance!I:I)</f>
        <v>0</v>
      </c>
    </row>
    <row r="203" spans="1:8" x14ac:dyDescent="0.25">
      <c r="A203">
        <v>196</v>
      </c>
      <c r="B203">
        <f>IFERROR(IF(ISBLANK(A203),0,IF(AND(ISERROR(VLOOKUP(VLOOKUP(A203,ishod_substance!A:G,7,0),$B$6:B202,1,0))=TRUE,VLOOKUP(norm!A203,'tbl2'!A:B,2,0)=1),VLOOKUP(A203,ishod_substance!A:G,7,0),0)),0)</f>
        <v>0</v>
      </c>
      <c r="C203" s="76">
        <f t="shared" si="3"/>
        <v>0</v>
      </c>
      <c r="D203" s="145" t="e">
        <f>VLOOKUP(C203,quide!$A$1:J1195,2,0)</f>
        <v>#N/A</v>
      </c>
      <c r="E203" s="145" t="e">
        <f>VLOOKUP(C203,quide!$A$1:J1195,7,0)</f>
        <v>#N/A</v>
      </c>
      <c r="F203" s="145" t="e">
        <f>VLOOKUP(C203,quide!$A$1:M1195,21,0)</f>
        <v>#N/A</v>
      </c>
      <c r="G203" s="145" t="e">
        <f>VLOOKUP(C203,quide!$A$1:M1195,22,0)</f>
        <v>#N/A</v>
      </c>
      <c r="H203" s="145">
        <f>SUMIF(ishod_substance!G:G,norm!B203,ishod_substance!I:I)</f>
        <v>0</v>
      </c>
    </row>
    <row r="204" spans="1:8" x14ac:dyDescent="0.25">
      <c r="A204">
        <v>197</v>
      </c>
      <c r="B204">
        <f>IFERROR(IF(ISBLANK(A204),0,IF(AND(ISERROR(VLOOKUP(VLOOKUP(A204,ishod_substance!A:G,7,0),$B$6:B203,1,0))=TRUE,VLOOKUP(norm!A204,'tbl2'!A:B,2,0)=1),VLOOKUP(A204,ishod_substance!A:G,7,0),0)),0)</f>
        <v>0</v>
      </c>
      <c r="C204" s="76">
        <f t="shared" si="3"/>
        <v>0</v>
      </c>
      <c r="D204" s="145" t="e">
        <f>VLOOKUP(C204,quide!$A$1:J1196,2,0)</f>
        <v>#N/A</v>
      </c>
      <c r="E204" s="145" t="e">
        <f>VLOOKUP(C204,quide!$A$1:J1196,7,0)</f>
        <v>#N/A</v>
      </c>
      <c r="F204" s="145" t="e">
        <f>VLOOKUP(C204,quide!$A$1:M1196,21,0)</f>
        <v>#N/A</v>
      </c>
      <c r="G204" s="145" t="e">
        <f>VLOOKUP(C204,quide!$A$1:M1196,22,0)</f>
        <v>#N/A</v>
      </c>
      <c r="H204" s="145">
        <f>SUMIF(ishod_substance!G:G,norm!B204,ishod_substance!I:I)</f>
        <v>0</v>
      </c>
    </row>
    <row r="205" spans="1:8" x14ac:dyDescent="0.25">
      <c r="A205">
        <v>198</v>
      </c>
      <c r="B205">
        <f>IFERROR(IF(ISBLANK(A205),0,IF(AND(ISERROR(VLOOKUP(VLOOKUP(A205,ishod_substance!A:G,7,0),$B$6:B204,1,0))=TRUE,VLOOKUP(norm!A205,'tbl2'!A:B,2,0)=1),VLOOKUP(A205,ishod_substance!A:G,7,0),0)),0)</f>
        <v>0</v>
      </c>
      <c r="C205" s="76">
        <f t="shared" si="3"/>
        <v>0</v>
      </c>
      <c r="D205" s="145" t="e">
        <f>VLOOKUP(C205,quide!$A$1:J1197,2,0)</f>
        <v>#N/A</v>
      </c>
      <c r="E205" s="145" t="e">
        <f>VLOOKUP(C205,quide!$A$1:J1197,7,0)</f>
        <v>#N/A</v>
      </c>
      <c r="F205" s="145" t="e">
        <f>VLOOKUP(C205,quide!$A$1:M1197,21,0)</f>
        <v>#N/A</v>
      </c>
      <c r="G205" s="145" t="e">
        <f>VLOOKUP(C205,quide!$A$1:M1197,22,0)</f>
        <v>#N/A</v>
      </c>
      <c r="H205" s="145">
        <f>SUMIF(ishod_substance!G:G,norm!B205,ishod_substance!I:I)</f>
        <v>0</v>
      </c>
    </row>
    <row r="206" spans="1:8" x14ac:dyDescent="0.25">
      <c r="A206">
        <v>199</v>
      </c>
      <c r="B206">
        <f>IFERROR(IF(ISBLANK(A206),0,IF(AND(ISERROR(VLOOKUP(VLOOKUP(A206,ishod_substance!A:G,7,0),$B$6:B205,1,0))=TRUE,VLOOKUP(norm!A206,'tbl2'!A:B,2,0)=1),VLOOKUP(A206,ishod_substance!A:G,7,0),0)),0)</f>
        <v>0</v>
      </c>
      <c r="C206" s="76">
        <f t="shared" si="3"/>
        <v>0</v>
      </c>
      <c r="D206" s="145" t="e">
        <f>VLOOKUP(C206,quide!$A$1:J1198,2,0)</f>
        <v>#N/A</v>
      </c>
      <c r="E206" s="145" t="e">
        <f>VLOOKUP(C206,quide!$A$1:J1198,7,0)</f>
        <v>#N/A</v>
      </c>
      <c r="F206" s="145" t="e">
        <f>VLOOKUP(C206,quide!$A$1:M1198,21,0)</f>
        <v>#N/A</v>
      </c>
      <c r="G206" s="145" t="e">
        <f>VLOOKUP(C206,quide!$A$1:M1198,22,0)</f>
        <v>#N/A</v>
      </c>
      <c r="H206" s="145">
        <f>SUMIF(ishod_substance!G:G,norm!B206,ishod_substance!I:I)</f>
        <v>0</v>
      </c>
    </row>
    <row r="207" spans="1:8" x14ac:dyDescent="0.25">
      <c r="A207">
        <v>200</v>
      </c>
      <c r="B207">
        <f>IFERROR(IF(ISBLANK(A207),0,IF(AND(ISERROR(VLOOKUP(VLOOKUP(A207,ishod_substance!A:G,7,0),$B$6:B206,1,0))=TRUE,VLOOKUP(norm!A207,'tbl2'!A:B,2,0)=1),VLOOKUP(A207,ishod_substance!A:G,7,0),0)),0)</f>
        <v>0</v>
      </c>
      <c r="C207" s="76">
        <f t="shared" si="3"/>
        <v>0</v>
      </c>
      <c r="D207" s="145" t="e">
        <f>VLOOKUP(C207,quide!$A$1:J1199,2,0)</f>
        <v>#N/A</v>
      </c>
      <c r="E207" s="145" t="e">
        <f>VLOOKUP(C207,quide!$A$1:J1199,7,0)</f>
        <v>#N/A</v>
      </c>
      <c r="F207" s="145" t="e">
        <f>VLOOKUP(C207,quide!$A$1:M1199,21,0)</f>
        <v>#N/A</v>
      </c>
      <c r="G207" s="145" t="e">
        <f>VLOOKUP(C207,quide!$A$1:M1199,22,0)</f>
        <v>#N/A</v>
      </c>
      <c r="H207" s="145">
        <f>SUMIF(ishod_substance!G:G,norm!B207,ishod_substance!I:I)</f>
        <v>0</v>
      </c>
    </row>
    <row r="208" spans="1:8" x14ac:dyDescent="0.25">
      <c r="A208">
        <v>201</v>
      </c>
      <c r="B208">
        <f>IFERROR(IF(ISBLANK(A208),0,IF(AND(ISERROR(VLOOKUP(VLOOKUP(A208,ishod_substance!A:G,7,0),$B$6:B207,1,0))=TRUE,VLOOKUP(norm!A208,'tbl2'!A:B,2,0)=1),VLOOKUP(A208,ishod_substance!A:G,7,0),0)),0)</f>
        <v>0</v>
      </c>
      <c r="C208" s="76">
        <f t="shared" si="3"/>
        <v>0</v>
      </c>
      <c r="D208" s="145" t="e">
        <f>VLOOKUP(C208,quide!$A$1:J1200,2,0)</f>
        <v>#N/A</v>
      </c>
      <c r="E208" s="145" t="e">
        <f>VLOOKUP(C208,quide!$A$1:J1200,7,0)</f>
        <v>#N/A</v>
      </c>
      <c r="F208" s="145" t="e">
        <f>VLOOKUP(C208,quide!$A$1:M1200,21,0)</f>
        <v>#N/A</v>
      </c>
      <c r="G208" s="145" t="e">
        <f>VLOOKUP(C208,quide!$A$1:M1200,22,0)</f>
        <v>#N/A</v>
      </c>
      <c r="H208" s="145">
        <f>SUMIF(ishod_substance!G:G,norm!B208,ishod_substance!I:I)</f>
        <v>0</v>
      </c>
    </row>
    <row r="209" spans="1:8" x14ac:dyDescent="0.25">
      <c r="A209">
        <v>202</v>
      </c>
      <c r="B209">
        <f>IFERROR(IF(ISBLANK(A209),0,IF(AND(ISERROR(VLOOKUP(VLOOKUP(A209,ishod_substance!A:G,7,0),$B$6:B208,1,0))=TRUE,VLOOKUP(norm!A209,'tbl2'!A:B,2,0)=1),VLOOKUP(A209,ishod_substance!A:G,7,0),0)),0)</f>
        <v>0</v>
      </c>
      <c r="C209" s="76">
        <f t="shared" si="3"/>
        <v>0</v>
      </c>
      <c r="D209" s="145" t="e">
        <f>VLOOKUP(C209,quide!$A$1:J1201,2,0)</f>
        <v>#N/A</v>
      </c>
      <c r="E209" s="145" t="e">
        <f>VLOOKUP(C209,quide!$A$1:J1201,7,0)</f>
        <v>#N/A</v>
      </c>
      <c r="F209" s="145" t="e">
        <f>VLOOKUP(C209,quide!$A$1:M1201,21,0)</f>
        <v>#N/A</v>
      </c>
      <c r="G209" s="145" t="e">
        <f>VLOOKUP(C209,quide!$A$1:M1201,22,0)</f>
        <v>#N/A</v>
      </c>
      <c r="H209" s="145">
        <f>SUMIF(ishod_substance!G:G,norm!B209,ishod_substance!I:I)</f>
        <v>0</v>
      </c>
    </row>
    <row r="210" spans="1:8" x14ac:dyDescent="0.25">
      <c r="A210">
        <v>203</v>
      </c>
      <c r="B210">
        <f>IFERROR(IF(ISBLANK(A210),0,IF(AND(ISERROR(VLOOKUP(VLOOKUP(A210,ishod_substance!A:G,7,0),$B$6:B209,1,0))=TRUE,VLOOKUP(norm!A210,'tbl2'!A:B,2,0)=1),VLOOKUP(A210,ishod_substance!A:G,7,0),0)),0)</f>
        <v>0</v>
      </c>
      <c r="C210" s="76">
        <f t="shared" si="3"/>
        <v>0</v>
      </c>
      <c r="D210" s="145" t="e">
        <f>VLOOKUP(C210,quide!$A$1:J1202,2,0)</f>
        <v>#N/A</v>
      </c>
      <c r="E210" s="145" t="e">
        <f>VLOOKUP(C210,quide!$A$1:J1202,7,0)</f>
        <v>#N/A</v>
      </c>
      <c r="F210" s="145" t="e">
        <f>VLOOKUP(C210,quide!$A$1:M1202,21,0)</f>
        <v>#N/A</v>
      </c>
      <c r="G210" s="145" t="e">
        <f>VLOOKUP(C210,quide!$A$1:M1202,22,0)</f>
        <v>#N/A</v>
      </c>
      <c r="H210" s="145">
        <f>SUMIF(ishod_substance!G:G,norm!B210,ishod_substance!I:I)</f>
        <v>0</v>
      </c>
    </row>
    <row r="211" spans="1:8" x14ac:dyDescent="0.25">
      <c r="A211">
        <v>204</v>
      </c>
      <c r="B211">
        <f>IFERROR(IF(ISBLANK(A211),0,IF(AND(ISERROR(VLOOKUP(VLOOKUP(A211,ishod_substance!A:G,7,0),$B$6:B210,1,0))=TRUE,VLOOKUP(norm!A211,'tbl2'!A:B,2,0)=1),VLOOKUP(A211,ishod_substance!A:G,7,0),0)),0)</f>
        <v>0</v>
      </c>
      <c r="C211" s="76">
        <f t="shared" si="3"/>
        <v>0</v>
      </c>
      <c r="D211" s="145" t="e">
        <f>VLOOKUP(C211,quide!$A$1:J1203,2,0)</f>
        <v>#N/A</v>
      </c>
      <c r="E211" s="145" t="e">
        <f>VLOOKUP(C211,quide!$A$1:J1203,7,0)</f>
        <v>#N/A</v>
      </c>
      <c r="F211" s="145" t="e">
        <f>VLOOKUP(C211,quide!$A$1:M1203,21,0)</f>
        <v>#N/A</v>
      </c>
      <c r="G211" s="145" t="e">
        <f>VLOOKUP(C211,quide!$A$1:M1203,22,0)</f>
        <v>#N/A</v>
      </c>
      <c r="H211" s="145">
        <f>SUMIF(ishod_substance!G:G,norm!B211,ishod_substance!I:I)</f>
        <v>0</v>
      </c>
    </row>
    <row r="212" spans="1:8" x14ac:dyDescent="0.25">
      <c r="A212">
        <v>205</v>
      </c>
      <c r="B212">
        <f>IFERROR(IF(ISBLANK(A212),0,IF(AND(ISERROR(VLOOKUP(VLOOKUP(A212,ishod_substance!A:G,7,0),$B$6:B211,1,0))=TRUE,VLOOKUP(norm!A212,'tbl2'!A:B,2,0)=1),VLOOKUP(A212,ishod_substance!A:G,7,0),0)),0)</f>
        <v>0</v>
      </c>
      <c r="C212" s="76">
        <f t="shared" si="3"/>
        <v>0</v>
      </c>
      <c r="D212" s="145" t="e">
        <f>VLOOKUP(C212,quide!$A$1:J1204,2,0)</f>
        <v>#N/A</v>
      </c>
      <c r="E212" s="145" t="e">
        <f>VLOOKUP(C212,quide!$A$1:J1204,7,0)</f>
        <v>#N/A</v>
      </c>
      <c r="F212" s="145" t="e">
        <f>VLOOKUP(C212,quide!$A$1:M1204,21,0)</f>
        <v>#N/A</v>
      </c>
      <c r="G212" s="145" t="e">
        <f>VLOOKUP(C212,quide!$A$1:M1204,22,0)</f>
        <v>#N/A</v>
      </c>
      <c r="H212" s="145">
        <f>SUMIF(ishod_substance!G:G,norm!B212,ishod_substance!I:I)</f>
        <v>0</v>
      </c>
    </row>
    <row r="213" spans="1:8" x14ac:dyDescent="0.25">
      <c r="A213">
        <v>206</v>
      </c>
      <c r="B213">
        <f>IFERROR(IF(ISBLANK(A213),0,IF(AND(ISERROR(VLOOKUP(VLOOKUP(A213,ishod_substance!A:G,7,0),$B$6:B212,1,0))=TRUE,VLOOKUP(norm!A213,'tbl2'!A:B,2,0)=1),VLOOKUP(A213,ishod_substance!A:G,7,0),0)),0)</f>
        <v>0</v>
      </c>
      <c r="C213" s="76">
        <f t="shared" si="3"/>
        <v>0</v>
      </c>
      <c r="D213" s="145" t="e">
        <f>VLOOKUP(C213,quide!$A$1:J1205,2,0)</f>
        <v>#N/A</v>
      </c>
      <c r="E213" s="145" t="e">
        <f>VLOOKUP(C213,quide!$A$1:J1205,7,0)</f>
        <v>#N/A</v>
      </c>
      <c r="F213" s="145" t="e">
        <f>VLOOKUP(C213,quide!$A$1:M1205,21,0)</f>
        <v>#N/A</v>
      </c>
      <c r="G213" s="145" t="e">
        <f>VLOOKUP(C213,quide!$A$1:M1205,22,0)</f>
        <v>#N/A</v>
      </c>
      <c r="H213" s="145">
        <f>SUMIF(ishod_substance!G:G,norm!B213,ishod_substance!I:I)</f>
        <v>0</v>
      </c>
    </row>
    <row r="214" spans="1:8" x14ac:dyDescent="0.25">
      <c r="A214">
        <v>207</v>
      </c>
      <c r="B214">
        <f>IFERROR(IF(ISBLANK(A214),0,IF(AND(ISERROR(VLOOKUP(VLOOKUP(A214,ishod_substance!A:G,7,0),$B$6:B213,1,0))=TRUE,VLOOKUP(norm!A214,'tbl2'!A:B,2,0)=1),VLOOKUP(A214,ishod_substance!A:G,7,0),0)),0)</f>
        <v>0</v>
      </c>
      <c r="C214" s="76">
        <f t="shared" si="3"/>
        <v>0</v>
      </c>
      <c r="D214" s="145" t="e">
        <f>VLOOKUP(C214,quide!$A$1:J1206,2,0)</f>
        <v>#N/A</v>
      </c>
      <c r="E214" s="145" t="e">
        <f>VLOOKUP(C214,quide!$A$1:J1206,7,0)</f>
        <v>#N/A</v>
      </c>
      <c r="F214" s="145" t="e">
        <f>VLOOKUP(C214,quide!$A$1:M1206,21,0)</f>
        <v>#N/A</v>
      </c>
      <c r="G214" s="145" t="e">
        <f>VLOOKUP(C214,quide!$A$1:M1206,22,0)</f>
        <v>#N/A</v>
      </c>
      <c r="H214" s="145">
        <f>SUMIF(ishod_substance!G:G,norm!B214,ishod_substance!I:I)</f>
        <v>0</v>
      </c>
    </row>
    <row r="215" spans="1:8" x14ac:dyDescent="0.25">
      <c r="A215">
        <v>208</v>
      </c>
      <c r="B215">
        <f>IFERROR(IF(ISBLANK(A215),0,IF(AND(ISERROR(VLOOKUP(VLOOKUP(A215,ishod_substance!A:G,7,0),$B$6:B214,1,0))=TRUE,VLOOKUP(norm!A215,'tbl2'!A:B,2,0)=1),VLOOKUP(A215,ishod_substance!A:G,7,0),0)),0)</f>
        <v>0</v>
      </c>
      <c r="C215" s="76">
        <f t="shared" si="3"/>
        <v>0</v>
      </c>
      <c r="D215" s="145" t="e">
        <f>VLOOKUP(C215,quide!$A$1:J1207,2,0)</f>
        <v>#N/A</v>
      </c>
      <c r="E215" s="145" t="e">
        <f>VLOOKUP(C215,quide!$A$1:J1207,7,0)</f>
        <v>#N/A</v>
      </c>
      <c r="F215" s="145" t="e">
        <f>VLOOKUP(C215,quide!$A$1:M1207,21,0)</f>
        <v>#N/A</v>
      </c>
      <c r="G215" s="145" t="e">
        <f>VLOOKUP(C215,quide!$A$1:M1207,22,0)</f>
        <v>#N/A</v>
      </c>
      <c r="H215" s="145">
        <f>SUMIF(ishod_substance!G:G,norm!B215,ishod_substance!I:I)</f>
        <v>0</v>
      </c>
    </row>
    <row r="216" spans="1:8" x14ac:dyDescent="0.25">
      <c r="A216">
        <v>209</v>
      </c>
      <c r="B216">
        <f>IFERROR(IF(ISBLANK(A216),0,IF(AND(ISERROR(VLOOKUP(VLOOKUP(A216,ishod_substance!A:G,7,0),$B$6:B215,1,0))=TRUE,VLOOKUP(norm!A216,'tbl2'!A:B,2,0)=1),VLOOKUP(A216,ishod_substance!A:G,7,0),0)),0)</f>
        <v>0</v>
      </c>
      <c r="C216" s="76">
        <f t="shared" si="3"/>
        <v>0</v>
      </c>
      <c r="D216" s="145" t="e">
        <f>VLOOKUP(C216,quide!$A$1:J1208,2,0)</f>
        <v>#N/A</v>
      </c>
      <c r="E216" s="145" t="e">
        <f>VLOOKUP(C216,quide!$A$1:J1208,7,0)</f>
        <v>#N/A</v>
      </c>
      <c r="F216" s="145" t="e">
        <f>VLOOKUP(C216,quide!$A$1:M1208,21,0)</f>
        <v>#N/A</v>
      </c>
      <c r="G216" s="145" t="e">
        <f>VLOOKUP(C216,quide!$A$1:M1208,22,0)</f>
        <v>#N/A</v>
      </c>
      <c r="H216" s="145">
        <f>SUMIF(ishod_substance!G:G,norm!B216,ishod_substance!I:I)</f>
        <v>0</v>
      </c>
    </row>
    <row r="217" spans="1:8" x14ac:dyDescent="0.25">
      <c r="A217">
        <v>210</v>
      </c>
      <c r="B217">
        <f>IFERROR(IF(ISBLANK(A217),0,IF(AND(ISERROR(VLOOKUP(VLOOKUP(A217,ishod_substance!A:G,7,0),$B$6:B216,1,0))=TRUE,VLOOKUP(norm!A217,'tbl2'!A:B,2,0)=1),VLOOKUP(A217,ishod_substance!A:G,7,0),0)),0)</f>
        <v>0</v>
      </c>
      <c r="C217" s="76">
        <f t="shared" si="3"/>
        <v>0</v>
      </c>
      <c r="D217" s="145" t="e">
        <f>VLOOKUP(C217,quide!$A$1:J1209,2,0)</f>
        <v>#N/A</v>
      </c>
      <c r="E217" s="145" t="e">
        <f>VLOOKUP(C217,quide!$A$1:J1209,7,0)</f>
        <v>#N/A</v>
      </c>
      <c r="F217" s="145" t="e">
        <f>VLOOKUP(C217,quide!$A$1:M1209,21,0)</f>
        <v>#N/A</v>
      </c>
      <c r="G217" s="145" t="e">
        <f>VLOOKUP(C217,quide!$A$1:M1209,22,0)</f>
        <v>#N/A</v>
      </c>
      <c r="H217" s="145">
        <f>SUMIF(ishod_substance!G:G,norm!B217,ishod_substance!I:I)</f>
        <v>0</v>
      </c>
    </row>
    <row r="218" spans="1:8" x14ac:dyDescent="0.25">
      <c r="A218">
        <v>211</v>
      </c>
      <c r="B218">
        <f>IFERROR(IF(ISBLANK(A218),0,IF(AND(ISERROR(VLOOKUP(VLOOKUP(A218,ishod_substance!A:G,7,0),$B$6:B217,1,0))=TRUE,VLOOKUP(norm!A218,'tbl2'!A:B,2,0)=1),VLOOKUP(A218,ishod_substance!A:G,7,0),0)),0)</f>
        <v>0</v>
      </c>
      <c r="C218" s="76">
        <f t="shared" si="3"/>
        <v>0</v>
      </c>
      <c r="D218" s="145" t="e">
        <f>VLOOKUP(C218,quide!$A$1:J1210,2,0)</f>
        <v>#N/A</v>
      </c>
      <c r="E218" s="145" t="e">
        <f>VLOOKUP(C218,quide!$A$1:J1210,7,0)</f>
        <v>#N/A</v>
      </c>
      <c r="F218" s="145" t="e">
        <f>VLOOKUP(C218,quide!$A$1:M1210,21,0)</f>
        <v>#N/A</v>
      </c>
      <c r="G218" s="145" t="e">
        <f>VLOOKUP(C218,quide!$A$1:M1210,22,0)</f>
        <v>#N/A</v>
      </c>
      <c r="H218" s="145">
        <f>SUMIF(ishod_substance!G:G,norm!B218,ishod_substance!I:I)</f>
        <v>0</v>
      </c>
    </row>
    <row r="219" spans="1:8" x14ac:dyDescent="0.25">
      <c r="A219">
        <v>212</v>
      </c>
      <c r="B219">
        <f>IFERROR(IF(ISBLANK(A219),0,IF(AND(ISERROR(VLOOKUP(VLOOKUP(A219,ishod_substance!A:G,7,0),$B$6:B218,1,0))=TRUE,VLOOKUP(norm!A219,'tbl2'!A:B,2,0)=1),VLOOKUP(A219,ishod_substance!A:G,7,0),0)),0)</f>
        <v>0</v>
      </c>
      <c r="C219" s="76">
        <f t="shared" si="3"/>
        <v>0</v>
      </c>
      <c r="D219" s="145" t="e">
        <f>VLOOKUP(C219,quide!$A$1:J1211,2,0)</f>
        <v>#N/A</v>
      </c>
      <c r="E219" s="145" t="e">
        <f>VLOOKUP(C219,quide!$A$1:J1211,7,0)</f>
        <v>#N/A</v>
      </c>
      <c r="F219" s="145" t="e">
        <f>VLOOKUP(C219,quide!$A$1:M1211,21,0)</f>
        <v>#N/A</v>
      </c>
      <c r="G219" s="145" t="e">
        <f>VLOOKUP(C219,quide!$A$1:M1211,22,0)</f>
        <v>#N/A</v>
      </c>
      <c r="H219" s="145">
        <f>SUMIF(ishod_substance!G:G,norm!B219,ishod_substance!I:I)</f>
        <v>0</v>
      </c>
    </row>
    <row r="220" spans="1:8" x14ac:dyDescent="0.25">
      <c r="A220">
        <v>213</v>
      </c>
      <c r="B220">
        <f>IFERROR(IF(ISBLANK(A220),0,IF(AND(ISERROR(VLOOKUP(VLOOKUP(A220,ishod_substance!A:G,7,0),$B$6:B219,1,0))=TRUE,VLOOKUP(norm!A220,'tbl2'!A:B,2,0)=1),VLOOKUP(A220,ishod_substance!A:G,7,0),0)),0)</f>
        <v>0</v>
      </c>
      <c r="C220" s="76">
        <f t="shared" si="3"/>
        <v>0</v>
      </c>
      <c r="D220" s="145" t="e">
        <f>VLOOKUP(C220,quide!$A$1:J1212,2,0)</f>
        <v>#N/A</v>
      </c>
      <c r="E220" s="145" t="e">
        <f>VLOOKUP(C220,quide!$A$1:J1212,7,0)</f>
        <v>#N/A</v>
      </c>
      <c r="F220" s="145" t="e">
        <f>VLOOKUP(C220,quide!$A$1:M1212,21,0)</f>
        <v>#N/A</v>
      </c>
      <c r="G220" s="145" t="e">
        <f>VLOOKUP(C220,quide!$A$1:M1212,22,0)</f>
        <v>#N/A</v>
      </c>
      <c r="H220" s="145">
        <f>SUMIF(ishod_substance!G:G,norm!B220,ishod_substance!I:I)</f>
        <v>0</v>
      </c>
    </row>
    <row r="221" spans="1:8" x14ac:dyDescent="0.25">
      <c r="A221">
        <v>214</v>
      </c>
      <c r="B221">
        <f>IFERROR(IF(ISBLANK(A221),0,IF(AND(ISERROR(VLOOKUP(VLOOKUP(A221,ishod_substance!A:G,7,0),$B$6:B220,1,0))=TRUE,VLOOKUP(norm!A221,'tbl2'!A:B,2,0)=1),VLOOKUP(A221,ishod_substance!A:G,7,0),0)),0)</f>
        <v>0</v>
      </c>
      <c r="C221" s="76">
        <f t="shared" si="3"/>
        <v>0</v>
      </c>
      <c r="D221" s="145" t="e">
        <f>VLOOKUP(C221,quide!$A$1:J1213,2,0)</f>
        <v>#N/A</v>
      </c>
      <c r="E221" s="145" t="e">
        <f>VLOOKUP(C221,quide!$A$1:J1213,7,0)</f>
        <v>#N/A</v>
      </c>
      <c r="F221" s="145" t="e">
        <f>VLOOKUP(C221,quide!$A$1:M1213,21,0)</f>
        <v>#N/A</v>
      </c>
      <c r="G221" s="145" t="e">
        <f>VLOOKUP(C221,quide!$A$1:M1213,22,0)</f>
        <v>#N/A</v>
      </c>
      <c r="H221" s="145">
        <f>SUMIF(ishod_substance!G:G,norm!B221,ishod_substance!I:I)</f>
        <v>0</v>
      </c>
    </row>
    <row r="222" spans="1:8" x14ac:dyDescent="0.25">
      <c r="A222">
        <v>215</v>
      </c>
      <c r="B222">
        <f>IFERROR(IF(ISBLANK(A222),0,IF(AND(ISERROR(VLOOKUP(VLOOKUP(A222,ishod_substance!A:G,7,0),$B$6:B221,1,0))=TRUE,VLOOKUP(norm!A222,'tbl2'!A:B,2,0)=1),VLOOKUP(A222,ishod_substance!A:G,7,0),0)),0)</f>
        <v>0</v>
      </c>
      <c r="C222" s="76">
        <f t="shared" si="3"/>
        <v>0</v>
      </c>
      <c r="D222" s="145" t="e">
        <f>VLOOKUP(C222,quide!$A$1:J1214,2,0)</f>
        <v>#N/A</v>
      </c>
      <c r="E222" s="145" t="e">
        <f>VLOOKUP(C222,quide!$A$1:J1214,7,0)</f>
        <v>#N/A</v>
      </c>
      <c r="F222" s="145" t="e">
        <f>VLOOKUP(C222,quide!$A$1:M1214,21,0)</f>
        <v>#N/A</v>
      </c>
      <c r="G222" s="145" t="e">
        <f>VLOOKUP(C222,quide!$A$1:M1214,22,0)</f>
        <v>#N/A</v>
      </c>
      <c r="H222" s="145">
        <f>SUMIF(ishod_substance!G:G,norm!B222,ishod_substance!I:I)</f>
        <v>0</v>
      </c>
    </row>
    <row r="223" spans="1:8" x14ac:dyDescent="0.25">
      <c r="A223">
        <v>216</v>
      </c>
      <c r="B223">
        <f>IFERROR(IF(ISBLANK(A223),0,IF(AND(ISERROR(VLOOKUP(VLOOKUP(A223,ishod_substance!A:G,7,0),$B$6:B222,1,0))=TRUE,VLOOKUP(norm!A223,'tbl2'!A:B,2,0)=1),VLOOKUP(A223,ishod_substance!A:G,7,0),0)),0)</f>
        <v>0</v>
      </c>
      <c r="C223" s="76">
        <f t="shared" si="3"/>
        <v>0</v>
      </c>
      <c r="D223" s="145" t="e">
        <f>VLOOKUP(C223,quide!$A$1:J1215,2,0)</f>
        <v>#N/A</v>
      </c>
      <c r="E223" s="145" t="e">
        <f>VLOOKUP(C223,quide!$A$1:J1215,7,0)</f>
        <v>#N/A</v>
      </c>
      <c r="F223" s="145" t="e">
        <f>VLOOKUP(C223,quide!$A$1:M1215,21,0)</f>
        <v>#N/A</v>
      </c>
      <c r="G223" s="145" t="e">
        <f>VLOOKUP(C223,quide!$A$1:M1215,22,0)</f>
        <v>#N/A</v>
      </c>
      <c r="H223" s="145">
        <f>SUMIF(ishod_substance!G:G,norm!B223,ishod_substance!I:I)</f>
        <v>0</v>
      </c>
    </row>
    <row r="224" spans="1:8" x14ac:dyDescent="0.25">
      <c r="A224">
        <v>217</v>
      </c>
      <c r="B224">
        <f>IFERROR(IF(ISBLANK(A224),0,IF(AND(ISERROR(VLOOKUP(VLOOKUP(A224,ishod_substance!A:G,7,0),$B$6:B223,1,0))=TRUE,VLOOKUP(norm!A224,'tbl2'!A:B,2,0)=1),VLOOKUP(A224,ishod_substance!A:G,7,0),0)),0)</f>
        <v>0</v>
      </c>
      <c r="C224" s="76">
        <f t="shared" si="3"/>
        <v>0</v>
      </c>
      <c r="D224" s="145" t="e">
        <f>VLOOKUP(C224,quide!$A$1:J1216,2,0)</f>
        <v>#N/A</v>
      </c>
      <c r="E224" s="145" t="e">
        <f>VLOOKUP(C224,quide!$A$1:J1216,7,0)</f>
        <v>#N/A</v>
      </c>
      <c r="F224" s="145" t="e">
        <f>VLOOKUP(C224,quide!$A$1:M1216,21,0)</f>
        <v>#N/A</v>
      </c>
      <c r="G224" s="145" t="e">
        <f>VLOOKUP(C224,quide!$A$1:M1216,22,0)</f>
        <v>#N/A</v>
      </c>
      <c r="H224" s="145">
        <f>SUMIF(ishod_substance!G:G,norm!B224,ishod_substance!I:I)</f>
        <v>0</v>
      </c>
    </row>
    <row r="225" spans="1:8" x14ac:dyDescent="0.25">
      <c r="A225">
        <v>218</v>
      </c>
      <c r="B225">
        <f>IFERROR(IF(ISBLANK(A225),0,IF(AND(ISERROR(VLOOKUP(VLOOKUP(A225,ishod_substance!A:G,7,0),$B$6:B224,1,0))=TRUE,VLOOKUP(norm!A225,'tbl2'!A:B,2,0)=1),VLOOKUP(A225,ishod_substance!A:G,7,0),0)),0)</f>
        <v>0</v>
      </c>
      <c r="C225" s="76">
        <f t="shared" si="3"/>
        <v>0</v>
      </c>
      <c r="D225" s="145" t="e">
        <f>VLOOKUP(C225,quide!$A$1:J1217,2,0)</f>
        <v>#N/A</v>
      </c>
      <c r="E225" s="145" t="e">
        <f>VLOOKUP(C225,quide!$A$1:J1217,7,0)</f>
        <v>#N/A</v>
      </c>
      <c r="F225" s="145" t="e">
        <f>VLOOKUP(C225,quide!$A$1:M1217,21,0)</f>
        <v>#N/A</v>
      </c>
      <c r="G225" s="145" t="e">
        <f>VLOOKUP(C225,quide!$A$1:M1217,22,0)</f>
        <v>#N/A</v>
      </c>
      <c r="H225" s="145">
        <f>SUMIF(ishod_substance!G:G,norm!B225,ishod_substance!I:I)</f>
        <v>0</v>
      </c>
    </row>
    <row r="226" spans="1:8" x14ac:dyDescent="0.25">
      <c r="A226">
        <v>219</v>
      </c>
      <c r="B226">
        <f>IFERROR(IF(ISBLANK(A226),0,IF(AND(ISERROR(VLOOKUP(VLOOKUP(A226,ishod_substance!A:G,7,0),$B$6:B225,1,0))=TRUE,VLOOKUP(norm!A226,'tbl2'!A:B,2,0)=1),VLOOKUP(A226,ishod_substance!A:G,7,0),0)),0)</f>
        <v>0</v>
      </c>
      <c r="C226" s="76">
        <f t="shared" si="3"/>
        <v>0</v>
      </c>
      <c r="D226" s="145" t="e">
        <f>VLOOKUP(C226,quide!$A$1:J1218,2,0)</f>
        <v>#N/A</v>
      </c>
      <c r="E226" s="145" t="e">
        <f>VLOOKUP(C226,quide!$A$1:J1218,7,0)</f>
        <v>#N/A</v>
      </c>
      <c r="F226" s="145" t="e">
        <f>VLOOKUP(C226,quide!$A$1:M1218,21,0)</f>
        <v>#N/A</v>
      </c>
      <c r="G226" s="145" t="e">
        <f>VLOOKUP(C226,quide!$A$1:M1218,22,0)</f>
        <v>#N/A</v>
      </c>
      <c r="H226" s="145">
        <f>SUMIF(ishod_substance!G:G,norm!B226,ishod_substance!I:I)</f>
        <v>0</v>
      </c>
    </row>
    <row r="227" spans="1:8" x14ac:dyDescent="0.25">
      <c r="A227">
        <v>220</v>
      </c>
      <c r="B227">
        <f>IFERROR(IF(ISBLANK(A227),0,IF(AND(ISERROR(VLOOKUP(VLOOKUP(A227,ishod_substance!A:G,7,0),$B$6:B226,1,0))=TRUE,VLOOKUP(norm!A227,'tbl2'!A:B,2,0)=1),VLOOKUP(A227,ishod_substance!A:G,7,0),0)),0)</f>
        <v>0</v>
      </c>
      <c r="C227" s="76">
        <f t="shared" si="3"/>
        <v>0</v>
      </c>
      <c r="D227" s="145" t="e">
        <f>VLOOKUP(C227,quide!$A$1:J1219,2,0)</f>
        <v>#N/A</v>
      </c>
      <c r="E227" s="145" t="e">
        <f>VLOOKUP(C227,quide!$A$1:J1219,7,0)</f>
        <v>#N/A</v>
      </c>
      <c r="F227" s="145" t="e">
        <f>VLOOKUP(C227,quide!$A$1:M1219,21,0)</f>
        <v>#N/A</v>
      </c>
      <c r="G227" s="145" t="e">
        <f>VLOOKUP(C227,quide!$A$1:M1219,22,0)</f>
        <v>#N/A</v>
      </c>
      <c r="H227" s="145">
        <f>SUMIF(ishod_substance!G:G,norm!B227,ishod_substance!I:I)</f>
        <v>0</v>
      </c>
    </row>
    <row r="228" spans="1:8" x14ac:dyDescent="0.25">
      <c r="A228">
        <v>221</v>
      </c>
      <c r="B228">
        <f>IFERROR(IF(ISBLANK(A228),0,IF(AND(ISERROR(VLOOKUP(VLOOKUP(A228,ishod_substance!A:G,7,0),$B$6:B227,1,0))=TRUE,VLOOKUP(norm!A228,'tbl2'!A:B,2,0)=1),VLOOKUP(A228,ishod_substance!A:G,7,0),0)),0)</f>
        <v>0</v>
      </c>
      <c r="C228" s="76">
        <f t="shared" si="3"/>
        <v>0</v>
      </c>
      <c r="D228" s="145" t="e">
        <f>VLOOKUP(C228,quide!$A$1:J1220,2,0)</f>
        <v>#N/A</v>
      </c>
      <c r="E228" s="145" t="e">
        <f>VLOOKUP(C228,quide!$A$1:J1220,7,0)</f>
        <v>#N/A</v>
      </c>
      <c r="F228" s="145" t="e">
        <f>VLOOKUP(C228,quide!$A$1:M1220,21,0)</f>
        <v>#N/A</v>
      </c>
      <c r="G228" s="145" t="e">
        <f>VLOOKUP(C228,quide!$A$1:M1220,22,0)</f>
        <v>#N/A</v>
      </c>
      <c r="H228" s="145">
        <f>SUMIF(ishod_substance!G:G,norm!B228,ishod_substance!I:I)</f>
        <v>0</v>
      </c>
    </row>
    <row r="229" spans="1:8" x14ac:dyDescent="0.25">
      <c r="A229">
        <v>222</v>
      </c>
      <c r="B229">
        <f>IFERROR(IF(ISBLANK(A229),0,IF(AND(ISERROR(VLOOKUP(VLOOKUP(A229,ishod_substance!A:G,7,0),$B$6:B228,1,0))=TRUE,VLOOKUP(norm!A229,'tbl2'!A:B,2,0)=1),VLOOKUP(A229,ishod_substance!A:G,7,0),0)),0)</f>
        <v>0</v>
      </c>
      <c r="C229" s="76">
        <f t="shared" si="3"/>
        <v>0</v>
      </c>
      <c r="D229" s="145" t="e">
        <f>VLOOKUP(C229,quide!$A$1:J1221,2,0)</f>
        <v>#N/A</v>
      </c>
      <c r="E229" s="145" t="e">
        <f>VLOOKUP(C229,quide!$A$1:J1221,7,0)</f>
        <v>#N/A</v>
      </c>
      <c r="F229" s="145" t="e">
        <f>VLOOKUP(C229,quide!$A$1:M1221,21,0)</f>
        <v>#N/A</v>
      </c>
      <c r="G229" s="145" t="e">
        <f>VLOOKUP(C229,quide!$A$1:M1221,22,0)</f>
        <v>#N/A</v>
      </c>
      <c r="H229" s="145">
        <f>SUMIF(ishod_substance!G:G,norm!B229,ishod_substance!I:I)</f>
        <v>0</v>
      </c>
    </row>
    <row r="230" spans="1:8" x14ac:dyDescent="0.25">
      <c r="A230">
        <v>223</v>
      </c>
      <c r="B230">
        <f>IFERROR(IF(ISBLANK(A230),0,IF(AND(ISERROR(VLOOKUP(VLOOKUP(A230,ishod_substance!A:G,7,0),$B$6:B229,1,0))=TRUE,VLOOKUP(norm!A230,'tbl2'!A:B,2,0)=1),VLOOKUP(A230,ishod_substance!A:G,7,0),0)),0)</f>
        <v>0</v>
      </c>
      <c r="C230" s="76">
        <f t="shared" si="3"/>
        <v>0</v>
      </c>
      <c r="D230" s="145" t="e">
        <f>VLOOKUP(C230,quide!$A$1:J1222,2,0)</f>
        <v>#N/A</v>
      </c>
      <c r="E230" s="145" t="e">
        <f>VLOOKUP(C230,quide!$A$1:J1222,7,0)</f>
        <v>#N/A</v>
      </c>
      <c r="F230" s="145" t="e">
        <f>VLOOKUP(C230,quide!$A$1:M1222,21,0)</f>
        <v>#N/A</v>
      </c>
      <c r="G230" s="145" t="e">
        <f>VLOOKUP(C230,quide!$A$1:M1222,22,0)</f>
        <v>#N/A</v>
      </c>
      <c r="H230" s="145">
        <f>SUMIF(ishod_substance!G:G,norm!B230,ishod_substance!I:I)</f>
        <v>0</v>
      </c>
    </row>
    <row r="231" spans="1:8" x14ac:dyDescent="0.25">
      <c r="A231">
        <v>224</v>
      </c>
      <c r="B231">
        <f>IFERROR(IF(ISBLANK(A231),0,IF(AND(ISERROR(VLOOKUP(VLOOKUP(A231,ishod_substance!A:G,7,0),$B$6:B230,1,0))=TRUE,VLOOKUP(norm!A231,'tbl2'!A:B,2,0)=1),VLOOKUP(A231,ishod_substance!A:G,7,0),0)),0)</f>
        <v>0</v>
      </c>
      <c r="C231" s="76">
        <f t="shared" si="3"/>
        <v>0</v>
      </c>
      <c r="D231" s="145" t="e">
        <f>VLOOKUP(C231,quide!$A$1:J1223,2,0)</f>
        <v>#N/A</v>
      </c>
      <c r="E231" s="145" t="e">
        <f>VLOOKUP(C231,quide!$A$1:J1223,7,0)</f>
        <v>#N/A</v>
      </c>
      <c r="F231" s="145" t="e">
        <f>VLOOKUP(C231,quide!$A$1:M1223,21,0)</f>
        <v>#N/A</v>
      </c>
      <c r="G231" s="145" t="e">
        <f>VLOOKUP(C231,quide!$A$1:M1223,22,0)</f>
        <v>#N/A</v>
      </c>
      <c r="H231" s="145">
        <f>SUMIF(ishod_substance!G:G,norm!B231,ishod_substance!I:I)</f>
        <v>0</v>
      </c>
    </row>
    <row r="232" spans="1:8" x14ac:dyDescent="0.25">
      <c r="A232">
        <v>225</v>
      </c>
      <c r="B232">
        <f>IFERROR(IF(ISBLANK(A232),0,IF(AND(ISERROR(VLOOKUP(VLOOKUP(A232,ishod_substance!A:G,7,0),$B$6:B231,1,0))=TRUE,VLOOKUP(norm!A232,'tbl2'!A:B,2,0)=1),VLOOKUP(A232,ishod_substance!A:G,7,0),0)),0)</f>
        <v>0</v>
      </c>
      <c r="C232" s="76">
        <f t="shared" si="3"/>
        <v>0</v>
      </c>
      <c r="D232" s="145" t="e">
        <f>VLOOKUP(C232,quide!$A$1:J1224,2,0)</f>
        <v>#N/A</v>
      </c>
      <c r="E232" s="145" t="e">
        <f>VLOOKUP(C232,quide!$A$1:J1224,7,0)</f>
        <v>#N/A</v>
      </c>
      <c r="F232" s="145" t="e">
        <f>VLOOKUP(C232,quide!$A$1:M1224,21,0)</f>
        <v>#N/A</v>
      </c>
      <c r="G232" s="145" t="e">
        <f>VLOOKUP(C232,quide!$A$1:M1224,22,0)</f>
        <v>#N/A</v>
      </c>
      <c r="H232" s="145">
        <f>SUMIF(ishod_substance!G:G,norm!B232,ishod_substance!I:I)</f>
        <v>0</v>
      </c>
    </row>
    <row r="233" spans="1:8" x14ac:dyDescent="0.25">
      <c r="A233">
        <v>226</v>
      </c>
      <c r="B233">
        <f>IFERROR(IF(ISBLANK(A233),0,IF(AND(ISERROR(VLOOKUP(VLOOKUP(A233,ishod_substance!A:G,7,0),$B$6:B232,1,0))=TRUE,VLOOKUP(norm!A233,'tbl2'!A:B,2,0)=1),VLOOKUP(A233,ishod_substance!A:G,7,0),0)),0)</f>
        <v>0</v>
      </c>
      <c r="C233" s="76">
        <f t="shared" si="3"/>
        <v>0</v>
      </c>
      <c r="D233" s="145" t="e">
        <f>VLOOKUP(C233,quide!$A$1:J1225,2,0)</f>
        <v>#N/A</v>
      </c>
      <c r="E233" s="145" t="e">
        <f>VLOOKUP(C233,quide!$A$1:J1225,7,0)</f>
        <v>#N/A</v>
      </c>
      <c r="F233" s="145" t="e">
        <f>VLOOKUP(C233,quide!$A$1:M1225,21,0)</f>
        <v>#N/A</v>
      </c>
      <c r="G233" s="145" t="e">
        <f>VLOOKUP(C233,quide!$A$1:M1225,22,0)</f>
        <v>#N/A</v>
      </c>
      <c r="H233" s="145">
        <f>SUMIF(ishod_substance!G:G,norm!B233,ishod_substance!I:I)</f>
        <v>0</v>
      </c>
    </row>
    <row r="234" spans="1:8" x14ac:dyDescent="0.25">
      <c r="A234">
        <v>227</v>
      </c>
      <c r="B234">
        <f>IFERROR(IF(ISBLANK(A234),0,IF(AND(ISERROR(VLOOKUP(VLOOKUP(A234,ishod_substance!A:G,7,0),$B$6:B233,1,0))=TRUE,VLOOKUP(norm!A234,'tbl2'!A:B,2,0)=1),VLOOKUP(A234,ishod_substance!A:G,7,0),0)),0)</f>
        <v>0</v>
      </c>
      <c r="C234" s="76">
        <f t="shared" si="3"/>
        <v>0</v>
      </c>
      <c r="D234" s="145" t="e">
        <f>VLOOKUP(C234,quide!$A$1:J1226,2,0)</f>
        <v>#N/A</v>
      </c>
      <c r="E234" s="145" t="e">
        <f>VLOOKUP(C234,quide!$A$1:J1226,7,0)</f>
        <v>#N/A</v>
      </c>
      <c r="F234" s="145" t="e">
        <f>VLOOKUP(C234,quide!$A$1:M1226,21,0)</f>
        <v>#N/A</v>
      </c>
      <c r="G234" s="145" t="e">
        <f>VLOOKUP(C234,quide!$A$1:M1226,22,0)</f>
        <v>#N/A</v>
      </c>
      <c r="H234" s="145">
        <f>SUMIF(ishod_substance!G:G,norm!B234,ishod_substance!I:I)</f>
        <v>0</v>
      </c>
    </row>
    <row r="235" spans="1:8" x14ac:dyDescent="0.25">
      <c r="A235">
        <v>228</v>
      </c>
      <c r="B235">
        <f>IFERROR(IF(ISBLANK(A235),0,IF(AND(ISERROR(VLOOKUP(VLOOKUP(A235,ishod_substance!A:G,7,0),$B$6:B234,1,0))=TRUE,VLOOKUP(norm!A235,'tbl2'!A:B,2,0)=1),VLOOKUP(A235,ishod_substance!A:G,7,0),0)),0)</f>
        <v>0</v>
      </c>
      <c r="C235" s="76">
        <f t="shared" si="3"/>
        <v>0</v>
      </c>
      <c r="D235" s="145" t="e">
        <f>VLOOKUP(C235,quide!$A$1:J1227,2,0)</f>
        <v>#N/A</v>
      </c>
      <c r="E235" s="145" t="e">
        <f>VLOOKUP(C235,quide!$A$1:J1227,7,0)</f>
        <v>#N/A</v>
      </c>
      <c r="F235" s="145" t="e">
        <f>VLOOKUP(C235,quide!$A$1:M1227,21,0)</f>
        <v>#N/A</v>
      </c>
      <c r="G235" s="145" t="e">
        <f>VLOOKUP(C235,quide!$A$1:M1227,22,0)</f>
        <v>#N/A</v>
      </c>
      <c r="H235" s="145">
        <f>SUMIF(ishod_substance!G:G,norm!B235,ishod_substance!I:I)</f>
        <v>0</v>
      </c>
    </row>
    <row r="236" spans="1:8" x14ac:dyDescent="0.25">
      <c r="A236">
        <v>229</v>
      </c>
      <c r="B236">
        <f>IFERROR(IF(ISBLANK(A236),0,IF(AND(ISERROR(VLOOKUP(VLOOKUP(A236,ishod_substance!A:G,7,0),$B$6:B235,1,0))=TRUE,VLOOKUP(norm!A236,'tbl2'!A:B,2,0)=1),VLOOKUP(A236,ishod_substance!A:G,7,0),0)),0)</f>
        <v>0</v>
      </c>
      <c r="C236" s="76">
        <f t="shared" si="3"/>
        <v>0</v>
      </c>
      <c r="D236" s="145" t="e">
        <f>VLOOKUP(C236,quide!$A$1:J1228,2,0)</f>
        <v>#N/A</v>
      </c>
      <c r="E236" s="145" t="e">
        <f>VLOOKUP(C236,quide!$A$1:J1228,7,0)</f>
        <v>#N/A</v>
      </c>
      <c r="F236" s="145" t="e">
        <f>VLOOKUP(C236,quide!$A$1:M1228,21,0)</f>
        <v>#N/A</v>
      </c>
      <c r="G236" s="145" t="e">
        <f>VLOOKUP(C236,quide!$A$1:M1228,22,0)</f>
        <v>#N/A</v>
      </c>
      <c r="H236" s="145">
        <f>SUMIF(ishod_substance!G:G,norm!B236,ishod_substance!I:I)</f>
        <v>0</v>
      </c>
    </row>
    <row r="237" spans="1:8" x14ac:dyDescent="0.25">
      <c r="A237">
        <v>230</v>
      </c>
      <c r="B237">
        <f>IFERROR(IF(ISBLANK(A237),0,IF(AND(ISERROR(VLOOKUP(VLOOKUP(A237,ishod_substance!A:G,7,0),$B$6:B236,1,0))=TRUE,VLOOKUP(norm!A237,'tbl2'!A:B,2,0)=1),VLOOKUP(A237,ishod_substance!A:G,7,0),0)),0)</f>
        <v>0</v>
      </c>
      <c r="C237" s="76">
        <f t="shared" si="3"/>
        <v>0</v>
      </c>
      <c r="D237" s="145" t="e">
        <f>VLOOKUP(C237,quide!$A$1:J1229,2,0)</f>
        <v>#N/A</v>
      </c>
      <c r="E237" s="145" t="e">
        <f>VLOOKUP(C237,quide!$A$1:J1229,7,0)</f>
        <v>#N/A</v>
      </c>
      <c r="F237" s="145" t="e">
        <f>VLOOKUP(C237,quide!$A$1:M1229,21,0)</f>
        <v>#N/A</v>
      </c>
      <c r="G237" s="145" t="e">
        <f>VLOOKUP(C237,quide!$A$1:M1229,22,0)</f>
        <v>#N/A</v>
      </c>
      <c r="H237" s="145">
        <f>SUMIF(ishod_substance!G:G,norm!B237,ishod_substance!I:I)</f>
        <v>0</v>
      </c>
    </row>
    <row r="238" spans="1:8" x14ac:dyDescent="0.25">
      <c r="A238">
        <v>231</v>
      </c>
      <c r="B238">
        <f>IFERROR(IF(ISBLANK(A238),0,IF(AND(ISERROR(VLOOKUP(VLOOKUP(A238,ishod_substance!A:G,7,0),$B$6:B237,1,0))=TRUE,VLOOKUP(norm!A238,'tbl2'!A:B,2,0)=1),VLOOKUP(A238,ishod_substance!A:G,7,0),0)),0)</f>
        <v>0</v>
      </c>
      <c r="C238" s="76">
        <f t="shared" si="3"/>
        <v>0</v>
      </c>
      <c r="D238" s="145" t="e">
        <f>VLOOKUP(C238,quide!$A$1:J1230,2,0)</f>
        <v>#N/A</v>
      </c>
      <c r="E238" s="145" t="e">
        <f>VLOOKUP(C238,quide!$A$1:J1230,7,0)</f>
        <v>#N/A</v>
      </c>
      <c r="F238" s="145" t="e">
        <f>VLOOKUP(C238,quide!$A$1:M1230,21,0)</f>
        <v>#N/A</v>
      </c>
      <c r="G238" s="145" t="e">
        <f>VLOOKUP(C238,quide!$A$1:M1230,22,0)</f>
        <v>#N/A</v>
      </c>
      <c r="H238" s="145">
        <f>SUMIF(ishod_substance!G:G,norm!B238,ishod_substance!I:I)</f>
        <v>0</v>
      </c>
    </row>
    <row r="239" spans="1:8" x14ac:dyDescent="0.25">
      <c r="A239">
        <v>232</v>
      </c>
      <c r="B239">
        <f>IFERROR(IF(ISBLANK(A239),0,IF(AND(ISERROR(VLOOKUP(VLOOKUP(A239,ishod_substance!A:G,7,0),$B$6:B238,1,0))=TRUE,VLOOKUP(norm!A239,'tbl2'!A:B,2,0)=1),VLOOKUP(A239,ishod_substance!A:G,7,0),0)),0)</f>
        <v>0</v>
      </c>
      <c r="C239" s="76">
        <f t="shared" si="3"/>
        <v>0</v>
      </c>
      <c r="D239" s="145" t="e">
        <f>VLOOKUP(C239,quide!$A$1:J1231,2,0)</f>
        <v>#N/A</v>
      </c>
      <c r="E239" s="145" t="e">
        <f>VLOOKUP(C239,quide!$A$1:J1231,7,0)</f>
        <v>#N/A</v>
      </c>
      <c r="F239" s="145" t="e">
        <f>VLOOKUP(C239,quide!$A$1:M1231,21,0)</f>
        <v>#N/A</v>
      </c>
      <c r="G239" s="145" t="e">
        <f>VLOOKUP(C239,quide!$A$1:M1231,22,0)</f>
        <v>#N/A</v>
      </c>
      <c r="H239" s="145">
        <f>SUMIF(ishod_substance!G:G,norm!B239,ishod_substance!I:I)</f>
        <v>0</v>
      </c>
    </row>
    <row r="240" spans="1:8" x14ac:dyDescent="0.25">
      <c r="A240">
        <v>233</v>
      </c>
      <c r="B240">
        <f>IFERROR(IF(ISBLANK(A240),0,IF(AND(ISERROR(VLOOKUP(VLOOKUP(A240,ishod_substance!A:G,7,0),$B$6:B239,1,0))=TRUE,VLOOKUP(norm!A240,'tbl2'!A:B,2,0)=1),VLOOKUP(A240,ishod_substance!A:G,7,0),0)),0)</f>
        <v>0</v>
      </c>
      <c r="C240" s="76">
        <f t="shared" si="3"/>
        <v>0</v>
      </c>
      <c r="D240" s="145" t="e">
        <f>VLOOKUP(C240,quide!$A$1:J1232,2,0)</f>
        <v>#N/A</v>
      </c>
      <c r="E240" s="145" t="e">
        <f>VLOOKUP(C240,quide!$A$1:J1232,7,0)</f>
        <v>#N/A</v>
      </c>
      <c r="F240" s="145" t="e">
        <f>VLOOKUP(C240,quide!$A$1:M1232,21,0)</f>
        <v>#N/A</v>
      </c>
      <c r="G240" s="145" t="e">
        <f>VLOOKUP(C240,quide!$A$1:M1232,22,0)</f>
        <v>#N/A</v>
      </c>
      <c r="H240" s="145">
        <f>SUMIF(ishod_substance!G:G,norm!B240,ishod_substance!I:I)</f>
        <v>0</v>
      </c>
    </row>
    <row r="241" spans="1:8" x14ac:dyDescent="0.25">
      <c r="A241">
        <v>234</v>
      </c>
      <c r="B241">
        <f>IFERROR(IF(ISBLANK(A241),0,IF(AND(ISERROR(VLOOKUP(VLOOKUP(A241,ishod_substance!A:G,7,0),$B$6:B240,1,0))=TRUE,VLOOKUP(norm!A241,'tbl2'!A:B,2,0)=1),VLOOKUP(A241,ishod_substance!A:G,7,0),0)),0)</f>
        <v>0</v>
      </c>
      <c r="C241" s="76">
        <f t="shared" si="3"/>
        <v>0</v>
      </c>
      <c r="D241" s="145" t="e">
        <f>VLOOKUP(C241,quide!$A$1:J1233,2,0)</f>
        <v>#N/A</v>
      </c>
      <c r="E241" s="145" t="e">
        <f>VLOOKUP(C241,quide!$A$1:J1233,7,0)</f>
        <v>#N/A</v>
      </c>
      <c r="F241" s="145" t="e">
        <f>VLOOKUP(C241,quide!$A$1:M1233,21,0)</f>
        <v>#N/A</v>
      </c>
      <c r="G241" s="145" t="e">
        <f>VLOOKUP(C241,quide!$A$1:M1233,22,0)</f>
        <v>#N/A</v>
      </c>
      <c r="H241" s="145">
        <f>SUMIF(ishod_substance!G:G,norm!B241,ishod_substance!I:I)</f>
        <v>0</v>
      </c>
    </row>
    <row r="242" spans="1:8" x14ac:dyDescent="0.25">
      <c r="A242">
        <v>235</v>
      </c>
      <c r="B242">
        <f>IFERROR(IF(ISBLANK(A242),0,IF(AND(ISERROR(VLOOKUP(VLOOKUP(A242,ishod_substance!A:G,7,0),$B$6:B241,1,0))=TRUE,VLOOKUP(norm!A242,'tbl2'!A:B,2,0)=1),VLOOKUP(A242,ishod_substance!A:G,7,0),0)),0)</f>
        <v>0</v>
      </c>
      <c r="C242" s="76">
        <f t="shared" si="3"/>
        <v>0</v>
      </c>
      <c r="D242" s="145" t="e">
        <f>VLOOKUP(C242,quide!$A$1:J1234,2,0)</f>
        <v>#N/A</v>
      </c>
      <c r="E242" s="145" t="e">
        <f>VLOOKUP(C242,quide!$A$1:J1234,7,0)</f>
        <v>#N/A</v>
      </c>
      <c r="F242" s="145" t="e">
        <f>VLOOKUP(C242,quide!$A$1:M1234,21,0)</f>
        <v>#N/A</v>
      </c>
      <c r="G242" s="145" t="e">
        <f>VLOOKUP(C242,quide!$A$1:M1234,22,0)</f>
        <v>#N/A</v>
      </c>
      <c r="H242" s="145">
        <f>SUMIF(ishod_substance!G:G,norm!B242,ishod_substance!I:I)</f>
        <v>0</v>
      </c>
    </row>
    <row r="243" spans="1:8" x14ac:dyDescent="0.25">
      <c r="A243">
        <v>236</v>
      </c>
      <c r="B243">
        <f>IFERROR(IF(ISBLANK(A243),0,IF(AND(ISERROR(VLOOKUP(VLOOKUP(A243,ishod_substance!A:G,7,0),$B$6:B242,1,0))=TRUE,VLOOKUP(norm!A243,'tbl2'!A:B,2,0)=1),VLOOKUP(A243,ishod_substance!A:G,7,0),0)),0)</f>
        <v>0</v>
      </c>
      <c r="C243" s="76">
        <f t="shared" si="3"/>
        <v>0</v>
      </c>
      <c r="D243" s="145" t="e">
        <f>VLOOKUP(C243,quide!$A$1:J1235,2,0)</f>
        <v>#N/A</v>
      </c>
      <c r="E243" s="145" t="e">
        <f>VLOOKUP(C243,quide!$A$1:J1235,7,0)</f>
        <v>#N/A</v>
      </c>
      <c r="F243" s="145" t="e">
        <f>VLOOKUP(C243,quide!$A$1:M1235,21,0)</f>
        <v>#N/A</v>
      </c>
      <c r="G243" s="145" t="e">
        <f>VLOOKUP(C243,quide!$A$1:M1235,22,0)</f>
        <v>#N/A</v>
      </c>
      <c r="H243" s="145">
        <f>SUMIF(ishod_substance!G:G,norm!B243,ishod_substance!I:I)</f>
        <v>0</v>
      </c>
    </row>
    <row r="244" spans="1:8" x14ac:dyDescent="0.25">
      <c r="A244">
        <v>237</v>
      </c>
      <c r="B244">
        <f>IFERROR(IF(ISBLANK(A244),0,IF(AND(ISERROR(VLOOKUP(VLOOKUP(A244,ishod_substance!A:G,7,0),$B$6:B243,1,0))=TRUE,VLOOKUP(norm!A244,'tbl2'!A:B,2,0)=1),VLOOKUP(A244,ishod_substance!A:G,7,0),0)),0)</f>
        <v>0</v>
      </c>
      <c r="C244" s="76">
        <f t="shared" si="3"/>
        <v>0</v>
      </c>
      <c r="D244" s="145" t="e">
        <f>VLOOKUP(C244,quide!$A$1:J1236,2,0)</f>
        <v>#N/A</v>
      </c>
      <c r="E244" s="145" t="e">
        <f>VLOOKUP(C244,quide!$A$1:J1236,7,0)</f>
        <v>#N/A</v>
      </c>
      <c r="F244" s="145" t="e">
        <f>VLOOKUP(C244,quide!$A$1:M1236,21,0)</f>
        <v>#N/A</v>
      </c>
      <c r="G244" s="145" t="e">
        <f>VLOOKUP(C244,quide!$A$1:M1236,22,0)</f>
        <v>#N/A</v>
      </c>
      <c r="H244" s="145">
        <f>SUMIF(ishod_substance!G:G,norm!B244,ishod_substance!I:I)</f>
        <v>0</v>
      </c>
    </row>
    <row r="245" spans="1:8" x14ac:dyDescent="0.25">
      <c r="A245">
        <v>238</v>
      </c>
      <c r="B245">
        <f>IFERROR(IF(ISBLANK(A245),0,IF(AND(ISERROR(VLOOKUP(VLOOKUP(A245,ishod_substance!A:G,7,0),$B$6:B244,1,0))=TRUE,VLOOKUP(norm!A13,'tbl2'!A:B,2,0)=1),VLOOKUP(A245,ishod_substance!A:G,7,0),0)),0)</f>
        <v>0</v>
      </c>
      <c r="C245" s="236">
        <f t="shared" si="3"/>
        <v>0</v>
      </c>
      <c r="D245" s="233" t="e">
        <f>VLOOKUP(C245,quide!$A$1:J1005,2,0)</f>
        <v>#N/A</v>
      </c>
      <c r="E245" s="238" t="e">
        <f>VLOOKUP(C245,quide!$A$1:J1005,7,0)</f>
        <v>#N/A</v>
      </c>
      <c r="F245" s="238" t="e">
        <f>VLOOKUP(C245,quide!$A$1:M1005,21,0)</f>
        <v>#N/A</v>
      </c>
      <c r="G245" s="238" t="e">
        <f>VLOOKUP(C245,quide!$A$1:M1005,22,0)</f>
        <v>#N/A</v>
      </c>
      <c r="H245" s="234">
        <f>SUMIF(ishod_substance!G:G,norm!B245,ishod_substance!I:I)</f>
        <v>0</v>
      </c>
    </row>
    <row r="246" spans="1:8" x14ac:dyDescent="0.25">
      <c r="A246">
        <v>239</v>
      </c>
      <c r="B246">
        <f>IFERROR(IF(ISBLANK(A246),0,IF(AND(ISERROR(VLOOKUP(VLOOKUP(A246,ishod_substance!A:G,7,0),$B$6:B245,1,0))=TRUE,VLOOKUP(norm!A246,'tbl2'!A:B,2,0)=1),VLOOKUP(A246,ishod_substance!A:G,7,0),0)),0)</f>
        <v>0</v>
      </c>
      <c r="C246" s="76">
        <f t="shared" si="3"/>
        <v>0</v>
      </c>
      <c r="D246" s="145" t="e">
        <f>VLOOKUP(C246,quide!$A$1:J1238,2,0)</f>
        <v>#N/A</v>
      </c>
      <c r="E246" s="145" t="e">
        <f>VLOOKUP(C246,quide!$A$1:J1238,7,0)</f>
        <v>#N/A</v>
      </c>
      <c r="F246" s="145" t="e">
        <f>VLOOKUP(C246,quide!$A$1:M1238,21,0)</f>
        <v>#N/A</v>
      </c>
      <c r="G246" s="145" t="e">
        <f>VLOOKUP(C246,quide!$A$1:M1238,22,0)</f>
        <v>#N/A</v>
      </c>
      <c r="H246" s="145">
        <f>SUMIF(ishod_substance!G:G,norm!B246,ishod_substance!I:I)</f>
        <v>0</v>
      </c>
    </row>
    <row r="247" spans="1:8" x14ac:dyDescent="0.25">
      <c r="A247">
        <v>240</v>
      </c>
      <c r="B247">
        <f>IFERROR(IF(ISBLANK(A247),0,IF(AND(ISERROR(VLOOKUP(VLOOKUP(A247,ishod_substance!A:G,7,0),$B$6:B246,1,0))=TRUE,VLOOKUP(norm!A247,'tbl2'!A:B,2,0)=1),VLOOKUP(A247,ishod_substance!A:G,7,0),0)),0)</f>
        <v>0</v>
      </c>
      <c r="C247" s="76">
        <f t="shared" si="3"/>
        <v>0</v>
      </c>
      <c r="D247" s="145" t="e">
        <f>VLOOKUP(C247,quide!$A$1:J1239,2,0)</f>
        <v>#N/A</v>
      </c>
      <c r="E247" s="145" t="e">
        <f>VLOOKUP(C247,quide!$A$1:J1239,7,0)</f>
        <v>#N/A</v>
      </c>
      <c r="F247" s="145" t="e">
        <f>VLOOKUP(C247,quide!$A$1:M1239,21,0)</f>
        <v>#N/A</v>
      </c>
      <c r="G247" s="145" t="e">
        <f>VLOOKUP(C247,quide!$A$1:M1239,22,0)</f>
        <v>#N/A</v>
      </c>
      <c r="H247" s="145">
        <f>SUMIF(ishod_substance!G:G,norm!B247,ishod_substance!I:I)</f>
        <v>0</v>
      </c>
    </row>
    <row r="248" spans="1:8" x14ac:dyDescent="0.25">
      <c r="A248">
        <v>241</v>
      </c>
      <c r="B248">
        <f>IFERROR(IF(ISBLANK(A248),0,IF(AND(ISERROR(VLOOKUP(VLOOKUP(A248,ishod_substance!A:G,7,0),$B$6:B247,1,0))=TRUE,VLOOKUP(norm!A248,'tbl2'!A:B,2,0)=1),VLOOKUP(A248,ishod_substance!A:G,7,0),0)),0)</f>
        <v>0</v>
      </c>
      <c r="C248" s="76">
        <f t="shared" si="3"/>
        <v>0</v>
      </c>
      <c r="D248" s="145" t="e">
        <f>VLOOKUP(C248,quide!$A$1:J1240,2,0)</f>
        <v>#N/A</v>
      </c>
      <c r="E248" s="145" t="e">
        <f>VLOOKUP(C248,quide!$A$1:J1240,7,0)</f>
        <v>#N/A</v>
      </c>
      <c r="F248" s="145" t="e">
        <f>VLOOKUP(C248,quide!$A$1:M1240,21,0)</f>
        <v>#N/A</v>
      </c>
      <c r="G248" s="145" t="e">
        <f>VLOOKUP(C248,quide!$A$1:M1240,22,0)</f>
        <v>#N/A</v>
      </c>
      <c r="H248" s="145">
        <f>SUMIF(ishod_substance!G:G,norm!B248,ishod_substance!I:I)</f>
        <v>0</v>
      </c>
    </row>
    <row r="249" spans="1:8" x14ac:dyDescent="0.25">
      <c r="A249">
        <v>242</v>
      </c>
      <c r="B249">
        <f>IFERROR(IF(ISBLANK(A249),0,IF(AND(ISERROR(VLOOKUP(VLOOKUP(A249,ishod_substance!A:G,7,0),$B$6:B248,1,0))=TRUE,VLOOKUP(norm!A249,'tbl2'!A:B,2,0)=1),VLOOKUP(A249,ishod_substance!A:G,7,0),0)),0)</f>
        <v>0</v>
      </c>
      <c r="C249" s="236">
        <f t="shared" si="3"/>
        <v>0</v>
      </c>
      <c r="D249" s="237" t="e">
        <f>VLOOKUP(C249,quide!$A$1:J1241,2,0)</f>
        <v>#N/A</v>
      </c>
      <c r="E249" s="240" t="e">
        <f>VLOOKUP(C249,quide!$A$1:J1241,7,0)</f>
        <v>#N/A</v>
      </c>
      <c r="F249" s="240" t="e">
        <f>VLOOKUP(C249,quide!$A$1:M1241,21,0)</f>
        <v>#N/A</v>
      </c>
      <c r="G249" s="238" t="e">
        <f>VLOOKUP(C249,quide!$A$1:M1241,22,0)</f>
        <v>#N/A</v>
      </c>
      <c r="H249" s="234">
        <f>SUMIF(ishod_substance!G:G,norm!B249,ishod_substance!I:I)</f>
        <v>0</v>
      </c>
    </row>
    <row r="250" spans="1:8" x14ac:dyDescent="0.25">
      <c r="A250">
        <v>243</v>
      </c>
      <c r="B250">
        <f>IFERROR(IF(ISBLANK(A250),0,IF(AND(ISERROR(VLOOKUP(VLOOKUP(A250,ishod_substance!A:G,7,0),$B$6:B249,1,0))=TRUE,VLOOKUP(norm!A250,'tbl2'!A:B,2,0)=1),VLOOKUP(A250,ishod_substance!A:G,7,0),0)),0)</f>
        <v>0</v>
      </c>
      <c r="C250" s="76">
        <f t="shared" si="3"/>
        <v>0</v>
      </c>
      <c r="D250" s="145" t="e">
        <f>VLOOKUP(C250,quide!$A$1:J1242,2,0)</f>
        <v>#N/A</v>
      </c>
      <c r="E250" s="145" t="e">
        <f>VLOOKUP(C250,quide!$A$1:J1242,7,0)</f>
        <v>#N/A</v>
      </c>
      <c r="F250" s="145" t="e">
        <f>VLOOKUP(C250,quide!$A$1:M1242,21,0)</f>
        <v>#N/A</v>
      </c>
      <c r="G250" s="145" t="e">
        <f>VLOOKUP(C250,quide!$A$1:M1242,22,0)</f>
        <v>#N/A</v>
      </c>
      <c r="H250" s="145">
        <f>SUMIF(ishod_substance!G:G,norm!B250,ishod_substance!I:I)</f>
        <v>0</v>
      </c>
    </row>
    <row r="251" spans="1:8" x14ac:dyDescent="0.25">
      <c r="A251">
        <v>244</v>
      </c>
      <c r="B251">
        <f>IFERROR(IF(ISBLANK(A251),0,IF(AND(ISERROR(VLOOKUP(VLOOKUP(A251,ishod_substance!A:G,7,0),$B$6:B250,1,0))=TRUE,VLOOKUP(norm!A251,'tbl2'!A:B,2,0)=1),VLOOKUP(A251,ishod_substance!A:G,7,0),0)),0)</f>
        <v>0</v>
      </c>
      <c r="C251" s="76">
        <f t="shared" si="3"/>
        <v>0</v>
      </c>
      <c r="D251" s="145" t="e">
        <f>VLOOKUP(C251,quide!$A$1:J1243,2,0)</f>
        <v>#N/A</v>
      </c>
      <c r="E251" s="145" t="e">
        <f>VLOOKUP(C251,quide!$A$1:J1243,7,0)</f>
        <v>#N/A</v>
      </c>
      <c r="F251" s="145" t="e">
        <f>VLOOKUP(C251,quide!$A$1:M1243,21,0)</f>
        <v>#N/A</v>
      </c>
      <c r="G251" s="145" t="e">
        <f>VLOOKUP(C251,quide!$A$1:M1243,22,0)</f>
        <v>#N/A</v>
      </c>
      <c r="H251" s="145">
        <f>SUMIF(ishod_substance!G:G,norm!B251,ishod_substance!I:I)</f>
        <v>0</v>
      </c>
    </row>
    <row r="252" spans="1:8" x14ac:dyDescent="0.25">
      <c r="A252">
        <v>245</v>
      </c>
      <c r="B252">
        <f>IFERROR(IF(ISBLANK(A252),0,IF(AND(ISERROR(VLOOKUP(VLOOKUP(A252,ishod_substance!A:G,7,0),$B$6:B251,1,0))=TRUE,VLOOKUP(norm!A252,'tbl2'!A:B,2,0)=1),VLOOKUP(A252,ishod_substance!A:G,7,0),0)),0)</f>
        <v>0</v>
      </c>
      <c r="C252" s="76">
        <f t="shared" si="3"/>
        <v>0</v>
      </c>
      <c r="D252" s="145" t="e">
        <f>VLOOKUP(C252,quide!$A$1:J1244,2,0)</f>
        <v>#N/A</v>
      </c>
      <c r="E252" s="145" t="e">
        <f>VLOOKUP(C252,quide!$A$1:J1244,7,0)</f>
        <v>#N/A</v>
      </c>
      <c r="F252" s="145" t="e">
        <f>VLOOKUP(C252,quide!$A$1:M1244,21,0)</f>
        <v>#N/A</v>
      </c>
      <c r="G252" s="145" t="e">
        <f>VLOOKUP(C252,quide!$A$1:M1244,22,0)</f>
        <v>#N/A</v>
      </c>
      <c r="H252" s="145">
        <f>SUMIF(ishod_substance!G:G,norm!B252,ishod_substance!I:I)</f>
        <v>0</v>
      </c>
    </row>
    <row r="253" spans="1:8" x14ac:dyDescent="0.25">
      <c r="A253">
        <v>246</v>
      </c>
      <c r="B253">
        <f>IFERROR(IF(ISBLANK(A253),0,IF(AND(ISERROR(VLOOKUP(VLOOKUP(A253,ishod_substance!A:G,7,0),$B$6:B252,1,0))=TRUE,VLOOKUP(norm!A253,'tbl2'!A:B,2,0)=1),VLOOKUP(A253,ishod_substance!A:G,7,0),0)),0)</f>
        <v>0</v>
      </c>
      <c r="C253" s="76">
        <f t="shared" si="3"/>
        <v>0</v>
      </c>
      <c r="D253" s="145" t="e">
        <f>VLOOKUP(C253,quide!$A$1:J1245,2,0)</f>
        <v>#N/A</v>
      </c>
      <c r="E253" s="145" t="e">
        <f>VLOOKUP(C253,quide!$A$1:J1245,7,0)</f>
        <v>#N/A</v>
      </c>
      <c r="F253" s="145" t="e">
        <f>VLOOKUP(C253,quide!$A$1:M1245,21,0)</f>
        <v>#N/A</v>
      </c>
      <c r="G253" s="145" t="e">
        <f>VLOOKUP(C253,quide!$A$1:M1245,22,0)</f>
        <v>#N/A</v>
      </c>
      <c r="H253" s="145">
        <f>SUMIF(ishod_substance!G:G,norm!B253,ishod_substance!I:I)</f>
        <v>0</v>
      </c>
    </row>
    <row r="254" spans="1:8" x14ac:dyDescent="0.25">
      <c r="A254">
        <v>247</v>
      </c>
      <c r="B254">
        <f>IFERROR(IF(ISBLANK(A254),0,IF(AND(ISERROR(VLOOKUP(VLOOKUP(A254,ishod_substance!A:G,7,0),$B$6:B253,1,0))=TRUE,VLOOKUP(norm!A254,'tbl2'!A:B,2,0)=1),VLOOKUP(A254,ishod_substance!A:G,7,0),0)),0)</f>
        <v>0</v>
      </c>
      <c r="C254" s="76">
        <f t="shared" si="3"/>
        <v>0</v>
      </c>
      <c r="D254" s="145" t="e">
        <f>VLOOKUP(C254,quide!$A$1:J1246,2,0)</f>
        <v>#N/A</v>
      </c>
      <c r="E254" s="145" t="e">
        <f>VLOOKUP(C254,quide!$A$1:J1246,7,0)</f>
        <v>#N/A</v>
      </c>
      <c r="F254" s="145" t="e">
        <f>VLOOKUP(C254,quide!$A$1:M1246,21,0)</f>
        <v>#N/A</v>
      </c>
      <c r="G254" s="145" t="e">
        <f>VLOOKUP(C254,quide!$A$1:M1246,22,0)</f>
        <v>#N/A</v>
      </c>
      <c r="H254" s="145">
        <f>SUMIF(ishod_substance!G:G,norm!B254,ishod_substance!I:I)</f>
        <v>0</v>
      </c>
    </row>
    <row r="255" spans="1:8" x14ac:dyDescent="0.25">
      <c r="A255">
        <v>248</v>
      </c>
      <c r="B255">
        <f>IFERROR(IF(ISBLANK(A255),0,IF(AND(ISERROR(VLOOKUP(VLOOKUP(A255,ishod_substance!A:G,7,0),$B$6:B254,1,0))=TRUE,VLOOKUP(norm!A255,'tbl2'!A:B,2,0)=1),VLOOKUP(A255,ishod_substance!A:G,7,0),0)),0)</f>
        <v>0</v>
      </c>
      <c r="C255" s="76">
        <f t="shared" si="3"/>
        <v>0</v>
      </c>
      <c r="D255" s="145" t="e">
        <f>VLOOKUP(C255,quide!$A$1:J1247,2,0)</f>
        <v>#N/A</v>
      </c>
      <c r="E255" s="145" t="e">
        <f>VLOOKUP(C255,quide!$A$1:J1247,7,0)</f>
        <v>#N/A</v>
      </c>
      <c r="F255" s="145" t="e">
        <f>VLOOKUP(C255,quide!$A$1:M1247,21,0)</f>
        <v>#N/A</v>
      </c>
      <c r="G255" s="145" t="e">
        <f>VLOOKUP(C255,quide!$A$1:M1247,22,0)</f>
        <v>#N/A</v>
      </c>
      <c r="H255" s="145">
        <f>SUMIF(ishod_substance!G:G,norm!B255,ishod_substance!I:I)</f>
        <v>0</v>
      </c>
    </row>
    <row r="256" spans="1:8" x14ac:dyDescent="0.25">
      <c r="A256">
        <v>249</v>
      </c>
      <c r="B256">
        <f>IFERROR(IF(ISBLANK(A256),0,IF(AND(ISERROR(VLOOKUP(VLOOKUP(A256,ishod_substance!A:G,7,0),$B$6:B255,1,0))=TRUE,VLOOKUP(norm!A256,'tbl2'!A:B,2,0)=1),VLOOKUP(A256,ishod_substance!A:G,7,0),0)),0)</f>
        <v>0</v>
      </c>
      <c r="C256" s="76">
        <f t="shared" si="3"/>
        <v>0</v>
      </c>
      <c r="D256" s="145" t="e">
        <f>VLOOKUP(C256,quide!$A$1:J1248,2,0)</f>
        <v>#N/A</v>
      </c>
      <c r="E256" s="145" t="e">
        <f>VLOOKUP(C256,quide!$A$1:J1248,7,0)</f>
        <v>#N/A</v>
      </c>
      <c r="F256" s="145" t="e">
        <f>VLOOKUP(C256,quide!$A$1:M1248,21,0)</f>
        <v>#N/A</v>
      </c>
      <c r="G256" s="145" t="e">
        <f>VLOOKUP(C256,quide!$A$1:M1248,22,0)</f>
        <v>#N/A</v>
      </c>
      <c r="H256" s="145">
        <f>SUMIF(ishod_substance!G:G,norm!B256,ishod_substance!I:I)</f>
        <v>0</v>
      </c>
    </row>
    <row r="257" spans="1:8" x14ac:dyDescent="0.25">
      <c r="A257">
        <v>250</v>
      </c>
      <c r="B257">
        <f>IFERROR(IF(ISBLANK(A257),0,IF(AND(ISERROR(VLOOKUP(VLOOKUP(A257,ishod_substance!A:G,7,0),$B$6:B256,1,0))=TRUE,VLOOKUP(norm!A257,'tbl2'!A:B,2,0)=1),VLOOKUP(A257,ishod_substance!A:G,7,0),0)),0)</f>
        <v>0</v>
      </c>
      <c r="C257" s="76">
        <f t="shared" si="3"/>
        <v>0</v>
      </c>
      <c r="D257" s="145" t="e">
        <f>VLOOKUP(C257,quide!$A$1:J1249,2,0)</f>
        <v>#N/A</v>
      </c>
      <c r="E257" s="145" t="e">
        <f>VLOOKUP(C257,quide!$A$1:J1249,7,0)</f>
        <v>#N/A</v>
      </c>
      <c r="F257" s="145" t="e">
        <f>VLOOKUP(C257,quide!$A$1:M1249,21,0)</f>
        <v>#N/A</v>
      </c>
      <c r="G257" s="145" t="e">
        <f>VLOOKUP(C257,quide!$A$1:M1249,22,0)</f>
        <v>#N/A</v>
      </c>
      <c r="H257" s="145">
        <f>SUMIF(ishod_substance!G:G,norm!B257,ishod_substance!I:I)</f>
        <v>0</v>
      </c>
    </row>
    <row r="258" spans="1:8" x14ac:dyDescent="0.25">
      <c r="A258">
        <v>251</v>
      </c>
      <c r="B258">
        <f>IFERROR(IF(ISBLANK(A258),0,IF(AND(ISERROR(VLOOKUP(VLOOKUP(A258,ishod_substance!A:G,7,0),$B$6:B257,1,0))=TRUE,VLOOKUP(norm!A258,'tbl2'!A:B,2,0)=1),VLOOKUP(A258,ishod_substance!A:G,7,0),0)),0)</f>
        <v>0</v>
      </c>
      <c r="C258" s="76">
        <f t="shared" si="3"/>
        <v>0</v>
      </c>
      <c r="D258" s="145" t="e">
        <f>VLOOKUP(C258,quide!$A$1:J1250,2,0)</f>
        <v>#N/A</v>
      </c>
      <c r="E258" s="145" t="e">
        <f>VLOOKUP(C258,quide!$A$1:J1250,7,0)</f>
        <v>#N/A</v>
      </c>
      <c r="F258" s="145" t="e">
        <f>VLOOKUP(C258,quide!$A$1:M1250,21,0)</f>
        <v>#N/A</v>
      </c>
      <c r="G258" s="145" t="e">
        <f>VLOOKUP(C258,quide!$A$1:M1250,22,0)</f>
        <v>#N/A</v>
      </c>
      <c r="H258" s="145">
        <f>SUMIF(ishod_substance!G:G,norm!B258,ishod_substance!I:I)</f>
        <v>0</v>
      </c>
    </row>
    <row r="259" spans="1:8" x14ac:dyDescent="0.25">
      <c r="A259">
        <v>252</v>
      </c>
      <c r="B259">
        <f>IFERROR(IF(ISBLANK(A259),0,IF(AND(ISERROR(VLOOKUP(VLOOKUP(A259,ishod_substance!A:G,7,0),$B$6:B258,1,0))=TRUE,VLOOKUP(norm!A259,'tbl2'!A:B,2,0)=1),VLOOKUP(A259,ishod_substance!A:G,7,0),0)),0)</f>
        <v>0</v>
      </c>
      <c r="C259" s="76">
        <f t="shared" si="3"/>
        <v>0</v>
      </c>
      <c r="D259" s="145" t="e">
        <f>VLOOKUP(C259,quide!$A$1:J1251,2,0)</f>
        <v>#N/A</v>
      </c>
      <c r="E259" s="145" t="e">
        <f>VLOOKUP(C259,quide!$A$1:J1251,7,0)</f>
        <v>#N/A</v>
      </c>
      <c r="F259" s="145" t="e">
        <f>VLOOKUP(C259,quide!$A$1:M1251,21,0)</f>
        <v>#N/A</v>
      </c>
      <c r="G259" s="145" t="e">
        <f>VLOOKUP(C259,quide!$A$1:M1251,22,0)</f>
        <v>#N/A</v>
      </c>
      <c r="H259" s="145">
        <f>SUMIF(ishod_substance!G:G,norm!B259,ishod_substance!I:I)</f>
        <v>0</v>
      </c>
    </row>
    <row r="260" spans="1:8" x14ac:dyDescent="0.25">
      <c r="A260">
        <v>253</v>
      </c>
      <c r="B260">
        <f>IFERROR(IF(ISBLANK(A260),0,IF(AND(ISERROR(VLOOKUP(VLOOKUP(A260,ishod_substance!A:G,7,0),$B$6:B259,1,0))=TRUE,VLOOKUP(norm!A260,'tbl2'!A:B,2,0)=1),VLOOKUP(A260,ishod_substance!A:G,7,0),0)),0)</f>
        <v>0</v>
      </c>
      <c r="C260" s="76">
        <f t="shared" si="3"/>
        <v>0</v>
      </c>
      <c r="D260" s="145" t="e">
        <f>VLOOKUP(C260,quide!$A$1:J1252,2,0)</f>
        <v>#N/A</v>
      </c>
      <c r="E260" s="145" t="e">
        <f>VLOOKUP(C260,quide!$A$1:J1252,7,0)</f>
        <v>#N/A</v>
      </c>
      <c r="F260" s="145" t="e">
        <f>VLOOKUP(C260,quide!$A$1:M1252,21,0)</f>
        <v>#N/A</v>
      </c>
      <c r="G260" s="145" t="e">
        <f>VLOOKUP(C260,quide!$A$1:M1252,22,0)</f>
        <v>#N/A</v>
      </c>
      <c r="H260" s="145">
        <f>SUMIF(ishod_substance!G:G,norm!B260,ishod_substance!I:I)</f>
        <v>0</v>
      </c>
    </row>
    <row r="261" spans="1:8" x14ac:dyDescent="0.25">
      <c r="A261">
        <v>254</v>
      </c>
      <c r="B261">
        <f>IFERROR(IF(ISBLANK(A261),0,IF(AND(ISERROR(VLOOKUP(VLOOKUP(A261,ishod_substance!A:G,7,0),$B$6:B260,1,0))=TRUE,VLOOKUP(norm!A261,'tbl2'!A:B,2,0)=1),VLOOKUP(A261,ishod_substance!A:G,7,0),0)),0)</f>
        <v>0</v>
      </c>
      <c r="C261" s="76">
        <f t="shared" si="3"/>
        <v>0</v>
      </c>
      <c r="D261" s="145" t="e">
        <f>VLOOKUP(C261,quide!$A$1:J1253,2,0)</f>
        <v>#N/A</v>
      </c>
      <c r="E261" s="145" t="e">
        <f>VLOOKUP(C261,quide!$A$1:J1253,7,0)</f>
        <v>#N/A</v>
      </c>
      <c r="F261" s="145" t="e">
        <f>VLOOKUP(C261,quide!$A$1:M1253,21,0)</f>
        <v>#N/A</v>
      </c>
      <c r="G261" s="145" t="e">
        <f>VLOOKUP(C261,quide!$A$1:M1253,22,0)</f>
        <v>#N/A</v>
      </c>
      <c r="H261" s="145">
        <f>SUMIF(ishod_substance!G:G,norm!B261,ishod_substance!I:I)</f>
        <v>0</v>
      </c>
    </row>
    <row r="262" spans="1:8" x14ac:dyDescent="0.25">
      <c r="A262">
        <v>255</v>
      </c>
      <c r="B262">
        <f>IFERROR(IF(ISBLANK(A262),0,IF(AND(ISERROR(VLOOKUP(VLOOKUP(A262,ishod_substance!A:G,7,0),$B$6:B261,1,0))=TRUE,VLOOKUP(norm!A262,'tbl2'!A:B,2,0)=1),VLOOKUP(A262,ishod_substance!A:G,7,0),0)),0)</f>
        <v>0</v>
      </c>
      <c r="C262" s="76">
        <f t="shared" si="3"/>
        <v>0</v>
      </c>
      <c r="D262" s="145" t="e">
        <f>VLOOKUP(C262,quide!$A$1:J1254,2,0)</f>
        <v>#N/A</v>
      </c>
      <c r="E262" s="145" t="e">
        <f>VLOOKUP(C262,quide!$A$1:J1254,7,0)</f>
        <v>#N/A</v>
      </c>
      <c r="F262" s="145" t="e">
        <f>VLOOKUP(C262,quide!$A$1:M1254,21,0)</f>
        <v>#N/A</v>
      </c>
      <c r="G262" s="145" t="e">
        <f>VLOOKUP(C262,quide!$A$1:M1254,22,0)</f>
        <v>#N/A</v>
      </c>
      <c r="H262" s="145">
        <f>SUMIF(ishod_substance!G:G,norm!B262,ishod_substance!I:I)</f>
        <v>0</v>
      </c>
    </row>
    <row r="263" spans="1:8" x14ac:dyDescent="0.25">
      <c r="A263">
        <v>256</v>
      </c>
      <c r="B263">
        <f>IFERROR(IF(ISBLANK(A263),0,IF(AND(ISERROR(VLOOKUP(VLOOKUP(A263,ishod_substance!A:G,7,0),$B$6:B262,1,0))=TRUE,VLOOKUP(norm!A263,'tbl2'!A:B,2,0)=1),VLOOKUP(A263,ishod_substance!A:G,7,0),0)),0)</f>
        <v>0</v>
      </c>
      <c r="C263" s="76">
        <f t="shared" si="3"/>
        <v>0</v>
      </c>
      <c r="D263" s="145" t="e">
        <f>VLOOKUP(C263,quide!$A$1:J1255,2,0)</f>
        <v>#N/A</v>
      </c>
      <c r="E263" s="145" t="e">
        <f>VLOOKUP(C263,quide!$A$1:J1255,7,0)</f>
        <v>#N/A</v>
      </c>
      <c r="F263" s="145" t="e">
        <f>VLOOKUP(C263,quide!$A$1:M1255,21,0)</f>
        <v>#N/A</v>
      </c>
      <c r="G263" s="145" t="e">
        <f>VLOOKUP(C263,quide!$A$1:M1255,22,0)</f>
        <v>#N/A</v>
      </c>
      <c r="H263" s="145">
        <f>SUMIF(ishod_substance!G:G,norm!B263,ishod_substance!I:I)</f>
        <v>0</v>
      </c>
    </row>
    <row r="264" spans="1:8" x14ac:dyDescent="0.25">
      <c r="A264">
        <v>257</v>
      </c>
      <c r="B264">
        <f>IFERROR(IF(ISBLANK(A264),0,IF(AND(ISERROR(VLOOKUP(VLOOKUP(A264,ishod_substance!A:G,7,0),$B$6:B263,1,0))=TRUE,VLOOKUP(norm!A264,'tbl2'!A:B,2,0)=1),VLOOKUP(A264,ishod_substance!A:G,7,0),0)),0)</f>
        <v>0</v>
      </c>
      <c r="C264" s="76">
        <f t="shared" ref="C264:C327" si="4">B264</f>
        <v>0</v>
      </c>
      <c r="D264" s="145" t="e">
        <f>VLOOKUP(C264,quide!$A$1:J1256,2,0)</f>
        <v>#N/A</v>
      </c>
      <c r="E264" s="145" t="e">
        <f>VLOOKUP(C264,quide!$A$1:J1256,7,0)</f>
        <v>#N/A</v>
      </c>
      <c r="F264" s="145" t="e">
        <f>VLOOKUP(C264,quide!$A$1:M1256,21,0)</f>
        <v>#N/A</v>
      </c>
      <c r="G264" s="145" t="e">
        <f>VLOOKUP(C264,quide!$A$1:M1256,22,0)</f>
        <v>#N/A</v>
      </c>
      <c r="H264" s="145">
        <f>SUMIF(ishod_substance!G:G,norm!B264,ishod_substance!I:I)</f>
        <v>0</v>
      </c>
    </row>
    <row r="265" spans="1:8" x14ac:dyDescent="0.25">
      <c r="A265">
        <v>258</v>
      </c>
      <c r="B265">
        <f>IFERROR(IF(ISBLANK(A265),0,IF(AND(ISERROR(VLOOKUP(VLOOKUP(A265,ishod_substance!A:G,7,0),$B$6:B264,1,0))=TRUE,VLOOKUP(norm!A265,'tbl2'!A:B,2,0)=1),VLOOKUP(A265,ishod_substance!A:G,7,0),0)),0)</f>
        <v>0</v>
      </c>
      <c r="C265" s="76">
        <f t="shared" si="4"/>
        <v>0</v>
      </c>
      <c r="D265" s="145" t="e">
        <f>VLOOKUP(C265,quide!$A$1:J1257,2,0)</f>
        <v>#N/A</v>
      </c>
      <c r="E265" s="145" t="e">
        <f>VLOOKUP(C265,quide!$A$1:J1257,7,0)</f>
        <v>#N/A</v>
      </c>
      <c r="F265" s="145" t="e">
        <f>VLOOKUP(C265,quide!$A$1:M1257,21,0)</f>
        <v>#N/A</v>
      </c>
      <c r="G265" s="145" t="e">
        <f>VLOOKUP(C265,quide!$A$1:M1257,22,0)</f>
        <v>#N/A</v>
      </c>
      <c r="H265" s="145">
        <f>SUMIF(ishod_substance!G:G,norm!B265,ishod_substance!I:I)</f>
        <v>0</v>
      </c>
    </row>
    <row r="266" spans="1:8" x14ac:dyDescent="0.25">
      <c r="A266">
        <v>259</v>
      </c>
      <c r="B266">
        <f>IFERROR(IF(ISBLANK(A266),0,IF(AND(ISERROR(VLOOKUP(VLOOKUP(A266,ishod_substance!A:G,7,0),$B$6:B265,1,0))=TRUE,VLOOKUP(norm!A266,'tbl2'!A:B,2,0)=1),VLOOKUP(A266,ishod_substance!A:G,7,0),0)),0)</f>
        <v>0</v>
      </c>
      <c r="C266" s="76">
        <f t="shared" si="4"/>
        <v>0</v>
      </c>
      <c r="D266" s="145" t="e">
        <f>VLOOKUP(C266,quide!$A$1:J1258,2,0)</f>
        <v>#N/A</v>
      </c>
      <c r="E266" s="145" t="e">
        <f>VLOOKUP(C266,quide!$A$1:J1258,7,0)</f>
        <v>#N/A</v>
      </c>
      <c r="F266" s="145" t="e">
        <f>VLOOKUP(C266,quide!$A$1:M1258,21,0)</f>
        <v>#N/A</v>
      </c>
      <c r="G266" s="145" t="e">
        <f>VLOOKUP(C266,quide!$A$1:M1258,22,0)</f>
        <v>#N/A</v>
      </c>
      <c r="H266" s="145">
        <f>SUMIF(ishod_substance!G:G,norm!B266,ishod_substance!I:I)</f>
        <v>0</v>
      </c>
    </row>
    <row r="267" spans="1:8" x14ac:dyDescent="0.25">
      <c r="A267">
        <v>260</v>
      </c>
      <c r="B267">
        <f>IFERROR(IF(ISBLANK(A267),0,IF(AND(ISERROR(VLOOKUP(VLOOKUP(A267,ishod_substance!A:G,7,0),$B$6:B266,1,0))=TRUE,VLOOKUP(norm!A267,'tbl2'!A:B,2,0)=1),VLOOKUP(A267,ishod_substance!A:G,7,0),0)),0)</f>
        <v>0</v>
      </c>
      <c r="C267" s="76">
        <f t="shared" si="4"/>
        <v>0</v>
      </c>
      <c r="D267" s="145" t="e">
        <f>VLOOKUP(C267,quide!$A$1:J1259,2,0)</f>
        <v>#N/A</v>
      </c>
      <c r="E267" s="145" t="e">
        <f>VLOOKUP(C267,quide!$A$1:J1259,7,0)</f>
        <v>#N/A</v>
      </c>
      <c r="F267" s="145" t="e">
        <f>VLOOKUP(C267,quide!$A$1:M1259,21,0)</f>
        <v>#N/A</v>
      </c>
      <c r="G267" s="145" t="e">
        <f>VLOOKUP(C267,quide!$A$1:M1259,22,0)</f>
        <v>#N/A</v>
      </c>
      <c r="H267" s="145">
        <f>SUMIF(ishod_substance!G:G,norm!B267,ishod_substance!I:I)</f>
        <v>0</v>
      </c>
    </row>
    <row r="268" spans="1:8" x14ac:dyDescent="0.25">
      <c r="A268">
        <v>261</v>
      </c>
      <c r="B268">
        <f>IFERROR(IF(ISBLANK(A268),0,IF(AND(ISERROR(VLOOKUP(VLOOKUP(A268,ishod_substance!A:G,7,0),$B$6:B267,1,0))=TRUE,VLOOKUP(norm!A268,'tbl2'!A:B,2,0)=1),VLOOKUP(A268,ishod_substance!A:G,7,0),0)),0)</f>
        <v>0</v>
      </c>
      <c r="C268" s="76">
        <f t="shared" si="4"/>
        <v>0</v>
      </c>
      <c r="D268" s="145" t="e">
        <f>VLOOKUP(C268,quide!$A$1:J1260,2,0)</f>
        <v>#N/A</v>
      </c>
      <c r="E268" s="145" t="e">
        <f>VLOOKUP(C268,quide!$A$1:J1260,7,0)</f>
        <v>#N/A</v>
      </c>
      <c r="F268" s="145" t="e">
        <f>VLOOKUP(C268,quide!$A$1:M1260,21,0)</f>
        <v>#N/A</v>
      </c>
      <c r="G268" s="145" t="e">
        <f>VLOOKUP(C268,quide!$A$1:M1260,22,0)</f>
        <v>#N/A</v>
      </c>
      <c r="H268" s="145">
        <f>SUMIF(ishod_substance!G:G,norm!B268,ishod_substance!I:I)</f>
        <v>0</v>
      </c>
    </row>
    <row r="269" spans="1:8" x14ac:dyDescent="0.25">
      <c r="A269">
        <v>262</v>
      </c>
      <c r="B269">
        <f>IFERROR(IF(ISBLANK(A269),0,IF(AND(ISERROR(VLOOKUP(VLOOKUP(A269,ishod_substance!A:G,7,0),$B$6:B268,1,0))=TRUE,VLOOKUP(norm!A269,'tbl2'!A:B,2,0)=1),VLOOKUP(A269,ishod_substance!A:G,7,0),0)),0)</f>
        <v>0</v>
      </c>
      <c r="C269" s="76">
        <f t="shared" si="4"/>
        <v>0</v>
      </c>
      <c r="D269" s="145" t="e">
        <f>VLOOKUP(C269,quide!$A$1:J1261,2,0)</f>
        <v>#N/A</v>
      </c>
      <c r="E269" s="145" t="e">
        <f>VLOOKUP(C269,quide!$A$1:J1261,7,0)</f>
        <v>#N/A</v>
      </c>
      <c r="F269" s="145" t="e">
        <f>VLOOKUP(C269,quide!$A$1:M1261,21,0)</f>
        <v>#N/A</v>
      </c>
      <c r="G269" s="145" t="e">
        <f>VLOOKUP(C269,quide!$A$1:M1261,22,0)</f>
        <v>#N/A</v>
      </c>
      <c r="H269" s="145">
        <f>SUMIF(ishod_substance!G:G,norm!B269,ishod_substance!I:I)</f>
        <v>0</v>
      </c>
    </row>
    <row r="270" spans="1:8" x14ac:dyDescent="0.25">
      <c r="A270">
        <v>263</v>
      </c>
      <c r="B270">
        <f>IFERROR(IF(ISBLANK(A270),0,IF(AND(ISERROR(VLOOKUP(VLOOKUP(A270,ishod_substance!A:G,7,0),$B$6:B269,1,0))=TRUE,VLOOKUP(norm!A270,'tbl2'!A:B,2,0)=1),VLOOKUP(A270,ishod_substance!A:G,7,0),0)),0)</f>
        <v>0</v>
      </c>
      <c r="C270" s="76">
        <f t="shared" si="4"/>
        <v>0</v>
      </c>
      <c r="D270" s="145" t="e">
        <f>VLOOKUP(C270,quide!$A$1:J1262,2,0)</f>
        <v>#N/A</v>
      </c>
      <c r="E270" s="145" t="e">
        <f>VLOOKUP(C270,quide!$A$1:J1262,7,0)</f>
        <v>#N/A</v>
      </c>
      <c r="F270" s="145" t="e">
        <f>VLOOKUP(C270,quide!$A$1:M1262,21,0)</f>
        <v>#N/A</v>
      </c>
      <c r="G270" s="145" t="e">
        <f>VLOOKUP(C270,quide!$A$1:M1262,22,0)</f>
        <v>#N/A</v>
      </c>
      <c r="H270" s="145">
        <f>SUMIF(ishod_substance!G:G,norm!B270,ishod_substance!I:I)</f>
        <v>0</v>
      </c>
    </row>
    <row r="271" spans="1:8" x14ac:dyDescent="0.25">
      <c r="A271">
        <v>264</v>
      </c>
      <c r="B271">
        <f>IFERROR(IF(ISBLANK(A271),0,IF(AND(ISERROR(VLOOKUP(VLOOKUP(A271,ishod_substance!A:G,7,0),$B$6:B270,1,0))=TRUE,VLOOKUP(norm!A271,'tbl2'!A:B,2,0)=1),VLOOKUP(A271,ishod_substance!A:G,7,0),0)),0)</f>
        <v>0</v>
      </c>
      <c r="C271" s="76">
        <f t="shared" si="4"/>
        <v>0</v>
      </c>
      <c r="D271" s="145" t="e">
        <f>VLOOKUP(C271,quide!$A$1:J1263,2,0)</f>
        <v>#N/A</v>
      </c>
      <c r="E271" s="145" t="e">
        <f>VLOOKUP(C271,quide!$A$1:J1263,7,0)</f>
        <v>#N/A</v>
      </c>
      <c r="F271" s="145" t="e">
        <f>VLOOKUP(C271,quide!$A$1:M1263,21,0)</f>
        <v>#N/A</v>
      </c>
      <c r="G271" s="145" t="e">
        <f>VLOOKUP(C271,quide!$A$1:M1263,22,0)</f>
        <v>#N/A</v>
      </c>
      <c r="H271" s="145">
        <f>SUMIF(ishod_substance!G:G,norm!B271,ishod_substance!I:I)</f>
        <v>0</v>
      </c>
    </row>
    <row r="272" spans="1:8" x14ac:dyDescent="0.25">
      <c r="A272">
        <v>265</v>
      </c>
      <c r="B272">
        <f>IFERROR(IF(ISBLANK(A272),0,IF(AND(ISERROR(VLOOKUP(VLOOKUP(A272,ishod_substance!A:G,7,0),$B$6:B271,1,0))=TRUE,VLOOKUP(norm!A272,'tbl2'!A:B,2,0)=1),VLOOKUP(A272,ishod_substance!A:G,7,0),0)),0)</f>
        <v>0</v>
      </c>
      <c r="C272" s="76">
        <f t="shared" si="4"/>
        <v>0</v>
      </c>
      <c r="D272" s="145" t="e">
        <f>VLOOKUP(C272,quide!$A$1:J1264,2,0)</f>
        <v>#N/A</v>
      </c>
      <c r="E272" s="145" t="e">
        <f>VLOOKUP(C272,quide!$A$1:J1264,7,0)</f>
        <v>#N/A</v>
      </c>
      <c r="F272" s="145" t="e">
        <f>VLOOKUP(C272,quide!$A$1:M1264,21,0)</f>
        <v>#N/A</v>
      </c>
      <c r="G272" s="145" t="e">
        <f>VLOOKUP(C272,quide!$A$1:M1264,22,0)</f>
        <v>#N/A</v>
      </c>
      <c r="H272" s="145">
        <f>SUMIF(ishod_substance!G:G,norm!B272,ishod_substance!I:I)</f>
        <v>0</v>
      </c>
    </row>
    <row r="273" spans="1:8" x14ac:dyDescent="0.25">
      <c r="A273">
        <v>266</v>
      </c>
      <c r="B273">
        <f>IFERROR(IF(ISBLANK(A273),0,IF(AND(ISERROR(VLOOKUP(VLOOKUP(A273,ishod_substance!A:G,7,0),$B$6:B272,1,0))=TRUE,VLOOKUP(norm!A273,'tbl2'!A:B,2,0)=1),VLOOKUP(A273,ishod_substance!A:G,7,0),0)),0)</f>
        <v>0</v>
      </c>
      <c r="C273" s="76">
        <f t="shared" si="4"/>
        <v>0</v>
      </c>
      <c r="D273" s="145" t="e">
        <f>VLOOKUP(C273,quide!$A$1:J1265,2,0)</f>
        <v>#N/A</v>
      </c>
      <c r="E273" s="145" t="e">
        <f>VLOOKUP(C273,quide!$A$1:J1265,7,0)</f>
        <v>#N/A</v>
      </c>
      <c r="F273" s="145" t="e">
        <f>VLOOKUP(C273,quide!$A$1:M1265,21,0)</f>
        <v>#N/A</v>
      </c>
      <c r="G273" s="145" t="e">
        <f>VLOOKUP(C273,quide!$A$1:M1265,22,0)</f>
        <v>#N/A</v>
      </c>
      <c r="H273" s="145">
        <f>SUMIF(ishod_substance!G:G,norm!B273,ishod_substance!I:I)</f>
        <v>0</v>
      </c>
    </row>
    <row r="274" spans="1:8" x14ac:dyDescent="0.25">
      <c r="A274">
        <v>267</v>
      </c>
      <c r="B274">
        <f>IFERROR(IF(ISBLANK(A274),0,IF(AND(ISERROR(VLOOKUP(VLOOKUP(A274,ishod_substance!A:G,7,0),$B$6:B273,1,0))=TRUE,VLOOKUP(norm!A274,'tbl2'!A:B,2,0)=1),VLOOKUP(A274,ishod_substance!A:G,7,0),0)),0)</f>
        <v>0</v>
      </c>
      <c r="C274" s="76">
        <f t="shared" si="4"/>
        <v>0</v>
      </c>
      <c r="D274" s="145" t="e">
        <f>VLOOKUP(C274,quide!$A$1:J1266,2,0)</f>
        <v>#N/A</v>
      </c>
      <c r="E274" s="145" t="e">
        <f>VLOOKUP(C274,quide!$A$1:J1266,7,0)</f>
        <v>#N/A</v>
      </c>
      <c r="F274" s="145" t="e">
        <f>VLOOKUP(C274,quide!$A$1:M1266,21,0)</f>
        <v>#N/A</v>
      </c>
      <c r="G274" s="145" t="e">
        <f>VLOOKUP(C274,quide!$A$1:M1266,22,0)</f>
        <v>#N/A</v>
      </c>
      <c r="H274" s="145">
        <f>SUMIF(ishod_substance!G:G,norm!B274,ishod_substance!I:I)</f>
        <v>0</v>
      </c>
    </row>
    <row r="275" spans="1:8" x14ac:dyDescent="0.25">
      <c r="A275">
        <v>268</v>
      </c>
      <c r="B275">
        <f>IFERROR(IF(ISBLANK(A275),0,IF(AND(ISERROR(VLOOKUP(VLOOKUP(A275,ishod_substance!A:G,7,0),$B$6:B274,1,0))=TRUE,VLOOKUP(norm!A275,'tbl2'!A:B,2,0)=1),VLOOKUP(A275,ishod_substance!A:G,7,0),0)),0)</f>
        <v>0</v>
      </c>
      <c r="C275" s="76">
        <f t="shared" si="4"/>
        <v>0</v>
      </c>
      <c r="D275" s="145" t="e">
        <f>VLOOKUP(C275,quide!$A$1:J1267,2,0)</f>
        <v>#N/A</v>
      </c>
      <c r="E275" s="145" t="e">
        <f>VLOOKUP(C275,quide!$A$1:J1267,7,0)</f>
        <v>#N/A</v>
      </c>
      <c r="F275" s="145" t="e">
        <f>VLOOKUP(C275,quide!$A$1:M1267,21,0)</f>
        <v>#N/A</v>
      </c>
      <c r="G275" s="145" t="e">
        <f>VLOOKUP(C275,quide!$A$1:M1267,22,0)</f>
        <v>#N/A</v>
      </c>
      <c r="H275" s="145">
        <f>SUMIF(ishod_substance!G:G,norm!B275,ishod_substance!I:I)</f>
        <v>0</v>
      </c>
    </row>
    <row r="276" spans="1:8" x14ac:dyDescent="0.25">
      <c r="A276">
        <v>269</v>
      </c>
      <c r="B276">
        <f>IFERROR(IF(ISBLANK(A276),0,IF(AND(ISERROR(VLOOKUP(VLOOKUP(A276,ishod_substance!A:G,7,0),$B$6:B275,1,0))=TRUE,VLOOKUP(norm!A276,'tbl2'!A:B,2,0)=1),VLOOKUP(A276,ishod_substance!A:G,7,0),0)),0)</f>
        <v>0</v>
      </c>
      <c r="C276" s="76">
        <f t="shared" si="4"/>
        <v>0</v>
      </c>
      <c r="D276" s="145" t="e">
        <f>VLOOKUP(C276,quide!$A$1:J1268,2,0)</f>
        <v>#N/A</v>
      </c>
      <c r="E276" s="145" t="e">
        <f>VLOOKUP(C276,quide!$A$1:J1268,7,0)</f>
        <v>#N/A</v>
      </c>
      <c r="F276" s="145" t="e">
        <f>VLOOKUP(C276,quide!$A$1:M1268,21,0)</f>
        <v>#N/A</v>
      </c>
      <c r="G276" s="145" t="e">
        <f>VLOOKUP(C276,quide!$A$1:M1268,22,0)</f>
        <v>#N/A</v>
      </c>
      <c r="H276" s="145">
        <f>SUMIF(ishod_substance!G:G,norm!B276,ishod_substance!I:I)</f>
        <v>0</v>
      </c>
    </row>
    <row r="277" spans="1:8" x14ac:dyDescent="0.25">
      <c r="A277">
        <v>270</v>
      </c>
      <c r="B277">
        <f>IFERROR(IF(ISBLANK(A277),0,IF(AND(ISERROR(VLOOKUP(VLOOKUP(A277,ishod_substance!A:G,7,0),$B$6:B276,1,0))=TRUE,VLOOKUP(norm!A277,'tbl2'!A:B,2,0)=1),VLOOKUP(A277,ishod_substance!A:G,7,0),0)),0)</f>
        <v>0</v>
      </c>
      <c r="C277" s="76">
        <f t="shared" si="4"/>
        <v>0</v>
      </c>
      <c r="D277" s="145" t="e">
        <f>VLOOKUP(C277,quide!$A$1:J1269,2,0)</f>
        <v>#N/A</v>
      </c>
      <c r="E277" s="145" t="e">
        <f>VLOOKUP(C277,quide!$A$1:J1269,7,0)</f>
        <v>#N/A</v>
      </c>
      <c r="F277" s="145" t="e">
        <f>VLOOKUP(C277,quide!$A$1:M1269,21,0)</f>
        <v>#N/A</v>
      </c>
      <c r="G277" s="145" t="e">
        <f>VLOOKUP(C277,quide!$A$1:M1269,22,0)</f>
        <v>#N/A</v>
      </c>
      <c r="H277" s="145">
        <f>SUMIF(ishod_substance!G:G,norm!B277,ishod_substance!I:I)</f>
        <v>0</v>
      </c>
    </row>
    <row r="278" spans="1:8" x14ac:dyDescent="0.25">
      <c r="A278">
        <v>271</v>
      </c>
      <c r="B278">
        <f>IFERROR(IF(ISBLANK(A278),0,IF(AND(ISERROR(VLOOKUP(VLOOKUP(A278,ishod_substance!A:G,7,0),$B$6:B277,1,0))=TRUE,VLOOKUP(norm!A278,'tbl2'!A:B,2,0)=1),VLOOKUP(A278,ishod_substance!A:G,7,0),0)),0)</f>
        <v>0</v>
      </c>
      <c r="C278" s="76">
        <f t="shared" si="4"/>
        <v>0</v>
      </c>
      <c r="D278" s="145" t="e">
        <f>VLOOKUP(C278,quide!$A$1:J1270,2,0)</f>
        <v>#N/A</v>
      </c>
      <c r="E278" s="145" t="e">
        <f>VLOOKUP(C278,quide!$A$1:J1270,7,0)</f>
        <v>#N/A</v>
      </c>
      <c r="F278" s="145" t="e">
        <f>VLOOKUP(C278,quide!$A$1:M1270,21,0)</f>
        <v>#N/A</v>
      </c>
      <c r="G278" s="145" t="e">
        <f>VLOOKUP(C278,quide!$A$1:M1270,22,0)</f>
        <v>#N/A</v>
      </c>
      <c r="H278" s="145">
        <f>SUMIF(ishod_substance!G:G,norm!B278,ishod_substance!I:I)</f>
        <v>0</v>
      </c>
    </row>
    <row r="279" spans="1:8" x14ac:dyDescent="0.25">
      <c r="A279">
        <v>272</v>
      </c>
      <c r="B279">
        <f>IFERROR(IF(ISBLANK(A279),0,IF(AND(ISERROR(VLOOKUP(VLOOKUP(A279,ishod_substance!A:G,7,0),$B$6:B278,1,0))=TRUE,VLOOKUP(norm!A279,'tbl2'!A:B,2,0)=1),VLOOKUP(A279,ishod_substance!A:G,7,0),0)),0)</f>
        <v>0</v>
      </c>
      <c r="C279" s="76">
        <f t="shared" si="4"/>
        <v>0</v>
      </c>
      <c r="D279" s="145" t="e">
        <f>VLOOKUP(C279,quide!$A$1:J1271,2,0)</f>
        <v>#N/A</v>
      </c>
      <c r="E279" s="145" t="e">
        <f>VLOOKUP(C279,quide!$A$1:J1271,7,0)</f>
        <v>#N/A</v>
      </c>
      <c r="F279" s="145" t="e">
        <f>VLOOKUP(C279,quide!$A$1:M1271,21,0)</f>
        <v>#N/A</v>
      </c>
      <c r="G279" s="145" t="e">
        <f>VLOOKUP(C279,quide!$A$1:M1271,22,0)</f>
        <v>#N/A</v>
      </c>
      <c r="H279" s="145">
        <f>SUMIF(ishod_substance!G:G,norm!B279,ishod_substance!I:I)</f>
        <v>0</v>
      </c>
    </row>
    <row r="280" spans="1:8" x14ac:dyDescent="0.25">
      <c r="A280">
        <v>273</v>
      </c>
      <c r="B280">
        <f>IFERROR(IF(ISBLANK(A280),0,IF(AND(ISERROR(VLOOKUP(VLOOKUP(A280,ishod_substance!A:G,7,0),$B$6:B279,1,0))=TRUE,VLOOKUP(norm!A280,'tbl2'!A:B,2,0)=1),VLOOKUP(A280,ishod_substance!A:G,7,0),0)),0)</f>
        <v>0</v>
      </c>
      <c r="C280" s="76">
        <f t="shared" si="4"/>
        <v>0</v>
      </c>
      <c r="D280" s="145" t="e">
        <f>VLOOKUP(C280,quide!$A$1:J1272,2,0)</f>
        <v>#N/A</v>
      </c>
      <c r="E280" s="145" t="e">
        <f>VLOOKUP(C280,quide!$A$1:J1272,7,0)</f>
        <v>#N/A</v>
      </c>
      <c r="F280" s="145" t="e">
        <f>VLOOKUP(C280,quide!$A$1:M1272,21,0)</f>
        <v>#N/A</v>
      </c>
      <c r="G280" s="145" t="e">
        <f>VLOOKUP(C280,quide!$A$1:M1272,22,0)</f>
        <v>#N/A</v>
      </c>
      <c r="H280" s="145">
        <f>SUMIF(ishod_substance!G:G,norm!B280,ishod_substance!I:I)</f>
        <v>0</v>
      </c>
    </row>
    <row r="281" spans="1:8" x14ac:dyDescent="0.25">
      <c r="A281">
        <v>274</v>
      </c>
      <c r="B281">
        <f>IFERROR(IF(ISBLANK(A281),0,IF(AND(ISERROR(VLOOKUP(VLOOKUP(A281,ishod_substance!A:G,7,0),$B$6:B280,1,0))=TRUE,VLOOKUP(norm!A194,'tbl2'!A:B,2,0)=1),VLOOKUP(A281,ishod_substance!A:G,7,0),0)),0)</f>
        <v>0</v>
      </c>
      <c r="C281" s="236">
        <f t="shared" si="4"/>
        <v>0</v>
      </c>
      <c r="D281" s="237" t="e">
        <f>VLOOKUP(C281,quide!$A$1:J1186,2,0)</f>
        <v>#N/A</v>
      </c>
      <c r="E281" s="240" t="e">
        <f>VLOOKUP(C281,quide!$A$1:J1186,7,0)</f>
        <v>#N/A</v>
      </c>
      <c r="F281" s="240" t="e">
        <f>VLOOKUP(C281,quide!$A$1:M1186,21,0)</f>
        <v>#N/A</v>
      </c>
      <c r="G281" s="238" t="e">
        <f>VLOOKUP(C281,quide!$A$1:M1186,22,0)</f>
        <v>#N/A</v>
      </c>
      <c r="H281" s="234">
        <f>SUMIF(ishod_substance!G:G,norm!B281,ishod_substance!I:I)</f>
        <v>0</v>
      </c>
    </row>
    <row r="282" spans="1:8" x14ac:dyDescent="0.25">
      <c r="A282">
        <v>275</v>
      </c>
      <c r="B282">
        <f>IFERROR(IF(ISBLANK(A282),0,IF(AND(ISERROR(VLOOKUP(VLOOKUP(A282,ishod_substance!A:G,7,0),$B$6:B281,1,0))=TRUE,VLOOKUP(norm!A282,'tbl2'!A:B,2,0)=1),VLOOKUP(A282,ishod_substance!A:G,7,0),0)),0)</f>
        <v>0</v>
      </c>
      <c r="C282" s="76">
        <f t="shared" si="4"/>
        <v>0</v>
      </c>
      <c r="D282" s="145" t="e">
        <f>VLOOKUP(C282,quide!$A$1:J1274,2,0)</f>
        <v>#N/A</v>
      </c>
      <c r="E282" s="145" t="e">
        <f>VLOOKUP(C282,quide!$A$1:J1274,7,0)</f>
        <v>#N/A</v>
      </c>
      <c r="F282" s="145" t="e">
        <f>VLOOKUP(C282,quide!$A$1:M1274,21,0)</f>
        <v>#N/A</v>
      </c>
      <c r="G282" s="145" t="e">
        <f>VLOOKUP(C282,quide!$A$1:M1274,22,0)</f>
        <v>#N/A</v>
      </c>
      <c r="H282" s="145">
        <f>SUMIF(ishod_substance!G:G,norm!B282,ishod_substance!I:I)</f>
        <v>0</v>
      </c>
    </row>
    <row r="283" spans="1:8" x14ac:dyDescent="0.25">
      <c r="A283">
        <v>276</v>
      </c>
      <c r="B283">
        <f>IFERROR(IF(ISBLANK(A283),0,IF(AND(ISERROR(VLOOKUP(VLOOKUP(A283,ishod_substance!A:G,7,0),$B$6:B282,1,0))=TRUE,VLOOKUP(norm!A283,'tbl2'!A:B,2,0)=1),VLOOKUP(A283,ishod_substance!A:G,7,0),0)),0)</f>
        <v>0</v>
      </c>
      <c r="C283" s="76">
        <f t="shared" si="4"/>
        <v>0</v>
      </c>
      <c r="D283" s="145" t="e">
        <f>VLOOKUP(C283,quide!$A$1:J1275,2,0)</f>
        <v>#N/A</v>
      </c>
      <c r="E283" s="145" t="e">
        <f>VLOOKUP(C283,quide!$A$1:J1275,7,0)</f>
        <v>#N/A</v>
      </c>
      <c r="F283" s="145" t="e">
        <f>VLOOKUP(C283,quide!$A$1:M1275,21,0)</f>
        <v>#N/A</v>
      </c>
      <c r="G283" s="145" t="e">
        <f>VLOOKUP(C283,quide!$A$1:M1275,22,0)</f>
        <v>#N/A</v>
      </c>
      <c r="H283" s="145">
        <f>SUMIF(ishod_substance!G:G,norm!B283,ishod_substance!I:I)</f>
        <v>0</v>
      </c>
    </row>
    <row r="284" spans="1:8" x14ac:dyDescent="0.25">
      <c r="A284">
        <v>277</v>
      </c>
      <c r="B284">
        <f>IFERROR(IF(ISBLANK(A284),0,IF(AND(ISERROR(VLOOKUP(VLOOKUP(A284,ishod_substance!A:G,7,0),$B$6:B283,1,0))=TRUE,VLOOKUP(norm!A284,'tbl2'!A:B,2,0)=1),VLOOKUP(A284,ishod_substance!A:G,7,0),0)),0)</f>
        <v>0</v>
      </c>
      <c r="C284" s="76">
        <f t="shared" si="4"/>
        <v>0</v>
      </c>
      <c r="D284" s="145" t="e">
        <f>VLOOKUP(C284,quide!$A$1:J1276,2,0)</f>
        <v>#N/A</v>
      </c>
      <c r="E284" s="145" t="e">
        <f>VLOOKUP(C284,quide!$A$1:J1276,7,0)</f>
        <v>#N/A</v>
      </c>
      <c r="F284" s="145" t="e">
        <f>VLOOKUP(C284,quide!$A$1:M1276,21,0)</f>
        <v>#N/A</v>
      </c>
      <c r="G284" s="145" t="e">
        <f>VLOOKUP(C284,quide!$A$1:M1276,22,0)</f>
        <v>#N/A</v>
      </c>
      <c r="H284" s="145">
        <f>SUMIF(ishod_substance!G:G,norm!B284,ishod_substance!I:I)</f>
        <v>0</v>
      </c>
    </row>
    <row r="285" spans="1:8" x14ac:dyDescent="0.25">
      <c r="A285">
        <v>278</v>
      </c>
      <c r="B285">
        <f>IFERROR(IF(ISBLANK(A285),0,IF(AND(ISERROR(VLOOKUP(VLOOKUP(A285,ishod_substance!A:G,7,0),$B$6:B284,1,0))=TRUE,VLOOKUP(norm!A285,'tbl2'!A:B,2,0)=1),VLOOKUP(A285,ishod_substance!A:G,7,0),0)),0)</f>
        <v>0</v>
      </c>
      <c r="C285" s="76">
        <f t="shared" si="4"/>
        <v>0</v>
      </c>
      <c r="D285" s="145" t="e">
        <f>VLOOKUP(C285,quide!$A$1:J1277,2,0)</f>
        <v>#N/A</v>
      </c>
      <c r="E285" s="145" t="e">
        <f>VLOOKUP(C285,quide!$A$1:J1277,7,0)</f>
        <v>#N/A</v>
      </c>
      <c r="F285" s="145" t="e">
        <f>VLOOKUP(C285,quide!$A$1:M1277,21,0)</f>
        <v>#N/A</v>
      </c>
      <c r="G285" s="145" t="e">
        <f>VLOOKUP(C285,quide!$A$1:M1277,22,0)</f>
        <v>#N/A</v>
      </c>
      <c r="H285" s="145">
        <f>SUMIF(ishod_substance!G:G,norm!B285,ishod_substance!I:I)</f>
        <v>0</v>
      </c>
    </row>
    <row r="286" spans="1:8" x14ac:dyDescent="0.25">
      <c r="A286">
        <v>279</v>
      </c>
      <c r="B286">
        <f>IFERROR(IF(ISBLANK(A286),0,IF(AND(ISERROR(VLOOKUP(VLOOKUP(A286,ishod_substance!A:G,7,0),$B$6:B285,1,0))=TRUE,VLOOKUP(norm!A286,'tbl2'!A:B,2,0)=1),VLOOKUP(A286,ishod_substance!A:G,7,0),0)),0)</f>
        <v>0</v>
      </c>
      <c r="C286" s="76">
        <f t="shared" si="4"/>
        <v>0</v>
      </c>
      <c r="D286" s="145" t="e">
        <f>VLOOKUP(C286,quide!$A$1:J1278,2,0)</f>
        <v>#N/A</v>
      </c>
      <c r="E286" s="145" t="e">
        <f>VLOOKUP(C286,quide!$A$1:J1278,7,0)</f>
        <v>#N/A</v>
      </c>
      <c r="F286" s="145" t="e">
        <f>VLOOKUP(C286,quide!$A$1:M1278,21,0)</f>
        <v>#N/A</v>
      </c>
      <c r="G286" s="145" t="e">
        <f>VLOOKUP(C286,quide!$A$1:M1278,22,0)</f>
        <v>#N/A</v>
      </c>
      <c r="H286" s="145">
        <f>SUMIF(ishod_substance!G:G,norm!B286,ishod_substance!I:I)</f>
        <v>0</v>
      </c>
    </row>
    <row r="287" spans="1:8" x14ac:dyDescent="0.25">
      <c r="A287">
        <v>280</v>
      </c>
      <c r="B287">
        <f>IFERROR(IF(ISBLANK(A287),0,IF(AND(ISERROR(VLOOKUP(VLOOKUP(A287,ishod_substance!A:G,7,0),$B$6:B286,1,0))=TRUE,VLOOKUP(norm!A287,'tbl2'!A:B,2,0)=1),VLOOKUP(A287,ishod_substance!A:G,7,0),0)),0)</f>
        <v>0</v>
      </c>
      <c r="C287" s="76">
        <f t="shared" si="4"/>
        <v>0</v>
      </c>
      <c r="D287" s="145" t="e">
        <f>VLOOKUP(C287,quide!$A$1:J1279,2,0)</f>
        <v>#N/A</v>
      </c>
      <c r="E287" s="145" t="e">
        <f>VLOOKUP(C287,quide!$A$1:J1279,7,0)</f>
        <v>#N/A</v>
      </c>
      <c r="F287" s="145" t="e">
        <f>VLOOKUP(C287,quide!$A$1:M1279,21,0)</f>
        <v>#N/A</v>
      </c>
      <c r="G287" s="145" t="e">
        <f>VLOOKUP(C287,quide!$A$1:M1279,22,0)</f>
        <v>#N/A</v>
      </c>
      <c r="H287" s="145">
        <f>SUMIF(ishod_substance!G:G,norm!B287,ishod_substance!I:I)</f>
        <v>0</v>
      </c>
    </row>
    <row r="288" spans="1:8" x14ac:dyDescent="0.25">
      <c r="A288">
        <v>281</v>
      </c>
      <c r="B288">
        <f>IFERROR(IF(ISBLANK(A288),0,IF(AND(ISERROR(VLOOKUP(VLOOKUP(A288,ishod_substance!A:G,7,0),$B$6:B287,1,0))=TRUE,VLOOKUP(norm!A288,'tbl2'!A:B,2,0)=1),VLOOKUP(A288,ishod_substance!A:G,7,0),0)),0)</f>
        <v>0</v>
      </c>
      <c r="C288" s="76">
        <f t="shared" si="4"/>
        <v>0</v>
      </c>
      <c r="D288" s="145" t="e">
        <f>VLOOKUP(C288,quide!$A$1:J1280,2,0)</f>
        <v>#N/A</v>
      </c>
      <c r="E288" s="145" t="e">
        <f>VLOOKUP(C288,quide!$A$1:J1280,7,0)</f>
        <v>#N/A</v>
      </c>
      <c r="F288" s="145" t="e">
        <f>VLOOKUP(C288,quide!$A$1:M1280,21,0)</f>
        <v>#N/A</v>
      </c>
      <c r="G288" s="145" t="e">
        <f>VLOOKUP(C288,quide!$A$1:M1280,22,0)</f>
        <v>#N/A</v>
      </c>
      <c r="H288" s="145">
        <f>SUMIF(ishod_substance!G:G,norm!B288,ishod_substance!I:I)</f>
        <v>0</v>
      </c>
    </row>
    <row r="289" spans="1:8" x14ac:dyDescent="0.25">
      <c r="A289">
        <v>282</v>
      </c>
      <c r="B289">
        <f>IFERROR(IF(ISBLANK(A289),0,IF(AND(ISERROR(VLOOKUP(VLOOKUP(A289,ishod_substance!A:G,7,0),$B$6:B288,1,0))=TRUE,VLOOKUP(norm!A289,'tbl2'!A:B,2,0)=1),VLOOKUP(A289,ishod_substance!A:G,7,0),0)),0)</f>
        <v>0</v>
      </c>
      <c r="C289" s="76">
        <f t="shared" si="4"/>
        <v>0</v>
      </c>
      <c r="D289" s="145" t="e">
        <f>VLOOKUP(C289,quide!$A$1:J1281,2,0)</f>
        <v>#N/A</v>
      </c>
      <c r="E289" s="145" t="e">
        <f>VLOOKUP(C289,quide!$A$1:J1281,7,0)</f>
        <v>#N/A</v>
      </c>
      <c r="F289" s="145" t="e">
        <f>VLOOKUP(C289,quide!$A$1:M1281,21,0)</f>
        <v>#N/A</v>
      </c>
      <c r="G289" s="145" t="e">
        <f>VLOOKUP(C289,quide!$A$1:M1281,22,0)</f>
        <v>#N/A</v>
      </c>
      <c r="H289" s="145">
        <f>SUMIF(ishod_substance!G:G,norm!B289,ishod_substance!I:I)</f>
        <v>0</v>
      </c>
    </row>
    <row r="290" spans="1:8" x14ac:dyDescent="0.25">
      <c r="A290">
        <v>283</v>
      </c>
      <c r="B290">
        <f>IFERROR(IF(ISBLANK(A290),0,IF(AND(ISERROR(VLOOKUP(VLOOKUP(A290,ishod_substance!A:G,7,0),$B$6:B289,1,0))=TRUE,VLOOKUP(norm!A290,'tbl2'!A:B,2,0)=1),VLOOKUP(A290,ishod_substance!A:G,7,0),0)),0)</f>
        <v>0</v>
      </c>
      <c r="C290" s="76">
        <f t="shared" si="4"/>
        <v>0</v>
      </c>
      <c r="D290" s="145" t="e">
        <f>VLOOKUP(C290,quide!$A$1:J1282,2,0)</f>
        <v>#N/A</v>
      </c>
      <c r="E290" s="145" t="e">
        <f>VLOOKUP(C290,quide!$A$1:J1282,7,0)</f>
        <v>#N/A</v>
      </c>
      <c r="F290" s="145" t="e">
        <f>VLOOKUP(C290,quide!$A$1:M1282,21,0)</f>
        <v>#N/A</v>
      </c>
      <c r="G290" s="145" t="e">
        <f>VLOOKUP(C290,quide!$A$1:M1282,22,0)</f>
        <v>#N/A</v>
      </c>
      <c r="H290" s="145">
        <f>SUMIF(ishod_substance!G:G,norm!B290,ishod_substance!I:I)</f>
        <v>0</v>
      </c>
    </row>
    <row r="291" spans="1:8" x14ac:dyDescent="0.25">
      <c r="A291">
        <v>284</v>
      </c>
      <c r="B291">
        <f>IFERROR(IF(ISBLANK(A291),0,IF(AND(ISERROR(VLOOKUP(VLOOKUP(A291,ishod_substance!A:G,7,0),$B$6:B290,1,0))=TRUE,VLOOKUP(norm!A291,'tbl2'!A:B,2,0)=1),VLOOKUP(A291,ishod_substance!A:G,7,0),0)),0)</f>
        <v>0</v>
      </c>
      <c r="C291" s="76">
        <f t="shared" si="4"/>
        <v>0</v>
      </c>
      <c r="D291" s="145" t="e">
        <f>VLOOKUP(C291,quide!$A$1:J1283,2,0)</f>
        <v>#N/A</v>
      </c>
      <c r="E291" s="145" t="e">
        <f>VLOOKUP(C291,quide!$A$1:J1283,7,0)</f>
        <v>#N/A</v>
      </c>
      <c r="F291" s="145" t="e">
        <f>VLOOKUP(C291,quide!$A$1:M1283,21,0)</f>
        <v>#N/A</v>
      </c>
      <c r="G291" s="145" t="e">
        <f>VLOOKUP(C291,quide!$A$1:M1283,22,0)</f>
        <v>#N/A</v>
      </c>
      <c r="H291" s="145">
        <f>SUMIF(ishod_substance!G:G,norm!B291,ishod_substance!I:I)</f>
        <v>0</v>
      </c>
    </row>
    <row r="292" spans="1:8" x14ac:dyDescent="0.25">
      <c r="A292">
        <v>285</v>
      </c>
      <c r="B292">
        <f>IFERROR(IF(ISBLANK(A292),0,IF(AND(ISERROR(VLOOKUP(VLOOKUP(A292,ishod_substance!A:G,7,0),$B$6:B291,1,0))=TRUE,VLOOKUP(norm!A292,'tbl2'!A:B,2,0)=1),VLOOKUP(A292,ishod_substance!A:G,7,0),0)),0)</f>
        <v>0</v>
      </c>
      <c r="C292" s="76">
        <f t="shared" si="4"/>
        <v>0</v>
      </c>
      <c r="D292" s="145" t="e">
        <f>VLOOKUP(C292,quide!$A$1:J1284,2,0)</f>
        <v>#N/A</v>
      </c>
      <c r="E292" s="145" t="e">
        <f>VLOOKUP(C292,quide!$A$1:J1284,7,0)</f>
        <v>#N/A</v>
      </c>
      <c r="F292" s="145" t="e">
        <f>VLOOKUP(C292,quide!$A$1:M1284,21,0)</f>
        <v>#N/A</v>
      </c>
      <c r="G292" s="145" t="e">
        <f>VLOOKUP(C292,quide!$A$1:M1284,22,0)</f>
        <v>#N/A</v>
      </c>
      <c r="H292" s="145">
        <f>SUMIF(ishod_substance!G:G,norm!B292,ishod_substance!I:I)</f>
        <v>0</v>
      </c>
    </row>
    <row r="293" spans="1:8" x14ac:dyDescent="0.25">
      <c r="A293">
        <v>286</v>
      </c>
      <c r="B293">
        <f>IFERROR(IF(ISBLANK(A293),0,IF(AND(ISERROR(VLOOKUP(VLOOKUP(A293,ishod_substance!A:G,7,0),$B$6:B292,1,0))=TRUE,VLOOKUP(norm!A293,'tbl2'!A:B,2,0)=1),VLOOKUP(A293,ishod_substance!A:G,7,0),0)),0)</f>
        <v>0</v>
      </c>
      <c r="C293" s="76">
        <f t="shared" si="4"/>
        <v>0</v>
      </c>
      <c r="D293" s="145" t="e">
        <f>VLOOKUP(C293,quide!$A$1:J1285,2,0)</f>
        <v>#N/A</v>
      </c>
      <c r="E293" s="145" t="e">
        <f>VLOOKUP(C293,quide!$A$1:J1285,7,0)</f>
        <v>#N/A</v>
      </c>
      <c r="F293" s="145" t="e">
        <f>VLOOKUP(C293,quide!$A$1:M1285,21,0)</f>
        <v>#N/A</v>
      </c>
      <c r="G293" s="145" t="e">
        <f>VLOOKUP(C293,quide!$A$1:M1285,22,0)</f>
        <v>#N/A</v>
      </c>
      <c r="H293" s="145">
        <f>SUMIF(ishod_substance!G:G,norm!B293,ishod_substance!I:I)</f>
        <v>0</v>
      </c>
    </row>
    <row r="294" spans="1:8" x14ac:dyDescent="0.25">
      <c r="A294">
        <v>287</v>
      </c>
      <c r="B294">
        <f>IFERROR(IF(ISBLANK(A294),0,IF(AND(ISERROR(VLOOKUP(VLOOKUP(A294,ishod_substance!A:G,7,0),$B$6:B293,1,0))=TRUE,VLOOKUP(norm!A294,'tbl2'!A:B,2,0)=1),VLOOKUP(A294,ishod_substance!A:G,7,0),0)),0)</f>
        <v>0</v>
      </c>
      <c r="C294" s="76">
        <f t="shared" si="4"/>
        <v>0</v>
      </c>
      <c r="D294" s="145" t="e">
        <f>VLOOKUP(C294,quide!$A$1:J1286,2,0)</f>
        <v>#N/A</v>
      </c>
      <c r="E294" s="145" t="e">
        <f>VLOOKUP(C294,quide!$A$1:J1286,7,0)</f>
        <v>#N/A</v>
      </c>
      <c r="F294" s="145" t="e">
        <f>VLOOKUP(C294,quide!$A$1:M1286,21,0)</f>
        <v>#N/A</v>
      </c>
      <c r="G294" s="145" t="e">
        <f>VLOOKUP(C294,quide!$A$1:M1286,22,0)</f>
        <v>#N/A</v>
      </c>
      <c r="H294" s="145">
        <f>SUMIF(ishod_substance!G:G,norm!B294,ishod_substance!I:I)</f>
        <v>0</v>
      </c>
    </row>
    <row r="295" spans="1:8" x14ac:dyDescent="0.25">
      <c r="A295">
        <v>288</v>
      </c>
      <c r="B295">
        <f>IFERROR(IF(ISBLANK(A295),0,IF(AND(ISERROR(VLOOKUP(VLOOKUP(A295,ishod_substance!A:G,7,0),$B$6:B294,1,0))=TRUE,VLOOKUP(norm!A295,'tbl2'!A:B,2,0)=1),VLOOKUP(A295,ishod_substance!A:G,7,0),0)),0)</f>
        <v>0</v>
      </c>
      <c r="C295" s="76">
        <f t="shared" si="4"/>
        <v>0</v>
      </c>
      <c r="D295" s="145" t="e">
        <f>VLOOKUP(C295,quide!$A$1:J1287,2,0)</f>
        <v>#N/A</v>
      </c>
      <c r="E295" s="145" t="e">
        <f>VLOOKUP(C295,quide!$A$1:J1287,7,0)</f>
        <v>#N/A</v>
      </c>
      <c r="F295" s="145" t="e">
        <f>VLOOKUP(C295,quide!$A$1:M1287,21,0)</f>
        <v>#N/A</v>
      </c>
      <c r="G295" s="145" t="e">
        <f>VLOOKUP(C295,quide!$A$1:M1287,22,0)</f>
        <v>#N/A</v>
      </c>
      <c r="H295" s="145">
        <f>SUMIF(ishod_substance!G:G,norm!B295,ishod_substance!I:I)</f>
        <v>0</v>
      </c>
    </row>
    <row r="296" spans="1:8" x14ac:dyDescent="0.25">
      <c r="A296">
        <v>289</v>
      </c>
      <c r="B296">
        <f>IFERROR(IF(ISBLANK(A296),0,IF(AND(ISERROR(VLOOKUP(VLOOKUP(A296,ishod_substance!A:G,7,0),$B$6:B295,1,0))=TRUE,VLOOKUP(norm!A296,'tbl2'!A:B,2,0)=1),VLOOKUP(A296,ishod_substance!A:G,7,0),0)),0)</f>
        <v>0</v>
      </c>
      <c r="C296" s="76">
        <f t="shared" si="4"/>
        <v>0</v>
      </c>
      <c r="D296" s="145" t="e">
        <f>VLOOKUP(C296,quide!$A$1:J1288,2,0)</f>
        <v>#N/A</v>
      </c>
      <c r="E296" s="145" t="e">
        <f>VLOOKUP(C296,quide!$A$1:J1288,7,0)</f>
        <v>#N/A</v>
      </c>
      <c r="F296" s="145" t="e">
        <f>VLOOKUP(C296,quide!$A$1:M1288,21,0)</f>
        <v>#N/A</v>
      </c>
      <c r="G296" s="145" t="e">
        <f>VLOOKUP(C296,quide!$A$1:M1288,22,0)</f>
        <v>#N/A</v>
      </c>
      <c r="H296" s="145">
        <f>SUMIF(ishod_substance!G:G,norm!B296,ishod_substance!I:I)</f>
        <v>0</v>
      </c>
    </row>
    <row r="297" spans="1:8" x14ac:dyDescent="0.25">
      <c r="A297">
        <v>290</v>
      </c>
      <c r="B297">
        <f>IFERROR(IF(ISBLANK(A297),0,IF(AND(ISERROR(VLOOKUP(VLOOKUP(A297,ishod_substance!A:G,7,0),$B$6:B296,1,0))=TRUE,VLOOKUP(norm!A297,'tbl2'!A:B,2,0)=1),VLOOKUP(A297,ishod_substance!A:G,7,0),0)),0)</f>
        <v>0</v>
      </c>
      <c r="C297" s="76">
        <f t="shared" si="4"/>
        <v>0</v>
      </c>
      <c r="D297" s="145" t="e">
        <f>VLOOKUP(C297,quide!$A$1:J1289,2,0)</f>
        <v>#N/A</v>
      </c>
      <c r="E297" s="145" t="e">
        <f>VLOOKUP(C297,quide!$A$1:J1289,7,0)</f>
        <v>#N/A</v>
      </c>
      <c r="F297" s="145" t="e">
        <f>VLOOKUP(C297,quide!$A$1:M1289,21,0)</f>
        <v>#N/A</v>
      </c>
      <c r="G297" s="145" t="e">
        <f>VLOOKUP(C297,quide!$A$1:M1289,22,0)</f>
        <v>#N/A</v>
      </c>
      <c r="H297" s="145">
        <f>SUMIF(ishod_substance!G:G,norm!B297,ishod_substance!I:I)</f>
        <v>0</v>
      </c>
    </row>
    <row r="298" spans="1:8" x14ac:dyDescent="0.25">
      <c r="A298">
        <v>291</v>
      </c>
      <c r="B298">
        <f>IFERROR(IF(ISBLANK(A298),0,IF(AND(ISERROR(VLOOKUP(VLOOKUP(A298,ishod_substance!A:G,7,0),$B$6:B297,1,0))=TRUE,VLOOKUP(norm!A298,'tbl2'!A:B,2,0)=1),VLOOKUP(A298,ishod_substance!A:G,7,0),0)),0)</f>
        <v>0</v>
      </c>
      <c r="C298" s="76">
        <f t="shared" si="4"/>
        <v>0</v>
      </c>
      <c r="D298" s="145" t="e">
        <f>VLOOKUP(C298,quide!$A$1:J1290,2,0)</f>
        <v>#N/A</v>
      </c>
      <c r="E298" s="145" t="e">
        <f>VLOOKUP(C298,quide!$A$1:J1290,7,0)</f>
        <v>#N/A</v>
      </c>
      <c r="F298" s="145" t="e">
        <f>VLOOKUP(C298,quide!$A$1:M1290,21,0)</f>
        <v>#N/A</v>
      </c>
      <c r="G298" s="145" t="e">
        <f>VLOOKUP(C298,quide!$A$1:M1290,22,0)</f>
        <v>#N/A</v>
      </c>
      <c r="H298" s="145">
        <f>SUMIF(ishod_substance!G:G,norm!B298,ishod_substance!I:I)</f>
        <v>0</v>
      </c>
    </row>
    <row r="299" spans="1:8" x14ac:dyDescent="0.25">
      <c r="A299">
        <v>292</v>
      </c>
      <c r="B299">
        <f>IFERROR(IF(ISBLANK(A299),0,IF(AND(ISERROR(VLOOKUP(VLOOKUP(A299,ishod_substance!A:G,7,0),$B$6:B298,1,0))=TRUE,VLOOKUP(norm!A299,'tbl2'!A:B,2,0)=1),VLOOKUP(A299,ishod_substance!A:G,7,0),0)),0)</f>
        <v>0</v>
      </c>
      <c r="C299" s="76">
        <f t="shared" si="4"/>
        <v>0</v>
      </c>
      <c r="D299" s="145" t="e">
        <f>VLOOKUP(C299,quide!$A$1:J1291,2,0)</f>
        <v>#N/A</v>
      </c>
      <c r="E299" s="145" t="e">
        <f>VLOOKUP(C299,quide!$A$1:J1291,7,0)</f>
        <v>#N/A</v>
      </c>
      <c r="F299" s="145" t="e">
        <f>VLOOKUP(C299,quide!$A$1:M1291,21,0)</f>
        <v>#N/A</v>
      </c>
      <c r="G299" s="145" t="e">
        <f>VLOOKUP(C299,quide!$A$1:M1291,22,0)</f>
        <v>#N/A</v>
      </c>
      <c r="H299" s="145">
        <f>SUMIF(ishod_substance!G:G,norm!B299,ishod_substance!I:I)</f>
        <v>0</v>
      </c>
    </row>
    <row r="300" spans="1:8" x14ac:dyDescent="0.25">
      <c r="A300">
        <v>293</v>
      </c>
      <c r="B300">
        <f>IFERROR(IF(ISBLANK(A300),0,IF(AND(ISERROR(VLOOKUP(VLOOKUP(A300,ishod_substance!A:G,7,0),$B$6:B299,1,0))=TRUE,VLOOKUP(norm!A300,'tbl2'!A:B,2,0)=1),VLOOKUP(A300,ishod_substance!A:G,7,0),0)),0)</f>
        <v>0</v>
      </c>
      <c r="C300" s="76">
        <f t="shared" si="4"/>
        <v>0</v>
      </c>
      <c r="D300" s="145" t="e">
        <f>VLOOKUP(C300,quide!$A$1:J1292,2,0)</f>
        <v>#N/A</v>
      </c>
      <c r="E300" s="145" t="e">
        <f>VLOOKUP(C300,quide!$A$1:J1292,7,0)</f>
        <v>#N/A</v>
      </c>
      <c r="F300" s="145" t="e">
        <f>VLOOKUP(C300,quide!$A$1:M1292,21,0)</f>
        <v>#N/A</v>
      </c>
      <c r="G300" s="145" t="e">
        <f>VLOOKUP(C300,quide!$A$1:M1292,22,0)</f>
        <v>#N/A</v>
      </c>
      <c r="H300" s="145">
        <f>SUMIF(ishod_substance!G:G,norm!B300,ishod_substance!I:I)</f>
        <v>0</v>
      </c>
    </row>
    <row r="301" spans="1:8" x14ac:dyDescent="0.25">
      <c r="A301">
        <v>294</v>
      </c>
      <c r="B301">
        <f>IFERROR(IF(ISBLANK(A301),0,IF(AND(ISERROR(VLOOKUP(VLOOKUP(A301,ishod_substance!A:G,7,0),$B$6:B300,1,0))=TRUE,VLOOKUP(norm!A301,'tbl2'!A:B,2,0)=1),VLOOKUP(A301,ishod_substance!A:G,7,0),0)),0)</f>
        <v>0</v>
      </c>
      <c r="C301" s="76">
        <f t="shared" si="4"/>
        <v>0</v>
      </c>
      <c r="D301" s="145" t="e">
        <f>VLOOKUP(C301,quide!$A$1:J1293,2,0)</f>
        <v>#N/A</v>
      </c>
      <c r="E301" s="145" t="e">
        <f>VLOOKUP(C301,quide!$A$1:J1293,7,0)</f>
        <v>#N/A</v>
      </c>
      <c r="F301" s="145" t="e">
        <f>VLOOKUP(C301,quide!$A$1:M1293,21,0)</f>
        <v>#N/A</v>
      </c>
      <c r="G301" s="145" t="e">
        <f>VLOOKUP(C301,quide!$A$1:M1293,22,0)</f>
        <v>#N/A</v>
      </c>
      <c r="H301" s="145">
        <f>SUMIF(ishod_substance!G:G,norm!B301,ishod_substance!I:I)</f>
        <v>0</v>
      </c>
    </row>
    <row r="302" spans="1:8" x14ac:dyDescent="0.25">
      <c r="A302">
        <v>295</v>
      </c>
      <c r="B302">
        <f>IFERROR(IF(ISBLANK(A302),0,IF(AND(ISERROR(VLOOKUP(VLOOKUP(A302,ishod_substance!A:G,7,0),$B$6:B301,1,0))=TRUE,VLOOKUP(norm!A302,'tbl2'!A:B,2,0)=1),VLOOKUP(A302,ishod_substance!A:G,7,0),0)),0)</f>
        <v>0</v>
      </c>
      <c r="C302" s="76">
        <f t="shared" si="4"/>
        <v>0</v>
      </c>
      <c r="D302" s="145" t="e">
        <f>VLOOKUP(C302,quide!$A$1:J1294,2,0)</f>
        <v>#N/A</v>
      </c>
      <c r="E302" s="145" t="e">
        <f>VLOOKUP(C302,quide!$A$1:J1294,7,0)</f>
        <v>#N/A</v>
      </c>
      <c r="F302" s="145" t="e">
        <f>VLOOKUP(C302,quide!$A$1:M1294,21,0)</f>
        <v>#N/A</v>
      </c>
      <c r="G302" s="145" t="e">
        <f>VLOOKUP(C302,quide!$A$1:M1294,22,0)</f>
        <v>#N/A</v>
      </c>
      <c r="H302" s="145">
        <f>SUMIF(ishod_substance!G:G,norm!B302,ishod_substance!I:I)</f>
        <v>0</v>
      </c>
    </row>
    <row r="303" spans="1:8" x14ac:dyDescent="0.25">
      <c r="A303">
        <v>296</v>
      </c>
      <c r="B303">
        <f>IFERROR(IF(ISBLANK(A303),0,IF(AND(ISERROR(VLOOKUP(VLOOKUP(A303,ishod_substance!A:G,7,0),$B$6:B302,1,0))=TRUE,VLOOKUP(norm!A303,'tbl2'!A:B,2,0)=1),VLOOKUP(A303,ishod_substance!A:G,7,0),0)),0)</f>
        <v>0</v>
      </c>
      <c r="C303" s="76">
        <f t="shared" si="4"/>
        <v>0</v>
      </c>
      <c r="D303" s="145" t="e">
        <f>VLOOKUP(C303,quide!$A$1:J1295,2,0)</f>
        <v>#N/A</v>
      </c>
      <c r="E303" s="145" t="e">
        <f>VLOOKUP(C303,quide!$A$1:J1295,7,0)</f>
        <v>#N/A</v>
      </c>
      <c r="F303" s="145" t="e">
        <f>VLOOKUP(C303,quide!$A$1:M1295,21,0)</f>
        <v>#N/A</v>
      </c>
      <c r="G303" s="145" t="e">
        <f>VLOOKUP(C303,quide!$A$1:M1295,22,0)</f>
        <v>#N/A</v>
      </c>
      <c r="H303" s="145">
        <f>SUMIF(ishod_substance!G:G,norm!B303,ishod_substance!I:I)</f>
        <v>0</v>
      </c>
    </row>
    <row r="304" spans="1:8" x14ac:dyDescent="0.25">
      <c r="A304">
        <v>297</v>
      </c>
      <c r="B304">
        <f>IFERROR(IF(ISBLANK(A304),0,IF(AND(ISERROR(VLOOKUP(VLOOKUP(A304,ishod_substance!A:G,7,0),$B$6:B303,1,0))=TRUE,VLOOKUP(norm!A304,'tbl2'!A:B,2,0)=1),VLOOKUP(A304,ishod_substance!A:G,7,0),0)),0)</f>
        <v>0</v>
      </c>
      <c r="C304" s="76">
        <f t="shared" si="4"/>
        <v>0</v>
      </c>
      <c r="D304" s="145" t="e">
        <f>VLOOKUP(C304,quide!$A$1:J1296,2,0)</f>
        <v>#N/A</v>
      </c>
      <c r="E304" s="145" t="e">
        <f>VLOOKUP(C304,quide!$A$1:J1296,7,0)</f>
        <v>#N/A</v>
      </c>
      <c r="F304" s="145" t="e">
        <f>VLOOKUP(C304,quide!$A$1:M1296,21,0)</f>
        <v>#N/A</v>
      </c>
      <c r="G304" s="145" t="e">
        <f>VLOOKUP(C304,quide!$A$1:M1296,22,0)</f>
        <v>#N/A</v>
      </c>
      <c r="H304" s="145">
        <f>SUMIF(ishod_substance!G:G,norm!B304,ishod_substance!I:I)</f>
        <v>0</v>
      </c>
    </row>
    <row r="305" spans="1:8" x14ac:dyDescent="0.25">
      <c r="A305">
        <v>298</v>
      </c>
      <c r="B305">
        <f>IFERROR(IF(ISBLANK(A305),0,IF(AND(ISERROR(VLOOKUP(VLOOKUP(A305,ishod_substance!A:G,7,0),$B$6:B304,1,0))=TRUE,VLOOKUP(norm!A305,'tbl2'!A:B,2,0)=1),VLOOKUP(A305,ishod_substance!A:G,7,0),0)),0)</f>
        <v>0</v>
      </c>
      <c r="C305" s="76">
        <f t="shared" si="4"/>
        <v>0</v>
      </c>
      <c r="D305" s="145" t="e">
        <f>VLOOKUP(C305,quide!$A$1:J1297,2,0)</f>
        <v>#N/A</v>
      </c>
      <c r="E305" s="145" t="e">
        <f>VLOOKUP(C305,quide!$A$1:J1297,7,0)</f>
        <v>#N/A</v>
      </c>
      <c r="F305" s="145" t="e">
        <f>VLOOKUP(C305,quide!$A$1:M1297,21,0)</f>
        <v>#N/A</v>
      </c>
      <c r="G305" s="145" t="e">
        <f>VLOOKUP(C305,quide!$A$1:M1297,22,0)</f>
        <v>#N/A</v>
      </c>
      <c r="H305" s="145">
        <f>SUMIF(ishod_substance!G:G,norm!B305,ishod_substance!I:I)</f>
        <v>0</v>
      </c>
    </row>
    <row r="306" spans="1:8" x14ac:dyDescent="0.25">
      <c r="A306">
        <v>299</v>
      </c>
      <c r="B306">
        <f>IFERROR(IF(ISBLANK(A306),0,IF(AND(ISERROR(VLOOKUP(VLOOKUP(A306,ishod_substance!A:G,7,0),$B$6:B305,1,0))=TRUE,VLOOKUP(norm!A306,'tbl2'!A:B,2,0)=1),VLOOKUP(A306,ishod_substance!A:G,7,0),0)),0)</f>
        <v>0</v>
      </c>
      <c r="C306" s="76">
        <f t="shared" si="4"/>
        <v>0</v>
      </c>
      <c r="D306" s="145" t="e">
        <f>VLOOKUP(C306,quide!$A$1:J1298,2,0)</f>
        <v>#N/A</v>
      </c>
      <c r="E306" s="145" t="e">
        <f>VLOOKUP(C306,quide!$A$1:J1298,7,0)</f>
        <v>#N/A</v>
      </c>
      <c r="F306" s="145" t="e">
        <f>VLOOKUP(C306,quide!$A$1:M1298,21,0)</f>
        <v>#N/A</v>
      </c>
      <c r="G306" s="145" t="e">
        <f>VLOOKUP(C306,quide!$A$1:M1298,22,0)</f>
        <v>#N/A</v>
      </c>
      <c r="H306" s="145">
        <f>SUMIF(ishod_substance!G:G,norm!B306,ishod_substance!I:I)</f>
        <v>0</v>
      </c>
    </row>
    <row r="307" spans="1:8" x14ac:dyDescent="0.25">
      <c r="A307">
        <v>300</v>
      </c>
      <c r="B307">
        <f>IFERROR(IF(ISBLANK(A307),0,IF(AND(ISERROR(VLOOKUP(VLOOKUP(A307,ishod_substance!A:G,7,0),$B$6:B306,1,0))=TRUE,VLOOKUP(norm!A307,'tbl2'!A:B,2,0)=1),VLOOKUP(A307,ishod_substance!A:G,7,0),0)),0)</f>
        <v>0</v>
      </c>
      <c r="C307" s="76">
        <f t="shared" si="4"/>
        <v>0</v>
      </c>
      <c r="D307" s="145" t="e">
        <f>VLOOKUP(C307,quide!$A$1:J1299,2,0)</f>
        <v>#N/A</v>
      </c>
      <c r="E307" s="145" t="e">
        <f>VLOOKUP(C307,quide!$A$1:J1299,7,0)</f>
        <v>#N/A</v>
      </c>
      <c r="F307" s="145" t="e">
        <f>VLOOKUP(C307,quide!$A$1:M1299,21,0)</f>
        <v>#N/A</v>
      </c>
      <c r="G307" s="145" t="e">
        <f>VLOOKUP(C307,quide!$A$1:M1299,22,0)</f>
        <v>#N/A</v>
      </c>
      <c r="H307" s="145">
        <f>SUMIF(ishod_substance!G:G,norm!B307,ishod_substance!I:I)</f>
        <v>0</v>
      </c>
    </row>
    <row r="308" spans="1:8" x14ac:dyDescent="0.25">
      <c r="A308">
        <v>301</v>
      </c>
      <c r="B308">
        <f>IFERROR(IF(ISBLANK(A308),0,IF(AND(ISERROR(VLOOKUP(VLOOKUP(A308,ishod_substance!A:G,7,0),$B$6:B307,1,0))=TRUE,VLOOKUP(norm!A308,'tbl2'!A:B,2,0)=1),VLOOKUP(A308,ishod_substance!A:G,7,0),0)),0)</f>
        <v>0</v>
      </c>
      <c r="C308" s="76">
        <f t="shared" si="4"/>
        <v>0</v>
      </c>
      <c r="D308" s="145" t="e">
        <f>VLOOKUP(C308,quide!$A$1:J1300,2,0)</f>
        <v>#N/A</v>
      </c>
      <c r="E308" s="145" t="e">
        <f>VLOOKUP(C308,quide!$A$1:J1300,7,0)</f>
        <v>#N/A</v>
      </c>
      <c r="F308" s="145" t="e">
        <f>VLOOKUP(C308,quide!$A$1:M1300,21,0)</f>
        <v>#N/A</v>
      </c>
      <c r="G308" s="145" t="e">
        <f>VLOOKUP(C308,quide!$A$1:M1300,22,0)</f>
        <v>#N/A</v>
      </c>
      <c r="H308" s="145">
        <f>SUMIF(ishod_substance!G:G,norm!B308,ishod_substance!I:I)</f>
        <v>0</v>
      </c>
    </row>
    <row r="309" spans="1:8" x14ac:dyDescent="0.25">
      <c r="A309">
        <v>302</v>
      </c>
      <c r="B309">
        <f>IFERROR(IF(ISBLANK(A309),0,IF(AND(ISERROR(VLOOKUP(VLOOKUP(A309,ishod_substance!A:G,7,0),$B$6:B308,1,0))=TRUE,VLOOKUP(norm!A309,'tbl2'!A:B,2,0)=1),VLOOKUP(A309,ishod_substance!A:G,7,0),0)),0)</f>
        <v>0</v>
      </c>
      <c r="C309" s="76">
        <f t="shared" si="4"/>
        <v>0</v>
      </c>
      <c r="D309" s="145" t="e">
        <f>VLOOKUP(C309,quide!$A$1:J1301,2,0)</f>
        <v>#N/A</v>
      </c>
      <c r="E309" s="145" t="e">
        <f>VLOOKUP(C309,quide!$A$1:J1301,7,0)</f>
        <v>#N/A</v>
      </c>
      <c r="F309" s="145" t="e">
        <f>VLOOKUP(C309,quide!$A$1:M1301,21,0)</f>
        <v>#N/A</v>
      </c>
      <c r="G309" s="145" t="e">
        <f>VLOOKUP(C309,quide!$A$1:M1301,22,0)</f>
        <v>#N/A</v>
      </c>
      <c r="H309" s="145">
        <f>SUMIF(ishod_substance!G:G,norm!B309,ishod_substance!I:I)</f>
        <v>0</v>
      </c>
    </row>
    <row r="310" spans="1:8" x14ac:dyDescent="0.25">
      <c r="A310">
        <v>303</v>
      </c>
      <c r="B310">
        <f>IFERROR(IF(ISBLANK(A310),0,IF(AND(ISERROR(VLOOKUP(VLOOKUP(A310,ishod_substance!A:G,7,0),$B$6:B309,1,0))=TRUE,VLOOKUP(norm!A310,'tbl2'!A:B,2,0)=1),VLOOKUP(A310,ishod_substance!A:G,7,0),0)),0)</f>
        <v>0</v>
      </c>
      <c r="C310" s="76">
        <f t="shared" si="4"/>
        <v>0</v>
      </c>
      <c r="D310" s="145" t="e">
        <f>VLOOKUP(C310,quide!$A$1:J1302,2,0)</f>
        <v>#N/A</v>
      </c>
      <c r="E310" s="145" t="e">
        <f>VLOOKUP(C310,quide!$A$1:J1302,7,0)</f>
        <v>#N/A</v>
      </c>
      <c r="F310" s="145" t="e">
        <f>VLOOKUP(C310,quide!$A$1:M1302,21,0)</f>
        <v>#N/A</v>
      </c>
      <c r="G310" s="145" t="e">
        <f>VLOOKUP(C310,quide!$A$1:M1302,22,0)</f>
        <v>#N/A</v>
      </c>
      <c r="H310" s="145">
        <f>SUMIF(ishod_substance!G:G,norm!B310,ishod_substance!I:I)</f>
        <v>0</v>
      </c>
    </row>
    <row r="311" spans="1:8" x14ac:dyDescent="0.25">
      <c r="A311">
        <v>304</v>
      </c>
      <c r="B311">
        <f>IFERROR(IF(ISBLANK(A311),0,IF(AND(ISERROR(VLOOKUP(VLOOKUP(A311,ishod_substance!A:G,7,0),$B$6:B310,1,0))=TRUE,VLOOKUP(norm!A311,'tbl2'!A:B,2,0)=1),VLOOKUP(A311,ishod_substance!A:G,7,0),0)),0)</f>
        <v>0</v>
      </c>
      <c r="C311" s="76">
        <f t="shared" si="4"/>
        <v>0</v>
      </c>
      <c r="D311" s="145" t="e">
        <f>VLOOKUP(C311,quide!$A$1:J1303,2,0)</f>
        <v>#N/A</v>
      </c>
      <c r="E311" s="145" t="e">
        <f>VLOOKUP(C311,quide!$A$1:J1303,7,0)</f>
        <v>#N/A</v>
      </c>
      <c r="F311" s="145" t="e">
        <f>VLOOKUP(C311,quide!$A$1:M1303,21,0)</f>
        <v>#N/A</v>
      </c>
      <c r="G311" s="145" t="e">
        <f>VLOOKUP(C311,quide!$A$1:M1303,22,0)</f>
        <v>#N/A</v>
      </c>
      <c r="H311" s="145">
        <f>SUMIF(ishod_substance!G:G,norm!B311,ishod_substance!I:I)</f>
        <v>0</v>
      </c>
    </row>
    <row r="312" spans="1:8" x14ac:dyDescent="0.25">
      <c r="A312">
        <v>305</v>
      </c>
      <c r="B312">
        <f>IFERROR(IF(ISBLANK(A312),0,IF(AND(ISERROR(VLOOKUP(VLOOKUP(A312,ishod_substance!A:G,7,0),$B$6:B311,1,0))=TRUE,VLOOKUP(norm!A312,'tbl2'!A:B,2,0)=1),VLOOKUP(A312,ishod_substance!A:G,7,0),0)),0)</f>
        <v>0</v>
      </c>
      <c r="C312" s="76">
        <f t="shared" si="4"/>
        <v>0</v>
      </c>
      <c r="D312" s="145" t="e">
        <f>VLOOKUP(C312,quide!$A$1:J1304,2,0)</f>
        <v>#N/A</v>
      </c>
      <c r="E312" s="145" t="e">
        <f>VLOOKUP(C312,quide!$A$1:J1304,7,0)</f>
        <v>#N/A</v>
      </c>
      <c r="F312" s="145" t="e">
        <f>VLOOKUP(C312,quide!$A$1:M1304,21,0)</f>
        <v>#N/A</v>
      </c>
      <c r="G312" s="145" t="e">
        <f>VLOOKUP(C312,quide!$A$1:M1304,22,0)</f>
        <v>#N/A</v>
      </c>
      <c r="H312" s="145">
        <f>SUMIF(ishod_substance!G:G,norm!B312,ishod_substance!I:I)</f>
        <v>0</v>
      </c>
    </row>
    <row r="313" spans="1:8" x14ac:dyDescent="0.25">
      <c r="A313">
        <v>306</v>
      </c>
      <c r="B313">
        <f>IFERROR(IF(ISBLANK(A313),0,IF(AND(ISERROR(VLOOKUP(VLOOKUP(A313,ishod_substance!A:G,7,0),$B$6:B312,1,0))=TRUE,VLOOKUP(norm!A313,'tbl2'!A:B,2,0)=1),VLOOKUP(A313,ishod_substance!A:G,7,0),0)),0)</f>
        <v>0</v>
      </c>
      <c r="C313" s="76">
        <f t="shared" si="4"/>
        <v>0</v>
      </c>
      <c r="D313" s="145" t="e">
        <f>VLOOKUP(C313,quide!$A$1:J1305,2,0)</f>
        <v>#N/A</v>
      </c>
      <c r="E313" s="145" t="e">
        <f>VLOOKUP(C313,quide!$A$1:J1305,7,0)</f>
        <v>#N/A</v>
      </c>
      <c r="F313" s="145" t="e">
        <f>VLOOKUP(C313,quide!$A$1:M1305,21,0)</f>
        <v>#N/A</v>
      </c>
      <c r="G313" s="145" t="e">
        <f>VLOOKUP(C313,quide!$A$1:M1305,22,0)</f>
        <v>#N/A</v>
      </c>
      <c r="H313" s="145">
        <f>SUMIF(ishod_substance!G:G,norm!B313,ishod_substance!I:I)</f>
        <v>0</v>
      </c>
    </row>
    <row r="314" spans="1:8" x14ac:dyDescent="0.25">
      <c r="A314">
        <v>307</v>
      </c>
      <c r="B314">
        <f>IFERROR(IF(ISBLANK(A314),0,IF(AND(ISERROR(VLOOKUP(VLOOKUP(A314,ishod_substance!A:G,7,0),$B$6:B313,1,0))=TRUE,VLOOKUP(norm!A314,'tbl2'!A:B,2,0)=1),VLOOKUP(A314,ishod_substance!A:G,7,0),0)),0)</f>
        <v>0</v>
      </c>
      <c r="C314" s="76">
        <f t="shared" si="4"/>
        <v>0</v>
      </c>
      <c r="D314" s="145" t="e">
        <f>VLOOKUP(C314,quide!$A$1:J1306,2,0)</f>
        <v>#N/A</v>
      </c>
      <c r="E314" s="145" t="e">
        <f>VLOOKUP(C314,quide!$A$1:J1306,7,0)</f>
        <v>#N/A</v>
      </c>
      <c r="F314" s="145" t="e">
        <f>VLOOKUP(C314,quide!$A$1:M1306,21,0)</f>
        <v>#N/A</v>
      </c>
      <c r="G314" s="145" t="e">
        <f>VLOOKUP(C314,quide!$A$1:M1306,22,0)</f>
        <v>#N/A</v>
      </c>
      <c r="H314" s="145">
        <f>SUMIF(ishod_substance!G:G,norm!B314,ishod_substance!I:I)</f>
        <v>0</v>
      </c>
    </row>
    <row r="315" spans="1:8" x14ac:dyDescent="0.25">
      <c r="A315">
        <v>308</v>
      </c>
      <c r="B315">
        <f>IFERROR(IF(ISBLANK(A315),0,IF(AND(ISERROR(VLOOKUP(VLOOKUP(A315,ishod_substance!A:G,7,0),$B$6:B314,1,0))=TRUE,VLOOKUP(norm!A315,'tbl2'!A:B,2,0)=1),VLOOKUP(A315,ishod_substance!A:G,7,0),0)),0)</f>
        <v>0</v>
      </c>
      <c r="C315" s="76">
        <f t="shared" si="4"/>
        <v>0</v>
      </c>
      <c r="D315" s="145" t="e">
        <f>VLOOKUP(C315,quide!$A$1:J1307,2,0)</f>
        <v>#N/A</v>
      </c>
      <c r="E315" s="145" t="e">
        <f>VLOOKUP(C315,quide!$A$1:J1307,7,0)</f>
        <v>#N/A</v>
      </c>
      <c r="F315" s="145" t="e">
        <f>VLOOKUP(C315,quide!$A$1:M1307,21,0)</f>
        <v>#N/A</v>
      </c>
      <c r="G315" s="145" t="e">
        <f>VLOOKUP(C315,quide!$A$1:M1307,22,0)</f>
        <v>#N/A</v>
      </c>
      <c r="H315" s="145">
        <f>SUMIF(ishod_substance!G:G,norm!B315,ishod_substance!I:I)</f>
        <v>0</v>
      </c>
    </row>
    <row r="316" spans="1:8" x14ac:dyDescent="0.25">
      <c r="A316">
        <v>309</v>
      </c>
      <c r="B316">
        <f>IFERROR(IF(ISBLANK(A316),0,IF(AND(ISERROR(VLOOKUP(VLOOKUP(A316,ishod_substance!A:G,7,0),$B$6:B315,1,0))=TRUE,VLOOKUP(norm!A316,'tbl2'!A:B,2,0)=1),VLOOKUP(A316,ishod_substance!A:G,7,0),0)),0)</f>
        <v>0</v>
      </c>
      <c r="C316" s="76">
        <f t="shared" si="4"/>
        <v>0</v>
      </c>
      <c r="D316" s="145" t="e">
        <f>VLOOKUP(C316,quide!$A$1:J1308,2,0)</f>
        <v>#N/A</v>
      </c>
      <c r="E316" s="145" t="e">
        <f>VLOOKUP(C316,quide!$A$1:J1308,7,0)</f>
        <v>#N/A</v>
      </c>
      <c r="F316" s="145" t="e">
        <f>VLOOKUP(C316,quide!$A$1:M1308,21,0)</f>
        <v>#N/A</v>
      </c>
      <c r="G316" s="145" t="e">
        <f>VLOOKUP(C316,quide!$A$1:M1308,22,0)</f>
        <v>#N/A</v>
      </c>
      <c r="H316" s="145">
        <f>SUMIF(ishod_substance!G:G,norm!B316,ishod_substance!I:I)</f>
        <v>0</v>
      </c>
    </row>
    <row r="317" spans="1:8" x14ac:dyDescent="0.25">
      <c r="A317">
        <v>310</v>
      </c>
      <c r="B317">
        <f>IFERROR(IF(ISBLANK(A317),0,IF(AND(ISERROR(VLOOKUP(VLOOKUP(A317,ishod_substance!A:G,7,0),$B$6:B316,1,0))=TRUE,VLOOKUP(norm!A317,'tbl2'!A:B,2,0)=1),VLOOKUP(A317,ishod_substance!A:G,7,0),0)),0)</f>
        <v>0</v>
      </c>
      <c r="C317" s="76">
        <f t="shared" si="4"/>
        <v>0</v>
      </c>
      <c r="D317" s="145" t="e">
        <f>VLOOKUP(C317,quide!$A$1:J1309,2,0)</f>
        <v>#N/A</v>
      </c>
      <c r="E317" s="145" t="e">
        <f>VLOOKUP(C317,quide!$A$1:J1309,7,0)</f>
        <v>#N/A</v>
      </c>
      <c r="F317" s="145" t="e">
        <f>VLOOKUP(C317,quide!$A$1:M1309,21,0)</f>
        <v>#N/A</v>
      </c>
      <c r="G317" s="145" t="e">
        <f>VLOOKUP(C317,quide!$A$1:M1309,22,0)</f>
        <v>#N/A</v>
      </c>
      <c r="H317" s="145">
        <f>SUMIF(ishod_substance!G:G,norm!B317,ishod_substance!I:I)</f>
        <v>0</v>
      </c>
    </row>
    <row r="318" spans="1:8" x14ac:dyDescent="0.25">
      <c r="A318">
        <v>311</v>
      </c>
      <c r="B318">
        <f>IFERROR(IF(ISBLANK(A318),0,IF(AND(ISERROR(VLOOKUP(VLOOKUP(A318,ishod_substance!A:G,7,0),$B$6:B317,1,0))=TRUE,VLOOKUP(norm!A318,'tbl2'!A:B,2,0)=1),VLOOKUP(A318,ishod_substance!A:G,7,0),0)),0)</f>
        <v>0</v>
      </c>
      <c r="C318" s="76">
        <f t="shared" si="4"/>
        <v>0</v>
      </c>
      <c r="D318" s="145" t="e">
        <f>VLOOKUP(C318,quide!$A$1:J1310,2,0)</f>
        <v>#N/A</v>
      </c>
      <c r="E318" s="145" t="e">
        <f>VLOOKUP(C318,quide!$A$1:J1310,7,0)</f>
        <v>#N/A</v>
      </c>
      <c r="F318" s="145" t="e">
        <f>VLOOKUP(C318,quide!$A$1:M1310,21,0)</f>
        <v>#N/A</v>
      </c>
      <c r="G318" s="145" t="e">
        <f>VLOOKUP(C318,quide!$A$1:M1310,22,0)</f>
        <v>#N/A</v>
      </c>
      <c r="H318" s="145">
        <f>SUMIF(ishod_substance!G:G,norm!B318,ishod_substance!I:I)</f>
        <v>0</v>
      </c>
    </row>
    <row r="319" spans="1:8" x14ac:dyDescent="0.25">
      <c r="A319">
        <v>312</v>
      </c>
      <c r="B319">
        <f>IFERROR(IF(ISBLANK(A319),0,IF(AND(ISERROR(VLOOKUP(VLOOKUP(A319,ishod_substance!A:G,7,0),$B$6:B318,1,0))=TRUE,VLOOKUP(norm!A319,'tbl2'!A:B,2,0)=1),VLOOKUP(A319,ishod_substance!A:G,7,0),0)),0)</f>
        <v>0</v>
      </c>
      <c r="C319" s="76">
        <f t="shared" si="4"/>
        <v>0</v>
      </c>
      <c r="D319" s="145" t="e">
        <f>VLOOKUP(C319,quide!$A$1:J1311,2,0)</f>
        <v>#N/A</v>
      </c>
      <c r="E319" s="145" t="e">
        <f>VLOOKUP(C319,quide!$A$1:J1311,7,0)</f>
        <v>#N/A</v>
      </c>
      <c r="F319" s="145" t="e">
        <f>VLOOKUP(C319,quide!$A$1:M1311,21,0)</f>
        <v>#N/A</v>
      </c>
      <c r="G319" s="145" t="e">
        <f>VLOOKUP(C319,quide!$A$1:M1311,22,0)</f>
        <v>#N/A</v>
      </c>
      <c r="H319" s="145">
        <f>SUMIF(ishod_substance!G:G,norm!B319,ishod_substance!I:I)</f>
        <v>0</v>
      </c>
    </row>
    <row r="320" spans="1:8" x14ac:dyDescent="0.25">
      <c r="A320">
        <v>313</v>
      </c>
      <c r="B320">
        <f>IFERROR(IF(ISBLANK(A320),0,IF(AND(ISERROR(VLOOKUP(VLOOKUP(A320,ishod_substance!A:G,7,0),$B$6:B319,1,0))=TRUE,VLOOKUP(norm!A320,'tbl2'!A:B,2,0)=1),VLOOKUP(A320,ishod_substance!A:G,7,0),0)),0)</f>
        <v>0</v>
      </c>
      <c r="C320" s="76">
        <f t="shared" si="4"/>
        <v>0</v>
      </c>
      <c r="D320" s="145" t="e">
        <f>VLOOKUP(C320,quide!$A$1:J1312,2,0)</f>
        <v>#N/A</v>
      </c>
      <c r="E320" s="145" t="e">
        <f>VLOOKUP(C320,quide!$A$1:J1312,7,0)</f>
        <v>#N/A</v>
      </c>
      <c r="F320" s="145" t="e">
        <f>VLOOKUP(C320,quide!$A$1:M1312,21,0)</f>
        <v>#N/A</v>
      </c>
      <c r="G320" s="145" t="e">
        <f>VLOOKUP(C320,quide!$A$1:M1312,22,0)</f>
        <v>#N/A</v>
      </c>
      <c r="H320" s="145">
        <f>SUMIF(ishod_substance!G:G,norm!B320,ishod_substance!I:I)</f>
        <v>0</v>
      </c>
    </row>
    <row r="321" spans="1:8" x14ac:dyDescent="0.25">
      <c r="A321">
        <v>314</v>
      </c>
      <c r="B321">
        <f>IFERROR(IF(ISBLANK(A321),0,IF(AND(ISERROR(VLOOKUP(VLOOKUP(A321,ishod_substance!A:G,7,0),$B$6:B320,1,0))=TRUE,VLOOKUP(norm!A321,'tbl2'!A:B,2,0)=1),VLOOKUP(A321,ishod_substance!A:G,7,0),0)),0)</f>
        <v>0</v>
      </c>
      <c r="C321" s="76">
        <f t="shared" si="4"/>
        <v>0</v>
      </c>
      <c r="D321" s="145" t="e">
        <f>VLOOKUP(C321,quide!$A$1:J1313,2,0)</f>
        <v>#N/A</v>
      </c>
      <c r="E321" s="145" t="e">
        <f>VLOOKUP(C321,quide!$A$1:J1313,7,0)</f>
        <v>#N/A</v>
      </c>
      <c r="F321" s="145" t="e">
        <f>VLOOKUP(C321,quide!$A$1:M1313,21,0)</f>
        <v>#N/A</v>
      </c>
      <c r="G321" s="145" t="e">
        <f>VLOOKUP(C321,quide!$A$1:M1313,22,0)</f>
        <v>#N/A</v>
      </c>
      <c r="H321" s="145">
        <f>SUMIF(ishod_substance!G:G,norm!B321,ishod_substance!I:I)</f>
        <v>0</v>
      </c>
    </row>
    <row r="322" spans="1:8" x14ac:dyDescent="0.25">
      <c r="A322">
        <v>315</v>
      </c>
      <c r="B322">
        <f>IFERROR(IF(ISBLANK(A322),0,IF(AND(ISERROR(VLOOKUP(VLOOKUP(A322,ishod_substance!A:G,7,0),$B$6:B321,1,0))=TRUE,VLOOKUP(norm!A322,'tbl2'!A:B,2,0)=1),VLOOKUP(A322,ishod_substance!A:G,7,0),0)),0)</f>
        <v>0</v>
      </c>
      <c r="C322" s="76">
        <f t="shared" si="4"/>
        <v>0</v>
      </c>
      <c r="D322" s="145" t="e">
        <f>VLOOKUP(C322,quide!$A$1:J1314,2,0)</f>
        <v>#N/A</v>
      </c>
      <c r="E322" s="145" t="e">
        <f>VLOOKUP(C322,quide!$A$1:J1314,7,0)</f>
        <v>#N/A</v>
      </c>
      <c r="F322" s="145" t="e">
        <f>VLOOKUP(C322,quide!$A$1:M1314,21,0)</f>
        <v>#N/A</v>
      </c>
      <c r="G322" s="145" t="e">
        <f>VLOOKUP(C322,quide!$A$1:M1314,22,0)</f>
        <v>#N/A</v>
      </c>
      <c r="H322" s="145">
        <f>SUMIF(ishod_substance!G:G,norm!B322,ishod_substance!I:I)</f>
        <v>0</v>
      </c>
    </row>
    <row r="323" spans="1:8" x14ac:dyDescent="0.25">
      <c r="A323">
        <v>316</v>
      </c>
      <c r="B323">
        <f>IFERROR(IF(ISBLANK(A323),0,IF(AND(ISERROR(VLOOKUP(VLOOKUP(A323,ishod_substance!A:G,7,0),$B$6:B322,1,0))=TRUE,VLOOKUP(norm!A323,'tbl2'!A:B,2,0)=1),VLOOKUP(A323,ishod_substance!A:G,7,0),0)),0)</f>
        <v>0</v>
      </c>
      <c r="C323" s="76">
        <f t="shared" si="4"/>
        <v>0</v>
      </c>
      <c r="D323" s="145" t="e">
        <f>VLOOKUP(C323,quide!$A$1:J1315,2,0)</f>
        <v>#N/A</v>
      </c>
      <c r="E323" s="145" t="e">
        <f>VLOOKUP(C323,quide!$A$1:J1315,7,0)</f>
        <v>#N/A</v>
      </c>
      <c r="F323" s="145" t="e">
        <f>VLOOKUP(C323,quide!$A$1:M1315,21,0)</f>
        <v>#N/A</v>
      </c>
      <c r="G323" s="145" t="e">
        <f>VLOOKUP(C323,quide!$A$1:M1315,22,0)</f>
        <v>#N/A</v>
      </c>
      <c r="H323" s="145">
        <f>SUMIF(ishod_substance!G:G,norm!B323,ishod_substance!I:I)</f>
        <v>0</v>
      </c>
    </row>
    <row r="324" spans="1:8" x14ac:dyDescent="0.25">
      <c r="A324">
        <v>317</v>
      </c>
      <c r="B324">
        <f>IFERROR(IF(ISBLANK(A324),0,IF(AND(ISERROR(VLOOKUP(VLOOKUP(A324,ishod_substance!A:G,7,0),$B$6:B323,1,0))=TRUE,VLOOKUP(norm!A324,'tbl2'!A:B,2,0)=1),VLOOKUP(A324,ishod_substance!A:G,7,0),0)),0)</f>
        <v>0</v>
      </c>
      <c r="C324" s="76">
        <f t="shared" si="4"/>
        <v>0</v>
      </c>
      <c r="D324" s="145" t="e">
        <f>VLOOKUP(C324,quide!$A$1:J1316,2,0)</f>
        <v>#N/A</v>
      </c>
      <c r="E324" s="145" t="e">
        <f>VLOOKUP(C324,quide!$A$1:J1316,7,0)</f>
        <v>#N/A</v>
      </c>
      <c r="F324" s="145" t="e">
        <f>VLOOKUP(C324,quide!$A$1:M1316,21,0)</f>
        <v>#N/A</v>
      </c>
      <c r="G324" s="145" t="e">
        <f>VLOOKUP(C324,quide!$A$1:M1316,22,0)</f>
        <v>#N/A</v>
      </c>
      <c r="H324" s="145">
        <f>SUMIF(ishod_substance!G:G,norm!B324,ishod_substance!I:I)</f>
        <v>0</v>
      </c>
    </row>
    <row r="325" spans="1:8" x14ac:dyDescent="0.25">
      <c r="A325">
        <v>318</v>
      </c>
      <c r="B325">
        <f>IFERROR(IF(ISBLANK(A325),0,IF(AND(ISERROR(VLOOKUP(VLOOKUP(A325,ishod_substance!A:G,7,0),$B$6:B324,1,0))=TRUE,VLOOKUP(norm!A325,'tbl2'!A:B,2,0)=1),VLOOKUP(A325,ishod_substance!A:G,7,0),0)),0)</f>
        <v>0</v>
      </c>
      <c r="C325" s="76">
        <f t="shared" si="4"/>
        <v>0</v>
      </c>
      <c r="D325" s="145" t="e">
        <f>VLOOKUP(C325,quide!$A$1:J1317,2,0)</f>
        <v>#N/A</v>
      </c>
      <c r="E325" s="145" t="e">
        <f>VLOOKUP(C325,quide!$A$1:J1317,7,0)</f>
        <v>#N/A</v>
      </c>
      <c r="F325" s="145" t="e">
        <f>VLOOKUP(C325,quide!$A$1:M1317,21,0)</f>
        <v>#N/A</v>
      </c>
      <c r="G325" s="145" t="e">
        <f>VLOOKUP(C325,quide!$A$1:M1317,22,0)</f>
        <v>#N/A</v>
      </c>
      <c r="H325" s="145">
        <f>SUMIF(ishod_substance!G:G,norm!B325,ishod_substance!I:I)</f>
        <v>0</v>
      </c>
    </row>
    <row r="326" spans="1:8" x14ac:dyDescent="0.25">
      <c r="A326">
        <v>319</v>
      </c>
      <c r="B326">
        <f>IFERROR(IF(ISBLANK(A326),0,IF(AND(ISERROR(VLOOKUP(VLOOKUP(A326,ishod_substance!A:G,7,0),$B$6:B325,1,0))=TRUE,VLOOKUP(norm!A326,'tbl2'!A:B,2,0)=1),VLOOKUP(A326,ishod_substance!A:G,7,0),0)),0)</f>
        <v>0</v>
      </c>
      <c r="C326" s="76">
        <f t="shared" si="4"/>
        <v>0</v>
      </c>
      <c r="D326" s="145" t="e">
        <f>VLOOKUP(C326,quide!$A$1:J1318,2,0)</f>
        <v>#N/A</v>
      </c>
      <c r="E326" s="145" t="e">
        <f>VLOOKUP(C326,quide!$A$1:J1318,7,0)</f>
        <v>#N/A</v>
      </c>
      <c r="F326" s="145" t="e">
        <f>VLOOKUP(C326,quide!$A$1:M1318,21,0)</f>
        <v>#N/A</v>
      </c>
      <c r="G326" s="145" t="e">
        <f>VLOOKUP(C326,quide!$A$1:M1318,22,0)</f>
        <v>#N/A</v>
      </c>
      <c r="H326" s="145">
        <f>SUMIF(ishod_substance!G:G,norm!B326,ishod_substance!I:I)</f>
        <v>0</v>
      </c>
    </row>
    <row r="327" spans="1:8" x14ac:dyDescent="0.25">
      <c r="A327">
        <v>320</v>
      </c>
      <c r="B327">
        <f>IFERROR(IF(ISBLANK(A327),0,IF(AND(ISERROR(VLOOKUP(VLOOKUP(A327,ishod_substance!A:G,7,0),$B$6:B326,1,0))=TRUE,VLOOKUP(norm!A327,'tbl2'!A:B,2,0)=1),VLOOKUP(A327,ishod_substance!A:G,7,0),0)),0)</f>
        <v>0</v>
      </c>
      <c r="C327" s="76">
        <f t="shared" si="4"/>
        <v>0</v>
      </c>
      <c r="D327" s="145" t="e">
        <f>VLOOKUP(C327,quide!$A$1:J1319,2,0)</f>
        <v>#N/A</v>
      </c>
      <c r="E327" s="145" t="e">
        <f>VLOOKUP(C327,quide!$A$1:J1319,7,0)</f>
        <v>#N/A</v>
      </c>
      <c r="F327" s="145" t="e">
        <f>VLOOKUP(C327,quide!$A$1:M1319,21,0)</f>
        <v>#N/A</v>
      </c>
      <c r="G327" s="145" t="e">
        <f>VLOOKUP(C327,quide!$A$1:M1319,22,0)</f>
        <v>#N/A</v>
      </c>
      <c r="H327" s="145">
        <f>SUMIF(ishod_substance!G:G,norm!B327,ishod_substance!I:I)</f>
        <v>0</v>
      </c>
    </row>
    <row r="328" spans="1:8" x14ac:dyDescent="0.25">
      <c r="A328">
        <v>321</v>
      </c>
      <c r="B328">
        <f>IFERROR(IF(ISBLANK(A328),0,IF(AND(ISERROR(VLOOKUP(VLOOKUP(A328,ishod_substance!A:G,7,0),$B$6:B327,1,0))=TRUE,VLOOKUP(norm!A328,'tbl2'!A:B,2,0)=1),VLOOKUP(A328,ishod_substance!A:G,7,0),0)),0)</f>
        <v>0</v>
      </c>
      <c r="C328" s="76">
        <f t="shared" ref="C328:C391" si="5">B328</f>
        <v>0</v>
      </c>
      <c r="D328" s="145" t="e">
        <f>VLOOKUP(C328,quide!$A$1:J1320,2,0)</f>
        <v>#N/A</v>
      </c>
      <c r="E328" s="145" t="e">
        <f>VLOOKUP(C328,quide!$A$1:J1320,7,0)</f>
        <v>#N/A</v>
      </c>
      <c r="F328" s="145" t="e">
        <f>VLOOKUP(C328,quide!$A$1:M1320,21,0)</f>
        <v>#N/A</v>
      </c>
      <c r="G328" s="145" t="e">
        <f>VLOOKUP(C328,quide!$A$1:M1320,22,0)</f>
        <v>#N/A</v>
      </c>
      <c r="H328" s="145">
        <f>SUMIF(ishod_substance!G:G,norm!B328,ishod_substance!I:I)</f>
        <v>0</v>
      </c>
    </row>
    <row r="329" spans="1:8" x14ac:dyDescent="0.25">
      <c r="A329">
        <v>322</v>
      </c>
      <c r="B329">
        <f>IFERROR(IF(ISBLANK(A329),0,IF(AND(ISERROR(VLOOKUP(VLOOKUP(A329,ishod_substance!A:G,7,0),$B$6:B328,1,0))=TRUE,VLOOKUP(norm!A329,'tbl2'!A:B,2,0)=1),VLOOKUP(A329,ishod_substance!A:G,7,0),0)),0)</f>
        <v>0</v>
      </c>
      <c r="C329" s="76">
        <f t="shared" si="5"/>
        <v>0</v>
      </c>
      <c r="D329" s="145" t="e">
        <f>VLOOKUP(C329,quide!$A$1:J1321,2,0)</f>
        <v>#N/A</v>
      </c>
      <c r="E329" s="145" t="e">
        <f>VLOOKUP(C329,quide!$A$1:J1321,7,0)</f>
        <v>#N/A</v>
      </c>
      <c r="F329" s="145" t="e">
        <f>VLOOKUP(C329,quide!$A$1:M1321,21,0)</f>
        <v>#N/A</v>
      </c>
      <c r="G329" s="145" t="e">
        <f>VLOOKUP(C329,quide!$A$1:M1321,22,0)</f>
        <v>#N/A</v>
      </c>
      <c r="H329" s="145">
        <f>SUMIF(ishod_substance!G:G,norm!B329,ishod_substance!I:I)</f>
        <v>0</v>
      </c>
    </row>
    <row r="330" spans="1:8" x14ac:dyDescent="0.25">
      <c r="A330">
        <v>323</v>
      </c>
      <c r="B330">
        <f>IFERROR(IF(ISBLANK(A330),0,IF(AND(ISERROR(VLOOKUP(VLOOKUP(A330,ishod_substance!A:G,7,0),$B$6:B329,1,0))=TRUE,VLOOKUP(norm!A330,'tbl2'!A:B,2,0)=1),VLOOKUP(A330,ishod_substance!A:G,7,0),0)),0)</f>
        <v>0</v>
      </c>
      <c r="C330" s="76">
        <f t="shared" si="5"/>
        <v>0</v>
      </c>
      <c r="D330" s="145" t="e">
        <f>VLOOKUP(C330,quide!$A$1:J1322,2,0)</f>
        <v>#N/A</v>
      </c>
      <c r="E330" s="145" t="e">
        <f>VLOOKUP(C330,quide!$A$1:J1322,7,0)</f>
        <v>#N/A</v>
      </c>
      <c r="F330" s="145" t="e">
        <f>VLOOKUP(C330,quide!$A$1:M1322,21,0)</f>
        <v>#N/A</v>
      </c>
      <c r="G330" s="145" t="e">
        <f>VLOOKUP(C330,quide!$A$1:M1322,22,0)</f>
        <v>#N/A</v>
      </c>
      <c r="H330" s="145">
        <f>SUMIF(ishod_substance!G:G,norm!B330,ishod_substance!I:I)</f>
        <v>0</v>
      </c>
    </row>
    <row r="331" spans="1:8" x14ac:dyDescent="0.25">
      <c r="A331">
        <v>324</v>
      </c>
      <c r="B331">
        <f>IFERROR(IF(ISBLANK(A331),0,IF(AND(ISERROR(VLOOKUP(VLOOKUP(A331,ishod_substance!A:G,7,0),$B$6:B330,1,0))=TRUE,VLOOKUP(norm!A331,'tbl2'!A:B,2,0)=1),VLOOKUP(A331,ishod_substance!A:G,7,0),0)),0)</f>
        <v>0</v>
      </c>
      <c r="C331" s="76">
        <f t="shared" si="5"/>
        <v>0</v>
      </c>
      <c r="D331" s="145" t="e">
        <f>VLOOKUP(C331,quide!$A$1:J1323,2,0)</f>
        <v>#N/A</v>
      </c>
      <c r="E331" s="145" t="e">
        <f>VLOOKUP(C331,quide!$A$1:J1323,7,0)</f>
        <v>#N/A</v>
      </c>
      <c r="F331" s="145" t="e">
        <f>VLOOKUP(C331,quide!$A$1:M1323,21,0)</f>
        <v>#N/A</v>
      </c>
      <c r="G331" s="145" t="e">
        <f>VLOOKUP(C331,quide!$A$1:M1323,22,0)</f>
        <v>#N/A</v>
      </c>
      <c r="H331" s="145">
        <f>SUMIF(ishod_substance!G:G,norm!B331,ishod_substance!I:I)</f>
        <v>0</v>
      </c>
    </row>
    <row r="332" spans="1:8" x14ac:dyDescent="0.25">
      <c r="A332">
        <v>325</v>
      </c>
      <c r="B332">
        <f>IFERROR(IF(ISBLANK(A332),0,IF(AND(ISERROR(VLOOKUP(VLOOKUP(A332,ishod_substance!A:G,7,0),$B$6:B331,1,0))=TRUE,VLOOKUP(norm!A332,'tbl2'!A:B,2,0)=1),VLOOKUP(A332,ishod_substance!A:G,7,0),0)),0)</f>
        <v>0</v>
      </c>
      <c r="C332" s="76">
        <f t="shared" si="5"/>
        <v>0</v>
      </c>
      <c r="D332" s="145" t="e">
        <f>VLOOKUP(C332,quide!$A$1:J1324,2,0)</f>
        <v>#N/A</v>
      </c>
      <c r="E332" s="145" t="e">
        <f>VLOOKUP(C332,quide!$A$1:J1324,7,0)</f>
        <v>#N/A</v>
      </c>
      <c r="F332" s="145" t="e">
        <f>VLOOKUP(C332,quide!$A$1:M1324,21,0)</f>
        <v>#N/A</v>
      </c>
      <c r="G332" s="145" t="e">
        <f>VLOOKUP(C332,quide!$A$1:M1324,22,0)</f>
        <v>#N/A</v>
      </c>
      <c r="H332" s="145">
        <f>SUMIF(ishod_substance!G:G,norm!B332,ishod_substance!I:I)</f>
        <v>0</v>
      </c>
    </row>
    <row r="333" spans="1:8" x14ac:dyDescent="0.25">
      <c r="A333">
        <v>326</v>
      </c>
      <c r="B333">
        <f>IFERROR(IF(ISBLANK(A333),0,IF(AND(ISERROR(VLOOKUP(VLOOKUP(A333,ishod_substance!A:G,7,0),$B$6:B332,1,0))=TRUE,VLOOKUP(norm!A333,'tbl2'!A:B,2,0)=1),VLOOKUP(A333,ishod_substance!A:G,7,0),0)),0)</f>
        <v>0</v>
      </c>
      <c r="C333" s="76">
        <f t="shared" si="5"/>
        <v>0</v>
      </c>
      <c r="D333" s="145" t="e">
        <f>VLOOKUP(C333,quide!$A$1:J1325,2,0)</f>
        <v>#N/A</v>
      </c>
      <c r="E333" s="145" t="e">
        <f>VLOOKUP(C333,quide!$A$1:J1325,7,0)</f>
        <v>#N/A</v>
      </c>
      <c r="F333" s="145" t="e">
        <f>VLOOKUP(C333,quide!$A$1:M1325,21,0)</f>
        <v>#N/A</v>
      </c>
      <c r="G333" s="145" t="e">
        <f>VLOOKUP(C333,quide!$A$1:M1325,22,0)</f>
        <v>#N/A</v>
      </c>
      <c r="H333" s="145">
        <f>SUMIF(ishod_substance!G:G,norm!B333,ishod_substance!I:I)</f>
        <v>0</v>
      </c>
    </row>
    <row r="334" spans="1:8" x14ac:dyDescent="0.25">
      <c r="A334">
        <v>327</v>
      </c>
      <c r="B334">
        <f>IFERROR(IF(ISBLANK(A334),0,IF(AND(ISERROR(VLOOKUP(VLOOKUP(A334,ishod_substance!A:G,7,0),$B$6:B333,1,0))=TRUE,VLOOKUP(norm!A334,'tbl2'!A:B,2,0)=1),VLOOKUP(A334,ishod_substance!A:G,7,0),0)),0)</f>
        <v>0</v>
      </c>
      <c r="C334" s="76">
        <f t="shared" si="5"/>
        <v>0</v>
      </c>
      <c r="D334" s="145" t="e">
        <f>VLOOKUP(C334,quide!$A$1:J1326,2,0)</f>
        <v>#N/A</v>
      </c>
      <c r="E334" s="145" t="e">
        <f>VLOOKUP(C334,quide!$A$1:J1326,7,0)</f>
        <v>#N/A</v>
      </c>
      <c r="F334" s="145" t="e">
        <f>VLOOKUP(C334,quide!$A$1:M1326,21,0)</f>
        <v>#N/A</v>
      </c>
      <c r="G334" s="145" t="e">
        <f>VLOOKUP(C334,quide!$A$1:M1326,22,0)</f>
        <v>#N/A</v>
      </c>
      <c r="H334" s="145">
        <f>SUMIF(ishod_substance!G:G,norm!B334,ishod_substance!I:I)</f>
        <v>0</v>
      </c>
    </row>
    <row r="335" spans="1:8" x14ac:dyDescent="0.25">
      <c r="A335">
        <v>328</v>
      </c>
      <c r="B335">
        <f>IFERROR(IF(ISBLANK(A335),0,IF(AND(ISERROR(VLOOKUP(VLOOKUP(A335,ishod_substance!A:G,7,0),$B$6:B334,1,0))=TRUE,VLOOKUP(norm!A335,'tbl2'!A:B,2,0)=1),VLOOKUP(A335,ishod_substance!A:G,7,0),0)),0)</f>
        <v>0</v>
      </c>
      <c r="C335" s="76">
        <f t="shared" si="5"/>
        <v>0</v>
      </c>
      <c r="D335" s="145" t="e">
        <f>VLOOKUP(C335,quide!$A$1:J1327,2,0)</f>
        <v>#N/A</v>
      </c>
      <c r="E335" s="145" t="e">
        <f>VLOOKUP(C335,quide!$A$1:J1327,7,0)</f>
        <v>#N/A</v>
      </c>
      <c r="F335" s="145" t="e">
        <f>VLOOKUP(C335,quide!$A$1:M1327,21,0)</f>
        <v>#N/A</v>
      </c>
      <c r="G335" s="145" t="e">
        <f>VLOOKUP(C335,quide!$A$1:M1327,22,0)</f>
        <v>#N/A</v>
      </c>
      <c r="H335" s="145">
        <f>SUMIF(ishod_substance!G:G,norm!B335,ishod_substance!I:I)</f>
        <v>0</v>
      </c>
    </row>
    <row r="336" spans="1:8" x14ac:dyDescent="0.25">
      <c r="A336">
        <v>329</v>
      </c>
      <c r="B336">
        <f>IFERROR(IF(ISBLANK(A336),0,IF(AND(ISERROR(VLOOKUP(VLOOKUP(A336,ishod_substance!A:G,7,0),$B$6:B335,1,0))=TRUE,VLOOKUP(norm!A336,'tbl2'!A:B,2,0)=1),VLOOKUP(A336,ishod_substance!A:G,7,0),0)),0)</f>
        <v>0</v>
      </c>
      <c r="C336" s="76">
        <f t="shared" si="5"/>
        <v>0</v>
      </c>
      <c r="D336" s="145" t="e">
        <f>VLOOKUP(C336,quide!$A$1:J1328,2,0)</f>
        <v>#N/A</v>
      </c>
      <c r="E336" s="145" t="e">
        <f>VLOOKUP(C336,quide!$A$1:J1328,7,0)</f>
        <v>#N/A</v>
      </c>
      <c r="F336" s="145" t="e">
        <f>VLOOKUP(C336,quide!$A$1:M1328,21,0)</f>
        <v>#N/A</v>
      </c>
      <c r="G336" s="145" t="e">
        <f>VLOOKUP(C336,quide!$A$1:M1328,22,0)</f>
        <v>#N/A</v>
      </c>
      <c r="H336" s="145">
        <f>SUMIF(ishod_substance!G:G,norm!B336,ishod_substance!I:I)</f>
        <v>0</v>
      </c>
    </row>
    <row r="337" spans="1:8" x14ac:dyDescent="0.25">
      <c r="A337">
        <v>330</v>
      </c>
      <c r="B337">
        <f>IFERROR(IF(ISBLANK(A337),0,IF(AND(ISERROR(VLOOKUP(VLOOKUP(A337,ishod_substance!A:G,7,0),$B$6:B336,1,0))=TRUE,VLOOKUP(norm!A337,'tbl2'!A:B,2,0)=1),VLOOKUP(A337,ishod_substance!A:G,7,0),0)),0)</f>
        <v>0</v>
      </c>
      <c r="C337" s="76">
        <f t="shared" si="5"/>
        <v>0</v>
      </c>
      <c r="D337" s="145" t="e">
        <f>VLOOKUP(C337,quide!$A$1:J1329,2,0)</f>
        <v>#N/A</v>
      </c>
      <c r="E337" s="145" t="e">
        <f>VLOOKUP(C337,quide!$A$1:J1329,7,0)</f>
        <v>#N/A</v>
      </c>
      <c r="F337" s="145" t="e">
        <f>VLOOKUP(C337,quide!$A$1:M1329,21,0)</f>
        <v>#N/A</v>
      </c>
      <c r="G337" s="145" t="e">
        <f>VLOOKUP(C337,quide!$A$1:M1329,22,0)</f>
        <v>#N/A</v>
      </c>
      <c r="H337" s="145">
        <f>SUMIF(ishod_substance!G:G,norm!B337,ishod_substance!I:I)</f>
        <v>0</v>
      </c>
    </row>
    <row r="338" spans="1:8" x14ac:dyDescent="0.25">
      <c r="A338">
        <v>331</v>
      </c>
      <c r="B338">
        <f>IFERROR(IF(ISBLANK(A338),0,IF(AND(ISERROR(VLOOKUP(VLOOKUP(A338,ishod_substance!A:G,7,0),$B$6:B337,1,0))=TRUE,VLOOKUP(norm!A338,'tbl2'!A:B,2,0)=1),VLOOKUP(A338,ishod_substance!A:G,7,0),0)),0)</f>
        <v>0</v>
      </c>
      <c r="C338" s="76">
        <f t="shared" si="5"/>
        <v>0</v>
      </c>
      <c r="D338" s="145" t="e">
        <f>VLOOKUP(C338,quide!$A$1:J1330,2,0)</f>
        <v>#N/A</v>
      </c>
      <c r="E338" s="145" t="e">
        <f>VLOOKUP(C338,quide!$A$1:J1330,7,0)</f>
        <v>#N/A</v>
      </c>
      <c r="F338" s="145" t="e">
        <f>VLOOKUP(C338,quide!$A$1:M1330,21,0)</f>
        <v>#N/A</v>
      </c>
      <c r="G338" s="145" t="e">
        <f>VLOOKUP(C338,quide!$A$1:M1330,22,0)</f>
        <v>#N/A</v>
      </c>
      <c r="H338" s="145">
        <f>SUMIF(ishod_substance!G:G,norm!B338,ishod_substance!I:I)</f>
        <v>0</v>
      </c>
    </row>
    <row r="339" spans="1:8" x14ac:dyDescent="0.25">
      <c r="A339">
        <v>332</v>
      </c>
      <c r="B339">
        <f>IFERROR(IF(ISBLANK(A339),0,IF(AND(ISERROR(VLOOKUP(VLOOKUP(A339,ishod_substance!A:G,7,0),$B$6:B338,1,0))=TRUE,VLOOKUP(norm!A339,'tbl2'!A:B,2,0)=1),VLOOKUP(A339,ishod_substance!A:G,7,0),0)),0)</f>
        <v>0</v>
      </c>
      <c r="C339" s="76">
        <f t="shared" si="5"/>
        <v>0</v>
      </c>
      <c r="D339" s="145" t="e">
        <f>VLOOKUP(C339,quide!$A$1:J1331,2,0)</f>
        <v>#N/A</v>
      </c>
      <c r="E339" s="145" t="e">
        <f>VLOOKUP(C339,quide!$A$1:J1331,7,0)</f>
        <v>#N/A</v>
      </c>
      <c r="F339" s="145" t="e">
        <f>VLOOKUP(C339,quide!$A$1:M1331,21,0)</f>
        <v>#N/A</v>
      </c>
      <c r="G339" s="145" t="e">
        <f>VLOOKUP(C339,quide!$A$1:M1331,22,0)</f>
        <v>#N/A</v>
      </c>
      <c r="H339" s="145">
        <f>SUMIF(ishod_substance!G:G,norm!B339,ishod_substance!I:I)</f>
        <v>0</v>
      </c>
    </row>
    <row r="340" spans="1:8" x14ac:dyDescent="0.25">
      <c r="A340">
        <v>333</v>
      </c>
      <c r="B340">
        <f>IFERROR(IF(ISBLANK(A340),0,IF(AND(ISERROR(VLOOKUP(VLOOKUP(A340,ishod_substance!A:G,7,0),$B$6:B339,1,0))=TRUE,VLOOKUP(norm!A340,'tbl2'!A:B,2,0)=1),VLOOKUP(A340,ishod_substance!A:G,7,0),0)),0)</f>
        <v>0</v>
      </c>
      <c r="C340" s="76">
        <f t="shared" si="5"/>
        <v>0</v>
      </c>
      <c r="D340" s="145" t="e">
        <f>VLOOKUP(C340,quide!$A$1:J1332,2,0)</f>
        <v>#N/A</v>
      </c>
      <c r="E340" s="145" t="e">
        <f>VLOOKUP(C340,quide!$A$1:J1332,7,0)</f>
        <v>#N/A</v>
      </c>
      <c r="F340" s="145" t="e">
        <f>VLOOKUP(C340,quide!$A$1:M1332,21,0)</f>
        <v>#N/A</v>
      </c>
      <c r="G340" s="145" t="e">
        <f>VLOOKUP(C340,quide!$A$1:M1332,22,0)</f>
        <v>#N/A</v>
      </c>
      <c r="H340" s="145">
        <f>SUMIF(ishod_substance!G:G,norm!B340,ishod_substance!I:I)</f>
        <v>0</v>
      </c>
    </row>
    <row r="341" spans="1:8" x14ac:dyDescent="0.25">
      <c r="A341">
        <v>334</v>
      </c>
      <c r="B341">
        <f>IFERROR(IF(ISBLANK(A341),0,IF(AND(ISERROR(VLOOKUP(VLOOKUP(A341,ishod_substance!A:G,7,0),$B$6:B340,1,0))=TRUE,VLOOKUP(norm!A341,'tbl2'!A:B,2,0)=1),VLOOKUP(A341,ishod_substance!A:G,7,0),0)),0)</f>
        <v>0</v>
      </c>
      <c r="C341" s="76">
        <f t="shared" si="5"/>
        <v>0</v>
      </c>
      <c r="D341" s="145" t="e">
        <f>VLOOKUP(C341,quide!$A$1:J1333,2,0)</f>
        <v>#N/A</v>
      </c>
      <c r="E341" s="145" t="e">
        <f>VLOOKUP(C341,quide!$A$1:J1333,7,0)</f>
        <v>#N/A</v>
      </c>
      <c r="F341" s="145" t="e">
        <f>VLOOKUP(C341,quide!$A$1:M1333,21,0)</f>
        <v>#N/A</v>
      </c>
      <c r="G341" s="145" t="e">
        <f>VLOOKUP(C341,quide!$A$1:M1333,22,0)</f>
        <v>#N/A</v>
      </c>
      <c r="H341" s="145">
        <f>SUMIF(ishod_substance!G:G,norm!B341,ishod_substance!I:I)</f>
        <v>0</v>
      </c>
    </row>
    <row r="342" spans="1:8" x14ac:dyDescent="0.25">
      <c r="A342">
        <v>335</v>
      </c>
      <c r="B342">
        <f>IFERROR(IF(ISBLANK(A342),0,IF(AND(ISERROR(VLOOKUP(VLOOKUP(A342,ishod_substance!A:G,7,0),$B$6:B341,1,0))=TRUE,VLOOKUP(norm!A342,'tbl2'!A:B,2,0)=1),VLOOKUP(A342,ishod_substance!A:G,7,0),0)),0)</f>
        <v>0</v>
      </c>
      <c r="C342" s="76">
        <f t="shared" si="5"/>
        <v>0</v>
      </c>
      <c r="D342" s="145" t="e">
        <f>VLOOKUP(C342,quide!$A$1:J1334,2,0)</f>
        <v>#N/A</v>
      </c>
      <c r="E342" s="145" t="e">
        <f>VLOOKUP(C342,quide!$A$1:J1334,7,0)</f>
        <v>#N/A</v>
      </c>
      <c r="F342" s="145" t="e">
        <f>VLOOKUP(C342,quide!$A$1:M1334,21,0)</f>
        <v>#N/A</v>
      </c>
      <c r="G342" s="145" t="e">
        <f>VLOOKUP(C342,quide!$A$1:M1334,22,0)</f>
        <v>#N/A</v>
      </c>
      <c r="H342" s="145">
        <f>SUMIF(ishod_substance!G:G,norm!B342,ishod_substance!I:I)</f>
        <v>0</v>
      </c>
    </row>
    <row r="343" spans="1:8" x14ac:dyDescent="0.25">
      <c r="A343">
        <v>336</v>
      </c>
      <c r="B343">
        <f>IFERROR(IF(ISBLANK(A343),0,IF(AND(ISERROR(VLOOKUP(VLOOKUP(A343,ishod_substance!A:G,7,0),$B$6:B342,1,0))=TRUE,VLOOKUP(norm!A343,'tbl2'!A:B,2,0)=1),VLOOKUP(A343,ishod_substance!A:G,7,0),0)),0)</f>
        <v>0</v>
      </c>
      <c r="C343" s="76">
        <f t="shared" si="5"/>
        <v>0</v>
      </c>
      <c r="D343" s="145" t="e">
        <f>VLOOKUP(C343,quide!$A$1:J1335,2,0)</f>
        <v>#N/A</v>
      </c>
      <c r="E343" s="145" t="e">
        <f>VLOOKUP(C343,quide!$A$1:J1335,7,0)</f>
        <v>#N/A</v>
      </c>
      <c r="F343" s="145" t="e">
        <f>VLOOKUP(C343,quide!$A$1:M1335,21,0)</f>
        <v>#N/A</v>
      </c>
      <c r="G343" s="145" t="e">
        <f>VLOOKUP(C343,quide!$A$1:M1335,22,0)</f>
        <v>#N/A</v>
      </c>
      <c r="H343" s="145">
        <f>SUMIF(ishod_substance!G:G,norm!B343,ishod_substance!I:I)</f>
        <v>0</v>
      </c>
    </row>
    <row r="344" spans="1:8" x14ac:dyDescent="0.25">
      <c r="A344">
        <v>337</v>
      </c>
      <c r="B344">
        <f>IFERROR(IF(ISBLANK(A344),0,IF(AND(ISERROR(VLOOKUP(VLOOKUP(A344,ishod_substance!A:G,7,0),$B$6:B343,1,0))=TRUE,VLOOKUP(norm!A344,'tbl2'!A:B,2,0)=1),VLOOKUP(A344,ishod_substance!A:G,7,0),0)),0)</f>
        <v>0</v>
      </c>
      <c r="C344" s="76">
        <f t="shared" si="5"/>
        <v>0</v>
      </c>
      <c r="D344" s="145" t="e">
        <f>VLOOKUP(C344,quide!$A$1:J1336,2,0)</f>
        <v>#N/A</v>
      </c>
      <c r="E344" s="145" t="e">
        <f>VLOOKUP(C344,quide!$A$1:J1336,7,0)</f>
        <v>#N/A</v>
      </c>
      <c r="F344" s="145" t="e">
        <f>VLOOKUP(C344,quide!$A$1:M1336,21,0)</f>
        <v>#N/A</v>
      </c>
      <c r="G344" s="145" t="e">
        <f>VLOOKUP(C344,quide!$A$1:M1336,22,0)</f>
        <v>#N/A</v>
      </c>
      <c r="H344" s="145">
        <f>SUMIF(ishod_substance!G:G,norm!B344,ishod_substance!I:I)</f>
        <v>0</v>
      </c>
    </row>
    <row r="345" spans="1:8" x14ac:dyDescent="0.25">
      <c r="A345">
        <v>338</v>
      </c>
      <c r="B345">
        <f>IFERROR(IF(ISBLANK(A345),0,IF(AND(ISERROR(VLOOKUP(VLOOKUP(A345,ishod_substance!A:G,7,0),$B$6:B344,1,0))=TRUE,VLOOKUP(norm!A345,'tbl2'!A:B,2,0)=1),VLOOKUP(A345,ishod_substance!A:G,7,0),0)),0)</f>
        <v>0</v>
      </c>
      <c r="C345" s="76">
        <f t="shared" si="5"/>
        <v>0</v>
      </c>
      <c r="D345" s="145" t="e">
        <f>VLOOKUP(C345,quide!$A$1:J1337,2,0)</f>
        <v>#N/A</v>
      </c>
      <c r="E345" s="145" t="e">
        <f>VLOOKUP(C345,quide!$A$1:J1337,7,0)</f>
        <v>#N/A</v>
      </c>
      <c r="F345" s="145" t="e">
        <f>VLOOKUP(C345,quide!$A$1:M1337,21,0)</f>
        <v>#N/A</v>
      </c>
      <c r="G345" s="145" t="e">
        <f>VLOOKUP(C345,quide!$A$1:M1337,22,0)</f>
        <v>#N/A</v>
      </c>
      <c r="H345" s="145">
        <f>SUMIF(ishod_substance!G:G,norm!B345,ishod_substance!I:I)</f>
        <v>0</v>
      </c>
    </row>
    <row r="346" spans="1:8" x14ac:dyDescent="0.25">
      <c r="A346">
        <v>339</v>
      </c>
      <c r="B346">
        <f>IFERROR(IF(ISBLANK(A346),0,IF(AND(ISERROR(VLOOKUP(VLOOKUP(A346,ishod_substance!A:G,7,0),$B$6:B345,1,0))=TRUE,VLOOKUP(norm!A346,'tbl2'!A:B,2,0)=1),VLOOKUP(A346,ishod_substance!A:G,7,0),0)),0)</f>
        <v>0</v>
      </c>
      <c r="C346" s="76">
        <f t="shared" si="5"/>
        <v>0</v>
      </c>
      <c r="D346" s="145" t="e">
        <f>VLOOKUP(C346,quide!$A$1:J1338,2,0)</f>
        <v>#N/A</v>
      </c>
      <c r="E346" s="145" t="e">
        <f>VLOOKUP(C346,quide!$A$1:J1338,7,0)</f>
        <v>#N/A</v>
      </c>
      <c r="F346" s="145" t="e">
        <f>VLOOKUP(C346,quide!$A$1:M1338,21,0)</f>
        <v>#N/A</v>
      </c>
      <c r="G346" s="145" t="e">
        <f>VLOOKUP(C346,quide!$A$1:M1338,22,0)</f>
        <v>#N/A</v>
      </c>
      <c r="H346" s="145">
        <f>SUMIF(ishod_substance!G:G,norm!B346,ishod_substance!I:I)</f>
        <v>0</v>
      </c>
    </row>
    <row r="347" spans="1:8" x14ac:dyDescent="0.25">
      <c r="A347">
        <v>340</v>
      </c>
      <c r="B347">
        <f>IFERROR(IF(ISBLANK(A347),0,IF(AND(ISERROR(VLOOKUP(VLOOKUP(A347,ishod_substance!A:G,7,0),$B$6:B346,1,0))=TRUE,VLOOKUP(norm!A347,'tbl2'!A:B,2,0)=1),VLOOKUP(A347,ishod_substance!A:G,7,0),0)),0)</f>
        <v>0</v>
      </c>
      <c r="C347" s="76">
        <f t="shared" si="5"/>
        <v>0</v>
      </c>
      <c r="D347" s="145" t="e">
        <f>VLOOKUP(C347,quide!$A$1:J1339,2,0)</f>
        <v>#N/A</v>
      </c>
      <c r="E347" s="145" t="e">
        <f>VLOOKUP(C347,quide!$A$1:J1339,7,0)</f>
        <v>#N/A</v>
      </c>
      <c r="F347" s="145" t="e">
        <f>VLOOKUP(C347,quide!$A$1:M1339,21,0)</f>
        <v>#N/A</v>
      </c>
      <c r="G347" s="145" t="e">
        <f>VLOOKUP(C347,quide!$A$1:M1339,22,0)</f>
        <v>#N/A</v>
      </c>
      <c r="H347" s="145">
        <f>SUMIF(ishod_substance!G:G,norm!B347,ishod_substance!I:I)</f>
        <v>0</v>
      </c>
    </row>
    <row r="348" spans="1:8" x14ac:dyDescent="0.25">
      <c r="A348">
        <v>341</v>
      </c>
      <c r="B348">
        <f>IFERROR(IF(ISBLANK(A348),0,IF(AND(ISERROR(VLOOKUP(VLOOKUP(A348,ishod_substance!A:G,7,0),$B$6:B347,1,0))=TRUE,VLOOKUP(norm!A348,'tbl2'!A:B,2,0)=1),VLOOKUP(A348,ishod_substance!A:G,7,0),0)),0)</f>
        <v>0</v>
      </c>
      <c r="C348" s="76">
        <f t="shared" si="5"/>
        <v>0</v>
      </c>
      <c r="D348" s="145" t="e">
        <f>VLOOKUP(C348,quide!$A$1:J1340,2,0)</f>
        <v>#N/A</v>
      </c>
      <c r="E348" s="145" t="e">
        <f>VLOOKUP(C348,quide!$A$1:J1340,7,0)</f>
        <v>#N/A</v>
      </c>
      <c r="F348" s="145" t="e">
        <f>VLOOKUP(C348,quide!$A$1:M1340,21,0)</f>
        <v>#N/A</v>
      </c>
      <c r="G348" s="145" t="e">
        <f>VLOOKUP(C348,quide!$A$1:M1340,22,0)</f>
        <v>#N/A</v>
      </c>
      <c r="H348" s="145">
        <f>SUMIF(ishod_substance!G:G,norm!B348,ishod_substance!I:I)</f>
        <v>0</v>
      </c>
    </row>
    <row r="349" spans="1:8" x14ac:dyDescent="0.25">
      <c r="A349">
        <v>342</v>
      </c>
      <c r="B349">
        <f>IFERROR(IF(ISBLANK(A349),0,IF(AND(ISERROR(VLOOKUP(VLOOKUP(A349,ishod_substance!A:G,7,0),$B$6:B348,1,0))=TRUE,VLOOKUP(norm!A349,'tbl2'!A:B,2,0)=1),VLOOKUP(A349,ishod_substance!A:G,7,0),0)),0)</f>
        <v>0</v>
      </c>
      <c r="C349" s="76">
        <f t="shared" si="5"/>
        <v>0</v>
      </c>
      <c r="D349" s="145" t="e">
        <f>VLOOKUP(C349,quide!$A$1:J1341,2,0)</f>
        <v>#N/A</v>
      </c>
      <c r="E349" s="145" t="e">
        <f>VLOOKUP(C349,quide!$A$1:J1341,7,0)</f>
        <v>#N/A</v>
      </c>
      <c r="F349" s="145" t="e">
        <f>VLOOKUP(C349,quide!$A$1:M1341,21,0)</f>
        <v>#N/A</v>
      </c>
      <c r="G349" s="145" t="e">
        <f>VLOOKUP(C349,quide!$A$1:M1341,22,0)</f>
        <v>#N/A</v>
      </c>
      <c r="H349" s="145">
        <f>SUMIF(ishod_substance!G:G,norm!B349,ishod_substance!I:I)</f>
        <v>0</v>
      </c>
    </row>
    <row r="350" spans="1:8" x14ac:dyDescent="0.25">
      <c r="A350">
        <v>343</v>
      </c>
      <c r="B350">
        <f>IFERROR(IF(ISBLANK(A350),0,IF(AND(ISERROR(VLOOKUP(VLOOKUP(A350,ishod_substance!A:G,7,0),$B$6:B349,1,0))=TRUE,VLOOKUP(norm!A350,'tbl2'!A:B,2,0)=1),VLOOKUP(A350,ishod_substance!A:G,7,0),0)),0)</f>
        <v>0</v>
      </c>
      <c r="C350" s="76">
        <f t="shared" si="5"/>
        <v>0</v>
      </c>
      <c r="D350" s="145" t="e">
        <f>VLOOKUP(C350,quide!$A$1:J1342,2,0)</f>
        <v>#N/A</v>
      </c>
      <c r="E350" s="145" t="e">
        <f>VLOOKUP(C350,quide!$A$1:J1342,7,0)</f>
        <v>#N/A</v>
      </c>
      <c r="F350" s="145" t="e">
        <f>VLOOKUP(C350,quide!$A$1:M1342,21,0)</f>
        <v>#N/A</v>
      </c>
      <c r="G350" s="145" t="e">
        <f>VLOOKUP(C350,quide!$A$1:M1342,22,0)</f>
        <v>#N/A</v>
      </c>
      <c r="H350" s="145">
        <f>SUMIF(ishod_substance!G:G,norm!B350,ishod_substance!I:I)</f>
        <v>0</v>
      </c>
    </row>
    <row r="351" spans="1:8" x14ac:dyDescent="0.25">
      <c r="A351">
        <v>344</v>
      </c>
      <c r="B351">
        <f>IFERROR(IF(ISBLANK(A351),0,IF(AND(ISERROR(VLOOKUP(VLOOKUP(A351,ishod_substance!A:G,7,0),$B$6:B350,1,0))=TRUE,VLOOKUP(norm!A351,'tbl2'!A:B,2,0)=1),VLOOKUP(A351,ishod_substance!A:G,7,0),0)),0)</f>
        <v>0</v>
      </c>
      <c r="C351" s="76">
        <f t="shared" si="5"/>
        <v>0</v>
      </c>
      <c r="D351" s="145" t="e">
        <f>VLOOKUP(C351,quide!$A$1:J1343,2,0)</f>
        <v>#N/A</v>
      </c>
      <c r="E351" s="145" t="e">
        <f>VLOOKUP(C351,quide!$A$1:J1343,7,0)</f>
        <v>#N/A</v>
      </c>
      <c r="F351" s="145" t="e">
        <f>VLOOKUP(C351,quide!$A$1:M1343,21,0)</f>
        <v>#N/A</v>
      </c>
      <c r="G351" s="145" t="e">
        <f>VLOOKUP(C351,quide!$A$1:M1343,22,0)</f>
        <v>#N/A</v>
      </c>
      <c r="H351" s="145">
        <f>SUMIF(ishod_substance!G:G,norm!B351,ishod_substance!I:I)</f>
        <v>0</v>
      </c>
    </row>
    <row r="352" spans="1:8" x14ac:dyDescent="0.25">
      <c r="A352">
        <v>345</v>
      </c>
      <c r="B352">
        <f>IFERROR(IF(ISBLANK(A352),0,IF(AND(ISERROR(VLOOKUP(VLOOKUP(A352,ishod_substance!A:G,7,0),$B$6:B351,1,0))=TRUE,VLOOKUP(norm!A352,'tbl2'!A:B,2,0)=1),VLOOKUP(A352,ishod_substance!A:G,7,0),0)),0)</f>
        <v>0</v>
      </c>
      <c r="C352" s="76">
        <f t="shared" si="5"/>
        <v>0</v>
      </c>
      <c r="D352" s="145" t="e">
        <f>VLOOKUP(C352,quide!$A$1:J1344,2,0)</f>
        <v>#N/A</v>
      </c>
      <c r="E352" s="145" t="e">
        <f>VLOOKUP(C352,quide!$A$1:J1344,7,0)</f>
        <v>#N/A</v>
      </c>
      <c r="F352" s="145" t="e">
        <f>VLOOKUP(C352,quide!$A$1:M1344,21,0)</f>
        <v>#N/A</v>
      </c>
      <c r="G352" s="145" t="e">
        <f>VLOOKUP(C352,quide!$A$1:M1344,22,0)</f>
        <v>#N/A</v>
      </c>
      <c r="H352" s="145">
        <f>SUMIF(ishod_substance!G:G,norm!B352,ishod_substance!I:I)</f>
        <v>0</v>
      </c>
    </row>
    <row r="353" spans="1:8" x14ac:dyDescent="0.25">
      <c r="A353">
        <v>346</v>
      </c>
      <c r="B353">
        <f>IFERROR(IF(ISBLANK(A353),0,IF(AND(ISERROR(VLOOKUP(VLOOKUP(A353,ishod_substance!A:G,7,0),$B$6:B352,1,0))=TRUE,VLOOKUP(norm!A353,'tbl2'!A:B,2,0)=1),VLOOKUP(A353,ishod_substance!A:G,7,0),0)),0)</f>
        <v>0</v>
      </c>
      <c r="C353" s="76">
        <f t="shared" si="5"/>
        <v>0</v>
      </c>
      <c r="D353" s="145" t="e">
        <f>VLOOKUP(C353,quide!$A$1:J1345,2,0)</f>
        <v>#N/A</v>
      </c>
      <c r="E353" s="145" t="e">
        <f>VLOOKUP(C353,quide!$A$1:J1345,7,0)</f>
        <v>#N/A</v>
      </c>
      <c r="F353" s="145" t="e">
        <f>VLOOKUP(C353,quide!$A$1:M1345,21,0)</f>
        <v>#N/A</v>
      </c>
      <c r="G353" s="145" t="e">
        <f>VLOOKUP(C353,quide!$A$1:M1345,22,0)</f>
        <v>#N/A</v>
      </c>
      <c r="H353" s="145">
        <f>SUMIF(ishod_substance!G:G,norm!B353,ishod_substance!I:I)</f>
        <v>0</v>
      </c>
    </row>
    <row r="354" spans="1:8" x14ac:dyDescent="0.25">
      <c r="A354">
        <v>347</v>
      </c>
      <c r="B354">
        <f>IFERROR(IF(ISBLANK(A354),0,IF(AND(ISERROR(VLOOKUP(VLOOKUP(A354,ishod_substance!A:G,7,0),$B$6:B353,1,0))=TRUE,VLOOKUP(norm!A354,'tbl2'!A:B,2,0)=1),VLOOKUP(A354,ishod_substance!A:G,7,0),0)),0)</f>
        <v>0</v>
      </c>
      <c r="C354" s="76">
        <f t="shared" si="5"/>
        <v>0</v>
      </c>
      <c r="D354" s="145" t="e">
        <f>VLOOKUP(C354,quide!$A$1:J1346,2,0)</f>
        <v>#N/A</v>
      </c>
      <c r="E354" s="145" t="e">
        <f>VLOOKUP(C354,quide!$A$1:J1346,7,0)</f>
        <v>#N/A</v>
      </c>
      <c r="F354" s="145" t="e">
        <f>VLOOKUP(C354,quide!$A$1:M1346,21,0)</f>
        <v>#N/A</v>
      </c>
      <c r="G354" s="145" t="e">
        <f>VLOOKUP(C354,quide!$A$1:M1346,22,0)</f>
        <v>#N/A</v>
      </c>
      <c r="H354" s="145">
        <f>SUMIF(ishod_substance!G:G,norm!B354,ishod_substance!I:I)</f>
        <v>0</v>
      </c>
    </row>
    <row r="355" spans="1:8" x14ac:dyDescent="0.25">
      <c r="A355">
        <v>348</v>
      </c>
      <c r="B355">
        <f>IFERROR(IF(ISBLANK(A355),0,IF(AND(ISERROR(VLOOKUP(VLOOKUP(A355,ishod_substance!A:G,7,0),$B$6:B354,1,0))=TRUE,VLOOKUP(norm!A355,'tbl2'!A:B,2,0)=1),VLOOKUP(A355,ishod_substance!A:G,7,0),0)),0)</f>
        <v>0</v>
      </c>
      <c r="C355" s="76">
        <f t="shared" si="5"/>
        <v>0</v>
      </c>
      <c r="D355" s="145" t="e">
        <f>VLOOKUP(C355,quide!$A$1:J1347,2,0)</f>
        <v>#N/A</v>
      </c>
      <c r="E355" s="145" t="e">
        <f>VLOOKUP(C355,quide!$A$1:J1347,7,0)</f>
        <v>#N/A</v>
      </c>
      <c r="F355" s="145" t="e">
        <f>VLOOKUP(C355,quide!$A$1:M1347,21,0)</f>
        <v>#N/A</v>
      </c>
      <c r="G355" s="145" t="e">
        <f>VLOOKUP(C355,quide!$A$1:M1347,22,0)</f>
        <v>#N/A</v>
      </c>
      <c r="H355" s="145">
        <f>SUMIF(ishod_substance!G:G,norm!B355,ishod_substance!I:I)</f>
        <v>0</v>
      </c>
    </row>
    <row r="356" spans="1:8" x14ac:dyDescent="0.25">
      <c r="A356">
        <v>349</v>
      </c>
      <c r="B356">
        <f>IFERROR(IF(ISBLANK(A356),0,IF(AND(ISERROR(VLOOKUP(VLOOKUP(A356,ishod_substance!A:G,7,0),$B$6:B355,1,0))=TRUE,VLOOKUP(norm!A356,'tbl2'!A:B,2,0)=1),VLOOKUP(A356,ishod_substance!A:G,7,0),0)),0)</f>
        <v>0</v>
      </c>
      <c r="C356" s="76">
        <f t="shared" si="5"/>
        <v>0</v>
      </c>
      <c r="D356" s="145" t="e">
        <f>VLOOKUP(C356,quide!$A$1:J1348,2,0)</f>
        <v>#N/A</v>
      </c>
      <c r="E356" s="145" t="e">
        <f>VLOOKUP(C356,quide!$A$1:J1348,7,0)</f>
        <v>#N/A</v>
      </c>
      <c r="F356" s="145" t="e">
        <f>VLOOKUP(C356,quide!$A$1:M1348,21,0)</f>
        <v>#N/A</v>
      </c>
      <c r="G356" s="145" t="e">
        <f>VLOOKUP(C356,quide!$A$1:M1348,22,0)</f>
        <v>#N/A</v>
      </c>
      <c r="H356" s="145">
        <f>SUMIF(ishod_substance!G:G,norm!B356,ishod_substance!I:I)</f>
        <v>0</v>
      </c>
    </row>
    <row r="357" spans="1:8" x14ac:dyDescent="0.25">
      <c r="A357">
        <v>350</v>
      </c>
      <c r="B357">
        <f>IFERROR(IF(ISBLANK(A357),0,IF(AND(ISERROR(VLOOKUP(VLOOKUP(A357,ishod_substance!A:G,7,0),$B$6:B356,1,0))=TRUE,VLOOKUP(norm!A357,'tbl2'!A:B,2,0)=1),VLOOKUP(A357,ishod_substance!A:G,7,0),0)),0)</f>
        <v>0</v>
      </c>
      <c r="C357" s="76">
        <f t="shared" si="5"/>
        <v>0</v>
      </c>
      <c r="D357" s="145" t="e">
        <f>VLOOKUP(C357,quide!$A$1:J1349,2,0)</f>
        <v>#N/A</v>
      </c>
      <c r="E357" s="145" t="e">
        <f>VLOOKUP(C357,quide!$A$1:J1349,7,0)</f>
        <v>#N/A</v>
      </c>
      <c r="F357" s="145" t="e">
        <f>VLOOKUP(C357,quide!$A$1:M1349,21,0)</f>
        <v>#N/A</v>
      </c>
      <c r="G357" s="145" t="e">
        <f>VLOOKUP(C357,quide!$A$1:M1349,22,0)</f>
        <v>#N/A</v>
      </c>
      <c r="H357" s="145">
        <f>SUMIF(ishod_substance!G:G,norm!B357,ishod_substance!I:I)</f>
        <v>0</v>
      </c>
    </row>
    <row r="358" spans="1:8" x14ac:dyDescent="0.25">
      <c r="A358">
        <v>351</v>
      </c>
      <c r="B358">
        <f>IFERROR(IF(ISBLANK(A358),0,IF(AND(ISERROR(VLOOKUP(VLOOKUP(A358,ishod_substance!A:G,7,0),$B$6:B357,1,0))=TRUE,VLOOKUP(norm!A358,'tbl2'!A:B,2,0)=1),VLOOKUP(A358,ishod_substance!A:G,7,0),0)),0)</f>
        <v>0</v>
      </c>
      <c r="C358" s="76">
        <f t="shared" si="5"/>
        <v>0</v>
      </c>
      <c r="D358" s="145" t="e">
        <f>VLOOKUP(C358,quide!$A$1:J1350,2,0)</f>
        <v>#N/A</v>
      </c>
      <c r="E358" s="145" t="e">
        <f>VLOOKUP(C358,quide!$A$1:J1350,7,0)</f>
        <v>#N/A</v>
      </c>
      <c r="F358" s="145" t="e">
        <f>VLOOKUP(C358,quide!$A$1:M1350,21,0)</f>
        <v>#N/A</v>
      </c>
      <c r="G358" s="145" t="e">
        <f>VLOOKUP(C358,quide!$A$1:M1350,22,0)</f>
        <v>#N/A</v>
      </c>
      <c r="H358" s="145">
        <f>SUMIF(ishod_substance!G:G,norm!B358,ishod_substance!I:I)</f>
        <v>0</v>
      </c>
    </row>
    <row r="359" spans="1:8" x14ac:dyDescent="0.25">
      <c r="A359">
        <v>352</v>
      </c>
      <c r="B359">
        <f>IFERROR(IF(ISBLANK(A359),0,IF(AND(ISERROR(VLOOKUP(VLOOKUP(A359,ishod_substance!A:G,7,0),$B$6:B358,1,0))=TRUE,VLOOKUP(norm!A359,'tbl2'!A:B,2,0)=1),VLOOKUP(A359,ishod_substance!A:G,7,0),0)),0)</f>
        <v>0</v>
      </c>
      <c r="C359" s="76">
        <f t="shared" si="5"/>
        <v>0</v>
      </c>
      <c r="D359" s="145" t="e">
        <f>VLOOKUP(C359,quide!$A$1:J1351,2,0)</f>
        <v>#N/A</v>
      </c>
      <c r="E359" s="145" t="e">
        <f>VLOOKUP(C359,quide!$A$1:J1351,7,0)</f>
        <v>#N/A</v>
      </c>
      <c r="F359" s="145" t="e">
        <f>VLOOKUP(C359,quide!$A$1:M1351,21,0)</f>
        <v>#N/A</v>
      </c>
      <c r="G359" s="145" t="e">
        <f>VLOOKUP(C359,quide!$A$1:M1351,22,0)</f>
        <v>#N/A</v>
      </c>
      <c r="H359" s="145">
        <f>SUMIF(ishod_substance!G:G,norm!B359,ishod_substance!I:I)</f>
        <v>0</v>
      </c>
    </row>
    <row r="360" spans="1:8" x14ac:dyDescent="0.25">
      <c r="A360">
        <v>353</v>
      </c>
      <c r="B360">
        <f>IFERROR(IF(ISBLANK(A360),0,IF(AND(ISERROR(VLOOKUP(VLOOKUP(A360,ishod_substance!A:G,7,0),$B$6:B359,1,0))=TRUE,VLOOKUP(norm!A360,'tbl2'!A:B,2,0)=1),VLOOKUP(A360,ishod_substance!A:G,7,0),0)),0)</f>
        <v>0</v>
      </c>
      <c r="C360" s="76">
        <f t="shared" si="5"/>
        <v>0</v>
      </c>
      <c r="D360" s="145" t="e">
        <f>VLOOKUP(C360,quide!$A$1:J1352,2,0)</f>
        <v>#N/A</v>
      </c>
      <c r="E360" s="145" t="e">
        <f>VLOOKUP(C360,quide!$A$1:J1352,7,0)</f>
        <v>#N/A</v>
      </c>
      <c r="F360" s="145" t="e">
        <f>VLOOKUP(C360,quide!$A$1:M1352,21,0)</f>
        <v>#N/A</v>
      </c>
      <c r="G360" s="145" t="e">
        <f>VLOOKUP(C360,quide!$A$1:M1352,22,0)</f>
        <v>#N/A</v>
      </c>
      <c r="H360" s="145">
        <f>SUMIF(ishod_substance!G:G,norm!B360,ishod_substance!I:I)</f>
        <v>0</v>
      </c>
    </row>
    <row r="361" spans="1:8" x14ac:dyDescent="0.25">
      <c r="A361">
        <v>354</v>
      </c>
      <c r="B361">
        <f>IFERROR(IF(ISBLANK(A361),0,IF(AND(ISERROR(VLOOKUP(VLOOKUP(A361,ishod_substance!A:G,7,0),$B$6:B360,1,0))=TRUE,VLOOKUP(norm!A361,'tbl2'!A:B,2,0)=1),VLOOKUP(A361,ishod_substance!A:G,7,0),0)),0)</f>
        <v>0</v>
      </c>
      <c r="C361" s="76">
        <f t="shared" si="5"/>
        <v>0</v>
      </c>
      <c r="D361" s="145" t="e">
        <f>VLOOKUP(C361,quide!$A$1:J1353,2,0)</f>
        <v>#N/A</v>
      </c>
      <c r="E361" s="145" t="e">
        <f>VLOOKUP(C361,quide!$A$1:J1353,7,0)</f>
        <v>#N/A</v>
      </c>
      <c r="F361" s="145" t="e">
        <f>VLOOKUP(C361,quide!$A$1:M1353,21,0)</f>
        <v>#N/A</v>
      </c>
      <c r="G361" s="145" t="e">
        <f>VLOOKUP(C361,quide!$A$1:M1353,22,0)</f>
        <v>#N/A</v>
      </c>
      <c r="H361" s="145">
        <f>SUMIF(ishod_substance!G:G,norm!B361,ishod_substance!I:I)</f>
        <v>0</v>
      </c>
    </row>
    <row r="362" spans="1:8" x14ac:dyDescent="0.25">
      <c r="A362">
        <v>355</v>
      </c>
      <c r="B362">
        <f>IFERROR(IF(ISBLANK(A362),0,IF(AND(ISERROR(VLOOKUP(VLOOKUP(A362,ishod_substance!A:G,7,0),$B$6:B361,1,0))=TRUE,VLOOKUP(norm!A362,'tbl2'!A:B,2,0)=1),VLOOKUP(A362,ishod_substance!A:G,7,0),0)),0)</f>
        <v>0</v>
      </c>
      <c r="C362" s="76">
        <f t="shared" si="5"/>
        <v>0</v>
      </c>
      <c r="D362" s="145" t="e">
        <f>VLOOKUP(C362,quide!$A$1:J1354,2,0)</f>
        <v>#N/A</v>
      </c>
      <c r="E362" s="145" t="e">
        <f>VLOOKUP(C362,quide!$A$1:J1354,7,0)</f>
        <v>#N/A</v>
      </c>
      <c r="F362" s="145" t="e">
        <f>VLOOKUP(C362,quide!$A$1:M1354,21,0)</f>
        <v>#N/A</v>
      </c>
      <c r="G362" s="145" t="e">
        <f>VLOOKUP(C362,quide!$A$1:M1354,22,0)</f>
        <v>#N/A</v>
      </c>
      <c r="H362" s="145">
        <f>SUMIF(ishod_substance!G:G,norm!B362,ishod_substance!I:I)</f>
        <v>0</v>
      </c>
    </row>
    <row r="363" spans="1:8" x14ac:dyDescent="0.25">
      <c r="A363">
        <v>356</v>
      </c>
      <c r="B363">
        <f>IFERROR(IF(ISBLANK(A363),0,IF(AND(ISERROR(VLOOKUP(VLOOKUP(A363,ishod_substance!A:G,7,0),$B$6:B362,1,0))=TRUE,VLOOKUP(norm!A363,'tbl2'!A:B,2,0)=1),VLOOKUP(A363,ishod_substance!A:G,7,0),0)),0)</f>
        <v>0</v>
      </c>
      <c r="C363" s="76">
        <f t="shared" si="5"/>
        <v>0</v>
      </c>
      <c r="D363" s="145" t="e">
        <f>VLOOKUP(C363,quide!$A$1:J1355,2,0)</f>
        <v>#N/A</v>
      </c>
      <c r="E363" s="145" t="e">
        <f>VLOOKUP(C363,quide!$A$1:J1355,7,0)</f>
        <v>#N/A</v>
      </c>
      <c r="F363" s="145" t="e">
        <f>VLOOKUP(C363,quide!$A$1:M1355,21,0)</f>
        <v>#N/A</v>
      </c>
      <c r="G363" s="145" t="e">
        <f>VLOOKUP(C363,quide!$A$1:M1355,22,0)</f>
        <v>#N/A</v>
      </c>
      <c r="H363" s="145">
        <f>SUMIF(ishod_substance!G:G,norm!B363,ishod_substance!I:I)</f>
        <v>0</v>
      </c>
    </row>
    <row r="364" spans="1:8" x14ac:dyDescent="0.25">
      <c r="A364">
        <v>357</v>
      </c>
      <c r="B364">
        <f>IFERROR(IF(ISBLANK(A364),0,IF(AND(ISERROR(VLOOKUP(VLOOKUP(A364,ishod_substance!A:G,7,0),$B$6:B363,1,0))=TRUE,VLOOKUP(norm!A364,'tbl2'!A:B,2,0)=1),VLOOKUP(A364,ishod_substance!A:G,7,0),0)),0)</f>
        <v>0</v>
      </c>
      <c r="C364" s="76">
        <f t="shared" si="5"/>
        <v>0</v>
      </c>
      <c r="D364" s="145" t="e">
        <f>VLOOKUP(C364,quide!$A$1:J1356,2,0)</f>
        <v>#N/A</v>
      </c>
      <c r="E364" s="145" t="e">
        <f>VLOOKUP(C364,quide!$A$1:J1356,7,0)</f>
        <v>#N/A</v>
      </c>
      <c r="F364" s="145" t="e">
        <f>VLOOKUP(C364,quide!$A$1:M1356,21,0)</f>
        <v>#N/A</v>
      </c>
      <c r="G364" s="145" t="e">
        <f>VLOOKUP(C364,quide!$A$1:M1356,22,0)</f>
        <v>#N/A</v>
      </c>
      <c r="H364" s="145">
        <f>SUMIF(ishod_substance!G:G,norm!B364,ishod_substance!I:I)</f>
        <v>0</v>
      </c>
    </row>
    <row r="365" spans="1:8" x14ac:dyDescent="0.25">
      <c r="A365">
        <v>358</v>
      </c>
      <c r="B365">
        <f>IFERROR(IF(ISBLANK(A365),0,IF(AND(ISERROR(VLOOKUP(VLOOKUP(A365,ishod_substance!A:G,7,0),$B$6:B364,1,0))=TRUE,VLOOKUP(norm!A365,'tbl2'!A:B,2,0)=1),VLOOKUP(A365,ishod_substance!A:G,7,0),0)),0)</f>
        <v>0</v>
      </c>
      <c r="C365" s="76">
        <f t="shared" si="5"/>
        <v>0</v>
      </c>
      <c r="D365" s="145" t="e">
        <f>VLOOKUP(C365,quide!$A$1:J1357,2,0)</f>
        <v>#N/A</v>
      </c>
      <c r="E365" s="145" t="e">
        <f>VLOOKUP(C365,quide!$A$1:J1357,7,0)</f>
        <v>#N/A</v>
      </c>
      <c r="F365" s="145" t="e">
        <f>VLOOKUP(C365,quide!$A$1:M1357,21,0)</f>
        <v>#N/A</v>
      </c>
      <c r="G365" s="145" t="e">
        <f>VLOOKUP(C365,quide!$A$1:M1357,22,0)</f>
        <v>#N/A</v>
      </c>
      <c r="H365" s="145">
        <f>SUMIF(ishod_substance!G:G,norm!B365,ishod_substance!I:I)</f>
        <v>0</v>
      </c>
    </row>
    <row r="366" spans="1:8" x14ac:dyDescent="0.25">
      <c r="A366">
        <v>359</v>
      </c>
      <c r="B366">
        <f>IFERROR(IF(ISBLANK(A366),0,IF(AND(ISERROR(VLOOKUP(VLOOKUP(A366,ishod_substance!A:G,7,0),$B$6:B365,1,0))=TRUE,VLOOKUP(norm!A366,'tbl2'!A:B,2,0)=1),VLOOKUP(A366,ishod_substance!A:G,7,0),0)),0)</f>
        <v>0</v>
      </c>
      <c r="C366" s="76">
        <f t="shared" si="5"/>
        <v>0</v>
      </c>
      <c r="D366" s="145" t="e">
        <f>VLOOKUP(C366,quide!$A$1:J1358,2,0)</f>
        <v>#N/A</v>
      </c>
      <c r="E366" s="145" t="e">
        <f>VLOOKUP(C366,quide!$A$1:J1358,7,0)</f>
        <v>#N/A</v>
      </c>
      <c r="F366" s="145" t="e">
        <f>VLOOKUP(C366,quide!$A$1:M1358,21,0)</f>
        <v>#N/A</v>
      </c>
      <c r="G366" s="145" t="e">
        <f>VLOOKUP(C366,quide!$A$1:M1358,22,0)</f>
        <v>#N/A</v>
      </c>
      <c r="H366" s="145">
        <f>SUMIF(ishod_substance!G:G,norm!B366,ishod_substance!I:I)</f>
        <v>0</v>
      </c>
    </row>
    <row r="367" spans="1:8" x14ac:dyDescent="0.25">
      <c r="A367">
        <v>360</v>
      </c>
      <c r="B367">
        <f>IFERROR(IF(ISBLANK(A367),0,IF(AND(ISERROR(VLOOKUP(VLOOKUP(A367,ishod_substance!A:G,7,0),$B$6:B366,1,0))=TRUE,VLOOKUP(norm!A367,'tbl2'!A:B,2,0)=1),VLOOKUP(A367,ishod_substance!A:G,7,0),0)),0)</f>
        <v>0</v>
      </c>
      <c r="C367" s="76">
        <f t="shared" si="5"/>
        <v>0</v>
      </c>
      <c r="D367" s="145" t="e">
        <f>VLOOKUP(C367,quide!$A$1:J1359,2,0)</f>
        <v>#N/A</v>
      </c>
      <c r="E367" s="145" t="e">
        <f>VLOOKUP(C367,quide!$A$1:J1359,7,0)</f>
        <v>#N/A</v>
      </c>
      <c r="F367" s="145" t="e">
        <f>VLOOKUP(C367,quide!$A$1:M1359,21,0)</f>
        <v>#N/A</v>
      </c>
      <c r="G367" s="145" t="e">
        <f>VLOOKUP(C367,quide!$A$1:M1359,22,0)</f>
        <v>#N/A</v>
      </c>
      <c r="H367" s="145">
        <f>SUMIF(ishod_substance!G:G,norm!B367,ishod_substance!I:I)</f>
        <v>0</v>
      </c>
    </row>
    <row r="368" spans="1:8" x14ac:dyDescent="0.25">
      <c r="A368">
        <v>361</v>
      </c>
      <c r="B368">
        <f>IFERROR(IF(ISBLANK(A368),0,IF(AND(ISERROR(VLOOKUP(VLOOKUP(A368,ishod_substance!A:G,7,0),$B$6:B367,1,0))=TRUE,VLOOKUP(norm!A368,'tbl2'!A:B,2,0)=1),VLOOKUP(A368,ishod_substance!A:G,7,0),0)),0)</f>
        <v>0</v>
      </c>
      <c r="C368" s="76">
        <f t="shared" si="5"/>
        <v>0</v>
      </c>
      <c r="D368" s="145" t="e">
        <f>VLOOKUP(C368,quide!$A$1:J1360,2,0)</f>
        <v>#N/A</v>
      </c>
      <c r="E368" s="145" t="e">
        <f>VLOOKUP(C368,quide!$A$1:J1360,7,0)</f>
        <v>#N/A</v>
      </c>
      <c r="F368" s="145" t="e">
        <f>VLOOKUP(C368,quide!$A$1:M1360,21,0)</f>
        <v>#N/A</v>
      </c>
      <c r="G368" s="145" t="e">
        <f>VLOOKUP(C368,quide!$A$1:M1360,22,0)</f>
        <v>#N/A</v>
      </c>
      <c r="H368" s="145">
        <f>SUMIF(ishod_substance!G:G,norm!B368,ishod_substance!I:I)</f>
        <v>0</v>
      </c>
    </row>
    <row r="369" spans="1:8" x14ac:dyDescent="0.25">
      <c r="A369">
        <v>362</v>
      </c>
      <c r="B369">
        <f>IFERROR(IF(ISBLANK(A369),0,IF(AND(ISERROR(VLOOKUP(VLOOKUP(A369,ishod_substance!A:G,7,0),$B$6:B368,1,0))=TRUE,VLOOKUP(norm!A369,'tbl2'!A:B,2,0)=1),VLOOKUP(A369,ishod_substance!A:G,7,0),0)),0)</f>
        <v>0</v>
      </c>
      <c r="C369" s="76">
        <f t="shared" si="5"/>
        <v>0</v>
      </c>
      <c r="D369" s="145" t="e">
        <f>VLOOKUP(C369,quide!$A$1:J1361,2,0)</f>
        <v>#N/A</v>
      </c>
      <c r="E369" s="145" t="e">
        <f>VLOOKUP(C369,quide!$A$1:J1361,7,0)</f>
        <v>#N/A</v>
      </c>
      <c r="F369" s="145" t="e">
        <f>VLOOKUP(C369,quide!$A$1:M1361,21,0)</f>
        <v>#N/A</v>
      </c>
      <c r="G369" s="145" t="e">
        <f>VLOOKUP(C369,quide!$A$1:M1361,22,0)</f>
        <v>#N/A</v>
      </c>
      <c r="H369" s="145">
        <f>SUMIF(ishod_substance!G:G,norm!B369,ishod_substance!I:I)</f>
        <v>0</v>
      </c>
    </row>
    <row r="370" spans="1:8" x14ac:dyDescent="0.25">
      <c r="A370">
        <v>363</v>
      </c>
      <c r="B370">
        <f>IFERROR(IF(ISBLANK(A370),0,IF(AND(ISERROR(VLOOKUP(VLOOKUP(A370,ishod_substance!A:G,7,0),$B$6:B369,1,0))=TRUE,VLOOKUP(norm!A370,'tbl2'!A:B,2,0)=1),VLOOKUP(A370,ishod_substance!A:G,7,0),0)),0)</f>
        <v>0</v>
      </c>
      <c r="C370" s="76">
        <f t="shared" si="5"/>
        <v>0</v>
      </c>
      <c r="D370" s="145" t="e">
        <f>VLOOKUP(C370,quide!$A$1:J1362,2,0)</f>
        <v>#N/A</v>
      </c>
      <c r="E370" s="145" t="e">
        <f>VLOOKUP(C370,quide!$A$1:J1362,7,0)</f>
        <v>#N/A</v>
      </c>
      <c r="F370" s="145" t="e">
        <f>VLOOKUP(C370,quide!$A$1:M1362,21,0)</f>
        <v>#N/A</v>
      </c>
      <c r="G370" s="145" t="e">
        <f>VLOOKUP(C370,quide!$A$1:M1362,22,0)</f>
        <v>#N/A</v>
      </c>
      <c r="H370" s="145">
        <f>SUMIF(ishod_substance!G:G,norm!B370,ishod_substance!I:I)</f>
        <v>0</v>
      </c>
    </row>
    <row r="371" spans="1:8" x14ac:dyDescent="0.25">
      <c r="A371">
        <v>364</v>
      </c>
      <c r="B371">
        <f>IFERROR(IF(ISBLANK(A371),0,IF(AND(ISERROR(VLOOKUP(VLOOKUP(A371,ishod_substance!A:G,7,0),$B$6:B370,1,0))=TRUE,VLOOKUP(norm!A371,'tbl2'!A:B,2,0)=1),VLOOKUP(A371,ishod_substance!A:G,7,0),0)),0)</f>
        <v>0</v>
      </c>
      <c r="C371" s="76">
        <f t="shared" si="5"/>
        <v>0</v>
      </c>
      <c r="D371" s="145" t="e">
        <f>VLOOKUP(C371,quide!$A$1:J1363,2,0)</f>
        <v>#N/A</v>
      </c>
      <c r="E371" s="145" t="e">
        <f>VLOOKUP(C371,quide!$A$1:J1363,7,0)</f>
        <v>#N/A</v>
      </c>
      <c r="F371" s="145" t="e">
        <f>VLOOKUP(C371,quide!$A$1:M1363,21,0)</f>
        <v>#N/A</v>
      </c>
      <c r="G371" s="145" t="e">
        <f>VLOOKUP(C371,quide!$A$1:M1363,22,0)</f>
        <v>#N/A</v>
      </c>
      <c r="H371" s="145">
        <f>SUMIF(ishod_substance!G:G,norm!B371,ishod_substance!I:I)</f>
        <v>0</v>
      </c>
    </row>
    <row r="372" spans="1:8" x14ac:dyDescent="0.25">
      <c r="A372">
        <v>365</v>
      </c>
      <c r="B372">
        <f>IFERROR(IF(ISBLANK(A372),0,IF(AND(ISERROR(VLOOKUP(VLOOKUP(A372,ishod_substance!A:G,7,0),$B$6:B371,1,0))=TRUE,VLOOKUP(norm!A372,'tbl2'!A:B,2,0)=1),VLOOKUP(A372,ishod_substance!A:G,7,0),0)),0)</f>
        <v>0</v>
      </c>
      <c r="C372" s="76">
        <f t="shared" si="5"/>
        <v>0</v>
      </c>
      <c r="D372" s="145" t="e">
        <f>VLOOKUP(C372,quide!$A$1:J1364,2,0)</f>
        <v>#N/A</v>
      </c>
      <c r="E372" s="145" t="e">
        <f>VLOOKUP(C372,quide!$A$1:J1364,7,0)</f>
        <v>#N/A</v>
      </c>
      <c r="F372" s="145" t="e">
        <f>VLOOKUP(C372,quide!$A$1:M1364,21,0)</f>
        <v>#N/A</v>
      </c>
      <c r="G372" s="145" t="e">
        <f>VLOOKUP(C372,quide!$A$1:M1364,22,0)</f>
        <v>#N/A</v>
      </c>
      <c r="H372" s="145">
        <f>SUMIF(ishod_substance!G:G,norm!B372,ishod_substance!I:I)</f>
        <v>0</v>
      </c>
    </row>
    <row r="373" spans="1:8" x14ac:dyDescent="0.25">
      <c r="A373">
        <v>366</v>
      </c>
      <c r="B373">
        <f>IFERROR(IF(ISBLANK(A373),0,IF(AND(ISERROR(VLOOKUP(VLOOKUP(A373,ishod_substance!A:G,7,0),$B$6:B372,1,0))=TRUE,VLOOKUP(norm!A373,'tbl2'!A:B,2,0)=1),VLOOKUP(A373,ishod_substance!A:G,7,0),0)),0)</f>
        <v>0</v>
      </c>
      <c r="C373" s="76">
        <f t="shared" si="5"/>
        <v>0</v>
      </c>
      <c r="D373" s="145" t="e">
        <f>VLOOKUP(C373,quide!$A$1:J1365,2,0)</f>
        <v>#N/A</v>
      </c>
      <c r="E373" s="145" t="e">
        <f>VLOOKUP(C373,quide!$A$1:J1365,7,0)</f>
        <v>#N/A</v>
      </c>
      <c r="F373" s="145" t="e">
        <f>VLOOKUP(C373,quide!$A$1:M1365,21,0)</f>
        <v>#N/A</v>
      </c>
      <c r="G373" s="145" t="e">
        <f>VLOOKUP(C373,quide!$A$1:M1365,22,0)</f>
        <v>#N/A</v>
      </c>
      <c r="H373" s="145">
        <f>SUMIF(ishod_substance!G:G,norm!B373,ishod_substance!I:I)</f>
        <v>0</v>
      </c>
    </row>
    <row r="374" spans="1:8" x14ac:dyDescent="0.25">
      <c r="A374">
        <v>367</v>
      </c>
      <c r="B374">
        <f>IFERROR(IF(ISBLANK(A374),0,IF(AND(ISERROR(VLOOKUP(VLOOKUP(A374,ishod_substance!A:G,7,0),$B$6:B373,1,0))=TRUE,VLOOKUP(norm!A374,'tbl2'!A:B,2,0)=1),VLOOKUP(A374,ishod_substance!A:G,7,0),0)),0)</f>
        <v>0</v>
      </c>
      <c r="C374" s="76">
        <f t="shared" si="5"/>
        <v>0</v>
      </c>
      <c r="D374" s="145" t="e">
        <f>VLOOKUP(C374,quide!$A$1:J1366,2,0)</f>
        <v>#N/A</v>
      </c>
      <c r="E374" s="145" t="e">
        <f>VLOOKUP(C374,quide!$A$1:J1366,7,0)</f>
        <v>#N/A</v>
      </c>
      <c r="F374" s="145" t="e">
        <f>VLOOKUP(C374,quide!$A$1:M1366,21,0)</f>
        <v>#N/A</v>
      </c>
      <c r="G374" s="145" t="e">
        <f>VLOOKUP(C374,quide!$A$1:M1366,22,0)</f>
        <v>#N/A</v>
      </c>
      <c r="H374" s="145">
        <f>SUMIF(ishod_substance!G:G,norm!B374,ishod_substance!I:I)</f>
        <v>0</v>
      </c>
    </row>
    <row r="375" spans="1:8" x14ac:dyDescent="0.25">
      <c r="A375">
        <v>368</v>
      </c>
      <c r="B375">
        <f>IFERROR(IF(ISBLANK(A375),0,IF(AND(ISERROR(VLOOKUP(VLOOKUP(A375,ishod_substance!A:G,7,0),$B$6:B374,1,0))=TRUE,VLOOKUP(norm!A375,'tbl2'!A:B,2,0)=1),VLOOKUP(A375,ishod_substance!A:G,7,0),0)),0)</f>
        <v>0</v>
      </c>
      <c r="C375" s="76">
        <f t="shared" si="5"/>
        <v>0</v>
      </c>
      <c r="D375" s="145" t="e">
        <f>VLOOKUP(C375,quide!$A$1:J1367,2,0)</f>
        <v>#N/A</v>
      </c>
      <c r="E375" s="145" t="e">
        <f>VLOOKUP(C375,quide!$A$1:J1367,7,0)</f>
        <v>#N/A</v>
      </c>
      <c r="F375" s="145" t="e">
        <f>VLOOKUP(C375,quide!$A$1:M1367,21,0)</f>
        <v>#N/A</v>
      </c>
      <c r="G375" s="145" t="e">
        <f>VLOOKUP(C375,quide!$A$1:M1367,22,0)</f>
        <v>#N/A</v>
      </c>
      <c r="H375" s="145">
        <f>SUMIF(ishod_substance!G:G,norm!B375,ishod_substance!I:I)</f>
        <v>0</v>
      </c>
    </row>
    <row r="376" spans="1:8" x14ac:dyDescent="0.25">
      <c r="A376">
        <v>369</v>
      </c>
      <c r="B376">
        <f>IFERROR(IF(ISBLANK(A376),0,IF(AND(ISERROR(VLOOKUP(VLOOKUP(A376,ishod_substance!A:G,7,0),$B$6:B375,1,0))=TRUE,VLOOKUP(norm!A376,'tbl2'!A:B,2,0)=1),VLOOKUP(A376,ishod_substance!A:G,7,0),0)),0)</f>
        <v>0</v>
      </c>
      <c r="C376" s="76">
        <f t="shared" si="5"/>
        <v>0</v>
      </c>
      <c r="D376" s="145" t="e">
        <f>VLOOKUP(C376,quide!$A$1:J1368,2,0)</f>
        <v>#N/A</v>
      </c>
      <c r="E376" s="145" t="e">
        <f>VLOOKUP(C376,quide!$A$1:J1368,7,0)</f>
        <v>#N/A</v>
      </c>
      <c r="F376" s="145" t="e">
        <f>VLOOKUP(C376,quide!$A$1:M1368,21,0)</f>
        <v>#N/A</v>
      </c>
      <c r="G376" s="145" t="e">
        <f>VLOOKUP(C376,quide!$A$1:M1368,22,0)</f>
        <v>#N/A</v>
      </c>
      <c r="H376" s="145">
        <f>SUMIF(ishod_substance!G:G,norm!B376,ishod_substance!I:I)</f>
        <v>0</v>
      </c>
    </row>
    <row r="377" spans="1:8" x14ac:dyDescent="0.25">
      <c r="A377">
        <v>370</v>
      </c>
      <c r="B377">
        <f>IFERROR(IF(ISBLANK(A377),0,IF(AND(ISERROR(VLOOKUP(VLOOKUP(A377,ishod_substance!A:G,7,0),$B$6:B376,1,0))=TRUE,VLOOKUP(norm!A377,'tbl2'!A:B,2,0)=1),VLOOKUP(A377,ishod_substance!A:G,7,0),0)),0)</f>
        <v>0</v>
      </c>
      <c r="C377" s="76">
        <f t="shared" si="5"/>
        <v>0</v>
      </c>
      <c r="D377" s="145" t="e">
        <f>VLOOKUP(C377,quide!$A$1:J1369,2,0)</f>
        <v>#N/A</v>
      </c>
      <c r="E377" s="145" t="e">
        <f>VLOOKUP(C377,quide!$A$1:J1369,7,0)</f>
        <v>#N/A</v>
      </c>
      <c r="F377" s="145" t="e">
        <f>VLOOKUP(C377,quide!$A$1:M1369,21,0)</f>
        <v>#N/A</v>
      </c>
      <c r="G377" s="145" t="e">
        <f>VLOOKUP(C377,quide!$A$1:M1369,22,0)</f>
        <v>#N/A</v>
      </c>
      <c r="H377" s="145">
        <f>SUMIF(ishod_substance!G:G,norm!B377,ishod_substance!I:I)</f>
        <v>0</v>
      </c>
    </row>
    <row r="378" spans="1:8" x14ac:dyDescent="0.25">
      <c r="A378">
        <v>371</v>
      </c>
      <c r="B378">
        <f>IFERROR(IF(ISBLANK(A378),0,IF(AND(ISERROR(VLOOKUP(VLOOKUP(A378,ishod_substance!A:G,7,0),$B$6:B377,1,0))=TRUE,VLOOKUP(norm!A378,'tbl2'!A:B,2,0)=1),VLOOKUP(A378,ishod_substance!A:G,7,0),0)),0)</f>
        <v>0</v>
      </c>
      <c r="C378" s="76">
        <f t="shared" si="5"/>
        <v>0</v>
      </c>
      <c r="D378" s="145" t="e">
        <f>VLOOKUP(C378,quide!$A$1:J1370,2,0)</f>
        <v>#N/A</v>
      </c>
      <c r="E378" s="145" t="e">
        <f>VLOOKUP(C378,quide!$A$1:J1370,7,0)</f>
        <v>#N/A</v>
      </c>
      <c r="F378" s="145" t="e">
        <f>VLOOKUP(C378,quide!$A$1:M1370,21,0)</f>
        <v>#N/A</v>
      </c>
      <c r="G378" s="145" t="e">
        <f>VLOOKUP(C378,quide!$A$1:M1370,22,0)</f>
        <v>#N/A</v>
      </c>
      <c r="H378" s="145">
        <f>SUMIF(ishod_substance!G:G,norm!B378,ishod_substance!I:I)</f>
        <v>0</v>
      </c>
    </row>
    <row r="379" spans="1:8" x14ac:dyDescent="0.25">
      <c r="A379">
        <v>372</v>
      </c>
      <c r="B379">
        <f>IFERROR(IF(ISBLANK(A379),0,IF(AND(ISERROR(VLOOKUP(VLOOKUP(A379,ishod_substance!A:G,7,0),$B$6:B378,1,0))=TRUE,VLOOKUP(norm!A379,'tbl2'!A:B,2,0)=1),VLOOKUP(A379,ishod_substance!A:G,7,0),0)),0)</f>
        <v>0</v>
      </c>
      <c r="C379" s="76">
        <f t="shared" si="5"/>
        <v>0</v>
      </c>
      <c r="D379" s="145" t="e">
        <f>VLOOKUP(C379,quide!$A$1:J1371,2,0)</f>
        <v>#N/A</v>
      </c>
      <c r="E379" s="145" t="e">
        <f>VLOOKUP(C379,quide!$A$1:J1371,7,0)</f>
        <v>#N/A</v>
      </c>
      <c r="F379" s="145" t="e">
        <f>VLOOKUP(C379,quide!$A$1:M1371,21,0)</f>
        <v>#N/A</v>
      </c>
      <c r="G379" s="145" t="e">
        <f>VLOOKUP(C379,quide!$A$1:M1371,22,0)</f>
        <v>#N/A</v>
      </c>
      <c r="H379" s="145">
        <f>SUMIF(ishod_substance!G:G,norm!B379,ishod_substance!I:I)</f>
        <v>0</v>
      </c>
    </row>
    <row r="380" spans="1:8" x14ac:dyDescent="0.25">
      <c r="A380">
        <v>373</v>
      </c>
      <c r="B380">
        <f>IFERROR(IF(ISBLANK(A380),0,IF(AND(ISERROR(VLOOKUP(VLOOKUP(A380,ishod_substance!A:G,7,0),$B$6:B379,1,0))=TRUE,VLOOKUP(norm!A380,'tbl2'!A:B,2,0)=1),VLOOKUP(A380,ishod_substance!A:G,7,0),0)),0)</f>
        <v>0</v>
      </c>
      <c r="C380" s="76">
        <f t="shared" si="5"/>
        <v>0</v>
      </c>
      <c r="D380" s="145" t="e">
        <f>VLOOKUP(C380,quide!$A$1:J1372,2,0)</f>
        <v>#N/A</v>
      </c>
      <c r="E380" s="145" t="e">
        <f>VLOOKUP(C380,quide!$A$1:J1372,7,0)</f>
        <v>#N/A</v>
      </c>
      <c r="F380" s="145" t="e">
        <f>VLOOKUP(C380,quide!$A$1:M1372,21,0)</f>
        <v>#N/A</v>
      </c>
      <c r="G380" s="145" t="e">
        <f>VLOOKUP(C380,quide!$A$1:M1372,22,0)</f>
        <v>#N/A</v>
      </c>
      <c r="H380" s="145">
        <f>SUMIF(ishod_substance!G:G,norm!B380,ishod_substance!I:I)</f>
        <v>0</v>
      </c>
    </row>
    <row r="381" spans="1:8" x14ac:dyDescent="0.25">
      <c r="A381">
        <v>374</v>
      </c>
      <c r="B381">
        <f>IFERROR(IF(ISBLANK(A381),0,IF(AND(ISERROR(VLOOKUP(VLOOKUP(A381,ishod_substance!A:G,7,0),$B$6:B380,1,0))=TRUE,VLOOKUP(norm!A381,'tbl2'!A:B,2,0)=1),VLOOKUP(A381,ishod_substance!A:G,7,0),0)),0)</f>
        <v>0</v>
      </c>
      <c r="C381" s="76">
        <f t="shared" si="5"/>
        <v>0</v>
      </c>
      <c r="D381" s="145" t="e">
        <f>VLOOKUP(C381,quide!$A$1:J1373,2,0)</f>
        <v>#N/A</v>
      </c>
      <c r="E381" s="145" t="e">
        <f>VLOOKUP(C381,quide!$A$1:J1373,7,0)</f>
        <v>#N/A</v>
      </c>
      <c r="F381" s="145" t="e">
        <f>VLOOKUP(C381,quide!$A$1:M1373,21,0)</f>
        <v>#N/A</v>
      </c>
      <c r="G381" s="145" t="e">
        <f>VLOOKUP(C381,quide!$A$1:M1373,22,0)</f>
        <v>#N/A</v>
      </c>
      <c r="H381" s="145">
        <f>SUMIF(ishod_substance!G:G,norm!B381,ishod_substance!I:I)</f>
        <v>0</v>
      </c>
    </row>
    <row r="382" spans="1:8" x14ac:dyDescent="0.25">
      <c r="A382">
        <v>375</v>
      </c>
      <c r="B382">
        <f>IFERROR(IF(ISBLANK(A382),0,IF(AND(ISERROR(VLOOKUP(VLOOKUP(A382,ishod_substance!A:G,7,0),$B$6:B381,1,0))=TRUE,VLOOKUP(norm!A382,'tbl2'!A:B,2,0)=1),VLOOKUP(A382,ishod_substance!A:G,7,0),0)),0)</f>
        <v>0</v>
      </c>
      <c r="C382" s="76">
        <f t="shared" si="5"/>
        <v>0</v>
      </c>
      <c r="D382" s="145" t="e">
        <f>VLOOKUP(C382,quide!$A$1:J1374,2,0)</f>
        <v>#N/A</v>
      </c>
      <c r="E382" s="145" t="e">
        <f>VLOOKUP(C382,quide!$A$1:J1374,7,0)</f>
        <v>#N/A</v>
      </c>
      <c r="F382" s="145" t="e">
        <f>VLOOKUP(C382,quide!$A$1:M1374,21,0)</f>
        <v>#N/A</v>
      </c>
      <c r="G382" s="145" t="e">
        <f>VLOOKUP(C382,quide!$A$1:M1374,22,0)</f>
        <v>#N/A</v>
      </c>
      <c r="H382" s="145">
        <f>SUMIF(ishod_substance!G:G,norm!B382,ishod_substance!I:I)</f>
        <v>0</v>
      </c>
    </row>
    <row r="383" spans="1:8" x14ac:dyDescent="0.25">
      <c r="A383">
        <v>376</v>
      </c>
      <c r="B383">
        <f>IFERROR(IF(ISBLANK(A383),0,IF(AND(ISERROR(VLOOKUP(VLOOKUP(A383,ishod_substance!A:G,7,0),$B$6:B382,1,0))=TRUE,VLOOKUP(norm!A383,'tbl2'!A:B,2,0)=1),VLOOKUP(A383,ishod_substance!A:G,7,0),0)),0)</f>
        <v>0</v>
      </c>
      <c r="C383" s="76">
        <f t="shared" si="5"/>
        <v>0</v>
      </c>
      <c r="D383" s="145" t="e">
        <f>VLOOKUP(C383,quide!$A$1:J1375,2,0)</f>
        <v>#N/A</v>
      </c>
      <c r="E383" s="145" t="e">
        <f>VLOOKUP(C383,quide!$A$1:J1375,7,0)</f>
        <v>#N/A</v>
      </c>
      <c r="F383" s="145" t="e">
        <f>VLOOKUP(C383,quide!$A$1:M1375,21,0)</f>
        <v>#N/A</v>
      </c>
      <c r="G383" s="145" t="e">
        <f>VLOOKUP(C383,quide!$A$1:M1375,22,0)</f>
        <v>#N/A</v>
      </c>
      <c r="H383" s="145">
        <f>SUMIF(ishod_substance!G:G,norm!B383,ishod_substance!I:I)</f>
        <v>0</v>
      </c>
    </row>
    <row r="384" spans="1:8" x14ac:dyDescent="0.25">
      <c r="A384">
        <v>377</v>
      </c>
      <c r="B384">
        <f>IFERROR(IF(ISBLANK(A384),0,IF(AND(ISERROR(VLOOKUP(VLOOKUP(A384,ishod_substance!A:G,7,0),$B$6:B383,1,0))=TRUE,VLOOKUP(norm!A384,'tbl2'!A:B,2,0)=1),VLOOKUP(A384,ishod_substance!A:G,7,0),0)),0)</f>
        <v>0</v>
      </c>
      <c r="C384" s="76">
        <f t="shared" si="5"/>
        <v>0</v>
      </c>
      <c r="D384" s="145" t="e">
        <f>VLOOKUP(C384,quide!$A$1:J1376,2,0)</f>
        <v>#N/A</v>
      </c>
      <c r="E384" s="145" t="e">
        <f>VLOOKUP(C384,quide!$A$1:J1376,7,0)</f>
        <v>#N/A</v>
      </c>
      <c r="F384" s="145" t="e">
        <f>VLOOKUP(C384,quide!$A$1:M1376,21,0)</f>
        <v>#N/A</v>
      </c>
      <c r="G384" s="145" t="e">
        <f>VLOOKUP(C384,quide!$A$1:M1376,22,0)</f>
        <v>#N/A</v>
      </c>
      <c r="H384" s="145">
        <f>SUMIF(ishod_substance!G:G,norm!B384,ishod_substance!I:I)</f>
        <v>0</v>
      </c>
    </row>
    <row r="385" spans="1:8" x14ac:dyDescent="0.25">
      <c r="A385">
        <v>378</v>
      </c>
      <c r="B385">
        <f>IFERROR(IF(ISBLANK(A385),0,IF(AND(ISERROR(VLOOKUP(VLOOKUP(A385,ishod_substance!A:G,7,0),$B$6:B384,1,0))=TRUE,VLOOKUP(norm!A385,'tbl2'!A:B,2,0)=1),VLOOKUP(A385,ishod_substance!A:G,7,0),0)),0)</f>
        <v>0</v>
      </c>
      <c r="C385" s="76">
        <f t="shared" si="5"/>
        <v>0</v>
      </c>
      <c r="D385" s="145" t="e">
        <f>VLOOKUP(C385,quide!$A$1:J1377,2,0)</f>
        <v>#N/A</v>
      </c>
      <c r="E385" s="145" t="e">
        <f>VLOOKUP(C385,quide!$A$1:J1377,7,0)</f>
        <v>#N/A</v>
      </c>
      <c r="F385" s="145" t="e">
        <f>VLOOKUP(C385,quide!$A$1:M1377,21,0)</f>
        <v>#N/A</v>
      </c>
      <c r="G385" s="145" t="e">
        <f>VLOOKUP(C385,quide!$A$1:M1377,22,0)</f>
        <v>#N/A</v>
      </c>
      <c r="H385" s="145">
        <f>SUMIF(ishod_substance!G:G,norm!B385,ishod_substance!I:I)</f>
        <v>0</v>
      </c>
    </row>
    <row r="386" spans="1:8" x14ac:dyDescent="0.25">
      <c r="A386">
        <v>379</v>
      </c>
      <c r="B386">
        <f>IFERROR(IF(ISBLANK(A386),0,IF(AND(ISERROR(VLOOKUP(VLOOKUP(A386,ishod_substance!A:G,7,0),$B$6:B385,1,0))=TRUE,VLOOKUP(norm!A386,'tbl2'!A:B,2,0)=1),VLOOKUP(A386,ishod_substance!A:G,7,0),0)),0)</f>
        <v>0</v>
      </c>
      <c r="C386" s="76">
        <f t="shared" si="5"/>
        <v>0</v>
      </c>
      <c r="D386" s="145" t="e">
        <f>VLOOKUP(C386,quide!$A$1:J1378,2,0)</f>
        <v>#N/A</v>
      </c>
      <c r="E386" s="145" t="e">
        <f>VLOOKUP(C386,quide!$A$1:J1378,7,0)</f>
        <v>#N/A</v>
      </c>
      <c r="F386" s="145" t="e">
        <f>VLOOKUP(C386,quide!$A$1:M1378,21,0)</f>
        <v>#N/A</v>
      </c>
      <c r="G386" s="145" t="e">
        <f>VLOOKUP(C386,quide!$A$1:M1378,22,0)</f>
        <v>#N/A</v>
      </c>
      <c r="H386" s="145">
        <f>SUMIF(ishod_substance!G:G,norm!B386,ishod_substance!I:I)</f>
        <v>0</v>
      </c>
    </row>
    <row r="387" spans="1:8" x14ac:dyDescent="0.25">
      <c r="A387">
        <v>380</v>
      </c>
      <c r="B387">
        <f>IFERROR(IF(ISBLANK(A387),0,IF(AND(ISERROR(VLOOKUP(VLOOKUP(A387,ishod_substance!A:G,7,0),$B$6:B386,1,0))=TRUE,VLOOKUP(norm!A387,'tbl2'!A:B,2,0)=1),VLOOKUP(A387,ishod_substance!A:G,7,0),0)),0)</f>
        <v>0</v>
      </c>
      <c r="C387" s="76">
        <f t="shared" si="5"/>
        <v>0</v>
      </c>
      <c r="D387" s="145" t="e">
        <f>VLOOKUP(C387,quide!$A$1:J1379,2,0)</f>
        <v>#N/A</v>
      </c>
      <c r="E387" s="145" t="e">
        <f>VLOOKUP(C387,quide!$A$1:J1379,7,0)</f>
        <v>#N/A</v>
      </c>
      <c r="F387" s="145" t="e">
        <f>VLOOKUP(C387,quide!$A$1:M1379,21,0)</f>
        <v>#N/A</v>
      </c>
      <c r="G387" s="145" t="e">
        <f>VLOOKUP(C387,quide!$A$1:M1379,22,0)</f>
        <v>#N/A</v>
      </c>
      <c r="H387" s="145">
        <f>SUMIF(ishod_substance!G:G,norm!B387,ishod_substance!I:I)</f>
        <v>0</v>
      </c>
    </row>
    <row r="388" spans="1:8" x14ac:dyDescent="0.25">
      <c r="A388">
        <v>381</v>
      </c>
      <c r="B388">
        <f>IFERROR(IF(ISBLANK(A388),0,IF(AND(ISERROR(VLOOKUP(VLOOKUP(A388,ishod_substance!A:G,7,0),$B$6:B387,1,0))=TRUE,VLOOKUP(norm!A388,'tbl2'!A:B,2,0)=1),VLOOKUP(A388,ishod_substance!A:G,7,0),0)),0)</f>
        <v>0</v>
      </c>
      <c r="C388" s="76">
        <f t="shared" si="5"/>
        <v>0</v>
      </c>
      <c r="D388" s="145" t="e">
        <f>VLOOKUP(C388,quide!$A$1:J1380,2,0)</f>
        <v>#N/A</v>
      </c>
      <c r="E388" s="145" t="e">
        <f>VLOOKUP(C388,quide!$A$1:J1380,7,0)</f>
        <v>#N/A</v>
      </c>
      <c r="F388" s="145" t="e">
        <f>VLOOKUP(C388,quide!$A$1:M1380,21,0)</f>
        <v>#N/A</v>
      </c>
      <c r="G388" s="145" t="e">
        <f>VLOOKUP(C388,quide!$A$1:M1380,22,0)</f>
        <v>#N/A</v>
      </c>
      <c r="H388" s="145">
        <f>SUMIF(ishod_substance!G:G,norm!B388,ishod_substance!I:I)</f>
        <v>0</v>
      </c>
    </row>
    <row r="389" spans="1:8" x14ac:dyDescent="0.25">
      <c r="A389">
        <v>382</v>
      </c>
      <c r="B389">
        <f>IFERROR(IF(ISBLANK(A389),0,IF(AND(ISERROR(VLOOKUP(VLOOKUP(A389,ishod_substance!A:G,7,0),$B$6:B388,1,0))=TRUE,VLOOKUP(norm!A389,'tbl2'!A:B,2,0)=1),VLOOKUP(A389,ishod_substance!A:G,7,0),0)),0)</f>
        <v>0</v>
      </c>
      <c r="C389" s="76">
        <f t="shared" si="5"/>
        <v>0</v>
      </c>
      <c r="D389" s="145" t="e">
        <f>VLOOKUP(C389,quide!$A$1:J1381,2,0)</f>
        <v>#N/A</v>
      </c>
      <c r="E389" s="145" t="e">
        <f>VLOOKUP(C389,quide!$A$1:J1381,7,0)</f>
        <v>#N/A</v>
      </c>
      <c r="F389" s="145" t="e">
        <f>VLOOKUP(C389,quide!$A$1:M1381,21,0)</f>
        <v>#N/A</v>
      </c>
      <c r="G389" s="145" t="e">
        <f>VLOOKUP(C389,quide!$A$1:M1381,22,0)</f>
        <v>#N/A</v>
      </c>
      <c r="H389" s="145">
        <f>SUMIF(ishod_substance!G:G,norm!B389,ishod_substance!I:I)</f>
        <v>0</v>
      </c>
    </row>
    <row r="390" spans="1:8" x14ac:dyDescent="0.25">
      <c r="A390">
        <v>383</v>
      </c>
      <c r="B390">
        <f>IFERROR(IF(ISBLANK(A390),0,IF(AND(ISERROR(VLOOKUP(VLOOKUP(A390,ishod_substance!A:G,7,0),$B$6:B389,1,0))=TRUE,VLOOKUP(norm!A390,'tbl2'!A:B,2,0)=1),VLOOKUP(A390,ishod_substance!A:G,7,0),0)),0)</f>
        <v>0</v>
      </c>
      <c r="C390" s="76">
        <f t="shared" si="5"/>
        <v>0</v>
      </c>
      <c r="D390" s="145" t="e">
        <f>VLOOKUP(C390,quide!$A$1:J1382,2,0)</f>
        <v>#N/A</v>
      </c>
      <c r="E390" s="145" t="e">
        <f>VLOOKUP(C390,quide!$A$1:J1382,7,0)</f>
        <v>#N/A</v>
      </c>
      <c r="F390" s="145" t="e">
        <f>VLOOKUP(C390,quide!$A$1:M1382,21,0)</f>
        <v>#N/A</v>
      </c>
      <c r="G390" s="145" t="e">
        <f>VLOOKUP(C390,quide!$A$1:M1382,22,0)</f>
        <v>#N/A</v>
      </c>
      <c r="H390" s="145">
        <f>SUMIF(ishod_substance!G:G,norm!B390,ishod_substance!I:I)</f>
        <v>0</v>
      </c>
    </row>
    <row r="391" spans="1:8" x14ac:dyDescent="0.25">
      <c r="A391">
        <v>384</v>
      </c>
      <c r="B391">
        <f>IFERROR(IF(ISBLANK(A391),0,IF(AND(ISERROR(VLOOKUP(VLOOKUP(A391,ishod_substance!A:G,7,0),$B$6:B390,1,0))=TRUE,VLOOKUP(norm!A391,'tbl2'!A:B,2,0)=1),VLOOKUP(A391,ishod_substance!A:G,7,0),0)),0)</f>
        <v>0</v>
      </c>
      <c r="C391" s="76">
        <f t="shared" si="5"/>
        <v>0</v>
      </c>
      <c r="D391" s="145" t="e">
        <f>VLOOKUP(C391,quide!$A$1:J1383,2,0)</f>
        <v>#N/A</v>
      </c>
      <c r="E391" s="145" t="e">
        <f>VLOOKUP(C391,quide!$A$1:J1383,7,0)</f>
        <v>#N/A</v>
      </c>
      <c r="F391" s="145" t="e">
        <f>VLOOKUP(C391,quide!$A$1:M1383,21,0)</f>
        <v>#N/A</v>
      </c>
      <c r="G391" s="145" t="e">
        <f>VLOOKUP(C391,quide!$A$1:M1383,22,0)</f>
        <v>#N/A</v>
      </c>
      <c r="H391" s="145">
        <f>SUMIF(ishod_substance!G:G,norm!B391,ishod_substance!I:I)</f>
        <v>0</v>
      </c>
    </row>
    <row r="392" spans="1:8" x14ac:dyDescent="0.25">
      <c r="A392">
        <v>385</v>
      </c>
      <c r="B392">
        <f>IFERROR(IF(ISBLANK(A392),0,IF(AND(ISERROR(VLOOKUP(VLOOKUP(A392,ishod_substance!A:G,7,0),$B$6:B391,1,0))=TRUE,VLOOKUP(norm!A392,'tbl2'!A:B,2,0)=1),VLOOKUP(A392,ishod_substance!A:G,7,0),0)),0)</f>
        <v>0</v>
      </c>
      <c r="C392" s="76">
        <f t="shared" ref="C392:C455" si="6">B392</f>
        <v>0</v>
      </c>
      <c r="D392" s="145" t="e">
        <f>VLOOKUP(C392,quide!$A$1:J1384,2,0)</f>
        <v>#N/A</v>
      </c>
      <c r="E392" s="145" t="e">
        <f>VLOOKUP(C392,quide!$A$1:J1384,7,0)</f>
        <v>#N/A</v>
      </c>
      <c r="F392" s="145" t="e">
        <f>VLOOKUP(C392,quide!$A$1:M1384,21,0)</f>
        <v>#N/A</v>
      </c>
      <c r="G392" s="145" t="e">
        <f>VLOOKUP(C392,quide!$A$1:M1384,22,0)</f>
        <v>#N/A</v>
      </c>
      <c r="H392" s="145">
        <f>SUMIF(ishod_substance!G:G,norm!B392,ishod_substance!I:I)</f>
        <v>0</v>
      </c>
    </row>
    <row r="393" spans="1:8" x14ac:dyDescent="0.25">
      <c r="A393">
        <v>386</v>
      </c>
      <c r="B393">
        <f>IFERROR(IF(ISBLANK(A393),0,IF(AND(ISERROR(VLOOKUP(VLOOKUP(A393,ishod_substance!A:G,7,0),$B$6:B392,1,0))=TRUE,VLOOKUP(norm!A393,'tbl2'!A:B,2,0)=1),VLOOKUP(A393,ishod_substance!A:G,7,0),0)),0)</f>
        <v>0</v>
      </c>
      <c r="C393" s="76">
        <f t="shared" si="6"/>
        <v>0</v>
      </c>
      <c r="D393" s="145" t="e">
        <f>VLOOKUP(C393,quide!$A$1:J1385,2,0)</f>
        <v>#N/A</v>
      </c>
      <c r="E393" s="145" t="e">
        <f>VLOOKUP(C393,quide!$A$1:J1385,7,0)</f>
        <v>#N/A</v>
      </c>
      <c r="F393" s="145" t="e">
        <f>VLOOKUP(C393,quide!$A$1:M1385,21,0)</f>
        <v>#N/A</v>
      </c>
      <c r="G393" s="145" t="e">
        <f>VLOOKUP(C393,quide!$A$1:M1385,22,0)</f>
        <v>#N/A</v>
      </c>
      <c r="H393" s="145">
        <f>SUMIF(ishod_substance!G:G,norm!B393,ishod_substance!I:I)</f>
        <v>0</v>
      </c>
    </row>
    <row r="394" spans="1:8" x14ac:dyDescent="0.25">
      <c r="A394">
        <v>387</v>
      </c>
      <c r="B394">
        <f>IFERROR(IF(ISBLANK(A394),0,IF(AND(ISERROR(VLOOKUP(VLOOKUP(A394,ishod_substance!A:G,7,0),$B$6:B393,1,0))=TRUE,VLOOKUP(norm!A394,'tbl2'!A:B,2,0)=1),VLOOKUP(A394,ishod_substance!A:G,7,0),0)),0)</f>
        <v>0</v>
      </c>
      <c r="C394" s="76">
        <f t="shared" si="6"/>
        <v>0</v>
      </c>
      <c r="D394" s="145" t="e">
        <f>VLOOKUP(C394,quide!$A$1:J1386,2,0)</f>
        <v>#N/A</v>
      </c>
      <c r="E394" s="145" t="e">
        <f>VLOOKUP(C394,quide!$A$1:J1386,7,0)</f>
        <v>#N/A</v>
      </c>
      <c r="F394" s="145" t="e">
        <f>VLOOKUP(C394,quide!$A$1:M1386,21,0)</f>
        <v>#N/A</v>
      </c>
      <c r="G394" s="145" t="e">
        <f>VLOOKUP(C394,quide!$A$1:M1386,22,0)</f>
        <v>#N/A</v>
      </c>
      <c r="H394" s="145">
        <f>SUMIF(ishod_substance!G:G,norm!B394,ishod_substance!I:I)</f>
        <v>0</v>
      </c>
    </row>
    <row r="395" spans="1:8" x14ac:dyDescent="0.25">
      <c r="A395">
        <v>388</v>
      </c>
      <c r="B395">
        <f>IFERROR(IF(ISBLANK(A395),0,IF(AND(ISERROR(VLOOKUP(VLOOKUP(A395,ishod_substance!A:G,7,0),$B$6:B394,1,0))=TRUE,VLOOKUP(norm!A395,'tbl2'!A:B,2,0)=1),VLOOKUP(A395,ishod_substance!A:G,7,0),0)),0)</f>
        <v>0</v>
      </c>
      <c r="C395" s="76">
        <f t="shared" si="6"/>
        <v>0</v>
      </c>
      <c r="D395" s="145" t="e">
        <f>VLOOKUP(C395,quide!$A$1:J1387,2,0)</f>
        <v>#N/A</v>
      </c>
      <c r="E395" s="145" t="e">
        <f>VLOOKUP(C395,quide!$A$1:J1387,7,0)</f>
        <v>#N/A</v>
      </c>
      <c r="F395" s="145" t="e">
        <f>VLOOKUP(C395,quide!$A$1:M1387,21,0)</f>
        <v>#N/A</v>
      </c>
      <c r="G395" s="145" t="e">
        <f>VLOOKUP(C395,quide!$A$1:M1387,22,0)</f>
        <v>#N/A</v>
      </c>
      <c r="H395" s="145">
        <f>SUMIF(ishod_substance!G:G,norm!B395,ishod_substance!I:I)</f>
        <v>0</v>
      </c>
    </row>
    <row r="396" spans="1:8" x14ac:dyDescent="0.25">
      <c r="A396">
        <v>389</v>
      </c>
      <c r="B396">
        <f>IFERROR(IF(ISBLANK(A396),0,IF(AND(ISERROR(VLOOKUP(VLOOKUP(A396,ishod_substance!A:G,7,0),$B$6:B395,1,0))=TRUE,VLOOKUP(norm!A396,'tbl2'!A:B,2,0)=1),VLOOKUP(A396,ishod_substance!A:G,7,0),0)),0)</f>
        <v>0</v>
      </c>
      <c r="C396" s="76">
        <f t="shared" si="6"/>
        <v>0</v>
      </c>
      <c r="D396" s="145" t="e">
        <f>VLOOKUP(C396,quide!$A$1:J1388,2,0)</f>
        <v>#N/A</v>
      </c>
      <c r="E396" s="145" t="e">
        <f>VLOOKUP(C396,quide!$A$1:J1388,7,0)</f>
        <v>#N/A</v>
      </c>
      <c r="F396" s="145" t="e">
        <f>VLOOKUP(C396,quide!$A$1:M1388,21,0)</f>
        <v>#N/A</v>
      </c>
      <c r="G396" s="145" t="e">
        <f>VLOOKUP(C396,quide!$A$1:M1388,22,0)</f>
        <v>#N/A</v>
      </c>
      <c r="H396" s="145">
        <f>SUMIF(ishod_substance!G:G,norm!B396,ishod_substance!I:I)</f>
        <v>0</v>
      </c>
    </row>
    <row r="397" spans="1:8" x14ac:dyDescent="0.25">
      <c r="A397">
        <v>390</v>
      </c>
      <c r="B397">
        <f>IFERROR(IF(ISBLANK(A397),0,IF(AND(ISERROR(VLOOKUP(VLOOKUP(A397,ishod_substance!A:G,7,0),$B$6:B396,1,0))=TRUE,VLOOKUP(norm!A397,'tbl2'!A:B,2,0)=1),VLOOKUP(A397,ishod_substance!A:G,7,0),0)),0)</f>
        <v>0</v>
      </c>
      <c r="C397" s="76">
        <f t="shared" si="6"/>
        <v>0</v>
      </c>
      <c r="D397" s="145" t="e">
        <f>VLOOKUP(C397,quide!$A$1:J1389,2,0)</f>
        <v>#N/A</v>
      </c>
      <c r="E397" s="145" t="e">
        <f>VLOOKUP(C397,quide!$A$1:J1389,7,0)</f>
        <v>#N/A</v>
      </c>
      <c r="F397" s="145" t="e">
        <f>VLOOKUP(C397,quide!$A$1:M1389,21,0)</f>
        <v>#N/A</v>
      </c>
      <c r="G397" s="145" t="e">
        <f>VLOOKUP(C397,quide!$A$1:M1389,22,0)</f>
        <v>#N/A</v>
      </c>
      <c r="H397" s="145">
        <f>SUMIF(ishod_substance!G:G,norm!B397,ishod_substance!I:I)</f>
        <v>0</v>
      </c>
    </row>
    <row r="398" spans="1:8" x14ac:dyDescent="0.25">
      <c r="A398">
        <v>391</v>
      </c>
      <c r="B398">
        <f>IFERROR(IF(ISBLANK(A398),0,IF(AND(ISERROR(VLOOKUP(VLOOKUP(A398,ishod_substance!A:G,7,0),$B$6:B397,1,0))=TRUE,VLOOKUP(norm!A398,'tbl2'!A:B,2,0)=1),VLOOKUP(A398,ishod_substance!A:G,7,0),0)),0)</f>
        <v>0</v>
      </c>
      <c r="C398" s="76">
        <f t="shared" si="6"/>
        <v>0</v>
      </c>
      <c r="D398" s="145" t="e">
        <f>VLOOKUP(C398,quide!$A$1:J1390,2,0)</f>
        <v>#N/A</v>
      </c>
      <c r="E398" s="145" t="e">
        <f>VLOOKUP(C398,quide!$A$1:J1390,7,0)</f>
        <v>#N/A</v>
      </c>
      <c r="F398" s="145" t="e">
        <f>VLOOKUP(C398,quide!$A$1:M1390,21,0)</f>
        <v>#N/A</v>
      </c>
      <c r="G398" s="145" t="e">
        <f>VLOOKUP(C398,quide!$A$1:M1390,22,0)</f>
        <v>#N/A</v>
      </c>
      <c r="H398" s="145">
        <f>SUMIF(ishod_substance!G:G,norm!B398,ishod_substance!I:I)</f>
        <v>0</v>
      </c>
    </row>
    <row r="399" spans="1:8" x14ac:dyDescent="0.25">
      <c r="A399">
        <v>392</v>
      </c>
      <c r="B399">
        <f>IFERROR(IF(ISBLANK(A399),0,IF(AND(ISERROR(VLOOKUP(VLOOKUP(A399,ishod_substance!A:G,7,0),$B$6:B398,1,0))=TRUE,VLOOKUP(norm!A399,'tbl2'!A:B,2,0)=1),VLOOKUP(A399,ishod_substance!A:G,7,0),0)),0)</f>
        <v>0</v>
      </c>
      <c r="C399" s="76">
        <f t="shared" si="6"/>
        <v>0</v>
      </c>
      <c r="D399" s="145" t="e">
        <f>VLOOKUP(C399,quide!$A$1:J1391,2,0)</f>
        <v>#N/A</v>
      </c>
      <c r="E399" s="145" t="e">
        <f>VLOOKUP(C399,quide!$A$1:J1391,7,0)</f>
        <v>#N/A</v>
      </c>
      <c r="F399" s="145" t="e">
        <f>VLOOKUP(C399,quide!$A$1:M1391,21,0)</f>
        <v>#N/A</v>
      </c>
      <c r="G399" s="145" t="e">
        <f>VLOOKUP(C399,quide!$A$1:M1391,22,0)</f>
        <v>#N/A</v>
      </c>
      <c r="H399" s="145">
        <f>SUMIF(ishod_substance!G:G,norm!B399,ishod_substance!I:I)</f>
        <v>0</v>
      </c>
    </row>
    <row r="400" spans="1:8" x14ac:dyDescent="0.25">
      <c r="A400">
        <v>393</v>
      </c>
      <c r="B400">
        <f>IFERROR(IF(ISBLANK(A400),0,IF(AND(ISERROR(VLOOKUP(VLOOKUP(A400,ishod_substance!A:G,7,0),$B$6:B399,1,0))=TRUE,VLOOKUP(norm!A400,'tbl2'!A:B,2,0)=1),VLOOKUP(A400,ishod_substance!A:G,7,0),0)),0)</f>
        <v>0</v>
      </c>
      <c r="C400" s="76">
        <f t="shared" si="6"/>
        <v>0</v>
      </c>
      <c r="D400" s="145" t="e">
        <f>VLOOKUP(C400,quide!$A$1:J1392,2,0)</f>
        <v>#N/A</v>
      </c>
      <c r="E400" s="145" t="e">
        <f>VLOOKUP(C400,quide!$A$1:J1392,7,0)</f>
        <v>#N/A</v>
      </c>
      <c r="F400" s="145" t="e">
        <f>VLOOKUP(C400,quide!$A$1:M1392,21,0)</f>
        <v>#N/A</v>
      </c>
      <c r="G400" s="145" t="e">
        <f>VLOOKUP(C400,quide!$A$1:M1392,22,0)</f>
        <v>#N/A</v>
      </c>
      <c r="H400" s="145">
        <f>SUMIF(ishod_substance!G:G,norm!B400,ishod_substance!I:I)</f>
        <v>0</v>
      </c>
    </row>
    <row r="401" spans="1:8" x14ac:dyDescent="0.25">
      <c r="A401">
        <v>394</v>
      </c>
      <c r="B401">
        <f>IFERROR(IF(ISBLANK(A401),0,IF(AND(ISERROR(VLOOKUP(VLOOKUP(A401,ishod_substance!A:G,7,0),$B$6:B400,1,0))=TRUE,VLOOKUP(norm!A401,'tbl2'!A:B,2,0)=1),VLOOKUP(A401,ishod_substance!A:G,7,0),0)),0)</f>
        <v>0</v>
      </c>
      <c r="C401" s="76">
        <f t="shared" si="6"/>
        <v>0</v>
      </c>
      <c r="D401" s="145" t="e">
        <f>VLOOKUP(C401,quide!$A$1:J1393,2,0)</f>
        <v>#N/A</v>
      </c>
      <c r="E401" s="145" t="e">
        <f>VLOOKUP(C401,quide!$A$1:J1393,7,0)</f>
        <v>#N/A</v>
      </c>
      <c r="F401" s="145" t="e">
        <f>VLOOKUP(C401,quide!$A$1:M1393,21,0)</f>
        <v>#N/A</v>
      </c>
      <c r="G401" s="145" t="e">
        <f>VLOOKUP(C401,quide!$A$1:M1393,22,0)</f>
        <v>#N/A</v>
      </c>
      <c r="H401" s="145">
        <f>SUMIF(ishod_substance!G:G,norm!B401,ishod_substance!I:I)</f>
        <v>0</v>
      </c>
    </row>
    <row r="402" spans="1:8" x14ac:dyDescent="0.25">
      <c r="A402">
        <v>395</v>
      </c>
      <c r="B402">
        <f>IFERROR(IF(ISBLANK(A402),0,IF(AND(ISERROR(VLOOKUP(VLOOKUP(A402,ishod_substance!A:G,7,0),$B$6:B401,1,0))=TRUE,VLOOKUP(norm!A402,'tbl2'!A:B,2,0)=1),VLOOKUP(A402,ishod_substance!A:G,7,0),0)),0)</f>
        <v>0</v>
      </c>
      <c r="C402" s="76">
        <f t="shared" si="6"/>
        <v>0</v>
      </c>
      <c r="D402" s="145" t="e">
        <f>VLOOKUP(C402,quide!$A$1:J1394,2,0)</f>
        <v>#N/A</v>
      </c>
      <c r="E402" s="145" t="e">
        <f>VLOOKUP(C402,quide!$A$1:J1394,7,0)</f>
        <v>#N/A</v>
      </c>
      <c r="F402" s="145" t="e">
        <f>VLOOKUP(C402,quide!$A$1:M1394,21,0)</f>
        <v>#N/A</v>
      </c>
      <c r="G402" s="145" t="e">
        <f>VLOOKUP(C402,quide!$A$1:M1394,22,0)</f>
        <v>#N/A</v>
      </c>
      <c r="H402" s="145">
        <f>SUMIF(ishod_substance!G:G,norm!B402,ishod_substance!I:I)</f>
        <v>0</v>
      </c>
    </row>
    <row r="403" spans="1:8" x14ac:dyDescent="0.25">
      <c r="A403">
        <v>396</v>
      </c>
      <c r="B403">
        <f>IFERROR(IF(ISBLANK(A403),0,IF(AND(ISERROR(VLOOKUP(VLOOKUP(A403,ishod_substance!A:G,7,0),$B$6:B402,1,0))=TRUE,VLOOKUP(norm!A403,'tbl2'!A:B,2,0)=1),VLOOKUP(A403,ishod_substance!A:G,7,0),0)),0)</f>
        <v>0</v>
      </c>
      <c r="C403" s="76">
        <f t="shared" si="6"/>
        <v>0</v>
      </c>
      <c r="D403" s="145" t="e">
        <f>VLOOKUP(C403,quide!$A$1:J1395,2,0)</f>
        <v>#N/A</v>
      </c>
      <c r="E403" s="145" t="e">
        <f>VLOOKUP(C403,quide!$A$1:J1395,7,0)</f>
        <v>#N/A</v>
      </c>
      <c r="F403" s="145" t="e">
        <f>VLOOKUP(C403,quide!$A$1:M1395,21,0)</f>
        <v>#N/A</v>
      </c>
      <c r="G403" s="145" t="e">
        <f>VLOOKUP(C403,quide!$A$1:M1395,22,0)</f>
        <v>#N/A</v>
      </c>
      <c r="H403" s="145">
        <f>SUMIF(ishod_substance!G:G,norm!B403,ishod_substance!I:I)</f>
        <v>0</v>
      </c>
    </row>
    <row r="404" spans="1:8" x14ac:dyDescent="0.25">
      <c r="A404">
        <v>397</v>
      </c>
      <c r="B404">
        <f>IFERROR(IF(ISBLANK(A404),0,IF(AND(ISERROR(VLOOKUP(VLOOKUP(A404,ishod_substance!A:G,7,0),$B$6:B403,1,0))=TRUE,VLOOKUP(norm!A404,'tbl2'!A:B,2,0)=1),VLOOKUP(A404,ishod_substance!A:G,7,0),0)),0)</f>
        <v>0</v>
      </c>
      <c r="C404" s="76">
        <f t="shared" si="6"/>
        <v>0</v>
      </c>
      <c r="D404" s="145" t="e">
        <f>VLOOKUP(C404,quide!$A$1:J1396,2,0)</f>
        <v>#N/A</v>
      </c>
      <c r="E404" s="145" t="e">
        <f>VLOOKUP(C404,quide!$A$1:J1396,7,0)</f>
        <v>#N/A</v>
      </c>
      <c r="F404" s="145" t="e">
        <f>VLOOKUP(C404,quide!$A$1:M1396,21,0)</f>
        <v>#N/A</v>
      </c>
      <c r="G404" s="145" t="e">
        <f>VLOOKUP(C404,quide!$A$1:M1396,22,0)</f>
        <v>#N/A</v>
      </c>
      <c r="H404" s="145">
        <f>SUMIF(ishod_substance!G:G,norm!B404,ishod_substance!I:I)</f>
        <v>0</v>
      </c>
    </row>
    <row r="405" spans="1:8" x14ac:dyDescent="0.25">
      <c r="A405">
        <v>398</v>
      </c>
      <c r="B405">
        <f>IFERROR(IF(ISBLANK(A405),0,IF(AND(ISERROR(VLOOKUP(VLOOKUP(A405,ishod_substance!A:G,7,0),$B$6:B404,1,0))=TRUE,VLOOKUP(norm!A405,'tbl2'!A:B,2,0)=1),VLOOKUP(A405,ishod_substance!A:G,7,0),0)),0)</f>
        <v>0</v>
      </c>
      <c r="C405" s="76">
        <f t="shared" si="6"/>
        <v>0</v>
      </c>
      <c r="D405" s="145" t="e">
        <f>VLOOKUP(C405,quide!$A$1:J1397,2,0)</f>
        <v>#N/A</v>
      </c>
      <c r="E405" s="145" t="e">
        <f>VLOOKUP(C405,quide!$A$1:J1397,7,0)</f>
        <v>#N/A</v>
      </c>
      <c r="F405" s="145" t="e">
        <f>VLOOKUP(C405,quide!$A$1:M1397,21,0)</f>
        <v>#N/A</v>
      </c>
      <c r="G405" s="145" t="e">
        <f>VLOOKUP(C405,quide!$A$1:M1397,22,0)</f>
        <v>#N/A</v>
      </c>
      <c r="H405" s="145">
        <f>SUMIF(ishod_substance!G:G,norm!B405,ishod_substance!I:I)</f>
        <v>0</v>
      </c>
    </row>
    <row r="406" spans="1:8" x14ac:dyDescent="0.25">
      <c r="A406">
        <v>399</v>
      </c>
      <c r="B406">
        <f>IFERROR(IF(ISBLANK(A406),0,IF(AND(ISERROR(VLOOKUP(VLOOKUP(A406,ishod_substance!A:G,7,0),$B$6:B405,1,0))=TRUE,VLOOKUP(norm!A406,'tbl2'!A:B,2,0)=1),VLOOKUP(A406,ishod_substance!A:G,7,0),0)),0)</f>
        <v>0</v>
      </c>
      <c r="C406" s="76">
        <f t="shared" si="6"/>
        <v>0</v>
      </c>
      <c r="D406" s="145" t="e">
        <f>VLOOKUP(C406,quide!$A$1:J1398,2,0)</f>
        <v>#N/A</v>
      </c>
      <c r="E406" s="145" t="e">
        <f>VLOOKUP(C406,quide!$A$1:J1398,7,0)</f>
        <v>#N/A</v>
      </c>
      <c r="F406" s="145" t="e">
        <f>VLOOKUP(C406,quide!$A$1:M1398,21,0)</f>
        <v>#N/A</v>
      </c>
      <c r="G406" s="145" t="e">
        <f>VLOOKUP(C406,quide!$A$1:M1398,22,0)</f>
        <v>#N/A</v>
      </c>
      <c r="H406" s="145">
        <f>SUMIF(ishod_substance!G:G,norm!B406,ishod_substance!I:I)</f>
        <v>0</v>
      </c>
    </row>
    <row r="407" spans="1:8" x14ac:dyDescent="0.25">
      <c r="A407">
        <v>400</v>
      </c>
      <c r="B407">
        <f>IFERROR(IF(ISBLANK(A407),0,IF(AND(ISERROR(VLOOKUP(VLOOKUP(A407,ishod_substance!A:G,7,0),$B$6:B406,1,0))=TRUE,VLOOKUP(norm!A407,'tbl2'!A:B,2,0)=1),VLOOKUP(A407,ishod_substance!A:G,7,0),0)),0)</f>
        <v>0</v>
      </c>
      <c r="C407" s="76">
        <f t="shared" si="6"/>
        <v>0</v>
      </c>
      <c r="D407" s="145" t="e">
        <f>VLOOKUP(C407,quide!$A$1:J1399,2,0)</f>
        <v>#N/A</v>
      </c>
      <c r="E407" s="145" t="e">
        <f>VLOOKUP(C407,quide!$A$1:J1399,7,0)</f>
        <v>#N/A</v>
      </c>
      <c r="F407" s="145" t="e">
        <f>VLOOKUP(C407,quide!$A$1:M1399,21,0)</f>
        <v>#N/A</v>
      </c>
      <c r="G407" s="145" t="e">
        <f>VLOOKUP(C407,quide!$A$1:M1399,22,0)</f>
        <v>#N/A</v>
      </c>
      <c r="H407" s="145">
        <f>SUMIF(ishod_substance!G:G,norm!B407,ishod_substance!I:I)</f>
        <v>0</v>
      </c>
    </row>
    <row r="408" spans="1:8" x14ac:dyDescent="0.25">
      <c r="A408">
        <v>401</v>
      </c>
      <c r="B408">
        <f>IFERROR(IF(ISBLANK(A408),0,IF(AND(ISERROR(VLOOKUP(VLOOKUP(A408,ishod_substance!A:G,7,0),$B$6:B407,1,0))=TRUE,VLOOKUP(norm!A408,'tbl2'!A:B,2,0)=1),VLOOKUP(A408,ishod_substance!A:G,7,0),0)),0)</f>
        <v>0</v>
      </c>
      <c r="C408" s="76">
        <f t="shared" si="6"/>
        <v>0</v>
      </c>
      <c r="D408" s="145" t="e">
        <f>VLOOKUP(C408,quide!$A$1:J1400,2,0)</f>
        <v>#N/A</v>
      </c>
      <c r="E408" s="145" t="e">
        <f>VLOOKUP(C408,quide!$A$1:J1400,7,0)</f>
        <v>#N/A</v>
      </c>
      <c r="F408" s="145" t="e">
        <f>VLOOKUP(C408,quide!$A$1:M1400,21,0)</f>
        <v>#N/A</v>
      </c>
      <c r="G408" s="145" t="e">
        <f>VLOOKUP(C408,quide!$A$1:M1400,22,0)</f>
        <v>#N/A</v>
      </c>
      <c r="H408" s="145">
        <f>SUMIF(ishod_substance!G:G,norm!B408,ishod_substance!I:I)</f>
        <v>0</v>
      </c>
    </row>
    <row r="409" spans="1:8" x14ac:dyDescent="0.25">
      <c r="A409">
        <v>402</v>
      </c>
      <c r="B409">
        <f>IFERROR(IF(ISBLANK(A409),0,IF(AND(ISERROR(VLOOKUP(VLOOKUP(A409,ishod_substance!A:G,7,0),$B$6:B408,1,0))=TRUE,VLOOKUP(norm!A409,'tbl2'!A:B,2,0)=1),VLOOKUP(A409,ishod_substance!A:G,7,0),0)),0)</f>
        <v>0</v>
      </c>
      <c r="C409" s="76">
        <f t="shared" si="6"/>
        <v>0</v>
      </c>
      <c r="D409" s="145" t="e">
        <f>VLOOKUP(C409,quide!$A$1:J1401,2,0)</f>
        <v>#N/A</v>
      </c>
      <c r="E409" s="145" t="e">
        <f>VLOOKUP(C409,quide!$A$1:J1401,7,0)</f>
        <v>#N/A</v>
      </c>
      <c r="F409" s="145" t="e">
        <f>VLOOKUP(C409,quide!$A$1:M1401,21,0)</f>
        <v>#N/A</v>
      </c>
      <c r="G409" s="145" t="e">
        <f>VLOOKUP(C409,quide!$A$1:M1401,22,0)</f>
        <v>#N/A</v>
      </c>
      <c r="H409" s="145">
        <f>SUMIF(ishod_substance!G:G,norm!B409,ishod_substance!I:I)</f>
        <v>0</v>
      </c>
    </row>
    <row r="410" spans="1:8" x14ac:dyDescent="0.25">
      <c r="A410">
        <v>403</v>
      </c>
      <c r="B410">
        <f>IFERROR(IF(ISBLANK(A410),0,IF(AND(ISERROR(VLOOKUP(VLOOKUP(A410,ishod_substance!A:G,7,0),$B$6:B409,1,0))=TRUE,VLOOKUP(norm!A410,'tbl2'!A:B,2,0)=1),VLOOKUP(A410,ishod_substance!A:G,7,0),0)),0)</f>
        <v>0</v>
      </c>
      <c r="C410" s="76">
        <f t="shared" si="6"/>
        <v>0</v>
      </c>
      <c r="D410" s="145" t="e">
        <f>VLOOKUP(C410,quide!$A$1:J1402,2,0)</f>
        <v>#N/A</v>
      </c>
      <c r="E410" s="145" t="e">
        <f>VLOOKUP(C410,quide!$A$1:J1402,7,0)</f>
        <v>#N/A</v>
      </c>
      <c r="F410" s="145" t="e">
        <f>VLOOKUP(C410,quide!$A$1:M1402,21,0)</f>
        <v>#N/A</v>
      </c>
      <c r="G410" s="145" t="e">
        <f>VLOOKUP(C410,quide!$A$1:M1402,22,0)</f>
        <v>#N/A</v>
      </c>
      <c r="H410" s="145">
        <f>SUMIF(ishod_substance!G:G,norm!B410,ishod_substance!I:I)</f>
        <v>0</v>
      </c>
    </row>
    <row r="411" spans="1:8" x14ac:dyDescent="0.25">
      <c r="A411">
        <v>404</v>
      </c>
      <c r="B411">
        <f>IFERROR(IF(ISBLANK(A411),0,IF(AND(ISERROR(VLOOKUP(VLOOKUP(A411,ishod_substance!A:G,7,0),$B$6:B410,1,0))=TRUE,VLOOKUP(norm!A411,'tbl2'!A:B,2,0)=1),VLOOKUP(A411,ishod_substance!A:G,7,0),0)),0)</f>
        <v>0</v>
      </c>
      <c r="C411" s="76">
        <f t="shared" si="6"/>
        <v>0</v>
      </c>
      <c r="D411" s="145" t="e">
        <f>VLOOKUP(C411,quide!$A$1:J1403,2,0)</f>
        <v>#N/A</v>
      </c>
      <c r="E411" s="145" t="e">
        <f>VLOOKUP(C411,quide!$A$1:J1403,7,0)</f>
        <v>#N/A</v>
      </c>
      <c r="F411" s="145" t="e">
        <f>VLOOKUP(C411,quide!$A$1:M1403,21,0)</f>
        <v>#N/A</v>
      </c>
      <c r="G411" s="145" t="e">
        <f>VLOOKUP(C411,quide!$A$1:M1403,22,0)</f>
        <v>#N/A</v>
      </c>
      <c r="H411" s="145">
        <f>SUMIF(ishod_substance!G:G,norm!B411,ishod_substance!I:I)</f>
        <v>0</v>
      </c>
    </row>
    <row r="412" spans="1:8" x14ac:dyDescent="0.25">
      <c r="A412">
        <v>405</v>
      </c>
      <c r="B412">
        <f>IFERROR(IF(ISBLANK(A412),0,IF(AND(ISERROR(VLOOKUP(VLOOKUP(A412,ishod_substance!A:G,7,0),$B$6:B411,1,0))=TRUE,VLOOKUP(norm!A412,'tbl2'!A:B,2,0)=1),VLOOKUP(A412,ishod_substance!A:G,7,0),0)),0)</f>
        <v>0</v>
      </c>
      <c r="C412" s="76">
        <f t="shared" si="6"/>
        <v>0</v>
      </c>
      <c r="D412" s="145" t="e">
        <f>VLOOKUP(C412,quide!$A$1:J1404,2,0)</f>
        <v>#N/A</v>
      </c>
      <c r="E412" s="145" t="e">
        <f>VLOOKUP(C412,quide!$A$1:J1404,7,0)</f>
        <v>#N/A</v>
      </c>
      <c r="F412" s="145" t="e">
        <f>VLOOKUP(C412,quide!$A$1:M1404,21,0)</f>
        <v>#N/A</v>
      </c>
      <c r="G412" s="145" t="e">
        <f>VLOOKUP(C412,quide!$A$1:M1404,22,0)</f>
        <v>#N/A</v>
      </c>
      <c r="H412" s="145">
        <f>SUMIF(ishod_substance!G:G,norm!B412,ishod_substance!I:I)</f>
        <v>0</v>
      </c>
    </row>
    <row r="413" spans="1:8" x14ac:dyDescent="0.25">
      <c r="A413">
        <v>406</v>
      </c>
      <c r="B413">
        <f>IFERROR(IF(ISBLANK(A413),0,IF(AND(ISERROR(VLOOKUP(VLOOKUP(A413,ishod_substance!A:G,7,0),$B$6:B412,1,0))=TRUE,VLOOKUP(norm!A413,'tbl2'!A:B,2,0)=1),VLOOKUP(A413,ishod_substance!A:G,7,0),0)),0)</f>
        <v>0</v>
      </c>
      <c r="C413" s="76">
        <f t="shared" si="6"/>
        <v>0</v>
      </c>
      <c r="D413" s="145" t="e">
        <f>VLOOKUP(C413,quide!$A$1:J1405,2,0)</f>
        <v>#N/A</v>
      </c>
      <c r="E413" s="145" t="e">
        <f>VLOOKUP(C413,quide!$A$1:J1405,7,0)</f>
        <v>#N/A</v>
      </c>
      <c r="F413" s="145" t="e">
        <f>VLOOKUP(C413,quide!$A$1:M1405,21,0)</f>
        <v>#N/A</v>
      </c>
      <c r="G413" s="145" t="e">
        <f>VLOOKUP(C413,quide!$A$1:M1405,22,0)</f>
        <v>#N/A</v>
      </c>
      <c r="H413" s="145">
        <f>SUMIF(ishod_substance!G:G,norm!B413,ishod_substance!I:I)</f>
        <v>0</v>
      </c>
    </row>
    <row r="414" spans="1:8" x14ac:dyDescent="0.25">
      <c r="A414">
        <v>407</v>
      </c>
      <c r="B414">
        <f>IFERROR(IF(ISBLANK(A414),0,IF(AND(ISERROR(VLOOKUP(VLOOKUP(A414,ishod_substance!A:G,7,0),$B$6:B413,1,0))=TRUE,VLOOKUP(norm!A414,'tbl2'!A:B,2,0)=1),VLOOKUP(A414,ishod_substance!A:G,7,0),0)),0)</f>
        <v>0</v>
      </c>
      <c r="C414" s="76">
        <f t="shared" si="6"/>
        <v>0</v>
      </c>
      <c r="D414" s="145" t="e">
        <f>VLOOKUP(C414,quide!$A$1:J1406,2,0)</f>
        <v>#N/A</v>
      </c>
      <c r="E414" s="145" t="e">
        <f>VLOOKUP(C414,quide!$A$1:J1406,7,0)</f>
        <v>#N/A</v>
      </c>
      <c r="F414" s="145" t="e">
        <f>VLOOKUP(C414,quide!$A$1:M1406,21,0)</f>
        <v>#N/A</v>
      </c>
      <c r="G414" s="145" t="e">
        <f>VLOOKUP(C414,quide!$A$1:M1406,22,0)</f>
        <v>#N/A</v>
      </c>
      <c r="H414" s="145">
        <f>SUMIF(ishod_substance!G:G,norm!B414,ishod_substance!I:I)</f>
        <v>0</v>
      </c>
    </row>
    <row r="415" spans="1:8" x14ac:dyDescent="0.25">
      <c r="A415">
        <v>408</v>
      </c>
      <c r="B415">
        <f>IFERROR(IF(ISBLANK(A415),0,IF(AND(ISERROR(VLOOKUP(VLOOKUP(A415,ishod_substance!A:G,7,0),$B$6:B414,1,0))=TRUE,VLOOKUP(norm!A415,'tbl2'!A:B,2,0)=1),VLOOKUP(A415,ishod_substance!A:G,7,0),0)),0)</f>
        <v>0</v>
      </c>
      <c r="C415" s="76">
        <f t="shared" si="6"/>
        <v>0</v>
      </c>
      <c r="D415" s="145" t="e">
        <f>VLOOKUP(C415,quide!$A$1:J1407,2,0)</f>
        <v>#N/A</v>
      </c>
      <c r="E415" s="145" t="e">
        <f>VLOOKUP(C415,quide!$A$1:J1407,7,0)</f>
        <v>#N/A</v>
      </c>
      <c r="F415" s="145" t="e">
        <f>VLOOKUP(C415,quide!$A$1:M1407,21,0)</f>
        <v>#N/A</v>
      </c>
      <c r="G415" s="145" t="e">
        <f>VLOOKUP(C415,quide!$A$1:M1407,22,0)</f>
        <v>#N/A</v>
      </c>
      <c r="H415" s="145">
        <f>SUMIF(ishod_substance!G:G,norm!B415,ishod_substance!I:I)</f>
        <v>0</v>
      </c>
    </row>
    <row r="416" spans="1:8" x14ac:dyDescent="0.25">
      <c r="A416">
        <v>409</v>
      </c>
      <c r="B416">
        <f>IFERROR(IF(ISBLANK(A416),0,IF(AND(ISERROR(VLOOKUP(VLOOKUP(A416,ishod_substance!A:G,7,0),$B$6:B415,1,0))=TRUE,VLOOKUP(norm!A416,'tbl2'!A:B,2,0)=1),VLOOKUP(A416,ishod_substance!A:G,7,0),0)),0)</f>
        <v>0</v>
      </c>
      <c r="C416" s="76">
        <f t="shared" si="6"/>
        <v>0</v>
      </c>
      <c r="D416" s="145" t="e">
        <f>VLOOKUP(C416,quide!$A$1:J1408,2,0)</f>
        <v>#N/A</v>
      </c>
      <c r="E416" s="145" t="e">
        <f>VLOOKUP(C416,quide!$A$1:J1408,7,0)</f>
        <v>#N/A</v>
      </c>
      <c r="F416" s="145" t="e">
        <f>VLOOKUP(C416,quide!$A$1:M1408,21,0)</f>
        <v>#N/A</v>
      </c>
      <c r="G416" s="145" t="e">
        <f>VLOOKUP(C416,quide!$A$1:M1408,22,0)</f>
        <v>#N/A</v>
      </c>
      <c r="H416" s="145">
        <f>SUMIF(ishod_substance!G:G,norm!B416,ishod_substance!I:I)</f>
        <v>0</v>
      </c>
    </row>
    <row r="417" spans="1:8" x14ac:dyDescent="0.25">
      <c r="A417">
        <v>410</v>
      </c>
      <c r="B417">
        <f>IFERROR(IF(ISBLANK(A417),0,IF(AND(ISERROR(VLOOKUP(VLOOKUP(A417,ishod_substance!A:G,7,0),$B$6:B416,1,0))=TRUE,VLOOKUP(norm!A417,'tbl2'!A:B,2,0)=1),VLOOKUP(A417,ishod_substance!A:G,7,0),0)),0)</f>
        <v>0</v>
      </c>
      <c r="C417" s="76">
        <f t="shared" si="6"/>
        <v>0</v>
      </c>
      <c r="D417" s="145" t="e">
        <f>VLOOKUP(C417,quide!$A$1:J1409,2,0)</f>
        <v>#N/A</v>
      </c>
      <c r="E417" s="145" t="e">
        <f>VLOOKUP(C417,quide!$A$1:J1409,7,0)</f>
        <v>#N/A</v>
      </c>
      <c r="F417" s="145" t="e">
        <f>VLOOKUP(C417,quide!$A$1:M1409,21,0)</f>
        <v>#N/A</v>
      </c>
      <c r="G417" s="145" t="e">
        <f>VLOOKUP(C417,quide!$A$1:M1409,22,0)</f>
        <v>#N/A</v>
      </c>
      <c r="H417" s="145">
        <f>SUMIF(ishod_substance!G:G,norm!B417,ishod_substance!I:I)</f>
        <v>0</v>
      </c>
    </row>
    <row r="418" spans="1:8" x14ac:dyDescent="0.25">
      <c r="A418">
        <v>411</v>
      </c>
      <c r="B418">
        <f>IFERROR(IF(ISBLANK(A418),0,IF(AND(ISERROR(VLOOKUP(VLOOKUP(A418,ishod_substance!A:G,7,0),$B$6:B417,1,0))=TRUE,VLOOKUP(norm!A418,'tbl2'!A:B,2,0)=1),VLOOKUP(A418,ishod_substance!A:G,7,0),0)),0)</f>
        <v>0</v>
      </c>
      <c r="C418" s="76">
        <f t="shared" si="6"/>
        <v>0</v>
      </c>
      <c r="D418" s="145" t="e">
        <f>VLOOKUP(C418,quide!$A$1:J1410,2,0)</f>
        <v>#N/A</v>
      </c>
      <c r="E418" s="145" t="e">
        <f>VLOOKUP(C418,quide!$A$1:J1410,7,0)</f>
        <v>#N/A</v>
      </c>
      <c r="F418" s="145" t="e">
        <f>VLOOKUP(C418,quide!$A$1:M1410,21,0)</f>
        <v>#N/A</v>
      </c>
      <c r="G418" s="145" t="e">
        <f>VLOOKUP(C418,quide!$A$1:M1410,22,0)</f>
        <v>#N/A</v>
      </c>
      <c r="H418" s="145">
        <f>SUMIF(ishod_substance!G:G,norm!B418,ishod_substance!I:I)</f>
        <v>0</v>
      </c>
    </row>
    <row r="419" spans="1:8" x14ac:dyDescent="0.25">
      <c r="A419">
        <v>412</v>
      </c>
      <c r="B419">
        <f>IFERROR(IF(ISBLANK(A419),0,IF(AND(ISERROR(VLOOKUP(VLOOKUP(A419,ishod_substance!A:G,7,0),$B$6:B418,1,0))=TRUE,VLOOKUP(norm!A419,'tbl2'!A:B,2,0)=1),VLOOKUP(A419,ishod_substance!A:G,7,0),0)),0)</f>
        <v>0</v>
      </c>
      <c r="C419" s="76">
        <f t="shared" si="6"/>
        <v>0</v>
      </c>
      <c r="D419" s="145" t="e">
        <f>VLOOKUP(C419,quide!$A$1:J1411,2,0)</f>
        <v>#N/A</v>
      </c>
      <c r="E419" s="145" t="e">
        <f>VLOOKUP(C419,quide!$A$1:J1411,7,0)</f>
        <v>#N/A</v>
      </c>
      <c r="F419" s="145" t="e">
        <f>VLOOKUP(C419,quide!$A$1:M1411,21,0)</f>
        <v>#N/A</v>
      </c>
      <c r="G419" s="145" t="e">
        <f>VLOOKUP(C419,quide!$A$1:M1411,22,0)</f>
        <v>#N/A</v>
      </c>
      <c r="H419" s="145">
        <f>SUMIF(ishod_substance!G:G,norm!B419,ishod_substance!I:I)</f>
        <v>0</v>
      </c>
    </row>
    <row r="420" spans="1:8" x14ac:dyDescent="0.25">
      <c r="A420">
        <v>413</v>
      </c>
      <c r="B420">
        <f>IFERROR(IF(ISBLANK(A420),0,IF(AND(ISERROR(VLOOKUP(VLOOKUP(A420,ishod_substance!A:G,7,0),$B$6:B419,1,0))=TRUE,VLOOKUP(norm!A420,'tbl2'!A:B,2,0)=1),VLOOKUP(A420,ishod_substance!A:G,7,0),0)),0)</f>
        <v>0</v>
      </c>
      <c r="C420" s="76">
        <f t="shared" si="6"/>
        <v>0</v>
      </c>
      <c r="D420" s="145" t="e">
        <f>VLOOKUP(C420,quide!$A$1:J1412,2,0)</f>
        <v>#N/A</v>
      </c>
      <c r="E420" s="145" t="e">
        <f>VLOOKUP(C420,quide!$A$1:J1412,7,0)</f>
        <v>#N/A</v>
      </c>
      <c r="F420" s="145" t="e">
        <f>VLOOKUP(C420,quide!$A$1:M1412,21,0)</f>
        <v>#N/A</v>
      </c>
      <c r="G420" s="145" t="e">
        <f>VLOOKUP(C420,quide!$A$1:M1412,22,0)</f>
        <v>#N/A</v>
      </c>
      <c r="H420" s="145">
        <f>SUMIF(ishod_substance!G:G,norm!B420,ishod_substance!I:I)</f>
        <v>0</v>
      </c>
    </row>
    <row r="421" spans="1:8" x14ac:dyDescent="0.25">
      <c r="A421">
        <v>414</v>
      </c>
      <c r="B421">
        <f>IFERROR(IF(ISBLANK(A421),0,IF(AND(ISERROR(VLOOKUP(VLOOKUP(A421,ishod_substance!A:G,7,0),$B$6:B420,1,0))=TRUE,VLOOKUP(norm!A421,'tbl2'!A:B,2,0)=1),VLOOKUP(A421,ishod_substance!A:G,7,0),0)),0)</f>
        <v>0</v>
      </c>
      <c r="C421" s="76">
        <f t="shared" si="6"/>
        <v>0</v>
      </c>
      <c r="D421" s="145" t="e">
        <f>VLOOKUP(C421,quide!$A$1:J1413,2,0)</f>
        <v>#N/A</v>
      </c>
      <c r="E421" s="145" t="e">
        <f>VLOOKUP(C421,quide!$A$1:J1413,7,0)</f>
        <v>#N/A</v>
      </c>
      <c r="F421" s="145" t="e">
        <f>VLOOKUP(C421,quide!$A$1:M1413,21,0)</f>
        <v>#N/A</v>
      </c>
      <c r="G421" s="145" t="e">
        <f>VLOOKUP(C421,quide!$A$1:M1413,22,0)</f>
        <v>#N/A</v>
      </c>
      <c r="H421" s="145">
        <f>SUMIF(ishod_substance!G:G,norm!B421,ishod_substance!I:I)</f>
        <v>0</v>
      </c>
    </row>
    <row r="422" spans="1:8" x14ac:dyDescent="0.25">
      <c r="A422">
        <v>415</v>
      </c>
      <c r="B422">
        <f>IFERROR(IF(ISBLANK(A422),0,IF(AND(ISERROR(VLOOKUP(VLOOKUP(A422,ishod_substance!A:G,7,0),$B$6:B421,1,0))=TRUE,VLOOKUP(norm!A422,'tbl2'!A:B,2,0)=1),VLOOKUP(A422,ishod_substance!A:G,7,0),0)),0)</f>
        <v>0</v>
      </c>
      <c r="C422" s="76">
        <f t="shared" si="6"/>
        <v>0</v>
      </c>
      <c r="D422" s="145" t="e">
        <f>VLOOKUP(C422,quide!$A$1:J1414,2,0)</f>
        <v>#N/A</v>
      </c>
      <c r="E422" s="145" t="e">
        <f>VLOOKUP(C422,quide!$A$1:J1414,7,0)</f>
        <v>#N/A</v>
      </c>
      <c r="F422" s="145" t="e">
        <f>VLOOKUP(C422,quide!$A$1:M1414,21,0)</f>
        <v>#N/A</v>
      </c>
      <c r="G422" s="145" t="e">
        <f>VLOOKUP(C422,quide!$A$1:M1414,22,0)</f>
        <v>#N/A</v>
      </c>
      <c r="H422" s="145">
        <f>SUMIF(ishod_substance!G:G,norm!B422,ishod_substance!I:I)</f>
        <v>0</v>
      </c>
    </row>
    <row r="423" spans="1:8" x14ac:dyDescent="0.25">
      <c r="A423">
        <v>416</v>
      </c>
      <c r="B423">
        <f>IFERROR(IF(ISBLANK(A423),0,IF(AND(ISERROR(VLOOKUP(VLOOKUP(A423,ishod_substance!A:G,7,0),$B$6:B422,1,0))=TRUE,VLOOKUP(norm!A423,'tbl2'!A:B,2,0)=1),VLOOKUP(A423,ishod_substance!A:G,7,0),0)),0)</f>
        <v>0</v>
      </c>
      <c r="C423" s="76">
        <f t="shared" si="6"/>
        <v>0</v>
      </c>
      <c r="D423" s="145" t="e">
        <f>VLOOKUP(C423,quide!$A$1:J1415,2,0)</f>
        <v>#N/A</v>
      </c>
      <c r="E423" s="145" t="e">
        <f>VLOOKUP(C423,quide!$A$1:J1415,7,0)</f>
        <v>#N/A</v>
      </c>
      <c r="F423" s="145" t="e">
        <f>VLOOKUP(C423,quide!$A$1:M1415,21,0)</f>
        <v>#N/A</v>
      </c>
      <c r="G423" s="145" t="e">
        <f>VLOOKUP(C423,quide!$A$1:M1415,22,0)</f>
        <v>#N/A</v>
      </c>
      <c r="H423" s="145">
        <f>SUMIF(ishod_substance!G:G,norm!B423,ishod_substance!I:I)</f>
        <v>0</v>
      </c>
    </row>
    <row r="424" spans="1:8" x14ac:dyDescent="0.25">
      <c r="A424">
        <v>417</v>
      </c>
      <c r="B424">
        <f>IFERROR(IF(ISBLANK(A424),0,IF(AND(ISERROR(VLOOKUP(VLOOKUP(A424,ishod_substance!A:G,7,0),$B$6:B423,1,0))=TRUE,VLOOKUP(norm!A424,'tbl2'!A:B,2,0)=1),VLOOKUP(A424,ishod_substance!A:G,7,0),0)),0)</f>
        <v>0</v>
      </c>
      <c r="C424" s="76">
        <f t="shared" si="6"/>
        <v>0</v>
      </c>
      <c r="D424" s="145" t="e">
        <f>VLOOKUP(C424,quide!$A$1:J1416,2,0)</f>
        <v>#N/A</v>
      </c>
      <c r="E424" s="145" t="e">
        <f>VLOOKUP(C424,quide!$A$1:J1416,7,0)</f>
        <v>#N/A</v>
      </c>
      <c r="F424" s="145" t="e">
        <f>VLOOKUP(C424,quide!$A$1:M1416,21,0)</f>
        <v>#N/A</v>
      </c>
      <c r="G424" s="145" t="e">
        <f>VLOOKUP(C424,quide!$A$1:M1416,22,0)</f>
        <v>#N/A</v>
      </c>
      <c r="H424" s="145">
        <f>SUMIF(ishod_substance!G:G,norm!B424,ishod_substance!I:I)</f>
        <v>0</v>
      </c>
    </row>
    <row r="425" spans="1:8" x14ac:dyDescent="0.25">
      <c r="A425">
        <v>418</v>
      </c>
      <c r="B425">
        <f>IFERROR(IF(ISBLANK(A425),0,IF(AND(ISERROR(VLOOKUP(VLOOKUP(A425,ishod_substance!A:G,7,0),$B$6:B424,1,0))=TRUE,VLOOKUP(norm!A425,'tbl2'!A:B,2,0)=1),VLOOKUP(A425,ishod_substance!A:G,7,0),0)),0)</f>
        <v>0</v>
      </c>
      <c r="C425" s="76">
        <f t="shared" si="6"/>
        <v>0</v>
      </c>
      <c r="D425" s="145" t="e">
        <f>VLOOKUP(C425,quide!$A$1:J1417,2,0)</f>
        <v>#N/A</v>
      </c>
      <c r="E425" s="145" t="e">
        <f>VLOOKUP(C425,quide!$A$1:J1417,7,0)</f>
        <v>#N/A</v>
      </c>
      <c r="F425" s="145" t="e">
        <f>VLOOKUP(C425,quide!$A$1:M1417,21,0)</f>
        <v>#N/A</v>
      </c>
      <c r="G425" s="145" t="e">
        <f>VLOOKUP(C425,quide!$A$1:M1417,22,0)</f>
        <v>#N/A</v>
      </c>
      <c r="H425" s="145">
        <f>SUMIF(ishod_substance!G:G,norm!B425,ishod_substance!I:I)</f>
        <v>0</v>
      </c>
    </row>
    <row r="426" spans="1:8" x14ac:dyDescent="0.25">
      <c r="A426">
        <v>419</v>
      </c>
      <c r="B426">
        <f>IFERROR(IF(ISBLANK(A426),0,IF(AND(ISERROR(VLOOKUP(VLOOKUP(A426,ishod_substance!A:G,7,0),$B$6:B425,1,0))=TRUE,VLOOKUP(norm!A426,'tbl2'!A:B,2,0)=1),VLOOKUP(A426,ishod_substance!A:G,7,0),0)),0)</f>
        <v>0</v>
      </c>
      <c r="C426" s="76">
        <f t="shared" si="6"/>
        <v>0</v>
      </c>
      <c r="D426" s="145" t="e">
        <f>VLOOKUP(C426,quide!$A$1:J1418,2,0)</f>
        <v>#N/A</v>
      </c>
      <c r="E426" s="145" t="e">
        <f>VLOOKUP(C426,quide!$A$1:J1418,7,0)</f>
        <v>#N/A</v>
      </c>
      <c r="F426" s="145" t="e">
        <f>VLOOKUP(C426,quide!$A$1:M1418,21,0)</f>
        <v>#N/A</v>
      </c>
      <c r="G426" s="145" t="e">
        <f>VLOOKUP(C426,quide!$A$1:M1418,22,0)</f>
        <v>#N/A</v>
      </c>
      <c r="H426" s="145">
        <f>SUMIF(ishod_substance!G:G,norm!B426,ishod_substance!I:I)</f>
        <v>0</v>
      </c>
    </row>
    <row r="427" spans="1:8" x14ac:dyDescent="0.25">
      <c r="A427">
        <v>420</v>
      </c>
      <c r="B427">
        <f>IFERROR(IF(ISBLANK(A427),0,IF(AND(ISERROR(VLOOKUP(VLOOKUP(A427,ishod_substance!A:G,7,0),$B$6:B426,1,0))=TRUE,VLOOKUP(norm!A427,'tbl2'!A:B,2,0)=1),VLOOKUP(A427,ishod_substance!A:G,7,0),0)),0)</f>
        <v>0</v>
      </c>
      <c r="C427" s="76">
        <f t="shared" si="6"/>
        <v>0</v>
      </c>
      <c r="D427" s="145" t="e">
        <f>VLOOKUP(C427,quide!$A$1:J1419,2,0)</f>
        <v>#N/A</v>
      </c>
      <c r="E427" s="145" t="e">
        <f>VLOOKUP(C427,quide!$A$1:J1419,7,0)</f>
        <v>#N/A</v>
      </c>
      <c r="F427" s="145" t="e">
        <f>VLOOKUP(C427,quide!$A$1:M1419,21,0)</f>
        <v>#N/A</v>
      </c>
      <c r="G427" s="145" t="e">
        <f>VLOOKUP(C427,quide!$A$1:M1419,22,0)</f>
        <v>#N/A</v>
      </c>
      <c r="H427" s="145">
        <f>SUMIF(ishod_substance!G:G,norm!B427,ishod_substance!I:I)</f>
        <v>0</v>
      </c>
    </row>
    <row r="428" spans="1:8" x14ac:dyDescent="0.25">
      <c r="A428">
        <v>421</v>
      </c>
      <c r="B428">
        <f>IFERROR(IF(ISBLANK(A428),0,IF(AND(ISERROR(VLOOKUP(VLOOKUP(A428,ishod_substance!A:G,7,0),$B$6:B427,1,0))=TRUE,VLOOKUP(norm!A428,'tbl2'!A:B,2,0)=1),VLOOKUP(A428,ishod_substance!A:G,7,0),0)),0)</f>
        <v>0</v>
      </c>
      <c r="C428" s="76">
        <f t="shared" si="6"/>
        <v>0</v>
      </c>
      <c r="D428" s="145" t="e">
        <f>VLOOKUP(C428,quide!$A$1:J1420,2,0)</f>
        <v>#N/A</v>
      </c>
      <c r="E428" s="145" t="e">
        <f>VLOOKUP(C428,quide!$A$1:J1420,7,0)</f>
        <v>#N/A</v>
      </c>
      <c r="F428" s="145" t="e">
        <f>VLOOKUP(C428,quide!$A$1:M1420,21,0)</f>
        <v>#N/A</v>
      </c>
      <c r="G428" s="145" t="e">
        <f>VLOOKUP(C428,quide!$A$1:M1420,22,0)</f>
        <v>#N/A</v>
      </c>
      <c r="H428" s="145">
        <f>SUMIF(ishod_substance!G:G,norm!B428,ishod_substance!I:I)</f>
        <v>0</v>
      </c>
    </row>
    <row r="429" spans="1:8" x14ac:dyDescent="0.25">
      <c r="A429">
        <v>422</v>
      </c>
      <c r="B429">
        <f>IFERROR(IF(ISBLANK(A429),0,IF(AND(ISERROR(VLOOKUP(VLOOKUP(A429,ishod_substance!A:G,7,0),$B$6:B428,1,0))=TRUE,VLOOKUP(norm!A429,'tbl2'!A:B,2,0)=1),VLOOKUP(A429,ishod_substance!A:G,7,0),0)),0)</f>
        <v>0</v>
      </c>
      <c r="C429" s="76">
        <f t="shared" si="6"/>
        <v>0</v>
      </c>
      <c r="D429" s="145" t="e">
        <f>VLOOKUP(C429,quide!$A$1:J1421,2,0)</f>
        <v>#N/A</v>
      </c>
      <c r="E429" s="145" t="e">
        <f>VLOOKUP(C429,quide!$A$1:J1421,7,0)</f>
        <v>#N/A</v>
      </c>
      <c r="F429" s="145" t="e">
        <f>VLOOKUP(C429,quide!$A$1:M1421,21,0)</f>
        <v>#N/A</v>
      </c>
      <c r="G429" s="145" t="e">
        <f>VLOOKUP(C429,quide!$A$1:M1421,22,0)</f>
        <v>#N/A</v>
      </c>
      <c r="H429" s="145">
        <f>SUMIF(ishod_substance!G:G,norm!B429,ishod_substance!I:I)</f>
        <v>0</v>
      </c>
    </row>
    <row r="430" spans="1:8" x14ac:dyDescent="0.25">
      <c r="A430">
        <v>423</v>
      </c>
      <c r="B430">
        <f>IFERROR(IF(ISBLANK(A430),0,IF(AND(ISERROR(VLOOKUP(VLOOKUP(A430,ishod_substance!A:G,7,0),$B$6:B429,1,0))=TRUE,VLOOKUP(norm!A430,'tbl2'!A:B,2,0)=1),VLOOKUP(A430,ishod_substance!A:G,7,0),0)),0)</f>
        <v>0</v>
      </c>
      <c r="C430" s="76">
        <f t="shared" si="6"/>
        <v>0</v>
      </c>
      <c r="D430" s="145" t="e">
        <f>VLOOKUP(C430,quide!$A$1:J1422,2,0)</f>
        <v>#N/A</v>
      </c>
      <c r="E430" s="145" t="e">
        <f>VLOOKUP(C430,quide!$A$1:J1422,7,0)</f>
        <v>#N/A</v>
      </c>
      <c r="F430" s="145" t="e">
        <f>VLOOKUP(C430,quide!$A$1:M1422,21,0)</f>
        <v>#N/A</v>
      </c>
      <c r="G430" s="145" t="e">
        <f>VLOOKUP(C430,quide!$A$1:M1422,22,0)</f>
        <v>#N/A</v>
      </c>
      <c r="H430" s="145">
        <f>SUMIF(ishod_substance!G:G,norm!B430,ishod_substance!I:I)</f>
        <v>0</v>
      </c>
    </row>
    <row r="431" spans="1:8" x14ac:dyDescent="0.25">
      <c r="A431">
        <v>424</v>
      </c>
      <c r="B431">
        <f>IFERROR(IF(ISBLANK(A431),0,IF(AND(ISERROR(VLOOKUP(VLOOKUP(A431,ishod_substance!A:G,7,0),$B$6:B430,1,0))=TRUE,VLOOKUP(norm!A431,'tbl2'!A:B,2,0)=1),VLOOKUP(A431,ishod_substance!A:G,7,0),0)),0)</f>
        <v>0</v>
      </c>
      <c r="C431" s="76">
        <f t="shared" si="6"/>
        <v>0</v>
      </c>
      <c r="D431" s="145" t="e">
        <f>VLOOKUP(C431,quide!$A$1:J1423,2,0)</f>
        <v>#N/A</v>
      </c>
      <c r="E431" s="145" t="e">
        <f>VLOOKUP(C431,quide!$A$1:J1423,7,0)</f>
        <v>#N/A</v>
      </c>
      <c r="F431" s="145" t="e">
        <f>VLOOKUP(C431,quide!$A$1:M1423,21,0)</f>
        <v>#N/A</v>
      </c>
      <c r="G431" s="145" t="e">
        <f>VLOOKUP(C431,quide!$A$1:M1423,22,0)</f>
        <v>#N/A</v>
      </c>
      <c r="H431" s="145">
        <f>SUMIF(ishod_substance!G:G,norm!B431,ishod_substance!I:I)</f>
        <v>0</v>
      </c>
    </row>
    <row r="432" spans="1:8" x14ac:dyDescent="0.25">
      <c r="A432">
        <v>425</v>
      </c>
      <c r="B432">
        <f>IFERROR(IF(ISBLANK(A432),0,IF(AND(ISERROR(VLOOKUP(VLOOKUP(A432,ishod_substance!A:G,7,0),$B$6:B431,1,0))=TRUE,VLOOKUP(norm!A432,'tbl2'!A:B,2,0)=1),VLOOKUP(A432,ishod_substance!A:G,7,0),0)),0)</f>
        <v>0</v>
      </c>
      <c r="C432" s="76">
        <f t="shared" si="6"/>
        <v>0</v>
      </c>
      <c r="D432" s="145" t="e">
        <f>VLOOKUP(C432,quide!$A$1:J1424,2,0)</f>
        <v>#N/A</v>
      </c>
      <c r="E432" s="145" t="e">
        <f>VLOOKUP(C432,quide!$A$1:J1424,7,0)</f>
        <v>#N/A</v>
      </c>
      <c r="F432" s="145" t="e">
        <f>VLOOKUP(C432,quide!$A$1:M1424,21,0)</f>
        <v>#N/A</v>
      </c>
      <c r="G432" s="145" t="e">
        <f>VLOOKUP(C432,quide!$A$1:M1424,22,0)</f>
        <v>#N/A</v>
      </c>
      <c r="H432" s="145">
        <f>SUMIF(ishod_substance!G:G,norm!B432,ishod_substance!I:I)</f>
        <v>0</v>
      </c>
    </row>
    <row r="433" spans="1:8" x14ac:dyDescent="0.25">
      <c r="A433">
        <v>426</v>
      </c>
      <c r="B433">
        <f>IFERROR(IF(ISBLANK(A433),0,IF(AND(ISERROR(VLOOKUP(VLOOKUP(A433,ishod_substance!A:G,7,0),$B$6:B432,1,0))=TRUE,VLOOKUP(norm!A433,'tbl2'!A:B,2,0)=1),VLOOKUP(A433,ishod_substance!A:G,7,0),0)),0)</f>
        <v>0</v>
      </c>
      <c r="C433" s="76">
        <f t="shared" si="6"/>
        <v>0</v>
      </c>
      <c r="D433" s="145" t="e">
        <f>VLOOKUP(C433,quide!$A$1:J1425,2,0)</f>
        <v>#N/A</v>
      </c>
      <c r="E433" s="145" t="e">
        <f>VLOOKUP(C433,quide!$A$1:J1425,7,0)</f>
        <v>#N/A</v>
      </c>
      <c r="F433" s="145" t="e">
        <f>VLOOKUP(C433,quide!$A$1:M1425,21,0)</f>
        <v>#N/A</v>
      </c>
      <c r="G433" s="145" t="e">
        <f>VLOOKUP(C433,quide!$A$1:M1425,22,0)</f>
        <v>#N/A</v>
      </c>
      <c r="H433" s="145">
        <f>SUMIF(ishod_substance!G:G,norm!B433,ishod_substance!I:I)</f>
        <v>0</v>
      </c>
    </row>
    <row r="434" spans="1:8" x14ac:dyDescent="0.25">
      <c r="A434">
        <v>427</v>
      </c>
      <c r="B434">
        <f>IFERROR(IF(ISBLANK(A434),0,IF(AND(ISERROR(VLOOKUP(VLOOKUP(A434,ishod_substance!A:G,7,0),$B$6:B433,1,0))=TRUE,VLOOKUP(norm!A434,'tbl2'!A:B,2,0)=1),VLOOKUP(A434,ishod_substance!A:G,7,0),0)),0)</f>
        <v>0</v>
      </c>
      <c r="C434" s="76">
        <f t="shared" si="6"/>
        <v>0</v>
      </c>
      <c r="D434" s="145" t="e">
        <f>VLOOKUP(C434,quide!$A$1:J1426,2,0)</f>
        <v>#N/A</v>
      </c>
      <c r="E434" s="145" t="e">
        <f>VLOOKUP(C434,quide!$A$1:J1426,7,0)</f>
        <v>#N/A</v>
      </c>
      <c r="F434" s="145" t="e">
        <f>VLOOKUP(C434,quide!$A$1:M1426,21,0)</f>
        <v>#N/A</v>
      </c>
      <c r="G434" s="145" t="e">
        <f>VLOOKUP(C434,quide!$A$1:M1426,22,0)</f>
        <v>#N/A</v>
      </c>
      <c r="H434" s="145">
        <f>SUMIF(ishod_substance!G:G,norm!B434,ishod_substance!I:I)</f>
        <v>0</v>
      </c>
    </row>
    <row r="435" spans="1:8" x14ac:dyDescent="0.25">
      <c r="A435">
        <v>428</v>
      </c>
      <c r="B435">
        <f>IFERROR(IF(ISBLANK(A435),0,IF(AND(ISERROR(VLOOKUP(VLOOKUP(A435,ishod_substance!A:G,7,0),$B$6:B434,1,0))=TRUE,VLOOKUP(norm!A435,'tbl2'!A:B,2,0)=1),VLOOKUP(A435,ishod_substance!A:G,7,0),0)),0)</f>
        <v>0</v>
      </c>
      <c r="C435" s="76">
        <f t="shared" si="6"/>
        <v>0</v>
      </c>
      <c r="D435" s="145" t="e">
        <f>VLOOKUP(C435,quide!$A$1:J1427,2,0)</f>
        <v>#N/A</v>
      </c>
      <c r="E435" s="145" t="e">
        <f>VLOOKUP(C435,quide!$A$1:J1427,7,0)</f>
        <v>#N/A</v>
      </c>
      <c r="F435" s="145" t="e">
        <f>VLOOKUP(C435,quide!$A$1:M1427,21,0)</f>
        <v>#N/A</v>
      </c>
      <c r="G435" s="145" t="e">
        <f>VLOOKUP(C435,quide!$A$1:M1427,22,0)</f>
        <v>#N/A</v>
      </c>
      <c r="H435" s="145">
        <f>SUMIF(ishod_substance!G:G,norm!B435,ishod_substance!I:I)</f>
        <v>0</v>
      </c>
    </row>
    <row r="436" spans="1:8" x14ac:dyDescent="0.25">
      <c r="A436">
        <v>429</v>
      </c>
      <c r="B436">
        <f>IFERROR(IF(ISBLANK(A436),0,IF(AND(ISERROR(VLOOKUP(VLOOKUP(A436,ishod_substance!A:G,7,0),$B$6:B435,1,0))=TRUE,VLOOKUP(norm!A436,'tbl2'!A:B,2,0)=1),VLOOKUP(A436,ishod_substance!A:G,7,0),0)),0)</f>
        <v>0</v>
      </c>
      <c r="C436" s="76">
        <f t="shared" si="6"/>
        <v>0</v>
      </c>
      <c r="D436" s="145" t="e">
        <f>VLOOKUP(C436,quide!$A$1:J1428,2,0)</f>
        <v>#N/A</v>
      </c>
      <c r="E436" s="145" t="e">
        <f>VLOOKUP(C436,quide!$A$1:J1428,7,0)</f>
        <v>#N/A</v>
      </c>
      <c r="F436" s="145" t="e">
        <f>VLOOKUP(C436,quide!$A$1:M1428,21,0)</f>
        <v>#N/A</v>
      </c>
      <c r="G436" s="145" t="e">
        <f>VLOOKUP(C436,quide!$A$1:M1428,22,0)</f>
        <v>#N/A</v>
      </c>
      <c r="H436" s="145">
        <f>SUMIF(ishod_substance!G:G,norm!B436,ishod_substance!I:I)</f>
        <v>0</v>
      </c>
    </row>
    <row r="437" spans="1:8" x14ac:dyDescent="0.25">
      <c r="A437">
        <v>430</v>
      </c>
      <c r="B437">
        <f>IFERROR(IF(ISBLANK(A437),0,IF(AND(ISERROR(VLOOKUP(VLOOKUP(A437,ishod_substance!A:G,7,0),$B$6:B436,1,0))=TRUE,VLOOKUP(norm!A437,'tbl2'!A:B,2,0)=1),VLOOKUP(A437,ishod_substance!A:G,7,0),0)),0)</f>
        <v>0</v>
      </c>
      <c r="C437" s="76">
        <f t="shared" si="6"/>
        <v>0</v>
      </c>
      <c r="D437" s="145" t="e">
        <f>VLOOKUP(C437,quide!$A$1:J1429,2,0)</f>
        <v>#N/A</v>
      </c>
      <c r="E437" s="145" t="e">
        <f>VLOOKUP(C437,quide!$A$1:J1429,7,0)</f>
        <v>#N/A</v>
      </c>
      <c r="F437" s="145" t="e">
        <f>VLOOKUP(C437,quide!$A$1:M1429,21,0)</f>
        <v>#N/A</v>
      </c>
      <c r="G437" s="145" t="e">
        <f>VLOOKUP(C437,quide!$A$1:M1429,22,0)</f>
        <v>#N/A</v>
      </c>
      <c r="H437" s="145">
        <f>SUMIF(ishod_substance!G:G,norm!B437,ishod_substance!I:I)</f>
        <v>0</v>
      </c>
    </row>
    <row r="438" spans="1:8" x14ac:dyDescent="0.25">
      <c r="A438">
        <v>431</v>
      </c>
      <c r="B438">
        <f>IFERROR(IF(ISBLANK(A438),0,IF(AND(ISERROR(VLOOKUP(VLOOKUP(A438,ishod_substance!A:G,7,0),$B$6:B437,1,0))=TRUE,VLOOKUP(norm!A438,'tbl2'!A:B,2,0)=1),VLOOKUP(A438,ishod_substance!A:G,7,0),0)),0)</f>
        <v>0</v>
      </c>
      <c r="C438" s="76">
        <f t="shared" si="6"/>
        <v>0</v>
      </c>
      <c r="D438" s="145" t="e">
        <f>VLOOKUP(C438,quide!$A$1:J1430,2,0)</f>
        <v>#N/A</v>
      </c>
      <c r="E438" s="145" t="e">
        <f>VLOOKUP(C438,quide!$A$1:J1430,7,0)</f>
        <v>#N/A</v>
      </c>
      <c r="F438" s="145" t="e">
        <f>VLOOKUP(C438,quide!$A$1:M1430,21,0)</f>
        <v>#N/A</v>
      </c>
      <c r="G438" s="145" t="e">
        <f>VLOOKUP(C438,quide!$A$1:M1430,22,0)</f>
        <v>#N/A</v>
      </c>
      <c r="H438" s="145">
        <f>SUMIF(ishod_substance!G:G,norm!B438,ishod_substance!I:I)</f>
        <v>0</v>
      </c>
    </row>
    <row r="439" spans="1:8" x14ac:dyDescent="0.25">
      <c r="A439">
        <v>432</v>
      </c>
      <c r="B439">
        <f>IFERROR(IF(ISBLANK(A439),0,IF(AND(ISERROR(VLOOKUP(VLOOKUP(A439,ishod_substance!A:G,7,0),$B$6:B438,1,0))=TRUE,VLOOKUP(norm!A439,'tbl2'!A:B,2,0)=1),VLOOKUP(A439,ishod_substance!A:G,7,0),0)),0)</f>
        <v>0</v>
      </c>
      <c r="C439" s="76">
        <f t="shared" si="6"/>
        <v>0</v>
      </c>
      <c r="D439" s="145" t="e">
        <f>VLOOKUP(C439,quide!$A$1:J1431,2,0)</f>
        <v>#N/A</v>
      </c>
      <c r="E439" s="145" t="e">
        <f>VLOOKUP(C439,quide!$A$1:J1431,7,0)</f>
        <v>#N/A</v>
      </c>
      <c r="F439" s="145" t="e">
        <f>VLOOKUP(C439,quide!$A$1:M1431,21,0)</f>
        <v>#N/A</v>
      </c>
      <c r="G439" s="145" t="e">
        <f>VLOOKUP(C439,quide!$A$1:M1431,22,0)</f>
        <v>#N/A</v>
      </c>
      <c r="H439" s="145">
        <f>SUMIF(ishod_substance!G:G,norm!B439,ishod_substance!I:I)</f>
        <v>0</v>
      </c>
    </row>
    <row r="440" spans="1:8" x14ac:dyDescent="0.25">
      <c r="A440">
        <v>433</v>
      </c>
      <c r="B440">
        <f>IFERROR(IF(ISBLANK(A440),0,IF(AND(ISERROR(VLOOKUP(VLOOKUP(A440,ishod_substance!A:G,7,0),$B$6:B439,1,0))=TRUE,VLOOKUP(norm!A440,'tbl2'!A:B,2,0)=1),VLOOKUP(A440,ishod_substance!A:G,7,0),0)),0)</f>
        <v>0</v>
      </c>
      <c r="C440" s="76">
        <f t="shared" si="6"/>
        <v>0</v>
      </c>
      <c r="D440" s="145" t="e">
        <f>VLOOKUP(C440,quide!$A$1:J1432,2,0)</f>
        <v>#N/A</v>
      </c>
      <c r="E440" s="145" t="e">
        <f>VLOOKUP(C440,quide!$A$1:J1432,7,0)</f>
        <v>#N/A</v>
      </c>
      <c r="F440" s="145" t="e">
        <f>VLOOKUP(C440,quide!$A$1:M1432,21,0)</f>
        <v>#N/A</v>
      </c>
      <c r="G440" s="145" t="e">
        <f>VLOOKUP(C440,quide!$A$1:M1432,22,0)</f>
        <v>#N/A</v>
      </c>
      <c r="H440" s="145">
        <f>SUMIF(ishod_substance!G:G,norm!B440,ishod_substance!I:I)</f>
        <v>0</v>
      </c>
    </row>
    <row r="441" spans="1:8" x14ac:dyDescent="0.25">
      <c r="A441">
        <v>434</v>
      </c>
      <c r="B441">
        <f>IFERROR(IF(ISBLANK(A441),0,IF(AND(ISERROR(VLOOKUP(VLOOKUP(A441,ishod_substance!A:G,7,0),$B$6:B440,1,0))=TRUE,VLOOKUP(norm!A441,'tbl2'!A:B,2,0)=1),VLOOKUP(A441,ishod_substance!A:G,7,0),0)),0)</f>
        <v>0</v>
      </c>
      <c r="C441" s="76">
        <f t="shared" si="6"/>
        <v>0</v>
      </c>
      <c r="D441" s="145" t="e">
        <f>VLOOKUP(C441,quide!$A$1:J1433,2,0)</f>
        <v>#N/A</v>
      </c>
      <c r="E441" s="145" t="e">
        <f>VLOOKUP(C441,quide!$A$1:J1433,7,0)</f>
        <v>#N/A</v>
      </c>
      <c r="F441" s="145" t="e">
        <f>VLOOKUP(C441,quide!$A$1:M1433,21,0)</f>
        <v>#N/A</v>
      </c>
      <c r="G441" s="145" t="e">
        <f>VLOOKUP(C441,quide!$A$1:M1433,22,0)</f>
        <v>#N/A</v>
      </c>
      <c r="H441" s="145">
        <f>SUMIF(ishod_substance!G:G,norm!B441,ishod_substance!I:I)</f>
        <v>0</v>
      </c>
    </row>
    <row r="442" spans="1:8" x14ac:dyDescent="0.25">
      <c r="A442">
        <v>435</v>
      </c>
      <c r="B442">
        <f>IFERROR(IF(ISBLANK(A442),0,IF(AND(ISERROR(VLOOKUP(VLOOKUP(A442,ishod_substance!A:G,7,0),$B$6:B441,1,0))=TRUE,VLOOKUP(norm!A442,'tbl2'!A:B,2,0)=1),VLOOKUP(A442,ishod_substance!A:G,7,0),0)),0)</f>
        <v>0</v>
      </c>
      <c r="C442" s="76">
        <f t="shared" si="6"/>
        <v>0</v>
      </c>
      <c r="D442" s="145" t="e">
        <f>VLOOKUP(C442,quide!$A$1:J1434,2,0)</f>
        <v>#N/A</v>
      </c>
      <c r="E442" s="145" t="e">
        <f>VLOOKUP(C442,quide!$A$1:J1434,7,0)</f>
        <v>#N/A</v>
      </c>
      <c r="F442" s="145" t="e">
        <f>VLOOKUP(C442,quide!$A$1:M1434,21,0)</f>
        <v>#N/A</v>
      </c>
      <c r="G442" s="145" t="e">
        <f>VLOOKUP(C442,quide!$A$1:M1434,22,0)</f>
        <v>#N/A</v>
      </c>
      <c r="H442" s="145">
        <f>SUMIF(ishod_substance!G:G,norm!B442,ishod_substance!I:I)</f>
        <v>0</v>
      </c>
    </row>
    <row r="443" spans="1:8" x14ac:dyDescent="0.25">
      <c r="A443">
        <v>436</v>
      </c>
      <c r="B443">
        <f>IFERROR(IF(ISBLANK(A443),0,IF(AND(ISERROR(VLOOKUP(VLOOKUP(A443,ishod_substance!A:G,7,0),$B$6:B442,1,0))=TRUE,VLOOKUP(norm!A443,'tbl2'!A:B,2,0)=1),VLOOKUP(A443,ishod_substance!A:G,7,0),0)),0)</f>
        <v>0</v>
      </c>
      <c r="C443" s="76">
        <f t="shared" si="6"/>
        <v>0</v>
      </c>
      <c r="D443" s="145" t="e">
        <f>VLOOKUP(C443,quide!$A$1:J1435,2,0)</f>
        <v>#N/A</v>
      </c>
      <c r="E443" s="145" t="e">
        <f>VLOOKUP(C443,quide!$A$1:J1435,7,0)</f>
        <v>#N/A</v>
      </c>
      <c r="F443" s="145" t="e">
        <f>VLOOKUP(C443,quide!$A$1:M1435,21,0)</f>
        <v>#N/A</v>
      </c>
      <c r="G443" s="145" t="e">
        <f>VLOOKUP(C443,quide!$A$1:M1435,22,0)</f>
        <v>#N/A</v>
      </c>
      <c r="H443" s="145">
        <f>SUMIF(ishod_substance!G:G,norm!B443,ishod_substance!I:I)</f>
        <v>0</v>
      </c>
    </row>
    <row r="444" spans="1:8" x14ac:dyDescent="0.25">
      <c r="A444">
        <v>437</v>
      </c>
      <c r="B444">
        <f>IFERROR(IF(ISBLANK(A444),0,IF(AND(ISERROR(VLOOKUP(VLOOKUP(A444,ishod_substance!A:G,7,0),$B$6:B443,1,0))=TRUE,VLOOKUP(norm!A444,'tbl2'!A:B,2,0)=1),VLOOKUP(A444,ishod_substance!A:G,7,0),0)),0)</f>
        <v>0</v>
      </c>
      <c r="C444" s="76">
        <f t="shared" si="6"/>
        <v>0</v>
      </c>
      <c r="D444" s="145" t="e">
        <f>VLOOKUP(C444,quide!$A$1:J1436,2,0)</f>
        <v>#N/A</v>
      </c>
      <c r="E444" s="145" t="e">
        <f>VLOOKUP(C444,quide!$A$1:J1436,7,0)</f>
        <v>#N/A</v>
      </c>
      <c r="F444" s="145" t="e">
        <f>VLOOKUP(C444,quide!$A$1:M1436,21,0)</f>
        <v>#N/A</v>
      </c>
      <c r="G444" s="145" t="e">
        <f>VLOOKUP(C444,quide!$A$1:M1436,22,0)</f>
        <v>#N/A</v>
      </c>
      <c r="H444" s="145">
        <f>SUMIF(ishod_substance!G:G,norm!B444,ishod_substance!I:I)</f>
        <v>0</v>
      </c>
    </row>
    <row r="445" spans="1:8" x14ac:dyDescent="0.25">
      <c r="A445">
        <v>438</v>
      </c>
      <c r="B445">
        <f>IFERROR(IF(ISBLANK(A445),0,IF(AND(ISERROR(VLOOKUP(VLOOKUP(A445,ishod_substance!A:G,7,0),$B$6:B444,1,0))=TRUE,VLOOKUP(norm!A445,'tbl2'!A:B,2,0)=1),VLOOKUP(A445,ishod_substance!A:G,7,0),0)),0)</f>
        <v>0</v>
      </c>
      <c r="C445" s="76">
        <f t="shared" si="6"/>
        <v>0</v>
      </c>
      <c r="D445" s="145" t="e">
        <f>VLOOKUP(C445,quide!$A$1:J1437,2,0)</f>
        <v>#N/A</v>
      </c>
      <c r="E445" s="145" t="e">
        <f>VLOOKUP(C445,quide!$A$1:J1437,7,0)</f>
        <v>#N/A</v>
      </c>
      <c r="F445" s="145" t="e">
        <f>VLOOKUP(C445,quide!$A$1:M1437,21,0)</f>
        <v>#N/A</v>
      </c>
      <c r="G445" s="145" t="e">
        <f>VLOOKUP(C445,quide!$A$1:M1437,22,0)</f>
        <v>#N/A</v>
      </c>
      <c r="H445" s="145">
        <f>SUMIF(ishod_substance!G:G,norm!B445,ishod_substance!I:I)</f>
        <v>0</v>
      </c>
    </row>
    <row r="446" spans="1:8" x14ac:dyDescent="0.25">
      <c r="A446">
        <v>439</v>
      </c>
      <c r="B446">
        <f>IFERROR(IF(ISBLANK(A446),0,IF(AND(ISERROR(VLOOKUP(VLOOKUP(A446,ishod_substance!A:G,7,0),$B$6:B445,1,0))=TRUE,VLOOKUP(norm!A446,'tbl2'!A:B,2,0)=1),VLOOKUP(A446,ishod_substance!A:G,7,0),0)),0)</f>
        <v>0</v>
      </c>
      <c r="C446" s="76">
        <f t="shared" si="6"/>
        <v>0</v>
      </c>
      <c r="D446" s="145" t="e">
        <f>VLOOKUP(C446,quide!$A$1:J1438,2,0)</f>
        <v>#N/A</v>
      </c>
      <c r="E446" s="145" t="e">
        <f>VLOOKUP(C446,quide!$A$1:J1438,7,0)</f>
        <v>#N/A</v>
      </c>
      <c r="F446" s="145" t="e">
        <f>VLOOKUP(C446,quide!$A$1:M1438,21,0)</f>
        <v>#N/A</v>
      </c>
      <c r="G446" s="145" t="e">
        <f>VLOOKUP(C446,quide!$A$1:M1438,22,0)</f>
        <v>#N/A</v>
      </c>
      <c r="H446" s="145">
        <f>SUMIF(ishod_substance!G:G,norm!B446,ishod_substance!I:I)</f>
        <v>0</v>
      </c>
    </row>
    <row r="447" spans="1:8" x14ac:dyDescent="0.25">
      <c r="A447">
        <v>440</v>
      </c>
      <c r="B447">
        <f>IFERROR(IF(ISBLANK(A447),0,IF(AND(ISERROR(VLOOKUP(VLOOKUP(A447,ishod_substance!A:G,7,0),$B$6:B446,1,0))=TRUE,VLOOKUP(norm!A447,'tbl2'!A:B,2,0)=1),VLOOKUP(A447,ishod_substance!A:G,7,0),0)),0)</f>
        <v>0</v>
      </c>
      <c r="C447" s="76">
        <f t="shared" si="6"/>
        <v>0</v>
      </c>
      <c r="D447" s="145" t="e">
        <f>VLOOKUP(C447,quide!$A$1:J1439,2,0)</f>
        <v>#N/A</v>
      </c>
      <c r="E447" s="145" t="e">
        <f>VLOOKUP(C447,quide!$A$1:J1439,7,0)</f>
        <v>#N/A</v>
      </c>
      <c r="F447" s="145" t="e">
        <f>VLOOKUP(C447,quide!$A$1:M1439,21,0)</f>
        <v>#N/A</v>
      </c>
      <c r="G447" s="145" t="e">
        <f>VLOOKUP(C447,quide!$A$1:M1439,22,0)</f>
        <v>#N/A</v>
      </c>
      <c r="H447" s="145">
        <f>SUMIF(ishod_substance!G:G,norm!B447,ishod_substance!I:I)</f>
        <v>0</v>
      </c>
    </row>
    <row r="448" spans="1:8" x14ac:dyDescent="0.25">
      <c r="A448">
        <v>441</v>
      </c>
      <c r="B448">
        <f>IFERROR(IF(ISBLANK(A448),0,IF(AND(ISERROR(VLOOKUP(VLOOKUP(A448,ishod_substance!A:G,7,0),$B$6:B447,1,0))=TRUE,VLOOKUP(norm!A448,'tbl2'!A:B,2,0)=1),VLOOKUP(A448,ishod_substance!A:G,7,0),0)),0)</f>
        <v>0</v>
      </c>
      <c r="C448" s="76">
        <f t="shared" si="6"/>
        <v>0</v>
      </c>
      <c r="D448" s="145" t="e">
        <f>VLOOKUP(C448,quide!$A$1:J1440,2,0)</f>
        <v>#N/A</v>
      </c>
      <c r="E448" s="145" t="e">
        <f>VLOOKUP(C448,quide!$A$1:J1440,7,0)</f>
        <v>#N/A</v>
      </c>
      <c r="F448" s="145" t="e">
        <f>VLOOKUP(C448,quide!$A$1:M1440,21,0)</f>
        <v>#N/A</v>
      </c>
      <c r="G448" s="145" t="e">
        <f>VLOOKUP(C448,quide!$A$1:M1440,22,0)</f>
        <v>#N/A</v>
      </c>
      <c r="H448" s="145">
        <f>SUMIF(ishod_substance!G:G,norm!B448,ishod_substance!I:I)</f>
        <v>0</v>
      </c>
    </row>
    <row r="449" spans="1:8" x14ac:dyDescent="0.25">
      <c r="A449">
        <v>442</v>
      </c>
      <c r="B449">
        <f>IFERROR(IF(ISBLANK(A449),0,IF(AND(ISERROR(VLOOKUP(VLOOKUP(A449,ishod_substance!A:G,7,0),$B$6:B448,1,0))=TRUE,VLOOKUP(norm!A449,'tbl2'!A:B,2,0)=1),VLOOKUP(A449,ishod_substance!A:G,7,0),0)),0)</f>
        <v>0</v>
      </c>
      <c r="C449" s="76">
        <f t="shared" si="6"/>
        <v>0</v>
      </c>
      <c r="D449" s="145" t="e">
        <f>VLOOKUP(C449,quide!$A$1:J1441,2,0)</f>
        <v>#N/A</v>
      </c>
      <c r="E449" s="145" t="e">
        <f>VLOOKUP(C449,quide!$A$1:J1441,7,0)</f>
        <v>#N/A</v>
      </c>
      <c r="F449" s="145" t="e">
        <f>VLOOKUP(C449,quide!$A$1:M1441,21,0)</f>
        <v>#N/A</v>
      </c>
      <c r="G449" s="145" t="e">
        <f>VLOOKUP(C449,quide!$A$1:M1441,22,0)</f>
        <v>#N/A</v>
      </c>
      <c r="H449" s="145">
        <f>SUMIF(ishod_substance!G:G,norm!B449,ishod_substance!I:I)</f>
        <v>0</v>
      </c>
    </row>
    <row r="450" spans="1:8" x14ac:dyDescent="0.25">
      <c r="A450">
        <v>443</v>
      </c>
      <c r="B450">
        <f>IFERROR(IF(ISBLANK(A450),0,IF(AND(ISERROR(VLOOKUP(VLOOKUP(A450,ishod_substance!A:G,7,0),$B$6:B449,1,0))=TRUE,VLOOKUP(norm!A450,'tbl2'!A:B,2,0)=1),VLOOKUP(A450,ishod_substance!A:G,7,0),0)),0)</f>
        <v>0</v>
      </c>
      <c r="C450" s="76">
        <f t="shared" si="6"/>
        <v>0</v>
      </c>
      <c r="D450" s="145" t="e">
        <f>VLOOKUP(C450,quide!$A$1:J1442,2,0)</f>
        <v>#N/A</v>
      </c>
      <c r="E450" s="145" t="e">
        <f>VLOOKUP(C450,quide!$A$1:J1442,7,0)</f>
        <v>#N/A</v>
      </c>
      <c r="F450" s="145" t="e">
        <f>VLOOKUP(C450,quide!$A$1:M1442,21,0)</f>
        <v>#N/A</v>
      </c>
      <c r="G450" s="145" t="e">
        <f>VLOOKUP(C450,quide!$A$1:M1442,22,0)</f>
        <v>#N/A</v>
      </c>
      <c r="H450" s="145">
        <f>SUMIF(ishod_substance!G:G,norm!B450,ishod_substance!I:I)</f>
        <v>0</v>
      </c>
    </row>
    <row r="451" spans="1:8" x14ac:dyDescent="0.25">
      <c r="A451">
        <v>444</v>
      </c>
      <c r="B451">
        <f>IFERROR(IF(ISBLANK(A451),0,IF(AND(ISERROR(VLOOKUP(VLOOKUP(A451,ishod_substance!A:G,7,0),$B$6:B450,1,0))=TRUE,VLOOKUP(norm!A451,'tbl2'!A:B,2,0)=1),VLOOKUP(A451,ishod_substance!A:G,7,0),0)),0)</f>
        <v>0</v>
      </c>
      <c r="C451" s="76">
        <f t="shared" si="6"/>
        <v>0</v>
      </c>
      <c r="D451" s="145" t="e">
        <f>VLOOKUP(C451,quide!$A$1:J1443,2,0)</f>
        <v>#N/A</v>
      </c>
      <c r="E451" s="145" t="e">
        <f>VLOOKUP(C451,quide!$A$1:J1443,7,0)</f>
        <v>#N/A</v>
      </c>
      <c r="F451" s="145" t="e">
        <f>VLOOKUP(C451,quide!$A$1:M1443,21,0)</f>
        <v>#N/A</v>
      </c>
      <c r="G451" s="145" t="e">
        <f>VLOOKUP(C451,quide!$A$1:M1443,22,0)</f>
        <v>#N/A</v>
      </c>
      <c r="H451" s="145">
        <f>SUMIF(ishod_substance!G:G,norm!B451,ishod_substance!I:I)</f>
        <v>0</v>
      </c>
    </row>
    <row r="452" spans="1:8" x14ac:dyDescent="0.25">
      <c r="A452">
        <v>445</v>
      </c>
      <c r="B452">
        <f>IFERROR(IF(ISBLANK(A452),0,IF(AND(ISERROR(VLOOKUP(VLOOKUP(A452,ishod_substance!A:G,7,0),$B$6:B451,1,0))=TRUE,VLOOKUP(norm!A452,'tbl2'!A:B,2,0)=1),VLOOKUP(A452,ishod_substance!A:G,7,0),0)),0)</f>
        <v>0</v>
      </c>
      <c r="C452" s="76">
        <f t="shared" si="6"/>
        <v>0</v>
      </c>
      <c r="D452" s="145" t="e">
        <f>VLOOKUP(C452,quide!$A$1:J1444,2,0)</f>
        <v>#N/A</v>
      </c>
      <c r="E452" s="145" t="e">
        <f>VLOOKUP(C452,quide!$A$1:J1444,7,0)</f>
        <v>#N/A</v>
      </c>
      <c r="F452" s="145" t="e">
        <f>VLOOKUP(C452,quide!$A$1:M1444,21,0)</f>
        <v>#N/A</v>
      </c>
      <c r="G452" s="145" t="e">
        <f>VLOOKUP(C452,quide!$A$1:M1444,22,0)</f>
        <v>#N/A</v>
      </c>
      <c r="H452" s="145">
        <f>SUMIF(ishod_substance!G:G,norm!B452,ishod_substance!I:I)</f>
        <v>0</v>
      </c>
    </row>
    <row r="453" spans="1:8" x14ac:dyDescent="0.25">
      <c r="A453">
        <v>446</v>
      </c>
      <c r="B453">
        <f>IFERROR(IF(ISBLANK(A453),0,IF(AND(ISERROR(VLOOKUP(VLOOKUP(A453,ishod_substance!A:G,7,0),$B$6:B452,1,0))=TRUE,VLOOKUP(norm!A453,'tbl2'!A:B,2,0)=1),VLOOKUP(A453,ishod_substance!A:G,7,0),0)),0)</f>
        <v>0</v>
      </c>
      <c r="C453" s="76">
        <f t="shared" si="6"/>
        <v>0</v>
      </c>
      <c r="D453" s="145" t="e">
        <f>VLOOKUP(C453,quide!$A$1:J1445,2,0)</f>
        <v>#N/A</v>
      </c>
      <c r="E453" s="145" t="e">
        <f>VLOOKUP(C453,quide!$A$1:J1445,7,0)</f>
        <v>#N/A</v>
      </c>
      <c r="F453" s="145" t="e">
        <f>VLOOKUP(C453,quide!$A$1:M1445,21,0)</f>
        <v>#N/A</v>
      </c>
      <c r="G453" s="145" t="e">
        <f>VLOOKUP(C453,quide!$A$1:M1445,22,0)</f>
        <v>#N/A</v>
      </c>
      <c r="H453" s="145">
        <f>SUMIF(ishod_substance!G:G,norm!B453,ishod_substance!I:I)</f>
        <v>0</v>
      </c>
    </row>
    <row r="454" spans="1:8" x14ac:dyDescent="0.25">
      <c r="A454">
        <v>447</v>
      </c>
      <c r="B454">
        <f>IFERROR(IF(ISBLANK(A454),0,IF(AND(ISERROR(VLOOKUP(VLOOKUP(A454,ishod_substance!A:G,7,0),$B$6:B453,1,0))=TRUE,VLOOKUP(norm!A454,'tbl2'!A:B,2,0)=1),VLOOKUP(A454,ishod_substance!A:G,7,0),0)),0)</f>
        <v>0</v>
      </c>
      <c r="C454" s="76">
        <f t="shared" si="6"/>
        <v>0</v>
      </c>
      <c r="D454" s="145" t="e">
        <f>VLOOKUP(C454,quide!$A$1:J1446,2,0)</f>
        <v>#N/A</v>
      </c>
      <c r="E454" s="145" t="e">
        <f>VLOOKUP(C454,quide!$A$1:J1446,7,0)</f>
        <v>#N/A</v>
      </c>
      <c r="F454" s="145" t="e">
        <f>VLOOKUP(C454,quide!$A$1:M1446,21,0)</f>
        <v>#N/A</v>
      </c>
      <c r="G454" s="145" t="e">
        <f>VLOOKUP(C454,quide!$A$1:M1446,22,0)</f>
        <v>#N/A</v>
      </c>
      <c r="H454" s="145">
        <f>SUMIF(ishod_substance!G:G,norm!B454,ishod_substance!I:I)</f>
        <v>0</v>
      </c>
    </row>
    <row r="455" spans="1:8" x14ac:dyDescent="0.25">
      <c r="A455">
        <v>448</v>
      </c>
      <c r="B455">
        <f>IFERROR(IF(ISBLANK(A455),0,IF(AND(ISERROR(VLOOKUP(VLOOKUP(A455,ishod_substance!A:G,7,0),$B$6:B454,1,0))=TRUE,VLOOKUP(norm!A455,'tbl2'!A:B,2,0)=1),VLOOKUP(A455,ishod_substance!A:G,7,0),0)),0)</f>
        <v>0</v>
      </c>
      <c r="C455" s="76">
        <f t="shared" si="6"/>
        <v>0</v>
      </c>
      <c r="D455" s="145" t="e">
        <f>VLOOKUP(C455,quide!$A$1:J1447,2,0)</f>
        <v>#N/A</v>
      </c>
      <c r="E455" s="145" t="e">
        <f>VLOOKUP(C455,quide!$A$1:J1447,7,0)</f>
        <v>#N/A</v>
      </c>
      <c r="F455" s="145" t="e">
        <f>VLOOKUP(C455,quide!$A$1:M1447,21,0)</f>
        <v>#N/A</v>
      </c>
      <c r="G455" s="145" t="e">
        <f>VLOOKUP(C455,quide!$A$1:M1447,22,0)</f>
        <v>#N/A</v>
      </c>
      <c r="H455" s="145">
        <f>SUMIF(ishod_substance!G:G,norm!B455,ishod_substance!I:I)</f>
        <v>0</v>
      </c>
    </row>
    <row r="456" spans="1:8" x14ac:dyDescent="0.25">
      <c r="A456">
        <v>449</v>
      </c>
      <c r="B456">
        <f>IFERROR(IF(ISBLANK(A456),0,IF(AND(ISERROR(VLOOKUP(VLOOKUP(A456,ishod_substance!A:G,7,0),$B$6:B455,1,0))=TRUE,VLOOKUP(norm!A456,'tbl2'!A:B,2,0)=1),VLOOKUP(A456,ishod_substance!A:G,7,0),0)),0)</f>
        <v>0</v>
      </c>
      <c r="C456" s="76">
        <f t="shared" ref="C456:C519" si="7">B456</f>
        <v>0</v>
      </c>
      <c r="D456" s="145" t="e">
        <f>VLOOKUP(C456,quide!$A$1:J1448,2,0)</f>
        <v>#N/A</v>
      </c>
      <c r="E456" s="145" t="e">
        <f>VLOOKUP(C456,quide!$A$1:J1448,7,0)</f>
        <v>#N/A</v>
      </c>
      <c r="F456" s="145" t="e">
        <f>VLOOKUP(C456,quide!$A$1:M1448,21,0)</f>
        <v>#N/A</v>
      </c>
      <c r="G456" s="145" t="e">
        <f>VLOOKUP(C456,quide!$A$1:M1448,22,0)</f>
        <v>#N/A</v>
      </c>
      <c r="H456" s="145">
        <f>SUMIF(ishod_substance!G:G,norm!B456,ishod_substance!I:I)</f>
        <v>0</v>
      </c>
    </row>
    <row r="457" spans="1:8" x14ac:dyDescent="0.25">
      <c r="A457">
        <v>450</v>
      </c>
      <c r="B457">
        <f>IFERROR(IF(ISBLANK(A457),0,IF(AND(ISERROR(VLOOKUP(VLOOKUP(A457,ishod_substance!A:G,7,0),$B$6:B456,1,0))=TRUE,VLOOKUP(norm!A457,'tbl2'!A:B,2,0)=1),VLOOKUP(A457,ishod_substance!A:G,7,0),0)),0)</f>
        <v>0</v>
      </c>
      <c r="C457" s="76">
        <f t="shared" si="7"/>
        <v>0</v>
      </c>
      <c r="D457" s="145" t="e">
        <f>VLOOKUP(C457,quide!$A$1:J1449,2,0)</f>
        <v>#N/A</v>
      </c>
      <c r="E457" s="145" t="e">
        <f>VLOOKUP(C457,quide!$A$1:J1449,7,0)</f>
        <v>#N/A</v>
      </c>
      <c r="F457" s="145" t="e">
        <f>VLOOKUP(C457,quide!$A$1:M1449,21,0)</f>
        <v>#N/A</v>
      </c>
      <c r="G457" s="145" t="e">
        <f>VLOOKUP(C457,quide!$A$1:M1449,22,0)</f>
        <v>#N/A</v>
      </c>
      <c r="H457" s="145">
        <f>SUMIF(ishod_substance!G:G,norm!B457,ishod_substance!I:I)</f>
        <v>0</v>
      </c>
    </row>
    <row r="458" spans="1:8" x14ac:dyDescent="0.25">
      <c r="A458">
        <v>451</v>
      </c>
      <c r="B458">
        <f>IFERROR(IF(ISBLANK(A458),0,IF(AND(ISERROR(VLOOKUP(VLOOKUP(A458,ishod_substance!A:G,7,0),$B$6:B457,1,0))=TRUE,VLOOKUP(norm!A458,'tbl2'!A:B,2,0)=1),VLOOKUP(A458,ishod_substance!A:G,7,0),0)),0)</f>
        <v>0</v>
      </c>
      <c r="C458" s="76">
        <f t="shared" si="7"/>
        <v>0</v>
      </c>
      <c r="D458" s="145" t="e">
        <f>VLOOKUP(C458,quide!$A$1:J1450,2,0)</f>
        <v>#N/A</v>
      </c>
      <c r="E458" s="145" t="e">
        <f>VLOOKUP(C458,quide!$A$1:J1450,7,0)</f>
        <v>#N/A</v>
      </c>
      <c r="F458" s="145" t="e">
        <f>VLOOKUP(C458,quide!$A$1:M1450,21,0)</f>
        <v>#N/A</v>
      </c>
      <c r="G458" s="145" t="e">
        <f>VLOOKUP(C458,quide!$A$1:M1450,22,0)</f>
        <v>#N/A</v>
      </c>
      <c r="H458" s="145">
        <f>SUMIF(ishod_substance!G:G,norm!B458,ishod_substance!I:I)</f>
        <v>0</v>
      </c>
    </row>
    <row r="459" spans="1:8" x14ac:dyDescent="0.25">
      <c r="A459">
        <v>452</v>
      </c>
      <c r="B459">
        <f>IFERROR(IF(ISBLANK(A459),0,IF(AND(ISERROR(VLOOKUP(VLOOKUP(A459,ishod_substance!A:G,7,0),$B$6:B458,1,0))=TRUE,VLOOKUP(norm!A459,'tbl2'!A:B,2,0)=1),VLOOKUP(A459,ishod_substance!A:G,7,0),0)),0)</f>
        <v>0</v>
      </c>
      <c r="C459" s="76">
        <f t="shared" si="7"/>
        <v>0</v>
      </c>
      <c r="D459" s="145" t="e">
        <f>VLOOKUP(C459,quide!$A$1:J1451,2,0)</f>
        <v>#N/A</v>
      </c>
      <c r="E459" s="145" t="e">
        <f>VLOOKUP(C459,quide!$A$1:J1451,7,0)</f>
        <v>#N/A</v>
      </c>
      <c r="F459" s="145" t="e">
        <f>VLOOKUP(C459,quide!$A$1:M1451,21,0)</f>
        <v>#N/A</v>
      </c>
      <c r="G459" s="145" t="e">
        <f>VLOOKUP(C459,quide!$A$1:M1451,22,0)</f>
        <v>#N/A</v>
      </c>
      <c r="H459" s="145">
        <f>SUMIF(ishod_substance!G:G,norm!B459,ishod_substance!I:I)</f>
        <v>0</v>
      </c>
    </row>
    <row r="460" spans="1:8" x14ac:dyDescent="0.25">
      <c r="A460">
        <v>453</v>
      </c>
      <c r="B460">
        <f>IFERROR(IF(ISBLANK(A460),0,IF(AND(ISERROR(VLOOKUP(VLOOKUP(A460,ishod_substance!A:G,7,0),$B$6:B459,1,0))=TRUE,VLOOKUP(norm!A460,'tbl2'!A:B,2,0)=1),VLOOKUP(A460,ishod_substance!A:G,7,0),0)),0)</f>
        <v>0</v>
      </c>
      <c r="C460" s="76">
        <f t="shared" si="7"/>
        <v>0</v>
      </c>
      <c r="D460" s="145" t="e">
        <f>VLOOKUP(C460,quide!$A$1:J1452,2,0)</f>
        <v>#N/A</v>
      </c>
      <c r="E460" s="145" t="e">
        <f>VLOOKUP(C460,quide!$A$1:J1452,7,0)</f>
        <v>#N/A</v>
      </c>
      <c r="F460" s="145" t="e">
        <f>VLOOKUP(C460,quide!$A$1:M1452,21,0)</f>
        <v>#N/A</v>
      </c>
      <c r="G460" s="145" t="e">
        <f>VLOOKUP(C460,quide!$A$1:M1452,22,0)</f>
        <v>#N/A</v>
      </c>
      <c r="H460" s="145">
        <f>SUMIF(ishod_substance!G:G,norm!B460,ishod_substance!I:I)</f>
        <v>0</v>
      </c>
    </row>
    <row r="461" spans="1:8" x14ac:dyDescent="0.25">
      <c r="A461">
        <v>454</v>
      </c>
      <c r="B461">
        <f>IFERROR(IF(ISBLANK(A461),0,IF(AND(ISERROR(VLOOKUP(VLOOKUP(A461,ishod_substance!A:G,7,0),$B$6:B460,1,0))=TRUE,VLOOKUP(norm!A461,'tbl2'!A:B,2,0)=1),VLOOKUP(A461,ishod_substance!A:G,7,0),0)),0)</f>
        <v>0</v>
      </c>
      <c r="C461" s="76">
        <f t="shared" si="7"/>
        <v>0</v>
      </c>
      <c r="D461" s="145" t="e">
        <f>VLOOKUP(C461,quide!$A$1:J1453,2,0)</f>
        <v>#N/A</v>
      </c>
      <c r="E461" s="145" t="e">
        <f>VLOOKUP(C461,quide!$A$1:J1453,7,0)</f>
        <v>#N/A</v>
      </c>
      <c r="F461" s="145" t="e">
        <f>VLOOKUP(C461,quide!$A$1:M1453,21,0)</f>
        <v>#N/A</v>
      </c>
      <c r="G461" s="145" t="e">
        <f>VLOOKUP(C461,quide!$A$1:M1453,22,0)</f>
        <v>#N/A</v>
      </c>
      <c r="H461" s="145">
        <f>SUMIF(ishod_substance!G:G,norm!B461,ishod_substance!I:I)</f>
        <v>0</v>
      </c>
    </row>
    <row r="462" spans="1:8" x14ac:dyDescent="0.25">
      <c r="A462">
        <v>455</v>
      </c>
      <c r="B462">
        <f>IFERROR(IF(ISBLANK(A462),0,IF(AND(ISERROR(VLOOKUP(VLOOKUP(A462,ishod_substance!A:G,7,0),$B$6:B461,1,0))=TRUE,VLOOKUP(norm!A462,'tbl2'!A:B,2,0)=1),VLOOKUP(A462,ishod_substance!A:G,7,0),0)),0)</f>
        <v>0</v>
      </c>
      <c r="C462" s="76">
        <f t="shared" si="7"/>
        <v>0</v>
      </c>
      <c r="D462" s="145" t="e">
        <f>VLOOKUP(C462,quide!$A$1:J1454,2,0)</f>
        <v>#N/A</v>
      </c>
      <c r="E462" s="145" t="e">
        <f>VLOOKUP(C462,quide!$A$1:J1454,7,0)</f>
        <v>#N/A</v>
      </c>
      <c r="F462" s="145" t="e">
        <f>VLOOKUP(C462,quide!$A$1:M1454,21,0)</f>
        <v>#N/A</v>
      </c>
      <c r="G462" s="145" t="e">
        <f>VLOOKUP(C462,quide!$A$1:M1454,22,0)</f>
        <v>#N/A</v>
      </c>
      <c r="H462" s="145">
        <f>SUMIF(ishod_substance!G:G,norm!B462,ishod_substance!I:I)</f>
        <v>0</v>
      </c>
    </row>
    <row r="463" spans="1:8" x14ac:dyDescent="0.25">
      <c r="A463">
        <v>456</v>
      </c>
      <c r="B463">
        <f>IFERROR(IF(ISBLANK(A463),0,IF(AND(ISERROR(VLOOKUP(VLOOKUP(A463,ishod_substance!A:G,7,0),$B$6:B462,1,0))=TRUE,VLOOKUP(norm!A463,'tbl2'!A:B,2,0)=1),VLOOKUP(A463,ishod_substance!A:G,7,0),0)),0)</f>
        <v>0</v>
      </c>
      <c r="C463" s="76">
        <f t="shared" si="7"/>
        <v>0</v>
      </c>
      <c r="D463" s="145" t="e">
        <f>VLOOKUP(C463,quide!$A$1:J1455,2,0)</f>
        <v>#N/A</v>
      </c>
      <c r="E463" s="145" t="e">
        <f>VLOOKUP(C463,quide!$A$1:J1455,7,0)</f>
        <v>#N/A</v>
      </c>
      <c r="F463" s="145" t="e">
        <f>VLOOKUP(C463,quide!$A$1:M1455,21,0)</f>
        <v>#N/A</v>
      </c>
      <c r="G463" s="145" t="e">
        <f>VLOOKUP(C463,quide!$A$1:M1455,22,0)</f>
        <v>#N/A</v>
      </c>
      <c r="H463" s="145">
        <f>SUMIF(ishod_substance!G:G,norm!B463,ishod_substance!I:I)</f>
        <v>0</v>
      </c>
    </row>
    <row r="464" spans="1:8" x14ac:dyDescent="0.25">
      <c r="A464">
        <v>457</v>
      </c>
      <c r="B464">
        <f>IFERROR(IF(ISBLANK(A464),0,IF(AND(ISERROR(VLOOKUP(VLOOKUP(A464,ishod_substance!A:G,7,0),$B$6:B463,1,0))=TRUE,VLOOKUP(norm!A464,'tbl2'!A:B,2,0)=1),VLOOKUP(A464,ishod_substance!A:G,7,0),0)),0)</f>
        <v>0</v>
      </c>
      <c r="C464" s="76">
        <f t="shared" si="7"/>
        <v>0</v>
      </c>
      <c r="D464" s="145" t="e">
        <f>VLOOKUP(C464,quide!$A$1:J1456,2,0)</f>
        <v>#N/A</v>
      </c>
      <c r="E464" s="145" t="e">
        <f>VLOOKUP(C464,quide!$A$1:J1456,7,0)</f>
        <v>#N/A</v>
      </c>
      <c r="F464" s="145" t="e">
        <f>VLOOKUP(C464,quide!$A$1:M1456,21,0)</f>
        <v>#N/A</v>
      </c>
      <c r="G464" s="145" t="e">
        <f>VLOOKUP(C464,quide!$A$1:M1456,22,0)</f>
        <v>#N/A</v>
      </c>
      <c r="H464" s="145">
        <f>SUMIF(ishod_substance!G:G,norm!B464,ishod_substance!I:I)</f>
        <v>0</v>
      </c>
    </row>
    <row r="465" spans="1:8" x14ac:dyDescent="0.25">
      <c r="A465">
        <v>458</v>
      </c>
      <c r="B465">
        <f>IFERROR(IF(ISBLANK(A465),0,IF(AND(ISERROR(VLOOKUP(VLOOKUP(A465,ishod_substance!A:G,7,0),$B$6:B464,1,0))=TRUE,VLOOKUP(norm!A465,'tbl2'!A:B,2,0)=1),VLOOKUP(A465,ishod_substance!A:G,7,0),0)),0)</f>
        <v>0</v>
      </c>
      <c r="C465" s="76">
        <f t="shared" si="7"/>
        <v>0</v>
      </c>
      <c r="D465" s="145" t="e">
        <f>VLOOKUP(C465,quide!$A$1:J1457,2,0)</f>
        <v>#N/A</v>
      </c>
      <c r="E465" s="145" t="e">
        <f>VLOOKUP(C465,quide!$A$1:J1457,7,0)</f>
        <v>#N/A</v>
      </c>
      <c r="F465" s="145" t="e">
        <f>VLOOKUP(C465,quide!$A$1:M1457,21,0)</f>
        <v>#N/A</v>
      </c>
      <c r="G465" s="145" t="e">
        <f>VLOOKUP(C465,quide!$A$1:M1457,22,0)</f>
        <v>#N/A</v>
      </c>
      <c r="H465" s="145">
        <f>SUMIF(ishod_substance!G:G,norm!B465,ishod_substance!I:I)</f>
        <v>0</v>
      </c>
    </row>
    <row r="466" spans="1:8" x14ac:dyDescent="0.25">
      <c r="A466">
        <v>459</v>
      </c>
      <c r="B466">
        <f>IFERROR(IF(ISBLANK(A466),0,IF(AND(ISERROR(VLOOKUP(VLOOKUP(A466,ishod_substance!A:G,7,0),$B$6:B465,1,0))=TRUE,VLOOKUP(norm!A466,'tbl2'!A:B,2,0)=1),VLOOKUP(A466,ishod_substance!A:G,7,0),0)),0)</f>
        <v>0</v>
      </c>
      <c r="C466" s="76">
        <f t="shared" si="7"/>
        <v>0</v>
      </c>
      <c r="D466" s="145" t="e">
        <f>VLOOKUP(C466,quide!$A$1:J1458,2,0)</f>
        <v>#N/A</v>
      </c>
      <c r="E466" s="145" t="e">
        <f>VLOOKUP(C466,quide!$A$1:J1458,7,0)</f>
        <v>#N/A</v>
      </c>
      <c r="F466" s="145" t="e">
        <f>VLOOKUP(C466,quide!$A$1:M1458,21,0)</f>
        <v>#N/A</v>
      </c>
      <c r="G466" s="145" t="e">
        <f>VLOOKUP(C466,quide!$A$1:M1458,22,0)</f>
        <v>#N/A</v>
      </c>
      <c r="H466" s="145">
        <f>SUMIF(ishod_substance!G:G,norm!B466,ishod_substance!I:I)</f>
        <v>0</v>
      </c>
    </row>
    <row r="467" spans="1:8" x14ac:dyDescent="0.25">
      <c r="A467">
        <v>460</v>
      </c>
      <c r="B467">
        <f>IFERROR(IF(ISBLANK(A467),0,IF(AND(ISERROR(VLOOKUP(VLOOKUP(A467,ishod_substance!A:G,7,0),$B$6:B466,1,0))=TRUE,VLOOKUP(norm!A467,'tbl2'!A:B,2,0)=1),VLOOKUP(A467,ishod_substance!A:G,7,0),0)),0)</f>
        <v>0</v>
      </c>
      <c r="C467" s="76">
        <f t="shared" si="7"/>
        <v>0</v>
      </c>
      <c r="D467" s="145" t="e">
        <f>VLOOKUP(C467,quide!$A$1:J1459,2,0)</f>
        <v>#N/A</v>
      </c>
      <c r="E467" s="145" t="e">
        <f>VLOOKUP(C467,quide!$A$1:J1459,7,0)</f>
        <v>#N/A</v>
      </c>
      <c r="F467" s="145" t="e">
        <f>VLOOKUP(C467,quide!$A$1:M1459,21,0)</f>
        <v>#N/A</v>
      </c>
      <c r="G467" s="145" t="e">
        <f>VLOOKUP(C467,quide!$A$1:M1459,22,0)</f>
        <v>#N/A</v>
      </c>
      <c r="H467" s="145">
        <f>SUMIF(ishod_substance!G:G,norm!B467,ishod_substance!I:I)</f>
        <v>0</v>
      </c>
    </row>
    <row r="468" spans="1:8" x14ac:dyDescent="0.25">
      <c r="A468">
        <v>461</v>
      </c>
      <c r="B468">
        <f>IFERROR(IF(ISBLANK(A468),0,IF(AND(ISERROR(VLOOKUP(VLOOKUP(A468,ishod_substance!A:G,7,0),$B$6:B467,1,0))=TRUE,VLOOKUP(norm!A468,'tbl2'!A:B,2,0)=1),VLOOKUP(A468,ishod_substance!A:G,7,0),0)),0)</f>
        <v>0</v>
      </c>
      <c r="C468" s="76">
        <f t="shared" si="7"/>
        <v>0</v>
      </c>
      <c r="D468" s="145" t="e">
        <f>VLOOKUP(C468,quide!$A$1:J1460,2,0)</f>
        <v>#N/A</v>
      </c>
      <c r="E468" s="145" t="e">
        <f>VLOOKUP(C468,quide!$A$1:J1460,7,0)</f>
        <v>#N/A</v>
      </c>
      <c r="F468" s="145" t="e">
        <f>VLOOKUP(C468,quide!$A$1:M1460,21,0)</f>
        <v>#N/A</v>
      </c>
      <c r="G468" s="145" t="e">
        <f>VLOOKUP(C468,quide!$A$1:M1460,22,0)</f>
        <v>#N/A</v>
      </c>
      <c r="H468" s="145">
        <f>SUMIF(ishod_substance!G:G,norm!B468,ishod_substance!I:I)</f>
        <v>0</v>
      </c>
    </row>
    <row r="469" spans="1:8" x14ac:dyDescent="0.25">
      <c r="A469">
        <v>462</v>
      </c>
      <c r="B469">
        <f>IFERROR(IF(ISBLANK(A469),0,IF(AND(ISERROR(VLOOKUP(VLOOKUP(A469,ishod_substance!A:G,7,0),$B$6:B468,1,0))=TRUE,VLOOKUP(norm!A469,'tbl2'!A:B,2,0)=1),VLOOKUP(A469,ishod_substance!A:G,7,0),0)),0)</f>
        <v>0</v>
      </c>
      <c r="C469" s="76">
        <f t="shared" si="7"/>
        <v>0</v>
      </c>
      <c r="D469" s="145" t="e">
        <f>VLOOKUP(C469,quide!$A$1:J1461,2,0)</f>
        <v>#N/A</v>
      </c>
      <c r="E469" s="145" t="e">
        <f>VLOOKUP(C469,quide!$A$1:J1461,7,0)</f>
        <v>#N/A</v>
      </c>
      <c r="F469" s="145" t="e">
        <f>VLOOKUP(C469,quide!$A$1:M1461,21,0)</f>
        <v>#N/A</v>
      </c>
      <c r="G469" s="145" t="e">
        <f>VLOOKUP(C469,quide!$A$1:M1461,22,0)</f>
        <v>#N/A</v>
      </c>
      <c r="H469" s="145">
        <f>SUMIF(ishod_substance!G:G,norm!B469,ishod_substance!I:I)</f>
        <v>0</v>
      </c>
    </row>
    <row r="470" spans="1:8" x14ac:dyDescent="0.25">
      <c r="A470">
        <v>463</v>
      </c>
      <c r="B470">
        <f>IFERROR(IF(ISBLANK(A470),0,IF(AND(ISERROR(VLOOKUP(VLOOKUP(A470,ishod_substance!A:G,7,0),$B$6:B469,1,0))=TRUE,VLOOKUP(norm!A470,'tbl2'!A:B,2,0)=1),VLOOKUP(A470,ishod_substance!A:G,7,0),0)),0)</f>
        <v>0</v>
      </c>
      <c r="C470" s="76">
        <f t="shared" si="7"/>
        <v>0</v>
      </c>
      <c r="D470" s="145" t="e">
        <f>VLOOKUP(C470,quide!$A$1:J1462,2,0)</f>
        <v>#N/A</v>
      </c>
      <c r="E470" s="145" t="e">
        <f>VLOOKUP(C470,quide!$A$1:J1462,7,0)</f>
        <v>#N/A</v>
      </c>
      <c r="F470" s="145" t="e">
        <f>VLOOKUP(C470,quide!$A$1:M1462,21,0)</f>
        <v>#N/A</v>
      </c>
      <c r="G470" s="145" t="e">
        <f>VLOOKUP(C470,quide!$A$1:M1462,22,0)</f>
        <v>#N/A</v>
      </c>
      <c r="H470" s="145">
        <f>SUMIF(ishod_substance!G:G,norm!B470,ishod_substance!I:I)</f>
        <v>0</v>
      </c>
    </row>
    <row r="471" spans="1:8" x14ac:dyDescent="0.25">
      <c r="A471">
        <v>464</v>
      </c>
      <c r="B471">
        <f>IFERROR(IF(ISBLANK(A471),0,IF(AND(ISERROR(VLOOKUP(VLOOKUP(A471,ishod_substance!A:G,7,0),$B$6:B470,1,0))=TRUE,VLOOKUP(norm!A471,'tbl2'!A:B,2,0)=1),VLOOKUP(A471,ishod_substance!A:G,7,0),0)),0)</f>
        <v>0</v>
      </c>
      <c r="C471" s="76">
        <f t="shared" si="7"/>
        <v>0</v>
      </c>
      <c r="D471" s="145" t="e">
        <f>VLOOKUP(C471,quide!$A$1:J1463,2,0)</f>
        <v>#N/A</v>
      </c>
      <c r="E471" s="145" t="e">
        <f>VLOOKUP(C471,quide!$A$1:J1463,7,0)</f>
        <v>#N/A</v>
      </c>
      <c r="F471" s="145" t="e">
        <f>VLOOKUP(C471,quide!$A$1:M1463,21,0)</f>
        <v>#N/A</v>
      </c>
      <c r="G471" s="145" t="e">
        <f>VLOOKUP(C471,quide!$A$1:M1463,22,0)</f>
        <v>#N/A</v>
      </c>
      <c r="H471" s="145">
        <f>SUMIF(ishod_substance!G:G,norm!B471,ishod_substance!I:I)</f>
        <v>0</v>
      </c>
    </row>
    <row r="472" spans="1:8" x14ac:dyDescent="0.25">
      <c r="A472">
        <v>465</v>
      </c>
      <c r="B472">
        <f>IFERROR(IF(ISBLANK(A472),0,IF(AND(ISERROR(VLOOKUP(VLOOKUP(A472,ishod_substance!A:G,7,0),$B$6:B471,1,0))=TRUE,VLOOKUP(norm!A472,'tbl2'!A:B,2,0)=1),VLOOKUP(A472,ishod_substance!A:G,7,0),0)),0)</f>
        <v>0</v>
      </c>
      <c r="C472" s="76">
        <f t="shared" si="7"/>
        <v>0</v>
      </c>
      <c r="D472" s="145" t="e">
        <f>VLOOKUP(C472,quide!$A$1:J1464,2,0)</f>
        <v>#N/A</v>
      </c>
      <c r="E472" s="145" t="e">
        <f>VLOOKUP(C472,quide!$A$1:J1464,7,0)</f>
        <v>#N/A</v>
      </c>
      <c r="F472" s="145" t="e">
        <f>VLOOKUP(C472,quide!$A$1:M1464,21,0)</f>
        <v>#N/A</v>
      </c>
      <c r="G472" s="145" t="e">
        <f>VLOOKUP(C472,quide!$A$1:M1464,22,0)</f>
        <v>#N/A</v>
      </c>
      <c r="H472" s="145">
        <f>SUMIF(ishod_substance!G:G,norm!B472,ishod_substance!I:I)</f>
        <v>0</v>
      </c>
    </row>
    <row r="473" spans="1:8" x14ac:dyDescent="0.25">
      <c r="A473">
        <v>466</v>
      </c>
      <c r="B473">
        <f>IFERROR(IF(ISBLANK(A473),0,IF(AND(ISERROR(VLOOKUP(VLOOKUP(A473,ishod_substance!A:G,7,0),$B$6:B472,1,0))=TRUE,VLOOKUP(norm!A473,'tbl2'!A:B,2,0)=1),VLOOKUP(A473,ishod_substance!A:G,7,0),0)),0)</f>
        <v>0</v>
      </c>
      <c r="C473" s="76">
        <f t="shared" si="7"/>
        <v>0</v>
      </c>
      <c r="D473" s="145" t="e">
        <f>VLOOKUP(C473,quide!$A$1:J1465,2,0)</f>
        <v>#N/A</v>
      </c>
      <c r="E473" s="145" t="e">
        <f>VLOOKUP(C473,quide!$A$1:J1465,7,0)</f>
        <v>#N/A</v>
      </c>
      <c r="F473" s="145" t="e">
        <f>VLOOKUP(C473,quide!$A$1:M1465,21,0)</f>
        <v>#N/A</v>
      </c>
      <c r="G473" s="145" t="e">
        <f>VLOOKUP(C473,quide!$A$1:M1465,22,0)</f>
        <v>#N/A</v>
      </c>
      <c r="H473" s="145">
        <f>SUMIF(ishod_substance!G:G,norm!B473,ishod_substance!I:I)</f>
        <v>0</v>
      </c>
    </row>
    <row r="474" spans="1:8" x14ac:dyDescent="0.25">
      <c r="A474">
        <v>467</v>
      </c>
      <c r="B474">
        <f>IFERROR(IF(ISBLANK(A474),0,IF(AND(ISERROR(VLOOKUP(VLOOKUP(A474,ishod_substance!A:G,7,0),$B$6:B473,1,0))=TRUE,VLOOKUP(norm!A474,'tbl2'!A:B,2,0)=1),VLOOKUP(A474,ishod_substance!A:G,7,0),0)),0)</f>
        <v>0</v>
      </c>
      <c r="C474" s="76">
        <f t="shared" si="7"/>
        <v>0</v>
      </c>
      <c r="D474" s="145" t="e">
        <f>VLOOKUP(C474,quide!$A$1:J1466,2,0)</f>
        <v>#N/A</v>
      </c>
      <c r="E474" s="145" t="e">
        <f>VLOOKUP(C474,quide!$A$1:J1466,7,0)</f>
        <v>#N/A</v>
      </c>
      <c r="F474" s="145" t="e">
        <f>VLOOKUP(C474,quide!$A$1:M1466,21,0)</f>
        <v>#N/A</v>
      </c>
      <c r="G474" s="145" t="e">
        <f>VLOOKUP(C474,quide!$A$1:M1466,22,0)</f>
        <v>#N/A</v>
      </c>
      <c r="H474" s="145">
        <f>SUMIF(ishod_substance!G:G,norm!B474,ishod_substance!I:I)</f>
        <v>0</v>
      </c>
    </row>
    <row r="475" spans="1:8" x14ac:dyDescent="0.25">
      <c r="A475">
        <v>468</v>
      </c>
      <c r="B475">
        <f>IFERROR(IF(ISBLANK(A475),0,IF(AND(ISERROR(VLOOKUP(VLOOKUP(A475,ishod_substance!A:G,7,0),$B$6:B474,1,0))=TRUE,VLOOKUP(norm!A475,'tbl2'!A:B,2,0)=1),VLOOKUP(A475,ishod_substance!A:G,7,0),0)),0)</f>
        <v>0</v>
      </c>
      <c r="C475" s="76">
        <f t="shared" si="7"/>
        <v>0</v>
      </c>
      <c r="D475" s="145" t="e">
        <f>VLOOKUP(C475,quide!$A$1:J1467,2,0)</f>
        <v>#N/A</v>
      </c>
      <c r="E475" s="145" t="e">
        <f>VLOOKUP(C475,quide!$A$1:J1467,7,0)</f>
        <v>#N/A</v>
      </c>
      <c r="F475" s="145" t="e">
        <f>VLOOKUP(C475,quide!$A$1:M1467,21,0)</f>
        <v>#N/A</v>
      </c>
      <c r="G475" s="145" t="e">
        <f>VLOOKUP(C475,quide!$A$1:M1467,22,0)</f>
        <v>#N/A</v>
      </c>
      <c r="H475" s="145">
        <f>SUMIF(ishod_substance!G:G,norm!B475,ishod_substance!I:I)</f>
        <v>0</v>
      </c>
    </row>
    <row r="476" spans="1:8" x14ac:dyDescent="0.25">
      <c r="A476">
        <v>469</v>
      </c>
      <c r="B476">
        <f>IFERROR(IF(ISBLANK(A476),0,IF(AND(ISERROR(VLOOKUP(VLOOKUP(A476,ishod_substance!A:G,7,0),$B$6:B475,1,0))=TRUE,VLOOKUP(norm!A476,'tbl2'!A:B,2,0)=1),VLOOKUP(A476,ishod_substance!A:G,7,0),0)),0)</f>
        <v>0</v>
      </c>
      <c r="C476" s="76">
        <f t="shared" si="7"/>
        <v>0</v>
      </c>
      <c r="D476" s="145" t="e">
        <f>VLOOKUP(C476,quide!$A$1:J1468,2,0)</f>
        <v>#N/A</v>
      </c>
      <c r="E476" s="145" t="e">
        <f>VLOOKUP(C476,quide!$A$1:J1468,7,0)</f>
        <v>#N/A</v>
      </c>
      <c r="F476" s="145" t="e">
        <f>VLOOKUP(C476,quide!$A$1:M1468,21,0)</f>
        <v>#N/A</v>
      </c>
      <c r="G476" s="145" t="e">
        <f>VLOOKUP(C476,quide!$A$1:M1468,22,0)</f>
        <v>#N/A</v>
      </c>
      <c r="H476" s="145">
        <f>SUMIF(ishod_substance!G:G,norm!B476,ishod_substance!I:I)</f>
        <v>0</v>
      </c>
    </row>
    <row r="477" spans="1:8" x14ac:dyDescent="0.25">
      <c r="A477">
        <v>470</v>
      </c>
      <c r="B477">
        <f>IFERROR(IF(ISBLANK(A477),0,IF(AND(ISERROR(VLOOKUP(VLOOKUP(A477,ishod_substance!A:G,7,0),$B$6:B476,1,0))=TRUE,VLOOKUP(norm!A477,'tbl2'!A:B,2,0)=1),VLOOKUP(A477,ishod_substance!A:G,7,0),0)),0)</f>
        <v>0</v>
      </c>
      <c r="C477" s="76">
        <f t="shared" si="7"/>
        <v>0</v>
      </c>
      <c r="D477" s="145" t="e">
        <f>VLOOKUP(C477,quide!$A$1:J1469,2,0)</f>
        <v>#N/A</v>
      </c>
      <c r="E477" s="145" t="e">
        <f>VLOOKUP(C477,quide!$A$1:J1469,7,0)</f>
        <v>#N/A</v>
      </c>
      <c r="F477" s="145" t="e">
        <f>VLOOKUP(C477,quide!$A$1:M1469,21,0)</f>
        <v>#N/A</v>
      </c>
      <c r="G477" s="145" t="e">
        <f>VLOOKUP(C477,quide!$A$1:M1469,22,0)</f>
        <v>#N/A</v>
      </c>
      <c r="H477" s="145">
        <f>SUMIF(ishod_substance!G:G,norm!B477,ishod_substance!I:I)</f>
        <v>0</v>
      </c>
    </row>
    <row r="478" spans="1:8" x14ac:dyDescent="0.25">
      <c r="A478">
        <v>471</v>
      </c>
      <c r="B478">
        <f>IFERROR(IF(ISBLANK(A478),0,IF(AND(ISERROR(VLOOKUP(VLOOKUP(A478,ishod_substance!A:G,7,0),$B$6:B477,1,0))=TRUE,VLOOKUP(norm!A478,'tbl2'!A:B,2,0)=1),VLOOKUP(A478,ishod_substance!A:G,7,0),0)),0)</f>
        <v>0</v>
      </c>
      <c r="C478" s="76">
        <f t="shared" si="7"/>
        <v>0</v>
      </c>
      <c r="D478" s="145" t="e">
        <f>VLOOKUP(C478,quide!$A$1:J1470,2,0)</f>
        <v>#N/A</v>
      </c>
      <c r="E478" s="145" t="e">
        <f>VLOOKUP(C478,quide!$A$1:J1470,7,0)</f>
        <v>#N/A</v>
      </c>
      <c r="F478" s="145" t="e">
        <f>VLOOKUP(C478,quide!$A$1:M1470,21,0)</f>
        <v>#N/A</v>
      </c>
      <c r="G478" s="145" t="e">
        <f>VLOOKUP(C478,quide!$A$1:M1470,22,0)</f>
        <v>#N/A</v>
      </c>
      <c r="H478" s="145">
        <f>SUMIF(ishod_substance!G:G,norm!B478,ishod_substance!I:I)</f>
        <v>0</v>
      </c>
    </row>
    <row r="479" spans="1:8" x14ac:dyDescent="0.25">
      <c r="A479">
        <v>472</v>
      </c>
      <c r="B479">
        <f>IFERROR(IF(ISBLANK(A479),0,IF(AND(ISERROR(VLOOKUP(VLOOKUP(A479,ishod_substance!A:G,7,0),$B$6:B478,1,0))=TRUE,VLOOKUP(norm!A479,'tbl2'!A:B,2,0)=1),VLOOKUP(A479,ishod_substance!A:G,7,0),0)),0)</f>
        <v>0</v>
      </c>
      <c r="C479" s="76">
        <f t="shared" si="7"/>
        <v>0</v>
      </c>
      <c r="D479" s="145" t="e">
        <f>VLOOKUP(C479,quide!$A$1:J1471,2,0)</f>
        <v>#N/A</v>
      </c>
      <c r="E479" s="145" t="e">
        <f>VLOOKUP(C479,quide!$A$1:J1471,7,0)</f>
        <v>#N/A</v>
      </c>
      <c r="F479" s="145" t="e">
        <f>VLOOKUP(C479,quide!$A$1:M1471,21,0)</f>
        <v>#N/A</v>
      </c>
      <c r="G479" s="145" t="e">
        <f>VLOOKUP(C479,quide!$A$1:M1471,22,0)</f>
        <v>#N/A</v>
      </c>
      <c r="H479" s="145">
        <f>SUMIF(ishod_substance!G:G,norm!B479,ishod_substance!I:I)</f>
        <v>0</v>
      </c>
    </row>
    <row r="480" spans="1:8" x14ac:dyDescent="0.25">
      <c r="A480">
        <v>473</v>
      </c>
      <c r="B480">
        <f>IFERROR(IF(ISBLANK(A480),0,IF(AND(ISERROR(VLOOKUP(VLOOKUP(A480,ishod_substance!A:G,7,0),$B$6:B479,1,0))=TRUE,VLOOKUP(norm!A480,'tbl2'!A:B,2,0)=1),VLOOKUP(A480,ishod_substance!A:G,7,0),0)),0)</f>
        <v>0</v>
      </c>
      <c r="C480" s="76">
        <f t="shared" si="7"/>
        <v>0</v>
      </c>
      <c r="D480" s="145" t="e">
        <f>VLOOKUP(C480,quide!$A$1:J1472,2,0)</f>
        <v>#N/A</v>
      </c>
      <c r="E480" s="145" t="e">
        <f>VLOOKUP(C480,quide!$A$1:J1472,7,0)</f>
        <v>#N/A</v>
      </c>
      <c r="F480" s="145" t="e">
        <f>VLOOKUP(C480,quide!$A$1:M1472,21,0)</f>
        <v>#N/A</v>
      </c>
      <c r="G480" s="145" t="e">
        <f>VLOOKUP(C480,quide!$A$1:M1472,22,0)</f>
        <v>#N/A</v>
      </c>
      <c r="H480" s="145">
        <f>SUMIF(ishod_substance!G:G,norm!B480,ishod_substance!I:I)</f>
        <v>0</v>
      </c>
    </row>
    <row r="481" spans="1:8" x14ac:dyDescent="0.25">
      <c r="A481">
        <v>474</v>
      </c>
      <c r="B481">
        <f>IFERROR(IF(ISBLANK(A481),0,IF(AND(ISERROR(VLOOKUP(VLOOKUP(A481,ishod_substance!A:G,7,0),$B$6:B480,1,0))=TRUE,VLOOKUP(norm!A481,'tbl2'!A:B,2,0)=1),VLOOKUP(A481,ishod_substance!A:G,7,0),0)),0)</f>
        <v>0</v>
      </c>
      <c r="C481" s="76">
        <f t="shared" si="7"/>
        <v>0</v>
      </c>
      <c r="D481" s="145" t="e">
        <f>VLOOKUP(C481,quide!$A$1:J1473,2,0)</f>
        <v>#N/A</v>
      </c>
      <c r="E481" s="145" t="e">
        <f>VLOOKUP(C481,quide!$A$1:J1473,7,0)</f>
        <v>#N/A</v>
      </c>
      <c r="F481" s="145" t="e">
        <f>VLOOKUP(C481,quide!$A$1:M1473,21,0)</f>
        <v>#N/A</v>
      </c>
      <c r="G481" s="145" t="e">
        <f>VLOOKUP(C481,quide!$A$1:M1473,22,0)</f>
        <v>#N/A</v>
      </c>
      <c r="H481" s="145">
        <f>SUMIF(ishod_substance!G:G,norm!B481,ishod_substance!I:I)</f>
        <v>0</v>
      </c>
    </row>
    <row r="482" spans="1:8" x14ac:dyDescent="0.25">
      <c r="A482">
        <v>475</v>
      </c>
      <c r="B482">
        <f>IFERROR(IF(ISBLANK(A482),0,IF(AND(ISERROR(VLOOKUP(VLOOKUP(A482,ishod_substance!A:G,7,0),$B$6:B481,1,0))=TRUE,VLOOKUP(norm!A482,'tbl2'!A:B,2,0)=1),VLOOKUP(A482,ishod_substance!A:G,7,0),0)),0)</f>
        <v>0</v>
      </c>
      <c r="C482" s="76">
        <f t="shared" si="7"/>
        <v>0</v>
      </c>
      <c r="D482" s="145" t="e">
        <f>VLOOKUP(C482,quide!$A$1:J1474,2,0)</f>
        <v>#N/A</v>
      </c>
      <c r="E482" s="145" t="e">
        <f>VLOOKUP(C482,quide!$A$1:J1474,7,0)</f>
        <v>#N/A</v>
      </c>
      <c r="F482" s="145" t="e">
        <f>VLOOKUP(C482,quide!$A$1:M1474,21,0)</f>
        <v>#N/A</v>
      </c>
      <c r="G482" s="145" t="e">
        <f>VLOOKUP(C482,quide!$A$1:M1474,22,0)</f>
        <v>#N/A</v>
      </c>
      <c r="H482" s="145">
        <f>SUMIF(ishod_substance!G:G,norm!B482,ishod_substance!I:I)</f>
        <v>0</v>
      </c>
    </row>
    <row r="483" spans="1:8" x14ac:dyDescent="0.25">
      <c r="A483">
        <v>476</v>
      </c>
      <c r="B483">
        <f>IFERROR(IF(ISBLANK(A483),0,IF(AND(ISERROR(VLOOKUP(VLOOKUP(A483,ishod_substance!A:G,7,0),$B$6:B482,1,0))=TRUE,VLOOKUP(norm!A483,'tbl2'!A:B,2,0)=1),VLOOKUP(A483,ishod_substance!A:G,7,0),0)),0)</f>
        <v>0</v>
      </c>
      <c r="C483" s="76">
        <f t="shared" si="7"/>
        <v>0</v>
      </c>
      <c r="D483" s="145" t="e">
        <f>VLOOKUP(C483,quide!$A$1:J1475,2,0)</f>
        <v>#N/A</v>
      </c>
      <c r="E483" s="145" t="e">
        <f>VLOOKUP(C483,quide!$A$1:J1475,7,0)</f>
        <v>#N/A</v>
      </c>
      <c r="F483" s="145" t="e">
        <f>VLOOKUP(C483,quide!$A$1:M1475,21,0)</f>
        <v>#N/A</v>
      </c>
      <c r="G483" s="145" t="e">
        <f>VLOOKUP(C483,quide!$A$1:M1475,22,0)</f>
        <v>#N/A</v>
      </c>
      <c r="H483" s="145">
        <f>SUMIF(ishod_substance!G:G,norm!B483,ishod_substance!I:I)</f>
        <v>0</v>
      </c>
    </row>
    <row r="484" spans="1:8" x14ac:dyDescent="0.25">
      <c r="A484">
        <v>477</v>
      </c>
      <c r="B484">
        <f>IFERROR(IF(ISBLANK(A484),0,IF(AND(ISERROR(VLOOKUP(VLOOKUP(A484,ishod_substance!A:G,7,0),$B$6:B483,1,0))=TRUE,VLOOKUP(norm!A484,'tbl2'!A:B,2,0)=1),VLOOKUP(A484,ishod_substance!A:G,7,0),0)),0)</f>
        <v>0</v>
      </c>
      <c r="C484" s="76">
        <f t="shared" si="7"/>
        <v>0</v>
      </c>
      <c r="D484" s="145" t="e">
        <f>VLOOKUP(C484,quide!$A$1:J1476,2,0)</f>
        <v>#N/A</v>
      </c>
      <c r="E484" s="145" t="e">
        <f>VLOOKUP(C484,quide!$A$1:J1476,7,0)</f>
        <v>#N/A</v>
      </c>
      <c r="F484" s="145" t="e">
        <f>VLOOKUP(C484,quide!$A$1:M1476,21,0)</f>
        <v>#N/A</v>
      </c>
      <c r="G484" s="145" t="e">
        <f>VLOOKUP(C484,quide!$A$1:M1476,22,0)</f>
        <v>#N/A</v>
      </c>
      <c r="H484" s="145">
        <f>SUMIF(ishod_substance!G:G,norm!B484,ishod_substance!I:I)</f>
        <v>0</v>
      </c>
    </row>
    <row r="485" spans="1:8" x14ac:dyDescent="0.25">
      <c r="A485">
        <v>478</v>
      </c>
      <c r="B485">
        <f>IFERROR(IF(ISBLANK(A485),0,IF(AND(ISERROR(VLOOKUP(VLOOKUP(A485,ishod_substance!A:G,7,0),$B$6:B484,1,0))=TRUE,VLOOKUP(norm!A485,'tbl2'!A:B,2,0)=1),VLOOKUP(A485,ishod_substance!A:G,7,0),0)),0)</f>
        <v>0</v>
      </c>
      <c r="C485" s="76">
        <f t="shared" si="7"/>
        <v>0</v>
      </c>
      <c r="D485" s="145" t="e">
        <f>VLOOKUP(C485,quide!$A$1:J1477,2,0)</f>
        <v>#N/A</v>
      </c>
      <c r="E485" s="145" t="e">
        <f>VLOOKUP(C485,quide!$A$1:J1477,7,0)</f>
        <v>#N/A</v>
      </c>
      <c r="F485" s="145" t="e">
        <f>VLOOKUP(C485,quide!$A$1:M1477,21,0)</f>
        <v>#N/A</v>
      </c>
      <c r="G485" s="145" t="e">
        <f>VLOOKUP(C485,quide!$A$1:M1477,22,0)</f>
        <v>#N/A</v>
      </c>
      <c r="H485" s="145">
        <f>SUMIF(ishod_substance!G:G,norm!B485,ishod_substance!I:I)</f>
        <v>0</v>
      </c>
    </row>
    <row r="486" spans="1:8" x14ac:dyDescent="0.25">
      <c r="A486">
        <v>479</v>
      </c>
      <c r="B486">
        <f>IFERROR(IF(ISBLANK(A486),0,IF(AND(ISERROR(VLOOKUP(VLOOKUP(A486,ishod_substance!A:G,7,0),$B$6:B485,1,0))=TRUE,VLOOKUP(norm!A486,'tbl2'!A:B,2,0)=1),VLOOKUP(A486,ishod_substance!A:G,7,0),0)),0)</f>
        <v>0</v>
      </c>
      <c r="C486" s="76">
        <f t="shared" si="7"/>
        <v>0</v>
      </c>
      <c r="D486" s="145" t="e">
        <f>VLOOKUP(C486,quide!$A$1:J1478,2,0)</f>
        <v>#N/A</v>
      </c>
      <c r="E486" s="145" t="e">
        <f>VLOOKUP(C486,quide!$A$1:J1478,7,0)</f>
        <v>#N/A</v>
      </c>
      <c r="F486" s="145" t="e">
        <f>VLOOKUP(C486,quide!$A$1:M1478,21,0)</f>
        <v>#N/A</v>
      </c>
      <c r="G486" s="145" t="e">
        <f>VLOOKUP(C486,quide!$A$1:M1478,22,0)</f>
        <v>#N/A</v>
      </c>
      <c r="H486" s="145">
        <f>SUMIF(ishod_substance!G:G,norm!B486,ishod_substance!I:I)</f>
        <v>0</v>
      </c>
    </row>
    <row r="487" spans="1:8" x14ac:dyDescent="0.25">
      <c r="A487">
        <v>480</v>
      </c>
      <c r="B487">
        <f>IFERROR(IF(ISBLANK(A487),0,IF(AND(ISERROR(VLOOKUP(VLOOKUP(A487,ishod_substance!A:G,7,0),$B$6:B486,1,0))=TRUE,VLOOKUP(norm!A487,'tbl2'!A:B,2,0)=1),VLOOKUP(A487,ishod_substance!A:G,7,0),0)),0)</f>
        <v>0</v>
      </c>
      <c r="C487" s="76">
        <f t="shared" si="7"/>
        <v>0</v>
      </c>
      <c r="D487" s="145" t="e">
        <f>VLOOKUP(C487,quide!$A$1:J1479,2,0)</f>
        <v>#N/A</v>
      </c>
      <c r="E487" s="145" t="e">
        <f>VLOOKUP(C487,quide!$A$1:J1479,7,0)</f>
        <v>#N/A</v>
      </c>
      <c r="F487" s="145" t="e">
        <f>VLOOKUP(C487,quide!$A$1:M1479,21,0)</f>
        <v>#N/A</v>
      </c>
      <c r="G487" s="145" t="e">
        <f>VLOOKUP(C487,quide!$A$1:M1479,22,0)</f>
        <v>#N/A</v>
      </c>
      <c r="H487" s="145">
        <f>SUMIF(ishod_substance!G:G,norm!B487,ishod_substance!I:I)</f>
        <v>0</v>
      </c>
    </row>
    <row r="488" spans="1:8" x14ac:dyDescent="0.25">
      <c r="A488">
        <v>481</v>
      </c>
      <c r="B488">
        <f>IFERROR(IF(ISBLANK(A488),0,IF(AND(ISERROR(VLOOKUP(VLOOKUP(A488,ishod_substance!A:G,7,0),$B$6:B487,1,0))=TRUE,VLOOKUP(norm!A488,'tbl2'!A:B,2,0)=1),VLOOKUP(A488,ishod_substance!A:G,7,0),0)),0)</f>
        <v>0</v>
      </c>
      <c r="C488" s="76">
        <f t="shared" si="7"/>
        <v>0</v>
      </c>
      <c r="D488" s="145" t="e">
        <f>VLOOKUP(C488,quide!$A$1:J1480,2,0)</f>
        <v>#N/A</v>
      </c>
      <c r="E488" s="145" t="e">
        <f>VLOOKUP(C488,quide!$A$1:J1480,7,0)</f>
        <v>#N/A</v>
      </c>
      <c r="F488" s="145" t="e">
        <f>VLOOKUP(C488,quide!$A$1:M1480,21,0)</f>
        <v>#N/A</v>
      </c>
      <c r="G488" s="145" t="e">
        <f>VLOOKUP(C488,quide!$A$1:M1480,22,0)</f>
        <v>#N/A</v>
      </c>
      <c r="H488" s="145">
        <f>SUMIF(ishod_substance!G:G,norm!B488,ishod_substance!I:I)</f>
        <v>0</v>
      </c>
    </row>
    <row r="489" spans="1:8" x14ac:dyDescent="0.25">
      <c r="A489">
        <v>482</v>
      </c>
      <c r="B489">
        <f>IFERROR(IF(ISBLANK(A489),0,IF(AND(ISERROR(VLOOKUP(VLOOKUP(A489,ishod_substance!A:G,7,0),$B$6:B488,1,0))=TRUE,VLOOKUP(norm!A489,'tbl2'!A:B,2,0)=1),VLOOKUP(A489,ishod_substance!A:G,7,0),0)),0)</f>
        <v>0</v>
      </c>
      <c r="C489" s="76">
        <f t="shared" si="7"/>
        <v>0</v>
      </c>
      <c r="D489" s="145" t="e">
        <f>VLOOKUP(C489,quide!$A$1:J1481,2,0)</f>
        <v>#N/A</v>
      </c>
      <c r="E489" s="145" t="e">
        <f>VLOOKUP(C489,quide!$A$1:J1481,7,0)</f>
        <v>#N/A</v>
      </c>
      <c r="F489" s="145" t="e">
        <f>VLOOKUP(C489,quide!$A$1:M1481,21,0)</f>
        <v>#N/A</v>
      </c>
      <c r="G489" s="145" t="e">
        <f>VLOOKUP(C489,quide!$A$1:M1481,22,0)</f>
        <v>#N/A</v>
      </c>
      <c r="H489" s="145">
        <f>SUMIF(ishod_substance!G:G,norm!B489,ishod_substance!I:I)</f>
        <v>0</v>
      </c>
    </row>
    <row r="490" spans="1:8" x14ac:dyDescent="0.25">
      <c r="A490">
        <v>483</v>
      </c>
      <c r="B490">
        <f>IFERROR(IF(ISBLANK(A490),0,IF(AND(ISERROR(VLOOKUP(VLOOKUP(A490,ishod_substance!A:G,7,0),$B$6:B489,1,0))=TRUE,VLOOKUP(norm!A490,'tbl2'!A:B,2,0)=1),VLOOKUP(A490,ishod_substance!A:G,7,0),0)),0)</f>
        <v>0</v>
      </c>
      <c r="C490" s="76">
        <f t="shared" si="7"/>
        <v>0</v>
      </c>
      <c r="D490" s="145" t="e">
        <f>VLOOKUP(C490,quide!$A$1:J1482,2,0)</f>
        <v>#N/A</v>
      </c>
      <c r="E490" s="145" t="e">
        <f>VLOOKUP(C490,quide!$A$1:J1482,7,0)</f>
        <v>#N/A</v>
      </c>
      <c r="F490" s="145" t="e">
        <f>VLOOKUP(C490,quide!$A$1:M1482,21,0)</f>
        <v>#N/A</v>
      </c>
      <c r="G490" s="145" t="e">
        <f>VLOOKUP(C490,quide!$A$1:M1482,22,0)</f>
        <v>#N/A</v>
      </c>
      <c r="H490" s="145">
        <f>SUMIF(ishod_substance!G:G,norm!B490,ishod_substance!I:I)</f>
        <v>0</v>
      </c>
    </row>
    <row r="491" spans="1:8" x14ac:dyDescent="0.25">
      <c r="A491">
        <v>484</v>
      </c>
      <c r="B491">
        <f>IFERROR(IF(ISBLANK(A491),0,IF(AND(ISERROR(VLOOKUP(VLOOKUP(A491,ishod_substance!A:G,7,0),$B$6:B490,1,0))=TRUE,VLOOKUP(norm!A491,'tbl2'!A:B,2,0)=1),VLOOKUP(A491,ishod_substance!A:G,7,0),0)),0)</f>
        <v>0</v>
      </c>
      <c r="C491" s="76">
        <f t="shared" si="7"/>
        <v>0</v>
      </c>
      <c r="D491" s="145" t="e">
        <f>VLOOKUP(C491,quide!$A$1:J1483,2,0)</f>
        <v>#N/A</v>
      </c>
      <c r="E491" s="145" t="e">
        <f>VLOOKUP(C491,quide!$A$1:J1483,7,0)</f>
        <v>#N/A</v>
      </c>
      <c r="F491" s="145" t="e">
        <f>VLOOKUP(C491,quide!$A$1:M1483,21,0)</f>
        <v>#N/A</v>
      </c>
      <c r="G491" s="145" t="e">
        <f>VLOOKUP(C491,quide!$A$1:M1483,22,0)</f>
        <v>#N/A</v>
      </c>
      <c r="H491" s="145">
        <f>SUMIF(ishod_substance!G:G,norm!B491,ishod_substance!I:I)</f>
        <v>0</v>
      </c>
    </row>
    <row r="492" spans="1:8" x14ac:dyDescent="0.25">
      <c r="A492">
        <v>485</v>
      </c>
      <c r="B492">
        <f>IFERROR(IF(ISBLANK(A492),0,IF(AND(ISERROR(VLOOKUP(VLOOKUP(A492,ishod_substance!A:G,7,0),$B$6:B491,1,0))=TRUE,VLOOKUP(norm!A492,'tbl2'!A:B,2,0)=1),VLOOKUP(A492,ishod_substance!A:G,7,0),0)),0)</f>
        <v>0</v>
      </c>
      <c r="C492" s="76">
        <f t="shared" si="7"/>
        <v>0</v>
      </c>
      <c r="D492" s="145" t="e">
        <f>VLOOKUP(C492,quide!$A$1:J1484,2,0)</f>
        <v>#N/A</v>
      </c>
      <c r="E492" s="145" t="e">
        <f>VLOOKUP(C492,quide!$A$1:J1484,7,0)</f>
        <v>#N/A</v>
      </c>
      <c r="F492" s="145" t="e">
        <f>VLOOKUP(C492,quide!$A$1:M1484,21,0)</f>
        <v>#N/A</v>
      </c>
      <c r="G492" s="145" t="e">
        <f>VLOOKUP(C492,quide!$A$1:M1484,22,0)</f>
        <v>#N/A</v>
      </c>
      <c r="H492" s="145">
        <f>SUMIF(ishod_substance!G:G,norm!B492,ishod_substance!I:I)</f>
        <v>0</v>
      </c>
    </row>
    <row r="493" spans="1:8" x14ac:dyDescent="0.25">
      <c r="A493">
        <v>486</v>
      </c>
      <c r="B493">
        <f>IFERROR(IF(ISBLANK(A493),0,IF(AND(ISERROR(VLOOKUP(VLOOKUP(A493,ishod_substance!A:G,7,0),$B$6:B492,1,0))=TRUE,VLOOKUP(norm!A493,'tbl2'!A:B,2,0)=1),VLOOKUP(A493,ishod_substance!A:G,7,0),0)),0)</f>
        <v>0</v>
      </c>
      <c r="C493" s="76">
        <f t="shared" si="7"/>
        <v>0</v>
      </c>
      <c r="D493" s="145" t="e">
        <f>VLOOKUP(C493,quide!$A$1:J1485,2,0)</f>
        <v>#N/A</v>
      </c>
      <c r="E493" s="145" t="e">
        <f>VLOOKUP(C493,quide!$A$1:J1485,7,0)</f>
        <v>#N/A</v>
      </c>
      <c r="F493" s="145" t="e">
        <f>VLOOKUP(C493,quide!$A$1:M1485,21,0)</f>
        <v>#N/A</v>
      </c>
      <c r="G493" s="145" t="e">
        <f>VLOOKUP(C493,quide!$A$1:M1485,22,0)</f>
        <v>#N/A</v>
      </c>
      <c r="H493" s="145">
        <f>SUMIF(ishod_substance!G:G,norm!B493,ishod_substance!I:I)</f>
        <v>0</v>
      </c>
    </row>
    <row r="494" spans="1:8" x14ac:dyDescent="0.25">
      <c r="A494">
        <v>487</v>
      </c>
      <c r="B494">
        <f>IFERROR(IF(ISBLANK(A494),0,IF(AND(ISERROR(VLOOKUP(VLOOKUP(A494,ishod_substance!A:G,7,0),$B$6:B493,1,0))=TRUE,VLOOKUP(norm!A494,'tbl2'!A:B,2,0)=1),VLOOKUP(A494,ishod_substance!A:G,7,0),0)),0)</f>
        <v>0</v>
      </c>
      <c r="C494" s="76">
        <f t="shared" si="7"/>
        <v>0</v>
      </c>
      <c r="D494" s="145" t="e">
        <f>VLOOKUP(C494,quide!$A$1:J1486,2,0)</f>
        <v>#N/A</v>
      </c>
      <c r="E494" s="145" t="e">
        <f>VLOOKUP(C494,quide!$A$1:J1486,7,0)</f>
        <v>#N/A</v>
      </c>
      <c r="F494" s="145" t="e">
        <f>VLOOKUP(C494,quide!$A$1:M1486,21,0)</f>
        <v>#N/A</v>
      </c>
      <c r="G494" s="145" t="e">
        <f>VLOOKUP(C494,quide!$A$1:M1486,22,0)</f>
        <v>#N/A</v>
      </c>
      <c r="H494" s="145">
        <f>SUMIF(ishod_substance!G:G,norm!B494,ishod_substance!I:I)</f>
        <v>0</v>
      </c>
    </row>
    <row r="495" spans="1:8" x14ac:dyDescent="0.25">
      <c r="A495">
        <v>488</v>
      </c>
      <c r="B495">
        <f>IFERROR(IF(ISBLANK(A495),0,IF(AND(ISERROR(VLOOKUP(VLOOKUP(A495,ishod_substance!A:G,7,0),$B$6:B494,1,0))=TRUE,VLOOKUP(norm!A495,'tbl2'!A:B,2,0)=1),VLOOKUP(A495,ishod_substance!A:G,7,0),0)),0)</f>
        <v>0</v>
      </c>
      <c r="C495" s="76">
        <f t="shared" si="7"/>
        <v>0</v>
      </c>
      <c r="D495" s="145" t="e">
        <f>VLOOKUP(C495,quide!$A$1:J1487,2,0)</f>
        <v>#N/A</v>
      </c>
      <c r="E495" s="145" t="e">
        <f>VLOOKUP(C495,quide!$A$1:J1487,7,0)</f>
        <v>#N/A</v>
      </c>
      <c r="F495" s="145" t="e">
        <f>VLOOKUP(C495,quide!$A$1:M1487,21,0)</f>
        <v>#N/A</v>
      </c>
      <c r="G495" s="145" t="e">
        <f>VLOOKUP(C495,quide!$A$1:M1487,22,0)</f>
        <v>#N/A</v>
      </c>
      <c r="H495" s="145">
        <f>SUMIF(ishod_substance!G:G,norm!B495,ishod_substance!I:I)</f>
        <v>0</v>
      </c>
    </row>
    <row r="496" spans="1:8" x14ac:dyDescent="0.25">
      <c r="A496">
        <v>489</v>
      </c>
      <c r="B496">
        <f>IFERROR(IF(ISBLANK(A496),0,IF(AND(ISERROR(VLOOKUP(VLOOKUP(A496,ishod_substance!A:G,7,0),$B$6:B495,1,0))=TRUE,VLOOKUP(norm!A496,'tbl2'!A:B,2,0)=1),VLOOKUP(A496,ishod_substance!A:G,7,0),0)),0)</f>
        <v>0</v>
      </c>
      <c r="C496" s="76">
        <f t="shared" si="7"/>
        <v>0</v>
      </c>
      <c r="D496" s="145" t="e">
        <f>VLOOKUP(C496,quide!$A$1:J1488,2,0)</f>
        <v>#N/A</v>
      </c>
      <c r="E496" s="145" t="e">
        <f>VLOOKUP(C496,quide!$A$1:J1488,7,0)</f>
        <v>#N/A</v>
      </c>
      <c r="F496" s="145" t="e">
        <f>VLOOKUP(C496,quide!$A$1:M1488,21,0)</f>
        <v>#N/A</v>
      </c>
      <c r="G496" s="145" t="e">
        <f>VLOOKUP(C496,quide!$A$1:M1488,22,0)</f>
        <v>#N/A</v>
      </c>
      <c r="H496" s="145">
        <f>SUMIF(ishod_substance!G:G,norm!B496,ishod_substance!I:I)</f>
        <v>0</v>
      </c>
    </row>
    <row r="497" spans="1:8" x14ac:dyDescent="0.25">
      <c r="A497">
        <v>490</v>
      </c>
      <c r="B497">
        <f>IFERROR(IF(ISBLANK(A497),0,IF(AND(ISERROR(VLOOKUP(VLOOKUP(A497,ishod_substance!A:G,7,0),$B$6:B496,1,0))=TRUE,VLOOKUP(norm!A497,'tbl2'!A:B,2,0)=1),VLOOKUP(A497,ishod_substance!A:G,7,0),0)),0)</f>
        <v>0</v>
      </c>
      <c r="C497" s="76">
        <f t="shared" si="7"/>
        <v>0</v>
      </c>
      <c r="D497" s="145" t="e">
        <f>VLOOKUP(C497,quide!$A$1:J1489,2,0)</f>
        <v>#N/A</v>
      </c>
      <c r="E497" s="145" t="e">
        <f>VLOOKUP(C497,quide!$A$1:J1489,7,0)</f>
        <v>#N/A</v>
      </c>
      <c r="F497" s="145" t="e">
        <f>VLOOKUP(C497,quide!$A$1:M1489,21,0)</f>
        <v>#N/A</v>
      </c>
      <c r="G497" s="145" t="e">
        <f>VLOOKUP(C497,quide!$A$1:M1489,22,0)</f>
        <v>#N/A</v>
      </c>
      <c r="H497" s="145">
        <f>SUMIF(ishod_substance!G:G,norm!B497,ishod_substance!I:I)</f>
        <v>0</v>
      </c>
    </row>
    <row r="498" spans="1:8" x14ac:dyDescent="0.25">
      <c r="A498">
        <v>491</v>
      </c>
      <c r="B498">
        <f>IFERROR(IF(ISBLANK(A498),0,IF(AND(ISERROR(VLOOKUP(VLOOKUP(A498,ishod_substance!A:G,7,0),$B$6:B497,1,0))=TRUE,VLOOKUP(norm!A498,'tbl2'!A:B,2,0)=1),VLOOKUP(A498,ishod_substance!A:G,7,0),0)),0)</f>
        <v>0</v>
      </c>
      <c r="C498" s="76">
        <f t="shared" si="7"/>
        <v>0</v>
      </c>
      <c r="D498" s="145" t="e">
        <f>VLOOKUP(C498,quide!$A$1:J1490,2,0)</f>
        <v>#N/A</v>
      </c>
      <c r="E498" s="145" t="e">
        <f>VLOOKUP(C498,quide!$A$1:J1490,7,0)</f>
        <v>#N/A</v>
      </c>
      <c r="F498" s="145" t="e">
        <f>VLOOKUP(C498,quide!$A$1:M1490,21,0)</f>
        <v>#N/A</v>
      </c>
      <c r="G498" s="145" t="e">
        <f>VLOOKUP(C498,quide!$A$1:M1490,22,0)</f>
        <v>#N/A</v>
      </c>
      <c r="H498" s="145">
        <f>SUMIF(ishod_substance!G:G,norm!B498,ishod_substance!I:I)</f>
        <v>0</v>
      </c>
    </row>
    <row r="499" spans="1:8" x14ac:dyDescent="0.25">
      <c r="A499">
        <v>492</v>
      </c>
      <c r="B499">
        <f>IFERROR(IF(ISBLANK(A499),0,IF(AND(ISERROR(VLOOKUP(VLOOKUP(A499,ishod_substance!A:G,7,0),$B$6:B498,1,0))=TRUE,VLOOKUP(norm!A499,'tbl2'!A:B,2,0)=1),VLOOKUP(A499,ishod_substance!A:G,7,0),0)),0)</f>
        <v>0</v>
      </c>
      <c r="C499" s="76">
        <f t="shared" si="7"/>
        <v>0</v>
      </c>
      <c r="D499" s="145" t="e">
        <f>VLOOKUP(C499,quide!$A$1:J1491,2,0)</f>
        <v>#N/A</v>
      </c>
      <c r="E499" s="145" t="e">
        <f>VLOOKUP(C499,quide!$A$1:J1491,7,0)</f>
        <v>#N/A</v>
      </c>
      <c r="F499" s="145" t="e">
        <f>VLOOKUP(C499,quide!$A$1:M1491,21,0)</f>
        <v>#N/A</v>
      </c>
      <c r="G499" s="145" t="e">
        <f>VLOOKUP(C499,quide!$A$1:M1491,22,0)</f>
        <v>#N/A</v>
      </c>
      <c r="H499" s="145">
        <f>SUMIF(ishod_substance!G:G,norm!B499,ishod_substance!I:I)</f>
        <v>0</v>
      </c>
    </row>
    <row r="500" spans="1:8" x14ac:dyDescent="0.25">
      <c r="A500">
        <v>493</v>
      </c>
      <c r="B500">
        <f>IFERROR(IF(ISBLANK(A500),0,IF(AND(ISERROR(VLOOKUP(VLOOKUP(A500,ishod_substance!A:G,7,0),$B$6:B499,1,0))=TRUE,VLOOKUP(norm!A500,'tbl2'!A:B,2,0)=1),VLOOKUP(A500,ishod_substance!A:G,7,0),0)),0)</f>
        <v>0</v>
      </c>
      <c r="C500" s="76">
        <f t="shared" si="7"/>
        <v>0</v>
      </c>
      <c r="D500" s="145" t="e">
        <f>VLOOKUP(C500,quide!$A$1:J1492,2,0)</f>
        <v>#N/A</v>
      </c>
      <c r="E500" s="145" t="e">
        <f>VLOOKUP(C500,quide!$A$1:J1492,7,0)</f>
        <v>#N/A</v>
      </c>
      <c r="F500" s="145" t="e">
        <f>VLOOKUP(C500,quide!$A$1:M1492,21,0)</f>
        <v>#N/A</v>
      </c>
      <c r="G500" s="145" t="e">
        <f>VLOOKUP(C500,quide!$A$1:M1492,22,0)</f>
        <v>#N/A</v>
      </c>
      <c r="H500" s="145">
        <f>SUMIF(ishod_substance!G:G,norm!B500,ishod_substance!I:I)</f>
        <v>0</v>
      </c>
    </row>
    <row r="501" spans="1:8" x14ac:dyDescent="0.25">
      <c r="A501">
        <v>494</v>
      </c>
      <c r="B501">
        <f>IFERROR(IF(ISBLANK(A501),0,IF(AND(ISERROR(VLOOKUP(VLOOKUP(A501,ishod_substance!A:G,7,0),$B$6:B500,1,0))=TRUE,VLOOKUP(norm!A501,'tbl2'!A:B,2,0)=1),VLOOKUP(A501,ishod_substance!A:G,7,0),0)),0)</f>
        <v>0</v>
      </c>
      <c r="C501" s="76">
        <f t="shared" si="7"/>
        <v>0</v>
      </c>
      <c r="D501" s="145" t="e">
        <f>VLOOKUP(C501,quide!$A$1:J1493,2,0)</f>
        <v>#N/A</v>
      </c>
      <c r="E501" s="145" t="e">
        <f>VLOOKUP(C501,quide!$A$1:J1493,7,0)</f>
        <v>#N/A</v>
      </c>
      <c r="F501" s="145" t="e">
        <f>VLOOKUP(C501,quide!$A$1:M1493,21,0)</f>
        <v>#N/A</v>
      </c>
      <c r="G501" s="145" t="e">
        <f>VLOOKUP(C501,quide!$A$1:M1493,22,0)</f>
        <v>#N/A</v>
      </c>
      <c r="H501" s="145">
        <f>SUMIF(ishod_substance!G:G,norm!B501,ishod_substance!I:I)</f>
        <v>0</v>
      </c>
    </row>
    <row r="502" spans="1:8" x14ac:dyDescent="0.25">
      <c r="A502">
        <v>495</v>
      </c>
      <c r="B502">
        <f>IFERROR(IF(ISBLANK(A502),0,IF(AND(ISERROR(VLOOKUP(VLOOKUP(A502,ishod_substance!A:G,7,0),$B$6:B501,1,0))=TRUE,VLOOKUP(norm!A502,'tbl2'!A:B,2,0)=1),VLOOKUP(A502,ishod_substance!A:G,7,0),0)),0)</f>
        <v>0</v>
      </c>
      <c r="C502" s="76">
        <f t="shared" si="7"/>
        <v>0</v>
      </c>
      <c r="D502" s="145" t="e">
        <f>VLOOKUP(C502,quide!$A$1:J1494,2,0)</f>
        <v>#N/A</v>
      </c>
      <c r="E502" s="145" t="e">
        <f>VLOOKUP(C502,quide!$A$1:J1494,7,0)</f>
        <v>#N/A</v>
      </c>
      <c r="F502" s="145" t="e">
        <f>VLOOKUP(C502,quide!$A$1:M1494,21,0)</f>
        <v>#N/A</v>
      </c>
      <c r="G502" s="145" t="e">
        <f>VLOOKUP(C502,quide!$A$1:M1494,22,0)</f>
        <v>#N/A</v>
      </c>
      <c r="H502" s="145">
        <f>SUMIF(ishod_substance!G:G,norm!B502,ishod_substance!I:I)</f>
        <v>0</v>
      </c>
    </row>
    <row r="503" spans="1:8" x14ac:dyDescent="0.25">
      <c r="A503">
        <v>496</v>
      </c>
      <c r="B503">
        <f>IFERROR(IF(ISBLANK(A503),0,IF(AND(ISERROR(VLOOKUP(VLOOKUP(A503,ishod_substance!A:G,7,0),$B$6:B502,1,0))=TRUE,VLOOKUP(norm!A503,'tbl2'!A:B,2,0)=1),VLOOKUP(A503,ishod_substance!A:G,7,0),0)),0)</f>
        <v>0</v>
      </c>
      <c r="C503" s="76">
        <f t="shared" si="7"/>
        <v>0</v>
      </c>
      <c r="D503" s="145" t="e">
        <f>VLOOKUP(C503,quide!$A$1:J1495,2,0)</f>
        <v>#N/A</v>
      </c>
      <c r="E503" s="145" t="e">
        <f>VLOOKUP(C503,quide!$A$1:J1495,7,0)</f>
        <v>#N/A</v>
      </c>
      <c r="F503" s="145" t="e">
        <f>VLOOKUP(C503,quide!$A$1:M1495,21,0)</f>
        <v>#N/A</v>
      </c>
      <c r="G503" s="145" t="e">
        <f>VLOOKUP(C503,quide!$A$1:M1495,22,0)</f>
        <v>#N/A</v>
      </c>
      <c r="H503" s="145">
        <f>SUMIF(ishod_substance!G:G,norm!B503,ishod_substance!I:I)</f>
        <v>0</v>
      </c>
    </row>
    <row r="504" spans="1:8" x14ac:dyDescent="0.25">
      <c r="A504">
        <v>497</v>
      </c>
      <c r="B504">
        <f>IFERROR(IF(ISBLANK(A504),0,IF(AND(ISERROR(VLOOKUP(VLOOKUP(A504,ishod_substance!A:G,7,0),$B$6:B503,1,0))=TRUE,VLOOKUP(norm!A504,'tbl2'!A:B,2,0)=1),VLOOKUP(A504,ishod_substance!A:G,7,0),0)),0)</f>
        <v>0</v>
      </c>
      <c r="C504" s="76">
        <f t="shared" si="7"/>
        <v>0</v>
      </c>
      <c r="D504" s="145" t="e">
        <f>VLOOKUP(C504,quide!$A$1:J1496,2,0)</f>
        <v>#N/A</v>
      </c>
      <c r="E504" s="145" t="e">
        <f>VLOOKUP(C504,quide!$A$1:J1496,7,0)</f>
        <v>#N/A</v>
      </c>
      <c r="F504" s="145" t="e">
        <f>VLOOKUP(C504,quide!$A$1:M1496,21,0)</f>
        <v>#N/A</v>
      </c>
      <c r="G504" s="145" t="e">
        <f>VLOOKUP(C504,quide!$A$1:M1496,22,0)</f>
        <v>#N/A</v>
      </c>
      <c r="H504" s="145">
        <f>SUMIF(ishod_substance!G:G,norm!B504,ishod_substance!I:I)</f>
        <v>0</v>
      </c>
    </row>
    <row r="505" spans="1:8" x14ac:dyDescent="0.25">
      <c r="A505">
        <v>498</v>
      </c>
      <c r="B505">
        <f>IFERROR(IF(ISBLANK(A505),0,IF(AND(ISERROR(VLOOKUP(VLOOKUP(A505,ishod_substance!A:G,7,0),$B$6:B504,1,0))=TRUE,VLOOKUP(norm!A505,'tbl2'!A:B,2,0)=1),VLOOKUP(A505,ishod_substance!A:G,7,0),0)),0)</f>
        <v>0</v>
      </c>
      <c r="C505" s="76">
        <f t="shared" si="7"/>
        <v>0</v>
      </c>
      <c r="D505" s="145" t="e">
        <f>VLOOKUP(C505,quide!$A$1:J1497,2,0)</f>
        <v>#N/A</v>
      </c>
      <c r="E505" s="145" t="e">
        <f>VLOOKUP(C505,quide!$A$1:J1497,7,0)</f>
        <v>#N/A</v>
      </c>
      <c r="F505" s="145" t="e">
        <f>VLOOKUP(C505,quide!$A$1:M1497,21,0)</f>
        <v>#N/A</v>
      </c>
      <c r="G505" s="145" t="e">
        <f>VLOOKUP(C505,quide!$A$1:M1497,22,0)</f>
        <v>#N/A</v>
      </c>
      <c r="H505" s="145">
        <f>SUMIF(ishod_substance!G:G,norm!B505,ishod_substance!I:I)</f>
        <v>0</v>
      </c>
    </row>
    <row r="506" spans="1:8" x14ac:dyDescent="0.25">
      <c r="A506">
        <v>499</v>
      </c>
      <c r="B506">
        <f>IFERROR(IF(ISBLANK(A506),0,IF(AND(ISERROR(VLOOKUP(VLOOKUP(A506,ishod_substance!A:G,7,0),$B$6:B505,1,0))=TRUE,VLOOKUP(norm!A506,'tbl2'!A:B,2,0)=1),VLOOKUP(A506,ishod_substance!A:G,7,0),0)),0)</f>
        <v>0</v>
      </c>
      <c r="C506" s="76">
        <f t="shared" si="7"/>
        <v>0</v>
      </c>
      <c r="D506" s="145" t="e">
        <f>VLOOKUP(C506,quide!$A$1:J1498,2,0)</f>
        <v>#N/A</v>
      </c>
      <c r="E506" s="145" t="e">
        <f>VLOOKUP(C506,quide!$A$1:J1498,7,0)</f>
        <v>#N/A</v>
      </c>
      <c r="F506" s="145" t="e">
        <f>VLOOKUP(C506,quide!$A$1:M1498,21,0)</f>
        <v>#N/A</v>
      </c>
      <c r="G506" s="145" t="e">
        <f>VLOOKUP(C506,quide!$A$1:M1498,22,0)</f>
        <v>#N/A</v>
      </c>
      <c r="H506" s="145">
        <f>SUMIF(ishod_substance!G:G,norm!B506,ishod_substance!I:I)</f>
        <v>0</v>
      </c>
    </row>
    <row r="507" spans="1:8" x14ac:dyDescent="0.25">
      <c r="A507">
        <v>500</v>
      </c>
      <c r="B507">
        <f>IFERROR(IF(ISBLANK(A507),0,IF(AND(ISERROR(VLOOKUP(VLOOKUP(A507,ishod_substance!A:G,7,0),$B$6:B506,1,0))=TRUE,VLOOKUP(norm!A507,'tbl2'!A:B,2,0)=1),VLOOKUP(A507,ishod_substance!A:G,7,0),0)),0)</f>
        <v>0</v>
      </c>
      <c r="C507" s="76">
        <f t="shared" si="7"/>
        <v>0</v>
      </c>
      <c r="D507" s="145" t="e">
        <f>VLOOKUP(C507,quide!$A$1:J1499,2,0)</f>
        <v>#N/A</v>
      </c>
      <c r="E507" s="145" t="e">
        <f>VLOOKUP(C507,quide!$A$1:J1499,7,0)</f>
        <v>#N/A</v>
      </c>
      <c r="F507" s="145" t="e">
        <f>VLOOKUP(C507,quide!$A$1:M1499,21,0)</f>
        <v>#N/A</v>
      </c>
      <c r="G507" s="145" t="e">
        <f>VLOOKUP(C507,quide!$A$1:M1499,22,0)</f>
        <v>#N/A</v>
      </c>
      <c r="H507" s="145">
        <f>SUMIF(ishod_substance!G:G,norm!B507,ishod_substance!I:I)</f>
        <v>0</v>
      </c>
    </row>
    <row r="508" spans="1:8" x14ac:dyDescent="0.25">
      <c r="A508">
        <v>501</v>
      </c>
      <c r="B508">
        <f>IFERROR(IF(ISBLANK(A508),0,IF(AND(ISERROR(VLOOKUP(VLOOKUP(A508,ishod_substance!A:G,7,0),$B$6:B507,1,0))=TRUE,VLOOKUP(norm!A508,'tbl2'!A:B,2,0)=1),VLOOKUP(A508,ishod_substance!A:G,7,0),0)),0)</f>
        <v>0</v>
      </c>
      <c r="C508" s="76">
        <f t="shared" si="7"/>
        <v>0</v>
      </c>
      <c r="D508" s="145" t="e">
        <f>VLOOKUP(C508,quide!$A$1:J1500,2,0)</f>
        <v>#N/A</v>
      </c>
      <c r="E508" s="145" t="e">
        <f>VLOOKUP(C508,quide!$A$1:J1500,7,0)</f>
        <v>#N/A</v>
      </c>
      <c r="F508" s="145" t="e">
        <f>VLOOKUP(C508,quide!$A$1:M1500,21,0)</f>
        <v>#N/A</v>
      </c>
      <c r="G508" s="145" t="e">
        <f>VLOOKUP(C508,quide!$A$1:M1500,22,0)</f>
        <v>#N/A</v>
      </c>
      <c r="H508" s="145">
        <f>SUMIF(ishod_substance!G:G,norm!B508,ishod_substance!I:I)</f>
        <v>0</v>
      </c>
    </row>
    <row r="509" spans="1:8" x14ac:dyDescent="0.25">
      <c r="A509">
        <v>502</v>
      </c>
      <c r="B509">
        <f>IFERROR(IF(ISBLANK(A509),0,IF(AND(ISERROR(VLOOKUP(VLOOKUP(A509,ishod_substance!A:G,7,0),$B$6:B508,1,0))=TRUE,VLOOKUP(norm!A509,'tbl2'!A:B,2,0)=1),VLOOKUP(A509,ishod_substance!A:G,7,0),0)),0)</f>
        <v>0</v>
      </c>
      <c r="C509" s="76">
        <f t="shared" si="7"/>
        <v>0</v>
      </c>
      <c r="D509" s="145" t="e">
        <f>VLOOKUP(C509,quide!$A$1:J1501,2,0)</f>
        <v>#N/A</v>
      </c>
      <c r="E509" s="145" t="e">
        <f>VLOOKUP(C509,quide!$A$1:J1501,7,0)</f>
        <v>#N/A</v>
      </c>
      <c r="F509" s="145" t="e">
        <f>VLOOKUP(C509,quide!$A$1:M1501,21,0)</f>
        <v>#N/A</v>
      </c>
      <c r="G509" s="145" t="e">
        <f>VLOOKUP(C509,quide!$A$1:M1501,22,0)</f>
        <v>#N/A</v>
      </c>
      <c r="H509" s="145">
        <f>SUMIF(ishod_substance!G:G,norm!B509,ishod_substance!I:I)</f>
        <v>0</v>
      </c>
    </row>
    <row r="510" spans="1:8" x14ac:dyDescent="0.25">
      <c r="A510">
        <v>503</v>
      </c>
      <c r="B510">
        <f>IFERROR(IF(ISBLANK(A510),0,IF(AND(ISERROR(VLOOKUP(VLOOKUP(A510,ishod_substance!A:G,7,0),$B$6:B509,1,0))=TRUE,VLOOKUP(norm!A510,'tbl2'!A:B,2,0)=1),VLOOKUP(A510,ishod_substance!A:G,7,0),0)),0)</f>
        <v>0</v>
      </c>
      <c r="C510" s="76">
        <f t="shared" si="7"/>
        <v>0</v>
      </c>
      <c r="D510" s="145" t="e">
        <f>VLOOKUP(C510,quide!$A$1:J1502,2,0)</f>
        <v>#N/A</v>
      </c>
      <c r="E510" s="145" t="e">
        <f>VLOOKUP(C510,quide!$A$1:J1502,7,0)</f>
        <v>#N/A</v>
      </c>
      <c r="F510" s="145" t="e">
        <f>VLOOKUP(C510,quide!$A$1:M1502,21,0)</f>
        <v>#N/A</v>
      </c>
      <c r="G510" s="145" t="e">
        <f>VLOOKUP(C510,quide!$A$1:M1502,22,0)</f>
        <v>#N/A</v>
      </c>
      <c r="H510" s="145">
        <f>SUMIF(ishod_substance!G:G,norm!B510,ishod_substance!I:I)</f>
        <v>0</v>
      </c>
    </row>
    <row r="511" spans="1:8" x14ac:dyDescent="0.25">
      <c r="A511">
        <v>504</v>
      </c>
      <c r="B511">
        <f>IFERROR(IF(ISBLANK(A511),0,IF(AND(ISERROR(VLOOKUP(VLOOKUP(A511,ishod_substance!A:G,7,0),$B$6:B510,1,0))=TRUE,VLOOKUP(norm!A511,'tbl2'!A:B,2,0)=1),VLOOKUP(A511,ishod_substance!A:G,7,0),0)),0)</f>
        <v>0</v>
      </c>
      <c r="C511" s="76">
        <f t="shared" si="7"/>
        <v>0</v>
      </c>
      <c r="D511" s="145" t="e">
        <f>VLOOKUP(C511,quide!$A$1:J1503,2,0)</f>
        <v>#N/A</v>
      </c>
      <c r="E511" s="145" t="e">
        <f>VLOOKUP(C511,quide!$A$1:J1503,7,0)</f>
        <v>#N/A</v>
      </c>
      <c r="F511" s="145" t="e">
        <f>VLOOKUP(C511,quide!$A$1:M1503,21,0)</f>
        <v>#N/A</v>
      </c>
      <c r="G511" s="145" t="e">
        <f>VLOOKUP(C511,quide!$A$1:M1503,22,0)</f>
        <v>#N/A</v>
      </c>
      <c r="H511" s="145">
        <f>SUMIF(ishod_substance!G:G,norm!B511,ishod_substance!I:I)</f>
        <v>0</v>
      </c>
    </row>
    <row r="512" spans="1:8" x14ac:dyDescent="0.25">
      <c r="A512">
        <v>505</v>
      </c>
      <c r="B512">
        <f>IFERROR(IF(ISBLANK(A512),0,IF(AND(ISERROR(VLOOKUP(VLOOKUP(A512,ishod_substance!A:G,7,0),$B$6:B511,1,0))=TRUE,VLOOKUP(norm!A512,'tbl2'!A:B,2,0)=1),VLOOKUP(A512,ishod_substance!A:G,7,0),0)),0)</f>
        <v>0</v>
      </c>
      <c r="C512" s="76">
        <f t="shared" si="7"/>
        <v>0</v>
      </c>
      <c r="D512" s="145" t="e">
        <f>VLOOKUP(C512,quide!$A$1:J1504,2,0)</f>
        <v>#N/A</v>
      </c>
      <c r="E512" s="145" t="e">
        <f>VLOOKUP(C512,quide!$A$1:J1504,7,0)</f>
        <v>#N/A</v>
      </c>
      <c r="F512" s="145" t="e">
        <f>VLOOKUP(C512,quide!$A$1:M1504,21,0)</f>
        <v>#N/A</v>
      </c>
      <c r="G512" s="145" t="e">
        <f>VLOOKUP(C512,quide!$A$1:M1504,22,0)</f>
        <v>#N/A</v>
      </c>
      <c r="H512" s="145">
        <f>SUMIF(ishod_substance!G:G,norm!B512,ishod_substance!I:I)</f>
        <v>0</v>
      </c>
    </row>
    <row r="513" spans="1:8" x14ac:dyDescent="0.25">
      <c r="A513">
        <v>506</v>
      </c>
      <c r="B513">
        <f>IFERROR(IF(ISBLANK(A513),0,IF(AND(ISERROR(VLOOKUP(VLOOKUP(A513,ishod_substance!A:G,7,0),$B$6:B512,1,0))=TRUE,VLOOKUP(norm!A513,'tbl2'!A:B,2,0)=1),VLOOKUP(A513,ishod_substance!A:G,7,0),0)),0)</f>
        <v>0</v>
      </c>
      <c r="C513" s="76">
        <f t="shared" si="7"/>
        <v>0</v>
      </c>
      <c r="D513" s="145" t="e">
        <f>VLOOKUP(C513,quide!$A$1:J1505,2,0)</f>
        <v>#N/A</v>
      </c>
      <c r="E513" s="145" t="e">
        <f>VLOOKUP(C513,quide!$A$1:J1505,7,0)</f>
        <v>#N/A</v>
      </c>
      <c r="F513" s="145" t="e">
        <f>VLOOKUP(C513,quide!$A$1:M1505,21,0)</f>
        <v>#N/A</v>
      </c>
      <c r="G513" s="145" t="e">
        <f>VLOOKUP(C513,quide!$A$1:M1505,22,0)</f>
        <v>#N/A</v>
      </c>
      <c r="H513" s="145">
        <f>SUMIF(ishod_substance!G:G,norm!B513,ishod_substance!I:I)</f>
        <v>0</v>
      </c>
    </row>
    <row r="514" spans="1:8" x14ac:dyDescent="0.25">
      <c r="A514">
        <v>507</v>
      </c>
      <c r="B514">
        <f>IFERROR(IF(ISBLANK(A514),0,IF(AND(ISERROR(VLOOKUP(VLOOKUP(A514,ishod_substance!A:G,7,0),$B$6:B513,1,0))=TRUE,VLOOKUP(norm!A514,'tbl2'!A:B,2,0)=1),VLOOKUP(A514,ishod_substance!A:G,7,0),0)),0)</f>
        <v>0</v>
      </c>
      <c r="C514" s="76">
        <f t="shared" si="7"/>
        <v>0</v>
      </c>
      <c r="D514" s="145" t="e">
        <f>VLOOKUP(C514,quide!$A$1:J1506,2,0)</f>
        <v>#N/A</v>
      </c>
      <c r="E514" s="145" t="e">
        <f>VLOOKUP(C514,quide!$A$1:J1506,7,0)</f>
        <v>#N/A</v>
      </c>
      <c r="F514" s="145" t="e">
        <f>VLOOKUP(C514,quide!$A$1:M1506,21,0)</f>
        <v>#N/A</v>
      </c>
      <c r="G514" s="145" t="e">
        <f>VLOOKUP(C514,quide!$A$1:M1506,22,0)</f>
        <v>#N/A</v>
      </c>
      <c r="H514" s="145">
        <f>SUMIF(ishod_substance!G:G,norm!B514,ishod_substance!I:I)</f>
        <v>0</v>
      </c>
    </row>
    <row r="515" spans="1:8" x14ac:dyDescent="0.25">
      <c r="A515">
        <v>508</v>
      </c>
      <c r="B515">
        <f>IFERROR(IF(ISBLANK(A515),0,IF(AND(ISERROR(VLOOKUP(VLOOKUP(A515,ishod_substance!A:G,7,0),$B$6:B514,1,0))=TRUE,VLOOKUP(norm!A515,'tbl2'!A:B,2,0)=1),VLOOKUP(A515,ishod_substance!A:G,7,0),0)),0)</f>
        <v>0</v>
      </c>
      <c r="C515" s="76">
        <f t="shared" si="7"/>
        <v>0</v>
      </c>
      <c r="D515" s="145" t="e">
        <f>VLOOKUP(C515,quide!$A$1:J1507,2,0)</f>
        <v>#N/A</v>
      </c>
      <c r="E515" s="145" t="e">
        <f>VLOOKUP(C515,quide!$A$1:J1507,7,0)</f>
        <v>#N/A</v>
      </c>
      <c r="F515" s="145" t="e">
        <f>VLOOKUP(C515,quide!$A$1:M1507,21,0)</f>
        <v>#N/A</v>
      </c>
      <c r="G515" s="145" t="e">
        <f>VLOOKUP(C515,quide!$A$1:M1507,22,0)</f>
        <v>#N/A</v>
      </c>
      <c r="H515" s="145">
        <f>SUMIF(ishod_substance!G:G,norm!B515,ishod_substance!I:I)</f>
        <v>0</v>
      </c>
    </row>
    <row r="516" spans="1:8" x14ac:dyDescent="0.25">
      <c r="A516">
        <v>509</v>
      </c>
      <c r="B516">
        <f>IFERROR(IF(ISBLANK(A516),0,IF(AND(ISERROR(VLOOKUP(VLOOKUP(A516,ishod_substance!A:G,7,0),$B$6:B515,1,0))=TRUE,VLOOKUP(norm!A516,'tbl2'!A:B,2,0)=1),VLOOKUP(A516,ishod_substance!A:G,7,0),0)),0)</f>
        <v>0</v>
      </c>
      <c r="C516" s="76">
        <f t="shared" si="7"/>
        <v>0</v>
      </c>
      <c r="D516" s="145" t="e">
        <f>VLOOKUP(C516,quide!$A$1:J1508,2,0)</f>
        <v>#N/A</v>
      </c>
      <c r="E516" s="145" t="e">
        <f>VLOOKUP(C516,quide!$A$1:J1508,7,0)</f>
        <v>#N/A</v>
      </c>
      <c r="F516" s="145" t="e">
        <f>VLOOKUP(C516,quide!$A$1:M1508,21,0)</f>
        <v>#N/A</v>
      </c>
      <c r="G516" s="145" t="e">
        <f>VLOOKUP(C516,quide!$A$1:M1508,22,0)</f>
        <v>#N/A</v>
      </c>
      <c r="H516" s="145">
        <f>SUMIF(ishod_substance!G:G,norm!B516,ishod_substance!I:I)</f>
        <v>0</v>
      </c>
    </row>
    <row r="517" spans="1:8" x14ac:dyDescent="0.25">
      <c r="A517">
        <v>510</v>
      </c>
      <c r="B517">
        <f>IFERROR(IF(ISBLANK(A517),0,IF(AND(ISERROR(VLOOKUP(VLOOKUP(A517,ishod_substance!A:G,7,0),$B$6:B516,1,0))=TRUE,VLOOKUP(norm!A517,'tbl2'!A:B,2,0)=1),VLOOKUP(A517,ishod_substance!A:G,7,0),0)),0)</f>
        <v>0</v>
      </c>
      <c r="C517" s="76">
        <f t="shared" si="7"/>
        <v>0</v>
      </c>
      <c r="D517" s="145" t="e">
        <f>VLOOKUP(C517,quide!$A$1:J1509,2,0)</f>
        <v>#N/A</v>
      </c>
      <c r="E517" s="145" t="e">
        <f>VLOOKUP(C517,quide!$A$1:J1509,7,0)</f>
        <v>#N/A</v>
      </c>
      <c r="F517" s="145" t="e">
        <f>VLOOKUP(C517,quide!$A$1:M1509,21,0)</f>
        <v>#N/A</v>
      </c>
      <c r="G517" s="145" t="e">
        <f>VLOOKUP(C517,quide!$A$1:M1509,22,0)</f>
        <v>#N/A</v>
      </c>
      <c r="H517" s="145">
        <f>SUMIF(ishod_substance!G:G,norm!B517,ishod_substance!I:I)</f>
        <v>0</v>
      </c>
    </row>
    <row r="518" spans="1:8" x14ac:dyDescent="0.25">
      <c r="A518">
        <v>511</v>
      </c>
      <c r="B518">
        <f>IFERROR(IF(ISBLANK(A518),0,IF(AND(ISERROR(VLOOKUP(VLOOKUP(A518,ishod_substance!A:G,7,0),$B$6:B517,1,0))=TRUE,VLOOKUP(norm!A518,'tbl2'!A:B,2,0)=1),VLOOKUP(A518,ishod_substance!A:G,7,0),0)),0)</f>
        <v>0</v>
      </c>
      <c r="C518" s="76">
        <f t="shared" si="7"/>
        <v>0</v>
      </c>
      <c r="D518" s="145" t="e">
        <f>VLOOKUP(C518,quide!$A$1:J1510,2,0)</f>
        <v>#N/A</v>
      </c>
      <c r="E518" s="145" t="e">
        <f>VLOOKUP(C518,quide!$A$1:J1510,7,0)</f>
        <v>#N/A</v>
      </c>
      <c r="F518" s="145" t="e">
        <f>VLOOKUP(C518,quide!$A$1:M1510,21,0)</f>
        <v>#N/A</v>
      </c>
      <c r="G518" s="145" t="e">
        <f>VLOOKUP(C518,quide!$A$1:M1510,22,0)</f>
        <v>#N/A</v>
      </c>
      <c r="H518" s="145">
        <f>SUMIF(ishod_substance!G:G,norm!B518,ishod_substance!I:I)</f>
        <v>0</v>
      </c>
    </row>
    <row r="519" spans="1:8" x14ac:dyDescent="0.25">
      <c r="A519">
        <v>512</v>
      </c>
      <c r="B519">
        <f>IFERROR(IF(ISBLANK(A519),0,IF(AND(ISERROR(VLOOKUP(VLOOKUP(A519,ishod_substance!A:G,7,0),$B$6:B518,1,0))=TRUE,VLOOKUP(norm!A519,'tbl2'!A:B,2,0)=1),VLOOKUP(A519,ishod_substance!A:G,7,0),0)),0)</f>
        <v>0</v>
      </c>
      <c r="C519" s="76">
        <f t="shared" si="7"/>
        <v>0</v>
      </c>
      <c r="D519" s="145" t="e">
        <f>VLOOKUP(C519,quide!$A$1:J1511,2,0)</f>
        <v>#N/A</v>
      </c>
      <c r="E519" s="145" t="e">
        <f>VLOOKUP(C519,quide!$A$1:J1511,7,0)</f>
        <v>#N/A</v>
      </c>
      <c r="F519" s="145" t="e">
        <f>VLOOKUP(C519,quide!$A$1:M1511,21,0)</f>
        <v>#N/A</v>
      </c>
      <c r="G519" s="145" t="e">
        <f>VLOOKUP(C519,quide!$A$1:M1511,22,0)</f>
        <v>#N/A</v>
      </c>
      <c r="H519" s="145">
        <f>SUMIF(ishod_substance!G:G,norm!B519,ishod_substance!I:I)</f>
        <v>0</v>
      </c>
    </row>
    <row r="520" spans="1:8" x14ac:dyDescent="0.25">
      <c r="A520">
        <v>513</v>
      </c>
      <c r="B520">
        <f>IFERROR(IF(ISBLANK(A520),0,IF(AND(ISERROR(VLOOKUP(VLOOKUP(A520,ishod_substance!A:G,7,0),$B$6:B519,1,0))=TRUE,VLOOKUP(norm!A520,'tbl2'!A:B,2,0)=1),VLOOKUP(A520,ishod_substance!A:G,7,0),0)),0)</f>
        <v>0</v>
      </c>
      <c r="C520" s="76">
        <f t="shared" ref="C520:C583" si="8">B520</f>
        <v>0</v>
      </c>
      <c r="D520" s="145" t="e">
        <f>VLOOKUP(C520,quide!$A$1:J1512,2,0)</f>
        <v>#N/A</v>
      </c>
      <c r="E520" s="145" t="e">
        <f>VLOOKUP(C520,quide!$A$1:J1512,7,0)</f>
        <v>#N/A</v>
      </c>
      <c r="F520" s="145" t="e">
        <f>VLOOKUP(C520,quide!$A$1:M1512,21,0)</f>
        <v>#N/A</v>
      </c>
      <c r="G520" s="145" t="e">
        <f>VLOOKUP(C520,quide!$A$1:M1512,22,0)</f>
        <v>#N/A</v>
      </c>
      <c r="H520" s="145">
        <f>SUMIF(ishod_substance!G:G,norm!B520,ishod_substance!I:I)</f>
        <v>0</v>
      </c>
    </row>
    <row r="521" spans="1:8" x14ac:dyDescent="0.25">
      <c r="A521">
        <v>514</v>
      </c>
      <c r="B521">
        <f>IFERROR(IF(ISBLANK(A521),0,IF(AND(ISERROR(VLOOKUP(VLOOKUP(A521,ishod_substance!A:G,7,0),$B$6:B520,1,0))=TRUE,VLOOKUP(norm!A521,'tbl2'!A:B,2,0)=1),VLOOKUP(A521,ishod_substance!A:G,7,0),0)),0)</f>
        <v>0</v>
      </c>
      <c r="C521" s="76">
        <f t="shared" si="8"/>
        <v>0</v>
      </c>
      <c r="D521" s="145" t="e">
        <f>VLOOKUP(C521,quide!$A$1:J1513,2,0)</f>
        <v>#N/A</v>
      </c>
      <c r="E521" s="145" t="e">
        <f>VLOOKUP(C521,quide!$A$1:J1513,7,0)</f>
        <v>#N/A</v>
      </c>
      <c r="F521" s="145" t="e">
        <f>VLOOKUP(C521,quide!$A$1:M1513,21,0)</f>
        <v>#N/A</v>
      </c>
      <c r="G521" s="145" t="e">
        <f>VLOOKUP(C521,quide!$A$1:M1513,22,0)</f>
        <v>#N/A</v>
      </c>
      <c r="H521" s="145">
        <f>SUMIF(ishod_substance!G:G,norm!B521,ishod_substance!I:I)</f>
        <v>0</v>
      </c>
    </row>
    <row r="522" spans="1:8" x14ac:dyDescent="0.25">
      <c r="A522">
        <v>515</v>
      </c>
      <c r="B522">
        <f>IFERROR(IF(ISBLANK(A522),0,IF(AND(ISERROR(VLOOKUP(VLOOKUP(A522,ishod_substance!A:G,7,0),$B$6:B521,1,0))=TRUE,VLOOKUP(norm!A522,'tbl2'!A:B,2,0)=1),VLOOKUP(A522,ishod_substance!A:G,7,0),0)),0)</f>
        <v>0</v>
      </c>
      <c r="C522" s="76">
        <f t="shared" si="8"/>
        <v>0</v>
      </c>
      <c r="D522" s="145" t="e">
        <f>VLOOKUP(C522,quide!$A$1:J1514,2,0)</f>
        <v>#N/A</v>
      </c>
      <c r="E522" s="145" t="e">
        <f>VLOOKUP(C522,quide!$A$1:J1514,7,0)</f>
        <v>#N/A</v>
      </c>
      <c r="F522" s="145" t="e">
        <f>VLOOKUP(C522,quide!$A$1:M1514,21,0)</f>
        <v>#N/A</v>
      </c>
      <c r="G522" s="145" t="e">
        <f>VLOOKUP(C522,quide!$A$1:M1514,22,0)</f>
        <v>#N/A</v>
      </c>
      <c r="H522" s="145">
        <f>SUMIF(ishod_substance!G:G,norm!B522,ishod_substance!I:I)</f>
        <v>0</v>
      </c>
    </row>
    <row r="523" spans="1:8" x14ac:dyDescent="0.25">
      <c r="A523">
        <v>516</v>
      </c>
      <c r="B523">
        <f>IFERROR(IF(ISBLANK(A523),0,IF(AND(ISERROR(VLOOKUP(VLOOKUP(A523,ishod_substance!A:G,7,0),$B$6:B522,1,0))=TRUE,VLOOKUP(norm!A523,'tbl2'!A:B,2,0)=1),VLOOKUP(A523,ishod_substance!A:G,7,0),0)),0)</f>
        <v>0</v>
      </c>
      <c r="C523" s="76">
        <f t="shared" si="8"/>
        <v>0</v>
      </c>
      <c r="D523" s="145" t="e">
        <f>VLOOKUP(C523,quide!$A$1:J1515,2,0)</f>
        <v>#N/A</v>
      </c>
      <c r="E523" s="145" t="e">
        <f>VLOOKUP(C523,quide!$A$1:J1515,7,0)</f>
        <v>#N/A</v>
      </c>
      <c r="F523" s="145" t="e">
        <f>VLOOKUP(C523,quide!$A$1:M1515,21,0)</f>
        <v>#N/A</v>
      </c>
      <c r="G523" s="145" t="e">
        <f>VLOOKUP(C523,quide!$A$1:M1515,22,0)</f>
        <v>#N/A</v>
      </c>
      <c r="H523" s="145">
        <f>SUMIF(ishod_substance!G:G,norm!B523,ishod_substance!I:I)</f>
        <v>0</v>
      </c>
    </row>
    <row r="524" spans="1:8" x14ac:dyDescent="0.25">
      <c r="A524">
        <v>517</v>
      </c>
      <c r="B524">
        <f>IFERROR(IF(ISBLANK(A524),0,IF(AND(ISERROR(VLOOKUP(VLOOKUP(A524,ishod_substance!A:G,7,0),$B$6:B523,1,0))=TRUE,VLOOKUP(norm!A524,'tbl2'!A:B,2,0)=1),VLOOKUP(A524,ishod_substance!A:G,7,0),0)),0)</f>
        <v>0</v>
      </c>
      <c r="C524" s="76">
        <f t="shared" si="8"/>
        <v>0</v>
      </c>
      <c r="D524" s="145" t="e">
        <f>VLOOKUP(C524,quide!$A$1:J1516,2,0)</f>
        <v>#N/A</v>
      </c>
      <c r="E524" s="145" t="e">
        <f>VLOOKUP(C524,quide!$A$1:J1516,7,0)</f>
        <v>#N/A</v>
      </c>
      <c r="F524" s="145" t="e">
        <f>VLOOKUP(C524,quide!$A$1:M1516,21,0)</f>
        <v>#N/A</v>
      </c>
      <c r="G524" s="145" t="e">
        <f>VLOOKUP(C524,quide!$A$1:M1516,22,0)</f>
        <v>#N/A</v>
      </c>
      <c r="H524" s="145">
        <f>SUMIF(ishod_substance!G:G,norm!B524,ishod_substance!I:I)</f>
        <v>0</v>
      </c>
    </row>
    <row r="525" spans="1:8" x14ac:dyDescent="0.25">
      <c r="A525">
        <v>518</v>
      </c>
      <c r="B525">
        <f>IFERROR(IF(ISBLANK(A525),0,IF(AND(ISERROR(VLOOKUP(VLOOKUP(A525,ishod_substance!A:G,7,0),$B$6:B524,1,0))=TRUE,VLOOKUP(norm!A525,'tbl2'!A:B,2,0)=1),VLOOKUP(A525,ishod_substance!A:G,7,0),0)),0)</f>
        <v>0</v>
      </c>
      <c r="C525" s="76">
        <f t="shared" si="8"/>
        <v>0</v>
      </c>
      <c r="D525" s="145" t="e">
        <f>VLOOKUP(C525,quide!$A$1:J1517,2,0)</f>
        <v>#N/A</v>
      </c>
      <c r="E525" s="145" t="e">
        <f>VLOOKUP(C525,quide!$A$1:J1517,7,0)</f>
        <v>#N/A</v>
      </c>
      <c r="F525" s="145" t="e">
        <f>VLOOKUP(C525,quide!$A$1:M1517,21,0)</f>
        <v>#N/A</v>
      </c>
      <c r="G525" s="145" t="e">
        <f>VLOOKUP(C525,quide!$A$1:M1517,22,0)</f>
        <v>#N/A</v>
      </c>
      <c r="H525" s="145">
        <f>SUMIF(ishod_substance!G:G,norm!B525,ishod_substance!I:I)</f>
        <v>0</v>
      </c>
    </row>
    <row r="526" spans="1:8" x14ac:dyDescent="0.25">
      <c r="A526">
        <v>519</v>
      </c>
      <c r="B526">
        <f>IFERROR(IF(ISBLANK(A526),0,IF(AND(ISERROR(VLOOKUP(VLOOKUP(A526,ishod_substance!A:G,7,0),$B$6:B525,1,0))=TRUE,VLOOKUP(norm!A526,'tbl2'!A:B,2,0)=1),VLOOKUP(A526,ishod_substance!A:G,7,0),0)),0)</f>
        <v>0</v>
      </c>
      <c r="C526" s="76">
        <f t="shared" si="8"/>
        <v>0</v>
      </c>
      <c r="D526" s="145" t="e">
        <f>VLOOKUP(C526,quide!$A$1:J1518,2,0)</f>
        <v>#N/A</v>
      </c>
      <c r="E526" s="145" t="e">
        <f>VLOOKUP(C526,quide!$A$1:J1518,7,0)</f>
        <v>#N/A</v>
      </c>
      <c r="F526" s="145" t="e">
        <f>VLOOKUP(C526,quide!$A$1:M1518,21,0)</f>
        <v>#N/A</v>
      </c>
      <c r="G526" s="145" t="e">
        <f>VLOOKUP(C526,quide!$A$1:M1518,22,0)</f>
        <v>#N/A</v>
      </c>
      <c r="H526" s="145">
        <f>SUMIF(ishod_substance!G:G,norm!B526,ishod_substance!I:I)</f>
        <v>0</v>
      </c>
    </row>
    <row r="527" spans="1:8" x14ac:dyDescent="0.25">
      <c r="A527">
        <v>520</v>
      </c>
      <c r="B527">
        <f>IFERROR(IF(ISBLANK(A527),0,IF(AND(ISERROR(VLOOKUP(VLOOKUP(A527,ishod_substance!A:G,7,0),$B$6:B526,1,0))=TRUE,VLOOKUP(norm!A527,'tbl2'!A:B,2,0)=1),VLOOKUP(A527,ishod_substance!A:G,7,0),0)),0)</f>
        <v>0</v>
      </c>
      <c r="C527" s="76">
        <f t="shared" si="8"/>
        <v>0</v>
      </c>
      <c r="D527" s="145" t="e">
        <f>VLOOKUP(C527,quide!$A$1:J1519,2,0)</f>
        <v>#N/A</v>
      </c>
      <c r="E527" s="145" t="e">
        <f>VLOOKUP(C527,quide!$A$1:J1519,7,0)</f>
        <v>#N/A</v>
      </c>
      <c r="F527" s="145" t="e">
        <f>VLOOKUP(C527,quide!$A$1:M1519,21,0)</f>
        <v>#N/A</v>
      </c>
      <c r="G527" s="145" t="e">
        <f>VLOOKUP(C527,quide!$A$1:M1519,22,0)</f>
        <v>#N/A</v>
      </c>
      <c r="H527" s="145">
        <f>SUMIF(ishod_substance!G:G,norm!B527,ishod_substance!I:I)</f>
        <v>0</v>
      </c>
    </row>
    <row r="528" spans="1:8" x14ac:dyDescent="0.25">
      <c r="A528">
        <v>521</v>
      </c>
      <c r="B528">
        <f>IFERROR(IF(ISBLANK(A528),0,IF(AND(ISERROR(VLOOKUP(VLOOKUP(A528,ishod_substance!A:G,7,0),$B$6:B527,1,0))=TRUE,VLOOKUP(norm!A528,'tbl2'!A:B,2,0)=1),VLOOKUP(A528,ishod_substance!A:G,7,0),0)),0)</f>
        <v>0</v>
      </c>
      <c r="C528" s="76">
        <f t="shared" si="8"/>
        <v>0</v>
      </c>
      <c r="D528" s="145" t="e">
        <f>VLOOKUP(C528,quide!$A$1:J1520,2,0)</f>
        <v>#N/A</v>
      </c>
      <c r="E528" s="145" t="e">
        <f>VLOOKUP(C528,quide!$A$1:J1520,7,0)</f>
        <v>#N/A</v>
      </c>
      <c r="F528" s="145" t="e">
        <f>VLOOKUP(C528,quide!$A$1:M1520,21,0)</f>
        <v>#N/A</v>
      </c>
      <c r="G528" s="145" t="e">
        <f>VLOOKUP(C528,quide!$A$1:M1520,22,0)</f>
        <v>#N/A</v>
      </c>
      <c r="H528" s="145">
        <f>SUMIF(ishod_substance!G:G,norm!B528,ishod_substance!I:I)</f>
        <v>0</v>
      </c>
    </row>
    <row r="529" spans="1:8" x14ac:dyDescent="0.25">
      <c r="A529">
        <v>522</v>
      </c>
      <c r="B529">
        <f>IFERROR(IF(ISBLANK(A529),0,IF(AND(ISERROR(VLOOKUP(VLOOKUP(A529,ishod_substance!A:G,7,0),$B$6:B528,1,0))=TRUE,VLOOKUP(norm!A529,'tbl2'!A:B,2,0)=1),VLOOKUP(A529,ishod_substance!A:G,7,0),0)),0)</f>
        <v>0</v>
      </c>
      <c r="C529" s="76">
        <f t="shared" si="8"/>
        <v>0</v>
      </c>
      <c r="D529" s="145" t="e">
        <f>VLOOKUP(C529,quide!$A$1:J1521,2,0)</f>
        <v>#N/A</v>
      </c>
      <c r="E529" s="145" t="e">
        <f>VLOOKUP(C529,quide!$A$1:J1521,7,0)</f>
        <v>#N/A</v>
      </c>
      <c r="F529" s="145" t="e">
        <f>VLOOKUP(C529,quide!$A$1:M1521,21,0)</f>
        <v>#N/A</v>
      </c>
      <c r="G529" s="145" t="e">
        <f>VLOOKUP(C529,quide!$A$1:M1521,22,0)</f>
        <v>#N/A</v>
      </c>
      <c r="H529" s="145">
        <f>SUMIF(ishod_substance!G:G,norm!B529,ishod_substance!I:I)</f>
        <v>0</v>
      </c>
    </row>
    <row r="530" spans="1:8" x14ac:dyDescent="0.25">
      <c r="A530">
        <v>523</v>
      </c>
      <c r="B530">
        <f>IFERROR(IF(ISBLANK(A530),0,IF(AND(ISERROR(VLOOKUP(VLOOKUP(A530,ishod_substance!A:G,7,0),$B$6:B529,1,0))=TRUE,VLOOKUP(norm!A530,'tbl2'!A:B,2,0)=1),VLOOKUP(A530,ishod_substance!A:G,7,0),0)),0)</f>
        <v>0</v>
      </c>
      <c r="C530" s="76">
        <f t="shared" si="8"/>
        <v>0</v>
      </c>
      <c r="D530" s="145" t="e">
        <f>VLOOKUP(C530,quide!$A$1:J1522,2,0)</f>
        <v>#N/A</v>
      </c>
      <c r="E530" s="145" t="e">
        <f>VLOOKUP(C530,quide!$A$1:J1522,7,0)</f>
        <v>#N/A</v>
      </c>
      <c r="F530" s="145" t="e">
        <f>VLOOKUP(C530,quide!$A$1:M1522,21,0)</f>
        <v>#N/A</v>
      </c>
      <c r="G530" s="145" t="e">
        <f>VLOOKUP(C530,quide!$A$1:M1522,22,0)</f>
        <v>#N/A</v>
      </c>
      <c r="H530" s="145">
        <f>SUMIF(ishod_substance!G:G,norm!B530,ishod_substance!I:I)</f>
        <v>0</v>
      </c>
    </row>
    <row r="531" spans="1:8" x14ac:dyDescent="0.25">
      <c r="A531">
        <v>524</v>
      </c>
      <c r="B531">
        <f>IFERROR(IF(ISBLANK(A531),0,IF(AND(ISERROR(VLOOKUP(VLOOKUP(A531,ishod_substance!A:G,7,0),$B$6:B530,1,0))=TRUE,VLOOKUP(norm!A531,'tbl2'!A:B,2,0)=1),VLOOKUP(A531,ishod_substance!A:G,7,0),0)),0)</f>
        <v>0</v>
      </c>
      <c r="C531" s="76">
        <f t="shared" si="8"/>
        <v>0</v>
      </c>
      <c r="D531" s="145" t="e">
        <f>VLOOKUP(C531,quide!$A$1:J1523,2,0)</f>
        <v>#N/A</v>
      </c>
      <c r="E531" s="145" t="e">
        <f>VLOOKUP(C531,quide!$A$1:J1523,7,0)</f>
        <v>#N/A</v>
      </c>
      <c r="F531" s="145" t="e">
        <f>VLOOKUP(C531,quide!$A$1:M1523,21,0)</f>
        <v>#N/A</v>
      </c>
      <c r="G531" s="145" t="e">
        <f>VLOOKUP(C531,quide!$A$1:M1523,22,0)</f>
        <v>#N/A</v>
      </c>
      <c r="H531" s="145">
        <f>SUMIF(ishod_substance!G:G,norm!B531,ishod_substance!I:I)</f>
        <v>0</v>
      </c>
    </row>
    <row r="532" spans="1:8" x14ac:dyDescent="0.25">
      <c r="A532">
        <v>525</v>
      </c>
      <c r="B532">
        <f>IFERROR(IF(ISBLANK(A532),0,IF(AND(ISERROR(VLOOKUP(VLOOKUP(A532,ishod_substance!A:G,7,0),$B$6:B531,1,0))=TRUE,VLOOKUP(norm!A532,'tbl2'!A:B,2,0)=1),VLOOKUP(A532,ishod_substance!A:G,7,0),0)),0)</f>
        <v>0</v>
      </c>
      <c r="C532" s="76">
        <f t="shared" si="8"/>
        <v>0</v>
      </c>
      <c r="D532" s="145" t="e">
        <f>VLOOKUP(C532,quide!$A$1:J1524,2,0)</f>
        <v>#N/A</v>
      </c>
      <c r="E532" s="145" t="e">
        <f>VLOOKUP(C532,quide!$A$1:J1524,7,0)</f>
        <v>#N/A</v>
      </c>
      <c r="F532" s="145" t="e">
        <f>VLOOKUP(C532,quide!$A$1:M1524,21,0)</f>
        <v>#N/A</v>
      </c>
      <c r="G532" s="145" t="e">
        <f>VLOOKUP(C532,quide!$A$1:M1524,22,0)</f>
        <v>#N/A</v>
      </c>
      <c r="H532" s="145">
        <f>SUMIF(ishod_substance!G:G,norm!B532,ishod_substance!I:I)</f>
        <v>0</v>
      </c>
    </row>
    <row r="533" spans="1:8" x14ac:dyDescent="0.25">
      <c r="A533">
        <v>526</v>
      </c>
      <c r="B533">
        <f>IFERROR(IF(ISBLANK(A533),0,IF(AND(ISERROR(VLOOKUP(VLOOKUP(A533,ishod_substance!A:G,7,0),$B$6:B532,1,0))=TRUE,VLOOKUP(norm!A533,'tbl2'!A:B,2,0)=1),VLOOKUP(A533,ishod_substance!A:G,7,0),0)),0)</f>
        <v>0</v>
      </c>
      <c r="C533" s="76">
        <f t="shared" si="8"/>
        <v>0</v>
      </c>
      <c r="D533" s="145" t="e">
        <f>VLOOKUP(C533,quide!$A$1:J1525,2,0)</f>
        <v>#N/A</v>
      </c>
      <c r="E533" s="145" t="e">
        <f>VLOOKUP(C533,quide!$A$1:J1525,7,0)</f>
        <v>#N/A</v>
      </c>
      <c r="F533" s="145" t="e">
        <f>VLOOKUP(C533,quide!$A$1:M1525,21,0)</f>
        <v>#N/A</v>
      </c>
      <c r="G533" s="145" t="e">
        <f>VLOOKUP(C533,quide!$A$1:M1525,22,0)</f>
        <v>#N/A</v>
      </c>
      <c r="H533" s="145">
        <f>SUMIF(ishod_substance!G:G,norm!B533,ishod_substance!I:I)</f>
        <v>0</v>
      </c>
    </row>
    <row r="534" spans="1:8" x14ac:dyDescent="0.25">
      <c r="A534">
        <v>527</v>
      </c>
      <c r="B534">
        <f>IFERROR(IF(ISBLANK(A534),0,IF(AND(ISERROR(VLOOKUP(VLOOKUP(A534,ishod_substance!A:G,7,0),$B$6:B533,1,0))=TRUE,VLOOKUP(norm!A534,'tbl2'!A:B,2,0)=1),VLOOKUP(A534,ishod_substance!A:G,7,0),0)),0)</f>
        <v>0</v>
      </c>
      <c r="C534" s="76">
        <f t="shared" si="8"/>
        <v>0</v>
      </c>
      <c r="D534" s="145" t="e">
        <f>VLOOKUP(C534,quide!$A$1:J1526,2,0)</f>
        <v>#N/A</v>
      </c>
      <c r="E534" s="145" t="e">
        <f>VLOOKUP(C534,quide!$A$1:J1526,7,0)</f>
        <v>#N/A</v>
      </c>
      <c r="F534" s="145" t="e">
        <f>VLOOKUP(C534,quide!$A$1:M1526,21,0)</f>
        <v>#N/A</v>
      </c>
      <c r="G534" s="145" t="e">
        <f>VLOOKUP(C534,quide!$A$1:M1526,22,0)</f>
        <v>#N/A</v>
      </c>
      <c r="H534" s="145">
        <f>SUMIF(ishod_substance!G:G,norm!B534,ishod_substance!I:I)</f>
        <v>0</v>
      </c>
    </row>
    <row r="535" spans="1:8" x14ac:dyDescent="0.25">
      <c r="A535">
        <v>528</v>
      </c>
      <c r="B535">
        <f>IFERROR(IF(ISBLANK(A535),0,IF(AND(ISERROR(VLOOKUP(VLOOKUP(A535,ishod_substance!A:G,7,0),$B$6:B534,1,0))=TRUE,VLOOKUP(norm!A535,'tbl2'!A:B,2,0)=1),VLOOKUP(A535,ishod_substance!A:G,7,0),0)),0)</f>
        <v>0</v>
      </c>
      <c r="C535" s="76">
        <f t="shared" si="8"/>
        <v>0</v>
      </c>
      <c r="D535" s="145" t="e">
        <f>VLOOKUP(C535,quide!$A$1:J1527,2,0)</f>
        <v>#N/A</v>
      </c>
      <c r="E535" s="145" t="e">
        <f>VLOOKUP(C535,quide!$A$1:J1527,7,0)</f>
        <v>#N/A</v>
      </c>
      <c r="F535" s="145" t="e">
        <f>VLOOKUP(C535,quide!$A$1:M1527,21,0)</f>
        <v>#N/A</v>
      </c>
      <c r="G535" s="145" t="e">
        <f>VLOOKUP(C535,quide!$A$1:M1527,22,0)</f>
        <v>#N/A</v>
      </c>
      <c r="H535" s="145">
        <f>SUMIF(ishod_substance!G:G,norm!B535,ishod_substance!I:I)</f>
        <v>0</v>
      </c>
    </row>
    <row r="536" spans="1:8" x14ac:dyDescent="0.25">
      <c r="A536">
        <v>529</v>
      </c>
      <c r="B536">
        <f>IFERROR(IF(ISBLANK(A536),0,IF(AND(ISERROR(VLOOKUP(VLOOKUP(A536,ishod_substance!A:G,7,0),$B$6:B535,1,0))=TRUE,VLOOKUP(norm!A536,'tbl2'!A:B,2,0)=1),VLOOKUP(A536,ishod_substance!A:G,7,0),0)),0)</f>
        <v>0</v>
      </c>
      <c r="C536" s="76">
        <f t="shared" si="8"/>
        <v>0</v>
      </c>
      <c r="D536" s="145" t="e">
        <f>VLOOKUP(C536,quide!$A$1:J1528,2,0)</f>
        <v>#N/A</v>
      </c>
      <c r="E536" s="145" t="e">
        <f>VLOOKUP(C536,quide!$A$1:J1528,7,0)</f>
        <v>#N/A</v>
      </c>
      <c r="F536" s="145" t="e">
        <f>VLOOKUP(C536,quide!$A$1:M1528,21,0)</f>
        <v>#N/A</v>
      </c>
      <c r="G536" s="145" t="e">
        <f>VLOOKUP(C536,quide!$A$1:M1528,22,0)</f>
        <v>#N/A</v>
      </c>
      <c r="H536" s="145">
        <f>SUMIF(ishod_substance!G:G,norm!B536,ishod_substance!I:I)</f>
        <v>0</v>
      </c>
    </row>
    <row r="537" spans="1:8" x14ac:dyDescent="0.25">
      <c r="A537">
        <v>530</v>
      </c>
      <c r="B537">
        <f>IFERROR(IF(ISBLANK(A537),0,IF(AND(ISERROR(VLOOKUP(VLOOKUP(A537,ishod_substance!A:G,7,0),$B$6:B536,1,0))=TRUE,VLOOKUP(norm!A537,'tbl2'!A:B,2,0)=1),VLOOKUP(A537,ishod_substance!A:G,7,0),0)),0)</f>
        <v>0</v>
      </c>
      <c r="C537" s="76">
        <f t="shared" si="8"/>
        <v>0</v>
      </c>
      <c r="D537" s="145" t="e">
        <f>VLOOKUP(C537,quide!$A$1:J1529,2,0)</f>
        <v>#N/A</v>
      </c>
      <c r="E537" s="145" t="e">
        <f>VLOOKUP(C537,quide!$A$1:J1529,7,0)</f>
        <v>#N/A</v>
      </c>
      <c r="F537" s="145" t="e">
        <f>VLOOKUP(C537,quide!$A$1:M1529,21,0)</f>
        <v>#N/A</v>
      </c>
      <c r="G537" s="145" t="e">
        <f>VLOOKUP(C537,quide!$A$1:M1529,22,0)</f>
        <v>#N/A</v>
      </c>
      <c r="H537" s="145">
        <f>SUMIF(ishod_substance!G:G,norm!B537,ishod_substance!I:I)</f>
        <v>0</v>
      </c>
    </row>
    <row r="538" spans="1:8" x14ac:dyDescent="0.25">
      <c r="A538">
        <v>531</v>
      </c>
      <c r="B538">
        <f>IFERROR(IF(ISBLANK(A538),0,IF(AND(ISERROR(VLOOKUP(VLOOKUP(A538,ishod_substance!A:G,7,0),$B$6:B537,1,0))=TRUE,VLOOKUP(norm!A538,'tbl2'!A:B,2,0)=1),VLOOKUP(A538,ishod_substance!A:G,7,0),0)),0)</f>
        <v>0</v>
      </c>
      <c r="C538" s="76">
        <f t="shared" si="8"/>
        <v>0</v>
      </c>
      <c r="D538" s="145" t="e">
        <f>VLOOKUP(C538,quide!$A$1:J1530,2,0)</f>
        <v>#N/A</v>
      </c>
      <c r="E538" s="145" t="e">
        <f>VLOOKUP(C538,quide!$A$1:J1530,7,0)</f>
        <v>#N/A</v>
      </c>
      <c r="F538" s="145" t="e">
        <f>VLOOKUP(C538,quide!$A$1:M1530,21,0)</f>
        <v>#N/A</v>
      </c>
      <c r="G538" s="145" t="e">
        <f>VLOOKUP(C538,quide!$A$1:M1530,22,0)</f>
        <v>#N/A</v>
      </c>
      <c r="H538" s="145">
        <f>SUMIF(ishod_substance!G:G,norm!B538,ishod_substance!I:I)</f>
        <v>0</v>
      </c>
    </row>
    <row r="539" spans="1:8" x14ac:dyDescent="0.25">
      <c r="A539">
        <v>532</v>
      </c>
      <c r="B539">
        <f>IFERROR(IF(ISBLANK(A539),0,IF(AND(ISERROR(VLOOKUP(VLOOKUP(A539,ishod_substance!A:G,7,0),$B$6:B538,1,0))=TRUE,VLOOKUP(norm!A539,'tbl2'!A:B,2,0)=1),VLOOKUP(A539,ishod_substance!A:G,7,0),0)),0)</f>
        <v>0</v>
      </c>
      <c r="C539" s="76">
        <f t="shared" si="8"/>
        <v>0</v>
      </c>
      <c r="D539" s="145" t="e">
        <f>VLOOKUP(C539,quide!$A$1:J1531,2,0)</f>
        <v>#N/A</v>
      </c>
      <c r="E539" s="145" t="e">
        <f>VLOOKUP(C539,quide!$A$1:J1531,7,0)</f>
        <v>#N/A</v>
      </c>
      <c r="F539" s="145" t="e">
        <f>VLOOKUP(C539,quide!$A$1:M1531,21,0)</f>
        <v>#N/A</v>
      </c>
      <c r="G539" s="145" t="e">
        <f>VLOOKUP(C539,quide!$A$1:M1531,22,0)</f>
        <v>#N/A</v>
      </c>
      <c r="H539" s="145">
        <f>SUMIF(ishod_substance!G:G,norm!B539,ishod_substance!I:I)</f>
        <v>0</v>
      </c>
    </row>
    <row r="540" spans="1:8" x14ac:dyDescent="0.25">
      <c r="A540">
        <v>533</v>
      </c>
      <c r="B540">
        <f>IFERROR(IF(ISBLANK(A540),0,IF(AND(ISERROR(VLOOKUP(VLOOKUP(A540,ishod_substance!A:G,7,0),$B$6:B539,1,0))=TRUE,VLOOKUP(norm!A540,'tbl2'!A:B,2,0)=1),VLOOKUP(A540,ishod_substance!A:G,7,0),0)),0)</f>
        <v>0</v>
      </c>
      <c r="C540" s="76">
        <f t="shared" si="8"/>
        <v>0</v>
      </c>
      <c r="D540" s="145" t="e">
        <f>VLOOKUP(C540,quide!$A$1:J1532,2,0)</f>
        <v>#N/A</v>
      </c>
      <c r="E540" s="145" t="e">
        <f>VLOOKUP(C540,quide!$A$1:J1532,7,0)</f>
        <v>#N/A</v>
      </c>
      <c r="F540" s="145" t="e">
        <f>VLOOKUP(C540,quide!$A$1:M1532,21,0)</f>
        <v>#N/A</v>
      </c>
      <c r="G540" s="145" t="e">
        <f>VLOOKUP(C540,quide!$A$1:M1532,22,0)</f>
        <v>#N/A</v>
      </c>
      <c r="H540" s="145">
        <f>SUMIF(ishod_substance!G:G,norm!B540,ishod_substance!I:I)</f>
        <v>0</v>
      </c>
    </row>
    <row r="541" spans="1:8" x14ac:dyDescent="0.25">
      <c r="A541">
        <v>534</v>
      </c>
      <c r="B541">
        <f>IFERROR(IF(ISBLANK(A541),0,IF(AND(ISERROR(VLOOKUP(VLOOKUP(A541,ishod_substance!A:G,7,0),$B$6:B540,1,0))=TRUE,VLOOKUP(norm!A541,'tbl2'!A:B,2,0)=1),VLOOKUP(A541,ishod_substance!A:G,7,0),0)),0)</f>
        <v>0</v>
      </c>
      <c r="C541" s="76">
        <f t="shared" si="8"/>
        <v>0</v>
      </c>
      <c r="D541" s="145" t="e">
        <f>VLOOKUP(C541,quide!$A$1:J1533,2,0)</f>
        <v>#N/A</v>
      </c>
      <c r="E541" s="145" t="e">
        <f>VLOOKUP(C541,quide!$A$1:J1533,7,0)</f>
        <v>#N/A</v>
      </c>
      <c r="F541" s="145" t="e">
        <f>VLOOKUP(C541,quide!$A$1:M1533,21,0)</f>
        <v>#N/A</v>
      </c>
      <c r="G541" s="145" t="e">
        <f>VLOOKUP(C541,quide!$A$1:M1533,22,0)</f>
        <v>#N/A</v>
      </c>
      <c r="H541" s="145">
        <f>SUMIF(ishod_substance!G:G,norm!B541,ishod_substance!I:I)</f>
        <v>0</v>
      </c>
    </row>
    <row r="542" spans="1:8" x14ac:dyDescent="0.25">
      <c r="A542">
        <v>535</v>
      </c>
      <c r="B542">
        <f>IFERROR(IF(ISBLANK(A542),0,IF(AND(ISERROR(VLOOKUP(VLOOKUP(A542,ishod_substance!A:G,7,0),$B$6:B541,1,0))=TRUE,VLOOKUP(norm!A542,'tbl2'!A:B,2,0)=1),VLOOKUP(A542,ishod_substance!A:G,7,0),0)),0)</f>
        <v>0</v>
      </c>
      <c r="C542" s="76">
        <f t="shared" si="8"/>
        <v>0</v>
      </c>
      <c r="D542" s="145" t="e">
        <f>VLOOKUP(C542,quide!$A$1:J1534,2,0)</f>
        <v>#N/A</v>
      </c>
      <c r="E542" s="145" t="e">
        <f>VLOOKUP(C542,quide!$A$1:J1534,7,0)</f>
        <v>#N/A</v>
      </c>
      <c r="F542" s="145" t="e">
        <f>VLOOKUP(C542,quide!$A$1:M1534,21,0)</f>
        <v>#N/A</v>
      </c>
      <c r="G542" s="145" t="e">
        <f>VLOOKUP(C542,quide!$A$1:M1534,22,0)</f>
        <v>#N/A</v>
      </c>
      <c r="H542" s="145">
        <f>SUMIF(ishod_substance!G:G,norm!B542,ishod_substance!I:I)</f>
        <v>0</v>
      </c>
    </row>
    <row r="543" spans="1:8" x14ac:dyDescent="0.25">
      <c r="A543">
        <v>536</v>
      </c>
      <c r="B543">
        <f>IFERROR(IF(ISBLANK(A543),0,IF(AND(ISERROR(VLOOKUP(VLOOKUP(A543,ishod_substance!A:G,7,0),$B$6:B542,1,0))=TRUE,VLOOKUP(norm!A543,'tbl2'!A:B,2,0)=1),VLOOKUP(A543,ishod_substance!A:G,7,0),0)),0)</f>
        <v>0</v>
      </c>
      <c r="C543" s="76">
        <f t="shared" si="8"/>
        <v>0</v>
      </c>
      <c r="D543" s="145" t="e">
        <f>VLOOKUP(C543,quide!$A$1:J1535,2,0)</f>
        <v>#N/A</v>
      </c>
      <c r="E543" s="145" t="e">
        <f>VLOOKUP(C543,quide!$A$1:J1535,7,0)</f>
        <v>#N/A</v>
      </c>
      <c r="F543" s="145" t="e">
        <f>VLOOKUP(C543,quide!$A$1:M1535,21,0)</f>
        <v>#N/A</v>
      </c>
      <c r="G543" s="145" t="e">
        <f>VLOOKUP(C543,quide!$A$1:M1535,22,0)</f>
        <v>#N/A</v>
      </c>
      <c r="H543" s="145">
        <f>SUMIF(ishod_substance!G:G,norm!B543,ishod_substance!I:I)</f>
        <v>0</v>
      </c>
    </row>
    <row r="544" spans="1:8" x14ac:dyDescent="0.25">
      <c r="A544">
        <v>537</v>
      </c>
      <c r="B544">
        <f>IFERROR(IF(ISBLANK(A544),0,IF(AND(ISERROR(VLOOKUP(VLOOKUP(A544,ishod_substance!A:G,7,0),$B$6:B543,1,0))=TRUE,VLOOKUP(norm!A544,'tbl2'!A:B,2,0)=1),VLOOKUP(A544,ishod_substance!A:G,7,0),0)),0)</f>
        <v>0</v>
      </c>
      <c r="C544" s="76">
        <f t="shared" si="8"/>
        <v>0</v>
      </c>
      <c r="D544" s="145" t="e">
        <f>VLOOKUP(C544,quide!$A$1:J1536,2,0)</f>
        <v>#N/A</v>
      </c>
      <c r="E544" s="145" t="e">
        <f>VLOOKUP(C544,quide!$A$1:J1536,7,0)</f>
        <v>#N/A</v>
      </c>
      <c r="F544" s="145" t="e">
        <f>VLOOKUP(C544,quide!$A$1:M1536,21,0)</f>
        <v>#N/A</v>
      </c>
      <c r="G544" s="145" t="e">
        <f>VLOOKUP(C544,quide!$A$1:M1536,22,0)</f>
        <v>#N/A</v>
      </c>
      <c r="H544" s="145">
        <f>SUMIF(ishod_substance!G:G,norm!B544,ishod_substance!I:I)</f>
        <v>0</v>
      </c>
    </row>
    <row r="545" spans="1:8" x14ac:dyDescent="0.25">
      <c r="A545">
        <v>538</v>
      </c>
      <c r="B545">
        <f>IFERROR(IF(ISBLANK(A545),0,IF(AND(ISERROR(VLOOKUP(VLOOKUP(A545,ishod_substance!A:G,7,0),$B$6:B544,1,0))=TRUE,VLOOKUP(norm!A545,'tbl2'!A:B,2,0)=1),VLOOKUP(A545,ishod_substance!A:G,7,0),0)),0)</f>
        <v>0</v>
      </c>
      <c r="C545" s="76">
        <f t="shared" si="8"/>
        <v>0</v>
      </c>
      <c r="D545" s="145" t="e">
        <f>VLOOKUP(C545,quide!$A$1:J1537,2,0)</f>
        <v>#N/A</v>
      </c>
      <c r="E545" s="145" t="e">
        <f>VLOOKUP(C545,quide!$A$1:J1537,7,0)</f>
        <v>#N/A</v>
      </c>
      <c r="F545" s="145" t="e">
        <f>VLOOKUP(C545,quide!$A$1:M1537,21,0)</f>
        <v>#N/A</v>
      </c>
      <c r="G545" s="145" t="e">
        <f>VLOOKUP(C545,quide!$A$1:M1537,22,0)</f>
        <v>#N/A</v>
      </c>
      <c r="H545" s="145">
        <f>SUMIF(ishod_substance!G:G,norm!B545,ishod_substance!I:I)</f>
        <v>0</v>
      </c>
    </row>
    <row r="546" spans="1:8" x14ac:dyDescent="0.25">
      <c r="A546">
        <v>539</v>
      </c>
      <c r="B546">
        <f>IFERROR(IF(ISBLANK(A546),0,IF(AND(ISERROR(VLOOKUP(VLOOKUP(A546,ishod_substance!A:G,7,0),$B$6:B545,1,0))=TRUE,VLOOKUP(norm!A546,'tbl2'!A:B,2,0)=1),VLOOKUP(A546,ishod_substance!A:G,7,0),0)),0)</f>
        <v>0</v>
      </c>
      <c r="C546" s="76">
        <f t="shared" si="8"/>
        <v>0</v>
      </c>
      <c r="D546" s="145" t="e">
        <f>VLOOKUP(C546,quide!$A$1:J1538,2,0)</f>
        <v>#N/A</v>
      </c>
      <c r="E546" s="145" t="e">
        <f>VLOOKUP(C546,quide!$A$1:J1538,7,0)</f>
        <v>#N/A</v>
      </c>
      <c r="F546" s="145" t="e">
        <f>VLOOKUP(C546,quide!$A$1:M1538,21,0)</f>
        <v>#N/A</v>
      </c>
      <c r="G546" s="145" t="e">
        <f>VLOOKUP(C546,quide!$A$1:M1538,22,0)</f>
        <v>#N/A</v>
      </c>
      <c r="H546" s="145">
        <f>SUMIF(ishod_substance!G:G,norm!B546,ishod_substance!I:I)</f>
        <v>0</v>
      </c>
    </row>
    <row r="547" spans="1:8" x14ac:dyDescent="0.25">
      <c r="A547">
        <v>540</v>
      </c>
      <c r="B547">
        <f>IFERROR(IF(ISBLANK(A547),0,IF(AND(ISERROR(VLOOKUP(VLOOKUP(A547,ishod_substance!A:G,7,0),$B$6:B546,1,0))=TRUE,VLOOKUP(norm!A547,'tbl2'!A:B,2,0)=1),VLOOKUP(A547,ishod_substance!A:G,7,0),0)),0)</f>
        <v>0</v>
      </c>
      <c r="C547" s="76">
        <f t="shared" si="8"/>
        <v>0</v>
      </c>
      <c r="D547" s="145" t="e">
        <f>VLOOKUP(C547,quide!$A$1:J1539,2,0)</f>
        <v>#N/A</v>
      </c>
      <c r="E547" s="145" t="e">
        <f>VLOOKUP(C547,quide!$A$1:J1539,7,0)</f>
        <v>#N/A</v>
      </c>
      <c r="F547" s="145" t="e">
        <f>VLOOKUP(C547,quide!$A$1:M1539,21,0)</f>
        <v>#N/A</v>
      </c>
      <c r="G547" s="145" t="e">
        <f>VLOOKUP(C547,quide!$A$1:M1539,22,0)</f>
        <v>#N/A</v>
      </c>
      <c r="H547" s="145">
        <f>SUMIF(ishod_substance!G:G,norm!B547,ishod_substance!I:I)</f>
        <v>0</v>
      </c>
    </row>
    <row r="548" spans="1:8" x14ac:dyDescent="0.25">
      <c r="A548">
        <v>541</v>
      </c>
      <c r="B548">
        <f>IFERROR(IF(ISBLANK(A548),0,IF(AND(ISERROR(VLOOKUP(VLOOKUP(A548,ishod_substance!A:G,7,0),$B$6:B547,1,0))=TRUE,VLOOKUP(norm!A548,'tbl2'!A:B,2,0)=1),VLOOKUP(A548,ishod_substance!A:G,7,0),0)),0)</f>
        <v>0</v>
      </c>
      <c r="C548" s="76">
        <f t="shared" si="8"/>
        <v>0</v>
      </c>
      <c r="D548" s="145" t="e">
        <f>VLOOKUP(C548,quide!$A$1:J1540,2,0)</f>
        <v>#N/A</v>
      </c>
      <c r="E548" s="145" t="e">
        <f>VLOOKUP(C548,quide!$A$1:J1540,7,0)</f>
        <v>#N/A</v>
      </c>
      <c r="F548" s="145" t="e">
        <f>VLOOKUP(C548,quide!$A$1:M1540,21,0)</f>
        <v>#N/A</v>
      </c>
      <c r="G548" s="145" t="e">
        <f>VLOOKUP(C548,quide!$A$1:M1540,22,0)</f>
        <v>#N/A</v>
      </c>
      <c r="H548" s="145">
        <f>SUMIF(ishod_substance!G:G,norm!B548,ishod_substance!I:I)</f>
        <v>0</v>
      </c>
    </row>
    <row r="549" spans="1:8" x14ac:dyDescent="0.25">
      <c r="A549">
        <v>542</v>
      </c>
      <c r="B549">
        <f>IFERROR(IF(ISBLANK(A549),0,IF(AND(ISERROR(VLOOKUP(VLOOKUP(A549,ishod_substance!A:G,7,0),$B$6:B548,1,0))=TRUE,VLOOKUP(norm!A549,'tbl2'!A:B,2,0)=1),VLOOKUP(A549,ishod_substance!A:G,7,0),0)),0)</f>
        <v>0</v>
      </c>
      <c r="C549" s="76">
        <f t="shared" si="8"/>
        <v>0</v>
      </c>
      <c r="D549" s="145" t="e">
        <f>VLOOKUP(C549,quide!$A$1:J1541,2,0)</f>
        <v>#N/A</v>
      </c>
      <c r="E549" s="145" t="e">
        <f>VLOOKUP(C549,quide!$A$1:J1541,7,0)</f>
        <v>#N/A</v>
      </c>
      <c r="F549" s="145" t="e">
        <f>VLOOKUP(C549,quide!$A$1:M1541,21,0)</f>
        <v>#N/A</v>
      </c>
      <c r="G549" s="145" t="e">
        <f>VLOOKUP(C549,quide!$A$1:M1541,22,0)</f>
        <v>#N/A</v>
      </c>
      <c r="H549" s="145">
        <f>SUMIF(ishod_substance!G:G,norm!B549,ishod_substance!I:I)</f>
        <v>0</v>
      </c>
    </row>
    <row r="550" spans="1:8" x14ac:dyDescent="0.25">
      <c r="A550">
        <v>543</v>
      </c>
      <c r="B550">
        <f>IFERROR(IF(ISBLANK(A550),0,IF(AND(ISERROR(VLOOKUP(VLOOKUP(A550,ishod_substance!A:G,7,0),$B$6:B549,1,0))=TRUE,VLOOKUP(norm!A550,'tbl2'!A:B,2,0)=1),VLOOKUP(A550,ishod_substance!A:G,7,0),0)),0)</f>
        <v>0</v>
      </c>
      <c r="C550" s="76">
        <f t="shared" si="8"/>
        <v>0</v>
      </c>
      <c r="D550" s="145" t="e">
        <f>VLOOKUP(C550,quide!$A$1:J1542,2,0)</f>
        <v>#N/A</v>
      </c>
      <c r="E550" s="145" t="e">
        <f>VLOOKUP(C550,quide!$A$1:J1542,7,0)</f>
        <v>#N/A</v>
      </c>
      <c r="F550" s="145" t="e">
        <f>VLOOKUP(C550,quide!$A$1:M1542,21,0)</f>
        <v>#N/A</v>
      </c>
      <c r="G550" s="145" t="e">
        <f>VLOOKUP(C550,quide!$A$1:M1542,22,0)</f>
        <v>#N/A</v>
      </c>
      <c r="H550" s="145">
        <f>SUMIF(ishod_substance!G:G,norm!B550,ishod_substance!I:I)</f>
        <v>0</v>
      </c>
    </row>
    <row r="551" spans="1:8" x14ac:dyDescent="0.25">
      <c r="A551">
        <v>544</v>
      </c>
      <c r="B551">
        <f>IFERROR(IF(ISBLANK(A551),0,IF(AND(ISERROR(VLOOKUP(VLOOKUP(A551,ishod_substance!A:G,7,0),$B$6:B550,1,0))=TRUE,VLOOKUP(norm!A551,'tbl2'!A:B,2,0)=1),VLOOKUP(A551,ishod_substance!A:G,7,0),0)),0)</f>
        <v>0</v>
      </c>
      <c r="C551" s="76">
        <f t="shared" si="8"/>
        <v>0</v>
      </c>
      <c r="D551" s="145" t="e">
        <f>VLOOKUP(C551,quide!$A$1:J1543,2,0)</f>
        <v>#N/A</v>
      </c>
      <c r="E551" s="145" t="e">
        <f>VLOOKUP(C551,quide!$A$1:J1543,7,0)</f>
        <v>#N/A</v>
      </c>
      <c r="F551" s="145" t="e">
        <f>VLOOKUP(C551,quide!$A$1:M1543,21,0)</f>
        <v>#N/A</v>
      </c>
      <c r="G551" s="145" t="e">
        <f>VLOOKUP(C551,quide!$A$1:M1543,22,0)</f>
        <v>#N/A</v>
      </c>
      <c r="H551" s="145">
        <f>SUMIF(ishod_substance!G:G,norm!B551,ishod_substance!I:I)</f>
        <v>0</v>
      </c>
    </row>
    <row r="552" spans="1:8" x14ac:dyDescent="0.25">
      <c r="A552">
        <v>545</v>
      </c>
      <c r="B552">
        <f>IFERROR(IF(ISBLANK(A552),0,IF(AND(ISERROR(VLOOKUP(VLOOKUP(A552,ishod_substance!A:G,7,0),$B$6:B551,1,0))=TRUE,VLOOKUP(norm!A552,'tbl2'!A:B,2,0)=1),VLOOKUP(A552,ishod_substance!A:G,7,0),0)),0)</f>
        <v>0</v>
      </c>
      <c r="C552" s="76">
        <f t="shared" si="8"/>
        <v>0</v>
      </c>
      <c r="D552" s="145" t="e">
        <f>VLOOKUP(C552,quide!$A$1:J1544,2,0)</f>
        <v>#N/A</v>
      </c>
      <c r="E552" s="145" t="e">
        <f>VLOOKUP(C552,quide!$A$1:J1544,7,0)</f>
        <v>#N/A</v>
      </c>
      <c r="F552" s="145" t="e">
        <f>VLOOKUP(C552,quide!$A$1:M1544,21,0)</f>
        <v>#N/A</v>
      </c>
      <c r="G552" s="145" t="e">
        <f>VLOOKUP(C552,quide!$A$1:M1544,22,0)</f>
        <v>#N/A</v>
      </c>
      <c r="H552" s="145">
        <f>SUMIF(ishod_substance!G:G,norm!B552,ishod_substance!I:I)</f>
        <v>0</v>
      </c>
    </row>
    <row r="553" spans="1:8" x14ac:dyDescent="0.25">
      <c r="A553">
        <v>546</v>
      </c>
      <c r="B553">
        <f>IFERROR(IF(ISBLANK(A553),0,IF(AND(ISERROR(VLOOKUP(VLOOKUP(A553,ishod_substance!A:G,7,0),$B$6:B552,1,0))=TRUE,VLOOKUP(norm!A553,'tbl2'!A:B,2,0)=1),VLOOKUP(A553,ishod_substance!A:G,7,0),0)),0)</f>
        <v>0</v>
      </c>
      <c r="C553" s="76">
        <f t="shared" si="8"/>
        <v>0</v>
      </c>
      <c r="D553" s="145" t="e">
        <f>VLOOKUP(C553,quide!$A$1:J1545,2,0)</f>
        <v>#N/A</v>
      </c>
      <c r="E553" s="145" t="e">
        <f>VLOOKUP(C553,quide!$A$1:J1545,7,0)</f>
        <v>#N/A</v>
      </c>
      <c r="F553" s="145" t="e">
        <f>VLOOKUP(C553,quide!$A$1:M1545,21,0)</f>
        <v>#N/A</v>
      </c>
      <c r="G553" s="145" t="e">
        <f>VLOOKUP(C553,quide!$A$1:M1545,22,0)</f>
        <v>#N/A</v>
      </c>
      <c r="H553" s="145">
        <f>SUMIF(ishod_substance!G:G,norm!B553,ishod_substance!I:I)</f>
        <v>0</v>
      </c>
    </row>
    <row r="554" spans="1:8" x14ac:dyDescent="0.25">
      <c r="A554">
        <v>547</v>
      </c>
      <c r="B554">
        <f>IFERROR(IF(ISBLANK(A554),0,IF(AND(ISERROR(VLOOKUP(VLOOKUP(A554,ishod_substance!A:G,7,0),$B$6:B553,1,0))=TRUE,VLOOKUP(norm!A554,'tbl2'!A:B,2,0)=1),VLOOKUP(A554,ishod_substance!A:G,7,0),0)),0)</f>
        <v>0</v>
      </c>
      <c r="C554" s="76">
        <f t="shared" si="8"/>
        <v>0</v>
      </c>
      <c r="D554" s="145" t="e">
        <f>VLOOKUP(C554,quide!$A$1:J1546,2,0)</f>
        <v>#N/A</v>
      </c>
      <c r="E554" s="145" t="e">
        <f>VLOOKUP(C554,quide!$A$1:J1546,7,0)</f>
        <v>#N/A</v>
      </c>
      <c r="F554" s="145" t="e">
        <f>VLOOKUP(C554,quide!$A$1:M1546,21,0)</f>
        <v>#N/A</v>
      </c>
      <c r="G554" s="145" t="e">
        <f>VLOOKUP(C554,quide!$A$1:M1546,22,0)</f>
        <v>#N/A</v>
      </c>
      <c r="H554" s="145">
        <f>SUMIF(ishod_substance!G:G,norm!B554,ishod_substance!I:I)</f>
        <v>0</v>
      </c>
    </row>
    <row r="555" spans="1:8" x14ac:dyDescent="0.25">
      <c r="A555">
        <v>548</v>
      </c>
      <c r="B555">
        <f>IFERROR(IF(ISBLANK(A555),0,IF(AND(ISERROR(VLOOKUP(VLOOKUP(A555,ishod_substance!A:G,7,0),$B$6:B554,1,0))=TRUE,VLOOKUP(norm!A555,'tbl2'!A:B,2,0)=1),VLOOKUP(A555,ishod_substance!A:G,7,0),0)),0)</f>
        <v>0</v>
      </c>
      <c r="C555" s="76">
        <f t="shared" si="8"/>
        <v>0</v>
      </c>
      <c r="D555" s="145" t="e">
        <f>VLOOKUP(C555,quide!$A$1:J1547,2,0)</f>
        <v>#N/A</v>
      </c>
      <c r="E555" s="145" t="e">
        <f>VLOOKUP(C555,quide!$A$1:J1547,7,0)</f>
        <v>#N/A</v>
      </c>
      <c r="F555" s="145" t="e">
        <f>VLOOKUP(C555,quide!$A$1:M1547,21,0)</f>
        <v>#N/A</v>
      </c>
      <c r="G555" s="145" t="e">
        <f>VLOOKUP(C555,quide!$A$1:M1547,22,0)</f>
        <v>#N/A</v>
      </c>
      <c r="H555" s="145">
        <f>SUMIF(ishod_substance!G:G,norm!B555,ishod_substance!I:I)</f>
        <v>0</v>
      </c>
    </row>
    <row r="556" spans="1:8" x14ac:dyDescent="0.25">
      <c r="A556">
        <v>549</v>
      </c>
      <c r="B556">
        <f>IFERROR(IF(ISBLANK(A556),0,IF(AND(ISERROR(VLOOKUP(VLOOKUP(A556,ishod_substance!A:G,7,0),$B$6:B555,1,0))=TRUE,VLOOKUP(norm!A556,'tbl2'!A:B,2,0)=1),VLOOKUP(A556,ishod_substance!A:G,7,0),0)),0)</f>
        <v>0</v>
      </c>
      <c r="C556" s="76">
        <f t="shared" si="8"/>
        <v>0</v>
      </c>
      <c r="D556" s="145" t="e">
        <f>VLOOKUP(C556,quide!$A$1:J1548,2,0)</f>
        <v>#N/A</v>
      </c>
      <c r="E556" s="145" t="e">
        <f>VLOOKUP(C556,quide!$A$1:J1548,7,0)</f>
        <v>#N/A</v>
      </c>
      <c r="F556" s="145" t="e">
        <f>VLOOKUP(C556,quide!$A$1:M1548,21,0)</f>
        <v>#N/A</v>
      </c>
      <c r="G556" s="145" t="e">
        <f>VLOOKUP(C556,quide!$A$1:M1548,22,0)</f>
        <v>#N/A</v>
      </c>
      <c r="H556" s="145">
        <f>SUMIF(ishod_substance!G:G,norm!B556,ishod_substance!I:I)</f>
        <v>0</v>
      </c>
    </row>
    <row r="557" spans="1:8" x14ac:dyDescent="0.25">
      <c r="A557">
        <v>550</v>
      </c>
      <c r="B557">
        <f>IFERROR(IF(ISBLANK(A557),0,IF(AND(ISERROR(VLOOKUP(VLOOKUP(A557,ishod_substance!A:G,7,0),$B$6:B556,1,0))=TRUE,VLOOKUP(norm!A557,'tbl2'!A:B,2,0)=1),VLOOKUP(A557,ishod_substance!A:G,7,0),0)),0)</f>
        <v>0</v>
      </c>
      <c r="C557" s="76">
        <f t="shared" si="8"/>
        <v>0</v>
      </c>
      <c r="D557" s="145" t="e">
        <f>VLOOKUP(C557,quide!$A$1:J1549,2,0)</f>
        <v>#N/A</v>
      </c>
      <c r="E557" s="145" t="e">
        <f>VLOOKUP(C557,quide!$A$1:J1549,7,0)</f>
        <v>#N/A</v>
      </c>
      <c r="F557" s="145" t="e">
        <f>VLOOKUP(C557,quide!$A$1:M1549,21,0)</f>
        <v>#N/A</v>
      </c>
      <c r="G557" s="145" t="e">
        <f>VLOOKUP(C557,quide!$A$1:M1549,22,0)</f>
        <v>#N/A</v>
      </c>
      <c r="H557" s="145">
        <f>SUMIF(ishod_substance!G:G,norm!B557,ishod_substance!I:I)</f>
        <v>0</v>
      </c>
    </row>
    <row r="558" spans="1:8" x14ac:dyDescent="0.25">
      <c r="A558">
        <v>551</v>
      </c>
      <c r="B558">
        <f>IFERROR(IF(ISBLANK(A558),0,IF(AND(ISERROR(VLOOKUP(VLOOKUP(A558,ishod_substance!A:G,7,0),$B$6:B557,1,0))=TRUE,VLOOKUP(norm!A558,'tbl2'!A:B,2,0)=1),VLOOKUP(A558,ishod_substance!A:G,7,0),0)),0)</f>
        <v>0</v>
      </c>
      <c r="C558" s="76">
        <f t="shared" si="8"/>
        <v>0</v>
      </c>
      <c r="D558" s="145" t="e">
        <f>VLOOKUP(C558,quide!$A$1:J1550,2,0)</f>
        <v>#N/A</v>
      </c>
      <c r="E558" s="145" t="e">
        <f>VLOOKUP(C558,quide!$A$1:J1550,7,0)</f>
        <v>#N/A</v>
      </c>
      <c r="F558" s="145" t="e">
        <f>VLOOKUP(C558,quide!$A$1:M1550,21,0)</f>
        <v>#N/A</v>
      </c>
      <c r="G558" s="145" t="e">
        <f>VLOOKUP(C558,quide!$A$1:M1550,22,0)</f>
        <v>#N/A</v>
      </c>
      <c r="H558" s="145">
        <f>SUMIF(ishod_substance!G:G,norm!B558,ishod_substance!I:I)</f>
        <v>0</v>
      </c>
    </row>
    <row r="559" spans="1:8" x14ac:dyDescent="0.25">
      <c r="A559">
        <v>552</v>
      </c>
      <c r="B559">
        <f>IFERROR(IF(ISBLANK(A559),0,IF(AND(ISERROR(VLOOKUP(VLOOKUP(A559,ishod_substance!A:G,7,0),$B$6:B558,1,0))=TRUE,VLOOKUP(norm!A559,'tbl2'!A:B,2,0)=1),VLOOKUP(A559,ishod_substance!A:G,7,0),0)),0)</f>
        <v>0</v>
      </c>
      <c r="C559" s="76">
        <f t="shared" si="8"/>
        <v>0</v>
      </c>
      <c r="D559" s="145" t="e">
        <f>VLOOKUP(C559,quide!$A$1:J1551,2,0)</f>
        <v>#N/A</v>
      </c>
      <c r="E559" s="145" t="e">
        <f>VLOOKUP(C559,quide!$A$1:J1551,7,0)</f>
        <v>#N/A</v>
      </c>
      <c r="F559" s="145" t="e">
        <f>VLOOKUP(C559,quide!$A$1:M1551,21,0)</f>
        <v>#N/A</v>
      </c>
      <c r="G559" s="145" t="e">
        <f>VLOOKUP(C559,quide!$A$1:M1551,22,0)</f>
        <v>#N/A</v>
      </c>
      <c r="H559" s="145">
        <f>SUMIF(ishod_substance!G:G,norm!B559,ishod_substance!I:I)</f>
        <v>0</v>
      </c>
    </row>
    <row r="560" spans="1:8" x14ac:dyDescent="0.25">
      <c r="A560">
        <v>553</v>
      </c>
      <c r="B560">
        <f>IFERROR(IF(ISBLANK(A560),0,IF(AND(ISERROR(VLOOKUP(VLOOKUP(A560,ishod_substance!A:G,7,0),$B$6:B559,1,0))=TRUE,VLOOKUP(norm!A560,'tbl2'!A:B,2,0)=1),VLOOKUP(A560,ishod_substance!A:G,7,0),0)),0)</f>
        <v>0</v>
      </c>
      <c r="C560" s="76">
        <f t="shared" si="8"/>
        <v>0</v>
      </c>
      <c r="D560" s="145" t="e">
        <f>VLOOKUP(C560,quide!$A$1:J1552,2,0)</f>
        <v>#N/A</v>
      </c>
      <c r="E560" s="145" t="e">
        <f>VLOOKUP(C560,quide!$A$1:J1552,7,0)</f>
        <v>#N/A</v>
      </c>
      <c r="F560" s="145" t="e">
        <f>VLOOKUP(C560,quide!$A$1:M1552,21,0)</f>
        <v>#N/A</v>
      </c>
      <c r="G560" s="145" t="e">
        <f>VLOOKUP(C560,quide!$A$1:M1552,22,0)</f>
        <v>#N/A</v>
      </c>
      <c r="H560" s="145">
        <f>SUMIF(ishod_substance!G:G,norm!B560,ishod_substance!I:I)</f>
        <v>0</v>
      </c>
    </row>
    <row r="561" spans="1:8" x14ac:dyDescent="0.25">
      <c r="A561">
        <v>554</v>
      </c>
      <c r="B561">
        <f>IFERROR(IF(ISBLANK(A561),0,IF(AND(ISERROR(VLOOKUP(VLOOKUP(A561,ishod_substance!A:G,7,0),$B$6:B560,1,0))=TRUE,VLOOKUP(norm!A561,'tbl2'!A:B,2,0)=1),VLOOKUP(A561,ishod_substance!A:G,7,0),0)),0)</f>
        <v>0</v>
      </c>
      <c r="C561" s="76">
        <f t="shared" si="8"/>
        <v>0</v>
      </c>
      <c r="D561" s="145" t="e">
        <f>VLOOKUP(C561,quide!$A$1:J1553,2,0)</f>
        <v>#N/A</v>
      </c>
      <c r="E561" s="145" t="e">
        <f>VLOOKUP(C561,quide!$A$1:J1553,7,0)</f>
        <v>#N/A</v>
      </c>
      <c r="F561" s="145" t="e">
        <f>VLOOKUP(C561,quide!$A$1:M1553,21,0)</f>
        <v>#N/A</v>
      </c>
      <c r="G561" s="145" t="e">
        <f>VLOOKUP(C561,quide!$A$1:M1553,22,0)</f>
        <v>#N/A</v>
      </c>
      <c r="H561" s="145">
        <f>SUMIF(ishod_substance!G:G,norm!B561,ishod_substance!I:I)</f>
        <v>0</v>
      </c>
    </row>
    <row r="562" spans="1:8" x14ac:dyDescent="0.25">
      <c r="A562">
        <v>555</v>
      </c>
      <c r="B562">
        <f>IFERROR(IF(ISBLANK(A562),0,IF(AND(ISERROR(VLOOKUP(VLOOKUP(A562,ishod_substance!A:G,7,0),$B$6:B561,1,0))=TRUE,VLOOKUP(norm!A562,'tbl2'!A:B,2,0)=1),VLOOKUP(A562,ishod_substance!A:G,7,0),0)),0)</f>
        <v>0</v>
      </c>
      <c r="C562" s="76">
        <f t="shared" si="8"/>
        <v>0</v>
      </c>
      <c r="D562" s="145" t="e">
        <f>VLOOKUP(C562,quide!$A$1:J1554,2,0)</f>
        <v>#N/A</v>
      </c>
      <c r="E562" s="145" t="e">
        <f>VLOOKUP(C562,quide!$A$1:J1554,7,0)</f>
        <v>#N/A</v>
      </c>
      <c r="F562" s="145" t="e">
        <f>VLOOKUP(C562,quide!$A$1:M1554,21,0)</f>
        <v>#N/A</v>
      </c>
      <c r="G562" s="145" t="e">
        <f>VLOOKUP(C562,quide!$A$1:M1554,22,0)</f>
        <v>#N/A</v>
      </c>
      <c r="H562" s="145">
        <f>SUMIF(ishod_substance!G:G,norm!B562,ishod_substance!I:I)</f>
        <v>0</v>
      </c>
    </row>
    <row r="563" spans="1:8" x14ac:dyDescent="0.25">
      <c r="A563">
        <v>556</v>
      </c>
      <c r="B563">
        <f>IFERROR(IF(ISBLANK(A563),0,IF(AND(ISERROR(VLOOKUP(VLOOKUP(A563,ishod_substance!A:G,7,0),$B$6:B562,1,0))=TRUE,VLOOKUP(norm!A563,'tbl2'!A:B,2,0)=1),VLOOKUP(A563,ishod_substance!A:G,7,0),0)),0)</f>
        <v>0</v>
      </c>
      <c r="C563" s="76">
        <f t="shared" si="8"/>
        <v>0</v>
      </c>
      <c r="D563" s="145" t="e">
        <f>VLOOKUP(C563,quide!$A$1:J1555,2,0)</f>
        <v>#N/A</v>
      </c>
      <c r="E563" s="145" t="e">
        <f>VLOOKUP(C563,quide!$A$1:J1555,7,0)</f>
        <v>#N/A</v>
      </c>
      <c r="F563" s="145" t="e">
        <f>VLOOKUP(C563,quide!$A$1:M1555,21,0)</f>
        <v>#N/A</v>
      </c>
      <c r="G563" s="145" t="e">
        <f>VLOOKUP(C563,quide!$A$1:M1555,22,0)</f>
        <v>#N/A</v>
      </c>
      <c r="H563" s="145">
        <f>SUMIF(ishod_substance!G:G,norm!B563,ishod_substance!I:I)</f>
        <v>0</v>
      </c>
    </row>
    <row r="564" spans="1:8" x14ac:dyDescent="0.25">
      <c r="A564">
        <v>557</v>
      </c>
      <c r="B564">
        <f>IFERROR(IF(ISBLANK(A564),0,IF(AND(ISERROR(VLOOKUP(VLOOKUP(A564,ishod_substance!A:G,7,0),$B$6:B563,1,0))=TRUE,VLOOKUP(norm!A564,'tbl2'!A:B,2,0)=1),VLOOKUP(A564,ishod_substance!A:G,7,0),0)),0)</f>
        <v>0</v>
      </c>
      <c r="C564" s="76">
        <f t="shared" si="8"/>
        <v>0</v>
      </c>
      <c r="D564" s="145" t="e">
        <f>VLOOKUP(C564,quide!$A$1:J1556,2,0)</f>
        <v>#N/A</v>
      </c>
      <c r="E564" s="145" t="e">
        <f>VLOOKUP(C564,quide!$A$1:J1556,7,0)</f>
        <v>#N/A</v>
      </c>
      <c r="F564" s="145" t="e">
        <f>VLOOKUP(C564,quide!$A$1:M1556,21,0)</f>
        <v>#N/A</v>
      </c>
      <c r="G564" s="145" t="e">
        <f>VLOOKUP(C564,quide!$A$1:M1556,22,0)</f>
        <v>#N/A</v>
      </c>
      <c r="H564" s="145">
        <f>SUMIF(ishod_substance!G:G,norm!B564,ishod_substance!I:I)</f>
        <v>0</v>
      </c>
    </row>
    <row r="565" spans="1:8" x14ac:dyDescent="0.25">
      <c r="A565">
        <v>558</v>
      </c>
      <c r="B565">
        <f>IFERROR(IF(ISBLANK(A565),0,IF(AND(ISERROR(VLOOKUP(VLOOKUP(A565,ishod_substance!A:G,7,0),$B$6:B564,1,0))=TRUE,VLOOKUP(norm!A565,'tbl2'!A:B,2,0)=1),VLOOKUP(A565,ishod_substance!A:G,7,0),0)),0)</f>
        <v>0</v>
      </c>
      <c r="C565" s="76">
        <f t="shared" si="8"/>
        <v>0</v>
      </c>
      <c r="D565" s="145" t="e">
        <f>VLOOKUP(C565,quide!$A$1:J1557,2,0)</f>
        <v>#N/A</v>
      </c>
      <c r="E565" s="145" t="e">
        <f>VLOOKUP(C565,quide!$A$1:J1557,7,0)</f>
        <v>#N/A</v>
      </c>
      <c r="F565" s="145" t="e">
        <f>VLOOKUP(C565,quide!$A$1:M1557,21,0)</f>
        <v>#N/A</v>
      </c>
      <c r="G565" s="145" t="e">
        <f>VLOOKUP(C565,quide!$A$1:M1557,22,0)</f>
        <v>#N/A</v>
      </c>
      <c r="H565" s="145">
        <f>SUMIF(ishod_substance!G:G,norm!B565,ishod_substance!I:I)</f>
        <v>0</v>
      </c>
    </row>
    <row r="566" spans="1:8" x14ac:dyDescent="0.25">
      <c r="A566">
        <v>559</v>
      </c>
      <c r="B566">
        <f>IFERROR(IF(ISBLANK(A566),0,IF(AND(ISERROR(VLOOKUP(VLOOKUP(A566,ishod_substance!A:G,7,0),$B$6:B565,1,0))=TRUE,VLOOKUP(norm!A566,'tbl2'!A:B,2,0)=1),VLOOKUP(A566,ishod_substance!A:G,7,0),0)),0)</f>
        <v>0</v>
      </c>
      <c r="C566" s="76">
        <f t="shared" si="8"/>
        <v>0</v>
      </c>
      <c r="D566" s="145" t="e">
        <f>VLOOKUP(C566,quide!$A$1:J1558,2,0)</f>
        <v>#N/A</v>
      </c>
      <c r="E566" s="145" t="e">
        <f>VLOOKUP(C566,quide!$A$1:J1558,7,0)</f>
        <v>#N/A</v>
      </c>
      <c r="F566" s="145" t="e">
        <f>VLOOKUP(C566,quide!$A$1:M1558,21,0)</f>
        <v>#N/A</v>
      </c>
      <c r="G566" s="145" t="e">
        <f>VLOOKUP(C566,quide!$A$1:M1558,22,0)</f>
        <v>#N/A</v>
      </c>
      <c r="H566" s="145">
        <f>SUMIF(ishod_substance!G:G,norm!B566,ishod_substance!I:I)</f>
        <v>0</v>
      </c>
    </row>
    <row r="567" spans="1:8" x14ac:dyDescent="0.25">
      <c r="A567">
        <v>560</v>
      </c>
      <c r="B567">
        <f>IFERROR(IF(ISBLANK(A567),0,IF(AND(ISERROR(VLOOKUP(VLOOKUP(A567,ishod_substance!A:G,7,0),$B$6:B566,1,0))=TRUE,VLOOKUP(norm!A567,'tbl2'!A:B,2,0)=1),VLOOKUP(A567,ishod_substance!A:G,7,0),0)),0)</f>
        <v>0</v>
      </c>
      <c r="C567" s="76">
        <f t="shared" si="8"/>
        <v>0</v>
      </c>
      <c r="D567" s="145" t="e">
        <f>VLOOKUP(C567,quide!$A$1:J1559,2,0)</f>
        <v>#N/A</v>
      </c>
      <c r="E567" s="145" t="e">
        <f>VLOOKUP(C567,quide!$A$1:J1559,7,0)</f>
        <v>#N/A</v>
      </c>
      <c r="F567" s="145" t="e">
        <f>VLOOKUP(C567,quide!$A$1:M1559,21,0)</f>
        <v>#N/A</v>
      </c>
      <c r="G567" s="145" t="e">
        <f>VLOOKUP(C567,quide!$A$1:M1559,22,0)</f>
        <v>#N/A</v>
      </c>
      <c r="H567" s="145">
        <f>SUMIF(ishod_substance!G:G,norm!B567,ishod_substance!I:I)</f>
        <v>0</v>
      </c>
    </row>
    <row r="568" spans="1:8" x14ac:dyDescent="0.25">
      <c r="A568">
        <v>561</v>
      </c>
      <c r="B568">
        <f>IFERROR(IF(ISBLANK(A568),0,IF(AND(ISERROR(VLOOKUP(VLOOKUP(A568,ishod_substance!A:G,7,0),$B$6:B567,1,0))=TRUE,VLOOKUP(norm!A568,'tbl2'!A:B,2,0)=1),VLOOKUP(A568,ishod_substance!A:G,7,0),0)),0)</f>
        <v>0</v>
      </c>
      <c r="C568" s="76">
        <f t="shared" si="8"/>
        <v>0</v>
      </c>
      <c r="D568" s="145" t="e">
        <f>VLOOKUP(C568,quide!$A$1:J1560,2,0)</f>
        <v>#N/A</v>
      </c>
      <c r="E568" s="145" t="e">
        <f>VLOOKUP(C568,quide!$A$1:J1560,7,0)</f>
        <v>#N/A</v>
      </c>
      <c r="F568" s="145" t="e">
        <f>VLOOKUP(C568,quide!$A$1:M1560,21,0)</f>
        <v>#N/A</v>
      </c>
      <c r="G568" s="145" t="e">
        <f>VLOOKUP(C568,quide!$A$1:M1560,22,0)</f>
        <v>#N/A</v>
      </c>
      <c r="H568" s="145">
        <f>SUMIF(ishod_substance!G:G,norm!B568,ishod_substance!I:I)</f>
        <v>0</v>
      </c>
    </row>
    <row r="569" spans="1:8" x14ac:dyDescent="0.25">
      <c r="A569">
        <v>562</v>
      </c>
      <c r="B569">
        <f>IFERROR(IF(ISBLANK(A569),0,IF(AND(ISERROR(VLOOKUP(VLOOKUP(A569,ishod_substance!A:G,7,0),$B$6:B568,1,0))=TRUE,VLOOKUP(norm!A569,'tbl2'!A:B,2,0)=1),VLOOKUP(A569,ishod_substance!A:G,7,0),0)),0)</f>
        <v>0</v>
      </c>
      <c r="C569" s="76">
        <f t="shared" si="8"/>
        <v>0</v>
      </c>
      <c r="D569" s="145" t="e">
        <f>VLOOKUP(C569,quide!$A$1:J1561,2,0)</f>
        <v>#N/A</v>
      </c>
      <c r="E569" s="145" t="e">
        <f>VLOOKUP(C569,quide!$A$1:J1561,7,0)</f>
        <v>#N/A</v>
      </c>
      <c r="F569" s="145" t="e">
        <f>VLOOKUP(C569,quide!$A$1:M1561,21,0)</f>
        <v>#N/A</v>
      </c>
      <c r="G569" s="145" t="e">
        <f>VLOOKUP(C569,quide!$A$1:M1561,22,0)</f>
        <v>#N/A</v>
      </c>
      <c r="H569" s="145">
        <f>SUMIF(ishod_substance!G:G,norm!B569,ishod_substance!I:I)</f>
        <v>0</v>
      </c>
    </row>
    <row r="570" spans="1:8" x14ac:dyDescent="0.25">
      <c r="A570">
        <v>563</v>
      </c>
      <c r="B570">
        <f>IFERROR(IF(ISBLANK(A570),0,IF(AND(ISERROR(VLOOKUP(VLOOKUP(A570,ishod_substance!A:G,7,0),$B$6:B569,1,0))=TRUE,VLOOKUP(norm!A570,'tbl2'!A:B,2,0)=1),VLOOKUP(A570,ishod_substance!A:G,7,0),0)),0)</f>
        <v>0</v>
      </c>
      <c r="C570" s="76">
        <f t="shared" si="8"/>
        <v>0</v>
      </c>
      <c r="D570" s="145" t="e">
        <f>VLOOKUP(C570,quide!$A$1:J1562,2,0)</f>
        <v>#N/A</v>
      </c>
      <c r="E570" s="145" t="e">
        <f>VLOOKUP(C570,quide!$A$1:J1562,7,0)</f>
        <v>#N/A</v>
      </c>
      <c r="F570" s="145" t="e">
        <f>VLOOKUP(C570,quide!$A$1:M1562,21,0)</f>
        <v>#N/A</v>
      </c>
      <c r="G570" s="145" t="e">
        <f>VLOOKUP(C570,quide!$A$1:M1562,22,0)</f>
        <v>#N/A</v>
      </c>
      <c r="H570" s="145">
        <f>SUMIF(ishod_substance!G:G,norm!B570,ishod_substance!I:I)</f>
        <v>0</v>
      </c>
    </row>
    <row r="571" spans="1:8" x14ac:dyDescent="0.25">
      <c r="A571">
        <v>564</v>
      </c>
      <c r="B571">
        <f>IFERROR(IF(ISBLANK(A571),0,IF(AND(ISERROR(VLOOKUP(VLOOKUP(A571,ishod_substance!A:G,7,0),$B$6:B570,1,0))=TRUE,VLOOKUP(norm!A571,'tbl2'!A:B,2,0)=1),VLOOKUP(A571,ishod_substance!A:G,7,0),0)),0)</f>
        <v>0</v>
      </c>
      <c r="C571" s="76">
        <f t="shared" si="8"/>
        <v>0</v>
      </c>
      <c r="D571" s="145" t="e">
        <f>VLOOKUP(C571,quide!$A$1:J1563,2,0)</f>
        <v>#N/A</v>
      </c>
      <c r="E571" s="145" t="e">
        <f>VLOOKUP(C571,quide!$A$1:J1563,7,0)</f>
        <v>#N/A</v>
      </c>
      <c r="F571" s="145" t="e">
        <f>VLOOKUP(C571,quide!$A$1:M1563,21,0)</f>
        <v>#N/A</v>
      </c>
      <c r="G571" s="145" t="e">
        <f>VLOOKUP(C571,quide!$A$1:M1563,22,0)</f>
        <v>#N/A</v>
      </c>
      <c r="H571" s="145">
        <f>SUMIF(ishod_substance!G:G,norm!B571,ishod_substance!I:I)</f>
        <v>0</v>
      </c>
    </row>
    <row r="572" spans="1:8" x14ac:dyDescent="0.25">
      <c r="A572">
        <v>565</v>
      </c>
      <c r="B572">
        <f>IFERROR(IF(ISBLANK(A572),0,IF(AND(ISERROR(VLOOKUP(VLOOKUP(A572,ishod_substance!A:G,7,0),$B$6:B571,1,0))=TRUE,VLOOKUP(norm!A572,'tbl2'!A:B,2,0)=1),VLOOKUP(A572,ishod_substance!A:G,7,0),0)),0)</f>
        <v>0</v>
      </c>
      <c r="C572" s="76">
        <f t="shared" si="8"/>
        <v>0</v>
      </c>
      <c r="D572" s="145" t="e">
        <f>VLOOKUP(C572,quide!$A$1:J1564,2,0)</f>
        <v>#N/A</v>
      </c>
      <c r="E572" s="145" t="e">
        <f>VLOOKUP(C572,quide!$A$1:J1564,7,0)</f>
        <v>#N/A</v>
      </c>
      <c r="F572" s="145" t="e">
        <f>VLOOKUP(C572,quide!$A$1:M1564,21,0)</f>
        <v>#N/A</v>
      </c>
      <c r="G572" s="145" t="e">
        <f>VLOOKUP(C572,quide!$A$1:M1564,22,0)</f>
        <v>#N/A</v>
      </c>
      <c r="H572" s="145">
        <f>SUMIF(ishod_substance!G:G,norm!B572,ishod_substance!I:I)</f>
        <v>0</v>
      </c>
    </row>
    <row r="573" spans="1:8" x14ac:dyDescent="0.25">
      <c r="A573">
        <v>566</v>
      </c>
      <c r="B573">
        <f>IFERROR(IF(ISBLANK(A573),0,IF(AND(ISERROR(VLOOKUP(VLOOKUP(A573,ishod_substance!A:G,7,0),$B$6:B572,1,0))=TRUE,VLOOKUP(norm!A573,'tbl2'!A:B,2,0)=1),VLOOKUP(A573,ishod_substance!A:G,7,0),0)),0)</f>
        <v>0</v>
      </c>
      <c r="C573" s="76">
        <f t="shared" si="8"/>
        <v>0</v>
      </c>
      <c r="D573" s="145" t="e">
        <f>VLOOKUP(C573,quide!$A$1:J1565,2,0)</f>
        <v>#N/A</v>
      </c>
      <c r="E573" s="145" t="e">
        <f>VLOOKUP(C573,quide!$A$1:J1565,7,0)</f>
        <v>#N/A</v>
      </c>
      <c r="F573" s="145" t="e">
        <f>VLOOKUP(C573,quide!$A$1:M1565,21,0)</f>
        <v>#N/A</v>
      </c>
      <c r="G573" s="145" t="e">
        <f>VLOOKUP(C573,quide!$A$1:M1565,22,0)</f>
        <v>#N/A</v>
      </c>
      <c r="H573" s="145">
        <f>SUMIF(ishod_substance!G:G,norm!B573,ishod_substance!I:I)</f>
        <v>0</v>
      </c>
    </row>
    <row r="574" spans="1:8" x14ac:dyDescent="0.25">
      <c r="A574">
        <v>567</v>
      </c>
      <c r="B574">
        <f>IFERROR(IF(ISBLANK(A574),0,IF(AND(ISERROR(VLOOKUP(VLOOKUP(A574,ishod_substance!A:G,7,0),$B$6:B573,1,0))=TRUE,VLOOKUP(norm!A574,'tbl2'!A:B,2,0)=1),VLOOKUP(A574,ishod_substance!A:G,7,0),0)),0)</f>
        <v>0</v>
      </c>
      <c r="C574" s="76">
        <f t="shared" si="8"/>
        <v>0</v>
      </c>
      <c r="D574" s="145" t="e">
        <f>VLOOKUP(C574,quide!$A$1:J1566,2,0)</f>
        <v>#N/A</v>
      </c>
      <c r="E574" s="145" t="e">
        <f>VLOOKUP(C574,quide!$A$1:J1566,7,0)</f>
        <v>#N/A</v>
      </c>
      <c r="F574" s="145" t="e">
        <f>VLOOKUP(C574,quide!$A$1:M1566,21,0)</f>
        <v>#N/A</v>
      </c>
      <c r="G574" s="145" t="e">
        <f>VLOOKUP(C574,quide!$A$1:M1566,22,0)</f>
        <v>#N/A</v>
      </c>
      <c r="H574" s="145">
        <f>SUMIF(ishod_substance!G:G,norm!B574,ishod_substance!I:I)</f>
        <v>0</v>
      </c>
    </row>
    <row r="575" spans="1:8" x14ac:dyDescent="0.25">
      <c r="A575">
        <v>568</v>
      </c>
      <c r="B575">
        <f>IFERROR(IF(ISBLANK(A575),0,IF(AND(ISERROR(VLOOKUP(VLOOKUP(A575,ishod_substance!A:G,7,0),$B$6:B574,1,0))=TRUE,VLOOKUP(norm!A575,'tbl2'!A:B,2,0)=1),VLOOKUP(A575,ishod_substance!A:G,7,0),0)),0)</f>
        <v>0</v>
      </c>
      <c r="C575" s="76">
        <f t="shared" si="8"/>
        <v>0</v>
      </c>
      <c r="D575" s="145" t="e">
        <f>VLOOKUP(C575,quide!$A$1:J1567,2,0)</f>
        <v>#N/A</v>
      </c>
      <c r="E575" s="145" t="e">
        <f>VLOOKUP(C575,quide!$A$1:J1567,7,0)</f>
        <v>#N/A</v>
      </c>
      <c r="F575" s="145" t="e">
        <f>VLOOKUP(C575,quide!$A$1:M1567,21,0)</f>
        <v>#N/A</v>
      </c>
      <c r="G575" s="145" t="e">
        <f>VLOOKUP(C575,quide!$A$1:M1567,22,0)</f>
        <v>#N/A</v>
      </c>
      <c r="H575" s="145">
        <f>SUMIF(ishod_substance!G:G,norm!B575,ishod_substance!I:I)</f>
        <v>0</v>
      </c>
    </row>
    <row r="576" spans="1:8" x14ac:dyDescent="0.25">
      <c r="A576">
        <v>569</v>
      </c>
      <c r="B576">
        <f>IFERROR(IF(ISBLANK(A576),0,IF(AND(ISERROR(VLOOKUP(VLOOKUP(A576,ishod_substance!A:G,7,0),$B$6:B575,1,0))=TRUE,VLOOKUP(norm!A576,'tbl2'!A:B,2,0)=1),VLOOKUP(A576,ishod_substance!A:G,7,0),0)),0)</f>
        <v>0</v>
      </c>
      <c r="C576" s="76">
        <f t="shared" si="8"/>
        <v>0</v>
      </c>
      <c r="D576" s="145" t="e">
        <f>VLOOKUP(C576,quide!$A$1:J1568,2,0)</f>
        <v>#N/A</v>
      </c>
      <c r="E576" s="145" t="e">
        <f>VLOOKUP(C576,quide!$A$1:J1568,7,0)</f>
        <v>#N/A</v>
      </c>
      <c r="F576" s="145" t="e">
        <f>VLOOKUP(C576,quide!$A$1:M1568,21,0)</f>
        <v>#N/A</v>
      </c>
      <c r="G576" s="145" t="e">
        <f>VLOOKUP(C576,quide!$A$1:M1568,22,0)</f>
        <v>#N/A</v>
      </c>
      <c r="H576" s="145">
        <f>SUMIF(ishod_substance!G:G,norm!B576,ishod_substance!I:I)</f>
        <v>0</v>
      </c>
    </row>
    <row r="577" spans="1:8" x14ac:dyDescent="0.25">
      <c r="A577">
        <v>570</v>
      </c>
      <c r="B577">
        <f>IFERROR(IF(ISBLANK(A577),0,IF(AND(ISERROR(VLOOKUP(VLOOKUP(A577,ishod_substance!A:G,7,0),$B$6:B576,1,0))=TRUE,VLOOKUP(norm!A577,'tbl2'!A:B,2,0)=1),VLOOKUP(A577,ishod_substance!A:G,7,0),0)),0)</f>
        <v>0</v>
      </c>
      <c r="C577" s="76">
        <f t="shared" si="8"/>
        <v>0</v>
      </c>
      <c r="D577" s="145" t="e">
        <f>VLOOKUP(C577,quide!$A$1:J1569,2,0)</f>
        <v>#N/A</v>
      </c>
      <c r="E577" s="145" t="e">
        <f>VLOOKUP(C577,quide!$A$1:J1569,7,0)</f>
        <v>#N/A</v>
      </c>
      <c r="F577" s="145" t="e">
        <f>VLOOKUP(C577,quide!$A$1:M1569,21,0)</f>
        <v>#N/A</v>
      </c>
      <c r="G577" s="145" t="e">
        <f>VLOOKUP(C577,quide!$A$1:M1569,22,0)</f>
        <v>#N/A</v>
      </c>
      <c r="H577" s="145">
        <f>SUMIF(ishod_substance!G:G,norm!B577,ishod_substance!I:I)</f>
        <v>0</v>
      </c>
    </row>
    <row r="578" spans="1:8" x14ac:dyDescent="0.25">
      <c r="A578">
        <v>571</v>
      </c>
      <c r="B578">
        <f>IFERROR(IF(ISBLANK(A578),0,IF(AND(ISERROR(VLOOKUP(VLOOKUP(A578,ishod_substance!A:G,7,0),$B$6:B577,1,0))=TRUE,VLOOKUP(norm!A578,'tbl2'!A:B,2,0)=1),VLOOKUP(A578,ishod_substance!A:G,7,0),0)),0)</f>
        <v>0</v>
      </c>
      <c r="C578" s="76">
        <f t="shared" si="8"/>
        <v>0</v>
      </c>
      <c r="D578" s="145" t="e">
        <f>VLOOKUP(C578,quide!$A$1:J1570,2,0)</f>
        <v>#N/A</v>
      </c>
      <c r="E578" s="145" t="e">
        <f>VLOOKUP(C578,quide!$A$1:J1570,7,0)</f>
        <v>#N/A</v>
      </c>
      <c r="F578" s="145" t="e">
        <f>VLOOKUP(C578,quide!$A$1:M1570,21,0)</f>
        <v>#N/A</v>
      </c>
      <c r="G578" s="145" t="e">
        <f>VLOOKUP(C578,quide!$A$1:M1570,22,0)</f>
        <v>#N/A</v>
      </c>
      <c r="H578" s="145">
        <f>SUMIF(ishod_substance!G:G,norm!B578,ishod_substance!I:I)</f>
        <v>0</v>
      </c>
    </row>
    <row r="579" spans="1:8" x14ac:dyDescent="0.25">
      <c r="A579">
        <v>572</v>
      </c>
      <c r="B579">
        <f>IFERROR(IF(ISBLANK(A579),0,IF(AND(ISERROR(VLOOKUP(VLOOKUP(A579,ishod_substance!A:G,7,0),$B$6:B578,1,0))=TRUE,VLOOKUP(norm!A579,'tbl2'!A:B,2,0)=1),VLOOKUP(A579,ishod_substance!A:G,7,0),0)),0)</f>
        <v>0</v>
      </c>
      <c r="C579" s="76">
        <f t="shared" si="8"/>
        <v>0</v>
      </c>
      <c r="D579" s="145" t="e">
        <f>VLOOKUP(C579,quide!$A$1:J1571,2,0)</f>
        <v>#N/A</v>
      </c>
      <c r="E579" s="145" t="e">
        <f>VLOOKUP(C579,quide!$A$1:J1571,7,0)</f>
        <v>#N/A</v>
      </c>
      <c r="F579" s="145" t="e">
        <f>VLOOKUP(C579,quide!$A$1:M1571,21,0)</f>
        <v>#N/A</v>
      </c>
      <c r="G579" s="145" t="e">
        <f>VLOOKUP(C579,quide!$A$1:M1571,22,0)</f>
        <v>#N/A</v>
      </c>
      <c r="H579" s="145">
        <f>SUMIF(ishod_substance!G:G,norm!B579,ishod_substance!I:I)</f>
        <v>0</v>
      </c>
    </row>
    <row r="580" spans="1:8" x14ac:dyDescent="0.25">
      <c r="A580">
        <v>573</v>
      </c>
      <c r="B580">
        <f>IFERROR(IF(ISBLANK(A580),0,IF(AND(ISERROR(VLOOKUP(VLOOKUP(A580,ishod_substance!A:G,7,0),$B$6:B579,1,0))=TRUE,VLOOKUP(norm!A580,'tbl2'!A:B,2,0)=1),VLOOKUP(A580,ishod_substance!A:G,7,0),0)),0)</f>
        <v>0</v>
      </c>
      <c r="C580" s="76">
        <f t="shared" si="8"/>
        <v>0</v>
      </c>
      <c r="D580" s="145" t="e">
        <f>VLOOKUP(C580,quide!$A$1:J1572,2,0)</f>
        <v>#N/A</v>
      </c>
      <c r="E580" s="145" t="e">
        <f>VLOOKUP(C580,quide!$A$1:J1572,7,0)</f>
        <v>#N/A</v>
      </c>
      <c r="F580" s="145" t="e">
        <f>VLOOKUP(C580,quide!$A$1:M1572,21,0)</f>
        <v>#N/A</v>
      </c>
      <c r="G580" s="145" t="e">
        <f>VLOOKUP(C580,quide!$A$1:M1572,22,0)</f>
        <v>#N/A</v>
      </c>
      <c r="H580" s="145">
        <f>SUMIF(ishod_substance!G:G,norm!B580,ishod_substance!I:I)</f>
        <v>0</v>
      </c>
    </row>
    <row r="581" spans="1:8" x14ac:dyDescent="0.25">
      <c r="A581">
        <v>574</v>
      </c>
      <c r="B581">
        <f>IFERROR(IF(ISBLANK(A581),0,IF(AND(ISERROR(VLOOKUP(VLOOKUP(A581,ishod_substance!A:G,7,0),$B$6:B580,1,0))=TRUE,VLOOKUP(norm!A581,'tbl2'!A:B,2,0)=1),VLOOKUP(A581,ishod_substance!A:G,7,0),0)),0)</f>
        <v>0</v>
      </c>
      <c r="C581" s="76">
        <f t="shared" si="8"/>
        <v>0</v>
      </c>
      <c r="D581" s="145" t="e">
        <f>VLOOKUP(C581,quide!$A$1:J1573,2,0)</f>
        <v>#N/A</v>
      </c>
      <c r="E581" s="145" t="e">
        <f>VLOOKUP(C581,quide!$A$1:J1573,7,0)</f>
        <v>#N/A</v>
      </c>
      <c r="F581" s="145" t="e">
        <f>VLOOKUP(C581,quide!$A$1:M1573,21,0)</f>
        <v>#N/A</v>
      </c>
      <c r="G581" s="145" t="e">
        <f>VLOOKUP(C581,quide!$A$1:M1573,22,0)</f>
        <v>#N/A</v>
      </c>
      <c r="H581" s="145">
        <f>SUMIF(ishod_substance!G:G,norm!B581,ishod_substance!I:I)</f>
        <v>0</v>
      </c>
    </row>
    <row r="582" spans="1:8" x14ac:dyDescent="0.25">
      <c r="A582">
        <v>575</v>
      </c>
      <c r="B582">
        <f>IFERROR(IF(ISBLANK(A582),0,IF(AND(ISERROR(VLOOKUP(VLOOKUP(A582,ishod_substance!A:G,7,0),$B$6:B581,1,0))=TRUE,VLOOKUP(norm!A582,'tbl2'!A:B,2,0)=1),VLOOKUP(A582,ishod_substance!A:G,7,0),0)),0)</f>
        <v>0</v>
      </c>
      <c r="C582" s="76">
        <f t="shared" si="8"/>
        <v>0</v>
      </c>
      <c r="D582" s="145" t="e">
        <f>VLOOKUP(C582,quide!$A$1:J1574,2,0)</f>
        <v>#N/A</v>
      </c>
      <c r="E582" s="145" t="e">
        <f>VLOOKUP(C582,quide!$A$1:J1574,7,0)</f>
        <v>#N/A</v>
      </c>
      <c r="F582" s="145" t="e">
        <f>VLOOKUP(C582,quide!$A$1:M1574,21,0)</f>
        <v>#N/A</v>
      </c>
      <c r="G582" s="145" t="e">
        <f>VLOOKUP(C582,quide!$A$1:M1574,22,0)</f>
        <v>#N/A</v>
      </c>
      <c r="H582" s="145">
        <f>SUMIF(ishod_substance!G:G,norm!B582,ishod_substance!I:I)</f>
        <v>0</v>
      </c>
    </row>
    <row r="583" spans="1:8" x14ac:dyDescent="0.25">
      <c r="A583">
        <v>576</v>
      </c>
      <c r="B583">
        <f>IFERROR(IF(ISBLANK(A583),0,IF(AND(ISERROR(VLOOKUP(VLOOKUP(A583,ishod_substance!A:G,7,0),$B$6:B582,1,0))=TRUE,VLOOKUP(norm!A583,'tbl2'!A:B,2,0)=1),VLOOKUP(A583,ishod_substance!A:G,7,0),0)),0)</f>
        <v>0</v>
      </c>
      <c r="C583" s="76">
        <f t="shared" si="8"/>
        <v>0</v>
      </c>
      <c r="D583" s="145" t="e">
        <f>VLOOKUP(C583,quide!$A$1:J1575,2,0)</f>
        <v>#N/A</v>
      </c>
      <c r="E583" s="145" t="e">
        <f>VLOOKUP(C583,quide!$A$1:J1575,7,0)</f>
        <v>#N/A</v>
      </c>
      <c r="F583" s="145" t="e">
        <f>VLOOKUP(C583,quide!$A$1:M1575,21,0)</f>
        <v>#N/A</v>
      </c>
      <c r="G583" s="145" t="e">
        <f>VLOOKUP(C583,quide!$A$1:M1575,22,0)</f>
        <v>#N/A</v>
      </c>
      <c r="H583" s="145">
        <f>SUMIF(ishod_substance!G:G,norm!B583,ishod_substance!I:I)</f>
        <v>0</v>
      </c>
    </row>
    <row r="584" spans="1:8" x14ac:dyDescent="0.25">
      <c r="A584">
        <v>577</v>
      </c>
      <c r="B584">
        <f>IFERROR(IF(ISBLANK(A584),0,IF(AND(ISERROR(VLOOKUP(VLOOKUP(A584,ishod_substance!A:G,7,0),$B$6:B583,1,0))=TRUE,VLOOKUP(norm!A584,'tbl2'!A:B,2,0)=1),VLOOKUP(A584,ishod_substance!A:G,7,0),0)),0)</f>
        <v>0</v>
      </c>
      <c r="C584" s="76">
        <f t="shared" ref="C584:C647" si="9">B584</f>
        <v>0</v>
      </c>
      <c r="D584" s="145" t="e">
        <f>VLOOKUP(C584,quide!$A$1:J1576,2,0)</f>
        <v>#N/A</v>
      </c>
      <c r="E584" s="145" t="e">
        <f>VLOOKUP(C584,quide!$A$1:J1576,7,0)</f>
        <v>#N/A</v>
      </c>
      <c r="F584" s="145" t="e">
        <f>VLOOKUP(C584,quide!$A$1:M1576,21,0)</f>
        <v>#N/A</v>
      </c>
      <c r="G584" s="145" t="e">
        <f>VLOOKUP(C584,quide!$A$1:M1576,22,0)</f>
        <v>#N/A</v>
      </c>
      <c r="H584" s="145">
        <f>SUMIF(ishod_substance!G:G,norm!B584,ishod_substance!I:I)</f>
        <v>0</v>
      </c>
    </row>
    <row r="585" spans="1:8" x14ac:dyDescent="0.25">
      <c r="A585">
        <v>578</v>
      </c>
      <c r="B585">
        <f>IFERROR(IF(ISBLANK(A585),0,IF(AND(ISERROR(VLOOKUP(VLOOKUP(A585,ishod_substance!A:G,7,0),$B$6:B584,1,0))=TRUE,VLOOKUP(norm!A585,'tbl2'!A:B,2,0)=1),VLOOKUP(A585,ishod_substance!A:G,7,0),0)),0)</f>
        <v>0</v>
      </c>
      <c r="C585" s="76">
        <f t="shared" si="9"/>
        <v>0</v>
      </c>
      <c r="D585" s="145" t="e">
        <f>VLOOKUP(C585,quide!$A$1:J1577,2,0)</f>
        <v>#N/A</v>
      </c>
      <c r="E585" s="145" t="e">
        <f>VLOOKUP(C585,quide!$A$1:J1577,7,0)</f>
        <v>#N/A</v>
      </c>
      <c r="F585" s="145" t="e">
        <f>VLOOKUP(C585,quide!$A$1:M1577,21,0)</f>
        <v>#N/A</v>
      </c>
      <c r="G585" s="145" t="e">
        <f>VLOOKUP(C585,quide!$A$1:M1577,22,0)</f>
        <v>#N/A</v>
      </c>
      <c r="H585" s="145">
        <f>SUMIF(ishod_substance!G:G,norm!B585,ishod_substance!I:I)</f>
        <v>0</v>
      </c>
    </row>
    <row r="586" spans="1:8" x14ac:dyDescent="0.25">
      <c r="A586">
        <v>579</v>
      </c>
      <c r="B586">
        <f>IFERROR(IF(ISBLANK(A586),0,IF(AND(ISERROR(VLOOKUP(VLOOKUP(A586,ishod_substance!A:G,7,0),$B$6:B585,1,0))=TRUE,VLOOKUP(norm!A586,'tbl2'!A:B,2,0)=1),VLOOKUP(A586,ishod_substance!A:G,7,0),0)),0)</f>
        <v>0</v>
      </c>
      <c r="C586" s="76">
        <f t="shared" si="9"/>
        <v>0</v>
      </c>
      <c r="D586" s="145" t="e">
        <f>VLOOKUP(C586,quide!$A$1:J1578,2,0)</f>
        <v>#N/A</v>
      </c>
      <c r="E586" s="145" t="e">
        <f>VLOOKUP(C586,quide!$A$1:J1578,7,0)</f>
        <v>#N/A</v>
      </c>
      <c r="F586" s="145" t="e">
        <f>VLOOKUP(C586,quide!$A$1:M1578,21,0)</f>
        <v>#N/A</v>
      </c>
      <c r="G586" s="145" t="e">
        <f>VLOOKUP(C586,quide!$A$1:M1578,22,0)</f>
        <v>#N/A</v>
      </c>
      <c r="H586" s="145">
        <f>SUMIF(ishod_substance!G:G,norm!B586,ishod_substance!I:I)</f>
        <v>0</v>
      </c>
    </row>
    <row r="587" spans="1:8" x14ac:dyDescent="0.25">
      <c r="A587">
        <v>580</v>
      </c>
      <c r="B587">
        <f>IFERROR(IF(ISBLANK(A587),0,IF(AND(ISERROR(VLOOKUP(VLOOKUP(A587,ishod_substance!A:G,7,0),$B$6:B586,1,0))=TRUE,VLOOKUP(norm!A587,'tbl2'!A:B,2,0)=1),VLOOKUP(A587,ishod_substance!A:G,7,0),0)),0)</f>
        <v>0</v>
      </c>
      <c r="C587" s="76">
        <f t="shared" si="9"/>
        <v>0</v>
      </c>
      <c r="D587" s="145" t="e">
        <f>VLOOKUP(C587,quide!$A$1:J1579,2,0)</f>
        <v>#N/A</v>
      </c>
      <c r="E587" s="145" t="e">
        <f>VLOOKUP(C587,quide!$A$1:J1579,7,0)</f>
        <v>#N/A</v>
      </c>
      <c r="F587" s="145" t="e">
        <f>VLOOKUP(C587,quide!$A$1:M1579,21,0)</f>
        <v>#N/A</v>
      </c>
      <c r="G587" s="145" t="e">
        <f>VLOOKUP(C587,quide!$A$1:M1579,22,0)</f>
        <v>#N/A</v>
      </c>
      <c r="H587" s="145">
        <f>SUMIF(ishod_substance!G:G,norm!B587,ishod_substance!I:I)</f>
        <v>0</v>
      </c>
    </row>
    <row r="588" spans="1:8" x14ac:dyDescent="0.25">
      <c r="A588">
        <v>581</v>
      </c>
      <c r="B588">
        <f>IFERROR(IF(ISBLANK(A588),0,IF(AND(ISERROR(VLOOKUP(VLOOKUP(A588,ishod_substance!A:G,7,0),$B$6:B587,1,0))=TRUE,VLOOKUP(norm!A588,'tbl2'!A:B,2,0)=1),VLOOKUP(A588,ishod_substance!A:G,7,0),0)),0)</f>
        <v>0</v>
      </c>
      <c r="C588" s="76">
        <f t="shared" si="9"/>
        <v>0</v>
      </c>
      <c r="D588" s="145" t="e">
        <f>VLOOKUP(C588,quide!$A$1:J1580,2,0)</f>
        <v>#N/A</v>
      </c>
      <c r="E588" s="145" t="e">
        <f>VLOOKUP(C588,quide!$A$1:J1580,7,0)</f>
        <v>#N/A</v>
      </c>
      <c r="F588" s="145" t="e">
        <f>VLOOKUP(C588,quide!$A$1:M1580,21,0)</f>
        <v>#N/A</v>
      </c>
      <c r="G588" s="145" t="e">
        <f>VLOOKUP(C588,quide!$A$1:M1580,22,0)</f>
        <v>#N/A</v>
      </c>
      <c r="H588" s="145">
        <f>SUMIF(ishod_substance!G:G,norm!B588,ishod_substance!I:I)</f>
        <v>0</v>
      </c>
    </row>
    <row r="589" spans="1:8" x14ac:dyDescent="0.25">
      <c r="A589">
        <v>582</v>
      </c>
      <c r="B589">
        <f>IFERROR(IF(ISBLANK(A589),0,IF(AND(ISERROR(VLOOKUP(VLOOKUP(A589,ishod_substance!A:G,7,0),$B$6:B588,1,0))=TRUE,VLOOKUP(norm!A589,'tbl2'!A:B,2,0)=1),VLOOKUP(A589,ishod_substance!A:G,7,0),0)),0)</f>
        <v>0</v>
      </c>
      <c r="C589" s="76">
        <f t="shared" si="9"/>
        <v>0</v>
      </c>
      <c r="D589" s="145" t="e">
        <f>VLOOKUP(C589,quide!$A$1:J1581,2,0)</f>
        <v>#N/A</v>
      </c>
      <c r="E589" s="145" t="e">
        <f>VLOOKUP(C589,quide!$A$1:J1581,7,0)</f>
        <v>#N/A</v>
      </c>
      <c r="F589" s="145" t="e">
        <f>VLOOKUP(C589,quide!$A$1:M1581,21,0)</f>
        <v>#N/A</v>
      </c>
      <c r="G589" s="145" t="e">
        <f>VLOOKUP(C589,quide!$A$1:M1581,22,0)</f>
        <v>#N/A</v>
      </c>
      <c r="H589" s="145">
        <f>SUMIF(ishod_substance!G:G,norm!B589,ishod_substance!I:I)</f>
        <v>0</v>
      </c>
    </row>
    <row r="590" spans="1:8" x14ac:dyDescent="0.25">
      <c r="A590">
        <v>583</v>
      </c>
      <c r="B590">
        <f>IFERROR(IF(ISBLANK(A590),0,IF(AND(ISERROR(VLOOKUP(VLOOKUP(A590,ishod_substance!A:G,7,0),$B$6:B589,1,0))=TRUE,VLOOKUP(norm!A590,'tbl2'!A:B,2,0)=1),VLOOKUP(A590,ishod_substance!A:G,7,0),0)),0)</f>
        <v>0</v>
      </c>
      <c r="C590" s="76">
        <f t="shared" si="9"/>
        <v>0</v>
      </c>
      <c r="D590" s="145" t="e">
        <f>VLOOKUP(C590,quide!$A$1:J1582,2,0)</f>
        <v>#N/A</v>
      </c>
      <c r="E590" s="145" t="e">
        <f>VLOOKUP(C590,quide!$A$1:J1582,7,0)</f>
        <v>#N/A</v>
      </c>
      <c r="F590" s="145" t="e">
        <f>VLOOKUP(C590,quide!$A$1:M1582,21,0)</f>
        <v>#N/A</v>
      </c>
      <c r="G590" s="145" t="e">
        <f>VLOOKUP(C590,quide!$A$1:M1582,22,0)</f>
        <v>#N/A</v>
      </c>
      <c r="H590" s="145">
        <f>SUMIF(ishod_substance!G:G,norm!B590,ishod_substance!I:I)</f>
        <v>0</v>
      </c>
    </row>
    <row r="591" spans="1:8" x14ac:dyDescent="0.25">
      <c r="A591">
        <v>584</v>
      </c>
      <c r="B591">
        <f>IFERROR(IF(ISBLANK(A591),0,IF(AND(ISERROR(VLOOKUP(VLOOKUP(A591,ishod_substance!A:G,7,0),$B$6:B590,1,0))=TRUE,VLOOKUP(norm!A591,'tbl2'!A:B,2,0)=1),VLOOKUP(A591,ishod_substance!A:G,7,0),0)),0)</f>
        <v>0</v>
      </c>
      <c r="C591" s="76">
        <f t="shared" si="9"/>
        <v>0</v>
      </c>
      <c r="D591" s="145" t="e">
        <f>VLOOKUP(C591,quide!$A$1:J1583,2,0)</f>
        <v>#N/A</v>
      </c>
      <c r="E591" s="145" t="e">
        <f>VLOOKUP(C591,quide!$A$1:J1583,7,0)</f>
        <v>#N/A</v>
      </c>
      <c r="F591" s="145" t="e">
        <f>VLOOKUP(C591,quide!$A$1:M1583,21,0)</f>
        <v>#N/A</v>
      </c>
      <c r="G591" s="145" t="e">
        <f>VLOOKUP(C591,quide!$A$1:M1583,22,0)</f>
        <v>#N/A</v>
      </c>
      <c r="H591" s="145">
        <f>SUMIF(ishod_substance!G:G,norm!B591,ishod_substance!I:I)</f>
        <v>0</v>
      </c>
    </row>
    <row r="592" spans="1:8" x14ac:dyDescent="0.25">
      <c r="A592">
        <v>585</v>
      </c>
      <c r="B592">
        <f>IFERROR(IF(ISBLANK(A592),0,IF(AND(ISERROR(VLOOKUP(VLOOKUP(A592,ishod_substance!A:G,7,0),$B$6:B591,1,0))=TRUE,VLOOKUP(norm!A592,'tbl2'!A:B,2,0)=1),VLOOKUP(A592,ishod_substance!A:G,7,0),0)),0)</f>
        <v>0</v>
      </c>
      <c r="C592" s="76">
        <f t="shared" si="9"/>
        <v>0</v>
      </c>
      <c r="D592" s="145" t="e">
        <f>VLOOKUP(C592,quide!$A$1:J1584,2,0)</f>
        <v>#N/A</v>
      </c>
      <c r="E592" s="145" t="e">
        <f>VLOOKUP(C592,quide!$A$1:J1584,7,0)</f>
        <v>#N/A</v>
      </c>
      <c r="F592" s="145" t="e">
        <f>VLOOKUP(C592,quide!$A$1:M1584,21,0)</f>
        <v>#N/A</v>
      </c>
      <c r="G592" s="145" t="e">
        <f>VLOOKUP(C592,quide!$A$1:M1584,22,0)</f>
        <v>#N/A</v>
      </c>
      <c r="H592" s="145">
        <f>SUMIF(ishod_substance!G:G,norm!B592,ishod_substance!I:I)</f>
        <v>0</v>
      </c>
    </row>
    <row r="593" spans="1:8" x14ac:dyDescent="0.25">
      <c r="A593">
        <v>586</v>
      </c>
      <c r="B593">
        <f>IFERROR(IF(ISBLANK(A593),0,IF(AND(ISERROR(VLOOKUP(VLOOKUP(A593,ishod_substance!A:G,7,0),$B$6:B592,1,0))=TRUE,VLOOKUP(norm!A593,'tbl2'!A:B,2,0)=1),VLOOKUP(A593,ishod_substance!A:G,7,0),0)),0)</f>
        <v>0</v>
      </c>
      <c r="C593" s="76">
        <f t="shared" si="9"/>
        <v>0</v>
      </c>
      <c r="D593" s="145" t="e">
        <f>VLOOKUP(C593,quide!$A$1:J1585,2,0)</f>
        <v>#N/A</v>
      </c>
      <c r="E593" s="145" t="e">
        <f>VLOOKUP(C593,quide!$A$1:J1585,7,0)</f>
        <v>#N/A</v>
      </c>
      <c r="F593" s="145" t="e">
        <f>VLOOKUP(C593,quide!$A$1:M1585,21,0)</f>
        <v>#N/A</v>
      </c>
      <c r="G593" s="145" t="e">
        <f>VLOOKUP(C593,quide!$A$1:M1585,22,0)</f>
        <v>#N/A</v>
      </c>
      <c r="H593" s="145">
        <f>SUMIF(ishod_substance!G:G,norm!B593,ishod_substance!I:I)</f>
        <v>0</v>
      </c>
    </row>
    <row r="594" spans="1:8" x14ac:dyDescent="0.25">
      <c r="A594">
        <v>587</v>
      </c>
      <c r="B594">
        <f>IFERROR(IF(ISBLANK(A594),0,IF(AND(ISERROR(VLOOKUP(VLOOKUP(A594,ishod_substance!A:G,7,0),$B$6:B593,1,0))=TRUE,VLOOKUP(norm!A594,'tbl2'!A:B,2,0)=1),VLOOKUP(A594,ishod_substance!A:G,7,0),0)),0)</f>
        <v>0</v>
      </c>
      <c r="C594" s="76">
        <f t="shared" si="9"/>
        <v>0</v>
      </c>
      <c r="D594" s="145" t="e">
        <f>VLOOKUP(C594,quide!$A$1:J1586,2,0)</f>
        <v>#N/A</v>
      </c>
      <c r="E594" s="145" t="e">
        <f>VLOOKUP(C594,quide!$A$1:J1586,7,0)</f>
        <v>#N/A</v>
      </c>
      <c r="F594" s="145" t="e">
        <f>VLOOKUP(C594,quide!$A$1:M1586,21,0)</f>
        <v>#N/A</v>
      </c>
      <c r="G594" s="145" t="e">
        <f>VLOOKUP(C594,quide!$A$1:M1586,22,0)</f>
        <v>#N/A</v>
      </c>
      <c r="H594" s="145">
        <f>SUMIF(ishod_substance!G:G,norm!B594,ishod_substance!I:I)</f>
        <v>0</v>
      </c>
    </row>
    <row r="595" spans="1:8" x14ac:dyDescent="0.25">
      <c r="A595">
        <v>588</v>
      </c>
      <c r="B595">
        <f>IFERROR(IF(ISBLANK(A595),0,IF(AND(ISERROR(VLOOKUP(VLOOKUP(A595,ishod_substance!A:G,7,0),$B$6:B594,1,0))=TRUE,VLOOKUP(norm!A595,'tbl2'!A:B,2,0)=1),VLOOKUP(A595,ishod_substance!A:G,7,0),0)),0)</f>
        <v>0</v>
      </c>
      <c r="C595" s="76">
        <f t="shared" si="9"/>
        <v>0</v>
      </c>
      <c r="D595" s="145" t="e">
        <f>VLOOKUP(C595,quide!$A$1:J1587,2,0)</f>
        <v>#N/A</v>
      </c>
      <c r="E595" s="145" t="e">
        <f>VLOOKUP(C595,quide!$A$1:J1587,7,0)</f>
        <v>#N/A</v>
      </c>
      <c r="F595" s="145" t="e">
        <f>VLOOKUP(C595,quide!$A$1:M1587,21,0)</f>
        <v>#N/A</v>
      </c>
      <c r="G595" s="145" t="e">
        <f>VLOOKUP(C595,quide!$A$1:M1587,22,0)</f>
        <v>#N/A</v>
      </c>
      <c r="H595" s="145">
        <f>SUMIF(ishod_substance!G:G,norm!B595,ishod_substance!I:I)</f>
        <v>0</v>
      </c>
    </row>
    <row r="596" spans="1:8" x14ac:dyDescent="0.25">
      <c r="A596">
        <v>589</v>
      </c>
      <c r="B596">
        <f>IFERROR(IF(ISBLANK(A596),0,IF(AND(ISERROR(VLOOKUP(VLOOKUP(A596,ishod_substance!A:G,7,0),$B$6:B595,1,0))=TRUE,VLOOKUP(norm!A596,'tbl2'!A:B,2,0)=1),VLOOKUP(A596,ishod_substance!A:G,7,0),0)),0)</f>
        <v>0</v>
      </c>
      <c r="C596" s="76">
        <f t="shared" si="9"/>
        <v>0</v>
      </c>
      <c r="D596" s="145" t="e">
        <f>VLOOKUP(C596,quide!$A$1:J1588,2,0)</f>
        <v>#N/A</v>
      </c>
      <c r="E596" s="145" t="e">
        <f>VLOOKUP(C596,quide!$A$1:J1588,7,0)</f>
        <v>#N/A</v>
      </c>
      <c r="F596" s="145" t="e">
        <f>VLOOKUP(C596,quide!$A$1:M1588,21,0)</f>
        <v>#N/A</v>
      </c>
      <c r="G596" s="145" t="e">
        <f>VLOOKUP(C596,quide!$A$1:M1588,22,0)</f>
        <v>#N/A</v>
      </c>
      <c r="H596" s="145">
        <f>SUMIF(ishod_substance!G:G,norm!B596,ishod_substance!I:I)</f>
        <v>0</v>
      </c>
    </row>
    <row r="597" spans="1:8" x14ac:dyDescent="0.25">
      <c r="A597">
        <v>590</v>
      </c>
      <c r="B597">
        <f>IFERROR(IF(ISBLANK(A597),0,IF(AND(ISERROR(VLOOKUP(VLOOKUP(A597,ishod_substance!A:G,7,0),$B$6:B596,1,0))=TRUE,VLOOKUP(norm!A597,'tbl2'!A:B,2,0)=1),VLOOKUP(A597,ishod_substance!A:G,7,0),0)),0)</f>
        <v>0</v>
      </c>
      <c r="C597" s="76">
        <f t="shared" si="9"/>
        <v>0</v>
      </c>
      <c r="D597" s="145" t="e">
        <f>VLOOKUP(C597,quide!$A$1:J1589,2,0)</f>
        <v>#N/A</v>
      </c>
      <c r="E597" s="145" t="e">
        <f>VLOOKUP(C597,quide!$A$1:J1589,7,0)</f>
        <v>#N/A</v>
      </c>
      <c r="F597" s="145" t="e">
        <f>VLOOKUP(C597,quide!$A$1:M1589,21,0)</f>
        <v>#N/A</v>
      </c>
      <c r="G597" s="145" t="e">
        <f>VLOOKUP(C597,quide!$A$1:M1589,22,0)</f>
        <v>#N/A</v>
      </c>
      <c r="H597" s="145">
        <f>SUMIF(ishod_substance!G:G,norm!B597,ishod_substance!I:I)</f>
        <v>0</v>
      </c>
    </row>
    <row r="598" spans="1:8" x14ac:dyDescent="0.25">
      <c r="A598">
        <v>591</v>
      </c>
      <c r="B598">
        <f>IFERROR(IF(ISBLANK(A598),0,IF(AND(ISERROR(VLOOKUP(VLOOKUP(A598,ishod_substance!A:G,7,0),$B$6:B597,1,0))=TRUE,VLOOKUP(norm!A598,'tbl2'!A:B,2,0)=1),VLOOKUP(A598,ishod_substance!A:G,7,0),0)),0)</f>
        <v>0</v>
      </c>
      <c r="C598" s="76">
        <f t="shared" si="9"/>
        <v>0</v>
      </c>
      <c r="D598" s="145" t="e">
        <f>VLOOKUP(C598,quide!$A$1:J1590,2,0)</f>
        <v>#N/A</v>
      </c>
      <c r="E598" s="145" t="e">
        <f>VLOOKUP(C598,quide!$A$1:J1590,7,0)</f>
        <v>#N/A</v>
      </c>
      <c r="F598" s="145" t="e">
        <f>VLOOKUP(C598,quide!$A$1:M1590,21,0)</f>
        <v>#N/A</v>
      </c>
      <c r="G598" s="145" t="e">
        <f>VLOOKUP(C598,quide!$A$1:M1590,22,0)</f>
        <v>#N/A</v>
      </c>
      <c r="H598" s="145">
        <f>SUMIF(ishod_substance!G:G,norm!B598,ishod_substance!I:I)</f>
        <v>0</v>
      </c>
    </row>
    <row r="599" spans="1:8" x14ac:dyDescent="0.25">
      <c r="A599">
        <v>592</v>
      </c>
      <c r="B599">
        <f>IFERROR(IF(ISBLANK(A599),0,IF(AND(ISERROR(VLOOKUP(VLOOKUP(A599,ishod_substance!A:G,7,0),$B$6:B598,1,0))=TRUE,VLOOKUP(norm!A599,'tbl2'!A:B,2,0)=1),VLOOKUP(A599,ishod_substance!A:G,7,0),0)),0)</f>
        <v>0</v>
      </c>
      <c r="C599" s="76">
        <f t="shared" si="9"/>
        <v>0</v>
      </c>
      <c r="D599" s="145" t="e">
        <f>VLOOKUP(C599,quide!$A$1:J1591,2,0)</f>
        <v>#N/A</v>
      </c>
      <c r="E599" s="145" t="e">
        <f>VLOOKUP(C599,quide!$A$1:J1591,7,0)</f>
        <v>#N/A</v>
      </c>
      <c r="F599" s="145" t="e">
        <f>VLOOKUP(C599,quide!$A$1:M1591,21,0)</f>
        <v>#N/A</v>
      </c>
      <c r="G599" s="145" t="e">
        <f>VLOOKUP(C599,quide!$A$1:M1591,22,0)</f>
        <v>#N/A</v>
      </c>
      <c r="H599" s="145">
        <f>SUMIF(ishod_substance!G:G,norm!B599,ishod_substance!I:I)</f>
        <v>0</v>
      </c>
    </row>
    <row r="600" spans="1:8" x14ac:dyDescent="0.25">
      <c r="A600">
        <v>593</v>
      </c>
      <c r="B600">
        <f>IFERROR(IF(ISBLANK(A600),0,IF(AND(ISERROR(VLOOKUP(VLOOKUP(A600,ishod_substance!A:G,7,0),$B$6:B599,1,0))=TRUE,VLOOKUP(norm!A600,'tbl2'!A:B,2,0)=1),VLOOKUP(A600,ishod_substance!A:G,7,0),0)),0)</f>
        <v>0</v>
      </c>
      <c r="C600" s="76">
        <f t="shared" si="9"/>
        <v>0</v>
      </c>
      <c r="D600" s="145" t="e">
        <f>VLOOKUP(C600,quide!$A$1:J1592,2,0)</f>
        <v>#N/A</v>
      </c>
      <c r="E600" s="145" t="e">
        <f>VLOOKUP(C600,quide!$A$1:J1592,7,0)</f>
        <v>#N/A</v>
      </c>
      <c r="F600" s="145" t="e">
        <f>VLOOKUP(C600,quide!$A$1:M1592,21,0)</f>
        <v>#N/A</v>
      </c>
      <c r="G600" s="145" t="e">
        <f>VLOOKUP(C600,quide!$A$1:M1592,22,0)</f>
        <v>#N/A</v>
      </c>
      <c r="H600" s="145">
        <f>SUMIF(ishod_substance!G:G,norm!B600,ishod_substance!I:I)</f>
        <v>0</v>
      </c>
    </row>
    <row r="601" spans="1:8" x14ac:dyDescent="0.25">
      <c r="A601">
        <v>594</v>
      </c>
      <c r="B601">
        <f>IFERROR(IF(ISBLANK(A601),0,IF(AND(ISERROR(VLOOKUP(VLOOKUP(A601,ishod_substance!A:G,7,0),$B$6:B600,1,0))=TRUE,VLOOKUP(norm!A601,'tbl2'!A:B,2,0)=1),VLOOKUP(A601,ishod_substance!A:G,7,0),0)),0)</f>
        <v>0</v>
      </c>
      <c r="C601" s="76">
        <f t="shared" si="9"/>
        <v>0</v>
      </c>
      <c r="D601" s="145" t="e">
        <f>VLOOKUP(C601,quide!$A$1:J1593,2,0)</f>
        <v>#N/A</v>
      </c>
      <c r="E601" s="145" t="e">
        <f>VLOOKUP(C601,quide!$A$1:J1593,7,0)</f>
        <v>#N/A</v>
      </c>
      <c r="F601" s="145" t="e">
        <f>VLOOKUP(C601,quide!$A$1:M1593,21,0)</f>
        <v>#N/A</v>
      </c>
      <c r="G601" s="145" t="e">
        <f>VLOOKUP(C601,quide!$A$1:M1593,22,0)</f>
        <v>#N/A</v>
      </c>
      <c r="H601" s="145">
        <f>SUMIF(ishod_substance!G:G,norm!B601,ishod_substance!I:I)</f>
        <v>0</v>
      </c>
    </row>
    <row r="602" spans="1:8" x14ac:dyDescent="0.25">
      <c r="A602">
        <v>595</v>
      </c>
      <c r="B602">
        <f>IFERROR(IF(ISBLANK(A602),0,IF(AND(ISERROR(VLOOKUP(VLOOKUP(A602,ishod_substance!A:G,7,0),$B$6:B601,1,0))=TRUE,VLOOKUP(norm!A602,'tbl2'!A:B,2,0)=1),VLOOKUP(A602,ishod_substance!A:G,7,0),0)),0)</f>
        <v>0</v>
      </c>
      <c r="C602" s="76">
        <f t="shared" si="9"/>
        <v>0</v>
      </c>
      <c r="D602" s="145" t="e">
        <f>VLOOKUP(C602,quide!$A$1:J1594,2,0)</f>
        <v>#N/A</v>
      </c>
      <c r="E602" s="145" t="e">
        <f>VLOOKUP(C602,quide!$A$1:J1594,7,0)</f>
        <v>#N/A</v>
      </c>
      <c r="F602" s="145" t="e">
        <f>VLOOKUP(C602,quide!$A$1:M1594,21,0)</f>
        <v>#N/A</v>
      </c>
      <c r="G602" s="145" t="e">
        <f>VLOOKUP(C602,quide!$A$1:M1594,22,0)</f>
        <v>#N/A</v>
      </c>
      <c r="H602" s="145">
        <f>SUMIF(ishod_substance!G:G,norm!B602,ishod_substance!I:I)</f>
        <v>0</v>
      </c>
    </row>
    <row r="603" spans="1:8" x14ac:dyDescent="0.25">
      <c r="A603">
        <v>596</v>
      </c>
      <c r="B603">
        <f>IFERROR(IF(ISBLANK(A603),0,IF(AND(ISERROR(VLOOKUP(VLOOKUP(A603,ishod_substance!A:G,7,0),$B$6:B602,1,0))=TRUE,VLOOKUP(norm!A603,'tbl2'!A:B,2,0)=1),VLOOKUP(A603,ishod_substance!A:G,7,0),0)),0)</f>
        <v>0</v>
      </c>
      <c r="C603" s="76">
        <f t="shared" si="9"/>
        <v>0</v>
      </c>
      <c r="D603" s="145" t="e">
        <f>VLOOKUP(C603,quide!$A$1:J1595,2,0)</f>
        <v>#N/A</v>
      </c>
      <c r="E603" s="145" t="e">
        <f>VLOOKUP(C603,quide!$A$1:J1595,7,0)</f>
        <v>#N/A</v>
      </c>
      <c r="F603" s="145" t="e">
        <f>VLOOKUP(C603,quide!$A$1:M1595,21,0)</f>
        <v>#N/A</v>
      </c>
      <c r="G603" s="145" t="e">
        <f>VLOOKUP(C603,quide!$A$1:M1595,22,0)</f>
        <v>#N/A</v>
      </c>
      <c r="H603" s="145">
        <f>SUMIF(ishod_substance!G:G,norm!B603,ishod_substance!I:I)</f>
        <v>0</v>
      </c>
    </row>
    <row r="604" spans="1:8" x14ac:dyDescent="0.25">
      <c r="A604">
        <v>597</v>
      </c>
      <c r="B604">
        <f>IFERROR(IF(ISBLANK(A604),0,IF(AND(ISERROR(VLOOKUP(VLOOKUP(A604,ishod_substance!A:G,7,0),$B$6:B603,1,0))=TRUE,VLOOKUP(norm!A604,'tbl2'!A:B,2,0)=1),VLOOKUP(A604,ishod_substance!A:G,7,0),0)),0)</f>
        <v>0</v>
      </c>
      <c r="C604" s="76">
        <f t="shared" si="9"/>
        <v>0</v>
      </c>
      <c r="D604" s="145" t="e">
        <f>VLOOKUP(C604,quide!$A$1:J1596,2,0)</f>
        <v>#N/A</v>
      </c>
      <c r="E604" s="145" t="e">
        <f>VLOOKUP(C604,quide!$A$1:J1596,7,0)</f>
        <v>#N/A</v>
      </c>
      <c r="F604" s="145" t="e">
        <f>VLOOKUP(C604,quide!$A$1:M1596,21,0)</f>
        <v>#N/A</v>
      </c>
      <c r="G604" s="145" t="e">
        <f>VLOOKUP(C604,quide!$A$1:M1596,22,0)</f>
        <v>#N/A</v>
      </c>
      <c r="H604" s="145">
        <f>SUMIF(ishod_substance!G:G,norm!B604,ishod_substance!I:I)</f>
        <v>0</v>
      </c>
    </row>
    <row r="605" spans="1:8" x14ac:dyDescent="0.25">
      <c r="A605">
        <v>598</v>
      </c>
      <c r="B605">
        <f>IFERROR(IF(ISBLANK(A605),0,IF(AND(ISERROR(VLOOKUP(VLOOKUP(A605,ishod_substance!A:G,7,0),$B$6:B604,1,0))=TRUE,VLOOKUP(norm!A605,'tbl2'!A:B,2,0)=1),VLOOKUP(A605,ishod_substance!A:G,7,0),0)),0)</f>
        <v>0</v>
      </c>
      <c r="C605" s="76">
        <f t="shared" si="9"/>
        <v>0</v>
      </c>
      <c r="D605" s="145" t="e">
        <f>VLOOKUP(C605,quide!$A$1:J1597,2,0)</f>
        <v>#N/A</v>
      </c>
      <c r="E605" s="145" t="e">
        <f>VLOOKUP(C605,quide!$A$1:J1597,7,0)</f>
        <v>#N/A</v>
      </c>
      <c r="F605" s="145" t="e">
        <f>VLOOKUP(C605,quide!$A$1:M1597,21,0)</f>
        <v>#N/A</v>
      </c>
      <c r="G605" s="145" t="e">
        <f>VLOOKUP(C605,quide!$A$1:M1597,22,0)</f>
        <v>#N/A</v>
      </c>
      <c r="H605" s="145">
        <f>SUMIF(ishod_substance!G:G,norm!B605,ishod_substance!I:I)</f>
        <v>0</v>
      </c>
    </row>
    <row r="606" spans="1:8" x14ac:dyDescent="0.25">
      <c r="A606">
        <v>599</v>
      </c>
      <c r="B606">
        <f>IFERROR(IF(ISBLANK(A606),0,IF(AND(ISERROR(VLOOKUP(VLOOKUP(A606,ishod_substance!A:G,7,0),$B$6:B605,1,0))=TRUE,VLOOKUP(norm!A606,'tbl2'!A:B,2,0)=1),VLOOKUP(A606,ishod_substance!A:G,7,0),0)),0)</f>
        <v>0</v>
      </c>
      <c r="C606" s="76">
        <f t="shared" si="9"/>
        <v>0</v>
      </c>
      <c r="D606" s="145" t="e">
        <f>VLOOKUP(C606,quide!$A$1:J1598,2,0)</f>
        <v>#N/A</v>
      </c>
      <c r="E606" s="145" t="e">
        <f>VLOOKUP(C606,quide!$A$1:J1598,7,0)</f>
        <v>#N/A</v>
      </c>
      <c r="F606" s="145" t="e">
        <f>VLOOKUP(C606,quide!$A$1:M1598,21,0)</f>
        <v>#N/A</v>
      </c>
      <c r="G606" s="145" t="e">
        <f>VLOOKUP(C606,quide!$A$1:M1598,22,0)</f>
        <v>#N/A</v>
      </c>
      <c r="H606" s="145">
        <f>SUMIF(ishod_substance!G:G,norm!B606,ishod_substance!I:I)</f>
        <v>0</v>
      </c>
    </row>
    <row r="607" spans="1:8" x14ac:dyDescent="0.25">
      <c r="A607">
        <v>600</v>
      </c>
      <c r="B607">
        <f>IFERROR(IF(ISBLANK(A607),0,IF(AND(ISERROR(VLOOKUP(VLOOKUP(A607,ishod_substance!A:G,7,0),$B$6:B606,1,0))=TRUE,VLOOKUP(norm!A607,'tbl2'!A:B,2,0)=1),VLOOKUP(A607,ishod_substance!A:G,7,0),0)),0)</f>
        <v>0</v>
      </c>
      <c r="C607" s="76">
        <f t="shared" si="9"/>
        <v>0</v>
      </c>
      <c r="D607" s="145" t="e">
        <f>VLOOKUP(C607,quide!$A$1:J1599,2,0)</f>
        <v>#N/A</v>
      </c>
      <c r="E607" s="145" t="e">
        <f>VLOOKUP(C607,quide!$A$1:J1599,7,0)</f>
        <v>#N/A</v>
      </c>
      <c r="F607" s="145" t="e">
        <f>VLOOKUP(C607,quide!$A$1:M1599,21,0)</f>
        <v>#N/A</v>
      </c>
      <c r="G607" s="145" t="e">
        <f>VLOOKUP(C607,quide!$A$1:M1599,22,0)</f>
        <v>#N/A</v>
      </c>
      <c r="H607" s="145">
        <f>SUMIF(ishod_substance!G:G,norm!B607,ishod_substance!I:I)</f>
        <v>0</v>
      </c>
    </row>
    <row r="608" spans="1:8" x14ac:dyDescent="0.25">
      <c r="A608">
        <v>601</v>
      </c>
      <c r="B608">
        <f>IFERROR(IF(ISBLANK(A608),0,IF(AND(ISERROR(VLOOKUP(VLOOKUP(A608,ishod_substance!A:G,7,0),$B$6:B607,1,0))=TRUE,VLOOKUP(norm!A608,'tbl2'!A:B,2,0)=1),VLOOKUP(A608,ishod_substance!A:G,7,0),0)),0)</f>
        <v>0</v>
      </c>
      <c r="C608" s="76">
        <f t="shared" si="9"/>
        <v>0</v>
      </c>
      <c r="D608" s="145" t="e">
        <f>VLOOKUP(C608,quide!$A$1:J1600,2,0)</f>
        <v>#N/A</v>
      </c>
      <c r="E608" s="145" t="e">
        <f>VLOOKUP(C608,quide!$A$1:J1600,7,0)</f>
        <v>#N/A</v>
      </c>
      <c r="F608" s="145" t="e">
        <f>VLOOKUP(C608,quide!$A$1:M1600,21,0)</f>
        <v>#N/A</v>
      </c>
      <c r="G608" s="145" t="e">
        <f>VLOOKUP(C608,quide!$A$1:M1600,22,0)</f>
        <v>#N/A</v>
      </c>
      <c r="H608" s="145">
        <f>SUMIF(ishod_substance!G:G,norm!B608,ishod_substance!I:I)</f>
        <v>0</v>
      </c>
    </row>
    <row r="609" spans="1:8" x14ac:dyDescent="0.25">
      <c r="A609">
        <v>602</v>
      </c>
      <c r="B609">
        <f>IFERROR(IF(ISBLANK(A609),0,IF(AND(ISERROR(VLOOKUP(VLOOKUP(A609,ishod_substance!A:G,7,0),$B$6:B608,1,0))=TRUE,VLOOKUP(norm!A609,'tbl2'!A:B,2,0)=1),VLOOKUP(A609,ishod_substance!A:G,7,0),0)),0)</f>
        <v>0</v>
      </c>
      <c r="C609" s="76">
        <f t="shared" si="9"/>
        <v>0</v>
      </c>
      <c r="D609" s="145" t="e">
        <f>VLOOKUP(C609,quide!$A$1:J1601,2,0)</f>
        <v>#N/A</v>
      </c>
      <c r="E609" s="145" t="e">
        <f>VLOOKUP(C609,quide!$A$1:J1601,7,0)</f>
        <v>#N/A</v>
      </c>
      <c r="F609" s="145" t="e">
        <f>VLOOKUP(C609,quide!$A$1:M1601,21,0)</f>
        <v>#N/A</v>
      </c>
      <c r="G609" s="145" t="e">
        <f>VLOOKUP(C609,quide!$A$1:M1601,22,0)</f>
        <v>#N/A</v>
      </c>
      <c r="H609" s="145">
        <f>SUMIF(ishod_substance!G:G,norm!B609,ishod_substance!I:I)</f>
        <v>0</v>
      </c>
    </row>
    <row r="610" spans="1:8" x14ac:dyDescent="0.25">
      <c r="A610">
        <v>603</v>
      </c>
      <c r="B610">
        <f>IFERROR(IF(ISBLANK(A610),0,IF(AND(ISERROR(VLOOKUP(VLOOKUP(A610,ishod_substance!A:G,7,0),$B$6:B609,1,0))=TRUE,VLOOKUP(norm!A610,'tbl2'!A:B,2,0)=1),VLOOKUP(A610,ishod_substance!A:G,7,0),0)),0)</f>
        <v>0</v>
      </c>
      <c r="C610" s="76">
        <f t="shared" si="9"/>
        <v>0</v>
      </c>
      <c r="D610" s="145" t="e">
        <f>VLOOKUP(C610,quide!$A$1:J1602,2,0)</f>
        <v>#N/A</v>
      </c>
      <c r="E610" s="145" t="e">
        <f>VLOOKUP(C610,quide!$A$1:J1602,7,0)</f>
        <v>#N/A</v>
      </c>
      <c r="F610" s="145" t="e">
        <f>VLOOKUP(C610,quide!$A$1:M1602,21,0)</f>
        <v>#N/A</v>
      </c>
      <c r="G610" s="145" t="e">
        <f>VLOOKUP(C610,quide!$A$1:M1602,22,0)</f>
        <v>#N/A</v>
      </c>
      <c r="H610" s="145">
        <f>SUMIF(ishod_substance!G:G,norm!B610,ishod_substance!I:I)</f>
        <v>0</v>
      </c>
    </row>
    <row r="611" spans="1:8" x14ac:dyDescent="0.25">
      <c r="A611">
        <v>604</v>
      </c>
      <c r="B611">
        <f>IFERROR(IF(ISBLANK(A611),0,IF(AND(ISERROR(VLOOKUP(VLOOKUP(A611,ishod_substance!A:G,7,0),$B$6:B610,1,0))=TRUE,VLOOKUP(norm!A611,'tbl2'!A:B,2,0)=1),VLOOKUP(A611,ishod_substance!A:G,7,0),0)),0)</f>
        <v>0</v>
      </c>
      <c r="C611" s="76">
        <f t="shared" si="9"/>
        <v>0</v>
      </c>
      <c r="D611" s="145" t="e">
        <f>VLOOKUP(C611,quide!$A$1:J1603,2,0)</f>
        <v>#N/A</v>
      </c>
      <c r="E611" s="145" t="e">
        <f>VLOOKUP(C611,quide!$A$1:J1603,7,0)</f>
        <v>#N/A</v>
      </c>
      <c r="F611" s="145" t="e">
        <f>VLOOKUP(C611,quide!$A$1:M1603,21,0)</f>
        <v>#N/A</v>
      </c>
      <c r="G611" s="145" t="e">
        <f>VLOOKUP(C611,quide!$A$1:M1603,22,0)</f>
        <v>#N/A</v>
      </c>
      <c r="H611" s="145">
        <f>SUMIF(ishod_substance!G:G,norm!B611,ishod_substance!I:I)</f>
        <v>0</v>
      </c>
    </row>
    <row r="612" spans="1:8" x14ac:dyDescent="0.25">
      <c r="A612">
        <v>605</v>
      </c>
      <c r="B612">
        <f>IFERROR(IF(ISBLANK(A612),0,IF(AND(ISERROR(VLOOKUP(VLOOKUP(A612,ishod_substance!A:G,7,0),$B$6:B611,1,0))=TRUE,VLOOKUP(norm!A612,'tbl2'!A:B,2,0)=1),VLOOKUP(A612,ishod_substance!A:G,7,0),0)),0)</f>
        <v>0</v>
      </c>
      <c r="C612" s="76">
        <f t="shared" si="9"/>
        <v>0</v>
      </c>
      <c r="D612" s="145" t="e">
        <f>VLOOKUP(C612,quide!$A$1:J1604,2,0)</f>
        <v>#N/A</v>
      </c>
      <c r="E612" s="145" t="e">
        <f>VLOOKUP(C612,quide!$A$1:J1604,7,0)</f>
        <v>#N/A</v>
      </c>
      <c r="F612" s="145" t="e">
        <f>VLOOKUP(C612,quide!$A$1:M1604,21,0)</f>
        <v>#N/A</v>
      </c>
      <c r="G612" s="145" t="e">
        <f>VLOOKUP(C612,quide!$A$1:M1604,22,0)</f>
        <v>#N/A</v>
      </c>
      <c r="H612" s="145">
        <f>SUMIF(ishod_substance!G:G,norm!B612,ishod_substance!I:I)</f>
        <v>0</v>
      </c>
    </row>
    <row r="613" spans="1:8" x14ac:dyDescent="0.25">
      <c r="A613">
        <v>606</v>
      </c>
      <c r="B613">
        <f>IFERROR(IF(ISBLANK(A613),0,IF(AND(ISERROR(VLOOKUP(VLOOKUP(A613,ishod_substance!A:G,7,0),$B$6:B612,1,0))=TRUE,VLOOKUP(norm!A613,'tbl2'!A:B,2,0)=1),VLOOKUP(A613,ishod_substance!A:G,7,0),0)),0)</f>
        <v>0</v>
      </c>
      <c r="C613" s="76">
        <f t="shared" si="9"/>
        <v>0</v>
      </c>
      <c r="D613" s="145" t="e">
        <f>VLOOKUP(C613,quide!$A$1:J1605,2,0)</f>
        <v>#N/A</v>
      </c>
      <c r="E613" s="145" t="e">
        <f>VLOOKUP(C613,quide!$A$1:J1605,7,0)</f>
        <v>#N/A</v>
      </c>
      <c r="F613" s="145" t="e">
        <f>VLOOKUP(C613,quide!$A$1:M1605,21,0)</f>
        <v>#N/A</v>
      </c>
      <c r="G613" s="145" t="e">
        <f>VLOOKUP(C613,quide!$A$1:M1605,22,0)</f>
        <v>#N/A</v>
      </c>
      <c r="H613" s="145">
        <f>SUMIF(ishod_substance!G:G,norm!B613,ishod_substance!I:I)</f>
        <v>0</v>
      </c>
    </row>
    <row r="614" spans="1:8" x14ac:dyDescent="0.25">
      <c r="A614">
        <v>607</v>
      </c>
      <c r="B614">
        <f>IFERROR(IF(ISBLANK(A614),0,IF(AND(ISERROR(VLOOKUP(VLOOKUP(A614,ishod_substance!A:G,7,0),$B$6:B613,1,0))=TRUE,VLOOKUP(norm!A614,'tbl2'!A:B,2,0)=1),VLOOKUP(A614,ishod_substance!A:G,7,0),0)),0)</f>
        <v>0</v>
      </c>
      <c r="C614" s="76">
        <f t="shared" si="9"/>
        <v>0</v>
      </c>
      <c r="D614" s="145" t="e">
        <f>VLOOKUP(C614,quide!$A$1:J1606,2,0)</f>
        <v>#N/A</v>
      </c>
      <c r="E614" s="145" t="e">
        <f>VLOOKUP(C614,quide!$A$1:J1606,7,0)</f>
        <v>#N/A</v>
      </c>
      <c r="F614" s="145" t="e">
        <f>VLOOKUP(C614,quide!$A$1:M1606,21,0)</f>
        <v>#N/A</v>
      </c>
      <c r="G614" s="145" t="e">
        <f>VLOOKUP(C614,quide!$A$1:M1606,22,0)</f>
        <v>#N/A</v>
      </c>
      <c r="H614" s="145">
        <f>SUMIF(ishod_substance!G:G,norm!B614,ishod_substance!I:I)</f>
        <v>0</v>
      </c>
    </row>
    <row r="615" spans="1:8" x14ac:dyDescent="0.25">
      <c r="A615">
        <v>608</v>
      </c>
      <c r="B615">
        <f>IFERROR(IF(ISBLANK(A615),0,IF(AND(ISERROR(VLOOKUP(VLOOKUP(A615,ishod_substance!A:G,7,0),$B$6:B614,1,0))=TRUE,VLOOKUP(norm!A615,'tbl2'!A:B,2,0)=1),VLOOKUP(A615,ishod_substance!A:G,7,0),0)),0)</f>
        <v>0</v>
      </c>
      <c r="C615" s="76">
        <f t="shared" si="9"/>
        <v>0</v>
      </c>
      <c r="D615" s="145" t="e">
        <f>VLOOKUP(C615,quide!$A$1:J1607,2,0)</f>
        <v>#N/A</v>
      </c>
      <c r="E615" s="145" t="e">
        <f>VLOOKUP(C615,quide!$A$1:J1607,7,0)</f>
        <v>#N/A</v>
      </c>
      <c r="F615" s="145" t="e">
        <f>VLOOKUP(C615,quide!$A$1:M1607,21,0)</f>
        <v>#N/A</v>
      </c>
      <c r="G615" s="145" t="e">
        <f>VLOOKUP(C615,quide!$A$1:M1607,22,0)</f>
        <v>#N/A</v>
      </c>
      <c r="H615" s="145">
        <f>SUMIF(ishod_substance!G:G,norm!B615,ishod_substance!I:I)</f>
        <v>0</v>
      </c>
    </row>
    <row r="616" spans="1:8" x14ac:dyDescent="0.25">
      <c r="A616">
        <v>609</v>
      </c>
      <c r="B616">
        <f>IFERROR(IF(ISBLANK(A616),0,IF(AND(ISERROR(VLOOKUP(VLOOKUP(A616,ishod_substance!A:G,7,0),$B$6:B615,1,0))=TRUE,VLOOKUP(norm!A616,'tbl2'!A:B,2,0)=1),VLOOKUP(A616,ishod_substance!A:G,7,0),0)),0)</f>
        <v>0</v>
      </c>
      <c r="C616" s="76">
        <f t="shared" si="9"/>
        <v>0</v>
      </c>
      <c r="D616" s="145" t="e">
        <f>VLOOKUP(C616,quide!$A$1:J1608,2,0)</f>
        <v>#N/A</v>
      </c>
      <c r="E616" s="145" t="e">
        <f>VLOOKUP(C616,quide!$A$1:J1608,7,0)</f>
        <v>#N/A</v>
      </c>
      <c r="F616" s="145" t="e">
        <f>VLOOKUP(C616,quide!$A$1:M1608,21,0)</f>
        <v>#N/A</v>
      </c>
      <c r="G616" s="145" t="e">
        <f>VLOOKUP(C616,quide!$A$1:M1608,22,0)</f>
        <v>#N/A</v>
      </c>
      <c r="H616" s="145">
        <f>SUMIF(ishod_substance!G:G,norm!B616,ishod_substance!I:I)</f>
        <v>0</v>
      </c>
    </row>
    <row r="617" spans="1:8" x14ac:dyDescent="0.25">
      <c r="A617">
        <v>610</v>
      </c>
      <c r="B617">
        <f>IFERROR(IF(ISBLANK(A617),0,IF(AND(ISERROR(VLOOKUP(VLOOKUP(A617,ishod_substance!A:G,7,0),$B$6:B616,1,0))=TRUE,VLOOKUP(norm!A617,'tbl2'!A:B,2,0)=1),VLOOKUP(A617,ishod_substance!A:G,7,0),0)),0)</f>
        <v>0</v>
      </c>
      <c r="C617" s="76">
        <f t="shared" si="9"/>
        <v>0</v>
      </c>
      <c r="D617" s="145" t="e">
        <f>VLOOKUP(C617,quide!$A$1:J1609,2,0)</f>
        <v>#N/A</v>
      </c>
      <c r="E617" s="145" t="e">
        <f>VLOOKUP(C617,quide!$A$1:J1609,7,0)</f>
        <v>#N/A</v>
      </c>
      <c r="F617" s="145" t="e">
        <f>VLOOKUP(C617,quide!$A$1:M1609,21,0)</f>
        <v>#N/A</v>
      </c>
      <c r="G617" s="145" t="e">
        <f>VLOOKUP(C617,quide!$A$1:M1609,22,0)</f>
        <v>#N/A</v>
      </c>
      <c r="H617" s="145">
        <f>SUMIF(ishod_substance!G:G,norm!B617,ishod_substance!I:I)</f>
        <v>0</v>
      </c>
    </row>
    <row r="618" spans="1:8" x14ac:dyDescent="0.25">
      <c r="A618">
        <v>611</v>
      </c>
      <c r="B618">
        <f>IFERROR(IF(ISBLANK(A618),0,IF(AND(ISERROR(VLOOKUP(VLOOKUP(A618,ishod_substance!A:G,7,0),$B$6:B617,1,0))=TRUE,VLOOKUP(norm!A618,'tbl2'!A:B,2,0)=1),VLOOKUP(A618,ishod_substance!A:G,7,0),0)),0)</f>
        <v>0</v>
      </c>
      <c r="C618" s="76">
        <f t="shared" si="9"/>
        <v>0</v>
      </c>
      <c r="D618" s="145" t="e">
        <f>VLOOKUP(C618,quide!$A$1:J1610,2,0)</f>
        <v>#N/A</v>
      </c>
      <c r="E618" s="145" t="e">
        <f>VLOOKUP(C618,quide!$A$1:J1610,7,0)</f>
        <v>#N/A</v>
      </c>
      <c r="F618" s="145" t="e">
        <f>VLOOKUP(C618,quide!$A$1:M1610,21,0)</f>
        <v>#N/A</v>
      </c>
      <c r="G618" s="145" t="e">
        <f>VLOOKUP(C618,quide!$A$1:M1610,22,0)</f>
        <v>#N/A</v>
      </c>
      <c r="H618" s="145">
        <f>SUMIF(ishod_substance!G:G,norm!B618,ishod_substance!I:I)</f>
        <v>0</v>
      </c>
    </row>
    <row r="619" spans="1:8" x14ac:dyDescent="0.25">
      <c r="A619">
        <v>612</v>
      </c>
      <c r="B619">
        <f>IFERROR(IF(ISBLANK(A619),0,IF(AND(ISERROR(VLOOKUP(VLOOKUP(A619,ishod_substance!A:G,7,0),$B$6:B618,1,0))=TRUE,VLOOKUP(norm!A619,'tbl2'!A:B,2,0)=1),VLOOKUP(A619,ishod_substance!A:G,7,0),0)),0)</f>
        <v>0</v>
      </c>
      <c r="C619" s="76">
        <f t="shared" si="9"/>
        <v>0</v>
      </c>
      <c r="D619" s="145" t="e">
        <f>VLOOKUP(C619,quide!$A$1:J1611,2,0)</f>
        <v>#N/A</v>
      </c>
      <c r="E619" s="145" t="e">
        <f>VLOOKUP(C619,quide!$A$1:J1611,7,0)</f>
        <v>#N/A</v>
      </c>
      <c r="F619" s="145" t="e">
        <f>VLOOKUP(C619,quide!$A$1:M1611,21,0)</f>
        <v>#N/A</v>
      </c>
      <c r="G619" s="145" t="e">
        <f>VLOOKUP(C619,quide!$A$1:M1611,22,0)</f>
        <v>#N/A</v>
      </c>
      <c r="H619" s="145">
        <f>SUMIF(ishod_substance!G:G,norm!B619,ishod_substance!I:I)</f>
        <v>0</v>
      </c>
    </row>
    <row r="620" spans="1:8" x14ac:dyDescent="0.25">
      <c r="A620">
        <v>613</v>
      </c>
      <c r="B620">
        <f>IFERROR(IF(ISBLANK(A620),0,IF(AND(ISERROR(VLOOKUP(VLOOKUP(A620,ishod_substance!A:G,7,0),$B$6:B619,1,0))=TRUE,VLOOKUP(norm!A620,'tbl2'!A:B,2,0)=1),VLOOKUP(A620,ishod_substance!A:G,7,0),0)),0)</f>
        <v>0</v>
      </c>
      <c r="C620" s="76">
        <f t="shared" si="9"/>
        <v>0</v>
      </c>
      <c r="D620" s="145" t="e">
        <f>VLOOKUP(C620,quide!$A$1:J1612,2,0)</f>
        <v>#N/A</v>
      </c>
      <c r="E620" s="145" t="e">
        <f>VLOOKUP(C620,quide!$A$1:J1612,7,0)</f>
        <v>#N/A</v>
      </c>
      <c r="F620" s="145" t="e">
        <f>VLOOKUP(C620,quide!$A$1:M1612,21,0)</f>
        <v>#N/A</v>
      </c>
      <c r="G620" s="145" t="e">
        <f>VLOOKUP(C620,quide!$A$1:M1612,22,0)</f>
        <v>#N/A</v>
      </c>
      <c r="H620" s="145">
        <f>SUMIF(ishod_substance!G:G,norm!B620,ishod_substance!I:I)</f>
        <v>0</v>
      </c>
    </row>
    <row r="621" spans="1:8" x14ac:dyDescent="0.25">
      <c r="A621">
        <v>614</v>
      </c>
      <c r="B621">
        <f>IFERROR(IF(ISBLANK(A621),0,IF(AND(ISERROR(VLOOKUP(VLOOKUP(A621,ishod_substance!A:G,7,0),$B$6:B620,1,0))=TRUE,VLOOKUP(norm!A621,'tbl2'!A:B,2,0)=1),VLOOKUP(A621,ishod_substance!A:G,7,0),0)),0)</f>
        <v>0</v>
      </c>
      <c r="C621" s="76">
        <f t="shared" si="9"/>
        <v>0</v>
      </c>
      <c r="D621" s="145" t="e">
        <f>VLOOKUP(C621,quide!$A$1:J1613,2,0)</f>
        <v>#N/A</v>
      </c>
      <c r="E621" s="145" t="e">
        <f>VLOOKUP(C621,quide!$A$1:J1613,7,0)</f>
        <v>#N/A</v>
      </c>
      <c r="F621" s="145" t="e">
        <f>VLOOKUP(C621,quide!$A$1:M1613,21,0)</f>
        <v>#N/A</v>
      </c>
      <c r="G621" s="145" t="e">
        <f>VLOOKUP(C621,quide!$A$1:M1613,22,0)</f>
        <v>#N/A</v>
      </c>
      <c r="H621" s="145">
        <f>SUMIF(ishod_substance!G:G,norm!B621,ishod_substance!I:I)</f>
        <v>0</v>
      </c>
    </row>
    <row r="622" spans="1:8" x14ac:dyDescent="0.25">
      <c r="A622">
        <v>615</v>
      </c>
      <c r="B622">
        <f>IFERROR(IF(ISBLANK(A622),0,IF(AND(ISERROR(VLOOKUP(VLOOKUP(A622,ishod_substance!A:G,7,0),$B$6:B621,1,0))=TRUE,VLOOKUP(norm!A622,'tbl2'!A:B,2,0)=1),VLOOKUP(A622,ishod_substance!A:G,7,0),0)),0)</f>
        <v>0</v>
      </c>
      <c r="C622" s="76">
        <f t="shared" si="9"/>
        <v>0</v>
      </c>
      <c r="D622" s="145" t="e">
        <f>VLOOKUP(C622,quide!$A$1:J1614,2,0)</f>
        <v>#N/A</v>
      </c>
      <c r="E622" s="145" t="e">
        <f>VLOOKUP(C622,quide!$A$1:J1614,7,0)</f>
        <v>#N/A</v>
      </c>
      <c r="F622" s="145" t="e">
        <f>VLOOKUP(C622,quide!$A$1:M1614,21,0)</f>
        <v>#N/A</v>
      </c>
      <c r="G622" s="145" t="e">
        <f>VLOOKUP(C622,quide!$A$1:M1614,22,0)</f>
        <v>#N/A</v>
      </c>
      <c r="H622" s="145">
        <f>SUMIF(ishod_substance!G:G,norm!B622,ishod_substance!I:I)</f>
        <v>0</v>
      </c>
    </row>
    <row r="623" spans="1:8" x14ac:dyDescent="0.25">
      <c r="A623">
        <v>616</v>
      </c>
      <c r="B623">
        <f>IFERROR(IF(ISBLANK(A623),0,IF(AND(ISERROR(VLOOKUP(VLOOKUP(A623,ishod_substance!A:G,7,0),$B$6:B622,1,0))=TRUE,VLOOKUP(norm!A623,'tbl2'!A:B,2,0)=1),VLOOKUP(A623,ishod_substance!A:G,7,0),0)),0)</f>
        <v>0</v>
      </c>
      <c r="C623" s="76">
        <f t="shared" si="9"/>
        <v>0</v>
      </c>
      <c r="D623" s="145" t="e">
        <f>VLOOKUP(C623,quide!$A$1:J1615,2,0)</f>
        <v>#N/A</v>
      </c>
      <c r="E623" s="145" t="e">
        <f>VLOOKUP(C623,quide!$A$1:J1615,7,0)</f>
        <v>#N/A</v>
      </c>
      <c r="F623" s="145" t="e">
        <f>VLOOKUP(C623,quide!$A$1:M1615,21,0)</f>
        <v>#N/A</v>
      </c>
      <c r="G623" s="145" t="e">
        <f>VLOOKUP(C623,quide!$A$1:M1615,22,0)</f>
        <v>#N/A</v>
      </c>
      <c r="H623" s="145">
        <f>SUMIF(ishod_substance!G:G,norm!B623,ishod_substance!I:I)</f>
        <v>0</v>
      </c>
    </row>
    <row r="624" spans="1:8" x14ac:dyDescent="0.25">
      <c r="A624">
        <v>617</v>
      </c>
      <c r="B624">
        <f>IFERROR(IF(ISBLANK(A624),0,IF(AND(ISERROR(VLOOKUP(VLOOKUP(A624,ishod_substance!A:G,7,0),$B$6:B623,1,0))=TRUE,VLOOKUP(norm!A624,'tbl2'!A:B,2,0)=1),VLOOKUP(A624,ishod_substance!A:G,7,0),0)),0)</f>
        <v>0</v>
      </c>
      <c r="C624" s="76">
        <f t="shared" si="9"/>
        <v>0</v>
      </c>
      <c r="D624" s="145" t="e">
        <f>VLOOKUP(C624,quide!$A$1:J1616,2,0)</f>
        <v>#N/A</v>
      </c>
      <c r="E624" s="145" t="e">
        <f>VLOOKUP(C624,quide!$A$1:J1616,7,0)</f>
        <v>#N/A</v>
      </c>
      <c r="F624" s="145" t="e">
        <f>VLOOKUP(C624,quide!$A$1:M1616,21,0)</f>
        <v>#N/A</v>
      </c>
      <c r="G624" s="145" t="e">
        <f>VLOOKUP(C624,quide!$A$1:M1616,22,0)</f>
        <v>#N/A</v>
      </c>
      <c r="H624" s="145">
        <f>SUMIF(ishod_substance!G:G,norm!B624,ishod_substance!I:I)</f>
        <v>0</v>
      </c>
    </row>
    <row r="625" spans="1:8" x14ac:dyDescent="0.25">
      <c r="A625">
        <v>618</v>
      </c>
      <c r="B625">
        <f>IFERROR(IF(ISBLANK(A625),0,IF(AND(ISERROR(VLOOKUP(VLOOKUP(A625,ishod_substance!A:G,7,0),$B$6:B624,1,0))=TRUE,VLOOKUP(norm!A625,'tbl2'!A:B,2,0)=1),VLOOKUP(A625,ishod_substance!A:G,7,0),0)),0)</f>
        <v>0</v>
      </c>
      <c r="C625" s="76">
        <f t="shared" si="9"/>
        <v>0</v>
      </c>
      <c r="D625" s="145" t="e">
        <f>VLOOKUP(C625,quide!$A$1:J1617,2,0)</f>
        <v>#N/A</v>
      </c>
      <c r="E625" s="145" t="e">
        <f>VLOOKUP(C625,quide!$A$1:J1617,7,0)</f>
        <v>#N/A</v>
      </c>
      <c r="F625" s="145" t="e">
        <f>VLOOKUP(C625,quide!$A$1:M1617,21,0)</f>
        <v>#N/A</v>
      </c>
      <c r="G625" s="145" t="e">
        <f>VLOOKUP(C625,quide!$A$1:M1617,22,0)</f>
        <v>#N/A</v>
      </c>
      <c r="H625" s="145">
        <f>SUMIF(ishod_substance!G:G,norm!B625,ishod_substance!I:I)</f>
        <v>0</v>
      </c>
    </row>
    <row r="626" spans="1:8" x14ac:dyDescent="0.25">
      <c r="A626">
        <v>619</v>
      </c>
      <c r="B626">
        <f>IFERROR(IF(ISBLANK(A626),0,IF(AND(ISERROR(VLOOKUP(VLOOKUP(A626,ishod_substance!A:G,7,0),$B$6:B625,1,0))=TRUE,VLOOKUP(norm!A626,'tbl2'!A:B,2,0)=1),VLOOKUP(A626,ishod_substance!A:G,7,0),0)),0)</f>
        <v>0</v>
      </c>
      <c r="C626" s="76">
        <f t="shared" si="9"/>
        <v>0</v>
      </c>
      <c r="D626" s="145" t="e">
        <f>VLOOKUP(C626,quide!$A$1:J1618,2,0)</f>
        <v>#N/A</v>
      </c>
      <c r="E626" s="145" t="e">
        <f>VLOOKUP(C626,quide!$A$1:J1618,7,0)</f>
        <v>#N/A</v>
      </c>
      <c r="F626" s="145" t="e">
        <f>VLOOKUP(C626,quide!$A$1:M1618,21,0)</f>
        <v>#N/A</v>
      </c>
      <c r="G626" s="145" t="e">
        <f>VLOOKUP(C626,quide!$A$1:M1618,22,0)</f>
        <v>#N/A</v>
      </c>
      <c r="H626" s="145">
        <f>SUMIF(ishod_substance!G:G,norm!B626,ishod_substance!I:I)</f>
        <v>0</v>
      </c>
    </row>
    <row r="627" spans="1:8" x14ac:dyDescent="0.25">
      <c r="A627">
        <v>620</v>
      </c>
      <c r="B627">
        <f>IFERROR(IF(ISBLANK(A627),0,IF(AND(ISERROR(VLOOKUP(VLOOKUP(A627,ishod_substance!A:G,7,0),$B$6:B626,1,0))=TRUE,VLOOKUP(norm!A627,'tbl2'!A:B,2,0)=1),VLOOKUP(A627,ishod_substance!A:G,7,0),0)),0)</f>
        <v>0</v>
      </c>
      <c r="C627" s="76">
        <f t="shared" si="9"/>
        <v>0</v>
      </c>
      <c r="D627" s="145" t="e">
        <f>VLOOKUP(C627,quide!$A$1:J1619,2,0)</f>
        <v>#N/A</v>
      </c>
      <c r="E627" s="145" t="e">
        <f>VLOOKUP(C627,quide!$A$1:J1619,7,0)</f>
        <v>#N/A</v>
      </c>
      <c r="F627" s="145" t="e">
        <f>VLOOKUP(C627,quide!$A$1:M1619,21,0)</f>
        <v>#N/A</v>
      </c>
      <c r="G627" s="145" t="e">
        <f>VLOOKUP(C627,quide!$A$1:M1619,22,0)</f>
        <v>#N/A</v>
      </c>
      <c r="H627" s="145">
        <f>SUMIF(ishod_substance!G:G,norm!B627,ishod_substance!I:I)</f>
        <v>0</v>
      </c>
    </row>
    <row r="628" spans="1:8" x14ac:dyDescent="0.25">
      <c r="A628">
        <v>621</v>
      </c>
      <c r="B628">
        <f>IFERROR(IF(ISBLANK(A628),0,IF(AND(ISERROR(VLOOKUP(VLOOKUP(A628,ishod_substance!A:G,7,0),$B$6:B627,1,0))=TRUE,VLOOKUP(norm!A628,'tbl2'!A:B,2,0)=1),VLOOKUP(A628,ishod_substance!A:G,7,0),0)),0)</f>
        <v>0</v>
      </c>
      <c r="C628" s="76">
        <f t="shared" si="9"/>
        <v>0</v>
      </c>
      <c r="D628" s="145" t="e">
        <f>VLOOKUP(C628,quide!$A$1:J1620,2,0)</f>
        <v>#N/A</v>
      </c>
      <c r="E628" s="145" t="e">
        <f>VLOOKUP(C628,quide!$A$1:J1620,7,0)</f>
        <v>#N/A</v>
      </c>
      <c r="F628" s="145" t="e">
        <f>VLOOKUP(C628,quide!$A$1:M1620,21,0)</f>
        <v>#N/A</v>
      </c>
      <c r="G628" s="145" t="e">
        <f>VLOOKUP(C628,quide!$A$1:M1620,22,0)</f>
        <v>#N/A</v>
      </c>
      <c r="H628" s="145">
        <f>SUMIF(ishod_substance!G:G,norm!B628,ishod_substance!I:I)</f>
        <v>0</v>
      </c>
    </row>
    <row r="629" spans="1:8" x14ac:dyDescent="0.25">
      <c r="A629">
        <v>622</v>
      </c>
      <c r="B629">
        <f>IFERROR(IF(ISBLANK(A629),0,IF(AND(ISERROR(VLOOKUP(VLOOKUP(A629,ishod_substance!A:G,7,0),$B$6:B628,1,0))=TRUE,VLOOKUP(norm!A629,'tbl2'!A:B,2,0)=1),VLOOKUP(A629,ishod_substance!A:G,7,0),0)),0)</f>
        <v>0</v>
      </c>
      <c r="C629" s="76">
        <f t="shared" si="9"/>
        <v>0</v>
      </c>
      <c r="D629" s="145" t="e">
        <f>VLOOKUP(C629,quide!$A$1:J1621,2,0)</f>
        <v>#N/A</v>
      </c>
      <c r="E629" s="145" t="e">
        <f>VLOOKUP(C629,quide!$A$1:J1621,7,0)</f>
        <v>#N/A</v>
      </c>
      <c r="F629" s="145" t="e">
        <f>VLOOKUP(C629,quide!$A$1:M1621,21,0)</f>
        <v>#N/A</v>
      </c>
      <c r="G629" s="145" t="e">
        <f>VLOOKUP(C629,quide!$A$1:M1621,22,0)</f>
        <v>#N/A</v>
      </c>
      <c r="H629" s="145">
        <f>SUMIF(ishod_substance!G:G,norm!B629,ishod_substance!I:I)</f>
        <v>0</v>
      </c>
    </row>
    <row r="630" spans="1:8" x14ac:dyDescent="0.25">
      <c r="A630">
        <v>623</v>
      </c>
      <c r="B630">
        <f>IFERROR(IF(ISBLANK(A630),0,IF(AND(ISERROR(VLOOKUP(VLOOKUP(A630,ishod_substance!A:G,7,0),$B$6:B629,1,0))=TRUE,VLOOKUP(norm!A630,'tbl2'!A:B,2,0)=1),VLOOKUP(A630,ishod_substance!A:G,7,0),0)),0)</f>
        <v>0</v>
      </c>
      <c r="C630" s="76">
        <f t="shared" si="9"/>
        <v>0</v>
      </c>
      <c r="D630" s="145" t="e">
        <f>VLOOKUP(C630,quide!$A$1:J1622,2,0)</f>
        <v>#N/A</v>
      </c>
      <c r="E630" s="145" t="e">
        <f>VLOOKUP(C630,quide!$A$1:J1622,7,0)</f>
        <v>#N/A</v>
      </c>
      <c r="F630" s="145" t="e">
        <f>VLOOKUP(C630,quide!$A$1:M1622,21,0)</f>
        <v>#N/A</v>
      </c>
      <c r="G630" s="145" t="e">
        <f>VLOOKUP(C630,quide!$A$1:M1622,22,0)</f>
        <v>#N/A</v>
      </c>
      <c r="H630" s="145">
        <f>SUMIF(ishod_substance!G:G,norm!B630,ishod_substance!I:I)</f>
        <v>0</v>
      </c>
    </row>
    <row r="631" spans="1:8" x14ac:dyDescent="0.25">
      <c r="A631">
        <v>624</v>
      </c>
      <c r="B631">
        <f>IFERROR(IF(ISBLANK(A631),0,IF(AND(ISERROR(VLOOKUP(VLOOKUP(A631,ishod_substance!A:G,7,0),$B$6:B630,1,0))=TRUE,VLOOKUP(norm!A631,'tbl2'!A:B,2,0)=1),VLOOKUP(A631,ishod_substance!A:G,7,0),0)),0)</f>
        <v>0</v>
      </c>
      <c r="C631" s="76">
        <f t="shared" si="9"/>
        <v>0</v>
      </c>
      <c r="D631" s="145" t="e">
        <f>VLOOKUP(C631,quide!$A$1:J1623,2,0)</f>
        <v>#N/A</v>
      </c>
      <c r="E631" s="145" t="e">
        <f>VLOOKUP(C631,quide!$A$1:J1623,7,0)</f>
        <v>#N/A</v>
      </c>
      <c r="F631" s="145" t="e">
        <f>VLOOKUP(C631,quide!$A$1:M1623,21,0)</f>
        <v>#N/A</v>
      </c>
      <c r="G631" s="145" t="e">
        <f>VLOOKUP(C631,quide!$A$1:M1623,22,0)</f>
        <v>#N/A</v>
      </c>
      <c r="H631" s="145">
        <f>SUMIF(ishod_substance!G:G,norm!B631,ishod_substance!I:I)</f>
        <v>0</v>
      </c>
    </row>
    <row r="632" spans="1:8" x14ac:dyDescent="0.25">
      <c r="A632">
        <v>625</v>
      </c>
      <c r="B632">
        <f>IFERROR(IF(ISBLANK(A632),0,IF(AND(ISERROR(VLOOKUP(VLOOKUP(A632,ishod_substance!A:G,7,0),$B$6:B631,1,0))=TRUE,VLOOKUP(norm!A632,'tbl2'!A:B,2,0)=1),VLOOKUP(A632,ishod_substance!A:G,7,0),0)),0)</f>
        <v>0</v>
      </c>
      <c r="C632" s="76">
        <f t="shared" si="9"/>
        <v>0</v>
      </c>
      <c r="D632" s="145" t="e">
        <f>VLOOKUP(C632,quide!$A$1:J1624,2,0)</f>
        <v>#N/A</v>
      </c>
      <c r="E632" s="145" t="e">
        <f>VLOOKUP(C632,quide!$A$1:J1624,7,0)</f>
        <v>#N/A</v>
      </c>
      <c r="F632" s="145" t="e">
        <f>VLOOKUP(C632,quide!$A$1:M1624,21,0)</f>
        <v>#N/A</v>
      </c>
      <c r="G632" s="145" t="e">
        <f>VLOOKUP(C632,quide!$A$1:M1624,22,0)</f>
        <v>#N/A</v>
      </c>
      <c r="H632" s="145">
        <f>SUMIF(ishod_substance!G:G,norm!B632,ishod_substance!I:I)</f>
        <v>0</v>
      </c>
    </row>
    <row r="633" spans="1:8" x14ac:dyDescent="0.25">
      <c r="A633">
        <v>626</v>
      </c>
      <c r="B633">
        <f>IFERROR(IF(ISBLANK(A633),0,IF(AND(ISERROR(VLOOKUP(VLOOKUP(A633,ishod_substance!A:G,7,0),$B$6:B632,1,0))=TRUE,VLOOKUP(norm!A633,'tbl2'!A:B,2,0)=1),VLOOKUP(A633,ishod_substance!A:G,7,0),0)),0)</f>
        <v>0</v>
      </c>
      <c r="C633" s="76">
        <f t="shared" si="9"/>
        <v>0</v>
      </c>
      <c r="D633" s="145" t="e">
        <f>VLOOKUP(C633,quide!$A$1:J1625,2,0)</f>
        <v>#N/A</v>
      </c>
      <c r="E633" s="145" t="e">
        <f>VLOOKUP(C633,quide!$A$1:J1625,7,0)</f>
        <v>#N/A</v>
      </c>
      <c r="F633" s="145" t="e">
        <f>VLOOKUP(C633,quide!$A$1:M1625,21,0)</f>
        <v>#N/A</v>
      </c>
      <c r="G633" s="145" t="e">
        <f>VLOOKUP(C633,quide!$A$1:M1625,22,0)</f>
        <v>#N/A</v>
      </c>
      <c r="H633" s="145">
        <f>SUMIF(ishod_substance!G:G,norm!B633,ishod_substance!I:I)</f>
        <v>0</v>
      </c>
    </row>
    <row r="634" spans="1:8" x14ac:dyDescent="0.25">
      <c r="A634">
        <v>627</v>
      </c>
      <c r="B634">
        <f>IFERROR(IF(ISBLANK(A634),0,IF(AND(ISERROR(VLOOKUP(VLOOKUP(A634,ishod_substance!A:G,7,0),$B$6:B633,1,0))=TRUE,VLOOKUP(norm!A634,'tbl2'!A:B,2,0)=1),VLOOKUP(A634,ishod_substance!A:G,7,0),0)),0)</f>
        <v>0</v>
      </c>
      <c r="C634" s="76">
        <f t="shared" si="9"/>
        <v>0</v>
      </c>
      <c r="D634" s="145" t="e">
        <f>VLOOKUP(C634,quide!$A$1:J1626,2,0)</f>
        <v>#N/A</v>
      </c>
      <c r="E634" s="145" t="e">
        <f>VLOOKUP(C634,quide!$A$1:J1626,7,0)</f>
        <v>#N/A</v>
      </c>
      <c r="F634" s="145" t="e">
        <f>VLOOKUP(C634,quide!$A$1:M1626,21,0)</f>
        <v>#N/A</v>
      </c>
      <c r="G634" s="145" t="e">
        <f>VLOOKUP(C634,quide!$A$1:M1626,22,0)</f>
        <v>#N/A</v>
      </c>
      <c r="H634" s="145">
        <f>SUMIF(ishod_substance!G:G,norm!B634,ishod_substance!I:I)</f>
        <v>0</v>
      </c>
    </row>
    <row r="635" spans="1:8" x14ac:dyDescent="0.25">
      <c r="A635">
        <v>628</v>
      </c>
      <c r="B635">
        <f>IFERROR(IF(ISBLANK(A635),0,IF(AND(ISERROR(VLOOKUP(VLOOKUP(A635,ishod_substance!A:G,7,0),$B$6:B634,1,0))=TRUE,VLOOKUP(norm!A635,'tbl2'!A:B,2,0)=1),VLOOKUP(A635,ishod_substance!A:G,7,0),0)),0)</f>
        <v>0</v>
      </c>
      <c r="C635" s="76">
        <f t="shared" si="9"/>
        <v>0</v>
      </c>
      <c r="D635" s="145" t="e">
        <f>VLOOKUP(C635,quide!$A$1:J1627,2,0)</f>
        <v>#N/A</v>
      </c>
      <c r="E635" s="145" t="e">
        <f>VLOOKUP(C635,quide!$A$1:J1627,7,0)</f>
        <v>#N/A</v>
      </c>
      <c r="F635" s="145" t="e">
        <f>VLOOKUP(C635,quide!$A$1:M1627,21,0)</f>
        <v>#N/A</v>
      </c>
      <c r="G635" s="145" t="e">
        <f>VLOOKUP(C635,quide!$A$1:M1627,22,0)</f>
        <v>#N/A</v>
      </c>
      <c r="H635" s="145">
        <f>SUMIF(ishod_substance!G:G,norm!B635,ishod_substance!I:I)</f>
        <v>0</v>
      </c>
    </row>
    <row r="636" spans="1:8" x14ac:dyDescent="0.25">
      <c r="A636">
        <v>629</v>
      </c>
      <c r="B636">
        <f>IFERROR(IF(ISBLANK(A636),0,IF(AND(ISERROR(VLOOKUP(VLOOKUP(A636,ishod_substance!A:G,7,0),$B$6:B635,1,0))=TRUE,VLOOKUP(norm!A636,'tbl2'!A:B,2,0)=1),VLOOKUP(A636,ishod_substance!A:G,7,0),0)),0)</f>
        <v>0</v>
      </c>
      <c r="C636" s="76">
        <f t="shared" si="9"/>
        <v>0</v>
      </c>
      <c r="D636" s="145" t="e">
        <f>VLOOKUP(C636,quide!$A$1:J1628,2,0)</f>
        <v>#N/A</v>
      </c>
      <c r="E636" s="145" t="e">
        <f>VLOOKUP(C636,quide!$A$1:J1628,7,0)</f>
        <v>#N/A</v>
      </c>
      <c r="F636" s="145" t="e">
        <f>VLOOKUP(C636,quide!$A$1:M1628,21,0)</f>
        <v>#N/A</v>
      </c>
      <c r="G636" s="145" t="e">
        <f>VLOOKUP(C636,quide!$A$1:M1628,22,0)</f>
        <v>#N/A</v>
      </c>
      <c r="H636" s="145">
        <f>SUMIF(ishod_substance!G:G,norm!B636,ishod_substance!I:I)</f>
        <v>0</v>
      </c>
    </row>
    <row r="637" spans="1:8" x14ac:dyDescent="0.25">
      <c r="A637">
        <v>630</v>
      </c>
      <c r="B637">
        <f>IFERROR(IF(ISBLANK(A637),0,IF(AND(ISERROR(VLOOKUP(VLOOKUP(A637,ishod_substance!A:G,7,0),$B$6:B636,1,0))=TRUE,VLOOKUP(norm!A637,'tbl2'!A:B,2,0)=1),VLOOKUP(A637,ishod_substance!A:G,7,0),0)),0)</f>
        <v>0</v>
      </c>
      <c r="C637" s="76">
        <f t="shared" si="9"/>
        <v>0</v>
      </c>
      <c r="D637" s="145" t="e">
        <f>VLOOKUP(C637,quide!$A$1:J1629,2,0)</f>
        <v>#N/A</v>
      </c>
      <c r="E637" s="145" t="e">
        <f>VLOOKUP(C637,quide!$A$1:J1629,7,0)</f>
        <v>#N/A</v>
      </c>
      <c r="F637" s="145" t="e">
        <f>VLOOKUP(C637,quide!$A$1:M1629,21,0)</f>
        <v>#N/A</v>
      </c>
      <c r="G637" s="145" t="e">
        <f>VLOOKUP(C637,quide!$A$1:M1629,22,0)</f>
        <v>#N/A</v>
      </c>
      <c r="H637" s="145">
        <f>SUMIF(ishod_substance!G:G,norm!B637,ishod_substance!I:I)</f>
        <v>0</v>
      </c>
    </row>
    <row r="638" spans="1:8" x14ac:dyDescent="0.25">
      <c r="A638">
        <v>631</v>
      </c>
      <c r="B638">
        <f>IFERROR(IF(ISBLANK(A638),0,IF(AND(ISERROR(VLOOKUP(VLOOKUP(A638,ishod_substance!A:G,7,0),$B$6:B637,1,0))=TRUE,VLOOKUP(norm!A638,'tbl2'!A:B,2,0)=1),VLOOKUP(A638,ishod_substance!A:G,7,0),0)),0)</f>
        <v>0</v>
      </c>
      <c r="C638" s="76">
        <f t="shared" si="9"/>
        <v>0</v>
      </c>
      <c r="D638" s="145" t="e">
        <f>VLOOKUP(C638,quide!$A$1:J1630,2,0)</f>
        <v>#N/A</v>
      </c>
      <c r="E638" s="145" t="e">
        <f>VLOOKUP(C638,quide!$A$1:J1630,7,0)</f>
        <v>#N/A</v>
      </c>
      <c r="F638" s="145" t="e">
        <f>VLOOKUP(C638,quide!$A$1:M1630,21,0)</f>
        <v>#N/A</v>
      </c>
      <c r="G638" s="145" t="e">
        <f>VLOOKUP(C638,quide!$A$1:M1630,22,0)</f>
        <v>#N/A</v>
      </c>
      <c r="H638" s="145">
        <f>SUMIF(ishod_substance!G:G,norm!B638,ishod_substance!I:I)</f>
        <v>0</v>
      </c>
    </row>
    <row r="639" spans="1:8" x14ac:dyDescent="0.25">
      <c r="A639">
        <v>632</v>
      </c>
      <c r="B639">
        <f>IFERROR(IF(ISBLANK(A639),0,IF(AND(ISERROR(VLOOKUP(VLOOKUP(A639,ishod_substance!A:G,7,0),$B$6:B638,1,0))=TRUE,VLOOKUP(norm!A639,'tbl2'!A:B,2,0)=1),VLOOKUP(A639,ishod_substance!A:G,7,0),0)),0)</f>
        <v>0</v>
      </c>
      <c r="C639" s="76">
        <f t="shared" si="9"/>
        <v>0</v>
      </c>
      <c r="D639" s="145" t="e">
        <f>VLOOKUP(C639,quide!$A$1:J1631,2,0)</f>
        <v>#N/A</v>
      </c>
      <c r="E639" s="145" t="e">
        <f>VLOOKUP(C639,quide!$A$1:J1631,7,0)</f>
        <v>#N/A</v>
      </c>
      <c r="F639" s="145" t="e">
        <f>VLOOKUP(C639,quide!$A$1:M1631,21,0)</f>
        <v>#N/A</v>
      </c>
      <c r="G639" s="145" t="e">
        <f>VLOOKUP(C639,quide!$A$1:M1631,22,0)</f>
        <v>#N/A</v>
      </c>
      <c r="H639" s="145">
        <f>SUMIF(ishod_substance!G:G,norm!B639,ishod_substance!I:I)</f>
        <v>0</v>
      </c>
    </row>
    <row r="640" spans="1:8" x14ac:dyDescent="0.25">
      <c r="A640">
        <v>633</v>
      </c>
      <c r="B640">
        <f>IFERROR(IF(ISBLANK(A640),0,IF(AND(ISERROR(VLOOKUP(VLOOKUP(A640,ishod_substance!A:G,7,0),$B$6:B639,1,0))=TRUE,VLOOKUP(norm!A640,'tbl2'!A:B,2,0)=1),VLOOKUP(A640,ishod_substance!A:G,7,0),0)),0)</f>
        <v>0</v>
      </c>
      <c r="C640" s="76">
        <f t="shared" si="9"/>
        <v>0</v>
      </c>
      <c r="D640" s="145" t="e">
        <f>VLOOKUP(C640,quide!$A$1:J1632,2,0)</f>
        <v>#N/A</v>
      </c>
      <c r="E640" s="145" t="e">
        <f>VLOOKUP(C640,quide!$A$1:J1632,7,0)</f>
        <v>#N/A</v>
      </c>
      <c r="F640" s="145" t="e">
        <f>VLOOKUP(C640,quide!$A$1:M1632,21,0)</f>
        <v>#N/A</v>
      </c>
      <c r="G640" s="145" t="e">
        <f>VLOOKUP(C640,quide!$A$1:M1632,22,0)</f>
        <v>#N/A</v>
      </c>
      <c r="H640" s="145">
        <f>SUMIF(ishod_substance!G:G,norm!B640,ishod_substance!I:I)</f>
        <v>0</v>
      </c>
    </row>
    <row r="641" spans="1:8" x14ac:dyDescent="0.25">
      <c r="A641">
        <v>634</v>
      </c>
      <c r="B641">
        <f>IFERROR(IF(ISBLANK(A641),0,IF(AND(ISERROR(VLOOKUP(VLOOKUP(A641,ishod_substance!A:G,7,0),$B$6:B640,1,0))=TRUE,VLOOKUP(norm!A641,'tbl2'!A:B,2,0)=1),VLOOKUP(A641,ishod_substance!A:G,7,0),0)),0)</f>
        <v>0</v>
      </c>
      <c r="C641" s="76">
        <f t="shared" si="9"/>
        <v>0</v>
      </c>
      <c r="D641" s="145" t="e">
        <f>VLOOKUP(C641,quide!$A$1:J1633,2,0)</f>
        <v>#N/A</v>
      </c>
      <c r="E641" s="145" t="e">
        <f>VLOOKUP(C641,quide!$A$1:J1633,7,0)</f>
        <v>#N/A</v>
      </c>
      <c r="F641" s="145" t="e">
        <f>VLOOKUP(C641,quide!$A$1:M1633,21,0)</f>
        <v>#N/A</v>
      </c>
      <c r="G641" s="145" t="e">
        <f>VLOOKUP(C641,quide!$A$1:M1633,22,0)</f>
        <v>#N/A</v>
      </c>
      <c r="H641" s="145">
        <f>SUMIF(ishod_substance!G:G,norm!B641,ishod_substance!I:I)</f>
        <v>0</v>
      </c>
    </row>
    <row r="642" spans="1:8" x14ac:dyDescent="0.25">
      <c r="A642">
        <v>635</v>
      </c>
      <c r="B642">
        <f>IFERROR(IF(ISBLANK(A642),0,IF(AND(ISERROR(VLOOKUP(VLOOKUP(A642,ishod_substance!A:G,7,0),$B$6:B641,1,0))=TRUE,VLOOKUP(norm!A642,'tbl2'!A:B,2,0)=1),VLOOKUP(A642,ishod_substance!A:G,7,0),0)),0)</f>
        <v>0</v>
      </c>
      <c r="C642" s="76">
        <f t="shared" si="9"/>
        <v>0</v>
      </c>
      <c r="D642" s="145" t="e">
        <f>VLOOKUP(C642,quide!$A$1:J1634,2,0)</f>
        <v>#N/A</v>
      </c>
      <c r="E642" s="145" t="e">
        <f>VLOOKUP(C642,quide!$A$1:J1634,7,0)</f>
        <v>#N/A</v>
      </c>
      <c r="F642" s="145" t="e">
        <f>VLOOKUP(C642,quide!$A$1:M1634,21,0)</f>
        <v>#N/A</v>
      </c>
      <c r="G642" s="145" t="e">
        <f>VLOOKUP(C642,quide!$A$1:M1634,22,0)</f>
        <v>#N/A</v>
      </c>
      <c r="H642" s="145">
        <f>SUMIF(ishod_substance!G:G,norm!B642,ishod_substance!I:I)</f>
        <v>0</v>
      </c>
    </row>
    <row r="643" spans="1:8" x14ac:dyDescent="0.25">
      <c r="A643">
        <v>636</v>
      </c>
      <c r="B643">
        <f>IFERROR(IF(ISBLANK(A643),0,IF(AND(ISERROR(VLOOKUP(VLOOKUP(A643,ishod_substance!A:G,7,0),$B$6:B642,1,0))=TRUE,VLOOKUP(norm!A643,'tbl2'!A:B,2,0)=1),VLOOKUP(A643,ishod_substance!A:G,7,0),0)),0)</f>
        <v>0</v>
      </c>
      <c r="C643" s="76">
        <f t="shared" si="9"/>
        <v>0</v>
      </c>
      <c r="D643" s="145" t="e">
        <f>VLOOKUP(C643,quide!$A$1:J1635,2,0)</f>
        <v>#N/A</v>
      </c>
      <c r="E643" s="145" t="e">
        <f>VLOOKUP(C643,quide!$A$1:J1635,7,0)</f>
        <v>#N/A</v>
      </c>
      <c r="F643" s="145" t="e">
        <f>VLOOKUP(C643,quide!$A$1:M1635,21,0)</f>
        <v>#N/A</v>
      </c>
      <c r="G643" s="145" t="e">
        <f>VLOOKUP(C643,quide!$A$1:M1635,22,0)</f>
        <v>#N/A</v>
      </c>
      <c r="H643" s="145">
        <f>SUMIF(ishod_substance!G:G,norm!B643,ishod_substance!I:I)</f>
        <v>0</v>
      </c>
    </row>
    <row r="644" spans="1:8" x14ac:dyDescent="0.25">
      <c r="A644">
        <v>637</v>
      </c>
      <c r="B644">
        <f>IFERROR(IF(ISBLANK(A644),0,IF(AND(ISERROR(VLOOKUP(VLOOKUP(A644,ishod_substance!A:G,7,0),$B$6:B643,1,0))=TRUE,VLOOKUP(norm!A644,'tbl2'!A:B,2,0)=1),VLOOKUP(A644,ishod_substance!A:G,7,0),0)),0)</f>
        <v>0</v>
      </c>
      <c r="C644" s="76">
        <f t="shared" si="9"/>
        <v>0</v>
      </c>
      <c r="D644" s="145" t="e">
        <f>VLOOKUP(C644,quide!$A$1:J1636,2,0)</f>
        <v>#N/A</v>
      </c>
      <c r="E644" s="145" t="e">
        <f>VLOOKUP(C644,quide!$A$1:J1636,7,0)</f>
        <v>#N/A</v>
      </c>
      <c r="F644" s="145" t="e">
        <f>VLOOKUP(C644,quide!$A$1:M1636,21,0)</f>
        <v>#N/A</v>
      </c>
      <c r="G644" s="145" t="e">
        <f>VLOOKUP(C644,quide!$A$1:M1636,22,0)</f>
        <v>#N/A</v>
      </c>
      <c r="H644" s="145">
        <f>SUMIF(ishod_substance!G:G,norm!B644,ishod_substance!I:I)</f>
        <v>0</v>
      </c>
    </row>
    <row r="645" spans="1:8" x14ac:dyDescent="0.25">
      <c r="A645">
        <v>638</v>
      </c>
      <c r="B645">
        <f>IFERROR(IF(ISBLANK(A645),0,IF(AND(ISERROR(VLOOKUP(VLOOKUP(A645,ishod_substance!A:G,7,0),$B$6:B644,1,0))=TRUE,VLOOKUP(norm!A645,'tbl2'!A:B,2,0)=1),VLOOKUP(A645,ishod_substance!A:G,7,0),0)),0)</f>
        <v>0</v>
      </c>
      <c r="C645" s="76">
        <f t="shared" si="9"/>
        <v>0</v>
      </c>
      <c r="D645" s="145" t="e">
        <f>VLOOKUP(C645,quide!$A$1:J1637,2,0)</f>
        <v>#N/A</v>
      </c>
      <c r="E645" s="145" t="e">
        <f>VLOOKUP(C645,quide!$A$1:J1637,7,0)</f>
        <v>#N/A</v>
      </c>
      <c r="F645" s="145" t="e">
        <f>VLOOKUP(C645,quide!$A$1:M1637,21,0)</f>
        <v>#N/A</v>
      </c>
      <c r="G645" s="145" t="e">
        <f>VLOOKUP(C645,quide!$A$1:M1637,22,0)</f>
        <v>#N/A</v>
      </c>
      <c r="H645" s="145">
        <f>SUMIF(ishod_substance!G:G,norm!B645,ishod_substance!I:I)</f>
        <v>0</v>
      </c>
    </row>
    <row r="646" spans="1:8" x14ac:dyDescent="0.25">
      <c r="A646">
        <v>639</v>
      </c>
      <c r="B646">
        <f>IFERROR(IF(ISBLANK(A646),0,IF(AND(ISERROR(VLOOKUP(VLOOKUP(A646,ishod_substance!A:G,7,0),$B$6:B645,1,0))=TRUE,VLOOKUP(norm!A646,'tbl2'!A:B,2,0)=1),VLOOKUP(A646,ishod_substance!A:G,7,0),0)),0)</f>
        <v>0</v>
      </c>
      <c r="C646" s="76">
        <f t="shared" si="9"/>
        <v>0</v>
      </c>
      <c r="D646" s="145" t="e">
        <f>VLOOKUP(C646,quide!$A$1:J1638,2,0)</f>
        <v>#N/A</v>
      </c>
      <c r="E646" s="145" t="e">
        <f>VLOOKUP(C646,quide!$A$1:J1638,7,0)</f>
        <v>#N/A</v>
      </c>
      <c r="F646" s="145" t="e">
        <f>VLOOKUP(C646,quide!$A$1:M1638,21,0)</f>
        <v>#N/A</v>
      </c>
      <c r="G646" s="145" t="e">
        <f>VLOOKUP(C646,quide!$A$1:M1638,22,0)</f>
        <v>#N/A</v>
      </c>
      <c r="H646" s="145">
        <f>SUMIF(ishod_substance!G:G,norm!B646,ishod_substance!I:I)</f>
        <v>0</v>
      </c>
    </row>
    <row r="647" spans="1:8" x14ac:dyDescent="0.25">
      <c r="A647">
        <v>640</v>
      </c>
      <c r="B647">
        <f>IFERROR(IF(ISBLANK(A647),0,IF(AND(ISERROR(VLOOKUP(VLOOKUP(A647,ishod_substance!A:G,7,0),$B$6:B646,1,0))=TRUE,VLOOKUP(norm!A647,'tbl2'!A:B,2,0)=1),VLOOKUP(A647,ishod_substance!A:G,7,0),0)),0)</f>
        <v>0</v>
      </c>
      <c r="C647" s="76">
        <f t="shared" si="9"/>
        <v>0</v>
      </c>
      <c r="D647" s="145" t="e">
        <f>VLOOKUP(C647,quide!$A$1:J1639,2,0)</f>
        <v>#N/A</v>
      </c>
      <c r="E647" s="145" t="e">
        <f>VLOOKUP(C647,quide!$A$1:J1639,7,0)</f>
        <v>#N/A</v>
      </c>
      <c r="F647" s="145" t="e">
        <f>VLOOKUP(C647,quide!$A$1:M1639,21,0)</f>
        <v>#N/A</v>
      </c>
      <c r="G647" s="145" t="e">
        <f>VLOOKUP(C647,quide!$A$1:M1639,22,0)</f>
        <v>#N/A</v>
      </c>
      <c r="H647" s="145">
        <f>SUMIF(ishod_substance!G:G,norm!B647,ishod_substance!I:I)</f>
        <v>0</v>
      </c>
    </row>
    <row r="648" spans="1:8" x14ac:dyDescent="0.25">
      <c r="A648">
        <v>641</v>
      </c>
      <c r="B648">
        <f>IFERROR(IF(ISBLANK(A648),0,IF(AND(ISERROR(VLOOKUP(VLOOKUP(A648,ishod_substance!A:G,7,0),$B$6:B647,1,0))=TRUE,VLOOKUP(norm!A648,'tbl2'!A:B,2,0)=1),VLOOKUP(A648,ishod_substance!A:G,7,0),0)),0)</f>
        <v>0</v>
      </c>
      <c r="C648" s="76">
        <f t="shared" ref="C648:C711" si="10">B648</f>
        <v>0</v>
      </c>
      <c r="D648" s="145" t="e">
        <f>VLOOKUP(C648,quide!$A$1:J1640,2,0)</f>
        <v>#N/A</v>
      </c>
      <c r="E648" s="145" t="e">
        <f>VLOOKUP(C648,quide!$A$1:J1640,7,0)</f>
        <v>#N/A</v>
      </c>
      <c r="F648" s="145" t="e">
        <f>VLOOKUP(C648,quide!$A$1:M1640,21,0)</f>
        <v>#N/A</v>
      </c>
      <c r="G648" s="145" t="e">
        <f>VLOOKUP(C648,quide!$A$1:M1640,22,0)</f>
        <v>#N/A</v>
      </c>
      <c r="H648" s="145">
        <f>SUMIF(ishod_substance!G:G,norm!B648,ishod_substance!I:I)</f>
        <v>0</v>
      </c>
    </row>
    <row r="649" spans="1:8" x14ac:dyDescent="0.25">
      <c r="A649">
        <v>642</v>
      </c>
      <c r="B649">
        <f>IFERROR(IF(ISBLANK(A649),0,IF(AND(ISERROR(VLOOKUP(VLOOKUP(A649,ishod_substance!A:G,7,0),$B$6:B648,1,0))=TRUE,VLOOKUP(norm!A649,'tbl2'!A:B,2,0)=1),VLOOKUP(A649,ishod_substance!A:G,7,0),0)),0)</f>
        <v>0</v>
      </c>
      <c r="C649" s="76">
        <f t="shared" si="10"/>
        <v>0</v>
      </c>
      <c r="D649" s="145" t="e">
        <f>VLOOKUP(C649,quide!$A$1:J1641,2,0)</f>
        <v>#N/A</v>
      </c>
      <c r="E649" s="145" t="e">
        <f>VLOOKUP(C649,quide!$A$1:J1641,7,0)</f>
        <v>#N/A</v>
      </c>
      <c r="F649" s="145" t="e">
        <f>VLOOKUP(C649,quide!$A$1:M1641,21,0)</f>
        <v>#N/A</v>
      </c>
      <c r="G649" s="145" t="e">
        <f>VLOOKUP(C649,quide!$A$1:M1641,22,0)</f>
        <v>#N/A</v>
      </c>
      <c r="H649" s="145">
        <f>SUMIF(ishod_substance!G:G,norm!B649,ishod_substance!I:I)</f>
        <v>0</v>
      </c>
    </row>
    <row r="650" spans="1:8" x14ac:dyDescent="0.25">
      <c r="A650">
        <v>643</v>
      </c>
      <c r="B650">
        <f>IFERROR(IF(ISBLANK(A650),0,IF(AND(ISERROR(VLOOKUP(VLOOKUP(A650,ishod_substance!A:G,7,0),$B$6:B649,1,0))=TRUE,VLOOKUP(norm!A650,'tbl2'!A:B,2,0)=1),VLOOKUP(A650,ishod_substance!A:G,7,0),0)),0)</f>
        <v>0</v>
      </c>
      <c r="C650" s="76">
        <f t="shared" si="10"/>
        <v>0</v>
      </c>
      <c r="D650" s="145" t="e">
        <f>VLOOKUP(C650,quide!$A$1:J1642,2,0)</f>
        <v>#N/A</v>
      </c>
      <c r="E650" s="145" t="e">
        <f>VLOOKUP(C650,quide!$A$1:J1642,7,0)</f>
        <v>#N/A</v>
      </c>
      <c r="F650" s="145" t="e">
        <f>VLOOKUP(C650,quide!$A$1:M1642,21,0)</f>
        <v>#N/A</v>
      </c>
      <c r="G650" s="145" t="e">
        <f>VLOOKUP(C650,quide!$A$1:M1642,22,0)</f>
        <v>#N/A</v>
      </c>
      <c r="H650" s="145">
        <f>SUMIF(ishod_substance!G:G,norm!B650,ishod_substance!I:I)</f>
        <v>0</v>
      </c>
    </row>
    <row r="651" spans="1:8" x14ac:dyDescent="0.25">
      <c r="A651">
        <v>644</v>
      </c>
      <c r="B651">
        <f>IFERROR(IF(ISBLANK(A651),0,IF(AND(ISERROR(VLOOKUP(VLOOKUP(A651,ishod_substance!A:G,7,0),$B$6:B650,1,0))=TRUE,VLOOKUP(norm!A651,'tbl2'!A:B,2,0)=1),VLOOKUP(A651,ishod_substance!A:G,7,0),0)),0)</f>
        <v>0</v>
      </c>
      <c r="C651" s="76">
        <f t="shared" si="10"/>
        <v>0</v>
      </c>
      <c r="D651" s="145" t="e">
        <f>VLOOKUP(C651,quide!$A$1:J1643,2,0)</f>
        <v>#N/A</v>
      </c>
      <c r="E651" s="145" t="e">
        <f>VLOOKUP(C651,quide!$A$1:J1643,7,0)</f>
        <v>#N/A</v>
      </c>
      <c r="F651" s="145" t="e">
        <f>VLOOKUP(C651,quide!$A$1:M1643,21,0)</f>
        <v>#N/A</v>
      </c>
      <c r="G651" s="145" t="e">
        <f>VLOOKUP(C651,quide!$A$1:M1643,22,0)</f>
        <v>#N/A</v>
      </c>
      <c r="H651" s="145">
        <f>SUMIF(ishod_substance!G:G,norm!B651,ishod_substance!I:I)</f>
        <v>0</v>
      </c>
    </row>
    <row r="652" spans="1:8" x14ac:dyDescent="0.25">
      <c r="A652">
        <v>645</v>
      </c>
      <c r="B652">
        <f>IFERROR(IF(ISBLANK(A652),0,IF(AND(ISERROR(VLOOKUP(VLOOKUP(A652,ishod_substance!A:G,7,0),$B$6:B651,1,0))=TRUE,VLOOKUP(norm!A652,'tbl2'!A:B,2,0)=1),VLOOKUP(A652,ishod_substance!A:G,7,0),0)),0)</f>
        <v>0</v>
      </c>
      <c r="C652" s="76">
        <f t="shared" si="10"/>
        <v>0</v>
      </c>
      <c r="D652" s="145" t="e">
        <f>VLOOKUP(C652,quide!$A$1:J1644,2,0)</f>
        <v>#N/A</v>
      </c>
      <c r="E652" s="145" t="e">
        <f>VLOOKUP(C652,quide!$A$1:J1644,7,0)</f>
        <v>#N/A</v>
      </c>
      <c r="F652" s="145" t="e">
        <f>VLOOKUP(C652,quide!$A$1:M1644,21,0)</f>
        <v>#N/A</v>
      </c>
      <c r="G652" s="145" t="e">
        <f>VLOOKUP(C652,quide!$A$1:M1644,22,0)</f>
        <v>#N/A</v>
      </c>
      <c r="H652" s="145">
        <f>SUMIF(ishod_substance!G:G,norm!B652,ishod_substance!I:I)</f>
        <v>0</v>
      </c>
    </row>
    <row r="653" spans="1:8" x14ac:dyDescent="0.25">
      <c r="A653">
        <v>646</v>
      </c>
      <c r="B653">
        <f>IFERROR(IF(ISBLANK(A653),0,IF(AND(ISERROR(VLOOKUP(VLOOKUP(A653,ishod_substance!A:G,7,0),$B$6:B652,1,0))=TRUE,VLOOKUP(norm!A653,'tbl2'!A:B,2,0)=1),VLOOKUP(A653,ishod_substance!A:G,7,0),0)),0)</f>
        <v>0</v>
      </c>
      <c r="C653" s="76">
        <f t="shared" si="10"/>
        <v>0</v>
      </c>
      <c r="D653" s="145" t="e">
        <f>VLOOKUP(C653,quide!$A$1:J1645,2,0)</f>
        <v>#N/A</v>
      </c>
      <c r="E653" s="145" t="e">
        <f>VLOOKUP(C653,quide!$A$1:J1645,7,0)</f>
        <v>#N/A</v>
      </c>
      <c r="F653" s="145" t="e">
        <f>VLOOKUP(C653,quide!$A$1:M1645,21,0)</f>
        <v>#N/A</v>
      </c>
      <c r="G653" s="145" t="e">
        <f>VLOOKUP(C653,quide!$A$1:M1645,22,0)</f>
        <v>#N/A</v>
      </c>
      <c r="H653" s="145">
        <f>SUMIF(ishod_substance!G:G,norm!B653,ishod_substance!I:I)</f>
        <v>0</v>
      </c>
    </row>
    <row r="654" spans="1:8" x14ac:dyDescent="0.25">
      <c r="A654">
        <v>647</v>
      </c>
      <c r="B654">
        <f>IFERROR(IF(ISBLANK(A654),0,IF(AND(ISERROR(VLOOKUP(VLOOKUP(A654,ishod_substance!A:G,7,0),$B$6:B653,1,0))=TRUE,VLOOKUP(norm!A654,'tbl2'!A:B,2,0)=1),VLOOKUP(A654,ishod_substance!A:G,7,0),0)),0)</f>
        <v>0</v>
      </c>
      <c r="C654" s="76">
        <f t="shared" si="10"/>
        <v>0</v>
      </c>
      <c r="D654" s="145" t="e">
        <f>VLOOKUP(C654,quide!$A$1:J1646,2,0)</f>
        <v>#N/A</v>
      </c>
      <c r="E654" s="145" t="e">
        <f>VLOOKUP(C654,quide!$A$1:J1646,7,0)</f>
        <v>#N/A</v>
      </c>
      <c r="F654" s="145" t="e">
        <f>VLOOKUP(C654,quide!$A$1:M1646,21,0)</f>
        <v>#N/A</v>
      </c>
      <c r="G654" s="145" t="e">
        <f>VLOOKUP(C654,quide!$A$1:M1646,22,0)</f>
        <v>#N/A</v>
      </c>
      <c r="H654" s="145">
        <f>SUMIF(ishod_substance!G:G,norm!B654,ishod_substance!I:I)</f>
        <v>0</v>
      </c>
    </row>
    <row r="655" spans="1:8" x14ac:dyDescent="0.25">
      <c r="A655">
        <v>648</v>
      </c>
      <c r="B655">
        <f>IFERROR(IF(ISBLANK(A655),0,IF(AND(ISERROR(VLOOKUP(VLOOKUP(A655,ishod_substance!A:G,7,0),$B$6:B654,1,0))=TRUE,VLOOKUP(norm!A655,'tbl2'!A:B,2,0)=1),VLOOKUP(A655,ishod_substance!A:G,7,0),0)),0)</f>
        <v>0</v>
      </c>
      <c r="C655" s="76">
        <f t="shared" si="10"/>
        <v>0</v>
      </c>
      <c r="D655" s="145" t="e">
        <f>VLOOKUP(C655,quide!$A$1:J1647,2,0)</f>
        <v>#N/A</v>
      </c>
      <c r="E655" s="145" t="e">
        <f>VLOOKUP(C655,quide!$A$1:J1647,7,0)</f>
        <v>#N/A</v>
      </c>
      <c r="F655" s="145" t="e">
        <f>VLOOKUP(C655,quide!$A$1:M1647,21,0)</f>
        <v>#N/A</v>
      </c>
      <c r="G655" s="145" t="e">
        <f>VLOOKUP(C655,quide!$A$1:M1647,22,0)</f>
        <v>#N/A</v>
      </c>
      <c r="H655" s="145">
        <f>SUMIF(ishod_substance!G:G,norm!B655,ishod_substance!I:I)</f>
        <v>0</v>
      </c>
    </row>
    <row r="656" spans="1:8" x14ac:dyDescent="0.25">
      <c r="A656">
        <v>649</v>
      </c>
      <c r="B656">
        <f>IFERROR(IF(ISBLANK(A656),0,IF(AND(ISERROR(VLOOKUP(VLOOKUP(A656,ishod_substance!A:G,7,0),$B$6:B655,1,0))=TRUE,VLOOKUP(norm!A656,'tbl2'!A:B,2,0)=1),VLOOKUP(A656,ishod_substance!A:G,7,0),0)),0)</f>
        <v>0</v>
      </c>
      <c r="C656" s="76">
        <f t="shared" si="10"/>
        <v>0</v>
      </c>
      <c r="D656" s="145" t="e">
        <f>VLOOKUP(C656,quide!$A$1:J1648,2,0)</f>
        <v>#N/A</v>
      </c>
      <c r="E656" s="145" t="e">
        <f>VLOOKUP(C656,quide!$A$1:J1648,7,0)</f>
        <v>#N/A</v>
      </c>
      <c r="F656" s="145" t="e">
        <f>VLOOKUP(C656,quide!$A$1:M1648,21,0)</f>
        <v>#N/A</v>
      </c>
      <c r="G656" s="145" t="e">
        <f>VLOOKUP(C656,quide!$A$1:M1648,22,0)</f>
        <v>#N/A</v>
      </c>
      <c r="H656" s="145">
        <f>SUMIF(ishod_substance!G:G,norm!B656,ishod_substance!I:I)</f>
        <v>0</v>
      </c>
    </row>
    <row r="657" spans="1:8" x14ac:dyDescent="0.25">
      <c r="A657">
        <v>650</v>
      </c>
      <c r="B657">
        <f>IFERROR(IF(ISBLANK(A657),0,IF(AND(ISERROR(VLOOKUP(VLOOKUP(A657,ishod_substance!A:G,7,0),$B$6:B656,1,0))=TRUE,VLOOKUP(norm!A657,'tbl2'!A:B,2,0)=1),VLOOKUP(A657,ishod_substance!A:G,7,0),0)),0)</f>
        <v>0</v>
      </c>
      <c r="C657" s="76">
        <f t="shared" si="10"/>
        <v>0</v>
      </c>
      <c r="D657" s="145" t="e">
        <f>VLOOKUP(C657,quide!$A$1:J1649,2,0)</f>
        <v>#N/A</v>
      </c>
      <c r="E657" s="145" t="e">
        <f>VLOOKUP(C657,quide!$A$1:J1649,7,0)</f>
        <v>#N/A</v>
      </c>
      <c r="F657" s="145" t="e">
        <f>VLOOKUP(C657,quide!$A$1:M1649,21,0)</f>
        <v>#N/A</v>
      </c>
      <c r="G657" s="145" t="e">
        <f>VLOOKUP(C657,quide!$A$1:M1649,22,0)</f>
        <v>#N/A</v>
      </c>
      <c r="H657" s="145">
        <f>SUMIF(ishod_substance!G:G,norm!B657,ishod_substance!I:I)</f>
        <v>0</v>
      </c>
    </row>
    <row r="658" spans="1:8" x14ac:dyDescent="0.25">
      <c r="A658">
        <v>651</v>
      </c>
      <c r="B658">
        <f>IFERROR(IF(ISBLANK(A658),0,IF(AND(ISERROR(VLOOKUP(VLOOKUP(A658,ishod_substance!A:G,7,0),$B$6:B657,1,0))=TRUE,VLOOKUP(norm!A658,'tbl2'!A:B,2,0)=1),VLOOKUP(A658,ishod_substance!A:G,7,0),0)),0)</f>
        <v>0</v>
      </c>
      <c r="C658" s="76">
        <f t="shared" si="10"/>
        <v>0</v>
      </c>
      <c r="D658" s="145" t="e">
        <f>VLOOKUP(C658,quide!$A$1:J1650,2,0)</f>
        <v>#N/A</v>
      </c>
      <c r="E658" s="145" t="e">
        <f>VLOOKUP(C658,quide!$A$1:J1650,7,0)</f>
        <v>#N/A</v>
      </c>
      <c r="F658" s="145" t="e">
        <f>VLOOKUP(C658,quide!$A$1:M1650,21,0)</f>
        <v>#N/A</v>
      </c>
      <c r="G658" s="145" t="e">
        <f>VLOOKUP(C658,quide!$A$1:M1650,22,0)</f>
        <v>#N/A</v>
      </c>
      <c r="H658" s="145">
        <f>SUMIF(ishod_substance!G:G,norm!B658,ishod_substance!I:I)</f>
        <v>0</v>
      </c>
    </row>
    <row r="659" spans="1:8" x14ac:dyDescent="0.25">
      <c r="A659">
        <v>652</v>
      </c>
      <c r="B659">
        <f>IFERROR(IF(ISBLANK(A659),0,IF(AND(ISERROR(VLOOKUP(VLOOKUP(A659,ishod_substance!A:G,7,0),$B$6:B658,1,0))=TRUE,VLOOKUP(norm!A659,'tbl2'!A:B,2,0)=1),VLOOKUP(A659,ishod_substance!A:G,7,0),0)),0)</f>
        <v>0</v>
      </c>
      <c r="C659" s="76">
        <f t="shared" si="10"/>
        <v>0</v>
      </c>
      <c r="D659" s="145" t="e">
        <f>VLOOKUP(C659,quide!$A$1:J1651,2,0)</f>
        <v>#N/A</v>
      </c>
      <c r="E659" s="145" t="e">
        <f>VLOOKUP(C659,quide!$A$1:J1651,7,0)</f>
        <v>#N/A</v>
      </c>
      <c r="F659" s="145" t="e">
        <f>VLOOKUP(C659,quide!$A$1:M1651,21,0)</f>
        <v>#N/A</v>
      </c>
      <c r="G659" s="145" t="e">
        <f>VLOOKUP(C659,quide!$A$1:M1651,22,0)</f>
        <v>#N/A</v>
      </c>
      <c r="H659" s="145">
        <f>SUMIF(ishod_substance!G:G,norm!B659,ishod_substance!I:I)</f>
        <v>0</v>
      </c>
    </row>
    <row r="660" spans="1:8" x14ac:dyDescent="0.25">
      <c r="A660">
        <v>653</v>
      </c>
      <c r="B660">
        <f>IFERROR(IF(ISBLANK(A660),0,IF(AND(ISERROR(VLOOKUP(VLOOKUP(A660,ishod_substance!A:G,7,0),$B$6:B659,1,0))=TRUE,VLOOKUP(norm!A660,'tbl2'!A:B,2,0)=1),VLOOKUP(A660,ishod_substance!A:G,7,0),0)),0)</f>
        <v>0</v>
      </c>
      <c r="C660" s="76">
        <f t="shared" si="10"/>
        <v>0</v>
      </c>
      <c r="D660" s="145" t="e">
        <f>VLOOKUP(C660,quide!$A$1:J1652,2,0)</f>
        <v>#N/A</v>
      </c>
      <c r="E660" s="145" t="e">
        <f>VLOOKUP(C660,quide!$A$1:J1652,7,0)</f>
        <v>#N/A</v>
      </c>
      <c r="F660" s="145" t="e">
        <f>VLOOKUP(C660,quide!$A$1:M1652,21,0)</f>
        <v>#N/A</v>
      </c>
      <c r="G660" s="145" t="e">
        <f>VLOOKUP(C660,quide!$A$1:M1652,22,0)</f>
        <v>#N/A</v>
      </c>
      <c r="H660" s="145">
        <f>SUMIF(ishod_substance!G:G,norm!B660,ishod_substance!I:I)</f>
        <v>0</v>
      </c>
    </row>
    <row r="661" spans="1:8" x14ac:dyDescent="0.25">
      <c r="A661">
        <v>654</v>
      </c>
      <c r="B661">
        <f>IFERROR(IF(ISBLANK(A661),0,IF(AND(ISERROR(VLOOKUP(VLOOKUP(A661,ishod_substance!A:G,7,0),$B$6:B660,1,0))=TRUE,VLOOKUP(norm!A661,'tbl2'!A:B,2,0)=1),VLOOKUP(A661,ishod_substance!A:G,7,0),0)),0)</f>
        <v>0</v>
      </c>
      <c r="C661" s="76">
        <f t="shared" si="10"/>
        <v>0</v>
      </c>
      <c r="D661" s="145" t="e">
        <f>VLOOKUP(C661,quide!$A$1:J1653,2,0)</f>
        <v>#N/A</v>
      </c>
      <c r="E661" s="145" t="e">
        <f>VLOOKUP(C661,quide!$A$1:J1653,7,0)</f>
        <v>#N/A</v>
      </c>
      <c r="F661" s="145" t="e">
        <f>VLOOKUP(C661,quide!$A$1:M1653,21,0)</f>
        <v>#N/A</v>
      </c>
      <c r="G661" s="145" t="e">
        <f>VLOOKUP(C661,quide!$A$1:M1653,22,0)</f>
        <v>#N/A</v>
      </c>
      <c r="H661" s="145">
        <f>SUMIF(ishod_substance!G:G,norm!B661,ishod_substance!I:I)</f>
        <v>0</v>
      </c>
    </row>
    <row r="662" spans="1:8" x14ac:dyDescent="0.25">
      <c r="A662">
        <v>655</v>
      </c>
      <c r="B662">
        <f>IFERROR(IF(ISBLANK(A662),0,IF(AND(ISERROR(VLOOKUP(VLOOKUP(A662,ishod_substance!A:G,7,0),$B$6:B661,1,0))=TRUE,VLOOKUP(norm!A662,'tbl2'!A:B,2,0)=1),VLOOKUP(A662,ishod_substance!A:G,7,0),0)),0)</f>
        <v>0</v>
      </c>
      <c r="C662" s="76">
        <f t="shared" si="10"/>
        <v>0</v>
      </c>
      <c r="D662" s="145" t="e">
        <f>VLOOKUP(C662,quide!$A$1:J1654,2,0)</f>
        <v>#N/A</v>
      </c>
      <c r="E662" s="145" t="e">
        <f>VLOOKUP(C662,quide!$A$1:J1654,7,0)</f>
        <v>#N/A</v>
      </c>
      <c r="F662" s="145" t="e">
        <f>VLOOKUP(C662,quide!$A$1:M1654,21,0)</f>
        <v>#N/A</v>
      </c>
      <c r="G662" s="145" t="e">
        <f>VLOOKUP(C662,quide!$A$1:M1654,22,0)</f>
        <v>#N/A</v>
      </c>
      <c r="H662" s="145">
        <f>SUMIF(ishod_substance!G:G,norm!B662,ishod_substance!I:I)</f>
        <v>0</v>
      </c>
    </row>
    <row r="663" spans="1:8" x14ac:dyDescent="0.25">
      <c r="A663">
        <v>656</v>
      </c>
      <c r="B663">
        <f>IFERROR(IF(ISBLANK(A663),0,IF(AND(ISERROR(VLOOKUP(VLOOKUP(A663,ishod_substance!A:G,7,0),$B$6:B662,1,0))=TRUE,VLOOKUP(norm!A663,'tbl2'!A:B,2,0)=1),VLOOKUP(A663,ishod_substance!A:G,7,0),0)),0)</f>
        <v>0</v>
      </c>
      <c r="C663" s="76">
        <f t="shared" si="10"/>
        <v>0</v>
      </c>
      <c r="D663" s="145" t="e">
        <f>VLOOKUP(C663,quide!$A$1:J1655,2,0)</f>
        <v>#N/A</v>
      </c>
      <c r="E663" s="145" t="e">
        <f>VLOOKUP(C663,quide!$A$1:J1655,7,0)</f>
        <v>#N/A</v>
      </c>
      <c r="F663" s="145" t="e">
        <f>VLOOKUP(C663,quide!$A$1:M1655,21,0)</f>
        <v>#N/A</v>
      </c>
      <c r="G663" s="145" t="e">
        <f>VLOOKUP(C663,quide!$A$1:M1655,22,0)</f>
        <v>#N/A</v>
      </c>
      <c r="H663" s="145">
        <f>SUMIF(ishod_substance!G:G,norm!B663,ishod_substance!I:I)</f>
        <v>0</v>
      </c>
    </row>
    <row r="664" spans="1:8" x14ac:dyDescent="0.25">
      <c r="A664">
        <v>657</v>
      </c>
      <c r="B664">
        <f>IFERROR(IF(ISBLANK(A664),0,IF(AND(ISERROR(VLOOKUP(VLOOKUP(A664,ishod_substance!A:G,7,0),$B$6:B663,1,0))=TRUE,VLOOKUP(norm!A664,'tbl2'!A:B,2,0)=1),VLOOKUP(A664,ishod_substance!A:G,7,0),0)),0)</f>
        <v>0</v>
      </c>
      <c r="C664" s="76">
        <f t="shared" si="10"/>
        <v>0</v>
      </c>
      <c r="D664" s="145" t="e">
        <f>VLOOKUP(C664,quide!$A$1:J1656,2,0)</f>
        <v>#N/A</v>
      </c>
      <c r="E664" s="145" t="e">
        <f>VLOOKUP(C664,quide!$A$1:J1656,7,0)</f>
        <v>#N/A</v>
      </c>
      <c r="F664" s="145" t="e">
        <f>VLOOKUP(C664,quide!$A$1:M1656,21,0)</f>
        <v>#N/A</v>
      </c>
      <c r="G664" s="145" t="e">
        <f>VLOOKUP(C664,quide!$A$1:M1656,22,0)</f>
        <v>#N/A</v>
      </c>
      <c r="H664" s="145">
        <f>SUMIF(ishod_substance!G:G,norm!B664,ishod_substance!I:I)</f>
        <v>0</v>
      </c>
    </row>
    <row r="665" spans="1:8" x14ac:dyDescent="0.25">
      <c r="A665">
        <v>658</v>
      </c>
      <c r="B665">
        <f>IFERROR(IF(ISBLANK(A665),0,IF(AND(ISERROR(VLOOKUP(VLOOKUP(A665,ishod_substance!A:G,7,0),$B$6:B664,1,0))=TRUE,VLOOKUP(norm!A665,'tbl2'!A:B,2,0)=1),VLOOKUP(A665,ishod_substance!A:G,7,0),0)),0)</f>
        <v>0</v>
      </c>
      <c r="C665" s="76">
        <f t="shared" si="10"/>
        <v>0</v>
      </c>
      <c r="D665" s="145" t="e">
        <f>VLOOKUP(C665,quide!$A$1:J1657,2,0)</f>
        <v>#N/A</v>
      </c>
      <c r="E665" s="145" t="e">
        <f>VLOOKUP(C665,quide!$A$1:J1657,7,0)</f>
        <v>#N/A</v>
      </c>
      <c r="F665" s="145" t="e">
        <f>VLOOKUP(C665,quide!$A$1:M1657,21,0)</f>
        <v>#N/A</v>
      </c>
      <c r="G665" s="145" t="e">
        <f>VLOOKUP(C665,quide!$A$1:M1657,22,0)</f>
        <v>#N/A</v>
      </c>
      <c r="H665" s="145">
        <f>SUMIF(ishod_substance!G:G,norm!B665,ishod_substance!I:I)</f>
        <v>0</v>
      </c>
    </row>
    <row r="666" spans="1:8" x14ac:dyDescent="0.25">
      <c r="A666">
        <v>659</v>
      </c>
      <c r="B666">
        <f>IFERROR(IF(ISBLANK(A666),0,IF(AND(ISERROR(VLOOKUP(VLOOKUP(A666,ishod_substance!A:G,7,0),$B$6:B665,1,0))=TRUE,VLOOKUP(norm!A666,'tbl2'!A:B,2,0)=1),VLOOKUP(A666,ishod_substance!A:G,7,0),0)),0)</f>
        <v>0</v>
      </c>
      <c r="C666" s="76">
        <f t="shared" si="10"/>
        <v>0</v>
      </c>
      <c r="D666" s="145" t="e">
        <f>VLOOKUP(C666,quide!$A$1:J1658,2,0)</f>
        <v>#N/A</v>
      </c>
      <c r="E666" s="145" t="e">
        <f>VLOOKUP(C666,quide!$A$1:J1658,7,0)</f>
        <v>#N/A</v>
      </c>
      <c r="F666" s="145" t="e">
        <f>VLOOKUP(C666,quide!$A$1:M1658,21,0)</f>
        <v>#N/A</v>
      </c>
      <c r="G666" s="145" t="e">
        <f>VLOOKUP(C666,quide!$A$1:M1658,22,0)</f>
        <v>#N/A</v>
      </c>
      <c r="H666" s="145">
        <f>SUMIF(ishod_substance!G:G,norm!B666,ishod_substance!I:I)</f>
        <v>0</v>
      </c>
    </row>
    <row r="667" spans="1:8" x14ac:dyDescent="0.25">
      <c r="A667">
        <v>660</v>
      </c>
      <c r="B667">
        <f>IFERROR(IF(ISBLANK(A667),0,IF(AND(ISERROR(VLOOKUP(VLOOKUP(A667,ishod_substance!A:G,7,0),$B$6:B666,1,0))=TRUE,VLOOKUP(norm!A667,'tbl2'!A:B,2,0)=1),VLOOKUP(A667,ishod_substance!A:G,7,0),0)),0)</f>
        <v>0</v>
      </c>
      <c r="C667" s="76">
        <f t="shared" si="10"/>
        <v>0</v>
      </c>
      <c r="D667" s="145" t="e">
        <f>VLOOKUP(C667,quide!$A$1:J1659,2,0)</f>
        <v>#N/A</v>
      </c>
      <c r="E667" s="145" t="e">
        <f>VLOOKUP(C667,quide!$A$1:J1659,7,0)</f>
        <v>#N/A</v>
      </c>
      <c r="F667" s="145" t="e">
        <f>VLOOKUP(C667,quide!$A$1:M1659,21,0)</f>
        <v>#N/A</v>
      </c>
      <c r="G667" s="145" t="e">
        <f>VLOOKUP(C667,quide!$A$1:M1659,22,0)</f>
        <v>#N/A</v>
      </c>
      <c r="H667" s="145">
        <f>SUMIF(ishod_substance!G:G,norm!B667,ishod_substance!I:I)</f>
        <v>0</v>
      </c>
    </row>
    <row r="668" spans="1:8" x14ac:dyDescent="0.25">
      <c r="A668">
        <v>661</v>
      </c>
      <c r="B668">
        <f>IFERROR(IF(ISBLANK(A668),0,IF(AND(ISERROR(VLOOKUP(VLOOKUP(A668,ishod_substance!A:G,7,0),$B$6:B667,1,0))=TRUE,VLOOKUP(norm!A668,'tbl2'!A:B,2,0)=1),VLOOKUP(A668,ishod_substance!A:G,7,0),0)),0)</f>
        <v>0</v>
      </c>
      <c r="C668" s="76">
        <f t="shared" si="10"/>
        <v>0</v>
      </c>
      <c r="D668" s="145" t="e">
        <f>VLOOKUP(C668,quide!$A$1:J1660,2,0)</f>
        <v>#N/A</v>
      </c>
      <c r="E668" s="145" t="e">
        <f>VLOOKUP(C668,quide!$A$1:J1660,7,0)</f>
        <v>#N/A</v>
      </c>
      <c r="F668" s="145" t="e">
        <f>VLOOKUP(C668,quide!$A$1:M1660,21,0)</f>
        <v>#N/A</v>
      </c>
      <c r="G668" s="145" t="e">
        <f>VLOOKUP(C668,quide!$A$1:M1660,22,0)</f>
        <v>#N/A</v>
      </c>
      <c r="H668" s="145">
        <f>SUMIF(ishod_substance!G:G,norm!B668,ishod_substance!I:I)</f>
        <v>0</v>
      </c>
    </row>
    <row r="669" spans="1:8" x14ac:dyDescent="0.25">
      <c r="A669">
        <v>662</v>
      </c>
      <c r="B669">
        <f>IFERROR(IF(ISBLANK(A669),0,IF(AND(ISERROR(VLOOKUP(VLOOKUP(A669,ishod_substance!A:G,7,0),$B$6:B668,1,0))=TRUE,VLOOKUP(norm!A669,'tbl2'!A:B,2,0)=1),VLOOKUP(A669,ishod_substance!A:G,7,0),0)),0)</f>
        <v>0</v>
      </c>
      <c r="C669" s="76">
        <f t="shared" si="10"/>
        <v>0</v>
      </c>
      <c r="D669" s="145" t="e">
        <f>VLOOKUP(C669,quide!$A$1:J1661,2,0)</f>
        <v>#N/A</v>
      </c>
      <c r="E669" s="145" t="e">
        <f>VLOOKUP(C669,quide!$A$1:J1661,7,0)</f>
        <v>#N/A</v>
      </c>
      <c r="F669" s="145" t="e">
        <f>VLOOKUP(C669,quide!$A$1:M1661,21,0)</f>
        <v>#N/A</v>
      </c>
      <c r="G669" s="145" t="e">
        <f>VLOOKUP(C669,quide!$A$1:M1661,22,0)</f>
        <v>#N/A</v>
      </c>
      <c r="H669" s="145">
        <f>SUMIF(ishod_substance!G:G,norm!B669,ishod_substance!I:I)</f>
        <v>0</v>
      </c>
    </row>
    <row r="670" spans="1:8" x14ac:dyDescent="0.25">
      <c r="A670">
        <v>663</v>
      </c>
      <c r="B670">
        <f>IFERROR(IF(ISBLANK(A670),0,IF(AND(ISERROR(VLOOKUP(VLOOKUP(A670,ishod_substance!A:G,7,0),$B$6:B669,1,0))=TRUE,VLOOKUP(norm!A670,'tbl2'!A:B,2,0)=1),VLOOKUP(A670,ishod_substance!A:G,7,0),0)),0)</f>
        <v>0</v>
      </c>
      <c r="C670" s="76">
        <f t="shared" si="10"/>
        <v>0</v>
      </c>
      <c r="D670" s="145" t="e">
        <f>VLOOKUP(C670,quide!$A$1:J1662,2,0)</f>
        <v>#N/A</v>
      </c>
      <c r="E670" s="145" t="e">
        <f>VLOOKUP(C670,quide!$A$1:J1662,7,0)</f>
        <v>#N/A</v>
      </c>
      <c r="F670" s="145" t="e">
        <f>VLOOKUP(C670,quide!$A$1:M1662,21,0)</f>
        <v>#N/A</v>
      </c>
      <c r="G670" s="145" t="e">
        <f>VLOOKUP(C670,quide!$A$1:M1662,22,0)</f>
        <v>#N/A</v>
      </c>
      <c r="H670" s="145">
        <f>SUMIF(ishod_substance!G:G,norm!B670,ishod_substance!I:I)</f>
        <v>0</v>
      </c>
    </row>
    <row r="671" spans="1:8" x14ac:dyDescent="0.25">
      <c r="A671">
        <v>664</v>
      </c>
      <c r="B671">
        <f>IFERROR(IF(ISBLANK(A671),0,IF(AND(ISERROR(VLOOKUP(VLOOKUP(A671,ishod_substance!A:G,7,0),$B$6:B670,1,0))=TRUE,VLOOKUP(norm!A671,'tbl2'!A:B,2,0)=1),VLOOKUP(A671,ishod_substance!A:G,7,0),0)),0)</f>
        <v>0</v>
      </c>
      <c r="C671" s="76">
        <f t="shared" si="10"/>
        <v>0</v>
      </c>
      <c r="D671" s="145" t="e">
        <f>VLOOKUP(C671,quide!$A$1:J1663,2,0)</f>
        <v>#N/A</v>
      </c>
      <c r="E671" s="145" t="e">
        <f>VLOOKUP(C671,quide!$A$1:J1663,7,0)</f>
        <v>#N/A</v>
      </c>
      <c r="F671" s="145" t="e">
        <f>VLOOKUP(C671,quide!$A$1:M1663,21,0)</f>
        <v>#N/A</v>
      </c>
      <c r="G671" s="145" t="e">
        <f>VLOOKUP(C671,quide!$A$1:M1663,22,0)</f>
        <v>#N/A</v>
      </c>
      <c r="H671" s="145">
        <f>SUMIF(ishod_substance!G:G,norm!B671,ishod_substance!I:I)</f>
        <v>0</v>
      </c>
    </row>
    <row r="672" spans="1:8" x14ac:dyDescent="0.25">
      <c r="A672">
        <v>665</v>
      </c>
      <c r="B672">
        <f>IFERROR(IF(ISBLANK(A672),0,IF(AND(ISERROR(VLOOKUP(VLOOKUP(A672,ishod_substance!A:G,7,0),$B$6:B671,1,0))=TRUE,VLOOKUP(norm!A672,'tbl2'!A:B,2,0)=1),VLOOKUP(A672,ishod_substance!A:G,7,0),0)),0)</f>
        <v>0</v>
      </c>
      <c r="C672" s="76">
        <f t="shared" si="10"/>
        <v>0</v>
      </c>
      <c r="D672" s="145" t="e">
        <f>VLOOKUP(C672,quide!$A$1:J1664,2,0)</f>
        <v>#N/A</v>
      </c>
      <c r="E672" s="145" t="e">
        <f>VLOOKUP(C672,quide!$A$1:J1664,7,0)</f>
        <v>#N/A</v>
      </c>
      <c r="F672" s="145" t="e">
        <f>VLOOKUP(C672,quide!$A$1:M1664,21,0)</f>
        <v>#N/A</v>
      </c>
      <c r="G672" s="145" t="e">
        <f>VLOOKUP(C672,quide!$A$1:M1664,22,0)</f>
        <v>#N/A</v>
      </c>
      <c r="H672" s="145">
        <f>SUMIF(ishod_substance!G:G,norm!B672,ishod_substance!I:I)</f>
        <v>0</v>
      </c>
    </row>
    <row r="673" spans="1:8" x14ac:dyDescent="0.25">
      <c r="A673">
        <v>666</v>
      </c>
      <c r="B673">
        <f>IFERROR(IF(ISBLANK(A673),0,IF(AND(ISERROR(VLOOKUP(VLOOKUP(A673,ishod_substance!A:G,7,0),$B$6:B672,1,0))=TRUE,VLOOKUP(norm!A673,'tbl2'!A:B,2,0)=1),VLOOKUP(A673,ishod_substance!A:G,7,0),0)),0)</f>
        <v>0</v>
      </c>
      <c r="C673" s="76">
        <f t="shared" si="10"/>
        <v>0</v>
      </c>
      <c r="D673" s="145" t="e">
        <f>VLOOKUP(C673,quide!$A$1:J1665,2,0)</f>
        <v>#N/A</v>
      </c>
      <c r="E673" s="145" t="e">
        <f>VLOOKUP(C673,quide!$A$1:J1665,7,0)</f>
        <v>#N/A</v>
      </c>
      <c r="F673" s="145" t="e">
        <f>VLOOKUP(C673,quide!$A$1:M1665,21,0)</f>
        <v>#N/A</v>
      </c>
      <c r="G673" s="145" t="e">
        <f>VLOOKUP(C673,quide!$A$1:M1665,22,0)</f>
        <v>#N/A</v>
      </c>
      <c r="H673" s="145">
        <f>SUMIF(ishod_substance!G:G,norm!B673,ishod_substance!I:I)</f>
        <v>0</v>
      </c>
    </row>
    <row r="674" spans="1:8" x14ac:dyDescent="0.25">
      <c r="A674">
        <v>667</v>
      </c>
      <c r="B674">
        <f>IFERROR(IF(ISBLANK(A674),0,IF(AND(ISERROR(VLOOKUP(VLOOKUP(A674,ishod_substance!A:G,7,0),$B$6:B673,1,0))=TRUE,VLOOKUP(norm!A674,'tbl2'!A:B,2,0)=1),VLOOKUP(A674,ishod_substance!A:G,7,0),0)),0)</f>
        <v>0</v>
      </c>
      <c r="C674" s="76">
        <f t="shared" si="10"/>
        <v>0</v>
      </c>
      <c r="D674" s="145" t="e">
        <f>VLOOKUP(C674,quide!$A$1:J1666,2,0)</f>
        <v>#N/A</v>
      </c>
      <c r="E674" s="145" t="e">
        <f>VLOOKUP(C674,quide!$A$1:J1666,7,0)</f>
        <v>#N/A</v>
      </c>
      <c r="F674" s="145" t="e">
        <f>VLOOKUP(C674,quide!$A$1:M1666,21,0)</f>
        <v>#N/A</v>
      </c>
      <c r="G674" s="145" t="e">
        <f>VLOOKUP(C674,quide!$A$1:M1666,22,0)</f>
        <v>#N/A</v>
      </c>
      <c r="H674" s="145">
        <f>SUMIF(ishod_substance!G:G,norm!B674,ishod_substance!I:I)</f>
        <v>0</v>
      </c>
    </row>
    <row r="675" spans="1:8" x14ac:dyDescent="0.25">
      <c r="A675">
        <v>668</v>
      </c>
      <c r="B675">
        <f>IFERROR(IF(ISBLANK(A675),0,IF(AND(ISERROR(VLOOKUP(VLOOKUP(A675,ishod_substance!A:G,7,0),$B$6:B674,1,0))=TRUE,VLOOKUP(norm!A675,'tbl2'!A:B,2,0)=1),VLOOKUP(A675,ishod_substance!A:G,7,0),0)),0)</f>
        <v>0</v>
      </c>
      <c r="C675" s="76">
        <f t="shared" si="10"/>
        <v>0</v>
      </c>
      <c r="D675" s="145" t="e">
        <f>VLOOKUP(C675,quide!$A$1:J1667,2,0)</f>
        <v>#N/A</v>
      </c>
      <c r="E675" s="145" t="e">
        <f>VLOOKUP(C675,quide!$A$1:J1667,7,0)</f>
        <v>#N/A</v>
      </c>
      <c r="F675" s="145" t="e">
        <f>VLOOKUP(C675,quide!$A$1:M1667,21,0)</f>
        <v>#N/A</v>
      </c>
      <c r="G675" s="145" t="e">
        <f>VLOOKUP(C675,quide!$A$1:M1667,22,0)</f>
        <v>#N/A</v>
      </c>
      <c r="H675" s="145">
        <f>SUMIF(ishod_substance!G:G,norm!B675,ishod_substance!I:I)</f>
        <v>0</v>
      </c>
    </row>
    <row r="676" spans="1:8" x14ac:dyDescent="0.25">
      <c r="A676">
        <v>669</v>
      </c>
      <c r="B676">
        <f>IFERROR(IF(ISBLANK(A676),0,IF(AND(ISERROR(VLOOKUP(VLOOKUP(A676,ishod_substance!A:G,7,0),$B$6:B675,1,0))=TRUE,VLOOKUP(norm!A676,'tbl2'!A:B,2,0)=1),VLOOKUP(A676,ishod_substance!A:G,7,0),0)),0)</f>
        <v>0</v>
      </c>
      <c r="C676" s="76">
        <f t="shared" si="10"/>
        <v>0</v>
      </c>
      <c r="D676" s="145" t="e">
        <f>VLOOKUP(C676,quide!$A$1:J1668,2,0)</f>
        <v>#N/A</v>
      </c>
      <c r="E676" s="145" t="e">
        <f>VLOOKUP(C676,quide!$A$1:J1668,7,0)</f>
        <v>#N/A</v>
      </c>
      <c r="F676" s="145" t="e">
        <f>VLOOKUP(C676,quide!$A$1:M1668,21,0)</f>
        <v>#N/A</v>
      </c>
      <c r="G676" s="145" t="e">
        <f>VLOOKUP(C676,quide!$A$1:M1668,22,0)</f>
        <v>#N/A</v>
      </c>
      <c r="H676" s="145">
        <f>SUMIF(ishod_substance!G:G,norm!B676,ishod_substance!I:I)</f>
        <v>0</v>
      </c>
    </row>
    <row r="677" spans="1:8" x14ac:dyDescent="0.25">
      <c r="A677">
        <v>670</v>
      </c>
      <c r="B677">
        <f>IFERROR(IF(ISBLANK(A677),0,IF(AND(ISERROR(VLOOKUP(VLOOKUP(A677,ishod_substance!A:G,7,0),$B$6:B676,1,0))=TRUE,VLOOKUP(norm!A677,'tbl2'!A:B,2,0)=1),VLOOKUP(A677,ishod_substance!A:G,7,0),0)),0)</f>
        <v>0</v>
      </c>
      <c r="C677" s="76">
        <f t="shared" si="10"/>
        <v>0</v>
      </c>
      <c r="D677" s="145" t="e">
        <f>VLOOKUP(C677,quide!$A$1:J1669,2,0)</f>
        <v>#N/A</v>
      </c>
      <c r="E677" s="145" t="e">
        <f>VLOOKUP(C677,quide!$A$1:J1669,7,0)</f>
        <v>#N/A</v>
      </c>
      <c r="F677" s="145" t="e">
        <f>VLOOKUP(C677,quide!$A$1:M1669,21,0)</f>
        <v>#N/A</v>
      </c>
      <c r="G677" s="145" t="e">
        <f>VLOOKUP(C677,quide!$A$1:M1669,22,0)</f>
        <v>#N/A</v>
      </c>
      <c r="H677" s="145">
        <f>SUMIF(ishod_substance!G:G,norm!B677,ishod_substance!I:I)</f>
        <v>0</v>
      </c>
    </row>
    <row r="678" spans="1:8" x14ac:dyDescent="0.25">
      <c r="A678">
        <v>671</v>
      </c>
      <c r="B678">
        <f>IFERROR(IF(ISBLANK(A678),0,IF(AND(ISERROR(VLOOKUP(VLOOKUP(A678,ishod_substance!A:G,7,0),$B$6:B677,1,0))=TRUE,VLOOKUP(norm!A678,'tbl2'!A:B,2,0)=1),VLOOKUP(A678,ishod_substance!A:G,7,0),0)),0)</f>
        <v>0</v>
      </c>
      <c r="C678" s="76">
        <f t="shared" si="10"/>
        <v>0</v>
      </c>
      <c r="D678" s="145" t="e">
        <f>VLOOKUP(C678,quide!$A$1:J1670,2,0)</f>
        <v>#N/A</v>
      </c>
      <c r="E678" s="145" t="e">
        <f>VLOOKUP(C678,quide!$A$1:J1670,7,0)</f>
        <v>#N/A</v>
      </c>
      <c r="F678" s="145" t="e">
        <f>VLOOKUP(C678,quide!$A$1:M1670,21,0)</f>
        <v>#N/A</v>
      </c>
      <c r="G678" s="145" t="e">
        <f>VLOOKUP(C678,quide!$A$1:M1670,22,0)</f>
        <v>#N/A</v>
      </c>
      <c r="H678" s="145">
        <f>SUMIF(ishod_substance!G:G,norm!B678,ishod_substance!I:I)</f>
        <v>0</v>
      </c>
    </row>
    <row r="679" spans="1:8" x14ac:dyDescent="0.25">
      <c r="A679">
        <v>672</v>
      </c>
      <c r="B679">
        <f>IFERROR(IF(ISBLANK(A679),0,IF(AND(ISERROR(VLOOKUP(VLOOKUP(A679,ishod_substance!A:G,7,0),$B$6:B678,1,0))=TRUE,VLOOKUP(norm!A679,'tbl2'!A:B,2,0)=1),VLOOKUP(A679,ishod_substance!A:G,7,0),0)),0)</f>
        <v>0</v>
      </c>
      <c r="C679" s="76">
        <f t="shared" si="10"/>
        <v>0</v>
      </c>
      <c r="D679" s="145" t="e">
        <f>VLOOKUP(C679,quide!$A$1:J1671,2,0)</f>
        <v>#N/A</v>
      </c>
      <c r="E679" s="145" t="e">
        <f>VLOOKUP(C679,quide!$A$1:J1671,7,0)</f>
        <v>#N/A</v>
      </c>
      <c r="F679" s="145" t="e">
        <f>VLOOKUP(C679,quide!$A$1:M1671,21,0)</f>
        <v>#N/A</v>
      </c>
      <c r="G679" s="145" t="e">
        <f>VLOOKUP(C679,quide!$A$1:M1671,22,0)</f>
        <v>#N/A</v>
      </c>
      <c r="H679" s="145">
        <f>SUMIF(ishod_substance!G:G,norm!B679,ishod_substance!I:I)</f>
        <v>0</v>
      </c>
    </row>
    <row r="680" spans="1:8" x14ac:dyDescent="0.25">
      <c r="A680">
        <v>673</v>
      </c>
      <c r="B680">
        <f>IFERROR(IF(ISBLANK(A680),0,IF(AND(ISERROR(VLOOKUP(VLOOKUP(A680,ishod_substance!A:G,7,0),$B$6:B679,1,0))=TRUE,VLOOKUP(norm!A680,'tbl2'!A:B,2,0)=1),VLOOKUP(A680,ishod_substance!A:G,7,0),0)),0)</f>
        <v>0</v>
      </c>
      <c r="C680" s="76">
        <f t="shared" si="10"/>
        <v>0</v>
      </c>
      <c r="D680" s="145" t="e">
        <f>VLOOKUP(C680,quide!$A$1:J1672,2,0)</f>
        <v>#N/A</v>
      </c>
      <c r="E680" s="145" t="e">
        <f>VLOOKUP(C680,quide!$A$1:J1672,7,0)</f>
        <v>#N/A</v>
      </c>
      <c r="F680" s="145" t="e">
        <f>VLOOKUP(C680,quide!$A$1:M1672,21,0)</f>
        <v>#N/A</v>
      </c>
      <c r="G680" s="145" t="e">
        <f>VLOOKUP(C680,quide!$A$1:M1672,22,0)</f>
        <v>#N/A</v>
      </c>
      <c r="H680" s="145">
        <f>SUMIF(ishod_substance!G:G,norm!B680,ishod_substance!I:I)</f>
        <v>0</v>
      </c>
    </row>
    <row r="681" spans="1:8" x14ac:dyDescent="0.25">
      <c r="A681">
        <v>674</v>
      </c>
      <c r="B681">
        <f>IFERROR(IF(ISBLANK(A681),0,IF(AND(ISERROR(VLOOKUP(VLOOKUP(A681,ishod_substance!A:G,7,0),$B$6:B680,1,0))=TRUE,VLOOKUP(norm!A681,'tbl2'!A:B,2,0)=1),VLOOKUP(A681,ishod_substance!A:G,7,0),0)),0)</f>
        <v>0</v>
      </c>
      <c r="C681" s="76">
        <f t="shared" si="10"/>
        <v>0</v>
      </c>
      <c r="D681" s="145" t="e">
        <f>VLOOKUP(C681,quide!$A$1:J1673,2,0)</f>
        <v>#N/A</v>
      </c>
      <c r="E681" s="145" t="e">
        <f>VLOOKUP(C681,quide!$A$1:J1673,7,0)</f>
        <v>#N/A</v>
      </c>
      <c r="F681" s="145" t="e">
        <f>VLOOKUP(C681,quide!$A$1:M1673,21,0)</f>
        <v>#N/A</v>
      </c>
      <c r="G681" s="145" t="e">
        <f>VLOOKUP(C681,quide!$A$1:M1673,22,0)</f>
        <v>#N/A</v>
      </c>
      <c r="H681" s="145">
        <f>SUMIF(ishod_substance!G:G,norm!B681,ishod_substance!I:I)</f>
        <v>0</v>
      </c>
    </row>
    <row r="682" spans="1:8" x14ac:dyDescent="0.25">
      <c r="A682">
        <v>675</v>
      </c>
      <c r="B682">
        <f>IFERROR(IF(ISBLANK(A682),0,IF(AND(ISERROR(VLOOKUP(VLOOKUP(A682,ishod_substance!A:G,7,0),$B$6:B681,1,0))=TRUE,VLOOKUP(norm!A682,'tbl2'!A:B,2,0)=1),VLOOKUP(A682,ishod_substance!A:G,7,0),0)),0)</f>
        <v>0</v>
      </c>
      <c r="C682" s="76">
        <f t="shared" si="10"/>
        <v>0</v>
      </c>
      <c r="D682" s="145" t="e">
        <f>VLOOKUP(C682,quide!$A$1:J1674,2,0)</f>
        <v>#N/A</v>
      </c>
      <c r="E682" s="145" t="e">
        <f>VLOOKUP(C682,quide!$A$1:J1674,7,0)</f>
        <v>#N/A</v>
      </c>
      <c r="F682" s="145" t="e">
        <f>VLOOKUP(C682,quide!$A$1:M1674,21,0)</f>
        <v>#N/A</v>
      </c>
      <c r="G682" s="145" t="e">
        <f>VLOOKUP(C682,quide!$A$1:M1674,22,0)</f>
        <v>#N/A</v>
      </c>
      <c r="H682" s="145">
        <f>SUMIF(ishod_substance!G:G,norm!B682,ishod_substance!I:I)</f>
        <v>0</v>
      </c>
    </row>
    <row r="683" spans="1:8" x14ac:dyDescent="0.25">
      <c r="A683">
        <v>676</v>
      </c>
      <c r="B683">
        <f>IFERROR(IF(ISBLANK(A683),0,IF(AND(ISERROR(VLOOKUP(VLOOKUP(A683,ishod_substance!A:G,7,0),$B$6:B682,1,0))=TRUE,VLOOKUP(norm!A683,'tbl2'!A:B,2,0)=1),VLOOKUP(A683,ishod_substance!A:G,7,0),0)),0)</f>
        <v>0</v>
      </c>
      <c r="C683" s="76">
        <f t="shared" si="10"/>
        <v>0</v>
      </c>
      <c r="D683" s="145" t="e">
        <f>VLOOKUP(C683,quide!$A$1:J1675,2,0)</f>
        <v>#N/A</v>
      </c>
      <c r="E683" s="145" t="e">
        <f>VLOOKUP(C683,quide!$A$1:J1675,7,0)</f>
        <v>#N/A</v>
      </c>
      <c r="F683" s="145" t="e">
        <f>VLOOKUP(C683,quide!$A$1:M1675,21,0)</f>
        <v>#N/A</v>
      </c>
      <c r="G683" s="145" t="e">
        <f>VLOOKUP(C683,quide!$A$1:M1675,22,0)</f>
        <v>#N/A</v>
      </c>
      <c r="H683" s="145">
        <f>SUMIF(ishod_substance!G:G,norm!B683,ishod_substance!I:I)</f>
        <v>0</v>
      </c>
    </row>
    <row r="684" spans="1:8" x14ac:dyDescent="0.25">
      <c r="A684">
        <v>677</v>
      </c>
      <c r="B684">
        <f>IFERROR(IF(ISBLANK(A684),0,IF(AND(ISERROR(VLOOKUP(VLOOKUP(A684,ishod_substance!A:G,7,0),$B$6:B683,1,0))=TRUE,VLOOKUP(norm!A684,'tbl2'!A:B,2,0)=1),VLOOKUP(A684,ishod_substance!A:G,7,0),0)),0)</f>
        <v>0</v>
      </c>
      <c r="C684" s="76">
        <f t="shared" si="10"/>
        <v>0</v>
      </c>
      <c r="D684" s="145" t="e">
        <f>VLOOKUP(C684,quide!$A$1:J1676,2,0)</f>
        <v>#N/A</v>
      </c>
      <c r="E684" s="145" t="e">
        <f>VLOOKUP(C684,quide!$A$1:J1676,7,0)</f>
        <v>#N/A</v>
      </c>
      <c r="F684" s="145" t="e">
        <f>VLOOKUP(C684,quide!$A$1:M1676,21,0)</f>
        <v>#N/A</v>
      </c>
      <c r="G684" s="145" t="e">
        <f>VLOOKUP(C684,quide!$A$1:M1676,22,0)</f>
        <v>#N/A</v>
      </c>
      <c r="H684" s="145">
        <f>SUMIF(ishod_substance!G:G,norm!B684,ishod_substance!I:I)</f>
        <v>0</v>
      </c>
    </row>
    <row r="685" spans="1:8" x14ac:dyDescent="0.25">
      <c r="A685">
        <v>678</v>
      </c>
      <c r="B685">
        <f>IFERROR(IF(ISBLANK(A685),0,IF(AND(ISERROR(VLOOKUP(VLOOKUP(A685,ishod_substance!A:G,7,0),$B$6:B684,1,0))=TRUE,VLOOKUP(norm!A685,'tbl2'!A:B,2,0)=1),VLOOKUP(A685,ishod_substance!A:G,7,0),0)),0)</f>
        <v>0</v>
      </c>
      <c r="C685" s="76">
        <f t="shared" si="10"/>
        <v>0</v>
      </c>
      <c r="D685" s="145" t="e">
        <f>VLOOKUP(C685,quide!$A$1:J1677,2,0)</f>
        <v>#N/A</v>
      </c>
      <c r="E685" s="145" t="e">
        <f>VLOOKUP(C685,quide!$A$1:J1677,7,0)</f>
        <v>#N/A</v>
      </c>
      <c r="F685" s="145" t="e">
        <f>VLOOKUP(C685,quide!$A$1:M1677,21,0)</f>
        <v>#N/A</v>
      </c>
      <c r="G685" s="145" t="e">
        <f>VLOOKUP(C685,quide!$A$1:M1677,22,0)</f>
        <v>#N/A</v>
      </c>
      <c r="H685" s="145">
        <f>SUMIF(ishod_substance!G:G,norm!B685,ishod_substance!I:I)</f>
        <v>0</v>
      </c>
    </row>
    <row r="686" spans="1:8" x14ac:dyDescent="0.25">
      <c r="A686">
        <v>679</v>
      </c>
      <c r="B686">
        <f>IFERROR(IF(ISBLANK(A686),0,IF(AND(ISERROR(VLOOKUP(VLOOKUP(A686,ishod_substance!A:G,7,0),$B$6:B685,1,0))=TRUE,VLOOKUP(norm!A686,'tbl2'!A:B,2,0)=1),VLOOKUP(A686,ishod_substance!A:G,7,0),0)),0)</f>
        <v>0</v>
      </c>
      <c r="C686" s="76">
        <f t="shared" si="10"/>
        <v>0</v>
      </c>
      <c r="D686" s="145" t="e">
        <f>VLOOKUP(C686,quide!$A$1:J1678,2,0)</f>
        <v>#N/A</v>
      </c>
      <c r="E686" s="145" t="e">
        <f>VLOOKUP(C686,quide!$A$1:J1678,7,0)</f>
        <v>#N/A</v>
      </c>
      <c r="F686" s="145" t="e">
        <f>VLOOKUP(C686,quide!$A$1:M1678,21,0)</f>
        <v>#N/A</v>
      </c>
      <c r="G686" s="145" t="e">
        <f>VLOOKUP(C686,quide!$A$1:M1678,22,0)</f>
        <v>#N/A</v>
      </c>
      <c r="H686" s="145">
        <f>SUMIF(ishod_substance!G:G,norm!B686,ishod_substance!I:I)</f>
        <v>0</v>
      </c>
    </row>
    <row r="687" spans="1:8" x14ac:dyDescent="0.25">
      <c r="A687">
        <v>680</v>
      </c>
      <c r="B687">
        <f>IFERROR(IF(ISBLANK(A687),0,IF(AND(ISERROR(VLOOKUP(VLOOKUP(A687,ishod_substance!A:G,7,0),$B$6:B686,1,0))=TRUE,VLOOKUP(norm!A687,'tbl2'!A:B,2,0)=1),VLOOKUP(A687,ishod_substance!A:G,7,0),0)),0)</f>
        <v>0</v>
      </c>
      <c r="C687" s="76">
        <f t="shared" si="10"/>
        <v>0</v>
      </c>
      <c r="D687" s="145" t="e">
        <f>VLOOKUP(C687,quide!$A$1:J1679,2,0)</f>
        <v>#N/A</v>
      </c>
      <c r="E687" s="145" t="e">
        <f>VLOOKUP(C687,quide!$A$1:J1679,7,0)</f>
        <v>#N/A</v>
      </c>
      <c r="F687" s="145" t="e">
        <f>VLOOKUP(C687,quide!$A$1:M1679,21,0)</f>
        <v>#N/A</v>
      </c>
      <c r="G687" s="145" t="e">
        <f>VLOOKUP(C687,quide!$A$1:M1679,22,0)</f>
        <v>#N/A</v>
      </c>
      <c r="H687" s="145">
        <f>SUMIF(ishod_substance!G:G,norm!B687,ishod_substance!I:I)</f>
        <v>0</v>
      </c>
    </row>
    <row r="688" spans="1:8" x14ac:dyDescent="0.25">
      <c r="A688">
        <v>681</v>
      </c>
      <c r="B688">
        <f>IFERROR(IF(ISBLANK(A688),0,IF(AND(ISERROR(VLOOKUP(VLOOKUP(A688,ishod_substance!A:G,7,0),$B$6:B687,1,0))=TRUE,VLOOKUP(norm!A688,'tbl2'!A:B,2,0)=1),VLOOKUP(A688,ishod_substance!A:G,7,0),0)),0)</f>
        <v>0</v>
      </c>
      <c r="C688" s="76">
        <f t="shared" si="10"/>
        <v>0</v>
      </c>
      <c r="D688" s="145" t="e">
        <f>VLOOKUP(C688,quide!$A$1:J1680,2,0)</f>
        <v>#N/A</v>
      </c>
      <c r="E688" s="145" t="e">
        <f>VLOOKUP(C688,quide!$A$1:J1680,7,0)</f>
        <v>#N/A</v>
      </c>
      <c r="F688" s="145" t="e">
        <f>VLOOKUP(C688,quide!$A$1:M1680,21,0)</f>
        <v>#N/A</v>
      </c>
      <c r="G688" s="145" t="e">
        <f>VLOOKUP(C688,quide!$A$1:M1680,22,0)</f>
        <v>#N/A</v>
      </c>
      <c r="H688" s="145">
        <f>SUMIF(ishod_substance!G:G,norm!B688,ishod_substance!I:I)</f>
        <v>0</v>
      </c>
    </row>
    <row r="689" spans="1:8" x14ac:dyDescent="0.25">
      <c r="A689">
        <v>682</v>
      </c>
      <c r="B689">
        <f>IFERROR(IF(ISBLANK(A689),0,IF(AND(ISERROR(VLOOKUP(VLOOKUP(A689,ishod_substance!A:G,7,0),$B$6:B688,1,0))=TRUE,VLOOKUP(norm!A689,'tbl2'!A:B,2,0)=1),VLOOKUP(A689,ishod_substance!A:G,7,0),0)),0)</f>
        <v>0</v>
      </c>
      <c r="C689" s="76">
        <f t="shared" si="10"/>
        <v>0</v>
      </c>
      <c r="D689" s="145" t="e">
        <f>VLOOKUP(C689,quide!$A$1:J1681,2,0)</f>
        <v>#N/A</v>
      </c>
      <c r="E689" s="145" t="e">
        <f>VLOOKUP(C689,quide!$A$1:J1681,7,0)</f>
        <v>#N/A</v>
      </c>
      <c r="F689" s="145" t="e">
        <f>VLOOKUP(C689,quide!$A$1:M1681,21,0)</f>
        <v>#N/A</v>
      </c>
      <c r="G689" s="145" t="e">
        <f>VLOOKUP(C689,quide!$A$1:M1681,22,0)</f>
        <v>#N/A</v>
      </c>
      <c r="H689" s="145">
        <f>SUMIF(ishod_substance!G:G,norm!B689,ishod_substance!I:I)</f>
        <v>0</v>
      </c>
    </row>
    <row r="690" spans="1:8" x14ac:dyDescent="0.25">
      <c r="A690">
        <v>683</v>
      </c>
      <c r="B690">
        <f>IFERROR(IF(ISBLANK(A690),0,IF(AND(ISERROR(VLOOKUP(VLOOKUP(A690,ishod_substance!A:G,7,0),$B$6:B689,1,0))=TRUE,VLOOKUP(norm!A690,'tbl2'!A:B,2,0)=1),VLOOKUP(A690,ishod_substance!A:G,7,0),0)),0)</f>
        <v>0</v>
      </c>
      <c r="C690" s="76">
        <f t="shared" si="10"/>
        <v>0</v>
      </c>
      <c r="D690" s="145" t="e">
        <f>VLOOKUP(C690,quide!$A$1:J1682,2,0)</f>
        <v>#N/A</v>
      </c>
      <c r="E690" s="145" t="e">
        <f>VLOOKUP(C690,quide!$A$1:J1682,7,0)</f>
        <v>#N/A</v>
      </c>
      <c r="F690" s="145" t="e">
        <f>VLOOKUP(C690,quide!$A$1:M1682,21,0)</f>
        <v>#N/A</v>
      </c>
      <c r="G690" s="145" t="e">
        <f>VLOOKUP(C690,quide!$A$1:M1682,22,0)</f>
        <v>#N/A</v>
      </c>
      <c r="H690" s="145">
        <f>SUMIF(ishod_substance!G:G,norm!B690,ishod_substance!I:I)</f>
        <v>0</v>
      </c>
    </row>
    <row r="691" spans="1:8" x14ac:dyDescent="0.25">
      <c r="A691">
        <v>684</v>
      </c>
      <c r="B691">
        <f>IFERROR(IF(ISBLANK(A691),0,IF(AND(ISERROR(VLOOKUP(VLOOKUP(A691,ishod_substance!A:G,7,0),$B$6:B690,1,0))=TRUE,VLOOKUP(norm!A691,'tbl2'!A:B,2,0)=1),VLOOKUP(A691,ishod_substance!A:G,7,0),0)),0)</f>
        <v>0</v>
      </c>
      <c r="C691" s="76">
        <f t="shared" si="10"/>
        <v>0</v>
      </c>
      <c r="D691" s="145" t="e">
        <f>VLOOKUP(C691,quide!$A$1:J1683,2,0)</f>
        <v>#N/A</v>
      </c>
      <c r="E691" s="145" t="e">
        <f>VLOOKUP(C691,quide!$A$1:J1683,7,0)</f>
        <v>#N/A</v>
      </c>
      <c r="F691" s="145" t="e">
        <f>VLOOKUP(C691,quide!$A$1:M1683,21,0)</f>
        <v>#N/A</v>
      </c>
      <c r="G691" s="145" t="e">
        <f>VLOOKUP(C691,quide!$A$1:M1683,22,0)</f>
        <v>#N/A</v>
      </c>
      <c r="H691" s="145">
        <f>SUMIF(ishod_substance!G:G,norm!B691,ishod_substance!I:I)</f>
        <v>0</v>
      </c>
    </row>
    <row r="692" spans="1:8" x14ac:dyDescent="0.25">
      <c r="A692">
        <v>685</v>
      </c>
      <c r="B692">
        <f>IFERROR(IF(ISBLANK(A692),0,IF(AND(ISERROR(VLOOKUP(VLOOKUP(A692,ishod_substance!A:G,7,0),$B$6:B691,1,0))=TRUE,VLOOKUP(norm!A692,'tbl2'!A:B,2,0)=1),VLOOKUP(A692,ishod_substance!A:G,7,0),0)),0)</f>
        <v>0</v>
      </c>
      <c r="C692" s="76">
        <f t="shared" si="10"/>
        <v>0</v>
      </c>
      <c r="D692" s="145" t="e">
        <f>VLOOKUP(C692,quide!$A$1:J1684,2,0)</f>
        <v>#N/A</v>
      </c>
      <c r="E692" s="145" t="e">
        <f>VLOOKUP(C692,quide!$A$1:J1684,7,0)</f>
        <v>#N/A</v>
      </c>
      <c r="F692" s="145" t="e">
        <f>VLOOKUP(C692,quide!$A$1:M1684,21,0)</f>
        <v>#N/A</v>
      </c>
      <c r="G692" s="145" t="e">
        <f>VLOOKUP(C692,quide!$A$1:M1684,22,0)</f>
        <v>#N/A</v>
      </c>
      <c r="H692" s="145">
        <f>SUMIF(ishod_substance!G:G,norm!B692,ishod_substance!I:I)</f>
        <v>0</v>
      </c>
    </row>
    <row r="693" spans="1:8" x14ac:dyDescent="0.25">
      <c r="A693">
        <v>686</v>
      </c>
      <c r="B693">
        <f>IFERROR(IF(ISBLANK(A693),0,IF(AND(ISERROR(VLOOKUP(VLOOKUP(A693,ishod_substance!A:G,7,0),$B$6:B692,1,0))=TRUE,VLOOKUP(norm!A693,'tbl2'!A:B,2,0)=1),VLOOKUP(A693,ishod_substance!A:G,7,0),0)),0)</f>
        <v>0</v>
      </c>
      <c r="C693" s="76">
        <f t="shared" si="10"/>
        <v>0</v>
      </c>
      <c r="D693" s="145" t="e">
        <f>VLOOKUP(C693,quide!$A$1:J1685,2,0)</f>
        <v>#N/A</v>
      </c>
      <c r="E693" s="145" t="e">
        <f>VLOOKUP(C693,quide!$A$1:J1685,7,0)</f>
        <v>#N/A</v>
      </c>
      <c r="F693" s="145" t="e">
        <f>VLOOKUP(C693,quide!$A$1:M1685,21,0)</f>
        <v>#N/A</v>
      </c>
      <c r="G693" s="145" t="e">
        <f>VLOOKUP(C693,quide!$A$1:M1685,22,0)</f>
        <v>#N/A</v>
      </c>
      <c r="H693" s="145">
        <f>SUMIF(ishod_substance!G:G,norm!B693,ishod_substance!I:I)</f>
        <v>0</v>
      </c>
    </row>
    <row r="694" spans="1:8" x14ac:dyDescent="0.25">
      <c r="A694">
        <v>687</v>
      </c>
      <c r="B694">
        <f>IFERROR(IF(ISBLANK(A694),0,IF(AND(ISERROR(VLOOKUP(VLOOKUP(A694,ishod_substance!A:G,7,0),$B$6:B693,1,0))=TRUE,VLOOKUP(norm!A694,'tbl2'!A:B,2,0)=1),VLOOKUP(A694,ishod_substance!A:G,7,0),0)),0)</f>
        <v>0</v>
      </c>
      <c r="C694" s="76">
        <f t="shared" si="10"/>
        <v>0</v>
      </c>
      <c r="D694" s="145" t="e">
        <f>VLOOKUP(C694,quide!$A$1:J1686,2,0)</f>
        <v>#N/A</v>
      </c>
      <c r="E694" s="145" t="e">
        <f>VLOOKUP(C694,quide!$A$1:J1686,7,0)</f>
        <v>#N/A</v>
      </c>
      <c r="F694" s="145" t="e">
        <f>VLOOKUP(C694,quide!$A$1:M1686,21,0)</f>
        <v>#N/A</v>
      </c>
      <c r="G694" s="145" t="e">
        <f>VLOOKUP(C694,quide!$A$1:M1686,22,0)</f>
        <v>#N/A</v>
      </c>
      <c r="H694" s="145">
        <f>SUMIF(ishod_substance!G:G,norm!B694,ishod_substance!I:I)</f>
        <v>0</v>
      </c>
    </row>
    <row r="695" spans="1:8" x14ac:dyDescent="0.25">
      <c r="A695">
        <v>688</v>
      </c>
      <c r="B695">
        <f>IFERROR(IF(ISBLANK(A695),0,IF(AND(ISERROR(VLOOKUP(VLOOKUP(A695,ishod_substance!A:G,7,0),$B$6:B694,1,0))=TRUE,VLOOKUP(norm!A695,'tbl2'!A:B,2,0)=1),VLOOKUP(A695,ishod_substance!A:G,7,0),0)),0)</f>
        <v>0</v>
      </c>
      <c r="C695" s="76">
        <f t="shared" si="10"/>
        <v>0</v>
      </c>
      <c r="D695" s="145" t="e">
        <f>VLOOKUP(C695,quide!$A$1:J1687,2,0)</f>
        <v>#N/A</v>
      </c>
      <c r="E695" s="145" t="e">
        <f>VLOOKUP(C695,quide!$A$1:J1687,7,0)</f>
        <v>#N/A</v>
      </c>
      <c r="F695" s="145" t="e">
        <f>VLOOKUP(C695,quide!$A$1:M1687,21,0)</f>
        <v>#N/A</v>
      </c>
      <c r="G695" s="145" t="e">
        <f>VLOOKUP(C695,quide!$A$1:M1687,22,0)</f>
        <v>#N/A</v>
      </c>
      <c r="H695" s="145">
        <f>SUMIF(ishod_substance!G:G,norm!B695,ishod_substance!I:I)</f>
        <v>0</v>
      </c>
    </row>
    <row r="696" spans="1:8" x14ac:dyDescent="0.25">
      <c r="A696">
        <v>689</v>
      </c>
      <c r="B696">
        <f>IFERROR(IF(ISBLANK(A696),0,IF(AND(ISERROR(VLOOKUP(VLOOKUP(A696,ishod_substance!A:G,7,0),$B$6:B695,1,0))=TRUE,VLOOKUP(norm!A696,'tbl2'!A:B,2,0)=1),VLOOKUP(A696,ishod_substance!A:G,7,0),0)),0)</f>
        <v>0</v>
      </c>
      <c r="C696" s="76">
        <f t="shared" si="10"/>
        <v>0</v>
      </c>
      <c r="D696" s="145" t="e">
        <f>VLOOKUP(C696,quide!$A$1:J1688,2,0)</f>
        <v>#N/A</v>
      </c>
      <c r="E696" s="145" t="e">
        <f>VLOOKUP(C696,quide!$A$1:J1688,7,0)</f>
        <v>#N/A</v>
      </c>
      <c r="F696" s="145" t="e">
        <f>VLOOKUP(C696,quide!$A$1:M1688,21,0)</f>
        <v>#N/A</v>
      </c>
      <c r="G696" s="145" t="e">
        <f>VLOOKUP(C696,quide!$A$1:M1688,22,0)</f>
        <v>#N/A</v>
      </c>
      <c r="H696" s="145">
        <f>SUMIF(ishod_substance!G:G,norm!B696,ishod_substance!I:I)</f>
        <v>0</v>
      </c>
    </row>
    <row r="697" spans="1:8" x14ac:dyDescent="0.25">
      <c r="A697">
        <v>690</v>
      </c>
      <c r="B697">
        <f>IFERROR(IF(ISBLANK(A697),0,IF(AND(ISERROR(VLOOKUP(VLOOKUP(A697,ishod_substance!A:G,7,0),$B$6:B696,1,0))=TRUE,VLOOKUP(norm!A697,'tbl2'!A:B,2,0)=1),VLOOKUP(A697,ishod_substance!A:G,7,0),0)),0)</f>
        <v>0</v>
      </c>
      <c r="C697" s="76">
        <f t="shared" si="10"/>
        <v>0</v>
      </c>
      <c r="D697" s="145" t="e">
        <f>VLOOKUP(C697,quide!$A$1:J1689,2,0)</f>
        <v>#N/A</v>
      </c>
      <c r="E697" s="145" t="e">
        <f>VLOOKUP(C697,quide!$A$1:J1689,7,0)</f>
        <v>#N/A</v>
      </c>
      <c r="F697" s="145" t="e">
        <f>VLOOKUP(C697,quide!$A$1:M1689,21,0)</f>
        <v>#N/A</v>
      </c>
      <c r="G697" s="145" t="e">
        <f>VLOOKUP(C697,quide!$A$1:M1689,22,0)</f>
        <v>#N/A</v>
      </c>
      <c r="H697" s="145">
        <f>SUMIF(ishod_substance!G:G,norm!B697,ishod_substance!I:I)</f>
        <v>0</v>
      </c>
    </row>
    <row r="698" spans="1:8" x14ac:dyDescent="0.25">
      <c r="A698">
        <v>691</v>
      </c>
      <c r="B698">
        <f>IFERROR(IF(ISBLANK(A698),0,IF(AND(ISERROR(VLOOKUP(VLOOKUP(A698,ishod_substance!A:G,7,0),$B$6:B697,1,0))=TRUE,VLOOKUP(norm!A698,'tbl2'!A:B,2,0)=1),VLOOKUP(A698,ishod_substance!A:G,7,0),0)),0)</f>
        <v>0</v>
      </c>
      <c r="C698" s="76">
        <f t="shared" si="10"/>
        <v>0</v>
      </c>
      <c r="D698" s="145" t="e">
        <f>VLOOKUP(C698,quide!$A$1:J1690,2,0)</f>
        <v>#N/A</v>
      </c>
      <c r="E698" s="145" t="e">
        <f>VLOOKUP(C698,quide!$A$1:J1690,7,0)</f>
        <v>#N/A</v>
      </c>
      <c r="F698" s="145" t="e">
        <f>VLOOKUP(C698,quide!$A$1:M1690,21,0)</f>
        <v>#N/A</v>
      </c>
      <c r="G698" s="145" t="e">
        <f>VLOOKUP(C698,quide!$A$1:M1690,22,0)</f>
        <v>#N/A</v>
      </c>
      <c r="H698" s="145">
        <f>SUMIF(ishod_substance!G:G,norm!B698,ishod_substance!I:I)</f>
        <v>0</v>
      </c>
    </row>
    <row r="699" spans="1:8" x14ac:dyDescent="0.25">
      <c r="A699">
        <v>692</v>
      </c>
      <c r="B699">
        <f>IFERROR(IF(ISBLANK(A699),0,IF(AND(ISERROR(VLOOKUP(VLOOKUP(A699,ishod_substance!A:G,7,0),$B$6:B698,1,0))=TRUE,VLOOKUP(norm!A699,'tbl2'!A:B,2,0)=1),VLOOKUP(A699,ishod_substance!A:G,7,0),0)),0)</f>
        <v>0</v>
      </c>
      <c r="C699" s="76">
        <f t="shared" si="10"/>
        <v>0</v>
      </c>
      <c r="D699" s="145" t="e">
        <f>VLOOKUP(C699,quide!$A$1:J1691,2,0)</f>
        <v>#N/A</v>
      </c>
      <c r="E699" s="145" t="e">
        <f>VLOOKUP(C699,quide!$A$1:J1691,7,0)</f>
        <v>#N/A</v>
      </c>
      <c r="F699" s="145" t="e">
        <f>VLOOKUP(C699,quide!$A$1:M1691,21,0)</f>
        <v>#N/A</v>
      </c>
      <c r="G699" s="145" t="e">
        <f>VLOOKUP(C699,quide!$A$1:M1691,22,0)</f>
        <v>#N/A</v>
      </c>
      <c r="H699" s="145">
        <f>SUMIF(ishod_substance!G:G,norm!B699,ishod_substance!I:I)</f>
        <v>0</v>
      </c>
    </row>
    <row r="700" spans="1:8" x14ac:dyDescent="0.25">
      <c r="A700">
        <v>693</v>
      </c>
      <c r="B700">
        <f>IFERROR(IF(ISBLANK(A700),0,IF(AND(ISERROR(VLOOKUP(VLOOKUP(A700,ishod_substance!A:G,7,0),$B$6:B699,1,0))=TRUE,VLOOKUP(norm!A700,'tbl2'!A:B,2,0)=1),VLOOKUP(A700,ishod_substance!A:G,7,0),0)),0)</f>
        <v>0</v>
      </c>
      <c r="C700" s="76">
        <f t="shared" si="10"/>
        <v>0</v>
      </c>
      <c r="D700" s="145" t="e">
        <f>VLOOKUP(C700,quide!$A$1:J1692,2,0)</f>
        <v>#N/A</v>
      </c>
      <c r="E700" s="145" t="e">
        <f>VLOOKUP(C700,quide!$A$1:J1692,7,0)</f>
        <v>#N/A</v>
      </c>
      <c r="F700" s="145" t="e">
        <f>VLOOKUP(C700,quide!$A$1:M1692,21,0)</f>
        <v>#N/A</v>
      </c>
      <c r="G700" s="145" t="e">
        <f>VLOOKUP(C700,quide!$A$1:M1692,22,0)</f>
        <v>#N/A</v>
      </c>
      <c r="H700" s="145">
        <f>SUMIF(ishod_substance!G:G,norm!B700,ishod_substance!I:I)</f>
        <v>0</v>
      </c>
    </row>
    <row r="701" spans="1:8" x14ac:dyDescent="0.25">
      <c r="A701">
        <v>694</v>
      </c>
      <c r="B701">
        <f>IFERROR(IF(ISBLANK(A701),0,IF(AND(ISERROR(VLOOKUP(VLOOKUP(A701,ishod_substance!A:G,7,0),$B$6:B700,1,0))=TRUE,VLOOKUP(norm!A701,'tbl2'!A:B,2,0)=1),VLOOKUP(A701,ishod_substance!A:G,7,0),0)),0)</f>
        <v>0</v>
      </c>
      <c r="C701" s="76">
        <f t="shared" si="10"/>
        <v>0</v>
      </c>
      <c r="D701" s="145" t="e">
        <f>VLOOKUP(C701,quide!$A$1:J1693,2,0)</f>
        <v>#N/A</v>
      </c>
      <c r="E701" s="145" t="e">
        <f>VLOOKUP(C701,quide!$A$1:J1693,7,0)</f>
        <v>#N/A</v>
      </c>
      <c r="F701" s="145" t="e">
        <f>VLOOKUP(C701,quide!$A$1:M1693,21,0)</f>
        <v>#N/A</v>
      </c>
      <c r="G701" s="145" t="e">
        <f>VLOOKUP(C701,quide!$A$1:M1693,22,0)</f>
        <v>#N/A</v>
      </c>
      <c r="H701" s="145">
        <f>SUMIF(ishod_substance!G:G,norm!B701,ishod_substance!I:I)</f>
        <v>0</v>
      </c>
    </row>
    <row r="702" spans="1:8" x14ac:dyDescent="0.25">
      <c r="A702">
        <v>695</v>
      </c>
      <c r="B702">
        <f>IFERROR(IF(ISBLANK(A702),0,IF(AND(ISERROR(VLOOKUP(VLOOKUP(A702,ishod_substance!A:G,7,0),$B$6:B701,1,0))=TRUE,VLOOKUP(norm!A702,'tbl2'!A:B,2,0)=1),VLOOKUP(A702,ishod_substance!A:G,7,0),0)),0)</f>
        <v>0</v>
      </c>
      <c r="C702" s="76">
        <f t="shared" si="10"/>
        <v>0</v>
      </c>
      <c r="D702" s="145" t="e">
        <f>VLOOKUP(C702,quide!$A$1:J1694,2,0)</f>
        <v>#N/A</v>
      </c>
      <c r="E702" s="145" t="e">
        <f>VLOOKUP(C702,quide!$A$1:J1694,7,0)</f>
        <v>#N/A</v>
      </c>
      <c r="F702" s="145" t="e">
        <f>VLOOKUP(C702,quide!$A$1:M1694,21,0)</f>
        <v>#N/A</v>
      </c>
      <c r="G702" s="145" t="e">
        <f>VLOOKUP(C702,quide!$A$1:M1694,22,0)</f>
        <v>#N/A</v>
      </c>
      <c r="H702" s="145">
        <f>SUMIF(ishod_substance!G:G,norm!B702,ishod_substance!I:I)</f>
        <v>0</v>
      </c>
    </row>
    <row r="703" spans="1:8" x14ac:dyDescent="0.25">
      <c r="A703">
        <v>696</v>
      </c>
      <c r="B703">
        <f>IFERROR(IF(ISBLANK(A703),0,IF(AND(ISERROR(VLOOKUP(VLOOKUP(A703,ishod_substance!A:G,7,0),$B$6:B702,1,0))=TRUE,VLOOKUP(norm!A703,'tbl2'!A:B,2,0)=1),VLOOKUP(A703,ishod_substance!A:G,7,0),0)),0)</f>
        <v>0</v>
      </c>
      <c r="C703" s="76">
        <f t="shared" si="10"/>
        <v>0</v>
      </c>
      <c r="D703" s="145" t="e">
        <f>VLOOKUP(C703,quide!$A$1:J1695,2,0)</f>
        <v>#N/A</v>
      </c>
      <c r="E703" s="145" t="e">
        <f>VLOOKUP(C703,quide!$A$1:J1695,7,0)</f>
        <v>#N/A</v>
      </c>
      <c r="F703" s="145" t="e">
        <f>VLOOKUP(C703,quide!$A$1:M1695,21,0)</f>
        <v>#N/A</v>
      </c>
      <c r="G703" s="145" t="e">
        <f>VLOOKUP(C703,quide!$A$1:M1695,22,0)</f>
        <v>#N/A</v>
      </c>
      <c r="H703" s="145">
        <f>SUMIF(ishod_substance!G:G,norm!B703,ishod_substance!I:I)</f>
        <v>0</v>
      </c>
    </row>
    <row r="704" spans="1:8" x14ac:dyDescent="0.25">
      <c r="A704">
        <v>697</v>
      </c>
      <c r="B704">
        <f>IFERROR(IF(ISBLANK(A704),0,IF(AND(ISERROR(VLOOKUP(VLOOKUP(A704,ishod_substance!A:G,7,0),$B$6:B703,1,0))=TRUE,VLOOKUP(norm!A704,'tbl2'!A:B,2,0)=1),VLOOKUP(A704,ishod_substance!A:G,7,0),0)),0)</f>
        <v>0</v>
      </c>
      <c r="C704" s="76">
        <f t="shared" si="10"/>
        <v>0</v>
      </c>
      <c r="D704" s="145" t="e">
        <f>VLOOKUP(C704,quide!$A$1:J1696,2,0)</f>
        <v>#N/A</v>
      </c>
      <c r="E704" s="145" t="e">
        <f>VLOOKUP(C704,quide!$A$1:J1696,7,0)</f>
        <v>#N/A</v>
      </c>
      <c r="F704" s="145" t="e">
        <f>VLOOKUP(C704,quide!$A$1:M1696,21,0)</f>
        <v>#N/A</v>
      </c>
      <c r="G704" s="145" t="e">
        <f>VLOOKUP(C704,quide!$A$1:M1696,22,0)</f>
        <v>#N/A</v>
      </c>
      <c r="H704" s="145">
        <f>SUMIF(ishod_substance!G:G,norm!B704,ishod_substance!I:I)</f>
        <v>0</v>
      </c>
    </row>
    <row r="705" spans="1:8" x14ac:dyDescent="0.25">
      <c r="A705">
        <v>698</v>
      </c>
      <c r="B705">
        <f>IFERROR(IF(ISBLANK(A705),0,IF(AND(ISERROR(VLOOKUP(VLOOKUP(A705,ishod_substance!A:G,7,0),$B$6:B704,1,0))=TRUE,VLOOKUP(norm!A705,'tbl2'!A:B,2,0)=1),VLOOKUP(A705,ishod_substance!A:G,7,0),0)),0)</f>
        <v>0</v>
      </c>
      <c r="C705" s="76">
        <f t="shared" si="10"/>
        <v>0</v>
      </c>
      <c r="D705" s="145" t="e">
        <f>VLOOKUP(C705,quide!$A$1:J1697,2,0)</f>
        <v>#N/A</v>
      </c>
      <c r="E705" s="145" t="e">
        <f>VLOOKUP(C705,quide!$A$1:J1697,7,0)</f>
        <v>#N/A</v>
      </c>
      <c r="F705" s="145" t="e">
        <f>VLOOKUP(C705,quide!$A$1:M1697,21,0)</f>
        <v>#N/A</v>
      </c>
      <c r="G705" s="145" t="e">
        <f>VLOOKUP(C705,quide!$A$1:M1697,22,0)</f>
        <v>#N/A</v>
      </c>
      <c r="H705" s="145">
        <f>SUMIF(ishod_substance!G:G,norm!B705,ishod_substance!I:I)</f>
        <v>0</v>
      </c>
    </row>
    <row r="706" spans="1:8" x14ac:dyDescent="0.25">
      <c r="A706">
        <v>699</v>
      </c>
      <c r="B706">
        <f>IFERROR(IF(ISBLANK(A706),0,IF(AND(ISERROR(VLOOKUP(VLOOKUP(A706,ishod_substance!A:G,7,0),$B$6:B705,1,0))=TRUE,VLOOKUP(norm!A706,'tbl2'!A:B,2,0)=1),VLOOKUP(A706,ishod_substance!A:G,7,0),0)),0)</f>
        <v>0</v>
      </c>
      <c r="C706" s="76">
        <f t="shared" si="10"/>
        <v>0</v>
      </c>
      <c r="D706" s="145" t="e">
        <f>VLOOKUP(C706,quide!$A$1:J1698,2,0)</f>
        <v>#N/A</v>
      </c>
      <c r="E706" s="145" t="e">
        <f>VLOOKUP(C706,quide!$A$1:J1698,7,0)</f>
        <v>#N/A</v>
      </c>
      <c r="F706" s="145" t="e">
        <f>VLOOKUP(C706,quide!$A$1:M1698,21,0)</f>
        <v>#N/A</v>
      </c>
      <c r="G706" s="145" t="e">
        <f>VLOOKUP(C706,quide!$A$1:M1698,22,0)</f>
        <v>#N/A</v>
      </c>
      <c r="H706" s="145">
        <f>SUMIF(ishod_substance!G:G,norm!B706,ishod_substance!I:I)</f>
        <v>0</v>
      </c>
    </row>
    <row r="707" spans="1:8" x14ac:dyDescent="0.25">
      <c r="A707">
        <v>700</v>
      </c>
      <c r="B707">
        <f>IFERROR(IF(ISBLANK(A707),0,IF(AND(ISERROR(VLOOKUP(VLOOKUP(A707,ishod_substance!A:G,7,0),$B$6:B706,1,0))=TRUE,VLOOKUP(norm!A707,'tbl2'!A:B,2,0)=1),VLOOKUP(A707,ishod_substance!A:G,7,0),0)),0)</f>
        <v>0</v>
      </c>
      <c r="C707" s="76">
        <f t="shared" si="10"/>
        <v>0</v>
      </c>
      <c r="D707" s="145" t="e">
        <f>VLOOKUP(C707,quide!$A$1:J1699,2,0)</f>
        <v>#N/A</v>
      </c>
      <c r="E707" s="145" t="e">
        <f>VLOOKUP(C707,quide!$A$1:J1699,7,0)</f>
        <v>#N/A</v>
      </c>
      <c r="F707" s="145" t="e">
        <f>VLOOKUP(C707,quide!$A$1:M1699,21,0)</f>
        <v>#N/A</v>
      </c>
      <c r="G707" s="145" t="e">
        <f>VLOOKUP(C707,quide!$A$1:M1699,22,0)</f>
        <v>#N/A</v>
      </c>
      <c r="H707" s="145">
        <f>SUMIF(ishod_substance!G:G,norm!B707,ishod_substance!I:I)</f>
        <v>0</v>
      </c>
    </row>
    <row r="708" spans="1:8" x14ac:dyDescent="0.25">
      <c r="A708">
        <v>701</v>
      </c>
      <c r="B708">
        <f>IFERROR(IF(ISBLANK(A708),0,IF(AND(ISERROR(VLOOKUP(VLOOKUP(A708,ishod_substance!A:G,7,0),$B$6:B707,1,0))=TRUE,VLOOKUP(norm!A708,'tbl2'!A:B,2,0)=1),VLOOKUP(A708,ishod_substance!A:G,7,0),0)),0)</f>
        <v>0</v>
      </c>
      <c r="C708" s="76">
        <f t="shared" si="10"/>
        <v>0</v>
      </c>
      <c r="D708" s="145" t="e">
        <f>VLOOKUP(C708,quide!$A$1:J1700,2,0)</f>
        <v>#N/A</v>
      </c>
      <c r="E708" s="145" t="e">
        <f>VLOOKUP(C708,quide!$A$1:J1700,7,0)</f>
        <v>#N/A</v>
      </c>
      <c r="F708" s="145" t="e">
        <f>VLOOKUP(C708,quide!$A$1:M1700,21,0)</f>
        <v>#N/A</v>
      </c>
      <c r="G708" s="145" t="e">
        <f>VLOOKUP(C708,quide!$A$1:M1700,22,0)</f>
        <v>#N/A</v>
      </c>
      <c r="H708" s="145">
        <f>SUMIF(ishod_substance!G:G,norm!B708,ishod_substance!I:I)</f>
        <v>0</v>
      </c>
    </row>
    <row r="709" spans="1:8" x14ac:dyDescent="0.25">
      <c r="A709">
        <v>702</v>
      </c>
      <c r="B709">
        <f>IFERROR(IF(ISBLANK(A709),0,IF(AND(ISERROR(VLOOKUP(VLOOKUP(A709,ishod_substance!A:G,7,0),$B$6:B708,1,0))=TRUE,VLOOKUP(norm!A709,'tbl2'!A:B,2,0)=1),VLOOKUP(A709,ishod_substance!A:G,7,0),0)),0)</f>
        <v>0</v>
      </c>
      <c r="C709" s="76">
        <f t="shared" si="10"/>
        <v>0</v>
      </c>
      <c r="D709" s="145" t="e">
        <f>VLOOKUP(C709,quide!$A$1:J1701,2,0)</f>
        <v>#N/A</v>
      </c>
      <c r="E709" s="145" t="e">
        <f>VLOOKUP(C709,quide!$A$1:J1701,7,0)</f>
        <v>#N/A</v>
      </c>
      <c r="F709" s="145" t="e">
        <f>VLOOKUP(C709,quide!$A$1:M1701,21,0)</f>
        <v>#N/A</v>
      </c>
      <c r="G709" s="145" t="e">
        <f>VLOOKUP(C709,quide!$A$1:M1701,22,0)</f>
        <v>#N/A</v>
      </c>
      <c r="H709" s="145">
        <f>SUMIF(ishod_substance!G:G,norm!B709,ishod_substance!I:I)</f>
        <v>0</v>
      </c>
    </row>
    <row r="710" spans="1:8" x14ac:dyDescent="0.25">
      <c r="A710">
        <v>703</v>
      </c>
      <c r="B710">
        <f>IFERROR(IF(ISBLANK(A710),0,IF(AND(ISERROR(VLOOKUP(VLOOKUP(A710,ishod_substance!A:G,7,0),$B$6:B709,1,0))=TRUE,VLOOKUP(norm!A710,'tbl2'!A:B,2,0)=1),VLOOKUP(A710,ishod_substance!A:G,7,0),0)),0)</f>
        <v>0</v>
      </c>
      <c r="C710" s="76">
        <f t="shared" si="10"/>
        <v>0</v>
      </c>
      <c r="D710" s="145" t="e">
        <f>VLOOKUP(C710,quide!$A$1:J1702,2,0)</f>
        <v>#N/A</v>
      </c>
      <c r="E710" s="145" t="e">
        <f>VLOOKUP(C710,quide!$A$1:J1702,7,0)</f>
        <v>#N/A</v>
      </c>
      <c r="F710" s="145" t="e">
        <f>VLOOKUP(C710,quide!$A$1:M1702,21,0)</f>
        <v>#N/A</v>
      </c>
      <c r="G710" s="145" t="e">
        <f>VLOOKUP(C710,quide!$A$1:M1702,22,0)</f>
        <v>#N/A</v>
      </c>
      <c r="H710" s="145">
        <f>SUMIF(ishod_substance!G:G,norm!B710,ishod_substance!I:I)</f>
        <v>0</v>
      </c>
    </row>
    <row r="711" spans="1:8" x14ac:dyDescent="0.25">
      <c r="A711">
        <v>704</v>
      </c>
      <c r="B711">
        <f>IFERROR(IF(ISBLANK(A711),0,IF(AND(ISERROR(VLOOKUP(VLOOKUP(A711,ishod_substance!A:G,7,0),$B$6:B710,1,0))=TRUE,VLOOKUP(norm!A711,'tbl2'!A:B,2,0)=1),VLOOKUP(A711,ishod_substance!A:G,7,0),0)),0)</f>
        <v>0</v>
      </c>
      <c r="C711" s="76">
        <f t="shared" si="10"/>
        <v>0</v>
      </c>
      <c r="D711" s="145" t="e">
        <f>VLOOKUP(C711,quide!$A$1:J1703,2,0)</f>
        <v>#N/A</v>
      </c>
      <c r="E711" s="145" t="e">
        <f>VLOOKUP(C711,quide!$A$1:J1703,7,0)</f>
        <v>#N/A</v>
      </c>
      <c r="F711" s="145" t="e">
        <f>VLOOKUP(C711,quide!$A$1:M1703,21,0)</f>
        <v>#N/A</v>
      </c>
      <c r="G711" s="145" t="e">
        <f>VLOOKUP(C711,quide!$A$1:M1703,22,0)</f>
        <v>#N/A</v>
      </c>
      <c r="H711" s="145">
        <f>SUMIF(ishod_substance!G:G,norm!B711,ishod_substance!I:I)</f>
        <v>0</v>
      </c>
    </row>
    <row r="712" spans="1:8" x14ac:dyDescent="0.25">
      <c r="A712">
        <v>705</v>
      </c>
      <c r="B712">
        <f>IFERROR(IF(ISBLANK(A712),0,IF(AND(ISERROR(VLOOKUP(VLOOKUP(A712,ishod_substance!A:G,7,0),$B$6:B711,1,0))=TRUE,VLOOKUP(norm!A712,'tbl2'!A:B,2,0)=1),VLOOKUP(A712,ishod_substance!A:G,7,0),0)),0)</f>
        <v>0</v>
      </c>
      <c r="C712" s="76">
        <f t="shared" ref="C712:C775" si="11">B712</f>
        <v>0</v>
      </c>
      <c r="D712" s="145" t="e">
        <f>VLOOKUP(C712,quide!$A$1:J1704,2,0)</f>
        <v>#N/A</v>
      </c>
      <c r="E712" s="145" t="e">
        <f>VLOOKUP(C712,quide!$A$1:J1704,7,0)</f>
        <v>#N/A</v>
      </c>
      <c r="F712" s="145" t="e">
        <f>VLOOKUP(C712,quide!$A$1:M1704,21,0)</f>
        <v>#N/A</v>
      </c>
      <c r="G712" s="145" t="e">
        <f>VLOOKUP(C712,quide!$A$1:M1704,22,0)</f>
        <v>#N/A</v>
      </c>
      <c r="H712" s="145">
        <f>SUMIF(ishod_substance!G:G,norm!B712,ishod_substance!I:I)</f>
        <v>0</v>
      </c>
    </row>
    <row r="713" spans="1:8" x14ac:dyDescent="0.25">
      <c r="A713">
        <v>706</v>
      </c>
      <c r="B713">
        <f>IFERROR(IF(ISBLANK(A713),0,IF(AND(ISERROR(VLOOKUP(VLOOKUP(A713,ishod_substance!A:G,7,0),$B$6:B712,1,0))=TRUE,VLOOKUP(norm!A713,'tbl2'!A:B,2,0)=1),VLOOKUP(A713,ishod_substance!A:G,7,0),0)),0)</f>
        <v>0</v>
      </c>
      <c r="C713" s="76">
        <f t="shared" si="11"/>
        <v>0</v>
      </c>
      <c r="D713" s="145" t="e">
        <f>VLOOKUP(C713,quide!$A$1:J1705,2,0)</f>
        <v>#N/A</v>
      </c>
      <c r="E713" s="145" t="e">
        <f>VLOOKUP(C713,quide!$A$1:J1705,7,0)</f>
        <v>#N/A</v>
      </c>
      <c r="F713" s="145" t="e">
        <f>VLOOKUP(C713,quide!$A$1:M1705,21,0)</f>
        <v>#N/A</v>
      </c>
      <c r="G713" s="145" t="e">
        <f>VLOOKUP(C713,quide!$A$1:M1705,22,0)</f>
        <v>#N/A</v>
      </c>
      <c r="H713" s="145">
        <f>SUMIF(ishod_substance!G:G,norm!B713,ishod_substance!I:I)</f>
        <v>0</v>
      </c>
    </row>
    <row r="714" spans="1:8" x14ac:dyDescent="0.25">
      <c r="A714">
        <v>707</v>
      </c>
      <c r="B714">
        <f>IFERROR(IF(ISBLANK(A714),0,IF(AND(ISERROR(VLOOKUP(VLOOKUP(A714,ishod_substance!A:G,7,0),$B$6:B713,1,0))=TRUE,VLOOKUP(norm!A714,'tbl2'!A:B,2,0)=1),VLOOKUP(A714,ishod_substance!A:G,7,0),0)),0)</f>
        <v>0</v>
      </c>
      <c r="C714" s="76">
        <f t="shared" si="11"/>
        <v>0</v>
      </c>
      <c r="D714" s="145" t="e">
        <f>VLOOKUP(C714,quide!$A$1:J1706,2,0)</f>
        <v>#N/A</v>
      </c>
      <c r="E714" s="145" t="e">
        <f>VLOOKUP(C714,quide!$A$1:J1706,7,0)</f>
        <v>#N/A</v>
      </c>
      <c r="F714" s="145" t="e">
        <f>VLOOKUP(C714,quide!$A$1:M1706,21,0)</f>
        <v>#N/A</v>
      </c>
      <c r="G714" s="145" t="e">
        <f>VLOOKUP(C714,quide!$A$1:M1706,22,0)</f>
        <v>#N/A</v>
      </c>
      <c r="H714" s="145">
        <f>SUMIF(ishod_substance!G:G,norm!B714,ishod_substance!I:I)</f>
        <v>0</v>
      </c>
    </row>
    <row r="715" spans="1:8" x14ac:dyDescent="0.25">
      <c r="A715">
        <v>708</v>
      </c>
      <c r="B715">
        <f>IFERROR(IF(ISBLANK(A715),0,IF(AND(ISERROR(VLOOKUP(VLOOKUP(A715,ishod_substance!A:G,7,0),$B$6:B714,1,0))=TRUE,VLOOKUP(norm!A715,'tbl2'!A:B,2,0)=1),VLOOKUP(A715,ishod_substance!A:G,7,0),0)),0)</f>
        <v>0</v>
      </c>
      <c r="C715" s="76">
        <f t="shared" si="11"/>
        <v>0</v>
      </c>
      <c r="D715" s="145" t="e">
        <f>VLOOKUP(C715,quide!$A$1:J1707,2,0)</f>
        <v>#N/A</v>
      </c>
      <c r="E715" s="145" t="e">
        <f>VLOOKUP(C715,quide!$A$1:J1707,7,0)</f>
        <v>#N/A</v>
      </c>
      <c r="F715" s="145" t="e">
        <f>VLOOKUP(C715,quide!$A$1:M1707,21,0)</f>
        <v>#N/A</v>
      </c>
      <c r="G715" s="145" t="e">
        <f>VLOOKUP(C715,quide!$A$1:M1707,22,0)</f>
        <v>#N/A</v>
      </c>
      <c r="H715" s="145">
        <f>SUMIF(ishod_substance!G:G,norm!B715,ishod_substance!I:I)</f>
        <v>0</v>
      </c>
    </row>
    <row r="716" spans="1:8" x14ac:dyDescent="0.25">
      <c r="A716">
        <v>709</v>
      </c>
      <c r="B716">
        <f>IFERROR(IF(ISBLANK(A716),0,IF(AND(ISERROR(VLOOKUP(VLOOKUP(A716,ishod_substance!A:G,7,0),$B$6:B715,1,0))=TRUE,VLOOKUP(norm!A716,'tbl2'!A:B,2,0)=1),VLOOKUP(A716,ishod_substance!A:G,7,0),0)),0)</f>
        <v>0</v>
      </c>
      <c r="C716" s="76">
        <f t="shared" si="11"/>
        <v>0</v>
      </c>
      <c r="D716" s="145" t="e">
        <f>VLOOKUP(C716,quide!$A$1:J1708,2,0)</f>
        <v>#N/A</v>
      </c>
      <c r="E716" s="145" t="e">
        <f>VLOOKUP(C716,quide!$A$1:J1708,7,0)</f>
        <v>#N/A</v>
      </c>
      <c r="F716" s="145" t="e">
        <f>VLOOKUP(C716,quide!$A$1:M1708,21,0)</f>
        <v>#N/A</v>
      </c>
      <c r="G716" s="145" t="e">
        <f>VLOOKUP(C716,quide!$A$1:M1708,22,0)</f>
        <v>#N/A</v>
      </c>
      <c r="H716" s="145">
        <f>SUMIF(ishod_substance!G:G,norm!B716,ishod_substance!I:I)</f>
        <v>0</v>
      </c>
    </row>
    <row r="717" spans="1:8" x14ac:dyDescent="0.25">
      <c r="A717">
        <v>710</v>
      </c>
      <c r="B717">
        <f>IFERROR(IF(ISBLANK(A717),0,IF(AND(ISERROR(VLOOKUP(VLOOKUP(A717,ishod_substance!A:G,7,0),$B$6:B716,1,0))=TRUE,VLOOKUP(norm!A717,'tbl2'!A:B,2,0)=1),VLOOKUP(A717,ishod_substance!A:G,7,0),0)),0)</f>
        <v>0</v>
      </c>
      <c r="C717" s="76">
        <f t="shared" si="11"/>
        <v>0</v>
      </c>
      <c r="D717" s="145" t="e">
        <f>VLOOKUP(C717,quide!$A$1:J1709,2,0)</f>
        <v>#N/A</v>
      </c>
      <c r="E717" s="145" t="e">
        <f>VLOOKUP(C717,quide!$A$1:J1709,7,0)</f>
        <v>#N/A</v>
      </c>
      <c r="F717" s="145" t="e">
        <f>VLOOKUP(C717,quide!$A$1:M1709,21,0)</f>
        <v>#N/A</v>
      </c>
      <c r="G717" s="145" t="e">
        <f>VLOOKUP(C717,quide!$A$1:M1709,22,0)</f>
        <v>#N/A</v>
      </c>
      <c r="H717" s="145">
        <f>SUMIF(ishod_substance!G:G,norm!B717,ishod_substance!I:I)</f>
        <v>0</v>
      </c>
    </row>
    <row r="718" spans="1:8" x14ac:dyDescent="0.25">
      <c r="A718">
        <v>711</v>
      </c>
      <c r="B718">
        <f>IFERROR(IF(ISBLANK(A718),0,IF(AND(ISERROR(VLOOKUP(VLOOKUP(A718,ishod_substance!A:G,7,0),$B$6:B717,1,0))=TRUE,VLOOKUP(norm!A718,'tbl2'!A:B,2,0)=1),VLOOKUP(A718,ishod_substance!A:G,7,0),0)),0)</f>
        <v>0</v>
      </c>
      <c r="C718" s="76">
        <f t="shared" si="11"/>
        <v>0</v>
      </c>
      <c r="D718" s="145" t="e">
        <f>VLOOKUP(C718,quide!$A$1:J1710,2,0)</f>
        <v>#N/A</v>
      </c>
      <c r="E718" s="145" t="e">
        <f>VLOOKUP(C718,quide!$A$1:J1710,7,0)</f>
        <v>#N/A</v>
      </c>
      <c r="F718" s="145" t="e">
        <f>VLOOKUP(C718,quide!$A$1:M1710,21,0)</f>
        <v>#N/A</v>
      </c>
      <c r="G718" s="145" t="e">
        <f>VLOOKUP(C718,quide!$A$1:M1710,22,0)</f>
        <v>#N/A</v>
      </c>
      <c r="H718" s="145">
        <f>SUMIF(ishod_substance!G:G,norm!B718,ishod_substance!I:I)</f>
        <v>0</v>
      </c>
    </row>
    <row r="719" spans="1:8" x14ac:dyDescent="0.25">
      <c r="A719">
        <v>712</v>
      </c>
      <c r="B719">
        <f>IFERROR(IF(ISBLANK(A719),0,IF(AND(ISERROR(VLOOKUP(VLOOKUP(A719,ishod_substance!A:G,7,0),$B$6:B718,1,0))=TRUE,VLOOKUP(norm!A719,'tbl2'!A:B,2,0)=1),VLOOKUP(A719,ishod_substance!A:G,7,0),0)),0)</f>
        <v>0</v>
      </c>
      <c r="C719" s="76">
        <f t="shared" si="11"/>
        <v>0</v>
      </c>
      <c r="D719" s="145" t="e">
        <f>VLOOKUP(C719,quide!$A$1:J1711,2,0)</f>
        <v>#N/A</v>
      </c>
      <c r="E719" s="145" t="e">
        <f>VLOOKUP(C719,quide!$A$1:J1711,7,0)</f>
        <v>#N/A</v>
      </c>
      <c r="F719" s="145" t="e">
        <f>VLOOKUP(C719,quide!$A$1:M1711,21,0)</f>
        <v>#N/A</v>
      </c>
      <c r="G719" s="145" t="e">
        <f>VLOOKUP(C719,quide!$A$1:M1711,22,0)</f>
        <v>#N/A</v>
      </c>
      <c r="H719" s="145">
        <f>SUMIF(ishod_substance!G:G,norm!B719,ishod_substance!I:I)</f>
        <v>0</v>
      </c>
    </row>
    <row r="720" spans="1:8" x14ac:dyDescent="0.25">
      <c r="A720">
        <v>713</v>
      </c>
      <c r="B720">
        <f>IFERROR(IF(ISBLANK(A720),0,IF(AND(ISERROR(VLOOKUP(VLOOKUP(A720,ishod_substance!A:G,7,0),$B$6:B719,1,0))=TRUE,VLOOKUP(norm!A720,'tbl2'!A:B,2,0)=1),VLOOKUP(A720,ishod_substance!A:G,7,0),0)),0)</f>
        <v>0</v>
      </c>
      <c r="C720" s="76">
        <f t="shared" si="11"/>
        <v>0</v>
      </c>
      <c r="D720" s="145" t="e">
        <f>VLOOKUP(C720,quide!$A$1:J1712,2,0)</f>
        <v>#N/A</v>
      </c>
      <c r="E720" s="145" t="e">
        <f>VLOOKUP(C720,quide!$A$1:J1712,7,0)</f>
        <v>#N/A</v>
      </c>
      <c r="F720" s="145" t="e">
        <f>VLOOKUP(C720,quide!$A$1:M1712,21,0)</f>
        <v>#N/A</v>
      </c>
      <c r="G720" s="145" t="e">
        <f>VLOOKUP(C720,quide!$A$1:M1712,22,0)</f>
        <v>#N/A</v>
      </c>
      <c r="H720" s="145">
        <f>SUMIF(ishod_substance!G:G,norm!B720,ishod_substance!I:I)</f>
        <v>0</v>
      </c>
    </row>
    <row r="721" spans="1:8" x14ac:dyDescent="0.25">
      <c r="A721">
        <v>714</v>
      </c>
      <c r="B721">
        <f>IFERROR(IF(ISBLANK(A721),0,IF(AND(ISERROR(VLOOKUP(VLOOKUP(A721,ishod_substance!A:G,7,0),$B$6:B720,1,0))=TRUE,VLOOKUP(norm!A721,'tbl2'!A:B,2,0)=1),VLOOKUP(A721,ishod_substance!A:G,7,0),0)),0)</f>
        <v>0</v>
      </c>
      <c r="C721" s="76">
        <f t="shared" si="11"/>
        <v>0</v>
      </c>
      <c r="D721" s="145" t="e">
        <f>VLOOKUP(C721,quide!$A$1:J1713,2,0)</f>
        <v>#N/A</v>
      </c>
      <c r="E721" s="145" t="e">
        <f>VLOOKUP(C721,quide!$A$1:J1713,7,0)</f>
        <v>#N/A</v>
      </c>
      <c r="F721" s="145" t="e">
        <f>VLOOKUP(C721,quide!$A$1:M1713,21,0)</f>
        <v>#N/A</v>
      </c>
      <c r="G721" s="145" t="e">
        <f>VLOOKUP(C721,quide!$A$1:M1713,22,0)</f>
        <v>#N/A</v>
      </c>
      <c r="H721" s="145">
        <f>SUMIF(ishod_substance!G:G,norm!B721,ishod_substance!I:I)</f>
        <v>0</v>
      </c>
    </row>
    <row r="722" spans="1:8" x14ac:dyDescent="0.25">
      <c r="A722">
        <v>715</v>
      </c>
      <c r="B722">
        <f>IFERROR(IF(ISBLANK(A722),0,IF(AND(ISERROR(VLOOKUP(VLOOKUP(A722,ishod_substance!A:G,7,0),$B$6:B721,1,0))=TRUE,VLOOKUP(norm!A722,'tbl2'!A:B,2,0)=1),VLOOKUP(A722,ishod_substance!A:G,7,0),0)),0)</f>
        <v>0</v>
      </c>
      <c r="C722" s="76">
        <f t="shared" si="11"/>
        <v>0</v>
      </c>
      <c r="D722" s="145" t="e">
        <f>VLOOKUP(C722,quide!$A$1:J1714,2,0)</f>
        <v>#N/A</v>
      </c>
      <c r="E722" s="145" t="e">
        <f>VLOOKUP(C722,quide!$A$1:J1714,7,0)</f>
        <v>#N/A</v>
      </c>
      <c r="F722" s="145" t="e">
        <f>VLOOKUP(C722,quide!$A$1:M1714,21,0)</f>
        <v>#N/A</v>
      </c>
      <c r="G722" s="145" t="e">
        <f>VLOOKUP(C722,quide!$A$1:M1714,22,0)</f>
        <v>#N/A</v>
      </c>
      <c r="H722" s="145">
        <f>SUMIF(ishod_substance!G:G,norm!B722,ishod_substance!I:I)</f>
        <v>0</v>
      </c>
    </row>
    <row r="723" spans="1:8" x14ac:dyDescent="0.25">
      <c r="A723">
        <v>716</v>
      </c>
      <c r="B723">
        <f>IFERROR(IF(ISBLANK(A723),0,IF(AND(ISERROR(VLOOKUP(VLOOKUP(A723,ishod_substance!A:G,7,0),$B$6:B722,1,0))=TRUE,VLOOKUP(norm!A723,'tbl2'!A:B,2,0)=1),VLOOKUP(A723,ishod_substance!A:G,7,0),0)),0)</f>
        <v>0</v>
      </c>
      <c r="C723" s="76">
        <f t="shared" si="11"/>
        <v>0</v>
      </c>
      <c r="D723" s="145" t="e">
        <f>VLOOKUP(C723,quide!$A$1:J1715,2,0)</f>
        <v>#N/A</v>
      </c>
      <c r="E723" s="145" t="e">
        <f>VLOOKUP(C723,quide!$A$1:J1715,7,0)</f>
        <v>#N/A</v>
      </c>
      <c r="F723" s="145" t="e">
        <f>VLOOKUP(C723,quide!$A$1:M1715,21,0)</f>
        <v>#N/A</v>
      </c>
      <c r="G723" s="145" t="e">
        <f>VLOOKUP(C723,quide!$A$1:M1715,22,0)</f>
        <v>#N/A</v>
      </c>
      <c r="H723" s="145">
        <f>SUMIF(ishod_substance!G:G,norm!B723,ishod_substance!I:I)</f>
        <v>0</v>
      </c>
    </row>
    <row r="724" spans="1:8" x14ac:dyDescent="0.25">
      <c r="A724">
        <v>717</v>
      </c>
      <c r="B724">
        <f>IFERROR(IF(ISBLANK(A724),0,IF(AND(ISERROR(VLOOKUP(VLOOKUP(A724,ishod_substance!A:G,7,0),$B$6:B723,1,0))=TRUE,VLOOKUP(norm!A724,'tbl2'!A:B,2,0)=1),VLOOKUP(A724,ishod_substance!A:G,7,0),0)),0)</f>
        <v>0</v>
      </c>
      <c r="C724" s="76">
        <f t="shared" si="11"/>
        <v>0</v>
      </c>
      <c r="D724" s="145" t="e">
        <f>VLOOKUP(C724,quide!$A$1:J1716,2,0)</f>
        <v>#N/A</v>
      </c>
      <c r="E724" s="145" t="e">
        <f>VLOOKUP(C724,quide!$A$1:J1716,7,0)</f>
        <v>#N/A</v>
      </c>
      <c r="F724" s="145" t="e">
        <f>VLOOKUP(C724,quide!$A$1:M1716,21,0)</f>
        <v>#N/A</v>
      </c>
      <c r="G724" s="145" t="e">
        <f>VLOOKUP(C724,quide!$A$1:M1716,22,0)</f>
        <v>#N/A</v>
      </c>
      <c r="H724" s="145">
        <f>SUMIF(ishod_substance!G:G,norm!B724,ishod_substance!I:I)</f>
        <v>0</v>
      </c>
    </row>
    <row r="725" spans="1:8" x14ac:dyDescent="0.25">
      <c r="A725">
        <v>718</v>
      </c>
      <c r="B725">
        <f>IFERROR(IF(ISBLANK(A725),0,IF(AND(ISERROR(VLOOKUP(VLOOKUP(A725,ishod_substance!A:G,7,0),$B$6:B724,1,0))=TRUE,VLOOKUP(norm!A725,'tbl2'!A:B,2,0)=1),VLOOKUP(A725,ishod_substance!A:G,7,0),0)),0)</f>
        <v>0</v>
      </c>
      <c r="C725" s="76">
        <f t="shared" si="11"/>
        <v>0</v>
      </c>
      <c r="D725" s="145" t="e">
        <f>VLOOKUP(C725,quide!$A$1:J1717,2,0)</f>
        <v>#N/A</v>
      </c>
      <c r="E725" s="145" t="e">
        <f>VLOOKUP(C725,quide!$A$1:J1717,7,0)</f>
        <v>#N/A</v>
      </c>
      <c r="F725" s="145" t="e">
        <f>VLOOKUP(C725,quide!$A$1:M1717,21,0)</f>
        <v>#N/A</v>
      </c>
      <c r="G725" s="145" t="e">
        <f>VLOOKUP(C725,quide!$A$1:M1717,22,0)</f>
        <v>#N/A</v>
      </c>
      <c r="H725" s="145">
        <f>SUMIF(ishod_substance!G:G,norm!B725,ishod_substance!I:I)</f>
        <v>0</v>
      </c>
    </row>
    <row r="726" spans="1:8" x14ac:dyDescent="0.25">
      <c r="A726">
        <v>719</v>
      </c>
      <c r="B726">
        <f>IFERROR(IF(ISBLANK(A726),0,IF(AND(ISERROR(VLOOKUP(VLOOKUP(A726,ishod_substance!A:G,7,0),$B$6:B725,1,0))=TRUE,VLOOKUP(norm!A726,'tbl2'!A:B,2,0)=1),VLOOKUP(A726,ishod_substance!A:G,7,0),0)),0)</f>
        <v>0</v>
      </c>
      <c r="C726" s="76">
        <f t="shared" si="11"/>
        <v>0</v>
      </c>
      <c r="D726" s="145" t="e">
        <f>VLOOKUP(C726,quide!$A$1:J1718,2,0)</f>
        <v>#N/A</v>
      </c>
      <c r="E726" s="145" t="e">
        <f>VLOOKUP(C726,quide!$A$1:J1718,7,0)</f>
        <v>#N/A</v>
      </c>
      <c r="F726" s="145" t="e">
        <f>VLOOKUP(C726,quide!$A$1:M1718,21,0)</f>
        <v>#N/A</v>
      </c>
      <c r="G726" s="145" t="e">
        <f>VLOOKUP(C726,quide!$A$1:M1718,22,0)</f>
        <v>#N/A</v>
      </c>
      <c r="H726" s="145">
        <f>SUMIF(ishod_substance!G:G,norm!B726,ishod_substance!I:I)</f>
        <v>0</v>
      </c>
    </row>
    <row r="727" spans="1:8" x14ac:dyDescent="0.25">
      <c r="A727">
        <v>720</v>
      </c>
      <c r="B727">
        <f>IFERROR(IF(ISBLANK(A727),0,IF(AND(ISERROR(VLOOKUP(VLOOKUP(A727,ishod_substance!A:G,7,0),$B$6:B726,1,0))=TRUE,VLOOKUP(norm!A727,'tbl2'!A:B,2,0)=1),VLOOKUP(A727,ishod_substance!A:G,7,0),0)),0)</f>
        <v>0</v>
      </c>
      <c r="C727" s="76">
        <f t="shared" si="11"/>
        <v>0</v>
      </c>
      <c r="D727" s="145" t="e">
        <f>VLOOKUP(C727,quide!$A$1:J1719,2,0)</f>
        <v>#N/A</v>
      </c>
      <c r="E727" s="145" t="e">
        <f>VLOOKUP(C727,quide!$A$1:J1719,7,0)</f>
        <v>#N/A</v>
      </c>
      <c r="F727" s="145" t="e">
        <f>VLOOKUP(C727,quide!$A$1:M1719,21,0)</f>
        <v>#N/A</v>
      </c>
      <c r="G727" s="145" t="e">
        <f>VLOOKUP(C727,quide!$A$1:M1719,22,0)</f>
        <v>#N/A</v>
      </c>
      <c r="H727" s="145">
        <f>SUMIF(ishod_substance!G:G,norm!B727,ishod_substance!I:I)</f>
        <v>0</v>
      </c>
    </row>
    <row r="728" spans="1:8" x14ac:dyDescent="0.25">
      <c r="A728">
        <v>721</v>
      </c>
      <c r="B728">
        <f>IFERROR(IF(ISBLANK(A728),0,IF(AND(ISERROR(VLOOKUP(VLOOKUP(A728,ishod_substance!A:G,7,0),$B$6:B727,1,0))=TRUE,VLOOKUP(norm!A728,'tbl2'!A:B,2,0)=1),VLOOKUP(A728,ishod_substance!A:G,7,0),0)),0)</f>
        <v>0</v>
      </c>
      <c r="C728" s="76">
        <f t="shared" si="11"/>
        <v>0</v>
      </c>
      <c r="D728" s="145" t="e">
        <f>VLOOKUP(C728,quide!$A$1:J1720,2,0)</f>
        <v>#N/A</v>
      </c>
      <c r="E728" s="145" t="e">
        <f>VLOOKUP(C728,quide!$A$1:J1720,7,0)</f>
        <v>#N/A</v>
      </c>
      <c r="F728" s="145" t="e">
        <f>VLOOKUP(C728,quide!$A$1:M1720,21,0)</f>
        <v>#N/A</v>
      </c>
      <c r="G728" s="145" t="e">
        <f>VLOOKUP(C728,quide!$A$1:M1720,22,0)</f>
        <v>#N/A</v>
      </c>
      <c r="H728" s="145">
        <f>SUMIF(ishod_substance!G:G,norm!B728,ishod_substance!I:I)</f>
        <v>0</v>
      </c>
    </row>
    <row r="729" spans="1:8" x14ac:dyDescent="0.25">
      <c r="A729">
        <v>722</v>
      </c>
      <c r="B729">
        <f>IFERROR(IF(ISBLANK(A729),0,IF(AND(ISERROR(VLOOKUP(VLOOKUP(A729,ishod_substance!A:G,7,0),$B$6:B728,1,0))=TRUE,VLOOKUP(norm!A729,'tbl2'!A:B,2,0)=1),VLOOKUP(A729,ishod_substance!A:G,7,0),0)),0)</f>
        <v>0</v>
      </c>
      <c r="C729" s="76">
        <f t="shared" si="11"/>
        <v>0</v>
      </c>
      <c r="D729" s="145" t="e">
        <f>VLOOKUP(C729,quide!$A$1:J1721,2,0)</f>
        <v>#N/A</v>
      </c>
      <c r="E729" s="145" t="e">
        <f>VLOOKUP(C729,quide!$A$1:J1721,7,0)</f>
        <v>#N/A</v>
      </c>
      <c r="F729" s="145" t="e">
        <f>VLOOKUP(C729,quide!$A$1:M1721,21,0)</f>
        <v>#N/A</v>
      </c>
      <c r="G729" s="145" t="e">
        <f>VLOOKUP(C729,quide!$A$1:M1721,22,0)</f>
        <v>#N/A</v>
      </c>
      <c r="H729" s="145">
        <f>SUMIF(ishod_substance!G:G,norm!B729,ishod_substance!I:I)</f>
        <v>0</v>
      </c>
    </row>
    <row r="730" spans="1:8" x14ac:dyDescent="0.25">
      <c r="A730">
        <v>723</v>
      </c>
      <c r="B730">
        <f>IFERROR(IF(ISBLANK(A730),0,IF(AND(ISERROR(VLOOKUP(VLOOKUP(A730,ishod_substance!A:G,7,0),$B$6:B729,1,0))=TRUE,VLOOKUP(norm!A730,'tbl2'!A:B,2,0)=1),VLOOKUP(A730,ishod_substance!A:G,7,0),0)),0)</f>
        <v>0</v>
      </c>
      <c r="C730" s="76">
        <f t="shared" si="11"/>
        <v>0</v>
      </c>
      <c r="D730" s="145" t="e">
        <f>VLOOKUP(C730,quide!$A$1:J1722,2,0)</f>
        <v>#N/A</v>
      </c>
      <c r="E730" s="145" t="e">
        <f>VLOOKUP(C730,quide!$A$1:J1722,7,0)</f>
        <v>#N/A</v>
      </c>
      <c r="F730" s="145" t="e">
        <f>VLOOKUP(C730,quide!$A$1:M1722,21,0)</f>
        <v>#N/A</v>
      </c>
      <c r="G730" s="145" t="e">
        <f>VLOOKUP(C730,quide!$A$1:M1722,22,0)</f>
        <v>#N/A</v>
      </c>
      <c r="H730" s="145">
        <f>SUMIF(ishod_substance!G:G,norm!B730,ishod_substance!I:I)</f>
        <v>0</v>
      </c>
    </row>
    <row r="731" spans="1:8" x14ac:dyDescent="0.25">
      <c r="A731">
        <v>724</v>
      </c>
      <c r="B731">
        <f>IFERROR(IF(ISBLANK(A731),0,IF(AND(ISERROR(VLOOKUP(VLOOKUP(A731,ishod_substance!A:G,7,0),$B$6:B730,1,0))=TRUE,VLOOKUP(norm!A731,'tbl2'!A:B,2,0)=1),VLOOKUP(A731,ishod_substance!A:G,7,0),0)),0)</f>
        <v>0</v>
      </c>
      <c r="C731" s="76">
        <f t="shared" si="11"/>
        <v>0</v>
      </c>
      <c r="D731" s="145" t="e">
        <f>VLOOKUP(C731,quide!$A$1:J1723,2,0)</f>
        <v>#N/A</v>
      </c>
      <c r="E731" s="145" t="e">
        <f>VLOOKUP(C731,quide!$A$1:J1723,7,0)</f>
        <v>#N/A</v>
      </c>
      <c r="F731" s="145" t="e">
        <f>VLOOKUP(C731,quide!$A$1:M1723,21,0)</f>
        <v>#N/A</v>
      </c>
      <c r="G731" s="145" t="e">
        <f>VLOOKUP(C731,quide!$A$1:M1723,22,0)</f>
        <v>#N/A</v>
      </c>
      <c r="H731" s="145">
        <f>SUMIF(ishod_substance!G:G,norm!B731,ishod_substance!I:I)</f>
        <v>0</v>
      </c>
    </row>
    <row r="732" spans="1:8" x14ac:dyDescent="0.25">
      <c r="A732">
        <v>725</v>
      </c>
      <c r="B732">
        <f>IFERROR(IF(ISBLANK(A732),0,IF(AND(ISERROR(VLOOKUP(VLOOKUP(A732,ishod_substance!A:G,7,0),$B$6:B731,1,0))=TRUE,VLOOKUP(norm!A732,'tbl2'!A:B,2,0)=1),VLOOKUP(A732,ishod_substance!A:G,7,0),0)),0)</f>
        <v>0</v>
      </c>
      <c r="C732" s="76">
        <f t="shared" si="11"/>
        <v>0</v>
      </c>
      <c r="D732" s="145" t="e">
        <f>VLOOKUP(C732,quide!$A$1:J1724,2,0)</f>
        <v>#N/A</v>
      </c>
      <c r="E732" s="145" t="e">
        <f>VLOOKUP(C732,quide!$A$1:J1724,7,0)</f>
        <v>#N/A</v>
      </c>
      <c r="F732" s="145" t="e">
        <f>VLOOKUP(C732,quide!$A$1:M1724,21,0)</f>
        <v>#N/A</v>
      </c>
      <c r="G732" s="145" t="e">
        <f>VLOOKUP(C732,quide!$A$1:M1724,22,0)</f>
        <v>#N/A</v>
      </c>
      <c r="H732" s="145">
        <f>SUMIF(ishod_substance!G:G,norm!B732,ishod_substance!I:I)</f>
        <v>0</v>
      </c>
    </row>
    <row r="733" spans="1:8" x14ac:dyDescent="0.25">
      <c r="A733">
        <v>726</v>
      </c>
      <c r="B733">
        <f>IFERROR(IF(ISBLANK(A733),0,IF(AND(ISERROR(VLOOKUP(VLOOKUP(A733,ishod_substance!A:G,7,0),$B$6:B732,1,0))=TRUE,VLOOKUP(norm!A733,'tbl2'!A:B,2,0)=1),VLOOKUP(A733,ishod_substance!A:G,7,0),0)),0)</f>
        <v>0</v>
      </c>
      <c r="C733" s="76">
        <f t="shared" si="11"/>
        <v>0</v>
      </c>
      <c r="D733" s="145" t="e">
        <f>VLOOKUP(C733,quide!$A$1:J1725,2,0)</f>
        <v>#N/A</v>
      </c>
      <c r="E733" s="145" t="e">
        <f>VLOOKUP(C733,quide!$A$1:J1725,7,0)</f>
        <v>#N/A</v>
      </c>
      <c r="F733" s="145" t="e">
        <f>VLOOKUP(C733,quide!$A$1:M1725,21,0)</f>
        <v>#N/A</v>
      </c>
      <c r="G733" s="145" t="e">
        <f>VLOOKUP(C733,quide!$A$1:M1725,22,0)</f>
        <v>#N/A</v>
      </c>
      <c r="H733" s="145">
        <f>SUMIF(ishod_substance!G:G,norm!B733,ishod_substance!I:I)</f>
        <v>0</v>
      </c>
    </row>
    <row r="734" spans="1:8" x14ac:dyDescent="0.25">
      <c r="A734">
        <v>727</v>
      </c>
      <c r="B734">
        <f>IFERROR(IF(ISBLANK(A734),0,IF(AND(ISERROR(VLOOKUP(VLOOKUP(A734,ishod_substance!A:G,7,0),$B$6:B733,1,0))=TRUE,VLOOKUP(norm!A734,'tbl2'!A:B,2,0)=1),VLOOKUP(A734,ishod_substance!A:G,7,0),0)),0)</f>
        <v>0</v>
      </c>
      <c r="C734" s="76">
        <f t="shared" si="11"/>
        <v>0</v>
      </c>
      <c r="D734" s="145" t="e">
        <f>VLOOKUP(C734,quide!$A$1:J1726,2,0)</f>
        <v>#N/A</v>
      </c>
      <c r="E734" s="145" t="e">
        <f>VLOOKUP(C734,quide!$A$1:J1726,7,0)</f>
        <v>#N/A</v>
      </c>
      <c r="F734" s="145" t="e">
        <f>VLOOKUP(C734,quide!$A$1:M1726,21,0)</f>
        <v>#N/A</v>
      </c>
      <c r="G734" s="145" t="e">
        <f>VLOOKUP(C734,quide!$A$1:M1726,22,0)</f>
        <v>#N/A</v>
      </c>
      <c r="H734" s="145">
        <f>SUMIF(ishod_substance!G:G,norm!B734,ishod_substance!I:I)</f>
        <v>0</v>
      </c>
    </row>
    <row r="735" spans="1:8" x14ac:dyDescent="0.25">
      <c r="A735">
        <v>728</v>
      </c>
      <c r="B735">
        <f>IFERROR(IF(ISBLANK(A735),0,IF(AND(ISERROR(VLOOKUP(VLOOKUP(A735,ishod_substance!A:G,7,0),$B$6:B734,1,0))=TRUE,VLOOKUP(norm!A735,'tbl2'!A:B,2,0)=1),VLOOKUP(A735,ishod_substance!A:G,7,0),0)),0)</f>
        <v>0</v>
      </c>
      <c r="C735" s="76">
        <f t="shared" si="11"/>
        <v>0</v>
      </c>
      <c r="D735" s="145" t="e">
        <f>VLOOKUP(C735,quide!$A$1:J1727,2,0)</f>
        <v>#N/A</v>
      </c>
      <c r="E735" s="145" t="e">
        <f>VLOOKUP(C735,quide!$A$1:J1727,7,0)</f>
        <v>#N/A</v>
      </c>
      <c r="F735" s="145" t="e">
        <f>VLOOKUP(C735,quide!$A$1:M1727,21,0)</f>
        <v>#N/A</v>
      </c>
      <c r="G735" s="145" t="e">
        <f>VLOOKUP(C735,quide!$A$1:M1727,22,0)</f>
        <v>#N/A</v>
      </c>
      <c r="H735" s="145">
        <f>SUMIF(ishod_substance!G:G,norm!B735,ishod_substance!I:I)</f>
        <v>0</v>
      </c>
    </row>
    <row r="736" spans="1:8" x14ac:dyDescent="0.25">
      <c r="A736">
        <v>729</v>
      </c>
      <c r="B736">
        <f>IFERROR(IF(ISBLANK(A736),0,IF(AND(ISERROR(VLOOKUP(VLOOKUP(A736,ishod_substance!A:G,7,0),$B$6:B735,1,0))=TRUE,VLOOKUP(norm!A736,'tbl2'!A:B,2,0)=1),VLOOKUP(A736,ishod_substance!A:G,7,0),0)),0)</f>
        <v>0</v>
      </c>
      <c r="C736" s="76">
        <f t="shared" si="11"/>
        <v>0</v>
      </c>
      <c r="D736" s="145" t="e">
        <f>VLOOKUP(C736,quide!$A$1:J1728,2,0)</f>
        <v>#N/A</v>
      </c>
      <c r="E736" s="145" t="e">
        <f>VLOOKUP(C736,quide!$A$1:J1728,7,0)</f>
        <v>#N/A</v>
      </c>
      <c r="F736" s="145" t="e">
        <f>VLOOKUP(C736,quide!$A$1:M1728,21,0)</f>
        <v>#N/A</v>
      </c>
      <c r="G736" s="145" t="e">
        <f>VLOOKUP(C736,quide!$A$1:M1728,22,0)</f>
        <v>#N/A</v>
      </c>
      <c r="H736" s="145">
        <f>SUMIF(ishod_substance!G:G,norm!B736,ishod_substance!I:I)</f>
        <v>0</v>
      </c>
    </row>
    <row r="737" spans="1:8" x14ac:dyDescent="0.25">
      <c r="A737">
        <v>730</v>
      </c>
      <c r="B737">
        <f>IFERROR(IF(ISBLANK(A737),0,IF(AND(ISERROR(VLOOKUP(VLOOKUP(A737,ishod_substance!A:G,7,0),$B$6:B736,1,0))=TRUE,VLOOKUP(norm!A737,'tbl2'!A:B,2,0)=1),VLOOKUP(A737,ishod_substance!A:G,7,0),0)),0)</f>
        <v>0</v>
      </c>
      <c r="C737" s="76">
        <f t="shared" si="11"/>
        <v>0</v>
      </c>
      <c r="D737" s="145" t="e">
        <f>VLOOKUP(C737,quide!$A$1:J1729,2,0)</f>
        <v>#N/A</v>
      </c>
      <c r="E737" s="145" t="e">
        <f>VLOOKUP(C737,quide!$A$1:J1729,7,0)</f>
        <v>#N/A</v>
      </c>
      <c r="F737" s="145" t="e">
        <f>VLOOKUP(C737,quide!$A$1:M1729,21,0)</f>
        <v>#N/A</v>
      </c>
      <c r="G737" s="145" t="e">
        <f>VLOOKUP(C737,quide!$A$1:M1729,22,0)</f>
        <v>#N/A</v>
      </c>
      <c r="H737" s="145">
        <f>SUMIF(ishod_substance!G:G,norm!B737,ishod_substance!I:I)</f>
        <v>0</v>
      </c>
    </row>
    <row r="738" spans="1:8" x14ac:dyDescent="0.25">
      <c r="A738">
        <v>731</v>
      </c>
      <c r="B738">
        <f>IFERROR(IF(ISBLANK(A738),0,IF(AND(ISERROR(VLOOKUP(VLOOKUP(A738,ishod_substance!A:G,7,0),$B$6:B737,1,0))=TRUE,VLOOKUP(norm!A738,'tbl2'!A:B,2,0)=1),VLOOKUP(A738,ishod_substance!A:G,7,0),0)),0)</f>
        <v>0</v>
      </c>
      <c r="C738" s="76">
        <f t="shared" si="11"/>
        <v>0</v>
      </c>
      <c r="D738" s="145" t="e">
        <f>VLOOKUP(C738,quide!$A$1:J1730,2,0)</f>
        <v>#N/A</v>
      </c>
      <c r="E738" s="145" t="e">
        <f>VLOOKUP(C738,quide!$A$1:J1730,7,0)</f>
        <v>#N/A</v>
      </c>
      <c r="F738" s="145" t="e">
        <f>VLOOKUP(C738,quide!$A$1:M1730,21,0)</f>
        <v>#N/A</v>
      </c>
      <c r="G738" s="145" t="e">
        <f>VLOOKUP(C738,quide!$A$1:M1730,22,0)</f>
        <v>#N/A</v>
      </c>
      <c r="H738" s="145">
        <f>SUMIF(ishod_substance!G:G,norm!B738,ishod_substance!I:I)</f>
        <v>0</v>
      </c>
    </row>
    <row r="739" spans="1:8" x14ac:dyDescent="0.25">
      <c r="A739">
        <v>732</v>
      </c>
      <c r="B739">
        <f>IFERROR(IF(ISBLANK(A739),0,IF(AND(ISERROR(VLOOKUP(VLOOKUP(A739,ishod_substance!A:G,7,0),$B$6:B738,1,0))=TRUE,VLOOKUP(norm!A739,'tbl2'!A:B,2,0)=1),VLOOKUP(A739,ishod_substance!A:G,7,0),0)),0)</f>
        <v>0</v>
      </c>
      <c r="C739" s="76">
        <f t="shared" si="11"/>
        <v>0</v>
      </c>
      <c r="D739" s="145" t="e">
        <f>VLOOKUP(C739,quide!$A$1:J1731,2,0)</f>
        <v>#N/A</v>
      </c>
      <c r="E739" s="145" t="e">
        <f>VLOOKUP(C739,quide!$A$1:J1731,7,0)</f>
        <v>#N/A</v>
      </c>
      <c r="F739" s="145" t="e">
        <f>VLOOKUP(C739,quide!$A$1:M1731,21,0)</f>
        <v>#N/A</v>
      </c>
      <c r="G739" s="145" t="e">
        <f>VLOOKUP(C739,quide!$A$1:M1731,22,0)</f>
        <v>#N/A</v>
      </c>
      <c r="H739" s="145">
        <f>SUMIF(ishod_substance!G:G,norm!B739,ishod_substance!I:I)</f>
        <v>0</v>
      </c>
    </row>
    <row r="740" spans="1:8" x14ac:dyDescent="0.25">
      <c r="A740">
        <v>733</v>
      </c>
      <c r="B740">
        <f>IFERROR(IF(ISBLANK(A740),0,IF(AND(ISERROR(VLOOKUP(VLOOKUP(A740,ishod_substance!A:G,7,0),$B$6:B739,1,0))=TRUE,VLOOKUP(norm!A740,'tbl2'!A:B,2,0)=1),VLOOKUP(A740,ishod_substance!A:G,7,0),0)),0)</f>
        <v>0</v>
      </c>
      <c r="C740" s="76">
        <f t="shared" si="11"/>
        <v>0</v>
      </c>
      <c r="D740" s="145" t="e">
        <f>VLOOKUP(C740,quide!$A$1:J1732,2,0)</f>
        <v>#N/A</v>
      </c>
      <c r="E740" s="145" t="e">
        <f>VLOOKUP(C740,quide!$A$1:J1732,7,0)</f>
        <v>#N/A</v>
      </c>
      <c r="F740" s="145" t="e">
        <f>VLOOKUP(C740,quide!$A$1:M1732,21,0)</f>
        <v>#N/A</v>
      </c>
      <c r="G740" s="145" t="e">
        <f>VLOOKUP(C740,quide!$A$1:M1732,22,0)</f>
        <v>#N/A</v>
      </c>
      <c r="H740" s="145">
        <f>SUMIF(ishod_substance!G:G,norm!B740,ishod_substance!I:I)</f>
        <v>0</v>
      </c>
    </row>
    <row r="741" spans="1:8" x14ac:dyDescent="0.25">
      <c r="A741">
        <v>734</v>
      </c>
      <c r="B741">
        <f>IFERROR(IF(ISBLANK(A741),0,IF(AND(ISERROR(VLOOKUP(VLOOKUP(A741,ishod_substance!A:G,7,0),$B$6:B740,1,0))=TRUE,VLOOKUP(norm!A741,'tbl2'!A:B,2,0)=1),VLOOKUP(A741,ishod_substance!A:G,7,0),0)),0)</f>
        <v>0</v>
      </c>
      <c r="C741" s="76">
        <f t="shared" si="11"/>
        <v>0</v>
      </c>
      <c r="D741" s="145" t="e">
        <f>VLOOKUP(C741,quide!$A$1:J1733,2,0)</f>
        <v>#N/A</v>
      </c>
      <c r="E741" s="145" t="e">
        <f>VLOOKUP(C741,quide!$A$1:J1733,7,0)</f>
        <v>#N/A</v>
      </c>
      <c r="F741" s="145" t="e">
        <f>VLOOKUP(C741,quide!$A$1:M1733,21,0)</f>
        <v>#N/A</v>
      </c>
      <c r="G741" s="145" t="e">
        <f>VLOOKUP(C741,quide!$A$1:M1733,22,0)</f>
        <v>#N/A</v>
      </c>
      <c r="H741" s="145">
        <f>SUMIF(ishod_substance!G:G,norm!B741,ishod_substance!I:I)</f>
        <v>0</v>
      </c>
    </row>
    <row r="742" spans="1:8" x14ac:dyDescent="0.25">
      <c r="A742">
        <v>735</v>
      </c>
      <c r="B742">
        <f>IFERROR(IF(ISBLANK(A742),0,IF(AND(ISERROR(VLOOKUP(VLOOKUP(A742,ishod_substance!A:G,7,0),$B$6:B741,1,0))=TRUE,VLOOKUP(norm!A742,'tbl2'!A:B,2,0)=1),VLOOKUP(A742,ishod_substance!A:G,7,0),0)),0)</f>
        <v>0</v>
      </c>
      <c r="C742" s="76">
        <f t="shared" si="11"/>
        <v>0</v>
      </c>
      <c r="D742" s="145" t="e">
        <f>VLOOKUP(C742,quide!$A$1:J1734,2,0)</f>
        <v>#N/A</v>
      </c>
      <c r="E742" s="145" t="e">
        <f>VLOOKUP(C742,quide!$A$1:J1734,7,0)</f>
        <v>#N/A</v>
      </c>
      <c r="F742" s="145" t="e">
        <f>VLOOKUP(C742,quide!$A$1:M1734,21,0)</f>
        <v>#N/A</v>
      </c>
      <c r="G742" s="145" t="e">
        <f>VLOOKUP(C742,quide!$A$1:M1734,22,0)</f>
        <v>#N/A</v>
      </c>
      <c r="H742" s="145">
        <f>SUMIF(ishod_substance!G:G,norm!B742,ishod_substance!I:I)</f>
        <v>0</v>
      </c>
    </row>
    <row r="743" spans="1:8" x14ac:dyDescent="0.25">
      <c r="A743">
        <v>736</v>
      </c>
      <c r="B743">
        <f>IFERROR(IF(ISBLANK(A743),0,IF(AND(ISERROR(VLOOKUP(VLOOKUP(A743,ishod_substance!A:G,7,0),$B$6:B742,1,0))=TRUE,VLOOKUP(norm!A743,'tbl2'!A:B,2,0)=1),VLOOKUP(A743,ishod_substance!A:G,7,0),0)),0)</f>
        <v>0</v>
      </c>
      <c r="C743" s="76">
        <f t="shared" si="11"/>
        <v>0</v>
      </c>
      <c r="D743" s="145" t="e">
        <f>VLOOKUP(C743,quide!$A$1:J1735,2,0)</f>
        <v>#N/A</v>
      </c>
      <c r="E743" s="145" t="e">
        <f>VLOOKUP(C743,quide!$A$1:J1735,7,0)</f>
        <v>#N/A</v>
      </c>
      <c r="F743" s="145" t="e">
        <f>VLOOKUP(C743,quide!$A$1:M1735,21,0)</f>
        <v>#N/A</v>
      </c>
      <c r="G743" s="145" t="e">
        <f>VLOOKUP(C743,quide!$A$1:M1735,22,0)</f>
        <v>#N/A</v>
      </c>
      <c r="H743" s="145">
        <f>SUMIF(ishod_substance!G:G,norm!B743,ishod_substance!I:I)</f>
        <v>0</v>
      </c>
    </row>
    <row r="744" spans="1:8" x14ac:dyDescent="0.25">
      <c r="A744">
        <v>737</v>
      </c>
      <c r="B744">
        <f>IFERROR(IF(ISBLANK(A744),0,IF(AND(ISERROR(VLOOKUP(VLOOKUP(A744,ishod_substance!A:G,7,0),$B$6:B743,1,0))=TRUE,VLOOKUP(norm!A744,'tbl2'!A:B,2,0)=1),VLOOKUP(A744,ishod_substance!A:G,7,0),0)),0)</f>
        <v>0</v>
      </c>
      <c r="C744" s="76">
        <f t="shared" si="11"/>
        <v>0</v>
      </c>
      <c r="D744" s="145" t="e">
        <f>VLOOKUP(C744,quide!$A$1:J1736,2,0)</f>
        <v>#N/A</v>
      </c>
      <c r="E744" s="145" t="e">
        <f>VLOOKUP(C744,quide!$A$1:J1736,7,0)</f>
        <v>#N/A</v>
      </c>
      <c r="F744" s="145" t="e">
        <f>VLOOKUP(C744,quide!$A$1:M1736,21,0)</f>
        <v>#N/A</v>
      </c>
      <c r="G744" s="145" t="e">
        <f>VLOOKUP(C744,quide!$A$1:M1736,22,0)</f>
        <v>#N/A</v>
      </c>
      <c r="H744" s="145">
        <f>SUMIF(ishod_substance!G:G,norm!B744,ishod_substance!I:I)</f>
        <v>0</v>
      </c>
    </row>
    <row r="745" spans="1:8" x14ac:dyDescent="0.25">
      <c r="A745">
        <v>738</v>
      </c>
      <c r="B745">
        <f>IFERROR(IF(ISBLANK(A745),0,IF(AND(ISERROR(VLOOKUP(VLOOKUP(A745,ishod_substance!A:G,7,0),$B$6:B744,1,0))=TRUE,VLOOKUP(norm!A745,'tbl2'!A:B,2,0)=1),VLOOKUP(A745,ishod_substance!A:G,7,0),0)),0)</f>
        <v>0</v>
      </c>
      <c r="C745" s="76">
        <f t="shared" si="11"/>
        <v>0</v>
      </c>
      <c r="D745" s="145" t="e">
        <f>VLOOKUP(C745,quide!$A$1:J1737,2,0)</f>
        <v>#N/A</v>
      </c>
      <c r="E745" s="145" t="e">
        <f>VLOOKUP(C745,quide!$A$1:J1737,7,0)</f>
        <v>#N/A</v>
      </c>
      <c r="F745" s="145" t="e">
        <f>VLOOKUP(C745,quide!$A$1:M1737,21,0)</f>
        <v>#N/A</v>
      </c>
      <c r="G745" s="145" t="e">
        <f>VLOOKUP(C745,quide!$A$1:M1737,22,0)</f>
        <v>#N/A</v>
      </c>
      <c r="H745" s="145">
        <f>SUMIF(ishod_substance!G:G,norm!B745,ishod_substance!I:I)</f>
        <v>0</v>
      </c>
    </row>
    <row r="746" spans="1:8" x14ac:dyDescent="0.25">
      <c r="A746">
        <v>739</v>
      </c>
      <c r="B746">
        <f>IFERROR(IF(ISBLANK(A746),0,IF(AND(ISERROR(VLOOKUP(VLOOKUP(A746,ishod_substance!A:G,7,0),$B$6:B745,1,0))=TRUE,VLOOKUP(norm!A746,'tbl2'!A:B,2,0)=1),VLOOKUP(A746,ishod_substance!A:G,7,0),0)),0)</f>
        <v>0</v>
      </c>
      <c r="C746" s="76">
        <f t="shared" si="11"/>
        <v>0</v>
      </c>
      <c r="D746" s="145" t="e">
        <f>VLOOKUP(C746,quide!$A$1:J1738,2,0)</f>
        <v>#N/A</v>
      </c>
      <c r="E746" s="145" t="e">
        <f>VLOOKUP(C746,quide!$A$1:J1738,7,0)</f>
        <v>#N/A</v>
      </c>
      <c r="F746" s="145" t="e">
        <f>VLOOKUP(C746,quide!$A$1:M1738,21,0)</f>
        <v>#N/A</v>
      </c>
      <c r="G746" s="145" t="e">
        <f>VLOOKUP(C746,quide!$A$1:M1738,22,0)</f>
        <v>#N/A</v>
      </c>
      <c r="H746" s="145">
        <f>SUMIF(ishod_substance!G:G,norm!B746,ishod_substance!I:I)</f>
        <v>0</v>
      </c>
    </row>
    <row r="747" spans="1:8" x14ac:dyDescent="0.25">
      <c r="A747">
        <v>740</v>
      </c>
      <c r="B747">
        <f>IFERROR(IF(ISBLANK(A747),0,IF(AND(ISERROR(VLOOKUP(VLOOKUP(A747,ishod_substance!A:G,7,0),$B$6:B746,1,0))=TRUE,VLOOKUP(norm!A747,'tbl2'!A:B,2,0)=1),VLOOKUP(A747,ishod_substance!A:G,7,0),0)),0)</f>
        <v>0</v>
      </c>
      <c r="C747" s="76">
        <f t="shared" si="11"/>
        <v>0</v>
      </c>
      <c r="D747" s="145" t="e">
        <f>VLOOKUP(C747,quide!$A$1:J1739,2,0)</f>
        <v>#N/A</v>
      </c>
      <c r="E747" s="145" t="e">
        <f>VLOOKUP(C747,quide!$A$1:J1739,7,0)</f>
        <v>#N/A</v>
      </c>
      <c r="F747" s="145" t="e">
        <f>VLOOKUP(C747,quide!$A$1:M1739,21,0)</f>
        <v>#N/A</v>
      </c>
      <c r="G747" s="145" t="e">
        <f>VLOOKUP(C747,quide!$A$1:M1739,22,0)</f>
        <v>#N/A</v>
      </c>
      <c r="H747" s="145">
        <f>SUMIF(ishod_substance!G:G,norm!B747,ishod_substance!I:I)</f>
        <v>0</v>
      </c>
    </row>
    <row r="748" spans="1:8" x14ac:dyDescent="0.25">
      <c r="A748">
        <v>741</v>
      </c>
      <c r="B748">
        <f>IFERROR(IF(ISBLANK(A748),0,IF(AND(ISERROR(VLOOKUP(VLOOKUP(A748,ishod_substance!A:G,7,0),$B$6:B747,1,0))=TRUE,VLOOKUP(norm!A748,'tbl2'!A:B,2,0)=1),VLOOKUP(A748,ishod_substance!A:G,7,0),0)),0)</f>
        <v>0</v>
      </c>
      <c r="C748" s="76">
        <f t="shared" si="11"/>
        <v>0</v>
      </c>
      <c r="D748" s="145" t="e">
        <f>VLOOKUP(C748,quide!$A$1:J1740,2,0)</f>
        <v>#N/A</v>
      </c>
      <c r="E748" s="145" t="e">
        <f>VLOOKUP(C748,quide!$A$1:J1740,7,0)</f>
        <v>#N/A</v>
      </c>
      <c r="F748" s="145" t="e">
        <f>VLOOKUP(C748,quide!$A$1:M1740,21,0)</f>
        <v>#N/A</v>
      </c>
      <c r="G748" s="145" t="e">
        <f>VLOOKUP(C748,quide!$A$1:M1740,22,0)</f>
        <v>#N/A</v>
      </c>
      <c r="H748" s="145">
        <f>SUMIF(ishod_substance!G:G,norm!B748,ishod_substance!I:I)</f>
        <v>0</v>
      </c>
    </row>
    <row r="749" spans="1:8" x14ac:dyDescent="0.25">
      <c r="A749">
        <v>742</v>
      </c>
      <c r="B749">
        <f>IFERROR(IF(ISBLANK(A749),0,IF(AND(ISERROR(VLOOKUP(VLOOKUP(A749,ishod_substance!A:G,7,0),$B$6:B748,1,0))=TRUE,VLOOKUP(norm!A749,'tbl2'!A:B,2,0)=1),VLOOKUP(A749,ishod_substance!A:G,7,0),0)),0)</f>
        <v>0</v>
      </c>
      <c r="C749" s="76">
        <f t="shared" si="11"/>
        <v>0</v>
      </c>
      <c r="D749" s="145" t="e">
        <f>VLOOKUP(C749,quide!$A$1:J1741,2,0)</f>
        <v>#N/A</v>
      </c>
      <c r="E749" s="145" t="e">
        <f>VLOOKUP(C749,quide!$A$1:J1741,7,0)</f>
        <v>#N/A</v>
      </c>
      <c r="F749" s="145" t="e">
        <f>VLOOKUP(C749,quide!$A$1:M1741,21,0)</f>
        <v>#N/A</v>
      </c>
      <c r="G749" s="145" t="e">
        <f>VLOOKUP(C749,quide!$A$1:M1741,22,0)</f>
        <v>#N/A</v>
      </c>
      <c r="H749" s="145">
        <f>SUMIF(ishod_substance!G:G,norm!B749,ishod_substance!I:I)</f>
        <v>0</v>
      </c>
    </row>
    <row r="750" spans="1:8" x14ac:dyDescent="0.25">
      <c r="A750">
        <v>743</v>
      </c>
      <c r="B750">
        <f>IFERROR(IF(ISBLANK(A750),0,IF(AND(ISERROR(VLOOKUP(VLOOKUP(A750,ishod_substance!A:G,7,0),$B$6:B749,1,0))=TRUE,VLOOKUP(norm!A750,'tbl2'!A:B,2,0)=1),VLOOKUP(A750,ishod_substance!A:G,7,0),0)),0)</f>
        <v>0</v>
      </c>
      <c r="C750" s="76">
        <f t="shared" si="11"/>
        <v>0</v>
      </c>
      <c r="D750" s="145" t="e">
        <f>VLOOKUP(C750,quide!$A$1:J1742,2,0)</f>
        <v>#N/A</v>
      </c>
      <c r="E750" s="145" t="e">
        <f>VLOOKUP(C750,quide!$A$1:J1742,7,0)</f>
        <v>#N/A</v>
      </c>
      <c r="F750" s="145" t="e">
        <f>VLOOKUP(C750,quide!$A$1:M1742,21,0)</f>
        <v>#N/A</v>
      </c>
      <c r="G750" s="145" t="e">
        <f>VLOOKUP(C750,quide!$A$1:M1742,22,0)</f>
        <v>#N/A</v>
      </c>
      <c r="H750" s="145">
        <f>SUMIF(ishod_substance!G:G,norm!B750,ishod_substance!I:I)</f>
        <v>0</v>
      </c>
    </row>
    <row r="751" spans="1:8" x14ac:dyDescent="0.25">
      <c r="A751">
        <v>744</v>
      </c>
      <c r="B751">
        <f>IFERROR(IF(ISBLANK(A751),0,IF(AND(ISERROR(VLOOKUP(VLOOKUP(A751,ishod_substance!A:G,7,0),$B$6:B750,1,0))=TRUE,VLOOKUP(norm!A751,'tbl2'!A:B,2,0)=1),VLOOKUP(A751,ishod_substance!A:G,7,0),0)),0)</f>
        <v>0</v>
      </c>
      <c r="C751" s="76">
        <f t="shared" si="11"/>
        <v>0</v>
      </c>
      <c r="D751" s="145" t="e">
        <f>VLOOKUP(C751,quide!$A$1:J1743,2,0)</f>
        <v>#N/A</v>
      </c>
      <c r="E751" s="145" t="e">
        <f>VLOOKUP(C751,quide!$A$1:J1743,7,0)</f>
        <v>#N/A</v>
      </c>
      <c r="F751" s="145" t="e">
        <f>VLOOKUP(C751,quide!$A$1:M1743,21,0)</f>
        <v>#N/A</v>
      </c>
      <c r="G751" s="145" t="e">
        <f>VLOOKUP(C751,quide!$A$1:M1743,22,0)</f>
        <v>#N/A</v>
      </c>
      <c r="H751" s="145">
        <f>SUMIF(ishod_substance!G:G,norm!B751,ishod_substance!I:I)</f>
        <v>0</v>
      </c>
    </row>
    <row r="752" spans="1:8" x14ac:dyDescent="0.25">
      <c r="A752">
        <v>745</v>
      </c>
      <c r="B752">
        <f>IFERROR(IF(ISBLANK(A752),0,IF(AND(ISERROR(VLOOKUP(VLOOKUP(A752,ishod_substance!A:G,7,0),$B$6:B751,1,0))=TRUE,VLOOKUP(norm!A752,'tbl2'!A:B,2,0)=1),VLOOKUP(A752,ishod_substance!A:G,7,0),0)),0)</f>
        <v>0</v>
      </c>
      <c r="C752" s="76">
        <f t="shared" si="11"/>
        <v>0</v>
      </c>
      <c r="D752" s="145" t="e">
        <f>VLOOKUP(C752,quide!$A$1:J1744,2,0)</f>
        <v>#N/A</v>
      </c>
      <c r="E752" s="145" t="e">
        <f>VLOOKUP(C752,quide!$A$1:J1744,7,0)</f>
        <v>#N/A</v>
      </c>
      <c r="F752" s="145" t="e">
        <f>VLOOKUP(C752,quide!$A$1:M1744,21,0)</f>
        <v>#N/A</v>
      </c>
      <c r="G752" s="145" t="e">
        <f>VLOOKUP(C752,quide!$A$1:M1744,22,0)</f>
        <v>#N/A</v>
      </c>
      <c r="H752" s="145">
        <f>SUMIF(ishod_substance!G:G,norm!B752,ishod_substance!I:I)</f>
        <v>0</v>
      </c>
    </row>
    <row r="753" spans="1:8" x14ac:dyDescent="0.25">
      <c r="A753">
        <v>746</v>
      </c>
      <c r="B753">
        <f>IFERROR(IF(ISBLANK(A753),0,IF(AND(ISERROR(VLOOKUP(VLOOKUP(A753,ishod_substance!A:G,7,0),$B$6:B752,1,0))=TRUE,VLOOKUP(norm!A753,'tbl2'!A:B,2,0)=1),VLOOKUP(A753,ishod_substance!A:G,7,0),0)),0)</f>
        <v>0</v>
      </c>
      <c r="C753" s="76">
        <f t="shared" si="11"/>
        <v>0</v>
      </c>
      <c r="D753" s="145" t="e">
        <f>VLOOKUP(C753,quide!$A$1:J1745,2,0)</f>
        <v>#N/A</v>
      </c>
      <c r="E753" s="145" t="e">
        <f>VLOOKUP(C753,quide!$A$1:J1745,7,0)</f>
        <v>#N/A</v>
      </c>
      <c r="F753" s="145" t="e">
        <f>VLOOKUP(C753,quide!$A$1:M1745,21,0)</f>
        <v>#N/A</v>
      </c>
      <c r="G753" s="145" t="e">
        <f>VLOOKUP(C753,quide!$A$1:M1745,22,0)</f>
        <v>#N/A</v>
      </c>
      <c r="H753" s="145">
        <f>SUMIF(ishod_substance!G:G,norm!B753,ishod_substance!I:I)</f>
        <v>0</v>
      </c>
    </row>
    <row r="754" spans="1:8" x14ac:dyDescent="0.25">
      <c r="A754">
        <v>747</v>
      </c>
      <c r="B754">
        <f>IFERROR(IF(ISBLANK(A754),0,IF(AND(ISERROR(VLOOKUP(VLOOKUP(A754,ishod_substance!A:G,7,0),$B$6:B753,1,0))=TRUE,VLOOKUP(norm!A754,'tbl2'!A:B,2,0)=1),VLOOKUP(A754,ishod_substance!A:G,7,0),0)),0)</f>
        <v>0</v>
      </c>
      <c r="C754" s="76">
        <f t="shared" si="11"/>
        <v>0</v>
      </c>
      <c r="D754" s="145" t="e">
        <f>VLOOKUP(C754,quide!$A$1:J1746,2,0)</f>
        <v>#N/A</v>
      </c>
      <c r="E754" s="145" t="e">
        <f>VLOOKUP(C754,quide!$A$1:J1746,7,0)</f>
        <v>#N/A</v>
      </c>
      <c r="F754" s="145" t="e">
        <f>VLOOKUP(C754,quide!$A$1:M1746,21,0)</f>
        <v>#N/A</v>
      </c>
      <c r="G754" s="145" t="e">
        <f>VLOOKUP(C754,quide!$A$1:M1746,22,0)</f>
        <v>#N/A</v>
      </c>
      <c r="H754" s="145">
        <f>SUMIF(ishod_substance!G:G,norm!B754,ishod_substance!I:I)</f>
        <v>0</v>
      </c>
    </row>
    <row r="755" spans="1:8" x14ac:dyDescent="0.25">
      <c r="A755">
        <v>748</v>
      </c>
      <c r="B755">
        <f>IFERROR(IF(ISBLANK(A755),0,IF(AND(ISERROR(VLOOKUP(VLOOKUP(A755,ishod_substance!A:G,7,0),$B$6:B754,1,0))=TRUE,VLOOKUP(norm!A755,'tbl2'!A:B,2,0)=1),VLOOKUP(A755,ishod_substance!A:G,7,0),0)),0)</f>
        <v>0</v>
      </c>
      <c r="C755" s="76">
        <f t="shared" si="11"/>
        <v>0</v>
      </c>
      <c r="D755" s="145" t="e">
        <f>VLOOKUP(C755,quide!$A$1:J1747,2,0)</f>
        <v>#N/A</v>
      </c>
      <c r="E755" s="145" t="e">
        <f>VLOOKUP(C755,quide!$A$1:J1747,7,0)</f>
        <v>#N/A</v>
      </c>
      <c r="F755" s="145" t="e">
        <f>VLOOKUP(C755,quide!$A$1:M1747,21,0)</f>
        <v>#N/A</v>
      </c>
      <c r="G755" s="145" t="e">
        <f>VLOOKUP(C755,quide!$A$1:M1747,22,0)</f>
        <v>#N/A</v>
      </c>
      <c r="H755" s="145">
        <f>SUMIF(ishod_substance!G:G,norm!B755,ishod_substance!I:I)</f>
        <v>0</v>
      </c>
    </row>
    <row r="756" spans="1:8" x14ac:dyDescent="0.25">
      <c r="A756">
        <v>749</v>
      </c>
      <c r="B756">
        <f>IFERROR(IF(ISBLANK(A756),0,IF(AND(ISERROR(VLOOKUP(VLOOKUP(A756,ishod_substance!A:G,7,0),$B$6:B755,1,0))=TRUE,VLOOKUP(norm!A756,'tbl2'!A:B,2,0)=1),VLOOKUP(A756,ishod_substance!A:G,7,0),0)),0)</f>
        <v>0</v>
      </c>
      <c r="C756" s="76">
        <f t="shared" si="11"/>
        <v>0</v>
      </c>
      <c r="D756" s="145" t="e">
        <f>VLOOKUP(C756,quide!$A$1:J1748,2,0)</f>
        <v>#N/A</v>
      </c>
      <c r="E756" s="145" t="e">
        <f>VLOOKUP(C756,quide!$A$1:J1748,7,0)</f>
        <v>#N/A</v>
      </c>
      <c r="F756" s="145" t="e">
        <f>VLOOKUP(C756,quide!$A$1:M1748,21,0)</f>
        <v>#N/A</v>
      </c>
      <c r="G756" s="145" t="e">
        <f>VLOOKUP(C756,quide!$A$1:M1748,22,0)</f>
        <v>#N/A</v>
      </c>
      <c r="H756" s="145">
        <f>SUMIF(ishod_substance!G:G,norm!B756,ishod_substance!I:I)</f>
        <v>0</v>
      </c>
    </row>
    <row r="757" spans="1:8" x14ac:dyDescent="0.25">
      <c r="A757">
        <v>750</v>
      </c>
      <c r="B757">
        <f>IFERROR(IF(ISBLANK(A757),0,IF(AND(ISERROR(VLOOKUP(VLOOKUP(A757,ishod_substance!A:G,7,0),$B$6:B756,1,0))=TRUE,VLOOKUP(norm!A757,'tbl2'!A:B,2,0)=1),VLOOKUP(A757,ishod_substance!A:G,7,0),0)),0)</f>
        <v>0</v>
      </c>
      <c r="C757" s="76">
        <f t="shared" si="11"/>
        <v>0</v>
      </c>
      <c r="D757" s="145" t="e">
        <f>VLOOKUP(C757,quide!$A$1:J1749,2,0)</f>
        <v>#N/A</v>
      </c>
      <c r="E757" s="145" t="e">
        <f>VLOOKUP(C757,quide!$A$1:J1749,7,0)</f>
        <v>#N/A</v>
      </c>
      <c r="F757" s="145" t="e">
        <f>VLOOKUP(C757,quide!$A$1:M1749,21,0)</f>
        <v>#N/A</v>
      </c>
      <c r="G757" s="145" t="e">
        <f>VLOOKUP(C757,quide!$A$1:M1749,22,0)</f>
        <v>#N/A</v>
      </c>
      <c r="H757" s="145">
        <f>SUMIF(ishod_substance!G:G,norm!B757,ishod_substance!I:I)</f>
        <v>0</v>
      </c>
    </row>
    <row r="758" spans="1:8" x14ac:dyDescent="0.25">
      <c r="A758">
        <v>751</v>
      </c>
      <c r="B758">
        <f>IFERROR(IF(ISBLANK(A758),0,IF(AND(ISERROR(VLOOKUP(VLOOKUP(A758,ishod_substance!A:G,7,0),$B$6:B757,1,0))=TRUE,VLOOKUP(norm!A758,'tbl2'!A:B,2,0)=1),VLOOKUP(A758,ishod_substance!A:G,7,0),0)),0)</f>
        <v>0</v>
      </c>
      <c r="C758" s="76">
        <f t="shared" si="11"/>
        <v>0</v>
      </c>
      <c r="D758" s="145" t="e">
        <f>VLOOKUP(C758,quide!$A$1:J1750,2,0)</f>
        <v>#N/A</v>
      </c>
      <c r="E758" s="145" t="e">
        <f>VLOOKUP(C758,quide!$A$1:J1750,7,0)</f>
        <v>#N/A</v>
      </c>
      <c r="F758" s="145" t="e">
        <f>VLOOKUP(C758,quide!$A$1:M1750,21,0)</f>
        <v>#N/A</v>
      </c>
      <c r="G758" s="145" t="e">
        <f>VLOOKUP(C758,quide!$A$1:M1750,22,0)</f>
        <v>#N/A</v>
      </c>
      <c r="H758" s="145">
        <f>SUMIF(ishod_substance!G:G,norm!B758,ishod_substance!I:I)</f>
        <v>0</v>
      </c>
    </row>
    <row r="759" spans="1:8" x14ac:dyDescent="0.25">
      <c r="A759">
        <v>752</v>
      </c>
      <c r="B759">
        <f>IFERROR(IF(ISBLANK(A759),0,IF(AND(ISERROR(VLOOKUP(VLOOKUP(A759,ishod_substance!A:G,7,0),$B$6:B758,1,0))=TRUE,VLOOKUP(norm!A759,'tbl2'!A:B,2,0)=1),VLOOKUP(A759,ishod_substance!A:G,7,0),0)),0)</f>
        <v>0</v>
      </c>
      <c r="C759" s="76">
        <f t="shared" si="11"/>
        <v>0</v>
      </c>
      <c r="D759" s="145" t="e">
        <f>VLOOKUP(C759,quide!$A$1:J1751,2,0)</f>
        <v>#N/A</v>
      </c>
      <c r="E759" s="145" t="e">
        <f>VLOOKUP(C759,quide!$A$1:J1751,7,0)</f>
        <v>#N/A</v>
      </c>
      <c r="F759" s="145" t="e">
        <f>VLOOKUP(C759,quide!$A$1:M1751,21,0)</f>
        <v>#N/A</v>
      </c>
      <c r="G759" s="145" t="e">
        <f>VLOOKUP(C759,quide!$A$1:M1751,22,0)</f>
        <v>#N/A</v>
      </c>
      <c r="H759" s="145">
        <f>SUMIF(ishod_substance!G:G,norm!B759,ishod_substance!I:I)</f>
        <v>0</v>
      </c>
    </row>
    <row r="760" spans="1:8" x14ac:dyDescent="0.25">
      <c r="A760">
        <v>753</v>
      </c>
      <c r="B760">
        <f>IFERROR(IF(ISBLANK(A760),0,IF(AND(ISERROR(VLOOKUP(VLOOKUP(A760,ishod_substance!A:G,7,0),$B$6:B759,1,0))=TRUE,VLOOKUP(norm!A760,'tbl2'!A:B,2,0)=1),VLOOKUP(A760,ishod_substance!A:G,7,0),0)),0)</f>
        <v>0</v>
      </c>
      <c r="C760" s="76">
        <f t="shared" si="11"/>
        <v>0</v>
      </c>
      <c r="D760" s="145" t="e">
        <f>VLOOKUP(C760,quide!$A$1:J1752,2,0)</f>
        <v>#N/A</v>
      </c>
      <c r="E760" s="145" t="e">
        <f>VLOOKUP(C760,quide!$A$1:J1752,7,0)</f>
        <v>#N/A</v>
      </c>
      <c r="F760" s="145" t="e">
        <f>VLOOKUP(C760,quide!$A$1:M1752,21,0)</f>
        <v>#N/A</v>
      </c>
      <c r="G760" s="145" t="e">
        <f>VLOOKUP(C760,quide!$A$1:M1752,22,0)</f>
        <v>#N/A</v>
      </c>
      <c r="H760" s="145">
        <f>SUMIF(ishod_substance!G:G,norm!B760,ishod_substance!I:I)</f>
        <v>0</v>
      </c>
    </row>
    <row r="761" spans="1:8" x14ac:dyDescent="0.25">
      <c r="A761">
        <v>754</v>
      </c>
      <c r="B761">
        <f>IFERROR(IF(ISBLANK(A761),0,IF(AND(ISERROR(VLOOKUP(VLOOKUP(A761,ishod_substance!A:G,7,0),$B$6:B760,1,0))=TRUE,VLOOKUP(norm!A761,'tbl2'!A:B,2,0)=1),VLOOKUP(A761,ishod_substance!A:G,7,0),0)),0)</f>
        <v>0</v>
      </c>
      <c r="C761" s="76">
        <f t="shared" si="11"/>
        <v>0</v>
      </c>
      <c r="D761" s="145" t="e">
        <f>VLOOKUP(C761,quide!$A$1:J1753,2,0)</f>
        <v>#N/A</v>
      </c>
      <c r="E761" s="145" t="e">
        <f>VLOOKUP(C761,quide!$A$1:J1753,7,0)</f>
        <v>#N/A</v>
      </c>
      <c r="F761" s="145" t="e">
        <f>VLOOKUP(C761,quide!$A$1:M1753,21,0)</f>
        <v>#N/A</v>
      </c>
      <c r="G761" s="145" t="e">
        <f>VLOOKUP(C761,quide!$A$1:M1753,22,0)</f>
        <v>#N/A</v>
      </c>
      <c r="H761" s="145">
        <f>SUMIF(ishod_substance!G:G,norm!B761,ishod_substance!I:I)</f>
        <v>0</v>
      </c>
    </row>
    <row r="762" spans="1:8" x14ac:dyDescent="0.25">
      <c r="A762">
        <v>755</v>
      </c>
      <c r="B762">
        <f>IFERROR(IF(ISBLANK(A762),0,IF(AND(ISERROR(VLOOKUP(VLOOKUP(A762,ishod_substance!A:G,7,0),$B$6:B761,1,0))=TRUE,VLOOKUP(norm!A762,'tbl2'!A:B,2,0)=1),VLOOKUP(A762,ishod_substance!A:G,7,0),0)),0)</f>
        <v>0</v>
      </c>
      <c r="C762" s="76">
        <f t="shared" si="11"/>
        <v>0</v>
      </c>
      <c r="D762" s="145" t="e">
        <f>VLOOKUP(C762,quide!$A$1:J1754,2,0)</f>
        <v>#N/A</v>
      </c>
      <c r="E762" s="145" t="e">
        <f>VLOOKUP(C762,quide!$A$1:J1754,7,0)</f>
        <v>#N/A</v>
      </c>
      <c r="F762" s="145" t="e">
        <f>VLOOKUP(C762,quide!$A$1:M1754,21,0)</f>
        <v>#N/A</v>
      </c>
      <c r="G762" s="145" t="e">
        <f>VLOOKUP(C762,quide!$A$1:M1754,22,0)</f>
        <v>#N/A</v>
      </c>
      <c r="H762" s="145">
        <f>SUMIF(ishod_substance!G:G,norm!B762,ishod_substance!I:I)</f>
        <v>0</v>
      </c>
    </row>
    <row r="763" spans="1:8" x14ac:dyDescent="0.25">
      <c r="A763">
        <v>756</v>
      </c>
      <c r="B763">
        <f>IFERROR(IF(ISBLANK(A763),0,IF(AND(ISERROR(VLOOKUP(VLOOKUP(A763,ishod_substance!A:G,7,0),$B$6:B762,1,0))=TRUE,VLOOKUP(norm!A763,'tbl2'!A:B,2,0)=1),VLOOKUP(A763,ishod_substance!A:G,7,0),0)),0)</f>
        <v>0</v>
      </c>
      <c r="C763" s="76">
        <f t="shared" si="11"/>
        <v>0</v>
      </c>
      <c r="D763" s="145" t="e">
        <f>VLOOKUP(C763,quide!$A$1:J1755,2,0)</f>
        <v>#N/A</v>
      </c>
      <c r="E763" s="145" t="e">
        <f>VLOOKUP(C763,quide!$A$1:J1755,7,0)</f>
        <v>#N/A</v>
      </c>
      <c r="F763" s="145" t="e">
        <f>VLOOKUP(C763,quide!$A$1:M1755,21,0)</f>
        <v>#N/A</v>
      </c>
      <c r="G763" s="145" t="e">
        <f>VLOOKUP(C763,quide!$A$1:M1755,22,0)</f>
        <v>#N/A</v>
      </c>
      <c r="H763" s="145">
        <f>SUMIF(ishod_substance!G:G,norm!B763,ishod_substance!I:I)</f>
        <v>0</v>
      </c>
    </row>
    <row r="764" spans="1:8" x14ac:dyDescent="0.25">
      <c r="A764">
        <v>757</v>
      </c>
      <c r="B764">
        <f>IFERROR(IF(ISBLANK(A764),0,IF(AND(ISERROR(VLOOKUP(VLOOKUP(A764,ishod_substance!A:G,7,0),$B$6:B763,1,0))=TRUE,VLOOKUP(norm!A764,'tbl2'!A:B,2,0)=1),VLOOKUP(A764,ishod_substance!A:G,7,0),0)),0)</f>
        <v>0</v>
      </c>
      <c r="C764" s="76">
        <f t="shared" si="11"/>
        <v>0</v>
      </c>
      <c r="D764" s="145" t="e">
        <f>VLOOKUP(C764,quide!$A$1:J1756,2,0)</f>
        <v>#N/A</v>
      </c>
      <c r="E764" s="145" t="e">
        <f>VLOOKUP(C764,quide!$A$1:J1756,7,0)</f>
        <v>#N/A</v>
      </c>
      <c r="F764" s="145" t="e">
        <f>VLOOKUP(C764,quide!$A$1:M1756,21,0)</f>
        <v>#N/A</v>
      </c>
      <c r="G764" s="145" t="e">
        <f>VLOOKUP(C764,quide!$A$1:M1756,22,0)</f>
        <v>#N/A</v>
      </c>
      <c r="H764" s="145">
        <f>SUMIF(ishod_substance!G:G,norm!B764,ishod_substance!I:I)</f>
        <v>0</v>
      </c>
    </row>
    <row r="765" spans="1:8" x14ac:dyDescent="0.25">
      <c r="A765">
        <v>758</v>
      </c>
      <c r="B765">
        <f>IFERROR(IF(ISBLANK(A765),0,IF(AND(ISERROR(VLOOKUP(VLOOKUP(A765,ishod_substance!A:G,7,0),$B$6:B764,1,0))=TRUE,VLOOKUP(norm!A765,'tbl2'!A:B,2,0)=1),VLOOKUP(A765,ishod_substance!A:G,7,0),0)),0)</f>
        <v>0</v>
      </c>
      <c r="C765" s="76">
        <f t="shared" si="11"/>
        <v>0</v>
      </c>
      <c r="D765" s="145" t="e">
        <f>VLOOKUP(C765,quide!$A$1:J1757,2,0)</f>
        <v>#N/A</v>
      </c>
      <c r="E765" s="145" t="e">
        <f>VLOOKUP(C765,quide!$A$1:J1757,7,0)</f>
        <v>#N/A</v>
      </c>
      <c r="F765" s="145" t="e">
        <f>VLOOKUP(C765,quide!$A$1:M1757,21,0)</f>
        <v>#N/A</v>
      </c>
      <c r="G765" s="145" t="e">
        <f>VLOOKUP(C765,quide!$A$1:M1757,22,0)</f>
        <v>#N/A</v>
      </c>
      <c r="H765" s="145">
        <f>SUMIF(ishod_substance!G:G,norm!B765,ishod_substance!I:I)</f>
        <v>0</v>
      </c>
    </row>
    <row r="766" spans="1:8" x14ac:dyDescent="0.25">
      <c r="A766">
        <v>759</v>
      </c>
      <c r="B766">
        <f>IFERROR(IF(ISBLANK(A766),0,IF(AND(ISERROR(VLOOKUP(VLOOKUP(A766,ishod_substance!A:G,7,0),$B$6:B765,1,0))=TRUE,VLOOKUP(norm!A766,'tbl2'!A:B,2,0)=1),VLOOKUP(A766,ishod_substance!A:G,7,0),0)),0)</f>
        <v>0</v>
      </c>
      <c r="C766" s="76">
        <f t="shared" si="11"/>
        <v>0</v>
      </c>
      <c r="D766" s="145" t="e">
        <f>VLOOKUP(C766,quide!$A$1:J1758,2,0)</f>
        <v>#N/A</v>
      </c>
      <c r="E766" s="145" t="e">
        <f>VLOOKUP(C766,quide!$A$1:J1758,7,0)</f>
        <v>#N/A</v>
      </c>
      <c r="F766" s="145" t="e">
        <f>VLOOKUP(C766,quide!$A$1:M1758,21,0)</f>
        <v>#N/A</v>
      </c>
      <c r="G766" s="145" t="e">
        <f>VLOOKUP(C766,quide!$A$1:M1758,22,0)</f>
        <v>#N/A</v>
      </c>
      <c r="H766" s="145">
        <f>SUMIF(ishod_substance!G:G,norm!B766,ishod_substance!I:I)</f>
        <v>0</v>
      </c>
    </row>
    <row r="767" spans="1:8" x14ac:dyDescent="0.25">
      <c r="A767">
        <v>760</v>
      </c>
      <c r="B767">
        <f>IFERROR(IF(ISBLANK(A767),0,IF(AND(ISERROR(VLOOKUP(VLOOKUP(A767,ishod_substance!A:G,7,0),$B$6:B766,1,0))=TRUE,VLOOKUP(norm!A767,'tbl2'!A:B,2,0)=1),VLOOKUP(A767,ishod_substance!A:G,7,0),0)),0)</f>
        <v>0</v>
      </c>
      <c r="C767" s="76">
        <f t="shared" si="11"/>
        <v>0</v>
      </c>
      <c r="D767" s="145" t="e">
        <f>VLOOKUP(C767,quide!$A$1:J1759,2,0)</f>
        <v>#N/A</v>
      </c>
      <c r="E767" s="145" t="e">
        <f>VLOOKUP(C767,quide!$A$1:J1759,7,0)</f>
        <v>#N/A</v>
      </c>
      <c r="F767" s="145" t="e">
        <f>VLOOKUP(C767,quide!$A$1:M1759,21,0)</f>
        <v>#N/A</v>
      </c>
      <c r="G767" s="145" t="e">
        <f>VLOOKUP(C767,quide!$A$1:M1759,22,0)</f>
        <v>#N/A</v>
      </c>
      <c r="H767" s="145">
        <f>SUMIF(ishod_substance!G:G,norm!B767,ishod_substance!I:I)</f>
        <v>0</v>
      </c>
    </row>
    <row r="768" spans="1:8" x14ac:dyDescent="0.25">
      <c r="A768">
        <v>761</v>
      </c>
      <c r="B768">
        <f>IFERROR(IF(ISBLANK(A768),0,IF(AND(ISERROR(VLOOKUP(VLOOKUP(A768,ishod_substance!A:G,7,0),$B$6:B767,1,0))=TRUE,VLOOKUP(norm!A768,'tbl2'!A:B,2,0)=1),VLOOKUP(A768,ishod_substance!A:G,7,0),0)),0)</f>
        <v>0</v>
      </c>
      <c r="C768" s="76">
        <f t="shared" si="11"/>
        <v>0</v>
      </c>
      <c r="D768" s="145" t="e">
        <f>VLOOKUP(C768,quide!$A$1:J1760,2,0)</f>
        <v>#N/A</v>
      </c>
      <c r="E768" s="145" t="e">
        <f>VLOOKUP(C768,quide!$A$1:J1760,7,0)</f>
        <v>#N/A</v>
      </c>
      <c r="F768" s="145" t="e">
        <f>VLOOKUP(C768,quide!$A$1:M1760,21,0)</f>
        <v>#N/A</v>
      </c>
      <c r="G768" s="145" t="e">
        <f>VLOOKUP(C768,quide!$A$1:M1760,22,0)</f>
        <v>#N/A</v>
      </c>
      <c r="H768" s="145">
        <f>SUMIF(ishod_substance!G:G,norm!B768,ishod_substance!I:I)</f>
        <v>0</v>
      </c>
    </row>
    <row r="769" spans="1:8" x14ac:dyDescent="0.25">
      <c r="A769">
        <v>762</v>
      </c>
      <c r="B769">
        <f>IFERROR(IF(ISBLANK(A769),0,IF(AND(ISERROR(VLOOKUP(VLOOKUP(A769,ishod_substance!A:G,7,0),$B$6:B768,1,0))=TRUE,VLOOKUP(norm!A769,'tbl2'!A:B,2,0)=1),VLOOKUP(A769,ishod_substance!A:G,7,0),0)),0)</f>
        <v>0</v>
      </c>
      <c r="C769" s="76">
        <f t="shared" si="11"/>
        <v>0</v>
      </c>
      <c r="D769" s="145" t="e">
        <f>VLOOKUP(C769,quide!$A$1:J1761,2,0)</f>
        <v>#N/A</v>
      </c>
      <c r="E769" s="145" t="e">
        <f>VLOOKUP(C769,quide!$A$1:J1761,7,0)</f>
        <v>#N/A</v>
      </c>
      <c r="F769" s="145" t="e">
        <f>VLOOKUP(C769,quide!$A$1:M1761,21,0)</f>
        <v>#N/A</v>
      </c>
      <c r="G769" s="145" t="e">
        <f>VLOOKUP(C769,quide!$A$1:M1761,22,0)</f>
        <v>#N/A</v>
      </c>
      <c r="H769" s="145">
        <f>SUMIF(ishod_substance!G:G,norm!B769,ishod_substance!I:I)</f>
        <v>0</v>
      </c>
    </row>
    <row r="770" spans="1:8" x14ac:dyDescent="0.25">
      <c r="A770">
        <v>763</v>
      </c>
      <c r="B770">
        <f>IFERROR(IF(ISBLANK(A770),0,IF(AND(ISERROR(VLOOKUP(VLOOKUP(A770,ishod_substance!A:G,7,0),$B$6:B769,1,0))=TRUE,VLOOKUP(norm!A770,'tbl2'!A:B,2,0)=1),VLOOKUP(A770,ishod_substance!A:G,7,0),0)),0)</f>
        <v>0</v>
      </c>
      <c r="C770" s="76">
        <f t="shared" si="11"/>
        <v>0</v>
      </c>
      <c r="D770" s="145" t="e">
        <f>VLOOKUP(C770,quide!$A$1:J1762,2,0)</f>
        <v>#N/A</v>
      </c>
      <c r="E770" s="145" t="e">
        <f>VLOOKUP(C770,quide!$A$1:J1762,7,0)</f>
        <v>#N/A</v>
      </c>
      <c r="F770" s="145" t="e">
        <f>VLOOKUP(C770,quide!$A$1:M1762,21,0)</f>
        <v>#N/A</v>
      </c>
      <c r="G770" s="145" t="e">
        <f>VLOOKUP(C770,quide!$A$1:M1762,22,0)</f>
        <v>#N/A</v>
      </c>
      <c r="H770" s="145">
        <f>SUMIF(ishod_substance!G:G,norm!B770,ishod_substance!I:I)</f>
        <v>0</v>
      </c>
    </row>
    <row r="771" spans="1:8" x14ac:dyDescent="0.25">
      <c r="A771">
        <v>764</v>
      </c>
      <c r="B771">
        <f>IFERROR(IF(ISBLANK(A771),0,IF(AND(ISERROR(VLOOKUP(VLOOKUP(A771,ishod_substance!A:G,7,0),$B$6:B770,1,0))=TRUE,VLOOKUP(norm!A771,'tbl2'!A:B,2,0)=1),VLOOKUP(A771,ishod_substance!A:G,7,0),0)),0)</f>
        <v>0</v>
      </c>
      <c r="C771" s="76">
        <f t="shared" si="11"/>
        <v>0</v>
      </c>
      <c r="D771" s="145" t="e">
        <f>VLOOKUP(C771,quide!$A$1:J1763,2,0)</f>
        <v>#N/A</v>
      </c>
      <c r="E771" s="145" t="e">
        <f>VLOOKUP(C771,quide!$A$1:J1763,7,0)</f>
        <v>#N/A</v>
      </c>
      <c r="F771" s="145" t="e">
        <f>VLOOKUP(C771,quide!$A$1:M1763,21,0)</f>
        <v>#N/A</v>
      </c>
      <c r="G771" s="145" t="e">
        <f>VLOOKUP(C771,quide!$A$1:M1763,22,0)</f>
        <v>#N/A</v>
      </c>
      <c r="H771" s="145">
        <f>SUMIF(ishod_substance!G:G,norm!B771,ishod_substance!I:I)</f>
        <v>0</v>
      </c>
    </row>
    <row r="772" spans="1:8" x14ac:dyDescent="0.25">
      <c r="A772">
        <v>765</v>
      </c>
      <c r="B772">
        <f>IFERROR(IF(ISBLANK(A772),0,IF(AND(ISERROR(VLOOKUP(VLOOKUP(A772,ishod_substance!A:G,7,0),$B$6:B771,1,0))=TRUE,VLOOKUP(norm!A772,'tbl2'!A:B,2,0)=1),VLOOKUP(A772,ishod_substance!A:G,7,0),0)),0)</f>
        <v>0</v>
      </c>
      <c r="C772" s="76">
        <f t="shared" si="11"/>
        <v>0</v>
      </c>
      <c r="D772" s="145" t="e">
        <f>VLOOKUP(C772,quide!$A$1:J1764,2,0)</f>
        <v>#N/A</v>
      </c>
      <c r="E772" s="145" t="e">
        <f>VLOOKUP(C772,quide!$A$1:J1764,7,0)</f>
        <v>#N/A</v>
      </c>
      <c r="F772" s="145" t="e">
        <f>VLOOKUP(C772,quide!$A$1:M1764,21,0)</f>
        <v>#N/A</v>
      </c>
      <c r="G772" s="145" t="e">
        <f>VLOOKUP(C772,quide!$A$1:M1764,22,0)</f>
        <v>#N/A</v>
      </c>
      <c r="H772" s="145">
        <f>SUMIF(ishod_substance!G:G,norm!B772,ishod_substance!I:I)</f>
        <v>0</v>
      </c>
    </row>
    <row r="773" spans="1:8" x14ac:dyDescent="0.25">
      <c r="A773">
        <v>766</v>
      </c>
      <c r="B773">
        <f>IFERROR(IF(ISBLANK(A773),0,IF(AND(ISERROR(VLOOKUP(VLOOKUP(A773,ishod_substance!A:G,7,0),$B$6:B772,1,0))=TRUE,VLOOKUP(norm!A773,'tbl2'!A:B,2,0)=1),VLOOKUP(A773,ishod_substance!A:G,7,0),0)),0)</f>
        <v>0</v>
      </c>
      <c r="C773" s="76">
        <f t="shared" si="11"/>
        <v>0</v>
      </c>
      <c r="D773" s="145" t="e">
        <f>VLOOKUP(C773,quide!$A$1:J1765,2,0)</f>
        <v>#N/A</v>
      </c>
      <c r="E773" s="145" t="e">
        <f>VLOOKUP(C773,quide!$A$1:J1765,7,0)</f>
        <v>#N/A</v>
      </c>
      <c r="F773" s="145" t="e">
        <f>VLOOKUP(C773,quide!$A$1:M1765,21,0)</f>
        <v>#N/A</v>
      </c>
      <c r="G773" s="145" t="e">
        <f>VLOOKUP(C773,quide!$A$1:M1765,22,0)</f>
        <v>#N/A</v>
      </c>
      <c r="H773" s="145">
        <f>SUMIF(ishod_substance!G:G,norm!B773,ishod_substance!I:I)</f>
        <v>0</v>
      </c>
    </row>
    <row r="774" spans="1:8" x14ac:dyDescent="0.25">
      <c r="A774">
        <v>767</v>
      </c>
      <c r="B774">
        <f>IFERROR(IF(ISBLANK(A774),0,IF(AND(ISERROR(VLOOKUP(VLOOKUP(A774,ishod_substance!A:G,7,0),$B$6:B773,1,0))=TRUE,VLOOKUP(norm!A774,'tbl2'!A:B,2,0)=1),VLOOKUP(A774,ishod_substance!A:G,7,0),0)),0)</f>
        <v>0</v>
      </c>
      <c r="C774" s="76">
        <f t="shared" si="11"/>
        <v>0</v>
      </c>
      <c r="D774" s="145" t="e">
        <f>VLOOKUP(C774,quide!$A$1:J1766,2,0)</f>
        <v>#N/A</v>
      </c>
      <c r="E774" s="145" t="e">
        <f>VLOOKUP(C774,quide!$A$1:J1766,7,0)</f>
        <v>#N/A</v>
      </c>
      <c r="F774" s="145" t="e">
        <f>VLOOKUP(C774,quide!$A$1:M1766,21,0)</f>
        <v>#N/A</v>
      </c>
      <c r="G774" s="145" t="e">
        <f>VLOOKUP(C774,quide!$A$1:M1766,22,0)</f>
        <v>#N/A</v>
      </c>
      <c r="H774" s="145">
        <f>SUMIF(ishod_substance!G:G,norm!B774,ishod_substance!I:I)</f>
        <v>0</v>
      </c>
    </row>
    <row r="775" spans="1:8" x14ac:dyDescent="0.25">
      <c r="A775">
        <v>768</v>
      </c>
      <c r="B775">
        <f>IFERROR(IF(ISBLANK(A775),0,IF(AND(ISERROR(VLOOKUP(VLOOKUP(A775,ishod_substance!A:G,7,0),$B$6:B774,1,0))=TRUE,VLOOKUP(norm!A775,'tbl2'!A:B,2,0)=1),VLOOKUP(A775,ishod_substance!A:G,7,0),0)),0)</f>
        <v>0</v>
      </c>
      <c r="C775" s="76">
        <f t="shared" si="11"/>
        <v>0</v>
      </c>
      <c r="D775" s="145" t="e">
        <f>VLOOKUP(C775,quide!$A$1:J1767,2,0)</f>
        <v>#N/A</v>
      </c>
      <c r="E775" s="145" t="e">
        <f>VLOOKUP(C775,quide!$A$1:J1767,7,0)</f>
        <v>#N/A</v>
      </c>
      <c r="F775" s="145" t="e">
        <f>VLOOKUP(C775,quide!$A$1:M1767,21,0)</f>
        <v>#N/A</v>
      </c>
      <c r="G775" s="145" t="e">
        <f>VLOOKUP(C775,quide!$A$1:M1767,22,0)</f>
        <v>#N/A</v>
      </c>
      <c r="H775" s="145">
        <f>SUMIF(ishod_substance!G:G,norm!B775,ishod_substance!I:I)</f>
        <v>0</v>
      </c>
    </row>
    <row r="776" spans="1:8" x14ac:dyDescent="0.25">
      <c r="A776">
        <v>769</v>
      </c>
      <c r="B776">
        <f>IFERROR(IF(ISBLANK(A776),0,IF(AND(ISERROR(VLOOKUP(VLOOKUP(A776,ishod_substance!A:G,7,0),$B$6:B775,1,0))=TRUE,VLOOKUP(norm!A776,'tbl2'!A:B,2,0)=1),VLOOKUP(A776,ishod_substance!A:G,7,0),0)),0)</f>
        <v>0</v>
      </c>
      <c r="C776" s="76">
        <f t="shared" ref="C776:C839" si="12">B776</f>
        <v>0</v>
      </c>
      <c r="D776" s="145" t="e">
        <f>VLOOKUP(C776,quide!$A$1:J1768,2,0)</f>
        <v>#N/A</v>
      </c>
      <c r="E776" s="145" t="e">
        <f>VLOOKUP(C776,quide!$A$1:J1768,7,0)</f>
        <v>#N/A</v>
      </c>
      <c r="F776" s="145" t="e">
        <f>VLOOKUP(C776,quide!$A$1:M1768,21,0)</f>
        <v>#N/A</v>
      </c>
      <c r="G776" s="145" t="e">
        <f>VLOOKUP(C776,quide!$A$1:M1768,22,0)</f>
        <v>#N/A</v>
      </c>
      <c r="H776" s="145">
        <f>SUMIF(ishod_substance!G:G,norm!B776,ishod_substance!I:I)</f>
        <v>0</v>
      </c>
    </row>
    <row r="777" spans="1:8" x14ac:dyDescent="0.25">
      <c r="A777">
        <v>770</v>
      </c>
      <c r="B777">
        <f>IFERROR(IF(ISBLANK(A777),0,IF(AND(ISERROR(VLOOKUP(VLOOKUP(A777,ishod_substance!A:G,7,0),$B$6:B776,1,0))=TRUE,VLOOKUP(norm!A777,'tbl2'!A:B,2,0)=1),VLOOKUP(A777,ishod_substance!A:G,7,0),0)),0)</f>
        <v>0</v>
      </c>
      <c r="C777" s="76">
        <f t="shared" si="12"/>
        <v>0</v>
      </c>
      <c r="D777" s="145" t="e">
        <f>VLOOKUP(C777,quide!$A$1:J1769,2,0)</f>
        <v>#N/A</v>
      </c>
      <c r="E777" s="145" t="e">
        <f>VLOOKUP(C777,quide!$A$1:J1769,7,0)</f>
        <v>#N/A</v>
      </c>
      <c r="F777" s="145" t="e">
        <f>VLOOKUP(C777,quide!$A$1:M1769,21,0)</f>
        <v>#N/A</v>
      </c>
      <c r="G777" s="145" t="e">
        <f>VLOOKUP(C777,quide!$A$1:M1769,22,0)</f>
        <v>#N/A</v>
      </c>
      <c r="H777" s="145">
        <f>SUMIF(ishod_substance!G:G,norm!B777,ishod_substance!I:I)</f>
        <v>0</v>
      </c>
    </row>
    <row r="778" spans="1:8" x14ac:dyDescent="0.25">
      <c r="A778">
        <v>771</v>
      </c>
      <c r="B778">
        <f>IFERROR(IF(ISBLANK(A778),0,IF(AND(ISERROR(VLOOKUP(VLOOKUP(A778,ishod_substance!A:G,7,0),$B$6:B777,1,0))=TRUE,VLOOKUP(norm!A778,'tbl2'!A:B,2,0)=1),VLOOKUP(A778,ishod_substance!A:G,7,0),0)),0)</f>
        <v>0</v>
      </c>
      <c r="C778" s="76">
        <f t="shared" si="12"/>
        <v>0</v>
      </c>
      <c r="D778" s="145" t="e">
        <f>VLOOKUP(C778,quide!$A$1:J1770,2,0)</f>
        <v>#N/A</v>
      </c>
      <c r="E778" s="145" t="e">
        <f>VLOOKUP(C778,quide!$A$1:J1770,7,0)</f>
        <v>#N/A</v>
      </c>
      <c r="F778" s="145" t="e">
        <f>VLOOKUP(C778,quide!$A$1:M1770,21,0)</f>
        <v>#N/A</v>
      </c>
      <c r="G778" s="145" t="e">
        <f>VLOOKUP(C778,quide!$A$1:M1770,22,0)</f>
        <v>#N/A</v>
      </c>
      <c r="H778" s="145">
        <f>SUMIF(ishod_substance!G:G,norm!B778,ishod_substance!I:I)</f>
        <v>0</v>
      </c>
    </row>
    <row r="779" spans="1:8" x14ac:dyDescent="0.25">
      <c r="A779">
        <v>772</v>
      </c>
      <c r="B779">
        <f>IFERROR(IF(ISBLANK(A779),0,IF(AND(ISERROR(VLOOKUP(VLOOKUP(A779,ishod_substance!A:G,7,0),$B$6:B778,1,0))=TRUE,VLOOKUP(norm!A779,'tbl2'!A:B,2,0)=1),VLOOKUP(A779,ishod_substance!A:G,7,0),0)),0)</f>
        <v>0</v>
      </c>
      <c r="C779" s="76">
        <f t="shared" si="12"/>
        <v>0</v>
      </c>
      <c r="D779" s="145" t="e">
        <f>VLOOKUP(C779,quide!$A$1:J1771,2,0)</f>
        <v>#N/A</v>
      </c>
      <c r="E779" s="145" t="e">
        <f>VLOOKUP(C779,quide!$A$1:J1771,7,0)</f>
        <v>#N/A</v>
      </c>
      <c r="F779" s="145" t="e">
        <f>VLOOKUP(C779,quide!$A$1:M1771,21,0)</f>
        <v>#N/A</v>
      </c>
      <c r="G779" s="145" t="e">
        <f>VLOOKUP(C779,quide!$A$1:M1771,22,0)</f>
        <v>#N/A</v>
      </c>
      <c r="H779" s="145">
        <f>SUMIF(ishod_substance!G:G,norm!B779,ishod_substance!I:I)</f>
        <v>0</v>
      </c>
    </row>
    <row r="780" spans="1:8" x14ac:dyDescent="0.25">
      <c r="A780">
        <v>773</v>
      </c>
      <c r="B780">
        <f>IFERROR(IF(ISBLANK(A780),0,IF(AND(ISERROR(VLOOKUP(VLOOKUP(A780,ishod_substance!A:G,7,0),$B$6:B779,1,0))=TRUE,VLOOKUP(norm!A780,'tbl2'!A:B,2,0)=1),VLOOKUP(A780,ishod_substance!A:G,7,0),0)),0)</f>
        <v>0</v>
      </c>
      <c r="C780" s="76">
        <f t="shared" si="12"/>
        <v>0</v>
      </c>
      <c r="D780" s="145" t="e">
        <f>VLOOKUP(C780,quide!$A$1:J1772,2,0)</f>
        <v>#N/A</v>
      </c>
      <c r="E780" s="145" t="e">
        <f>VLOOKUP(C780,quide!$A$1:J1772,7,0)</f>
        <v>#N/A</v>
      </c>
      <c r="F780" s="145" t="e">
        <f>VLOOKUP(C780,quide!$A$1:M1772,21,0)</f>
        <v>#N/A</v>
      </c>
      <c r="G780" s="145" t="e">
        <f>VLOOKUP(C780,quide!$A$1:M1772,22,0)</f>
        <v>#N/A</v>
      </c>
      <c r="H780" s="145">
        <f>SUMIF(ishod_substance!G:G,norm!B780,ishod_substance!I:I)</f>
        <v>0</v>
      </c>
    </row>
    <row r="781" spans="1:8" x14ac:dyDescent="0.25">
      <c r="A781">
        <v>774</v>
      </c>
      <c r="B781">
        <f>IFERROR(IF(ISBLANK(A781),0,IF(AND(ISERROR(VLOOKUP(VLOOKUP(A781,ishod_substance!A:G,7,0),$B$6:B780,1,0))=TRUE,VLOOKUP(norm!A781,'tbl2'!A:B,2,0)=1),VLOOKUP(A781,ishod_substance!A:G,7,0),0)),0)</f>
        <v>0</v>
      </c>
      <c r="C781" s="76">
        <f t="shared" si="12"/>
        <v>0</v>
      </c>
      <c r="D781" s="145" t="e">
        <f>VLOOKUP(C781,quide!$A$1:J1773,2,0)</f>
        <v>#N/A</v>
      </c>
      <c r="E781" s="145" t="e">
        <f>VLOOKUP(C781,quide!$A$1:J1773,7,0)</f>
        <v>#N/A</v>
      </c>
      <c r="F781" s="145" t="e">
        <f>VLOOKUP(C781,quide!$A$1:M1773,21,0)</f>
        <v>#N/A</v>
      </c>
      <c r="G781" s="145" t="e">
        <f>VLOOKUP(C781,quide!$A$1:M1773,22,0)</f>
        <v>#N/A</v>
      </c>
      <c r="H781" s="145">
        <f>SUMIF(ishod_substance!G:G,norm!B781,ishod_substance!I:I)</f>
        <v>0</v>
      </c>
    </row>
    <row r="782" spans="1:8" x14ac:dyDescent="0.25">
      <c r="A782">
        <v>775</v>
      </c>
      <c r="B782">
        <f>IFERROR(IF(ISBLANK(A782),0,IF(AND(ISERROR(VLOOKUP(VLOOKUP(A782,ishod_substance!A:G,7,0),$B$6:B781,1,0))=TRUE,VLOOKUP(norm!A782,'tbl2'!A:B,2,0)=1),VLOOKUP(A782,ishod_substance!A:G,7,0),0)),0)</f>
        <v>0</v>
      </c>
      <c r="C782" s="76">
        <f t="shared" si="12"/>
        <v>0</v>
      </c>
      <c r="D782" s="145" t="e">
        <f>VLOOKUP(C782,quide!$A$1:J1774,2,0)</f>
        <v>#N/A</v>
      </c>
      <c r="E782" s="145" t="e">
        <f>VLOOKUP(C782,quide!$A$1:J1774,7,0)</f>
        <v>#N/A</v>
      </c>
      <c r="F782" s="145" t="e">
        <f>VLOOKUP(C782,quide!$A$1:M1774,21,0)</f>
        <v>#N/A</v>
      </c>
      <c r="G782" s="145" t="e">
        <f>VLOOKUP(C782,quide!$A$1:M1774,22,0)</f>
        <v>#N/A</v>
      </c>
      <c r="H782" s="145">
        <f>SUMIF(ishod_substance!G:G,norm!B782,ishod_substance!I:I)</f>
        <v>0</v>
      </c>
    </row>
    <row r="783" spans="1:8" x14ac:dyDescent="0.25">
      <c r="A783">
        <v>776</v>
      </c>
      <c r="B783">
        <f>IFERROR(IF(ISBLANK(A783),0,IF(AND(ISERROR(VLOOKUP(VLOOKUP(A783,ishod_substance!A:G,7,0),$B$6:B782,1,0))=TRUE,VLOOKUP(norm!A783,'tbl2'!A:B,2,0)=1),VLOOKUP(A783,ishod_substance!A:G,7,0),0)),0)</f>
        <v>0</v>
      </c>
      <c r="C783" s="76">
        <f t="shared" si="12"/>
        <v>0</v>
      </c>
      <c r="D783" s="145" t="e">
        <f>VLOOKUP(C783,quide!$A$1:J1775,2,0)</f>
        <v>#N/A</v>
      </c>
      <c r="E783" s="145" t="e">
        <f>VLOOKUP(C783,quide!$A$1:J1775,7,0)</f>
        <v>#N/A</v>
      </c>
      <c r="F783" s="145" t="e">
        <f>VLOOKUP(C783,quide!$A$1:M1775,21,0)</f>
        <v>#N/A</v>
      </c>
      <c r="G783" s="145" t="e">
        <f>VLOOKUP(C783,quide!$A$1:M1775,22,0)</f>
        <v>#N/A</v>
      </c>
      <c r="H783" s="145">
        <f>SUMIF(ishod_substance!G:G,norm!B783,ishod_substance!I:I)</f>
        <v>0</v>
      </c>
    </row>
    <row r="784" spans="1:8" x14ac:dyDescent="0.25">
      <c r="A784">
        <v>777</v>
      </c>
      <c r="B784">
        <f>IFERROR(IF(ISBLANK(A784),0,IF(AND(ISERROR(VLOOKUP(VLOOKUP(A784,ishod_substance!A:G,7,0),$B$6:B783,1,0))=TRUE,VLOOKUP(norm!A784,'tbl2'!A:B,2,0)=1),VLOOKUP(A784,ishod_substance!A:G,7,0),0)),0)</f>
        <v>0</v>
      </c>
      <c r="C784" s="76">
        <f t="shared" si="12"/>
        <v>0</v>
      </c>
      <c r="D784" s="145" t="e">
        <f>VLOOKUP(C784,quide!$A$1:J1776,2,0)</f>
        <v>#N/A</v>
      </c>
      <c r="E784" s="145" t="e">
        <f>VLOOKUP(C784,quide!$A$1:J1776,7,0)</f>
        <v>#N/A</v>
      </c>
      <c r="F784" s="145" t="e">
        <f>VLOOKUP(C784,quide!$A$1:M1776,21,0)</f>
        <v>#N/A</v>
      </c>
      <c r="G784" s="145" t="e">
        <f>VLOOKUP(C784,quide!$A$1:M1776,22,0)</f>
        <v>#N/A</v>
      </c>
      <c r="H784" s="145">
        <f>SUMIF(ishod_substance!G:G,norm!B784,ishod_substance!I:I)</f>
        <v>0</v>
      </c>
    </row>
    <row r="785" spans="1:8" x14ac:dyDescent="0.25">
      <c r="A785">
        <v>778</v>
      </c>
      <c r="B785">
        <f>IFERROR(IF(ISBLANK(A785),0,IF(AND(ISERROR(VLOOKUP(VLOOKUP(A785,ishod_substance!A:G,7,0),$B$6:B784,1,0))=TRUE,VLOOKUP(norm!A785,'tbl2'!A:B,2,0)=1),VLOOKUP(A785,ishod_substance!A:G,7,0),0)),0)</f>
        <v>0</v>
      </c>
      <c r="C785" s="76">
        <f t="shared" si="12"/>
        <v>0</v>
      </c>
      <c r="D785" s="145" t="e">
        <f>VLOOKUP(C785,quide!$A$1:J1777,2,0)</f>
        <v>#N/A</v>
      </c>
      <c r="E785" s="145" t="e">
        <f>VLOOKUP(C785,quide!$A$1:J1777,7,0)</f>
        <v>#N/A</v>
      </c>
      <c r="F785" s="145" t="e">
        <f>VLOOKUP(C785,quide!$A$1:M1777,21,0)</f>
        <v>#N/A</v>
      </c>
      <c r="G785" s="145" t="e">
        <f>VLOOKUP(C785,quide!$A$1:M1777,22,0)</f>
        <v>#N/A</v>
      </c>
      <c r="H785" s="145">
        <f>SUMIF(ishod_substance!G:G,norm!B785,ishod_substance!I:I)</f>
        <v>0</v>
      </c>
    </row>
    <row r="786" spans="1:8" x14ac:dyDescent="0.25">
      <c r="A786">
        <v>779</v>
      </c>
      <c r="B786">
        <f>IFERROR(IF(ISBLANK(A786),0,IF(AND(ISERROR(VLOOKUP(VLOOKUP(A786,ishod_substance!A:G,7,0),$B$6:B785,1,0))=TRUE,VLOOKUP(norm!A786,'tbl2'!A:B,2,0)=1),VLOOKUP(A786,ishod_substance!A:G,7,0),0)),0)</f>
        <v>0</v>
      </c>
      <c r="C786" s="76">
        <f t="shared" si="12"/>
        <v>0</v>
      </c>
      <c r="D786" s="145" t="e">
        <f>VLOOKUP(C786,quide!$A$1:J1778,2,0)</f>
        <v>#N/A</v>
      </c>
      <c r="E786" s="145" t="e">
        <f>VLOOKUP(C786,quide!$A$1:J1778,7,0)</f>
        <v>#N/A</v>
      </c>
      <c r="F786" s="145" t="e">
        <f>VLOOKUP(C786,quide!$A$1:M1778,21,0)</f>
        <v>#N/A</v>
      </c>
      <c r="G786" s="145" t="e">
        <f>VLOOKUP(C786,quide!$A$1:M1778,22,0)</f>
        <v>#N/A</v>
      </c>
      <c r="H786" s="145">
        <f>SUMIF(ishod_substance!G:G,norm!B786,ishod_substance!I:I)</f>
        <v>0</v>
      </c>
    </row>
    <row r="787" spans="1:8" x14ac:dyDescent="0.25">
      <c r="A787">
        <v>780</v>
      </c>
      <c r="B787">
        <f>IFERROR(IF(ISBLANK(A787),0,IF(AND(ISERROR(VLOOKUP(VLOOKUP(A787,ishod_substance!A:G,7,0),$B$6:B786,1,0))=TRUE,VLOOKUP(norm!A787,'tbl2'!A:B,2,0)=1),VLOOKUP(A787,ishod_substance!A:G,7,0),0)),0)</f>
        <v>0</v>
      </c>
      <c r="C787" s="76">
        <f t="shared" si="12"/>
        <v>0</v>
      </c>
      <c r="D787" s="145" t="e">
        <f>VLOOKUP(C787,quide!$A$1:J1779,2,0)</f>
        <v>#N/A</v>
      </c>
      <c r="E787" s="145" t="e">
        <f>VLOOKUP(C787,quide!$A$1:J1779,7,0)</f>
        <v>#N/A</v>
      </c>
      <c r="F787" s="145" t="e">
        <f>VLOOKUP(C787,quide!$A$1:M1779,21,0)</f>
        <v>#N/A</v>
      </c>
      <c r="G787" s="145" t="e">
        <f>VLOOKUP(C787,quide!$A$1:M1779,22,0)</f>
        <v>#N/A</v>
      </c>
      <c r="H787" s="145">
        <f>SUMIF(ishod_substance!G:G,norm!B787,ishod_substance!I:I)</f>
        <v>0</v>
      </c>
    </row>
    <row r="788" spans="1:8" x14ac:dyDescent="0.25">
      <c r="A788">
        <v>781</v>
      </c>
      <c r="B788">
        <f>IFERROR(IF(ISBLANK(A788),0,IF(AND(ISERROR(VLOOKUP(VLOOKUP(A788,ishod_substance!A:G,7,0),$B$6:B787,1,0))=TRUE,VLOOKUP(norm!A788,'tbl2'!A:B,2,0)=1),VLOOKUP(A788,ishod_substance!A:G,7,0),0)),0)</f>
        <v>0</v>
      </c>
      <c r="C788" s="76">
        <f t="shared" si="12"/>
        <v>0</v>
      </c>
      <c r="D788" s="145" t="e">
        <f>VLOOKUP(C788,quide!$A$1:J1780,2,0)</f>
        <v>#N/A</v>
      </c>
      <c r="E788" s="145" t="e">
        <f>VLOOKUP(C788,quide!$A$1:J1780,7,0)</f>
        <v>#N/A</v>
      </c>
      <c r="F788" s="145" t="e">
        <f>VLOOKUP(C788,quide!$A$1:M1780,21,0)</f>
        <v>#N/A</v>
      </c>
      <c r="G788" s="145" t="e">
        <f>VLOOKUP(C788,quide!$A$1:M1780,22,0)</f>
        <v>#N/A</v>
      </c>
      <c r="H788" s="145">
        <f>SUMIF(ishod_substance!G:G,norm!B788,ishod_substance!I:I)</f>
        <v>0</v>
      </c>
    </row>
    <row r="789" spans="1:8" x14ac:dyDescent="0.25">
      <c r="A789">
        <v>782</v>
      </c>
      <c r="B789">
        <f>IFERROR(IF(ISBLANK(A789),0,IF(AND(ISERROR(VLOOKUP(VLOOKUP(A789,ishod_substance!A:G,7,0),$B$6:B788,1,0))=TRUE,VLOOKUP(norm!A789,'tbl2'!A:B,2,0)=1),VLOOKUP(A789,ishod_substance!A:G,7,0),0)),0)</f>
        <v>0</v>
      </c>
      <c r="C789" s="76">
        <f t="shared" si="12"/>
        <v>0</v>
      </c>
      <c r="D789" s="145" t="e">
        <f>VLOOKUP(C789,quide!$A$1:J1781,2,0)</f>
        <v>#N/A</v>
      </c>
      <c r="E789" s="145" t="e">
        <f>VLOOKUP(C789,quide!$A$1:J1781,7,0)</f>
        <v>#N/A</v>
      </c>
      <c r="F789" s="145" t="e">
        <f>VLOOKUP(C789,quide!$A$1:M1781,21,0)</f>
        <v>#N/A</v>
      </c>
      <c r="G789" s="145" t="e">
        <f>VLOOKUP(C789,quide!$A$1:M1781,22,0)</f>
        <v>#N/A</v>
      </c>
      <c r="H789" s="145">
        <f>SUMIF(ishod_substance!G:G,norm!B789,ishod_substance!I:I)</f>
        <v>0</v>
      </c>
    </row>
    <row r="790" spans="1:8" x14ac:dyDescent="0.25">
      <c r="A790">
        <v>783</v>
      </c>
      <c r="B790">
        <f>IFERROR(IF(ISBLANK(A790),0,IF(AND(ISERROR(VLOOKUP(VLOOKUP(A790,ishod_substance!A:G,7,0),$B$6:B789,1,0))=TRUE,VLOOKUP(norm!A790,'tbl2'!A:B,2,0)=1),VLOOKUP(A790,ishod_substance!A:G,7,0),0)),0)</f>
        <v>0</v>
      </c>
      <c r="C790" s="76">
        <f t="shared" si="12"/>
        <v>0</v>
      </c>
      <c r="D790" s="145" t="e">
        <f>VLOOKUP(C790,quide!$A$1:J1782,2,0)</f>
        <v>#N/A</v>
      </c>
      <c r="E790" s="145" t="e">
        <f>VLOOKUP(C790,quide!$A$1:J1782,7,0)</f>
        <v>#N/A</v>
      </c>
      <c r="F790" s="145" t="e">
        <f>VLOOKUP(C790,quide!$A$1:M1782,21,0)</f>
        <v>#N/A</v>
      </c>
      <c r="G790" s="145" t="e">
        <f>VLOOKUP(C790,quide!$A$1:M1782,22,0)</f>
        <v>#N/A</v>
      </c>
      <c r="H790" s="145">
        <f>SUMIF(ishod_substance!G:G,norm!B790,ishod_substance!I:I)</f>
        <v>0</v>
      </c>
    </row>
    <row r="791" spans="1:8" x14ac:dyDescent="0.25">
      <c r="A791">
        <v>784</v>
      </c>
      <c r="B791">
        <f>IFERROR(IF(ISBLANK(A791),0,IF(AND(ISERROR(VLOOKUP(VLOOKUP(A791,ishod_substance!A:G,7,0),$B$6:B790,1,0))=TRUE,VLOOKUP(norm!A791,'tbl2'!A:B,2,0)=1),VLOOKUP(A791,ishod_substance!A:G,7,0),0)),0)</f>
        <v>0</v>
      </c>
      <c r="C791" s="76">
        <f t="shared" si="12"/>
        <v>0</v>
      </c>
      <c r="D791" s="145" t="e">
        <f>VLOOKUP(C791,quide!$A$1:J1783,2,0)</f>
        <v>#N/A</v>
      </c>
      <c r="E791" s="145" t="e">
        <f>VLOOKUP(C791,quide!$A$1:J1783,7,0)</f>
        <v>#N/A</v>
      </c>
      <c r="F791" s="145" t="e">
        <f>VLOOKUP(C791,quide!$A$1:M1783,21,0)</f>
        <v>#N/A</v>
      </c>
      <c r="G791" s="145" t="e">
        <f>VLOOKUP(C791,quide!$A$1:M1783,22,0)</f>
        <v>#N/A</v>
      </c>
      <c r="H791" s="145">
        <f>SUMIF(ishod_substance!G:G,norm!B791,ishod_substance!I:I)</f>
        <v>0</v>
      </c>
    </row>
    <row r="792" spans="1:8" x14ac:dyDescent="0.25">
      <c r="A792">
        <v>785</v>
      </c>
      <c r="B792">
        <f>IFERROR(IF(ISBLANK(A792),0,IF(AND(ISERROR(VLOOKUP(VLOOKUP(A792,ishod_substance!A:G,7,0),$B$6:B791,1,0))=TRUE,VLOOKUP(norm!A792,'tbl2'!A:B,2,0)=1),VLOOKUP(A792,ishod_substance!A:G,7,0),0)),0)</f>
        <v>0</v>
      </c>
      <c r="C792" s="76">
        <f t="shared" si="12"/>
        <v>0</v>
      </c>
      <c r="D792" s="145" t="e">
        <f>VLOOKUP(C792,quide!$A$1:J1784,2,0)</f>
        <v>#N/A</v>
      </c>
      <c r="E792" s="145" t="e">
        <f>VLOOKUP(C792,quide!$A$1:J1784,7,0)</f>
        <v>#N/A</v>
      </c>
      <c r="F792" s="145" t="e">
        <f>VLOOKUP(C792,quide!$A$1:M1784,21,0)</f>
        <v>#N/A</v>
      </c>
      <c r="G792" s="145" t="e">
        <f>VLOOKUP(C792,quide!$A$1:M1784,22,0)</f>
        <v>#N/A</v>
      </c>
      <c r="H792" s="145">
        <f>SUMIF(ishod_substance!G:G,norm!B792,ishod_substance!I:I)</f>
        <v>0</v>
      </c>
    </row>
    <row r="793" spans="1:8" x14ac:dyDescent="0.25">
      <c r="A793">
        <v>786</v>
      </c>
      <c r="B793">
        <f>IFERROR(IF(ISBLANK(A793),0,IF(AND(ISERROR(VLOOKUP(VLOOKUP(A793,ishod_substance!A:G,7,0),$B$6:B792,1,0))=TRUE,VLOOKUP(norm!A793,'tbl2'!A:B,2,0)=1),VLOOKUP(A793,ishod_substance!A:G,7,0),0)),0)</f>
        <v>0</v>
      </c>
      <c r="C793" s="76">
        <f t="shared" si="12"/>
        <v>0</v>
      </c>
      <c r="D793" s="145" t="e">
        <f>VLOOKUP(C793,quide!$A$1:J1785,2,0)</f>
        <v>#N/A</v>
      </c>
      <c r="E793" s="145" t="e">
        <f>VLOOKUP(C793,quide!$A$1:J1785,7,0)</f>
        <v>#N/A</v>
      </c>
      <c r="F793" s="145" t="e">
        <f>VLOOKUP(C793,quide!$A$1:M1785,21,0)</f>
        <v>#N/A</v>
      </c>
      <c r="G793" s="145" t="e">
        <f>VLOOKUP(C793,quide!$A$1:M1785,22,0)</f>
        <v>#N/A</v>
      </c>
      <c r="H793" s="145">
        <f>SUMIF(ishod_substance!G:G,norm!B793,ishod_substance!I:I)</f>
        <v>0</v>
      </c>
    </row>
    <row r="794" spans="1:8" x14ac:dyDescent="0.25">
      <c r="A794">
        <v>787</v>
      </c>
      <c r="B794">
        <f>IFERROR(IF(ISBLANK(A794),0,IF(AND(ISERROR(VLOOKUP(VLOOKUP(A794,ishod_substance!A:G,7,0),$B$6:B793,1,0))=TRUE,VLOOKUP(norm!A794,'tbl2'!A:B,2,0)=1),VLOOKUP(A794,ishod_substance!A:G,7,0),0)),0)</f>
        <v>0</v>
      </c>
      <c r="C794" s="76">
        <f t="shared" si="12"/>
        <v>0</v>
      </c>
      <c r="D794" s="145" t="e">
        <f>VLOOKUP(C794,quide!$A$1:J1786,2,0)</f>
        <v>#N/A</v>
      </c>
      <c r="E794" s="145" t="e">
        <f>VLOOKUP(C794,quide!$A$1:J1786,7,0)</f>
        <v>#N/A</v>
      </c>
      <c r="F794" s="145" t="e">
        <f>VLOOKUP(C794,quide!$A$1:M1786,21,0)</f>
        <v>#N/A</v>
      </c>
      <c r="G794" s="145" t="e">
        <f>VLOOKUP(C794,quide!$A$1:M1786,22,0)</f>
        <v>#N/A</v>
      </c>
      <c r="H794" s="145">
        <f>SUMIF(ishod_substance!G:G,norm!B794,ishod_substance!I:I)</f>
        <v>0</v>
      </c>
    </row>
    <row r="795" spans="1:8" x14ac:dyDescent="0.25">
      <c r="A795">
        <v>788</v>
      </c>
      <c r="B795">
        <f>IFERROR(IF(ISBLANK(A795),0,IF(AND(ISERROR(VLOOKUP(VLOOKUP(A795,ishod_substance!A:G,7,0),$B$6:B794,1,0))=TRUE,VLOOKUP(norm!A795,'tbl2'!A:B,2,0)=1),VLOOKUP(A795,ishod_substance!A:G,7,0),0)),0)</f>
        <v>0</v>
      </c>
      <c r="C795" s="76">
        <f t="shared" si="12"/>
        <v>0</v>
      </c>
      <c r="D795" s="145" t="e">
        <f>VLOOKUP(C795,quide!$A$1:J1787,2,0)</f>
        <v>#N/A</v>
      </c>
      <c r="E795" s="145" t="e">
        <f>VLOOKUP(C795,quide!$A$1:J1787,7,0)</f>
        <v>#N/A</v>
      </c>
      <c r="F795" s="145" t="e">
        <f>VLOOKUP(C795,quide!$A$1:M1787,21,0)</f>
        <v>#N/A</v>
      </c>
      <c r="G795" s="145" t="e">
        <f>VLOOKUP(C795,quide!$A$1:M1787,22,0)</f>
        <v>#N/A</v>
      </c>
      <c r="H795" s="145">
        <f>SUMIF(ishod_substance!G:G,norm!B795,ishod_substance!I:I)</f>
        <v>0</v>
      </c>
    </row>
    <row r="796" spans="1:8" x14ac:dyDescent="0.25">
      <c r="A796">
        <v>789</v>
      </c>
      <c r="B796">
        <f>IFERROR(IF(ISBLANK(A796),0,IF(AND(ISERROR(VLOOKUP(VLOOKUP(A796,ishod_substance!A:G,7,0),$B$6:B795,1,0))=TRUE,VLOOKUP(norm!A796,'tbl2'!A:B,2,0)=1),VLOOKUP(A796,ishod_substance!A:G,7,0),0)),0)</f>
        <v>0</v>
      </c>
      <c r="C796" s="76">
        <f t="shared" si="12"/>
        <v>0</v>
      </c>
      <c r="D796" s="145" t="e">
        <f>VLOOKUP(C796,quide!$A$1:J1788,2,0)</f>
        <v>#N/A</v>
      </c>
      <c r="E796" s="145" t="e">
        <f>VLOOKUP(C796,quide!$A$1:J1788,7,0)</f>
        <v>#N/A</v>
      </c>
      <c r="F796" s="145" t="e">
        <f>VLOOKUP(C796,quide!$A$1:M1788,21,0)</f>
        <v>#N/A</v>
      </c>
      <c r="G796" s="145" t="e">
        <f>VLOOKUP(C796,quide!$A$1:M1788,22,0)</f>
        <v>#N/A</v>
      </c>
      <c r="H796" s="145">
        <f>SUMIF(ishod_substance!G:G,norm!B796,ishod_substance!I:I)</f>
        <v>0</v>
      </c>
    </row>
    <row r="797" spans="1:8" x14ac:dyDescent="0.25">
      <c r="A797">
        <v>790</v>
      </c>
      <c r="B797">
        <f>IFERROR(IF(ISBLANK(A797),0,IF(AND(ISERROR(VLOOKUP(VLOOKUP(A797,ishod_substance!A:G,7,0),$B$6:B796,1,0))=TRUE,VLOOKUP(norm!A797,'tbl2'!A:B,2,0)=1),VLOOKUP(A797,ishod_substance!A:G,7,0),0)),0)</f>
        <v>0</v>
      </c>
      <c r="C797" s="76">
        <f t="shared" si="12"/>
        <v>0</v>
      </c>
      <c r="D797" s="145" t="e">
        <f>VLOOKUP(C797,quide!$A$1:J1789,2,0)</f>
        <v>#N/A</v>
      </c>
      <c r="E797" s="145" t="e">
        <f>VLOOKUP(C797,quide!$A$1:J1789,7,0)</f>
        <v>#N/A</v>
      </c>
      <c r="F797" s="145" t="e">
        <f>VLOOKUP(C797,quide!$A$1:M1789,21,0)</f>
        <v>#N/A</v>
      </c>
      <c r="G797" s="145" t="e">
        <f>VLOOKUP(C797,quide!$A$1:M1789,22,0)</f>
        <v>#N/A</v>
      </c>
      <c r="H797" s="145">
        <f>SUMIF(ishod_substance!G:G,norm!B797,ishod_substance!I:I)</f>
        <v>0</v>
      </c>
    </row>
    <row r="798" spans="1:8" x14ac:dyDescent="0.25">
      <c r="A798">
        <v>791</v>
      </c>
      <c r="B798">
        <f>IFERROR(IF(ISBLANK(A798),0,IF(AND(ISERROR(VLOOKUP(VLOOKUP(A798,ishod_substance!A:G,7,0),$B$6:B797,1,0))=TRUE,VLOOKUP(norm!A798,'tbl2'!A:B,2,0)=1),VLOOKUP(A798,ishod_substance!A:G,7,0),0)),0)</f>
        <v>0</v>
      </c>
      <c r="C798" s="76">
        <f t="shared" si="12"/>
        <v>0</v>
      </c>
      <c r="D798" s="145" t="e">
        <f>VLOOKUP(C798,quide!$A$1:J1790,2,0)</f>
        <v>#N/A</v>
      </c>
      <c r="E798" s="145" t="e">
        <f>VLOOKUP(C798,quide!$A$1:J1790,7,0)</f>
        <v>#N/A</v>
      </c>
      <c r="F798" s="145" t="e">
        <f>VLOOKUP(C798,quide!$A$1:M1790,21,0)</f>
        <v>#N/A</v>
      </c>
      <c r="G798" s="145" t="e">
        <f>VLOOKUP(C798,quide!$A$1:M1790,22,0)</f>
        <v>#N/A</v>
      </c>
      <c r="H798" s="145">
        <f>SUMIF(ishod_substance!G:G,norm!B798,ishod_substance!I:I)</f>
        <v>0</v>
      </c>
    </row>
    <row r="799" spans="1:8" x14ac:dyDescent="0.25">
      <c r="A799">
        <v>792</v>
      </c>
      <c r="B799">
        <f>IFERROR(IF(ISBLANK(A799),0,IF(AND(ISERROR(VLOOKUP(VLOOKUP(A799,ishod_substance!A:G,7,0),$B$6:B798,1,0))=TRUE,VLOOKUP(norm!A799,'tbl2'!A:B,2,0)=1),VLOOKUP(A799,ishod_substance!A:G,7,0),0)),0)</f>
        <v>0</v>
      </c>
      <c r="C799" s="76">
        <f t="shared" si="12"/>
        <v>0</v>
      </c>
      <c r="D799" s="145" t="e">
        <f>VLOOKUP(C799,quide!$A$1:J1791,2,0)</f>
        <v>#N/A</v>
      </c>
      <c r="E799" s="145" t="e">
        <f>VLOOKUP(C799,quide!$A$1:J1791,7,0)</f>
        <v>#N/A</v>
      </c>
      <c r="F799" s="145" t="e">
        <f>VLOOKUP(C799,quide!$A$1:M1791,21,0)</f>
        <v>#N/A</v>
      </c>
      <c r="G799" s="145" t="e">
        <f>VLOOKUP(C799,quide!$A$1:M1791,22,0)</f>
        <v>#N/A</v>
      </c>
      <c r="H799" s="145">
        <f>SUMIF(ishod_substance!G:G,norm!B799,ishod_substance!I:I)</f>
        <v>0</v>
      </c>
    </row>
    <row r="800" spans="1:8" x14ac:dyDescent="0.25">
      <c r="A800">
        <v>793</v>
      </c>
      <c r="B800">
        <f>IFERROR(IF(ISBLANK(A800),0,IF(AND(ISERROR(VLOOKUP(VLOOKUP(A800,ishod_substance!A:G,7,0),$B$6:B799,1,0))=TRUE,VLOOKUP(norm!A800,'tbl2'!A:B,2,0)=1),VLOOKUP(A800,ishod_substance!A:G,7,0),0)),0)</f>
        <v>0</v>
      </c>
      <c r="C800" s="76">
        <f t="shared" si="12"/>
        <v>0</v>
      </c>
      <c r="D800" s="145" t="e">
        <f>VLOOKUP(C800,quide!$A$1:J1792,2,0)</f>
        <v>#N/A</v>
      </c>
      <c r="E800" s="145" t="e">
        <f>VLOOKUP(C800,quide!$A$1:J1792,7,0)</f>
        <v>#N/A</v>
      </c>
      <c r="F800" s="145" t="e">
        <f>VLOOKUP(C800,quide!$A$1:M1792,21,0)</f>
        <v>#N/A</v>
      </c>
      <c r="G800" s="145" t="e">
        <f>VLOOKUP(C800,quide!$A$1:M1792,22,0)</f>
        <v>#N/A</v>
      </c>
      <c r="H800" s="145">
        <f>SUMIF(ishod_substance!G:G,norm!B800,ishod_substance!I:I)</f>
        <v>0</v>
      </c>
    </row>
    <row r="801" spans="1:8" x14ac:dyDescent="0.25">
      <c r="A801">
        <v>794</v>
      </c>
      <c r="B801">
        <f>IFERROR(IF(ISBLANK(A801),0,IF(AND(ISERROR(VLOOKUP(VLOOKUP(A801,ishod_substance!A:G,7,0),$B$6:B800,1,0))=TRUE,VLOOKUP(norm!A801,'tbl2'!A:B,2,0)=1),VLOOKUP(A801,ishod_substance!A:G,7,0),0)),0)</f>
        <v>0</v>
      </c>
      <c r="C801" s="76">
        <f t="shared" si="12"/>
        <v>0</v>
      </c>
      <c r="D801" s="145" t="e">
        <f>VLOOKUP(C801,quide!$A$1:J1793,2,0)</f>
        <v>#N/A</v>
      </c>
      <c r="E801" s="145" t="e">
        <f>VLOOKUP(C801,quide!$A$1:J1793,7,0)</f>
        <v>#N/A</v>
      </c>
      <c r="F801" s="145" t="e">
        <f>VLOOKUP(C801,quide!$A$1:M1793,21,0)</f>
        <v>#N/A</v>
      </c>
      <c r="G801" s="145" t="e">
        <f>VLOOKUP(C801,quide!$A$1:M1793,22,0)</f>
        <v>#N/A</v>
      </c>
      <c r="H801" s="145">
        <f>SUMIF(ishod_substance!G:G,norm!B801,ishod_substance!I:I)</f>
        <v>0</v>
      </c>
    </row>
    <row r="802" spans="1:8" x14ac:dyDescent="0.25">
      <c r="A802">
        <v>795</v>
      </c>
      <c r="B802">
        <f>IFERROR(IF(ISBLANK(A802),0,IF(AND(ISERROR(VLOOKUP(VLOOKUP(A802,ishod_substance!A:G,7,0),$B$6:B801,1,0))=TRUE,VLOOKUP(norm!A802,'tbl2'!A:B,2,0)=1),VLOOKUP(A802,ishod_substance!A:G,7,0),0)),0)</f>
        <v>0</v>
      </c>
      <c r="C802" s="76">
        <f t="shared" si="12"/>
        <v>0</v>
      </c>
      <c r="D802" s="145" t="e">
        <f>VLOOKUP(C802,quide!$A$1:J1794,2,0)</f>
        <v>#N/A</v>
      </c>
      <c r="E802" s="145" t="e">
        <f>VLOOKUP(C802,quide!$A$1:J1794,7,0)</f>
        <v>#N/A</v>
      </c>
      <c r="F802" s="145" t="e">
        <f>VLOOKUP(C802,quide!$A$1:M1794,21,0)</f>
        <v>#N/A</v>
      </c>
      <c r="G802" s="145" t="e">
        <f>VLOOKUP(C802,quide!$A$1:M1794,22,0)</f>
        <v>#N/A</v>
      </c>
      <c r="H802" s="145">
        <f>SUMIF(ishod_substance!G:G,norm!B802,ishod_substance!I:I)</f>
        <v>0</v>
      </c>
    </row>
    <row r="803" spans="1:8" x14ac:dyDescent="0.25">
      <c r="A803">
        <v>796</v>
      </c>
      <c r="B803">
        <f>IFERROR(IF(ISBLANK(A803),0,IF(AND(ISERROR(VLOOKUP(VLOOKUP(A803,ishod_substance!A:G,7,0),$B$6:B802,1,0))=TRUE,VLOOKUP(norm!A803,'tbl2'!A:B,2,0)=1),VLOOKUP(A803,ishod_substance!A:G,7,0),0)),0)</f>
        <v>0</v>
      </c>
      <c r="C803" s="76">
        <f t="shared" si="12"/>
        <v>0</v>
      </c>
      <c r="D803" s="145" t="e">
        <f>VLOOKUP(C803,quide!$A$1:J1795,2,0)</f>
        <v>#N/A</v>
      </c>
      <c r="E803" s="145" t="e">
        <f>VLOOKUP(C803,quide!$A$1:J1795,7,0)</f>
        <v>#N/A</v>
      </c>
      <c r="F803" s="145" t="e">
        <f>VLOOKUP(C803,quide!$A$1:M1795,21,0)</f>
        <v>#N/A</v>
      </c>
      <c r="G803" s="145" t="e">
        <f>VLOOKUP(C803,quide!$A$1:M1795,22,0)</f>
        <v>#N/A</v>
      </c>
      <c r="H803" s="145">
        <f>SUMIF(ishod_substance!G:G,norm!B803,ishod_substance!I:I)</f>
        <v>0</v>
      </c>
    </row>
    <row r="804" spans="1:8" x14ac:dyDescent="0.25">
      <c r="A804">
        <v>797</v>
      </c>
      <c r="B804">
        <f>IFERROR(IF(ISBLANK(A804),0,IF(AND(ISERROR(VLOOKUP(VLOOKUP(A804,ishod_substance!A:G,7,0),$B$6:B803,1,0))=TRUE,VLOOKUP(norm!A804,'tbl2'!A:B,2,0)=1),VLOOKUP(A804,ishod_substance!A:G,7,0),0)),0)</f>
        <v>0</v>
      </c>
      <c r="C804" s="76">
        <f t="shared" si="12"/>
        <v>0</v>
      </c>
      <c r="D804" s="145" t="e">
        <f>VLOOKUP(C804,quide!$A$1:J1796,2,0)</f>
        <v>#N/A</v>
      </c>
      <c r="E804" s="145" t="e">
        <f>VLOOKUP(C804,quide!$A$1:J1796,7,0)</f>
        <v>#N/A</v>
      </c>
      <c r="F804" s="145" t="e">
        <f>VLOOKUP(C804,quide!$A$1:M1796,21,0)</f>
        <v>#N/A</v>
      </c>
      <c r="G804" s="145" t="e">
        <f>VLOOKUP(C804,quide!$A$1:M1796,22,0)</f>
        <v>#N/A</v>
      </c>
      <c r="H804" s="145">
        <f>SUMIF(ishod_substance!G:G,norm!B804,ishod_substance!I:I)</f>
        <v>0</v>
      </c>
    </row>
    <row r="805" spans="1:8" x14ac:dyDescent="0.25">
      <c r="A805">
        <v>798</v>
      </c>
      <c r="B805">
        <f>IFERROR(IF(ISBLANK(A805),0,IF(AND(ISERROR(VLOOKUP(VLOOKUP(A805,ishod_substance!A:G,7,0),$B$6:B804,1,0))=TRUE,VLOOKUP(norm!A805,'tbl2'!A:B,2,0)=1),VLOOKUP(A805,ishod_substance!A:G,7,0),0)),0)</f>
        <v>0</v>
      </c>
      <c r="C805" s="76">
        <f t="shared" si="12"/>
        <v>0</v>
      </c>
      <c r="D805" s="145" t="e">
        <f>VLOOKUP(C805,quide!$A$1:J1797,2,0)</f>
        <v>#N/A</v>
      </c>
      <c r="E805" s="145" t="e">
        <f>VLOOKUP(C805,quide!$A$1:J1797,7,0)</f>
        <v>#N/A</v>
      </c>
      <c r="F805" s="145" t="e">
        <f>VLOOKUP(C805,quide!$A$1:M1797,21,0)</f>
        <v>#N/A</v>
      </c>
      <c r="G805" s="145" t="e">
        <f>VLOOKUP(C805,quide!$A$1:M1797,22,0)</f>
        <v>#N/A</v>
      </c>
      <c r="H805" s="145">
        <f>SUMIF(ishod_substance!G:G,norm!B805,ishod_substance!I:I)</f>
        <v>0</v>
      </c>
    </row>
    <row r="806" spans="1:8" x14ac:dyDescent="0.25">
      <c r="A806">
        <v>799</v>
      </c>
      <c r="B806">
        <f>IFERROR(IF(ISBLANK(A806),0,IF(AND(ISERROR(VLOOKUP(VLOOKUP(A806,ishod_substance!A:G,7,0),$B$6:B805,1,0))=TRUE,VLOOKUP(norm!A806,'tbl2'!A:B,2,0)=1),VLOOKUP(A806,ishod_substance!A:G,7,0),0)),0)</f>
        <v>0</v>
      </c>
      <c r="C806" s="76">
        <f t="shared" si="12"/>
        <v>0</v>
      </c>
      <c r="D806" s="145" t="e">
        <f>VLOOKUP(C806,quide!$A$1:J1798,2,0)</f>
        <v>#N/A</v>
      </c>
      <c r="E806" s="145" t="e">
        <f>VLOOKUP(C806,quide!$A$1:J1798,7,0)</f>
        <v>#N/A</v>
      </c>
      <c r="F806" s="145" t="e">
        <f>VLOOKUP(C806,quide!$A$1:M1798,21,0)</f>
        <v>#N/A</v>
      </c>
      <c r="G806" s="145" t="e">
        <f>VLOOKUP(C806,quide!$A$1:M1798,22,0)</f>
        <v>#N/A</v>
      </c>
      <c r="H806" s="145">
        <f>SUMIF(ishod_substance!G:G,norm!B806,ishod_substance!I:I)</f>
        <v>0</v>
      </c>
    </row>
    <row r="807" spans="1:8" x14ac:dyDescent="0.25">
      <c r="A807">
        <v>800</v>
      </c>
      <c r="B807">
        <f>IFERROR(IF(ISBLANK(A807),0,IF(AND(ISERROR(VLOOKUP(VLOOKUP(A807,ishod_substance!A:G,7,0),$B$6:B806,1,0))=TRUE,VLOOKUP(norm!A807,'tbl2'!A:B,2,0)=1),VLOOKUP(A807,ishod_substance!A:G,7,0),0)),0)</f>
        <v>0</v>
      </c>
      <c r="C807" s="76">
        <f t="shared" si="12"/>
        <v>0</v>
      </c>
      <c r="D807" s="145" t="e">
        <f>VLOOKUP(C807,quide!$A$1:J1799,2,0)</f>
        <v>#N/A</v>
      </c>
      <c r="E807" s="145" t="e">
        <f>VLOOKUP(C807,quide!$A$1:J1799,7,0)</f>
        <v>#N/A</v>
      </c>
      <c r="F807" s="145" t="e">
        <f>VLOOKUP(C807,quide!$A$1:M1799,21,0)</f>
        <v>#N/A</v>
      </c>
      <c r="G807" s="145" t="e">
        <f>VLOOKUP(C807,quide!$A$1:M1799,22,0)</f>
        <v>#N/A</v>
      </c>
      <c r="H807" s="145">
        <f>SUMIF(ishod_substance!G:G,norm!B807,ishod_substance!I:I)</f>
        <v>0</v>
      </c>
    </row>
    <row r="808" spans="1:8" x14ac:dyDescent="0.25">
      <c r="A808">
        <v>801</v>
      </c>
      <c r="B808">
        <f>IFERROR(IF(ISBLANK(A808),0,IF(AND(ISERROR(VLOOKUP(VLOOKUP(A808,ishod_substance!A:G,7,0),$B$6:B807,1,0))=TRUE,VLOOKUP(norm!A808,'tbl2'!A:B,2,0)=1),VLOOKUP(A808,ishod_substance!A:G,7,0),0)),0)</f>
        <v>0</v>
      </c>
      <c r="C808" s="76">
        <f t="shared" si="12"/>
        <v>0</v>
      </c>
      <c r="D808" s="145" t="e">
        <f>VLOOKUP(C808,quide!$A$1:J1800,2,0)</f>
        <v>#N/A</v>
      </c>
      <c r="E808" s="145" t="e">
        <f>VLOOKUP(C808,quide!$A$1:J1800,7,0)</f>
        <v>#N/A</v>
      </c>
      <c r="F808" s="145" t="e">
        <f>VLOOKUP(C808,quide!$A$1:M1800,21,0)</f>
        <v>#N/A</v>
      </c>
      <c r="G808" s="145" t="e">
        <f>VLOOKUP(C808,quide!$A$1:M1800,22,0)</f>
        <v>#N/A</v>
      </c>
      <c r="H808" s="145">
        <f>SUMIF(ishod_substance!G:G,norm!B808,ishod_substance!I:I)</f>
        <v>0</v>
      </c>
    </row>
    <row r="809" spans="1:8" x14ac:dyDescent="0.25">
      <c r="A809">
        <v>802</v>
      </c>
      <c r="B809">
        <f>IFERROR(IF(ISBLANK(A809),0,IF(AND(ISERROR(VLOOKUP(VLOOKUP(A809,ishod_substance!A:G,7,0),$B$6:B808,1,0))=TRUE,VLOOKUP(norm!A809,'tbl2'!A:B,2,0)=1),VLOOKUP(A809,ishod_substance!A:G,7,0),0)),0)</f>
        <v>0</v>
      </c>
      <c r="C809" s="76">
        <f t="shared" si="12"/>
        <v>0</v>
      </c>
      <c r="D809" s="145" t="e">
        <f>VLOOKUP(C809,quide!$A$1:J1801,2,0)</f>
        <v>#N/A</v>
      </c>
      <c r="E809" s="145" t="e">
        <f>VLOOKUP(C809,quide!$A$1:J1801,7,0)</f>
        <v>#N/A</v>
      </c>
      <c r="F809" s="145" t="e">
        <f>VLOOKUP(C809,quide!$A$1:M1801,21,0)</f>
        <v>#N/A</v>
      </c>
      <c r="G809" s="145" t="e">
        <f>VLOOKUP(C809,quide!$A$1:M1801,22,0)</f>
        <v>#N/A</v>
      </c>
      <c r="H809" s="145">
        <f>SUMIF(ishod_substance!G:G,norm!B809,ishod_substance!I:I)</f>
        <v>0</v>
      </c>
    </row>
    <row r="810" spans="1:8" x14ac:dyDescent="0.25">
      <c r="A810">
        <v>803</v>
      </c>
      <c r="B810">
        <f>IFERROR(IF(ISBLANK(A810),0,IF(AND(ISERROR(VLOOKUP(VLOOKUP(A810,ishod_substance!A:G,7,0),$B$6:B809,1,0))=TRUE,VLOOKUP(norm!A810,'tbl2'!A:B,2,0)=1),VLOOKUP(A810,ishod_substance!A:G,7,0),0)),0)</f>
        <v>0</v>
      </c>
      <c r="C810" s="76">
        <f t="shared" si="12"/>
        <v>0</v>
      </c>
      <c r="D810" s="145" t="e">
        <f>VLOOKUP(C810,quide!$A$1:J1802,2,0)</f>
        <v>#N/A</v>
      </c>
      <c r="E810" s="145" t="e">
        <f>VLOOKUP(C810,quide!$A$1:J1802,7,0)</f>
        <v>#N/A</v>
      </c>
      <c r="F810" s="145" t="e">
        <f>VLOOKUP(C810,quide!$A$1:M1802,21,0)</f>
        <v>#N/A</v>
      </c>
      <c r="G810" s="145" t="e">
        <f>VLOOKUP(C810,quide!$A$1:M1802,22,0)</f>
        <v>#N/A</v>
      </c>
      <c r="H810" s="145">
        <f>SUMIF(ishod_substance!G:G,norm!B810,ishod_substance!I:I)</f>
        <v>0</v>
      </c>
    </row>
    <row r="811" spans="1:8" x14ac:dyDescent="0.25">
      <c r="A811">
        <v>804</v>
      </c>
      <c r="B811">
        <f>IFERROR(IF(ISBLANK(A811),0,IF(AND(ISERROR(VLOOKUP(VLOOKUP(A811,ishod_substance!A:G,7,0),$B$6:B810,1,0))=TRUE,VLOOKUP(norm!A811,'tbl2'!A:B,2,0)=1),VLOOKUP(A811,ishod_substance!A:G,7,0),0)),0)</f>
        <v>0</v>
      </c>
      <c r="C811" s="76">
        <f t="shared" si="12"/>
        <v>0</v>
      </c>
      <c r="D811" s="145" t="e">
        <f>VLOOKUP(C811,quide!$A$1:J1803,2,0)</f>
        <v>#N/A</v>
      </c>
      <c r="E811" s="145" t="e">
        <f>VLOOKUP(C811,quide!$A$1:J1803,7,0)</f>
        <v>#N/A</v>
      </c>
      <c r="F811" s="145" t="e">
        <f>VLOOKUP(C811,quide!$A$1:M1803,21,0)</f>
        <v>#N/A</v>
      </c>
      <c r="G811" s="145" t="e">
        <f>VLOOKUP(C811,quide!$A$1:M1803,22,0)</f>
        <v>#N/A</v>
      </c>
      <c r="H811" s="145">
        <f>SUMIF(ishod_substance!G:G,norm!B811,ishod_substance!I:I)</f>
        <v>0</v>
      </c>
    </row>
    <row r="812" spans="1:8" x14ac:dyDescent="0.25">
      <c r="A812">
        <v>805</v>
      </c>
      <c r="B812">
        <f>IFERROR(IF(ISBLANK(A812),0,IF(AND(ISERROR(VLOOKUP(VLOOKUP(A812,ishod_substance!A:G,7,0),$B$6:B811,1,0))=TRUE,VLOOKUP(norm!A812,'tbl2'!A:B,2,0)=1),VLOOKUP(A812,ishod_substance!A:G,7,0),0)),0)</f>
        <v>0</v>
      </c>
      <c r="C812" s="76">
        <f t="shared" si="12"/>
        <v>0</v>
      </c>
      <c r="D812" s="145" t="e">
        <f>VLOOKUP(C812,quide!$A$1:J1804,2,0)</f>
        <v>#N/A</v>
      </c>
      <c r="E812" s="145" t="e">
        <f>VLOOKUP(C812,quide!$A$1:J1804,7,0)</f>
        <v>#N/A</v>
      </c>
      <c r="F812" s="145" t="e">
        <f>VLOOKUP(C812,quide!$A$1:M1804,21,0)</f>
        <v>#N/A</v>
      </c>
      <c r="G812" s="145" t="e">
        <f>VLOOKUP(C812,quide!$A$1:M1804,22,0)</f>
        <v>#N/A</v>
      </c>
      <c r="H812" s="145">
        <f>SUMIF(ishod_substance!G:G,norm!B812,ishod_substance!I:I)</f>
        <v>0</v>
      </c>
    </row>
    <row r="813" spans="1:8" x14ac:dyDescent="0.25">
      <c r="A813">
        <v>806</v>
      </c>
      <c r="B813">
        <f>IFERROR(IF(ISBLANK(A813),0,IF(AND(ISERROR(VLOOKUP(VLOOKUP(A813,ishod_substance!A:G,7,0),$B$6:B812,1,0))=TRUE,VLOOKUP(norm!A813,'tbl2'!A:B,2,0)=1),VLOOKUP(A813,ishod_substance!A:G,7,0),0)),0)</f>
        <v>0</v>
      </c>
      <c r="C813" s="76">
        <f t="shared" si="12"/>
        <v>0</v>
      </c>
      <c r="D813" s="145" t="e">
        <f>VLOOKUP(C813,quide!$A$1:J1805,2,0)</f>
        <v>#N/A</v>
      </c>
      <c r="E813" s="145" t="e">
        <f>VLOOKUP(C813,quide!$A$1:J1805,7,0)</f>
        <v>#N/A</v>
      </c>
      <c r="F813" s="145" t="e">
        <f>VLOOKUP(C813,quide!$A$1:M1805,21,0)</f>
        <v>#N/A</v>
      </c>
      <c r="G813" s="145" t="e">
        <f>VLOOKUP(C813,quide!$A$1:M1805,22,0)</f>
        <v>#N/A</v>
      </c>
      <c r="H813" s="145">
        <f>SUMIF(ishod_substance!G:G,norm!B813,ishod_substance!I:I)</f>
        <v>0</v>
      </c>
    </row>
    <row r="814" spans="1:8" x14ac:dyDescent="0.25">
      <c r="A814">
        <v>807</v>
      </c>
      <c r="B814">
        <f>IFERROR(IF(ISBLANK(A814),0,IF(AND(ISERROR(VLOOKUP(VLOOKUP(A814,ishod_substance!A:G,7,0),$B$6:B813,1,0))=TRUE,VLOOKUP(norm!A814,'tbl2'!A:B,2,0)=1),VLOOKUP(A814,ishod_substance!A:G,7,0),0)),0)</f>
        <v>0</v>
      </c>
      <c r="C814" s="76">
        <f t="shared" si="12"/>
        <v>0</v>
      </c>
      <c r="D814" s="145" t="e">
        <f>VLOOKUP(C814,quide!$A$1:J1806,2,0)</f>
        <v>#N/A</v>
      </c>
      <c r="E814" s="145" t="e">
        <f>VLOOKUP(C814,quide!$A$1:J1806,7,0)</f>
        <v>#N/A</v>
      </c>
      <c r="F814" s="145" t="e">
        <f>VLOOKUP(C814,quide!$A$1:M1806,21,0)</f>
        <v>#N/A</v>
      </c>
      <c r="G814" s="145" t="e">
        <f>VLOOKUP(C814,quide!$A$1:M1806,22,0)</f>
        <v>#N/A</v>
      </c>
      <c r="H814" s="145">
        <f>SUMIF(ishod_substance!G:G,norm!B814,ishod_substance!I:I)</f>
        <v>0</v>
      </c>
    </row>
    <row r="815" spans="1:8" x14ac:dyDescent="0.25">
      <c r="A815">
        <v>808</v>
      </c>
      <c r="B815">
        <f>IFERROR(IF(ISBLANK(A815),0,IF(AND(ISERROR(VLOOKUP(VLOOKUP(A815,ishod_substance!A:G,7,0),$B$6:B814,1,0))=TRUE,VLOOKUP(norm!A815,'tbl2'!A:B,2,0)=1),VLOOKUP(A815,ishod_substance!A:G,7,0),0)),0)</f>
        <v>0</v>
      </c>
      <c r="C815" s="76">
        <f t="shared" si="12"/>
        <v>0</v>
      </c>
      <c r="D815" s="145" t="e">
        <f>VLOOKUP(C815,quide!$A$1:J1807,2,0)</f>
        <v>#N/A</v>
      </c>
      <c r="E815" s="145" t="e">
        <f>VLOOKUP(C815,quide!$A$1:J1807,7,0)</f>
        <v>#N/A</v>
      </c>
      <c r="F815" s="145" t="e">
        <f>VLOOKUP(C815,quide!$A$1:M1807,21,0)</f>
        <v>#N/A</v>
      </c>
      <c r="G815" s="145" t="e">
        <f>VLOOKUP(C815,quide!$A$1:M1807,22,0)</f>
        <v>#N/A</v>
      </c>
      <c r="H815" s="145">
        <f>SUMIF(ishod_substance!G:G,norm!B815,ishod_substance!I:I)</f>
        <v>0</v>
      </c>
    </row>
    <row r="816" spans="1:8" x14ac:dyDescent="0.25">
      <c r="A816">
        <v>809</v>
      </c>
      <c r="B816">
        <f>IFERROR(IF(ISBLANK(A816),0,IF(AND(ISERROR(VLOOKUP(VLOOKUP(A816,ishod_substance!A:G,7,0),$B$6:B815,1,0))=TRUE,VLOOKUP(norm!A816,'tbl2'!A:B,2,0)=1),VLOOKUP(A816,ishod_substance!A:G,7,0),0)),0)</f>
        <v>0</v>
      </c>
      <c r="C816" s="76">
        <f t="shared" si="12"/>
        <v>0</v>
      </c>
      <c r="D816" s="145" t="e">
        <f>VLOOKUP(C816,quide!$A$1:J1808,2,0)</f>
        <v>#N/A</v>
      </c>
      <c r="E816" s="145" t="e">
        <f>VLOOKUP(C816,quide!$A$1:J1808,7,0)</f>
        <v>#N/A</v>
      </c>
      <c r="F816" s="145" t="e">
        <f>VLOOKUP(C816,quide!$A$1:M1808,21,0)</f>
        <v>#N/A</v>
      </c>
      <c r="G816" s="145" t="e">
        <f>VLOOKUP(C816,quide!$A$1:M1808,22,0)</f>
        <v>#N/A</v>
      </c>
      <c r="H816" s="145">
        <f>SUMIF(ishod_substance!G:G,norm!B816,ishod_substance!I:I)</f>
        <v>0</v>
      </c>
    </row>
    <row r="817" spans="1:8" x14ac:dyDescent="0.25">
      <c r="A817">
        <v>810</v>
      </c>
      <c r="B817">
        <f>IFERROR(IF(ISBLANK(A817),0,IF(AND(ISERROR(VLOOKUP(VLOOKUP(A817,ishod_substance!A:G,7,0),$B$6:B816,1,0))=TRUE,VLOOKUP(norm!A817,'tbl2'!A:B,2,0)=1),VLOOKUP(A817,ishod_substance!A:G,7,0),0)),0)</f>
        <v>0</v>
      </c>
      <c r="C817" s="76">
        <f t="shared" si="12"/>
        <v>0</v>
      </c>
      <c r="D817" s="145" t="e">
        <f>VLOOKUP(C817,quide!$A$1:J1809,2,0)</f>
        <v>#N/A</v>
      </c>
      <c r="E817" s="145" t="e">
        <f>VLOOKUP(C817,quide!$A$1:J1809,7,0)</f>
        <v>#N/A</v>
      </c>
      <c r="F817" s="145" t="e">
        <f>VLOOKUP(C817,quide!$A$1:M1809,21,0)</f>
        <v>#N/A</v>
      </c>
      <c r="G817" s="145" t="e">
        <f>VLOOKUP(C817,quide!$A$1:M1809,22,0)</f>
        <v>#N/A</v>
      </c>
      <c r="H817" s="145">
        <f>SUMIF(ishod_substance!G:G,norm!B817,ishod_substance!I:I)</f>
        <v>0</v>
      </c>
    </row>
    <row r="818" spans="1:8" x14ac:dyDescent="0.25">
      <c r="A818">
        <v>811</v>
      </c>
      <c r="B818">
        <f>IFERROR(IF(ISBLANK(A818),0,IF(AND(ISERROR(VLOOKUP(VLOOKUP(A818,ishod_substance!A:G,7,0),$B$6:B817,1,0))=TRUE,VLOOKUP(norm!A818,'tbl2'!A:B,2,0)=1),VLOOKUP(A818,ishod_substance!A:G,7,0),0)),0)</f>
        <v>0</v>
      </c>
      <c r="C818" s="76">
        <f t="shared" si="12"/>
        <v>0</v>
      </c>
      <c r="D818" s="145" t="e">
        <f>VLOOKUP(C818,quide!$A$1:J1810,2,0)</f>
        <v>#N/A</v>
      </c>
      <c r="E818" s="145" t="e">
        <f>VLOOKUP(C818,quide!$A$1:J1810,7,0)</f>
        <v>#N/A</v>
      </c>
      <c r="F818" s="145" t="e">
        <f>VLOOKUP(C818,quide!$A$1:M1810,21,0)</f>
        <v>#N/A</v>
      </c>
      <c r="G818" s="145" t="e">
        <f>VLOOKUP(C818,quide!$A$1:M1810,22,0)</f>
        <v>#N/A</v>
      </c>
      <c r="H818" s="145">
        <f>SUMIF(ishod_substance!G:G,norm!B818,ishod_substance!I:I)</f>
        <v>0</v>
      </c>
    </row>
    <row r="819" spans="1:8" x14ac:dyDescent="0.25">
      <c r="A819">
        <v>812</v>
      </c>
      <c r="B819">
        <f>IFERROR(IF(ISBLANK(A819),0,IF(AND(ISERROR(VLOOKUP(VLOOKUP(A819,ishod_substance!A:G,7,0),$B$6:B818,1,0))=TRUE,VLOOKUP(norm!A819,'tbl2'!A:B,2,0)=1),VLOOKUP(A819,ishod_substance!A:G,7,0),0)),0)</f>
        <v>0</v>
      </c>
      <c r="C819" s="76">
        <f t="shared" si="12"/>
        <v>0</v>
      </c>
      <c r="D819" s="145" t="e">
        <f>VLOOKUP(C819,quide!$A$1:J1811,2,0)</f>
        <v>#N/A</v>
      </c>
      <c r="E819" s="145" t="e">
        <f>VLOOKUP(C819,quide!$A$1:J1811,7,0)</f>
        <v>#N/A</v>
      </c>
      <c r="F819" s="145" t="e">
        <f>VLOOKUP(C819,quide!$A$1:M1811,21,0)</f>
        <v>#N/A</v>
      </c>
      <c r="G819" s="145" t="e">
        <f>VLOOKUP(C819,quide!$A$1:M1811,22,0)</f>
        <v>#N/A</v>
      </c>
      <c r="H819" s="145">
        <f>SUMIF(ishod_substance!G:G,norm!B819,ishod_substance!I:I)</f>
        <v>0</v>
      </c>
    </row>
    <row r="820" spans="1:8" x14ac:dyDescent="0.25">
      <c r="A820">
        <v>813</v>
      </c>
      <c r="B820">
        <f>IFERROR(IF(ISBLANK(A820),0,IF(AND(ISERROR(VLOOKUP(VLOOKUP(A820,ishod_substance!A:G,7,0),$B$6:B819,1,0))=TRUE,VLOOKUP(norm!A820,'tbl2'!A:B,2,0)=1),VLOOKUP(A820,ishod_substance!A:G,7,0),0)),0)</f>
        <v>0</v>
      </c>
      <c r="C820" s="76">
        <f t="shared" si="12"/>
        <v>0</v>
      </c>
      <c r="D820" s="145" t="e">
        <f>VLOOKUP(C820,quide!$A$1:J1812,2,0)</f>
        <v>#N/A</v>
      </c>
      <c r="E820" s="145" t="e">
        <f>VLOOKUP(C820,quide!$A$1:J1812,7,0)</f>
        <v>#N/A</v>
      </c>
      <c r="F820" s="145" t="e">
        <f>VLOOKUP(C820,quide!$A$1:M1812,21,0)</f>
        <v>#N/A</v>
      </c>
      <c r="G820" s="145" t="e">
        <f>VLOOKUP(C820,quide!$A$1:M1812,22,0)</f>
        <v>#N/A</v>
      </c>
      <c r="H820" s="145">
        <f>SUMIF(ishod_substance!G:G,norm!B820,ishod_substance!I:I)</f>
        <v>0</v>
      </c>
    </row>
    <row r="821" spans="1:8" x14ac:dyDescent="0.25">
      <c r="A821">
        <v>814</v>
      </c>
      <c r="B821">
        <f>IFERROR(IF(ISBLANK(A821),0,IF(AND(ISERROR(VLOOKUP(VLOOKUP(A821,ishod_substance!A:G,7,0),$B$6:B820,1,0))=TRUE,VLOOKUP(norm!A821,'tbl2'!A:B,2,0)=1),VLOOKUP(A821,ishod_substance!A:G,7,0),0)),0)</f>
        <v>0</v>
      </c>
      <c r="C821" s="76">
        <f t="shared" si="12"/>
        <v>0</v>
      </c>
      <c r="D821" s="145" t="e">
        <f>VLOOKUP(C821,quide!$A$1:J1813,2,0)</f>
        <v>#N/A</v>
      </c>
      <c r="E821" s="145" t="e">
        <f>VLOOKUP(C821,quide!$A$1:J1813,7,0)</f>
        <v>#N/A</v>
      </c>
      <c r="F821" s="145" t="e">
        <f>VLOOKUP(C821,quide!$A$1:M1813,21,0)</f>
        <v>#N/A</v>
      </c>
      <c r="G821" s="145" t="e">
        <f>VLOOKUP(C821,quide!$A$1:M1813,22,0)</f>
        <v>#N/A</v>
      </c>
      <c r="H821" s="145">
        <f>SUMIF(ishod_substance!G:G,norm!B821,ishod_substance!I:I)</f>
        <v>0</v>
      </c>
    </row>
    <row r="822" spans="1:8" x14ac:dyDescent="0.25">
      <c r="A822">
        <v>815</v>
      </c>
      <c r="B822">
        <f>IFERROR(IF(ISBLANK(A822),0,IF(AND(ISERROR(VLOOKUP(VLOOKUP(A822,ishod_substance!A:G,7,0),$B$6:B821,1,0))=TRUE,VLOOKUP(norm!A822,'tbl2'!A:B,2,0)=1),VLOOKUP(A822,ishod_substance!A:G,7,0),0)),0)</f>
        <v>0</v>
      </c>
      <c r="C822" s="76">
        <f t="shared" si="12"/>
        <v>0</v>
      </c>
      <c r="D822" s="145" t="e">
        <f>VLOOKUP(C822,quide!$A$1:J1814,2,0)</f>
        <v>#N/A</v>
      </c>
      <c r="E822" s="145" t="e">
        <f>VLOOKUP(C822,quide!$A$1:J1814,7,0)</f>
        <v>#N/A</v>
      </c>
      <c r="F822" s="145" t="e">
        <f>VLOOKUP(C822,quide!$A$1:M1814,21,0)</f>
        <v>#N/A</v>
      </c>
      <c r="G822" s="145" t="e">
        <f>VLOOKUP(C822,quide!$A$1:M1814,22,0)</f>
        <v>#N/A</v>
      </c>
      <c r="H822" s="145">
        <f>SUMIF(ishod_substance!G:G,norm!B822,ishod_substance!I:I)</f>
        <v>0</v>
      </c>
    </row>
    <row r="823" spans="1:8" x14ac:dyDescent="0.25">
      <c r="A823">
        <v>816</v>
      </c>
      <c r="B823">
        <f>IFERROR(IF(ISBLANK(A823),0,IF(AND(ISERROR(VLOOKUP(VLOOKUP(A823,ishod_substance!A:G,7,0),$B$6:B822,1,0))=TRUE,VLOOKUP(norm!A823,'tbl2'!A:B,2,0)=1),VLOOKUP(A823,ishod_substance!A:G,7,0),0)),0)</f>
        <v>0</v>
      </c>
      <c r="C823" s="76">
        <f t="shared" si="12"/>
        <v>0</v>
      </c>
      <c r="D823" s="145" t="e">
        <f>VLOOKUP(C823,quide!$A$1:J1815,2,0)</f>
        <v>#N/A</v>
      </c>
      <c r="E823" s="145" t="e">
        <f>VLOOKUP(C823,quide!$A$1:J1815,7,0)</f>
        <v>#N/A</v>
      </c>
      <c r="F823" s="145" t="e">
        <f>VLOOKUP(C823,quide!$A$1:M1815,21,0)</f>
        <v>#N/A</v>
      </c>
      <c r="G823" s="145" t="e">
        <f>VLOOKUP(C823,quide!$A$1:M1815,22,0)</f>
        <v>#N/A</v>
      </c>
      <c r="H823" s="145">
        <f>SUMIF(ishod_substance!G:G,norm!B823,ishod_substance!I:I)</f>
        <v>0</v>
      </c>
    </row>
    <row r="824" spans="1:8" x14ac:dyDescent="0.25">
      <c r="A824">
        <v>817</v>
      </c>
      <c r="B824">
        <f>IFERROR(IF(ISBLANK(A824),0,IF(AND(ISERROR(VLOOKUP(VLOOKUP(A824,ishod_substance!A:G,7,0),$B$6:B823,1,0))=TRUE,VLOOKUP(norm!A824,'tbl2'!A:B,2,0)=1),VLOOKUP(A824,ishod_substance!A:G,7,0),0)),0)</f>
        <v>0</v>
      </c>
      <c r="C824" s="76">
        <f t="shared" si="12"/>
        <v>0</v>
      </c>
      <c r="D824" s="145" t="e">
        <f>VLOOKUP(C824,quide!$A$1:J1816,2,0)</f>
        <v>#N/A</v>
      </c>
      <c r="E824" s="145" t="e">
        <f>VLOOKUP(C824,quide!$A$1:J1816,7,0)</f>
        <v>#N/A</v>
      </c>
      <c r="F824" s="145" t="e">
        <f>VLOOKUP(C824,quide!$A$1:M1816,21,0)</f>
        <v>#N/A</v>
      </c>
      <c r="G824" s="145" t="e">
        <f>VLOOKUP(C824,quide!$A$1:M1816,22,0)</f>
        <v>#N/A</v>
      </c>
      <c r="H824" s="145">
        <f>SUMIF(ishod_substance!G:G,norm!B824,ishod_substance!I:I)</f>
        <v>0</v>
      </c>
    </row>
    <row r="825" spans="1:8" x14ac:dyDescent="0.25">
      <c r="A825">
        <v>818</v>
      </c>
      <c r="B825">
        <f>IFERROR(IF(ISBLANK(A825),0,IF(AND(ISERROR(VLOOKUP(VLOOKUP(A825,ishod_substance!A:G,7,0),$B$6:B824,1,0))=TRUE,VLOOKUP(norm!A825,'tbl2'!A:B,2,0)=1),VLOOKUP(A825,ishod_substance!A:G,7,0),0)),0)</f>
        <v>0</v>
      </c>
      <c r="C825" s="76">
        <f t="shared" si="12"/>
        <v>0</v>
      </c>
      <c r="D825" s="145" t="e">
        <f>VLOOKUP(C825,quide!$A$1:J1817,2,0)</f>
        <v>#N/A</v>
      </c>
      <c r="E825" s="145" t="e">
        <f>VLOOKUP(C825,quide!$A$1:J1817,7,0)</f>
        <v>#N/A</v>
      </c>
      <c r="F825" s="145" t="e">
        <f>VLOOKUP(C825,quide!$A$1:M1817,21,0)</f>
        <v>#N/A</v>
      </c>
      <c r="G825" s="145" t="e">
        <f>VLOOKUP(C825,quide!$A$1:M1817,22,0)</f>
        <v>#N/A</v>
      </c>
      <c r="H825" s="145">
        <f>SUMIF(ishod_substance!G:G,norm!B825,ishod_substance!I:I)</f>
        <v>0</v>
      </c>
    </row>
    <row r="826" spans="1:8" x14ac:dyDescent="0.25">
      <c r="A826">
        <v>819</v>
      </c>
      <c r="B826">
        <f>IFERROR(IF(ISBLANK(A826),0,IF(AND(ISERROR(VLOOKUP(VLOOKUP(A826,ishod_substance!A:G,7,0),$B$6:B825,1,0))=TRUE,VLOOKUP(norm!A826,'tbl2'!A:B,2,0)=1),VLOOKUP(A826,ishod_substance!A:G,7,0),0)),0)</f>
        <v>0</v>
      </c>
      <c r="C826" s="76">
        <f t="shared" si="12"/>
        <v>0</v>
      </c>
      <c r="D826" s="145" t="e">
        <f>VLOOKUP(C826,quide!$A$1:J1818,2,0)</f>
        <v>#N/A</v>
      </c>
      <c r="E826" s="145" t="e">
        <f>VLOOKUP(C826,quide!$A$1:J1818,7,0)</f>
        <v>#N/A</v>
      </c>
      <c r="F826" s="145" t="e">
        <f>VLOOKUP(C826,quide!$A$1:M1818,21,0)</f>
        <v>#N/A</v>
      </c>
      <c r="G826" s="145" t="e">
        <f>VLOOKUP(C826,quide!$A$1:M1818,22,0)</f>
        <v>#N/A</v>
      </c>
      <c r="H826" s="145">
        <f>SUMIF(ishod_substance!G:G,norm!B826,ishod_substance!I:I)</f>
        <v>0</v>
      </c>
    </row>
    <row r="827" spans="1:8" x14ac:dyDescent="0.25">
      <c r="A827">
        <v>820</v>
      </c>
      <c r="B827">
        <f>IFERROR(IF(ISBLANK(A827),0,IF(AND(ISERROR(VLOOKUP(VLOOKUP(A827,ishod_substance!A:G,7,0),$B$6:B826,1,0))=TRUE,VLOOKUP(norm!A827,'tbl2'!A:B,2,0)=1),VLOOKUP(A827,ishod_substance!A:G,7,0),0)),0)</f>
        <v>0</v>
      </c>
      <c r="C827" s="76">
        <f t="shared" si="12"/>
        <v>0</v>
      </c>
      <c r="D827" s="145" t="e">
        <f>VLOOKUP(C827,quide!$A$1:J1819,2,0)</f>
        <v>#N/A</v>
      </c>
      <c r="E827" s="145" t="e">
        <f>VLOOKUP(C827,quide!$A$1:J1819,7,0)</f>
        <v>#N/A</v>
      </c>
      <c r="F827" s="145" t="e">
        <f>VLOOKUP(C827,quide!$A$1:M1819,21,0)</f>
        <v>#N/A</v>
      </c>
      <c r="G827" s="145" t="e">
        <f>VLOOKUP(C827,quide!$A$1:M1819,22,0)</f>
        <v>#N/A</v>
      </c>
      <c r="H827" s="145">
        <f>SUMIF(ishod_substance!G:G,norm!B827,ishod_substance!I:I)</f>
        <v>0</v>
      </c>
    </row>
    <row r="828" spans="1:8" x14ac:dyDescent="0.25">
      <c r="A828">
        <v>821</v>
      </c>
      <c r="B828">
        <f>IFERROR(IF(ISBLANK(A828),0,IF(AND(ISERROR(VLOOKUP(VLOOKUP(A828,ishod_substance!A:G,7,0),$B$6:B827,1,0))=TRUE,VLOOKUP(norm!A828,'tbl2'!A:B,2,0)=1),VLOOKUP(A828,ishod_substance!A:G,7,0),0)),0)</f>
        <v>0</v>
      </c>
      <c r="C828" s="76">
        <f t="shared" si="12"/>
        <v>0</v>
      </c>
      <c r="D828" s="145" t="e">
        <f>VLOOKUP(C828,quide!$A$1:J1820,2,0)</f>
        <v>#N/A</v>
      </c>
      <c r="E828" s="145" t="e">
        <f>VLOOKUP(C828,quide!$A$1:J1820,7,0)</f>
        <v>#N/A</v>
      </c>
      <c r="F828" s="145" t="e">
        <f>VLOOKUP(C828,quide!$A$1:M1820,21,0)</f>
        <v>#N/A</v>
      </c>
      <c r="G828" s="145" t="e">
        <f>VLOOKUP(C828,quide!$A$1:M1820,22,0)</f>
        <v>#N/A</v>
      </c>
      <c r="H828" s="145">
        <f>SUMIF(ishod_substance!G:G,norm!B828,ishod_substance!I:I)</f>
        <v>0</v>
      </c>
    </row>
    <row r="829" spans="1:8" x14ac:dyDescent="0.25">
      <c r="A829">
        <v>822</v>
      </c>
      <c r="B829">
        <f>IFERROR(IF(ISBLANK(A829),0,IF(AND(ISERROR(VLOOKUP(VLOOKUP(A829,ishod_substance!A:G,7,0),$B$6:B828,1,0))=TRUE,VLOOKUP(norm!A829,'tbl2'!A:B,2,0)=1),VLOOKUP(A829,ishod_substance!A:G,7,0),0)),0)</f>
        <v>0</v>
      </c>
      <c r="C829" s="76">
        <f t="shared" si="12"/>
        <v>0</v>
      </c>
      <c r="D829" s="145" t="e">
        <f>VLOOKUP(C829,quide!$A$1:J1821,2,0)</f>
        <v>#N/A</v>
      </c>
      <c r="E829" s="145" t="e">
        <f>VLOOKUP(C829,quide!$A$1:J1821,7,0)</f>
        <v>#N/A</v>
      </c>
      <c r="F829" s="145" t="e">
        <f>VLOOKUP(C829,quide!$A$1:M1821,21,0)</f>
        <v>#N/A</v>
      </c>
      <c r="G829" s="145" t="e">
        <f>VLOOKUP(C829,quide!$A$1:M1821,22,0)</f>
        <v>#N/A</v>
      </c>
      <c r="H829" s="145">
        <f>SUMIF(ishod_substance!G:G,norm!B829,ishod_substance!I:I)</f>
        <v>0</v>
      </c>
    </row>
    <row r="830" spans="1:8" x14ac:dyDescent="0.25">
      <c r="A830">
        <v>823</v>
      </c>
      <c r="B830">
        <f>IFERROR(IF(ISBLANK(A830),0,IF(AND(ISERROR(VLOOKUP(VLOOKUP(A830,ishod_substance!A:G,7,0),$B$6:B829,1,0))=TRUE,VLOOKUP(norm!A830,'tbl2'!A:B,2,0)=1),VLOOKUP(A830,ishod_substance!A:G,7,0),0)),0)</f>
        <v>0</v>
      </c>
      <c r="C830" s="76">
        <f t="shared" si="12"/>
        <v>0</v>
      </c>
      <c r="D830" s="145" t="e">
        <f>VLOOKUP(C830,quide!$A$1:J1822,2,0)</f>
        <v>#N/A</v>
      </c>
      <c r="E830" s="145" t="e">
        <f>VLOOKUP(C830,quide!$A$1:J1822,7,0)</f>
        <v>#N/A</v>
      </c>
      <c r="F830" s="145" t="e">
        <f>VLOOKUP(C830,quide!$A$1:M1822,21,0)</f>
        <v>#N/A</v>
      </c>
      <c r="G830" s="145" t="e">
        <f>VLOOKUP(C830,quide!$A$1:M1822,22,0)</f>
        <v>#N/A</v>
      </c>
      <c r="H830" s="145">
        <f>SUMIF(ishod_substance!G:G,norm!B830,ishod_substance!I:I)</f>
        <v>0</v>
      </c>
    </row>
    <row r="831" spans="1:8" x14ac:dyDescent="0.25">
      <c r="A831">
        <v>824</v>
      </c>
      <c r="B831">
        <f>IFERROR(IF(ISBLANK(A831),0,IF(AND(ISERROR(VLOOKUP(VLOOKUP(A831,ishod_substance!A:G,7,0),$B$6:B830,1,0))=TRUE,VLOOKUP(norm!A831,'tbl2'!A:B,2,0)=1),VLOOKUP(A831,ishod_substance!A:G,7,0),0)),0)</f>
        <v>0</v>
      </c>
      <c r="C831" s="76">
        <f t="shared" si="12"/>
        <v>0</v>
      </c>
      <c r="D831" s="145" t="e">
        <f>VLOOKUP(C831,quide!$A$1:J1823,2,0)</f>
        <v>#N/A</v>
      </c>
      <c r="E831" s="145" t="e">
        <f>VLOOKUP(C831,quide!$A$1:J1823,7,0)</f>
        <v>#N/A</v>
      </c>
      <c r="F831" s="145" t="e">
        <f>VLOOKUP(C831,quide!$A$1:M1823,21,0)</f>
        <v>#N/A</v>
      </c>
      <c r="G831" s="145" t="e">
        <f>VLOOKUP(C831,quide!$A$1:M1823,22,0)</f>
        <v>#N/A</v>
      </c>
      <c r="H831" s="145">
        <f>SUMIF(ishod_substance!G:G,norm!B831,ishod_substance!I:I)</f>
        <v>0</v>
      </c>
    </row>
    <row r="832" spans="1:8" x14ac:dyDescent="0.25">
      <c r="A832">
        <v>825</v>
      </c>
      <c r="B832">
        <f>IFERROR(IF(ISBLANK(A832),0,IF(AND(ISERROR(VLOOKUP(VLOOKUP(A832,ishod_substance!A:G,7,0),$B$6:B831,1,0))=TRUE,VLOOKUP(norm!A832,'tbl2'!A:B,2,0)=1),VLOOKUP(A832,ishod_substance!A:G,7,0),0)),0)</f>
        <v>0</v>
      </c>
      <c r="C832" s="76">
        <f t="shared" si="12"/>
        <v>0</v>
      </c>
      <c r="D832" s="145" t="e">
        <f>VLOOKUP(C832,quide!$A$1:J1824,2,0)</f>
        <v>#N/A</v>
      </c>
      <c r="E832" s="145" t="e">
        <f>VLOOKUP(C832,quide!$A$1:J1824,7,0)</f>
        <v>#N/A</v>
      </c>
      <c r="F832" s="145" t="e">
        <f>VLOOKUP(C832,quide!$A$1:M1824,21,0)</f>
        <v>#N/A</v>
      </c>
      <c r="G832" s="145" t="e">
        <f>VLOOKUP(C832,quide!$A$1:M1824,22,0)</f>
        <v>#N/A</v>
      </c>
      <c r="H832" s="145">
        <f>SUMIF(ishod_substance!G:G,norm!B832,ishod_substance!I:I)</f>
        <v>0</v>
      </c>
    </row>
    <row r="833" spans="1:8" x14ac:dyDescent="0.25">
      <c r="A833">
        <v>826</v>
      </c>
      <c r="B833">
        <f>IFERROR(IF(ISBLANK(A833),0,IF(AND(ISERROR(VLOOKUP(VLOOKUP(A833,ishod_substance!A:G,7,0),$B$6:B832,1,0))=TRUE,VLOOKUP(norm!A833,'tbl2'!A:B,2,0)=1),VLOOKUP(A833,ishod_substance!A:G,7,0),0)),0)</f>
        <v>0</v>
      </c>
      <c r="C833" s="76">
        <f t="shared" si="12"/>
        <v>0</v>
      </c>
      <c r="D833" s="145" t="e">
        <f>VLOOKUP(C833,quide!$A$1:J1825,2,0)</f>
        <v>#N/A</v>
      </c>
      <c r="E833" s="145" t="e">
        <f>VLOOKUP(C833,quide!$A$1:J1825,7,0)</f>
        <v>#N/A</v>
      </c>
      <c r="F833" s="145" t="e">
        <f>VLOOKUP(C833,quide!$A$1:M1825,21,0)</f>
        <v>#N/A</v>
      </c>
      <c r="G833" s="145" t="e">
        <f>VLOOKUP(C833,quide!$A$1:M1825,22,0)</f>
        <v>#N/A</v>
      </c>
      <c r="H833" s="145">
        <f>SUMIF(ishod_substance!G:G,norm!B833,ishod_substance!I:I)</f>
        <v>0</v>
      </c>
    </row>
    <row r="834" spans="1:8" x14ac:dyDescent="0.25">
      <c r="A834">
        <v>827</v>
      </c>
      <c r="B834">
        <f>IFERROR(IF(ISBLANK(A834),0,IF(AND(ISERROR(VLOOKUP(VLOOKUP(A834,ishod_substance!A:G,7,0),$B$6:B833,1,0))=TRUE,VLOOKUP(norm!A834,'tbl2'!A:B,2,0)=1),VLOOKUP(A834,ishod_substance!A:G,7,0),0)),0)</f>
        <v>0</v>
      </c>
      <c r="C834" s="76">
        <f t="shared" si="12"/>
        <v>0</v>
      </c>
      <c r="D834" s="145" t="e">
        <f>VLOOKUP(C834,quide!$A$1:J1826,2,0)</f>
        <v>#N/A</v>
      </c>
      <c r="E834" s="145" t="e">
        <f>VLOOKUP(C834,quide!$A$1:J1826,7,0)</f>
        <v>#N/A</v>
      </c>
      <c r="F834" s="145" t="e">
        <f>VLOOKUP(C834,quide!$A$1:M1826,21,0)</f>
        <v>#N/A</v>
      </c>
      <c r="G834" s="145" t="e">
        <f>VLOOKUP(C834,quide!$A$1:M1826,22,0)</f>
        <v>#N/A</v>
      </c>
      <c r="H834" s="145">
        <f>SUMIF(ishod_substance!G:G,norm!B834,ishod_substance!I:I)</f>
        <v>0</v>
      </c>
    </row>
    <row r="835" spans="1:8" x14ac:dyDescent="0.25">
      <c r="A835">
        <v>828</v>
      </c>
      <c r="B835">
        <f>IFERROR(IF(ISBLANK(A835),0,IF(AND(ISERROR(VLOOKUP(VLOOKUP(A835,ishod_substance!A:G,7,0),$B$6:B834,1,0))=TRUE,VLOOKUP(norm!A835,'tbl2'!A:B,2,0)=1),VLOOKUP(A835,ishod_substance!A:G,7,0),0)),0)</f>
        <v>0</v>
      </c>
      <c r="C835" s="76">
        <f t="shared" si="12"/>
        <v>0</v>
      </c>
      <c r="D835" s="145" t="e">
        <f>VLOOKUP(C835,quide!$A$1:J1827,2,0)</f>
        <v>#N/A</v>
      </c>
      <c r="E835" s="145" t="e">
        <f>VLOOKUP(C835,quide!$A$1:J1827,7,0)</f>
        <v>#N/A</v>
      </c>
      <c r="F835" s="145" t="e">
        <f>VLOOKUP(C835,quide!$A$1:M1827,21,0)</f>
        <v>#N/A</v>
      </c>
      <c r="G835" s="145" t="e">
        <f>VLOOKUP(C835,quide!$A$1:M1827,22,0)</f>
        <v>#N/A</v>
      </c>
      <c r="H835" s="145">
        <f>SUMIF(ishod_substance!G:G,norm!B835,ishod_substance!I:I)</f>
        <v>0</v>
      </c>
    </row>
    <row r="836" spans="1:8" x14ac:dyDescent="0.25">
      <c r="A836">
        <v>829</v>
      </c>
      <c r="B836">
        <f>IFERROR(IF(ISBLANK(A836),0,IF(AND(ISERROR(VLOOKUP(VLOOKUP(A836,ishod_substance!A:G,7,0),$B$6:B835,1,0))=TRUE,VLOOKUP(norm!A836,'tbl2'!A:B,2,0)=1),VLOOKUP(A836,ishod_substance!A:G,7,0),0)),0)</f>
        <v>0</v>
      </c>
      <c r="C836" s="76">
        <f t="shared" si="12"/>
        <v>0</v>
      </c>
      <c r="D836" s="145" t="e">
        <f>VLOOKUP(C836,quide!$A$1:J1828,2,0)</f>
        <v>#N/A</v>
      </c>
      <c r="E836" s="145" t="e">
        <f>VLOOKUP(C836,quide!$A$1:J1828,7,0)</f>
        <v>#N/A</v>
      </c>
      <c r="F836" s="145" t="e">
        <f>VLOOKUP(C836,quide!$A$1:M1828,21,0)</f>
        <v>#N/A</v>
      </c>
      <c r="G836" s="145" t="e">
        <f>VLOOKUP(C836,quide!$A$1:M1828,22,0)</f>
        <v>#N/A</v>
      </c>
      <c r="H836" s="145">
        <f>SUMIF(ishod_substance!G:G,norm!B836,ishod_substance!I:I)</f>
        <v>0</v>
      </c>
    </row>
    <row r="837" spans="1:8" x14ac:dyDescent="0.25">
      <c r="A837">
        <v>830</v>
      </c>
      <c r="B837">
        <f>IFERROR(IF(ISBLANK(A837),0,IF(AND(ISERROR(VLOOKUP(VLOOKUP(A837,ishod_substance!A:G,7,0),$B$6:B836,1,0))=TRUE,VLOOKUP(norm!A837,'tbl2'!A:B,2,0)=1),VLOOKUP(A837,ishod_substance!A:G,7,0),0)),0)</f>
        <v>0</v>
      </c>
      <c r="C837" s="76">
        <f t="shared" si="12"/>
        <v>0</v>
      </c>
      <c r="D837" s="145" t="e">
        <f>VLOOKUP(C837,quide!$A$1:J1829,2,0)</f>
        <v>#N/A</v>
      </c>
      <c r="E837" s="145" t="e">
        <f>VLOOKUP(C837,quide!$A$1:J1829,7,0)</f>
        <v>#N/A</v>
      </c>
      <c r="F837" s="145" t="e">
        <f>VLOOKUP(C837,quide!$A$1:M1829,21,0)</f>
        <v>#N/A</v>
      </c>
      <c r="G837" s="145" t="e">
        <f>VLOOKUP(C837,quide!$A$1:M1829,22,0)</f>
        <v>#N/A</v>
      </c>
      <c r="H837" s="145">
        <f>SUMIF(ishod_substance!G:G,norm!B837,ishod_substance!I:I)</f>
        <v>0</v>
      </c>
    </row>
    <row r="838" spans="1:8" x14ac:dyDescent="0.25">
      <c r="A838">
        <v>831</v>
      </c>
      <c r="B838">
        <f>IFERROR(IF(ISBLANK(A838),0,IF(AND(ISERROR(VLOOKUP(VLOOKUP(A838,ishod_substance!A:G,7,0),$B$6:B837,1,0))=TRUE,VLOOKUP(norm!A838,'tbl2'!A:B,2,0)=1),VLOOKUP(A838,ishod_substance!A:G,7,0),0)),0)</f>
        <v>0</v>
      </c>
      <c r="C838" s="76">
        <f t="shared" si="12"/>
        <v>0</v>
      </c>
      <c r="D838" s="145" t="e">
        <f>VLOOKUP(C838,quide!$A$1:J1830,2,0)</f>
        <v>#N/A</v>
      </c>
      <c r="E838" s="145" t="e">
        <f>VLOOKUP(C838,quide!$A$1:J1830,7,0)</f>
        <v>#N/A</v>
      </c>
      <c r="F838" s="145" t="e">
        <f>VLOOKUP(C838,quide!$A$1:M1830,21,0)</f>
        <v>#N/A</v>
      </c>
      <c r="G838" s="145" t="e">
        <f>VLOOKUP(C838,quide!$A$1:M1830,22,0)</f>
        <v>#N/A</v>
      </c>
      <c r="H838" s="145">
        <f>SUMIF(ishod_substance!G:G,norm!B838,ishod_substance!I:I)</f>
        <v>0</v>
      </c>
    </row>
    <row r="839" spans="1:8" x14ac:dyDescent="0.25">
      <c r="A839">
        <v>832</v>
      </c>
      <c r="B839">
        <f>IFERROR(IF(ISBLANK(A839),0,IF(AND(ISERROR(VLOOKUP(VLOOKUP(A839,ishod_substance!A:G,7,0),$B$6:B838,1,0))=TRUE,VLOOKUP(norm!A839,'tbl2'!A:B,2,0)=1),VLOOKUP(A839,ishod_substance!A:G,7,0),0)),0)</f>
        <v>0</v>
      </c>
      <c r="C839" s="76">
        <f t="shared" si="12"/>
        <v>0</v>
      </c>
      <c r="D839" s="145" t="e">
        <f>VLOOKUP(C839,quide!$A$1:J1831,2,0)</f>
        <v>#N/A</v>
      </c>
      <c r="E839" s="145" t="e">
        <f>VLOOKUP(C839,quide!$A$1:J1831,7,0)</f>
        <v>#N/A</v>
      </c>
      <c r="F839" s="145" t="e">
        <f>VLOOKUP(C839,quide!$A$1:M1831,21,0)</f>
        <v>#N/A</v>
      </c>
      <c r="G839" s="145" t="e">
        <f>VLOOKUP(C839,quide!$A$1:M1831,22,0)</f>
        <v>#N/A</v>
      </c>
      <c r="H839" s="145">
        <f>SUMIF(ishod_substance!G:G,norm!B839,ishod_substance!I:I)</f>
        <v>0</v>
      </c>
    </row>
    <row r="840" spans="1:8" x14ac:dyDescent="0.25">
      <c r="A840">
        <v>833</v>
      </c>
      <c r="B840">
        <f>IFERROR(IF(ISBLANK(A840),0,IF(AND(ISERROR(VLOOKUP(VLOOKUP(A840,ishod_substance!A:G,7,0),$B$6:B839,1,0))=TRUE,VLOOKUP(norm!A840,'tbl2'!A:B,2,0)=1),VLOOKUP(A840,ishod_substance!A:G,7,0),0)),0)</f>
        <v>0</v>
      </c>
      <c r="C840" s="76">
        <f t="shared" ref="C840:C884" si="13">B840</f>
        <v>0</v>
      </c>
      <c r="D840" s="145" t="e">
        <f>VLOOKUP(C840,quide!$A$1:J1832,2,0)</f>
        <v>#N/A</v>
      </c>
      <c r="E840" s="145" t="e">
        <f>VLOOKUP(C840,quide!$A$1:J1832,7,0)</f>
        <v>#N/A</v>
      </c>
      <c r="F840" s="145" t="e">
        <f>VLOOKUP(C840,quide!$A$1:M1832,21,0)</f>
        <v>#N/A</v>
      </c>
      <c r="G840" s="145" t="e">
        <f>VLOOKUP(C840,quide!$A$1:M1832,22,0)</f>
        <v>#N/A</v>
      </c>
      <c r="H840" s="145">
        <f>SUMIF(ishod_substance!G:G,norm!B840,ishod_substance!I:I)</f>
        <v>0</v>
      </c>
    </row>
    <row r="841" spans="1:8" x14ac:dyDescent="0.25">
      <c r="A841">
        <v>834</v>
      </c>
      <c r="B841">
        <f>IFERROR(IF(ISBLANK(A841),0,IF(AND(ISERROR(VLOOKUP(VLOOKUP(A841,ishod_substance!A:G,7,0),$B$6:B840,1,0))=TRUE,VLOOKUP(norm!A841,'tbl2'!A:B,2,0)=1),VLOOKUP(A841,ishod_substance!A:G,7,0),0)),0)</f>
        <v>0</v>
      </c>
      <c r="C841" s="76">
        <f t="shared" si="13"/>
        <v>0</v>
      </c>
      <c r="D841" s="145" t="e">
        <f>VLOOKUP(C841,quide!$A$1:J1833,2,0)</f>
        <v>#N/A</v>
      </c>
      <c r="E841" s="145" t="e">
        <f>VLOOKUP(C841,quide!$A$1:J1833,7,0)</f>
        <v>#N/A</v>
      </c>
      <c r="F841" s="145" t="e">
        <f>VLOOKUP(C841,quide!$A$1:M1833,21,0)</f>
        <v>#N/A</v>
      </c>
      <c r="G841" s="145" t="e">
        <f>VLOOKUP(C841,quide!$A$1:M1833,22,0)</f>
        <v>#N/A</v>
      </c>
      <c r="H841" s="145">
        <f>SUMIF(ishod_substance!G:G,norm!B841,ishod_substance!I:I)</f>
        <v>0</v>
      </c>
    </row>
    <row r="842" spans="1:8" x14ac:dyDescent="0.25">
      <c r="A842">
        <v>835</v>
      </c>
      <c r="B842">
        <f>IFERROR(IF(ISBLANK(A842),0,IF(AND(ISERROR(VLOOKUP(VLOOKUP(A842,ishod_substance!A:G,7,0),$B$6:B841,1,0))=TRUE,VLOOKUP(norm!A842,'tbl2'!A:B,2,0)=1),VLOOKUP(A842,ishod_substance!A:G,7,0),0)),0)</f>
        <v>0</v>
      </c>
      <c r="C842" s="76">
        <f t="shared" si="13"/>
        <v>0</v>
      </c>
      <c r="D842" s="145" t="e">
        <f>VLOOKUP(C842,quide!$A$1:J1834,2,0)</f>
        <v>#N/A</v>
      </c>
      <c r="E842" s="145" t="e">
        <f>VLOOKUP(C842,quide!$A$1:J1834,7,0)</f>
        <v>#N/A</v>
      </c>
      <c r="F842" s="145" t="e">
        <f>VLOOKUP(C842,quide!$A$1:M1834,21,0)</f>
        <v>#N/A</v>
      </c>
      <c r="G842" s="145" t="e">
        <f>VLOOKUP(C842,quide!$A$1:M1834,22,0)</f>
        <v>#N/A</v>
      </c>
      <c r="H842" s="145">
        <f>SUMIF(ishod_substance!G:G,norm!B842,ishod_substance!I:I)</f>
        <v>0</v>
      </c>
    </row>
    <row r="843" spans="1:8" x14ac:dyDescent="0.25">
      <c r="A843">
        <v>836</v>
      </c>
      <c r="B843">
        <f>IFERROR(IF(ISBLANK(A843),0,IF(AND(ISERROR(VLOOKUP(VLOOKUP(A843,ishod_substance!A:G,7,0),$B$6:B842,1,0))=TRUE,VLOOKUP(norm!A843,'tbl2'!A:B,2,0)=1),VLOOKUP(A843,ishod_substance!A:G,7,0),0)),0)</f>
        <v>0</v>
      </c>
      <c r="C843" s="76">
        <f t="shared" si="13"/>
        <v>0</v>
      </c>
      <c r="D843" s="145" t="e">
        <f>VLOOKUP(C843,quide!$A$1:J1835,2,0)</f>
        <v>#N/A</v>
      </c>
      <c r="E843" s="145" t="e">
        <f>VLOOKUP(C843,quide!$A$1:J1835,7,0)</f>
        <v>#N/A</v>
      </c>
      <c r="F843" s="145" t="e">
        <f>VLOOKUP(C843,quide!$A$1:M1835,21,0)</f>
        <v>#N/A</v>
      </c>
      <c r="G843" s="145" t="e">
        <f>VLOOKUP(C843,quide!$A$1:M1835,22,0)</f>
        <v>#N/A</v>
      </c>
      <c r="H843" s="145">
        <f>SUMIF(ishod_substance!G:G,norm!B843,ishod_substance!I:I)</f>
        <v>0</v>
      </c>
    </row>
    <row r="844" spans="1:8" x14ac:dyDescent="0.25">
      <c r="A844">
        <v>837</v>
      </c>
      <c r="B844">
        <f>IFERROR(IF(ISBLANK(A844),0,IF(AND(ISERROR(VLOOKUP(VLOOKUP(A844,ishod_substance!A:G,7,0),$B$6:B843,1,0))=TRUE,VLOOKUP(norm!A844,'tbl2'!A:B,2,0)=1),VLOOKUP(A844,ishod_substance!A:G,7,0),0)),0)</f>
        <v>0</v>
      </c>
      <c r="C844" s="76">
        <f t="shared" si="13"/>
        <v>0</v>
      </c>
      <c r="D844" s="145" t="e">
        <f>VLOOKUP(C844,quide!$A$1:J1836,2,0)</f>
        <v>#N/A</v>
      </c>
      <c r="E844" s="145" t="e">
        <f>VLOOKUP(C844,quide!$A$1:J1836,7,0)</f>
        <v>#N/A</v>
      </c>
      <c r="F844" s="145" t="e">
        <f>VLOOKUP(C844,quide!$A$1:M1836,21,0)</f>
        <v>#N/A</v>
      </c>
      <c r="G844" s="145" t="e">
        <f>VLOOKUP(C844,quide!$A$1:M1836,22,0)</f>
        <v>#N/A</v>
      </c>
      <c r="H844" s="145">
        <f>SUMIF(ishod_substance!G:G,norm!B844,ishod_substance!I:I)</f>
        <v>0</v>
      </c>
    </row>
    <row r="845" spans="1:8" x14ac:dyDescent="0.25">
      <c r="A845">
        <v>838</v>
      </c>
      <c r="B845">
        <f>IFERROR(IF(ISBLANK(A845),0,IF(AND(ISERROR(VLOOKUP(VLOOKUP(A845,ishod_substance!A:G,7,0),$B$6:B844,1,0))=TRUE,VLOOKUP(norm!A845,'tbl2'!A:B,2,0)=1),VLOOKUP(A845,ishod_substance!A:G,7,0),0)),0)</f>
        <v>0</v>
      </c>
      <c r="C845" s="76">
        <f t="shared" si="13"/>
        <v>0</v>
      </c>
      <c r="D845" s="145" t="e">
        <f>VLOOKUP(C845,quide!$A$1:J1837,2,0)</f>
        <v>#N/A</v>
      </c>
      <c r="E845" s="145" t="e">
        <f>VLOOKUP(C845,quide!$A$1:J1837,7,0)</f>
        <v>#N/A</v>
      </c>
      <c r="F845" s="145" t="e">
        <f>VLOOKUP(C845,quide!$A$1:M1837,21,0)</f>
        <v>#N/A</v>
      </c>
      <c r="G845" s="145" t="e">
        <f>VLOOKUP(C845,quide!$A$1:M1837,22,0)</f>
        <v>#N/A</v>
      </c>
      <c r="H845" s="145">
        <f>SUMIF(ishod_substance!G:G,norm!B845,ishod_substance!I:I)</f>
        <v>0</v>
      </c>
    </row>
    <row r="846" spans="1:8" x14ac:dyDescent="0.25">
      <c r="A846">
        <v>839</v>
      </c>
      <c r="B846">
        <f>IFERROR(IF(ISBLANK(A846),0,IF(AND(ISERROR(VLOOKUP(VLOOKUP(A846,ishod_substance!A:G,7,0),$B$6:B845,1,0))=TRUE,VLOOKUP(norm!A846,'tbl2'!A:B,2,0)=1),VLOOKUP(A846,ishod_substance!A:G,7,0),0)),0)</f>
        <v>0</v>
      </c>
      <c r="C846" s="76">
        <f t="shared" si="13"/>
        <v>0</v>
      </c>
      <c r="D846" s="145" t="e">
        <f>VLOOKUP(C846,quide!$A$1:J1838,2,0)</f>
        <v>#N/A</v>
      </c>
      <c r="E846" s="145" t="e">
        <f>VLOOKUP(C846,quide!$A$1:J1838,7,0)</f>
        <v>#N/A</v>
      </c>
      <c r="F846" s="145" t="e">
        <f>VLOOKUP(C846,quide!$A$1:M1838,21,0)</f>
        <v>#N/A</v>
      </c>
      <c r="G846" s="145" t="e">
        <f>VLOOKUP(C846,quide!$A$1:M1838,22,0)</f>
        <v>#N/A</v>
      </c>
      <c r="H846" s="145">
        <f>SUMIF(ishod_substance!G:G,norm!B846,ishod_substance!I:I)</f>
        <v>0</v>
      </c>
    </row>
    <row r="847" spans="1:8" x14ac:dyDescent="0.25">
      <c r="A847">
        <v>840</v>
      </c>
      <c r="B847">
        <f>IFERROR(IF(ISBLANK(A847),0,IF(AND(ISERROR(VLOOKUP(VLOOKUP(A847,ishod_substance!A:G,7,0),$B$6:B846,1,0))=TRUE,VLOOKUP(norm!A847,'tbl2'!A:B,2,0)=1),VLOOKUP(A847,ishod_substance!A:G,7,0),0)),0)</f>
        <v>0</v>
      </c>
      <c r="C847" s="76">
        <f t="shared" si="13"/>
        <v>0</v>
      </c>
      <c r="D847" s="145" t="e">
        <f>VLOOKUP(C847,quide!$A$1:J1839,2,0)</f>
        <v>#N/A</v>
      </c>
      <c r="E847" s="145" t="e">
        <f>VLOOKUP(C847,quide!$A$1:J1839,7,0)</f>
        <v>#N/A</v>
      </c>
      <c r="F847" s="145" t="e">
        <f>VLOOKUP(C847,quide!$A$1:M1839,21,0)</f>
        <v>#N/A</v>
      </c>
      <c r="G847" s="145" t="e">
        <f>VLOOKUP(C847,quide!$A$1:M1839,22,0)</f>
        <v>#N/A</v>
      </c>
      <c r="H847" s="145">
        <f>SUMIF(ishod_substance!G:G,norm!B847,ishod_substance!I:I)</f>
        <v>0</v>
      </c>
    </row>
    <row r="848" spans="1:8" x14ac:dyDescent="0.25">
      <c r="A848">
        <v>841</v>
      </c>
      <c r="B848">
        <f>IFERROR(IF(ISBLANK(A848),0,IF(AND(ISERROR(VLOOKUP(VLOOKUP(A848,ishod_substance!A:G,7,0),$B$6:B847,1,0))=TRUE,VLOOKUP(norm!A848,'tbl2'!A:B,2,0)=1),VLOOKUP(A848,ishod_substance!A:G,7,0),0)),0)</f>
        <v>0</v>
      </c>
      <c r="C848" s="76">
        <f t="shared" si="13"/>
        <v>0</v>
      </c>
      <c r="D848" s="145" t="e">
        <f>VLOOKUP(C848,quide!$A$1:J1840,2,0)</f>
        <v>#N/A</v>
      </c>
      <c r="E848" s="145" t="e">
        <f>VLOOKUP(C848,quide!$A$1:J1840,7,0)</f>
        <v>#N/A</v>
      </c>
      <c r="F848" s="145" t="e">
        <f>VLOOKUP(C848,quide!$A$1:M1840,21,0)</f>
        <v>#N/A</v>
      </c>
      <c r="G848" s="145" t="e">
        <f>VLOOKUP(C848,quide!$A$1:M1840,22,0)</f>
        <v>#N/A</v>
      </c>
      <c r="H848" s="145">
        <f>SUMIF(ishod_substance!G:G,norm!B848,ishod_substance!I:I)</f>
        <v>0</v>
      </c>
    </row>
    <row r="849" spans="1:8" x14ac:dyDescent="0.25">
      <c r="A849">
        <v>842</v>
      </c>
      <c r="B849">
        <f>IFERROR(IF(ISBLANK(A849),0,IF(AND(ISERROR(VLOOKUP(VLOOKUP(A849,ishod_substance!A:G,7,0),$B$6:B848,1,0))=TRUE,VLOOKUP(norm!A849,'tbl2'!A:B,2,0)=1),VLOOKUP(A849,ishod_substance!A:G,7,0),0)),0)</f>
        <v>0</v>
      </c>
      <c r="C849" s="76">
        <f t="shared" si="13"/>
        <v>0</v>
      </c>
      <c r="D849" s="145" t="e">
        <f>VLOOKUP(C849,quide!$A$1:J1841,2,0)</f>
        <v>#N/A</v>
      </c>
      <c r="E849" s="145" t="e">
        <f>VLOOKUP(C849,quide!$A$1:J1841,7,0)</f>
        <v>#N/A</v>
      </c>
      <c r="F849" s="145" t="e">
        <f>VLOOKUP(C849,quide!$A$1:M1841,21,0)</f>
        <v>#N/A</v>
      </c>
      <c r="G849" s="145" t="e">
        <f>VLOOKUP(C849,quide!$A$1:M1841,22,0)</f>
        <v>#N/A</v>
      </c>
      <c r="H849" s="145">
        <f>SUMIF(ishod_substance!G:G,norm!B849,ishod_substance!I:I)</f>
        <v>0</v>
      </c>
    </row>
    <row r="850" spans="1:8" x14ac:dyDescent="0.25">
      <c r="A850">
        <v>843</v>
      </c>
      <c r="B850">
        <f>IFERROR(IF(ISBLANK(A850),0,IF(AND(ISERROR(VLOOKUP(VLOOKUP(A850,ishod_substance!A:G,7,0),$B$6:B849,1,0))=TRUE,VLOOKUP(norm!A850,'tbl2'!A:B,2,0)=1),VLOOKUP(A850,ishod_substance!A:G,7,0),0)),0)</f>
        <v>0</v>
      </c>
      <c r="C850" s="76">
        <f t="shared" si="13"/>
        <v>0</v>
      </c>
      <c r="D850" s="145" t="e">
        <f>VLOOKUP(C850,quide!$A$1:J1842,2,0)</f>
        <v>#N/A</v>
      </c>
      <c r="E850" s="145" t="e">
        <f>VLOOKUP(C850,quide!$A$1:J1842,7,0)</f>
        <v>#N/A</v>
      </c>
      <c r="F850" s="145" t="e">
        <f>VLOOKUP(C850,quide!$A$1:M1842,21,0)</f>
        <v>#N/A</v>
      </c>
      <c r="G850" s="145" t="e">
        <f>VLOOKUP(C850,quide!$A$1:M1842,22,0)</f>
        <v>#N/A</v>
      </c>
      <c r="H850" s="145">
        <f>SUMIF(ishod_substance!G:G,norm!B850,ishod_substance!I:I)</f>
        <v>0</v>
      </c>
    </row>
    <row r="851" spans="1:8" x14ac:dyDescent="0.25">
      <c r="A851">
        <v>844</v>
      </c>
      <c r="B851">
        <f>IFERROR(IF(ISBLANK(A851),0,IF(AND(ISERROR(VLOOKUP(VLOOKUP(A851,ishod_substance!A:G,7,0),$B$6:B850,1,0))=TRUE,VLOOKUP(norm!A851,'tbl2'!A:B,2,0)=1),VLOOKUP(A851,ishod_substance!A:G,7,0),0)),0)</f>
        <v>0</v>
      </c>
      <c r="C851" s="76">
        <f t="shared" si="13"/>
        <v>0</v>
      </c>
      <c r="D851" s="145" t="e">
        <f>VLOOKUP(C851,quide!$A$1:J1843,2,0)</f>
        <v>#N/A</v>
      </c>
      <c r="E851" s="145" t="e">
        <f>VLOOKUP(C851,quide!$A$1:J1843,7,0)</f>
        <v>#N/A</v>
      </c>
      <c r="F851" s="145" t="e">
        <f>VLOOKUP(C851,quide!$A$1:M1843,21,0)</f>
        <v>#N/A</v>
      </c>
      <c r="G851" s="145" t="e">
        <f>VLOOKUP(C851,quide!$A$1:M1843,22,0)</f>
        <v>#N/A</v>
      </c>
      <c r="H851" s="145">
        <f>SUMIF(ishod_substance!G:G,norm!B851,ishod_substance!I:I)</f>
        <v>0</v>
      </c>
    </row>
    <row r="852" spans="1:8" x14ac:dyDescent="0.25">
      <c r="A852">
        <v>845</v>
      </c>
      <c r="B852">
        <f>IFERROR(IF(ISBLANK(A852),0,IF(AND(ISERROR(VLOOKUP(VLOOKUP(A852,ishod_substance!A:G,7,0),$B$6:B851,1,0))=TRUE,VLOOKUP(norm!A852,'tbl2'!A:B,2,0)=1),VLOOKUP(A852,ishod_substance!A:G,7,0),0)),0)</f>
        <v>0</v>
      </c>
      <c r="C852" s="76">
        <f t="shared" si="13"/>
        <v>0</v>
      </c>
      <c r="D852" s="145" t="e">
        <f>VLOOKUP(C852,quide!$A$1:J1844,2,0)</f>
        <v>#N/A</v>
      </c>
      <c r="E852" s="145" t="e">
        <f>VLOOKUP(C852,quide!$A$1:J1844,7,0)</f>
        <v>#N/A</v>
      </c>
      <c r="F852" s="145" t="e">
        <f>VLOOKUP(C852,quide!$A$1:M1844,21,0)</f>
        <v>#N/A</v>
      </c>
      <c r="G852" s="145" t="e">
        <f>VLOOKUP(C852,quide!$A$1:M1844,22,0)</f>
        <v>#N/A</v>
      </c>
      <c r="H852" s="145">
        <f>SUMIF(ishod_substance!G:G,norm!B852,ishod_substance!I:I)</f>
        <v>0</v>
      </c>
    </row>
    <row r="853" spans="1:8" x14ac:dyDescent="0.25">
      <c r="A853">
        <v>846</v>
      </c>
      <c r="B853">
        <f>IFERROR(IF(ISBLANK(A853),0,IF(AND(ISERROR(VLOOKUP(VLOOKUP(A853,ishod_substance!A:G,7,0),$B$6:B852,1,0))=TRUE,VLOOKUP(norm!A853,'tbl2'!A:B,2,0)=1),VLOOKUP(A853,ishod_substance!A:G,7,0),0)),0)</f>
        <v>0</v>
      </c>
      <c r="C853" s="76">
        <f t="shared" si="13"/>
        <v>0</v>
      </c>
      <c r="D853" s="145" t="e">
        <f>VLOOKUP(C853,quide!$A$1:J1845,2,0)</f>
        <v>#N/A</v>
      </c>
      <c r="E853" s="145" t="e">
        <f>VLOOKUP(C853,quide!$A$1:J1845,7,0)</f>
        <v>#N/A</v>
      </c>
      <c r="F853" s="145" t="e">
        <f>VLOOKUP(C853,quide!$A$1:M1845,21,0)</f>
        <v>#N/A</v>
      </c>
      <c r="G853" s="145" t="e">
        <f>VLOOKUP(C853,quide!$A$1:M1845,22,0)</f>
        <v>#N/A</v>
      </c>
      <c r="H853" s="145">
        <f>SUMIF(ishod_substance!G:G,norm!B853,ishod_substance!I:I)</f>
        <v>0</v>
      </c>
    </row>
    <row r="854" spans="1:8" x14ac:dyDescent="0.25">
      <c r="A854">
        <v>847</v>
      </c>
      <c r="B854">
        <f>IFERROR(IF(ISBLANK(A854),0,IF(AND(ISERROR(VLOOKUP(VLOOKUP(A854,ishod_substance!A:G,7,0),$B$6:B853,1,0))=TRUE,VLOOKUP(norm!A854,'tbl2'!A:B,2,0)=1),VLOOKUP(A854,ishod_substance!A:G,7,0),0)),0)</f>
        <v>0</v>
      </c>
      <c r="C854" s="76">
        <f t="shared" si="13"/>
        <v>0</v>
      </c>
      <c r="D854" s="145" t="e">
        <f>VLOOKUP(C854,quide!$A$1:J1846,2,0)</f>
        <v>#N/A</v>
      </c>
      <c r="E854" s="145" t="e">
        <f>VLOOKUP(C854,quide!$A$1:J1846,7,0)</f>
        <v>#N/A</v>
      </c>
      <c r="F854" s="145" t="e">
        <f>VLOOKUP(C854,quide!$A$1:M1846,21,0)</f>
        <v>#N/A</v>
      </c>
      <c r="G854" s="145" t="e">
        <f>VLOOKUP(C854,quide!$A$1:M1846,22,0)</f>
        <v>#N/A</v>
      </c>
      <c r="H854" s="145">
        <f>SUMIF(ishod_substance!G:G,norm!B854,ishod_substance!I:I)</f>
        <v>0</v>
      </c>
    </row>
    <row r="855" spans="1:8" x14ac:dyDescent="0.25">
      <c r="A855">
        <v>848</v>
      </c>
      <c r="B855">
        <f>IFERROR(IF(ISBLANK(A855),0,IF(AND(ISERROR(VLOOKUP(VLOOKUP(A855,ishod_substance!A:G,7,0),$B$6:B854,1,0))=TRUE,VLOOKUP(norm!A855,'tbl2'!A:B,2,0)=1),VLOOKUP(A855,ishod_substance!A:G,7,0),0)),0)</f>
        <v>0</v>
      </c>
      <c r="C855" s="76">
        <f t="shared" si="13"/>
        <v>0</v>
      </c>
      <c r="D855" s="145" t="e">
        <f>VLOOKUP(C855,quide!$A$1:J1847,2,0)</f>
        <v>#N/A</v>
      </c>
      <c r="E855" s="145" t="e">
        <f>VLOOKUP(C855,quide!$A$1:J1847,7,0)</f>
        <v>#N/A</v>
      </c>
      <c r="F855" s="145" t="e">
        <f>VLOOKUP(C855,quide!$A$1:M1847,21,0)</f>
        <v>#N/A</v>
      </c>
      <c r="G855" s="145" t="e">
        <f>VLOOKUP(C855,quide!$A$1:M1847,22,0)</f>
        <v>#N/A</v>
      </c>
      <c r="H855" s="145">
        <f>SUMIF(ishod_substance!G:G,norm!B855,ishod_substance!I:I)</f>
        <v>0</v>
      </c>
    </row>
    <row r="856" spans="1:8" x14ac:dyDescent="0.25">
      <c r="A856">
        <v>849</v>
      </c>
      <c r="B856">
        <f>IFERROR(IF(ISBLANK(A856),0,IF(AND(ISERROR(VLOOKUP(VLOOKUP(A856,ishod_substance!A:G,7,0),$B$6:B855,1,0))=TRUE,VLOOKUP(norm!A856,'tbl2'!A:B,2,0)=1),VLOOKUP(A856,ishod_substance!A:G,7,0),0)),0)</f>
        <v>0</v>
      </c>
      <c r="C856" s="76">
        <f t="shared" si="13"/>
        <v>0</v>
      </c>
      <c r="D856" s="145" t="e">
        <f>VLOOKUP(C856,quide!$A$1:J1848,2,0)</f>
        <v>#N/A</v>
      </c>
      <c r="E856" s="145" t="e">
        <f>VLOOKUP(C856,quide!$A$1:J1848,7,0)</f>
        <v>#N/A</v>
      </c>
      <c r="F856" s="145" t="e">
        <f>VLOOKUP(C856,quide!$A$1:M1848,21,0)</f>
        <v>#N/A</v>
      </c>
      <c r="G856" s="145" t="e">
        <f>VLOOKUP(C856,quide!$A$1:M1848,22,0)</f>
        <v>#N/A</v>
      </c>
      <c r="H856" s="145">
        <f>SUMIF(ishod_substance!G:G,norm!B856,ishod_substance!I:I)</f>
        <v>0</v>
      </c>
    </row>
    <row r="857" spans="1:8" x14ac:dyDescent="0.25">
      <c r="A857">
        <v>850</v>
      </c>
      <c r="B857">
        <f>IFERROR(IF(ISBLANK(A857),0,IF(AND(ISERROR(VLOOKUP(VLOOKUP(A857,ishod_substance!A:G,7,0),$B$6:B856,1,0))=TRUE,VLOOKUP(norm!A857,'tbl2'!A:B,2,0)=1),VLOOKUP(A857,ishod_substance!A:G,7,0),0)),0)</f>
        <v>0</v>
      </c>
      <c r="C857" s="76">
        <f t="shared" si="13"/>
        <v>0</v>
      </c>
      <c r="D857" s="145" t="e">
        <f>VLOOKUP(C857,quide!$A$1:J1849,2,0)</f>
        <v>#N/A</v>
      </c>
      <c r="E857" s="145" t="e">
        <f>VLOOKUP(C857,quide!$A$1:J1849,7,0)</f>
        <v>#N/A</v>
      </c>
      <c r="F857" s="145" t="e">
        <f>VLOOKUP(C857,quide!$A$1:M1849,21,0)</f>
        <v>#N/A</v>
      </c>
      <c r="G857" s="145" t="e">
        <f>VLOOKUP(C857,quide!$A$1:M1849,22,0)</f>
        <v>#N/A</v>
      </c>
      <c r="H857" s="145">
        <f>SUMIF(ishod_substance!G:G,norm!B857,ishod_substance!I:I)</f>
        <v>0</v>
      </c>
    </row>
    <row r="858" spans="1:8" x14ac:dyDescent="0.25">
      <c r="A858">
        <v>851</v>
      </c>
      <c r="B858">
        <f>IFERROR(IF(ISBLANK(A858),0,IF(AND(ISERROR(VLOOKUP(VLOOKUP(A858,ishod_substance!A:G,7,0),$B$6:B857,1,0))=TRUE,VLOOKUP(norm!A858,'tbl2'!A:B,2,0)=1),VLOOKUP(A858,ishod_substance!A:G,7,0),0)),0)</f>
        <v>0</v>
      </c>
      <c r="C858" s="76">
        <f t="shared" si="13"/>
        <v>0</v>
      </c>
      <c r="D858" s="145" t="e">
        <f>VLOOKUP(C858,quide!$A$1:J1850,2,0)</f>
        <v>#N/A</v>
      </c>
      <c r="E858" s="145" t="e">
        <f>VLOOKUP(C858,quide!$A$1:J1850,7,0)</f>
        <v>#N/A</v>
      </c>
      <c r="F858" s="145" t="e">
        <f>VLOOKUP(C858,quide!$A$1:M1850,21,0)</f>
        <v>#N/A</v>
      </c>
      <c r="G858" s="145" t="e">
        <f>VLOOKUP(C858,quide!$A$1:M1850,22,0)</f>
        <v>#N/A</v>
      </c>
      <c r="H858" s="145">
        <f>SUMIF(ishod_substance!G:G,norm!B858,ishod_substance!I:I)</f>
        <v>0</v>
      </c>
    </row>
    <row r="859" spans="1:8" x14ac:dyDescent="0.25">
      <c r="A859">
        <v>852</v>
      </c>
      <c r="B859">
        <f>IFERROR(IF(ISBLANK(A859),0,IF(AND(ISERROR(VLOOKUP(VLOOKUP(A859,ishod_substance!A:G,7,0),$B$6:B858,1,0))=TRUE,VLOOKUP(norm!A859,'tbl2'!A:B,2,0)=1),VLOOKUP(A859,ishod_substance!A:G,7,0),0)),0)</f>
        <v>0</v>
      </c>
      <c r="C859" s="76">
        <f t="shared" si="13"/>
        <v>0</v>
      </c>
      <c r="D859" s="145" t="e">
        <f>VLOOKUP(C859,quide!$A$1:J1851,2,0)</f>
        <v>#N/A</v>
      </c>
      <c r="E859" s="145" t="e">
        <f>VLOOKUP(C859,quide!$A$1:J1851,7,0)</f>
        <v>#N/A</v>
      </c>
      <c r="F859" s="145" t="e">
        <f>VLOOKUP(C859,quide!$A$1:M1851,21,0)</f>
        <v>#N/A</v>
      </c>
      <c r="G859" s="145" t="e">
        <f>VLOOKUP(C859,quide!$A$1:M1851,22,0)</f>
        <v>#N/A</v>
      </c>
      <c r="H859" s="145">
        <f>SUMIF(ishod_substance!G:G,norm!B859,ishod_substance!I:I)</f>
        <v>0</v>
      </c>
    </row>
    <row r="860" spans="1:8" x14ac:dyDescent="0.25">
      <c r="A860">
        <v>853</v>
      </c>
      <c r="B860">
        <f>IFERROR(IF(ISBLANK(A860),0,IF(AND(ISERROR(VLOOKUP(VLOOKUP(A860,ishod_substance!A:G,7,0),$B$6:B859,1,0))=TRUE,VLOOKUP(norm!A860,'tbl2'!A:B,2,0)=1),VLOOKUP(A860,ishod_substance!A:G,7,0),0)),0)</f>
        <v>0</v>
      </c>
      <c r="C860" s="76">
        <f t="shared" si="13"/>
        <v>0</v>
      </c>
      <c r="D860" s="145" t="e">
        <f>VLOOKUP(C860,quide!$A$1:J1852,2,0)</f>
        <v>#N/A</v>
      </c>
      <c r="E860" s="145" t="e">
        <f>VLOOKUP(C860,quide!$A$1:J1852,7,0)</f>
        <v>#N/A</v>
      </c>
      <c r="F860" s="145" t="e">
        <f>VLOOKUP(C860,quide!$A$1:M1852,21,0)</f>
        <v>#N/A</v>
      </c>
      <c r="G860" s="145" t="e">
        <f>VLOOKUP(C860,quide!$A$1:M1852,22,0)</f>
        <v>#N/A</v>
      </c>
      <c r="H860" s="145">
        <f>SUMIF(ishod_substance!G:G,norm!B860,ishod_substance!I:I)</f>
        <v>0</v>
      </c>
    </row>
    <row r="861" spans="1:8" x14ac:dyDescent="0.25">
      <c r="A861">
        <v>854</v>
      </c>
      <c r="B861">
        <f>IFERROR(IF(ISBLANK(A861),0,IF(AND(ISERROR(VLOOKUP(VLOOKUP(A861,ishod_substance!A:G,7,0),$B$6:B860,1,0))=TRUE,VLOOKUP(norm!A861,'tbl2'!A:B,2,0)=1),VLOOKUP(A861,ishod_substance!A:G,7,0),0)),0)</f>
        <v>0</v>
      </c>
      <c r="C861" s="76">
        <f t="shared" si="13"/>
        <v>0</v>
      </c>
      <c r="D861" s="145" t="e">
        <f>VLOOKUP(C861,quide!$A$1:J1853,2,0)</f>
        <v>#N/A</v>
      </c>
      <c r="E861" s="145" t="e">
        <f>VLOOKUP(C861,quide!$A$1:J1853,7,0)</f>
        <v>#N/A</v>
      </c>
      <c r="F861" s="145" t="e">
        <f>VLOOKUP(C861,quide!$A$1:M1853,21,0)</f>
        <v>#N/A</v>
      </c>
      <c r="G861" s="145" t="e">
        <f>VLOOKUP(C861,quide!$A$1:M1853,22,0)</f>
        <v>#N/A</v>
      </c>
      <c r="H861" s="145">
        <f>SUMIF(ishod_substance!G:G,norm!B861,ishod_substance!I:I)</f>
        <v>0</v>
      </c>
    </row>
    <row r="862" spans="1:8" x14ac:dyDescent="0.25">
      <c r="A862">
        <v>855</v>
      </c>
      <c r="B862">
        <f>IFERROR(IF(ISBLANK(A862),0,IF(AND(ISERROR(VLOOKUP(VLOOKUP(A862,ishod_substance!A:G,7,0),$B$6:B861,1,0))=TRUE,VLOOKUP(norm!A862,'tbl2'!A:B,2,0)=1),VLOOKUP(A862,ishod_substance!A:G,7,0),0)),0)</f>
        <v>0</v>
      </c>
      <c r="C862" s="76">
        <f t="shared" si="13"/>
        <v>0</v>
      </c>
      <c r="D862" s="145" t="e">
        <f>VLOOKUP(C862,quide!$A$1:J1854,2,0)</f>
        <v>#N/A</v>
      </c>
      <c r="E862" s="145" t="e">
        <f>VLOOKUP(C862,quide!$A$1:J1854,7,0)</f>
        <v>#N/A</v>
      </c>
      <c r="F862" s="145" t="e">
        <f>VLOOKUP(C862,quide!$A$1:M1854,21,0)</f>
        <v>#N/A</v>
      </c>
      <c r="G862" s="145" t="e">
        <f>VLOOKUP(C862,quide!$A$1:M1854,22,0)</f>
        <v>#N/A</v>
      </c>
      <c r="H862" s="145">
        <f>SUMIF(ishod_substance!G:G,norm!B862,ishod_substance!I:I)</f>
        <v>0</v>
      </c>
    </row>
    <row r="863" spans="1:8" x14ac:dyDescent="0.25">
      <c r="A863">
        <v>856</v>
      </c>
      <c r="B863">
        <f>IFERROR(IF(ISBLANK(A863),0,IF(AND(ISERROR(VLOOKUP(VLOOKUP(A863,ishod_substance!A:G,7,0),$B$6:B862,1,0))=TRUE,VLOOKUP(norm!A863,'tbl2'!A:B,2,0)=1),VLOOKUP(A863,ishod_substance!A:G,7,0),0)),0)</f>
        <v>0</v>
      </c>
      <c r="C863" s="76">
        <f t="shared" si="13"/>
        <v>0</v>
      </c>
      <c r="D863" s="145" t="e">
        <f>VLOOKUP(C863,quide!$A$1:J1855,2,0)</f>
        <v>#N/A</v>
      </c>
      <c r="E863" s="145" t="e">
        <f>VLOOKUP(C863,quide!$A$1:J1855,7,0)</f>
        <v>#N/A</v>
      </c>
      <c r="F863" s="145" t="e">
        <f>VLOOKUP(C863,quide!$A$1:M1855,21,0)</f>
        <v>#N/A</v>
      </c>
      <c r="G863" s="145" t="e">
        <f>VLOOKUP(C863,quide!$A$1:M1855,22,0)</f>
        <v>#N/A</v>
      </c>
      <c r="H863" s="145">
        <f>SUMIF(ishod_substance!G:G,norm!B863,ishod_substance!I:I)</f>
        <v>0</v>
      </c>
    </row>
    <row r="864" spans="1:8" x14ac:dyDescent="0.25">
      <c r="A864">
        <v>857</v>
      </c>
      <c r="B864">
        <f>IFERROR(IF(ISBLANK(A864),0,IF(AND(ISERROR(VLOOKUP(VLOOKUP(A864,ishod_substance!A:G,7,0),$B$6:B863,1,0))=TRUE,VLOOKUP(norm!A864,'tbl2'!A:B,2,0)=1),VLOOKUP(A864,ishod_substance!A:G,7,0),0)),0)</f>
        <v>0</v>
      </c>
      <c r="C864" s="76">
        <f t="shared" si="13"/>
        <v>0</v>
      </c>
      <c r="D864" s="145" t="e">
        <f>VLOOKUP(C864,quide!$A$1:J1856,2,0)</f>
        <v>#N/A</v>
      </c>
      <c r="E864" s="145" t="e">
        <f>VLOOKUP(C864,quide!$A$1:J1856,7,0)</f>
        <v>#N/A</v>
      </c>
      <c r="F864" s="145" t="e">
        <f>VLOOKUP(C864,quide!$A$1:M1856,21,0)</f>
        <v>#N/A</v>
      </c>
      <c r="G864" s="145" t="e">
        <f>VLOOKUP(C864,quide!$A$1:M1856,22,0)</f>
        <v>#N/A</v>
      </c>
      <c r="H864" s="145">
        <f>SUMIF(ishod_substance!G:G,norm!B864,ishod_substance!I:I)</f>
        <v>0</v>
      </c>
    </row>
    <row r="865" spans="1:8" x14ac:dyDescent="0.25">
      <c r="A865">
        <v>858</v>
      </c>
      <c r="B865">
        <f>IFERROR(IF(ISBLANK(A865),0,IF(AND(ISERROR(VLOOKUP(VLOOKUP(A865,ishod_substance!A:G,7,0),$B$6:B864,1,0))=TRUE,VLOOKUP(norm!A865,'tbl2'!A:B,2,0)=1),VLOOKUP(A865,ishod_substance!A:G,7,0),0)),0)</f>
        <v>0</v>
      </c>
      <c r="C865" s="76">
        <f t="shared" si="13"/>
        <v>0</v>
      </c>
      <c r="D865" s="145" t="e">
        <f>VLOOKUP(C865,quide!$A$1:J1857,2,0)</f>
        <v>#N/A</v>
      </c>
      <c r="E865" s="145" t="e">
        <f>VLOOKUP(C865,quide!$A$1:J1857,7,0)</f>
        <v>#N/A</v>
      </c>
      <c r="F865" s="145" t="e">
        <f>VLOOKUP(C865,quide!$A$1:M1857,21,0)</f>
        <v>#N/A</v>
      </c>
      <c r="G865" s="145" t="e">
        <f>VLOOKUP(C865,quide!$A$1:M1857,22,0)</f>
        <v>#N/A</v>
      </c>
      <c r="H865" s="145">
        <f>SUMIF(ishod_substance!G:G,norm!B865,ishod_substance!I:I)</f>
        <v>0</v>
      </c>
    </row>
    <row r="866" spans="1:8" x14ac:dyDescent="0.25">
      <c r="A866">
        <v>859</v>
      </c>
      <c r="B866">
        <f>IFERROR(IF(ISBLANK(A866),0,IF(AND(ISERROR(VLOOKUP(VLOOKUP(A866,ishod_substance!A:G,7,0),$B$6:B865,1,0))=TRUE,VLOOKUP(norm!A866,'tbl2'!A:B,2,0)=1),VLOOKUP(A866,ishod_substance!A:G,7,0),0)),0)</f>
        <v>0</v>
      </c>
      <c r="C866" s="76">
        <f t="shared" si="13"/>
        <v>0</v>
      </c>
      <c r="D866" s="145" t="e">
        <f>VLOOKUP(C866,quide!$A$1:J1858,2,0)</f>
        <v>#N/A</v>
      </c>
      <c r="E866" s="145" t="e">
        <f>VLOOKUP(C866,quide!$A$1:J1858,7,0)</f>
        <v>#N/A</v>
      </c>
      <c r="F866" s="145" t="e">
        <f>VLOOKUP(C866,quide!$A$1:M1858,21,0)</f>
        <v>#N/A</v>
      </c>
      <c r="G866" s="145" t="e">
        <f>VLOOKUP(C866,quide!$A$1:M1858,22,0)</f>
        <v>#N/A</v>
      </c>
      <c r="H866" s="145">
        <f>SUMIF(ishod_substance!G:G,norm!B866,ishod_substance!I:I)</f>
        <v>0</v>
      </c>
    </row>
    <row r="867" spans="1:8" x14ac:dyDescent="0.25">
      <c r="A867">
        <v>860</v>
      </c>
      <c r="B867">
        <f>IFERROR(IF(ISBLANK(A867),0,IF(AND(ISERROR(VLOOKUP(VLOOKUP(A867,ishod_substance!A:G,7,0),$B$6:B866,1,0))=TRUE,VLOOKUP(norm!A867,'tbl2'!A:B,2,0)=1),VLOOKUP(A867,ishod_substance!A:G,7,0),0)),0)</f>
        <v>0</v>
      </c>
      <c r="C867" s="76">
        <f t="shared" si="13"/>
        <v>0</v>
      </c>
      <c r="D867" s="145" t="e">
        <f>VLOOKUP(C867,quide!$A$1:J1859,2,0)</f>
        <v>#N/A</v>
      </c>
      <c r="E867" s="145" t="e">
        <f>VLOOKUP(C867,quide!$A$1:J1859,7,0)</f>
        <v>#N/A</v>
      </c>
      <c r="F867" s="145" t="e">
        <f>VLOOKUP(C867,quide!$A$1:M1859,21,0)</f>
        <v>#N/A</v>
      </c>
      <c r="G867" s="145" t="e">
        <f>VLOOKUP(C867,quide!$A$1:M1859,22,0)</f>
        <v>#N/A</v>
      </c>
      <c r="H867" s="145">
        <f>SUMIF(ishod_substance!G:G,norm!B867,ishod_substance!I:I)</f>
        <v>0</v>
      </c>
    </row>
    <row r="868" spans="1:8" x14ac:dyDescent="0.25">
      <c r="A868">
        <v>861</v>
      </c>
      <c r="B868">
        <f>IFERROR(IF(ISBLANK(A868),0,IF(AND(ISERROR(VLOOKUP(VLOOKUP(A868,ishod_substance!A:G,7,0),$B$6:B867,1,0))=TRUE,VLOOKUP(norm!A868,'tbl2'!A:B,2,0)=1),VLOOKUP(A868,ishod_substance!A:G,7,0),0)),0)</f>
        <v>0</v>
      </c>
      <c r="C868" s="76">
        <f t="shared" si="13"/>
        <v>0</v>
      </c>
      <c r="D868" s="145" t="e">
        <f>VLOOKUP(C868,quide!$A$1:J1860,2,0)</f>
        <v>#N/A</v>
      </c>
      <c r="E868" s="145" t="e">
        <f>VLOOKUP(C868,quide!$A$1:J1860,7,0)</f>
        <v>#N/A</v>
      </c>
      <c r="F868" s="145" t="e">
        <f>VLOOKUP(C868,quide!$A$1:M1860,21,0)</f>
        <v>#N/A</v>
      </c>
      <c r="G868" s="145" t="e">
        <f>VLOOKUP(C868,quide!$A$1:M1860,22,0)</f>
        <v>#N/A</v>
      </c>
      <c r="H868" s="145">
        <f>SUMIF(ishod_substance!G:G,norm!B868,ishod_substance!I:I)</f>
        <v>0</v>
      </c>
    </row>
    <row r="869" spans="1:8" x14ac:dyDescent="0.25">
      <c r="A869">
        <v>862</v>
      </c>
      <c r="B869">
        <f>IFERROR(IF(ISBLANK(A869),0,IF(AND(ISERROR(VLOOKUP(VLOOKUP(A869,ishod_substance!A:G,7,0),$B$6:B868,1,0))=TRUE,VLOOKUP(norm!A869,'tbl2'!A:B,2,0)=1),VLOOKUP(A869,ishod_substance!A:G,7,0),0)),0)</f>
        <v>0</v>
      </c>
      <c r="C869" s="76">
        <f t="shared" si="13"/>
        <v>0</v>
      </c>
      <c r="D869" s="145" t="e">
        <f>VLOOKUP(C869,quide!$A$1:J1861,2,0)</f>
        <v>#N/A</v>
      </c>
      <c r="E869" s="145" t="e">
        <f>VLOOKUP(C869,quide!$A$1:J1861,7,0)</f>
        <v>#N/A</v>
      </c>
      <c r="F869" s="145" t="e">
        <f>VLOOKUP(C869,quide!$A$1:M1861,21,0)</f>
        <v>#N/A</v>
      </c>
      <c r="G869" s="145" t="e">
        <f>VLOOKUP(C869,quide!$A$1:M1861,22,0)</f>
        <v>#N/A</v>
      </c>
      <c r="H869" s="145">
        <f>SUMIF(ishod_substance!G:G,norm!B869,ishod_substance!I:I)</f>
        <v>0</v>
      </c>
    </row>
    <row r="870" spans="1:8" x14ac:dyDescent="0.25">
      <c r="A870">
        <v>863</v>
      </c>
      <c r="B870">
        <f>IFERROR(IF(ISBLANK(A870),0,IF(AND(ISERROR(VLOOKUP(VLOOKUP(A870,ishod_substance!A:G,7,0),$B$6:B869,1,0))=TRUE,VLOOKUP(norm!A870,'tbl2'!A:B,2,0)=1),VLOOKUP(A870,ishod_substance!A:G,7,0),0)),0)</f>
        <v>0</v>
      </c>
      <c r="C870" s="76">
        <f t="shared" si="13"/>
        <v>0</v>
      </c>
      <c r="D870" s="145" t="e">
        <f>VLOOKUP(C870,quide!$A$1:J1862,2,0)</f>
        <v>#N/A</v>
      </c>
      <c r="E870" s="145" t="e">
        <f>VLOOKUP(C870,quide!$A$1:J1862,7,0)</f>
        <v>#N/A</v>
      </c>
      <c r="F870" s="145" t="e">
        <f>VLOOKUP(C870,quide!$A$1:M1862,21,0)</f>
        <v>#N/A</v>
      </c>
      <c r="G870" s="145" t="e">
        <f>VLOOKUP(C870,quide!$A$1:M1862,22,0)</f>
        <v>#N/A</v>
      </c>
      <c r="H870" s="145">
        <f>SUMIF(ishod_substance!G:G,norm!B870,ishod_substance!I:I)</f>
        <v>0</v>
      </c>
    </row>
    <row r="871" spans="1:8" x14ac:dyDescent="0.25">
      <c r="A871">
        <v>864</v>
      </c>
      <c r="B871">
        <f>IFERROR(IF(ISBLANK(A871),0,IF(AND(ISERROR(VLOOKUP(VLOOKUP(A871,ishod_substance!A:G,7,0),$B$6:B870,1,0))=TRUE,VLOOKUP(norm!A871,'tbl2'!A:B,2,0)=1),VLOOKUP(A871,ishod_substance!A:G,7,0),0)),0)</f>
        <v>0</v>
      </c>
      <c r="C871" s="76">
        <f t="shared" si="13"/>
        <v>0</v>
      </c>
      <c r="D871" s="145" t="e">
        <f>VLOOKUP(C871,quide!$A$1:J1863,2,0)</f>
        <v>#N/A</v>
      </c>
      <c r="E871" s="145" t="e">
        <f>VLOOKUP(C871,quide!$A$1:J1863,7,0)</f>
        <v>#N/A</v>
      </c>
      <c r="F871" s="145" t="e">
        <f>VLOOKUP(C871,quide!$A$1:M1863,21,0)</f>
        <v>#N/A</v>
      </c>
      <c r="G871" s="145" t="e">
        <f>VLOOKUP(C871,quide!$A$1:M1863,22,0)</f>
        <v>#N/A</v>
      </c>
      <c r="H871" s="145">
        <f>SUMIF(ishod_substance!G:G,norm!B871,ishod_substance!I:I)</f>
        <v>0</v>
      </c>
    </row>
    <row r="872" spans="1:8" x14ac:dyDescent="0.25">
      <c r="A872">
        <v>865</v>
      </c>
      <c r="B872">
        <f>IFERROR(IF(ISBLANK(A872),0,IF(AND(ISERROR(VLOOKUP(VLOOKUP(A872,ishod_substance!A:G,7,0),$B$6:B871,1,0))=TRUE,VLOOKUP(norm!A872,'tbl2'!A:B,2,0)=1),VLOOKUP(A872,ishod_substance!A:G,7,0),0)),0)</f>
        <v>0</v>
      </c>
      <c r="C872" s="76">
        <f t="shared" si="13"/>
        <v>0</v>
      </c>
      <c r="D872" s="145" t="e">
        <f>VLOOKUP(C872,quide!$A$1:J1864,2,0)</f>
        <v>#N/A</v>
      </c>
      <c r="E872" s="145" t="e">
        <f>VLOOKUP(C872,quide!$A$1:J1864,7,0)</f>
        <v>#N/A</v>
      </c>
      <c r="F872" s="145" t="e">
        <f>VLOOKUP(C872,quide!$A$1:M1864,21,0)</f>
        <v>#N/A</v>
      </c>
      <c r="G872" s="145" t="e">
        <f>VLOOKUP(C872,quide!$A$1:M1864,22,0)</f>
        <v>#N/A</v>
      </c>
      <c r="H872" s="145">
        <f>SUMIF(ishod_substance!G:G,norm!B872,ishod_substance!I:I)</f>
        <v>0</v>
      </c>
    </row>
    <row r="873" spans="1:8" x14ac:dyDescent="0.25">
      <c r="A873">
        <v>866</v>
      </c>
      <c r="B873">
        <f>IFERROR(IF(ISBLANK(A873),0,IF(AND(ISERROR(VLOOKUP(VLOOKUP(A873,ishod_substance!A:G,7,0),$B$6:B872,1,0))=TRUE,VLOOKUP(norm!A873,'tbl2'!A:B,2,0)=1),VLOOKUP(A873,ishod_substance!A:G,7,0),0)),0)</f>
        <v>0</v>
      </c>
      <c r="C873" s="76">
        <f t="shared" si="13"/>
        <v>0</v>
      </c>
      <c r="D873" s="145" t="e">
        <f>VLOOKUP(C873,quide!$A$1:J1865,2,0)</f>
        <v>#N/A</v>
      </c>
      <c r="E873" s="145" t="e">
        <f>VLOOKUP(C873,quide!$A$1:J1865,7,0)</f>
        <v>#N/A</v>
      </c>
      <c r="F873" s="145" t="e">
        <f>VLOOKUP(C873,quide!$A$1:M1865,21,0)</f>
        <v>#N/A</v>
      </c>
      <c r="G873" s="145" t="e">
        <f>VLOOKUP(C873,quide!$A$1:M1865,22,0)</f>
        <v>#N/A</v>
      </c>
      <c r="H873" s="145">
        <f>SUMIF(ishod_substance!G:G,norm!B873,ishod_substance!I:I)</f>
        <v>0</v>
      </c>
    </row>
    <row r="874" spans="1:8" x14ac:dyDescent="0.25">
      <c r="A874">
        <v>867</v>
      </c>
      <c r="B874">
        <f>IFERROR(IF(ISBLANK(A874),0,IF(AND(ISERROR(VLOOKUP(VLOOKUP(A874,ishod_substance!A:G,7,0),$B$6:B873,1,0))=TRUE,VLOOKUP(norm!A874,'tbl2'!A:B,2,0)=1),VLOOKUP(A874,ishod_substance!A:G,7,0),0)),0)</f>
        <v>0</v>
      </c>
      <c r="C874" s="76">
        <f t="shared" si="13"/>
        <v>0</v>
      </c>
      <c r="D874" s="145" t="e">
        <f>VLOOKUP(C874,quide!$A$1:J1866,2,0)</f>
        <v>#N/A</v>
      </c>
      <c r="E874" s="145" t="e">
        <f>VLOOKUP(C874,quide!$A$1:J1866,7,0)</f>
        <v>#N/A</v>
      </c>
      <c r="F874" s="145" t="e">
        <f>VLOOKUP(C874,quide!$A$1:M1866,21,0)</f>
        <v>#N/A</v>
      </c>
      <c r="G874" s="145" t="e">
        <f>VLOOKUP(C874,quide!$A$1:M1866,22,0)</f>
        <v>#N/A</v>
      </c>
      <c r="H874" s="145">
        <f>SUMIF(ishod_substance!G:G,norm!B874,ishod_substance!I:I)</f>
        <v>0</v>
      </c>
    </row>
    <row r="875" spans="1:8" x14ac:dyDescent="0.25">
      <c r="A875">
        <v>868</v>
      </c>
      <c r="B875">
        <f>IFERROR(IF(ISBLANK(A875),0,IF(AND(ISERROR(VLOOKUP(VLOOKUP(A875,ishod_substance!A:G,7,0),$B$6:B874,1,0))=TRUE,VLOOKUP(norm!A875,'tbl2'!A:B,2,0)=1),VLOOKUP(A875,ishod_substance!A:G,7,0),0)),0)</f>
        <v>0</v>
      </c>
      <c r="C875" s="76">
        <f t="shared" si="13"/>
        <v>0</v>
      </c>
      <c r="D875" s="145" t="e">
        <f>VLOOKUP(C875,quide!$A$1:J1867,2,0)</f>
        <v>#N/A</v>
      </c>
      <c r="E875" s="145" t="e">
        <f>VLOOKUP(C875,quide!$A$1:J1867,7,0)</f>
        <v>#N/A</v>
      </c>
      <c r="F875" s="145" t="e">
        <f>VLOOKUP(C875,quide!$A$1:M1867,21,0)</f>
        <v>#N/A</v>
      </c>
      <c r="G875" s="145" t="e">
        <f>VLOOKUP(C875,quide!$A$1:M1867,22,0)</f>
        <v>#N/A</v>
      </c>
      <c r="H875" s="145">
        <f>SUMIF(ishod_substance!G:G,norm!B875,ishod_substance!I:I)</f>
        <v>0</v>
      </c>
    </row>
    <row r="876" spans="1:8" x14ac:dyDescent="0.25">
      <c r="A876">
        <v>869</v>
      </c>
      <c r="B876">
        <f>IFERROR(IF(ISBLANK(A876),0,IF(AND(ISERROR(VLOOKUP(VLOOKUP(A876,ishod_substance!A:G,7,0),$B$6:B875,1,0))=TRUE,VLOOKUP(norm!A876,'tbl2'!A:B,2,0)=1),VLOOKUP(A876,ishod_substance!A:G,7,0),0)),0)</f>
        <v>0</v>
      </c>
      <c r="C876" s="76">
        <f t="shared" si="13"/>
        <v>0</v>
      </c>
      <c r="D876" s="145" t="e">
        <f>VLOOKUP(C876,quide!$A$1:J1868,2,0)</f>
        <v>#N/A</v>
      </c>
      <c r="E876" s="145" t="e">
        <f>VLOOKUP(C876,quide!$A$1:J1868,7,0)</f>
        <v>#N/A</v>
      </c>
      <c r="F876" s="145" t="e">
        <f>VLOOKUP(C876,quide!$A$1:M1868,21,0)</f>
        <v>#N/A</v>
      </c>
      <c r="G876" s="145" t="e">
        <f>VLOOKUP(C876,quide!$A$1:M1868,22,0)</f>
        <v>#N/A</v>
      </c>
      <c r="H876" s="145">
        <f>SUMIF(ishod_substance!G:G,norm!B876,ishod_substance!I:I)</f>
        <v>0</v>
      </c>
    </row>
    <row r="877" spans="1:8" x14ac:dyDescent="0.25">
      <c r="A877">
        <v>870</v>
      </c>
      <c r="B877">
        <f>IFERROR(IF(ISBLANK(A877),0,IF(AND(ISERROR(VLOOKUP(VLOOKUP(A877,ishod_substance!A:G,7,0),$B$6:B876,1,0))=TRUE,VLOOKUP(norm!A877,'tbl2'!A:B,2,0)=1),VLOOKUP(A877,ishod_substance!A:G,7,0),0)),0)</f>
        <v>0</v>
      </c>
      <c r="C877" s="76">
        <f t="shared" si="13"/>
        <v>0</v>
      </c>
      <c r="D877" s="145" t="e">
        <f>VLOOKUP(C877,quide!$A$1:J1869,2,0)</f>
        <v>#N/A</v>
      </c>
      <c r="E877" s="145" t="e">
        <f>VLOOKUP(C877,quide!$A$1:J1869,7,0)</f>
        <v>#N/A</v>
      </c>
      <c r="F877" s="145" t="e">
        <f>VLOOKUP(C877,quide!$A$1:M1869,21,0)</f>
        <v>#N/A</v>
      </c>
      <c r="G877" s="145" t="e">
        <f>VLOOKUP(C877,quide!$A$1:M1869,22,0)</f>
        <v>#N/A</v>
      </c>
      <c r="H877" s="145">
        <f>SUMIF(ishod_substance!G:G,norm!B877,ishod_substance!I:I)</f>
        <v>0</v>
      </c>
    </row>
    <row r="878" spans="1:8" x14ac:dyDescent="0.25">
      <c r="A878">
        <v>871</v>
      </c>
      <c r="B878">
        <f>IFERROR(IF(ISBLANK(A878),0,IF(AND(ISERROR(VLOOKUP(VLOOKUP(A878,ishod_substance!A:G,7,0),$B$6:B877,1,0))=TRUE,VLOOKUP(norm!A878,'tbl2'!A:B,2,0)=1),VLOOKUP(A878,ishod_substance!A:G,7,0),0)),0)</f>
        <v>0</v>
      </c>
      <c r="C878" s="76">
        <f t="shared" si="13"/>
        <v>0</v>
      </c>
      <c r="D878" s="145" t="e">
        <f>VLOOKUP(C878,quide!$A$1:J1870,2,0)</f>
        <v>#N/A</v>
      </c>
      <c r="E878" s="145" t="e">
        <f>VLOOKUP(C878,quide!$A$1:J1870,7,0)</f>
        <v>#N/A</v>
      </c>
      <c r="F878" s="145" t="e">
        <f>VLOOKUP(C878,quide!$A$1:M1870,21,0)</f>
        <v>#N/A</v>
      </c>
      <c r="G878" s="145" t="e">
        <f>VLOOKUP(C878,quide!$A$1:M1870,22,0)</f>
        <v>#N/A</v>
      </c>
      <c r="H878" s="145">
        <f>SUMIF(ishod_substance!G:G,norm!B878,ishod_substance!I:I)</f>
        <v>0</v>
      </c>
    </row>
    <row r="879" spans="1:8" x14ac:dyDescent="0.25">
      <c r="A879">
        <v>872</v>
      </c>
      <c r="B879">
        <f>IFERROR(IF(ISBLANK(A879),0,IF(AND(ISERROR(VLOOKUP(VLOOKUP(A879,ishod_substance!A:G,7,0),$B$6:B878,1,0))=TRUE,VLOOKUP(norm!A879,'tbl2'!A:B,2,0)=1),VLOOKUP(A879,ishod_substance!A:G,7,0),0)),0)</f>
        <v>0</v>
      </c>
      <c r="C879" s="76">
        <f t="shared" si="13"/>
        <v>0</v>
      </c>
      <c r="D879" s="145" t="e">
        <f>VLOOKUP(C879,quide!$A$1:J1871,2,0)</f>
        <v>#N/A</v>
      </c>
      <c r="E879" s="145" t="e">
        <f>VLOOKUP(C879,quide!$A$1:J1871,7,0)</f>
        <v>#N/A</v>
      </c>
      <c r="F879" s="145" t="e">
        <f>VLOOKUP(C879,quide!$A$1:M1871,21,0)</f>
        <v>#N/A</v>
      </c>
      <c r="G879" s="145" t="e">
        <f>VLOOKUP(C879,quide!$A$1:M1871,22,0)</f>
        <v>#N/A</v>
      </c>
      <c r="H879" s="145">
        <f>SUMIF(ishod_substance!G:G,norm!B879,ishod_substance!I:I)</f>
        <v>0</v>
      </c>
    </row>
    <row r="880" spans="1:8" x14ac:dyDescent="0.25">
      <c r="A880">
        <v>873</v>
      </c>
      <c r="B880">
        <f>IFERROR(IF(ISBLANK(A880),0,IF(AND(ISERROR(VLOOKUP(VLOOKUP(A880,ishod_substance!A:G,7,0),$B$6:B879,1,0))=TRUE,VLOOKUP(norm!A880,'tbl2'!A:B,2,0)=1),VLOOKUP(A880,ishod_substance!A:G,7,0),0)),0)</f>
        <v>0</v>
      </c>
      <c r="C880" s="76">
        <f t="shared" si="13"/>
        <v>0</v>
      </c>
      <c r="D880" s="145" t="e">
        <f>VLOOKUP(C880,quide!$A$1:J1872,2,0)</f>
        <v>#N/A</v>
      </c>
      <c r="E880" s="145" t="e">
        <f>VLOOKUP(C880,quide!$A$1:J1872,7,0)</f>
        <v>#N/A</v>
      </c>
      <c r="F880" s="145" t="e">
        <f>VLOOKUP(C880,quide!$A$1:M1872,21,0)</f>
        <v>#N/A</v>
      </c>
      <c r="G880" s="145" t="e">
        <f>VLOOKUP(C880,quide!$A$1:M1872,22,0)</f>
        <v>#N/A</v>
      </c>
      <c r="H880" s="145">
        <f>SUMIF(ishod_substance!G:G,norm!B880,ishod_substance!I:I)</f>
        <v>0</v>
      </c>
    </row>
    <row r="881" spans="1:9" x14ac:dyDescent="0.25">
      <c r="A881">
        <v>874</v>
      </c>
      <c r="B881">
        <f>IFERROR(IF(ISBLANK(A881),0,IF(AND(ISERROR(VLOOKUP(VLOOKUP(A881,ishod_substance!A:G,7,0),$B$6:B880,1,0))=TRUE,VLOOKUP(norm!A881,'tbl2'!A:B,2,0)=1),VLOOKUP(A881,ishod_substance!A:G,7,0),0)),0)</f>
        <v>0</v>
      </c>
      <c r="C881" s="76">
        <f t="shared" si="13"/>
        <v>0</v>
      </c>
      <c r="D881" s="145" t="e">
        <f>VLOOKUP(C881,quide!$A$1:J1873,2,0)</f>
        <v>#N/A</v>
      </c>
      <c r="E881" s="145" t="e">
        <f>VLOOKUP(C881,quide!$A$1:J1873,7,0)</f>
        <v>#N/A</v>
      </c>
      <c r="F881" s="145" t="e">
        <f>VLOOKUP(C881,quide!$A$1:M1873,21,0)</f>
        <v>#N/A</v>
      </c>
      <c r="G881" s="145" t="e">
        <f>VLOOKUP(C881,quide!$A$1:M1873,22,0)</f>
        <v>#N/A</v>
      </c>
      <c r="H881" s="145">
        <f>SUMIF(ishod_substance!G:G,norm!B881,ishod_substance!I:I)</f>
        <v>0</v>
      </c>
    </row>
    <row r="882" spans="1:9" x14ac:dyDescent="0.25">
      <c r="A882">
        <v>875</v>
      </c>
      <c r="B882">
        <f>IFERROR(IF(ISBLANK(A882),0,IF(AND(ISERROR(VLOOKUP(VLOOKUP(A882,ishod_substance!A:G,7,0),$B$6:B881,1,0))=TRUE,VLOOKUP(norm!A882,'tbl2'!A:B,2,0)=1),VLOOKUP(A882,ishod_substance!A:G,7,0),0)),0)</f>
        <v>0</v>
      </c>
      <c r="C882" s="76">
        <f t="shared" si="13"/>
        <v>0</v>
      </c>
      <c r="D882" s="145" t="e">
        <f>VLOOKUP(C882,quide!$A$1:J1874,2,0)</f>
        <v>#N/A</v>
      </c>
      <c r="E882" s="145" t="e">
        <f>VLOOKUP(C882,quide!$A$1:J1874,7,0)</f>
        <v>#N/A</v>
      </c>
      <c r="F882" s="145" t="e">
        <f>VLOOKUP(C882,quide!$A$1:M1874,21,0)</f>
        <v>#N/A</v>
      </c>
      <c r="G882" s="145" t="e">
        <f>VLOOKUP(C882,quide!$A$1:M1874,22,0)</f>
        <v>#N/A</v>
      </c>
      <c r="H882" s="145">
        <f>SUMIF(ishod_substance!G:G,norm!B882,ishod_substance!I:I)</f>
        <v>0</v>
      </c>
    </row>
    <row r="883" spans="1:9" x14ac:dyDescent="0.25">
      <c r="A883">
        <v>876</v>
      </c>
      <c r="B883">
        <f>IFERROR(IF(ISBLANK(A883),0,IF(AND(ISERROR(VLOOKUP(VLOOKUP(A883,ishod_substance!A:G,7,0),$B$6:B882,1,0))=TRUE,VLOOKUP(norm!A883,'tbl2'!A:B,2,0)=1),VLOOKUP(A883,ishod_substance!A:G,7,0),0)),0)</f>
        <v>0</v>
      </c>
      <c r="C883" s="76">
        <f t="shared" si="13"/>
        <v>0</v>
      </c>
      <c r="D883" s="145" t="e">
        <f>VLOOKUP(C883,quide!$A$1:J1875,2,0)</f>
        <v>#N/A</v>
      </c>
      <c r="E883" s="145" t="e">
        <f>VLOOKUP(C883,quide!$A$1:J1875,7,0)</f>
        <v>#N/A</v>
      </c>
      <c r="F883" s="145" t="e">
        <f>VLOOKUP(C883,quide!$A$1:M1875,21,0)</f>
        <v>#N/A</v>
      </c>
      <c r="G883" s="145" t="e">
        <f>VLOOKUP(C883,quide!$A$1:M1875,22,0)</f>
        <v>#N/A</v>
      </c>
      <c r="H883" s="145">
        <f>SUMIF(ishod_substance!G:G,norm!B883,ishod_substance!I:I)</f>
        <v>0</v>
      </c>
    </row>
    <row r="884" spans="1:9" x14ac:dyDescent="0.25">
      <c r="A884">
        <v>877</v>
      </c>
      <c r="B884">
        <f>IFERROR(IF(ISBLANK(A884),0,IF(AND(ISERROR(VLOOKUP(VLOOKUP(A884,ishod_substance!A:G,7,0),$B$6:B883,1,0))=TRUE,VLOOKUP(norm!A884,'tbl2'!A:B,2,0)=1),VLOOKUP(A884,ishod_substance!A:G,7,0),0)),0)</f>
        <v>0</v>
      </c>
      <c r="C884" s="76">
        <f t="shared" si="13"/>
        <v>0</v>
      </c>
      <c r="D884" s="145" t="e">
        <f>VLOOKUP(C884,quide!$A$1:J1876,2,0)</f>
        <v>#N/A</v>
      </c>
      <c r="E884" s="145" t="e">
        <f>VLOOKUP(C884,quide!$A$1:J1876,7,0)</f>
        <v>#N/A</v>
      </c>
      <c r="F884" s="145" t="e">
        <f>VLOOKUP(C884,quide!$A$1:M1876,21,0)</f>
        <v>#N/A</v>
      </c>
      <c r="G884" s="145" t="e">
        <f>VLOOKUP(C884,quide!$A$1:M1876,22,0)</f>
        <v>#N/A</v>
      </c>
      <c r="H884" s="145">
        <f>SUMIF(ishod_substance!G:G,norm!B884,ishod_substance!I:I)</f>
        <v>0</v>
      </c>
    </row>
    <row r="885" spans="1:9" x14ac:dyDescent="0.25">
      <c r="B885">
        <v>99</v>
      </c>
      <c r="C885" s="233" t="s">
        <v>171</v>
      </c>
      <c r="D885" s="233"/>
      <c r="E885" s="233"/>
      <c r="F885" s="233"/>
      <c r="G885" s="233"/>
      <c r="H885" s="234">
        <f>SUM(H8:H859)</f>
        <v>0.1045523883269454</v>
      </c>
      <c r="I885" s="12"/>
    </row>
  </sheetData>
  <autoFilter ref="A7:B885" xr:uid="{4140B1DB-C099-4FED-BA1C-B15CD700DA29}">
    <sortState xmlns:xlrd2="http://schemas.microsoft.com/office/spreadsheetml/2017/richdata2" ref="A8:B75">
      <sortCondition ref="B7:B885"/>
    </sortState>
  </autoFilter>
  <sortState xmlns:xlrd2="http://schemas.microsoft.com/office/spreadsheetml/2017/richdata2" ref="A7:I885">
    <sortCondition ref="B7:B885"/>
  </sortState>
  <mergeCells count="4">
    <mergeCell ref="C4:G4"/>
    <mergeCell ref="H4:H6"/>
    <mergeCell ref="C5:E5"/>
    <mergeCell ref="F5:G5"/>
  </mergeCells>
  <pageMargins left="0.7" right="0.7" top="0.75" bottom="0.75" header="0.3" footer="0.3"/>
  <pageSetup paperSize="9" scale="90" orientation="portrait" r:id="rId1"/>
  <colBreaks count="1" manualBreakCount="1">
    <brk id="8" max="42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CB214-797B-4C6C-915F-B8FFAE90A5DA}">
  <sheetPr codeName="Sheet10" filterMode="1"/>
  <dimension ref="A1:P885"/>
  <sheetViews>
    <sheetView workbookViewId="0">
      <selection activeCell="F59" sqref="F59"/>
    </sheetView>
  </sheetViews>
  <sheetFormatPr defaultRowHeight="15" x14ac:dyDescent="0.25"/>
  <cols>
    <col min="4" max="4" width="21" customWidth="1"/>
    <col min="5" max="5" width="12.140625" customWidth="1"/>
    <col min="6" max="6" width="10.5703125" customWidth="1"/>
    <col min="7" max="7" width="32.7109375" customWidth="1"/>
    <col min="8" max="8" width="12.85546875" customWidth="1"/>
    <col min="10" max="10" width="10" bestFit="1" customWidth="1"/>
    <col min="13" max="13" width="10" bestFit="1" customWidth="1"/>
  </cols>
  <sheetData>
    <row r="1" spans="1:10" x14ac:dyDescent="0.25">
      <c r="C1" s="326" t="s">
        <v>159</v>
      </c>
      <c r="D1" s="305"/>
      <c r="E1" s="305"/>
      <c r="F1" s="305"/>
      <c r="G1" s="305"/>
      <c r="H1" s="305"/>
    </row>
    <row r="2" spans="1:10" x14ac:dyDescent="0.25">
      <c r="C2" s="33" t="s">
        <v>169</v>
      </c>
      <c r="D2" s="33"/>
      <c r="E2" s="33"/>
      <c r="F2" s="33"/>
      <c r="G2" s="33"/>
    </row>
    <row r="4" spans="1:10" ht="69" customHeight="1" x14ac:dyDescent="0.25">
      <c r="C4" s="286"/>
      <c r="D4" s="91"/>
      <c r="E4" s="287" t="s">
        <v>156</v>
      </c>
      <c r="F4" s="287"/>
      <c r="G4" s="288"/>
      <c r="H4" s="325" t="s">
        <v>155</v>
      </c>
    </row>
    <row r="5" spans="1:10" ht="36" hidden="1" customHeight="1" x14ac:dyDescent="0.25">
      <c r="C5" s="321" t="s">
        <v>157</v>
      </c>
      <c r="D5" s="321"/>
      <c r="E5" s="321"/>
      <c r="F5" s="325" t="s">
        <v>158</v>
      </c>
      <c r="G5" s="325"/>
      <c r="H5" s="325"/>
    </row>
    <row r="6" spans="1:10" ht="30" hidden="1" x14ac:dyDescent="0.25">
      <c r="C6" s="31" t="s">
        <v>154</v>
      </c>
      <c r="D6" s="31" t="s">
        <v>27</v>
      </c>
      <c r="E6" s="32" t="s">
        <v>39</v>
      </c>
      <c r="F6" s="31" t="s">
        <v>0</v>
      </c>
      <c r="G6" s="31" t="s">
        <v>27</v>
      </c>
      <c r="H6" s="325"/>
    </row>
    <row r="7" spans="1:10" hidden="1" x14ac:dyDescent="0.25">
      <c r="A7" s="102" t="s">
        <v>210</v>
      </c>
      <c r="B7" t="s">
        <v>212</v>
      </c>
      <c r="C7" s="31">
        <v>1</v>
      </c>
      <c r="D7" s="31">
        <v>2</v>
      </c>
      <c r="E7" s="31">
        <v>3</v>
      </c>
      <c r="F7" s="31">
        <v>4</v>
      </c>
      <c r="G7" s="31">
        <v>5</v>
      </c>
      <c r="H7" s="31">
        <v>6</v>
      </c>
    </row>
    <row r="8" spans="1:10" ht="30" x14ac:dyDescent="0.25">
      <c r="A8">
        <v>1</v>
      </c>
      <c r="B8">
        <f>IF(ISBLANK(A8),0,IF(AND(ISERROR(VLOOKUP(VLOOKUP(A8,ishod_substance!A:G,7,0),$B$6:B7,1,0))=TRUE,VLOOKUP(norm!A8,'tbl2'!A:B,2,0)=0),VLOOKUP(A8,ishod_substance!A:G,7,0),0))</f>
        <v>7</v>
      </c>
      <c r="C8" s="31">
        <f>B8</f>
        <v>7</v>
      </c>
      <c r="D8" s="35" t="e">
        <f>VLOOKUP(C8,quide!$A$1:G1000,2,0)</f>
        <v>#N/A</v>
      </c>
      <c r="E8" s="31" t="e">
        <f>VLOOKUP(C8,quide!$A$1:G1000,7,0)</f>
        <v>#N/A</v>
      </c>
      <c r="F8" s="31" t="e">
        <f>VLOOKUP(C8,quide!$A$1:M1000,21,0)</f>
        <v>#N/A</v>
      </c>
      <c r="G8" s="34" t="e">
        <f>VLOOKUP(C8,quide!$A$1:M1000,22,0)</f>
        <v>#N/A</v>
      </c>
      <c r="H8" s="79">
        <f>SUMIF(ishod_substance!G:G,B8,ishod_substance!I:I)</f>
        <v>9</v>
      </c>
    </row>
    <row r="9" spans="1:10" x14ac:dyDescent="0.25">
      <c r="A9">
        <v>2</v>
      </c>
      <c r="B9">
        <f>IF(ISBLANK(A9),0,IF(AND(ISERROR(VLOOKUP(VLOOKUP(A9,ishod_substance!A:G,7,0),$B$6:B8,1,0))=TRUE,VLOOKUP(norm!A9,'tbl2'!A:B,2,0)=0),VLOOKUP(A9,ishod_substance!A:G,7,0),0))</f>
        <v>410</v>
      </c>
      <c r="C9" s="145">
        <f t="shared" ref="C9:C57" si="0">B9</f>
        <v>410</v>
      </c>
      <c r="D9" s="83" t="str">
        <f>VLOOKUP(C9,quide!$A$1:G1001,2,0)</f>
        <v>Метан</v>
      </c>
      <c r="E9" s="145">
        <f>VLOOKUP(C9,quide!$A$1:G1001,7,0)</f>
        <v>0</v>
      </c>
      <c r="F9" s="145" t="e">
        <f>VLOOKUP(C9,quide!$A$1:M1001,21,0)</f>
        <v>#REF!</v>
      </c>
      <c r="G9" s="34" t="e">
        <f>VLOOKUP(C9,quide!$A$1:M1001,22,0)</f>
        <v>#REF!</v>
      </c>
      <c r="H9" s="188">
        <f>SUMIF(ishod_substance!G:G,B9,ishod_substance!I:I)</f>
        <v>4.390469842938665</v>
      </c>
      <c r="I9" s="26"/>
      <c r="J9" s="26"/>
    </row>
    <row r="10" spans="1:10" hidden="1" x14ac:dyDescent="0.25">
      <c r="A10">
        <v>3</v>
      </c>
      <c r="B10">
        <f>IF(ISBLANK(A10),0,IF(AND(ISERROR(VLOOKUP(VLOOKUP(A10,ishod_substance!A:G,7,0),$B$6:B9,1,0))=TRUE,VLOOKUP(norm!A10,'tbl2'!A:B,2,0)=0),VLOOKUP(A10,ishod_substance!A:G,7,0),0))</f>
        <v>0</v>
      </c>
      <c r="C10" s="145">
        <f t="shared" si="0"/>
        <v>0</v>
      </c>
      <c r="D10" s="83" t="e">
        <f>VLOOKUP(C10,quide!$A$1:G1002,2,0)</f>
        <v>#N/A</v>
      </c>
      <c r="E10" s="145" t="e">
        <f>VLOOKUP(C10,quide!$A$1:G1002,7,0)</f>
        <v>#N/A</v>
      </c>
      <c r="F10" s="145" t="e">
        <f>VLOOKUP(C10,quide!$A$1:M1002,21,0)</f>
        <v>#N/A</v>
      </c>
      <c r="G10" s="34" t="e">
        <f>VLOOKUP(C10,quide!$A$1:M1002,22,0)</f>
        <v>#N/A</v>
      </c>
      <c r="H10" s="188">
        <f>SUMIF(ishod_substance!G:G,B10,ishod_substance!I:I)</f>
        <v>0</v>
      </c>
      <c r="I10" s="26"/>
      <c r="J10" s="190"/>
    </row>
    <row r="11" spans="1:10" hidden="1" x14ac:dyDescent="0.25">
      <c r="A11">
        <v>4</v>
      </c>
      <c r="B11">
        <f>IF(ISBLANK(A11),0,IF(AND(ISERROR(VLOOKUP(VLOOKUP(A11,ishod_substance!A:G,7,0),$B$6:B10,1,0))=TRUE,VLOOKUP(norm!A11,'tbl2'!A:B,2,0)=0),VLOOKUP(A11,ishod_substance!A:G,7,0),0))</f>
        <v>0</v>
      </c>
      <c r="C11" s="145">
        <f t="shared" si="0"/>
        <v>0</v>
      </c>
      <c r="D11" s="83" t="e">
        <f>VLOOKUP(C11,quide!$A$1:G1003,2,0)</f>
        <v>#N/A</v>
      </c>
      <c r="E11" s="145" t="e">
        <f>VLOOKUP(C11,quide!$A$1:G1003,7,0)</f>
        <v>#N/A</v>
      </c>
      <c r="F11" s="145" t="e">
        <f>VLOOKUP(C11,quide!$A$1:M1003,21,0)</f>
        <v>#N/A</v>
      </c>
      <c r="G11" s="34" t="e">
        <f>VLOOKUP(C11,quide!$A$1:M1003,22,0)</f>
        <v>#N/A</v>
      </c>
      <c r="H11" s="188">
        <f>SUMIF(ishod_substance!G:G,B11,ishod_substance!I:I)</f>
        <v>0</v>
      </c>
      <c r="I11" s="26"/>
      <c r="J11" s="190"/>
    </row>
    <row r="12" spans="1:10" ht="60" x14ac:dyDescent="0.25">
      <c r="A12">
        <v>5</v>
      </c>
      <c r="B12">
        <f>IF(ISBLANK(A12),0,IF(AND(ISERROR(VLOOKUP(VLOOKUP(A12,ishod_substance!A:G,7,0),$B$6:B11,1,0))=TRUE,VLOOKUP(norm!A12,'tbl2'!A:B,2,0)=0),VLOOKUP(A12,ishod_substance!A:G,7,0),0))</f>
        <v>337</v>
      </c>
      <c r="C12" s="145">
        <f t="shared" si="0"/>
        <v>337</v>
      </c>
      <c r="D12" s="83" t="str">
        <f>VLOOKUP(C12,quide!$A$1:G1004,2,0)</f>
        <v>Углерода оксид (Углерод окись; углерод моноокись; угарный газ)</v>
      </c>
      <c r="E12" s="145">
        <f>VLOOKUP(C12,quide!$A$1:G1004,7,0)</f>
        <v>4</v>
      </c>
      <c r="F12" s="145" t="e">
        <f>VLOOKUP(C12,quide!$A$1:M1004,21,0)</f>
        <v>#REF!</v>
      </c>
      <c r="G12" s="34" t="e">
        <f>VLOOKUP(C12,quide!$A$1:M1004,22,0)</f>
        <v>#REF!</v>
      </c>
      <c r="H12" s="188">
        <f>SUMIF(ishod_substance!G:G,B12,ishod_substance!I:I)</f>
        <v>5.8969198617060279</v>
      </c>
      <c r="I12" s="26"/>
      <c r="J12" s="190"/>
    </row>
    <row r="13" spans="1:10" ht="30" x14ac:dyDescent="0.25">
      <c r="A13">
        <v>6</v>
      </c>
      <c r="B13">
        <f>IF(ISBLANK(A13),0,IF(AND(ISERROR(VLOOKUP(VLOOKUP(A13,ishod_substance!A:G,7,0),$B$6:B12,1,0))=TRUE,VLOOKUP(norm!A13,'tbl2'!A:B,2,0)=0),VLOOKUP(A13,ishod_substance!A:G,7,0),0))</f>
        <v>2902</v>
      </c>
      <c r="C13" s="145">
        <f t="shared" si="0"/>
        <v>2902</v>
      </c>
      <c r="D13" s="83" t="str">
        <f>VLOOKUP(C13,quide!$A$1:G1005,2,0)</f>
        <v>Взвешенные вещества</v>
      </c>
      <c r="E13" s="145">
        <f>VLOOKUP(C13,quide!$A$1:G1005,7,0)</f>
        <v>3</v>
      </c>
      <c r="F13" s="145" t="e">
        <f>VLOOKUP(C13,quide!$A$1:M1005,21,0)</f>
        <v>#REF!</v>
      </c>
      <c r="G13" s="34" t="e">
        <f>VLOOKUP(C13,quide!$A$1:M1005,22,0)</f>
        <v>#REF!</v>
      </c>
      <c r="H13" s="36">
        <f>SUMIF(ishod_substance!G:G,B13,ishod_substance!I:I)</f>
        <v>0.55243707094474637</v>
      </c>
    </row>
    <row r="14" spans="1:10" x14ac:dyDescent="0.25">
      <c r="A14">
        <v>7</v>
      </c>
      <c r="B14">
        <f>IF(ISBLANK(A14),0,IF(AND(ISERROR(VLOOKUP(VLOOKUP(A14,ishod_substance!A:G,7,0),$B$6:B13,1,0))=TRUE,VLOOKUP(norm!A14,'tbl2'!A:B,2,0)=0),VLOOKUP(A14,ishod_substance!A:G,7,0),0))</f>
        <v>303</v>
      </c>
      <c r="C14" s="145">
        <f t="shared" si="0"/>
        <v>303</v>
      </c>
      <c r="D14" s="83" t="str">
        <f>VLOOKUP(C14,quide!$A$1:G1006,2,0)</f>
        <v>Аммиак (Азота гидрид)</v>
      </c>
      <c r="E14" s="145">
        <f>VLOOKUP(C14,quide!$A$1:G1006,7,0)</f>
        <v>4</v>
      </c>
      <c r="F14" s="145" t="e">
        <f>VLOOKUP(C14,quide!$A$1:M1006,21,0)</f>
        <v>#REF!</v>
      </c>
      <c r="G14" s="34" t="e">
        <f>VLOOKUP(C14,quide!$A$1:M1006,22,0)</f>
        <v>#REF!</v>
      </c>
      <c r="H14" s="36">
        <f>SUMIF(ishod_substance!G:G,B14,ishod_substance!I:I)</f>
        <v>7.3706148984935688E-2</v>
      </c>
    </row>
    <row r="15" spans="1:10" hidden="1" x14ac:dyDescent="0.25">
      <c r="A15">
        <v>8</v>
      </c>
      <c r="B15">
        <f>IF(ISBLANK(A15),0,IF(AND(ISERROR(VLOOKUP(VLOOKUP(A15,ishod_substance!A:G,7,0),$B$6:B14,1,0))=TRUE,VLOOKUP(norm!A15,'tbl2'!A:B,2,0)=0),VLOOKUP(A15,ishod_substance!A:G,7,0),0))</f>
        <v>0</v>
      </c>
      <c r="C15" s="145">
        <f t="shared" si="0"/>
        <v>0</v>
      </c>
      <c r="D15" s="83" t="e">
        <f>VLOOKUP(C15,quide!$A$1:G1007,2,0)</f>
        <v>#N/A</v>
      </c>
      <c r="E15" s="145" t="e">
        <f>VLOOKUP(C15,quide!$A$1:G1007,7,0)</f>
        <v>#N/A</v>
      </c>
      <c r="F15" s="145" t="e">
        <f>VLOOKUP(C15,quide!$A$1:M1007,21,0)</f>
        <v>#N/A</v>
      </c>
      <c r="G15" s="34" t="e">
        <f>VLOOKUP(C15,quide!$A$1:M1007,22,0)</f>
        <v>#N/A</v>
      </c>
      <c r="H15" s="145">
        <f>SUMIF(ishod_substance!G:G,B15,ishod_substance!I:I)</f>
        <v>0</v>
      </c>
    </row>
    <row r="16" spans="1:10" hidden="1" x14ac:dyDescent="0.25">
      <c r="A16">
        <v>9</v>
      </c>
      <c r="B16">
        <f>IF(ISBLANK(A16),0,IF(AND(ISERROR(VLOOKUP(VLOOKUP(A16,ishod_substance!A:G,7,0),$B$6:B15,1,0))=TRUE,VLOOKUP(norm!A16,'tbl2'!A:B,2,0)=0),VLOOKUP(A16,ishod_substance!A:G,7,0),0))</f>
        <v>0</v>
      </c>
      <c r="C16" s="145">
        <f t="shared" si="0"/>
        <v>0</v>
      </c>
      <c r="D16" s="83" t="e">
        <f>VLOOKUP(C16,quide!$A$1:G1008,2,0)</f>
        <v>#N/A</v>
      </c>
      <c r="E16" s="145" t="e">
        <f>VLOOKUP(C16,quide!$A$1:G1008,7,0)</f>
        <v>#N/A</v>
      </c>
      <c r="F16" s="145" t="e">
        <f>VLOOKUP(C16,quide!$A$1:M1008,21,0)</f>
        <v>#N/A</v>
      </c>
      <c r="G16" s="34" t="e">
        <f>VLOOKUP(C16,quide!$A$1:M1008,22,0)</f>
        <v>#N/A</v>
      </c>
      <c r="H16" s="145">
        <f>SUMIF(ishod_substance!G:G,B16,ishod_substance!I:I)</f>
        <v>0</v>
      </c>
    </row>
    <row r="17" spans="1:8" hidden="1" x14ac:dyDescent="0.25">
      <c r="A17">
        <v>10</v>
      </c>
      <c r="B17">
        <f>IF(ISBLANK(A17),0,IF(AND(ISERROR(VLOOKUP(VLOOKUP(A17,ishod_substance!A:G,7,0),$B$6:B16,1,0))=TRUE,VLOOKUP(norm!A17,'tbl2'!A:B,2,0)=0),VLOOKUP(A17,ishod_substance!A:G,7,0),0))</f>
        <v>0</v>
      </c>
      <c r="C17" s="145">
        <f t="shared" si="0"/>
        <v>0</v>
      </c>
      <c r="D17" s="83" t="e">
        <f>VLOOKUP(C17,quide!$A$1:G1009,2,0)</f>
        <v>#N/A</v>
      </c>
      <c r="E17" s="145" t="e">
        <f>VLOOKUP(C17,quide!$A$1:G1009,7,0)</f>
        <v>#N/A</v>
      </c>
      <c r="F17" s="145" t="e">
        <f>VLOOKUP(C17,quide!$A$1:M1009,21,0)</f>
        <v>#N/A</v>
      </c>
      <c r="G17" s="34" t="e">
        <f>VLOOKUP(C17,quide!$A$1:M1009,22,0)</f>
        <v>#N/A</v>
      </c>
      <c r="H17" s="36">
        <f>SUMIF(ishod_substance!G:G,B17,ishod_substance!I:I)</f>
        <v>0</v>
      </c>
    </row>
    <row r="18" spans="1:8" hidden="1" x14ac:dyDescent="0.25">
      <c r="A18">
        <v>11</v>
      </c>
      <c r="B18">
        <f>IF(ISBLANK(A18),0,IF(AND(ISERROR(VLOOKUP(VLOOKUP(A18,ishod_substance!A:G,7,0),$B$6:B17,1,0))=TRUE,VLOOKUP(norm!A18,'tbl2'!A:B,2,0)=0),VLOOKUP(A18,ishod_substance!A:G,7,0),0))</f>
        <v>0</v>
      </c>
      <c r="C18" s="145">
        <f t="shared" si="0"/>
        <v>0</v>
      </c>
      <c r="D18" s="83" t="e">
        <f>VLOOKUP(C18,quide!$A$1:G1010,2,0)</f>
        <v>#N/A</v>
      </c>
      <c r="E18" s="145" t="e">
        <f>VLOOKUP(C18,quide!$A$1:G1010,7,0)</f>
        <v>#N/A</v>
      </c>
      <c r="F18" s="145" t="e">
        <f>VLOOKUP(C18,quide!$A$1:M1010,21,0)</f>
        <v>#N/A</v>
      </c>
      <c r="G18" s="34" t="e">
        <f>VLOOKUP(C18,quide!$A$1:M1010,22,0)</f>
        <v>#N/A</v>
      </c>
      <c r="H18" s="36">
        <f>SUMIF(ishod_substance!G:G,B18,ishod_substance!I:I)</f>
        <v>0</v>
      </c>
    </row>
    <row r="19" spans="1:8" hidden="1" x14ac:dyDescent="0.25">
      <c r="A19">
        <v>12</v>
      </c>
      <c r="B19">
        <f>IF(ISBLANK(A19),0,IF(AND(ISERROR(VLOOKUP(VLOOKUP(A19,ishod_substance!A:G,7,0),$B$6:B18,1,0))=TRUE,VLOOKUP(norm!A19,'tbl2'!A:B,2,0)=0),VLOOKUP(A19,ishod_substance!A:G,7,0),0))</f>
        <v>0</v>
      </c>
      <c r="C19" s="145">
        <f t="shared" si="0"/>
        <v>0</v>
      </c>
      <c r="D19" s="83" t="e">
        <f>VLOOKUP(C19,quide!$A$1:G1011,2,0)</f>
        <v>#N/A</v>
      </c>
      <c r="E19" s="145" t="e">
        <f>VLOOKUP(C19,quide!$A$1:G1011,7,0)</f>
        <v>#N/A</v>
      </c>
      <c r="F19" s="145" t="e">
        <f>VLOOKUP(C19,quide!$A$1:M1011,21,0)</f>
        <v>#N/A</v>
      </c>
      <c r="G19" s="34" t="e">
        <f>VLOOKUP(C19,quide!$A$1:M1011,22,0)</f>
        <v>#N/A</v>
      </c>
      <c r="H19" s="36">
        <f>SUMIF(ishod_substance!G:G,B19,ishod_substance!I:I)</f>
        <v>0</v>
      </c>
    </row>
    <row r="20" spans="1:8" hidden="1" x14ac:dyDescent="0.25">
      <c r="A20">
        <v>13</v>
      </c>
      <c r="B20">
        <f>IF(ISBLANK(A20),0,IF(AND(ISERROR(VLOOKUP(VLOOKUP(A20,ishod_substance!A:G,7,0),$B$6:B19,1,0))=TRUE,VLOOKUP(norm!A20,'tbl2'!A:B,2,0)=0),VLOOKUP(A20,ishod_substance!A:G,7,0),0))</f>
        <v>0</v>
      </c>
      <c r="C20" s="145">
        <f t="shared" si="0"/>
        <v>0</v>
      </c>
      <c r="D20" s="83" t="e">
        <f>VLOOKUP(C20,quide!$A$1:G1012,2,0)</f>
        <v>#N/A</v>
      </c>
      <c r="E20" s="145" t="e">
        <f>VLOOKUP(C20,quide!$A$1:G1012,7,0)</f>
        <v>#N/A</v>
      </c>
      <c r="F20" s="145" t="e">
        <f>VLOOKUP(C20,quide!$A$1:M1012,21,0)</f>
        <v>#N/A</v>
      </c>
      <c r="G20" s="34" t="e">
        <f>VLOOKUP(C20,quide!$A$1:M1012,22,0)</f>
        <v>#N/A</v>
      </c>
      <c r="H20" s="36">
        <f>SUMIF(ishod_substance!G:G,B20,ishod_substance!I:I)</f>
        <v>0</v>
      </c>
    </row>
    <row r="21" spans="1:8" hidden="1" x14ac:dyDescent="0.25">
      <c r="A21">
        <v>14</v>
      </c>
      <c r="B21">
        <f>IF(ISBLANK(A21),0,IF(AND(ISERROR(VLOOKUP(VLOOKUP(A21,ishod_substance!A:G,7,0),$B$6:B20,1,0))=TRUE,VLOOKUP(norm!A21,'tbl2'!A:B,2,0)=0),VLOOKUP(A21,ishod_substance!A:G,7,0),0))</f>
        <v>0</v>
      </c>
      <c r="C21" s="145">
        <f t="shared" si="0"/>
        <v>0</v>
      </c>
      <c r="D21" s="83" t="e">
        <f>VLOOKUP(C21,quide!$A$1:G1013,2,0)</f>
        <v>#N/A</v>
      </c>
      <c r="E21" s="145" t="e">
        <f>VLOOKUP(C21,quide!$A$1:G1013,7,0)</f>
        <v>#N/A</v>
      </c>
      <c r="F21" s="145" t="e">
        <f>VLOOKUP(C21,quide!$A$1:M1013,21,0)</f>
        <v>#N/A</v>
      </c>
      <c r="G21" s="34" t="e">
        <f>VLOOKUP(C21,quide!$A$1:M1013,22,0)</f>
        <v>#N/A</v>
      </c>
      <c r="H21" s="145">
        <f>SUMIF(ishod_substance!G:G,B21,ishod_substance!I:I)</f>
        <v>0</v>
      </c>
    </row>
    <row r="22" spans="1:8" hidden="1" x14ac:dyDescent="0.25">
      <c r="A22">
        <v>15</v>
      </c>
      <c r="B22">
        <f>IF(ISBLANK(A22),0,IF(AND(ISERROR(VLOOKUP(VLOOKUP(A22,ishod_substance!A:G,7,0),$B$6:B21,1,0))=TRUE,VLOOKUP(norm!A22,'tbl2'!A:B,2,0)=0),VLOOKUP(A22,ishod_substance!A:G,7,0),0))</f>
        <v>0</v>
      </c>
      <c r="C22" s="145">
        <f t="shared" si="0"/>
        <v>0</v>
      </c>
      <c r="D22" s="83" t="e">
        <f>VLOOKUP(C22,quide!$A$1:G1014,2,0)</f>
        <v>#N/A</v>
      </c>
      <c r="E22" s="145" t="e">
        <f>VLOOKUP(C22,quide!$A$1:G1014,7,0)</f>
        <v>#N/A</v>
      </c>
      <c r="F22" s="145" t="e">
        <f>VLOOKUP(C22,quide!$A$1:M1014,21,0)</f>
        <v>#N/A</v>
      </c>
      <c r="G22" s="34" t="e">
        <f>VLOOKUP(C22,quide!$A$1:M1014,22,0)</f>
        <v>#N/A</v>
      </c>
      <c r="H22" s="145">
        <f>SUMIF(ishod_substance!G:G,B22,ishod_substance!I:I)</f>
        <v>0</v>
      </c>
    </row>
    <row r="23" spans="1:8" hidden="1" x14ac:dyDescent="0.25">
      <c r="A23">
        <v>16</v>
      </c>
      <c r="B23">
        <f>IF(ISBLANK(A23),0,IF(AND(ISERROR(VLOOKUP(VLOOKUP(A23,ishod_substance!A:G,7,0),$B$6:B22,1,0))=TRUE,VLOOKUP(norm!A23,'tbl2'!A:B,2,0)=0),VLOOKUP(A23,ishod_substance!A:G,7,0),0))</f>
        <v>0</v>
      </c>
      <c r="C23" s="145">
        <f t="shared" si="0"/>
        <v>0</v>
      </c>
      <c r="D23" s="83" t="e">
        <f>VLOOKUP(C23,quide!$A$1:G1015,2,0)</f>
        <v>#N/A</v>
      </c>
      <c r="E23" s="145" t="e">
        <f>VLOOKUP(C23,quide!$A$1:G1015,7,0)</f>
        <v>#N/A</v>
      </c>
      <c r="F23" s="145" t="e">
        <f>VLOOKUP(C23,quide!$A$1:M1015,21,0)</f>
        <v>#N/A</v>
      </c>
      <c r="G23" s="34" t="e">
        <f>VLOOKUP(C23,quide!$A$1:M1015,22,0)</f>
        <v>#N/A</v>
      </c>
      <c r="H23" s="145">
        <f>SUMIF(ishod_substance!G:G,B23,ishod_substance!I:I)</f>
        <v>0</v>
      </c>
    </row>
    <row r="24" spans="1:8" hidden="1" x14ac:dyDescent="0.25">
      <c r="A24">
        <v>17</v>
      </c>
      <c r="B24">
        <f>IF(ISBLANK(A24),0,IF(AND(ISERROR(VLOOKUP(VLOOKUP(A24,ishod_substance!A:G,7,0),$B$6:B23,1,0))=TRUE,VLOOKUP(norm!A24,'tbl2'!A:B,2,0)=0),VLOOKUP(A24,ishod_substance!A:G,7,0),0))</f>
        <v>0</v>
      </c>
      <c r="C24" s="145">
        <f t="shared" si="0"/>
        <v>0</v>
      </c>
      <c r="D24" s="83" t="e">
        <f>VLOOKUP(C24,quide!$A$1:G1016,2,0)</f>
        <v>#N/A</v>
      </c>
      <c r="E24" s="145" t="e">
        <f>VLOOKUP(C24,quide!$A$1:G1016,7,0)</f>
        <v>#N/A</v>
      </c>
      <c r="F24" s="145" t="e">
        <f>VLOOKUP(C24,quide!$A$1:M1016,21,0)</f>
        <v>#N/A</v>
      </c>
      <c r="G24" s="34" t="e">
        <f>VLOOKUP(C24,quide!$A$1:M1016,22,0)</f>
        <v>#N/A</v>
      </c>
      <c r="H24" s="145">
        <f>SUMIF(ishod_substance!G:G,B24,ishod_substance!I:I)</f>
        <v>0</v>
      </c>
    </row>
    <row r="25" spans="1:8" hidden="1" x14ac:dyDescent="0.25">
      <c r="A25">
        <v>18</v>
      </c>
      <c r="B25">
        <f>IF(ISBLANK(A25),0,IF(AND(ISERROR(VLOOKUP(VLOOKUP(A25,ishod_substance!A:G,7,0),$B$6:B24,1,0))=TRUE,VLOOKUP(norm!A25,'tbl2'!A:B,2,0)=0),VLOOKUP(A25,ishod_substance!A:G,7,0),0))</f>
        <v>0</v>
      </c>
      <c r="C25" s="145">
        <f t="shared" si="0"/>
        <v>0</v>
      </c>
      <c r="D25" s="83" t="e">
        <f>VLOOKUP(C25,quide!$A$1:G1017,2,0)</f>
        <v>#N/A</v>
      </c>
      <c r="E25" s="145" t="e">
        <f>VLOOKUP(C25,quide!$A$1:G1017,7,0)</f>
        <v>#N/A</v>
      </c>
      <c r="F25" s="145" t="e">
        <f>VLOOKUP(C25,quide!$A$1:M1017,21,0)</f>
        <v>#N/A</v>
      </c>
      <c r="G25" s="34" t="e">
        <f>VLOOKUP(C25,quide!$A$1:M1017,22,0)</f>
        <v>#N/A</v>
      </c>
      <c r="H25" s="145">
        <f>SUMIF(ishod_substance!G:G,B25,ishod_substance!I:I)</f>
        <v>0</v>
      </c>
    </row>
    <row r="26" spans="1:8" hidden="1" x14ac:dyDescent="0.25">
      <c r="A26">
        <v>19</v>
      </c>
      <c r="B26">
        <f>IF(ISBLANK(A26),0,IF(AND(ISERROR(VLOOKUP(VLOOKUP(A26,ishod_substance!A:G,7,0),$B$6:B25,1,0))=TRUE,VLOOKUP(norm!A26,'tbl2'!A:B,2,0)=0),VLOOKUP(A26,ishod_substance!A:G,7,0),0))</f>
        <v>0</v>
      </c>
      <c r="C26" s="145">
        <f t="shared" si="0"/>
        <v>0</v>
      </c>
      <c r="D26" s="83" t="e">
        <f>VLOOKUP(C26,quide!$A$1:G1018,2,0)</f>
        <v>#N/A</v>
      </c>
      <c r="E26" s="145" t="e">
        <f>VLOOKUP(C26,quide!$A$1:G1018,7,0)</f>
        <v>#N/A</v>
      </c>
      <c r="F26" s="145" t="e">
        <f>VLOOKUP(C26,quide!$A$1:M1018,21,0)</f>
        <v>#N/A</v>
      </c>
      <c r="G26" s="34" t="e">
        <f>VLOOKUP(C26,quide!$A$1:M1018,22,0)</f>
        <v>#N/A</v>
      </c>
      <c r="H26" s="145">
        <f>SUMIF(ishod_substance!G:G,B26,ishod_substance!I:I)</f>
        <v>0</v>
      </c>
    </row>
    <row r="27" spans="1:8" hidden="1" x14ac:dyDescent="0.25">
      <c r="A27">
        <v>20</v>
      </c>
      <c r="B27">
        <f>IF(ISBLANK(A27),0,IF(AND(ISERROR(VLOOKUP(VLOOKUP(A27,ishod_substance!A:G,7,0),$B$6:B26,1,0))=TRUE,VLOOKUP(norm!A27,'tbl2'!A:B,2,0)=0),VLOOKUP(A27,ishod_substance!A:G,7,0),0))</f>
        <v>0</v>
      </c>
      <c r="C27" s="145">
        <f t="shared" si="0"/>
        <v>0</v>
      </c>
      <c r="D27" s="83" t="e">
        <f>VLOOKUP(C27,quide!$A$1:G1019,2,0)</f>
        <v>#N/A</v>
      </c>
      <c r="E27" s="145" t="e">
        <f>VLOOKUP(C27,quide!$A$1:G1019,7,0)</f>
        <v>#N/A</v>
      </c>
      <c r="F27" s="145" t="e">
        <f>VLOOKUP(C27,quide!$A$1:M1019,21,0)</f>
        <v>#N/A</v>
      </c>
      <c r="G27" s="34" t="e">
        <f>VLOOKUP(C27,quide!$A$1:M1019,22,0)</f>
        <v>#N/A</v>
      </c>
      <c r="H27" s="145">
        <f>SUMIF(ishod_substance!G:G,B27,ishod_substance!I:I)</f>
        <v>0</v>
      </c>
    </row>
    <row r="28" spans="1:8" hidden="1" x14ac:dyDescent="0.25">
      <c r="A28">
        <v>21</v>
      </c>
      <c r="B28">
        <f>IF(ISBLANK(A28),0,IF(AND(ISERROR(VLOOKUP(VLOOKUP(A28,ishod_substance!A:G,7,0),$B$6:B27,1,0))=TRUE,VLOOKUP(norm!A28,'tbl2'!A:B,2,0)=0),VLOOKUP(A28,ishod_substance!A:G,7,0),0))</f>
        <v>0</v>
      </c>
      <c r="C28" s="145">
        <f t="shared" si="0"/>
        <v>0</v>
      </c>
      <c r="D28" s="83" t="e">
        <f>VLOOKUP(C28,quide!$A$1:G1020,2,0)</f>
        <v>#N/A</v>
      </c>
      <c r="E28" s="145" t="e">
        <f>VLOOKUP(C28,quide!$A$1:G1020,7,0)</f>
        <v>#N/A</v>
      </c>
      <c r="F28" s="145" t="e">
        <f>VLOOKUP(C28,quide!$A$1:M1020,21,0)</f>
        <v>#N/A</v>
      </c>
      <c r="G28" s="34" t="e">
        <f>VLOOKUP(C28,quide!$A$1:M1020,22,0)</f>
        <v>#N/A</v>
      </c>
      <c r="H28" s="145">
        <f>SUMIF(ishod_substance!G:G,B28,ishod_substance!I:I)</f>
        <v>0</v>
      </c>
    </row>
    <row r="29" spans="1:8" hidden="1" x14ac:dyDescent="0.25">
      <c r="A29">
        <v>22</v>
      </c>
      <c r="B29">
        <f>IF(ISBLANK(A29),0,IF(AND(ISERROR(VLOOKUP(VLOOKUP(A29,ishod_substance!A:G,7,0),$B$6:B28,1,0))=TRUE,VLOOKUP(norm!A29,'tbl2'!A:B,2,0)=0),VLOOKUP(A29,ishod_substance!A:G,7,0),0))</f>
        <v>0</v>
      </c>
      <c r="C29" s="145">
        <f t="shared" si="0"/>
        <v>0</v>
      </c>
      <c r="D29" s="83" t="e">
        <f>VLOOKUP(C29,quide!$A$1:G1021,2,0)</f>
        <v>#N/A</v>
      </c>
      <c r="E29" s="145" t="e">
        <f>VLOOKUP(C29,quide!$A$1:G1021,7,0)</f>
        <v>#N/A</v>
      </c>
      <c r="F29" s="145" t="e">
        <f>VLOOKUP(C29,quide!$A$1:M1021,21,0)</f>
        <v>#N/A</v>
      </c>
      <c r="G29" s="34" t="e">
        <f>VLOOKUP(C29,quide!$A$1:M1021,22,0)</f>
        <v>#N/A</v>
      </c>
      <c r="H29" s="145">
        <f>SUMIF(ishod_substance!G:G,B29,ishod_substance!I:I)</f>
        <v>0</v>
      </c>
    </row>
    <row r="30" spans="1:8" hidden="1" x14ac:dyDescent="0.25">
      <c r="A30">
        <v>23</v>
      </c>
      <c r="B30">
        <f>IF(ISBLANK(A30),0,IF(AND(ISERROR(VLOOKUP(VLOOKUP(A30,ishod_substance!A:G,7,0),$B$6:B29,1,0))=TRUE,VLOOKUP(norm!A30,'tbl2'!A:B,2,0)=0),VLOOKUP(A30,ishod_substance!A:G,7,0),0))</f>
        <v>0</v>
      </c>
      <c r="C30" s="145">
        <f t="shared" si="0"/>
        <v>0</v>
      </c>
      <c r="D30" s="83" t="e">
        <f>VLOOKUP(C30,quide!$A$1:G1022,2,0)</f>
        <v>#N/A</v>
      </c>
      <c r="E30" s="145" t="e">
        <f>VLOOKUP(C30,quide!$A$1:G1022,7,0)</f>
        <v>#N/A</v>
      </c>
      <c r="F30" s="145" t="e">
        <f>VLOOKUP(C30,quide!$A$1:M1022,21,0)</f>
        <v>#N/A</v>
      </c>
      <c r="G30" s="34" t="e">
        <f>VLOOKUP(C30,quide!$A$1:M1022,22,0)</f>
        <v>#N/A</v>
      </c>
      <c r="H30" s="145">
        <f>SUMIF(ishod_substance!G:G,B30,ishod_substance!I:I)</f>
        <v>0</v>
      </c>
    </row>
    <row r="31" spans="1:8" hidden="1" x14ac:dyDescent="0.25">
      <c r="A31">
        <v>24</v>
      </c>
      <c r="B31">
        <f>IF(ISBLANK(A31),0,IF(AND(ISERROR(VLOOKUP(VLOOKUP(A31,ishod_substance!A:G,7,0),$B$6:B30,1,0))=TRUE,VLOOKUP(norm!A31,'tbl2'!A:B,2,0)=0),VLOOKUP(A31,ishod_substance!A:G,7,0),0))</f>
        <v>0</v>
      </c>
      <c r="C31" s="145">
        <f t="shared" si="0"/>
        <v>0</v>
      </c>
      <c r="D31" s="83" t="e">
        <f>VLOOKUP(C31,quide!$A$1:G1023,2,0)</f>
        <v>#N/A</v>
      </c>
      <c r="E31" s="145" t="e">
        <f>VLOOKUP(C31,quide!$A$1:G1023,7,0)</f>
        <v>#N/A</v>
      </c>
      <c r="F31" s="145" t="e">
        <f>VLOOKUP(C31,quide!$A$1:M1023,21,0)</f>
        <v>#N/A</v>
      </c>
      <c r="G31" s="34" t="e">
        <f>VLOOKUP(C31,quide!$A$1:M1023,22,0)</f>
        <v>#N/A</v>
      </c>
      <c r="H31" s="145">
        <f>SUMIF(ishod_substance!G:G,B31,ishod_substance!I:I)</f>
        <v>0</v>
      </c>
    </row>
    <row r="32" spans="1:8" ht="45" x14ac:dyDescent="0.25">
      <c r="A32">
        <v>25</v>
      </c>
      <c r="B32">
        <f>IF(ISBLANK(A32),0,IF(AND(ISERROR(VLOOKUP(VLOOKUP(A32,ishod_substance!A:G,7,0),$B$6:B31,1,0))=TRUE,VLOOKUP(norm!A32,'tbl2'!A:B,2,0)=0),VLOOKUP(A32,ishod_substance!A:G,7,0),0))</f>
        <v>301</v>
      </c>
      <c r="C32" s="145">
        <f t="shared" si="0"/>
        <v>301</v>
      </c>
      <c r="D32" s="83" t="str">
        <f>VLOOKUP(C32,quide!$A$1:G1024,2,0)</f>
        <v>Азота диоксид (Двуокись азота; пероксид азота)</v>
      </c>
      <c r="E32" s="145">
        <f>VLOOKUP(C32,quide!$A$1:G1024,7,0)</f>
        <v>3</v>
      </c>
      <c r="F32" s="145" t="e">
        <f>VLOOKUP(C32,quide!$A$1:M1024,21,0)</f>
        <v>#REF!</v>
      </c>
      <c r="G32" s="34" t="e">
        <f>VLOOKUP(C32,quide!$A$1:M1024,22,0)</f>
        <v>#REF!</v>
      </c>
      <c r="H32" s="145">
        <f>SUMIF(ishod_substance!G:G,B32,ishod_substance!I:I)</f>
        <v>2.0173216641600002</v>
      </c>
    </row>
    <row r="33" spans="1:8" ht="30" x14ac:dyDescent="0.25">
      <c r="A33">
        <v>26</v>
      </c>
      <c r="B33">
        <f>IF(ISBLANK(A33),0,IF(AND(ISERROR(VLOOKUP(VLOOKUP(A33,ishod_substance!A:G,7,0),$B$6:B32,1,0))=TRUE,VLOOKUP(norm!A33,'tbl2'!A:B,2,0)=0),VLOOKUP(A33,ishod_substance!A:G,7,0),0))</f>
        <v>304</v>
      </c>
      <c r="C33" s="145">
        <f t="shared" si="0"/>
        <v>304</v>
      </c>
      <c r="D33" s="83" t="str">
        <f>VLOOKUP(C33,quide!$A$1:G1025,2,0)</f>
        <v>Азот (II) оксид (Азот монооксид)</v>
      </c>
      <c r="E33" s="145">
        <f>VLOOKUP(C33,quide!$A$1:G1025,7,0)</f>
        <v>3</v>
      </c>
      <c r="F33" s="145" t="e">
        <f>VLOOKUP(C33,quide!$A$1:M1025,21,0)</f>
        <v>#REF!</v>
      </c>
      <c r="G33" s="34" t="e">
        <f>VLOOKUP(C33,quide!$A$1:M1025,22,0)</f>
        <v>#REF!</v>
      </c>
      <c r="H33" s="145">
        <f>SUMIF(ishod_substance!G:G,B33,ishod_substance!I:I)</f>
        <v>0.32781477042599999</v>
      </c>
    </row>
    <row r="34" spans="1:8" ht="30" x14ac:dyDescent="0.25">
      <c r="A34">
        <v>27</v>
      </c>
      <c r="B34">
        <f>IF(ISBLANK(A34),0,IF(AND(ISERROR(VLOOKUP(VLOOKUP(A34,ishod_substance!A:G,7,0),$B$6:B33,1,0))=TRUE,VLOOKUP(norm!A34,'tbl2'!A:B,2,0)=0),VLOOKUP(A34,ishod_substance!A:G,7,0),0))</f>
        <v>328</v>
      </c>
      <c r="C34" s="145">
        <f t="shared" si="0"/>
        <v>328</v>
      </c>
      <c r="D34" s="83" t="str">
        <f>VLOOKUP(C34,quide!$A$1:G1026,2,0)</f>
        <v>Углерод (Пигмент черный)</v>
      </c>
      <c r="E34" s="145">
        <f>VLOOKUP(C34,quide!$A$1:G1026,7,0)</f>
        <v>3</v>
      </c>
      <c r="F34" s="145" t="e">
        <f>VLOOKUP(C34,quide!$A$1:M1026,21,0)</f>
        <v>#REF!</v>
      </c>
      <c r="G34" s="34" t="e">
        <f>VLOOKUP(C34,quide!$A$1:M1026,22,0)</f>
        <v>#REF!</v>
      </c>
      <c r="H34" s="145">
        <f>SUMIF(ishod_substance!G:G,B34,ishod_substance!I:I)</f>
        <v>0.50184014419</v>
      </c>
    </row>
    <row r="35" spans="1:8" ht="30" x14ac:dyDescent="0.25">
      <c r="A35">
        <v>28</v>
      </c>
      <c r="B35">
        <f>IF(ISBLANK(A35),0,IF(AND(ISERROR(VLOOKUP(VLOOKUP(A35,ishod_substance!A:G,7,0),$B$6:B34,1,0))=TRUE,VLOOKUP(norm!A35,'tbl2'!A:B,2,0)=0),VLOOKUP(A35,ishod_substance!A:G,7,0),0))</f>
        <v>330</v>
      </c>
      <c r="C35" s="145">
        <f t="shared" si="0"/>
        <v>330</v>
      </c>
      <c r="D35" s="83" t="str">
        <f>VLOOKUP(C35,quide!$A$1:G1027,2,0)</f>
        <v>Сера диоксид (ангидрид сернистый)</v>
      </c>
      <c r="E35" s="145">
        <f>VLOOKUP(C35,quide!$A$1:G1027,7,0)</f>
        <v>3</v>
      </c>
      <c r="F35" s="145" t="e">
        <f>VLOOKUP(C35,quide!$A$1:M1027,21,0)</f>
        <v>#REF!</v>
      </c>
      <c r="G35" s="34" t="e">
        <f>VLOOKUP(C35,quide!$A$1:M1027,22,0)</f>
        <v>#REF!</v>
      </c>
      <c r="H35" s="145">
        <f>SUMIF(ishod_substance!G:G,B35,ishod_substance!I:I)</f>
        <v>0.20258281749000007</v>
      </c>
    </row>
    <row r="36" spans="1:8" hidden="1" x14ac:dyDescent="0.25">
      <c r="A36">
        <v>29</v>
      </c>
      <c r="B36">
        <f>IF(ISBLANK(A36),0,IF(AND(ISERROR(VLOOKUP(VLOOKUP(A36,ishod_substance!A:G,7,0),$B$6:B35,1,0))=TRUE,VLOOKUP(norm!A36,'tbl2'!A:B,2,0)=0),VLOOKUP(A36,ishod_substance!A:G,7,0),0))</f>
        <v>0</v>
      </c>
      <c r="C36" s="145">
        <f t="shared" si="0"/>
        <v>0</v>
      </c>
      <c r="D36" s="83" t="e">
        <f>VLOOKUP(C36,quide!$A$1:G1028,2,0)</f>
        <v>#N/A</v>
      </c>
      <c r="E36" s="145" t="e">
        <f>VLOOKUP(C36,quide!$A$1:G1028,7,0)</f>
        <v>#N/A</v>
      </c>
      <c r="F36" s="145" t="e">
        <f>VLOOKUP(C36,quide!$A$1:M1028,21,0)</f>
        <v>#N/A</v>
      </c>
      <c r="G36" s="34" t="e">
        <f>VLOOKUP(C36,quide!$A$1:M1028,22,0)</f>
        <v>#N/A</v>
      </c>
      <c r="H36" s="145">
        <f>SUMIF(ishod_substance!G:G,B36,ishod_substance!I:I)</f>
        <v>0</v>
      </c>
    </row>
    <row r="37" spans="1:8" ht="60" x14ac:dyDescent="0.25">
      <c r="A37">
        <v>30</v>
      </c>
      <c r="B37">
        <f>IF(ISBLANK(A37),0,IF(AND(ISERROR(VLOOKUP(VLOOKUP(A37,ishod_substance!A:G,7,0),$B$6:B36,1,0))=TRUE,VLOOKUP(norm!A37,'tbl2'!A:B,2,0)=0),VLOOKUP(A37,ishod_substance!A:G,7,0),0))</f>
        <v>2732</v>
      </c>
      <c r="C37" s="145">
        <f t="shared" si="0"/>
        <v>2732</v>
      </c>
      <c r="D37" s="83" t="str">
        <f>VLOOKUP(C37,quide!$A$1:G1029,2,0)</f>
        <v>Керосин (Керосин прямой перегонки; керосин дезодорированный)</v>
      </c>
      <c r="E37" s="145">
        <f>VLOOKUP(C37,quide!$A$1:G1029,7,0)</f>
        <v>0</v>
      </c>
      <c r="F37" s="145" t="e">
        <f>VLOOKUP(C37,quide!$A$1:M1029,21,0)</f>
        <v>#REF!</v>
      </c>
      <c r="G37" s="34" t="e">
        <f>VLOOKUP(C37,quide!$A$1:M1029,22,0)</f>
        <v>#REF!</v>
      </c>
      <c r="H37" s="145">
        <f>SUMIF(ishod_substance!G:G,B37,ishod_substance!I:I)</f>
        <v>0.45945399903</v>
      </c>
    </row>
    <row r="38" spans="1:8" ht="75" x14ac:dyDescent="0.25">
      <c r="A38">
        <v>31</v>
      </c>
      <c r="B38">
        <f>IF(ISBLANK(A38),0,IF(AND(ISERROR(VLOOKUP(VLOOKUP(A38,ishod_substance!A:G,7,0),$B$6:B37,1,0))=TRUE,VLOOKUP(norm!A38,'tbl2'!A:B,2,0)=0),VLOOKUP(A38,ishod_substance!A:G,7,0),0))</f>
        <v>2735</v>
      </c>
      <c r="C38" s="145">
        <f t="shared" si="0"/>
        <v>2735</v>
      </c>
      <c r="D38" s="83" t="str">
        <f>VLOOKUP(C38,quide!$A$1:G1030,2,0)</f>
        <v>Масло минеральное нефтяное (веретенное, машинное, цилиндровое и др.)</v>
      </c>
      <c r="E38" s="145">
        <f>VLOOKUP(C38,quide!$A$1:G1030,7,0)</f>
        <v>0</v>
      </c>
      <c r="F38" s="145" t="e">
        <f>VLOOKUP(C38,quide!$A$1:M1030,21,0)</f>
        <v>#REF!</v>
      </c>
      <c r="G38" s="34" t="e">
        <f>VLOOKUP(C38,quide!$A$1:M1030,22,0)</f>
        <v>#REF!</v>
      </c>
      <c r="H38" s="145">
        <f>SUMIF(ishod_substance!G:G,B38,ishod_substance!I:I)</f>
        <v>9.634841946572438E-2</v>
      </c>
    </row>
    <row r="39" spans="1:8" hidden="1" x14ac:dyDescent="0.25">
      <c r="A39">
        <v>32</v>
      </c>
      <c r="B39">
        <f>IF(ISBLANK(A39),0,IF(AND(ISERROR(VLOOKUP(VLOOKUP(A39,ishod_substance!A:G,7,0),$B$6:B38,1,0))=TRUE,VLOOKUP(norm!A39,'tbl2'!A:B,2,0)=0),VLOOKUP(A39,ishod_substance!A:G,7,0),0))</f>
        <v>0</v>
      </c>
      <c r="C39" s="145">
        <f t="shared" si="0"/>
        <v>0</v>
      </c>
      <c r="D39" s="83" t="e">
        <f>VLOOKUP(C39,quide!$A$1:G1031,2,0)</f>
        <v>#N/A</v>
      </c>
      <c r="E39" s="145" t="e">
        <f>VLOOKUP(C39,quide!$A$1:G1031,7,0)</f>
        <v>#N/A</v>
      </c>
      <c r="F39" s="145" t="e">
        <f>VLOOKUP(C39,quide!$A$1:M1031,21,0)</f>
        <v>#N/A</v>
      </c>
      <c r="G39" s="34" t="e">
        <f>VLOOKUP(C39,quide!$A$1:M1031,22,0)</f>
        <v>#N/A</v>
      </c>
      <c r="H39" s="145">
        <f>SUMIF(ishod_substance!G:G,B39,ishod_substance!I:I)</f>
        <v>0</v>
      </c>
    </row>
    <row r="40" spans="1:8" hidden="1" x14ac:dyDescent="0.25">
      <c r="A40">
        <v>33</v>
      </c>
      <c r="B40">
        <f>IF(ISBLANK(A40),0,IF(AND(ISERROR(VLOOKUP(VLOOKUP(A40,ishod_substance!A:G,7,0),$B$6:B39,1,0))=TRUE,VLOOKUP(norm!A40,'tbl2'!A:B,2,0)=0),VLOOKUP(A40,ishod_substance!A:G,7,0),0))</f>
        <v>0</v>
      </c>
      <c r="C40" s="145">
        <f t="shared" si="0"/>
        <v>0</v>
      </c>
      <c r="D40" s="83" t="e">
        <f>VLOOKUP(C40,quide!$A$1:G1032,2,0)</f>
        <v>#N/A</v>
      </c>
      <c r="E40" s="145" t="e">
        <f>VLOOKUP(C40,quide!$A$1:G1032,7,0)</f>
        <v>#N/A</v>
      </c>
      <c r="F40" s="145" t="e">
        <f>VLOOKUP(C40,quide!$A$1:M1032,21,0)</f>
        <v>#N/A</v>
      </c>
      <c r="G40" s="34" t="e">
        <f>VLOOKUP(C40,quide!$A$1:M1032,22,0)</f>
        <v>#N/A</v>
      </c>
      <c r="H40" s="145">
        <f>SUMIF(ishod_substance!G:G,B40,ishod_substance!I:I)</f>
        <v>0</v>
      </c>
    </row>
    <row r="41" spans="1:8" hidden="1" x14ac:dyDescent="0.25">
      <c r="A41">
        <v>34</v>
      </c>
      <c r="B41">
        <f>IF(ISBLANK(A41),0,IF(AND(ISERROR(VLOOKUP(VLOOKUP(A41,ishod_substance!A:G,7,0),$B$6:B40,1,0))=TRUE,VLOOKUP(norm!A41,'tbl2'!A:B,2,0)=0),VLOOKUP(A41,ishod_substance!A:G,7,0),0))</f>
        <v>0</v>
      </c>
      <c r="C41" s="145">
        <f t="shared" si="0"/>
        <v>0</v>
      </c>
      <c r="D41" s="83" t="e">
        <f>VLOOKUP(C41,quide!$A$1:G1033,2,0)</f>
        <v>#N/A</v>
      </c>
      <c r="E41" s="145" t="e">
        <f>VLOOKUP(C41,quide!$A$1:G1033,7,0)</f>
        <v>#N/A</v>
      </c>
      <c r="F41" s="145" t="e">
        <f>VLOOKUP(C41,quide!$A$1:M1033,21,0)</f>
        <v>#N/A</v>
      </c>
      <c r="G41" s="34" t="e">
        <f>VLOOKUP(C41,quide!$A$1:M1033,22,0)</f>
        <v>#N/A</v>
      </c>
      <c r="H41" s="145">
        <f>SUMIF(ishod_substance!G:G,B41,ishod_substance!I:I)</f>
        <v>0</v>
      </c>
    </row>
    <row r="42" spans="1:8" hidden="1" x14ac:dyDescent="0.25">
      <c r="A42">
        <v>35</v>
      </c>
      <c r="B42">
        <f>IF(ISBLANK(A42),0,IF(AND(ISERROR(VLOOKUP(VLOOKUP(A42,ishod_substance!A:G,7,0),$B$6:B41,1,0))=TRUE,VLOOKUP(norm!A42,'tbl2'!A:B,2,0)=0),VLOOKUP(A42,ishod_substance!A:G,7,0),0))</f>
        <v>0</v>
      </c>
      <c r="C42" s="145">
        <f t="shared" si="0"/>
        <v>0</v>
      </c>
      <c r="D42" s="83" t="e">
        <f>VLOOKUP(C42,quide!$A$1:G1034,2,0)</f>
        <v>#N/A</v>
      </c>
      <c r="E42" s="145" t="e">
        <f>VLOOKUP(C42,quide!$A$1:G1034,7,0)</f>
        <v>#N/A</v>
      </c>
      <c r="F42" s="145" t="e">
        <f>VLOOKUP(C42,quide!$A$1:M1034,21,0)</f>
        <v>#N/A</v>
      </c>
      <c r="G42" s="34" t="e">
        <f>VLOOKUP(C42,quide!$A$1:M1034,22,0)</f>
        <v>#N/A</v>
      </c>
      <c r="H42" s="145">
        <f>SUMIF(ishod_substance!G:G,B42,ishod_substance!I:I)</f>
        <v>0</v>
      </c>
    </row>
    <row r="43" spans="1:8" hidden="1" x14ac:dyDescent="0.25">
      <c r="A43">
        <v>36</v>
      </c>
      <c r="B43">
        <f>IF(ISBLANK(A43),0,IF(AND(ISERROR(VLOOKUP(VLOOKUP(A43,ishod_substance!A:G,7,0),$B$6:B42,1,0))=TRUE,VLOOKUP(norm!A43,'tbl2'!A:B,2,0)=0),VLOOKUP(A43,ishod_substance!A:G,7,0),0))</f>
        <v>0</v>
      </c>
      <c r="C43" s="145">
        <f t="shared" si="0"/>
        <v>0</v>
      </c>
      <c r="D43" s="83" t="e">
        <f>VLOOKUP(C43,quide!$A$1:G1035,2,0)</f>
        <v>#N/A</v>
      </c>
      <c r="E43" s="145" t="e">
        <f>VLOOKUP(C43,quide!$A$1:G1035,7,0)</f>
        <v>#N/A</v>
      </c>
      <c r="F43" s="145" t="e">
        <f>VLOOKUP(C43,quide!$A$1:M1035,21,0)</f>
        <v>#N/A</v>
      </c>
      <c r="G43" s="34" t="e">
        <f>VLOOKUP(C43,quide!$A$1:M1035,22,0)</f>
        <v>#N/A</v>
      </c>
      <c r="H43" s="145">
        <f>SUMIF(ishod_substance!G:G,B43,ishod_substance!I:I)</f>
        <v>0</v>
      </c>
    </row>
    <row r="44" spans="1:8" hidden="1" x14ac:dyDescent="0.25">
      <c r="A44">
        <v>37</v>
      </c>
      <c r="B44">
        <f>IF(ISBLANK(A44),0,IF(AND(ISERROR(VLOOKUP(VLOOKUP(A44,ishod_substance!A:G,7,0),$B$6:B43,1,0))=TRUE,VLOOKUP(norm!A44,'tbl2'!A:B,2,0)=0),VLOOKUP(A44,ishod_substance!A:G,7,0),0))</f>
        <v>0</v>
      </c>
      <c r="C44" s="145">
        <f t="shared" si="0"/>
        <v>0</v>
      </c>
      <c r="D44" s="83" t="e">
        <f>VLOOKUP(C44,quide!$A$1:G1036,2,0)</f>
        <v>#N/A</v>
      </c>
      <c r="E44" s="145" t="e">
        <f>VLOOKUP(C44,quide!$A$1:G1036,7,0)</f>
        <v>#N/A</v>
      </c>
      <c r="F44" s="145" t="e">
        <f>VLOOKUP(C44,quide!$A$1:M1036,21,0)</f>
        <v>#N/A</v>
      </c>
      <c r="G44" s="34" t="e">
        <f>VLOOKUP(C44,quide!$A$1:M1036,22,0)</f>
        <v>#N/A</v>
      </c>
      <c r="H44" s="145">
        <f>SUMIF(ishod_substance!G:G,B44,ishod_substance!I:I)</f>
        <v>0</v>
      </c>
    </row>
    <row r="45" spans="1:8" hidden="1" x14ac:dyDescent="0.25">
      <c r="A45">
        <v>38</v>
      </c>
      <c r="B45">
        <f>IF(ISBLANK(A45),0,IF(AND(ISERROR(VLOOKUP(VLOOKUP(A45,ishod_substance!A:G,7,0),$B$6:B44,1,0))=TRUE,VLOOKUP(norm!A45,'tbl2'!A:B,2,0)=0),VLOOKUP(A45,ishod_substance!A:G,7,0),0))</f>
        <v>0</v>
      </c>
      <c r="C45" s="145">
        <f t="shared" si="0"/>
        <v>0</v>
      </c>
      <c r="D45" s="83" t="e">
        <f>VLOOKUP(C45,quide!$A$1:G1037,2,0)</f>
        <v>#N/A</v>
      </c>
      <c r="E45" s="145" t="e">
        <f>VLOOKUP(C45,quide!$A$1:G1037,7,0)</f>
        <v>#N/A</v>
      </c>
      <c r="F45" s="145" t="e">
        <f>VLOOKUP(C45,quide!$A$1:M1037,21,0)</f>
        <v>#N/A</v>
      </c>
      <c r="G45" s="34" t="e">
        <f>VLOOKUP(C45,quide!$A$1:M1037,22,0)</f>
        <v>#N/A</v>
      </c>
      <c r="H45" s="145">
        <f>SUMIF(ishod_substance!G:G,B45,ishod_substance!I:I)</f>
        <v>0</v>
      </c>
    </row>
    <row r="46" spans="1:8" hidden="1" x14ac:dyDescent="0.25">
      <c r="A46">
        <v>39</v>
      </c>
      <c r="B46">
        <f>IF(ISBLANK(A46),0,IF(AND(ISERROR(VLOOKUP(VLOOKUP(A46,ishod_substance!A:G,7,0),$B$6:B45,1,0))=TRUE,VLOOKUP(norm!A46,'tbl2'!A:B,2,0)=0),VLOOKUP(A46,ishod_substance!A:G,7,0),0))</f>
        <v>0</v>
      </c>
      <c r="C46" s="145">
        <f t="shared" si="0"/>
        <v>0</v>
      </c>
      <c r="D46" s="83" t="e">
        <f>VLOOKUP(C46,quide!$A$1:G1038,2,0)</f>
        <v>#N/A</v>
      </c>
      <c r="E46" s="145" t="e">
        <f>VLOOKUP(C46,quide!$A$1:G1038,7,0)</f>
        <v>#N/A</v>
      </c>
      <c r="F46" s="145" t="e">
        <f>VLOOKUP(C46,quide!$A$1:M1038,21,0)</f>
        <v>#N/A</v>
      </c>
      <c r="G46" s="34" t="e">
        <f>VLOOKUP(C46,quide!$A$1:M1038,22,0)</f>
        <v>#N/A</v>
      </c>
      <c r="H46" s="145">
        <f>SUMIF(ishod_substance!G:G,B46,ishod_substance!I:I)</f>
        <v>0</v>
      </c>
    </row>
    <row r="47" spans="1:8" hidden="1" x14ac:dyDescent="0.25">
      <c r="A47">
        <v>40</v>
      </c>
      <c r="B47">
        <f>IF(ISBLANK(A47),0,IF(AND(ISERROR(VLOOKUP(VLOOKUP(A47,ishod_substance!A:G,7,0),$B$6:B46,1,0))=TRUE,VLOOKUP(norm!A47,'tbl2'!A:B,2,0)=0),VLOOKUP(A47,ishod_substance!A:G,7,0),0))</f>
        <v>0</v>
      </c>
      <c r="C47" s="145">
        <f t="shared" si="0"/>
        <v>0</v>
      </c>
      <c r="D47" s="83" t="e">
        <f>VLOOKUP(C47,quide!$A$1:G1039,2,0)</f>
        <v>#N/A</v>
      </c>
      <c r="E47" s="145" t="e">
        <f>VLOOKUP(C47,quide!$A$1:G1039,7,0)</f>
        <v>#N/A</v>
      </c>
      <c r="F47" s="145" t="e">
        <f>VLOOKUP(C47,quide!$A$1:M1039,21,0)</f>
        <v>#N/A</v>
      </c>
      <c r="G47" s="34" t="e">
        <f>VLOOKUP(C47,quide!$A$1:M1039,22,0)</f>
        <v>#N/A</v>
      </c>
      <c r="H47" s="145">
        <f>SUMIF(ishod_substance!G:G,B47,ishod_substance!I:I)</f>
        <v>0</v>
      </c>
    </row>
    <row r="48" spans="1:8" hidden="1" x14ac:dyDescent="0.25">
      <c r="A48">
        <v>41</v>
      </c>
      <c r="B48">
        <f>IF(ISBLANK(A48),0,IF(AND(ISERROR(VLOOKUP(VLOOKUP(A48,ishod_substance!A:G,7,0),$B$6:B47,1,0))=TRUE,VLOOKUP(norm!A48,'tbl2'!A:B,2,0)=0),VLOOKUP(A48,ishod_substance!A:G,7,0),0))</f>
        <v>0</v>
      </c>
      <c r="C48" s="145">
        <f t="shared" si="0"/>
        <v>0</v>
      </c>
      <c r="D48" s="83" t="e">
        <f>VLOOKUP(C48,quide!$A$1:G1040,2,0)</f>
        <v>#N/A</v>
      </c>
      <c r="E48" s="145" t="e">
        <f>VLOOKUP(C48,quide!$A$1:G1040,7,0)</f>
        <v>#N/A</v>
      </c>
      <c r="F48" s="145" t="e">
        <f>VLOOKUP(C48,quide!$A$1:M1040,21,0)</f>
        <v>#N/A</v>
      </c>
      <c r="G48" s="34" t="e">
        <f>VLOOKUP(C48,quide!$A$1:M1040,22,0)</f>
        <v>#N/A</v>
      </c>
      <c r="H48" s="145">
        <f>SUMIF(ishod_substance!G:G,B48,ishod_substance!I:I)</f>
        <v>0</v>
      </c>
    </row>
    <row r="49" spans="1:8" hidden="1" x14ac:dyDescent="0.25">
      <c r="A49">
        <v>42</v>
      </c>
      <c r="B49">
        <f>IF(ISBLANK(A49),0,IF(AND(ISERROR(VLOOKUP(VLOOKUP(A49,ishod_substance!A:G,7,0),$B$6:B48,1,0))=TRUE,VLOOKUP(norm!A49,'tbl2'!A:B,2,0)=0),VLOOKUP(A49,ishod_substance!A:G,7,0),0))</f>
        <v>0</v>
      </c>
      <c r="C49" s="145">
        <f t="shared" si="0"/>
        <v>0</v>
      </c>
      <c r="D49" s="83" t="e">
        <f>VLOOKUP(C49,quide!$A$1:G1041,2,0)</f>
        <v>#N/A</v>
      </c>
      <c r="E49" s="145" t="e">
        <f>VLOOKUP(C49,quide!$A$1:G1041,7,0)</f>
        <v>#N/A</v>
      </c>
      <c r="F49" s="145" t="e">
        <f>VLOOKUP(C49,quide!$A$1:M1041,21,0)</f>
        <v>#N/A</v>
      </c>
      <c r="G49" s="34" t="e">
        <f>VLOOKUP(C49,quide!$A$1:M1041,22,0)</f>
        <v>#N/A</v>
      </c>
      <c r="H49" s="145">
        <f>SUMIF(ishod_substance!G:G,B49,ishod_substance!I:I)</f>
        <v>0</v>
      </c>
    </row>
    <row r="50" spans="1:8" hidden="1" x14ac:dyDescent="0.25">
      <c r="A50">
        <v>43</v>
      </c>
      <c r="B50">
        <f>IF(ISBLANK(A50),0,IF(AND(ISERROR(VLOOKUP(VLOOKUP(A50,ishod_substance!A:G,7,0),$B$6:B49,1,0))=TRUE,VLOOKUP(norm!A50,'tbl2'!A:B,2,0)=0),VLOOKUP(A50,ishod_substance!A:G,7,0),0))</f>
        <v>0</v>
      </c>
      <c r="C50" s="145">
        <f t="shared" si="0"/>
        <v>0</v>
      </c>
      <c r="D50" s="83" t="e">
        <f>VLOOKUP(C50,quide!$A$1:G1042,2,0)</f>
        <v>#N/A</v>
      </c>
      <c r="E50" s="145" t="e">
        <f>VLOOKUP(C50,quide!$A$1:G1042,7,0)</f>
        <v>#N/A</v>
      </c>
      <c r="F50" s="145" t="e">
        <f>VLOOKUP(C50,quide!$A$1:M1042,21,0)</f>
        <v>#N/A</v>
      </c>
      <c r="G50" s="34" t="e">
        <f>VLOOKUP(C50,quide!$A$1:M1042,22,0)</f>
        <v>#N/A</v>
      </c>
      <c r="H50" s="145">
        <f>SUMIF(ishod_substance!G:G,B50,ishod_substance!I:I)</f>
        <v>0</v>
      </c>
    </row>
    <row r="51" spans="1:8" hidden="1" x14ac:dyDescent="0.25">
      <c r="A51">
        <v>44</v>
      </c>
      <c r="B51">
        <f>IF(ISBLANK(A51),0,IF(AND(ISERROR(VLOOKUP(VLOOKUP(A51,ishod_substance!A:G,7,0),$B$6:B50,1,0))=TRUE,VLOOKUP(norm!A51,'tbl2'!A:B,2,0)=0),VLOOKUP(A51,ishod_substance!A:G,7,0),0))</f>
        <v>0</v>
      </c>
      <c r="C51" s="145">
        <f t="shared" si="0"/>
        <v>0</v>
      </c>
      <c r="D51" s="83" t="e">
        <f>VLOOKUP(C51,quide!$A$1:G1043,2,0)</f>
        <v>#N/A</v>
      </c>
      <c r="E51" s="145" t="e">
        <f>VLOOKUP(C51,quide!$A$1:G1043,7,0)</f>
        <v>#N/A</v>
      </c>
      <c r="F51" s="145" t="e">
        <f>VLOOKUP(C51,quide!$A$1:M1043,21,0)</f>
        <v>#N/A</v>
      </c>
      <c r="G51" s="34" t="e">
        <f>VLOOKUP(C51,quide!$A$1:M1043,22,0)</f>
        <v>#N/A</v>
      </c>
      <c r="H51" s="145">
        <f>SUMIF(ishod_substance!G:G,B51,ishod_substance!I:I)</f>
        <v>0</v>
      </c>
    </row>
    <row r="52" spans="1:8" hidden="1" x14ac:dyDescent="0.25">
      <c r="A52">
        <v>45</v>
      </c>
      <c r="B52">
        <f>IF(ISBLANK(A52),0,IF(AND(ISERROR(VLOOKUP(VLOOKUP(A52,ishod_substance!A:G,7,0),$B$6:B51,1,0))=TRUE,VLOOKUP(norm!A52,'tbl2'!A:B,2,0)=0),VLOOKUP(A52,ishod_substance!A:G,7,0),0))</f>
        <v>0</v>
      </c>
      <c r="C52" s="145">
        <f t="shared" si="0"/>
        <v>0</v>
      </c>
      <c r="D52" s="83" t="e">
        <f>VLOOKUP(C52,quide!$A$1:G1044,2,0)</f>
        <v>#N/A</v>
      </c>
      <c r="E52" s="145" t="e">
        <f>VLOOKUP(C52,quide!$A$1:G1044,7,0)</f>
        <v>#N/A</v>
      </c>
      <c r="F52" s="145" t="e">
        <f>VLOOKUP(C52,quide!$A$1:M1044,21,0)</f>
        <v>#N/A</v>
      </c>
      <c r="G52" s="34" t="e">
        <f>VLOOKUP(C52,quide!$A$1:M1044,22,0)</f>
        <v>#N/A</v>
      </c>
      <c r="H52" s="145">
        <f>SUMIF(ishod_substance!G:G,B52,ishod_substance!I:I)</f>
        <v>0</v>
      </c>
    </row>
    <row r="53" spans="1:8" hidden="1" x14ac:dyDescent="0.25">
      <c r="A53">
        <v>46</v>
      </c>
      <c r="B53">
        <f>IF(ISBLANK(A53),0,IF(AND(ISERROR(VLOOKUP(VLOOKUP(A53,ishod_substance!A:G,7,0),$B$6:B52,1,0))=TRUE,VLOOKUP(norm!A53,'tbl2'!A:B,2,0)=0),VLOOKUP(A53,ishod_substance!A:G,7,0),0))</f>
        <v>0</v>
      </c>
      <c r="C53" s="145">
        <f t="shared" si="0"/>
        <v>0</v>
      </c>
      <c r="D53" s="83" t="e">
        <f>VLOOKUP(C53,quide!$A$1:G1045,2,0)</f>
        <v>#N/A</v>
      </c>
      <c r="E53" s="145" t="e">
        <f>VLOOKUP(C53,quide!$A$1:G1045,7,0)</f>
        <v>#N/A</v>
      </c>
      <c r="F53" s="145" t="e">
        <f>VLOOKUP(C53,quide!$A$1:M1045,21,0)</f>
        <v>#N/A</v>
      </c>
      <c r="G53" s="34" t="e">
        <f>VLOOKUP(C53,quide!$A$1:M1045,22,0)</f>
        <v>#N/A</v>
      </c>
      <c r="H53" s="145">
        <f>SUMIF(ishod_substance!G:G,B53,ishod_substance!I:I)</f>
        <v>0</v>
      </c>
    </row>
    <row r="54" spans="1:8" hidden="1" x14ac:dyDescent="0.25">
      <c r="A54">
        <v>47</v>
      </c>
      <c r="B54">
        <f>IF(ISBLANK(A54),0,IF(AND(ISERROR(VLOOKUP(VLOOKUP(A54,ishod_substance!A:G,7,0),$B$6:B53,1,0))=TRUE,VLOOKUP(norm!A54,'tbl2'!A:B,2,0)=0),VLOOKUP(A54,ishod_substance!A:G,7,0),0))</f>
        <v>0</v>
      </c>
      <c r="C54" s="145">
        <f t="shared" si="0"/>
        <v>0</v>
      </c>
      <c r="D54" s="83" t="e">
        <f>VLOOKUP(C54,quide!$A$1:G1046,2,0)</f>
        <v>#N/A</v>
      </c>
      <c r="E54" s="145" t="e">
        <f>VLOOKUP(C54,quide!$A$1:G1046,7,0)</f>
        <v>#N/A</v>
      </c>
      <c r="F54" s="145" t="e">
        <f>VLOOKUP(C54,quide!$A$1:M1046,21,0)</f>
        <v>#N/A</v>
      </c>
      <c r="G54" s="34" t="e">
        <f>VLOOKUP(C54,quide!$A$1:M1046,22,0)</f>
        <v>#N/A</v>
      </c>
      <c r="H54" s="145">
        <f>SUMIF(ishod_substance!G:G,B54,ishod_substance!I:I)</f>
        <v>0</v>
      </c>
    </row>
    <row r="55" spans="1:8" hidden="1" x14ac:dyDescent="0.25">
      <c r="A55">
        <v>48</v>
      </c>
      <c r="B55">
        <f>IF(ISBLANK(A55),0,IF(AND(ISERROR(VLOOKUP(VLOOKUP(A55,ishod_substance!A:G,7,0),$B$6:B54,1,0))=TRUE,VLOOKUP(norm!A55,'tbl2'!A:B,2,0)=0),VLOOKUP(A55,ishod_substance!A:G,7,0),0))</f>
        <v>0</v>
      </c>
      <c r="C55" s="145">
        <f t="shared" si="0"/>
        <v>0</v>
      </c>
      <c r="D55" s="83" t="e">
        <f>VLOOKUP(C55,quide!$A$1:G1047,2,0)</f>
        <v>#N/A</v>
      </c>
      <c r="E55" s="145" t="e">
        <f>VLOOKUP(C55,quide!$A$1:G1047,7,0)</f>
        <v>#N/A</v>
      </c>
      <c r="F55" s="145" t="e">
        <f>VLOOKUP(C55,quide!$A$1:M1047,21,0)</f>
        <v>#N/A</v>
      </c>
      <c r="G55" s="34" t="e">
        <f>VLOOKUP(C55,quide!$A$1:M1047,22,0)</f>
        <v>#N/A</v>
      </c>
      <c r="H55" s="145">
        <f>SUMIF(ishod_substance!G:G,B55,ishod_substance!I:I)</f>
        <v>0</v>
      </c>
    </row>
    <row r="56" spans="1:8" hidden="1" x14ac:dyDescent="0.25">
      <c r="A56">
        <v>49</v>
      </c>
      <c r="B56">
        <f>IF(ISBLANK(A56),0,IF(AND(ISERROR(VLOOKUP(VLOOKUP(A56,ishod_substance!A:G,7,0),$B$6:B55,1,0))=TRUE,VLOOKUP(norm!A56,'tbl2'!A:B,2,0)=0),VLOOKUP(A56,ishod_substance!A:G,7,0),0))</f>
        <v>0</v>
      </c>
      <c r="C56" s="145">
        <f t="shared" si="0"/>
        <v>0</v>
      </c>
      <c r="D56" s="83" t="e">
        <f>VLOOKUP(C56,quide!$A$1:G1048,2,0)</f>
        <v>#N/A</v>
      </c>
      <c r="E56" s="145" t="e">
        <f>VLOOKUP(C56,quide!$A$1:G1048,7,0)</f>
        <v>#N/A</v>
      </c>
      <c r="F56" s="145" t="e">
        <f>VLOOKUP(C56,quide!$A$1:M1048,21,0)</f>
        <v>#N/A</v>
      </c>
      <c r="G56" s="34" t="e">
        <f>VLOOKUP(C56,quide!$A$1:M1048,22,0)</f>
        <v>#N/A</v>
      </c>
      <c r="H56" s="145">
        <f>SUMIF(ishod_substance!G:G,B56,ishod_substance!I:I)</f>
        <v>0</v>
      </c>
    </row>
    <row r="57" spans="1:8" hidden="1" x14ac:dyDescent="0.25">
      <c r="A57">
        <v>50</v>
      </c>
      <c r="B57">
        <f>IF(ISBLANK(A57),0,IF(AND(ISERROR(VLOOKUP(VLOOKUP(A57,ishod_substance!A:G,7,0),$B$6:B56,1,0))=TRUE,VLOOKUP(norm!A57,'tbl2'!A:B,2,0)=0),VLOOKUP(A57,ishod_substance!A:G,7,0),0))</f>
        <v>0</v>
      </c>
      <c r="C57" s="145">
        <f t="shared" si="0"/>
        <v>0</v>
      </c>
      <c r="D57" s="83" t="e">
        <f>VLOOKUP(C57,quide!$A$1:G1049,2,0)</f>
        <v>#N/A</v>
      </c>
      <c r="E57" s="145" t="e">
        <f>VLOOKUP(C57,quide!$A$1:G1049,7,0)</f>
        <v>#N/A</v>
      </c>
      <c r="F57" s="145" t="e">
        <f>VLOOKUP(C57,quide!$A$1:M1049,21,0)</f>
        <v>#N/A</v>
      </c>
      <c r="G57" s="34" t="e">
        <f>VLOOKUP(C57,quide!$A$1:M1049,22,0)</f>
        <v>#N/A</v>
      </c>
      <c r="H57" s="145">
        <f>SUMIF(ishod_substance!G:G,B57,ishod_substance!I:I)</f>
        <v>0</v>
      </c>
    </row>
    <row r="58" spans="1:8" hidden="1" x14ac:dyDescent="0.25">
      <c r="A58">
        <v>51</v>
      </c>
      <c r="B58">
        <f>IF(ISBLANK(A58),0,IF(AND(ISERROR(VLOOKUP(VLOOKUP(A58,ishod_substance!A:G,7,0),$B$6:B57,1,0))=TRUE,VLOOKUP(norm!A58,'tbl2'!A:B,2,0)=0),VLOOKUP(A58,ishod_substance!A:G,7,0),0))</f>
        <v>0</v>
      </c>
      <c r="C58" s="154">
        <f t="shared" ref="C58:C121" si="1">B58</f>
        <v>0</v>
      </c>
      <c r="D58" s="83" t="e">
        <f>VLOOKUP(C58,quide!$A$1:G1050,2,0)</f>
        <v>#N/A</v>
      </c>
      <c r="E58" s="154" t="e">
        <f>VLOOKUP(C58,quide!$A$1:G1050,7,0)</f>
        <v>#N/A</v>
      </c>
      <c r="F58" s="154" t="e">
        <f>VLOOKUP(C58,quide!$A$1:M1050,21,0)</f>
        <v>#N/A</v>
      </c>
      <c r="G58" s="34" t="e">
        <f>VLOOKUP(C58,quide!$A$1:M1050,22,0)</f>
        <v>#N/A</v>
      </c>
      <c r="H58" s="154">
        <f>SUMIF(ishod_substance!G:G,B58,ishod_substance!I:I)</f>
        <v>0</v>
      </c>
    </row>
    <row r="59" spans="1:8" ht="75" x14ac:dyDescent="0.25">
      <c r="A59">
        <v>52</v>
      </c>
      <c r="B59">
        <f>IF(ISBLANK(A59),0,IF(AND(ISERROR(VLOOKUP(VLOOKUP(A59,ishod_substance!A:G,7,0),$B$6:B58,1,0))=TRUE,VLOOKUP(norm!A59,'tbl2'!A:B,2,0)=0),VLOOKUP(A59,ishod_substance!A:G,7,0),0))</f>
        <v>123</v>
      </c>
      <c r="C59" s="154">
        <f t="shared" si="1"/>
        <v>123</v>
      </c>
      <c r="D59" s="83" t="str">
        <f>VLOOKUP(C59,quide!$A$1:G1051,2,0)</f>
        <v>диЖелезо триоксид, (железа окcид) (в пересчете на железо) (Железо сесквиоксид)</v>
      </c>
      <c r="E59" s="154">
        <f>VLOOKUP(C59,quide!$A$1:G1051,7,0)</f>
        <v>3</v>
      </c>
      <c r="F59" s="154" t="e">
        <f>VLOOKUP(C59,quide!$A$1:M1051,21,0)</f>
        <v>#REF!</v>
      </c>
      <c r="G59" s="34" t="e">
        <f>VLOOKUP(C59,quide!$A$1:M1051,22,0)</f>
        <v>#REF!</v>
      </c>
      <c r="H59" s="154">
        <f>SUMIF(ishod_substance!G:G,B59,ishod_substance!I:I)</f>
        <v>2.9348640000000001E-3</v>
      </c>
    </row>
    <row r="60" spans="1:8" ht="42.75" hidden="1" customHeight="1" x14ac:dyDescent="0.25">
      <c r="A60">
        <v>53</v>
      </c>
      <c r="B60">
        <f>IF(ISBLANK(A60),0,IF(AND(ISERROR(VLOOKUP(VLOOKUP(A60,ishod_substance!A:G,7,0),$B$6:B59,1,0))=TRUE,VLOOKUP(norm!A60,'tbl2'!A:B,2,0)=0),VLOOKUP(A60,ishod_substance!A:G,7,0),0))</f>
        <v>0</v>
      </c>
      <c r="C60" s="154">
        <f t="shared" si="1"/>
        <v>0</v>
      </c>
      <c r="D60" s="83" t="e">
        <f>VLOOKUP(C60,quide!$A$1:G1052,2,0)</f>
        <v>#N/A</v>
      </c>
      <c r="E60" s="154" t="e">
        <f>VLOOKUP(C60,quide!$A$1:G1052,7,0)</f>
        <v>#N/A</v>
      </c>
      <c r="F60" s="154" t="e">
        <f>VLOOKUP(C60,quide!$A$1:M1052,21,0)</f>
        <v>#N/A</v>
      </c>
      <c r="G60" s="34" t="e">
        <f>VLOOKUP(C60,quide!$A$1:M1052,22,0)</f>
        <v>#N/A</v>
      </c>
      <c r="H60" s="154">
        <f>SUMIF(ishod_substance!G:G,B60,ishod_substance!I:I)</f>
        <v>0</v>
      </c>
    </row>
    <row r="61" spans="1:8" hidden="1" x14ac:dyDescent="0.25">
      <c r="A61">
        <v>54</v>
      </c>
      <c r="B61">
        <f>IF(ISBLANK(A61),0,IF(AND(ISERROR(VLOOKUP(VLOOKUP(A61,ishod_substance!A:G,7,0),$B$6:B60,1,0))=TRUE,VLOOKUP(norm!A61,'tbl2'!A:B,2,0)=0),VLOOKUP(A61,ishod_substance!A:G,7,0),0))</f>
        <v>0</v>
      </c>
      <c r="C61" s="154">
        <f t="shared" si="1"/>
        <v>0</v>
      </c>
      <c r="D61" s="83" t="e">
        <f>VLOOKUP(C61,quide!$A$1:G1053,2,0)</f>
        <v>#N/A</v>
      </c>
      <c r="E61" s="154" t="e">
        <f>VLOOKUP(C61,quide!$A$1:G1053,7,0)</f>
        <v>#N/A</v>
      </c>
      <c r="F61" s="154" t="e">
        <f>VLOOKUP(C61,quide!$A$1:M1053,21,0)</f>
        <v>#N/A</v>
      </c>
      <c r="G61" s="34" t="e">
        <f>VLOOKUP(C61,quide!$A$1:M1053,22,0)</f>
        <v>#N/A</v>
      </c>
      <c r="H61" s="154">
        <f>SUMIF(ishod_substance!G:G,B61,ishod_substance!I:I)</f>
        <v>0</v>
      </c>
    </row>
    <row r="62" spans="1:8" hidden="1" x14ac:dyDescent="0.25">
      <c r="A62">
        <v>55</v>
      </c>
      <c r="B62">
        <f>IF(ISBLANK(A62),0,IF(AND(ISERROR(VLOOKUP(VLOOKUP(A62,ishod_substance!A:G,7,0),$B$6:B61,1,0))=TRUE,VLOOKUP(norm!A62,'tbl2'!A:B,2,0)=0),VLOOKUP(A62,ishod_substance!A:G,7,0),0))</f>
        <v>0</v>
      </c>
      <c r="C62" s="154">
        <f t="shared" si="1"/>
        <v>0</v>
      </c>
      <c r="D62" s="83" t="e">
        <f>VLOOKUP(C62,quide!$A$1:G1054,2,0)</f>
        <v>#N/A</v>
      </c>
      <c r="E62" s="154" t="e">
        <f>VLOOKUP(C62,quide!$A$1:G1054,7,0)</f>
        <v>#N/A</v>
      </c>
      <c r="F62" s="154" t="e">
        <f>VLOOKUP(C62,quide!$A$1:M1054,21,0)</f>
        <v>#N/A</v>
      </c>
      <c r="G62" s="34" t="e">
        <f>VLOOKUP(C62,quide!$A$1:M1054,22,0)</f>
        <v>#N/A</v>
      </c>
      <c r="H62" s="154">
        <f>SUMIF(ishod_substance!G:G,B62,ishod_substance!I:I)</f>
        <v>0</v>
      </c>
    </row>
    <row r="63" spans="1:8" hidden="1" x14ac:dyDescent="0.25">
      <c r="A63">
        <v>56</v>
      </c>
      <c r="B63">
        <f>IF(ISBLANK(A63),0,IF(AND(ISERROR(VLOOKUP(VLOOKUP(A63,ishod_substance!A:G,7,0),$B$6:B62,1,0))=TRUE,VLOOKUP(norm!A63,'tbl2'!A:B,2,0)=0),VLOOKUP(A63,ishod_substance!A:G,7,0),0))</f>
        <v>0</v>
      </c>
      <c r="C63" s="154">
        <f t="shared" si="1"/>
        <v>0</v>
      </c>
      <c r="D63" s="83" t="e">
        <f>VLOOKUP(C63,quide!$A$1:G1055,2,0)</f>
        <v>#N/A</v>
      </c>
      <c r="E63" s="154" t="e">
        <f>VLOOKUP(C63,quide!$A$1:G1055,7,0)</f>
        <v>#N/A</v>
      </c>
      <c r="F63" s="154" t="e">
        <f>VLOOKUP(C63,quide!$A$1:M1055,21,0)</f>
        <v>#N/A</v>
      </c>
      <c r="G63" s="34" t="e">
        <f>VLOOKUP(C63,quide!$A$1:M1055,22,0)</f>
        <v>#N/A</v>
      </c>
      <c r="H63" s="154">
        <f>SUMIF(ishod_substance!G:G,B63,ishod_substance!I:I)</f>
        <v>0</v>
      </c>
    </row>
    <row r="64" spans="1:8" hidden="1" x14ac:dyDescent="0.25">
      <c r="A64">
        <v>57</v>
      </c>
      <c r="B64">
        <f>IF(ISBLANK(A64),0,IF(AND(ISERROR(VLOOKUP(VLOOKUP(A64,ishod_substance!A:G,7,0),$B$6:B63,1,0))=TRUE,VLOOKUP(norm!A64,'tbl2'!A:B,2,0)=0),VLOOKUP(A64,ishod_substance!A:G,7,0),0))</f>
        <v>0</v>
      </c>
      <c r="C64" s="154">
        <f t="shared" si="1"/>
        <v>0</v>
      </c>
      <c r="D64" s="83" t="e">
        <f>VLOOKUP(C64,quide!$A$1:G1056,2,0)</f>
        <v>#N/A</v>
      </c>
      <c r="E64" s="154" t="e">
        <f>VLOOKUP(C64,quide!$A$1:G1056,7,0)</f>
        <v>#N/A</v>
      </c>
      <c r="F64" s="154" t="e">
        <f>VLOOKUP(C64,quide!$A$1:M1056,21,0)</f>
        <v>#N/A</v>
      </c>
      <c r="G64" s="34" t="e">
        <f>VLOOKUP(C64,quide!$A$1:M1056,22,0)</f>
        <v>#N/A</v>
      </c>
      <c r="H64" s="154">
        <f>SUMIF(ishod_substance!G:G,B64,ishod_substance!I:I)</f>
        <v>0</v>
      </c>
    </row>
    <row r="65" spans="1:10" hidden="1" x14ac:dyDescent="0.25">
      <c r="A65">
        <v>58</v>
      </c>
      <c r="B65">
        <f>IF(ISBLANK(A65),0,IF(AND(ISERROR(VLOOKUP(VLOOKUP(A65,ishod_substance!A:G,7,0),$B$6:B64,1,0))=TRUE,VLOOKUP(norm!A65,'tbl2'!A:B,2,0)=0),VLOOKUP(A65,ishod_substance!A:G,7,0),0))</f>
        <v>0</v>
      </c>
      <c r="C65" s="154">
        <f t="shared" si="1"/>
        <v>0</v>
      </c>
      <c r="D65" s="83" t="e">
        <f>VLOOKUP(C65,quide!$A$1:G1057,2,0)</f>
        <v>#N/A</v>
      </c>
      <c r="E65" s="154" t="e">
        <f>VLOOKUP(C65,quide!$A$1:G1057,7,0)</f>
        <v>#N/A</v>
      </c>
      <c r="F65" s="154" t="e">
        <f>VLOOKUP(C65,quide!$A$1:M1057,21,0)</f>
        <v>#N/A</v>
      </c>
      <c r="G65" s="34" t="e">
        <f>VLOOKUP(C65,quide!$A$1:M1057,22,0)</f>
        <v>#N/A</v>
      </c>
      <c r="H65" s="154">
        <f>SUMIF(ishod_substance!G:G,B65,ishod_substance!I:I)</f>
        <v>0</v>
      </c>
    </row>
    <row r="66" spans="1:10" hidden="1" x14ac:dyDescent="0.25">
      <c r="A66">
        <v>59</v>
      </c>
      <c r="B66">
        <f>IF(ISBLANK(A66),0,IF(AND(ISERROR(VLOOKUP(VLOOKUP(A66,ishod_substance!A:G,7,0),$B$6:B65,1,0))=TRUE,VLOOKUP(norm!A66,'tbl2'!A:B,2,0)=0),VLOOKUP(A66,ishod_substance!A:G,7,0),0))</f>
        <v>0</v>
      </c>
      <c r="C66" s="154">
        <f t="shared" si="1"/>
        <v>0</v>
      </c>
      <c r="D66" s="83" t="e">
        <f>VLOOKUP(C66,quide!$A$1:G1058,2,0)</f>
        <v>#N/A</v>
      </c>
      <c r="E66" s="154" t="e">
        <f>VLOOKUP(C66,quide!$A$1:G1058,7,0)</f>
        <v>#N/A</v>
      </c>
      <c r="F66" s="154" t="e">
        <f>VLOOKUP(C66,quide!$A$1:M1058,21,0)</f>
        <v>#N/A</v>
      </c>
      <c r="G66" s="34" t="e">
        <f>VLOOKUP(C66,quide!$A$1:M1058,22,0)</f>
        <v>#N/A</v>
      </c>
      <c r="H66" s="154">
        <f>SUMIF(ishod_substance!G:G,B66,ishod_substance!I:I)</f>
        <v>0</v>
      </c>
    </row>
    <row r="67" spans="1:10" hidden="1" x14ac:dyDescent="0.25">
      <c r="A67">
        <v>60</v>
      </c>
      <c r="B67">
        <f>IF(ISBLANK(A67),0,IF(AND(ISERROR(VLOOKUP(VLOOKUP(A67,ishod_substance!A:G,7,0),$B$6:B66,1,0))=TRUE,VLOOKUP(norm!A67,'tbl2'!A:B,2,0)=0),VLOOKUP(A67,ishod_substance!A:G,7,0),0))</f>
        <v>0</v>
      </c>
      <c r="C67" s="154">
        <f t="shared" si="1"/>
        <v>0</v>
      </c>
      <c r="D67" s="83" t="e">
        <f>VLOOKUP(C67,quide!$A$1:G1059,2,0)</f>
        <v>#N/A</v>
      </c>
      <c r="E67" s="154" t="e">
        <f>VLOOKUP(C67,quide!$A$1:G1059,7,0)</f>
        <v>#N/A</v>
      </c>
      <c r="F67" s="154" t="e">
        <f>VLOOKUP(C67,quide!$A$1:M1059,21,0)</f>
        <v>#N/A</v>
      </c>
      <c r="G67" s="34" t="e">
        <f>VLOOKUP(C67,quide!$A$1:M1059,22,0)</f>
        <v>#N/A</v>
      </c>
      <c r="H67" s="154">
        <f>SUMIF(ishod_substance!G:G,B67,ishod_substance!I:I)</f>
        <v>0</v>
      </c>
    </row>
    <row r="68" spans="1:10" hidden="1" x14ac:dyDescent="0.25">
      <c r="A68">
        <v>61</v>
      </c>
      <c r="B68">
        <f>IF(ISBLANK(A68),0,IF(AND(ISERROR(VLOOKUP(VLOOKUP(A68,ishod_substance!A:G,7,0),$B$6:B67,1,0))=TRUE,VLOOKUP(norm!A68,'tbl2'!A:B,2,0)=0),VLOOKUP(A68,ishod_substance!A:G,7,0),0))</f>
        <v>0</v>
      </c>
      <c r="C68" s="154">
        <f t="shared" si="1"/>
        <v>0</v>
      </c>
      <c r="D68" s="83" t="e">
        <f>VLOOKUP(C68,quide!$A$1:G1060,2,0)</f>
        <v>#N/A</v>
      </c>
      <c r="E68" s="154" t="e">
        <f>VLOOKUP(C68,quide!$A$1:G1060,7,0)</f>
        <v>#N/A</v>
      </c>
      <c r="F68" s="154" t="e">
        <f>VLOOKUP(C68,quide!$A$1:M1060,21,0)</f>
        <v>#N/A</v>
      </c>
      <c r="G68" s="34" t="e">
        <f>VLOOKUP(C68,quide!$A$1:M1060,22,0)</f>
        <v>#N/A</v>
      </c>
      <c r="H68" s="154">
        <f>SUMIF(ishod_substance!G:G,B68,ishod_substance!I:I)</f>
        <v>0</v>
      </c>
    </row>
    <row r="69" spans="1:10" hidden="1" x14ac:dyDescent="0.25">
      <c r="A69">
        <v>62</v>
      </c>
      <c r="B69">
        <f>IF(ISBLANK(A69),0,IF(AND(ISERROR(VLOOKUP(VLOOKUP(A69,ishod_substance!A:G,7,0),$B$6:B68,1,0))=TRUE,VLOOKUP(norm!A69,'tbl2'!A:B,2,0)=0),VLOOKUP(A69,ishod_substance!A:G,7,0),0))</f>
        <v>0</v>
      </c>
      <c r="C69" s="154">
        <f t="shared" si="1"/>
        <v>0</v>
      </c>
      <c r="D69" s="83" t="e">
        <f>VLOOKUP(C69,quide!$A$1:G1061,2,0)</f>
        <v>#N/A</v>
      </c>
      <c r="E69" s="154" t="e">
        <f>VLOOKUP(C69,quide!$A$1:G1061,7,0)</f>
        <v>#N/A</v>
      </c>
      <c r="F69" s="154" t="e">
        <f>VLOOKUP(C69,quide!$A$1:M1061,21,0)</f>
        <v>#N/A</v>
      </c>
      <c r="G69" s="34" t="e">
        <f>VLOOKUP(C69,quide!$A$1:M1061,22,0)</f>
        <v>#N/A</v>
      </c>
      <c r="H69" s="154">
        <f>SUMIF(ishod_substance!G:G,B69,ishod_substance!I:I)</f>
        <v>0</v>
      </c>
    </row>
    <row r="70" spans="1:10" hidden="1" x14ac:dyDescent="0.25">
      <c r="A70">
        <v>63</v>
      </c>
      <c r="B70">
        <f>IF(ISBLANK(A70),0,IF(AND(ISERROR(VLOOKUP(VLOOKUP(A70,ishod_substance!A:G,7,0),$B$6:B69,1,0))=TRUE,VLOOKUP(norm!A70,'tbl2'!A:B,2,0)=0),VLOOKUP(A70,ishod_substance!A:G,7,0),0))</f>
        <v>0</v>
      </c>
      <c r="C70" s="154">
        <f t="shared" si="1"/>
        <v>0</v>
      </c>
      <c r="D70" s="83" t="e">
        <f>VLOOKUP(C70,quide!$A$1:G1062,2,0)</f>
        <v>#N/A</v>
      </c>
      <c r="E70" s="154" t="e">
        <f>VLOOKUP(C70,quide!$A$1:G1062,7,0)</f>
        <v>#N/A</v>
      </c>
      <c r="F70" s="154" t="e">
        <f>VLOOKUP(C70,quide!$A$1:M1062,21,0)</f>
        <v>#N/A</v>
      </c>
      <c r="G70" s="34" t="e">
        <f>VLOOKUP(C70,quide!$A$1:M1062,22,0)</f>
        <v>#N/A</v>
      </c>
      <c r="H70" s="154">
        <f>SUMIF(ishod_substance!G:G,B70,ishod_substance!I:I)</f>
        <v>0</v>
      </c>
    </row>
    <row r="71" spans="1:10" hidden="1" x14ac:dyDescent="0.25">
      <c r="A71">
        <v>64</v>
      </c>
      <c r="B71">
        <f>IF(ISBLANK(A71),0,IF(AND(ISERROR(VLOOKUP(VLOOKUP(A71,ishod_substance!A:G,7,0),$B$6:B70,1,0))=TRUE,VLOOKUP(norm!A71,'tbl2'!A:B,2,0)=0),VLOOKUP(A71,ishod_substance!A:G,7,0),0))</f>
        <v>0</v>
      </c>
      <c r="C71" s="154">
        <f t="shared" si="1"/>
        <v>0</v>
      </c>
      <c r="D71" s="83" t="e">
        <f>VLOOKUP(C71,quide!$A$1:G1063,2,0)</f>
        <v>#N/A</v>
      </c>
      <c r="E71" s="154" t="e">
        <f>VLOOKUP(C71,quide!$A$1:G1063,7,0)</f>
        <v>#N/A</v>
      </c>
      <c r="F71" s="154" t="e">
        <f>VLOOKUP(C71,quide!$A$1:M1063,21,0)</f>
        <v>#N/A</v>
      </c>
      <c r="G71" s="34" t="e">
        <f>VLOOKUP(C71,quide!$A$1:M1063,22,0)</f>
        <v>#N/A</v>
      </c>
      <c r="H71" s="154">
        <f>SUMIF(ishod_substance!G:G,B71,ishod_substance!I:I)</f>
        <v>0</v>
      </c>
    </row>
    <row r="72" spans="1:10" hidden="1" x14ac:dyDescent="0.25">
      <c r="A72">
        <v>65</v>
      </c>
      <c r="B72">
        <f>IF(ISBLANK(A72),0,IF(AND(ISERROR(VLOOKUP(VLOOKUP(A72,ishod_substance!A:G,7,0),$B$6:B71,1,0))=TRUE,VLOOKUP(norm!A72,'tbl2'!A:B,2,0)=0),VLOOKUP(A72,ishod_substance!A:G,7,0),0))</f>
        <v>0</v>
      </c>
      <c r="C72" s="154">
        <f t="shared" si="1"/>
        <v>0</v>
      </c>
      <c r="D72" s="83" t="e">
        <f>VLOOKUP(C72,quide!$A$1:G1064,2,0)</f>
        <v>#N/A</v>
      </c>
      <c r="E72" s="154" t="e">
        <f>VLOOKUP(C72,quide!$A$1:G1064,7,0)</f>
        <v>#N/A</v>
      </c>
      <c r="F72" s="154" t="e">
        <f>VLOOKUP(C72,quide!$A$1:M1064,21,0)</f>
        <v>#N/A</v>
      </c>
      <c r="G72" s="34" t="e">
        <f>VLOOKUP(C72,quide!$A$1:M1064,22,0)</f>
        <v>#N/A</v>
      </c>
      <c r="H72" s="154">
        <f>SUMIF(ishod_substance!G:G,B72,ishod_substance!I:I)</f>
        <v>0</v>
      </c>
    </row>
    <row r="73" spans="1:10" hidden="1" x14ac:dyDescent="0.25">
      <c r="A73">
        <v>66</v>
      </c>
      <c r="B73">
        <f>IF(ISBLANK(A73),0,IF(AND(ISERROR(VLOOKUP(VLOOKUP(A73,ishod_substance!A:G,7,0),$B$6:B72,1,0))=TRUE,VLOOKUP(norm!A73,'tbl2'!A:B,2,0)=0),VLOOKUP(A73,ishod_substance!A:G,7,0),0))</f>
        <v>0</v>
      </c>
      <c r="C73" s="154">
        <f t="shared" si="1"/>
        <v>0</v>
      </c>
      <c r="D73" s="83" t="e">
        <f>VLOOKUP(C73,quide!$A$1:G1065,2,0)</f>
        <v>#N/A</v>
      </c>
      <c r="E73" s="154" t="e">
        <f>VLOOKUP(C73,quide!$A$1:G1065,7,0)</f>
        <v>#N/A</v>
      </c>
      <c r="F73" s="154" t="e">
        <f>VLOOKUP(C73,quide!$A$1:M1065,21,0)</f>
        <v>#N/A</v>
      </c>
      <c r="G73" s="34" t="e">
        <f>VLOOKUP(C73,quide!$A$1:M1065,22,0)</f>
        <v>#N/A</v>
      </c>
      <c r="H73" s="154">
        <f>SUMIF(ishod_substance!G:G,B73,ishod_substance!I:I)</f>
        <v>0</v>
      </c>
    </row>
    <row r="74" spans="1:10" hidden="1" x14ac:dyDescent="0.25">
      <c r="A74">
        <v>67</v>
      </c>
      <c r="B74">
        <f>IF(ISBLANK(A74),0,IF(AND(ISERROR(VLOOKUP(VLOOKUP(A74,ishod_substance!A:G,7,0),$B$6:B73,1,0))=TRUE,VLOOKUP(norm!A74,'tbl2'!A:B,2,0)=0),VLOOKUP(A74,ishod_substance!A:G,7,0),0))</f>
        <v>0</v>
      </c>
      <c r="C74" s="154">
        <f t="shared" si="1"/>
        <v>0</v>
      </c>
      <c r="D74" s="83" t="e">
        <f>VLOOKUP(C74,quide!$A$1:G1066,2,0)</f>
        <v>#N/A</v>
      </c>
      <c r="E74" s="154" t="e">
        <f>VLOOKUP(C74,quide!$A$1:G1066,7,0)</f>
        <v>#N/A</v>
      </c>
      <c r="F74" s="154" t="e">
        <f>VLOOKUP(C74,quide!$A$1:M1066,21,0)</f>
        <v>#N/A</v>
      </c>
      <c r="G74" s="34" t="e">
        <f>VLOOKUP(C74,quide!$A$1:M1066,22,0)</f>
        <v>#N/A</v>
      </c>
      <c r="H74" s="179">
        <f>SUMIF(ishod_substance!G:G,B74,ishod_substance!I:I)</f>
        <v>0</v>
      </c>
      <c r="I74" s="14"/>
      <c r="J74" s="14"/>
    </row>
    <row r="75" spans="1:10" hidden="1" x14ac:dyDescent="0.25">
      <c r="A75">
        <v>68</v>
      </c>
      <c r="B75">
        <f>IF(ISBLANK(A75),0,IF(AND(ISERROR(VLOOKUP(VLOOKUP(A75,ishod_substance!A:G,7,0),$B$6:B74,1,0))=TRUE,VLOOKUP(norm!A75,'tbl2'!A:B,2,0)=0),VLOOKUP(A75,ishod_substance!A:G,7,0),0))</f>
        <v>0</v>
      </c>
      <c r="C75" s="154">
        <f t="shared" si="1"/>
        <v>0</v>
      </c>
      <c r="D75" s="83" t="e">
        <f>VLOOKUP(C75,quide!$A$1:G1067,2,0)</f>
        <v>#N/A</v>
      </c>
      <c r="E75" s="154" t="e">
        <f>VLOOKUP(C75,quide!$A$1:G1067,7,0)</f>
        <v>#N/A</v>
      </c>
      <c r="F75" s="154" t="e">
        <f>VLOOKUP(C75,quide!$A$1:M1067,21,0)</f>
        <v>#N/A</v>
      </c>
      <c r="G75" s="34" t="e">
        <f>VLOOKUP(C75,quide!$A$1:M1067,22,0)</f>
        <v>#N/A</v>
      </c>
      <c r="H75" s="154">
        <f>SUMIF(ishod_substance!G:G,B75,ishod_substance!I:I)</f>
        <v>0</v>
      </c>
    </row>
    <row r="76" spans="1:10" hidden="1" x14ac:dyDescent="0.25">
      <c r="A76">
        <v>69</v>
      </c>
      <c r="B76">
        <f>IF(ISBLANK(A76),0,IF(AND(ISERROR(VLOOKUP(VLOOKUP(A76,ishod_substance!A:G,7,0),$B$6:B75,1,0))=TRUE,VLOOKUP(norm!A76,'tbl2'!A:B,2,0)=0),VLOOKUP(A76,ishod_substance!A:G,7,0),0))</f>
        <v>0</v>
      </c>
      <c r="C76" s="154">
        <f t="shared" si="1"/>
        <v>0</v>
      </c>
      <c r="D76" s="83" t="e">
        <f>VLOOKUP(C76,quide!$A$1:G1068,2,0)</f>
        <v>#N/A</v>
      </c>
      <c r="E76" s="154" t="e">
        <f>VLOOKUP(C76,quide!$A$1:G1068,7,0)</f>
        <v>#N/A</v>
      </c>
      <c r="F76" s="154" t="e">
        <f>VLOOKUP(C76,quide!$A$1:M1068,21,0)</f>
        <v>#N/A</v>
      </c>
      <c r="G76" s="34" t="e">
        <f>VLOOKUP(C76,quide!$A$1:M1068,22,0)</f>
        <v>#N/A</v>
      </c>
      <c r="H76" s="154">
        <f>SUMIF(ishod_substance!G:G,B76,ishod_substance!I:I)</f>
        <v>0</v>
      </c>
    </row>
    <row r="77" spans="1:10" hidden="1" x14ac:dyDescent="0.25">
      <c r="A77">
        <v>70</v>
      </c>
      <c r="B77">
        <f>IF(ISBLANK(A77),0,IF(AND(ISERROR(VLOOKUP(VLOOKUP(A77,ishod_substance!A:G,7,0),$B$6:B76,1,0))=TRUE,VLOOKUP(norm!A77,'tbl2'!A:B,2,0)=0),VLOOKUP(A77,ishod_substance!A:G,7,0),0))</f>
        <v>0</v>
      </c>
      <c r="C77" s="154">
        <f t="shared" si="1"/>
        <v>0</v>
      </c>
      <c r="D77" s="83" t="e">
        <f>VLOOKUP(C77,quide!$A$1:G1069,2,0)</f>
        <v>#N/A</v>
      </c>
      <c r="E77" s="154" t="e">
        <f>VLOOKUP(C77,quide!$A$1:G1069,7,0)</f>
        <v>#N/A</v>
      </c>
      <c r="F77" s="154" t="e">
        <f>VLOOKUP(C77,quide!$A$1:M1069,21,0)</f>
        <v>#N/A</v>
      </c>
      <c r="G77" s="34" t="e">
        <f>VLOOKUP(C77,quide!$A$1:M1069,22,0)</f>
        <v>#N/A</v>
      </c>
      <c r="H77" s="154">
        <f>SUMIF(ishod_substance!G:G,B77,ishod_substance!I:I)</f>
        <v>0</v>
      </c>
    </row>
    <row r="78" spans="1:10" hidden="1" x14ac:dyDescent="0.25">
      <c r="A78">
        <v>71</v>
      </c>
      <c r="B78">
        <f>IF(ISBLANK(A78),0,IF(AND(ISERROR(VLOOKUP(VLOOKUP(A78,ishod_substance!A:G,7,0),$B$6:B77,1,0))=TRUE,VLOOKUP(norm!A78,'tbl2'!A:B,2,0)=0),VLOOKUP(A78,ishod_substance!A:G,7,0),0))</f>
        <v>0</v>
      </c>
      <c r="C78" s="154">
        <f t="shared" si="1"/>
        <v>0</v>
      </c>
      <c r="D78" s="83" t="e">
        <f>VLOOKUP(C78,quide!$A$1:G1070,2,0)</f>
        <v>#N/A</v>
      </c>
      <c r="E78" s="154" t="e">
        <f>VLOOKUP(C78,quide!$A$1:G1070,7,0)</f>
        <v>#N/A</v>
      </c>
      <c r="F78" s="154" t="e">
        <f>VLOOKUP(C78,quide!$A$1:M1070,21,0)</f>
        <v>#N/A</v>
      </c>
      <c r="G78" s="34" t="e">
        <f>VLOOKUP(C78,quide!$A$1:M1070,22,0)</f>
        <v>#N/A</v>
      </c>
      <c r="H78" s="154">
        <f>SUMIF(ishod_substance!G:G,B78,ishod_substance!I:I)</f>
        <v>0</v>
      </c>
    </row>
    <row r="79" spans="1:10" hidden="1" x14ac:dyDescent="0.25">
      <c r="A79">
        <v>72</v>
      </c>
      <c r="B79">
        <f>IF(ISBLANK(A79),0,IF(AND(ISERROR(VLOOKUP(VLOOKUP(A79,ishod_substance!A:G,7,0),$B$6:B78,1,0))=TRUE,VLOOKUP(norm!A79,'tbl2'!A:B,2,0)=0),VLOOKUP(A79,ishod_substance!A:G,7,0),0))</f>
        <v>0</v>
      </c>
      <c r="C79" s="154">
        <f t="shared" si="1"/>
        <v>0</v>
      </c>
      <c r="D79" s="83" t="e">
        <f>VLOOKUP(C79,quide!$A$1:G1071,2,0)</f>
        <v>#N/A</v>
      </c>
      <c r="E79" s="154" t="e">
        <f>VLOOKUP(C79,quide!$A$1:G1071,7,0)</f>
        <v>#N/A</v>
      </c>
      <c r="F79" s="154" t="e">
        <f>VLOOKUP(C79,quide!$A$1:M1071,21,0)</f>
        <v>#N/A</v>
      </c>
      <c r="G79" s="34" t="e">
        <f>VLOOKUP(C79,quide!$A$1:M1071,22,0)</f>
        <v>#N/A</v>
      </c>
      <c r="H79" s="154">
        <f>SUMIF(ishod_substance!G:G,B79,ishod_substance!I:I)</f>
        <v>0</v>
      </c>
    </row>
    <row r="80" spans="1:10" hidden="1" x14ac:dyDescent="0.25">
      <c r="A80">
        <v>73</v>
      </c>
      <c r="B80">
        <f>IF(ISBLANK(A80),0,IF(AND(ISERROR(VLOOKUP(VLOOKUP(A80,ishod_substance!A:G,7,0),$B$6:B79,1,0))=TRUE,VLOOKUP(norm!A80,'tbl2'!A:B,2,0)=0),VLOOKUP(A80,ishod_substance!A:G,7,0),0))</f>
        <v>0</v>
      </c>
      <c r="C80" s="154">
        <f t="shared" si="1"/>
        <v>0</v>
      </c>
      <c r="D80" s="83" t="e">
        <f>VLOOKUP(C80,quide!$A$1:G1072,2,0)</f>
        <v>#N/A</v>
      </c>
      <c r="E80" s="154" t="e">
        <f>VLOOKUP(C80,quide!$A$1:G1072,7,0)</f>
        <v>#N/A</v>
      </c>
      <c r="F80" s="154" t="e">
        <f>VLOOKUP(C80,quide!$A$1:M1072,21,0)</f>
        <v>#N/A</v>
      </c>
      <c r="G80" s="34" t="e">
        <f>VLOOKUP(C80,quide!$A$1:M1072,22,0)</f>
        <v>#N/A</v>
      </c>
      <c r="H80" s="154">
        <f>SUMIF(ishod_substance!G:G,B80,ishod_substance!I:I)</f>
        <v>0</v>
      </c>
    </row>
    <row r="81" spans="1:8" hidden="1" x14ac:dyDescent="0.25">
      <c r="A81">
        <v>74</v>
      </c>
      <c r="B81">
        <f>IF(ISBLANK(A81),0,IF(AND(ISERROR(VLOOKUP(VLOOKUP(A81,ishod_substance!A:G,7,0),$B$6:B80,1,0))=TRUE,VLOOKUP(norm!A81,'tbl2'!A:B,2,0)=0),VLOOKUP(A81,ishod_substance!A:G,7,0),0))</f>
        <v>0</v>
      </c>
      <c r="C81" s="154">
        <f t="shared" si="1"/>
        <v>0</v>
      </c>
      <c r="D81" s="83" t="e">
        <f>VLOOKUP(C81,quide!$A$1:G1073,2,0)</f>
        <v>#N/A</v>
      </c>
      <c r="E81" s="154" t="e">
        <f>VLOOKUP(C81,quide!$A$1:G1073,7,0)</f>
        <v>#N/A</v>
      </c>
      <c r="F81" s="154" t="e">
        <f>VLOOKUP(C81,quide!$A$1:M1073,21,0)</f>
        <v>#N/A</v>
      </c>
      <c r="G81" s="34" t="e">
        <f>VLOOKUP(C81,quide!$A$1:M1073,22,0)</f>
        <v>#N/A</v>
      </c>
      <c r="H81" s="154">
        <f>SUMIF(ishod_substance!G:G,B81,ishod_substance!I:I)</f>
        <v>0</v>
      </c>
    </row>
    <row r="82" spans="1:8" hidden="1" x14ac:dyDescent="0.25">
      <c r="A82">
        <v>75</v>
      </c>
      <c r="B82">
        <f>IF(ISBLANK(A82),0,IF(AND(ISERROR(VLOOKUP(VLOOKUP(A82,ishod_substance!A:G,7,0),$B$6:B81,1,0))=TRUE,VLOOKUP(norm!A82,'tbl2'!A:B,2,0)=0),VLOOKUP(A82,ishod_substance!A:G,7,0),0))</f>
        <v>0</v>
      </c>
      <c r="C82" s="154">
        <f t="shared" si="1"/>
        <v>0</v>
      </c>
      <c r="D82" s="83" t="e">
        <f>VLOOKUP(C82,quide!$A$1:G1074,2,0)</f>
        <v>#N/A</v>
      </c>
      <c r="E82" s="154" t="e">
        <f>VLOOKUP(C82,quide!$A$1:G1074,7,0)</f>
        <v>#N/A</v>
      </c>
      <c r="F82" s="154" t="e">
        <f>VLOOKUP(C82,quide!$A$1:M1074,21,0)</f>
        <v>#N/A</v>
      </c>
      <c r="G82" s="34" t="e">
        <f>VLOOKUP(C82,quide!$A$1:M1074,22,0)</f>
        <v>#N/A</v>
      </c>
      <c r="H82" s="154">
        <f>SUMIF(ishod_substance!G:G,B82,ishod_substance!I:I)</f>
        <v>0</v>
      </c>
    </row>
    <row r="83" spans="1:8" hidden="1" x14ac:dyDescent="0.25">
      <c r="A83">
        <v>76</v>
      </c>
      <c r="B83">
        <f>IF(ISBLANK(A83),0,IF(AND(ISERROR(VLOOKUP(VLOOKUP(A83,ishod_substance!A:G,7,0),$B$6:B82,1,0))=TRUE,VLOOKUP(norm!A83,'tbl2'!A:B,2,0)=0),VLOOKUP(A83,ishod_substance!A:G,7,0),0))</f>
        <v>0</v>
      </c>
      <c r="C83" s="154">
        <f t="shared" si="1"/>
        <v>0</v>
      </c>
      <c r="D83" s="83" t="e">
        <f>VLOOKUP(C83,quide!$A$1:G1075,2,0)</f>
        <v>#N/A</v>
      </c>
      <c r="E83" s="154" t="e">
        <f>VLOOKUP(C83,quide!$A$1:G1075,7,0)</f>
        <v>#N/A</v>
      </c>
      <c r="F83" s="154" t="e">
        <f>VLOOKUP(C83,quide!$A$1:M1075,21,0)</f>
        <v>#N/A</v>
      </c>
      <c r="G83" s="34" t="e">
        <f>VLOOKUP(C83,quide!$A$1:M1075,22,0)</f>
        <v>#N/A</v>
      </c>
      <c r="H83" s="154">
        <f>SUMIF(ishod_substance!G:G,B83,ishod_substance!I:I)</f>
        <v>0</v>
      </c>
    </row>
    <row r="84" spans="1:8" hidden="1" x14ac:dyDescent="0.25">
      <c r="A84">
        <v>77</v>
      </c>
      <c r="B84">
        <f>IF(ISBLANK(A84),0,IF(AND(ISERROR(VLOOKUP(VLOOKUP(A84,ishod_substance!A:G,7,0),$B$6:B83,1,0))=TRUE,VLOOKUP(norm!A84,'tbl2'!A:B,2,0)=0),VLOOKUP(A84,ishod_substance!A:G,7,0),0))</f>
        <v>0</v>
      </c>
      <c r="C84" s="154">
        <f t="shared" si="1"/>
        <v>0</v>
      </c>
      <c r="D84" s="83" t="e">
        <f>VLOOKUP(C84,quide!$A$1:G1076,2,0)</f>
        <v>#N/A</v>
      </c>
      <c r="E84" s="154" t="e">
        <f>VLOOKUP(C84,quide!$A$1:G1076,7,0)</f>
        <v>#N/A</v>
      </c>
      <c r="F84" s="154" t="e">
        <f>VLOOKUP(C84,quide!$A$1:M1076,21,0)</f>
        <v>#N/A</v>
      </c>
      <c r="G84" s="34" t="e">
        <f>VLOOKUP(C84,quide!$A$1:M1076,22,0)</f>
        <v>#N/A</v>
      </c>
      <c r="H84" s="154">
        <f>SUMIF(ishod_substance!G:G,B84,ishod_substance!I:I)</f>
        <v>0</v>
      </c>
    </row>
    <row r="85" spans="1:8" hidden="1" x14ac:dyDescent="0.25">
      <c r="A85">
        <v>78</v>
      </c>
      <c r="B85">
        <f>IF(ISBLANK(A85),0,IF(AND(ISERROR(VLOOKUP(VLOOKUP(A85,ishod_substance!A:G,7,0),$B$6:B84,1,0))=TRUE,VLOOKUP(norm!A85,'tbl2'!A:B,2,0)=0),VLOOKUP(A85,ishod_substance!A:G,7,0),0))</f>
        <v>0</v>
      </c>
      <c r="C85" s="154">
        <f t="shared" si="1"/>
        <v>0</v>
      </c>
      <c r="D85" s="83" t="e">
        <f>VLOOKUP(C85,quide!$A$1:G1077,2,0)</f>
        <v>#N/A</v>
      </c>
      <c r="E85" s="154" t="e">
        <f>VLOOKUP(C85,quide!$A$1:G1077,7,0)</f>
        <v>#N/A</v>
      </c>
      <c r="F85" s="154" t="e">
        <f>VLOOKUP(C85,quide!$A$1:M1077,21,0)</f>
        <v>#N/A</v>
      </c>
      <c r="G85" s="34" t="e">
        <f>VLOOKUP(C85,quide!$A$1:M1077,22,0)</f>
        <v>#N/A</v>
      </c>
      <c r="H85" s="154">
        <f>SUMIF(ishod_substance!G:G,B85,ishod_substance!I:I)</f>
        <v>0</v>
      </c>
    </row>
    <row r="86" spans="1:8" hidden="1" x14ac:dyDescent="0.25">
      <c r="A86">
        <v>79</v>
      </c>
      <c r="B86">
        <f>IF(ISBLANK(A86),0,IF(AND(ISERROR(VLOOKUP(VLOOKUP(A86,ishod_substance!A:G,7,0),$B$6:B85,1,0))=TRUE,VLOOKUP(norm!A86,'tbl2'!A:B,2,0)=0),VLOOKUP(A86,ishod_substance!A:G,7,0),0))</f>
        <v>0</v>
      </c>
      <c r="C86" s="154">
        <f t="shared" si="1"/>
        <v>0</v>
      </c>
      <c r="D86" s="83" t="e">
        <f>VLOOKUP(C86,quide!$A$1:G1078,2,0)</f>
        <v>#N/A</v>
      </c>
      <c r="E86" s="154" t="e">
        <f>VLOOKUP(C86,quide!$A$1:G1078,7,0)</f>
        <v>#N/A</v>
      </c>
      <c r="F86" s="154" t="e">
        <f>VLOOKUP(C86,quide!$A$1:M1078,21,0)</f>
        <v>#N/A</v>
      </c>
      <c r="G86" s="34" t="e">
        <f>VLOOKUP(C86,quide!$A$1:M1078,22,0)</f>
        <v>#N/A</v>
      </c>
      <c r="H86" s="154">
        <f>SUMIF(ishod_substance!G:G,B86,ishod_substance!I:I)</f>
        <v>0</v>
      </c>
    </row>
    <row r="87" spans="1:8" hidden="1" x14ac:dyDescent="0.25">
      <c r="A87">
        <v>80</v>
      </c>
      <c r="B87">
        <f>IF(ISBLANK(A87),0,IF(AND(ISERROR(VLOOKUP(VLOOKUP(A87,ishod_substance!A:G,7,0),$B$6:B86,1,0))=TRUE,VLOOKUP(norm!A87,'tbl2'!A:B,2,0)=0),VLOOKUP(A87,ishod_substance!A:G,7,0),0))</f>
        <v>0</v>
      </c>
      <c r="C87" s="154">
        <f t="shared" si="1"/>
        <v>0</v>
      </c>
      <c r="D87" s="83" t="e">
        <f>VLOOKUP(C87,quide!$A$1:G1079,2,0)</f>
        <v>#N/A</v>
      </c>
      <c r="E87" s="154" t="e">
        <f>VLOOKUP(C87,quide!$A$1:G1079,7,0)</f>
        <v>#N/A</v>
      </c>
      <c r="F87" s="154" t="e">
        <f>VLOOKUP(C87,quide!$A$1:M1079,21,0)</f>
        <v>#N/A</v>
      </c>
      <c r="G87" s="34" t="e">
        <f>VLOOKUP(C87,quide!$A$1:M1079,22,0)</f>
        <v>#N/A</v>
      </c>
      <c r="H87" s="154">
        <f>SUMIF(ishod_substance!G:G,B87,ishod_substance!I:I)</f>
        <v>0</v>
      </c>
    </row>
    <row r="88" spans="1:8" hidden="1" x14ac:dyDescent="0.25">
      <c r="A88">
        <v>81</v>
      </c>
      <c r="B88">
        <f>IF(ISBLANK(A88),0,IF(AND(ISERROR(VLOOKUP(VLOOKUP(A88,ishod_substance!A:G,7,0),$B$6:B87,1,0))=TRUE,VLOOKUP(norm!A88,'tbl2'!A:B,2,0)=0),VLOOKUP(A88,ishod_substance!A:G,7,0),0))</f>
        <v>0</v>
      </c>
      <c r="C88" s="154">
        <f t="shared" si="1"/>
        <v>0</v>
      </c>
      <c r="D88" s="83" t="e">
        <f>VLOOKUP(C88,quide!$A$1:G1080,2,0)</f>
        <v>#N/A</v>
      </c>
      <c r="E88" s="154" t="e">
        <f>VLOOKUP(C88,quide!$A$1:G1080,7,0)</f>
        <v>#N/A</v>
      </c>
      <c r="F88" s="154" t="e">
        <f>VLOOKUP(C88,quide!$A$1:M1080,21,0)</f>
        <v>#N/A</v>
      </c>
      <c r="G88" s="34" t="e">
        <f>VLOOKUP(C88,quide!$A$1:M1080,22,0)</f>
        <v>#N/A</v>
      </c>
      <c r="H88" s="154">
        <f>SUMIF(ishod_substance!G:G,B88,ishod_substance!I:I)</f>
        <v>0</v>
      </c>
    </row>
    <row r="89" spans="1:8" hidden="1" x14ac:dyDescent="0.25">
      <c r="A89">
        <v>82</v>
      </c>
      <c r="B89">
        <f>IF(ISBLANK(A89),0,IF(AND(ISERROR(VLOOKUP(VLOOKUP(A89,ishod_substance!A:G,7,0),$B$6:B88,1,0))=TRUE,VLOOKUP(norm!A89,'tbl2'!A:B,2,0)=0),VLOOKUP(A89,ishod_substance!A:G,7,0),0))</f>
        <v>0</v>
      </c>
      <c r="C89" s="154">
        <f t="shared" si="1"/>
        <v>0</v>
      </c>
      <c r="D89" s="83" t="e">
        <f>VLOOKUP(C89,quide!$A$1:G1081,2,0)</f>
        <v>#N/A</v>
      </c>
      <c r="E89" s="154" t="e">
        <f>VLOOKUP(C89,quide!$A$1:G1081,7,0)</f>
        <v>#N/A</v>
      </c>
      <c r="F89" s="154" t="e">
        <f>VLOOKUP(C89,quide!$A$1:M1081,21,0)</f>
        <v>#N/A</v>
      </c>
      <c r="G89" s="34" t="e">
        <f>VLOOKUP(C89,quide!$A$1:M1081,22,0)</f>
        <v>#N/A</v>
      </c>
      <c r="H89" s="154">
        <f>SUMIF(ishod_substance!G:G,B89,ishod_substance!I:I)</f>
        <v>0</v>
      </c>
    </row>
    <row r="90" spans="1:8" hidden="1" x14ac:dyDescent="0.25">
      <c r="A90">
        <v>83</v>
      </c>
      <c r="B90">
        <f>IF(ISBLANK(A90),0,IF(AND(ISERROR(VLOOKUP(VLOOKUP(A90,ishod_substance!A:G,7,0),$B$6:B89,1,0))=TRUE,VLOOKUP(norm!A90,'tbl2'!A:B,2,0)=0),VLOOKUP(A90,ishod_substance!A:G,7,0),0))</f>
        <v>0</v>
      </c>
      <c r="C90" s="154">
        <f t="shared" si="1"/>
        <v>0</v>
      </c>
      <c r="D90" s="83" t="e">
        <f>VLOOKUP(C90,quide!$A$1:G1082,2,0)</f>
        <v>#N/A</v>
      </c>
      <c r="E90" s="154" t="e">
        <f>VLOOKUP(C90,quide!$A$1:G1082,7,0)</f>
        <v>#N/A</v>
      </c>
      <c r="F90" s="154" t="e">
        <f>VLOOKUP(C90,quide!$A$1:M1082,21,0)</f>
        <v>#N/A</v>
      </c>
      <c r="G90" s="34" t="e">
        <f>VLOOKUP(C90,quide!$A$1:M1082,22,0)</f>
        <v>#N/A</v>
      </c>
      <c r="H90" s="154">
        <f>SUMIF(ishod_substance!G:G,B90,ishod_substance!I:I)</f>
        <v>0</v>
      </c>
    </row>
    <row r="91" spans="1:8" hidden="1" x14ac:dyDescent="0.25">
      <c r="A91">
        <v>84</v>
      </c>
      <c r="B91">
        <f>IF(ISBLANK(A91),0,IF(AND(ISERROR(VLOOKUP(VLOOKUP(A91,ishod_substance!A:G,7,0),$B$6:B90,1,0))=TRUE,VLOOKUP(norm!A91,'tbl2'!A:B,2,0)=0),VLOOKUP(A91,ishod_substance!A:G,7,0),0))</f>
        <v>0</v>
      </c>
      <c r="C91" s="154">
        <f t="shared" si="1"/>
        <v>0</v>
      </c>
      <c r="D91" s="83" t="e">
        <f>VLOOKUP(C91,quide!$A$1:G1083,2,0)</f>
        <v>#N/A</v>
      </c>
      <c r="E91" s="154" t="e">
        <f>VLOOKUP(C91,quide!$A$1:G1083,7,0)</f>
        <v>#N/A</v>
      </c>
      <c r="F91" s="154" t="e">
        <f>VLOOKUP(C91,quide!$A$1:M1083,21,0)</f>
        <v>#N/A</v>
      </c>
      <c r="G91" s="34" t="e">
        <f>VLOOKUP(C91,quide!$A$1:M1083,22,0)</f>
        <v>#N/A</v>
      </c>
      <c r="H91" s="154">
        <f>SUMIF(ishod_substance!G:G,B91,ishod_substance!I:I)</f>
        <v>0</v>
      </c>
    </row>
    <row r="92" spans="1:8" hidden="1" x14ac:dyDescent="0.25">
      <c r="A92">
        <v>85</v>
      </c>
      <c r="B92">
        <f>IF(ISBLANK(A92),0,IF(AND(ISERROR(VLOOKUP(VLOOKUP(A92,ishod_substance!A:G,7,0),$B$6:B91,1,0))=TRUE,VLOOKUP(norm!A92,'tbl2'!A:B,2,0)=0),VLOOKUP(A92,ishod_substance!A:G,7,0),0))</f>
        <v>0</v>
      </c>
      <c r="C92" s="154">
        <f t="shared" si="1"/>
        <v>0</v>
      </c>
      <c r="D92" s="83" t="e">
        <f>VLOOKUP(C92,quide!$A$1:G1084,2,0)</f>
        <v>#N/A</v>
      </c>
      <c r="E92" s="154" t="e">
        <f>VLOOKUP(C92,quide!$A$1:G1084,7,0)</f>
        <v>#N/A</v>
      </c>
      <c r="F92" s="154" t="e">
        <f>VLOOKUP(C92,quide!$A$1:M1084,21,0)</f>
        <v>#N/A</v>
      </c>
      <c r="G92" s="34" t="e">
        <f>VLOOKUP(C92,quide!$A$1:M1084,22,0)</f>
        <v>#N/A</v>
      </c>
      <c r="H92" s="154">
        <f>SUMIF(ishod_substance!G:G,B92,ishod_substance!I:I)</f>
        <v>0</v>
      </c>
    </row>
    <row r="93" spans="1:8" hidden="1" x14ac:dyDescent="0.25">
      <c r="A93">
        <v>86</v>
      </c>
      <c r="B93">
        <f>IF(ISBLANK(A93),0,IF(AND(ISERROR(VLOOKUP(VLOOKUP(A93,ishod_substance!A:G,7,0),$B$6:B92,1,0))=TRUE,VLOOKUP(norm!A93,'tbl2'!A:B,2,0)=0),VLOOKUP(A93,ishod_substance!A:G,7,0),0))</f>
        <v>0</v>
      </c>
      <c r="C93" s="154">
        <f t="shared" si="1"/>
        <v>0</v>
      </c>
      <c r="D93" s="83" t="e">
        <f>VLOOKUP(C93,quide!$A$1:G1085,2,0)</f>
        <v>#N/A</v>
      </c>
      <c r="E93" s="154" t="e">
        <f>VLOOKUP(C93,quide!$A$1:G1085,7,0)</f>
        <v>#N/A</v>
      </c>
      <c r="F93" s="154" t="e">
        <f>VLOOKUP(C93,quide!$A$1:M1085,21,0)</f>
        <v>#N/A</v>
      </c>
      <c r="G93" s="34" t="e">
        <f>VLOOKUP(C93,quide!$A$1:M1085,22,0)</f>
        <v>#N/A</v>
      </c>
      <c r="H93" s="154">
        <f>SUMIF(ishod_substance!G:G,B93,ishod_substance!I:I)</f>
        <v>0</v>
      </c>
    </row>
    <row r="94" spans="1:8" hidden="1" x14ac:dyDescent="0.25">
      <c r="A94">
        <v>87</v>
      </c>
      <c r="B94">
        <f>IF(ISBLANK(A94),0,IF(AND(ISERROR(VLOOKUP(VLOOKUP(A94,ishod_substance!A:G,7,0),$B$6:B93,1,0))=TRUE,VLOOKUP(norm!A94,'tbl2'!A:B,2,0)=0),VLOOKUP(A94,ishod_substance!A:G,7,0),0))</f>
        <v>0</v>
      </c>
      <c r="C94" s="154">
        <f t="shared" si="1"/>
        <v>0</v>
      </c>
      <c r="D94" s="83" t="e">
        <f>VLOOKUP(C94,quide!$A$1:G1086,2,0)</f>
        <v>#N/A</v>
      </c>
      <c r="E94" s="154" t="e">
        <f>VLOOKUP(C94,quide!$A$1:G1086,7,0)</f>
        <v>#N/A</v>
      </c>
      <c r="F94" s="154" t="e">
        <f>VLOOKUP(C94,quide!$A$1:M1086,21,0)</f>
        <v>#N/A</v>
      </c>
      <c r="G94" s="34" t="e">
        <f>VLOOKUP(C94,quide!$A$1:M1086,22,0)</f>
        <v>#N/A</v>
      </c>
      <c r="H94" s="154">
        <f>SUMIF(ishod_substance!G:G,B94,ishod_substance!I:I)</f>
        <v>0</v>
      </c>
    </row>
    <row r="95" spans="1:8" hidden="1" x14ac:dyDescent="0.25">
      <c r="A95">
        <v>88</v>
      </c>
      <c r="B95">
        <f>IF(ISBLANK(A95),0,IF(AND(ISERROR(VLOOKUP(VLOOKUP(A95,ishod_substance!A:G,7,0),$B$6:B94,1,0))=TRUE,VLOOKUP(norm!A95,'tbl2'!A:B,2,0)=0),VLOOKUP(A95,ishod_substance!A:G,7,0),0))</f>
        <v>0</v>
      </c>
      <c r="C95" s="154">
        <f t="shared" si="1"/>
        <v>0</v>
      </c>
      <c r="D95" s="83" t="e">
        <f>VLOOKUP(C95,quide!$A$1:G1087,2,0)</f>
        <v>#N/A</v>
      </c>
      <c r="E95" s="154" t="e">
        <f>VLOOKUP(C95,quide!$A$1:G1087,7,0)</f>
        <v>#N/A</v>
      </c>
      <c r="F95" s="154" t="e">
        <f>VLOOKUP(C95,quide!$A$1:M1087,21,0)</f>
        <v>#N/A</v>
      </c>
      <c r="G95" s="34" t="e">
        <f>VLOOKUP(C95,quide!$A$1:M1087,22,0)</f>
        <v>#N/A</v>
      </c>
      <c r="H95" s="154">
        <f>SUMIF(ishod_substance!G:G,B95,ishod_substance!I:I)</f>
        <v>0</v>
      </c>
    </row>
    <row r="96" spans="1:8" hidden="1" x14ac:dyDescent="0.25">
      <c r="A96">
        <v>89</v>
      </c>
      <c r="B96">
        <f>IF(ISBLANK(A96),0,IF(AND(ISERROR(VLOOKUP(VLOOKUP(A96,ishod_substance!A:G,7,0),$B$6:B95,1,0))=TRUE,VLOOKUP(norm!A96,'tbl2'!A:B,2,0)=0),VLOOKUP(A96,ishod_substance!A:G,7,0),0))</f>
        <v>0</v>
      </c>
      <c r="C96" s="154">
        <f t="shared" si="1"/>
        <v>0</v>
      </c>
      <c r="D96" s="83" t="e">
        <f>VLOOKUP(C96,quide!$A$1:G1088,2,0)</f>
        <v>#N/A</v>
      </c>
      <c r="E96" s="154" t="e">
        <f>VLOOKUP(C96,quide!$A$1:G1088,7,0)</f>
        <v>#N/A</v>
      </c>
      <c r="F96" s="154" t="e">
        <f>VLOOKUP(C96,quide!$A$1:M1088,21,0)</f>
        <v>#N/A</v>
      </c>
      <c r="G96" s="34" t="e">
        <f>VLOOKUP(C96,quide!$A$1:M1088,22,0)</f>
        <v>#N/A</v>
      </c>
      <c r="H96" s="154">
        <f>SUMIF(ishod_substance!G:G,B96,ishod_substance!I:I)</f>
        <v>0</v>
      </c>
    </row>
    <row r="97" spans="1:8" hidden="1" x14ac:dyDescent="0.25">
      <c r="A97">
        <v>90</v>
      </c>
      <c r="B97">
        <f>IF(ISBLANK(A97),0,IF(AND(ISERROR(VLOOKUP(VLOOKUP(A97,ishod_substance!A:G,7,0),$B$6:B96,1,0))=TRUE,VLOOKUP(norm!A97,'tbl2'!A:B,2,0)=0),VLOOKUP(A97,ishod_substance!A:G,7,0),0))</f>
        <v>0</v>
      </c>
      <c r="C97" s="154">
        <f t="shared" si="1"/>
        <v>0</v>
      </c>
      <c r="D97" s="83" t="e">
        <f>VLOOKUP(C97,quide!$A$1:G1089,2,0)</f>
        <v>#N/A</v>
      </c>
      <c r="E97" s="154" t="e">
        <f>VLOOKUP(C97,quide!$A$1:G1089,7,0)</f>
        <v>#N/A</v>
      </c>
      <c r="F97" s="154" t="e">
        <f>VLOOKUP(C97,quide!$A$1:M1089,21,0)</f>
        <v>#N/A</v>
      </c>
      <c r="G97" s="34" t="e">
        <f>VLOOKUP(C97,quide!$A$1:M1089,22,0)</f>
        <v>#N/A</v>
      </c>
      <c r="H97" s="154">
        <f>SUMIF(ishod_substance!G:G,B97,ishod_substance!I:I)</f>
        <v>0</v>
      </c>
    </row>
    <row r="98" spans="1:8" hidden="1" x14ac:dyDescent="0.25">
      <c r="A98">
        <v>91</v>
      </c>
      <c r="B98">
        <f>IF(ISBLANK(A98),0,IF(AND(ISERROR(VLOOKUP(VLOOKUP(A98,ishod_substance!A:G,7,0),$B$6:B97,1,0))=TRUE,VLOOKUP(norm!A98,'tbl2'!A:B,2,0)=0),VLOOKUP(A98,ishod_substance!A:G,7,0),0))</f>
        <v>0</v>
      </c>
      <c r="C98" s="154">
        <f t="shared" si="1"/>
        <v>0</v>
      </c>
      <c r="D98" s="83" t="e">
        <f>VLOOKUP(C98,quide!$A$1:G1090,2,0)</f>
        <v>#N/A</v>
      </c>
      <c r="E98" s="154" t="e">
        <f>VLOOKUP(C98,quide!$A$1:G1090,7,0)</f>
        <v>#N/A</v>
      </c>
      <c r="F98" s="154" t="e">
        <f>VLOOKUP(C98,quide!$A$1:M1090,21,0)</f>
        <v>#N/A</v>
      </c>
      <c r="G98" s="34" t="e">
        <f>VLOOKUP(C98,quide!$A$1:M1090,22,0)</f>
        <v>#N/A</v>
      </c>
      <c r="H98" s="154">
        <f>SUMIF(ishod_substance!G:G,B98,ishod_substance!I:I)</f>
        <v>0</v>
      </c>
    </row>
    <row r="99" spans="1:8" hidden="1" x14ac:dyDescent="0.25">
      <c r="A99">
        <v>92</v>
      </c>
      <c r="B99">
        <f>IF(ISBLANK(A99),0,IF(AND(ISERROR(VLOOKUP(VLOOKUP(A99,ishod_substance!A:G,7,0),$B$6:B98,1,0))=TRUE,VLOOKUP(norm!A99,'tbl2'!A:B,2,0)=0),VLOOKUP(A99,ishod_substance!A:G,7,0),0))</f>
        <v>0</v>
      </c>
      <c r="C99" s="154">
        <f t="shared" si="1"/>
        <v>0</v>
      </c>
      <c r="D99" s="83" t="e">
        <f>VLOOKUP(C99,quide!$A$1:G1091,2,0)</f>
        <v>#N/A</v>
      </c>
      <c r="E99" s="154" t="e">
        <f>VLOOKUP(C99,quide!$A$1:G1091,7,0)</f>
        <v>#N/A</v>
      </c>
      <c r="F99" s="154" t="e">
        <f>VLOOKUP(C99,quide!$A$1:M1091,21,0)</f>
        <v>#N/A</v>
      </c>
      <c r="G99" s="34" t="e">
        <f>VLOOKUP(C99,quide!$A$1:M1091,22,0)</f>
        <v>#N/A</v>
      </c>
      <c r="H99" s="154">
        <f>SUMIF(ishod_substance!G:G,B99,ishod_substance!I:I)</f>
        <v>0</v>
      </c>
    </row>
    <row r="100" spans="1:8" hidden="1" x14ac:dyDescent="0.25">
      <c r="A100">
        <v>93</v>
      </c>
      <c r="B100">
        <f>IF(ISBLANK(A100),0,IF(AND(ISERROR(VLOOKUP(VLOOKUP(A100,ishod_substance!A:G,7,0),$B$6:B99,1,0))=TRUE,VLOOKUP(norm!A100,'tbl2'!A:B,2,0)=0),VLOOKUP(A100,ishod_substance!A:G,7,0),0))</f>
        <v>0</v>
      </c>
      <c r="C100" s="154">
        <f t="shared" si="1"/>
        <v>0</v>
      </c>
      <c r="D100" s="83" t="e">
        <f>VLOOKUP(C100,quide!$A$1:G1092,2,0)</f>
        <v>#N/A</v>
      </c>
      <c r="E100" s="154" t="e">
        <f>VLOOKUP(C100,quide!$A$1:G1092,7,0)</f>
        <v>#N/A</v>
      </c>
      <c r="F100" s="154" t="e">
        <f>VLOOKUP(C100,quide!$A$1:M1092,21,0)</f>
        <v>#N/A</v>
      </c>
      <c r="G100" s="34" t="e">
        <f>VLOOKUP(C100,quide!$A$1:M1092,22,0)</f>
        <v>#N/A</v>
      </c>
      <c r="H100" s="154">
        <f>SUMIF(ishod_substance!G:G,B100,ishod_substance!I:I)</f>
        <v>0</v>
      </c>
    </row>
    <row r="101" spans="1:8" hidden="1" x14ac:dyDescent="0.25">
      <c r="A101">
        <v>94</v>
      </c>
      <c r="B101">
        <f>IF(ISBLANK(A101),0,IF(AND(ISERROR(VLOOKUP(VLOOKUP(A101,ishod_substance!A:G,7,0),$B$6:B100,1,0))=TRUE,VLOOKUP(norm!A101,'tbl2'!A:B,2,0)=0),VLOOKUP(A101,ishod_substance!A:G,7,0),0))</f>
        <v>0</v>
      </c>
      <c r="C101" s="154">
        <f t="shared" si="1"/>
        <v>0</v>
      </c>
      <c r="D101" s="83" t="e">
        <f>VLOOKUP(C101,quide!$A$1:G1093,2,0)</f>
        <v>#N/A</v>
      </c>
      <c r="E101" s="154" t="e">
        <f>VLOOKUP(C101,quide!$A$1:G1093,7,0)</f>
        <v>#N/A</v>
      </c>
      <c r="F101" s="154" t="e">
        <f>VLOOKUP(C101,quide!$A$1:M1093,21,0)</f>
        <v>#N/A</v>
      </c>
      <c r="G101" s="34" t="e">
        <f>VLOOKUP(C101,quide!$A$1:M1093,22,0)</f>
        <v>#N/A</v>
      </c>
      <c r="H101" s="154">
        <f>SUMIF(ishod_substance!G:G,B101,ishod_substance!I:I)</f>
        <v>0</v>
      </c>
    </row>
    <row r="102" spans="1:8" hidden="1" x14ac:dyDescent="0.25">
      <c r="A102">
        <v>95</v>
      </c>
      <c r="B102">
        <f>IF(ISBLANK(A102),0,IF(AND(ISERROR(VLOOKUP(VLOOKUP(A102,ishod_substance!A:G,7,0),$B$6:B101,1,0))=TRUE,VLOOKUP(norm!A102,'tbl2'!A:B,2,0)=0),VLOOKUP(A102,ishod_substance!A:G,7,0),0))</f>
        <v>0</v>
      </c>
      <c r="C102" s="154">
        <f t="shared" si="1"/>
        <v>0</v>
      </c>
      <c r="D102" s="83" t="e">
        <f>VLOOKUP(C102,quide!$A$1:G1094,2,0)</f>
        <v>#N/A</v>
      </c>
      <c r="E102" s="154" t="e">
        <f>VLOOKUP(C102,quide!$A$1:G1094,7,0)</f>
        <v>#N/A</v>
      </c>
      <c r="F102" s="154" t="e">
        <f>VLOOKUP(C102,quide!$A$1:M1094,21,0)</f>
        <v>#N/A</v>
      </c>
      <c r="G102" s="34" t="e">
        <f>VLOOKUP(C102,quide!$A$1:M1094,22,0)</f>
        <v>#N/A</v>
      </c>
      <c r="H102" s="154">
        <f>SUMIF(ishod_substance!G:G,B102,ishod_substance!I:I)</f>
        <v>0</v>
      </c>
    </row>
    <row r="103" spans="1:8" hidden="1" x14ac:dyDescent="0.25">
      <c r="A103">
        <v>96</v>
      </c>
      <c r="B103">
        <f>IF(ISBLANK(A103),0,IF(AND(ISERROR(VLOOKUP(VLOOKUP(A103,ishod_substance!A:G,7,0),$B$6:B102,1,0))=TRUE,VLOOKUP(norm!A103,'tbl2'!A:B,2,0)=0),VLOOKUP(A103,ishod_substance!A:G,7,0),0))</f>
        <v>0</v>
      </c>
      <c r="C103" s="154">
        <f t="shared" si="1"/>
        <v>0</v>
      </c>
      <c r="D103" s="83" t="e">
        <f>VLOOKUP(C103,quide!$A$1:G1095,2,0)</f>
        <v>#N/A</v>
      </c>
      <c r="E103" s="154" t="e">
        <f>VLOOKUP(C103,quide!$A$1:G1095,7,0)</f>
        <v>#N/A</v>
      </c>
      <c r="F103" s="154" t="e">
        <f>VLOOKUP(C103,quide!$A$1:M1095,21,0)</f>
        <v>#N/A</v>
      </c>
      <c r="G103" s="34" t="e">
        <f>VLOOKUP(C103,quide!$A$1:M1095,22,0)</f>
        <v>#N/A</v>
      </c>
      <c r="H103" s="154">
        <f>SUMIF(ishod_substance!G:G,B103,ishod_substance!I:I)</f>
        <v>0</v>
      </c>
    </row>
    <row r="104" spans="1:8" hidden="1" x14ac:dyDescent="0.25">
      <c r="A104">
        <v>97</v>
      </c>
      <c r="B104">
        <f>IF(ISBLANK(A104),0,IF(AND(ISERROR(VLOOKUP(VLOOKUP(A104,ishod_substance!A:G,7,0),$B$6:B103,1,0))=TRUE,VLOOKUP(norm!A104,'tbl2'!A:B,2,0)=0),VLOOKUP(A104,ishod_substance!A:G,7,0),0))</f>
        <v>0</v>
      </c>
      <c r="C104" s="154">
        <f t="shared" si="1"/>
        <v>0</v>
      </c>
      <c r="D104" s="83" t="e">
        <f>VLOOKUP(C104,quide!$A$1:G1096,2,0)</f>
        <v>#N/A</v>
      </c>
      <c r="E104" s="154" t="e">
        <f>VLOOKUP(C104,quide!$A$1:G1096,7,0)</f>
        <v>#N/A</v>
      </c>
      <c r="F104" s="154" t="e">
        <f>VLOOKUP(C104,quide!$A$1:M1096,21,0)</f>
        <v>#N/A</v>
      </c>
      <c r="G104" s="34" t="e">
        <f>VLOOKUP(C104,quide!$A$1:M1096,22,0)</f>
        <v>#N/A</v>
      </c>
      <c r="H104" s="154">
        <f>SUMIF(ishod_substance!G:G,B104,ishod_substance!I:I)</f>
        <v>0</v>
      </c>
    </row>
    <row r="105" spans="1:8" hidden="1" x14ac:dyDescent="0.25">
      <c r="A105">
        <v>98</v>
      </c>
      <c r="B105">
        <f>IF(ISBLANK(A105),0,IF(AND(ISERROR(VLOOKUP(VLOOKUP(A105,ishod_substance!A:G,7,0),$B$6:B104,1,0))=TRUE,VLOOKUP(norm!A105,'tbl2'!A:B,2,0)=0),VLOOKUP(A105,ishod_substance!A:G,7,0),0))</f>
        <v>0</v>
      </c>
      <c r="C105" s="154">
        <f t="shared" si="1"/>
        <v>0</v>
      </c>
      <c r="D105" s="83" t="e">
        <f>VLOOKUP(C105,quide!$A$1:G1097,2,0)</f>
        <v>#N/A</v>
      </c>
      <c r="E105" s="154" t="e">
        <f>VLOOKUP(C105,quide!$A$1:G1097,7,0)</f>
        <v>#N/A</v>
      </c>
      <c r="F105" s="154" t="e">
        <f>VLOOKUP(C105,quide!$A$1:M1097,21,0)</f>
        <v>#N/A</v>
      </c>
      <c r="G105" s="34" t="e">
        <f>VLOOKUP(C105,quide!$A$1:M1097,22,0)</f>
        <v>#N/A</v>
      </c>
      <c r="H105" s="154">
        <f>SUMIF(ishod_substance!G:G,B105,ishod_substance!I:I)</f>
        <v>0</v>
      </c>
    </row>
    <row r="106" spans="1:8" hidden="1" x14ac:dyDescent="0.25">
      <c r="A106">
        <v>99</v>
      </c>
      <c r="B106">
        <f>IF(ISBLANK(A106),0,IF(AND(ISERROR(VLOOKUP(VLOOKUP(A106,ishod_substance!A:G,7,0),$B$6:B105,1,0))=TRUE,VLOOKUP(norm!A106,'tbl2'!A:B,2,0)=0),VLOOKUP(A106,ishod_substance!A:G,7,0),0))</f>
        <v>0</v>
      </c>
      <c r="C106" s="154">
        <f t="shared" si="1"/>
        <v>0</v>
      </c>
      <c r="D106" s="83" t="e">
        <f>VLOOKUP(C106,quide!$A$1:G1098,2,0)</f>
        <v>#N/A</v>
      </c>
      <c r="E106" s="154" t="e">
        <f>VLOOKUP(C106,quide!$A$1:G1098,7,0)</f>
        <v>#N/A</v>
      </c>
      <c r="F106" s="154" t="e">
        <f>VLOOKUP(C106,quide!$A$1:M1098,21,0)</f>
        <v>#N/A</v>
      </c>
      <c r="G106" s="34" t="e">
        <f>VLOOKUP(C106,quide!$A$1:M1098,22,0)</f>
        <v>#N/A</v>
      </c>
      <c r="H106" s="154">
        <f>SUMIF(ishod_substance!G:G,B106,ishod_substance!I:I)</f>
        <v>0</v>
      </c>
    </row>
    <row r="107" spans="1:8" hidden="1" x14ac:dyDescent="0.25">
      <c r="A107">
        <v>100</v>
      </c>
      <c r="B107">
        <f>IF(ISBLANK(A107),0,IF(AND(ISERROR(VLOOKUP(VLOOKUP(A107,ishod_substance!A:G,7,0),$B$6:B106,1,0))=TRUE,VLOOKUP(norm!A107,'tbl2'!A:B,2,0)=0),VLOOKUP(A107,ishod_substance!A:G,7,0),0))</f>
        <v>0</v>
      </c>
      <c r="C107" s="154">
        <f t="shared" si="1"/>
        <v>0</v>
      </c>
      <c r="D107" s="83" t="e">
        <f>VLOOKUP(C107,quide!$A$1:G1099,2,0)</f>
        <v>#N/A</v>
      </c>
      <c r="E107" s="154" t="e">
        <f>VLOOKUP(C107,quide!$A$1:G1099,7,0)</f>
        <v>#N/A</v>
      </c>
      <c r="F107" s="154" t="e">
        <f>VLOOKUP(C107,quide!$A$1:M1099,21,0)</f>
        <v>#N/A</v>
      </c>
      <c r="G107" s="34" t="e">
        <f>VLOOKUP(C107,quide!$A$1:M1099,22,0)</f>
        <v>#N/A</v>
      </c>
      <c r="H107" s="154">
        <f>SUMIF(ishod_substance!G:G,B107,ishod_substance!I:I)</f>
        <v>0</v>
      </c>
    </row>
    <row r="108" spans="1:8" hidden="1" x14ac:dyDescent="0.25">
      <c r="A108">
        <v>101</v>
      </c>
      <c r="B108">
        <f>IF(ISBLANK(A108),0,IF(AND(ISERROR(VLOOKUP(VLOOKUP(A108,ishod_substance!A:G,7,0),$B$6:B107,1,0))=TRUE,VLOOKUP(norm!A108,'tbl2'!A:B,2,0)=0),VLOOKUP(A108,ishod_substance!A:G,7,0),0))</f>
        <v>0</v>
      </c>
      <c r="C108" s="154">
        <f t="shared" si="1"/>
        <v>0</v>
      </c>
      <c r="D108" s="83" t="e">
        <f>VLOOKUP(C108,quide!$A$1:G1100,2,0)</f>
        <v>#N/A</v>
      </c>
      <c r="E108" s="154" t="e">
        <f>VLOOKUP(C108,quide!$A$1:G1100,7,0)</f>
        <v>#N/A</v>
      </c>
      <c r="F108" s="154" t="e">
        <f>VLOOKUP(C108,quide!$A$1:M1100,21,0)</f>
        <v>#N/A</v>
      </c>
      <c r="G108" s="34" t="e">
        <f>VLOOKUP(C108,quide!$A$1:M1100,22,0)</f>
        <v>#N/A</v>
      </c>
      <c r="H108" s="154">
        <f>SUMIF(ishod_substance!G:G,B108,ishod_substance!I:I)</f>
        <v>0</v>
      </c>
    </row>
    <row r="109" spans="1:8" hidden="1" x14ac:dyDescent="0.25">
      <c r="A109">
        <v>102</v>
      </c>
      <c r="B109">
        <f>IF(ISBLANK(A109),0,IF(AND(ISERROR(VLOOKUP(VLOOKUP(A109,ishod_substance!A:G,7,0),$B$6:B108,1,0))=TRUE,VLOOKUP(norm!A109,'tbl2'!A:B,2,0)=0),VLOOKUP(A109,ishod_substance!A:G,7,0),0))</f>
        <v>0</v>
      </c>
      <c r="C109" s="154">
        <f t="shared" si="1"/>
        <v>0</v>
      </c>
      <c r="D109" s="83" t="e">
        <f>VLOOKUP(C109,quide!$A$1:G1101,2,0)</f>
        <v>#N/A</v>
      </c>
      <c r="E109" s="154" t="e">
        <f>VLOOKUP(C109,quide!$A$1:G1101,7,0)</f>
        <v>#N/A</v>
      </c>
      <c r="F109" s="154" t="e">
        <f>VLOOKUP(C109,quide!$A$1:M1101,21,0)</f>
        <v>#N/A</v>
      </c>
      <c r="G109" s="34" t="e">
        <f>VLOOKUP(C109,quide!$A$1:M1101,22,0)</f>
        <v>#N/A</v>
      </c>
      <c r="H109" s="154">
        <f>SUMIF(ishod_substance!G:G,B109,ishod_substance!I:I)</f>
        <v>0</v>
      </c>
    </row>
    <row r="110" spans="1:8" hidden="1" x14ac:dyDescent="0.25">
      <c r="A110">
        <v>103</v>
      </c>
      <c r="B110">
        <f>IF(ISBLANK(A110),0,IF(AND(ISERROR(VLOOKUP(VLOOKUP(A110,ishod_substance!A:G,7,0),$B$6:B109,1,0))=TRUE,VLOOKUP(norm!A110,'tbl2'!A:B,2,0)=0),VLOOKUP(A110,ishod_substance!A:G,7,0),0))</f>
        <v>0</v>
      </c>
      <c r="C110" s="154">
        <f t="shared" si="1"/>
        <v>0</v>
      </c>
      <c r="D110" s="83" t="e">
        <f>VLOOKUP(C110,quide!$A$1:G1102,2,0)</f>
        <v>#N/A</v>
      </c>
      <c r="E110" s="154" t="e">
        <f>VLOOKUP(C110,quide!$A$1:G1102,7,0)</f>
        <v>#N/A</v>
      </c>
      <c r="F110" s="154" t="e">
        <f>VLOOKUP(C110,quide!$A$1:M1102,21,0)</f>
        <v>#N/A</v>
      </c>
      <c r="G110" s="34" t="e">
        <f>VLOOKUP(C110,quide!$A$1:M1102,22,0)</f>
        <v>#N/A</v>
      </c>
      <c r="H110" s="154">
        <f>SUMIF(ishod_substance!G:G,B110,ishod_substance!I:I)</f>
        <v>0</v>
      </c>
    </row>
    <row r="111" spans="1:8" hidden="1" x14ac:dyDescent="0.25">
      <c r="A111">
        <v>104</v>
      </c>
      <c r="B111">
        <f>IF(ISBLANK(A111),0,IF(AND(ISERROR(VLOOKUP(VLOOKUP(A111,ishod_substance!A:G,7,0),$B$6:B110,1,0))=TRUE,VLOOKUP(norm!A111,'tbl2'!A:B,2,0)=0),VLOOKUP(A111,ishod_substance!A:G,7,0),0))</f>
        <v>0</v>
      </c>
      <c r="C111" s="154">
        <f t="shared" si="1"/>
        <v>0</v>
      </c>
      <c r="D111" s="83" t="e">
        <f>VLOOKUP(C111,quide!$A$1:G1103,2,0)</f>
        <v>#N/A</v>
      </c>
      <c r="E111" s="154" t="e">
        <f>VLOOKUP(C111,quide!$A$1:G1103,7,0)</f>
        <v>#N/A</v>
      </c>
      <c r="F111" s="154" t="e">
        <f>VLOOKUP(C111,quide!$A$1:M1103,21,0)</f>
        <v>#N/A</v>
      </c>
      <c r="G111" s="34" t="e">
        <f>VLOOKUP(C111,quide!$A$1:M1103,22,0)</f>
        <v>#N/A</v>
      </c>
      <c r="H111" s="154">
        <f>SUMIF(ishod_substance!G:G,B111,ishod_substance!I:I)</f>
        <v>0</v>
      </c>
    </row>
    <row r="112" spans="1:8" hidden="1" x14ac:dyDescent="0.25">
      <c r="A112">
        <v>105</v>
      </c>
      <c r="B112">
        <f>IF(ISBLANK(A112),0,IF(AND(ISERROR(VLOOKUP(VLOOKUP(A112,ishod_substance!A:G,7,0),$B$6:B111,1,0))=TRUE,VLOOKUP(norm!A112,'tbl2'!A:B,2,0)=0),VLOOKUP(A112,ishod_substance!A:G,7,0),0))</f>
        <v>0</v>
      </c>
      <c r="C112" s="154">
        <f t="shared" si="1"/>
        <v>0</v>
      </c>
      <c r="D112" s="83" t="e">
        <f>VLOOKUP(C112,quide!$A$1:G1104,2,0)</f>
        <v>#N/A</v>
      </c>
      <c r="E112" s="154" t="e">
        <f>VLOOKUP(C112,quide!$A$1:G1104,7,0)</f>
        <v>#N/A</v>
      </c>
      <c r="F112" s="154" t="e">
        <f>VLOOKUP(C112,quide!$A$1:M1104,21,0)</f>
        <v>#N/A</v>
      </c>
      <c r="G112" s="34" t="e">
        <f>VLOOKUP(C112,quide!$A$1:M1104,22,0)</f>
        <v>#N/A</v>
      </c>
      <c r="H112" s="154">
        <f>SUMIF(ishod_substance!G:G,B112,ishod_substance!I:I)</f>
        <v>0</v>
      </c>
    </row>
    <row r="113" spans="1:8" hidden="1" x14ac:dyDescent="0.25">
      <c r="A113">
        <v>106</v>
      </c>
      <c r="B113">
        <f>IF(ISBLANK(A113),0,IF(AND(ISERROR(VLOOKUP(VLOOKUP(A113,ishod_substance!A:G,7,0),$B$6:B112,1,0))=TRUE,VLOOKUP(norm!A113,'tbl2'!A:B,2,0)=0),VLOOKUP(A113,ishod_substance!A:G,7,0),0))</f>
        <v>0</v>
      </c>
      <c r="C113" s="154">
        <f t="shared" si="1"/>
        <v>0</v>
      </c>
      <c r="D113" s="83" t="e">
        <f>VLOOKUP(C113,quide!$A$1:G1105,2,0)</f>
        <v>#N/A</v>
      </c>
      <c r="E113" s="154" t="e">
        <f>VLOOKUP(C113,quide!$A$1:G1105,7,0)</f>
        <v>#N/A</v>
      </c>
      <c r="F113" s="154" t="e">
        <f>VLOOKUP(C113,quide!$A$1:M1105,21,0)</f>
        <v>#N/A</v>
      </c>
      <c r="G113" s="34" t="e">
        <f>VLOOKUP(C113,quide!$A$1:M1105,22,0)</f>
        <v>#N/A</v>
      </c>
      <c r="H113" s="154">
        <f>SUMIF(ishod_substance!G:G,B113,ishod_substance!I:I)</f>
        <v>0</v>
      </c>
    </row>
    <row r="114" spans="1:8" hidden="1" x14ac:dyDescent="0.25">
      <c r="A114">
        <v>107</v>
      </c>
      <c r="B114">
        <f>IF(ISBLANK(A114),0,IF(AND(ISERROR(VLOOKUP(VLOOKUP(A114,ishod_substance!A:G,7,0),$B$6:B113,1,0))=TRUE,VLOOKUP(norm!A114,'tbl2'!A:B,2,0)=0),VLOOKUP(A114,ishod_substance!A:G,7,0),0))</f>
        <v>0</v>
      </c>
      <c r="C114" s="154">
        <f t="shared" si="1"/>
        <v>0</v>
      </c>
      <c r="D114" s="83" t="e">
        <f>VLOOKUP(C114,quide!$A$1:G1106,2,0)</f>
        <v>#N/A</v>
      </c>
      <c r="E114" s="154" t="e">
        <f>VLOOKUP(C114,quide!$A$1:G1106,7,0)</f>
        <v>#N/A</v>
      </c>
      <c r="F114" s="154" t="e">
        <f>VLOOKUP(C114,quide!$A$1:M1106,21,0)</f>
        <v>#N/A</v>
      </c>
      <c r="G114" s="34" t="e">
        <f>VLOOKUP(C114,quide!$A$1:M1106,22,0)</f>
        <v>#N/A</v>
      </c>
      <c r="H114" s="154">
        <f>SUMIF(ishod_substance!G:G,B114,ishod_substance!I:I)</f>
        <v>0</v>
      </c>
    </row>
    <row r="115" spans="1:8" hidden="1" x14ac:dyDescent="0.25">
      <c r="A115">
        <v>108</v>
      </c>
      <c r="B115">
        <f>IF(ISBLANK(A115),0,IF(AND(ISERROR(VLOOKUP(VLOOKUP(A115,ishod_substance!A:G,7,0),$B$6:B114,1,0))=TRUE,VLOOKUP(norm!A115,'tbl2'!A:B,2,0)=0),VLOOKUP(A115,ishod_substance!A:G,7,0),0))</f>
        <v>0</v>
      </c>
      <c r="C115" s="154">
        <f t="shared" si="1"/>
        <v>0</v>
      </c>
      <c r="D115" s="83" t="e">
        <f>VLOOKUP(C115,quide!$A$1:G1107,2,0)</f>
        <v>#N/A</v>
      </c>
      <c r="E115" s="154" t="e">
        <f>VLOOKUP(C115,quide!$A$1:G1107,7,0)</f>
        <v>#N/A</v>
      </c>
      <c r="F115" s="154" t="e">
        <f>VLOOKUP(C115,quide!$A$1:M1107,21,0)</f>
        <v>#N/A</v>
      </c>
      <c r="G115" s="34" t="e">
        <f>VLOOKUP(C115,quide!$A$1:M1107,22,0)</f>
        <v>#N/A</v>
      </c>
      <c r="H115" s="154">
        <f>SUMIF(ishod_substance!G:G,B115,ishod_substance!I:I)</f>
        <v>0</v>
      </c>
    </row>
    <row r="116" spans="1:8" hidden="1" x14ac:dyDescent="0.25">
      <c r="A116">
        <v>109</v>
      </c>
      <c r="B116">
        <f>IF(ISBLANK(A116),0,IF(AND(ISERROR(VLOOKUP(VLOOKUP(A116,ishod_substance!A:G,7,0),$B$6:B115,1,0))=TRUE,VLOOKUP(norm!A116,'tbl2'!A:B,2,0)=0),VLOOKUP(A116,ishod_substance!A:G,7,0),0))</f>
        <v>0</v>
      </c>
      <c r="C116" s="154">
        <f t="shared" si="1"/>
        <v>0</v>
      </c>
      <c r="D116" s="83" t="e">
        <f>VLOOKUP(C116,quide!$A$1:G1108,2,0)</f>
        <v>#N/A</v>
      </c>
      <c r="E116" s="154" t="e">
        <f>VLOOKUP(C116,quide!$A$1:G1108,7,0)</f>
        <v>#N/A</v>
      </c>
      <c r="F116" s="154" t="e">
        <f>VLOOKUP(C116,quide!$A$1:M1108,21,0)</f>
        <v>#N/A</v>
      </c>
      <c r="G116" s="34" t="e">
        <f>VLOOKUP(C116,quide!$A$1:M1108,22,0)</f>
        <v>#N/A</v>
      </c>
      <c r="H116" s="154">
        <f>SUMIF(ishod_substance!G:G,B116,ishod_substance!I:I)</f>
        <v>0</v>
      </c>
    </row>
    <row r="117" spans="1:8" hidden="1" x14ac:dyDescent="0.25">
      <c r="A117">
        <v>110</v>
      </c>
      <c r="B117">
        <f>IF(ISBLANK(A117),0,IF(AND(ISERROR(VLOOKUP(VLOOKUP(A117,ishod_substance!A:G,7,0),$B$6:B116,1,0))=TRUE,VLOOKUP(norm!A117,'tbl2'!A:B,2,0)=0),VLOOKUP(A117,ishod_substance!A:G,7,0),0))</f>
        <v>0</v>
      </c>
      <c r="C117" s="154">
        <f t="shared" si="1"/>
        <v>0</v>
      </c>
      <c r="D117" s="83" t="e">
        <f>VLOOKUP(C117,quide!$A$1:G1109,2,0)</f>
        <v>#N/A</v>
      </c>
      <c r="E117" s="154" t="e">
        <f>VLOOKUP(C117,quide!$A$1:G1109,7,0)</f>
        <v>#N/A</v>
      </c>
      <c r="F117" s="154" t="e">
        <f>VLOOKUP(C117,quide!$A$1:M1109,21,0)</f>
        <v>#N/A</v>
      </c>
      <c r="G117" s="34" t="e">
        <f>VLOOKUP(C117,quide!$A$1:M1109,22,0)</f>
        <v>#N/A</v>
      </c>
      <c r="H117" s="154">
        <f>SUMIF(ishod_substance!G:G,B117,ishod_substance!I:I)</f>
        <v>0</v>
      </c>
    </row>
    <row r="118" spans="1:8" hidden="1" x14ac:dyDescent="0.25">
      <c r="A118">
        <v>111</v>
      </c>
      <c r="B118">
        <f>IF(ISBLANK(A118),0,IF(AND(ISERROR(VLOOKUP(VLOOKUP(A118,ishod_substance!A:G,7,0),$B$6:B117,1,0))=TRUE,VLOOKUP(norm!A118,'tbl2'!A:B,2,0)=0),VLOOKUP(A118,ishod_substance!A:G,7,0),0))</f>
        <v>0</v>
      </c>
      <c r="C118" s="154">
        <f t="shared" si="1"/>
        <v>0</v>
      </c>
      <c r="D118" s="83" t="e">
        <f>VLOOKUP(C118,quide!$A$1:G1110,2,0)</f>
        <v>#N/A</v>
      </c>
      <c r="E118" s="154" t="e">
        <f>VLOOKUP(C118,quide!$A$1:G1110,7,0)</f>
        <v>#N/A</v>
      </c>
      <c r="F118" s="154" t="e">
        <f>VLOOKUP(C118,quide!$A$1:M1110,21,0)</f>
        <v>#N/A</v>
      </c>
      <c r="G118" s="34" t="e">
        <f>VLOOKUP(C118,quide!$A$1:M1110,22,0)</f>
        <v>#N/A</v>
      </c>
      <c r="H118" s="154">
        <f>SUMIF(ishod_substance!G:G,B118,ishod_substance!I:I)</f>
        <v>0</v>
      </c>
    </row>
    <row r="119" spans="1:8" hidden="1" x14ac:dyDescent="0.25">
      <c r="A119">
        <v>112</v>
      </c>
      <c r="B119">
        <f>IF(ISBLANK(A119),0,IF(AND(ISERROR(VLOOKUP(VLOOKUP(A119,ishod_substance!A:G,7,0),$B$6:B118,1,0))=TRUE,VLOOKUP(norm!A119,'tbl2'!A:B,2,0)=0),VLOOKUP(A119,ishod_substance!A:G,7,0),0))</f>
        <v>0</v>
      </c>
      <c r="C119" s="154">
        <f t="shared" si="1"/>
        <v>0</v>
      </c>
      <c r="D119" s="83" t="e">
        <f>VLOOKUP(C119,quide!$A$1:G1111,2,0)</f>
        <v>#N/A</v>
      </c>
      <c r="E119" s="154" t="e">
        <f>VLOOKUP(C119,quide!$A$1:G1111,7,0)</f>
        <v>#N/A</v>
      </c>
      <c r="F119" s="154" t="e">
        <f>VLOOKUP(C119,quide!$A$1:M1111,21,0)</f>
        <v>#N/A</v>
      </c>
      <c r="G119" s="34" t="e">
        <f>VLOOKUP(C119,quide!$A$1:M1111,22,0)</f>
        <v>#N/A</v>
      </c>
      <c r="H119" s="154">
        <f>SUMIF(ishod_substance!G:G,B119,ishod_substance!I:I)</f>
        <v>0</v>
      </c>
    </row>
    <row r="120" spans="1:8" hidden="1" x14ac:dyDescent="0.25">
      <c r="A120">
        <v>113</v>
      </c>
      <c r="B120">
        <f>IF(ISBLANK(A120),0,IF(AND(ISERROR(VLOOKUP(VLOOKUP(A120,ishod_substance!A:G,7,0),$B$6:B119,1,0))=TRUE,VLOOKUP(norm!A120,'tbl2'!A:B,2,0)=0),VLOOKUP(A120,ishod_substance!A:G,7,0),0))</f>
        <v>0</v>
      </c>
      <c r="C120" s="154">
        <f t="shared" si="1"/>
        <v>0</v>
      </c>
      <c r="D120" s="83" t="e">
        <f>VLOOKUP(C120,quide!$A$1:G1112,2,0)</f>
        <v>#N/A</v>
      </c>
      <c r="E120" s="154" t="e">
        <f>VLOOKUP(C120,quide!$A$1:G1112,7,0)</f>
        <v>#N/A</v>
      </c>
      <c r="F120" s="154" t="e">
        <f>VLOOKUP(C120,quide!$A$1:M1112,21,0)</f>
        <v>#N/A</v>
      </c>
      <c r="G120" s="34" t="e">
        <f>VLOOKUP(C120,quide!$A$1:M1112,22,0)</f>
        <v>#N/A</v>
      </c>
      <c r="H120" s="154">
        <f>SUMIF(ishod_substance!G:G,B120,ishod_substance!I:I)</f>
        <v>0</v>
      </c>
    </row>
    <row r="121" spans="1:8" hidden="1" x14ac:dyDescent="0.25">
      <c r="A121">
        <v>114</v>
      </c>
      <c r="B121">
        <f>IF(ISBLANK(A121),0,IF(AND(ISERROR(VLOOKUP(VLOOKUP(A121,ishod_substance!A:G,7,0),$B$6:B120,1,0))=TRUE,VLOOKUP(norm!A121,'tbl2'!A:B,2,0)=0),VLOOKUP(A121,ishod_substance!A:G,7,0),0))</f>
        <v>0</v>
      </c>
      <c r="C121" s="154">
        <f t="shared" si="1"/>
        <v>0</v>
      </c>
      <c r="D121" s="83" t="e">
        <f>VLOOKUP(C121,quide!$A$1:G1113,2,0)</f>
        <v>#N/A</v>
      </c>
      <c r="E121" s="154" t="e">
        <f>VLOOKUP(C121,quide!$A$1:G1113,7,0)</f>
        <v>#N/A</v>
      </c>
      <c r="F121" s="154" t="e">
        <f>VLOOKUP(C121,quide!$A$1:M1113,21,0)</f>
        <v>#N/A</v>
      </c>
      <c r="G121" s="34" t="e">
        <f>VLOOKUP(C121,quide!$A$1:M1113,22,0)</f>
        <v>#N/A</v>
      </c>
      <c r="H121" s="154">
        <f>SUMIF(ishod_substance!G:G,B121,ishod_substance!I:I)</f>
        <v>0</v>
      </c>
    </row>
    <row r="122" spans="1:8" hidden="1" x14ac:dyDescent="0.25">
      <c r="A122">
        <v>115</v>
      </c>
      <c r="B122">
        <f>IF(ISBLANK(A122),0,IF(AND(ISERROR(VLOOKUP(VLOOKUP(A122,ishod_substance!A:G,7,0),$B$6:B121,1,0))=TRUE,VLOOKUP(norm!A122,'tbl2'!A:B,2,0)=0),VLOOKUP(A122,ishod_substance!A:G,7,0),0))</f>
        <v>0</v>
      </c>
      <c r="C122" s="154">
        <f t="shared" ref="C122:C185" si="2">B122</f>
        <v>0</v>
      </c>
      <c r="D122" s="83" t="e">
        <f>VLOOKUP(C122,quide!$A$1:G1114,2,0)</f>
        <v>#N/A</v>
      </c>
      <c r="E122" s="154" t="e">
        <f>VLOOKUP(C122,quide!$A$1:G1114,7,0)</f>
        <v>#N/A</v>
      </c>
      <c r="F122" s="154" t="e">
        <f>VLOOKUP(C122,quide!$A$1:M1114,21,0)</f>
        <v>#N/A</v>
      </c>
      <c r="G122" s="34" t="e">
        <f>VLOOKUP(C122,quide!$A$1:M1114,22,0)</f>
        <v>#N/A</v>
      </c>
      <c r="H122" s="154">
        <f>SUMIF(ishod_substance!G:G,B122,ishod_substance!I:I)</f>
        <v>0</v>
      </c>
    </row>
    <row r="123" spans="1:8" hidden="1" x14ac:dyDescent="0.25">
      <c r="A123">
        <v>116</v>
      </c>
      <c r="B123">
        <f>IF(ISBLANK(A123),0,IF(AND(ISERROR(VLOOKUP(VLOOKUP(A123,ishod_substance!A:G,7,0),$B$6:B122,1,0))=TRUE,VLOOKUP(norm!A123,'tbl2'!A:B,2,0)=0),VLOOKUP(A123,ishod_substance!A:G,7,0),0))</f>
        <v>0</v>
      </c>
      <c r="C123" s="154">
        <f t="shared" si="2"/>
        <v>0</v>
      </c>
      <c r="D123" s="83" t="e">
        <f>VLOOKUP(C123,quide!$A$1:G1115,2,0)</f>
        <v>#N/A</v>
      </c>
      <c r="E123" s="154" t="e">
        <f>VLOOKUP(C123,quide!$A$1:G1115,7,0)</f>
        <v>#N/A</v>
      </c>
      <c r="F123" s="154" t="e">
        <f>VLOOKUP(C123,quide!$A$1:M1115,21,0)</f>
        <v>#N/A</v>
      </c>
      <c r="G123" s="34" t="e">
        <f>VLOOKUP(C123,quide!$A$1:M1115,22,0)</f>
        <v>#N/A</v>
      </c>
      <c r="H123" s="154">
        <f>SUMIF(ishod_substance!G:G,B123,ishod_substance!I:I)</f>
        <v>0</v>
      </c>
    </row>
    <row r="124" spans="1:8" hidden="1" x14ac:dyDescent="0.25">
      <c r="A124">
        <v>117</v>
      </c>
      <c r="B124">
        <f>IF(ISBLANK(A124),0,IF(AND(ISERROR(VLOOKUP(VLOOKUP(A124,ishod_substance!A:G,7,0),$B$6:B123,1,0))=TRUE,VLOOKUP(norm!A124,'tbl2'!A:B,2,0)=0),VLOOKUP(A124,ishod_substance!A:G,7,0),0))</f>
        <v>0</v>
      </c>
      <c r="C124" s="154">
        <f t="shared" si="2"/>
        <v>0</v>
      </c>
      <c r="D124" s="83" t="e">
        <f>VLOOKUP(C124,quide!$A$1:G1116,2,0)</f>
        <v>#N/A</v>
      </c>
      <c r="E124" s="154" t="e">
        <f>VLOOKUP(C124,quide!$A$1:G1116,7,0)</f>
        <v>#N/A</v>
      </c>
      <c r="F124" s="154" t="e">
        <f>VLOOKUP(C124,quide!$A$1:M1116,21,0)</f>
        <v>#N/A</v>
      </c>
      <c r="G124" s="34" t="e">
        <f>VLOOKUP(C124,quide!$A$1:M1116,22,0)</f>
        <v>#N/A</v>
      </c>
      <c r="H124" s="154">
        <f>SUMIF(ishod_substance!G:G,B124,ishod_substance!I:I)</f>
        <v>0</v>
      </c>
    </row>
    <row r="125" spans="1:8" hidden="1" x14ac:dyDescent="0.25">
      <c r="A125">
        <v>118</v>
      </c>
      <c r="B125">
        <f>IF(ISBLANK(A125),0,IF(AND(ISERROR(VLOOKUP(VLOOKUP(A125,ishod_substance!A:G,7,0),$B$6:B124,1,0))=TRUE,VLOOKUP(norm!A125,'tbl2'!A:B,2,0)=0),VLOOKUP(A125,ishod_substance!A:G,7,0),0))</f>
        <v>0</v>
      </c>
      <c r="C125" s="154">
        <f t="shared" si="2"/>
        <v>0</v>
      </c>
      <c r="D125" s="83" t="e">
        <f>VLOOKUP(C125,quide!$A$1:G1117,2,0)</f>
        <v>#N/A</v>
      </c>
      <c r="E125" s="154" t="e">
        <f>VLOOKUP(C125,quide!$A$1:G1117,7,0)</f>
        <v>#N/A</v>
      </c>
      <c r="F125" s="154" t="e">
        <f>VLOOKUP(C125,quide!$A$1:M1117,21,0)</f>
        <v>#N/A</v>
      </c>
      <c r="G125" s="34" t="e">
        <f>VLOOKUP(C125,quide!$A$1:M1117,22,0)</f>
        <v>#N/A</v>
      </c>
      <c r="H125" s="154">
        <f>SUMIF(ishod_substance!G:G,B125,ishod_substance!I:I)</f>
        <v>0</v>
      </c>
    </row>
    <row r="126" spans="1:8" hidden="1" x14ac:dyDescent="0.25">
      <c r="A126">
        <v>119</v>
      </c>
      <c r="B126">
        <f>IF(ISBLANK(A126),0,IF(AND(ISERROR(VLOOKUP(VLOOKUP(A126,ishod_substance!A:G,7,0),$B$6:B125,1,0))=TRUE,VLOOKUP(norm!A126,'tbl2'!A:B,2,0)=0),VLOOKUP(A126,ishod_substance!A:G,7,0),0))</f>
        <v>0</v>
      </c>
      <c r="C126" s="154">
        <f t="shared" si="2"/>
        <v>0</v>
      </c>
      <c r="D126" s="83" t="e">
        <f>VLOOKUP(C126,quide!$A$1:G1118,2,0)</f>
        <v>#N/A</v>
      </c>
      <c r="E126" s="154" t="e">
        <f>VLOOKUP(C126,quide!$A$1:G1118,7,0)</f>
        <v>#N/A</v>
      </c>
      <c r="F126" s="154" t="e">
        <f>VLOOKUP(C126,quide!$A$1:M1118,21,0)</f>
        <v>#N/A</v>
      </c>
      <c r="G126" s="34" t="e">
        <f>VLOOKUP(C126,quide!$A$1:M1118,22,0)</f>
        <v>#N/A</v>
      </c>
      <c r="H126" s="154">
        <f>SUMIF(ishod_substance!G:G,B126,ishod_substance!I:I)</f>
        <v>0</v>
      </c>
    </row>
    <row r="127" spans="1:8" hidden="1" x14ac:dyDescent="0.25">
      <c r="A127">
        <v>120</v>
      </c>
      <c r="B127">
        <f>IF(ISBLANK(A127),0,IF(AND(ISERROR(VLOOKUP(VLOOKUP(A127,ishod_substance!A:G,7,0),$B$6:B126,1,0))=TRUE,VLOOKUP(norm!A127,'tbl2'!A:B,2,0)=0),VLOOKUP(A127,ishod_substance!A:G,7,0),0))</f>
        <v>0</v>
      </c>
      <c r="C127" s="154">
        <f t="shared" si="2"/>
        <v>0</v>
      </c>
      <c r="D127" s="83" t="e">
        <f>VLOOKUP(C127,quide!$A$1:G1119,2,0)</f>
        <v>#N/A</v>
      </c>
      <c r="E127" s="154" t="e">
        <f>VLOOKUP(C127,quide!$A$1:G1119,7,0)</f>
        <v>#N/A</v>
      </c>
      <c r="F127" s="154" t="e">
        <f>VLOOKUP(C127,quide!$A$1:M1119,21,0)</f>
        <v>#N/A</v>
      </c>
      <c r="G127" s="34" t="e">
        <f>VLOOKUP(C127,quide!$A$1:M1119,22,0)</f>
        <v>#N/A</v>
      </c>
      <c r="H127" s="154">
        <f>SUMIF(ishod_substance!G:G,B127,ishod_substance!I:I)</f>
        <v>0</v>
      </c>
    </row>
    <row r="128" spans="1:8" hidden="1" x14ac:dyDescent="0.25">
      <c r="A128">
        <v>121</v>
      </c>
      <c r="B128">
        <f>IF(ISBLANK(A128),0,IF(AND(ISERROR(VLOOKUP(VLOOKUP(A128,ishod_substance!A:G,7,0),$B$6:B127,1,0))=TRUE,VLOOKUP(norm!A128,'tbl2'!A:B,2,0)=0),VLOOKUP(A128,ishod_substance!A:G,7,0),0))</f>
        <v>0</v>
      </c>
      <c r="C128" s="154">
        <f t="shared" si="2"/>
        <v>0</v>
      </c>
      <c r="D128" s="83" t="e">
        <f>VLOOKUP(C128,quide!$A$1:G1120,2,0)</f>
        <v>#N/A</v>
      </c>
      <c r="E128" s="154" t="e">
        <f>VLOOKUP(C128,quide!$A$1:G1120,7,0)</f>
        <v>#N/A</v>
      </c>
      <c r="F128" s="154" t="e">
        <f>VLOOKUP(C128,quide!$A$1:M1120,21,0)</f>
        <v>#N/A</v>
      </c>
      <c r="G128" s="34" t="e">
        <f>VLOOKUP(C128,quide!$A$1:M1120,22,0)</f>
        <v>#N/A</v>
      </c>
      <c r="H128" s="154">
        <f>SUMIF(ishod_substance!G:G,B128,ishod_substance!I:I)</f>
        <v>0</v>
      </c>
    </row>
    <row r="129" spans="1:8" hidden="1" x14ac:dyDescent="0.25">
      <c r="A129">
        <v>122</v>
      </c>
      <c r="B129">
        <f>IF(ISBLANK(A129),0,IF(AND(ISERROR(VLOOKUP(VLOOKUP(A129,ishod_substance!A:G,7,0),$B$6:B128,1,0))=TRUE,VLOOKUP(norm!A129,'tbl2'!A:B,2,0)=0),VLOOKUP(A129,ishod_substance!A:G,7,0),0))</f>
        <v>0</v>
      </c>
      <c r="C129" s="154">
        <f t="shared" si="2"/>
        <v>0</v>
      </c>
      <c r="D129" s="83" t="e">
        <f>VLOOKUP(C129,quide!$A$1:G1121,2,0)</f>
        <v>#N/A</v>
      </c>
      <c r="E129" s="154" t="e">
        <f>VLOOKUP(C129,quide!$A$1:G1121,7,0)</f>
        <v>#N/A</v>
      </c>
      <c r="F129" s="154" t="e">
        <f>VLOOKUP(C129,quide!$A$1:M1121,21,0)</f>
        <v>#N/A</v>
      </c>
      <c r="G129" s="34" t="e">
        <f>VLOOKUP(C129,quide!$A$1:M1121,22,0)</f>
        <v>#N/A</v>
      </c>
      <c r="H129" s="154">
        <f>SUMIF(ishod_substance!G:G,B129,ishod_substance!I:I)</f>
        <v>0</v>
      </c>
    </row>
    <row r="130" spans="1:8" hidden="1" x14ac:dyDescent="0.25">
      <c r="A130">
        <v>123</v>
      </c>
      <c r="B130">
        <f>IF(ISBLANK(A130),0,IF(AND(ISERROR(VLOOKUP(VLOOKUP(A130,ishod_substance!A:G,7,0),$B$6:B129,1,0))=TRUE,VLOOKUP(norm!A130,'tbl2'!A:B,2,0)=0),VLOOKUP(A130,ishod_substance!A:G,7,0),0))</f>
        <v>0</v>
      </c>
      <c r="C130" s="154">
        <f t="shared" si="2"/>
        <v>0</v>
      </c>
      <c r="D130" s="83" t="e">
        <f>VLOOKUP(C130,quide!$A$1:G1122,2,0)</f>
        <v>#N/A</v>
      </c>
      <c r="E130" s="154" t="e">
        <f>VLOOKUP(C130,quide!$A$1:G1122,7,0)</f>
        <v>#N/A</v>
      </c>
      <c r="F130" s="154" t="e">
        <f>VLOOKUP(C130,quide!$A$1:M1122,21,0)</f>
        <v>#N/A</v>
      </c>
      <c r="G130" s="34" t="e">
        <f>VLOOKUP(C130,quide!$A$1:M1122,22,0)</f>
        <v>#N/A</v>
      </c>
      <c r="H130" s="154">
        <f>SUMIF(ishod_substance!G:G,B130,ishod_substance!I:I)</f>
        <v>0</v>
      </c>
    </row>
    <row r="131" spans="1:8" hidden="1" x14ac:dyDescent="0.25">
      <c r="A131">
        <v>124</v>
      </c>
      <c r="B131">
        <f>IF(ISBLANK(A131),0,IF(AND(ISERROR(VLOOKUP(VLOOKUP(A131,ishod_substance!A:G,7,0),$B$6:B130,1,0))=TRUE,VLOOKUP(norm!A131,'tbl2'!A:B,2,0)=0),VLOOKUP(A131,ishod_substance!A:G,7,0),0))</f>
        <v>0</v>
      </c>
      <c r="C131" s="154">
        <f t="shared" si="2"/>
        <v>0</v>
      </c>
      <c r="D131" s="83" t="e">
        <f>VLOOKUP(C131,quide!$A$1:G1123,2,0)</f>
        <v>#N/A</v>
      </c>
      <c r="E131" s="154" t="e">
        <f>VLOOKUP(C131,quide!$A$1:G1123,7,0)</f>
        <v>#N/A</v>
      </c>
      <c r="F131" s="154" t="e">
        <f>VLOOKUP(C131,quide!$A$1:M1123,21,0)</f>
        <v>#N/A</v>
      </c>
      <c r="G131" s="34" t="e">
        <f>VLOOKUP(C131,quide!$A$1:M1123,22,0)</f>
        <v>#N/A</v>
      </c>
      <c r="H131" s="154">
        <f>SUMIF(ishod_substance!G:G,B131,ishod_substance!I:I)</f>
        <v>0</v>
      </c>
    </row>
    <row r="132" spans="1:8" hidden="1" x14ac:dyDescent="0.25">
      <c r="A132">
        <v>125</v>
      </c>
      <c r="B132">
        <f>IF(ISBLANK(A132),0,IF(AND(ISERROR(VLOOKUP(VLOOKUP(A132,ishod_substance!A:G,7,0),$B$6:B131,1,0))=TRUE,VLOOKUP(norm!A132,'tbl2'!A:B,2,0)=0),VLOOKUP(A132,ishod_substance!A:G,7,0),0))</f>
        <v>0</v>
      </c>
      <c r="C132" s="154">
        <f t="shared" si="2"/>
        <v>0</v>
      </c>
      <c r="D132" s="83" t="e">
        <f>VLOOKUP(C132,quide!$A$1:G1124,2,0)</f>
        <v>#N/A</v>
      </c>
      <c r="E132" s="154" t="e">
        <f>VLOOKUP(C132,quide!$A$1:G1124,7,0)</f>
        <v>#N/A</v>
      </c>
      <c r="F132" s="154" t="e">
        <f>VLOOKUP(C132,quide!$A$1:M1124,21,0)</f>
        <v>#N/A</v>
      </c>
      <c r="G132" s="34" t="e">
        <f>VLOOKUP(C132,quide!$A$1:M1124,22,0)</f>
        <v>#N/A</v>
      </c>
      <c r="H132" s="154">
        <f>SUMIF(ishod_substance!G:G,B132,ishod_substance!I:I)</f>
        <v>0</v>
      </c>
    </row>
    <row r="133" spans="1:8" hidden="1" x14ac:dyDescent="0.25">
      <c r="A133">
        <v>126</v>
      </c>
      <c r="B133">
        <f>IF(ISBLANK(A133),0,IF(AND(ISERROR(VLOOKUP(VLOOKUP(A133,ishod_substance!A:G,7,0),$B$6:B132,1,0))=TRUE,VLOOKUP(norm!A133,'tbl2'!A:B,2,0)=0),VLOOKUP(A133,ishod_substance!A:G,7,0),0))</f>
        <v>0</v>
      </c>
      <c r="C133" s="154">
        <f t="shared" si="2"/>
        <v>0</v>
      </c>
      <c r="D133" s="83" t="e">
        <f>VLOOKUP(C133,quide!$A$1:G1125,2,0)</f>
        <v>#N/A</v>
      </c>
      <c r="E133" s="154" t="e">
        <f>VLOOKUP(C133,quide!$A$1:G1125,7,0)</f>
        <v>#N/A</v>
      </c>
      <c r="F133" s="154" t="e">
        <f>VLOOKUP(C133,quide!$A$1:M1125,21,0)</f>
        <v>#N/A</v>
      </c>
      <c r="G133" s="34" t="e">
        <f>VLOOKUP(C133,quide!$A$1:M1125,22,0)</f>
        <v>#N/A</v>
      </c>
      <c r="H133" s="154">
        <f>SUMIF(ishod_substance!G:G,B133,ishod_substance!I:I)</f>
        <v>0</v>
      </c>
    </row>
    <row r="134" spans="1:8" hidden="1" x14ac:dyDescent="0.25">
      <c r="A134">
        <v>127</v>
      </c>
      <c r="B134">
        <f>IF(ISBLANK(A134),0,IF(AND(ISERROR(VLOOKUP(VLOOKUP(A134,ishod_substance!A:G,7,0),$B$6:B133,1,0))=TRUE,VLOOKUP(norm!A134,'tbl2'!A:B,2,0)=0),VLOOKUP(A134,ishod_substance!A:G,7,0),0))</f>
        <v>0</v>
      </c>
      <c r="C134" s="154">
        <f t="shared" si="2"/>
        <v>0</v>
      </c>
      <c r="D134" s="83" t="e">
        <f>VLOOKUP(C134,quide!$A$1:G1126,2,0)</f>
        <v>#N/A</v>
      </c>
      <c r="E134" s="154" t="e">
        <f>VLOOKUP(C134,quide!$A$1:G1126,7,0)</f>
        <v>#N/A</v>
      </c>
      <c r="F134" s="154" t="e">
        <f>VLOOKUP(C134,quide!$A$1:M1126,21,0)</f>
        <v>#N/A</v>
      </c>
      <c r="G134" s="34" t="e">
        <f>VLOOKUP(C134,quide!$A$1:M1126,22,0)</f>
        <v>#N/A</v>
      </c>
      <c r="H134" s="154">
        <f>SUMIF(ishod_substance!G:G,B134,ishod_substance!I:I)</f>
        <v>0</v>
      </c>
    </row>
    <row r="135" spans="1:8" hidden="1" x14ac:dyDescent="0.25">
      <c r="A135">
        <v>128</v>
      </c>
      <c r="B135">
        <f>IF(ISBLANK(A135),0,IF(AND(ISERROR(VLOOKUP(VLOOKUP(A135,ishod_substance!A:G,7,0),$B$6:B134,1,0))=TRUE,VLOOKUP(norm!A135,'tbl2'!A:B,2,0)=0),VLOOKUP(A135,ishod_substance!A:G,7,0),0))</f>
        <v>0</v>
      </c>
      <c r="C135" s="154">
        <f t="shared" si="2"/>
        <v>0</v>
      </c>
      <c r="D135" s="83" t="e">
        <f>VLOOKUP(C135,quide!$A$1:G1127,2,0)</f>
        <v>#N/A</v>
      </c>
      <c r="E135" s="154" t="e">
        <f>VLOOKUP(C135,quide!$A$1:G1127,7,0)</f>
        <v>#N/A</v>
      </c>
      <c r="F135" s="154" t="e">
        <f>VLOOKUP(C135,quide!$A$1:M1127,21,0)</f>
        <v>#N/A</v>
      </c>
      <c r="G135" s="34" t="e">
        <f>VLOOKUP(C135,quide!$A$1:M1127,22,0)</f>
        <v>#N/A</v>
      </c>
      <c r="H135" s="154">
        <f>SUMIF(ishod_substance!G:G,B135,ishod_substance!I:I)</f>
        <v>0</v>
      </c>
    </row>
    <row r="136" spans="1:8" hidden="1" x14ac:dyDescent="0.25">
      <c r="A136">
        <v>129</v>
      </c>
      <c r="B136">
        <f>IF(ISBLANK(A136),0,IF(AND(ISERROR(VLOOKUP(VLOOKUP(A136,ishod_substance!A:G,7,0),$B$6:B135,1,0))=TRUE,VLOOKUP(norm!A136,'tbl2'!A:B,2,0)=0),VLOOKUP(A136,ishod_substance!A:G,7,0),0))</f>
        <v>0</v>
      </c>
      <c r="C136" s="154">
        <f t="shared" si="2"/>
        <v>0</v>
      </c>
      <c r="D136" s="83" t="e">
        <f>VLOOKUP(C136,quide!$A$1:G1128,2,0)</f>
        <v>#N/A</v>
      </c>
      <c r="E136" s="154" t="e">
        <f>VLOOKUP(C136,quide!$A$1:G1128,7,0)</f>
        <v>#N/A</v>
      </c>
      <c r="F136" s="154" t="e">
        <f>VLOOKUP(C136,quide!$A$1:M1128,21,0)</f>
        <v>#N/A</v>
      </c>
      <c r="G136" s="34" t="e">
        <f>VLOOKUP(C136,quide!$A$1:M1128,22,0)</f>
        <v>#N/A</v>
      </c>
      <c r="H136" s="154">
        <f>SUMIF(ishod_substance!G:G,B136,ishod_substance!I:I)</f>
        <v>0</v>
      </c>
    </row>
    <row r="137" spans="1:8" hidden="1" x14ac:dyDescent="0.25">
      <c r="A137">
        <v>130</v>
      </c>
      <c r="B137">
        <f>IF(ISBLANK(A137),0,IF(AND(ISERROR(VLOOKUP(VLOOKUP(A137,ishod_substance!A:G,7,0),$B$6:B136,1,0))=TRUE,VLOOKUP(norm!A137,'tbl2'!A:B,2,0)=0),VLOOKUP(A137,ishod_substance!A:G,7,0),0))</f>
        <v>0</v>
      </c>
      <c r="C137" s="154">
        <f t="shared" si="2"/>
        <v>0</v>
      </c>
      <c r="D137" s="83" t="e">
        <f>VLOOKUP(C137,quide!$A$1:G1129,2,0)</f>
        <v>#N/A</v>
      </c>
      <c r="E137" s="154" t="e">
        <f>VLOOKUP(C137,quide!$A$1:G1129,7,0)</f>
        <v>#N/A</v>
      </c>
      <c r="F137" s="154" t="e">
        <f>VLOOKUP(C137,quide!$A$1:M1129,21,0)</f>
        <v>#N/A</v>
      </c>
      <c r="G137" s="34" t="e">
        <f>VLOOKUP(C137,quide!$A$1:M1129,22,0)</f>
        <v>#N/A</v>
      </c>
      <c r="H137" s="154">
        <f>SUMIF(ishod_substance!G:G,B137,ishod_substance!I:I)</f>
        <v>0</v>
      </c>
    </row>
    <row r="138" spans="1:8" hidden="1" x14ac:dyDescent="0.25">
      <c r="A138">
        <v>131</v>
      </c>
      <c r="B138">
        <f>IF(ISBLANK(A138),0,IF(AND(ISERROR(VLOOKUP(VLOOKUP(A138,ishod_substance!A:G,7,0),$B$6:B137,1,0))=TRUE,VLOOKUP(norm!A138,'tbl2'!A:B,2,0)=0),VLOOKUP(A138,ishod_substance!A:G,7,0),0))</f>
        <v>0</v>
      </c>
      <c r="C138" s="154">
        <f t="shared" si="2"/>
        <v>0</v>
      </c>
      <c r="D138" s="83" t="e">
        <f>VLOOKUP(C138,quide!$A$1:G1130,2,0)</f>
        <v>#N/A</v>
      </c>
      <c r="E138" s="154" t="e">
        <f>VLOOKUP(C138,quide!$A$1:G1130,7,0)</f>
        <v>#N/A</v>
      </c>
      <c r="F138" s="154" t="e">
        <f>VLOOKUP(C138,quide!$A$1:M1130,21,0)</f>
        <v>#N/A</v>
      </c>
      <c r="G138" s="34" t="e">
        <f>VLOOKUP(C138,quide!$A$1:M1130,22,0)</f>
        <v>#N/A</v>
      </c>
      <c r="H138" s="154">
        <f>SUMIF(ishod_substance!G:G,B138,ishod_substance!I:I)</f>
        <v>0</v>
      </c>
    </row>
    <row r="139" spans="1:8" hidden="1" x14ac:dyDescent="0.25">
      <c r="A139">
        <v>132</v>
      </c>
      <c r="B139">
        <f>IF(ISBLANK(A139),0,IF(AND(ISERROR(VLOOKUP(VLOOKUP(A139,ishod_substance!A:G,7,0),$B$6:B138,1,0))=TRUE,VLOOKUP(norm!A139,'tbl2'!A:B,2,0)=0),VLOOKUP(A139,ishod_substance!A:G,7,0),0))</f>
        <v>0</v>
      </c>
      <c r="C139" s="154">
        <f t="shared" si="2"/>
        <v>0</v>
      </c>
      <c r="D139" s="83" t="e">
        <f>VLOOKUP(C139,quide!$A$1:G1131,2,0)</f>
        <v>#N/A</v>
      </c>
      <c r="E139" s="154" t="e">
        <f>VLOOKUP(C139,quide!$A$1:G1131,7,0)</f>
        <v>#N/A</v>
      </c>
      <c r="F139" s="154" t="e">
        <f>VLOOKUP(C139,quide!$A$1:M1131,21,0)</f>
        <v>#N/A</v>
      </c>
      <c r="G139" s="34" t="e">
        <f>VLOOKUP(C139,quide!$A$1:M1131,22,0)</f>
        <v>#N/A</v>
      </c>
      <c r="H139" s="154">
        <f>SUMIF(ishod_substance!G:G,B139,ishod_substance!I:I)</f>
        <v>0</v>
      </c>
    </row>
    <row r="140" spans="1:8" hidden="1" x14ac:dyDescent="0.25">
      <c r="A140">
        <v>133</v>
      </c>
      <c r="B140">
        <f>IF(ISBLANK(A140),0,IF(AND(ISERROR(VLOOKUP(VLOOKUP(A140,ishod_substance!A:G,7,0),$B$6:B139,1,0))=TRUE,VLOOKUP(norm!A140,'tbl2'!A:B,2,0)=0),VLOOKUP(A140,ishod_substance!A:G,7,0),0))</f>
        <v>0</v>
      </c>
      <c r="C140" s="154">
        <f t="shared" si="2"/>
        <v>0</v>
      </c>
      <c r="D140" s="83" t="e">
        <f>VLOOKUP(C140,quide!$A$1:G1132,2,0)</f>
        <v>#N/A</v>
      </c>
      <c r="E140" s="154" t="e">
        <f>VLOOKUP(C140,quide!$A$1:G1132,7,0)</f>
        <v>#N/A</v>
      </c>
      <c r="F140" s="154" t="e">
        <f>VLOOKUP(C140,quide!$A$1:M1132,21,0)</f>
        <v>#N/A</v>
      </c>
      <c r="G140" s="34" t="e">
        <f>VLOOKUP(C140,quide!$A$1:M1132,22,0)</f>
        <v>#N/A</v>
      </c>
      <c r="H140" s="154">
        <f>SUMIF(ishod_substance!G:G,B140,ishod_substance!I:I)</f>
        <v>0</v>
      </c>
    </row>
    <row r="141" spans="1:8" hidden="1" x14ac:dyDescent="0.25">
      <c r="A141">
        <v>134</v>
      </c>
      <c r="B141">
        <f>IF(ISBLANK(A141),0,IF(AND(ISERROR(VLOOKUP(VLOOKUP(A141,ishod_substance!A:G,7,0),$B$6:B140,1,0))=TRUE,VLOOKUP(norm!A141,'tbl2'!A:B,2,0)=0),VLOOKUP(A141,ishod_substance!A:G,7,0),0))</f>
        <v>0</v>
      </c>
      <c r="C141" s="154">
        <f t="shared" si="2"/>
        <v>0</v>
      </c>
      <c r="D141" s="83" t="e">
        <f>VLOOKUP(C141,quide!$A$1:G1133,2,0)</f>
        <v>#N/A</v>
      </c>
      <c r="E141" s="154" t="e">
        <f>VLOOKUP(C141,quide!$A$1:G1133,7,0)</f>
        <v>#N/A</v>
      </c>
      <c r="F141" s="154" t="e">
        <f>VLOOKUP(C141,quide!$A$1:M1133,21,0)</f>
        <v>#N/A</v>
      </c>
      <c r="G141" s="34" t="e">
        <f>VLOOKUP(C141,quide!$A$1:M1133,22,0)</f>
        <v>#N/A</v>
      </c>
      <c r="H141" s="154">
        <f>SUMIF(ishod_substance!G:G,B141,ishod_substance!I:I)</f>
        <v>0</v>
      </c>
    </row>
    <row r="142" spans="1:8" hidden="1" x14ac:dyDescent="0.25">
      <c r="A142">
        <v>135</v>
      </c>
      <c r="B142">
        <f>IF(ISBLANK(A142),0,IF(AND(ISERROR(VLOOKUP(VLOOKUP(A142,ishod_substance!A:G,7,0),$B$6:B141,1,0))=TRUE,VLOOKUP(norm!A142,'tbl2'!A:B,2,0)=0),VLOOKUP(A142,ishod_substance!A:G,7,0),0))</f>
        <v>0</v>
      </c>
      <c r="C142" s="154">
        <f t="shared" si="2"/>
        <v>0</v>
      </c>
      <c r="D142" s="83" t="e">
        <f>VLOOKUP(C142,quide!$A$1:G1134,2,0)</f>
        <v>#N/A</v>
      </c>
      <c r="E142" s="154" t="e">
        <f>VLOOKUP(C142,quide!$A$1:G1134,7,0)</f>
        <v>#N/A</v>
      </c>
      <c r="F142" s="154" t="e">
        <f>VLOOKUP(C142,quide!$A$1:M1134,21,0)</f>
        <v>#N/A</v>
      </c>
      <c r="G142" s="34" t="e">
        <f>VLOOKUP(C142,quide!$A$1:M1134,22,0)</f>
        <v>#N/A</v>
      </c>
      <c r="H142" s="154">
        <f>SUMIF(ishod_substance!G:G,B142,ishod_substance!I:I)</f>
        <v>0</v>
      </c>
    </row>
    <row r="143" spans="1:8" hidden="1" x14ac:dyDescent="0.25">
      <c r="A143">
        <v>136</v>
      </c>
      <c r="B143">
        <f>IF(ISBLANK(A143),0,IF(AND(ISERROR(VLOOKUP(VLOOKUP(A143,ishod_substance!A:G,7,0),$B$6:B142,1,0))=TRUE,VLOOKUP(norm!A143,'tbl2'!A:B,2,0)=0),VLOOKUP(A143,ishod_substance!A:G,7,0),0))</f>
        <v>0</v>
      </c>
      <c r="C143" s="154">
        <f t="shared" si="2"/>
        <v>0</v>
      </c>
      <c r="D143" s="83" t="e">
        <f>VLOOKUP(C143,quide!$A$1:G1135,2,0)</f>
        <v>#N/A</v>
      </c>
      <c r="E143" s="154" t="e">
        <f>VLOOKUP(C143,quide!$A$1:G1135,7,0)</f>
        <v>#N/A</v>
      </c>
      <c r="F143" s="154" t="e">
        <f>VLOOKUP(C143,quide!$A$1:M1135,21,0)</f>
        <v>#N/A</v>
      </c>
      <c r="G143" s="34" t="e">
        <f>VLOOKUP(C143,quide!$A$1:M1135,22,0)</f>
        <v>#N/A</v>
      </c>
      <c r="H143" s="154">
        <f>SUMIF(ishod_substance!G:G,B143,ishod_substance!I:I)</f>
        <v>0</v>
      </c>
    </row>
    <row r="144" spans="1:8" hidden="1" x14ac:dyDescent="0.25">
      <c r="A144">
        <v>137</v>
      </c>
      <c r="B144">
        <f>IF(ISBLANK(A144),0,IF(AND(ISERROR(VLOOKUP(VLOOKUP(A144,ishod_substance!A:G,7,0),$B$6:B143,1,0))=TRUE,VLOOKUP(norm!A144,'tbl2'!A:B,2,0)=0),VLOOKUP(A144,ishod_substance!A:G,7,0),0))</f>
        <v>0</v>
      </c>
      <c r="C144" s="154">
        <f t="shared" si="2"/>
        <v>0</v>
      </c>
      <c r="D144" s="83" t="e">
        <f>VLOOKUP(C144,quide!$A$1:G1136,2,0)</f>
        <v>#N/A</v>
      </c>
      <c r="E144" s="154" t="e">
        <f>VLOOKUP(C144,quide!$A$1:G1136,7,0)</f>
        <v>#N/A</v>
      </c>
      <c r="F144" s="154" t="e">
        <f>VLOOKUP(C144,quide!$A$1:M1136,21,0)</f>
        <v>#N/A</v>
      </c>
      <c r="G144" s="34" t="e">
        <f>VLOOKUP(C144,quide!$A$1:M1136,22,0)</f>
        <v>#N/A</v>
      </c>
      <c r="H144" s="154">
        <f>SUMIF(ishod_substance!G:G,B144,ishod_substance!I:I)</f>
        <v>0</v>
      </c>
    </row>
    <row r="145" spans="1:8" hidden="1" x14ac:dyDescent="0.25">
      <c r="A145">
        <v>138</v>
      </c>
      <c r="B145">
        <f>IF(ISBLANK(A145),0,IF(AND(ISERROR(VLOOKUP(VLOOKUP(A145,ishod_substance!A:G,7,0),$B$6:B144,1,0))=TRUE,VLOOKUP(norm!A145,'tbl2'!A:B,2,0)=0),VLOOKUP(A145,ishod_substance!A:G,7,0),0))</f>
        <v>0</v>
      </c>
      <c r="C145" s="154">
        <f t="shared" si="2"/>
        <v>0</v>
      </c>
      <c r="D145" s="83" t="e">
        <f>VLOOKUP(C145,quide!$A$1:G1137,2,0)</f>
        <v>#N/A</v>
      </c>
      <c r="E145" s="154" t="e">
        <f>VLOOKUP(C145,quide!$A$1:G1137,7,0)</f>
        <v>#N/A</v>
      </c>
      <c r="F145" s="154" t="e">
        <f>VLOOKUP(C145,quide!$A$1:M1137,21,0)</f>
        <v>#N/A</v>
      </c>
      <c r="G145" s="34" t="e">
        <f>VLOOKUP(C145,quide!$A$1:M1137,22,0)</f>
        <v>#N/A</v>
      </c>
      <c r="H145" s="154">
        <f>SUMIF(ishod_substance!G:G,B145,ishod_substance!I:I)</f>
        <v>0</v>
      </c>
    </row>
    <row r="146" spans="1:8" hidden="1" x14ac:dyDescent="0.25">
      <c r="A146">
        <v>139</v>
      </c>
      <c r="B146">
        <f>IF(ISBLANK(A146),0,IF(AND(ISERROR(VLOOKUP(VLOOKUP(A146,ishod_substance!A:G,7,0),$B$6:B145,1,0))=TRUE,VLOOKUP(norm!A146,'tbl2'!A:B,2,0)=0),VLOOKUP(A146,ishod_substance!A:G,7,0),0))</f>
        <v>0</v>
      </c>
      <c r="C146" s="154">
        <f t="shared" si="2"/>
        <v>0</v>
      </c>
      <c r="D146" s="83" t="e">
        <f>VLOOKUP(C146,quide!$A$1:G1138,2,0)</f>
        <v>#N/A</v>
      </c>
      <c r="E146" s="154" t="e">
        <f>VLOOKUP(C146,quide!$A$1:G1138,7,0)</f>
        <v>#N/A</v>
      </c>
      <c r="F146" s="154" t="e">
        <f>VLOOKUP(C146,quide!$A$1:M1138,21,0)</f>
        <v>#N/A</v>
      </c>
      <c r="G146" s="34" t="e">
        <f>VLOOKUP(C146,quide!$A$1:M1138,22,0)</f>
        <v>#N/A</v>
      </c>
      <c r="H146" s="154">
        <f>SUMIF(ishod_substance!G:G,B146,ishod_substance!I:I)</f>
        <v>0</v>
      </c>
    </row>
    <row r="147" spans="1:8" hidden="1" x14ac:dyDescent="0.25">
      <c r="A147">
        <v>140</v>
      </c>
      <c r="B147">
        <f>IF(ISBLANK(A147),0,IF(AND(ISERROR(VLOOKUP(VLOOKUP(A147,ishod_substance!A:G,7,0),$B$6:B146,1,0))=TRUE,VLOOKUP(norm!A147,'tbl2'!A:B,2,0)=0),VLOOKUP(A147,ishod_substance!A:G,7,0),0))</f>
        <v>0</v>
      </c>
      <c r="C147" s="154">
        <f t="shared" si="2"/>
        <v>0</v>
      </c>
      <c r="D147" s="83" t="e">
        <f>VLOOKUP(C147,quide!$A$1:G1139,2,0)</f>
        <v>#N/A</v>
      </c>
      <c r="E147" s="154" t="e">
        <f>VLOOKUP(C147,quide!$A$1:G1139,7,0)</f>
        <v>#N/A</v>
      </c>
      <c r="F147" s="154" t="e">
        <f>VLOOKUP(C147,quide!$A$1:M1139,21,0)</f>
        <v>#N/A</v>
      </c>
      <c r="G147" s="34" t="e">
        <f>VLOOKUP(C147,quide!$A$1:M1139,22,0)</f>
        <v>#N/A</v>
      </c>
      <c r="H147" s="154">
        <f>SUMIF(ishod_substance!G:G,B147,ishod_substance!I:I)</f>
        <v>0</v>
      </c>
    </row>
    <row r="148" spans="1:8" hidden="1" x14ac:dyDescent="0.25">
      <c r="A148">
        <v>141</v>
      </c>
      <c r="B148">
        <f>IF(ISBLANK(A148),0,IF(AND(ISERROR(VLOOKUP(VLOOKUP(A148,ishod_substance!A:G,7,0),$B$6:B147,1,0))=TRUE,VLOOKUP(norm!A148,'tbl2'!A:B,2,0)=0),VLOOKUP(A148,ishod_substance!A:G,7,0),0))</f>
        <v>0</v>
      </c>
      <c r="C148" s="154">
        <f t="shared" si="2"/>
        <v>0</v>
      </c>
      <c r="D148" s="83" t="e">
        <f>VLOOKUP(C148,quide!$A$1:G1140,2,0)</f>
        <v>#N/A</v>
      </c>
      <c r="E148" s="154" t="e">
        <f>VLOOKUP(C148,quide!$A$1:G1140,7,0)</f>
        <v>#N/A</v>
      </c>
      <c r="F148" s="154" t="e">
        <f>VLOOKUP(C148,quide!$A$1:M1140,21,0)</f>
        <v>#N/A</v>
      </c>
      <c r="G148" s="34" t="e">
        <f>VLOOKUP(C148,quide!$A$1:M1140,22,0)</f>
        <v>#N/A</v>
      </c>
      <c r="H148" s="154">
        <f>SUMIF(ishod_substance!G:G,B148,ishod_substance!I:I)</f>
        <v>0</v>
      </c>
    </row>
    <row r="149" spans="1:8" hidden="1" x14ac:dyDescent="0.25">
      <c r="A149">
        <v>142</v>
      </c>
      <c r="B149">
        <f>IF(ISBLANK(A149),0,IF(AND(ISERROR(VLOOKUP(VLOOKUP(A149,ishod_substance!A:G,7,0),$B$6:B148,1,0))=TRUE,VLOOKUP(norm!A149,'tbl2'!A:B,2,0)=0),VLOOKUP(A149,ishod_substance!A:G,7,0),0))</f>
        <v>0</v>
      </c>
      <c r="C149" s="154">
        <f t="shared" si="2"/>
        <v>0</v>
      </c>
      <c r="D149" s="83" t="e">
        <f>VLOOKUP(C149,quide!$A$1:G1141,2,0)</f>
        <v>#N/A</v>
      </c>
      <c r="E149" s="154" t="e">
        <f>VLOOKUP(C149,quide!$A$1:G1141,7,0)</f>
        <v>#N/A</v>
      </c>
      <c r="F149" s="154" t="e">
        <f>VLOOKUP(C149,quide!$A$1:M1141,21,0)</f>
        <v>#N/A</v>
      </c>
      <c r="G149" s="34" t="e">
        <f>VLOOKUP(C149,quide!$A$1:M1141,22,0)</f>
        <v>#N/A</v>
      </c>
      <c r="H149" s="154">
        <f>SUMIF(ishod_substance!G:G,B149,ishod_substance!I:I)</f>
        <v>0</v>
      </c>
    </row>
    <row r="150" spans="1:8" hidden="1" x14ac:dyDescent="0.25">
      <c r="A150">
        <v>143</v>
      </c>
      <c r="B150">
        <f>IF(ISBLANK(A150),0,IF(AND(ISERROR(VLOOKUP(VLOOKUP(A150,ishod_substance!A:G,7,0),$B$6:B149,1,0))=TRUE,VLOOKUP(norm!A150,'tbl2'!A:B,2,0)=0),VLOOKUP(A150,ishod_substance!A:G,7,0),0))</f>
        <v>0</v>
      </c>
      <c r="C150" s="154">
        <f t="shared" si="2"/>
        <v>0</v>
      </c>
      <c r="D150" s="83" t="e">
        <f>VLOOKUP(C150,quide!$A$1:G1142,2,0)</f>
        <v>#N/A</v>
      </c>
      <c r="E150" s="154" t="e">
        <f>VLOOKUP(C150,quide!$A$1:G1142,7,0)</f>
        <v>#N/A</v>
      </c>
      <c r="F150" s="154" t="e">
        <f>VLOOKUP(C150,quide!$A$1:M1142,21,0)</f>
        <v>#N/A</v>
      </c>
      <c r="G150" s="34" t="e">
        <f>VLOOKUP(C150,quide!$A$1:M1142,22,0)</f>
        <v>#N/A</v>
      </c>
      <c r="H150" s="154">
        <f>SUMIF(ishod_substance!G:G,B150,ishod_substance!I:I)</f>
        <v>0</v>
      </c>
    </row>
    <row r="151" spans="1:8" ht="60" x14ac:dyDescent="0.25">
      <c r="A151">
        <v>144</v>
      </c>
      <c r="B151">
        <f>IF(ISBLANK(A151),0,IF(AND(ISERROR(VLOOKUP(VLOOKUP(A151,ishod_substance!A:G,7,0),$B$6:B150,1,0))=TRUE,VLOOKUP(norm!A151,'tbl2'!A:B,2,0)=0),VLOOKUP(A151,ishod_substance!A:G,7,0),0))</f>
        <v>2704</v>
      </c>
      <c r="C151" s="154">
        <f t="shared" si="2"/>
        <v>2704</v>
      </c>
      <c r="D151" s="83" t="str">
        <f>VLOOKUP(C151,quide!$A$1:G1143,2,0)</f>
        <v>Бензин (нефтяной, малосернистый) (в пересчете на углерод)</v>
      </c>
      <c r="E151" s="154">
        <f>VLOOKUP(C151,quide!$A$1:G1143,7,0)</f>
        <v>4</v>
      </c>
      <c r="F151" s="154" t="e">
        <f>VLOOKUP(C151,quide!$A$1:M1143,21,0)</f>
        <v>#REF!</v>
      </c>
      <c r="G151" s="34" t="e">
        <f>VLOOKUP(C151,quide!$A$1:M1143,22,0)</f>
        <v>#REF!</v>
      </c>
      <c r="H151" s="154">
        <f>SUMIF(ishod_substance!G:G,B151,ishod_substance!I:I)</f>
        <v>1.7698474000000002E-2</v>
      </c>
    </row>
    <row r="152" spans="1:8" hidden="1" x14ac:dyDescent="0.25">
      <c r="A152">
        <v>145</v>
      </c>
      <c r="B152">
        <f>IF(ISBLANK(A152),0,IF(AND(ISERROR(VLOOKUP(VLOOKUP(A152,ishod_substance!A:G,7,0),$B$6:B151,1,0))=TRUE,VLOOKUP(norm!A152,'tbl2'!A:B,2,0)=0),VLOOKUP(A152,ishod_substance!A:G,7,0),0))</f>
        <v>0</v>
      </c>
      <c r="C152" s="154">
        <f t="shared" si="2"/>
        <v>0</v>
      </c>
      <c r="D152" s="83" t="e">
        <f>VLOOKUP(C152,quide!$A$1:G1144,2,0)</f>
        <v>#N/A</v>
      </c>
      <c r="E152" s="154" t="e">
        <f>VLOOKUP(C152,quide!$A$1:G1144,7,0)</f>
        <v>#N/A</v>
      </c>
      <c r="F152" s="154" t="e">
        <f>VLOOKUP(C152,quide!$A$1:M1144,21,0)</f>
        <v>#N/A</v>
      </c>
      <c r="G152" s="34" t="e">
        <f>VLOOKUP(C152,quide!$A$1:M1144,22,0)</f>
        <v>#N/A</v>
      </c>
      <c r="H152" s="154">
        <f>SUMIF(ishod_substance!G:G,B152,ishod_substance!I:I)</f>
        <v>0</v>
      </c>
    </row>
    <row r="153" spans="1:8" hidden="1" x14ac:dyDescent="0.25">
      <c r="A153">
        <v>146</v>
      </c>
      <c r="B153">
        <f>IF(ISBLANK(A153),0,IF(AND(ISERROR(VLOOKUP(VLOOKUP(A153,ishod_substance!A:G,7,0),$B$6:B152,1,0))=TRUE,VLOOKUP(norm!A153,'tbl2'!A:B,2,0)=0),VLOOKUP(A153,ishod_substance!A:G,7,0),0))</f>
        <v>0</v>
      </c>
      <c r="C153" s="154">
        <f t="shared" si="2"/>
        <v>0</v>
      </c>
      <c r="D153" s="83" t="e">
        <f>VLOOKUP(C153,quide!$A$1:G1145,2,0)</f>
        <v>#N/A</v>
      </c>
      <c r="E153" s="154" t="e">
        <f>VLOOKUP(C153,quide!$A$1:G1145,7,0)</f>
        <v>#N/A</v>
      </c>
      <c r="F153" s="154" t="e">
        <f>VLOOKUP(C153,quide!$A$1:M1145,21,0)</f>
        <v>#N/A</v>
      </c>
      <c r="G153" s="34" t="e">
        <f>VLOOKUP(C153,quide!$A$1:M1145,22,0)</f>
        <v>#N/A</v>
      </c>
      <c r="H153" s="154">
        <f>SUMIF(ishod_substance!G:G,B153,ishod_substance!I:I)</f>
        <v>0</v>
      </c>
    </row>
    <row r="154" spans="1:8" hidden="1" x14ac:dyDescent="0.25">
      <c r="A154">
        <v>147</v>
      </c>
      <c r="B154">
        <f>IF(ISBLANK(A154),0,IF(AND(ISERROR(VLOOKUP(VLOOKUP(A154,ishod_substance!A:G,7,0),$B$6:B153,1,0))=TRUE,VLOOKUP(norm!A154,'tbl2'!A:B,2,0)=0),VLOOKUP(A154,ishod_substance!A:G,7,0),0))</f>
        <v>0</v>
      </c>
      <c r="C154" s="154">
        <f t="shared" si="2"/>
        <v>0</v>
      </c>
      <c r="D154" s="83" t="e">
        <f>VLOOKUP(C154,quide!$A$1:G1146,2,0)</f>
        <v>#N/A</v>
      </c>
      <c r="E154" s="154" t="e">
        <f>VLOOKUP(C154,quide!$A$1:G1146,7,0)</f>
        <v>#N/A</v>
      </c>
      <c r="F154" s="154" t="e">
        <f>VLOOKUP(C154,quide!$A$1:M1146,21,0)</f>
        <v>#N/A</v>
      </c>
      <c r="G154" s="34" t="e">
        <f>VLOOKUP(C154,quide!$A$1:M1146,22,0)</f>
        <v>#N/A</v>
      </c>
      <c r="H154" s="154">
        <f>SUMIF(ishod_substance!G:G,B154,ishod_substance!I:I)</f>
        <v>0</v>
      </c>
    </row>
    <row r="155" spans="1:8" hidden="1" x14ac:dyDescent="0.25">
      <c r="A155">
        <v>148</v>
      </c>
      <c r="B155">
        <f>IF(ISBLANK(A155),0,IF(AND(ISERROR(VLOOKUP(VLOOKUP(A155,ishod_substance!A:G,7,0),$B$6:B154,1,0))=TRUE,VLOOKUP(norm!A155,'tbl2'!A:B,2,0)=0),VLOOKUP(A155,ishod_substance!A:G,7,0),0))</f>
        <v>0</v>
      </c>
      <c r="C155" s="154">
        <f t="shared" si="2"/>
        <v>0</v>
      </c>
      <c r="D155" s="83" t="e">
        <f>VLOOKUP(C155,quide!$A$1:G1147,2,0)</f>
        <v>#N/A</v>
      </c>
      <c r="E155" s="154" t="e">
        <f>VLOOKUP(C155,quide!$A$1:G1147,7,0)</f>
        <v>#N/A</v>
      </c>
      <c r="F155" s="154" t="e">
        <f>VLOOKUP(C155,quide!$A$1:M1147,21,0)</f>
        <v>#N/A</v>
      </c>
      <c r="G155" s="34" t="e">
        <f>VLOOKUP(C155,quide!$A$1:M1147,22,0)</f>
        <v>#N/A</v>
      </c>
      <c r="H155" s="154">
        <f>SUMIF(ishod_substance!G:G,B155,ishod_substance!I:I)</f>
        <v>0</v>
      </c>
    </row>
    <row r="156" spans="1:8" hidden="1" x14ac:dyDescent="0.25">
      <c r="A156">
        <v>149</v>
      </c>
      <c r="B156">
        <f>IF(ISBLANK(A156),0,IF(AND(ISERROR(VLOOKUP(VLOOKUP(A156,ishod_substance!A:G,7,0),$B$6:B155,1,0))=TRUE,VLOOKUP(norm!A156,'tbl2'!A:B,2,0)=0),VLOOKUP(A156,ishod_substance!A:G,7,0),0))</f>
        <v>0</v>
      </c>
      <c r="C156" s="154">
        <f t="shared" si="2"/>
        <v>0</v>
      </c>
      <c r="D156" s="83" t="e">
        <f>VLOOKUP(C156,quide!$A$1:G1148,2,0)</f>
        <v>#N/A</v>
      </c>
      <c r="E156" s="154" t="e">
        <f>VLOOKUP(C156,quide!$A$1:G1148,7,0)</f>
        <v>#N/A</v>
      </c>
      <c r="F156" s="154" t="e">
        <f>VLOOKUP(C156,quide!$A$1:M1148,21,0)</f>
        <v>#N/A</v>
      </c>
      <c r="G156" s="34" t="e">
        <f>VLOOKUP(C156,quide!$A$1:M1148,22,0)</f>
        <v>#N/A</v>
      </c>
      <c r="H156" s="154">
        <f>SUMIF(ishod_substance!G:G,B156,ishod_substance!I:I)</f>
        <v>0</v>
      </c>
    </row>
    <row r="157" spans="1:8" hidden="1" x14ac:dyDescent="0.25">
      <c r="A157">
        <v>150</v>
      </c>
      <c r="B157">
        <f>IF(ISBLANK(A157),0,IF(AND(ISERROR(VLOOKUP(VLOOKUP(A157,ishod_substance!A:G,7,0),$B$6:B156,1,0))=TRUE,VLOOKUP(norm!A157,'tbl2'!A:B,2,0)=0),VLOOKUP(A157,ishod_substance!A:G,7,0),0))</f>
        <v>0</v>
      </c>
      <c r="C157" s="154">
        <f t="shared" si="2"/>
        <v>0</v>
      </c>
      <c r="D157" s="83" t="e">
        <f>VLOOKUP(C157,quide!$A$1:G1149,2,0)</f>
        <v>#N/A</v>
      </c>
      <c r="E157" s="154" t="e">
        <f>VLOOKUP(C157,quide!$A$1:G1149,7,0)</f>
        <v>#N/A</v>
      </c>
      <c r="F157" s="154" t="e">
        <f>VLOOKUP(C157,quide!$A$1:M1149,21,0)</f>
        <v>#N/A</v>
      </c>
      <c r="G157" s="34" t="e">
        <f>VLOOKUP(C157,quide!$A$1:M1149,22,0)</f>
        <v>#N/A</v>
      </c>
      <c r="H157" s="154">
        <f>SUMIF(ishod_substance!G:G,B157,ishod_substance!I:I)</f>
        <v>0</v>
      </c>
    </row>
    <row r="158" spans="1:8" hidden="1" x14ac:dyDescent="0.25">
      <c r="A158">
        <v>151</v>
      </c>
      <c r="B158">
        <f>IF(ISBLANK(A158),0,IF(AND(ISERROR(VLOOKUP(VLOOKUP(A158,ishod_substance!A:G,7,0),$B$6:B157,1,0))=TRUE,VLOOKUP(norm!A158,'tbl2'!A:B,2,0)=0),VLOOKUP(A158,ishod_substance!A:G,7,0),0))</f>
        <v>0</v>
      </c>
      <c r="C158" s="154">
        <f t="shared" si="2"/>
        <v>0</v>
      </c>
      <c r="D158" s="83" t="e">
        <f>VLOOKUP(C158,quide!$A$1:G1150,2,0)</f>
        <v>#N/A</v>
      </c>
      <c r="E158" s="154" t="e">
        <f>VLOOKUP(C158,quide!$A$1:G1150,7,0)</f>
        <v>#N/A</v>
      </c>
      <c r="F158" s="154" t="e">
        <f>VLOOKUP(C158,quide!$A$1:M1150,21,0)</f>
        <v>#N/A</v>
      </c>
      <c r="G158" s="34" t="e">
        <f>VLOOKUP(C158,quide!$A$1:M1150,22,0)</f>
        <v>#N/A</v>
      </c>
      <c r="H158" s="154">
        <f>SUMIF(ishod_substance!G:G,B158,ishod_substance!I:I)</f>
        <v>0</v>
      </c>
    </row>
    <row r="159" spans="1:8" hidden="1" x14ac:dyDescent="0.25">
      <c r="A159">
        <v>152</v>
      </c>
      <c r="B159">
        <f>IF(ISBLANK(A159),0,IF(AND(ISERROR(VLOOKUP(VLOOKUP(A159,ishod_substance!A:G,7,0),$B$6:B158,1,0))=TRUE,VLOOKUP(norm!A159,'tbl2'!A:B,2,0)=0),VLOOKUP(A159,ishod_substance!A:G,7,0),0))</f>
        <v>0</v>
      </c>
      <c r="C159" s="154">
        <f t="shared" si="2"/>
        <v>0</v>
      </c>
      <c r="D159" s="83" t="e">
        <f>VLOOKUP(C159,quide!$A$1:G1151,2,0)</f>
        <v>#N/A</v>
      </c>
      <c r="E159" s="154" t="e">
        <f>VLOOKUP(C159,quide!$A$1:G1151,7,0)</f>
        <v>#N/A</v>
      </c>
      <c r="F159" s="154" t="e">
        <f>VLOOKUP(C159,quide!$A$1:M1151,21,0)</f>
        <v>#N/A</v>
      </c>
      <c r="G159" s="34" t="e">
        <f>VLOOKUP(C159,quide!$A$1:M1151,22,0)</f>
        <v>#N/A</v>
      </c>
      <c r="H159" s="154">
        <f>SUMIF(ishod_substance!G:G,B159,ishod_substance!I:I)</f>
        <v>0</v>
      </c>
    </row>
    <row r="160" spans="1:8" hidden="1" x14ac:dyDescent="0.25">
      <c r="A160">
        <v>153</v>
      </c>
      <c r="B160">
        <f>IF(ISBLANK(A160),0,IF(AND(ISERROR(VLOOKUP(VLOOKUP(A160,ishod_substance!A:G,7,0),$B$6:B159,1,0))=TRUE,VLOOKUP(norm!A160,'tbl2'!A:B,2,0)=0),VLOOKUP(A160,ishod_substance!A:G,7,0),0))</f>
        <v>0</v>
      </c>
      <c r="C160" s="154">
        <f t="shared" si="2"/>
        <v>0</v>
      </c>
      <c r="D160" s="83" t="e">
        <f>VLOOKUP(C160,quide!$A$1:G1152,2,0)</f>
        <v>#N/A</v>
      </c>
      <c r="E160" s="154" t="e">
        <f>VLOOKUP(C160,quide!$A$1:G1152,7,0)</f>
        <v>#N/A</v>
      </c>
      <c r="F160" s="154" t="e">
        <f>VLOOKUP(C160,quide!$A$1:M1152,21,0)</f>
        <v>#N/A</v>
      </c>
      <c r="G160" s="34" t="e">
        <f>VLOOKUP(C160,quide!$A$1:M1152,22,0)</f>
        <v>#N/A</v>
      </c>
      <c r="H160" s="154">
        <f>SUMIF(ishod_substance!G:G,B160,ishod_substance!I:I)</f>
        <v>0</v>
      </c>
    </row>
    <row r="161" spans="1:8" hidden="1" x14ac:dyDescent="0.25">
      <c r="A161">
        <v>154</v>
      </c>
      <c r="B161">
        <f>IF(ISBLANK(A161),0,IF(AND(ISERROR(VLOOKUP(VLOOKUP(A161,ishod_substance!A:G,7,0),$B$6:B160,1,0))=TRUE,VLOOKUP(norm!A161,'tbl2'!A:B,2,0)=0),VLOOKUP(A161,ishod_substance!A:G,7,0),0))</f>
        <v>0</v>
      </c>
      <c r="C161" s="154">
        <f t="shared" si="2"/>
        <v>0</v>
      </c>
      <c r="D161" s="83" t="e">
        <f>VLOOKUP(C161,quide!$A$1:G1153,2,0)</f>
        <v>#N/A</v>
      </c>
      <c r="E161" s="154" t="e">
        <f>VLOOKUP(C161,quide!$A$1:G1153,7,0)</f>
        <v>#N/A</v>
      </c>
      <c r="F161" s="154" t="e">
        <f>VLOOKUP(C161,quide!$A$1:M1153,21,0)</f>
        <v>#N/A</v>
      </c>
      <c r="G161" s="34" t="e">
        <f>VLOOKUP(C161,quide!$A$1:M1153,22,0)</f>
        <v>#N/A</v>
      </c>
      <c r="H161" s="154">
        <f>SUMIF(ishod_substance!G:G,B161,ishod_substance!I:I)</f>
        <v>0</v>
      </c>
    </row>
    <row r="162" spans="1:8" hidden="1" x14ac:dyDescent="0.25">
      <c r="A162">
        <v>155</v>
      </c>
      <c r="B162">
        <f>IF(ISBLANK(A162),0,IF(AND(ISERROR(VLOOKUP(VLOOKUP(A162,ishod_substance!A:G,7,0),$B$6:B161,1,0))=TRUE,VLOOKUP(norm!A162,'tbl2'!A:B,2,0)=0),VLOOKUP(A162,ishod_substance!A:G,7,0),0))</f>
        <v>0</v>
      </c>
      <c r="C162" s="154">
        <f t="shared" si="2"/>
        <v>0</v>
      </c>
      <c r="D162" s="83" t="e">
        <f>VLOOKUP(C162,quide!$A$1:G1154,2,0)</f>
        <v>#N/A</v>
      </c>
      <c r="E162" s="154" t="e">
        <f>VLOOKUP(C162,quide!$A$1:G1154,7,0)</f>
        <v>#N/A</v>
      </c>
      <c r="F162" s="154" t="e">
        <f>VLOOKUP(C162,quide!$A$1:M1154,21,0)</f>
        <v>#N/A</v>
      </c>
      <c r="G162" s="34" t="e">
        <f>VLOOKUP(C162,quide!$A$1:M1154,22,0)</f>
        <v>#N/A</v>
      </c>
      <c r="H162" s="154">
        <f>SUMIF(ishod_substance!G:G,B162,ishod_substance!I:I)</f>
        <v>0</v>
      </c>
    </row>
    <row r="163" spans="1:8" hidden="1" x14ac:dyDescent="0.25">
      <c r="A163">
        <v>156</v>
      </c>
      <c r="B163">
        <f>IF(ISBLANK(A163),0,IF(AND(ISERROR(VLOOKUP(VLOOKUP(A163,ishod_substance!A:G,7,0),$B$6:B162,1,0))=TRUE,VLOOKUP(norm!A163,'tbl2'!A:B,2,0)=0),VLOOKUP(A163,ishod_substance!A:G,7,0),0))</f>
        <v>0</v>
      </c>
      <c r="C163" s="154">
        <f t="shared" si="2"/>
        <v>0</v>
      </c>
      <c r="D163" s="83" t="e">
        <f>VLOOKUP(C163,quide!$A$1:G1155,2,0)</f>
        <v>#N/A</v>
      </c>
      <c r="E163" s="154" t="e">
        <f>VLOOKUP(C163,quide!$A$1:G1155,7,0)</f>
        <v>#N/A</v>
      </c>
      <c r="F163" s="154" t="e">
        <f>VLOOKUP(C163,quide!$A$1:M1155,21,0)</f>
        <v>#N/A</v>
      </c>
      <c r="G163" s="34" t="e">
        <f>VLOOKUP(C163,quide!$A$1:M1155,22,0)</f>
        <v>#N/A</v>
      </c>
      <c r="H163" s="154">
        <f>SUMIF(ishod_substance!G:G,B163,ishod_substance!I:I)</f>
        <v>0</v>
      </c>
    </row>
    <row r="164" spans="1:8" hidden="1" x14ac:dyDescent="0.25">
      <c r="A164">
        <v>157</v>
      </c>
      <c r="B164">
        <f>IF(ISBLANK(A164),0,IF(AND(ISERROR(VLOOKUP(VLOOKUP(A164,ishod_substance!A:G,7,0),$B$6:B163,1,0))=TRUE,VLOOKUP(norm!A164,'tbl2'!A:B,2,0)=0),VLOOKUP(A164,ishod_substance!A:G,7,0),0))</f>
        <v>0</v>
      </c>
      <c r="C164" s="154">
        <f t="shared" si="2"/>
        <v>0</v>
      </c>
      <c r="D164" s="83" t="e">
        <f>VLOOKUP(C164,quide!$A$1:G1156,2,0)</f>
        <v>#N/A</v>
      </c>
      <c r="E164" s="154" t="e">
        <f>VLOOKUP(C164,quide!$A$1:G1156,7,0)</f>
        <v>#N/A</v>
      </c>
      <c r="F164" s="154" t="e">
        <f>VLOOKUP(C164,quide!$A$1:M1156,21,0)</f>
        <v>#N/A</v>
      </c>
      <c r="G164" s="34" t="e">
        <f>VLOOKUP(C164,quide!$A$1:M1156,22,0)</f>
        <v>#N/A</v>
      </c>
      <c r="H164" s="154">
        <f>SUMIF(ishod_substance!G:G,B164,ishod_substance!I:I)</f>
        <v>0</v>
      </c>
    </row>
    <row r="165" spans="1:8" hidden="1" x14ac:dyDescent="0.25">
      <c r="A165">
        <v>158</v>
      </c>
      <c r="B165">
        <f>IF(ISBLANK(A165),0,IF(AND(ISERROR(VLOOKUP(VLOOKUP(A165,ishod_substance!A:G,7,0),$B$6:B164,1,0))=TRUE,VLOOKUP(norm!A165,'tbl2'!A:B,2,0)=0),VLOOKUP(A165,ishod_substance!A:G,7,0),0))</f>
        <v>0</v>
      </c>
      <c r="C165" s="154">
        <f t="shared" si="2"/>
        <v>0</v>
      </c>
      <c r="D165" s="83" t="e">
        <f>VLOOKUP(C165,quide!$A$1:G1157,2,0)</f>
        <v>#N/A</v>
      </c>
      <c r="E165" s="154" t="e">
        <f>VLOOKUP(C165,quide!$A$1:G1157,7,0)</f>
        <v>#N/A</v>
      </c>
      <c r="F165" s="154" t="e">
        <f>VLOOKUP(C165,quide!$A$1:M1157,21,0)</f>
        <v>#N/A</v>
      </c>
      <c r="G165" s="34" t="e">
        <f>VLOOKUP(C165,quide!$A$1:M1157,22,0)</f>
        <v>#N/A</v>
      </c>
      <c r="H165" s="154">
        <f>SUMIF(ishod_substance!G:G,B165,ishod_substance!I:I)</f>
        <v>0</v>
      </c>
    </row>
    <row r="166" spans="1:8" hidden="1" x14ac:dyDescent="0.25">
      <c r="A166">
        <v>159</v>
      </c>
      <c r="B166">
        <f>IF(ISBLANK(A166),0,IF(AND(ISERROR(VLOOKUP(VLOOKUP(A166,ishod_substance!A:G,7,0),$B$6:B165,1,0))=TRUE,VLOOKUP(norm!A166,'tbl2'!A:B,2,0)=0),VLOOKUP(A166,ishod_substance!A:G,7,0),0))</f>
        <v>0</v>
      </c>
      <c r="C166" s="154">
        <f t="shared" si="2"/>
        <v>0</v>
      </c>
      <c r="D166" s="83" t="e">
        <f>VLOOKUP(C166,quide!$A$1:G1158,2,0)</f>
        <v>#N/A</v>
      </c>
      <c r="E166" s="154" t="e">
        <f>VLOOKUP(C166,quide!$A$1:G1158,7,0)</f>
        <v>#N/A</v>
      </c>
      <c r="F166" s="154" t="e">
        <f>VLOOKUP(C166,quide!$A$1:M1158,21,0)</f>
        <v>#N/A</v>
      </c>
      <c r="G166" s="34" t="e">
        <f>VLOOKUP(C166,quide!$A$1:M1158,22,0)</f>
        <v>#N/A</v>
      </c>
      <c r="H166" s="154">
        <f>SUMIF(ishod_substance!G:G,B166,ishod_substance!I:I)</f>
        <v>0</v>
      </c>
    </row>
    <row r="167" spans="1:8" hidden="1" x14ac:dyDescent="0.25">
      <c r="A167">
        <v>160</v>
      </c>
      <c r="B167">
        <f>IF(ISBLANK(A167),0,IF(AND(ISERROR(VLOOKUP(VLOOKUP(A167,ishod_substance!A:G,7,0),$B$6:B166,1,0))=TRUE,VLOOKUP(norm!A167,'tbl2'!A:B,2,0)=0),VLOOKUP(A167,ishod_substance!A:G,7,0),0))</f>
        <v>0</v>
      </c>
      <c r="C167" s="154">
        <f t="shared" si="2"/>
        <v>0</v>
      </c>
      <c r="D167" s="83" t="e">
        <f>VLOOKUP(C167,quide!$A$1:G1159,2,0)</f>
        <v>#N/A</v>
      </c>
      <c r="E167" s="154" t="e">
        <f>VLOOKUP(C167,quide!$A$1:G1159,7,0)</f>
        <v>#N/A</v>
      </c>
      <c r="F167" s="154" t="e">
        <f>VLOOKUP(C167,quide!$A$1:M1159,21,0)</f>
        <v>#N/A</v>
      </c>
      <c r="G167" s="34" t="e">
        <f>VLOOKUP(C167,quide!$A$1:M1159,22,0)</f>
        <v>#N/A</v>
      </c>
      <c r="H167" s="154">
        <f>SUMIF(ishod_substance!G:G,B167,ishod_substance!I:I)</f>
        <v>0</v>
      </c>
    </row>
    <row r="168" spans="1:8" hidden="1" x14ac:dyDescent="0.25">
      <c r="A168">
        <v>161</v>
      </c>
      <c r="B168">
        <f>IF(ISBLANK(A168),0,IF(AND(ISERROR(VLOOKUP(VLOOKUP(A168,ishod_substance!A:G,7,0),$B$6:B167,1,0))=TRUE,VLOOKUP(norm!A168,'tbl2'!A:B,2,0)=0),VLOOKUP(A168,ishod_substance!A:G,7,0),0))</f>
        <v>0</v>
      </c>
      <c r="C168" s="154">
        <f t="shared" si="2"/>
        <v>0</v>
      </c>
      <c r="D168" s="83" t="e">
        <f>VLOOKUP(C168,quide!$A$1:G1160,2,0)</f>
        <v>#N/A</v>
      </c>
      <c r="E168" s="154" t="e">
        <f>VLOOKUP(C168,quide!$A$1:G1160,7,0)</f>
        <v>#N/A</v>
      </c>
      <c r="F168" s="154" t="e">
        <f>VLOOKUP(C168,quide!$A$1:M1160,21,0)</f>
        <v>#N/A</v>
      </c>
      <c r="G168" s="34" t="e">
        <f>VLOOKUP(C168,quide!$A$1:M1160,22,0)</f>
        <v>#N/A</v>
      </c>
      <c r="H168" s="154">
        <f>SUMIF(ishod_substance!G:G,B168,ishod_substance!I:I)</f>
        <v>0</v>
      </c>
    </row>
    <row r="169" spans="1:8" hidden="1" x14ac:dyDescent="0.25">
      <c r="A169">
        <v>162</v>
      </c>
      <c r="B169">
        <f>IF(ISBLANK(A169),0,IF(AND(ISERROR(VLOOKUP(VLOOKUP(A169,ishod_substance!A:G,7,0),$B$6:B168,1,0))=TRUE,VLOOKUP(norm!A169,'tbl2'!A:B,2,0)=0),VLOOKUP(A169,ishod_substance!A:G,7,0),0))</f>
        <v>0</v>
      </c>
      <c r="C169" s="154">
        <f t="shared" si="2"/>
        <v>0</v>
      </c>
      <c r="D169" s="83" t="e">
        <f>VLOOKUP(C169,quide!$A$1:G1161,2,0)</f>
        <v>#N/A</v>
      </c>
      <c r="E169" s="154" t="e">
        <f>VLOOKUP(C169,quide!$A$1:G1161,7,0)</f>
        <v>#N/A</v>
      </c>
      <c r="F169" s="154" t="e">
        <f>VLOOKUP(C169,quide!$A$1:M1161,21,0)</f>
        <v>#N/A</v>
      </c>
      <c r="G169" s="34" t="e">
        <f>VLOOKUP(C169,quide!$A$1:M1161,22,0)</f>
        <v>#N/A</v>
      </c>
      <c r="H169" s="154">
        <f>SUMIF(ishod_substance!G:G,B169,ishod_substance!I:I)</f>
        <v>0</v>
      </c>
    </row>
    <row r="170" spans="1:8" hidden="1" x14ac:dyDescent="0.25">
      <c r="A170">
        <v>163</v>
      </c>
      <c r="B170">
        <f>IF(ISBLANK(A170),0,IF(AND(ISERROR(VLOOKUP(VLOOKUP(A170,ishod_substance!A:G,7,0),$B$6:B169,1,0))=TRUE,VLOOKUP(norm!A170,'tbl2'!A:B,2,0)=0),VLOOKUP(A170,ishod_substance!A:G,7,0),0))</f>
        <v>0</v>
      </c>
      <c r="C170" s="154">
        <f t="shared" si="2"/>
        <v>0</v>
      </c>
      <c r="D170" s="83" t="e">
        <f>VLOOKUP(C170,quide!$A$1:G1162,2,0)</f>
        <v>#N/A</v>
      </c>
      <c r="E170" s="154" t="e">
        <f>VLOOKUP(C170,quide!$A$1:G1162,7,0)</f>
        <v>#N/A</v>
      </c>
      <c r="F170" s="154" t="e">
        <f>VLOOKUP(C170,quide!$A$1:M1162,21,0)</f>
        <v>#N/A</v>
      </c>
      <c r="G170" s="34" t="e">
        <f>VLOOKUP(C170,quide!$A$1:M1162,22,0)</f>
        <v>#N/A</v>
      </c>
      <c r="H170" s="154">
        <f>SUMIF(ishod_substance!G:G,B170,ishod_substance!I:I)</f>
        <v>0</v>
      </c>
    </row>
    <row r="171" spans="1:8" hidden="1" x14ac:dyDescent="0.25">
      <c r="A171">
        <v>164</v>
      </c>
      <c r="B171">
        <f>IF(ISBLANK(A171),0,IF(AND(ISERROR(VLOOKUP(VLOOKUP(A171,ishod_substance!A:G,7,0),$B$6:B170,1,0))=TRUE,VLOOKUP(norm!A171,'tbl2'!A:B,2,0)=0),VLOOKUP(A171,ishod_substance!A:G,7,0),0))</f>
        <v>0</v>
      </c>
      <c r="C171" s="154">
        <f t="shared" si="2"/>
        <v>0</v>
      </c>
      <c r="D171" s="83" t="e">
        <f>VLOOKUP(C171,quide!$A$1:G1163,2,0)</f>
        <v>#N/A</v>
      </c>
      <c r="E171" s="154" t="e">
        <f>VLOOKUP(C171,quide!$A$1:G1163,7,0)</f>
        <v>#N/A</v>
      </c>
      <c r="F171" s="154" t="e">
        <f>VLOOKUP(C171,quide!$A$1:M1163,21,0)</f>
        <v>#N/A</v>
      </c>
      <c r="G171" s="34" t="e">
        <f>VLOOKUP(C171,quide!$A$1:M1163,22,0)</f>
        <v>#N/A</v>
      </c>
      <c r="H171" s="154">
        <f>SUMIF(ishod_substance!G:G,B171,ishod_substance!I:I)</f>
        <v>0</v>
      </c>
    </row>
    <row r="172" spans="1:8" hidden="1" x14ac:dyDescent="0.25">
      <c r="A172">
        <v>165</v>
      </c>
      <c r="B172">
        <f>IF(ISBLANK(A172),0,IF(AND(ISERROR(VLOOKUP(VLOOKUP(A172,ishod_substance!A:G,7,0),$B$6:B171,1,0))=TRUE,VLOOKUP(norm!A172,'tbl2'!A:B,2,0)=0),VLOOKUP(A172,ishod_substance!A:G,7,0),0))</f>
        <v>0</v>
      </c>
      <c r="C172" s="154">
        <f t="shared" si="2"/>
        <v>0</v>
      </c>
      <c r="D172" s="83" t="e">
        <f>VLOOKUP(C172,quide!$A$1:G1164,2,0)</f>
        <v>#N/A</v>
      </c>
      <c r="E172" s="154" t="e">
        <f>VLOOKUP(C172,quide!$A$1:G1164,7,0)</f>
        <v>#N/A</v>
      </c>
      <c r="F172" s="154" t="e">
        <f>VLOOKUP(C172,quide!$A$1:M1164,21,0)</f>
        <v>#N/A</v>
      </c>
      <c r="G172" s="34" t="e">
        <f>VLOOKUP(C172,quide!$A$1:M1164,22,0)</f>
        <v>#N/A</v>
      </c>
      <c r="H172" s="154">
        <f>SUMIF(ishod_substance!G:G,B172,ishod_substance!I:I)</f>
        <v>0</v>
      </c>
    </row>
    <row r="173" spans="1:8" hidden="1" x14ac:dyDescent="0.25">
      <c r="A173">
        <v>166</v>
      </c>
      <c r="B173">
        <f>IF(ISBLANK(A173),0,IF(AND(ISERROR(VLOOKUP(VLOOKUP(A173,ishod_substance!A:G,7,0),$B$6:B172,1,0))=TRUE,VLOOKUP(norm!A173,'tbl2'!A:B,2,0)=0),VLOOKUP(A173,ishod_substance!A:G,7,0),0))</f>
        <v>0</v>
      </c>
      <c r="C173" s="154">
        <f t="shared" si="2"/>
        <v>0</v>
      </c>
      <c r="D173" s="83" t="e">
        <f>VLOOKUP(C173,quide!$A$1:G1165,2,0)</f>
        <v>#N/A</v>
      </c>
      <c r="E173" s="154" t="e">
        <f>VLOOKUP(C173,quide!$A$1:G1165,7,0)</f>
        <v>#N/A</v>
      </c>
      <c r="F173" s="154" t="e">
        <f>VLOOKUP(C173,quide!$A$1:M1165,21,0)</f>
        <v>#N/A</v>
      </c>
      <c r="G173" s="34" t="e">
        <f>VLOOKUP(C173,quide!$A$1:M1165,22,0)</f>
        <v>#N/A</v>
      </c>
      <c r="H173" s="154">
        <f>SUMIF(ishod_substance!G:G,B173,ishod_substance!I:I)</f>
        <v>0</v>
      </c>
    </row>
    <row r="174" spans="1:8" hidden="1" x14ac:dyDescent="0.25">
      <c r="A174">
        <v>167</v>
      </c>
      <c r="B174">
        <f>IF(ISBLANK(A174),0,IF(AND(ISERROR(VLOOKUP(VLOOKUP(A174,ishod_substance!A:G,7,0),$B$6:B173,1,0))=TRUE,VLOOKUP(norm!A174,'tbl2'!A:B,2,0)=0),VLOOKUP(A174,ishod_substance!A:G,7,0),0))</f>
        <v>0</v>
      </c>
      <c r="C174" s="154">
        <f t="shared" si="2"/>
        <v>0</v>
      </c>
      <c r="D174" s="83" t="e">
        <f>VLOOKUP(C174,quide!$A$1:G1166,2,0)</f>
        <v>#N/A</v>
      </c>
      <c r="E174" s="154" t="e">
        <f>VLOOKUP(C174,quide!$A$1:G1166,7,0)</f>
        <v>#N/A</v>
      </c>
      <c r="F174" s="154" t="e">
        <f>VLOOKUP(C174,quide!$A$1:M1166,21,0)</f>
        <v>#N/A</v>
      </c>
      <c r="G174" s="34" t="e">
        <f>VLOOKUP(C174,quide!$A$1:M1166,22,0)</f>
        <v>#N/A</v>
      </c>
      <c r="H174" s="154">
        <f>SUMIF(ishod_substance!G:G,B174,ishod_substance!I:I)</f>
        <v>0</v>
      </c>
    </row>
    <row r="175" spans="1:8" hidden="1" x14ac:dyDescent="0.25">
      <c r="A175">
        <v>168</v>
      </c>
      <c r="B175">
        <f>IF(ISBLANK(A175),0,IF(AND(ISERROR(VLOOKUP(VLOOKUP(A175,ishod_substance!A:G,7,0),$B$6:B174,1,0))=TRUE,VLOOKUP(norm!A175,'tbl2'!A:B,2,0)=0),VLOOKUP(A175,ishod_substance!A:G,7,0),0))</f>
        <v>0</v>
      </c>
      <c r="C175" s="154">
        <f t="shared" si="2"/>
        <v>0</v>
      </c>
      <c r="D175" s="83" t="e">
        <f>VLOOKUP(C175,quide!$A$1:G1167,2,0)</f>
        <v>#N/A</v>
      </c>
      <c r="E175" s="154" t="e">
        <f>VLOOKUP(C175,quide!$A$1:G1167,7,0)</f>
        <v>#N/A</v>
      </c>
      <c r="F175" s="154" t="e">
        <f>VLOOKUP(C175,quide!$A$1:M1167,21,0)</f>
        <v>#N/A</v>
      </c>
      <c r="G175" s="34" t="e">
        <f>VLOOKUP(C175,quide!$A$1:M1167,22,0)</f>
        <v>#N/A</v>
      </c>
      <c r="H175" s="154">
        <f>SUMIF(ishod_substance!G:G,B175,ishod_substance!I:I)</f>
        <v>0</v>
      </c>
    </row>
    <row r="176" spans="1:8" hidden="1" x14ac:dyDescent="0.25">
      <c r="A176">
        <v>169</v>
      </c>
      <c r="B176">
        <f>IF(ISBLANK(A176),0,IF(AND(ISERROR(VLOOKUP(VLOOKUP(A176,ishod_substance!A:G,7,0),$B$6:B175,1,0))=TRUE,VLOOKUP(norm!A176,'tbl2'!A:B,2,0)=0),VLOOKUP(A176,ishod_substance!A:G,7,0),0))</f>
        <v>0</v>
      </c>
      <c r="C176" s="154">
        <f t="shared" si="2"/>
        <v>0</v>
      </c>
      <c r="D176" s="83" t="e">
        <f>VLOOKUP(C176,quide!$A$1:G1168,2,0)</f>
        <v>#N/A</v>
      </c>
      <c r="E176" s="154" t="e">
        <f>VLOOKUP(C176,quide!$A$1:G1168,7,0)</f>
        <v>#N/A</v>
      </c>
      <c r="F176" s="154" t="e">
        <f>VLOOKUP(C176,quide!$A$1:M1168,21,0)</f>
        <v>#N/A</v>
      </c>
      <c r="G176" s="34" t="e">
        <f>VLOOKUP(C176,quide!$A$1:M1168,22,0)</f>
        <v>#N/A</v>
      </c>
      <c r="H176" s="154">
        <f>SUMIF(ishod_substance!G:G,B176,ishod_substance!I:I)</f>
        <v>0</v>
      </c>
    </row>
    <row r="177" spans="1:8" hidden="1" x14ac:dyDescent="0.25">
      <c r="A177">
        <v>170</v>
      </c>
      <c r="B177">
        <f>IF(ISBLANK(A177),0,IF(AND(ISERROR(VLOOKUP(VLOOKUP(A177,ishod_substance!A:G,7,0),$B$6:B176,1,0))=TRUE,VLOOKUP(norm!A177,'tbl2'!A:B,2,0)=0),VLOOKUP(A177,ishod_substance!A:G,7,0),0))</f>
        <v>0</v>
      </c>
      <c r="C177" s="154">
        <f t="shared" si="2"/>
        <v>0</v>
      </c>
      <c r="D177" s="83" t="e">
        <f>VLOOKUP(C177,quide!$A$1:G1169,2,0)</f>
        <v>#N/A</v>
      </c>
      <c r="E177" s="154" t="e">
        <f>VLOOKUP(C177,quide!$A$1:G1169,7,0)</f>
        <v>#N/A</v>
      </c>
      <c r="F177" s="154" t="e">
        <f>VLOOKUP(C177,quide!$A$1:M1169,21,0)</f>
        <v>#N/A</v>
      </c>
      <c r="G177" s="34" t="e">
        <f>VLOOKUP(C177,quide!$A$1:M1169,22,0)</f>
        <v>#N/A</v>
      </c>
      <c r="H177" s="154">
        <f>SUMIF(ishod_substance!G:G,B177,ishod_substance!I:I)</f>
        <v>0</v>
      </c>
    </row>
    <row r="178" spans="1:8" hidden="1" x14ac:dyDescent="0.25">
      <c r="A178">
        <v>171</v>
      </c>
      <c r="B178">
        <f>IF(ISBLANK(A178),0,IF(AND(ISERROR(VLOOKUP(VLOOKUP(A178,ishod_substance!A:G,7,0),$B$6:B177,1,0))=TRUE,VLOOKUP(norm!A178,'tbl2'!A:B,2,0)=0),VLOOKUP(A178,ishod_substance!A:G,7,0),0))</f>
        <v>0</v>
      </c>
      <c r="C178" s="154">
        <f t="shared" si="2"/>
        <v>0</v>
      </c>
      <c r="D178" s="83" t="e">
        <f>VLOOKUP(C178,quide!$A$1:G1170,2,0)</f>
        <v>#N/A</v>
      </c>
      <c r="E178" s="154" t="e">
        <f>VLOOKUP(C178,quide!$A$1:G1170,7,0)</f>
        <v>#N/A</v>
      </c>
      <c r="F178" s="154" t="e">
        <f>VLOOKUP(C178,quide!$A$1:M1170,21,0)</f>
        <v>#N/A</v>
      </c>
      <c r="G178" s="34" t="e">
        <f>VLOOKUP(C178,quide!$A$1:M1170,22,0)</f>
        <v>#N/A</v>
      </c>
      <c r="H178" s="154">
        <f>SUMIF(ishod_substance!G:G,B178,ishod_substance!I:I)</f>
        <v>0</v>
      </c>
    </row>
    <row r="179" spans="1:8" hidden="1" x14ac:dyDescent="0.25">
      <c r="A179">
        <v>172</v>
      </c>
      <c r="B179">
        <f>IF(ISBLANK(A179),0,IF(AND(ISERROR(VLOOKUP(VLOOKUP(A179,ishod_substance!A:G,7,0),$B$6:B178,1,0))=TRUE,VLOOKUP(norm!A179,'tbl2'!A:B,2,0)=0),VLOOKUP(A179,ishod_substance!A:G,7,0),0))</f>
        <v>0</v>
      </c>
      <c r="C179" s="154">
        <f t="shared" si="2"/>
        <v>0</v>
      </c>
      <c r="D179" s="83" t="e">
        <f>VLOOKUP(C179,quide!$A$1:G1171,2,0)</f>
        <v>#N/A</v>
      </c>
      <c r="E179" s="154" t="e">
        <f>VLOOKUP(C179,quide!$A$1:G1171,7,0)</f>
        <v>#N/A</v>
      </c>
      <c r="F179" s="154" t="e">
        <f>VLOOKUP(C179,quide!$A$1:M1171,21,0)</f>
        <v>#N/A</v>
      </c>
      <c r="G179" s="34" t="e">
        <f>VLOOKUP(C179,quide!$A$1:M1171,22,0)</f>
        <v>#N/A</v>
      </c>
      <c r="H179" s="154">
        <f>SUMIF(ishod_substance!G:G,B179,ishod_substance!I:I)</f>
        <v>0</v>
      </c>
    </row>
    <row r="180" spans="1:8" hidden="1" x14ac:dyDescent="0.25">
      <c r="A180">
        <v>173</v>
      </c>
      <c r="B180">
        <f>IF(ISBLANK(A180),0,IF(AND(ISERROR(VLOOKUP(VLOOKUP(A180,ishod_substance!A:G,7,0),$B$6:B179,1,0))=TRUE,VLOOKUP(norm!A180,'tbl2'!A:B,2,0)=0),VLOOKUP(A180,ishod_substance!A:G,7,0),0))</f>
        <v>0</v>
      </c>
      <c r="C180" s="154">
        <f t="shared" si="2"/>
        <v>0</v>
      </c>
      <c r="D180" s="83" t="e">
        <f>VLOOKUP(C180,quide!$A$1:G1172,2,0)</f>
        <v>#N/A</v>
      </c>
      <c r="E180" s="154" t="e">
        <f>VLOOKUP(C180,quide!$A$1:G1172,7,0)</f>
        <v>#N/A</v>
      </c>
      <c r="F180" s="154" t="e">
        <f>VLOOKUP(C180,quide!$A$1:M1172,21,0)</f>
        <v>#N/A</v>
      </c>
      <c r="G180" s="34" t="e">
        <f>VLOOKUP(C180,quide!$A$1:M1172,22,0)</f>
        <v>#N/A</v>
      </c>
      <c r="H180" s="154">
        <f>SUMIF(ishod_substance!G:G,B180,ishod_substance!I:I)</f>
        <v>0</v>
      </c>
    </row>
    <row r="181" spans="1:8" hidden="1" x14ac:dyDescent="0.25">
      <c r="A181">
        <v>174</v>
      </c>
      <c r="B181">
        <f>IF(ISBLANK(A181),0,IF(AND(ISERROR(VLOOKUP(VLOOKUP(A181,ishod_substance!A:G,7,0),$B$6:B180,1,0))=TRUE,VLOOKUP(norm!A181,'tbl2'!A:B,2,0)=0),VLOOKUP(A181,ishod_substance!A:G,7,0),0))</f>
        <v>0</v>
      </c>
      <c r="C181" s="154">
        <f t="shared" si="2"/>
        <v>0</v>
      </c>
      <c r="D181" s="83" t="e">
        <f>VLOOKUP(C181,quide!$A$1:G1173,2,0)</f>
        <v>#N/A</v>
      </c>
      <c r="E181" s="154" t="e">
        <f>VLOOKUP(C181,quide!$A$1:G1173,7,0)</f>
        <v>#N/A</v>
      </c>
      <c r="F181" s="154" t="e">
        <f>VLOOKUP(C181,quide!$A$1:M1173,21,0)</f>
        <v>#N/A</v>
      </c>
      <c r="G181" s="34" t="e">
        <f>VLOOKUP(C181,quide!$A$1:M1173,22,0)</f>
        <v>#N/A</v>
      </c>
      <c r="H181" s="154">
        <f>SUMIF(ishod_substance!G:G,B181,ishod_substance!I:I)</f>
        <v>0</v>
      </c>
    </row>
    <row r="182" spans="1:8" hidden="1" x14ac:dyDescent="0.25">
      <c r="A182">
        <v>175</v>
      </c>
      <c r="B182">
        <f>IF(ISBLANK(A182),0,IF(AND(ISERROR(VLOOKUP(VLOOKUP(A182,ishod_substance!A:G,7,0),$B$6:B181,1,0))=TRUE,VLOOKUP(norm!A182,'tbl2'!A:B,2,0)=0),VLOOKUP(A182,ishod_substance!A:G,7,0),0))</f>
        <v>0</v>
      </c>
      <c r="C182" s="154">
        <f t="shared" si="2"/>
        <v>0</v>
      </c>
      <c r="D182" s="83" t="e">
        <f>VLOOKUP(C182,quide!$A$1:G1174,2,0)</f>
        <v>#N/A</v>
      </c>
      <c r="E182" s="154" t="e">
        <f>VLOOKUP(C182,quide!$A$1:G1174,7,0)</f>
        <v>#N/A</v>
      </c>
      <c r="F182" s="154" t="e">
        <f>VLOOKUP(C182,quide!$A$1:M1174,21,0)</f>
        <v>#N/A</v>
      </c>
      <c r="G182" s="34" t="e">
        <f>VLOOKUP(C182,quide!$A$1:M1174,22,0)</f>
        <v>#N/A</v>
      </c>
      <c r="H182" s="154">
        <f>SUMIF(ishod_substance!G:G,B182,ishod_substance!I:I)</f>
        <v>0</v>
      </c>
    </row>
    <row r="183" spans="1:8" hidden="1" x14ac:dyDescent="0.25">
      <c r="A183">
        <v>176</v>
      </c>
      <c r="B183">
        <f>IF(ISBLANK(A183),0,IF(AND(ISERROR(VLOOKUP(VLOOKUP(A183,ishod_substance!A:G,7,0),$B$6:B182,1,0))=TRUE,VLOOKUP(norm!A183,'tbl2'!A:B,2,0)=0),VLOOKUP(A183,ishod_substance!A:G,7,0),0))</f>
        <v>0</v>
      </c>
      <c r="C183" s="154">
        <f t="shared" si="2"/>
        <v>0</v>
      </c>
      <c r="D183" s="83" t="e">
        <f>VLOOKUP(C183,quide!$A$1:G1175,2,0)</f>
        <v>#N/A</v>
      </c>
      <c r="E183" s="154" t="e">
        <f>VLOOKUP(C183,quide!$A$1:G1175,7,0)</f>
        <v>#N/A</v>
      </c>
      <c r="F183" s="154" t="e">
        <f>VLOOKUP(C183,quide!$A$1:M1175,21,0)</f>
        <v>#N/A</v>
      </c>
      <c r="G183" s="34" t="e">
        <f>VLOOKUP(C183,quide!$A$1:M1175,22,0)</f>
        <v>#N/A</v>
      </c>
      <c r="H183" s="154">
        <f>SUMIF(ishod_substance!G:G,B183,ishod_substance!I:I)</f>
        <v>0</v>
      </c>
    </row>
    <row r="184" spans="1:8" hidden="1" x14ac:dyDescent="0.25">
      <c r="A184">
        <v>177</v>
      </c>
      <c r="B184">
        <f>IF(ISBLANK(A184),0,IF(AND(ISERROR(VLOOKUP(VLOOKUP(A184,ishod_substance!A:G,7,0),$B$6:B183,1,0))=TRUE,VLOOKUP(norm!A184,'tbl2'!A:B,2,0)=0),VLOOKUP(A184,ishod_substance!A:G,7,0),0))</f>
        <v>0</v>
      </c>
      <c r="C184" s="154">
        <f t="shared" si="2"/>
        <v>0</v>
      </c>
      <c r="D184" s="83" t="e">
        <f>VLOOKUP(C184,quide!$A$1:G1176,2,0)</f>
        <v>#N/A</v>
      </c>
      <c r="E184" s="154" t="e">
        <f>VLOOKUP(C184,quide!$A$1:G1176,7,0)</f>
        <v>#N/A</v>
      </c>
      <c r="F184" s="154" t="e">
        <f>VLOOKUP(C184,quide!$A$1:M1176,21,0)</f>
        <v>#N/A</v>
      </c>
      <c r="G184" s="34" t="e">
        <f>VLOOKUP(C184,quide!$A$1:M1176,22,0)</f>
        <v>#N/A</v>
      </c>
      <c r="H184" s="154">
        <f>SUMIF(ishod_substance!G:G,B184,ishod_substance!I:I)</f>
        <v>0</v>
      </c>
    </row>
    <row r="185" spans="1:8" hidden="1" x14ac:dyDescent="0.25">
      <c r="A185">
        <v>178</v>
      </c>
      <c r="B185">
        <f>IF(ISBLANK(A185),0,IF(AND(ISERROR(VLOOKUP(VLOOKUP(A185,ishod_substance!A:G,7,0),$B$6:B184,1,0))=TRUE,VLOOKUP(norm!A185,'tbl2'!A:B,2,0)=0),VLOOKUP(A185,ishod_substance!A:G,7,0),0))</f>
        <v>0</v>
      </c>
      <c r="C185" s="154">
        <f t="shared" si="2"/>
        <v>0</v>
      </c>
      <c r="D185" s="83" t="e">
        <f>VLOOKUP(C185,quide!$A$1:G1177,2,0)</f>
        <v>#N/A</v>
      </c>
      <c r="E185" s="154" t="e">
        <f>VLOOKUP(C185,quide!$A$1:G1177,7,0)</f>
        <v>#N/A</v>
      </c>
      <c r="F185" s="154" t="e">
        <f>VLOOKUP(C185,quide!$A$1:M1177,21,0)</f>
        <v>#N/A</v>
      </c>
      <c r="G185" s="34" t="e">
        <f>VLOOKUP(C185,quide!$A$1:M1177,22,0)</f>
        <v>#N/A</v>
      </c>
      <c r="H185" s="154">
        <f>SUMIF(ishod_substance!G:G,B185,ishod_substance!I:I)</f>
        <v>0</v>
      </c>
    </row>
    <row r="186" spans="1:8" hidden="1" x14ac:dyDescent="0.25">
      <c r="A186">
        <v>179</v>
      </c>
      <c r="B186">
        <f>IF(ISBLANK(A186),0,IF(AND(ISERROR(VLOOKUP(VLOOKUP(A186,ishod_substance!A:G,7,0),$B$6:B185,1,0))=TRUE,VLOOKUP(norm!A186,'tbl2'!A:B,2,0)=0),VLOOKUP(A186,ishod_substance!A:G,7,0),0))</f>
        <v>0</v>
      </c>
      <c r="C186" s="154">
        <f t="shared" ref="C186:C249" si="3">B186</f>
        <v>0</v>
      </c>
      <c r="D186" s="83" t="e">
        <f>VLOOKUP(C186,quide!$A$1:G1178,2,0)</f>
        <v>#N/A</v>
      </c>
      <c r="E186" s="154" t="e">
        <f>VLOOKUP(C186,quide!$A$1:G1178,7,0)</f>
        <v>#N/A</v>
      </c>
      <c r="F186" s="154" t="e">
        <f>VLOOKUP(C186,quide!$A$1:M1178,21,0)</f>
        <v>#N/A</v>
      </c>
      <c r="G186" s="34" t="e">
        <f>VLOOKUP(C186,quide!$A$1:M1178,22,0)</f>
        <v>#N/A</v>
      </c>
      <c r="H186" s="154">
        <f>SUMIF(ishod_substance!G:G,B186,ishod_substance!I:I)</f>
        <v>0</v>
      </c>
    </row>
    <row r="187" spans="1:8" hidden="1" x14ac:dyDescent="0.25">
      <c r="A187">
        <v>180</v>
      </c>
      <c r="B187">
        <f>IF(ISBLANK(A187),0,IF(AND(ISERROR(VLOOKUP(VLOOKUP(A187,ishod_substance!A:G,7,0),$B$6:B186,1,0))=TRUE,VLOOKUP(norm!A187,'tbl2'!A:B,2,0)=0),VLOOKUP(A187,ishod_substance!A:G,7,0),0))</f>
        <v>0</v>
      </c>
      <c r="C187" s="154">
        <f t="shared" si="3"/>
        <v>0</v>
      </c>
      <c r="D187" s="83" t="e">
        <f>VLOOKUP(C187,quide!$A$1:G1179,2,0)</f>
        <v>#N/A</v>
      </c>
      <c r="E187" s="154" t="e">
        <f>VLOOKUP(C187,quide!$A$1:G1179,7,0)</f>
        <v>#N/A</v>
      </c>
      <c r="F187" s="154" t="e">
        <f>VLOOKUP(C187,quide!$A$1:M1179,21,0)</f>
        <v>#N/A</v>
      </c>
      <c r="G187" s="34" t="e">
        <f>VLOOKUP(C187,quide!$A$1:M1179,22,0)</f>
        <v>#N/A</v>
      </c>
      <c r="H187" s="154">
        <f>SUMIF(ishod_substance!G:G,B187,ishod_substance!I:I)</f>
        <v>0</v>
      </c>
    </row>
    <row r="188" spans="1:8" hidden="1" x14ac:dyDescent="0.25">
      <c r="A188">
        <v>181</v>
      </c>
      <c r="B188">
        <f>IF(ISBLANK(A188),0,IF(AND(ISERROR(VLOOKUP(VLOOKUP(A188,ishod_substance!A:G,7,0),$B$6:B187,1,0))=TRUE,VLOOKUP(norm!A188,'tbl2'!A:B,2,0)=0),VLOOKUP(A188,ishod_substance!A:G,7,0),0))</f>
        <v>0</v>
      </c>
      <c r="C188" s="154">
        <f t="shared" si="3"/>
        <v>0</v>
      </c>
      <c r="D188" s="83" t="e">
        <f>VLOOKUP(C188,quide!$A$1:G1180,2,0)</f>
        <v>#N/A</v>
      </c>
      <c r="E188" s="154" t="e">
        <f>VLOOKUP(C188,quide!$A$1:G1180,7,0)</f>
        <v>#N/A</v>
      </c>
      <c r="F188" s="154" t="e">
        <f>VLOOKUP(C188,quide!$A$1:M1180,21,0)</f>
        <v>#N/A</v>
      </c>
      <c r="G188" s="34" t="e">
        <f>VLOOKUP(C188,quide!$A$1:M1180,22,0)</f>
        <v>#N/A</v>
      </c>
      <c r="H188" s="154">
        <f>SUMIF(ishod_substance!G:G,B188,ishod_substance!I:I)</f>
        <v>0</v>
      </c>
    </row>
    <row r="189" spans="1:8" hidden="1" x14ac:dyDescent="0.25">
      <c r="A189">
        <v>182</v>
      </c>
      <c r="B189">
        <f>IF(ISBLANK(A189),0,IF(AND(ISERROR(VLOOKUP(VLOOKUP(A189,ishod_substance!A:G,7,0),$B$6:B188,1,0))=TRUE,VLOOKUP(norm!A189,'tbl2'!A:B,2,0)=0),VLOOKUP(A189,ishod_substance!A:G,7,0),0))</f>
        <v>0</v>
      </c>
      <c r="C189" s="154">
        <f t="shared" si="3"/>
        <v>0</v>
      </c>
      <c r="D189" s="83" t="e">
        <f>VLOOKUP(C189,quide!$A$1:G1181,2,0)</f>
        <v>#N/A</v>
      </c>
      <c r="E189" s="154" t="e">
        <f>VLOOKUP(C189,quide!$A$1:G1181,7,0)</f>
        <v>#N/A</v>
      </c>
      <c r="F189" s="154" t="e">
        <f>VLOOKUP(C189,quide!$A$1:M1181,21,0)</f>
        <v>#N/A</v>
      </c>
      <c r="G189" s="34" t="e">
        <f>VLOOKUP(C189,quide!$A$1:M1181,22,0)</f>
        <v>#N/A</v>
      </c>
      <c r="H189" s="154">
        <f>SUMIF(ishod_substance!G:G,B189,ishod_substance!I:I)</f>
        <v>0</v>
      </c>
    </row>
    <row r="190" spans="1:8" hidden="1" x14ac:dyDescent="0.25">
      <c r="A190">
        <v>183</v>
      </c>
      <c r="B190">
        <f>IF(ISBLANK(A190),0,IF(AND(ISERROR(VLOOKUP(VLOOKUP(A190,ishod_substance!A:G,7,0),$B$6:B189,1,0))=TRUE,VLOOKUP(norm!A190,'tbl2'!A:B,2,0)=0),VLOOKUP(A190,ishod_substance!A:G,7,0),0))</f>
        <v>0</v>
      </c>
      <c r="C190" s="154">
        <f t="shared" si="3"/>
        <v>0</v>
      </c>
      <c r="D190" s="83" t="e">
        <f>VLOOKUP(C190,quide!$A$1:G1182,2,0)</f>
        <v>#N/A</v>
      </c>
      <c r="E190" s="154" t="e">
        <f>VLOOKUP(C190,quide!$A$1:G1182,7,0)</f>
        <v>#N/A</v>
      </c>
      <c r="F190" s="154" t="e">
        <f>VLOOKUP(C190,quide!$A$1:M1182,21,0)</f>
        <v>#N/A</v>
      </c>
      <c r="G190" s="34" t="e">
        <f>VLOOKUP(C190,quide!$A$1:M1182,22,0)</f>
        <v>#N/A</v>
      </c>
      <c r="H190" s="154">
        <f>SUMIF(ishod_substance!G:G,B190,ishod_substance!I:I)</f>
        <v>0</v>
      </c>
    </row>
    <row r="191" spans="1:8" hidden="1" x14ac:dyDescent="0.25">
      <c r="A191">
        <v>184</v>
      </c>
      <c r="B191">
        <f>IF(ISBLANK(A191),0,IF(AND(ISERROR(VLOOKUP(VLOOKUP(A191,ishod_substance!A:G,7,0),$B$6:B190,1,0))=TRUE,VLOOKUP(norm!A191,'tbl2'!A:B,2,0)=0),VLOOKUP(A191,ishod_substance!A:G,7,0),0))</f>
        <v>0</v>
      </c>
      <c r="C191" s="154">
        <f t="shared" si="3"/>
        <v>0</v>
      </c>
      <c r="D191" s="83" t="e">
        <f>VLOOKUP(C191,quide!$A$1:G1183,2,0)</f>
        <v>#N/A</v>
      </c>
      <c r="E191" s="154" t="e">
        <f>VLOOKUP(C191,quide!$A$1:G1183,7,0)</f>
        <v>#N/A</v>
      </c>
      <c r="F191" s="154" t="e">
        <f>VLOOKUP(C191,quide!$A$1:M1183,21,0)</f>
        <v>#N/A</v>
      </c>
      <c r="G191" s="34" t="e">
        <f>VLOOKUP(C191,quide!$A$1:M1183,22,0)</f>
        <v>#N/A</v>
      </c>
      <c r="H191" s="154">
        <f>SUMIF(ishod_substance!G:G,B191,ishod_substance!I:I)</f>
        <v>0</v>
      </c>
    </row>
    <row r="192" spans="1:8" hidden="1" x14ac:dyDescent="0.25">
      <c r="A192">
        <v>185</v>
      </c>
      <c r="B192">
        <f>IF(ISBLANK(A192),0,IF(AND(ISERROR(VLOOKUP(VLOOKUP(A192,ishod_substance!A:G,7,0),$B$6:B191,1,0))=TRUE,VLOOKUP(norm!A192,'tbl2'!A:B,2,0)=0),VLOOKUP(A192,ishod_substance!A:G,7,0),0))</f>
        <v>0</v>
      </c>
      <c r="C192" s="154">
        <f t="shared" si="3"/>
        <v>0</v>
      </c>
      <c r="D192" s="83" t="e">
        <f>VLOOKUP(C192,quide!$A$1:G1184,2,0)</f>
        <v>#N/A</v>
      </c>
      <c r="E192" s="154" t="e">
        <f>VLOOKUP(C192,quide!$A$1:G1184,7,0)</f>
        <v>#N/A</v>
      </c>
      <c r="F192" s="154" t="e">
        <f>VLOOKUP(C192,quide!$A$1:M1184,21,0)</f>
        <v>#N/A</v>
      </c>
      <c r="G192" s="34" t="e">
        <f>VLOOKUP(C192,quide!$A$1:M1184,22,0)</f>
        <v>#N/A</v>
      </c>
      <c r="H192" s="154">
        <f>SUMIF(ishod_substance!G:G,B192,ishod_substance!I:I)</f>
        <v>0</v>
      </c>
    </row>
    <row r="193" spans="1:10" hidden="1" x14ac:dyDescent="0.25">
      <c r="A193">
        <v>186</v>
      </c>
      <c r="B193">
        <f>IF(ISBLANK(A193),0,IF(AND(ISERROR(VLOOKUP(VLOOKUP(A193,ishod_substance!A:G,7,0),$B$6:B192,1,0))=TRUE,VLOOKUP(norm!A193,'tbl2'!A:B,2,0)=0),VLOOKUP(A193,ishod_substance!A:G,7,0),0))</f>
        <v>0</v>
      </c>
      <c r="C193" s="154">
        <f t="shared" si="3"/>
        <v>0</v>
      </c>
      <c r="D193" s="83" t="e">
        <f>VLOOKUP(C193,quide!$A$1:G1185,2,0)</f>
        <v>#N/A</v>
      </c>
      <c r="E193" s="154" t="e">
        <f>VLOOKUP(C193,quide!$A$1:G1185,7,0)</f>
        <v>#N/A</v>
      </c>
      <c r="F193" s="154" t="e">
        <f>VLOOKUP(C193,quide!$A$1:M1185,21,0)</f>
        <v>#N/A</v>
      </c>
      <c r="G193" s="34" t="e">
        <f>VLOOKUP(C193,quide!$A$1:M1185,22,0)</f>
        <v>#N/A</v>
      </c>
      <c r="H193" s="179">
        <f>SUMIF(ishod_substance!G:G,B193,ishod_substance!I:I)</f>
        <v>0</v>
      </c>
      <c r="I193" s="14"/>
      <c r="J193" s="14"/>
    </row>
    <row r="194" spans="1:10" ht="120" hidden="1" x14ac:dyDescent="0.25">
      <c r="A194">
        <v>187</v>
      </c>
      <c r="B194">
        <f>IF(ISBLANK(A194),0,IF(AND(ISERROR(VLOOKUP(VLOOKUP(A194,ishod_substance!A:G,7,0),$B$6:B193,1,0))=TRUE,VLOOKUP(norm!A194,'tbl2'!A:B,2,0)=0),VLOOKUP(A194,ishod_substance!A:G,7,0),0))</f>
        <v>0</v>
      </c>
      <c r="C194" s="154">
        <f t="shared" si="3"/>
        <v>0</v>
      </c>
      <c r="D194" s="83" t="e">
        <f>VLOOKUP(C194,quide!$A$1:G1186,2,0)</f>
        <v>#N/A</v>
      </c>
      <c r="E194" s="154" t="e">
        <f>VLOOKUP(C194,quide!$A$1:G1186,7,0)</f>
        <v>#N/A</v>
      </c>
      <c r="F194" s="154" t="e">
        <f>VLOOKUP(C194,quide!$A$1:M1186,21,0)</f>
        <v>#N/A</v>
      </c>
      <c r="G194" s="34" t="e">
        <f>VLOOKUP(C194,quide!$A$1:M1186,22,0)</f>
        <v>#N/A</v>
      </c>
      <c r="H194" s="154">
        <f>SUMIF(ishod_substance!G:G,B194,ishod_substance!I:I)</f>
        <v>0</v>
      </c>
    </row>
    <row r="195" spans="1:10" hidden="1" x14ac:dyDescent="0.25">
      <c r="A195">
        <v>188</v>
      </c>
      <c r="B195">
        <f>IF(ISBLANK(A195),0,IF(AND(ISERROR(VLOOKUP(VLOOKUP(A195,ishod_substance!A:G,7,0),$B$6:B194,1,0))=TRUE,VLOOKUP(norm!A195,'tbl2'!A:B,2,0)=0),VLOOKUP(A195,ishod_substance!A:G,7,0),0))</f>
        <v>0</v>
      </c>
      <c r="C195" s="154">
        <f t="shared" si="3"/>
        <v>0</v>
      </c>
      <c r="D195" s="83" t="e">
        <f>VLOOKUP(C195,quide!$A$1:G1187,2,0)</f>
        <v>#N/A</v>
      </c>
      <c r="E195" s="154" t="e">
        <f>VLOOKUP(C195,quide!$A$1:G1187,7,0)</f>
        <v>#N/A</v>
      </c>
      <c r="F195" s="154" t="e">
        <f>VLOOKUP(C195,quide!$A$1:M1187,21,0)</f>
        <v>#N/A</v>
      </c>
      <c r="G195" s="34" t="e">
        <f>VLOOKUP(C195,quide!$A$1:M1187,22,0)</f>
        <v>#N/A</v>
      </c>
      <c r="H195" s="154">
        <f>SUMIF(ishod_substance!G:G,B195,ishod_substance!I:I)</f>
        <v>0</v>
      </c>
    </row>
    <row r="196" spans="1:10" ht="30" x14ac:dyDescent="0.25">
      <c r="A196">
        <v>189</v>
      </c>
      <c r="B196">
        <f>IF(ISBLANK(A196),0,IF(AND(ISERROR(VLOOKUP(VLOOKUP(A196,ishod_substance!A:G,7,0),$B$6:B195,1,0))=TRUE,VLOOKUP(norm!A196,'tbl2'!A:B,2,0)=0),VLOOKUP(A196,ishod_substance!A:G,7,0),0))</f>
        <v>2754</v>
      </c>
      <c r="C196" s="154">
        <f t="shared" si="3"/>
        <v>2754</v>
      </c>
      <c r="D196" s="83" t="str">
        <f>VLOOKUP(C196,quide!$A$1:G1188,2,0)</f>
        <v>Алканы C12-19 (в пересчете на С)</v>
      </c>
      <c r="E196" s="154">
        <f>VLOOKUP(C196,quide!$A$1:G1188,7,0)</f>
        <v>4</v>
      </c>
      <c r="F196" s="154" t="e">
        <f>VLOOKUP(C196,quide!$A$1:M1188,21,0)</f>
        <v>#REF!</v>
      </c>
      <c r="G196" s="34" t="e">
        <f>VLOOKUP(C196,quide!$A$1:M1188,22,0)</f>
        <v>#REF!</v>
      </c>
      <c r="H196" s="154">
        <f>SUMIF(ishod_substance!G:G,B196,ishod_substance!I:I)</f>
        <v>1.71108271584E-2</v>
      </c>
    </row>
    <row r="197" spans="1:10" hidden="1" x14ac:dyDescent="0.25">
      <c r="A197">
        <v>190</v>
      </c>
      <c r="B197">
        <f>IF(ISBLANK(A197),0,IF(AND(ISERROR(VLOOKUP(VLOOKUP(A197,ishod_substance!A:G,7,0),$B$6:B196,1,0))=TRUE,VLOOKUP(norm!A197,'tbl2'!A:B,2,0)=0),VLOOKUP(A197,ishod_substance!A:G,7,0),0))</f>
        <v>0</v>
      </c>
      <c r="C197" s="154">
        <f t="shared" si="3"/>
        <v>0</v>
      </c>
      <c r="D197" s="83" t="e">
        <f>VLOOKUP(C197,quide!$A$1:G1189,2,0)</f>
        <v>#N/A</v>
      </c>
      <c r="E197" s="154" t="e">
        <f>VLOOKUP(C197,quide!$A$1:G1189,7,0)</f>
        <v>#N/A</v>
      </c>
      <c r="F197" s="154" t="e">
        <f>VLOOKUP(C197,quide!$A$1:M1189,21,0)</f>
        <v>#N/A</v>
      </c>
      <c r="G197" s="34" t="e">
        <f>VLOOKUP(C197,quide!$A$1:M1189,22,0)</f>
        <v>#N/A</v>
      </c>
      <c r="H197" s="154">
        <f>SUMIF(ishod_substance!G:G,B197,ishod_substance!I:I)</f>
        <v>0</v>
      </c>
    </row>
    <row r="198" spans="1:10" hidden="1" x14ac:dyDescent="0.25">
      <c r="A198">
        <v>191</v>
      </c>
      <c r="B198">
        <f>IF(ISBLANK(A198),0,IF(AND(ISERROR(VLOOKUP(VLOOKUP(A198,ishod_substance!A:G,7,0),$B$6:B197,1,0))=TRUE,VLOOKUP(norm!A198,'tbl2'!A:B,2,0)=0),VLOOKUP(A198,ishod_substance!A:G,7,0),0))</f>
        <v>0</v>
      </c>
      <c r="C198" s="154">
        <f t="shared" si="3"/>
        <v>0</v>
      </c>
      <c r="D198" s="83" t="e">
        <f>VLOOKUP(C198,quide!$A$1:G1190,2,0)</f>
        <v>#N/A</v>
      </c>
      <c r="E198" s="154" t="e">
        <f>VLOOKUP(C198,quide!$A$1:G1190,7,0)</f>
        <v>#N/A</v>
      </c>
      <c r="F198" s="154" t="e">
        <f>VLOOKUP(C198,quide!$A$1:M1190,21,0)</f>
        <v>#N/A</v>
      </c>
      <c r="G198" s="34" t="e">
        <f>VLOOKUP(C198,quide!$A$1:M1190,22,0)</f>
        <v>#N/A</v>
      </c>
      <c r="H198" s="154">
        <f>SUMIF(ishod_substance!G:G,B198,ishod_substance!I:I)</f>
        <v>0</v>
      </c>
    </row>
    <row r="199" spans="1:10" hidden="1" x14ac:dyDescent="0.25">
      <c r="A199">
        <v>192</v>
      </c>
      <c r="B199">
        <f>IF(ISBLANK(A199),0,IF(AND(ISERROR(VLOOKUP(VLOOKUP(A199,ishod_substance!A:G,7,0),$B$6:B198,1,0))=TRUE,VLOOKUP(norm!A199,'tbl2'!A:B,2,0)=0),VLOOKUP(A199,ishod_substance!A:G,7,0),0))</f>
        <v>0</v>
      </c>
      <c r="C199" s="154">
        <f t="shared" si="3"/>
        <v>0</v>
      </c>
      <c r="D199" s="83" t="e">
        <f>VLOOKUP(C199,quide!$A$1:G1191,2,0)</f>
        <v>#N/A</v>
      </c>
      <c r="E199" s="154" t="e">
        <f>VLOOKUP(C199,quide!$A$1:G1191,7,0)</f>
        <v>#N/A</v>
      </c>
      <c r="F199" s="154" t="e">
        <f>VLOOKUP(C199,quide!$A$1:M1191,21,0)</f>
        <v>#N/A</v>
      </c>
      <c r="G199" s="34" t="e">
        <f>VLOOKUP(C199,quide!$A$1:M1191,22,0)</f>
        <v>#N/A</v>
      </c>
      <c r="H199" s="154">
        <f>SUMIF(ishod_substance!G:G,B199,ishod_substance!I:I)</f>
        <v>0</v>
      </c>
    </row>
    <row r="200" spans="1:10" hidden="1" x14ac:dyDescent="0.25">
      <c r="A200">
        <v>193</v>
      </c>
      <c r="B200">
        <f>IF(ISBLANK(A200),0,IF(AND(ISERROR(VLOOKUP(VLOOKUP(A200,ishod_substance!A:G,7,0),$B$6:B199,1,0))=TRUE,VLOOKUP(norm!A200,'tbl2'!A:B,2,0)=0),VLOOKUP(A200,ishod_substance!A:G,7,0),0))</f>
        <v>0</v>
      </c>
      <c r="C200" s="154">
        <f t="shared" si="3"/>
        <v>0</v>
      </c>
      <c r="D200" s="83" t="e">
        <f>VLOOKUP(C200,quide!$A$1:G1192,2,0)</f>
        <v>#N/A</v>
      </c>
      <c r="E200" s="154" t="e">
        <f>VLOOKUP(C200,quide!$A$1:G1192,7,0)</f>
        <v>#N/A</v>
      </c>
      <c r="F200" s="154" t="e">
        <f>VLOOKUP(C200,quide!$A$1:M1192,21,0)</f>
        <v>#N/A</v>
      </c>
      <c r="G200" s="34" t="e">
        <f>VLOOKUP(C200,quide!$A$1:M1192,22,0)</f>
        <v>#N/A</v>
      </c>
      <c r="H200" s="154">
        <f>SUMIF(ishod_substance!G:G,B200,ishod_substance!I:I)</f>
        <v>0</v>
      </c>
    </row>
    <row r="201" spans="1:10" hidden="1" x14ac:dyDescent="0.25">
      <c r="A201">
        <v>194</v>
      </c>
      <c r="B201">
        <f>IF(ISBLANK(A201),0,IF(AND(ISERROR(VLOOKUP(VLOOKUP(A201,ishod_substance!A:G,7,0),$B$6:B200,1,0))=TRUE,VLOOKUP(norm!A201,'tbl2'!A:B,2,0)=0),VLOOKUP(A201,ishod_substance!A:G,7,0),0))</f>
        <v>0</v>
      </c>
      <c r="C201" s="154">
        <f t="shared" si="3"/>
        <v>0</v>
      </c>
      <c r="D201" s="83" t="e">
        <f>VLOOKUP(C201,quide!$A$1:G1193,2,0)</f>
        <v>#N/A</v>
      </c>
      <c r="E201" s="154" t="e">
        <f>VLOOKUP(C201,quide!$A$1:G1193,7,0)</f>
        <v>#N/A</v>
      </c>
      <c r="F201" s="154" t="e">
        <f>VLOOKUP(C201,quide!$A$1:M1193,21,0)</f>
        <v>#N/A</v>
      </c>
      <c r="G201" s="34" t="e">
        <f>VLOOKUP(C201,quide!$A$1:M1193,22,0)</f>
        <v>#N/A</v>
      </c>
      <c r="H201" s="154">
        <f>SUMIF(ishod_substance!G:G,B201,ishod_substance!I:I)</f>
        <v>0</v>
      </c>
    </row>
    <row r="202" spans="1:10" hidden="1" x14ac:dyDescent="0.25">
      <c r="A202">
        <v>195</v>
      </c>
      <c r="B202">
        <f>IF(ISBLANK(A202),0,IF(AND(ISERROR(VLOOKUP(VLOOKUP(A202,ishod_substance!A:G,7,0),$B$6:B201,1,0))=TRUE,VLOOKUP(norm!A202,'tbl2'!A:B,2,0)=0),VLOOKUP(A202,ishod_substance!A:G,7,0),0))</f>
        <v>0</v>
      </c>
      <c r="C202" s="154">
        <f t="shared" si="3"/>
        <v>0</v>
      </c>
      <c r="D202" s="83" t="e">
        <f>VLOOKUP(C202,quide!$A$1:G1194,2,0)</f>
        <v>#N/A</v>
      </c>
      <c r="E202" s="154" t="e">
        <f>VLOOKUP(C202,quide!$A$1:G1194,7,0)</f>
        <v>#N/A</v>
      </c>
      <c r="F202" s="154" t="e">
        <f>VLOOKUP(C202,quide!$A$1:M1194,21,0)</f>
        <v>#N/A</v>
      </c>
      <c r="G202" s="34" t="e">
        <f>VLOOKUP(C202,quide!$A$1:M1194,22,0)</f>
        <v>#N/A</v>
      </c>
      <c r="H202" s="154">
        <f>SUMIF(ishod_substance!G:G,B202,ishod_substance!I:I)</f>
        <v>0</v>
      </c>
    </row>
    <row r="203" spans="1:10" hidden="1" x14ac:dyDescent="0.25">
      <c r="A203">
        <v>196</v>
      </c>
      <c r="B203">
        <f>IF(ISBLANK(A203),0,IF(AND(ISERROR(VLOOKUP(VLOOKUP(A203,ishod_substance!A:G,7,0),$B$6:B202,1,0))=TRUE,VLOOKUP(norm!A203,'tbl2'!A:B,2,0)=0),VLOOKUP(A203,ishod_substance!A:G,7,0),0))</f>
        <v>0</v>
      </c>
      <c r="C203" s="154">
        <f t="shared" si="3"/>
        <v>0</v>
      </c>
      <c r="D203" s="83" t="e">
        <f>VLOOKUP(C203,quide!$A$1:G1195,2,0)</f>
        <v>#N/A</v>
      </c>
      <c r="E203" s="154" t="e">
        <f>VLOOKUP(C203,quide!$A$1:G1195,7,0)</f>
        <v>#N/A</v>
      </c>
      <c r="F203" s="154" t="e">
        <f>VLOOKUP(C203,quide!$A$1:M1195,21,0)</f>
        <v>#N/A</v>
      </c>
      <c r="G203" s="34" t="e">
        <f>VLOOKUP(C203,quide!$A$1:M1195,22,0)</f>
        <v>#N/A</v>
      </c>
      <c r="H203" s="154">
        <f>SUMIF(ishod_substance!G:G,B203,ishod_substance!I:I)</f>
        <v>0</v>
      </c>
    </row>
    <row r="204" spans="1:10" hidden="1" x14ac:dyDescent="0.25">
      <c r="A204">
        <v>197</v>
      </c>
      <c r="B204">
        <f>IF(ISBLANK(A204),0,IF(AND(ISERROR(VLOOKUP(VLOOKUP(A204,ishod_substance!A:G,7,0),$B$6:B203,1,0))=TRUE,VLOOKUP(norm!A204,'tbl2'!A:B,2,0)=0),VLOOKUP(A204,ishod_substance!A:G,7,0),0))</f>
        <v>0</v>
      </c>
      <c r="C204" s="154">
        <f t="shared" si="3"/>
        <v>0</v>
      </c>
      <c r="D204" s="83" t="e">
        <f>VLOOKUP(C204,quide!$A$1:G1196,2,0)</f>
        <v>#N/A</v>
      </c>
      <c r="E204" s="154" t="e">
        <f>VLOOKUP(C204,quide!$A$1:G1196,7,0)</f>
        <v>#N/A</v>
      </c>
      <c r="F204" s="154" t="e">
        <f>VLOOKUP(C204,quide!$A$1:M1196,21,0)</f>
        <v>#N/A</v>
      </c>
      <c r="G204" s="34" t="e">
        <f>VLOOKUP(C204,quide!$A$1:M1196,22,0)</f>
        <v>#N/A</v>
      </c>
      <c r="H204" s="154">
        <f>SUMIF(ishod_substance!G:G,B204,ishod_substance!I:I)</f>
        <v>0</v>
      </c>
    </row>
    <row r="205" spans="1:10" hidden="1" x14ac:dyDescent="0.25">
      <c r="A205">
        <v>198</v>
      </c>
      <c r="B205">
        <f>IF(ISBLANK(A205),0,IF(AND(ISERROR(VLOOKUP(VLOOKUP(A205,ishod_substance!A:G,7,0),$B$6:B204,1,0))=TRUE,VLOOKUP(norm!A205,'tbl2'!A:B,2,0)=0),VLOOKUP(A205,ishod_substance!A:G,7,0),0))</f>
        <v>0</v>
      </c>
      <c r="C205" s="154">
        <f t="shared" si="3"/>
        <v>0</v>
      </c>
      <c r="D205" s="83" t="e">
        <f>VLOOKUP(C205,quide!$A$1:G1197,2,0)</f>
        <v>#N/A</v>
      </c>
      <c r="E205" s="154" t="e">
        <f>VLOOKUP(C205,quide!$A$1:G1197,7,0)</f>
        <v>#N/A</v>
      </c>
      <c r="F205" s="154" t="e">
        <f>VLOOKUP(C205,quide!$A$1:M1197,21,0)</f>
        <v>#N/A</v>
      </c>
      <c r="G205" s="34" t="e">
        <f>VLOOKUP(C205,quide!$A$1:M1197,22,0)</f>
        <v>#N/A</v>
      </c>
      <c r="H205" s="154">
        <f>SUMIF(ishod_substance!G:G,B205,ishod_substance!I:I)</f>
        <v>0</v>
      </c>
    </row>
    <row r="206" spans="1:10" hidden="1" x14ac:dyDescent="0.25">
      <c r="A206">
        <v>199</v>
      </c>
      <c r="B206">
        <f>IF(ISBLANK(A206),0,IF(AND(ISERROR(VLOOKUP(VLOOKUP(A206,ishod_substance!A:G,7,0),$B$6:B205,1,0))=TRUE,VLOOKUP(norm!A206,'tbl2'!A:B,2,0)=0),VLOOKUP(A206,ishod_substance!A:G,7,0),0))</f>
        <v>0</v>
      </c>
      <c r="C206" s="154">
        <f t="shared" si="3"/>
        <v>0</v>
      </c>
      <c r="D206" s="83" t="e">
        <f>VLOOKUP(C206,quide!$A$1:G1198,2,0)</f>
        <v>#N/A</v>
      </c>
      <c r="E206" s="154" t="e">
        <f>VLOOKUP(C206,quide!$A$1:G1198,7,0)</f>
        <v>#N/A</v>
      </c>
      <c r="F206" s="154" t="e">
        <f>VLOOKUP(C206,quide!$A$1:M1198,21,0)</f>
        <v>#N/A</v>
      </c>
      <c r="G206" s="34" t="e">
        <f>VLOOKUP(C206,quide!$A$1:M1198,22,0)</f>
        <v>#N/A</v>
      </c>
      <c r="H206" s="154">
        <f>SUMIF(ishod_substance!G:G,B206,ishod_substance!I:I)</f>
        <v>0</v>
      </c>
    </row>
    <row r="207" spans="1:10" hidden="1" x14ac:dyDescent="0.25">
      <c r="A207">
        <v>200</v>
      </c>
      <c r="B207">
        <f>IF(ISBLANK(A207),0,IF(AND(ISERROR(VLOOKUP(VLOOKUP(A207,ishod_substance!A:G,7,0),$B$6:B206,1,0))=TRUE,VLOOKUP(norm!A207,'tbl2'!A:B,2,0)=0),VLOOKUP(A207,ishod_substance!A:G,7,0),0))</f>
        <v>0</v>
      </c>
      <c r="C207" s="154">
        <f t="shared" si="3"/>
        <v>0</v>
      </c>
      <c r="D207" s="83" t="e">
        <f>VLOOKUP(C207,quide!$A$1:G1199,2,0)</f>
        <v>#N/A</v>
      </c>
      <c r="E207" s="154" t="e">
        <f>VLOOKUP(C207,quide!$A$1:G1199,7,0)</f>
        <v>#N/A</v>
      </c>
      <c r="F207" s="154" t="e">
        <f>VLOOKUP(C207,quide!$A$1:M1199,21,0)</f>
        <v>#N/A</v>
      </c>
      <c r="G207" s="34" t="e">
        <f>VLOOKUP(C207,quide!$A$1:M1199,22,0)</f>
        <v>#N/A</v>
      </c>
      <c r="H207" s="154">
        <f>SUMIF(ishod_substance!G:G,B207,ishod_substance!I:I)</f>
        <v>0</v>
      </c>
    </row>
    <row r="208" spans="1:10" hidden="1" x14ac:dyDescent="0.25">
      <c r="A208">
        <v>201</v>
      </c>
      <c r="B208">
        <f>IF(ISBLANK(A208),0,IF(AND(ISERROR(VLOOKUP(VLOOKUP(A208,ishod_substance!A:G,7,0),$B$6:B207,1,0))=TRUE,VLOOKUP(norm!A208,'tbl2'!A:B,2,0)=0),VLOOKUP(A208,ishod_substance!A:G,7,0),0))</f>
        <v>0</v>
      </c>
      <c r="C208" s="154">
        <f t="shared" si="3"/>
        <v>0</v>
      </c>
      <c r="D208" s="83" t="e">
        <f>VLOOKUP(C208,quide!$A$1:G1200,2,0)</f>
        <v>#N/A</v>
      </c>
      <c r="E208" s="154" t="e">
        <f>VLOOKUP(C208,quide!$A$1:G1200,7,0)</f>
        <v>#N/A</v>
      </c>
      <c r="F208" s="154" t="e">
        <f>VLOOKUP(C208,quide!$A$1:M1200,21,0)</f>
        <v>#N/A</v>
      </c>
      <c r="G208" s="34" t="e">
        <f>VLOOKUP(C208,quide!$A$1:M1200,22,0)</f>
        <v>#N/A</v>
      </c>
      <c r="H208" s="154">
        <f>SUMIF(ishod_substance!G:G,B208,ishod_substance!I:I)</f>
        <v>0</v>
      </c>
    </row>
    <row r="209" spans="1:10" hidden="1" x14ac:dyDescent="0.25">
      <c r="A209">
        <v>202</v>
      </c>
      <c r="B209">
        <f>IF(ISBLANK(A209),0,IF(AND(ISERROR(VLOOKUP(VLOOKUP(A209,ishod_substance!A:G,7,0),$B$6:B208,1,0))=TRUE,VLOOKUP(norm!A209,'tbl2'!A:B,2,0)=0),VLOOKUP(A209,ishod_substance!A:G,7,0),0))</f>
        <v>0</v>
      </c>
      <c r="C209" s="154">
        <f t="shared" si="3"/>
        <v>0</v>
      </c>
      <c r="D209" s="83" t="e">
        <f>VLOOKUP(C209,quide!$A$1:G1201,2,0)</f>
        <v>#N/A</v>
      </c>
      <c r="E209" s="154" t="e">
        <f>VLOOKUP(C209,quide!$A$1:G1201,7,0)</f>
        <v>#N/A</v>
      </c>
      <c r="F209" s="154" t="e">
        <f>VLOOKUP(C209,quide!$A$1:M1201,21,0)</f>
        <v>#N/A</v>
      </c>
      <c r="G209" s="34" t="e">
        <f>VLOOKUP(C209,quide!$A$1:M1201,22,0)</f>
        <v>#N/A</v>
      </c>
      <c r="H209" s="154">
        <f>SUMIF(ishod_substance!G:G,B209,ishod_substance!I:I)</f>
        <v>0</v>
      </c>
    </row>
    <row r="210" spans="1:10" hidden="1" x14ac:dyDescent="0.25">
      <c r="A210">
        <v>203</v>
      </c>
      <c r="B210">
        <f>IF(ISBLANK(A210),0,IF(AND(ISERROR(VLOOKUP(VLOOKUP(A210,ishod_substance!A:G,7,0),$B$6:B209,1,0))=TRUE,VLOOKUP(norm!A210,'tbl2'!A:B,2,0)=0),VLOOKUP(A210,ishod_substance!A:G,7,0),0))</f>
        <v>0</v>
      </c>
      <c r="C210" s="154">
        <f t="shared" si="3"/>
        <v>0</v>
      </c>
      <c r="D210" s="83" t="e">
        <f>VLOOKUP(C210,quide!$A$1:G1202,2,0)</f>
        <v>#N/A</v>
      </c>
      <c r="E210" s="154" t="e">
        <f>VLOOKUP(C210,quide!$A$1:G1202,7,0)</f>
        <v>#N/A</v>
      </c>
      <c r="F210" s="154" t="e">
        <f>VLOOKUP(C210,quide!$A$1:M1202,21,0)</f>
        <v>#N/A</v>
      </c>
      <c r="G210" s="34" t="e">
        <f>VLOOKUP(C210,quide!$A$1:M1202,22,0)</f>
        <v>#N/A</v>
      </c>
      <c r="H210" s="154">
        <f>SUMIF(ishod_substance!G:G,B210,ishod_substance!I:I)</f>
        <v>0</v>
      </c>
    </row>
    <row r="211" spans="1:10" hidden="1" x14ac:dyDescent="0.25">
      <c r="A211">
        <v>204</v>
      </c>
      <c r="B211">
        <f>IF(ISBLANK(A211),0,IF(AND(ISERROR(VLOOKUP(VLOOKUP(A211,ishod_substance!A:G,7,0),$B$6:B210,1,0))=TRUE,VLOOKUP(norm!A211,'tbl2'!A:B,2,0)=0),VLOOKUP(A211,ishod_substance!A:G,7,0),0))</f>
        <v>0</v>
      </c>
      <c r="C211" s="154">
        <f t="shared" si="3"/>
        <v>0</v>
      </c>
      <c r="D211" s="83" t="e">
        <f>VLOOKUP(C211,quide!$A$1:G1203,2,0)</f>
        <v>#N/A</v>
      </c>
      <c r="E211" s="154" t="e">
        <f>VLOOKUP(C211,quide!$A$1:G1203,7,0)</f>
        <v>#N/A</v>
      </c>
      <c r="F211" s="154" t="e">
        <f>VLOOKUP(C211,quide!$A$1:M1203,21,0)</f>
        <v>#N/A</v>
      </c>
      <c r="G211" s="34" t="e">
        <f>VLOOKUP(C211,quide!$A$1:M1203,22,0)</f>
        <v>#N/A</v>
      </c>
      <c r="H211" s="154">
        <f>SUMIF(ishod_substance!G:G,B211,ishod_substance!I:I)</f>
        <v>0</v>
      </c>
    </row>
    <row r="212" spans="1:10" hidden="1" x14ac:dyDescent="0.25">
      <c r="A212">
        <v>205</v>
      </c>
      <c r="B212">
        <f>IF(ISBLANK(A212),0,IF(AND(ISERROR(VLOOKUP(VLOOKUP(A212,ishod_substance!A:G,7,0),$B$6:B211,1,0))=TRUE,VLOOKUP(norm!A212,'tbl2'!A:B,2,0)=0),VLOOKUP(A212,ishod_substance!A:G,7,0),0))</f>
        <v>0</v>
      </c>
      <c r="C212" s="154">
        <f t="shared" si="3"/>
        <v>0</v>
      </c>
      <c r="D212" s="83" t="e">
        <f>VLOOKUP(C212,quide!$A$1:G1204,2,0)</f>
        <v>#N/A</v>
      </c>
      <c r="E212" s="154" t="e">
        <f>VLOOKUP(C212,quide!$A$1:G1204,7,0)</f>
        <v>#N/A</v>
      </c>
      <c r="F212" s="154" t="e">
        <f>VLOOKUP(C212,quide!$A$1:M1204,21,0)</f>
        <v>#N/A</v>
      </c>
      <c r="G212" s="34" t="e">
        <f>VLOOKUP(C212,quide!$A$1:M1204,22,0)</f>
        <v>#N/A</v>
      </c>
      <c r="H212" s="154">
        <f>SUMIF(ishod_substance!G:G,B212,ishod_substance!I:I)</f>
        <v>0</v>
      </c>
    </row>
    <row r="213" spans="1:10" hidden="1" x14ac:dyDescent="0.25">
      <c r="A213">
        <v>206</v>
      </c>
      <c r="B213">
        <f>IF(ISBLANK(A213),0,IF(AND(ISERROR(VLOOKUP(VLOOKUP(A213,ishod_substance!A:G,7,0),$B$6:B212,1,0))=TRUE,VLOOKUP(norm!A213,'tbl2'!A:B,2,0)=0),VLOOKUP(A213,ishod_substance!A:G,7,0),0))</f>
        <v>0</v>
      </c>
      <c r="C213" s="154">
        <f t="shared" si="3"/>
        <v>0</v>
      </c>
      <c r="D213" s="83" t="e">
        <f>VLOOKUP(C213,quide!$A$1:G1205,2,0)</f>
        <v>#N/A</v>
      </c>
      <c r="E213" s="154" t="e">
        <f>VLOOKUP(C213,quide!$A$1:G1205,7,0)</f>
        <v>#N/A</v>
      </c>
      <c r="F213" s="154" t="e">
        <f>VLOOKUP(C213,quide!$A$1:M1205,21,0)</f>
        <v>#N/A</v>
      </c>
      <c r="G213" s="34" t="e">
        <f>VLOOKUP(C213,quide!$A$1:M1205,22,0)</f>
        <v>#N/A</v>
      </c>
      <c r="H213" s="154">
        <f>SUMIF(ishod_substance!G:G,B213,ishod_substance!I:I)</f>
        <v>0</v>
      </c>
    </row>
    <row r="214" spans="1:10" hidden="1" x14ac:dyDescent="0.25">
      <c r="A214">
        <v>207</v>
      </c>
      <c r="B214">
        <f>IF(ISBLANK(A214),0,IF(AND(ISERROR(VLOOKUP(VLOOKUP(A214,ishod_substance!A:G,7,0),$B$6:B213,1,0))=TRUE,VLOOKUP(norm!A214,'tbl2'!A:B,2,0)=0),VLOOKUP(A214,ishod_substance!A:G,7,0),0))</f>
        <v>0</v>
      </c>
      <c r="C214" s="154">
        <f t="shared" si="3"/>
        <v>0</v>
      </c>
      <c r="D214" s="83" t="e">
        <f>VLOOKUP(C214,quide!$A$1:G1206,2,0)</f>
        <v>#N/A</v>
      </c>
      <c r="E214" s="154" t="e">
        <f>VLOOKUP(C214,quide!$A$1:G1206,7,0)</f>
        <v>#N/A</v>
      </c>
      <c r="F214" s="154" t="e">
        <f>VLOOKUP(C214,quide!$A$1:M1206,21,0)</f>
        <v>#N/A</v>
      </c>
      <c r="G214" s="34" t="e">
        <f>VLOOKUP(C214,quide!$A$1:M1206,22,0)</f>
        <v>#N/A</v>
      </c>
      <c r="H214" s="154">
        <f>SUMIF(ishod_substance!G:G,B214,ishod_substance!I:I)</f>
        <v>0</v>
      </c>
    </row>
    <row r="215" spans="1:10" hidden="1" x14ac:dyDescent="0.25">
      <c r="A215">
        <v>208</v>
      </c>
      <c r="B215">
        <f>IF(ISBLANK(A215),0,IF(AND(ISERROR(VLOOKUP(VLOOKUP(A215,ishod_substance!A:G,7,0),$B$6:B214,1,0))=TRUE,VLOOKUP(norm!A215,'tbl2'!A:B,2,0)=0),VLOOKUP(A215,ishod_substance!A:G,7,0),0))</f>
        <v>0</v>
      </c>
      <c r="C215" s="154">
        <f t="shared" si="3"/>
        <v>0</v>
      </c>
      <c r="D215" s="83" t="e">
        <f>VLOOKUP(C215,quide!$A$1:G1207,2,0)</f>
        <v>#N/A</v>
      </c>
      <c r="E215" s="154" t="e">
        <f>VLOOKUP(C215,quide!$A$1:G1207,7,0)</f>
        <v>#N/A</v>
      </c>
      <c r="F215" s="154" t="e">
        <f>VLOOKUP(C215,quide!$A$1:M1207,21,0)</f>
        <v>#N/A</v>
      </c>
      <c r="G215" s="34" t="e">
        <f>VLOOKUP(C215,quide!$A$1:M1207,22,0)</f>
        <v>#N/A</v>
      </c>
      <c r="H215" s="154">
        <f>SUMIF(ishod_substance!G:G,B215,ishod_substance!I:I)</f>
        <v>0</v>
      </c>
    </row>
    <row r="216" spans="1:10" hidden="1" x14ac:dyDescent="0.25">
      <c r="A216">
        <v>209</v>
      </c>
      <c r="B216" t="e">
        <f>IF(ISBLANK(A216),0,IF(AND(ISERROR(VLOOKUP(VLOOKUP(A216,ishod_substance!A:G,7,0),$B$6:B215,1,0))=TRUE,VLOOKUP(norm!A216,'tbl2'!A:B,2,0)=0),VLOOKUP(A216,ishod_substance!A:G,7,0),0))</f>
        <v>#N/A</v>
      </c>
      <c r="C216" s="154" t="e">
        <f t="shared" si="3"/>
        <v>#N/A</v>
      </c>
      <c r="D216" s="83" t="e">
        <f>VLOOKUP(C216,quide!$A$1:G1208,2,0)</f>
        <v>#N/A</v>
      </c>
      <c r="E216" s="154" t="e">
        <f>VLOOKUP(C216,quide!$A$1:G1208,7,0)</f>
        <v>#N/A</v>
      </c>
      <c r="F216" s="154" t="e">
        <f>VLOOKUP(C216,quide!$A$1:M1208,21,0)</f>
        <v>#N/A</v>
      </c>
      <c r="G216" s="34" t="e">
        <f>VLOOKUP(C216,quide!$A$1:M1208,22,0)</f>
        <v>#N/A</v>
      </c>
      <c r="H216" s="154">
        <f>SUMIF(ishod_substance!G:G,B216,ishod_substance!I:I)</f>
        <v>0</v>
      </c>
    </row>
    <row r="217" spans="1:10" hidden="1" x14ac:dyDescent="0.25">
      <c r="A217">
        <v>210</v>
      </c>
      <c r="B217" t="e">
        <f>IF(ISBLANK(A217),0,IF(AND(ISERROR(VLOOKUP(VLOOKUP(A217,ishod_substance!A:G,7,0),$B$6:B216,1,0))=TRUE,VLOOKUP(norm!A217,'tbl2'!A:B,2,0)=0),VLOOKUP(A217,ishod_substance!A:G,7,0),0))</f>
        <v>#N/A</v>
      </c>
      <c r="C217" s="154" t="e">
        <f t="shared" si="3"/>
        <v>#N/A</v>
      </c>
      <c r="D217" s="83" t="e">
        <f>VLOOKUP(C217,quide!$A$1:G1209,2,0)</f>
        <v>#N/A</v>
      </c>
      <c r="E217" s="154" t="e">
        <f>VLOOKUP(C217,quide!$A$1:G1209,7,0)</f>
        <v>#N/A</v>
      </c>
      <c r="F217" s="154" t="e">
        <f>VLOOKUP(C217,quide!$A$1:M1209,21,0)</f>
        <v>#N/A</v>
      </c>
      <c r="G217" s="34" t="e">
        <f>VLOOKUP(C217,quide!$A$1:M1209,22,0)</f>
        <v>#N/A</v>
      </c>
      <c r="H217" s="154">
        <f>SUMIF(ishod_substance!G:G,B217,ishod_substance!I:I)</f>
        <v>0</v>
      </c>
    </row>
    <row r="218" spans="1:10" hidden="1" x14ac:dyDescent="0.25">
      <c r="A218">
        <v>211</v>
      </c>
      <c r="B218" t="e">
        <f>IF(ISBLANK(A218),0,IF(AND(ISERROR(VLOOKUP(VLOOKUP(A218,ishod_substance!A:G,7,0),$B$6:B217,1,0))=TRUE,VLOOKUP(norm!A218,'tbl2'!A:B,2,0)=0),VLOOKUP(A218,ishod_substance!A:G,7,0),0))</f>
        <v>#N/A</v>
      </c>
      <c r="C218" s="154" t="e">
        <f t="shared" si="3"/>
        <v>#N/A</v>
      </c>
      <c r="D218" s="83" t="e">
        <f>VLOOKUP(C218,quide!$A$1:G1210,2,0)</f>
        <v>#N/A</v>
      </c>
      <c r="E218" s="154" t="e">
        <f>VLOOKUP(C218,quide!$A$1:G1210,7,0)</f>
        <v>#N/A</v>
      </c>
      <c r="F218" s="154" t="e">
        <f>VLOOKUP(C218,quide!$A$1:M1210,21,0)</f>
        <v>#N/A</v>
      </c>
      <c r="G218" s="34" t="e">
        <f>VLOOKUP(C218,quide!$A$1:M1210,22,0)</f>
        <v>#N/A</v>
      </c>
      <c r="H218" s="154">
        <f>SUMIF(ishod_substance!G:G,B218,ishod_substance!I:I)</f>
        <v>0</v>
      </c>
    </row>
    <row r="219" spans="1:10" hidden="1" x14ac:dyDescent="0.25">
      <c r="A219">
        <v>212</v>
      </c>
      <c r="B219" t="e">
        <f>IF(ISBLANK(A219),0,IF(AND(ISERROR(VLOOKUP(VLOOKUP(A219,ishod_substance!A:G,7,0),$B$6:B218,1,0))=TRUE,VLOOKUP(norm!A219,'tbl2'!A:B,2,0)=0),VLOOKUP(A219,ishod_substance!A:G,7,0),0))</f>
        <v>#N/A</v>
      </c>
      <c r="C219" s="154" t="e">
        <f t="shared" si="3"/>
        <v>#N/A</v>
      </c>
      <c r="D219" s="83" t="e">
        <f>VLOOKUP(C219,quide!$A$1:G1211,2,0)</f>
        <v>#N/A</v>
      </c>
      <c r="E219" s="154" t="e">
        <f>VLOOKUP(C219,quide!$A$1:G1211,7,0)</f>
        <v>#N/A</v>
      </c>
      <c r="F219" s="154" t="e">
        <f>VLOOKUP(C219,quide!$A$1:M1211,21,0)</f>
        <v>#N/A</v>
      </c>
      <c r="G219" s="34" t="e">
        <f>VLOOKUP(C219,quide!$A$1:M1211,22,0)</f>
        <v>#N/A</v>
      </c>
      <c r="H219" s="189">
        <f>SUMIF(ishod_substance!G:G,B219,ishod_substance!I:I)</f>
        <v>0</v>
      </c>
      <c r="I219" s="190"/>
      <c r="J219" s="190"/>
    </row>
    <row r="220" spans="1:10" hidden="1" x14ac:dyDescent="0.25">
      <c r="A220">
        <v>213</v>
      </c>
      <c r="B220" t="e">
        <f>IF(ISBLANK(A220),0,IF(AND(ISERROR(VLOOKUP(VLOOKUP(A220,ishod_substance!A:G,7,0),$B$6:B219,1,0))=TRUE,VLOOKUP(norm!A220,'tbl2'!A:B,2,0)=0),VLOOKUP(A220,ishod_substance!A:G,7,0),0))</f>
        <v>#N/A</v>
      </c>
      <c r="C220" s="154" t="e">
        <f t="shared" si="3"/>
        <v>#N/A</v>
      </c>
      <c r="D220" s="83" t="e">
        <f>VLOOKUP(C220,quide!$A$1:G1212,2,0)</f>
        <v>#N/A</v>
      </c>
      <c r="E220" s="154" t="e">
        <f>VLOOKUP(C220,quide!$A$1:G1212,7,0)</f>
        <v>#N/A</v>
      </c>
      <c r="F220" s="154" t="e">
        <f>VLOOKUP(C220,quide!$A$1:M1212,21,0)</f>
        <v>#N/A</v>
      </c>
      <c r="G220" s="34" t="e">
        <f>VLOOKUP(C220,quide!$A$1:M1212,22,0)</f>
        <v>#N/A</v>
      </c>
      <c r="H220" s="154">
        <f>SUMIF(ishod_substance!G:G,B220,ishod_substance!I:I)</f>
        <v>0</v>
      </c>
    </row>
    <row r="221" spans="1:10" hidden="1" x14ac:dyDescent="0.25">
      <c r="A221">
        <v>214</v>
      </c>
      <c r="B221" t="e">
        <f>IF(ISBLANK(A221),0,IF(AND(ISERROR(VLOOKUP(VLOOKUP(A221,ishod_substance!A:G,7,0),$B$6:B220,1,0))=TRUE,VLOOKUP(norm!A221,'tbl2'!A:B,2,0)=0),VLOOKUP(A221,ishod_substance!A:G,7,0),0))</f>
        <v>#N/A</v>
      </c>
      <c r="C221" s="154" t="e">
        <f t="shared" si="3"/>
        <v>#N/A</v>
      </c>
      <c r="D221" s="83" t="e">
        <f>VLOOKUP(C221,quide!$A$1:G1213,2,0)</f>
        <v>#N/A</v>
      </c>
      <c r="E221" s="154" t="e">
        <f>VLOOKUP(C221,quide!$A$1:G1213,7,0)</f>
        <v>#N/A</v>
      </c>
      <c r="F221" s="154" t="e">
        <f>VLOOKUP(C221,quide!$A$1:M1213,21,0)</f>
        <v>#N/A</v>
      </c>
      <c r="G221" s="34" t="e">
        <f>VLOOKUP(C221,quide!$A$1:M1213,22,0)</f>
        <v>#N/A</v>
      </c>
      <c r="H221" s="154">
        <f>SUMIF(ishod_substance!G:G,B221,ishod_substance!I:I)</f>
        <v>0</v>
      </c>
    </row>
    <row r="222" spans="1:10" hidden="1" x14ac:dyDescent="0.25">
      <c r="A222">
        <v>215</v>
      </c>
      <c r="B222" t="e">
        <f>IF(ISBLANK(A222),0,IF(AND(ISERROR(VLOOKUP(VLOOKUP(A222,ishod_substance!A:G,7,0),$B$6:B221,1,0))=TRUE,VLOOKUP(norm!A222,'tbl2'!A:B,2,0)=0),VLOOKUP(A222,ishod_substance!A:G,7,0),0))</f>
        <v>#N/A</v>
      </c>
      <c r="C222" s="154" t="e">
        <f t="shared" si="3"/>
        <v>#N/A</v>
      </c>
      <c r="D222" s="83" t="e">
        <f>VLOOKUP(C222,quide!$A$1:G1214,2,0)</f>
        <v>#N/A</v>
      </c>
      <c r="E222" s="154" t="e">
        <f>VLOOKUP(C222,quide!$A$1:G1214,7,0)</f>
        <v>#N/A</v>
      </c>
      <c r="F222" s="154" t="e">
        <f>VLOOKUP(C222,quide!$A$1:M1214,21,0)</f>
        <v>#N/A</v>
      </c>
      <c r="G222" s="34" t="e">
        <f>VLOOKUP(C222,quide!$A$1:M1214,22,0)</f>
        <v>#N/A</v>
      </c>
      <c r="H222" s="154">
        <f>SUMIF(ishod_substance!G:G,B222,ishod_substance!I:I)</f>
        <v>0</v>
      </c>
    </row>
    <row r="223" spans="1:10" hidden="1" x14ac:dyDescent="0.25">
      <c r="A223">
        <v>216</v>
      </c>
      <c r="B223" t="e">
        <f>IF(ISBLANK(A223),0,IF(AND(ISERROR(VLOOKUP(VLOOKUP(A223,ishod_substance!A:G,7,0),$B$6:B222,1,0))=TRUE,VLOOKUP(norm!A223,'tbl2'!A:B,2,0)=0),VLOOKUP(A223,ishod_substance!A:G,7,0),0))</f>
        <v>#N/A</v>
      </c>
      <c r="C223" s="154" t="e">
        <f t="shared" si="3"/>
        <v>#N/A</v>
      </c>
      <c r="D223" s="83" t="e">
        <f>VLOOKUP(C223,quide!$A$1:G1215,2,0)</f>
        <v>#N/A</v>
      </c>
      <c r="E223" s="154" t="e">
        <f>VLOOKUP(C223,quide!$A$1:G1215,7,0)</f>
        <v>#N/A</v>
      </c>
      <c r="F223" s="154" t="e">
        <f>VLOOKUP(C223,quide!$A$1:M1215,21,0)</f>
        <v>#N/A</v>
      </c>
      <c r="G223" s="34" t="e">
        <f>VLOOKUP(C223,quide!$A$1:M1215,22,0)</f>
        <v>#N/A</v>
      </c>
      <c r="H223" s="154">
        <f>SUMIF(ishod_substance!G:G,B223,ishod_substance!I:I)</f>
        <v>0</v>
      </c>
    </row>
    <row r="224" spans="1:10" hidden="1" x14ac:dyDescent="0.25">
      <c r="A224">
        <v>217</v>
      </c>
      <c r="B224" t="e">
        <f>IF(ISBLANK(A224),0,IF(AND(ISERROR(VLOOKUP(VLOOKUP(A224,ishod_substance!A:G,7,0),$B$6:B223,1,0))=TRUE,VLOOKUP(norm!A224,'tbl2'!A:B,2,0)=0),VLOOKUP(A224,ishod_substance!A:G,7,0),0))</f>
        <v>#N/A</v>
      </c>
      <c r="C224" s="154" t="e">
        <f t="shared" si="3"/>
        <v>#N/A</v>
      </c>
      <c r="D224" s="83" t="e">
        <f>VLOOKUP(C224,quide!$A$1:G1216,2,0)</f>
        <v>#N/A</v>
      </c>
      <c r="E224" s="154" t="e">
        <f>VLOOKUP(C224,quide!$A$1:G1216,7,0)</f>
        <v>#N/A</v>
      </c>
      <c r="F224" s="154" t="e">
        <f>VLOOKUP(C224,quide!$A$1:M1216,21,0)</f>
        <v>#N/A</v>
      </c>
      <c r="G224" s="34" t="e">
        <f>VLOOKUP(C224,quide!$A$1:M1216,22,0)</f>
        <v>#N/A</v>
      </c>
      <c r="H224" s="154">
        <f>SUMIF(ishod_substance!G:G,B224,ishod_substance!I:I)</f>
        <v>0</v>
      </c>
    </row>
    <row r="225" spans="1:8" hidden="1" x14ac:dyDescent="0.25">
      <c r="A225">
        <v>218</v>
      </c>
      <c r="B225" t="e">
        <f>IF(ISBLANK(A225),0,IF(AND(ISERROR(VLOOKUP(VLOOKUP(A225,ishod_substance!A:G,7,0),$B$6:B224,1,0))=TRUE,VLOOKUP(norm!A225,'tbl2'!A:B,2,0)=0),VLOOKUP(A225,ishod_substance!A:G,7,0),0))</f>
        <v>#N/A</v>
      </c>
      <c r="C225" s="154" t="e">
        <f t="shared" si="3"/>
        <v>#N/A</v>
      </c>
      <c r="D225" s="83" t="e">
        <f>VLOOKUP(C225,quide!$A$1:G1217,2,0)</f>
        <v>#N/A</v>
      </c>
      <c r="E225" s="154" t="e">
        <f>VLOOKUP(C225,quide!$A$1:G1217,7,0)</f>
        <v>#N/A</v>
      </c>
      <c r="F225" s="154" t="e">
        <f>VLOOKUP(C225,quide!$A$1:M1217,21,0)</f>
        <v>#N/A</v>
      </c>
      <c r="G225" s="34" t="e">
        <f>VLOOKUP(C225,quide!$A$1:M1217,22,0)</f>
        <v>#N/A</v>
      </c>
      <c r="H225" s="154">
        <f>SUMIF(ishod_substance!G:G,B225,ishod_substance!I:I)</f>
        <v>0</v>
      </c>
    </row>
    <row r="226" spans="1:8" hidden="1" x14ac:dyDescent="0.25">
      <c r="A226">
        <v>219</v>
      </c>
      <c r="B226" t="e">
        <f>IF(ISBLANK(A226),0,IF(AND(ISERROR(VLOOKUP(VLOOKUP(A226,ishod_substance!A:G,7,0),$B$6:B225,1,0))=TRUE,VLOOKUP(norm!A226,'tbl2'!A:B,2,0)=0),VLOOKUP(A226,ishod_substance!A:G,7,0),0))</f>
        <v>#N/A</v>
      </c>
      <c r="C226" s="154" t="e">
        <f t="shared" si="3"/>
        <v>#N/A</v>
      </c>
      <c r="D226" s="83" t="e">
        <f>VLOOKUP(C226,quide!$A$1:G1218,2,0)</f>
        <v>#N/A</v>
      </c>
      <c r="E226" s="154" t="e">
        <f>VLOOKUP(C226,quide!$A$1:G1218,7,0)</f>
        <v>#N/A</v>
      </c>
      <c r="F226" s="154" t="e">
        <f>VLOOKUP(C226,quide!$A$1:M1218,21,0)</f>
        <v>#N/A</v>
      </c>
      <c r="G226" s="34" t="e">
        <f>VLOOKUP(C226,quide!$A$1:M1218,22,0)</f>
        <v>#N/A</v>
      </c>
      <c r="H226" s="154">
        <f>SUMIF(ishod_substance!G:G,B226,ishod_substance!I:I)</f>
        <v>0</v>
      </c>
    </row>
    <row r="227" spans="1:8" hidden="1" x14ac:dyDescent="0.25">
      <c r="A227">
        <v>220</v>
      </c>
      <c r="B227" t="e">
        <f>IF(ISBLANK(A227),0,IF(AND(ISERROR(VLOOKUP(VLOOKUP(A227,ishod_substance!A:G,7,0),$B$6:B226,1,0))=TRUE,VLOOKUP(norm!A227,'tbl2'!A:B,2,0)=0),VLOOKUP(A227,ishod_substance!A:G,7,0),0))</f>
        <v>#N/A</v>
      </c>
      <c r="C227" s="154" t="e">
        <f t="shared" si="3"/>
        <v>#N/A</v>
      </c>
      <c r="D227" s="83" t="e">
        <f>VLOOKUP(C227,quide!$A$1:G1219,2,0)</f>
        <v>#N/A</v>
      </c>
      <c r="E227" s="154" t="e">
        <f>VLOOKUP(C227,quide!$A$1:G1219,7,0)</f>
        <v>#N/A</v>
      </c>
      <c r="F227" s="154" t="e">
        <f>VLOOKUP(C227,quide!$A$1:M1219,21,0)</f>
        <v>#N/A</v>
      </c>
      <c r="G227" s="34" t="e">
        <f>VLOOKUP(C227,quide!$A$1:M1219,22,0)</f>
        <v>#N/A</v>
      </c>
      <c r="H227" s="154">
        <f>SUMIF(ishod_substance!G:G,B227,ishod_substance!I:I)</f>
        <v>0</v>
      </c>
    </row>
    <row r="228" spans="1:8" hidden="1" x14ac:dyDescent="0.25">
      <c r="A228">
        <v>221</v>
      </c>
      <c r="B228" t="e">
        <f>IF(ISBLANK(A228),0,IF(AND(ISERROR(VLOOKUP(VLOOKUP(A228,ishod_substance!A:G,7,0),$B$6:B227,1,0))=TRUE,VLOOKUP(norm!A228,'tbl2'!A:B,2,0)=0),VLOOKUP(A228,ishod_substance!A:G,7,0),0))</f>
        <v>#N/A</v>
      </c>
      <c r="C228" s="154" t="e">
        <f t="shared" si="3"/>
        <v>#N/A</v>
      </c>
      <c r="D228" s="83" t="e">
        <f>VLOOKUP(C228,quide!$A$1:G1220,2,0)</f>
        <v>#N/A</v>
      </c>
      <c r="E228" s="154" t="e">
        <f>VLOOKUP(C228,quide!$A$1:G1220,7,0)</f>
        <v>#N/A</v>
      </c>
      <c r="F228" s="154" t="e">
        <f>VLOOKUP(C228,quide!$A$1:M1220,21,0)</f>
        <v>#N/A</v>
      </c>
      <c r="G228" s="34" t="e">
        <f>VLOOKUP(C228,quide!$A$1:M1220,22,0)</f>
        <v>#N/A</v>
      </c>
      <c r="H228" s="154">
        <f>SUMIF(ishod_substance!G:G,B228,ishod_substance!I:I)</f>
        <v>0</v>
      </c>
    </row>
    <row r="229" spans="1:8" hidden="1" x14ac:dyDescent="0.25">
      <c r="A229">
        <v>222</v>
      </c>
      <c r="B229" t="e">
        <f>IF(ISBLANK(A229),0,IF(AND(ISERROR(VLOOKUP(VLOOKUP(A229,ishod_substance!A:G,7,0),$B$6:B228,1,0))=TRUE,VLOOKUP(norm!A229,'tbl2'!A:B,2,0)=0),VLOOKUP(A229,ishod_substance!A:G,7,0),0))</f>
        <v>#N/A</v>
      </c>
      <c r="C229" s="154" t="e">
        <f t="shared" si="3"/>
        <v>#N/A</v>
      </c>
      <c r="D229" s="83" t="e">
        <f>VLOOKUP(C229,quide!$A$1:G1221,2,0)</f>
        <v>#N/A</v>
      </c>
      <c r="E229" s="154" t="e">
        <f>VLOOKUP(C229,quide!$A$1:G1221,7,0)</f>
        <v>#N/A</v>
      </c>
      <c r="F229" s="154" t="e">
        <f>VLOOKUP(C229,quide!$A$1:M1221,21,0)</f>
        <v>#N/A</v>
      </c>
      <c r="G229" s="34" t="e">
        <f>VLOOKUP(C229,quide!$A$1:M1221,22,0)</f>
        <v>#N/A</v>
      </c>
      <c r="H229" s="154">
        <f>SUMIF(ishod_substance!G:G,B229,ishod_substance!I:I)</f>
        <v>0</v>
      </c>
    </row>
    <row r="230" spans="1:8" hidden="1" x14ac:dyDescent="0.25">
      <c r="A230">
        <v>223</v>
      </c>
      <c r="B230" t="e">
        <f>IF(ISBLANK(A230),0,IF(AND(ISERROR(VLOOKUP(VLOOKUP(A230,ishod_substance!A:G,7,0),$B$6:B229,1,0))=TRUE,VLOOKUP(norm!A230,'tbl2'!A:B,2,0)=0),VLOOKUP(A230,ishod_substance!A:G,7,0),0))</f>
        <v>#N/A</v>
      </c>
      <c r="C230" s="154" t="e">
        <f t="shared" si="3"/>
        <v>#N/A</v>
      </c>
      <c r="D230" s="83" t="e">
        <f>VLOOKUP(C230,quide!$A$1:G1222,2,0)</f>
        <v>#N/A</v>
      </c>
      <c r="E230" s="154" t="e">
        <f>VLOOKUP(C230,quide!$A$1:G1222,7,0)</f>
        <v>#N/A</v>
      </c>
      <c r="F230" s="154" t="e">
        <f>VLOOKUP(C230,quide!$A$1:M1222,21,0)</f>
        <v>#N/A</v>
      </c>
      <c r="G230" s="34" t="e">
        <f>VLOOKUP(C230,quide!$A$1:M1222,22,0)</f>
        <v>#N/A</v>
      </c>
      <c r="H230" s="154">
        <f>SUMIF(ishod_substance!G:G,B230,ishod_substance!I:I)</f>
        <v>0</v>
      </c>
    </row>
    <row r="231" spans="1:8" hidden="1" x14ac:dyDescent="0.25">
      <c r="A231">
        <v>224</v>
      </c>
      <c r="B231" t="e">
        <f>IF(ISBLANK(A231),0,IF(AND(ISERROR(VLOOKUP(VLOOKUP(A231,ishod_substance!A:G,7,0),$B$6:B230,1,0))=TRUE,VLOOKUP(norm!A231,'tbl2'!A:B,2,0)=0),VLOOKUP(A231,ishod_substance!A:G,7,0),0))</f>
        <v>#N/A</v>
      </c>
      <c r="C231" s="154" t="e">
        <f t="shared" si="3"/>
        <v>#N/A</v>
      </c>
      <c r="D231" s="83" t="e">
        <f>VLOOKUP(C231,quide!$A$1:G1223,2,0)</f>
        <v>#N/A</v>
      </c>
      <c r="E231" s="154" t="e">
        <f>VLOOKUP(C231,quide!$A$1:G1223,7,0)</f>
        <v>#N/A</v>
      </c>
      <c r="F231" s="154" t="e">
        <f>VLOOKUP(C231,quide!$A$1:M1223,21,0)</f>
        <v>#N/A</v>
      </c>
      <c r="G231" s="34" t="e">
        <f>VLOOKUP(C231,quide!$A$1:M1223,22,0)</f>
        <v>#N/A</v>
      </c>
      <c r="H231" s="154">
        <f>SUMIF(ishod_substance!G:G,B231,ishod_substance!I:I)</f>
        <v>0</v>
      </c>
    </row>
    <row r="232" spans="1:8" hidden="1" x14ac:dyDescent="0.25">
      <c r="A232">
        <v>225</v>
      </c>
      <c r="B232" t="e">
        <f>IF(ISBLANK(A232),0,IF(AND(ISERROR(VLOOKUP(VLOOKUP(A232,ishod_substance!A:G,7,0),$B$6:B231,1,0))=TRUE,VLOOKUP(norm!A232,'tbl2'!A:B,2,0)=0),VLOOKUP(A232,ishod_substance!A:G,7,0),0))</f>
        <v>#N/A</v>
      </c>
      <c r="C232" s="154" t="e">
        <f t="shared" si="3"/>
        <v>#N/A</v>
      </c>
      <c r="D232" s="83" t="e">
        <f>VLOOKUP(C232,quide!$A$1:G1224,2,0)</f>
        <v>#N/A</v>
      </c>
      <c r="E232" s="154" t="e">
        <f>VLOOKUP(C232,quide!$A$1:G1224,7,0)</f>
        <v>#N/A</v>
      </c>
      <c r="F232" s="154" t="e">
        <f>VLOOKUP(C232,quide!$A$1:M1224,21,0)</f>
        <v>#N/A</v>
      </c>
      <c r="G232" s="34" t="e">
        <f>VLOOKUP(C232,quide!$A$1:M1224,22,0)</f>
        <v>#N/A</v>
      </c>
      <c r="H232" s="154">
        <f>SUMIF(ishod_substance!G:G,B232,ishod_substance!I:I)</f>
        <v>0</v>
      </c>
    </row>
    <row r="233" spans="1:8" hidden="1" x14ac:dyDescent="0.25">
      <c r="A233">
        <v>226</v>
      </c>
      <c r="B233" t="e">
        <f>IF(ISBLANK(A233),0,IF(AND(ISERROR(VLOOKUP(VLOOKUP(A233,ishod_substance!A:G,7,0),$B$6:B232,1,0))=TRUE,VLOOKUP(norm!A233,'tbl2'!A:B,2,0)=0),VLOOKUP(A233,ishod_substance!A:G,7,0),0))</f>
        <v>#N/A</v>
      </c>
      <c r="C233" s="154" t="e">
        <f t="shared" si="3"/>
        <v>#N/A</v>
      </c>
      <c r="D233" s="83" t="e">
        <f>VLOOKUP(C233,quide!$A$1:G1225,2,0)</f>
        <v>#N/A</v>
      </c>
      <c r="E233" s="154" t="e">
        <f>VLOOKUP(C233,quide!$A$1:G1225,7,0)</f>
        <v>#N/A</v>
      </c>
      <c r="F233" s="154" t="e">
        <f>VLOOKUP(C233,quide!$A$1:M1225,21,0)</f>
        <v>#N/A</v>
      </c>
      <c r="G233" s="34" t="e">
        <f>VLOOKUP(C233,quide!$A$1:M1225,22,0)</f>
        <v>#N/A</v>
      </c>
      <c r="H233" s="154">
        <f>SUMIF(ishod_substance!G:G,B233,ishod_substance!I:I)</f>
        <v>0</v>
      </c>
    </row>
    <row r="234" spans="1:8" hidden="1" x14ac:dyDescent="0.25">
      <c r="A234">
        <v>227</v>
      </c>
      <c r="B234" t="e">
        <f>IF(ISBLANK(A234),0,IF(AND(ISERROR(VLOOKUP(VLOOKUP(A234,ishod_substance!A:G,7,0),$B$6:B233,1,0))=TRUE,VLOOKUP(norm!A234,'tbl2'!A:B,2,0)=0),VLOOKUP(A234,ishod_substance!A:G,7,0),0))</f>
        <v>#N/A</v>
      </c>
      <c r="C234" s="154" t="e">
        <f t="shared" si="3"/>
        <v>#N/A</v>
      </c>
      <c r="D234" s="83" t="e">
        <f>VLOOKUP(C234,quide!$A$1:G1226,2,0)</f>
        <v>#N/A</v>
      </c>
      <c r="E234" s="154" t="e">
        <f>VLOOKUP(C234,quide!$A$1:G1226,7,0)</f>
        <v>#N/A</v>
      </c>
      <c r="F234" s="154" t="e">
        <f>VLOOKUP(C234,quide!$A$1:M1226,21,0)</f>
        <v>#N/A</v>
      </c>
      <c r="G234" s="34" t="e">
        <f>VLOOKUP(C234,quide!$A$1:M1226,22,0)</f>
        <v>#N/A</v>
      </c>
      <c r="H234" s="154">
        <f>SUMIF(ishod_substance!G:G,B234,ishod_substance!I:I)</f>
        <v>0</v>
      </c>
    </row>
    <row r="235" spans="1:8" hidden="1" x14ac:dyDescent="0.25">
      <c r="A235">
        <v>228</v>
      </c>
      <c r="B235" t="e">
        <f>IF(ISBLANK(A235),0,IF(AND(ISERROR(VLOOKUP(VLOOKUP(A235,ishod_substance!A:G,7,0),$B$6:B234,1,0))=TRUE,VLOOKUP(norm!A235,'tbl2'!A:B,2,0)=0),VLOOKUP(A235,ishod_substance!A:G,7,0),0))</f>
        <v>#N/A</v>
      </c>
      <c r="C235" s="154" t="e">
        <f t="shared" si="3"/>
        <v>#N/A</v>
      </c>
      <c r="D235" s="83" t="e">
        <f>VLOOKUP(C235,quide!$A$1:G1227,2,0)</f>
        <v>#N/A</v>
      </c>
      <c r="E235" s="154" t="e">
        <f>VLOOKUP(C235,quide!$A$1:G1227,7,0)</f>
        <v>#N/A</v>
      </c>
      <c r="F235" s="154" t="e">
        <f>VLOOKUP(C235,quide!$A$1:M1227,21,0)</f>
        <v>#N/A</v>
      </c>
      <c r="G235" s="34" t="e">
        <f>VLOOKUP(C235,quide!$A$1:M1227,22,0)</f>
        <v>#N/A</v>
      </c>
      <c r="H235" s="154">
        <f>SUMIF(ishod_substance!G:G,B235,ishod_substance!I:I)</f>
        <v>0</v>
      </c>
    </row>
    <row r="236" spans="1:8" hidden="1" x14ac:dyDescent="0.25">
      <c r="A236">
        <v>229</v>
      </c>
      <c r="B236" t="e">
        <f>IF(ISBLANK(A236),0,IF(AND(ISERROR(VLOOKUP(VLOOKUP(A236,ishod_substance!A:G,7,0),$B$6:B235,1,0))=TRUE,VLOOKUP(norm!A236,'tbl2'!A:B,2,0)=0),VLOOKUP(A236,ishod_substance!A:G,7,0),0))</f>
        <v>#N/A</v>
      </c>
      <c r="C236" s="154" t="e">
        <f t="shared" si="3"/>
        <v>#N/A</v>
      </c>
      <c r="D236" s="83" t="e">
        <f>VLOOKUP(C236,quide!$A$1:G1228,2,0)</f>
        <v>#N/A</v>
      </c>
      <c r="E236" s="154" t="e">
        <f>VLOOKUP(C236,quide!$A$1:G1228,7,0)</f>
        <v>#N/A</v>
      </c>
      <c r="F236" s="154" t="e">
        <f>VLOOKUP(C236,quide!$A$1:M1228,21,0)</f>
        <v>#N/A</v>
      </c>
      <c r="G236" s="34" t="e">
        <f>VLOOKUP(C236,quide!$A$1:M1228,22,0)</f>
        <v>#N/A</v>
      </c>
      <c r="H236" s="154">
        <f>SUMIF(ishod_substance!G:G,B236,ishod_substance!I:I)</f>
        <v>0</v>
      </c>
    </row>
    <row r="237" spans="1:8" hidden="1" x14ac:dyDescent="0.25">
      <c r="A237">
        <v>230</v>
      </c>
      <c r="B237" t="e">
        <f>IF(ISBLANK(A237),0,IF(AND(ISERROR(VLOOKUP(VLOOKUP(A237,ishod_substance!A:G,7,0),$B$6:B236,1,0))=TRUE,VLOOKUP(norm!A237,'tbl2'!A:B,2,0)=0),VLOOKUP(A237,ishod_substance!A:G,7,0),0))</f>
        <v>#N/A</v>
      </c>
      <c r="C237" s="154" t="e">
        <f t="shared" si="3"/>
        <v>#N/A</v>
      </c>
      <c r="D237" s="83" t="e">
        <f>VLOOKUP(C237,quide!$A$1:G1229,2,0)</f>
        <v>#N/A</v>
      </c>
      <c r="E237" s="154" t="e">
        <f>VLOOKUP(C237,quide!$A$1:G1229,7,0)</f>
        <v>#N/A</v>
      </c>
      <c r="F237" s="154" t="e">
        <f>VLOOKUP(C237,quide!$A$1:M1229,21,0)</f>
        <v>#N/A</v>
      </c>
      <c r="G237" s="34" t="e">
        <f>VLOOKUP(C237,quide!$A$1:M1229,22,0)</f>
        <v>#N/A</v>
      </c>
      <c r="H237" s="154">
        <f>SUMIF(ishod_substance!G:G,B237,ishod_substance!I:I)</f>
        <v>0</v>
      </c>
    </row>
    <row r="238" spans="1:8" hidden="1" x14ac:dyDescent="0.25">
      <c r="A238">
        <v>231</v>
      </c>
      <c r="B238" t="e">
        <f>IF(ISBLANK(A238),0,IF(AND(ISERROR(VLOOKUP(VLOOKUP(A238,ishod_substance!A:G,7,0),$B$6:B237,1,0))=TRUE,VLOOKUP(norm!A238,'tbl2'!A:B,2,0)=0),VLOOKUP(A238,ishod_substance!A:G,7,0),0))</f>
        <v>#N/A</v>
      </c>
      <c r="C238" s="154" t="e">
        <f t="shared" si="3"/>
        <v>#N/A</v>
      </c>
      <c r="D238" s="83" t="e">
        <f>VLOOKUP(C238,quide!$A$1:G1230,2,0)</f>
        <v>#N/A</v>
      </c>
      <c r="E238" s="154" t="e">
        <f>VLOOKUP(C238,quide!$A$1:G1230,7,0)</f>
        <v>#N/A</v>
      </c>
      <c r="F238" s="154" t="e">
        <f>VLOOKUP(C238,quide!$A$1:M1230,21,0)</f>
        <v>#N/A</v>
      </c>
      <c r="G238" s="34" t="e">
        <f>VLOOKUP(C238,quide!$A$1:M1230,22,0)</f>
        <v>#N/A</v>
      </c>
      <c r="H238" s="154">
        <f>SUMIF(ishod_substance!G:G,B238,ishod_substance!I:I)</f>
        <v>0</v>
      </c>
    </row>
    <row r="239" spans="1:8" hidden="1" x14ac:dyDescent="0.25">
      <c r="A239">
        <v>232</v>
      </c>
      <c r="B239" t="e">
        <f>IF(ISBLANK(A239),0,IF(AND(ISERROR(VLOOKUP(VLOOKUP(A239,ishod_substance!A:G,7,0),$B$6:B238,1,0))=TRUE,VLOOKUP(norm!A239,'tbl2'!A:B,2,0)=0),VLOOKUP(A239,ishod_substance!A:G,7,0),0))</f>
        <v>#N/A</v>
      </c>
      <c r="C239" s="154" t="e">
        <f t="shared" si="3"/>
        <v>#N/A</v>
      </c>
      <c r="D239" s="83" t="e">
        <f>VLOOKUP(C239,quide!$A$1:G1231,2,0)</f>
        <v>#N/A</v>
      </c>
      <c r="E239" s="154" t="e">
        <f>VLOOKUP(C239,quide!$A$1:G1231,7,0)</f>
        <v>#N/A</v>
      </c>
      <c r="F239" s="154" t="e">
        <f>VLOOKUP(C239,quide!$A$1:M1231,21,0)</f>
        <v>#N/A</v>
      </c>
      <c r="G239" s="34" t="e">
        <f>VLOOKUP(C239,quide!$A$1:M1231,22,0)</f>
        <v>#N/A</v>
      </c>
      <c r="H239" s="154">
        <f>SUMIF(ishod_substance!G:G,B239,ishod_substance!I:I)</f>
        <v>0</v>
      </c>
    </row>
    <row r="240" spans="1:8" hidden="1" x14ac:dyDescent="0.25">
      <c r="A240">
        <v>233</v>
      </c>
      <c r="B240" t="e">
        <f>IF(ISBLANK(A240),0,IF(AND(ISERROR(VLOOKUP(VLOOKUP(A240,ishod_substance!A:G,7,0),$B$6:B239,1,0))=TRUE,VLOOKUP(norm!A240,'tbl2'!A:B,2,0)=0),VLOOKUP(A240,ishod_substance!A:G,7,0),0))</f>
        <v>#N/A</v>
      </c>
      <c r="C240" s="154" t="e">
        <f t="shared" si="3"/>
        <v>#N/A</v>
      </c>
      <c r="D240" s="83" t="e">
        <f>VLOOKUP(C240,quide!$A$1:G1232,2,0)</f>
        <v>#N/A</v>
      </c>
      <c r="E240" s="154" t="e">
        <f>VLOOKUP(C240,quide!$A$1:G1232,7,0)</f>
        <v>#N/A</v>
      </c>
      <c r="F240" s="154" t="e">
        <f>VLOOKUP(C240,quide!$A$1:M1232,21,0)</f>
        <v>#N/A</v>
      </c>
      <c r="G240" s="34" t="e">
        <f>VLOOKUP(C240,quide!$A$1:M1232,22,0)</f>
        <v>#N/A</v>
      </c>
      <c r="H240" s="154">
        <f>SUMIF(ishod_substance!G:G,B240,ishod_substance!I:I)</f>
        <v>0</v>
      </c>
    </row>
    <row r="241" spans="1:16" hidden="1" x14ac:dyDescent="0.25">
      <c r="A241">
        <v>234</v>
      </c>
      <c r="B241" t="e">
        <f>IF(ISBLANK(A241),0,IF(AND(ISERROR(VLOOKUP(VLOOKUP(A241,ishod_substance!A:G,7,0),$B$6:B240,1,0))=TRUE,VLOOKUP(norm!A241,'tbl2'!A:B,2,0)=0),VLOOKUP(A241,ishod_substance!A:G,7,0),0))</f>
        <v>#N/A</v>
      </c>
      <c r="C241" s="154" t="e">
        <f t="shared" si="3"/>
        <v>#N/A</v>
      </c>
      <c r="D241" s="83" t="e">
        <f>VLOOKUP(C241,quide!$A$1:G1233,2,0)</f>
        <v>#N/A</v>
      </c>
      <c r="E241" s="154" t="e">
        <f>VLOOKUP(C241,quide!$A$1:G1233,7,0)</f>
        <v>#N/A</v>
      </c>
      <c r="F241" s="154" t="e">
        <f>VLOOKUP(C241,quide!$A$1:M1233,21,0)</f>
        <v>#N/A</v>
      </c>
      <c r="G241" s="34" t="e">
        <f>VLOOKUP(C241,quide!$A$1:M1233,22,0)</f>
        <v>#N/A</v>
      </c>
      <c r="H241" s="154">
        <f>SUMIF(ishod_substance!G:G,B241,ishod_substance!I:I)</f>
        <v>0</v>
      </c>
    </row>
    <row r="242" spans="1:16" hidden="1" x14ac:dyDescent="0.25">
      <c r="A242">
        <v>235</v>
      </c>
      <c r="B242" t="e">
        <f>IF(ISBLANK(A242),0,IF(AND(ISERROR(VLOOKUP(VLOOKUP(A242,ishod_substance!A:G,7,0),$B$6:B241,1,0))=TRUE,VLOOKUP(norm!A242,'tbl2'!A:B,2,0)=0),VLOOKUP(A242,ishod_substance!A:G,7,0),0))</f>
        <v>#N/A</v>
      </c>
      <c r="C242" s="154" t="e">
        <f t="shared" si="3"/>
        <v>#N/A</v>
      </c>
      <c r="D242" s="83" t="e">
        <f>VLOOKUP(C242,quide!$A$1:G1234,2,0)</f>
        <v>#N/A</v>
      </c>
      <c r="E242" s="154" t="e">
        <f>VLOOKUP(C242,quide!$A$1:G1234,7,0)</f>
        <v>#N/A</v>
      </c>
      <c r="F242" s="154" t="e">
        <f>VLOOKUP(C242,quide!$A$1:M1234,21,0)</f>
        <v>#N/A</v>
      </c>
      <c r="G242" s="34" t="e">
        <f>VLOOKUP(C242,quide!$A$1:M1234,22,0)</f>
        <v>#N/A</v>
      </c>
      <c r="H242" s="154">
        <f>SUMIF(ishod_substance!G:G,B242,ishod_substance!I:I)</f>
        <v>0</v>
      </c>
    </row>
    <row r="243" spans="1:16" hidden="1" x14ac:dyDescent="0.25">
      <c r="A243">
        <v>236</v>
      </c>
      <c r="B243" t="e">
        <f>IF(ISBLANK(A243),0,IF(AND(ISERROR(VLOOKUP(VLOOKUP(A243,ishod_substance!A:G,7,0),$B$6:B242,1,0))=TRUE,VLOOKUP(norm!A243,'tbl2'!A:B,2,0)=0),VLOOKUP(A243,ishod_substance!A:G,7,0),0))</f>
        <v>#N/A</v>
      </c>
      <c r="C243" s="154" t="e">
        <f t="shared" si="3"/>
        <v>#N/A</v>
      </c>
      <c r="D243" s="83" t="e">
        <f>VLOOKUP(C243,quide!$A$1:G1235,2,0)</f>
        <v>#N/A</v>
      </c>
      <c r="E243" s="154" t="e">
        <f>VLOOKUP(C243,quide!$A$1:G1235,7,0)</f>
        <v>#N/A</v>
      </c>
      <c r="F243" s="154" t="e">
        <f>VLOOKUP(C243,quide!$A$1:M1235,21,0)</f>
        <v>#N/A</v>
      </c>
      <c r="G243" s="34" t="e">
        <f>VLOOKUP(C243,quide!$A$1:M1235,22,0)</f>
        <v>#N/A</v>
      </c>
      <c r="H243" s="154">
        <f>SUMIF(ishod_substance!G:G,B243,ishod_substance!I:I)</f>
        <v>0</v>
      </c>
    </row>
    <row r="244" spans="1:16" hidden="1" x14ac:dyDescent="0.25">
      <c r="A244">
        <v>237</v>
      </c>
      <c r="B244" t="e">
        <f>IF(ISBLANK(A244),0,IF(AND(ISERROR(VLOOKUP(VLOOKUP(A244,ishod_substance!A:G,7,0),$B$6:B243,1,0))=TRUE,VLOOKUP(norm!A244,'tbl2'!A:B,2,0)=0),VLOOKUP(A244,ishod_substance!A:G,7,0),0))</f>
        <v>#N/A</v>
      </c>
      <c r="C244" s="154" t="e">
        <f t="shared" si="3"/>
        <v>#N/A</v>
      </c>
      <c r="D244" s="83" t="e">
        <f>VLOOKUP(C244,quide!$A$1:G1236,2,0)</f>
        <v>#N/A</v>
      </c>
      <c r="E244" s="154" t="e">
        <f>VLOOKUP(C244,quide!$A$1:G1236,7,0)</f>
        <v>#N/A</v>
      </c>
      <c r="F244" s="154" t="e">
        <f>VLOOKUP(C244,quide!$A$1:M1236,21,0)</f>
        <v>#N/A</v>
      </c>
      <c r="G244" s="34" t="e">
        <f>VLOOKUP(C244,quide!$A$1:M1236,22,0)</f>
        <v>#N/A</v>
      </c>
      <c r="H244" s="154">
        <f>SUMIF(ishod_substance!G:G,B244,ishod_substance!I:I)</f>
        <v>0</v>
      </c>
    </row>
    <row r="245" spans="1:16" hidden="1" x14ac:dyDescent="0.25">
      <c r="A245">
        <v>238</v>
      </c>
      <c r="B245" t="e">
        <f>IF(ISBLANK(A245),0,IF(AND(ISERROR(VLOOKUP(VLOOKUP(A245,ishod_substance!A:G,7,0),$B$6:B244,1,0))=TRUE,VLOOKUP(norm!A245,'tbl2'!A:B,2,0)=0),VLOOKUP(A245,ishod_substance!A:G,7,0),0))</f>
        <v>#N/A</v>
      </c>
      <c r="C245" s="154" t="e">
        <f t="shared" si="3"/>
        <v>#N/A</v>
      </c>
      <c r="D245" s="83" t="e">
        <f>VLOOKUP(C245,quide!$A$1:G1237,2,0)</f>
        <v>#N/A</v>
      </c>
      <c r="E245" s="154" t="e">
        <f>VLOOKUP(C245,quide!$A$1:G1237,7,0)</f>
        <v>#N/A</v>
      </c>
      <c r="F245" s="154" t="e">
        <f>VLOOKUP(C245,quide!$A$1:M1237,21,0)</f>
        <v>#N/A</v>
      </c>
      <c r="G245" s="34" t="e">
        <f>VLOOKUP(C245,quide!$A$1:M1237,22,0)</f>
        <v>#N/A</v>
      </c>
      <c r="H245" s="154">
        <f>SUMIF(ishod_substance!G:G,B245,ishod_substance!I:I)</f>
        <v>0</v>
      </c>
    </row>
    <row r="246" spans="1:16" hidden="1" x14ac:dyDescent="0.25">
      <c r="A246">
        <v>239</v>
      </c>
      <c r="B246" t="e">
        <f>IF(ISBLANK(A246),0,IF(AND(ISERROR(VLOOKUP(VLOOKUP(A246,ishod_substance!A:G,7,0),$B$6:B245,1,0))=TRUE,VLOOKUP(norm!A246,'tbl2'!A:B,2,0)=0),VLOOKUP(A246,ishod_substance!A:G,7,0),0))</f>
        <v>#N/A</v>
      </c>
      <c r="C246" s="154" t="e">
        <f t="shared" si="3"/>
        <v>#N/A</v>
      </c>
      <c r="D246" s="83" t="e">
        <f>VLOOKUP(C246,quide!$A$1:G1238,2,0)</f>
        <v>#N/A</v>
      </c>
      <c r="E246" s="154" t="e">
        <f>VLOOKUP(C246,quide!$A$1:G1238,7,0)</f>
        <v>#N/A</v>
      </c>
      <c r="F246" s="154" t="e">
        <f>VLOOKUP(C246,quide!$A$1:M1238,21,0)</f>
        <v>#N/A</v>
      </c>
      <c r="G246" s="34" t="e">
        <f>VLOOKUP(C246,quide!$A$1:M1238,22,0)</f>
        <v>#N/A</v>
      </c>
      <c r="H246" s="154">
        <f>SUMIF(ishod_substance!G:G,B246,ishod_substance!I:I)</f>
        <v>0</v>
      </c>
    </row>
    <row r="247" spans="1:16" hidden="1" x14ac:dyDescent="0.25">
      <c r="A247">
        <v>240</v>
      </c>
      <c r="B247" t="e">
        <f>IF(ISBLANK(A247),0,IF(AND(ISERROR(VLOOKUP(VLOOKUP(A247,ishod_substance!A:G,7,0),$B$6:B246,1,0))=TRUE,VLOOKUP(norm!A247,'tbl2'!A:B,2,0)=0),VLOOKUP(A247,ishod_substance!A:G,7,0),0))</f>
        <v>#N/A</v>
      </c>
      <c r="C247" s="154" t="e">
        <f t="shared" si="3"/>
        <v>#N/A</v>
      </c>
      <c r="D247" s="83" t="e">
        <f>VLOOKUP(C247,quide!$A$1:G1239,2,0)</f>
        <v>#N/A</v>
      </c>
      <c r="E247" s="154" t="e">
        <f>VLOOKUP(C247,quide!$A$1:G1239,7,0)</f>
        <v>#N/A</v>
      </c>
      <c r="F247" s="154" t="e">
        <f>VLOOKUP(C247,quide!$A$1:M1239,21,0)</f>
        <v>#N/A</v>
      </c>
      <c r="G247" s="34" t="e">
        <f>VLOOKUP(C247,quide!$A$1:M1239,22,0)</f>
        <v>#N/A</v>
      </c>
      <c r="H247" s="154">
        <f>SUMIF(ishod_substance!G:G,B247,ishod_substance!I:I)</f>
        <v>0</v>
      </c>
    </row>
    <row r="248" spans="1:16" hidden="1" x14ac:dyDescent="0.25">
      <c r="A248">
        <v>241</v>
      </c>
      <c r="B248" t="e">
        <f>IF(ISBLANK(A248),0,IF(AND(ISERROR(VLOOKUP(VLOOKUP(A248,ishod_substance!A:G,7,0),$B$6:B247,1,0))=TRUE,VLOOKUP(norm!A248,'tbl2'!A:B,2,0)=0),VLOOKUP(A248,ishod_substance!A:G,7,0),0))</f>
        <v>#N/A</v>
      </c>
      <c r="C248" s="154" t="e">
        <f t="shared" si="3"/>
        <v>#N/A</v>
      </c>
      <c r="D248" s="83" t="e">
        <f>VLOOKUP(C248,quide!$A$1:G1240,2,0)</f>
        <v>#N/A</v>
      </c>
      <c r="E248" s="154" t="e">
        <f>VLOOKUP(C248,quide!$A$1:G1240,7,0)</f>
        <v>#N/A</v>
      </c>
      <c r="F248" s="154" t="e">
        <f>VLOOKUP(C248,quide!$A$1:M1240,21,0)</f>
        <v>#N/A</v>
      </c>
      <c r="G248" s="34" t="e">
        <f>VLOOKUP(C248,quide!$A$1:M1240,22,0)</f>
        <v>#N/A</v>
      </c>
      <c r="H248" s="154">
        <f>SUMIF(ishod_substance!G:G,B248,ishod_substance!I:I)</f>
        <v>0</v>
      </c>
    </row>
    <row r="249" spans="1:16" ht="15" hidden="1" customHeight="1" x14ac:dyDescent="0.25">
      <c r="A249">
        <v>242</v>
      </c>
      <c r="B249" t="e">
        <f>IF(ISBLANK(A249),0,IF(AND(ISERROR(VLOOKUP(VLOOKUP(A249,ishod_substance!A:G,7,0),$B$6:B248,1,0))=TRUE,VLOOKUP(norm!A249,'tbl2'!A:B,2,0)=0),VLOOKUP(A249,ishod_substance!A:G,7,0),0))</f>
        <v>#N/A</v>
      </c>
      <c r="C249" s="154" t="e">
        <f t="shared" si="3"/>
        <v>#N/A</v>
      </c>
      <c r="D249" s="83" t="e">
        <f>VLOOKUP(C249,quide!$A$1:G1241,2,0)</f>
        <v>#N/A</v>
      </c>
      <c r="E249" s="154" t="e">
        <f>VLOOKUP(C249,quide!$A$1:G1241,7,0)</f>
        <v>#N/A</v>
      </c>
      <c r="F249" s="154" t="e">
        <f>VLOOKUP(C249,quide!$A$1:M1241,21,0)</f>
        <v>#N/A</v>
      </c>
      <c r="G249" s="34" t="e">
        <f>VLOOKUP(C249,quide!$A$1:M1241,22,0)</f>
        <v>#N/A</v>
      </c>
      <c r="H249" s="154">
        <f>SUMIF(ishod_substance!G:G,B249,ishod_substance!I:I)</f>
        <v>0</v>
      </c>
      <c r="P249">
        <v>4.5189999999999998E-4</v>
      </c>
    </row>
    <row r="250" spans="1:16" hidden="1" x14ac:dyDescent="0.25">
      <c r="A250">
        <v>243</v>
      </c>
      <c r="B250" t="e">
        <f>IF(ISBLANK(A250),0,IF(AND(ISERROR(VLOOKUP(VLOOKUP(A250,ishod_substance!A:G,7,0),$B$6:B249,1,0))=TRUE,VLOOKUP(norm!A250,'tbl2'!A:B,2,0)=0),VLOOKUP(A250,ishod_substance!A:G,7,0),0))</f>
        <v>#N/A</v>
      </c>
      <c r="C250" s="154" t="e">
        <f t="shared" ref="C250:C313" si="4">B250</f>
        <v>#N/A</v>
      </c>
      <c r="D250" s="83" t="e">
        <f>VLOOKUP(C250,quide!$A$1:G1242,2,0)</f>
        <v>#N/A</v>
      </c>
      <c r="E250" s="154" t="e">
        <f>VLOOKUP(C250,quide!$A$1:G1242,7,0)</f>
        <v>#N/A</v>
      </c>
      <c r="F250" s="154" t="e">
        <f>VLOOKUP(C250,quide!$A$1:M1242,21,0)</f>
        <v>#N/A</v>
      </c>
      <c r="G250" s="34" t="e">
        <f>VLOOKUP(C250,quide!$A$1:M1242,22,0)</f>
        <v>#N/A</v>
      </c>
      <c r="H250" s="154">
        <f>SUMIF(ishod_substance!G:G,B250,ishod_substance!I:I)</f>
        <v>0</v>
      </c>
    </row>
    <row r="251" spans="1:16" hidden="1" x14ac:dyDescent="0.25">
      <c r="A251">
        <v>244</v>
      </c>
      <c r="B251" t="e">
        <f>IF(ISBLANK(A251),0,IF(AND(ISERROR(VLOOKUP(VLOOKUP(A251,ishod_substance!A:G,7,0),$B$6:B250,1,0))=TRUE,VLOOKUP(norm!A251,'tbl2'!A:B,2,0)=0),VLOOKUP(A251,ishod_substance!A:G,7,0),0))</f>
        <v>#N/A</v>
      </c>
      <c r="C251" s="154" t="e">
        <f t="shared" si="4"/>
        <v>#N/A</v>
      </c>
      <c r="D251" s="83" t="e">
        <f>VLOOKUP(C251,quide!$A$1:G1243,2,0)</f>
        <v>#N/A</v>
      </c>
      <c r="E251" s="154" t="e">
        <f>VLOOKUP(C251,quide!$A$1:G1243,7,0)</f>
        <v>#N/A</v>
      </c>
      <c r="F251" s="154" t="e">
        <f>VLOOKUP(C251,quide!$A$1:M1243,21,0)</f>
        <v>#N/A</v>
      </c>
      <c r="G251" s="34" t="e">
        <f>VLOOKUP(C251,quide!$A$1:M1243,22,0)</f>
        <v>#N/A</v>
      </c>
      <c r="H251" s="154">
        <f>SUMIF(ishod_substance!G:G,B251,ishod_substance!I:I)</f>
        <v>0</v>
      </c>
    </row>
    <row r="252" spans="1:16" ht="15" hidden="1" customHeight="1" x14ac:dyDescent="0.25">
      <c r="A252">
        <v>245</v>
      </c>
      <c r="B252" t="e">
        <f>IF(ISBLANK(A252),0,IF(AND(ISERROR(VLOOKUP(VLOOKUP(A252,ishod_substance!A:G,7,0),$B$6:B251,1,0))=TRUE,VLOOKUP(norm!A252,'tbl2'!A:B,2,0)=0),VLOOKUP(A252,ishod_substance!A:G,7,0),0))</f>
        <v>#N/A</v>
      </c>
      <c r="C252" s="154" t="e">
        <f t="shared" si="4"/>
        <v>#N/A</v>
      </c>
      <c r="D252" s="83" t="e">
        <f>VLOOKUP(C252,quide!$A$1:G1244,2,0)</f>
        <v>#N/A</v>
      </c>
      <c r="E252" s="154" t="e">
        <f>VLOOKUP(C252,quide!$A$1:G1244,7,0)</f>
        <v>#N/A</v>
      </c>
      <c r="F252" s="154" t="e">
        <f>VLOOKUP(C252,quide!$A$1:M1244,21,0)</f>
        <v>#N/A</v>
      </c>
      <c r="G252" s="34" t="e">
        <f>VLOOKUP(C252,quide!$A$1:M1244,22,0)</f>
        <v>#N/A</v>
      </c>
      <c r="H252" s="154">
        <f>SUMIF(ishod_substance!G:G,B252,ishod_substance!I:I)</f>
        <v>0</v>
      </c>
    </row>
    <row r="253" spans="1:16" hidden="1" x14ac:dyDescent="0.25">
      <c r="A253">
        <v>246</v>
      </c>
      <c r="B253" t="e">
        <f>IF(ISBLANK(A253),0,IF(AND(ISERROR(VLOOKUP(VLOOKUP(A253,ishod_substance!A:G,7,0),$B$6:B252,1,0))=TRUE,VLOOKUP(norm!A253,'tbl2'!A:B,2,0)=0),VLOOKUP(A253,ishod_substance!A:G,7,0),0))</f>
        <v>#N/A</v>
      </c>
      <c r="C253" s="154" t="e">
        <f t="shared" si="4"/>
        <v>#N/A</v>
      </c>
      <c r="D253" s="83" t="e">
        <f>VLOOKUP(C253,quide!$A$1:G1245,2,0)</f>
        <v>#N/A</v>
      </c>
      <c r="E253" s="154" t="e">
        <f>VLOOKUP(C253,quide!$A$1:G1245,7,0)</f>
        <v>#N/A</v>
      </c>
      <c r="F253" s="154" t="e">
        <f>VLOOKUP(C253,quide!$A$1:M1245,21,0)</f>
        <v>#N/A</v>
      </c>
      <c r="G253" s="34" t="e">
        <f>VLOOKUP(C253,quide!$A$1:M1245,22,0)</f>
        <v>#N/A</v>
      </c>
      <c r="H253" s="154">
        <f>SUMIF(ishod_substance!G:G,B253,ishod_substance!I:I)</f>
        <v>0</v>
      </c>
    </row>
    <row r="254" spans="1:16" hidden="1" x14ac:dyDescent="0.25">
      <c r="A254">
        <v>247</v>
      </c>
      <c r="B254" t="e">
        <f>IF(ISBLANK(A254),0,IF(AND(ISERROR(VLOOKUP(VLOOKUP(A254,ishod_substance!A:G,7,0),$B$6:B253,1,0))=TRUE,VLOOKUP(norm!A254,'tbl2'!A:B,2,0)=0),VLOOKUP(A254,ishod_substance!A:G,7,0),0))</f>
        <v>#N/A</v>
      </c>
      <c r="C254" s="154" t="e">
        <f t="shared" si="4"/>
        <v>#N/A</v>
      </c>
      <c r="D254" s="83" t="e">
        <f>VLOOKUP(C254,quide!$A$1:G1246,2,0)</f>
        <v>#N/A</v>
      </c>
      <c r="E254" s="154" t="e">
        <f>VLOOKUP(C254,quide!$A$1:G1246,7,0)</f>
        <v>#N/A</v>
      </c>
      <c r="F254" s="154" t="e">
        <f>VLOOKUP(C254,quide!$A$1:M1246,21,0)</f>
        <v>#N/A</v>
      </c>
      <c r="G254" s="34" t="e">
        <f>VLOOKUP(C254,quide!$A$1:M1246,22,0)</f>
        <v>#N/A</v>
      </c>
      <c r="H254" s="154">
        <f>SUMIF(ishod_substance!G:G,B254,ishod_substance!I:I)</f>
        <v>0</v>
      </c>
    </row>
    <row r="255" spans="1:16" hidden="1" x14ac:dyDescent="0.25">
      <c r="A255">
        <v>248</v>
      </c>
      <c r="B255" t="e">
        <f>IF(ISBLANK(A255),0,IF(AND(ISERROR(VLOOKUP(VLOOKUP(A255,ishod_substance!A:G,7,0),$B$6:B254,1,0))=TRUE,VLOOKUP(norm!A255,'tbl2'!A:B,2,0)=0),VLOOKUP(A255,ishod_substance!A:G,7,0),0))</f>
        <v>#N/A</v>
      </c>
      <c r="C255" s="154" t="e">
        <f t="shared" si="4"/>
        <v>#N/A</v>
      </c>
      <c r="D255" s="83" t="e">
        <f>VLOOKUP(C255,quide!$A$1:G1247,2,0)</f>
        <v>#N/A</v>
      </c>
      <c r="E255" s="154" t="e">
        <f>VLOOKUP(C255,quide!$A$1:G1247,7,0)</f>
        <v>#N/A</v>
      </c>
      <c r="F255" s="154" t="e">
        <f>VLOOKUP(C255,quide!$A$1:M1247,21,0)</f>
        <v>#N/A</v>
      </c>
      <c r="G255" s="34" t="e">
        <f>VLOOKUP(C255,quide!$A$1:M1247,22,0)</f>
        <v>#N/A</v>
      </c>
      <c r="H255" s="154">
        <f>SUMIF(ishod_substance!G:G,B255,ishod_substance!I:I)</f>
        <v>0</v>
      </c>
    </row>
    <row r="256" spans="1:16" hidden="1" x14ac:dyDescent="0.25">
      <c r="A256">
        <v>249</v>
      </c>
      <c r="B256" t="e">
        <f>IF(ISBLANK(A256),0,IF(AND(ISERROR(VLOOKUP(VLOOKUP(A256,ishod_substance!A:G,7,0),$B$6:B255,1,0))=TRUE,VLOOKUP(norm!A256,'tbl2'!A:B,2,0)=0),VLOOKUP(A256,ishod_substance!A:G,7,0),0))</f>
        <v>#N/A</v>
      </c>
      <c r="C256" s="154" t="e">
        <f t="shared" si="4"/>
        <v>#N/A</v>
      </c>
      <c r="D256" s="83" t="e">
        <f>VLOOKUP(C256,quide!$A$1:G1248,2,0)</f>
        <v>#N/A</v>
      </c>
      <c r="E256" s="154" t="e">
        <f>VLOOKUP(C256,quide!$A$1:G1248,7,0)</f>
        <v>#N/A</v>
      </c>
      <c r="F256" s="154" t="e">
        <f>VLOOKUP(C256,quide!$A$1:M1248,21,0)</f>
        <v>#N/A</v>
      </c>
      <c r="G256" s="34" t="e">
        <f>VLOOKUP(C256,quide!$A$1:M1248,22,0)</f>
        <v>#N/A</v>
      </c>
      <c r="H256" s="154">
        <f>SUMIF(ishod_substance!G:G,B256,ishod_substance!I:I)</f>
        <v>0</v>
      </c>
    </row>
    <row r="257" spans="1:8" hidden="1" x14ac:dyDescent="0.25">
      <c r="A257">
        <v>250</v>
      </c>
      <c r="B257" t="e">
        <f>IF(ISBLANK(A257),0,IF(AND(ISERROR(VLOOKUP(VLOOKUP(A257,ishod_substance!A:G,7,0),$B$6:B256,1,0))=TRUE,VLOOKUP(norm!A257,'tbl2'!A:B,2,0)=0),VLOOKUP(A257,ishod_substance!A:G,7,0),0))</f>
        <v>#N/A</v>
      </c>
      <c r="C257" s="154" t="e">
        <f t="shared" si="4"/>
        <v>#N/A</v>
      </c>
      <c r="D257" s="83" t="e">
        <f>VLOOKUP(C257,quide!$A$1:G1249,2,0)</f>
        <v>#N/A</v>
      </c>
      <c r="E257" s="154" t="e">
        <f>VLOOKUP(C257,quide!$A$1:G1249,7,0)</f>
        <v>#N/A</v>
      </c>
      <c r="F257" s="154" t="e">
        <f>VLOOKUP(C257,quide!$A$1:M1249,21,0)</f>
        <v>#N/A</v>
      </c>
      <c r="G257" s="34" t="e">
        <f>VLOOKUP(C257,quide!$A$1:M1249,22,0)</f>
        <v>#N/A</v>
      </c>
      <c r="H257" s="154">
        <f>SUMIF(ishod_substance!G:G,B257,ishod_substance!I:I)</f>
        <v>0</v>
      </c>
    </row>
    <row r="258" spans="1:8" hidden="1" x14ac:dyDescent="0.25">
      <c r="A258">
        <v>251</v>
      </c>
      <c r="B258" t="e">
        <f>IF(ISBLANK(A258),0,IF(AND(ISERROR(VLOOKUP(VLOOKUP(A258,ishod_substance!A:G,7,0),$B$6:B257,1,0))=TRUE,VLOOKUP(norm!A258,'tbl2'!A:B,2,0)=0),VLOOKUP(A258,ishod_substance!A:G,7,0),0))</f>
        <v>#N/A</v>
      </c>
      <c r="C258" s="154" t="e">
        <f t="shared" si="4"/>
        <v>#N/A</v>
      </c>
      <c r="D258" s="83" t="e">
        <f>VLOOKUP(C258,quide!$A$1:G1250,2,0)</f>
        <v>#N/A</v>
      </c>
      <c r="E258" s="154" t="e">
        <f>VLOOKUP(C258,quide!$A$1:G1250,7,0)</f>
        <v>#N/A</v>
      </c>
      <c r="F258" s="154" t="e">
        <f>VLOOKUP(C258,quide!$A$1:M1250,21,0)</f>
        <v>#N/A</v>
      </c>
      <c r="G258" s="34" t="e">
        <f>VLOOKUP(C258,quide!$A$1:M1250,22,0)</f>
        <v>#N/A</v>
      </c>
      <c r="H258" s="154">
        <f>SUMIF(ishod_substance!G:G,B258,ishod_substance!I:I)</f>
        <v>0</v>
      </c>
    </row>
    <row r="259" spans="1:8" hidden="1" x14ac:dyDescent="0.25">
      <c r="A259">
        <v>252</v>
      </c>
      <c r="B259" t="e">
        <f>IF(ISBLANK(A259),0,IF(AND(ISERROR(VLOOKUP(VLOOKUP(A259,ishod_substance!A:G,7,0),$B$6:B258,1,0))=TRUE,VLOOKUP(norm!A259,'tbl2'!A:B,2,0)=0),VLOOKUP(A259,ishod_substance!A:G,7,0),0))</f>
        <v>#N/A</v>
      </c>
      <c r="C259" s="154" t="e">
        <f t="shared" si="4"/>
        <v>#N/A</v>
      </c>
      <c r="D259" s="83" t="e">
        <f>VLOOKUP(C259,quide!$A$1:G1251,2,0)</f>
        <v>#N/A</v>
      </c>
      <c r="E259" s="154" t="e">
        <f>VLOOKUP(C259,quide!$A$1:G1251,7,0)</f>
        <v>#N/A</v>
      </c>
      <c r="F259" s="154" t="e">
        <f>VLOOKUP(C259,quide!$A$1:M1251,21,0)</f>
        <v>#N/A</v>
      </c>
      <c r="G259" s="34" t="e">
        <f>VLOOKUP(C259,quide!$A$1:M1251,22,0)</f>
        <v>#N/A</v>
      </c>
      <c r="H259" s="154">
        <f>SUMIF(ishod_substance!G:G,B259,ishod_substance!I:I)</f>
        <v>0</v>
      </c>
    </row>
    <row r="260" spans="1:8" hidden="1" x14ac:dyDescent="0.25">
      <c r="A260">
        <v>253</v>
      </c>
      <c r="B260" t="e">
        <f>IF(ISBLANK(A260),0,IF(AND(ISERROR(VLOOKUP(VLOOKUP(A260,ishod_substance!A:G,7,0),$B$6:B259,1,0))=TRUE,VLOOKUP(norm!A260,'tbl2'!A:B,2,0)=0),VLOOKUP(A260,ishod_substance!A:G,7,0),0))</f>
        <v>#N/A</v>
      </c>
      <c r="C260" s="154" t="e">
        <f t="shared" si="4"/>
        <v>#N/A</v>
      </c>
      <c r="D260" s="83" t="e">
        <f>VLOOKUP(C260,quide!$A$1:G1252,2,0)</f>
        <v>#N/A</v>
      </c>
      <c r="E260" s="154" t="e">
        <f>VLOOKUP(C260,quide!$A$1:G1252,7,0)</f>
        <v>#N/A</v>
      </c>
      <c r="F260" s="154" t="e">
        <f>VLOOKUP(C260,quide!$A$1:M1252,21,0)</f>
        <v>#N/A</v>
      </c>
      <c r="G260" s="34" t="e">
        <f>VLOOKUP(C260,quide!$A$1:M1252,22,0)</f>
        <v>#N/A</v>
      </c>
      <c r="H260" s="154">
        <f>SUMIF(ishod_substance!G:G,B260,ishod_substance!I:I)</f>
        <v>0</v>
      </c>
    </row>
    <row r="261" spans="1:8" hidden="1" x14ac:dyDescent="0.25">
      <c r="A261">
        <v>254</v>
      </c>
      <c r="B261" t="e">
        <f>IF(ISBLANK(A261),0,IF(AND(ISERROR(VLOOKUP(VLOOKUP(A261,ishod_substance!A:G,7,0),$B$6:B260,1,0))=TRUE,VLOOKUP(norm!A261,'tbl2'!A:B,2,0)=0),VLOOKUP(A261,ishod_substance!A:G,7,0),0))</f>
        <v>#N/A</v>
      </c>
      <c r="C261" s="154" t="e">
        <f t="shared" si="4"/>
        <v>#N/A</v>
      </c>
      <c r="D261" s="83" t="e">
        <f>VLOOKUP(C261,quide!$A$1:G1253,2,0)</f>
        <v>#N/A</v>
      </c>
      <c r="E261" s="154" t="e">
        <f>VLOOKUP(C261,quide!$A$1:G1253,7,0)</f>
        <v>#N/A</v>
      </c>
      <c r="F261" s="154" t="e">
        <f>VLOOKUP(C261,quide!$A$1:M1253,21,0)</f>
        <v>#N/A</v>
      </c>
      <c r="G261" s="34" t="e">
        <f>VLOOKUP(C261,quide!$A$1:M1253,22,0)</f>
        <v>#N/A</v>
      </c>
      <c r="H261" s="154">
        <f>SUMIF(ishod_substance!G:G,B261,ishod_substance!I:I)</f>
        <v>0</v>
      </c>
    </row>
    <row r="262" spans="1:8" hidden="1" x14ac:dyDescent="0.25">
      <c r="A262">
        <v>255</v>
      </c>
      <c r="B262" t="e">
        <f>IF(ISBLANK(A262),0,IF(AND(ISERROR(VLOOKUP(VLOOKUP(A262,ishod_substance!A:G,7,0),$B$6:B261,1,0))=TRUE,VLOOKUP(norm!A262,'tbl2'!A:B,2,0)=0),VLOOKUP(A262,ishod_substance!A:G,7,0),0))</f>
        <v>#N/A</v>
      </c>
      <c r="C262" s="154" t="e">
        <f t="shared" si="4"/>
        <v>#N/A</v>
      </c>
      <c r="D262" s="83" t="e">
        <f>VLOOKUP(C262,quide!$A$1:G1254,2,0)</f>
        <v>#N/A</v>
      </c>
      <c r="E262" s="154" t="e">
        <f>VLOOKUP(C262,quide!$A$1:G1254,7,0)</f>
        <v>#N/A</v>
      </c>
      <c r="F262" s="154" t="e">
        <f>VLOOKUP(C262,quide!$A$1:M1254,21,0)</f>
        <v>#N/A</v>
      </c>
      <c r="G262" s="34" t="e">
        <f>VLOOKUP(C262,quide!$A$1:M1254,22,0)</f>
        <v>#N/A</v>
      </c>
      <c r="H262" s="154">
        <f>SUMIF(ishod_substance!G:G,B262,ishod_substance!I:I)</f>
        <v>0</v>
      </c>
    </row>
    <row r="263" spans="1:8" hidden="1" x14ac:dyDescent="0.25">
      <c r="A263">
        <v>256</v>
      </c>
      <c r="B263" t="e">
        <f>IF(ISBLANK(A263),0,IF(AND(ISERROR(VLOOKUP(VLOOKUP(A263,ishod_substance!A:G,7,0),$B$6:B262,1,0))=TRUE,VLOOKUP(norm!A263,'tbl2'!A:B,2,0)=0),VLOOKUP(A263,ishod_substance!A:G,7,0),0))</f>
        <v>#N/A</v>
      </c>
      <c r="C263" s="154" t="e">
        <f t="shared" si="4"/>
        <v>#N/A</v>
      </c>
      <c r="D263" s="83" t="e">
        <f>VLOOKUP(C263,quide!$A$1:G1255,2,0)</f>
        <v>#N/A</v>
      </c>
      <c r="E263" s="154" t="e">
        <f>VLOOKUP(C263,quide!$A$1:G1255,7,0)</f>
        <v>#N/A</v>
      </c>
      <c r="F263" s="154" t="e">
        <f>VLOOKUP(C263,quide!$A$1:M1255,21,0)</f>
        <v>#N/A</v>
      </c>
      <c r="G263" s="34" t="e">
        <f>VLOOKUP(C263,quide!$A$1:M1255,22,0)</f>
        <v>#N/A</v>
      </c>
      <c r="H263" s="154">
        <f>SUMIF(ishod_substance!G:G,B263,ishod_substance!I:I)</f>
        <v>0</v>
      </c>
    </row>
    <row r="264" spans="1:8" hidden="1" x14ac:dyDescent="0.25">
      <c r="A264">
        <v>257</v>
      </c>
      <c r="B264" t="e">
        <f>IF(ISBLANK(A264),0,IF(AND(ISERROR(VLOOKUP(VLOOKUP(A264,ishod_substance!A:G,7,0),$B$6:B263,1,0))=TRUE,VLOOKUP(norm!A264,'tbl2'!A:B,2,0)=0),VLOOKUP(A264,ishod_substance!A:G,7,0),0))</f>
        <v>#N/A</v>
      </c>
      <c r="C264" s="154" t="e">
        <f t="shared" si="4"/>
        <v>#N/A</v>
      </c>
      <c r="D264" s="83" t="e">
        <f>VLOOKUP(C264,quide!$A$1:G1256,2,0)</f>
        <v>#N/A</v>
      </c>
      <c r="E264" s="154" t="e">
        <f>VLOOKUP(C264,quide!$A$1:G1256,7,0)</f>
        <v>#N/A</v>
      </c>
      <c r="F264" s="154" t="e">
        <f>VLOOKUP(C264,quide!$A$1:M1256,21,0)</f>
        <v>#N/A</v>
      </c>
      <c r="G264" s="34" t="e">
        <f>VLOOKUP(C264,quide!$A$1:M1256,22,0)</f>
        <v>#N/A</v>
      </c>
      <c r="H264" s="154">
        <f>SUMIF(ishod_substance!G:G,B264,ishod_substance!I:I)</f>
        <v>0</v>
      </c>
    </row>
    <row r="265" spans="1:8" hidden="1" x14ac:dyDescent="0.25">
      <c r="A265">
        <v>258</v>
      </c>
      <c r="B265" t="e">
        <f>IF(ISBLANK(A265),0,IF(AND(ISERROR(VLOOKUP(VLOOKUP(A265,ishod_substance!A:G,7,0),$B$6:B264,1,0))=TRUE,VLOOKUP(norm!A265,'tbl2'!A:B,2,0)=0),VLOOKUP(A265,ishod_substance!A:G,7,0),0))</f>
        <v>#N/A</v>
      </c>
      <c r="C265" s="154" t="e">
        <f t="shared" si="4"/>
        <v>#N/A</v>
      </c>
      <c r="D265" s="83" t="e">
        <f>VLOOKUP(C265,quide!$A$1:G1257,2,0)</f>
        <v>#N/A</v>
      </c>
      <c r="E265" s="154" t="e">
        <f>VLOOKUP(C265,quide!$A$1:G1257,7,0)</f>
        <v>#N/A</v>
      </c>
      <c r="F265" s="154" t="e">
        <f>VLOOKUP(C265,quide!$A$1:M1257,21,0)</f>
        <v>#N/A</v>
      </c>
      <c r="G265" s="34" t="e">
        <f>VLOOKUP(C265,quide!$A$1:M1257,22,0)</f>
        <v>#N/A</v>
      </c>
      <c r="H265" s="154">
        <f>SUMIF(ishod_substance!G:G,B265,ishod_substance!I:I)</f>
        <v>0</v>
      </c>
    </row>
    <row r="266" spans="1:8" hidden="1" x14ac:dyDescent="0.25">
      <c r="A266">
        <v>259</v>
      </c>
      <c r="B266" t="e">
        <f>IF(ISBLANK(A266),0,IF(AND(ISERROR(VLOOKUP(VLOOKUP(A266,ishod_substance!A:G,7,0),$B$6:B265,1,0))=TRUE,VLOOKUP(norm!A266,'tbl2'!A:B,2,0)=0),VLOOKUP(A266,ishod_substance!A:G,7,0),0))</f>
        <v>#N/A</v>
      </c>
      <c r="C266" s="154" t="e">
        <f t="shared" si="4"/>
        <v>#N/A</v>
      </c>
      <c r="D266" s="83" t="e">
        <f>VLOOKUP(C266,quide!$A$1:G1258,2,0)</f>
        <v>#N/A</v>
      </c>
      <c r="E266" s="154" t="e">
        <f>VLOOKUP(C266,quide!$A$1:G1258,7,0)</f>
        <v>#N/A</v>
      </c>
      <c r="F266" s="154" t="e">
        <f>VLOOKUP(C266,quide!$A$1:M1258,21,0)</f>
        <v>#N/A</v>
      </c>
      <c r="G266" s="34" t="e">
        <f>VLOOKUP(C266,quide!$A$1:M1258,22,0)</f>
        <v>#N/A</v>
      </c>
      <c r="H266" s="154">
        <f>SUMIF(ishod_substance!G:G,B266,ishod_substance!I:I)</f>
        <v>0</v>
      </c>
    </row>
    <row r="267" spans="1:8" hidden="1" x14ac:dyDescent="0.25">
      <c r="A267">
        <v>260</v>
      </c>
      <c r="B267" t="e">
        <f>IF(ISBLANK(A267),0,IF(AND(ISERROR(VLOOKUP(VLOOKUP(A267,ishod_substance!A:G,7,0),$B$6:B266,1,0))=TRUE,VLOOKUP(norm!A267,'tbl2'!A:B,2,0)=0),VLOOKUP(A267,ishod_substance!A:G,7,0),0))</f>
        <v>#N/A</v>
      </c>
      <c r="C267" s="154" t="e">
        <f t="shared" si="4"/>
        <v>#N/A</v>
      </c>
      <c r="D267" s="83" t="e">
        <f>VLOOKUP(C267,quide!$A$1:G1259,2,0)</f>
        <v>#N/A</v>
      </c>
      <c r="E267" s="154" t="e">
        <f>VLOOKUP(C267,quide!$A$1:G1259,7,0)</f>
        <v>#N/A</v>
      </c>
      <c r="F267" s="154" t="e">
        <f>VLOOKUP(C267,quide!$A$1:M1259,21,0)</f>
        <v>#N/A</v>
      </c>
      <c r="G267" s="34" t="e">
        <f>VLOOKUP(C267,quide!$A$1:M1259,22,0)</f>
        <v>#N/A</v>
      </c>
      <c r="H267" s="154">
        <f>SUMIF(ishod_substance!G:G,B267,ishod_substance!I:I)</f>
        <v>0</v>
      </c>
    </row>
    <row r="268" spans="1:8" hidden="1" x14ac:dyDescent="0.25">
      <c r="A268">
        <v>261</v>
      </c>
      <c r="B268" t="e">
        <f>IF(ISBLANK(A268),0,IF(AND(ISERROR(VLOOKUP(VLOOKUP(A268,ishod_substance!A:G,7,0),$B$6:B267,1,0))=TRUE,VLOOKUP(norm!A268,'tbl2'!A:B,2,0)=0),VLOOKUP(A268,ishod_substance!A:G,7,0),0))</f>
        <v>#N/A</v>
      </c>
      <c r="C268" s="154" t="e">
        <f t="shared" si="4"/>
        <v>#N/A</v>
      </c>
      <c r="D268" s="83" t="e">
        <f>VLOOKUP(C268,quide!$A$1:G1260,2,0)</f>
        <v>#N/A</v>
      </c>
      <c r="E268" s="154" t="e">
        <f>VLOOKUP(C268,quide!$A$1:G1260,7,0)</f>
        <v>#N/A</v>
      </c>
      <c r="F268" s="154" t="e">
        <f>VLOOKUP(C268,quide!$A$1:M1260,21,0)</f>
        <v>#N/A</v>
      </c>
      <c r="G268" s="34" t="e">
        <f>VLOOKUP(C268,quide!$A$1:M1260,22,0)</f>
        <v>#N/A</v>
      </c>
      <c r="H268" s="154">
        <f>SUMIF(ishod_substance!G:G,B268,ishod_substance!I:I)</f>
        <v>0</v>
      </c>
    </row>
    <row r="269" spans="1:8" hidden="1" x14ac:dyDescent="0.25">
      <c r="A269">
        <v>262</v>
      </c>
      <c r="B269" t="e">
        <f>IF(ISBLANK(A269),0,IF(AND(ISERROR(VLOOKUP(VLOOKUP(A269,ishod_substance!A:G,7,0),$B$6:B268,1,0))=TRUE,VLOOKUP(norm!A269,'tbl2'!A:B,2,0)=0),VLOOKUP(A269,ishod_substance!A:G,7,0),0))</f>
        <v>#N/A</v>
      </c>
      <c r="C269" s="154" t="e">
        <f t="shared" si="4"/>
        <v>#N/A</v>
      </c>
      <c r="D269" s="83" t="e">
        <f>VLOOKUP(C269,quide!$A$1:G1261,2,0)</f>
        <v>#N/A</v>
      </c>
      <c r="E269" s="154" t="e">
        <f>VLOOKUP(C269,quide!$A$1:G1261,7,0)</f>
        <v>#N/A</v>
      </c>
      <c r="F269" s="154" t="e">
        <f>VLOOKUP(C269,quide!$A$1:M1261,21,0)</f>
        <v>#N/A</v>
      </c>
      <c r="G269" s="34" t="e">
        <f>VLOOKUP(C269,quide!$A$1:M1261,22,0)</f>
        <v>#N/A</v>
      </c>
      <c r="H269" s="154">
        <f>SUMIF(ishod_substance!G:G,B269,ishod_substance!I:I)</f>
        <v>0</v>
      </c>
    </row>
    <row r="270" spans="1:8" hidden="1" x14ac:dyDescent="0.25">
      <c r="A270">
        <v>263</v>
      </c>
      <c r="B270" t="e">
        <f>IF(ISBLANK(A270),0,IF(AND(ISERROR(VLOOKUP(VLOOKUP(A270,ishod_substance!A:G,7,0),$B$6:B269,1,0))=TRUE,VLOOKUP(norm!A270,'tbl2'!A:B,2,0)=0),VLOOKUP(A270,ishod_substance!A:G,7,0),0))</f>
        <v>#N/A</v>
      </c>
      <c r="C270" s="154" t="e">
        <f t="shared" si="4"/>
        <v>#N/A</v>
      </c>
      <c r="D270" s="83" t="e">
        <f>VLOOKUP(C270,quide!$A$1:G1262,2,0)</f>
        <v>#N/A</v>
      </c>
      <c r="E270" s="154" t="e">
        <f>VLOOKUP(C270,quide!$A$1:G1262,7,0)</f>
        <v>#N/A</v>
      </c>
      <c r="F270" s="154" t="e">
        <f>VLOOKUP(C270,quide!$A$1:M1262,21,0)</f>
        <v>#N/A</v>
      </c>
      <c r="G270" s="34" t="e">
        <f>VLOOKUP(C270,quide!$A$1:M1262,22,0)</f>
        <v>#N/A</v>
      </c>
      <c r="H270" s="154">
        <f>SUMIF(ishod_substance!G:G,B270,ishod_substance!I:I)</f>
        <v>0</v>
      </c>
    </row>
    <row r="271" spans="1:8" hidden="1" x14ac:dyDescent="0.25">
      <c r="A271">
        <v>264</v>
      </c>
      <c r="B271" t="e">
        <f>IF(ISBLANK(A271),0,IF(AND(ISERROR(VLOOKUP(VLOOKUP(A271,ishod_substance!A:G,7,0),$B$6:B270,1,0))=TRUE,VLOOKUP(norm!A271,'tbl2'!A:B,2,0)=0),VLOOKUP(A271,ishod_substance!A:G,7,0),0))</f>
        <v>#N/A</v>
      </c>
      <c r="C271" s="154" t="e">
        <f t="shared" si="4"/>
        <v>#N/A</v>
      </c>
      <c r="D271" s="83" t="e">
        <f>VLOOKUP(C271,quide!$A$1:G1263,2,0)</f>
        <v>#N/A</v>
      </c>
      <c r="E271" s="154" t="e">
        <f>VLOOKUP(C271,quide!$A$1:G1263,7,0)</f>
        <v>#N/A</v>
      </c>
      <c r="F271" s="154" t="e">
        <f>VLOOKUP(C271,quide!$A$1:M1263,21,0)</f>
        <v>#N/A</v>
      </c>
      <c r="G271" s="34" t="e">
        <f>VLOOKUP(C271,quide!$A$1:M1263,22,0)</f>
        <v>#N/A</v>
      </c>
      <c r="H271" s="154">
        <f>SUMIF(ishod_substance!G:G,B271,ishod_substance!I:I)</f>
        <v>0</v>
      </c>
    </row>
    <row r="272" spans="1:8" hidden="1" x14ac:dyDescent="0.25">
      <c r="A272">
        <v>265</v>
      </c>
      <c r="B272" t="e">
        <f>IF(ISBLANK(A272),0,IF(AND(ISERROR(VLOOKUP(VLOOKUP(A272,ishod_substance!A:G,7,0),$B$6:B271,1,0))=TRUE,VLOOKUP(norm!A272,'tbl2'!A:B,2,0)=0),VLOOKUP(A272,ishod_substance!A:G,7,0),0))</f>
        <v>#N/A</v>
      </c>
      <c r="C272" s="154" t="e">
        <f t="shared" si="4"/>
        <v>#N/A</v>
      </c>
      <c r="D272" s="83" t="e">
        <f>VLOOKUP(C272,quide!$A$1:G1264,2,0)</f>
        <v>#N/A</v>
      </c>
      <c r="E272" s="154" t="e">
        <f>VLOOKUP(C272,quide!$A$1:G1264,7,0)</f>
        <v>#N/A</v>
      </c>
      <c r="F272" s="154" t="e">
        <f>VLOOKUP(C272,quide!$A$1:M1264,21,0)</f>
        <v>#N/A</v>
      </c>
      <c r="G272" s="34" t="e">
        <f>VLOOKUP(C272,quide!$A$1:M1264,22,0)</f>
        <v>#N/A</v>
      </c>
      <c r="H272" s="154">
        <f>SUMIF(ishod_substance!G:G,B272,ishod_substance!I:I)</f>
        <v>0</v>
      </c>
    </row>
    <row r="273" spans="1:10" hidden="1" x14ac:dyDescent="0.25">
      <c r="A273">
        <v>266</v>
      </c>
      <c r="B273" t="e">
        <f>IF(ISBLANK(A273),0,IF(AND(ISERROR(VLOOKUP(VLOOKUP(A273,ishod_substance!A:G,7,0),$B$6:B272,1,0))=TRUE,VLOOKUP(norm!A273,'tbl2'!A:B,2,0)=0),VLOOKUP(A273,ishod_substance!A:G,7,0),0))</f>
        <v>#N/A</v>
      </c>
      <c r="C273" s="154" t="e">
        <f t="shared" si="4"/>
        <v>#N/A</v>
      </c>
      <c r="D273" s="83" t="e">
        <f>VLOOKUP(C273,quide!$A$1:G1265,2,0)</f>
        <v>#N/A</v>
      </c>
      <c r="E273" s="154" t="e">
        <f>VLOOKUP(C273,quide!$A$1:G1265,7,0)</f>
        <v>#N/A</v>
      </c>
      <c r="F273" s="154" t="e">
        <f>VLOOKUP(C273,quide!$A$1:M1265,21,0)</f>
        <v>#N/A</v>
      </c>
      <c r="G273" s="34" t="e">
        <f>VLOOKUP(C273,quide!$A$1:M1265,22,0)</f>
        <v>#N/A</v>
      </c>
      <c r="H273" s="154">
        <f>SUMIF(ishod_substance!G:G,B273,ishod_substance!I:I)</f>
        <v>0</v>
      </c>
    </row>
    <row r="274" spans="1:10" hidden="1" x14ac:dyDescent="0.25">
      <c r="A274">
        <v>267</v>
      </c>
      <c r="B274" t="e">
        <f>IF(ISBLANK(A274),0,IF(AND(ISERROR(VLOOKUP(VLOOKUP(A274,ishod_substance!A:G,7,0),$B$6:B273,1,0))=TRUE,VLOOKUP(norm!A274,'tbl2'!A:B,2,0)=0),VLOOKUP(A274,ishod_substance!A:G,7,0),0))</f>
        <v>#N/A</v>
      </c>
      <c r="C274" s="154" t="e">
        <f t="shared" si="4"/>
        <v>#N/A</v>
      </c>
      <c r="D274" s="83" t="e">
        <f>VLOOKUP(C274,quide!$A$1:G1266,2,0)</f>
        <v>#N/A</v>
      </c>
      <c r="E274" s="154" t="e">
        <f>VLOOKUP(C274,quide!$A$1:G1266,7,0)</f>
        <v>#N/A</v>
      </c>
      <c r="F274" s="154" t="e">
        <f>VLOOKUP(C274,quide!$A$1:M1266,21,0)</f>
        <v>#N/A</v>
      </c>
      <c r="G274" s="34" t="e">
        <f>VLOOKUP(C274,quide!$A$1:M1266,22,0)</f>
        <v>#N/A</v>
      </c>
      <c r="H274" s="154">
        <f>SUMIF(ishod_substance!G:G,B274,ishod_substance!I:I)</f>
        <v>0</v>
      </c>
    </row>
    <row r="275" spans="1:10" hidden="1" x14ac:dyDescent="0.25">
      <c r="A275">
        <v>268</v>
      </c>
      <c r="B275" t="e">
        <f>IF(ISBLANK(A275),0,IF(AND(ISERROR(VLOOKUP(VLOOKUP(A275,ishod_substance!A:G,7,0),$B$6:B274,1,0))=TRUE,VLOOKUP(norm!A275,'tbl2'!A:B,2,0)=0),VLOOKUP(A275,ishod_substance!A:G,7,0),0))</f>
        <v>#N/A</v>
      </c>
      <c r="C275" s="154" t="e">
        <f t="shared" si="4"/>
        <v>#N/A</v>
      </c>
      <c r="D275" s="83" t="e">
        <f>VLOOKUP(C275,quide!$A$1:G1267,2,0)</f>
        <v>#N/A</v>
      </c>
      <c r="E275" s="154" t="e">
        <f>VLOOKUP(C275,quide!$A$1:G1267,7,0)</f>
        <v>#N/A</v>
      </c>
      <c r="F275" s="154" t="e">
        <f>VLOOKUP(C275,quide!$A$1:M1267,21,0)</f>
        <v>#N/A</v>
      </c>
      <c r="G275" s="34" t="e">
        <f>VLOOKUP(C275,quide!$A$1:M1267,22,0)</f>
        <v>#N/A</v>
      </c>
      <c r="H275" s="154">
        <f>SUMIF(ishod_substance!G:G,B275,ishod_substance!I:I)</f>
        <v>0</v>
      </c>
    </row>
    <row r="276" spans="1:10" hidden="1" x14ac:dyDescent="0.25">
      <c r="A276">
        <v>269</v>
      </c>
      <c r="B276" t="e">
        <f>IF(ISBLANK(A276),0,IF(AND(ISERROR(VLOOKUP(VLOOKUP(A276,ishod_substance!A:G,7,0),$B$6:B275,1,0))=TRUE,VLOOKUP(norm!A276,'tbl2'!A:B,2,0)=0),VLOOKUP(A276,ishod_substance!A:G,7,0),0))</f>
        <v>#N/A</v>
      </c>
      <c r="C276" s="154" t="e">
        <f t="shared" si="4"/>
        <v>#N/A</v>
      </c>
      <c r="D276" s="83" t="e">
        <f>VLOOKUP(C276,quide!$A$1:G1268,2,0)</f>
        <v>#N/A</v>
      </c>
      <c r="E276" s="154" t="e">
        <f>VLOOKUP(C276,quide!$A$1:G1268,7,0)</f>
        <v>#N/A</v>
      </c>
      <c r="F276" s="154" t="e">
        <f>VLOOKUP(C276,quide!$A$1:M1268,21,0)</f>
        <v>#N/A</v>
      </c>
      <c r="G276" s="34" t="e">
        <f>VLOOKUP(C276,quide!$A$1:M1268,22,0)</f>
        <v>#N/A</v>
      </c>
      <c r="H276" s="154">
        <f>SUMIF(ishod_substance!G:G,B276,ishod_substance!I:I)</f>
        <v>0</v>
      </c>
    </row>
    <row r="277" spans="1:10" hidden="1" x14ac:dyDescent="0.25">
      <c r="A277">
        <v>270</v>
      </c>
      <c r="B277" t="e">
        <f>IF(ISBLANK(A277),0,IF(AND(ISERROR(VLOOKUP(VLOOKUP(A277,ishod_substance!A:G,7,0),$B$6:B276,1,0))=TRUE,VLOOKUP(norm!A277,'tbl2'!A:B,2,0)=0),VLOOKUP(A277,ishod_substance!A:G,7,0),0))</f>
        <v>#N/A</v>
      </c>
      <c r="C277" s="154" t="e">
        <f t="shared" si="4"/>
        <v>#N/A</v>
      </c>
      <c r="D277" s="83" t="e">
        <f>VLOOKUP(C277,quide!$A$1:G1269,2,0)</f>
        <v>#N/A</v>
      </c>
      <c r="E277" s="154" t="e">
        <f>VLOOKUP(C277,quide!$A$1:G1269,7,0)</f>
        <v>#N/A</v>
      </c>
      <c r="F277" s="154" t="e">
        <f>VLOOKUP(C277,quide!$A$1:M1269,21,0)</f>
        <v>#N/A</v>
      </c>
      <c r="G277" s="34" t="e">
        <f>VLOOKUP(C277,quide!$A$1:M1269,22,0)</f>
        <v>#N/A</v>
      </c>
      <c r="H277" s="154">
        <f>SUMIF(ishod_substance!G:G,B277,ishod_substance!I:I)</f>
        <v>0</v>
      </c>
    </row>
    <row r="278" spans="1:10" hidden="1" x14ac:dyDescent="0.25">
      <c r="A278">
        <v>271</v>
      </c>
      <c r="B278" t="e">
        <f>IF(ISBLANK(A278),0,IF(AND(ISERROR(VLOOKUP(VLOOKUP(A278,ishod_substance!A:G,7,0),$B$6:B277,1,0))=TRUE,VLOOKUP(norm!A278,'tbl2'!A:B,2,0)=0),VLOOKUP(A278,ishod_substance!A:G,7,0),0))</f>
        <v>#N/A</v>
      </c>
      <c r="C278" s="154" t="e">
        <f t="shared" si="4"/>
        <v>#N/A</v>
      </c>
      <c r="D278" s="83" t="e">
        <f>VLOOKUP(C278,quide!$A$1:G1270,2,0)</f>
        <v>#N/A</v>
      </c>
      <c r="E278" s="154" t="e">
        <f>VLOOKUP(C278,quide!$A$1:G1270,7,0)</f>
        <v>#N/A</v>
      </c>
      <c r="F278" s="154" t="e">
        <f>VLOOKUP(C278,quide!$A$1:M1270,21,0)</f>
        <v>#N/A</v>
      </c>
      <c r="G278" s="34" t="e">
        <f>VLOOKUP(C278,quide!$A$1:M1270,22,0)</f>
        <v>#N/A</v>
      </c>
      <c r="H278" s="154">
        <f>SUMIF(ishod_substance!G:G,B278,ishod_substance!I:I)</f>
        <v>0</v>
      </c>
    </row>
    <row r="279" spans="1:10" hidden="1" x14ac:dyDescent="0.25">
      <c r="A279">
        <v>272</v>
      </c>
      <c r="B279" t="e">
        <f>IF(ISBLANK(A279),0,IF(AND(ISERROR(VLOOKUP(VLOOKUP(A279,ishod_substance!A:G,7,0),$B$6:B278,1,0))=TRUE,VLOOKUP(norm!A279,'tbl2'!A:B,2,0)=0),VLOOKUP(A279,ishod_substance!A:G,7,0),0))</f>
        <v>#N/A</v>
      </c>
      <c r="C279" s="154" t="e">
        <f t="shared" si="4"/>
        <v>#N/A</v>
      </c>
      <c r="D279" s="83" t="e">
        <f>VLOOKUP(C279,quide!$A$1:G1271,2,0)</f>
        <v>#N/A</v>
      </c>
      <c r="E279" s="154" t="e">
        <f>VLOOKUP(C279,quide!$A$1:G1271,7,0)</f>
        <v>#N/A</v>
      </c>
      <c r="F279" s="154" t="e">
        <f>VLOOKUP(C279,quide!$A$1:M1271,21,0)</f>
        <v>#N/A</v>
      </c>
      <c r="G279" s="34" t="e">
        <f>VLOOKUP(C279,quide!$A$1:M1271,22,0)</f>
        <v>#N/A</v>
      </c>
      <c r="H279" s="154">
        <f>SUMIF(ishod_substance!G:G,B279,ishod_substance!I:I)</f>
        <v>0</v>
      </c>
    </row>
    <row r="280" spans="1:10" hidden="1" x14ac:dyDescent="0.25">
      <c r="A280">
        <v>273</v>
      </c>
      <c r="B280" t="e">
        <f>IF(ISBLANK(A280),0,IF(AND(ISERROR(VLOOKUP(VLOOKUP(A280,ishod_substance!A:G,7,0),$B$6:B279,1,0))=TRUE,VLOOKUP(norm!A280,'tbl2'!A:B,2,0)=0),VLOOKUP(A280,ishod_substance!A:G,7,0),0))</f>
        <v>#N/A</v>
      </c>
      <c r="C280" s="154" t="e">
        <f t="shared" si="4"/>
        <v>#N/A</v>
      </c>
      <c r="D280" s="83" t="e">
        <f>VLOOKUP(C280,quide!$A$1:G1272,2,0)</f>
        <v>#N/A</v>
      </c>
      <c r="E280" s="154" t="e">
        <f>VLOOKUP(C280,quide!$A$1:G1272,7,0)</f>
        <v>#N/A</v>
      </c>
      <c r="F280" s="154" t="e">
        <f>VLOOKUP(C280,quide!$A$1:M1272,21,0)</f>
        <v>#N/A</v>
      </c>
      <c r="G280" s="34" t="e">
        <f>VLOOKUP(C280,quide!$A$1:M1272,22,0)</f>
        <v>#N/A</v>
      </c>
      <c r="H280" s="154">
        <f>SUMIF(ishod_substance!G:G,B280,ishod_substance!I:I)</f>
        <v>0</v>
      </c>
    </row>
    <row r="281" spans="1:10" hidden="1" x14ac:dyDescent="0.25">
      <c r="A281">
        <v>274</v>
      </c>
      <c r="B281" t="e">
        <f>IF(ISBLANK(A281),0,IF(AND(ISERROR(VLOOKUP(VLOOKUP(A281,ishod_substance!A:G,7,0),$B$6:B280,1,0))=TRUE,VLOOKUP(norm!A281,'tbl2'!A:B,2,0)=0),VLOOKUP(A281,ishod_substance!A:G,7,0),0))</f>
        <v>#N/A</v>
      </c>
      <c r="C281" s="154" t="e">
        <f t="shared" si="4"/>
        <v>#N/A</v>
      </c>
      <c r="D281" s="83" t="e">
        <f>VLOOKUP(C281,quide!$A$1:G1273,2,0)</f>
        <v>#N/A</v>
      </c>
      <c r="E281" s="154" t="e">
        <f>VLOOKUP(C281,quide!$A$1:G1273,7,0)</f>
        <v>#N/A</v>
      </c>
      <c r="F281" s="154" t="e">
        <f>VLOOKUP(C281,quide!$A$1:M1273,21,0)</f>
        <v>#N/A</v>
      </c>
      <c r="G281" s="34" t="e">
        <f>VLOOKUP(C281,quide!$A$1:M1273,22,0)</f>
        <v>#N/A</v>
      </c>
      <c r="H281" s="154">
        <f>SUMIF(ishod_substance!G:G,B281,ishod_substance!I:I)</f>
        <v>0</v>
      </c>
    </row>
    <row r="282" spans="1:10" hidden="1" x14ac:dyDescent="0.25">
      <c r="A282">
        <v>275</v>
      </c>
      <c r="B282" t="e">
        <f>IF(ISBLANK(A282),0,IF(AND(ISERROR(VLOOKUP(VLOOKUP(A282,ishod_substance!A:G,7,0),$B$6:B281,1,0))=TRUE,VLOOKUP(norm!A282,'tbl2'!A:B,2,0)=0),VLOOKUP(A282,ishod_substance!A:G,7,0),0))</f>
        <v>#N/A</v>
      </c>
      <c r="C282" s="154" t="e">
        <f t="shared" si="4"/>
        <v>#N/A</v>
      </c>
      <c r="D282" s="83" t="e">
        <f>VLOOKUP(C282,quide!$A$1:G1274,2,0)</f>
        <v>#N/A</v>
      </c>
      <c r="E282" s="154" t="e">
        <f>VLOOKUP(C282,quide!$A$1:G1274,7,0)</f>
        <v>#N/A</v>
      </c>
      <c r="F282" s="154" t="e">
        <f>VLOOKUP(C282,quide!$A$1:M1274,21,0)</f>
        <v>#N/A</v>
      </c>
      <c r="G282" s="34" t="e">
        <f>VLOOKUP(C282,quide!$A$1:M1274,22,0)</f>
        <v>#N/A</v>
      </c>
      <c r="H282" s="154">
        <f>SUMIF(ishod_substance!G:G,B282,ishod_substance!I:I)</f>
        <v>0</v>
      </c>
    </row>
    <row r="283" spans="1:10" hidden="1" x14ac:dyDescent="0.25">
      <c r="A283">
        <v>276</v>
      </c>
      <c r="B283" t="e">
        <f>IF(ISBLANK(A283),0,IF(AND(ISERROR(VLOOKUP(VLOOKUP(A283,ishod_substance!A:G,7,0),$B$6:B282,1,0))=TRUE,VLOOKUP(norm!A283,'tbl2'!A:B,2,0)=0),VLOOKUP(A283,ishod_substance!A:G,7,0),0))</f>
        <v>#N/A</v>
      </c>
      <c r="C283" s="154" t="e">
        <f t="shared" si="4"/>
        <v>#N/A</v>
      </c>
      <c r="D283" s="83" t="e">
        <f>VLOOKUP(C283,quide!$A$1:G1275,2,0)</f>
        <v>#N/A</v>
      </c>
      <c r="E283" s="154" t="e">
        <f>VLOOKUP(C283,quide!$A$1:G1275,7,0)</f>
        <v>#N/A</v>
      </c>
      <c r="F283" s="154" t="e">
        <f>VLOOKUP(C283,quide!$A$1:M1275,21,0)</f>
        <v>#N/A</v>
      </c>
      <c r="G283" s="34" t="e">
        <f>VLOOKUP(C283,quide!$A$1:M1275,22,0)</f>
        <v>#N/A</v>
      </c>
      <c r="H283" s="154">
        <f>SUMIF(ishod_substance!G:G,B283,ishod_substance!I:I)</f>
        <v>0</v>
      </c>
    </row>
    <row r="284" spans="1:10" hidden="1" x14ac:dyDescent="0.25">
      <c r="A284">
        <v>277</v>
      </c>
      <c r="B284" t="e">
        <f>IF(ISBLANK(A284),0,IF(AND(ISERROR(VLOOKUP(VLOOKUP(A284,ishod_substance!A:G,7,0),$B$6:B283,1,0))=TRUE,VLOOKUP(norm!A284,'tbl2'!A:B,2,0)=0),VLOOKUP(A284,ishod_substance!A:G,7,0),0))</f>
        <v>#N/A</v>
      </c>
      <c r="C284" s="154" t="e">
        <f t="shared" si="4"/>
        <v>#N/A</v>
      </c>
      <c r="D284" s="83" t="e">
        <f>VLOOKUP(C284,quide!$A$1:G1276,2,0)</f>
        <v>#N/A</v>
      </c>
      <c r="E284" s="154" t="e">
        <f>VLOOKUP(C284,quide!$A$1:G1276,7,0)</f>
        <v>#N/A</v>
      </c>
      <c r="F284" s="154" t="e">
        <f>VLOOKUP(C284,quide!$A$1:M1276,21,0)</f>
        <v>#N/A</v>
      </c>
      <c r="G284" s="34" t="e">
        <f>VLOOKUP(C284,quide!$A$1:M1276,22,0)</f>
        <v>#N/A</v>
      </c>
      <c r="H284" s="154">
        <f>SUMIF(ishod_substance!G:G,B284,ishod_substance!I:I)</f>
        <v>0</v>
      </c>
    </row>
    <row r="285" spans="1:10" hidden="1" x14ac:dyDescent="0.25">
      <c r="A285">
        <v>278</v>
      </c>
      <c r="B285" t="e">
        <f>IF(ISBLANK(A285),0,IF(AND(ISERROR(VLOOKUP(VLOOKUP(A285,ishod_substance!A:G,7,0),$B$6:B284,1,0))=TRUE,VLOOKUP(norm!A285,'tbl2'!A:B,2,0)=0),VLOOKUP(A285,ishod_substance!A:G,7,0),0))</f>
        <v>#N/A</v>
      </c>
      <c r="C285" s="154" t="e">
        <f t="shared" si="4"/>
        <v>#N/A</v>
      </c>
      <c r="D285" s="83" t="e">
        <f>VLOOKUP(C285,quide!$A$1:G1277,2,0)</f>
        <v>#N/A</v>
      </c>
      <c r="E285" s="154" t="e">
        <f>VLOOKUP(C285,quide!$A$1:G1277,7,0)</f>
        <v>#N/A</v>
      </c>
      <c r="F285" s="154" t="e">
        <f>VLOOKUP(C285,quide!$A$1:M1277,21,0)</f>
        <v>#N/A</v>
      </c>
      <c r="G285" s="34" t="e">
        <f>VLOOKUP(C285,quide!$A$1:M1277,22,0)</f>
        <v>#N/A</v>
      </c>
      <c r="H285" s="189">
        <f>SUMIF(ishod_substance!G:G,B285,ishod_substance!I:I)</f>
        <v>0</v>
      </c>
      <c r="I285" s="190"/>
      <c r="J285" s="190"/>
    </row>
    <row r="286" spans="1:10" hidden="1" x14ac:dyDescent="0.25">
      <c r="A286">
        <v>279</v>
      </c>
      <c r="B286" t="e">
        <f>IF(ISBLANK(A286),0,IF(AND(ISERROR(VLOOKUP(VLOOKUP(A286,ishod_substance!A:G,7,0),$B$6:B285,1,0))=TRUE,VLOOKUP(norm!A286,'tbl2'!A:B,2,0)=0),VLOOKUP(A286,ishod_substance!A:G,7,0),0))</f>
        <v>#N/A</v>
      </c>
      <c r="C286" s="154" t="e">
        <f t="shared" si="4"/>
        <v>#N/A</v>
      </c>
      <c r="D286" s="83" t="e">
        <f>VLOOKUP(C286,quide!$A$1:G1278,2,0)</f>
        <v>#N/A</v>
      </c>
      <c r="E286" s="154" t="e">
        <f>VLOOKUP(C286,quide!$A$1:G1278,7,0)</f>
        <v>#N/A</v>
      </c>
      <c r="F286" s="154" t="e">
        <f>VLOOKUP(C286,quide!$A$1:M1278,21,0)</f>
        <v>#N/A</v>
      </c>
      <c r="G286" s="34" t="e">
        <f>VLOOKUP(C286,quide!$A$1:M1278,22,0)</f>
        <v>#N/A</v>
      </c>
      <c r="H286" s="154">
        <f>SUMIF(ishod_substance!G:G,B286,ishod_substance!I:I)</f>
        <v>0</v>
      </c>
    </row>
    <row r="287" spans="1:10" hidden="1" x14ac:dyDescent="0.25">
      <c r="A287">
        <v>280</v>
      </c>
      <c r="B287" t="e">
        <f>IF(ISBLANK(A287),0,IF(AND(ISERROR(VLOOKUP(VLOOKUP(A287,ishod_substance!A:G,7,0),$B$6:B286,1,0))=TRUE,VLOOKUP(norm!A287,'tbl2'!A:B,2,0)=0),VLOOKUP(A287,ishod_substance!A:G,7,0),0))</f>
        <v>#N/A</v>
      </c>
      <c r="C287" s="154" t="e">
        <f t="shared" si="4"/>
        <v>#N/A</v>
      </c>
      <c r="D287" s="83" t="e">
        <f>VLOOKUP(C287,quide!$A$1:G1279,2,0)</f>
        <v>#N/A</v>
      </c>
      <c r="E287" s="154" t="e">
        <f>VLOOKUP(C287,quide!$A$1:G1279,7,0)</f>
        <v>#N/A</v>
      </c>
      <c r="F287" s="154" t="e">
        <f>VLOOKUP(C287,quide!$A$1:M1279,21,0)</f>
        <v>#N/A</v>
      </c>
      <c r="G287" s="34" t="e">
        <f>VLOOKUP(C287,quide!$A$1:M1279,22,0)</f>
        <v>#N/A</v>
      </c>
      <c r="H287" s="154">
        <f>SUMIF(ishod_substance!G:G,B287,ishod_substance!I:I)</f>
        <v>0</v>
      </c>
    </row>
    <row r="288" spans="1:10" hidden="1" x14ac:dyDescent="0.25">
      <c r="A288">
        <v>281</v>
      </c>
      <c r="B288" t="e">
        <f>IF(ISBLANK(A288),0,IF(AND(ISERROR(VLOOKUP(VLOOKUP(A288,ishod_substance!A:G,7,0),$B$6:B287,1,0))=TRUE,VLOOKUP(norm!A288,'tbl2'!A:B,2,0)=0),VLOOKUP(A288,ishod_substance!A:G,7,0),0))</f>
        <v>#N/A</v>
      </c>
      <c r="C288" s="154" t="e">
        <f t="shared" si="4"/>
        <v>#N/A</v>
      </c>
      <c r="D288" s="83" t="e">
        <f>VLOOKUP(C288,quide!$A$1:G1280,2,0)</f>
        <v>#N/A</v>
      </c>
      <c r="E288" s="154" t="e">
        <f>VLOOKUP(C288,quide!$A$1:G1280,7,0)</f>
        <v>#N/A</v>
      </c>
      <c r="F288" s="154" t="e">
        <f>VLOOKUP(C288,quide!$A$1:M1280,21,0)</f>
        <v>#N/A</v>
      </c>
      <c r="G288" s="34" t="e">
        <f>VLOOKUP(C288,quide!$A$1:M1280,22,0)</f>
        <v>#N/A</v>
      </c>
      <c r="H288" s="154">
        <f>SUMIF(ishod_substance!G:G,B288,ishod_substance!I:I)</f>
        <v>0</v>
      </c>
    </row>
    <row r="289" spans="1:8" hidden="1" x14ac:dyDescent="0.25">
      <c r="A289">
        <v>282</v>
      </c>
      <c r="B289" t="e">
        <f>IF(ISBLANK(A289),0,IF(AND(ISERROR(VLOOKUP(VLOOKUP(A289,ishod_substance!A:G,7,0),$B$6:B288,1,0))=TRUE,VLOOKUP(norm!A289,'tbl2'!A:B,2,0)=0),VLOOKUP(A289,ishod_substance!A:G,7,0),0))</f>
        <v>#N/A</v>
      </c>
      <c r="C289" s="154" t="e">
        <f t="shared" si="4"/>
        <v>#N/A</v>
      </c>
      <c r="D289" s="83" t="e">
        <f>VLOOKUP(C289,quide!$A$1:G1281,2,0)</f>
        <v>#N/A</v>
      </c>
      <c r="E289" s="154" t="e">
        <f>VLOOKUP(C289,quide!$A$1:G1281,7,0)</f>
        <v>#N/A</v>
      </c>
      <c r="F289" s="154" t="e">
        <f>VLOOKUP(C289,quide!$A$1:M1281,21,0)</f>
        <v>#N/A</v>
      </c>
      <c r="G289" s="34" t="e">
        <f>VLOOKUP(C289,quide!$A$1:M1281,22,0)</f>
        <v>#N/A</v>
      </c>
      <c r="H289" s="154">
        <f>SUMIF(ishod_substance!G:G,B289,ishod_substance!I:I)</f>
        <v>0</v>
      </c>
    </row>
    <row r="290" spans="1:8" hidden="1" x14ac:dyDescent="0.25">
      <c r="A290">
        <v>283</v>
      </c>
      <c r="B290" t="e">
        <f>IF(ISBLANK(A290),0,IF(AND(ISERROR(VLOOKUP(VLOOKUP(A290,ishod_substance!A:G,7,0),$B$6:B289,1,0))=TRUE,VLOOKUP(norm!A290,'tbl2'!A:B,2,0)=0),VLOOKUP(A290,ishod_substance!A:G,7,0),0))</f>
        <v>#N/A</v>
      </c>
      <c r="C290" s="154" t="e">
        <f t="shared" si="4"/>
        <v>#N/A</v>
      </c>
      <c r="D290" s="83" t="e">
        <f>VLOOKUP(C290,quide!$A$1:G1282,2,0)</f>
        <v>#N/A</v>
      </c>
      <c r="E290" s="154" t="e">
        <f>VLOOKUP(C290,quide!$A$1:G1282,7,0)</f>
        <v>#N/A</v>
      </c>
      <c r="F290" s="154" t="e">
        <f>VLOOKUP(C290,quide!$A$1:M1282,21,0)</f>
        <v>#N/A</v>
      </c>
      <c r="G290" s="34" t="e">
        <f>VLOOKUP(C290,quide!$A$1:M1282,22,0)</f>
        <v>#N/A</v>
      </c>
      <c r="H290" s="154">
        <f>SUMIF(ishod_substance!G:G,B290,ishod_substance!I:I)</f>
        <v>0</v>
      </c>
    </row>
    <row r="291" spans="1:8" hidden="1" x14ac:dyDescent="0.25">
      <c r="A291">
        <v>284</v>
      </c>
      <c r="B291" t="e">
        <f>IF(ISBLANK(A291),0,IF(AND(ISERROR(VLOOKUP(VLOOKUP(A291,ishod_substance!A:G,7,0),$B$6:B290,1,0))=TRUE,VLOOKUP(norm!A291,'tbl2'!A:B,2,0)=0),VLOOKUP(A291,ishod_substance!A:G,7,0),0))</f>
        <v>#N/A</v>
      </c>
      <c r="C291" s="154" t="e">
        <f t="shared" si="4"/>
        <v>#N/A</v>
      </c>
      <c r="D291" s="83" t="e">
        <f>VLOOKUP(C291,quide!$A$1:G1283,2,0)</f>
        <v>#N/A</v>
      </c>
      <c r="E291" s="154" t="e">
        <f>VLOOKUP(C291,quide!$A$1:G1283,7,0)</f>
        <v>#N/A</v>
      </c>
      <c r="F291" s="154" t="e">
        <f>VLOOKUP(C291,quide!$A$1:M1283,21,0)</f>
        <v>#N/A</v>
      </c>
      <c r="G291" s="34" t="e">
        <f>VLOOKUP(C291,quide!$A$1:M1283,22,0)</f>
        <v>#N/A</v>
      </c>
      <c r="H291" s="154">
        <f>SUMIF(ishod_substance!G:G,B291,ishod_substance!I:I)</f>
        <v>0</v>
      </c>
    </row>
    <row r="292" spans="1:8" hidden="1" x14ac:dyDescent="0.25">
      <c r="A292">
        <v>285</v>
      </c>
      <c r="B292" t="e">
        <f>IF(ISBLANK(A292),0,IF(AND(ISERROR(VLOOKUP(VLOOKUP(A292,ishod_substance!A:G,7,0),$B$6:B291,1,0))=TRUE,VLOOKUP(norm!A292,'tbl2'!A:B,2,0)=0),VLOOKUP(A292,ishod_substance!A:G,7,0),0))</f>
        <v>#N/A</v>
      </c>
      <c r="C292" s="154" t="e">
        <f t="shared" si="4"/>
        <v>#N/A</v>
      </c>
      <c r="D292" s="83" t="e">
        <f>VLOOKUP(C292,quide!$A$1:G1284,2,0)</f>
        <v>#N/A</v>
      </c>
      <c r="E292" s="154" t="e">
        <f>VLOOKUP(C292,quide!$A$1:G1284,7,0)</f>
        <v>#N/A</v>
      </c>
      <c r="F292" s="154" t="e">
        <f>VLOOKUP(C292,quide!$A$1:M1284,21,0)</f>
        <v>#N/A</v>
      </c>
      <c r="G292" s="34" t="e">
        <f>VLOOKUP(C292,quide!$A$1:M1284,22,0)</f>
        <v>#N/A</v>
      </c>
      <c r="H292" s="154">
        <f>SUMIF(ishod_substance!G:G,B292,ishod_substance!I:I)</f>
        <v>0</v>
      </c>
    </row>
    <row r="293" spans="1:8" hidden="1" x14ac:dyDescent="0.25">
      <c r="A293">
        <v>286</v>
      </c>
      <c r="B293" t="e">
        <f>IF(ISBLANK(A293),0,IF(AND(ISERROR(VLOOKUP(VLOOKUP(A293,ishod_substance!A:G,7,0),$B$6:B292,1,0))=TRUE,VLOOKUP(norm!A293,'tbl2'!A:B,2,0)=0),VLOOKUP(A293,ishod_substance!A:G,7,0),0))</f>
        <v>#N/A</v>
      </c>
      <c r="C293" s="154" t="e">
        <f t="shared" si="4"/>
        <v>#N/A</v>
      </c>
      <c r="D293" s="83" t="e">
        <f>VLOOKUP(C293,quide!$A$1:G1285,2,0)</f>
        <v>#N/A</v>
      </c>
      <c r="E293" s="154" t="e">
        <f>VLOOKUP(C293,quide!$A$1:G1285,7,0)</f>
        <v>#N/A</v>
      </c>
      <c r="F293" s="154" t="e">
        <f>VLOOKUP(C293,quide!$A$1:M1285,21,0)</f>
        <v>#N/A</v>
      </c>
      <c r="G293" s="34" t="e">
        <f>VLOOKUP(C293,quide!$A$1:M1285,22,0)</f>
        <v>#N/A</v>
      </c>
      <c r="H293" s="154">
        <f>SUMIF(ishod_substance!G:G,B293,ishod_substance!I:I)</f>
        <v>0</v>
      </c>
    </row>
    <row r="294" spans="1:8" hidden="1" x14ac:dyDescent="0.25">
      <c r="A294">
        <v>287</v>
      </c>
      <c r="B294" t="e">
        <f>IF(ISBLANK(A294),0,IF(AND(ISERROR(VLOOKUP(VLOOKUP(A294,ishod_substance!A:G,7,0),$B$6:B293,1,0))=TRUE,VLOOKUP(norm!A294,'tbl2'!A:B,2,0)=0),VLOOKUP(A294,ishod_substance!A:G,7,0),0))</f>
        <v>#N/A</v>
      </c>
      <c r="C294" s="154" t="e">
        <f t="shared" si="4"/>
        <v>#N/A</v>
      </c>
      <c r="D294" s="83" t="e">
        <f>VLOOKUP(C294,quide!$A$1:G1286,2,0)</f>
        <v>#N/A</v>
      </c>
      <c r="E294" s="154" t="e">
        <f>VLOOKUP(C294,quide!$A$1:G1286,7,0)</f>
        <v>#N/A</v>
      </c>
      <c r="F294" s="154" t="e">
        <f>VLOOKUP(C294,quide!$A$1:M1286,21,0)</f>
        <v>#N/A</v>
      </c>
      <c r="G294" s="34" t="e">
        <f>VLOOKUP(C294,quide!$A$1:M1286,22,0)</f>
        <v>#N/A</v>
      </c>
      <c r="H294" s="154">
        <f>SUMIF(ishod_substance!G:G,B294,ishod_substance!I:I)</f>
        <v>0</v>
      </c>
    </row>
    <row r="295" spans="1:8" hidden="1" x14ac:dyDescent="0.25">
      <c r="A295">
        <v>288</v>
      </c>
      <c r="B295" t="e">
        <f>IF(ISBLANK(A295),0,IF(AND(ISERROR(VLOOKUP(VLOOKUP(A295,ishod_substance!A:G,7,0),$B$6:B294,1,0))=TRUE,VLOOKUP(norm!A295,'tbl2'!A:B,2,0)=0),VLOOKUP(A295,ishod_substance!A:G,7,0),0))</f>
        <v>#N/A</v>
      </c>
      <c r="C295" s="154" t="e">
        <f t="shared" si="4"/>
        <v>#N/A</v>
      </c>
      <c r="D295" s="83" t="e">
        <f>VLOOKUP(C295,quide!$A$1:G1287,2,0)</f>
        <v>#N/A</v>
      </c>
      <c r="E295" s="154" t="e">
        <f>VLOOKUP(C295,quide!$A$1:G1287,7,0)</f>
        <v>#N/A</v>
      </c>
      <c r="F295" s="154" t="e">
        <f>VLOOKUP(C295,quide!$A$1:M1287,21,0)</f>
        <v>#N/A</v>
      </c>
      <c r="G295" s="34" t="e">
        <f>VLOOKUP(C295,quide!$A$1:M1287,22,0)</f>
        <v>#N/A</v>
      </c>
      <c r="H295" s="154">
        <f>SUMIF(ishod_substance!G:G,B295,ishod_substance!I:I)</f>
        <v>0</v>
      </c>
    </row>
    <row r="296" spans="1:8" hidden="1" x14ac:dyDescent="0.25">
      <c r="A296">
        <v>289</v>
      </c>
      <c r="B296" t="e">
        <f>IF(ISBLANK(A296),0,IF(AND(ISERROR(VLOOKUP(VLOOKUP(A296,ishod_substance!A:G,7,0),$B$6:B295,1,0))=TRUE,VLOOKUP(norm!A296,'tbl2'!A:B,2,0)=0),VLOOKUP(A296,ishod_substance!A:G,7,0),0))</f>
        <v>#N/A</v>
      </c>
      <c r="C296" s="154" t="e">
        <f t="shared" si="4"/>
        <v>#N/A</v>
      </c>
      <c r="D296" s="83" t="e">
        <f>VLOOKUP(C296,quide!$A$1:G1288,2,0)</f>
        <v>#N/A</v>
      </c>
      <c r="E296" s="154" t="e">
        <f>VLOOKUP(C296,quide!$A$1:G1288,7,0)</f>
        <v>#N/A</v>
      </c>
      <c r="F296" s="154" t="e">
        <f>VLOOKUP(C296,quide!$A$1:M1288,21,0)</f>
        <v>#N/A</v>
      </c>
      <c r="G296" s="34" t="e">
        <f>VLOOKUP(C296,quide!$A$1:M1288,22,0)</f>
        <v>#N/A</v>
      </c>
      <c r="H296" s="154">
        <f>SUMIF(ishod_substance!G:G,B296,ishod_substance!I:I)</f>
        <v>0</v>
      </c>
    </row>
    <row r="297" spans="1:8" hidden="1" x14ac:dyDescent="0.25">
      <c r="A297">
        <v>290</v>
      </c>
      <c r="B297" t="e">
        <f>IF(ISBLANK(A297),0,IF(AND(ISERROR(VLOOKUP(VLOOKUP(A297,ishod_substance!A:G,7,0),$B$6:B296,1,0))=TRUE,VLOOKUP(norm!A297,'tbl2'!A:B,2,0)=0),VLOOKUP(A297,ishod_substance!A:G,7,0),0))</f>
        <v>#N/A</v>
      </c>
      <c r="C297" s="154" t="e">
        <f t="shared" si="4"/>
        <v>#N/A</v>
      </c>
      <c r="D297" s="83" t="e">
        <f>VLOOKUP(C297,quide!$A$1:G1289,2,0)</f>
        <v>#N/A</v>
      </c>
      <c r="E297" s="154" t="e">
        <f>VLOOKUP(C297,quide!$A$1:G1289,7,0)</f>
        <v>#N/A</v>
      </c>
      <c r="F297" s="154" t="e">
        <f>VLOOKUP(C297,quide!$A$1:M1289,21,0)</f>
        <v>#N/A</v>
      </c>
      <c r="G297" s="34" t="e">
        <f>VLOOKUP(C297,quide!$A$1:M1289,22,0)</f>
        <v>#N/A</v>
      </c>
      <c r="H297" s="154">
        <f>SUMIF(ishod_substance!G:G,B297,ishod_substance!I:I)</f>
        <v>0</v>
      </c>
    </row>
    <row r="298" spans="1:8" hidden="1" x14ac:dyDescent="0.25">
      <c r="A298">
        <v>291</v>
      </c>
      <c r="B298" t="e">
        <f>IF(ISBLANK(A298),0,IF(AND(ISERROR(VLOOKUP(VLOOKUP(A298,ishod_substance!A:G,7,0),$B$6:B297,1,0))=TRUE,VLOOKUP(norm!A298,'tbl2'!A:B,2,0)=0),VLOOKUP(A298,ishod_substance!A:G,7,0),0))</f>
        <v>#N/A</v>
      </c>
      <c r="C298" s="154" t="e">
        <f t="shared" si="4"/>
        <v>#N/A</v>
      </c>
      <c r="D298" s="83" t="e">
        <f>VLOOKUP(C298,quide!$A$1:G1290,2,0)</f>
        <v>#N/A</v>
      </c>
      <c r="E298" s="154" t="e">
        <f>VLOOKUP(C298,quide!$A$1:G1290,7,0)</f>
        <v>#N/A</v>
      </c>
      <c r="F298" s="154" t="e">
        <f>VLOOKUP(C298,quide!$A$1:M1290,21,0)</f>
        <v>#N/A</v>
      </c>
      <c r="G298" s="34" t="e">
        <f>VLOOKUP(C298,quide!$A$1:M1290,22,0)</f>
        <v>#N/A</v>
      </c>
      <c r="H298" s="154">
        <f>SUMIF(ishod_substance!G:G,B298,ishod_substance!I:I)</f>
        <v>0</v>
      </c>
    </row>
    <row r="299" spans="1:8" hidden="1" x14ac:dyDescent="0.25">
      <c r="A299">
        <v>292</v>
      </c>
      <c r="B299" t="e">
        <f>IF(ISBLANK(A299),0,IF(AND(ISERROR(VLOOKUP(VLOOKUP(A299,ishod_substance!A:G,7,0),$B$6:B298,1,0))=TRUE,VLOOKUP(norm!A299,'tbl2'!A:B,2,0)=0),VLOOKUP(A299,ishod_substance!A:G,7,0),0))</f>
        <v>#N/A</v>
      </c>
      <c r="C299" s="154" t="e">
        <f t="shared" si="4"/>
        <v>#N/A</v>
      </c>
      <c r="D299" s="83" t="e">
        <f>VLOOKUP(C299,quide!$A$1:G1291,2,0)</f>
        <v>#N/A</v>
      </c>
      <c r="E299" s="154" t="e">
        <f>VLOOKUP(C299,quide!$A$1:G1291,7,0)</f>
        <v>#N/A</v>
      </c>
      <c r="F299" s="154" t="e">
        <f>VLOOKUP(C299,quide!$A$1:M1291,21,0)</f>
        <v>#N/A</v>
      </c>
      <c r="G299" s="34" t="e">
        <f>VLOOKUP(C299,quide!$A$1:M1291,22,0)</f>
        <v>#N/A</v>
      </c>
      <c r="H299" s="154">
        <f>SUMIF(ishod_substance!G:G,B299,ishod_substance!I:I)</f>
        <v>0</v>
      </c>
    </row>
    <row r="300" spans="1:8" hidden="1" x14ac:dyDescent="0.25">
      <c r="A300">
        <v>293</v>
      </c>
      <c r="B300" t="e">
        <f>IF(ISBLANK(A300),0,IF(AND(ISERROR(VLOOKUP(VLOOKUP(A300,ishod_substance!A:G,7,0),$B$6:B299,1,0))=TRUE,VLOOKUP(norm!A300,'tbl2'!A:B,2,0)=0),VLOOKUP(A300,ishod_substance!A:G,7,0),0))</f>
        <v>#N/A</v>
      </c>
      <c r="C300" s="154" t="e">
        <f t="shared" si="4"/>
        <v>#N/A</v>
      </c>
      <c r="D300" s="83" t="e">
        <f>VLOOKUP(C300,quide!$A$1:G1292,2,0)</f>
        <v>#N/A</v>
      </c>
      <c r="E300" s="154" t="e">
        <f>VLOOKUP(C300,quide!$A$1:G1292,7,0)</f>
        <v>#N/A</v>
      </c>
      <c r="F300" s="154" t="e">
        <f>VLOOKUP(C300,quide!$A$1:M1292,21,0)</f>
        <v>#N/A</v>
      </c>
      <c r="G300" s="34" t="e">
        <f>VLOOKUP(C300,quide!$A$1:M1292,22,0)</f>
        <v>#N/A</v>
      </c>
      <c r="H300" s="154">
        <f>SUMIF(ishod_substance!G:G,B300,ishod_substance!I:I)</f>
        <v>0</v>
      </c>
    </row>
    <row r="301" spans="1:8" hidden="1" x14ac:dyDescent="0.25">
      <c r="A301">
        <v>294</v>
      </c>
      <c r="B301" t="e">
        <f>IF(ISBLANK(A301),0,IF(AND(ISERROR(VLOOKUP(VLOOKUP(A301,ishod_substance!A:G,7,0),$B$6:B300,1,0))=TRUE,VLOOKUP(norm!A301,'tbl2'!A:B,2,0)=0),VLOOKUP(A301,ishod_substance!A:G,7,0),0))</f>
        <v>#N/A</v>
      </c>
      <c r="C301" s="154" t="e">
        <f t="shared" si="4"/>
        <v>#N/A</v>
      </c>
      <c r="D301" s="83" t="e">
        <f>VLOOKUP(C301,quide!$A$1:G1293,2,0)</f>
        <v>#N/A</v>
      </c>
      <c r="E301" s="154" t="e">
        <f>VLOOKUP(C301,quide!$A$1:G1293,7,0)</f>
        <v>#N/A</v>
      </c>
      <c r="F301" s="154" t="e">
        <f>VLOOKUP(C301,quide!$A$1:M1293,21,0)</f>
        <v>#N/A</v>
      </c>
      <c r="G301" s="34" t="e">
        <f>VLOOKUP(C301,quide!$A$1:M1293,22,0)</f>
        <v>#N/A</v>
      </c>
      <c r="H301" s="154">
        <f>SUMIF(ishod_substance!G:G,B301,ishod_substance!I:I)</f>
        <v>0</v>
      </c>
    </row>
    <row r="302" spans="1:8" hidden="1" x14ac:dyDescent="0.25">
      <c r="A302">
        <v>295</v>
      </c>
      <c r="B302" t="e">
        <f>IF(ISBLANK(A302),0,IF(AND(ISERROR(VLOOKUP(VLOOKUP(A302,ishod_substance!A:G,7,0),$B$6:B301,1,0))=TRUE,VLOOKUP(norm!A302,'tbl2'!A:B,2,0)=0),VLOOKUP(A302,ishod_substance!A:G,7,0),0))</f>
        <v>#N/A</v>
      </c>
      <c r="C302" s="154" t="e">
        <f t="shared" si="4"/>
        <v>#N/A</v>
      </c>
      <c r="D302" s="83" t="e">
        <f>VLOOKUP(C302,quide!$A$1:G1294,2,0)</f>
        <v>#N/A</v>
      </c>
      <c r="E302" s="154" t="e">
        <f>VLOOKUP(C302,quide!$A$1:G1294,7,0)</f>
        <v>#N/A</v>
      </c>
      <c r="F302" s="154" t="e">
        <f>VLOOKUP(C302,quide!$A$1:M1294,21,0)</f>
        <v>#N/A</v>
      </c>
      <c r="G302" s="34" t="e">
        <f>VLOOKUP(C302,quide!$A$1:M1294,22,0)</f>
        <v>#N/A</v>
      </c>
      <c r="H302" s="154">
        <f>SUMIF(ishod_substance!G:G,B302,ishod_substance!I:I)</f>
        <v>0</v>
      </c>
    </row>
    <row r="303" spans="1:8" hidden="1" x14ac:dyDescent="0.25">
      <c r="A303">
        <v>296</v>
      </c>
      <c r="B303" t="e">
        <f>IF(ISBLANK(A303),0,IF(AND(ISERROR(VLOOKUP(VLOOKUP(A303,ishod_substance!A:G,7,0),$B$6:B302,1,0))=TRUE,VLOOKUP(norm!A303,'tbl2'!A:B,2,0)=0),VLOOKUP(A303,ishod_substance!A:G,7,0),0))</f>
        <v>#N/A</v>
      </c>
      <c r="C303" s="154" t="e">
        <f t="shared" si="4"/>
        <v>#N/A</v>
      </c>
      <c r="D303" s="83" t="e">
        <f>VLOOKUP(C303,quide!$A$1:G1295,2,0)</f>
        <v>#N/A</v>
      </c>
      <c r="E303" s="154" t="e">
        <f>VLOOKUP(C303,quide!$A$1:G1295,7,0)</f>
        <v>#N/A</v>
      </c>
      <c r="F303" s="154" t="e">
        <f>VLOOKUP(C303,quide!$A$1:M1295,21,0)</f>
        <v>#N/A</v>
      </c>
      <c r="G303" s="34" t="e">
        <f>VLOOKUP(C303,quide!$A$1:M1295,22,0)</f>
        <v>#N/A</v>
      </c>
      <c r="H303" s="154">
        <f>SUMIF(ishod_substance!G:G,B303,ishod_substance!I:I)</f>
        <v>0</v>
      </c>
    </row>
    <row r="304" spans="1:8" hidden="1" x14ac:dyDescent="0.25">
      <c r="A304">
        <v>297</v>
      </c>
      <c r="B304" t="e">
        <f>IF(ISBLANK(A304),0,IF(AND(ISERROR(VLOOKUP(VLOOKUP(A304,ishod_substance!A:G,7,0),$B$6:B303,1,0))=TRUE,VLOOKUP(norm!A304,'tbl2'!A:B,2,0)=0),VLOOKUP(A304,ishod_substance!A:G,7,0),0))</f>
        <v>#N/A</v>
      </c>
      <c r="C304" s="154" t="e">
        <f t="shared" si="4"/>
        <v>#N/A</v>
      </c>
      <c r="D304" s="83" t="e">
        <f>VLOOKUP(C304,quide!$A$1:G1296,2,0)</f>
        <v>#N/A</v>
      </c>
      <c r="E304" s="154" t="e">
        <f>VLOOKUP(C304,quide!$A$1:G1296,7,0)</f>
        <v>#N/A</v>
      </c>
      <c r="F304" s="154" t="e">
        <f>VLOOKUP(C304,quide!$A$1:M1296,21,0)</f>
        <v>#N/A</v>
      </c>
      <c r="G304" s="34" t="e">
        <f>VLOOKUP(C304,quide!$A$1:M1296,22,0)</f>
        <v>#N/A</v>
      </c>
      <c r="H304" s="154">
        <f>SUMIF(ishod_substance!G:G,B304,ishod_substance!I:I)</f>
        <v>0</v>
      </c>
    </row>
    <row r="305" spans="1:8" hidden="1" x14ac:dyDescent="0.25">
      <c r="A305">
        <v>298</v>
      </c>
      <c r="B305" t="e">
        <f>IF(ISBLANK(A305),0,IF(AND(ISERROR(VLOOKUP(VLOOKUP(A305,ishod_substance!A:G,7,0),$B$6:B304,1,0))=TRUE,VLOOKUP(norm!A305,'tbl2'!A:B,2,0)=0),VLOOKUP(A305,ishod_substance!A:G,7,0),0))</f>
        <v>#N/A</v>
      </c>
      <c r="C305" s="154" t="e">
        <f t="shared" si="4"/>
        <v>#N/A</v>
      </c>
      <c r="D305" s="83" t="e">
        <f>VLOOKUP(C305,quide!$A$1:G1297,2,0)</f>
        <v>#N/A</v>
      </c>
      <c r="E305" s="154" t="e">
        <f>VLOOKUP(C305,quide!$A$1:G1297,7,0)</f>
        <v>#N/A</v>
      </c>
      <c r="F305" s="154" t="e">
        <f>VLOOKUP(C305,quide!$A$1:M1297,21,0)</f>
        <v>#N/A</v>
      </c>
      <c r="G305" s="34" t="e">
        <f>VLOOKUP(C305,quide!$A$1:M1297,22,0)</f>
        <v>#N/A</v>
      </c>
      <c r="H305" s="154">
        <f>SUMIF(ishod_substance!G:G,B305,ishod_substance!I:I)</f>
        <v>0</v>
      </c>
    </row>
    <row r="306" spans="1:8" hidden="1" x14ac:dyDescent="0.25">
      <c r="A306">
        <v>299</v>
      </c>
      <c r="B306" t="e">
        <f>IF(ISBLANK(A306),0,IF(AND(ISERROR(VLOOKUP(VLOOKUP(A306,ishod_substance!A:G,7,0),$B$6:B305,1,0))=TRUE,VLOOKUP(norm!A306,'tbl2'!A:B,2,0)=0),VLOOKUP(A306,ishod_substance!A:G,7,0),0))</f>
        <v>#N/A</v>
      </c>
      <c r="C306" s="154" t="e">
        <f t="shared" si="4"/>
        <v>#N/A</v>
      </c>
      <c r="D306" s="83" t="e">
        <f>VLOOKUP(C306,quide!$A$1:G1298,2,0)</f>
        <v>#N/A</v>
      </c>
      <c r="E306" s="154" t="e">
        <f>VLOOKUP(C306,quide!$A$1:G1298,7,0)</f>
        <v>#N/A</v>
      </c>
      <c r="F306" s="154" t="e">
        <f>VLOOKUP(C306,quide!$A$1:M1298,21,0)</f>
        <v>#N/A</v>
      </c>
      <c r="G306" s="34" t="e">
        <f>VLOOKUP(C306,quide!$A$1:M1298,22,0)</f>
        <v>#N/A</v>
      </c>
      <c r="H306" s="154">
        <f>SUMIF(ishod_substance!G:G,B306,ishod_substance!I:I)</f>
        <v>0</v>
      </c>
    </row>
    <row r="307" spans="1:8" hidden="1" x14ac:dyDescent="0.25">
      <c r="A307">
        <v>300</v>
      </c>
      <c r="B307" t="e">
        <f>IF(ISBLANK(A307),0,IF(AND(ISERROR(VLOOKUP(VLOOKUP(A307,ishod_substance!A:G,7,0),$B$6:B306,1,0))=TRUE,VLOOKUP(norm!A307,'tbl2'!A:B,2,0)=0),VLOOKUP(A307,ishod_substance!A:G,7,0),0))</f>
        <v>#N/A</v>
      </c>
      <c r="C307" s="154" t="e">
        <f t="shared" si="4"/>
        <v>#N/A</v>
      </c>
      <c r="D307" s="83" t="e">
        <f>VLOOKUP(C307,quide!$A$1:G1299,2,0)</f>
        <v>#N/A</v>
      </c>
      <c r="E307" s="154" t="e">
        <f>VLOOKUP(C307,quide!$A$1:G1299,7,0)</f>
        <v>#N/A</v>
      </c>
      <c r="F307" s="154" t="e">
        <f>VLOOKUP(C307,quide!$A$1:M1299,21,0)</f>
        <v>#N/A</v>
      </c>
      <c r="G307" s="34" t="e">
        <f>VLOOKUP(C307,quide!$A$1:M1299,22,0)</f>
        <v>#N/A</v>
      </c>
      <c r="H307" s="154">
        <f>SUMIF(ishod_substance!G:G,B307,ishod_substance!I:I)</f>
        <v>0</v>
      </c>
    </row>
    <row r="308" spans="1:8" hidden="1" x14ac:dyDescent="0.25">
      <c r="A308">
        <v>301</v>
      </c>
      <c r="B308" t="e">
        <f>IF(ISBLANK(A308),0,IF(AND(ISERROR(VLOOKUP(VLOOKUP(A308,ishod_substance!A:G,7,0),$B$6:B307,1,0))=TRUE,VLOOKUP(norm!A308,'tbl2'!A:B,2,0)=0),VLOOKUP(A308,ishod_substance!A:G,7,0),0))</f>
        <v>#N/A</v>
      </c>
      <c r="C308" s="154" t="e">
        <f t="shared" si="4"/>
        <v>#N/A</v>
      </c>
      <c r="D308" s="83" t="e">
        <f>VLOOKUP(C308,quide!$A$1:G1300,2,0)</f>
        <v>#N/A</v>
      </c>
      <c r="E308" s="154" t="e">
        <f>VLOOKUP(C308,quide!$A$1:G1300,7,0)</f>
        <v>#N/A</v>
      </c>
      <c r="F308" s="154" t="e">
        <f>VLOOKUP(C308,quide!$A$1:M1300,21,0)</f>
        <v>#N/A</v>
      </c>
      <c r="G308" s="34" t="e">
        <f>VLOOKUP(C308,quide!$A$1:M1300,22,0)</f>
        <v>#N/A</v>
      </c>
      <c r="H308" s="154">
        <f>SUMIF(ishod_substance!G:G,B308,ishod_substance!I:I)</f>
        <v>0</v>
      </c>
    </row>
    <row r="309" spans="1:8" hidden="1" x14ac:dyDescent="0.25">
      <c r="A309">
        <v>302</v>
      </c>
      <c r="B309" t="e">
        <f>IF(ISBLANK(A309),0,IF(AND(ISERROR(VLOOKUP(VLOOKUP(A309,ishod_substance!A:G,7,0),$B$6:B308,1,0))=TRUE,VLOOKUP(norm!A309,'tbl2'!A:B,2,0)=0),VLOOKUP(A309,ishod_substance!A:G,7,0),0))</f>
        <v>#N/A</v>
      </c>
      <c r="C309" s="154" t="e">
        <f t="shared" si="4"/>
        <v>#N/A</v>
      </c>
      <c r="D309" s="83" t="e">
        <f>VLOOKUP(C309,quide!$A$1:G1301,2,0)</f>
        <v>#N/A</v>
      </c>
      <c r="E309" s="154" t="e">
        <f>VLOOKUP(C309,quide!$A$1:G1301,7,0)</f>
        <v>#N/A</v>
      </c>
      <c r="F309" s="154" t="e">
        <f>VLOOKUP(C309,quide!$A$1:M1301,21,0)</f>
        <v>#N/A</v>
      </c>
      <c r="G309" s="34" t="e">
        <f>VLOOKUP(C309,quide!$A$1:M1301,22,0)</f>
        <v>#N/A</v>
      </c>
      <c r="H309" s="154">
        <f>SUMIF(ishod_substance!G:G,B309,ishod_substance!I:I)</f>
        <v>0</v>
      </c>
    </row>
    <row r="310" spans="1:8" hidden="1" x14ac:dyDescent="0.25">
      <c r="A310">
        <v>303</v>
      </c>
      <c r="B310" t="e">
        <f>IF(ISBLANK(A310),0,IF(AND(ISERROR(VLOOKUP(VLOOKUP(A310,ishod_substance!A:G,7,0),$B$6:B309,1,0))=TRUE,VLOOKUP(norm!A310,'tbl2'!A:B,2,0)=0),VLOOKUP(A310,ishod_substance!A:G,7,0),0))</f>
        <v>#N/A</v>
      </c>
      <c r="C310" s="154" t="e">
        <f t="shared" si="4"/>
        <v>#N/A</v>
      </c>
      <c r="D310" s="83" t="e">
        <f>VLOOKUP(C310,quide!$A$1:G1302,2,0)</f>
        <v>#N/A</v>
      </c>
      <c r="E310" s="154" t="e">
        <f>VLOOKUP(C310,quide!$A$1:G1302,7,0)</f>
        <v>#N/A</v>
      </c>
      <c r="F310" s="154" t="e">
        <f>VLOOKUP(C310,quide!$A$1:M1302,21,0)</f>
        <v>#N/A</v>
      </c>
      <c r="G310" s="34" t="e">
        <f>VLOOKUP(C310,quide!$A$1:M1302,22,0)</f>
        <v>#N/A</v>
      </c>
      <c r="H310" s="154">
        <f>SUMIF(ishod_substance!G:G,B310,ishod_substance!I:I)</f>
        <v>0</v>
      </c>
    </row>
    <row r="311" spans="1:8" hidden="1" x14ac:dyDescent="0.25">
      <c r="A311">
        <v>304</v>
      </c>
      <c r="B311" t="e">
        <f>IF(ISBLANK(A311),0,IF(AND(ISERROR(VLOOKUP(VLOOKUP(A311,ishod_substance!A:G,7,0),$B$6:B310,1,0))=TRUE,VLOOKUP(norm!A311,'tbl2'!A:B,2,0)=0),VLOOKUP(A311,ishod_substance!A:G,7,0),0))</f>
        <v>#N/A</v>
      </c>
      <c r="C311" s="154" t="e">
        <f t="shared" si="4"/>
        <v>#N/A</v>
      </c>
      <c r="D311" s="83" t="e">
        <f>VLOOKUP(C311,quide!$A$1:G1303,2,0)</f>
        <v>#N/A</v>
      </c>
      <c r="E311" s="154" t="e">
        <f>VLOOKUP(C311,quide!$A$1:G1303,7,0)</f>
        <v>#N/A</v>
      </c>
      <c r="F311" s="154" t="e">
        <f>VLOOKUP(C311,quide!$A$1:M1303,21,0)</f>
        <v>#N/A</v>
      </c>
      <c r="G311" s="34" t="e">
        <f>VLOOKUP(C311,quide!$A$1:M1303,22,0)</f>
        <v>#N/A</v>
      </c>
      <c r="H311" s="154">
        <f>SUMIF(ishod_substance!G:G,B311,ishod_substance!I:I)</f>
        <v>0</v>
      </c>
    </row>
    <row r="312" spans="1:8" hidden="1" x14ac:dyDescent="0.25">
      <c r="A312">
        <v>305</v>
      </c>
      <c r="B312" t="e">
        <f>IF(ISBLANK(A312),0,IF(AND(ISERROR(VLOOKUP(VLOOKUP(A312,ishod_substance!A:G,7,0),$B$6:B311,1,0))=TRUE,VLOOKUP(norm!A312,'tbl2'!A:B,2,0)=0),VLOOKUP(A312,ishod_substance!A:G,7,0),0))</f>
        <v>#N/A</v>
      </c>
      <c r="C312" s="154" t="e">
        <f t="shared" si="4"/>
        <v>#N/A</v>
      </c>
      <c r="D312" s="83" t="e">
        <f>VLOOKUP(C312,quide!$A$1:G1304,2,0)</f>
        <v>#N/A</v>
      </c>
      <c r="E312" s="154" t="e">
        <f>VLOOKUP(C312,quide!$A$1:G1304,7,0)</f>
        <v>#N/A</v>
      </c>
      <c r="F312" s="154" t="e">
        <f>VLOOKUP(C312,quide!$A$1:M1304,21,0)</f>
        <v>#N/A</v>
      </c>
      <c r="G312" s="34" t="e">
        <f>VLOOKUP(C312,quide!$A$1:M1304,22,0)</f>
        <v>#N/A</v>
      </c>
      <c r="H312" s="154">
        <f>SUMIF(ishod_substance!G:G,B312,ishod_substance!I:I)</f>
        <v>0</v>
      </c>
    </row>
    <row r="313" spans="1:8" hidden="1" x14ac:dyDescent="0.25">
      <c r="A313">
        <v>306</v>
      </c>
      <c r="B313" t="e">
        <f>IF(ISBLANK(A313),0,IF(AND(ISERROR(VLOOKUP(VLOOKUP(A313,ishod_substance!A:G,7,0),$B$6:B312,1,0))=TRUE,VLOOKUP(norm!A313,'tbl2'!A:B,2,0)=0),VLOOKUP(A313,ishod_substance!A:G,7,0),0))</f>
        <v>#N/A</v>
      </c>
      <c r="C313" s="154" t="e">
        <f t="shared" si="4"/>
        <v>#N/A</v>
      </c>
      <c r="D313" s="83" t="e">
        <f>VLOOKUP(C313,quide!$A$1:G1305,2,0)</f>
        <v>#N/A</v>
      </c>
      <c r="E313" s="154" t="e">
        <f>VLOOKUP(C313,quide!$A$1:G1305,7,0)</f>
        <v>#N/A</v>
      </c>
      <c r="F313" s="154" t="e">
        <f>VLOOKUP(C313,quide!$A$1:M1305,21,0)</f>
        <v>#N/A</v>
      </c>
      <c r="G313" s="34" t="e">
        <f>VLOOKUP(C313,quide!$A$1:M1305,22,0)</f>
        <v>#N/A</v>
      </c>
      <c r="H313" s="154">
        <f>SUMIF(ishod_substance!G:G,B313,ishod_substance!I:I)</f>
        <v>0</v>
      </c>
    </row>
    <row r="314" spans="1:8" hidden="1" x14ac:dyDescent="0.25">
      <c r="A314">
        <v>307</v>
      </c>
      <c r="B314" t="e">
        <f>IF(ISBLANK(A314),0,IF(AND(ISERROR(VLOOKUP(VLOOKUP(A314,ishod_substance!A:G,7,0),$B$6:B313,1,0))=TRUE,VLOOKUP(norm!A314,'tbl2'!A:B,2,0)=0),VLOOKUP(A314,ishod_substance!A:G,7,0),0))</f>
        <v>#N/A</v>
      </c>
      <c r="C314" s="154" t="e">
        <f t="shared" ref="C314:C377" si="5">B314</f>
        <v>#N/A</v>
      </c>
      <c r="D314" s="83" t="e">
        <f>VLOOKUP(C314,quide!$A$1:G1306,2,0)</f>
        <v>#N/A</v>
      </c>
      <c r="E314" s="154" t="e">
        <f>VLOOKUP(C314,quide!$A$1:G1306,7,0)</f>
        <v>#N/A</v>
      </c>
      <c r="F314" s="154" t="e">
        <f>VLOOKUP(C314,quide!$A$1:M1306,21,0)</f>
        <v>#N/A</v>
      </c>
      <c r="G314" s="34" t="e">
        <f>VLOOKUP(C314,quide!$A$1:M1306,22,0)</f>
        <v>#N/A</v>
      </c>
      <c r="H314" s="154">
        <f>SUMIF(ishod_substance!G:G,B314,ishod_substance!I:I)</f>
        <v>0</v>
      </c>
    </row>
    <row r="315" spans="1:8" hidden="1" x14ac:dyDescent="0.25">
      <c r="A315">
        <v>308</v>
      </c>
      <c r="B315">
        <f>IF(ISBLANK(A315),0,IF(AND(ISERROR(VLOOKUP(VLOOKUP(A315,ishod_substance!A:G,7,0),$B$6:B314,1,0))=TRUE,VLOOKUP(norm!A315,'tbl2'!A:B,2,0)=0),VLOOKUP(A315,ishod_substance!A:G,7,0),0))</f>
        <v>0</v>
      </c>
      <c r="C315" s="154">
        <f t="shared" si="5"/>
        <v>0</v>
      </c>
      <c r="D315" s="83" t="e">
        <f>VLOOKUP(C315,quide!$A$1:G1307,2,0)</f>
        <v>#N/A</v>
      </c>
      <c r="E315" s="154" t="e">
        <f>VLOOKUP(C315,quide!$A$1:G1307,7,0)</f>
        <v>#N/A</v>
      </c>
      <c r="F315" s="154" t="e">
        <f>VLOOKUP(C315,quide!$A$1:M1307,21,0)</f>
        <v>#N/A</v>
      </c>
      <c r="G315" s="34" t="e">
        <f>VLOOKUP(C315,quide!$A$1:M1307,22,0)</f>
        <v>#N/A</v>
      </c>
      <c r="H315" s="154">
        <f>SUMIF(ishod_substance!G:G,B315,ishod_substance!I:I)</f>
        <v>0</v>
      </c>
    </row>
    <row r="316" spans="1:8" hidden="1" x14ac:dyDescent="0.25">
      <c r="A316">
        <v>309</v>
      </c>
      <c r="B316">
        <f>IF(ISBLANK(A316),0,IF(AND(ISERROR(VLOOKUP(VLOOKUP(A316,ishod_substance!A:G,7,0),$B$6:B315,1,0))=TRUE,VLOOKUP(norm!A316,'tbl2'!A:B,2,0)=0),VLOOKUP(A316,ishod_substance!A:G,7,0),0))</f>
        <v>0</v>
      </c>
      <c r="C316" s="154">
        <f t="shared" si="5"/>
        <v>0</v>
      </c>
      <c r="D316" s="83" t="e">
        <f>VLOOKUP(C316,quide!$A$1:G1308,2,0)</f>
        <v>#N/A</v>
      </c>
      <c r="E316" s="154" t="e">
        <f>VLOOKUP(C316,quide!$A$1:G1308,7,0)</f>
        <v>#N/A</v>
      </c>
      <c r="F316" s="154" t="e">
        <f>VLOOKUP(C316,quide!$A$1:M1308,21,0)</f>
        <v>#N/A</v>
      </c>
      <c r="G316" s="34" t="e">
        <f>VLOOKUP(C316,quide!$A$1:M1308,22,0)</f>
        <v>#N/A</v>
      </c>
      <c r="H316" s="154">
        <f>SUMIF(ishod_substance!G:G,B316,ishod_substance!I:I)</f>
        <v>0</v>
      </c>
    </row>
    <row r="317" spans="1:8" hidden="1" x14ac:dyDescent="0.25">
      <c r="A317">
        <v>310</v>
      </c>
      <c r="B317">
        <f>IF(ISBLANK(A317),0,IF(AND(ISERROR(VLOOKUP(VLOOKUP(A317,ishod_substance!A:G,7,0),$B$6:B316,1,0))=TRUE,VLOOKUP(norm!A317,'tbl2'!A:B,2,0)=0),VLOOKUP(A317,ishod_substance!A:G,7,0),0))</f>
        <v>0</v>
      </c>
      <c r="C317" s="154">
        <f t="shared" si="5"/>
        <v>0</v>
      </c>
      <c r="D317" s="83" t="e">
        <f>VLOOKUP(C317,quide!$A$1:G1309,2,0)</f>
        <v>#N/A</v>
      </c>
      <c r="E317" s="154" t="e">
        <f>VLOOKUP(C317,quide!$A$1:G1309,7,0)</f>
        <v>#N/A</v>
      </c>
      <c r="F317" s="154" t="e">
        <f>VLOOKUP(C317,quide!$A$1:M1309,21,0)</f>
        <v>#N/A</v>
      </c>
      <c r="G317" s="34" t="e">
        <f>VLOOKUP(C317,quide!$A$1:M1309,22,0)</f>
        <v>#N/A</v>
      </c>
      <c r="H317" s="154">
        <f>SUMIF(ishod_substance!G:G,B317,ishod_substance!I:I)</f>
        <v>0</v>
      </c>
    </row>
    <row r="318" spans="1:8" hidden="1" x14ac:dyDescent="0.25">
      <c r="A318">
        <v>311</v>
      </c>
      <c r="B318">
        <f>IF(ISBLANK(A318),0,IF(AND(ISERROR(VLOOKUP(VLOOKUP(A318,ishod_substance!A:G,7,0),$B$6:B317,1,0))=TRUE,VLOOKUP(norm!A318,'tbl2'!A:B,2,0)=0),VLOOKUP(A318,ishod_substance!A:G,7,0),0))</f>
        <v>0</v>
      </c>
      <c r="C318" s="154">
        <f t="shared" si="5"/>
        <v>0</v>
      </c>
      <c r="D318" s="83" t="e">
        <f>VLOOKUP(C318,quide!$A$1:G1310,2,0)</f>
        <v>#N/A</v>
      </c>
      <c r="E318" s="154" t="e">
        <f>VLOOKUP(C318,quide!$A$1:G1310,7,0)</f>
        <v>#N/A</v>
      </c>
      <c r="F318" s="154" t="e">
        <f>VLOOKUP(C318,quide!$A$1:M1310,21,0)</f>
        <v>#N/A</v>
      </c>
      <c r="G318" s="34" t="e">
        <f>VLOOKUP(C318,quide!$A$1:M1310,22,0)</f>
        <v>#N/A</v>
      </c>
      <c r="H318" s="154">
        <f>SUMIF(ishod_substance!G:G,B318,ishod_substance!I:I)</f>
        <v>0</v>
      </c>
    </row>
    <row r="319" spans="1:8" hidden="1" x14ac:dyDescent="0.25">
      <c r="A319">
        <v>312</v>
      </c>
      <c r="B319">
        <f>IF(ISBLANK(A319),0,IF(AND(ISERROR(VLOOKUP(VLOOKUP(A319,ishod_substance!A:G,7,0),$B$6:B318,1,0))=TRUE,VLOOKUP(norm!A319,'tbl2'!A:B,2,0)=0),VLOOKUP(A319,ishod_substance!A:G,7,0),0))</f>
        <v>0</v>
      </c>
      <c r="C319" s="154">
        <f t="shared" si="5"/>
        <v>0</v>
      </c>
      <c r="D319" s="83" t="e">
        <f>VLOOKUP(C319,quide!$A$1:G1311,2,0)</f>
        <v>#N/A</v>
      </c>
      <c r="E319" s="154" t="e">
        <f>VLOOKUP(C319,quide!$A$1:G1311,7,0)</f>
        <v>#N/A</v>
      </c>
      <c r="F319" s="154" t="e">
        <f>VLOOKUP(C319,quide!$A$1:M1311,21,0)</f>
        <v>#N/A</v>
      </c>
      <c r="G319" s="34" t="e">
        <f>VLOOKUP(C319,quide!$A$1:M1311,22,0)</f>
        <v>#N/A</v>
      </c>
      <c r="H319" s="154">
        <f>SUMIF(ishod_substance!G:G,B319,ishod_substance!I:I)</f>
        <v>0</v>
      </c>
    </row>
    <row r="320" spans="1:8" hidden="1" x14ac:dyDescent="0.25">
      <c r="A320">
        <v>313</v>
      </c>
      <c r="B320">
        <f>IF(ISBLANK(A320),0,IF(AND(ISERROR(VLOOKUP(VLOOKUP(A320,ishod_substance!A:G,7,0),$B$6:B319,1,0))=TRUE,VLOOKUP(norm!A320,'tbl2'!A:B,2,0)=0),VLOOKUP(A320,ishod_substance!A:G,7,0),0))</f>
        <v>0</v>
      </c>
      <c r="C320" s="154">
        <f t="shared" si="5"/>
        <v>0</v>
      </c>
      <c r="D320" s="83" t="e">
        <f>VLOOKUP(C320,quide!$A$1:G1312,2,0)</f>
        <v>#N/A</v>
      </c>
      <c r="E320" s="154" t="e">
        <f>VLOOKUP(C320,quide!$A$1:G1312,7,0)</f>
        <v>#N/A</v>
      </c>
      <c r="F320" s="154" t="e">
        <f>VLOOKUP(C320,quide!$A$1:M1312,21,0)</f>
        <v>#N/A</v>
      </c>
      <c r="G320" s="34" t="e">
        <f>VLOOKUP(C320,quide!$A$1:M1312,22,0)</f>
        <v>#N/A</v>
      </c>
      <c r="H320" s="154">
        <f>SUMIF(ishod_substance!G:G,B320,ishod_substance!I:I)</f>
        <v>0</v>
      </c>
    </row>
    <row r="321" spans="1:8" hidden="1" x14ac:dyDescent="0.25">
      <c r="A321">
        <v>314</v>
      </c>
      <c r="B321">
        <f>IF(ISBLANK(A321),0,IF(AND(ISERROR(VLOOKUP(VLOOKUP(A321,ishod_substance!A:G,7,0),$B$6:B320,1,0))=TRUE,VLOOKUP(norm!A321,'tbl2'!A:B,2,0)=0),VLOOKUP(A321,ishod_substance!A:G,7,0),0))</f>
        <v>0</v>
      </c>
      <c r="C321" s="154">
        <f t="shared" si="5"/>
        <v>0</v>
      </c>
      <c r="D321" s="83" t="e">
        <f>VLOOKUP(C321,quide!$A$1:G1313,2,0)</f>
        <v>#N/A</v>
      </c>
      <c r="E321" s="154" t="e">
        <f>VLOOKUP(C321,quide!$A$1:G1313,7,0)</f>
        <v>#N/A</v>
      </c>
      <c r="F321" s="154" t="e">
        <f>VLOOKUP(C321,quide!$A$1:M1313,21,0)</f>
        <v>#N/A</v>
      </c>
      <c r="G321" s="34" t="e">
        <f>VLOOKUP(C321,quide!$A$1:M1313,22,0)</f>
        <v>#N/A</v>
      </c>
      <c r="H321" s="154">
        <f>SUMIF(ishod_substance!G:G,B321,ishod_substance!I:I)</f>
        <v>0</v>
      </c>
    </row>
    <row r="322" spans="1:8" hidden="1" x14ac:dyDescent="0.25">
      <c r="A322">
        <v>315</v>
      </c>
      <c r="B322">
        <f>IF(ISBLANK(A322),0,IF(AND(ISERROR(VLOOKUP(VLOOKUP(A322,ishod_substance!A:G,7,0),$B$6:B321,1,0))=TRUE,VLOOKUP(norm!A322,'tbl2'!A:B,2,0)=0),VLOOKUP(A322,ishod_substance!A:G,7,0),0))</f>
        <v>0</v>
      </c>
      <c r="C322" s="154">
        <f t="shared" si="5"/>
        <v>0</v>
      </c>
      <c r="D322" s="83" t="e">
        <f>VLOOKUP(C322,quide!$A$1:G1314,2,0)</f>
        <v>#N/A</v>
      </c>
      <c r="E322" s="154" t="e">
        <f>VLOOKUP(C322,quide!$A$1:G1314,7,0)</f>
        <v>#N/A</v>
      </c>
      <c r="F322" s="154" t="e">
        <f>VLOOKUP(C322,quide!$A$1:M1314,21,0)</f>
        <v>#N/A</v>
      </c>
      <c r="G322" s="34" t="e">
        <f>VLOOKUP(C322,quide!$A$1:M1314,22,0)</f>
        <v>#N/A</v>
      </c>
      <c r="H322" s="154">
        <f>SUMIF(ishod_substance!G:G,B322,ishod_substance!I:I)</f>
        <v>0</v>
      </c>
    </row>
    <row r="323" spans="1:8" hidden="1" x14ac:dyDescent="0.25">
      <c r="A323">
        <v>316</v>
      </c>
      <c r="B323">
        <f>IF(ISBLANK(A323),0,IF(AND(ISERROR(VLOOKUP(VLOOKUP(A323,ishod_substance!A:G,7,0),$B$6:B322,1,0))=TRUE,VLOOKUP(norm!A323,'tbl2'!A:B,2,0)=0),VLOOKUP(A323,ishod_substance!A:G,7,0),0))</f>
        <v>0</v>
      </c>
      <c r="C323" s="154">
        <f t="shared" si="5"/>
        <v>0</v>
      </c>
      <c r="D323" s="83" t="e">
        <f>VLOOKUP(C323,quide!$A$1:G1315,2,0)</f>
        <v>#N/A</v>
      </c>
      <c r="E323" s="154" t="e">
        <f>VLOOKUP(C323,quide!$A$1:G1315,7,0)</f>
        <v>#N/A</v>
      </c>
      <c r="F323" s="154" t="e">
        <f>VLOOKUP(C323,quide!$A$1:M1315,21,0)</f>
        <v>#N/A</v>
      </c>
      <c r="G323" s="34" t="e">
        <f>VLOOKUP(C323,quide!$A$1:M1315,22,0)</f>
        <v>#N/A</v>
      </c>
      <c r="H323" s="154">
        <f>SUMIF(ishod_substance!G:G,B323,ishod_substance!I:I)</f>
        <v>0</v>
      </c>
    </row>
    <row r="324" spans="1:8" hidden="1" x14ac:dyDescent="0.25">
      <c r="A324">
        <v>317</v>
      </c>
      <c r="B324">
        <f>IF(ISBLANK(A324),0,IF(AND(ISERROR(VLOOKUP(VLOOKUP(A324,ishod_substance!A:G,7,0),$B$6:B323,1,0))=TRUE,VLOOKUP(norm!A324,'tbl2'!A:B,2,0)=0),VLOOKUP(A324,ishod_substance!A:G,7,0),0))</f>
        <v>0</v>
      </c>
      <c r="C324" s="154">
        <f t="shared" si="5"/>
        <v>0</v>
      </c>
      <c r="D324" s="83" t="e">
        <f>VLOOKUP(C324,quide!$A$1:G1316,2,0)</f>
        <v>#N/A</v>
      </c>
      <c r="E324" s="154" t="e">
        <f>VLOOKUP(C324,quide!$A$1:G1316,7,0)</f>
        <v>#N/A</v>
      </c>
      <c r="F324" s="154" t="e">
        <f>VLOOKUP(C324,quide!$A$1:M1316,21,0)</f>
        <v>#N/A</v>
      </c>
      <c r="G324" s="34" t="e">
        <f>VLOOKUP(C324,quide!$A$1:M1316,22,0)</f>
        <v>#N/A</v>
      </c>
      <c r="H324" s="154">
        <f>SUMIF(ishod_substance!G:G,B324,ishod_substance!I:I)</f>
        <v>0</v>
      </c>
    </row>
    <row r="325" spans="1:8" hidden="1" x14ac:dyDescent="0.25">
      <c r="A325">
        <v>318</v>
      </c>
      <c r="B325">
        <f>IF(ISBLANK(A325),0,IF(AND(ISERROR(VLOOKUP(VLOOKUP(A325,ishod_substance!A:G,7,0),$B$6:B324,1,0))=TRUE,VLOOKUP(norm!A325,'tbl2'!A:B,2,0)=0),VLOOKUP(A325,ishod_substance!A:G,7,0),0))</f>
        <v>0</v>
      </c>
      <c r="C325" s="154">
        <f t="shared" si="5"/>
        <v>0</v>
      </c>
      <c r="D325" s="83" t="e">
        <f>VLOOKUP(C325,quide!$A$1:G1317,2,0)</f>
        <v>#N/A</v>
      </c>
      <c r="E325" s="154" t="e">
        <f>VLOOKUP(C325,quide!$A$1:G1317,7,0)</f>
        <v>#N/A</v>
      </c>
      <c r="F325" s="154" t="e">
        <f>VLOOKUP(C325,quide!$A$1:M1317,21,0)</f>
        <v>#N/A</v>
      </c>
      <c r="G325" s="34" t="e">
        <f>VLOOKUP(C325,quide!$A$1:M1317,22,0)</f>
        <v>#N/A</v>
      </c>
      <c r="H325" s="154">
        <f>SUMIF(ishod_substance!G:G,B325,ishod_substance!I:I)</f>
        <v>0</v>
      </c>
    </row>
    <row r="326" spans="1:8" hidden="1" x14ac:dyDescent="0.25">
      <c r="A326">
        <v>319</v>
      </c>
      <c r="B326">
        <f>IF(ISBLANK(A326),0,IF(AND(ISERROR(VLOOKUP(VLOOKUP(A326,ishod_substance!A:G,7,0),$B$6:B325,1,0))=TRUE,VLOOKUP(norm!A326,'tbl2'!A:B,2,0)=0),VLOOKUP(A326,ishod_substance!A:G,7,0),0))</f>
        <v>0</v>
      </c>
      <c r="C326" s="154">
        <f t="shared" si="5"/>
        <v>0</v>
      </c>
      <c r="D326" s="83" t="e">
        <f>VLOOKUP(C326,quide!$A$1:G1318,2,0)</f>
        <v>#N/A</v>
      </c>
      <c r="E326" s="154" t="e">
        <f>VLOOKUP(C326,quide!$A$1:G1318,7,0)</f>
        <v>#N/A</v>
      </c>
      <c r="F326" s="154" t="e">
        <f>VLOOKUP(C326,quide!$A$1:M1318,21,0)</f>
        <v>#N/A</v>
      </c>
      <c r="G326" s="34" t="e">
        <f>VLOOKUP(C326,quide!$A$1:M1318,22,0)</f>
        <v>#N/A</v>
      </c>
      <c r="H326" s="154">
        <f>SUMIF(ishod_substance!G:G,B326,ishod_substance!I:I)</f>
        <v>0</v>
      </c>
    </row>
    <row r="327" spans="1:8" hidden="1" x14ac:dyDescent="0.25">
      <c r="A327">
        <v>320</v>
      </c>
      <c r="B327">
        <f>IF(ISBLANK(A327),0,IF(AND(ISERROR(VLOOKUP(VLOOKUP(A327,ishod_substance!A:G,7,0),$B$6:B326,1,0))=TRUE,VLOOKUP(norm!A327,'tbl2'!A:B,2,0)=0),VLOOKUP(A327,ishod_substance!A:G,7,0),0))</f>
        <v>0</v>
      </c>
      <c r="C327" s="154">
        <f t="shared" si="5"/>
        <v>0</v>
      </c>
      <c r="D327" s="83" t="e">
        <f>VLOOKUP(C327,quide!$A$1:G1319,2,0)</f>
        <v>#N/A</v>
      </c>
      <c r="E327" s="154" t="e">
        <f>VLOOKUP(C327,quide!$A$1:G1319,7,0)</f>
        <v>#N/A</v>
      </c>
      <c r="F327" s="154" t="e">
        <f>VLOOKUP(C327,quide!$A$1:M1319,21,0)</f>
        <v>#N/A</v>
      </c>
      <c r="G327" s="34" t="e">
        <f>VLOOKUP(C327,quide!$A$1:M1319,22,0)</f>
        <v>#N/A</v>
      </c>
      <c r="H327" s="154">
        <f>SUMIF(ishod_substance!G:G,B327,ishod_substance!I:I)</f>
        <v>0</v>
      </c>
    </row>
    <row r="328" spans="1:8" hidden="1" x14ac:dyDescent="0.25">
      <c r="A328">
        <v>321</v>
      </c>
      <c r="B328">
        <f>IF(ISBLANK(A328),0,IF(AND(ISERROR(VLOOKUP(VLOOKUP(A328,ishod_substance!A:G,7,0),$B$6:B327,1,0))=TRUE,VLOOKUP(norm!A328,'tbl2'!A:B,2,0)=0),VLOOKUP(A328,ishod_substance!A:G,7,0),0))</f>
        <v>0</v>
      </c>
      <c r="C328" s="154">
        <f t="shared" si="5"/>
        <v>0</v>
      </c>
      <c r="D328" s="83" t="e">
        <f>VLOOKUP(C328,quide!$A$1:G1320,2,0)</f>
        <v>#N/A</v>
      </c>
      <c r="E328" s="154" t="e">
        <f>VLOOKUP(C328,quide!$A$1:G1320,7,0)</f>
        <v>#N/A</v>
      </c>
      <c r="F328" s="154" t="e">
        <f>VLOOKUP(C328,quide!$A$1:M1320,21,0)</f>
        <v>#N/A</v>
      </c>
      <c r="G328" s="34" t="e">
        <f>VLOOKUP(C328,quide!$A$1:M1320,22,0)</f>
        <v>#N/A</v>
      </c>
      <c r="H328" s="154">
        <f>SUMIF(ishod_substance!G:G,B328,ishod_substance!I:I)</f>
        <v>0</v>
      </c>
    </row>
    <row r="329" spans="1:8" hidden="1" x14ac:dyDescent="0.25">
      <c r="A329">
        <v>322</v>
      </c>
      <c r="B329">
        <f>IF(ISBLANK(A329),0,IF(AND(ISERROR(VLOOKUP(VLOOKUP(A329,ishod_substance!A:G,7,0),$B$6:B328,1,0))=TRUE,VLOOKUP(norm!A329,'tbl2'!A:B,2,0)=0),VLOOKUP(A329,ishod_substance!A:G,7,0),0))</f>
        <v>0</v>
      </c>
      <c r="C329" s="154">
        <f t="shared" si="5"/>
        <v>0</v>
      </c>
      <c r="D329" s="83" t="e">
        <f>VLOOKUP(C329,quide!$A$1:G1321,2,0)</f>
        <v>#N/A</v>
      </c>
      <c r="E329" s="154" t="e">
        <f>VLOOKUP(C329,quide!$A$1:G1321,7,0)</f>
        <v>#N/A</v>
      </c>
      <c r="F329" s="154" t="e">
        <f>VLOOKUP(C329,quide!$A$1:M1321,21,0)</f>
        <v>#N/A</v>
      </c>
      <c r="G329" s="34" t="e">
        <f>VLOOKUP(C329,quide!$A$1:M1321,22,0)</f>
        <v>#N/A</v>
      </c>
      <c r="H329" s="154">
        <f>SUMIF(ishod_substance!G:G,B329,ishod_substance!I:I)</f>
        <v>0</v>
      </c>
    </row>
    <row r="330" spans="1:8" hidden="1" x14ac:dyDescent="0.25">
      <c r="A330">
        <v>323</v>
      </c>
      <c r="B330">
        <f>IF(ISBLANK(A330),0,IF(AND(ISERROR(VLOOKUP(VLOOKUP(A330,ishod_substance!A:G,7,0),$B$6:B329,1,0))=TRUE,VLOOKUP(norm!A330,'tbl2'!A:B,2,0)=0),VLOOKUP(A330,ishod_substance!A:G,7,0),0))</f>
        <v>0</v>
      </c>
      <c r="C330" s="154">
        <f t="shared" si="5"/>
        <v>0</v>
      </c>
      <c r="D330" s="83" t="e">
        <f>VLOOKUP(C330,quide!$A$1:G1322,2,0)</f>
        <v>#N/A</v>
      </c>
      <c r="E330" s="154" t="e">
        <f>VLOOKUP(C330,quide!$A$1:G1322,7,0)</f>
        <v>#N/A</v>
      </c>
      <c r="F330" s="154" t="e">
        <f>VLOOKUP(C330,quide!$A$1:M1322,21,0)</f>
        <v>#N/A</v>
      </c>
      <c r="G330" s="34" t="e">
        <f>VLOOKUP(C330,quide!$A$1:M1322,22,0)</f>
        <v>#N/A</v>
      </c>
      <c r="H330" s="154">
        <f>SUMIF(ishod_substance!G:G,B330,ishod_substance!I:I)</f>
        <v>0</v>
      </c>
    </row>
    <row r="331" spans="1:8" hidden="1" x14ac:dyDescent="0.25">
      <c r="A331">
        <v>324</v>
      </c>
      <c r="B331">
        <f>IF(ISBLANK(A331),0,IF(AND(ISERROR(VLOOKUP(VLOOKUP(A331,ishod_substance!A:G,7,0),$B$6:B330,1,0))=TRUE,VLOOKUP(norm!A331,'tbl2'!A:B,2,0)=0),VLOOKUP(A331,ishod_substance!A:G,7,0),0))</f>
        <v>0</v>
      </c>
      <c r="C331" s="154">
        <f t="shared" si="5"/>
        <v>0</v>
      </c>
      <c r="D331" s="83" t="e">
        <f>VLOOKUP(C331,quide!$A$1:G1323,2,0)</f>
        <v>#N/A</v>
      </c>
      <c r="E331" s="154" t="e">
        <f>VLOOKUP(C331,quide!$A$1:G1323,7,0)</f>
        <v>#N/A</v>
      </c>
      <c r="F331" s="154" t="e">
        <f>VLOOKUP(C331,quide!$A$1:M1323,21,0)</f>
        <v>#N/A</v>
      </c>
      <c r="G331" s="34" t="e">
        <f>VLOOKUP(C331,quide!$A$1:M1323,22,0)</f>
        <v>#N/A</v>
      </c>
      <c r="H331" s="154">
        <f>SUMIF(ishod_substance!G:G,B331,ishod_substance!I:I)</f>
        <v>0</v>
      </c>
    </row>
    <row r="332" spans="1:8" hidden="1" x14ac:dyDescent="0.25">
      <c r="A332">
        <v>325</v>
      </c>
      <c r="B332">
        <f>IF(ISBLANK(A332),0,IF(AND(ISERROR(VLOOKUP(VLOOKUP(A332,ishod_substance!A:G,7,0),$B$6:B331,1,0))=TRUE,VLOOKUP(norm!A332,'tbl2'!A:B,2,0)=0),VLOOKUP(A332,ishod_substance!A:G,7,0),0))</f>
        <v>0</v>
      </c>
      <c r="C332" s="154">
        <f t="shared" si="5"/>
        <v>0</v>
      </c>
      <c r="D332" s="83" t="e">
        <f>VLOOKUP(C332,quide!$A$1:G1324,2,0)</f>
        <v>#N/A</v>
      </c>
      <c r="E332" s="154" t="e">
        <f>VLOOKUP(C332,quide!$A$1:G1324,7,0)</f>
        <v>#N/A</v>
      </c>
      <c r="F332" s="154" t="e">
        <f>VLOOKUP(C332,quide!$A$1:M1324,21,0)</f>
        <v>#N/A</v>
      </c>
      <c r="G332" s="34" t="e">
        <f>VLOOKUP(C332,quide!$A$1:M1324,22,0)</f>
        <v>#N/A</v>
      </c>
      <c r="H332" s="154">
        <f>SUMIF(ishod_substance!G:G,B332,ishod_substance!I:I)</f>
        <v>0</v>
      </c>
    </row>
    <row r="333" spans="1:8" hidden="1" x14ac:dyDescent="0.25">
      <c r="A333">
        <v>326</v>
      </c>
      <c r="B333">
        <f>IF(ISBLANK(A333),0,IF(AND(ISERROR(VLOOKUP(VLOOKUP(A333,ishod_substance!A:G,7,0),$B$6:B332,1,0))=TRUE,VLOOKUP(norm!A333,'tbl2'!A:B,2,0)=0),VLOOKUP(A333,ishod_substance!A:G,7,0),0))</f>
        <v>0</v>
      </c>
      <c r="C333" s="154">
        <f t="shared" si="5"/>
        <v>0</v>
      </c>
      <c r="D333" s="83" t="e">
        <f>VLOOKUP(C333,quide!$A$1:G1325,2,0)</f>
        <v>#N/A</v>
      </c>
      <c r="E333" s="154" t="e">
        <f>VLOOKUP(C333,quide!$A$1:G1325,7,0)</f>
        <v>#N/A</v>
      </c>
      <c r="F333" s="154" t="e">
        <f>VLOOKUP(C333,quide!$A$1:M1325,21,0)</f>
        <v>#N/A</v>
      </c>
      <c r="G333" s="34" t="e">
        <f>VLOOKUP(C333,quide!$A$1:M1325,22,0)</f>
        <v>#N/A</v>
      </c>
      <c r="H333" s="154">
        <f>SUMIF(ishod_substance!G:G,B333,ishod_substance!I:I)</f>
        <v>0</v>
      </c>
    </row>
    <row r="334" spans="1:8" hidden="1" x14ac:dyDescent="0.25">
      <c r="A334">
        <v>327</v>
      </c>
      <c r="B334">
        <f>IF(ISBLANK(A334),0,IF(AND(ISERROR(VLOOKUP(VLOOKUP(A334,ishod_substance!A:G,7,0),$B$6:B333,1,0))=TRUE,VLOOKUP(norm!A334,'tbl2'!A:B,2,0)=0),VLOOKUP(A334,ishod_substance!A:G,7,0),0))</f>
        <v>0</v>
      </c>
      <c r="C334" s="154">
        <f t="shared" si="5"/>
        <v>0</v>
      </c>
      <c r="D334" s="83" t="e">
        <f>VLOOKUP(C334,quide!$A$1:G1326,2,0)</f>
        <v>#N/A</v>
      </c>
      <c r="E334" s="154" t="e">
        <f>VLOOKUP(C334,quide!$A$1:G1326,7,0)</f>
        <v>#N/A</v>
      </c>
      <c r="F334" s="154" t="e">
        <f>VLOOKUP(C334,quide!$A$1:M1326,21,0)</f>
        <v>#N/A</v>
      </c>
      <c r="G334" s="34" t="e">
        <f>VLOOKUP(C334,quide!$A$1:M1326,22,0)</f>
        <v>#N/A</v>
      </c>
      <c r="H334" s="154">
        <f>SUMIF(ishod_substance!G:G,B334,ishod_substance!I:I)</f>
        <v>0</v>
      </c>
    </row>
    <row r="335" spans="1:8" hidden="1" x14ac:dyDescent="0.25">
      <c r="A335">
        <v>328</v>
      </c>
      <c r="B335">
        <f>IF(ISBLANK(A335),0,IF(AND(ISERROR(VLOOKUP(VLOOKUP(A335,ishod_substance!A:G,7,0),$B$6:B334,1,0))=TRUE,VLOOKUP(norm!A335,'tbl2'!A:B,2,0)=0),VLOOKUP(A335,ishod_substance!A:G,7,0),0))</f>
        <v>0</v>
      </c>
      <c r="C335" s="154">
        <f t="shared" si="5"/>
        <v>0</v>
      </c>
      <c r="D335" s="83" t="e">
        <f>VLOOKUP(C335,quide!$A$1:G1327,2,0)</f>
        <v>#N/A</v>
      </c>
      <c r="E335" s="154" t="e">
        <f>VLOOKUP(C335,quide!$A$1:G1327,7,0)</f>
        <v>#N/A</v>
      </c>
      <c r="F335" s="154" t="e">
        <f>VLOOKUP(C335,quide!$A$1:M1327,21,0)</f>
        <v>#N/A</v>
      </c>
      <c r="G335" s="34" t="e">
        <f>VLOOKUP(C335,quide!$A$1:M1327,22,0)</f>
        <v>#N/A</v>
      </c>
      <c r="H335" s="154">
        <f>SUMIF(ishod_substance!G:G,B335,ishod_substance!I:I)</f>
        <v>0</v>
      </c>
    </row>
    <row r="336" spans="1:8" hidden="1" x14ac:dyDescent="0.25">
      <c r="A336">
        <v>329</v>
      </c>
      <c r="B336">
        <f>IF(ISBLANK(A336),0,IF(AND(ISERROR(VLOOKUP(VLOOKUP(A336,ishod_substance!A:G,7,0),$B$6:B335,1,0))=TRUE,VLOOKUP(norm!A336,'tbl2'!A:B,2,0)=0),VLOOKUP(A336,ishod_substance!A:G,7,0),0))</f>
        <v>0</v>
      </c>
      <c r="C336" s="154">
        <f t="shared" si="5"/>
        <v>0</v>
      </c>
      <c r="D336" s="83" t="e">
        <f>VLOOKUP(C336,quide!$A$1:G1328,2,0)</f>
        <v>#N/A</v>
      </c>
      <c r="E336" s="154" t="e">
        <f>VLOOKUP(C336,quide!$A$1:G1328,7,0)</f>
        <v>#N/A</v>
      </c>
      <c r="F336" s="154" t="e">
        <f>VLOOKUP(C336,quide!$A$1:M1328,21,0)</f>
        <v>#N/A</v>
      </c>
      <c r="G336" s="34" t="e">
        <f>VLOOKUP(C336,quide!$A$1:M1328,22,0)</f>
        <v>#N/A</v>
      </c>
      <c r="H336" s="154">
        <f>SUMIF(ishod_substance!G:G,B336,ishod_substance!I:I)</f>
        <v>0</v>
      </c>
    </row>
    <row r="337" spans="1:8" hidden="1" x14ac:dyDescent="0.25">
      <c r="A337">
        <v>330</v>
      </c>
      <c r="B337">
        <f>IF(ISBLANK(A337),0,IF(AND(ISERROR(VLOOKUP(VLOOKUP(A337,ishod_substance!A:G,7,0),$B$6:B336,1,0))=TRUE,VLOOKUP(norm!A337,'tbl2'!A:B,2,0)=0),VLOOKUP(A337,ishod_substance!A:G,7,0),0))</f>
        <v>0</v>
      </c>
      <c r="C337" s="154">
        <f t="shared" si="5"/>
        <v>0</v>
      </c>
      <c r="D337" s="83" t="e">
        <f>VLOOKUP(C337,quide!$A$1:G1329,2,0)</f>
        <v>#N/A</v>
      </c>
      <c r="E337" s="154" t="e">
        <f>VLOOKUP(C337,quide!$A$1:G1329,7,0)</f>
        <v>#N/A</v>
      </c>
      <c r="F337" s="154" t="e">
        <f>VLOOKUP(C337,quide!$A$1:M1329,21,0)</f>
        <v>#N/A</v>
      </c>
      <c r="G337" s="34" t="e">
        <f>VLOOKUP(C337,quide!$A$1:M1329,22,0)</f>
        <v>#N/A</v>
      </c>
      <c r="H337" s="154">
        <f>SUMIF(ishod_substance!G:G,B337,ishod_substance!I:I)</f>
        <v>0</v>
      </c>
    </row>
    <row r="338" spans="1:8" hidden="1" x14ac:dyDescent="0.25">
      <c r="A338">
        <v>331</v>
      </c>
      <c r="B338">
        <f>IF(ISBLANK(A338),0,IF(AND(ISERROR(VLOOKUP(VLOOKUP(A338,ishod_substance!A:G,7,0),$B$6:B337,1,0))=TRUE,VLOOKUP(norm!A338,'tbl2'!A:B,2,0)=0),VLOOKUP(A338,ishod_substance!A:G,7,0),0))</f>
        <v>0</v>
      </c>
      <c r="C338" s="154">
        <f t="shared" si="5"/>
        <v>0</v>
      </c>
      <c r="D338" s="83" t="e">
        <f>VLOOKUP(C338,quide!$A$1:G1330,2,0)</f>
        <v>#N/A</v>
      </c>
      <c r="E338" s="154" t="e">
        <f>VLOOKUP(C338,quide!$A$1:G1330,7,0)</f>
        <v>#N/A</v>
      </c>
      <c r="F338" s="154" t="e">
        <f>VLOOKUP(C338,quide!$A$1:M1330,21,0)</f>
        <v>#N/A</v>
      </c>
      <c r="G338" s="34" t="e">
        <f>VLOOKUP(C338,quide!$A$1:M1330,22,0)</f>
        <v>#N/A</v>
      </c>
      <c r="H338" s="154">
        <f>SUMIF(ishod_substance!G:G,B338,ishod_substance!I:I)</f>
        <v>0</v>
      </c>
    </row>
    <row r="339" spans="1:8" hidden="1" x14ac:dyDescent="0.25">
      <c r="A339">
        <v>332</v>
      </c>
      <c r="B339">
        <f>IF(ISBLANK(A339),0,IF(AND(ISERROR(VLOOKUP(VLOOKUP(A339,ishod_substance!A:G,7,0),$B$6:B338,1,0))=TRUE,VLOOKUP(norm!A339,'tbl2'!A:B,2,0)=0),VLOOKUP(A339,ishod_substance!A:G,7,0),0))</f>
        <v>0</v>
      </c>
      <c r="C339" s="154">
        <f t="shared" si="5"/>
        <v>0</v>
      </c>
      <c r="D339" s="83" t="e">
        <f>VLOOKUP(C339,quide!$A$1:G1331,2,0)</f>
        <v>#N/A</v>
      </c>
      <c r="E339" s="154" t="e">
        <f>VLOOKUP(C339,quide!$A$1:G1331,7,0)</f>
        <v>#N/A</v>
      </c>
      <c r="F339" s="154" t="e">
        <f>VLOOKUP(C339,quide!$A$1:M1331,21,0)</f>
        <v>#N/A</v>
      </c>
      <c r="G339" s="34" t="e">
        <f>VLOOKUP(C339,quide!$A$1:M1331,22,0)</f>
        <v>#N/A</v>
      </c>
      <c r="H339" s="154">
        <f>SUMIF(ishod_substance!G:G,B339,ishod_substance!I:I)</f>
        <v>0</v>
      </c>
    </row>
    <row r="340" spans="1:8" hidden="1" x14ac:dyDescent="0.25">
      <c r="A340">
        <v>333</v>
      </c>
      <c r="B340">
        <f>IF(ISBLANK(A340),0,IF(AND(ISERROR(VLOOKUP(VLOOKUP(A340,ishod_substance!A:G,7,0),$B$6:B339,1,0))=TRUE,VLOOKUP(norm!A340,'tbl2'!A:B,2,0)=0),VLOOKUP(A340,ishod_substance!A:G,7,0),0))</f>
        <v>0</v>
      </c>
      <c r="C340" s="154">
        <f t="shared" si="5"/>
        <v>0</v>
      </c>
      <c r="D340" s="83" t="e">
        <f>VLOOKUP(C340,quide!$A$1:G1332,2,0)</f>
        <v>#N/A</v>
      </c>
      <c r="E340" s="154" t="e">
        <f>VLOOKUP(C340,quide!$A$1:G1332,7,0)</f>
        <v>#N/A</v>
      </c>
      <c r="F340" s="154" t="e">
        <f>VLOOKUP(C340,quide!$A$1:M1332,21,0)</f>
        <v>#N/A</v>
      </c>
      <c r="G340" s="34" t="e">
        <f>VLOOKUP(C340,quide!$A$1:M1332,22,0)</f>
        <v>#N/A</v>
      </c>
      <c r="H340" s="154">
        <f>SUMIF(ishod_substance!G:G,B340,ishod_substance!I:I)</f>
        <v>0</v>
      </c>
    </row>
    <row r="341" spans="1:8" hidden="1" x14ac:dyDescent="0.25">
      <c r="A341">
        <v>334</v>
      </c>
      <c r="B341">
        <f>IF(ISBLANK(A341),0,IF(AND(ISERROR(VLOOKUP(VLOOKUP(A341,ishod_substance!A:G,7,0),$B$6:B340,1,0))=TRUE,VLOOKUP(norm!A341,'tbl2'!A:B,2,0)=0),VLOOKUP(A341,ishod_substance!A:G,7,0),0))</f>
        <v>0</v>
      </c>
      <c r="C341" s="154">
        <f t="shared" si="5"/>
        <v>0</v>
      </c>
      <c r="D341" s="83" t="e">
        <f>VLOOKUP(C341,quide!$A$1:G1333,2,0)</f>
        <v>#N/A</v>
      </c>
      <c r="E341" s="154" t="e">
        <f>VLOOKUP(C341,quide!$A$1:G1333,7,0)</f>
        <v>#N/A</v>
      </c>
      <c r="F341" s="154" t="e">
        <f>VLOOKUP(C341,quide!$A$1:M1333,21,0)</f>
        <v>#N/A</v>
      </c>
      <c r="G341" s="34" t="e">
        <f>VLOOKUP(C341,quide!$A$1:M1333,22,0)</f>
        <v>#N/A</v>
      </c>
      <c r="H341" s="154">
        <f>SUMIF(ishod_substance!G:G,B341,ishod_substance!I:I)</f>
        <v>0</v>
      </c>
    </row>
    <row r="342" spans="1:8" hidden="1" x14ac:dyDescent="0.25">
      <c r="A342">
        <v>335</v>
      </c>
      <c r="B342">
        <f>IF(ISBLANK(A342),0,IF(AND(ISERROR(VLOOKUP(VLOOKUP(A342,ishod_substance!A:G,7,0),$B$6:B341,1,0))=TRUE,VLOOKUP(norm!A342,'tbl2'!A:B,2,0)=0),VLOOKUP(A342,ishod_substance!A:G,7,0),0))</f>
        <v>0</v>
      </c>
      <c r="C342" s="154">
        <f t="shared" si="5"/>
        <v>0</v>
      </c>
      <c r="D342" s="83" t="e">
        <f>VLOOKUP(C342,quide!$A$1:G1334,2,0)</f>
        <v>#N/A</v>
      </c>
      <c r="E342" s="154" t="e">
        <f>VLOOKUP(C342,quide!$A$1:G1334,7,0)</f>
        <v>#N/A</v>
      </c>
      <c r="F342" s="154" t="e">
        <f>VLOOKUP(C342,quide!$A$1:M1334,21,0)</f>
        <v>#N/A</v>
      </c>
      <c r="G342" s="34" t="e">
        <f>VLOOKUP(C342,quide!$A$1:M1334,22,0)</f>
        <v>#N/A</v>
      </c>
      <c r="H342" s="154">
        <f>SUMIF(ishod_substance!G:G,B342,ishod_substance!I:I)</f>
        <v>0</v>
      </c>
    </row>
    <row r="343" spans="1:8" hidden="1" x14ac:dyDescent="0.25">
      <c r="A343">
        <v>336</v>
      </c>
      <c r="B343">
        <f>IF(ISBLANK(A343),0,IF(AND(ISERROR(VLOOKUP(VLOOKUP(A343,ishod_substance!A:G,7,0),$B$6:B342,1,0))=TRUE,VLOOKUP(norm!A343,'tbl2'!A:B,2,0)=0),VLOOKUP(A343,ishod_substance!A:G,7,0),0))</f>
        <v>0</v>
      </c>
      <c r="C343" s="154">
        <f t="shared" si="5"/>
        <v>0</v>
      </c>
      <c r="D343" s="83" t="e">
        <f>VLOOKUP(C343,quide!$A$1:G1335,2,0)</f>
        <v>#N/A</v>
      </c>
      <c r="E343" s="154" t="e">
        <f>VLOOKUP(C343,quide!$A$1:G1335,7,0)</f>
        <v>#N/A</v>
      </c>
      <c r="F343" s="154" t="e">
        <f>VLOOKUP(C343,quide!$A$1:M1335,21,0)</f>
        <v>#N/A</v>
      </c>
      <c r="G343" s="34" t="e">
        <f>VLOOKUP(C343,quide!$A$1:M1335,22,0)</f>
        <v>#N/A</v>
      </c>
      <c r="H343" s="154">
        <f>SUMIF(ishod_substance!G:G,B343,ishod_substance!I:I)</f>
        <v>0</v>
      </c>
    </row>
    <row r="344" spans="1:8" hidden="1" x14ac:dyDescent="0.25">
      <c r="A344">
        <v>337</v>
      </c>
      <c r="B344">
        <f>IF(ISBLANK(A344),0,IF(AND(ISERROR(VLOOKUP(VLOOKUP(A344,ishod_substance!A:G,7,0),$B$6:B343,1,0))=TRUE,VLOOKUP(norm!A344,'tbl2'!A:B,2,0)=0),VLOOKUP(A344,ishod_substance!A:G,7,0),0))</f>
        <v>0</v>
      </c>
      <c r="C344" s="154">
        <f t="shared" si="5"/>
        <v>0</v>
      </c>
      <c r="D344" s="83" t="e">
        <f>VLOOKUP(C344,quide!$A$1:G1336,2,0)</f>
        <v>#N/A</v>
      </c>
      <c r="E344" s="154" t="e">
        <f>VLOOKUP(C344,quide!$A$1:G1336,7,0)</f>
        <v>#N/A</v>
      </c>
      <c r="F344" s="154" t="e">
        <f>VLOOKUP(C344,quide!$A$1:M1336,21,0)</f>
        <v>#N/A</v>
      </c>
      <c r="G344" s="34" t="e">
        <f>VLOOKUP(C344,quide!$A$1:M1336,22,0)</f>
        <v>#N/A</v>
      </c>
      <c r="H344" s="154">
        <f>SUMIF(ishod_substance!G:G,B344,ishod_substance!I:I)</f>
        <v>0</v>
      </c>
    </row>
    <row r="345" spans="1:8" hidden="1" x14ac:dyDescent="0.25">
      <c r="A345">
        <v>338</v>
      </c>
      <c r="B345">
        <f>IF(ISBLANK(A345),0,IF(AND(ISERROR(VLOOKUP(VLOOKUP(A345,ishod_substance!A:G,7,0),$B$6:B344,1,0))=TRUE,VLOOKUP(norm!A345,'tbl2'!A:B,2,0)=0),VLOOKUP(A345,ishod_substance!A:G,7,0),0))</f>
        <v>0</v>
      </c>
      <c r="C345" s="154">
        <f t="shared" si="5"/>
        <v>0</v>
      </c>
      <c r="D345" s="83" t="e">
        <f>VLOOKUP(C345,quide!$A$1:G1337,2,0)</f>
        <v>#N/A</v>
      </c>
      <c r="E345" s="154" t="e">
        <f>VLOOKUP(C345,quide!$A$1:G1337,7,0)</f>
        <v>#N/A</v>
      </c>
      <c r="F345" s="154" t="e">
        <f>VLOOKUP(C345,quide!$A$1:M1337,21,0)</f>
        <v>#N/A</v>
      </c>
      <c r="G345" s="34" t="e">
        <f>VLOOKUP(C345,quide!$A$1:M1337,22,0)</f>
        <v>#N/A</v>
      </c>
      <c r="H345" s="154">
        <f>SUMIF(ishod_substance!G:G,B345,ishod_substance!I:I)</f>
        <v>0</v>
      </c>
    </row>
    <row r="346" spans="1:8" hidden="1" x14ac:dyDescent="0.25">
      <c r="A346">
        <v>339</v>
      </c>
      <c r="B346">
        <f>IF(ISBLANK(A346),0,IF(AND(ISERROR(VLOOKUP(VLOOKUP(A346,ishod_substance!A:G,7,0),$B$6:B345,1,0))=TRUE,VLOOKUP(norm!A346,'tbl2'!A:B,2,0)=0),VLOOKUP(A346,ishod_substance!A:G,7,0),0))</f>
        <v>0</v>
      </c>
      <c r="C346" s="154">
        <f t="shared" si="5"/>
        <v>0</v>
      </c>
      <c r="D346" s="83" t="e">
        <f>VLOOKUP(C346,quide!$A$1:G1338,2,0)</f>
        <v>#N/A</v>
      </c>
      <c r="E346" s="154" t="e">
        <f>VLOOKUP(C346,quide!$A$1:G1338,7,0)</f>
        <v>#N/A</v>
      </c>
      <c r="F346" s="154" t="e">
        <f>VLOOKUP(C346,quide!$A$1:M1338,21,0)</f>
        <v>#N/A</v>
      </c>
      <c r="G346" s="34" t="e">
        <f>VLOOKUP(C346,quide!$A$1:M1338,22,0)</f>
        <v>#N/A</v>
      </c>
      <c r="H346" s="154">
        <f>SUMIF(ishod_substance!G:G,B346,ishod_substance!I:I)</f>
        <v>0</v>
      </c>
    </row>
    <row r="347" spans="1:8" hidden="1" x14ac:dyDescent="0.25">
      <c r="A347">
        <v>340</v>
      </c>
      <c r="B347">
        <f>IF(ISBLANK(A347),0,IF(AND(ISERROR(VLOOKUP(VLOOKUP(A347,ishod_substance!A:G,7,0),$B$6:B346,1,0))=TRUE,VLOOKUP(norm!A347,'tbl2'!A:B,2,0)=0),VLOOKUP(A347,ishod_substance!A:G,7,0),0))</f>
        <v>0</v>
      </c>
      <c r="C347" s="154">
        <f t="shared" si="5"/>
        <v>0</v>
      </c>
      <c r="D347" s="83" t="e">
        <f>VLOOKUP(C347,quide!$A$1:G1339,2,0)</f>
        <v>#N/A</v>
      </c>
      <c r="E347" s="154" t="e">
        <f>VLOOKUP(C347,quide!$A$1:G1339,7,0)</f>
        <v>#N/A</v>
      </c>
      <c r="F347" s="154" t="e">
        <f>VLOOKUP(C347,quide!$A$1:M1339,21,0)</f>
        <v>#N/A</v>
      </c>
      <c r="G347" s="34" t="e">
        <f>VLOOKUP(C347,quide!$A$1:M1339,22,0)</f>
        <v>#N/A</v>
      </c>
      <c r="H347" s="154">
        <f>SUMIF(ishod_substance!G:G,B347,ishod_substance!I:I)</f>
        <v>0</v>
      </c>
    </row>
    <row r="348" spans="1:8" hidden="1" x14ac:dyDescent="0.25">
      <c r="A348">
        <v>341</v>
      </c>
      <c r="B348">
        <f>IF(ISBLANK(A348),0,IF(AND(ISERROR(VLOOKUP(VLOOKUP(A348,ishod_substance!A:G,7,0),$B$6:B347,1,0))=TRUE,VLOOKUP(norm!A348,'tbl2'!A:B,2,0)=0),VLOOKUP(A348,ishod_substance!A:G,7,0),0))</f>
        <v>0</v>
      </c>
      <c r="C348" s="154">
        <f t="shared" si="5"/>
        <v>0</v>
      </c>
      <c r="D348" s="83" t="e">
        <f>VLOOKUP(C348,quide!$A$1:G1340,2,0)</f>
        <v>#N/A</v>
      </c>
      <c r="E348" s="154" t="e">
        <f>VLOOKUP(C348,quide!$A$1:G1340,7,0)</f>
        <v>#N/A</v>
      </c>
      <c r="F348" s="154" t="e">
        <f>VLOOKUP(C348,quide!$A$1:M1340,21,0)</f>
        <v>#N/A</v>
      </c>
      <c r="G348" s="34" t="e">
        <f>VLOOKUP(C348,quide!$A$1:M1340,22,0)</f>
        <v>#N/A</v>
      </c>
      <c r="H348" s="154">
        <f>SUMIF(ishod_substance!G:G,B348,ishod_substance!I:I)</f>
        <v>0</v>
      </c>
    </row>
    <row r="349" spans="1:8" hidden="1" x14ac:dyDescent="0.25">
      <c r="A349">
        <v>342</v>
      </c>
      <c r="B349">
        <f>IF(ISBLANK(A349),0,IF(AND(ISERROR(VLOOKUP(VLOOKUP(A349,ishod_substance!A:G,7,0),$B$6:B348,1,0))=TRUE,VLOOKUP(norm!A349,'tbl2'!A:B,2,0)=0),VLOOKUP(A349,ishod_substance!A:G,7,0),0))</f>
        <v>0</v>
      </c>
      <c r="C349" s="154">
        <f t="shared" si="5"/>
        <v>0</v>
      </c>
      <c r="D349" s="83" t="e">
        <f>VLOOKUP(C349,quide!$A$1:G1341,2,0)</f>
        <v>#N/A</v>
      </c>
      <c r="E349" s="154" t="e">
        <f>VLOOKUP(C349,quide!$A$1:G1341,7,0)</f>
        <v>#N/A</v>
      </c>
      <c r="F349" s="154" t="e">
        <f>VLOOKUP(C349,quide!$A$1:M1341,21,0)</f>
        <v>#N/A</v>
      </c>
      <c r="G349" s="34" t="e">
        <f>VLOOKUP(C349,quide!$A$1:M1341,22,0)</f>
        <v>#N/A</v>
      </c>
      <c r="H349" s="154">
        <f>SUMIF(ishod_substance!G:G,B349,ishod_substance!I:I)</f>
        <v>0</v>
      </c>
    </row>
    <row r="350" spans="1:8" hidden="1" x14ac:dyDescent="0.25">
      <c r="A350">
        <v>343</v>
      </c>
      <c r="B350">
        <f>IF(ISBLANK(A350),0,IF(AND(ISERROR(VLOOKUP(VLOOKUP(A350,ishod_substance!A:G,7,0),$B$6:B349,1,0))=TRUE,VLOOKUP(norm!A350,'tbl2'!A:B,2,0)=0),VLOOKUP(A350,ishod_substance!A:G,7,0),0))</f>
        <v>0</v>
      </c>
      <c r="C350" s="154">
        <f t="shared" si="5"/>
        <v>0</v>
      </c>
      <c r="D350" s="83" t="e">
        <f>VLOOKUP(C350,quide!$A$1:G1342,2,0)</f>
        <v>#N/A</v>
      </c>
      <c r="E350" s="154" t="e">
        <f>VLOOKUP(C350,quide!$A$1:G1342,7,0)</f>
        <v>#N/A</v>
      </c>
      <c r="F350" s="154" t="e">
        <f>VLOOKUP(C350,quide!$A$1:M1342,21,0)</f>
        <v>#N/A</v>
      </c>
      <c r="G350" s="34" t="e">
        <f>VLOOKUP(C350,quide!$A$1:M1342,22,0)</f>
        <v>#N/A</v>
      </c>
      <c r="H350" s="154">
        <f>SUMIF(ishod_substance!G:G,B350,ishod_substance!I:I)</f>
        <v>0</v>
      </c>
    </row>
    <row r="351" spans="1:8" hidden="1" x14ac:dyDescent="0.25">
      <c r="A351">
        <v>344</v>
      </c>
      <c r="B351">
        <f>IF(ISBLANK(A351),0,IF(AND(ISERROR(VLOOKUP(VLOOKUP(A351,ishod_substance!A:G,7,0),$B$6:B350,1,0))=TRUE,VLOOKUP(norm!A351,'tbl2'!A:B,2,0)=0),VLOOKUP(A351,ishod_substance!A:G,7,0),0))</f>
        <v>0</v>
      </c>
      <c r="C351" s="154">
        <f t="shared" si="5"/>
        <v>0</v>
      </c>
      <c r="D351" s="83" t="e">
        <f>VLOOKUP(C351,quide!$A$1:G1343,2,0)</f>
        <v>#N/A</v>
      </c>
      <c r="E351" s="154" t="e">
        <f>VLOOKUP(C351,quide!$A$1:G1343,7,0)</f>
        <v>#N/A</v>
      </c>
      <c r="F351" s="154" t="e">
        <f>VLOOKUP(C351,quide!$A$1:M1343,21,0)</f>
        <v>#N/A</v>
      </c>
      <c r="G351" s="34" t="e">
        <f>VLOOKUP(C351,quide!$A$1:M1343,22,0)</f>
        <v>#N/A</v>
      </c>
      <c r="H351" s="154">
        <f>SUMIF(ishod_substance!G:G,B351,ishod_substance!I:I)</f>
        <v>0</v>
      </c>
    </row>
    <row r="352" spans="1:8" hidden="1" x14ac:dyDescent="0.25">
      <c r="A352">
        <v>345</v>
      </c>
      <c r="B352">
        <f>IF(ISBLANK(A352),0,IF(AND(ISERROR(VLOOKUP(VLOOKUP(A352,ishod_substance!A:G,7,0),$B$6:B351,1,0))=TRUE,VLOOKUP(norm!A352,'tbl2'!A:B,2,0)=0),VLOOKUP(A352,ishod_substance!A:G,7,0),0))</f>
        <v>0</v>
      </c>
      <c r="C352" s="154">
        <f t="shared" si="5"/>
        <v>0</v>
      </c>
      <c r="D352" s="83" t="e">
        <f>VLOOKUP(C352,quide!$A$1:G1344,2,0)</f>
        <v>#N/A</v>
      </c>
      <c r="E352" s="154" t="e">
        <f>VLOOKUP(C352,quide!$A$1:G1344,7,0)</f>
        <v>#N/A</v>
      </c>
      <c r="F352" s="154" t="e">
        <f>VLOOKUP(C352,quide!$A$1:M1344,21,0)</f>
        <v>#N/A</v>
      </c>
      <c r="G352" s="34" t="e">
        <f>VLOOKUP(C352,quide!$A$1:M1344,22,0)</f>
        <v>#N/A</v>
      </c>
      <c r="H352" s="154">
        <f>SUMIF(ishod_substance!G:G,B352,ishod_substance!I:I)</f>
        <v>0</v>
      </c>
    </row>
    <row r="353" spans="1:8" hidden="1" x14ac:dyDescent="0.25">
      <c r="A353">
        <v>346</v>
      </c>
      <c r="B353">
        <f>IF(ISBLANK(A353),0,IF(AND(ISERROR(VLOOKUP(VLOOKUP(A353,ishod_substance!A:G,7,0),$B$6:B352,1,0))=TRUE,VLOOKUP(norm!A353,'tbl2'!A:B,2,0)=0),VLOOKUP(A353,ishod_substance!A:G,7,0),0))</f>
        <v>0</v>
      </c>
      <c r="C353" s="154">
        <f t="shared" si="5"/>
        <v>0</v>
      </c>
      <c r="D353" s="83" t="e">
        <f>VLOOKUP(C353,quide!$A$1:G1345,2,0)</f>
        <v>#N/A</v>
      </c>
      <c r="E353" s="154" t="e">
        <f>VLOOKUP(C353,quide!$A$1:G1345,7,0)</f>
        <v>#N/A</v>
      </c>
      <c r="F353" s="154" t="e">
        <f>VLOOKUP(C353,quide!$A$1:M1345,21,0)</f>
        <v>#N/A</v>
      </c>
      <c r="G353" s="34" t="e">
        <f>VLOOKUP(C353,quide!$A$1:M1345,22,0)</f>
        <v>#N/A</v>
      </c>
      <c r="H353" s="154">
        <f>SUMIF(ishod_substance!G:G,B353,ishod_substance!I:I)</f>
        <v>0</v>
      </c>
    </row>
    <row r="354" spans="1:8" hidden="1" x14ac:dyDescent="0.25">
      <c r="A354">
        <v>347</v>
      </c>
      <c r="B354">
        <f>IF(ISBLANK(A354),0,IF(AND(ISERROR(VLOOKUP(VLOOKUP(A354,ishod_substance!A:G,7,0),$B$6:B353,1,0))=TRUE,VLOOKUP(norm!A354,'tbl2'!A:B,2,0)=0),VLOOKUP(A354,ishod_substance!A:G,7,0),0))</f>
        <v>0</v>
      </c>
      <c r="C354" s="154">
        <f t="shared" si="5"/>
        <v>0</v>
      </c>
      <c r="D354" s="83" t="e">
        <f>VLOOKUP(C354,quide!$A$1:G1346,2,0)</f>
        <v>#N/A</v>
      </c>
      <c r="E354" s="154" t="e">
        <f>VLOOKUP(C354,quide!$A$1:G1346,7,0)</f>
        <v>#N/A</v>
      </c>
      <c r="F354" s="154" t="e">
        <f>VLOOKUP(C354,quide!$A$1:M1346,21,0)</f>
        <v>#N/A</v>
      </c>
      <c r="G354" s="34" t="e">
        <f>VLOOKUP(C354,quide!$A$1:M1346,22,0)</f>
        <v>#N/A</v>
      </c>
      <c r="H354" s="154">
        <f>SUMIF(ishod_substance!G:G,B354,ishod_substance!I:I)</f>
        <v>0</v>
      </c>
    </row>
    <row r="355" spans="1:8" hidden="1" x14ac:dyDescent="0.25">
      <c r="A355">
        <v>348</v>
      </c>
      <c r="B355">
        <f>IF(ISBLANK(A355),0,IF(AND(ISERROR(VLOOKUP(VLOOKUP(A355,ishod_substance!A:G,7,0),$B$6:B354,1,0))=TRUE,VLOOKUP(norm!A355,'tbl2'!A:B,2,0)=0),VLOOKUP(A355,ishod_substance!A:G,7,0),0))</f>
        <v>0</v>
      </c>
      <c r="C355" s="154">
        <f t="shared" si="5"/>
        <v>0</v>
      </c>
      <c r="D355" s="83" t="e">
        <f>VLOOKUP(C355,quide!$A$1:G1347,2,0)</f>
        <v>#N/A</v>
      </c>
      <c r="E355" s="154" t="e">
        <f>VLOOKUP(C355,quide!$A$1:G1347,7,0)</f>
        <v>#N/A</v>
      </c>
      <c r="F355" s="154" t="e">
        <f>VLOOKUP(C355,quide!$A$1:M1347,21,0)</f>
        <v>#N/A</v>
      </c>
      <c r="G355" s="34" t="e">
        <f>VLOOKUP(C355,quide!$A$1:M1347,22,0)</f>
        <v>#N/A</v>
      </c>
      <c r="H355" s="154">
        <f>SUMIF(ishod_substance!G:G,B355,ishod_substance!I:I)</f>
        <v>0</v>
      </c>
    </row>
    <row r="356" spans="1:8" hidden="1" x14ac:dyDescent="0.25">
      <c r="A356">
        <v>349</v>
      </c>
      <c r="B356">
        <f>IF(ISBLANK(A356),0,IF(AND(ISERROR(VLOOKUP(VLOOKUP(A356,ishod_substance!A:G,7,0),$B$6:B355,1,0))=TRUE,VLOOKUP(norm!A356,'tbl2'!A:B,2,0)=0),VLOOKUP(A356,ishod_substance!A:G,7,0),0))</f>
        <v>0</v>
      </c>
      <c r="C356" s="154">
        <f t="shared" si="5"/>
        <v>0</v>
      </c>
      <c r="D356" s="83" t="e">
        <f>VLOOKUP(C356,quide!$A$1:G1348,2,0)</f>
        <v>#N/A</v>
      </c>
      <c r="E356" s="154" t="e">
        <f>VLOOKUP(C356,quide!$A$1:G1348,7,0)</f>
        <v>#N/A</v>
      </c>
      <c r="F356" s="154" t="e">
        <f>VLOOKUP(C356,quide!$A$1:M1348,21,0)</f>
        <v>#N/A</v>
      </c>
      <c r="G356" s="34" t="e">
        <f>VLOOKUP(C356,quide!$A$1:M1348,22,0)</f>
        <v>#N/A</v>
      </c>
      <c r="H356" s="154">
        <f>SUMIF(ishod_substance!G:G,B356,ishod_substance!I:I)</f>
        <v>0</v>
      </c>
    </row>
    <row r="357" spans="1:8" hidden="1" x14ac:dyDescent="0.25">
      <c r="A357">
        <v>350</v>
      </c>
      <c r="B357">
        <f>IF(ISBLANK(A357),0,IF(AND(ISERROR(VLOOKUP(VLOOKUP(A357,ishod_substance!A:G,7,0),$B$6:B356,1,0))=TRUE,VLOOKUP(norm!A357,'tbl2'!A:B,2,0)=0),VLOOKUP(A357,ishod_substance!A:G,7,0),0))</f>
        <v>0</v>
      </c>
      <c r="C357" s="154">
        <f t="shared" si="5"/>
        <v>0</v>
      </c>
      <c r="D357" s="83" t="e">
        <f>VLOOKUP(C357,quide!$A$1:G1349,2,0)</f>
        <v>#N/A</v>
      </c>
      <c r="E357" s="154" t="e">
        <f>VLOOKUP(C357,quide!$A$1:G1349,7,0)</f>
        <v>#N/A</v>
      </c>
      <c r="F357" s="154" t="e">
        <f>VLOOKUP(C357,quide!$A$1:M1349,21,0)</f>
        <v>#N/A</v>
      </c>
      <c r="G357" s="34" t="e">
        <f>VLOOKUP(C357,quide!$A$1:M1349,22,0)</f>
        <v>#N/A</v>
      </c>
      <c r="H357" s="154">
        <f>SUMIF(ishod_substance!G:G,B357,ishod_substance!I:I)</f>
        <v>0</v>
      </c>
    </row>
    <row r="358" spans="1:8" hidden="1" x14ac:dyDescent="0.25">
      <c r="A358">
        <v>351</v>
      </c>
      <c r="B358">
        <f>IF(ISBLANK(A358),0,IF(AND(ISERROR(VLOOKUP(VLOOKUP(A358,ishod_substance!A:G,7,0),$B$6:B357,1,0))=TRUE,VLOOKUP(norm!A358,'tbl2'!A:B,2,0)=0),VLOOKUP(A358,ishod_substance!A:G,7,0),0))</f>
        <v>0</v>
      </c>
      <c r="C358" s="154">
        <f t="shared" si="5"/>
        <v>0</v>
      </c>
      <c r="D358" s="83" t="e">
        <f>VLOOKUP(C358,quide!$A$1:G1350,2,0)</f>
        <v>#N/A</v>
      </c>
      <c r="E358" s="154" t="e">
        <f>VLOOKUP(C358,quide!$A$1:G1350,7,0)</f>
        <v>#N/A</v>
      </c>
      <c r="F358" s="154" t="e">
        <f>VLOOKUP(C358,quide!$A$1:M1350,21,0)</f>
        <v>#N/A</v>
      </c>
      <c r="G358" s="34" t="e">
        <f>VLOOKUP(C358,quide!$A$1:M1350,22,0)</f>
        <v>#N/A</v>
      </c>
      <c r="H358" s="154">
        <f>SUMIF(ishod_substance!G:G,B358,ishod_substance!I:I)</f>
        <v>0</v>
      </c>
    </row>
    <row r="359" spans="1:8" hidden="1" x14ac:dyDescent="0.25">
      <c r="A359">
        <v>352</v>
      </c>
      <c r="B359">
        <f>IF(ISBLANK(A359),0,IF(AND(ISERROR(VLOOKUP(VLOOKUP(A359,ishod_substance!A:G,7,0),$B$6:B358,1,0))=TRUE,VLOOKUP(norm!A359,'tbl2'!A:B,2,0)=0),VLOOKUP(A359,ishod_substance!A:G,7,0),0))</f>
        <v>0</v>
      </c>
      <c r="C359" s="154">
        <f t="shared" si="5"/>
        <v>0</v>
      </c>
      <c r="D359" s="83" t="e">
        <f>VLOOKUP(C359,quide!$A$1:G1351,2,0)</f>
        <v>#N/A</v>
      </c>
      <c r="E359" s="154" t="e">
        <f>VLOOKUP(C359,quide!$A$1:G1351,7,0)</f>
        <v>#N/A</v>
      </c>
      <c r="F359" s="154" t="e">
        <f>VLOOKUP(C359,quide!$A$1:M1351,21,0)</f>
        <v>#N/A</v>
      </c>
      <c r="G359" s="34" t="e">
        <f>VLOOKUP(C359,quide!$A$1:M1351,22,0)</f>
        <v>#N/A</v>
      </c>
      <c r="H359" s="154">
        <f>SUMIF(ishod_substance!G:G,B359,ishod_substance!I:I)</f>
        <v>0</v>
      </c>
    </row>
    <row r="360" spans="1:8" hidden="1" x14ac:dyDescent="0.25">
      <c r="A360">
        <v>353</v>
      </c>
      <c r="B360">
        <f>IF(ISBLANK(A360),0,IF(AND(ISERROR(VLOOKUP(VLOOKUP(A360,ishod_substance!A:G,7,0),$B$6:B359,1,0))=TRUE,VLOOKUP(norm!A360,'tbl2'!A:B,2,0)=0),VLOOKUP(A360,ishod_substance!A:G,7,0),0))</f>
        <v>0</v>
      </c>
      <c r="C360" s="154">
        <f t="shared" si="5"/>
        <v>0</v>
      </c>
      <c r="D360" s="83" t="e">
        <f>VLOOKUP(C360,quide!$A$1:G1352,2,0)</f>
        <v>#N/A</v>
      </c>
      <c r="E360" s="154" t="e">
        <f>VLOOKUP(C360,quide!$A$1:G1352,7,0)</f>
        <v>#N/A</v>
      </c>
      <c r="F360" s="154" t="e">
        <f>VLOOKUP(C360,quide!$A$1:M1352,21,0)</f>
        <v>#N/A</v>
      </c>
      <c r="G360" s="34" t="e">
        <f>VLOOKUP(C360,quide!$A$1:M1352,22,0)</f>
        <v>#N/A</v>
      </c>
      <c r="H360" s="154">
        <f>SUMIF(ishod_substance!G:G,B360,ishod_substance!I:I)</f>
        <v>0</v>
      </c>
    </row>
    <row r="361" spans="1:8" hidden="1" x14ac:dyDescent="0.25">
      <c r="A361">
        <v>354</v>
      </c>
      <c r="B361">
        <f>IF(ISBLANK(A361),0,IF(AND(ISERROR(VLOOKUP(VLOOKUP(A361,ishod_substance!A:G,7,0),$B$6:B360,1,0))=TRUE,VLOOKUP(norm!A361,'tbl2'!A:B,2,0)=0),VLOOKUP(A361,ishod_substance!A:G,7,0),0))</f>
        <v>0</v>
      </c>
      <c r="C361" s="154">
        <f t="shared" si="5"/>
        <v>0</v>
      </c>
      <c r="D361" s="83" t="e">
        <f>VLOOKUP(C361,quide!$A$1:G1353,2,0)</f>
        <v>#N/A</v>
      </c>
      <c r="E361" s="154" t="e">
        <f>VLOOKUP(C361,quide!$A$1:G1353,7,0)</f>
        <v>#N/A</v>
      </c>
      <c r="F361" s="154" t="e">
        <f>VLOOKUP(C361,quide!$A$1:M1353,21,0)</f>
        <v>#N/A</v>
      </c>
      <c r="G361" s="34" t="e">
        <f>VLOOKUP(C361,quide!$A$1:M1353,22,0)</f>
        <v>#N/A</v>
      </c>
      <c r="H361" s="154">
        <f>SUMIF(ishod_substance!G:G,B361,ishod_substance!I:I)</f>
        <v>0</v>
      </c>
    </row>
    <row r="362" spans="1:8" hidden="1" x14ac:dyDescent="0.25">
      <c r="A362">
        <v>355</v>
      </c>
      <c r="B362">
        <f>IF(ISBLANK(A362),0,IF(AND(ISERROR(VLOOKUP(VLOOKUP(A362,ishod_substance!A:G,7,0),$B$6:B361,1,0))=TRUE,VLOOKUP(norm!A362,'tbl2'!A:B,2,0)=0),VLOOKUP(A362,ishod_substance!A:G,7,0),0))</f>
        <v>0</v>
      </c>
      <c r="C362" s="154">
        <f t="shared" si="5"/>
        <v>0</v>
      </c>
      <c r="D362" s="83" t="e">
        <f>VLOOKUP(C362,quide!$A$1:G1354,2,0)</f>
        <v>#N/A</v>
      </c>
      <c r="E362" s="154" t="e">
        <f>VLOOKUP(C362,quide!$A$1:G1354,7,0)</f>
        <v>#N/A</v>
      </c>
      <c r="F362" s="154" t="e">
        <f>VLOOKUP(C362,quide!$A$1:M1354,21,0)</f>
        <v>#N/A</v>
      </c>
      <c r="G362" s="34" t="e">
        <f>VLOOKUP(C362,quide!$A$1:M1354,22,0)</f>
        <v>#N/A</v>
      </c>
      <c r="H362" s="154">
        <f>SUMIF(ishod_substance!G:G,B362,ishod_substance!I:I)</f>
        <v>0</v>
      </c>
    </row>
    <row r="363" spans="1:8" hidden="1" x14ac:dyDescent="0.25">
      <c r="A363">
        <v>356</v>
      </c>
      <c r="B363">
        <f>IF(ISBLANK(A363),0,IF(AND(ISERROR(VLOOKUP(VLOOKUP(A363,ishod_substance!A:G,7,0),$B$6:B362,1,0))=TRUE,VLOOKUP(norm!A363,'tbl2'!A:B,2,0)=0),VLOOKUP(A363,ishod_substance!A:G,7,0),0))</f>
        <v>0</v>
      </c>
      <c r="C363" s="154">
        <f t="shared" si="5"/>
        <v>0</v>
      </c>
      <c r="D363" s="83" t="e">
        <f>VLOOKUP(C363,quide!$A$1:G1355,2,0)</f>
        <v>#N/A</v>
      </c>
      <c r="E363" s="154" t="e">
        <f>VLOOKUP(C363,quide!$A$1:G1355,7,0)</f>
        <v>#N/A</v>
      </c>
      <c r="F363" s="154" t="e">
        <f>VLOOKUP(C363,quide!$A$1:M1355,21,0)</f>
        <v>#N/A</v>
      </c>
      <c r="G363" s="34" t="e">
        <f>VLOOKUP(C363,quide!$A$1:M1355,22,0)</f>
        <v>#N/A</v>
      </c>
      <c r="H363" s="154">
        <f>SUMIF(ishod_substance!G:G,B363,ishod_substance!I:I)</f>
        <v>0</v>
      </c>
    </row>
    <row r="364" spans="1:8" hidden="1" x14ac:dyDescent="0.25">
      <c r="A364">
        <v>357</v>
      </c>
      <c r="B364">
        <f>IF(ISBLANK(A364),0,IF(AND(ISERROR(VLOOKUP(VLOOKUP(A364,ishod_substance!A:G,7,0),$B$6:B363,1,0))=TRUE,VLOOKUP(norm!A364,'tbl2'!A:B,2,0)=0),VLOOKUP(A364,ishod_substance!A:G,7,0),0))</f>
        <v>0</v>
      </c>
      <c r="C364" s="154">
        <f t="shared" si="5"/>
        <v>0</v>
      </c>
      <c r="D364" s="83" t="e">
        <f>VLOOKUP(C364,quide!$A$1:G1356,2,0)</f>
        <v>#N/A</v>
      </c>
      <c r="E364" s="154" t="e">
        <f>VLOOKUP(C364,quide!$A$1:G1356,7,0)</f>
        <v>#N/A</v>
      </c>
      <c r="F364" s="154" t="e">
        <f>VLOOKUP(C364,quide!$A$1:M1356,21,0)</f>
        <v>#N/A</v>
      </c>
      <c r="G364" s="34" t="e">
        <f>VLOOKUP(C364,quide!$A$1:M1356,22,0)</f>
        <v>#N/A</v>
      </c>
      <c r="H364" s="154">
        <f>SUMIF(ishod_substance!G:G,B364,ishod_substance!I:I)</f>
        <v>0</v>
      </c>
    </row>
    <row r="365" spans="1:8" hidden="1" x14ac:dyDescent="0.25">
      <c r="A365">
        <v>358</v>
      </c>
      <c r="B365">
        <f>IF(ISBLANK(A365),0,IF(AND(ISERROR(VLOOKUP(VLOOKUP(A365,ishod_substance!A:G,7,0),$B$6:B364,1,0))=TRUE,VLOOKUP(norm!A365,'tbl2'!A:B,2,0)=0),VLOOKUP(A365,ishod_substance!A:G,7,0),0))</f>
        <v>0</v>
      </c>
      <c r="C365" s="154">
        <f t="shared" si="5"/>
        <v>0</v>
      </c>
      <c r="D365" s="83" t="e">
        <f>VLOOKUP(C365,quide!$A$1:G1357,2,0)</f>
        <v>#N/A</v>
      </c>
      <c r="E365" s="154" t="e">
        <f>VLOOKUP(C365,quide!$A$1:G1357,7,0)</f>
        <v>#N/A</v>
      </c>
      <c r="F365" s="154" t="e">
        <f>VLOOKUP(C365,quide!$A$1:M1357,21,0)</f>
        <v>#N/A</v>
      </c>
      <c r="G365" s="34" t="e">
        <f>VLOOKUP(C365,quide!$A$1:M1357,22,0)</f>
        <v>#N/A</v>
      </c>
      <c r="H365" s="154">
        <f>SUMIF(ishod_substance!G:G,B365,ishod_substance!I:I)</f>
        <v>0</v>
      </c>
    </row>
    <row r="366" spans="1:8" hidden="1" x14ac:dyDescent="0.25">
      <c r="A366">
        <v>359</v>
      </c>
      <c r="B366">
        <f>IF(ISBLANK(A366),0,IF(AND(ISERROR(VLOOKUP(VLOOKUP(A366,ishod_substance!A:G,7,0),$B$6:B365,1,0))=TRUE,VLOOKUP(norm!A366,'tbl2'!A:B,2,0)=0),VLOOKUP(A366,ishod_substance!A:G,7,0),0))</f>
        <v>0</v>
      </c>
      <c r="C366" s="154">
        <f t="shared" si="5"/>
        <v>0</v>
      </c>
      <c r="D366" s="83" t="e">
        <f>VLOOKUP(C366,quide!$A$1:G1358,2,0)</f>
        <v>#N/A</v>
      </c>
      <c r="E366" s="154" t="e">
        <f>VLOOKUP(C366,quide!$A$1:G1358,7,0)</f>
        <v>#N/A</v>
      </c>
      <c r="F366" s="154" t="e">
        <f>VLOOKUP(C366,quide!$A$1:M1358,21,0)</f>
        <v>#N/A</v>
      </c>
      <c r="G366" s="34" t="e">
        <f>VLOOKUP(C366,quide!$A$1:M1358,22,0)</f>
        <v>#N/A</v>
      </c>
      <c r="H366" s="154">
        <f>SUMIF(ishod_substance!G:G,B366,ishod_substance!I:I)</f>
        <v>0</v>
      </c>
    </row>
    <row r="367" spans="1:8" hidden="1" x14ac:dyDescent="0.25">
      <c r="A367">
        <v>360</v>
      </c>
      <c r="B367">
        <f>IF(ISBLANK(A367),0,IF(AND(ISERROR(VLOOKUP(VLOOKUP(A367,ishod_substance!A:G,7,0),$B$6:B366,1,0))=TRUE,VLOOKUP(norm!A367,'tbl2'!A:B,2,0)=0),VLOOKUP(A367,ishod_substance!A:G,7,0),0))</f>
        <v>0</v>
      </c>
      <c r="C367" s="154">
        <f t="shared" si="5"/>
        <v>0</v>
      </c>
      <c r="D367" s="83" t="e">
        <f>VLOOKUP(C367,quide!$A$1:G1359,2,0)</f>
        <v>#N/A</v>
      </c>
      <c r="E367" s="154" t="e">
        <f>VLOOKUP(C367,quide!$A$1:G1359,7,0)</f>
        <v>#N/A</v>
      </c>
      <c r="F367" s="154" t="e">
        <f>VLOOKUP(C367,quide!$A$1:M1359,21,0)</f>
        <v>#N/A</v>
      </c>
      <c r="G367" s="34" t="e">
        <f>VLOOKUP(C367,quide!$A$1:M1359,22,0)</f>
        <v>#N/A</v>
      </c>
      <c r="H367" s="154">
        <f>SUMIF(ishod_substance!G:G,B367,ishod_substance!I:I)</f>
        <v>0</v>
      </c>
    </row>
    <row r="368" spans="1:8" hidden="1" x14ac:dyDescent="0.25">
      <c r="A368">
        <v>361</v>
      </c>
      <c r="B368">
        <f>IF(ISBLANK(A368),0,IF(AND(ISERROR(VLOOKUP(VLOOKUP(A368,ishod_substance!A:G,7,0),$B$6:B367,1,0))=TRUE,VLOOKUP(norm!A368,'tbl2'!A:B,2,0)=0),VLOOKUP(A368,ishod_substance!A:G,7,0),0))</f>
        <v>0</v>
      </c>
      <c r="C368" s="154">
        <f t="shared" si="5"/>
        <v>0</v>
      </c>
      <c r="D368" s="83" t="e">
        <f>VLOOKUP(C368,quide!$A$1:G1360,2,0)</f>
        <v>#N/A</v>
      </c>
      <c r="E368" s="154" t="e">
        <f>VLOOKUP(C368,quide!$A$1:G1360,7,0)</f>
        <v>#N/A</v>
      </c>
      <c r="F368" s="154" t="e">
        <f>VLOOKUP(C368,quide!$A$1:M1360,21,0)</f>
        <v>#N/A</v>
      </c>
      <c r="G368" s="34" t="e">
        <f>VLOOKUP(C368,quide!$A$1:M1360,22,0)</f>
        <v>#N/A</v>
      </c>
      <c r="H368" s="154">
        <f>SUMIF(ishod_substance!G:G,B368,ishod_substance!I:I)</f>
        <v>0</v>
      </c>
    </row>
    <row r="369" spans="1:8" hidden="1" x14ac:dyDescent="0.25">
      <c r="A369">
        <v>362</v>
      </c>
      <c r="B369">
        <f>IF(ISBLANK(A369),0,IF(AND(ISERROR(VLOOKUP(VLOOKUP(A369,ishod_substance!A:G,7,0),$B$6:B368,1,0))=TRUE,VLOOKUP(norm!A369,'tbl2'!A:B,2,0)=0),VLOOKUP(A369,ishod_substance!A:G,7,0),0))</f>
        <v>0</v>
      </c>
      <c r="C369" s="154">
        <f t="shared" si="5"/>
        <v>0</v>
      </c>
      <c r="D369" s="83" t="e">
        <f>VLOOKUP(C369,quide!$A$1:G1361,2,0)</f>
        <v>#N/A</v>
      </c>
      <c r="E369" s="154" t="e">
        <f>VLOOKUP(C369,quide!$A$1:G1361,7,0)</f>
        <v>#N/A</v>
      </c>
      <c r="F369" s="154" t="e">
        <f>VLOOKUP(C369,quide!$A$1:M1361,21,0)</f>
        <v>#N/A</v>
      </c>
      <c r="G369" s="34" t="e">
        <f>VLOOKUP(C369,quide!$A$1:M1361,22,0)</f>
        <v>#N/A</v>
      </c>
      <c r="H369" s="154">
        <f>SUMIF(ishod_substance!G:G,B369,ishod_substance!I:I)</f>
        <v>0</v>
      </c>
    </row>
    <row r="370" spans="1:8" hidden="1" x14ac:dyDescent="0.25">
      <c r="A370">
        <v>363</v>
      </c>
      <c r="B370">
        <f>IF(ISBLANK(A370),0,IF(AND(ISERROR(VLOOKUP(VLOOKUP(A370,ishod_substance!A:G,7,0),$B$6:B369,1,0))=TRUE,VLOOKUP(norm!A370,'tbl2'!A:B,2,0)=0),VLOOKUP(A370,ishod_substance!A:G,7,0),0))</f>
        <v>0</v>
      </c>
      <c r="C370" s="154">
        <f t="shared" si="5"/>
        <v>0</v>
      </c>
      <c r="D370" s="83" t="e">
        <f>VLOOKUP(C370,quide!$A$1:G1362,2,0)</f>
        <v>#N/A</v>
      </c>
      <c r="E370" s="154" t="e">
        <f>VLOOKUP(C370,quide!$A$1:G1362,7,0)</f>
        <v>#N/A</v>
      </c>
      <c r="F370" s="154" t="e">
        <f>VLOOKUP(C370,quide!$A$1:M1362,21,0)</f>
        <v>#N/A</v>
      </c>
      <c r="G370" s="34" t="e">
        <f>VLOOKUP(C370,quide!$A$1:M1362,22,0)</f>
        <v>#N/A</v>
      </c>
      <c r="H370" s="154">
        <f>SUMIF(ishod_substance!G:G,B370,ishod_substance!I:I)</f>
        <v>0</v>
      </c>
    </row>
    <row r="371" spans="1:8" hidden="1" x14ac:dyDescent="0.25">
      <c r="A371">
        <v>364</v>
      </c>
      <c r="B371">
        <f>IF(ISBLANK(A371),0,IF(AND(ISERROR(VLOOKUP(VLOOKUP(A371,ishod_substance!A:G,7,0),$B$6:B370,1,0))=TRUE,VLOOKUP(norm!A371,'tbl2'!A:B,2,0)=0),VLOOKUP(A371,ishod_substance!A:G,7,0),0))</f>
        <v>0</v>
      </c>
      <c r="C371" s="154">
        <f t="shared" si="5"/>
        <v>0</v>
      </c>
      <c r="D371" s="83" t="e">
        <f>VLOOKUP(C371,quide!$A$1:G1363,2,0)</f>
        <v>#N/A</v>
      </c>
      <c r="E371" s="154" t="e">
        <f>VLOOKUP(C371,quide!$A$1:G1363,7,0)</f>
        <v>#N/A</v>
      </c>
      <c r="F371" s="154" t="e">
        <f>VLOOKUP(C371,quide!$A$1:M1363,21,0)</f>
        <v>#N/A</v>
      </c>
      <c r="G371" s="34" t="e">
        <f>VLOOKUP(C371,quide!$A$1:M1363,22,0)</f>
        <v>#N/A</v>
      </c>
      <c r="H371" s="154">
        <f>SUMIF(ishod_substance!G:G,B371,ishod_substance!I:I)</f>
        <v>0</v>
      </c>
    </row>
    <row r="372" spans="1:8" hidden="1" x14ac:dyDescent="0.25">
      <c r="A372">
        <v>365</v>
      </c>
      <c r="B372">
        <f>IF(ISBLANK(A372),0,IF(AND(ISERROR(VLOOKUP(VLOOKUP(A372,ishod_substance!A:G,7,0),$B$6:B371,1,0))=TRUE,VLOOKUP(norm!A372,'tbl2'!A:B,2,0)=0),VLOOKUP(A372,ishod_substance!A:G,7,0),0))</f>
        <v>0</v>
      </c>
      <c r="C372" s="154">
        <f t="shared" si="5"/>
        <v>0</v>
      </c>
      <c r="D372" s="83" t="e">
        <f>VLOOKUP(C372,quide!$A$1:G1364,2,0)</f>
        <v>#N/A</v>
      </c>
      <c r="E372" s="154" t="e">
        <f>VLOOKUP(C372,quide!$A$1:G1364,7,0)</f>
        <v>#N/A</v>
      </c>
      <c r="F372" s="154" t="e">
        <f>VLOOKUP(C372,quide!$A$1:M1364,21,0)</f>
        <v>#N/A</v>
      </c>
      <c r="G372" s="34" t="e">
        <f>VLOOKUP(C372,quide!$A$1:M1364,22,0)</f>
        <v>#N/A</v>
      </c>
      <c r="H372" s="154">
        <f>SUMIF(ishod_substance!G:G,B372,ishod_substance!I:I)</f>
        <v>0</v>
      </c>
    </row>
    <row r="373" spans="1:8" hidden="1" x14ac:dyDescent="0.25">
      <c r="A373">
        <v>366</v>
      </c>
      <c r="B373">
        <f>IF(ISBLANK(A373),0,IF(AND(ISERROR(VLOOKUP(VLOOKUP(A373,ishod_substance!A:G,7,0),$B$6:B372,1,0))=TRUE,VLOOKUP(norm!A373,'tbl2'!A:B,2,0)=0),VLOOKUP(A373,ishod_substance!A:G,7,0),0))</f>
        <v>0</v>
      </c>
      <c r="C373" s="154">
        <f t="shared" si="5"/>
        <v>0</v>
      </c>
      <c r="D373" s="83" t="e">
        <f>VLOOKUP(C373,quide!$A$1:G1365,2,0)</f>
        <v>#N/A</v>
      </c>
      <c r="E373" s="154" t="e">
        <f>VLOOKUP(C373,quide!$A$1:G1365,7,0)</f>
        <v>#N/A</v>
      </c>
      <c r="F373" s="154" t="e">
        <f>VLOOKUP(C373,quide!$A$1:M1365,21,0)</f>
        <v>#N/A</v>
      </c>
      <c r="G373" s="34" t="e">
        <f>VLOOKUP(C373,quide!$A$1:M1365,22,0)</f>
        <v>#N/A</v>
      </c>
      <c r="H373" s="154">
        <f>SUMIF(ishod_substance!G:G,B373,ishod_substance!I:I)</f>
        <v>0</v>
      </c>
    </row>
    <row r="374" spans="1:8" hidden="1" x14ac:dyDescent="0.25">
      <c r="A374">
        <v>367</v>
      </c>
      <c r="B374">
        <f>IF(ISBLANK(A374),0,IF(AND(ISERROR(VLOOKUP(VLOOKUP(A374,ishod_substance!A:G,7,0),$B$6:B373,1,0))=TRUE,VLOOKUP(norm!A374,'tbl2'!A:B,2,0)=0),VLOOKUP(A374,ishod_substance!A:G,7,0),0))</f>
        <v>0</v>
      </c>
      <c r="C374" s="154">
        <f t="shared" si="5"/>
        <v>0</v>
      </c>
      <c r="D374" s="83" t="e">
        <f>VLOOKUP(C374,quide!$A$1:G1366,2,0)</f>
        <v>#N/A</v>
      </c>
      <c r="E374" s="154" t="e">
        <f>VLOOKUP(C374,quide!$A$1:G1366,7,0)</f>
        <v>#N/A</v>
      </c>
      <c r="F374" s="154" t="e">
        <f>VLOOKUP(C374,quide!$A$1:M1366,21,0)</f>
        <v>#N/A</v>
      </c>
      <c r="G374" s="34" t="e">
        <f>VLOOKUP(C374,quide!$A$1:M1366,22,0)</f>
        <v>#N/A</v>
      </c>
      <c r="H374" s="154">
        <f>SUMIF(ishod_substance!G:G,B374,ishod_substance!I:I)</f>
        <v>0</v>
      </c>
    </row>
    <row r="375" spans="1:8" hidden="1" x14ac:dyDescent="0.25">
      <c r="A375">
        <v>368</v>
      </c>
      <c r="B375">
        <f>IF(ISBLANK(A375),0,IF(AND(ISERROR(VLOOKUP(VLOOKUP(A375,ishod_substance!A:G,7,0),$B$6:B374,1,0))=TRUE,VLOOKUP(norm!A375,'tbl2'!A:B,2,0)=0),VLOOKUP(A375,ishod_substance!A:G,7,0),0))</f>
        <v>0</v>
      </c>
      <c r="C375" s="154">
        <f t="shared" si="5"/>
        <v>0</v>
      </c>
      <c r="D375" s="83" t="e">
        <f>VLOOKUP(C375,quide!$A$1:G1367,2,0)</f>
        <v>#N/A</v>
      </c>
      <c r="E375" s="154" t="e">
        <f>VLOOKUP(C375,quide!$A$1:G1367,7,0)</f>
        <v>#N/A</v>
      </c>
      <c r="F375" s="154" t="e">
        <f>VLOOKUP(C375,quide!$A$1:M1367,21,0)</f>
        <v>#N/A</v>
      </c>
      <c r="G375" s="34" t="e">
        <f>VLOOKUP(C375,quide!$A$1:M1367,22,0)</f>
        <v>#N/A</v>
      </c>
      <c r="H375" s="154">
        <f>SUMIF(ishod_substance!G:G,B375,ishod_substance!I:I)</f>
        <v>0</v>
      </c>
    </row>
    <row r="376" spans="1:8" hidden="1" x14ac:dyDescent="0.25">
      <c r="A376">
        <v>369</v>
      </c>
      <c r="B376">
        <f>IF(ISBLANK(A376),0,IF(AND(ISERROR(VLOOKUP(VLOOKUP(A376,ishod_substance!A:G,7,0),$B$6:B375,1,0))=TRUE,VLOOKUP(norm!A376,'tbl2'!A:B,2,0)=0),VLOOKUP(A376,ishod_substance!A:G,7,0),0))</f>
        <v>0</v>
      </c>
      <c r="C376" s="154">
        <f t="shared" si="5"/>
        <v>0</v>
      </c>
      <c r="D376" s="83" t="e">
        <f>VLOOKUP(C376,quide!$A$1:G1368,2,0)</f>
        <v>#N/A</v>
      </c>
      <c r="E376" s="154" t="e">
        <f>VLOOKUP(C376,quide!$A$1:G1368,7,0)</f>
        <v>#N/A</v>
      </c>
      <c r="F376" s="154" t="e">
        <f>VLOOKUP(C376,quide!$A$1:M1368,21,0)</f>
        <v>#N/A</v>
      </c>
      <c r="G376" s="34" t="e">
        <f>VLOOKUP(C376,quide!$A$1:M1368,22,0)</f>
        <v>#N/A</v>
      </c>
      <c r="H376" s="154">
        <f>SUMIF(ishod_substance!G:G,B376,ishod_substance!I:I)</f>
        <v>0</v>
      </c>
    </row>
    <row r="377" spans="1:8" hidden="1" x14ac:dyDescent="0.25">
      <c r="A377">
        <v>370</v>
      </c>
      <c r="B377">
        <f>IF(ISBLANK(A377),0,IF(AND(ISERROR(VLOOKUP(VLOOKUP(A377,ishod_substance!A:G,7,0),$B$6:B376,1,0))=TRUE,VLOOKUP(norm!A377,'tbl2'!A:B,2,0)=0),VLOOKUP(A377,ishod_substance!A:G,7,0),0))</f>
        <v>0</v>
      </c>
      <c r="C377" s="154">
        <f t="shared" si="5"/>
        <v>0</v>
      </c>
      <c r="D377" s="83" t="e">
        <f>VLOOKUP(C377,quide!$A$1:G1369,2,0)</f>
        <v>#N/A</v>
      </c>
      <c r="E377" s="154" t="e">
        <f>VLOOKUP(C377,quide!$A$1:G1369,7,0)</f>
        <v>#N/A</v>
      </c>
      <c r="F377" s="154" t="e">
        <f>VLOOKUP(C377,quide!$A$1:M1369,21,0)</f>
        <v>#N/A</v>
      </c>
      <c r="G377" s="34" t="e">
        <f>VLOOKUP(C377,quide!$A$1:M1369,22,0)</f>
        <v>#N/A</v>
      </c>
      <c r="H377" s="154">
        <f>SUMIF(ishod_substance!G:G,B377,ishod_substance!I:I)</f>
        <v>0</v>
      </c>
    </row>
    <row r="378" spans="1:8" hidden="1" x14ac:dyDescent="0.25">
      <c r="A378">
        <v>371</v>
      </c>
      <c r="B378">
        <f>IF(ISBLANK(A378),0,IF(AND(ISERROR(VLOOKUP(VLOOKUP(A378,ishod_substance!A:G,7,0),$B$6:B377,1,0))=TRUE,VLOOKUP(norm!A378,'tbl2'!A:B,2,0)=0),VLOOKUP(A378,ishod_substance!A:G,7,0),0))</f>
        <v>0</v>
      </c>
      <c r="C378" s="154">
        <f t="shared" ref="C378:C441" si="6">B378</f>
        <v>0</v>
      </c>
      <c r="D378" s="83" t="e">
        <f>VLOOKUP(C378,quide!$A$1:G1370,2,0)</f>
        <v>#N/A</v>
      </c>
      <c r="E378" s="154" t="e">
        <f>VLOOKUP(C378,quide!$A$1:G1370,7,0)</f>
        <v>#N/A</v>
      </c>
      <c r="F378" s="154" t="e">
        <f>VLOOKUP(C378,quide!$A$1:M1370,21,0)</f>
        <v>#N/A</v>
      </c>
      <c r="G378" s="34" t="e">
        <f>VLOOKUP(C378,quide!$A$1:M1370,22,0)</f>
        <v>#N/A</v>
      </c>
      <c r="H378" s="154">
        <f>SUMIF(ishod_substance!G:G,B378,ishod_substance!I:I)</f>
        <v>0</v>
      </c>
    </row>
    <row r="379" spans="1:8" hidden="1" x14ac:dyDescent="0.25">
      <c r="A379">
        <v>372</v>
      </c>
      <c r="B379">
        <f>IF(ISBLANK(A379),0,IF(AND(ISERROR(VLOOKUP(VLOOKUP(A379,ishod_substance!A:G,7,0),$B$6:B378,1,0))=TRUE,VLOOKUP(norm!A379,'tbl2'!A:B,2,0)=0),VLOOKUP(A379,ishod_substance!A:G,7,0),0))</f>
        <v>0</v>
      </c>
      <c r="C379" s="154">
        <f t="shared" si="6"/>
        <v>0</v>
      </c>
      <c r="D379" s="83" t="e">
        <f>VLOOKUP(C379,quide!$A$1:G1371,2,0)</f>
        <v>#N/A</v>
      </c>
      <c r="E379" s="154" t="e">
        <f>VLOOKUP(C379,quide!$A$1:G1371,7,0)</f>
        <v>#N/A</v>
      </c>
      <c r="F379" s="154" t="e">
        <f>VLOOKUP(C379,quide!$A$1:M1371,21,0)</f>
        <v>#N/A</v>
      </c>
      <c r="G379" s="34" t="e">
        <f>VLOOKUP(C379,quide!$A$1:M1371,22,0)</f>
        <v>#N/A</v>
      </c>
      <c r="H379" s="154">
        <f>SUMIF(ishod_substance!G:G,B379,ishod_substance!I:I)</f>
        <v>0</v>
      </c>
    </row>
    <row r="380" spans="1:8" hidden="1" x14ac:dyDescent="0.25">
      <c r="A380">
        <v>373</v>
      </c>
      <c r="B380">
        <f>IF(ISBLANK(A380),0,IF(AND(ISERROR(VLOOKUP(VLOOKUP(A380,ishod_substance!A:G,7,0),$B$6:B379,1,0))=TRUE,VLOOKUP(norm!A380,'tbl2'!A:B,2,0)=0),VLOOKUP(A380,ishod_substance!A:G,7,0),0))</f>
        <v>0</v>
      </c>
      <c r="C380" s="154">
        <f t="shared" si="6"/>
        <v>0</v>
      </c>
      <c r="D380" s="83" t="e">
        <f>VLOOKUP(C380,quide!$A$1:G1372,2,0)</f>
        <v>#N/A</v>
      </c>
      <c r="E380" s="154" t="e">
        <f>VLOOKUP(C380,quide!$A$1:G1372,7,0)</f>
        <v>#N/A</v>
      </c>
      <c r="F380" s="154" t="e">
        <f>VLOOKUP(C380,quide!$A$1:M1372,21,0)</f>
        <v>#N/A</v>
      </c>
      <c r="G380" s="34" t="e">
        <f>VLOOKUP(C380,quide!$A$1:M1372,22,0)</f>
        <v>#N/A</v>
      </c>
      <c r="H380" s="154">
        <f>SUMIF(ishod_substance!G:G,B380,ishod_substance!I:I)</f>
        <v>0</v>
      </c>
    </row>
    <row r="381" spans="1:8" hidden="1" x14ac:dyDescent="0.25">
      <c r="A381">
        <v>374</v>
      </c>
      <c r="B381">
        <f>IF(ISBLANK(A381),0,IF(AND(ISERROR(VLOOKUP(VLOOKUP(A381,ishod_substance!A:G,7,0),$B$6:B380,1,0))=TRUE,VLOOKUP(norm!A381,'tbl2'!A:B,2,0)=0),VLOOKUP(A381,ishod_substance!A:G,7,0),0))</f>
        <v>0</v>
      </c>
      <c r="C381" s="154">
        <f t="shared" si="6"/>
        <v>0</v>
      </c>
      <c r="D381" s="83" t="e">
        <f>VLOOKUP(C381,quide!$A$1:G1373,2,0)</f>
        <v>#N/A</v>
      </c>
      <c r="E381" s="154" t="e">
        <f>VLOOKUP(C381,quide!$A$1:G1373,7,0)</f>
        <v>#N/A</v>
      </c>
      <c r="F381" s="154" t="e">
        <f>VLOOKUP(C381,quide!$A$1:M1373,21,0)</f>
        <v>#N/A</v>
      </c>
      <c r="G381" s="34" t="e">
        <f>VLOOKUP(C381,quide!$A$1:M1373,22,0)</f>
        <v>#N/A</v>
      </c>
      <c r="H381" s="154">
        <f>SUMIF(ishod_substance!G:G,B381,ishod_substance!I:I)</f>
        <v>0</v>
      </c>
    </row>
    <row r="382" spans="1:8" hidden="1" x14ac:dyDescent="0.25">
      <c r="A382">
        <v>375</v>
      </c>
      <c r="B382">
        <f>IF(ISBLANK(A382),0,IF(AND(ISERROR(VLOOKUP(VLOOKUP(A382,ishod_substance!A:G,7,0),$B$6:B381,1,0))=TRUE,VLOOKUP(norm!A382,'tbl2'!A:B,2,0)=0),VLOOKUP(A382,ishod_substance!A:G,7,0),0))</f>
        <v>0</v>
      </c>
      <c r="C382" s="154">
        <f t="shared" si="6"/>
        <v>0</v>
      </c>
      <c r="D382" s="83" t="e">
        <f>VLOOKUP(C382,quide!$A$1:G1374,2,0)</f>
        <v>#N/A</v>
      </c>
      <c r="E382" s="154" t="e">
        <f>VLOOKUP(C382,quide!$A$1:G1374,7,0)</f>
        <v>#N/A</v>
      </c>
      <c r="F382" s="154" t="e">
        <f>VLOOKUP(C382,quide!$A$1:M1374,21,0)</f>
        <v>#N/A</v>
      </c>
      <c r="G382" s="34" t="e">
        <f>VLOOKUP(C382,quide!$A$1:M1374,22,0)</f>
        <v>#N/A</v>
      </c>
      <c r="H382" s="154">
        <f>SUMIF(ishod_substance!G:G,B382,ishod_substance!I:I)</f>
        <v>0</v>
      </c>
    </row>
    <row r="383" spans="1:8" hidden="1" x14ac:dyDescent="0.25">
      <c r="A383">
        <v>376</v>
      </c>
      <c r="B383">
        <f>IF(ISBLANK(A383),0,IF(AND(ISERROR(VLOOKUP(VLOOKUP(A383,ishod_substance!A:G,7,0),$B$6:B382,1,0))=TRUE,VLOOKUP(norm!A383,'tbl2'!A:B,2,0)=0),VLOOKUP(A383,ishod_substance!A:G,7,0),0))</f>
        <v>0</v>
      </c>
      <c r="C383" s="154">
        <f t="shared" si="6"/>
        <v>0</v>
      </c>
      <c r="D383" s="83" t="e">
        <f>VLOOKUP(C383,quide!$A$1:G1375,2,0)</f>
        <v>#N/A</v>
      </c>
      <c r="E383" s="154" t="e">
        <f>VLOOKUP(C383,quide!$A$1:G1375,7,0)</f>
        <v>#N/A</v>
      </c>
      <c r="F383" s="154" t="e">
        <f>VLOOKUP(C383,quide!$A$1:M1375,21,0)</f>
        <v>#N/A</v>
      </c>
      <c r="G383" s="34" t="e">
        <f>VLOOKUP(C383,quide!$A$1:M1375,22,0)</f>
        <v>#N/A</v>
      </c>
      <c r="H383" s="154">
        <f>SUMIF(ishod_substance!G:G,B383,ishod_substance!I:I)</f>
        <v>0</v>
      </c>
    </row>
    <row r="384" spans="1:8" hidden="1" x14ac:dyDescent="0.25">
      <c r="A384">
        <v>377</v>
      </c>
      <c r="B384">
        <f>IF(ISBLANK(A384),0,IF(AND(ISERROR(VLOOKUP(VLOOKUP(A384,ishod_substance!A:G,7,0),$B$6:B383,1,0))=TRUE,VLOOKUP(norm!A384,'tbl2'!A:B,2,0)=0),VLOOKUP(A384,ishod_substance!A:G,7,0),0))</f>
        <v>0</v>
      </c>
      <c r="C384" s="154">
        <f t="shared" si="6"/>
        <v>0</v>
      </c>
      <c r="D384" s="83" t="e">
        <f>VLOOKUP(C384,quide!$A$1:G1376,2,0)</f>
        <v>#N/A</v>
      </c>
      <c r="E384" s="154" t="e">
        <f>VLOOKUP(C384,quide!$A$1:G1376,7,0)</f>
        <v>#N/A</v>
      </c>
      <c r="F384" s="154" t="e">
        <f>VLOOKUP(C384,quide!$A$1:M1376,21,0)</f>
        <v>#N/A</v>
      </c>
      <c r="G384" s="34" t="e">
        <f>VLOOKUP(C384,quide!$A$1:M1376,22,0)</f>
        <v>#N/A</v>
      </c>
      <c r="H384" s="154">
        <f>SUMIF(ishod_substance!G:G,B384,ishod_substance!I:I)</f>
        <v>0</v>
      </c>
    </row>
    <row r="385" spans="1:8" hidden="1" x14ac:dyDescent="0.25">
      <c r="A385">
        <v>378</v>
      </c>
      <c r="B385">
        <f>IF(ISBLANK(A385),0,IF(AND(ISERROR(VLOOKUP(VLOOKUP(A385,ishod_substance!A:G,7,0),$B$6:B384,1,0))=TRUE,VLOOKUP(norm!A385,'tbl2'!A:B,2,0)=0),VLOOKUP(A385,ishod_substance!A:G,7,0),0))</f>
        <v>0</v>
      </c>
      <c r="C385" s="154">
        <f t="shared" si="6"/>
        <v>0</v>
      </c>
      <c r="D385" s="83" t="e">
        <f>VLOOKUP(C385,quide!$A$1:G1377,2,0)</f>
        <v>#N/A</v>
      </c>
      <c r="E385" s="154" t="e">
        <f>VLOOKUP(C385,quide!$A$1:G1377,7,0)</f>
        <v>#N/A</v>
      </c>
      <c r="F385" s="154" t="e">
        <f>VLOOKUP(C385,quide!$A$1:M1377,21,0)</f>
        <v>#N/A</v>
      </c>
      <c r="G385" s="34" t="e">
        <f>VLOOKUP(C385,quide!$A$1:M1377,22,0)</f>
        <v>#N/A</v>
      </c>
      <c r="H385" s="154">
        <f>SUMIF(ishod_substance!G:G,B385,ishod_substance!I:I)</f>
        <v>0</v>
      </c>
    </row>
    <row r="386" spans="1:8" hidden="1" x14ac:dyDescent="0.25">
      <c r="A386">
        <v>379</v>
      </c>
      <c r="B386">
        <f>IF(ISBLANK(A386),0,IF(AND(ISERROR(VLOOKUP(VLOOKUP(A386,ishod_substance!A:G,7,0),$B$6:B385,1,0))=TRUE,VLOOKUP(norm!A386,'tbl2'!A:B,2,0)=0),VLOOKUP(A386,ishod_substance!A:G,7,0),0))</f>
        <v>0</v>
      </c>
      <c r="C386" s="154">
        <f t="shared" si="6"/>
        <v>0</v>
      </c>
      <c r="D386" s="83" t="e">
        <f>VLOOKUP(C386,quide!$A$1:G1378,2,0)</f>
        <v>#N/A</v>
      </c>
      <c r="E386" s="154" t="e">
        <f>VLOOKUP(C386,quide!$A$1:G1378,7,0)</f>
        <v>#N/A</v>
      </c>
      <c r="F386" s="154" t="e">
        <f>VLOOKUP(C386,quide!$A$1:M1378,21,0)</f>
        <v>#N/A</v>
      </c>
      <c r="G386" s="34" t="e">
        <f>VLOOKUP(C386,quide!$A$1:M1378,22,0)</f>
        <v>#N/A</v>
      </c>
      <c r="H386" s="154">
        <f>SUMIF(ishod_substance!G:G,B386,ishod_substance!I:I)</f>
        <v>0</v>
      </c>
    </row>
    <row r="387" spans="1:8" hidden="1" x14ac:dyDescent="0.25">
      <c r="A387">
        <v>380</v>
      </c>
      <c r="B387">
        <f>IF(ISBLANK(A387),0,IF(AND(ISERROR(VLOOKUP(VLOOKUP(A387,ishod_substance!A:G,7,0),$B$6:B386,1,0))=TRUE,VLOOKUP(norm!A387,'tbl2'!A:B,2,0)=0),VLOOKUP(A387,ishod_substance!A:G,7,0),0))</f>
        <v>0</v>
      </c>
      <c r="C387" s="154">
        <f t="shared" si="6"/>
        <v>0</v>
      </c>
      <c r="D387" s="83" t="e">
        <f>VLOOKUP(C387,quide!$A$1:G1379,2,0)</f>
        <v>#N/A</v>
      </c>
      <c r="E387" s="154" t="e">
        <f>VLOOKUP(C387,quide!$A$1:G1379,7,0)</f>
        <v>#N/A</v>
      </c>
      <c r="F387" s="154" t="e">
        <f>VLOOKUP(C387,quide!$A$1:M1379,21,0)</f>
        <v>#N/A</v>
      </c>
      <c r="G387" s="34" t="e">
        <f>VLOOKUP(C387,quide!$A$1:M1379,22,0)</f>
        <v>#N/A</v>
      </c>
      <c r="H387" s="154">
        <f>SUMIF(ishod_substance!G:G,B387,ishod_substance!I:I)</f>
        <v>0</v>
      </c>
    </row>
    <row r="388" spans="1:8" hidden="1" x14ac:dyDescent="0.25">
      <c r="A388">
        <v>381</v>
      </c>
      <c r="B388">
        <f>IF(ISBLANK(A388),0,IF(AND(ISERROR(VLOOKUP(VLOOKUP(A388,ishod_substance!A:G,7,0),$B$6:B387,1,0))=TRUE,VLOOKUP(norm!A388,'tbl2'!A:B,2,0)=0),VLOOKUP(A388,ishod_substance!A:G,7,0),0))</f>
        <v>0</v>
      </c>
      <c r="C388" s="154">
        <f t="shared" si="6"/>
        <v>0</v>
      </c>
      <c r="D388" s="83" t="e">
        <f>VLOOKUP(C388,quide!$A$1:G1380,2,0)</f>
        <v>#N/A</v>
      </c>
      <c r="E388" s="154" t="e">
        <f>VLOOKUP(C388,quide!$A$1:G1380,7,0)</f>
        <v>#N/A</v>
      </c>
      <c r="F388" s="154" t="e">
        <f>VLOOKUP(C388,quide!$A$1:M1380,21,0)</f>
        <v>#N/A</v>
      </c>
      <c r="G388" s="34" t="e">
        <f>VLOOKUP(C388,quide!$A$1:M1380,22,0)</f>
        <v>#N/A</v>
      </c>
      <c r="H388" s="154">
        <f>SUMIF(ishod_substance!G:G,B388,ishod_substance!I:I)</f>
        <v>0</v>
      </c>
    </row>
    <row r="389" spans="1:8" hidden="1" x14ac:dyDescent="0.25">
      <c r="A389">
        <v>382</v>
      </c>
      <c r="B389">
        <f>IF(ISBLANK(A389),0,IF(AND(ISERROR(VLOOKUP(VLOOKUP(A389,ishod_substance!A:G,7,0),$B$6:B388,1,0))=TRUE,VLOOKUP(norm!A389,'tbl2'!A:B,2,0)=0),VLOOKUP(A389,ishod_substance!A:G,7,0),0))</f>
        <v>0</v>
      </c>
      <c r="C389" s="154">
        <f t="shared" si="6"/>
        <v>0</v>
      </c>
      <c r="D389" s="83" t="e">
        <f>VLOOKUP(C389,quide!$A$1:G1381,2,0)</f>
        <v>#N/A</v>
      </c>
      <c r="E389" s="154" t="e">
        <f>VLOOKUP(C389,quide!$A$1:G1381,7,0)</f>
        <v>#N/A</v>
      </c>
      <c r="F389" s="154" t="e">
        <f>VLOOKUP(C389,quide!$A$1:M1381,21,0)</f>
        <v>#N/A</v>
      </c>
      <c r="G389" s="34" t="e">
        <f>VLOOKUP(C389,quide!$A$1:M1381,22,0)</f>
        <v>#N/A</v>
      </c>
      <c r="H389" s="154">
        <f>SUMIF(ishod_substance!G:G,B389,ishod_substance!I:I)</f>
        <v>0</v>
      </c>
    </row>
    <row r="390" spans="1:8" hidden="1" x14ac:dyDescent="0.25">
      <c r="A390">
        <v>383</v>
      </c>
      <c r="B390">
        <f>IF(ISBLANK(A390),0,IF(AND(ISERROR(VLOOKUP(VLOOKUP(A390,ishod_substance!A:G,7,0),$B$6:B389,1,0))=TRUE,VLOOKUP(norm!A390,'tbl2'!A:B,2,0)=0),VLOOKUP(A390,ishod_substance!A:G,7,0),0))</f>
        <v>0</v>
      </c>
      <c r="C390" s="154">
        <f t="shared" si="6"/>
        <v>0</v>
      </c>
      <c r="D390" s="83" t="e">
        <f>VLOOKUP(C390,quide!$A$1:G1382,2,0)</f>
        <v>#N/A</v>
      </c>
      <c r="E390" s="154" t="e">
        <f>VLOOKUP(C390,quide!$A$1:G1382,7,0)</f>
        <v>#N/A</v>
      </c>
      <c r="F390" s="154" t="e">
        <f>VLOOKUP(C390,quide!$A$1:M1382,21,0)</f>
        <v>#N/A</v>
      </c>
      <c r="G390" s="34" t="e">
        <f>VLOOKUP(C390,quide!$A$1:M1382,22,0)</f>
        <v>#N/A</v>
      </c>
      <c r="H390" s="154">
        <f>SUMIF(ishod_substance!G:G,B390,ishod_substance!I:I)</f>
        <v>0</v>
      </c>
    </row>
    <row r="391" spans="1:8" hidden="1" x14ac:dyDescent="0.25">
      <c r="A391">
        <v>384</v>
      </c>
      <c r="B391">
        <f>IF(ISBLANK(A391),0,IF(AND(ISERROR(VLOOKUP(VLOOKUP(A391,ishod_substance!A:G,7,0),$B$6:B390,1,0))=TRUE,VLOOKUP(norm!A391,'tbl2'!A:B,2,0)=0),VLOOKUP(A391,ishod_substance!A:G,7,0),0))</f>
        <v>0</v>
      </c>
      <c r="C391" s="154">
        <f t="shared" si="6"/>
        <v>0</v>
      </c>
      <c r="D391" s="83" t="e">
        <f>VLOOKUP(C391,quide!$A$1:G1383,2,0)</f>
        <v>#N/A</v>
      </c>
      <c r="E391" s="154" t="e">
        <f>VLOOKUP(C391,quide!$A$1:G1383,7,0)</f>
        <v>#N/A</v>
      </c>
      <c r="F391" s="154" t="e">
        <f>VLOOKUP(C391,quide!$A$1:M1383,21,0)</f>
        <v>#N/A</v>
      </c>
      <c r="G391" s="34" t="e">
        <f>VLOOKUP(C391,quide!$A$1:M1383,22,0)</f>
        <v>#N/A</v>
      </c>
      <c r="H391" s="154">
        <f>SUMIF(ishod_substance!G:G,B391,ishod_substance!I:I)</f>
        <v>0</v>
      </c>
    </row>
    <row r="392" spans="1:8" hidden="1" x14ac:dyDescent="0.25">
      <c r="A392">
        <v>385</v>
      </c>
      <c r="B392">
        <f>IF(ISBLANK(A392),0,IF(AND(ISERROR(VLOOKUP(VLOOKUP(A392,ishod_substance!A:G,7,0),$B$6:B391,1,0))=TRUE,VLOOKUP(norm!A392,'tbl2'!A:B,2,0)=0),VLOOKUP(A392,ishod_substance!A:G,7,0),0))</f>
        <v>0</v>
      </c>
      <c r="C392" s="154">
        <f t="shared" si="6"/>
        <v>0</v>
      </c>
      <c r="D392" s="83" t="e">
        <f>VLOOKUP(C392,quide!$A$1:G1384,2,0)</f>
        <v>#N/A</v>
      </c>
      <c r="E392" s="154" t="e">
        <f>VLOOKUP(C392,quide!$A$1:G1384,7,0)</f>
        <v>#N/A</v>
      </c>
      <c r="F392" s="154" t="e">
        <f>VLOOKUP(C392,quide!$A$1:M1384,21,0)</f>
        <v>#N/A</v>
      </c>
      <c r="G392" s="34" t="e">
        <f>VLOOKUP(C392,quide!$A$1:M1384,22,0)</f>
        <v>#N/A</v>
      </c>
      <c r="H392" s="154">
        <f>SUMIF(ishod_substance!G:G,B392,ishod_substance!I:I)</f>
        <v>0</v>
      </c>
    </row>
    <row r="393" spans="1:8" hidden="1" x14ac:dyDescent="0.25">
      <c r="A393">
        <v>386</v>
      </c>
      <c r="B393">
        <f>IF(ISBLANK(A393),0,IF(AND(ISERROR(VLOOKUP(VLOOKUP(A393,ishod_substance!A:G,7,0),$B$6:B392,1,0))=TRUE,VLOOKUP(norm!A393,'tbl2'!A:B,2,0)=0),VLOOKUP(A393,ishod_substance!A:G,7,0),0))</f>
        <v>0</v>
      </c>
      <c r="C393" s="154">
        <f t="shared" si="6"/>
        <v>0</v>
      </c>
      <c r="D393" s="83" t="e">
        <f>VLOOKUP(C393,quide!$A$1:G1385,2,0)</f>
        <v>#N/A</v>
      </c>
      <c r="E393" s="154" t="e">
        <f>VLOOKUP(C393,quide!$A$1:G1385,7,0)</f>
        <v>#N/A</v>
      </c>
      <c r="F393" s="154" t="e">
        <f>VLOOKUP(C393,quide!$A$1:M1385,21,0)</f>
        <v>#N/A</v>
      </c>
      <c r="G393" s="34" t="e">
        <f>VLOOKUP(C393,quide!$A$1:M1385,22,0)</f>
        <v>#N/A</v>
      </c>
      <c r="H393" s="154">
        <f>SUMIF(ishod_substance!G:G,B393,ishod_substance!I:I)</f>
        <v>0</v>
      </c>
    </row>
    <row r="394" spans="1:8" hidden="1" x14ac:dyDescent="0.25">
      <c r="A394">
        <v>387</v>
      </c>
      <c r="B394">
        <f>IF(ISBLANK(A394),0,IF(AND(ISERROR(VLOOKUP(VLOOKUP(A394,ishod_substance!A:G,7,0),$B$6:B393,1,0))=TRUE,VLOOKUP(norm!A394,'tbl2'!A:B,2,0)=0),VLOOKUP(A394,ishod_substance!A:G,7,0),0))</f>
        <v>0</v>
      </c>
      <c r="C394" s="154">
        <f t="shared" si="6"/>
        <v>0</v>
      </c>
      <c r="D394" s="83" t="e">
        <f>VLOOKUP(C394,quide!$A$1:G1386,2,0)</f>
        <v>#N/A</v>
      </c>
      <c r="E394" s="154" t="e">
        <f>VLOOKUP(C394,quide!$A$1:G1386,7,0)</f>
        <v>#N/A</v>
      </c>
      <c r="F394" s="154" t="e">
        <f>VLOOKUP(C394,quide!$A$1:M1386,21,0)</f>
        <v>#N/A</v>
      </c>
      <c r="G394" s="34" t="e">
        <f>VLOOKUP(C394,quide!$A$1:M1386,22,0)</f>
        <v>#N/A</v>
      </c>
      <c r="H394" s="154">
        <f>SUMIF(ishod_substance!G:G,B394,ishod_substance!I:I)</f>
        <v>0</v>
      </c>
    </row>
    <row r="395" spans="1:8" hidden="1" x14ac:dyDescent="0.25">
      <c r="A395">
        <v>388</v>
      </c>
      <c r="B395">
        <f>IF(ISBLANK(A395),0,IF(AND(ISERROR(VLOOKUP(VLOOKUP(A395,ishod_substance!A:G,7,0),$B$6:B394,1,0))=TRUE,VLOOKUP(norm!A395,'tbl2'!A:B,2,0)=0),VLOOKUP(A395,ishod_substance!A:G,7,0),0))</f>
        <v>0</v>
      </c>
      <c r="C395" s="154">
        <f t="shared" si="6"/>
        <v>0</v>
      </c>
      <c r="D395" s="83" t="e">
        <f>VLOOKUP(C395,quide!$A$1:G1387,2,0)</f>
        <v>#N/A</v>
      </c>
      <c r="E395" s="154" t="e">
        <f>VLOOKUP(C395,quide!$A$1:G1387,7,0)</f>
        <v>#N/A</v>
      </c>
      <c r="F395" s="154" t="e">
        <f>VLOOKUP(C395,quide!$A$1:M1387,21,0)</f>
        <v>#N/A</v>
      </c>
      <c r="G395" s="34" t="e">
        <f>VLOOKUP(C395,quide!$A$1:M1387,22,0)</f>
        <v>#N/A</v>
      </c>
      <c r="H395" s="154">
        <f>SUMIF(ishod_substance!G:G,B395,ishod_substance!I:I)</f>
        <v>0</v>
      </c>
    </row>
    <row r="396" spans="1:8" hidden="1" x14ac:dyDescent="0.25">
      <c r="A396">
        <v>389</v>
      </c>
      <c r="B396">
        <f>IF(ISBLANK(A396),0,IF(AND(ISERROR(VLOOKUP(VLOOKUP(A396,ishod_substance!A:G,7,0),$B$6:B395,1,0))=TRUE,VLOOKUP(norm!A396,'tbl2'!A:B,2,0)=0),VLOOKUP(A396,ishod_substance!A:G,7,0),0))</f>
        <v>0</v>
      </c>
      <c r="C396" s="154">
        <f t="shared" si="6"/>
        <v>0</v>
      </c>
      <c r="D396" s="83" t="e">
        <f>VLOOKUP(C396,quide!$A$1:G1388,2,0)</f>
        <v>#N/A</v>
      </c>
      <c r="E396" s="154" t="e">
        <f>VLOOKUP(C396,quide!$A$1:G1388,7,0)</f>
        <v>#N/A</v>
      </c>
      <c r="F396" s="154" t="e">
        <f>VLOOKUP(C396,quide!$A$1:M1388,21,0)</f>
        <v>#N/A</v>
      </c>
      <c r="G396" s="34" t="e">
        <f>VLOOKUP(C396,quide!$A$1:M1388,22,0)</f>
        <v>#N/A</v>
      </c>
      <c r="H396" s="154">
        <f>SUMIF(ishod_substance!G:G,B396,ishod_substance!I:I)</f>
        <v>0</v>
      </c>
    </row>
    <row r="397" spans="1:8" hidden="1" x14ac:dyDescent="0.25">
      <c r="A397">
        <v>390</v>
      </c>
      <c r="B397">
        <f>IF(ISBLANK(A397),0,IF(AND(ISERROR(VLOOKUP(VLOOKUP(A397,ishod_substance!A:G,7,0),$B$6:B396,1,0))=TRUE,VLOOKUP(norm!A397,'tbl2'!A:B,2,0)=0),VLOOKUP(A397,ishod_substance!A:G,7,0),0))</f>
        <v>0</v>
      </c>
      <c r="C397" s="154">
        <f t="shared" si="6"/>
        <v>0</v>
      </c>
      <c r="D397" s="83" t="e">
        <f>VLOOKUP(C397,quide!$A$1:G1389,2,0)</f>
        <v>#N/A</v>
      </c>
      <c r="E397" s="154" t="e">
        <f>VLOOKUP(C397,quide!$A$1:G1389,7,0)</f>
        <v>#N/A</v>
      </c>
      <c r="F397" s="154" t="e">
        <f>VLOOKUP(C397,quide!$A$1:M1389,21,0)</f>
        <v>#N/A</v>
      </c>
      <c r="G397" s="34" t="e">
        <f>VLOOKUP(C397,quide!$A$1:M1389,22,0)</f>
        <v>#N/A</v>
      </c>
      <c r="H397" s="154">
        <f>SUMIF(ishod_substance!G:G,B397,ishod_substance!I:I)</f>
        <v>0</v>
      </c>
    </row>
    <row r="398" spans="1:8" hidden="1" x14ac:dyDescent="0.25">
      <c r="A398">
        <v>391</v>
      </c>
      <c r="B398">
        <f>IF(ISBLANK(A398),0,IF(AND(ISERROR(VLOOKUP(VLOOKUP(A398,ishod_substance!A:G,7,0),$B$6:B397,1,0))=TRUE,VLOOKUP(norm!A398,'tbl2'!A:B,2,0)=0),VLOOKUP(A398,ishod_substance!A:G,7,0),0))</f>
        <v>0</v>
      </c>
      <c r="C398" s="154">
        <f t="shared" si="6"/>
        <v>0</v>
      </c>
      <c r="D398" s="83" t="e">
        <f>VLOOKUP(C398,quide!$A$1:G1390,2,0)</f>
        <v>#N/A</v>
      </c>
      <c r="E398" s="154" t="e">
        <f>VLOOKUP(C398,quide!$A$1:G1390,7,0)</f>
        <v>#N/A</v>
      </c>
      <c r="F398" s="154" t="e">
        <f>VLOOKUP(C398,quide!$A$1:M1390,21,0)</f>
        <v>#N/A</v>
      </c>
      <c r="G398" s="34" t="e">
        <f>VLOOKUP(C398,quide!$A$1:M1390,22,0)</f>
        <v>#N/A</v>
      </c>
      <c r="H398" s="154">
        <f>SUMIF(ishod_substance!G:G,B398,ishod_substance!I:I)</f>
        <v>0</v>
      </c>
    </row>
    <row r="399" spans="1:8" hidden="1" x14ac:dyDescent="0.25">
      <c r="A399">
        <v>392</v>
      </c>
      <c r="B399">
        <f>IF(ISBLANK(A399),0,IF(AND(ISERROR(VLOOKUP(VLOOKUP(A399,ishod_substance!A:G,7,0),$B$6:B398,1,0))=TRUE,VLOOKUP(norm!A399,'tbl2'!A:B,2,0)=0),VLOOKUP(A399,ishod_substance!A:G,7,0),0))</f>
        <v>0</v>
      </c>
      <c r="C399" s="154">
        <f t="shared" si="6"/>
        <v>0</v>
      </c>
      <c r="D399" s="83" t="e">
        <f>VLOOKUP(C399,quide!$A$1:G1391,2,0)</f>
        <v>#N/A</v>
      </c>
      <c r="E399" s="154" t="e">
        <f>VLOOKUP(C399,quide!$A$1:G1391,7,0)</f>
        <v>#N/A</v>
      </c>
      <c r="F399" s="154" t="e">
        <f>VLOOKUP(C399,quide!$A$1:M1391,21,0)</f>
        <v>#N/A</v>
      </c>
      <c r="G399" s="34" t="e">
        <f>VLOOKUP(C399,quide!$A$1:M1391,22,0)</f>
        <v>#N/A</v>
      </c>
      <c r="H399" s="154">
        <f>SUMIF(ishod_substance!G:G,B399,ishod_substance!I:I)</f>
        <v>0</v>
      </c>
    </row>
    <row r="400" spans="1:8" hidden="1" x14ac:dyDescent="0.25">
      <c r="A400">
        <v>393</v>
      </c>
      <c r="B400">
        <f>IF(ISBLANK(A400),0,IF(AND(ISERROR(VLOOKUP(VLOOKUP(A400,ishod_substance!A:G,7,0),$B$6:B399,1,0))=TRUE,VLOOKUP(norm!A400,'tbl2'!A:B,2,0)=0),VLOOKUP(A400,ishod_substance!A:G,7,0),0))</f>
        <v>0</v>
      </c>
      <c r="C400" s="154">
        <f t="shared" si="6"/>
        <v>0</v>
      </c>
      <c r="D400" s="83" t="e">
        <f>VLOOKUP(C400,quide!$A$1:G1392,2,0)</f>
        <v>#N/A</v>
      </c>
      <c r="E400" s="154" t="e">
        <f>VLOOKUP(C400,quide!$A$1:G1392,7,0)</f>
        <v>#N/A</v>
      </c>
      <c r="F400" s="154" t="e">
        <f>VLOOKUP(C400,quide!$A$1:M1392,21,0)</f>
        <v>#N/A</v>
      </c>
      <c r="G400" s="34" t="e">
        <f>VLOOKUP(C400,quide!$A$1:M1392,22,0)</f>
        <v>#N/A</v>
      </c>
      <c r="H400" s="154">
        <f>SUMIF(ishod_substance!G:G,B400,ishod_substance!I:I)</f>
        <v>0</v>
      </c>
    </row>
    <row r="401" spans="1:8" hidden="1" x14ac:dyDescent="0.25">
      <c r="A401">
        <v>394</v>
      </c>
      <c r="B401">
        <f>IF(ISBLANK(A401),0,IF(AND(ISERROR(VLOOKUP(VLOOKUP(A401,ishod_substance!A:G,7,0),$B$6:B400,1,0))=TRUE,VLOOKUP(norm!A401,'tbl2'!A:B,2,0)=0),VLOOKUP(A401,ishod_substance!A:G,7,0),0))</f>
        <v>0</v>
      </c>
      <c r="C401" s="154">
        <f t="shared" si="6"/>
        <v>0</v>
      </c>
      <c r="D401" s="83" t="e">
        <f>VLOOKUP(C401,quide!$A$1:G1393,2,0)</f>
        <v>#N/A</v>
      </c>
      <c r="E401" s="154" t="e">
        <f>VLOOKUP(C401,quide!$A$1:G1393,7,0)</f>
        <v>#N/A</v>
      </c>
      <c r="F401" s="154" t="e">
        <f>VLOOKUP(C401,quide!$A$1:M1393,21,0)</f>
        <v>#N/A</v>
      </c>
      <c r="G401" s="34" t="e">
        <f>VLOOKUP(C401,quide!$A$1:M1393,22,0)</f>
        <v>#N/A</v>
      </c>
      <c r="H401" s="154">
        <f>SUMIF(ishod_substance!G:G,B401,ishod_substance!I:I)</f>
        <v>0</v>
      </c>
    </row>
    <row r="402" spans="1:8" hidden="1" x14ac:dyDescent="0.25">
      <c r="A402">
        <v>395</v>
      </c>
      <c r="B402">
        <f>IF(ISBLANK(A402),0,IF(AND(ISERROR(VLOOKUP(VLOOKUP(A402,ishod_substance!A:G,7,0),$B$6:B401,1,0))=TRUE,VLOOKUP(norm!A402,'tbl2'!A:B,2,0)=0),VLOOKUP(A402,ishod_substance!A:G,7,0),0))</f>
        <v>0</v>
      </c>
      <c r="C402" s="154">
        <f t="shared" si="6"/>
        <v>0</v>
      </c>
      <c r="D402" s="83" t="e">
        <f>VLOOKUP(C402,quide!$A$1:G1394,2,0)</f>
        <v>#N/A</v>
      </c>
      <c r="E402" s="154" t="e">
        <f>VLOOKUP(C402,quide!$A$1:G1394,7,0)</f>
        <v>#N/A</v>
      </c>
      <c r="F402" s="154" t="e">
        <f>VLOOKUP(C402,quide!$A$1:M1394,21,0)</f>
        <v>#N/A</v>
      </c>
      <c r="G402" s="34" t="e">
        <f>VLOOKUP(C402,quide!$A$1:M1394,22,0)</f>
        <v>#N/A</v>
      </c>
      <c r="H402" s="154">
        <f>SUMIF(ishod_substance!G:G,B402,ishod_substance!I:I)</f>
        <v>0</v>
      </c>
    </row>
    <row r="403" spans="1:8" hidden="1" x14ac:dyDescent="0.25">
      <c r="A403">
        <v>396</v>
      </c>
      <c r="B403">
        <f>IF(ISBLANK(A403),0,IF(AND(ISERROR(VLOOKUP(VLOOKUP(A403,ishod_substance!A:G,7,0),$B$6:B402,1,0))=TRUE,VLOOKUP(norm!A403,'tbl2'!A:B,2,0)=0),VLOOKUP(A403,ishod_substance!A:G,7,0),0))</f>
        <v>0</v>
      </c>
      <c r="C403" s="154">
        <f t="shared" si="6"/>
        <v>0</v>
      </c>
      <c r="D403" s="83" t="e">
        <f>VLOOKUP(C403,quide!$A$1:G1395,2,0)</f>
        <v>#N/A</v>
      </c>
      <c r="E403" s="154" t="e">
        <f>VLOOKUP(C403,quide!$A$1:G1395,7,0)</f>
        <v>#N/A</v>
      </c>
      <c r="F403" s="154" t="e">
        <f>VLOOKUP(C403,quide!$A$1:M1395,21,0)</f>
        <v>#N/A</v>
      </c>
      <c r="G403" s="34" t="e">
        <f>VLOOKUP(C403,quide!$A$1:M1395,22,0)</f>
        <v>#N/A</v>
      </c>
      <c r="H403" s="154">
        <f>SUMIF(ishod_substance!G:G,B403,ishod_substance!I:I)</f>
        <v>0</v>
      </c>
    </row>
    <row r="404" spans="1:8" hidden="1" x14ac:dyDescent="0.25">
      <c r="A404">
        <v>397</v>
      </c>
      <c r="B404">
        <f>IF(ISBLANK(A404),0,IF(AND(ISERROR(VLOOKUP(VLOOKUP(A404,ishod_substance!A:G,7,0),$B$6:B403,1,0))=TRUE,VLOOKUP(norm!A404,'tbl2'!A:B,2,0)=0),VLOOKUP(A404,ishod_substance!A:G,7,0),0))</f>
        <v>0</v>
      </c>
      <c r="C404" s="154">
        <f t="shared" si="6"/>
        <v>0</v>
      </c>
      <c r="D404" s="83" t="e">
        <f>VLOOKUP(C404,quide!$A$1:G1396,2,0)</f>
        <v>#N/A</v>
      </c>
      <c r="E404" s="154" t="e">
        <f>VLOOKUP(C404,quide!$A$1:G1396,7,0)</f>
        <v>#N/A</v>
      </c>
      <c r="F404" s="154" t="e">
        <f>VLOOKUP(C404,quide!$A$1:M1396,21,0)</f>
        <v>#N/A</v>
      </c>
      <c r="G404" s="34" t="e">
        <f>VLOOKUP(C404,quide!$A$1:M1396,22,0)</f>
        <v>#N/A</v>
      </c>
      <c r="H404" s="154">
        <f>SUMIF(ishod_substance!G:G,B404,ishod_substance!I:I)</f>
        <v>0</v>
      </c>
    </row>
    <row r="405" spans="1:8" hidden="1" x14ac:dyDescent="0.25">
      <c r="A405">
        <v>398</v>
      </c>
      <c r="B405">
        <f>IF(ISBLANK(A405),0,IF(AND(ISERROR(VLOOKUP(VLOOKUP(A405,ishod_substance!A:G,7,0),$B$6:B404,1,0))=TRUE,VLOOKUP(norm!A405,'tbl2'!A:B,2,0)=0),VLOOKUP(A405,ishod_substance!A:G,7,0),0))</f>
        <v>0</v>
      </c>
      <c r="C405" s="154">
        <f t="shared" si="6"/>
        <v>0</v>
      </c>
      <c r="D405" s="83" t="e">
        <f>VLOOKUP(C405,quide!$A$1:G1397,2,0)</f>
        <v>#N/A</v>
      </c>
      <c r="E405" s="154" t="e">
        <f>VLOOKUP(C405,quide!$A$1:G1397,7,0)</f>
        <v>#N/A</v>
      </c>
      <c r="F405" s="154" t="e">
        <f>VLOOKUP(C405,quide!$A$1:M1397,21,0)</f>
        <v>#N/A</v>
      </c>
      <c r="G405" s="34" t="e">
        <f>VLOOKUP(C405,quide!$A$1:M1397,22,0)</f>
        <v>#N/A</v>
      </c>
      <c r="H405" s="154">
        <f>SUMIF(ishod_substance!G:G,B405,ishod_substance!I:I)</f>
        <v>0</v>
      </c>
    </row>
    <row r="406" spans="1:8" hidden="1" x14ac:dyDescent="0.25">
      <c r="A406">
        <v>399</v>
      </c>
      <c r="B406">
        <f>IF(ISBLANK(A406),0,IF(AND(ISERROR(VLOOKUP(VLOOKUP(A406,ishod_substance!A:G,7,0),$B$6:B405,1,0))=TRUE,VLOOKUP(norm!A406,'tbl2'!A:B,2,0)=0),VLOOKUP(A406,ishod_substance!A:G,7,0),0))</f>
        <v>0</v>
      </c>
      <c r="C406" s="154">
        <f t="shared" si="6"/>
        <v>0</v>
      </c>
      <c r="D406" s="83" t="e">
        <f>VLOOKUP(C406,quide!$A$1:G1398,2,0)</f>
        <v>#N/A</v>
      </c>
      <c r="E406" s="154" t="e">
        <f>VLOOKUP(C406,quide!$A$1:G1398,7,0)</f>
        <v>#N/A</v>
      </c>
      <c r="F406" s="154" t="e">
        <f>VLOOKUP(C406,quide!$A$1:M1398,21,0)</f>
        <v>#N/A</v>
      </c>
      <c r="G406" s="34" t="e">
        <f>VLOOKUP(C406,quide!$A$1:M1398,22,0)</f>
        <v>#N/A</v>
      </c>
      <c r="H406" s="154">
        <f>SUMIF(ishod_substance!G:G,B406,ishod_substance!I:I)</f>
        <v>0</v>
      </c>
    </row>
    <row r="407" spans="1:8" hidden="1" x14ac:dyDescent="0.25">
      <c r="A407">
        <v>400</v>
      </c>
      <c r="B407">
        <f>IF(ISBLANK(A407),0,IF(AND(ISERROR(VLOOKUP(VLOOKUP(A407,ishod_substance!A:G,7,0),$B$6:B406,1,0))=TRUE,VLOOKUP(norm!A407,'tbl2'!A:B,2,0)=0),VLOOKUP(A407,ishod_substance!A:G,7,0),0))</f>
        <v>0</v>
      </c>
      <c r="C407" s="154">
        <f t="shared" si="6"/>
        <v>0</v>
      </c>
      <c r="D407" s="83" t="e">
        <f>VLOOKUP(C407,quide!$A$1:G1399,2,0)</f>
        <v>#N/A</v>
      </c>
      <c r="E407" s="154" t="e">
        <f>VLOOKUP(C407,quide!$A$1:G1399,7,0)</f>
        <v>#N/A</v>
      </c>
      <c r="F407" s="154" t="e">
        <f>VLOOKUP(C407,quide!$A$1:M1399,21,0)</f>
        <v>#N/A</v>
      </c>
      <c r="G407" s="34" t="e">
        <f>VLOOKUP(C407,quide!$A$1:M1399,22,0)</f>
        <v>#N/A</v>
      </c>
      <c r="H407" s="154">
        <f>SUMIF(ishod_substance!G:G,B407,ishod_substance!I:I)</f>
        <v>0</v>
      </c>
    </row>
    <row r="408" spans="1:8" hidden="1" x14ac:dyDescent="0.25">
      <c r="A408">
        <v>401</v>
      </c>
      <c r="B408">
        <f>IF(ISBLANK(A408),0,IF(AND(ISERROR(VLOOKUP(VLOOKUP(A408,ishod_substance!A:G,7,0),$B$6:B407,1,0))=TRUE,VLOOKUP(norm!A408,'tbl2'!A:B,2,0)=0),VLOOKUP(A408,ishod_substance!A:G,7,0),0))</f>
        <v>0</v>
      </c>
      <c r="C408" s="154">
        <f t="shared" si="6"/>
        <v>0</v>
      </c>
      <c r="D408" s="83" t="e">
        <f>VLOOKUP(C408,quide!$A$1:G1400,2,0)</f>
        <v>#N/A</v>
      </c>
      <c r="E408" s="154" t="e">
        <f>VLOOKUP(C408,quide!$A$1:G1400,7,0)</f>
        <v>#N/A</v>
      </c>
      <c r="F408" s="154" t="e">
        <f>VLOOKUP(C408,quide!$A$1:M1400,21,0)</f>
        <v>#N/A</v>
      </c>
      <c r="G408" s="34" t="e">
        <f>VLOOKUP(C408,quide!$A$1:M1400,22,0)</f>
        <v>#N/A</v>
      </c>
      <c r="H408" s="154">
        <f>SUMIF(ishod_substance!G:G,B408,ishod_substance!I:I)</f>
        <v>0</v>
      </c>
    </row>
    <row r="409" spans="1:8" hidden="1" x14ac:dyDescent="0.25">
      <c r="A409">
        <v>402</v>
      </c>
      <c r="B409">
        <f>IF(ISBLANK(A409),0,IF(AND(ISERROR(VLOOKUP(VLOOKUP(A409,ishod_substance!A:G,7,0),$B$6:B408,1,0))=TRUE,VLOOKUP(norm!A409,'tbl2'!A:B,2,0)=0),VLOOKUP(A409,ishod_substance!A:G,7,0),0))</f>
        <v>0</v>
      </c>
      <c r="C409" s="154">
        <f t="shared" si="6"/>
        <v>0</v>
      </c>
      <c r="D409" s="83" t="e">
        <f>VLOOKUP(C409,quide!$A$1:G1401,2,0)</f>
        <v>#N/A</v>
      </c>
      <c r="E409" s="154" t="e">
        <f>VLOOKUP(C409,quide!$A$1:G1401,7,0)</f>
        <v>#N/A</v>
      </c>
      <c r="F409" s="154" t="e">
        <f>VLOOKUP(C409,quide!$A$1:M1401,21,0)</f>
        <v>#N/A</v>
      </c>
      <c r="G409" s="34" t="e">
        <f>VLOOKUP(C409,quide!$A$1:M1401,22,0)</f>
        <v>#N/A</v>
      </c>
      <c r="H409" s="154">
        <f>SUMIF(ishod_substance!G:G,B409,ishod_substance!I:I)</f>
        <v>0</v>
      </c>
    </row>
    <row r="410" spans="1:8" hidden="1" x14ac:dyDescent="0.25">
      <c r="A410">
        <v>403</v>
      </c>
      <c r="B410">
        <f>IF(ISBLANK(A410),0,IF(AND(ISERROR(VLOOKUP(VLOOKUP(A410,ishod_substance!A:G,7,0),$B$6:B409,1,0))=TRUE,VLOOKUP(norm!A410,'tbl2'!A:B,2,0)=0),VLOOKUP(A410,ishod_substance!A:G,7,0),0))</f>
        <v>0</v>
      </c>
      <c r="C410" s="154">
        <f t="shared" si="6"/>
        <v>0</v>
      </c>
      <c r="D410" s="83" t="e">
        <f>VLOOKUP(C410,quide!$A$1:G1402,2,0)</f>
        <v>#N/A</v>
      </c>
      <c r="E410" s="154" t="e">
        <f>VLOOKUP(C410,quide!$A$1:G1402,7,0)</f>
        <v>#N/A</v>
      </c>
      <c r="F410" s="154" t="e">
        <f>VLOOKUP(C410,quide!$A$1:M1402,21,0)</f>
        <v>#N/A</v>
      </c>
      <c r="G410" s="34" t="e">
        <f>VLOOKUP(C410,quide!$A$1:M1402,22,0)</f>
        <v>#N/A</v>
      </c>
      <c r="H410" s="154">
        <f>SUMIF(ishod_substance!G:G,B410,ishod_substance!I:I)</f>
        <v>0</v>
      </c>
    </row>
    <row r="411" spans="1:8" hidden="1" x14ac:dyDescent="0.25">
      <c r="A411">
        <v>404</v>
      </c>
      <c r="B411">
        <f>IF(ISBLANK(A411),0,IF(AND(ISERROR(VLOOKUP(VLOOKUP(A411,ishod_substance!A:G,7,0),$B$6:B410,1,0))=TRUE,VLOOKUP(norm!A411,'tbl2'!A:B,2,0)=0),VLOOKUP(A411,ishod_substance!A:G,7,0),0))</f>
        <v>0</v>
      </c>
      <c r="C411" s="154">
        <f t="shared" si="6"/>
        <v>0</v>
      </c>
      <c r="D411" s="83" t="e">
        <f>VLOOKUP(C411,quide!$A$1:G1403,2,0)</f>
        <v>#N/A</v>
      </c>
      <c r="E411" s="154" t="e">
        <f>VLOOKUP(C411,quide!$A$1:G1403,7,0)</f>
        <v>#N/A</v>
      </c>
      <c r="F411" s="154" t="e">
        <f>VLOOKUP(C411,quide!$A$1:M1403,21,0)</f>
        <v>#N/A</v>
      </c>
      <c r="G411" s="34" t="e">
        <f>VLOOKUP(C411,quide!$A$1:M1403,22,0)</f>
        <v>#N/A</v>
      </c>
      <c r="H411" s="154">
        <f>SUMIF(ishod_substance!G:G,B411,ishod_substance!I:I)</f>
        <v>0</v>
      </c>
    </row>
    <row r="412" spans="1:8" hidden="1" x14ac:dyDescent="0.25">
      <c r="A412">
        <v>405</v>
      </c>
      <c r="B412">
        <f>IF(ISBLANK(A412),0,IF(AND(ISERROR(VLOOKUP(VLOOKUP(A412,ishod_substance!A:G,7,0),$B$6:B411,1,0))=TRUE,VLOOKUP(norm!A412,'tbl2'!A:B,2,0)=0),VLOOKUP(A412,ishod_substance!A:G,7,0),0))</f>
        <v>0</v>
      </c>
      <c r="C412" s="154">
        <f t="shared" si="6"/>
        <v>0</v>
      </c>
      <c r="D412" s="83" t="e">
        <f>VLOOKUP(C412,quide!$A$1:G1404,2,0)</f>
        <v>#N/A</v>
      </c>
      <c r="E412" s="154" t="e">
        <f>VLOOKUP(C412,quide!$A$1:G1404,7,0)</f>
        <v>#N/A</v>
      </c>
      <c r="F412" s="154" t="e">
        <f>VLOOKUP(C412,quide!$A$1:M1404,21,0)</f>
        <v>#N/A</v>
      </c>
      <c r="G412" s="34" t="e">
        <f>VLOOKUP(C412,quide!$A$1:M1404,22,0)</f>
        <v>#N/A</v>
      </c>
      <c r="H412" s="154">
        <f>SUMIF(ishod_substance!G:G,B412,ishod_substance!I:I)</f>
        <v>0</v>
      </c>
    </row>
    <row r="413" spans="1:8" hidden="1" x14ac:dyDescent="0.25">
      <c r="A413">
        <v>406</v>
      </c>
      <c r="B413">
        <f>IF(ISBLANK(A413),0,IF(AND(ISERROR(VLOOKUP(VLOOKUP(A413,ishod_substance!A:G,7,0),$B$6:B412,1,0))=TRUE,VLOOKUP(norm!A413,'tbl2'!A:B,2,0)=0),VLOOKUP(A413,ishod_substance!A:G,7,0),0))</f>
        <v>0</v>
      </c>
      <c r="C413" s="154">
        <f t="shared" si="6"/>
        <v>0</v>
      </c>
      <c r="D413" s="83" t="e">
        <f>VLOOKUP(C413,quide!$A$1:G1405,2,0)</f>
        <v>#N/A</v>
      </c>
      <c r="E413" s="154" t="e">
        <f>VLOOKUP(C413,quide!$A$1:G1405,7,0)</f>
        <v>#N/A</v>
      </c>
      <c r="F413" s="154" t="e">
        <f>VLOOKUP(C413,quide!$A$1:M1405,21,0)</f>
        <v>#N/A</v>
      </c>
      <c r="G413" s="34" t="e">
        <f>VLOOKUP(C413,quide!$A$1:M1405,22,0)</f>
        <v>#N/A</v>
      </c>
      <c r="H413" s="154">
        <f>SUMIF(ishod_substance!G:G,B413,ishod_substance!I:I)</f>
        <v>0</v>
      </c>
    </row>
    <row r="414" spans="1:8" hidden="1" x14ac:dyDescent="0.25">
      <c r="A414">
        <v>407</v>
      </c>
      <c r="B414">
        <f>IF(ISBLANK(A414),0,IF(AND(ISERROR(VLOOKUP(VLOOKUP(A414,ishod_substance!A:G,7,0),$B$6:B413,1,0))=TRUE,VLOOKUP(norm!A414,'tbl2'!A:B,2,0)=0),VLOOKUP(A414,ishod_substance!A:G,7,0),0))</f>
        <v>0</v>
      </c>
      <c r="C414" s="154">
        <f t="shared" si="6"/>
        <v>0</v>
      </c>
      <c r="D414" s="83" t="e">
        <f>VLOOKUP(C414,quide!$A$1:G1406,2,0)</f>
        <v>#N/A</v>
      </c>
      <c r="E414" s="154" t="e">
        <f>VLOOKUP(C414,quide!$A$1:G1406,7,0)</f>
        <v>#N/A</v>
      </c>
      <c r="F414" s="154" t="e">
        <f>VLOOKUP(C414,quide!$A$1:M1406,21,0)</f>
        <v>#N/A</v>
      </c>
      <c r="G414" s="34" t="e">
        <f>VLOOKUP(C414,quide!$A$1:M1406,22,0)</f>
        <v>#N/A</v>
      </c>
      <c r="H414" s="154">
        <f>SUMIF(ishod_substance!G:G,B414,ishod_substance!I:I)</f>
        <v>0</v>
      </c>
    </row>
    <row r="415" spans="1:8" hidden="1" x14ac:dyDescent="0.25">
      <c r="A415">
        <v>408</v>
      </c>
      <c r="B415">
        <f>IF(ISBLANK(A415),0,IF(AND(ISERROR(VLOOKUP(VLOOKUP(A415,ishod_substance!A:G,7,0),$B$6:B414,1,0))=TRUE,VLOOKUP(norm!A415,'tbl2'!A:B,2,0)=0),VLOOKUP(A415,ishod_substance!A:G,7,0),0))</f>
        <v>0</v>
      </c>
      <c r="C415" s="154">
        <f t="shared" si="6"/>
        <v>0</v>
      </c>
      <c r="D415" s="83" t="e">
        <f>VLOOKUP(C415,quide!$A$1:G1407,2,0)</f>
        <v>#N/A</v>
      </c>
      <c r="E415" s="154" t="e">
        <f>VLOOKUP(C415,quide!$A$1:G1407,7,0)</f>
        <v>#N/A</v>
      </c>
      <c r="F415" s="154" t="e">
        <f>VLOOKUP(C415,quide!$A$1:M1407,21,0)</f>
        <v>#N/A</v>
      </c>
      <c r="G415" s="34" t="e">
        <f>VLOOKUP(C415,quide!$A$1:M1407,22,0)</f>
        <v>#N/A</v>
      </c>
      <c r="H415" s="154">
        <f>SUMIF(ishod_substance!G:G,B415,ishod_substance!I:I)</f>
        <v>0</v>
      </c>
    </row>
    <row r="416" spans="1:8" hidden="1" x14ac:dyDescent="0.25">
      <c r="A416">
        <v>409</v>
      </c>
      <c r="B416">
        <f>IF(ISBLANK(A416),0,IF(AND(ISERROR(VLOOKUP(VLOOKUP(A416,ishod_substance!A:G,7,0),$B$6:B415,1,0))=TRUE,VLOOKUP(norm!A416,'tbl2'!A:B,2,0)=0),VLOOKUP(A416,ishod_substance!A:G,7,0),0))</f>
        <v>0</v>
      </c>
      <c r="C416" s="154">
        <f t="shared" si="6"/>
        <v>0</v>
      </c>
      <c r="D416" s="83" t="e">
        <f>VLOOKUP(C416,quide!$A$1:G1408,2,0)</f>
        <v>#N/A</v>
      </c>
      <c r="E416" s="154" t="e">
        <f>VLOOKUP(C416,quide!$A$1:G1408,7,0)</f>
        <v>#N/A</v>
      </c>
      <c r="F416" s="154" t="e">
        <f>VLOOKUP(C416,quide!$A$1:M1408,21,0)</f>
        <v>#N/A</v>
      </c>
      <c r="G416" s="34" t="e">
        <f>VLOOKUP(C416,quide!$A$1:M1408,22,0)</f>
        <v>#N/A</v>
      </c>
      <c r="H416" s="154">
        <f>SUMIF(ishod_substance!G:G,B416,ishod_substance!I:I)</f>
        <v>0</v>
      </c>
    </row>
    <row r="417" spans="1:8" hidden="1" x14ac:dyDescent="0.25">
      <c r="A417">
        <v>410</v>
      </c>
      <c r="B417">
        <f>IF(ISBLANK(A417),0,IF(AND(ISERROR(VLOOKUP(VLOOKUP(A417,ishod_substance!A:G,7,0),$B$6:B416,1,0))=TRUE,VLOOKUP(norm!A417,'tbl2'!A:B,2,0)=0),VLOOKUP(A417,ishod_substance!A:G,7,0),0))</f>
        <v>0</v>
      </c>
      <c r="C417" s="154">
        <f t="shared" si="6"/>
        <v>0</v>
      </c>
      <c r="D417" s="83" t="e">
        <f>VLOOKUP(C417,quide!$A$1:G1409,2,0)</f>
        <v>#N/A</v>
      </c>
      <c r="E417" s="154" t="e">
        <f>VLOOKUP(C417,quide!$A$1:G1409,7,0)</f>
        <v>#N/A</v>
      </c>
      <c r="F417" s="154" t="e">
        <f>VLOOKUP(C417,quide!$A$1:M1409,21,0)</f>
        <v>#N/A</v>
      </c>
      <c r="G417" s="34" t="e">
        <f>VLOOKUP(C417,quide!$A$1:M1409,22,0)</f>
        <v>#N/A</v>
      </c>
      <c r="H417" s="154">
        <f>SUMIF(ishod_substance!G:G,B417,ishod_substance!I:I)</f>
        <v>0</v>
      </c>
    </row>
    <row r="418" spans="1:8" hidden="1" x14ac:dyDescent="0.25">
      <c r="A418">
        <v>411</v>
      </c>
      <c r="B418">
        <f>IF(ISBLANK(A418),0,IF(AND(ISERROR(VLOOKUP(VLOOKUP(A418,ishod_substance!A:G,7,0),$B$6:B417,1,0))=TRUE,VLOOKUP(norm!A418,'tbl2'!A:B,2,0)=0),VLOOKUP(A418,ishod_substance!A:G,7,0),0))</f>
        <v>0</v>
      </c>
      <c r="C418" s="154">
        <f t="shared" si="6"/>
        <v>0</v>
      </c>
      <c r="D418" s="83" t="e">
        <f>VLOOKUP(C418,quide!$A$1:G1410,2,0)</f>
        <v>#N/A</v>
      </c>
      <c r="E418" s="154" t="e">
        <f>VLOOKUP(C418,quide!$A$1:G1410,7,0)</f>
        <v>#N/A</v>
      </c>
      <c r="F418" s="154" t="e">
        <f>VLOOKUP(C418,quide!$A$1:M1410,21,0)</f>
        <v>#N/A</v>
      </c>
      <c r="G418" s="34" t="e">
        <f>VLOOKUP(C418,quide!$A$1:M1410,22,0)</f>
        <v>#N/A</v>
      </c>
      <c r="H418" s="154">
        <f>SUMIF(ishod_substance!G:G,B418,ishod_substance!I:I)</f>
        <v>0</v>
      </c>
    </row>
    <row r="419" spans="1:8" hidden="1" x14ac:dyDescent="0.25">
      <c r="A419">
        <v>412</v>
      </c>
      <c r="B419">
        <f>IF(ISBLANK(A419),0,IF(AND(ISERROR(VLOOKUP(VLOOKUP(A419,ishod_substance!A:G,7,0),$B$6:B418,1,0))=TRUE,VLOOKUP(norm!A419,'tbl2'!A:B,2,0)=0),VLOOKUP(A419,ishod_substance!A:G,7,0),0))</f>
        <v>0</v>
      </c>
      <c r="C419" s="154">
        <f t="shared" si="6"/>
        <v>0</v>
      </c>
      <c r="D419" s="83" t="e">
        <f>VLOOKUP(C419,quide!$A$1:G1411,2,0)</f>
        <v>#N/A</v>
      </c>
      <c r="E419" s="154" t="e">
        <f>VLOOKUP(C419,quide!$A$1:G1411,7,0)</f>
        <v>#N/A</v>
      </c>
      <c r="F419" s="154" t="e">
        <f>VLOOKUP(C419,quide!$A$1:M1411,21,0)</f>
        <v>#N/A</v>
      </c>
      <c r="G419" s="34" t="e">
        <f>VLOOKUP(C419,quide!$A$1:M1411,22,0)</f>
        <v>#N/A</v>
      </c>
      <c r="H419" s="154">
        <f>SUMIF(ishod_substance!G:G,B419,ishod_substance!I:I)</f>
        <v>0</v>
      </c>
    </row>
    <row r="420" spans="1:8" hidden="1" x14ac:dyDescent="0.25">
      <c r="A420">
        <v>413</v>
      </c>
      <c r="B420">
        <f>IF(ISBLANK(A420),0,IF(AND(ISERROR(VLOOKUP(VLOOKUP(A420,ishod_substance!A:G,7,0),$B$6:B419,1,0))=TRUE,VLOOKUP(norm!A420,'tbl2'!A:B,2,0)=0),VLOOKUP(A420,ishod_substance!A:G,7,0),0))</f>
        <v>0</v>
      </c>
      <c r="C420" s="154">
        <f t="shared" si="6"/>
        <v>0</v>
      </c>
      <c r="D420" s="83" t="e">
        <f>VLOOKUP(C420,quide!$A$1:G1412,2,0)</f>
        <v>#N/A</v>
      </c>
      <c r="E420" s="154" t="e">
        <f>VLOOKUP(C420,quide!$A$1:G1412,7,0)</f>
        <v>#N/A</v>
      </c>
      <c r="F420" s="154" t="e">
        <f>VLOOKUP(C420,quide!$A$1:M1412,21,0)</f>
        <v>#N/A</v>
      </c>
      <c r="G420" s="34" t="e">
        <f>VLOOKUP(C420,quide!$A$1:M1412,22,0)</f>
        <v>#N/A</v>
      </c>
      <c r="H420" s="154">
        <f>SUMIF(ishod_substance!G:G,B420,ishod_substance!I:I)</f>
        <v>0</v>
      </c>
    </row>
    <row r="421" spans="1:8" hidden="1" x14ac:dyDescent="0.25">
      <c r="A421">
        <v>414</v>
      </c>
      <c r="B421">
        <f>IF(ISBLANK(A421),0,IF(AND(ISERROR(VLOOKUP(VLOOKUP(A421,ishod_substance!A:G,7,0),$B$6:B420,1,0))=TRUE,VLOOKUP(norm!A421,'tbl2'!A:B,2,0)=0),VLOOKUP(A421,ishod_substance!A:G,7,0),0))</f>
        <v>0</v>
      </c>
      <c r="C421" s="154">
        <f t="shared" si="6"/>
        <v>0</v>
      </c>
      <c r="D421" s="83" t="e">
        <f>VLOOKUP(C421,quide!$A$1:G1413,2,0)</f>
        <v>#N/A</v>
      </c>
      <c r="E421" s="154" t="e">
        <f>VLOOKUP(C421,quide!$A$1:G1413,7,0)</f>
        <v>#N/A</v>
      </c>
      <c r="F421" s="154" t="e">
        <f>VLOOKUP(C421,quide!$A$1:M1413,21,0)</f>
        <v>#N/A</v>
      </c>
      <c r="G421" s="34" t="e">
        <f>VLOOKUP(C421,quide!$A$1:M1413,22,0)</f>
        <v>#N/A</v>
      </c>
      <c r="H421" s="154">
        <f>SUMIF(ishod_substance!G:G,B421,ishod_substance!I:I)</f>
        <v>0</v>
      </c>
    </row>
    <row r="422" spans="1:8" hidden="1" x14ac:dyDescent="0.25">
      <c r="A422">
        <v>415</v>
      </c>
      <c r="B422">
        <f>IF(ISBLANK(A422),0,IF(AND(ISERROR(VLOOKUP(VLOOKUP(A422,ishod_substance!A:G,7,0),$B$6:B421,1,0))=TRUE,VLOOKUP(norm!A422,'tbl2'!A:B,2,0)=0),VLOOKUP(A422,ishod_substance!A:G,7,0),0))</f>
        <v>0</v>
      </c>
      <c r="C422" s="154">
        <f t="shared" si="6"/>
        <v>0</v>
      </c>
      <c r="D422" s="83" t="e">
        <f>VLOOKUP(C422,quide!$A$1:G1414,2,0)</f>
        <v>#N/A</v>
      </c>
      <c r="E422" s="154" t="e">
        <f>VLOOKUP(C422,quide!$A$1:G1414,7,0)</f>
        <v>#N/A</v>
      </c>
      <c r="F422" s="154" t="e">
        <f>VLOOKUP(C422,quide!$A$1:M1414,21,0)</f>
        <v>#N/A</v>
      </c>
      <c r="G422" s="34" t="e">
        <f>VLOOKUP(C422,quide!$A$1:M1414,22,0)</f>
        <v>#N/A</v>
      </c>
      <c r="H422" s="154">
        <f>SUMIF(ishod_substance!G:G,B422,ishod_substance!I:I)</f>
        <v>0</v>
      </c>
    </row>
    <row r="423" spans="1:8" hidden="1" x14ac:dyDescent="0.25">
      <c r="A423">
        <v>416</v>
      </c>
      <c r="B423">
        <f>IF(ISBLANK(A423),0,IF(AND(ISERROR(VLOOKUP(VLOOKUP(A423,ishod_substance!A:G,7,0),$B$6:B422,1,0))=TRUE,VLOOKUP(norm!A423,'tbl2'!A:B,2,0)=0),VLOOKUP(A423,ishod_substance!A:G,7,0),0))</f>
        <v>0</v>
      </c>
      <c r="C423" s="154">
        <f t="shared" si="6"/>
        <v>0</v>
      </c>
      <c r="D423" s="83" t="e">
        <f>VLOOKUP(C423,quide!$A$1:G1415,2,0)</f>
        <v>#N/A</v>
      </c>
      <c r="E423" s="154" t="e">
        <f>VLOOKUP(C423,quide!$A$1:G1415,7,0)</f>
        <v>#N/A</v>
      </c>
      <c r="F423" s="154" t="e">
        <f>VLOOKUP(C423,quide!$A$1:M1415,21,0)</f>
        <v>#N/A</v>
      </c>
      <c r="G423" s="34" t="e">
        <f>VLOOKUP(C423,quide!$A$1:M1415,22,0)</f>
        <v>#N/A</v>
      </c>
      <c r="H423" s="154">
        <f>SUMIF(ishod_substance!G:G,B423,ishod_substance!I:I)</f>
        <v>0</v>
      </c>
    </row>
    <row r="424" spans="1:8" hidden="1" x14ac:dyDescent="0.25">
      <c r="A424">
        <v>417</v>
      </c>
      <c r="B424">
        <f>IF(ISBLANK(A424),0,IF(AND(ISERROR(VLOOKUP(VLOOKUP(A424,ishod_substance!A:G,7,0),$B$6:B423,1,0))=TRUE,VLOOKUP(norm!A424,'tbl2'!A:B,2,0)=0),VLOOKUP(A424,ishod_substance!A:G,7,0),0))</f>
        <v>0</v>
      </c>
      <c r="C424" s="154">
        <f t="shared" si="6"/>
        <v>0</v>
      </c>
      <c r="D424" s="83" t="e">
        <f>VLOOKUP(C424,quide!$A$1:G1416,2,0)</f>
        <v>#N/A</v>
      </c>
      <c r="E424" s="154" t="e">
        <f>VLOOKUP(C424,quide!$A$1:G1416,7,0)</f>
        <v>#N/A</v>
      </c>
      <c r="F424" s="154" t="e">
        <f>VLOOKUP(C424,quide!$A$1:M1416,21,0)</f>
        <v>#N/A</v>
      </c>
      <c r="G424" s="34" t="e">
        <f>VLOOKUP(C424,quide!$A$1:M1416,22,0)</f>
        <v>#N/A</v>
      </c>
      <c r="H424" s="154">
        <f>SUMIF(ishod_substance!G:G,B424,ishod_substance!I:I)</f>
        <v>0</v>
      </c>
    </row>
    <row r="425" spans="1:8" hidden="1" x14ac:dyDescent="0.25">
      <c r="A425">
        <v>418</v>
      </c>
      <c r="B425">
        <f>IF(ISBLANK(A425),0,IF(AND(ISERROR(VLOOKUP(VLOOKUP(A425,ishod_substance!A:G,7,0),$B$6:B424,1,0))=TRUE,VLOOKUP(norm!A425,'tbl2'!A:B,2,0)=0),VLOOKUP(A425,ishod_substance!A:G,7,0),0))</f>
        <v>0</v>
      </c>
      <c r="C425" s="154">
        <f t="shared" si="6"/>
        <v>0</v>
      </c>
      <c r="D425" s="83" t="e">
        <f>VLOOKUP(C425,quide!$A$1:G1417,2,0)</f>
        <v>#N/A</v>
      </c>
      <c r="E425" s="154" t="e">
        <f>VLOOKUP(C425,quide!$A$1:G1417,7,0)</f>
        <v>#N/A</v>
      </c>
      <c r="F425" s="154" t="e">
        <f>VLOOKUP(C425,quide!$A$1:M1417,21,0)</f>
        <v>#N/A</v>
      </c>
      <c r="G425" s="34" t="e">
        <f>VLOOKUP(C425,quide!$A$1:M1417,22,0)</f>
        <v>#N/A</v>
      </c>
      <c r="H425" s="154">
        <f>SUMIF(ishod_substance!G:G,B425,ishod_substance!I:I)</f>
        <v>0</v>
      </c>
    </row>
    <row r="426" spans="1:8" hidden="1" x14ac:dyDescent="0.25">
      <c r="A426">
        <v>419</v>
      </c>
      <c r="B426">
        <f>IF(ISBLANK(A426),0,IF(AND(ISERROR(VLOOKUP(VLOOKUP(A426,ishod_substance!A:G,7,0),$B$6:B425,1,0))=TRUE,VLOOKUP(norm!A426,'tbl2'!A:B,2,0)=0),VLOOKUP(A426,ishod_substance!A:G,7,0),0))</f>
        <v>0</v>
      </c>
      <c r="C426" s="154">
        <f t="shared" si="6"/>
        <v>0</v>
      </c>
      <c r="D426" s="83" t="e">
        <f>VLOOKUP(C426,quide!$A$1:G1418,2,0)</f>
        <v>#N/A</v>
      </c>
      <c r="E426" s="154" t="e">
        <f>VLOOKUP(C426,quide!$A$1:G1418,7,0)</f>
        <v>#N/A</v>
      </c>
      <c r="F426" s="154" t="e">
        <f>VLOOKUP(C426,quide!$A$1:M1418,21,0)</f>
        <v>#N/A</v>
      </c>
      <c r="G426" s="34" t="e">
        <f>VLOOKUP(C426,quide!$A$1:M1418,22,0)</f>
        <v>#N/A</v>
      </c>
      <c r="H426" s="154">
        <f>SUMIF(ishod_substance!G:G,B426,ishod_substance!I:I)</f>
        <v>0</v>
      </c>
    </row>
    <row r="427" spans="1:8" hidden="1" x14ac:dyDescent="0.25">
      <c r="A427">
        <v>420</v>
      </c>
      <c r="B427">
        <f>IF(ISBLANK(A427),0,IF(AND(ISERROR(VLOOKUP(VLOOKUP(A427,ishod_substance!A:G,7,0),$B$6:B426,1,0))=TRUE,VLOOKUP(norm!A427,'tbl2'!A:B,2,0)=0),VLOOKUP(A427,ishod_substance!A:G,7,0),0))</f>
        <v>0</v>
      </c>
      <c r="C427" s="154">
        <f t="shared" si="6"/>
        <v>0</v>
      </c>
      <c r="D427" s="83" t="e">
        <f>VLOOKUP(C427,quide!$A$1:G1419,2,0)</f>
        <v>#N/A</v>
      </c>
      <c r="E427" s="154" t="e">
        <f>VLOOKUP(C427,quide!$A$1:G1419,7,0)</f>
        <v>#N/A</v>
      </c>
      <c r="F427" s="154" t="e">
        <f>VLOOKUP(C427,quide!$A$1:M1419,21,0)</f>
        <v>#N/A</v>
      </c>
      <c r="G427" s="34" t="e">
        <f>VLOOKUP(C427,quide!$A$1:M1419,22,0)</f>
        <v>#N/A</v>
      </c>
      <c r="H427" s="154">
        <f>SUMIF(ishod_substance!G:G,B427,ishod_substance!I:I)</f>
        <v>0</v>
      </c>
    </row>
    <row r="428" spans="1:8" hidden="1" x14ac:dyDescent="0.25">
      <c r="A428">
        <v>421</v>
      </c>
      <c r="B428">
        <f>IF(ISBLANK(A428),0,IF(AND(ISERROR(VLOOKUP(VLOOKUP(A428,ishod_substance!A:G,7,0),$B$6:B427,1,0))=TRUE,VLOOKUP(norm!A428,'tbl2'!A:B,2,0)=0),VLOOKUP(A428,ishod_substance!A:G,7,0),0))</f>
        <v>0</v>
      </c>
      <c r="C428" s="154">
        <f t="shared" si="6"/>
        <v>0</v>
      </c>
      <c r="D428" s="83" t="e">
        <f>VLOOKUP(C428,quide!$A$1:G1420,2,0)</f>
        <v>#N/A</v>
      </c>
      <c r="E428" s="154" t="e">
        <f>VLOOKUP(C428,quide!$A$1:G1420,7,0)</f>
        <v>#N/A</v>
      </c>
      <c r="F428" s="154" t="e">
        <f>VLOOKUP(C428,quide!$A$1:M1420,21,0)</f>
        <v>#N/A</v>
      </c>
      <c r="G428" s="34" t="e">
        <f>VLOOKUP(C428,quide!$A$1:M1420,22,0)</f>
        <v>#N/A</v>
      </c>
      <c r="H428" s="154">
        <f>SUMIF(ishod_substance!G:G,B428,ishod_substance!I:I)</f>
        <v>0</v>
      </c>
    </row>
    <row r="429" spans="1:8" hidden="1" x14ac:dyDescent="0.25">
      <c r="A429">
        <v>422</v>
      </c>
      <c r="B429">
        <f>IF(ISBLANK(A429),0,IF(AND(ISERROR(VLOOKUP(VLOOKUP(A429,ishod_substance!A:G,7,0),$B$6:B428,1,0))=TRUE,VLOOKUP(norm!A429,'tbl2'!A:B,2,0)=0),VLOOKUP(A429,ishod_substance!A:G,7,0),0))</f>
        <v>0</v>
      </c>
      <c r="C429" s="154">
        <f t="shared" si="6"/>
        <v>0</v>
      </c>
      <c r="D429" s="83" t="e">
        <f>VLOOKUP(C429,quide!$A$1:G1421,2,0)</f>
        <v>#N/A</v>
      </c>
      <c r="E429" s="154" t="e">
        <f>VLOOKUP(C429,quide!$A$1:G1421,7,0)</f>
        <v>#N/A</v>
      </c>
      <c r="F429" s="154" t="e">
        <f>VLOOKUP(C429,quide!$A$1:M1421,21,0)</f>
        <v>#N/A</v>
      </c>
      <c r="G429" s="34" t="e">
        <f>VLOOKUP(C429,quide!$A$1:M1421,22,0)</f>
        <v>#N/A</v>
      </c>
      <c r="H429" s="154">
        <f>SUMIF(ishod_substance!G:G,B429,ishod_substance!I:I)</f>
        <v>0</v>
      </c>
    </row>
    <row r="430" spans="1:8" hidden="1" x14ac:dyDescent="0.25">
      <c r="A430">
        <v>423</v>
      </c>
      <c r="B430">
        <f>IF(ISBLANK(A430),0,IF(AND(ISERROR(VLOOKUP(VLOOKUP(A430,ishod_substance!A:G,7,0),$B$6:B429,1,0))=TRUE,VLOOKUP(norm!A430,'tbl2'!A:B,2,0)=0),VLOOKUP(A430,ishod_substance!A:G,7,0),0))</f>
        <v>0</v>
      </c>
      <c r="C430" s="154">
        <f t="shared" si="6"/>
        <v>0</v>
      </c>
      <c r="D430" s="83" t="e">
        <f>VLOOKUP(C430,quide!$A$1:G1422,2,0)</f>
        <v>#N/A</v>
      </c>
      <c r="E430" s="154" t="e">
        <f>VLOOKUP(C430,quide!$A$1:G1422,7,0)</f>
        <v>#N/A</v>
      </c>
      <c r="F430" s="154" t="e">
        <f>VLOOKUP(C430,quide!$A$1:M1422,21,0)</f>
        <v>#N/A</v>
      </c>
      <c r="G430" s="34" t="e">
        <f>VLOOKUP(C430,quide!$A$1:M1422,22,0)</f>
        <v>#N/A</v>
      </c>
      <c r="H430" s="154">
        <f>SUMIF(ishod_substance!G:G,B430,ishod_substance!I:I)</f>
        <v>0</v>
      </c>
    </row>
    <row r="431" spans="1:8" hidden="1" x14ac:dyDescent="0.25">
      <c r="A431">
        <v>424</v>
      </c>
      <c r="B431">
        <f>IF(ISBLANK(A431),0,IF(AND(ISERROR(VLOOKUP(VLOOKUP(A431,ishod_substance!A:G,7,0),$B$6:B430,1,0))=TRUE,VLOOKUP(norm!A431,'tbl2'!A:B,2,0)=0),VLOOKUP(A431,ishod_substance!A:G,7,0),0))</f>
        <v>0</v>
      </c>
      <c r="C431" s="154">
        <f t="shared" si="6"/>
        <v>0</v>
      </c>
      <c r="D431" s="83" t="e">
        <f>VLOOKUP(C431,quide!$A$1:G1423,2,0)</f>
        <v>#N/A</v>
      </c>
      <c r="E431" s="154" t="e">
        <f>VLOOKUP(C431,quide!$A$1:G1423,7,0)</f>
        <v>#N/A</v>
      </c>
      <c r="F431" s="154" t="e">
        <f>VLOOKUP(C431,quide!$A$1:M1423,21,0)</f>
        <v>#N/A</v>
      </c>
      <c r="G431" s="34" t="e">
        <f>VLOOKUP(C431,quide!$A$1:M1423,22,0)</f>
        <v>#N/A</v>
      </c>
      <c r="H431" s="154">
        <f>SUMIF(ishod_substance!G:G,B431,ishod_substance!I:I)</f>
        <v>0</v>
      </c>
    </row>
    <row r="432" spans="1:8" hidden="1" x14ac:dyDescent="0.25">
      <c r="A432">
        <v>425</v>
      </c>
      <c r="B432">
        <f>IF(ISBLANK(A432),0,IF(AND(ISERROR(VLOOKUP(VLOOKUP(A432,ishod_substance!A:G,7,0),$B$6:B431,1,0))=TRUE,VLOOKUP(norm!A432,'tbl2'!A:B,2,0)=0),VLOOKUP(A432,ishod_substance!A:G,7,0),0))</f>
        <v>0</v>
      </c>
      <c r="C432" s="154">
        <f t="shared" si="6"/>
        <v>0</v>
      </c>
      <c r="D432" s="83" t="e">
        <f>VLOOKUP(C432,quide!$A$1:G1424,2,0)</f>
        <v>#N/A</v>
      </c>
      <c r="E432" s="154" t="e">
        <f>VLOOKUP(C432,quide!$A$1:G1424,7,0)</f>
        <v>#N/A</v>
      </c>
      <c r="F432" s="154" t="e">
        <f>VLOOKUP(C432,quide!$A$1:M1424,21,0)</f>
        <v>#N/A</v>
      </c>
      <c r="G432" s="34" t="e">
        <f>VLOOKUP(C432,quide!$A$1:M1424,22,0)</f>
        <v>#N/A</v>
      </c>
      <c r="H432" s="154">
        <f>SUMIF(ishod_substance!G:G,B432,ishod_substance!I:I)</f>
        <v>0</v>
      </c>
    </row>
    <row r="433" spans="1:8" hidden="1" x14ac:dyDescent="0.25">
      <c r="A433">
        <v>426</v>
      </c>
      <c r="B433">
        <f>IF(ISBLANK(A433),0,IF(AND(ISERROR(VLOOKUP(VLOOKUP(A433,ishod_substance!A:G,7,0),$B$6:B432,1,0))=TRUE,VLOOKUP(norm!A433,'tbl2'!A:B,2,0)=0),VLOOKUP(A433,ishod_substance!A:G,7,0),0))</f>
        <v>0</v>
      </c>
      <c r="C433" s="154">
        <f t="shared" si="6"/>
        <v>0</v>
      </c>
      <c r="D433" s="83" t="e">
        <f>VLOOKUP(C433,quide!$A$1:G1425,2,0)</f>
        <v>#N/A</v>
      </c>
      <c r="E433" s="154" t="e">
        <f>VLOOKUP(C433,quide!$A$1:G1425,7,0)</f>
        <v>#N/A</v>
      </c>
      <c r="F433" s="154" t="e">
        <f>VLOOKUP(C433,quide!$A$1:M1425,21,0)</f>
        <v>#N/A</v>
      </c>
      <c r="G433" s="34" t="e">
        <f>VLOOKUP(C433,quide!$A$1:M1425,22,0)</f>
        <v>#N/A</v>
      </c>
      <c r="H433" s="154">
        <f>SUMIF(ishod_substance!G:G,B433,ishod_substance!I:I)</f>
        <v>0</v>
      </c>
    </row>
    <row r="434" spans="1:8" hidden="1" x14ac:dyDescent="0.25">
      <c r="A434">
        <v>427</v>
      </c>
      <c r="B434">
        <f>IF(ISBLANK(A434),0,IF(AND(ISERROR(VLOOKUP(VLOOKUP(A434,ishod_substance!A:G,7,0),$B$6:B433,1,0))=TRUE,VLOOKUP(norm!A434,'tbl2'!A:B,2,0)=0),VLOOKUP(A434,ishod_substance!A:G,7,0),0))</f>
        <v>0</v>
      </c>
      <c r="C434" s="154">
        <f t="shared" si="6"/>
        <v>0</v>
      </c>
      <c r="D434" s="83" t="e">
        <f>VLOOKUP(C434,quide!$A$1:G1426,2,0)</f>
        <v>#N/A</v>
      </c>
      <c r="E434" s="154" t="e">
        <f>VLOOKUP(C434,quide!$A$1:G1426,7,0)</f>
        <v>#N/A</v>
      </c>
      <c r="F434" s="154" t="e">
        <f>VLOOKUP(C434,quide!$A$1:M1426,21,0)</f>
        <v>#N/A</v>
      </c>
      <c r="G434" s="34" t="e">
        <f>VLOOKUP(C434,quide!$A$1:M1426,22,0)</f>
        <v>#N/A</v>
      </c>
      <c r="H434" s="154">
        <f>SUMIF(ishod_substance!G:G,B434,ishod_substance!I:I)</f>
        <v>0</v>
      </c>
    </row>
    <row r="435" spans="1:8" hidden="1" x14ac:dyDescent="0.25">
      <c r="A435">
        <v>428</v>
      </c>
      <c r="B435">
        <f>IF(ISBLANK(A435),0,IF(AND(ISERROR(VLOOKUP(VLOOKUP(A435,ishod_substance!A:G,7,0),$B$6:B434,1,0))=TRUE,VLOOKUP(norm!A435,'tbl2'!A:B,2,0)=0),VLOOKUP(A435,ishod_substance!A:G,7,0),0))</f>
        <v>0</v>
      </c>
      <c r="C435" s="154">
        <f t="shared" si="6"/>
        <v>0</v>
      </c>
      <c r="D435" s="83" t="e">
        <f>VLOOKUP(C435,quide!$A$1:G1427,2,0)</f>
        <v>#N/A</v>
      </c>
      <c r="E435" s="154" t="e">
        <f>VLOOKUP(C435,quide!$A$1:G1427,7,0)</f>
        <v>#N/A</v>
      </c>
      <c r="F435" s="154" t="e">
        <f>VLOOKUP(C435,quide!$A$1:M1427,21,0)</f>
        <v>#N/A</v>
      </c>
      <c r="G435" s="34" t="e">
        <f>VLOOKUP(C435,quide!$A$1:M1427,22,0)</f>
        <v>#N/A</v>
      </c>
      <c r="H435" s="154">
        <f>SUMIF(ishod_substance!G:G,B435,ishod_substance!I:I)</f>
        <v>0</v>
      </c>
    </row>
    <row r="436" spans="1:8" hidden="1" x14ac:dyDescent="0.25">
      <c r="A436">
        <v>429</v>
      </c>
      <c r="B436">
        <f>IF(ISBLANK(A436),0,IF(AND(ISERROR(VLOOKUP(VLOOKUP(A436,ishod_substance!A:G,7,0),$B$6:B435,1,0))=TRUE,VLOOKUP(norm!A436,'tbl2'!A:B,2,0)=0),VLOOKUP(A436,ishod_substance!A:G,7,0),0))</f>
        <v>0</v>
      </c>
      <c r="C436" s="154">
        <f t="shared" si="6"/>
        <v>0</v>
      </c>
      <c r="D436" s="83" t="e">
        <f>VLOOKUP(C436,quide!$A$1:G1428,2,0)</f>
        <v>#N/A</v>
      </c>
      <c r="E436" s="154" t="e">
        <f>VLOOKUP(C436,quide!$A$1:G1428,7,0)</f>
        <v>#N/A</v>
      </c>
      <c r="F436" s="154" t="e">
        <f>VLOOKUP(C436,quide!$A$1:M1428,21,0)</f>
        <v>#N/A</v>
      </c>
      <c r="G436" s="34" t="e">
        <f>VLOOKUP(C436,quide!$A$1:M1428,22,0)</f>
        <v>#N/A</v>
      </c>
      <c r="H436" s="154">
        <f>SUMIF(ishod_substance!G:G,B436,ishod_substance!I:I)</f>
        <v>0</v>
      </c>
    </row>
    <row r="437" spans="1:8" hidden="1" x14ac:dyDescent="0.25">
      <c r="A437">
        <v>430</v>
      </c>
      <c r="B437">
        <f>IF(ISBLANK(A437),0,IF(AND(ISERROR(VLOOKUP(VLOOKUP(A437,ishod_substance!A:G,7,0),$B$6:B436,1,0))=TRUE,VLOOKUP(norm!A437,'tbl2'!A:B,2,0)=0),VLOOKUP(A437,ishod_substance!A:G,7,0),0))</f>
        <v>0</v>
      </c>
      <c r="C437" s="154">
        <f t="shared" si="6"/>
        <v>0</v>
      </c>
      <c r="D437" s="83" t="e">
        <f>VLOOKUP(C437,quide!$A$1:G1429,2,0)</f>
        <v>#N/A</v>
      </c>
      <c r="E437" s="154" t="e">
        <f>VLOOKUP(C437,quide!$A$1:G1429,7,0)</f>
        <v>#N/A</v>
      </c>
      <c r="F437" s="154" t="e">
        <f>VLOOKUP(C437,quide!$A$1:M1429,21,0)</f>
        <v>#N/A</v>
      </c>
      <c r="G437" s="34" t="e">
        <f>VLOOKUP(C437,quide!$A$1:M1429,22,0)</f>
        <v>#N/A</v>
      </c>
      <c r="H437" s="154">
        <f>SUMIF(ishod_substance!G:G,B437,ishod_substance!I:I)</f>
        <v>0</v>
      </c>
    </row>
    <row r="438" spans="1:8" hidden="1" x14ac:dyDescent="0.25">
      <c r="A438">
        <v>431</v>
      </c>
      <c r="B438">
        <f>IF(ISBLANK(A438),0,IF(AND(ISERROR(VLOOKUP(VLOOKUP(A438,ishod_substance!A:G,7,0),$B$6:B437,1,0))=TRUE,VLOOKUP(norm!A438,'tbl2'!A:B,2,0)=0),VLOOKUP(A438,ishod_substance!A:G,7,0),0))</f>
        <v>0</v>
      </c>
      <c r="C438" s="154">
        <f t="shared" si="6"/>
        <v>0</v>
      </c>
      <c r="D438" s="83" t="e">
        <f>VLOOKUP(C438,quide!$A$1:G1430,2,0)</f>
        <v>#N/A</v>
      </c>
      <c r="E438" s="154" t="e">
        <f>VLOOKUP(C438,quide!$A$1:G1430,7,0)</f>
        <v>#N/A</v>
      </c>
      <c r="F438" s="154" t="e">
        <f>VLOOKUP(C438,quide!$A$1:M1430,21,0)</f>
        <v>#N/A</v>
      </c>
      <c r="G438" s="34" t="e">
        <f>VLOOKUP(C438,quide!$A$1:M1430,22,0)</f>
        <v>#N/A</v>
      </c>
      <c r="H438" s="154">
        <f>SUMIF(ishod_substance!G:G,B438,ishod_substance!I:I)</f>
        <v>0</v>
      </c>
    </row>
    <row r="439" spans="1:8" hidden="1" x14ac:dyDescent="0.25">
      <c r="A439">
        <v>432</v>
      </c>
      <c r="B439">
        <f>IF(ISBLANK(A439),0,IF(AND(ISERROR(VLOOKUP(VLOOKUP(A439,ishod_substance!A:G,7,0),$B$6:B438,1,0))=TRUE,VLOOKUP(norm!A439,'tbl2'!A:B,2,0)=0),VLOOKUP(A439,ishod_substance!A:G,7,0),0))</f>
        <v>0</v>
      </c>
      <c r="C439" s="154">
        <f t="shared" si="6"/>
        <v>0</v>
      </c>
      <c r="D439" s="83" t="e">
        <f>VLOOKUP(C439,quide!$A$1:G1431,2,0)</f>
        <v>#N/A</v>
      </c>
      <c r="E439" s="154" t="e">
        <f>VLOOKUP(C439,quide!$A$1:G1431,7,0)</f>
        <v>#N/A</v>
      </c>
      <c r="F439" s="154" t="e">
        <f>VLOOKUP(C439,quide!$A$1:M1431,21,0)</f>
        <v>#N/A</v>
      </c>
      <c r="G439" s="34" t="e">
        <f>VLOOKUP(C439,quide!$A$1:M1431,22,0)</f>
        <v>#N/A</v>
      </c>
      <c r="H439" s="154">
        <f>SUMIF(ishod_substance!G:G,B439,ishod_substance!I:I)</f>
        <v>0</v>
      </c>
    </row>
    <row r="440" spans="1:8" hidden="1" x14ac:dyDescent="0.25">
      <c r="A440">
        <v>433</v>
      </c>
      <c r="B440">
        <f>IF(ISBLANK(A440),0,IF(AND(ISERROR(VLOOKUP(VLOOKUP(A440,ishod_substance!A:G,7,0),$B$6:B439,1,0))=TRUE,VLOOKUP(norm!A440,'tbl2'!A:B,2,0)=0),VLOOKUP(A440,ishod_substance!A:G,7,0),0))</f>
        <v>0</v>
      </c>
      <c r="C440" s="154">
        <f t="shared" si="6"/>
        <v>0</v>
      </c>
      <c r="D440" s="83" t="e">
        <f>VLOOKUP(C440,quide!$A$1:G1432,2,0)</f>
        <v>#N/A</v>
      </c>
      <c r="E440" s="154" t="e">
        <f>VLOOKUP(C440,quide!$A$1:G1432,7,0)</f>
        <v>#N/A</v>
      </c>
      <c r="F440" s="154" t="e">
        <f>VLOOKUP(C440,quide!$A$1:M1432,21,0)</f>
        <v>#N/A</v>
      </c>
      <c r="G440" s="34" t="e">
        <f>VLOOKUP(C440,quide!$A$1:M1432,22,0)</f>
        <v>#N/A</v>
      </c>
      <c r="H440" s="154">
        <f>SUMIF(ishod_substance!G:G,B440,ishod_substance!I:I)</f>
        <v>0</v>
      </c>
    </row>
    <row r="441" spans="1:8" hidden="1" x14ac:dyDescent="0.25">
      <c r="A441">
        <v>434</v>
      </c>
      <c r="B441" t="e">
        <f>IF(ISBLANK(A441),0,IF(AND(ISERROR(VLOOKUP(VLOOKUP(A441,ishod_substance!A:G,7,0),$B$6:B440,1,0))=TRUE,VLOOKUP(norm!A441,'tbl2'!A:B,2,0)=0),VLOOKUP(A441,ishod_substance!A:G,7,0),0))</f>
        <v>#N/A</v>
      </c>
      <c r="C441" s="154" t="e">
        <f t="shared" si="6"/>
        <v>#N/A</v>
      </c>
      <c r="D441" s="83" t="e">
        <f>VLOOKUP(C441,quide!$A$1:G1433,2,0)</f>
        <v>#N/A</v>
      </c>
      <c r="E441" s="154" t="e">
        <f>VLOOKUP(C441,quide!$A$1:G1433,7,0)</f>
        <v>#N/A</v>
      </c>
      <c r="F441" s="154" t="e">
        <f>VLOOKUP(C441,quide!$A$1:M1433,21,0)</f>
        <v>#N/A</v>
      </c>
      <c r="G441" s="34" t="e">
        <f>VLOOKUP(C441,quide!$A$1:M1433,22,0)</f>
        <v>#N/A</v>
      </c>
      <c r="H441" s="154">
        <f>SUMIF(ishod_substance!G:G,B441,ishod_substance!I:I)</f>
        <v>0</v>
      </c>
    </row>
    <row r="442" spans="1:8" hidden="1" x14ac:dyDescent="0.25">
      <c r="A442">
        <v>435</v>
      </c>
      <c r="B442" t="e">
        <f>IF(ISBLANK(A442),0,IF(AND(ISERROR(VLOOKUP(VLOOKUP(A442,ishod_substance!A:G,7,0),$B$6:B441,1,0))=TRUE,VLOOKUP(norm!A442,'tbl2'!A:B,2,0)=0),VLOOKUP(A442,ishod_substance!A:G,7,0),0))</f>
        <v>#N/A</v>
      </c>
      <c r="C442" s="154" t="e">
        <f t="shared" ref="C442:C505" si="7">B442</f>
        <v>#N/A</v>
      </c>
      <c r="D442" s="83" t="e">
        <f>VLOOKUP(C442,quide!$A$1:G1434,2,0)</f>
        <v>#N/A</v>
      </c>
      <c r="E442" s="154" t="e">
        <f>VLOOKUP(C442,quide!$A$1:G1434,7,0)</f>
        <v>#N/A</v>
      </c>
      <c r="F442" s="154" t="e">
        <f>VLOOKUP(C442,quide!$A$1:M1434,21,0)</f>
        <v>#N/A</v>
      </c>
      <c r="G442" s="34" t="e">
        <f>VLOOKUP(C442,quide!$A$1:M1434,22,0)</f>
        <v>#N/A</v>
      </c>
      <c r="H442" s="154">
        <f>SUMIF(ishod_substance!G:G,B442,ishod_substance!I:I)</f>
        <v>0</v>
      </c>
    </row>
    <row r="443" spans="1:8" hidden="1" x14ac:dyDescent="0.25">
      <c r="A443">
        <v>436</v>
      </c>
      <c r="B443" t="e">
        <f>IF(ISBLANK(A443),0,IF(AND(ISERROR(VLOOKUP(VLOOKUP(A443,ishod_substance!A:G,7,0),$B$6:B442,1,0))=TRUE,VLOOKUP(norm!A443,'tbl2'!A:B,2,0)=0),VLOOKUP(A443,ishod_substance!A:G,7,0),0))</f>
        <v>#N/A</v>
      </c>
      <c r="C443" s="154" t="e">
        <f t="shared" si="7"/>
        <v>#N/A</v>
      </c>
      <c r="D443" s="83" t="e">
        <f>VLOOKUP(C443,quide!$A$1:G1435,2,0)</f>
        <v>#N/A</v>
      </c>
      <c r="E443" s="154" t="e">
        <f>VLOOKUP(C443,quide!$A$1:G1435,7,0)</f>
        <v>#N/A</v>
      </c>
      <c r="F443" s="154" t="e">
        <f>VLOOKUP(C443,quide!$A$1:M1435,21,0)</f>
        <v>#N/A</v>
      </c>
      <c r="G443" s="34" t="e">
        <f>VLOOKUP(C443,quide!$A$1:M1435,22,0)</f>
        <v>#N/A</v>
      </c>
      <c r="H443" s="154">
        <f>SUMIF(ishod_substance!G:G,B443,ishod_substance!I:I)</f>
        <v>0</v>
      </c>
    </row>
    <row r="444" spans="1:8" hidden="1" x14ac:dyDescent="0.25">
      <c r="A444">
        <v>437</v>
      </c>
      <c r="B444" t="e">
        <f>IF(ISBLANK(A444),0,IF(AND(ISERROR(VLOOKUP(VLOOKUP(A444,ishod_substance!A:G,7,0),$B$6:B443,1,0))=TRUE,VLOOKUP(norm!A444,'tbl2'!A:B,2,0)=0),VLOOKUP(A444,ishod_substance!A:G,7,0),0))</f>
        <v>#N/A</v>
      </c>
      <c r="C444" s="154" t="e">
        <f t="shared" si="7"/>
        <v>#N/A</v>
      </c>
      <c r="D444" s="83" t="e">
        <f>VLOOKUP(C444,quide!$A$1:G1436,2,0)</f>
        <v>#N/A</v>
      </c>
      <c r="E444" s="154" t="e">
        <f>VLOOKUP(C444,quide!$A$1:G1436,7,0)</f>
        <v>#N/A</v>
      </c>
      <c r="F444" s="154" t="e">
        <f>VLOOKUP(C444,quide!$A$1:M1436,21,0)</f>
        <v>#N/A</v>
      </c>
      <c r="G444" s="34" t="e">
        <f>VLOOKUP(C444,quide!$A$1:M1436,22,0)</f>
        <v>#N/A</v>
      </c>
      <c r="H444" s="154">
        <f>SUMIF(ishod_substance!G:G,B444,ishod_substance!I:I)</f>
        <v>0</v>
      </c>
    </row>
    <row r="445" spans="1:8" hidden="1" x14ac:dyDescent="0.25">
      <c r="A445">
        <v>438</v>
      </c>
      <c r="B445" t="e">
        <f>IF(ISBLANK(A445),0,IF(AND(ISERROR(VLOOKUP(VLOOKUP(A445,ishod_substance!A:G,7,0),$B$6:B444,1,0))=TRUE,VLOOKUP(norm!A445,'tbl2'!A:B,2,0)=0),VLOOKUP(A445,ishod_substance!A:G,7,0),0))</f>
        <v>#N/A</v>
      </c>
      <c r="C445" s="154" t="e">
        <f t="shared" si="7"/>
        <v>#N/A</v>
      </c>
      <c r="D445" s="83" t="e">
        <f>VLOOKUP(C445,quide!$A$1:G1437,2,0)</f>
        <v>#N/A</v>
      </c>
      <c r="E445" s="154" t="e">
        <f>VLOOKUP(C445,quide!$A$1:G1437,7,0)</f>
        <v>#N/A</v>
      </c>
      <c r="F445" s="154" t="e">
        <f>VLOOKUP(C445,quide!$A$1:M1437,21,0)</f>
        <v>#N/A</v>
      </c>
      <c r="G445" s="34" t="e">
        <f>VLOOKUP(C445,quide!$A$1:M1437,22,0)</f>
        <v>#N/A</v>
      </c>
      <c r="H445" s="154">
        <f>SUMIF(ishod_substance!G:G,B445,ishod_substance!I:I)</f>
        <v>0</v>
      </c>
    </row>
    <row r="446" spans="1:8" hidden="1" x14ac:dyDescent="0.25">
      <c r="A446">
        <v>439</v>
      </c>
      <c r="B446" t="e">
        <f>IF(ISBLANK(A446),0,IF(AND(ISERROR(VLOOKUP(VLOOKUP(A446,ishod_substance!A:G,7,0),$B$6:B445,1,0))=TRUE,VLOOKUP(norm!A446,'tbl2'!A:B,2,0)=0),VLOOKUP(A446,ishod_substance!A:G,7,0),0))</f>
        <v>#N/A</v>
      </c>
      <c r="C446" s="154" t="e">
        <f t="shared" si="7"/>
        <v>#N/A</v>
      </c>
      <c r="D446" s="83" t="e">
        <f>VLOOKUP(C446,quide!$A$1:G1438,2,0)</f>
        <v>#N/A</v>
      </c>
      <c r="E446" s="154" t="e">
        <f>VLOOKUP(C446,quide!$A$1:G1438,7,0)</f>
        <v>#N/A</v>
      </c>
      <c r="F446" s="154" t="e">
        <f>VLOOKUP(C446,quide!$A$1:M1438,21,0)</f>
        <v>#N/A</v>
      </c>
      <c r="G446" s="34" t="e">
        <f>VLOOKUP(C446,quide!$A$1:M1438,22,0)</f>
        <v>#N/A</v>
      </c>
      <c r="H446" s="154">
        <f>SUMIF(ishod_substance!G:G,B446,ishod_substance!I:I)</f>
        <v>0</v>
      </c>
    </row>
    <row r="447" spans="1:8" hidden="1" x14ac:dyDescent="0.25">
      <c r="A447">
        <v>440</v>
      </c>
      <c r="B447" t="e">
        <f>IF(ISBLANK(A447),0,IF(AND(ISERROR(VLOOKUP(VLOOKUP(A447,ishod_substance!A:G,7,0),$B$6:B446,1,0))=TRUE,VLOOKUP(norm!A447,'tbl2'!A:B,2,0)=0),VLOOKUP(A447,ishod_substance!A:G,7,0),0))</f>
        <v>#N/A</v>
      </c>
      <c r="C447" s="154" t="e">
        <f t="shared" si="7"/>
        <v>#N/A</v>
      </c>
      <c r="D447" s="83" t="e">
        <f>VLOOKUP(C447,quide!$A$1:G1439,2,0)</f>
        <v>#N/A</v>
      </c>
      <c r="E447" s="154" t="e">
        <f>VLOOKUP(C447,quide!$A$1:G1439,7,0)</f>
        <v>#N/A</v>
      </c>
      <c r="F447" s="154" t="e">
        <f>VLOOKUP(C447,quide!$A$1:M1439,21,0)</f>
        <v>#N/A</v>
      </c>
      <c r="G447" s="34" t="e">
        <f>VLOOKUP(C447,quide!$A$1:M1439,22,0)</f>
        <v>#N/A</v>
      </c>
      <c r="H447" s="154">
        <f>SUMIF(ishod_substance!G:G,B447,ishod_substance!I:I)</f>
        <v>0</v>
      </c>
    </row>
    <row r="448" spans="1:8" hidden="1" x14ac:dyDescent="0.25">
      <c r="A448">
        <v>441</v>
      </c>
      <c r="B448" t="e">
        <f>IF(ISBLANK(A448),0,IF(AND(ISERROR(VLOOKUP(VLOOKUP(A448,ishod_substance!A:G,7,0),$B$6:B447,1,0))=TRUE,VLOOKUP(norm!A448,'tbl2'!A:B,2,0)=0),VLOOKUP(A448,ishod_substance!A:G,7,0),0))</f>
        <v>#N/A</v>
      </c>
      <c r="C448" s="154" t="e">
        <f t="shared" si="7"/>
        <v>#N/A</v>
      </c>
      <c r="D448" s="83" t="e">
        <f>VLOOKUP(C448,quide!$A$1:G1440,2,0)</f>
        <v>#N/A</v>
      </c>
      <c r="E448" s="154" t="e">
        <f>VLOOKUP(C448,quide!$A$1:G1440,7,0)</f>
        <v>#N/A</v>
      </c>
      <c r="F448" s="154" t="e">
        <f>VLOOKUP(C448,quide!$A$1:M1440,21,0)</f>
        <v>#N/A</v>
      </c>
      <c r="G448" s="34" t="e">
        <f>VLOOKUP(C448,quide!$A$1:M1440,22,0)</f>
        <v>#N/A</v>
      </c>
      <c r="H448" s="154">
        <f>SUMIF(ishod_substance!G:G,B448,ishod_substance!I:I)</f>
        <v>0</v>
      </c>
    </row>
    <row r="449" spans="1:8" hidden="1" x14ac:dyDescent="0.25">
      <c r="A449">
        <v>442</v>
      </c>
      <c r="B449" t="e">
        <f>IF(ISBLANK(A449),0,IF(AND(ISERROR(VLOOKUP(VLOOKUP(A449,ishod_substance!A:G,7,0),$B$6:B448,1,0))=TRUE,VLOOKUP(norm!A449,'tbl2'!A:B,2,0)=0),VLOOKUP(A449,ishod_substance!A:G,7,0),0))</f>
        <v>#N/A</v>
      </c>
      <c r="C449" s="154" t="e">
        <f t="shared" si="7"/>
        <v>#N/A</v>
      </c>
      <c r="D449" s="83" t="e">
        <f>VLOOKUP(C449,quide!$A$1:G1441,2,0)</f>
        <v>#N/A</v>
      </c>
      <c r="E449" s="154" t="e">
        <f>VLOOKUP(C449,quide!$A$1:G1441,7,0)</f>
        <v>#N/A</v>
      </c>
      <c r="F449" s="154" t="e">
        <f>VLOOKUP(C449,quide!$A$1:M1441,21,0)</f>
        <v>#N/A</v>
      </c>
      <c r="G449" s="34" t="e">
        <f>VLOOKUP(C449,quide!$A$1:M1441,22,0)</f>
        <v>#N/A</v>
      </c>
      <c r="H449" s="154">
        <f>SUMIF(ishod_substance!G:G,B449,ishod_substance!I:I)</f>
        <v>0</v>
      </c>
    </row>
    <row r="450" spans="1:8" hidden="1" x14ac:dyDescent="0.25">
      <c r="A450">
        <v>443</v>
      </c>
      <c r="B450" t="e">
        <f>IF(ISBLANK(A450),0,IF(AND(ISERROR(VLOOKUP(VLOOKUP(A450,ishod_substance!A:G,7,0),$B$6:B449,1,0))=TRUE,VLOOKUP(norm!A450,'tbl2'!A:B,2,0)=0),VLOOKUP(A450,ishod_substance!A:G,7,0),0))</f>
        <v>#N/A</v>
      </c>
      <c r="C450" s="154" t="e">
        <f t="shared" si="7"/>
        <v>#N/A</v>
      </c>
      <c r="D450" s="83" t="e">
        <f>VLOOKUP(C450,quide!$A$1:G1442,2,0)</f>
        <v>#N/A</v>
      </c>
      <c r="E450" s="154" t="e">
        <f>VLOOKUP(C450,quide!$A$1:G1442,7,0)</f>
        <v>#N/A</v>
      </c>
      <c r="F450" s="154" t="e">
        <f>VLOOKUP(C450,quide!$A$1:M1442,21,0)</f>
        <v>#N/A</v>
      </c>
      <c r="G450" s="34" t="e">
        <f>VLOOKUP(C450,quide!$A$1:M1442,22,0)</f>
        <v>#N/A</v>
      </c>
      <c r="H450" s="154">
        <f>SUMIF(ishod_substance!G:G,B450,ishod_substance!I:I)</f>
        <v>0</v>
      </c>
    </row>
    <row r="451" spans="1:8" hidden="1" x14ac:dyDescent="0.25">
      <c r="A451">
        <v>444</v>
      </c>
      <c r="B451" t="e">
        <f>IF(ISBLANK(A451),0,IF(AND(ISERROR(VLOOKUP(VLOOKUP(A451,ishod_substance!A:G,7,0),$B$6:B450,1,0))=TRUE,VLOOKUP(norm!A451,'tbl2'!A:B,2,0)=0),VLOOKUP(A451,ishod_substance!A:G,7,0),0))</f>
        <v>#N/A</v>
      </c>
      <c r="C451" s="154" t="e">
        <f t="shared" si="7"/>
        <v>#N/A</v>
      </c>
      <c r="D451" s="83" t="e">
        <f>VLOOKUP(C451,quide!$A$1:G1443,2,0)</f>
        <v>#N/A</v>
      </c>
      <c r="E451" s="154" t="e">
        <f>VLOOKUP(C451,quide!$A$1:G1443,7,0)</f>
        <v>#N/A</v>
      </c>
      <c r="F451" s="154" t="e">
        <f>VLOOKUP(C451,quide!$A$1:M1443,21,0)</f>
        <v>#N/A</v>
      </c>
      <c r="G451" s="34" t="e">
        <f>VLOOKUP(C451,quide!$A$1:M1443,22,0)</f>
        <v>#N/A</v>
      </c>
      <c r="H451" s="154">
        <f>SUMIF(ishod_substance!G:G,B451,ishod_substance!I:I)</f>
        <v>0</v>
      </c>
    </row>
    <row r="452" spans="1:8" hidden="1" x14ac:dyDescent="0.25">
      <c r="A452">
        <v>445</v>
      </c>
      <c r="B452" t="e">
        <f>IF(ISBLANK(A452),0,IF(AND(ISERROR(VLOOKUP(VLOOKUP(A452,ishod_substance!A:G,7,0),$B$6:B451,1,0))=TRUE,VLOOKUP(norm!A452,'tbl2'!A:B,2,0)=0),VLOOKUP(A452,ishod_substance!A:G,7,0),0))</f>
        <v>#N/A</v>
      </c>
      <c r="C452" s="154" t="e">
        <f t="shared" si="7"/>
        <v>#N/A</v>
      </c>
      <c r="D452" s="83" t="e">
        <f>VLOOKUP(C452,quide!$A$1:G1444,2,0)</f>
        <v>#N/A</v>
      </c>
      <c r="E452" s="154" t="e">
        <f>VLOOKUP(C452,quide!$A$1:G1444,7,0)</f>
        <v>#N/A</v>
      </c>
      <c r="F452" s="154" t="e">
        <f>VLOOKUP(C452,quide!$A$1:M1444,21,0)</f>
        <v>#N/A</v>
      </c>
      <c r="G452" s="34" t="e">
        <f>VLOOKUP(C452,quide!$A$1:M1444,22,0)</f>
        <v>#N/A</v>
      </c>
      <c r="H452" s="154">
        <f>SUMIF(ishod_substance!G:G,B452,ishod_substance!I:I)</f>
        <v>0</v>
      </c>
    </row>
    <row r="453" spans="1:8" hidden="1" x14ac:dyDescent="0.25">
      <c r="A453">
        <v>446</v>
      </c>
      <c r="B453" t="e">
        <f>IF(ISBLANK(A453),0,IF(AND(ISERROR(VLOOKUP(VLOOKUP(A453,ishod_substance!A:G,7,0),$B$6:B452,1,0))=TRUE,VLOOKUP(norm!A453,'tbl2'!A:B,2,0)=0),VLOOKUP(A453,ishod_substance!A:G,7,0),0))</f>
        <v>#N/A</v>
      </c>
      <c r="C453" s="154" t="e">
        <f t="shared" si="7"/>
        <v>#N/A</v>
      </c>
      <c r="D453" s="83" t="e">
        <f>VLOOKUP(C453,quide!$A$1:G1445,2,0)</f>
        <v>#N/A</v>
      </c>
      <c r="E453" s="154" t="e">
        <f>VLOOKUP(C453,quide!$A$1:G1445,7,0)</f>
        <v>#N/A</v>
      </c>
      <c r="F453" s="154" t="e">
        <f>VLOOKUP(C453,quide!$A$1:M1445,21,0)</f>
        <v>#N/A</v>
      </c>
      <c r="G453" s="34" t="e">
        <f>VLOOKUP(C453,quide!$A$1:M1445,22,0)</f>
        <v>#N/A</v>
      </c>
      <c r="H453" s="154">
        <f>SUMIF(ishod_substance!G:G,B453,ishod_substance!I:I)</f>
        <v>0</v>
      </c>
    </row>
    <row r="454" spans="1:8" hidden="1" x14ac:dyDescent="0.25">
      <c r="A454">
        <v>447</v>
      </c>
      <c r="B454" t="e">
        <f>IF(ISBLANK(A454),0,IF(AND(ISERROR(VLOOKUP(VLOOKUP(A454,ishod_substance!A:G,7,0),$B$6:B453,1,0))=TRUE,VLOOKUP(norm!A454,'tbl2'!A:B,2,0)=0),VLOOKUP(A454,ishod_substance!A:G,7,0),0))</f>
        <v>#N/A</v>
      </c>
      <c r="C454" s="154" t="e">
        <f t="shared" si="7"/>
        <v>#N/A</v>
      </c>
      <c r="D454" s="83" t="e">
        <f>VLOOKUP(C454,quide!$A$1:G1446,2,0)</f>
        <v>#N/A</v>
      </c>
      <c r="E454" s="154" t="e">
        <f>VLOOKUP(C454,quide!$A$1:G1446,7,0)</f>
        <v>#N/A</v>
      </c>
      <c r="F454" s="154" t="e">
        <f>VLOOKUP(C454,quide!$A$1:M1446,21,0)</f>
        <v>#N/A</v>
      </c>
      <c r="G454" s="34" t="e">
        <f>VLOOKUP(C454,quide!$A$1:M1446,22,0)</f>
        <v>#N/A</v>
      </c>
      <c r="H454" s="154">
        <f>SUMIF(ishod_substance!G:G,B454,ishod_substance!I:I)</f>
        <v>0</v>
      </c>
    </row>
    <row r="455" spans="1:8" hidden="1" x14ac:dyDescent="0.25">
      <c r="A455">
        <v>448</v>
      </c>
      <c r="B455" t="e">
        <f>IF(ISBLANK(A455),0,IF(AND(ISERROR(VLOOKUP(VLOOKUP(A455,ishod_substance!A:G,7,0),$B$6:B454,1,0))=TRUE,VLOOKUP(norm!A455,'tbl2'!A:B,2,0)=0),VLOOKUP(A455,ishod_substance!A:G,7,0),0))</f>
        <v>#N/A</v>
      </c>
      <c r="C455" s="154" t="e">
        <f t="shared" si="7"/>
        <v>#N/A</v>
      </c>
      <c r="D455" s="83" t="e">
        <f>VLOOKUP(C455,quide!$A$1:G1447,2,0)</f>
        <v>#N/A</v>
      </c>
      <c r="E455" s="154" t="e">
        <f>VLOOKUP(C455,quide!$A$1:G1447,7,0)</f>
        <v>#N/A</v>
      </c>
      <c r="F455" s="154" t="e">
        <f>VLOOKUP(C455,quide!$A$1:M1447,21,0)</f>
        <v>#N/A</v>
      </c>
      <c r="G455" s="34" t="e">
        <f>VLOOKUP(C455,quide!$A$1:M1447,22,0)</f>
        <v>#N/A</v>
      </c>
      <c r="H455" s="154">
        <f>SUMIF(ishod_substance!G:G,B455,ishod_substance!I:I)</f>
        <v>0</v>
      </c>
    </row>
    <row r="456" spans="1:8" hidden="1" x14ac:dyDescent="0.25">
      <c r="A456">
        <v>449</v>
      </c>
      <c r="B456" t="e">
        <f>IF(ISBLANK(A456),0,IF(AND(ISERROR(VLOOKUP(VLOOKUP(A456,ishod_substance!A:G,7,0),$B$6:B455,1,0))=TRUE,VLOOKUP(norm!A456,'tbl2'!A:B,2,0)=0),VLOOKUP(A456,ishod_substance!A:G,7,0),0))</f>
        <v>#N/A</v>
      </c>
      <c r="C456" s="154" t="e">
        <f t="shared" si="7"/>
        <v>#N/A</v>
      </c>
      <c r="D456" s="83" t="e">
        <f>VLOOKUP(C456,quide!$A$1:G1448,2,0)</f>
        <v>#N/A</v>
      </c>
      <c r="E456" s="154" t="e">
        <f>VLOOKUP(C456,quide!$A$1:G1448,7,0)</f>
        <v>#N/A</v>
      </c>
      <c r="F456" s="154" t="e">
        <f>VLOOKUP(C456,quide!$A$1:M1448,21,0)</f>
        <v>#N/A</v>
      </c>
      <c r="G456" s="34" t="e">
        <f>VLOOKUP(C456,quide!$A$1:M1448,22,0)</f>
        <v>#N/A</v>
      </c>
      <c r="H456" s="154">
        <f>SUMIF(ishod_substance!G:G,B456,ishod_substance!I:I)</f>
        <v>0</v>
      </c>
    </row>
    <row r="457" spans="1:8" hidden="1" x14ac:dyDescent="0.25">
      <c r="A457">
        <v>450</v>
      </c>
      <c r="B457" t="e">
        <f>IF(ISBLANK(A457),0,IF(AND(ISERROR(VLOOKUP(VLOOKUP(A457,ishod_substance!A:G,7,0),$B$6:B456,1,0))=TRUE,VLOOKUP(norm!A457,'tbl2'!A:B,2,0)=0),VLOOKUP(A457,ishod_substance!A:G,7,0),0))</f>
        <v>#N/A</v>
      </c>
      <c r="C457" s="154" t="e">
        <f t="shared" si="7"/>
        <v>#N/A</v>
      </c>
      <c r="D457" s="83" t="e">
        <f>VLOOKUP(C457,quide!$A$1:G1449,2,0)</f>
        <v>#N/A</v>
      </c>
      <c r="E457" s="154" t="e">
        <f>VLOOKUP(C457,quide!$A$1:G1449,7,0)</f>
        <v>#N/A</v>
      </c>
      <c r="F457" s="154" t="e">
        <f>VLOOKUP(C457,quide!$A$1:M1449,21,0)</f>
        <v>#N/A</v>
      </c>
      <c r="G457" s="34" t="e">
        <f>VLOOKUP(C457,quide!$A$1:M1449,22,0)</f>
        <v>#N/A</v>
      </c>
      <c r="H457" s="154">
        <f>SUMIF(ishod_substance!G:G,B457,ishod_substance!I:I)</f>
        <v>0</v>
      </c>
    </row>
    <row r="458" spans="1:8" hidden="1" x14ac:dyDescent="0.25">
      <c r="A458">
        <v>451</v>
      </c>
      <c r="B458" t="e">
        <f>IF(ISBLANK(A458),0,IF(AND(ISERROR(VLOOKUP(VLOOKUP(A458,ishod_substance!A:G,7,0),$B$6:B457,1,0))=TRUE,VLOOKUP(norm!A458,'tbl2'!A:B,2,0)=0),VLOOKUP(A458,ishod_substance!A:G,7,0),0))</f>
        <v>#N/A</v>
      </c>
      <c r="C458" s="154" t="e">
        <f t="shared" si="7"/>
        <v>#N/A</v>
      </c>
      <c r="D458" s="83" t="e">
        <f>VLOOKUP(C458,quide!$A$1:G1450,2,0)</f>
        <v>#N/A</v>
      </c>
      <c r="E458" s="154" t="e">
        <f>VLOOKUP(C458,quide!$A$1:G1450,7,0)</f>
        <v>#N/A</v>
      </c>
      <c r="F458" s="154" t="e">
        <f>VLOOKUP(C458,quide!$A$1:M1450,21,0)</f>
        <v>#N/A</v>
      </c>
      <c r="G458" s="34" t="e">
        <f>VLOOKUP(C458,quide!$A$1:M1450,22,0)</f>
        <v>#N/A</v>
      </c>
      <c r="H458" s="154">
        <f>SUMIF(ishod_substance!G:G,B458,ishod_substance!I:I)</f>
        <v>0</v>
      </c>
    </row>
    <row r="459" spans="1:8" hidden="1" x14ac:dyDescent="0.25">
      <c r="A459">
        <v>452</v>
      </c>
      <c r="B459" t="e">
        <f>IF(ISBLANK(A459),0,IF(AND(ISERROR(VLOOKUP(VLOOKUP(A459,ishod_substance!A:G,7,0),$B$6:B458,1,0))=TRUE,VLOOKUP(norm!A459,'tbl2'!A:B,2,0)=0),VLOOKUP(A459,ishod_substance!A:G,7,0),0))</f>
        <v>#N/A</v>
      </c>
      <c r="C459" s="154" t="e">
        <f t="shared" si="7"/>
        <v>#N/A</v>
      </c>
      <c r="D459" s="83" t="e">
        <f>VLOOKUP(C459,quide!$A$1:G1451,2,0)</f>
        <v>#N/A</v>
      </c>
      <c r="E459" s="154" t="e">
        <f>VLOOKUP(C459,quide!$A$1:G1451,7,0)</f>
        <v>#N/A</v>
      </c>
      <c r="F459" s="154" t="e">
        <f>VLOOKUP(C459,quide!$A$1:M1451,21,0)</f>
        <v>#N/A</v>
      </c>
      <c r="G459" s="34" t="e">
        <f>VLOOKUP(C459,quide!$A$1:M1451,22,0)</f>
        <v>#N/A</v>
      </c>
      <c r="H459" s="154">
        <f>SUMIF(ishod_substance!G:G,B459,ishod_substance!I:I)</f>
        <v>0</v>
      </c>
    </row>
    <row r="460" spans="1:8" hidden="1" x14ac:dyDescent="0.25">
      <c r="A460">
        <v>453</v>
      </c>
      <c r="B460" t="e">
        <f>IF(ISBLANK(A460),0,IF(AND(ISERROR(VLOOKUP(VLOOKUP(A460,ishod_substance!A:G,7,0),$B$6:B459,1,0))=TRUE,VLOOKUP(norm!A460,'tbl2'!A:B,2,0)=0),VLOOKUP(A460,ishod_substance!A:G,7,0),0))</f>
        <v>#N/A</v>
      </c>
      <c r="C460" s="154" t="e">
        <f t="shared" si="7"/>
        <v>#N/A</v>
      </c>
      <c r="D460" s="83" t="e">
        <f>VLOOKUP(C460,quide!$A$1:G1452,2,0)</f>
        <v>#N/A</v>
      </c>
      <c r="E460" s="154" t="e">
        <f>VLOOKUP(C460,quide!$A$1:G1452,7,0)</f>
        <v>#N/A</v>
      </c>
      <c r="F460" s="154" t="e">
        <f>VLOOKUP(C460,quide!$A$1:M1452,21,0)</f>
        <v>#N/A</v>
      </c>
      <c r="G460" s="34" t="e">
        <f>VLOOKUP(C460,quide!$A$1:M1452,22,0)</f>
        <v>#N/A</v>
      </c>
      <c r="H460" s="154">
        <f>SUMIF(ishod_substance!G:G,B460,ishod_substance!I:I)</f>
        <v>0</v>
      </c>
    </row>
    <row r="461" spans="1:8" hidden="1" x14ac:dyDescent="0.25">
      <c r="A461">
        <v>454</v>
      </c>
      <c r="B461" t="e">
        <f>IF(ISBLANK(A461),0,IF(AND(ISERROR(VLOOKUP(VLOOKUP(A461,ishod_substance!A:G,7,0),$B$6:B460,1,0))=TRUE,VLOOKUP(norm!A461,'tbl2'!A:B,2,0)=0),VLOOKUP(A461,ishod_substance!A:G,7,0),0))</f>
        <v>#N/A</v>
      </c>
      <c r="C461" s="154" t="e">
        <f t="shared" si="7"/>
        <v>#N/A</v>
      </c>
      <c r="D461" s="83" t="e">
        <f>VLOOKUP(C461,quide!$A$1:G1453,2,0)</f>
        <v>#N/A</v>
      </c>
      <c r="E461" s="154" t="e">
        <f>VLOOKUP(C461,quide!$A$1:G1453,7,0)</f>
        <v>#N/A</v>
      </c>
      <c r="F461" s="154" t="e">
        <f>VLOOKUP(C461,quide!$A$1:M1453,21,0)</f>
        <v>#N/A</v>
      </c>
      <c r="G461" s="34" t="e">
        <f>VLOOKUP(C461,quide!$A$1:M1453,22,0)</f>
        <v>#N/A</v>
      </c>
      <c r="H461" s="154">
        <f>SUMIF(ishod_substance!G:G,B461,ishod_substance!I:I)</f>
        <v>0</v>
      </c>
    </row>
    <row r="462" spans="1:8" hidden="1" x14ac:dyDescent="0.25">
      <c r="A462">
        <v>455</v>
      </c>
      <c r="B462" t="e">
        <f>IF(ISBLANK(A462),0,IF(AND(ISERROR(VLOOKUP(VLOOKUP(A462,ishod_substance!A:G,7,0),$B$6:B461,1,0))=TRUE,VLOOKUP(norm!A462,'tbl2'!A:B,2,0)=0),VLOOKUP(A462,ishod_substance!A:G,7,0),0))</f>
        <v>#N/A</v>
      </c>
      <c r="C462" s="154" t="e">
        <f t="shared" si="7"/>
        <v>#N/A</v>
      </c>
      <c r="D462" s="83" t="e">
        <f>VLOOKUP(C462,quide!$A$1:G1454,2,0)</f>
        <v>#N/A</v>
      </c>
      <c r="E462" s="154" t="e">
        <f>VLOOKUP(C462,quide!$A$1:G1454,7,0)</f>
        <v>#N/A</v>
      </c>
      <c r="F462" s="154" t="e">
        <f>VLOOKUP(C462,quide!$A$1:M1454,21,0)</f>
        <v>#N/A</v>
      </c>
      <c r="G462" s="34" t="e">
        <f>VLOOKUP(C462,quide!$A$1:M1454,22,0)</f>
        <v>#N/A</v>
      </c>
      <c r="H462" s="154">
        <f>SUMIF(ishod_substance!G:G,B462,ishod_substance!I:I)</f>
        <v>0</v>
      </c>
    </row>
    <row r="463" spans="1:8" hidden="1" x14ac:dyDescent="0.25">
      <c r="A463">
        <v>456</v>
      </c>
      <c r="B463" t="e">
        <f>IF(ISBLANK(A463),0,IF(AND(ISERROR(VLOOKUP(VLOOKUP(A463,ishod_substance!A:G,7,0),$B$6:B462,1,0))=TRUE,VLOOKUP(norm!A463,'tbl2'!A:B,2,0)=0),VLOOKUP(A463,ishod_substance!A:G,7,0),0))</f>
        <v>#N/A</v>
      </c>
      <c r="C463" s="154" t="e">
        <f t="shared" si="7"/>
        <v>#N/A</v>
      </c>
      <c r="D463" s="83" t="e">
        <f>VLOOKUP(C463,quide!$A$1:G1455,2,0)</f>
        <v>#N/A</v>
      </c>
      <c r="E463" s="154" t="e">
        <f>VLOOKUP(C463,quide!$A$1:G1455,7,0)</f>
        <v>#N/A</v>
      </c>
      <c r="F463" s="154" t="e">
        <f>VLOOKUP(C463,quide!$A$1:M1455,21,0)</f>
        <v>#N/A</v>
      </c>
      <c r="G463" s="34" t="e">
        <f>VLOOKUP(C463,quide!$A$1:M1455,22,0)</f>
        <v>#N/A</v>
      </c>
      <c r="H463" s="154">
        <f>SUMIF(ishod_substance!G:G,B463,ishod_substance!I:I)</f>
        <v>0</v>
      </c>
    </row>
    <row r="464" spans="1:8" hidden="1" x14ac:dyDescent="0.25">
      <c r="A464">
        <v>457</v>
      </c>
      <c r="B464" t="e">
        <f>IF(ISBLANK(A464),0,IF(AND(ISERROR(VLOOKUP(VLOOKUP(A464,ishod_substance!A:G,7,0),$B$6:B463,1,0))=TRUE,VLOOKUP(norm!A464,'tbl2'!A:B,2,0)=0),VLOOKUP(A464,ishod_substance!A:G,7,0),0))</f>
        <v>#N/A</v>
      </c>
      <c r="C464" s="154" t="e">
        <f t="shared" si="7"/>
        <v>#N/A</v>
      </c>
      <c r="D464" s="83" t="e">
        <f>VLOOKUP(C464,quide!$A$1:G1456,2,0)</f>
        <v>#N/A</v>
      </c>
      <c r="E464" s="154" t="e">
        <f>VLOOKUP(C464,quide!$A$1:G1456,7,0)</f>
        <v>#N/A</v>
      </c>
      <c r="F464" s="154" t="e">
        <f>VLOOKUP(C464,quide!$A$1:M1456,21,0)</f>
        <v>#N/A</v>
      </c>
      <c r="G464" s="34" t="e">
        <f>VLOOKUP(C464,quide!$A$1:M1456,22,0)</f>
        <v>#N/A</v>
      </c>
      <c r="H464" s="154">
        <f>SUMIF(ishod_substance!G:G,B464,ishod_substance!I:I)</f>
        <v>0</v>
      </c>
    </row>
    <row r="465" spans="1:8" hidden="1" x14ac:dyDescent="0.25">
      <c r="A465">
        <v>458</v>
      </c>
      <c r="B465" t="e">
        <f>IF(ISBLANK(A465),0,IF(AND(ISERROR(VLOOKUP(VLOOKUP(A465,ishod_substance!A:G,7,0),$B$6:B464,1,0))=TRUE,VLOOKUP(norm!A465,'tbl2'!A:B,2,0)=0),VLOOKUP(A465,ishod_substance!A:G,7,0),0))</f>
        <v>#N/A</v>
      </c>
      <c r="C465" s="154" t="e">
        <f t="shared" si="7"/>
        <v>#N/A</v>
      </c>
      <c r="D465" s="83" t="e">
        <f>VLOOKUP(C465,quide!$A$1:G1457,2,0)</f>
        <v>#N/A</v>
      </c>
      <c r="E465" s="154" t="e">
        <f>VLOOKUP(C465,quide!$A$1:G1457,7,0)</f>
        <v>#N/A</v>
      </c>
      <c r="F465" s="154" t="e">
        <f>VLOOKUP(C465,quide!$A$1:M1457,21,0)</f>
        <v>#N/A</v>
      </c>
      <c r="G465" s="34" t="e">
        <f>VLOOKUP(C465,quide!$A$1:M1457,22,0)</f>
        <v>#N/A</v>
      </c>
      <c r="H465" s="154">
        <f>SUMIF(ishod_substance!G:G,B465,ishod_substance!I:I)</f>
        <v>0</v>
      </c>
    </row>
    <row r="466" spans="1:8" hidden="1" x14ac:dyDescent="0.25">
      <c r="A466">
        <v>459</v>
      </c>
      <c r="B466" t="e">
        <f>IF(ISBLANK(A466),0,IF(AND(ISERROR(VLOOKUP(VLOOKUP(A466,ishod_substance!A:G,7,0),$B$6:B465,1,0))=TRUE,VLOOKUP(norm!A466,'tbl2'!A:B,2,0)=0),VLOOKUP(A466,ishod_substance!A:G,7,0),0))</f>
        <v>#N/A</v>
      </c>
      <c r="C466" s="154" t="e">
        <f t="shared" si="7"/>
        <v>#N/A</v>
      </c>
      <c r="D466" s="83" t="e">
        <f>VLOOKUP(C466,quide!$A$1:G1458,2,0)</f>
        <v>#N/A</v>
      </c>
      <c r="E466" s="154" t="e">
        <f>VLOOKUP(C466,quide!$A$1:G1458,7,0)</f>
        <v>#N/A</v>
      </c>
      <c r="F466" s="154" t="e">
        <f>VLOOKUP(C466,quide!$A$1:M1458,21,0)</f>
        <v>#N/A</v>
      </c>
      <c r="G466" s="34" t="e">
        <f>VLOOKUP(C466,quide!$A$1:M1458,22,0)</f>
        <v>#N/A</v>
      </c>
      <c r="H466" s="154">
        <f>SUMIF(ishod_substance!G:G,B466,ishod_substance!I:I)</f>
        <v>0</v>
      </c>
    </row>
    <row r="467" spans="1:8" hidden="1" x14ac:dyDescent="0.25">
      <c r="A467">
        <v>460</v>
      </c>
      <c r="B467" t="e">
        <f>IF(ISBLANK(A467),0,IF(AND(ISERROR(VLOOKUP(VLOOKUP(A467,ishod_substance!A:G,7,0),$B$6:B466,1,0))=TRUE,VLOOKUP(norm!A467,'tbl2'!A:B,2,0)=0),VLOOKUP(A467,ishod_substance!A:G,7,0),0))</f>
        <v>#N/A</v>
      </c>
      <c r="C467" s="154" t="e">
        <f t="shared" si="7"/>
        <v>#N/A</v>
      </c>
      <c r="D467" s="83" t="e">
        <f>VLOOKUP(C467,quide!$A$1:G1459,2,0)</f>
        <v>#N/A</v>
      </c>
      <c r="E467" s="154" t="e">
        <f>VLOOKUP(C467,quide!$A$1:G1459,7,0)</f>
        <v>#N/A</v>
      </c>
      <c r="F467" s="154" t="e">
        <f>VLOOKUP(C467,quide!$A$1:M1459,21,0)</f>
        <v>#N/A</v>
      </c>
      <c r="G467" s="34" t="e">
        <f>VLOOKUP(C467,quide!$A$1:M1459,22,0)</f>
        <v>#N/A</v>
      </c>
      <c r="H467" s="154">
        <f>SUMIF(ishod_substance!G:G,B467,ishod_substance!I:I)</f>
        <v>0</v>
      </c>
    </row>
    <row r="468" spans="1:8" hidden="1" x14ac:dyDescent="0.25">
      <c r="A468">
        <v>461</v>
      </c>
      <c r="B468" t="e">
        <f>IF(ISBLANK(A468),0,IF(AND(ISERROR(VLOOKUP(VLOOKUP(A468,ishod_substance!A:G,7,0),$B$6:B467,1,0))=TRUE,VLOOKUP(norm!A468,'tbl2'!A:B,2,0)=0),VLOOKUP(A468,ishod_substance!A:G,7,0),0))</f>
        <v>#N/A</v>
      </c>
      <c r="C468" s="154" t="e">
        <f t="shared" si="7"/>
        <v>#N/A</v>
      </c>
      <c r="D468" s="83" t="e">
        <f>VLOOKUP(C468,quide!$A$1:G1460,2,0)</f>
        <v>#N/A</v>
      </c>
      <c r="E468" s="154" t="e">
        <f>VLOOKUP(C468,quide!$A$1:G1460,7,0)</f>
        <v>#N/A</v>
      </c>
      <c r="F468" s="154" t="e">
        <f>VLOOKUP(C468,quide!$A$1:M1460,21,0)</f>
        <v>#N/A</v>
      </c>
      <c r="G468" s="34" t="e">
        <f>VLOOKUP(C468,quide!$A$1:M1460,22,0)</f>
        <v>#N/A</v>
      </c>
      <c r="H468" s="154">
        <f>SUMIF(ishod_substance!G:G,B468,ishod_substance!I:I)</f>
        <v>0</v>
      </c>
    </row>
    <row r="469" spans="1:8" hidden="1" x14ac:dyDescent="0.25">
      <c r="A469">
        <v>462</v>
      </c>
      <c r="B469" t="e">
        <f>IF(ISBLANK(A469),0,IF(AND(ISERROR(VLOOKUP(VLOOKUP(A469,ishod_substance!A:G,7,0),$B$6:B468,1,0))=TRUE,VLOOKUP(norm!A469,'tbl2'!A:B,2,0)=0),VLOOKUP(A469,ishod_substance!A:G,7,0),0))</f>
        <v>#N/A</v>
      </c>
      <c r="C469" s="154" t="e">
        <f t="shared" si="7"/>
        <v>#N/A</v>
      </c>
      <c r="D469" s="83" t="e">
        <f>VLOOKUP(C469,quide!$A$1:G1461,2,0)</f>
        <v>#N/A</v>
      </c>
      <c r="E469" s="154" t="e">
        <f>VLOOKUP(C469,quide!$A$1:G1461,7,0)</f>
        <v>#N/A</v>
      </c>
      <c r="F469" s="154" t="e">
        <f>VLOOKUP(C469,quide!$A$1:M1461,21,0)</f>
        <v>#N/A</v>
      </c>
      <c r="G469" s="34" t="e">
        <f>VLOOKUP(C469,quide!$A$1:M1461,22,0)</f>
        <v>#N/A</v>
      </c>
      <c r="H469" s="154">
        <f>SUMIF(ishod_substance!G:G,B469,ishod_substance!I:I)</f>
        <v>0</v>
      </c>
    </row>
    <row r="470" spans="1:8" hidden="1" x14ac:dyDescent="0.25">
      <c r="A470">
        <v>463</v>
      </c>
      <c r="B470" t="e">
        <f>IF(ISBLANK(A470),0,IF(AND(ISERROR(VLOOKUP(VLOOKUP(A470,ishod_substance!A:G,7,0),$B$6:B469,1,0))=TRUE,VLOOKUP(norm!A470,'tbl2'!A:B,2,0)=0),VLOOKUP(A470,ishod_substance!A:G,7,0),0))</f>
        <v>#N/A</v>
      </c>
      <c r="C470" s="154" t="e">
        <f t="shared" si="7"/>
        <v>#N/A</v>
      </c>
      <c r="D470" s="83" t="e">
        <f>VLOOKUP(C470,quide!$A$1:G1462,2,0)</f>
        <v>#N/A</v>
      </c>
      <c r="E470" s="154" t="e">
        <f>VLOOKUP(C470,quide!$A$1:G1462,7,0)</f>
        <v>#N/A</v>
      </c>
      <c r="F470" s="154" t="e">
        <f>VLOOKUP(C470,quide!$A$1:M1462,21,0)</f>
        <v>#N/A</v>
      </c>
      <c r="G470" s="34" t="e">
        <f>VLOOKUP(C470,quide!$A$1:M1462,22,0)</f>
        <v>#N/A</v>
      </c>
      <c r="H470" s="154">
        <f>SUMIF(ishod_substance!G:G,B470,ishod_substance!I:I)</f>
        <v>0</v>
      </c>
    </row>
    <row r="471" spans="1:8" hidden="1" x14ac:dyDescent="0.25">
      <c r="A471">
        <v>464</v>
      </c>
      <c r="B471" t="e">
        <f>IF(ISBLANK(A471),0,IF(AND(ISERROR(VLOOKUP(VLOOKUP(A471,ishod_substance!A:G,7,0),$B$6:B470,1,0))=TRUE,VLOOKUP(norm!A471,'tbl2'!A:B,2,0)=0),VLOOKUP(A471,ishod_substance!A:G,7,0),0))</f>
        <v>#N/A</v>
      </c>
      <c r="C471" s="154" t="e">
        <f t="shared" si="7"/>
        <v>#N/A</v>
      </c>
      <c r="D471" s="83" t="e">
        <f>VLOOKUP(C471,quide!$A$1:G1463,2,0)</f>
        <v>#N/A</v>
      </c>
      <c r="E471" s="154" t="e">
        <f>VLOOKUP(C471,quide!$A$1:G1463,7,0)</f>
        <v>#N/A</v>
      </c>
      <c r="F471" s="154" t="e">
        <f>VLOOKUP(C471,quide!$A$1:M1463,21,0)</f>
        <v>#N/A</v>
      </c>
      <c r="G471" s="34" t="e">
        <f>VLOOKUP(C471,quide!$A$1:M1463,22,0)</f>
        <v>#N/A</v>
      </c>
      <c r="H471" s="154">
        <f>SUMIF(ishod_substance!G:G,B471,ishod_substance!I:I)</f>
        <v>0</v>
      </c>
    </row>
    <row r="472" spans="1:8" hidden="1" x14ac:dyDescent="0.25">
      <c r="A472">
        <v>465</v>
      </c>
      <c r="B472" t="e">
        <f>IF(ISBLANK(A472),0,IF(AND(ISERROR(VLOOKUP(VLOOKUP(A472,ishod_substance!A:G,7,0),$B$6:B471,1,0))=TRUE,VLOOKUP(norm!A472,'tbl2'!A:B,2,0)=0),VLOOKUP(A472,ishod_substance!A:G,7,0),0))</f>
        <v>#N/A</v>
      </c>
      <c r="C472" s="154" t="e">
        <f t="shared" si="7"/>
        <v>#N/A</v>
      </c>
      <c r="D472" s="83" t="e">
        <f>VLOOKUP(C472,quide!$A$1:G1464,2,0)</f>
        <v>#N/A</v>
      </c>
      <c r="E472" s="154" t="e">
        <f>VLOOKUP(C472,quide!$A$1:G1464,7,0)</f>
        <v>#N/A</v>
      </c>
      <c r="F472" s="154" t="e">
        <f>VLOOKUP(C472,quide!$A$1:M1464,21,0)</f>
        <v>#N/A</v>
      </c>
      <c r="G472" s="34" t="e">
        <f>VLOOKUP(C472,quide!$A$1:M1464,22,0)</f>
        <v>#N/A</v>
      </c>
      <c r="H472" s="154">
        <f>SUMIF(ishod_substance!G:G,B472,ishod_substance!I:I)</f>
        <v>0</v>
      </c>
    </row>
    <row r="473" spans="1:8" hidden="1" x14ac:dyDescent="0.25">
      <c r="A473">
        <v>466</v>
      </c>
      <c r="B473" t="e">
        <f>IF(ISBLANK(A473),0,IF(AND(ISERROR(VLOOKUP(VLOOKUP(A473,ishod_substance!A:G,7,0),$B$6:B472,1,0))=TRUE,VLOOKUP(norm!A473,'tbl2'!A:B,2,0)=0),VLOOKUP(A473,ishod_substance!A:G,7,0),0))</f>
        <v>#N/A</v>
      </c>
      <c r="C473" s="154" t="e">
        <f t="shared" si="7"/>
        <v>#N/A</v>
      </c>
      <c r="D473" s="83" t="e">
        <f>VLOOKUP(C473,quide!$A$1:G1465,2,0)</f>
        <v>#N/A</v>
      </c>
      <c r="E473" s="154" t="e">
        <f>VLOOKUP(C473,quide!$A$1:G1465,7,0)</f>
        <v>#N/A</v>
      </c>
      <c r="F473" s="154" t="e">
        <f>VLOOKUP(C473,quide!$A$1:M1465,21,0)</f>
        <v>#N/A</v>
      </c>
      <c r="G473" s="34" t="e">
        <f>VLOOKUP(C473,quide!$A$1:M1465,22,0)</f>
        <v>#N/A</v>
      </c>
      <c r="H473" s="154">
        <f>SUMIF(ishod_substance!G:G,B473,ishod_substance!I:I)</f>
        <v>0</v>
      </c>
    </row>
    <row r="474" spans="1:8" hidden="1" x14ac:dyDescent="0.25">
      <c r="A474">
        <v>467</v>
      </c>
      <c r="B474" t="e">
        <f>IF(ISBLANK(A474),0,IF(AND(ISERROR(VLOOKUP(VLOOKUP(A474,ishod_substance!A:G,7,0),$B$6:B473,1,0))=TRUE,VLOOKUP(norm!A474,'tbl2'!A:B,2,0)=0),VLOOKUP(A474,ishod_substance!A:G,7,0),0))</f>
        <v>#N/A</v>
      </c>
      <c r="C474" s="154" t="e">
        <f t="shared" si="7"/>
        <v>#N/A</v>
      </c>
      <c r="D474" s="83" t="e">
        <f>VLOOKUP(C474,quide!$A$1:G1466,2,0)</f>
        <v>#N/A</v>
      </c>
      <c r="E474" s="154" t="e">
        <f>VLOOKUP(C474,quide!$A$1:G1466,7,0)</f>
        <v>#N/A</v>
      </c>
      <c r="F474" s="154" t="e">
        <f>VLOOKUP(C474,quide!$A$1:M1466,21,0)</f>
        <v>#N/A</v>
      </c>
      <c r="G474" s="34" t="e">
        <f>VLOOKUP(C474,quide!$A$1:M1466,22,0)</f>
        <v>#N/A</v>
      </c>
      <c r="H474" s="154">
        <f>SUMIF(ishod_substance!G:G,B474,ishod_substance!I:I)</f>
        <v>0</v>
      </c>
    </row>
    <row r="475" spans="1:8" hidden="1" x14ac:dyDescent="0.25">
      <c r="A475">
        <v>468</v>
      </c>
      <c r="B475" t="e">
        <f>IF(ISBLANK(A475),0,IF(AND(ISERROR(VLOOKUP(VLOOKUP(A475,ishod_substance!A:G,7,0),$B$6:B474,1,0))=TRUE,VLOOKUP(norm!A475,'tbl2'!A:B,2,0)=0),VLOOKUP(A475,ishod_substance!A:G,7,0),0))</f>
        <v>#N/A</v>
      </c>
      <c r="C475" s="154" t="e">
        <f t="shared" si="7"/>
        <v>#N/A</v>
      </c>
      <c r="D475" s="83" t="e">
        <f>VLOOKUP(C475,quide!$A$1:G1467,2,0)</f>
        <v>#N/A</v>
      </c>
      <c r="E475" s="154" t="e">
        <f>VLOOKUP(C475,quide!$A$1:G1467,7,0)</f>
        <v>#N/A</v>
      </c>
      <c r="F475" s="154" t="e">
        <f>VLOOKUP(C475,quide!$A$1:M1467,21,0)</f>
        <v>#N/A</v>
      </c>
      <c r="G475" s="34" t="e">
        <f>VLOOKUP(C475,quide!$A$1:M1467,22,0)</f>
        <v>#N/A</v>
      </c>
      <c r="H475" s="154">
        <f>SUMIF(ishod_substance!G:G,B475,ishod_substance!I:I)</f>
        <v>0</v>
      </c>
    </row>
    <row r="476" spans="1:8" hidden="1" x14ac:dyDescent="0.25">
      <c r="A476">
        <v>469</v>
      </c>
      <c r="B476" t="e">
        <f>IF(ISBLANK(A476),0,IF(AND(ISERROR(VLOOKUP(VLOOKUP(A476,ishod_substance!A:G,7,0),$B$6:B475,1,0))=TRUE,VLOOKUP(norm!A476,'tbl2'!A:B,2,0)=0),VLOOKUP(A476,ishod_substance!A:G,7,0),0))</f>
        <v>#N/A</v>
      </c>
      <c r="C476" s="154" t="e">
        <f t="shared" si="7"/>
        <v>#N/A</v>
      </c>
      <c r="D476" s="83" t="e">
        <f>VLOOKUP(C476,quide!$A$1:G1468,2,0)</f>
        <v>#N/A</v>
      </c>
      <c r="E476" s="154" t="e">
        <f>VLOOKUP(C476,quide!$A$1:G1468,7,0)</f>
        <v>#N/A</v>
      </c>
      <c r="F476" s="154" t="e">
        <f>VLOOKUP(C476,quide!$A$1:M1468,21,0)</f>
        <v>#N/A</v>
      </c>
      <c r="G476" s="34" t="e">
        <f>VLOOKUP(C476,quide!$A$1:M1468,22,0)</f>
        <v>#N/A</v>
      </c>
      <c r="H476" s="154">
        <f>SUMIF(ishod_substance!G:G,B476,ishod_substance!I:I)</f>
        <v>0</v>
      </c>
    </row>
    <row r="477" spans="1:8" hidden="1" x14ac:dyDescent="0.25">
      <c r="A477">
        <v>470</v>
      </c>
      <c r="B477" t="e">
        <f>IF(ISBLANK(A477),0,IF(AND(ISERROR(VLOOKUP(VLOOKUP(A477,ishod_substance!A:G,7,0),$B$6:B476,1,0))=TRUE,VLOOKUP(norm!A477,'tbl2'!A:B,2,0)=0),VLOOKUP(A477,ishod_substance!A:G,7,0),0))</f>
        <v>#N/A</v>
      </c>
      <c r="C477" s="154" t="e">
        <f t="shared" si="7"/>
        <v>#N/A</v>
      </c>
      <c r="D477" s="83" t="e">
        <f>VLOOKUP(C477,quide!$A$1:G1469,2,0)</f>
        <v>#N/A</v>
      </c>
      <c r="E477" s="154" t="e">
        <f>VLOOKUP(C477,quide!$A$1:G1469,7,0)</f>
        <v>#N/A</v>
      </c>
      <c r="F477" s="154" t="e">
        <f>VLOOKUP(C477,quide!$A$1:M1469,21,0)</f>
        <v>#N/A</v>
      </c>
      <c r="G477" s="34" t="e">
        <f>VLOOKUP(C477,quide!$A$1:M1469,22,0)</f>
        <v>#N/A</v>
      </c>
      <c r="H477" s="154">
        <f>SUMIF(ishod_substance!G:G,B477,ishod_substance!I:I)</f>
        <v>0</v>
      </c>
    </row>
    <row r="478" spans="1:8" hidden="1" x14ac:dyDescent="0.25">
      <c r="A478">
        <v>471</v>
      </c>
      <c r="B478" t="e">
        <f>IF(ISBLANK(A478),0,IF(AND(ISERROR(VLOOKUP(VLOOKUP(A478,ishod_substance!A:G,7,0),$B$6:B477,1,0))=TRUE,VLOOKUP(norm!A478,'tbl2'!A:B,2,0)=0),VLOOKUP(A478,ishod_substance!A:G,7,0),0))</f>
        <v>#N/A</v>
      </c>
      <c r="C478" s="154" t="e">
        <f t="shared" si="7"/>
        <v>#N/A</v>
      </c>
      <c r="D478" s="83" t="e">
        <f>VLOOKUP(C478,quide!$A$1:G1470,2,0)</f>
        <v>#N/A</v>
      </c>
      <c r="E478" s="154" t="e">
        <f>VLOOKUP(C478,quide!$A$1:G1470,7,0)</f>
        <v>#N/A</v>
      </c>
      <c r="F478" s="154" t="e">
        <f>VLOOKUP(C478,quide!$A$1:M1470,21,0)</f>
        <v>#N/A</v>
      </c>
      <c r="G478" s="34" t="e">
        <f>VLOOKUP(C478,quide!$A$1:M1470,22,0)</f>
        <v>#N/A</v>
      </c>
      <c r="H478" s="154">
        <f>SUMIF(ishod_substance!G:G,B478,ishod_substance!I:I)</f>
        <v>0</v>
      </c>
    </row>
    <row r="479" spans="1:8" hidden="1" x14ac:dyDescent="0.25">
      <c r="A479">
        <v>472</v>
      </c>
      <c r="B479" t="e">
        <f>IF(ISBLANK(A479),0,IF(AND(ISERROR(VLOOKUP(VLOOKUP(A479,ishod_substance!A:G,7,0),$B$6:B478,1,0))=TRUE,VLOOKUP(norm!A479,'tbl2'!A:B,2,0)=0),VLOOKUP(A479,ishod_substance!A:G,7,0),0))</f>
        <v>#N/A</v>
      </c>
      <c r="C479" s="154" t="e">
        <f t="shared" si="7"/>
        <v>#N/A</v>
      </c>
      <c r="D479" s="83" t="e">
        <f>VLOOKUP(C479,quide!$A$1:G1471,2,0)</f>
        <v>#N/A</v>
      </c>
      <c r="E479" s="154" t="e">
        <f>VLOOKUP(C479,quide!$A$1:G1471,7,0)</f>
        <v>#N/A</v>
      </c>
      <c r="F479" s="154" t="e">
        <f>VLOOKUP(C479,quide!$A$1:M1471,21,0)</f>
        <v>#N/A</v>
      </c>
      <c r="G479" s="34" t="e">
        <f>VLOOKUP(C479,quide!$A$1:M1471,22,0)</f>
        <v>#N/A</v>
      </c>
      <c r="H479" s="154">
        <f>SUMIF(ishod_substance!G:G,B479,ishod_substance!I:I)</f>
        <v>0</v>
      </c>
    </row>
    <row r="480" spans="1:8" hidden="1" x14ac:dyDescent="0.25">
      <c r="A480">
        <v>473</v>
      </c>
      <c r="B480" t="e">
        <f>IF(ISBLANK(A480),0,IF(AND(ISERROR(VLOOKUP(VLOOKUP(A480,ishod_substance!A:G,7,0),$B$6:B479,1,0))=TRUE,VLOOKUP(norm!A480,'tbl2'!A:B,2,0)=0),VLOOKUP(A480,ishod_substance!A:G,7,0),0))</f>
        <v>#N/A</v>
      </c>
      <c r="C480" s="154" t="e">
        <f t="shared" si="7"/>
        <v>#N/A</v>
      </c>
      <c r="D480" s="83" t="e">
        <f>VLOOKUP(C480,quide!$A$1:G1472,2,0)</f>
        <v>#N/A</v>
      </c>
      <c r="E480" s="154" t="e">
        <f>VLOOKUP(C480,quide!$A$1:G1472,7,0)</f>
        <v>#N/A</v>
      </c>
      <c r="F480" s="154" t="e">
        <f>VLOOKUP(C480,quide!$A$1:M1472,21,0)</f>
        <v>#N/A</v>
      </c>
      <c r="G480" s="34" t="e">
        <f>VLOOKUP(C480,quide!$A$1:M1472,22,0)</f>
        <v>#N/A</v>
      </c>
      <c r="H480" s="154">
        <f>SUMIF(ishod_substance!G:G,B480,ishod_substance!I:I)</f>
        <v>0</v>
      </c>
    </row>
    <row r="481" spans="1:8" hidden="1" x14ac:dyDescent="0.25">
      <c r="A481">
        <v>474</v>
      </c>
      <c r="B481" t="e">
        <f>IF(ISBLANK(A481),0,IF(AND(ISERROR(VLOOKUP(VLOOKUP(A481,ishod_substance!A:G,7,0),$B$6:B480,1,0))=TRUE,VLOOKUP(norm!A481,'tbl2'!A:B,2,0)=0),VLOOKUP(A481,ishod_substance!A:G,7,0),0))</f>
        <v>#N/A</v>
      </c>
      <c r="C481" s="154" t="e">
        <f t="shared" si="7"/>
        <v>#N/A</v>
      </c>
      <c r="D481" s="83" t="e">
        <f>VLOOKUP(C481,quide!$A$1:G1473,2,0)</f>
        <v>#N/A</v>
      </c>
      <c r="E481" s="154" t="e">
        <f>VLOOKUP(C481,quide!$A$1:G1473,7,0)</f>
        <v>#N/A</v>
      </c>
      <c r="F481" s="154" t="e">
        <f>VLOOKUP(C481,quide!$A$1:M1473,21,0)</f>
        <v>#N/A</v>
      </c>
      <c r="G481" s="34" t="e">
        <f>VLOOKUP(C481,quide!$A$1:M1473,22,0)</f>
        <v>#N/A</v>
      </c>
      <c r="H481" s="154">
        <f>SUMIF(ishod_substance!G:G,B481,ishod_substance!I:I)</f>
        <v>0</v>
      </c>
    </row>
    <row r="482" spans="1:8" hidden="1" x14ac:dyDescent="0.25">
      <c r="A482">
        <v>475</v>
      </c>
      <c r="B482" t="e">
        <f>IF(ISBLANK(A482),0,IF(AND(ISERROR(VLOOKUP(VLOOKUP(A482,ishod_substance!A:G,7,0),$B$6:B481,1,0))=TRUE,VLOOKUP(norm!A482,'tbl2'!A:B,2,0)=0),VLOOKUP(A482,ishod_substance!A:G,7,0),0))</f>
        <v>#N/A</v>
      </c>
      <c r="C482" s="154" t="e">
        <f t="shared" si="7"/>
        <v>#N/A</v>
      </c>
      <c r="D482" s="83" t="e">
        <f>VLOOKUP(C482,quide!$A$1:G1474,2,0)</f>
        <v>#N/A</v>
      </c>
      <c r="E482" s="154" t="e">
        <f>VLOOKUP(C482,quide!$A$1:G1474,7,0)</f>
        <v>#N/A</v>
      </c>
      <c r="F482" s="154" t="e">
        <f>VLOOKUP(C482,quide!$A$1:M1474,21,0)</f>
        <v>#N/A</v>
      </c>
      <c r="G482" s="34" t="e">
        <f>VLOOKUP(C482,quide!$A$1:M1474,22,0)</f>
        <v>#N/A</v>
      </c>
      <c r="H482" s="154">
        <f>SUMIF(ishod_substance!G:G,B482,ishod_substance!I:I)</f>
        <v>0</v>
      </c>
    </row>
    <row r="483" spans="1:8" hidden="1" x14ac:dyDescent="0.25">
      <c r="A483">
        <v>476</v>
      </c>
      <c r="B483" t="e">
        <f>IF(ISBLANK(A483),0,IF(AND(ISERROR(VLOOKUP(VLOOKUP(A483,ishod_substance!A:G,7,0),$B$6:B482,1,0))=TRUE,VLOOKUP(norm!A483,'tbl2'!A:B,2,0)=0),VLOOKUP(A483,ishod_substance!A:G,7,0),0))</f>
        <v>#N/A</v>
      </c>
      <c r="C483" s="154" t="e">
        <f t="shared" si="7"/>
        <v>#N/A</v>
      </c>
      <c r="D483" s="83" t="e">
        <f>VLOOKUP(C483,quide!$A$1:G1475,2,0)</f>
        <v>#N/A</v>
      </c>
      <c r="E483" s="154" t="e">
        <f>VLOOKUP(C483,quide!$A$1:G1475,7,0)</f>
        <v>#N/A</v>
      </c>
      <c r="F483" s="154" t="e">
        <f>VLOOKUP(C483,quide!$A$1:M1475,21,0)</f>
        <v>#N/A</v>
      </c>
      <c r="G483" s="34" t="e">
        <f>VLOOKUP(C483,quide!$A$1:M1475,22,0)</f>
        <v>#N/A</v>
      </c>
      <c r="H483" s="154">
        <f>SUMIF(ishod_substance!G:G,B483,ishod_substance!I:I)</f>
        <v>0</v>
      </c>
    </row>
    <row r="484" spans="1:8" hidden="1" x14ac:dyDescent="0.25">
      <c r="A484">
        <v>477</v>
      </c>
      <c r="B484" t="e">
        <f>IF(ISBLANK(A484),0,IF(AND(ISERROR(VLOOKUP(VLOOKUP(A484,ishod_substance!A:G,7,0),$B$6:B483,1,0))=TRUE,VLOOKUP(norm!A484,'tbl2'!A:B,2,0)=0),VLOOKUP(A484,ishod_substance!A:G,7,0),0))</f>
        <v>#N/A</v>
      </c>
      <c r="C484" s="154" t="e">
        <f t="shared" si="7"/>
        <v>#N/A</v>
      </c>
      <c r="D484" s="83" t="e">
        <f>VLOOKUP(C484,quide!$A$1:G1476,2,0)</f>
        <v>#N/A</v>
      </c>
      <c r="E484" s="154" t="e">
        <f>VLOOKUP(C484,quide!$A$1:G1476,7,0)</f>
        <v>#N/A</v>
      </c>
      <c r="F484" s="154" t="e">
        <f>VLOOKUP(C484,quide!$A$1:M1476,21,0)</f>
        <v>#N/A</v>
      </c>
      <c r="G484" s="34" t="e">
        <f>VLOOKUP(C484,quide!$A$1:M1476,22,0)</f>
        <v>#N/A</v>
      </c>
      <c r="H484" s="154">
        <f>SUMIF(ishod_substance!G:G,B484,ishod_substance!I:I)</f>
        <v>0</v>
      </c>
    </row>
    <row r="485" spans="1:8" hidden="1" x14ac:dyDescent="0.25">
      <c r="A485">
        <v>478</v>
      </c>
      <c r="B485" t="e">
        <f>IF(ISBLANK(A485),0,IF(AND(ISERROR(VLOOKUP(VLOOKUP(A485,ishod_substance!A:G,7,0),$B$6:B484,1,0))=TRUE,VLOOKUP(norm!A485,'tbl2'!A:B,2,0)=0),VLOOKUP(A485,ishod_substance!A:G,7,0),0))</f>
        <v>#N/A</v>
      </c>
      <c r="C485" s="154" t="e">
        <f t="shared" si="7"/>
        <v>#N/A</v>
      </c>
      <c r="D485" s="83" t="e">
        <f>VLOOKUP(C485,quide!$A$1:G1477,2,0)</f>
        <v>#N/A</v>
      </c>
      <c r="E485" s="154" t="e">
        <f>VLOOKUP(C485,quide!$A$1:G1477,7,0)</f>
        <v>#N/A</v>
      </c>
      <c r="F485" s="154" t="e">
        <f>VLOOKUP(C485,quide!$A$1:M1477,21,0)</f>
        <v>#N/A</v>
      </c>
      <c r="G485" s="34" t="e">
        <f>VLOOKUP(C485,quide!$A$1:M1477,22,0)</f>
        <v>#N/A</v>
      </c>
      <c r="H485" s="154">
        <f>SUMIF(ishod_substance!G:G,B485,ishod_substance!I:I)</f>
        <v>0</v>
      </c>
    </row>
    <row r="486" spans="1:8" hidden="1" x14ac:dyDescent="0.25">
      <c r="A486">
        <v>479</v>
      </c>
      <c r="B486" t="e">
        <f>IF(ISBLANK(A486),0,IF(AND(ISERROR(VLOOKUP(VLOOKUP(A486,ishod_substance!A:G,7,0),$B$6:B485,1,0))=TRUE,VLOOKUP(norm!A486,'tbl2'!A:B,2,0)=0),VLOOKUP(A486,ishod_substance!A:G,7,0),0))</f>
        <v>#N/A</v>
      </c>
      <c r="C486" s="154" t="e">
        <f t="shared" si="7"/>
        <v>#N/A</v>
      </c>
      <c r="D486" s="83" t="e">
        <f>VLOOKUP(C486,quide!$A$1:G1478,2,0)</f>
        <v>#N/A</v>
      </c>
      <c r="E486" s="154" t="e">
        <f>VLOOKUP(C486,quide!$A$1:G1478,7,0)</f>
        <v>#N/A</v>
      </c>
      <c r="F486" s="154" t="e">
        <f>VLOOKUP(C486,quide!$A$1:M1478,21,0)</f>
        <v>#N/A</v>
      </c>
      <c r="G486" s="34" t="e">
        <f>VLOOKUP(C486,quide!$A$1:M1478,22,0)</f>
        <v>#N/A</v>
      </c>
      <c r="H486" s="154">
        <f>SUMIF(ishod_substance!G:G,B486,ishod_substance!I:I)</f>
        <v>0</v>
      </c>
    </row>
    <row r="487" spans="1:8" hidden="1" x14ac:dyDescent="0.25">
      <c r="A487">
        <v>480</v>
      </c>
      <c r="B487" t="e">
        <f>IF(ISBLANK(A487),0,IF(AND(ISERROR(VLOOKUP(VLOOKUP(A487,ishod_substance!A:G,7,0),$B$6:B486,1,0))=TRUE,VLOOKUP(norm!A487,'tbl2'!A:B,2,0)=0),VLOOKUP(A487,ishod_substance!A:G,7,0),0))</f>
        <v>#N/A</v>
      </c>
      <c r="C487" s="154" t="e">
        <f t="shared" si="7"/>
        <v>#N/A</v>
      </c>
      <c r="D487" s="83" t="e">
        <f>VLOOKUP(C487,quide!$A$1:G1479,2,0)</f>
        <v>#N/A</v>
      </c>
      <c r="E487" s="154" t="e">
        <f>VLOOKUP(C487,quide!$A$1:G1479,7,0)</f>
        <v>#N/A</v>
      </c>
      <c r="F487" s="154" t="e">
        <f>VLOOKUP(C487,quide!$A$1:M1479,21,0)</f>
        <v>#N/A</v>
      </c>
      <c r="G487" s="34" t="e">
        <f>VLOOKUP(C487,quide!$A$1:M1479,22,0)</f>
        <v>#N/A</v>
      </c>
      <c r="H487" s="154">
        <f>SUMIF(ishod_substance!G:G,B487,ishod_substance!I:I)</f>
        <v>0</v>
      </c>
    </row>
    <row r="488" spans="1:8" hidden="1" x14ac:dyDescent="0.25">
      <c r="A488">
        <v>481</v>
      </c>
      <c r="B488" t="e">
        <f>IF(ISBLANK(A488),0,IF(AND(ISERROR(VLOOKUP(VLOOKUP(A488,ishod_substance!A:G,7,0),$B$6:B487,1,0))=TRUE,VLOOKUP(norm!A488,'tbl2'!A:B,2,0)=0),VLOOKUP(A488,ishod_substance!A:G,7,0),0))</f>
        <v>#N/A</v>
      </c>
      <c r="C488" s="154" t="e">
        <f t="shared" si="7"/>
        <v>#N/A</v>
      </c>
      <c r="D488" s="83" t="e">
        <f>VLOOKUP(C488,quide!$A$1:G1480,2,0)</f>
        <v>#N/A</v>
      </c>
      <c r="E488" s="154" t="e">
        <f>VLOOKUP(C488,quide!$A$1:G1480,7,0)</f>
        <v>#N/A</v>
      </c>
      <c r="F488" s="154" t="e">
        <f>VLOOKUP(C488,quide!$A$1:M1480,21,0)</f>
        <v>#N/A</v>
      </c>
      <c r="G488" s="34" t="e">
        <f>VLOOKUP(C488,quide!$A$1:M1480,22,0)</f>
        <v>#N/A</v>
      </c>
      <c r="H488" s="154">
        <f>SUMIF(ishod_substance!G:G,B488,ishod_substance!I:I)</f>
        <v>0</v>
      </c>
    </row>
    <row r="489" spans="1:8" hidden="1" x14ac:dyDescent="0.25">
      <c r="A489">
        <v>482</v>
      </c>
      <c r="B489" t="e">
        <f>IF(ISBLANK(A489),0,IF(AND(ISERROR(VLOOKUP(VLOOKUP(A489,ishod_substance!A:G,7,0),$B$6:B488,1,0))=TRUE,VLOOKUP(norm!A489,'tbl2'!A:B,2,0)=0),VLOOKUP(A489,ishod_substance!A:G,7,0),0))</f>
        <v>#N/A</v>
      </c>
      <c r="C489" s="154" t="e">
        <f t="shared" si="7"/>
        <v>#N/A</v>
      </c>
      <c r="D489" s="83" t="e">
        <f>VLOOKUP(C489,quide!$A$1:G1481,2,0)</f>
        <v>#N/A</v>
      </c>
      <c r="E489" s="154" t="e">
        <f>VLOOKUP(C489,quide!$A$1:G1481,7,0)</f>
        <v>#N/A</v>
      </c>
      <c r="F489" s="154" t="e">
        <f>VLOOKUP(C489,quide!$A$1:M1481,21,0)</f>
        <v>#N/A</v>
      </c>
      <c r="G489" s="34" t="e">
        <f>VLOOKUP(C489,quide!$A$1:M1481,22,0)</f>
        <v>#N/A</v>
      </c>
      <c r="H489" s="154">
        <f>SUMIF(ishod_substance!G:G,B489,ishod_substance!I:I)</f>
        <v>0</v>
      </c>
    </row>
    <row r="490" spans="1:8" hidden="1" x14ac:dyDescent="0.25">
      <c r="A490">
        <v>483</v>
      </c>
      <c r="B490" t="e">
        <f>IF(ISBLANK(A490),0,IF(AND(ISERROR(VLOOKUP(VLOOKUP(A490,ishod_substance!A:G,7,0),$B$6:B489,1,0))=TRUE,VLOOKUP(norm!A490,'tbl2'!A:B,2,0)=0),VLOOKUP(A490,ishod_substance!A:G,7,0),0))</f>
        <v>#N/A</v>
      </c>
      <c r="C490" s="154" t="e">
        <f t="shared" si="7"/>
        <v>#N/A</v>
      </c>
      <c r="D490" s="83" t="e">
        <f>VLOOKUP(C490,quide!$A$1:G1482,2,0)</f>
        <v>#N/A</v>
      </c>
      <c r="E490" s="154" t="e">
        <f>VLOOKUP(C490,quide!$A$1:G1482,7,0)</f>
        <v>#N/A</v>
      </c>
      <c r="F490" s="154" t="e">
        <f>VLOOKUP(C490,quide!$A$1:M1482,21,0)</f>
        <v>#N/A</v>
      </c>
      <c r="G490" s="34" t="e">
        <f>VLOOKUP(C490,quide!$A$1:M1482,22,0)</f>
        <v>#N/A</v>
      </c>
      <c r="H490" s="154">
        <f>SUMIF(ishod_substance!G:G,B490,ishod_substance!I:I)</f>
        <v>0</v>
      </c>
    </row>
    <row r="491" spans="1:8" hidden="1" x14ac:dyDescent="0.25">
      <c r="A491">
        <v>484</v>
      </c>
      <c r="B491" t="e">
        <f>IF(ISBLANK(A491),0,IF(AND(ISERROR(VLOOKUP(VLOOKUP(A491,ishod_substance!A:G,7,0),$B$6:B490,1,0))=TRUE,VLOOKUP(norm!A491,'tbl2'!A:B,2,0)=0),VLOOKUP(A491,ishod_substance!A:G,7,0),0))</f>
        <v>#N/A</v>
      </c>
      <c r="C491" s="154" t="e">
        <f t="shared" si="7"/>
        <v>#N/A</v>
      </c>
      <c r="D491" s="83" t="e">
        <f>VLOOKUP(C491,quide!$A$1:G1483,2,0)</f>
        <v>#N/A</v>
      </c>
      <c r="E491" s="154" t="e">
        <f>VLOOKUP(C491,quide!$A$1:G1483,7,0)</f>
        <v>#N/A</v>
      </c>
      <c r="F491" s="154" t="e">
        <f>VLOOKUP(C491,quide!$A$1:M1483,21,0)</f>
        <v>#N/A</v>
      </c>
      <c r="G491" s="34" t="e">
        <f>VLOOKUP(C491,quide!$A$1:M1483,22,0)</f>
        <v>#N/A</v>
      </c>
      <c r="H491" s="154">
        <f>SUMIF(ishod_substance!G:G,B491,ishod_substance!I:I)</f>
        <v>0</v>
      </c>
    </row>
    <row r="492" spans="1:8" hidden="1" x14ac:dyDescent="0.25">
      <c r="A492">
        <v>485</v>
      </c>
      <c r="B492" t="e">
        <f>IF(ISBLANK(A492),0,IF(AND(ISERROR(VLOOKUP(VLOOKUP(A492,ishod_substance!A:G,7,0),$B$6:B491,1,0))=TRUE,VLOOKUP(norm!A492,'tbl2'!A:B,2,0)=0),VLOOKUP(A492,ishod_substance!A:G,7,0),0))</f>
        <v>#N/A</v>
      </c>
      <c r="C492" s="154" t="e">
        <f t="shared" si="7"/>
        <v>#N/A</v>
      </c>
      <c r="D492" s="83" t="e">
        <f>VLOOKUP(C492,quide!$A$1:G1484,2,0)</f>
        <v>#N/A</v>
      </c>
      <c r="E492" s="154" t="e">
        <f>VLOOKUP(C492,quide!$A$1:G1484,7,0)</f>
        <v>#N/A</v>
      </c>
      <c r="F492" s="154" t="e">
        <f>VLOOKUP(C492,quide!$A$1:M1484,21,0)</f>
        <v>#N/A</v>
      </c>
      <c r="G492" s="34" t="e">
        <f>VLOOKUP(C492,quide!$A$1:M1484,22,0)</f>
        <v>#N/A</v>
      </c>
      <c r="H492" s="154">
        <f>SUMIF(ishod_substance!G:G,B492,ishod_substance!I:I)</f>
        <v>0</v>
      </c>
    </row>
    <row r="493" spans="1:8" hidden="1" x14ac:dyDescent="0.25">
      <c r="A493">
        <v>486</v>
      </c>
      <c r="B493" t="e">
        <f>IF(ISBLANK(A493),0,IF(AND(ISERROR(VLOOKUP(VLOOKUP(A493,ishod_substance!A:G,7,0),$B$6:B492,1,0))=TRUE,VLOOKUP(norm!A493,'tbl2'!A:B,2,0)=0),VLOOKUP(A493,ishod_substance!A:G,7,0),0))</f>
        <v>#N/A</v>
      </c>
      <c r="C493" s="154" t="e">
        <f t="shared" si="7"/>
        <v>#N/A</v>
      </c>
      <c r="D493" s="83" t="e">
        <f>VLOOKUP(C493,quide!$A$1:G1485,2,0)</f>
        <v>#N/A</v>
      </c>
      <c r="E493" s="154" t="e">
        <f>VLOOKUP(C493,quide!$A$1:G1485,7,0)</f>
        <v>#N/A</v>
      </c>
      <c r="F493" s="154" t="e">
        <f>VLOOKUP(C493,quide!$A$1:M1485,21,0)</f>
        <v>#N/A</v>
      </c>
      <c r="G493" s="34" t="e">
        <f>VLOOKUP(C493,quide!$A$1:M1485,22,0)</f>
        <v>#N/A</v>
      </c>
      <c r="H493" s="154">
        <f>SUMIF(ishod_substance!G:G,B493,ishod_substance!I:I)</f>
        <v>0</v>
      </c>
    </row>
    <row r="494" spans="1:8" hidden="1" x14ac:dyDescent="0.25">
      <c r="A494">
        <v>487</v>
      </c>
      <c r="B494" t="e">
        <f>IF(ISBLANK(A494),0,IF(AND(ISERROR(VLOOKUP(VLOOKUP(A494,ishod_substance!A:G,7,0),$B$6:B493,1,0))=TRUE,VLOOKUP(norm!A494,'tbl2'!A:B,2,0)=0),VLOOKUP(A494,ishod_substance!A:G,7,0),0))</f>
        <v>#N/A</v>
      </c>
      <c r="C494" s="154" t="e">
        <f t="shared" si="7"/>
        <v>#N/A</v>
      </c>
      <c r="D494" s="83" t="e">
        <f>VLOOKUP(C494,quide!$A$1:G1486,2,0)</f>
        <v>#N/A</v>
      </c>
      <c r="E494" s="154" t="e">
        <f>VLOOKUP(C494,quide!$A$1:G1486,7,0)</f>
        <v>#N/A</v>
      </c>
      <c r="F494" s="154" t="e">
        <f>VLOOKUP(C494,quide!$A$1:M1486,21,0)</f>
        <v>#N/A</v>
      </c>
      <c r="G494" s="34" t="e">
        <f>VLOOKUP(C494,quide!$A$1:M1486,22,0)</f>
        <v>#N/A</v>
      </c>
      <c r="H494" s="154">
        <f>SUMIF(ishod_substance!G:G,B494,ishod_substance!I:I)</f>
        <v>0</v>
      </c>
    </row>
    <row r="495" spans="1:8" hidden="1" x14ac:dyDescent="0.25">
      <c r="A495">
        <v>488</v>
      </c>
      <c r="B495" t="e">
        <f>IF(ISBLANK(A495),0,IF(AND(ISERROR(VLOOKUP(VLOOKUP(A495,ishod_substance!A:G,7,0),$B$6:B494,1,0))=TRUE,VLOOKUP(norm!A495,'tbl2'!A:B,2,0)=0),VLOOKUP(A495,ishod_substance!A:G,7,0),0))</f>
        <v>#N/A</v>
      </c>
      <c r="C495" s="154" t="e">
        <f t="shared" si="7"/>
        <v>#N/A</v>
      </c>
      <c r="D495" s="83" t="e">
        <f>VLOOKUP(C495,quide!$A$1:G1487,2,0)</f>
        <v>#N/A</v>
      </c>
      <c r="E495" s="154" t="e">
        <f>VLOOKUP(C495,quide!$A$1:G1487,7,0)</f>
        <v>#N/A</v>
      </c>
      <c r="F495" s="154" t="e">
        <f>VLOOKUP(C495,quide!$A$1:M1487,21,0)</f>
        <v>#N/A</v>
      </c>
      <c r="G495" s="34" t="e">
        <f>VLOOKUP(C495,quide!$A$1:M1487,22,0)</f>
        <v>#N/A</v>
      </c>
      <c r="H495" s="154">
        <f>SUMIF(ishod_substance!G:G,B495,ishod_substance!I:I)</f>
        <v>0</v>
      </c>
    </row>
    <row r="496" spans="1:8" hidden="1" x14ac:dyDescent="0.25">
      <c r="A496">
        <v>489</v>
      </c>
      <c r="B496" t="e">
        <f>IF(ISBLANK(A496),0,IF(AND(ISERROR(VLOOKUP(VLOOKUP(A496,ishod_substance!A:G,7,0),$B$6:B495,1,0))=TRUE,VLOOKUP(norm!A496,'tbl2'!A:B,2,0)=0),VLOOKUP(A496,ishod_substance!A:G,7,0),0))</f>
        <v>#N/A</v>
      </c>
      <c r="C496" s="154" t="e">
        <f t="shared" si="7"/>
        <v>#N/A</v>
      </c>
      <c r="D496" s="83" t="e">
        <f>VLOOKUP(C496,quide!$A$1:G1488,2,0)</f>
        <v>#N/A</v>
      </c>
      <c r="E496" s="154" t="e">
        <f>VLOOKUP(C496,quide!$A$1:G1488,7,0)</f>
        <v>#N/A</v>
      </c>
      <c r="F496" s="154" t="e">
        <f>VLOOKUP(C496,quide!$A$1:M1488,21,0)</f>
        <v>#N/A</v>
      </c>
      <c r="G496" s="34" t="e">
        <f>VLOOKUP(C496,quide!$A$1:M1488,22,0)</f>
        <v>#N/A</v>
      </c>
      <c r="H496" s="154">
        <f>SUMIF(ishod_substance!G:G,B496,ishod_substance!I:I)</f>
        <v>0</v>
      </c>
    </row>
    <row r="497" spans="1:8" hidden="1" x14ac:dyDescent="0.25">
      <c r="A497">
        <v>490</v>
      </c>
      <c r="B497" t="e">
        <f>IF(ISBLANK(A497),0,IF(AND(ISERROR(VLOOKUP(VLOOKUP(A497,ishod_substance!A:G,7,0),$B$6:B496,1,0))=TRUE,VLOOKUP(norm!A497,'tbl2'!A:B,2,0)=0),VLOOKUP(A497,ishod_substance!A:G,7,0),0))</f>
        <v>#N/A</v>
      </c>
      <c r="C497" s="154" t="e">
        <f t="shared" si="7"/>
        <v>#N/A</v>
      </c>
      <c r="D497" s="83" t="e">
        <f>VLOOKUP(C497,quide!$A$1:G1489,2,0)</f>
        <v>#N/A</v>
      </c>
      <c r="E497" s="154" t="e">
        <f>VLOOKUP(C497,quide!$A$1:G1489,7,0)</f>
        <v>#N/A</v>
      </c>
      <c r="F497" s="154" t="e">
        <f>VLOOKUP(C497,quide!$A$1:M1489,21,0)</f>
        <v>#N/A</v>
      </c>
      <c r="G497" s="34" t="e">
        <f>VLOOKUP(C497,quide!$A$1:M1489,22,0)</f>
        <v>#N/A</v>
      </c>
      <c r="H497" s="154">
        <f>SUMIF(ishod_substance!G:G,B497,ishod_substance!I:I)</f>
        <v>0</v>
      </c>
    </row>
    <row r="498" spans="1:8" hidden="1" x14ac:dyDescent="0.25">
      <c r="A498">
        <v>491</v>
      </c>
      <c r="B498" t="e">
        <f>IF(ISBLANK(A498),0,IF(AND(ISERROR(VLOOKUP(VLOOKUP(A498,ishod_substance!A:G,7,0),$B$6:B497,1,0))=TRUE,VLOOKUP(norm!A498,'tbl2'!A:B,2,0)=0),VLOOKUP(A498,ishod_substance!A:G,7,0),0))</f>
        <v>#N/A</v>
      </c>
      <c r="C498" s="154" t="e">
        <f t="shared" si="7"/>
        <v>#N/A</v>
      </c>
      <c r="D498" s="83" t="e">
        <f>VLOOKUP(C498,quide!$A$1:G1490,2,0)</f>
        <v>#N/A</v>
      </c>
      <c r="E498" s="154" t="e">
        <f>VLOOKUP(C498,quide!$A$1:G1490,7,0)</f>
        <v>#N/A</v>
      </c>
      <c r="F498" s="154" t="e">
        <f>VLOOKUP(C498,quide!$A$1:M1490,21,0)</f>
        <v>#N/A</v>
      </c>
      <c r="G498" s="34" t="e">
        <f>VLOOKUP(C498,quide!$A$1:M1490,22,0)</f>
        <v>#N/A</v>
      </c>
      <c r="H498" s="154">
        <f>SUMIF(ishod_substance!G:G,B498,ishod_substance!I:I)</f>
        <v>0</v>
      </c>
    </row>
    <row r="499" spans="1:8" hidden="1" x14ac:dyDescent="0.25">
      <c r="A499">
        <v>492</v>
      </c>
      <c r="B499" t="e">
        <f>IF(ISBLANK(A499),0,IF(AND(ISERROR(VLOOKUP(VLOOKUP(A499,ishod_substance!A:G,7,0),$B$6:B498,1,0))=TRUE,VLOOKUP(norm!A499,'tbl2'!A:B,2,0)=0),VLOOKUP(A499,ishod_substance!A:G,7,0),0))</f>
        <v>#N/A</v>
      </c>
      <c r="C499" s="154" t="e">
        <f t="shared" si="7"/>
        <v>#N/A</v>
      </c>
      <c r="D499" s="83" t="e">
        <f>VLOOKUP(C499,quide!$A$1:G1491,2,0)</f>
        <v>#N/A</v>
      </c>
      <c r="E499" s="154" t="e">
        <f>VLOOKUP(C499,quide!$A$1:G1491,7,0)</f>
        <v>#N/A</v>
      </c>
      <c r="F499" s="154" t="e">
        <f>VLOOKUP(C499,quide!$A$1:M1491,21,0)</f>
        <v>#N/A</v>
      </c>
      <c r="G499" s="34" t="e">
        <f>VLOOKUP(C499,quide!$A$1:M1491,22,0)</f>
        <v>#N/A</v>
      </c>
      <c r="H499" s="154">
        <f>SUMIF(ishod_substance!G:G,B499,ishod_substance!I:I)</f>
        <v>0</v>
      </c>
    </row>
    <row r="500" spans="1:8" hidden="1" x14ac:dyDescent="0.25">
      <c r="A500">
        <v>493</v>
      </c>
      <c r="B500" t="e">
        <f>IF(ISBLANK(A500),0,IF(AND(ISERROR(VLOOKUP(VLOOKUP(A500,ishod_substance!A:G,7,0),$B$6:B499,1,0))=TRUE,VLOOKUP(norm!A500,'tbl2'!A:B,2,0)=0),VLOOKUP(A500,ishod_substance!A:G,7,0),0))</f>
        <v>#N/A</v>
      </c>
      <c r="C500" s="154" t="e">
        <f t="shared" si="7"/>
        <v>#N/A</v>
      </c>
      <c r="D500" s="83" t="e">
        <f>VLOOKUP(C500,quide!$A$1:G1492,2,0)</f>
        <v>#N/A</v>
      </c>
      <c r="E500" s="154" t="e">
        <f>VLOOKUP(C500,quide!$A$1:G1492,7,0)</f>
        <v>#N/A</v>
      </c>
      <c r="F500" s="154" t="e">
        <f>VLOOKUP(C500,quide!$A$1:M1492,21,0)</f>
        <v>#N/A</v>
      </c>
      <c r="G500" s="34" t="e">
        <f>VLOOKUP(C500,quide!$A$1:M1492,22,0)</f>
        <v>#N/A</v>
      </c>
      <c r="H500" s="154">
        <f>SUMIF(ishod_substance!G:G,B500,ishod_substance!I:I)</f>
        <v>0</v>
      </c>
    </row>
    <row r="501" spans="1:8" hidden="1" x14ac:dyDescent="0.25">
      <c r="A501">
        <v>494</v>
      </c>
      <c r="B501" t="e">
        <f>IF(ISBLANK(A501),0,IF(AND(ISERROR(VLOOKUP(VLOOKUP(A501,ishod_substance!A:G,7,0),$B$6:B500,1,0))=TRUE,VLOOKUP(norm!A501,'tbl2'!A:B,2,0)=0),VLOOKUP(A501,ishod_substance!A:G,7,0),0))</f>
        <v>#N/A</v>
      </c>
      <c r="C501" s="154" t="e">
        <f t="shared" si="7"/>
        <v>#N/A</v>
      </c>
      <c r="D501" s="83" t="e">
        <f>VLOOKUP(C501,quide!$A$1:G1493,2,0)</f>
        <v>#N/A</v>
      </c>
      <c r="E501" s="154" t="e">
        <f>VLOOKUP(C501,quide!$A$1:G1493,7,0)</f>
        <v>#N/A</v>
      </c>
      <c r="F501" s="154" t="e">
        <f>VLOOKUP(C501,quide!$A$1:M1493,21,0)</f>
        <v>#N/A</v>
      </c>
      <c r="G501" s="34" t="e">
        <f>VLOOKUP(C501,quide!$A$1:M1493,22,0)</f>
        <v>#N/A</v>
      </c>
      <c r="H501" s="154">
        <f>SUMIF(ishod_substance!G:G,B501,ishod_substance!I:I)</f>
        <v>0</v>
      </c>
    </row>
    <row r="502" spans="1:8" hidden="1" x14ac:dyDescent="0.25">
      <c r="A502">
        <v>495</v>
      </c>
      <c r="B502" t="e">
        <f>IF(ISBLANK(A502),0,IF(AND(ISERROR(VLOOKUP(VLOOKUP(A502,ishod_substance!A:G,7,0),$B$6:B501,1,0))=TRUE,VLOOKUP(norm!A502,'tbl2'!A:B,2,0)=0),VLOOKUP(A502,ishod_substance!A:G,7,0),0))</f>
        <v>#N/A</v>
      </c>
      <c r="C502" s="154" t="e">
        <f t="shared" si="7"/>
        <v>#N/A</v>
      </c>
      <c r="D502" s="83" t="e">
        <f>VLOOKUP(C502,quide!$A$1:G1494,2,0)</f>
        <v>#N/A</v>
      </c>
      <c r="E502" s="154" t="e">
        <f>VLOOKUP(C502,quide!$A$1:G1494,7,0)</f>
        <v>#N/A</v>
      </c>
      <c r="F502" s="154" t="e">
        <f>VLOOKUP(C502,quide!$A$1:M1494,21,0)</f>
        <v>#N/A</v>
      </c>
      <c r="G502" s="34" t="e">
        <f>VLOOKUP(C502,quide!$A$1:M1494,22,0)</f>
        <v>#N/A</v>
      </c>
      <c r="H502" s="154">
        <f>SUMIF(ishod_substance!G:G,B502,ishod_substance!I:I)</f>
        <v>0</v>
      </c>
    </row>
    <row r="503" spans="1:8" hidden="1" x14ac:dyDescent="0.25">
      <c r="A503">
        <v>496</v>
      </c>
      <c r="B503" t="e">
        <f>IF(ISBLANK(A503),0,IF(AND(ISERROR(VLOOKUP(VLOOKUP(A503,ishod_substance!A:G,7,0),$B$6:B502,1,0))=TRUE,VLOOKUP(norm!A503,'tbl2'!A:B,2,0)=0),VLOOKUP(A503,ishod_substance!A:G,7,0),0))</f>
        <v>#N/A</v>
      </c>
      <c r="C503" s="154" t="e">
        <f t="shared" si="7"/>
        <v>#N/A</v>
      </c>
      <c r="D503" s="83" t="e">
        <f>VLOOKUP(C503,quide!$A$1:G1495,2,0)</f>
        <v>#N/A</v>
      </c>
      <c r="E503" s="154" t="e">
        <f>VLOOKUP(C503,quide!$A$1:G1495,7,0)</f>
        <v>#N/A</v>
      </c>
      <c r="F503" s="154" t="e">
        <f>VLOOKUP(C503,quide!$A$1:M1495,21,0)</f>
        <v>#N/A</v>
      </c>
      <c r="G503" s="34" t="e">
        <f>VLOOKUP(C503,quide!$A$1:M1495,22,0)</f>
        <v>#N/A</v>
      </c>
      <c r="H503" s="154">
        <f>SUMIF(ishod_substance!G:G,B503,ishod_substance!I:I)</f>
        <v>0</v>
      </c>
    </row>
    <row r="504" spans="1:8" hidden="1" x14ac:dyDescent="0.25">
      <c r="A504">
        <v>497</v>
      </c>
      <c r="B504" t="e">
        <f>IF(ISBLANK(A504),0,IF(AND(ISERROR(VLOOKUP(VLOOKUP(A504,ishod_substance!A:G,7,0),$B$6:B503,1,0))=TRUE,VLOOKUP(norm!A504,'tbl2'!A:B,2,0)=0),VLOOKUP(A504,ishod_substance!A:G,7,0),0))</f>
        <v>#N/A</v>
      </c>
      <c r="C504" s="154" t="e">
        <f t="shared" si="7"/>
        <v>#N/A</v>
      </c>
      <c r="D504" s="83" t="e">
        <f>VLOOKUP(C504,quide!$A$1:G1496,2,0)</f>
        <v>#N/A</v>
      </c>
      <c r="E504" s="154" t="e">
        <f>VLOOKUP(C504,quide!$A$1:G1496,7,0)</f>
        <v>#N/A</v>
      </c>
      <c r="F504" s="154" t="e">
        <f>VLOOKUP(C504,quide!$A$1:M1496,21,0)</f>
        <v>#N/A</v>
      </c>
      <c r="G504" s="34" t="e">
        <f>VLOOKUP(C504,quide!$A$1:M1496,22,0)</f>
        <v>#N/A</v>
      </c>
      <c r="H504" s="154">
        <f>SUMIF(ishod_substance!G:G,B504,ishod_substance!I:I)</f>
        <v>0</v>
      </c>
    </row>
    <row r="505" spans="1:8" hidden="1" x14ac:dyDescent="0.25">
      <c r="A505">
        <v>498</v>
      </c>
      <c r="B505" t="e">
        <f>IF(ISBLANK(A505),0,IF(AND(ISERROR(VLOOKUP(VLOOKUP(A505,ishod_substance!A:G,7,0),$B$6:B504,1,0))=TRUE,VLOOKUP(norm!A505,'tbl2'!A:B,2,0)=0),VLOOKUP(A505,ishod_substance!A:G,7,0),0))</f>
        <v>#N/A</v>
      </c>
      <c r="C505" s="154" t="e">
        <f t="shared" si="7"/>
        <v>#N/A</v>
      </c>
      <c r="D505" s="83" t="e">
        <f>VLOOKUP(C505,quide!$A$1:G1497,2,0)</f>
        <v>#N/A</v>
      </c>
      <c r="E505" s="154" t="e">
        <f>VLOOKUP(C505,quide!$A$1:G1497,7,0)</f>
        <v>#N/A</v>
      </c>
      <c r="F505" s="154" t="e">
        <f>VLOOKUP(C505,quide!$A$1:M1497,21,0)</f>
        <v>#N/A</v>
      </c>
      <c r="G505" s="34" t="e">
        <f>VLOOKUP(C505,quide!$A$1:M1497,22,0)</f>
        <v>#N/A</v>
      </c>
      <c r="H505" s="154">
        <f>SUMIF(ishod_substance!G:G,B505,ishod_substance!I:I)</f>
        <v>0</v>
      </c>
    </row>
    <row r="506" spans="1:8" hidden="1" x14ac:dyDescent="0.25">
      <c r="A506">
        <v>499</v>
      </c>
      <c r="B506" t="e">
        <f>IF(ISBLANK(A506),0,IF(AND(ISERROR(VLOOKUP(VLOOKUP(A506,ishod_substance!A:G,7,0),$B$6:B505,1,0))=TRUE,VLOOKUP(norm!A506,'tbl2'!A:B,2,0)=0),VLOOKUP(A506,ishod_substance!A:G,7,0),0))</f>
        <v>#N/A</v>
      </c>
      <c r="C506" s="154" t="e">
        <f t="shared" ref="C506:C569" si="8">B506</f>
        <v>#N/A</v>
      </c>
      <c r="D506" s="83" t="e">
        <f>VLOOKUP(C506,quide!$A$1:G1498,2,0)</f>
        <v>#N/A</v>
      </c>
      <c r="E506" s="154" t="e">
        <f>VLOOKUP(C506,quide!$A$1:G1498,7,0)</f>
        <v>#N/A</v>
      </c>
      <c r="F506" s="154" t="e">
        <f>VLOOKUP(C506,quide!$A$1:M1498,21,0)</f>
        <v>#N/A</v>
      </c>
      <c r="G506" s="34" t="e">
        <f>VLOOKUP(C506,quide!$A$1:M1498,22,0)</f>
        <v>#N/A</v>
      </c>
      <c r="H506" s="154">
        <f>SUMIF(ishod_substance!G:G,B506,ishod_substance!I:I)</f>
        <v>0</v>
      </c>
    </row>
    <row r="507" spans="1:8" hidden="1" x14ac:dyDescent="0.25">
      <c r="A507">
        <v>500</v>
      </c>
      <c r="B507" t="e">
        <f>IF(ISBLANK(A507),0,IF(AND(ISERROR(VLOOKUP(VLOOKUP(A507,ishod_substance!A:G,7,0),$B$6:B506,1,0))=TRUE,VLOOKUP(norm!A507,'tbl2'!A:B,2,0)=0),VLOOKUP(A507,ishod_substance!A:G,7,0),0))</f>
        <v>#N/A</v>
      </c>
      <c r="C507" s="154" t="e">
        <f t="shared" si="8"/>
        <v>#N/A</v>
      </c>
      <c r="D507" s="83" t="e">
        <f>VLOOKUP(C507,quide!$A$1:G1499,2,0)</f>
        <v>#N/A</v>
      </c>
      <c r="E507" s="154" t="e">
        <f>VLOOKUP(C507,quide!$A$1:G1499,7,0)</f>
        <v>#N/A</v>
      </c>
      <c r="F507" s="154" t="e">
        <f>VLOOKUP(C507,quide!$A$1:M1499,21,0)</f>
        <v>#N/A</v>
      </c>
      <c r="G507" s="34" t="e">
        <f>VLOOKUP(C507,quide!$A$1:M1499,22,0)</f>
        <v>#N/A</v>
      </c>
      <c r="H507" s="154">
        <f>SUMIF(ishod_substance!G:G,B507,ishod_substance!I:I)</f>
        <v>0</v>
      </c>
    </row>
    <row r="508" spans="1:8" hidden="1" x14ac:dyDescent="0.25">
      <c r="A508">
        <v>501</v>
      </c>
      <c r="B508" t="e">
        <f>IF(ISBLANK(A508),0,IF(AND(ISERROR(VLOOKUP(VLOOKUP(A508,ishod_substance!A:G,7,0),$B$6:B507,1,0))=TRUE,VLOOKUP(norm!A508,'tbl2'!A:B,2,0)=0),VLOOKUP(A508,ishod_substance!A:G,7,0),0))</f>
        <v>#N/A</v>
      </c>
      <c r="C508" s="154" t="e">
        <f t="shared" si="8"/>
        <v>#N/A</v>
      </c>
      <c r="D508" s="83" t="e">
        <f>VLOOKUP(C508,quide!$A$1:G1500,2,0)</f>
        <v>#N/A</v>
      </c>
      <c r="E508" s="154" t="e">
        <f>VLOOKUP(C508,quide!$A$1:G1500,7,0)</f>
        <v>#N/A</v>
      </c>
      <c r="F508" s="154" t="e">
        <f>VLOOKUP(C508,quide!$A$1:M1500,21,0)</f>
        <v>#N/A</v>
      </c>
      <c r="G508" s="34" t="e">
        <f>VLOOKUP(C508,quide!$A$1:M1500,22,0)</f>
        <v>#N/A</v>
      </c>
      <c r="H508" s="154">
        <f>SUMIF(ishod_substance!G:G,B508,ishod_substance!I:I)</f>
        <v>0</v>
      </c>
    </row>
    <row r="509" spans="1:8" hidden="1" x14ac:dyDescent="0.25">
      <c r="A509">
        <v>502</v>
      </c>
      <c r="B509" t="e">
        <f>IF(ISBLANK(A509),0,IF(AND(ISERROR(VLOOKUP(VLOOKUP(A509,ishod_substance!A:G,7,0),$B$6:B508,1,0))=TRUE,VLOOKUP(norm!A509,'tbl2'!A:B,2,0)=0),VLOOKUP(A509,ishod_substance!A:G,7,0),0))</f>
        <v>#N/A</v>
      </c>
      <c r="C509" s="154" t="e">
        <f t="shared" si="8"/>
        <v>#N/A</v>
      </c>
      <c r="D509" s="83" t="e">
        <f>VLOOKUP(C509,quide!$A$1:G1501,2,0)</f>
        <v>#N/A</v>
      </c>
      <c r="E509" s="154" t="e">
        <f>VLOOKUP(C509,quide!$A$1:G1501,7,0)</f>
        <v>#N/A</v>
      </c>
      <c r="F509" s="154" t="e">
        <f>VLOOKUP(C509,quide!$A$1:M1501,21,0)</f>
        <v>#N/A</v>
      </c>
      <c r="G509" s="34" t="e">
        <f>VLOOKUP(C509,quide!$A$1:M1501,22,0)</f>
        <v>#N/A</v>
      </c>
      <c r="H509" s="154">
        <f>SUMIF(ishod_substance!G:G,B509,ishod_substance!I:I)</f>
        <v>0</v>
      </c>
    </row>
    <row r="510" spans="1:8" hidden="1" x14ac:dyDescent="0.25">
      <c r="A510">
        <v>503</v>
      </c>
      <c r="B510" t="e">
        <f>IF(ISBLANK(A510),0,IF(AND(ISERROR(VLOOKUP(VLOOKUP(A510,ishod_substance!A:G,7,0),$B$6:B509,1,0))=TRUE,VLOOKUP(norm!A510,'tbl2'!A:B,2,0)=0),VLOOKUP(A510,ishod_substance!A:G,7,0),0))</f>
        <v>#N/A</v>
      </c>
      <c r="C510" s="154" t="e">
        <f t="shared" si="8"/>
        <v>#N/A</v>
      </c>
      <c r="D510" s="83" t="e">
        <f>VLOOKUP(C510,quide!$A$1:G1502,2,0)</f>
        <v>#N/A</v>
      </c>
      <c r="E510" s="154" t="e">
        <f>VLOOKUP(C510,quide!$A$1:G1502,7,0)</f>
        <v>#N/A</v>
      </c>
      <c r="F510" s="154" t="e">
        <f>VLOOKUP(C510,quide!$A$1:M1502,21,0)</f>
        <v>#N/A</v>
      </c>
      <c r="G510" s="34" t="e">
        <f>VLOOKUP(C510,quide!$A$1:M1502,22,0)</f>
        <v>#N/A</v>
      </c>
      <c r="H510" s="154">
        <f>SUMIF(ishod_substance!G:G,B510,ishod_substance!I:I)</f>
        <v>0</v>
      </c>
    </row>
    <row r="511" spans="1:8" hidden="1" x14ac:dyDescent="0.25">
      <c r="A511">
        <v>504</v>
      </c>
      <c r="B511" t="e">
        <f>IF(ISBLANK(A511),0,IF(AND(ISERROR(VLOOKUP(VLOOKUP(A511,ishod_substance!A:G,7,0),$B$6:B510,1,0))=TRUE,VLOOKUP(norm!A511,'tbl2'!A:B,2,0)=0),VLOOKUP(A511,ishod_substance!A:G,7,0),0))</f>
        <v>#N/A</v>
      </c>
      <c r="C511" s="154" t="e">
        <f t="shared" si="8"/>
        <v>#N/A</v>
      </c>
      <c r="D511" s="83" t="e">
        <f>VLOOKUP(C511,quide!$A$1:G1503,2,0)</f>
        <v>#N/A</v>
      </c>
      <c r="E511" s="154" t="e">
        <f>VLOOKUP(C511,quide!$A$1:G1503,7,0)</f>
        <v>#N/A</v>
      </c>
      <c r="F511" s="154" t="e">
        <f>VLOOKUP(C511,quide!$A$1:M1503,21,0)</f>
        <v>#N/A</v>
      </c>
      <c r="G511" s="34" t="e">
        <f>VLOOKUP(C511,quide!$A$1:M1503,22,0)</f>
        <v>#N/A</v>
      </c>
      <c r="H511" s="154">
        <f>SUMIF(ishod_substance!G:G,B511,ishod_substance!I:I)</f>
        <v>0</v>
      </c>
    </row>
    <row r="512" spans="1:8" hidden="1" x14ac:dyDescent="0.25">
      <c r="A512">
        <v>505</v>
      </c>
      <c r="B512" t="e">
        <f>IF(ISBLANK(A512),0,IF(AND(ISERROR(VLOOKUP(VLOOKUP(A512,ishod_substance!A:G,7,0),$B$6:B511,1,0))=TRUE,VLOOKUP(norm!A512,'tbl2'!A:B,2,0)=0),VLOOKUP(A512,ishod_substance!A:G,7,0),0))</f>
        <v>#N/A</v>
      </c>
      <c r="C512" s="154" t="e">
        <f t="shared" si="8"/>
        <v>#N/A</v>
      </c>
      <c r="D512" s="83" t="e">
        <f>VLOOKUP(C512,quide!$A$1:G1504,2,0)</f>
        <v>#N/A</v>
      </c>
      <c r="E512" s="154" t="e">
        <f>VLOOKUP(C512,quide!$A$1:G1504,7,0)</f>
        <v>#N/A</v>
      </c>
      <c r="F512" s="154" t="e">
        <f>VLOOKUP(C512,quide!$A$1:M1504,21,0)</f>
        <v>#N/A</v>
      </c>
      <c r="G512" s="34" t="e">
        <f>VLOOKUP(C512,quide!$A$1:M1504,22,0)</f>
        <v>#N/A</v>
      </c>
      <c r="H512" s="154">
        <f>SUMIF(ishod_substance!G:G,B512,ishod_substance!I:I)</f>
        <v>0</v>
      </c>
    </row>
    <row r="513" spans="1:8" hidden="1" x14ac:dyDescent="0.25">
      <c r="A513">
        <v>506</v>
      </c>
      <c r="B513" t="e">
        <f>IF(ISBLANK(A513),0,IF(AND(ISERROR(VLOOKUP(VLOOKUP(A513,ishod_substance!A:G,7,0),$B$6:B512,1,0))=TRUE,VLOOKUP(norm!A513,'tbl2'!A:B,2,0)=0),VLOOKUP(A513,ishod_substance!A:G,7,0),0))</f>
        <v>#N/A</v>
      </c>
      <c r="C513" s="154" t="e">
        <f t="shared" si="8"/>
        <v>#N/A</v>
      </c>
      <c r="D513" s="83" t="e">
        <f>VLOOKUP(C513,quide!$A$1:G1505,2,0)</f>
        <v>#N/A</v>
      </c>
      <c r="E513" s="154" t="e">
        <f>VLOOKUP(C513,quide!$A$1:G1505,7,0)</f>
        <v>#N/A</v>
      </c>
      <c r="F513" s="154" t="e">
        <f>VLOOKUP(C513,quide!$A$1:M1505,21,0)</f>
        <v>#N/A</v>
      </c>
      <c r="G513" s="34" t="e">
        <f>VLOOKUP(C513,quide!$A$1:M1505,22,0)</f>
        <v>#N/A</v>
      </c>
      <c r="H513" s="154">
        <f>SUMIF(ishod_substance!G:G,B513,ishod_substance!I:I)</f>
        <v>0</v>
      </c>
    </row>
    <row r="514" spans="1:8" hidden="1" x14ac:dyDescent="0.25">
      <c r="A514">
        <v>507</v>
      </c>
      <c r="B514" t="e">
        <f>IF(ISBLANK(A514),0,IF(AND(ISERROR(VLOOKUP(VLOOKUP(A514,ishod_substance!A:G,7,0),$B$6:B513,1,0))=TRUE,VLOOKUP(norm!A514,'tbl2'!A:B,2,0)=0),VLOOKUP(A514,ishod_substance!A:G,7,0),0))</f>
        <v>#N/A</v>
      </c>
      <c r="C514" s="154" t="e">
        <f t="shared" si="8"/>
        <v>#N/A</v>
      </c>
      <c r="D514" s="83" t="e">
        <f>VLOOKUP(C514,quide!$A$1:G1506,2,0)</f>
        <v>#N/A</v>
      </c>
      <c r="E514" s="154" t="e">
        <f>VLOOKUP(C514,quide!$A$1:G1506,7,0)</f>
        <v>#N/A</v>
      </c>
      <c r="F514" s="154" t="e">
        <f>VLOOKUP(C514,quide!$A$1:M1506,21,0)</f>
        <v>#N/A</v>
      </c>
      <c r="G514" s="34" t="e">
        <f>VLOOKUP(C514,quide!$A$1:M1506,22,0)</f>
        <v>#N/A</v>
      </c>
      <c r="H514" s="154">
        <f>SUMIF(ishod_substance!G:G,B514,ishod_substance!I:I)</f>
        <v>0</v>
      </c>
    </row>
    <row r="515" spans="1:8" hidden="1" x14ac:dyDescent="0.25">
      <c r="A515">
        <v>508</v>
      </c>
      <c r="B515" t="e">
        <f>IF(ISBLANK(A515),0,IF(AND(ISERROR(VLOOKUP(VLOOKUP(A515,ishod_substance!A:G,7,0),$B$6:B514,1,0))=TRUE,VLOOKUP(norm!A515,'tbl2'!A:B,2,0)=0),VLOOKUP(A515,ishod_substance!A:G,7,0),0))</f>
        <v>#N/A</v>
      </c>
      <c r="C515" s="154" t="e">
        <f t="shared" si="8"/>
        <v>#N/A</v>
      </c>
      <c r="D515" s="83" t="e">
        <f>VLOOKUP(C515,quide!$A$1:G1507,2,0)</f>
        <v>#N/A</v>
      </c>
      <c r="E515" s="154" t="e">
        <f>VLOOKUP(C515,quide!$A$1:G1507,7,0)</f>
        <v>#N/A</v>
      </c>
      <c r="F515" s="154" t="e">
        <f>VLOOKUP(C515,quide!$A$1:M1507,21,0)</f>
        <v>#N/A</v>
      </c>
      <c r="G515" s="34" t="e">
        <f>VLOOKUP(C515,quide!$A$1:M1507,22,0)</f>
        <v>#N/A</v>
      </c>
      <c r="H515" s="154">
        <f>SUMIF(ishod_substance!G:G,B515,ishod_substance!I:I)</f>
        <v>0</v>
      </c>
    </row>
    <row r="516" spans="1:8" hidden="1" x14ac:dyDescent="0.25">
      <c r="A516">
        <v>509</v>
      </c>
      <c r="B516" t="e">
        <f>IF(ISBLANK(A516),0,IF(AND(ISERROR(VLOOKUP(VLOOKUP(A516,ishod_substance!A:G,7,0),$B$6:B515,1,0))=TRUE,VLOOKUP(norm!A516,'tbl2'!A:B,2,0)=0),VLOOKUP(A516,ishod_substance!A:G,7,0),0))</f>
        <v>#N/A</v>
      </c>
      <c r="C516" s="154" t="e">
        <f t="shared" si="8"/>
        <v>#N/A</v>
      </c>
      <c r="D516" s="83" t="e">
        <f>VLOOKUP(C516,quide!$A$1:G1508,2,0)</f>
        <v>#N/A</v>
      </c>
      <c r="E516" s="154" t="e">
        <f>VLOOKUP(C516,quide!$A$1:G1508,7,0)</f>
        <v>#N/A</v>
      </c>
      <c r="F516" s="154" t="e">
        <f>VLOOKUP(C516,quide!$A$1:M1508,21,0)</f>
        <v>#N/A</v>
      </c>
      <c r="G516" s="34" t="e">
        <f>VLOOKUP(C516,quide!$A$1:M1508,22,0)</f>
        <v>#N/A</v>
      </c>
      <c r="H516" s="154">
        <f>SUMIF(ishod_substance!G:G,B516,ishod_substance!I:I)</f>
        <v>0</v>
      </c>
    </row>
    <row r="517" spans="1:8" hidden="1" x14ac:dyDescent="0.25">
      <c r="A517">
        <v>510</v>
      </c>
      <c r="B517" t="e">
        <f>IF(ISBLANK(A517),0,IF(AND(ISERROR(VLOOKUP(VLOOKUP(A517,ishod_substance!A:G,7,0),$B$6:B516,1,0))=TRUE,VLOOKUP(norm!A517,'tbl2'!A:B,2,0)=0),VLOOKUP(A517,ishod_substance!A:G,7,0),0))</f>
        <v>#N/A</v>
      </c>
      <c r="C517" s="154" t="e">
        <f t="shared" si="8"/>
        <v>#N/A</v>
      </c>
      <c r="D517" s="83" t="e">
        <f>VLOOKUP(C517,quide!$A$1:G1509,2,0)</f>
        <v>#N/A</v>
      </c>
      <c r="E517" s="154" t="e">
        <f>VLOOKUP(C517,quide!$A$1:G1509,7,0)</f>
        <v>#N/A</v>
      </c>
      <c r="F517" s="154" t="e">
        <f>VLOOKUP(C517,quide!$A$1:M1509,21,0)</f>
        <v>#N/A</v>
      </c>
      <c r="G517" s="34" t="e">
        <f>VLOOKUP(C517,quide!$A$1:M1509,22,0)</f>
        <v>#N/A</v>
      </c>
      <c r="H517" s="154">
        <f>SUMIF(ishod_substance!G:G,B517,ishod_substance!I:I)</f>
        <v>0</v>
      </c>
    </row>
    <row r="518" spans="1:8" hidden="1" x14ac:dyDescent="0.25">
      <c r="A518">
        <v>511</v>
      </c>
      <c r="B518" t="e">
        <f>IF(ISBLANK(A518),0,IF(AND(ISERROR(VLOOKUP(VLOOKUP(A518,ishod_substance!A:G,7,0),$B$6:B517,1,0))=TRUE,VLOOKUP(norm!A518,'tbl2'!A:B,2,0)=0),VLOOKUP(A518,ishod_substance!A:G,7,0),0))</f>
        <v>#N/A</v>
      </c>
      <c r="C518" s="154" t="e">
        <f t="shared" si="8"/>
        <v>#N/A</v>
      </c>
      <c r="D518" s="83" t="e">
        <f>VLOOKUP(C518,quide!$A$1:G1510,2,0)</f>
        <v>#N/A</v>
      </c>
      <c r="E518" s="154" t="e">
        <f>VLOOKUP(C518,quide!$A$1:G1510,7,0)</f>
        <v>#N/A</v>
      </c>
      <c r="F518" s="154" t="e">
        <f>VLOOKUP(C518,quide!$A$1:M1510,21,0)</f>
        <v>#N/A</v>
      </c>
      <c r="G518" s="34" t="e">
        <f>VLOOKUP(C518,quide!$A$1:M1510,22,0)</f>
        <v>#N/A</v>
      </c>
      <c r="H518" s="154">
        <f>SUMIF(ishod_substance!G:G,B518,ishod_substance!I:I)</f>
        <v>0</v>
      </c>
    </row>
    <row r="519" spans="1:8" hidden="1" x14ac:dyDescent="0.25">
      <c r="A519">
        <v>512</v>
      </c>
      <c r="B519" t="e">
        <f>IF(ISBLANK(A519),0,IF(AND(ISERROR(VLOOKUP(VLOOKUP(A519,ishod_substance!A:G,7,0),$B$6:B518,1,0))=TRUE,VLOOKUP(norm!A519,'tbl2'!A:B,2,0)=0),VLOOKUP(A519,ishod_substance!A:G,7,0),0))</f>
        <v>#N/A</v>
      </c>
      <c r="C519" s="154" t="e">
        <f t="shared" si="8"/>
        <v>#N/A</v>
      </c>
      <c r="D519" s="83" t="e">
        <f>VLOOKUP(C519,quide!$A$1:G1511,2,0)</f>
        <v>#N/A</v>
      </c>
      <c r="E519" s="154" t="e">
        <f>VLOOKUP(C519,quide!$A$1:G1511,7,0)</f>
        <v>#N/A</v>
      </c>
      <c r="F519" s="154" t="e">
        <f>VLOOKUP(C519,quide!$A$1:M1511,21,0)</f>
        <v>#N/A</v>
      </c>
      <c r="G519" s="34" t="e">
        <f>VLOOKUP(C519,quide!$A$1:M1511,22,0)</f>
        <v>#N/A</v>
      </c>
      <c r="H519" s="154">
        <f>SUMIF(ishod_substance!G:G,B519,ishod_substance!I:I)</f>
        <v>0</v>
      </c>
    </row>
    <row r="520" spans="1:8" hidden="1" x14ac:dyDescent="0.25">
      <c r="A520">
        <v>513</v>
      </c>
      <c r="B520" t="e">
        <f>IF(ISBLANK(A520),0,IF(AND(ISERROR(VLOOKUP(VLOOKUP(A520,ishod_substance!A:G,7,0),$B$6:B519,1,0))=TRUE,VLOOKUP(norm!A520,'tbl2'!A:B,2,0)=0),VLOOKUP(A520,ishod_substance!A:G,7,0),0))</f>
        <v>#N/A</v>
      </c>
      <c r="C520" s="154" t="e">
        <f t="shared" si="8"/>
        <v>#N/A</v>
      </c>
      <c r="D520" s="83" t="e">
        <f>VLOOKUP(C520,quide!$A$1:G1512,2,0)</f>
        <v>#N/A</v>
      </c>
      <c r="E520" s="154" t="e">
        <f>VLOOKUP(C520,quide!$A$1:G1512,7,0)</f>
        <v>#N/A</v>
      </c>
      <c r="F520" s="154" t="e">
        <f>VLOOKUP(C520,quide!$A$1:M1512,21,0)</f>
        <v>#N/A</v>
      </c>
      <c r="G520" s="34" t="e">
        <f>VLOOKUP(C520,quide!$A$1:M1512,22,0)</f>
        <v>#N/A</v>
      </c>
      <c r="H520" s="154">
        <f>SUMIF(ishod_substance!G:G,B520,ishod_substance!I:I)</f>
        <v>0</v>
      </c>
    </row>
    <row r="521" spans="1:8" hidden="1" x14ac:dyDescent="0.25">
      <c r="A521">
        <v>514</v>
      </c>
      <c r="B521" t="e">
        <f>IF(ISBLANK(A521),0,IF(AND(ISERROR(VLOOKUP(VLOOKUP(A521,ishod_substance!A:G,7,0),$B$6:B520,1,0))=TRUE,VLOOKUP(norm!A521,'tbl2'!A:B,2,0)=0),VLOOKUP(A521,ishod_substance!A:G,7,0),0))</f>
        <v>#N/A</v>
      </c>
      <c r="C521" s="154" t="e">
        <f t="shared" si="8"/>
        <v>#N/A</v>
      </c>
      <c r="D521" s="83" t="e">
        <f>VLOOKUP(C521,quide!$A$1:G1513,2,0)</f>
        <v>#N/A</v>
      </c>
      <c r="E521" s="154" t="e">
        <f>VLOOKUP(C521,quide!$A$1:G1513,7,0)</f>
        <v>#N/A</v>
      </c>
      <c r="F521" s="154" t="e">
        <f>VLOOKUP(C521,quide!$A$1:M1513,21,0)</f>
        <v>#N/A</v>
      </c>
      <c r="G521" s="34" t="e">
        <f>VLOOKUP(C521,quide!$A$1:M1513,22,0)</f>
        <v>#N/A</v>
      </c>
      <c r="H521" s="154">
        <f>SUMIF(ishod_substance!G:G,B521,ishod_substance!I:I)</f>
        <v>0</v>
      </c>
    </row>
    <row r="522" spans="1:8" hidden="1" x14ac:dyDescent="0.25">
      <c r="A522">
        <v>515</v>
      </c>
      <c r="B522" t="e">
        <f>IF(ISBLANK(A522),0,IF(AND(ISERROR(VLOOKUP(VLOOKUP(A522,ishod_substance!A:G,7,0),$B$6:B521,1,0))=TRUE,VLOOKUP(norm!A522,'tbl2'!A:B,2,0)=0),VLOOKUP(A522,ishod_substance!A:G,7,0),0))</f>
        <v>#N/A</v>
      </c>
      <c r="C522" s="154" t="e">
        <f t="shared" si="8"/>
        <v>#N/A</v>
      </c>
      <c r="D522" s="83" t="e">
        <f>VLOOKUP(C522,quide!$A$1:G1514,2,0)</f>
        <v>#N/A</v>
      </c>
      <c r="E522" s="154" t="e">
        <f>VLOOKUP(C522,quide!$A$1:G1514,7,0)</f>
        <v>#N/A</v>
      </c>
      <c r="F522" s="154" t="e">
        <f>VLOOKUP(C522,quide!$A$1:M1514,21,0)</f>
        <v>#N/A</v>
      </c>
      <c r="G522" s="34" t="e">
        <f>VLOOKUP(C522,quide!$A$1:M1514,22,0)</f>
        <v>#N/A</v>
      </c>
      <c r="H522" s="154">
        <f>SUMIF(ishod_substance!G:G,B522,ishod_substance!I:I)</f>
        <v>0</v>
      </c>
    </row>
    <row r="523" spans="1:8" hidden="1" x14ac:dyDescent="0.25">
      <c r="A523">
        <v>516</v>
      </c>
      <c r="B523" t="e">
        <f>IF(ISBLANK(A523),0,IF(AND(ISERROR(VLOOKUP(VLOOKUP(A523,ishod_substance!A:G,7,0),$B$6:B522,1,0))=TRUE,VLOOKUP(norm!A523,'tbl2'!A:B,2,0)=0),VLOOKUP(A523,ishod_substance!A:G,7,0),0))</f>
        <v>#N/A</v>
      </c>
      <c r="C523" s="154" t="e">
        <f t="shared" si="8"/>
        <v>#N/A</v>
      </c>
      <c r="D523" s="83" t="e">
        <f>VLOOKUP(C523,quide!$A$1:G1515,2,0)</f>
        <v>#N/A</v>
      </c>
      <c r="E523" s="154" t="e">
        <f>VLOOKUP(C523,quide!$A$1:G1515,7,0)</f>
        <v>#N/A</v>
      </c>
      <c r="F523" s="154" t="e">
        <f>VLOOKUP(C523,quide!$A$1:M1515,21,0)</f>
        <v>#N/A</v>
      </c>
      <c r="G523" s="34" t="e">
        <f>VLOOKUP(C523,quide!$A$1:M1515,22,0)</f>
        <v>#N/A</v>
      </c>
      <c r="H523" s="154">
        <f>SUMIF(ishod_substance!G:G,B523,ishod_substance!I:I)</f>
        <v>0</v>
      </c>
    </row>
    <row r="524" spans="1:8" hidden="1" x14ac:dyDescent="0.25">
      <c r="A524">
        <v>517</v>
      </c>
      <c r="B524" t="e">
        <f>IF(ISBLANK(A524),0,IF(AND(ISERROR(VLOOKUP(VLOOKUP(A524,ishod_substance!A:G,7,0),$B$6:B523,1,0))=TRUE,VLOOKUP(norm!A524,'tbl2'!A:B,2,0)=0),VLOOKUP(A524,ishod_substance!A:G,7,0),0))</f>
        <v>#N/A</v>
      </c>
      <c r="C524" s="154" t="e">
        <f t="shared" si="8"/>
        <v>#N/A</v>
      </c>
      <c r="D524" s="83" t="e">
        <f>VLOOKUP(C524,quide!$A$1:G1516,2,0)</f>
        <v>#N/A</v>
      </c>
      <c r="E524" s="154" t="e">
        <f>VLOOKUP(C524,quide!$A$1:G1516,7,0)</f>
        <v>#N/A</v>
      </c>
      <c r="F524" s="154" t="e">
        <f>VLOOKUP(C524,quide!$A$1:M1516,21,0)</f>
        <v>#N/A</v>
      </c>
      <c r="G524" s="34" t="e">
        <f>VLOOKUP(C524,quide!$A$1:M1516,22,0)</f>
        <v>#N/A</v>
      </c>
      <c r="H524" s="154">
        <f>SUMIF(ishod_substance!G:G,B524,ishod_substance!I:I)</f>
        <v>0</v>
      </c>
    </row>
    <row r="525" spans="1:8" hidden="1" x14ac:dyDescent="0.25">
      <c r="A525">
        <v>518</v>
      </c>
      <c r="B525" t="e">
        <f>IF(ISBLANK(A525),0,IF(AND(ISERROR(VLOOKUP(VLOOKUP(A525,ishod_substance!A:G,7,0),$B$6:B524,1,0))=TRUE,VLOOKUP(norm!A525,'tbl2'!A:B,2,0)=0),VLOOKUP(A525,ishod_substance!A:G,7,0),0))</f>
        <v>#N/A</v>
      </c>
      <c r="C525" s="154" t="e">
        <f t="shared" si="8"/>
        <v>#N/A</v>
      </c>
      <c r="D525" s="83" t="e">
        <f>VLOOKUP(C525,quide!$A$1:G1517,2,0)</f>
        <v>#N/A</v>
      </c>
      <c r="E525" s="154" t="e">
        <f>VLOOKUP(C525,quide!$A$1:G1517,7,0)</f>
        <v>#N/A</v>
      </c>
      <c r="F525" s="154" t="e">
        <f>VLOOKUP(C525,quide!$A$1:M1517,21,0)</f>
        <v>#N/A</v>
      </c>
      <c r="G525" s="34" t="e">
        <f>VLOOKUP(C525,quide!$A$1:M1517,22,0)</f>
        <v>#N/A</v>
      </c>
      <c r="H525" s="154">
        <f>SUMIF(ishod_substance!G:G,B525,ishod_substance!I:I)</f>
        <v>0</v>
      </c>
    </row>
    <row r="526" spans="1:8" hidden="1" x14ac:dyDescent="0.25">
      <c r="A526">
        <v>519</v>
      </c>
      <c r="B526" t="e">
        <f>IF(ISBLANK(A526),0,IF(AND(ISERROR(VLOOKUP(VLOOKUP(A526,ishod_substance!A:G,7,0),$B$6:B525,1,0))=TRUE,VLOOKUP(norm!A526,'tbl2'!A:B,2,0)=0),VLOOKUP(A526,ishod_substance!A:G,7,0),0))</f>
        <v>#N/A</v>
      </c>
      <c r="C526" s="154" t="e">
        <f t="shared" si="8"/>
        <v>#N/A</v>
      </c>
      <c r="D526" s="83" t="e">
        <f>VLOOKUP(C526,quide!$A$1:G1518,2,0)</f>
        <v>#N/A</v>
      </c>
      <c r="E526" s="154" t="e">
        <f>VLOOKUP(C526,quide!$A$1:G1518,7,0)</f>
        <v>#N/A</v>
      </c>
      <c r="F526" s="154" t="e">
        <f>VLOOKUP(C526,quide!$A$1:M1518,21,0)</f>
        <v>#N/A</v>
      </c>
      <c r="G526" s="34" t="e">
        <f>VLOOKUP(C526,quide!$A$1:M1518,22,0)</f>
        <v>#N/A</v>
      </c>
      <c r="H526" s="154">
        <f>SUMIF(ishod_substance!G:G,B526,ishod_substance!I:I)</f>
        <v>0</v>
      </c>
    </row>
    <row r="527" spans="1:8" hidden="1" x14ac:dyDescent="0.25">
      <c r="A527">
        <v>520</v>
      </c>
      <c r="B527" t="e">
        <f>IF(ISBLANK(A527),0,IF(AND(ISERROR(VLOOKUP(VLOOKUP(A527,ishod_substance!A:G,7,0),$B$6:B526,1,0))=TRUE,VLOOKUP(norm!A527,'tbl2'!A:B,2,0)=0),VLOOKUP(A527,ishod_substance!A:G,7,0),0))</f>
        <v>#N/A</v>
      </c>
      <c r="C527" s="154" t="e">
        <f t="shared" si="8"/>
        <v>#N/A</v>
      </c>
      <c r="D527" s="83" t="e">
        <f>VLOOKUP(C527,quide!$A$1:G1519,2,0)</f>
        <v>#N/A</v>
      </c>
      <c r="E527" s="154" t="e">
        <f>VLOOKUP(C527,quide!$A$1:G1519,7,0)</f>
        <v>#N/A</v>
      </c>
      <c r="F527" s="154" t="e">
        <f>VLOOKUP(C527,quide!$A$1:M1519,21,0)</f>
        <v>#N/A</v>
      </c>
      <c r="G527" s="34" t="e">
        <f>VLOOKUP(C527,quide!$A$1:M1519,22,0)</f>
        <v>#N/A</v>
      </c>
      <c r="H527" s="154">
        <f>SUMIF(ishod_substance!G:G,B527,ishod_substance!I:I)</f>
        <v>0</v>
      </c>
    </row>
    <row r="528" spans="1:8" hidden="1" x14ac:dyDescent="0.25">
      <c r="A528">
        <v>521</v>
      </c>
      <c r="B528" t="e">
        <f>IF(ISBLANK(A528),0,IF(AND(ISERROR(VLOOKUP(VLOOKUP(A528,ishod_substance!A:G,7,0),$B$6:B527,1,0))=TRUE,VLOOKUP(norm!A528,'tbl2'!A:B,2,0)=0),VLOOKUP(A528,ishod_substance!A:G,7,0),0))</f>
        <v>#N/A</v>
      </c>
      <c r="C528" s="154" t="e">
        <f t="shared" si="8"/>
        <v>#N/A</v>
      </c>
      <c r="D528" s="83" t="e">
        <f>VLOOKUP(C528,quide!$A$1:G1520,2,0)</f>
        <v>#N/A</v>
      </c>
      <c r="E528" s="154" t="e">
        <f>VLOOKUP(C528,quide!$A$1:G1520,7,0)</f>
        <v>#N/A</v>
      </c>
      <c r="F528" s="154" t="e">
        <f>VLOOKUP(C528,quide!$A$1:M1520,21,0)</f>
        <v>#N/A</v>
      </c>
      <c r="G528" s="34" t="e">
        <f>VLOOKUP(C528,quide!$A$1:M1520,22,0)</f>
        <v>#N/A</v>
      </c>
      <c r="H528" s="154">
        <f>SUMIF(ishod_substance!G:G,B528,ishod_substance!I:I)</f>
        <v>0</v>
      </c>
    </row>
    <row r="529" spans="1:8" hidden="1" x14ac:dyDescent="0.25">
      <c r="A529">
        <v>522</v>
      </c>
      <c r="B529" t="e">
        <f>IF(ISBLANK(A529),0,IF(AND(ISERROR(VLOOKUP(VLOOKUP(A529,ishod_substance!A:G,7,0),$B$6:B528,1,0))=TRUE,VLOOKUP(norm!A529,'tbl2'!A:B,2,0)=0),VLOOKUP(A529,ishod_substance!A:G,7,0),0))</f>
        <v>#N/A</v>
      </c>
      <c r="C529" s="154" t="e">
        <f t="shared" si="8"/>
        <v>#N/A</v>
      </c>
      <c r="D529" s="83" t="e">
        <f>VLOOKUP(C529,quide!$A$1:G1521,2,0)</f>
        <v>#N/A</v>
      </c>
      <c r="E529" s="154" t="e">
        <f>VLOOKUP(C529,quide!$A$1:G1521,7,0)</f>
        <v>#N/A</v>
      </c>
      <c r="F529" s="154" t="e">
        <f>VLOOKUP(C529,quide!$A$1:M1521,21,0)</f>
        <v>#N/A</v>
      </c>
      <c r="G529" s="34" t="e">
        <f>VLOOKUP(C529,quide!$A$1:M1521,22,0)</f>
        <v>#N/A</v>
      </c>
      <c r="H529" s="154">
        <f>SUMIF(ishod_substance!G:G,B529,ishod_substance!I:I)</f>
        <v>0</v>
      </c>
    </row>
    <row r="530" spans="1:8" hidden="1" x14ac:dyDescent="0.25">
      <c r="A530">
        <v>523</v>
      </c>
      <c r="B530" t="e">
        <f>IF(ISBLANK(A530),0,IF(AND(ISERROR(VLOOKUP(VLOOKUP(A530,ishod_substance!A:G,7,0),$B$6:B529,1,0))=TRUE,VLOOKUP(norm!A530,'tbl2'!A:B,2,0)=0),VLOOKUP(A530,ishod_substance!A:G,7,0),0))</f>
        <v>#N/A</v>
      </c>
      <c r="C530" s="154" t="e">
        <f t="shared" si="8"/>
        <v>#N/A</v>
      </c>
      <c r="D530" s="83" t="e">
        <f>VLOOKUP(C530,quide!$A$1:G1522,2,0)</f>
        <v>#N/A</v>
      </c>
      <c r="E530" s="154" t="e">
        <f>VLOOKUP(C530,quide!$A$1:G1522,7,0)</f>
        <v>#N/A</v>
      </c>
      <c r="F530" s="154" t="e">
        <f>VLOOKUP(C530,quide!$A$1:M1522,21,0)</f>
        <v>#N/A</v>
      </c>
      <c r="G530" s="34" t="e">
        <f>VLOOKUP(C530,quide!$A$1:M1522,22,0)</f>
        <v>#N/A</v>
      </c>
      <c r="H530" s="154">
        <f>SUMIF(ishod_substance!G:G,B530,ishod_substance!I:I)</f>
        <v>0</v>
      </c>
    </row>
    <row r="531" spans="1:8" hidden="1" x14ac:dyDescent="0.25">
      <c r="A531">
        <v>524</v>
      </c>
      <c r="B531" t="e">
        <f>IF(ISBLANK(A531),0,IF(AND(ISERROR(VLOOKUP(VLOOKUP(A531,ishod_substance!A:G,7,0),$B$6:B530,1,0))=TRUE,VLOOKUP(norm!A531,'tbl2'!A:B,2,0)=0),VLOOKUP(A531,ishod_substance!A:G,7,0),0))</f>
        <v>#N/A</v>
      </c>
      <c r="C531" s="154" t="e">
        <f t="shared" si="8"/>
        <v>#N/A</v>
      </c>
      <c r="D531" s="83" t="e">
        <f>VLOOKUP(C531,quide!$A$1:G1523,2,0)</f>
        <v>#N/A</v>
      </c>
      <c r="E531" s="154" t="e">
        <f>VLOOKUP(C531,quide!$A$1:G1523,7,0)</f>
        <v>#N/A</v>
      </c>
      <c r="F531" s="154" t="e">
        <f>VLOOKUP(C531,quide!$A$1:M1523,21,0)</f>
        <v>#N/A</v>
      </c>
      <c r="G531" s="34" t="e">
        <f>VLOOKUP(C531,quide!$A$1:M1523,22,0)</f>
        <v>#N/A</v>
      </c>
      <c r="H531" s="154">
        <f>SUMIF(ishod_substance!G:G,B531,ishod_substance!I:I)</f>
        <v>0</v>
      </c>
    </row>
    <row r="532" spans="1:8" hidden="1" x14ac:dyDescent="0.25">
      <c r="A532">
        <v>525</v>
      </c>
      <c r="B532" t="e">
        <f>IF(ISBLANK(A532),0,IF(AND(ISERROR(VLOOKUP(VLOOKUP(A532,ishod_substance!A:G,7,0),$B$6:B531,1,0))=TRUE,VLOOKUP(norm!A532,'tbl2'!A:B,2,0)=0),VLOOKUP(A532,ishod_substance!A:G,7,0),0))</f>
        <v>#N/A</v>
      </c>
      <c r="C532" s="154" t="e">
        <f t="shared" si="8"/>
        <v>#N/A</v>
      </c>
      <c r="D532" s="83" t="e">
        <f>VLOOKUP(C532,quide!$A$1:G1524,2,0)</f>
        <v>#N/A</v>
      </c>
      <c r="E532" s="154" t="e">
        <f>VLOOKUP(C532,quide!$A$1:G1524,7,0)</f>
        <v>#N/A</v>
      </c>
      <c r="F532" s="154" t="e">
        <f>VLOOKUP(C532,quide!$A$1:M1524,21,0)</f>
        <v>#N/A</v>
      </c>
      <c r="G532" s="34" t="e">
        <f>VLOOKUP(C532,quide!$A$1:M1524,22,0)</f>
        <v>#N/A</v>
      </c>
      <c r="H532" s="154">
        <f>SUMIF(ishod_substance!G:G,B532,ishod_substance!I:I)</f>
        <v>0</v>
      </c>
    </row>
    <row r="533" spans="1:8" hidden="1" x14ac:dyDescent="0.25">
      <c r="A533">
        <v>526</v>
      </c>
      <c r="B533" t="e">
        <f>IF(ISBLANK(A533),0,IF(AND(ISERROR(VLOOKUP(VLOOKUP(A533,ishod_substance!A:G,7,0),$B$6:B532,1,0))=TRUE,VLOOKUP(norm!A533,'tbl2'!A:B,2,0)=0),VLOOKUP(A533,ishod_substance!A:G,7,0),0))</f>
        <v>#N/A</v>
      </c>
      <c r="C533" s="154" t="e">
        <f t="shared" si="8"/>
        <v>#N/A</v>
      </c>
      <c r="D533" s="83" t="e">
        <f>VLOOKUP(C533,quide!$A$1:G1525,2,0)</f>
        <v>#N/A</v>
      </c>
      <c r="E533" s="154" t="e">
        <f>VLOOKUP(C533,quide!$A$1:G1525,7,0)</f>
        <v>#N/A</v>
      </c>
      <c r="F533" s="154" t="e">
        <f>VLOOKUP(C533,quide!$A$1:M1525,21,0)</f>
        <v>#N/A</v>
      </c>
      <c r="G533" s="34" t="e">
        <f>VLOOKUP(C533,quide!$A$1:M1525,22,0)</f>
        <v>#N/A</v>
      </c>
      <c r="H533" s="154">
        <f>SUMIF(ishod_substance!G:G,B533,ishod_substance!I:I)</f>
        <v>0</v>
      </c>
    </row>
    <row r="534" spans="1:8" hidden="1" x14ac:dyDescent="0.25">
      <c r="A534">
        <v>527</v>
      </c>
      <c r="B534" t="e">
        <f>IF(ISBLANK(A534),0,IF(AND(ISERROR(VLOOKUP(VLOOKUP(A534,ishod_substance!A:G,7,0),$B$6:B533,1,0))=TRUE,VLOOKUP(norm!A534,'tbl2'!A:B,2,0)=0),VLOOKUP(A534,ishod_substance!A:G,7,0),0))</f>
        <v>#N/A</v>
      </c>
      <c r="C534" s="154" t="e">
        <f t="shared" si="8"/>
        <v>#N/A</v>
      </c>
      <c r="D534" s="83" t="e">
        <f>VLOOKUP(C534,quide!$A$1:G1526,2,0)</f>
        <v>#N/A</v>
      </c>
      <c r="E534" s="154" t="e">
        <f>VLOOKUP(C534,quide!$A$1:G1526,7,0)</f>
        <v>#N/A</v>
      </c>
      <c r="F534" s="154" t="e">
        <f>VLOOKUP(C534,quide!$A$1:M1526,21,0)</f>
        <v>#N/A</v>
      </c>
      <c r="G534" s="34" t="e">
        <f>VLOOKUP(C534,quide!$A$1:M1526,22,0)</f>
        <v>#N/A</v>
      </c>
      <c r="H534" s="154">
        <f>SUMIF(ishod_substance!G:G,B534,ishod_substance!I:I)</f>
        <v>0</v>
      </c>
    </row>
    <row r="535" spans="1:8" hidden="1" x14ac:dyDescent="0.25">
      <c r="A535">
        <v>528</v>
      </c>
      <c r="B535" t="e">
        <f>IF(ISBLANK(A535),0,IF(AND(ISERROR(VLOOKUP(VLOOKUP(A535,ishod_substance!A:G,7,0),$B$6:B534,1,0))=TRUE,VLOOKUP(norm!A535,'tbl2'!A:B,2,0)=0),VLOOKUP(A535,ishod_substance!A:G,7,0),0))</f>
        <v>#N/A</v>
      </c>
      <c r="C535" s="154" t="e">
        <f t="shared" si="8"/>
        <v>#N/A</v>
      </c>
      <c r="D535" s="83" t="e">
        <f>VLOOKUP(C535,quide!$A$1:G1527,2,0)</f>
        <v>#N/A</v>
      </c>
      <c r="E535" s="154" t="e">
        <f>VLOOKUP(C535,quide!$A$1:G1527,7,0)</f>
        <v>#N/A</v>
      </c>
      <c r="F535" s="154" t="e">
        <f>VLOOKUP(C535,quide!$A$1:M1527,21,0)</f>
        <v>#N/A</v>
      </c>
      <c r="G535" s="34" t="e">
        <f>VLOOKUP(C535,quide!$A$1:M1527,22,0)</f>
        <v>#N/A</v>
      </c>
      <c r="H535" s="154">
        <f>SUMIF(ishod_substance!G:G,B535,ishod_substance!I:I)</f>
        <v>0</v>
      </c>
    </row>
    <row r="536" spans="1:8" hidden="1" x14ac:dyDescent="0.25">
      <c r="A536">
        <v>529</v>
      </c>
      <c r="B536" t="e">
        <f>IF(ISBLANK(A536),0,IF(AND(ISERROR(VLOOKUP(VLOOKUP(A536,ishod_substance!A:G,7,0),$B$6:B535,1,0))=TRUE,VLOOKUP(norm!A536,'tbl2'!A:B,2,0)=0),VLOOKUP(A536,ishod_substance!A:G,7,0),0))</f>
        <v>#N/A</v>
      </c>
      <c r="C536" s="154" t="e">
        <f t="shared" si="8"/>
        <v>#N/A</v>
      </c>
      <c r="D536" s="83" t="e">
        <f>VLOOKUP(C536,quide!$A$1:G1528,2,0)</f>
        <v>#N/A</v>
      </c>
      <c r="E536" s="154" t="e">
        <f>VLOOKUP(C536,quide!$A$1:G1528,7,0)</f>
        <v>#N/A</v>
      </c>
      <c r="F536" s="154" t="e">
        <f>VLOOKUP(C536,quide!$A$1:M1528,21,0)</f>
        <v>#N/A</v>
      </c>
      <c r="G536" s="34" t="e">
        <f>VLOOKUP(C536,quide!$A$1:M1528,22,0)</f>
        <v>#N/A</v>
      </c>
      <c r="H536" s="154">
        <f>SUMIF(ishod_substance!G:G,B536,ishod_substance!I:I)</f>
        <v>0</v>
      </c>
    </row>
    <row r="537" spans="1:8" hidden="1" x14ac:dyDescent="0.25">
      <c r="A537">
        <v>530</v>
      </c>
      <c r="B537" t="e">
        <f>IF(ISBLANK(A537),0,IF(AND(ISERROR(VLOOKUP(VLOOKUP(A537,ishod_substance!A:G,7,0),$B$6:B536,1,0))=TRUE,VLOOKUP(norm!A537,'tbl2'!A:B,2,0)=0),VLOOKUP(A537,ishod_substance!A:G,7,0),0))</f>
        <v>#N/A</v>
      </c>
      <c r="C537" s="154" t="e">
        <f t="shared" si="8"/>
        <v>#N/A</v>
      </c>
      <c r="D537" s="83" t="e">
        <f>VLOOKUP(C537,quide!$A$1:G1529,2,0)</f>
        <v>#N/A</v>
      </c>
      <c r="E537" s="154" t="e">
        <f>VLOOKUP(C537,quide!$A$1:G1529,7,0)</f>
        <v>#N/A</v>
      </c>
      <c r="F537" s="154" t="e">
        <f>VLOOKUP(C537,quide!$A$1:M1529,21,0)</f>
        <v>#N/A</v>
      </c>
      <c r="G537" s="34" t="e">
        <f>VLOOKUP(C537,quide!$A$1:M1529,22,0)</f>
        <v>#N/A</v>
      </c>
      <c r="H537" s="154">
        <f>SUMIF(ishod_substance!G:G,B537,ishod_substance!I:I)</f>
        <v>0</v>
      </c>
    </row>
    <row r="538" spans="1:8" hidden="1" x14ac:dyDescent="0.25">
      <c r="A538">
        <v>531</v>
      </c>
      <c r="B538" t="e">
        <f>IF(ISBLANK(A538),0,IF(AND(ISERROR(VLOOKUP(VLOOKUP(A538,ishod_substance!A:G,7,0),$B$6:B537,1,0))=TRUE,VLOOKUP(norm!A538,'tbl2'!A:B,2,0)=0),VLOOKUP(A538,ishod_substance!A:G,7,0),0))</f>
        <v>#N/A</v>
      </c>
      <c r="C538" s="154" t="e">
        <f t="shared" si="8"/>
        <v>#N/A</v>
      </c>
      <c r="D538" s="83" t="e">
        <f>VLOOKUP(C538,quide!$A$1:G1530,2,0)</f>
        <v>#N/A</v>
      </c>
      <c r="E538" s="154" t="e">
        <f>VLOOKUP(C538,quide!$A$1:G1530,7,0)</f>
        <v>#N/A</v>
      </c>
      <c r="F538" s="154" t="e">
        <f>VLOOKUP(C538,quide!$A$1:M1530,21,0)</f>
        <v>#N/A</v>
      </c>
      <c r="G538" s="34" t="e">
        <f>VLOOKUP(C538,quide!$A$1:M1530,22,0)</f>
        <v>#N/A</v>
      </c>
      <c r="H538" s="154">
        <f>SUMIF(ishod_substance!G:G,B538,ishod_substance!I:I)</f>
        <v>0</v>
      </c>
    </row>
    <row r="539" spans="1:8" hidden="1" x14ac:dyDescent="0.25">
      <c r="A539">
        <v>532</v>
      </c>
      <c r="B539" t="e">
        <f>IF(ISBLANK(A539),0,IF(AND(ISERROR(VLOOKUP(VLOOKUP(A539,ishod_substance!A:G,7,0),$B$6:B538,1,0))=TRUE,VLOOKUP(norm!A539,'tbl2'!A:B,2,0)=0),VLOOKUP(A539,ishod_substance!A:G,7,0),0))</f>
        <v>#N/A</v>
      </c>
      <c r="C539" s="154" t="e">
        <f t="shared" si="8"/>
        <v>#N/A</v>
      </c>
      <c r="D539" s="83" t="e">
        <f>VLOOKUP(C539,quide!$A$1:G1531,2,0)</f>
        <v>#N/A</v>
      </c>
      <c r="E539" s="154" t="e">
        <f>VLOOKUP(C539,quide!$A$1:G1531,7,0)</f>
        <v>#N/A</v>
      </c>
      <c r="F539" s="154" t="e">
        <f>VLOOKUP(C539,quide!$A$1:M1531,21,0)</f>
        <v>#N/A</v>
      </c>
      <c r="G539" s="34" t="e">
        <f>VLOOKUP(C539,quide!$A$1:M1531,22,0)</f>
        <v>#N/A</v>
      </c>
      <c r="H539" s="154">
        <f>SUMIF(ishod_substance!G:G,B539,ishod_substance!I:I)</f>
        <v>0</v>
      </c>
    </row>
    <row r="540" spans="1:8" hidden="1" x14ac:dyDescent="0.25">
      <c r="A540">
        <v>533</v>
      </c>
      <c r="B540" t="e">
        <f>IF(ISBLANK(A540),0,IF(AND(ISERROR(VLOOKUP(VLOOKUP(A540,ishod_substance!A:G,7,0),$B$6:B539,1,0))=TRUE,VLOOKUP(norm!A540,'tbl2'!A:B,2,0)=0),VLOOKUP(A540,ishod_substance!A:G,7,0),0))</f>
        <v>#N/A</v>
      </c>
      <c r="C540" s="154" t="e">
        <f t="shared" si="8"/>
        <v>#N/A</v>
      </c>
      <c r="D540" s="83" t="e">
        <f>VLOOKUP(C540,quide!$A$1:G1532,2,0)</f>
        <v>#N/A</v>
      </c>
      <c r="E540" s="154" t="e">
        <f>VLOOKUP(C540,quide!$A$1:G1532,7,0)</f>
        <v>#N/A</v>
      </c>
      <c r="F540" s="154" t="e">
        <f>VLOOKUP(C540,quide!$A$1:M1532,21,0)</f>
        <v>#N/A</v>
      </c>
      <c r="G540" s="34" t="e">
        <f>VLOOKUP(C540,quide!$A$1:M1532,22,0)</f>
        <v>#N/A</v>
      </c>
      <c r="H540" s="154">
        <f>SUMIF(ishod_substance!G:G,B540,ishod_substance!I:I)</f>
        <v>0</v>
      </c>
    </row>
    <row r="541" spans="1:8" hidden="1" x14ac:dyDescent="0.25">
      <c r="A541">
        <v>534</v>
      </c>
      <c r="B541" t="e">
        <f>IF(ISBLANK(A541),0,IF(AND(ISERROR(VLOOKUP(VLOOKUP(A541,ishod_substance!A:G,7,0),$B$6:B540,1,0))=TRUE,VLOOKUP(norm!A541,'tbl2'!A:B,2,0)=0),VLOOKUP(A541,ishod_substance!A:G,7,0),0))</f>
        <v>#N/A</v>
      </c>
      <c r="C541" s="154" t="e">
        <f t="shared" si="8"/>
        <v>#N/A</v>
      </c>
      <c r="D541" s="83" t="e">
        <f>VLOOKUP(C541,quide!$A$1:G1533,2,0)</f>
        <v>#N/A</v>
      </c>
      <c r="E541" s="154" t="e">
        <f>VLOOKUP(C541,quide!$A$1:G1533,7,0)</f>
        <v>#N/A</v>
      </c>
      <c r="F541" s="154" t="e">
        <f>VLOOKUP(C541,quide!$A$1:M1533,21,0)</f>
        <v>#N/A</v>
      </c>
      <c r="G541" s="34" t="e">
        <f>VLOOKUP(C541,quide!$A$1:M1533,22,0)</f>
        <v>#N/A</v>
      </c>
      <c r="H541" s="154">
        <f>SUMIF(ishod_substance!G:G,B541,ishod_substance!I:I)</f>
        <v>0</v>
      </c>
    </row>
    <row r="542" spans="1:8" hidden="1" x14ac:dyDescent="0.25">
      <c r="A542">
        <v>535</v>
      </c>
      <c r="B542" t="e">
        <f>IF(ISBLANK(A542),0,IF(AND(ISERROR(VLOOKUP(VLOOKUP(A542,ishod_substance!A:G,7,0),$B$6:B541,1,0))=TRUE,VLOOKUP(norm!A542,'tbl2'!A:B,2,0)=0),VLOOKUP(A542,ishod_substance!A:G,7,0),0))</f>
        <v>#N/A</v>
      </c>
      <c r="C542" s="154" t="e">
        <f t="shared" si="8"/>
        <v>#N/A</v>
      </c>
      <c r="D542" s="83" t="e">
        <f>VLOOKUP(C542,quide!$A$1:G1534,2,0)</f>
        <v>#N/A</v>
      </c>
      <c r="E542" s="154" t="e">
        <f>VLOOKUP(C542,quide!$A$1:G1534,7,0)</f>
        <v>#N/A</v>
      </c>
      <c r="F542" s="154" t="e">
        <f>VLOOKUP(C542,quide!$A$1:M1534,21,0)</f>
        <v>#N/A</v>
      </c>
      <c r="G542" s="34" t="e">
        <f>VLOOKUP(C542,quide!$A$1:M1534,22,0)</f>
        <v>#N/A</v>
      </c>
      <c r="H542" s="154">
        <f>SUMIF(ishod_substance!G:G,B542,ishod_substance!I:I)</f>
        <v>0</v>
      </c>
    </row>
    <row r="543" spans="1:8" hidden="1" x14ac:dyDescent="0.25">
      <c r="A543">
        <v>536</v>
      </c>
      <c r="B543" t="e">
        <f>IF(ISBLANK(A543),0,IF(AND(ISERROR(VLOOKUP(VLOOKUP(A543,ishod_substance!A:G,7,0),$B$6:B542,1,0))=TRUE,VLOOKUP(norm!A543,'tbl2'!A:B,2,0)=0),VLOOKUP(A543,ishod_substance!A:G,7,0),0))</f>
        <v>#N/A</v>
      </c>
      <c r="C543" s="154" t="e">
        <f t="shared" si="8"/>
        <v>#N/A</v>
      </c>
      <c r="D543" s="83" t="e">
        <f>VLOOKUP(C543,quide!$A$1:G1535,2,0)</f>
        <v>#N/A</v>
      </c>
      <c r="E543" s="154" t="e">
        <f>VLOOKUP(C543,quide!$A$1:G1535,7,0)</f>
        <v>#N/A</v>
      </c>
      <c r="F543" s="154" t="e">
        <f>VLOOKUP(C543,quide!$A$1:M1535,21,0)</f>
        <v>#N/A</v>
      </c>
      <c r="G543" s="34" t="e">
        <f>VLOOKUP(C543,quide!$A$1:M1535,22,0)</f>
        <v>#N/A</v>
      </c>
      <c r="H543" s="154">
        <f>SUMIF(ishod_substance!G:G,B543,ishod_substance!I:I)</f>
        <v>0</v>
      </c>
    </row>
    <row r="544" spans="1:8" hidden="1" x14ac:dyDescent="0.25">
      <c r="A544">
        <v>537</v>
      </c>
      <c r="B544" t="e">
        <f>IF(ISBLANK(A544),0,IF(AND(ISERROR(VLOOKUP(VLOOKUP(A544,ishod_substance!A:G,7,0),$B$6:B543,1,0))=TRUE,VLOOKUP(norm!A544,'tbl2'!A:B,2,0)=0),VLOOKUP(A544,ishod_substance!A:G,7,0),0))</f>
        <v>#N/A</v>
      </c>
      <c r="C544" s="154" t="e">
        <f t="shared" si="8"/>
        <v>#N/A</v>
      </c>
      <c r="D544" s="83" t="e">
        <f>VLOOKUP(C544,quide!$A$1:G1536,2,0)</f>
        <v>#N/A</v>
      </c>
      <c r="E544" s="154" t="e">
        <f>VLOOKUP(C544,quide!$A$1:G1536,7,0)</f>
        <v>#N/A</v>
      </c>
      <c r="F544" s="154" t="e">
        <f>VLOOKUP(C544,quide!$A$1:M1536,21,0)</f>
        <v>#N/A</v>
      </c>
      <c r="G544" s="34" t="e">
        <f>VLOOKUP(C544,quide!$A$1:M1536,22,0)</f>
        <v>#N/A</v>
      </c>
      <c r="H544" s="154">
        <f>SUMIF(ishod_substance!G:G,B544,ishod_substance!I:I)</f>
        <v>0</v>
      </c>
    </row>
    <row r="545" spans="1:8" hidden="1" x14ac:dyDescent="0.25">
      <c r="A545">
        <v>538</v>
      </c>
      <c r="B545" t="e">
        <f>IF(ISBLANK(A545),0,IF(AND(ISERROR(VLOOKUP(VLOOKUP(A545,ishod_substance!A:G,7,0),$B$6:B544,1,0))=TRUE,VLOOKUP(norm!A545,'tbl2'!A:B,2,0)=0),VLOOKUP(A545,ishod_substance!A:G,7,0),0))</f>
        <v>#N/A</v>
      </c>
      <c r="C545" s="154" t="e">
        <f t="shared" si="8"/>
        <v>#N/A</v>
      </c>
      <c r="D545" s="83" t="e">
        <f>VLOOKUP(C545,quide!$A$1:G1537,2,0)</f>
        <v>#N/A</v>
      </c>
      <c r="E545" s="154" t="e">
        <f>VLOOKUP(C545,quide!$A$1:G1537,7,0)</f>
        <v>#N/A</v>
      </c>
      <c r="F545" s="154" t="e">
        <f>VLOOKUP(C545,quide!$A$1:M1537,21,0)</f>
        <v>#N/A</v>
      </c>
      <c r="G545" s="34" t="e">
        <f>VLOOKUP(C545,quide!$A$1:M1537,22,0)</f>
        <v>#N/A</v>
      </c>
      <c r="H545" s="154">
        <f>SUMIF(ishod_substance!G:G,B545,ishod_substance!I:I)</f>
        <v>0</v>
      </c>
    </row>
    <row r="546" spans="1:8" hidden="1" x14ac:dyDescent="0.25">
      <c r="A546">
        <v>539</v>
      </c>
      <c r="B546" t="e">
        <f>IF(ISBLANK(A546),0,IF(AND(ISERROR(VLOOKUP(VLOOKUP(A546,ishod_substance!A:G,7,0),$B$6:B545,1,0))=TRUE,VLOOKUP(norm!A546,'tbl2'!A:B,2,0)=0),VLOOKUP(A546,ishod_substance!A:G,7,0),0))</f>
        <v>#N/A</v>
      </c>
      <c r="C546" s="154" t="e">
        <f t="shared" si="8"/>
        <v>#N/A</v>
      </c>
      <c r="D546" s="83" t="e">
        <f>VLOOKUP(C546,quide!$A$1:G1538,2,0)</f>
        <v>#N/A</v>
      </c>
      <c r="E546" s="154" t="e">
        <f>VLOOKUP(C546,quide!$A$1:G1538,7,0)</f>
        <v>#N/A</v>
      </c>
      <c r="F546" s="154" t="e">
        <f>VLOOKUP(C546,quide!$A$1:M1538,21,0)</f>
        <v>#N/A</v>
      </c>
      <c r="G546" s="34" t="e">
        <f>VLOOKUP(C546,quide!$A$1:M1538,22,0)</f>
        <v>#N/A</v>
      </c>
      <c r="H546" s="154">
        <f>SUMIF(ishod_substance!G:G,B546,ishod_substance!I:I)</f>
        <v>0</v>
      </c>
    </row>
    <row r="547" spans="1:8" hidden="1" x14ac:dyDescent="0.25">
      <c r="A547">
        <v>540</v>
      </c>
      <c r="B547" t="e">
        <f>IF(ISBLANK(A547),0,IF(AND(ISERROR(VLOOKUP(VLOOKUP(A547,ishod_substance!A:G,7,0),$B$6:B546,1,0))=TRUE,VLOOKUP(norm!A547,'tbl2'!A:B,2,0)=0),VLOOKUP(A547,ishod_substance!A:G,7,0),0))</f>
        <v>#N/A</v>
      </c>
      <c r="C547" s="154" t="e">
        <f t="shared" si="8"/>
        <v>#N/A</v>
      </c>
      <c r="D547" s="83" t="e">
        <f>VLOOKUP(C547,quide!$A$1:G1539,2,0)</f>
        <v>#N/A</v>
      </c>
      <c r="E547" s="154" t="e">
        <f>VLOOKUP(C547,quide!$A$1:G1539,7,0)</f>
        <v>#N/A</v>
      </c>
      <c r="F547" s="154" t="e">
        <f>VLOOKUP(C547,quide!$A$1:M1539,21,0)</f>
        <v>#N/A</v>
      </c>
      <c r="G547" s="34" t="e">
        <f>VLOOKUP(C547,quide!$A$1:M1539,22,0)</f>
        <v>#N/A</v>
      </c>
      <c r="H547" s="154">
        <f>SUMIF(ishod_substance!G:G,B547,ishod_substance!I:I)</f>
        <v>0</v>
      </c>
    </row>
    <row r="548" spans="1:8" hidden="1" x14ac:dyDescent="0.25">
      <c r="A548">
        <v>541</v>
      </c>
      <c r="B548" t="e">
        <f>IF(ISBLANK(A548),0,IF(AND(ISERROR(VLOOKUP(VLOOKUP(A548,ishod_substance!A:G,7,0),$B$6:B547,1,0))=TRUE,VLOOKUP(norm!A548,'tbl2'!A:B,2,0)=0),VLOOKUP(A548,ishod_substance!A:G,7,0),0))</f>
        <v>#N/A</v>
      </c>
      <c r="C548" s="154" t="e">
        <f t="shared" si="8"/>
        <v>#N/A</v>
      </c>
      <c r="D548" s="83" t="e">
        <f>VLOOKUP(C548,quide!$A$1:G1540,2,0)</f>
        <v>#N/A</v>
      </c>
      <c r="E548" s="154" t="e">
        <f>VLOOKUP(C548,quide!$A$1:G1540,7,0)</f>
        <v>#N/A</v>
      </c>
      <c r="F548" s="154" t="e">
        <f>VLOOKUP(C548,quide!$A$1:M1540,21,0)</f>
        <v>#N/A</v>
      </c>
      <c r="G548" s="34" t="e">
        <f>VLOOKUP(C548,quide!$A$1:M1540,22,0)</f>
        <v>#N/A</v>
      </c>
      <c r="H548" s="154">
        <f>SUMIF(ishod_substance!G:G,B548,ishod_substance!I:I)</f>
        <v>0</v>
      </c>
    </row>
    <row r="549" spans="1:8" hidden="1" x14ac:dyDescent="0.25">
      <c r="A549">
        <v>542</v>
      </c>
      <c r="B549" t="e">
        <f>IF(ISBLANK(A549),0,IF(AND(ISERROR(VLOOKUP(VLOOKUP(A549,ishod_substance!A:G,7,0),$B$6:B548,1,0))=TRUE,VLOOKUP(norm!A549,'tbl2'!A:B,2,0)=0),VLOOKUP(A549,ishod_substance!A:G,7,0),0))</f>
        <v>#N/A</v>
      </c>
      <c r="C549" s="154" t="e">
        <f t="shared" si="8"/>
        <v>#N/A</v>
      </c>
      <c r="D549" s="83" t="e">
        <f>VLOOKUP(C549,quide!$A$1:G1541,2,0)</f>
        <v>#N/A</v>
      </c>
      <c r="E549" s="154" t="e">
        <f>VLOOKUP(C549,quide!$A$1:G1541,7,0)</f>
        <v>#N/A</v>
      </c>
      <c r="F549" s="154" t="e">
        <f>VLOOKUP(C549,quide!$A$1:M1541,21,0)</f>
        <v>#N/A</v>
      </c>
      <c r="G549" s="34" t="e">
        <f>VLOOKUP(C549,quide!$A$1:M1541,22,0)</f>
        <v>#N/A</v>
      </c>
      <c r="H549" s="154">
        <f>SUMIF(ishod_substance!G:G,B549,ishod_substance!I:I)</f>
        <v>0</v>
      </c>
    </row>
    <row r="550" spans="1:8" hidden="1" x14ac:dyDescent="0.25">
      <c r="A550">
        <v>543</v>
      </c>
      <c r="B550" t="e">
        <f>IF(ISBLANK(A550),0,IF(AND(ISERROR(VLOOKUP(VLOOKUP(A550,ishod_substance!A:G,7,0),$B$6:B549,1,0))=TRUE,VLOOKUP(norm!A550,'tbl2'!A:B,2,0)=0),VLOOKUP(A550,ishod_substance!A:G,7,0),0))</f>
        <v>#N/A</v>
      </c>
      <c r="C550" s="154" t="e">
        <f t="shared" si="8"/>
        <v>#N/A</v>
      </c>
      <c r="D550" s="83" t="e">
        <f>VLOOKUP(C550,quide!$A$1:G1542,2,0)</f>
        <v>#N/A</v>
      </c>
      <c r="E550" s="154" t="e">
        <f>VLOOKUP(C550,quide!$A$1:G1542,7,0)</f>
        <v>#N/A</v>
      </c>
      <c r="F550" s="154" t="e">
        <f>VLOOKUP(C550,quide!$A$1:M1542,21,0)</f>
        <v>#N/A</v>
      </c>
      <c r="G550" s="34" t="e">
        <f>VLOOKUP(C550,quide!$A$1:M1542,22,0)</f>
        <v>#N/A</v>
      </c>
      <c r="H550" s="154">
        <f>SUMIF(ishod_substance!G:G,B550,ishod_substance!I:I)</f>
        <v>0</v>
      </c>
    </row>
    <row r="551" spans="1:8" hidden="1" x14ac:dyDescent="0.25">
      <c r="A551">
        <v>544</v>
      </c>
      <c r="B551" t="e">
        <f>IF(ISBLANK(A551),0,IF(AND(ISERROR(VLOOKUP(VLOOKUP(A551,ishod_substance!A:G,7,0),$B$6:B550,1,0))=TRUE,VLOOKUP(norm!A551,'tbl2'!A:B,2,0)=0),VLOOKUP(A551,ishod_substance!A:G,7,0),0))</f>
        <v>#N/A</v>
      </c>
      <c r="C551" s="154" t="e">
        <f t="shared" si="8"/>
        <v>#N/A</v>
      </c>
      <c r="D551" s="83" t="e">
        <f>VLOOKUP(C551,quide!$A$1:G1543,2,0)</f>
        <v>#N/A</v>
      </c>
      <c r="E551" s="154" t="e">
        <f>VLOOKUP(C551,quide!$A$1:G1543,7,0)</f>
        <v>#N/A</v>
      </c>
      <c r="F551" s="154" t="e">
        <f>VLOOKUP(C551,quide!$A$1:M1543,21,0)</f>
        <v>#N/A</v>
      </c>
      <c r="G551" s="34" t="e">
        <f>VLOOKUP(C551,quide!$A$1:M1543,22,0)</f>
        <v>#N/A</v>
      </c>
      <c r="H551" s="154">
        <f>SUMIF(ishod_substance!G:G,B551,ishod_substance!I:I)</f>
        <v>0</v>
      </c>
    </row>
    <row r="552" spans="1:8" hidden="1" x14ac:dyDescent="0.25">
      <c r="A552">
        <v>545</v>
      </c>
      <c r="B552" t="e">
        <f>IF(ISBLANK(A552),0,IF(AND(ISERROR(VLOOKUP(VLOOKUP(A552,ishod_substance!A:G,7,0),$B$6:B551,1,0))=TRUE,VLOOKUP(norm!A552,'tbl2'!A:B,2,0)=0),VLOOKUP(A552,ishod_substance!A:G,7,0),0))</f>
        <v>#N/A</v>
      </c>
      <c r="C552" s="154" t="e">
        <f t="shared" si="8"/>
        <v>#N/A</v>
      </c>
      <c r="D552" s="83" t="e">
        <f>VLOOKUP(C552,quide!$A$1:G1544,2,0)</f>
        <v>#N/A</v>
      </c>
      <c r="E552" s="154" t="e">
        <f>VLOOKUP(C552,quide!$A$1:G1544,7,0)</f>
        <v>#N/A</v>
      </c>
      <c r="F552" s="154" t="e">
        <f>VLOOKUP(C552,quide!$A$1:M1544,21,0)</f>
        <v>#N/A</v>
      </c>
      <c r="G552" s="34" t="e">
        <f>VLOOKUP(C552,quide!$A$1:M1544,22,0)</f>
        <v>#N/A</v>
      </c>
      <c r="H552" s="154">
        <f>SUMIF(ishod_substance!G:G,B552,ishod_substance!I:I)</f>
        <v>0</v>
      </c>
    </row>
    <row r="553" spans="1:8" hidden="1" x14ac:dyDescent="0.25">
      <c r="A553">
        <v>546</v>
      </c>
      <c r="B553" t="e">
        <f>IF(ISBLANK(A553),0,IF(AND(ISERROR(VLOOKUP(VLOOKUP(A553,ishod_substance!A:G,7,0),$B$6:B552,1,0))=TRUE,VLOOKUP(norm!A553,'tbl2'!A:B,2,0)=0),VLOOKUP(A553,ishod_substance!A:G,7,0),0))</f>
        <v>#N/A</v>
      </c>
      <c r="C553" s="154" t="e">
        <f t="shared" si="8"/>
        <v>#N/A</v>
      </c>
      <c r="D553" s="83" t="e">
        <f>VLOOKUP(C553,quide!$A$1:G1545,2,0)</f>
        <v>#N/A</v>
      </c>
      <c r="E553" s="154" t="e">
        <f>VLOOKUP(C553,quide!$A$1:G1545,7,0)</f>
        <v>#N/A</v>
      </c>
      <c r="F553" s="154" t="e">
        <f>VLOOKUP(C553,quide!$A$1:M1545,21,0)</f>
        <v>#N/A</v>
      </c>
      <c r="G553" s="34" t="e">
        <f>VLOOKUP(C553,quide!$A$1:M1545,22,0)</f>
        <v>#N/A</v>
      </c>
      <c r="H553" s="154">
        <f>SUMIF(ishod_substance!G:G,B553,ishod_substance!I:I)</f>
        <v>0</v>
      </c>
    </row>
    <row r="554" spans="1:8" hidden="1" x14ac:dyDescent="0.25">
      <c r="A554">
        <v>547</v>
      </c>
      <c r="B554" t="e">
        <f>IF(ISBLANK(A554),0,IF(AND(ISERROR(VLOOKUP(VLOOKUP(A554,ishod_substance!A:G,7,0),$B$6:B553,1,0))=TRUE,VLOOKUP(norm!A554,'tbl2'!A:B,2,0)=0),VLOOKUP(A554,ishod_substance!A:G,7,0),0))</f>
        <v>#N/A</v>
      </c>
      <c r="C554" s="154" t="e">
        <f t="shared" si="8"/>
        <v>#N/A</v>
      </c>
      <c r="D554" s="83" t="e">
        <f>VLOOKUP(C554,quide!$A$1:G1546,2,0)</f>
        <v>#N/A</v>
      </c>
      <c r="E554" s="154" t="e">
        <f>VLOOKUP(C554,quide!$A$1:G1546,7,0)</f>
        <v>#N/A</v>
      </c>
      <c r="F554" s="154" t="e">
        <f>VLOOKUP(C554,quide!$A$1:M1546,21,0)</f>
        <v>#N/A</v>
      </c>
      <c r="G554" s="34" t="e">
        <f>VLOOKUP(C554,quide!$A$1:M1546,22,0)</f>
        <v>#N/A</v>
      </c>
      <c r="H554" s="154">
        <f>SUMIF(ishod_substance!G:G,B554,ishod_substance!I:I)</f>
        <v>0</v>
      </c>
    </row>
    <row r="555" spans="1:8" hidden="1" x14ac:dyDescent="0.25">
      <c r="A555">
        <v>548</v>
      </c>
      <c r="B555" t="e">
        <f>IF(ISBLANK(A555),0,IF(AND(ISERROR(VLOOKUP(VLOOKUP(A555,ishod_substance!A:G,7,0),$B$6:B554,1,0))=TRUE,VLOOKUP(norm!A555,'tbl2'!A:B,2,0)=0),VLOOKUP(A555,ishod_substance!A:G,7,0),0))</f>
        <v>#N/A</v>
      </c>
      <c r="C555" s="154" t="e">
        <f t="shared" si="8"/>
        <v>#N/A</v>
      </c>
      <c r="D555" s="83" t="e">
        <f>VLOOKUP(C555,quide!$A$1:G1547,2,0)</f>
        <v>#N/A</v>
      </c>
      <c r="E555" s="154" t="e">
        <f>VLOOKUP(C555,quide!$A$1:G1547,7,0)</f>
        <v>#N/A</v>
      </c>
      <c r="F555" s="154" t="e">
        <f>VLOOKUP(C555,quide!$A$1:M1547,21,0)</f>
        <v>#N/A</v>
      </c>
      <c r="G555" s="34" t="e">
        <f>VLOOKUP(C555,quide!$A$1:M1547,22,0)</f>
        <v>#N/A</v>
      </c>
      <c r="H555" s="154">
        <f>SUMIF(ishod_substance!G:G,B555,ishod_substance!I:I)</f>
        <v>0</v>
      </c>
    </row>
    <row r="556" spans="1:8" hidden="1" x14ac:dyDescent="0.25">
      <c r="A556">
        <v>549</v>
      </c>
      <c r="B556" t="e">
        <f>IF(ISBLANK(A556),0,IF(AND(ISERROR(VLOOKUP(VLOOKUP(A556,ishod_substance!A:G,7,0),$B$6:B555,1,0))=TRUE,VLOOKUP(norm!A556,'tbl2'!A:B,2,0)=0),VLOOKUP(A556,ishod_substance!A:G,7,0),0))</f>
        <v>#N/A</v>
      </c>
      <c r="C556" s="154" t="e">
        <f t="shared" si="8"/>
        <v>#N/A</v>
      </c>
      <c r="D556" s="83" t="e">
        <f>VLOOKUP(C556,quide!$A$1:G1548,2,0)</f>
        <v>#N/A</v>
      </c>
      <c r="E556" s="154" t="e">
        <f>VLOOKUP(C556,quide!$A$1:G1548,7,0)</f>
        <v>#N/A</v>
      </c>
      <c r="F556" s="154" t="e">
        <f>VLOOKUP(C556,quide!$A$1:M1548,21,0)</f>
        <v>#N/A</v>
      </c>
      <c r="G556" s="34" t="e">
        <f>VLOOKUP(C556,quide!$A$1:M1548,22,0)</f>
        <v>#N/A</v>
      </c>
      <c r="H556" s="154">
        <f>SUMIF(ishod_substance!G:G,B556,ishod_substance!I:I)</f>
        <v>0</v>
      </c>
    </row>
    <row r="557" spans="1:8" hidden="1" x14ac:dyDescent="0.25">
      <c r="A557">
        <v>550</v>
      </c>
      <c r="B557" t="e">
        <f>IF(ISBLANK(A557),0,IF(AND(ISERROR(VLOOKUP(VLOOKUP(A557,ishod_substance!A:G,7,0),$B$6:B556,1,0))=TRUE,VLOOKUP(norm!A557,'tbl2'!A:B,2,0)=0),VLOOKUP(A557,ishod_substance!A:G,7,0),0))</f>
        <v>#N/A</v>
      </c>
      <c r="C557" s="154" t="e">
        <f t="shared" si="8"/>
        <v>#N/A</v>
      </c>
      <c r="D557" s="83" t="e">
        <f>VLOOKUP(C557,quide!$A$1:G1549,2,0)</f>
        <v>#N/A</v>
      </c>
      <c r="E557" s="154" t="e">
        <f>VLOOKUP(C557,quide!$A$1:G1549,7,0)</f>
        <v>#N/A</v>
      </c>
      <c r="F557" s="154" t="e">
        <f>VLOOKUP(C557,quide!$A$1:M1549,21,0)</f>
        <v>#N/A</v>
      </c>
      <c r="G557" s="34" t="e">
        <f>VLOOKUP(C557,quide!$A$1:M1549,22,0)</f>
        <v>#N/A</v>
      </c>
      <c r="H557" s="154">
        <f>SUMIF(ishod_substance!G:G,B557,ishod_substance!I:I)</f>
        <v>0</v>
      </c>
    </row>
    <row r="558" spans="1:8" hidden="1" x14ac:dyDescent="0.25">
      <c r="A558">
        <v>551</v>
      </c>
      <c r="B558" t="e">
        <f>IF(ISBLANK(A558),0,IF(AND(ISERROR(VLOOKUP(VLOOKUP(A558,ishod_substance!A:G,7,0),$B$6:B557,1,0))=TRUE,VLOOKUP(norm!A558,'tbl2'!A:B,2,0)=0),VLOOKUP(A558,ishod_substance!A:G,7,0),0))</f>
        <v>#N/A</v>
      </c>
      <c r="C558" s="154" t="e">
        <f t="shared" si="8"/>
        <v>#N/A</v>
      </c>
      <c r="D558" s="83" t="e">
        <f>VLOOKUP(C558,quide!$A$1:G1550,2,0)</f>
        <v>#N/A</v>
      </c>
      <c r="E558" s="154" t="e">
        <f>VLOOKUP(C558,quide!$A$1:G1550,7,0)</f>
        <v>#N/A</v>
      </c>
      <c r="F558" s="154" t="e">
        <f>VLOOKUP(C558,quide!$A$1:M1550,21,0)</f>
        <v>#N/A</v>
      </c>
      <c r="G558" s="34" t="e">
        <f>VLOOKUP(C558,quide!$A$1:M1550,22,0)</f>
        <v>#N/A</v>
      </c>
      <c r="H558" s="154">
        <f>SUMIF(ishod_substance!G:G,B558,ishod_substance!I:I)</f>
        <v>0</v>
      </c>
    </row>
    <row r="559" spans="1:8" hidden="1" x14ac:dyDescent="0.25">
      <c r="A559">
        <v>552</v>
      </c>
      <c r="B559" t="e">
        <f>IF(ISBLANK(A559),0,IF(AND(ISERROR(VLOOKUP(VLOOKUP(A559,ishod_substance!A:G,7,0),$B$6:B558,1,0))=TRUE,VLOOKUP(norm!A559,'tbl2'!A:B,2,0)=0),VLOOKUP(A559,ishod_substance!A:G,7,0),0))</f>
        <v>#N/A</v>
      </c>
      <c r="C559" s="154" t="e">
        <f t="shared" si="8"/>
        <v>#N/A</v>
      </c>
      <c r="D559" s="83" t="e">
        <f>VLOOKUP(C559,quide!$A$1:G1551,2,0)</f>
        <v>#N/A</v>
      </c>
      <c r="E559" s="154" t="e">
        <f>VLOOKUP(C559,quide!$A$1:G1551,7,0)</f>
        <v>#N/A</v>
      </c>
      <c r="F559" s="154" t="e">
        <f>VLOOKUP(C559,quide!$A$1:M1551,21,0)</f>
        <v>#N/A</v>
      </c>
      <c r="G559" s="34" t="e">
        <f>VLOOKUP(C559,quide!$A$1:M1551,22,0)</f>
        <v>#N/A</v>
      </c>
      <c r="H559" s="154">
        <f>SUMIF(ishod_substance!G:G,B559,ishod_substance!I:I)</f>
        <v>0</v>
      </c>
    </row>
    <row r="560" spans="1:8" hidden="1" x14ac:dyDescent="0.25">
      <c r="A560">
        <v>553</v>
      </c>
      <c r="B560" t="e">
        <f>IF(ISBLANK(A560),0,IF(AND(ISERROR(VLOOKUP(VLOOKUP(A560,ishod_substance!A:G,7,0),$B$6:B559,1,0))=TRUE,VLOOKUP(norm!A560,'tbl2'!A:B,2,0)=0),VLOOKUP(A560,ishod_substance!A:G,7,0),0))</f>
        <v>#N/A</v>
      </c>
      <c r="C560" s="154" t="e">
        <f t="shared" si="8"/>
        <v>#N/A</v>
      </c>
      <c r="D560" s="83" t="e">
        <f>VLOOKUP(C560,quide!$A$1:G1552,2,0)</f>
        <v>#N/A</v>
      </c>
      <c r="E560" s="154" t="e">
        <f>VLOOKUP(C560,quide!$A$1:G1552,7,0)</f>
        <v>#N/A</v>
      </c>
      <c r="F560" s="154" t="e">
        <f>VLOOKUP(C560,quide!$A$1:M1552,21,0)</f>
        <v>#N/A</v>
      </c>
      <c r="G560" s="34" t="e">
        <f>VLOOKUP(C560,quide!$A$1:M1552,22,0)</f>
        <v>#N/A</v>
      </c>
      <c r="H560" s="154">
        <f>SUMIF(ishod_substance!G:G,B560,ishod_substance!I:I)</f>
        <v>0</v>
      </c>
    </row>
    <row r="561" spans="1:8" hidden="1" x14ac:dyDescent="0.25">
      <c r="A561">
        <v>554</v>
      </c>
      <c r="B561" t="e">
        <f>IF(ISBLANK(A561),0,IF(AND(ISERROR(VLOOKUP(VLOOKUP(A561,ishod_substance!A:G,7,0),$B$6:B560,1,0))=TRUE,VLOOKUP(norm!A561,'tbl2'!A:B,2,0)=0),VLOOKUP(A561,ishod_substance!A:G,7,0),0))</f>
        <v>#N/A</v>
      </c>
      <c r="C561" s="154" t="e">
        <f t="shared" si="8"/>
        <v>#N/A</v>
      </c>
      <c r="D561" s="83" t="e">
        <f>VLOOKUP(C561,quide!$A$1:G1553,2,0)</f>
        <v>#N/A</v>
      </c>
      <c r="E561" s="154" t="e">
        <f>VLOOKUP(C561,quide!$A$1:G1553,7,0)</f>
        <v>#N/A</v>
      </c>
      <c r="F561" s="154" t="e">
        <f>VLOOKUP(C561,quide!$A$1:M1553,21,0)</f>
        <v>#N/A</v>
      </c>
      <c r="G561" s="34" t="e">
        <f>VLOOKUP(C561,quide!$A$1:M1553,22,0)</f>
        <v>#N/A</v>
      </c>
      <c r="H561" s="154">
        <f>SUMIF(ishod_substance!G:G,B561,ishod_substance!I:I)</f>
        <v>0</v>
      </c>
    </row>
    <row r="562" spans="1:8" hidden="1" x14ac:dyDescent="0.25">
      <c r="A562">
        <v>555</v>
      </c>
      <c r="B562" t="e">
        <f>IF(ISBLANK(A562),0,IF(AND(ISERROR(VLOOKUP(VLOOKUP(A562,ishod_substance!A:G,7,0),$B$6:B561,1,0))=TRUE,VLOOKUP(norm!A562,'tbl2'!A:B,2,0)=0),VLOOKUP(A562,ishod_substance!A:G,7,0),0))</f>
        <v>#N/A</v>
      </c>
      <c r="C562" s="154" t="e">
        <f t="shared" si="8"/>
        <v>#N/A</v>
      </c>
      <c r="D562" s="83" t="e">
        <f>VLOOKUP(C562,quide!$A$1:G1554,2,0)</f>
        <v>#N/A</v>
      </c>
      <c r="E562" s="154" t="e">
        <f>VLOOKUP(C562,quide!$A$1:G1554,7,0)</f>
        <v>#N/A</v>
      </c>
      <c r="F562" s="154" t="e">
        <f>VLOOKUP(C562,quide!$A$1:M1554,21,0)</f>
        <v>#N/A</v>
      </c>
      <c r="G562" s="34" t="e">
        <f>VLOOKUP(C562,quide!$A$1:M1554,22,0)</f>
        <v>#N/A</v>
      </c>
      <c r="H562" s="154">
        <f>SUMIF(ishod_substance!G:G,B562,ishod_substance!I:I)</f>
        <v>0</v>
      </c>
    </row>
    <row r="563" spans="1:8" hidden="1" x14ac:dyDescent="0.25">
      <c r="A563">
        <v>556</v>
      </c>
      <c r="B563" t="e">
        <f>IF(ISBLANK(A563),0,IF(AND(ISERROR(VLOOKUP(VLOOKUP(A563,ishod_substance!A:G,7,0),$B$6:B562,1,0))=TRUE,VLOOKUP(norm!A563,'tbl2'!A:B,2,0)=0),VLOOKUP(A563,ishod_substance!A:G,7,0),0))</f>
        <v>#N/A</v>
      </c>
      <c r="C563" s="154" t="e">
        <f t="shared" si="8"/>
        <v>#N/A</v>
      </c>
      <c r="D563" s="83" t="e">
        <f>VLOOKUP(C563,quide!$A$1:G1555,2,0)</f>
        <v>#N/A</v>
      </c>
      <c r="E563" s="154" t="e">
        <f>VLOOKUP(C563,quide!$A$1:G1555,7,0)</f>
        <v>#N/A</v>
      </c>
      <c r="F563" s="154" t="e">
        <f>VLOOKUP(C563,quide!$A$1:M1555,21,0)</f>
        <v>#N/A</v>
      </c>
      <c r="G563" s="34" t="e">
        <f>VLOOKUP(C563,quide!$A$1:M1555,22,0)</f>
        <v>#N/A</v>
      </c>
      <c r="H563" s="154">
        <f>SUMIF(ishod_substance!G:G,B563,ishod_substance!I:I)</f>
        <v>0</v>
      </c>
    </row>
    <row r="564" spans="1:8" hidden="1" x14ac:dyDescent="0.25">
      <c r="A564">
        <v>557</v>
      </c>
      <c r="B564" t="e">
        <f>IF(ISBLANK(A564),0,IF(AND(ISERROR(VLOOKUP(VLOOKUP(A564,ishod_substance!A:G,7,0),$B$6:B563,1,0))=TRUE,VLOOKUP(norm!A564,'tbl2'!A:B,2,0)=0),VLOOKUP(A564,ishod_substance!A:G,7,0),0))</f>
        <v>#N/A</v>
      </c>
      <c r="C564" s="154" t="e">
        <f t="shared" si="8"/>
        <v>#N/A</v>
      </c>
      <c r="D564" s="83" t="e">
        <f>VLOOKUP(C564,quide!$A$1:G1556,2,0)</f>
        <v>#N/A</v>
      </c>
      <c r="E564" s="154" t="e">
        <f>VLOOKUP(C564,quide!$A$1:G1556,7,0)</f>
        <v>#N/A</v>
      </c>
      <c r="F564" s="154" t="e">
        <f>VLOOKUP(C564,quide!$A$1:M1556,21,0)</f>
        <v>#N/A</v>
      </c>
      <c r="G564" s="34" t="e">
        <f>VLOOKUP(C564,quide!$A$1:M1556,22,0)</f>
        <v>#N/A</v>
      </c>
      <c r="H564" s="154">
        <f>SUMIF(ishod_substance!G:G,B564,ishod_substance!I:I)</f>
        <v>0</v>
      </c>
    </row>
    <row r="565" spans="1:8" hidden="1" x14ac:dyDescent="0.25">
      <c r="A565">
        <v>558</v>
      </c>
      <c r="B565" t="e">
        <f>IF(ISBLANK(A565),0,IF(AND(ISERROR(VLOOKUP(VLOOKUP(A565,ishod_substance!A:G,7,0),$B$6:B564,1,0))=TRUE,VLOOKUP(norm!A565,'tbl2'!A:B,2,0)=0),VLOOKUP(A565,ishod_substance!A:G,7,0),0))</f>
        <v>#N/A</v>
      </c>
      <c r="C565" s="154" t="e">
        <f t="shared" si="8"/>
        <v>#N/A</v>
      </c>
      <c r="D565" s="83" t="e">
        <f>VLOOKUP(C565,quide!$A$1:G1557,2,0)</f>
        <v>#N/A</v>
      </c>
      <c r="E565" s="154" t="e">
        <f>VLOOKUP(C565,quide!$A$1:G1557,7,0)</f>
        <v>#N/A</v>
      </c>
      <c r="F565" s="154" t="e">
        <f>VLOOKUP(C565,quide!$A$1:M1557,21,0)</f>
        <v>#N/A</v>
      </c>
      <c r="G565" s="34" t="e">
        <f>VLOOKUP(C565,quide!$A$1:M1557,22,0)</f>
        <v>#N/A</v>
      </c>
      <c r="H565" s="154">
        <f>SUMIF(ishod_substance!G:G,B565,ishod_substance!I:I)</f>
        <v>0</v>
      </c>
    </row>
    <row r="566" spans="1:8" hidden="1" x14ac:dyDescent="0.25">
      <c r="A566">
        <v>559</v>
      </c>
      <c r="B566" t="e">
        <f>IF(ISBLANK(A566),0,IF(AND(ISERROR(VLOOKUP(VLOOKUP(A566,ishod_substance!A:G,7,0),$B$6:B565,1,0))=TRUE,VLOOKUP(norm!A566,'tbl2'!A:B,2,0)=0),VLOOKUP(A566,ishod_substance!A:G,7,0),0))</f>
        <v>#N/A</v>
      </c>
      <c r="C566" s="154" t="e">
        <f t="shared" si="8"/>
        <v>#N/A</v>
      </c>
      <c r="D566" s="83" t="e">
        <f>VLOOKUP(C566,quide!$A$1:G1558,2,0)</f>
        <v>#N/A</v>
      </c>
      <c r="E566" s="154" t="e">
        <f>VLOOKUP(C566,quide!$A$1:G1558,7,0)</f>
        <v>#N/A</v>
      </c>
      <c r="F566" s="154" t="e">
        <f>VLOOKUP(C566,quide!$A$1:M1558,21,0)</f>
        <v>#N/A</v>
      </c>
      <c r="G566" s="34" t="e">
        <f>VLOOKUP(C566,quide!$A$1:M1558,22,0)</f>
        <v>#N/A</v>
      </c>
      <c r="H566" s="154">
        <f>SUMIF(ishod_substance!G:G,B566,ishod_substance!I:I)</f>
        <v>0</v>
      </c>
    </row>
    <row r="567" spans="1:8" hidden="1" x14ac:dyDescent="0.25">
      <c r="A567">
        <v>560</v>
      </c>
      <c r="B567" t="e">
        <f>IF(ISBLANK(A567),0,IF(AND(ISERROR(VLOOKUP(VLOOKUP(A567,ishod_substance!A:G,7,0),$B$6:B566,1,0))=TRUE,VLOOKUP(norm!A567,'tbl2'!A:B,2,0)=0),VLOOKUP(A567,ishod_substance!A:G,7,0),0))</f>
        <v>#N/A</v>
      </c>
      <c r="C567" s="154" t="e">
        <f t="shared" si="8"/>
        <v>#N/A</v>
      </c>
      <c r="D567" s="83" t="e">
        <f>VLOOKUP(C567,quide!$A$1:G1559,2,0)</f>
        <v>#N/A</v>
      </c>
      <c r="E567" s="154" t="e">
        <f>VLOOKUP(C567,quide!$A$1:G1559,7,0)</f>
        <v>#N/A</v>
      </c>
      <c r="F567" s="154" t="e">
        <f>VLOOKUP(C567,quide!$A$1:M1559,21,0)</f>
        <v>#N/A</v>
      </c>
      <c r="G567" s="34" t="e">
        <f>VLOOKUP(C567,quide!$A$1:M1559,22,0)</f>
        <v>#N/A</v>
      </c>
      <c r="H567" s="154">
        <f>SUMIF(ishod_substance!G:G,B567,ishod_substance!I:I)</f>
        <v>0</v>
      </c>
    </row>
    <row r="568" spans="1:8" hidden="1" x14ac:dyDescent="0.25">
      <c r="A568">
        <v>561</v>
      </c>
      <c r="B568" t="e">
        <f>IF(ISBLANK(A568),0,IF(AND(ISERROR(VLOOKUP(VLOOKUP(A568,ishod_substance!A:G,7,0),$B$6:B567,1,0))=TRUE,VLOOKUP(norm!A568,'tbl2'!A:B,2,0)=0),VLOOKUP(A568,ishod_substance!A:G,7,0),0))</f>
        <v>#N/A</v>
      </c>
      <c r="C568" s="154" t="e">
        <f t="shared" si="8"/>
        <v>#N/A</v>
      </c>
      <c r="D568" s="83" t="e">
        <f>VLOOKUP(C568,quide!$A$1:G1560,2,0)</f>
        <v>#N/A</v>
      </c>
      <c r="E568" s="154" t="e">
        <f>VLOOKUP(C568,quide!$A$1:G1560,7,0)</f>
        <v>#N/A</v>
      </c>
      <c r="F568" s="154" t="e">
        <f>VLOOKUP(C568,quide!$A$1:M1560,21,0)</f>
        <v>#N/A</v>
      </c>
      <c r="G568" s="34" t="e">
        <f>VLOOKUP(C568,quide!$A$1:M1560,22,0)</f>
        <v>#N/A</v>
      </c>
      <c r="H568" s="154">
        <f>SUMIF(ishod_substance!G:G,B568,ishod_substance!I:I)</f>
        <v>0</v>
      </c>
    </row>
    <row r="569" spans="1:8" hidden="1" x14ac:dyDescent="0.25">
      <c r="A569">
        <v>562</v>
      </c>
      <c r="B569" t="e">
        <f>IF(ISBLANK(A569),0,IF(AND(ISERROR(VLOOKUP(VLOOKUP(A569,ishod_substance!A:G,7,0),$B$6:B568,1,0))=TRUE,VLOOKUP(norm!A569,'tbl2'!A:B,2,0)=0),VLOOKUP(A569,ishod_substance!A:G,7,0),0))</f>
        <v>#N/A</v>
      </c>
      <c r="C569" s="154" t="e">
        <f t="shared" si="8"/>
        <v>#N/A</v>
      </c>
      <c r="D569" s="83" t="e">
        <f>VLOOKUP(C569,quide!$A$1:G1561,2,0)</f>
        <v>#N/A</v>
      </c>
      <c r="E569" s="154" t="e">
        <f>VLOOKUP(C569,quide!$A$1:G1561,7,0)</f>
        <v>#N/A</v>
      </c>
      <c r="F569" s="154" t="e">
        <f>VLOOKUP(C569,quide!$A$1:M1561,21,0)</f>
        <v>#N/A</v>
      </c>
      <c r="G569" s="34" t="e">
        <f>VLOOKUP(C569,quide!$A$1:M1561,22,0)</f>
        <v>#N/A</v>
      </c>
      <c r="H569" s="154">
        <f>SUMIF(ishod_substance!G:G,B569,ishod_substance!I:I)</f>
        <v>0</v>
      </c>
    </row>
    <row r="570" spans="1:8" hidden="1" x14ac:dyDescent="0.25">
      <c r="A570">
        <v>563</v>
      </c>
      <c r="B570" t="e">
        <f>IF(ISBLANK(A570),0,IF(AND(ISERROR(VLOOKUP(VLOOKUP(A570,ishod_substance!A:G,7,0),$B$6:B569,1,0))=TRUE,VLOOKUP(norm!A570,'tbl2'!A:B,2,0)=0),VLOOKUP(A570,ishod_substance!A:G,7,0),0))</f>
        <v>#N/A</v>
      </c>
      <c r="C570" s="154" t="e">
        <f t="shared" ref="C570:C633" si="9">B570</f>
        <v>#N/A</v>
      </c>
      <c r="D570" s="83" t="e">
        <f>VLOOKUP(C570,quide!$A$1:G1562,2,0)</f>
        <v>#N/A</v>
      </c>
      <c r="E570" s="154" t="e">
        <f>VLOOKUP(C570,quide!$A$1:G1562,7,0)</f>
        <v>#N/A</v>
      </c>
      <c r="F570" s="154" t="e">
        <f>VLOOKUP(C570,quide!$A$1:M1562,21,0)</f>
        <v>#N/A</v>
      </c>
      <c r="G570" s="34" t="e">
        <f>VLOOKUP(C570,quide!$A$1:M1562,22,0)</f>
        <v>#N/A</v>
      </c>
      <c r="H570" s="154">
        <f>SUMIF(ishod_substance!G:G,B570,ishod_substance!I:I)</f>
        <v>0</v>
      </c>
    </row>
    <row r="571" spans="1:8" hidden="1" x14ac:dyDescent="0.25">
      <c r="A571">
        <v>564</v>
      </c>
      <c r="B571" t="e">
        <f>IF(ISBLANK(A571),0,IF(AND(ISERROR(VLOOKUP(VLOOKUP(A571,ishod_substance!A:G,7,0),$B$6:B570,1,0))=TRUE,VLOOKUP(norm!A571,'tbl2'!A:B,2,0)=0),VLOOKUP(A571,ishod_substance!A:G,7,0),0))</f>
        <v>#N/A</v>
      </c>
      <c r="C571" s="154" t="e">
        <f t="shared" si="9"/>
        <v>#N/A</v>
      </c>
      <c r="D571" s="83" t="e">
        <f>VLOOKUP(C571,quide!$A$1:G1563,2,0)</f>
        <v>#N/A</v>
      </c>
      <c r="E571" s="154" t="e">
        <f>VLOOKUP(C571,quide!$A$1:G1563,7,0)</f>
        <v>#N/A</v>
      </c>
      <c r="F571" s="154" t="e">
        <f>VLOOKUP(C571,quide!$A$1:M1563,21,0)</f>
        <v>#N/A</v>
      </c>
      <c r="G571" s="34" t="e">
        <f>VLOOKUP(C571,quide!$A$1:M1563,22,0)</f>
        <v>#N/A</v>
      </c>
      <c r="H571" s="154">
        <f>SUMIF(ishod_substance!G:G,B571,ishod_substance!I:I)</f>
        <v>0</v>
      </c>
    </row>
    <row r="572" spans="1:8" hidden="1" x14ac:dyDescent="0.25">
      <c r="A572">
        <v>565</v>
      </c>
      <c r="B572" t="e">
        <f>IF(ISBLANK(A572),0,IF(AND(ISERROR(VLOOKUP(VLOOKUP(A572,ishod_substance!A:G,7,0),$B$6:B571,1,0))=TRUE,VLOOKUP(norm!A572,'tbl2'!A:B,2,0)=0),VLOOKUP(A572,ishod_substance!A:G,7,0),0))</f>
        <v>#N/A</v>
      </c>
      <c r="C572" s="154" t="e">
        <f t="shared" si="9"/>
        <v>#N/A</v>
      </c>
      <c r="D572" s="83" t="e">
        <f>VLOOKUP(C572,quide!$A$1:G1564,2,0)</f>
        <v>#N/A</v>
      </c>
      <c r="E572" s="154" t="e">
        <f>VLOOKUP(C572,quide!$A$1:G1564,7,0)</f>
        <v>#N/A</v>
      </c>
      <c r="F572" s="154" t="e">
        <f>VLOOKUP(C572,quide!$A$1:M1564,21,0)</f>
        <v>#N/A</v>
      </c>
      <c r="G572" s="34" t="e">
        <f>VLOOKUP(C572,quide!$A$1:M1564,22,0)</f>
        <v>#N/A</v>
      </c>
      <c r="H572" s="154">
        <f>SUMIF(ishod_substance!G:G,B572,ishod_substance!I:I)</f>
        <v>0</v>
      </c>
    </row>
    <row r="573" spans="1:8" hidden="1" x14ac:dyDescent="0.25">
      <c r="A573">
        <v>566</v>
      </c>
      <c r="B573" t="e">
        <f>IF(ISBLANK(A573),0,IF(AND(ISERROR(VLOOKUP(VLOOKUP(A573,ishod_substance!A:G,7,0),$B$6:B572,1,0))=TRUE,VLOOKUP(norm!A573,'tbl2'!A:B,2,0)=0),VLOOKUP(A573,ishod_substance!A:G,7,0),0))</f>
        <v>#N/A</v>
      </c>
      <c r="C573" s="154" t="e">
        <f t="shared" si="9"/>
        <v>#N/A</v>
      </c>
      <c r="D573" s="83" t="e">
        <f>VLOOKUP(C573,quide!$A$1:G1565,2,0)</f>
        <v>#N/A</v>
      </c>
      <c r="E573" s="154" t="e">
        <f>VLOOKUP(C573,quide!$A$1:G1565,7,0)</f>
        <v>#N/A</v>
      </c>
      <c r="F573" s="154" t="e">
        <f>VLOOKUP(C573,quide!$A$1:M1565,21,0)</f>
        <v>#N/A</v>
      </c>
      <c r="G573" s="34" t="e">
        <f>VLOOKUP(C573,quide!$A$1:M1565,22,0)</f>
        <v>#N/A</v>
      </c>
      <c r="H573" s="154">
        <f>SUMIF(ishod_substance!G:G,B573,ishod_substance!I:I)</f>
        <v>0</v>
      </c>
    </row>
    <row r="574" spans="1:8" hidden="1" x14ac:dyDescent="0.25">
      <c r="A574">
        <v>567</v>
      </c>
      <c r="B574" t="e">
        <f>IF(ISBLANK(A574),0,IF(AND(ISERROR(VLOOKUP(VLOOKUP(A574,ishod_substance!A:G,7,0),$B$6:B573,1,0))=TRUE,VLOOKUP(norm!A574,'tbl2'!A:B,2,0)=0),VLOOKUP(A574,ishod_substance!A:G,7,0),0))</f>
        <v>#N/A</v>
      </c>
      <c r="C574" s="154" t="e">
        <f t="shared" si="9"/>
        <v>#N/A</v>
      </c>
      <c r="D574" s="83" t="e">
        <f>VLOOKUP(C574,quide!$A$1:G1566,2,0)</f>
        <v>#N/A</v>
      </c>
      <c r="E574" s="154" t="e">
        <f>VLOOKUP(C574,quide!$A$1:G1566,7,0)</f>
        <v>#N/A</v>
      </c>
      <c r="F574" s="154" t="e">
        <f>VLOOKUP(C574,quide!$A$1:M1566,21,0)</f>
        <v>#N/A</v>
      </c>
      <c r="G574" s="34" t="e">
        <f>VLOOKUP(C574,quide!$A$1:M1566,22,0)</f>
        <v>#N/A</v>
      </c>
      <c r="H574" s="154">
        <f>SUMIF(ishod_substance!G:G,B574,ishod_substance!I:I)</f>
        <v>0</v>
      </c>
    </row>
    <row r="575" spans="1:8" hidden="1" x14ac:dyDescent="0.25">
      <c r="A575">
        <v>568</v>
      </c>
      <c r="B575" t="e">
        <f>IF(ISBLANK(A575),0,IF(AND(ISERROR(VLOOKUP(VLOOKUP(A575,ishod_substance!A:G,7,0),$B$6:B574,1,0))=TRUE,VLOOKUP(norm!A575,'tbl2'!A:B,2,0)=0),VLOOKUP(A575,ishod_substance!A:G,7,0),0))</f>
        <v>#N/A</v>
      </c>
      <c r="C575" s="154" t="e">
        <f t="shared" si="9"/>
        <v>#N/A</v>
      </c>
      <c r="D575" s="83" t="e">
        <f>VLOOKUP(C575,quide!$A$1:G1567,2,0)</f>
        <v>#N/A</v>
      </c>
      <c r="E575" s="154" t="e">
        <f>VLOOKUP(C575,quide!$A$1:G1567,7,0)</f>
        <v>#N/A</v>
      </c>
      <c r="F575" s="154" t="e">
        <f>VLOOKUP(C575,quide!$A$1:M1567,21,0)</f>
        <v>#N/A</v>
      </c>
      <c r="G575" s="34" t="e">
        <f>VLOOKUP(C575,quide!$A$1:M1567,22,0)</f>
        <v>#N/A</v>
      </c>
      <c r="H575" s="154">
        <f>SUMIF(ishod_substance!G:G,B575,ishod_substance!I:I)</f>
        <v>0</v>
      </c>
    </row>
    <row r="576" spans="1:8" hidden="1" x14ac:dyDescent="0.25">
      <c r="A576">
        <v>569</v>
      </c>
      <c r="B576" t="e">
        <f>IF(ISBLANK(A576),0,IF(AND(ISERROR(VLOOKUP(VLOOKUP(A576,ishod_substance!A:G,7,0),$B$6:B575,1,0))=TRUE,VLOOKUP(norm!A576,'tbl2'!A:B,2,0)=0),VLOOKUP(A576,ishod_substance!A:G,7,0),0))</f>
        <v>#N/A</v>
      </c>
      <c r="C576" s="154" t="e">
        <f t="shared" si="9"/>
        <v>#N/A</v>
      </c>
      <c r="D576" s="83" t="e">
        <f>VLOOKUP(C576,quide!$A$1:G1568,2,0)</f>
        <v>#N/A</v>
      </c>
      <c r="E576" s="154" t="e">
        <f>VLOOKUP(C576,quide!$A$1:G1568,7,0)</f>
        <v>#N/A</v>
      </c>
      <c r="F576" s="154" t="e">
        <f>VLOOKUP(C576,quide!$A$1:M1568,21,0)</f>
        <v>#N/A</v>
      </c>
      <c r="G576" s="34" t="e">
        <f>VLOOKUP(C576,quide!$A$1:M1568,22,0)</f>
        <v>#N/A</v>
      </c>
      <c r="H576" s="154">
        <f>SUMIF(ishod_substance!G:G,B576,ishod_substance!I:I)</f>
        <v>0</v>
      </c>
    </row>
    <row r="577" spans="1:8" hidden="1" x14ac:dyDescent="0.25">
      <c r="A577">
        <v>570</v>
      </c>
      <c r="B577" t="e">
        <f>IF(ISBLANK(A577),0,IF(AND(ISERROR(VLOOKUP(VLOOKUP(A577,ishod_substance!A:G,7,0),$B$6:B576,1,0))=TRUE,VLOOKUP(norm!A577,'tbl2'!A:B,2,0)=0),VLOOKUP(A577,ishod_substance!A:G,7,0),0))</f>
        <v>#N/A</v>
      </c>
      <c r="C577" s="154" t="e">
        <f t="shared" si="9"/>
        <v>#N/A</v>
      </c>
      <c r="D577" s="83" t="e">
        <f>VLOOKUP(C577,quide!$A$1:G1569,2,0)</f>
        <v>#N/A</v>
      </c>
      <c r="E577" s="154" t="e">
        <f>VLOOKUP(C577,quide!$A$1:G1569,7,0)</f>
        <v>#N/A</v>
      </c>
      <c r="F577" s="154" t="e">
        <f>VLOOKUP(C577,quide!$A$1:M1569,21,0)</f>
        <v>#N/A</v>
      </c>
      <c r="G577" s="34" t="e">
        <f>VLOOKUP(C577,quide!$A$1:M1569,22,0)</f>
        <v>#N/A</v>
      </c>
      <c r="H577" s="154">
        <f>SUMIF(ishod_substance!G:G,B577,ishod_substance!I:I)</f>
        <v>0</v>
      </c>
    </row>
    <row r="578" spans="1:8" hidden="1" x14ac:dyDescent="0.25">
      <c r="A578">
        <v>571</v>
      </c>
      <c r="B578" t="e">
        <f>IF(ISBLANK(A578),0,IF(AND(ISERROR(VLOOKUP(VLOOKUP(A578,ishod_substance!A:G,7,0),$B$6:B577,1,0))=TRUE,VLOOKUP(norm!A578,'tbl2'!A:B,2,0)=0),VLOOKUP(A578,ishod_substance!A:G,7,0),0))</f>
        <v>#N/A</v>
      </c>
      <c r="C578" s="154" t="e">
        <f t="shared" si="9"/>
        <v>#N/A</v>
      </c>
      <c r="D578" s="83" t="e">
        <f>VLOOKUP(C578,quide!$A$1:G1570,2,0)</f>
        <v>#N/A</v>
      </c>
      <c r="E578" s="154" t="e">
        <f>VLOOKUP(C578,quide!$A$1:G1570,7,0)</f>
        <v>#N/A</v>
      </c>
      <c r="F578" s="154" t="e">
        <f>VLOOKUP(C578,quide!$A$1:M1570,21,0)</f>
        <v>#N/A</v>
      </c>
      <c r="G578" s="34" t="e">
        <f>VLOOKUP(C578,quide!$A$1:M1570,22,0)</f>
        <v>#N/A</v>
      </c>
      <c r="H578" s="154">
        <f>SUMIF(ishod_substance!G:G,B578,ishod_substance!I:I)</f>
        <v>0</v>
      </c>
    </row>
    <row r="579" spans="1:8" hidden="1" x14ac:dyDescent="0.25">
      <c r="A579">
        <v>572</v>
      </c>
      <c r="B579" t="e">
        <f>IF(ISBLANK(A579),0,IF(AND(ISERROR(VLOOKUP(VLOOKUP(A579,ishod_substance!A:G,7,0),$B$6:B578,1,0))=TRUE,VLOOKUP(norm!A579,'tbl2'!A:B,2,0)=0),VLOOKUP(A579,ishod_substance!A:G,7,0),0))</f>
        <v>#N/A</v>
      </c>
      <c r="C579" s="154" t="e">
        <f t="shared" si="9"/>
        <v>#N/A</v>
      </c>
      <c r="D579" s="83" t="e">
        <f>VLOOKUP(C579,quide!$A$1:G1571,2,0)</f>
        <v>#N/A</v>
      </c>
      <c r="E579" s="154" t="e">
        <f>VLOOKUP(C579,quide!$A$1:G1571,7,0)</f>
        <v>#N/A</v>
      </c>
      <c r="F579" s="154" t="e">
        <f>VLOOKUP(C579,quide!$A$1:M1571,21,0)</f>
        <v>#N/A</v>
      </c>
      <c r="G579" s="34" t="e">
        <f>VLOOKUP(C579,quide!$A$1:M1571,22,0)</f>
        <v>#N/A</v>
      </c>
      <c r="H579" s="154">
        <f>SUMIF(ishod_substance!G:G,B579,ishod_substance!I:I)</f>
        <v>0</v>
      </c>
    </row>
    <row r="580" spans="1:8" hidden="1" x14ac:dyDescent="0.25">
      <c r="A580">
        <v>573</v>
      </c>
      <c r="B580" t="e">
        <f>IF(ISBLANK(A580),0,IF(AND(ISERROR(VLOOKUP(VLOOKUP(A580,ishod_substance!A:G,7,0),$B$6:B579,1,0))=TRUE,VLOOKUP(norm!A580,'tbl2'!A:B,2,0)=0),VLOOKUP(A580,ishod_substance!A:G,7,0),0))</f>
        <v>#N/A</v>
      </c>
      <c r="C580" s="154" t="e">
        <f t="shared" si="9"/>
        <v>#N/A</v>
      </c>
      <c r="D580" s="83" t="e">
        <f>VLOOKUP(C580,quide!$A$1:G1572,2,0)</f>
        <v>#N/A</v>
      </c>
      <c r="E580" s="154" t="e">
        <f>VLOOKUP(C580,quide!$A$1:G1572,7,0)</f>
        <v>#N/A</v>
      </c>
      <c r="F580" s="154" t="e">
        <f>VLOOKUP(C580,quide!$A$1:M1572,21,0)</f>
        <v>#N/A</v>
      </c>
      <c r="G580" s="34" t="e">
        <f>VLOOKUP(C580,quide!$A$1:M1572,22,0)</f>
        <v>#N/A</v>
      </c>
      <c r="H580" s="154">
        <f>SUMIF(ishod_substance!G:G,B580,ishod_substance!I:I)</f>
        <v>0</v>
      </c>
    </row>
    <row r="581" spans="1:8" hidden="1" x14ac:dyDescent="0.25">
      <c r="A581">
        <v>574</v>
      </c>
      <c r="B581" t="e">
        <f>IF(ISBLANK(A581),0,IF(AND(ISERROR(VLOOKUP(VLOOKUP(A581,ishod_substance!A:G,7,0),$B$6:B580,1,0))=TRUE,VLOOKUP(norm!A581,'tbl2'!A:B,2,0)=0),VLOOKUP(A581,ishod_substance!A:G,7,0),0))</f>
        <v>#N/A</v>
      </c>
      <c r="C581" s="154" t="e">
        <f t="shared" si="9"/>
        <v>#N/A</v>
      </c>
      <c r="D581" s="83" t="e">
        <f>VLOOKUP(C581,quide!$A$1:G1573,2,0)</f>
        <v>#N/A</v>
      </c>
      <c r="E581" s="154" t="e">
        <f>VLOOKUP(C581,quide!$A$1:G1573,7,0)</f>
        <v>#N/A</v>
      </c>
      <c r="F581" s="154" t="e">
        <f>VLOOKUP(C581,quide!$A$1:M1573,21,0)</f>
        <v>#N/A</v>
      </c>
      <c r="G581" s="34" t="e">
        <f>VLOOKUP(C581,quide!$A$1:M1573,22,0)</f>
        <v>#N/A</v>
      </c>
      <c r="H581" s="154">
        <f>SUMIF(ishod_substance!G:G,B581,ishod_substance!I:I)</f>
        <v>0</v>
      </c>
    </row>
    <row r="582" spans="1:8" hidden="1" x14ac:dyDescent="0.25">
      <c r="A582">
        <v>575</v>
      </c>
      <c r="B582" t="e">
        <f>IF(ISBLANK(A582),0,IF(AND(ISERROR(VLOOKUP(VLOOKUP(A582,ishod_substance!A:G,7,0),$B$6:B581,1,0))=TRUE,VLOOKUP(norm!A582,'tbl2'!A:B,2,0)=0),VLOOKUP(A582,ishod_substance!A:G,7,0),0))</f>
        <v>#N/A</v>
      </c>
      <c r="C582" s="154" t="e">
        <f t="shared" si="9"/>
        <v>#N/A</v>
      </c>
      <c r="D582" s="83" t="e">
        <f>VLOOKUP(C582,quide!$A$1:G1574,2,0)</f>
        <v>#N/A</v>
      </c>
      <c r="E582" s="154" t="e">
        <f>VLOOKUP(C582,quide!$A$1:G1574,7,0)</f>
        <v>#N/A</v>
      </c>
      <c r="F582" s="154" t="e">
        <f>VLOOKUP(C582,quide!$A$1:M1574,21,0)</f>
        <v>#N/A</v>
      </c>
      <c r="G582" s="34" t="e">
        <f>VLOOKUP(C582,quide!$A$1:M1574,22,0)</f>
        <v>#N/A</v>
      </c>
      <c r="H582" s="154">
        <f>SUMIF(ishod_substance!G:G,B582,ishod_substance!I:I)</f>
        <v>0</v>
      </c>
    </row>
    <row r="583" spans="1:8" hidden="1" x14ac:dyDescent="0.25">
      <c r="A583">
        <v>576</v>
      </c>
      <c r="B583" t="e">
        <f>IF(ISBLANK(A583),0,IF(AND(ISERROR(VLOOKUP(VLOOKUP(A583,ishod_substance!A:G,7,0),$B$6:B582,1,0))=TRUE,VLOOKUP(norm!A583,'tbl2'!A:B,2,0)=0),VLOOKUP(A583,ishod_substance!A:G,7,0),0))</f>
        <v>#N/A</v>
      </c>
      <c r="C583" s="154" t="e">
        <f t="shared" si="9"/>
        <v>#N/A</v>
      </c>
      <c r="D583" s="83" t="e">
        <f>VLOOKUP(C583,quide!$A$1:G1575,2,0)</f>
        <v>#N/A</v>
      </c>
      <c r="E583" s="154" t="e">
        <f>VLOOKUP(C583,quide!$A$1:G1575,7,0)</f>
        <v>#N/A</v>
      </c>
      <c r="F583" s="154" t="e">
        <f>VLOOKUP(C583,quide!$A$1:M1575,21,0)</f>
        <v>#N/A</v>
      </c>
      <c r="G583" s="34" t="e">
        <f>VLOOKUP(C583,quide!$A$1:M1575,22,0)</f>
        <v>#N/A</v>
      </c>
      <c r="H583" s="154">
        <f>SUMIF(ishod_substance!G:G,B583,ishod_substance!I:I)</f>
        <v>0</v>
      </c>
    </row>
    <row r="584" spans="1:8" hidden="1" x14ac:dyDescent="0.25">
      <c r="A584">
        <v>577</v>
      </c>
      <c r="B584" t="e">
        <f>IF(ISBLANK(A584),0,IF(AND(ISERROR(VLOOKUP(VLOOKUP(A584,ishod_substance!A:G,7,0),$B$6:B583,1,0))=TRUE,VLOOKUP(norm!A584,'tbl2'!A:B,2,0)=0),VLOOKUP(A584,ishod_substance!A:G,7,0),0))</f>
        <v>#N/A</v>
      </c>
      <c r="C584" s="154" t="e">
        <f t="shared" si="9"/>
        <v>#N/A</v>
      </c>
      <c r="D584" s="83" t="e">
        <f>VLOOKUP(C584,quide!$A$1:G1576,2,0)</f>
        <v>#N/A</v>
      </c>
      <c r="E584" s="154" t="e">
        <f>VLOOKUP(C584,quide!$A$1:G1576,7,0)</f>
        <v>#N/A</v>
      </c>
      <c r="F584" s="154" t="e">
        <f>VLOOKUP(C584,quide!$A$1:M1576,21,0)</f>
        <v>#N/A</v>
      </c>
      <c r="G584" s="34" t="e">
        <f>VLOOKUP(C584,quide!$A$1:M1576,22,0)</f>
        <v>#N/A</v>
      </c>
      <c r="H584" s="154">
        <f>SUMIF(ishod_substance!G:G,B584,ishod_substance!I:I)</f>
        <v>0</v>
      </c>
    </row>
    <row r="585" spans="1:8" hidden="1" x14ac:dyDescent="0.25">
      <c r="A585">
        <v>578</v>
      </c>
      <c r="B585" t="e">
        <f>IF(ISBLANK(A585),0,IF(AND(ISERROR(VLOOKUP(VLOOKUP(A585,ishod_substance!A:G,7,0),$B$6:B584,1,0))=TRUE,VLOOKUP(norm!A585,'tbl2'!A:B,2,0)=0),VLOOKUP(A585,ishod_substance!A:G,7,0),0))</f>
        <v>#N/A</v>
      </c>
      <c r="C585" s="154" t="e">
        <f t="shared" si="9"/>
        <v>#N/A</v>
      </c>
      <c r="D585" s="83" t="e">
        <f>VLOOKUP(C585,quide!$A$1:G1577,2,0)</f>
        <v>#N/A</v>
      </c>
      <c r="E585" s="154" t="e">
        <f>VLOOKUP(C585,quide!$A$1:G1577,7,0)</f>
        <v>#N/A</v>
      </c>
      <c r="F585" s="154" t="e">
        <f>VLOOKUP(C585,quide!$A$1:M1577,21,0)</f>
        <v>#N/A</v>
      </c>
      <c r="G585" s="34" t="e">
        <f>VLOOKUP(C585,quide!$A$1:M1577,22,0)</f>
        <v>#N/A</v>
      </c>
      <c r="H585" s="154">
        <f>SUMIF(ishod_substance!G:G,B585,ishod_substance!I:I)</f>
        <v>0</v>
      </c>
    </row>
    <row r="586" spans="1:8" hidden="1" x14ac:dyDescent="0.25">
      <c r="A586">
        <v>579</v>
      </c>
      <c r="B586" t="e">
        <f>IF(ISBLANK(A586),0,IF(AND(ISERROR(VLOOKUP(VLOOKUP(A586,ishod_substance!A:G,7,0),$B$6:B585,1,0))=TRUE,VLOOKUP(norm!A586,'tbl2'!A:B,2,0)=0),VLOOKUP(A586,ishod_substance!A:G,7,0),0))</f>
        <v>#N/A</v>
      </c>
      <c r="C586" s="154" t="e">
        <f t="shared" si="9"/>
        <v>#N/A</v>
      </c>
      <c r="D586" s="83" t="e">
        <f>VLOOKUP(C586,quide!$A$1:G1578,2,0)</f>
        <v>#N/A</v>
      </c>
      <c r="E586" s="154" t="e">
        <f>VLOOKUP(C586,quide!$A$1:G1578,7,0)</f>
        <v>#N/A</v>
      </c>
      <c r="F586" s="154" t="e">
        <f>VLOOKUP(C586,quide!$A$1:M1578,21,0)</f>
        <v>#N/A</v>
      </c>
      <c r="G586" s="34" t="e">
        <f>VLOOKUP(C586,quide!$A$1:M1578,22,0)</f>
        <v>#N/A</v>
      </c>
      <c r="H586" s="154">
        <f>SUMIF(ishod_substance!G:G,B586,ishod_substance!I:I)</f>
        <v>0</v>
      </c>
    </row>
    <row r="587" spans="1:8" hidden="1" x14ac:dyDescent="0.25">
      <c r="A587">
        <v>580</v>
      </c>
      <c r="B587" t="e">
        <f>IF(ISBLANK(A587),0,IF(AND(ISERROR(VLOOKUP(VLOOKUP(A587,ishod_substance!A:G,7,0),$B$6:B586,1,0))=TRUE,VLOOKUP(norm!A587,'tbl2'!A:B,2,0)=0),VLOOKUP(A587,ishod_substance!A:G,7,0),0))</f>
        <v>#N/A</v>
      </c>
      <c r="C587" s="154" t="e">
        <f t="shared" si="9"/>
        <v>#N/A</v>
      </c>
      <c r="D587" s="83" t="e">
        <f>VLOOKUP(C587,quide!$A$1:G1579,2,0)</f>
        <v>#N/A</v>
      </c>
      <c r="E587" s="154" t="e">
        <f>VLOOKUP(C587,quide!$A$1:G1579,7,0)</f>
        <v>#N/A</v>
      </c>
      <c r="F587" s="154" t="e">
        <f>VLOOKUP(C587,quide!$A$1:M1579,21,0)</f>
        <v>#N/A</v>
      </c>
      <c r="G587" s="34" t="e">
        <f>VLOOKUP(C587,quide!$A$1:M1579,22,0)</f>
        <v>#N/A</v>
      </c>
      <c r="H587" s="154">
        <f>SUMIF(ishod_substance!G:G,B587,ishod_substance!I:I)</f>
        <v>0</v>
      </c>
    </row>
    <row r="588" spans="1:8" hidden="1" x14ac:dyDescent="0.25">
      <c r="A588">
        <v>581</v>
      </c>
      <c r="B588" t="e">
        <f>IF(ISBLANK(A588),0,IF(AND(ISERROR(VLOOKUP(VLOOKUP(A588,ishod_substance!A:G,7,0),$B$6:B587,1,0))=TRUE,VLOOKUP(norm!A588,'tbl2'!A:B,2,0)=0),VLOOKUP(A588,ishod_substance!A:G,7,0),0))</f>
        <v>#N/A</v>
      </c>
      <c r="C588" s="154" t="e">
        <f t="shared" si="9"/>
        <v>#N/A</v>
      </c>
      <c r="D588" s="83" t="e">
        <f>VLOOKUP(C588,quide!$A$1:G1580,2,0)</f>
        <v>#N/A</v>
      </c>
      <c r="E588" s="154" t="e">
        <f>VLOOKUP(C588,quide!$A$1:G1580,7,0)</f>
        <v>#N/A</v>
      </c>
      <c r="F588" s="154" t="e">
        <f>VLOOKUP(C588,quide!$A$1:M1580,21,0)</f>
        <v>#N/A</v>
      </c>
      <c r="G588" s="34" t="e">
        <f>VLOOKUP(C588,quide!$A$1:M1580,22,0)</f>
        <v>#N/A</v>
      </c>
      <c r="H588" s="154">
        <f>SUMIF(ishod_substance!G:G,B588,ishod_substance!I:I)</f>
        <v>0</v>
      </c>
    </row>
    <row r="589" spans="1:8" hidden="1" x14ac:dyDescent="0.25">
      <c r="A589">
        <v>582</v>
      </c>
      <c r="B589" t="e">
        <f>IF(ISBLANK(A589),0,IF(AND(ISERROR(VLOOKUP(VLOOKUP(A589,ishod_substance!A:G,7,0),$B$6:B588,1,0))=TRUE,VLOOKUP(norm!A589,'tbl2'!A:B,2,0)=0),VLOOKUP(A589,ishod_substance!A:G,7,0),0))</f>
        <v>#N/A</v>
      </c>
      <c r="C589" s="154" t="e">
        <f t="shared" si="9"/>
        <v>#N/A</v>
      </c>
      <c r="D589" s="83" t="e">
        <f>VLOOKUP(C589,quide!$A$1:G1581,2,0)</f>
        <v>#N/A</v>
      </c>
      <c r="E589" s="154" t="e">
        <f>VLOOKUP(C589,quide!$A$1:G1581,7,0)</f>
        <v>#N/A</v>
      </c>
      <c r="F589" s="154" t="e">
        <f>VLOOKUP(C589,quide!$A$1:M1581,21,0)</f>
        <v>#N/A</v>
      </c>
      <c r="G589" s="34" t="e">
        <f>VLOOKUP(C589,quide!$A$1:M1581,22,0)</f>
        <v>#N/A</v>
      </c>
      <c r="H589" s="154">
        <f>SUMIF(ishod_substance!G:G,B589,ishod_substance!I:I)</f>
        <v>0</v>
      </c>
    </row>
    <row r="590" spans="1:8" hidden="1" x14ac:dyDescent="0.25">
      <c r="A590">
        <v>583</v>
      </c>
      <c r="B590" t="e">
        <f>IF(ISBLANK(A590),0,IF(AND(ISERROR(VLOOKUP(VLOOKUP(A590,ishod_substance!A:G,7,0),$B$6:B589,1,0))=TRUE,VLOOKUP(norm!A590,'tbl2'!A:B,2,0)=0),VLOOKUP(A590,ishod_substance!A:G,7,0),0))</f>
        <v>#N/A</v>
      </c>
      <c r="C590" s="154" t="e">
        <f t="shared" si="9"/>
        <v>#N/A</v>
      </c>
      <c r="D590" s="83" t="e">
        <f>VLOOKUP(C590,quide!$A$1:G1582,2,0)</f>
        <v>#N/A</v>
      </c>
      <c r="E590" s="154" t="e">
        <f>VLOOKUP(C590,quide!$A$1:G1582,7,0)</f>
        <v>#N/A</v>
      </c>
      <c r="F590" s="154" t="e">
        <f>VLOOKUP(C590,quide!$A$1:M1582,21,0)</f>
        <v>#N/A</v>
      </c>
      <c r="G590" s="34" t="e">
        <f>VLOOKUP(C590,quide!$A$1:M1582,22,0)</f>
        <v>#N/A</v>
      </c>
      <c r="H590" s="154">
        <f>SUMIF(ishod_substance!G:G,B590,ishod_substance!I:I)</f>
        <v>0</v>
      </c>
    </row>
    <row r="591" spans="1:8" hidden="1" x14ac:dyDescent="0.25">
      <c r="A591">
        <v>584</v>
      </c>
      <c r="B591" t="e">
        <f>IF(ISBLANK(A591),0,IF(AND(ISERROR(VLOOKUP(VLOOKUP(A591,ishod_substance!A:G,7,0),$B$6:B590,1,0))=TRUE,VLOOKUP(norm!A591,'tbl2'!A:B,2,0)=0),VLOOKUP(A591,ishod_substance!A:G,7,0),0))</f>
        <v>#N/A</v>
      </c>
      <c r="C591" s="154" t="e">
        <f t="shared" si="9"/>
        <v>#N/A</v>
      </c>
      <c r="D591" s="83" t="e">
        <f>VLOOKUP(C591,quide!$A$1:G1583,2,0)</f>
        <v>#N/A</v>
      </c>
      <c r="E591" s="154" t="e">
        <f>VLOOKUP(C591,quide!$A$1:G1583,7,0)</f>
        <v>#N/A</v>
      </c>
      <c r="F591" s="154" t="e">
        <f>VLOOKUP(C591,quide!$A$1:M1583,21,0)</f>
        <v>#N/A</v>
      </c>
      <c r="G591" s="34" t="e">
        <f>VLOOKUP(C591,quide!$A$1:M1583,22,0)</f>
        <v>#N/A</v>
      </c>
      <c r="H591" s="154">
        <f>SUMIF(ishod_substance!G:G,B591,ishod_substance!I:I)</f>
        <v>0</v>
      </c>
    </row>
    <row r="592" spans="1:8" hidden="1" x14ac:dyDescent="0.25">
      <c r="A592">
        <v>585</v>
      </c>
      <c r="B592" t="e">
        <f>IF(ISBLANK(A592),0,IF(AND(ISERROR(VLOOKUP(VLOOKUP(A592,ishod_substance!A:G,7,0),$B$6:B591,1,0))=TRUE,VLOOKUP(norm!A592,'tbl2'!A:B,2,0)=0),VLOOKUP(A592,ishod_substance!A:G,7,0),0))</f>
        <v>#N/A</v>
      </c>
      <c r="C592" s="154" t="e">
        <f t="shared" si="9"/>
        <v>#N/A</v>
      </c>
      <c r="D592" s="83" t="e">
        <f>VLOOKUP(C592,quide!$A$1:G1584,2,0)</f>
        <v>#N/A</v>
      </c>
      <c r="E592" s="154" t="e">
        <f>VLOOKUP(C592,quide!$A$1:G1584,7,0)</f>
        <v>#N/A</v>
      </c>
      <c r="F592" s="154" t="e">
        <f>VLOOKUP(C592,quide!$A$1:M1584,21,0)</f>
        <v>#N/A</v>
      </c>
      <c r="G592" s="34" t="e">
        <f>VLOOKUP(C592,quide!$A$1:M1584,22,0)</f>
        <v>#N/A</v>
      </c>
      <c r="H592" s="154">
        <f>SUMIF(ishod_substance!G:G,B592,ishod_substance!I:I)</f>
        <v>0</v>
      </c>
    </row>
    <row r="593" spans="1:8" hidden="1" x14ac:dyDescent="0.25">
      <c r="A593">
        <v>586</v>
      </c>
      <c r="B593" t="e">
        <f>IF(ISBLANK(A593),0,IF(AND(ISERROR(VLOOKUP(VLOOKUP(A593,ishod_substance!A:G,7,0),$B$6:B592,1,0))=TRUE,VLOOKUP(norm!A593,'tbl2'!A:B,2,0)=0),VLOOKUP(A593,ishod_substance!A:G,7,0),0))</f>
        <v>#N/A</v>
      </c>
      <c r="C593" s="154" t="e">
        <f t="shared" si="9"/>
        <v>#N/A</v>
      </c>
      <c r="D593" s="83" t="e">
        <f>VLOOKUP(C593,quide!$A$1:G1585,2,0)</f>
        <v>#N/A</v>
      </c>
      <c r="E593" s="154" t="e">
        <f>VLOOKUP(C593,quide!$A$1:G1585,7,0)</f>
        <v>#N/A</v>
      </c>
      <c r="F593" s="154" t="e">
        <f>VLOOKUP(C593,quide!$A$1:M1585,21,0)</f>
        <v>#N/A</v>
      </c>
      <c r="G593" s="34" t="e">
        <f>VLOOKUP(C593,quide!$A$1:M1585,22,0)</f>
        <v>#N/A</v>
      </c>
      <c r="H593" s="154">
        <f>SUMIF(ishod_substance!G:G,B593,ishod_substance!I:I)</f>
        <v>0</v>
      </c>
    </row>
    <row r="594" spans="1:8" hidden="1" x14ac:dyDescent="0.25">
      <c r="A594">
        <v>587</v>
      </c>
      <c r="B594" t="e">
        <f>IF(ISBLANK(A594),0,IF(AND(ISERROR(VLOOKUP(VLOOKUP(A594,ishod_substance!A:G,7,0),$B$6:B593,1,0))=TRUE,VLOOKUP(norm!A594,'tbl2'!A:B,2,0)=0),VLOOKUP(A594,ishod_substance!A:G,7,0),0))</f>
        <v>#N/A</v>
      </c>
      <c r="C594" s="154" t="e">
        <f t="shared" si="9"/>
        <v>#N/A</v>
      </c>
      <c r="D594" s="83" t="e">
        <f>VLOOKUP(C594,quide!$A$1:G1586,2,0)</f>
        <v>#N/A</v>
      </c>
      <c r="E594" s="154" t="e">
        <f>VLOOKUP(C594,quide!$A$1:G1586,7,0)</f>
        <v>#N/A</v>
      </c>
      <c r="F594" s="154" t="e">
        <f>VLOOKUP(C594,quide!$A$1:M1586,21,0)</f>
        <v>#N/A</v>
      </c>
      <c r="G594" s="34" t="e">
        <f>VLOOKUP(C594,quide!$A$1:M1586,22,0)</f>
        <v>#N/A</v>
      </c>
      <c r="H594" s="154">
        <f>SUMIF(ishod_substance!G:G,B594,ishod_substance!I:I)</f>
        <v>0</v>
      </c>
    </row>
    <row r="595" spans="1:8" hidden="1" x14ac:dyDescent="0.25">
      <c r="A595">
        <v>588</v>
      </c>
      <c r="B595" t="e">
        <f>IF(ISBLANK(A595),0,IF(AND(ISERROR(VLOOKUP(VLOOKUP(A595,ishod_substance!A:G,7,0),$B$6:B594,1,0))=TRUE,VLOOKUP(norm!A595,'tbl2'!A:B,2,0)=0),VLOOKUP(A595,ishod_substance!A:G,7,0),0))</f>
        <v>#N/A</v>
      </c>
      <c r="C595" s="154" t="e">
        <f t="shared" si="9"/>
        <v>#N/A</v>
      </c>
      <c r="D595" s="83" t="e">
        <f>VLOOKUP(C595,quide!$A$1:G1587,2,0)</f>
        <v>#N/A</v>
      </c>
      <c r="E595" s="154" t="e">
        <f>VLOOKUP(C595,quide!$A$1:G1587,7,0)</f>
        <v>#N/A</v>
      </c>
      <c r="F595" s="154" t="e">
        <f>VLOOKUP(C595,quide!$A$1:M1587,21,0)</f>
        <v>#N/A</v>
      </c>
      <c r="G595" s="34" t="e">
        <f>VLOOKUP(C595,quide!$A$1:M1587,22,0)</f>
        <v>#N/A</v>
      </c>
      <c r="H595" s="154">
        <f>SUMIF(ishod_substance!G:G,B595,ishod_substance!I:I)</f>
        <v>0</v>
      </c>
    </row>
    <row r="596" spans="1:8" hidden="1" x14ac:dyDescent="0.25">
      <c r="A596">
        <v>589</v>
      </c>
      <c r="B596" t="e">
        <f>IF(ISBLANK(A596),0,IF(AND(ISERROR(VLOOKUP(VLOOKUP(A596,ishod_substance!A:G,7,0),$B$6:B595,1,0))=TRUE,VLOOKUP(norm!A596,'tbl2'!A:B,2,0)=0),VLOOKUP(A596,ishod_substance!A:G,7,0),0))</f>
        <v>#N/A</v>
      </c>
      <c r="C596" s="154" t="e">
        <f t="shared" si="9"/>
        <v>#N/A</v>
      </c>
      <c r="D596" s="83" t="e">
        <f>VLOOKUP(C596,quide!$A$1:G1588,2,0)</f>
        <v>#N/A</v>
      </c>
      <c r="E596" s="154" t="e">
        <f>VLOOKUP(C596,quide!$A$1:G1588,7,0)</f>
        <v>#N/A</v>
      </c>
      <c r="F596" s="154" t="e">
        <f>VLOOKUP(C596,quide!$A$1:M1588,21,0)</f>
        <v>#N/A</v>
      </c>
      <c r="G596" s="34" t="e">
        <f>VLOOKUP(C596,quide!$A$1:M1588,22,0)</f>
        <v>#N/A</v>
      </c>
      <c r="H596" s="154">
        <f>SUMIF(ishod_substance!G:G,B596,ishod_substance!I:I)</f>
        <v>0</v>
      </c>
    </row>
    <row r="597" spans="1:8" hidden="1" x14ac:dyDescent="0.25">
      <c r="A597">
        <v>590</v>
      </c>
      <c r="B597" t="e">
        <f>IF(ISBLANK(A597),0,IF(AND(ISERROR(VLOOKUP(VLOOKUP(A597,ishod_substance!A:G,7,0),$B$6:B596,1,0))=TRUE,VLOOKUP(norm!A597,'tbl2'!A:B,2,0)=0),VLOOKUP(A597,ishod_substance!A:G,7,0),0))</f>
        <v>#N/A</v>
      </c>
      <c r="C597" s="154" t="e">
        <f t="shared" si="9"/>
        <v>#N/A</v>
      </c>
      <c r="D597" s="83" t="e">
        <f>VLOOKUP(C597,quide!$A$1:G1589,2,0)</f>
        <v>#N/A</v>
      </c>
      <c r="E597" s="154" t="e">
        <f>VLOOKUP(C597,quide!$A$1:G1589,7,0)</f>
        <v>#N/A</v>
      </c>
      <c r="F597" s="154" t="e">
        <f>VLOOKUP(C597,quide!$A$1:M1589,21,0)</f>
        <v>#N/A</v>
      </c>
      <c r="G597" s="34" t="e">
        <f>VLOOKUP(C597,quide!$A$1:M1589,22,0)</f>
        <v>#N/A</v>
      </c>
      <c r="H597" s="154">
        <f>SUMIF(ishod_substance!G:G,B597,ishod_substance!I:I)</f>
        <v>0</v>
      </c>
    </row>
    <row r="598" spans="1:8" hidden="1" x14ac:dyDescent="0.25">
      <c r="A598">
        <v>591</v>
      </c>
      <c r="B598" t="e">
        <f>IF(ISBLANK(A598),0,IF(AND(ISERROR(VLOOKUP(VLOOKUP(A598,ishod_substance!A:G,7,0),$B$6:B597,1,0))=TRUE,VLOOKUP(norm!A598,'tbl2'!A:B,2,0)=0),VLOOKUP(A598,ishod_substance!A:G,7,0),0))</f>
        <v>#N/A</v>
      </c>
      <c r="C598" s="154" t="e">
        <f t="shared" si="9"/>
        <v>#N/A</v>
      </c>
      <c r="D598" s="83" t="e">
        <f>VLOOKUP(C598,quide!$A$1:G1590,2,0)</f>
        <v>#N/A</v>
      </c>
      <c r="E598" s="154" t="e">
        <f>VLOOKUP(C598,quide!$A$1:G1590,7,0)</f>
        <v>#N/A</v>
      </c>
      <c r="F598" s="154" t="e">
        <f>VLOOKUP(C598,quide!$A$1:M1590,21,0)</f>
        <v>#N/A</v>
      </c>
      <c r="G598" s="34" t="e">
        <f>VLOOKUP(C598,quide!$A$1:M1590,22,0)</f>
        <v>#N/A</v>
      </c>
      <c r="H598" s="154">
        <f>SUMIF(ishod_substance!G:G,B598,ishod_substance!I:I)</f>
        <v>0</v>
      </c>
    </row>
    <row r="599" spans="1:8" hidden="1" x14ac:dyDescent="0.25">
      <c r="A599">
        <v>592</v>
      </c>
      <c r="B599" t="e">
        <f>IF(ISBLANK(A599),0,IF(AND(ISERROR(VLOOKUP(VLOOKUP(A599,ishod_substance!A:G,7,0),$B$6:B598,1,0))=TRUE,VLOOKUP(norm!A599,'tbl2'!A:B,2,0)=0),VLOOKUP(A599,ishod_substance!A:G,7,0),0))</f>
        <v>#N/A</v>
      </c>
      <c r="C599" s="154" t="e">
        <f t="shared" si="9"/>
        <v>#N/A</v>
      </c>
      <c r="D599" s="83" t="e">
        <f>VLOOKUP(C599,quide!$A$1:G1591,2,0)</f>
        <v>#N/A</v>
      </c>
      <c r="E599" s="154" t="e">
        <f>VLOOKUP(C599,quide!$A$1:G1591,7,0)</f>
        <v>#N/A</v>
      </c>
      <c r="F599" s="154" t="e">
        <f>VLOOKUP(C599,quide!$A$1:M1591,21,0)</f>
        <v>#N/A</v>
      </c>
      <c r="G599" s="34" t="e">
        <f>VLOOKUP(C599,quide!$A$1:M1591,22,0)</f>
        <v>#N/A</v>
      </c>
      <c r="H599" s="154">
        <f>SUMIF(ishod_substance!G:G,B599,ishod_substance!I:I)</f>
        <v>0</v>
      </c>
    </row>
    <row r="600" spans="1:8" hidden="1" x14ac:dyDescent="0.25">
      <c r="A600">
        <v>593</v>
      </c>
      <c r="B600" t="e">
        <f>IF(ISBLANK(A600),0,IF(AND(ISERROR(VLOOKUP(VLOOKUP(A600,ishod_substance!A:G,7,0),$B$6:B599,1,0))=TRUE,VLOOKUP(norm!A600,'tbl2'!A:B,2,0)=0),VLOOKUP(A600,ishod_substance!A:G,7,0),0))</f>
        <v>#N/A</v>
      </c>
      <c r="C600" s="154" t="e">
        <f t="shared" si="9"/>
        <v>#N/A</v>
      </c>
      <c r="D600" s="83" t="e">
        <f>VLOOKUP(C600,quide!$A$1:G1592,2,0)</f>
        <v>#N/A</v>
      </c>
      <c r="E600" s="154" t="e">
        <f>VLOOKUP(C600,quide!$A$1:G1592,7,0)</f>
        <v>#N/A</v>
      </c>
      <c r="F600" s="154" t="e">
        <f>VLOOKUP(C600,quide!$A$1:M1592,21,0)</f>
        <v>#N/A</v>
      </c>
      <c r="G600" s="34" t="e">
        <f>VLOOKUP(C600,quide!$A$1:M1592,22,0)</f>
        <v>#N/A</v>
      </c>
      <c r="H600" s="154">
        <f>SUMIF(ishod_substance!G:G,B600,ishod_substance!I:I)</f>
        <v>0</v>
      </c>
    </row>
    <row r="601" spans="1:8" hidden="1" x14ac:dyDescent="0.25">
      <c r="A601">
        <v>594</v>
      </c>
      <c r="B601" t="e">
        <f>IF(ISBLANK(A601),0,IF(AND(ISERROR(VLOOKUP(VLOOKUP(A601,ishod_substance!A:G,7,0),$B$6:B600,1,0))=TRUE,VLOOKUP(norm!A601,'tbl2'!A:B,2,0)=0),VLOOKUP(A601,ishod_substance!A:G,7,0),0))</f>
        <v>#N/A</v>
      </c>
      <c r="C601" s="154" t="e">
        <f t="shared" si="9"/>
        <v>#N/A</v>
      </c>
      <c r="D601" s="83" t="e">
        <f>VLOOKUP(C601,quide!$A$1:G1593,2,0)</f>
        <v>#N/A</v>
      </c>
      <c r="E601" s="154" t="e">
        <f>VLOOKUP(C601,quide!$A$1:G1593,7,0)</f>
        <v>#N/A</v>
      </c>
      <c r="F601" s="154" t="e">
        <f>VLOOKUP(C601,quide!$A$1:M1593,21,0)</f>
        <v>#N/A</v>
      </c>
      <c r="G601" s="34" t="e">
        <f>VLOOKUP(C601,quide!$A$1:M1593,22,0)</f>
        <v>#N/A</v>
      </c>
      <c r="H601" s="154">
        <f>SUMIF(ishod_substance!G:G,B601,ishod_substance!I:I)</f>
        <v>0</v>
      </c>
    </row>
    <row r="602" spans="1:8" hidden="1" x14ac:dyDescent="0.25">
      <c r="A602">
        <v>595</v>
      </c>
      <c r="B602" t="e">
        <f>IF(ISBLANK(A602),0,IF(AND(ISERROR(VLOOKUP(VLOOKUP(A602,ishod_substance!A:G,7,0),$B$6:B601,1,0))=TRUE,VLOOKUP(norm!A602,'tbl2'!A:B,2,0)=0),VLOOKUP(A602,ishod_substance!A:G,7,0),0))</f>
        <v>#N/A</v>
      </c>
      <c r="C602" s="154" t="e">
        <f t="shared" si="9"/>
        <v>#N/A</v>
      </c>
      <c r="D602" s="83" t="e">
        <f>VLOOKUP(C602,quide!$A$1:G1594,2,0)</f>
        <v>#N/A</v>
      </c>
      <c r="E602" s="154" t="e">
        <f>VLOOKUP(C602,quide!$A$1:G1594,7,0)</f>
        <v>#N/A</v>
      </c>
      <c r="F602" s="154" t="e">
        <f>VLOOKUP(C602,quide!$A$1:M1594,21,0)</f>
        <v>#N/A</v>
      </c>
      <c r="G602" s="34" t="e">
        <f>VLOOKUP(C602,quide!$A$1:M1594,22,0)</f>
        <v>#N/A</v>
      </c>
      <c r="H602" s="154">
        <f>SUMIF(ishod_substance!G:G,B602,ishod_substance!I:I)</f>
        <v>0</v>
      </c>
    </row>
    <row r="603" spans="1:8" hidden="1" x14ac:dyDescent="0.25">
      <c r="A603">
        <v>596</v>
      </c>
      <c r="B603" t="e">
        <f>IF(ISBLANK(A603),0,IF(AND(ISERROR(VLOOKUP(VLOOKUP(A603,ishod_substance!A:G,7,0),$B$6:B602,1,0))=TRUE,VLOOKUP(norm!A603,'tbl2'!A:B,2,0)=0),VLOOKUP(A603,ishod_substance!A:G,7,0),0))</f>
        <v>#N/A</v>
      </c>
      <c r="C603" s="154" t="e">
        <f t="shared" si="9"/>
        <v>#N/A</v>
      </c>
      <c r="D603" s="83" t="e">
        <f>VLOOKUP(C603,quide!$A$1:G1595,2,0)</f>
        <v>#N/A</v>
      </c>
      <c r="E603" s="154" t="e">
        <f>VLOOKUP(C603,quide!$A$1:G1595,7,0)</f>
        <v>#N/A</v>
      </c>
      <c r="F603" s="154" t="e">
        <f>VLOOKUP(C603,quide!$A$1:M1595,21,0)</f>
        <v>#N/A</v>
      </c>
      <c r="G603" s="34" t="e">
        <f>VLOOKUP(C603,quide!$A$1:M1595,22,0)</f>
        <v>#N/A</v>
      </c>
      <c r="H603" s="154">
        <f>SUMIF(ishod_substance!G:G,B603,ishod_substance!I:I)</f>
        <v>0</v>
      </c>
    </row>
    <row r="604" spans="1:8" hidden="1" x14ac:dyDescent="0.25">
      <c r="A604">
        <v>597</v>
      </c>
      <c r="B604" t="e">
        <f>IF(ISBLANK(A604),0,IF(AND(ISERROR(VLOOKUP(VLOOKUP(A604,ishod_substance!A:G,7,0),$B$6:B603,1,0))=TRUE,VLOOKUP(norm!A604,'tbl2'!A:B,2,0)=0),VLOOKUP(A604,ishod_substance!A:G,7,0),0))</f>
        <v>#N/A</v>
      </c>
      <c r="C604" s="154" t="e">
        <f t="shared" si="9"/>
        <v>#N/A</v>
      </c>
      <c r="D604" s="83" t="e">
        <f>VLOOKUP(C604,quide!$A$1:G1596,2,0)</f>
        <v>#N/A</v>
      </c>
      <c r="E604" s="154" t="e">
        <f>VLOOKUP(C604,quide!$A$1:G1596,7,0)</f>
        <v>#N/A</v>
      </c>
      <c r="F604" s="154" t="e">
        <f>VLOOKUP(C604,quide!$A$1:M1596,21,0)</f>
        <v>#N/A</v>
      </c>
      <c r="G604" s="34" t="e">
        <f>VLOOKUP(C604,quide!$A$1:M1596,22,0)</f>
        <v>#N/A</v>
      </c>
      <c r="H604" s="154">
        <f>SUMIF(ishod_substance!G:G,B604,ishod_substance!I:I)</f>
        <v>0</v>
      </c>
    </row>
    <row r="605" spans="1:8" hidden="1" x14ac:dyDescent="0.25">
      <c r="A605">
        <v>598</v>
      </c>
      <c r="B605" t="e">
        <f>IF(ISBLANK(A605),0,IF(AND(ISERROR(VLOOKUP(VLOOKUP(A605,ishod_substance!A:G,7,0),$B$6:B604,1,0))=TRUE,VLOOKUP(norm!A605,'tbl2'!A:B,2,0)=0),VLOOKUP(A605,ishod_substance!A:G,7,0),0))</f>
        <v>#N/A</v>
      </c>
      <c r="C605" s="154" t="e">
        <f t="shared" si="9"/>
        <v>#N/A</v>
      </c>
      <c r="D605" s="83" t="e">
        <f>VLOOKUP(C605,quide!$A$1:G1597,2,0)</f>
        <v>#N/A</v>
      </c>
      <c r="E605" s="154" t="e">
        <f>VLOOKUP(C605,quide!$A$1:G1597,7,0)</f>
        <v>#N/A</v>
      </c>
      <c r="F605" s="154" t="e">
        <f>VLOOKUP(C605,quide!$A$1:M1597,21,0)</f>
        <v>#N/A</v>
      </c>
      <c r="G605" s="34" t="e">
        <f>VLOOKUP(C605,quide!$A$1:M1597,22,0)</f>
        <v>#N/A</v>
      </c>
      <c r="H605" s="154">
        <f>SUMIF(ishod_substance!G:G,B605,ishod_substance!I:I)</f>
        <v>0</v>
      </c>
    </row>
    <row r="606" spans="1:8" hidden="1" x14ac:dyDescent="0.25">
      <c r="A606">
        <v>599</v>
      </c>
      <c r="B606" t="e">
        <f>IF(ISBLANK(A606),0,IF(AND(ISERROR(VLOOKUP(VLOOKUP(A606,ishod_substance!A:G,7,0),$B$6:B605,1,0))=TRUE,VLOOKUP(norm!A606,'tbl2'!A:B,2,0)=0),VLOOKUP(A606,ishod_substance!A:G,7,0),0))</f>
        <v>#N/A</v>
      </c>
      <c r="C606" s="154" t="e">
        <f t="shared" si="9"/>
        <v>#N/A</v>
      </c>
      <c r="D606" s="83" t="e">
        <f>VLOOKUP(C606,quide!$A$1:G1598,2,0)</f>
        <v>#N/A</v>
      </c>
      <c r="E606" s="154" t="e">
        <f>VLOOKUP(C606,quide!$A$1:G1598,7,0)</f>
        <v>#N/A</v>
      </c>
      <c r="F606" s="154" t="e">
        <f>VLOOKUP(C606,quide!$A$1:M1598,21,0)</f>
        <v>#N/A</v>
      </c>
      <c r="G606" s="34" t="e">
        <f>VLOOKUP(C606,quide!$A$1:M1598,22,0)</f>
        <v>#N/A</v>
      </c>
      <c r="H606" s="154">
        <f>SUMIF(ishod_substance!G:G,B606,ishod_substance!I:I)</f>
        <v>0</v>
      </c>
    </row>
    <row r="607" spans="1:8" hidden="1" x14ac:dyDescent="0.25">
      <c r="A607">
        <v>600</v>
      </c>
      <c r="B607" t="e">
        <f>IF(ISBLANK(A607),0,IF(AND(ISERROR(VLOOKUP(VLOOKUP(A607,ishod_substance!A:G,7,0),$B$6:B606,1,0))=TRUE,VLOOKUP(norm!A607,'tbl2'!A:B,2,0)=0),VLOOKUP(A607,ishod_substance!A:G,7,0),0))</f>
        <v>#N/A</v>
      </c>
      <c r="C607" s="154" t="e">
        <f t="shared" si="9"/>
        <v>#N/A</v>
      </c>
      <c r="D607" s="83" t="e">
        <f>VLOOKUP(C607,quide!$A$1:G1599,2,0)</f>
        <v>#N/A</v>
      </c>
      <c r="E607" s="154" t="e">
        <f>VLOOKUP(C607,quide!$A$1:G1599,7,0)</f>
        <v>#N/A</v>
      </c>
      <c r="F607" s="154" t="e">
        <f>VLOOKUP(C607,quide!$A$1:M1599,21,0)</f>
        <v>#N/A</v>
      </c>
      <c r="G607" s="34" t="e">
        <f>VLOOKUP(C607,quide!$A$1:M1599,22,0)</f>
        <v>#N/A</v>
      </c>
      <c r="H607" s="154">
        <f>SUMIF(ishod_substance!G:G,B607,ishod_substance!I:I)</f>
        <v>0</v>
      </c>
    </row>
    <row r="608" spans="1:8" hidden="1" x14ac:dyDescent="0.25">
      <c r="A608">
        <v>601</v>
      </c>
      <c r="B608" t="e">
        <f>IF(ISBLANK(A608),0,IF(AND(ISERROR(VLOOKUP(VLOOKUP(A608,ishod_substance!A:G,7,0),$B$6:B607,1,0))=TRUE,VLOOKUP(norm!A608,'tbl2'!A:B,2,0)=0),VLOOKUP(A608,ishod_substance!A:G,7,0),0))</f>
        <v>#N/A</v>
      </c>
      <c r="C608" s="154" t="e">
        <f t="shared" si="9"/>
        <v>#N/A</v>
      </c>
      <c r="D608" s="83" t="e">
        <f>VLOOKUP(C608,quide!$A$1:G1600,2,0)</f>
        <v>#N/A</v>
      </c>
      <c r="E608" s="154" t="e">
        <f>VLOOKUP(C608,quide!$A$1:G1600,7,0)</f>
        <v>#N/A</v>
      </c>
      <c r="F608" s="154" t="e">
        <f>VLOOKUP(C608,quide!$A$1:M1600,21,0)</f>
        <v>#N/A</v>
      </c>
      <c r="G608" s="34" t="e">
        <f>VLOOKUP(C608,quide!$A$1:M1600,22,0)</f>
        <v>#N/A</v>
      </c>
      <c r="H608" s="154">
        <f>SUMIF(ishod_substance!G:G,B608,ishod_substance!I:I)</f>
        <v>0</v>
      </c>
    </row>
    <row r="609" spans="1:8" hidden="1" x14ac:dyDescent="0.25">
      <c r="A609">
        <v>602</v>
      </c>
      <c r="B609" t="e">
        <f>IF(ISBLANK(A609),0,IF(AND(ISERROR(VLOOKUP(VLOOKUP(A609,ishod_substance!A:G,7,0),$B$6:B608,1,0))=TRUE,VLOOKUP(norm!A609,'tbl2'!A:B,2,0)=0),VLOOKUP(A609,ishod_substance!A:G,7,0),0))</f>
        <v>#N/A</v>
      </c>
      <c r="C609" s="154" t="e">
        <f t="shared" si="9"/>
        <v>#N/A</v>
      </c>
      <c r="D609" s="83" t="e">
        <f>VLOOKUP(C609,quide!$A$1:G1601,2,0)</f>
        <v>#N/A</v>
      </c>
      <c r="E609" s="154" t="e">
        <f>VLOOKUP(C609,quide!$A$1:G1601,7,0)</f>
        <v>#N/A</v>
      </c>
      <c r="F609" s="154" t="e">
        <f>VLOOKUP(C609,quide!$A$1:M1601,21,0)</f>
        <v>#N/A</v>
      </c>
      <c r="G609" s="34" t="e">
        <f>VLOOKUP(C609,quide!$A$1:M1601,22,0)</f>
        <v>#N/A</v>
      </c>
      <c r="H609" s="154">
        <f>SUMIF(ishod_substance!G:G,B609,ishod_substance!I:I)</f>
        <v>0</v>
      </c>
    </row>
    <row r="610" spans="1:8" hidden="1" x14ac:dyDescent="0.25">
      <c r="A610">
        <v>603</v>
      </c>
      <c r="B610" t="e">
        <f>IF(ISBLANK(A610),0,IF(AND(ISERROR(VLOOKUP(VLOOKUP(A610,ishod_substance!A:G,7,0),$B$6:B609,1,0))=TRUE,VLOOKUP(norm!A610,'tbl2'!A:B,2,0)=0),VLOOKUP(A610,ishod_substance!A:G,7,0),0))</f>
        <v>#N/A</v>
      </c>
      <c r="C610" s="154" t="e">
        <f t="shared" si="9"/>
        <v>#N/A</v>
      </c>
      <c r="D610" s="83" t="e">
        <f>VLOOKUP(C610,quide!$A$1:G1602,2,0)</f>
        <v>#N/A</v>
      </c>
      <c r="E610" s="154" t="e">
        <f>VLOOKUP(C610,quide!$A$1:G1602,7,0)</f>
        <v>#N/A</v>
      </c>
      <c r="F610" s="154" t="e">
        <f>VLOOKUP(C610,quide!$A$1:M1602,21,0)</f>
        <v>#N/A</v>
      </c>
      <c r="G610" s="34" t="e">
        <f>VLOOKUP(C610,quide!$A$1:M1602,22,0)</f>
        <v>#N/A</v>
      </c>
      <c r="H610" s="154">
        <f>SUMIF(ishod_substance!G:G,B610,ishod_substance!I:I)</f>
        <v>0</v>
      </c>
    </row>
    <row r="611" spans="1:8" hidden="1" x14ac:dyDescent="0.25">
      <c r="A611">
        <v>604</v>
      </c>
      <c r="B611" t="e">
        <f>IF(ISBLANK(A611),0,IF(AND(ISERROR(VLOOKUP(VLOOKUP(A611,ishod_substance!A:G,7,0),$B$6:B610,1,0))=TRUE,VLOOKUP(norm!A611,'tbl2'!A:B,2,0)=0),VLOOKUP(A611,ishod_substance!A:G,7,0),0))</f>
        <v>#N/A</v>
      </c>
      <c r="C611" s="154" t="e">
        <f t="shared" si="9"/>
        <v>#N/A</v>
      </c>
      <c r="D611" s="83" t="e">
        <f>VLOOKUP(C611,quide!$A$1:G1603,2,0)</f>
        <v>#N/A</v>
      </c>
      <c r="E611" s="154" t="e">
        <f>VLOOKUP(C611,quide!$A$1:G1603,7,0)</f>
        <v>#N/A</v>
      </c>
      <c r="F611" s="154" t="e">
        <f>VLOOKUP(C611,quide!$A$1:M1603,21,0)</f>
        <v>#N/A</v>
      </c>
      <c r="G611" s="34" t="e">
        <f>VLOOKUP(C611,quide!$A$1:M1603,22,0)</f>
        <v>#N/A</v>
      </c>
      <c r="H611" s="154">
        <f>SUMIF(ishod_substance!G:G,B611,ishod_substance!I:I)</f>
        <v>0</v>
      </c>
    </row>
    <row r="612" spans="1:8" hidden="1" x14ac:dyDescent="0.25">
      <c r="A612">
        <v>605</v>
      </c>
      <c r="B612" t="e">
        <f>IF(ISBLANK(A612),0,IF(AND(ISERROR(VLOOKUP(VLOOKUP(A612,ishod_substance!A:G,7,0),$B$6:B611,1,0))=TRUE,VLOOKUP(norm!A612,'tbl2'!A:B,2,0)=0),VLOOKUP(A612,ishod_substance!A:G,7,0),0))</f>
        <v>#N/A</v>
      </c>
      <c r="C612" s="154" t="e">
        <f t="shared" si="9"/>
        <v>#N/A</v>
      </c>
      <c r="D612" s="83" t="e">
        <f>VLOOKUP(C612,quide!$A$1:G1604,2,0)</f>
        <v>#N/A</v>
      </c>
      <c r="E612" s="154" t="e">
        <f>VLOOKUP(C612,quide!$A$1:G1604,7,0)</f>
        <v>#N/A</v>
      </c>
      <c r="F612" s="154" t="e">
        <f>VLOOKUP(C612,quide!$A$1:M1604,21,0)</f>
        <v>#N/A</v>
      </c>
      <c r="G612" s="34" t="e">
        <f>VLOOKUP(C612,quide!$A$1:M1604,22,0)</f>
        <v>#N/A</v>
      </c>
      <c r="H612" s="154">
        <f>SUMIF(ishod_substance!G:G,B612,ishod_substance!I:I)</f>
        <v>0</v>
      </c>
    </row>
    <row r="613" spans="1:8" hidden="1" x14ac:dyDescent="0.25">
      <c r="A613">
        <v>606</v>
      </c>
      <c r="B613" t="e">
        <f>IF(ISBLANK(A613),0,IF(AND(ISERROR(VLOOKUP(VLOOKUP(A613,ishod_substance!A:G,7,0),$B$6:B612,1,0))=TRUE,VLOOKUP(norm!A613,'tbl2'!A:B,2,0)=0),VLOOKUP(A613,ishod_substance!A:G,7,0),0))</f>
        <v>#N/A</v>
      </c>
      <c r="C613" s="154" t="e">
        <f t="shared" si="9"/>
        <v>#N/A</v>
      </c>
      <c r="D613" s="83" t="e">
        <f>VLOOKUP(C613,quide!$A$1:G1605,2,0)</f>
        <v>#N/A</v>
      </c>
      <c r="E613" s="154" t="e">
        <f>VLOOKUP(C613,quide!$A$1:G1605,7,0)</f>
        <v>#N/A</v>
      </c>
      <c r="F613" s="154" t="e">
        <f>VLOOKUP(C613,quide!$A$1:M1605,21,0)</f>
        <v>#N/A</v>
      </c>
      <c r="G613" s="34" t="e">
        <f>VLOOKUP(C613,quide!$A$1:M1605,22,0)</f>
        <v>#N/A</v>
      </c>
      <c r="H613" s="154">
        <f>SUMIF(ishod_substance!G:G,B613,ishod_substance!I:I)</f>
        <v>0</v>
      </c>
    </row>
    <row r="614" spans="1:8" hidden="1" x14ac:dyDescent="0.25">
      <c r="A614">
        <v>607</v>
      </c>
      <c r="B614" t="e">
        <f>IF(ISBLANK(A614),0,IF(AND(ISERROR(VLOOKUP(VLOOKUP(A614,ishod_substance!A:G,7,0),$B$6:B613,1,0))=TRUE,VLOOKUP(norm!A614,'tbl2'!A:B,2,0)=0),VLOOKUP(A614,ishod_substance!A:G,7,0),0))</f>
        <v>#N/A</v>
      </c>
      <c r="C614" s="154" t="e">
        <f t="shared" si="9"/>
        <v>#N/A</v>
      </c>
      <c r="D614" s="83" t="e">
        <f>VLOOKUP(C614,quide!$A$1:G1606,2,0)</f>
        <v>#N/A</v>
      </c>
      <c r="E614" s="154" t="e">
        <f>VLOOKUP(C614,quide!$A$1:G1606,7,0)</f>
        <v>#N/A</v>
      </c>
      <c r="F614" s="154" t="e">
        <f>VLOOKUP(C614,quide!$A$1:M1606,21,0)</f>
        <v>#N/A</v>
      </c>
      <c r="G614" s="34" t="e">
        <f>VLOOKUP(C614,quide!$A$1:M1606,22,0)</f>
        <v>#N/A</v>
      </c>
      <c r="H614" s="154">
        <f>SUMIF(ishod_substance!G:G,B614,ishod_substance!I:I)</f>
        <v>0</v>
      </c>
    </row>
    <row r="615" spans="1:8" hidden="1" x14ac:dyDescent="0.25">
      <c r="A615">
        <v>608</v>
      </c>
      <c r="B615" t="e">
        <f>IF(ISBLANK(A615),0,IF(AND(ISERROR(VLOOKUP(VLOOKUP(A615,ishod_substance!A:G,7,0),$B$6:B614,1,0))=TRUE,VLOOKUP(norm!A615,'tbl2'!A:B,2,0)=0),VLOOKUP(A615,ishod_substance!A:G,7,0),0))</f>
        <v>#N/A</v>
      </c>
      <c r="C615" s="154" t="e">
        <f t="shared" si="9"/>
        <v>#N/A</v>
      </c>
      <c r="D615" s="83" t="e">
        <f>VLOOKUP(C615,quide!$A$1:G1607,2,0)</f>
        <v>#N/A</v>
      </c>
      <c r="E615" s="154" t="e">
        <f>VLOOKUP(C615,quide!$A$1:G1607,7,0)</f>
        <v>#N/A</v>
      </c>
      <c r="F615" s="154" t="e">
        <f>VLOOKUP(C615,quide!$A$1:M1607,21,0)</f>
        <v>#N/A</v>
      </c>
      <c r="G615" s="34" t="e">
        <f>VLOOKUP(C615,quide!$A$1:M1607,22,0)</f>
        <v>#N/A</v>
      </c>
      <c r="H615" s="154">
        <f>SUMIF(ishod_substance!G:G,B615,ishod_substance!I:I)</f>
        <v>0</v>
      </c>
    </row>
    <row r="616" spans="1:8" hidden="1" x14ac:dyDescent="0.25">
      <c r="A616">
        <v>609</v>
      </c>
      <c r="B616" t="e">
        <f>IF(ISBLANK(A616),0,IF(AND(ISERROR(VLOOKUP(VLOOKUP(A616,ishod_substance!A:G,7,0),$B$6:B615,1,0))=TRUE,VLOOKUP(norm!A616,'tbl2'!A:B,2,0)=0),VLOOKUP(A616,ishod_substance!A:G,7,0),0))</f>
        <v>#N/A</v>
      </c>
      <c r="C616" s="154" t="e">
        <f t="shared" si="9"/>
        <v>#N/A</v>
      </c>
      <c r="D616" s="83" t="e">
        <f>VLOOKUP(C616,quide!$A$1:G1608,2,0)</f>
        <v>#N/A</v>
      </c>
      <c r="E616" s="154" t="e">
        <f>VLOOKUP(C616,quide!$A$1:G1608,7,0)</f>
        <v>#N/A</v>
      </c>
      <c r="F616" s="154" t="e">
        <f>VLOOKUP(C616,quide!$A$1:M1608,21,0)</f>
        <v>#N/A</v>
      </c>
      <c r="G616" s="34" t="e">
        <f>VLOOKUP(C616,quide!$A$1:M1608,22,0)</f>
        <v>#N/A</v>
      </c>
      <c r="H616" s="154">
        <f>SUMIF(ishod_substance!G:G,B616,ishod_substance!I:I)</f>
        <v>0</v>
      </c>
    </row>
    <row r="617" spans="1:8" hidden="1" x14ac:dyDescent="0.25">
      <c r="A617">
        <v>610</v>
      </c>
      <c r="B617" t="e">
        <f>IF(ISBLANK(A617),0,IF(AND(ISERROR(VLOOKUP(VLOOKUP(A617,ishod_substance!A:G,7,0),$B$6:B616,1,0))=TRUE,VLOOKUP(norm!A617,'tbl2'!A:B,2,0)=0),VLOOKUP(A617,ishod_substance!A:G,7,0),0))</f>
        <v>#N/A</v>
      </c>
      <c r="C617" s="154" t="e">
        <f t="shared" si="9"/>
        <v>#N/A</v>
      </c>
      <c r="D617" s="83" t="e">
        <f>VLOOKUP(C617,quide!$A$1:G1609,2,0)</f>
        <v>#N/A</v>
      </c>
      <c r="E617" s="154" t="e">
        <f>VLOOKUP(C617,quide!$A$1:G1609,7,0)</f>
        <v>#N/A</v>
      </c>
      <c r="F617" s="154" t="e">
        <f>VLOOKUP(C617,quide!$A$1:M1609,21,0)</f>
        <v>#N/A</v>
      </c>
      <c r="G617" s="34" t="e">
        <f>VLOOKUP(C617,quide!$A$1:M1609,22,0)</f>
        <v>#N/A</v>
      </c>
      <c r="H617" s="154">
        <f>SUMIF(ishod_substance!G:G,B617,ishod_substance!I:I)</f>
        <v>0</v>
      </c>
    </row>
    <row r="618" spans="1:8" hidden="1" x14ac:dyDescent="0.25">
      <c r="A618">
        <v>611</v>
      </c>
      <c r="B618" t="e">
        <f>IF(ISBLANK(A618),0,IF(AND(ISERROR(VLOOKUP(VLOOKUP(A618,ishod_substance!A:G,7,0),$B$6:B617,1,0))=TRUE,VLOOKUP(norm!A618,'tbl2'!A:B,2,0)=0),VLOOKUP(A618,ishod_substance!A:G,7,0),0))</f>
        <v>#N/A</v>
      </c>
      <c r="C618" s="154" t="e">
        <f t="shared" si="9"/>
        <v>#N/A</v>
      </c>
      <c r="D618" s="83" t="e">
        <f>VLOOKUP(C618,quide!$A$1:G1610,2,0)</f>
        <v>#N/A</v>
      </c>
      <c r="E618" s="154" t="e">
        <f>VLOOKUP(C618,quide!$A$1:G1610,7,0)</f>
        <v>#N/A</v>
      </c>
      <c r="F618" s="154" t="e">
        <f>VLOOKUP(C618,quide!$A$1:M1610,21,0)</f>
        <v>#N/A</v>
      </c>
      <c r="G618" s="34" t="e">
        <f>VLOOKUP(C618,quide!$A$1:M1610,22,0)</f>
        <v>#N/A</v>
      </c>
      <c r="H618" s="154">
        <f>SUMIF(ishod_substance!G:G,B618,ishod_substance!I:I)</f>
        <v>0</v>
      </c>
    </row>
    <row r="619" spans="1:8" hidden="1" x14ac:dyDescent="0.25">
      <c r="A619">
        <v>612</v>
      </c>
      <c r="B619" t="e">
        <f>IF(ISBLANK(A619),0,IF(AND(ISERROR(VLOOKUP(VLOOKUP(A619,ishod_substance!A:G,7,0),$B$6:B618,1,0))=TRUE,VLOOKUP(norm!A619,'tbl2'!A:B,2,0)=0),VLOOKUP(A619,ishod_substance!A:G,7,0),0))</f>
        <v>#N/A</v>
      </c>
      <c r="C619" s="154" t="e">
        <f t="shared" si="9"/>
        <v>#N/A</v>
      </c>
      <c r="D619" s="83" t="e">
        <f>VLOOKUP(C619,quide!$A$1:G1611,2,0)</f>
        <v>#N/A</v>
      </c>
      <c r="E619" s="154" t="e">
        <f>VLOOKUP(C619,quide!$A$1:G1611,7,0)</f>
        <v>#N/A</v>
      </c>
      <c r="F619" s="154" t="e">
        <f>VLOOKUP(C619,quide!$A$1:M1611,21,0)</f>
        <v>#N/A</v>
      </c>
      <c r="G619" s="34" t="e">
        <f>VLOOKUP(C619,quide!$A$1:M1611,22,0)</f>
        <v>#N/A</v>
      </c>
      <c r="H619" s="154">
        <f>SUMIF(ishod_substance!G:G,B619,ishod_substance!I:I)</f>
        <v>0</v>
      </c>
    </row>
    <row r="620" spans="1:8" hidden="1" x14ac:dyDescent="0.25">
      <c r="A620">
        <v>613</v>
      </c>
      <c r="B620" t="e">
        <f>IF(ISBLANK(A620),0,IF(AND(ISERROR(VLOOKUP(VLOOKUP(A620,ishod_substance!A:G,7,0),$B$6:B619,1,0))=TRUE,VLOOKUP(norm!A620,'tbl2'!A:B,2,0)=0),VLOOKUP(A620,ishod_substance!A:G,7,0),0))</f>
        <v>#N/A</v>
      </c>
      <c r="C620" s="154" t="e">
        <f t="shared" si="9"/>
        <v>#N/A</v>
      </c>
      <c r="D620" s="83" t="e">
        <f>VLOOKUP(C620,quide!$A$1:G1612,2,0)</f>
        <v>#N/A</v>
      </c>
      <c r="E620" s="154" t="e">
        <f>VLOOKUP(C620,quide!$A$1:G1612,7,0)</f>
        <v>#N/A</v>
      </c>
      <c r="F620" s="154" t="e">
        <f>VLOOKUP(C620,quide!$A$1:M1612,21,0)</f>
        <v>#N/A</v>
      </c>
      <c r="G620" s="34" t="e">
        <f>VLOOKUP(C620,quide!$A$1:M1612,22,0)</f>
        <v>#N/A</v>
      </c>
      <c r="H620" s="154">
        <f>SUMIF(ishod_substance!G:G,B620,ishod_substance!I:I)</f>
        <v>0</v>
      </c>
    </row>
    <row r="621" spans="1:8" hidden="1" x14ac:dyDescent="0.25">
      <c r="A621">
        <v>614</v>
      </c>
      <c r="B621" t="e">
        <f>IF(ISBLANK(A621),0,IF(AND(ISERROR(VLOOKUP(VLOOKUP(A621,ishod_substance!A:G,7,0),$B$6:B620,1,0))=TRUE,VLOOKUP(norm!A621,'tbl2'!A:B,2,0)=0),VLOOKUP(A621,ishod_substance!A:G,7,0),0))</f>
        <v>#N/A</v>
      </c>
      <c r="C621" s="154" t="e">
        <f t="shared" si="9"/>
        <v>#N/A</v>
      </c>
      <c r="D621" s="83" t="e">
        <f>VLOOKUP(C621,quide!$A$1:G1613,2,0)</f>
        <v>#N/A</v>
      </c>
      <c r="E621" s="154" t="e">
        <f>VLOOKUP(C621,quide!$A$1:G1613,7,0)</f>
        <v>#N/A</v>
      </c>
      <c r="F621" s="154" t="e">
        <f>VLOOKUP(C621,quide!$A$1:M1613,21,0)</f>
        <v>#N/A</v>
      </c>
      <c r="G621" s="34" t="e">
        <f>VLOOKUP(C621,quide!$A$1:M1613,22,0)</f>
        <v>#N/A</v>
      </c>
      <c r="H621" s="154">
        <f>SUMIF(ishod_substance!G:G,B621,ishod_substance!I:I)</f>
        <v>0</v>
      </c>
    </row>
    <row r="622" spans="1:8" hidden="1" x14ac:dyDescent="0.25">
      <c r="A622">
        <v>615</v>
      </c>
      <c r="B622" t="e">
        <f>IF(ISBLANK(A622),0,IF(AND(ISERROR(VLOOKUP(VLOOKUP(A622,ishod_substance!A:G,7,0),$B$6:B621,1,0))=TRUE,VLOOKUP(norm!A622,'tbl2'!A:B,2,0)=0),VLOOKUP(A622,ishod_substance!A:G,7,0),0))</f>
        <v>#N/A</v>
      </c>
      <c r="C622" s="154" t="e">
        <f t="shared" si="9"/>
        <v>#N/A</v>
      </c>
      <c r="D622" s="83" t="e">
        <f>VLOOKUP(C622,quide!$A$1:G1614,2,0)</f>
        <v>#N/A</v>
      </c>
      <c r="E622" s="154" t="e">
        <f>VLOOKUP(C622,quide!$A$1:G1614,7,0)</f>
        <v>#N/A</v>
      </c>
      <c r="F622" s="154" t="e">
        <f>VLOOKUP(C622,quide!$A$1:M1614,21,0)</f>
        <v>#N/A</v>
      </c>
      <c r="G622" s="34" t="e">
        <f>VLOOKUP(C622,quide!$A$1:M1614,22,0)</f>
        <v>#N/A</v>
      </c>
      <c r="H622" s="154">
        <f>SUMIF(ishod_substance!G:G,B622,ishod_substance!I:I)</f>
        <v>0</v>
      </c>
    </row>
    <row r="623" spans="1:8" hidden="1" x14ac:dyDescent="0.25">
      <c r="A623">
        <v>616</v>
      </c>
      <c r="B623" t="e">
        <f>IF(ISBLANK(A623),0,IF(AND(ISERROR(VLOOKUP(VLOOKUP(A623,ishod_substance!A:G,7,0),$B$6:B622,1,0))=TRUE,VLOOKUP(norm!A623,'tbl2'!A:B,2,0)=0),VLOOKUP(A623,ishod_substance!A:G,7,0),0))</f>
        <v>#N/A</v>
      </c>
      <c r="C623" s="154" t="e">
        <f t="shared" si="9"/>
        <v>#N/A</v>
      </c>
      <c r="D623" s="83" t="e">
        <f>VLOOKUP(C623,quide!$A$1:G1615,2,0)</f>
        <v>#N/A</v>
      </c>
      <c r="E623" s="154" t="e">
        <f>VLOOKUP(C623,quide!$A$1:G1615,7,0)</f>
        <v>#N/A</v>
      </c>
      <c r="F623" s="154" t="e">
        <f>VLOOKUP(C623,quide!$A$1:M1615,21,0)</f>
        <v>#N/A</v>
      </c>
      <c r="G623" s="34" t="e">
        <f>VLOOKUP(C623,quide!$A$1:M1615,22,0)</f>
        <v>#N/A</v>
      </c>
      <c r="H623" s="154">
        <f>SUMIF(ishod_substance!G:G,B623,ishod_substance!I:I)</f>
        <v>0</v>
      </c>
    </row>
    <row r="624" spans="1:8" hidden="1" x14ac:dyDescent="0.25">
      <c r="A624">
        <v>617</v>
      </c>
      <c r="B624" t="e">
        <f>IF(ISBLANK(A624),0,IF(AND(ISERROR(VLOOKUP(VLOOKUP(A624,ishod_substance!A:G,7,0),$B$6:B623,1,0))=TRUE,VLOOKUP(norm!A624,'tbl2'!A:B,2,0)=0),VLOOKUP(A624,ishod_substance!A:G,7,0),0))</f>
        <v>#N/A</v>
      </c>
      <c r="C624" s="154" t="e">
        <f t="shared" si="9"/>
        <v>#N/A</v>
      </c>
      <c r="D624" s="83" t="e">
        <f>VLOOKUP(C624,quide!$A$1:G1616,2,0)</f>
        <v>#N/A</v>
      </c>
      <c r="E624" s="154" t="e">
        <f>VLOOKUP(C624,quide!$A$1:G1616,7,0)</f>
        <v>#N/A</v>
      </c>
      <c r="F624" s="154" t="e">
        <f>VLOOKUP(C624,quide!$A$1:M1616,21,0)</f>
        <v>#N/A</v>
      </c>
      <c r="G624" s="34" t="e">
        <f>VLOOKUP(C624,quide!$A$1:M1616,22,0)</f>
        <v>#N/A</v>
      </c>
      <c r="H624" s="154">
        <f>SUMIF(ishod_substance!G:G,B624,ishod_substance!I:I)</f>
        <v>0</v>
      </c>
    </row>
    <row r="625" spans="1:8" hidden="1" x14ac:dyDescent="0.25">
      <c r="A625">
        <v>618</v>
      </c>
      <c r="B625" t="e">
        <f>IF(ISBLANK(A625),0,IF(AND(ISERROR(VLOOKUP(VLOOKUP(A625,ishod_substance!A:G,7,0),$B$6:B624,1,0))=TRUE,VLOOKUP(norm!A625,'tbl2'!A:B,2,0)=0),VLOOKUP(A625,ishod_substance!A:G,7,0),0))</f>
        <v>#N/A</v>
      </c>
      <c r="C625" s="154" t="e">
        <f t="shared" si="9"/>
        <v>#N/A</v>
      </c>
      <c r="D625" s="83" t="e">
        <f>VLOOKUP(C625,quide!$A$1:G1617,2,0)</f>
        <v>#N/A</v>
      </c>
      <c r="E625" s="154" t="e">
        <f>VLOOKUP(C625,quide!$A$1:G1617,7,0)</f>
        <v>#N/A</v>
      </c>
      <c r="F625" s="154" t="e">
        <f>VLOOKUP(C625,quide!$A$1:M1617,21,0)</f>
        <v>#N/A</v>
      </c>
      <c r="G625" s="34" t="e">
        <f>VLOOKUP(C625,quide!$A$1:M1617,22,0)</f>
        <v>#N/A</v>
      </c>
      <c r="H625" s="154">
        <f>SUMIF(ishod_substance!G:G,B625,ishod_substance!I:I)</f>
        <v>0</v>
      </c>
    </row>
    <row r="626" spans="1:8" hidden="1" x14ac:dyDescent="0.25">
      <c r="A626">
        <v>619</v>
      </c>
      <c r="B626" t="e">
        <f>IF(ISBLANK(A626),0,IF(AND(ISERROR(VLOOKUP(VLOOKUP(A626,ishod_substance!A:G,7,0),$B$6:B625,1,0))=TRUE,VLOOKUP(norm!A626,'tbl2'!A:B,2,0)=0),VLOOKUP(A626,ishod_substance!A:G,7,0),0))</f>
        <v>#N/A</v>
      </c>
      <c r="C626" s="154" t="e">
        <f t="shared" si="9"/>
        <v>#N/A</v>
      </c>
      <c r="D626" s="83" t="e">
        <f>VLOOKUP(C626,quide!$A$1:G1618,2,0)</f>
        <v>#N/A</v>
      </c>
      <c r="E626" s="154" t="e">
        <f>VLOOKUP(C626,quide!$A$1:G1618,7,0)</f>
        <v>#N/A</v>
      </c>
      <c r="F626" s="154" t="e">
        <f>VLOOKUP(C626,quide!$A$1:M1618,21,0)</f>
        <v>#N/A</v>
      </c>
      <c r="G626" s="34" t="e">
        <f>VLOOKUP(C626,quide!$A$1:M1618,22,0)</f>
        <v>#N/A</v>
      </c>
      <c r="H626" s="154">
        <f>SUMIF(ishod_substance!G:G,B626,ishod_substance!I:I)</f>
        <v>0</v>
      </c>
    </row>
    <row r="627" spans="1:8" hidden="1" x14ac:dyDescent="0.25">
      <c r="A627">
        <v>620</v>
      </c>
      <c r="B627" t="e">
        <f>IF(ISBLANK(A627),0,IF(AND(ISERROR(VLOOKUP(VLOOKUP(A627,ishod_substance!A:G,7,0),$B$6:B626,1,0))=TRUE,VLOOKUP(norm!A627,'tbl2'!A:B,2,0)=0),VLOOKUP(A627,ishod_substance!A:G,7,0),0))</f>
        <v>#N/A</v>
      </c>
      <c r="C627" s="154" t="e">
        <f t="shared" si="9"/>
        <v>#N/A</v>
      </c>
      <c r="D627" s="83" t="e">
        <f>VLOOKUP(C627,quide!$A$1:G1619,2,0)</f>
        <v>#N/A</v>
      </c>
      <c r="E627" s="154" t="e">
        <f>VLOOKUP(C627,quide!$A$1:G1619,7,0)</f>
        <v>#N/A</v>
      </c>
      <c r="F627" s="154" t="e">
        <f>VLOOKUP(C627,quide!$A$1:M1619,21,0)</f>
        <v>#N/A</v>
      </c>
      <c r="G627" s="34" t="e">
        <f>VLOOKUP(C627,quide!$A$1:M1619,22,0)</f>
        <v>#N/A</v>
      </c>
      <c r="H627" s="154">
        <f>SUMIF(ishod_substance!G:G,B627,ishod_substance!I:I)</f>
        <v>0</v>
      </c>
    </row>
    <row r="628" spans="1:8" hidden="1" x14ac:dyDescent="0.25">
      <c r="A628">
        <v>621</v>
      </c>
      <c r="B628" t="e">
        <f>IF(ISBLANK(A628),0,IF(AND(ISERROR(VLOOKUP(VLOOKUP(A628,ishod_substance!A:G,7,0),$B$6:B627,1,0))=TRUE,VLOOKUP(norm!A628,'tbl2'!A:B,2,0)=0),VLOOKUP(A628,ishod_substance!A:G,7,0),0))</f>
        <v>#N/A</v>
      </c>
      <c r="C628" s="154" t="e">
        <f t="shared" si="9"/>
        <v>#N/A</v>
      </c>
      <c r="D628" s="83" t="e">
        <f>VLOOKUP(C628,quide!$A$1:G1620,2,0)</f>
        <v>#N/A</v>
      </c>
      <c r="E628" s="154" t="e">
        <f>VLOOKUP(C628,quide!$A$1:G1620,7,0)</f>
        <v>#N/A</v>
      </c>
      <c r="F628" s="154" t="e">
        <f>VLOOKUP(C628,quide!$A$1:M1620,21,0)</f>
        <v>#N/A</v>
      </c>
      <c r="G628" s="34" t="e">
        <f>VLOOKUP(C628,quide!$A$1:M1620,22,0)</f>
        <v>#N/A</v>
      </c>
      <c r="H628" s="154">
        <f>SUMIF(ishod_substance!G:G,B628,ishod_substance!I:I)</f>
        <v>0</v>
      </c>
    </row>
    <row r="629" spans="1:8" hidden="1" x14ac:dyDescent="0.25">
      <c r="A629">
        <v>622</v>
      </c>
      <c r="B629" t="e">
        <f>IF(ISBLANK(A629),0,IF(AND(ISERROR(VLOOKUP(VLOOKUP(A629,ishod_substance!A:G,7,0),$B$6:B628,1,0))=TRUE,VLOOKUP(norm!A629,'tbl2'!A:B,2,0)=0),VLOOKUP(A629,ishod_substance!A:G,7,0),0))</f>
        <v>#N/A</v>
      </c>
      <c r="C629" s="154" t="e">
        <f t="shared" si="9"/>
        <v>#N/A</v>
      </c>
      <c r="D629" s="83" t="e">
        <f>VLOOKUP(C629,quide!$A$1:G1621,2,0)</f>
        <v>#N/A</v>
      </c>
      <c r="E629" s="154" t="e">
        <f>VLOOKUP(C629,quide!$A$1:G1621,7,0)</f>
        <v>#N/A</v>
      </c>
      <c r="F629" s="154" t="e">
        <f>VLOOKUP(C629,quide!$A$1:M1621,21,0)</f>
        <v>#N/A</v>
      </c>
      <c r="G629" s="34" t="e">
        <f>VLOOKUP(C629,quide!$A$1:M1621,22,0)</f>
        <v>#N/A</v>
      </c>
      <c r="H629" s="154">
        <f>SUMIF(ishod_substance!G:G,B629,ishod_substance!I:I)</f>
        <v>0</v>
      </c>
    </row>
    <row r="630" spans="1:8" hidden="1" x14ac:dyDescent="0.25">
      <c r="A630">
        <v>623</v>
      </c>
      <c r="B630" t="e">
        <f>IF(ISBLANK(A630),0,IF(AND(ISERROR(VLOOKUP(VLOOKUP(A630,ishod_substance!A:G,7,0),$B$6:B629,1,0))=TRUE,VLOOKUP(norm!A630,'tbl2'!A:B,2,0)=0),VLOOKUP(A630,ishod_substance!A:G,7,0),0))</f>
        <v>#N/A</v>
      </c>
      <c r="C630" s="154" t="e">
        <f t="shared" si="9"/>
        <v>#N/A</v>
      </c>
      <c r="D630" s="83" t="e">
        <f>VLOOKUP(C630,quide!$A$1:G1622,2,0)</f>
        <v>#N/A</v>
      </c>
      <c r="E630" s="154" t="e">
        <f>VLOOKUP(C630,quide!$A$1:G1622,7,0)</f>
        <v>#N/A</v>
      </c>
      <c r="F630" s="154" t="e">
        <f>VLOOKUP(C630,quide!$A$1:M1622,21,0)</f>
        <v>#N/A</v>
      </c>
      <c r="G630" s="34" t="e">
        <f>VLOOKUP(C630,quide!$A$1:M1622,22,0)</f>
        <v>#N/A</v>
      </c>
      <c r="H630" s="154">
        <f>SUMIF(ishod_substance!G:G,B630,ishod_substance!I:I)</f>
        <v>0</v>
      </c>
    </row>
    <row r="631" spans="1:8" hidden="1" x14ac:dyDescent="0.25">
      <c r="A631">
        <v>624</v>
      </c>
      <c r="B631" t="e">
        <f>IF(ISBLANK(A631),0,IF(AND(ISERROR(VLOOKUP(VLOOKUP(A631,ishod_substance!A:G,7,0),$B$6:B630,1,0))=TRUE,VLOOKUP(norm!A631,'tbl2'!A:B,2,0)=0),VLOOKUP(A631,ishod_substance!A:G,7,0),0))</f>
        <v>#N/A</v>
      </c>
      <c r="C631" s="154" t="e">
        <f t="shared" si="9"/>
        <v>#N/A</v>
      </c>
      <c r="D631" s="83" t="e">
        <f>VLOOKUP(C631,quide!$A$1:G1623,2,0)</f>
        <v>#N/A</v>
      </c>
      <c r="E631" s="154" t="e">
        <f>VLOOKUP(C631,quide!$A$1:G1623,7,0)</f>
        <v>#N/A</v>
      </c>
      <c r="F631" s="154" t="e">
        <f>VLOOKUP(C631,quide!$A$1:M1623,21,0)</f>
        <v>#N/A</v>
      </c>
      <c r="G631" s="34" t="e">
        <f>VLOOKUP(C631,quide!$A$1:M1623,22,0)</f>
        <v>#N/A</v>
      </c>
      <c r="H631" s="154">
        <f>SUMIF(ishod_substance!G:G,B631,ishod_substance!I:I)</f>
        <v>0</v>
      </c>
    </row>
    <row r="632" spans="1:8" hidden="1" x14ac:dyDescent="0.25">
      <c r="A632">
        <v>625</v>
      </c>
      <c r="B632" t="e">
        <f>IF(ISBLANK(A632),0,IF(AND(ISERROR(VLOOKUP(VLOOKUP(A632,ishod_substance!A:G,7,0),$B$6:B631,1,0))=TRUE,VLOOKUP(norm!A632,'tbl2'!A:B,2,0)=0),VLOOKUP(A632,ishod_substance!A:G,7,0),0))</f>
        <v>#N/A</v>
      </c>
      <c r="C632" s="154" t="e">
        <f t="shared" si="9"/>
        <v>#N/A</v>
      </c>
      <c r="D632" s="83" t="e">
        <f>VLOOKUP(C632,quide!$A$1:G1624,2,0)</f>
        <v>#N/A</v>
      </c>
      <c r="E632" s="154" t="e">
        <f>VLOOKUP(C632,quide!$A$1:G1624,7,0)</f>
        <v>#N/A</v>
      </c>
      <c r="F632" s="154" t="e">
        <f>VLOOKUP(C632,quide!$A$1:M1624,21,0)</f>
        <v>#N/A</v>
      </c>
      <c r="G632" s="34" t="e">
        <f>VLOOKUP(C632,quide!$A$1:M1624,22,0)</f>
        <v>#N/A</v>
      </c>
      <c r="H632" s="154">
        <f>SUMIF(ishod_substance!G:G,B632,ishod_substance!I:I)</f>
        <v>0</v>
      </c>
    </row>
    <row r="633" spans="1:8" hidden="1" x14ac:dyDescent="0.25">
      <c r="A633">
        <v>626</v>
      </c>
      <c r="B633" t="e">
        <f>IF(ISBLANK(A633),0,IF(AND(ISERROR(VLOOKUP(VLOOKUP(A633,ishod_substance!A:G,7,0),$B$6:B632,1,0))=TRUE,VLOOKUP(norm!A633,'tbl2'!A:B,2,0)=0),VLOOKUP(A633,ishod_substance!A:G,7,0),0))</f>
        <v>#N/A</v>
      </c>
      <c r="C633" s="154" t="e">
        <f t="shared" si="9"/>
        <v>#N/A</v>
      </c>
      <c r="D633" s="83" t="e">
        <f>VLOOKUP(C633,quide!$A$1:G1625,2,0)</f>
        <v>#N/A</v>
      </c>
      <c r="E633" s="154" t="e">
        <f>VLOOKUP(C633,quide!$A$1:G1625,7,0)</f>
        <v>#N/A</v>
      </c>
      <c r="F633" s="154" t="e">
        <f>VLOOKUP(C633,quide!$A$1:M1625,21,0)</f>
        <v>#N/A</v>
      </c>
      <c r="G633" s="34" t="e">
        <f>VLOOKUP(C633,quide!$A$1:M1625,22,0)</f>
        <v>#N/A</v>
      </c>
      <c r="H633" s="154">
        <f>SUMIF(ishod_substance!G:G,B633,ishod_substance!I:I)</f>
        <v>0</v>
      </c>
    </row>
    <row r="634" spans="1:8" hidden="1" x14ac:dyDescent="0.25">
      <c r="A634">
        <v>627</v>
      </c>
      <c r="B634" t="e">
        <f>IF(ISBLANK(A634),0,IF(AND(ISERROR(VLOOKUP(VLOOKUP(A634,ishod_substance!A:G,7,0),$B$6:B633,1,0))=TRUE,VLOOKUP(norm!A634,'tbl2'!A:B,2,0)=0),VLOOKUP(A634,ishod_substance!A:G,7,0),0))</f>
        <v>#N/A</v>
      </c>
      <c r="C634" s="154" t="e">
        <f t="shared" ref="C634:C697" si="10">B634</f>
        <v>#N/A</v>
      </c>
      <c r="D634" s="83" t="e">
        <f>VLOOKUP(C634,quide!$A$1:G1626,2,0)</f>
        <v>#N/A</v>
      </c>
      <c r="E634" s="154" t="e">
        <f>VLOOKUP(C634,quide!$A$1:G1626,7,0)</f>
        <v>#N/A</v>
      </c>
      <c r="F634" s="154" t="e">
        <f>VLOOKUP(C634,quide!$A$1:M1626,21,0)</f>
        <v>#N/A</v>
      </c>
      <c r="G634" s="34" t="e">
        <f>VLOOKUP(C634,quide!$A$1:M1626,22,0)</f>
        <v>#N/A</v>
      </c>
      <c r="H634" s="154">
        <f>SUMIF(ishod_substance!G:G,B634,ishod_substance!I:I)</f>
        <v>0</v>
      </c>
    </row>
    <row r="635" spans="1:8" hidden="1" x14ac:dyDescent="0.25">
      <c r="A635">
        <v>628</v>
      </c>
      <c r="B635" t="e">
        <f>IF(ISBLANK(A635),0,IF(AND(ISERROR(VLOOKUP(VLOOKUP(A635,ishod_substance!A:G,7,0),$B$6:B634,1,0))=TRUE,VLOOKUP(norm!A635,'tbl2'!A:B,2,0)=0),VLOOKUP(A635,ishod_substance!A:G,7,0),0))</f>
        <v>#N/A</v>
      </c>
      <c r="C635" s="154" t="e">
        <f t="shared" si="10"/>
        <v>#N/A</v>
      </c>
      <c r="D635" s="83" t="e">
        <f>VLOOKUP(C635,quide!$A$1:G1627,2,0)</f>
        <v>#N/A</v>
      </c>
      <c r="E635" s="154" t="e">
        <f>VLOOKUP(C635,quide!$A$1:G1627,7,0)</f>
        <v>#N/A</v>
      </c>
      <c r="F635" s="154" t="e">
        <f>VLOOKUP(C635,quide!$A$1:M1627,21,0)</f>
        <v>#N/A</v>
      </c>
      <c r="G635" s="34" t="e">
        <f>VLOOKUP(C635,quide!$A$1:M1627,22,0)</f>
        <v>#N/A</v>
      </c>
      <c r="H635" s="154">
        <f>SUMIF(ishod_substance!G:G,B635,ishod_substance!I:I)</f>
        <v>0</v>
      </c>
    </row>
    <row r="636" spans="1:8" hidden="1" x14ac:dyDescent="0.25">
      <c r="A636">
        <v>629</v>
      </c>
      <c r="B636" t="e">
        <f>IF(ISBLANK(A636),0,IF(AND(ISERROR(VLOOKUP(VLOOKUP(A636,ishod_substance!A:G,7,0),$B$6:B635,1,0))=TRUE,VLOOKUP(norm!A636,'tbl2'!A:B,2,0)=0),VLOOKUP(A636,ishod_substance!A:G,7,0),0))</f>
        <v>#N/A</v>
      </c>
      <c r="C636" s="154" t="e">
        <f t="shared" si="10"/>
        <v>#N/A</v>
      </c>
      <c r="D636" s="83" t="e">
        <f>VLOOKUP(C636,quide!$A$1:G1628,2,0)</f>
        <v>#N/A</v>
      </c>
      <c r="E636" s="154" t="e">
        <f>VLOOKUP(C636,quide!$A$1:G1628,7,0)</f>
        <v>#N/A</v>
      </c>
      <c r="F636" s="154" t="e">
        <f>VLOOKUP(C636,quide!$A$1:M1628,21,0)</f>
        <v>#N/A</v>
      </c>
      <c r="G636" s="34" t="e">
        <f>VLOOKUP(C636,quide!$A$1:M1628,22,0)</f>
        <v>#N/A</v>
      </c>
      <c r="H636" s="154">
        <f>SUMIF(ishod_substance!G:G,B636,ishod_substance!I:I)</f>
        <v>0</v>
      </c>
    </row>
    <row r="637" spans="1:8" hidden="1" x14ac:dyDescent="0.25">
      <c r="A637">
        <v>630</v>
      </c>
      <c r="B637" t="e">
        <f>IF(ISBLANK(A637),0,IF(AND(ISERROR(VLOOKUP(VLOOKUP(A637,ishod_substance!A:G,7,0),$B$6:B636,1,0))=TRUE,VLOOKUP(norm!A637,'tbl2'!A:B,2,0)=0),VLOOKUP(A637,ishod_substance!A:G,7,0),0))</f>
        <v>#N/A</v>
      </c>
      <c r="C637" s="154" t="e">
        <f t="shared" si="10"/>
        <v>#N/A</v>
      </c>
      <c r="D637" s="83" t="e">
        <f>VLOOKUP(C637,quide!$A$1:G1629,2,0)</f>
        <v>#N/A</v>
      </c>
      <c r="E637" s="154" t="e">
        <f>VLOOKUP(C637,quide!$A$1:G1629,7,0)</f>
        <v>#N/A</v>
      </c>
      <c r="F637" s="154" t="e">
        <f>VLOOKUP(C637,quide!$A$1:M1629,21,0)</f>
        <v>#N/A</v>
      </c>
      <c r="G637" s="34" t="e">
        <f>VLOOKUP(C637,quide!$A$1:M1629,22,0)</f>
        <v>#N/A</v>
      </c>
      <c r="H637" s="154">
        <f>SUMIF(ishod_substance!G:G,B637,ishod_substance!I:I)</f>
        <v>0</v>
      </c>
    </row>
    <row r="638" spans="1:8" hidden="1" x14ac:dyDescent="0.25">
      <c r="A638">
        <v>631</v>
      </c>
      <c r="B638" t="e">
        <f>IF(ISBLANK(A638),0,IF(AND(ISERROR(VLOOKUP(VLOOKUP(A638,ishod_substance!A:G,7,0),$B$6:B637,1,0))=TRUE,VLOOKUP(norm!A638,'tbl2'!A:B,2,0)=0),VLOOKUP(A638,ishod_substance!A:G,7,0),0))</f>
        <v>#N/A</v>
      </c>
      <c r="C638" s="154" t="e">
        <f t="shared" si="10"/>
        <v>#N/A</v>
      </c>
      <c r="D638" s="83" t="e">
        <f>VLOOKUP(C638,quide!$A$1:G1630,2,0)</f>
        <v>#N/A</v>
      </c>
      <c r="E638" s="154" t="e">
        <f>VLOOKUP(C638,quide!$A$1:G1630,7,0)</f>
        <v>#N/A</v>
      </c>
      <c r="F638" s="154" t="e">
        <f>VLOOKUP(C638,quide!$A$1:M1630,21,0)</f>
        <v>#N/A</v>
      </c>
      <c r="G638" s="34" t="e">
        <f>VLOOKUP(C638,quide!$A$1:M1630,22,0)</f>
        <v>#N/A</v>
      </c>
      <c r="H638" s="154">
        <f>SUMIF(ishod_substance!G:G,B638,ishod_substance!I:I)</f>
        <v>0</v>
      </c>
    </row>
    <row r="639" spans="1:8" hidden="1" x14ac:dyDescent="0.25">
      <c r="A639">
        <v>632</v>
      </c>
      <c r="B639" t="e">
        <f>IF(ISBLANK(A639),0,IF(AND(ISERROR(VLOOKUP(VLOOKUP(A639,ishod_substance!A:G,7,0),$B$6:B638,1,0))=TRUE,VLOOKUP(norm!A639,'tbl2'!A:B,2,0)=0),VLOOKUP(A639,ishod_substance!A:G,7,0),0))</f>
        <v>#N/A</v>
      </c>
      <c r="C639" s="154" t="e">
        <f t="shared" si="10"/>
        <v>#N/A</v>
      </c>
      <c r="D639" s="83" t="e">
        <f>VLOOKUP(C639,quide!$A$1:G1631,2,0)</f>
        <v>#N/A</v>
      </c>
      <c r="E639" s="154" t="e">
        <f>VLOOKUP(C639,quide!$A$1:G1631,7,0)</f>
        <v>#N/A</v>
      </c>
      <c r="F639" s="154" t="e">
        <f>VLOOKUP(C639,quide!$A$1:M1631,21,0)</f>
        <v>#N/A</v>
      </c>
      <c r="G639" s="34" t="e">
        <f>VLOOKUP(C639,quide!$A$1:M1631,22,0)</f>
        <v>#N/A</v>
      </c>
      <c r="H639" s="154">
        <f>SUMIF(ishod_substance!G:G,B639,ishod_substance!I:I)</f>
        <v>0</v>
      </c>
    </row>
    <row r="640" spans="1:8" hidden="1" x14ac:dyDescent="0.25">
      <c r="A640">
        <v>633</v>
      </c>
      <c r="B640" t="e">
        <f>IF(ISBLANK(A640),0,IF(AND(ISERROR(VLOOKUP(VLOOKUP(A640,ishod_substance!A:G,7,0),$B$6:B639,1,0))=TRUE,VLOOKUP(norm!A640,'tbl2'!A:B,2,0)=0),VLOOKUP(A640,ishod_substance!A:G,7,0),0))</f>
        <v>#N/A</v>
      </c>
      <c r="C640" s="154" t="e">
        <f t="shared" si="10"/>
        <v>#N/A</v>
      </c>
      <c r="D640" s="83" t="e">
        <f>VLOOKUP(C640,quide!$A$1:G1632,2,0)</f>
        <v>#N/A</v>
      </c>
      <c r="E640" s="154" t="e">
        <f>VLOOKUP(C640,quide!$A$1:G1632,7,0)</f>
        <v>#N/A</v>
      </c>
      <c r="F640" s="154" t="e">
        <f>VLOOKUP(C640,quide!$A$1:M1632,21,0)</f>
        <v>#N/A</v>
      </c>
      <c r="G640" s="34" t="e">
        <f>VLOOKUP(C640,quide!$A$1:M1632,22,0)</f>
        <v>#N/A</v>
      </c>
      <c r="H640" s="154">
        <f>SUMIF(ishod_substance!G:G,B640,ishod_substance!I:I)</f>
        <v>0</v>
      </c>
    </row>
    <row r="641" spans="1:8" hidden="1" x14ac:dyDescent="0.25">
      <c r="A641">
        <v>634</v>
      </c>
      <c r="B641" t="e">
        <f>IF(ISBLANK(A641),0,IF(AND(ISERROR(VLOOKUP(VLOOKUP(A641,ishod_substance!A:G,7,0),$B$6:B640,1,0))=TRUE,VLOOKUP(norm!A641,'tbl2'!A:B,2,0)=0),VLOOKUP(A641,ishod_substance!A:G,7,0),0))</f>
        <v>#N/A</v>
      </c>
      <c r="C641" s="154" t="e">
        <f t="shared" si="10"/>
        <v>#N/A</v>
      </c>
      <c r="D641" s="83" t="e">
        <f>VLOOKUP(C641,quide!$A$1:G1633,2,0)</f>
        <v>#N/A</v>
      </c>
      <c r="E641" s="154" t="e">
        <f>VLOOKUP(C641,quide!$A$1:G1633,7,0)</f>
        <v>#N/A</v>
      </c>
      <c r="F641" s="154" t="e">
        <f>VLOOKUP(C641,quide!$A$1:M1633,21,0)</f>
        <v>#N/A</v>
      </c>
      <c r="G641" s="34" t="e">
        <f>VLOOKUP(C641,quide!$A$1:M1633,22,0)</f>
        <v>#N/A</v>
      </c>
      <c r="H641" s="154">
        <f>SUMIF(ishod_substance!G:G,B641,ishod_substance!I:I)</f>
        <v>0</v>
      </c>
    </row>
    <row r="642" spans="1:8" hidden="1" x14ac:dyDescent="0.25">
      <c r="A642">
        <v>635</v>
      </c>
      <c r="B642" t="e">
        <f>IF(ISBLANK(A642),0,IF(AND(ISERROR(VLOOKUP(VLOOKUP(A642,ishod_substance!A:G,7,0),$B$6:B641,1,0))=TRUE,VLOOKUP(norm!A642,'tbl2'!A:B,2,0)=0),VLOOKUP(A642,ishod_substance!A:G,7,0),0))</f>
        <v>#N/A</v>
      </c>
      <c r="C642" s="154" t="e">
        <f t="shared" si="10"/>
        <v>#N/A</v>
      </c>
      <c r="D642" s="83" t="e">
        <f>VLOOKUP(C642,quide!$A$1:G1634,2,0)</f>
        <v>#N/A</v>
      </c>
      <c r="E642" s="154" t="e">
        <f>VLOOKUP(C642,quide!$A$1:G1634,7,0)</f>
        <v>#N/A</v>
      </c>
      <c r="F642" s="154" t="e">
        <f>VLOOKUP(C642,quide!$A$1:M1634,21,0)</f>
        <v>#N/A</v>
      </c>
      <c r="G642" s="34" t="e">
        <f>VLOOKUP(C642,quide!$A$1:M1634,22,0)</f>
        <v>#N/A</v>
      </c>
      <c r="H642" s="154">
        <f>SUMIF(ishod_substance!G:G,B642,ishod_substance!I:I)</f>
        <v>0</v>
      </c>
    </row>
    <row r="643" spans="1:8" hidden="1" x14ac:dyDescent="0.25">
      <c r="A643">
        <v>636</v>
      </c>
      <c r="B643" t="e">
        <f>IF(ISBLANK(A643),0,IF(AND(ISERROR(VLOOKUP(VLOOKUP(A643,ishod_substance!A:G,7,0),$B$6:B642,1,0))=TRUE,VLOOKUP(norm!A643,'tbl2'!A:B,2,0)=0),VLOOKUP(A643,ishod_substance!A:G,7,0),0))</f>
        <v>#N/A</v>
      </c>
      <c r="C643" s="154" t="e">
        <f t="shared" si="10"/>
        <v>#N/A</v>
      </c>
      <c r="D643" s="83" t="e">
        <f>VLOOKUP(C643,quide!$A$1:G1635,2,0)</f>
        <v>#N/A</v>
      </c>
      <c r="E643" s="154" t="e">
        <f>VLOOKUP(C643,quide!$A$1:G1635,7,0)</f>
        <v>#N/A</v>
      </c>
      <c r="F643" s="154" t="e">
        <f>VLOOKUP(C643,quide!$A$1:M1635,21,0)</f>
        <v>#N/A</v>
      </c>
      <c r="G643" s="34" t="e">
        <f>VLOOKUP(C643,quide!$A$1:M1635,22,0)</f>
        <v>#N/A</v>
      </c>
      <c r="H643" s="154">
        <f>SUMIF(ishod_substance!G:G,B643,ishod_substance!I:I)</f>
        <v>0</v>
      </c>
    </row>
    <row r="644" spans="1:8" hidden="1" x14ac:dyDescent="0.25">
      <c r="A644">
        <v>637</v>
      </c>
      <c r="B644" t="e">
        <f>IF(ISBLANK(A644),0,IF(AND(ISERROR(VLOOKUP(VLOOKUP(A644,ishod_substance!A:G,7,0),$B$6:B643,1,0))=TRUE,VLOOKUP(norm!A644,'tbl2'!A:B,2,0)=0),VLOOKUP(A644,ishod_substance!A:G,7,0),0))</f>
        <v>#N/A</v>
      </c>
      <c r="C644" s="154" t="e">
        <f t="shared" si="10"/>
        <v>#N/A</v>
      </c>
      <c r="D644" s="83" t="e">
        <f>VLOOKUP(C644,quide!$A$1:G1636,2,0)</f>
        <v>#N/A</v>
      </c>
      <c r="E644" s="154" t="e">
        <f>VLOOKUP(C644,quide!$A$1:G1636,7,0)</f>
        <v>#N/A</v>
      </c>
      <c r="F644" s="154" t="e">
        <f>VLOOKUP(C644,quide!$A$1:M1636,21,0)</f>
        <v>#N/A</v>
      </c>
      <c r="G644" s="34" t="e">
        <f>VLOOKUP(C644,quide!$A$1:M1636,22,0)</f>
        <v>#N/A</v>
      </c>
      <c r="H644" s="154">
        <f>SUMIF(ishod_substance!G:G,B644,ishod_substance!I:I)</f>
        <v>0</v>
      </c>
    </row>
    <row r="645" spans="1:8" hidden="1" x14ac:dyDescent="0.25">
      <c r="A645">
        <v>638</v>
      </c>
      <c r="B645" t="e">
        <f>IF(ISBLANK(A645),0,IF(AND(ISERROR(VLOOKUP(VLOOKUP(A645,ishod_substance!A:G,7,0),$B$6:B644,1,0))=TRUE,VLOOKUP(norm!A645,'tbl2'!A:B,2,0)=0),VLOOKUP(A645,ishod_substance!A:G,7,0),0))</f>
        <v>#N/A</v>
      </c>
      <c r="C645" s="154" t="e">
        <f t="shared" si="10"/>
        <v>#N/A</v>
      </c>
      <c r="D645" s="83" t="e">
        <f>VLOOKUP(C645,quide!$A$1:G1637,2,0)</f>
        <v>#N/A</v>
      </c>
      <c r="E645" s="154" t="e">
        <f>VLOOKUP(C645,quide!$A$1:G1637,7,0)</f>
        <v>#N/A</v>
      </c>
      <c r="F645" s="154" t="e">
        <f>VLOOKUP(C645,quide!$A$1:M1637,21,0)</f>
        <v>#N/A</v>
      </c>
      <c r="G645" s="34" t="e">
        <f>VLOOKUP(C645,quide!$A$1:M1637,22,0)</f>
        <v>#N/A</v>
      </c>
      <c r="H645" s="154">
        <f>SUMIF(ishod_substance!G:G,B645,ishod_substance!I:I)</f>
        <v>0</v>
      </c>
    </row>
    <row r="646" spans="1:8" hidden="1" x14ac:dyDescent="0.25">
      <c r="A646">
        <v>639</v>
      </c>
      <c r="B646" t="e">
        <f>IF(ISBLANK(A646),0,IF(AND(ISERROR(VLOOKUP(VLOOKUP(A646,ishod_substance!A:G,7,0),$B$6:B645,1,0))=TRUE,VLOOKUP(norm!A646,'tbl2'!A:B,2,0)=0),VLOOKUP(A646,ishod_substance!A:G,7,0),0))</f>
        <v>#N/A</v>
      </c>
      <c r="C646" s="154" t="e">
        <f t="shared" si="10"/>
        <v>#N/A</v>
      </c>
      <c r="D646" s="83" t="e">
        <f>VLOOKUP(C646,quide!$A$1:G1638,2,0)</f>
        <v>#N/A</v>
      </c>
      <c r="E646" s="154" t="e">
        <f>VLOOKUP(C646,quide!$A$1:G1638,7,0)</f>
        <v>#N/A</v>
      </c>
      <c r="F646" s="154" t="e">
        <f>VLOOKUP(C646,quide!$A$1:M1638,21,0)</f>
        <v>#N/A</v>
      </c>
      <c r="G646" s="34" t="e">
        <f>VLOOKUP(C646,quide!$A$1:M1638,22,0)</f>
        <v>#N/A</v>
      </c>
      <c r="H646" s="154">
        <f>SUMIF(ishod_substance!G:G,B646,ishod_substance!I:I)</f>
        <v>0</v>
      </c>
    </row>
    <row r="647" spans="1:8" hidden="1" x14ac:dyDescent="0.25">
      <c r="A647">
        <v>640</v>
      </c>
      <c r="B647" t="e">
        <f>IF(ISBLANK(A647),0,IF(AND(ISERROR(VLOOKUP(VLOOKUP(A647,ishod_substance!A:G,7,0),$B$6:B646,1,0))=TRUE,VLOOKUP(norm!A647,'tbl2'!A:B,2,0)=0),VLOOKUP(A647,ishod_substance!A:G,7,0),0))</f>
        <v>#N/A</v>
      </c>
      <c r="C647" s="154" t="e">
        <f t="shared" si="10"/>
        <v>#N/A</v>
      </c>
      <c r="D647" s="83" t="e">
        <f>VLOOKUP(C647,quide!$A$1:G1639,2,0)</f>
        <v>#N/A</v>
      </c>
      <c r="E647" s="154" t="e">
        <f>VLOOKUP(C647,quide!$A$1:G1639,7,0)</f>
        <v>#N/A</v>
      </c>
      <c r="F647" s="154" t="e">
        <f>VLOOKUP(C647,quide!$A$1:M1639,21,0)</f>
        <v>#N/A</v>
      </c>
      <c r="G647" s="34" t="e">
        <f>VLOOKUP(C647,quide!$A$1:M1639,22,0)</f>
        <v>#N/A</v>
      </c>
      <c r="H647" s="154">
        <f>SUMIF(ishod_substance!G:G,B647,ishod_substance!I:I)</f>
        <v>0</v>
      </c>
    </row>
    <row r="648" spans="1:8" hidden="1" x14ac:dyDescent="0.25">
      <c r="A648">
        <v>641</v>
      </c>
      <c r="B648" t="e">
        <f>IF(ISBLANK(A648),0,IF(AND(ISERROR(VLOOKUP(VLOOKUP(A648,ishod_substance!A:G,7,0),$B$6:B647,1,0))=TRUE,VLOOKUP(norm!A648,'tbl2'!A:B,2,0)=0),VLOOKUP(A648,ishod_substance!A:G,7,0),0))</f>
        <v>#N/A</v>
      </c>
      <c r="C648" s="154" t="e">
        <f t="shared" si="10"/>
        <v>#N/A</v>
      </c>
      <c r="D648" s="83" t="e">
        <f>VLOOKUP(C648,quide!$A$1:G1640,2,0)</f>
        <v>#N/A</v>
      </c>
      <c r="E648" s="154" t="e">
        <f>VLOOKUP(C648,quide!$A$1:G1640,7,0)</f>
        <v>#N/A</v>
      </c>
      <c r="F648" s="154" t="e">
        <f>VLOOKUP(C648,quide!$A$1:M1640,21,0)</f>
        <v>#N/A</v>
      </c>
      <c r="G648" s="34" t="e">
        <f>VLOOKUP(C648,quide!$A$1:M1640,22,0)</f>
        <v>#N/A</v>
      </c>
      <c r="H648" s="154">
        <f>SUMIF(ishod_substance!G:G,B648,ishod_substance!I:I)</f>
        <v>0</v>
      </c>
    </row>
    <row r="649" spans="1:8" hidden="1" x14ac:dyDescent="0.25">
      <c r="A649">
        <v>642</v>
      </c>
      <c r="B649" t="e">
        <f>IF(ISBLANK(A649),0,IF(AND(ISERROR(VLOOKUP(VLOOKUP(A649,ishod_substance!A:G,7,0),$B$6:B648,1,0))=TRUE,VLOOKUP(norm!A649,'tbl2'!A:B,2,0)=0),VLOOKUP(A649,ishod_substance!A:G,7,0),0))</f>
        <v>#N/A</v>
      </c>
      <c r="C649" s="154" t="e">
        <f t="shared" si="10"/>
        <v>#N/A</v>
      </c>
      <c r="D649" s="83" t="e">
        <f>VLOOKUP(C649,quide!$A$1:G1641,2,0)</f>
        <v>#N/A</v>
      </c>
      <c r="E649" s="154" t="e">
        <f>VLOOKUP(C649,quide!$A$1:G1641,7,0)</f>
        <v>#N/A</v>
      </c>
      <c r="F649" s="154" t="e">
        <f>VLOOKUP(C649,quide!$A$1:M1641,21,0)</f>
        <v>#N/A</v>
      </c>
      <c r="G649" s="34" t="e">
        <f>VLOOKUP(C649,quide!$A$1:M1641,22,0)</f>
        <v>#N/A</v>
      </c>
      <c r="H649" s="154">
        <f>SUMIF(ishod_substance!G:G,B649,ishod_substance!I:I)</f>
        <v>0</v>
      </c>
    </row>
    <row r="650" spans="1:8" hidden="1" x14ac:dyDescent="0.25">
      <c r="A650">
        <v>643</v>
      </c>
      <c r="B650" t="e">
        <f>IF(ISBLANK(A650),0,IF(AND(ISERROR(VLOOKUP(VLOOKUP(A650,ishod_substance!A:G,7,0),$B$6:B649,1,0))=TRUE,VLOOKUP(norm!A650,'tbl2'!A:B,2,0)=0),VLOOKUP(A650,ishod_substance!A:G,7,0),0))</f>
        <v>#N/A</v>
      </c>
      <c r="C650" s="154" t="e">
        <f t="shared" si="10"/>
        <v>#N/A</v>
      </c>
      <c r="D650" s="83" t="e">
        <f>VLOOKUP(C650,quide!$A$1:G1642,2,0)</f>
        <v>#N/A</v>
      </c>
      <c r="E650" s="154" t="e">
        <f>VLOOKUP(C650,quide!$A$1:G1642,7,0)</f>
        <v>#N/A</v>
      </c>
      <c r="F650" s="154" t="e">
        <f>VLOOKUP(C650,quide!$A$1:M1642,21,0)</f>
        <v>#N/A</v>
      </c>
      <c r="G650" s="34" t="e">
        <f>VLOOKUP(C650,quide!$A$1:M1642,22,0)</f>
        <v>#N/A</v>
      </c>
      <c r="H650" s="154">
        <f>SUMIF(ishod_substance!G:G,B650,ishod_substance!I:I)</f>
        <v>0</v>
      </c>
    </row>
    <row r="651" spans="1:8" hidden="1" x14ac:dyDescent="0.25">
      <c r="A651">
        <v>644</v>
      </c>
      <c r="B651" t="e">
        <f>IF(ISBLANK(A651),0,IF(AND(ISERROR(VLOOKUP(VLOOKUP(A651,ishod_substance!A:G,7,0),$B$6:B650,1,0))=TRUE,VLOOKUP(norm!A651,'tbl2'!A:B,2,0)=0),VLOOKUP(A651,ishod_substance!A:G,7,0),0))</f>
        <v>#N/A</v>
      </c>
      <c r="C651" s="154" t="e">
        <f t="shared" si="10"/>
        <v>#N/A</v>
      </c>
      <c r="D651" s="83" t="e">
        <f>VLOOKUP(C651,quide!$A$1:G1643,2,0)</f>
        <v>#N/A</v>
      </c>
      <c r="E651" s="154" t="e">
        <f>VLOOKUP(C651,quide!$A$1:G1643,7,0)</f>
        <v>#N/A</v>
      </c>
      <c r="F651" s="154" t="e">
        <f>VLOOKUP(C651,quide!$A$1:M1643,21,0)</f>
        <v>#N/A</v>
      </c>
      <c r="G651" s="34" t="e">
        <f>VLOOKUP(C651,quide!$A$1:M1643,22,0)</f>
        <v>#N/A</v>
      </c>
      <c r="H651" s="154">
        <f>SUMIF(ishod_substance!G:G,B651,ishod_substance!I:I)</f>
        <v>0</v>
      </c>
    </row>
    <row r="652" spans="1:8" hidden="1" x14ac:dyDescent="0.25">
      <c r="A652">
        <v>645</v>
      </c>
      <c r="B652" t="e">
        <f>IF(ISBLANK(A652),0,IF(AND(ISERROR(VLOOKUP(VLOOKUP(A652,ishod_substance!A:G,7,0),$B$6:B651,1,0))=TRUE,VLOOKUP(norm!A652,'tbl2'!A:B,2,0)=0),VLOOKUP(A652,ishod_substance!A:G,7,0),0))</f>
        <v>#N/A</v>
      </c>
      <c r="C652" s="154" t="e">
        <f t="shared" si="10"/>
        <v>#N/A</v>
      </c>
      <c r="D652" s="83" t="e">
        <f>VLOOKUP(C652,quide!$A$1:G1644,2,0)</f>
        <v>#N/A</v>
      </c>
      <c r="E652" s="154" t="e">
        <f>VLOOKUP(C652,quide!$A$1:G1644,7,0)</f>
        <v>#N/A</v>
      </c>
      <c r="F652" s="154" t="e">
        <f>VLOOKUP(C652,quide!$A$1:M1644,21,0)</f>
        <v>#N/A</v>
      </c>
      <c r="G652" s="34" t="e">
        <f>VLOOKUP(C652,quide!$A$1:M1644,22,0)</f>
        <v>#N/A</v>
      </c>
      <c r="H652" s="154">
        <f>SUMIF(ishod_substance!G:G,B652,ishod_substance!I:I)</f>
        <v>0</v>
      </c>
    </row>
    <row r="653" spans="1:8" hidden="1" x14ac:dyDescent="0.25">
      <c r="A653">
        <v>646</v>
      </c>
      <c r="B653" t="e">
        <f>IF(ISBLANK(A653),0,IF(AND(ISERROR(VLOOKUP(VLOOKUP(A653,ishod_substance!A:G,7,0),$B$6:B652,1,0))=TRUE,VLOOKUP(norm!A653,'tbl2'!A:B,2,0)=0),VLOOKUP(A653,ishod_substance!A:G,7,0),0))</f>
        <v>#N/A</v>
      </c>
      <c r="C653" s="154" t="e">
        <f t="shared" si="10"/>
        <v>#N/A</v>
      </c>
      <c r="D653" s="83" t="e">
        <f>VLOOKUP(C653,quide!$A$1:G1645,2,0)</f>
        <v>#N/A</v>
      </c>
      <c r="E653" s="154" t="e">
        <f>VLOOKUP(C653,quide!$A$1:G1645,7,0)</f>
        <v>#N/A</v>
      </c>
      <c r="F653" s="154" t="e">
        <f>VLOOKUP(C653,quide!$A$1:M1645,21,0)</f>
        <v>#N/A</v>
      </c>
      <c r="G653" s="34" t="e">
        <f>VLOOKUP(C653,quide!$A$1:M1645,22,0)</f>
        <v>#N/A</v>
      </c>
      <c r="H653" s="154">
        <f>SUMIF(ishod_substance!G:G,B653,ishod_substance!I:I)</f>
        <v>0</v>
      </c>
    </row>
    <row r="654" spans="1:8" hidden="1" x14ac:dyDescent="0.25">
      <c r="A654">
        <v>647</v>
      </c>
      <c r="B654" t="e">
        <f>IF(ISBLANK(A654),0,IF(AND(ISERROR(VLOOKUP(VLOOKUP(A654,ishod_substance!A:G,7,0),$B$6:B653,1,0))=TRUE,VLOOKUP(norm!A654,'tbl2'!A:B,2,0)=0),VLOOKUP(A654,ishod_substance!A:G,7,0),0))</f>
        <v>#N/A</v>
      </c>
      <c r="C654" s="154" t="e">
        <f t="shared" si="10"/>
        <v>#N/A</v>
      </c>
      <c r="D654" s="83" t="e">
        <f>VLOOKUP(C654,quide!$A$1:G1646,2,0)</f>
        <v>#N/A</v>
      </c>
      <c r="E654" s="154" t="e">
        <f>VLOOKUP(C654,quide!$A$1:G1646,7,0)</f>
        <v>#N/A</v>
      </c>
      <c r="F654" s="154" t="e">
        <f>VLOOKUP(C654,quide!$A$1:M1646,21,0)</f>
        <v>#N/A</v>
      </c>
      <c r="G654" s="34" t="e">
        <f>VLOOKUP(C654,quide!$A$1:M1646,22,0)</f>
        <v>#N/A</v>
      </c>
      <c r="H654" s="154">
        <f>SUMIF(ishod_substance!G:G,B654,ishod_substance!I:I)</f>
        <v>0</v>
      </c>
    </row>
    <row r="655" spans="1:8" hidden="1" x14ac:dyDescent="0.25">
      <c r="A655">
        <v>648</v>
      </c>
      <c r="B655" t="e">
        <f>IF(ISBLANK(A655),0,IF(AND(ISERROR(VLOOKUP(VLOOKUP(A655,ishod_substance!A:G,7,0),$B$6:B654,1,0))=TRUE,VLOOKUP(norm!A655,'tbl2'!A:B,2,0)=0),VLOOKUP(A655,ishod_substance!A:G,7,0),0))</f>
        <v>#N/A</v>
      </c>
      <c r="C655" s="154" t="e">
        <f t="shared" si="10"/>
        <v>#N/A</v>
      </c>
      <c r="D655" s="83" t="e">
        <f>VLOOKUP(C655,quide!$A$1:G1647,2,0)</f>
        <v>#N/A</v>
      </c>
      <c r="E655" s="154" t="e">
        <f>VLOOKUP(C655,quide!$A$1:G1647,7,0)</f>
        <v>#N/A</v>
      </c>
      <c r="F655" s="154" t="e">
        <f>VLOOKUP(C655,quide!$A$1:M1647,21,0)</f>
        <v>#N/A</v>
      </c>
      <c r="G655" s="34" t="e">
        <f>VLOOKUP(C655,quide!$A$1:M1647,22,0)</f>
        <v>#N/A</v>
      </c>
      <c r="H655" s="154">
        <f>SUMIF(ishod_substance!G:G,B655,ishod_substance!I:I)</f>
        <v>0</v>
      </c>
    </row>
    <row r="656" spans="1:8" hidden="1" x14ac:dyDescent="0.25">
      <c r="A656">
        <v>649</v>
      </c>
      <c r="B656" t="e">
        <f>IF(ISBLANK(A656),0,IF(AND(ISERROR(VLOOKUP(VLOOKUP(A656,ishod_substance!A:G,7,0),$B$6:B655,1,0))=TRUE,VLOOKUP(norm!A656,'tbl2'!A:B,2,0)=0),VLOOKUP(A656,ishod_substance!A:G,7,0),0))</f>
        <v>#N/A</v>
      </c>
      <c r="C656" s="154" t="e">
        <f t="shared" si="10"/>
        <v>#N/A</v>
      </c>
      <c r="D656" s="83" t="e">
        <f>VLOOKUP(C656,quide!$A$1:G1648,2,0)</f>
        <v>#N/A</v>
      </c>
      <c r="E656" s="154" t="e">
        <f>VLOOKUP(C656,quide!$A$1:G1648,7,0)</f>
        <v>#N/A</v>
      </c>
      <c r="F656" s="154" t="e">
        <f>VLOOKUP(C656,quide!$A$1:M1648,21,0)</f>
        <v>#N/A</v>
      </c>
      <c r="G656" s="34" t="e">
        <f>VLOOKUP(C656,quide!$A$1:M1648,22,0)</f>
        <v>#N/A</v>
      </c>
      <c r="H656" s="154">
        <f>SUMIF(ishod_substance!G:G,B656,ishod_substance!I:I)</f>
        <v>0</v>
      </c>
    </row>
    <row r="657" spans="1:8" hidden="1" x14ac:dyDescent="0.25">
      <c r="A657">
        <v>650</v>
      </c>
      <c r="B657" t="e">
        <f>IF(ISBLANK(A657),0,IF(AND(ISERROR(VLOOKUP(VLOOKUP(A657,ishod_substance!A:G,7,0),$B$6:B656,1,0))=TRUE,VLOOKUP(norm!A657,'tbl2'!A:B,2,0)=0),VLOOKUP(A657,ishod_substance!A:G,7,0),0))</f>
        <v>#N/A</v>
      </c>
      <c r="C657" s="154" t="e">
        <f t="shared" si="10"/>
        <v>#N/A</v>
      </c>
      <c r="D657" s="83" t="e">
        <f>VLOOKUP(C657,quide!$A$1:G1649,2,0)</f>
        <v>#N/A</v>
      </c>
      <c r="E657" s="154" t="e">
        <f>VLOOKUP(C657,quide!$A$1:G1649,7,0)</f>
        <v>#N/A</v>
      </c>
      <c r="F657" s="154" t="e">
        <f>VLOOKUP(C657,quide!$A$1:M1649,21,0)</f>
        <v>#N/A</v>
      </c>
      <c r="G657" s="34" t="e">
        <f>VLOOKUP(C657,quide!$A$1:M1649,22,0)</f>
        <v>#N/A</v>
      </c>
      <c r="H657" s="154">
        <f>SUMIF(ishod_substance!G:G,B657,ishod_substance!I:I)</f>
        <v>0</v>
      </c>
    </row>
    <row r="658" spans="1:8" hidden="1" x14ac:dyDescent="0.25">
      <c r="A658">
        <v>651</v>
      </c>
      <c r="B658" t="e">
        <f>IF(ISBLANK(A658),0,IF(AND(ISERROR(VLOOKUP(VLOOKUP(A658,ishod_substance!A:G,7,0),$B$6:B657,1,0))=TRUE,VLOOKUP(norm!A658,'tbl2'!A:B,2,0)=0),VLOOKUP(A658,ishod_substance!A:G,7,0),0))</f>
        <v>#N/A</v>
      </c>
      <c r="C658" s="154" t="e">
        <f t="shared" si="10"/>
        <v>#N/A</v>
      </c>
      <c r="D658" s="83" t="e">
        <f>VLOOKUP(C658,quide!$A$1:G1650,2,0)</f>
        <v>#N/A</v>
      </c>
      <c r="E658" s="154" t="e">
        <f>VLOOKUP(C658,quide!$A$1:G1650,7,0)</f>
        <v>#N/A</v>
      </c>
      <c r="F658" s="154" t="e">
        <f>VLOOKUP(C658,quide!$A$1:M1650,21,0)</f>
        <v>#N/A</v>
      </c>
      <c r="G658" s="34" t="e">
        <f>VLOOKUP(C658,quide!$A$1:M1650,22,0)</f>
        <v>#N/A</v>
      </c>
      <c r="H658" s="154">
        <f>SUMIF(ishod_substance!G:G,B658,ishod_substance!I:I)</f>
        <v>0</v>
      </c>
    </row>
    <row r="659" spans="1:8" hidden="1" x14ac:dyDescent="0.25">
      <c r="A659">
        <v>652</v>
      </c>
      <c r="B659" t="e">
        <f>IF(ISBLANK(A659),0,IF(AND(ISERROR(VLOOKUP(VLOOKUP(A659,ishod_substance!A:G,7,0),$B$6:B658,1,0))=TRUE,VLOOKUP(norm!A659,'tbl2'!A:B,2,0)=0),VLOOKUP(A659,ishod_substance!A:G,7,0),0))</f>
        <v>#N/A</v>
      </c>
      <c r="C659" s="154" t="e">
        <f t="shared" si="10"/>
        <v>#N/A</v>
      </c>
      <c r="D659" s="83" t="e">
        <f>VLOOKUP(C659,quide!$A$1:G1651,2,0)</f>
        <v>#N/A</v>
      </c>
      <c r="E659" s="154" t="e">
        <f>VLOOKUP(C659,quide!$A$1:G1651,7,0)</f>
        <v>#N/A</v>
      </c>
      <c r="F659" s="154" t="e">
        <f>VLOOKUP(C659,quide!$A$1:M1651,21,0)</f>
        <v>#N/A</v>
      </c>
      <c r="G659" s="34" t="e">
        <f>VLOOKUP(C659,quide!$A$1:M1651,22,0)</f>
        <v>#N/A</v>
      </c>
      <c r="H659" s="154">
        <f>SUMIF(ishod_substance!G:G,B659,ishod_substance!I:I)</f>
        <v>0</v>
      </c>
    </row>
    <row r="660" spans="1:8" hidden="1" x14ac:dyDescent="0.25">
      <c r="A660">
        <v>653</v>
      </c>
      <c r="B660" t="e">
        <f>IF(ISBLANK(A660),0,IF(AND(ISERROR(VLOOKUP(VLOOKUP(A660,ishod_substance!A:G,7,0),$B$6:B659,1,0))=TRUE,VLOOKUP(norm!A660,'tbl2'!A:B,2,0)=0),VLOOKUP(A660,ishod_substance!A:G,7,0),0))</f>
        <v>#N/A</v>
      </c>
      <c r="C660" s="154" t="e">
        <f t="shared" si="10"/>
        <v>#N/A</v>
      </c>
      <c r="D660" s="83" t="e">
        <f>VLOOKUP(C660,quide!$A$1:G1652,2,0)</f>
        <v>#N/A</v>
      </c>
      <c r="E660" s="154" t="e">
        <f>VLOOKUP(C660,quide!$A$1:G1652,7,0)</f>
        <v>#N/A</v>
      </c>
      <c r="F660" s="154" t="e">
        <f>VLOOKUP(C660,quide!$A$1:M1652,21,0)</f>
        <v>#N/A</v>
      </c>
      <c r="G660" s="34" t="e">
        <f>VLOOKUP(C660,quide!$A$1:M1652,22,0)</f>
        <v>#N/A</v>
      </c>
      <c r="H660" s="154">
        <f>SUMIF(ishod_substance!G:G,B660,ishod_substance!I:I)</f>
        <v>0</v>
      </c>
    </row>
    <row r="661" spans="1:8" hidden="1" x14ac:dyDescent="0.25">
      <c r="A661">
        <v>654</v>
      </c>
      <c r="B661" t="e">
        <f>IF(ISBLANK(A661),0,IF(AND(ISERROR(VLOOKUP(VLOOKUP(A661,ishod_substance!A:G,7,0),$B$6:B660,1,0))=TRUE,VLOOKUP(norm!A661,'tbl2'!A:B,2,0)=0),VLOOKUP(A661,ishod_substance!A:G,7,0),0))</f>
        <v>#N/A</v>
      </c>
      <c r="C661" s="154" t="e">
        <f t="shared" si="10"/>
        <v>#N/A</v>
      </c>
      <c r="D661" s="83" t="e">
        <f>VLOOKUP(C661,quide!$A$1:G1653,2,0)</f>
        <v>#N/A</v>
      </c>
      <c r="E661" s="154" t="e">
        <f>VLOOKUP(C661,quide!$A$1:G1653,7,0)</f>
        <v>#N/A</v>
      </c>
      <c r="F661" s="154" t="e">
        <f>VLOOKUP(C661,quide!$A$1:M1653,21,0)</f>
        <v>#N/A</v>
      </c>
      <c r="G661" s="34" t="e">
        <f>VLOOKUP(C661,quide!$A$1:M1653,22,0)</f>
        <v>#N/A</v>
      </c>
      <c r="H661" s="154">
        <f>SUMIF(ishod_substance!G:G,B661,ishod_substance!I:I)</f>
        <v>0</v>
      </c>
    </row>
    <row r="662" spans="1:8" hidden="1" x14ac:dyDescent="0.25">
      <c r="A662">
        <v>655</v>
      </c>
      <c r="B662" t="e">
        <f>IF(ISBLANK(A662),0,IF(AND(ISERROR(VLOOKUP(VLOOKUP(A662,ishod_substance!A:G,7,0),$B$6:B661,1,0))=TRUE,VLOOKUP(norm!A662,'tbl2'!A:B,2,0)=0),VLOOKUP(A662,ishod_substance!A:G,7,0),0))</f>
        <v>#N/A</v>
      </c>
      <c r="C662" s="154" t="e">
        <f t="shared" si="10"/>
        <v>#N/A</v>
      </c>
      <c r="D662" s="83" t="e">
        <f>VLOOKUP(C662,quide!$A$1:G1654,2,0)</f>
        <v>#N/A</v>
      </c>
      <c r="E662" s="154" t="e">
        <f>VLOOKUP(C662,quide!$A$1:G1654,7,0)</f>
        <v>#N/A</v>
      </c>
      <c r="F662" s="154" t="e">
        <f>VLOOKUP(C662,quide!$A$1:M1654,21,0)</f>
        <v>#N/A</v>
      </c>
      <c r="G662" s="34" t="e">
        <f>VLOOKUP(C662,quide!$A$1:M1654,22,0)</f>
        <v>#N/A</v>
      </c>
      <c r="H662" s="154">
        <f>SUMIF(ishod_substance!G:G,B662,ishod_substance!I:I)</f>
        <v>0</v>
      </c>
    </row>
    <row r="663" spans="1:8" hidden="1" x14ac:dyDescent="0.25">
      <c r="A663">
        <v>656</v>
      </c>
      <c r="B663" t="e">
        <f>IF(ISBLANK(A663),0,IF(AND(ISERROR(VLOOKUP(VLOOKUP(A663,ishod_substance!A:G,7,0),$B$6:B662,1,0))=TRUE,VLOOKUP(norm!A663,'tbl2'!A:B,2,0)=0),VLOOKUP(A663,ishod_substance!A:G,7,0),0))</f>
        <v>#N/A</v>
      </c>
      <c r="C663" s="154" t="e">
        <f t="shared" si="10"/>
        <v>#N/A</v>
      </c>
      <c r="D663" s="83" t="e">
        <f>VLOOKUP(C663,quide!$A$1:G1655,2,0)</f>
        <v>#N/A</v>
      </c>
      <c r="E663" s="154" t="e">
        <f>VLOOKUP(C663,quide!$A$1:G1655,7,0)</f>
        <v>#N/A</v>
      </c>
      <c r="F663" s="154" t="e">
        <f>VLOOKUP(C663,quide!$A$1:M1655,21,0)</f>
        <v>#N/A</v>
      </c>
      <c r="G663" s="34" t="e">
        <f>VLOOKUP(C663,quide!$A$1:M1655,22,0)</f>
        <v>#N/A</v>
      </c>
      <c r="H663" s="154">
        <f>SUMIF(ishod_substance!G:G,B663,ishod_substance!I:I)</f>
        <v>0</v>
      </c>
    </row>
    <row r="664" spans="1:8" hidden="1" x14ac:dyDescent="0.25">
      <c r="A664">
        <v>657</v>
      </c>
      <c r="B664" t="e">
        <f>IF(ISBLANK(A664),0,IF(AND(ISERROR(VLOOKUP(VLOOKUP(A664,ishod_substance!A:G,7,0),$B$6:B663,1,0))=TRUE,VLOOKUP(norm!A664,'tbl2'!A:B,2,0)=0),VLOOKUP(A664,ishod_substance!A:G,7,0),0))</f>
        <v>#N/A</v>
      </c>
      <c r="C664" s="154" t="e">
        <f t="shared" si="10"/>
        <v>#N/A</v>
      </c>
      <c r="D664" s="83" t="e">
        <f>VLOOKUP(C664,quide!$A$1:G1656,2,0)</f>
        <v>#N/A</v>
      </c>
      <c r="E664" s="154" t="e">
        <f>VLOOKUP(C664,quide!$A$1:G1656,7,0)</f>
        <v>#N/A</v>
      </c>
      <c r="F664" s="154" t="e">
        <f>VLOOKUP(C664,quide!$A$1:M1656,21,0)</f>
        <v>#N/A</v>
      </c>
      <c r="G664" s="34" t="e">
        <f>VLOOKUP(C664,quide!$A$1:M1656,22,0)</f>
        <v>#N/A</v>
      </c>
      <c r="H664" s="154">
        <f>SUMIF(ishod_substance!G:G,B664,ishod_substance!I:I)</f>
        <v>0</v>
      </c>
    </row>
    <row r="665" spans="1:8" hidden="1" x14ac:dyDescent="0.25">
      <c r="A665">
        <v>658</v>
      </c>
      <c r="B665" t="e">
        <f>IF(ISBLANK(A665),0,IF(AND(ISERROR(VLOOKUP(VLOOKUP(A665,ishod_substance!A:G,7,0),$B$6:B664,1,0))=TRUE,VLOOKUP(norm!A665,'tbl2'!A:B,2,0)=0),VLOOKUP(A665,ishod_substance!A:G,7,0),0))</f>
        <v>#N/A</v>
      </c>
      <c r="C665" s="154" t="e">
        <f t="shared" si="10"/>
        <v>#N/A</v>
      </c>
      <c r="D665" s="83" t="e">
        <f>VLOOKUP(C665,quide!$A$1:G1657,2,0)</f>
        <v>#N/A</v>
      </c>
      <c r="E665" s="154" t="e">
        <f>VLOOKUP(C665,quide!$A$1:G1657,7,0)</f>
        <v>#N/A</v>
      </c>
      <c r="F665" s="154" t="e">
        <f>VLOOKUP(C665,quide!$A$1:M1657,21,0)</f>
        <v>#N/A</v>
      </c>
      <c r="G665" s="34" t="e">
        <f>VLOOKUP(C665,quide!$A$1:M1657,22,0)</f>
        <v>#N/A</v>
      </c>
      <c r="H665" s="154">
        <f>SUMIF(ishod_substance!G:G,B665,ishod_substance!I:I)</f>
        <v>0</v>
      </c>
    </row>
    <row r="666" spans="1:8" hidden="1" x14ac:dyDescent="0.25">
      <c r="A666">
        <v>659</v>
      </c>
      <c r="B666" t="e">
        <f>IF(ISBLANK(A666),0,IF(AND(ISERROR(VLOOKUP(VLOOKUP(A666,ishod_substance!A:G,7,0),$B$6:B665,1,0))=TRUE,VLOOKUP(norm!A666,'tbl2'!A:B,2,0)=0),VLOOKUP(A666,ishod_substance!A:G,7,0),0))</f>
        <v>#N/A</v>
      </c>
      <c r="C666" s="154" t="e">
        <f t="shared" si="10"/>
        <v>#N/A</v>
      </c>
      <c r="D666" s="83" t="e">
        <f>VLOOKUP(C666,quide!$A$1:G1658,2,0)</f>
        <v>#N/A</v>
      </c>
      <c r="E666" s="154" t="e">
        <f>VLOOKUP(C666,quide!$A$1:G1658,7,0)</f>
        <v>#N/A</v>
      </c>
      <c r="F666" s="154" t="e">
        <f>VLOOKUP(C666,quide!$A$1:M1658,21,0)</f>
        <v>#N/A</v>
      </c>
      <c r="G666" s="34" t="e">
        <f>VLOOKUP(C666,quide!$A$1:M1658,22,0)</f>
        <v>#N/A</v>
      </c>
      <c r="H666" s="154">
        <f>SUMIF(ishod_substance!G:G,B666,ishod_substance!I:I)</f>
        <v>0</v>
      </c>
    </row>
    <row r="667" spans="1:8" hidden="1" x14ac:dyDescent="0.25">
      <c r="A667">
        <v>660</v>
      </c>
      <c r="B667" t="e">
        <f>IF(ISBLANK(A667),0,IF(AND(ISERROR(VLOOKUP(VLOOKUP(A667,ishod_substance!A:G,7,0),$B$6:B666,1,0))=TRUE,VLOOKUP(norm!A667,'tbl2'!A:B,2,0)=0),VLOOKUP(A667,ishod_substance!A:G,7,0),0))</f>
        <v>#N/A</v>
      </c>
      <c r="C667" s="154" t="e">
        <f t="shared" si="10"/>
        <v>#N/A</v>
      </c>
      <c r="D667" s="83" t="e">
        <f>VLOOKUP(C667,quide!$A$1:G1659,2,0)</f>
        <v>#N/A</v>
      </c>
      <c r="E667" s="154" t="e">
        <f>VLOOKUP(C667,quide!$A$1:G1659,7,0)</f>
        <v>#N/A</v>
      </c>
      <c r="F667" s="154" t="e">
        <f>VLOOKUP(C667,quide!$A$1:M1659,21,0)</f>
        <v>#N/A</v>
      </c>
      <c r="G667" s="34" t="e">
        <f>VLOOKUP(C667,quide!$A$1:M1659,22,0)</f>
        <v>#N/A</v>
      </c>
      <c r="H667" s="154">
        <f>SUMIF(ishod_substance!G:G,B667,ishod_substance!I:I)</f>
        <v>0</v>
      </c>
    </row>
    <row r="668" spans="1:8" hidden="1" x14ac:dyDescent="0.25">
      <c r="A668">
        <v>661</v>
      </c>
      <c r="B668" t="e">
        <f>IF(ISBLANK(A668),0,IF(AND(ISERROR(VLOOKUP(VLOOKUP(A668,ishod_substance!A:G,7,0),$B$6:B667,1,0))=TRUE,VLOOKUP(norm!A668,'tbl2'!A:B,2,0)=0),VLOOKUP(A668,ishod_substance!A:G,7,0),0))</f>
        <v>#N/A</v>
      </c>
      <c r="C668" s="154" t="e">
        <f t="shared" si="10"/>
        <v>#N/A</v>
      </c>
      <c r="D668" s="83" t="e">
        <f>VLOOKUP(C668,quide!$A$1:G1660,2,0)</f>
        <v>#N/A</v>
      </c>
      <c r="E668" s="154" t="e">
        <f>VLOOKUP(C668,quide!$A$1:G1660,7,0)</f>
        <v>#N/A</v>
      </c>
      <c r="F668" s="154" t="e">
        <f>VLOOKUP(C668,quide!$A$1:M1660,21,0)</f>
        <v>#N/A</v>
      </c>
      <c r="G668" s="34" t="e">
        <f>VLOOKUP(C668,quide!$A$1:M1660,22,0)</f>
        <v>#N/A</v>
      </c>
      <c r="H668" s="154">
        <f>SUMIF(ishod_substance!G:G,B668,ishod_substance!I:I)</f>
        <v>0</v>
      </c>
    </row>
    <row r="669" spans="1:8" hidden="1" x14ac:dyDescent="0.25">
      <c r="A669">
        <v>662</v>
      </c>
      <c r="B669" t="e">
        <f>IF(ISBLANK(A669),0,IF(AND(ISERROR(VLOOKUP(VLOOKUP(A669,ishod_substance!A:G,7,0),$B$6:B668,1,0))=TRUE,VLOOKUP(norm!A669,'tbl2'!A:B,2,0)=0),VLOOKUP(A669,ishod_substance!A:G,7,0),0))</f>
        <v>#N/A</v>
      </c>
      <c r="C669" s="154" t="e">
        <f t="shared" si="10"/>
        <v>#N/A</v>
      </c>
      <c r="D669" s="83" t="e">
        <f>VLOOKUP(C669,quide!$A$1:G1661,2,0)</f>
        <v>#N/A</v>
      </c>
      <c r="E669" s="154" t="e">
        <f>VLOOKUP(C669,quide!$A$1:G1661,7,0)</f>
        <v>#N/A</v>
      </c>
      <c r="F669" s="154" t="e">
        <f>VLOOKUP(C669,quide!$A$1:M1661,21,0)</f>
        <v>#N/A</v>
      </c>
      <c r="G669" s="34" t="e">
        <f>VLOOKUP(C669,quide!$A$1:M1661,22,0)</f>
        <v>#N/A</v>
      </c>
      <c r="H669" s="154">
        <f>SUMIF(ishod_substance!G:G,B669,ishod_substance!I:I)</f>
        <v>0</v>
      </c>
    </row>
    <row r="670" spans="1:8" hidden="1" x14ac:dyDescent="0.25">
      <c r="A670">
        <v>663</v>
      </c>
      <c r="B670" t="e">
        <f>IF(ISBLANK(A670),0,IF(AND(ISERROR(VLOOKUP(VLOOKUP(A670,ishod_substance!A:G,7,0),$B$6:B669,1,0))=TRUE,VLOOKUP(norm!A670,'tbl2'!A:B,2,0)=0),VLOOKUP(A670,ishod_substance!A:G,7,0),0))</f>
        <v>#N/A</v>
      </c>
      <c r="C670" s="154" t="e">
        <f t="shared" si="10"/>
        <v>#N/A</v>
      </c>
      <c r="D670" s="83" t="e">
        <f>VLOOKUP(C670,quide!$A$1:G1662,2,0)</f>
        <v>#N/A</v>
      </c>
      <c r="E670" s="154" t="e">
        <f>VLOOKUP(C670,quide!$A$1:G1662,7,0)</f>
        <v>#N/A</v>
      </c>
      <c r="F670" s="154" t="e">
        <f>VLOOKUP(C670,quide!$A$1:M1662,21,0)</f>
        <v>#N/A</v>
      </c>
      <c r="G670" s="34" t="e">
        <f>VLOOKUP(C670,quide!$A$1:M1662,22,0)</f>
        <v>#N/A</v>
      </c>
      <c r="H670" s="154">
        <f>SUMIF(ishod_substance!G:G,B670,ishod_substance!I:I)</f>
        <v>0</v>
      </c>
    </row>
    <row r="671" spans="1:8" hidden="1" x14ac:dyDescent="0.25">
      <c r="A671">
        <v>664</v>
      </c>
      <c r="B671" t="e">
        <f>IF(ISBLANK(A671),0,IF(AND(ISERROR(VLOOKUP(VLOOKUP(A671,ishod_substance!A:G,7,0),$B$6:B670,1,0))=TRUE,VLOOKUP(norm!A671,'tbl2'!A:B,2,0)=0),VLOOKUP(A671,ishod_substance!A:G,7,0),0))</f>
        <v>#N/A</v>
      </c>
      <c r="C671" s="154" t="e">
        <f t="shared" si="10"/>
        <v>#N/A</v>
      </c>
      <c r="D671" s="83" t="e">
        <f>VLOOKUP(C671,quide!$A$1:G1663,2,0)</f>
        <v>#N/A</v>
      </c>
      <c r="E671" s="154" t="e">
        <f>VLOOKUP(C671,quide!$A$1:G1663,7,0)</f>
        <v>#N/A</v>
      </c>
      <c r="F671" s="154" t="e">
        <f>VLOOKUP(C671,quide!$A$1:M1663,21,0)</f>
        <v>#N/A</v>
      </c>
      <c r="G671" s="34" t="e">
        <f>VLOOKUP(C671,quide!$A$1:M1663,22,0)</f>
        <v>#N/A</v>
      </c>
      <c r="H671" s="154">
        <f>SUMIF(ishod_substance!G:G,B671,ishod_substance!I:I)</f>
        <v>0</v>
      </c>
    </row>
    <row r="672" spans="1:8" hidden="1" x14ac:dyDescent="0.25">
      <c r="A672">
        <v>665</v>
      </c>
      <c r="B672" t="e">
        <f>IF(ISBLANK(A672),0,IF(AND(ISERROR(VLOOKUP(VLOOKUP(A672,ishod_substance!A:G,7,0),$B$6:B671,1,0))=TRUE,VLOOKUP(norm!A672,'tbl2'!A:B,2,0)=0),VLOOKUP(A672,ishod_substance!A:G,7,0),0))</f>
        <v>#N/A</v>
      </c>
      <c r="C672" s="154" t="e">
        <f t="shared" si="10"/>
        <v>#N/A</v>
      </c>
      <c r="D672" s="83" t="e">
        <f>VLOOKUP(C672,quide!$A$1:G1664,2,0)</f>
        <v>#N/A</v>
      </c>
      <c r="E672" s="154" t="e">
        <f>VLOOKUP(C672,quide!$A$1:G1664,7,0)</f>
        <v>#N/A</v>
      </c>
      <c r="F672" s="154" t="e">
        <f>VLOOKUP(C672,quide!$A$1:M1664,21,0)</f>
        <v>#N/A</v>
      </c>
      <c r="G672" s="34" t="e">
        <f>VLOOKUP(C672,quide!$A$1:M1664,22,0)</f>
        <v>#N/A</v>
      </c>
      <c r="H672" s="154">
        <f>SUMIF(ishod_substance!G:G,B672,ishod_substance!I:I)</f>
        <v>0</v>
      </c>
    </row>
    <row r="673" spans="1:8" hidden="1" x14ac:dyDescent="0.25">
      <c r="A673">
        <v>666</v>
      </c>
      <c r="B673" t="e">
        <f>IF(ISBLANK(A673),0,IF(AND(ISERROR(VLOOKUP(VLOOKUP(A673,ishod_substance!A:G,7,0),$B$6:B672,1,0))=TRUE,VLOOKUP(norm!A673,'tbl2'!A:B,2,0)=0),VLOOKUP(A673,ishod_substance!A:G,7,0),0))</f>
        <v>#N/A</v>
      </c>
      <c r="C673" s="154" t="e">
        <f t="shared" si="10"/>
        <v>#N/A</v>
      </c>
      <c r="D673" s="83" t="e">
        <f>VLOOKUP(C673,quide!$A$1:G1665,2,0)</f>
        <v>#N/A</v>
      </c>
      <c r="E673" s="154" t="e">
        <f>VLOOKUP(C673,quide!$A$1:G1665,7,0)</f>
        <v>#N/A</v>
      </c>
      <c r="F673" s="154" t="e">
        <f>VLOOKUP(C673,quide!$A$1:M1665,21,0)</f>
        <v>#N/A</v>
      </c>
      <c r="G673" s="34" t="e">
        <f>VLOOKUP(C673,quide!$A$1:M1665,22,0)</f>
        <v>#N/A</v>
      </c>
      <c r="H673" s="154">
        <f>SUMIF(ishod_substance!G:G,B673,ishod_substance!I:I)</f>
        <v>0</v>
      </c>
    </row>
    <row r="674" spans="1:8" hidden="1" x14ac:dyDescent="0.25">
      <c r="A674">
        <v>667</v>
      </c>
      <c r="B674" t="e">
        <f>IF(ISBLANK(A674),0,IF(AND(ISERROR(VLOOKUP(VLOOKUP(A674,ishod_substance!A:G,7,0),$B$6:B673,1,0))=TRUE,VLOOKUP(norm!A674,'tbl2'!A:B,2,0)=0),VLOOKUP(A674,ishod_substance!A:G,7,0),0))</f>
        <v>#N/A</v>
      </c>
      <c r="C674" s="154" t="e">
        <f t="shared" si="10"/>
        <v>#N/A</v>
      </c>
      <c r="D674" s="83" t="e">
        <f>VLOOKUP(C674,quide!$A$1:G1666,2,0)</f>
        <v>#N/A</v>
      </c>
      <c r="E674" s="154" t="e">
        <f>VLOOKUP(C674,quide!$A$1:G1666,7,0)</f>
        <v>#N/A</v>
      </c>
      <c r="F674" s="154" t="e">
        <f>VLOOKUP(C674,quide!$A$1:M1666,21,0)</f>
        <v>#N/A</v>
      </c>
      <c r="G674" s="34" t="e">
        <f>VLOOKUP(C674,quide!$A$1:M1666,22,0)</f>
        <v>#N/A</v>
      </c>
      <c r="H674" s="154">
        <f>SUMIF(ishod_substance!G:G,B674,ishod_substance!I:I)</f>
        <v>0</v>
      </c>
    </row>
    <row r="675" spans="1:8" hidden="1" x14ac:dyDescent="0.25">
      <c r="A675">
        <v>668</v>
      </c>
      <c r="B675" t="e">
        <f>IF(ISBLANK(A675),0,IF(AND(ISERROR(VLOOKUP(VLOOKUP(A675,ishod_substance!A:G,7,0),$B$6:B674,1,0))=TRUE,VLOOKUP(norm!A675,'tbl2'!A:B,2,0)=0),VLOOKUP(A675,ishod_substance!A:G,7,0),0))</f>
        <v>#N/A</v>
      </c>
      <c r="C675" s="154" t="e">
        <f t="shared" si="10"/>
        <v>#N/A</v>
      </c>
      <c r="D675" s="83" t="e">
        <f>VLOOKUP(C675,quide!$A$1:G1667,2,0)</f>
        <v>#N/A</v>
      </c>
      <c r="E675" s="154" t="e">
        <f>VLOOKUP(C675,quide!$A$1:G1667,7,0)</f>
        <v>#N/A</v>
      </c>
      <c r="F675" s="154" t="e">
        <f>VLOOKUP(C675,quide!$A$1:M1667,21,0)</f>
        <v>#N/A</v>
      </c>
      <c r="G675" s="34" t="e">
        <f>VLOOKUP(C675,quide!$A$1:M1667,22,0)</f>
        <v>#N/A</v>
      </c>
      <c r="H675" s="154">
        <f>SUMIF(ishod_substance!G:G,B675,ishod_substance!I:I)</f>
        <v>0</v>
      </c>
    </row>
    <row r="676" spans="1:8" hidden="1" x14ac:dyDescent="0.25">
      <c r="A676">
        <v>669</v>
      </c>
      <c r="B676" t="e">
        <f>IF(ISBLANK(A676),0,IF(AND(ISERROR(VLOOKUP(VLOOKUP(A676,ishod_substance!A:G,7,0),$B$6:B675,1,0))=TRUE,VLOOKUP(norm!A676,'tbl2'!A:B,2,0)=0),VLOOKUP(A676,ishod_substance!A:G,7,0),0))</f>
        <v>#N/A</v>
      </c>
      <c r="C676" s="154" t="e">
        <f t="shared" si="10"/>
        <v>#N/A</v>
      </c>
      <c r="D676" s="83" t="e">
        <f>VLOOKUP(C676,quide!$A$1:G1668,2,0)</f>
        <v>#N/A</v>
      </c>
      <c r="E676" s="154" t="e">
        <f>VLOOKUP(C676,quide!$A$1:G1668,7,0)</f>
        <v>#N/A</v>
      </c>
      <c r="F676" s="154" t="e">
        <f>VLOOKUP(C676,quide!$A$1:M1668,21,0)</f>
        <v>#N/A</v>
      </c>
      <c r="G676" s="34" t="e">
        <f>VLOOKUP(C676,quide!$A$1:M1668,22,0)</f>
        <v>#N/A</v>
      </c>
      <c r="H676" s="154">
        <f>SUMIF(ishod_substance!G:G,B676,ishod_substance!I:I)</f>
        <v>0</v>
      </c>
    </row>
    <row r="677" spans="1:8" hidden="1" x14ac:dyDescent="0.25">
      <c r="A677">
        <v>670</v>
      </c>
      <c r="B677" t="e">
        <f>IF(ISBLANK(A677),0,IF(AND(ISERROR(VLOOKUP(VLOOKUP(A677,ishod_substance!A:G,7,0),$B$6:B676,1,0))=TRUE,VLOOKUP(norm!A677,'tbl2'!A:B,2,0)=0),VLOOKUP(A677,ishod_substance!A:G,7,0),0))</f>
        <v>#N/A</v>
      </c>
      <c r="C677" s="154" t="e">
        <f t="shared" si="10"/>
        <v>#N/A</v>
      </c>
      <c r="D677" s="83" t="e">
        <f>VLOOKUP(C677,quide!$A$1:G1669,2,0)</f>
        <v>#N/A</v>
      </c>
      <c r="E677" s="154" t="e">
        <f>VLOOKUP(C677,quide!$A$1:G1669,7,0)</f>
        <v>#N/A</v>
      </c>
      <c r="F677" s="154" t="e">
        <f>VLOOKUP(C677,quide!$A$1:M1669,21,0)</f>
        <v>#N/A</v>
      </c>
      <c r="G677" s="34" t="e">
        <f>VLOOKUP(C677,quide!$A$1:M1669,22,0)</f>
        <v>#N/A</v>
      </c>
      <c r="H677" s="154">
        <f>SUMIF(ishod_substance!G:G,B677,ishod_substance!I:I)</f>
        <v>0</v>
      </c>
    </row>
    <row r="678" spans="1:8" hidden="1" x14ac:dyDescent="0.25">
      <c r="A678">
        <v>671</v>
      </c>
      <c r="B678" t="e">
        <f>IF(ISBLANK(A678),0,IF(AND(ISERROR(VLOOKUP(VLOOKUP(A678,ishod_substance!A:G,7,0),$B$6:B677,1,0))=TRUE,VLOOKUP(norm!A678,'tbl2'!A:B,2,0)=0),VLOOKUP(A678,ishod_substance!A:G,7,0),0))</f>
        <v>#N/A</v>
      </c>
      <c r="C678" s="154" t="e">
        <f t="shared" si="10"/>
        <v>#N/A</v>
      </c>
      <c r="D678" s="83" t="e">
        <f>VLOOKUP(C678,quide!$A$1:G1670,2,0)</f>
        <v>#N/A</v>
      </c>
      <c r="E678" s="154" t="e">
        <f>VLOOKUP(C678,quide!$A$1:G1670,7,0)</f>
        <v>#N/A</v>
      </c>
      <c r="F678" s="154" t="e">
        <f>VLOOKUP(C678,quide!$A$1:M1670,21,0)</f>
        <v>#N/A</v>
      </c>
      <c r="G678" s="34" t="e">
        <f>VLOOKUP(C678,quide!$A$1:M1670,22,0)</f>
        <v>#N/A</v>
      </c>
      <c r="H678" s="154">
        <f>SUMIF(ishod_substance!G:G,B678,ishod_substance!I:I)</f>
        <v>0</v>
      </c>
    </row>
    <row r="679" spans="1:8" hidden="1" x14ac:dyDescent="0.25">
      <c r="A679">
        <v>672</v>
      </c>
      <c r="B679" t="e">
        <f>IF(ISBLANK(A679),0,IF(AND(ISERROR(VLOOKUP(VLOOKUP(A679,ishod_substance!A:G,7,0),$B$6:B678,1,0))=TRUE,VLOOKUP(norm!A679,'tbl2'!A:B,2,0)=0),VLOOKUP(A679,ishod_substance!A:G,7,0),0))</f>
        <v>#N/A</v>
      </c>
      <c r="C679" s="154" t="e">
        <f t="shared" si="10"/>
        <v>#N/A</v>
      </c>
      <c r="D679" s="83" t="e">
        <f>VLOOKUP(C679,quide!$A$1:G1671,2,0)</f>
        <v>#N/A</v>
      </c>
      <c r="E679" s="154" t="e">
        <f>VLOOKUP(C679,quide!$A$1:G1671,7,0)</f>
        <v>#N/A</v>
      </c>
      <c r="F679" s="154" t="e">
        <f>VLOOKUP(C679,quide!$A$1:M1671,21,0)</f>
        <v>#N/A</v>
      </c>
      <c r="G679" s="34" t="e">
        <f>VLOOKUP(C679,quide!$A$1:M1671,22,0)</f>
        <v>#N/A</v>
      </c>
      <c r="H679" s="154">
        <f>SUMIF(ishod_substance!G:G,B679,ishod_substance!I:I)</f>
        <v>0</v>
      </c>
    </row>
    <row r="680" spans="1:8" hidden="1" x14ac:dyDescent="0.25">
      <c r="A680">
        <v>673</v>
      </c>
      <c r="B680" t="e">
        <f>IF(ISBLANK(A680),0,IF(AND(ISERROR(VLOOKUP(VLOOKUP(A680,ishod_substance!A:G,7,0),$B$6:B679,1,0))=TRUE,VLOOKUP(norm!A680,'tbl2'!A:B,2,0)=0),VLOOKUP(A680,ishod_substance!A:G,7,0),0))</f>
        <v>#N/A</v>
      </c>
      <c r="C680" s="154" t="e">
        <f t="shared" si="10"/>
        <v>#N/A</v>
      </c>
      <c r="D680" s="83" t="e">
        <f>VLOOKUP(C680,quide!$A$1:G1672,2,0)</f>
        <v>#N/A</v>
      </c>
      <c r="E680" s="154" t="e">
        <f>VLOOKUP(C680,quide!$A$1:G1672,7,0)</f>
        <v>#N/A</v>
      </c>
      <c r="F680" s="154" t="e">
        <f>VLOOKUP(C680,quide!$A$1:M1672,21,0)</f>
        <v>#N/A</v>
      </c>
      <c r="G680" s="34" t="e">
        <f>VLOOKUP(C680,quide!$A$1:M1672,22,0)</f>
        <v>#N/A</v>
      </c>
      <c r="H680" s="154">
        <f>SUMIF(ishod_substance!G:G,B680,ishod_substance!I:I)</f>
        <v>0</v>
      </c>
    </row>
    <row r="681" spans="1:8" hidden="1" x14ac:dyDescent="0.25">
      <c r="A681">
        <v>674</v>
      </c>
      <c r="B681" t="e">
        <f>IF(ISBLANK(A681),0,IF(AND(ISERROR(VLOOKUP(VLOOKUP(A681,ishod_substance!A:G,7,0),$B$6:B680,1,0))=TRUE,VLOOKUP(norm!A681,'tbl2'!A:B,2,0)=0),VLOOKUP(A681,ishod_substance!A:G,7,0),0))</f>
        <v>#N/A</v>
      </c>
      <c r="C681" s="154" t="e">
        <f t="shared" si="10"/>
        <v>#N/A</v>
      </c>
      <c r="D681" s="83" t="e">
        <f>VLOOKUP(C681,quide!$A$1:G1673,2,0)</f>
        <v>#N/A</v>
      </c>
      <c r="E681" s="154" t="e">
        <f>VLOOKUP(C681,quide!$A$1:G1673,7,0)</f>
        <v>#N/A</v>
      </c>
      <c r="F681" s="154" t="e">
        <f>VLOOKUP(C681,quide!$A$1:M1673,21,0)</f>
        <v>#N/A</v>
      </c>
      <c r="G681" s="34" t="e">
        <f>VLOOKUP(C681,quide!$A$1:M1673,22,0)</f>
        <v>#N/A</v>
      </c>
      <c r="H681" s="154">
        <f>SUMIF(ishod_substance!G:G,B681,ishod_substance!I:I)</f>
        <v>0</v>
      </c>
    </row>
    <row r="682" spans="1:8" hidden="1" x14ac:dyDescent="0.25">
      <c r="A682">
        <v>675</v>
      </c>
      <c r="B682" t="e">
        <f>IF(ISBLANK(A682),0,IF(AND(ISERROR(VLOOKUP(VLOOKUP(A682,ishod_substance!A:G,7,0),$B$6:B681,1,0))=TRUE,VLOOKUP(norm!A682,'tbl2'!A:B,2,0)=0),VLOOKUP(A682,ishod_substance!A:G,7,0),0))</f>
        <v>#N/A</v>
      </c>
      <c r="C682" s="154" t="e">
        <f t="shared" si="10"/>
        <v>#N/A</v>
      </c>
      <c r="D682" s="83" t="e">
        <f>VLOOKUP(C682,quide!$A$1:G1674,2,0)</f>
        <v>#N/A</v>
      </c>
      <c r="E682" s="154" t="e">
        <f>VLOOKUP(C682,quide!$A$1:G1674,7,0)</f>
        <v>#N/A</v>
      </c>
      <c r="F682" s="154" t="e">
        <f>VLOOKUP(C682,quide!$A$1:M1674,21,0)</f>
        <v>#N/A</v>
      </c>
      <c r="G682" s="34" t="e">
        <f>VLOOKUP(C682,quide!$A$1:M1674,22,0)</f>
        <v>#N/A</v>
      </c>
      <c r="H682" s="154">
        <f>SUMIF(ishod_substance!G:G,B682,ishod_substance!I:I)</f>
        <v>0</v>
      </c>
    </row>
    <row r="683" spans="1:8" hidden="1" x14ac:dyDescent="0.25">
      <c r="A683">
        <v>676</v>
      </c>
      <c r="B683" t="e">
        <f>IF(ISBLANK(A683),0,IF(AND(ISERROR(VLOOKUP(VLOOKUP(A683,ishod_substance!A:G,7,0),$B$6:B682,1,0))=TRUE,VLOOKUP(norm!A683,'tbl2'!A:B,2,0)=0),VLOOKUP(A683,ishod_substance!A:G,7,0),0))</f>
        <v>#N/A</v>
      </c>
      <c r="C683" s="154" t="e">
        <f t="shared" si="10"/>
        <v>#N/A</v>
      </c>
      <c r="D683" s="83" t="e">
        <f>VLOOKUP(C683,quide!$A$1:G1675,2,0)</f>
        <v>#N/A</v>
      </c>
      <c r="E683" s="154" t="e">
        <f>VLOOKUP(C683,quide!$A$1:G1675,7,0)</f>
        <v>#N/A</v>
      </c>
      <c r="F683" s="154" t="e">
        <f>VLOOKUP(C683,quide!$A$1:M1675,21,0)</f>
        <v>#N/A</v>
      </c>
      <c r="G683" s="34" t="e">
        <f>VLOOKUP(C683,quide!$A$1:M1675,22,0)</f>
        <v>#N/A</v>
      </c>
      <c r="H683" s="154">
        <f>SUMIF(ishod_substance!G:G,B683,ishod_substance!I:I)</f>
        <v>0</v>
      </c>
    </row>
    <row r="684" spans="1:8" hidden="1" x14ac:dyDescent="0.25">
      <c r="A684">
        <v>677</v>
      </c>
      <c r="B684" t="e">
        <f>IF(ISBLANK(A684),0,IF(AND(ISERROR(VLOOKUP(VLOOKUP(A684,ishod_substance!A:G,7,0),$B$6:B683,1,0))=TRUE,VLOOKUP(norm!A684,'tbl2'!A:B,2,0)=0),VLOOKUP(A684,ishod_substance!A:G,7,0),0))</f>
        <v>#N/A</v>
      </c>
      <c r="C684" s="154" t="e">
        <f t="shared" si="10"/>
        <v>#N/A</v>
      </c>
      <c r="D684" s="83" t="e">
        <f>VLOOKUP(C684,quide!$A$1:G1676,2,0)</f>
        <v>#N/A</v>
      </c>
      <c r="E684" s="154" t="e">
        <f>VLOOKUP(C684,quide!$A$1:G1676,7,0)</f>
        <v>#N/A</v>
      </c>
      <c r="F684" s="154" t="e">
        <f>VLOOKUP(C684,quide!$A$1:M1676,21,0)</f>
        <v>#N/A</v>
      </c>
      <c r="G684" s="34" t="e">
        <f>VLOOKUP(C684,quide!$A$1:M1676,22,0)</f>
        <v>#N/A</v>
      </c>
      <c r="H684" s="154">
        <f>SUMIF(ishod_substance!G:G,B684,ishod_substance!I:I)</f>
        <v>0</v>
      </c>
    </row>
    <row r="685" spans="1:8" hidden="1" x14ac:dyDescent="0.25">
      <c r="A685">
        <v>678</v>
      </c>
      <c r="B685" t="e">
        <f>IF(ISBLANK(A685),0,IF(AND(ISERROR(VLOOKUP(VLOOKUP(A685,ishod_substance!A:G,7,0),$B$6:B684,1,0))=TRUE,VLOOKUP(norm!A685,'tbl2'!A:B,2,0)=0),VLOOKUP(A685,ishod_substance!A:G,7,0),0))</f>
        <v>#N/A</v>
      </c>
      <c r="C685" s="154" t="e">
        <f t="shared" si="10"/>
        <v>#N/A</v>
      </c>
      <c r="D685" s="83" t="e">
        <f>VLOOKUP(C685,quide!$A$1:G1677,2,0)</f>
        <v>#N/A</v>
      </c>
      <c r="E685" s="154" t="e">
        <f>VLOOKUP(C685,quide!$A$1:G1677,7,0)</f>
        <v>#N/A</v>
      </c>
      <c r="F685" s="154" t="e">
        <f>VLOOKUP(C685,quide!$A$1:M1677,21,0)</f>
        <v>#N/A</v>
      </c>
      <c r="G685" s="34" t="e">
        <f>VLOOKUP(C685,quide!$A$1:M1677,22,0)</f>
        <v>#N/A</v>
      </c>
      <c r="H685" s="154">
        <f>SUMIF(ishod_substance!G:G,B685,ishod_substance!I:I)</f>
        <v>0</v>
      </c>
    </row>
    <row r="686" spans="1:8" hidden="1" x14ac:dyDescent="0.25">
      <c r="A686">
        <v>679</v>
      </c>
      <c r="B686" t="e">
        <f>IF(ISBLANK(A686),0,IF(AND(ISERROR(VLOOKUP(VLOOKUP(A686,ishod_substance!A:G,7,0),$B$6:B685,1,0))=TRUE,VLOOKUP(norm!A686,'tbl2'!A:B,2,0)=0),VLOOKUP(A686,ishod_substance!A:G,7,0),0))</f>
        <v>#N/A</v>
      </c>
      <c r="C686" s="154" t="e">
        <f t="shared" si="10"/>
        <v>#N/A</v>
      </c>
      <c r="D686" s="83" t="e">
        <f>VLOOKUP(C686,quide!$A$1:G1678,2,0)</f>
        <v>#N/A</v>
      </c>
      <c r="E686" s="154" t="e">
        <f>VLOOKUP(C686,quide!$A$1:G1678,7,0)</f>
        <v>#N/A</v>
      </c>
      <c r="F686" s="154" t="e">
        <f>VLOOKUP(C686,quide!$A$1:M1678,21,0)</f>
        <v>#N/A</v>
      </c>
      <c r="G686" s="34" t="e">
        <f>VLOOKUP(C686,quide!$A$1:M1678,22,0)</f>
        <v>#N/A</v>
      </c>
      <c r="H686" s="154">
        <f>SUMIF(ishod_substance!G:G,B686,ishod_substance!I:I)</f>
        <v>0</v>
      </c>
    </row>
    <row r="687" spans="1:8" hidden="1" x14ac:dyDescent="0.25">
      <c r="A687">
        <v>680</v>
      </c>
      <c r="B687" t="e">
        <f>IF(ISBLANK(A687),0,IF(AND(ISERROR(VLOOKUP(VLOOKUP(A687,ishod_substance!A:G,7,0),$B$6:B686,1,0))=TRUE,VLOOKUP(norm!A687,'tbl2'!A:B,2,0)=0),VLOOKUP(A687,ishod_substance!A:G,7,0),0))</f>
        <v>#N/A</v>
      </c>
      <c r="C687" s="154" t="e">
        <f t="shared" si="10"/>
        <v>#N/A</v>
      </c>
      <c r="D687" s="83" t="e">
        <f>VLOOKUP(C687,quide!$A$1:G1679,2,0)</f>
        <v>#N/A</v>
      </c>
      <c r="E687" s="154" t="e">
        <f>VLOOKUP(C687,quide!$A$1:G1679,7,0)</f>
        <v>#N/A</v>
      </c>
      <c r="F687" s="154" t="e">
        <f>VLOOKUP(C687,quide!$A$1:M1679,21,0)</f>
        <v>#N/A</v>
      </c>
      <c r="G687" s="34" t="e">
        <f>VLOOKUP(C687,quide!$A$1:M1679,22,0)</f>
        <v>#N/A</v>
      </c>
      <c r="H687" s="154">
        <f>SUMIF(ishod_substance!G:G,B687,ishod_substance!I:I)</f>
        <v>0</v>
      </c>
    </row>
    <row r="688" spans="1:8" hidden="1" x14ac:dyDescent="0.25">
      <c r="A688">
        <v>681</v>
      </c>
      <c r="B688" t="e">
        <f>IF(ISBLANK(A688),0,IF(AND(ISERROR(VLOOKUP(VLOOKUP(A688,ishod_substance!A:G,7,0),$B$6:B687,1,0))=TRUE,VLOOKUP(norm!A688,'tbl2'!A:B,2,0)=0),VLOOKUP(A688,ishod_substance!A:G,7,0),0))</f>
        <v>#N/A</v>
      </c>
      <c r="C688" s="154" t="e">
        <f t="shared" si="10"/>
        <v>#N/A</v>
      </c>
      <c r="D688" s="83" t="e">
        <f>VLOOKUP(C688,quide!$A$1:G1680,2,0)</f>
        <v>#N/A</v>
      </c>
      <c r="E688" s="154" t="e">
        <f>VLOOKUP(C688,quide!$A$1:G1680,7,0)</f>
        <v>#N/A</v>
      </c>
      <c r="F688" s="154" t="e">
        <f>VLOOKUP(C688,quide!$A$1:M1680,21,0)</f>
        <v>#N/A</v>
      </c>
      <c r="G688" s="34" t="e">
        <f>VLOOKUP(C688,quide!$A$1:M1680,22,0)</f>
        <v>#N/A</v>
      </c>
      <c r="H688" s="154">
        <f>SUMIF(ishod_substance!G:G,B688,ishod_substance!I:I)</f>
        <v>0</v>
      </c>
    </row>
    <row r="689" spans="1:8" hidden="1" x14ac:dyDescent="0.25">
      <c r="A689">
        <v>682</v>
      </c>
      <c r="B689" t="e">
        <f>IF(ISBLANK(A689),0,IF(AND(ISERROR(VLOOKUP(VLOOKUP(A689,ishod_substance!A:G,7,0),$B$6:B688,1,0))=TRUE,VLOOKUP(norm!A689,'tbl2'!A:B,2,0)=0),VLOOKUP(A689,ishod_substance!A:G,7,0),0))</f>
        <v>#N/A</v>
      </c>
      <c r="C689" s="154" t="e">
        <f t="shared" si="10"/>
        <v>#N/A</v>
      </c>
      <c r="D689" s="83" t="e">
        <f>VLOOKUP(C689,quide!$A$1:G1681,2,0)</f>
        <v>#N/A</v>
      </c>
      <c r="E689" s="154" t="e">
        <f>VLOOKUP(C689,quide!$A$1:G1681,7,0)</f>
        <v>#N/A</v>
      </c>
      <c r="F689" s="154" t="e">
        <f>VLOOKUP(C689,quide!$A$1:M1681,21,0)</f>
        <v>#N/A</v>
      </c>
      <c r="G689" s="34" t="e">
        <f>VLOOKUP(C689,quide!$A$1:M1681,22,0)</f>
        <v>#N/A</v>
      </c>
      <c r="H689" s="154">
        <f>SUMIF(ishod_substance!G:G,B689,ishod_substance!I:I)</f>
        <v>0</v>
      </c>
    </row>
    <row r="690" spans="1:8" hidden="1" x14ac:dyDescent="0.25">
      <c r="A690">
        <v>683</v>
      </c>
      <c r="B690" t="e">
        <f>IF(ISBLANK(A690),0,IF(AND(ISERROR(VLOOKUP(VLOOKUP(A690,ishod_substance!A:G,7,0),$B$6:B689,1,0))=TRUE,VLOOKUP(norm!A690,'tbl2'!A:B,2,0)=0),VLOOKUP(A690,ishod_substance!A:G,7,0),0))</f>
        <v>#N/A</v>
      </c>
      <c r="C690" s="154" t="e">
        <f t="shared" si="10"/>
        <v>#N/A</v>
      </c>
      <c r="D690" s="83" t="e">
        <f>VLOOKUP(C690,quide!$A$1:G1682,2,0)</f>
        <v>#N/A</v>
      </c>
      <c r="E690" s="154" t="e">
        <f>VLOOKUP(C690,quide!$A$1:G1682,7,0)</f>
        <v>#N/A</v>
      </c>
      <c r="F690" s="154" t="e">
        <f>VLOOKUP(C690,quide!$A$1:M1682,21,0)</f>
        <v>#N/A</v>
      </c>
      <c r="G690" s="34" t="e">
        <f>VLOOKUP(C690,quide!$A$1:M1682,22,0)</f>
        <v>#N/A</v>
      </c>
      <c r="H690" s="154">
        <f>SUMIF(ishod_substance!G:G,B690,ishod_substance!I:I)</f>
        <v>0</v>
      </c>
    </row>
    <row r="691" spans="1:8" hidden="1" x14ac:dyDescent="0.25">
      <c r="A691">
        <v>684</v>
      </c>
      <c r="B691" t="e">
        <f>IF(ISBLANK(A691),0,IF(AND(ISERROR(VLOOKUP(VLOOKUP(A691,ishod_substance!A:G,7,0),$B$6:B690,1,0))=TRUE,VLOOKUP(norm!A691,'tbl2'!A:B,2,0)=0),VLOOKUP(A691,ishod_substance!A:G,7,0),0))</f>
        <v>#N/A</v>
      </c>
      <c r="C691" s="154" t="e">
        <f t="shared" si="10"/>
        <v>#N/A</v>
      </c>
      <c r="D691" s="83" t="e">
        <f>VLOOKUP(C691,quide!$A$1:G1683,2,0)</f>
        <v>#N/A</v>
      </c>
      <c r="E691" s="154" t="e">
        <f>VLOOKUP(C691,quide!$A$1:G1683,7,0)</f>
        <v>#N/A</v>
      </c>
      <c r="F691" s="154" t="e">
        <f>VLOOKUP(C691,quide!$A$1:M1683,21,0)</f>
        <v>#N/A</v>
      </c>
      <c r="G691" s="34" t="e">
        <f>VLOOKUP(C691,quide!$A$1:M1683,22,0)</f>
        <v>#N/A</v>
      </c>
      <c r="H691" s="154">
        <f>SUMIF(ishod_substance!G:G,B691,ishod_substance!I:I)</f>
        <v>0</v>
      </c>
    </row>
    <row r="692" spans="1:8" hidden="1" x14ac:dyDescent="0.25">
      <c r="A692">
        <v>685</v>
      </c>
      <c r="B692" t="e">
        <f>IF(ISBLANK(A692),0,IF(AND(ISERROR(VLOOKUP(VLOOKUP(A692,ishod_substance!A:G,7,0),$B$6:B691,1,0))=TRUE,VLOOKUP(norm!A692,'tbl2'!A:B,2,0)=0),VLOOKUP(A692,ishod_substance!A:G,7,0),0))</f>
        <v>#N/A</v>
      </c>
      <c r="C692" s="154" t="e">
        <f t="shared" si="10"/>
        <v>#N/A</v>
      </c>
      <c r="D692" s="83" t="e">
        <f>VLOOKUP(C692,quide!$A$1:G1684,2,0)</f>
        <v>#N/A</v>
      </c>
      <c r="E692" s="154" t="e">
        <f>VLOOKUP(C692,quide!$A$1:G1684,7,0)</f>
        <v>#N/A</v>
      </c>
      <c r="F692" s="154" t="e">
        <f>VLOOKUP(C692,quide!$A$1:M1684,21,0)</f>
        <v>#N/A</v>
      </c>
      <c r="G692" s="34" t="e">
        <f>VLOOKUP(C692,quide!$A$1:M1684,22,0)</f>
        <v>#N/A</v>
      </c>
      <c r="H692" s="154">
        <f>SUMIF(ishod_substance!G:G,B692,ishod_substance!I:I)</f>
        <v>0</v>
      </c>
    </row>
    <row r="693" spans="1:8" hidden="1" x14ac:dyDescent="0.25">
      <c r="A693">
        <v>686</v>
      </c>
      <c r="B693" t="e">
        <f>IF(ISBLANK(A693),0,IF(AND(ISERROR(VLOOKUP(VLOOKUP(A693,ishod_substance!A:G,7,0),$B$6:B692,1,0))=TRUE,VLOOKUP(norm!A693,'tbl2'!A:B,2,0)=0),VLOOKUP(A693,ishod_substance!A:G,7,0),0))</f>
        <v>#N/A</v>
      </c>
      <c r="C693" s="154" t="e">
        <f t="shared" si="10"/>
        <v>#N/A</v>
      </c>
      <c r="D693" s="83" t="e">
        <f>VLOOKUP(C693,quide!$A$1:G1685,2,0)</f>
        <v>#N/A</v>
      </c>
      <c r="E693" s="154" t="e">
        <f>VLOOKUP(C693,quide!$A$1:G1685,7,0)</f>
        <v>#N/A</v>
      </c>
      <c r="F693" s="154" t="e">
        <f>VLOOKUP(C693,quide!$A$1:M1685,21,0)</f>
        <v>#N/A</v>
      </c>
      <c r="G693" s="34" t="e">
        <f>VLOOKUP(C693,quide!$A$1:M1685,22,0)</f>
        <v>#N/A</v>
      </c>
      <c r="H693" s="154">
        <f>SUMIF(ishod_substance!G:G,B693,ishod_substance!I:I)</f>
        <v>0</v>
      </c>
    </row>
    <row r="694" spans="1:8" hidden="1" x14ac:dyDescent="0.25">
      <c r="A694">
        <v>687</v>
      </c>
      <c r="B694" t="e">
        <f>IF(ISBLANK(A694),0,IF(AND(ISERROR(VLOOKUP(VLOOKUP(A694,ishod_substance!A:G,7,0),$B$6:B693,1,0))=TRUE,VLOOKUP(norm!A694,'tbl2'!A:B,2,0)=0),VLOOKUP(A694,ishod_substance!A:G,7,0),0))</f>
        <v>#N/A</v>
      </c>
      <c r="C694" s="154" t="e">
        <f t="shared" si="10"/>
        <v>#N/A</v>
      </c>
      <c r="D694" s="83" t="e">
        <f>VLOOKUP(C694,quide!$A$1:G1686,2,0)</f>
        <v>#N/A</v>
      </c>
      <c r="E694" s="154" t="e">
        <f>VLOOKUP(C694,quide!$A$1:G1686,7,0)</f>
        <v>#N/A</v>
      </c>
      <c r="F694" s="154" t="e">
        <f>VLOOKUP(C694,quide!$A$1:M1686,21,0)</f>
        <v>#N/A</v>
      </c>
      <c r="G694" s="34" t="e">
        <f>VLOOKUP(C694,quide!$A$1:M1686,22,0)</f>
        <v>#N/A</v>
      </c>
      <c r="H694" s="154">
        <f>SUMIF(ishod_substance!G:G,B694,ishod_substance!I:I)</f>
        <v>0</v>
      </c>
    </row>
    <row r="695" spans="1:8" hidden="1" x14ac:dyDescent="0.25">
      <c r="A695">
        <v>688</v>
      </c>
      <c r="B695" t="e">
        <f>IF(ISBLANK(A695),0,IF(AND(ISERROR(VLOOKUP(VLOOKUP(A695,ishod_substance!A:G,7,0),$B$6:B694,1,0))=TRUE,VLOOKUP(norm!A695,'tbl2'!A:B,2,0)=0),VLOOKUP(A695,ishod_substance!A:G,7,0),0))</f>
        <v>#N/A</v>
      </c>
      <c r="C695" s="154" t="e">
        <f t="shared" si="10"/>
        <v>#N/A</v>
      </c>
      <c r="D695" s="83" t="e">
        <f>VLOOKUP(C695,quide!$A$1:G1687,2,0)</f>
        <v>#N/A</v>
      </c>
      <c r="E695" s="154" t="e">
        <f>VLOOKUP(C695,quide!$A$1:G1687,7,0)</f>
        <v>#N/A</v>
      </c>
      <c r="F695" s="154" t="e">
        <f>VLOOKUP(C695,quide!$A$1:M1687,21,0)</f>
        <v>#N/A</v>
      </c>
      <c r="G695" s="34" t="e">
        <f>VLOOKUP(C695,quide!$A$1:M1687,22,0)</f>
        <v>#N/A</v>
      </c>
      <c r="H695" s="154">
        <f>SUMIF(ishod_substance!G:G,B695,ishod_substance!I:I)</f>
        <v>0</v>
      </c>
    </row>
    <row r="696" spans="1:8" hidden="1" x14ac:dyDescent="0.25">
      <c r="A696">
        <v>689</v>
      </c>
      <c r="B696" t="e">
        <f>IF(ISBLANK(A696),0,IF(AND(ISERROR(VLOOKUP(VLOOKUP(A696,ishod_substance!A:G,7,0),$B$6:B695,1,0))=TRUE,VLOOKUP(norm!A696,'tbl2'!A:B,2,0)=0),VLOOKUP(A696,ishod_substance!A:G,7,0),0))</f>
        <v>#N/A</v>
      </c>
      <c r="C696" s="154" t="e">
        <f t="shared" si="10"/>
        <v>#N/A</v>
      </c>
      <c r="D696" s="83" t="e">
        <f>VLOOKUP(C696,quide!$A$1:G1688,2,0)</f>
        <v>#N/A</v>
      </c>
      <c r="E696" s="154" t="e">
        <f>VLOOKUP(C696,quide!$A$1:G1688,7,0)</f>
        <v>#N/A</v>
      </c>
      <c r="F696" s="154" t="e">
        <f>VLOOKUP(C696,quide!$A$1:M1688,21,0)</f>
        <v>#N/A</v>
      </c>
      <c r="G696" s="34" t="e">
        <f>VLOOKUP(C696,quide!$A$1:M1688,22,0)</f>
        <v>#N/A</v>
      </c>
      <c r="H696" s="154">
        <f>SUMIF(ishod_substance!G:G,B696,ishod_substance!I:I)</f>
        <v>0</v>
      </c>
    </row>
    <row r="697" spans="1:8" hidden="1" x14ac:dyDescent="0.25">
      <c r="A697">
        <v>690</v>
      </c>
      <c r="B697" t="e">
        <f>IF(ISBLANK(A697),0,IF(AND(ISERROR(VLOOKUP(VLOOKUP(A697,ishod_substance!A:G,7,0),$B$6:B696,1,0))=TRUE,VLOOKUP(norm!A697,'tbl2'!A:B,2,0)=0),VLOOKUP(A697,ishod_substance!A:G,7,0),0))</f>
        <v>#N/A</v>
      </c>
      <c r="C697" s="154" t="e">
        <f t="shared" si="10"/>
        <v>#N/A</v>
      </c>
      <c r="D697" s="83" t="e">
        <f>VLOOKUP(C697,quide!$A$1:G1689,2,0)</f>
        <v>#N/A</v>
      </c>
      <c r="E697" s="154" t="e">
        <f>VLOOKUP(C697,quide!$A$1:G1689,7,0)</f>
        <v>#N/A</v>
      </c>
      <c r="F697" s="154" t="e">
        <f>VLOOKUP(C697,quide!$A$1:M1689,21,0)</f>
        <v>#N/A</v>
      </c>
      <c r="G697" s="34" t="e">
        <f>VLOOKUP(C697,quide!$A$1:M1689,22,0)</f>
        <v>#N/A</v>
      </c>
      <c r="H697" s="154">
        <f>SUMIF(ishod_substance!G:G,B697,ishod_substance!I:I)</f>
        <v>0</v>
      </c>
    </row>
    <row r="698" spans="1:8" hidden="1" x14ac:dyDescent="0.25">
      <c r="A698">
        <v>691</v>
      </c>
      <c r="B698" t="e">
        <f>IF(ISBLANK(A698),0,IF(AND(ISERROR(VLOOKUP(VLOOKUP(A698,ishod_substance!A:G,7,0),$B$6:B697,1,0))=TRUE,VLOOKUP(norm!A698,'tbl2'!A:B,2,0)=0),VLOOKUP(A698,ishod_substance!A:G,7,0),0))</f>
        <v>#N/A</v>
      </c>
      <c r="C698" s="154" t="e">
        <f t="shared" ref="C698:C761" si="11">B698</f>
        <v>#N/A</v>
      </c>
      <c r="D698" s="83" t="e">
        <f>VLOOKUP(C698,quide!$A$1:G1690,2,0)</f>
        <v>#N/A</v>
      </c>
      <c r="E698" s="154" t="e">
        <f>VLOOKUP(C698,quide!$A$1:G1690,7,0)</f>
        <v>#N/A</v>
      </c>
      <c r="F698" s="154" t="e">
        <f>VLOOKUP(C698,quide!$A$1:M1690,21,0)</f>
        <v>#N/A</v>
      </c>
      <c r="G698" s="34" t="e">
        <f>VLOOKUP(C698,quide!$A$1:M1690,22,0)</f>
        <v>#N/A</v>
      </c>
      <c r="H698" s="154">
        <f>SUMIF(ishod_substance!G:G,B698,ishod_substance!I:I)</f>
        <v>0</v>
      </c>
    </row>
    <row r="699" spans="1:8" hidden="1" x14ac:dyDescent="0.25">
      <c r="A699">
        <v>692</v>
      </c>
      <c r="B699" t="e">
        <f>IF(ISBLANK(A699),0,IF(AND(ISERROR(VLOOKUP(VLOOKUP(A699,ishod_substance!A:G,7,0),$B$6:B698,1,0))=TRUE,VLOOKUP(norm!A699,'tbl2'!A:B,2,0)=0),VLOOKUP(A699,ishod_substance!A:G,7,0),0))</f>
        <v>#N/A</v>
      </c>
      <c r="C699" s="154" t="e">
        <f t="shared" si="11"/>
        <v>#N/A</v>
      </c>
      <c r="D699" s="83" t="e">
        <f>VLOOKUP(C699,quide!$A$1:G1691,2,0)</f>
        <v>#N/A</v>
      </c>
      <c r="E699" s="154" t="e">
        <f>VLOOKUP(C699,quide!$A$1:G1691,7,0)</f>
        <v>#N/A</v>
      </c>
      <c r="F699" s="154" t="e">
        <f>VLOOKUP(C699,quide!$A$1:M1691,21,0)</f>
        <v>#N/A</v>
      </c>
      <c r="G699" s="34" t="e">
        <f>VLOOKUP(C699,quide!$A$1:M1691,22,0)</f>
        <v>#N/A</v>
      </c>
      <c r="H699" s="154">
        <f>SUMIF(ishod_substance!G:G,B699,ishod_substance!I:I)</f>
        <v>0</v>
      </c>
    </row>
    <row r="700" spans="1:8" hidden="1" x14ac:dyDescent="0.25">
      <c r="A700">
        <v>693</v>
      </c>
      <c r="B700" t="e">
        <f>IF(ISBLANK(A700),0,IF(AND(ISERROR(VLOOKUP(VLOOKUP(A700,ishod_substance!A:G,7,0),$B$6:B699,1,0))=TRUE,VLOOKUP(norm!A700,'tbl2'!A:B,2,0)=0),VLOOKUP(A700,ishod_substance!A:G,7,0),0))</f>
        <v>#N/A</v>
      </c>
      <c r="C700" s="154" t="e">
        <f t="shared" si="11"/>
        <v>#N/A</v>
      </c>
      <c r="D700" s="83" t="e">
        <f>VLOOKUP(C700,quide!$A$1:G1692,2,0)</f>
        <v>#N/A</v>
      </c>
      <c r="E700" s="154" t="e">
        <f>VLOOKUP(C700,quide!$A$1:G1692,7,0)</f>
        <v>#N/A</v>
      </c>
      <c r="F700" s="154" t="e">
        <f>VLOOKUP(C700,quide!$A$1:M1692,21,0)</f>
        <v>#N/A</v>
      </c>
      <c r="G700" s="34" t="e">
        <f>VLOOKUP(C700,quide!$A$1:M1692,22,0)</f>
        <v>#N/A</v>
      </c>
      <c r="H700" s="154">
        <f>SUMIF(ishod_substance!G:G,B700,ishod_substance!I:I)</f>
        <v>0</v>
      </c>
    </row>
    <row r="701" spans="1:8" hidden="1" x14ac:dyDescent="0.25">
      <c r="A701">
        <v>694</v>
      </c>
      <c r="B701" t="e">
        <f>IF(ISBLANK(A701),0,IF(AND(ISERROR(VLOOKUP(VLOOKUP(A701,ishod_substance!A:G,7,0),$B$6:B700,1,0))=TRUE,VLOOKUP(norm!A701,'tbl2'!A:B,2,0)=0),VLOOKUP(A701,ishod_substance!A:G,7,0),0))</f>
        <v>#N/A</v>
      </c>
      <c r="C701" s="154" t="e">
        <f t="shared" si="11"/>
        <v>#N/A</v>
      </c>
      <c r="D701" s="83" t="e">
        <f>VLOOKUP(C701,quide!$A$1:G1693,2,0)</f>
        <v>#N/A</v>
      </c>
      <c r="E701" s="154" t="e">
        <f>VLOOKUP(C701,quide!$A$1:G1693,7,0)</f>
        <v>#N/A</v>
      </c>
      <c r="F701" s="154" t="e">
        <f>VLOOKUP(C701,quide!$A$1:M1693,21,0)</f>
        <v>#N/A</v>
      </c>
      <c r="G701" s="34" t="e">
        <f>VLOOKUP(C701,quide!$A$1:M1693,22,0)</f>
        <v>#N/A</v>
      </c>
      <c r="H701" s="154">
        <f>SUMIF(ishod_substance!G:G,B701,ishod_substance!I:I)</f>
        <v>0</v>
      </c>
    </row>
    <row r="702" spans="1:8" hidden="1" x14ac:dyDescent="0.25">
      <c r="A702">
        <v>695</v>
      </c>
      <c r="B702" t="e">
        <f>IF(ISBLANK(A702),0,IF(AND(ISERROR(VLOOKUP(VLOOKUP(A702,ishod_substance!A:G,7,0),$B$6:B701,1,0))=TRUE,VLOOKUP(norm!A702,'tbl2'!A:B,2,0)=0),VLOOKUP(A702,ishod_substance!A:G,7,0),0))</f>
        <v>#N/A</v>
      </c>
      <c r="C702" s="154" t="e">
        <f t="shared" si="11"/>
        <v>#N/A</v>
      </c>
      <c r="D702" s="83" t="e">
        <f>VLOOKUP(C702,quide!$A$1:G1694,2,0)</f>
        <v>#N/A</v>
      </c>
      <c r="E702" s="154" t="e">
        <f>VLOOKUP(C702,quide!$A$1:G1694,7,0)</f>
        <v>#N/A</v>
      </c>
      <c r="F702" s="154" t="e">
        <f>VLOOKUP(C702,quide!$A$1:M1694,21,0)</f>
        <v>#N/A</v>
      </c>
      <c r="G702" s="34" t="e">
        <f>VLOOKUP(C702,quide!$A$1:M1694,22,0)</f>
        <v>#N/A</v>
      </c>
      <c r="H702" s="154">
        <f>SUMIF(ishod_substance!G:G,B702,ishod_substance!I:I)</f>
        <v>0</v>
      </c>
    </row>
    <row r="703" spans="1:8" hidden="1" x14ac:dyDescent="0.25">
      <c r="A703">
        <v>696</v>
      </c>
      <c r="B703" t="e">
        <f>IF(ISBLANK(A703),0,IF(AND(ISERROR(VLOOKUP(VLOOKUP(A703,ishod_substance!A:G,7,0),$B$6:B702,1,0))=TRUE,VLOOKUP(norm!A703,'tbl2'!A:B,2,0)=0),VLOOKUP(A703,ishod_substance!A:G,7,0),0))</f>
        <v>#N/A</v>
      </c>
      <c r="C703" s="154" t="e">
        <f t="shared" si="11"/>
        <v>#N/A</v>
      </c>
      <c r="D703" s="83" t="e">
        <f>VLOOKUP(C703,quide!$A$1:G1695,2,0)</f>
        <v>#N/A</v>
      </c>
      <c r="E703" s="154" t="e">
        <f>VLOOKUP(C703,quide!$A$1:G1695,7,0)</f>
        <v>#N/A</v>
      </c>
      <c r="F703" s="154" t="e">
        <f>VLOOKUP(C703,quide!$A$1:M1695,21,0)</f>
        <v>#N/A</v>
      </c>
      <c r="G703" s="34" t="e">
        <f>VLOOKUP(C703,quide!$A$1:M1695,22,0)</f>
        <v>#N/A</v>
      </c>
      <c r="H703" s="154">
        <f>SUMIF(ishod_substance!G:G,B703,ishod_substance!I:I)</f>
        <v>0</v>
      </c>
    </row>
    <row r="704" spans="1:8" hidden="1" x14ac:dyDescent="0.25">
      <c r="A704">
        <v>697</v>
      </c>
      <c r="B704" t="e">
        <f>IF(ISBLANK(A704),0,IF(AND(ISERROR(VLOOKUP(VLOOKUP(A704,ishod_substance!A:G,7,0),$B$6:B703,1,0))=TRUE,VLOOKUP(norm!A704,'tbl2'!A:B,2,0)=0),VLOOKUP(A704,ishod_substance!A:G,7,0),0))</f>
        <v>#N/A</v>
      </c>
      <c r="C704" s="154" t="e">
        <f t="shared" si="11"/>
        <v>#N/A</v>
      </c>
      <c r="D704" s="83" t="e">
        <f>VLOOKUP(C704,quide!$A$1:G1696,2,0)</f>
        <v>#N/A</v>
      </c>
      <c r="E704" s="154" t="e">
        <f>VLOOKUP(C704,quide!$A$1:G1696,7,0)</f>
        <v>#N/A</v>
      </c>
      <c r="F704" s="154" t="e">
        <f>VLOOKUP(C704,quide!$A$1:M1696,21,0)</f>
        <v>#N/A</v>
      </c>
      <c r="G704" s="34" t="e">
        <f>VLOOKUP(C704,quide!$A$1:M1696,22,0)</f>
        <v>#N/A</v>
      </c>
      <c r="H704" s="154">
        <f>SUMIF(ishod_substance!G:G,B704,ishod_substance!I:I)</f>
        <v>0</v>
      </c>
    </row>
    <row r="705" spans="1:8" hidden="1" x14ac:dyDescent="0.25">
      <c r="A705">
        <v>698</v>
      </c>
      <c r="B705" t="e">
        <f>IF(ISBLANK(A705),0,IF(AND(ISERROR(VLOOKUP(VLOOKUP(A705,ishod_substance!A:G,7,0),$B$6:B704,1,0))=TRUE,VLOOKUP(norm!A705,'tbl2'!A:B,2,0)=0),VLOOKUP(A705,ishod_substance!A:G,7,0),0))</f>
        <v>#N/A</v>
      </c>
      <c r="C705" s="154" t="e">
        <f t="shared" si="11"/>
        <v>#N/A</v>
      </c>
      <c r="D705" s="83" t="e">
        <f>VLOOKUP(C705,quide!$A$1:G1697,2,0)</f>
        <v>#N/A</v>
      </c>
      <c r="E705" s="154" t="e">
        <f>VLOOKUP(C705,quide!$A$1:G1697,7,0)</f>
        <v>#N/A</v>
      </c>
      <c r="F705" s="154" t="e">
        <f>VLOOKUP(C705,quide!$A$1:M1697,21,0)</f>
        <v>#N/A</v>
      </c>
      <c r="G705" s="34" t="e">
        <f>VLOOKUP(C705,quide!$A$1:M1697,22,0)</f>
        <v>#N/A</v>
      </c>
      <c r="H705" s="154">
        <f>SUMIF(ishod_substance!G:G,B705,ishod_substance!I:I)</f>
        <v>0</v>
      </c>
    </row>
    <row r="706" spans="1:8" hidden="1" x14ac:dyDescent="0.25">
      <c r="A706">
        <v>699</v>
      </c>
      <c r="B706" t="e">
        <f>IF(ISBLANK(A706),0,IF(AND(ISERROR(VLOOKUP(VLOOKUP(A706,ishod_substance!A:G,7,0),$B$6:B705,1,0))=TRUE,VLOOKUP(norm!A706,'tbl2'!A:B,2,0)=0),VLOOKUP(A706,ishod_substance!A:G,7,0),0))</f>
        <v>#N/A</v>
      </c>
      <c r="C706" s="154" t="e">
        <f t="shared" si="11"/>
        <v>#N/A</v>
      </c>
      <c r="D706" s="83" t="e">
        <f>VLOOKUP(C706,quide!$A$1:G1698,2,0)</f>
        <v>#N/A</v>
      </c>
      <c r="E706" s="154" t="e">
        <f>VLOOKUP(C706,quide!$A$1:G1698,7,0)</f>
        <v>#N/A</v>
      </c>
      <c r="F706" s="154" t="e">
        <f>VLOOKUP(C706,quide!$A$1:M1698,21,0)</f>
        <v>#N/A</v>
      </c>
      <c r="G706" s="34" t="e">
        <f>VLOOKUP(C706,quide!$A$1:M1698,22,0)</f>
        <v>#N/A</v>
      </c>
      <c r="H706" s="154">
        <f>SUMIF(ishod_substance!G:G,B706,ishod_substance!I:I)</f>
        <v>0</v>
      </c>
    </row>
    <row r="707" spans="1:8" hidden="1" x14ac:dyDescent="0.25">
      <c r="A707">
        <v>700</v>
      </c>
      <c r="B707" t="e">
        <f>IF(ISBLANK(A707),0,IF(AND(ISERROR(VLOOKUP(VLOOKUP(A707,ishod_substance!A:G,7,0),$B$6:B706,1,0))=TRUE,VLOOKUP(norm!A707,'tbl2'!A:B,2,0)=0),VLOOKUP(A707,ishod_substance!A:G,7,0),0))</f>
        <v>#N/A</v>
      </c>
      <c r="C707" s="154" t="e">
        <f t="shared" si="11"/>
        <v>#N/A</v>
      </c>
      <c r="D707" s="83" t="e">
        <f>VLOOKUP(C707,quide!$A$1:G1699,2,0)</f>
        <v>#N/A</v>
      </c>
      <c r="E707" s="154" t="e">
        <f>VLOOKUP(C707,quide!$A$1:G1699,7,0)</f>
        <v>#N/A</v>
      </c>
      <c r="F707" s="154" t="e">
        <f>VLOOKUP(C707,quide!$A$1:M1699,21,0)</f>
        <v>#N/A</v>
      </c>
      <c r="G707" s="34" t="e">
        <f>VLOOKUP(C707,quide!$A$1:M1699,22,0)</f>
        <v>#N/A</v>
      </c>
      <c r="H707" s="154">
        <f>SUMIF(ishod_substance!G:G,B707,ishod_substance!I:I)</f>
        <v>0</v>
      </c>
    </row>
    <row r="708" spans="1:8" hidden="1" x14ac:dyDescent="0.25">
      <c r="A708">
        <v>701</v>
      </c>
      <c r="B708" t="e">
        <f>IF(ISBLANK(A708),0,IF(AND(ISERROR(VLOOKUP(VLOOKUP(A708,ishod_substance!A:G,7,0),$B$6:B707,1,0))=TRUE,VLOOKUP(norm!A708,'tbl2'!A:B,2,0)=0),VLOOKUP(A708,ishod_substance!A:G,7,0),0))</f>
        <v>#N/A</v>
      </c>
      <c r="C708" s="154" t="e">
        <f t="shared" si="11"/>
        <v>#N/A</v>
      </c>
      <c r="D708" s="83" t="e">
        <f>VLOOKUP(C708,quide!$A$1:G1700,2,0)</f>
        <v>#N/A</v>
      </c>
      <c r="E708" s="154" t="e">
        <f>VLOOKUP(C708,quide!$A$1:G1700,7,0)</f>
        <v>#N/A</v>
      </c>
      <c r="F708" s="154" t="e">
        <f>VLOOKUP(C708,quide!$A$1:M1700,21,0)</f>
        <v>#N/A</v>
      </c>
      <c r="G708" s="34" t="e">
        <f>VLOOKUP(C708,quide!$A$1:M1700,22,0)</f>
        <v>#N/A</v>
      </c>
      <c r="H708" s="154">
        <f>SUMIF(ishod_substance!G:G,B708,ishod_substance!I:I)</f>
        <v>0</v>
      </c>
    </row>
    <row r="709" spans="1:8" hidden="1" x14ac:dyDescent="0.25">
      <c r="A709">
        <v>702</v>
      </c>
      <c r="B709" t="e">
        <f>IF(ISBLANK(A709),0,IF(AND(ISERROR(VLOOKUP(VLOOKUP(A709,ishod_substance!A:G,7,0),$B$6:B708,1,0))=TRUE,VLOOKUP(norm!A709,'tbl2'!A:B,2,0)=0),VLOOKUP(A709,ishod_substance!A:G,7,0),0))</f>
        <v>#N/A</v>
      </c>
      <c r="C709" s="154" t="e">
        <f t="shared" si="11"/>
        <v>#N/A</v>
      </c>
      <c r="D709" s="83" t="e">
        <f>VLOOKUP(C709,quide!$A$1:G1701,2,0)</f>
        <v>#N/A</v>
      </c>
      <c r="E709" s="154" t="e">
        <f>VLOOKUP(C709,quide!$A$1:G1701,7,0)</f>
        <v>#N/A</v>
      </c>
      <c r="F709" s="154" t="e">
        <f>VLOOKUP(C709,quide!$A$1:M1701,21,0)</f>
        <v>#N/A</v>
      </c>
      <c r="G709" s="34" t="e">
        <f>VLOOKUP(C709,quide!$A$1:M1701,22,0)</f>
        <v>#N/A</v>
      </c>
      <c r="H709" s="154">
        <f>SUMIF(ishod_substance!G:G,B709,ishod_substance!I:I)</f>
        <v>0</v>
      </c>
    </row>
    <row r="710" spans="1:8" hidden="1" x14ac:dyDescent="0.25">
      <c r="A710">
        <v>703</v>
      </c>
      <c r="B710" t="e">
        <f>IF(ISBLANK(A710),0,IF(AND(ISERROR(VLOOKUP(VLOOKUP(A710,ishod_substance!A:G,7,0),$B$6:B709,1,0))=TRUE,VLOOKUP(norm!A710,'tbl2'!A:B,2,0)=0),VLOOKUP(A710,ishod_substance!A:G,7,0),0))</f>
        <v>#N/A</v>
      </c>
      <c r="C710" s="154" t="e">
        <f t="shared" si="11"/>
        <v>#N/A</v>
      </c>
      <c r="D710" s="83" t="e">
        <f>VLOOKUP(C710,quide!$A$1:G1702,2,0)</f>
        <v>#N/A</v>
      </c>
      <c r="E710" s="154" t="e">
        <f>VLOOKUP(C710,quide!$A$1:G1702,7,0)</f>
        <v>#N/A</v>
      </c>
      <c r="F710" s="154" t="e">
        <f>VLOOKUP(C710,quide!$A$1:M1702,21,0)</f>
        <v>#N/A</v>
      </c>
      <c r="G710" s="34" t="e">
        <f>VLOOKUP(C710,quide!$A$1:M1702,22,0)</f>
        <v>#N/A</v>
      </c>
      <c r="H710" s="154">
        <f>SUMIF(ishod_substance!G:G,B710,ishod_substance!I:I)</f>
        <v>0</v>
      </c>
    </row>
    <row r="711" spans="1:8" hidden="1" x14ac:dyDescent="0.25">
      <c r="A711">
        <v>704</v>
      </c>
      <c r="B711" t="e">
        <f>IF(ISBLANK(A711),0,IF(AND(ISERROR(VLOOKUP(VLOOKUP(A711,ishod_substance!A:G,7,0),$B$6:B710,1,0))=TRUE,VLOOKUP(norm!A711,'tbl2'!A:B,2,0)=0),VLOOKUP(A711,ishod_substance!A:G,7,0),0))</f>
        <v>#N/A</v>
      </c>
      <c r="C711" s="154" t="e">
        <f t="shared" si="11"/>
        <v>#N/A</v>
      </c>
      <c r="D711" s="83" t="e">
        <f>VLOOKUP(C711,quide!$A$1:G1703,2,0)</f>
        <v>#N/A</v>
      </c>
      <c r="E711" s="154" t="e">
        <f>VLOOKUP(C711,quide!$A$1:G1703,7,0)</f>
        <v>#N/A</v>
      </c>
      <c r="F711" s="154" t="e">
        <f>VLOOKUP(C711,quide!$A$1:M1703,21,0)</f>
        <v>#N/A</v>
      </c>
      <c r="G711" s="34" t="e">
        <f>VLOOKUP(C711,quide!$A$1:M1703,22,0)</f>
        <v>#N/A</v>
      </c>
      <c r="H711" s="154">
        <f>SUMIF(ishod_substance!G:G,B711,ishod_substance!I:I)</f>
        <v>0</v>
      </c>
    </row>
    <row r="712" spans="1:8" hidden="1" x14ac:dyDescent="0.25">
      <c r="A712">
        <v>705</v>
      </c>
      <c r="B712" t="e">
        <f>IF(ISBLANK(A712),0,IF(AND(ISERROR(VLOOKUP(VLOOKUP(A712,ishod_substance!A:G,7,0),$B$6:B711,1,0))=TRUE,VLOOKUP(norm!A712,'tbl2'!A:B,2,0)=0),VLOOKUP(A712,ishod_substance!A:G,7,0),0))</f>
        <v>#N/A</v>
      </c>
      <c r="C712" s="154" t="e">
        <f t="shared" si="11"/>
        <v>#N/A</v>
      </c>
      <c r="D712" s="83" t="e">
        <f>VLOOKUP(C712,quide!$A$1:G1704,2,0)</f>
        <v>#N/A</v>
      </c>
      <c r="E712" s="154" t="e">
        <f>VLOOKUP(C712,quide!$A$1:G1704,7,0)</f>
        <v>#N/A</v>
      </c>
      <c r="F712" s="154" t="e">
        <f>VLOOKUP(C712,quide!$A$1:M1704,21,0)</f>
        <v>#N/A</v>
      </c>
      <c r="G712" s="34" t="e">
        <f>VLOOKUP(C712,quide!$A$1:M1704,22,0)</f>
        <v>#N/A</v>
      </c>
      <c r="H712" s="154">
        <f>SUMIF(ishod_substance!G:G,B712,ishod_substance!I:I)</f>
        <v>0</v>
      </c>
    </row>
    <row r="713" spans="1:8" hidden="1" x14ac:dyDescent="0.25">
      <c r="A713">
        <v>706</v>
      </c>
      <c r="B713" t="e">
        <f>IF(ISBLANK(A713),0,IF(AND(ISERROR(VLOOKUP(VLOOKUP(A713,ishod_substance!A:G,7,0),$B$6:B712,1,0))=TRUE,VLOOKUP(norm!A713,'tbl2'!A:B,2,0)=0),VLOOKUP(A713,ishod_substance!A:G,7,0),0))</f>
        <v>#N/A</v>
      </c>
      <c r="C713" s="154" t="e">
        <f t="shared" si="11"/>
        <v>#N/A</v>
      </c>
      <c r="D713" s="83" t="e">
        <f>VLOOKUP(C713,quide!$A$1:G1705,2,0)</f>
        <v>#N/A</v>
      </c>
      <c r="E713" s="154" t="e">
        <f>VLOOKUP(C713,quide!$A$1:G1705,7,0)</f>
        <v>#N/A</v>
      </c>
      <c r="F713" s="154" t="e">
        <f>VLOOKUP(C713,quide!$A$1:M1705,21,0)</f>
        <v>#N/A</v>
      </c>
      <c r="G713" s="34" t="e">
        <f>VLOOKUP(C713,quide!$A$1:M1705,22,0)</f>
        <v>#N/A</v>
      </c>
      <c r="H713" s="154">
        <f>SUMIF(ishod_substance!G:G,B713,ishod_substance!I:I)</f>
        <v>0</v>
      </c>
    </row>
    <row r="714" spans="1:8" hidden="1" x14ac:dyDescent="0.25">
      <c r="A714">
        <v>707</v>
      </c>
      <c r="B714" t="e">
        <f>IF(ISBLANK(A714),0,IF(AND(ISERROR(VLOOKUP(VLOOKUP(A714,ishod_substance!A:G,7,0),$B$6:B713,1,0))=TRUE,VLOOKUP(norm!A714,'tbl2'!A:B,2,0)=0),VLOOKUP(A714,ishod_substance!A:G,7,0),0))</f>
        <v>#N/A</v>
      </c>
      <c r="C714" s="154" t="e">
        <f t="shared" si="11"/>
        <v>#N/A</v>
      </c>
      <c r="D714" s="83" t="e">
        <f>VLOOKUP(C714,quide!$A$1:G1706,2,0)</f>
        <v>#N/A</v>
      </c>
      <c r="E714" s="154" t="e">
        <f>VLOOKUP(C714,quide!$A$1:G1706,7,0)</f>
        <v>#N/A</v>
      </c>
      <c r="F714" s="154" t="e">
        <f>VLOOKUP(C714,quide!$A$1:M1706,21,0)</f>
        <v>#N/A</v>
      </c>
      <c r="G714" s="34" t="e">
        <f>VLOOKUP(C714,quide!$A$1:M1706,22,0)</f>
        <v>#N/A</v>
      </c>
      <c r="H714" s="154">
        <f>SUMIF(ishod_substance!G:G,B714,ishod_substance!I:I)</f>
        <v>0</v>
      </c>
    </row>
    <row r="715" spans="1:8" hidden="1" x14ac:dyDescent="0.25">
      <c r="A715">
        <v>708</v>
      </c>
      <c r="B715" t="e">
        <f>IF(ISBLANK(A715),0,IF(AND(ISERROR(VLOOKUP(VLOOKUP(A715,ishod_substance!A:G,7,0),$B$6:B714,1,0))=TRUE,VLOOKUP(norm!A715,'tbl2'!A:B,2,0)=0),VLOOKUP(A715,ishod_substance!A:G,7,0),0))</f>
        <v>#N/A</v>
      </c>
      <c r="C715" s="154" t="e">
        <f t="shared" si="11"/>
        <v>#N/A</v>
      </c>
      <c r="D715" s="83" t="e">
        <f>VLOOKUP(C715,quide!$A$1:G1707,2,0)</f>
        <v>#N/A</v>
      </c>
      <c r="E715" s="154" t="e">
        <f>VLOOKUP(C715,quide!$A$1:G1707,7,0)</f>
        <v>#N/A</v>
      </c>
      <c r="F715" s="154" t="e">
        <f>VLOOKUP(C715,quide!$A$1:M1707,21,0)</f>
        <v>#N/A</v>
      </c>
      <c r="G715" s="34" t="e">
        <f>VLOOKUP(C715,quide!$A$1:M1707,22,0)</f>
        <v>#N/A</v>
      </c>
      <c r="H715" s="154">
        <f>SUMIF(ishod_substance!G:G,B715,ishod_substance!I:I)</f>
        <v>0</v>
      </c>
    </row>
    <row r="716" spans="1:8" hidden="1" x14ac:dyDescent="0.25">
      <c r="A716">
        <v>709</v>
      </c>
      <c r="B716" t="e">
        <f>IF(ISBLANK(A716),0,IF(AND(ISERROR(VLOOKUP(VLOOKUP(A716,ishod_substance!A:G,7,0),$B$6:B715,1,0))=TRUE,VLOOKUP(norm!A716,'tbl2'!A:B,2,0)=0),VLOOKUP(A716,ishod_substance!A:G,7,0),0))</f>
        <v>#N/A</v>
      </c>
      <c r="C716" s="154" t="e">
        <f t="shared" si="11"/>
        <v>#N/A</v>
      </c>
      <c r="D716" s="83" t="e">
        <f>VLOOKUP(C716,quide!$A$1:G1708,2,0)</f>
        <v>#N/A</v>
      </c>
      <c r="E716" s="154" t="e">
        <f>VLOOKUP(C716,quide!$A$1:G1708,7,0)</f>
        <v>#N/A</v>
      </c>
      <c r="F716" s="154" t="e">
        <f>VLOOKUP(C716,quide!$A$1:M1708,21,0)</f>
        <v>#N/A</v>
      </c>
      <c r="G716" s="34" t="e">
        <f>VLOOKUP(C716,quide!$A$1:M1708,22,0)</f>
        <v>#N/A</v>
      </c>
      <c r="H716" s="154">
        <f>SUMIF(ishod_substance!G:G,B716,ishod_substance!I:I)</f>
        <v>0</v>
      </c>
    </row>
    <row r="717" spans="1:8" hidden="1" x14ac:dyDescent="0.25">
      <c r="A717">
        <v>710</v>
      </c>
      <c r="B717" t="e">
        <f>IF(ISBLANK(A717),0,IF(AND(ISERROR(VLOOKUP(VLOOKUP(A717,ishod_substance!A:G,7,0),$B$6:B716,1,0))=TRUE,VLOOKUP(norm!A717,'tbl2'!A:B,2,0)=0),VLOOKUP(A717,ishod_substance!A:G,7,0),0))</f>
        <v>#N/A</v>
      </c>
      <c r="C717" s="154" t="e">
        <f t="shared" si="11"/>
        <v>#N/A</v>
      </c>
      <c r="D717" s="83" t="e">
        <f>VLOOKUP(C717,quide!$A$1:G1709,2,0)</f>
        <v>#N/A</v>
      </c>
      <c r="E717" s="154" t="e">
        <f>VLOOKUP(C717,quide!$A$1:G1709,7,0)</f>
        <v>#N/A</v>
      </c>
      <c r="F717" s="154" t="e">
        <f>VLOOKUP(C717,quide!$A$1:M1709,21,0)</f>
        <v>#N/A</v>
      </c>
      <c r="G717" s="34" t="e">
        <f>VLOOKUP(C717,quide!$A$1:M1709,22,0)</f>
        <v>#N/A</v>
      </c>
      <c r="H717" s="154">
        <f>SUMIF(ishod_substance!G:G,B717,ishod_substance!I:I)</f>
        <v>0</v>
      </c>
    </row>
    <row r="718" spans="1:8" hidden="1" x14ac:dyDescent="0.25">
      <c r="A718">
        <v>711</v>
      </c>
      <c r="B718" t="e">
        <f>IF(ISBLANK(A718),0,IF(AND(ISERROR(VLOOKUP(VLOOKUP(A718,ishod_substance!A:G,7,0),$B$6:B717,1,0))=TRUE,VLOOKUP(norm!A718,'tbl2'!A:B,2,0)=0),VLOOKUP(A718,ishod_substance!A:G,7,0),0))</f>
        <v>#N/A</v>
      </c>
      <c r="C718" s="154" t="e">
        <f t="shared" si="11"/>
        <v>#N/A</v>
      </c>
      <c r="D718" s="83" t="e">
        <f>VLOOKUP(C718,quide!$A$1:G1710,2,0)</f>
        <v>#N/A</v>
      </c>
      <c r="E718" s="154" t="e">
        <f>VLOOKUP(C718,quide!$A$1:G1710,7,0)</f>
        <v>#N/A</v>
      </c>
      <c r="F718" s="154" t="e">
        <f>VLOOKUP(C718,quide!$A$1:M1710,21,0)</f>
        <v>#N/A</v>
      </c>
      <c r="G718" s="34" t="e">
        <f>VLOOKUP(C718,quide!$A$1:M1710,22,0)</f>
        <v>#N/A</v>
      </c>
      <c r="H718" s="154">
        <f>SUMIF(ishod_substance!G:G,B718,ishod_substance!I:I)</f>
        <v>0</v>
      </c>
    </row>
    <row r="719" spans="1:8" hidden="1" x14ac:dyDescent="0.25">
      <c r="A719">
        <v>712</v>
      </c>
      <c r="B719" t="e">
        <f>IF(ISBLANK(A719),0,IF(AND(ISERROR(VLOOKUP(VLOOKUP(A719,ishod_substance!A:G,7,0),$B$6:B718,1,0))=TRUE,VLOOKUP(norm!A719,'tbl2'!A:B,2,0)=0),VLOOKUP(A719,ishod_substance!A:G,7,0),0))</f>
        <v>#N/A</v>
      </c>
      <c r="C719" s="154" t="e">
        <f t="shared" si="11"/>
        <v>#N/A</v>
      </c>
      <c r="D719" s="83" t="e">
        <f>VLOOKUP(C719,quide!$A$1:G1711,2,0)</f>
        <v>#N/A</v>
      </c>
      <c r="E719" s="154" t="e">
        <f>VLOOKUP(C719,quide!$A$1:G1711,7,0)</f>
        <v>#N/A</v>
      </c>
      <c r="F719" s="154" t="e">
        <f>VLOOKUP(C719,quide!$A$1:M1711,21,0)</f>
        <v>#N/A</v>
      </c>
      <c r="G719" s="34" t="e">
        <f>VLOOKUP(C719,quide!$A$1:M1711,22,0)</f>
        <v>#N/A</v>
      </c>
      <c r="H719" s="154">
        <f>SUMIF(ishod_substance!G:G,B719,ishod_substance!I:I)</f>
        <v>0</v>
      </c>
    </row>
    <row r="720" spans="1:8" hidden="1" x14ac:dyDescent="0.25">
      <c r="A720">
        <v>713</v>
      </c>
      <c r="B720" t="e">
        <f>IF(ISBLANK(A720),0,IF(AND(ISERROR(VLOOKUP(VLOOKUP(A720,ishod_substance!A:G,7,0),$B$6:B719,1,0))=TRUE,VLOOKUP(norm!A720,'tbl2'!A:B,2,0)=0),VLOOKUP(A720,ishod_substance!A:G,7,0),0))</f>
        <v>#N/A</v>
      </c>
      <c r="C720" s="154" t="e">
        <f t="shared" si="11"/>
        <v>#N/A</v>
      </c>
      <c r="D720" s="83" t="e">
        <f>VLOOKUP(C720,quide!$A$1:G1712,2,0)</f>
        <v>#N/A</v>
      </c>
      <c r="E720" s="154" t="e">
        <f>VLOOKUP(C720,quide!$A$1:G1712,7,0)</f>
        <v>#N/A</v>
      </c>
      <c r="F720" s="154" t="e">
        <f>VLOOKUP(C720,quide!$A$1:M1712,21,0)</f>
        <v>#N/A</v>
      </c>
      <c r="G720" s="34" t="e">
        <f>VLOOKUP(C720,quide!$A$1:M1712,22,0)</f>
        <v>#N/A</v>
      </c>
      <c r="H720" s="154">
        <f>SUMIF(ishod_substance!G:G,B720,ishod_substance!I:I)</f>
        <v>0</v>
      </c>
    </row>
    <row r="721" spans="1:8" hidden="1" x14ac:dyDescent="0.25">
      <c r="A721">
        <v>714</v>
      </c>
      <c r="B721" t="e">
        <f>IF(ISBLANK(A721),0,IF(AND(ISERROR(VLOOKUP(VLOOKUP(A721,ishod_substance!A:G,7,0),$B$6:B720,1,0))=TRUE,VLOOKUP(norm!A721,'tbl2'!A:B,2,0)=0),VLOOKUP(A721,ishod_substance!A:G,7,0),0))</f>
        <v>#N/A</v>
      </c>
      <c r="C721" s="154" t="e">
        <f t="shared" si="11"/>
        <v>#N/A</v>
      </c>
      <c r="D721" s="83" t="e">
        <f>VLOOKUP(C721,quide!$A$1:G1713,2,0)</f>
        <v>#N/A</v>
      </c>
      <c r="E721" s="154" t="e">
        <f>VLOOKUP(C721,quide!$A$1:G1713,7,0)</f>
        <v>#N/A</v>
      </c>
      <c r="F721" s="154" t="e">
        <f>VLOOKUP(C721,quide!$A$1:M1713,21,0)</f>
        <v>#N/A</v>
      </c>
      <c r="G721" s="34" t="e">
        <f>VLOOKUP(C721,quide!$A$1:M1713,22,0)</f>
        <v>#N/A</v>
      </c>
      <c r="H721" s="154">
        <f>SUMIF(ishod_substance!G:G,B721,ishod_substance!I:I)</f>
        <v>0</v>
      </c>
    </row>
    <row r="722" spans="1:8" hidden="1" x14ac:dyDescent="0.25">
      <c r="A722">
        <v>715</v>
      </c>
      <c r="B722" t="e">
        <f>IF(ISBLANK(A722),0,IF(AND(ISERROR(VLOOKUP(VLOOKUP(A722,ishod_substance!A:G,7,0),$B$6:B721,1,0))=TRUE,VLOOKUP(norm!A722,'tbl2'!A:B,2,0)=0),VLOOKUP(A722,ishod_substance!A:G,7,0),0))</f>
        <v>#N/A</v>
      </c>
      <c r="C722" s="154" t="e">
        <f t="shared" si="11"/>
        <v>#N/A</v>
      </c>
      <c r="D722" s="83" t="e">
        <f>VLOOKUP(C722,quide!$A$1:G1714,2,0)</f>
        <v>#N/A</v>
      </c>
      <c r="E722" s="154" t="e">
        <f>VLOOKUP(C722,quide!$A$1:G1714,7,0)</f>
        <v>#N/A</v>
      </c>
      <c r="F722" s="154" t="e">
        <f>VLOOKUP(C722,quide!$A$1:M1714,21,0)</f>
        <v>#N/A</v>
      </c>
      <c r="G722" s="34" t="e">
        <f>VLOOKUP(C722,quide!$A$1:M1714,22,0)</f>
        <v>#N/A</v>
      </c>
      <c r="H722" s="154">
        <f>SUMIF(ishod_substance!G:G,B722,ishod_substance!I:I)</f>
        <v>0</v>
      </c>
    </row>
    <row r="723" spans="1:8" hidden="1" x14ac:dyDescent="0.25">
      <c r="A723">
        <v>716</v>
      </c>
      <c r="B723" t="e">
        <f>IF(ISBLANK(A723),0,IF(AND(ISERROR(VLOOKUP(VLOOKUP(A723,ishod_substance!A:G,7,0),$B$6:B722,1,0))=TRUE,VLOOKUP(norm!A723,'tbl2'!A:B,2,0)=0),VLOOKUP(A723,ishod_substance!A:G,7,0),0))</f>
        <v>#N/A</v>
      </c>
      <c r="C723" s="154" t="e">
        <f t="shared" si="11"/>
        <v>#N/A</v>
      </c>
      <c r="D723" s="83" t="e">
        <f>VLOOKUP(C723,quide!$A$1:G1715,2,0)</f>
        <v>#N/A</v>
      </c>
      <c r="E723" s="154" t="e">
        <f>VLOOKUP(C723,quide!$A$1:G1715,7,0)</f>
        <v>#N/A</v>
      </c>
      <c r="F723" s="154" t="e">
        <f>VLOOKUP(C723,quide!$A$1:M1715,21,0)</f>
        <v>#N/A</v>
      </c>
      <c r="G723" s="34" t="e">
        <f>VLOOKUP(C723,quide!$A$1:M1715,22,0)</f>
        <v>#N/A</v>
      </c>
      <c r="H723" s="154">
        <f>SUMIF(ishod_substance!G:G,B723,ishod_substance!I:I)</f>
        <v>0</v>
      </c>
    </row>
    <row r="724" spans="1:8" hidden="1" x14ac:dyDescent="0.25">
      <c r="A724">
        <v>717</v>
      </c>
      <c r="B724" t="e">
        <f>IF(ISBLANK(A724),0,IF(AND(ISERROR(VLOOKUP(VLOOKUP(A724,ishod_substance!A:G,7,0),$B$6:B723,1,0))=TRUE,VLOOKUP(norm!A724,'tbl2'!A:B,2,0)=0),VLOOKUP(A724,ishod_substance!A:G,7,0),0))</f>
        <v>#N/A</v>
      </c>
      <c r="C724" s="154" t="e">
        <f t="shared" si="11"/>
        <v>#N/A</v>
      </c>
      <c r="D724" s="83" t="e">
        <f>VLOOKUP(C724,quide!$A$1:G1716,2,0)</f>
        <v>#N/A</v>
      </c>
      <c r="E724" s="154" t="e">
        <f>VLOOKUP(C724,quide!$A$1:G1716,7,0)</f>
        <v>#N/A</v>
      </c>
      <c r="F724" s="154" t="e">
        <f>VLOOKUP(C724,quide!$A$1:M1716,21,0)</f>
        <v>#N/A</v>
      </c>
      <c r="G724" s="34" t="e">
        <f>VLOOKUP(C724,quide!$A$1:M1716,22,0)</f>
        <v>#N/A</v>
      </c>
      <c r="H724" s="154">
        <f>SUMIF(ishod_substance!G:G,B724,ishod_substance!I:I)</f>
        <v>0</v>
      </c>
    </row>
    <row r="725" spans="1:8" hidden="1" x14ac:dyDescent="0.25">
      <c r="A725">
        <v>718</v>
      </c>
      <c r="B725" t="e">
        <f>IF(ISBLANK(A725),0,IF(AND(ISERROR(VLOOKUP(VLOOKUP(A725,ishod_substance!A:G,7,0),$B$6:B724,1,0))=TRUE,VLOOKUP(norm!A725,'tbl2'!A:B,2,0)=0),VLOOKUP(A725,ishod_substance!A:G,7,0),0))</f>
        <v>#N/A</v>
      </c>
      <c r="C725" s="154" t="e">
        <f t="shared" si="11"/>
        <v>#N/A</v>
      </c>
      <c r="D725" s="83" t="e">
        <f>VLOOKUP(C725,quide!$A$1:G1717,2,0)</f>
        <v>#N/A</v>
      </c>
      <c r="E725" s="154" t="e">
        <f>VLOOKUP(C725,quide!$A$1:G1717,7,0)</f>
        <v>#N/A</v>
      </c>
      <c r="F725" s="154" t="e">
        <f>VLOOKUP(C725,quide!$A$1:M1717,21,0)</f>
        <v>#N/A</v>
      </c>
      <c r="G725" s="34" t="e">
        <f>VLOOKUP(C725,quide!$A$1:M1717,22,0)</f>
        <v>#N/A</v>
      </c>
      <c r="H725" s="154">
        <f>SUMIF(ishod_substance!G:G,B725,ishod_substance!I:I)</f>
        <v>0</v>
      </c>
    </row>
    <row r="726" spans="1:8" hidden="1" x14ac:dyDescent="0.25">
      <c r="A726">
        <v>719</v>
      </c>
      <c r="B726" t="e">
        <f>IF(ISBLANK(A726),0,IF(AND(ISERROR(VLOOKUP(VLOOKUP(A726,ishod_substance!A:G,7,0),$B$6:B725,1,0))=TRUE,VLOOKUP(norm!A726,'tbl2'!A:B,2,0)=0),VLOOKUP(A726,ishod_substance!A:G,7,0),0))</f>
        <v>#N/A</v>
      </c>
      <c r="C726" s="154" t="e">
        <f t="shared" si="11"/>
        <v>#N/A</v>
      </c>
      <c r="D726" s="83" t="e">
        <f>VLOOKUP(C726,quide!$A$1:G1718,2,0)</f>
        <v>#N/A</v>
      </c>
      <c r="E726" s="154" t="e">
        <f>VLOOKUP(C726,quide!$A$1:G1718,7,0)</f>
        <v>#N/A</v>
      </c>
      <c r="F726" s="154" t="e">
        <f>VLOOKUP(C726,quide!$A$1:M1718,21,0)</f>
        <v>#N/A</v>
      </c>
      <c r="G726" s="34" t="e">
        <f>VLOOKUP(C726,quide!$A$1:M1718,22,0)</f>
        <v>#N/A</v>
      </c>
      <c r="H726" s="154">
        <f>SUMIF(ishod_substance!G:G,B726,ishod_substance!I:I)</f>
        <v>0</v>
      </c>
    </row>
    <row r="727" spans="1:8" hidden="1" x14ac:dyDescent="0.25">
      <c r="A727">
        <v>720</v>
      </c>
      <c r="B727" t="e">
        <f>IF(ISBLANK(A727),0,IF(AND(ISERROR(VLOOKUP(VLOOKUP(A727,ishod_substance!A:G,7,0),$B$6:B726,1,0))=TRUE,VLOOKUP(norm!A727,'tbl2'!A:B,2,0)=0),VLOOKUP(A727,ishod_substance!A:G,7,0),0))</f>
        <v>#N/A</v>
      </c>
      <c r="C727" s="154" t="e">
        <f t="shared" si="11"/>
        <v>#N/A</v>
      </c>
      <c r="D727" s="83" t="e">
        <f>VLOOKUP(C727,quide!$A$1:G1719,2,0)</f>
        <v>#N/A</v>
      </c>
      <c r="E727" s="154" t="e">
        <f>VLOOKUP(C727,quide!$A$1:G1719,7,0)</f>
        <v>#N/A</v>
      </c>
      <c r="F727" s="154" t="e">
        <f>VLOOKUP(C727,quide!$A$1:M1719,21,0)</f>
        <v>#N/A</v>
      </c>
      <c r="G727" s="34" t="e">
        <f>VLOOKUP(C727,quide!$A$1:M1719,22,0)</f>
        <v>#N/A</v>
      </c>
      <c r="H727" s="154">
        <f>SUMIF(ishod_substance!G:G,B727,ishod_substance!I:I)</f>
        <v>0</v>
      </c>
    </row>
    <row r="728" spans="1:8" hidden="1" x14ac:dyDescent="0.25">
      <c r="A728">
        <v>721</v>
      </c>
      <c r="B728" t="e">
        <f>IF(ISBLANK(A728),0,IF(AND(ISERROR(VLOOKUP(VLOOKUP(A728,ishod_substance!A:G,7,0),$B$6:B727,1,0))=TRUE,VLOOKUP(norm!A728,'tbl2'!A:B,2,0)=0),VLOOKUP(A728,ishod_substance!A:G,7,0),0))</f>
        <v>#N/A</v>
      </c>
      <c r="C728" s="154" t="e">
        <f t="shared" si="11"/>
        <v>#N/A</v>
      </c>
      <c r="D728" s="83" t="e">
        <f>VLOOKUP(C728,quide!$A$1:G1720,2,0)</f>
        <v>#N/A</v>
      </c>
      <c r="E728" s="154" t="e">
        <f>VLOOKUP(C728,quide!$A$1:G1720,7,0)</f>
        <v>#N/A</v>
      </c>
      <c r="F728" s="154" t="e">
        <f>VLOOKUP(C728,quide!$A$1:M1720,21,0)</f>
        <v>#N/A</v>
      </c>
      <c r="G728" s="34" t="e">
        <f>VLOOKUP(C728,quide!$A$1:M1720,22,0)</f>
        <v>#N/A</v>
      </c>
      <c r="H728" s="154">
        <f>SUMIF(ishod_substance!G:G,B728,ishod_substance!I:I)</f>
        <v>0</v>
      </c>
    </row>
    <row r="729" spans="1:8" hidden="1" x14ac:dyDescent="0.25">
      <c r="A729">
        <v>722</v>
      </c>
      <c r="B729" t="e">
        <f>IF(ISBLANK(A729),0,IF(AND(ISERROR(VLOOKUP(VLOOKUP(A729,ishod_substance!A:G,7,0),$B$6:B728,1,0))=TRUE,VLOOKUP(norm!A729,'tbl2'!A:B,2,0)=0),VLOOKUP(A729,ishod_substance!A:G,7,0),0))</f>
        <v>#N/A</v>
      </c>
      <c r="C729" s="154" t="e">
        <f t="shared" si="11"/>
        <v>#N/A</v>
      </c>
      <c r="D729" s="83" t="e">
        <f>VLOOKUP(C729,quide!$A$1:G1721,2,0)</f>
        <v>#N/A</v>
      </c>
      <c r="E729" s="154" t="e">
        <f>VLOOKUP(C729,quide!$A$1:G1721,7,0)</f>
        <v>#N/A</v>
      </c>
      <c r="F729" s="154" t="e">
        <f>VLOOKUP(C729,quide!$A$1:M1721,21,0)</f>
        <v>#N/A</v>
      </c>
      <c r="G729" s="34" t="e">
        <f>VLOOKUP(C729,quide!$A$1:M1721,22,0)</f>
        <v>#N/A</v>
      </c>
      <c r="H729" s="154">
        <f>SUMIF(ishod_substance!G:G,B729,ishod_substance!I:I)</f>
        <v>0</v>
      </c>
    </row>
    <row r="730" spans="1:8" hidden="1" x14ac:dyDescent="0.25">
      <c r="A730">
        <v>723</v>
      </c>
      <c r="B730" t="e">
        <f>IF(ISBLANK(A730),0,IF(AND(ISERROR(VLOOKUP(VLOOKUP(A730,ishod_substance!A:G,7,0),$B$6:B729,1,0))=TRUE,VLOOKUP(norm!A730,'tbl2'!A:B,2,0)=0),VLOOKUP(A730,ishod_substance!A:G,7,0),0))</f>
        <v>#N/A</v>
      </c>
      <c r="C730" s="154" t="e">
        <f t="shared" si="11"/>
        <v>#N/A</v>
      </c>
      <c r="D730" s="83" t="e">
        <f>VLOOKUP(C730,quide!$A$1:G1722,2,0)</f>
        <v>#N/A</v>
      </c>
      <c r="E730" s="154" t="e">
        <f>VLOOKUP(C730,quide!$A$1:G1722,7,0)</f>
        <v>#N/A</v>
      </c>
      <c r="F730" s="154" t="e">
        <f>VLOOKUP(C730,quide!$A$1:M1722,21,0)</f>
        <v>#N/A</v>
      </c>
      <c r="G730" s="34" t="e">
        <f>VLOOKUP(C730,quide!$A$1:M1722,22,0)</f>
        <v>#N/A</v>
      </c>
      <c r="H730" s="154">
        <f>SUMIF(ishod_substance!G:G,B730,ishod_substance!I:I)</f>
        <v>0</v>
      </c>
    </row>
    <row r="731" spans="1:8" hidden="1" x14ac:dyDescent="0.25">
      <c r="A731">
        <v>724</v>
      </c>
      <c r="B731" t="e">
        <f>IF(ISBLANK(A731),0,IF(AND(ISERROR(VLOOKUP(VLOOKUP(A731,ishod_substance!A:G,7,0),$B$6:B730,1,0))=TRUE,VLOOKUP(norm!A731,'tbl2'!A:B,2,0)=0),VLOOKUP(A731,ishod_substance!A:G,7,0),0))</f>
        <v>#N/A</v>
      </c>
      <c r="C731" s="154" t="e">
        <f t="shared" si="11"/>
        <v>#N/A</v>
      </c>
      <c r="D731" s="83" t="e">
        <f>VLOOKUP(C731,quide!$A$1:G1723,2,0)</f>
        <v>#N/A</v>
      </c>
      <c r="E731" s="154" t="e">
        <f>VLOOKUP(C731,quide!$A$1:G1723,7,0)</f>
        <v>#N/A</v>
      </c>
      <c r="F731" s="154" t="e">
        <f>VLOOKUP(C731,quide!$A$1:M1723,21,0)</f>
        <v>#N/A</v>
      </c>
      <c r="G731" s="34" t="e">
        <f>VLOOKUP(C731,quide!$A$1:M1723,22,0)</f>
        <v>#N/A</v>
      </c>
      <c r="H731" s="154">
        <f>SUMIF(ishod_substance!G:G,B731,ishod_substance!I:I)</f>
        <v>0</v>
      </c>
    </row>
    <row r="732" spans="1:8" hidden="1" x14ac:dyDescent="0.25">
      <c r="A732">
        <v>725</v>
      </c>
      <c r="B732" t="e">
        <f>IF(ISBLANK(A732),0,IF(AND(ISERROR(VLOOKUP(VLOOKUP(A732,ishod_substance!A:G,7,0),$B$6:B731,1,0))=TRUE,VLOOKUP(norm!A732,'tbl2'!A:B,2,0)=0),VLOOKUP(A732,ishod_substance!A:G,7,0),0))</f>
        <v>#N/A</v>
      </c>
      <c r="C732" s="154" t="e">
        <f t="shared" si="11"/>
        <v>#N/A</v>
      </c>
      <c r="D732" s="83" t="e">
        <f>VLOOKUP(C732,quide!$A$1:G1724,2,0)</f>
        <v>#N/A</v>
      </c>
      <c r="E732" s="154" t="e">
        <f>VLOOKUP(C732,quide!$A$1:G1724,7,0)</f>
        <v>#N/A</v>
      </c>
      <c r="F732" s="154" t="e">
        <f>VLOOKUP(C732,quide!$A$1:M1724,21,0)</f>
        <v>#N/A</v>
      </c>
      <c r="G732" s="34" t="e">
        <f>VLOOKUP(C732,quide!$A$1:M1724,22,0)</f>
        <v>#N/A</v>
      </c>
      <c r="H732" s="154">
        <f>SUMIF(ishod_substance!G:G,B732,ishod_substance!I:I)</f>
        <v>0</v>
      </c>
    </row>
    <row r="733" spans="1:8" hidden="1" x14ac:dyDescent="0.25">
      <c r="A733">
        <v>726</v>
      </c>
      <c r="B733" t="e">
        <f>IF(ISBLANK(A733),0,IF(AND(ISERROR(VLOOKUP(VLOOKUP(A733,ishod_substance!A:G,7,0),$B$6:B732,1,0))=TRUE,VLOOKUP(norm!A733,'tbl2'!A:B,2,0)=0),VLOOKUP(A733,ishod_substance!A:G,7,0),0))</f>
        <v>#N/A</v>
      </c>
      <c r="C733" s="154" t="e">
        <f t="shared" si="11"/>
        <v>#N/A</v>
      </c>
      <c r="D733" s="83" t="e">
        <f>VLOOKUP(C733,quide!$A$1:G1725,2,0)</f>
        <v>#N/A</v>
      </c>
      <c r="E733" s="154" t="e">
        <f>VLOOKUP(C733,quide!$A$1:G1725,7,0)</f>
        <v>#N/A</v>
      </c>
      <c r="F733" s="154" t="e">
        <f>VLOOKUP(C733,quide!$A$1:M1725,21,0)</f>
        <v>#N/A</v>
      </c>
      <c r="G733" s="34" t="e">
        <f>VLOOKUP(C733,quide!$A$1:M1725,22,0)</f>
        <v>#N/A</v>
      </c>
      <c r="H733" s="154">
        <f>SUMIF(ishod_substance!G:G,B733,ishod_substance!I:I)</f>
        <v>0</v>
      </c>
    </row>
    <row r="734" spans="1:8" hidden="1" x14ac:dyDescent="0.25">
      <c r="A734">
        <v>727</v>
      </c>
      <c r="B734" t="e">
        <f>IF(ISBLANK(A734),0,IF(AND(ISERROR(VLOOKUP(VLOOKUP(A734,ishod_substance!A:G,7,0),$B$6:B733,1,0))=TRUE,VLOOKUP(norm!A734,'tbl2'!A:B,2,0)=0),VLOOKUP(A734,ishod_substance!A:G,7,0),0))</f>
        <v>#N/A</v>
      </c>
      <c r="C734" s="154" t="e">
        <f t="shared" si="11"/>
        <v>#N/A</v>
      </c>
      <c r="D734" s="83" t="e">
        <f>VLOOKUP(C734,quide!$A$1:G1726,2,0)</f>
        <v>#N/A</v>
      </c>
      <c r="E734" s="154" t="e">
        <f>VLOOKUP(C734,quide!$A$1:G1726,7,0)</f>
        <v>#N/A</v>
      </c>
      <c r="F734" s="154" t="e">
        <f>VLOOKUP(C734,quide!$A$1:M1726,21,0)</f>
        <v>#N/A</v>
      </c>
      <c r="G734" s="34" t="e">
        <f>VLOOKUP(C734,quide!$A$1:M1726,22,0)</f>
        <v>#N/A</v>
      </c>
      <c r="H734" s="154">
        <f>SUMIF(ishod_substance!G:G,B734,ishod_substance!I:I)</f>
        <v>0</v>
      </c>
    </row>
    <row r="735" spans="1:8" hidden="1" x14ac:dyDescent="0.25">
      <c r="A735">
        <v>728</v>
      </c>
      <c r="B735" t="e">
        <f>IF(ISBLANK(A735),0,IF(AND(ISERROR(VLOOKUP(VLOOKUP(A735,ishod_substance!A:G,7,0),$B$6:B734,1,0))=TRUE,VLOOKUP(norm!A735,'tbl2'!A:B,2,0)=0),VLOOKUP(A735,ishod_substance!A:G,7,0),0))</f>
        <v>#N/A</v>
      </c>
      <c r="C735" s="154" t="e">
        <f t="shared" si="11"/>
        <v>#N/A</v>
      </c>
      <c r="D735" s="83" t="e">
        <f>VLOOKUP(C735,quide!$A$1:G1727,2,0)</f>
        <v>#N/A</v>
      </c>
      <c r="E735" s="154" t="e">
        <f>VLOOKUP(C735,quide!$A$1:G1727,7,0)</f>
        <v>#N/A</v>
      </c>
      <c r="F735" s="154" t="e">
        <f>VLOOKUP(C735,quide!$A$1:M1727,21,0)</f>
        <v>#N/A</v>
      </c>
      <c r="G735" s="34" t="e">
        <f>VLOOKUP(C735,quide!$A$1:M1727,22,0)</f>
        <v>#N/A</v>
      </c>
      <c r="H735" s="154">
        <f>SUMIF(ishod_substance!G:G,B735,ishod_substance!I:I)</f>
        <v>0</v>
      </c>
    </row>
    <row r="736" spans="1:8" hidden="1" x14ac:dyDescent="0.25">
      <c r="A736">
        <v>729</v>
      </c>
      <c r="B736" t="e">
        <f>IF(ISBLANK(A736),0,IF(AND(ISERROR(VLOOKUP(VLOOKUP(A736,ishod_substance!A:G,7,0),$B$6:B735,1,0))=TRUE,VLOOKUP(norm!A736,'tbl2'!A:B,2,0)=0),VLOOKUP(A736,ishod_substance!A:G,7,0),0))</f>
        <v>#N/A</v>
      </c>
      <c r="C736" s="154" t="e">
        <f t="shared" si="11"/>
        <v>#N/A</v>
      </c>
      <c r="D736" s="83" t="e">
        <f>VLOOKUP(C736,quide!$A$1:G1728,2,0)</f>
        <v>#N/A</v>
      </c>
      <c r="E736" s="154" t="e">
        <f>VLOOKUP(C736,quide!$A$1:G1728,7,0)</f>
        <v>#N/A</v>
      </c>
      <c r="F736" s="154" t="e">
        <f>VLOOKUP(C736,quide!$A$1:M1728,21,0)</f>
        <v>#N/A</v>
      </c>
      <c r="G736" s="34" t="e">
        <f>VLOOKUP(C736,quide!$A$1:M1728,22,0)</f>
        <v>#N/A</v>
      </c>
      <c r="H736" s="154">
        <f>SUMIF(ishod_substance!G:G,B736,ishod_substance!I:I)</f>
        <v>0</v>
      </c>
    </row>
    <row r="737" spans="1:8" hidden="1" x14ac:dyDescent="0.25">
      <c r="A737">
        <v>730</v>
      </c>
      <c r="B737" t="e">
        <f>IF(ISBLANK(A737),0,IF(AND(ISERROR(VLOOKUP(VLOOKUP(A737,ishod_substance!A:G,7,0),$B$6:B736,1,0))=TRUE,VLOOKUP(norm!A737,'tbl2'!A:B,2,0)=0),VLOOKUP(A737,ishod_substance!A:G,7,0),0))</f>
        <v>#N/A</v>
      </c>
      <c r="C737" s="154" t="e">
        <f t="shared" si="11"/>
        <v>#N/A</v>
      </c>
      <c r="D737" s="83" t="e">
        <f>VLOOKUP(C737,quide!$A$1:G1729,2,0)</f>
        <v>#N/A</v>
      </c>
      <c r="E737" s="154" t="e">
        <f>VLOOKUP(C737,quide!$A$1:G1729,7,0)</f>
        <v>#N/A</v>
      </c>
      <c r="F737" s="154" t="e">
        <f>VLOOKUP(C737,quide!$A$1:M1729,21,0)</f>
        <v>#N/A</v>
      </c>
      <c r="G737" s="34" t="e">
        <f>VLOOKUP(C737,quide!$A$1:M1729,22,0)</f>
        <v>#N/A</v>
      </c>
      <c r="H737" s="154">
        <f>SUMIF(ishod_substance!G:G,B737,ishod_substance!I:I)</f>
        <v>0</v>
      </c>
    </row>
    <row r="738" spans="1:8" hidden="1" x14ac:dyDescent="0.25">
      <c r="A738">
        <v>731</v>
      </c>
      <c r="B738" t="e">
        <f>IF(ISBLANK(A738),0,IF(AND(ISERROR(VLOOKUP(VLOOKUP(A738,ishod_substance!A:G,7,0),$B$6:B737,1,0))=TRUE,VLOOKUP(norm!A738,'tbl2'!A:B,2,0)=0),VLOOKUP(A738,ishod_substance!A:G,7,0),0))</f>
        <v>#N/A</v>
      </c>
      <c r="C738" s="154" t="e">
        <f t="shared" si="11"/>
        <v>#N/A</v>
      </c>
      <c r="D738" s="83" t="e">
        <f>VLOOKUP(C738,quide!$A$1:G1730,2,0)</f>
        <v>#N/A</v>
      </c>
      <c r="E738" s="154" t="e">
        <f>VLOOKUP(C738,quide!$A$1:G1730,7,0)</f>
        <v>#N/A</v>
      </c>
      <c r="F738" s="154" t="e">
        <f>VLOOKUP(C738,quide!$A$1:M1730,21,0)</f>
        <v>#N/A</v>
      </c>
      <c r="G738" s="34" t="e">
        <f>VLOOKUP(C738,quide!$A$1:M1730,22,0)</f>
        <v>#N/A</v>
      </c>
      <c r="H738" s="154">
        <f>SUMIF(ishod_substance!G:G,B738,ishod_substance!I:I)</f>
        <v>0</v>
      </c>
    </row>
    <row r="739" spans="1:8" hidden="1" x14ac:dyDescent="0.25">
      <c r="A739">
        <v>732</v>
      </c>
      <c r="B739" t="e">
        <f>IF(ISBLANK(A739),0,IF(AND(ISERROR(VLOOKUP(VLOOKUP(A739,ishod_substance!A:G,7,0),$B$6:B738,1,0))=TRUE,VLOOKUP(norm!A739,'tbl2'!A:B,2,0)=0),VLOOKUP(A739,ishod_substance!A:G,7,0),0))</f>
        <v>#N/A</v>
      </c>
      <c r="C739" s="154" t="e">
        <f t="shared" si="11"/>
        <v>#N/A</v>
      </c>
      <c r="D739" s="83" t="e">
        <f>VLOOKUP(C739,quide!$A$1:G1731,2,0)</f>
        <v>#N/A</v>
      </c>
      <c r="E739" s="154" t="e">
        <f>VLOOKUP(C739,quide!$A$1:G1731,7,0)</f>
        <v>#N/A</v>
      </c>
      <c r="F739" s="154" t="e">
        <f>VLOOKUP(C739,quide!$A$1:M1731,21,0)</f>
        <v>#N/A</v>
      </c>
      <c r="G739" s="34" t="e">
        <f>VLOOKUP(C739,quide!$A$1:M1731,22,0)</f>
        <v>#N/A</v>
      </c>
      <c r="H739" s="154">
        <f>SUMIF(ishod_substance!G:G,B739,ishod_substance!I:I)</f>
        <v>0</v>
      </c>
    </row>
    <row r="740" spans="1:8" hidden="1" x14ac:dyDescent="0.25">
      <c r="A740">
        <v>733</v>
      </c>
      <c r="B740" t="e">
        <f>IF(ISBLANK(A740),0,IF(AND(ISERROR(VLOOKUP(VLOOKUP(A740,ishod_substance!A:G,7,0),$B$6:B739,1,0))=TRUE,VLOOKUP(norm!A740,'tbl2'!A:B,2,0)=0),VLOOKUP(A740,ishod_substance!A:G,7,0),0))</f>
        <v>#N/A</v>
      </c>
      <c r="C740" s="154" t="e">
        <f t="shared" si="11"/>
        <v>#N/A</v>
      </c>
      <c r="D740" s="83" t="e">
        <f>VLOOKUP(C740,quide!$A$1:G1732,2,0)</f>
        <v>#N/A</v>
      </c>
      <c r="E740" s="154" t="e">
        <f>VLOOKUP(C740,quide!$A$1:G1732,7,0)</f>
        <v>#N/A</v>
      </c>
      <c r="F740" s="154" t="e">
        <f>VLOOKUP(C740,quide!$A$1:M1732,21,0)</f>
        <v>#N/A</v>
      </c>
      <c r="G740" s="34" t="e">
        <f>VLOOKUP(C740,quide!$A$1:M1732,22,0)</f>
        <v>#N/A</v>
      </c>
      <c r="H740" s="154">
        <f>SUMIF(ishod_substance!G:G,B740,ishod_substance!I:I)</f>
        <v>0</v>
      </c>
    </row>
    <row r="741" spans="1:8" hidden="1" x14ac:dyDescent="0.25">
      <c r="A741">
        <v>734</v>
      </c>
      <c r="B741" t="e">
        <f>IF(ISBLANK(A741),0,IF(AND(ISERROR(VLOOKUP(VLOOKUP(A741,ishod_substance!A:G,7,0),$B$6:B740,1,0))=TRUE,VLOOKUP(norm!A741,'tbl2'!A:B,2,0)=0),VLOOKUP(A741,ishod_substance!A:G,7,0),0))</f>
        <v>#N/A</v>
      </c>
      <c r="C741" s="154" t="e">
        <f t="shared" si="11"/>
        <v>#N/A</v>
      </c>
      <c r="D741" s="83" t="e">
        <f>VLOOKUP(C741,quide!$A$1:G1733,2,0)</f>
        <v>#N/A</v>
      </c>
      <c r="E741" s="154" t="e">
        <f>VLOOKUP(C741,quide!$A$1:G1733,7,0)</f>
        <v>#N/A</v>
      </c>
      <c r="F741" s="154" t="e">
        <f>VLOOKUP(C741,quide!$A$1:M1733,21,0)</f>
        <v>#N/A</v>
      </c>
      <c r="G741" s="34" t="e">
        <f>VLOOKUP(C741,quide!$A$1:M1733,22,0)</f>
        <v>#N/A</v>
      </c>
      <c r="H741" s="154">
        <f>SUMIF(ishod_substance!G:G,B741,ishod_substance!I:I)</f>
        <v>0</v>
      </c>
    </row>
    <row r="742" spans="1:8" hidden="1" x14ac:dyDescent="0.25">
      <c r="A742">
        <v>735</v>
      </c>
      <c r="B742" t="e">
        <f>IF(ISBLANK(A742),0,IF(AND(ISERROR(VLOOKUP(VLOOKUP(A742,ishod_substance!A:G,7,0),$B$6:B741,1,0))=TRUE,VLOOKUP(norm!A742,'tbl2'!A:B,2,0)=0),VLOOKUP(A742,ishod_substance!A:G,7,0),0))</f>
        <v>#N/A</v>
      </c>
      <c r="C742" s="154" t="e">
        <f t="shared" si="11"/>
        <v>#N/A</v>
      </c>
      <c r="D742" s="83" t="e">
        <f>VLOOKUP(C742,quide!$A$1:G1734,2,0)</f>
        <v>#N/A</v>
      </c>
      <c r="E742" s="154" t="e">
        <f>VLOOKUP(C742,quide!$A$1:G1734,7,0)</f>
        <v>#N/A</v>
      </c>
      <c r="F742" s="154" t="e">
        <f>VLOOKUP(C742,quide!$A$1:M1734,21,0)</f>
        <v>#N/A</v>
      </c>
      <c r="G742" s="34" t="e">
        <f>VLOOKUP(C742,quide!$A$1:M1734,22,0)</f>
        <v>#N/A</v>
      </c>
      <c r="H742" s="154">
        <f>SUMIF(ishod_substance!G:G,B742,ishod_substance!I:I)</f>
        <v>0</v>
      </c>
    </row>
    <row r="743" spans="1:8" hidden="1" x14ac:dyDescent="0.25">
      <c r="A743">
        <v>736</v>
      </c>
      <c r="B743" t="e">
        <f>IF(ISBLANK(A743),0,IF(AND(ISERROR(VLOOKUP(VLOOKUP(A743,ishod_substance!A:G,7,0),$B$6:B742,1,0))=TRUE,VLOOKUP(norm!A743,'tbl2'!A:B,2,0)=0),VLOOKUP(A743,ishod_substance!A:G,7,0),0))</f>
        <v>#N/A</v>
      </c>
      <c r="C743" s="154" t="e">
        <f t="shared" si="11"/>
        <v>#N/A</v>
      </c>
      <c r="D743" s="83" t="e">
        <f>VLOOKUP(C743,quide!$A$1:G1735,2,0)</f>
        <v>#N/A</v>
      </c>
      <c r="E743" s="154" t="e">
        <f>VLOOKUP(C743,quide!$A$1:G1735,7,0)</f>
        <v>#N/A</v>
      </c>
      <c r="F743" s="154" t="e">
        <f>VLOOKUP(C743,quide!$A$1:M1735,21,0)</f>
        <v>#N/A</v>
      </c>
      <c r="G743" s="34" t="e">
        <f>VLOOKUP(C743,quide!$A$1:M1735,22,0)</f>
        <v>#N/A</v>
      </c>
      <c r="H743" s="154">
        <f>SUMIF(ishod_substance!G:G,B743,ishod_substance!I:I)</f>
        <v>0</v>
      </c>
    </row>
    <row r="744" spans="1:8" hidden="1" x14ac:dyDescent="0.25">
      <c r="A744">
        <v>737</v>
      </c>
      <c r="B744" t="e">
        <f>IF(ISBLANK(A744),0,IF(AND(ISERROR(VLOOKUP(VLOOKUP(A744,ishod_substance!A:G,7,0),$B$6:B743,1,0))=TRUE,VLOOKUP(norm!A744,'tbl2'!A:B,2,0)=0),VLOOKUP(A744,ishod_substance!A:G,7,0),0))</f>
        <v>#N/A</v>
      </c>
      <c r="C744" s="154" t="e">
        <f t="shared" si="11"/>
        <v>#N/A</v>
      </c>
      <c r="D744" s="83" t="e">
        <f>VLOOKUP(C744,quide!$A$1:G1736,2,0)</f>
        <v>#N/A</v>
      </c>
      <c r="E744" s="154" t="e">
        <f>VLOOKUP(C744,quide!$A$1:G1736,7,0)</f>
        <v>#N/A</v>
      </c>
      <c r="F744" s="154" t="e">
        <f>VLOOKUP(C744,quide!$A$1:M1736,21,0)</f>
        <v>#N/A</v>
      </c>
      <c r="G744" s="34" t="e">
        <f>VLOOKUP(C744,quide!$A$1:M1736,22,0)</f>
        <v>#N/A</v>
      </c>
      <c r="H744" s="154">
        <f>SUMIF(ishod_substance!G:G,B744,ishod_substance!I:I)</f>
        <v>0</v>
      </c>
    </row>
    <row r="745" spans="1:8" hidden="1" x14ac:dyDescent="0.25">
      <c r="A745">
        <v>738</v>
      </c>
      <c r="B745" t="e">
        <f>IF(ISBLANK(A745),0,IF(AND(ISERROR(VLOOKUP(VLOOKUP(A745,ishod_substance!A:G,7,0),$B$6:B744,1,0))=TRUE,VLOOKUP(norm!A745,'tbl2'!A:B,2,0)=0),VLOOKUP(A745,ishod_substance!A:G,7,0),0))</f>
        <v>#N/A</v>
      </c>
      <c r="C745" s="154" t="e">
        <f t="shared" si="11"/>
        <v>#N/A</v>
      </c>
      <c r="D745" s="83" t="e">
        <f>VLOOKUP(C745,quide!$A$1:G1737,2,0)</f>
        <v>#N/A</v>
      </c>
      <c r="E745" s="154" t="e">
        <f>VLOOKUP(C745,quide!$A$1:G1737,7,0)</f>
        <v>#N/A</v>
      </c>
      <c r="F745" s="154" t="e">
        <f>VLOOKUP(C745,quide!$A$1:M1737,21,0)</f>
        <v>#N/A</v>
      </c>
      <c r="G745" s="34" t="e">
        <f>VLOOKUP(C745,quide!$A$1:M1737,22,0)</f>
        <v>#N/A</v>
      </c>
      <c r="H745" s="154">
        <f>SUMIF(ishod_substance!G:G,B745,ishod_substance!I:I)</f>
        <v>0</v>
      </c>
    </row>
    <row r="746" spans="1:8" hidden="1" x14ac:dyDescent="0.25">
      <c r="A746">
        <v>739</v>
      </c>
      <c r="B746" t="e">
        <f>IF(ISBLANK(A746),0,IF(AND(ISERROR(VLOOKUP(VLOOKUP(A746,ishod_substance!A:G,7,0),$B$6:B745,1,0))=TRUE,VLOOKUP(norm!A746,'tbl2'!A:B,2,0)=0),VLOOKUP(A746,ishod_substance!A:G,7,0),0))</f>
        <v>#N/A</v>
      </c>
      <c r="C746" s="154" t="e">
        <f t="shared" si="11"/>
        <v>#N/A</v>
      </c>
      <c r="D746" s="83" t="e">
        <f>VLOOKUP(C746,quide!$A$1:G1738,2,0)</f>
        <v>#N/A</v>
      </c>
      <c r="E746" s="154" t="e">
        <f>VLOOKUP(C746,quide!$A$1:G1738,7,0)</f>
        <v>#N/A</v>
      </c>
      <c r="F746" s="154" t="e">
        <f>VLOOKUP(C746,quide!$A$1:M1738,21,0)</f>
        <v>#N/A</v>
      </c>
      <c r="G746" s="34" t="e">
        <f>VLOOKUP(C746,quide!$A$1:M1738,22,0)</f>
        <v>#N/A</v>
      </c>
      <c r="H746" s="154">
        <f>SUMIF(ishod_substance!G:G,B746,ishod_substance!I:I)</f>
        <v>0</v>
      </c>
    </row>
    <row r="747" spans="1:8" hidden="1" x14ac:dyDescent="0.25">
      <c r="A747">
        <v>740</v>
      </c>
      <c r="B747" t="e">
        <f>IF(ISBLANK(A747),0,IF(AND(ISERROR(VLOOKUP(VLOOKUP(A747,ishod_substance!A:G,7,0),$B$6:B746,1,0))=TRUE,VLOOKUP(norm!A747,'tbl2'!A:B,2,0)=0),VLOOKUP(A747,ishod_substance!A:G,7,0),0))</f>
        <v>#N/A</v>
      </c>
      <c r="C747" s="154" t="e">
        <f t="shared" si="11"/>
        <v>#N/A</v>
      </c>
      <c r="D747" s="83" t="e">
        <f>VLOOKUP(C747,quide!$A$1:G1739,2,0)</f>
        <v>#N/A</v>
      </c>
      <c r="E747" s="154" t="e">
        <f>VLOOKUP(C747,quide!$A$1:G1739,7,0)</f>
        <v>#N/A</v>
      </c>
      <c r="F747" s="154" t="e">
        <f>VLOOKUP(C747,quide!$A$1:M1739,21,0)</f>
        <v>#N/A</v>
      </c>
      <c r="G747" s="34" t="e">
        <f>VLOOKUP(C747,quide!$A$1:M1739,22,0)</f>
        <v>#N/A</v>
      </c>
      <c r="H747" s="154">
        <f>SUMIF(ishod_substance!G:G,B747,ishod_substance!I:I)</f>
        <v>0</v>
      </c>
    </row>
    <row r="748" spans="1:8" hidden="1" x14ac:dyDescent="0.25">
      <c r="A748">
        <v>741</v>
      </c>
      <c r="B748" t="e">
        <f>IF(ISBLANK(A748),0,IF(AND(ISERROR(VLOOKUP(VLOOKUP(A748,ishod_substance!A:G,7,0),$B$6:B747,1,0))=TRUE,VLOOKUP(norm!A748,'tbl2'!A:B,2,0)=0),VLOOKUP(A748,ishod_substance!A:G,7,0),0))</f>
        <v>#N/A</v>
      </c>
      <c r="C748" s="154" t="e">
        <f t="shared" si="11"/>
        <v>#N/A</v>
      </c>
      <c r="D748" s="83" t="e">
        <f>VLOOKUP(C748,quide!$A$1:G1740,2,0)</f>
        <v>#N/A</v>
      </c>
      <c r="E748" s="154" t="e">
        <f>VLOOKUP(C748,quide!$A$1:G1740,7,0)</f>
        <v>#N/A</v>
      </c>
      <c r="F748" s="154" t="e">
        <f>VLOOKUP(C748,quide!$A$1:M1740,21,0)</f>
        <v>#N/A</v>
      </c>
      <c r="G748" s="34" t="e">
        <f>VLOOKUP(C748,quide!$A$1:M1740,22,0)</f>
        <v>#N/A</v>
      </c>
      <c r="H748" s="154">
        <f>SUMIF(ishod_substance!G:G,B748,ishod_substance!I:I)</f>
        <v>0</v>
      </c>
    </row>
    <row r="749" spans="1:8" hidden="1" x14ac:dyDescent="0.25">
      <c r="A749">
        <v>742</v>
      </c>
      <c r="B749" t="e">
        <f>IF(ISBLANK(A749),0,IF(AND(ISERROR(VLOOKUP(VLOOKUP(A749,ishod_substance!A:G,7,0),$B$6:B748,1,0))=TRUE,VLOOKUP(norm!A749,'tbl2'!A:B,2,0)=0),VLOOKUP(A749,ishod_substance!A:G,7,0),0))</f>
        <v>#N/A</v>
      </c>
      <c r="C749" s="154" t="e">
        <f t="shared" si="11"/>
        <v>#N/A</v>
      </c>
      <c r="D749" s="83" t="e">
        <f>VLOOKUP(C749,quide!$A$1:G1741,2,0)</f>
        <v>#N/A</v>
      </c>
      <c r="E749" s="154" t="e">
        <f>VLOOKUP(C749,quide!$A$1:G1741,7,0)</f>
        <v>#N/A</v>
      </c>
      <c r="F749" s="154" t="e">
        <f>VLOOKUP(C749,quide!$A$1:M1741,21,0)</f>
        <v>#N/A</v>
      </c>
      <c r="G749" s="34" t="e">
        <f>VLOOKUP(C749,quide!$A$1:M1741,22,0)</f>
        <v>#N/A</v>
      </c>
      <c r="H749" s="154">
        <f>SUMIF(ishod_substance!G:G,B749,ishod_substance!I:I)</f>
        <v>0</v>
      </c>
    </row>
    <row r="750" spans="1:8" hidden="1" x14ac:dyDescent="0.25">
      <c r="A750">
        <v>743</v>
      </c>
      <c r="B750" t="e">
        <f>IF(ISBLANK(A750),0,IF(AND(ISERROR(VLOOKUP(VLOOKUP(A750,ishod_substance!A:G,7,0),$B$6:B749,1,0))=TRUE,VLOOKUP(norm!A750,'tbl2'!A:B,2,0)=0),VLOOKUP(A750,ishod_substance!A:G,7,0),0))</f>
        <v>#N/A</v>
      </c>
      <c r="C750" s="154" t="e">
        <f t="shared" si="11"/>
        <v>#N/A</v>
      </c>
      <c r="D750" s="83" t="e">
        <f>VLOOKUP(C750,quide!$A$1:G1742,2,0)</f>
        <v>#N/A</v>
      </c>
      <c r="E750" s="154" t="e">
        <f>VLOOKUP(C750,quide!$A$1:G1742,7,0)</f>
        <v>#N/A</v>
      </c>
      <c r="F750" s="154" t="e">
        <f>VLOOKUP(C750,quide!$A$1:M1742,21,0)</f>
        <v>#N/A</v>
      </c>
      <c r="G750" s="34" t="e">
        <f>VLOOKUP(C750,quide!$A$1:M1742,22,0)</f>
        <v>#N/A</v>
      </c>
      <c r="H750" s="154">
        <f>SUMIF(ishod_substance!G:G,B750,ishod_substance!I:I)</f>
        <v>0</v>
      </c>
    </row>
    <row r="751" spans="1:8" hidden="1" x14ac:dyDescent="0.25">
      <c r="A751">
        <v>744</v>
      </c>
      <c r="B751" t="e">
        <f>IF(ISBLANK(A751),0,IF(AND(ISERROR(VLOOKUP(VLOOKUP(A751,ishod_substance!A:G,7,0),$B$6:B750,1,0))=TRUE,VLOOKUP(norm!A751,'tbl2'!A:B,2,0)=0),VLOOKUP(A751,ishod_substance!A:G,7,0),0))</f>
        <v>#N/A</v>
      </c>
      <c r="C751" s="154" t="e">
        <f t="shared" si="11"/>
        <v>#N/A</v>
      </c>
      <c r="D751" s="83" t="e">
        <f>VLOOKUP(C751,quide!$A$1:G1743,2,0)</f>
        <v>#N/A</v>
      </c>
      <c r="E751" s="154" t="e">
        <f>VLOOKUP(C751,quide!$A$1:G1743,7,0)</f>
        <v>#N/A</v>
      </c>
      <c r="F751" s="154" t="e">
        <f>VLOOKUP(C751,quide!$A$1:M1743,21,0)</f>
        <v>#N/A</v>
      </c>
      <c r="G751" s="34" t="e">
        <f>VLOOKUP(C751,quide!$A$1:M1743,22,0)</f>
        <v>#N/A</v>
      </c>
      <c r="H751" s="154">
        <f>SUMIF(ishod_substance!G:G,B751,ishod_substance!I:I)</f>
        <v>0</v>
      </c>
    </row>
    <row r="752" spans="1:8" hidden="1" x14ac:dyDescent="0.25">
      <c r="A752">
        <v>745</v>
      </c>
      <c r="B752" t="e">
        <f>IF(ISBLANK(A752),0,IF(AND(ISERROR(VLOOKUP(VLOOKUP(A752,ishod_substance!A:G,7,0),$B$6:B751,1,0))=TRUE,VLOOKUP(norm!A752,'tbl2'!A:B,2,0)=0),VLOOKUP(A752,ishod_substance!A:G,7,0),0))</f>
        <v>#N/A</v>
      </c>
      <c r="C752" s="154" t="e">
        <f t="shared" si="11"/>
        <v>#N/A</v>
      </c>
      <c r="D752" s="83" t="e">
        <f>VLOOKUP(C752,quide!$A$1:G1744,2,0)</f>
        <v>#N/A</v>
      </c>
      <c r="E752" s="154" t="e">
        <f>VLOOKUP(C752,quide!$A$1:G1744,7,0)</f>
        <v>#N/A</v>
      </c>
      <c r="F752" s="154" t="e">
        <f>VLOOKUP(C752,quide!$A$1:M1744,21,0)</f>
        <v>#N/A</v>
      </c>
      <c r="G752" s="34" t="e">
        <f>VLOOKUP(C752,quide!$A$1:M1744,22,0)</f>
        <v>#N/A</v>
      </c>
      <c r="H752" s="154">
        <f>SUMIF(ishod_substance!G:G,B752,ishod_substance!I:I)</f>
        <v>0</v>
      </c>
    </row>
    <row r="753" spans="1:8" hidden="1" x14ac:dyDescent="0.25">
      <c r="A753">
        <v>746</v>
      </c>
      <c r="B753" t="e">
        <f>IF(ISBLANK(A753),0,IF(AND(ISERROR(VLOOKUP(VLOOKUP(A753,ishod_substance!A:G,7,0),$B$6:B752,1,0))=TRUE,VLOOKUP(norm!A753,'tbl2'!A:B,2,0)=0),VLOOKUP(A753,ishod_substance!A:G,7,0),0))</f>
        <v>#N/A</v>
      </c>
      <c r="C753" s="154" t="e">
        <f t="shared" si="11"/>
        <v>#N/A</v>
      </c>
      <c r="D753" s="83" t="e">
        <f>VLOOKUP(C753,quide!$A$1:G1745,2,0)</f>
        <v>#N/A</v>
      </c>
      <c r="E753" s="154" t="e">
        <f>VLOOKUP(C753,quide!$A$1:G1745,7,0)</f>
        <v>#N/A</v>
      </c>
      <c r="F753" s="154" t="e">
        <f>VLOOKUP(C753,quide!$A$1:M1745,21,0)</f>
        <v>#N/A</v>
      </c>
      <c r="G753" s="34" t="e">
        <f>VLOOKUP(C753,quide!$A$1:M1745,22,0)</f>
        <v>#N/A</v>
      </c>
      <c r="H753" s="154">
        <f>SUMIF(ishod_substance!G:G,B753,ishod_substance!I:I)</f>
        <v>0</v>
      </c>
    </row>
    <row r="754" spans="1:8" hidden="1" x14ac:dyDescent="0.25">
      <c r="A754">
        <v>747</v>
      </c>
      <c r="B754" t="e">
        <f>IF(ISBLANK(A754),0,IF(AND(ISERROR(VLOOKUP(VLOOKUP(A754,ishod_substance!A:G,7,0),$B$6:B753,1,0))=TRUE,VLOOKUP(norm!A754,'tbl2'!A:B,2,0)=0),VLOOKUP(A754,ishod_substance!A:G,7,0),0))</f>
        <v>#N/A</v>
      </c>
      <c r="C754" s="154" t="e">
        <f t="shared" si="11"/>
        <v>#N/A</v>
      </c>
      <c r="D754" s="83" t="e">
        <f>VLOOKUP(C754,quide!$A$1:G1746,2,0)</f>
        <v>#N/A</v>
      </c>
      <c r="E754" s="154" t="e">
        <f>VLOOKUP(C754,quide!$A$1:G1746,7,0)</f>
        <v>#N/A</v>
      </c>
      <c r="F754" s="154" t="e">
        <f>VLOOKUP(C754,quide!$A$1:M1746,21,0)</f>
        <v>#N/A</v>
      </c>
      <c r="G754" s="34" t="e">
        <f>VLOOKUP(C754,quide!$A$1:M1746,22,0)</f>
        <v>#N/A</v>
      </c>
      <c r="H754" s="154">
        <f>SUMIF(ishod_substance!G:G,B754,ishod_substance!I:I)</f>
        <v>0</v>
      </c>
    </row>
    <row r="755" spans="1:8" hidden="1" x14ac:dyDescent="0.25">
      <c r="A755">
        <v>748</v>
      </c>
      <c r="B755" t="e">
        <f>IF(ISBLANK(A755),0,IF(AND(ISERROR(VLOOKUP(VLOOKUP(A755,ishod_substance!A:G,7,0),$B$6:B754,1,0))=TRUE,VLOOKUP(norm!A755,'tbl2'!A:B,2,0)=0),VLOOKUP(A755,ishod_substance!A:G,7,0),0))</f>
        <v>#N/A</v>
      </c>
      <c r="C755" s="154" t="e">
        <f t="shared" si="11"/>
        <v>#N/A</v>
      </c>
      <c r="D755" s="83" t="e">
        <f>VLOOKUP(C755,quide!$A$1:G1747,2,0)</f>
        <v>#N/A</v>
      </c>
      <c r="E755" s="154" t="e">
        <f>VLOOKUP(C755,quide!$A$1:G1747,7,0)</f>
        <v>#N/A</v>
      </c>
      <c r="F755" s="154" t="e">
        <f>VLOOKUP(C755,quide!$A$1:M1747,21,0)</f>
        <v>#N/A</v>
      </c>
      <c r="G755" s="34" t="e">
        <f>VLOOKUP(C755,quide!$A$1:M1747,22,0)</f>
        <v>#N/A</v>
      </c>
      <c r="H755" s="154">
        <f>SUMIF(ishod_substance!G:G,B755,ishod_substance!I:I)</f>
        <v>0</v>
      </c>
    </row>
    <row r="756" spans="1:8" hidden="1" x14ac:dyDescent="0.25">
      <c r="A756">
        <v>749</v>
      </c>
      <c r="B756" t="e">
        <f>IF(ISBLANK(A756),0,IF(AND(ISERROR(VLOOKUP(VLOOKUP(A756,ishod_substance!A:G,7,0),$B$6:B755,1,0))=TRUE,VLOOKUP(norm!A756,'tbl2'!A:B,2,0)=0),VLOOKUP(A756,ishod_substance!A:G,7,0),0))</f>
        <v>#N/A</v>
      </c>
      <c r="C756" s="154" t="e">
        <f t="shared" si="11"/>
        <v>#N/A</v>
      </c>
      <c r="D756" s="83" t="e">
        <f>VLOOKUP(C756,quide!$A$1:G1748,2,0)</f>
        <v>#N/A</v>
      </c>
      <c r="E756" s="154" t="e">
        <f>VLOOKUP(C756,quide!$A$1:G1748,7,0)</f>
        <v>#N/A</v>
      </c>
      <c r="F756" s="154" t="e">
        <f>VLOOKUP(C756,quide!$A$1:M1748,21,0)</f>
        <v>#N/A</v>
      </c>
      <c r="G756" s="34" t="e">
        <f>VLOOKUP(C756,quide!$A$1:M1748,22,0)</f>
        <v>#N/A</v>
      </c>
      <c r="H756" s="154">
        <f>SUMIF(ishod_substance!G:G,B756,ishod_substance!I:I)</f>
        <v>0</v>
      </c>
    </row>
    <row r="757" spans="1:8" hidden="1" x14ac:dyDescent="0.25">
      <c r="A757">
        <v>750</v>
      </c>
      <c r="B757" t="e">
        <f>IF(ISBLANK(A757),0,IF(AND(ISERROR(VLOOKUP(VLOOKUP(A757,ishod_substance!A:G,7,0),$B$6:B756,1,0))=TRUE,VLOOKUP(norm!A757,'tbl2'!A:B,2,0)=0),VLOOKUP(A757,ishod_substance!A:G,7,0),0))</f>
        <v>#N/A</v>
      </c>
      <c r="C757" s="154" t="e">
        <f t="shared" si="11"/>
        <v>#N/A</v>
      </c>
      <c r="D757" s="83" t="e">
        <f>VLOOKUP(C757,quide!$A$1:G1749,2,0)</f>
        <v>#N/A</v>
      </c>
      <c r="E757" s="154" t="e">
        <f>VLOOKUP(C757,quide!$A$1:G1749,7,0)</f>
        <v>#N/A</v>
      </c>
      <c r="F757" s="154" t="e">
        <f>VLOOKUP(C757,quide!$A$1:M1749,21,0)</f>
        <v>#N/A</v>
      </c>
      <c r="G757" s="34" t="e">
        <f>VLOOKUP(C757,quide!$A$1:M1749,22,0)</f>
        <v>#N/A</v>
      </c>
      <c r="H757" s="154">
        <f>SUMIF(ishod_substance!G:G,B757,ishod_substance!I:I)</f>
        <v>0</v>
      </c>
    </row>
    <row r="758" spans="1:8" hidden="1" x14ac:dyDescent="0.25">
      <c r="A758">
        <v>751</v>
      </c>
      <c r="B758" t="e">
        <f>IF(ISBLANK(A758),0,IF(AND(ISERROR(VLOOKUP(VLOOKUP(A758,ishod_substance!A:G,7,0),$B$6:B757,1,0))=TRUE,VLOOKUP(norm!A758,'tbl2'!A:B,2,0)=0),VLOOKUP(A758,ishod_substance!A:G,7,0),0))</f>
        <v>#N/A</v>
      </c>
      <c r="C758" s="154" t="e">
        <f t="shared" si="11"/>
        <v>#N/A</v>
      </c>
      <c r="D758" s="83" t="e">
        <f>VLOOKUP(C758,quide!$A$1:G1750,2,0)</f>
        <v>#N/A</v>
      </c>
      <c r="E758" s="154" t="e">
        <f>VLOOKUP(C758,quide!$A$1:G1750,7,0)</f>
        <v>#N/A</v>
      </c>
      <c r="F758" s="154" t="e">
        <f>VLOOKUP(C758,quide!$A$1:M1750,21,0)</f>
        <v>#N/A</v>
      </c>
      <c r="G758" s="34" t="e">
        <f>VLOOKUP(C758,quide!$A$1:M1750,22,0)</f>
        <v>#N/A</v>
      </c>
      <c r="H758" s="154">
        <f>SUMIF(ishod_substance!G:G,B758,ishod_substance!I:I)</f>
        <v>0</v>
      </c>
    </row>
    <row r="759" spans="1:8" hidden="1" x14ac:dyDescent="0.25">
      <c r="A759">
        <v>752</v>
      </c>
      <c r="B759" t="e">
        <f>IF(ISBLANK(A759),0,IF(AND(ISERROR(VLOOKUP(VLOOKUP(A759,ishod_substance!A:G,7,0),$B$6:B758,1,0))=TRUE,VLOOKUP(norm!A759,'tbl2'!A:B,2,0)=0),VLOOKUP(A759,ishod_substance!A:G,7,0),0))</f>
        <v>#N/A</v>
      </c>
      <c r="C759" s="154" t="e">
        <f t="shared" si="11"/>
        <v>#N/A</v>
      </c>
      <c r="D759" s="83" t="e">
        <f>VLOOKUP(C759,quide!$A$1:G1751,2,0)</f>
        <v>#N/A</v>
      </c>
      <c r="E759" s="154" t="e">
        <f>VLOOKUP(C759,quide!$A$1:G1751,7,0)</f>
        <v>#N/A</v>
      </c>
      <c r="F759" s="154" t="e">
        <f>VLOOKUP(C759,quide!$A$1:M1751,21,0)</f>
        <v>#N/A</v>
      </c>
      <c r="G759" s="34" t="e">
        <f>VLOOKUP(C759,quide!$A$1:M1751,22,0)</f>
        <v>#N/A</v>
      </c>
      <c r="H759" s="154">
        <f>SUMIF(ishod_substance!G:G,B759,ishod_substance!I:I)</f>
        <v>0</v>
      </c>
    </row>
    <row r="760" spans="1:8" hidden="1" x14ac:dyDescent="0.25">
      <c r="A760">
        <v>753</v>
      </c>
      <c r="B760" t="e">
        <f>IF(ISBLANK(A760),0,IF(AND(ISERROR(VLOOKUP(VLOOKUP(A760,ishod_substance!A:G,7,0),$B$6:B759,1,0))=TRUE,VLOOKUP(norm!A760,'tbl2'!A:B,2,0)=0),VLOOKUP(A760,ishod_substance!A:G,7,0),0))</f>
        <v>#N/A</v>
      </c>
      <c r="C760" s="154" t="e">
        <f t="shared" si="11"/>
        <v>#N/A</v>
      </c>
      <c r="D760" s="83" t="e">
        <f>VLOOKUP(C760,quide!$A$1:G1752,2,0)</f>
        <v>#N/A</v>
      </c>
      <c r="E760" s="154" t="e">
        <f>VLOOKUP(C760,quide!$A$1:G1752,7,0)</f>
        <v>#N/A</v>
      </c>
      <c r="F760" s="154" t="e">
        <f>VLOOKUP(C760,quide!$A$1:M1752,21,0)</f>
        <v>#N/A</v>
      </c>
      <c r="G760" s="34" t="e">
        <f>VLOOKUP(C760,quide!$A$1:M1752,22,0)</f>
        <v>#N/A</v>
      </c>
      <c r="H760" s="154">
        <f>SUMIF(ishod_substance!G:G,B760,ishod_substance!I:I)</f>
        <v>0</v>
      </c>
    </row>
    <row r="761" spans="1:8" hidden="1" x14ac:dyDescent="0.25">
      <c r="A761">
        <v>754</v>
      </c>
      <c r="B761" t="e">
        <f>IF(ISBLANK(A761),0,IF(AND(ISERROR(VLOOKUP(VLOOKUP(A761,ishod_substance!A:G,7,0),$B$6:B760,1,0))=TRUE,VLOOKUP(norm!A761,'tbl2'!A:B,2,0)=0),VLOOKUP(A761,ishod_substance!A:G,7,0),0))</f>
        <v>#N/A</v>
      </c>
      <c r="C761" s="154" t="e">
        <f t="shared" si="11"/>
        <v>#N/A</v>
      </c>
      <c r="D761" s="83" t="e">
        <f>VLOOKUP(C761,quide!$A$1:G1753,2,0)</f>
        <v>#N/A</v>
      </c>
      <c r="E761" s="154" t="e">
        <f>VLOOKUP(C761,quide!$A$1:G1753,7,0)</f>
        <v>#N/A</v>
      </c>
      <c r="F761" s="154" t="e">
        <f>VLOOKUP(C761,quide!$A$1:M1753,21,0)</f>
        <v>#N/A</v>
      </c>
      <c r="G761" s="34" t="e">
        <f>VLOOKUP(C761,quide!$A$1:M1753,22,0)</f>
        <v>#N/A</v>
      </c>
      <c r="H761" s="154">
        <f>SUMIF(ishod_substance!G:G,B761,ishod_substance!I:I)</f>
        <v>0</v>
      </c>
    </row>
    <row r="762" spans="1:8" hidden="1" x14ac:dyDescent="0.25">
      <c r="A762">
        <v>755</v>
      </c>
      <c r="B762" t="e">
        <f>IF(ISBLANK(A762),0,IF(AND(ISERROR(VLOOKUP(VLOOKUP(A762,ishod_substance!A:G,7,0),$B$6:B761,1,0))=TRUE,VLOOKUP(norm!A762,'tbl2'!A:B,2,0)=0),VLOOKUP(A762,ishod_substance!A:G,7,0),0))</f>
        <v>#N/A</v>
      </c>
      <c r="C762" s="154" t="e">
        <f t="shared" ref="C762:C825" si="12">B762</f>
        <v>#N/A</v>
      </c>
      <c r="D762" s="83" t="e">
        <f>VLOOKUP(C762,quide!$A$1:G1754,2,0)</f>
        <v>#N/A</v>
      </c>
      <c r="E762" s="154" t="e">
        <f>VLOOKUP(C762,quide!$A$1:G1754,7,0)</f>
        <v>#N/A</v>
      </c>
      <c r="F762" s="154" t="e">
        <f>VLOOKUP(C762,quide!$A$1:M1754,21,0)</f>
        <v>#N/A</v>
      </c>
      <c r="G762" s="34" t="e">
        <f>VLOOKUP(C762,quide!$A$1:M1754,22,0)</f>
        <v>#N/A</v>
      </c>
      <c r="H762" s="154">
        <f>SUMIF(ishod_substance!G:G,B762,ishod_substance!I:I)</f>
        <v>0</v>
      </c>
    </row>
    <row r="763" spans="1:8" hidden="1" x14ac:dyDescent="0.25">
      <c r="A763">
        <v>756</v>
      </c>
      <c r="B763" t="e">
        <f>IF(ISBLANK(A763),0,IF(AND(ISERROR(VLOOKUP(VLOOKUP(A763,ishod_substance!A:G,7,0),$B$6:B762,1,0))=TRUE,VLOOKUP(norm!A763,'tbl2'!A:B,2,0)=0),VLOOKUP(A763,ishod_substance!A:G,7,0),0))</f>
        <v>#N/A</v>
      </c>
      <c r="C763" s="154" t="e">
        <f t="shared" si="12"/>
        <v>#N/A</v>
      </c>
      <c r="D763" s="83" t="e">
        <f>VLOOKUP(C763,quide!$A$1:G1755,2,0)</f>
        <v>#N/A</v>
      </c>
      <c r="E763" s="154" t="e">
        <f>VLOOKUP(C763,quide!$A$1:G1755,7,0)</f>
        <v>#N/A</v>
      </c>
      <c r="F763" s="154" t="e">
        <f>VLOOKUP(C763,quide!$A$1:M1755,21,0)</f>
        <v>#N/A</v>
      </c>
      <c r="G763" s="34" t="e">
        <f>VLOOKUP(C763,quide!$A$1:M1755,22,0)</f>
        <v>#N/A</v>
      </c>
      <c r="H763" s="154">
        <f>SUMIF(ishod_substance!G:G,B763,ishod_substance!I:I)</f>
        <v>0</v>
      </c>
    </row>
    <row r="764" spans="1:8" hidden="1" x14ac:dyDescent="0.25">
      <c r="A764">
        <v>757</v>
      </c>
      <c r="B764" t="e">
        <f>IF(ISBLANK(A764),0,IF(AND(ISERROR(VLOOKUP(VLOOKUP(A764,ishod_substance!A:G,7,0),$B$6:B763,1,0))=TRUE,VLOOKUP(norm!A764,'tbl2'!A:B,2,0)=0),VLOOKUP(A764,ishod_substance!A:G,7,0),0))</f>
        <v>#N/A</v>
      </c>
      <c r="C764" s="154" t="e">
        <f t="shared" si="12"/>
        <v>#N/A</v>
      </c>
      <c r="D764" s="83" t="e">
        <f>VLOOKUP(C764,quide!$A$1:G1756,2,0)</f>
        <v>#N/A</v>
      </c>
      <c r="E764" s="154" t="e">
        <f>VLOOKUP(C764,quide!$A$1:G1756,7,0)</f>
        <v>#N/A</v>
      </c>
      <c r="F764" s="154" t="e">
        <f>VLOOKUP(C764,quide!$A$1:M1756,21,0)</f>
        <v>#N/A</v>
      </c>
      <c r="G764" s="34" t="e">
        <f>VLOOKUP(C764,quide!$A$1:M1756,22,0)</f>
        <v>#N/A</v>
      </c>
      <c r="H764" s="154">
        <f>SUMIF(ishod_substance!G:G,B764,ishod_substance!I:I)</f>
        <v>0</v>
      </c>
    </row>
    <row r="765" spans="1:8" hidden="1" x14ac:dyDescent="0.25">
      <c r="A765">
        <v>758</v>
      </c>
      <c r="B765" t="e">
        <f>IF(ISBLANK(A765),0,IF(AND(ISERROR(VLOOKUP(VLOOKUP(A765,ishod_substance!A:G,7,0),$B$6:B764,1,0))=TRUE,VLOOKUP(norm!A765,'tbl2'!A:B,2,0)=0),VLOOKUP(A765,ishod_substance!A:G,7,0),0))</f>
        <v>#N/A</v>
      </c>
      <c r="C765" s="154" t="e">
        <f t="shared" si="12"/>
        <v>#N/A</v>
      </c>
      <c r="D765" s="83" t="e">
        <f>VLOOKUP(C765,quide!$A$1:G1757,2,0)</f>
        <v>#N/A</v>
      </c>
      <c r="E765" s="154" t="e">
        <f>VLOOKUP(C765,quide!$A$1:G1757,7,0)</f>
        <v>#N/A</v>
      </c>
      <c r="F765" s="154" t="e">
        <f>VLOOKUP(C765,quide!$A$1:M1757,21,0)</f>
        <v>#N/A</v>
      </c>
      <c r="G765" s="34" t="e">
        <f>VLOOKUP(C765,quide!$A$1:M1757,22,0)</f>
        <v>#N/A</v>
      </c>
      <c r="H765" s="154">
        <f>SUMIF(ishod_substance!G:G,B765,ishod_substance!I:I)</f>
        <v>0</v>
      </c>
    </row>
    <row r="766" spans="1:8" hidden="1" x14ac:dyDescent="0.25">
      <c r="A766">
        <v>759</v>
      </c>
      <c r="B766" t="e">
        <f>IF(ISBLANK(A766),0,IF(AND(ISERROR(VLOOKUP(VLOOKUP(A766,ishod_substance!A:G,7,0),$B$6:B765,1,0))=TRUE,VLOOKUP(norm!A766,'tbl2'!A:B,2,0)=0),VLOOKUP(A766,ishod_substance!A:G,7,0),0))</f>
        <v>#N/A</v>
      </c>
      <c r="C766" s="154" t="e">
        <f t="shared" si="12"/>
        <v>#N/A</v>
      </c>
      <c r="D766" s="83" t="e">
        <f>VLOOKUP(C766,quide!$A$1:G1758,2,0)</f>
        <v>#N/A</v>
      </c>
      <c r="E766" s="154" t="e">
        <f>VLOOKUP(C766,quide!$A$1:G1758,7,0)</f>
        <v>#N/A</v>
      </c>
      <c r="F766" s="154" t="e">
        <f>VLOOKUP(C766,quide!$A$1:M1758,21,0)</f>
        <v>#N/A</v>
      </c>
      <c r="G766" s="34" t="e">
        <f>VLOOKUP(C766,quide!$A$1:M1758,22,0)</f>
        <v>#N/A</v>
      </c>
      <c r="H766" s="154">
        <f>SUMIF(ishod_substance!G:G,B766,ishod_substance!I:I)</f>
        <v>0</v>
      </c>
    </row>
    <row r="767" spans="1:8" hidden="1" x14ac:dyDescent="0.25">
      <c r="A767">
        <v>760</v>
      </c>
      <c r="B767" t="e">
        <f>IF(ISBLANK(A767),0,IF(AND(ISERROR(VLOOKUP(VLOOKUP(A767,ishod_substance!A:G,7,0),$B$6:B766,1,0))=TRUE,VLOOKUP(norm!A767,'tbl2'!A:B,2,0)=0),VLOOKUP(A767,ishod_substance!A:G,7,0),0))</f>
        <v>#N/A</v>
      </c>
      <c r="C767" s="154" t="e">
        <f t="shared" si="12"/>
        <v>#N/A</v>
      </c>
      <c r="D767" s="83" t="e">
        <f>VLOOKUP(C767,quide!$A$1:G1759,2,0)</f>
        <v>#N/A</v>
      </c>
      <c r="E767" s="154" t="e">
        <f>VLOOKUP(C767,quide!$A$1:G1759,7,0)</f>
        <v>#N/A</v>
      </c>
      <c r="F767" s="154" t="e">
        <f>VLOOKUP(C767,quide!$A$1:M1759,21,0)</f>
        <v>#N/A</v>
      </c>
      <c r="G767" s="34" t="e">
        <f>VLOOKUP(C767,quide!$A$1:M1759,22,0)</f>
        <v>#N/A</v>
      </c>
      <c r="H767" s="154">
        <f>SUMIF(ishod_substance!G:G,B767,ishod_substance!I:I)</f>
        <v>0</v>
      </c>
    </row>
    <row r="768" spans="1:8" hidden="1" x14ac:dyDescent="0.25">
      <c r="A768">
        <v>761</v>
      </c>
      <c r="B768" t="e">
        <f>IF(ISBLANK(A768),0,IF(AND(ISERROR(VLOOKUP(VLOOKUP(A768,ishod_substance!A:G,7,0),$B$6:B767,1,0))=TRUE,VLOOKUP(norm!A768,'tbl2'!A:B,2,0)=0),VLOOKUP(A768,ishod_substance!A:G,7,0),0))</f>
        <v>#N/A</v>
      </c>
      <c r="C768" s="154" t="e">
        <f t="shared" si="12"/>
        <v>#N/A</v>
      </c>
      <c r="D768" s="83" t="e">
        <f>VLOOKUP(C768,quide!$A$1:G1760,2,0)</f>
        <v>#N/A</v>
      </c>
      <c r="E768" s="154" t="e">
        <f>VLOOKUP(C768,quide!$A$1:G1760,7,0)</f>
        <v>#N/A</v>
      </c>
      <c r="F768" s="154" t="e">
        <f>VLOOKUP(C768,quide!$A$1:M1760,21,0)</f>
        <v>#N/A</v>
      </c>
      <c r="G768" s="34" t="e">
        <f>VLOOKUP(C768,quide!$A$1:M1760,22,0)</f>
        <v>#N/A</v>
      </c>
      <c r="H768" s="154">
        <f>SUMIF(ishod_substance!G:G,B768,ishod_substance!I:I)</f>
        <v>0</v>
      </c>
    </row>
    <row r="769" spans="1:8" hidden="1" x14ac:dyDescent="0.25">
      <c r="A769">
        <v>762</v>
      </c>
      <c r="B769" t="e">
        <f>IF(ISBLANK(A769),0,IF(AND(ISERROR(VLOOKUP(VLOOKUP(A769,ishod_substance!A:G,7,0),$B$6:B768,1,0))=TRUE,VLOOKUP(norm!A769,'tbl2'!A:B,2,0)=0),VLOOKUP(A769,ishod_substance!A:G,7,0),0))</f>
        <v>#N/A</v>
      </c>
      <c r="C769" s="154" t="e">
        <f t="shared" si="12"/>
        <v>#N/A</v>
      </c>
      <c r="D769" s="83" t="e">
        <f>VLOOKUP(C769,quide!$A$1:G1761,2,0)</f>
        <v>#N/A</v>
      </c>
      <c r="E769" s="154" t="e">
        <f>VLOOKUP(C769,quide!$A$1:G1761,7,0)</f>
        <v>#N/A</v>
      </c>
      <c r="F769" s="154" t="e">
        <f>VLOOKUP(C769,quide!$A$1:M1761,21,0)</f>
        <v>#N/A</v>
      </c>
      <c r="G769" s="34" t="e">
        <f>VLOOKUP(C769,quide!$A$1:M1761,22,0)</f>
        <v>#N/A</v>
      </c>
      <c r="H769" s="154">
        <f>SUMIF(ishod_substance!G:G,B769,ishod_substance!I:I)</f>
        <v>0</v>
      </c>
    </row>
    <row r="770" spans="1:8" hidden="1" x14ac:dyDescent="0.25">
      <c r="A770">
        <v>763</v>
      </c>
      <c r="B770" t="e">
        <f>IF(ISBLANK(A770),0,IF(AND(ISERROR(VLOOKUP(VLOOKUP(A770,ishod_substance!A:G,7,0),$B$6:B769,1,0))=TRUE,VLOOKUP(norm!A770,'tbl2'!A:B,2,0)=0),VLOOKUP(A770,ishod_substance!A:G,7,0),0))</f>
        <v>#N/A</v>
      </c>
      <c r="C770" s="154" t="e">
        <f t="shared" si="12"/>
        <v>#N/A</v>
      </c>
      <c r="D770" s="83" t="e">
        <f>VLOOKUP(C770,quide!$A$1:G1762,2,0)</f>
        <v>#N/A</v>
      </c>
      <c r="E770" s="154" t="e">
        <f>VLOOKUP(C770,quide!$A$1:G1762,7,0)</f>
        <v>#N/A</v>
      </c>
      <c r="F770" s="154" t="e">
        <f>VLOOKUP(C770,quide!$A$1:M1762,21,0)</f>
        <v>#N/A</v>
      </c>
      <c r="G770" s="34" t="e">
        <f>VLOOKUP(C770,quide!$A$1:M1762,22,0)</f>
        <v>#N/A</v>
      </c>
      <c r="H770" s="154">
        <f>SUMIF(ishod_substance!G:G,B770,ishod_substance!I:I)</f>
        <v>0</v>
      </c>
    </row>
    <row r="771" spans="1:8" hidden="1" x14ac:dyDescent="0.25">
      <c r="A771">
        <v>764</v>
      </c>
      <c r="B771" t="e">
        <f>IF(ISBLANK(A771),0,IF(AND(ISERROR(VLOOKUP(VLOOKUP(A771,ishod_substance!A:G,7,0),$B$6:B770,1,0))=TRUE,VLOOKUP(norm!A771,'tbl2'!A:B,2,0)=0),VLOOKUP(A771,ishod_substance!A:G,7,0),0))</f>
        <v>#N/A</v>
      </c>
      <c r="C771" s="154" t="e">
        <f t="shared" si="12"/>
        <v>#N/A</v>
      </c>
      <c r="D771" s="83" t="e">
        <f>VLOOKUP(C771,quide!$A$1:G1763,2,0)</f>
        <v>#N/A</v>
      </c>
      <c r="E771" s="154" t="e">
        <f>VLOOKUP(C771,quide!$A$1:G1763,7,0)</f>
        <v>#N/A</v>
      </c>
      <c r="F771" s="154" t="e">
        <f>VLOOKUP(C771,quide!$A$1:M1763,21,0)</f>
        <v>#N/A</v>
      </c>
      <c r="G771" s="34" t="e">
        <f>VLOOKUP(C771,quide!$A$1:M1763,22,0)</f>
        <v>#N/A</v>
      </c>
      <c r="H771" s="154">
        <f>SUMIF(ishod_substance!G:G,B771,ishod_substance!I:I)</f>
        <v>0</v>
      </c>
    </row>
    <row r="772" spans="1:8" hidden="1" x14ac:dyDescent="0.25">
      <c r="A772">
        <v>765</v>
      </c>
      <c r="B772" t="e">
        <f>IF(ISBLANK(A772),0,IF(AND(ISERROR(VLOOKUP(VLOOKUP(A772,ishod_substance!A:G,7,0),$B$6:B771,1,0))=TRUE,VLOOKUP(norm!A772,'tbl2'!A:B,2,0)=0),VLOOKUP(A772,ishod_substance!A:G,7,0),0))</f>
        <v>#N/A</v>
      </c>
      <c r="C772" s="154" t="e">
        <f t="shared" si="12"/>
        <v>#N/A</v>
      </c>
      <c r="D772" s="83" t="e">
        <f>VLOOKUP(C772,quide!$A$1:G1764,2,0)</f>
        <v>#N/A</v>
      </c>
      <c r="E772" s="154" t="e">
        <f>VLOOKUP(C772,quide!$A$1:G1764,7,0)</f>
        <v>#N/A</v>
      </c>
      <c r="F772" s="154" t="e">
        <f>VLOOKUP(C772,quide!$A$1:M1764,21,0)</f>
        <v>#N/A</v>
      </c>
      <c r="G772" s="34" t="e">
        <f>VLOOKUP(C772,quide!$A$1:M1764,22,0)</f>
        <v>#N/A</v>
      </c>
      <c r="H772" s="154">
        <f>SUMIF(ishod_substance!G:G,B772,ishod_substance!I:I)</f>
        <v>0</v>
      </c>
    </row>
    <row r="773" spans="1:8" hidden="1" x14ac:dyDescent="0.25">
      <c r="A773">
        <v>766</v>
      </c>
      <c r="B773" t="e">
        <f>IF(ISBLANK(A773),0,IF(AND(ISERROR(VLOOKUP(VLOOKUP(A773,ishod_substance!A:G,7,0),$B$6:B772,1,0))=TRUE,VLOOKUP(norm!A773,'tbl2'!A:B,2,0)=0),VLOOKUP(A773,ishod_substance!A:G,7,0),0))</f>
        <v>#N/A</v>
      </c>
      <c r="C773" s="154" t="e">
        <f t="shared" si="12"/>
        <v>#N/A</v>
      </c>
      <c r="D773" s="83" t="e">
        <f>VLOOKUP(C773,quide!$A$1:G1765,2,0)</f>
        <v>#N/A</v>
      </c>
      <c r="E773" s="154" t="e">
        <f>VLOOKUP(C773,quide!$A$1:G1765,7,0)</f>
        <v>#N/A</v>
      </c>
      <c r="F773" s="154" t="e">
        <f>VLOOKUP(C773,quide!$A$1:M1765,21,0)</f>
        <v>#N/A</v>
      </c>
      <c r="G773" s="34" t="e">
        <f>VLOOKUP(C773,quide!$A$1:M1765,22,0)</f>
        <v>#N/A</v>
      </c>
      <c r="H773" s="154">
        <f>SUMIF(ishod_substance!G:G,B773,ishod_substance!I:I)</f>
        <v>0</v>
      </c>
    </row>
    <row r="774" spans="1:8" hidden="1" x14ac:dyDescent="0.25">
      <c r="A774">
        <v>767</v>
      </c>
      <c r="B774" t="e">
        <f>IF(ISBLANK(A774),0,IF(AND(ISERROR(VLOOKUP(VLOOKUP(A774,ishod_substance!A:G,7,0),$B$6:B773,1,0))=TRUE,VLOOKUP(norm!A774,'tbl2'!A:B,2,0)=0),VLOOKUP(A774,ishod_substance!A:G,7,0),0))</f>
        <v>#N/A</v>
      </c>
      <c r="C774" s="154" t="e">
        <f t="shared" si="12"/>
        <v>#N/A</v>
      </c>
      <c r="D774" s="83" t="e">
        <f>VLOOKUP(C774,quide!$A$1:G1766,2,0)</f>
        <v>#N/A</v>
      </c>
      <c r="E774" s="154" t="e">
        <f>VLOOKUP(C774,quide!$A$1:G1766,7,0)</f>
        <v>#N/A</v>
      </c>
      <c r="F774" s="154" t="e">
        <f>VLOOKUP(C774,quide!$A$1:M1766,21,0)</f>
        <v>#N/A</v>
      </c>
      <c r="G774" s="34" t="e">
        <f>VLOOKUP(C774,quide!$A$1:M1766,22,0)</f>
        <v>#N/A</v>
      </c>
      <c r="H774" s="154">
        <f>SUMIF(ishod_substance!G:G,B774,ishod_substance!I:I)</f>
        <v>0</v>
      </c>
    </row>
    <row r="775" spans="1:8" hidden="1" x14ac:dyDescent="0.25">
      <c r="A775">
        <v>768</v>
      </c>
      <c r="B775" t="e">
        <f>IF(ISBLANK(A775),0,IF(AND(ISERROR(VLOOKUP(VLOOKUP(A775,ishod_substance!A:G,7,0),$B$6:B774,1,0))=TRUE,VLOOKUP(norm!A775,'tbl2'!A:B,2,0)=0),VLOOKUP(A775,ishod_substance!A:G,7,0),0))</f>
        <v>#N/A</v>
      </c>
      <c r="C775" s="154" t="e">
        <f t="shared" si="12"/>
        <v>#N/A</v>
      </c>
      <c r="D775" s="83" t="e">
        <f>VLOOKUP(C775,quide!$A$1:G1767,2,0)</f>
        <v>#N/A</v>
      </c>
      <c r="E775" s="154" t="e">
        <f>VLOOKUP(C775,quide!$A$1:G1767,7,0)</f>
        <v>#N/A</v>
      </c>
      <c r="F775" s="154" t="e">
        <f>VLOOKUP(C775,quide!$A$1:M1767,21,0)</f>
        <v>#N/A</v>
      </c>
      <c r="G775" s="34" t="e">
        <f>VLOOKUP(C775,quide!$A$1:M1767,22,0)</f>
        <v>#N/A</v>
      </c>
      <c r="H775" s="154">
        <f>SUMIF(ishod_substance!G:G,B775,ishod_substance!I:I)</f>
        <v>0</v>
      </c>
    </row>
    <row r="776" spans="1:8" hidden="1" x14ac:dyDescent="0.25">
      <c r="A776">
        <v>769</v>
      </c>
      <c r="B776" t="e">
        <f>IF(ISBLANK(A776),0,IF(AND(ISERROR(VLOOKUP(VLOOKUP(A776,ishod_substance!A:G,7,0),$B$6:B775,1,0))=TRUE,VLOOKUP(norm!A776,'tbl2'!A:B,2,0)=0),VLOOKUP(A776,ishod_substance!A:G,7,0),0))</f>
        <v>#N/A</v>
      </c>
      <c r="C776" s="154" t="e">
        <f t="shared" si="12"/>
        <v>#N/A</v>
      </c>
      <c r="D776" s="83" t="e">
        <f>VLOOKUP(C776,quide!$A$1:G1768,2,0)</f>
        <v>#N/A</v>
      </c>
      <c r="E776" s="154" t="e">
        <f>VLOOKUP(C776,quide!$A$1:G1768,7,0)</f>
        <v>#N/A</v>
      </c>
      <c r="F776" s="154" t="e">
        <f>VLOOKUP(C776,quide!$A$1:M1768,21,0)</f>
        <v>#N/A</v>
      </c>
      <c r="G776" s="34" t="e">
        <f>VLOOKUP(C776,quide!$A$1:M1768,22,0)</f>
        <v>#N/A</v>
      </c>
      <c r="H776" s="154">
        <f>SUMIF(ishod_substance!G:G,B776,ishod_substance!I:I)</f>
        <v>0</v>
      </c>
    </row>
    <row r="777" spans="1:8" hidden="1" x14ac:dyDescent="0.25">
      <c r="A777">
        <v>770</v>
      </c>
      <c r="B777" t="e">
        <f>IF(ISBLANK(A777),0,IF(AND(ISERROR(VLOOKUP(VLOOKUP(A777,ishod_substance!A:G,7,0),$B$6:B776,1,0))=TRUE,VLOOKUP(norm!A777,'tbl2'!A:B,2,0)=0),VLOOKUP(A777,ishod_substance!A:G,7,0),0))</f>
        <v>#N/A</v>
      </c>
      <c r="C777" s="154" t="e">
        <f t="shared" si="12"/>
        <v>#N/A</v>
      </c>
      <c r="D777" s="83" t="e">
        <f>VLOOKUP(C777,quide!$A$1:G1769,2,0)</f>
        <v>#N/A</v>
      </c>
      <c r="E777" s="154" t="e">
        <f>VLOOKUP(C777,quide!$A$1:G1769,7,0)</f>
        <v>#N/A</v>
      </c>
      <c r="F777" s="154" t="e">
        <f>VLOOKUP(C777,quide!$A$1:M1769,21,0)</f>
        <v>#N/A</v>
      </c>
      <c r="G777" s="34" t="e">
        <f>VLOOKUP(C777,quide!$A$1:M1769,22,0)</f>
        <v>#N/A</v>
      </c>
      <c r="H777" s="154">
        <f>SUMIF(ishod_substance!G:G,B777,ishod_substance!I:I)</f>
        <v>0</v>
      </c>
    </row>
    <row r="778" spans="1:8" hidden="1" x14ac:dyDescent="0.25">
      <c r="A778">
        <v>771</v>
      </c>
      <c r="B778" t="e">
        <f>IF(ISBLANK(A778),0,IF(AND(ISERROR(VLOOKUP(VLOOKUP(A778,ishod_substance!A:G,7,0),$B$6:B777,1,0))=TRUE,VLOOKUP(norm!A778,'tbl2'!A:B,2,0)=0),VLOOKUP(A778,ishod_substance!A:G,7,0),0))</f>
        <v>#N/A</v>
      </c>
      <c r="C778" s="154" t="e">
        <f t="shared" si="12"/>
        <v>#N/A</v>
      </c>
      <c r="D778" s="83" t="e">
        <f>VLOOKUP(C778,quide!$A$1:G1770,2,0)</f>
        <v>#N/A</v>
      </c>
      <c r="E778" s="154" t="e">
        <f>VLOOKUP(C778,quide!$A$1:G1770,7,0)</f>
        <v>#N/A</v>
      </c>
      <c r="F778" s="154" t="e">
        <f>VLOOKUP(C778,quide!$A$1:M1770,21,0)</f>
        <v>#N/A</v>
      </c>
      <c r="G778" s="34" t="e">
        <f>VLOOKUP(C778,quide!$A$1:M1770,22,0)</f>
        <v>#N/A</v>
      </c>
      <c r="H778" s="154">
        <f>SUMIF(ishod_substance!G:G,B778,ishod_substance!I:I)</f>
        <v>0</v>
      </c>
    </row>
    <row r="779" spans="1:8" hidden="1" x14ac:dyDescent="0.25">
      <c r="A779">
        <v>772</v>
      </c>
      <c r="B779" t="e">
        <f>IF(ISBLANK(A779),0,IF(AND(ISERROR(VLOOKUP(VLOOKUP(A779,ishod_substance!A:G,7,0),$B$6:B778,1,0))=TRUE,VLOOKUP(norm!A779,'tbl2'!A:B,2,0)=0),VLOOKUP(A779,ishod_substance!A:G,7,0),0))</f>
        <v>#N/A</v>
      </c>
      <c r="C779" s="154" t="e">
        <f t="shared" si="12"/>
        <v>#N/A</v>
      </c>
      <c r="D779" s="83" t="e">
        <f>VLOOKUP(C779,quide!$A$1:G1771,2,0)</f>
        <v>#N/A</v>
      </c>
      <c r="E779" s="154" t="e">
        <f>VLOOKUP(C779,quide!$A$1:G1771,7,0)</f>
        <v>#N/A</v>
      </c>
      <c r="F779" s="154" t="e">
        <f>VLOOKUP(C779,quide!$A$1:M1771,21,0)</f>
        <v>#N/A</v>
      </c>
      <c r="G779" s="34" t="e">
        <f>VLOOKUP(C779,quide!$A$1:M1771,22,0)</f>
        <v>#N/A</v>
      </c>
      <c r="H779" s="154">
        <f>SUMIF(ishod_substance!G:G,B779,ishod_substance!I:I)</f>
        <v>0</v>
      </c>
    </row>
    <row r="780" spans="1:8" hidden="1" x14ac:dyDescent="0.25">
      <c r="A780">
        <v>773</v>
      </c>
      <c r="B780" t="e">
        <f>IF(ISBLANK(A780),0,IF(AND(ISERROR(VLOOKUP(VLOOKUP(A780,ishod_substance!A:G,7,0),$B$6:B779,1,0))=TRUE,VLOOKUP(norm!A780,'tbl2'!A:B,2,0)=0),VLOOKUP(A780,ishod_substance!A:G,7,0),0))</f>
        <v>#N/A</v>
      </c>
      <c r="C780" s="154" t="e">
        <f t="shared" si="12"/>
        <v>#N/A</v>
      </c>
      <c r="D780" s="83" t="e">
        <f>VLOOKUP(C780,quide!$A$1:G1772,2,0)</f>
        <v>#N/A</v>
      </c>
      <c r="E780" s="154" t="e">
        <f>VLOOKUP(C780,quide!$A$1:G1772,7,0)</f>
        <v>#N/A</v>
      </c>
      <c r="F780" s="154" t="e">
        <f>VLOOKUP(C780,quide!$A$1:M1772,21,0)</f>
        <v>#N/A</v>
      </c>
      <c r="G780" s="34" t="e">
        <f>VLOOKUP(C780,quide!$A$1:M1772,22,0)</f>
        <v>#N/A</v>
      </c>
      <c r="H780" s="154">
        <f>SUMIF(ishod_substance!G:G,B780,ishod_substance!I:I)</f>
        <v>0</v>
      </c>
    </row>
    <row r="781" spans="1:8" hidden="1" x14ac:dyDescent="0.25">
      <c r="A781">
        <v>774</v>
      </c>
      <c r="B781" t="e">
        <f>IF(ISBLANK(A781),0,IF(AND(ISERROR(VLOOKUP(VLOOKUP(A781,ishod_substance!A:G,7,0),$B$6:B780,1,0))=TRUE,VLOOKUP(norm!A781,'tbl2'!A:B,2,0)=0),VLOOKUP(A781,ishod_substance!A:G,7,0),0))</f>
        <v>#N/A</v>
      </c>
      <c r="C781" s="154" t="e">
        <f t="shared" si="12"/>
        <v>#N/A</v>
      </c>
      <c r="D781" s="83" t="e">
        <f>VLOOKUP(C781,quide!$A$1:G1773,2,0)</f>
        <v>#N/A</v>
      </c>
      <c r="E781" s="154" t="e">
        <f>VLOOKUP(C781,quide!$A$1:G1773,7,0)</f>
        <v>#N/A</v>
      </c>
      <c r="F781" s="154" t="e">
        <f>VLOOKUP(C781,quide!$A$1:M1773,21,0)</f>
        <v>#N/A</v>
      </c>
      <c r="G781" s="34" t="e">
        <f>VLOOKUP(C781,quide!$A$1:M1773,22,0)</f>
        <v>#N/A</v>
      </c>
      <c r="H781" s="154">
        <f>SUMIF(ishod_substance!G:G,B781,ishod_substance!I:I)</f>
        <v>0</v>
      </c>
    </row>
    <row r="782" spans="1:8" hidden="1" x14ac:dyDescent="0.25">
      <c r="A782">
        <v>775</v>
      </c>
      <c r="B782" t="e">
        <f>IF(ISBLANK(A782),0,IF(AND(ISERROR(VLOOKUP(VLOOKUP(A782,ishod_substance!A:G,7,0),$B$6:B781,1,0))=TRUE,VLOOKUP(norm!A782,'tbl2'!A:B,2,0)=0),VLOOKUP(A782,ishod_substance!A:G,7,0),0))</f>
        <v>#N/A</v>
      </c>
      <c r="C782" s="154" t="e">
        <f t="shared" si="12"/>
        <v>#N/A</v>
      </c>
      <c r="D782" s="83" t="e">
        <f>VLOOKUP(C782,quide!$A$1:G1774,2,0)</f>
        <v>#N/A</v>
      </c>
      <c r="E782" s="154" t="e">
        <f>VLOOKUP(C782,quide!$A$1:G1774,7,0)</f>
        <v>#N/A</v>
      </c>
      <c r="F782" s="154" t="e">
        <f>VLOOKUP(C782,quide!$A$1:M1774,21,0)</f>
        <v>#N/A</v>
      </c>
      <c r="G782" s="34" t="e">
        <f>VLOOKUP(C782,quide!$A$1:M1774,22,0)</f>
        <v>#N/A</v>
      </c>
      <c r="H782" s="154">
        <f>SUMIF(ishod_substance!G:G,B782,ishod_substance!I:I)</f>
        <v>0</v>
      </c>
    </row>
    <row r="783" spans="1:8" hidden="1" x14ac:dyDescent="0.25">
      <c r="A783">
        <v>776</v>
      </c>
      <c r="B783" t="e">
        <f>IF(ISBLANK(A783),0,IF(AND(ISERROR(VLOOKUP(VLOOKUP(A783,ishod_substance!A:G,7,0),$B$6:B782,1,0))=TRUE,VLOOKUP(norm!A783,'tbl2'!A:B,2,0)=0),VLOOKUP(A783,ishod_substance!A:G,7,0),0))</f>
        <v>#N/A</v>
      </c>
      <c r="C783" s="154" t="e">
        <f t="shared" si="12"/>
        <v>#N/A</v>
      </c>
      <c r="D783" s="83" t="e">
        <f>VLOOKUP(C783,quide!$A$1:G1775,2,0)</f>
        <v>#N/A</v>
      </c>
      <c r="E783" s="154" t="e">
        <f>VLOOKUP(C783,quide!$A$1:G1775,7,0)</f>
        <v>#N/A</v>
      </c>
      <c r="F783" s="154" t="e">
        <f>VLOOKUP(C783,quide!$A$1:M1775,21,0)</f>
        <v>#N/A</v>
      </c>
      <c r="G783" s="34" t="e">
        <f>VLOOKUP(C783,quide!$A$1:M1775,22,0)</f>
        <v>#N/A</v>
      </c>
      <c r="H783" s="154">
        <f>SUMIF(ishod_substance!G:G,B783,ishod_substance!I:I)</f>
        <v>0</v>
      </c>
    </row>
    <row r="784" spans="1:8" hidden="1" x14ac:dyDescent="0.25">
      <c r="A784">
        <v>777</v>
      </c>
      <c r="B784" t="e">
        <f>IF(ISBLANK(A784),0,IF(AND(ISERROR(VLOOKUP(VLOOKUP(A784,ishod_substance!A:G,7,0),$B$6:B783,1,0))=TRUE,VLOOKUP(norm!A784,'tbl2'!A:B,2,0)=0),VLOOKUP(A784,ishod_substance!A:G,7,0),0))</f>
        <v>#N/A</v>
      </c>
      <c r="C784" s="154" t="e">
        <f t="shared" si="12"/>
        <v>#N/A</v>
      </c>
      <c r="D784" s="83" t="e">
        <f>VLOOKUP(C784,quide!$A$1:G1776,2,0)</f>
        <v>#N/A</v>
      </c>
      <c r="E784" s="154" t="e">
        <f>VLOOKUP(C784,quide!$A$1:G1776,7,0)</f>
        <v>#N/A</v>
      </c>
      <c r="F784" s="154" t="e">
        <f>VLOOKUP(C784,quide!$A$1:M1776,21,0)</f>
        <v>#N/A</v>
      </c>
      <c r="G784" s="34" t="e">
        <f>VLOOKUP(C784,quide!$A$1:M1776,22,0)</f>
        <v>#N/A</v>
      </c>
      <c r="H784" s="154">
        <f>SUMIF(ishod_substance!G:G,B784,ishod_substance!I:I)</f>
        <v>0</v>
      </c>
    </row>
    <row r="785" spans="1:8" hidden="1" x14ac:dyDescent="0.25">
      <c r="A785">
        <v>778</v>
      </c>
      <c r="B785" t="e">
        <f>IF(ISBLANK(A785),0,IF(AND(ISERROR(VLOOKUP(VLOOKUP(A785,ishod_substance!A:G,7,0),$B$6:B784,1,0))=TRUE,VLOOKUP(norm!A785,'tbl2'!A:B,2,0)=0),VLOOKUP(A785,ishod_substance!A:G,7,0),0))</f>
        <v>#N/A</v>
      </c>
      <c r="C785" s="154" t="e">
        <f t="shared" si="12"/>
        <v>#N/A</v>
      </c>
      <c r="D785" s="83" t="e">
        <f>VLOOKUP(C785,quide!$A$1:G1777,2,0)</f>
        <v>#N/A</v>
      </c>
      <c r="E785" s="154" t="e">
        <f>VLOOKUP(C785,quide!$A$1:G1777,7,0)</f>
        <v>#N/A</v>
      </c>
      <c r="F785" s="154" t="e">
        <f>VLOOKUP(C785,quide!$A$1:M1777,21,0)</f>
        <v>#N/A</v>
      </c>
      <c r="G785" s="34" t="e">
        <f>VLOOKUP(C785,quide!$A$1:M1777,22,0)</f>
        <v>#N/A</v>
      </c>
      <c r="H785" s="154">
        <f>SUMIF(ishod_substance!G:G,B785,ishod_substance!I:I)</f>
        <v>0</v>
      </c>
    </row>
    <row r="786" spans="1:8" hidden="1" x14ac:dyDescent="0.25">
      <c r="A786">
        <v>779</v>
      </c>
      <c r="B786" t="e">
        <f>IF(ISBLANK(A786),0,IF(AND(ISERROR(VLOOKUP(VLOOKUP(A786,ishod_substance!A:G,7,0),$B$6:B785,1,0))=TRUE,VLOOKUP(norm!A786,'tbl2'!A:B,2,0)=0),VLOOKUP(A786,ishod_substance!A:G,7,0),0))</f>
        <v>#N/A</v>
      </c>
      <c r="C786" s="154" t="e">
        <f t="shared" si="12"/>
        <v>#N/A</v>
      </c>
      <c r="D786" s="83" t="e">
        <f>VLOOKUP(C786,quide!$A$1:G1778,2,0)</f>
        <v>#N/A</v>
      </c>
      <c r="E786" s="154" t="e">
        <f>VLOOKUP(C786,quide!$A$1:G1778,7,0)</f>
        <v>#N/A</v>
      </c>
      <c r="F786" s="154" t="e">
        <f>VLOOKUP(C786,quide!$A$1:M1778,21,0)</f>
        <v>#N/A</v>
      </c>
      <c r="G786" s="34" t="e">
        <f>VLOOKUP(C786,quide!$A$1:M1778,22,0)</f>
        <v>#N/A</v>
      </c>
      <c r="H786" s="154">
        <f>SUMIF(ishod_substance!G:G,B786,ishod_substance!I:I)</f>
        <v>0</v>
      </c>
    </row>
    <row r="787" spans="1:8" hidden="1" x14ac:dyDescent="0.25">
      <c r="A787">
        <v>780</v>
      </c>
      <c r="B787" t="e">
        <f>IF(ISBLANK(A787),0,IF(AND(ISERROR(VLOOKUP(VLOOKUP(A787,ishod_substance!A:G,7,0),$B$6:B786,1,0))=TRUE,VLOOKUP(norm!A787,'tbl2'!A:B,2,0)=0),VLOOKUP(A787,ishod_substance!A:G,7,0),0))</f>
        <v>#N/A</v>
      </c>
      <c r="C787" s="154" t="e">
        <f t="shared" si="12"/>
        <v>#N/A</v>
      </c>
      <c r="D787" s="83" t="e">
        <f>VLOOKUP(C787,quide!$A$1:G1779,2,0)</f>
        <v>#N/A</v>
      </c>
      <c r="E787" s="154" t="e">
        <f>VLOOKUP(C787,quide!$A$1:G1779,7,0)</f>
        <v>#N/A</v>
      </c>
      <c r="F787" s="154" t="e">
        <f>VLOOKUP(C787,quide!$A$1:M1779,21,0)</f>
        <v>#N/A</v>
      </c>
      <c r="G787" s="34" t="e">
        <f>VLOOKUP(C787,quide!$A$1:M1779,22,0)</f>
        <v>#N/A</v>
      </c>
      <c r="H787" s="154">
        <f>SUMIF(ishod_substance!G:G,B787,ishod_substance!I:I)</f>
        <v>0</v>
      </c>
    </row>
    <row r="788" spans="1:8" hidden="1" x14ac:dyDescent="0.25">
      <c r="A788">
        <v>781</v>
      </c>
      <c r="B788" t="e">
        <f>IF(ISBLANK(A788),0,IF(AND(ISERROR(VLOOKUP(VLOOKUP(A788,ishod_substance!A:G,7,0),$B$6:B787,1,0))=TRUE,VLOOKUP(norm!A788,'tbl2'!A:B,2,0)=0),VLOOKUP(A788,ishod_substance!A:G,7,0),0))</f>
        <v>#N/A</v>
      </c>
      <c r="C788" s="154" t="e">
        <f t="shared" si="12"/>
        <v>#N/A</v>
      </c>
      <c r="D788" s="83" t="e">
        <f>VLOOKUP(C788,quide!$A$1:G1780,2,0)</f>
        <v>#N/A</v>
      </c>
      <c r="E788" s="154" t="e">
        <f>VLOOKUP(C788,quide!$A$1:G1780,7,0)</f>
        <v>#N/A</v>
      </c>
      <c r="F788" s="154" t="e">
        <f>VLOOKUP(C788,quide!$A$1:M1780,21,0)</f>
        <v>#N/A</v>
      </c>
      <c r="G788" s="34" t="e">
        <f>VLOOKUP(C788,quide!$A$1:M1780,22,0)</f>
        <v>#N/A</v>
      </c>
      <c r="H788" s="154">
        <f>SUMIF(ishod_substance!G:G,B788,ishod_substance!I:I)</f>
        <v>0</v>
      </c>
    </row>
    <row r="789" spans="1:8" hidden="1" x14ac:dyDescent="0.25">
      <c r="A789">
        <v>782</v>
      </c>
      <c r="B789" t="e">
        <f>IF(ISBLANK(A789),0,IF(AND(ISERROR(VLOOKUP(VLOOKUP(A789,ishod_substance!A:G,7,0),$B$6:B788,1,0))=TRUE,VLOOKUP(norm!A789,'tbl2'!A:B,2,0)=0),VLOOKUP(A789,ishod_substance!A:G,7,0),0))</f>
        <v>#N/A</v>
      </c>
      <c r="C789" s="154" t="e">
        <f t="shared" si="12"/>
        <v>#N/A</v>
      </c>
      <c r="D789" s="83" t="e">
        <f>VLOOKUP(C789,quide!$A$1:G1781,2,0)</f>
        <v>#N/A</v>
      </c>
      <c r="E789" s="154" t="e">
        <f>VLOOKUP(C789,quide!$A$1:G1781,7,0)</f>
        <v>#N/A</v>
      </c>
      <c r="F789" s="154" t="e">
        <f>VLOOKUP(C789,quide!$A$1:M1781,21,0)</f>
        <v>#N/A</v>
      </c>
      <c r="G789" s="34" t="e">
        <f>VLOOKUP(C789,quide!$A$1:M1781,22,0)</f>
        <v>#N/A</v>
      </c>
      <c r="H789" s="154">
        <f>SUMIF(ishod_substance!G:G,B789,ishod_substance!I:I)</f>
        <v>0</v>
      </c>
    </row>
    <row r="790" spans="1:8" hidden="1" x14ac:dyDescent="0.25">
      <c r="A790">
        <v>783</v>
      </c>
      <c r="B790" t="e">
        <f>IF(ISBLANK(A790),0,IF(AND(ISERROR(VLOOKUP(VLOOKUP(A790,ishod_substance!A:G,7,0),$B$6:B789,1,0))=TRUE,VLOOKUP(norm!A790,'tbl2'!A:B,2,0)=0),VLOOKUP(A790,ishod_substance!A:G,7,0),0))</f>
        <v>#N/A</v>
      </c>
      <c r="C790" s="154" t="e">
        <f t="shared" si="12"/>
        <v>#N/A</v>
      </c>
      <c r="D790" s="83" t="e">
        <f>VLOOKUP(C790,quide!$A$1:G1782,2,0)</f>
        <v>#N/A</v>
      </c>
      <c r="E790" s="154" t="e">
        <f>VLOOKUP(C790,quide!$A$1:G1782,7,0)</f>
        <v>#N/A</v>
      </c>
      <c r="F790" s="154" t="e">
        <f>VLOOKUP(C790,quide!$A$1:M1782,21,0)</f>
        <v>#N/A</v>
      </c>
      <c r="G790" s="34" t="e">
        <f>VLOOKUP(C790,quide!$A$1:M1782,22,0)</f>
        <v>#N/A</v>
      </c>
      <c r="H790" s="154">
        <f>SUMIF(ishod_substance!G:G,B790,ishod_substance!I:I)</f>
        <v>0</v>
      </c>
    </row>
    <row r="791" spans="1:8" hidden="1" x14ac:dyDescent="0.25">
      <c r="A791">
        <v>784</v>
      </c>
      <c r="B791" t="e">
        <f>IF(ISBLANK(A791),0,IF(AND(ISERROR(VLOOKUP(VLOOKUP(A791,ishod_substance!A:G,7,0),$B$6:B790,1,0))=TRUE,VLOOKUP(norm!A791,'tbl2'!A:B,2,0)=0),VLOOKUP(A791,ishod_substance!A:G,7,0),0))</f>
        <v>#N/A</v>
      </c>
      <c r="C791" s="154" t="e">
        <f t="shared" si="12"/>
        <v>#N/A</v>
      </c>
      <c r="D791" s="83" t="e">
        <f>VLOOKUP(C791,quide!$A$1:G1783,2,0)</f>
        <v>#N/A</v>
      </c>
      <c r="E791" s="154" t="e">
        <f>VLOOKUP(C791,quide!$A$1:G1783,7,0)</f>
        <v>#N/A</v>
      </c>
      <c r="F791" s="154" t="e">
        <f>VLOOKUP(C791,quide!$A$1:M1783,21,0)</f>
        <v>#N/A</v>
      </c>
      <c r="G791" s="34" t="e">
        <f>VLOOKUP(C791,quide!$A$1:M1783,22,0)</f>
        <v>#N/A</v>
      </c>
      <c r="H791" s="154">
        <f>SUMIF(ishod_substance!G:G,B791,ishod_substance!I:I)</f>
        <v>0</v>
      </c>
    </row>
    <row r="792" spans="1:8" hidden="1" x14ac:dyDescent="0.25">
      <c r="A792">
        <v>785</v>
      </c>
      <c r="B792" t="e">
        <f>IF(ISBLANK(A792),0,IF(AND(ISERROR(VLOOKUP(VLOOKUP(A792,ishod_substance!A:G,7,0),$B$6:B791,1,0))=TRUE,VLOOKUP(norm!A792,'tbl2'!A:B,2,0)=0),VLOOKUP(A792,ishod_substance!A:G,7,0),0))</f>
        <v>#N/A</v>
      </c>
      <c r="C792" s="154" t="e">
        <f t="shared" si="12"/>
        <v>#N/A</v>
      </c>
      <c r="D792" s="83" t="e">
        <f>VLOOKUP(C792,quide!$A$1:G1784,2,0)</f>
        <v>#N/A</v>
      </c>
      <c r="E792" s="154" t="e">
        <f>VLOOKUP(C792,quide!$A$1:G1784,7,0)</f>
        <v>#N/A</v>
      </c>
      <c r="F792" s="154" t="e">
        <f>VLOOKUP(C792,quide!$A$1:M1784,21,0)</f>
        <v>#N/A</v>
      </c>
      <c r="G792" s="34" t="e">
        <f>VLOOKUP(C792,quide!$A$1:M1784,22,0)</f>
        <v>#N/A</v>
      </c>
      <c r="H792" s="154">
        <f>SUMIF(ishod_substance!G:G,B792,ishod_substance!I:I)</f>
        <v>0</v>
      </c>
    </row>
    <row r="793" spans="1:8" hidden="1" x14ac:dyDescent="0.25">
      <c r="A793">
        <v>786</v>
      </c>
      <c r="B793" t="e">
        <f>IF(ISBLANK(A793),0,IF(AND(ISERROR(VLOOKUP(VLOOKUP(A793,ishod_substance!A:G,7,0),$B$6:B792,1,0))=TRUE,VLOOKUP(norm!A793,'tbl2'!A:B,2,0)=0),VLOOKUP(A793,ishod_substance!A:G,7,0),0))</f>
        <v>#N/A</v>
      </c>
      <c r="C793" s="154" t="e">
        <f t="shared" si="12"/>
        <v>#N/A</v>
      </c>
      <c r="D793" s="83" t="e">
        <f>VLOOKUP(C793,quide!$A$1:G1785,2,0)</f>
        <v>#N/A</v>
      </c>
      <c r="E793" s="154" t="e">
        <f>VLOOKUP(C793,quide!$A$1:G1785,7,0)</f>
        <v>#N/A</v>
      </c>
      <c r="F793" s="154" t="e">
        <f>VLOOKUP(C793,quide!$A$1:M1785,21,0)</f>
        <v>#N/A</v>
      </c>
      <c r="G793" s="34" t="e">
        <f>VLOOKUP(C793,quide!$A$1:M1785,22,0)</f>
        <v>#N/A</v>
      </c>
      <c r="H793" s="154">
        <f>SUMIF(ishod_substance!G:G,B793,ishod_substance!I:I)</f>
        <v>0</v>
      </c>
    </row>
    <row r="794" spans="1:8" hidden="1" x14ac:dyDescent="0.25">
      <c r="A794">
        <v>787</v>
      </c>
      <c r="B794" t="e">
        <f>IF(ISBLANK(A794),0,IF(AND(ISERROR(VLOOKUP(VLOOKUP(A794,ishod_substance!A:G,7,0),$B$6:B793,1,0))=TRUE,VLOOKUP(norm!A794,'tbl2'!A:B,2,0)=0),VLOOKUP(A794,ishod_substance!A:G,7,0),0))</f>
        <v>#N/A</v>
      </c>
      <c r="C794" s="154" t="e">
        <f t="shared" si="12"/>
        <v>#N/A</v>
      </c>
      <c r="D794" s="83" t="e">
        <f>VLOOKUP(C794,quide!$A$1:G1786,2,0)</f>
        <v>#N/A</v>
      </c>
      <c r="E794" s="154" t="e">
        <f>VLOOKUP(C794,quide!$A$1:G1786,7,0)</f>
        <v>#N/A</v>
      </c>
      <c r="F794" s="154" t="e">
        <f>VLOOKUP(C794,quide!$A$1:M1786,21,0)</f>
        <v>#N/A</v>
      </c>
      <c r="G794" s="34" t="e">
        <f>VLOOKUP(C794,quide!$A$1:M1786,22,0)</f>
        <v>#N/A</v>
      </c>
      <c r="H794" s="154">
        <f>SUMIF(ishod_substance!G:G,B794,ishod_substance!I:I)</f>
        <v>0</v>
      </c>
    </row>
    <row r="795" spans="1:8" hidden="1" x14ac:dyDescent="0.25">
      <c r="A795">
        <v>788</v>
      </c>
      <c r="B795" t="e">
        <f>IF(ISBLANK(A795),0,IF(AND(ISERROR(VLOOKUP(VLOOKUP(A795,ishod_substance!A:G,7,0),$B$6:B794,1,0))=TRUE,VLOOKUP(norm!A795,'tbl2'!A:B,2,0)=0),VLOOKUP(A795,ishod_substance!A:G,7,0),0))</f>
        <v>#N/A</v>
      </c>
      <c r="C795" s="154" t="e">
        <f t="shared" si="12"/>
        <v>#N/A</v>
      </c>
      <c r="D795" s="83" t="e">
        <f>VLOOKUP(C795,quide!$A$1:G1787,2,0)</f>
        <v>#N/A</v>
      </c>
      <c r="E795" s="154" t="e">
        <f>VLOOKUP(C795,quide!$A$1:G1787,7,0)</f>
        <v>#N/A</v>
      </c>
      <c r="F795" s="154" t="e">
        <f>VLOOKUP(C795,quide!$A$1:M1787,21,0)</f>
        <v>#N/A</v>
      </c>
      <c r="G795" s="34" t="e">
        <f>VLOOKUP(C795,quide!$A$1:M1787,22,0)</f>
        <v>#N/A</v>
      </c>
      <c r="H795" s="154">
        <f>SUMIF(ishod_substance!G:G,B795,ishod_substance!I:I)</f>
        <v>0</v>
      </c>
    </row>
    <row r="796" spans="1:8" hidden="1" x14ac:dyDescent="0.25">
      <c r="A796">
        <v>789</v>
      </c>
      <c r="B796" t="e">
        <f>IF(ISBLANK(A796),0,IF(AND(ISERROR(VLOOKUP(VLOOKUP(A796,ishod_substance!A:G,7,0),$B$6:B795,1,0))=TRUE,VLOOKUP(norm!A796,'tbl2'!A:B,2,0)=0),VLOOKUP(A796,ishod_substance!A:G,7,0),0))</f>
        <v>#N/A</v>
      </c>
      <c r="C796" s="154" t="e">
        <f t="shared" si="12"/>
        <v>#N/A</v>
      </c>
      <c r="D796" s="83" t="e">
        <f>VLOOKUP(C796,quide!$A$1:G1788,2,0)</f>
        <v>#N/A</v>
      </c>
      <c r="E796" s="154" t="e">
        <f>VLOOKUP(C796,quide!$A$1:G1788,7,0)</f>
        <v>#N/A</v>
      </c>
      <c r="F796" s="154" t="e">
        <f>VLOOKUP(C796,quide!$A$1:M1788,21,0)</f>
        <v>#N/A</v>
      </c>
      <c r="G796" s="34" t="e">
        <f>VLOOKUP(C796,quide!$A$1:M1788,22,0)</f>
        <v>#N/A</v>
      </c>
      <c r="H796" s="154">
        <f>SUMIF(ishod_substance!G:G,B796,ishod_substance!I:I)</f>
        <v>0</v>
      </c>
    </row>
    <row r="797" spans="1:8" hidden="1" x14ac:dyDescent="0.25">
      <c r="A797">
        <v>790</v>
      </c>
      <c r="B797" t="e">
        <f>IF(ISBLANK(A797),0,IF(AND(ISERROR(VLOOKUP(VLOOKUP(A797,ishod_substance!A:G,7,0),$B$6:B796,1,0))=TRUE,VLOOKUP(norm!A797,'tbl2'!A:B,2,0)=0),VLOOKUP(A797,ishod_substance!A:G,7,0),0))</f>
        <v>#N/A</v>
      </c>
      <c r="C797" s="154" t="e">
        <f t="shared" si="12"/>
        <v>#N/A</v>
      </c>
      <c r="D797" s="83" t="e">
        <f>VLOOKUP(C797,quide!$A$1:G1789,2,0)</f>
        <v>#N/A</v>
      </c>
      <c r="E797" s="154" t="e">
        <f>VLOOKUP(C797,quide!$A$1:G1789,7,0)</f>
        <v>#N/A</v>
      </c>
      <c r="F797" s="154" t="e">
        <f>VLOOKUP(C797,quide!$A$1:M1789,21,0)</f>
        <v>#N/A</v>
      </c>
      <c r="G797" s="34" t="e">
        <f>VLOOKUP(C797,quide!$A$1:M1789,22,0)</f>
        <v>#N/A</v>
      </c>
      <c r="H797" s="154">
        <f>SUMIF(ishod_substance!G:G,B797,ishod_substance!I:I)</f>
        <v>0</v>
      </c>
    </row>
    <row r="798" spans="1:8" hidden="1" x14ac:dyDescent="0.25">
      <c r="A798">
        <v>791</v>
      </c>
      <c r="B798" t="e">
        <f>IF(ISBLANK(A798),0,IF(AND(ISERROR(VLOOKUP(VLOOKUP(A798,ishod_substance!A:G,7,0),$B$6:B797,1,0))=TRUE,VLOOKUP(norm!A798,'tbl2'!A:B,2,0)=0),VLOOKUP(A798,ishod_substance!A:G,7,0),0))</f>
        <v>#N/A</v>
      </c>
      <c r="C798" s="154" t="e">
        <f t="shared" si="12"/>
        <v>#N/A</v>
      </c>
      <c r="D798" s="83" t="e">
        <f>VLOOKUP(C798,quide!$A$1:G1790,2,0)</f>
        <v>#N/A</v>
      </c>
      <c r="E798" s="154" t="e">
        <f>VLOOKUP(C798,quide!$A$1:G1790,7,0)</f>
        <v>#N/A</v>
      </c>
      <c r="F798" s="154" t="e">
        <f>VLOOKUP(C798,quide!$A$1:M1790,21,0)</f>
        <v>#N/A</v>
      </c>
      <c r="G798" s="34" t="e">
        <f>VLOOKUP(C798,quide!$A$1:M1790,22,0)</f>
        <v>#N/A</v>
      </c>
      <c r="H798" s="154">
        <f>SUMIF(ishod_substance!G:G,B798,ishod_substance!I:I)</f>
        <v>0</v>
      </c>
    </row>
    <row r="799" spans="1:8" hidden="1" x14ac:dyDescent="0.25">
      <c r="A799">
        <v>792</v>
      </c>
      <c r="B799" t="e">
        <f>IF(ISBLANK(A799),0,IF(AND(ISERROR(VLOOKUP(VLOOKUP(A799,ishod_substance!A:G,7,0),$B$6:B798,1,0))=TRUE,VLOOKUP(norm!A799,'tbl2'!A:B,2,0)=0),VLOOKUP(A799,ishod_substance!A:G,7,0),0))</f>
        <v>#N/A</v>
      </c>
      <c r="C799" s="154" t="e">
        <f t="shared" si="12"/>
        <v>#N/A</v>
      </c>
      <c r="D799" s="83" t="e">
        <f>VLOOKUP(C799,quide!$A$1:G1791,2,0)</f>
        <v>#N/A</v>
      </c>
      <c r="E799" s="154" t="e">
        <f>VLOOKUP(C799,quide!$A$1:G1791,7,0)</f>
        <v>#N/A</v>
      </c>
      <c r="F799" s="154" t="e">
        <f>VLOOKUP(C799,quide!$A$1:M1791,21,0)</f>
        <v>#N/A</v>
      </c>
      <c r="G799" s="34" t="e">
        <f>VLOOKUP(C799,quide!$A$1:M1791,22,0)</f>
        <v>#N/A</v>
      </c>
      <c r="H799" s="154">
        <f>SUMIF(ishod_substance!G:G,B799,ishod_substance!I:I)</f>
        <v>0</v>
      </c>
    </row>
    <row r="800" spans="1:8" hidden="1" x14ac:dyDescent="0.25">
      <c r="A800">
        <v>793</v>
      </c>
      <c r="B800" t="e">
        <f>IF(ISBLANK(A800),0,IF(AND(ISERROR(VLOOKUP(VLOOKUP(A800,ishod_substance!A:G,7,0),$B$6:B799,1,0))=TRUE,VLOOKUP(norm!A800,'tbl2'!A:B,2,0)=0),VLOOKUP(A800,ishod_substance!A:G,7,0),0))</f>
        <v>#N/A</v>
      </c>
      <c r="C800" s="154" t="e">
        <f t="shared" si="12"/>
        <v>#N/A</v>
      </c>
      <c r="D800" s="83" t="e">
        <f>VLOOKUP(C800,quide!$A$1:G1792,2,0)</f>
        <v>#N/A</v>
      </c>
      <c r="E800" s="154" t="e">
        <f>VLOOKUP(C800,quide!$A$1:G1792,7,0)</f>
        <v>#N/A</v>
      </c>
      <c r="F800" s="154" t="e">
        <f>VLOOKUP(C800,quide!$A$1:M1792,21,0)</f>
        <v>#N/A</v>
      </c>
      <c r="G800" s="34" t="e">
        <f>VLOOKUP(C800,quide!$A$1:M1792,22,0)</f>
        <v>#N/A</v>
      </c>
      <c r="H800" s="154">
        <f>SUMIF(ishod_substance!G:G,B800,ishod_substance!I:I)</f>
        <v>0</v>
      </c>
    </row>
    <row r="801" spans="1:8" hidden="1" x14ac:dyDescent="0.25">
      <c r="A801">
        <v>794</v>
      </c>
      <c r="B801" t="e">
        <f>IF(ISBLANK(A801),0,IF(AND(ISERROR(VLOOKUP(VLOOKUP(A801,ishod_substance!A:G,7,0),$B$6:B800,1,0))=TRUE,VLOOKUP(norm!A801,'tbl2'!A:B,2,0)=0),VLOOKUP(A801,ishod_substance!A:G,7,0),0))</f>
        <v>#N/A</v>
      </c>
      <c r="C801" s="154" t="e">
        <f t="shared" si="12"/>
        <v>#N/A</v>
      </c>
      <c r="D801" s="83" t="e">
        <f>VLOOKUP(C801,quide!$A$1:G1793,2,0)</f>
        <v>#N/A</v>
      </c>
      <c r="E801" s="154" t="e">
        <f>VLOOKUP(C801,quide!$A$1:G1793,7,0)</f>
        <v>#N/A</v>
      </c>
      <c r="F801" s="154" t="e">
        <f>VLOOKUP(C801,quide!$A$1:M1793,21,0)</f>
        <v>#N/A</v>
      </c>
      <c r="G801" s="34" t="e">
        <f>VLOOKUP(C801,quide!$A$1:M1793,22,0)</f>
        <v>#N/A</v>
      </c>
      <c r="H801" s="154">
        <f>SUMIF(ishod_substance!G:G,B801,ishod_substance!I:I)</f>
        <v>0</v>
      </c>
    </row>
    <row r="802" spans="1:8" hidden="1" x14ac:dyDescent="0.25">
      <c r="A802">
        <v>795</v>
      </c>
      <c r="B802" t="e">
        <f>IF(ISBLANK(A802),0,IF(AND(ISERROR(VLOOKUP(VLOOKUP(A802,ishod_substance!A:G,7,0),$B$6:B801,1,0))=TRUE,VLOOKUP(norm!A802,'tbl2'!A:B,2,0)=0),VLOOKUP(A802,ishod_substance!A:G,7,0),0))</f>
        <v>#N/A</v>
      </c>
      <c r="C802" s="154" t="e">
        <f t="shared" si="12"/>
        <v>#N/A</v>
      </c>
      <c r="D802" s="83" t="e">
        <f>VLOOKUP(C802,quide!$A$1:G1794,2,0)</f>
        <v>#N/A</v>
      </c>
      <c r="E802" s="154" t="e">
        <f>VLOOKUP(C802,quide!$A$1:G1794,7,0)</f>
        <v>#N/A</v>
      </c>
      <c r="F802" s="154" t="e">
        <f>VLOOKUP(C802,quide!$A$1:M1794,21,0)</f>
        <v>#N/A</v>
      </c>
      <c r="G802" s="34" t="e">
        <f>VLOOKUP(C802,quide!$A$1:M1794,22,0)</f>
        <v>#N/A</v>
      </c>
      <c r="H802" s="154">
        <f>SUMIF(ishod_substance!G:G,B802,ishod_substance!I:I)</f>
        <v>0</v>
      </c>
    </row>
    <row r="803" spans="1:8" hidden="1" x14ac:dyDescent="0.25">
      <c r="A803">
        <v>796</v>
      </c>
      <c r="B803" t="e">
        <f>IF(ISBLANK(A803),0,IF(AND(ISERROR(VLOOKUP(VLOOKUP(A803,ishod_substance!A:G,7,0),$B$6:B802,1,0))=TRUE,VLOOKUP(norm!A803,'tbl2'!A:B,2,0)=0),VLOOKUP(A803,ishod_substance!A:G,7,0),0))</f>
        <v>#N/A</v>
      </c>
      <c r="C803" s="154" t="e">
        <f t="shared" si="12"/>
        <v>#N/A</v>
      </c>
      <c r="D803" s="83" t="e">
        <f>VLOOKUP(C803,quide!$A$1:G1795,2,0)</f>
        <v>#N/A</v>
      </c>
      <c r="E803" s="154" t="e">
        <f>VLOOKUP(C803,quide!$A$1:G1795,7,0)</f>
        <v>#N/A</v>
      </c>
      <c r="F803" s="154" t="e">
        <f>VLOOKUP(C803,quide!$A$1:M1795,21,0)</f>
        <v>#N/A</v>
      </c>
      <c r="G803" s="34" t="e">
        <f>VLOOKUP(C803,quide!$A$1:M1795,22,0)</f>
        <v>#N/A</v>
      </c>
      <c r="H803" s="154">
        <f>SUMIF(ishod_substance!G:G,B803,ishod_substance!I:I)</f>
        <v>0</v>
      </c>
    </row>
    <row r="804" spans="1:8" hidden="1" x14ac:dyDescent="0.25">
      <c r="A804">
        <v>797</v>
      </c>
      <c r="B804" t="e">
        <f>IF(ISBLANK(A804),0,IF(AND(ISERROR(VLOOKUP(VLOOKUP(A804,ishod_substance!A:G,7,0),$B$6:B803,1,0))=TRUE,VLOOKUP(norm!A804,'tbl2'!A:B,2,0)=0),VLOOKUP(A804,ishod_substance!A:G,7,0),0))</f>
        <v>#N/A</v>
      </c>
      <c r="C804" s="154" t="e">
        <f t="shared" si="12"/>
        <v>#N/A</v>
      </c>
      <c r="D804" s="83" t="e">
        <f>VLOOKUP(C804,quide!$A$1:G1796,2,0)</f>
        <v>#N/A</v>
      </c>
      <c r="E804" s="154" t="e">
        <f>VLOOKUP(C804,quide!$A$1:G1796,7,0)</f>
        <v>#N/A</v>
      </c>
      <c r="F804" s="154" t="e">
        <f>VLOOKUP(C804,quide!$A$1:M1796,21,0)</f>
        <v>#N/A</v>
      </c>
      <c r="G804" s="34" t="e">
        <f>VLOOKUP(C804,quide!$A$1:M1796,22,0)</f>
        <v>#N/A</v>
      </c>
      <c r="H804" s="154">
        <f>SUMIF(ishod_substance!G:G,B804,ishod_substance!I:I)</f>
        <v>0</v>
      </c>
    </row>
    <row r="805" spans="1:8" hidden="1" x14ac:dyDescent="0.25">
      <c r="A805">
        <v>798</v>
      </c>
      <c r="B805" t="e">
        <f>IF(ISBLANK(A805),0,IF(AND(ISERROR(VLOOKUP(VLOOKUP(A805,ishod_substance!A:G,7,0),$B$6:B804,1,0))=TRUE,VLOOKUP(norm!A805,'tbl2'!A:B,2,0)=0),VLOOKUP(A805,ishod_substance!A:G,7,0),0))</f>
        <v>#N/A</v>
      </c>
      <c r="C805" s="154" t="e">
        <f t="shared" si="12"/>
        <v>#N/A</v>
      </c>
      <c r="D805" s="83" t="e">
        <f>VLOOKUP(C805,quide!$A$1:G1797,2,0)</f>
        <v>#N/A</v>
      </c>
      <c r="E805" s="154" t="e">
        <f>VLOOKUP(C805,quide!$A$1:G1797,7,0)</f>
        <v>#N/A</v>
      </c>
      <c r="F805" s="154" t="e">
        <f>VLOOKUP(C805,quide!$A$1:M1797,21,0)</f>
        <v>#N/A</v>
      </c>
      <c r="G805" s="34" t="e">
        <f>VLOOKUP(C805,quide!$A$1:M1797,22,0)</f>
        <v>#N/A</v>
      </c>
      <c r="H805" s="154">
        <f>SUMIF(ishod_substance!G:G,B805,ishod_substance!I:I)</f>
        <v>0</v>
      </c>
    </row>
    <row r="806" spans="1:8" hidden="1" x14ac:dyDescent="0.25">
      <c r="A806">
        <v>799</v>
      </c>
      <c r="B806" t="e">
        <f>IF(ISBLANK(A806),0,IF(AND(ISERROR(VLOOKUP(VLOOKUP(A806,ishod_substance!A:G,7,0),$B$6:B805,1,0))=TRUE,VLOOKUP(norm!A806,'tbl2'!A:B,2,0)=0),VLOOKUP(A806,ishod_substance!A:G,7,0),0))</f>
        <v>#N/A</v>
      </c>
      <c r="C806" s="154" t="e">
        <f t="shared" si="12"/>
        <v>#N/A</v>
      </c>
      <c r="D806" s="83" t="e">
        <f>VLOOKUP(C806,quide!$A$1:G1798,2,0)</f>
        <v>#N/A</v>
      </c>
      <c r="E806" s="154" t="e">
        <f>VLOOKUP(C806,quide!$A$1:G1798,7,0)</f>
        <v>#N/A</v>
      </c>
      <c r="F806" s="154" t="e">
        <f>VLOOKUP(C806,quide!$A$1:M1798,21,0)</f>
        <v>#N/A</v>
      </c>
      <c r="G806" s="34" t="e">
        <f>VLOOKUP(C806,quide!$A$1:M1798,22,0)</f>
        <v>#N/A</v>
      </c>
      <c r="H806" s="154">
        <f>SUMIF(ishod_substance!G:G,B806,ishod_substance!I:I)</f>
        <v>0</v>
      </c>
    </row>
    <row r="807" spans="1:8" hidden="1" x14ac:dyDescent="0.25">
      <c r="A807">
        <v>800</v>
      </c>
      <c r="B807" t="e">
        <f>IF(ISBLANK(A807),0,IF(AND(ISERROR(VLOOKUP(VLOOKUP(A807,ishod_substance!A:G,7,0),$B$6:B806,1,0))=TRUE,VLOOKUP(norm!A807,'tbl2'!A:B,2,0)=0),VLOOKUP(A807,ishod_substance!A:G,7,0),0))</f>
        <v>#N/A</v>
      </c>
      <c r="C807" s="154" t="e">
        <f t="shared" si="12"/>
        <v>#N/A</v>
      </c>
      <c r="D807" s="83" t="e">
        <f>VLOOKUP(C807,quide!$A$1:G1799,2,0)</f>
        <v>#N/A</v>
      </c>
      <c r="E807" s="154" t="e">
        <f>VLOOKUP(C807,quide!$A$1:G1799,7,0)</f>
        <v>#N/A</v>
      </c>
      <c r="F807" s="154" t="e">
        <f>VLOOKUP(C807,quide!$A$1:M1799,21,0)</f>
        <v>#N/A</v>
      </c>
      <c r="G807" s="34" t="e">
        <f>VLOOKUP(C807,quide!$A$1:M1799,22,0)</f>
        <v>#N/A</v>
      </c>
      <c r="H807" s="154">
        <f>SUMIF(ishod_substance!G:G,B807,ishod_substance!I:I)</f>
        <v>0</v>
      </c>
    </row>
    <row r="808" spans="1:8" hidden="1" x14ac:dyDescent="0.25">
      <c r="A808">
        <v>801</v>
      </c>
      <c r="B808" t="e">
        <f>IF(ISBLANK(A808),0,IF(AND(ISERROR(VLOOKUP(VLOOKUP(A808,ishod_substance!A:G,7,0),$B$6:B807,1,0))=TRUE,VLOOKUP(norm!A808,'tbl2'!A:B,2,0)=0),VLOOKUP(A808,ishod_substance!A:G,7,0),0))</f>
        <v>#N/A</v>
      </c>
      <c r="C808" s="154" t="e">
        <f t="shared" si="12"/>
        <v>#N/A</v>
      </c>
      <c r="D808" s="83" t="e">
        <f>VLOOKUP(C808,quide!$A$1:G1800,2,0)</f>
        <v>#N/A</v>
      </c>
      <c r="E808" s="154" t="e">
        <f>VLOOKUP(C808,quide!$A$1:G1800,7,0)</f>
        <v>#N/A</v>
      </c>
      <c r="F808" s="154" t="e">
        <f>VLOOKUP(C808,quide!$A$1:M1800,21,0)</f>
        <v>#N/A</v>
      </c>
      <c r="G808" s="34" t="e">
        <f>VLOOKUP(C808,quide!$A$1:M1800,22,0)</f>
        <v>#N/A</v>
      </c>
      <c r="H808" s="154">
        <f>SUMIF(ishod_substance!G:G,B808,ishod_substance!I:I)</f>
        <v>0</v>
      </c>
    </row>
    <row r="809" spans="1:8" hidden="1" x14ac:dyDescent="0.25">
      <c r="A809">
        <v>802</v>
      </c>
      <c r="B809" t="e">
        <f>IF(ISBLANK(A809),0,IF(AND(ISERROR(VLOOKUP(VLOOKUP(A809,ishod_substance!A:G,7,0),$B$6:B808,1,0))=TRUE,VLOOKUP(norm!A809,'tbl2'!A:B,2,0)=0),VLOOKUP(A809,ishod_substance!A:G,7,0),0))</f>
        <v>#N/A</v>
      </c>
      <c r="C809" s="154" t="e">
        <f t="shared" si="12"/>
        <v>#N/A</v>
      </c>
      <c r="D809" s="83" t="e">
        <f>VLOOKUP(C809,quide!$A$1:G1801,2,0)</f>
        <v>#N/A</v>
      </c>
      <c r="E809" s="154" t="e">
        <f>VLOOKUP(C809,quide!$A$1:G1801,7,0)</f>
        <v>#N/A</v>
      </c>
      <c r="F809" s="154" t="e">
        <f>VLOOKUP(C809,quide!$A$1:M1801,21,0)</f>
        <v>#N/A</v>
      </c>
      <c r="G809" s="34" t="e">
        <f>VLOOKUP(C809,quide!$A$1:M1801,22,0)</f>
        <v>#N/A</v>
      </c>
      <c r="H809" s="154">
        <f>SUMIF(ishod_substance!G:G,B809,ishod_substance!I:I)</f>
        <v>0</v>
      </c>
    </row>
    <row r="810" spans="1:8" hidden="1" x14ac:dyDescent="0.25">
      <c r="A810">
        <v>803</v>
      </c>
      <c r="B810" t="e">
        <f>IF(ISBLANK(A810),0,IF(AND(ISERROR(VLOOKUP(VLOOKUP(A810,ishod_substance!A:G,7,0),$B$6:B809,1,0))=TRUE,VLOOKUP(norm!A810,'tbl2'!A:B,2,0)=0),VLOOKUP(A810,ishod_substance!A:G,7,0),0))</f>
        <v>#N/A</v>
      </c>
      <c r="C810" s="154" t="e">
        <f t="shared" si="12"/>
        <v>#N/A</v>
      </c>
      <c r="D810" s="83" t="e">
        <f>VLOOKUP(C810,quide!$A$1:G1802,2,0)</f>
        <v>#N/A</v>
      </c>
      <c r="E810" s="154" t="e">
        <f>VLOOKUP(C810,quide!$A$1:G1802,7,0)</f>
        <v>#N/A</v>
      </c>
      <c r="F810" s="154" t="e">
        <f>VLOOKUP(C810,quide!$A$1:M1802,21,0)</f>
        <v>#N/A</v>
      </c>
      <c r="G810" s="34" t="e">
        <f>VLOOKUP(C810,quide!$A$1:M1802,22,0)</f>
        <v>#N/A</v>
      </c>
      <c r="H810" s="154">
        <f>SUMIF(ishod_substance!G:G,B810,ishod_substance!I:I)</f>
        <v>0</v>
      </c>
    </row>
    <row r="811" spans="1:8" hidden="1" x14ac:dyDescent="0.25">
      <c r="A811">
        <v>804</v>
      </c>
      <c r="B811" t="e">
        <f>IF(ISBLANK(A811),0,IF(AND(ISERROR(VLOOKUP(VLOOKUP(A811,ishod_substance!A:G,7,0),$B$6:B810,1,0))=TRUE,VLOOKUP(norm!A811,'tbl2'!A:B,2,0)=0),VLOOKUP(A811,ishod_substance!A:G,7,0),0))</f>
        <v>#N/A</v>
      </c>
      <c r="C811" s="154" t="e">
        <f t="shared" si="12"/>
        <v>#N/A</v>
      </c>
      <c r="D811" s="83" t="e">
        <f>VLOOKUP(C811,quide!$A$1:G1803,2,0)</f>
        <v>#N/A</v>
      </c>
      <c r="E811" s="154" t="e">
        <f>VLOOKUP(C811,quide!$A$1:G1803,7,0)</f>
        <v>#N/A</v>
      </c>
      <c r="F811" s="154" t="e">
        <f>VLOOKUP(C811,quide!$A$1:M1803,21,0)</f>
        <v>#N/A</v>
      </c>
      <c r="G811" s="34" t="e">
        <f>VLOOKUP(C811,quide!$A$1:M1803,22,0)</f>
        <v>#N/A</v>
      </c>
      <c r="H811" s="154">
        <f>SUMIF(ishod_substance!G:G,B811,ishod_substance!I:I)</f>
        <v>0</v>
      </c>
    </row>
    <row r="812" spans="1:8" hidden="1" x14ac:dyDescent="0.25">
      <c r="A812">
        <v>805</v>
      </c>
      <c r="B812" t="e">
        <f>IF(ISBLANK(A812),0,IF(AND(ISERROR(VLOOKUP(VLOOKUP(A812,ishod_substance!A:G,7,0),$B$6:B811,1,0))=TRUE,VLOOKUP(norm!A812,'tbl2'!A:B,2,0)=0),VLOOKUP(A812,ishod_substance!A:G,7,0),0))</f>
        <v>#N/A</v>
      </c>
      <c r="C812" s="154" t="e">
        <f t="shared" si="12"/>
        <v>#N/A</v>
      </c>
      <c r="D812" s="83" t="e">
        <f>VLOOKUP(C812,quide!$A$1:G1804,2,0)</f>
        <v>#N/A</v>
      </c>
      <c r="E812" s="154" t="e">
        <f>VLOOKUP(C812,quide!$A$1:G1804,7,0)</f>
        <v>#N/A</v>
      </c>
      <c r="F812" s="154" t="e">
        <f>VLOOKUP(C812,quide!$A$1:M1804,21,0)</f>
        <v>#N/A</v>
      </c>
      <c r="G812" s="34" t="e">
        <f>VLOOKUP(C812,quide!$A$1:M1804,22,0)</f>
        <v>#N/A</v>
      </c>
      <c r="H812" s="154">
        <f>SUMIF(ishod_substance!G:G,B812,ishod_substance!I:I)</f>
        <v>0</v>
      </c>
    </row>
    <row r="813" spans="1:8" hidden="1" x14ac:dyDescent="0.25">
      <c r="A813">
        <v>806</v>
      </c>
      <c r="B813" t="e">
        <f>IF(ISBLANK(A813),0,IF(AND(ISERROR(VLOOKUP(VLOOKUP(A813,ishod_substance!A:G,7,0),$B$6:B812,1,0))=TRUE,VLOOKUP(norm!A813,'tbl2'!A:B,2,0)=0),VLOOKUP(A813,ishod_substance!A:G,7,0),0))</f>
        <v>#N/A</v>
      </c>
      <c r="C813" s="154" t="e">
        <f t="shared" si="12"/>
        <v>#N/A</v>
      </c>
      <c r="D813" s="83" t="e">
        <f>VLOOKUP(C813,quide!$A$1:G1805,2,0)</f>
        <v>#N/A</v>
      </c>
      <c r="E813" s="154" t="e">
        <f>VLOOKUP(C813,quide!$A$1:G1805,7,0)</f>
        <v>#N/A</v>
      </c>
      <c r="F813" s="154" t="e">
        <f>VLOOKUP(C813,quide!$A$1:M1805,21,0)</f>
        <v>#N/A</v>
      </c>
      <c r="G813" s="34" t="e">
        <f>VLOOKUP(C813,quide!$A$1:M1805,22,0)</f>
        <v>#N/A</v>
      </c>
      <c r="H813" s="154">
        <f>SUMIF(ishod_substance!G:G,B813,ishod_substance!I:I)</f>
        <v>0</v>
      </c>
    </row>
    <row r="814" spans="1:8" hidden="1" x14ac:dyDescent="0.25">
      <c r="A814">
        <v>807</v>
      </c>
      <c r="B814" t="e">
        <f>IF(ISBLANK(A814),0,IF(AND(ISERROR(VLOOKUP(VLOOKUP(A814,ishod_substance!A:G,7,0),$B$6:B813,1,0))=TRUE,VLOOKUP(norm!A814,'tbl2'!A:B,2,0)=0),VLOOKUP(A814,ishod_substance!A:G,7,0),0))</f>
        <v>#N/A</v>
      </c>
      <c r="C814" s="154" t="e">
        <f t="shared" si="12"/>
        <v>#N/A</v>
      </c>
      <c r="D814" s="83" t="e">
        <f>VLOOKUP(C814,quide!$A$1:G1806,2,0)</f>
        <v>#N/A</v>
      </c>
      <c r="E814" s="154" t="e">
        <f>VLOOKUP(C814,quide!$A$1:G1806,7,0)</f>
        <v>#N/A</v>
      </c>
      <c r="F814" s="154" t="e">
        <f>VLOOKUP(C814,quide!$A$1:M1806,21,0)</f>
        <v>#N/A</v>
      </c>
      <c r="G814" s="34" t="e">
        <f>VLOOKUP(C814,quide!$A$1:M1806,22,0)</f>
        <v>#N/A</v>
      </c>
      <c r="H814" s="154">
        <f>SUMIF(ishod_substance!G:G,B814,ishod_substance!I:I)</f>
        <v>0</v>
      </c>
    </row>
    <row r="815" spans="1:8" hidden="1" x14ac:dyDescent="0.25">
      <c r="A815">
        <v>808</v>
      </c>
      <c r="B815" t="e">
        <f>IF(ISBLANK(A815),0,IF(AND(ISERROR(VLOOKUP(VLOOKUP(A815,ishod_substance!A:G,7,0),$B$6:B814,1,0))=TRUE,VLOOKUP(norm!A815,'tbl2'!A:B,2,0)=0),VLOOKUP(A815,ishod_substance!A:G,7,0),0))</f>
        <v>#N/A</v>
      </c>
      <c r="C815" s="154" t="e">
        <f t="shared" si="12"/>
        <v>#N/A</v>
      </c>
      <c r="D815" s="83" t="e">
        <f>VLOOKUP(C815,quide!$A$1:G1807,2,0)</f>
        <v>#N/A</v>
      </c>
      <c r="E815" s="154" t="e">
        <f>VLOOKUP(C815,quide!$A$1:G1807,7,0)</f>
        <v>#N/A</v>
      </c>
      <c r="F815" s="154" t="e">
        <f>VLOOKUP(C815,quide!$A$1:M1807,21,0)</f>
        <v>#N/A</v>
      </c>
      <c r="G815" s="34" t="e">
        <f>VLOOKUP(C815,quide!$A$1:M1807,22,0)</f>
        <v>#N/A</v>
      </c>
      <c r="H815" s="154">
        <f>SUMIF(ishod_substance!G:G,B815,ishod_substance!I:I)</f>
        <v>0</v>
      </c>
    </row>
    <row r="816" spans="1:8" hidden="1" x14ac:dyDescent="0.25">
      <c r="A816">
        <v>809</v>
      </c>
      <c r="B816" t="e">
        <f>IF(ISBLANK(A816),0,IF(AND(ISERROR(VLOOKUP(VLOOKUP(A816,ishod_substance!A:G,7,0),$B$6:B815,1,0))=TRUE,VLOOKUP(norm!A816,'tbl2'!A:B,2,0)=0),VLOOKUP(A816,ishod_substance!A:G,7,0),0))</f>
        <v>#N/A</v>
      </c>
      <c r="C816" s="154" t="e">
        <f t="shared" si="12"/>
        <v>#N/A</v>
      </c>
      <c r="D816" s="83" t="e">
        <f>VLOOKUP(C816,quide!$A$1:G1808,2,0)</f>
        <v>#N/A</v>
      </c>
      <c r="E816" s="154" t="e">
        <f>VLOOKUP(C816,quide!$A$1:G1808,7,0)</f>
        <v>#N/A</v>
      </c>
      <c r="F816" s="154" t="e">
        <f>VLOOKUP(C816,quide!$A$1:M1808,21,0)</f>
        <v>#N/A</v>
      </c>
      <c r="G816" s="34" t="e">
        <f>VLOOKUP(C816,quide!$A$1:M1808,22,0)</f>
        <v>#N/A</v>
      </c>
      <c r="H816" s="154">
        <f>SUMIF(ishod_substance!G:G,B816,ishod_substance!I:I)</f>
        <v>0</v>
      </c>
    </row>
    <row r="817" spans="1:8" hidden="1" x14ac:dyDescent="0.25">
      <c r="A817">
        <v>810</v>
      </c>
      <c r="B817" t="e">
        <f>IF(ISBLANK(A817),0,IF(AND(ISERROR(VLOOKUP(VLOOKUP(A817,ishod_substance!A:G,7,0),$B$6:B816,1,0))=TRUE,VLOOKUP(norm!A817,'tbl2'!A:B,2,0)=0),VLOOKUP(A817,ishod_substance!A:G,7,0),0))</f>
        <v>#N/A</v>
      </c>
      <c r="C817" s="154" t="e">
        <f t="shared" si="12"/>
        <v>#N/A</v>
      </c>
      <c r="D817" s="83" t="e">
        <f>VLOOKUP(C817,quide!$A$1:G1809,2,0)</f>
        <v>#N/A</v>
      </c>
      <c r="E817" s="154" t="e">
        <f>VLOOKUP(C817,quide!$A$1:G1809,7,0)</f>
        <v>#N/A</v>
      </c>
      <c r="F817" s="154" t="e">
        <f>VLOOKUP(C817,quide!$A$1:M1809,21,0)</f>
        <v>#N/A</v>
      </c>
      <c r="G817" s="34" t="e">
        <f>VLOOKUP(C817,quide!$A$1:M1809,22,0)</f>
        <v>#N/A</v>
      </c>
      <c r="H817" s="154">
        <f>SUMIF(ishod_substance!G:G,B817,ishod_substance!I:I)</f>
        <v>0</v>
      </c>
    </row>
    <row r="818" spans="1:8" hidden="1" x14ac:dyDescent="0.25">
      <c r="A818">
        <v>811</v>
      </c>
      <c r="B818" t="e">
        <f>IF(ISBLANK(A818),0,IF(AND(ISERROR(VLOOKUP(VLOOKUP(A818,ishod_substance!A:G,7,0),$B$6:B817,1,0))=TRUE,VLOOKUP(norm!A818,'tbl2'!A:B,2,0)=0),VLOOKUP(A818,ishod_substance!A:G,7,0),0))</f>
        <v>#N/A</v>
      </c>
      <c r="C818" s="154" t="e">
        <f t="shared" si="12"/>
        <v>#N/A</v>
      </c>
      <c r="D818" s="83" t="e">
        <f>VLOOKUP(C818,quide!$A$1:G1810,2,0)</f>
        <v>#N/A</v>
      </c>
      <c r="E818" s="154" t="e">
        <f>VLOOKUP(C818,quide!$A$1:G1810,7,0)</f>
        <v>#N/A</v>
      </c>
      <c r="F818" s="154" t="e">
        <f>VLOOKUP(C818,quide!$A$1:M1810,21,0)</f>
        <v>#N/A</v>
      </c>
      <c r="G818" s="34" t="e">
        <f>VLOOKUP(C818,quide!$A$1:M1810,22,0)</f>
        <v>#N/A</v>
      </c>
      <c r="H818" s="154">
        <f>SUMIF(ishod_substance!G:G,B818,ishod_substance!I:I)</f>
        <v>0</v>
      </c>
    </row>
    <row r="819" spans="1:8" hidden="1" x14ac:dyDescent="0.25">
      <c r="A819">
        <v>812</v>
      </c>
      <c r="B819" t="e">
        <f>IF(ISBLANK(A819),0,IF(AND(ISERROR(VLOOKUP(VLOOKUP(A819,ishod_substance!A:G,7,0),$B$6:B818,1,0))=TRUE,VLOOKUP(norm!A819,'tbl2'!A:B,2,0)=0),VLOOKUP(A819,ishod_substance!A:G,7,0),0))</f>
        <v>#N/A</v>
      </c>
      <c r="C819" s="154" t="e">
        <f t="shared" si="12"/>
        <v>#N/A</v>
      </c>
      <c r="D819" s="83" t="e">
        <f>VLOOKUP(C819,quide!$A$1:G1811,2,0)</f>
        <v>#N/A</v>
      </c>
      <c r="E819" s="154" t="e">
        <f>VLOOKUP(C819,quide!$A$1:G1811,7,0)</f>
        <v>#N/A</v>
      </c>
      <c r="F819" s="154" t="e">
        <f>VLOOKUP(C819,quide!$A$1:M1811,21,0)</f>
        <v>#N/A</v>
      </c>
      <c r="G819" s="34" t="e">
        <f>VLOOKUP(C819,quide!$A$1:M1811,22,0)</f>
        <v>#N/A</v>
      </c>
      <c r="H819" s="154">
        <f>SUMIF(ishod_substance!G:G,B819,ishod_substance!I:I)</f>
        <v>0</v>
      </c>
    </row>
    <row r="820" spans="1:8" hidden="1" x14ac:dyDescent="0.25">
      <c r="A820">
        <v>813</v>
      </c>
      <c r="B820" t="e">
        <f>IF(ISBLANK(A820),0,IF(AND(ISERROR(VLOOKUP(VLOOKUP(A820,ishod_substance!A:G,7,0),$B$6:B819,1,0))=TRUE,VLOOKUP(norm!A820,'tbl2'!A:B,2,0)=0),VLOOKUP(A820,ishod_substance!A:G,7,0),0))</f>
        <v>#N/A</v>
      </c>
      <c r="C820" s="154" t="e">
        <f t="shared" si="12"/>
        <v>#N/A</v>
      </c>
      <c r="D820" s="83" t="e">
        <f>VLOOKUP(C820,quide!$A$1:G1812,2,0)</f>
        <v>#N/A</v>
      </c>
      <c r="E820" s="154" t="e">
        <f>VLOOKUP(C820,quide!$A$1:G1812,7,0)</f>
        <v>#N/A</v>
      </c>
      <c r="F820" s="154" t="e">
        <f>VLOOKUP(C820,quide!$A$1:M1812,21,0)</f>
        <v>#N/A</v>
      </c>
      <c r="G820" s="34" t="e">
        <f>VLOOKUP(C820,quide!$A$1:M1812,22,0)</f>
        <v>#N/A</v>
      </c>
      <c r="H820" s="154">
        <f>SUMIF(ishod_substance!G:G,B820,ishod_substance!I:I)</f>
        <v>0</v>
      </c>
    </row>
    <row r="821" spans="1:8" hidden="1" x14ac:dyDescent="0.25">
      <c r="A821">
        <v>814</v>
      </c>
      <c r="B821" t="e">
        <f>IF(ISBLANK(A821),0,IF(AND(ISERROR(VLOOKUP(VLOOKUP(A821,ishod_substance!A:G,7,0),$B$6:B820,1,0))=TRUE,VLOOKUP(norm!A821,'tbl2'!A:B,2,0)=0),VLOOKUP(A821,ishod_substance!A:G,7,0),0))</f>
        <v>#N/A</v>
      </c>
      <c r="C821" s="154" t="e">
        <f t="shared" si="12"/>
        <v>#N/A</v>
      </c>
      <c r="D821" s="83" t="e">
        <f>VLOOKUP(C821,quide!$A$1:G1813,2,0)</f>
        <v>#N/A</v>
      </c>
      <c r="E821" s="154" t="e">
        <f>VLOOKUP(C821,quide!$A$1:G1813,7,0)</f>
        <v>#N/A</v>
      </c>
      <c r="F821" s="154" t="e">
        <f>VLOOKUP(C821,quide!$A$1:M1813,21,0)</f>
        <v>#N/A</v>
      </c>
      <c r="G821" s="34" t="e">
        <f>VLOOKUP(C821,quide!$A$1:M1813,22,0)</f>
        <v>#N/A</v>
      </c>
      <c r="H821" s="154">
        <f>SUMIF(ishod_substance!G:G,B821,ishod_substance!I:I)</f>
        <v>0</v>
      </c>
    </row>
    <row r="822" spans="1:8" hidden="1" x14ac:dyDescent="0.25">
      <c r="A822">
        <v>815</v>
      </c>
      <c r="B822" t="e">
        <f>IF(ISBLANK(A822),0,IF(AND(ISERROR(VLOOKUP(VLOOKUP(A822,ishod_substance!A:G,7,0),$B$6:B821,1,0))=TRUE,VLOOKUP(norm!A822,'tbl2'!A:B,2,0)=0),VLOOKUP(A822,ishod_substance!A:G,7,0),0))</f>
        <v>#N/A</v>
      </c>
      <c r="C822" s="154" t="e">
        <f t="shared" si="12"/>
        <v>#N/A</v>
      </c>
      <c r="D822" s="83" t="e">
        <f>VLOOKUP(C822,quide!$A$1:G1814,2,0)</f>
        <v>#N/A</v>
      </c>
      <c r="E822" s="154" t="e">
        <f>VLOOKUP(C822,quide!$A$1:G1814,7,0)</f>
        <v>#N/A</v>
      </c>
      <c r="F822" s="154" t="e">
        <f>VLOOKUP(C822,quide!$A$1:M1814,21,0)</f>
        <v>#N/A</v>
      </c>
      <c r="G822" s="34" t="e">
        <f>VLOOKUP(C822,quide!$A$1:M1814,22,0)</f>
        <v>#N/A</v>
      </c>
      <c r="H822" s="154">
        <f>SUMIF(ishod_substance!G:G,B822,ishod_substance!I:I)</f>
        <v>0</v>
      </c>
    </row>
    <row r="823" spans="1:8" hidden="1" x14ac:dyDescent="0.25">
      <c r="A823">
        <v>816</v>
      </c>
      <c r="B823" t="e">
        <f>IF(ISBLANK(A823),0,IF(AND(ISERROR(VLOOKUP(VLOOKUP(A823,ishod_substance!A:G,7,0),$B$6:B822,1,0))=TRUE,VLOOKUP(norm!A823,'tbl2'!A:B,2,0)=0),VLOOKUP(A823,ishod_substance!A:G,7,0),0))</f>
        <v>#N/A</v>
      </c>
      <c r="C823" s="154" t="e">
        <f t="shared" si="12"/>
        <v>#N/A</v>
      </c>
      <c r="D823" s="83" t="e">
        <f>VLOOKUP(C823,quide!$A$1:G1815,2,0)</f>
        <v>#N/A</v>
      </c>
      <c r="E823" s="154" t="e">
        <f>VLOOKUP(C823,quide!$A$1:G1815,7,0)</f>
        <v>#N/A</v>
      </c>
      <c r="F823" s="154" t="e">
        <f>VLOOKUP(C823,quide!$A$1:M1815,21,0)</f>
        <v>#N/A</v>
      </c>
      <c r="G823" s="34" t="e">
        <f>VLOOKUP(C823,quide!$A$1:M1815,22,0)</f>
        <v>#N/A</v>
      </c>
      <c r="H823" s="154">
        <f>SUMIF(ishod_substance!G:G,B823,ishod_substance!I:I)</f>
        <v>0</v>
      </c>
    </row>
    <row r="824" spans="1:8" hidden="1" x14ac:dyDescent="0.25">
      <c r="A824">
        <v>817</v>
      </c>
      <c r="B824" t="e">
        <f>IF(ISBLANK(A824),0,IF(AND(ISERROR(VLOOKUP(VLOOKUP(A824,ishod_substance!A:G,7,0),$B$6:B823,1,0))=TRUE,VLOOKUP(norm!A824,'tbl2'!A:B,2,0)=0),VLOOKUP(A824,ishod_substance!A:G,7,0),0))</f>
        <v>#N/A</v>
      </c>
      <c r="C824" s="154" t="e">
        <f t="shared" si="12"/>
        <v>#N/A</v>
      </c>
      <c r="D824" s="83" t="e">
        <f>VLOOKUP(C824,quide!$A$1:G1816,2,0)</f>
        <v>#N/A</v>
      </c>
      <c r="E824" s="154" t="e">
        <f>VLOOKUP(C824,quide!$A$1:G1816,7,0)</f>
        <v>#N/A</v>
      </c>
      <c r="F824" s="154" t="e">
        <f>VLOOKUP(C824,quide!$A$1:M1816,21,0)</f>
        <v>#N/A</v>
      </c>
      <c r="G824" s="34" t="e">
        <f>VLOOKUP(C824,quide!$A$1:M1816,22,0)</f>
        <v>#N/A</v>
      </c>
      <c r="H824" s="154">
        <f>SUMIF(ishod_substance!G:G,B824,ishod_substance!I:I)</f>
        <v>0</v>
      </c>
    </row>
    <row r="825" spans="1:8" hidden="1" x14ac:dyDescent="0.25">
      <c r="A825">
        <v>818</v>
      </c>
      <c r="B825" t="e">
        <f>IF(ISBLANK(A825),0,IF(AND(ISERROR(VLOOKUP(VLOOKUP(A825,ishod_substance!A:G,7,0),$B$6:B824,1,0))=TRUE,VLOOKUP(norm!A825,'tbl2'!A:B,2,0)=0),VLOOKUP(A825,ishod_substance!A:G,7,0),0))</f>
        <v>#N/A</v>
      </c>
      <c r="C825" s="154" t="e">
        <f t="shared" si="12"/>
        <v>#N/A</v>
      </c>
      <c r="D825" s="83" t="e">
        <f>VLOOKUP(C825,quide!$A$1:G1817,2,0)</f>
        <v>#N/A</v>
      </c>
      <c r="E825" s="154" t="e">
        <f>VLOOKUP(C825,quide!$A$1:G1817,7,0)</f>
        <v>#N/A</v>
      </c>
      <c r="F825" s="154" t="e">
        <f>VLOOKUP(C825,quide!$A$1:M1817,21,0)</f>
        <v>#N/A</v>
      </c>
      <c r="G825" s="34" t="e">
        <f>VLOOKUP(C825,quide!$A$1:M1817,22,0)</f>
        <v>#N/A</v>
      </c>
      <c r="H825" s="154">
        <f>SUMIF(ishod_substance!G:G,B825,ishod_substance!I:I)</f>
        <v>0</v>
      </c>
    </row>
    <row r="826" spans="1:8" hidden="1" x14ac:dyDescent="0.25">
      <c r="A826">
        <v>819</v>
      </c>
      <c r="B826" t="e">
        <f>IF(ISBLANK(A826),0,IF(AND(ISERROR(VLOOKUP(VLOOKUP(A826,ishod_substance!A:G,7,0),$B$6:B825,1,0))=TRUE,VLOOKUP(norm!A826,'tbl2'!A:B,2,0)=0),VLOOKUP(A826,ishod_substance!A:G,7,0),0))</f>
        <v>#N/A</v>
      </c>
      <c r="C826" s="154" t="e">
        <f t="shared" ref="C826:C884" si="13">B826</f>
        <v>#N/A</v>
      </c>
      <c r="D826" s="83" t="e">
        <f>VLOOKUP(C826,quide!$A$1:G1818,2,0)</f>
        <v>#N/A</v>
      </c>
      <c r="E826" s="154" t="e">
        <f>VLOOKUP(C826,quide!$A$1:G1818,7,0)</f>
        <v>#N/A</v>
      </c>
      <c r="F826" s="154" t="e">
        <f>VLOOKUP(C826,quide!$A$1:M1818,21,0)</f>
        <v>#N/A</v>
      </c>
      <c r="G826" s="34" t="e">
        <f>VLOOKUP(C826,quide!$A$1:M1818,22,0)</f>
        <v>#N/A</v>
      </c>
      <c r="H826" s="154">
        <f>SUMIF(ishod_substance!G:G,B826,ishod_substance!I:I)</f>
        <v>0</v>
      </c>
    </row>
    <row r="827" spans="1:8" hidden="1" x14ac:dyDescent="0.25">
      <c r="A827">
        <v>820</v>
      </c>
      <c r="B827" t="e">
        <f>IF(ISBLANK(A827),0,IF(AND(ISERROR(VLOOKUP(VLOOKUP(A827,ishod_substance!A:G,7,0),$B$6:B826,1,0))=TRUE,VLOOKUP(norm!A827,'tbl2'!A:B,2,0)=0),VLOOKUP(A827,ishod_substance!A:G,7,0),0))</f>
        <v>#N/A</v>
      </c>
      <c r="C827" s="154" t="e">
        <f t="shared" si="13"/>
        <v>#N/A</v>
      </c>
      <c r="D827" s="83" t="e">
        <f>VLOOKUP(C827,quide!$A$1:G1819,2,0)</f>
        <v>#N/A</v>
      </c>
      <c r="E827" s="154" t="e">
        <f>VLOOKUP(C827,quide!$A$1:G1819,7,0)</f>
        <v>#N/A</v>
      </c>
      <c r="F827" s="154" t="e">
        <f>VLOOKUP(C827,quide!$A$1:M1819,21,0)</f>
        <v>#N/A</v>
      </c>
      <c r="G827" s="34" t="e">
        <f>VLOOKUP(C827,quide!$A$1:M1819,22,0)</f>
        <v>#N/A</v>
      </c>
      <c r="H827" s="154">
        <f>SUMIF(ishod_substance!G:G,B827,ishod_substance!I:I)</f>
        <v>0</v>
      </c>
    </row>
    <row r="828" spans="1:8" hidden="1" x14ac:dyDescent="0.25">
      <c r="A828">
        <v>821</v>
      </c>
      <c r="B828" t="e">
        <f>IF(ISBLANK(A828),0,IF(AND(ISERROR(VLOOKUP(VLOOKUP(A828,ishod_substance!A:G,7,0),$B$6:B827,1,0))=TRUE,VLOOKUP(norm!A828,'tbl2'!A:B,2,0)=0),VLOOKUP(A828,ishod_substance!A:G,7,0),0))</f>
        <v>#N/A</v>
      </c>
      <c r="C828" s="154" t="e">
        <f t="shared" si="13"/>
        <v>#N/A</v>
      </c>
      <c r="D828" s="83" t="e">
        <f>VLOOKUP(C828,quide!$A$1:G1820,2,0)</f>
        <v>#N/A</v>
      </c>
      <c r="E828" s="154" t="e">
        <f>VLOOKUP(C828,quide!$A$1:G1820,7,0)</f>
        <v>#N/A</v>
      </c>
      <c r="F828" s="154" t="e">
        <f>VLOOKUP(C828,quide!$A$1:M1820,21,0)</f>
        <v>#N/A</v>
      </c>
      <c r="G828" s="34" t="e">
        <f>VLOOKUP(C828,quide!$A$1:M1820,22,0)</f>
        <v>#N/A</v>
      </c>
      <c r="H828" s="154">
        <f>SUMIF(ishod_substance!G:G,B828,ishod_substance!I:I)</f>
        <v>0</v>
      </c>
    </row>
    <row r="829" spans="1:8" hidden="1" x14ac:dyDescent="0.25">
      <c r="A829">
        <v>822</v>
      </c>
      <c r="B829" t="e">
        <f>IF(ISBLANK(A829),0,IF(AND(ISERROR(VLOOKUP(VLOOKUP(A829,ishod_substance!A:G,7,0),$B$6:B828,1,0))=TRUE,VLOOKUP(norm!A829,'tbl2'!A:B,2,0)=0),VLOOKUP(A829,ishod_substance!A:G,7,0),0))</f>
        <v>#N/A</v>
      </c>
      <c r="C829" s="154" t="e">
        <f t="shared" si="13"/>
        <v>#N/A</v>
      </c>
      <c r="D829" s="83" t="e">
        <f>VLOOKUP(C829,quide!$A$1:G1821,2,0)</f>
        <v>#N/A</v>
      </c>
      <c r="E829" s="154" t="e">
        <f>VLOOKUP(C829,quide!$A$1:G1821,7,0)</f>
        <v>#N/A</v>
      </c>
      <c r="F829" s="154" t="e">
        <f>VLOOKUP(C829,quide!$A$1:M1821,21,0)</f>
        <v>#N/A</v>
      </c>
      <c r="G829" s="34" t="e">
        <f>VLOOKUP(C829,quide!$A$1:M1821,22,0)</f>
        <v>#N/A</v>
      </c>
      <c r="H829" s="154">
        <f>SUMIF(ishod_substance!G:G,B829,ishod_substance!I:I)</f>
        <v>0</v>
      </c>
    </row>
    <row r="830" spans="1:8" hidden="1" x14ac:dyDescent="0.25">
      <c r="A830">
        <v>823</v>
      </c>
      <c r="B830" t="e">
        <f>IF(ISBLANK(A830),0,IF(AND(ISERROR(VLOOKUP(VLOOKUP(A830,ishod_substance!A:G,7,0),$B$6:B829,1,0))=TRUE,VLOOKUP(norm!A830,'tbl2'!A:B,2,0)=0),VLOOKUP(A830,ishod_substance!A:G,7,0),0))</f>
        <v>#N/A</v>
      </c>
      <c r="C830" s="154" t="e">
        <f t="shared" si="13"/>
        <v>#N/A</v>
      </c>
      <c r="D830" s="83" t="e">
        <f>VLOOKUP(C830,quide!$A$1:G1822,2,0)</f>
        <v>#N/A</v>
      </c>
      <c r="E830" s="154" t="e">
        <f>VLOOKUP(C830,quide!$A$1:G1822,7,0)</f>
        <v>#N/A</v>
      </c>
      <c r="F830" s="154" t="e">
        <f>VLOOKUP(C830,quide!$A$1:M1822,21,0)</f>
        <v>#N/A</v>
      </c>
      <c r="G830" s="34" t="e">
        <f>VLOOKUP(C830,quide!$A$1:M1822,22,0)</f>
        <v>#N/A</v>
      </c>
      <c r="H830" s="154">
        <f>SUMIF(ishod_substance!G:G,B830,ishod_substance!I:I)</f>
        <v>0</v>
      </c>
    </row>
    <row r="831" spans="1:8" hidden="1" x14ac:dyDescent="0.25">
      <c r="A831">
        <v>824</v>
      </c>
      <c r="B831" t="e">
        <f>IF(ISBLANK(A831),0,IF(AND(ISERROR(VLOOKUP(VLOOKUP(A831,ishod_substance!A:G,7,0),$B$6:B830,1,0))=TRUE,VLOOKUP(norm!A831,'tbl2'!A:B,2,0)=0),VLOOKUP(A831,ishod_substance!A:G,7,0),0))</f>
        <v>#N/A</v>
      </c>
      <c r="C831" s="154" t="e">
        <f t="shared" si="13"/>
        <v>#N/A</v>
      </c>
      <c r="D831" s="83" t="e">
        <f>VLOOKUP(C831,quide!$A$1:G1823,2,0)</f>
        <v>#N/A</v>
      </c>
      <c r="E831" s="154" t="e">
        <f>VLOOKUP(C831,quide!$A$1:G1823,7,0)</f>
        <v>#N/A</v>
      </c>
      <c r="F831" s="154" t="e">
        <f>VLOOKUP(C831,quide!$A$1:M1823,21,0)</f>
        <v>#N/A</v>
      </c>
      <c r="G831" s="34" t="e">
        <f>VLOOKUP(C831,quide!$A$1:M1823,22,0)</f>
        <v>#N/A</v>
      </c>
      <c r="H831" s="154">
        <f>SUMIF(ishod_substance!G:G,B831,ishod_substance!I:I)</f>
        <v>0</v>
      </c>
    </row>
    <row r="832" spans="1:8" hidden="1" x14ac:dyDescent="0.25">
      <c r="A832">
        <v>825</v>
      </c>
      <c r="B832" t="e">
        <f>IF(ISBLANK(A832),0,IF(AND(ISERROR(VLOOKUP(VLOOKUP(A832,ishod_substance!A:G,7,0),$B$6:B831,1,0))=TRUE,VLOOKUP(norm!A832,'tbl2'!A:B,2,0)=0),VLOOKUP(A832,ishod_substance!A:G,7,0),0))</f>
        <v>#N/A</v>
      </c>
      <c r="C832" s="154" t="e">
        <f t="shared" si="13"/>
        <v>#N/A</v>
      </c>
      <c r="D832" s="83" t="e">
        <f>VLOOKUP(C832,quide!$A$1:G1824,2,0)</f>
        <v>#N/A</v>
      </c>
      <c r="E832" s="154" t="e">
        <f>VLOOKUP(C832,quide!$A$1:G1824,7,0)</f>
        <v>#N/A</v>
      </c>
      <c r="F832" s="154" t="e">
        <f>VLOOKUP(C832,quide!$A$1:M1824,21,0)</f>
        <v>#N/A</v>
      </c>
      <c r="G832" s="34" t="e">
        <f>VLOOKUP(C832,quide!$A$1:M1824,22,0)</f>
        <v>#N/A</v>
      </c>
      <c r="H832" s="154">
        <f>SUMIF(ishod_substance!G:G,B832,ishod_substance!I:I)</f>
        <v>0</v>
      </c>
    </row>
    <row r="833" spans="1:8" hidden="1" x14ac:dyDescent="0.25">
      <c r="A833">
        <v>826</v>
      </c>
      <c r="B833" t="e">
        <f>IF(ISBLANK(A833),0,IF(AND(ISERROR(VLOOKUP(VLOOKUP(A833,ishod_substance!A:G,7,0),$B$6:B832,1,0))=TRUE,VLOOKUP(norm!A833,'tbl2'!A:B,2,0)=0),VLOOKUP(A833,ishod_substance!A:G,7,0),0))</f>
        <v>#N/A</v>
      </c>
      <c r="C833" s="154" t="e">
        <f t="shared" si="13"/>
        <v>#N/A</v>
      </c>
      <c r="D833" s="83" t="e">
        <f>VLOOKUP(C833,quide!$A$1:G1825,2,0)</f>
        <v>#N/A</v>
      </c>
      <c r="E833" s="154" t="e">
        <f>VLOOKUP(C833,quide!$A$1:G1825,7,0)</f>
        <v>#N/A</v>
      </c>
      <c r="F833" s="154" t="e">
        <f>VLOOKUP(C833,quide!$A$1:M1825,21,0)</f>
        <v>#N/A</v>
      </c>
      <c r="G833" s="34" t="e">
        <f>VLOOKUP(C833,quide!$A$1:M1825,22,0)</f>
        <v>#N/A</v>
      </c>
      <c r="H833" s="154">
        <f>SUMIF(ishod_substance!G:G,B833,ishod_substance!I:I)</f>
        <v>0</v>
      </c>
    </row>
    <row r="834" spans="1:8" hidden="1" x14ac:dyDescent="0.25">
      <c r="A834">
        <v>827</v>
      </c>
      <c r="B834" t="e">
        <f>IF(ISBLANK(A834),0,IF(AND(ISERROR(VLOOKUP(VLOOKUP(A834,ishod_substance!A:G,7,0),$B$6:B833,1,0))=TRUE,VLOOKUP(norm!A834,'tbl2'!A:B,2,0)=0),VLOOKUP(A834,ishod_substance!A:G,7,0),0))</f>
        <v>#N/A</v>
      </c>
      <c r="C834" s="154" t="e">
        <f t="shared" si="13"/>
        <v>#N/A</v>
      </c>
      <c r="D834" s="83" t="e">
        <f>VLOOKUP(C834,quide!$A$1:G1826,2,0)</f>
        <v>#N/A</v>
      </c>
      <c r="E834" s="154" t="e">
        <f>VLOOKUP(C834,quide!$A$1:G1826,7,0)</f>
        <v>#N/A</v>
      </c>
      <c r="F834" s="154" t="e">
        <f>VLOOKUP(C834,quide!$A$1:M1826,21,0)</f>
        <v>#N/A</v>
      </c>
      <c r="G834" s="34" t="e">
        <f>VLOOKUP(C834,quide!$A$1:M1826,22,0)</f>
        <v>#N/A</v>
      </c>
      <c r="H834" s="154">
        <f>SUMIF(ishod_substance!G:G,B834,ishod_substance!I:I)</f>
        <v>0</v>
      </c>
    </row>
    <row r="835" spans="1:8" hidden="1" x14ac:dyDescent="0.25">
      <c r="A835">
        <v>828</v>
      </c>
      <c r="B835" t="e">
        <f>IF(ISBLANK(A835),0,IF(AND(ISERROR(VLOOKUP(VLOOKUP(A835,ishod_substance!A:G,7,0),$B$6:B834,1,0))=TRUE,VLOOKUP(norm!A835,'tbl2'!A:B,2,0)=0),VLOOKUP(A835,ishod_substance!A:G,7,0),0))</f>
        <v>#N/A</v>
      </c>
      <c r="C835" s="154" t="e">
        <f t="shared" si="13"/>
        <v>#N/A</v>
      </c>
      <c r="D835" s="83" t="e">
        <f>VLOOKUP(C835,quide!$A$1:G1827,2,0)</f>
        <v>#N/A</v>
      </c>
      <c r="E835" s="154" t="e">
        <f>VLOOKUP(C835,quide!$A$1:G1827,7,0)</f>
        <v>#N/A</v>
      </c>
      <c r="F835" s="154" t="e">
        <f>VLOOKUP(C835,quide!$A$1:M1827,21,0)</f>
        <v>#N/A</v>
      </c>
      <c r="G835" s="34" t="e">
        <f>VLOOKUP(C835,quide!$A$1:M1827,22,0)</f>
        <v>#N/A</v>
      </c>
      <c r="H835" s="154">
        <f>SUMIF(ishod_substance!G:G,B835,ishod_substance!I:I)</f>
        <v>0</v>
      </c>
    </row>
    <row r="836" spans="1:8" hidden="1" x14ac:dyDescent="0.25">
      <c r="A836">
        <v>829</v>
      </c>
      <c r="B836" t="e">
        <f>IF(ISBLANK(A836),0,IF(AND(ISERROR(VLOOKUP(VLOOKUP(A836,ishod_substance!A:G,7,0),$B$6:B835,1,0))=TRUE,VLOOKUP(norm!A836,'tbl2'!A:B,2,0)=0),VLOOKUP(A836,ishod_substance!A:G,7,0),0))</f>
        <v>#N/A</v>
      </c>
      <c r="C836" s="154" t="e">
        <f t="shared" si="13"/>
        <v>#N/A</v>
      </c>
      <c r="D836" s="83" t="e">
        <f>VLOOKUP(C836,quide!$A$1:G1828,2,0)</f>
        <v>#N/A</v>
      </c>
      <c r="E836" s="154" t="e">
        <f>VLOOKUP(C836,quide!$A$1:G1828,7,0)</f>
        <v>#N/A</v>
      </c>
      <c r="F836" s="154" t="e">
        <f>VLOOKUP(C836,quide!$A$1:M1828,21,0)</f>
        <v>#N/A</v>
      </c>
      <c r="G836" s="34" t="e">
        <f>VLOOKUP(C836,quide!$A$1:M1828,22,0)</f>
        <v>#N/A</v>
      </c>
      <c r="H836" s="154">
        <f>SUMIF(ishod_substance!G:G,B836,ishod_substance!I:I)</f>
        <v>0</v>
      </c>
    </row>
    <row r="837" spans="1:8" hidden="1" x14ac:dyDescent="0.25">
      <c r="A837">
        <v>830</v>
      </c>
      <c r="B837" t="e">
        <f>IF(ISBLANK(A837),0,IF(AND(ISERROR(VLOOKUP(VLOOKUP(A837,ishod_substance!A:G,7,0),$B$6:B836,1,0))=TRUE,VLOOKUP(norm!A837,'tbl2'!A:B,2,0)=0),VLOOKUP(A837,ishod_substance!A:G,7,0),0))</f>
        <v>#N/A</v>
      </c>
      <c r="C837" s="154" t="e">
        <f t="shared" si="13"/>
        <v>#N/A</v>
      </c>
      <c r="D837" s="83" t="e">
        <f>VLOOKUP(C837,quide!$A$1:G1829,2,0)</f>
        <v>#N/A</v>
      </c>
      <c r="E837" s="154" t="e">
        <f>VLOOKUP(C837,quide!$A$1:G1829,7,0)</f>
        <v>#N/A</v>
      </c>
      <c r="F837" s="154" t="e">
        <f>VLOOKUP(C837,quide!$A$1:M1829,21,0)</f>
        <v>#N/A</v>
      </c>
      <c r="G837" s="34" t="e">
        <f>VLOOKUP(C837,quide!$A$1:M1829,22,0)</f>
        <v>#N/A</v>
      </c>
      <c r="H837" s="154">
        <f>SUMIF(ishod_substance!G:G,B837,ishod_substance!I:I)</f>
        <v>0</v>
      </c>
    </row>
    <row r="838" spans="1:8" hidden="1" x14ac:dyDescent="0.25">
      <c r="A838">
        <v>831</v>
      </c>
      <c r="B838" t="e">
        <f>IF(ISBLANK(A838),0,IF(AND(ISERROR(VLOOKUP(VLOOKUP(A838,ishod_substance!A:G,7,0),$B$6:B837,1,0))=TRUE,VLOOKUP(norm!A838,'tbl2'!A:B,2,0)=0),VLOOKUP(A838,ishod_substance!A:G,7,0),0))</f>
        <v>#N/A</v>
      </c>
      <c r="C838" s="154" t="e">
        <f t="shared" si="13"/>
        <v>#N/A</v>
      </c>
      <c r="D838" s="83" t="e">
        <f>VLOOKUP(C838,quide!$A$1:G1830,2,0)</f>
        <v>#N/A</v>
      </c>
      <c r="E838" s="154" t="e">
        <f>VLOOKUP(C838,quide!$A$1:G1830,7,0)</f>
        <v>#N/A</v>
      </c>
      <c r="F838" s="154" t="e">
        <f>VLOOKUP(C838,quide!$A$1:M1830,21,0)</f>
        <v>#N/A</v>
      </c>
      <c r="G838" s="34" t="e">
        <f>VLOOKUP(C838,quide!$A$1:M1830,22,0)</f>
        <v>#N/A</v>
      </c>
      <c r="H838" s="154">
        <f>SUMIF(ishod_substance!G:G,B838,ishod_substance!I:I)</f>
        <v>0</v>
      </c>
    </row>
    <row r="839" spans="1:8" hidden="1" x14ac:dyDescent="0.25">
      <c r="A839">
        <v>832</v>
      </c>
      <c r="B839" t="e">
        <f>IF(ISBLANK(A839),0,IF(AND(ISERROR(VLOOKUP(VLOOKUP(A839,ishod_substance!A:G,7,0),$B$6:B838,1,0))=TRUE,VLOOKUP(norm!A839,'tbl2'!A:B,2,0)=0),VLOOKUP(A839,ishod_substance!A:G,7,0),0))</f>
        <v>#N/A</v>
      </c>
      <c r="C839" s="154" t="e">
        <f t="shared" si="13"/>
        <v>#N/A</v>
      </c>
      <c r="D839" s="83" t="e">
        <f>VLOOKUP(C839,quide!$A$1:G1831,2,0)</f>
        <v>#N/A</v>
      </c>
      <c r="E839" s="154" t="e">
        <f>VLOOKUP(C839,quide!$A$1:G1831,7,0)</f>
        <v>#N/A</v>
      </c>
      <c r="F839" s="154" t="e">
        <f>VLOOKUP(C839,quide!$A$1:M1831,21,0)</f>
        <v>#N/A</v>
      </c>
      <c r="G839" s="34" t="e">
        <f>VLOOKUP(C839,quide!$A$1:M1831,22,0)</f>
        <v>#N/A</v>
      </c>
      <c r="H839" s="154">
        <f>SUMIF(ishod_substance!G:G,B839,ishod_substance!I:I)</f>
        <v>0</v>
      </c>
    </row>
    <row r="840" spans="1:8" hidden="1" x14ac:dyDescent="0.25">
      <c r="A840">
        <v>833</v>
      </c>
      <c r="B840" t="e">
        <f>IF(ISBLANK(A840),0,IF(AND(ISERROR(VLOOKUP(VLOOKUP(A840,ishod_substance!A:G,7,0),$B$6:B839,1,0))=TRUE,VLOOKUP(norm!A840,'tbl2'!A:B,2,0)=0),VLOOKUP(A840,ishod_substance!A:G,7,0),0))</f>
        <v>#N/A</v>
      </c>
      <c r="C840" s="154" t="e">
        <f t="shared" si="13"/>
        <v>#N/A</v>
      </c>
      <c r="D840" s="83" t="e">
        <f>VLOOKUP(C840,quide!$A$1:G1832,2,0)</f>
        <v>#N/A</v>
      </c>
      <c r="E840" s="154" t="e">
        <f>VLOOKUP(C840,quide!$A$1:G1832,7,0)</f>
        <v>#N/A</v>
      </c>
      <c r="F840" s="154" t="e">
        <f>VLOOKUP(C840,quide!$A$1:M1832,21,0)</f>
        <v>#N/A</v>
      </c>
      <c r="G840" s="34" t="e">
        <f>VLOOKUP(C840,quide!$A$1:M1832,22,0)</f>
        <v>#N/A</v>
      </c>
      <c r="H840" s="154">
        <f>SUMIF(ishod_substance!G:G,B840,ishod_substance!I:I)</f>
        <v>0</v>
      </c>
    </row>
    <row r="841" spans="1:8" hidden="1" x14ac:dyDescent="0.25">
      <c r="A841">
        <v>834</v>
      </c>
      <c r="B841" t="e">
        <f>IF(ISBLANK(A841),0,IF(AND(ISERROR(VLOOKUP(VLOOKUP(A841,ishod_substance!A:G,7,0),$B$6:B840,1,0))=TRUE,VLOOKUP(norm!A841,'tbl2'!A:B,2,0)=0),VLOOKUP(A841,ishod_substance!A:G,7,0),0))</f>
        <v>#N/A</v>
      </c>
      <c r="C841" s="154" t="e">
        <f t="shared" si="13"/>
        <v>#N/A</v>
      </c>
      <c r="D841" s="83" t="e">
        <f>VLOOKUP(C841,quide!$A$1:G1833,2,0)</f>
        <v>#N/A</v>
      </c>
      <c r="E841" s="154" t="e">
        <f>VLOOKUP(C841,quide!$A$1:G1833,7,0)</f>
        <v>#N/A</v>
      </c>
      <c r="F841" s="154" t="e">
        <f>VLOOKUP(C841,quide!$A$1:M1833,21,0)</f>
        <v>#N/A</v>
      </c>
      <c r="G841" s="34" t="e">
        <f>VLOOKUP(C841,quide!$A$1:M1833,22,0)</f>
        <v>#N/A</v>
      </c>
      <c r="H841" s="154">
        <f>SUMIF(ishod_substance!G:G,B841,ishod_substance!I:I)</f>
        <v>0</v>
      </c>
    </row>
    <row r="842" spans="1:8" hidden="1" x14ac:dyDescent="0.25">
      <c r="A842">
        <v>835</v>
      </c>
      <c r="B842" t="e">
        <f>IF(ISBLANK(A842),0,IF(AND(ISERROR(VLOOKUP(VLOOKUP(A842,ishod_substance!A:G,7,0),$B$6:B841,1,0))=TRUE,VLOOKUP(norm!A842,'tbl2'!A:B,2,0)=0),VLOOKUP(A842,ishod_substance!A:G,7,0),0))</f>
        <v>#N/A</v>
      </c>
      <c r="C842" s="154" t="e">
        <f t="shared" si="13"/>
        <v>#N/A</v>
      </c>
      <c r="D842" s="83" t="e">
        <f>VLOOKUP(C842,quide!$A$1:G1834,2,0)</f>
        <v>#N/A</v>
      </c>
      <c r="E842" s="154" t="e">
        <f>VLOOKUP(C842,quide!$A$1:G1834,7,0)</f>
        <v>#N/A</v>
      </c>
      <c r="F842" s="154" t="e">
        <f>VLOOKUP(C842,quide!$A$1:M1834,21,0)</f>
        <v>#N/A</v>
      </c>
      <c r="G842" s="34" t="e">
        <f>VLOOKUP(C842,quide!$A$1:M1834,22,0)</f>
        <v>#N/A</v>
      </c>
      <c r="H842" s="154">
        <f>SUMIF(ishod_substance!G:G,B842,ishod_substance!I:I)</f>
        <v>0</v>
      </c>
    </row>
    <row r="843" spans="1:8" hidden="1" x14ac:dyDescent="0.25">
      <c r="A843">
        <v>836</v>
      </c>
      <c r="B843" t="e">
        <f>IF(ISBLANK(A843),0,IF(AND(ISERROR(VLOOKUP(VLOOKUP(A843,ishod_substance!A:G,7,0),$B$6:B842,1,0))=TRUE,VLOOKUP(norm!A843,'tbl2'!A:B,2,0)=0),VLOOKUP(A843,ishod_substance!A:G,7,0),0))</f>
        <v>#N/A</v>
      </c>
      <c r="C843" s="154" t="e">
        <f t="shared" si="13"/>
        <v>#N/A</v>
      </c>
      <c r="D843" s="83" t="e">
        <f>VLOOKUP(C843,quide!$A$1:G1835,2,0)</f>
        <v>#N/A</v>
      </c>
      <c r="E843" s="154" t="e">
        <f>VLOOKUP(C843,quide!$A$1:G1835,7,0)</f>
        <v>#N/A</v>
      </c>
      <c r="F843" s="154" t="e">
        <f>VLOOKUP(C843,quide!$A$1:M1835,21,0)</f>
        <v>#N/A</v>
      </c>
      <c r="G843" s="34" t="e">
        <f>VLOOKUP(C843,quide!$A$1:M1835,22,0)</f>
        <v>#N/A</v>
      </c>
      <c r="H843" s="154">
        <f>SUMIF(ishod_substance!G:G,B843,ishod_substance!I:I)</f>
        <v>0</v>
      </c>
    </row>
    <row r="844" spans="1:8" hidden="1" x14ac:dyDescent="0.25">
      <c r="A844">
        <v>837</v>
      </c>
      <c r="B844" t="e">
        <f>IF(ISBLANK(A844),0,IF(AND(ISERROR(VLOOKUP(VLOOKUP(A844,ishod_substance!A:G,7,0),$B$6:B843,1,0))=TRUE,VLOOKUP(norm!A844,'tbl2'!A:B,2,0)=0),VLOOKUP(A844,ishod_substance!A:G,7,0),0))</f>
        <v>#N/A</v>
      </c>
      <c r="C844" s="154" t="e">
        <f t="shared" si="13"/>
        <v>#N/A</v>
      </c>
      <c r="D844" s="83" t="e">
        <f>VLOOKUP(C844,quide!$A$1:G1836,2,0)</f>
        <v>#N/A</v>
      </c>
      <c r="E844" s="154" t="e">
        <f>VLOOKUP(C844,quide!$A$1:G1836,7,0)</f>
        <v>#N/A</v>
      </c>
      <c r="F844" s="154" t="e">
        <f>VLOOKUP(C844,quide!$A$1:M1836,21,0)</f>
        <v>#N/A</v>
      </c>
      <c r="G844" s="34" t="e">
        <f>VLOOKUP(C844,quide!$A$1:M1836,22,0)</f>
        <v>#N/A</v>
      </c>
      <c r="H844" s="154">
        <f>SUMIF(ishod_substance!G:G,B844,ishod_substance!I:I)</f>
        <v>0</v>
      </c>
    </row>
    <row r="845" spans="1:8" hidden="1" x14ac:dyDescent="0.25">
      <c r="A845">
        <v>838</v>
      </c>
      <c r="B845" t="e">
        <f>IF(ISBLANK(A845),0,IF(AND(ISERROR(VLOOKUP(VLOOKUP(A845,ishod_substance!A:G,7,0),$B$6:B844,1,0))=TRUE,VLOOKUP(norm!A845,'tbl2'!A:B,2,0)=0),VLOOKUP(A845,ishod_substance!A:G,7,0),0))</f>
        <v>#N/A</v>
      </c>
      <c r="C845" s="154" t="e">
        <f t="shared" si="13"/>
        <v>#N/A</v>
      </c>
      <c r="D845" s="83" t="e">
        <f>VLOOKUP(C845,quide!$A$1:G1837,2,0)</f>
        <v>#N/A</v>
      </c>
      <c r="E845" s="154" t="e">
        <f>VLOOKUP(C845,quide!$A$1:G1837,7,0)</f>
        <v>#N/A</v>
      </c>
      <c r="F845" s="154" t="e">
        <f>VLOOKUP(C845,quide!$A$1:M1837,21,0)</f>
        <v>#N/A</v>
      </c>
      <c r="G845" s="34" t="e">
        <f>VLOOKUP(C845,quide!$A$1:M1837,22,0)</f>
        <v>#N/A</v>
      </c>
      <c r="H845" s="154">
        <f>SUMIF(ishod_substance!G:G,B845,ishod_substance!I:I)</f>
        <v>0</v>
      </c>
    </row>
    <row r="846" spans="1:8" hidden="1" x14ac:dyDescent="0.25">
      <c r="A846">
        <v>839</v>
      </c>
      <c r="B846" t="e">
        <f>IF(ISBLANK(A846),0,IF(AND(ISERROR(VLOOKUP(VLOOKUP(A846,ishod_substance!A:G,7,0),$B$6:B845,1,0))=TRUE,VLOOKUP(norm!A846,'tbl2'!A:B,2,0)=0),VLOOKUP(A846,ishod_substance!A:G,7,0),0))</f>
        <v>#N/A</v>
      </c>
      <c r="C846" s="154" t="e">
        <f t="shared" si="13"/>
        <v>#N/A</v>
      </c>
      <c r="D846" s="83" t="e">
        <f>VLOOKUP(C846,quide!$A$1:G1838,2,0)</f>
        <v>#N/A</v>
      </c>
      <c r="E846" s="154" t="e">
        <f>VLOOKUP(C846,quide!$A$1:G1838,7,0)</f>
        <v>#N/A</v>
      </c>
      <c r="F846" s="154" t="e">
        <f>VLOOKUP(C846,quide!$A$1:M1838,21,0)</f>
        <v>#N/A</v>
      </c>
      <c r="G846" s="34" t="e">
        <f>VLOOKUP(C846,quide!$A$1:M1838,22,0)</f>
        <v>#N/A</v>
      </c>
      <c r="H846" s="154">
        <f>SUMIF(ishod_substance!G:G,B846,ishod_substance!I:I)</f>
        <v>0</v>
      </c>
    </row>
    <row r="847" spans="1:8" hidden="1" x14ac:dyDescent="0.25">
      <c r="A847">
        <v>840</v>
      </c>
      <c r="B847" t="e">
        <f>IF(ISBLANK(A847),0,IF(AND(ISERROR(VLOOKUP(VLOOKUP(A847,ishod_substance!A:G,7,0),$B$6:B846,1,0))=TRUE,VLOOKUP(norm!A847,'tbl2'!A:B,2,0)=0),VLOOKUP(A847,ishod_substance!A:G,7,0),0))</f>
        <v>#N/A</v>
      </c>
      <c r="C847" s="154" t="e">
        <f t="shared" si="13"/>
        <v>#N/A</v>
      </c>
      <c r="D847" s="83" t="e">
        <f>VLOOKUP(C847,quide!$A$1:G1839,2,0)</f>
        <v>#N/A</v>
      </c>
      <c r="E847" s="154" t="e">
        <f>VLOOKUP(C847,quide!$A$1:G1839,7,0)</f>
        <v>#N/A</v>
      </c>
      <c r="F847" s="154" t="e">
        <f>VLOOKUP(C847,quide!$A$1:M1839,21,0)</f>
        <v>#N/A</v>
      </c>
      <c r="G847" s="34" t="e">
        <f>VLOOKUP(C847,quide!$A$1:M1839,22,0)</f>
        <v>#N/A</v>
      </c>
      <c r="H847" s="154">
        <f>SUMIF(ishod_substance!G:G,B847,ishod_substance!I:I)</f>
        <v>0</v>
      </c>
    </row>
    <row r="848" spans="1:8" hidden="1" x14ac:dyDescent="0.25">
      <c r="A848">
        <v>841</v>
      </c>
      <c r="B848" t="e">
        <f>IF(ISBLANK(A848),0,IF(AND(ISERROR(VLOOKUP(VLOOKUP(A848,ishod_substance!A:G,7,0),$B$6:B847,1,0))=TRUE,VLOOKUP(norm!A848,'tbl2'!A:B,2,0)=0),VLOOKUP(A848,ishod_substance!A:G,7,0),0))</f>
        <v>#N/A</v>
      </c>
      <c r="C848" s="154" t="e">
        <f t="shared" si="13"/>
        <v>#N/A</v>
      </c>
      <c r="D848" s="83" t="e">
        <f>VLOOKUP(C848,quide!$A$1:G1840,2,0)</f>
        <v>#N/A</v>
      </c>
      <c r="E848" s="154" t="e">
        <f>VLOOKUP(C848,quide!$A$1:G1840,7,0)</f>
        <v>#N/A</v>
      </c>
      <c r="F848" s="154" t="e">
        <f>VLOOKUP(C848,quide!$A$1:M1840,21,0)</f>
        <v>#N/A</v>
      </c>
      <c r="G848" s="34" t="e">
        <f>VLOOKUP(C848,quide!$A$1:M1840,22,0)</f>
        <v>#N/A</v>
      </c>
      <c r="H848" s="154">
        <f>SUMIF(ishod_substance!G:G,B848,ishod_substance!I:I)</f>
        <v>0</v>
      </c>
    </row>
    <row r="849" spans="1:8" hidden="1" x14ac:dyDescent="0.25">
      <c r="A849">
        <v>842</v>
      </c>
      <c r="B849" t="e">
        <f>IF(ISBLANK(A849),0,IF(AND(ISERROR(VLOOKUP(VLOOKUP(A849,ishod_substance!A:G,7,0),$B$6:B848,1,0))=TRUE,VLOOKUP(norm!A849,'tbl2'!A:B,2,0)=0),VLOOKUP(A849,ishod_substance!A:G,7,0),0))</f>
        <v>#N/A</v>
      </c>
      <c r="C849" s="154" t="e">
        <f t="shared" si="13"/>
        <v>#N/A</v>
      </c>
      <c r="D849" s="83" t="e">
        <f>VLOOKUP(C849,quide!$A$1:G1841,2,0)</f>
        <v>#N/A</v>
      </c>
      <c r="E849" s="154" t="e">
        <f>VLOOKUP(C849,quide!$A$1:G1841,7,0)</f>
        <v>#N/A</v>
      </c>
      <c r="F849" s="154" t="e">
        <f>VLOOKUP(C849,quide!$A$1:M1841,21,0)</f>
        <v>#N/A</v>
      </c>
      <c r="G849" s="34" t="e">
        <f>VLOOKUP(C849,quide!$A$1:M1841,22,0)</f>
        <v>#N/A</v>
      </c>
      <c r="H849" s="154">
        <f>SUMIF(ishod_substance!G:G,B849,ishod_substance!I:I)</f>
        <v>0</v>
      </c>
    </row>
    <row r="850" spans="1:8" hidden="1" x14ac:dyDescent="0.25">
      <c r="A850">
        <v>843</v>
      </c>
      <c r="B850" t="e">
        <f>IF(ISBLANK(A850),0,IF(AND(ISERROR(VLOOKUP(VLOOKUP(A850,ishod_substance!A:G,7,0),$B$6:B849,1,0))=TRUE,VLOOKUP(norm!A850,'tbl2'!A:B,2,0)=0),VLOOKUP(A850,ishod_substance!A:G,7,0),0))</f>
        <v>#N/A</v>
      </c>
      <c r="C850" s="154" t="e">
        <f t="shared" si="13"/>
        <v>#N/A</v>
      </c>
      <c r="D850" s="83" t="e">
        <f>VLOOKUP(C850,quide!$A$1:G1842,2,0)</f>
        <v>#N/A</v>
      </c>
      <c r="E850" s="154" t="e">
        <f>VLOOKUP(C850,quide!$A$1:G1842,7,0)</f>
        <v>#N/A</v>
      </c>
      <c r="F850" s="154" t="e">
        <f>VLOOKUP(C850,quide!$A$1:M1842,21,0)</f>
        <v>#N/A</v>
      </c>
      <c r="G850" s="34" t="e">
        <f>VLOOKUP(C850,quide!$A$1:M1842,22,0)</f>
        <v>#N/A</v>
      </c>
      <c r="H850" s="154">
        <f>SUMIF(ishod_substance!G:G,B850,ishod_substance!I:I)</f>
        <v>0</v>
      </c>
    </row>
    <row r="851" spans="1:8" hidden="1" x14ac:dyDescent="0.25">
      <c r="A851">
        <v>844</v>
      </c>
      <c r="B851" t="e">
        <f>IF(ISBLANK(A851),0,IF(AND(ISERROR(VLOOKUP(VLOOKUP(A851,ishod_substance!A:G,7,0),$B$6:B850,1,0))=TRUE,VLOOKUP(norm!A851,'tbl2'!A:B,2,0)=0),VLOOKUP(A851,ishod_substance!A:G,7,0),0))</f>
        <v>#N/A</v>
      </c>
      <c r="C851" s="154" t="e">
        <f t="shared" si="13"/>
        <v>#N/A</v>
      </c>
      <c r="D851" s="83" t="e">
        <f>VLOOKUP(C851,quide!$A$1:G1843,2,0)</f>
        <v>#N/A</v>
      </c>
      <c r="E851" s="154" t="e">
        <f>VLOOKUP(C851,quide!$A$1:G1843,7,0)</f>
        <v>#N/A</v>
      </c>
      <c r="F851" s="154" t="e">
        <f>VLOOKUP(C851,quide!$A$1:M1843,21,0)</f>
        <v>#N/A</v>
      </c>
      <c r="G851" s="34" t="e">
        <f>VLOOKUP(C851,quide!$A$1:M1843,22,0)</f>
        <v>#N/A</v>
      </c>
      <c r="H851" s="154">
        <f>SUMIF(ishod_substance!G:G,B851,ishod_substance!I:I)</f>
        <v>0</v>
      </c>
    </row>
    <row r="852" spans="1:8" hidden="1" x14ac:dyDescent="0.25">
      <c r="A852">
        <v>845</v>
      </c>
      <c r="B852" t="e">
        <f>IF(ISBLANK(A852),0,IF(AND(ISERROR(VLOOKUP(VLOOKUP(A852,ishod_substance!A:G,7,0),$B$6:B851,1,0))=TRUE,VLOOKUP(norm!A852,'tbl2'!A:B,2,0)=0),VLOOKUP(A852,ishod_substance!A:G,7,0),0))</f>
        <v>#N/A</v>
      </c>
      <c r="C852" s="154" t="e">
        <f t="shared" si="13"/>
        <v>#N/A</v>
      </c>
      <c r="D852" s="83" t="e">
        <f>VLOOKUP(C852,quide!$A$1:G1844,2,0)</f>
        <v>#N/A</v>
      </c>
      <c r="E852" s="154" t="e">
        <f>VLOOKUP(C852,quide!$A$1:G1844,7,0)</f>
        <v>#N/A</v>
      </c>
      <c r="F852" s="154" t="e">
        <f>VLOOKUP(C852,quide!$A$1:M1844,21,0)</f>
        <v>#N/A</v>
      </c>
      <c r="G852" s="34" t="e">
        <f>VLOOKUP(C852,quide!$A$1:M1844,22,0)</f>
        <v>#N/A</v>
      </c>
      <c r="H852" s="154">
        <f>SUMIF(ishod_substance!G:G,B852,ishod_substance!I:I)</f>
        <v>0</v>
      </c>
    </row>
    <row r="853" spans="1:8" hidden="1" x14ac:dyDescent="0.25">
      <c r="A853">
        <v>846</v>
      </c>
      <c r="B853" t="e">
        <f>IF(ISBLANK(A853),0,IF(AND(ISERROR(VLOOKUP(VLOOKUP(A853,ishod_substance!A:G,7,0),$B$6:B852,1,0))=TRUE,VLOOKUP(norm!A853,'tbl2'!A:B,2,0)=0),VLOOKUP(A853,ishod_substance!A:G,7,0),0))</f>
        <v>#N/A</v>
      </c>
      <c r="C853" s="154" t="e">
        <f t="shared" si="13"/>
        <v>#N/A</v>
      </c>
      <c r="D853" s="83" t="e">
        <f>VLOOKUP(C853,quide!$A$1:G1845,2,0)</f>
        <v>#N/A</v>
      </c>
      <c r="E853" s="154" t="e">
        <f>VLOOKUP(C853,quide!$A$1:G1845,7,0)</f>
        <v>#N/A</v>
      </c>
      <c r="F853" s="154" t="e">
        <f>VLOOKUP(C853,quide!$A$1:M1845,21,0)</f>
        <v>#N/A</v>
      </c>
      <c r="G853" s="34" t="e">
        <f>VLOOKUP(C853,quide!$A$1:M1845,22,0)</f>
        <v>#N/A</v>
      </c>
      <c r="H853" s="154">
        <f>SUMIF(ishod_substance!G:G,B853,ishod_substance!I:I)</f>
        <v>0</v>
      </c>
    </row>
    <row r="854" spans="1:8" hidden="1" x14ac:dyDescent="0.25">
      <c r="A854">
        <v>847</v>
      </c>
      <c r="B854" t="e">
        <f>IF(ISBLANK(A854),0,IF(AND(ISERROR(VLOOKUP(VLOOKUP(A854,ishod_substance!A:G,7,0),$B$6:B853,1,0))=TRUE,VLOOKUP(norm!A854,'tbl2'!A:B,2,0)=0),VLOOKUP(A854,ishod_substance!A:G,7,0),0))</f>
        <v>#N/A</v>
      </c>
      <c r="C854" s="154" t="e">
        <f t="shared" si="13"/>
        <v>#N/A</v>
      </c>
      <c r="D854" s="83" t="e">
        <f>VLOOKUP(C854,quide!$A$1:G1846,2,0)</f>
        <v>#N/A</v>
      </c>
      <c r="E854" s="154" t="e">
        <f>VLOOKUP(C854,quide!$A$1:G1846,7,0)</f>
        <v>#N/A</v>
      </c>
      <c r="F854" s="154" t="e">
        <f>VLOOKUP(C854,quide!$A$1:M1846,21,0)</f>
        <v>#N/A</v>
      </c>
      <c r="G854" s="34" t="e">
        <f>VLOOKUP(C854,quide!$A$1:M1846,22,0)</f>
        <v>#N/A</v>
      </c>
      <c r="H854" s="154">
        <f>SUMIF(ishod_substance!G:G,B854,ishod_substance!I:I)</f>
        <v>0</v>
      </c>
    </row>
    <row r="855" spans="1:8" hidden="1" x14ac:dyDescent="0.25">
      <c r="A855">
        <v>848</v>
      </c>
      <c r="B855" t="e">
        <f>IF(ISBLANK(A855),0,IF(AND(ISERROR(VLOOKUP(VLOOKUP(A855,ishod_substance!A:G,7,0),$B$6:B854,1,0))=TRUE,VLOOKUP(norm!A855,'tbl2'!A:B,2,0)=0),VLOOKUP(A855,ishod_substance!A:G,7,0),0))</f>
        <v>#N/A</v>
      </c>
      <c r="C855" s="154" t="e">
        <f t="shared" si="13"/>
        <v>#N/A</v>
      </c>
      <c r="D855" s="83" t="e">
        <f>VLOOKUP(C855,quide!$A$1:G1847,2,0)</f>
        <v>#N/A</v>
      </c>
      <c r="E855" s="154" t="e">
        <f>VLOOKUP(C855,quide!$A$1:G1847,7,0)</f>
        <v>#N/A</v>
      </c>
      <c r="F855" s="154" t="e">
        <f>VLOOKUP(C855,quide!$A$1:M1847,21,0)</f>
        <v>#N/A</v>
      </c>
      <c r="G855" s="34" t="e">
        <f>VLOOKUP(C855,quide!$A$1:M1847,22,0)</f>
        <v>#N/A</v>
      </c>
      <c r="H855" s="154">
        <f>SUMIF(ishod_substance!G:G,B855,ishod_substance!I:I)</f>
        <v>0</v>
      </c>
    </row>
    <row r="856" spans="1:8" hidden="1" x14ac:dyDescent="0.25">
      <c r="A856">
        <v>849</v>
      </c>
      <c r="B856" t="e">
        <f>IF(ISBLANK(A856),0,IF(AND(ISERROR(VLOOKUP(VLOOKUP(A856,ishod_substance!A:G,7,0),$B$6:B855,1,0))=TRUE,VLOOKUP(norm!A856,'tbl2'!A:B,2,0)=0),VLOOKUP(A856,ishod_substance!A:G,7,0),0))</f>
        <v>#N/A</v>
      </c>
      <c r="C856" s="154" t="e">
        <f t="shared" si="13"/>
        <v>#N/A</v>
      </c>
      <c r="D856" s="83" t="e">
        <f>VLOOKUP(C856,quide!$A$1:G1848,2,0)</f>
        <v>#N/A</v>
      </c>
      <c r="E856" s="154" t="e">
        <f>VLOOKUP(C856,quide!$A$1:G1848,7,0)</f>
        <v>#N/A</v>
      </c>
      <c r="F856" s="154" t="e">
        <f>VLOOKUP(C856,quide!$A$1:M1848,21,0)</f>
        <v>#N/A</v>
      </c>
      <c r="G856" s="34" t="e">
        <f>VLOOKUP(C856,quide!$A$1:M1848,22,0)</f>
        <v>#N/A</v>
      </c>
      <c r="H856" s="154">
        <f>SUMIF(ishod_substance!G:G,B856,ishod_substance!I:I)</f>
        <v>0</v>
      </c>
    </row>
    <row r="857" spans="1:8" hidden="1" x14ac:dyDescent="0.25">
      <c r="A857">
        <v>850</v>
      </c>
      <c r="B857" t="e">
        <f>IF(ISBLANK(A857),0,IF(AND(ISERROR(VLOOKUP(VLOOKUP(A857,ishod_substance!A:G,7,0),$B$6:B856,1,0))=TRUE,VLOOKUP(norm!A857,'tbl2'!A:B,2,0)=0),VLOOKUP(A857,ishod_substance!A:G,7,0),0))</f>
        <v>#N/A</v>
      </c>
      <c r="C857" s="154" t="e">
        <f t="shared" si="13"/>
        <v>#N/A</v>
      </c>
      <c r="D857" s="83" t="e">
        <f>VLOOKUP(C857,quide!$A$1:G1849,2,0)</f>
        <v>#N/A</v>
      </c>
      <c r="E857" s="154" t="e">
        <f>VLOOKUP(C857,quide!$A$1:G1849,7,0)</f>
        <v>#N/A</v>
      </c>
      <c r="F857" s="154" t="e">
        <f>VLOOKUP(C857,quide!$A$1:M1849,21,0)</f>
        <v>#N/A</v>
      </c>
      <c r="G857" s="34" t="e">
        <f>VLOOKUP(C857,quide!$A$1:M1849,22,0)</f>
        <v>#N/A</v>
      </c>
      <c r="H857" s="154">
        <f>SUMIF(ishod_substance!G:G,B857,ishod_substance!I:I)</f>
        <v>0</v>
      </c>
    </row>
    <row r="858" spans="1:8" hidden="1" x14ac:dyDescent="0.25">
      <c r="A858">
        <v>851</v>
      </c>
      <c r="B858" t="e">
        <f>IF(ISBLANK(A858),0,IF(AND(ISERROR(VLOOKUP(VLOOKUP(A858,ishod_substance!A:G,7,0),$B$6:B857,1,0))=TRUE,VLOOKUP(norm!A858,'tbl2'!A:B,2,0)=0),VLOOKUP(A858,ishod_substance!A:G,7,0),0))</f>
        <v>#N/A</v>
      </c>
      <c r="C858" s="154" t="e">
        <f t="shared" si="13"/>
        <v>#N/A</v>
      </c>
      <c r="D858" s="83" t="e">
        <f>VLOOKUP(C858,quide!$A$1:G1850,2,0)</f>
        <v>#N/A</v>
      </c>
      <c r="E858" s="154" t="e">
        <f>VLOOKUP(C858,quide!$A$1:G1850,7,0)</f>
        <v>#N/A</v>
      </c>
      <c r="F858" s="154" t="e">
        <f>VLOOKUP(C858,quide!$A$1:M1850,21,0)</f>
        <v>#N/A</v>
      </c>
      <c r="G858" s="34" t="e">
        <f>VLOOKUP(C858,quide!$A$1:M1850,22,0)</f>
        <v>#N/A</v>
      </c>
      <c r="H858" s="154">
        <f>SUMIF(ishod_substance!G:G,B858,ishod_substance!I:I)</f>
        <v>0</v>
      </c>
    </row>
    <row r="859" spans="1:8" hidden="1" x14ac:dyDescent="0.25">
      <c r="A859">
        <v>852</v>
      </c>
      <c r="B859" t="e">
        <f>IF(ISBLANK(A859),0,IF(AND(ISERROR(VLOOKUP(VLOOKUP(A859,ishod_substance!A:G,7,0),$B$6:B858,1,0))=TRUE,VLOOKUP(norm!A859,'tbl2'!A:B,2,0)=0),VLOOKUP(A859,ishod_substance!A:G,7,0),0))</f>
        <v>#N/A</v>
      </c>
      <c r="C859" s="154" t="e">
        <f t="shared" si="13"/>
        <v>#N/A</v>
      </c>
      <c r="D859" s="83" t="e">
        <f>VLOOKUP(C859,quide!$A$1:G1851,2,0)</f>
        <v>#N/A</v>
      </c>
      <c r="E859" s="154" t="e">
        <f>VLOOKUP(C859,quide!$A$1:G1851,7,0)</f>
        <v>#N/A</v>
      </c>
      <c r="F859" s="154" t="e">
        <f>VLOOKUP(C859,quide!$A$1:M1851,21,0)</f>
        <v>#N/A</v>
      </c>
      <c r="G859" s="34" t="e">
        <f>VLOOKUP(C859,quide!$A$1:M1851,22,0)</f>
        <v>#N/A</v>
      </c>
      <c r="H859" s="154">
        <f>SUMIF(ishod_substance!G:G,B859,ishod_substance!I:I)</f>
        <v>0</v>
      </c>
    </row>
    <row r="860" spans="1:8" hidden="1" x14ac:dyDescent="0.25">
      <c r="A860">
        <v>853</v>
      </c>
      <c r="B860" t="e">
        <f>IF(ISBLANK(A860),0,IF(AND(ISERROR(VLOOKUP(VLOOKUP(A860,ishod_substance!A:G,7,0),$B$6:B859,1,0))=TRUE,VLOOKUP(norm!A860,'tbl2'!A:B,2,0)=0),VLOOKUP(A860,ishod_substance!A:G,7,0),0))</f>
        <v>#N/A</v>
      </c>
      <c r="C860" s="154" t="e">
        <f t="shared" si="13"/>
        <v>#N/A</v>
      </c>
      <c r="D860" s="83" t="e">
        <f>VLOOKUP(C860,quide!$A$1:G1852,2,0)</f>
        <v>#N/A</v>
      </c>
      <c r="E860" s="154" t="e">
        <f>VLOOKUP(C860,quide!$A$1:G1852,7,0)</f>
        <v>#N/A</v>
      </c>
      <c r="F860" s="154" t="e">
        <f>VLOOKUP(C860,quide!$A$1:M1852,21,0)</f>
        <v>#N/A</v>
      </c>
      <c r="G860" s="34" t="e">
        <f>VLOOKUP(C860,quide!$A$1:M1852,22,0)</f>
        <v>#N/A</v>
      </c>
      <c r="H860" s="154">
        <f>SUMIF(ishod_substance!G:G,B860,ishod_substance!I:I)</f>
        <v>0</v>
      </c>
    </row>
    <row r="861" spans="1:8" hidden="1" x14ac:dyDescent="0.25">
      <c r="A861">
        <v>854</v>
      </c>
      <c r="B861" t="e">
        <f>IF(ISBLANK(A861),0,IF(AND(ISERROR(VLOOKUP(VLOOKUP(A861,ishod_substance!A:G,7,0),$B$6:B860,1,0))=TRUE,VLOOKUP(norm!A861,'tbl2'!A:B,2,0)=0),VLOOKUP(A861,ishod_substance!A:G,7,0),0))</f>
        <v>#N/A</v>
      </c>
      <c r="C861" s="154" t="e">
        <f t="shared" si="13"/>
        <v>#N/A</v>
      </c>
      <c r="D861" s="83" t="e">
        <f>VLOOKUP(C861,quide!$A$1:G1853,2,0)</f>
        <v>#N/A</v>
      </c>
      <c r="E861" s="154" t="e">
        <f>VLOOKUP(C861,quide!$A$1:G1853,7,0)</f>
        <v>#N/A</v>
      </c>
      <c r="F861" s="154" t="e">
        <f>VLOOKUP(C861,quide!$A$1:M1853,21,0)</f>
        <v>#N/A</v>
      </c>
      <c r="G861" s="34" t="e">
        <f>VLOOKUP(C861,quide!$A$1:M1853,22,0)</f>
        <v>#N/A</v>
      </c>
      <c r="H861" s="154">
        <f>SUMIF(ishod_substance!G:G,B861,ishod_substance!I:I)</f>
        <v>0</v>
      </c>
    </row>
    <row r="862" spans="1:8" hidden="1" x14ac:dyDescent="0.25">
      <c r="A862">
        <v>855</v>
      </c>
      <c r="B862" t="e">
        <f>IF(ISBLANK(A862),0,IF(AND(ISERROR(VLOOKUP(VLOOKUP(A862,ishod_substance!A:G,7,0),$B$6:B861,1,0))=TRUE,VLOOKUP(norm!A862,'tbl2'!A:B,2,0)=0),VLOOKUP(A862,ishod_substance!A:G,7,0),0))</f>
        <v>#N/A</v>
      </c>
      <c r="C862" s="154" t="e">
        <f t="shared" si="13"/>
        <v>#N/A</v>
      </c>
      <c r="D862" s="83" t="e">
        <f>VLOOKUP(C862,quide!$A$1:G1854,2,0)</f>
        <v>#N/A</v>
      </c>
      <c r="E862" s="154" t="e">
        <f>VLOOKUP(C862,quide!$A$1:G1854,7,0)</f>
        <v>#N/A</v>
      </c>
      <c r="F862" s="154" t="e">
        <f>VLOOKUP(C862,quide!$A$1:M1854,21,0)</f>
        <v>#N/A</v>
      </c>
      <c r="G862" s="34" t="e">
        <f>VLOOKUP(C862,quide!$A$1:M1854,22,0)</f>
        <v>#N/A</v>
      </c>
      <c r="H862" s="154">
        <f>SUMIF(ishod_substance!G:G,B862,ishod_substance!I:I)</f>
        <v>0</v>
      </c>
    </row>
    <row r="863" spans="1:8" hidden="1" x14ac:dyDescent="0.25">
      <c r="A863">
        <v>856</v>
      </c>
      <c r="B863" t="e">
        <f>IF(ISBLANK(A863),0,IF(AND(ISERROR(VLOOKUP(VLOOKUP(A863,ishod_substance!A:G,7,0),$B$6:B862,1,0))=TRUE,VLOOKUP(norm!A863,'tbl2'!A:B,2,0)=0),VLOOKUP(A863,ishod_substance!A:G,7,0),0))</f>
        <v>#N/A</v>
      </c>
      <c r="C863" s="154" t="e">
        <f t="shared" si="13"/>
        <v>#N/A</v>
      </c>
      <c r="D863" s="83" t="e">
        <f>VLOOKUP(C863,quide!$A$1:G1855,2,0)</f>
        <v>#N/A</v>
      </c>
      <c r="E863" s="154" t="e">
        <f>VLOOKUP(C863,quide!$A$1:G1855,7,0)</f>
        <v>#N/A</v>
      </c>
      <c r="F863" s="154" t="e">
        <f>VLOOKUP(C863,quide!$A$1:M1855,21,0)</f>
        <v>#N/A</v>
      </c>
      <c r="G863" s="34" t="e">
        <f>VLOOKUP(C863,quide!$A$1:M1855,22,0)</f>
        <v>#N/A</v>
      </c>
      <c r="H863" s="154">
        <f>SUMIF(ishod_substance!G:G,B863,ishod_substance!I:I)</f>
        <v>0</v>
      </c>
    </row>
    <row r="864" spans="1:8" hidden="1" x14ac:dyDescent="0.25">
      <c r="A864">
        <v>857</v>
      </c>
      <c r="B864" t="e">
        <f>IF(ISBLANK(A864),0,IF(AND(ISERROR(VLOOKUP(VLOOKUP(A864,ishod_substance!A:G,7,0),$B$6:B863,1,0))=TRUE,VLOOKUP(norm!A864,'tbl2'!A:B,2,0)=0),VLOOKUP(A864,ishod_substance!A:G,7,0),0))</f>
        <v>#N/A</v>
      </c>
      <c r="C864" s="154" t="e">
        <f t="shared" si="13"/>
        <v>#N/A</v>
      </c>
      <c r="D864" s="83" t="e">
        <f>VLOOKUP(C864,quide!$A$1:G1856,2,0)</f>
        <v>#N/A</v>
      </c>
      <c r="E864" s="154" t="e">
        <f>VLOOKUP(C864,quide!$A$1:G1856,7,0)</f>
        <v>#N/A</v>
      </c>
      <c r="F864" s="154" t="e">
        <f>VLOOKUP(C864,quide!$A$1:M1856,21,0)</f>
        <v>#N/A</v>
      </c>
      <c r="G864" s="34" t="e">
        <f>VLOOKUP(C864,quide!$A$1:M1856,22,0)</f>
        <v>#N/A</v>
      </c>
      <c r="H864" s="154">
        <f>SUMIF(ishod_substance!G:G,B864,ishod_substance!I:I)</f>
        <v>0</v>
      </c>
    </row>
    <row r="865" spans="1:8" hidden="1" x14ac:dyDescent="0.25">
      <c r="A865">
        <v>858</v>
      </c>
      <c r="B865" t="e">
        <f>IF(ISBLANK(A865),0,IF(AND(ISERROR(VLOOKUP(VLOOKUP(A865,ishod_substance!A:G,7,0),$B$6:B864,1,0))=TRUE,VLOOKUP(norm!A865,'tbl2'!A:B,2,0)=0),VLOOKUP(A865,ishod_substance!A:G,7,0),0))</f>
        <v>#N/A</v>
      </c>
      <c r="C865" s="154" t="e">
        <f t="shared" si="13"/>
        <v>#N/A</v>
      </c>
      <c r="D865" s="83" t="e">
        <f>VLOOKUP(C865,quide!$A$1:G1857,2,0)</f>
        <v>#N/A</v>
      </c>
      <c r="E865" s="154" t="e">
        <f>VLOOKUP(C865,quide!$A$1:G1857,7,0)</f>
        <v>#N/A</v>
      </c>
      <c r="F865" s="154" t="e">
        <f>VLOOKUP(C865,quide!$A$1:M1857,21,0)</f>
        <v>#N/A</v>
      </c>
      <c r="G865" s="34" t="e">
        <f>VLOOKUP(C865,quide!$A$1:M1857,22,0)</f>
        <v>#N/A</v>
      </c>
      <c r="H865" s="154">
        <f>SUMIF(ishod_substance!G:G,B865,ishod_substance!I:I)</f>
        <v>0</v>
      </c>
    </row>
    <row r="866" spans="1:8" hidden="1" x14ac:dyDescent="0.25">
      <c r="A866">
        <v>859</v>
      </c>
      <c r="B866" t="e">
        <f>IF(ISBLANK(A866),0,IF(AND(ISERROR(VLOOKUP(VLOOKUP(A866,ishod_substance!A:G,7,0),$B$6:B865,1,0))=TRUE,VLOOKUP(norm!A866,'tbl2'!A:B,2,0)=0),VLOOKUP(A866,ishod_substance!A:G,7,0),0))</f>
        <v>#N/A</v>
      </c>
      <c r="C866" s="154" t="e">
        <f t="shared" si="13"/>
        <v>#N/A</v>
      </c>
      <c r="D866" s="83" t="e">
        <f>VLOOKUP(C866,quide!$A$1:G1858,2,0)</f>
        <v>#N/A</v>
      </c>
      <c r="E866" s="154" t="e">
        <f>VLOOKUP(C866,quide!$A$1:G1858,7,0)</f>
        <v>#N/A</v>
      </c>
      <c r="F866" s="154" t="e">
        <f>VLOOKUP(C866,quide!$A$1:M1858,21,0)</f>
        <v>#N/A</v>
      </c>
      <c r="G866" s="34" t="e">
        <f>VLOOKUP(C866,quide!$A$1:M1858,22,0)</f>
        <v>#N/A</v>
      </c>
      <c r="H866" s="154">
        <f>SUMIF(ishod_substance!G:G,B866,ishod_substance!I:I)</f>
        <v>0</v>
      </c>
    </row>
    <row r="867" spans="1:8" hidden="1" x14ac:dyDescent="0.25">
      <c r="A867">
        <v>860</v>
      </c>
      <c r="B867" t="e">
        <f>IF(ISBLANK(A867),0,IF(AND(ISERROR(VLOOKUP(VLOOKUP(A867,ishod_substance!A:G,7,0),$B$6:B866,1,0))=TRUE,VLOOKUP(norm!A867,'tbl2'!A:B,2,0)=0),VLOOKUP(A867,ishod_substance!A:G,7,0),0))</f>
        <v>#N/A</v>
      </c>
      <c r="C867" s="154" t="e">
        <f t="shared" si="13"/>
        <v>#N/A</v>
      </c>
      <c r="D867" s="83" t="e">
        <f>VLOOKUP(C867,quide!$A$1:G1859,2,0)</f>
        <v>#N/A</v>
      </c>
      <c r="E867" s="154" t="e">
        <f>VLOOKUP(C867,quide!$A$1:G1859,7,0)</f>
        <v>#N/A</v>
      </c>
      <c r="F867" s="154" t="e">
        <f>VLOOKUP(C867,quide!$A$1:M1859,21,0)</f>
        <v>#N/A</v>
      </c>
      <c r="G867" s="34" t="e">
        <f>VLOOKUP(C867,quide!$A$1:M1859,22,0)</f>
        <v>#N/A</v>
      </c>
      <c r="H867" s="154">
        <f>SUMIF(ishod_substance!G:G,B867,ishod_substance!I:I)</f>
        <v>0</v>
      </c>
    </row>
    <row r="868" spans="1:8" hidden="1" x14ac:dyDescent="0.25">
      <c r="A868">
        <v>861</v>
      </c>
      <c r="B868" t="e">
        <f>IF(ISBLANK(A868),0,IF(AND(ISERROR(VLOOKUP(VLOOKUP(A868,ishod_substance!A:G,7,0),$B$6:B867,1,0))=TRUE,VLOOKUP(norm!A868,'tbl2'!A:B,2,0)=0),VLOOKUP(A868,ishod_substance!A:G,7,0),0))</f>
        <v>#N/A</v>
      </c>
      <c r="C868" s="154" t="e">
        <f t="shared" si="13"/>
        <v>#N/A</v>
      </c>
      <c r="D868" s="83" t="e">
        <f>VLOOKUP(C868,quide!$A$1:G1860,2,0)</f>
        <v>#N/A</v>
      </c>
      <c r="E868" s="154" t="e">
        <f>VLOOKUP(C868,quide!$A$1:G1860,7,0)</f>
        <v>#N/A</v>
      </c>
      <c r="F868" s="154" t="e">
        <f>VLOOKUP(C868,quide!$A$1:M1860,21,0)</f>
        <v>#N/A</v>
      </c>
      <c r="G868" s="34" t="e">
        <f>VLOOKUP(C868,quide!$A$1:M1860,22,0)</f>
        <v>#N/A</v>
      </c>
      <c r="H868" s="154">
        <f>SUMIF(ishod_substance!G:G,B868,ishod_substance!I:I)</f>
        <v>0</v>
      </c>
    </row>
    <row r="869" spans="1:8" hidden="1" x14ac:dyDescent="0.25">
      <c r="A869">
        <v>862</v>
      </c>
      <c r="B869" t="e">
        <f>IF(ISBLANK(A869),0,IF(AND(ISERROR(VLOOKUP(VLOOKUP(A869,ishod_substance!A:G,7,0),$B$6:B868,1,0))=TRUE,VLOOKUP(norm!A869,'tbl2'!A:B,2,0)=0),VLOOKUP(A869,ishod_substance!A:G,7,0),0))</f>
        <v>#N/A</v>
      </c>
      <c r="C869" s="154" t="e">
        <f t="shared" si="13"/>
        <v>#N/A</v>
      </c>
      <c r="D869" s="83" t="e">
        <f>VLOOKUP(C869,quide!$A$1:G1861,2,0)</f>
        <v>#N/A</v>
      </c>
      <c r="E869" s="154" t="e">
        <f>VLOOKUP(C869,quide!$A$1:G1861,7,0)</f>
        <v>#N/A</v>
      </c>
      <c r="F869" s="154" t="e">
        <f>VLOOKUP(C869,quide!$A$1:M1861,21,0)</f>
        <v>#N/A</v>
      </c>
      <c r="G869" s="34" t="e">
        <f>VLOOKUP(C869,quide!$A$1:M1861,22,0)</f>
        <v>#N/A</v>
      </c>
      <c r="H869" s="154">
        <f>SUMIF(ishod_substance!G:G,B869,ishod_substance!I:I)</f>
        <v>0</v>
      </c>
    </row>
    <row r="870" spans="1:8" hidden="1" x14ac:dyDescent="0.25">
      <c r="A870">
        <v>863</v>
      </c>
      <c r="B870" t="e">
        <f>IF(ISBLANK(A870),0,IF(AND(ISERROR(VLOOKUP(VLOOKUP(A870,ishod_substance!A:G,7,0),$B$6:B869,1,0))=TRUE,VLOOKUP(norm!A870,'tbl2'!A:B,2,0)=0),VLOOKUP(A870,ishod_substance!A:G,7,0),0))</f>
        <v>#N/A</v>
      </c>
      <c r="C870" s="154" t="e">
        <f t="shared" si="13"/>
        <v>#N/A</v>
      </c>
      <c r="D870" s="83" t="e">
        <f>VLOOKUP(C870,quide!$A$1:G1862,2,0)</f>
        <v>#N/A</v>
      </c>
      <c r="E870" s="154" t="e">
        <f>VLOOKUP(C870,quide!$A$1:G1862,7,0)</f>
        <v>#N/A</v>
      </c>
      <c r="F870" s="154" t="e">
        <f>VLOOKUP(C870,quide!$A$1:M1862,21,0)</f>
        <v>#N/A</v>
      </c>
      <c r="G870" s="34" t="e">
        <f>VLOOKUP(C870,quide!$A$1:M1862,22,0)</f>
        <v>#N/A</v>
      </c>
      <c r="H870" s="154">
        <f>SUMIF(ishod_substance!G:G,B870,ishod_substance!I:I)</f>
        <v>0</v>
      </c>
    </row>
    <row r="871" spans="1:8" hidden="1" x14ac:dyDescent="0.25">
      <c r="A871">
        <v>864</v>
      </c>
      <c r="B871" t="e">
        <f>IF(ISBLANK(A871),0,IF(AND(ISERROR(VLOOKUP(VLOOKUP(A871,ishod_substance!A:G,7,0),$B$6:B870,1,0))=TRUE,VLOOKUP(norm!A871,'tbl2'!A:B,2,0)=0),VLOOKUP(A871,ishod_substance!A:G,7,0),0))</f>
        <v>#N/A</v>
      </c>
      <c r="C871" s="154" t="e">
        <f t="shared" si="13"/>
        <v>#N/A</v>
      </c>
      <c r="D871" s="83" t="e">
        <f>VLOOKUP(C871,quide!$A$1:G1863,2,0)</f>
        <v>#N/A</v>
      </c>
      <c r="E871" s="154" t="e">
        <f>VLOOKUP(C871,quide!$A$1:G1863,7,0)</f>
        <v>#N/A</v>
      </c>
      <c r="F871" s="154" t="e">
        <f>VLOOKUP(C871,quide!$A$1:M1863,21,0)</f>
        <v>#N/A</v>
      </c>
      <c r="G871" s="34" t="e">
        <f>VLOOKUP(C871,quide!$A$1:M1863,22,0)</f>
        <v>#N/A</v>
      </c>
      <c r="H871" s="154">
        <f>SUMIF(ishod_substance!G:G,B871,ishod_substance!I:I)</f>
        <v>0</v>
      </c>
    </row>
    <row r="872" spans="1:8" hidden="1" x14ac:dyDescent="0.25">
      <c r="A872">
        <v>865</v>
      </c>
      <c r="B872" t="e">
        <f>IF(ISBLANK(A872),0,IF(AND(ISERROR(VLOOKUP(VLOOKUP(A872,ishod_substance!A:G,7,0),$B$6:B871,1,0))=TRUE,VLOOKUP(norm!A872,'tbl2'!A:B,2,0)=0),VLOOKUP(A872,ishod_substance!A:G,7,0),0))</f>
        <v>#N/A</v>
      </c>
      <c r="C872" s="154" t="e">
        <f t="shared" si="13"/>
        <v>#N/A</v>
      </c>
      <c r="D872" s="83" t="e">
        <f>VLOOKUP(C872,quide!$A$1:G1864,2,0)</f>
        <v>#N/A</v>
      </c>
      <c r="E872" s="154" t="e">
        <f>VLOOKUP(C872,quide!$A$1:G1864,7,0)</f>
        <v>#N/A</v>
      </c>
      <c r="F872" s="154" t="e">
        <f>VLOOKUP(C872,quide!$A$1:M1864,21,0)</f>
        <v>#N/A</v>
      </c>
      <c r="G872" s="34" t="e">
        <f>VLOOKUP(C872,quide!$A$1:M1864,22,0)</f>
        <v>#N/A</v>
      </c>
      <c r="H872" s="154">
        <f>SUMIF(ishod_substance!G:G,B872,ishod_substance!I:I)</f>
        <v>0</v>
      </c>
    </row>
    <row r="873" spans="1:8" hidden="1" x14ac:dyDescent="0.25">
      <c r="A873">
        <v>866</v>
      </c>
      <c r="B873" t="e">
        <f>IF(ISBLANK(A873),0,IF(AND(ISERROR(VLOOKUP(VLOOKUP(A873,ishod_substance!A:G,7,0),$B$6:B872,1,0))=TRUE,VLOOKUP(norm!A873,'tbl2'!A:B,2,0)=0),VLOOKUP(A873,ishod_substance!A:G,7,0),0))</f>
        <v>#N/A</v>
      </c>
      <c r="C873" s="154" t="e">
        <f t="shared" si="13"/>
        <v>#N/A</v>
      </c>
      <c r="D873" s="83" t="e">
        <f>VLOOKUP(C873,quide!$A$1:G1865,2,0)</f>
        <v>#N/A</v>
      </c>
      <c r="E873" s="154" t="e">
        <f>VLOOKUP(C873,quide!$A$1:G1865,7,0)</f>
        <v>#N/A</v>
      </c>
      <c r="F873" s="154" t="e">
        <f>VLOOKUP(C873,quide!$A$1:M1865,21,0)</f>
        <v>#N/A</v>
      </c>
      <c r="G873" s="34" t="e">
        <f>VLOOKUP(C873,quide!$A$1:M1865,22,0)</f>
        <v>#N/A</v>
      </c>
      <c r="H873" s="154">
        <f>SUMIF(ishod_substance!G:G,B873,ishod_substance!I:I)</f>
        <v>0</v>
      </c>
    </row>
    <row r="874" spans="1:8" hidden="1" x14ac:dyDescent="0.25">
      <c r="A874">
        <v>867</v>
      </c>
      <c r="B874" t="e">
        <f>IF(ISBLANK(A874),0,IF(AND(ISERROR(VLOOKUP(VLOOKUP(A874,ishod_substance!A:G,7,0),$B$6:B873,1,0))=TRUE,VLOOKUP(norm!A874,'tbl2'!A:B,2,0)=0),VLOOKUP(A874,ishod_substance!A:G,7,0),0))</f>
        <v>#N/A</v>
      </c>
      <c r="C874" s="154" t="e">
        <f t="shared" si="13"/>
        <v>#N/A</v>
      </c>
      <c r="D874" s="83" t="e">
        <f>VLOOKUP(C874,quide!$A$1:G1866,2,0)</f>
        <v>#N/A</v>
      </c>
      <c r="E874" s="154" t="e">
        <f>VLOOKUP(C874,quide!$A$1:G1866,7,0)</f>
        <v>#N/A</v>
      </c>
      <c r="F874" s="154" t="e">
        <f>VLOOKUP(C874,quide!$A$1:M1866,21,0)</f>
        <v>#N/A</v>
      </c>
      <c r="G874" s="34" t="e">
        <f>VLOOKUP(C874,quide!$A$1:M1866,22,0)</f>
        <v>#N/A</v>
      </c>
      <c r="H874" s="154">
        <f>SUMIF(ishod_substance!G:G,B874,ishod_substance!I:I)</f>
        <v>0</v>
      </c>
    </row>
    <row r="875" spans="1:8" hidden="1" x14ac:dyDescent="0.25">
      <c r="A875">
        <v>868</v>
      </c>
      <c r="B875" t="e">
        <f>IF(ISBLANK(A875),0,IF(AND(ISERROR(VLOOKUP(VLOOKUP(A875,ishod_substance!A:G,7,0),$B$6:B874,1,0))=TRUE,VLOOKUP(norm!A875,'tbl2'!A:B,2,0)=0),VLOOKUP(A875,ishod_substance!A:G,7,0),0))</f>
        <v>#N/A</v>
      </c>
      <c r="C875" s="154" t="e">
        <f t="shared" si="13"/>
        <v>#N/A</v>
      </c>
      <c r="D875" s="83" t="e">
        <f>VLOOKUP(C875,quide!$A$1:G1867,2,0)</f>
        <v>#N/A</v>
      </c>
      <c r="E875" s="154" t="e">
        <f>VLOOKUP(C875,quide!$A$1:G1867,7,0)</f>
        <v>#N/A</v>
      </c>
      <c r="F875" s="154" t="e">
        <f>VLOOKUP(C875,quide!$A$1:M1867,21,0)</f>
        <v>#N/A</v>
      </c>
      <c r="G875" s="34" t="e">
        <f>VLOOKUP(C875,quide!$A$1:M1867,22,0)</f>
        <v>#N/A</v>
      </c>
      <c r="H875" s="154">
        <f>SUMIF(ishod_substance!G:G,B875,ishod_substance!I:I)</f>
        <v>0</v>
      </c>
    </row>
    <row r="876" spans="1:8" hidden="1" x14ac:dyDescent="0.25">
      <c r="A876">
        <v>869</v>
      </c>
      <c r="B876" t="e">
        <f>IF(ISBLANK(A876),0,IF(AND(ISERROR(VLOOKUP(VLOOKUP(A876,ishod_substance!A:G,7,0),$B$6:B875,1,0))=TRUE,VLOOKUP(norm!A876,'tbl2'!A:B,2,0)=0),VLOOKUP(A876,ishod_substance!A:G,7,0),0))</f>
        <v>#N/A</v>
      </c>
      <c r="C876" s="154" t="e">
        <f t="shared" si="13"/>
        <v>#N/A</v>
      </c>
      <c r="D876" s="83" t="e">
        <f>VLOOKUP(C876,quide!$A$1:G1868,2,0)</f>
        <v>#N/A</v>
      </c>
      <c r="E876" s="154" t="e">
        <f>VLOOKUP(C876,quide!$A$1:G1868,7,0)</f>
        <v>#N/A</v>
      </c>
      <c r="F876" s="154" t="e">
        <f>VLOOKUP(C876,quide!$A$1:M1868,21,0)</f>
        <v>#N/A</v>
      </c>
      <c r="G876" s="34" t="e">
        <f>VLOOKUP(C876,quide!$A$1:M1868,22,0)</f>
        <v>#N/A</v>
      </c>
      <c r="H876" s="154">
        <f>SUMIF(ishod_substance!G:G,B876,ishod_substance!I:I)</f>
        <v>0</v>
      </c>
    </row>
    <row r="877" spans="1:8" hidden="1" x14ac:dyDescent="0.25">
      <c r="A877">
        <v>870</v>
      </c>
      <c r="B877" t="e">
        <f>IF(ISBLANK(A877),0,IF(AND(ISERROR(VLOOKUP(VLOOKUP(A877,ishod_substance!A:G,7,0),$B$6:B876,1,0))=TRUE,VLOOKUP(norm!A877,'tbl2'!A:B,2,0)=0),VLOOKUP(A877,ishod_substance!A:G,7,0),0))</f>
        <v>#N/A</v>
      </c>
      <c r="C877" s="154" t="e">
        <f t="shared" si="13"/>
        <v>#N/A</v>
      </c>
      <c r="D877" s="83" t="e">
        <f>VLOOKUP(C877,quide!$A$1:G1869,2,0)</f>
        <v>#N/A</v>
      </c>
      <c r="E877" s="154" t="e">
        <f>VLOOKUP(C877,quide!$A$1:G1869,7,0)</f>
        <v>#N/A</v>
      </c>
      <c r="F877" s="154" t="e">
        <f>VLOOKUP(C877,quide!$A$1:M1869,21,0)</f>
        <v>#N/A</v>
      </c>
      <c r="G877" s="34" t="e">
        <f>VLOOKUP(C877,quide!$A$1:M1869,22,0)</f>
        <v>#N/A</v>
      </c>
      <c r="H877" s="154">
        <f>SUMIF(ishod_substance!G:G,B877,ishod_substance!I:I)</f>
        <v>0</v>
      </c>
    </row>
    <row r="878" spans="1:8" hidden="1" x14ac:dyDescent="0.25">
      <c r="A878">
        <v>871</v>
      </c>
      <c r="B878" t="e">
        <f>IF(ISBLANK(A878),0,IF(AND(ISERROR(VLOOKUP(VLOOKUP(A878,ishod_substance!A:G,7,0),$B$6:B877,1,0))=TRUE,VLOOKUP(norm!A878,'tbl2'!A:B,2,0)=0),VLOOKUP(A878,ishod_substance!A:G,7,0),0))</f>
        <v>#N/A</v>
      </c>
      <c r="C878" s="154" t="e">
        <f t="shared" si="13"/>
        <v>#N/A</v>
      </c>
      <c r="D878" s="83" t="e">
        <f>VLOOKUP(C878,quide!$A$1:G1870,2,0)</f>
        <v>#N/A</v>
      </c>
      <c r="E878" s="154" t="e">
        <f>VLOOKUP(C878,quide!$A$1:G1870,7,0)</f>
        <v>#N/A</v>
      </c>
      <c r="F878" s="154" t="e">
        <f>VLOOKUP(C878,quide!$A$1:M1870,21,0)</f>
        <v>#N/A</v>
      </c>
      <c r="G878" s="34" t="e">
        <f>VLOOKUP(C878,quide!$A$1:M1870,22,0)</f>
        <v>#N/A</v>
      </c>
      <c r="H878" s="154">
        <f>SUMIF(ishod_substance!G:G,B878,ishod_substance!I:I)</f>
        <v>0</v>
      </c>
    </row>
    <row r="879" spans="1:8" hidden="1" x14ac:dyDescent="0.25">
      <c r="A879">
        <v>872</v>
      </c>
      <c r="B879" t="e">
        <f>IF(ISBLANK(A879),0,IF(AND(ISERROR(VLOOKUP(VLOOKUP(A879,ishod_substance!A:G,7,0),$B$6:B878,1,0))=TRUE,VLOOKUP(norm!A879,'tbl2'!A:B,2,0)=0),VLOOKUP(A879,ishod_substance!A:G,7,0),0))</f>
        <v>#N/A</v>
      </c>
      <c r="C879" s="154" t="e">
        <f t="shared" si="13"/>
        <v>#N/A</v>
      </c>
      <c r="D879" s="83" t="e">
        <f>VLOOKUP(C879,quide!$A$1:G1871,2,0)</f>
        <v>#N/A</v>
      </c>
      <c r="E879" s="154" t="e">
        <f>VLOOKUP(C879,quide!$A$1:G1871,7,0)</f>
        <v>#N/A</v>
      </c>
      <c r="F879" s="154" t="e">
        <f>VLOOKUP(C879,quide!$A$1:M1871,21,0)</f>
        <v>#N/A</v>
      </c>
      <c r="G879" s="34" t="e">
        <f>VLOOKUP(C879,quide!$A$1:M1871,22,0)</f>
        <v>#N/A</v>
      </c>
      <c r="H879" s="154">
        <f>SUMIF(ishod_substance!G:G,B879,ishod_substance!I:I)</f>
        <v>0</v>
      </c>
    </row>
    <row r="880" spans="1:8" hidden="1" x14ac:dyDescent="0.25">
      <c r="A880">
        <v>873</v>
      </c>
      <c r="B880" t="e">
        <f>IF(ISBLANK(A880),0,IF(AND(ISERROR(VLOOKUP(VLOOKUP(A880,ishod_substance!A:G,7,0),$B$6:B879,1,0))=TRUE,VLOOKUP(norm!A880,'tbl2'!A:B,2,0)=0),VLOOKUP(A880,ishod_substance!A:G,7,0),0))</f>
        <v>#N/A</v>
      </c>
      <c r="C880" s="154" t="e">
        <f t="shared" si="13"/>
        <v>#N/A</v>
      </c>
      <c r="D880" s="83" t="e">
        <f>VLOOKUP(C880,quide!$A$1:G1872,2,0)</f>
        <v>#N/A</v>
      </c>
      <c r="E880" s="154" t="e">
        <f>VLOOKUP(C880,quide!$A$1:G1872,7,0)</f>
        <v>#N/A</v>
      </c>
      <c r="F880" s="154" t="e">
        <f>VLOOKUP(C880,quide!$A$1:M1872,21,0)</f>
        <v>#N/A</v>
      </c>
      <c r="G880" s="34" t="e">
        <f>VLOOKUP(C880,quide!$A$1:M1872,22,0)</f>
        <v>#N/A</v>
      </c>
      <c r="H880" s="154">
        <f>SUMIF(ishod_substance!G:G,B880,ishod_substance!I:I)</f>
        <v>0</v>
      </c>
    </row>
    <row r="881" spans="1:8" hidden="1" x14ac:dyDescent="0.25">
      <c r="A881">
        <v>874</v>
      </c>
      <c r="B881" t="e">
        <f>IF(ISBLANK(A881),0,IF(AND(ISERROR(VLOOKUP(VLOOKUP(A881,ishod_substance!A:G,7,0),$B$6:B880,1,0))=TRUE,VLOOKUP(norm!A881,'tbl2'!A:B,2,0)=0),VLOOKUP(A881,ishod_substance!A:G,7,0),0))</f>
        <v>#N/A</v>
      </c>
      <c r="C881" s="154" t="e">
        <f t="shared" si="13"/>
        <v>#N/A</v>
      </c>
      <c r="D881" s="83" t="e">
        <f>VLOOKUP(C881,quide!$A$1:G1873,2,0)</f>
        <v>#N/A</v>
      </c>
      <c r="E881" s="154" t="e">
        <f>VLOOKUP(C881,quide!$A$1:G1873,7,0)</f>
        <v>#N/A</v>
      </c>
      <c r="F881" s="154" t="e">
        <f>VLOOKUP(C881,quide!$A$1:M1873,21,0)</f>
        <v>#N/A</v>
      </c>
      <c r="G881" s="34" t="e">
        <f>VLOOKUP(C881,quide!$A$1:M1873,22,0)</f>
        <v>#N/A</v>
      </c>
      <c r="H881" s="154">
        <f>SUMIF(ishod_substance!G:G,B881,ishod_substance!I:I)</f>
        <v>0</v>
      </c>
    </row>
    <row r="882" spans="1:8" hidden="1" x14ac:dyDescent="0.25">
      <c r="A882">
        <v>875</v>
      </c>
      <c r="B882" t="e">
        <f>IF(ISBLANK(A882),0,IF(AND(ISERROR(VLOOKUP(VLOOKUP(A882,ishod_substance!A:G,7,0),$B$6:B881,1,0))=TRUE,VLOOKUP(norm!A882,'tbl2'!A:B,2,0)=0),VLOOKUP(A882,ishod_substance!A:G,7,0),0))</f>
        <v>#N/A</v>
      </c>
      <c r="C882" s="154" t="e">
        <f t="shared" si="13"/>
        <v>#N/A</v>
      </c>
      <c r="D882" s="83" t="e">
        <f>VLOOKUP(C882,quide!$A$1:G1874,2,0)</f>
        <v>#N/A</v>
      </c>
      <c r="E882" s="154" t="e">
        <f>VLOOKUP(C882,quide!$A$1:G1874,7,0)</f>
        <v>#N/A</v>
      </c>
      <c r="F882" s="154" t="e">
        <f>VLOOKUP(C882,quide!$A$1:M1874,21,0)</f>
        <v>#N/A</v>
      </c>
      <c r="G882" s="34" t="e">
        <f>VLOOKUP(C882,quide!$A$1:M1874,22,0)</f>
        <v>#N/A</v>
      </c>
      <c r="H882" s="154">
        <f>SUMIF(ishod_substance!G:G,B882,ishod_substance!I:I)</f>
        <v>0</v>
      </c>
    </row>
    <row r="883" spans="1:8" hidden="1" x14ac:dyDescent="0.25">
      <c r="A883">
        <v>876</v>
      </c>
      <c r="B883" t="e">
        <f>IF(ISBLANK(A883),0,IF(AND(ISERROR(VLOOKUP(VLOOKUP(A883,ishod_substance!A:G,7,0),$B$6:B882,1,0))=TRUE,VLOOKUP(norm!A883,'tbl2'!A:B,2,0)=0),VLOOKUP(A883,ishod_substance!A:G,7,0),0))</f>
        <v>#N/A</v>
      </c>
      <c r="C883" s="154" t="e">
        <f t="shared" si="13"/>
        <v>#N/A</v>
      </c>
      <c r="D883" s="83" t="e">
        <f>VLOOKUP(C883,quide!$A$1:G1875,2,0)</f>
        <v>#N/A</v>
      </c>
      <c r="E883" s="154" t="e">
        <f>VLOOKUP(C883,quide!$A$1:G1875,7,0)</f>
        <v>#N/A</v>
      </c>
      <c r="F883" s="154" t="e">
        <f>VLOOKUP(C883,quide!$A$1:M1875,21,0)</f>
        <v>#N/A</v>
      </c>
      <c r="G883" s="34" t="e">
        <f>VLOOKUP(C883,quide!$A$1:M1875,22,0)</f>
        <v>#N/A</v>
      </c>
      <c r="H883" s="154">
        <f>SUMIF(ishod_substance!G:G,B883,ishod_substance!I:I)</f>
        <v>0</v>
      </c>
    </row>
    <row r="884" spans="1:8" hidden="1" x14ac:dyDescent="0.25">
      <c r="A884">
        <v>877</v>
      </c>
      <c r="B884" t="e">
        <f>IF(ISBLANK(A884),0,IF(AND(ISERROR(VLOOKUP(VLOOKUP(A884,ishod_substance!A:G,7,0),$B$6:B883,1,0))=TRUE,VLOOKUP(norm!A884,'tbl2'!A:B,2,0)=0),VLOOKUP(A884,ishod_substance!A:G,7,0),0))</f>
        <v>#N/A</v>
      </c>
      <c r="C884" s="154" t="e">
        <f t="shared" si="13"/>
        <v>#N/A</v>
      </c>
      <c r="D884" s="83" t="e">
        <f>VLOOKUP(C884,quide!$A$1:G1876,2,0)</f>
        <v>#N/A</v>
      </c>
      <c r="E884" s="154" t="e">
        <f>VLOOKUP(C884,quide!$A$1:G1876,7,0)</f>
        <v>#N/A</v>
      </c>
      <c r="F884" s="154" t="e">
        <f>VLOOKUP(C884,quide!$A$1:M1876,21,0)</f>
        <v>#N/A</v>
      </c>
      <c r="G884" s="34" t="e">
        <f>VLOOKUP(C884,quide!$A$1:M1876,22,0)</f>
        <v>#N/A</v>
      </c>
      <c r="H884" s="154">
        <f>SUMIF(ishod_substance!G:G,B884,ishod_substance!I:I)</f>
        <v>0</v>
      </c>
    </row>
    <row r="885" spans="1:8" x14ac:dyDescent="0.25">
      <c r="B885">
        <v>99</v>
      </c>
      <c r="C885" s="320" t="s">
        <v>171</v>
      </c>
      <c r="D885" s="320"/>
      <c r="E885" s="320"/>
      <c r="F885" s="320"/>
      <c r="G885" s="320"/>
      <c r="H885" s="36">
        <f>SUM(H8:H884)</f>
        <v>23.556638904494495</v>
      </c>
    </row>
  </sheetData>
  <autoFilter ref="A4:H885" xr:uid="{839547E5-B277-418A-ACDE-FB6460C3B3F7}">
    <filterColumn colId="1">
      <filters>
        <filter val="123"/>
        <filter val="2704"/>
        <filter val="2732"/>
        <filter val="2735"/>
        <filter val="2754"/>
        <filter val="2902"/>
        <filter val="301"/>
        <filter val="303"/>
        <filter val="304"/>
        <filter val="328"/>
        <filter val="330"/>
        <filter val="337"/>
        <filter val="410"/>
        <filter val="7"/>
        <filter val="99"/>
      </filters>
    </filterColumn>
    <filterColumn colId="2" showButton="0"/>
    <filterColumn colId="3" showButton="0"/>
    <filterColumn colId="4" showButton="0"/>
    <filterColumn colId="5" showButton="0"/>
  </autoFilter>
  <mergeCells count="5">
    <mergeCell ref="C885:G885"/>
    <mergeCell ref="C1:H1"/>
    <mergeCell ref="H4:H6"/>
    <mergeCell ref="C5:E5"/>
    <mergeCell ref="F5:G5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C2703-B996-4416-B40B-1E7241F486F4}">
  <sheetPr codeName="Sheet11" filterMode="1"/>
  <dimension ref="A1:S297"/>
  <sheetViews>
    <sheetView topLeftCell="A71" zoomScaleNormal="100" zoomScaleSheetLayoutView="100" workbookViewId="0">
      <selection activeCell="K132" sqref="K132"/>
    </sheetView>
  </sheetViews>
  <sheetFormatPr defaultRowHeight="15" x14ac:dyDescent="0.25"/>
  <cols>
    <col min="3" max="3" width="10" customWidth="1"/>
    <col min="4" max="4" width="51.28515625" customWidth="1"/>
    <col min="5" max="5" width="17" customWidth="1"/>
    <col min="6" max="6" width="11.7109375" customWidth="1"/>
    <col min="7" max="7" width="2" bestFit="1" customWidth="1"/>
    <col min="8" max="8" width="17.140625" customWidth="1"/>
    <col min="9" max="9" width="8.7109375" customWidth="1"/>
    <col min="15" max="15" width="38.28515625" customWidth="1"/>
    <col min="17" max="17" width="14.85546875" customWidth="1"/>
    <col min="19" max="19" width="11.5703125" customWidth="1"/>
  </cols>
  <sheetData>
    <row r="1" spans="1:19" x14ac:dyDescent="0.25">
      <c r="C1" s="14" t="s">
        <v>35</v>
      </c>
      <c r="D1" s="14"/>
      <c r="E1" s="14"/>
      <c r="F1" s="14"/>
      <c r="G1" s="14"/>
      <c r="H1" s="14"/>
      <c r="I1" s="11"/>
    </row>
    <row r="2" spans="1:19" ht="33.75" customHeight="1" x14ac:dyDescent="0.25">
      <c r="C2" s="114" t="s">
        <v>36</v>
      </c>
      <c r="D2" s="111"/>
      <c r="E2" s="111"/>
      <c r="F2" s="111"/>
      <c r="G2" s="111"/>
      <c r="H2" s="111"/>
      <c r="I2" s="11"/>
    </row>
    <row r="3" spans="1:19" x14ac:dyDescent="0.25">
      <c r="C3" s="33"/>
      <c r="D3" s="33"/>
      <c r="E3" s="33"/>
      <c r="F3" s="33"/>
      <c r="G3" s="33"/>
      <c r="H3" s="33"/>
    </row>
    <row r="4" spans="1:19" ht="57.75" customHeight="1" x14ac:dyDescent="0.25">
      <c r="C4" s="318" t="s">
        <v>26</v>
      </c>
      <c r="D4" s="318"/>
      <c r="E4" s="254" t="s">
        <v>37</v>
      </c>
      <c r="F4" s="255" t="s">
        <v>38</v>
      </c>
      <c r="G4" s="255" t="s">
        <v>39</v>
      </c>
      <c r="H4" s="255" t="s">
        <v>141</v>
      </c>
      <c r="N4" s="318"/>
      <c r="O4" s="318"/>
      <c r="P4" s="80"/>
      <c r="Q4" s="81"/>
      <c r="R4" s="81"/>
      <c r="S4" s="81"/>
    </row>
    <row r="5" spans="1:19" ht="21" hidden="1" customHeight="1" x14ac:dyDescent="0.25">
      <c r="C5" s="253" t="s">
        <v>0</v>
      </c>
      <c r="D5" s="253" t="s">
        <v>27</v>
      </c>
      <c r="E5" s="112"/>
      <c r="F5" s="113"/>
      <c r="G5" s="113"/>
      <c r="H5" s="113"/>
      <c r="N5" s="79"/>
      <c r="O5" s="79"/>
      <c r="P5" s="112"/>
      <c r="Q5" s="113"/>
      <c r="R5" s="113"/>
      <c r="S5" s="113"/>
    </row>
    <row r="6" spans="1:19" ht="15.75" hidden="1" customHeight="1" x14ac:dyDescent="0.25">
      <c r="A6" s="102"/>
      <c r="C6" s="253">
        <v>1</v>
      </c>
      <c r="D6" s="253">
        <v>2</v>
      </c>
      <c r="E6" s="253">
        <v>3</v>
      </c>
      <c r="F6" s="256">
        <v>4</v>
      </c>
      <c r="G6" s="256">
        <v>5</v>
      </c>
      <c r="H6" s="256">
        <v>6</v>
      </c>
      <c r="N6" s="79"/>
      <c r="O6" s="79"/>
      <c r="P6" s="79"/>
      <c r="Q6" s="82"/>
      <c r="R6" s="82"/>
      <c r="S6" s="82"/>
    </row>
    <row r="7" spans="1:19" ht="15" hidden="1" customHeight="1" x14ac:dyDescent="0.25">
      <c r="A7">
        <f t="shared" ref="A7:A72" si="0">IF(ISBLANK(C7),A6,C7)</f>
        <v>101</v>
      </c>
      <c r="B7">
        <f>IF(OR(ISERROR(VLOOKUP(A7,norm!B:B,1,0))=TRUE,ISBLANK(E7)=TRUE),0,1)</f>
        <v>0</v>
      </c>
      <c r="C7" s="301">
        <v>101</v>
      </c>
      <c r="D7" s="301" t="s">
        <v>15</v>
      </c>
      <c r="E7" s="115" t="s">
        <v>14</v>
      </c>
      <c r="F7" s="120">
        <v>5.0000000000000001E-3</v>
      </c>
      <c r="G7" s="115">
        <v>2</v>
      </c>
      <c r="H7" s="118">
        <f>IF(ISERROR(VLOOKUP(C7,norm!B:B,1,0))=FALSE,VLOOKUP(C7,norm!B:H,7,0),0)</f>
        <v>0</v>
      </c>
      <c r="I7" t="str">
        <f>VLOOKUP(C7,quide!A:H,8,0)</f>
        <v>тв</v>
      </c>
      <c r="N7" s="329"/>
      <c r="O7" s="329"/>
      <c r="P7" s="244"/>
      <c r="Q7" s="245"/>
      <c r="R7" s="244"/>
      <c r="S7" s="246"/>
    </row>
    <row r="8" spans="1:19" ht="15.75" hidden="1" x14ac:dyDescent="0.25">
      <c r="A8">
        <f t="shared" si="0"/>
        <v>101</v>
      </c>
      <c r="B8">
        <f>IF(OR(ISERROR(VLOOKUP(A8,norm!B:B,1,0))=TRUE,ISBLANK(E8)=TRUE),0,1)</f>
        <v>0</v>
      </c>
      <c r="C8" s="334"/>
      <c r="D8" s="334"/>
      <c r="E8" s="295" t="s">
        <v>2</v>
      </c>
      <c r="F8" s="297">
        <v>0.01</v>
      </c>
      <c r="G8" s="295">
        <v>2</v>
      </c>
      <c r="H8" s="118">
        <f>IF(ISERROR(VLOOKUP(C8,norm!B:B,1,0))=FALSE,VLOOKUP(C8,norm!B:H,7,0),0)</f>
        <v>0</v>
      </c>
      <c r="I8" t="e">
        <f>VLOOKUP(C8,quide!A:H,8,0)</f>
        <v>#N/A</v>
      </c>
      <c r="N8" s="330"/>
      <c r="O8" s="330"/>
      <c r="P8" s="247"/>
      <c r="Q8" s="248"/>
      <c r="R8" s="247"/>
      <c r="S8" s="246"/>
    </row>
    <row r="9" spans="1:19" ht="15" hidden="1" customHeight="1" x14ac:dyDescent="0.25">
      <c r="A9">
        <f t="shared" si="0"/>
        <v>101</v>
      </c>
      <c r="B9">
        <f>IF(OR(ISERROR(VLOOKUP(A9,norm!B:B,1,0))=TRUE,ISBLANK(E9)=TRUE),0,1)</f>
        <v>0</v>
      </c>
      <c r="C9" s="334"/>
      <c r="D9" s="301"/>
      <c r="E9" s="334"/>
      <c r="F9" s="334"/>
      <c r="G9" s="334"/>
      <c r="H9" s="118">
        <f>IF(ISERROR(VLOOKUP(C9,norm!B:B,1,0))=FALSE,VLOOKUP(C9,norm!B:H,7,0),0)</f>
        <v>0</v>
      </c>
      <c r="I9" t="e">
        <f>VLOOKUP(C9,quide!A:H,8,0)</f>
        <v>#N/A</v>
      </c>
      <c r="S9">
        <v>6.9999999999999997E-7</v>
      </c>
    </row>
    <row r="10" spans="1:19" ht="30" hidden="1" customHeight="1" x14ac:dyDescent="0.25">
      <c r="A10">
        <f t="shared" si="0"/>
        <v>110</v>
      </c>
      <c r="B10">
        <f>IF(OR(ISERROR(VLOOKUP(A10,norm!B:B,1,0))=TRUE,ISBLANK(E10)=TRUE),0,1)</f>
        <v>0</v>
      </c>
      <c r="C10" s="301">
        <v>110</v>
      </c>
      <c r="D10" s="301" t="s">
        <v>228</v>
      </c>
      <c r="E10" s="295" t="s">
        <v>14</v>
      </c>
      <c r="F10" s="297">
        <v>6.9999999999999994E-5</v>
      </c>
      <c r="G10" s="295">
        <v>1</v>
      </c>
      <c r="H10" s="118">
        <f>IF(ISERROR(VLOOKUP(C10,norm!B:B,1,0))=FALSE,VLOOKUP(C10,norm!B:H,7,0),0)</f>
        <v>0</v>
      </c>
      <c r="I10" t="str">
        <f>VLOOKUP(C10,quide!A:H,8,0)</f>
        <v>тв</v>
      </c>
      <c r="N10" s="329"/>
      <c r="O10" s="329"/>
      <c r="P10" s="247"/>
      <c r="Q10" s="248"/>
      <c r="R10" s="247"/>
      <c r="S10" s="246"/>
    </row>
    <row r="11" spans="1:19" ht="15" hidden="1" customHeight="1" x14ac:dyDescent="0.25">
      <c r="A11">
        <f t="shared" si="0"/>
        <v>110</v>
      </c>
      <c r="B11">
        <f>IF(OR(ISERROR(VLOOKUP(A11,norm!B:B,1,0))=TRUE,ISBLANK(E11)=TRUE),0,1)</f>
        <v>0</v>
      </c>
      <c r="C11" s="334"/>
      <c r="D11" s="334"/>
      <c r="E11" s="295" t="s">
        <v>2</v>
      </c>
      <c r="F11" s="297">
        <v>2E-3</v>
      </c>
      <c r="G11" s="295">
        <v>1</v>
      </c>
      <c r="H11" s="118">
        <f>IF(ISERROR(VLOOKUP(C11,norm!B:B,1,0))=FALSE,VLOOKUP(C11,norm!B:H,7,0),0)</f>
        <v>0</v>
      </c>
      <c r="I11" t="e">
        <f>VLOOKUP(C11,quide!A:H,8,0)</f>
        <v>#N/A</v>
      </c>
      <c r="N11" s="330"/>
      <c r="O11" s="330"/>
      <c r="P11" s="247"/>
      <c r="Q11" s="248"/>
      <c r="R11" s="247"/>
      <c r="S11" s="246"/>
    </row>
    <row r="12" spans="1:19" ht="15" hidden="1" customHeight="1" x14ac:dyDescent="0.25">
      <c r="A12">
        <f t="shared" si="0"/>
        <v>110</v>
      </c>
      <c r="B12">
        <f>IF(OR(ISERROR(VLOOKUP(A12,norm!B:B,1,0))=TRUE,ISBLANK(E12)=TRUE),0,1)</f>
        <v>0</v>
      </c>
      <c r="C12" s="334"/>
      <c r="D12" s="301"/>
      <c r="E12" s="334"/>
      <c r="F12" s="334"/>
      <c r="G12" s="334"/>
      <c r="H12" s="118">
        <f>IF(ISERROR(VLOOKUP(C12,norm!B:B,1,0))=FALSE,VLOOKUP(C12,norm!B:H,7,0),0)</f>
        <v>0</v>
      </c>
      <c r="I12" t="e">
        <f>VLOOKUP(C12,quide!A:H,8,0)</f>
        <v>#N/A</v>
      </c>
      <c r="S12">
        <v>0</v>
      </c>
    </row>
    <row r="13" spans="1:19" ht="30" hidden="1" x14ac:dyDescent="0.25">
      <c r="A13">
        <f t="shared" si="0"/>
        <v>123</v>
      </c>
      <c r="B13">
        <f>IF(OR(ISERROR(VLOOKUP(A13,norm!B:B,1,0))=TRUE,ISBLANK(E13)=TRUE),0,1)</f>
        <v>0</v>
      </c>
      <c r="C13" s="301">
        <v>123</v>
      </c>
      <c r="D13" s="295" t="s">
        <v>16</v>
      </c>
      <c r="E13" s="295" t="s">
        <v>2</v>
      </c>
      <c r="F13" s="297">
        <v>0.04</v>
      </c>
      <c r="G13" s="295">
        <v>3</v>
      </c>
      <c r="H13" s="118">
        <f>IF(ISERROR(VLOOKUP(C13,norm!B:B,1,0))=FALSE,VLOOKUP(C13,norm!B:H,7,0),0)</f>
        <v>0</v>
      </c>
      <c r="I13" t="str">
        <f>VLOOKUP(C13,quide!A:H,8,0)</f>
        <v>тв</v>
      </c>
      <c r="S13">
        <v>0</v>
      </c>
    </row>
    <row r="14" spans="1:19" ht="15" hidden="1" customHeight="1" x14ac:dyDescent="0.25">
      <c r="A14">
        <f t="shared" si="0"/>
        <v>123</v>
      </c>
      <c r="B14">
        <f>IF(OR(ISERROR(VLOOKUP(A14,norm!B:B,1,0))=TRUE,ISBLANK(E14)=TRUE),0,1)</f>
        <v>0</v>
      </c>
      <c r="C14" s="334"/>
      <c r="D14" s="301"/>
      <c r="E14" s="334"/>
      <c r="F14" s="334"/>
      <c r="G14" s="334"/>
      <c r="H14" s="118">
        <f>IF(ISERROR(VLOOKUP(C14,norm!B:B,1,0))=FALSE,VLOOKUP(C14,norm!B:H,7,0),0)</f>
        <v>0</v>
      </c>
      <c r="I14" t="e">
        <f>VLOOKUP(C14,quide!A:H,8,0)</f>
        <v>#N/A</v>
      </c>
      <c r="S14">
        <v>1.9999999999999999E-7</v>
      </c>
    </row>
    <row r="15" spans="1:19" ht="15" hidden="1" customHeight="1" x14ac:dyDescent="0.25">
      <c r="A15">
        <f t="shared" si="0"/>
        <v>138</v>
      </c>
      <c r="B15">
        <f>IF(OR(ISERROR(VLOOKUP(A15,norm!B:B,1,0))=TRUE,ISBLANK(E15)=TRUE),0,1)</f>
        <v>0</v>
      </c>
      <c r="C15" s="301">
        <v>138</v>
      </c>
      <c r="D15" s="301" t="s">
        <v>234</v>
      </c>
      <c r="E15" s="295" t="s">
        <v>1</v>
      </c>
      <c r="F15" s="297">
        <v>0.4</v>
      </c>
      <c r="G15" s="295">
        <v>3</v>
      </c>
      <c r="H15" s="118">
        <f>IF(ISERROR(VLOOKUP(C15,norm!B:B,1,0))=FALSE,VLOOKUP(C15,norm!B:H,7,0),0)</f>
        <v>0</v>
      </c>
      <c r="I15" t="str">
        <f>VLOOKUP(C15,quide!A:H,8,0)</f>
        <v>жг</v>
      </c>
      <c r="S15">
        <v>0</v>
      </c>
    </row>
    <row r="16" spans="1:19" ht="15" hidden="1" customHeight="1" x14ac:dyDescent="0.25">
      <c r="A16">
        <f>IF(ISBLANK(C16),A15,C16)</f>
        <v>138</v>
      </c>
      <c r="B16">
        <f>IF(OR(ISERROR(VLOOKUP(A16,norm!B:B,1,0))=TRUE,ISBLANK(E16)=TRUE),0,1)</f>
        <v>0</v>
      </c>
      <c r="C16" s="334"/>
      <c r="D16" s="334"/>
      <c r="E16" s="295" t="s">
        <v>2</v>
      </c>
      <c r="F16" s="297">
        <v>0.05</v>
      </c>
      <c r="G16" s="295">
        <v>3</v>
      </c>
      <c r="H16" s="118">
        <f>IF(ISERROR(VLOOKUP(C16,norm!B:B,1,0))=FALSE,VLOOKUP(C16,norm!B:H,7,0),0)</f>
        <v>0</v>
      </c>
      <c r="I16" t="e">
        <f>VLOOKUP(C16,quide!A:H,8,0)</f>
        <v>#N/A</v>
      </c>
      <c r="S16">
        <v>9.3999999999999998E-6</v>
      </c>
    </row>
    <row r="17" spans="1:19" ht="15" hidden="1" customHeight="1" x14ac:dyDescent="0.25">
      <c r="A17">
        <f t="shared" si="0"/>
        <v>138</v>
      </c>
      <c r="B17">
        <f>IF(OR(ISERROR(VLOOKUP(A17,norm!B:B,1,0))=TRUE,ISBLANK(E17)=TRUE),0,1)</f>
        <v>0</v>
      </c>
      <c r="C17" s="334"/>
      <c r="D17" s="301"/>
      <c r="E17" s="334"/>
      <c r="F17" s="334"/>
      <c r="G17" s="334"/>
      <c r="H17" s="118">
        <f>IF(ISERROR(VLOOKUP(C17,norm!B:B,1,0))=FALSE,VLOOKUP(C17,norm!B:H,7,0),0)</f>
        <v>0</v>
      </c>
      <c r="I17" t="e">
        <f>VLOOKUP(C17,quide!A:H,8,0)</f>
        <v>#N/A</v>
      </c>
      <c r="S17">
        <v>0</v>
      </c>
    </row>
    <row r="18" spans="1:19" ht="15" customHeight="1" x14ac:dyDescent="0.25">
      <c r="A18">
        <f t="shared" si="0"/>
        <v>143</v>
      </c>
      <c r="B18">
        <f>IF(OR(ISERROR(VLOOKUP(A18,norm!B:B,1,0))=TRUE,ISBLANK(E18)=TRUE),0,1)</f>
        <v>1</v>
      </c>
      <c r="C18" s="301">
        <v>143</v>
      </c>
      <c r="D18" s="301" t="s">
        <v>127</v>
      </c>
      <c r="E18" s="295" t="s">
        <v>14</v>
      </c>
      <c r="F18" s="297">
        <v>5.0000000000000002E-5</v>
      </c>
      <c r="G18" s="295">
        <v>2</v>
      </c>
      <c r="H18" s="118">
        <f>IF(ISERROR(VLOOKUP(C18,norm!B:B,1,0))=FALSE,VLOOKUP(C18,norm!B:H,7,0),0)</f>
        <v>5.2545599999999999E-4</v>
      </c>
      <c r="I18" t="str">
        <f>VLOOKUP(C18,quide!A:H,8,0)</f>
        <v>тв</v>
      </c>
      <c r="N18" s="329"/>
      <c r="O18" s="329"/>
      <c r="P18" s="247"/>
      <c r="Q18" s="248"/>
      <c r="R18" s="247"/>
      <c r="S18" s="246"/>
    </row>
    <row r="19" spans="1:19" ht="15" customHeight="1" x14ac:dyDescent="0.25">
      <c r="A19">
        <f t="shared" si="0"/>
        <v>143</v>
      </c>
      <c r="B19">
        <f>IF(OR(ISERROR(VLOOKUP(A19,norm!B:B,1,0))=TRUE,ISBLANK(E19)=TRUE),0,1)</f>
        <v>1</v>
      </c>
      <c r="C19" s="334"/>
      <c r="D19" s="334"/>
      <c r="E19" s="295" t="s">
        <v>1</v>
      </c>
      <c r="F19" s="297">
        <v>0.01</v>
      </c>
      <c r="G19" s="295">
        <v>2</v>
      </c>
      <c r="H19" s="118">
        <f>IF(ISERROR(VLOOKUP(C19,norm!B:B,1,0))=FALSE,VLOOKUP(C19,norm!B:H,7,0),0)</f>
        <v>0</v>
      </c>
      <c r="I19" t="e">
        <f>VLOOKUP(C19,quide!A:H,8,0)</f>
        <v>#N/A</v>
      </c>
      <c r="N19" s="330"/>
      <c r="O19" s="330"/>
      <c r="P19" s="247"/>
      <c r="Q19" s="248"/>
      <c r="R19" s="247"/>
      <c r="S19" s="246"/>
    </row>
    <row r="20" spans="1:19" ht="15" customHeight="1" x14ac:dyDescent="0.25">
      <c r="A20">
        <f t="shared" si="0"/>
        <v>143</v>
      </c>
      <c r="B20">
        <f>IF(OR(ISERROR(VLOOKUP(A20,norm!B:B,1,0))=TRUE,ISBLANK(E20)=TRUE),0,1)</f>
        <v>1</v>
      </c>
      <c r="C20" s="334"/>
      <c r="D20" s="334"/>
      <c r="E20" s="295" t="s">
        <v>2</v>
      </c>
      <c r="F20" s="297">
        <v>1E-3</v>
      </c>
      <c r="G20" s="295">
        <v>2</v>
      </c>
      <c r="H20" s="118">
        <f>IF(ISERROR(VLOOKUP(C20,norm!B:B,1,0))=FALSE,VLOOKUP(C20,norm!B:H,7,0),0)</f>
        <v>0</v>
      </c>
      <c r="I20" t="e">
        <f>VLOOKUP(C20,quide!A:H,8,0)</f>
        <v>#N/A</v>
      </c>
      <c r="N20" s="330"/>
      <c r="O20" s="330"/>
      <c r="P20" s="247"/>
      <c r="Q20" s="248"/>
      <c r="R20" s="247"/>
      <c r="S20" s="246"/>
    </row>
    <row r="21" spans="1:19" ht="15" hidden="1" customHeight="1" x14ac:dyDescent="0.25">
      <c r="A21">
        <f t="shared" si="0"/>
        <v>143</v>
      </c>
      <c r="B21">
        <f>IF(OR(ISERROR(VLOOKUP(A21,norm!B:B,1,0))=TRUE,ISBLANK(E21)=TRUE),0,1)</f>
        <v>0</v>
      </c>
      <c r="C21" s="334"/>
      <c r="D21" s="301"/>
      <c r="E21" s="334"/>
      <c r="F21" s="334"/>
      <c r="G21" s="334"/>
      <c r="H21" s="118">
        <f>IF(ISERROR(VLOOKUP(C21,norm!B:B,1,0))=FALSE,VLOOKUP(C21,norm!B:H,7,0),0)</f>
        <v>0</v>
      </c>
      <c r="I21" t="e">
        <f>VLOOKUP(C21,quide!A:H,8,0)</f>
        <v>#N/A</v>
      </c>
      <c r="S21">
        <v>4.6299000000000002E-3</v>
      </c>
    </row>
    <row r="22" spans="1:19" ht="15" hidden="1" customHeight="1" x14ac:dyDescent="0.25">
      <c r="A22">
        <f t="shared" si="0"/>
        <v>146</v>
      </c>
      <c r="B22">
        <f>IF(OR(ISERROR(VLOOKUP(A22,norm!B:B,1,0))=TRUE,ISBLANK(E22)=TRUE),0,1)</f>
        <v>0</v>
      </c>
      <c r="C22" s="301">
        <v>146</v>
      </c>
      <c r="D22" s="301" t="s">
        <v>235</v>
      </c>
      <c r="E22" s="295" t="s">
        <v>14</v>
      </c>
      <c r="F22" s="297">
        <v>2.0000000000000002E-5</v>
      </c>
      <c r="G22" s="295">
        <v>2</v>
      </c>
      <c r="H22" s="118">
        <f>IF(ISERROR(VLOOKUP(C22,norm!B:B,1,0))=FALSE,VLOOKUP(C22,norm!B:H,7,0),0)</f>
        <v>0</v>
      </c>
      <c r="I22" t="str">
        <f>VLOOKUP(C22,quide!A:H,8,0)</f>
        <v>тв</v>
      </c>
      <c r="N22" s="329"/>
      <c r="O22" s="329"/>
      <c r="P22" s="247"/>
      <c r="Q22" s="248"/>
      <c r="R22" s="247"/>
      <c r="S22" s="246"/>
    </row>
    <row r="23" spans="1:19" ht="15" hidden="1" customHeight="1" x14ac:dyDescent="0.25">
      <c r="A23">
        <f t="shared" si="0"/>
        <v>146</v>
      </c>
      <c r="B23">
        <f>IF(OR(ISERROR(VLOOKUP(A23,norm!B:B,1,0))=TRUE,ISBLANK(E23)=TRUE),0,1)</f>
        <v>0</v>
      </c>
      <c r="C23" s="334"/>
      <c r="D23" s="334"/>
      <c r="E23" s="295" t="s">
        <v>2</v>
      </c>
      <c r="F23" s="297">
        <v>2E-3</v>
      </c>
      <c r="G23" s="295">
        <v>2</v>
      </c>
      <c r="H23" s="118">
        <f>IF(ISERROR(VLOOKUP(C23,norm!B:B,1,0))=FALSE,VLOOKUP(C23,norm!B:H,7,0),0)</f>
        <v>0</v>
      </c>
      <c r="I23" t="e">
        <f>VLOOKUP(C23,quide!A:H,8,0)</f>
        <v>#N/A</v>
      </c>
      <c r="N23" s="330"/>
      <c r="O23" s="330"/>
      <c r="P23" s="247"/>
      <c r="Q23" s="248"/>
      <c r="R23" s="247"/>
      <c r="S23" s="246"/>
    </row>
    <row r="24" spans="1:19" ht="15" hidden="1" customHeight="1" x14ac:dyDescent="0.25">
      <c r="A24">
        <f t="shared" si="0"/>
        <v>146</v>
      </c>
      <c r="B24">
        <f>IF(OR(ISERROR(VLOOKUP(A24,norm!B:B,1,0))=TRUE,ISBLANK(E24)=TRUE),0,1)</f>
        <v>0</v>
      </c>
      <c r="C24" s="334"/>
      <c r="D24" s="301"/>
      <c r="E24" s="334"/>
      <c r="F24" s="334"/>
      <c r="G24" s="334"/>
      <c r="H24" s="118">
        <f>IF(ISERROR(VLOOKUP(C24,norm!B:B,1,0))=FALSE,VLOOKUP(C24,norm!B:H,7,0),0)</f>
        <v>0</v>
      </c>
      <c r="I24" t="e">
        <f>VLOOKUP(C24,quide!A:H,8,0)</f>
        <v>#N/A</v>
      </c>
      <c r="S24">
        <v>0</v>
      </c>
    </row>
    <row r="25" spans="1:19" ht="15" hidden="1" customHeight="1" x14ac:dyDescent="0.25">
      <c r="A25">
        <f t="shared" si="0"/>
        <v>155</v>
      </c>
      <c r="B25">
        <f>IF(OR(ISERROR(VLOOKUP(A25,norm!B:B,1,0))=TRUE,ISBLANK(E25)=TRUE),0,1)</f>
        <v>0</v>
      </c>
      <c r="C25" s="301">
        <v>155</v>
      </c>
      <c r="D25" s="301" t="s">
        <v>237</v>
      </c>
      <c r="E25" s="295" t="s">
        <v>1</v>
      </c>
      <c r="F25" s="297">
        <v>0.15</v>
      </c>
      <c r="G25" s="295">
        <v>3</v>
      </c>
      <c r="H25" s="118">
        <f>IF(ISERROR(VLOOKUP(C25,norm!B:B,1,0))=FALSE,VLOOKUP(C25,norm!B:H,7,0),0)</f>
        <v>0</v>
      </c>
      <c r="I25" t="str">
        <f>VLOOKUP(C25,quide!A:H,8,0)</f>
        <v>тв</v>
      </c>
      <c r="S25">
        <v>0</v>
      </c>
    </row>
    <row r="26" spans="1:19" ht="15" hidden="1" customHeight="1" x14ac:dyDescent="0.25">
      <c r="A26">
        <f t="shared" si="0"/>
        <v>155</v>
      </c>
      <c r="B26">
        <f>IF(OR(ISERROR(VLOOKUP(A26,norm!B:B,1,0))=TRUE,ISBLANK(E26)=TRUE),0,1)</f>
        <v>0</v>
      </c>
      <c r="C26" s="334"/>
      <c r="D26" s="334"/>
      <c r="E26" s="295" t="s">
        <v>2</v>
      </c>
      <c r="F26" s="297">
        <v>0.05</v>
      </c>
      <c r="G26" s="295">
        <v>3</v>
      </c>
      <c r="H26" s="118">
        <f>IF(ISERROR(VLOOKUP(C26,norm!B:B,1,0))=FALSE,VLOOKUP(C26,norm!B:H,7,0),0)</f>
        <v>0</v>
      </c>
      <c r="I26" t="e">
        <f>VLOOKUP(C26,quide!A:H,8,0)</f>
        <v>#N/A</v>
      </c>
      <c r="S26">
        <v>3.8999999999999999E-6</v>
      </c>
    </row>
    <row r="27" spans="1:19" hidden="1" x14ac:dyDescent="0.25">
      <c r="A27">
        <f t="shared" si="0"/>
        <v>155</v>
      </c>
      <c r="B27">
        <f>IF(OR(ISERROR(VLOOKUP(A27,norm!B:B,1,0))=TRUE,ISBLANK(E27)=TRUE),0,1)</f>
        <v>0</v>
      </c>
      <c r="C27" s="334"/>
      <c r="D27" s="301"/>
      <c r="E27" s="334"/>
      <c r="F27" s="334"/>
      <c r="G27" s="334"/>
      <c r="H27" s="118">
        <f>IF(ISERROR(VLOOKUP(C27,norm!B:B,1,0))=FALSE,VLOOKUP(C27,norm!B:H,7,0),0)</f>
        <v>0</v>
      </c>
      <c r="I27" t="e">
        <f>VLOOKUP(C27,quide!A:H,8,0)</f>
        <v>#N/A</v>
      </c>
      <c r="S27">
        <v>0</v>
      </c>
    </row>
    <row r="28" spans="1:19" ht="15.75" hidden="1" x14ac:dyDescent="0.25">
      <c r="A28">
        <f t="shared" si="0"/>
        <v>203</v>
      </c>
      <c r="B28">
        <f>IF(OR(ISERROR(VLOOKUP(A28,norm!B:B,1,0))=TRUE,ISBLANK(E28)=TRUE),0,1)</f>
        <v>0</v>
      </c>
      <c r="C28" s="301">
        <v>203</v>
      </c>
      <c r="D28" s="301" t="s">
        <v>240</v>
      </c>
      <c r="E28" s="295" t="s">
        <v>14</v>
      </c>
      <c r="F28" s="297">
        <v>7.9999999999999996E-6</v>
      </c>
      <c r="G28" s="295">
        <v>1</v>
      </c>
      <c r="H28" s="118">
        <f>IF(ISERROR(VLOOKUP(C28,norm!B:B,1,0))=FALSE,VLOOKUP(C28,norm!B:H,7,0),0)</f>
        <v>0</v>
      </c>
      <c r="I28" t="str">
        <f>VLOOKUP(C28,quide!A:H,8,0)</f>
        <v>тв</v>
      </c>
      <c r="N28" s="329"/>
      <c r="O28" s="329"/>
      <c r="P28" s="247"/>
      <c r="Q28" s="248"/>
      <c r="R28" s="247"/>
      <c r="S28" s="246"/>
    </row>
    <row r="29" spans="1:19" ht="15.75" hidden="1" x14ac:dyDescent="0.25">
      <c r="A29">
        <f t="shared" si="0"/>
        <v>203</v>
      </c>
      <c r="B29">
        <f>IF(OR(ISERROR(VLOOKUP(A29,norm!B:B,1,0))=TRUE,ISBLANK(E29)=TRUE),0,1)</f>
        <v>0</v>
      </c>
      <c r="C29" s="334"/>
      <c r="D29" s="334"/>
      <c r="E29" s="295" t="s">
        <v>2</v>
      </c>
      <c r="F29" s="297">
        <v>1.5E-3</v>
      </c>
      <c r="G29" s="295">
        <v>1</v>
      </c>
      <c r="H29" s="118">
        <f>IF(ISERROR(VLOOKUP(C29,norm!B:B,1,0))=FALSE,VLOOKUP(C29,norm!B:H,7,0),0)</f>
        <v>0</v>
      </c>
      <c r="I29" t="e">
        <f>VLOOKUP(C29,quide!A:H,8,0)</f>
        <v>#N/A</v>
      </c>
      <c r="N29" s="330"/>
      <c r="O29" s="330"/>
      <c r="P29" s="247"/>
      <c r="Q29" s="248"/>
      <c r="R29" s="247"/>
      <c r="S29" s="246"/>
    </row>
    <row r="30" spans="1:19" ht="15" hidden="1" customHeight="1" x14ac:dyDescent="0.25">
      <c r="A30">
        <f t="shared" si="0"/>
        <v>203</v>
      </c>
      <c r="B30">
        <f>IF(OR(ISERROR(VLOOKUP(A30,norm!B:B,1,0))=TRUE,ISBLANK(E30)=TRUE),0,1)</f>
        <v>0</v>
      </c>
      <c r="C30" s="334"/>
      <c r="D30" s="301"/>
      <c r="E30" s="334"/>
      <c r="F30" s="334"/>
      <c r="G30" s="334"/>
      <c r="H30" s="118">
        <f>IF(ISERROR(VLOOKUP(C30,norm!B:B,1,0))=FALSE,VLOOKUP(C30,norm!B:H,7,0),0)</f>
        <v>0</v>
      </c>
      <c r="I30" t="e">
        <f>VLOOKUP(C30,quide!A:H,8,0)</f>
        <v>#N/A</v>
      </c>
      <c r="S30">
        <v>2.1177000000000001E-3</v>
      </c>
    </row>
    <row r="31" spans="1:19" ht="15" hidden="1" customHeight="1" x14ac:dyDescent="0.25">
      <c r="A31">
        <f t="shared" si="0"/>
        <v>301</v>
      </c>
      <c r="B31">
        <f>IF(OR(ISERROR(VLOOKUP(A31,norm!B:B,1,0))=TRUE,ISBLANK(E31)=TRUE),0,1)</f>
        <v>0</v>
      </c>
      <c r="C31" s="319">
        <v>301</v>
      </c>
      <c r="D31" s="319" t="s">
        <v>17</v>
      </c>
      <c r="E31" s="296" t="s">
        <v>14</v>
      </c>
      <c r="F31" s="175">
        <v>0.04</v>
      </c>
      <c r="G31" s="296">
        <v>3</v>
      </c>
      <c r="H31" s="118">
        <f>IF(ISERROR(VLOOKUP(C31,norm!B:B,1,0))=FALSE,VLOOKUP(C31,norm!B:H,7,0),0)</f>
        <v>0</v>
      </c>
      <c r="I31" t="str">
        <f>VLOOKUP(C31,quide!A:H,8,0)</f>
        <v>жг</v>
      </c>
      <c r="S31">
        <v>0</v>
      </c>
    </row>
    <row r="32" spans="1:19" ht="15" hidden="1" customHeight="1" x14ac:dyDescent="0.25">
      <c r="A32">
        <f t="shared" si="0"/>
        <v>301</v>
      </c>
      <c r="B32">
        <f>IF(OR(ISERROR(VLOOKUP(A32,norm!B:B,1,0))=TRUE,ISBLANK(E32)=TRUE),0,1)</f>
        <v>0</v>
      </c>
      <c r="C32" s="321"/>
      <c r="D32" s="335"/>
      <c r="E32" s="296" t="s">
        <v>1</v>
      </c>
      <c r="F32" s="175">
        <v>0.2</v>
      </c>
      <c r="G32" s="296">
        <v>3</v>
      </c>
      <c r="H32" s="118">
        <f>IF(ISERROR(VLOOKUP(C32,norm!B:B,1,0))=FALSE,VLOOKUP(C32,norm!B:H,7,0),0)</f>
        <v>0</v>
      </c>
      <c r="I32" t="e">
        <f>VLOOKUP(C32,quide!A:H,8,0)</f>
        <v>#N/A</v>
      </c>
      <c r="S32">
        <v>0</v>
      </c>
    </row>
    <row r="33" spans="1:19" ht="15" hidden="1" customHeight="1" x14ac:dyDescent="0.25">
      <c r="A33">
        <f t="shared" si="0"/>
        <v>301</v>
      </c>
      <c r="B33">
        <f>IF(OR(ISERROR(VLOOKUP(A33,norm!B:B,1,0))=TRUE,ISBLANK(E33)=TRUE),0,1)</f>
        <v>0</v>
      </c>
      <c r="C33" s="321"/>
      <c r="D33" s="335"/>
      <c r="E33" s="296" t="s">
        <v>2</v>
      </c>
      <c r="F33" s="175">
        <v>0.1</v>
      </c>
      <c r="G33" s="296">
        <v>3</v>
      </c>
      <c r="H33" s="118">
        <f>IF(ISERROR(VLOOKUP(C33,norm!B:B,1,0))=FALSE,VLOOKUP(C33,norm!B:H,7,0),0)</f>
        <v>0</v>
      </c>
      <c r="I33" t="e">
        <f>VLOOKUP(C33,quide!A:H,8,0)</f>
        <v>#N/A</v>
      </c>
      <c r="S33">
        <v>1.32245E-2</v>
      </c>
    </row>
    <row r="34" spans="1:19" ht="15" hidden="1" customHeight="1" x14ac:dyDescent="0.25">
      <c r="A34">
        <f t="shared" si="0"/>
        <v>301</v>
      </c>
      <c r="B34">
        <f>IF(OR(ISERROR(VLOOKUP(A34,norm!B:B,1,0))=TRUE,ISBLANK(E34)=TRUE),0,1)</f>
        <v>0</v>
      </c>
      <c r="C34" s="321"/>
      <c r="D34" s="301"/>
      <c r="E34" s="334"/>
      <c r="F34" s="334"/>
      <c r="G34" s="334"/>
      <c r="H34" s="118">
        <f>IF(ISERROR(VLOOKUP(C34,norm!B:B,1,0))=FALSE,VLOOKUP(C34,norm!B:H,7,0),0)</f>
        <v>0</v>
      </c>
      <c r="I34" t="e">
        <f>VLOOKUP(C34,quide!A:H,8,0)</f>
        <v>#N/A</v>
      </c>
      <c r="S34">
        <v>0</v>
      </c>
    </row>
    <row r="35" spans="1:19" ht="15" hidden="1" customHeight="1" x14ac:dyDescent="0.25">
      <c r="A35">
        <f t="shared" si="0"/>
        <v>303</v>
      </c>
      <c r="B35">
        <f>IF(OR(ISERROR(VLOOKUP(A35,norm!B:B,1,0))=TRUE,ISBLANK(E35)=TRUE),0,1)</f>
        <v>0</v>
      </c>
      <c r="C35" s="319">
        <v>303</v>
      </c>
      <c r="D35" s="319" t="s">
        <v>18</v>
      </c>
      <c r="E35" s="296" t="s">
        <v>14</v>
      </c>
      <c r="F35" s="175">
        <v>0.04</v>
      </c>
      <c r="G35" s="296">
        <v>4</v>
      </c>
      <c r="H35" s="118">
        <f>IF(ISERROR(VLOOKUP(C35,norm!B:B,1,0))=FALSE,VLOOKUP(C35,norm!B:H,7,0),0)</f>
        <v>0</v>
      </c>
      <c r="I35" t="str">
        <f>VLOOKUP(C35,quide!A:H,8,0)</f>
        <v>жг</v>
      </c>
      <c r="S35">
        <v>0</v>
      </c>
    </row>
    <row r="36" spans="1:19" ht="15" hidden="1" customHeight="1" x14ac:dyDescent="0.25">
      <c r="A36">
        <f t="shared" si="0"/>
        <v>303</v>
      </c>
      <c r="B36">
        <f>IF(OR(ISERROR(VLOOKUP(A36,norm!B:B,1,0))=TRUE,ISBLANK(E36)=TRUE),0,1)</f>
        <v>0</v>
      </c>
      <c r="C36" s="321"/>
      <c r="D36" s="335"/>
      <c r="E36" s="296" t="s">
        <v>1</v>
      </c>
      <c r="F36" s="175">
        <v>0.2</v>
      </c>
      <c r="G36" s="296">
        <v>4</v>
      </c>
      <c r="H36" s="118">
        <f>IF(ISERROR(VLOOKUP(C36,norm!B:B,1,0))=FALSE,VLOOKUP(C36,norm!B:H,7,0),0)</f>
        <v>0</v>
      </c>
      <c r="I36" t="e">
        <f>VLOOKUP(C36,quide!A:H,8,0)</f>
        <v>#N/A</v>
      </c>
      <c r="S36">
        <v>2.1767763000000002E-2</v>
      </c>
    </row>
    <row r="37" spans="1:19" ht="15" hidden="1" customHeight="1" x14ac:dyDescent="0.25">
      <c r="A37">
        <f t="shared" si="0"/>
        <v>303</v>
      </c>
      <c r="B37">
        <f>IF(OR(ISERROR(VLOOKUP(A37,norm!B:B,1,0))=TRUE,ISBLANK(E37)=TRUE),0,1)</f>
        <v>0</v>
      </c>
      <c r="C37" s="321"/>
      <c r="D37" s="335"/>
      <c r="E37" s="296" t="s">
        <v>2</v>
      </c>
      <c r="F37" s="175">
        <v>0.1</v>
      </c>
      <c r="G37" s="296">
        <v>4</v>
      </c>
      <c r="H37" s="118">
        <f>IF(ISERROR(VLOOKUP(C37,norm!B:B,1,0))=FALSE,VLOOKUP(C37,norm!B:H,7,0),0)</f>
        <v>0</v>
      </c>
      <c r="I37" t="e">
        <f>VLOOKUP(C37,quide!A:H,8,0)</f>
        <v>#N/A</v>
      </c>
      <c r="S37">
        <v>1.4909629999999999E-3</v>
      </c>
    </row>
    <row r="38" spans="1:19" ht="15" hidden="1" customHeight="1" x14ac:dyDescent="0.25">
      <c r="A38">
        <f t="shared" si="0"/>
        <v>303</v>
      </c>
      <c r="B38">
        <f>IF(OR(ISERROR(VLOOKUP(A38,norm!B:B,1,0))=TRUE,ISBLANK(E38)=TRUE),0,1)</f>
        <v>0</v>
      </c>
      <c r="C38" s="321"/>
      <c r="D38" s="301"/>
      <c r="E38" s="334"/>
      <c r="F38" s="334"/>
      <c r="G38" s="334"/>
      <c r="H38" s="118">
        <f>IF(ISERROR(VLOOKUP(C38,norm!B:B,1,0))=FALSE,VLOOKUP(C38,norm!B:H,7,0),0)</f>
        <v>0</v>
      </c>
      <c r="I38" t="e">
        <f>VLOOKUP(C38,quide!A:H,8,0)</f>
        <v>#N/A</v>
      </c>
    </row>
    <row r="39" spans="1:19" hidden="1" x14ac:dyDescent="0.25">
      <c r="A39">
        <f t="shared" si="0"/>
        <v>304</v>
      </c>
      <c r="B39">
        <f>IF(OR(ISERROR(VLOOKUP(A39,norm!B:B,1,0))=TRUE,ISBLANK(E39)=TRUE),0,1)</f>
        <v>0</v>
      </c>
      <c r="C39" s="319">
        <v>304</v>
      </c>
      <c r="D39" s="319" t="s">
        <v>19</v>
      </c>
      <c r="E39" s="296" t="s">
        <v>14</v>
      </c>
      <c r="F39" s="175">
        <v>0.06</v>
      </c>
      <c r="G39" s="296">
        <v>3</v>
      </c>
      <c r="H39" s="118">
        <f>IF(ISERROR(VLOOKUP(C39,norm!B:B,1,0))=FALSE,VLOOKUP(C39,norm!B:H,7,0),0)</f>
        <v>0</v>
      </c>
      <c r="I39" t="str">
        <f>VLOOKUP(C39,quide!A:H,8,0)</f>
        <v>жг</v>
      </c>
    </row>
    <row r="40" spans="1:19" ht="15" hidden="1" customHeight="1" x14ac:dyDescent="0.25">
      <c r="A40">
        <f t="shared" si="0"/>
        <v>304</v>
      </c>
      <c r="B40">
        <f>IF(OR(ISERROR(VLOOKUP(A40,norm!B:B,1,0))=TRUE,ISBLANK(E40)=TRUE),0,1)</f>
        <v>0</v>
      </c>
      <c r="C40" s="321"/>
      <c r="D40" s="335"/>
      <c r="E40" s="296" t="s">
        <v>1</v>
      </c>
      <c r="F40" s="175">
        <v>0.4</v>
      </c>
      <c r="G40" s="296">
        <v>3</v>
      </c>
      <c r="H40" s="118">
        <f>IF(ISERROR(VLOOKUP(C40,norm!B:B,1,0))=FALSE,VLOOKUP(C40,norm!B:H,7,0),0)</f>
        <v>0</v>
      </c>
      <c r="I40" t="e">
        <f>VLOOKUP(C40,quide!A:H,8,0)</f>
        <v>#N/A</v>
      </c>
    </row>
    <row r="41" spans="1:19" ht="15" hidden="1" customHeight="1" x14ac:dyDescent="0.25">
      <c r="A41">
        <f t="shared" si="0"/>
        <v>304</v>
      </c>
      <c r="B41">
        <f>IF(OR(ISERROR(VLOOKUP(A41,norm!B:B,1,0))=TRUE,ISBLANK(E41)=TRUE),0,1)</f>
        <v>0</v>
      </c>
      <c r="C41" s="321"/>
      <c r="D41" s="301"/>
      <c r="E41" s="334"/>
      <c r="F41" s="334"/>
      <c r="G41" s="334"/>
      <c r="H41" s="118">
        <f>IF(ISERROR(VLOOKUP(C41,norm!B:B,1,0))=FALSE,VLOOKUP(C41,norm!B:H,7,0),0)</f>
        <v>0</v>
      </c>
      <c r="I41" t="e">
        <f>VLOOKUP(C41,quide!A:H,8,0)</f>
        <v>#N/A</v>
      </c>
    </row>
    <row r="42" spans="1:19" ht="15" customHeight="1" x14ac:dyDescent="0.25">
      <c r="A42">
        <f t="shared" si="0"/>
        <v>316</v>
      </c>
      <c r="B42">
        <f>IF(OR(ISERROR(VLOOKUP(A42,norm!B:B,1,0))=TRUE,ISBLANK(E42)=TRUE),0,1)</f>
        <v>1</v>
      </c>
      <c r="C42" s="301">
        <v>316</v>
      </c>
      <c r="D42" s="301" t="s">
        <v>229</v>
      </c>
      <c r="E42" s="295" t="s">
        <v>14</v>
      </c>
      <c r="F42" s="297">
        <v>2E-3</v>
      </c>
      <c r="G42" s="295">
        <v>2</v>
      </c>
      <c r="H42" s="118">
        <f>IF(ISERROR(VLOOKUP(C42,norm!B:B,1,0))=FALSE,VLOOKUP(C42,norm!B:H,7,0),0)</f>
        <v>3.0016800000000004E-5</v>
      </c>
      <c r="I42" t="str">
        <f>VLOOKUP(C42,quide!A:H,8,0)</f>
        <v>жг</v>
      </c>
    </row>
    <row r="43" spans="1:19" ht="15" customHeight="1" x14ac:dyDescent="0.25">
      <c r="A43">
        <f t="shared" si="0"/>
        <v>316</v>
      </c>
      <c r="B43">
        <f>IF(OR(ISERROR(VLOOKUP(A43,norm!B:B,1,0))=TRUE,ISBLANK(E43)=TRUE),0,1)</f>
        <v>1</v>
      </c>
      <c r="C43" s="334"/>
      <c r="D43" s="334"/>
      <c r="E43" s="295" t="s">
        <v>1</v>
      </c>
      <c r="F43" s="297">
        <v>0.2</v>
      </c>
      <c r="G43" s="295">
        <v>2</v>
      </c>
      <c r="H43" s="118">
        <f>IF(ISERROR(VLOOKUP(C43,norm!B:B,1,0))=FALSE,VLOOKUP(C43,norm!B:H,7,0),0)</f>
        <v>0</v>
      </c>
      <c r="I43" t="e">
        <f>VLOOKUP(C43,quide!A:H,8,0)</f>
        <v>#N/A</v>
      </c>
    </row>
    <row r="44" spans="1:19" ht="15" customHeight="1" x14ac:dyDescent="0.25">
      <c r="A44">
        <f t="shared" si="0"/>
        <v>316</v>
      </c>
      <c r="B44">
        <f>IF(OR(ISERROR(VLOOKUP(A44,norm!B:B,1,0))=TRUE,ISBLANK(E44)=TRUE),0,1)</f>
        <v>1</v>
      </c>
      <c r="C44" s="334"/>
      <c r="D44" s="334"/>
      <c r="E44" s="295" t="s">
        <v>2</v>
      </c>
      <c r="F44" s="297">
        <v>0.1</v>
      </c>
      <c r="G44" s="295">
        <v>2</v>
      </c>
      <c r="H44" s="118">
        <f>IF(ISERROR(VLOOKUP(C44,norm!B:B,1,0))=FALSE,VLOOKUP(C44,norm!B:H,7,0),0)</f>
        <v>0</v>
      </c>
      <c r="I44" t="e">
        <f>VLOOKUP(C44,quide!A:H,8,0)</f>
        <v>#N/A</v>
      </c>
    </row>
    <row r="45" spans="1:19" ht="15" hidden="1" customHeight="1" x14ac:dyDescent="0.25">
      <c r="A45">
        <f t="shared" si="0"/>
        <v>316</v>
      </c>
      <c r="B45">
        <f>IF(OR(ISERROR(VLOOKUP(A45,norm!B:B,1,0))=TRUE,ISBLANK(E45)=TRUE),0,1)</f>
        <v>0</v>
      </c>
      <c r="C45" s="334"/>
      <c r="D45" s="301"/>
      <c r="E45" s="334"/>
      <c r="F45" s="334"/>
      <c r="G45" s="334"/>
      <c r="H45" s="118">
        <f>IF(ISERROR(VLOOKUP(C45,norm!B:B,1,0))=FALSE,VLOOKUP(C45,norm!B:H,7,0),0)</f>
        <v>0</v>
      </c>
      <c r="I45" t="e">
        <f>VLOOKUP(C45,quide!A:H,8,0)</f>
        <v>#N/A</v>
      </c>
    </row>
    <row r="46" spans="1:19" ht="19.5" hidden="1" customHeight="1" x14ac:dyDescent="0.25">
      <c r="A46">
        <f t="shared" si="0"/>
        <v>322</v>
      </c>
      <c r="B46">
        <f>IF(OR(ISERROR(VLOOKUP(A46,norm!B:B,1,0))=TRUE,ISBLANK(E46)=TRUE),0,1)</f>
        <v>0</v>
      </c>
      <c r="C46" s="301">
        <v>322</v>
      </c>
      <c r="D46" s="301" t="s">
        <v>131</v>
      </c>
      <c r="E46" s="295" t="s">
        <v>14</v>
      </c>
      <c r="F46" s="297">
        <v>1E-3</v>
      </c>
      <c r="G46" s="295">
        <v>2</v>
      </c>
      <c r="H46" s="118">
        <f>IF(ISERROR(VLOOKUP(C46,norm!B:B,1,0))=FALSE,VLOOKUP(C46,norm!B:H,7,0),0)</f>
        <v>0</v>
      </c>
      <c r="I46" t="str">
        <f>VLOOKUP(C46,quide!A:H,8,0)</f>
        <v>жг</v>
      </c>
      <c r="N46" s="329"/>
      <c r="O46" s="329"/>
      <c r="P46" s="247"/>
      <c r="Q46" s="248"/>
      <c r="R46" s="247"/>
      <c r="S46" s="246"/>
    </row>
    <row r="47" spans="1:19" ht="21.75" hidden="1" customHeight="1" x14ac:dyDescent="0.25">
      <c r="A47">
        <f t="shared" si="0"/>
        <v>322</v>
      </c>
      <c r="B47">
        <f>IF(OR(ISERROR(VLOOKUP(A47,norm!B:B,1,0))=TRUE,ISBLANK(E47)=TRUE),0,1)</f>
        <v>0</v>
      </c>
      <c r="C47" s="334"/>
      <c r="D47" s="334"/>
      <c r="E47" s="295" t="s">
        <v>1</v>
      </c>
      <c r="F47" s="297">
        <v>0.3</v>
      </c>
      <c r="G47" s="295">
        <v>2</v>
      </c>
      <c r="H47" s="118">
        <f>IF(ISERROR(VLOOKUP(C47,norm!B:B,1,0))=FALSE,VLOOKUP(C47,norm!B:H,7,0),0)</f>
        <v>0</v>
      </c>
      <c r="I47" t="e">
        <f>VLOOKUP(C47,quide!A:H,8,0)</f>
        <v>#N/A</v>
      </c>
      <c r="N47" s="330"/>
      <c r="O47" s="330"/>
      <c r="P47" s="247"/>
      <c r="Q47" s="248"/>
      <c r="R47" s="247"/>
      <c r="S47" s="246"/>
    </row>
    <row r="48" spans="1:19" ht="30.75" hidden="1" customHeight="1" x14ac:dyDescent="0.25">
      <c r="A48">
        <f t="shared" si="0"/>
        <v>322</v>
      </c>
      <c r="B48">
        <f>IF(OR(ISERROR(VLOOKUP(A48,norm!B:B,1,0))=TRUE,ISBLANK(E48)=TRUE),0,1)</f>
        <v>0</v>
      </c>
      <c r="C48" s="334"/>
      <c r="D48" s="334"/>
      <c r="E48" s="295" t="s">
        <v>2</v>
      </c>
      <c r="F48" s="297">
        <v>0.1</v>
      </c>
      <c r="G48" s="295">
        <v>2</v>
      </c>
      <c r="H48" s="118">
        <f>IF(ISERROR(VLOOKUP(C48,norm!B:B,1,0))=FALSE,VLOOKUP(C48,norm!B:H,7,0),0)</f>
        <v>0</v>
      </c>
      <c r="I48" t="e">
        <f>VLOOKUP(C48,quide!A:H,8,0)</f>
        <v>#N/A</v>
      </c>
      <c r="N48" s="330"/>
      <c r="O48" s="330"/>
      <c r="P48" s="247"/>
      <c r="Q48" s="248"/>
      <c r="R48" s="247"/>
      <c r="S48" s="246"/>
    </row>
    <row r="49" spans="1:19" ht="15" hidden="1" customHeight="1" x14ac:dyDescent="0.25">
      <c r="A49">
        <f t="shared" si="0"/>
        <v>322</v>
      </c>
      <c r="B49">
        <f>IF(OR(ISERROR(VLOOKUP(A49,norm!B:B,1,0))=TRUE,ISBLANK(E49)=TRUE),0,1)</f>
        <v>0</v>
      </c>
      <c r="C49" s="334"/>
      <c r="D49" s="301"/>
      <c r="E49" s="334"/>
      <c r="F49" s="334"/>
      <c r="G49" s="334"/>
      <c r="H49" s="118">
        <f>IF(ISERROR(VLOOKUP(C49,norm!B:B,1,0))=FALSE,VLOOKUP(C49,norm!B:H,7,0),0)</f>
        <v>0</v>
      </c>
      <c r="I49" t="e">
        <f>VLOOKUP(C49,quide!A:H,8,0)</f>
        <v>#N/A</v>
      </c>
    </row>
    <row r="50" spans="1:19" hidden="1" x14ac:dyDescent="0.25">
      <c r="A50">
        <f t="shared" si="0"/>
        <v>328</v>
      </c>
      <c r="B50">
        <f>IF(OR(ISERROR(VLOOKUP(A50,norm!B:B,1,0))=TRUE,ISBLANK(E50)=TRUE),0,1)</f>
        <v>0</v>
      </c>
      <c r="C50" s="301">
        <v>328</v>
      </c>
      <c r="D50" s="301" t="s">
        <v>20</v>
      </c>
      <c r="E50" s="295" t="s">
        <v>14</v>
      </c>
      <c r="F50" s="297">
        <v>2.5000000000000001E-2</v>
      </c>
      <c r="G50" s="295">
        <v>3</v>
      </c>
      <c r="H50" s="118">
        <f>IF(ISERROR(VLOOKUP(C50,norm!B:B,1,0))=FALSE,VLOOKUP(C50,norm!B:H,7,0),0)</f>
        <v>0</v>
      </c>
      <c r="I50" t="str">
        <f>VLOOKUP(C50,quide!A:H,8,0)</f>
        <v>тв</v>
      </c>
    </row>
    <row r="51" spans="1:19" ht="15" hidden="1" customHeight="1" x14ac:dyDescent="0.25">
      <c r="A51">
        <f t="shared" si="0"/>
        <v>328</v>
      </c>
      <c r="B51">
        <f>IF(OR(ISERROR(VLOOKUP(A51,norm!B:B,1,0))=TRUE,ISBLANK(E51)=TRUE),0,1)</f>
        <v>0</v>
      </c>
      <c r="C51" s="334"/>
      <c r="D51" s="334"/>
      <c r="E51" s="295" t="s">
        <v>1</v>
      </c>
      <c r="F51" s="297">
        <v>0.15</v>
      </c>
      <c r="G51" s="295">
        <v>3</v>
      </c>
      <c r="H51" s="118">
        <f>IF(ISERROR(VLOOKUP(C51,norm!B:B,1,0))=FALSE,VLOOKUP(C51,norm!B:H,7,0),0)</f>
        <v>0</v>
      </c>
      <c r="I51" t="e">
        <f>VLOOKUP(C51,quide!A:H,8,0)</f>
        <v>#N/A</v>
      </c>
    </row>
    <row r="52" spans="1:19" ht="15" hidden="1" customHeight="1" x14ac:dyDescent="0.25">
      <c r="A52">
        <f t="shared" si="0"/>
        <v>328</v>
      </c>
      <c r="B52">
        <f>IF(OR(ISERROR(VLOOKUP(A52,norm!B:B,1,0))=TRUE,ISBLANK(E52)=TRUE),0,1)</f>
        <v>0</v>
      </c>
      <c r="C52" s="334"/>
      <c r="D52" s="334"/>
      <c r="E52" s="295" t="s">
        <v>2</v>
      </c>
      <c r="F52" s="297">
        <v>0.05</v>
      </c>
      <c r="G52" s="295">
        <v>3</v>
      </c>
      <c r="H52" s="118">
        <f>IF(ISERROR(VLOOKUP(C52,norm!B:B,1,0))=FALSE,VLOOKUP(C52,norm!B:H,7,0),0)</f>
        <v>0</v>
      </c>
      <c r="I52" t="e">
        <f>VLOOKUP(C52,quide!A:H,8,0)</f>
        <v>#N/A</v>
      </c>
    </row>
    <row r="53" spans="1:19" ht="15" hidden="1" customHeight="1" x14ac:dyDescent="0.25">
      <c r="A53">
        <f t="shared" si="0"/>
        <v>328</v>
      </c>
      <c r="B53">
        <f>IF(OR(ISERROR(VLOOKUP(A53,norm!B:B,1,0))=TRUE,ISBLANK(E53)=TRUE),0,1)</f>
        <v>0</v>
      </c>
      <c r="C53" s="334"/>
      <c r="D53" s="301"/>
      <c r="E53" s="334"/>
      <c r="F53" s="334"/>
      <c r="G53" s="334"/>
      <c r="H53" s="118">
        <f>IF(ISERROR(VLOOKUP(C53,norm!B:B,1,0))=FALSE,VLOOKUP(C53,norm!B:H,7,0),0)</f>
        <v>0</v>
      </c>
      <c r="I53" t="e">
        <f>VLOOKUP(C53,quide!A:H,8,0)</f>
        <v>#N/A</v>
      </c>
    </row>
    <row r="54" spans="1:19" ht="15" hidden="1" customHeight="1" x14ac:dyDescent="0.25">
      <c r="A54">
        <f t="shared" si="0"/>
        <v>330</v>
      </c>
      <c r="B54">
        <f>IF(OR(ISERROR(VLOOKUP(A54,norm!B:B,1,0))=TRUE,ISBLANK(E54)=TRUE),0,1)</f>
        <v>0</v>
      </c>
      <c r="C54" s="319">
        <v>330</v>
      </c>
      <c r="D54" s="319" t="s">
        <v>6</v>
      </c>
      <c r="E54" s="296" t="s">
        <v>1</v>
      </c>
      <c r="F54" s="175">
        <v>0.5</v>
      </c>
      <c r="G54" s="296">
        <v>3</v>
      </c>
      <c r="H54" s="118">
        <f>IF(ISERROR(VLOOKUP(C54,norm!B:B,1,0))=FALSE,VLOOKUP(C54,norm!B:H,7,0),0)</f>
        <v>0</v>
      </c>
      <c r="I54" t="str">
        <f>VLOOKUP(C54,quide!A:H,8,0)</f>
        <v>жг</v>
      </c>
    </row>
    <row r="55" spans="1:19" ht="15" hidden="1" customHeight="1" x14ac:dyDescent="0.25">
      <c r="A55">
        <f t="shared" si="0"/>
        <v>330</v>
      </c>
      <c r="B55">
        <f>IF(OR(ISERROR(VLOOKUP(A55,norm!B:B,1,0))=TRUE,ISBLANK(E55)=TRUE),0,1)</f>
        <v>0</v>
      </c>
      <c r="C55" s="321"/>
      <c r="D55" s="335"/>
      <c r="E55" s="296" t="s">
        <v>2</v>
      </c>
      <c r="F55" s="175">
        <v>0.05</v>
      </c>
      <c r="G55" s="296">
        <v>3</v>
      </c>
      <c r="H55" s="118">
        <f>IF(ISERROR(VLOOKUP(C55,norm!B:B,1,0))=FALSE,VLOOKUP(C55,norm!B:H,7,0),0)</f>
        <v>0</v>
      </c>
      <c r="I55" t="e">
        <f>VLOOKUP(C55,quide!A:H,8,0)</f>
        <v>#N/A</v>
      </c>
    </row>
    <row r="56" spans="1:19" ht="15" hidden="1" customHeight="1" x14ac:dyDescent="0.25">
      <c r="A56">
        <f t="shared" si="0"/>
        <v>330</v>
      </c>
      <c r="B56">
        <f>IF(OR(ISERROR(VLOOKUP(A56,norm!B:B,1,0))=TRUE,ISBLANK(E56)=TRUE),0,1)</f>
        <v>0</v>
      </c>
      <c r="C56" s="321"/>
      <c r="D56" s="301"/>
      <c r="E56" s="334"/>
      <c r="F56" s="334"/>
      <c r="G56" s="334"/>
      <c r="H56" s="118">
        <f>IF(ISERROR(VLOOKUP(C56,norm!B:B,1,0))=FALSE,VLOOKUP(C56,norm!B:H,7,0),0)</f>
        <v>0</v>
      </c>
      <c r="I56" t="e">
        <f>VLOOKUP(C56,quide!A:H,8,0)</f>
        <v>#N/A</v>
      </c>
    </row>
    <row r="57" spans="1:19" ht="15" customHeight="1" x14ac:dyDescent="0.25">
      <c r="A57">
        <f t="shared" si="0"/>
        <v>333</v>
      </c>
      <c r="B57">
        <f>IF(OR(ISERROR(VLOOKUP(A57,norm!B:B,1,0))=TRUE,ISBLANK(E57)=TRUE),0,1)</f>
        <v>1</v>
      </c>
      <c r="C57" s="319">
        <v>333</v>
      </c>
      <c r="D57" s="319" t="s">
        <v>101</v>
      </c>
      <c r="E57" s="296" t="s">
        <v>14</v>
      </c>
      <c r="F57" s="175">
        <v>2E-3</v>
      </c>
      <c r="G57" s="296">
        <v>2</v>
      </c>
      <c r="H57" s="118">
        <f>IF(ISERROR(VLOOKUP(C57,norm!B:B,1,0))=FALSE,VLOOKUP(C57,norm!B:H,7,0),0)</f>
        <v>5.1509549431563292E-3</v>
      </c>
      <c r="I57" t="str">
        <f>VLOOKUP(C57,quide!A:H,8,0)</f>
        <v>жг</v>
      </c>
      <c r="N57" s="329"/>
      <c r="O57" s="329"/>
      <c r="P57" s="247"/>
      <c r="Q57" s="249"/>
      <c r="R57" s="247"/>
      <c r="S57" s="246"/>
    </row>
    <row r="58" spans="1:19" ht="15" customHeight="1" x14ac:dyDescent="0.25">
      <c r="A58">
        <f t="shared" si="0"/>
        <v>333</v>
      </c>
      <c r="B58">
        <f>IF(OR(ISERROR(VLOOKUP(A58,norm!B:B,1,0))=TRUE,ISBLANK(E58)=TRUE),0,1)</f>
        <v>1</v>
      </c>
      <c r="C58" s="321"/>
      <c r="D58" s="335"/>
      <c r="E58" s="296" t="s">
        <v>1</v>
      </c>
      <c r="F58" s="175">
        <v>8.0000000000000002E-3</v>
      </c>
      <c r="G58" s="296">
        <v>2</v>
      </c>
      <c r="H58" s="118">
        <f>IF(ISERROR(VLOOKUP(C58,norm!B:B,1,0))=FALSE,VLOOKUP(C58,norm!B:H,7,0),0)</f>
        <v>0</v>
      </c>
      <c r="I58" t="e">
        <f>VLOOKUP(C58,quide!A:H,8,0)</f>
        <v>#N/A</v>
      </c>
      <c r="N58" s="330"/>
      <c r="O58" s="331"/>
      <c r="P58" s="247"/>
      <c r="Q58" s="249"/>
      <c r="R58" s="247"/>
      <c r="S58" s="246"/>
    </row>
    <row r="59" spans="1:19" ht="15" hidden="1" customHeight="1" x14ac:dyDescent="0.25">
      <c r="A59">
        <f t="shared" si="0"/>
        <v>333</v>
      </c>
      <c r="B59">
        <f>IF(OR(ISERROR(VLOOKUP(A59,norm!B:B,1,0))=TRUE,ISBLANK(E59)=TRUE),0,1)</f>
        <v>0</v>
      </c>
      <c r="C59" s="321"/>
      <c r="D59" s="301"/>
      <c r="E59" s="334"/>
      <c r="F59" s="334"/>
      <c r="G59" s="334"/>
      <c r="H59" s="118">
        <f>IF(ISERROR(VLOOKUP(C59,norm!B:B,1,0))=FALSE,VLOOKUP(C59,norm!B:H,7,0),0)</f>
        <v>0</v>
      </c>
      <c r="I59" t="e">
        <f>VLOOKUP(C59,quide!A:H,8,0)</f>
        <v>#N/A</v>
      </c>
    </row>
    <row r="60" spans="1:19" ht="30" hidden="1" customHeight="1" x14ac:dyDescent="0.25">
      <c r="A60">
        <f t="shared" si="0"/>
        <v>337</v>
      </c>
      <c r="B60">
        <f>IF(OR(ISERROR(VLOOKUP(A60,norm!B:B,1,0))=TRUE,ISBLANK(E60)=TRUE),0,1)</f>
        <v>0</v>
      </c>
      <c r="C60" s="319">
        <v>337</v>
      </c>
      <c r="D60" s="319" t="s">
        <v>102</v>
      </c>
      <c r="E60" s="296" t="s">
        <v>14</v>
      </c>
      <c r="F60" s="175">
        <v>3</v>
      </c>
      <c r="G60" s="296">
        <v>4</v>
      </c>
      <c r="H60" s="118">
        <f>IF(ISERROR(VLOOKUP(C60,norm!B:B,1,0))=FALSE,VLOOKUP(C60,norm!B:H,7,0),0)</f>
        <v>0</v>
      </c>
      <c r="I60" t="str">
        <f>VLOOKUP(C60,quide!A:H,8,0)</f>
        <v>жг</v>
      </c>
    </row>
    <row r="61" spans="1:19" ht="15" hidden="1" customHeight="1" x14ac:dyDescent="0.25">
      <c r="A61">
        <f t="shared" si="0"/>
        <v>337</v>
      </c>
      <c r="B61">
        <f>IF(OR(ISERROR(VLOOKUP(A61,norm!B:B,1,0))=TRUE,ISBLANK(E61)=TRUE),0,1)</f>
        <v>0</v>
      </c>
      <c r="C61" s="321"/>
      <c r="D61" s="337"/>
      <c r="E61" s="296" t="s">
        <v>1</v>
      </c>
      <c r="F61" s="175">
        <v>5</v>
      </c>
      <c r="G61" s="296">
        <v>4</v>
      </c>
      <c r="H61" s="118">
        <f>IF(ISERROR(VLOOKUP(C61,norm!B:B,1,0))=FALSE,VLOOKUP(C61,norm!B:H,7,0),0)</f>
        <v>0</v>
      </c>
      <c r="I61" t="e">
        <f>VLOOKUP(C61,quide!A:H,8,0)</f>
        <v>#N/A</v>
      </c>
    </row>
    <row r="62" spans="1:19" ht="15" hidden="1" customHeight="1" x14ac:dyDescent="0.25">
      <c r="A62">
        <f t="shared" si="0"/>
        <v>337</v>
      </c>
      <c r="B62">
        <f>IF(OR(ISERROR(VLOOKUP(A62,norm!B:B,1,0))=TRUE,ISBLANK(E62)=TRUE),0,1)</f>
        <v>0</v>
      </c>
      <c r="C62" s="321"/>
      <c r="D62" s="337"/>
      <c r="E62" s="296" t="s">
        <v>2</v>
      </c>
      <c r="F62" s="175">
        <v>3</v>
      </c>
      <c r="G62" s="296">
        <v>4</v>
      </c>
      <c r="H62" s="118">
        <f>IF(ISERROR(VLOOKUP(C62,norm!B:B,1,0))=FALSE,VLOOKUP(C62,norm!B:H,7,0),0)</f>
        <v>0</v>
      </c>
      <c r="I62" t="e">
        <f>VLOOKUP(C62,quide!A:H,8,0)</f>
        <v>#N/A</v>
      </c>
    </row>
    <row r="63" spans="1:19" ht="15" hidden="1" customHeight="1" x14ac:dyDescent="0.25">
      <c r="A63">
        <f t="shared" si="0"/>
        <v>337</v>
      </c>
      <c r="B63">
        <f>IF(OR(ISERROR(VLOOKUP(A63,norm!B:B,1,0))=TRUE,ISBLANK(E63)=TRUE),0,1)</f>
        <v>0</v>
      </c>
      <c r="C63" s="321"/>
      <c r="D63" s="301"/>
      <c r="E63" s="334"/>
      <c r="F63" s="334"/>
      <c r="G63" s="334"/>
      <c r="H63" s="118">
        <f>IF(ISERROR(VLOOKUP(C63,norm!B:B,1,0))=FALSE,VLOOKUP(C63,norm!B:H,7,0),0)</f>
        <v>0</v>
      </c>
      <c r="I63" t="e">
        <f>VLOOKUP(C63,quide!A:H,8,0)</f>
        <v>#N/A</v>
      </c>
    </row>
    <row r="64" spans="1:19" ht="15" customHeight="1" x14ac:dyDescent="0.25">
      <c r="A64">
        <f t="shared" si="0"/>
        <v>342</v>
      </c>
      <c r="B64">
        <f>IF(OR(ISERROR(VLOOKUP(A64,norm!B:B,1,0))=TRUE,ISBLANK(E64)=TRUE),0,1)</f>
        <v>1</v>
      </c>
      <c r="C64" s="301">
        <v>342</v>
      </c>
      <c r="D64" s="301" t="s">
        <v>103</v>
      </c>
      <c r="E64" s="295" t="s">
        <v>14</v>
      </c>
      <c r="F64" s="297">
        <v>5.0000000000000001E-3</v>
      </c>
      <c r="G64" s="295">
        <v>2</v>
      </c>
      <c r="H64" s="118">
        <f>IF(ISERROR(VLOOKUP(C64,norm!B:B,1,0))=FALSE,VLOOKUP(C64,norm!B:H,7,0),0)</f>
        <v>5.1263999999999996E-5</v>
      </c>
      <c r="I64" t="str">
        <f>VLOOKUP(C64,quide!A:H,8,0)</f>
        <v>жг</v>
      </c>
      <c r="N64" s="329"/>
      <c r="O64" s="329"/>
      <c r="P64" s="247"/>
      <c r="Q64" s="248"/>
      <c r="R64" s="247"/>
      <c r="S64" s="246"/>
    </row>
    <row r="65" spans="1:19" ht="15" customHeight="1" x14ac:dyDescent="0.25">
      <c r="A65">
        <f t="shared" si="0"/>
        <v>342</v>
      </c>
      <c r="B65">
        <f>IF(OR(ISERROR(VLOOKUP(A65,norm!B:B,1,0))=TRUE,ISBLANK(E65)=TRUE),0,1)</f>
        <v>1</v>
      </c>
      <c r="C65" s="334"/>
      <c r="D65" s="334"/>
      <c r="E65" s="295" t="s">
        <v>1</v>
      </c>
      <c r="F65" s="297">
        <v>0.02</v>
      </c>
      <c r="G65" s="295">
        <v>2</v>
      </c>
      <c r="H65" s="118">
        <f>IF(ISERROR(VLOOKUP(C65,norm!B:B,1,0))=FALSE,VLOOKUP(C65,norm!B:H,7,0),0)</f>
        <v>0</v>
      </c>
      <c r="I65" t="e">
        <f>VLOOKUP(C65,quide!A:H,8,0)</f>
        <v>#N/A</v>
      </c>
      <c r="N65" s="330"/>
      <c r="O65" s="330"/>
      <c r="P65" s="247"/>
      <c r="Q65" s="248"/>
      <c r="R65" s="247"/>
      <c r="S65" s="246"/>
    </row>
    <row r="66" spans="1:19" ht="26.25" customHeight="1" x14ac:dyDescent="0.25">
      <c r="A66">
        <f t="shared" si="0"/>
        <v>342</v>
      </c>
      <c r="B66">
        <f>IF(OR(ISERROR(VLOOKUP(A66,norm!B:B,1,0))=TRUE,ISBLANK(E66)=TRUE),0,1)</f>
        <v>1</v>
      </c>
      <c r="C66" s="334"/>
      <c r="D66" s="334"/>
      <c r="E66" s="295" t="s">
        <v>2</v>
      </c>
      <c r="F66" s="297">
        <v>1.4E-2</v>
      </c>
      <c r="G66" s="295">
        <v>2</v>
      </c>
      <c r="H66" s="118">
        <f>IF(ISERROR(VLOOKUP(C66,norm!B:B,1,0))=FALSE,VLOOKUP(C66,norm!B:H,7,0),0)</f>
        <v>0</v>
      </c>
      <c r="I66" t="e">
        <f>VLOOKUP(C66,quide!A:H,8,0)</f>
        <v>#N/A</v>
      </c>
      <c r="N66" s="330"/>
      <c r="O66" s="330"/>
      <c r="P66" s="247"/>
      <c r="Q66" s="248"/>
      <c r="R66" s="247"/>
      <c r="S66" s="246"/>
    </row>
    <row r="67" spans="1:19" ht="15" hidden="1" customHeight="1" x14ac:dyDescent="0.25">
      <c r="A67">
        <f t="shared" si="0"/>
        <v>342</v>
      </c>
      <c r="B67">
        <f>IF(OR(ISERROR(VLOOKUP(A67,norm!B:B,1,0))=TRUE,ISBLANK(E67)=TRUE),0,1)</f>
        <v>0</v>
      </c>
      <c r="C67" s="334"/>
      <c r="D67" s="301"/>
      <c r="E67" s="334"/>
      <c r="F67" s="334"/>
      <c r="G67" s="334"/>
      <c r="H67" s="118">
        <f>IF(ISERROR(VLOOKUP(C67,norm!B:B,1,0))=FALSE,VLOOKUP(C67,norm!B:H,7,0),0)</f>
        <v>0</v>
      </c>
      <c r="I67" t="e">
        <f>VLOOKUP(C67,quide!A:H,8,0)</f>
        <v>#N/A</v>
      </c>
    </row>
    <row r="68" spans="1:19" ht="15" hidden="1" customHeight="1" x14ac:dyDescent="0.25">
      <c r="A68">
        <f t="shared" si="0"/>
        <v>344</v>
      </c>
      <c r="B68">
        <f>IF(OR(ISERROR(VLOOKUP(A68,norm!B:B,1,0))=TRUE,ISBLANK(E68)=TRUE),0,1)</f>
        <v>0</v>
      </c>
      <c r="C68" s="301">
        <v>344</v>
      </c>
      <c r="D68" s="301" t="s">
        <v>104</v>
      </c>
      <c r="E68" s="295" t="s">
        <v>1</v>
      </c>
      <c r="F68" s="297">
        <v>0.2</v>
      </c>
      <c r="G68" s="295">
        <v>2</v>
      </c>
      <c r="H68" s="118">
        <f>IF(ISERROR(VLOOKUP(C68,norm!B:B,1,0))=FALSE,VLOOKUP(C68,norm!B:H,7,0),0)</f>
        <v>0</v>
      </c>
      <c r="I68" t="str">
        <f>VLOOKUP(C68,quide!A:H,8,0)</f>
        <v>тв</v>
      </c>
      <c r="N68" s="329"/>
      <c r="O68" s="329"/>
      <c r="P68" s="247"/>
      <c r="Q68" s="248"/>
      <c r="R68" s="247"/>
      <c r="S68" s="246"/>
    </row>
    <row r="69" spans="1:19" ht="15" hidden="1" customHeight="1" x14ac:dyDescent="0.25">
      <c r="A69">
        <f t="shared" si="0"/>
        <v>344</v>
      </c>
      <c r="B69">
        <f>IF(OR(ISERROR(VLOOKUP(A69,norm!B:B,1,0))=TRUE,ISBLANK(E69)=TRUE),0,1)</f>
        <v>0</v>
      </c>
      <c r="C69" s="334"/>
      <c r="D69" s="334"/>
      <c r="E69" s="295" t="s">
        <v>2</v>
      </c>
      <c r="F69" s="297">
        <v>0.03</v>
      </c>
      <c r="G69" s="295">
        <v>2</v>
      </c>
      <c r="H69" s="118">
        <f>IF(ISERROR(VLOOKUP(C69,norm!B:B,1,0))=FALSE,VLOOKUP(C69,norm!B:H,7,0),0)</f>
        <v>0</v>
      </c>
      <c r="I69" t="e">
        <f>VLOOKUP(C69,quide!A:H,8,0)</f>
        <v>#N/A</v>
      </c>
      <c r="N69" s="330"/>
      <c r="O69" s="330"/>
      <c r="P69" s="247"/>
      <c r="Q69" s="248"/>
      <c r="R69" s="247"/>
      <c r="S69" s="246"/>
    </row>
    <row r="70" spans="1:19" ht="15" hidden="1" customHeight="1" x14ac:dyDescent="0.25">
      <c r="A70">
        <f t="shared" si="0"/>
        <v>344</v>
      </c>
      <c r="B70">
        <f>IF(OR(ISERROR(VLOOKUP(A70,norm!B:B,1,0))=TRUE,ISBLANK(E70)=TRUE),0,1)</f>
        <v>0</v>
      </c>
      <c r="C70" s="334"/>
      <c r="D70" s="301"/>
      <c r="E70" s="334"/>
      <c r="F70" s="334"/>
      <c r="G70" s="334"/>
      <c r="H70" s="118">
        <f>IF(ISERROR(VLOOKUP(C70,norm!B:B,1,0))=FALSE,VLOOKUP(C70,norm!B:H,7,0),0)</f>
        <v>0</v>
      </c>
      <c r="I70" t="e">
        <f>VLOOKUP(C70,quide!A:H,8,0)</f>
        <v>#N/A</v>
      </c>
    </row>
    <row r="71" spans="1:19" ht="15" customHeight="1" x14ac:dyDescent="0.25">
      <c r="A71">
        <f t="shared" si="0"/>
        <v>349</v>
      </c>
      <c r="B71">
        <f>IF(OR(ISERROR(VLOOKUP(A71,norm!B:B,1,0))=TRUE,ISBLANK(E71)=TRUE),0,1)</f>
        <v>1</v>
      </c>
      <c r="C71" s="301">
        <v>349</v>
      </c>
      <c r="D71" s="301" t="s">
        <v>231</v>
      </c>
      <c r="E71" s="295" t="s">
        <v>14</v>
      </c>
      <c r="F71" s="297">
        <v>2.0000000000000001E-4</v>
      </c>
      <c r="G71" s="295">
        <v>2</v>
      </c>
      <c r="H71" s="118">
        <f>IF(ISERROR(VLOOKUP(C71,norm!B:B,1,0))=FALSE,VLOOKUP(C71,norm!B:H,7,0),0)</f>
        <v>1.6272960000000001E-4</v>
      </c>
      <c r="I71" t="str">
        <f>VLOOKUP(C71,quide!A:H,8,0)</f>
        <v>жг</v>
      </c>
    </row>
    <row r="72" spans="1:19" ht="15" customHeight="1" x14ac:dyDescent="0.25">
      <c r="A72">
        <f t="shared" si="0"/>
        <v>349</v>
      </c>
      <c r="B72">
        <f>IF(OR(ISERROR(VLOOKUP(A72,norm!B:B,1,0))=TRUE,ISBLANK(E72)=TRUE),0,1)</f>
        <v>1</v>
      </c>
      <c r="C72" s="334"/>
      <c r="D72" s="334"/>
      <c r="E72" s="295" t="s">
        <v>1</v>
      </c>
      <c r="F72" s="297">
        <v>0.1</v>
      </c>
      <c r="G72" s="295">
        <v>2</v>
      </c>
      <c r="H72" s="118">
        <f>IF(ISERROR(VLOOKUP(C72,norm!B:B,1,0))=FALSE,VLOOKUP(C72,norm!B:H,7,0),0)</f>
        <v>0</v>
      </c>
      <c r="I72" t="e">
        <f>VLOOKUP(C72,quide!A:H,8,0)</f>
        <v>#N/A</v>
      </c>
    </row>
    <row r="73" spans="1:19" ht="15" customHeight="1" x14ac:dyDescent="0.25">
      <c r="A73">
        <f t="shared" ref="A73:A136" si="1">IF(ISBLANK(C73),A72,C73)</f>
        <v>349</v>
      </c>
      <c r="B73">
        <f>IF(OR(ISERROR(VLOOKUP(A73,norm!B:B,1,0))=TRUE,ISBLANK(E73)=TRUE),0,1)</f>
        <v>1</v>
      </c>
      <c r="C73" s="334"/>
      <c r="D73" s="334"/>
      <c r="E73" s="295" t="s">
        <v>2</v>
      </c>
      <c r="F73" s="297">
        <v>0.03</v>
      </c>
      <c r="G73" s="295">
        <v>2</v>
      </c>
      <c r="H73" s="118">
        <f>IF(ISERROR(VLOOKUP(C73,norm!B:B,1,0))=FALSE,VLOOKUP(C73,norm!B:H,7,0),0)</f>
        <v>0</v>
      </c>
      <c r="I73" t="e">
        <f>VLOOKUP(C73,quide!A:H,8,0)</f>
        <v>#N/A</v>
      </c>
    </row>
    <row r="74" spans="1:19" ht="15" hidden="1" customHeight="1" x14ac:dyDescent="0.25">
      <c r="A74">
        <f t="shared" si="1"/>
        <v>349</v>
      </c>
      <c r="B74">
        <f>IF(OR(ISERROR(VLOOKUP(A74,norm!B:B,1,0))=TRUE,ISBLANK(E74)=TRUE),0,1)</f>
        <v>0</v>
      </c>
      <c r="C74" s="334"/>
      <c r="D74" s="301"/>
      <c r="E74" s="334"/>
      <c r="F74" s="334"/>
      <c r="G74" s="334"/>
      <c r="H74" s="118">
        <f>IF(ISERROR(VLOOKUP(C74,norm!B:B,1,0))=FALSE,VLOOKUP(C74,norm!B:H,7,0),0)</f>
        <v>0</v>
      </c>
      <c r="I74" t="e">
        <f>VLOOKUP(C74,quide!A:H,8,0)</f>
        <v>#N/A</v>
      </c>
    </row>
    <row r="75" spans="1:19" hidden="1" x14ac:dyDescent="0.25">
      <c r="A75">
        <f t="shared" si="1"/>
        <v>410</v>
      </c>
      <c r="B75">
        <f>IF(OR(ISERROR(VLOOKUP(A75,norm!B:B,1,0))=TRUE,ISBLANK(E75)=TRUE),0,1)</f>
        <v>0</v>
      </c>
      <c r="C75" s="319">
        <v>410</v>
      </c>
      <c r="D75" s="296" t="s">
        <v>7</v>
      </c>
      <c r="E75" s="296" t="s">
        <v>3</v>
      </c>
      <c r="F75" s="175">
        <v>50</v>
      </c>
      <c r="G75" s="296">
        <v>0</v>
      </c>
      <c r="H75" s="118">
        <f>IF(ISERROR(VLOOKUP(C75,norm!B:B,1,0))=FALSE,VLOOKUP(C75,norm!B:H,7,0),0)</f>
        <v>0</v>
      </c>
      <c r="I75" t="str">
        <f>VLOOKUP(C75,quide!A:H,8,0)</f>
        <v>жг</v>
      </c>
    </row>
    <row r="76" spans="1:19" hidden="1" x14ac:dyDescent="0.25">
      <c r="A76">
        <f t="shared" si="1"/>
        <v>410</v>
      </c>
      <c r="B76">
        <f>IF(OR(ISERROR(VLOOKUP(A76,norm!B:B,1,0))=TRUE,ISBLANK(E76)=TRUE),0,1)</f>
        <v>0</v>
      </c>
      <c r="C76" s="321"/>
      <c r="D76" s="301"/>
      <c r="E76" s="334"/>
      <c r="F76" s="334"/>
      <c r="G76" s="334"/>
      <c r="H76" s="118">
        <f>IF(ISERROR(VLOOKUP(C76,norm!B:B,1,0))=FALSE,VLOOKUP(C76,norm!B:H,7,0),0)</f>
        <v>0</v>
      </c>
      <c r="I76" t="e">
        <f>VLOOKUP(C76,quide!A:H,8,0)</f>
        <v>#N/A</v>
      </c>
    </row>
    <row r="77" spans="1:19" ht="15" hidden="1" customHeight="1" x14ac:dyDescent="0.25">
      <c r="A77">
        <f t="shared" si="1"/>
        <v>415</v>
      </c>
      <c r="B77">
        <f>IF(OR(ISERROR(VLOOKUP(A77,norm!B:B,1,0))=TRUE,ISBLANK(E77)=TRUE),0,1)</f>
        <v>0</v>
      </c>
      <c r="C77" s="301">
        <v>415</v>
      </c>
      <c r="D77" s="301" t="s">
        <v>108</v>
      </c>
      <c r="E77" s="295" t="s">
        <v>1</v>
      </c>
      <c r="F77" s="297">
        <v>200</v>
      </c>
      <c r="G77" s="295">
        <v>4</v>
      </c>
      <c r="H77" s="118">
        <f>IF(ISERROR(VLOOKUP(C77,norm!B:B,1,0))=FALSE,VLOOKUP(C77,norm!B:H,7,0),0)</f>
        <v>0</v>
      </c>
      <c r="I77" t="str">
        <f>VLOOKUP(C77,quide!A:H,8,0)</f>
        <v>жг</v>
      </c>
    </row>
    <row r="78" spans="1:19" ht="15" hidden="1" customHeight="1" x14ac:dyDescent="0.25">
      <c r="A78">
        <f t="shared" si="1"/>
        <v>415</v>
      </c>
      <c r="B78">
        <f>IF(OR(ISERROR(VLOOKUP(A78,norm!B:B,1,0))=TRUE,ISBLANK(E78)=TRUE),0,1)</f>
        <v>0</v>
      </c>
      <c r="C78" s="334"/>
      <c r="D78" s="334"/>
      <c r="E78" s="295" t="s">
        <v>2</v>
      </c>
      <c r="F78" s="297">
        <v>50</v>
      </c>
      <c r="G78" s="295">
        <v>4</v>
      </c>
      <c r="H78" s="118">
        <f>IF(ISERROR(VLOOKUP(C78,norm!B:B,1,0))=FALSE,VLOOKUP(C78,norm!B:H,7,0),0)</f>
        <v>0</v>
      </c>
      <c r="I78" t="e">
        <f>VLOOKUP(C78,quide!A:H,8,0)</f>
        <v>#N/A</v>
      </c>
    </row>
    <row r="79" spans="1:19" ht="15" hidden="1" customHeight="1" x14ac:dyDescent="0.25">
      <c r="A79">
        <f t="shared" si="1"/>
        <v>415</v>
      </c>
      <c r="B79">
        <f>IF(OR(ISERROR(VLOOKUP(A79,norm!B:B,1,0))=TRUE,ISBLANK(E79)=TRUE),0,1)</f>
        <v>0</v>
      </c>
      <c r="C79" s="334"/>
      <c r="D79" s="301"/>
      <c r="E79" s="334"/>
      <c r="F79" s="334"/>
      <c r="G79" s="334"/>
      <c r="H79" s="118">
        <f>IF(ISERROR(VLOOKUP(C79,norm!B:B,1,0))=FALSE,VLOOKUP(C79,norm!B:H,7,0),0)</f>
        <v>0</v>
      </c>
      <c r="I79" t="e">
        <f>VLOOKUP(C79,quide!A:H,8,0)</f>
        <v>#N/A</v>
      </c>
    </row>
    <row r="80" spans="1:19" ht="30" hidden="1" customHeight="1" x14ac:dyDescent="0.25">
      <c r="A80">
        <f t="shared" si="1"/>
        <v>416</v>
      </c>
      <c r="B80">
        <f>IF(OR(ISERROR(VLOOKUP(A80,norm!B:B,1,0))=TRUE,ISBLANK(E80)=TRUE),0,1)</f>
        <v>0</v>
      </c>
      <c r="C80" s="301">
        <v>416</v>
      </c>
      <c r="D80" s="301" t="s">
        <v>113</v>
      </c>
      <c r="E80" s="295" t="s">
        <v>1</v>
      </c>
      <c r="F80" s="297">
        <v>50</v>
      </c>
      <c r="G80" s="295">
        <v>3</v>
      </c>
      <c r="H80" s="118">
        <f>IF(ISERROR(VLOOKUP(C80,norm!B:B,1,0))=FALSE,VLOOKUP(C80,norm!B:H,7,0),0)</f>
        <v>0</v>
      </c>
      <c r="I80" t="str">
        <f>VLOOKUP(C80,quide!A:H,8,0)</f>
        <v>жг</v>
      </c>
    </row>
    <row r="81" spans="1:9" ht="15" hidden="1" customHeight="1" x14ac:dyDescent="0.25">
      <c r="A81">
        <f t="shared" si="1"/>
        <v>416</v>
      </c>
      <c r="B81">
        <f>IF(OR(ISERROR(VLOOKUP(A81,norm!B:B,1,0))=TRUE,ISBLANK(E81)=TRUE),0,1)</f>
        <v>0</v>
      </c>
      <c r="C81" s="334"/>
      <c r="D81" s="334"/>
      <c r="E81" s="295" t="s">
        <v>2</v>
      </c>
      <c r="F81" s="297">
        <v>5</v>
      </c>
      <c r="G81" s="295">
        <v>3</v>
      </c>
      <c r="H81" s="118">
        <f>IF(ISERROR(VLOOKUP(C81,norm!B:B,1,0))=FALSE,VLOOKUP(C81,norm!B:H,7,0),0)</f>
        <v>0</v>
      </c>
      <c r="I81" t="e">
        <f>VLOOKUP(C81,quide!A:H,8,0)</f>
        <v>#N/A</v>
      </c>
    </row>
    <row r="82" spans="1:9" ht="15" hidden="1" customHeight="1" x14ac:dyDescent="0.25">
      <c r="A82">
        <f t="shared" si="1"/>
        <v>416</v>
      </c>
      <c r="B82">
        <f>IF(OR(ISERROR(VLOOKUP(A82,norm!B:B,1,0))=TRUE,ISBLANK(E82)=TRUE),0,1)</f>
        <v>0</v>
      </c>
      <c r="C82" s="334"/>
      <c r="D82" s="301"/>
      <c r="E82" s="334"/>
      <c r="F82" s="334"/>
      <c r="G82" s="334"/>
      <c r="H82" s="118">
        <f>IF(ISERROR(VLOOKUP(C82,norm!B:B,1,0))=FALSE,VLOOKUP(C82,norm!B:H,7,0),0)</f>
        <v>0</v>
      </c>
      <c r="I82" t="e">
        <f>VLOOKUP(C82,quide!A:H,8,0)</f>
        <v>#N/A</v>
      </c>
    </row>
    <row r="83" spans="1:9" ht="15" hidden="1" customHeight="1" x14ac:dyDescent="0.25">
      <c r="A83">
        <f t="shared" si="1"/>
        <v>501</v>
      </c>
      <c r="B83">
        <f>IF(OR(ISERROR(VLOOKUP(A83,norm!B:B,1,0))=TRUE,ISBLANK(E83)=TRUE),0,1)</f>
        <v>0</v>
      </c>
      <c r="C83" s="301">
        <v>501</v>
      </c>
      <c r="D83" s="295" t="s">
        <v>114</v>
      </c>
      <c r="E83" s="295" t="s">
        <v>1</v>
      </c>
      <c r="F83" s="297">
        <v>1.5</v>
      </c>
      <c r="G83" s="295">
        <v>4</v>
      </c>
      <c r="H83" s="118">
        <f>IF(ISERROR(VLOOKUP(C83,norm!B:B,1,0))=FALSE,VLOOKUP(C83,norm!B:H,7,0),0)</f>
        <v>0</v>
      </c>
      <c r="I83" t="str">
        <f>VLOOKUP(C83,quide!A:H,8,0)</f>
        <v>жг</v>
      </c>
    </row>
    <row r="84" spans="1:9" ht="15" hidden="1" customHeight="1" x14ac:dyDescent="0.25">
      <c r="A84">
        <f t="shared" si="1"/>
        <v>501</v>
      </c>
      <c r="B84">
        <f>IF(OR(ISERROR(VLOOKUP(A84,norm!B:B,1,0))=TRUE,ISBLANK(E84)=TRUE),0,1)</f>
        <v>0</v>
      </c>
      <c r="C84" s="334"/>
      <c r="D84" s="301"/>
      <c r="E84" s="334"/>
      <c r="F84" s="334"/>
      <c r="G84" s="334"/>
      <c r="H84" s="118">
        <f>IF(ISERROR(VLOOKUP(C84,norm!B:B,1,0))=FALSE,VLOOKUP(C84,norm!B:H,7,0),0)</f>
        <v>0</v>
      </c>
      <c r="I84" t="e">
        <f>VLOOKUP(C84,quide!A:H,8,0)</f>
        <v>#N/A</v>
      </c>
    </row>
    <row r="85" spans="1:9" ht="15" customHeight="1" x14ac:dyDescent="0.25">
      <c r="A85">
        <f t="shared" si="1"/>
        <v>602</v>
      </c>
      <c r="B85">
        <f>IF(OR(ISERROR(VLOOKUP(A85,norm!B:B,1,0))=TRUE,ISBLANK(E85)=TRUE),0,1)</f>
        <v>1</v>
      </c>
      <c r="C85" s="301">
        <v>602</v>
      </c>
      <c r="D85" s="301" t="s">
        <v>105</v>
      </c>
      <c r="E85" s="295" t="s">
        <v>14</v>
      </c>
      <c r="F85" s="297">
        <v>5.0000000000000001E-3</v>
      </c>
      <c r="G85" s="295">
        <v>2</v>
      </c>
      <c r="H85" s="118">
        <f>IF(ISERROR(VLOOKUP(C85,norm!B:B,1,0))=FALSE,VLOOKUP(C85,norm!B:H,7,0),0)</f>
        <v>9.8630483066741589E-2</v>
      </c>
      <c r="I85" t="str">
        <f>VLOOKUP(C85,quide!A:H,8,0)</f>
        <v>жг</v>
      </c>
    </row>
    <row r="86" spans="1:9" ht="20.25" customHeight="1" x14ac:dyDescent="0.25">
      <c r="A86">
        <f t="shared" si="1"/>
        <v>602</v>
      </c>
      <c r="B86">
        <f>IF(OR(ISERROR(VLOOKUP(A86,norm!B:B,1,0))=TRUE,ISBLANK(E86)=TRUE),0,1)</f>
        <v>1</v>
      </c>
      <c r="C86" s="334"/>
      <c r="D86" s="334"/>
      <c r="E86" s="295" t="s">
        <v>1</v>
      </c>
      <c r="F86" s="297">
        <v>0.3</v>
      </c>
      <c r="G86" s="295">
        <v>2</v>
      </c>
      <c r="H86" s="118">
        <f>IF(ISERROR(VLOOKUP(C86,norm!B:B,1,0))=FALSE,VLOOKUP(C86,norm!B:H,7,0),0)</f>
        <v>0</v>
      </c>
      <c r="I86" t="e">
        <f>VLOOKUP(C86,quide!A:H,8,0)</f>
        <v>#N/A</v>
      </c>
    </row>
    <row r="87" spans="1:9" ht="15" customHeight="1" x14ac:dyDescent="0.25">
      <c r="A87">
        <f t="shared" si="1"/>
        <v>602</v>
      </c>
      <c r="B87">
        <f>IF(OR(ISERROR(VLOOKUP(A87,norm!B:B,1,0))=TRUE,ISBLANK(E87)=TRUE),0,1)</f>
        <v>1</v>
      </c>
      <c r="C87" s="334"/>
      <c r="D87" s="334"/>
      <c r="E87" s="295" t="s">
        <v>2</v>
      </c>
      <c r="F87" s="297">
        <v>0.06</v>
      </c>
      <c r="G87" s="295">
        <v>2</v>
      </c>
      <c r="H87" s="118">
        <f>IF(ISERROR(VLOOKUP(C87,norm!B:B,1,0))=FALSE,VLOOKUP(C87,norm!B:H,7,0),0)</f>
        <v>0</v>
      </c>
      <c r="I87" t="e">
        <f>VLOOKUP(C87,quide!A:H,8,0)</f>
        <v>#N/A</v>
      </c>
    </row>
    <row r="88" spans="1:9" ht="15" hidden="1" customHeight="1" x14ac:dyDescent="0.25">
      <c r="A88">
        <f t="shared" si="1"/>
        <v>602</v>
      </c>
      <c r="B88">
        <f>IF(OR(ISERROR(VLOOKUP(A88,norm!B:B,1,0))=TRUE,ISBLANK(E88)=TRUE),0,1)</f>
        <v>0</v>
      </c>
      <c r="C88" s="334"/>
      <c r="D88" s="301"/>
      <c r="E88" s="334"/>
      <c r="F88" s="334"/>
      <c r="G88" s="334"/>
      <c r="H88" s="118">
        <f>IF(ISERROR(VLOOKUP(C88,norm!B:B,1,0))=FALSE,VLOOKUP(C88,norm!B:H,7,0),0)</f>
        <v>0</v>
      </c>
      <c r="I88" t="e">
        <f>VLOOKUP(C88,quide!A:H,8,0)</f>
        <v>#N/A</v>
      </c>
    </row>
    <row r="89" spans="1:9" hidden="1" x14ac:dyDescent="0.25">
      <c r="A89">
        <f t="shared" si="1"/>
        <v>616</v>
      </c>
      <c r="B89">
        <f>IF(OR(ISERROR(VLOOKUP(A89,norm!B:B,1,0))=TRUE,ISBLANK(E89)=TRUE),0,1)</f>
        <v>0</v>
      </c>
      <c r="C89" s="301">
        <v>616</v>
      </c>
      <c r="D89" s="301" t="s">
        <v>106</v>
      </c>
      <c r="E89" s="295" t="s">
        <v>14</v>
      </c>
      <c r="F89" s="297">
        <v>0.1</v>
      </c>
      <c r="G89" s="295">
        <v>3</v>
      </c>
      <c r="H89" s="118">
        <f>IF(ISERROR(VLOOKUP(C89,norm!B:B,1,0))=FALSE,VLOOKUP(C89,norm!B:H,7,0),0)</f>
        <v>0</v>
      </c>
      <c r="I89" t="str">
        <f>VLOOKUP(C89,quide!A:H,8,0)</f>
        <v>жг</v>
      </c>
    </row>
    <row r="90" spans="1:9" hidden="1" x14ac:dyDescent="0.25">
      <c r="A90">
        <f t="shared" si="1"/>
        <v>616</v>
      </c>
      <c r="B90">
        <f>IF(OR(ISERROR(VLOOKUP(A90,norm!B:B,1,0))=TRUE,ISBLANK(E90)=TRUE),0,1)</f>
        <v>0</v>
      </c>
      <c r="C90" s="334"/>
      <c r="D90" s="334"/>
      <c r="E90" s="295" t="s">
        <v>1</v>
      </c>
      <c r="F90" s="297">
        <v>0.2</v>
      </c>
      <c r="G90" s="295">
        <v>3</v>
      </c>
      <c r="H90" s="118">
        <f>IF(ISERROR(VLOOKUP(C90,norm!B:B,1,0))=FALSE,VLOOKUP(C90,norm!B:H,7,0),0)</f>
        <v>0</v>
      </c>
      <c r="I90" t="e">
        <f>VLOOKUP(C90,quide!A:H,8,0)</f>
        <v>#N/A</v>
      </c>
    </row>
    <row r="91" spans="1:9" ht="15" hidden="1" customHeight="1" x14ac:dyDescent="0.25">
      <c r="A91">
        <f t="shared" si="1"/>
        <v>616</v>
      </c>
      <c r="B91">
        <f>IF(OR(ISERROR(VLOOKUP(A91,norm!B:B,1,0))=TRUE,ISBLANK(E91)=TRUE),0,1)</f>
        <v>0</v>
      </c>
      <c r="C91" s="334"/>
      <c r="D91" s="301"/>
      <c r="E91" s="334"/>
      <c r="F91" s="334"/>
      <c r="G91" s="334"/>
      <c r="H91" s="118">
        <f>IF(ISERROR(VLOOKUP(C91,norm!B:B,1,0))=FALSE,VLOOKUP(C91,norm!B:H,7,0),0)</f>
        <v>0</v>
      </c>
      <c r="I91" t="e">
        <f>VLOOKUP(C91,quide!A:H,8,0)</f>
        <v>#N/A</v>
      </c>
    </row>
    <row r="92" spans="1:9" ht="15" hidden="1" customHeight="1" x14ac:dyDescent="0.25">
      <c r="A92">
        <f t="shared" si="1"/>
        <v>621</v>
      </c>
      <c r="B92">
        <f>IF(OR(ISERROR(VLOOKUP(A92,norm!B:B,1,0))=TRUE,ISBLANK(E92)=TRUE),0,1)</f>
        <v>0</v>
      </c>
      <c r="C92" s="301">
        <v>621</v>
      </c>
      <c r="D92" s="301" t="s">
        <v>107</v>
      </c>
      <c r="E92" s="295" t="s">
        <v>14</v>
      </c>
      <c r="F92" s="297">
        <v>0.4</v>
      </c>
      <c r="G92" s="295">
        <v>3</v>
      </c>
      <c r="H92" s="118">
        <f>IF(ISERROR(VLOOKUP(C92,norm!B:B,1,0))=FALSE,VLOOKUP(C92,norm!B:H,7,0),0)</f>
        <v>0</v>
      </c>
      <c r="I92" t="str">
        <f>VLOOKUP(C92,quide!A:H,8,0)</f>
        <v>жг</v>
      </c>
    </row>
    <row r="93" spans="1:9" ht="15" hidden="1" customHeight="1" x14ac:dyDescent="0.25">
      <c r="A93">
        <f t="shared" si="1"/>
        <v>621</v>
      </c>
      <c r="B93">
        <f>IF(OR(ISERROR(VLOOKUP(A93,norm!B:B,1,0))=TRUE,ISBLANK(E93)=TRUE),0,1)</f>
        <v>0</v>
      </c>
      <c r="C93" s="334"/>
      <c r="D93" s="334"/>
      <c r="E93" s="295" t="s">
        <v>1</v>
      </c>
      <c r="F93" s="297">
        <v>0.6</v>
      </c>
      <c r="G93" s="295">
        <v>3</v>
      </c>
      <c r="H93" s="118">
        <f>IF(ISERROR(VLOOKUP(C93,norm!B:B,1,0))=FALSE,VLOOKUP(C93,norm!B:H,7,0),0)</f>
        <v>0</v>
      </c>
      <c r="I93" t="e">
        <f>VLOOKUP(C93,quide!A:H,8,0)</f>
        <v>#N/A</v>
      </c>
    </row>
    <row r="94" spans="1:9" ht="15" hidden="1" customHeight="1" x14ac:dyDescent="0.25">
      <c r="A94">
        <f t="shared" si="1"/>
        <v>621</v>
      </c>
      <c r="B94">
        <f>IF(OR(ISERROR(VLOOKUP(A94,norm!B:B,1,0))=TRUE,ISBLANK(E94)=TRUE),0,1)</f>
        <v>0</v>
      </c>
      <c r="C94" s="334"/>
      <c r="D94" s="301"/>
      <c r="E94" s="334"/>
      <c r="F94" s="334"/>
      <c r="G94" s="334"/>
      <c r="H94" s="118">
        <f>IF(ISERROR(VLOOKUP(C94,norm!B:B,1,0))=FALSE,VLOOKUP(C94,norm!B:H,7,0),0)</f>
        <v>0</v>
      </c>
      <c r="I94" t="e">
        <f>VLOOKUP(C94,quide!A:H,8,0)</f>
        <v>#N/A</v>
      </c>
    </row>
    <row r="95" spans="1:9" ht="15" hidden="1" customHeight="1" x14ac:dyDescent="0.25">
      <c r="A95">
        <f t="shared" si="1"/>
        <v>627</v>
      </c>
      <c r="B95">
        <f>IF(OR(ISERROR(VLOOKUP(A95,norm!B:B,1,0))=TRUE,ISBLANK(E95)=TRUE),0,1)</f>
        <v>0</v>
      </c>
      <c r="C95" s="301">
        <v>627</v>
      </c>
      <c r="D95" s="301" t="s">
        <v>116</v>
      </c>
      <c r="E95" s="295" t="s">
        <v>14</v>
      </c>
      <c r="F95" s="297">
        <v>0.04</v>
      </c>
      <c r="G95" s="295">
        <v>3</v>
      </c>
      <c r="H95" s="118">
        <f>IF(ISERROR(VLOOKUP(C95,norm!B:B,1,0))=FALSE,VLOOKUP(C95,norm!B:H,7,0),0)</f>
        <v>0</v>
      </c>
      <c r="I95" t="str">
        <f>VLOOKUP(C95,quide!A:H,8,0)</f>
        <v>жг</v>
      </c>
    </row>
    <row r="96" spans="1:9" ht="15" hidden="1" customHeight="1" x14ac:dyDescent="0.25">
      <c r="A96">
        <f t="shared" si="1"/>
        <v>627</v>
      </c>
      <c r="B96">
        <f>IF(OR(ISERROR(VLOOKUP(A96,norm!B:B,1,0))=TRUE,ISBLANK(E96)=TRUE),0,1)</f>
        <v>0</v>
      </c>
      <c r="C96" s="334"/>
      <c r="D96" s="334"/>
      <c r="E96" s="295" t="s">
        <v>1</v>
      </c>
      <c r="F96" s="297">
        <v>0.02</v>
      </c>
      <c r="G96" s="295">
        <v>3</v>
      </c>
      <c r="H96" s="118">
        <f>IF(ISERROR(VLOOKUP(C96,norm!B:B,1,0))=FALSE,VLOOKUP(C96,norm!B:H,7,0),0)</f>
        <v>0</v>
      </c>
      <c r="I96" t="e">
        <f>VLOOKUP(C96,quide!A:H,8,0)</f>
        <v>#N/A</v>
      </c>
    </row>
    <row r="97" spans="1:19" ht="15" hidden="1" customHeight="1" x14ac:dyDescent="0.25">
      <c r="A97">
        <f t="shared" si="1"/>
        <v>627</v>
      </c>
      <c r="B97">
        <f>IF(OR(ISERROR(VLOOKUP(A97,norm!B:B,1,0))=TRUE,ISBLANK(E97)=TRUE),0,1)</f>
        <v>0</v>
      </c>
      <c r="C97" s="334"/>
      <c r="D97" s="301"/>
      <c r="E97" s="334"/>
      <c r="F97" s="334"/>
      <c r="G97" s="334"/>
      <c r="H97" s="118">
        <f>IF(ISERROR(VLOOKUP(C97,norm!B:B,1,0))=FALSE,VLOOKUP(C97,norm!B:H,7,0),0)</f>
        <v>0</v>
      </c>
      <c r="I97" t="e">
        <f>VLOOKUP(C97,quide!A:H,8,0)</f>
        <v>#N/A</v>
      </c>
    </row>
    <row r="98" spans="1:19" ht="15" customHeight="1" x14ac:dyDescent="0.25">
      <c r="A98">
        <f t="shared" si="1"/>
        <v>703</v>
      </c>
      <c r="B98">
        <f>IF(OR(ISERROR(VLOOKUP(A98,norm!B:B,1,0))=TRUE,ISBLANK(E98)=TRUE),0,1)</f>
        <v>1</v>
      </c>
      <c r="C98" s="301">
        <v>703</v>
      </c>
      <c r="D98" s="301" t="s">
        <v>8</v>
      </c>
      <c r="E98" s="295" t="s">
        <v>14</v>
      </c>
      <c r="F98" s="338">
        <v>9.9999999999999995E-7</v>
      </c>
      <c r="G98" s="295">
        <v>1</v>
      </c>
      <c r="H98" s="290">
        <f>IF(ISERROR(VLOOKUP(C98,norm!B:B,1,0))=FALSE,VLOOKUP(C98,norm!B:H,7,0),0)</f>
        <v>1.4839170474857145E-6</v>
      </c>
      <c r="I98" t="str">
        <f>VLOOKUP(C98,quide!A:H,8,0)</f>
        <v>тв</v>
      </c>
      <c r="N98" s="329"/>
      <c r="O98" s="329"/>
      <c r="P98" s="247"/>
      <c r="Q98" s="327"/>
      <c r="R98" s="247"/>
      <c r="S98" s="246"/>
    </row>
    <row r="99" spans="1:19" ht="15" customHeight="1" x14ac:dyDescent="0.25">
      <c r="A99">
        <f t="shared" si="1"/>
        <v>703</v>
      </c>
      <c r="B99">
        <f>IF(OR(ISERROR(VLOOKUP(A99,norm!B:B,1,0))=TRUE,ISBLANK(E99)=TRUE),0,1)</f>
        <v>1</v>
      </c>
      <c r="C99" s="334"/>
      <c r="D99" s="336"/>
      <c r="E99" s="295" t="s">
        <v>2</v>
      </c>
      <c r="F99" s="339">
        <v>9.9999999999999995E-7</v>
      </c>
      <c r="G99" s="295">
        <v>1</v>
      </c>
      <c r="H99" s="118">
        <f>IF(ISERROR(VLOOKUP(C99,norm!B:B,1,0))=FALSE,VLOOKUP(C99,norm!B:H,7,0),0)</f>
        <v>0</v>
      </c>
      <c r="I99" t="e">
        <f>VLOOKUP(C99,quide!A:H,8,0)</f>
        <v>#N/A</v>
      </c>
      <c r="N99" s="330"/>
      <c r="O99" s="331"/>
      <c r="P99" s="247"/>
      <c r="Q99" s="328"/>
      <c r="R99" s="247"/>
      <c r="S99" s="246"/>
    </row>
    <row r="100" spans="1:19" hidden="1" x14ac:dyDescent="0.25">
      <c r="A100">
        <f t="shared" si="1"/>
        <v>703</v>
      </c>
      <c r="B100">
        <f>IF(OR(ISERROR(VLOOKUP(A100,norm!B:B,1,0))=TRUE,ISBLANK(E100)=TRUE),0,1)</f>
        <v>0</v>
      </c>
      <c r="C100" s="334"/>
      <c r="D100" s="301"/>
      <c r="E100" s="334"/>
      <c r="F100" s="334"/>
      <c r="G100" s="334"/>
      <c r="H100" s="118">
        <f>IF(ISERROR(VLOOKUP(C100,norm!B:B,1,0))=FALSE,VLOOKUP(C100,norm!B:H,7,0),0)</f>
        <v>0</v>
      </c>
      <c r="I100" t="e">
        <f>VLOOKUP(C100,quide!A:H,8,0)</f>
        <v>#N/A</v>
      </c>
    </row>
    <row r="101" spans="1:19" hidden="1" x14ac:dyDescent="0.25">
      <c r="A101">
        <f t="shared" si="1"/>
        <v>1034</v>
      </c>
      <c r="B101">
        <f>IF(OR(ISERROR(VLOOKUP(A101,norm!B:B,1,0))=TRUE,ISBLANK(E101)=TRUE),0,1)</f>
        <v>0</v>
      </c>
      <c r="C101" s="301">
        <v>1034</v>
      </c>
      <c r="D101" s="295" t="s">
        <v>132</v>
      </c>
      <c r="E101" s="295" t="s">
        <v>3</v>
      </c>
      <c r="F101" s="297">
        <v>3.0000000000000001E-3</v>
      </c>
      <c r="G101" s="295">
        <v>0</v>
      </c>
      <c r="H101" s="118">
        <f>IF(ISERROR(VLOOKUP(C101,norm!B:B,1,0))=FALSE,VLOOKUP(C101,norm!B:H,7,0),0)</f>
        <v>0</v>
      </c>
      <c r="I101" t="str">
        <f>VLOOKUP(C101,quide!A:H,8,0)</f>
        <v>жг</v>
      </c>
    </row>
    <row r="102" spans="1:19" ht="15" hidden="1" customHeight="1" x14ac:dyDescent="0.25">
      <c r="A102">
        <f t="shared" si="1"/>
        <v>1034</v>
      </c>
      <c r="B102">
        <f>IF(OR(ISERROR(VLOOKUP(A102,norm!B:B,1,0))=TRUE,ISBLANK(E102)=TRUE),0,1)</f>
        <v>0</v>
      </c>
      <c r="C102" s="334"/>
      <c r="D102" s="301"/>
      <c r="E102" s="334"/>
      <c r="F102" s="334"/>
      <c r="G102" s="334"/>
      <c r="H102" s="118">
        <f>IF(ISERROR(VLOOKUP(C102,norm!B:B,1,0))=FALSE,VLOOKUP(C102,norm!B:H,7,0),0)</f>
        <v>0</v>
      </c>
      <c r="I102" t="e">
        <f>VLOOKUP(C102,quide!A:H,8,0)</f>
        <v>#N/A</v>
      </c>
    </row>
    <row r="103" spans="1:19" ht="15" hidden="1" customHeight="1" x14ac:dyDescent="0.25">
      <c r="A103">
        <f t="shared" si="1"/>
        <v>1042</v>
      </c>
      <c r="B103">
        <f>IF(OR(ISERROR(VLOOKUP(A103,norm!B:B,1,0))=TRUE,ISBLANK(E103)=TRUE),0,1)</f>
        <v>0</v>
      </c>
      <c r="C103" s="301">
        <v>1042</v>
      </c>
      <c r="D103" s="295" t="s">
        <v>126</v>
      </c>
      <c r="E103" s="295" t="s">
        <v>1</v>
      </c>
      <c r="F103" s="297">
        <v>0.1</v>
      </c>
      <c r="G103" s="295">
        <v>3</v>
      </c>
      <c r="H103" s="118">
        <f>IF(ISERROR(VLOOKUP(C103,norm!B:B,1,0))=FALSE,VLOOKUP(C103,norm!B:H,7,0),0)</f>
        <v>0</v>
      </c>
      <c r="I103" t="str">
        <f>VLOOKUP(C103,quide!A:H,8,0)</f>
        <v>жг</v>
      </c>
    </row>
    <row r="104" spans="1:19" ht="15" hidden="1" customHeight="1" x14ac:dyDescent="0.25">
      <c r="A104">
        <f t="shared" si="1"/>
        <v>1042</v>
      </c>
      <c r="B104">
        <f>IF(OR(ISERROR(VLOOKUP(A104,norm!B:B,1,0))=TRUE,ISBLANK(E104)=TRUE),0,1)</f>
        <v>0</v>
      </c>
      <c r="C104" s="334"/>
      <c r="D104" s="301"/>
      <c r="E104" s="334"/>
      <c r="F104" s="334"/>
      <c r="G104" s="334"/>
      <c r="H104" s="118">
        <f>IF(ISERROR(VLOOKUP(C104,norm!B:B,1,0))=FALSE,VLOOKUP(C104,norm!B:H,7,0),0)</f>
        <v>0</v>
      </c>
      <c r="I104" t="e">
        <f>VLOOKUP(C104,quide!A:H,8,0)</f>
        <v>#N/A</v>
      </c>
    </row>
    <row r="105" spans="1:19" ht="15" hidden="1" customHeight="1" x14ac:dyDescent="0.25">
      <c r="A105">
        <f t="shared" si="1"/>
        <v>1052</v>
      </c>
      <c r="B105">
        <f>IF(OR(ISERROR(VLOOKUP(A105,norm!B:B,1,0))=TRUE,ISBLANK(E105)=TRUE),0,1)</f>
        <v>0</v>
      </c>
      <c r="C105" s="319">
        <v>1052</v>
      </c>
      <c r="D105" s="319" t="s">
        <v>110</v>
      </c>
      <c r="E105" s="296" t="s">
        <v>14</v>
      </c>
      <c r="F105" s="175">
        <v>0.2</v>
      </c>
      <c r="G105" s="296">
        <v>3</v>
      </c>
      <c r="H105" s="118">
        <f>IF(ISERROR(VLOOKUP(C105,norm!B:B,1,0))=FALSE,VLOOKUP(C105,norm!B:H,7,0),0)</f>
        <v>0</v>
      </c>
      <c r="I105" t="str">
        <f>VLOOKUP(C105,quide!A:H,8,0)</f>
        <v>жг</v>
      </c>
    </row>
    <row r="106" spans="1:19" ht="15" hidden="1" customHeight="1" x14ac:dyDescent="0.25">
      <c r="A106">
        <f t="shared" si="1"/>
        <v>1052</v>
      </c>
      <c r="B106">
        <f>IF(OR(ISERROR(VLOOKUP(A106,norm!B:B,1,0))=TRUE,ISBLANK(E106)=TRUE),0,1)</f>
        <v>0</v>
      </c>
      <c r="C106" s="321"/>
      <c r="D106" s="335"/>
      <c r="E106" s="296" t="s">
        <v>1</v>
      </c>
      <c r="F106" s="175">
        <v>1</v>
      </c>
      <c r="G106" s="296">
        <v>3</v>
      </c>
      <c r="H106" s="118">
        <f>IF(ISERROR(VLOOKUP(C106,norm!B:B,1,0))=FALSE,VLOOKUP(C106,norm!B:H,7,0),0)</f>
        <v>0</v>
      </c>
      <c r="I106" t="e">
        <f>VLOOKUP(C106,quide!A:H,8,0)</f>
        <v>#N/A</v>
      </c>
    </row>
    <row r="107" spans="1:19" ht="15" hidden="1" customHeight="1" x14ac:dyDescent="0.25">
      <c r="A107">
        <f t="shared" si="1"/>
        <v>1052</v>
      </c>
      <c r="B107">
        <f>IF(OR(ISERROR(VLOOKUP(A107,norm!B:B,1,0))=TRUE,ISBLANK(E107)=TRUE),0,1)</f>
        <v>0</v>
      </c>
      <c r="C107" s="321"/>
      <c r="D107" s="335"/>
      <c r="E107" s="296" t="s">
        <v>2</v>
      </c>
      <c r="F107" s="175">
        <v>0.5</v>
      </c>
      <c r="G107" s="296">
        <v>3</v>
      </c>
      <c r="H107" s="118">
        <f>IF(ISERROR(VLOOKUP(C107,norm!B:B,1,0))=FALSE,VLOOKUP(C107,norm!B:H,7,0),0)</f>
        <v>0</v>
      </c>
      <c r="I107" t="e">
        <f>VLOOKUP(C107,quide!A:H,8,0)</f>
        <v>#N/A</v>
      </c>
    </row>
    <row r="108" spans="1:19" ht="15" hidden="1" customHeight="1" x14ac:dyDescent="0.25">
      <c r="A108">
        <f t="shared" si="1"/>
        <v>1052</v>
      </c>
      <c r="B108">
        <f>IF(OR(ISERROR(VLOOKUP(A108,norm!B:B,1,0))=TRUE,ISBLANK(E108)=TRUE),0,1)</f>
        <v>0</v>
      </c>
      <c r="C108" s="321"/>
      <c r="D108" s="301"/>
      <c r="E108" s="334"/>
      <c r="F108" s="334"/>
      <c r="G108" s="334"/>
      <c r="H108" s="118">
        <f>IF(ISERROR(VLOOKUP(C108,norm!B:B,1,0))=FALSE,VLOOKUP(C108,norm!B:H,7,0),0)</f>
        <v>0</v>
      </c>
      <c r="I108" t="e">
        <f>VLOOKUP(C108,quide!A:H,8,0)</f>
        <v>#N/A</v>
      </c>
    </row>
    <row r="109" spans="1:19" ht="15" hidden="1" customHeight="1" x14ac:dyDescent="0.25">
      <c r="A109">
        <f t="shared" si="1"/>
        <v>1061</v>
      </c>
      <c r="B109">
        <f>IF(OR(ISERROR(VLOOKUP(A109,norm!B:B,1,0))=TRUE,ISBLANK(E109)=TRUE),0,1)</f>
        <v>0</v>
      </c>
      <c r="C109" s="301">
        <v>1061</v>
      </c>
      <c r="D109" s="295" t="s">
        <v>312</v>
      </c>
      <c r="E109" s="295" t="s">
        <v>1</v>
      </c>
      <c r="F109" s="297">
        <v>5</v>
      </c>
      <c r="G109" s="295">
        <v>4</v>
      </c>
      <c r="H109" s="118">
        <f>IF(ISERROR(VLOOKUP(C109,norm!B:B,1,0))=FALSE,VLOOKUP(C109,norm!B:H,7,0),0)</f>
        <v>0</v>
      </c>
      <c r="I109" t="str">
        <f>VLOOKUP(C109,quide!A:H,8,0)</f>
        <v>жг</v>
      </c>
    </row>
    <row r="110" spans="1:19" ht="15" hidden="1" customHeight="1" x14ac:dyDescent="0.25">
      <c r="A110">
        <f t="shared" si="1"/>
        <v>1061</v>
      </c>
      <c r="B110">
        <f>IF(OR(ISERROR(VLOOKUP(A110,norm!B:B,1,0))=TRUE,ISBLANK(E110)=TRUE),0,1)</f>
        <v>0</v>
      </c>
      <c r="C110" s="334"/>
      <c r="D110" s="301"/>
      <c r="E110" s="334"/>
      <c r="F110" s="334"/>
      <c r="G110" s="334"/>
      <c r="H110" s="118">
        <f>IF(ISERROR(VLOOKUP(C110,norm!B:B,1,0))=FALSE,VLOOKUP(C110,norm!B:H,7,0),0)</f>
        <v>0</v>
      </c>
      <c r="I110" t="e">
        <f>VLOOKUP(C110,quide!A:H,8,0)</f>
        <v>#N/A</v>
      </c>
    </row>
    <row r="111" spans="1:19" ht="15" hidden="1" customHeight="1" x14ac:dyDescent="0.25">
      <c r="A111">
        <f t="shared" si="1"/>
        <v>1069</v>
      </c>
      <c r="B111">
        <f>IF(OR(ISERROR(VLOOKUP(A111,norm!B:B,1,0))=TRUE,ISBLANK(E111)=TRUE),0,1)</f>
        <v>0</v>
      </c>
      <c r="C111" s="319">
        <v>1069</v>
      </c>
      <c r="D111" s="296" t="s">
        <v>109</v>
      </c>
      <c r="E111" s="296" t="s">
        <v>1</v>
      </c>
      <c r="F111" s="175">
        <v>5.0000000000000001E-3</v>
      </c>
      <c r="G111" s="296">
        <v>2</v>
      </c>
      <c r="H111" s="118">
        <f>IF(ISERROR(VLOOKUP(C111,norm!B:B,1,0))=FALSE,VLOOKUP(C111,norm!B:H,7,0),0)</f>
        <v>0</v>
      </c>
      <c r="I111" t="str">
        <f>VLOOKUP(C111,quide!A:H,8,0)</f>
        <v>жг</v>
      </c>
      <c r="N111" s="329"/>
      <c r="O111" s="329"/>
      <c r="P111" s="247"/>
      <c r="Q111" s="248"/>
      <c r="R111" s="247"/>
      <c r="S111" s="246"/>
    </row>
    <row r="112" spans="1:19" ht="30" hidden="1" customHeight="1" x14ac:dyDescent="0.25">
      <c r="A112">
        <f t="shared" si="1"/>
        <v>1069</v>
      </c>
      <c r="B112">
        <f>IF(OR(ISERROR(VLOOKUP(A112,norm!B:B,1,0))=TRUE,ISBLANK(E112)=TRUE),0,1)</f>
        <v>0</v>
      </c>
      <c r="C112" s="321"/>
      <c r="D112" s="301"/>
      <c r="E112" s="334"/>
      <c r="F112" s="334"/>
      <c r="G112" s="334"/>
      <c r="H112" s="118">
        <f>IF(ISERROR(VLOOKUP(C112,norm!B:B,1,0))=FALSE,VLOOKUP(C112,norm!B:H,7,0),0)</f>
        <v>0</v>
      </c>
      <c r="I112" t="e">
        <f>VLOOKUP(C112,quide!A:H,8,0)</f>
        <v>#N/A</v>
      </c>
      <c r="N112" s="330"/>
      <c r="O112" s="330"/>
      <c r="P112" s="247"/>
      <c r="Q112" s="248"/>
      <c r="R112" s="247"/>
      <c r="S112" s="246"/>
    </row>
    <row r="113" spans="1:19" ht="15" hidden="1" customHeight="1" x14ac:dyDescent="0.25">
      <c r="A113">
        <f t="shared" si="1"/>
        <v>1071</v>
      </c>
      <c r="B113">
        <f>IF(OR(ISERROR(VLOOKUP(A113,norm!B:B,1,0))=TRUE,ISBLANK(E113)=TRUE),0,1)</f>
        <v>0</v>
      </c>
      <c r="C113" s="301">
        <v>1071</v>
      </c>
      <c r="D113" s="301" t="s">
        <v>111</v>
      </c>
      <c r="E113" s="295" t="s">
        <v>14</v>
      </c>
      <c r="F113" s="297">
        <v>3.0000000000000001E-3</v>
      </c>
      <c r="G113" s="295">
        <v>2</v>
      </c>
      <c r="H113" s="118">
        <f>IF(ISERROR(VLOOKUP(C113,norm!B:B,1,0))=FALSE,VLOOKUP(C113,norm!B:H,7,0),0)</f>
        <v>0</v>
      </c>
      <c r="I113" t="str">
        <f>VLOOKUP(C113,quide!A:H,8,0)</f>
        <v>жг</v>
      </c>
      <c r="N113" s="330"/>
      <c r="O113" s="330"/>
      <c r="P113" s="247"/>
      <c r="Q113" s="248"/>
      <c r="R113" s="247"/>
      <c r="S113" s="246"/>
    </row>
    <row r="114" spans="1:19" ht="15" hidden="1" customHeight="1" x14ac:dyDescent="0.25">
      <c r="A114">
        <f t="shared" si="1"/>
        <v>1071</v>
      </c>
      <c r="B114">
        <f>IF(OR(ISERROR(VLOOKUP(A114,norm!B:B,1,0))=TRUE,ISBLANK(E114)=TRUE),0,1)</f>
        <v>0</v>
      </c>
      <c r="C114" s="334"/>
      <c r="D114" s="334"/>
      <c r="E114" s="295" t="s">
        <v>1</v>
      </c>
      <c r="F114" s="297">
        <v>0.01</v>
      </c>
      <c r="G114" s="295">
        <v>2</v>
      </c>
      <c r="H114" s="118">
        <f>IF(ISERROR(VLOOKUP(C114,norm!B:B,1,0))=FALSE,VLOOKUP(C114,norm!B:H,7,0),0)</f>
        <v>0</v>
      </c>
      <c r="I114" t="e">
        <f>VLOOKUP(C114,quide!A:H,8,0)</f>
        <v>#N/A</v>
      </c>
    </row>
    <row r="115" spans="1:19" ht="15" hidden="1" customHeight="1" x14ac:dyDescent="0.25">
      <c r="A115">
        <f t="shared" si="1"/>
        <v>1071</v>
      </c>
      <c r="B115">
        <f>IF(OR(ISERROR(VLOOKUP(A115,norm!B:B,1,0))=TRUE,ISBLANK(E115)=TRUE),0,1)</f>
        <v>0</v>
      </c>
      <c r="C115" s="334"/>
      <c r="D115" s="334"/>
      <c r="E115" s="295" t="s">
        <v>2</v>
      </c>
      <c r="F115" s="297">
        <v>6.0000000000000001E-3</v>
      </c>
      <c r="G115" s="295">
        <v>2</v>
      </c>
      <c r="H115" s="118">
        <f>IF(ISERROR(VLOOKUP(C115,norm!B:B,1,0))=FALSE,VLOOKUP(C115,norm!B:H,7,0),0)</f>
        <v>0</v>
      </c>
      <c r="I115" t="e">
        <f>VLOOKUP(C115,quide!A:H,8,0)</f>
        <v>#N/A</v>
      </c>
    </row>
    <row r="116" spans="1:19" ht="15" hidden="1" customHeight="1" x14ac:dyDescent="0.25">
      <c r="A116">
        <f t="shared" si="1"/>
        <v>1071</v>
      </c>
      <c r="B116">
        <f>IF(OR(ISERROR(VLOOKUP(A116,norm!B:B,1,0))=TRUE,ISBLANK(E116)=TRUE),0,1)</f>
        <v>0</v>
      </c>
      <c r="C116" s="334"/>
      <c r="D116" s="301"/>
      <c r="E116" s="334"/>
      <c r="F116" s="334"/>
      <c r="G116" s="334"/>
      <c r="H116" s="118">
        <f>IF(ISERROR(VLOOKUP(C116,norm!B:B,1,0))=FALSE,VLOOKUP(C116,norm!B:H,7,0),0)</f>
        <v>0</v>
      </c>
      <c r="I116" t="e">
        <f>VLOOKUP(C116,quide!A:H,8,0)</f>
        <v>#N/A</v>
      </c>
    </row>
    <row r="117" spans="1:19" ht="15" hidden="1" customHeight="1" x14ac:dyDescent="0.25">
      <c r="A117">
        <f t="shared" si="1"/>
        <v>1210</v>
      </c>
      <c r="B117">
        <f>IF(OR(ISERROR(VLOOKUP(A117,norm!B:B,1,0))=TRUE,ISBLANK(E117)=TRUE),0,1)</f>
        <v>0</v>
      </c>
      <c r="C117" s="301">
        <v>1210</v>
      </c>
      <c r="D117" s="295" t="s">
        <v>112</v>
      </c>
      <c r="E117" s="295" t="s">
        <v>1</v>
      </c>
      <c r="F117" s="297">
        <v>0.1</v>
      </c>
      <c r="G117" s="295">
        <v>4</v>
      </c>
      <c r="H117" s="118">
        <f>IF(ISERROR(VLOOKUP(C117,norm!B:B,1,0))=FALSE,VLOOKUP(C117,norm!B:H,7,0),0)</f>
        <v>0</v>
      </c>
      <c r="I117" t="str">
        <f>VLOOKUP(C117,quide!A:H,8,0)</f>
        <v>жг</v>
      </c>
    </row>
    <row r="118" spans="1:19" ht="15" hidden="1" customHeight="1" x14ac:dyDescent="0.25">
      <c r="A118">
        <f t="shared" si="1"/>
        <v>1210</v>
      </c>
      <c r="B118">
        <f>IF(OR(ISERROR(VLOOKUP(A118,norm!B:B,1,0))=TRUE,ISBLANK(E118)=TRUE),0,1)</f>
        <v>0</v>
      </c>
      <c r="C118" s="334"/>
      <c r="D118" s="301"/>
      <c r="E118" s="334"/>
      <c r="F118" s="334"/>
      <c r="G118" s="334"/>
      <c r="H118" s="118">
        <f>IF(ISERROR(VLOOKUP(C118,norm!B:B,1,0))=FALSE,VLOOKUP(C118,norm!B:H,7,0),0)</f>
        <v>0</v>
      </c>
      <c r="I118" t="e">
        <f>VLOOKUP(C118,quide!A:H,8,0)</f>
        <v>#N/A</v>
      </c>
    </row>
    <row r="119" spans="1:19" ht="15" hidden="1" customHeight="1" x14ac:dyDescent="0.25">
      <c r="A119">
        <f t="shared" si="1"/>
        <v>1213</v>
      </c>
      <c r="B119">
        <f>IF(OR(ISERROR(VLOOKUP(A119,norm!B:B,1,0))=TRUE,ISBLANK(E119)=TRUE),0,1)</f>
        <v>0</v>
      </c>
      <c r="C119" s="301">
        <v>1213</v>
      </c>
      <c r="D119" s="295" t="s">
        <v>9</v>
      </c>
      <c r="E119" s="295" t="s">
        <v>1</v>
      </c>
      <c r="F119" s="297">
        <v>0.15</v>
      </c>
      <c r="G119" s="295">
        <v>3</v>
      </c>
      <c r="H119" s="118">
        <f>IF(ISERROR(VLOOKUP(C119,norm!B:B,1,0))=FALSE,VLOOKUP(C119,norm!B:H,7,0),0)</f>
        <v>0</v>
      </c>
      <c r="I119" t="str">
        <f>VLOOKUP(C119,quide!A:H,8,0)</f>
        <v>жг</v>
      </c>
    </row>
    <row r="120" spans="1:19" ht="15" hidden="1" customHeight="1" x14ac:dyDescent="0.25">
      <c r="A120">
        <f t="shared" si="1"/>
        <v>1213</v>
      </c>
      <c r="B120">
        <f>IF(OR(ISERROR(VLOOKUP(A120,norm!B:B,1,0))=TRUE,ISBLANK(E120)=TRUE),0,1)</f>
        <v>0</v>
      </c>
      <c r="C120" s="334"/>
      <c r="D120" s="301"/>
      <c r="E120" s="334"/>
      <c r="F120" s="334"/>
      <c r="G120" s="334"/>
      <c r="H120" s="118">
        <f>IF(ISERROR(VLOOKUP(C120,norm!B:B,1,0))=FALSE,VLOOKUP(C120,norm!B:H,7,0),0)</f>
        <v>0</v>
      </c>
      <c r="I120" t="e">
        <f>VLOOKUP(C120,quide!A:H,8,0)</f>
        <v>#N/A</v>
      </c>
    </row>
    <row r="121" spans="1:19" ht="15" hidden="1" customHeight="1" x14ac:dyDescent="0.25">
      <c r="A121">
        <f t="shared" si="1"/>
        <v>1232</v>
      </c>
      <c r="B121">
        <f>IF(OR(ISERROR(VLOOKUP(A121,norm!B:B,1,0))=TRUE,ISBLANK(E121)=TRUE),0,1)</f>
        <v>0</v>
      </c>
      <c r="C121" s="301">
        <v>1232</v>
      </c>
      <c r="D121" s="301" t="s">
        <v>261</v>
      </c>
      <c r="E121" s="295" t="s">
        <v>1</v>
      </c>
      <c r="F121" s="297">
        <v>0.1</v>
      </c>
      <c r="G121" s="295">
        <v>3</v>
      </c>
      <c r="H121" s="118">
        <f>IF(ISERROR(VLOOKUP(C121,norm!B:B,1,0))=FALSE,VLOOKUP(C121,norm!B:H,7,0),0)</f>
        <v>0</v>
      </c>
      <c r="I121" t="str">
        <f>VLOOKUP(C121,quide!A:H,8,0)</f>
        <v>жг</v>
      </c>
    </row>
    <row r="122" spans="1:19" ht="15" hidden="1" customHeight="1" x14ac:dyDescent="0.25">
      <c r="A122">
        <f t="shared" si="1"/>
        <v>1232</v>
      </c>
      <c r="B122">
        <f>IF(OR(ISERROR(VLOOKUP(A122,norm!B:B,1,0))=TRUE,ISBLANK(E122)=TRUE),0,1)</f>
        <v>0</v>
      </c>
      <c r="C122" s="334"/>
      <c r="D122" s="334"/>
      <c r="E122" s="295" t="s">
        <v>2</v>
      </c>
      <c r="F122" s="297">
        <v>0.01</v>
      </c>
      <c r="G122" s="295">
        <v>3</v>
      </c>
      <c r="H122" s="118">
        <f>IF(ISERROR(VLOOKUP(C122,norm!B:B,1,0))=FALSE,VLOOKUP(C122,norm!B:H,7,0),0)</f>
        <v>0</v>
      </c>
      <c r="I122" t="e">
        <f>VLOOKUP(C122,quide!A:H,8,0)</f>
        <v>#N/A</v>
      </c>
    </row>
    <row r="123" spans="1:19" ht="15" hidden="1" customHeight="1" x14ac:dyDescent="0.25">
      <c r="A123">
        <f t="shared" si="1"/>
        <v>1232</v>
      </c>
      <c r="B123">
        <f>IF(OR(ISERROR(VLOOKUP(A123,norm!B:B,1,0))=TRUE,ISBLANK(E123)=TRUE),0,1)</f>
        <v>0</v>
      </c>
      <c r="C123" s="334"/>
      <c r="D123" s="301"/>
      <c r="E123" s="334"/>
      <c r="F123" s="334"/>
      <c r="G123" s="334"/>
      <c r="H123" s="118">
        <f>IF(ISERROR(VLOOKUP(C123,norm!B:B,1,0))=FALSE,VLOOKUP(C123,norm!B:H,7,0),0)</f>
        <v>0</v>
      </c>
      <c r="I123" t="e">
        <f>VLOOKUP(C123,quide!A:H,8,0)</f>
        <v>#N/A</v>
      </c>
    </row>
    <row r="124" spans="1:19" ht="15" hidden="1" customHeight="1" x14ac:dyDescent="0.25">
      <c r="A124">
        <f t="shared" si="1"/>
        <v>1246</v>
      </c>
      <c r="B124">
        <f>IF(OR(ISERROR(VLOOKUP(A124,norm!B:B,1,0))=TRUE,ISBLANK(E124)=TRUE),0,1)</f>
        <v>0</v>
      </c>
      <c r="C124" s="301">
        <v>1246</v>
      </c>
      <c r="D124" s="295" t="s">
        <v>290</v>
      </c>
      <c r="E124" s="295" t="s">
        <v>3</v>
      </c>
      <c r="F124" s="297">
        <v>0.02</v>
      </c>
      <c r="G124" s="295">
        <v>0</v>
      </c>
      <c r="H124" s="118">
        <f>IF(ISERROR(VLOOKUP(C124,norm!B:B,1,0))=FALSE,VLOOKUP(C124,norm!B:H,7,0),0)</f>
        <v>0</v>
      </c>
      <c r="I124" t="str">
        <f>VLOOKUP(C124,quide!A:H,8,0)</f>
        <v>жг</v>
      </c>
    </row>
    <row r="125" spans="1:19" ht="15" hidden="1" customHeight="1" x14ac:dyDescent="0.25">
      <c r="A125">
        <f t="shared" si="1"/>
        <v>1246</v>
      </c>
      <c r="B125">
        <f>IF(OR(ISERROR(VLOOKUP(A125,norm!B:B,1,0))=TRUE,ISBLANK(E125)=TRUE),0,1)</f>
        <v>0</v>
      </c>
      <c r="C125" s="334"/>
      <c r="D125" s="301"/>
      <c r="E125" s="334"/>
      <c r="F125" s="334"/>
      <c r="G125" s="334"/>
      <c r="H125" s="118">
        <f>IF(ISERROR(VLOOKUP(C125,norm!B:B,1,0))=FALSE,VLOOKUP(C125,norm!B:H,7,0),0)</f>
        <v>0</v>
      </c>
      <c r="I125" t="e">
        <f>VLOOKUP(C125,quide!A:H,8,0)</f>
        <v>#N/A</v>
      </c>
    </row>
    <row r="126" spans="1:19" ht="15" hidden="1" customHeight="1" x14ac:dyDescent="0.25">
      <c r="A126">
        <f t="shared" si="1"/>
        <v>1314</v>
      </c>
      <c r="B126">
        <f>IF(OR(ISERROR(VLOOKUP(A126,norm!B:B,1,0))=TRUE,ISBLANK(E126)=TRUE),0,1)</f>
        <v>0</v>
      </c>
      <c r="C126" s="301">
        <v>1314</v>
      </c>
      <c r="D126" s="295" t="s">
        <v>291</v>
      </c>
      <c r="E126" s="295" t="s">
        <v>1</v>
      </c>
      <c r="F126" s="297">
        <v>0.01</v>
      </c>
      <c r="G126" s="295">
        <v>3</v>
      </c>
      <c r="H126" s="118">
        <f>IF(ISERROR(VLOOKUP(C126,norm!B:B,1,0))=FALSE,VLOOKUP(C126,norm!B:H,7,0),0)</f>
        <v>0</v>
      </c>
      <c r="I126" t="str">
        <f>VLOOKUP(C126,quide!A:H,8,0)</f>
        <v>жг</v>
      </c>
    </row>
    <row r="127" spans="1:19" ht="15" hidden="1" customHeight="1" x14ac:dyDescent="0.25">
      <c r="A127">
        <f t="shared" si="1"/>
        <v>1314</v>
      </c>
      <c r="B127">
        <f>IF(OR(ISERROR(VLOOKUP(A127,norm!B:B,1,0))=TRUE,ISBLANK(E127)=TRUE),0,1)</f>
        <v>0</v>
      </c>
      <c r="C127" s="334"/>
      <c r="D127" s="301"/>
      <c r="E127" s="334"/>
      <c r="F127" s="334"/>
      <c r="G127" s="334"/>
      <c r="H127" s="118">
        <f>IF(ISERROR(VLOOKUP(C127,norm!B:B,1,0))=FALSE,VLOOKUP(C127,norm!B:H,7,0),0)</f>
        <v>0</v>
      </c>
      <c r="I127" t="e">
        <f>VLOOKUP(C127,quide!A:H,8,0)</f>
        <v>#N/A</v>
      </c>
    </row>
    <row r="128" spans="1:19" ht="15" hidden="1" customHeight="1" x14ac:dyDescent="0.25">
      <c r="A128">
        <f t="shared" si="1"/>
        <v>1317</v>
      </c>
      <c r="B128">
        <f>IF(OR(ISERROR(VLOOKUP(A128,norm!B:B,1,0))=TRUE,ISBLANK(E128)=TRUE),0,1)</f>
        <v>0</v>
      </c>
      <c r="C128" s="301">
        <v>1317</v>
      </c>
      <c r="D128" s="301" t="s">
        <v>124</v>
      </c>
      <c r="E128" s="295" t="s">
        <v>3</v>
      </c>
      <c r="F128" s="297">
        <v>5.0000000000000001E-3</v>
      </c>
      <c r="G128" s="295">
        <v>3</v>
      </c>
      <c r="H128" s="118">
        <f>IF(ISERROR(VLOOKUP(C128,norm!B:B,1,0))=FALSE,VLOOKUP(C128,norm!B:H,7,0),0)</f>
        <v>0</v>
      </c>
      <c r="I128" t="str">
        <f>VLOOKUP(C128,quide!A:H,8,0)</f>
        <v>жг</v>
      </c>
    </row>
    <row r="129" spans="1:19" ht="15" hidden="1" customHeight="1" x14ac:dyDescent="0.25">
      <c r="A129">
        <f t="shared" si="1"/>
        <v>1317</v>
      </c>
      <c r="B129">
        <f>IF(OR(ISERROR(VLOOKUP(A129,norm!B:B,1,0))=TRUE,ISBLANK(E129)=TRUE),0,1)</f>
        <v>0</v>
      </c>
      <c r="C129" s="334"/>
      <c r="D129" s="334"/>
      <c r="E129" s="295" t="s">
        <v>1</v>
      </c>
      <c r="F129" s="297">
        <v>0.01</v>
      </c>
      <c r="G129" s="295">
        <v>3</v>
      </c>
      <c r="H129" s="118">
        <f>IF(ISERROR(VLOOKUP(C129,norm!B:B,1,0))=FALSE,VLOOKUP(C129,norm!B:H,7,0),0)</f>
        <v>0</v>
      </c>
      <c r="I129" t="e">
        <f>VLOOKUP(C129,quide!A:H,8,0)</f>
        <v>#N/A</v>
      </c>
      <c r="N129" s="329"/>
      <c r="O129" s="329"/>
      <c r="P129" s="247"/>
      <c r="Q129" s="248"/>
      <c r="R129" s="247"/>
      <c r="S129" s="246"/>
    </row>
    <row r="130" spans="1:19" ht="15" hidden="1" customHeight="1" x14ac:dyDescent="0.25">
      <c r="A130">
        <f t="shared" si="1"/>
        <v>1317</v>
      </c>
      <c r="B130">
        <f>IF(OR(ISERROR(VLOOKUP(A130,norm!B:B,1,0))=TRUE,ISBLANK(E130)=TRUE),0,1)</f>
        <v>0</v>
      </c>
      <c r="C130" s="334"/>
      <c r="D130" s="301"/>
      <c r="E130" s="334"/>
      <c r="F130" s="334"/>
      <c r="G130" s="334"/>
      <c r="H130" s="118">
        <f>IF(ISERROR(VLOOKUP(C130,norm!B:B,1,0))=FALSE,VLOOKUP(C130,norm!B:H,7,0),0)</f>
        <v>0</v>
      </c>
      <c r="I130" t="e">
        <f>VLOOKUP(C130,quide!A:H,8,0)</f>
        <v>#N/A</v>
      </c>
      <c r="N130" s="330"/>
      <c r="O130" s="330"/>
      <c r="P130" s="247"/>
      <c r="Q130" s="248"/>
      <c r="R130" s="247"/>
      <c r="S130" s="246"/>
    </row>
    <row r="131" spans="1:19" ht="15" customHeight="1" x14ac:dyDescent="0.25">
      <c r="A131">
        <f t="shared" si="1"/>
        <v>1325</v>
      </c>
      <c r="B131">
        <f>IF(OR(ISERROR(VLOOKUP(A131,norm!B:B,1,0))=TRUE,ISBLANK(E131)=TRUE),0,1)</f>
        <v>0</v>
      </c>
      <c r="C131" s="301">
        <v>1325</v>
      </c>
      <c r="D131" s="301" t="s">
        <v>130</v>
      </c>
      <c r="E131" s="295" t="s">
        <v>14</v>
      </c>
      <c r="F131" s="297">
        <v>3.0000000000000001E-3</v>
      </c>
      <c r="G131" s="295">
        <v>2</v>
      </c>
      <c r="H131" s="118">
        <f>IF(ISERROR(VLOOKUP(C131,norm!B:B,1,0))=FALSE,VLOOKUP(C131,norm!B:H,7,0),0)</f>
        <v>0</v>
      </c>
      <c r="I131" t="str">
        <f>VLOOKUP(C131,quide!A:H,8,0)</f>
        <v>жг</v>
      </c>
      <c r="N131" s="330"/>
      <c r="O131" s="330"/>
      <c r="P131" s="247"/>
      <c r="Q131" s="248"/>
      <c r="R131" s="247"/>
      <c r="S131" s="246"/>
    </row>
    <row r="132" spans="1:19" ht="15" customHeight="1" x14ac:dyDescent="0.25">
      <c r="A132">
        <f t="shared" si="1"/>
        <v>1325</v>
      </c>
      <c r="B132">
        <f>IF(OR(ISERROR(VLOOKUP(A132,norm!B:B,1,0))=TRUE,ISBLANK(E132)=TRUE),0,1)</f>
        <v>0</v>
      </c>
      <c r="C132" s="334"/>
      <c r="D132" s="334"/>
      <c r="E132" s="295" t="s">
        <v>1</v>
      </c>
      <c r="F132" s="297">
        <v>0.05</v>
      </c>
      <c r="G132" s="295">
        <v>2</v>
      </c>
      <c r="H132" s="118">
        <f>IF(ISERROR(VLOOKUP(C132,norm!B:B,1,0))=FALSE,VLOOKUP(C132,norm!B:H,7,0),0)</f>
        <v>0</v>
      </c>
      <c r="I132" t="e">
        <f>VLOOKUP(C132,quide!A:H,8,0)</f>
        <v>#N/A</v>
      </c>
    </row>
    <row r="133" spans="1:19" ht="15" customHeight="1" x14ac:dyDescent="0.25">
      <c r="A133">
        <f t="shared" si="1"/>
        <v>1325</v>
      </c>
      <c r="B133">
        <f>IF(OR(ISERROR(VLOOKUP(A133,norm!B:B,1,0))=TRUE,ISBLANK(E133)=TRUE),0,1)</f>
        <v>0</v>
      </c>
      <c r="C133" s="334"/>
      <c r="D133" s="334"/>
      <c r="E133" s="295" t="s">
        <v>2</v>
      </c>
      <c r="F133" s="297">
        <v>0.01</v>
      </c>
      <c r="G133" s="295">
        <v>2</v>
      </c>
      <c r="H133" s="118">
        <f>IF(ISERROR(VLOOKUP(C133,norm!B:B,1,0))=FALSE,VLOOKUP(C133,norm!B:H,7,0),0)</f>
        <v>0</v>
      </c>
      <c r="I133" t="e">
        <f>VLOOKUP(C133,quide!A:H,8,0)</f>
        <v>#N/A</v>
      </c>
    </row>
    <row r="134" spans="1:19" ht="15" hidden="1" customHeight="1" x14ac:dyDescent="0.25">
      <c r="A134">
        <f t="shared" si="1"/>
        <v>1325</v>
      </c>
      <c r="B134">
        <f>IF(OR(ISERROR(VLOOKUP(A134,norm!B:B,1,0))=TRUE,ISBLANK(E134)=TRUE),0,1)</f>
        <v>0</v>
      </c>
      <c r="C134" s="334"/>
      <c r="D134" s="301"/>
      <c r="E134" s="334"/>
      <c r="F134" s="334"/>
      <c r="G134" s="334"/>
      <c r="H134" s="118">
        <f>IF(ISERROR(VLOOKUP(C134,norm!B:B,1,0))=FALSE,VLOOKUP(C134,norm!B:H,7,0),0)</f>
        <v>0</v>
      </c>
      <c r="I134" t="e">
        <f>VLOOKUP(C134,quide!A:H,8,0)</f>
        <v>#N/A</v>
      </c>
    </row>
    <row r="135" spans="1:19" ht="15" hidden="1" customHeight="1" x14ac:dyDescent="0.25">
      <c r="A135">
        <f t="shared" si="1"/>
        <v>1531</v>
      </c>
      <c r="B135">
        <f>IF(OR(ISERROR(VLOOKUP(A135,norm!B:B,1,0))=TRUE,ISBLANK(E135)=TRUE),0,1)</f>
        <v>0</v>
      </c>
      <c r="C135" s="319">
        <v>1531</v>
      </c>
      <c r="D135" s="319" t="s">
        <v>115</v>
      </c>
      <c r="E135" s="296" t="s">
        <v>1</v>
      </c>
      <c r="F135" s="175">
        <v>0.01</v>
      </c>
      <c r="G135" s="296">
        <v>3</v>
      </c>
      <c r="H135" s="118">
        <f>IF(ISERROR(VLOOKUP(C135,norm!B:B,1,0))=FALSE,VLOOKUP(C135,norm!B:H,7,0),0)</f>
        <v>0</v>
      </c>
      <c r="I135" t="str">
        <f>VLOOKUP(C135,quide!A:H,8,0)</f>
        <v>жг</v>
      </c>
    </row>
    <row r="136" spans="1:19" ht="15" hidden="1" customHeight="1" x14ac:dyDescent="0.25">
      <c r="A136">
        <f t="shared" si="1"/>
        <v>1531</v>
      </c>
      <c r="B136">
        <f>IF(OR(ISERROR(VLOOKUP(A136,norm!B:B,1,0))=TRUE,ISBLANK(E136)=TRUE),0,1)</f>
        <v>0</v>
      </c>
      <c r="C136" s="321"/>
      <c r="D136" s="335"/>
      <c r="E136" s="296" t="s">
        <v>2</v>
      </c>
      <c r="F136" s="175">
        <v>5.0000000000000001E-3</v>
      </c>
      <c r="G136" s="296">
        <v>3</v>
      </c>
      <c r="H136" s="118">
        <f>IF(ISERROR(VLOOKUP(C136,norm!B:B,1,0))=FALSE,VLOOKUP(C136,norm!B:H,7,0),0)</f>
        <v>0</v>
      </c>
      <c r="I136" t="e">
        <f>VLOOKUP(C136,quide!A:H,8,0)</f>
        <v>#N/A</v>
      </c>
    </row>
    <row r="137" spans="1:19" ht="15" hidden="1" customHeight="1" x14ac:dyDescent="0.25">
      <c r="A137">
        <f t="shared" ref="A137:A200" si="2">IF(ISBLANK(C137),A136,C137)</f>
        <v>1531</v>
      </c>
      <c r="B137">
        <f>IF(OR(ISERROR(VLOOKUP(A137,norm!B:B,1,0))=TRUE,ISBLANK(E137)=TRUE),0,1)</f>
        <v>0</v>
      </c>
      <c r="C137" s="321"/>
      <c r="D137" s="301"/>
      <c r="E137" s="334"/>
      <c r="F137" s="334"/>
      <c r="G137" s="334"/>
      <c r="H137" s="118">
        <f>IF(ISERROR(VLOOKUP(C137,norm!B:B,1,0))=FALSE,VLOOKUP(C137,norm!B:H,7,0),0)</f>
        <v>0</v>
      </c>
      <c r="I137" t="e">
        <f>VLOOKUP(C137,quide!A:H,8,0)</f>
        <v>#N/A</v>
      </c>
    </row>
    <row r="138" spans="1:19" ht="15" hidden="1" customHeight="1" x14ac:dyDescent="0.25">
      <c r="A138">
        <f t="shared" si="2"/>
        <v>1535</v>
      </c>
      <c r="B138">
        <f>IF(OR(ISERROR(VLOOKUP(A138,norm!B:B,1,0))=TRUE,ISBLANK(E138)=TRUE),0,1)</f>
        <v>0</v>
      </c>
      <c r="C138" s="301">
        <v>1535</v>
      </c>
      <c r="D138" s="295" t="s">
        <v>123</v>
      </c>
      <c r="E138" s="295" t="s">
        <v>2</v>
      </c>
      <c r="F138" s="297">
        <v>0.01</v>
      </c>
      <c r="G138" s="295">
        <v>3</v>
      </c>
      <c r="H138" s="118">
        <f>IF(ISERROR(VLOOKUP(C138,norm!B:B,1,0))=FALSE,VLOOKUP(C138,norm!B:H,7,0),0)</f>
        <v>0</v>
      </c>
      <c r="I138" t="str">
        <f>VLOOKUP(C138,quide!A:H,8,0)</f>
        <v>тв</v>
      </c>
    </row>
    <row r="139" spans="1:19" ht="15" hidden="1" customHeight="1" x14ac:dyDescent="0.25">
      <c r="A139">
        <f t="shared" si="2"/>
        <v>1535</v>
      </c>
      <c r="B139">
        <f>IF(OR(ISERROR(VLOOKUP(A139,norm!B:B,1,0))=TRUE,ISBLANK(E139)=TRUE),0,1)</f>
        <v>0</v>
      </c>
      <c r="C139" s="334"/>
      <c r="D139" s="301"/>
      <c r="E139" s="334"/>
      <c r="F139" s="334"/>
      <c r="G139" s="334"/>
      <c r="H139" s="118">
        <f>IF(ISERROR(VLOOKUP(C139,norm!B:B,1,0))=FALSE,VLOOKUP(C139,norm!B:H,7,0),0)</f>
        <v>0</v>
      </c>
      <c r="I139" t="e">
        <f>VLOOKUP(C139,quide!A:H,8,0)</f>
        <v>#N/A</v>
      </c>
    </row>
    <row r="140" spans="1:19" ht="15" hidden="1" customHeight="1" x14ac:dyDescent="0.25">
      <c r="A140">
        <f t="shared" si="2"/>
        <v>1555</v>
      </c>
      <c r="B140">
        <f>IF(OR(ISERROR(VLOOKUP(A140,norm!B:B,1,0))=TRUE,ISBLANK(E140)=TRUE),0,1)</f>
        <v>0</v>
      </c>
      <c r="C140" s="301">
        <v>1555</v>
      </c>
      <c r="D140" s="301" t="s">
        <v>259</v>
      </c>
      <c r="E140" s="295" t="s">
        <v>1</v>
      </c>
      <c r="F140" s="297">
        <v>0.2</v>
      </c>
      <c r="G140" s="295">
        <v>3</v>
      </c>
      <c r="H140" s="118">
        <f>IF(ISERROR(VLOOKUP(C140,norm!B:B,1,0))=FALSE,VLOOKUP(C140,norm!B:H,7,0),0)</f>
        <v>0</v>
      </c>
      <c r="I140" t="str">
        <f>VLOOKUP(C140,quide!A:H,8,0)</f>
        <v>жг</v>
      </c>
    </row>
    <row r="141" spans="1:19" ht="15" hidden="1" customHeight="1" x14ac:dyDescent="0.25">
      <c r="A141">
        <f t="shared" si="2"/>
        <v>1555</v>
      </c>
      <c r="B141">
        <f>IF(OR(ISERROR(VLOOKUP(A141,norm!B:B,1,0))=TRUE,ISBLANK(E141)=TRUE),0,1)</f>
        <v>0</v>
      </c>
      <c r="C141" s="334"/>
      <c r="D141" s="334"/>
      <c r="E141" s="295" t="s">
        <v>2</v>
      </c>
      <c r="F141" s="297">
        <v>0.06</v>
      </c>
      <c r="G141" s="295">
        <v>3</v>
      </c>
      <c r="H141" s="118">
        <f>IF(ISERROR(VLOOKUP(C141,norm!B:B,1,0))=FALSE,VLOOKUP(C141,norm!B:H,7,0),0)</f>
        <v>0</v>
      </c>
      <c r="I141" t="e">
        <f>VLOOKUP(C141,quide!A:H,8,0)</f>
        <v>#N/A</v>
      </c>
    </row>
    <row r="142" spans="1:19" ht="30" hidden="1" customHeight="1" x14ac:dyDescent="0.25">
      <c r="A142">
        <f t="shared" si="2"/>
        <v>1555</v>
      </c>
      <c r="B142">
        <f>IF(OR(ISERROR(VLOOKUP(A142,norm!B:B,1,0))=TRUE,ISBLANK(E142)=TRUE),0,1)</f>
        <v>0</v>
      </c>
      <c r="C142" s="334"/>
      <c r="D142" s="301"/>
      <c r="E142" s="334"/>
      <c r="F142" s="334"/>
      <c r="G142" s="334"/>
      <c r="H142" s="118">
        <f>IF(ISERROR(VLOOKUP(C142,norm!B:B,1,0))=FALSE,VLOOKUP(C142,norm!B:H,7,0),0)</f>
        <v>0</v>
      </c>
      <c r="I142" t="e">
        <f>VLOOKUP(C142,quide!A:H,8,0)</f>
        <v>#N/A</v>
      </c>
    </row>
    <row r="143" spans="1:19" ht="15" hidden="1" customHeight="1" x14ac:dyDescent="0.25">
      <c r="A143">
        <f t="shared" si="2"/>
        <v>1707</v>
      </c>
      <c r="B143">
        <f>IF(OR(ISERROR(VLOOKUP(A143,norm!B:B,1,0))=TRUE,ISBLANK(E143)=TRUE),0,1)</f>
        <v>0</v>
      </c>
      <c r="C143" s="319">
        <v>1707</v>
      </c>
      <c r="D143" s="296" t="s">
        <v>10</v>
      </c>
      <c r="E143" s="296" t="s">
        <v>1</v>
      </c>
      <c r="F143" s="175">
        <v>0.08</v>
      </c>
      <c r="G143" s="296">
        <v>4</v>
      </c>
      <c r="H143" s="118">
        <f>IF(ISERROR(VLOOKUP(C143,norm!B:B,1,0))=FALSE,VLOOKUP(C143,norm!B:H,7,0),0)</f>
        <v>0</v>
      </c>
      <c r="I143" t="str">
        <f>VLOOKUP(C143,quide!A:H,8,0)</f>
        <v>жг</v>
      </c>
    </row>
    <row r="144" spans="1:19" ht="15" hidden="1" customHeight="1" x14ac:dyDescent="0.25">
      <c r="A144">
        <f t="shared" si="2"/>
        <v>1707</v>
      </c>
      <c r="B144">
        <f>IF(OR(ISERROR(VLOOKUP(A144,norm!B:B,1,0))=TRUE,ISBLANK(E144)=TRUE),0,1)</f>
        <v>0</v>
      </c>
      <c r="C144" s="321"/>
      <c r="D144" s="301"/>
      <c r="E144" s="334"/>
      <c r="F144" s="334"/>
      <c r="G144" s="334"/>
      <c r="H144" s="118">
        <f>IF(ISERROR(VLOOKUP(C144,norm!B:B,1,0))=FALSE,VLOOKUP(C144,norm!B:H,7,0),0)</f>
        <v>0</v>
      </c>
      <c r="I144" t="e">
        <f>VLOOKUP(C144,quide!A:H,8,0)</f>
        <v>#N/A</v>
      </c>
    </row>
    <row r="145" spans="1:9" ht="15" hidden="1" customHeight="1" x14ac:dyDescent="0.25">
      <c r="A145">
        <f t="shared" si="2"/>
        <v>1715</v>
      </c>
      <c r="B145">
        <f>IF(OR(ISERROR(VLOOKUP(A145,norm!B:B,1,0))=TRUE,ISBLANK(E145)=TRUE),0,1)</f>
        <v>0</v>
      </c>
      <c r="C145" s="301">
        <v>1715</v>
      </c>
      <c r="D145" s="295" t="s">
        <v>11</v>
      </c>
      <c r="E145" s="295" t="s">
        <v>1</v>
      </c>
      <c r="F145" s="297">
        <v>6.0000000000000001E-3</v>
      </c>
      <c r="G145" s="295">
        <v>4</v>
      </c>
      <c r="H145" s="118">
        <f>IF(ISERROR(VLOOKUP(C145,norm!B:B,1,0))=FALSE,VLOOKUP(C145,norm!B:H,7,0),0)</f>
        <v>0</v>
      </c>
      <c r="I145" t="str">
        <f>VLOOKUP(C145,quide!A:H,8,0)</f>
        <v>жг</v>
      </c>
    </row>
    <row r="146" spans="1:9" ht="15" hidden="1" customHeight="1" x14ac:dyDescent="0.25">
      <c r="A146">
        <f t="shared" si="2"/>
        <v>1715</v>
      </c>
      <c r="B146">
        <f>IF(OR(ISERROR(VLOOKUP(A146,norm!B:B,1,0))=TRUE,ISBLANK(E146)=TRUE),0,1)</f>
        <v>0</v>
      </c>
      <c r="C146" s="334"/>
      <c r="D146" s="301"/>
      <c r="E146" s="334"/>
      <c r="F146" s="334"/>
      <c r="G146" s="334"/>
      <c r="H146" s="118">
        <f>IF(ISERROR(VLOOKUP(C146,norm!B:B,1,0))=FALSE,VLOOKUP(C146,norm!B:H,7,0),0)</f>
        <v>0</v>
      </c>
      <c r="I146" t="e">
        <f>VLOOKUP(C146,quide!A:H,8,0)</f>
        <v>#N/A</v>
      </c>
    </row>
    <row r="147" spans="1:9" ht="45" hidden="1" x14ac:dyDescent="0.25">
      <c r="A147">
        <f t="shared" si="2"/>
        <v>1716</v>
      </c>
      <c r="B147">
        <f>IF(OR(ISERROR(VLOOKUP(A147,norm!B:B,1,0))=TRUE,ISBLANK(E147)=TRUE),0,1)</f>
        <v>0</v>
      </c>
      <c r="C147" s="301">
        <v>1716</v>
      </c>
      <c r="D147" s="295" t="s">
        <v>258</v>
      </c>
      <c r="E147" s="295" t="s">
        <v>1</v>
      </c>
      <c r="F147" s="297">
        <v>1.2E-2</v>
      </c>
      <c r="G147" s="295">
        <v>4</v>
      </c>
      <c r="H147" s="118">
        <f>IF(ISERROR(VLOOKUP(C147,norm!B:B,1,0))=FALSE,VLOOKUP(C147,norm!B:H,7,0),0)</f>
        <v>0</v>
      </c>
      <c r="I147" t="str">
        <f>VLOOKUP(C147,quide!A:H,8,0)</f>
        <v>жг</v>
      </c>
    </row>
    <row r="148" spans="1:9" hidden="1" x14ac:dyDescent="0.25">
      <c r="A148">
        <f t="shared" si="2"/>
        <v>1716</v>
      </c>
      <c r="B148">
        <f>IF(OR(ISERROR(VLOOKUP(A148,norm!B:B,1,0))=TRUE,ISBLANK(E148)=TRUE),0,1)</f>
        <v>0</v>
      </c>
      <c r="C148" s="334"/>
      <c r="D148" s="301"/>
      <c r="E148" s="334"/>
      <c r="F148" s="334"/>
      <c r="G148" s="334"/>
      <c r="H148" s="118">
        <f>IF(ISERROR(VLOOKUP(C148,norm!B:B,1,0))=FALSE,VLOOKUP(C148,norm!B:H,7,0),0)</f>
        <v>0</v>
      </c>
      <c r="I148" t="e">
        <f>VLOOKUP(C148,quide!A:H,8,0)</f>
        <v>#N/A</v>
      </c>
    </row>
    <row r="149" spans="1:9" ht="15" hidden="1" customHeight="1" x14ac:dyDescent="0.25">
      <c r="A149">
        <f t="shared" si="2"/>
        <v>1728</v>
      </c>
      <c r="B149">
        <f>IF(OR(ISERROR(VLOOKUP(A149,norm!B:B,1,0))=TRUE,ISBLANK(E149)=TRUE),0,1)</f>
        <v>0</v>
      </c>
      <c r="C149" s="301">
        <v>1728</v>
      </c>
      <c r="D149" s="295" t="s">
        <v>117</v>
      </c>
      <c r="E149" s="295" t="s">
        <v>1</v>
      </c>
      <c r="F149" s="297">
        <v>5.0000000000000002E-5</v>
      </c>
      <c r="G149" s="295">
        <v>4</v>
      </c>
      <c r="H149" s="118">
        <f>IF(ISERROR(VLOOKUP(C149,norm!B:B,1,0))=FALSE,VLOOKUP(C149,norm!B:H,7,0),0)</f>
        <v>0</v>
      </c>
      <c r="I149" t="str">
        <f>VLOOKUP(C149,quide!A:H,8,0)</f>
        <v>жг</v>
      </c>
    </row>
    <row r="150" spans="1:9" ht="15" hidden="1" customHeight="1" x14ac:dyDescent="0.25">
      <c r="A150">
        <f t="shared" si="2"/>
        <v>1728</v>
      </c>
      <c r="B150">
        <f>IF(OR(ISERROR(VLOOKUP(A150,norm!B:B,1,0))=TRUE,ISBLANK(E150)=TRUE),0,1)</f>
        <v>0</v>
      </c>
      <c r="C150" s="334"/>
      <c r="D150" s="301"/>
      <c r="E150" s="334"/>
      <c r="F150" s="334"/>
      <c r="G150" s="334"/>
      <c r="H150" s="118">
        <f>IF(ISERROR(VLOOKUP(C150,norm!B:B,1,0))=FALSE,VLOOKUP(C150,norm!B:H,7,0),0)</f>
        <v>0</v>
      </c>
      <c r="I150" t="e">
        <f>VLOOKUP(C150,quide!A:H,8,0)</f>
        <v>#N/A</v>
      </c>
    </row>
    <row r="151" spans="1:9" ht="15" hidden="1" customHeight="1" x14ac:dyDescent="0.25">
      <c r="A151">
        <f t="shared" si="2"/>
        <v>1819</v>
      </c>
      <c r="B151">
        <f>IF(OR(ISERROR(VLOOKUP(A151,norm!B:B,1,0))=TRUE,ISBLANK(E151)=TRUE),0,1)</f>
        <v>0</v>
      </c>
      <c r="C151" s="301">
        <v>1819</v>
      </c>
      <c r="D151" s="301" t="s">
        <v>129</v>
      </c>
      <c r="E151" s="295" t="s">
        <v>14</v>
      </c>
      <c r="F151" s="297">
        <v>2.0000000000000002E-5</v>
      </c>
      <c r="G151" s="295">
        <v>2</v>
      </c>
      <c r="H151" s="118">
        <f>IF(ISERROR(VLOOKUP(C151,norm!B:B,1,0))=FALSE,VLOOKUP(C151,norm!B:H,7,0),0)</f>
        <v>0</v>
      </c>
      <c r="I151" t="str">
        <f>VLOOKUP(C151,quide!A:H,8,0)</f>
        <v>жг</v>
      </c>
    </row>
    <row r="152" spans="1:9" ht="15" hidden="1" customHeight="1" x14ac:dyDescent="0.25">
      <c r="A152">
        <f t="shared" si="2"/>
        <v>1819</v>
      </c>
      <c r="B152">
        <f>IF(OR(ISERROR(VLOOKUP(A152,norm!B:B,1,0))=TRUE,ISBLANK(E152)=TRUE),0,1)</f>
        <v>0</v>
      </c>
      <c r="C152" s="334"/>
      <c r="D152" s="334"/>
      <c r="E152" s="295" t="s">
        <v>1</v>
      </c>
      <c r="F152" s="297">
        <v>5.0000000000000001E-3</v>
      </c>
      <c r="G152" s="295">
        <v>2</v>
      </c>
      <c r="H152" s="118">
        <f>IF(ISERROR(VLOOKUP(C152,norm!B:B,1,0))=FALSE,VLOOKUP(C152,norm!B:H,7,0),0)</f>
        <v>0</v>
      </c>
      <c r="I152" t="e">
        <f>VLOOKUP(C152,quide!A:H,8,0)</f>
        <v>#N/A</v>
      </c>
    </row>
    <row r="153" spans="1:9" ht="15" hidden="1" customHeight="1" x14ac:dyDescent="0.25">
      <c r="A153">
        <f t="shared" si="2"/>
        <v>1819</v>
      </c>
      <c r="B153">
        <f>IF(OR(ISERROR(VLOOKUP(A153,norm!B:B,1,0))=TRUE,ISBLANK(E153)=TRUE),0,1)</f>
        <v>0</v>
      </c>
      <c r="C153" s="334"/>
      <c r="D153" s="334"/>
      <c r="E153" s="295" t="s">
        <v>2</v>
      </c>
      <c r="F153" s="297">
        <v>2.5000000000000001E-3</v>
      </c>
      <c r="G153" s="295">
        <v>2</v>
      </c>
      <c r="H153" s="118">
        <f>IF(ISERROR(VLOOKUP(C153,norm!B:B,1,0))=FALSE,VLOOKUP(C153,norm!B:H,7,0),0)</f>
        <v>0</v>
      </c>
      <c r="I153" t="e">
        <f>VLOOKUP(C153,quide!A:H,8,0)</f>
        <v>#N/A</v>
      </c>
    </row>
    <row r="154" spans="1:9" ht="15" hidden="1" customHeight="1" x14ac:dyDescent="0.25">
      <c r="A154">
        <f t="shared" si="2"/>
        <v>1819</v>
      </c>
      <c r="B154">
        <f>IF(OR(ISERROR(VLOOKUP(A154,norm!B:B,1,0))=TRUE,ISBLANK(E154)=TRUE),0,1)</f>
        <v>0</v>
      </c>
      <c r="C154" s="334"/>
      <c r="D154" s="301"/>
      <c r="E154" s="334"/>
      <c r="F154" s="334"/>
      <c r="G154" s="334"/>
      <c r="H154" s="118">
        <f>IF(ISERROR(VLOOKUP(C154,norm!B:B,1,0))=FALSE,VLOOKUP(C154,norm!B:H,7,0),0)</f>
        <v>0</v>
      </c>
      <c r="I154" t="e">
        <f>VLOOKUP(C154,quide!A:H,8,0)</f>
        <v>#N/A</v>
      </c>
    </row>
    <row r="155" spans="1:9" ht="15" hidden="1" customHeight="1" x14ac:dyDescent="0.25">
      <c r="A155">
        <f t="shared" si="2"/>
        <v>1849</v>
      </c>
      <c r="B155">
        <f>IF(OR(ISERROR(VLOOKUP(A155,norm!B:B,1,0))=TRUE,ISBLANK(E155)=TRUE),0,1)</f>
        <v>0</v>
      </c>
      <c r="C155" s="301">
        <v>1849</v>
      </c>
      <c r="D155" s="301" t="s">
        <v>128</v>
      </c>
      <c r="E155" s="295" t="s">
        <v>1</v>
      </c>
      <c r="F155" s="297">
        <v>4.0000000000000001E-3</v>
      </c>
      <c r="G155" s="295">
        <v>2</v>
      </c>
      <c r="H155" s="118">
        <f>IF(ISERROR(VLOOKUP(C155,norm!B:B,1,0))=FALSE,VLOOKUP(C155,norm!B:H,7,0),0)</f>
        <v>0</v>
      </c>
      <c r="I155" t="str">
        <f>VLOOKUP(C155,quide!A:H,8,0)</f>
        <v>жг</v>
      </c>
    </row>
    <row r="156" spans="1:9" ht="15" hidden="1" customHeight="1" x14ac:dyDescent="0.25">
      <c r="A156">
        <f t="shared" si="2"/>
        <v>1849</v>
      </c>
      <c r="B156">
        <f>IF(OR(ISERROR(VLOOKUP(A156,norm!B:B,1,0))=TRUE,ISBLANK(E156)=TRUE),0,1)</f>
        <v>0</v>
      </c>
      <c r="C156" s="334"/>
      <c r="D156" s="334"/>
      <c r="E156" s="295" t="s">
        <v>2</v>
      </c>
      <c r="F156" s="297">
        <v>1E-3</v>
      </c>
      <c r="G156" s="295">
        <v>2</v>
      </c>
      <c r="H156" s="118">
        <f>IF(ISERROR(VLOOKUP(C156,norm!B:B,1,0))=FALSE,VLOOKUP(C156,norm!B:H,7,0),0)</f>
        <v>0</v>
      </c>
      <c r="I156" t="e">
        <f>VLOOKUP(C156,quide!A:H,8,0)</f>
        <v>#N/A</v>
      </c>
    </row>
    <row r="157" spans="1:9" ht="15" hidden="1" customHeight="1" x14ac:dyDescent="0.25">
      <c r="A157">
        <f t="shared" si="2"/>
        <v>1849</v>
      </c>
      <c r="B157">
        <f>IF(OR(ISERROR(VLOOKUP(A157,norm!B:B,1,0))=TRUE,ISBLANK(E157)=TRUE),0,1)</f>
        <v>0</v>
      </c>
      <c r="C157" s="334"/>
      <c r="D157" s="301"/>
      <c r="E157" s="334"/>
      <c r="F157" s="334"/>
      <c r="G157" s="334"/>
      <c r="H157" s="118">
        <f>IF(ISERROR(VLOOKUP(C157,norm!B:B,1,0))=FALSE,VLOOKUP(C157,norm!B:H,7,0),0)</f>
        <v>0</v>
      </c>
      <c r="I157" t="e">
        <f>VLOOKUP(C157,quide!A:H,8,0)</f>
        <v>#N/A</v>
      </c>
    </row>
    <row r="158" spans="1:9" ht="15" hidden="1" customHeight="1" x14ac:dyDescent="0.25">
      <c r="A158">
        <f t="shared" si="2"/>
        <v>2603</v>
      </c>
      <c r="B158">
        <f>IF(OR(ISERROR(VLOOKUP(A158,norm!B:B,1,0))=TRUE,ISBLANK(E158)=TRUE),0,1)</f>
        <v>0</v>
      </c>
      <c r="C158" s="301">
        <v>2603</v>
      </c>
      <c r="D158" s="295" t="s">
        <v>12</v>
      </c>
      <c r="E158" s="295" t="s">
        <v>3</v>
      </c>
      <c r="F158" s="297">
        <v>5000</v>
      </c>
      <c r="G158" s="295">
        <v>0</v>
      </c>
      <c r="H158" s="118">
        <f>IF(ISERROR(VLOOKUP(C158,norm!B:B,1,0))=FALSE,VLOOKUP(C158,norm!B:H,7,0),0)</f>
        <v>0</v>
      </c>
      <c r="I158" t="str">
        <f>VLOOKUP(C158,quide!A:H,8,0)</f>
        <v>тв</v>
      </c>
    </row>
    <row r="159" spans="1:9" ht="15" hidden="1" customHeight="1" x14ac:dyDescent="0.25">
      <c r="A159">
        <f t="shared" si="2"/>
        <v>2603</v>
      </c>
      <c r="B159">
        <f>IF(OR(ISERROR(VLOOKUP(A159,norm!B:B,1,0))=TRUE,ISBLANK(E159)=TRUE),0,1)</f>
        <v>0</v>
      </c>
      <c r="C159" s="334"/>
      <c r="D159" s="301"/>
      <c r="E159" s="334"/>
      <c r="F159" s="334"/>
      <c r="G159" s="334"/>
      <c r="H159" s="118">
        <f>IF(ISERROR(VLOOKUP(C159,norm!B:B,1,0))=FALSE,VLOOKUP(C159,norm!B:H,7,0),0)</f>
        <v>0</v>
      </c>
      <c r="I159" t="e">
        <f>VLOOKUP(C159,quide!A:H,8,0)</f>
        <v>#N/A</v>
      </c>
    </row>
    <row r="160" spans="1:9" ht="15" hidden="1" customHeight="1" x14ac:dyDescent="0.25">
      <c r="A160">
        <f t="shared" si="2"/>
        <v>2704</v>
      </c>
      <c r="B160">
        <f>IF(OR(ISERROR(VLOOKUP(A160,norm!B:B,1,0))=TRUE,ISBLANK(E160)=TRUE),0,1)</f>
        <v>0</v>
      </c>
      <c r="C160" s="319">
        <v>2704</v>
      </c>
      <c r="D160" s="319" t="s">
        <v>125</v>
      </c>
      <c r="E160" s="296" t="s">
        <v>1</v>
      </c>
      <c r="F160" s="175">
        <v>5</v>
      </c>
      <c r="G160" s="296">
        <v>4</v>
      </c>
      <c r="H160" s="118">
        <f>IF(ISERROR(VLOOKUP(C160,norm!B:B,1,0))=FALSE,VLOOKUP(C160,norm!B:H,7,0),0)</f>
        <v>0</v>
      </c>
      <c r="I160" t="str">
        <f>VLOOKUP(C160,quide!A:H,8,0)</f>
        <v>жг</v>
      </c>
    </row>
    <row r="161" spans="1:9" ht="15" hidden="1" customHeight="1" x14ac:dyDescent="0.25">
      <c r="A161">
        <f t="shared" si="2"/>
        <v>2704</v>
      </c>
      <c r="B161">
        <f>IF(OR(ISERROR(VLOOKUP(A161,norm!B:B,1,0))=TRUE,ISBLANK(E161)=TRUE),0,1)</f>
        <v>0</v>
      </c>
      <c r="C161" s="321"/>
      <c r="D161" s="335"/>
      <c r="E161" s="296" t="s">
        <v>2</v>
      </c>
      <c r="F161" s="175">
        <v>1.5</v>
      </c>
      <c r="G161" s="296">
        <v>4</v>
      </c>
      <c r="H161" s="118">
        <f>IF(ISERROR(VLOOKUP(C161,norm!B:B,1,0))=FALSE,VLOOKUP(C161,norm!B:H,7,0),0)</f>
        <v>0</v>
      </c>
      <c r="I161" t="e">
        <f>VLOOKUP(C161,quide!A:H,8,0)</f>
        <v>#N/A</v>
      </c>
    </row>
    <row r="162" spans="1:9" hidden="1" x14ac:dyDescent="0.25">
      <c r="A162">
        <f t="shared" si="2"/>
        <v>2704</v>
      </c>
      <c r="B162">
        <f>IF(OR(ISERROR(VLOOKUP(A162,norm!B:B,1,0))=TRUE,ISBLANK(E162)=TRUE),0,1)</f>
        <v>0</v>
      </c>
      <c r="C162" s="321"/>
      <c r="D162" s="301"/>
      <c r="E162" s="334"/>
      <c r="F162" s="334"/>
      <c r="G162" s="334"/>
      <c r="H162" s="118">
        <f>IF(ISERROR(VLOOKUP(C162,norm!B:B,1,0))=FALSE,VLOOKUP(C162,norm!B:H,7,0),0)</f>
        <v>0</v>
      </c>
      <c r="I162" t="e">
        <f>VLOOKUP(C162,quide!A:H,8,0)</f>
        <v>#N/A</v>
      </c>
    </row>
    <row r="163" spans="1:9" ht="15" hidden="1" customHeight="1" x14ac:dyDescent="0.25">
      <c r="A163">
        <f t="shared" si="2"/>
        <v>2732</v>
      </c>
      <c r="B163">
        <f>IF(OR(ISERROR(VLOOKUP(A163,norm!B:B,1,0))=TRUE,ISBLANK(E163)=TRUE),0,1)</f>
        <v>0</v>
      </c>
      <c r="C163" s="319">
        <v>2732</v>
      </c>
      <c r="D163" s="296" t="s">
        <v>248</v>
      </c>
      <c r="E163" s="296" t="s">
        <v>3</v>
      </c>
      <c r="F163" s="175">
        <v>1.2</v>
      </c>
      <c r="G163" s="296">
        <v>0</v>
      </c>
      <c r="H163" s="118">
        <f>IF(ISERROR(VLOOKUP(C163,norm!B:B,1,0))=FALSE,VLOOKUP(C163,norm!B:H,7,0),0)</f>
        <v>0</v>
      </c>
      <c r="I163" t="str">
        <f>VLOOKUP(C163,quide!A:H,8,0)</f>
        <v>жг</v>
      </c>
    </row>
    <row r="164" spans="1:9" ht="15" hidden="1" customHeight="1" x14ac:dyDescent="0.25">
      <c r="A164">
        <f t="shared" si="2"/>
        <v>2732</v>
      </c>
      <c r="B164">
        <f>IF(OR(ISERROR(VLOOKUP(A164,norm!B:B,1,0))=TRUE,ISBLANK(E164)=TRUE),0,1)</f>
        <v>0</v>
      </c>
      <c r="C164" s="321"/>
      <c r="D164" s="301"/>
      <c r="E164" s="334"/>
      <c r="F164" s="334"/>
      <c r="G164" s="334"/>
      <c r="H164" s="118">
        <f>IF(ISERROR(VLOOKUP(C164,norm!B:B,1,0))=FALSE,VLOOKUP(C164,norm!B:H,7,0),0)</f>
        <v>0</v>
      </c>
      <c r="I164" t="e">
        <f>VLOOKUP(C164,quide!A:H,8,0)</f>
        <v>#N/A</v>
      </c>
    </row>
    <row r="165" spans="1:9" ht="15" hidden="1" customHeight="1" x14ac:dyDescent="0.25">
      <c r="A165">
        <f t="shared" si="2"/>
        <v>2735</v>
      </c>
      <c r="B165">
        <f>IF(OR(ISERROR(VLOOKUP(A165,norm!B:B,1,0))=TRUE,ISBLANK(E165)=TRUE),0,1)</f>
        <v>0</v>
      </c>
      <c r="C165" s="301">
        <v>2735</v>
      </c>
      <c r="D165" s="295" t="s">
        <v>267</v>
      </c>
      <c r="E165" s="295" t="s">
        <v>3</v>
      </c>
      <c r="F165" s="297">
        <v>0.05</v>
      </c>
      <c r="G165" s="295">
        <v>0</v>
      </c>
      <c r="H165" s="118">
        <f>IF(ISERROR(VLOOKUP(C165,norm!B:B,1,0))=FALSE,VLOOKUP(C165,norm!B:H,7,0),0)</f>
        <v>0</v>
      </c>
      <c r="I165" t="str">
        <f>VLOOKUP(C165,quide!A:H,8,0)</f>
        <v>жг</v>
      </c>
    </row>
    <row r="166" spans="1:9" ht="15" hidden="1" customHeight="1" x14ac:dyDescent="0.25">
      <c r="A166">
        <f t="shared" si="2"/>
        <v>2735</v>
      </c>
      <c r="B166">
        <f>IF(OR(ISERROR(VLOOKUP(A166,norm!B:B,1,0))=TRUE,ISBLANK(E166)=TRUE),0,1)</f>
        <v>0</v>
      </c>
      <c r="C166" s="334"/>
      <c r="D166" s="301"/>
      <c r="E166" s="334"/>
      <c r="F166" s="334"/>
      <c r="G166" s="334"/>
      <c r="H166" s="118">
        <f>IF(ISERROR(VLOOKUP(C166,norm!B:B,1,0))=FALSE,VLOOKUP(C166,norm!B:H,7,0),0)</f>
        <v>0</v>
      </c>
      <c r="I166" t="e">
        <f>VLOOKUP(C166,quide!A:H,8,0)</f>
        <v>#N/A</v>
      </c>
    </row>
    <row r="167" spans="1:9" ht="30" hidden="1" x14ac:dyDescent="0.25">
      <c r="A167">
        <f t="shared" si="2"/>
        <v>2744</v>
      </c>
      <c r="B167">
        <f>IF(OR(ISERROR(VLOOKUP(A167,norm!B:B,1,0))=TRUE,ISBLANK(E167)=TRUE),0,1)</f>
        <v>0</v>
      </c>
      <c r="C167" s="301">
        <v>2744</v>
      </c>
      <c r="D167" s="295" t="s">
        <v>247</v>
      </c>
      <c r="E167" s="295" t="s">
        <v>3</v>
      </c>
      <c r="F167" s="297">
        <v>0.03</v>
      </c>
      <c r="G167" s="295">
        <v>0</v>
      </c>
      <c r="H167" s="118">
        <f>IF(ISERROR(VLOOKUP(C167,norm!B:B,1,0))=FALSE,VLOOKUP(C167,norm!B:H,7,0),0)</f>
        <v>0</v>
      </c>
      <c r="I167" t="str">
        <f>VLOOKUP(C167,quide!A:H,8,0)</f>
        <v>тв</v>
      </c>
    </row>
    <row r="168" spans="1:9" hidden="1" x14ac:dyDescent="0.25">
      <c r="A168">
        <f t="shared" si="2"/>
        <v>2744</v>
      </c>
      <c r="B168">
        <f>IF(OR(ISERROR(VLOOKUP(A168,norm!B:B,1,0))=TRUE,ISBLANK(E168)=TRUE),0,1)</f>
        <v>0</v>
      </c>
      <c r="C168" s="334"/>
      <c r="D168" s="301"/>
      <c r="E168" s="334"/>
      <c r="F168" s="334"/>
      <c r="G168" s="334"/>
      <c r="H168" s="118">
        <f>IF(ISERROR(VLOOKUP(C168,norm!B:B,1,0))=FALSE,VLOOKUP(C168,norm!B:H,7,0),0)</f>
        <v>0</v>
      </c>
      <c r="I168" t="e">
        <f>VLOOKUP(C168,quide!A:H,8,0)</f>
        <v>#N/A</v>
      </c>
    </row>
    <row r="169" spans="1:9" hidden="1" x14ac:dyDescent="0.25">
      <c r="A169">
        <f t="shared" si="2"/>
        <v>2752</v>
      </c>
      <c r="B169">
        <f>IF(OR(ISERROR(VLOOKUP(A169,norm!B:B,1,0))=TRUE,ISBLANK(E169)=TRUE),0,1)</f>
        <v>0</v>
      </c>
      <c r="C169" s="301">
        <v>2752</v>
      </c>
      <c r="D169" s="295" t="s">
        <v>270</v>
      </c>
      <c r="E169" s="295" t="s">
        <v>3</v>
      </c>
      <c r="F169" s="297">
        <v>1</v>
      </c>
      <c r="G169" s="295">
        <v>0</v>
      </c>
      <c r="H169" s="118">
        <f>IF(ISERROR(VLOOKUP(C169,norm!B:B,1,0))=FALSE,VLOOKUP(C169,norm!B:H,7,0),0)</f>
        <v>0</v>
      </c>
      <c r="I169" t="str">
        <f>VLOOKUP(C169,quide!A:H,8,0)</f>
        <v>жг</v>
      </c>
    </row>
    <row r="170" spans="1:9" hidden="1" x14ac:dyDescent="0.25">
      <c r="A170">
        <f t="shared" si="2"/>
        <v>2752</v>
      </c>
      <c r="B170">
        <f>IF(OR(ISERROR(VLOOKUP(A170,norm!B:B,1,0))=TRUE,ISBLANK(E170)=TRUE),0,1)</f>
        <v>0</v>
      </c>
      <c r="C170" s="334"/>
      <c r="D170" s="301"/>
      <c r="E170" s="334"/>
      <c r="F170" s="334"/>
      <c r="G170" s="334"/>
      <c r="H170" s="118">
        <f>IF(ISERROR(VLOOKUP(C170,norm!B:B,1,0))=FALSE,VLOOKUP(C170,norm!B:H,7,0),0)</f>
        <v>0</v>
      </c>
      <c r="I170" t="e">
        <f>VLOOKUP(C170,quide!A:H,8,0)</f>
        <v>#N/A</v>
      </c>
    </row>
    <row r="171" spans="1:9" hidden="1" x14ac:dyDescent="0.25">
      <c r="A171">
        <f t="shared" si="2"/>
        <v>2754</v>
      </c>
      <c r="B171">
        <f>IF(OR(ISERROR(VLOOKUP(A171,norm!B:B,1,0))=TRUE,ISBLANK(E171)=TRUE),0,1)</f>
        <v>0</v>
      </c>
      <c r="C171" s="301">
        <v>2754</v>
      </c>
      <c r="D171" s="295" t="s">
        <v>118</v>
      </c>
      <c r="E171" s="295" t="s">
        <v>1</v>
      </c>
      <c r="F171" s="297">
        <v>1</v>
      </c>
      <c r="G171" s="295">
        <v>4</v>
      </c>
      <c r="H171" s="118">
        <f>IF(ISERROR(VLOOKUP(C171,norm!B:B,1,0))=FALSE,VLOOKUP(C171,norm!B:H,7,0),0)</f>
        <v>0</v>
      </c>
      <c r="I171" t="str">
        <f>VLOOKUP(C171,quide!A:H,8,0)</f>
        <v>жг</v>
      </c>
    </row>
    <row r="172" spans="1:9" hidden="1" x14ac:dyDescent="0.25">
      <c r="A172">
        <f t="shared" si="2"/>
        <v>2754</v>
      </c>
      <c r="B172">
        <f>IF(OR(ISERROR(VLOOKUP(A172,norm!B:B,1,0))=TRUE,ISBLANK(E172)=TRUE),0,1)</f>
        <v>0</v>
      </c>
      <c r="C172" s="334"/>
      <c r="D172" s="301"/>
      <c r="E172" s="334"/>
      <c r="F172" s="334"/>
      <c r="G172" s="334"/>
      <c r="H172" s="118">
        <f>IF(ISERROR(VLOOKUP(C172,norm!B:B,1,0))=FALSE,VLOOKUP(C172,norm!B:H,7,0),0)</f>
        <v>0</v>
      </c>
      <c r="I172" t="e">
        <f>VLOOKUP(C172,quide!A:H,8,0)</f>
        <v>#N/A</v>
      </c>
    </row>
    <row r="173" spans="1:9" hidden="1" x14ac:dyDescent="0.25">
      <c r="A173">
        <f t="shared" si="2"/>
        <v>2757</v>
      </c>
      <c r="B173">
        <f>IF(OR(ISERROR(VLOOKUP(A173,norm!B:B,1,0))=TRUE,ISBLANK(E173)=TRUE),0,1)</f>
        <v>0</v>
      </c>
      <c r="C173" s="301">
        <v>2757</v>
      </c>
      <c r="D173" s="295" t="s">
        <v>270</v>
      </c>
      <c r="E173" s="295" t="s">
        <v>3</v>
      </c>
      <c r="F173" s="297">
        <v>1</v>
      </c>
      <c r="G173" s="295">
        <v>0</v>
      </c>
      <c r="H173" s="118">
        <f>IF(ISERROR(VLOOKUP(C173,norm!B:B,1,0))=FALSE,VLOOKUP(C173,norm!B:H,7,0),0)</f>
        <v>0</v>
      </c>
      <c r="I173" t="str">
        <f>VLOOKUP(C173,quide!A:H,8,0)</f>
        <v>жг</v>
      </c>
    </row>
    <row r="174" spans="1:9" hidden="1" x14ac:dyDescent="0.25">
      <c r="A174">
        <f t="shared" si="2"/>
        <v>2757</v>
      </c>
      <c r="B174">
        <f>IF(OR(ISERROR(VLOOKUP(A174,norm!B:B,1,0))=TRUE,ISBLANK(E174)=TRUE),0,1)</f>
        <v>0</v>
      </c>
      <c r="C174" s="334"/>
      <c r="D174" s="301"/>
      <c r="E174" s="334"/>
      <c r="F174" s="334"/>
      <c r="G174" s="334"/>
      <c r="H174" s="118">
        <f>IF(ISERROR(VLOOKUP(C174,norm!B:B,1,0))=FALSE,VLOOKUP(C174,norm!B:H,7,0),0)</f>
        <v>0</v>
      </c>
      <c r="I174" t="e">
        <f>VLOOKUP(C174,quide!A:H,8,0)</f>
        <v>#N/A</v>
      </c>
    </row>
    <row r="175" spans="1:9" ht="45" hidden="1" x14ac:dyDescent="0.25">
      <c r="A175">
        <f t="shared" si="2"/>
        <v>2868</v>
      </c>
      <c r="B175">
        <f>IF(OR(ISERROR(VLOOKUP(A175,norm!B:B,1,0))=TRUE,ISBLANK(E175)=TRUE),0,1)</f>
        <v>0</v>
      </c>
      <c r="C175" s="301">
        <v>2868</v>
      </c>
      <c r="D175" s="295" t="s">
        <v>245</v>
      </c>
      <c r="E175" s="295" t="s">
        <v>3</v>
      </c>
      <c r="F175" s="297">
        <v>0.05</v>
      </c>
      <c r="G175" s="295">
        <v>0</v>
      </c>
      <c r="H175" s="118">
        <f>IF(ISERROR(VLOOKUP(C175,norm!B:B,1,0))=FALSE,VLOOKUP(C175,norm!B:H,7,0),0)</f>
        <v>0</v>
      </c>
      <c r="I175" t="str">
        <f>VLOOKUP(C175,quide!A:H,8,0)</f>
        <v>жг</v>
      </c>
    </row>
    <row r="176" spans="1:9" hidden="1" x14ac:dyDescent="0.25">
      <c r="A176">
        <f t="shared" si="2"/>
        <v>2868</v>
      </c>
      <c r="B176">
        <f>IF(OR(ISERROR(VLOOKUP(A176,norm!B:B,1,0))=TRUE,ISBLANK(E176)=TRUE),0,1)</f>
        <v>0</v>
      </c>
      <c r="C176" s="334"/>
      <c r="D176" s="301"/>
      <c r="E176" s="334"/>
      <c r="F176" s="334"/>
      <c r="G176" s="334"/>
      <c r="H176" s="118">
        <f>IF(ISERROR(VLOOKUP(C176,norm!B:B,1,0))=FALSE,VLOOKUP(C176,norm!B:H,7,0),0)</f>
        <v>0</v>
      </c>
      <c r="I176" t="e">
        <f>VLOOKUP(C176,quide!A:H,8,0)</f>
        <v>#N/A</v>
      </c>
    </row>
    <row r="177" spans="1:9" hidden="1" x14ac:dyDescent="0.25">
      <c r="A177">
        <f t="shared" si="2"/>
        <v>2902</v>
      </c>
      <c r="B177">
        <f>IF(OR(ISERROR(VLOOKUP(A177,norm!B:B,1,0))=TRUE,ISBLANK(E177)=TRUE),0,1)</f>
        <v>0</v>
      </c>
      <c r="C177" s="301">
        <v>2902</v>
      </c>
      <c r="D177" s="301" t="s">
        <v>13</v>
      </c>
      <c r="E177" s="295" t="s">
        <v>14</v>
      </c>
      <c r="F177" s="297">
        <v>7.4999999999999997E-2</v>
      </c>
      <c r="G177" s="295">
        <v>3</v>
      </c>
      <c r="H177" s="118">
        <f>IF(ISERROR(VLOOKUP(C177,norm!B:B,1,0))=FALSE,VLOOKUP(C177,norm!B:H,7,0),0)</f>
        <v>0</v>
      </c>
      <c r="I177" t="str">
        <f>VLOOKUP(C177,quide!A:H,8,0)</f>
        <v>тв</v>
      </c>
    </row>
    <row r="178" spans="1:9" hidden="1" x14ac:dyDescent="0.25">
      <c r="A178">
        <f t="shared" si="2"/>
        <v>2902</v>
      </c>
      <c r="B178">
        <f>IF(OR(ISERROR(VLOOKUP(A178,norm!B:B,1,0))=TRUE,ISBLANK(E178)=TRUE),0,1)</f>
        <v>0</v>
      </c>
      <c r="C178" s="334"/>
      <c r="D178" s="336"/>
      <c r="E178" s="295" t="s">
        <v>1</v>
      </c>
      <c r="F178" s="297">
        <v>0.5</v>
      </c>
      <c r="G178" s="295">
        <v>3</v>
      </c>
      <c r="H178" s="118">
        <f>IF(ISERROR(VLOOKUP(C178,norm!B:B,1,0))=FALSE,VLOOKUP(C178,norm!B:H,7,0),0)</f>
        <v>0</v>
      </c>
      <c r="I178" t="e">
        <f>VLOOKUP(C178,quide!A:H,8,0)</f>
        <v>#N/A</v>
      </c>
    </row>
    <row r="179" spans="1:9" hidden="1" x14ac:dyDescent="0.25">
      <c r="A179">
        <f t="shared" si="2"/>
        <v>2902</v>
      </c>
      <c r="B179">
        <f>IF(OR(ISERROR(VLOOKUP(A179,norm!B:B,1,0))=TRUE,ISBLANK(E179)=TRUE),0,1)</f>
        <v>0</v>
      </c>
      <c r="C179" s="334"/>
      <c r="D179" s="336"/>
      <c r="E179" s="295" t="s">
        <v>2</v>
      </c>
      <c r="F179" s="297">
        <v>0.15</v>
      </c>
      <c r="G179" s="295">
        <v>3</v>
      </c>
      <c r="H179" s="118">
        <f>IF(ISERROR(VLOOKUP(C179,norm!B:B,1,0))=FALSE,VLOOKUP(C179,norm!B:H,7,0),0)</f>
        <v>0</v>
      </c>
      <c r="I179" t="e">
        <f>VLOOKUP(C179,quide!A:H,8,0)</f>
        <v>#N/A</v>
      </c>
    </row>
    <row r="180" spans="1:9" hidden="1" x14ac:dyDescent="0.25">
      <c r="A180">
        <f t="shared" si="2"/>
        <v>2902</v>
      </c>
      <c r="B180">
        <f>IF(OR(ISERROR(VLOOKUP(A180,norm!B:B,1,0))=TRUE,ISBLANK(E180)=TRUE),0,1)</f>
        <v>0</v>
      </c>
      <c r="C180" s="334"/>
      <c r="D180" s="301"/>
      <c r="E180" s="334"/>
      <c r="F180" s="334"/>
      <c r="G180" s="334"/>
      <c r="H180" s="118">
        <f>IF(ISERROR(VLOOKUP(C180,norm!B:B,1,0))=FALSE,VLOOKUP(C180,norm!B:H,7,0),0)</f>
        <v>0</v>
      </c>
      <c r="I180" t="e">
        <f>VLOOKUP(C180,quide!A:H,8,0)</f>
        <v>#N/A</v>
      </c>
    </row>
    <row r="181" spans="1:9" hidden="1" x14ac:dyDescent="0.25">
      <c r="A181">
        <f t="shared" si="2"/>
        <v>2907</v>
      </c>
      <c r="B181">
        <f>IF(OR(ISERROR(VLOOKUP(A181,norm!B:B,1,0))=TRUE,ISBLANK(E181)=TRUE),0,1)</f>
        <v>0</v>
      </c>
      <c r="C181" s="301">
        <v>2907</v>
      </c>
      <c r="D181" s="301" t="s">
        <v>268</v>
      </c>
      <c r="E181" s="295" t="s">
        <v>1</v>
      </c>
      <c r="F181" s="297">
        <v>0.15</v>
      </c>
      <c r="G181" s="295">
        <v>3</v>
      </c>
      <c r="H181" s="118">
        <f>IF(ISERROR(VLOOKUP(C181,norm!B:B,1,0))=FALSE,VLOOKUP(C181,norm!B:H,7,0),0)</f>
        <v>0</v>
      </c>
      <c r="I181" t="str">
        <f>VLOOKUP(C181,quide!A:H,8,0)</f>
        <v>тв</v>
      </c>
    </row>
    <row r="182" spans="1:9" hidden="1" x14ac:dyDescent="0.25">
      <c r="A182">
        <f t="shared" si="2"/>
        <v>2907</v>
      </c>
      <c r="B182">
        <f>IF(OR(ISERROR(VLOOKUP(A182,norm!B:B,1,0))=TRUE,ISBLANK(E182)=TRUE),0,1)</f>
        <v>0</v>
      </c>
      <c r="C182" s="334"/>
      <c r="D182" s="334"/>
      <c r="E182" s="295" t="s">
        <v>2</v>
      </c>
      <c r="F182" s="297">
        <v>0.05</v>
      </c>
      <c r="G182" s="295">
        <v>3</v>
      </c>
      <c r="H182" s="118">
        <f>IF(ISERROR(VLOOKUP(C182,norm!B:B,1,0))=FALSE,VLOOKUP(C182,norm!B:H,7,0),0)</f>
        <v>0</v>
      </c>
      <c r="I182" t="e">
        <f>VLOOKUP(C182,quide!A:H,8,0)</f>
        <v>#N/A</v>
      </c>
    </row>
    <row r="183" spans="1:9" hidden="1" x14ac:dyDescent="0.25">
      <c r="A183">
        <f t="shared" si="2"/>
        <v>2907</v>
      </c>
      <c r="B183">
        <f>IF(OR(ISERROR(VLOOKUP(A183,norm!B:B,1,0))=TRUE,ISBLANK(E183)=TRUE),0,1)</f>
        <v>0</v>
      </c>
      <c r="C183" s="334"/>
      <c r="D183" s="301"/>
      <c r="E183" s="334"/>
      <c r="F183" s="334"/>
      <c r="G183" s="334"/>
      <c r="H183" s="118">
        <f>IF(ISERROR(VLOOKUP(C183,norm!B:B,1,0))=FALSE,VLOOKUP(C183,norm!B:H,7,0),0)</f>
        <v>0</v>
      </c>
      <c r="I183" t="e">
        <f>VLOOKUP(C183,quide!A:H,8,0)</f>
        <v>#N/A</v>
      </c>
    </row>
    <row r="184" spans="1:9" hidden="1" x14ac:dyDescent="0.25">
      <c r="A184">
        <f t="shared" si="2"/>
        <v>2908</v>
      </c>
      <c r="B184">
        <f>IF(OR(ISERROR(VLOOKUP(A184,norm!B:B,1,0))=TRUE,ISBLANK(E184)=TRUE),0,1)</f>
        <v>0</v>
      </c>
      <c r="C184" s="301">
        <v>2908</v>
      </c>
      <c r="D184" s="301" t="s">
        <v>122</v>
      </c>
      <c r="E184" s="295" t="s">
        <v>1</v>
      </c>
      <c r="F184" s="297">
        <v>0.3</v>
      </c>
      <c r="G184" s="295">
        <v>3</v>
      </c>
      <c r="H184" s="118">
        <f>IF(ISERROR(VLOOKUP(C184,norm!B:B,1,0))=FALSE,VLOOKUP(C184,norm!B:H,7,0),0)</f>
        <v>0</v>
      </c>
      <c r="I184" t="str">
        <f>VLOOKUP(C184,quide!A:H,8,0)</f>
        <v>тв</v>
      </c>
    </row>
    <row r="185" spans="1:9" hidden="1" x14ac:dyDescent="0.25">
      <c r="A185">
        <f t="shared" si="2"/>
        <v>2908</v>
      </c>
      <c r="B185">
        <f>IF(OR(ISERROR(VLOOKUP(A185,norm!B:B,1,0))=TRUE,ISBLANK(E185)=TRUE),0,1)</f>
        <v>0</v>
      </c>
      <c r="C185" s="334"/>
      <c r="D185" s="334"/>
      <c r="E185" s="295" t="s">
        <v>2</v>
      </c>
      <c r="F185" s="297">
        <v>0.1</v>
      </c>
      <c r="G185" s="295">
        <v>3</v>
      </c>
      <c r="H185" s="118">
        <f>IF(ISERROR(VLOOKUP(C185,norm!B:B,1,0))=FALSE,VLOOKUP(C185,norm!B:H,7,0),0)</f>
        <v>0</v>
      </c>
      <c r="I185" t="e">
        <f>VLOOKUP(C185,quide!A:H,8,0)</f>
        <v>#N/A</v>
      </c>
    </row>
    <row r="186" spans="1:9" hidden="1" x14ac:dyDescent="0.25">
      <c r="A186">
        <f t="shared" si="2"/>
        <v>2908</v>
      </c>
      <c r="B186">
        <f>IF(OR(ISERROR(VLOOKUP(A186,norm!B:B,1,0))=TRUE,ISBLANK(E186)=TRUE),0,1)</f>
        <v>0</v>
      </c>
      <c r="C186" s="334"/>
      <c r="D186" s="301"/>
      <c r="E186" s="334"/>
      <c r="F186" s="334"/>
      <c r="G186" s="334"/>
      <c r="H186" s="118">
        <f>IF(ISERROR(VLOOKUP(C186,norm!B:B,1,0))=FALSE,VLOOKUP(C186,norm!B:H,7,0),0)</f>
        <v>0</v>
      </c>
      <c r="I186" t="e">
        <f>VLOOKUP(C186,quide!A:H,8,0)</f>
        <v>#N/A</v>
      </c>
    </row>
    <row r="187" spans="1:9" hidden="1" x14ac:dyDescent="0.25">
      <c r="A187">
        <f t="shared" si="2"/>
        <v>2909</v>
      </c>
      <c r="B187">
        <f>IF(OR(ISERROR(VLOOKUP(A187,norm!B:B,1,0))=TRUE,ISBLANK(E187)=TRUE),0,1)</f>
        <v>0</v>
      </c>
      <c r="C187" s="301">
        <v>2909</v>
      </c>
      <c r="D187" s="301" t="s">
        <v>121</v>
      </c>
      <c r="E187" s="295" t="s">
        <v>1</v>
      </c>
      <c r="F187" s="297">
        <v>0.5</v>
      </c>
      <c r="G187" s="295">
        <v>3</v>
      </c>
      <c r="H187" s="118">
        <f>IF(ISERROR(VLOOKUP(C187,norm!B:B,1,0))=FALSE,VLOOKUP(C187,norm!B:H,7,0),0)</f>
        <v>0</v>
      </c>
      <c r="I187" t="str">
        <f>VLOOKUP(C187,quide!A:H,8,0)</f>
        <v>тв</v>
      </c>
    </row>
    <row r="188" spans="1:9" hidden="1" x14ac:dyDescent="0.25">
      <c r="A188">
        <f t="shared" si="2"/>
        <v>2909</v>
      </c>
      <c r="B188">
        <f>IF(OR(ISERROR(VLOOKUP(A188,norm!B:B,1,0))=TRUE,ISBLANK(E188)=TRUE),0,1)</f>
        <v>0</v>
      </c>
      <c r="C188" s="334"/>
      <c r="D188" s="334"/>
      <c r="E188" s="295" t="s">
        <v>2</v>
      </c>
      <c r="F188" s="297">
        <v>0.15</v>
      </c>
      <c r="G188" s="295">
        <v>3</v>
      </c>
      <c r="H188" s="118">
        <f>IF(ISERROR(VLOOKUP(C188,norm!B:B,1,0))=FALSE,VLOOKUP(C188,norm!B:H,7,0),0)</f>
        <v>0</v>
      </c>
      <c r="I188" t="e">
        <f>VLOOKUP(C188,quide!A:H,8,0)</f>
        <v>#N/A</v>
      </c>
    </row>
    <row r="189" spans="1:9" hidden="1" x14ac:dyDescent="0.25">
      <c r="A189">
        <f t="shared" si="2"/>
        <v>2909</v>
      </c>
      <c r="B189">
        <f>IF(OR(ISERROR(VLOOKUP(A189,norm!B:B,1,0))=TRUE,ISBLANK(E189)=TRUE),0,1)</f>
        <v>0</v>
      </c>
      <c r="C189" s="334"/>
      <c r="D189" s="301"/>
      <c r="E189" s="334"/>
      <c r="F189" s="334"/>
      <c r="G189" s="334"/>
      <c r="H189" s="118">
        <f>IF(ISERROR(VLOOKUP(C189,norm!B:B,1,0))=FALSE,VLOOKUP(C189,norm!B:H,7,0),0)</f>
        <v>0</v>
      </c>
      <c r="I189" t="e">
        <f>VLOOKUP(C189,quide!A:H,8,0)</f>
        <v>#N/A</v>
      </c>
    </row>
    <row r="190" spans="1:9" hidden="1" x14ac:dyDescent="0.25">
      <c r="A190">
        <f t="shared" si="2"/>
        <v>2920</v>
      </c>
      <c r="B190">
        <f>IF(OR(ISERROR(VLOOKUP(A190,norm!B:B,1,0))=TRUE,ISBLANK(E190)=TRUE),0,1)</f>
        <v>0</v>
      </c>
      <c r="C190" s="301">
        <v>2920</v>
      </c>
      <c r="D190" s="295" t="s">
        <v>120</v>
      </c>
      <c r="E190" s="295" t="s">
        <v>3</v>
      </c>
      <c r="F190" s="297">
        <v>0.03</v>
      </c>
      <c r="G190" s="295">
        <v>0</v>
      </c>
      <c r="H190" s="118">
        <f>IF(ISERROR(VLOOKUP(C190,norm!B:B,1,0))=FALSE,VLOOKUP(C190,norm!B:H,7,0),0)</f>
        <v>0</v>
      </c>
      <c r="I190" t="str">
        <f>VLOOKUP(C190,quide!A:H,8,0)</f>
        <v>тв</v>
      </c>
    </row>
    <row r="191" spans="1:9" hidden="1" x14ac:dyDescent="0.25">
      <c r="A191">
        <f t="shared" si="2"/>
        <v>2920</v>
      </c>
      <c r="B191">
        <f>IF(OR(ISERROR(VLOOKUP(A191,norm!B:B,1,0))=TRUE,ISBLANK(E191)=TRUE),0,1)</f>
        <v>0</v>
      </c>
      <c r="C191" s="334"/>
      <c r="D191" s="301"/>
      <c r="E191" s="334"/>
      <c r="F191" s="334"/>
      <c r="G191" s="334"/>
      <c r="H191" s="118">
        <f>IF(ISERROR(VLOOKUP(C191,norm!B:B,1,0))=FALSE,VLOOKUP(C191,norm!B:H,7,0),0)</f>
        <v>0</v>
      </c>
      <c r="I191" t="e">
        <f>VLOOKUP(C191,quide!A:H,8,0)</f>
        <v>#N/A</v>
      </c>
    </row>
    <row r="192" spans="1:9" ht="30" hidden="1" x14ac:dyDescent="0.25">
      <c r="A192">
        <f t="shared" si="2"/>
        <v>2930</v>
      </c>
      <c r="B192">
        <f>IF(OR(ISERROR(VLOOKUP(A192,norm!B:B,1,0))=TRUE,ISBLANK(E192)=TRUE),0,1)</f>
        <v>0</v>
      </c>
      <c r="C192" s="301">
        <v>2930</v>
      </c>
      <c r="D192" s="295" t="s">
        <v>119</v>
      </c>
      <c r="E192" s="295" t="s">
        <v>3</v>
      </c>
      <c r="F192" s="297">
        <v>0.04</v>
      </c>
      <c r="G192" s="295">
        <v>0</v>
      </c>
      <c r="H192" s="118">
        <f>IF(ISERROR(VLOOKUP(C192,norm!B:B,1,0))=FALSE,VLOOKUP(C192,norm!B:H,7,0),0)</f>
        <v>0</v>
      </c>
      <c r="I192" t="str">
        <f>VLOOKUP(C192,quide!A:H,8,0)</f>
        <v>тв</v>
      </c>
    </row>
    <row r="193" spans="1:9" hidden="1" x14ac:dyDescent="0.25">
      <c r="A193">
        <f t="shared" si="2"/>
        <v>2930</v>
      </c>
      <c r="B193">
        <f>IF(OR(ISERROR(VLOOKUP(A193,norm!B:B,1,0))=TRUE,ISBLANK(E193)=TRUE),0,1)</f>
        <v>0</v>
      </c>
      <c r="C193" s="334"/>
      <c r="D193" s="301"/>
      <c r="E193" s="334"/>
      <c r="F193" s="334"/>
      <c r="G193" s="334"/>
      <c r="H193" s="118">
        <f>IF(ISERROR(VLOOKUP(C193,norm!B:B,1,0))=FALSE,VLOOKUP(C193,norm!B:H,7,0),0)</f>
        <v>0</v>
      </c>
      <c r="I193" t="e">
        <f>VLOOKUP(C193,quide!A:H,8,0)</f>
        <v>#N/A</v>
      </c>
    </row>
    <row r="194" spans="1:9" hidden="1" x14ac:dyDescent="0.25">
      <c r="A194">
        <f t="shared" si="2"/>
        <v>2936</v>
      </c>
      <c r="B194">
        <f>IF(OR(ISERROR(VLOOKUP(A194,norm!B:B,1,0))=TRUE,ISBLANK(E194)=TRUE),0,1)</f>
        <v>0</v>
      </c>
      <c r="C194" s="301">
        <v>2936</v>
      </c>
      <c r="D194" s="295" t="s">
        <v>313</v>
      </c>
      <c r="E194" s="295" t="s">
        <v>3</v>
      </c>
      <c r="F194" s="297">
        <v>0.5</v>
      </c>
      <c r="G194" s="295">
        <v>0</v>
      </c>
      <c r="H194" s="118">
        <f>IF(ISERROR(VLOOKUP(C194,norm!B:B,1,0))=FALSE,VLOOKUP(C194,norm!B:H,7,0),0)</f>
        <v>0</v>
      </c>
      <c r="I194" t="str">
        <f>VLOOKUP(C194,quide!A:H,8,0)</f>
        <v>тв</v>
      </c>
    </row>
    <row r="195" spans="1:9" hidden="1" x14ac:dyDescent="0.25">
      <c r="A195">
        <f t="shared" si="2"/>
        <v>2936</v>
      </c>
      <c r="B195">
        <f>IF(OR(ISERROR(VLOOKUP(A195,norm!B:B,1,0))=TRUE,ISBLANK(E195)=TRUE),0,1)</f>
        <v>0</v>
      </c>
      <c r="C195" s="334"/>
      <c r="D195" s="301"/>
      <c r="E195" s="334"/>
      <c r="F195" s="334"/>
      <c r="G195" s="334"/>
      <c r="H195" s="118">
        <f>IF(ISERROR(VLOOKUP(C195,norm!B:B,1,0))=FALSE,VLOOKUP(C195,norm!B:H,7,0),0)</f>
        <v>0</v>
      </c>
      <c r="I195" t="e">
        <f>VLOOKUP(C195,quide!A:H,8,0)</f>
        <v>#N/A</v>
      </c>
    </row>
    <row r="196" spans="1:9" hidden="1" x14ac:dyDescent="0.25">
      <c r="A196">
        <f t="shared" si="2"/>
        <v>2937</v>
      </c>
      <c r="B196">
        <f>IF(OR(ISERROR(VLOOKUP(A196,norm!B:B,1,0))=TRUE,ISBLANK(E196)=TRUE),0,1)</f>
        <v>0</v>
      </c>
      <c r="C196" s="301">
        <v>2937</v>
      </c>
      <c r="D196" s="301" t="s">
        <v>294</v>
      </c>
      <c r="E196" s="295" t="s">
        <v>1</v>
      </c>
      <c r="F196" s="297">
        <v>0.5</v>
      </c>
      <c r="G196" s="295">
        <v>3</v>
      </c>
      <c r="H196" s="118">
        <f>IF(ISERROR(VLOOKUP(C196,norm!B:B,1,0))=FALSE,VLOOKUP(C196,norm!B:H,7,0),0)</f>
        <v>0</v>
      </c>
      <c r="I196" t="str">
        <f>VLOOKUP(C196,quide!A:H,8,0)</f>
        <v>тв</v>
      </c>
    </row>
    <row r="197" spans="1:9" hidden="1" x14ac:dyDescent="0.25">
      <c r="A197">
        <f t="shared" si="2"/>
        <v>2937</v>
      </c>
      <c r="B197">
        <f>IF(OR(ISERROR(VLOOKUP(A197,norm!B:B,1,0))=TRUE,ISBLANK(E197)=TRUE),0,1)</f>
        <v>0</v>
      </c>
      <c r="C197" s="334"/>
      <c r="D197" s="334"/>
      <c r="E197" s="295" t="s">
        <v>2</v>
      </c>
      <c r="F197" s="297">
        <v>0.15</v>
      </c>
      <c r="G197" s="295">
        <v>3</v>
      </c>
      <c r="H197" s="118">
        <f>IF(ISERROR(VLOOKUP(C197,norm!B:B,1,0))=FALSE,VLOOKUP(C197,norm!B:H,7,0),0)</f>
        <v>0</v>
      </c>
      <c r="I197" t="e">
        <f>VLOOKUP(C197,quide!A:H,8,0)</f>
        <v>#N/A</v>
      </c>
    </row>
    <row r="198" spans="1:9" hidden="1" x14ac:dyDescent="0.25">
      <c r="A198">
        <f t="shared" si="2"/>
        <v>2937</v>
      </c>
      <c r="B198">
        <f>IF(OR(ISERROR(VLOOKUP(A198,norm!B:B,1,0))=TRUE,ISBLANK(E198)=TRUE),0,1)</f>
        <v>0</v>
      </c>
      <c r="C198" s="334"/>
      <c r="D198" s="301"/>
      <c r="E198" s="334"/>
      <c r="F198" s="334"/>
      <c r="G198" s="334"/>
      <c r="H198" s="118">
        <f>IF(ISERROR(VLOOKUP(C198,norm!B:B,1,0))=FALSE,VLOOKUP(C198,norm!B:H,7,0),0)</f>
        <v>0</v>
      </c>
      <c r="I198" t="e">
        <f>VLOOKUP(C198,quide!A:H,8,0)</f>
        <v>#N/A</v>
      </c>
    </row>
    <row r="199" spans="1:9" ht="45" hidden="1" x14ac:dyDescent="0.25">
      <c r="A199">
        <f t="shared" si="2"/>
        <v>3706</v>
      </c>
      <c r="B199">
        <f>IF(OR(ISERROR(VLOOKUP(A199,norm!B:B,1,0))=TRUE,ISBLANK(E199)=TRUE),0,1)</f>
        <v>0</v>
      </c>
      <c r="C199" s="301">
        <v>3706</v>
      </c>
      <c r="D199" s="295" t="s">
        <v>244</v>
      </c>
      <c r="E199" s="295" t="s">
        <v>3</v>
      </c>
      <c r="F199" s="297">
        <v>0.03</v>
      </c>
      <c r="G199" s="295">
        <v>0</v>
      </c>
      <c r="H199" s="118">
        <f>IF(ISERROR(VLOOKUP(C199,norm!B:B,1,0))=FALSE,VLOOKUP(C199,norm!B:H,7,0),0)</f>
        <v>0</v>
      </c>
      <c r="I199" t="str">
        <f>VLOOKUP(C199,quide!A:H,8,0)</f>
        <v>тв</v>
      </c>
    </row>
    <row r="200" spans="1:9" hidden="1" x14ac:dyDescent="0.25">
      <c r="A200">
        <f t="shared" si="2"/>
        <v>3706</v>
      </c>
      <c r="B200">
        <f>IF(OR(ISERROR(VLOOKUP(A200,norm!B:B,1,0))=TRUE,ISBLANK(E200)=TRUE),0,1)</f>
        <v>0</v>
      </c>
      <c r="C200" s="334"/>
      <c r="D200" s="301"/>
      <c r="E200" s="334"/>
      <c r="F200" s="334"/>
      <c r="G200" s="334"/>
      <c r="H200" s="118">
        <f>IF(ISERROR(VLOOKUP(C200,norm!B:B,1,0))=FALSE,VLOOKUP(C200,norm!B:H,7,0),0)</f>
        <v>0</v>
      </c>
      <c r="I200" t="e">
        <f>VLOOKUP(C200,quide!A:H,8,0)</f>
        <v>#N/A</v>
      </c>
    </row>
    <row r="201" spans="1:9" hidden="1" x14ac:dyDescent="0.25">
      <c r="A201">
        <f t="shared" ref="A201:A264" si="3">IF(ISBLANK(C201),A200,C201)</f>
        <v>3721</v>
      </c>
      <c r="B201">
        <f>IF(OR(ISERROR(VLOOKUP(A201,norm!B:B,1,0))=TRUE,ISBLANK(E201)=TRUE),0,1)</f>
        <v>0</v>
      </c>
      <c r="C201" s="301">
        <v>3721</v>
      </c>
      <c r="D201" s="301" t="s">
        <v>243</v>
      </c>
      <c r="E201" s="295" t="s">
        <v>1</v>
      </c>
      <c r="F201" s="297">
        <v>1</v>
      </c>
      <c r="G201" s="295">
        <v>4</v>
      </c>
      <c r="H201" s="118">
        <f>IF(ISERROR(VLOOKUP(C201,norm!B:B,1,0))=FALSE,VLOOKUP(C201,norm!B:H,7,0),0)</f>
        <v>0</v>
      </c>
      <c r="I201" t="str">
        <f>VLOOKUP(C201,quide!A:H,8,0)</f>
        <v>тв</v>
      </c>
    </row>
    <row r="202" spans="1:9" hidden="1" x14ac:dyDescent="0.25">
      <c r="A202">
        <f t="shared" si="3"/>
        <v>3721</v>
      </c>
      <c r="B202">
        <f>IF(OR(ISERROR(VLOOKUP(A202,norm!B:B,1,0))=TRUE,ISBLANK(E202)=TRUE),0,1)</f>
        <v>0</v>
      </c>
      <c r="C202" s="334"/>
      <c r="D202" s="334"/>
      <c r="E202" s="295" t="s">
        <v>2</v>
      </c>
      <c r="F202" s="297">
        <v>0.4</v>
      </c>
      <c r="G202" s="295">
        <v>4</v>
      </c>
      <c r="H202" s="118">
        <f>IF(ISERROR(VLOOKUP(C202,norm!B:B,1,0))=FALSE,VLOOKUP(C202,norm!B:H,7,0),0)</f>
        <v>0</v>
      </c>
      <c r="I202" t="e">
        <f>VLOOKUP(C202,quide!A:H,8,0)</f>
        <v>#N/A</v>
      </c>
    </row>
    <row r="203" spans="1:9" hidden="1" x14ac:dyDescent="0.25">
      <c r="A203">
        <f t="shared" si="3"/>
        <v>3721</v>
      </c>
      <c r="B203">
        <f>IF(OR(ISERROR(VLOOKUP(A203,norm!B:B,1,0))=TRUE,ISBLANK(E203)=TRUE),0,1)</f>
        <v>0</v>
      </c>
      <c r="C203" s="334"/>
      <c r="D203" s="301"/>
      <c r="E203" s="334"/>
      <c r="F203" s="334"/>
      <c r="G203" s="334"/>
      <c r="H203" s="118">
        <f>IF(ISERROR(VLOOKUP(C203,norm!B:B,1,0))=FALSE,VLOOKUP(C203,norm!B:H,7,0),0)</f>
        <v>0</v>
      </c>
      <c r="I203" t="e">
        <f>VLOOKUP(C203,quide!A:H,8,0)</f>
        <v>#N/A</v>
      </c>
    </row>
    <row r="204" spans="1:9" hidden="1" x14ac:dyDescent="0.25">
      <c r="A204">
        <f t="shared" si="3"/>
        <v>6003</v>
      </c>
      <c r="B204">
        <f>IF(OR(ISERROR(VLOOKUP(A204,norm!B:B,1,0))=TRUE,ISBLANK(E204)=TRUE),0,1)</f>
        <v>0</v>
      </c>
      <c r="C204" s="301">
        <v>6003</v>
      </c>
      <c r="D204" s="301" t="s">
        <v>339</v>
      </c>
      <c r="E204" s="295" t="s">
        <v>14</v>
      </c>
      <c r="F204" s="297">
        <v>0.1</v>
      </c>
      <c r="G204" s="295">
        <v>2</v>
      </c>
      <c r="H204" s="118">
        <f>IF(ISERROR(VLOOKUP(C204,norm!B:B,1,0))=FALSE,VLOOKUP(C204,norm!B:H,7,0),0)</f>
        <v>0</v>
      </c>
      <c r="I204" t="str">
        <f>VLOOKUP(C204,quide!A:H,8,0)</f>
        <v>жг</v>
      </c>
    </row>
    <row r="205" spans="1:9" hidden="1" x14ac:dyDescent="0.25">
      <c r="A205">
        <f t="shared" si="3"/>
        <v>6003</v>
      </c>
      <c r="B205">
        <f>IF(OR(ISERROR(VLOOKUP(A205,norm!B:B,1,0))=TRUE,ISBLANK(E205)=TRUE),0,1)</f>
        <v>0</v>
      </c>
      <c r="C205" s="334"/>
      <c r="D205" s="334"/>
      <c r="E205" s="295" t="s">
        <v>1</v>
      </c>
      <c r="F205" s="297">
        <v>1</v>
      </c>
      <c r="G205" s="295">
        <v>2</v>
      </c>
      <c r="H205" s="118">
        <f>IF(ISERROR(VLOOKUP(C205,norm!B:B,1,0))=FALSE,VLOOKUP(C205,norm!B:H,7,0),0)</f>
        <v>0</v>
      </c>
      <c r="I205" t="e">
        <f>VLOOKUP(C205,quide!A:H,8,0)</f>
        <v>#N/A</v>
      </c>
    </row>
    <row r="206" spans="1:9" hidden="1" x14ac:dyDescent="0.25">
      <c r="A206">
        <f t="shared" si="3"/>
        <v>6003</v>
      </c>
      <c r="B206">
        <f>IF(OR(ISERROR(VLOOKUP(A206,norm!B:B,1,0))=TRUE,ISBLANK(E206)=TRUE),0,1)</f>
        <v>0</v>
      </c>
      <c r="C206" s="334"/>
      <c r="D206" s="334"/>
      <c r="E206" s="295" t="s">
        <v>2</v>
      </c>
      <c r="F206" s="297">
        <v>0.1</v>
      </c>
      <c r="G206" s="295">
        <v>2</v>
      </c>
      <c r="H206" s="118">
        <f>IF(ISERROR(VLOOKUP(C206,norm!B:B,1,0))=FALSE,VLOOKUP(C206,norm!B:H,7,0),0)</f>
        <v>0</v>
      </c>
      <c r="I206" t="e">
        <f>VLOOKUP(C206,quide!A:H,8,0)</f>
        <v>#N/A</v>
      </c>
    </row>
    <row r="207" spans="1:9" hidden="1" x14ac:dyDescent="0.25">
      <c r="A207">
        <f t="shared" si="3"/>
        <v>6003</v>
      </c>
      <c r="B207">
        <f>IF(OR(ISERROR(VLOOKUP(A207,norm!B:B,1,0))=TRUE,ISBLANK(E207)=TRUE),0,1)</f>
        <v>0</v>
      </c>
      <c r="C207" s="334"/>
      <c r="D207" s="301"/>
      <c r="E207" s="334"/>
      <c r="F207" s="334"/>
      <c r="G207" s="334"/>
      <c r="H207" s="118">
        <f>IF(ISERROR(VLOOKUP(C207,norm!B:B,1,0))=FALSE,VLOOKUP(C207,norm!B:H,7,0),0)</f>
        <v>0</v>
      </c>
      <c r="I207" t="e">
        <f>VLOOKUP(C207,quide!A:H,8,0)</f>
        <v>#N/A</v>
      </c>
    </row>
    <row r="208" spans="1:9" hidden="1" x14ac:dyDescent="0.25">
      <c r="A208">
        <f t="shared" si="3"/>
        <v>6004</v>
      </c>
      <c r="B208">
        <f>IF(OR(ISERROR(VLOOKUP(A208,norm!B:B,1,0))=TRUE,ISBLANK(E208)=TRUE),0,1)</f>
        <v>0</v>
      </c>
      <c r="C208" s="301">
        <v>6004</v>
      </c>
      <c r="D208" s="301" t="s">
        <v>340</v>
      </c>
      <c r="E208" s="295" t="s">
        <v>14</v>
      </c>
      <c r="F208" s="297">
        <v>0.1</v>
      </c>
      <c r="G208" s="295">
        <v>2</v>
      </c>
      <c r="H208" s="118">
        <f>IF(ISERROR(VLOOKUP(C208,norm!B:B,1,0))=FALSE,VLOOKUP(C208,norm!B:H,7,0),0)</f>
        <v>0</v>
      </c>
      <c r="I208" t="str">
        <f>VLOOKUP(C208,quide!A:H,8,0)</f>
        <v>жг</v>
      </c>
    </row>
    <row r="209" spans="1:9" hidden="1" x14ac:dyDescent="0.25">
      <c r="A209">
        <f t="shared" si="3"/>
        <v>6004</v>
      </c>
      <c r="B209">
        <f>IF(OR(ISERROR(VLOOKUP(A209,norm!B:B,1,0))=TRUE,ISBLANK(E209)=TRUE),0,1)</f>
        <v>0</v>
      </c>
      <c r="C209" s="334"/>
      <c r="D209" s="334"/>
      <c r="E209" s="295" t="s">
        <v>1</v>
      </c>
      <c r="F209" s="297">
        <v>1</v>
      </c>
      <c r="G209" s="295">
        <v>2</v>
      </c>
      <c r="H209" s="118">
        <f>IF(ISERROR(VLOOKUP(C209,norm!B:B,1,0))=FALSE,VLOOKUP(C209,norm!B:H,7,0),0)</f>
        <v>0</v>
      </c>
      <c r="I209" t="e">
        <f>VLOOKUP(C209,quide!A:H,8,0)</f>
        <v>#N/A</v>
      </c>
    </row>
    <row r="210" spans="1:9" hidden="1" x14ac:dyDescent="0.25">
      <c r="A210">
        <f t="shared" si="3"/>
        <v>6004</v>
      </c>
      <c r="B210">
        <f>IF(OR(ISERROR(VLOOKUP(A210,norm!B:B,1,0))=TRUE,ISBLANK(E210)=TRUE),0,1)</f>
        <v>0</v>
      </c>
      <c r="C210" s="334"/>
      <c r="D210" s="334"/>
      <c r="E210" s="295" t="s">
        <v>2</v>
      </c>
      <c r="F210" s="297">
        <v>0.1</v>
      </c>
      <c r="G210" s="295">
        <v>2</v>
      </c>
      <c r="H210" s="118">
        <f>IF(ISERROR(VLOOKUP(C210,norm!B:B,1,0))=FALSE,VLOOKUP(C210,norm!B:H,7,0),0)</f>
        <v>0</v>
      </c>
      <c r="I210" t="e">
        <f>VLOOKUP(C210,quide!A:H,8,0)</f>
        <v>#N/A</v>
      </c>
    </row>
    <row r="211" spans="1:9" hidden="1" x14ac:dyDescent="0.25">
      <c r="A211">
        <f t="shared" si="3"/>
        <v>6004</v>
      </c>
      <c r="B211">
        <f>IF(OR(ISERROR(VLOOKUP(A211,norm!B:B,1,0))=TRUE,ISBLANK(E211)=TRUE),0,1)</f>
        <v>0</v>
      </c>
      <c r="C211" s="334"/>
      <c r="D211" s="301"/>
      <c r="E211" s="334"/>
      <c r="F211" s="334"/>
      <c r="G211" s="334"/>
      <c r="H211" s="118">
        <f>IF(ISERROR(VLOOKUP(C211,norm!B:B,1,0))=FALSE,VLOOKUP(C211,norm!B:H,7,0),0)</f>
        <v>0</v>
      </c>
      <c r="I211" t="e">
        <f>VLOOKUP(C211,quide!A:H,8,0)</f>
        <v>#N/A</v>
      </c>
    </row>
    <row r="212" spans="1:9" hidden="1" x14ac:dyDescent="0.25">
      <c r="A212">
        <f t="shared" si="3"/>
        <v>6005</v>
      </c>
      <c r="B212">
        <f>IF(OR(ISERROR(VLOOKUP(A212,norm!B:B,1,0))=TRUE,ISBLANK(E212)=TRUE),0,1)</f>
        <v>0</v>
      </c>
      <c r="C212" s="301">
        <v>6005</v>
      </c>
      <c r="D212" s="301" t="s">
        <v>341</v>
      </c>
      <c r="E212" s="295" t="s">
        <v>14</v>
      </c>
      <c r="F212" s="297">
        <v>0.1</v>
      </c>
      <c r="G212" s="295">
        <v>2</v>
      </c>
      <c r="H212" s="118">
        <f>IF(ISERROR(VLOOKUP(C212,norm!B:B,1,0))=FALSE,VLOOKUP(C212,norm!B:H,7,0),0)</f>
        <v>0</v>
      </c>
      <c r="I212" t="str">
        <f>VLOOKUP(C212,quide!A:H,8,0)</f>
        <v>жг</v>
      </c>
    </row>
    <row r="213" spans="1:9" hidden="1" x14ac:dyDescent="0.25">
      <c r="A213">
        <f t="shared" si="3"/>
        <v>6005</v>
      </c>
      <c r="B213">
        <f>IF(OR(ISERROR(VLOOKUP(A213,norm!B:B,1,0))=TRUE,ISBLANK(E213)=TRUE),0,1)</f>
        <v>0</v>
      </c>
      <c r="C213" s="334"/>
      <c r="D213" s="334"/>
      <c r="E213" s="295" t="s">
        <v>1</v>
      </c>
      <c r="F213" s="297">
        <v>1</v>
      </c>
      <c r="G213" s="295">
        <v>2</v>
      </c>
      <c r="H213" s="118">
        <f>IF(ISERROR(VLOOKUP(C213,norm!B:B,1,0))=FALSE,VLOOKUP(C213,norm!B:H,7,0),0)</f>
        <v>0</v>
      </c>
      <c r="I213" t="e">
        <f>VLOOKUP(C213,quide!A:H,8,0)</f>
        <v>#N/A</v>
      </c>
    </row>
    <row r="214" spans="1:9" hidden="1" x14ac:dyDescent="0.25">
      <c r="A214">
        <f t="shared" si="3"/>
        <v>6005</v>
      </c>
      <c r="B214">
        <f>IF(OR(ISERROR(VLOOKUP(A214,norm!B:B,1,0))=TRUE,ISBLANK(E214)=TRUE),0,1)</f>
        <v>0</v>
      </c>
      <c r="C214" s="334"/>
      <c r="D214" s="334"/>
      <c r="E214" s="295" t="s">
        <v>2</v>
      </c>
      <c r="F214" s="297">
        <v>0.1</v>
      </c>
      <c r="G214" s="295">
        <v>2</v>
      </c>
      <c r="H214" s="118">
        <f>IF(ISERROR(VLOOKUP(C214,norm!B:B,1,0))=FALSE,VLOOKUP(C214,norm!B:H,7,0),0)</f>
        <v>0</v>
      </c>
      <c r="I214" t="e">
        <f>VLOOKUP(C214,quide!A:H,8,0)</f>
        <v>#N/A</v>
      </c>
    </row>
    <row r="215" spans="1:9" hidden="1" x14ac:dyDescent="0.25">
      <c r="A215">
        <f t="shared" si="3"/>
        <v>6005</v>
      </c>
      <c r="B215">
        <f>IF(OR(ISERROR(VLOOKUP(A215,norm!B:B,1,0))=TRUE,ISBLANK(E215)=TRUE),0,1)</f>
        <v>0</v>
      </c>
      <c r="C215" s="334"/>
      <c r="D215" s="301"/>
      <c r="E215" s="334"/>
      <c r="F215" s="334"/>
      <c r="G215" s="334"/>
      <c r="H215" s="118">
        <f>IF(ISERROR(VLOOKUP(C215,norm!B:B,1,0))=FALSE,VLOOKUP(C215,norm!B:H,7,0),0)</f>
        <v>0</v>
      </c>
      <c r="I215" t="e">
        <f>VLOOKUP(C215,quide!A:H,8,0)</f>
        <v>#N/A</v>
      </c>
    </row>
    <row r="216" spans="1:9" hidden="1" x14ac:dyDescent="0.25">
      <c r="A216">
        <f t="shared" si="3"/>
        <v>6035</v>
      </c>
      <c r="B216">
        <f>IF(OR(ISERROR(VLOOKUP(A216,norm!B:B,1,0))=TRUE,ISBLANK(E216)=TRUE),0,1)</f>
        <v>0</v>
      </c>
      <c r="C216" s="301">
        <v>6035</v>
      </c>
      <c r="D216" s="301" t="s">
        <v>310</v>
      </c>
      <c r="E216" s="295" t="s">
        <v>14</v>
      </c>
      <c r="F216" s="297">
        <v>0.1</v>
      </c>
      <c r="G216" s="295">
        <v>3</v>
      </c>
      <c r="H216" s="118">
        <f>IF(ISERROR(VLOOKUP(C216,norm!B:B,1,0))=FALSE,VLOOKUP(C216,norm!B:H,7,0),0)</f>
        <v>0</v>
      </c>
      <c r="I216" t="str">
        <f>VLOOKUP(C216,quide!A:H,8,0)</f>
        <v>жг</v>
      </c>
    </row>
    <row r="217" spans="1:9" hidden="1" x14ac:dyDescent="0.25">
      <c r="A217">
        <f t="shared" si="3"/>
        <v>6035</v>
      </c>
      <c r="B217">
        <f>IF(OR(ISERROR(VLOOKUP(A217,norm!B:B,1,0))=TRUE,ISBLANK(E217)=TRUE),0,1)</f>
        <v>0</v>
      </c>
      <c r="C217" s="334"/>
      <c r="D217" s="334"/>
      <c r="E217" s="295" t="s">
        <v>1</v>
      </c>
      <c r="F217" s="297">
        <v>1</v>
      </c>
      <c r="G217" s="295">
        <v>3</v>
      </c>
      <c r="H217" s="118">
        <f>IF(ISERROR(VLOOKUP(C217,norm!B:B,1,0))=FALSE,VLOOKUP(C217,norm!B:H,7,0),0)</f>
        <v>0</v>
      </c>
      <c r="I217" t="e">
        <f>VLOOKUP(C217,quide!A:H,8,0)</f>
        <v>#N/A</v>
      </c>
    </row>
    <row r="218" spans="1:9" hidden="1" x14ac:dyDescent="0.25">
      <c r="A218">
        <f t="shared" si="3"/>
        <v>6035</v>
      </c>
      <c r="B218">
        <f>IF(OR(ISERROR(VLOOKUP(A218,norm!B:B,1,0))=TRUE,ISBLANK(E218)=TRUE),0,1)</f>
        <v>0</v>
      </c>
      <c r="C218" s="334"/>
      <c r="D218" s="334"/>
      <c r="E218" s="295" t="s">
        <v>2</v>
      </c>
      <c r="F218" s="297">
        <v>0.1</v>
      </c>
      <c r="G218" s="295">
        <v>3</v>
      </c>
      <c r="H218" s="118">
        <f>IF(ISERROR(VLOOKUP(C218,norm!B:B,1,0))=FALSE,VLOOKUP(C218,norm!B:H,7,0),0)</f>
        <v>0</v>
      </c>
      <c r="I218" t="e">
        <f>VLOOKUP(C218,quide!A:H,8,0)</f>
        <v>#N/A</v>
      </c>
    </row>
    <row r="219" spans="1:9" hidden="1" x14ac:dyDescent="0.25">
      <c r="A219">
        <f t="shared" si="3"/>
        <v>6035</v>
      </c>
      <c r="B219">
        <f>IF(OR(ISERROR(VLOOKUP(A219,norm!B:B,1,0))=TRUE,ISBLANK(E219)=TRUE),0,1)</f>
        <v>0</v>
      </c>
      <c r="C219" s="334"/>
      <c r="D219" s="301"/>
      <c r="E219" s="334"/>
      <c r="F219" s="334"/>
      <c r="G219" s="334"/>
      <c r="H219" s="118">
        <f>IF(ISERROR(VLOOKUP(C219,norm!B:B,1,0))=FALSE,VLOOKUP(C219,norm!B:H,7,0),0)</f>
        <v>0</v>
      </c>
      <c r="I219" t="e">
        <f>VLOOKUP(C219,quide!A:H,8,0)</f>
        <v>#N/A</v>
      </c>
    </row>
    <row r="220" spans="1:9" hidden="1" x14ac:dyDescent="0.25">
      <c r="A220">
        <f t="shared" si="3"/>
        <v>6041</v>
      </c>
      <c r="B220">
        <f>IF(OR(ISERROR(VLOOKUP(A220,norm!B:B,1,0))=TRUE,ISBLANK(E220)=TRUE),0,1)</f>
        <v>0</v>
      </c>
      <c r="C220" s="301">
        <v>6041</v>
      </c>
      <c r="D220" s="301" t="s">
        <v>345</v>
      </c>
      <c r="E220" s="295" t="s">
        <v>1</v>
      </c>
      <c r="F220" s="297">
        <v>1</v>
      </c>
      <c r="G220" s="295">
        <v>2</v>
      </c>
      <c r="H220" s="118">
        <f>IF(ISERROR(VLOOKUP(C220,norm!B:B,1,0))=FALSE,VLOOKUP(C220,norm!B:H,7,0),0)</f>
        <v>0</v>
      </c>
      <c r="I220" t="str">
        <f>VLOOKUP(C220,quide!A:H,8,0)</f>
        <v>;u</v>
      </c>
    </row>
    <row r="221" spans="1:9" hidden="1" x14ac:dyDescent="0.25">
      <c r="A221">
        <f t="shared" si="3"/>
        <v>6041</v>
      </c>
      <c r="B221">
        <f>IF(OR(ISERROR(VLOOKUP(A221,norm!B:B,1,0))=TRUE,ISBLANK(E221)=TRUE),0,1)</f>
        <v>0</v>
      </c>
      <c r="C221" s="334"/>
      <c r="D221" s="334"/>
      <c r="E221" s="295" t="s">
        <v>2</v>
      </c>
      <c r="F221" s="297">
        <v>0.1</v>
      </c>
      <c r="G221" s="295">
        <v>2</v>
      </c>
      <c r="H221" s="118">
        <f>IF(ISERROR(VLOOKUP(C221,norm!B:B,1,0))=FALSE,VLOOKUP(C221,norm!B:H,7,0),0)</f>
        <v>0</v>
      </c>
      <c r="I221" t="e">
        <f>VLOOKUP(C221,quide!A:H,8,0)</f>
        <v>#N/A</v>
      </c>
    </row>
    <row r="222" spans="1:9" hidden="1" x14ac:dyDescent="0.25">
      <c r="A222">
        <f t="shared" si="3"/>
        <v>6041</v>
      </c>
      <c r="B222">
        <f>IF(OR(ISERROR(VLOOKUP(A222,norm!B:B,1,0))=TRUE,ISBLANK(E222)=TRUE),0,1)</f>
        <v>0</v>
      </c>
      <c r="C222" s="334"/>
      <c r="D222" s="301"/>
      <c r="E222" s="334"/>
      <c r="F222" s="334"/>
      <c r="G222" s="334"/>
      <c r="H222" s="118">
        <f>IF(ISERROR(VLOOKUP(C222,norm!B:B,1,0))=FALSE,VLOOKUP(C222,norm!B:H,7,0),0)</f>
        <v>0</v>
      </c>
      <c r="I222" t="e">
        <f>VLOOKUP(C222,quide!A:H,8,0)</f>
        <v>#N/A</v>
      </c>
    </row>
    <row r="223" spans="1:9" hidden="1" x14ac:dyDescent="0.25">
      <c r="A223">
        <f t="shared" si="3"/>
        <v>6043</v>
      </c>
      <c r="B223">
        <f>IF(OR(ISERROR(VLOOKUP(A223,norm!B:B,1,0))=TRUE,ISBLANK(E223)=TRUE),0,1)</f>
        <v>0</v>
      </c>
      <c r="C223" s="301">
        <v>6043</v>
      </c>
      <c r="D223" s="301" t="s">
        <v>342</v>
      </c>
      <c r="E223" s="295" t="s">
        <v>14</v>
      </c>
      <c r="F223" s="297">
        <v>0.1</v>
      </c>
      <c r="G223" s="295">
        <v>2</v>
      </c>
      <c r="H223" s="118">
        <f>IF(ISERROR(VLOOKUP(C223,norm!B:B,1,0))=FALSE,VLOOKUP(C223,norm!B:H,7,0),0)</f>
        <v>0</v>
      </c>
      <c r="I223" t="str">
        <f>VLOOKUP(C223,quide!A:H,8,0)</f>
        <v>жг</v>
      </c>
    </row>
    <row r="224" spans="1:9" hidden="1" x14ac:dyDescent="0.25">
      <c r="A224">
        <f t="shared" si="3"/>
        <v>6043</v>
      </c>
      <c r="B224">
        <f>IF(OR(ISERROR(VLOOKUP(A224,norm!B:B,1,0))=TRUE,ISBLANK(E224)=TRUE),0,1)</f>
        <v>0</v>
      </c>
      <c r="C224" s="334"/>
      <c r="D224" s="334"/>
      <c r="E224" s="295" t="s">
        <v>1</v>
      </c>
      <c r="F224" s="297">
        <v>1</v>
      </c>
      <c r="G224" s="295">
        <v>2</v>
      </c>
      <c r="H224" s="118">
        <f>IF(ISERROR(VLOOKUP(C224,norm!B:B,1,0))=FALSE,VLOOKUP(C224,norm!B:H,7,0),0)</f>
        <v>0</v>
      </c>
      <c r="I224" t="e">
        <f>VLOOKUP(C224,quide!A:H,8,0)</f>
        <v>#N/A</v>
      </c>
    </row>
    <row r="225" spans="1:9" hidden="1" x14ac:dyDescent="0.25">
      <c r="A225">
        <f t="shared" si="3"/>
        <v>6043</v>
      </c>
      <c r="B225">
        <f>IF(OR(ISERROR(VLOOKUP(A225,norm!B:B,1,0))=TRUE,ISBLANK(E225)=TRUE),0,1)</f>
        <v>0</v>
      </c>
      <c r="C225" s="334"/>
      <c r="D225" s="334"/>
      <c r="E225" s="295" t="s">
        <v>2</v>
      </c>
      <c r="F225" s="297">
        <v>0.1</v>
      </c>
      <c r="G225" s="295">
        <v>2</v>
      </c>
      <c r="H225" s="118">
        <f>IF(ISERROR(VLOOKUP(C225,norm!B:B,1,0))=FALSE,VLOOKUP(C225,norm!B:H,7,0),0)</f>
        <v>0</v>
      </c>
      <c r="I225" t="e">
        <f>VLOOKUP(C225,quide!A:H,8,0)</f>
        <v>#N/A</v>
      </c>
    </row>
    <row r="226" spans="1:9" hidden="1" x14ac:dyDescent="0.25">
      <c r="A226">
        <f t="shared" si="3"/>
        <v>6043</v>
      </c>
      <c r="B226">
        <f>IF(OR(ISERROR(VLOOKUP(A226,norm!B:B,1,0))=TRUE,ISBLANK(E226)=TRUE),0,1)</f>
        <v>0</v>
      </c>
      <c r="C226" s="334"/>
      <c r="D226" s="301"/>
      <c r="E226" s="334"/>
      <c r="F226" s="334"/>
      <c r="G226" s="334"/>
      <c r="H226" s="118">
        <f>IF(ISERROR(VLOOKUP(C226,norm!B:B,1,0))=FALSE,VLOOKUP(C226,norm!B:H,7,0),0)</f>
        <v>0</v>
      </c>
      <c r="I226" t="e">
        <f>VLOOKUP(C226,quide!A:H,8,0)</f>
        <v>#N/A</v>
      </c>
    </row>
    <row r="227" spans="1:9" hidden="1" x14ac:dyDescent="0.25">
      <c r="A227">
        <f t="shared" si="3"/>
        <v>6046</v>
      </c>
      <c r="B227">
        <f>IF(OR(ISERROR(VLOOKUP(A227,norm!B:B,1,0))=TRUE,ISBLANK(E227)=TRUE),0,1)</f>
        <v>0</v>
      </c>
      <c r="C227" s="301">
        <v>6046</v>
      </c>
      <c r="D227" s="301" t="s">
        <v>343</v>
      </c>
      <c r="E227" s="295" t="s">
        <v>14</v>
      </c>
      <c r="F227" s="297">
        <v>0.1</v>
      </c>
      <c r="G227" s="295">
        <v>3</v>
      </c>
      <c r="H227" s="118">
        <f>IF(ISERROR(VLOOKUP(C227,norm!B:B,1,0))=FALSE,VLOOKUP(C227,norm!B:H,7,0),0)</f>
        <v>0</v>
      </c>
      <c r="I227" t="str">
        <f>VLOOKUP(C227,quide!A:H,8,0)</f>
        <v>жг</v>
      </c>
    </row>
    <row r="228" spans="1:9" hidden="1" x14ac:dyDescent="0.25">
      <c r="A228">
        <f t="shared" si="3"/>
        <v>6046</v>
      </c>
      <c r="B228">
        <f>IF(OR(ISERROR(VLOOKUP(A228,norm!B:B,1,0))=TRUE,ISBLANK(E228)=TRUE),0,1)</f>
        <v>0</v>
      </c>
      <c r="C228" s="334"/>
      <c r="D228" s="334"/>
      <c r="E228" s="295" t="s">
        <v>1</v>
      </c>
      <c r="F228" s="297">
        <v>1</v>
      </c>
      <c r="G228" s="295">
        <v>3</v>
      </c>
      <c r="H228" s="118">
        <f>IF(ISERROR(VLOOKUP(C228,norm!B:B,1,0))=FALSE,VLOOKUP(C228,norm!B:H,7,0),0)</f>
        <v>0</v>
      </c>
      <c r="I228" t="e">
        <f>VLOOKUP(C228,quide!A:H,8,0)</f>
        <v>#N/A</v>
      </c>
    </row>
    <row r="229" spans="1:9" hidden="1" x14ac:dyDescent="0.25">
      <c r="A229">
        <f t="shared" si="3"/>
        <v>6046</v>
      </c>
      <c r="B229">
        <f>IF(OR(ISERROR(VLOOKUP(A229,norm!B:B,1,0))=TRUE,ISBLANK(E229)=TRUE),0,1)</f>
        <v>0</v>
      </c>
      <c r="C229" s="334"/>
      <c r="D229" s="334"/>
      <c r="E229" s="295" t="s">
        <v>2</v>
      </c>
      <c r="F229" s="297">
        <v>0.1</v>
      </c>
      <c r="G229" s="295">
        <v>3</v>
      </c>
      <c r="H229" s="118">
        <f>IF(ISERROR(VLOOKUP(C229,norm!B:B,1,0))=FALSE,VLOOKUP(C229,norm!B:H,7,0),0)</f>
        <v>0</v>
      </c>
      <c r="I229" t="e">
        <f>VLOOKUP(C229,quide!A:H,8,0)</f>
        <v>#N/A</v>
      </c>
    </row>
    <row r="230" spans="1:9" hidden="1" x14ac:dyDescent="0.25">
      <c r="A230">
        <f t="shared" si="3"/>
        <v>6046</v>
      </c>
      <c r="B230">
        <f>IF(OR(ISERROR(VLOOKUP(A230,norm!B:B,1,0))=TRUE,ISBLANK(E230)=TRUE),0,1)</f>
        <v>0</v>
      </c>
      <c r="C230" s="334"/>
      <c r="D230" s="301"/>
      <c r="E230" s="334"/>
      <c r="F230" s="334"/>
      <c r="G230" s="334"/>
      <c r="H230" s="118">
        <f>IF(ISERROR(VLOOKUP(C230,norm!B:B,1,0))=FALSE,VLOOKUP(C230,norm!B:H,7,0),0)</f>
        <v>0</v>
      </c>
      <c r="I230" t="e">
        <f>VLOOKUP(C230,quide!A:H,8,0)</f>
        <v>#N/A</v>
      </c>
    </row>
    <row r="231" spans="1:9" hidden="1" x14ac:dyDescent="0.25">
      <c r="A231">
        <f t="shared" si="3"/>
        <v>6205</v>
      </c>
      <c r="B231">
        <f>IF(OR(ISERROR(VLOOKUP(A231,norm!B:B,1,0))=TRUE,ISBLANK(E231)=TRUE),0,1)</f>
        <v>0</v>
      </c>
      <c r="C231" s="301">
        <v>6205</v>
      </c>
      <c r="D231" s="301" t="s">
        <v>338</v>
      </c>
      <c r="E231" s="295" t="s">
        <v>14</v>
      </c>
      <c r="F231" s="297">
        <v>0.1</v>
      </c>
      <c r="G231" s="295">
        <v>2</v>
      </c>
      <c r="H231" s="118">
        <f>IF(ISERROR(VLOOKUP(C231,norm!B:B,1,0))=FALSE,VLOOKUP(C231,norm!B:H,7,0),0)</f>
        <v>0</v>
      </c>
      <c r="I231" t="str">
        <f>VLOOKUP(C231,quide!A:H,8,0)</f>
        <v>жг</v>
      </c>
    </row>
    <row r="232" spans="1:9" hidden="1" x14ac:dyDescent="0.25">
      <c r="A232">
        <f t="shared" si="3"/>
        <v>6205</v>
      </c>
      <c r="B232">
        <f>IF(OR(ISERROR(VLOOKUP(A232,norm!B:B,1,0))=TRUE,ISBLANK(E232)=TRUE),0,1)</f>
        <v>0</v>
      </c>
      <c r="C232" s="334"/>
      <c r="D232" s="334"/>
      <c r="E232" s="295" t="s">
        <v>1</v>
      </c>
      <c r="F232" s="297">
        <v>1</v>
      </c>
      <c r="G232" s="295">
        <v>2</v>
      </c>
      <c r="H232" s="118">
        <f>IF(ISERROR(VLOOKUP(C232,norm!B:B,1,0))=FALSE,VLOOKUP(C232,norm!B:H,7,0),0)</f>
        <v>0</v>
      </c>
      <c r="I232" t="e">
        <f>VLOOKUP(C232,quide!A:H,8,0)</f>
        <v>#N/A</v>
      </c>
    </row>
    <row r="233" spans="1:9" hidden="1" x14ac:dyDescent="0.25">
      <c r="A233">
        <f t="shared" si="3"/>
        <v>6205</v>
      </c>
      <c r="B233">
        <f>IF(OR(ISERROR(VLOOKUP(A233,norm!B:B,1,0))=TRUE,ISBLANK(E233)=TRUE),0,1)</f>
        <v>0</v>
      </c>
      <c r="C233" s="334"/>
      <c r="D233" s="334"/>
      <c r="E233" s="295" t="s">
        <v>2</v>
      </c>
      <c r="F233" s="297">
        <v>0.1</v>
      </c>
      <c r="G233" s="295">
        <v>2</v>
      </c>
      <c r="H233" s="118">
        <f>IF(ISERROR(VLOOKUP(C233,norm!B:B,1,0))=FALSE,VLOOKUP(C233,norm!B:H,7,0),0)</f>
        <v>0</v>
      </c>
      <c r="I233" t="e">
        <f>VLOOKUP(C233,quide!A:H,8,0)</f>
        <v>#N/A</v>
      </c>
    </row>
    <row r="234" spans="1:9" hidden="1" x14ac:dyDescent="0.25">
      <c r="A234">
        <f t="shared" si="3"/>
        <v>6205</v>
      </c>
      <c r="B234">
        <f>IF(OR(ISERROR(VLOOKUP(A234,norm!B:B,1,0))=TRUE,ISBLANK(E234)=TRUE),0,1)</f>
        <v>0</v>
      </c>
      <c r="C234" s="334"/>
      <c r="D234" s="301"/>
      <c r="E234" s="334"/>
      <c r="F234" s="334"/>
      <c r="G234" s="334"/>
      <c r="H234" s="118">
        <f>IF(ISERROR(VLOOKUP(C234,norm!B:B,1,0))=FALSE,VLOOKUP(C234,norm!B:H,7,0),0)</f>
        <v>0</v>
      </c>
      <c r="I234" t="e">
        <f>VLOOKUP(C234,quide!A:H,8,0)</f>
        <v>#N/A</v>
      </c>
    </row>
    <row r="235" spans="1:9" hidden="1" x14ac:dyDescent="0.25">
      <c r="A235">
        <f t="shared" si="3"/>
        <v>6205</v>
      </c>
      <c r="B235">
        <f>IF(OR(ISERROR(VLOOKUP(A235,norm!B:B,1,0))=TRUE,ISBLANK(E235)=TRUE),0,1)</f>
        <v>0</v>
      </c>
      <c r="H235" s="118">
        <f>IF(ISERROR(VLOOKUP(C235,norm!B:B,1,0))=FALSE,VLOOKUP(C235,norm!B:H,7,0),0)</f>
        <v>0</v>
      </c>
      <c r="I235" t="e">
        <f>VLOOKUP(C235,quide!A:H,8,0)</f>
        <v>#N/A</v>
      </c>
    </row>
    <row r="236" spans="1:9" hidden="1" x14ac:dyDescent="0.25">
      <c r="A236">
        <f t="shared" si="3"/>
        <v>6205</v>
      </c>
      <c r="B236">
        <f>IF(OR(ISERROR(VLOOKUP(A236,norm!B:B,1,0))=TRUE,ISBLANK(E236)=TRUE),0,1)</f>
        <v>0</v>
      </c>
      <c r="H236" s="118">
        <f>IF(ISERROR(VLOOKUP(C236,norm!B:B,1,0))=FALSE,VLOOKUP(C236,norm!B:H,7,0),0)</f>
        <v>0</v>
      </c>
      <c r="I236" t="e">
        <f>VLOOKUP(C236,quide!A:H,8,0)</f>
        <v>#N/A</v>
      </c>
    </row>
    <row r="237" spans="1:9" hidden="1" x14ac:dyDescent="0.25">
      <c r="A237">
        <f t="shared" si="3"/>
        <v>6205</v>
      </c>
      <c r="B237">
        <f>IF(OR(ISERROR(VLOOKUP(A237,norm!B:B,1,0))=TRUE,ISBLANK(E237)=TRUE),0,1)</f>
        <v>0</v>
      </c>
      <c r="H237" s="118">
        <f>IF(ISERROR(VLOOKUP(C237,norm!B:B,1,0))=FALSE,VLOOKUP(C237,norm!B:H,7,0),0)</f>
        <v>0</v>
      </c>
      <c r="I237" t="e">
        <f>VLOOKUP(C237,quide!A:H,8,0)</f>
        <v>#N/A</v>
      </c>
    </row>
    <row r="238" spans="1:9" hidden="1" x14ac:dyDescent="0.25">
      <c r="A238">
        <f t="shared" si="3"/>
        <v>6205</v>
      </c>
      <c r="B238">
        <f>IF(OR(ISERROR(VLOOKUP(A238,norm!B:B,1,0))=TRUE,ISBLANK(E238)=TRUE),0,1)</f>
        <v>0</v>
      </c>
      <c r="H238" s="118">
        <f>IF(ISERROR(VLOOKUP(C238,norm!B:B,1,0))=FALSE,VLOOKUP(C238,norm!B:H,7,0),0)</f>
        <v>0</v>
      </c>
      <c r="I238" t="e">
        <f>VLOOKUP(C238,quide!A:H,8,0)</f>
        <v>#N/A</v>
      </c>
    </row>
    <row r="239" spans="1:9" hidden="1" x14ac:dyDescent="0.25">
      <c r="A239">
        <f t="shared" si="3"/>
        <v>6205</v>
      </c>
      <c r="B239">
        <f>IF(OR(ISERROR(VLOOKUP(A239,norm!B:B,1,0))=TRUE,ISBLANK(E239)=TRUE),0,1)</f>
        <v>0</v>
      </c>
      <c r="H239" s="118">
        <f>IF(ISERROR(VLOOKUP(C239,norm!B:B,1,0))=FALSE,VLOOKUP(C239,norm!B:H,7,0),0)</f>
        <v>0</v>
      </c>
      <c r="I239" t="e">
        <f>VLOOKUP(C239,quide!A:H,8,0)</f>
        <v>#N/A</v>
      </c>
    </row>
    <row r="240" spans="1:9" hidden="1" x14ac:dyDescent="0.25">
      <c r="A240">
        <f t="shared" si="3"/>
        <v>6205</v>
      </c>
      <c r="B240">
        <f>IF(OR(ISERROR(VLOOKUP(A240,norm!B:B,1,0))=TRUE,ISBLANK(E240)=TRUE),0,1)</f>
        <v>0</v>
      </c>
      <c r="H240" s="118">
        <f>IF(ISERROR(VLOOKUP(C240,norm!B:B,1,0))=FALSE,VLOOKUP(C240,norm!B:H,7,0),0)</f>
        <v>0</v>
      </c>
      <c r="I240" t="e">
        <f>VLOOKUP(C240,quide!A:H,8,0)</f>
        <v>#N/A</v>
      </c>
    </row>
    <row r="241" spans="1:9" hidden="1" x14ac:dyDescent="0.25">
      <c r="A241">
        <f t="shared" si="3"/>
        <v>6205</v>
      </c>
      <c r="B241">
        <f>IF(OR(ISERROR(VLOOKUP(A241,norm!B:B,1,0))=TRUE,ISBLANK(E241)=TRUE),0,1)</f>
        <v>0</v>
      </c>
      <c r="H241" s="118">
        <f>IF(ISERROR(VLOOKUP(C241,norm!B:B,1,0))=FALSE,VLOOKUP(C241,norm!B:H,7,0),0)</f>
        <v>0</v>
      </c>
      <c r="I241" t="e">
        <f>VLOOKUP(C241,quide!A:H,8,0)</f>
        <v>#N/A</v>
      </c>
    </row>
    <row r="242" spans="1:9" hidden="1" x14ac:dyDescent="0.25">
      <c r="A242">
        <f t="shared" si="3"/>
        <v>6205</v>
      </c>
      <c r="B242">
        <f>IF(OR(ISERROR(VLOOKUP(A242,norm!B:B,1,0))=TRUE,ISBLANK(E242)=TRUE),0,1)</f>
        <v>0</v>
      </c>
      <c r="H242" s="118">
        <f>IF(ISERROR(VLOOKUP(C242,norm!B:B,1,0))=FALSE,VLOOKUP(C242,norm!B:H,7,0),0)</f>
        <v>0</v>
      </c>
      <c r="I242" t="e">
        <f>VLOOKUP(C242,quide!A:H,8,0)</f>
        <v>#N/A</v>
      </c>
    </row>
    <row r="243" spans="1:9" hidden="1" x14ac:dyDescent="0.25">
      <c r="A243">
        <f t="shared" si="3"/>
        <v>6205</v>
      </c>
      <c r="B243">
        <f>IF(OR(ISERROR(VLOOKUP(A243,norm!B:B,1,0))=TRUE,ISBLANK(E243)=TRUE),0,1)</f>
        <v>0</v>
      </c>
      <c r="H243" s="118">
        <f>IF(ISERROR(VLOOKUP(C243,norm!B:B,1,0))=FALSE,VLOOKUP(C243,norm!B:H,7,0),0)</f>
        <v>0</v>
      </c>
      <c r="I243" t="e">
        <f>VLOOKUP(C243,quide!A:H,8,0)</f>
        <v>#N/A</v>
      </c>
    </row>
    <row r="244" spans="1:9" hidden="1" x14ac:dyDescent="0.25">
      <c r="A244">
        <f t="shared" si="3"/>
        <v>6205</v>
      </c>
      <c r="B244">
        <f>IF(OR(ISERROR(VLOOKUP(A244,norm!B:B,1,0))=TRUE,ISBLANK(E244)=TRUE),0,1)</f>
        <v>0</v>
      </c>
      <c r="H244" s="118">
        <f>IF(ISERROR(VLOOKUP(C244,norm!B:B,1,0))=FALSE,VLOOKUP(C244,norm!B:H,7,0),0)</f>
        <v>0</v>
      </c>
      <c r="I244" t="e">
        <f>VLOOKUP(C244,quide!A:H,8,0)</f>
        <v>#N/A</v>
      </c>
    </row>
    <row r="245" spans="1:9" hidden="1" x14ac:dyDescent="0.25">
      <c r="A245">
        <f t="shared" si="3"/>
        <v>6205</v>
      </c>
      <c r="B245">
        <f>IF(OR(ISERROR(VLOOKUP(A245,norm!B:B,1,0))=TRUE,ISBLANK(E245)=TRUE),0,1)</f>
        <v>0</v>
      </c>
      <c r="H245" s="118">
        <f>IF(ISERROR(VLOOKUP(C245,norm!B:B,1,0))=FALSE,VLOOKUP(C245,norm!B:H,7,0),0)</f>
        <v>0</v>
      </c>
      <c r="I245" t="e">
        <f>VLOOKUP(C245,quide!A:H,8,0)</f>
        <v>#N/A</v>
      </c>
    </row>
    <row r="246" spans="1:9" hidden="1" x14ac:dyDescent="0.25">
      <c r="A246">
        <f t="shared" si="3"/>
        <v>6205</v>
      </c>
      <c r="B246">
        <f>IF(OR(ISERROR(VLOOKUP(A246,norm!B:B,1,0))=TRUE,ISBLANK(E246)=TRUE),0,1)</f>
        <v>0</v>
      </c>
      <c r="H246" s="118">
        <f>IF(ISERROR(VLOOKUP(C246,norm!B:B,1,0))=FALSE,VLOOKUP(C246,norm!B:H,7,0),0)</f>
        <v>0</v>
      </c>
      <c r="I246" t="e">
        <f>VLOOKUP(C246,quide!A:H,8,0)</f>
        <v>#N/A</v>
      </c>
    </row>
    <row r="247" spans="1:9" hidden="1" x14ac:dyDescent="0.25">
      <c r="A247">
        <f t="shared" si="3"/>
        <v>6205</v>
      </c>
      <c r="B247">
        <f>IF(OR(ISERROR(VLOOKUP(A247,norm!B:B,1,0))=TRUE,ISBLANK(E247)=TRUE),0,1)</f>
        <v>0</v>
      </c>
      <c r="H247" s="118">
        <f>IF(ISERROR(VLOOKUP(C247,norm!B:B,1,0))=FALSE,VLOOKUP(C247,norm!B:H,7,0),0)</f>
        <v>0</v>
      </c>
      <c r="I247" t="e">
        <f>VLOOKUP(C247,quide!A:H,8,0)</f>
        <v>#N/A</v>
      </c>
    </row>
    <row r="248" spans="1:9" hidden="1" x14ac:dyDescent="0.25">
      <c r="A248">
        <f t="shared" si="3"/>
        <v>6205</v>
      </c>
      <c r="B248">
        <f>IF(OR(ISERROR(VLOOKUP(A248,norm!B:B,1,0))=TRUE,ISBLANK(E248)=TRUE),0,1)</f>
        <v>0</v>
      </c>
      <c r="H248" s="118">
        <f>IF(ISERROR(VLOOKUP(C248,norm!B:B,1,0))=FALSE,VLOOKUP(C248,norm!B:H,7,0),0)</f>
        <v>0</v>
      </c>
      <c r="I248" t="e">
        <f>VLOOKUP(C248,quide!A:H,8,0)</f>
        <v>#N/A</v>
      </c>
    </row>
    <row r="249" spans="1:9" hidden="1" x14ac:dyDescent="0.25">
      <c r="A249">
        <f t="shared" si="3"/>
        <v>6205</v>
      </c>
      <c r="B249">
        <f>IF(OR(ISERROR(VLOOKUP(A249,norm!B:B,1,0))=TRUE,ISBLANK(E249)=TRUE),0,1)</f>
        <v>0</v>
      </c>
      <c r="H249" s="118">
        <f>IF(ISERROR(VLOOKUP(C249,norm!B:B,1,0))=FALSE,VLOOKUP(C249,norm!B:H,7,0),0)</f>
        <v>0</v>
      </c>
      <c r="I249" t="e">
        <f>VLOOKUP(C249,quide!A:H,8,0)</f>
        <v>#N/A</v>
      </c>
    </row>
    <row r="250" spans="1:9" hidden="1" x14ac:dyDescent="0.25">
      <c r="A250">
        <f t="shared" si="3"/>
        <v>6205</v>
      </c>
      <c r="B250">
        <f>IF(OR(ISERROR(VLOOKUP(A250,norm!B:B,1,0))=TRUE,ISBLANK(E250)=TRUE),0,1)</f>
        <v>0</v>
      </c>
      <c r="H250" s="118">
        <f>IF(ISERROR(VLOOKUP(C250,norm!B:B,1,0))=FALSE,VLOOKUP(C250,norm!B:H,7,0),0)</f>
        <v>0</v>
      </c>
      <c r="I250" t="e">
        <f>VLOOKUP(C250,quide!A:H,8,0)</f>
        <v>#N/A</v>
      </c>
    </row>
    <row r="251" spans="1:9" hidden="1" x14ac:dyDescent="0.25">
      <c r="A251">
        <f t="shared" si="3"/>
        <v>6205</v>
      </c>
      <c r="B251">
        <f>IF(OR(ISERROR(VLOOKUP(A251,norm!B:B,1,0))=TRUE,ISBLANK(E251)=TRUE),0,1)</f>
        <v>0</v>
      </c>
      <c r="H251" s="118">
        <f>IF(ISERROR(VLOOKUP(C251,norm!B:B,1,0))=FALSE,VLOOKUP(C251,norm!B:H,7,0),0)</f>
        <v>0</v>
      </c>
      <c r="I251" t="e">
        <f>VLOOKUP(C251,quide!A:H,8,0)</f>
        <v>#N/A</v>
      </c>
    </row>
    <row r="252" spans="1:9" hidden="1" x14ac:dyDescent="0.25">
      <c r="A252">
        <f t="shared" si="3"/>
        <v>6205</v>
      </c>
      <c r="B252">
        <f>IF(OR(ISERROR(VLOOKUP(A252,norm!B:B,1,0))=TRUE,ISBLANK(E252)=TRUE),0,1)</f>
        <v>0</v>
      </c>
      <c r="H252" s="118">
        <f>IF(ISERROR(VLOOKUP(C252,norm!B:B,1,0))=FALSE,VLOOKUP(C252,norm!B:H,7,0),0)</f>
        <v>0</v>
      </c>
      <c r="I252" t="e">
        <f>VLOOKUP(C252,quide!A:H,8,0)</f>
        <v>#N/A</v>
      </c>
    </row>
    <row r="253" spans="1:9" hidden="1" x14ac:dyDescent="0.25">
      <c r="A253">
        <f t="shared" si="3"/>
        <v>6205</v>
      </c>
      <c r="B253">
        <f>IF(OR(ISERROR(VLOOKUP(A253,norm!B:B,1,0))=TRUE,ISBLANK(E253)=TRUE),0,1)</f>
        <v>0</v>
      </c>
      <c r="H253" s="118">
        <f>IF(ISERROR(VLOOKUP(C253,norm!B:B,1,0))=FALSE,VLOOKUP(C253,norm!B:H,7,0),0)</f>
        <v>0</v>
      </c>
      <c r="I253" t="e">
        <f>VLOOKUP(C253,quide!A:H,8,0)</f>
        <v>#N/A</v>
      </c>
    </row>
    <row r="254" spans="1:9" hidden="1" x14ac:dyDescent="0.25">
      <c r="A254">
        <f t="shared" si="3"/>
        <v>6205</v>
      </c>
      <c r="B254">
        <f>IF(OR(ISERROR(VLOOKUP(A254,norm!B:B,1,0))=TRUE,ISBLANK(E254)=TRUE),0,1)</f>
        <v>0</v>
      </c>
      <c r="H254" s="118">
        <f>IF(ISERROR(VLOOKUP(C254,norm!B:B,1,0))=FALSE,VLOOKUP(C254,norm!B:H,7,0),0)</f>
        <v>0</v>
      </c>
      <c r="I254" t="e">
        <f>VLOOKUP(C254,quide!A:H,8,0)</f>
        <v>#N/A</v>
      </c>
    </row>
    <row r="255" spans="1:9" hidden="1" x14ac:dyDescent="0.25">
      <c r="A255">
        <f t="shared" si="3"/>
        <v>6205</v>
      </c>
      <c r="B255">
        <f>IF(OR(ISERROR(VLOOKUP(A255,norm!B:B,1,0))=TRUE,ISBLANK(E255)=TRUE),0,1)</f>
        <v>0</v>
      </c>
      <c r="H255" s="118">
        <f>IF(ISERROR(VLOOKUP(C255,norm!B:B,1,0))=FALSE,VLOOKUP(C255,norm!B:H,7,0),0)</f>
        <v>0</v>
      </c>
      <c r="I255" t="e">
        <f>VLOOKUP(C255,quide!A:H,8,0)</f>
        <v>#N/A</v>
      </c>
    </row>
    <row r="256" spans="1:9" hidden="1" x14ac:dyDescent="0.25">
      <c r="A256">
        <f t="shared" si="3"/>
        <v>6205</v>
      </c>
      <c r="B256">
        <f>IF(OR(ISERROR(VLOOKUP(A256,norm!B:B,1,0))=TRUE,ISBLANK(E256)=TRUE),0,1)</f>
        <v>0</v>
      </c>
      <c r="H256" s="118">
        <f>IF(ISERROR(VLOOKUP(C256,norm!B:B,1,0))=FALSE,VLOOKUP(C256,norm!B:H,7,0),0)</f>
        <v>0</v>
      </c>
      <c r="I256" t="e">
        <f>VLOOKUP(C256,quide!A:H,8,0)</f>
        <v>#N/A</v>
      </c>
    </row>
    <row r="257" spans="1:9" hidden="1" x14ac:dyDescent="0.25">
      <c r="A257">
        <f t="shared" si="3"/>
        <v>6205</v>
      </c>
      <c r="B257">
        <f>IF(OR(ISERROR(VLOOKUP(A257,norm!B:B,1,0))=TRUE,ISBLANK(E257)=TRUE),0,1)</f>
        <v>0</v>
      </c>
      <c r="H257" s="118">
        <f>IF(ISERROR(VLOOKUP(C257,norm!B:B,1,0))=FALSE,VLOOKUP(C257,norm!B:H,7,0),0)</f>
        <v>0</v>
      </c>
      <c r="I257" t="e">
        <f>VLOOKUP(C257,quide!A:H,8,0)</f>
        <v>#N/A</v>
      </c>
    </row>
    <row r="258" spans="1:9" hidden="1" x14ac:dyDescent="0.25">
      <c r="A258">
        <f t="shared" si="3"/>
        <v>6205</v>
      </c>
      <c r="B258">
        <f>IF(OR(ISERROR(VLOOKUP(A258,norm!B:B,1,0))=TRUE,ISBLANK(E258)=TRUE),0,1)</f>
        <v>0</v>
      </c>
      <c r="H258" s="118">
        <f>IF(ISERROR(VLOOKUP(C258,norm!B:B,1,0))=FALSE,VLOOKUP(C258,norm!B:H,7,0),0)</f>
        <v>0</v>
      </c>
      <c r="I258" t="e">
        <f>VLOOKUP(C258,quide!A:H,8,0)</f>
        <v>#N/A</v>
      </c>
    </row>
    <row r="259" spans="1:9" hidden="1" x14ac:dyDescent="0.25">
      <c r="A259">
        <f t="shared" si="3"/>
        <v>6205</v>
      </c>
      <c r="B259">
        <f>IF(OR(ISERROR(VLOOKUP(A259,norm!B:B,1,0))=TRUE,ISBLANK(E259)=TRUE),0,1)</f>
        <v>0</v>
      </c>
      <c r="H259" s="118">
        <f>IF(ISERROR(VLOOKUP(C259,norm!B:B,1,0))=FALSE,VLOOKUP(C259,norm!B:H,7,0),0)</f>
        <v>0</v>
      </c>
      <c r="I259" t="e">
        <f>VLOOKUP(C259,quide!A:H,8,0)</f>
        <v>#N/A</v>
      </c>
    </row>
    <row r="260" spans="1:9" hidden="1" x14ac:dyDescent="0.25">
      <c r="A260">
        <f t="shared" si="3"/>
        <v>6205</v>
      </c>
      <c r="B260">
        <f>IF(OR(ISERROR(VLOOKUP(A260,norm!B:B,1,0))=TRUE,ISBLANK(E260)=TRUE),0,1)</f>
        <v>0</v>
      </c>
      <c r="H260" s="118">
        <f>IF(ISERROR(VLOOKUP(C260,norm!B:B,1,0))=FALSE,VLOOKUP(C260,norm!B:H,7,0),0)</f>
        <v>0</v>
      </c>
      <c r="I260" t="e">
        <f>VLOOKUP(C260,quide!A:H,8,0)</f>
        <v>#N/A</v>
      </c>
    </row>
    <row r="261" spans="1:9" hidden="1" x14ac:dyDescent="0.25">
      <c r="A261">
        <f t="shared" si="3"/>
        <v>6205</v>
      </c>
      <c r="B261">
        <f>IF(OR(ISERROR(VLOOKUP(A261,norm!B:B,1,0))=TRUE,ISBLANK(E261)=TRUE),0,1)</f>
        <v>0</v>
      </c>
      <c r="H261" s="118">
        <f>IF(ISERROR(VLOOKUP(C261,norm!B:B,1,0))=FALSE,VLOOKUP(C261,norm!B:H,7,0),0)</f>
        <v>0</v>
      </c>
      <c r="I261" t="e">
        <f>VLOOKUP(C261,quide!A:H,8,0)</f>
        <v>#N/A</v>
      </c>
    </row>
    <row r="262" spans="1:9" hidden="1" x14ac:dyDescent="0.25">
      <c r="A262">
        <f t="shared" si="3"/>
        <v>6205</v>
      </c>
      <c r="B262">
        <f>IF(OR(ISERROR(VLOOKUP(A262,norm!B:B,1,0))=TRUE,ISBLANK(E262)=TRUE),0,1)</f>
        <v>0</v>
      </c>
      <c r="H262" s="118">
        <f>IF(ISERROR(VLOOKUP(C262,norm!B:B,1,0))=FALSE,VLOOKUP(C262,norm!B:H,7,0),0)</f>
        <v>0</v>
      </c>
      <c r="I262" t="e">
        <f>VLOOKUP(C262,quide!A:H,8,0)</f>
        <v>#N/A</v>
      </c>
    </row>
    <row r="263" spans="1:9" hidden="1" x14ac:dyDescent="0.25">
      <c r="A263">
        <f t="shared" si="3"/>
        <v>6205</v>
      </c>
      <c r="B263">
        <f>IF(OR(ISERROR(VLOOKUP(A263,norm!B:B,1,0))=TRUE,ISBLANK(E263)=TRUE),0,1)</f>
        <v>0</v>
      </c>
      <c r="H263" s="118">
        <f>IF(ISERROR(VLOOKUP(C263,norm!B:B,1,0))=FALSE,VLOOKUP(C263,norm!B:H,7,0),0)</f>
        <v>0</v>
      </c>
      <c r="I263" t="e">
        <f>VLOOKUP(C263,quide!A:H,8,0)</f>
        <v>#N/A</v>
      </c>
    </row>
    <row r="264" spans="1:9" hidden="1" x14ac:dyDescent="0.25">
      <c r="A264">
        <f t="shared" si="3"/>
        <v>6205</v>
      </c>
      <c r="B264">
        <f>IF(OR(ISERROR(VLOOKUP(A264,norm!B:B,1,0))=TRUE,ISBLANK(E264)=TRUE),0,1)</f>
        <v>0</v>
      </c>
      <c r="H264" s="118">
        <f>IF(ISERROR(VLOOKUP(C264,norm!B:B,1,0))=FALSE,VLOOKUP(C264,norm!B:H,7,0),0)</f>
        <v>0</v>
      </c>
      <c r="I264" t="e">
        <f>VLOOKUP(C264,quide!A:H,8,0)</f>
        <v>#N/A</v>
      </c>
    </row>
    <row r="265" spans="1:9" hidden="1" x14ac:dyDescent="0.25">
      <c r="A265">
        <f t="shared" ref="A265:A292" si="4">IF(ISBLANK(C265),A264,C265)</f>
        <v>6205</v>
      </c>
      <c r="B265">
        <f>IF(OR(ISERROR(VLOOKUP(A265,norm!B:B,1,0))=TRUE,ISBLANK(E265)=TRUE),0,1)</f>
        <v>0</v>
      </c>
      <c r="H265" s="118">
        <f>IF(ISERROR(VLOOKUP(C265,norm!B:B,1,0))=FALSE,VLOOKUP(C265,norm!B:H,7,0),0)</f>
        <v>0</v>
      </c>
      <c r="I265" t="e">
        <f>VLOOKUP(C265,quide!A:H,8,0)</f>
        <v>#N/A</v>
      </c>
    </row>
    <row r="266" spans="1:9" hidden="1" x14ac:dyDescent="0.25">
      <c r="A266">
        <f t="shared" si="4"/>
        <v>6205</v>
      </c>
      <c r="B266">
        <f>IF(OR(ISERROR(VLOOKUP(A266,norm!B:B,1,0))=TRUE,ISBLANK(E266)=TRUE),0,1)</f>
        <v>0</v>
      </c>
      <c r="H266" s="118">
        <f>IF(ISERROR(VLOOKUP(C266,norm!B:B,1,0))=FALSE,VLOOKUP(C266,norm!B:H,7,0),0)</f>
        <v>0</v>
      </c>
      <c r="I266" t="e">
        <f>VLOOKUP(C266,quide!A:H,8,0)</f>
        <v>#N/A</v>
      </c>
    </row>
    <row r="267" spans="1:9" hidden="1" x14ac:dyDescent="0.25">
      <c r="A267">
        <f t="shared" si="4"/>
        <v>6205</v>
      </c>
      <c r="B267">
        <f>IF(OR(ISERROR(VLOOKUP(A267,norm!B:B,1,0))=TRUE,ISBLANK(E267)=TRUE),0,1)</f>
        <v>0</v>
      </c>
      <c r="H267" s="118">
        <f>IF(ISERROR(VLOOKUP(C267,norm!B:B,1,0))=FALSE,VLOOKUP(C267,norm!B:H,7,0),0)</f>
        <v>0</v>
      </c>
      <c r="I267" t="e">
        <f>VLOOKUP(C267,quide!A:H,8,0)</f>
        <v>#N/A</v>
      </c>
    </row>
    <row r="268" spans="1:9" hidden="1" x14ac:dyDescent="0.25">
      <c r="A268">
        <f t="shared" si="4"/>
        <v>6205</v>
      </c>
      <c r="B268">
        <f>IF(OR(ISERROR(VLOOKUP(A268,norm!B:B,1,0))=TRUE,ISBLANK(E268)=TRUE),0,1)</f>
        <v>0</v>
      </c>
      <c r="H268" s="118">
        <f>IF(ISERROR(VLOOKUP(C268,norm!B:B,1,0))=FALSE,VLOOKUP(C268,norm!B:H,7,0),0)</f>
        <v>0</v>
      </c>
      <c r="I268" t="e">
        <f>VLOOKUP(C268,quide!A:H,8,0)</f>
        <v>#N/A</v>
      </c>
    </row>
    <row r="269" spans="1:9" hidden="1" x14ac:dyDescent="0.25">
      <c r="A269">
        <f t="shared" si="4"/>
        <v>6205</v>
      </c>
      <c r="B269">
        <f>IF(OR(ISERROR(VLOOKUP(A269,norm!B:B,1,0))=TRUE,ISBLANK(E269)=TRUE),0,1)</f>
        <v>0</v>
      </c>
      <c r="H269" s="118">
        <f>IF(ISERROR(VLOOKUP(C269,norm!B:B,1,0))=FALSE,VLOOKUP(C269,norm!B:H,7,0),0)</f>
        <v>0</v>
      </c>
      <c r="I269" t="e">
        <f>VLOOKUP(C269,quide!A:H,8,0)</f>
        <v>#N/A</v>
      </c>
    </row>
    <row r="270" spans="1:9" hidden="1" x14ac:dyDescent="0.25">
      <c r="A270">
        <f t="shared" si="4"/>
        <v>6205</v>
      </c>
      <c r="B270">
        <f>IF(OR(ISERROR(VLOOKUP(A270,norm!B:B,1,0))=TRUE,ISBLANK(E270)=TRUE),0,1)</f>
        <v>0</v>
      </c>
      <c r="H270" s="118">
        <f>IF(ISERROR(VLOOKUP(C270,norm!B:B,1,0))=FALSE,VLOOKUP(C270,norm!B:H,7,0),0)</f>
        <v>0</v>
      </c>
      <c r="I270" t="e">
        <f>VLOOKUP(C270,quide!A:H,8,0)</f>
        <v>#N/A</v>
      </c>
    </row>
    <row r="271" spans="1:9" hidden="1" x14ac:dyDescent="0.25">
      <c r="A271">
        <f t="shared" si="4"/>
        <v>6205</v>
      </c>
      <c r="B271">
        <f>IF(OR(ISERROR(VLOOKUP(A271,norm!B:B,1,0))=TRUE,ISBLANK(E271)=TRUE),0,1)</f>
        <v>0</v>
      </c>
      <c r="H271" s="118">
        <f>IF(ISERROR(VLOOKUP(C271,norm!B:B,1,0))=FALSE,VLOOKUP(C271,norm!B:H,7,0),0)</f>
        <v>0</v>
      </c>
      <c r="I271" t="e">
        <f>VLOOKUP(C271,quide!A:H,8,0)</f>
        <v>#N/A</v>
      </c>
    </row>
    <row r="272" spans="1:9" hidden="1" x14ac:dyDescent="0.25">
      <c r="A272">
        <f t="shared" si="4"/>
        <v>6205</v>
      </c>
      <c r="B272">
        <f>IF(OR(ISERROR(VLOOKUP(A272,norm!B:B,1,0))=TRUE,ISBLANK(E272)=TRUE),0,1)</f>
        <v>0</v>
      </c>
      <c r="H272" s="118">
        <f>IF(ISERROR(VLOOKUP(C272,norm!B:B,1,0))=FALSE,VLOOKUP(C272,norm!B:H,7,0),0)</f>
        <v>0</v>
      </c>
      <c r="I272" t="e">
        <f>VLOOKUP(C272,quide!A:H,8,0)</f>
        <v>#N/A</v>
      </c>
    </row>
    <row r="273" spans="1:9" hidden="1" x14ac:dyDescent="0.25">
      <c r="A273">
        <f t="shared" si="4"/>
        <v>6205</v>
      </c>
      <c r="B273">
        <f>IF(OR(ISERROR(VLOOKUP(A273,norm!B:B,1,0))=TRUE,ISBLANK(E273)=TRUE),0,1)</f>
        <v>0</v>
      </c>
      <c r="H273" s="118">
        <f>IF(ISERROR(VLOOKUP(C273,norm!B:B,1,0))=FALSE,VLOOKUP(C273,norm!B:H,7,0),0)</f>
        <v>0</v>
      </c>
      <c r="I273" t="e">
        <f>VLOOKUP(C273,quide!A:H,8,0)</f>
        <v>#N/A</v>
      </c>
    </row>
    <row r="274" spans="1:9" hidden="1" x14ac:dyDescent="0.25">
      <c r="A274">
        <f t="shared" si="4"/>
        <v>6205</v>
      </c>
      <c r="B274">
        <f>IF(OR(ISERROR(VLOOKUP(A274,norm!B:B,1,0))=TRUE,ISBLANK(E274)=TRUE),0,1)</f>
        <v>0</v>
      </c>
      <c r="H274" s="118">
        <f>IF(ISERROR(VLOOKUP(C274,norm!B:B,1,0))=FALSE,VLOOKUP(C274,norm!B:H,7,0),0)</f>
        <v>0</v>
      </c>
      <c r="I274" t="e">
        <f>VLOOKUP(C274,quide!A:H,8,0)</f>
        <v>#N/A</v>
      </c>
    </row>
    <row r="275" spans="1:9" hidden="1" x14ac:dyDescent="0.25">
      <c r="A275">
        <f t="shared" si="4"/>
        <v>6205</v>
      </c>
      <c r="B275">
        <f>IF(OR(ISERROR(VLOOKUP(A275,norm!B:B,1,0))=TRUE,ISBLANK(E275)=TRUE),0,1)</f>
        <v>0</v>
      </c>
      <c r="H275" s="118">
        <f>IF(ISERROR(VLOOKUP(C275,norm!B:B,1,0))=FALSE,VLOOKUP(C275,norm!B:H,7,0),0)</f>
        <v>0</v>
      </c>
      <c r="I275" t="e">
        <f>VLOOKUP(C275,quide!A:H,8,0)</f>
        <v>#N/A</v>
      </c>
    </row>
    <row r="276" spans="1:9" hidden="1" x14ac:dyDescent="0.25">
      <c r="A276">
        <f t="shared" si="4"/>
        <v>6205</v>
      </c>
      <c r="B276">
        <f>IF(OR(ISERROR(VLOOKUP(A276,norm!B:B,1,0))=TRUE,ISBLANK(E276)=TRUE),0,1)</f>
        <v>0</v>
      </c>
      <c r="H276" s="118">
        <f>IF(ISERROR(VLOOKUP(C276,norm!B:B,1,0))=FALSE,VLOOKUP(C276,norm!B:H,7,0),0)</f>
        <v>0</v>
      </c>
      <c r="I276" t="e">
        <f>VLOOKUP(C276,quide!A:H,8,0)</f>
        <v>#N/A</v>
      </c>
    </row>
    <row r="277" spans="1:9" hidden="1" x14ac:dyDescent="0.25">
      <c r="A277">
        <f t="shared" si="4"/>
        <v>6205</v>
      </c>
      <c r="B277">
        <f>IF(OR(ISERROR(VLOOKUP(A277,norm!B:B,1,0))=TRUE,ISBLANK(E277)=TRUE),0,1)</f>
        <v>0</v>
      </c>
      <c r="H277" s="118">
        <f>IF(ISERROR(VLOOKUP(C277,norm!B:B,1,0))=FALSE,VLOOKUP(C277,norm!B:H,7,0),0)</f>
        <v>0</v>
      </c>
      <c r="I277" t="e">
        <f>VLOOKUP(C277,quide!A:H,8,0)</f>
        <v>#N/A</v>
      </c>
    </row>
    <row r="278" spans="1:9" hidden="1" x14ac:dyDescent="0.25">
      <c r="A278">
        <f t="shared" si="4"/>
        <v>6205</v>
      </c>
      <c r="B278">
        <f>IF(OR(ISERROR(VLOOKUP(A278,norm!B:B,1,0))=TRUE,ISBLANK(E278)=TRUE),0,1)</f>
        <v>0</v>
      </c>
      <c r="H278" s="118">
        <f>IF(ISERROR(VLOOKUP(C278,norm!B:B,1,0))=FALSE,VLOOKUP(C278,norm!B:H,7,0),0)</f>
        <v>0</v>
      </c>
      <c r="I278" t="e">
        <f>VLOOKUP(C278,quide!A:H,8,0)</f>
        <v>#N/A</v>
      </c>
    </row>
    <row r="279" spans="1:9" hidden="1" x14ac:dyDescent="0.25">
      <c r="A279">
        <f t="shared" si="4"/>
        <v>6205</v>
      </c>
      <c r="B279">
        <f>IF(OR(ISERROR(VLOOKUP(A279,norm!B:B,1,0))=TRUE,ISBLANK(E279)=TRUE),0,1)</f>
        <v>0</v>
      </c>
      <c r="H279" s="118">
        <f>IF(ISERROR(VLOOKUP(C279,norm!B:B,1,0))=FALSE,VLOOKUP(C279,norm!B:H,7,0),0)</f>
        <v>0</v>
      </c>
      <c r="I279" t="e">
        <f>VLOOKUP(C279,quide!A:H,8,0)</f>
        <v>#N/A</v>
      </c>
    </row>
    <row r="280" spans="1:9" hidden="1" x14ac:dyDescent="0.25">
      <c r="A280">
        <f t="shared" si="4"/>
        <v>6205</v>
      </c>
      <c r="B280">
        <f>IF(OR(ISERROR(VLOOKUP(A280,norm!B:B,1,0))=TRUE,ISBLANK(E280)=TRUE),0,1)</f>
        <v>0</v>
      </c>
      <c r="H280" s="118">
        <f>IF(ISERROR(VLOOKUP(C280,norm!B:B,1,0))=FALSE,VLOOKUP(C280,norm!B:H,7,0),0)</f>
        <v>0</v>
      </c>
      <c r="I280" t="e">
        <f>VLOOKUP(C280,quide!A:H,8,0)</f>
        <v>#N/A</v>
      </c>
    </row>
    <row r="281" spans="1:9" hidden="1" x14ac:dyDescent="0.25">
      <c r="A281">
        <f t="shared" si="4"/>
        <v>6205</v>
      </c>
      <c r="B281">
        <f>IF(OR(ISERROR(VLOOKUP(A281,norm!B:B,1,0))=TRUE,ISBLANK(E281)=TRUE),0,1)</f>
        <v>0</v>
      </c>
      <c r="H281" s="118">
        <f>IF(ISERROR(VLOOKUP(C281,norm!B:B,1,0))=FALSE,VLOOKUP(C281,norm!B:H,7,0),0)</f>
        <v>0</v>
      </c>
      <c r="I281" t="e">
        <f>VLOOKUP(C281,quide!A:H,8,0)</f>
        <v>#N/A</v>
      </c>
    </row>
    <row r="282" spans="1:9" hidden="1" x14ac:dyDescent="0.25">
      <c r="A282">
        <f t="shared" si="4"/>
        <v>6205</v>
      </c>
      <c r="B282">
        <f>IF(OR(ISERROR(VLOOKUP(A282,norm!B:B,1,0))=TRUE,ISBLANK(E282)=TRUE),0,1)</f>
        <v>0</v>
      </c>
      <c r="H282" s="118">
        <f>IF(ISERROR(VLOOKUP(C282,norm!B:B,1,0))=FALSE,VLOOKUP(C282,norm!B:H,7,0),0)</f>
        <v>0</v>
      </c>
      <c r="I282" t="e">
        <f>VLOOKUP(C282,quide!A:H,8,0)</f>
        <v>#N/A</v>
      </c>
    </row>
    <row r="283" spans="1:9" hidden="1" x14ac:dyDescent="0.25">
      <c r="A283">
        <f t="shared" si="4"/>
        <v>6205</v>
      </c>
      <c r="B283">
        <f>IF(OR(ISERROR(VLOOKUP(A283,norm!B:B,1,0))=TRUE,ISBLANK(E283)=TRUE),0,1)</f>
        <v>0</v>
      </c>
      <c r="H283" s="118">
        <f>IF(ISERROR(VLOOKUP(C283,norm!B:B,1,0))=FALSE,VLOOKUP(C283,norm!B:H,7,0),0)</f>
        <v>0</v>
      </c>
      <c r="I283" t="e">
        <f>VLOOKUP(C283,quide!A:H,8,0)</f>
        <v>#N/A</v>
      </c>
    </row>
    <row r="284" spans="1:9" hidden="1" x14ac:dyDescent="0.25">
      <c r="A284">
        <f t="shared" si="4"/>
        <v>6205</v>
      </c>
      <c r="B284">
        <f>IF(OR(ISERROR(VLOOKUP(A284,norm!B:B,1,0))=TRUE,ISBLANK(E284)=TRUE),0,1)</f>
        <v>0</v>
      </c>
      <c r="H284" s="118">
        <f>IF(ISERROR(VLOOKUP(C284,norm!B:B,1,0))=FALSE,VLOOKUP(C284,norm!B:H,7,0),0)</f>
        <v>0</v>
      </c>
      <c r="I284" t="e">
        <f>VLOOKUP(C284,quide!A:H,8,0)</f>
        <v>#N/A</v>
      </c>
    </row>
    <row r="285" spans="1:9" hidden="1" x14ac:dyDescent="0.25">
      <c r="A285">
        <f t="shared" si="4"/>
        <v>6205</v>
      </c>
      <c r="B285">
        <f>IF(OR(ISERROR(VLOOKUP(A285,norm!B:B,1,0))=TRUE,ISBLANK(E285)=TRUE),0,1)</f>
        <v>0</v>
      </c>
      <c r="H285" s="118">
        <f>IF(ISERROR(VLOOKUP(C285,norm!B:B,1,0))=FALSE,VLOOKUP(C285,norm!B:H,7,0),0)</f>
        <v>0</v>
      </c>
      <c r="I285" t="e">
        <f>VLOOKUP(C285,quide!A:H,8,0)</f>
        <v>#N/A</v>
      </c>
    </row>
    <row r="286" spans="1:9" hidden="1" x14ac:dyDescent="0.25">
      <c r="A286">
        <f t="shared" si="4"/>
        <v>6205</v>
      </c>
      <c r="B286">
        <f>IF(OR(ISERROR(VLOOKUP(A286,norm!B:B,1,0))=TRUE,ISBLANK(E286)=TRUE),0,1)</f>
        <v>0</v>
      </c>
      <c r="H286" s="118">
        <f>IF(ISERROR(VLOOKUP(C286,norm!B:B,1,0))=FALSE,VLOOKUP(C286,norm!B:H,7,0),0)</f>
        <v>0</v>
      </c>
      <c r="I286" t="e">
        <f>VLOOKUP(C286,quide!A:H,8,0)</f>
        <v>#N/A</v>
      </c>
    </row>
    <row r="287" spans="1:9" hidden="1" x14ac:dyDescent="0.25">
      <c r="A287">
        <f t="shared" si="4"/>
        <v>6205</v>
      </c>
      <c r="B287">
        <f>IF(OR(ISERROR(VLOOKUP(A287,norm!B:B,1,0))=TRUE,ISBLANK(E287)=TRUE),0,1)</f>
        <v>0</v>
      </c>
      <c r="H287" s="118">
        <f>IF(ISERROR(VLOOKUP(C287,norm!B:B,1,0))=FALSE,VLOOKUP(C287,norm!B:H,7,0),0)</f>
        <v>0</v>
      </c>
      <c r="I287" t="e">
        <f>VLOOKUP(C287,quide!A:H,8,0)</f>
        <v>#N/A</v>
      </c>
    </row>
    <row r="288" spans="1:9" hidden="1" x14ac:dyDescent="0.25">
      <c r="A288">
        <f t="shared" si="4"/>
        <v>6205</v>
      </c>
      <c r="B288">
        <f>IF(OR(ISERROR(VLOOKUP(A288,norm!B:B,1,0))=TRUE,ISBLANK(E288)=TRUE),0,1)</f>
        <v>0</v>
      </c>
      <c r="H288" s="118">
        <f>IF(ISERROR(VLOOKUP(C288,norm!B:B,1,0))=FALSE,VLOOKUP(C288,norm!B:H,7,0),0)</f>
        <v>0</v>
      </c>
      <c r="I288" t="e">
        <f>VLOOKUP(C288,quide!A:H,8,0)</f>
        <v>#N/A</v>
      </c>
    </row>
    <row r="289" spans="1:19" hidden="1" x14ac:dyDescent="0.25">
      <c r="A289">
        <f t="shared" si="4"/>
        <v>6205</v>
      </c>
      <c r="B289">
        <f>IF(OR(ISERROR(VLOOKUP(A289,norm!B:B,1,0))=TRUE,ISBLANK(E289)=TRUE),0,1)</f>
        <v>0</v>
      </c>
      <c r="H289" s="118">
        <f>IF(ISERROR(VLOOKUP(C289,norm!B:B,1,0))=FALSE,VLOOKUP(C289,norm!B:H,7,0),0)</f>
        <v>0</v>
      </c>
      <c r="I289" t="e">
        <f>VLOOKUP(C289,quide!A:H,8,0)</f>
        <v>#N/A</v>
      </c>
    </row>
    <row r="290" spans="1:19" hidden="1" x14ac:dyDescent="0.25">
      <c r="A290">
        <f t="shared" si="4"/>
        <v>6205</v>
      </c>
      <c r="B290">
        <f>IF(OR(ISERROR(VLOOKUP(A290,norm!B:B,1,0))=TRUE,ISBLANK(E290)=TRUE),0,1)</f>
        <v>0</v>
      </c>
      <c r="H290" s="118">
        <f>IF(ISERROR(VLOOKUP(C290,norm!B:B,1,0))=FALSE,VLOOKUP(C290,norm!B:H,7,0),0)</f>
        <v>0</v>
      </c>
      <c r="I290" t="e">
        <f>VLOOKUP(C290,quide!A:H,8,0)</f>
        <v>#N/A</v>
      </c>
    </row>
    <row r="291" spans="1:19" hidden="1" x14ac:dyDescent="0.25">
      <c r="A291">
        <f t="shared" si="4"/>
        <v>6205</v>
      </c>
      <c r="B291">
        <f>IF(OR(ISERROR(VLOOKUP(A291,norm!B:B,1,0))=TRUE,ISBLANK(E291)=TRUE),0,1)</f>
        <v>0</v>
      </c>
      <c r="H291" s="118">
        <f>IF(ISERROR(VLOOKUP(C291,norm!B:B,1,0))=FALSE,VLOOKUP(C291,norm!B:H,7,0),0)</f>
        <v>0</v>
      </c>
      <c r="I291" t="e">
        <f>VLOOKUP(C291,quide!A:H,8,0)</f>
        <v>#N/A</v>
      </c>
    </row>
    <row r="292" spans="1:19" ht="30" hidden="1" customHeight="1" x14ac:dyDescent="0.25">
      <c r="A292">
        <f t="shared" si="4"/>
        <v>6205</v>
      </c>
      <c r="B292">
        <f>IF(OR(ISERROR(VLOOKUP(A292,norm!B:B,1,0))=TRUE,ISBLANK(E292)=TRUE),0,1)</f>
        <v>0</v>
      </c>
      <c r="H292" s="119"/>
      <c r="I292" t="e">
        <f>VLOOKUP(C292,quide!A:H,8,0)</f>
        <v>#N/A</v>
      </c>
    </row>
    <row r="293" spans="1:19" s="116" customFormat="1" ht="15.75" x14ac:dyDescent="0.25">
      <c r="A293" s="117"/>
      <c r="B293" s="117">
        <v>1</v>
      </c>
      <c r="C293" s="333" t="s">
        <v>40</v>
      </c>
      <c r="D293" s="333"/>
      <c r="E293" s="333"/>
      <c r="F293" s="333"/>
      <c r="G293" s="333"/>
      <c r="H293" s="118">
        <f>SUM(H7:H292)</f>
        <v>0.10455238832694541</v>
      </c>
      <c r="N293" s="250"/>
      <c r="O293" s="250"/>
      <c r="P293" s="250"/>
      <c r="Q293" s="250"/>
      <c r="R293" s="250"/>
      <c r="S293" s="251"/>
    </row>
    <row r="294" spans="1:19" s="116" customFormat="1" ht="15.75" x14ac:dyDescent="0.25">
      <c r="A294" s="117"/>
      <c r="B294" s="117">
        <v>1</v>
      </c>
      <c r="C294" s="333" t="s">
        <v>41</v>
      </c>
      <c r="D294" s="333"/>
      <c r="E294" s="333"/>
      <c r="F294" s="333"/>
      <c r="G294" s="333"/>
      <c r="H294" s="118">
        <f>SUMIF(I6:I291,"тв",H6:H291)</f>
        <v>5.2693991704748572E-4</v>
      </c>
      <c r="N294" s="250"/>
      <c r="O294" s="250"/>
      <c r="P294" s="250"/>
      <c r="Q294" s="250"/>
      <c r="R294" s="250"/>
      <c r="S294" s="251"/>
    </row>
    <row r="295" spans="1:19" s="116" customFormat="1" ht="15.75" x14ac:dyDescent="0.25">
      <c r="A295" s="117"/>
      <c r="B295" s="117">
        <v>1</v>
      </c>
      <c r="C295" s="333" t="s">
        <v>42</v>
      </c>
      <c r="D295" s="333"/>
      <c r="E295" s="333"/>
      <c r="F295" s="333"/>
      <c r="G295" s="333"/>
      <c r="H295" s="118">
        <f>SUMIF(I7:I292,"жг",H7:H292)</f>
        <v>0.10402544840989791</v>
      </c>
      <c r="N295" s="250"/>
      <c r="O295" s="250"/>
      <c r="P295" s="250"/>
      <c r="Q295" s="250"/>
      <c r="R295" s="250"/>
      <c r="S295" s="251"/>
    </row>
    <row r="296" spans="1:19" s="116" customFormat="1" ht="30" customHeight="1" x14ac:dyDescent="0.25">
      <c r="A296" s="117"/>
      <c r="B296" s="117">
        <v>1</v>
      </c>
      <c r="C296" s="332" t="s">
        <v>43</v>
      </c>
      <c r="D296" s="332"/>
      <c r="E296" s="332"/>
      <c r="F296" s="332"/>
      <c r="G296" s="332"/>
      <c r="H296" s="332"/>
      <c r="N296" s="250"/>
      <c r="O296" s="250"/>
      <c r="P296" s="250"/>
      <c r="Q296" s="250"/>
      <c r="R296" s="250"/>
      <c r="S296" s="250"/>
    </row>
    <row r="297" spans="1:19" hidden="1" x14ac:dyDescent="0.25">
      <c r="C297">
        <v>6204</v>
      </c>
      <c r="H297" s="26"/>
      <c r="I297" s="26"/>
      <c r="J297" s="26"/>
    </row>
  </sheetData>
  <autoFilter ref="A4:I297" xr:uid="{B0E317DA-63FB-4A15-B1BB-9410338C7EE7}">
    <filterColumn colId="1">
      <filters>
        <filter val="1"/>
      </filters>
    </filterColumn>
    <filterColumn colId="2" showButton="0"/>
  </autoFilter>
  <mergeCells count="238">
    <mergeCell ref="D222:G222"/>
    <mergeCell ref="D223:D225"/>
    <mergeCell ref="D226:G226"/>
    <mergeCell ref="D227:D229"/>
    <mergeCell ref="D230:G230"/>
    <mergeCell ref="D231:D233"/>
    <mergeCell ref="D234:G234"/>
    <mergeCell ref="F98:F99"/>
    <mergeCell ref="D189:G189"/>
    <mergeCell ref="D191:G191"/>
    <mergeCell ref="D193:G193"/>
    <mergeCell ref="D195:G195"/>
    <mergeCell ref="D196:D197"/>
    <mergeCell ref="D198:G198"/>
    <mergeCell ref="D200:G200"/>
    <mergeCell ref="D201:D202"/>
    <mergeCell ref="D203:G203"/>
    <mergeCell ref="D157:G157"/>
    <mergeCell ref="D159:G159"/>
    <mergeCell ref="D160:D161"/>
    <mergeCell ref="D162:G162"/>
    <mergeCell ref="D164:G164"/>
    <mergeCell ref="D166:G166"/>
    <mergeCell ref="D168:G168"/>
    <mergeCell ref="D170:G170"/>
    <mergeCell ref="D172:G172"/>
    <mergeCell ref="D125:G125"/>
    <mergeCell ref="D127:G127"/>
    <mergeCell ref="D128:D129"/>
    <mergeCell ref="D130:G130"/>
    <mergeCell ref="D131:D133"/>
    <mergeCell ref="D134:G134"/>
    <mergeCell ref="D135:D136"/>
    <mergeCell ref="D137:G137"/>
    <mergeCell ref="D139:G139"/>
    <mergeCell ref="C216:C219"/>
    <mergeCell ref="C220:C222"/>
    <mergeCell ref="C223:C226"/>
    <mergeCell ref="C227:C230"/>
    <mergeCell ref="C231:C234"/>
    <mergeCell ref="D7:D8"/>
    <mergeCell ref="D9:G9"/>
    <mergeCell ref="D10:D11"/>
    <mergeCell ref="D12:G12"/>
    <mergeCell ref="D14:G14"/>
    <mergeCell ref="D15:D16"/>
    <mergeCell ref="D17:G17"/>
    <mergeCell ref="D18:D20"/>
    <mergeCell ref="D21:G21"/>
    <mergeCell ref="D22:D23"/>
    <mergeCell ref="D24:G24"/>
    <mergeCell ref="D25:D26"/>
    <mergeCell ref="D27:G27"/>
    <mergeCell ref="D28:D29"/>
    <mergeCell ref="D30:G30"/>
    <mergeCell ref="D31:D33"/>
    <mergeCell ref="D34:G34"/>
    <mergeCell ref="D35:D37"/>
    <mergeCell ref="D38:G38"/>
    <mergeCell ref="C190:C191"/>
    <mergeCell ref="C192:C193"/>
    <mergeCell ref="C194:C195"/>
    <mergeCell ref="C196:C198"/>
    <mergeCell ref="C199:C200"/>
    <mergeCell ref="C201:C203"/>
    <mergeCell ref="C204:C207"/>
    <mergeCell ref="C208:C211"/>
    <mergeCell ref="C212:C215"/>
    <mergeCell ref="C163:C164"/>
    <mergeCell ref="C165:C166"/>
    <mergeCell ref="C167:C168"/>
    <mergeCell ref="C169:C170"/>
    <mergeCell ref="C171:C172"/>
    <mergeCell ref="C173:C174"/>
    <mergeCell ref="C175:C176"/>
    <mergeCell ref="C177:C180"/>
    <mergeCell ref="C181:C183"/>
    <mergeCell ref="C68:C70"/>
    <mergeCell ref="C71:C74"/>
    <mergeCell ref="C75:C76"/>
    <mergeCell ref="C77:C79"/>
    <mergeCell ref="C80:C82"/>
    <mergeCell ref="C83:C84"/>
    <mergeCell ref="C85:C88"/>
    <mergeCell ref="C89:C91"/>
    <mergeCell ref="C92:C94"/>
    <mergeCell ref="C7:C9"/>
    <mergeCell ref="C10:C12"/>
    <mergeCell ref="C13:C14"/>
    <mergeCell ref="C15:C17"/>
    <mergeCell ref="C18:C21"/>
    <mergeCell ref="C22:C24"/>
    <mergeCell ref="C25:C27"/>
    <mergeCell ref="C28:C30"/>
    <mergeCell ref="C31:C34"/>
    <mergeCell ref="C35:C38"/>
    <mergeCell ref="C39:C41"/>
    <mergeCell ref="C42:C45"/>
    <mergeCell ref="C46:C49"/>
    <mergeCell ref="C50:C53"/>
    <mergeCell ref="C54:C56"/>
    <mergeCell ref="C57:C59"/>
    <mergeCell ref="D204:D206"/>
    <mergeCell ref="D207:G207"/>
    <mergeCell ref="D140:D141"/>
    <mergeCell ref="D142:G142"/>
    <mergeCell ref="D144:G144"/>
    <mergeCell ref="D146:G146"/>
    <mergeCell ref="D148:G148"/>
    <mergeCell ref="D150:G150"/>
    <mergeCell ref="D108:G108"/>
    <mergeCell ref="D110:G110"/>
    <mergeCell ref="D112:G112"/>
    <mergeCell ref="D113:D115"/>
    <mergeCell ref="D116:G116"/>
    <mergeCell ref="D118:G118"/>
    <mergeCell ref="D60:D62"/>
    <mergeCell ref="D63:G63"/>
    <mergeCell ref="D64:D66"/>
    <mergeCell ref="D208:D210"/>
    <mergeCell ref="D211:G211"/>
    <mergeCell ref="D212:D214"/>
    <mergeCell ref="D215:G215"/>
    <mergeCell ref="D174:G174"/>
    <mergeCell ref="D176:G176"/>
    <mergeCell ref="D177:D179"/>
    <mergeCell ref="D180:G180"/>
    <mergeCell ref="D181:D182"/>
    <mergeCell ref="D183:G183"/>
    <mergeCell ref="D67:G67"/>
    <mergeCell ref="D68:D69"/>
    <mergeCell ref="D70:G70"/>
    <mergeCell ref="D71:D73"/>
    <mergeCell ref="D74:G74"/>
    <mergeCell ref="D76:G76"/>
    <mergeCell ref="D39:D40"/>
    <mergeCell ref="D41:G41"/>
    <mergeCell ref="D42:D44"/>
    <mergeCell ref="D45:G45"/>
    <mergeCell ref="D46:D48"/>
    <mergeCell ref="D49:G49"/>
    <mergeCell ref="D50:D52"/>
    <mergeCell ref="D53:G53"/>
    <mergeCell ref="D54:D55"/>
    <mergeCell ref="C101:C102"/>
    <mergeCell ref="C103:C104"/>
    <mergeCell ref="C105:C108"/>
    <mergeCell ref="C109:C110"/>
    <mergeCell ref="C111:C112"/>
    <mergeCell ref="C113:C116"/>
    <mergeCell ref="D77:D78"/>
    <mergeCell ref="D79:G79"/>
    <mergeCell ref="D80:D81"/>
    <mergeCell ref="D82:G82"/>
    <mergeCell ref="D84:G84"/>
    <mergeCell ref="D85:D87"/>
    <mergeCell ref="D88:G88"/>
    <mergeCell ref="D89:D90"/>
    <mergeCell ref="D91:G91"/>
    <mergeCell ref="D92:D93"/>
    <mergeCell ref="D94:G94"/>
    <mergeCell ref="D95:D96"/>
    <mergeCell ref="D97:G97"/>
    <mergeCell ref="D98:D99"/>
    <mergeCell ref="D100:G100"/>
    <mergeCell ref="D102:G102"/>
    <mergeCell ref="D104:G104"/>
    <mergeCell ref="D105:D107"/>
    <mergeCell ref="C119:C120"/>
    <mergeCell ref="C121:C123"/>
    <mergeCell ref="C124:C125"/>
    <mergeCell ref="C126:C127"/>
    <mergeCell ref="C128:C130"/>
    <mergeCell ref="C131:C134"/>
    <mergeCell ref="D216:D218"/>
    <mergeCell ref="D219:G219"/>
    <mergeCell ref="D220:D221"/>
    <mergeCell ref="D184:D185"/>
    <mergeCell ref="D186:G186"/>
    <mergeCell ref="D187:D188"/>
    <mergeCell ref="D151:D153"/>
    <mergeCell ref="D154:G154"/>
    <mergeCell ref="D155:D156"/>
    <mergeCell ref="C143:C144"/>
    <mergeCell ref="C145:C146"/>
    <mergeCell ref="C147:C148"/>
    <mergeCell ref="C135:C137"/>
    <mergeCell ref="C138:C139"/>
    <mergeCell ref="C140:C142"/>
    <mergeCell ref="D120:G120"/>
    <mergeCell ref="D121:D122"/>
    <mergeCell ref="D123:G123"/>
    <mergeCell ref="C296:H296"/>
    <mergeCell ref="N4:O4"/>
    <mergeCell ref="C293:G293"/>
    <mergeCell ref="C294:G294"/>
    <mergeCell ref="C295:G295"/>
    <mergeCell ref="N7:N8"/>
    <mergeCell ref="N98:N99"/>
    <mergeCell ref="O98:O99"/>
    <mergeCell ref="C4:D4"/>
    <mergeCell ref="D56:G56"/>
    <mergeCell ref="D57:D58"/>
    <mergeCell ref="D59:G59"/>
    <mergeCell ref="C60:C63"/>
    <mergeCell ref="C64:C67"/>
    <mergeCell ref="C95:C97"/>
    <mergeCell ref="C98:C100"/>
    <mergeCell ref="C184:C186"/>
    <mergeCell ref="C187:C189"/>
    <mergeCell ref="C149:C150"/>
    <mergeCell ref="C151:C154"/>
    <mergeCell ref="C155:C157"/>
    <mergeCell ref="C158:C159"/>
    <mergeCell ref="C160:C162"/>
    <mergeCell ref="C117:C118"/>
    <mergeCell ref="Q98:Q99"/>
    <mergeCell ref="N111:N113"/>
    <mergeCell ref="O111:O113"/>
    <mergeCell ref="N129:N131"/>
    <mergeCell ref="O129:O131"/>
    <mergeCell ref="O7:O8"/>
    <mergeCell ref="N10:N11"/>
    <mergeCell ref="O10:O11"/>
    <mergeCell ref="N18:N20"/>
    <mergeCell ref="O18:O20"/>
    <mergeCell ref="N22:N23"/>
    <mergeCell ref="O22:O23"/>
    <mergeCell ref="N28:N29"/>
    <mergeCell ref="O28:O29"/>
    <mergeCell ref="N46:N48"/>
    <mergeCell ref="O46:O48"/>
    <mergeCell ref="N57:N58"/>
    <mergeCell ref="O57:O58"/>
    <mergeCell ref="N64:N66"/>
    <mergeCell ref="O64:O66"/>
    <mergeCell ref="N68:N69"/>
    <mergeCell ref="O68:O69"/>
  </mergeCells>
  <phoneticPr fontId="12" type="noConversion"/>
  <pageMargins left="0.7" right="0.7" top="0.75" bottom="0.75" header="0.3" footer="0.3"/>
  <pageSetup paperSize="9" scale="67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28F32-D721-4725-BA3E-40F0345CAFBC}">
  <sheetPr codeName="Sheet14" filterMode="1">
    <pageSetUpPr fitToPage="1"/>
  </sheetPr>
  <dimension ref="A1:AF638"/>
  <sheetViews>
    <sheetView topLeftCell="A7" zoomScaleNormal="100" zoomScaleSheetLayoutView="85" workbookViewId="0">
      <selection activeCell="D16" sqref="C16:AB17"/>
    </sheetView>
  </sheetViews>
  <sheetFormatPr defaultRowHeight="15" x14ac:dyDescent="0.25"/>
  <cols>
    <col min="3" max="3" width="5.7109375" customWidth="1"/>
    <col min="4" max="4" width="28.7109375" style="96" customWidth="1"/>
    <col min="5" max="5" width="5.42578125" customWidth="1"/>
    <col min="6" max="6" width="8.28515625" customWidth="1"/>
    <col min="7" max="7" width="8.5703125" customWidth="1"/>
    <col min="8" max="8" width="4.7109375" customWidth="1"/>
    <col min="9" max="9" width="8" customWidth="1"/>
    <col min="10" max="10" width="8.140625" customWidth="1"/>
    <col min="11" max="11" width="5" customWidth="1"/>
    <col min="12" max="12" width="8.85546875" customWidth="1"/>
    <col min="13" max="13" width="8.28515625" customWidth="1"/>
    <col min="14" max="14" width="4.28515625" customWidth="1"/>
    <col min="15" max="15" width="8.42578125" customWidth="1"/>
    <col min="16" max="16" width="8.28515625" customWidth="1"/>
    <col min="17" max="17" width="4.140625" customWidth="1"/>
    <col min="18" max="19" width="8.42578125" customWidth="1"/>
    <col min="20" max="20" width="4.42578125" customWidth="1"/>
    <col min="21" max="22" width="8.28515625" customWidth="1"/>
    <col min="23" max="23" width="4.5703125" customWidth="1"/>
    <col min="24" max="25" width="8.85546875" customWidth="1"/>
    <col min="26" max="26" width="5.28515625" customWidth="1"/>
    <col min="27" max="27" width="8.5703125" customWidth="1"/>
    <col min="28" max="28" width="8.42578125" customWidth="1"/>
    <col min="29" max="29" width="5.140625" customWidth="1"/>
  </cols>
  <sheetData>
    <row r="1" spans="3:29" ht="15.75" x14ac:dyDescent="0.25">
      <c r="W1" s="45"/>
      <c r="X1" s="45" t="s">
        <v>188</v>
      </c>
      <c r="Z1" s="45"/>
      <c r="AB1" s="49"/>
      <c r="AC1" s="11"/>
    </row>
    <row r="2" spans="3:29" ht="15.75" x14ac:dyDescent="0.25">
      <c r="W2" s="45"/>
      <c r="X2" s="45"/>
      <c r="Y2" s="45"/>
      <c r="Z2" s="45"/>
      <c r="AA2" s="45"/>
      <c r="AB2" s="49"/>
      <c r="AC2" s="11"/>
    </row>
    <row r="3" spans="3:29" ht="15.75" x14ac:dyDescent="0.25">
      <c r="W3" s="45"/>
      <c r="X3" s="45"/>
      <c r="Y3" s="45"/>
      <c r="Z3" s="45"/>
      <c r="AA3" s="45"/>
      <c r="AB3" s="49"/>
      <c r="AC3" s="11"/>
    </row>
    <row r="4" spans="3:29" ht="15.75" x14ac:dyDescent="0.25">
      <c r="W4" s="45"/>
      <c r="X4" s="358"/>
      <c r="Y4" s="359"/>
      <c r="Z4" s="359"/>
      <c r="AA4" s="45"/>
      <c r="AB4" s="49"/>
      <c r="AC4" s="11"/>
    </row>
    <row r="5" spans="3:29" ht="15.75" x14ac:dyDescent="0.25">
      <c r="W5" s="45"/>
      <c r="X5" s="45"/>
      <c r="Y5" s="45"/>
      <c r="Z5" s="45"/>
      <c r="AA5" s="45"/>
      <c r="AB5" s="49"/>
      <c r="AC5" s="11"/>
    </row>
    <row r="6" spans="3:29" ht="15.75" x14ac:dyDescent="0.25">
      <c r="W6" s="45"/>
      <c r="X6" s="45"/>
      <c r="Y6" s="360"/>
      <c r="Z6" s="361"/>
      <c r="AA6" s="45"/>
      <c r="AB6" s="45"/>
    </row>
    <row r="7" spans="3:29" ht="19.5" customHeight="1" x14ac:dyDescent="0.25">
      <c r="Y7" s="43"/>
      <c r="Z7" s="33"/>
      <c r="AA7" s="33"/>
    </row>
    <row r="8" spans="3:29" x14ac:dyDescent="0.25">
      <c r="Y8" s="11"/>
    </row>
    <row r="11" spans="3:29" ht="15.75" x14ac:dyDescent="0.25">
      <c r="C11" s="342" t="s">
        <v>54</v>
      </c>
      <c r="D11" s="343"/>
      <c r="E11" s="343"/>
      <c r="F11" s="343"/>
      <c r="G11" s="343"/>
      <c r="H11" s="343"/>
      <c r="I11" s="343"/>
      <c r="J11" s="343"/>
      <c r="K11" s="343"/>
      <c r="L11" s="343"/>
      <c r="M11" s="343"/>
      <c r="N11" s="343"/>
      <c r="O11" s="343"/>
      <c r="P11" s="343"/>
      <c r="Q11" s="343"/>
      <c r="R11" s="343"/>
      <c r="S11" s="344"/>
      <c r="T11" s="344"/>
      <c r="U11" s="344"/>
      <c r="V11" s="344"/>
      <c r="W11" s="344"/>
      <c r="X11" s="344"/>
      <c r="Y11" s="344"/>
      <c r="Z11" s="344"/>
      <c r="AA11" s="344"/>
      <c r="AB11" s="344"/>
    </row>
    <row r="12" spans="3:29" x14ac:dyDescent="0.25"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3:29" x14ac:dyDescent="0.25">
      <c r="C13" s="345" t="str">
        <f>ishod_substance!C1</f>
        <v>Мусороперегрузочная станция с элементами сортировки (ОНВ: 97-0121-000442-П)</v>
      </c>
      <c r="D13" s="345"/>
      <c r="E13" s="345"/>
      <c r="F13" s="345"/>
      <c r="G13" s="345"/>
      <c r="H13" s="345"/>
      <c r="I13" s="345"/>
      <c r="J13" s="345"/>
      <c r="K13" s="345"/>
      <c r="L13" s="345"/>
      <c r="M13" s="345"/>
      <c r="N13" s="345"/>
      <c r="O13" s="345"/>
      <c r="P13" s="345"/>
      <c r="Q13" s="345"/>
      <c r="R13" s="345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</row>
    <row r="14" spans="3:29" x14ac:dyDescent="0.25">
      <c r="C14" s="347" t="s">
        <v>56</v>
      </c>
      <c r="D14" s="348"/>
      <c r="E14" s="348"/>
      <c r="F14" s="348"/>
      <c r="G14" s="348"/>
      <c r="H14" s="348"/>
      <c r="I14" s="348"/>
      <c r="J14" s="348"/>
      <c r="K14" s="348"/>
      <c r="L14" s="348"/>
      <c r="M14" s="344"/>
      <c r="N14" s="344"/>
      <c r="O14" s="344"/>
      <c r="P14" s="344"/>
      <c r="Q14" s="344"/>
      <c r="R14" s="344"/>
      <c r="S14" s="344"/>
      <c r="T14" s="344"/>
      <c r="U14" s="344"/>
      <c r="V14" s="344"/>
      <c r="W14" s="344"/>
      <c r="X14" s="344"/>
      <c r="Y14" s="344"/>
      <c r="Z14" s="344"/>
      <c r="AA14" s="344"/>
      <c r="AB14" s="344"/>
    </row>
    <row r="15" spans="3:29" x14ac:dyDescent="0.25">
      <c r="D15" s="114"/>
      <c r="F15" s="182" t="s">
        <v>57</v>
      </c>
      <c r="G15" s="354" t="s">
        <v>309</v>
      </c>
      <c r="H15" s="355"/>
      <c r="I15" s="355"/>
      <c r="J15" s="355"/>
      <c r="K15" s="355"/>
      <c r="L15" s="355"/>
      <c r="M15" s="355"/>
      <c r="N15" s="355"/>
      <c r="O15" s="355"/>
      <c r="P15" s="355"/>
      <c r="Q15" s="355"/>
      <c r="R15" s="355"/>
      <c r="S15" s="355"/>
      <c r="T15" s="355"/>
      <c r="U15" s="355"/>
      <c r="V15" s="355"/>
    </row>
    <row r="16" spans="3:29" x14ac:dyDescent="0.25">
      <c r="C16" s="181"/>
      <c r="D16" s="181"/>
      <c r="E16" s="181"/>
      <c r="F16" s="353" t="s">
        <v>58</v>
      </c>
      <c r="G16" s="353"/>
      <c r="H16" s="353"/>
      <c r="I16" s="353"/>
      <c r="J16" s="353"/>
      <c r="K16" s="353"/>
      <c r="L16" s="353"/>
      <c r="M16" s="353"/>
      <c r="N16" s="353"/>
      <c r="O16" s="353"/>
      <c r="P16" s="353"/>
      <c r="Q16" s="353"/>
      <c r="R16" s="353"/>
      <c r="S16" s="353"/>
      <c r="T16" s="353"/>
      <c r="U16" s="353"/>
      <c r="V16" s="353"/>
      <c r="W16" s="353"/>
    </row>
    <row r="17" spans="1:32" x14ac:dyDescent="0.25">
      <c r="C17" s="349" t="s">
        <v>308</v>
      </c>
      <c r="D17" s="350"/>
      <c r="E17" s="350"/>
      <c r="F17" s="350"/>
      <c r="G17" s="350"/>
      <c r="H17" s="350"/>
      <c r="I17" s="350"/>
      <c r="J17" s="350"/>
      <c r="K17" s="350"/>
      <c r="L17" s="350"/>
      <c r="M17" s="350"/>
      <c r="N17" s="350"/>
      <c r="O17" s="350"/>
      <c r="P17" s="350"/>
      <c r="Q17" s="350"/>
      <c r="R17" s="350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F17" s="185"/>
    </row>
    <row r="18" spans="1:32" x14ac:dyDescent="0.25">
      <c r="C18" s="351" t="s">
        <v>59</v>
      </c>
      <c r="D18" s="351"/>
      <c r="E18" s="351"/>
      <c r="F18" s="351"/>
      <c r="G18" s="351"/>
      <c r="H18" s="351"/>
      <c r="I18" s="351"/>
      <c r="J18" s="351"/>
      <c r="K18" s="351"/>
      <c r="L18" s="352"/>
      <c r="M18" s="352"/>
      <c r="N18" s="352"/>
      <c r="O18" s="352"/>
      <c r="P18" s="352"/>
      <c r="Q18" s="352"/>
      <c r="R18" s="352"/>
      <c r="S18" s="344"/>
      <c r="T18" s="344"/>
      <c r="U18" s="344"/>
      <c r="V18" s="344"/>
      <c r="W18" s="344"/>
      <c r="X18" s="344"/>
      <c r="Y18" s="344"/>
      <c r="Z18" s="344"/>
      <c r="AA18" s="344"/>
      <c r="AB18" s="344"/>
      <c r="AC18" s="344"/>
      <c r="AF18" s="185"/>
    </row>
    <row r="19" spans="1:32" ht="15.75" x14ac:dyDescent="0.25">
      <c r="E19" s="15"/>
      <c r="F19" s="15"/>
      <c r="G19" s="15"/>
      <c r="H19" s="15"/>
      <c r="I19" s="15"/>
      <c r="J19" s="15"/>
      <c r="K19" s="15"/>
      <c r="L19" s="15"/>
      <c r="M19" s="15"/>
      <c r="U19" s="33"/>
      <c r="V19" s="33"/>
      <c r="W19" s="33"/>
      <c r="X19" s="33"/>
      <c r="Y19" s="33"/>
      <c r="Z19" s="33"/>
      <c r="AA19" s="45" t="s">
        <v>187</v>
      </c>
      <c r="AB19" s="45"/>
      <c r="AF19" s="185"/>
    </row>
    <row r="20" spans="1:32" x14ac:dyDescent="0.25">
      <c r="C20" s="357" t="s">
        <v>60</v>
      </c>
      <c r="D20" s="341" t="s">
        <v>61</v>
      </c>
      <c r="E20" s="356" t="s">
        <v>62</v>
      </c>
      <c r="F20" s="340" t="s">
        <v>66</v>
      </c>
      <c r="G20" s="340"/>
      <c r="H20" s="340"/>
      <c r="I20" s="340"/>
      <c r="J20" s="340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F20" s="185"/>
    </row>
    <row r="21" spans="1:32" ht="27" customHeight="1" x14ac:dyDescent="0.25">
      <c r="C21" s="357"/>
      <c r="D21" s="341"/>
      <c r="E21" s="356"/>
      <c r="F21" s="356" t="s">
        <v>180</v>
      </c>
      <c r="G21" s="356"/>
      <c r="H21" s="356"/>
      <c r="I21" s="340" t="s">
        <v>178</v>
      </c>
      <c r="J21" s="340"/>
      <c r="K21" s="340"/>
      <c r="L21" s="340" t="s">
        <v>179</v>
      </c>
      <c r="M21" s="340"/>
      <c r="N21" s="340"/>
      <c r="O21" s="340" t="s">
        <v>176</v>
      </c>
      <c r="P21" s="340"/>
      <c r="Q21" s="340"/>
      <c r="R21" s="340" t="s">
        <v>177</v>
      </c>
      <c r="S21" s="340"/>
      <c r="T21" s="340"/>
      <c r="U21" s="340" t="s">
        <v>173</v>
      </c>
      <c r="V21" s="340"/>
      <c r="W21" s="340"/>
      <c r="X21" s="340" t="s">
        <v>174</v>
      </c>
      <c r="Y21" s="340"/>
      <c r="Z21" s="340"/>
      <c r="AA21" s="340" t="s">
        <v>175</v>
      </c>
      <c r="AB21" s="340"/>
      <c r="AC21" s="340"/>
      <c r="AF21" s="185"/>
    </row>
    <row r="22" spans="1:32" ht="36.75" x14ac:dyDescent="0.25">
      <c r="C22" s="357"/>
      <c r="D22" s="341"/>
      <c r="E22" s="356"/>
      <c r="F22" s="39" t="s">
        <v>63</v>
      </c>
      <c r="G22" s="39" t="s">
        <v>64</v>
      </c>
      <c r="H22" s="44" t="s">
        <v>65</v>
      </c>
      <c r="I22" s="39" t="s">
        <v>63</v>
      </c>
      <c r="J22" s="39" t="s">
        <v>64</v>
      </c>
      <c r="K22" s="44" t="s">
        <v>65</v>
      </c>
      <c r="L22" s="39" t="s">
        <v>63</v>
      </c>
      <c r="M22" s="39" t="s">
        <v>64</v>
      </c>
      <c r="N22" s="44" t="s">
        <v>65</v>
      </c>
      <c r="O22" s="39" t="s">
        <v>63</v>
      </c>
      <c r="P22" s="39" t="s">
        <v>64</v>
      </c>
      <c r="Q22" s="44" t="s">
        <v>65</v>
      </c>
      <c r="R22" s="39" t="s">
        <v>63</v>
      </c>
      <c r="S22" s="39" t="s">
        <v>64</v>
      </c>
      <c r="T22" s="44" t="s">
        <v>65</v>
      </c>
      <c r="U22" s="39" t="s">
        <v>63</v>
      </c>
      <c r="V22" s="39" t="s">
        <v>64</v>
      </c>
      <c r="W22" s="44" t="s">
        <v>65</v>
      </c>
      <c r="X22" s="39" t="s">
        <v>63</v>
      </c>
      <c r="Y22" s="39" t="s">
        <v>64</v>
      </c>
      <c r="Z22" s="44" t="s">
        <v>65</v>
      </c>
      <c r="AA22" s="39" t="s">
        <v>63</v>
      </c>
      <c r="AB22" s="39" t="s">
        <v>64</v>
      </c>
      <c r="AC22" s="44" t="s">
        <v>65</v>
      </c>
      <c r="AF22" s="204"/>
    </row>
    <row r="23" spans="1:32" x14ac:dyDescent="0.25">
      <c r="A23" t="s">
        <v>218</v>
      </c>
      <c r="B23" t="s">
        <v>212</v>
      </c>
      <c r="C23" s="39">
        <v>1</v>
      </c>
      <c r="D23" s="98">
        <v>2</v>
      </c>
      <c r="E23" s="39">
        <v>3</v>
      </c>
      <c r="F23" s="39">
        <v>4</v>
      </c>
      <c r="G23" s="39">
        <v>5</v>
      </c>
      <c r="H23" s="39">
        <v>6</v>
      </c>
      <c r="I23" s="39">
        <v>7</v>
      </c>
      <c r="J23" s="39">
        <v>8</v>
      </c>
      <c r="K23" s="39">
        <v>9</v>
      </c>
      <c r="L23" s="39">
        <v>10</v>
      </c>
      <c r="M23" s="39">
        <v>11</v>
      </c>
      <c r="N23" s="39">
        <v>12</v>
      </c>
      <c r="O23" s="39">
        <v>13</v>
      </c>
      <c r="P23" s="39">
        <v>14</v>
      </c>
      <c r="Q23" s="39">
        <v>15</v>
      </c>
      <c r="R23" s="39">
        <v>16</v>
      </c>
      <c r="S23" s="39">
        <v>17</v>
      </c>
      <c r="T23" s="39">
        <v>18</v>
      </c>
      <c r="U23" s="39">
        <v>19</v>
      </c>
      <c r="V23" s="39">
        <v>20</v>
      </c>
      <c r="W23" s="39">
        <v>21</v>
      </c>
      <c r="X23" s="39">
        <v>22</v>
      </c>
      <c r="Y23" s="39">
        <v>23</v>
      </c>
      <c r="Z23" s="39">
        <v>24</v>
      </c>
      <c r="AA23" s="39">
        <v>25</v>
      </c>
      <c r="AB23" s="39">
        <v>26</v>
      </c>
      <c r="AC23" s="39">
        <v>27</v>
      </c>
      <c r="AF23" s="204"/>
    </row>
    <row r="24" spans="1:32" hidden="1" x14ac:dyDescent="0.25">
      <c r="B24">
        <f>IFERROR(VLOOKUP(B25,norm!B:B,1,0),0)</f>
        <v>0</v>
      </c>
      <c r="C24" s="97"/>
      <c r="D24" s="99" t="str">
        <f>ishod_piv!H3</f>
        <v>Наименование загрязняющего вещества:301/Азота диоксид (Двуокись азота; пероксид азота)</v>
      </c>
      <c r="E24" s="93"/>
      <c r="F24" s="93"/>
      <c r="G24" s="93"/>
      <c r="H24" s="93"/>
      <c r="I24" s="93"/>
      <c r="J24" s="93"/>
      <c r="K24" s="41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2"/>
      <c r="AF24" s="203"/>
    </row>
    <row r="25" spans="1:32" hidden="1" x14ac:dyDescent="0.25">
      <c r="A25">
        <v>1</v>
      </c>
      <c r="B25">
        <f>IFERROR(VLOOKUP(IF(ISERROR(FIND("Наименование загрязняющего вещества",D25))=FALSE,B26,IF(D25="всего по ЗВ:",B24,VLOOKUP(A25,ishod_piv!A:B,2,0))),norm!B:B,1,0),0)</f>
        <v>0</v>
      </c>
      <c r="C25" s="58">
        <f>IF(ISERROR(FIND("Наименование загрязняющего вещества",D24))=FALSE,1,IF(OR(D25="всего по ЗВ:",D24="всего по ЗВ:"),"",C24+1))</f>
        <v>1</v>
      </c>
      <c r="D25" s="99" t="str">
        <f>VLOOKUP(A25,ishod_piv!A:H,8,0)</f>
        <v>линия перегрузки ТКО</v>
      </c>
      <c r="E25" s="59">
        <f>VLOOKUP(A25,ishod_piv!A:I,9,0)</f>
        <v>4</v>
      </c>
      <c r="F25" s="47">
        <f>IF(ISERROR(FIND("Наименование загрязняющего вещества",D25))=TRUE,VLOOKUP(A25,ishod_piv!A:I,4,0),"")</f>
        <v>8.5925777777777781E-2</v>
      </c>
      <c r="G25" s="47">
        <f>IF(ISERROR(FIND("Наименование загрязняющего вещества",D25))=TRUE,VLOOKUP(A25,ishod_piv!A:I,5,0),"")</f>
        <v>1.3026527209600003</v>
      </c>
      <c r="H25" s="47" t="str">
        <f>VLOOKUP(A25,ishod_piv!A:J,10,0)</f>
        <v>ПДВ</v>
      </c>
      <c r="I25" s="47">
        <f>IF(ISERROR(FIND("Наименование загрязняющего вещества",D25))=TRUE,F25,"")</f>
        <v>8.5925777777777781E-2</v>
      </c>
      <c r="J25" s="47">
        <f>IF(ISERROR(FIND("Наименование загрязняющего вещества",D25))=TRUE,G25,"")</f>
        <v>1.3026527209600003</v>
      </c>
      <c r="K25" s="47" t="str">
        <f>IF(ISERROR(FIND("Наименование загрязняющего вещества",D25))=TRUE,H25,"")</f>
        <v>ПДВ</v>
      </c>
      <c r="L25" s="47">
        <f>I25</f>
        <v>8.5925777777777781E-2</v>
      </c>
      <c r="M25" s="47">
        <f t="shared" ref="M25:AC39" si="0">J25</f>
        <v>1.3026527209600003</v>
      </c>
      <c r="N25" s="47" t="str">
        <f t="shared" si="0"/>
        <v>ПДВ</v>
      </c>
      <c r="O25" s="47">
        <f t="shared" si="0"/>
        <v>8.5925777777777781E-2</v>
      </c>
      <c r="P25" s="47">
        <f t="shared" si="0"/>
        <v>1.3026527209600003</v>
      </c>
      <c r="Q25" s="47" t="str">
        <f t="shared" si="0"/>
        <v>ПДВ</v>
      </c>
      <c r="R25" s="47">
        <f t="shared" si="0"/>
        <v>8.5925777777777781E-2</v>
      </c>
      <c r="S25" s="47">
        <f t="shared" si="0"/>
        <v>1.3026527209600003</v>
      </c>
      <c r="T25" s="47" t="str">
        <f t="shared" si="0"/>
        <v>ПДВ</v>
      </c>
      <c r="U25" s="47">
        <f t="shared" si="0"/>
        <v>8.5925777777777781E-2</v>
      </c>
      <c r="V25" s="47">
        <f t="shared" si="0"/>
        <v>1.3026527209600003</v>
      </c>
      <c r="W25" s="47" t="str">
        <f t="shared" si="0"/>
        <v>ПДВ</v>
      </c>
      <c r="X25" s="47">
        <f t="shared" si="0"/>
        <v>8.5925777777777781E-2</v>
      </c>
      <c r="Y25" s="47">
        <f t="shared" si="0"/>
        <v>1.3026527209600003</v>
      </c>
      <c r="Z25" s="47" t="str">
        <f t="shared" si="0"/>
        <v>ПДВ</v>
      </c>
      <c r="AA25" s="47">
        <f t="shared" si="0"/>
        <v>8.5925777777777781E-2</v>
      </c>
      <c r="AB25" s="47">
        <f t="shared" si="0"/>
        <v>1.3026527209600003</v>
      </c>
      <c r="AC25" s="47" t="str">
        <f t="shared" si="0"/>
        <v>ПДВ</v>
      </c>
    </row>
    <row r="26" spans="1:32" hidden="1" x14ac:dyDescent="0.25">
      <c r="A26">
        <v>2</v>
      </c>
      <c r="B26">
        <f>IFERROR(VLOOKUP(IF(ISERROR(FIND("Наименование загрязняющего вещества",D26))=FALSE,B27,IF(D26="всего по ЗВ:",B25,VLOOKUP(A26,ishod_piv!A:B,2,0))),norm!B:B,1,0),0)</f>
        <v>0</v>
      </c>
      <c r="C26" s="58">
        <f t="shared" ref="C26:C74" si="1">IF(ISERROR(FIND("Наименование загрязняющего вещества",D25))=FALSE,1,IF(OR(D26="всего по ЗВ:",D25="всего по ЗВ:"),"",C25+1))</f>
        <v>2</v>
      </c>
      <c r="D26" s="99" t="str">
        <f>VLOOKUP(A26,ishod_piv!A:H,8,0)</f>
        <v>котельная</v>
      </c>
      <c r="E26" s="59">
        <f>VLOOKUP(A26,ishod_piv!A:I,9,0)</f>
        <v>5</v>
      </c>
      <c r="F26" s="47">
        <f>IF(ISERROR(FIND("Наименование загрязняющего вещества",D26))=TRUE,VLOOKUP(A26,ishod_piv!A:I,4,0),"")</f>
        <v>3.0192000000000001E-3</v>
      </c>
      <c r="G26" s="47">
        <f>IF(ISERROR(FIND("Наименование загрязняющего вещества",D26))=TRUE,VLOOKUP(A26,ishod_piv!A:I,5,0),"")</f>
        <v>3.9224000000000004E-3</v>
      </c>
      <c r="H26" s="47" t="str">
        <f>VLOOKUP(A26,ishod_piv!A:J,10,0)</f>
        <v>ПДВ</v>
      </c>
      <c r="I26" s="47">
        <f t="shared" ref="I26:I74" si="2">IF(ISERROR(FIND("Наименование загрязняющего вещества",D26))=TRUE,F26,"")</f>
        <v>3.0192000000000001E-3</v>
      </c>
      <c r="J26" s="47">
        <f t="shared" ref="J26:J74" si="3">IF(ISERROR(FIND("Наименование загрязняющего вещества",D26))=TRUE,G26,"")</f>
        <v>3.9224000000000004E-3</v>
      </c>
      <c r="K26" s="47" t="str">
        <f t="shared" ref="K26:K74" si="4">IF(ISERROR(FIND("Наименование загрязняющего вещества",D26))=TRUE,H26,"")</f>
        <v>ПДВ</v>
      </c>
      <c r="L26" s="47">
        <f t="shared" ref="L26:L74" si="5">I26</f>
        <v>3.0192000000000001E-3</v>
      </c>
      <c r="M26" s="47">
        <f t="shared" si="0"/>
        <v>3.9224000000000004E-3</v>
      </c>
      <c r="N26" s="47" t="str">
        <f t="shared" si="0"/>
        <v>ПДВ</v>
      </c>
      <c r="O26" s="47">
        <f t="shared" si="0"/>
        <v>3.0192000000000001E-3</v>
      </c>
      <c r="P26" s="47">
        <f t="shared" si="0"/>
        <v>3.9224000000000004E-3</v>
      </c>
      <c r="Q26" s="47" t="str">
        <f t="shared" si="0"/>
        <v>ПДВ</v>
      </c>
      <c r="R26" s="47">
        <f t="shared" si="0"/>
        <v>3.0192000000000001E-3</v>
      </c>
      <c r="S26" s="47">
        <f t="shared" si="0"/>
        <v>3.9224000000000004E-3</v>
      </c>
      <c r="T26" s="47" t="str">
        <f t="shared" si="0"/>
        <v>ПДВ</v>
      </c>
      <c r="U26" s="47">
        <f t="shared" si="0"/>
        <v>3.0192000000000001E-3</v>
      </c>
      <c r="V26" s="47">
        <f t="shared" si="0"/>
        <v>3.9224000000000004E-3</v>
      </c>
      <c r="W26" s="47" t="str">
        <f t="shared" si="0"/>
        <v>ПДВ</v>
      </c>
      <c r="X26" s="47">
        <f t="shared" si="0"/>
        <v>3.0192000000000001E-3</v>
      </c>
      <c r="Y26" s="47">
        <f t="shared" si="0"/>
        <v>3.9224000000000004E-3</v>
      </c>
      <c r="Z26" s="47" t="str">
        <f t="shared" si="0"/>
        <v>ПДВ</v>
      </c>
      <c r="AA26" s="47">
        <f t="shared" si="0"/>
        <v>3.0192000000000001E-3</v>
      </c>
      <c r="AB26" s="47">
        <f t="shared" si="0"/>
        <v>3.9224000000000004E-3</v>
      </c>
      <c r="AC26" s="47" t="str">
        <f t="shared" si="0"/>
        <v>ПДВ</v>
      </c>
    </row>
    <row r="27" spans="1:32" hidden="1" x14ac:dyDescent="0.25">
      <c r="A27">
        <v>3</v>
      </c>
      <c r="B27">
        <f>IFERROR(VLOOKUP(IF(ISERROR(FIND("Наименование загрязняющего вещества",D27))=FALSE,B28,IF(D27="всего по ЗВ:",B26,VLOOKUP(A27,ishod_piv!A:B,2,0))),norm!B:B,1,0),0)</f>
        <v>0</v>
      </c>
      <c r="C27" s="58">
        <f t="shared" si="1"/>
        <v>3</v>
      </c>
      <c r="D27" s="99" t="str">
        <f>VLOOKUP(A27,ishod_piv!A:H,8,0)</f>
        <v>котельная</v>
      </c>
      <c r="E27" s="59">
        <f>VLOOKUP(A27,ishod_piv!A:I,9,0)</f>
        <v>6</v>
      </c>
      <c r="F27" s="47">
        <f>IF(ISERROR(FIND("Наименование загрязняющего вещества",D27))=TRUE,VLOOKUP(A27,ishod_piv!A:I,4,0),"")</f>
        <v>3.0192000000000001E-3</v>
      </c>
      <c r="G27" s="47">
        <f>IF(ISERROR(FIND("Наименование загрязняющего вещества",D27))=TRUE,VLOOKUP(A27,ishod_piv!A:I,5,0),"")</f>
        <v>3.9224000000000004E-3</v>
      </c>
      <c r="H27" s="47" t="str">
        <f>VLOOKUP(A27,ishod_piv!A:J,10,0)</f>
        <v>ПДВ</v>
      </c>
      <c r="I27" s="47">
        <f t="shared" si="2"/>
        <v>3.0192000000000001E-3</v>
      </c>
      <c r="J27" s="47">
        <f t="shared" si="3"/>
        <v>3.9224000000000004E-3</v>
      </c>
      <c r="K27" s="47" t="str">
        <f t="shared" si="4"/>
        <v>ПДВ</v>
      </c>
      <c r="L27" s="47">
        <f t="shared" si="5"/>
        <v>3.0192000000000001E-3</v>
      </c>
      <c r="M27" s="47">
        <f t="shared" si="0"/>
        <v>3.9224000000000004E-3</v>
      </c>
      <c r="N27" s="47" t="str">
        <f t="shared" si="0"/>
        <v>ПДВ</v>
      </c>
      <c r="O27" s="47">
        <f t="shared" si="0"/>
        <v>3.0192000000000001E-3</v>
      </c>
      <c r="P27" s="47">
        <f t="shared" si="0"/>
        <v>3.9224000000000004E-3</v>
      </c>
      <c r="Q27" s="47" t="str">
        <f t="shared" si="0"/>
        <v>ПДВ</v>
      </c>
      <c r="R27" s="47">
        <f t="shared" si="0"/>
        <v>3.0192000000000001E-3</v>
      </c>
      <c r="S27" s="47">
        <f t="shared" si="0"/>
        <v>3.9224000000000004E-3</v>
      </c>
      <c r="T27" s="47" t="str">
        <f t="shared" si="0"/>
        <v>ПДВ</v>
      </c>
      <c r="U27" s="47">
        <f t="shared" si="0"/>
        <v>3.0192000000000001E-3</v>
      </c>
      <c r="V27" s="47">
        <f t="shared" si="0"/>
        <v>3.9224000000000004E-3</v>
      </c>
      <c r="W27" s="47" t="str">
        <f t="shared" si="0"/>
        <v>ПДВ</v>
      </c>
      <c r="X27" s="47">
        <f t="shared" si="0"/>
        <v>3.0192000000000001E-3</v>
      </c>
      <c r="Y27" s="47">
        <f t="shared" si="0"/>
        <v>3.9224000000000004E-3</v>
      </c>
      <c r="Z27" s="47" t="str">
        <f t="shared" si="0"/>
        <v>ПДВ</v>
      </c>
      <c r="AA27" s="47">
        <f t="shared" si="0"/>
        <v>3.0192000000000001E-3</v>
      </c>
      <c r="AB27" s="47">
        <f t="shared" si="0"/>
        <v>3.9224000000000004E-3</v>
      </c>
      <c r="AC27" s="47" t="str">
        <f t="shared" si="0"/>
        <v>ПДВ</v>
      </c>
    </row>
    <row r="28" spans="1:32" hidden="1" x14ac:dyDescent="0.25">
      <c r="A28">
        <v>4</v>
      </c>
      <c r="B28">
        <f>IFERROR(VLOOKUP(IF(ISERROR(FIND("Наименование загрязняющего вещества",D28))=FALSE,B29,IF(D28="всего по ЗВ:",B27,VLOOKUP(A28,ishod_piv!A:B,2,0))),norm!B:B,1,0),0)</f>
        <v>0</v>
      </c>
      <c r="C28" s="58">
        <f t="shared" si="1"/>
        <v>4</v>
      </c>
      <c r="D28" s="99" t="str">
        <f>VLOOKUP(A28,ishod_piv!A:H,8,0)</f>
        <v>котельная</v>
      </c>
      <c r="E28" s="59">
        <f>VLOOKUP(A28,ishod_piv!A:I,9,0)</f>
        <v>7</v>
      </c>
      <c r="F28" s="47">
        <f>IF(ISERROR(FIND("Наименование загрязняющего вещества",D28))=TRUE,VLOOKUP(A28,ishod_piv!A:I,4,0),"")</f>
        <v>6.2584000000000001E-2</v>
      </c>
      <c r="G28" s="47">
        <f>IF(ISERROR(FIND("Наименование загрязняющего вещества",D28))=TRUE,VLOOKUP(A28,ishod_piv!A:I,5,0),"")</f>
        <v>9.8887200000000008E-2</v>
      </c>
      <c r="H28" s="47" t="str">
        <f>VLOOKUP(A28,ishod_piv!A:J,10,0)</f>
        <v>ПДВ</v>
      </c>
      <c r="I28" s="47">
        <f t="shared" si="2"/>
        <v>6.2584000000000001E-2</v>
      </c>
      <c r="J28" s="47">
        <f t="shared" si="3"/>
        <v>9.8887200000000008E-2</v>
      </c>
      <c r="K28" s="47" t="str">
        <f t="shared" si="4"/>
        <v>ПДВ</v>
      </c>
      <c r="L28" s="47">
        <f t="shared" si="5"/>
        <v>6.2584000000000001E-2</v>
      </c>
      <c r="M28" s="47">
        <f t="shared" si="0"/>
        <v>9.8887200000000008E-2</v>
      </c>
      <c r="N28" s="47" t="str">
        <f t="shared" si="0"/>
        <v>ПДВ</v>
      </c>
      <c r="O28" s="47">
        <f t="shared" si="0"/>
        <v>6.2584000000000001E-2</v>
      </c>
      <c r="P28" s="47">
        <f t="shared" si="0"/>
        <v>9.8887200000000008E-2</v>
      </c>
      <c r="Q28" s="47" t="str">
        <f t="shared" si="0"/>
        <v>ПДВ</v>
      </c>
      <c r="R28" s="47">
        <f t="shared" si="0"/>
        <v>6.2584000000000001E-2</v>
      </c>
      <c r="S28" s="47">
        <f t="shared" si="0"/>
        <v>9.8887200000000008E-2</v>
      </c>
      <c r="T28" s="47" t="str">
        <f t="shared" si="0"/>
        <v>ПДВ</v>
      </c>
      <c r="U28" s="47">
        <f t="shared" si="0"/>
        <v>6.2584000000000001E-2</v>
      </c>
      <c r="V28" s="47">
        <f t="shared" si="0"/>
        <v>9.8887200000000008E-2</v>
      </c>
      <c r="W28" s="47" t="str">
        <f t="shared" si="0"/>
        <v>ПДВ</v>
      </c>
      <c r="X28" s="47">
        <f t="shared" si="0"/>
        <v>6.2584000000000001E-2</v>
      </c>
      <c r="Y28" s="47">
        <f t="shared" si="0"/>
        <v>9.8887200000000008E-2</v>
      </c>
      <c r="Z28" s="47" t="str">
        <f t="shared" si="0"/>
        <v>ПДВ</v>
      </c>
      <c r="AA28" s="47">
        <f t="shared" si="0"/>
        <v>6.2584000000000001E-2</v>
      </c>
      <c r="AB28" s="47">
        <f t="shared" si="0"/>
        <v>9.8887200000000008E-2</v>
      </c>
      <c r="AC28" s="47" t="str">
        <f t="shared" si="0"/>
        <v>ПДВ</v>
      </c>
    </row>
    <row r="29" spans="1:32" hidden="1" x14ac:dyDescent="0.25">
      <c r="A29">
        <v>5</v>
      </c>
      <c r="B29">
        <f>IFERROR(VLOOKUP(IF(ISERROR(FIND("Наименование загрязняющего вещества",D29))=FALSE,B30,IF(D29="всего по ЗВ:",B28,VLOOKUP(A29,ishod_piv!A:B,2,0))),norm!B:B,1,0),0)</f>
        <v>0</v>
      </c>
      <c r="C29" s="58">
        <f t="shared" si="1"/>
        <v>5</v>
      </c>
      <c r="D29" s="99" t="str">
        <f>VLOOKUP(A29,ishod_piv!A:H,8,0)</f>
        <v>котельная</v>
      </c>
      <c r="E29" s="59">
        <f>VLOOKUP(A29,ishod_piv!A:I,9,0)</f>
        <v>8</v>
      </c>
      <c r="F29" s="47">
        <f>IF(ISERROR(FIND("Наименование загрязняющего вещества",D29))=TRUE,VLOOKUP(A29,ishod_piv!A:I,4,0),"")</f>
        <v>2.79288E-2</v>
      </c>
      <c r="G29" s="47">
        <f>IF(ISERROR(FIND("Наименование загрязняющего вещества",D29))=TRUE,VLOOKUP(A29,ishod_piv!A:I,5,0),"")</f>
        <v>1.392E-4</v>
      </c>
      <c r="H29" s="47" t="str">
        <f>VLOOKUP(A29,ishod_piv!A:J,10,0)</f>
        <v>ПДВ</v>
      </c>
      <c r="I29" s="47">
        <f t="shared" si="2"/>
        <v>2.79288E-2</v>
      </c>
      <c r="J29" s="47">
        <f t="shared" si="3"/>
        <v>1.392E-4</v>
      </c>
      <c r="K29" s="47" t="str">
        <f t="shared" si="4"/>
        <v>ПДВ</v>
      </c>
      <c r="L29" s="47">
        <f t="shared" si="5"/>
        <v>2.79288E-2</v>
      </c>
      <c r="M29" s="47">
        <f t="shared" si="0"/>
        <v>1.392E-4</v>
      </c>
      <c r="N29" s="47" t="str">
        <f t="shared" si="0"/>
        <v>ПДВ</v>
      </c>
      <c r="O29" s="47">
        <f t="shared" si="0"/>
        <v>2.79288E-2</v>
      </c>
      <c r="P29" s="47">
        <f t="shared" si="0"/>
        <v>1.392E-4</v>
      </c>
      <c r="Q29" s="47" t="str">
        <f t="shared" si="0"/>
        <v>ПДВ</v>
      </c>
      <c r="R29" s="47">
        <f t="shared" si="0"/>
        <v>2.79288E-2</v>
      </c>
      <c r="S29" s="47">
        <f t="shared" si="0"/>
        <v>1.392E-4</v>
      </c>
      <c r="T29" s="47" t="str">
        <f t="shared" si="0"/>
        <v>ПДВ</v>
      </c>
      <c r="U29" s="47">
        <f t="shared" si="0"/>
        <v>2.79288E-2</v>
      </c>
      <c r="V29" s="47">
        <f t="shared" si="0"/>
        <v>1.392E-4</v>
      </c>
      <c r="W29" s="47" t="str">
        <f t="shared" si="0"/>
        <v>ПДВ</v>
      </c>
      <c r="X29" s="47">
        <f t="shared" si="0"/>
        <v>2.79288E-2</v>
      </c>
      <c r="Y29" s="47">
        <f t="shared" si="0"/>
        <v>1.392E-4</v>
      </c>
      <c r="Z29" s="47" t="str">
        <f t="shared" si="0"/>
        <v>ПДВ</v>
      </c>
      <c r="AA29" s="47">
        <f t="shared" si="0"/>
        <v>2.79288E-2</v>
      </c>
      <c r="AB29" s="47">
        <f t="shared" si="0"/>
        <v>1.392E-4</v>
      </c>
      <c r="AC29" s="47" t="str">
        <f t="shared" si="0"/>
        <v>ПДВ</v>
      </c>
    </row>
    <row r="30" spans="1:32" hidden="1" x14ac:dyDescent="0.25">
      <c r="A30">
        <v>6</v>
      </c>
      <c r="B30">
        <f>IFERROR(VLOOKUP(IF(ISERROR(FIND("Наименование загрязняющего вещества",D30))=FALSE,B31,IF(D30="всего по ЗВ:",B29,VLOOKUP(A30,ishod_piv!A:B,2,0))),norm!B:B,1,0),0)</f>
        <v>0</v>
      </c>
      <c r="C30" s="58">
        <f t="shared" si="1"/>
        <v>6</v>
      </c>
      <c r="D30" s="99" t="str">
        <f>VLOOKUP(A30,ishod_piv!A:H,8,0)</f>
        <v>Участок приемки и выгрузки ТКО</v>
      </c>
      <c r="E30" s="59">
        <f>VLOOKUP(A30,ishod_piv!A:I,9,0)</f>
        <v>6001</v>
      </c>
      <c r="F30" s="47">
        <f>IF(ISERROR(FIND("Наименование загрязняющего вещества",D30))=TRUE,VLOOKUP(A30,ishod_piv!A:I,4,0),"")</f>
        <v>3.279244444444445E-2</v>
      </c>
      <c r="G30" s="47">
        <f>IF(ISERROR(FIND("Наименование загрязняющего вещества",D30))=TRUE,VLOOKUP(A30,ishod_piv!A:I,5,0),"")</f>
        <v>0.49768297696000002</v>
      </c>
      <c r="H30" s="47" t="str">
        <f>VLOOKUP(A30,ishod_piv!A:J,10,0)</f>
        <v>ПДВ</v>
      </c>
      <c r="I30" s="47">
        <f t="shared" si="2"/>
        <v>3.279244444444445E-2</v>
      </c>
      <c r="J30" s="47">
        <f t="shared" si="3"/>
        <v>0.49768297696000002</v>
      </c>
      <c r="K30" s="47" t="str">
        <f t="shared" si="4"/>
        <v>ПДВ</v>
      </c>
      <c r="L30" s="47">
        <f t="shared" si="5"/>
        <v>3.279244444444445E-2</v>
      </c>
      <c r="M30" s="47">
        <f t="shared" si="0"/>
        <v>0.49768297696000002</v>
      </c>
      <c r="N30" s="47" t="str">
        <f t="shared" si="0"/>
        <v>ПДВ</v>
      </c>
      <c r="O30" s="47">
        <f t="shared" si="0"/>
        <v>3.279244444444445E-2</v>
      </c>
      <c r="P30" s="47">
        <f t="shared" si="0"/>
        <v>0.49768297696000002</v>
      </c>
      <c r="Q30" s="47" t="str">
        <f t="shared" si="0"/>
        <v>ПДВ</v>
      </c>
      <c r="R30" s="47">
        <f t="shared" si="0"/>
        <v>3.279244444444445E-2</v>
      </c>
      <c r="S30" s="47">
        <f t="shared" si="0"/>
        <v>0.49768297696000002</v>
      </c>
      <c r="T30" s="47" t="str">
        <f t="shared" si="0"/>
        <v>ПДВ</v>
      </c>
      <c r="U30" s="47">
        <f t="shared" si="0"/>
        <v>3.279244444444445E-2</v>
      </c>
      <c r="V30" s="47">
        <f t="shared" si="0"/>
        <v>0.49768297696000002</v>
      </c>
      <c r="W30" s="47" t="str">
        <f t="shared" si="0"/>
        <v>ПДВ</v>
      </c>
      <c r="X30" s="47">
        <f t="shared" si="0"/>
        <v>3.279244444444445E-2</v>
      </c>
      <c r="Y30" s="47">
        <f t="shared" si="0"/>
        <v>0.49768297696000002</v>
      </c>
      <c r="Z30" s="47" t="str">
        <f t="shared" si="0"/>
        <v>ПДВ</v>
      </c>
      <c r="AA30" s="47">
        <f t="shared" si="0"/>
        <v>3.279244444444445E-2</v>
      </c>
      <c r="AB30" s="47">
        <f t="shared" si="0"/>
        <v>0.49768297696000002</v>
      </c>
      <c r="AC30" s="47" t="str">
        <f t="shared" si="0"/>
        <v>ПДВ</v>
      </c>
    </row>
    <row r="31" spans="1:32" hidden="1" x14ac:dyDescent="0.25">
      <c r="A31">
        <v>7</v>
      </c>
      <c r="B31">
        <f>IFERROR(VLOOKUP(IF(ISERROR(FIND("Наименование загрязняющего вещества",D31))=FALSE,B32,IF(D31="всего по ЗВ:",B30,VLOOKUP(A31,ishod_piv!A:B,2,0))),norm!B:B,1,0),0)</f>
        <v>0</v>
      </c>
      <c r="C31" s="58">
        <f t="shared" si="1"/>
        <v>7</v>
      </c>
      <c r="D31" s="99" t="str">
        <f>VLOOKUP(A31,ishod_piv!A:H,8,0)</f>
        <v xml:space="preserve">Участок компактирования ТКО </v>
      </c>
      <c r="E31" s="59">
        <f>VLOOKUP(A31,ishod_piv!A:I,9,0)</f>
        <v>6002</v>
      </c>
      <c r="F31" s="47">
        <f>IF(ISERROR(FIND("Наименование загрязняющего вещества",D31))=TRUE,VLOOKUP(A31,ishod_piv!A:I,4,0),"")</f>
        <v>3.600000000000001E-7</v>
      </c>
      <c r="G31" s="47">
        <f>IF(ISERROR(FIND("Наименование загрязняющего вещества",D31))=TRUE,VLOOKUP(A31,ishod_piv!A:I,5,0),"")</f>
        <v>1.9480128E-4</v>
      </c>
      <c r="H31" s="47" t="str">
        <f>VLOOKUP(A31,ishod_piv!A:J,10,0)</f>
        <v>ПДВ</v>
      </c>
      <c r="I31" s="47">
        <f t="shared" si="2"/>
        <v>3.600000000000001E-7</v>
      </c>
      <c r="J31" s="47">
        <f t="shared" si="3"/>
        <v>1.9480128E-4</v>
      </c>
      <c r="K31" s="47" t="str">
        <f t="shared" si="4"/>
        <v>ПДВ</v>
      </c>
      <c r="L31" s="47">
        <f t="shared" si="5"/>
        <v>3.600000000000001E-7</v>
      </c>
      <c r="M31" s="47">
        <f t="shared" si="0"/>
        <v>1.9480128E-4</v>
      </c>
      <c r="N31" s="47" t="str">
        <f t="shared" si="0"/>
        <v>ПДВ</v>
      </c>
      <c r="O31" s="47">
        <f t="shared" si="0"/>
        <v>3.600000000000001E-7</v>
      </c>
      <c r="P31" s="47">
        <f t="shared" si="0"/>
        <v>1.9480128E-4</v>
      </c>
      <c r="Q31" s="47" t="str">
        <f t="shared" si="0"/>
        <v>ПДВ</v>
      </c>
      <c r="R31" s="47">
        <f t="shared" si="0"/>
        <v>3.600000000000001E-7</v>
      </c>
      <c r="S31" s="47">
        <f t="shared" si="0"/>
        <v>1.9480128E-4</v>
      </c>
      <c r="T31" s="47" t="str">
        <f t="shared" si="0"/>
        <v>ПДВ</v>
      </c>
      <c r="U31" s="47">
        <f t="shared" si="0"/>
        <v>3.600000000000001E-7</v>
      </c>
      <c r="V31" s="47">
        <f t="shared" si="0"/>
        <v>1.9480128E-4</v>
      </c>
      <c r="W31" s="47" t="str">
        <f t="shared" si="0"/>
        <v>ПДВ</v>
      </c>
      <c r="X31" s="47">
        <f t="shared" si="0"/>
        <v>3.600000000000001E-7</v>
      </c>
      <c r="Y31" s="47">
        <f t="shared" si="0"/>
        <v>1.9480128E-4</v>
      </c>
      <c r="Z31" s="47" t="str">
        <f t="shared" si="0"/>
        <v>ПДВ</v>
      </c>
      <c r="AA31" s="47">
        <f t="shared" si="0"/>
        <v>3.600000000000001E-7</v>
      </c>
      <c r="AB31" s="47">
        <f t="shared" si="0"/>
        <v>1.9480128E-4</v>
      </c>
      <c r="AC31" s="47" t="str">
        <f t="shared" si="0"/>
        <v>ПДВ</v>
      </c>
    </row>
    <row r="32" spans="1:32" hidden="1" x14ac:dyDescent="0.25">
      <c r="A32">
        <v>8</v>
      </c>
      <c r="B32">
        <f>IFERROR(VLOOKUP(IF(ISERROR(FIND("Наименование загрязняющего вещества",D32))=FALSE,B33,IF(D32="всего по ЗВ:",B31,VLOOKUP(A32,ishod_piv!A:B,2,0))),norm!B:B,1,0),0)</f>
        <v>0</v>
      </c>
      <c r="C32" s="58">
        <f t="shared" si="1"/>
        <v>8</v>
      </c>
      <c r="D32" s="99" t="str">
        <f>VLOOKUP(A32,ishod_piv!A:H,8,0)</f>
        <v xml:space="preserve">Участок компактирования ТКО </v>
      </c>
      <c r="E32" s="59">
        <f>VLOOKUP(A32,ishod_piv!A:I,9,0)</f>
        <v>6002</v>
      </c>
      <c r="F32" s="47">
        <f>IF(ISERROR(FIND("Наименование загрязняющего вещества",D32))=TRUE,VLOOKUP(A32,ishod_piv!A:I,4,0),"")</f>
        <v>3.0960000000000002E-7</v>
      </c>
      <c r="G32" s="47">
        <f>IF(ISERROR(FIND("Наименование загрязняющего вещества",D32))=TRUE,VLOOKUP(A32,ishod_piv!A:I,5,0),"")</f>
        <v>7.635456000000002E-5</v>
      </c>
      <c r="H32" s="47" t="str">
        <f>VLOOKUP(A32,ishod_piv!A:J,10,0)</f>
        <v>ПДВ</v>
      </c>
      <c r="I32" s="47">
        <f t="shared" si="2"/>
        <v>3.0960000000000002E-7</v>
      </c>
      <c r="J32" s="47">
        <f t="shared" si="3"/>
        <v>7.635456000000002E-5</v>
      </c>
      <c r="K32" s="47" t="str">
        <f t="shared" si="4"/>
        <v>ПДВ</v>
      </c>
      <c r="L32" s="47">
        <f t="shared" si="5"/>
        <v>3.0960000000000002E-7</v>
      </c>
      <c r="M32" s="47">
        <f t="shared" si="0"/>
        <v>7.635456000000002E-5</v>
      </c>
      <c r="N32" s="47" t="str">
        <f t="shared" si="0"/>
        <v>ПДВ</v>
      </c>
      <c r="O32" s="47">
        <f t="shared" si="0"/>
        <v>3.0960000000000002E-7</v>
      </c>
      <c r="P32" s="47">
        <f t="shared" si="0"/>
        <v>7.635456000000002E-5</v>
      </c>
      <c r="Q32" s="47" t="str">
        <f t="shared" si="0"/>
        <v>ПДВ</v>
      </c>
      <c r="R32" s="47">
        <f t="shared" si="0"/>
        <v>3.0960000000000002E-7</v>
      </c>
      <c r="S32" s="47">
        <f t="shared" si="0"/>
        <v>7.635456000000002E-5</v>
      </c>
      <c r="T32" s="47" t="str">
        <f t="shared" si="0"/>
        <v>ПДВ</v>
      </c>
      <c r="U32" s="47">
        <f t="shared" si="0"/>
        <v>3.0960000000000002E-7</v>
      </c>
      <c r="V32" s="47">
        <f t="shared" si="0"/>
        <v>7.635456000000002E-5</v>
      </c>
      <c r="W32" s="47" t="str">
        <f t="shared" si="0"/>
        <v>ПДВ</v>
      </c>
      <c r="X32" s="47">
        <f t="shared" si="0"/>
        <v>3.0960000000000002E-7</v>
      </c>
      <c r="Y32" s="47">
        <f t="shared" si="0"/>
        <v>7.635456000000002E-5</v>
      </c>
      <c r="Z32" s="47" t="str">
        <f t="shared" si="0"/>
        <v>ПДВ</v>
      </c>
      <c r="AA32" s="47">
        <f t="shared" si="0"/>
        <v>3.0960000000000002E-7</v>
      </c>
      <c r="AB32" s="47">
        <f t="shared" si="0"/>
        <v>7.635456000000002E-5</v>
      </c>
      <c r="AC32" s="47" t="str">
        <f t="shared" si="0"/>
        <v>ПДВ</v>
      </c>
    </row>
    <row r="33" spans="1:29" hidden="1" x14ac:dyDescent="0.25">
      <c r="A33">
        <v>9</v>
      </c>
      <c r="B33">
        <f>IFERROR(VLOOKUP(IF(ISERROR(FIND("Наименование загрязняющего вещества",D33))=FALSE,B34,IF(D33="всего по ЗВ:",B32,VLOOKUP(A33,ishod_piv!A:B,2,0))),norm!B:B,1,0),0)</f>
        <v>0</v>
      </c>
      <c r="C33" s="58">
        <f t="shared" si="1"/>
        <v>9</v>
      </c>
      <c r="D33" s="99" t="str">
        <f>VLOOKUP(A33,ishod_piv!A:H,8,0)</f>
        <v xml:space="preserve">Участок компактирования ТКО </v>
      </c>
      <c r="E33" s="59">
        <f>VLOOKUP(A33,ishod_piv!A:I,9,0)</f>
        <v>6002</v>
      </c>
      <c r="F33" s="47">
        <f>IF(ISERROR(FIND("Наименование загрязняющего вещества",D33))=TRUE,VLOOKUP(A33,ishod_piv!A:I,4,0),"")</f>
        <v>3.1679999999999998E-7</v>
      </c>
      <c r="G33" s="47">
        <f>IF(ISERROR(FIND("Наименование загрязняющего вещества",D33))=TRUE,VLOOKUP(A33,ishod_piv!A:I,5,0),"")</f>
        <v>1.5629824000000002E-4</v>
      </c>
      <c r="H33" s="47" t="str">
        <f>VLOOKUP(A33,ishod_piv!A:J,10,0)</f>
        <v>ПДВ</v>
      </c>
      <c r="I33" s="47">
        <f t="shared" si="2"/>
        <v>3.1679999999999998E-7</v>
      </c>
      <c r="J33" s="47">
        <f t="shared" si="3"/>
        <v>1.5629824000000002E-4</v>
      </c>
      <c r="K33" s="47" t="str">
        <f t="shared" si="4"/>
        <v>ПДВ</v>
      </c>
      <c r="L33" s="47">
        <f t="shared" si="5"/>
        <v>3.1679999999999998E-7</v>
      </c>
      <c r="M33" s="47">
        <f t="shared" si="0"/>
        <v>1.5629824000000002E-4</v>
      </c>
      <c r="N33" s="47" t="str">
        <f t="shared" si="0"/>
        <v>ПДВ</v>
      </c>
      <c r="O33" s="47">
        <f t="shared" si="0"/>
        <v>3.1679999999999998E-7</v>
      </c>
      <c r="P33" s="47">
        <f t="shared" si="0"/>
        <v>1.5629824000000002E-4</v>
      </c>
      <c r="Q33" s="47" t="str">
        <f t="shared" si="0"/>
        <v>ПДВ</v>
      </c>
      <c r="R33" s="47">
        <f t="shared" si="0"/>
        <v>3.1679999999999998E-7</v>
      </c>
      <c r="S33" s="47">
        <f t="shared" si="0"/>
        <v>1.5629824000000002E-4</v>
      </c>
      <c r="T33" s="47" t="str">
        <f t="shared" si="0"/>
        <v>ПДВ</v>
      </c>
      <c r="U33" s="47">
        <f t="shared" si="0"/>
        <v>3.1679999999999998E-7</v>
      </c>
      <c r="V33" s="47">
        <f t="shared" si="0"/>
        <v>1.5629824000000002E-4</v>
      </c>
      <c r="W33" s="47" t="str">
        <f t="shared" si="0"/>
        <v>ПДВ</v>
      </c>
      <c r="X33" s="47">
        <f t="shared" si="0"/>
        <v>3.1679999999999998E-7</v>
      </c>
      <c r="Y33" s="47">
        <f t="shared" si="0"/>
        <v>1.5629824000000002E-4</v>
      </c>
      <c r="Z33" s="47" t="str">
        <f t="shared" si="0"/>
        <v>ПДВ</v>
      </c>
      <c r="AA33" s="47">
        <f t="shared" si="0"/>
        <v>3.1679999999999998E-7</v>
      </c>
      <c r="AB33" s="47">
        <f t="shared" si="0"/>
        <v>1.5629824000000002E-4</v>
      </c>
      <c r="AC33" s="47" t="str">
        <f t="shared" si="0"/>
        <v>ПДВ</v>
      </c>
    </row>
    <row r="34" spans="1:29" hidden="1" x14ac:dyDescent="0.25">
      <c r="A34">
        <v>10</v>
      </c>
      <c r="B34">
        <f>IFERROR(VLOOKUP(IF(ISERROR(FIND("Наименование загрязняющего вещества",D34))=FALSE,B35,IF(D34="всего по ЗВ:",B33,VLOOKUP(A34,ishod_piv!A:B,2,0))),norm!B:B,1,0),0)</f>
        <v>0</v>
      </c>
      <c r="C34" s="58">
        <f t="shared" si="1"/>
        <v>10</v>
      </c>
      <c r="D34" s="99" t="str">
        <f>VLOOKUP(A34,ishod_piv!A:H,8,0)</f>
        <v xml:space="preserve">Участок компактирования ТКО </v>
      </c>
      <c r="E34" s="59">
        <f>VLOOKUP(A34,ishod_piv!A:I,9,0)</f>
        <v>6002</v>
      </c>
      <c r="F34" s="47">
        <f>IF(ISERROR(FIND("Наименование загрязняющего вещества",D34))=TRUE,VLOOKUP(A34,ishod_piv!A:I,4,0),"")</f>
        <v>2.7360000000000001E-7</v>
      </c>
      <c r="G34" s="47">
        <f>IF(ISERROR(FIND("Наименование загрязняющего вещества",D34))=TRUE,VLOOKUP(A34,ishod_piv!A:I,5,0),"")</f>
        <v>6.2486719999999994E-5</v>
      </c>
      <c r="H34" s="47" t="str">
        <f>VLOOKUP(A34,ishod_piv!A:J,10,0)</f>
        <v>ПДВ</v>
      </c>
      <c r="I34" s="47">
        <f t="shared" si="2"/>
        <v>2.7360000000000001E-7</v>
      </c>
      <c r="J34" s="47">
        <f t="shared" si="3"/>
        <v>6.2486719999999994E-5</v>
      </c>
      <c r="K34" s="47" t="str">
        <f t="shared" si="4"/>
        <v>ПДВ</v>
      </c>
      <c r="L34" s="47">
        <f t="shared" si="5"/>
        <v>2.7360000000000001E-7</v>
      </c>
      <c r="M34" s="47">
        <f t="shared" si="0"/>
        <v>6.2486719999999994E-5</v>
      </c>
      <c r="N34" s="47" t="str">
        <f t="shared" si="0"/>
        <v>ПДВ</v>
      </c>
      <c r="O34" s="47">
        <f t="shared" si="0"/>
        <v>2.7360000000000001E-7</v>
      </c>
      <c r="P34" s="47">
        <f t="shared" si="0"/>
        <v>6.2486719999999994E-5</v>
      </c>
      <c r="Q34" s="47" t="str">
        <f t="shared" si="0"/>
        <v>ПДВ</v>
      </c>
      <c r="R34" s="47">
        <f t="shared" si="0"/>
        <v>2.7360000000000001E-7</v>
      </c>
      <c r="S34" s="47">
        <f t="shared" si="0"/>
        <v>6.2486719999999994E-5</v>
      </c>
      <c r="T34" s="47" t="str">
        <f t="shared" si="0"/>
        <v>ПДВ</v>
      </c>
      <c r="U34" s="47">
        <f t="shared" si="0"/>
        <v>2.7360000000000001E-7</v>
      </c>
      <c r="V34" s="47">
        <f t="shared" si="0"/>
        <v>6.2486719999999994E-5</v>
      </c>
      <c r="W34" s="47" t="str">
        <f t="shared" si="0"/>
        <v>ПДВ</v>
      </c>
      <c r="X34" s="47">
        <f t="shared" si="0"/>
        <v>2.7360000000000001E-7</v>
      </c>
      <c r="Y34" s="47">
        <f t="shared" si="0"/>
        <v>6.2486719999999994E-5</v>
      </c>
      <c r="Z34" s="47" t="str">
        <f t="shared" si="0"/>
        <v>ПДВ</v>
      </c>
      <c r="AA34" s="47">
        <f t="shared" si="0"/>
        <v>2.7360000000000001E-7</v>
      </c>
      <c r="AB34" s="47">
        <f t="shared" si="0"/>
        <v>6.2486719999999994E-5</v>
      </c>
      <c r="AC34" s="47" t="str">
        <f t="shared" si="0"/>
        <v>ПДВ</v>
      </c>
    </row>
    <row r="35" spans="1:29" hidden="1" x14ac:dyDescent="0.25">
      <c r="A35">
        <v>11</v>
      </c>
      <c r="B35">
        <f>IFERROR(VLOOKUP(IF(ISERROR(FIND("Наименование загрязняющего вещества",D35))=FALSE,B36,IF(D35="всего по ЗВ:",B34,VLOOKUP(A35,ishod_piv!A:B,2,0))),norm!B:B,1,0),0)</f>
        <v>0</v>
      </c>
      <c r="C35" s="58">
        <f t="shared" si="1"/>
        <v>11</v>
      </c>
      <c r="D35" s="99" t="str">
        <f>VLOOKUP(A35,ishod_piv!A:H,8,0)</f>
        <v>открытая стоянка</v>
      </c>
      <c r="E35" s="59">
        <f>VLOOKUP(A35,ishod_piv!A:I,9,0)</f>
        <v>6005</v>
      </c>
      <c r="F35" s="47">
        <f>IF(ISERROR(FIND("Наименование загрязняющего вещества",D35))=TRUE,VLOOKUP(A35,ishod_piv!A:I,4,0),"")</f>
        <v>1.2252933333333334E-2</v>
      </c>
      <c r="G35" s="47">
        <f>IF(ISERROR(FIND("Наименование загрязняющего вещества",D35))=TRUE,VLOOKUP(A35,ishod_piv!A:I,5,0),"")</f>
        <v>1.0163041919999997E-2</v>
      </c>
      <c r="H35" s="47" t="str">
        <f>VLOOKUP(A35,ishod_piv!A:J,10,0)</f>
        <v>ПДВ</v>
      </c>
      <c r="I35" s="47">
        <f t="shared" si="2"/>
        <v>1.2252933333333334E-2</v>
      </c>
      <c r="J35" s="47">
        <f t="shared" si="3"/>
        <v>1.0163041919999997E-2</v>
      </c>
      <c r="K35" s="47" t="str">
        <f t="shared" si="4"/>
        <v>ПДВ</v>
      </c>
      <c r="L35" s="47">
        <f t="shared" si="5"/>
        <v>1.2252933333333334E-2</v>
      </c>
      <c r="M35" s="47">
        <f t="shared" si="0"/>
        <v>1.0163041919999997E-2</v>
      </c>
      <c r="N35" s="47" t="str">
        <f t="shared" si="0"/>
        <v>ПДВ</v>
      </c>
      <c r="O35" s="47">
        <f t="shared" si="0"/>
        <v>1.2252933333333334E-2</v>
      </c>
      <c r="P35" s="47">
        <f t="shared" si="0"/>
        <v>1.0163041919999997E-2</v>
      </c>
      <c r="Q35" s="47" t="str">
        <f t="shared" si="0"/>
        <v>ПДВ</v>
      </c>
      <c r="R35" s="47">
        <f t="shared" si="0"/>
        <v>1.2252933333333334E-2</v>
      </c>
      <c r="S35" s="47">
        <f t="shared" si="0"/>
        <v>1.0163041919999997E-2</v>
      </c>
      <c r="T35" s="47" t="str">
        <f t="shared" si="0"/>
        <v>ПДВ</v>
      </c>
      <c r="U35" s="47">
        <f t="shared" si="0"/>
        <v>1.2252933333333334E-2</v>
      </c>
      <c r="V35" s="47">
        <f t="shared" si="0"/>
        <v>1.0163041919999997E-2</v>
      </c>
      <c r="W35" s="47" t="str">
        <f t="shared" si="0"/>
        <v>ПДВ</v>
      </c>
      <c r="X35" s="47">
        <f t="shared" si="0"/>
        <v>1.2252933333333334E-2</v>
      </c>
      <c r="Y35" s="47">
        <f t="shared" si="0"/>
        <v>1.0163041919999997E-2</v>
      </c>
      <c r="Z35" s="47" t="str">
        <f t="shared" si="0"/>
        <v>ПДВ</v>
      </c>
      <c r="AA35" s="47">
        <f t="shared" si="0"/>
        <v>1.2252933333333334E-2</v>
      </c>
      <c r="AB35" s="47">
        <f t="shared" si="0"/>
        <v>1.0163041919999997E-2</v>
      </c>
      <c r="AC35" s="47" t="str">
        <f t="shared" si="0"/>
        <v>ПДВ</v>
      </c>
    </row>
    <row r="36" spans="1:29" hidden="1" x14ac:dyDescent="0.25">
      <c r="A36">
        <v>12</v>
      </c>
      <c r="B36">
        <f>IFERROR(VLOOKUP(IF(ISERROR(FIND("Наименование загрязняющего вещества",D36))=FALSE,B37,IF(D36="всего по ЗВ:",B35,VLOOKUP(A36,ishod_piv!A:B,2,0))),norm!B:B,1,0),0)</f>
        <v>0</v>
      </c>
      <c r="C36" s="58">
        <f t="shared" si="1"/>
        <v>12</v>
      </c>
      <c r="D36" s="99" t="str">
        <f>VLOOKUP(A36,ishod_piv!A:H,8,0)</f>
        <v>открытая стоянка</v>
      </c>
      <c r="E36" s="59">
        <f>VLOOKUP(A36,ishod_piv!A:I,9,0)</f>
        <v>6005</v>
      </c>
      <c r="F36" s="47">
        <f>IF(ISERROR(FIND("Наименование загрязняющего вещества",D36))=TRUE,VLOOKUP(A36,ishod_piv!A:I,4,0),"")</f>
        <v>4.6196000000000006E-3</v>
      </c>
      <c r="G36" s="47">
        <f>IF(ISERROR(FIND("Наименование загрязняющего вещества",D36))=TRUE,VLOOKUP(A36,ishod_piv!A:I,5,0),"")</f>
        <v>1.9591369600000003E-3</v>
      </c>
      <c r="H36" s="47" t="str">
        <f>VLOOKUP(A36,ishod_piv!A:J,10,0)</f>
        <v>ПДВ</v>
      </c>
      <c r="I36" s="47">
        <f t="shared" si="2"/>
        <v>4.6196000000000006E-3</v>
      </c>
      <c r="J36" s="47">
        <f t="shared" si="3"/>
        <v>1.9591369600000003E-3</v>
      </c>
      <c r="K36" s="47" t="str">
        <f t="shared" si="4"/>
        <v>ПДВ</v>
      </c>
      <c r="L36" s="47">
        <f t="shared" si="5"/>
        <v>4.6196000000000006E-3</v>
      </c>
      <c r="M36" s="47">
        <f t="shared" si="0"/>
        <v>1.9591369600000003E-3</v>
      </c>
      <c r="N36" s="47" t="str">
        <f t="shared" si="0"/>
        <v>ПДВ</v>
      </c>
      <c r="O36" s="47">
        <f t="shared" si="0"/>
        <v>4.6196000000000006E-3</v>
      </c>
      <c r="P36" s="47">
        <f t="shared" si="0"/>
        <v>1.9591369600000003E-3</v>
      </c>
      <c r="Q36" s="47" t="str">
        <f t="shared" si="0"/>
        <v>ПДВ</v>
      </c>
      <c r="R36" s="47">
        <f t="shared" si="0"/>
        <v>4.6196000000000006E-3</v>
      </c>
      <c r="S36" s="47">
        <f t="shared" si="0"/>
        <v>1.9591369600000003E-3</v>
      </c>
      <c r="T36" s="47" t="str">
        <f t="shared" si="0"/>
        <v>ПДВ</v>
      </c>
      <c r="U36" s="47">
        <f t="shared" si="0"/>
        <v>4.6196000000000006E-3</v>
      </c>
      <c r="V36" s="47">
        <f t="shared" si="0"/>
        <v>1.9591369600000003E-3</v>
      </c>
      <c r="W36" s="47" t="str">
        <f t="shared" si="0"/>
        <v>ПДВ</v>
      </c>
      <c r="X36" s="47">
        <f t="shared" si="0"/>
        <v>4.6196000000000006E-3</v>
      </c>
      <c r="Y36" s="47">
        <f t="shared" si="0"/>
        <v>1.9591369600000003E-3</v>
      </c>
      <c r="Z36" s="47" t="str">
        <f t="shared" si="0"/>
        <v>ПДВ</v>
      </c>
      <c r="AA36" s="47">
        <f t="shared" si="0"/>
        <v>4.6196000000000006E-3</v>
      </c>
      <c r="AB36" s="47">
        <f t="shared" si="0"/>
        <v>1.9591369600000003E-3</v>
      </c>
      <c r="AC36" s="47" t="str">
        <f t="shared" si="0"/>
        <v>ПДВ</v>
      </c>
    </row>
    <row r="37" spans="1:29" hidden="1" x14ac:dyDescent="0.25">
      <c r="A37">
        <v>13</v>
      </c>
      <c r="B37">
        <f>IFERROR(VLOOKUP(IF(ISERROR(FIND("Наименование загрязняющего вещества",D37))=FALSE,B38,IF(D37="всего по ЗВ:",B36,VLOOKUP(A37,ishod_piv!A:B,2,0))),norm!B:B,1,0),0)</f>
        <v>0</v>
      </c>
      <c r="C37" s="58">
        <f t="shared" si="1"/>
        <v>13</v>
      </c>
      <c r="D37" s="99" t="str">
        <f>VLOOKUP(A37,ishod_piv!A:H,8,0)</f>
        <v>открытая стоянка</v>
      </c>
      <c r="E37" s="59">
        <f>VLOOKUP(A37,ishod_piv!A:I,9,0)</f>
        <v>6005</v>
      </c>
      <c r="F37" s="47">
        <f>IF(ISERROR(FIND("Наименование загрязняющего вещества",D37))=TRUE,VLOOKUP(A37,ishod_piv!A:I,4,0),"")</f>
        <v>4.6196000000000006E-3</v>
      </c>
      <c r="G37" s="47">
        <f>IF(ISERROR(FIND("Наименование загрязняющего вещества",D37))=TRUE,VLOOKUP(A37,ishod_piv!A:I,5,0),"")</f>
        <v>3.9182739200000006E-3</v>
      </c>
      <c r="H37" s="47" t="str">
        <f>VLOOKUP(A37,ishod_piv!A:J,10,0)</f>
        <v>ПДВ</v>
      </c>
      <c r="I37" s="47">
        <f t="shared" si="2"/>
        <v>4.6196000000000006E-3</v>
      </c>
      <c r="J37" s="47">
        <f t="shared" si="3"/>
        <v>3.9182739200000006E-3</v>
      </c>
      <c r="K37" s="47" t="str">
        <f t="shared" si="4"/>
        <v>ПДВ</v>
      </c>
      <c r="L37" s="47">
        <f t="shared" si="5"/>
        <v>4.6196000000000006E-3</v>
      </c>
      <c r="M37" s="47">
        <f t="shared" si="0"/>
        <v>3.9182739200000006E-3</v>
      </c>
      <c r="N37" s="47" t="str">
        <f t="shared" si="0"/>
        <v>ПДВ</v>
      </c>
      <c r="O37" s="47">
        <f t="shared" si="0"/>
        <v>4.6196000000000006E-3</v>
      </c>
      <c r="P37" s="47">
        <f t="shared" si="0"/>
        <v>3.9182739200000006E-3</v>
      </c>
      <c r="Q37" s="47" t="str">
        <f t="shared" si="0"/>
        <v>ПДВ</v>
      </c>
      <c r="R37" s="47">
        <f t="shared" si="0"/>
        <v>4.6196000000000006E-3</v>
      </c>
      <c r="S37" s="47">
        <f t="shared" si="0"/>
        <v>3.9182739200000006E-3</v>
      </c>
      <c r="T37" s="47" t="str">
        <f t="shared" si="0"/>
        <v>ПДВ</v>
      </c>
      <c r="U37" s="47">
        <f t="shared" si="0"/>
        <v>4.6196000000000006E-3</v>
      </c>
      <c r="V37" s="47">
        <f t="shared" si="0"/>
        <v>3.9182739200000006E-3</v>
      </c>
      <c r="W37" s="47" t="str">
        <f t="shared" si="0"/>
        <v>ПДВ</v>
      </c>
      <c r="X37" s="47">
        <f t="shared" si="0"/>
        <v>4.6196000000000006E-3</v>
      </c>
      <c r="Y37" s="47">
        <f t="shared" si="0"/>
        <v>3.9182739200000006E-3</v>
      </c>
      <c r="Z37" s="47" t="str">
        <f t="shared" si="0"/>
        <v>ПДВ</v>
      </c>
      <c r="AA37" s="47">
        <f t="shared" si="0"/>
        <v>4.6196000000000006E-3</v>
      </c>
      <c r="AB37" s="47">
        <f t="shared" si="0"/>
        <v>3.9182739200000006E-3</v>
      </c>
      <c r="AC37" s="47" t="str">
        <f t="shared" si="0"/>
        <v>ПДВ</v>
      </c>
    </row>
    <row r="38" spans="1:29" hidden="1" x14ac:dyDescent="0.25">
      <c r="A38">
        <v>14</v>
      </c>
      <c r="B38">
        <f>IFERROR(VLOOKUP(IF(ISERROR(FIND("Наименование загрязняющего вещества",D38))=FALSE,B39,IF(D38="всего по ЗВ:",B37,VLOOKUP(A38,ishod_piv!A:B,2,0))),norm!B:B,1,0),0)</f>
        <v>0</v>
      </c>
      <c r="C38" s="58">
        <f t="shared" si="1"/>
        <v>14</v>
      </c>
      <c r="D38" s="99" t="str">
        <f>VLOOKUP(A38,ishod_piv!A:H,8,0)</f>
        <v>открытая стоянка</v>
      </c>
      <c r="E38" s="59">
        <f>VLOOKUP(A38,ishod_piv!A:I,9,0)</f>
        <v>6005</v>
      </c>
      <c r="F38" s="47">
        <f>IF(ISERROR(FIND("Наименование загрязняющего вещества",D38))=TRUE,VLOOKUP(A38,ishod_piv!A:I,4,0),"")</f>
        <v>9.1261111111111109E-3</v>
      </c>
      <c r="G38" s="47">
        <f>IF(ISERROR(FIND("Наименование загрязняющего вещества",D38))=TRUE,VLOOKUP(A38,ishod_piv!A:I,5,0),"")</f>
        <v>5.0987280000000012E-3</v>
      </c>
      <c r="H38" s="47" t="str">
        <f>VLOOKUP(A38,ishod_piv!A:J,10,0)</f>
        <v>ПДВ</v>
      </c>
      <c r="I38" s="47">
        <f t="shared" si="2"/>
        <v>9.1261111111111109E-3</v>
      </c>
      <c r="J38" s="47">
        <f t="shared" si="3"/>
        <v>5.0987280000000012E-3</v>
      </c>
      <c r="K38" s="47" t="str">
        <f t="shared" si="4"/>
        <v>ПДВ</v>
      </c>
      <c r="L38" s="47">
        <f t="shared" si="5"/>
        <v>9.1261111111111109E-3</v>
      </c>
      <c r="M38" s="47">
        <f t="shared" si="0"/>
        <v>5.0987280000000012E-3</v>
      </c>
      <c r="N38" s="47" t="str">
        <f t="shared" si="0"/>
        <v>ПДВ</v>
      </c>
      <c r="O38" s="47">
        <f t="shared" si="0"/>
        <v>9.1261111111111109E-3</v>
      </c>
      <c r="P38" s="47">
        <f t="shared" si="0"/>
        <v>5.0987280000000012E-3</v>
      </c>
      <c r="Q38" s="47" t="str">
        <f t="shared" si="0"/>
        <v>ПДВ</v>
      </c>
      <c r="R38" s="47">
        <f t="shared" si="0"/>
        <v>9.1261111111111109E-3</v>
      </c>
      <c r="S38" s="47">
        <f t="shared" si="0"/>
        <v>5.0987280000000012E-3</v>
      </c>
      <c r="T38" s="47" t="str">
        <f t="shared" si="0"/>
        <v>ПДВ</v>
      </c>
      <c r="U38" s="47">
        <f t="shared" si="0"/>
        <v>9.1261111111111109E-3</v>
      </c>
      <c r="V38" s="47">
        <f t="shared" si="0"/>
        <v>5.0987280000000012E-3</v>
      </c>
      <c r="W38" s="47" t="str">
        <f t="shared" si="0"/>
        <v>ПДВ</v>
      </c>
      <c r="X38" s="47">
        <f t="shared" si="0"/>
        <v>9.1261111111111109E-3</v>
      </c>
      <c r="Y38" s="47">
        <f t="shared" si="0"/>
        <v>5.0987280000000012E-3</v>
      </c>
      <c r="Z38" s="47" t="str">
        <f t="shared" si="0"/>
        <v>ПДВ</v>
      </c>
      <c r="AA38" s="47">
        <f t="shared" si="0"/>
        <v>9.1261111111111109E-3</v>
      </c>
      <c r="AB38" s="47">
        <f t="shared" si="0"/>
        <v>5.0987280000000012E-3</v>
      </c>
      <c r="AC38" s="47" t="str">
        <f t="shared" si="0"/>
        <v>ПДВ</v>
      </c>
    </row>
    <row r="39" spans="1:29" hidden="1" x14ac:dyDescent="0.25">
      <c r="A39">
        <v>15</v>
      </c>
      <c r="B39">
        <f>IFERROR(VLOOKUP(IF(ISERROR(FIND("Наименование загрязняющего вещества",D39))=FALSE,B40,IF(D39="всего по ЗВ:",B38,VLOOKUP(A39,ishod_piv!A:B,2,0))),norm!B:B,1,0),0)</f>
        <v>0</v>
      </c>
      <c r="C39" s="58">
        <f t="shared" si="1"/>
        <v>15</v>
      </c>
      <c r="D39" s="99" t="str">
        <f>VLOOKUP(A39,ishod_piv!A:H,8,0)</f>
        <v>открытая стоянка</v>
      </c>
      <c r="E39" s="59">
        <f>VLOOKUP(A39,ishod_piv!A:I,9,0)</f>
        <v>6005</v>
      </c>
      <c r="F39" s="47">
        <f>IF(ISERROR(FIND("Наименование загрязняющего вещества",D39))=TRUE,VLOOKUP(A39,ishod_piv!A:I,4,0),"")</f>
        <v>9.1244444444444454E-3</v>
      </c>
      <c r="G39" s="47">
        <f>IF(ISERROR(FIND("Наименование загрязняющего вещества",D39))=TRUE,VLOOKUP(A39,ishod_piv!A:I,5,0),"")</f>
        <v>1.5283007999999999E-2</v>
      </c>
      <c r="H39" s="47" t="str">
        <f>VLOOKUP(A39,ishod_piv!A:J,10,0)</f>
        <v>ПДВ</v>
      </c>
      <c r="I39" s="47">
        <f t="shared" si="2"/>
        <v>9.1244444444444454E-3</v>
      </c>
      <c r="J39" s="47">
        <f t="shared" si="3"/>
        <v>1.5283007999999999E-2</v>
      </c>
      <c r="K39" s="47" t="str">
        <f t="shared" si="4"/>
        <v>ПДВ</v>
      </c>
      <c r="L39" s="47">
        <f t="shared" si="5"/>
        <v>9.1244444444444454E-3</v>
      </c>
      <c r="M39" s="47">
        <f t="shared" si="0"/>
        <v>1.5283007999999999E-2</v>
      </c>
      <c r="N39" s="47" t="str">
        <f t="shared" si="0"/>
        <v>ПДВ</v>
      </c>
      <c r="O39" s="47">
        <f t="shared" si="0"/>
        <v>9.1244444444444454E-3</v>
      </c>
      <c r="P39" s="47">
        <f t="shared" si="0"/>
        <v>1.5283007999999999E-2</v>
      </c>
      <c r="Q39" s="47" t="str">
        <f t="shared" si="0"/>
        <v>ПДВ</v>
      </c>
      <c r="R39" s="47">
        <f t="shared" si="0"/>
        <v>9.1244444444444454E-3</v>
      </c>
      <c r="S39" s="47">
        <f t="shared" si="0"/>
        <v>1.5283007999999999E-2</v>
      </c>
      <c r="T39" s="47" t="str">
        <f t="shared" si="0"/>
        <v>ПДВ</v>
      </c>
      <c r="U39" s="47">
        <f t="shared" si="0"/>
        <v>9.1244444444444454E-3</v>
      </c>
      <c r="V39" s="47">
        <f t="shared" si="0"/>
        <v>1.5283007999999999E-2</v>
      </c>
      <c r="W39" s="47" t="str">
        <f t="shared" si="0"/>
        <v>ПДВ</v>
      </c>
      <c r="X39" s="47">
        <f t="shared" si="0"/>
        <v>9.1244444444444454E-3</v>
      </c>
      <c r="Y39" s="47">
        <f t="shared" si="0"/>
        <v>1.5283007999999999E-2</v>
      </c>
      <c r="Z39" s="47" t="str">
        <f t="shared" si="0"/>
        <v>ПДВ</v>
      </c>
      <c r="AA39" s="47">
        <f t="shared" si="0"/>
        <v>9.1244444444444454E-3</v>
      </c>
      <c r="AB39" s="47">
        <f t="shared" si="0"/>
        <v>1.5283007999999999E-2</v>
      </c>
      <c r="AC39" s="47" t="str">
        <f t="shared" si="0"/>
        <v>ПДВ</v>
      </c>
    </row>
    <row r="40" spans="1:29" hidden="1" x14ac:dyDescent="0.25">
      <c r="A40">
        <v>16</v>
      </c>
      <c r="B40">
        <f>IFERROR(VLOOKUP(IF(ISERROR(FIND("Наименование загрязняющего вещества",D40))=FALSE,B41,IF(D40="всего по ЗВ:",B39,VLOOKUP(A40,ishod_piv!A:B,2,0))),norm!B:B,1,0),0)</f>
        <v>0</v>
      </c>
      <c r="C40" s="58">
        <f t="shared" si="1"/>
        <v>16</v>
      </c>
      <c r="D40" s="99" t="str">
        <f>VLOOKUP(A40,ishod_piv!A:H,8,0)</f>
        <v>открытая стоянка</v>
      </c>
      <c r="E40" s="59">
        <f>VLOOKUP(A40,ishod_piv!A:I,9,0)</f>
        <v>6005</v>
      </c>
      <c r="F40" s="47">
        <f>IF(ISERROR(FIND("Наименование загрязняющего вещества",D40))=TRUE,VLOOKUP(A40,ishod_piv!A:I,4,0),"")</f>
        <v>4.2707777777777779E-3</v>
      </c>
      <c r="G40" s="47">
        <f>IF(ISERROR(FIND("Наименование загрязняющего вещества",D40))=TRUE,VLOOKUP(A40,ishod_piv!A:I,5,0),"")</f>
        <v>5.0366112000000008E-3</v>
      </c>
      <c r="H40" s="47" t="str">
        <f>VLOOKUP(A40,ishod_piv!A:J,10,0)</f>
        <v>ПДВ</v>
      </c>
      <c r="I40" s="47">
        <f t="shared" si="2"/>
        <v>4.2707777777777779E-3</v>
      </c>
      <c r="J40" s="47">
        <f t="shared" si="3"/>
        <v>5.0366112000000008E-3</v>
      </c>
      <c r="K40" s="47" t="str">
        <f t="shared" si="4"/>
        <v>ПДВ</v>
      </c>
      <c r="L40" s="47">
        <f t="shared" si="5"/>
        <v>4.2707777777777779E-3</v>
      </c>
      <c r="M40" s="47">
        <f t="shared" ref="M40:M74" si="6">J40</f>
        <v>5.0366112000000008E-3</v>
      </c>
      <c r="N40" s="47" t="str">
        <f t="shared" ref="N40:N74" si="7">K40</f>
        <v>ПДВ</v>
      </c>
      <c r="O40" s="47">
        <f t="shared" ref="O40:O74" si="8">L40</f>
        <v>4.2707777777777779E-3</v>
      </c>
      <c r="P40" s="47">
        <f t="shared" ref="P40:P74" si="9">M40</f>
        <v>5.0366112000000008E-3</v>
      </c>
      <c r="Q40" s="47" t="str">
        <f t="shared" ref="Q40:Q74" si="10">N40</f>
        <v>ПДВ</v>
      </c>
      <c r="R40" s="47">
        <f t="shared" ref="R40:R74" si="11">O40</f>
        <v>4.2707777777777779E-3</v>
      </c>
      <c r="S40" s="47">
        <f t="shared" ref="S40:S74" si="12">P40</f>
        <v>5.0366112000000008E-3</v>
      </c>
      <c r="T40" s="47" t="str">
        <f t="shared" ref="T40:T74" si="13">Q40</f>
        <v>ПДВ</v>
      </c>
      <c r="U40" s="47">
        <f t="shared" ref="U40:U74" si="14">R40</f>
        <v>4.2707777777777779E-3</v>
      </c>
      <c r="V40" s="47">
        <f t="shared" ref="V40:V74" si="15">S40</f>
        <v>5.0366112000000008E-3</v>
      </c>
      <c r="W40" s="47" t="str">
        <f t="shared" ref="W40:W74" si="16">T40</f>
        <v>ПДВ</v>
      </c>
      <c r="X40" s="47">
        <f t="shared" ref="X40:X74" si="17">U40</f>
        <v>4.2707777777777779E-3</v>
      </c>
      <c r="Y40" s="47">
        <f t="shared" ref="Y40:Y74" si="18">V40</f>
        <v>5.0366112000000008E-3</v>
      </c>
      <c r="Z40" s="47" t="str">
        <f t="shared" ref="Z40:Z74" si="19">W40</f>
        <v>ПДВ</v>
      </c>
      <c r="AA40" s="47">
        <f t="shared" ref="AA40:AA74" si="20">X40</f>
        <v>4.2707777777777779E-3</v>
      </c>
      <c r="AB40" s="47">
        <f t="shared" ref="AB40:AB74" si="21">Y40</f>
        <v>5.0366112000000008E-3</v>
      </c>
      <c r="AC40" s="47" t="str">
        <f t="shared" ref="AC40:AC74" si="22">Z40</f>
        <v>ПДВ</v>
      </c>
    </row>
    <row r="41" spans="1:29" hidden="1" x14ac:dyDescent="0.25">
      <c r="A41">
        <v>17</v>
      </c>
      <c r="B41">
        <f>IFERROR(VLOOKUP(IF(ISERROR(FIND("Наименование загрязняющего вещества",D41))=FALSE,B42,IF(D41="всего по ЗВ:",B40,VLOOKUP(A41,ishod_piv!A:B,2,0))),norm!B:B,1,0),0)</f>
        <v>0</v>
      </c>
      <c r="C41" s="58">
        <f t="shared" si="1"/>
        <v>17</v>
      </c>
      <c r="D41" s="99" t="str">
        <f>VLOOKUP(A41,ishod_piv!A:H,8,0)</f>
        <v>открытая стоянка</v>
      </c>
      <c r="E41" s="59">
        <f>VLOOKUP(A41,ishod_piv!A:I,9,0)</f>
        <v>6005</v>
      </c>
      <c r="F41" s="47">
        <f>IF(ISERROR(FIND("Наименование загрязняющего вещества",D41))=TRUE,VLOOKUP(A41,ishod_piv!A:I,4,0),"")</f>
        <v>4.2707777777777779E-3</v>
      </c>
      <c r="G41" s="47">
        <f>IF(ISERROR(FIND("Наименование загрязняющего вещества",D41))=TRUE,VLOOKUP(A41,ishod_piv!A:I,5,0),"")</f>
        <v>1.0073222400000002E-2</v>
      </c>
      <c r="H41" s="47" t="str">
        <f>VLOOKUP(A41,ishod_piv!A:J,10,0)</f>
        <v>ПДВ</v>
      </c>
      <c r="I41" s="47">
        <f t="shared" si="2"/>
        <v>4.2707777777777779E-3</v>
      </c>
      <c r="J41" s="47">
        <f t="shared" si="3"/>
        <v>1.0073222400000002E-2</v>
      </c>
      <c r="K41" s="47" t="str">
        <f t="shared" si="4"/>
        <v>ПДВ</v>
      </c>
      <c r="L41" s="47">
        <f t="shared" si="5"/>
        <v>4.2707777777777779E-3</v>
      </c>
      <c r="M41" s="47">
        <f t="shared" si="6"/>
        <v>1.0073222400000002E-2</v>
      </c>
      <c r="N41" s="47" t="str">
        <f t="shared" si="7"/>
        <v>ПДВ</v>
      </c>
      <c r="O41" s="47">
        <f t="shared" si="8"/>
        <v>4.2707777777777779E-3</v>
      </c>
      <c r="P41" s="47">
        <f t="shared" si="9"/>
        <v>1.0073222400000002E-2</v>
      </c>
      <c r="Q41" s="47" t="str">
        <f t="shared" si="10"/>
        <v>ПДВ</v>
      </c>
      <c r="R41" s="47">
        <f t="shared" si="11"/>
        <v>4.2707777777777779E-3</v>
      </c>
      <c r="S41" s="47">
        <f t="shared" si="12"/>
        <v>1.0073222400000002E-2</v>
      </c>
      <c r="T41" s="47" t="str">
        <f t="shared" si="13"/>
        <v>ПДВ</v>
      </c>
      <c r="U41" s="47">
        <f t="shared" si="14"/>
        <v>4.2707777777777779E-3</v>
      </c>
      <c r="V41" s="47">
        <f t="shared" si="15"/>
        <v>1.0073222400000002E-2</v>
      </c>
      <c r="W41" s="47" t="str">
        <f t="shared" si="16"/>
        <v>ПДВ</v>
      </c>
      <c r="X41" s="47">
        <f t="shared" si="17"/>
        <v>4.2707777777777779E-3</v>
      </c>
      <c r="Y41" s="47">
        <f t="shared" si="18"/>
        <v>1.0073222400000002E-2</v>
      </c>
      <c r="Z41" s="47" t="str">
        <f t="shared" si="19"/>
        <v>ПДВ</v>
      </c>
      <c r="AA41" s="47">
        <f t="shared" si="20"/>
        <v>4.2707777777777779E-3</v>
      </c>
      <c r="AB41" s="47">
        <f t="shared" si="21"/>
        <v>1.0073222400000002E-2</v>
      </c>
      <c r="AC41" s="47" t="str">
        <f t="shared" si="22"/>
        <v>ПДВ</v>
      </c>
    </row>
    <row r="42" spans="1:29" hidden="1" x14ac:dyDescent="0.25">
      <c r="A42">
        <v>18</v>
      </c>
      <c r="B42">
        <f>IFERROR(VLOOKUP(IF(ISERROR(FIND("Наименование загрязняющего вещества",D42))=FALSE,B43,IF(D42="всего по ЗВ:",B41,VLOOKUP(A42,ishod_piv!A:B,2,0))),norm!B:B,1,0),0)</f>
        <v>0</v>
      </c>
      <c r="C42" s="58">
        <f t="shared" si="1"/>
        <v>18</v>
      </c>
      <c r="D42" s="99" t="str">
        <f>VLOOKUP(A42,ishod_piv!A:H,8,0)</f>
        <v>открытая стоянка</v>
      </c>
      <c r="E42" s="59">
        <f>VLOOKUP(A42,ishod_piv!A:I,9,0)</f>
        <v>6005</v>
      </c>
      <c r="F42" s="47">
        <f>IF(ISERROR(FIND("Наименование загрязняющего вещества",D42))=TRUE,VLOOKUP(A42,ishod_piv!A:I,4,0),"")</f>
        <v>3.5357777777777783E-3</v>
      </c>
      <c r="G42" s="47">
        <f>IF(ISERROR(FIND("Наименование загрязняющего вещества",D42))=TRUE,VLOOKUP(A42,ishod_piv!A:I,5,0),"")</f>
        <v>2.0827776000000003E-3</v>
      </c>
      <c r="H42" s="47" t="str">
        <f>VLOOKUP(A42,ishod_piv!A:J,10,0)</f>
        <v>ПДВ</v>
      </c>
      <c r="I42" s="47">
        <f t="shared" si="2"/>
        <v>3.5357777777777783E-3</v>
      </c>
      <c r="J42" s="47">
        <f t="shared" si="3"/>
        <v>2.0827776000000003E-3</v>
      </c>
      <c r="K42" s="47" t="str">
        <f t="shared" si="4"/>
        <v>ПДВ</v>
      </c>
      <c r="L42" s="47">
        <f t="shared" si="5"/>
        <v>3.5357777777777783E-3</v>
      </c>
      <c r="M42" s="47">
        <f t="shared" si="6"/>
        <v>2.0827776000000003E-3</v>
      </c>
      <c r="N42" s="47" t="str">
        <f t="shared" si="7"/>
        <v>ПДВ</v>
      </c>
      <c r="O42" s="47">
        <f t="shared" si="8"/>
        <v>3.5357777777777783E-3</v>
      </c>
      <c r="P42" s="47">
        <f t="shared" si="9"/>
        <v>2.0827776000000003E-3</v>
      </c>
      <c r="Q42" s="47" t="str">
        <f t="shared" si="10"/>
        <v>ПДВ</v>
      </c>
      <c r="R42" s="47">
        <f t="shared" si="11"/>
        <v>3.5357777777777783E-3</v>
      </c>
      <c r="S42" s="47">
        <f t="shared" si="12"/>
        <v>2.0827776000000003E-3</v>
      </c>
      <c r="T42" s="47" t="str">
        <f t="shared" si="13"/>
        <v>ПДВ</v>
      </c>
      <c r="U42" s="47">
        <f t="shared" si="14"/>
        <v>3.5357777777777783E-3</v>
      </c>
      <c r="V42" s="47">
        <f t="shared" si="15"/>
        <v>2.0827776000000003E-3</v>
      </c>
      <c r="W42" s="47" t="str">
        <f t="shared" si="16"/>
        <v>ПДВ</v>
      </c>
      <c r="X42" s="47">
        <f t="shared" si="17"/>
        <v>3.5357777777777783E-3</v>
      </c>
      <c r="Y42" s="47">
        <f t="shared" si="18"/>
        <v>2.0827776000000003E-3</v>
      </c>
      <c r="Z42" s="47" t="str">
        <f t="shared" si="19"/>
        <v>ПДВ</v>
      </c>
      <c r="AA42" s="47">
        <f t="shared" si="20"/>
        <v>3.5357777777777783E-3</v>
      </c>
      <c r="AB42" s="47">
        <f t="shared" si="21"/>
        <v>2.0827776000000003E-3</v>
      </c>
      <c r="AC42" s="47" t="str">
        <f t="shared" si="22"/>
        <v>ПДВ</v>
      </c>
    </row>
    <row r="43" spans="1:29" hidden="1" x14ac:dyDescent="0.25">
      <c r="A43">
        <v>19</v>
      </c>
      <c r="B43">
        <f>IFERROR(VLOOKUP(IF(ISERROR(FIND("Наименование загрязняющего вещества",D43))=FALSE,B44,IF(D43="всего по ЗВ:",B42,VLOOKUP(A43,ishod_piv!A:B,2,0))),norm!B:B,1,0),0)</f>
        <v>0</v>
      </c>
      <c r="C43" s="58">
        <f t="shared" si="1"/>
        <v>19</v>
      </c>
      <c r="D43" s="99" t="str">
        <f>VLOOKUP(A43,ishod_piv!A:H,8,0)</f>
        <v>открытая стоянка</v>
      </c>
      <c r="E43" s="59">
        <f>VLOOKUP(A43,ishod_piv!A:I,9,0)</f>
        <v>6005</v>
      </c>
      <c r="F43" s="47">
        <f>IF(ISERROR(FIND("Наименование загрязняющего вещества",D43))=TRUE,VLOOKUP(A43,ishod_piv!A:I,4,0),"")</f>
        <v>1.1274666666666668E-4</v>
      </c>
      <c r="G43" s="47">
        <f>IF(ISERROR(FIND("Наименование загрязняющего вещества",D43))=TRUE,VLOOKUP(A43,ishod_piv!A:I,5,0),"")</f>
        <v>1.8266304000000001E-4</v>
      </c>
      <c r="H43" s="47" t="str">
        <f>VLOOKUP(A43,ishod_piv!A:J,10,0)</f>
        <v>ПДВ</v>
      </c>
      <c r="I43" s="47">
        <f t="shared" si="2"/>
        <v>1.1274666666666668E-4</v>
      </c>
      <c r="J43" s="47">
        <f t="shared" si="3"/>
        <v>1.8266304000000001E-4</v>
      </c>
      <c r="K43" s="47" t="str">
        <f t="shared" si="4"/>
        <v>ПДВ</v>
      </c>
      <c r="L43" s="47">
        <f t="shared" si="5"/>
        <v>1.1274666666666668E-4</v>
      </c>
      <c r="M43" s="47">
        <f t="shared" si="6"/>
        <v>1.8266304000000001E-4</v>
      </c>
      <c r="N43" s="47" t="str">
        <f t="shared" si="7"/>
        <v>ПДВ</v>
      </c>
      <c r="O43" s="47">
        <f t="shared" si="8"/>
        <v>1.1274666666666668E-4</v>
      </c>
      <c r="P43" s="47">
        <f t="shared" si="9"/>
        <v>1.8266304000000001E-4</v>
      </c>
      <c r="Q43" s="47" t="str">
        <f t="shared" si="10"/>
        <v>ПДВ</v>
      </c>
      <c r="R43" s="47">
        <f t="shared" si="11"/>
        <v>1.1274666666666668E-4</v>
      </c>
      <c r="S43" s="47">
        <f t="shared" si="12"/>
        <v>1.8266304000000001E-4</v>
      </c>
      <c r="T43" s="47" t="str">
        <f t="shared" si="13"/>
        <v>ПДВ</v>
      </c>
      <c r="U43" s="47">
        <f t="shared" si="14"/>
        <v>1.1274666666666668E-4</v>
      </c>
      <c r="V43" s="47">
        <f t="shared" si="15"/>
        <v>1.8266304000000001E-4</v>
      </c>
      <c r="W43" s="47" t="str">
        <f t="shared" si="16"/>
        <v>ПДВ</v>
      </c>
      <c r="X43" s="47">
        <f t="shared" si="17"/>
        <v>1.1274666666666668E-4</v>
      </c>
      <c r="Y43" s="47">
        <f t="shared" si="18"/>
        <v>1.8266304000000001E-4</v>
      </c>
      <c r="Z43" s="47" t="str">
        <f t="shared" si="19"/>
        <v>ПДВ</v>
      </c>
      <c r="AA43" s="47">
        <f t="shared" si="20"/>
        <v>1.1274666666666668E-4</v>
      </c>
      <c r="AB43" s="47">
        <f t="shared" si="21"/>
        <v>1.8266304000000001E-4</v>
      </c>
      <c r="AC43" s="47" t="str">
        <f t="shared" si="22"/>
        <v>ПДВ</v>
      </c>
    </row>
    <row r="44" spans="1:29" hidden="1" x14ac:dyDescent="0.25">
      <c r="A44">
        <v>20</v>
      </c>
      <c r="B44">
        <f>IFERROR(VLOOKUP(IF(ISERROR(FIND("Наименование загрязняющего вещества",D44))=FALSE,B45,IF(D44="всего по ЗВ:",B43,VLOOKUP(A44,ishod_piv!A:B,2,0))),norm!B:B,1,0),0)</f>
        <v>0</v>
      </c>
      <c r="C44" s="58">
        <f t="shared" si="1"/>
        <v>20</v>
      </c>
      <c r="D44" s="99" t="str">
        <f>VLOOKUP(A44,ishod_piv!A:H,8,0)</f>
        <v>открытая стоянка</v>
      </c>
      <c r="E44" s="59">
        <f>VLOOKUP(A44,ishod_piv!A:I,9,0)</f>
        <v>6005</v>
      </c>
      <c r="F44" s="47">
        <f>IF(ISERROR(FIND("Наименование загрязняющего вещества",D44))=TRUE,VLOOKUP(A44,ishod_piv!A:I,4,0),"")</f>
        <v>1.3804444444444446E-3</v>
      </c>
      <c r="G44" s="47">
        <f>IF(ISERROR(FIND("Наименование загрязняющего вещества",D44))=TRUE,VLOOKUP(A44,ishod_piv!A:I,5,0),"")</f>
        <v>8.1966720000000012E-4</v>
      </c>
      <c r="H44" s="47" t="str">
        <f>VLOOKUP(A44,ishod_piv!A:J,10,0)</f>
        <v>ПДВ</v>
      </c>
      <c r="I44" s="47">
        <f t="shared" si="2"/>
        <v>1.3804444444444446E-3</v>
      </c>
      <c r="J44" s="47">
        <f t="shared" si="3"/>
        <v>8.1966720000000012E-4</v>
      </c>
      <c r="K44" s="47" t="str">
        <f t="shared" si="4"/>
        <v>ПДВ</v>
      </c>
      <c r="L44" s="47">
        <f t="shared" si="5"/>
        <v>1.3804444444444446E-3</v>
      </c>
      <c r="M44" s="47">
        <f t="shared" si="6"/>
        <v>8.1966720000000012E-4</v>
      </c>
      <c r="N44" s="47" t="str">
        <f t="shared" si="7"/>
        <v>ПДВ</v>
      </c>
      <c r="O44" s="47">
        <f t="shared" si="8"/>
        <v>1.3804444444444446E-3</v>
      </c>
      <c r="P44" s="47">
        <f t="shared" si="9"/>
        <v>8.1966720000000012E-4</v>
      </c>
      <c r="Q44" s="47" t="str">
        <f t="shared" si="10"/>
        <v>ПДВ</v>
      </c>
      <c r="R44" s="47">
        <f t="shared" si="11"/>
        <v>1.3804444444444446E-3</v>
      </c>
      <c r="S44" s="47">
        <f t="shared" si="12"/>
        <v>8.1966720000000012E-4</v>
      </c>
      <c r="T44" s="47" t="str">
        <f t="shared" si="13"/>
        <v>ПДВ</v>
      </c>
      <c r="U44" s="47">
        <f t="shared" si="14"/>
        <v>1.3804444444444446E-3</v>
      </c>
      <c r="V44" s="47">
        <f t="shared" si="15"/>
        <v>8.1966720000000012E-4</v>
      </c>
      <c r="W44" s="47" t="str">
        <f t="shared" si="16"/>
        <v>ПДВ</v>
      </c>
      <c r="X44" s="47">
        <f t="shared" si="17"/>
        <v>1.3804444444444446E-3</v>
      </c>
      <c r="Y44" s="47">
        <f t="shared" si="18"/>
        <v>8.1966720000000012E-4</v>
      </c>
      <c r="Z44" s="47" t="str">
        <f t="shared" si="19"/>
        <v>ПДВ</v>
      </c>
      <c r="AA44" s="47">
        <f t="shared" si="20"/>
        <v>1.3804444444444446E-3</v>
      </c>
      <c r="AB44" s="47">
        <f t="shared" si="21"/>
        <v>8.1966720000000012E-4</v>
      </c>
      <c r="AC44" s="47" t="str">
        <f t="shared" si="22"/>
        <v>ПДВ</v>
      </c>
    </row>
    <row r="45" spans="1:29" hidden="1" x14ac:dyDescent="0.25">
      <c r="A45">
        <v>21</v>
      </c>
      <c r="B45">
        <f>IFERROR(VLOOKUP(IF(ISERROR(FIND("Наименование загрязняющего вещества",D45))=FALSE,B46,IF(D45="всего по ЗВ:",B44,VLOOKUP(A45,ishod_piv!A:B,2,0))),norm!B:B,1,0),0)</f>
        <v>0</v>
      </c>
      <c r="C45" s="58">
        <f t="shared" si="1"/>
        <v>21</v>
      </c>
      <c r="D45" s="99" t="str">
        <f>VLOOKUP(A45,ishod_piv!A:H,8,0)</f>
        <v>открытая стоянка</v>
      </c>
      <c r="E45" s="59">
        <f>VLOOKUP(A45,ishod_piv!A:I,9,0)</f>
        <v>6005</v>
      </c>
      <c r="F45" s="47">
        <f>IF(ISERROR(FIND("Наименование загрязняющего вещества",D45))=TRUE,VLOOKUP(A45,ishod_piv!A:I,4,0),"")</f>
        <v>3.2422222222222227E-4</v>
      </c>
      <c r="G45" s="47">
        <f>IF(ISERROR(FIND("Наименование загрязняющего вещества",D45))=TRUE,VLOOKUP(A45,ishod_piv!A:I,5,0),"")</f>
        <v>1.9847040000000004E-4</v>
      </c>
      <c r="H45" s="47" t="str">
        <f>VLOOKUP(A45,ishod_piv!A:J,10,0)</f>
        <v>ПДВ</v>
      </c>
      <c r="I45" s="47">
        <f t="shared" si="2"/>
        <v>3.2422222222222227E-4</v>
      </c>
      <c r="J45" s="47">
        <f t="shared" si="3"/>
        <v>1.9847040000000004E-4</v>
      </c>
      <c r="K45" s="47" t="str">
        <f t="shared" si="4"/>
        <v>ПДВ</v>
      </c>
      <c r="L45" s="47">
        <f t="shared" si="5"/>
        <v>3.2422222222222227E-4</v>
      </c>
      <c r="M45" s="47">
        <f t="shared" si="6"/>
        <v>1.9847040000000004E-4</v>
      </c>
      <c r="N45" s="47" t="str">
        <f t="shared" si="7"/>
        <v>ПДВ</v>
      </c>
      <c r="O45" s="47">
        <f t="shared" si="8"/>
        <v>3.2422222222222227E-4</v>
      </c>
      <c r="P45" s="47">
        <f t="shared" si="9"/>
        <v>1.9847040000000004E-4</v>
      </c>
      <c r="Q45" s="47" t="str">
        <f t="shared" si="10"/>
        <v>ПДВ</v>
      </c>
      <c r="R45" s="47">
        <f t="shared" si="11"/>
        <v>3.2422222222222227E-4</v>
      </c>
      <c r="S45" s="47">
        <f t="shared" si="12"/>
        <v>1.9847040000000004E-4</v>
      </c>
      <c r="T45" s="47" t="str">
        <f t="shared" si="13"/>
        <v>ПДВ</v>
      </c>
      <c r="U45" s="47">
        <f t="shared" si="14"/>
        <v>3.2422222222222227E-4</v>
      </c>
      <c r="V45" s="47">
        <f t="shared" si="15"/>
        <v>1.9847040000000004E-4</v>
      </c>
      <c r="W45" s="47" t="str">
        <f t="shared" si="16"/>
        <v>ПДВ</v>
      </c>
      <c r="X45" s="47">
        <f t="shared" si="17"/>
        <v>3.2422222222222227E-4</v>
      </c>
      <c r="Y45" s="47">
        <f t="shared" si="18"/>
        <v>1.9847040000000004E-4</v>
      </c>
      <c r="Z45" s="47" t="str">
        <f t="shared" si="19"/>
        <v>ПДВ</v>
      </c>
      <c r="AA45" s="47">
        <f t="shared" si="20"/>
        <v>3.2422222222222227E-4</v>
      </c>
      <c r="AB45" s="47">
        <f t="shared" si="21"/>
        <v>1.9847040000000004E-4</v>
      </c>
      <c r="AC45" s="47" t="str">
        <f t="shared" si="22"/>
        <v>ПДВ</v>
      </c>
    </row>
    <row r="46" spans="1:29" hidden="1" x14ac:dyDescent="0.25">
      <c r="A46">
        <v>22</v>
      </c>
      <c r="B46">
        <f>IFERROR(VLOOKUP(IF(ISERROR(FIND("Наименование загрязняющего вещества",D46))=FALSE,B47,IF(D46="всего по ЗВ:",B45,VLOOKUP(A46,ishod_piv!A:B,2,0))),norm!B:B,1,0),0)</f>
        <v>0</v>
      </c>
      <c r="C46" s="58">
        <f t="shared" si="1"/>
        <v>22</v>
      </c>
      <c r="D46" s="99" t="str">
        <f>VLOOKUP(A46,ishod_piv!A:H,8,0)</f>
        <v>внутренний проезд</v>
      </c>
      <c r="E46" s="59">
        <f>VLOOKUP(A46,ishod_piv!A:I,9,0)</f>
        <v>6006</v>
      </c>
      <c r="F46" s="47">
        <f>IF(ISERROR(FIND("Наименование загрязняющего вещества",D46))=TRUE,VLOOKUP(A46,ishod_piv!A:I,4,0),"")</f>
        <v>6.8040000000000013E-6</v>
      </c>
      <c r="G46" s="47">
        <f>IF(ISERROR(FIND("Наименование загрязняющего вещества",D46))=TRUE,VLOOKUP(A46,ishod_piv!A:I,5,0),"")</f>
        <v>6.2486720000000005E-4</v>
      </c>
      <c r="H46" s="47" t="str">
        <f>VLOOKUP(A46,ishod_piv!A:J,10,0)</f>
        <v>ПДВ</v>
      </c>
      <c r="I46" s="47">
        <f t="shared" si="2"/>
        <v>6.8040000000000013E-6</v>
      </c>
      <c r="J46" s="47">
        <f t="shared" si="3"/>
        <v>6.2486720000000005E-4</v>
      </c>
      <c r="K46" s="47" t="str">
        <f t="shared" si="4"/>
        <v>ПДВ</v>
      </c>
      <c r="L46" s="47">
        <f t="shared" si="5"/>
        <v>6.8040000000000013E-6</v>
      </c>
      <c r="M46" s="47">
        <f t="shared" si="6"/>
        <v>6.2486720000000005E-4</v>
      </c>
      <c r="N46" s="47" t="str">
        <f t="shared" si="7"/>
        <v>ПДВ</v>
      </c>
      <c r="O46" s="47">
        <f t="shared" si="8"/>
        <v>6.8040000000000013E-6</v>
      </c>
      <c r="P46" s="47">
        <f t="shared" si="9"/>
        <v>6.2486720000000005E-4</v>
      </c>
      <c r="Q46" s="47" t="str">
        <f t="shared" si="10"/>
        <v>ПДВ</v>
      </c>
      <c r="R46" s="47">
        <f t="shared" si="11"/>
        <v>6.8040000000000013E-6</v>
      </c>
      <c r="S46" s="47">
        <f t="shared" si="12"/>
        <v>6.2486720000000005E-4</v>
      </c>
      <c r="T46" s="47" t="str">
        <f t="shared" si="13"/>
        <v>ПДВ</v>
      </c>
      <c r="U46" s="47">
        <f t="shared" si="14"/>
        <v>6.8040000000000013E-6</v>
      </c>
      <c r="V46" s="47">
        <f t="shared" si="15"/>
        <v>6.2486720000000005E-4</v>
      </c>
      <c r="W46" s="47" t="str">
        <f t="shared" si="16"/>
        <v>ПДВ</v>
      </c>
      <c r="X46" s="47">
        <f t="shared" si="17"/>
        <v>6.8040000000000013E-6</v>
      </c>
      <c r="Y46" s="47">
        <f t="shared" si="18"/>
        <v>6.2486720000000005E-4</v>
      </c>
      <c r="Z46" s="47" t="str">
        <f t="shared" si="19"/>
        <v>ПДВ</v>
      </c>
      <c r="AA46" s="47">
        <f t="shared" si="20"/>
        <v>6.8040000000000013E-6</v>
      </c>
      <c r="AB46" s="47">
        <f t="shared" si="21"/>
        <v>6.2486720000000005E-4</v>
      </c>
      <c r="AC46" s="47" t="str">
        <f t="shared" si="22"/>
        <v>ПДВ</v>
      </c>
    </row>
    <row r="47" spans="1:29" hidden="1" x14ac:dyDescent="0.25">
      <c r="A47">
        <v>23</v>
      </c>
      <c r="B47">
        <f>IFERROR(VLOOKUP(IF(ISERROR(FIND("Наименование загрязняющего вещества",D47))=FALSE,B48,IF(D47="всего по ЗВ:",B46,VLOOKUP(A47,ishod_piv!A:B,2,0))),norm!B:B,1,0),0)</f>
        <v>0</v>
      </c>
      <c r="C47" s="58">
        <f t="shared" si="1"/>
        <v>23</v>
      </c>
      <c r="D47" s="99" t="str">
        <f>VLOOKUP(A47,ishod_piv!A:H,8,0)</f>
        <v>внутренний проезд</v>
      </c>
      <c r="E47" s="59">
        <f>VLOOKUP(A47,ishod_piv!A:I,9,0)</f>
        <v>6006</v>
      </c>
      <c r="F47" s="47">
        <f>IF(ISERROR(FIND("Наименование загрязняющего вещества",D47))=TRUE,VLOOKUP(A47,ishod_piv!A:I,4,0),"")</f>
        <v>6.0000000000000002E-6</v>
      </c>
      <c r="G47" s="47">
        <f>IF(ISERROR(FIND("Наименование загрязняющего вещества",D47))=TRUE,VLOOKUP(A47,ishod_piv!A:I,5,0),"")</f>
        <v>9.7400640000000005E-4</v>
      </c>
      <c r="H47" s="47" t="str">
        <f>VLOOKUP(A47,ishod_piv!A:J,10,0)</f>
        <v>ПДВ</v>
      </c>
      <c r="I47" s="47">
        <f t="shared" si="2"/>
        <v>6.0000000000000002E-6</v>
      </c>
      <c r="J47" s="47">
        <f t="shared" si="3"/>
        <v>9.7400640000000005E-4</v>
      </c>
      <c r="K47" s="47" t="str">
        <f t="shared" si="4"/>
        <v>ПДВ</v>
      </c>
      <c r="L47" s="47">
        <f t="shared" si="5"/>
        <v>6.0000000000000002E-6</v>
      </c>
      <c r="M47" s="47">
        <f t="shared" si="6"/>
        <v>9.7400640000000005E-4</v>
      </c>
      <c r="N47" s="47" t="str">
        <f t="shared" si="7"/>
        <v>ПДВ</v>
      </c>
      <c r="O47" s="47">
        <f t="shared" si="8"/>
        <v>6.0000000000000002E-6</v>
      </c>
      <c r="P47" s="47">
        <f t="shared" si="9"/>
        <v>9.7400640000000005E-4</v>
      </c>
      <c r="Q47" s="47" t="str">
        <f t="shared" si="10"/>
        <v>ПДВ</v>
      </c>
      <c r="R47" s="47">
        <f t="shared" si="11"/>
        <v>6.0000000000000002E-6</v>
      </c>
      <c r="S47" s="47">
        <f t="shared" si="12"/>
        <v>9.7400640000000005E-4</v>
      </c>
      <c r="T47" s="47" t="str">
        <f t="shared" si="13"/>
        <v>ПДВ</v>
      </c>
      <c r="U47" s="47">
        <f t="shared" si="14"/>
        <v>6.0000000000000002E-6</v>
      </c>
      <c r="V47" s="47">
        <f t="shared" si="15"/>
        <v>9.7400640000000005E-4</v>
      </c>
      <c r="W47" s="47" t="str">
        <f t="shared" si="16"/>
        <v>ПДВ</v>
      </c>
      <c r="X47" s="47">
        <f t="shared" si="17"/>
        <v>6.0000000000000002E-6</v>
      </c>
      <c r="Y47" s="47">
        <f t="shared" si="18"/>
        <v>9.7400640000000005E-4</v>
      </c>
      <c r="Z47" s="47" t="str">
        <f t="shared" si="19"/>
        <v>ПДВ</v>
      </c>
      <c r="AA47" s="47">
        <f t="shared" si="20"/>
        <v>6.0000000000000002E-6</v>
      </c>
      <c r="AB47" s="47">
        <f t="shared" si="21"/>
        <v>9.7400640000000005E-4</v>
      </c>
      <c r="AC47" s="47" t="str">
        <f t="shared" si="22"/>
        <v>ПДВ</v>
      </c>
    </row>
    <row r="48" spans="1:29" hidden="1" x14ac:dyDescent="0.25">
      <c r="A48">
        <v>24</v>
      </c>
      <c r="B48">
        <f>IFERROR(VLOOKUP(IF(ISERROR(FIND("Наименование загрязняющего вещества",D48))=FALSE,B49,IF(D48="всего по ЗВ:",B47,VLOOKUP(A48,ishod_piv!A:B,2,0))),norm!B:B,1,0),0)</f>
        <v>0</v>
      </c>
      <c r="C48" s="58">
        <f t="shared" si="1"/>
        <v>24</v>
      </c>
      <c r="D48" s="99" t="str">
        <f>VLOOKUP(A48,ishod_piv!A:H,8,0)</f>
        <v>внутренний проезд</v>
      </c>
      <c r="E48" s="59">
        <f>VLOOKUP(A48,ishod_piv!A:I,9,0)</f>
        <v>6006</v>
      </c>
      <c r="F48" s="47">
        <f>IF(ISERROR(FIND("Наименование загрязняющего вещества",D48))=TRUE,VLOOKUP(A48,ishod_piv!A:I,4,0),"")</f>
        <v>7.8119999999999991E-6</v>
      </c>
      <c r="G48" s="47">
        <f>IF(ISERROR(FIND("Наименование загрязняющего вещества",D48))=TRUE,VLOOKUP(A48,ishod_piv!A:I,5,0),"")</f>
        <v>7.6354560000000012E-4</v>
      </c>
      <c r="H48" s="47" t="str">
        <f>VLOOKUP(A48,ishod_piv!A:J,10,0)</f>
        <v>ПДВ</v>
      </c>
      <c r="I48" s="47">
        <f t="shared" si="2"/>
        <v>7.8119999999999991E-6</v>
      </c>
      <c r="J48" s="47">
        <f t="shared" si="3"/>
        <v>7.6354560000000012E-4</v>
      </c>
      <c r="K48" s="47" t="str">
        <f t="shared" si="4"/>
        <v>ПДВ</v>
      </c>
      <c r="L48" s="47">
        <f t="shared" si="5"/>
        <v>7.8119999999999991E-6</v>
      </c>
      <c r="M48" s="47">
        <f t="shared" si="6"/>
        <v>7.6354560000000012E-4</v>
      </c>
      <c r="N48" s="47" t="str">
        <f t="shared" si="7"/>
        <v>ПДВ</v>
      </c>
      <c r="O48" s="47">
        <f t="shared" si="8"/>
        <v>7.8119999999999991E-6</v>
      </c>
      <c r="P48" s="47">
        <f t="shared" si="9"/>
        <v>7.6354560000000012E-4</v>
      </c>
      <c r="Q48" s="47" t="str">
        <f t="shared" si="10"/>
        <v>ПДВ</v>
      </c>
      <c r="R48" s="47">
        <f t="shared" si="11"/>
        <v>7.8119999999999991E-6</v>
      </c>
      <c r="S48" s="47">
        <f t="shared" si="12"/>
        <v>7.6354560000000012E-4</v>
      </c>
      <c r="T48" s="47" t="str">
        <f t="shared" si="13"/>
        <v>ПДВ</v>
      </c>
      <c r="U48" s="47">
        <f t="shared" si="14"/>
        <v>7.8119999999999991E-6</v>
      </c>
      <c r="V48" s="47">
        <f t="shared" si="15"/>
        <v>7.6354560000000012E-4</v>
      </c>
      <c r="W48" s="47" t="str">
        <f t="shared" si="16"/>
        <v>ПДВ</v>
      </c>
      <c r="X48" s="47">
        <f t="shared" si="17"/>
        <v>7.8119999999999991E-6</v>
      </c>
      <c r="Y48" s="47">
        <f t="shared" si="18"/>
        <v>7.6354560000000012E-4</v>
      </c>
      <c r="Z48" s="47" t="str">
        <f t="shared" si="19"/>
        <v>ПДВ</v>
      </c>
      <c r="AA48" s="47">
        <f t="shared" si="20"/>
        <v>7.8119999999999991E-6</v>
      </c>
      <c r="AB48" s="47">
        <f t="shared" si="21"/>
        <v>7.6354560000000012E-4</v>
      </c>
      <c r="AC48" s="47" t="str">
        <f t="shared" si="22"/>
        <v>ПДВ</v>
      </c>
    </row>
    <row r="49" spans="1:29" hidden="1" x14ac:dyDescent="0.25">
      <c r="A49">
        <v>25</v>
      </c>
      <c r="B49">
        <f>IFERROR(VLOOKUP(IF(ISERROR(FIND("Наименование загрязняющего вещества",D49))=FALSE,B50,IF(D49="всего по ЗВ:",B48,VLOOKUP(A49,ishod_piv!A:B,2,0))),norm!B:B,1,0),0)</f>
        <v>0</v>
      </c>
      <c r="C49" s="58">
        <f t="shared" si="1"/>
        <v>25</v>
      </c>
      <c r="D49" s="99" t="str">
        <f>VLOOKUP(A49,ishod_piv!A:H,8,0)</f>
        <v>внутренний проезд</v>
      </c>
      <c r="E49" s="59">
        <f>VLOOKUP(A49,ishod_piv!A:I,9,0)</f>
        <v>6006</v>
      </c>
      <c r="F49" s="47">
        <f>IF(ISERROR(FIND("Наименование загрязняющего вещества",D49))=TRUE,VLOOKUP(A49,ishod_piv!A:I,4,0),"")</f>
        <v>7.991999999999999E-6</v>
      </c>
      <c r="G49" s="47">
        <f>IF(ISERROR(FIND("Наименование загрязняющего вещества",D49))=TRUE,VLOOKUP(A49,ishod_piv!A:I,5,0),"")</f>
        <v>2.3444736000000003E-3</v>
      </c>
      <c r="H49" s="47" t="str">
        <f>VLOOKUP(A49,ishod_piv!A:J,10,0)</f>
        <v>ПДВ</v>
      </c>
      <c r="I49" s="47">
        <f t="shared" si="2"/>
        <v>7.991999999999999E-6</v>
      </c>
      <c r="J49" s="47">
        <f t="shared" si="3"/>
        <v>2.3444736000000003E-3</v>
      </c>
      <c r="K49" s="47" t="str">
        <f t="shared" si="4"/>
        <v>ПДВ</v>
      </c>
      <c r="L49" s="47">
        <f t="shared" si="5"/>
        <v>7.991999999999999E-6</v>
      </c>
      <c r="M49" s="47">
        <f t="shared" si="6"/>
        <v>2.3444736000000003E-3</v>
      </c>
      <c r="N49" s="47" t="str">
        <f t="shared" si="7"/>
        <v>ПДВ</v>
      </c>
      <c r="O49" s="47">
        <f t="shared" si="8"/>
        <v>7.991999999999999E-6</v>
      </c>
      <c r="P49" s="47">
        <f t="shared" si="9"/>
        <v>2.3444736000000003E-3</v>
      </c>
      <c r="Q49" s="47" t="str">
        <f t="shared" si="10"/>
        <v>ПДВ</v>
      </c>
      <c r="R49" s="47">
        <f t="shared" si="11"/>
        <v>7.991999999999999E-6</v>
      </c>
      <c r="S49" s="47">
        <f t="shared" si="12"/>
        <v>2.3444736000000003E-3</v>
      </c>
      <c r="T49" s="47" t="str">
        <f t="shared" si="13"/>
        <v>ПДВ</v>
      </c>
      <c r="U49" s="47">
        <f t="shared" si="14"/>
        <v>7.991999999999999E-6</v>
      </c>
      <c r="V49" s="47">
        <f t="shared" si="15"/>
        <v>2.3444736000000003E-3</v>
      </c>
      <c r="W49" s="47" t="str">
        <f t="shared" si="16"/>
        <v>ПДВ</v>
      </c>
      <c r="X49" s="47">
        <f t="shared" si="17"/>
        <v>7.991999999999999E-6</v>
      </c>
      <c r="Y49" s="47">
        <f t="shared" si="18"/>
        <v>2.3444736000000003E-3</v>
      </c>
      <c r="Z49" s="47" t="str">
        <f t="shared" si="19"/>
        <v>ПДВ</v>
      </c>
      <c r="AA49" s="47">
        <f t="shared" si="20"/>
        <v>7.991999999999999E-6</v>
      </c>
      <c r="AB49" s="47">
        <f t="shared" si="21"/>
        <v>2.3444736000000003E-3</v>
      </c>
      <c r="AC49" s="47" t="str">
        <f t="shared" si="22"/>
        <v>ПДВ</v>
      </c>
    </row>
    <row r="50" spans="1:29" hidden="1" x14ac:dyDescent="0.25">
      <c r="A50">
        <v>26</v>
      </c>
      <c r="B50">
        <f>IFERROR(VLOOKUP(IF(ISERROR(FIND("Наименование загрязняющего вещества",D50))=FALSE,B51,IF(D50="всего по ЗВ:",B49,VLOOKUP(A50,ishod_piv!A:B,2,0))),norm!B:B,1,0),0)</f>
        <v>0</v>
      </c>
      <c r="C50" s="58">
        <f t="shared" si="1"/>
        <v>26</v>
      </c>
      <c r="D50" s="99" t="str">
        <f>VLOOKUP(A50,ishod_piv!A:H,8,0)</f>
        <v>внутренний проезд</v>
      </c>
      <c r="E50" s="59">
        <f>VLOOKUP(A50,ishod_piv!A:I,9,0)</f>
        <v>6006</v>
      </c>
      <c r="F50" s="47">
        <f>IF(ISERROR(FIND("Наименование загрязняющего вещества",D50))=TRUE,VLOOKUP(A50,ishod_piv!A:I,4,0),"")</f>
        <v>7.8119999999999991E-6</v>
      </c>
      <c r="G50" s="47">
        <f>IF(ISERROR(FIND("Наименование загрязняющего вещества",D50))=TRUE,VLOOKUP(A50,ishod_piv!A:I,5,0),"")</f>
        <v>1.5270912000000002E-3</v>
      </c>
      <c r="H50" s="47" t="str">
        <f>VLOOKUP(A50,ishod_piv!A:J,10,0)</f>
        <v>ПДВ</v>
      </c>
      <c r="I50" s="47">
        <f t="shared" si="2"/>
        <v>7.8119999999999991E-6</v>
      </c>
      <c r="J50" s="47">
        <f t="shared" si="3"/>
        <v>1.5270912000000002E-3</v>
      </c>
      <c r="K50" s="47" t="str">
        <f t="shared" si="4"/>
        <v>ПДВ</v>
      </c>
      <c r="L50" s="47">
        <f t="shared" si="5"/>
        <v>7.8119999999999991E-6</v>
      </c>
      <c r="M50" s="47">
        <f t="shared" si="6"/>
        <v>1.5270912000000002E-3</v>
      </c>
      <c r="N50" s="47" t="str">
        <f t="shared" si="7"/>
        <v>ПДВ</v>
      </c>
      <c r="O50" s="47">
        <f t="shared" si="8"/>
        <v>7.8119999999999991E-6</v>
      </c>
      <c r="P50" s="47">
        <f t="shared" si="9"/>
        <v>1.5270912000000002E-3</v>
      </c>
      <c r="Q50" s="47" t="str">
        <f t="shared" si="10"/>
        <v>ПДВ</v>
      </c>
      <c r="R50" s="47">
        <f t="shared" si="11"/>
        <v>7.8119999999999991E-6</v>
      </c>
      <c r="S50" s="47">
        <f t="shared" si="12"/>
        <v>1.5270912000000002E-3</v>
      </c>
      <c r="T50" s="47" t="str">
        <f t="shared" si="13"/>
        <v>ПДВ</v>
      </c>
      <c r="U50" s="47">
        <f t="shared" si="14"/>
        <v>7.8119999999999991E-6</v>
      </c>
      <c r="V50" s="47">
        <f t="shared" si="15"/>
        <v>1.5270912000000002E-3</v>
      </c>
      <c r="W50" s="47" t="str">
        <f t="shared" si="16"/>
        <v>ПДВ</v>
      </c>
      <c r="X50" s="47">
        <f t="shared" si="17"/>
        <v>7.8119999999999991E-6</v>
      </c>
      <c r="Y50" s="47">
        <f t="shared" si="18"/>
        <v>1.5270912000000002E-3</v>
      </c>
      <c r="Z50" s="47" t="str">
        <f t="shared" si="19"/>
        <v>ПДВ</v>
      </c>
      <c r="AA50" s="47">
        <f t="shared" si="20"/>
        <v>7.8119999999999991E-6</v>
      </c>
      <c r="AB50" s="47">
        <f t="shared" si="21"/>
        <v>1.5270912000000002E-3</v>
      </c>
      <c r="AC50" s="47" t="str">
        <f t="shared" si="22"/>
        <v>ПДВ</v>
      </c>
    </row>
    <row r="51" spans="1:29" hidden="1" x14ac:dyDescent="0.25">
      <c r="A51">
        <v>27</v>
      </c>
      <c r="B51">
        <f>IFERROR(VLOOKUP(IF(ISERROR(FIND("Наименование загрязняющего вещества",D51))=FALSE,B52,IF(D51="всего по ЗВ:",B50,VLOOKUP(A51,ishod_piv!A:B,2,0))),norm!B:B,1,0),0)</f>
        <v>0</v>
      </c>
      <c r="C51" s="58">
        <f t="shared" si="1"/>
        <v>27</v>
      </c>
      <c r="D51" s="99" t="str">
        <f>VLOOKUP(A51,ishod_piv!A:H,8,0)</f>
        <v>пост ТО и ТР</v>
      </c>
      <c r="E51" s="59">
        <f>VLOOKUP(A51,ishod_piv!A:I,9,0)</f>
        <v>6017</v>
      </c>
      <c r="F51" s="47">
        <f>IF(ISERROR(FIND("Наименование загрязняющего вещества",D51))=TRUE,VLOOKUP(A51,ishod_piv!A:I,4,0),"")</f>
        <v>1.3780000000000002E-5</v>
      </c>
      <c r="G51" s="47">
        <f>IF(ISERROR(FIND("Наименование загрязняющего вещества",D51))=TRUE,VLOOKUP(A51,ishod_piv!A:I,5,0),"")</f>
        <v>3.9505439999999999E-5</v>
      </c>
      <c r="H51" s="47" t="str">
        <f>VLOOKUP(A51,ishod_piv!A:J,10,0)</f>
        <v>ПДВ</v>
      </c>
      <c r="I51" s="47">
        <f t="shared" si="2"/>
        <v>1.3780000000000002E-5</v>
      </c>
      <c r="J51" s="47">
        <f t="shared" si="3"/>
        <v>3.9505439999999999E-5</v>
      </c>
      <c r="K51" s="47" t="str">
        <f t="shared" si="4"/>
        <v>ПДВ</v>
      </c>
      <c r="L51" s="47">
        <f t="shared" si="5"/>
        <v>1.3780000000000002E-5</v>
      </c>
      <c r="M51" s="47">
        <f t="shared" si="6"/>
        <v>3.9505439999999999E-5</v>
      </c>
      <c r="N51" s="47" t="str">
        <f t="shared" si="7"/>
        <v>ПДВ</v>
      </c>
      <c r="O51" s="47">
        <f t="shared" si="8"/>
        <v>1.3780000000000002E-5</v>
      </c>
      <c r="P51" s="47">
        <f t="shared" si="9"/>
        <v>3.9505439999999999E-5</v>
      </c>
      <c r="Q51" s="47" t="str">
        <f t="shared" si="10"/>
        <v>ПДВ</v>
      </c>
      <c r="R51" s="47">
        <f t="shared" si="11"/>
        <v>1.3780000000000002E-5</v>
      </c>
      <c r="S51" s="47">
        <f t="shared" si="12"/>
        <v>3.9505439999999999E-5</v>
      </c>
      <c r="T51" s="47" t="str">
        <f t="shared" si="13"/>
        <v>ПДВ</v>
      </c>
      <c r="U51" s="47">
        <f t="shared" si="14"/>
        <v>1.3780000000000002E-5</v>
      </c>
      <c r="V51" s="47">
        <f t="shared" si="15"/>
        <v>3.9505439999999999E-5</v>
      </c>
      <c r="W51" s="47" t="str">
        <f t="shared" si="16"/>
        <v>ПДВ</v>
      </c>
      <c r="X51" s="47">
        <f t="shared" si="17"/>
        <v>1.3780000000000002E-5</v>
      </c>
      <c r="Y51" s="47">
        <f t="shared" si="18"/>
        <v>3.9505439999999999E-5</v>
      </c>
      <c r="Z51" s="47" t="str">
        <f t="shared" si="19"/>
        <v>ПДВ</v>
      </c>
      <c r="AA51" s="47">
        <f t="shared" si="20"/>
        <v>1.3780000000000002E-5</v>
      </c>
      <c r="AB51" s="47">
        <f t="shared" si="21"/>
        <v>3.9505439999999999E-5</v>
      </c>
      <c r="AC51" s="47" t="str">
        <f t="shared" si="22"/>
        <v>ПДВ</v>
      </c>
    </row>
    <row r="52" spans="1:29" hidden="1" x14ac:dyDescent="0.25">
      <c r="A52">
        <v>28</v>
      </c>
      <c r="B52">
        <f>IFERROR(VLOOKUP(IF(ISERROR(FIND("Наименование загрязняющего вещества",D52))=FALSE,B53,IF(D52="всего по ЗВ:",B51,VLOOKUP(A52,ishod_piv!A:B,2,0))),norm!B:B,1,0),0)</f>
        <v>0</v>
      </c>
      <c r="C52" s="58">
        <f t="shared" si="1"/>
        <v>28</v>
      </c>
      <c r="D52" s="99" t="str">
        <f>VLOOKUP(A52,ishod_piv!A:H,8,0)</f>
        <v>пост ТО и ТР</v>
      </c>
      <c r="E52" s="59">
        <f>VLOOKUP(A52,ishod_piv!A:I,9,0)</f>
        <v>6017</v>
      </c>
      <c r="F52" s="47">
        <f>IF(ISERROR(FIND("Наименование загрязняющего вещества",D52))=TRUE,VLOOKUP(A52,ishod_piv!A:I,4,0),"")</f>
        <v>6.7395000000000001E-5</v>
      </c>
      <c r="G52" s="47">
        <f>IF(ISERROR(FIND("Наименование загрязняющего вещества",D52))=TRUE,VLOOKUP(A52,ishod_piv!A:I,5,0),"")</f>
        <v>9.6384000000000018E-5</v>
      </c>
      <c r="H52" s="47" t="str">
        <f>VLOOKUP(A52,ishod_piv!A:J,10,0)</f>
        <v>ПДВ</v>
      </c>
      <c r="I52" s="47">
        <f t="shared" si="2"/>
        <v>6.7395000000000001E-5</v>
      </c>
      <c r="J52" s="47">
        <f t="shared" si="3"/>
        <v>9.6384000000000018E-5</v>
      </c>
      <c r="K52" s="47" t="str">
        <f t="shared" si="4"/>
        <v>ПДВ</v>
      </c>
      <c r="L52" s="47">
        <f t="shared" si="5"/>
        <v>6.7395000000000001E-5</v>
      </c>
      <c r="M52" s="47">
        <f t="shared" si="6"/>
        <v>9.6384000000000018E-5</v>
      </c>
      <c r="N52" s="47" t="str">
        <f t="shared" si="7"/>
        <v>ПДВ</v>
      </c>
      <c r="O52" s="47">
        <f t="shared" si="8"/>
        <v>6.7395000000000001E-5</v>
      </c>
      <c r="P52" s="47">
        <f t="shared" si="9"/>
        <v>9.6384000000000018E-5</v>
      </c>
      <c r="Q52" s="47" t="str">
        <f t="shared" si="10"/>
        <v>ПДВ</v>
      </c>
      <c r="R52" s="47">
        <f t="shared" si="11"/>
        <v>6.7395000000000001E-5</v>
      </c>
      <c r="S52" s="47">
        <f t="shared" si="12"/>
        <v>9.6384000000000018E-5</v>
      </c>
      <c r="T52" s="47" t="str">
        <f t="shared" si="13"/>
        <v>ПДВ</v>
      </c>
      <c r="U52" s="47">
        <f t="shared" si="14"/>
        <v>6.7395000000000001E-5</v>
      </c>
      <c r="V52" s="47">
        <f t="shared" si="15"/>
        <v>9.6384000000000018E-5</v>
      </c>
      <c r="W52" s="47" t="str">
        <f t="shared" si="16"/>
        <v>ПДВ</v>
      </c>
      <c r="X52" s="47">
        <f t="shared" si="17"/>
        <v>6.7395000000000001E-5</v>
      </c>
      <c r="Y52" s="47">
        <f t="shared" si="18"/>
        <v>9.6384000000000018E-5</v>
      </c>
      <c r="Z52" s="47" t="str">
        <f t="shared" si="19"/>
        <v>ПДВ</v>
      </c>
      <c r="AA52" s="47">
        <f t="shared" si="20"/>
        <v>6.7395000000000001E-5</v>
      </c>
      <c r="AB52" s="47">
        <f t="shared" si="21"/>
        <v>9.6384000000000018E-5</v>
      </c>
      <c r="AC52" s="47" t="str">
        <f t="shared" si="22"/>
        <v>ПДВ</v>
      </c>
    </row>
    <row r="53" spans="1:29" hidden="1" x14ac:dyDescent="0.25">
      <c r="A53">
        <v>29</v>
      </c>
      <c r="B53">
        <f>IFERROR(VLOOKUP(IF(ISERROR(FIND("Наименование загрязняющего вещества",D53))=FALSE,B54,IF(D53="всего по ЗВ:",B52,VLOOKUP(A53,ishod_piv!A:B,2,0))),norm!B:B,1,0),0)</f>
        <v>0</v>
      </c>
      <c r="C53" s="58">
        <f t="shared" si="1"/>
        <v>29</v>
      </c>
      <c r="D53" s="99" t="str">
        <f>VLOOKUP(A53,ishod_piv!A:H,8,0)</f>
        <v>открытый склад вторсырья</v>
      </c>
      <c r="E53" s="59">
        <f>VLOOKUP(A53,ishod_piv!A:I,9,0)</f>
        <v>6018</v>
      </c>
      <c r="F53" s="47">
        <f>IF(ISERROR(FIND("Наименование загрязняющего вещества",D53))=TRUE,VLOOKUP(A53,ishod_piv!A:I,4,0),"")</f>
        <v>3.279244444444445E-2</v>
      </c>
      <c r="G53" s="47">
        <f>IF(ISERROR(FIND("Наименование загрязняющего вещества",D53))=TRUE,VLOOKUP(A53,ishod_piv!A:I,5,0),"")</f>
        <v>4.8439351360000014E-2</v>
      </c>
      <c r="H53" s="47" t="str">
        <f>VLOOKUP(A53,ishod_piv!A:J,10,0)</f>
        <v>ПДВ</v>
      </c>
      <c r="I53" s="47">
        <f t="shared" si="2"/>
        <v>3.279244444444445E-2</v>
      </c>
      <c r="J53" s="47">
        <f t="shared" si="3"/>
        <v>4.8439351360000014E-2</v>
      </c>
      <c r="K53" s="47" t="str">
        <f t="shared" si="4"/>
        <v>ПДВ</v>
      </c>
      <c r="L53" s="47">
        <f t="shared" si="5"/>
        <v>3.279244444444445E-2</v>
      </c>
      <c r="M53" s="47">
        <f t="shared" si="6"/>
        <v>4.8439351360000014E-2</v>
      </c>
      <c r="N53" s="47" t="str">
        <f t="shared" si="7"/>
        <v>ПДВ</v>
      </c>
      <c r="O53" s="47">
        <f t="shared" si="8"/>
        <v>3.279244444444445E-2</v>
      </c>
      <c r="P53" s="47">
        <f t="shared" si="9"/>
        <v>4.8439351360000014E-2</v>
      </c>
      <c r="Q53" s="47" t="str">
        <f t="shared" si="10"/>
        <v>ПДВ</v>
      </c>
      <c r="R53" s="47">
        <f t="shared" si="11"/>
        <v>3.279244444444445E-2</v>
      </c>
      <c r="S53" s="47">
        <f t="shared" si="12"/>
        <v>4.8439351360000014E-2</v>
      </c>
      <c r="T53" s="47" t="str">
        <f t="shared" si="13"/>
        <v>ПДВ</v>
      </c>
      <c r="U53" s="47">
        <f t="shared" si="14"/>
        <v>3.279244444444445E-2</v>
      </c>
      <c r="V53" s="47">
        <f t="shared" si="15"/>
        <v>4.8439351360000014E-2</v>
      </c>
      <c r="W53" s="47" t="str">
        <f t="shared" si="16"/>
        <v>ПДВ</v>
      </c>
      <c r="X53" s="47">
        <f t="shared" si="17"/>
        <v>3.279244444444445E-2</v>
      </c>
      <c r="Y53" s="47">
        <f t="shared" si="18"/>
        <v>4.8439351360000014E-2</v>
      </c>
      <c r="Z53" s="47" t="str">
        <f t="shared" si="19"/>
        <v>ПДВ</v>
      </c>
      <c r="AA53" s="47">
        <f t="shared" si="20"/>
        <v>3.279244444444445E-2</v>
      </c>
      <c r="AB53" s="47">
        <f t="shared" si="21"/>
        <v>4.8439351360000014E-2</v>
      </c>
      <c r="AC53" s="47" t="str">
        <f t="shared" si="22"/>
        <v>ПДВ</v>
      </c>
    </row>
    <row r="54" spans="1:29" hidden="1" x14ac:dyDescent="0.25">
      <c r="A54">
        <v>30</v>
      </c>
      <c r="B54">
        <f>IFERROR(VLOOKUP(IF(ISERROR(FIND("Наименование загрязняющего вещества",D54))=FALSE,B55,IF(D54="всего по ЗВ:",B53,VLOOKUP(A54,ishod_piv!A:B,2,0))),norm!B:B,1,0),0)</f>
        <v>0</v>
      </c>
      <c r="C54" s="58" t="str">
        <f t="shared" si="1"/>
        <v/>
      </c>
      <c r="D54" s="99" t="str">
        <f>VLOOKUP(A54,ishod_piv!A:H,8,0)</f>
        <v>всего по ЗВ:</v>
      </c>
      <c r="E54" s="59" t="str">
        <f>VLOOKUP(A54,ishod_piv!A:I,9,0)</f>
        <v/>
      </c>
      <c r="F54" s="47">
        <f>IF(ISERROR(FIND("Наименование загрязняющего вещества",D54))=TRUE,VLOOKUP(A54,ishod_piv!A:I,4,0),"")</f>
        <v>0.30181815722222244</v>
      </c>
      <c r="G54" s="47">
        <f>IF(ISERROR(FIND("Наименование загрязняющего вещества",D54))=TRUE,VLOOKUP(A54,ishod_piv!A:I,5,0),"")</f>
        <v>2.0173216641600002</v>
      </c>
      <c r="H54" s="47" t="str">
        <f>VLOOKUP(A54,ishod_piv!A:J,10,0)</f>
        <v/>
      </c>
      <c r="I54" s="47">
        <f t="shared" si="2"/>
        <v>0.30181815722222244</v>
      </c>
      <c r="J54" s="47">
        <f t="shared" si="3"/>
        <v>2.0173216641600002</v>
      </c>
      <c r="K54" s="47" t="str">
        <f t="shared" si="4"/>
        <v/>
      </c>
      <c r="L54" s="47">
        <f t="shared" si="5"/>
        <v>0.30181815722222244</v>
      </c>
      <c r="M54" s="47">
        <f t="shared" si="6"/>
        <v>2.0173216641600002</v>
      </c>
      <c r="N54" s="47" t="str">
        <f t="shared" si="7"/>
        <v/>
      </c>
      <c r="O54" s="47">
        <f t="shared" si="8"/>
        <v>0.30181815722222244</v>
      </c>
      <c r="P54" s="47">
        <f t="shared" si="9"/>
        <v>2.0173216641600002</v>
      </c>
      <c r="Q54" s="47" t="str">
        <f t="shared" si="10"/>
        <v/>
      </c>
      <c r="R54" s="47">
        <f t="shared" si="11"/>
        <v>0.30181815722222244</v>
      </c>
      <c r="S54" s="47">
        <f t="shared" si="12"/>
        <v>2.0173216641600002</v>
      </c>
      <c r="T54" s="47" t="str">
        <f t="shared" si="13"/>
        <v/>
      </c>
      <c r="U54" s="47">
        <f t="shared" si="14"/>
        <v>0.30181815722222244</v>
      </c>
      <c r="V54" s="47">
        <f t="shared" si="15"/>
        <v>2.0173216641600002</v>
      </c>
      <c r="W54" s="47" t="str">
        <f t="shared" si="16"/>
        <v/>
      </c>
      <c r="X54" s="47">
        <f t="shared" si="17"/>
        <v>0.30181815722222244</v>
      </c>
      <c r="Y54" s="47">
        <f t="shared" si="18"/>
        <v>2.0173216641600002</v>
      </c>
      <c r="Z54" s="47" t="str">
        <f t="shared" si="19"/>
        <v/>
      </c>
      <c r="AA54" s="47">
        <f t="shared" si="20"/>
        <v>0.30181815722222244</v>
      </c>
      <c r="AB54" s="47">
        <f t="shared" si="21"/>
        <v>2.0173216641600002</v>
      </c>
      <c r="AC54" s="47" t="str">
        <f t="shared" si="22"/>
        <v/>
      </c>
    </row>
    <row r="55" spans="1:29" hidden="1" x14ac:dyDescent="0.25">
      <c r="A55">
        <v>31</v>
      </c>
      <c r="B55">
        <f>IFERROR(VLOOKUP(IF(ISERROR(FIND("Наименование загрязняющего вещества",D55))=FALSE,B56,IF(D55="всего по ЗВ:",B54,VLOOKUP(A55,ishod_piv!A:B,2,0))),norm!B:B,1,0),0)</f>
        <v>0</v>
      </c>
      <c r="C55" s="58" t="str">
        <f t="shared" si="1"/>
        <v/>
      </c>
      <c r="D55" s="99" t="str">
        <f>VLOOKUP(A55,ishod_piv!A:H,8,0)</f>
        <v>Наименование загрязняющего вещества: 304/Азот (II) оксид (Азот монооксид)</v>
      </c>
      <c r="E55" s="59" t="str">
        <f>VLOOKUP(A55,ishod_piv!A:I,9,0)</f>
        <v/>
      </c>
      <c r="F55" s="47" t="str">
        <f>IF(ISERROR(FIND("Наименование загрязняющего вещества",D55))=TRUE,VLOOKUP(A55,ishod_piv!A:I,4,0),"")</f>
        <v/>
      </c>
      <c r="G55" s="47" t="str">
        <f>IF(ISERROR(FIND("Наименование загрязняющего вещества",D55))=TRUE,VLOOKUP(A55,ishod_piv!A:I,5,0),"")</f>
        <v/>
      </c>
      <c r="H55" s="47" t="str">
        <f>VLOOKUP(A55,ishod_piv!A:J,10,0)</f>
        <v/>
      </c>
      <c r="I55" s="47" t="str">
        <f t="shared" si="2"/>
        <v/>
      </c>
      <c r="J55" s="47" t="str">
        <f t="shared" si="3"/>
        <v/>
      </c>
      <c r="K55" s="47" t="str">
        <f t="shared" si="4"/>
        <v/>
      </c>
      <c r="L55" s="47" t="str">
        <f t="shared" si="5"/>
        <v/>
      </c>
      <c r="M55" s="47" t="str">
        <f t="shared" si="6"/>
        <v/>
      </c>
      <c r="N55" s="47" t="str">
        <f t="shared" si="7"/>
        <v/>
      </c>
      <c r="O55" s="47" t="str">
        <f t="shared" si="8"/>
        <v/>
      </c>
      <c r="P55" s="47" t="str">
        <f t="shared" si="9"/>
        <v/>
      </c>
      <c r="Q55" s="47" t="str">
        <f t="shared" si="10"/>
        <v/>
      </c>
      <c r="R55" s="47" t="str">
        <f t="shared" si="11"/>
        <v/>
      </c>
      <c r="S55" s="47" t="str">
        <f t="shared" si="12"/>
        <v/>
      </c>
      <c r="T55" s="47" t="str">
        <f t="shared" si="13"/>
        <v/>
      </c>
      <c r="U55" s="47" t="str">
        <f t="shared" si="14"/>
        <v/>
      </c>
      <c r="V55" s="47" t="str">
        <f t="shared" si="15"/>
        <v/>
      </c>
      <c r="W55" s="47" t="str">
        <f t="shared" si="16"/>
        <v/>
      </c>
      <c r="X55" s="47" t="str">
        <f t="shared" si="17"/>
        <v/>
      </c>
      <c r="Y55" s="47" t="str">
        <f t="shared" si="18"/>
        <v/>
      </c>
      <c r="Z55" s="47" t="str">
        <f t="shared" si="19"/>
        <v/>
      </c>
      <c r="AA55" s="47" t="str">
        <f t="shared" si="20"/>
        <v/>
      </c>
      <c r="AB55" s="47" t="str">
        <f t="shared" si="21"/>
        <v/>
      </c>
      <c r="AC55" s="47" t="str">
        <f t="shared" si="22"/>
        <v/>
      </c>
    </row>
    <row r="56" spans="1:29" hidden="1" x14ac:dyDescent="0.25">
      <c r="A56">
        <v>32</v>
      </c>
      <c r="B56">
        <f>IFERROR(VLOOKUP(IF(ISERROR(FIND("Наименование загрязняющего вещества",D56))=FALSE,B57,IF(D56="всего по ЗВ:",B55,VLOOKUP(A56,ishod_piv!A:B,2,0))),norm!B:B,1,0),0)</f>
        <v>0</v>
      </c>
      <c r="C56" s="58">
        <f t="shared" si="1"/>
        <v>1</v>
      </c>
      <c r="D56" s="99" t="str">
        <f>VLOOKUP(A56,ishod_piv!A:H,8,0)</f>
        <v>линия перегрузки ТКО</v>
      </c>
      <c r="E56" s="59">
        <f>VLOOKUP(A56,ishod_piv!A:I,9,0)</f>
        <v>4</v>
      </c>
      <c r="F56" s="47">
        <f>IF(ISERROR(FIND("Наименование загрязняющего вещества",D56))=TRUE,VLOOKUP(A56,ishod_piv!A:I,4,0),"")</f>
        <v>1.3962938888888889E-2</v>
      </c>
      <c r="G56" s="47">
        <f>IF(ISERROR(FIND("Наименование загрязняющего вещества",D56))=TRUE,VLOOKUP(A56,ishod_piv!A:I,5,0),"")</f>
        <v>0.21168106715600002</v>
      </c>
      <c r="H56" s="47" t="str">
        <f>VLOOKUP(A56,ishod_piv!A:J,10,0)</f>
        <v>ПДВ</v>
      </c>
      <c r="I56" s="47">
        <f t="shared" si="2"/>
        <v>1.3962938888888889E-2</v>
      </c>
      <c r="J56" s="47">
        <f t="shared" si="3"/>
        <v>0.21168106715600002</v>
      </c>
      <c r="K56" s="47" t="str">
        <f t="shared" si="4"/>
        <v>ПДВ</v>
      </c>
      <c r="L56" s="47">
        <f t="shared" si="5"/>
        <v>1.3962938888888889E-2</v>
      </c>
      <c r="M56" s="47">
        <f t="shared" si="6"/>
        <v>0.21168106715600002</v>
      </c>
      <c r="N56" s="47" t="str">
        <f t="shared" si="7"/>
        <v>ПДВ</v>
      </c>
      <c r="O56" s="47">
        <f t="shared" si="8"/>
        <v>1.3962938888888889E-2</v>
      </c>
      <c r="P56" s="47">
        <f t="shared" si="9"/>
        <v>0.21168106715600002</v>
      </c>
      <c r="Q56" s="47" t="str">
        <f t="shared" si="10"/>
        <v>ПДВ</v>
      </c>
      <c r="R56" s="47">
        <f t="shared" si="11"/>
        <v>1.3962938888888889E-2</v>
      </c>
      <c r="S56" s="47">
        <f t="shared" si="12"/>
        <v>0.21168106715600002</v>
      </c>
      <c r="T56" s="47" t="str">
        <f t="shared" si="13"/>
        <v>ПДВ</v>
      </c>
      <c r="U56" s="47">
        <f t="shared" si="14"/>
        <v>1.3962938888888889E-2</v>
      </c>
      <c r="V56" s="47">
        <f t="shared" si="15"/>
        <v>0.21168106715600002</v>
      </c>
      <c r="W56" s="47" t="str">
        <f t="shared" si="16"/>
        <v>ПДВ</v>
      </c>
      <c r="X56" s="47">
        <f t="shared" si="17"/>
        <v>1.3962938888888889E-2</v>
      </c>
      <c r="Y56" s="47">
        <f t="shared" si="18"/>
        <v>0.21168106715600002</v>
      </c>
      <c r="Z56" s="47" t="str">
        <f t="shared" si="19"/>
        <v>ПДВ</v>
      </c>
      <c r="AA56" s="47">
        <f t="shared" si="20"/>
        <v>1.3962938888888889E-2</v>
      </c>
      <c r="AB56" s="47">
        <f t="shared" si="21"/>
        <v>0.21168106715600002</v>
      </c>
      <c r="AC56" s="47" t="str">
        <f t="shared" si="22"/>
        <v>ПДВ</v>
      </c>
    </row>
    <row r="57" spans="1:29" hidden="1" x14ac:dyDescent="0.25">
      <c r="A57">
        <v>33</v>
      </c>
      <c r="B57">
        <f>IFERROR(VLOOKUP(IF(ISERROR(FIND("Наименование загрязняющего вещества",D57))=FALSE,B58,IF(D57="всего по ЗВ:",B56,VLOOKUP(A57,ishod_piv!A:B,2,0))),norm!B:B,1,0),0)</f>
        <v>0</v>
      </c>
      <c r="C57" s="58">
        <f t="shared" si="1"/>
        <v>2</v>
      </c>
      <c r="D57" s="99" t="str">
        <f>VLOOKUP(A57,ishod_piv!A:H,8,0)</f>
        <v>котельная</v>
      </c>
      <c r="E57" s="59">
        <f>VLOOKUP(A57,ishod_piv!A:I,9,0)</f>
        <v>5</v>
      </c>
      <c r="F57" s="47">
        <f>IF(ISERROR(FIND("Наименование загрязняющего вещества",D57))=TRUE,VLOOKUP(A57,ishod_piv!A:I,4,0),"")</f>
        <v>4.9061999999999999E-4</v>
      </c>
      <c r="G57" s="47">
        <f>IF(ISERROR(FIND("Наименование загрязняющего вещества",D57))=TRUE,VLOOKUP(A57,ishod_piv!A:I,5,0),"")</f>
        <v>6.3739000000000005E-4</v>
      </c>
      <c r="H57" s="47" t="str">
        <f>VLOOKUP(A57,ishod_piv!A:J,10,0)</f>
        <v>ПДВ</v>
      </c>
      <c r="I57" s="47">
        <f t="shared" si="2"/>
        <v>4.9061999999999999E-4</v>
      </c>
      <c r="J57" s="47">
        <f t="shared" si="3"/>
        <v>6.3739000000000005E-4</v>
      </c>
      <c r="K57" s="47" t="str">
        <f t="shared" si="4"/>
        <v>ПДВ</v>
      </c>
      <c r="L57" s="47">
        <f t="shared" si="5"/>
        <v>4.9061999999999999E-4</v>
      </c>
      <c r="M57" s="47">
        <f t="shared" si="6"/>
        <v>6.3739000000000005E-4</v>
      </c>
      <c r="N57" s="47" t="str">
        <f t="shared" si="7"/>
        <v>ПДВ</v>
      </c>
      <c r="O57" s="47">
        <f t="shared" si="8"/>
        <v>4.9061999999999999E-4</v>
      </c>
      <c r="P57" s="47">
        <f t="shared" si="9"/>
        <v>6.3739000000000005E-4</v>
      </c>
      <c r="Q57" s="47" t="str">
        <f t="shared" si="10"/>
        <v>ПДВ</v>
      </c>
      <c r="R57" s="47">
        <f t="shared" si="11"/>
        <v>4.9061999999999999E-4</v>
      </c>
      <c r="S57" s="47">
        <f t="shared" si="12"/>
        <v>6.3739000000000005E-4</v>
      </c>
      <c r="T57" s="47" t="str">
        <f t="shared" si="13"/>
        <v>ПДВ</v>
      </c>
      <c r="U57" s="47">
        <f t="shared" si="14"/>
        <v>4.9061999999999999E-4</v>
      </c>
      <c r="V57" s="47">
        <f t="shared" si="15"/>
        <v>6.3739000000000005E-4</v>
      </c>
      <c r="W57" s="47" t="str">
        <f t="shared" si="16"/>
        <v>ПДВ</v>
      </c>
      <c r="X57" s="47">
        <f t="shared" si="17"/>
        <v>4.9061999999999999E-4</v>
      </c>
      <c r="Y57" s="47">
        <f t="shared" si="18"/>
        <v>6.3739000000000005E-4</v>
      </c>
      <c r="Z57" s="47" t="str">
        <f t="shared" si="19"/>
        <v>ПДВ</v>
      </c>
      <c r="AA57" s="47">
        <f t="shared" si="20"/>
        <v>4.9061999999999999E-4</v>
      </c>
      <c r="AB57" s="47">
        <f t="shared" si="21"/>
        <v>6.3739000000000005E-4</v>
      </c>
      <c r="AC57" s="47" t="str">
        <f t="shared" si="22"/>
        <v>ПДВ</v>
      </c>
    </row>
    <row r="58" spans="1:29" hidden="1" x14ac:dyDescent="0.25">
      <c r="A58">
        <v>34</v>
      </c>
      <c r="B58">
        <f>IFERROR(VLOOKUP(IF(ISERROR(FIND("Наименование загрязняющего вещества",D58))=FALSE,B59,IF(D58="всего по ЗВ:",B57,VLOOKUP(A58,ishod_piv!A:B,2,0))),norm!B:B,1,0),0)</f>
        <v>0</v>
      </c>
      <c r="C58" s="58">
        <f t="shared" si="1"/>
        <v>3</v>
      </c>
      <c r="D58" s="99" t="str">
        <f>VLOOKUP(A58,ishod_piv!A:H,8,0)</f>
        <v>котельная</v>
      </c>
      <c r="E58" s="59">
        <f>VLOOKUP(A58,ishod_piv!A:I,9,0)</f>
        <v>6</v>
      </c>
      <c r="F58" s="47">
        <f>IF(ISERROR(FIND("Наименование загрязняющего вещества",D58))=TRUE,VLOOKUP(A58,ishod_piv!A:I,4,0),"")</f>
        <v>4.9061999999999999E-4</v>
      </c>
      <c r="G58" s="47">
        <f>IF(ISERROR(FIND("Наименование загрязняющего вещества",D58))=TRUE,VLOOKUP(A58,ishod_piv!A:I,5,0),"")</f>
        <v>6.3739000000000005E-4</v>
      </c>
      <c r="H58" s="47" t="str">
        <f>VLOOKUP(A58,ishod_piv!A:J,10,0)</f>
        <v>ПДВ</v>
      </c>
      <c r="I58" s="47">
        <f t="shared" si="2"/>
        <v>4.9061999999999999E-4</v>
      </c>
      <c r="J58" s="47">
        <f t="shared" si="3"/>
        <v>6.3739000000000005E-4</v>
      </c>
      <c r="K58" s="47" t="str">
        <f t="shared" si="4"/>
        <v>ПДВ</v>
      </c>
      <c r="L58" s="47">
        <f t="shared" si="5"/>
        <v>4.9061999999999999E-4</v>
      </c>
      <c r="M58" s="47">
        <f t="shared" si="6"/>
        <v>6.3739000000000005E-4</v>
      </c>
      <c r="N58" s="47" t="str">
        <f t="shared" si="7"/>
        <v>ПДВ</v>
      </c>
      <c r="O58" s="47">
        <f t="shared" si="8"/>
        <v>4.9061999999999999E-4</v>
      </c>
      <c r="P58" s="47">
        <f t="shared" si="9"/>
        <v>6.3739000000000005E-4</v>
      </c>
      <c r="Q58" s="47" t="str">
        <f t="shared" si="10"/>
        <v>ПДВ</v>
      </c>
      <c r="R58" s="47">
        <f t="shared" si="11"/>
        <v>4.9061999999999999E-4</v>
      </c>
      <c r="S58" s="47">
        <f t="shared" si="12"/>
        <v>6.3739000000000005E-4</v>
      </c>
      <c r="T58" s="47" t="str">
        <f t="shared" si="13"/>
        <v>ПДВ</v>
      </c>
      <c r="U58" s="47">
        <f t="shared" si="14"/>
        <v>4.9061999999999999E-4</v>
      </c>
      <c r="V58" s="47">
        <f t="shared" si="15"/>
        <v>6.3739000000000005E-4</v>
      </c>
      <c r="W58" s="47" t="str">
        <f t="shared" si="16"/>
        <v>ПДВ</v>
      </c>
      <c r="X58" s="47">
        <f t="shared" si="17"/>
        <v>4.9061999999999999E-4</v>
      </c>
      <c r="Y58" s="47">
        <f t="shared" si="18"/>
        <v>6.3739000000000005E-4</v>
      </c>
      <c r="Z58" s="47" t="str">
        <f t="shared" si="19"/>
        <v>ПДВ</v>
      </c>
      <c r="AA58" s="47">
        <f t="shared" si="20"/>
        <v>4.9061999999999999E-4</v>
      </c>
      <c r="AB58" s="47">
        <f t="shared" si="21"/>
        <v>6.3739000000000005E-4</v>
      </c>
      <c r="AC58" s="47" t="str">
        <f t="shared" si="22"/>
        <v>ПДВ</v>
      </c>
    </row>
    <row r="59" spans="1:29" hidden="1" x14ac:dyDescent="0.25">
      <c r="A59">
        <v>35</v>
      </c>
      <c r="B59">
        <f>IFERROR(VLOOKUP(IF(ISERROR(FIND("Наименование загрязняющего вещества",D59))=FALSE,B60,IF(D59="всего по ЗВ:",B58,VLOOKUP(A59,ishod_piv!A:B,2,0))),norm!B:B,1,0),0)</f>
        <v>0</v>
      </c>
      <c r="C59" s="58">
        <f t="shared" si="1"/>
        <v>4</v>
      </c>
      <c r="D59" s="99" t="str">
        <f>VLOOKUP(A59,ishod_piv!A:H,8,0)</f>
        <v>котельная</v>
      </c>
      <c r="E59" s="59">
        <f>VLOOKUP(A59,ishod_piv!A:I,9,0)</f>
        <v>7</v>
      </c>
      <c r="F59" s="47">
        <f>IF(ISERROR(FIND("Наименование загрязняющего вещества",D59))=TRUE,VLOOKUP(A59,ishod_piv!A:I,4,0),"")</f>
        <v>1.0169899999999999E-2</v>
      </c>
      <c r="G59" s="47">
        <f>IF(ISERROR(FIND("Наименование загрязняющего вещества",D59))=TRUE,VLOOKUP(A59,ishod_piv!A:I,5,0),"")</f>
        <v>1.6069170000000001E-2</v>
      </c>
      <c r="H59" s="47" t="str">
        <f>VLOOKUP(A59,ishod_piv!A:J,10,0)</f>
        <v>ПДВ</v>
      </c>
      <c r="I59" s="47">
        <f t="shared" si="2"/>
        <v>1.0169899999999999E-2</v>
      </c>
      <c r="J59" s="47">
        <f t="shared" si="3"/>
        <v>1.6069170000000001E-2</v>
      </c>
      <c r="K59" s="47" t="str">
        <f t="shared" si="4"/>
        <v>ПДВ</v>
      </c>
      <c r="L59" s="47">
        <f t="shared" si="5"/>
        <v>1.0169899999999999E-2</v>
      </c>
      <c r="M59" s="47">
        <f t="shared" si="6"/>
        <v>1.6069170000000001E-2</v>
      </c>
      <c r="N59" s="47" t="str">
        <f t="shared" si="7"/>
        <v>ПДВ</v>
      </c>
      <c r="O59" s="47">
        <f t="shared" si="8"/>
        <v>1.0169899999999999E-2</v>
      </c>
      <c r="P59" s="47">
        <f t="shared" si="9"/>
        <v>1.6069170000000001E-2</v>
      </c>
      <c r="Q59" s="47" t="str">
        <f t="shared" si="10"/>
        <v>ПДВ</v>
      </c>
      <c r="R59" s="47">
        <f t="shared" si="11"/>
        <v>1.0169899999999999E-2</v>
      </c>
      <c r="S59" s="47">
        <f t="shared" si="12"/>
        <v>1.6069170000000001E-2</v>
      </c>
      <c r="T59" s="47" t="str">
        <f t="shared" si="13"/>
        <v>ПДВ</v>
      </c>
      <c r="U59" s="47">
        <f t="shared" si="14"/>
        <v>1.0169899999999999E-2</v>
      </c>
      <c r="V59" s="47">
        <f t="shared" si="15"/>
        <v>1.6069170000000001E-2</v>
      </c>
      <c r="W59" s="47" t="str">
        <f t="shared" si="16"/>
        <v>ПДВ</v>
      </c>
      <c r="X59" s="47">
        <f t="shared" si="17"/>
        <v>1.0169899999999999E-2</v>
      </c>
      <c r="Y59" s="47">
        <f t="shared" si="18"/>
        <v>1.6069170000000001E-2</v>
      </c>
      <c r="Z59" s="47" t="str">
        <f t="shared" si="19"/>
        <v>ПДВ</v>
      </c>
      <c r="AA59" s="47">
        <f t="shared" si="20"/>
        <v>1.0169899999999999E-2</v>
      </c>
      <c r="AB59" s="47">
        <f t="shared" si="21"/>
        <v>1.6069170000000001E-2</v>
      </c>
      <c r="AC59" s="47" t="str">
        <f t="shared" si="22"/>
        <v>ПДВ</v>
      </c>
    </row>
    <row r="60" spans="1:29" hidden="1" x14ac:dyDescent="0.25">
      <c r="A60">
        <v>36</v>
      </c>
      <c r="B60">
        <f>IFERROR(VLOOKUP(IF(ISERROR(FIND("Наименование загрязняющего вещества",D60))=FALSE,B61,IF(D60="всего по ЗВ:",B59,VLOOKUP(A60,ishod_piv!A:B,2,0))),norm!B:B,1,0),0)</f>
        <v>0</v>
      </c>
      <c r="C60" s="58">
        <f t="shared" si="1"/>
        <v>5</v>
      </c>
      <c r="D60" s="99" t="str">
        <f>VLOOKUP(A60,ishod_piv!A:H,8,0)</f>
        <v>котельная</v>
      </c>
      <c r="E60" s="59">
        <f>VLOOKUP(A60,ishod_piv!A:I,9,0)</f>
        <v>8</v>
      </c>
      <c r="F60" s="47">
        <f>IF(ISERROR(FIND("Наименование загрязняющего вещества",D60))=TRUE,VLOOKUP(A60,ishod_piv!A:I,4,0),"")</f>
        <v>4.5384299999999995E-3</v>
      </c>
      <c r="G60" s="47">
        <f>IF(ISERROR(FIND("Наименование загрязняющего вещества",D60))=TRUE,VLOOKUP(A60,ishod_piv!A:I,5,0),"")</f>
        <v>2.262E-5</v>
      </c>
      <c r="H60" s="47" t="str">
        <f>VLOOKUP(A60,ishod_piv!A:J,10,0)</f>
        <v>ПДВ</v>
      </c>
      <c r="I60" s="47">
        <f t="shared" si="2"/>
        <v>4.5384299999999995E-3</v>
      </c>
      <c r="J60" s="47">
        <f t="shared" si="3"/>
        <v>2.262E-5</v>
      </c>
      <c r="K60" s="47" t="str">
        <f t="shared" si="4"/>
        <v>ПДВ</v>
      </c>
      <c r="L60" s="47">
        <f t="shared" si="5"/>
        <v>4.5384299999999995E-3</v>
      </c>
      <c r="M60" s="47">
        <f t="shared" si="6"/>
        <v>2.262E-5</v>
      </c>
      <c r="N60" s="47" t="str">
        <f t="shared" si="7"/>
        <v>ПДВ</v>
      </c>
      <c r="O60" s="47">
        <f t="shared" si="8"/>
        <v>4.5384299999999995E-3</v>
      </c>
      <c r="P60" s="47">
        <f t="shared" si="9"/>
        <v>2.262E-5</v>
      </c>
      <c r="Q60" s="47" t="str">
        <f t="shared" si="10"/>
        <v>ПДВ</v>
      </c>
      <c r="R60" s="47">
        <f t="shared" si="11"/>
        <v>4.5384299999999995E-3</v>
      </c>
      <c r="S60" s="47">
        <f t="shared" si="12"/>
        <v>2.262E-5</v>
      </c>
      <c r="T60" s="47" t="str">
        <f t="shared" si="13"/>
        <v>ПДВ</v>
      </c>
      <c r="U60" s="47">
        <f t="shared" si="14"/>
        <v>4.5384299999999995E-3</v>
      </c>
      <c r="V60" s="47">
        <f t="shared" si="15"/>
        <v>2.262E-5</v>
      </c>
      <c r="W60" s="47" t="str">
        <f t="shared" si="16"/>
        <v>ПДВ</v>
      </c>
      <c r="X60" s="47">
        <f t="shared" si="17"/>
        <v>4.5384299999999995E-3</v>
      </c>
      <c r="Y60" s="47">
        <f t="shared" si="18"/>
        <v>2.262E-5</v>
      </c>
      <c r="Z60" s="47" t="str">
        <f t="shared" si="19"/>
        <v>ПДВ</v>
      </c>
      <c r="AA60" s="47">
        <f t="shared" si="20"/>
        <v>4.5384299999999995E-3</v>
      </c>
      <c r="AB60" s="47">
        <f t="shared" si="21"/>
        <v>2.262E-5</v>
      </c>
      <c r="AC60" s="47" t="str">
        <f t="shared" si="22"/>
        <v>ПДВ</v>
      </c>
    </row>
    <row r="61" spans="1:29" hidden="1" x14ac:dyDescent="0.25">
      <c r="A61">
        <v>37</v>
      </c>
      <c r="B61">
        <f>IFERROR(VLOOKUP(IF(ISERROR(FIND("Наименование загрязняющего вещества",D61))=FALSE,B62,IF(D61="всего по ЗВ:",B60,VLOOKUP(A61,ishod_piv!A:B,2,0))),norm!B:B,1,0),0)</f>
        <v>0</v>
      </c>
      <c r="C61" s="58">
        <f t="shared" si="1"/>
        <v>6</v>
      </c>
      <c r="D61" s="99" t="str">
        <f>VLOOKUP(A61,ishod_piv!A:H,8,0)</f>
        <v>Участок приемки и выгрузки ТКО</v>
      </c>
      <c r="E61" s="59">
        <f>VLOOKUP(A61,ishod_piv!A:I,9,0)</f>
        <v>6001</v>
      </c>
      <c r="F61" s="47">
        <f>IF(ISERROR(FIND("Наименование загрязняющего вещества",D61))=TRUE,VLOOKUP(A61,ishod_piv!A:I,4,0),"")</f>
        <v>5.328772222222224E-3</v>
      </c>
      <c r="G61" s="47">
        <f>IF(ISERROR(FIND("Наименование загрязняющего вещества",D61))=TRUE,VLOOKUP(A61,ishod_piv!A:I,5,0),"")</f>
        <v>8.0873483756000009E-2</v>
      </c>
      <c r="H61" s="47" t="str">
        <f>VLOOKUP(A61,ishod_piv!A:J,10,0)</f>
        <v>ПДВ</v>
      </c>
      <c r="I61" s="47">
        <f t="shared" si="2"/>
        <v>5.328772222222224E-3</v>
      </c>
      <c r="J61" s="47">
        <f t="shared" si="3"/>
        <v>8.0873483756000009E-2</v>
      </c>
      <c r="K61" s="47" t="str">
        <f t="shared" si="4"/>
        <v>ПДВ</v>
      </c>
      <c r="L61" s="47">
        <f t="shared" si="5"/>
        <v>5.328772222222224E-3</v>
      </c>
      <c r="M61" s="47">
        <f t="shared" si="6"/>
        <v>8.0873483756000009E-2</v>
      </c>
      <c r="N61" s="47" t="str">
        <f t="shared" si="7"/>
        <v>ПДВ</v>
      </c>
      <c r="O61" s="47">
        <f t="shared" si="8"/>
        <v>5.328772222222224E-3</v>
      </c>
      <c r="P61" s="47">
        <f t="shared" si="9"/>
        <v>8.0873483756000009E-2</v>
      </c>
      <c r="Q61" s="47" t="str">
        <f t="shared" si="10"/>
        <v>ПДВ</v>
      </c>
      <c r="R61" s="47">
        <f t="shared" si="11"/>
        <v>5.328772222222224E-3</v>
      </c>
      <c r="S61" s="47">
        <f t="shared" si="12"/>
        <v>8.0873483756000009E-2</v>
      </c>
      <c r="T61" s="47" t="str">
        <f t="shared" si="13"/>
        <v>ПДВ</v>
      </c>
      <c r="U61" s="47">
        <f t="shared" si="14"/>
        <v>5.328772222222224E-3</v>
      </c>
      <c r="V61" s="47">
        <f t="shared" si="15"/>
        <v>8.0873483756000009E-2</v>
      </c>
      <c r="W61" s="47" t="str">
        <f t="shared" si="16"/>
        <v>ПДВ</v>
      </c>
      <c r="X61" s="47">
        <f t="shared" si="17"/>
        <v>5.328772222222224E-3</v>
      </c>
      <c r="Y61" s="47">
        <f t="shared" si="18"/>
        <v>8.0873483756000009E-2</v>
      </c>
      <c r="Z61" s="47" t="str">
        <f t="shared" si="19"/>
        <v>ПДВ</v>
      </c>
      <c r="AA61" s="47">
        <f t="shared" si="20"/>
        <v>5.328772222222224E-3</v>
      </c>
      <c r="AB61" s="47">
        <f t="shared" si="21"/>
        <v>8.0873483756000009E-2</v>
      </c>
      <c r="AC61" s="47" t="str">
        <f t="shared" si="22"/>
        <v>ПДВ</v>
      </c>
    </row>
    <row r="62" spans="1:29" hidden="1" x14ac:dyDescent="0.25">
      <c r="A62">
        <v>38</v>
      </c>
      <c r="B62">
        <f>IFERROR(VLOOKUP(IF(ISERROR(FIND("Наименование загрязняющего вещества",D62))=FALSE,B63,IF(D62="всего по ЗВ:",B61,VLOOKUP(A62,ishod_piv!A:B,2,0))),norm!B:B,1,0),0)</f>
        <v>0</v>
      </c>
      <c r="C62" s="58">
        <f t="shared" si="1"/>
        <v>7</v>
      </c>
      <c r="D62" s="99" t="str">
        <f>VLOOKUP(A62,ishod_piv!A:H,8,0)</f>
        <v xml:space="preserve">Участок компактирования ТКО </v>
      </c>
      <c r="E62" s="59">
        <f>VLOOKUP(A62,ishod_piv!A:I,9,0)</f>
        <v>6002</v>
      </c>
      <c r="F62" s="47">
        <f>IF(ISERROR(FIND("Наименование загрязняющего вещества",D62))=TRUE,VLOOKUP(A62,ishod_piv!A:I,4,0),"")</f>
        <v>5.8500000000000014E-8</v>
      </c>
      <c r="G62" s="47">
        <f>IF(ISERROR(FIND("Наименование загрязняющего вещества",D62))=TRUE,VLOOKUP(A62,ishod_piv!A:I,5,0),"")</f>
        <v>3.1655207999999997E-5</v>
      </c>
      <c r="H62" s="47" t="str">
        <f>VLOOKUP(A62,ishod_piv!A:J,10,0)</f>
        <v>ПДВ</v>
      </c>
      <c r="I62" s="47">
        <f t="shared" si="2"/>
        <v>5.8500000000000014E-8</v>
      </c>
      <c r="J62" s="47">
        <f t="shared" si="3"/>
        <v>3.1655207999999997E-5</v>
      </c>
      <c r="K62" s="47" t="str">
        <f t="shared" si="4"/>
        <v>ПДВ</v>
      </c>
      <c r="L62" s="47">
        <f t="shared" si="5"/>
        <v>5.8500000000000014E-8</v>
      </c>
      <c r="M62" s="47">
        <f t="shared" si="6"/>
        <v>3.1655207999999997E-5</v>
      </c>
      <c r="N62" s="47" t="str">
        <f t="shared" si="7"/>
        <v>ПДВ</v>
      </c>
      <c r="O62" s="47">
        <f t="shared" si="8"/>
        <v>5.8500000000000014E-8</v>
      </c>
      <c r="P62" s="47">
        <f t="shared" si="9"/>
        <v>3.1655207999999997E-5</v>
      </c>
      <c r="Q62" s="47" t="str">
        <f t="shared" si="10"/>
        <v>ПДВ</v>
      </c>
      <c r="R62" s="47">
        <f t="shared" si="11"/>
        <v>5.8500000000000014E-8</v>
      </c>
      <c r="S62" s="47">
        <f t="shared" si="12"/>
        <v>3.1655207999999997E-5</v>
      </c>
      <c r="T62" s="47" t="str">
        <f t="shared" si="13"/>
        <v>ПДВ</v>
      </c>
      <c r="U62" s="47">
        <f t="shared" si="14"/>
        <v>5.8500000000000014E-8</v>
      </c>
      <c r="V62" s="47">
        <f t="shared" si="15"/>
        <v>3.1655207999999997E-5</v>
      </c>
      <c r="W62" s="47" t="str">
        <f t="shared" si="16"/>
        <v>ПДВ</v>
      </c>
      <c r="X62" s="47">
        <f t="shared" si="17"/>
        <v>5.8500000000000014E-8</v>
      </c>
      <c r="Y62" s="47">
        <f t="shared" si="18"/>
        <v>3.1655207999999997E-5</v>
      </c>
      <c r="Z62" s="47" t="str">
        <f t="shared" si="19"/>
        <v>ПДВ</v>
      </c>
      <c r="AA62" s="47">
        <f t="shared" si="20"/>
        <v>5.8500000000000014E-8</v>
      </c>
      <c r="AB62" s="47">
        <f t="shared" si="21"/>
        <v>3.1655207999999997E-5</v>
      </c>
      <c r="AC62" s="47" t="str">
        <f t="shared" si="22"/>
        <v>ПДВ</v>
      </c>
    </row>
    <row r="63" spans="1:29" hidden="1" x14ac:dyDescent="0.25">
      <c r="A63">
        <v>39</v>
      </c>
      <c r="B63">
        <f>IFERROR(VLOOKUP(IF(ISERROR(FIND("Наименование загрязняющего вещества",D63))=FALSE,B64,IF(D63="всего по ЗВ:",B62,VLOOKUP(A63,ishod_piv!A:B,2,0))),norm!B:B,1,0),0)</f>
        <v>0</v>
      </c>
      <c r="C63" s="58">
        <f t="shared" si="1"/>
        <v>8</v>
      </c>
      <c r="D63" s="99" t="str">
        <f>VLOOKUP(A63,ishod_piv!A:H,8,0)</f>
        <v xml:space="preserve">Участок компактирования ТКО </v>
      </c>
      <c r="E63" s="59">
        <f>VLOOKUP(A63,ishod_piv!A:I,9,0)</f>
        <v>6002</v>
      </c>
      <c r="F63" s="47">
        <f>IF(ISERROR(FIND("Наименование загрязняющего вещества",D63))=TRUE,VLOOKUP(A63,ishod_piv!A:I,4,0),"")</f>
        <v>5.0310000000000012E-8</v>
      </c>
      <c r="G63" s="47">
        <f>IF(ISERROR(FIND("Наименование загрязняющего вещества",D63))=TRUE,VLOOKUP(A63,ishod_piv!A:I,5,0),"")</f>
        <v>1.2407616000000002E-5</v>
      </c>
      <c r="H63" s="47" t="str">
        <f>VLOOKUP(A63,ishod_piv!A:J,10,0)</f>
        <v>ПДВ</v>
      </c>
      <c r="I63" s="47">
        <f t="shared" si="2"/>
        <v>5.0310000000000012E-8</v>
      </c>
      <c r="J63" s="47">
        <f t="shared" si="3"/>
        <v>1.2407616000000002E-5</v>
      </c>
      <c r="K63" s="47" t="str">
        <f t="shared" si="4"/>
        <v>ПДВ</v>
      </c>
      <c r="L63" s="47">
        <f t="shared" si="5"/>
        <v>5.0310000000000012E-8</v>
      </c>
      <c r="M63" s="47">
        <f t="shared" si="6"/>
        <v>1.2407616000000002E-5</v>
      </c>
      <c r="N63" s="47" t="str">
        <f t="shared" si="7"/>
        <v>ПДВ</v>
      </c>
      <c r="O63" s="47">
        <f t="shared" si="8"/>
        <v>5.0310000000000012E-8</v>
      </c>
      <c r="P63" s="47">
        <f t="shared" si="9"/>
        <v>1.2407616000000002E-5</v>
      </c>
      <c r="Q63" s="47" t="str">
        <f t="shared" si="10"/>
        <v>ПДВ</v>
      </c>
      <c r="R63" s="47">
        <f t="shared" si="11"/>
        <v>5.0310000000000012E-8</v>
      </c>
      <c r="S63" s="47">
        <f t="shared" si="12"/>
        <v>1.2407616000000002E-5</v>
      </c>
      <c r="T63" s="47" t="str">
        <f t="shared" si="13"/>
        <v>ПДВ</v>
      </c>
      <c r="U63" s="47">
        <f t="shared" si="14"/>
        <v>5.0310000000000012E-8</v>
      </c>
      <c r="V63" s="47">
        <f t="shared" si="15"/>
        <v>1.2407616000000002E-5</v>
      </c>
      <c r="W63" s="47" t="str">
        <f t="shared" si="16"/>
        <v>ПДВ</v>
      </c>
      <c r="X63" s="47">
        <f t="shared" si="17"/>
        <v>5.0310000000000012E-8</v>
      </c>
      <c r="Y63" s="47">
        <f t="shared" si="18"/>
        <v>1.2407616000000002E-5</v>
      </c>
      <c r="Z63" s="47" t="str">
        <f t="shared" si="19"/>
        <v>ПДВ</v>
      </c>
      <c r="AA63" s="47">
        <f t="shared" si="20"/>
        <v>5.0310000000000012E-8</v>
      </c>
      <c r="AB63" s="47">
        <f t="shared" si="21"/>
        <v>1.2407616000000002E-5</v>
      </c>
      <c r="AC63" s="47" t="str">
        <f t="shared" si="22"/>
        <v>ПДВ</v>
      </c>
    </row>
    <row r="64" spans="1:29" hidden="1" x14ac:dyDescent="0.25">
      <c r="A64">
        <v>40</v>
      </c>
      <c r="B64">
        <f>IFERROR(VLOOKUP(IF(ISERROR(FIND("Наименование загрязняющего вещества",D64))=FALSE,B65,IF(D64="всего по ЗВ:",B63,VLOOKUP(A64,ishod_piv!A:B,2,0))),norm!B:B,1,0),0)</f>
        <v>0</v>
      </c>
      <c r="C64" s="58">
        <f t="shared" si="1"/>
        <v>9</v>
      </c>
      <c r="D64" s="99" t="str">
        <f>VLOOKUP(A64,ishod_piv!A:H,8,0)</f>
        <v xml:space="preserve">Участок компактирования ТКО </v>
      </c>
      <c r="E64" s="59">
        <f>VLOOKUP(A64,ishod_piv!A:I,9,0)</f>
        <v>6002</v>
      </c>
      <c r="F64" s="47">
        <f>IF(ISERROR(FIND("Наименование загрязняющего вещества",D64))=TRUE,VLOOKUP(A64,ishod_piv!A:I,4,0),"")</f>
        <v>5.1480000000000008E-8</v>
      </c>
      <c r="G64" s="47">
        <f>IF(ISERROR(FIND("Наименование загрязняющего вещества",D64))=TRUE,VLOOKUP(A64,ishod_piv!A:I,5,0),"")</f>
        <v>2.5398464000000002E-5</v>
      </c>
      <c r="H64" s="47" t="str">
        <f>VLOOKUP(A64,ishod_piv!A:J,10,0)</f>
        <v>ПДВ</v>
      </c>
      <c r="I64" s="47">
        <f t="shared" si="2"/>
        <v>5.1480000000000008E-8</v>
      </c>
      <c r="J64" s="47">
        <f t="shared" si="3"/>
        <v>2.5398464000000002E-5</v>
      </c>
      <c r="K64" s="47" t="str">
        <f t="shared" si="4"/>
        <v>ПДВ</v>
      </c>
      <c r="L64" s="47">
        <f t="shared" si="5"/>
        <v>5.1480000000000008E-8</v>
      </c>
      <c r="M64" s="47">
        <f t="shared" si="6"/>
        <v>2.5398464000000002E-5</v>
      </c>
      <c r="N64" s="47" t="str">
        <f t="shared" si="7"/>
        <v>ПДВ</v>
      </c>
      <c r="O64" s="47">
        <f t="shared" si="8"/>
        <v>5.1480000000000008E-8</v>
      </c>
      <c r="P64" s="47">
        <f t="shared" si="9"/>
        <v>2.5398464000000002E-5</v>
      </c>
      <c r="Q64" s="47" t="str">
        <f t="shared" si="10"/>
        <v>ПДВ</v>
      </c>
      <c r="R64" s="47">
        <f t="shared" si="11"/>
        <v>5.1480000000000008E-8</v>
      </c>
      <c r="S64" s="47">
        <f t="shared" si="12"/>
        <v>2.5398464000000002E-5</v>
      </c>
      <c r="T64" s="47" t="str">
        <f t="shared" si="13"/>
        <v>ПДВ</v>
      </c>
      <c r="U64" s="47">
        <f t="shared" si="14"/>
        <v>5.1480000000000008E-8</v>
      </c>
      <c r="V64" s="47">
        <f t="shared" si="15"/>
        <v>2.5398464000000002E-5</v>
      </c>
      <c r="W64" s="47" t="str">
        <f t="shared" si="16"/>
        <v>ПДВ</v>
      </c>
      <c r="X64" s="47">
        <f t="shared" si="17"/>
        <v>5.1480000000000008E-8</v>
      </c>
      <c r="Y64" s="47">
        <f t="shared" si="18"/>
        <v>2.5398464000000002E-5</v>
      </c>
      <c r="Z64" s="47" t="str">
        <f t="shared" si="19"/>
        <v>ПДВ</v>
      </c>
      <c r="AA64" s="47">
        <f t="shared" si="20"/>
        <v>5.1480000000000008E-8</v>
      </c>
      <c r="AB64" s="47">
        <f t="shared" si="21"/>
        <v>2.5398464000000002E-5</v>
      </c>
      <c r="AC64" s="47" t="str">
        <f t="shared" si="22"/>
        <v>ПДВ</v>
      </c>
    </row>
    <row r="65" spans="1:29" hidden="1" x14ac:dyDescent="0.25">
      <c r="A65">
        <v>41</v>
      </c>
      <c r="B65">
        <f>IFERROR(VLOOKUP(IF(ISERROR(FIND("Наименование загрязняющего вещества",D65))=FALSE,B66,IF(D65="всего по ЗВ:",B64,VLOOKUP(A65,ishod_piv!A:B,2,0))),norm!B:B,1,0),0)</f>
        <v>0</v>
      </c>
      <c r="C65" s="58">
        <f t="shared" si="1"/>
        <v>10</v>
      </c>
      <c r="D65" s="99" t="str">
        <f>VLOOKUP(A65,ishod_piv!A:H,8,0)</f>
        <v xml:space="preserve">Участок компактирования ТКО </v>
      </c>
      <c r="E65" s="59">
        <f>VLOOKUP(A65,ishod_piv!A:I,9,0)</f>
        <v>6002</v>
      </c>
      <c r="F65" s="47">
        <f>IF(ISERROR(FIND("Наименование загрязняющего вещества",D65))=TRUE,VLOOKUP(A65,ishod_piv!A:I,4,0),"")</f>
        <v>4.4460000000000009E-8</v>
      </c>
      <c r="G65" s="47">
        <f>IF(ISERROR(FIND("Наименование загрязняющего вещества",D65))=TRUE,VLOOKUP(A65,ishod_piv!A:I,5,0),"")</f>
        <v>1.0154092E-5</v>
      </c>
      <c r="H65" s="47" t="str">
        <f>VLOOKUP(A65,ishod_piv!A:J,10,0)</f>
        <v>ПДВ</v>
      </c>
      <c r="I65" s="47">
        <f t="shared" si="2"/>
        <v>4.4460000000000009E-8</v>
      </c>
      <c r="J65" s="47">
        <f t="shared" si="3"/>
        <v>1.0154092E-5</v>
      </c>
      <c r="K65" s="47" t="str">
        <f t="shared" si="4"/>
        <v>ПДВ</v>
      </c>
      <c r="L65" s="47">
        <f t="shared" si="5"/>
        <v>4.4460000000000009E-8</v>
      </c>
      <c r="M65" s="47">
        <f t="shared" si="6"/>
        <v>1.0154092E-5</v>
      </c>
      <c r="N65" s="47" t="str">
        <f t="shared" si="7"/>
        <v>ПДВ</v>
      </c>
      <c r="O65" s="47">
        <f t="shared" si="8"/>
        <v>4.4460000000000009E-8</v>
      </c>
      <c r="P65" s="47">
        <f t="shared" si="9"/>
        <v>1.0154092E-5</v>
      </c>
      <c r="Q65" s="47" t="str">
        <f t="shared" si="10"/>
        <v>ПДВ</v>
      </c>
      <c r="R65" s="47">
        <f t="shared" si="11"/>
        <v>4.4460000000000009E-8</v>
      </c>
      <c r="S65" s="47">
        <f t="shared" si="12"/>
        <v>1.0154092E-5</v>
      </c>
      <c r="T65" s="47" t="str">
        <f t="shared" si="13"/>
        <v>ПДВ</v>
      </c>
      <c r="U65" s="47">
        <f t="shared" si="14"/>
        <v>4.4460000000000009E-8</v>
      </c>
      <c r="V65" s="47">
        <f t="shared" si="15"/>
        <v>1.0154092E-5</v>
      </c>
      <c r="W65" s="47" t="str">
        <f t="shared" si="16"/>
        <v>ПДВ</v>
      </c>
      <c r="X65" s="47">
        <f t="shared" si="17"/>
        <v>4.4460000000000009E-8</v>
      </c>
      <c r="Y65" s="47">
        <f t="shared" si="18"/>
        <v>1.0154092E-5</v>
      </c>
      <c r="Z65" s="47" t="str">
        <f t="shared" si="19"/>
        <v>ПДВ</v>
      </c>
      <c r="AA65" s="47">
        <f t="shared" si="20"/>
        <v>4.4460000000000009E-8</v>
      </c>
      <c r="AB65" s="47">
        <f t="shared" si="21"/>
        <v>1.0154092E-5</v>
      </c>
      <c r="AC65" s="47" t="str">
        <f t="shared" si="22"/>
        <v>ПДВ</v>
      </c>
    </row>
    <row r="66" spans="1:29" hidden="1" x14ac:dyDescent="0.25">
      <c r="A66">
        <v>42</v>
      </c>
      <c r="B66">
        <f>IFERROR(VLOOKUP(IF(ISERROR(FIND("Наименование загрязняющего вещества",D66))=FALSE,B67,IF(D66="всего по ЗВ:",B65,VLOOKUP(A66,ishod_piv!A:B,2,0))),norm!B:B,1,0),0)</f>
        <v>0</v>
      </c>
      <c r="C66" s="58">
        <f t="shared" si="1"/>
        <v>11</v>
      </c>
      <c r="D66" s="99" t="str">
        <f>VLOOKUP(A66,ishod_piv!A:H,8,0)</f>
        <v>открытая стоянка</v>
      </c>
      <c r="E66" s="59">
        <f>VLOOKUP(A66,ishod_piv!A:I,9,0)</f>
        <v>6005</v>
      </c>
      <c r="F66" s="47">
        <f>IF(ISERROR(FIND("Наименование загрязняющего вещества",D66))=TRUE,VLOOKUP(A66,ishod_piv!A:I,4,0),"")</f>
        <v>1.9911016666666666E-3</v>
      </c>
      <c r="G66" s="47">
        <f>IF(ISERROR(FIND("Наименование загрязняющего вещества",D66))=TRUE,VLOOKUP(A66,ishod_piv!A:I,5,0),"")</f>
        <v>1.6514943120000004E-3</v>
      </c>
      <c r="H66" s="47" t="str">
        <f>VLOOKUP(A66,ishod_piv!A:J,10,0)</f>
        <v>ПДВ</v>
      </c>
      <c r="I66" s="47">
        <f t="shared" si="2"/>
        <v>1.9911016666666666E-3</v>
      </c>
      <c r="J66" s="47">
        <f t="shared" si="3"/>
        <v>1.6514943120000004E-3</v>
      </c>
      <c r="K66" s="47" t="str">
        <f t="shared" si="4"/>
        <v>ПДВ</v>
      </c>
      <c r="L66" s="47">
        <f t="shared" si="5"/>
        <v>1.9911016666666666E-3</v>
      </c>
      <c r="M66" s="47">
        <f t="shared" si="6"/>
        <v>1.6514943120000004E-3</v>
      </c>
      <c r="N66" s="47" t="str">
        <f t="shared" si="7"/>
        <v>ПДВ</v>
      </c>
      <c r="O66" s="47">
        <f t="shared" si="8"/>
        <v>1.9911016666666666E-3</v>
      </c>
      <c r="P66" s="47">
        <f t="shared" si="9"/>
        <v>1.6514943120000004E-3</v>
      </c>
      <c r="Q66" s="47" t="str">
        <f t="shared" si="10"/>
        <v>ПДВ</v>
      </c>
      <c r="R66" s="47">
        <f t="shared" si="11"/>
        <v>1.9911016666666666E-3</v>
      </c>
      <c r="S66" s="47">
        <f t="shared" si="12"/>
        <v>1.6514943120000004E-3</v>
      </c>
      <c r="T66" s="47" t="str">
        <f t="shared" si="13"/>
        <v>ПДВ</v>
      </c>
      <c r="U66" s="47">
        <f t="shared" si="14"/>
        <v>1.9911016666666666E-3</v>
      </c>
      <c r="V66" s="47">
        <f t="shared" si="15"/>
        <v>1.6514943120000004E-3</v>
      </c>
      <c r="W66" s="47" t="str">
        <f t="shared" si="16"/>
        <v>ПДВ</v>
      </c>
      <c r="X66" s="47">
        <f t="shared" si="17"/>
        <v>1.9911016666666666E-3</v>
      </c>
      <c r="Y66" s="47">
        <f t="shared" si="18"/>
        <v>1.6514943120000004E-3</v>
      </c>
      <c r="Z66" s="47" t="str">
        <f t="shared" si="19"/>
        <v>ПДВ</v>
      </c>
      <c r="AA66" s="47">
        <f t="shared" si="20"/>
        <v>1.9911016666666666E-3</v>
      </c>
      <c r="AB66" s="47">
        <f t="shared" si="21"/>
        <v>1.6514943120000004E-3</v>
      </c>
      <c r="AC66" s="47" t="str">
        <f t="shared" si="22"/>
        <v>ПДВ</v>
      </c>
    </row>
    <row r="67" spans="1:29" hidden="1" x14ac:dyDescent="0.25">
      <c r="A67">
        <v>43</v>
      </c>
      <c r="B67">
        <f>IFERROR(VLOOKUP(IF(ISERROR(FIND("Наименование загрязняющего вещества",D67))=FALSE,B68,IF(D67="всего по ЗВ:",B66,VLOOKUP(A67,ishod_piv!A:B,2,0))),norm!B:B,1,0),0)</f>
        <v>0</v>
      </c>
      <c r="C67" s="58">
        <f t="shared" si="1"/>
        <v>12</v>
      </c>
      <c r="D67" s="99" t="str">
        <f>VLOOKUP(A67,ishod_piv!A:H,8,0)</f>
        <v>открытая стоянка</v>
      </c>
      <c r="E67" s="59">
        <f>VLOOKUP(A67,ishod_piv!A:I,9,0)</f>
        <v>6005</v>
      </c>
      <c r="F67" s="47">
        <f>IF(ISERROR(FIND("Наименование загрязняющего вещества",D67))=TRUE,VLOOKUP(A67,ishod_piv!A:I,4,0),"")</f>
        <v>7.5068500000000007E-4</v>
      </c>
      <c r="G67" s="47">
        <f>IF(ISERROR(FIND("Наименование загрязняющего вещества",D67))=TRUE,VLOOKUP(A67,ishod_piv!A:I,5,0),"")</f>
        <v>3.1835975600000001E-4</v>
      </c>
      <c r="H67" s="47" t="str">
        <f>VLOOKUP(A67,ishod_piv!A:J,10,0)</f>
        <v>ПДВ</v>
      </c>
      <c r="I67" s="47">
        <f t="shared" si="2"/>
        <v>7.5068500000000007E-4</v>
      </c>
      <c r="J67" s="47">
        <f t="shared" si="3"/>
        <v>3.1835975600000001E-4</v>
      </c>
      <c r="K67" s="47" t="str">
        <f t="shared" si="4"/>
        <v>ПДВ</v>
      </c>
      <c r="L67" s="47">
        <f t="shared" si="5"/>
        <v>7.5068500000000007E-4</v>
      </c>
      <c r="M67" s="47">
        <f t="shared" si="6"/>
        <v>3.1835975600000001E-4</v>
      </c>
      <c r="N67" s="47" t="str">
        <f t="shared" si="7"/>
        <v>ПДВ</v>
      </c>
      <c r="O67" s="47">
        <f t="shared" si="8"/>
        <v>7.5068500000000007E-4</v>
      </c>
      <c r="P67" s="47">
        <f t="shared" si="9"/>
        <v>3.1835975600000001E-4</v>
      </c>
      <c r="Q67" s="47" t="str">
        <f t="shared" si="10"/>
        <v>ПДВ</v>
      </c>
      <c r="R67" s="47">
        <f t="shared" si="11"/>
        <v>7.5068500000000007E-4</v>
      </c>
      <c r="S67" s="47">
        <f t="shared" si="12"/>
        <v>3.1835975600000001E-4</v>
      </c>
      <c r="T67" s="47" t="str">
        <f t="shared" si="13"/>
        <v>ПДВ</v>
      </c>
      <c r="U67" s="47">
        <f t="shared" si="14"/>
        <v>7.5068500000000007E-4</v>
      </c>
      <c r="V67" s="47">
        <f t="shared" si="15"/>
        <v>3.1835975600000001E-4</v>
      </c>
      <c r="W67" s="47" t="str">
        <f t="shared" si="16"/>
        <v>ПДВ</v>
      </c>
      <c r="X67" s="47">
        <f t="shared" si="17"/>
        <v>7.5068500000000007E-4</v>
      </c>
      <c r="Y67" s="47">
        <f t="shared" si="18"/>
        <v>3.1835975600000001E-4</v>
      </c>
      <c r="Z67" s="47" t="str">
        <f t="shared" si="19"/>
        <v>ПДВ</v>
      </c>
      <c r="AA67" s="47">
        <f t="shared" si="20"/>
        <v>7.5068500000000007E-4</v>
      </c>
      <c r="AB67" s="47">
        <f t="shared" si="21"/>
        <v>3.1835975600000001E-4</v>
      </c>
      <c r="AC67" s="47" t="str">
        <f t="shared" si="22"/>
        <v>ПДВ</v>
      </c>
    </row>
    <row r="68" spans="1:29" hidden="1" x14ac:dyDescent="0.25">
      <c r="A68">
        <v>44</v>
      </c>
      <c r="B68">
        <f>IFERROR(VLOOKUP(IF(ISERROR(FIND("Наименование загрязняющего вещества",D68))=FALSE,B69,IF(D68="всего по ЗВ:",B67,VLOOKUP(A68,ishod_piv!A:B,2,0))),norm!B:B,1,0),0)</f>
        <v>0</v>
      </c>
      <c r="C68" s="58">
        <f t="shared" si="1"/>
        <v>13</v>
      </c>
      <c r="D68" s="99" t="str">
        <f>VLOOKUP(A68,ishod_piv!A:H,8,0)</f>
        <v>открытая стоянка</v>
      </c>
      <c r="E68" s="59">
        <f>VLOOKUP(A68,ishod_piv!A:I,9,0)</f>
        <v>6005</v>
      </c>
      <c r="F68" s="47">
        <f>IF(ISERROR(FIND("Наименование загрязняющего вещества",D68))=TRUE,VLOOKUP(A68,ishod_piv!A:I,4,0),"")</f>
        <v>7.5068500000000007E-4</v>
      </c>
      <c r="G68" s="47">
        <f>IF(ISERROR(FIND("Наименование загрязняющего вещества",D68))=TRUE,VLOOKUP(A68,ishod_piv!A:I,5,0),"")</f>
        <v>6.3671951200000001E-4</v>
      </c>
      <c r="H68" s="47" t="str">
        <f>VLOOKUP(A68,ishod_piv!A:J,10,0)</f>
        <v>ПДВ</v>
      </c>
      <c r="I68" s="47">
        <f t="shared" si="2"/>
        <v>7.5068500000000007E-4</v>
      </c>
      <c r="J68" s="47">
        <f t="shared" si="3"/>
        <v>6.3671951200000001E-4</v>
      </c>
      <c r="K68" s="47" t="str">
        <f t="shared" si="4"/>
        <v>ПДВ</v>
      </c>
      <c r="L68" s="47">
        <f t="shared" si="5"/>
        <v>7.5068500000000007E-4</v>
      </c>
      <c r="M68" s="47">
        <f t="shared" si="6"/>
        <v>6.3671951200000001E-4</v>
      </c>
      <c r="N68" s="47" t="str">
        <f t="shared" si="7"/>
        <v>ПДВ</v>
      </c>
      <c r="O68" s="47">
        <f t="shared" si="8"/>
        <v>7.5068500000000007E-4</v>
      </c>
      <c r="P68" s="47">
        <f t="shared" si="9"/>
        <v>6.3671951200000001E-4</v>
      </c>
      <c r="Q68" s="47" t="str">
        <f t="shared" si="10"/>
        <v>ПДВ</v>
      </c>
      <c r="R68" s="47">
        <f t="shared" si="11"/>
        <v>7.5068500000000007E-4</v>
      </c>
      <c r="S68" s="47">
        <f t="shared" si="12"/>
        <v>6.3671951200000001E-4</v>
      </c>
      <c r="T68" s="47" t="str">
        <f t="shared" si="13"/>
        <v>ПДВ</v>
      </c>
      <c r="U68" s="47">
        <f t="shared" si="14"/>
        <v>7.5068500000000007E-4</v>
      </c>
      <c r="V68" s="47">
        <f t="shared" si="15"/>
        <v>6.3671951200000001E-4</v>
      </c>
      <c r="W68" s="47" t="str">
        <f t="shared" si="16"/>
        <v>ПДВ</v>
      </c>
      <c r="X68" s="47">
        <f t="shared" si="17"/>
        <v>7.5068500000000007E-4</v>
      </c>
      <c r="Y68" s="47">
        <f t="shared" si="18"/>
        <v>6.3671951200000001E-4</v>
      </c>
      <c r="Z68" s="47" t="str">
        <f t="shared" si="19"/>
        <v>ПДВ</v>
      </c>
      <c r="AA68" s="47">
        <f t="shared" si="20"/>
        <v>7.5068500000000007E-4</v>
      </c>
      <c r="AB68" s="47">
        <f t="shared" si="21"/>
        <v>6.3671951200000001E-4</v>
      </c>
      <c r="AC68" s="47" t="str">
        <f t="shared" si="22"/>
        <v>ПДВ</v>
      </c>
    </row>
    <row r="69" spans="1:29" hidden="1" x14ac:dyDescent="0.25">
      <c r="A69">
        <v>45</v>
      </c>
      <c r="B69">
        <f>IFERROR(VLOOKUP(IF(ISERROR(FIND("Наименование загрязняющего вещества",D69))=FALSE,B70,IF(D69="всего по ЗВ:",B68,VLOOKUP(A69,ishod_piv!A:B,2,0))),norm!B:B,1,0),0)</f>
        <v>0</v>
      </c>
      <c r="C69" s="58">
        <f t="shared" si="1"/>
        <v>14</v>
      </c>
      <c r="D69" s="99" t="str">
        <f>VLOOKUP(A69,ishod_piv!A:H,8,0)</f>
        <v>открытая стоянка</v>
      </c>
      <c r="E69" s="59">
        <f>VLOOKUP(A69,ishod_piv!A:I,9,0)</f>
        <v>6005</v>
      </c>
      <c r="F69" s="47">
        <f>IF(ISERROR(FIND("Наименование загрязняющего вещества",D69))=TRUE,VLOOKUP(A69,ishod_piv!A:I,4,0),"")</f>
        <v>1.4829930555555555E-3</v>
      </c>
      <c r="G69" s="47">
        <f>IF(ISERROR(FIND("Наименование загрязняющего вещества",D69))=TRUE,VLOOKUP(A69,ishod_piv!A:I,5,0),"")</f>
        <v>8.2854329999999994E-4</v>
      </c>
      <c r="H69" s="47" t="str">
        <f>VLOOKUP(A69,ishod_piv!A:J,10,0)</f>
        <v>ПДВ</v>
      </c>
      <c r="I69" s="47">
        <f t="shared" si="2"/>
        <v>1.4829930555555555E-3</v>
      </c>
      <c r="J69" s="47">
        <f t="shared" si="3"/>
        <v>8.2854329999999994E-4</v>
      </c>
      <c r="K69" s="47" t="str">
        <f t="shared" si="4"/>
        <v>ПДВ</v>
      </c>
      <c r="L69" s="47">
        <f t="shared" si="5"/>
        <v>1.4829930555555555E-3</v>
      </c>
      <c r="M69" s="47">
        <f t="shared" si="6"/>
        <v>8.2854329999999994E-4</v>
      </c>
      <c r="N69" s="47" t="str">
        <f t="shared" si="7"/>
        <v>ПДВ</v>
      </c>
      <c r="O69" s="47">
        <f t="shared" si="8"/>
        <v>1.4829930555555555E-3</v>
      </c>
      <c r="P69" s="47">
        <f t="shared" si="9"/>
        <v>8.2854329999999994E-4</v>
      </c>
      <c r="Q69" s="47" t="str">
        <f t="shared" si="10"/>
        <v>ПДВ</v>
      </c>
      <c r="R69" s="47">
        <f t="shared" si="11"/>
        <v>1.4829930555555555E-3</v>
      </c>
      <c r="S69" s="47">
        <f t="shared" si="12"/>
        <v>8.2854329999999994E-4</v>
      </c>
      <c r="T69" s="47" t="str">
        <f t="shared" si="13"/>
        <v>ПДВ</v>
      </c>
      <c r="U69" s="47">
        <f t="shared" si="14"/>
        <v>1.4829930555555555E-3</v>
      </c>
      <c r="V69" s="47">
        <f t="shared" si="15"/>
        <v>8.2854329999999994E-4</v>
      </c>
      <c r="W69" s="47" t="str">
        <f t="shared" si="16"/>
        <v>ПДВ</v>
      </c>
      <c r="X69" s="47">
        <f t="shared" si="17"/>
        <v>1.4829930555555555E-3</v>
      </c>
      <c r="Y69" s="47">
        <f t="shared" si="18"/>
        <v>8.2854329999999994E-4</v>
      </c>
      <c r="Z69" s="47" t="str">
        <f t="shared" si="19"/>
        <v>ПДВ</v>
      </c>
      <c r="AA69" s="47">
        <f t="shared" si="20"/>
        <v>1.4829930555555555E-3</v>
      </c>
      <c r="AB69" s="47">
        <f t="shared" si="21"/>
        <v>8.2854329999999994E-4</v>
      </c>
      <c r="AC69" s="47" t="str">
        <f t="shared" si="22"/>
        <v>ПДВ</v>
      </c>
    </row>
    <row r="70" spans="1:29" hidden="1" x14ac:dyDescent="0.25">
      <c r="A70">
        <v>46</v>
      </c>
      <c r="B70">
        <f>IFERROR(VLOOKUP(IF(ISERROR(FIND("Наименование загрязняющего вещества",D70))=FALSE,B71,IF(D70="всего по ЗВ:",B69,VLOOKUP(A70,ishod_piv!A:B,2,0))),norm!B:B,1,0),0)</f>
        <v>0</v>
      </c>
      <c r="C70" s="58">
        <f t="shared" si="1"/>
        <v>15</v>
      </c>
      <c r="D70" s="99" t="str">
        <f>VLOOKUP(A70,ishod_piv!A:H,8,0)</f>
        <v>открытая стоянка</v>
      </c>
      <c r="E70" s="59">
        <f>VLOOKUP(A70,ishod_piv!A:I,9,0)</f>
        <v>6005</v>
      </c>
      <c r="F70" s="47">
        <f>IF(ISERROR(FIND("Наименование загрязняющего вещества",D70))=TRUE,VLOOKUP(A70,ishod_piv!A:I,4,0),"")</f>
        <v>1.4827222222222223E-3</v>
      </c>
      <c r="G70" s="47">
        <f>IF(ISERROR(FIND("Наименование загрязняющего вещества",D70))=TRUE,VLOOKUP(A70,ishod_piv!A:I,5,0),"")</f>
        <v>2.4834888000000005E-3</v>
      </c>
      <c r="H70" s="47" t="str">
        <f>VLOOKUP(A70,ishod_piv!A:J,10,0)</f>
        <v>ПДВ</v>
      </c>
      <c r="I70" s="47">
        <f t="shared" si="2"/>
        <v>1.4827222222222223E-3</v>
      </c>
      <c r="J70" s="47">
        <f t="shared" si="3"/>
        <v>2.4834888000000005E-3</v>
      </c>
      <c r="K70" s="47" t="str">
        <f t="shared" si="4"/>
        <v>ПДВ</v>
      </c>
      <c r="L70" s="47">
        <f t="shared" si="5"/>
        <v>1.4827222222222223E-3</v>
      </c>
      <c r="M70" s="47">
        <f t="shared" si="6"/>
        <v>2.4834888000000005E-3</v>
      </c>
      <c r="N70" s="47" t="str">
        <f t="shared" si="7"/>
        <v>ПДВ</v>
      </c>
      <c r="O70" s="47">
        <f t="shared" si="8"/>
        <v>1.4827222222222223E-3</v>
      </c>
      <c r="P70" s="47">
        <f t="shared" si="9"/>
        <v>2.4834888000000005E-3</v>
      </c>
      <c r="Q70" s="47" t="str">
        <f t="shared" si="10"/>
        <v>ПДВ</v>
      </c>
      <c r="R70" s="47">
        <f t="shared" si="11"/>
        <v>1.4827222222222223E-3</v>
      </c>
      <c r="S70" s="47">
        <f t="shared" si="12"/>
        <v>2.4834888000000005E-3</v>
      </c>
      <c r="T70" s="47" t="str">
        <f t="shared" si="13"/>
        <v>ПДВ</v>
      </c>
      <c r="U70" s="47">
        <f t="shared" si="14"/>
        <v>1.4827222222222223E-3</v>
      </c>
      <c r="V70" s="47">
        <f t="shared" si="15"/>
        <v>2.4834888000000005E-3</v>
      </c>
      <c r="W70" s="47" t="str">
        <f t="shared" si="16"/>
        <v>ПДВ</v>
      </c>
      <c r="X70" s="47">
        <f t="shared" si="17"/>
        <v>1.4827222222222223E-3</v>
      </c>
      <c r="Y70" s="47">
        <f t="shared" si="18"/>
        <v>2.4834888000000005E-3</v>
      </c>
      <c r="Z70" s="47" t="str">
        <f t="shared" si="19"/>
        <v>ПДВ</v>
      </c>
      <c r="AA70" s="47">
        <f t="shared" si="20"/>
        <v>1.4827222222222223E-3</v>
      </c>
      <c r="AB70" s="47">
        <f t="shared" si="21"/>
        <v>2.4834888000000005E-3</v>
      </c>
      <c r="AC70" s="47" t="str">
        <f t="shared" si="22"/>
        <v>ПДВ</v>
      </c>
    </row>
    <row r="71" spans="1:29" hidden="1" x14ac:dyDescent="0.25">
      <c r="A71">
        <v>47</v>
      </c>
      <c r="B71">
        <f>IFERROR(VLOOKUP(IF(ISERROR(FIND("Наименование загрязняющего вещества",D71))=FALSE,B72,IF(D71="всего по ЗВ:",B70,VLOOKUP(A71,ishod_piv!A:B,2,0))),norm!B:B,1,0),0)</f>
        <v>0</v>
      </c>
      <c r="C71" s="58">
        <f t="shared" si="1"/>
        <v>16</v>
      </c>
      <c r="D71" s="99" t="str">
        <f>VLOOKUP(A71,ishod_piv!A:H,8,0)</f>
        <v>открытая стоянка</v>
      </c>
      <c r="E71" s="59">
        <f>VLOOKUP(A71,ishod_piv!A:I,9,0)</f>
        <v>6005</v>
      </c>
      <c r="F71" s="47">
        <f>IF(ISERROR(FIND("Наименование загрязняющего вещества",D71))=TRUE,VLOOKUP(A71,ishod_piv!A:I,4,0),"")</f>
        <v>6.9400138888888884E-4</v>
      </c>
      <c r="G71" s="47">
        <f>IF(ISERROR(FIND("Наименование загрязняющего вещества",D71))=TRUE,VLOOKUP(A71,ishod_piv!A:I,5,0),"")</f>
        <v>8.1844932000000009E-4</v>
      </c>
      <c r="H71" s="47" t="str">
        <f>VLOOKUP(A71,ishod_piv!A:J,10,0)</f>
        <v>ПДВ</v>
      </c>
      <c r="I71" s="47">
        <f t="shared" si="2"/>
        <v>6.9400138888888884E-4</v>
      </c>
      <c r="J71" s="47">
        <f t="shared" si="3"/>
        <v>8.1844932000000009E-4</v>
      </c>
      <c r="K71" s="47" t="str">
        <f t="shared" si="4"/>
        <v>ПДВ</v>
      </c>
      <c r="L71" s="47">
        <f t="shared" si="5"/>
        <v>6.9400138888888884E-4</v>
      </c>
      <c r="M71" s="47">
        <f t="shared" si="6"/>
        <v>8.1844932000000009E-4</v>
      </c>
      <c r="N71" s="47" t="str">
        <f t="shared" si="7"/>
        <v>ПДВ</v>
      </c>
      <c r="O71" s="47">
        <f t="shared" si="8"/>
        <v>6.9400138888888884E-4</v>
      </c>
      <c r="P71" s="47">
        <f t="shared" si="9"/>
        <v>8.1844932000000009E-4</v>
      </c>
      <c r="Q71" s="47" t="str">
        <f t="shared" si="10"/>
        <v>ПДВ</v>
      </c>
      <c r="R71" s="47">
        <f t="shared" si="11"/>
        <v>6.9400138888888884E-4</v>
      </c>
      <c r="S71" s="47">
        <f t="shared" si="12"/>
        <v>8.1844932000000009E-4</v>
      </c>
      <c r="T71" s="47" t="str">
        <f t="shared" si="13"/>
        <v>ПДВ</v>
      </c>
      <c r="U71" s="47">
        <f t="shared" si="14"/>
        <v>6.9400138888888884E-4</v>
      </c>
      <c r="V71" s="47">
        <f t="shared" si="15"/>
        <v>8.1844932000000009E-4</v>
      </c>
      <c r="W71" s="47" t="str">
        <f t="shared" si="16"/>
        <v>ПДВ</v>
      </c>
      <c r="X71" s="47">
        <f t="shared" si="17"/>
        <v>6.9400138888888884E-4</v>
      </c>
      <c r="Y71" s="47">
        <f t="shared" si="18"/>
        <v>8.1844932000000009E-4</v>
      </c>
      <c r="Z71" s="47" t="str">
        <f t="shared" si="19"/>
        <v>ПДВ</v>
      </c>
      <c r="AA71" s="47">
        <f t="shared" si="20"/>
        <v>6.9400138888888884E-4</v>
      </c>
      <c r="AB71" s="47">
        <f t="shared" si="21"/>
        <v>8.1844932000000009E-4</v>
      </c>
      <c r="AC71" s="47" t="str">
        <f t="shared" si="22"/>
        <v>ПДВ</v>
      </c>
    </row>
    <row r="72" spans="1:29" hidden="1" x14ac:dyDescent="0.25">
      <c r="A72">
        <v>48</v>
      </c>
      <c r="B72">
        <f>IFERROR(VLOOKUP(IF(ISERROR(FIND("Наименование загрязняющего вещества",D72))=FALSE,B73,IF(D72="всего по ЗВ:",B71,VLOOKUP(A72,ishod_piv!A:B,2,0))),norm!B:B,1,0),0)</f>
        <v>0</v>
      </c>
      <c r="C72" s="58">
        <f t="shared" si="1"/>
        <v>17</v>
      </c>
      <c r="D72" s="99" t="str">
        <f>VLOOKUP(A72,ishod_piv!A:H,8,0)</f>
        <v>открытая стоянка</v>
      </c>
      <c r="E72" s="59">
        <f>VLOOKUP(A72,ishod_piv!A:I,9,0)</f>
        <v>6005</v>
      </c>
      <c r="F72" s="47">
        <f>IF(ISERROR(FIND("Наименование загрязняющего вещества",D72))=TRUE,VLOOKUP(A72,ishod_piv!A:I,4,0),"")</f>
        <v>6.9400138888888884E-4</v>
      </c>
      <c r="G72" s="47">
        <f>IF(ISERROR(FIND("Наименование загрязняющего вещества",D72))=TRUE,VLOOKUP(A72,ishod_piv!A:I,5,0),"")</f>
        <v>1.6368986400000002E-3</v>
      </c>
      <c r="H72" s="47" t="str">
        <f>VLOOKUP(A72,ishod_piv!A:J,10,0)</f>
        <v>ПДВ</v>
      </c>
      <c r="I72" s="47">
        <f t="shared" si="2"/>
        <v>6.9400138888888884E-4</v>
      </c>
      <c r="J72" s="47">
        <f t="shared" si="3"/>
        <v>1.6368986400000002E-3</v>
      </c>
      <c r="K72" s="47" t="str">
        <f t="shared" si="4"/>
        <v>ПДВ</v>
      </c>
      <c r="L72" s="47">
        <f t="shared" si="5"/>
        <v>6.9400138888888884E-4</v>
      </c>
      <c r="M72" s="47">
        <f t="shared" si="6"/>
        <v>1.6368986400000002E-3</v>
      </c>
      <c r="N72" s="47" t="str">
        <f t="shared" si="7"/>
        <v>ПДВ</v>
      </c>
      <c r="O72" s="47">
        <f t="shared" si="8"/>
        <v>6.9400138888888884E-4</v>
      </c>
      <c r="P72" s="47">
        <f t="shared" si="9"/>
        <v>1.6368986400000002E-3</v>
      </c>
      <c r="Q72" s="47" t="str">
        <f t="shared" si="10"/>
        <v>ПДВ</v>
      </c>
      <c r="R72" s="47">
        <f t="shared" si="11"/>
        <v>6.9400138888888884E-4</v>
      </c>
      <c r="S72" s="47">
        <f t="shared" si="12"/>
        <v>1.6368986400000002E-3</v>
      </c>
      <c r="T72" s="47" t="str">
        <f t="shared" si="13"/>
        <v>ПДВ</v>
      </c>
      <c r="U72" s="47">
        <f t="shared" si="14"/>
        <v>6.9400138888888884E-4</v>
      </c>
      <c r="V72" s="47">
        <f t="shared" si="15"/>
        <v>1.6368986400000002E-3</v>
      </c>
      <c r="W72" s="47" t="str">
        <f t="shared" si="16"/>
        <v>ПДВ</v>
      </c>
      <c r="X72" s="47">
        <f t="shared" si="17"/>
        <v>6.9400138888888884E-4</v>
      </c>
      <c r="Y72" s="47">
        <f t="shared" si="18"/>
        <v>1.6368986400000002E-3</v>
      </c>
      <c r="Z72" s="47" t="str">
        <f t="shared" si="19"/>
        <v>ПДВ</v>
      </c>
      <c r="AA72" s="47">
        <f t="shared" si="20"/>
        <v>6.9400138888888884E-4</v>
      </c>
      <c r="AB72" s="47">
        <f t="shared" si="21"/>
        <v>1.6368986400000002E-3</v>
      </c>
      <c r="AC72" s="47" t="str">
        <f t="shared" si="22"/>
        <v>ПДВ</v>
      </c>
    </row>
    <row r="73" spans="1:29" hidden="1" x14ac:dyDescent="0.25">
      <c r="A73">
        <v>49</v>
      </c>
      <c r="B73">
        <f>IFERROR(VLOOKUP(IF(ISERROR(FIND("Наименование загрязняющего вещества",D73))=FALSE,B74,IF(D73="всего по ЗВ:",B72,VLOOKUP(A73,ishod_piv!A:B,2,0))),norm!B:B,1,0),0)</f>
        <v>0</v>
      </c>
      <c r="C73" s="58">
        <f t="shared" si="1"/>
        <v>18</v>
      </c>
      <c r="D73" s="99" t="str">
        <f>VLOOKUP(A73,ishod_piv!A:H,8,0)</f>
        <v>открытая стоянка</v>
      </c>
      <c r="E73" s="59">
        <f>VLOOKUP(A73,ishod_piv!A:I,9,0)</f>
        <v>6005</v>
      </c>
      <c r="F73" s="47">
        <f>IF(ISERROR(FIND("Наименование загрязняющего вещества",D73))=TRUE,VLOOKUP(A73,ishod_piv!A:I,4,0),"")</f>
        <v>5.7456388888888898E-4</v>
      </c>
      <c r="G73" s="47">
        <f>IF(ISERROR(FIND("Наименование загрязняющего вещества",D73))=TRUE,VLOOKUP(A73,ishod_piv!A:I,5,0),"")</f>
        <v>3.3845136E-4</v>
      </c>
      <c r="H73" s="47" t="str">
        <f>VLOOKUP(A73,ishod_piv!A:J,10,0)</f>
        <v>ПДВ</v>
      </c>
      <c r="I73" s="47">
        <f t="shared" si="2"/>
        <v>5.7456388888888898E-4</v>
      </c>
      <c r="J73" s="47">
        <f t="shared" si="3"/>
        <v>3.3845136E-4</v>
      </c>
      <c r="K73" s="47" t="str">
        <f t="shared" si="4"/>
        <v>ПДВ</v>
      </c>
      <c r="L73" s="47">
        <f t="shared" si="5"/>
        <v>5.7456388888888898E-4</v>
      </c>
      <c r="M73" s="47">
        <f t="shared" si="6"/>
        <v>3.3845136E-4</v>
      </c>
      <c r="N73" s="47" t="str">
        <f t="shared" si="7"/>
        <v>ПДВ</v>
      </c>
      <c r="O73" s="47">
        <f t="shared" si="8"/>
        <v>5.7456388888888898E-4</v>
      </c>
      <c r="P73" s="47">
        <f t="shared" si="9"/>
        <v>3.3845136E-4</v>
      </c>
      <c r="Q73" s="47" t="str">
        <f t="shared" si="10"/>
        <v>ПДВ</v>
      </c>
      <c r="R73" s="47">
        <f t="shared" si="11"/>
        <v>5.7456388888888898E-4</v>
      </c>
      <c r="S73" s="47">
        <f t="shared" si="12"/>
        <v>3.3845136E-4</v>
      </c>
      <c r="T73" s="47" t="str">
        <f t="shared" si="13"/>
        <v>ПДВ</v>
      </c>
      <c r="U73" s="47">
        <f t="shared" si="14"/>
        <v>5.7456388888888898E-4</v>
      </c>
      <c r="V73" s="47">
        <f t="shared" si="15"/>
        <v>3.3845136E-4</v>
      </c>
      <c r="W73" s="47" t="str">
        <f t="shared" si="16"/>
        <v>ПДВ</v>
      </c>
      <c r="X73" s="47">
        <f t="shared" si="17"/>
        <v>5.7456388888888898E-4</v>
      </c>
      <c r="Y73" s="47">
        <f t="shared" si="18"/>
        <v>3.3845136E-4</v>
      </c>
      <c r="Z73" s="47" t="str">
        <f t="shared" si="19"/>
        <v>ПДВ</v>
      </c>
      <c r="AA73" s="47">
        <f t="shared" si="20"/>
        <v>5.7456388888888898E-4</v>
      </c>
      <c r="AB73" s="47">
        <f t="shared" si="21"/>
        <v>3.3845136E-4</v>
      </c>
      <c r="AC73" s="47" t="str">
        <f t="shared" si="22"/>
        <v>ПДВ</v>
      </c>
    </row>
    <row r="74" spans="1:29" hidden="1" x14ac:dyDescent="0.25">
      <c r="A74">
        <v>50</v>
      </c>
      <c r="B74">
        <f>IFERROR(VLOOKUP(IF(ISERROR(FIND("Наименование загрязняющего вещества",D74))=FALSE,B75,IF(D74="всего по ЗВ:",B73,VLOOKUP(A74,ishod_piv!A:B,2,0))),norm!B:B,1,0),0)</f>
        <v>0</v>
      </c>
      <c r="C74" s="58">
        <f t="shared" si="1"/>
        <v>19</v>
      </c>
      <c r="D74" s="99" t="str">
        <f>VLOOKUP(A74,ishod_piv!A:H,8,0)</f>
        <v>открытая стоянка</v>
      </c>
      <c r="E74" s="59">
        <f>VLOOKUP(A74,ishod_piv!A:I,9,0)</f>
        <v>6005</v>
      </c>
      <c r="F74" s="47">
        <f>IF(ISERROR(FIND("Наименование загрязняющего вещества",D74))=TRUE,VLOOKUP(A74,ishod_piv!A:I,4,0),"")</f>
        <v>1.8321333333333334E-5</v>
      </c>
      <c r="G74" s="47">
        <f>IF(ISERROR(FIND("Наименование загрязняющего вещества",D74))=TRUE,VLOOKUP(A74,ishod_piv!A:I,5,0),"")</f>
        <v>2.9682744E-5</v>
      </c>
      <c r="H74" s="47" t="str">
        <f>VLOOKUP(A74,ishod_piv!A:J,10,0)</f>
        <v>ПДВ</v>
      </c>
      <c r="I74" s="47">
        <f t="shared" si="2"/>
        <v>1.8321333333333334E-5</v>
      </c>
      <c r="J74" s="47">
        <f t="shared" si="3"/>
        <v>2.9682744E-5</v>
      </c>
      <c r="K74" s="47" t="str">
        <f t="shared" si="4"/>
        <v>ПДВ</v>
      </c>
      <c r="L74" s="47">
        <f t="shared" si="5"/>
        <v>1.8321333333333334E-5</v>
      </c>
      <c r="M74" s="47">
        <f t="shared" si="6"/>
        <v>2.9682744E-5</v>
      </c>
      <c r="N74" s="47" t="str">
        <f t="shared" si="7"/>
        <v>ПДВ</v>
      </c>
      <c r="O74" s="47">
        <f t="shared" si="8"/>
        <v>1.8321333333333334E-5</v>
      </c>
      <c r="P74" s="47">
        <f t="shared" si="9"/>
        <v>2.9682744E-5</v>
      </c>
      <c r="Q74" s="47" t="str">
        <f t="shared" si="10"/>
        <v>ПДВ</v>
      </c>
      <c r="R74" s="47">
        <f t="shared" si="11"/>
        <v>1.8321333333333334E-5</v>
      </c>
      <c r="S74" s="47">
        <f t="shared" si="12"/>
        <v>2.9682744E-5</v>
      </c>
      <c r="T74" s="47" t="str">
        <f t="shared" si="13"/>
        <v>ПДВ</v>
      </c>
      <c r="U74" s="47">
        <f t="shared" si="14"/>
        <v>1.8321333333333334E-5</v>
      </c>
      <c r="V74" s="47">
        <f t="shared" si="15"/>
        <v>2.9682744E-5</v>
      </c>
      <c r="W74" s="47" t="str">
        <f t="shared" si="16"/>
        <v>ПДВ</v>
      </c>
      <c r="X74" s="47">
        <f t="shared" si="17"/>
        <v>1.8321333333333334E-5</v>
      </c>
      <c r="Y74" s="47">
        <f t="shared" si="18"/>
        <v>2.9682744E-5</v>
      </c>
      <c r="Z74" s="47" t="str">
        <f t="shared" si="19"/>
        <v>ПДВ</v>
      </c>
      <c r="AA74" s="47">
        <f t="shared" si="20"/>
        <v>1.8321333333333334E-5</v>
      </c>
      <c r="AB74" s="47">
        <f t="shared" si="21"/>
        <v>2.9682744E-5</v>
      </c>
      <c r="AC74" s="47" t="str">
        <f t="shared" si="22"/>
        <v>ПДВ</v>
      </c>
    </row>
    <row r="75" spans="1:29" hidden="1" x14ac:dyDescent="0.25">
      <c r="A75">
        <v>51</v>
      </c>
      <c r="B75">
        <f>IFERROR(VLOOKUP(IF(ISERROR(FIND("Наименование загрязняющего вещества",D75))=FALSE,B76,IF(D75="всего по ЗВ:",B74,VLOOKUP(A75,ishod_piv!A:B,2,0))),norm!B:B,1,0),0)</f>
        <v>0</v>
      </c>
      <c r="C75" s="58">
        <f t="shared" ref="C75:C138" si="23">IF(ISERROR(FIND("Наименование загрязняющего вещества",D74))=FALSE,1,IF(OR(D75="всего по ЗВ:",D74="всего по ЗВ:"),"",C74+1))</f>
        <v>20</v>
      </c>
      <c r="D75" s="148" t="str">
        <f>VLOOKUP(A75,ishod_piv!A:H,8,0)</f>
        <v>открытая стоянка</v>
      </c>
      <c r="E75" s="59">
        <f>VLOOKUP(A75,ishod_piv!A:I,9,0)</f>
        <v>6005</v>
      </c>
      <c r="F75" s="47">
        <f>IF(ISERROR(FIND("Наименование загрязняющего вещества",D75))=TRUE,VLOOKUP(A75,ishod_piv!A:I,4,0),"")</f>
        <v>2.2432222222222223E-4</v>
      </c>
      <c r="G75" s="47">
        <f>IF(ISERROR(FIND("Наименование загрязняющего вещества",D75))=TRUE,VLOOKUP(A75,ishod_piv!A:I,5,0),"")</f>
        <v>1.3319592E-4</v>
      </c>
      <c r="H75" s="47" t="str">
        <f>VLOOKUP(A75,ishod_piv!A:J,10,0)</f>
        <v>ПДВ</v>
      </c>
      <c r="I75" s="47">
        <f t="shared" ref="I75:I138" si="24">IF(ISERROR(FIND("Наименование загрязняющего вещества",D75))=TRUE,F75,"")</f>
        <v>2.2432222222222223E-4</v>
      </c>
      <c r="J75" s="47">
        <f t="shared" ref="J75:J138" si="25">IF(ISERROR(FIND("Наименование загрязняющего вещества",D75))=TRUE,G75,"")</f>
        <v>1.3319592E-4</v>
      </c>
      <c r="K75" s="47" t="str">
        <f t="shared" ref="K75:K138" si="26">IF(ISERROR(FIND("Наименование загрязняющего вещества",D75))=TRUE,H75,"")</f>
        <v>ПДВ</v>
      </c>
      <c r="L75" s="47">
        <f t="shared" ref="L75:L138" si="27">I75</f>
        <v>2.2432222222222223E-4</v>
      </c>
      <c r="M75" s="47">
        <f t="shared" ref="M75:M138" si="28">J75</f>
        <v>1.3319592E-4</v>
      </c>
      <c r="N75" s="47" t="str">
        <f t="shared" ref="N75:N138" si="29">K75</f>
        <v>ПДВ</v>
      </c>
      <c r="O75" s="47">
        <f t="shared" ref="O75:O138" si="30">L75</f>
        <v>2.2432222222222223E-4</v>
      </c>
      <c r="P75" s="47">
        <f t="shared" ref="P75:P138" si="31">M75</f>
        <v>1.3319592E-4</v>
      </c>
      <c r="Q75" s="47" t="str">
        <f t="shared" ref="Q75:Q138" si="32">N75</f>
        <v>ПДВ</v>
      </c>
      <c r="R75" s="47">
        <f t="shared" ref="R75:R138" si="33">O75</f>
        <v>2.2432222222222223E-4</v>
      </c>
      <c r="S75" s="47">
        <f t="shared" ref="S75:S138" si="34">P75</f>
        <v>1.3319592E-4</v>
      </c>
      <c r="T75" s="47" t="str">
        <f t="shared" ref="T75:T138" si="35">Q75</f>
        <v>ПДВ</v>
      </c>
      <c r="U75" s="47">
        <f t="shared" ref="U75:U138" si="36">R75</f>
        <v>2.2432222222222223E-4</v>
      </c>
      <c r="V75" s="47">
        <f t="shared" ref="V75:V138" si="37">S75</f>
        <v>1.3319592E-4</v>
      </c>
      <c r="W75" s="47" t="str">
        <f t="shared" ref="W75:W138" si="38">T75</f>
        <v>ПДВ</v>
      </c>
      <c r="X75" s="47">
        <f t="shared" ref="X75:X138" si="39">U75</f>
        <v>2.2432222222222223E-4</v>
      </c>
      <c r="Y75" s="47">
        <f t="shared" ref="Y75:Y138" si="40">V75</f>
        <v>1.3319592E-4</v>
      </c>
      <c r="Z75" s="47" t="str">
        <f t="shared" ref="Z75:Z138" si="41">W75</f>
        <v>ПДВ</v>
      </c>
      <c r="AA75" s="47">
        <f t="shared" ref="AA75:AA138" si="42">X75</f>
        <v>2.2432222222222223E-4</v>
      </c>
      <c r="AB75" s="47">
        <f t="shared" ref="AB75:AB138" si="43">Y75</f>
        <v>1.3319592E-4</v>
      </c>
      <c r="AC75" s="47" t="str">
        <f t="shared" ref="AC75:AC138" si="44">Z75</f>
        <v>ПДВ</v>
      </c>
    </row>
    <row r="76" spans="1:29" hidden="1" x14ac:dyDescent="0.25">
      <c r="A76">
        <v>52</v>
      </c>
      <c r="B76">
        <f>IFERROR(VLOOKUP(IF(ISERROR(FIND("Наименование загрязняющего вещества",D76))=FALSE,B77,IF(D76="всего по ЗВ:",B75,VLOOKUP(A76,ishod_piv!A:B,2,0))),norm!B:B,1,0),0)</f>
        <v>0</v>
      </c>
      <c r="C76" s="58">
        <f t="shared" si="23"/>
        <v>21</v>
      </c>
      <c r="D76" s="148" t="str">
        <f>VLOOKUP(A76,ishod_piv!A:H,8,0)</f>
        <v>открытая стоянка</v>
      </c>
      <c r="E76" s="59">
        <f>VLOOKUP(A76,ishod_piv!A:I,9,0)</f>
        <v>6005</v>
      </c>
      <c r="F76" s="47">
        <f>IF(ISERROR(FIND("Наименование загрязняющего вещества",D76))=TRUE,VLOOKUP(A76,ishod_piv!A:I,4,0),"")</f>
        <v>5.2686111111111113E-5</v>
      </c>
      <c r="G76" s="47">
        <f>IF(ISERROR(FIND("Наименование загрязняющего вещества",D76))=TRUE,VLOOKUP(A76,ishod_piv!A:I,5,0),"")</f>
        <v>3.2251440000000004E-5</v>
      </c>
      <c r="H76" s="47" t="str">
        <f>VLOOKUP(A76,ishod_piv!A:J,10,0)</f>
        <v>ПДВ</v>
      </c>
      <c r="I76" s="47">
        <f t="shared" si="24"/>
        <v>5.2686111111111113E-5</v>
      </c>
      <c r="J76" s="47">
        <f t="shared" si="25"/>
        <v>3.2251440000000004E-5</v>
      </c>
      <c r="K76" s="47" t="str">
        <f t="shared" si="26"/>
        <v>ПДВ</v>
      </c>
      <c r="L76" s="47">
        <f t="shared" si="27"/>
        <v>5.2686111111111113E-5</v>
      </c>
      <c r="M76" s="47">
        <f t="shared" si="28"/>
        <v>3.2251440000000004E-5</v>
      </c>
      <c r="N76" s="47" t="str">
        <f t="shared" si="29"/>
        <v>ПДВ</v>
      </c>
      <c r="O76" s="47">
        <f t="shared" si="30"/>
        <v>5.2686111111111113E-5</v>
      </c>
      <c r="P76" s="47">
        <f t="shared" si="31"/>
        <v>3.2251440000000004E-5</v>
      </c>
      <c r="Q76" s="47" t="str">
        <f t="shared" si="32"/>
        <v>ПДВ</v>
      </c>
      <c r="R76" s="47">
        <f t="shared" si="33"/>
        <v>5.2686111111111113E-5</v>
      </c>
      <c r="S76" s="47">
        <f t="shared" si="34"/>
        <v>3.2251440000000004E-5</v>
      </c>
      <c r="T76" s="47" t="str">
        <f t="shared" si="35"/>
        <v>ПДВ</v>
      </c>
      <c r="U76" s="47">
        <f t="shared" si="36"/>
        <v>5.2686111111111113E-5</v>
      </c>
      <c r="V76" s="47">
        <f t="shared" si="37"/>
        <v>3.2251440000000004E-5</v>
      </c>
      <c r="W76" s="47" t="str">
        <f t="shared" si="38"/>
        <v>ПДВ</v>
      </c>
      <c r="X76" s="47">
        <f t="shared" si="39"/>
        <v>5.2686111111111113E-5</v>
      </c>
      <c r="Y76" s="47">
        <f t="shared" si="40"/>
        <v>3.2251440000000004E-5</v>
      </c>
      <c r="Z76" s="47" t="str">
        <f t="shared" si="41"/>
        <v>ПДВ</v>
      </c>
      <c r="AA76" s="47">
        <f t="shared" si="42"/>
        <v>5.2686111111111113E-5</v>
      </c>
      <c r="AB76" s="47">
        <f t="shared" si="43"/>
        <v>3.2251440000000004E-5</v>
      </c>
      <c r="AC76" s="47" t="str">
        <f t="shared" si="44"/>
        <v>ПДВ</v>
      </c>
    </row>
    <row r="77" spans="1:29" hidden="1" x14ac:dyDescent="0.25">
      <c r="A77">
        <v>53</v>
      </c>
      <c r="B77">
        <f>IFERROR(VLOOKUP(IF(ISERROR(FIND("Наименование загрязняющего вещества",D77))=FALSE,B78,IF(D77="всего по ЗВ:",B76,VLOOKUP(A77,ishod_piv!A:B,2,0))),norm!B:B,1,0),0)</f>
        <v>0</v>
      </c>
      <c r="C77" s="58">
        <f t="shared" si="23"/>
        <v>22</v>
      </c>
      <c r="D77" s="148" t="str">
        <f>VLOOKUP(A77,ishod_piv!A:H,8,0)</f>
        <v>внутренний проезд</v>
      </c>
      <c r="E77" s="59">
        <f>VLOOKUP(A77,ishod_piv!A:I,9,0)</f>
        <v>6006</v>
      </c>
      <c r="F77" s="47">
        <f>IF(ISERROR(FIND("Наименование загрязняющего вещества",D77))=TRUE,VLOOKUP(A77,ishod_piv!A:I,4,0),"")</f>
        <v>1.1056500000000002E-6</v>
      </c>
      <c r="G77" s="47">
        <f>IF(ISERROR(FIND("Наименование загрязняющего вещества",D77))=TRUE,VLOOKUP(A77,ishod_piv!A:I,5,0),"")</f>
        <v>1.0154092E-4</v>
      </c>
      <c r="H77" s="47" t="str">
        <f>VLOOKUP(A77,ishod_piv!A:J,10,0)</f>
        <v>ПДВ</v>
      </c>
      <c r="I77" s="47">
        <f t="shared" si="24"/>
        <v>1.1056500000000002E-6</v>
      </c>
      <c r="J77" s="47">
        <f t="shared" si="25"/>
        <v>1.0154092E-4</v>
      </c>
      <c r="K77" s="47" t="str">
        <f t="shared" si="26"/>
        <v>ПДВ</v>
      </c>
      <c r="L77" s="47">
        <f t="shared" si="27"/>
        <v>1.1056500000000002E-6</v>
      </c>
      <c r="M77" s="47">
        <f t="shared" si="28"/>
        <v>1.0154092E-4</v>
      </c>
      <c r="N77" s="47" t="str">
        <f t="shared" si="29"/>
        <v>ПДВ</v>
      </c>
      <c r="O77" s="47">
        <f t="shared" si="30"/>
        <v>1.1056500000000002E-6</v>
      </c>
      <c r="P77" s="47">
        <f t="shared" si="31"/>
        <v>1.0154092E-4</v>
      </c>
      <c r="Q77" s="47" t="str">
        <f t="shared" si="32"/>
        <v>ПДВ</v>
      </c>
      <c r="R77" s="47">
        <f t="shared" si="33"/>
        <v>1.1056500000000002E-6</v>
      </c>
      <c r="S77" s="47">
        <f t="shared" si="34"/>
        <v>1.0154092E-4</v>
      </c>
      <c r="T77" s="47" t="str">
        <f t="shared" si="35"/>
        <v>ПДВ</v>
      </c>
      <c r="U77" s="47">
        <f t="shared" si="36"/>
        <v>1.1056500000000002E-6</v>
      </c>
      <c r="V77" s="47">
        <f t="shared" si="37"/>
        <v>1.0154092E-4</v>
      </c>
      <c r="W77" s="47" t="str">
        <f t="shared" si="38"/>
        <v>ПДВ</v>
      </c>
      <c r="X77" s="47">
        <f t="shared" si="39"/>
        <v>1.1056500000000002E-6</v>
      </c>
      <c r="Y77" s="47">
        <f t="shared" si="40"/>
        <v>1.0154092E-4</v>
      </c>
      <c r="Z77" s="47" t="str">
        <f t="shared" si="41"/>
        <v>ПДВ</v>
      </c>
      <c r="AA77" s="47">
        <f t="shared" si="42"/>
        <v>1.1056500000000002E-6</v>
      </c>
      <c r="AB77" s="47">
        <f t="shared" si="43"/>
        <v>1.0154092E-4</v>
      </c>
      <c r="AC77" s="47" t="str">
        <f t="shared" si="44"/>
        <v>ПДВ</v>
      </c>
    </row>
    <row r="78" spans="1:29" hidden="1" x14ac:dyDescent="0.25">
      <c r="A78">
        <v>54</v>
      </c>
      <c r="B78">
        <f>IFERROR(VLOOKUP(IF(ISERROR(FIND("Наименование загрязняющего вещества",D78))=FALSE,B79,IF(D78="всего по ЗВ:",B77,VLOOKUP(A78,ishod_piv!A:B,2,0))),norm!B:B,1,0),0)</f>
        <v>0</v>
      </c>
      <c r="C78" s="58">
        <f t="shared" si="23"/>
        <v>23</v>
      </c>
      <c r="D78" s="148" t="str">
        <f>VLOOKUP(A78,ishod_piv!A:H,8,0)</f>
        <v>внутренний проезд</v>
      </c>
      <c r="E78" s="59">
        <f>VLOOKUP(A78,ishod_piv!A:I,9,0)</f>
        <v>6006</v>
      </c>
      <c r="F78" s="47">
        <f>IF(ISERROR(FIND("Наименование загрязняющего вещества",D78))=TRUE,VLOOKUP(A78,ishod_piv!A:I,4,0),"")</f>
        <v>9.7499999999999998E-7</v>
      </c>
      <c r="G78" s="47">
        <f>IF(ISERROR(FIND("Наименование загрязняющего вещества",D78))=TRUE,VLOOKUP(A78,ishod_piv!A:I,5,0),"")</f>
        <v>1.5827604E-4</v>
      </c>
      <c r="H78" s="47" t="str">
        <f>VLOOKUP(A78,ishod_piv!A:J,10,0)</f>
        <v>ПДВ</v>
      </c>
      <c r="I78" s="47">
        <f t="shared" si="24"/>
        <v>9.7499999999999998E-7</v>
      </c>
      <c r="J78" s="47">
        <f t="shared" si="25"/>
        <v>1.5827604E-4</v>
      </c>
      <c r="K78" s="47" t="str">
        <f t="shared" si="26"/>
        <v>ПДВ</v>
      </c>
      <c r="L78" s="47">
        <f t="shared" si="27"/>
        <v>9.7499999999999998E-7</v>
      </c>
      <c r="M78" s="47">
        <f t="shared" si="28"/>
        <v>1.5827604E-4</v>
      </c>
      <c r="N78" s="47" t="str">
        <f t="shared" si="29"/>
        <v>ПДВ</v>
      </c>
      <c r="O78" s="47">
        <f t="shared" si="30"/>
        <v>9.7499999999999998E-7</v>
      </c>
      <c r="P78" s="47">
        <f t="shared" si="31"/>
        <v>1.5827604E-4</v>
      </c>
      <c r="Q78" s="47" t="str">
        <f t="shared" si="32"/>
        <v>ПДВ</v>
      </c>
      <c r="R78" s="47">
        <f t="shared" si="33"/>
        <v>9.7499999999999998E-7</v>
      </c>
      <c r="S78" s="47">
        <f t="shared" si="34"/>
        <v>1.5827604E-4</v>
      </c>
      <c r="T78" s="47" t="str">
        <f t="shared" si="35"/>
        <v>ПДВ</v>
      </c>
      <c r="U78" s="47">
        <f t="shared" si="36"/>
        <v>9.7499999999999998E-7</v>
      </c>
      <c r="V78" s="47">
        <f t="shared" si="37"/>
        <v>1.5827604E-4</v>
      </c>
      <c r="W78" s="47" t="str">
        <f t="shared" si="38"/>
        <v>ПДВ</v>
      </c>
      <c r="X78" s="47">
        <f t="shared" si="39"/>
        <v>9.7499999999999998E-7</v>
      </c>
      <c r="Y78" s="47">
        <f t="shared" si="40"/>
        <v>1.5827604E-4</v>
      </c>
      <c r="Z78" s="47" t="str">
        <f t="shared" si="41"/>
        <v>ПДВ</v>
      </c>
      <c r="AA78" s="47">
        <f t="shared" si="42"/>
        <v>9.7499999999999998E-7</v>
      </c>
      <c r="AB78" s="47">
        <f t="shared" si="43"/>
        <v>1.5827604E-4</v>
      </c>
      <c r="AC78" s="47" t="str">
        <f t="shared" si="44"/>
        <v>ПДВ</v>
      </c>
    </row>
    <row r="79" spans="1:29" hidden="1" x14ac:dyDescent="0.25">
      <c r="A79">
        <v>55</v>
      </c>
      <c r="B79">
        <f>IFERROR(VLOOKUP(IF(ISERROR(FIND("Наименование загрязняющего вещества",D79))=FALSE,B80,IF(D79="всего по ЗВ:",B78,VLOOKUP(A79,ishod_piv!A:B,2,0))),norm!B:B,1,0),0)</f>
        <v>0</v>
      </c>
      <c r="C79" s="58">
        <f t="shared" si="23"/>
        <v>24</v>
      </c>
      <c r="D79" s="148" t="str">
        <f>VLOOKUP(A79,ishod_piv!A:H,8,0)</f>
        <v>внутренний проезд</v>
      </c>
      <c r="E79" s="59">
        <f>VLOOKUP(A79,ishod_piv!A:I,9,0)</f>
        <v>6006</v>
      </c>
      <c r="F79" s="47">
        <f>IF(ISERROR(FIND("Наименование загрязняющего вещества",D79))=TRUE,VLOOKUP(A79,ishod_piv!A:I,4,0),"")</f>
        <v>1.26945E-6</v>
      </c>
      <c r="G79" s="47">
        <f>IF(ISERROR(FIND("Наименование загрязняющего вещества",D79))=TRUE,VLOOKUP(A79,ishod_piv!A:I,5,0),"")</f>
        <v>1.2407616000000002E-4</v>
      </c>
      <c r="H79" s="47" t="str">
        <f>VLOOKUP(A79,ishod_piv!A:J,10,0)</f>
        <v>ПДВ</v>
      </c>
      <c r="I79" s="47">
        <f t="shared" si="24"/>
        <v>1.26945E-6</v>
      </c>
      <c r="J79" s="47">
        <f t="shared" si="25"/>
        <v>1.2407616000000002E-4</v>
      </c>
      <c r="K79" s="47" t="str">
        <f t="shared" si="26"/>
        <v>ПДВ</v>
      </c>
      <c r="L79" s="47">
        <f t="shared" si="27"/>
        <v>1.26945E-6</v>
      </c>
      <c r="M79" s="47">
        <f t="shared" si="28"/>
        <v>1.2407616000000002E-4</v>
      </c>
      <c r="N79" s="47" t="str">
        <f t="shared" si="29"/>
        <v>ПДВ</v>
      </c>
      <c r="O79" s="47">
        <f t="shared" si="30"/>
        <v>1.26945E-6</v>
      </c>
      <c r="P79" s="47">
        <f t="shared" si="31"/>
        <v>1.2407616000000002E-4</v>
      </c>
      <c r="Q79" s="47" t="str">
        <f t="shared" si="32"/>
        <v>ПДВ</v>
      </c>
      <c r="R79" s="47">
        <f t="shared" si="33"/>
        <v>1.26945E-6</v>
      </c>
      <c r="S79" s="47">
        <f t="shared" si="34"/>
        <v>1.2407616000000002E-4</v>
      </c>
      <c r="T79" s="47" t="str">
        <f t="shared" si="35"/>
        <v>ПДВ</v>
      </c>
      <c r="U79" s="47">
        <f t="shared" si="36"/>
        <v>1.26945E-6</v>
      </c>
      <c r="V79" s="47">
        <f t="shared" si="37"/>
        <v>1.2407616000000002E-4</v>
      </c>
      <c r="W79" s="47" t="str">
        <f t="shared" si="38"/>
        <v>ПДВ</v>
      </c>
      <c r="X79" s="47">
        <f t="shared" si="39"/>
        <v>1.26945E-6</v>
      </c>
      <c r="Y79" s="47">
        <f t="shared" si="40"/>
        <v>1.2407616000000002E-4</v>
      </c>
      <c r="Z79" s="47" t="str">
        <f t="shared" si="41"/>
        <v>ПДВ</v>
      </c>
      <c r="AA79" s="47">
        <f t="shared" si="42"/>
        <v>1.26945E-6</v>
      </c>
      <c r="AB79" s="47">
        <f t="shared" si="43"/>
        <v>1.2407616000000002E-4</v>
      </c>
      <c r="AC79" s="47" t="str">
        <f t="shared" si="44"/>
        <v>ПДВ</v>
      </c>
    </row>
    <row r="80" spans="1:29" hidden="1" x14ac:dyDescent="0.25">
      <c r="A80">
        <v>56</v>
      </c>
      <c r="B80">
        <f>IFERROR(VLOOKUP(IF(ISERROR(FIND("Наименование загрязняющего вещества",D80))=FALSE,B81,IF(D80="всего по ЗВ:",B79,VLOOKUP(A80,ishod_piv!A:B,2,0))),norm!B:B,1,0),0)</f>
        <v>0</v>
      </c>
      <c r="C80" s="58">
        <f t="shared" si="23"/>
        <v>25</v>
      </c>
      <c r="D80" s="148" t="str">
        <f>VLOOKUP(A80,ishod_piv!A:H,8,0)</f>
        <v>внутренний проезд</v>
      </c>
      <c r="E80" s="59">
        <f>VLOOKUP(A80,ishod_piv!A:I,9,0)</f>
        <v>6006</v>
      </c>
      <c r="F80" s="47">
        <f>IF(ISERROR(FIND("Наименование загрязняющего вещества",D80))=TRUE,VLOOKUP(A80,ishod_piv!A:I,4,0),"")</f>
        <v>1.2986999999999999E-6</v>
      </c>
      <c r="G80" s="47">
        <f>IF(ISERROR(FIND("Наименование загрязняющего вещества",D80))=TRUE,VLOOKUP(A80,ishod_piv!A:I,5,0),"")</f>
        <v>3.8097696000000001E-4</v>
      </c>
      <c r="H80" s="47" t="str">
        <f>VLOOKUP(A80,ishod_piv!A:J,10,0)</f>
        <v>ПДВ</v>
      </c>
      <c r="I80" s="47">
        <f t="shared" si="24"/>
        <v>1.2986999999999999E-6</v>
      </c>
      <c r="J80" s="47">
        <f t="shared" si="25"/>
        <v>3.8097696000000001E-4</v>
      </c>
      <c r="K80" s="47" t="str">
        <f t="shared" si="26"/>
        <v>ПДВ</v>
      </c>
      <c r="L80" s="47">
        <f t="shared" si="27"/>
        <v>1.2986999999999999E-6</v>
      </c>
      <c r="M80" s="47">
        <f t="shared" si="28"/>
        <v>3.8097696000000001E-4</v>
      </c>
      <c r="N80" s="47" t="str">
        <f t="shared" si="29"/>
        <v>ПДВ</v>
      </c>
      <c r="O80" s="47">
        <f t="shared" si="30"/>
        <v>1.2986999999999999E-6</v>
      </c>
      <c r="P80" s="47">
        <f t="shared" si="31"/>
        <v>3.8097696000000001E-4</v>
      </c>
      <c r="Q80" s="47" t="str">
        <f t="shared" si="32"/>
        <v>ПДВ</v>
      </c>
      <c r="R80" s="47">
        <f t="shared" si="33"/>
        <v>1.2986999999999999E-6</v>
      </c>
      <c r="S80" s="47">
        <f t="shared" si="34"/>
        <v>3.8097696000000001E-4</v>
      </c>
      <c r="T80" s="47" t="str">
        <f t="shared" si="35"/>
        <v>ПДВ</v>
      </c>
      <c r="U80" s="47">
        <f t="shared" si="36"/>
        <v>1.2986999999999999E-6</v>
      </c>
      <c r="V80" s="47">
        <f t="shared" si="37"/>
        <v>3.8097696000000001E-4</v>
      </c>
      <c r="W80" s="47" t="str">
        <f t="shared" si="38"/>
        <v>ПДВ</v>
      </c>
      <c r="X80" s="47">
        <f t="shared" si="39"/>
        <v>1.2986999999999999E-6</v>
      </c>
      <c r="Y80" s="47">
        <f t="shared" si="40"/>
        <v>3.8097696000000001E-4</v>
      </c>
      <c r="Z80" s="47" t="str">
        <f t="shared" si="41"/>
        <v>ПДВ</v>
      </c>
      <c r="AA80" s="47">
        <f t="shared" si="42"/>
        <v>1.2986999999999999E-6</v>
      </c>
      <c r="AB80" s="47">
        <f t="shared" si="43"/>
        <v>3.8097696000000001E-4</v>
      </c>
      <c r="AC80" s="47" t="str">
        <f t="shared" si="44"/>
        <v>ПДВ</v>
      </c>
    </row>
    <row r="81" spans="1:29" hidden="1" x14ac:dyDescent="0.25">
      <c r="A81">
        <v>57</v>
      </c>
      <c r="B81">
        <f>IFERROR(VLOOKUP(IF(ISERROR(FIND("Наименование загрязняющего вещества",D81))=FALSE,B82,IF(D81="всего по ЗВ:",B80,VLOOKUP(A81,ishod_piv!A:B,2,0))),norm!B:B,1,0),0)</f>
        <v>0</v>
      </c>
      <c r="C81" s="58">
        <f t="shared" si="23"/>
        <v>26</v>
      </c>
      <c r="D81" s="148" t="str">
        <f>VLOOKUP(A81,ishod_piv!A:H,8,0)</f>
        <v>внутренний проезд</v>
      </c>
      <c r="E81" s="59">
        <f>VLOOKUP(A81,ishod_piv!A:I,9,0)</f>
        <v>6006</v>
      </c>
      <c r="F81" s="47">
        <f>IF(ISERROR(FIND("Наименование загрязняющего вещества",D81))=TRUE,VLOOKUP(A81,ishod_piv!A:I,4,0),"")</f>
        <v>1.26945E-6</v>
      </c>
      <c r="G81" s="47">
        <f>IF(ISERROR(FIND("Наименование загрязняющего вещества",D81))=TRUE,VLOOKUP(A81,ishod_piv!A:I,5,0),"")</f>
        <v>2.4815232000000004E-4</v>
      </c>
      <c r="H81" s="47" t="str">
        <f>VLOOKUP(A81,ishod_piv!A:J,10,0)</f>
        <v>ПДВ</v>
      </c>
      <c r="I81" s="47">
        <f t="shared" si="24"/>
        <v>1.26945E-6</v>
      </c>
      <c r="J81" s="47">
        <f t="shared" si="25"/>
        <v>2.4815232000000004E-4</v>
      </c>
      <c r="K81" s="47" t="str">
        <f t="shared" si="26"/>
        <v>ПДВ</v>
      </c>
      <c r="L81" s="47">
        <f t="shared" si="27"/>
        <v>1.26945E-6</v>
      </c>
      <c r="M81" s="47">
        <f t="shared" si="28"/>
        <v>2.4815232000000004E-4</v>
      </c>
      <c r="N81" s="47" t="str">
        <f t="shared" si="29"/>
        <v>ПДВ</v>
      </c>
      <c r="O81" s="47">
        <f t="shared" si="30"/>
        <v>1.26945E-6</v>
      </c>
      <c r="P81" s="47">
        <f t="shared" si="31"/>
        <v>2.4815232000000004E-4</v>
      </c>
      <c r="Q81" s="47" t="str">
        <f t="shared" si="32"/>
        <v>ПДВ</v>
      </c>
      <c r="R81" s="47">
        <f t="shared" si="33"/>
        <v>1.26945E-6</v>
      </c>
      <c r="S81" s="47">
        <f t="shared" si="34"/>
        <v>2.4815232000000004E-4</v>
      </c>
      <c r="T81" s="47" t="str">
        <f t="shared" si="35"/>
        <v>ПДВ</v>
      </c>
      <c r="U81" s="47">
        <f t="shared" si="36"/>
        <v>1.26945E-6</v>
      </c>
      <c r="V81" s="47">
        <f t="shared" si="37"/>
        <v>2.4815232000000004E-4</v>
      </c>
      <c r="W81" s="47" t="str">
        <f t="shared" si="38"/>
        <v>ПДВ</v>
      </c>
      <c r="X81" s="47">
        <f t="shared" si="39"/>
        <v>1.26945E-6</v>
      </c>
      <c r="Y81" s="47">
        <f t="shared" si="40"/>
        <v>2.4815232000000004E-4</v>
      </c>
      <c r="Z81" s="47" t="str">
        <f t="shared" si="41"/>
        <v>ПДВ</v>
      </c>
      <c r="AA81" s="47">
        <f t="shared" si="42"/>
        <v>1.26945E-6</v>
      </c>
      <c r="AB81" s="47">
        <f t="shared" si="43"/>
        <v>2.4815232000000004E-4</v>
      </c>
      <c r="AC81" s="47" t="str">
        <f t="shared" si="44"/>
        <v>ПДВ</v>
      </c>
    </row>
    <row r="82" spans="1:29" hidden="1" x14ac:dyDescent="0.25">
      <c r="A82">
        <v>58</v>
      </c>
      <c r="B82">
        <f>IFERROR(VLOOKUP(IF(ISERROR(FIND("Наименование загрязняющего вещества",D82))=FALSE,B83,IF(D82="всего по ЗВ:",B81,VLOOKUP(A82,ishod_piv!A:B,2,0))),norm!B:B,1,0),0)</f>
        <v>0</v>
      </c>
      <c r="C82" s="58">
        <f t="shared" si="23"/>
        <v>27</v>
      </c>
      <c r="D82" s="148" t="str">
        <f>VLOOKUP(A82,ishod_piv!A:H,8,0)</f>
        <v>пост ТО и ТР</v>
      </c>
      <c r="E82" s="59">
        <f>VLOOKUP(A82,ishod_piv!A:I,9,0)</f>
        <v>6017</v>
      </c>
      <c r="F82" s="47">
        <f>IF(ISERROR(FIND("Наименование загрязняющего вещества",D82))=TRUE,VLOOKUP(A82,ishod_piv!A:I,4,0),"")</f>
        <v>2.2392500000000002E-6</v>
      </c>
      <c r="G82" s="47">
        <f>IF(ISERROR(FIND("Наименование загрязняющего вещества",D82))=TRUE,VLOOKUP(A82,ishod_piv!A:I,5,0),"")</f>
        <v>6.4196340000000009E-6</v>
      </c>
      <c r="H82" s="47" t="str">
        <f>VLOOKUP(A82,ishod_piv!A:J,10,0)</f>
        <v>ПДВ</v>
      </c>
      <c r="I82" s="47">
        <f t="shared" si="24"/>
        <v>2.2392500000000002E-6</v>
      </c>
      <c r="J82" s="47">
        <f t="shared" si="25"/>
        <v>6.4196340000000009E-6</v>
      </c>
      <c r="K82" s="47" t="str">
        <f t="shared" si="26"/>
        <v>ПДВ</v>
      </c>
      <c r="L82" s="47">
        <f t="shared" si="27"/>
        <v>2.2392500000000002E-6</v>
      </c>
      <c r="M82" s="47">
        <f t="shared" si="28"/>
        <v>6.4196340000000009E-6</v>
      </c>
      <c r="N82" s="47" t="str">
        <f t="shared" si="29"/>
        <v>ПДВ</v>
      </c>
      <c r="O82" s="47">
        <f t="shared" si="30"/>
        <v>2.2392500000000002E-6</v>
      </c>
      <c r="P82" s="47">
        <f t="shared" si="31"/>
        <v>6.4196340000000009E-6</v>
      </c>
      <c r="Q82" s="47" t="str">
        <f t="shared" si="32"/>
        <v>ПДВ</v>
      </c>
      <c r="R82" s="47">
        <f t="shared" si="33"/>
        <v>2.2392500000000002E-6</v>
      </c>
      <c r="S82" s="47">
        <f t="shared" si="34"/>
        <v>6.4196340000000009E-6</v>
      </c>
      <c r="T82" s="47" t="str">
        <f t="shared" si="35"/>
        <v>ПДВ</v>
      </c>
      <c r="U82" s="47">
        <f t="shared" si="36"/>
        <v>2.2392500000000002E-6</v>
      </c>
      <c r="V82" s="47">
        <f t="shared" si="37"/>
        <v>6.4196340000000009E-6</v>
      </c>
      <c r="W82" s="47" t="str">
        <f t="shared" si="38"/>
        <v>ПДВ</v>
      </c>
      <c r="X82" s="47">
        <f t="shared" si="39"/>
        <v>2.2392500000000002E-6</v>
      </c>
      <c r="Y82" s="47">
        <f t="shared" si="40"/>
        <v>6.4196340000000009E-6</v>
      </c>
      <c r="Z82" s="47" t="str">
        <f t="shared" si="41"/>
        <v>ПДВ</v>
      </c>
      <c r="AA82" s="47">
        <f t="shared" si="42"/>
        <v>2.2392500000000002E-6</v>
      </c>
      <c r="AB82" s="47">
        <f t="shared" si="43"/>
        <v>6.4196340000000009E-6</v>
      </c>
      <c r="AC82" s="47" t="str">
        <f t="shared" si="44"/>
        <v>ПДВ</v>
      </c>
    </row>
    <row r="83" spans="1:29" hidden="1" x14ac:dyDescent="0.25">
      <c r="A83">
        <v>59</v>
      </c>
      <c r="B83">
        <f>IFERROR(VLOOKUP(IF(ISERROR(FIND("Наименование загрязняющего вещества",D83))=FALSE,B84,IF(D83="всего по ЗВ:",B82,VLOOKUP(A83,ishod_piv!A:B,2,0))),norm!B:B,1,0),0)</f>
        <v>0</v>
      </c>
      <c r="C83" s="58">
        <f t="shared" si="23"/>
        <v>28</v>
      </c>
      <c r="D83" s="148" t="str">
        <f>VLOOKUP(A83,ishod_piv!A:H,8,0)</f>
        <v>пост ТО и ТР</v>
      </c>
      <c r="E83" s="59">
        <f>VLOOKUP(A83,ishod_piv!A:I,9,0)</f>
        <v>6017</v>
      </c>
      <c r="F83" s="47">
        <f>IF(ISERROR(FIND("Наименование загрязняющего вещества",D83))=TRUE,VLOOKUP(A83,ishod_piv!A:I,4,0),"")</f>
        <v>1.09516875E-5</v>
      </c>
      <c r="G83" s="47">
        <f>IF(ISERROR(FIND("Наименование загрязняющего вещества",D83))=TRUE,VLOOKUP(A83,ishod_piv!A:I,5,0),"")</f>
        <v>1.5662400000000001E-5</v>
      </c>
      <c r="H83" s="47" t="str">
        <f>VLOOKUP(A83,ishod_piv!A:J,10,0)</f>
        <v>ПДВ</v>
      </c>
      <c r="I83" s="47">
        <f t="shared" si="24"/>
        <v>1.09516875E-5</v>
      </c>
      <c r="J83" s="47">
        <f t="shared" si="25"/>
        <v>1.5662400000000001E-5</v>
      </c>
      <c r="K83" s="47" t="str">
        <f t="shared" si="26"/>
        <v>ПДВ</v>
      </c>
      <c r="L83" s="47">
        <f t="shared" si="27"/>
        <v>1.09516875E-5</v>
      </c>
      <c r="M83" s="47">
        <f t="shared" si="28"/>
        <v>1.5662400000000001E-5</v>
      </c>
      <c r="N83" s="47" t="str">
        <f t="shared" si="29"/>
        <v>ПДВ</v>
      </c>
      <c r="O83" s="47">
        <f t="shared" si="30"/>
        <v>1.09516875E-5</v>
      </c>
      <c r="P83" s="47">
        <f t="shared" si="31"/>
        <v>1.5662400000000001E-5</v>
      </c>
      <c r="Q83" s="47" t="str">
        <f t="shared" si="32"/>
        <v>ПДВ</v>
      </c>
      <c r="R83" s="47">
        <f t="shared" si="33"/>
        <v>1.09516875E-5</v>
      </c>
      <c r="S83" s="47">
        <f t="shared" si="34"/>
        <v>1.5662400000000001E-5</v>
      </c>
      <c r="T83" s="47" t="str">
        <f t="shared" si="35"/>
        <v>ПДВ</v>
      </c>
      <c r="U83" s="47">
        <f t="shared" si="36"/>
        <v>1.09516875E-5</v>
      </c>
      <c r="V83" s="47">
        <f t="shared" si="37"/>
        <v>1.5662400000000001E-5</v>
      </c>
      <c r="W83" s="47" t="str">
        <f t="shared" si="38"/>
        <v>ПДВ</v>
      </c>
      <c r="X83" s="47">
        <f t="shared" si="39"/>
        <v>1.09516875E-5</v>
      </c>
      <c r="Y83" s="47">
        <f t="shared" si="40"/>
        <v>1.5662400000000001E-5</v>
      </c>
      <c r="Z83" s="47" t="str">
        <f t="shared" si="41"/>
        <v>ПДВ</v>
      </c>
      <c r="AA83" s="47">
        <f t="shared" si="42"/>
        <v>1.09516875E-5</v>
      </c>
      <c r="AB83" s="47">
        <f t="shared" si="43"/>
        <v>1.5662400000000001E-5</v>
      </c>
      <c r="AC83" s="47" t="str">
        <f t="shared" si="44"/>
        <v>ПДВ</v>
      </c>
    </row>
    <row r="84" spans="1:29" hidden="1" x14ac:dyDescent="0.25">
      <c r="A84">
        <v>60</v>
      </c>
      <c r="B84">
        <f>IFERROR(VLOOKUP(IF(ISERROR(FIND("Наименование загрязняющего вещества",D84))=FALSE,B85,IF(D84="всего по ЗВ:",B83,VLOOKUP(A84,ishod_piv!A:B,2,0))),norm!B:B,1,0),0)</f>
        <v>0</v>
      </c>
      <c r="C84" s="58">
        <f t="shared" si="23"/>
        <v>29</v>
      </c>
      <c r="D84" s="148" t="str">
        <f>VLOOKUP(A84,ishod_piv!A:H,8,0)</f>
        <v>открытый склад вторсырья</v>
      </c>
      <c r="E84" s="59">
        <f>VLOOKUP(A84,ishod_piv!A:I,9,0)</f>
        <v>6018</v>
      </c>
      <c r="F84" s="47">
        <f>IF(ISERROR(FIND("Наименование загрязняющего вещества",D84))=TRUE,VLOOKUP(A84,ishod_piv!A:I,4,0),"")</f>
        <v>5.328772222222224E-3</v>
      </c>
      <c r="G84" s="47">
        <f>IF(ISERROR(FIND("Наименование загрязняющего вещества",D84))=TRUE,VLOOKUP(A84,ishod_piv!A:I,5,0),"")</f>
        <v>7.8713945960000014E-3</v>
      </c>
      <c r="H84" s="47" t="str">
        <f>VLOOKUP(A84,ishod_piv!A:J,10,0)</f>
        <v>ПДВ</v>
      </c>
      <c r="I84" s="47">
        <f t="shared" si="24"/>
        <v>5.328772222222224E-3</v>
      </c>
      <c r="J84" s="47">
        <f t="shared" si="25"/>
        <v>7.8713945960000014E-3</v>
      </c>
      <c r="K84" s="47" t="str">
        <f t="shared" si="26"/>
        <v>ПДВ</v>
      </c>
      <c r="L84" s="47">
        <f t="shared" si="27"/>
        <v>5.328772222222224E-3</v>
      </c>
      <c r="M84" s="47">
        <f t="shared" si="28"/>
        <v>7.8713945960000014E-3</v>
      </c>
      <c r="N84" s="47" t="str">
        <f t="shared" si="29"/>
        <v>ПДВ</v>
      </c>
      <c r="O84" s="47">
        <f t="shared" si="30"/>
        <v>5.328772222222224E-3</v>
      </c>
      <c r="P84" s="47">
        <f t="shared" si="31"/>
        <v>7.8713945960000014E-3</v>
      </c>
      <c r="Q84" s="47" t="str">
        <f t="shared" si="32"/>
        <v>ПДВ</v>
      </c>
      <c r="R84" s="47">
        <f t="shared" si="33"/>
        <v>5.328772222222224E-3</v>
      </c>
      <c r="S84" s="47">
        <f t="shared" si="34"/>
        <v>7.8713945960000014E-3</v>
      </c>
      <c r="T84" s="47" t="str">
        <f t="shared" si="35"/>
        <v>ПДВ</v>
      </c>
      <c r="U84" s="47">
        <f t="shared" si="36"/>
        <v>5.328772222222224E-3</v>
      </c>
      <c r="V84" s="47">
        <f t="shared" si="37"/>
        <v>7.8713945960000014E-3</v>
      </c>
      <c r="W84" s="47" t="str">
        <f t="shared" si="38"/>
        <v>ПДВ</v>
      </c>
      <c r="X84" s="47">
        <f t="shared" si="39"/>
        <v>5.328772222222224E-3</v>
      </c>
      <c r="Y84" s="47">
        <f t="shared" si="40"/>
        <v>7.8713945960000014E-3</v>
      </c>
      <c r="Z84" s="47" t="str">
        <f t="shared" si="41"/>
        <v>ПДВ</v>
      </c>
      <c r="AA84" s="47">
        <f t="shared" si="42"/>
        <v>5.328772222222224E-3</v>
      </c>
      <c r="AB84" s="47">
        <f t="shared" si="43"/>
        <v>7.8713945960000014E-3</v>
      </c>
      <c r="AC84" s="47" t="str">
        <f t="shared" si="44"/>
        <v>ПДВ</v>
      </c>
    </row>
    <row r="85" spans="1:29" hidden="1" x14ac:dyDescent="0.25">
      <c r="A85">
        <v>61</v>
      </c>
      <c r="B85">
        <f>IFERROR(VLOOKUP(IF(ISERROR(FIND("Наименование загрязняющего вещества",D85))=FALSE,B86,IF(D85="всего по ЗВ:",B84,VLOOKUP(A85,ishod_piv!A:B,2,0))),norm!B:B,1,0),0)</f>
        <v>0</v>
      </c>
      <c r="C85" s="58" t="str">
        <f t="shared" si="23"/>
        <v/>
      </c>
      <c r="D85" s="148" t="str">
        <f>VLOOKUP(A85,ishod_piv!A:H,8,0)</f>
        <v>всего по ЗВ:</v>
      </c>
      <c r="E85" s="59" t="str">
        <f>VLOOKUP(A85,ishod_piv!A:I,9,0)</f>
        <v/>
      </c>
      <c r="F85" s="47">
        <f>IF(ISERROR(FIND("Наименование загрязняющего вещества",D85))=TRUE,VLOOKUP(A85,ishod_piv!A:I,4,0),"")</f>
        <v>4.9045450548611105E-2</v>
      </c>
      <c r="G85" s="47">
        <f>IF(ISERROR(FIND("Наименование загрязняющего вещества",D85))=TRUE,VLOOKUP(A85,ishod_piv!A:I,5,0),"")</f>
        <v>0.32781477042599999</v>
      </c>
      <c r="H85" s="47" t="str">
        <f>VLOOKUP(A85,ishod_piv!A:J,10,0)</f>
        <v/>
      </c>
      <c r="I85" s="47">
        <f t="shared" si="24"/>
        <v>4.9045450548611105E-2</v>
      </c>
      <c r="J85" s="47">
        <f t="shared" si="25"/>
        <v>0.32781477042599999</v>
      </c>
      <c r="K85" s="47" t="str">
        <f t="shared" si="26"/>
        <v/>
      </c>
      <c r="L85" s="47">
        <f t="shared" si="27"/>
        <v>4.9045450548611105E-2</v>
      </c>
      <c r="M85" s="47">
        <f t="shared" si="28"/>
        <v>0.32781477042599999</v>
      </c>
      <c r="N85" s="47" t="str">
        <f t="shared" si="29"/>
        <v/>
      </c>
      <c r="O85" s="47">
        <f t="shared" si="30"/>
        <v>4.9045450548611105E-2</v>
      </c>
      <c r="P85" s="47">
        <f t="shared" si="31"/>
        <v>0.32781477042599999</v>
      </c>
      <c r="Q85" s="47" t="str">
        <f t="shared" si="32"/>
        <v/>
      </c>
      <c r="R85" s="47">
        <f t="shared" si="33"/>
        <v>4.9045450548611105E-2</v>
      </c>
      <c r="S85" s="47">
        <f t="shared" si="34"/>
        <v>0.32781477042599999</v>
      </c>
      <c r="T85" s="47" t="str">
        <f t="shared" si="35"/>
        <v/>
      </c>
      <c r="U85" s="47">
        <f t="shared" si="36"/>
        <v>4.9045450548611105E-2</v>
      </c>
      <c r="V85" s="47">
        <f t="shared" si="37"/>
        <v>0.32781477042599999</v>
      </c>
      <c r="W85" s="47" t="str">
        <f t="shared" si="38"/>
        <v/>
      </c>
      <c r="X85" s="47">
        <f t="shared" si="39"/>
        <v>4.9045450548611105E-2</v>
      </c>
      <c r="Y85" s="47">
        <f t="shared" si="40"/>
        <v>0.32781477042599999</v>
      </c>
      <c r="Z85" s="47" t="str">
        <f t="shared" si="41"/>
        <v/>
      </c>
      <c r="AA85" s="47">
        <f t="shared" si="42"/>
        <v>4.9045450548611105E-2</v>
      </c>
      <c r="AB85" s="47">
        <f t="shared" si="43"/>
        <v>0.32781477042599999</v>
      </c>
      <c r="AC85" s="47" t="str">
        <f t="shared" si="44"/>
        <v/>
      </c>
    </row>
    <row r="86" spans="1:29" hidden="1" x14ac:dyDescent="0.25">
      <c r="A86">
        <v>62</v>
      </c>
      <c r="B86">
        <f>IFERROR(VLOOKUP(IF(ISERROR(FIND("Наименование загрязняющего вещества",D86))=FALSE,B87,IF(D86="всего по ЗВ:",B85,VLOOKUP(A86,ishod_piv!A:B,2,0))),norm!B:B,1,0),0)</f>
        <v>0</v>
      </c>
      <c r="C86" s="58" t="str">
        <f t="shared" si="23"/>
        <v/>
      </c>
      <c r="D86" s="148" t="str">
        <f>VLOOKUP(A86,ishod_piv!A:H,8,0)</f>
        <v>Наименование загрязняющего вещества: 328/Углерод (Пигмент черный)</v>
      </c>
      <c r="E86" s="59" t="str">
        <f>VLOOKUP(A86,ishod_piv!A:I,9,0)</f>
        <v/>
      </c>
      <c r="F86" s="47" t="str">
        <f>IF(ISERROR(FIND("Наименование загрязняющего вещества",D86))=TRUE,VLOOKUP(A86,ishod_piv!A:I,4,0),"")</f>
        <v/>
      </c>
      <c r="G86" s="47" t="str">
        <f>IF(ISERROR(FIND("Наименование загрязняющего вещества",D86))=TRUE,VLOOKUP(A86,ishod_piv!A:I,5,0),"")</f>
        <v/>
      </c>
      <c r="H86" s="47" t="str">
        <f>VLOOKUP(A86,ishod_piv!A:J,10,0)</f>
        <v/>
      </c>
      <c r="I86" s="47" t="str">
        <f t="shared" si="24"/>
        <v/>
      </c>
      <c r="J86" s="47" t="str">
        <f t="shared" si="25"/>
        <v/>
      </c>
      <c r="K86" s="47" t="str">
        <f t="shared" si="26"/>
        <v/>
      </c>
      <c r="L86" s="47" t="str">
        <f t="shared" si="27"/>
        <v/>
      </c>
      <c r="M86" s="47" t="str">
        <f t="shared" si="28"/>
        <v/>
      </c>
      <c r="N86" s="47" t="str">
        <f t="shared" si="29"/>
        <v/>
      </c>
      <c r="O86" s="47" t="str">
        <f t="shared" si="30"/>
        <v/>
      </c>
      <c r="P86" s="47" t="str">
        <f t="shared" si="31"/>
        <v/>
      </c>
      <c r="Q86" s="47" t="str">
        <f t="shared" si="32"/>
        <v/>
      </c>
      <c r="R86" s="47" t="str">
        <f t="shared" si="33"/>
        <v/>
      </c>
      <c r="S86" s="47" t="str">
        <f t="shared" si="34"/>
        <v/>
      </c>
      <c r="T86" s="47" t="str">
        <f t="shared" si="35"/>
        <v/>
      </c>
      <c r="U86" s="47" t="str">
        <f t="shared" si="36"/>
        <v/>
      </c>
      <c r="V86" s="47" t="str">
        <f t="shared" si="37"/>
        <v/>
      </c>
      <c r="W86" s="47" t="str">
        <f t="shared" si="38"/>
        <v/>
      </c>
      <c r="X86" s="47" t="str">
        <f t="shared" si="39"/>
        <v/>
      </c>
      <c r="Y86" s="47" t="str">
        <f t="shared" si="40"/>
        <v/>
      </c>
      <c r="Z86" s="47" t="str">
        <f t="shared" si="41"/>
        <v/>
      </c>
      <c r="AA86" s="47" t="str">
        <f t="shared" si="42"/>
        <v/>
      </c>
      <c r="AB86" s="47" t="str">
        <f t="shared" si="43"/>
        <v/>
      </c>
      <c r="AC86" s="47" t="str">
        <f t="shared" si="44"/>
        <v/>
      </c>
    </row>
    <row r="87" spans="1:29" hidden="1" x14ac:dyDescent="0.25">
      <c r="A87">
        <v>63</v>
      </c>
      <c r="B87">
        <f>IFERROR(VLOOKUP(IF(ISERROR(FIND("Наименование загрязняющего вещества",D87))=FALSE,B88,IF(D87="всего по ЗВ:",B86,VLOOKUP(A87,ishod_piv!A:B,2,0))),norm!B:B,1,0),0)</f>
        <v>0</v>
      </c>
      <c r="C87" s="58">
        <f t="shared" si="23"/>
        <v>1</v>
      </c>
      <c r="D87" s="148" t="str">
        <f>VLOOKUP(A87,ishod_piv!A:H,8,0)</f>
        <v>линия перегрузки ТКО</v>
      </c>
      <c r="E87" s="59">
        <f>VLOOKUP(A87,ishod_piv!A:I,9,0)</f>
        <v>4</v>
      </c>
      <c r="F87" s="47">
        <f>IF(ISERROR(FIND("Наименование загрязняющего вещества",D87))=TRUE,VLOOKUP(A87,ishod_piv!A:I,4,0),"")</f>
        <v>1.2032222222222224E-2</v>
      </c>
      <c r="G87" s="47">
        <f>IF(ISERROR(FIND("Наименование загрязняющего вещества",D87))=TRUE,VLOOKUP(A87,ishod_piv!A:I,5,0),"")</f>
        <v>0.18215473999999998</v>
      </c>
      <c r="H87" s="47" t="str">
        <f>VLOOKUP(A87,ishod_piv!A:J,10,0)</f>
        <v>ПДВ</v>
      </c>
      <c r="I87" s="47">
        <f t="shared" si="24"/>
        <v>1.2032222222222224E-2</v>
      </c>
      <c r="J87" s="47">
        <f t="shared" si="25"/>
        <v>0.18215473999999998</v>
      </c>
      <c r="K87" s="47" t="str">
        <f t="shared" si="26"/>
        <v>ПДВ</v>
      </c>
      <c r="L87" s="47">
        <f t="shared" si="27"/>
        <v>1.2032222222222224E-2</v>
      </c>
      <c r="M87" s="47">
        <f t="shared" si="28"/>
        <v>0.18215473999999998</v>
      </c>
      <c r="N87" s="47" t="str">
        <f t="shared" si="29"/>
        <v>ПДВ</v>
      </c>
      <c r="O87" s="47">
        <f t="shared" si="30"/>
        <v>1.2032222222222224E-2</v>
      </c>
      <c r="P87" s="47">
        <f t="shared" si="31"/>
        <v>0.18215473999999998</v>
      </c>
      <c r="Q87" s="47" t="str">
        <f t="shared" si="32"/>
        <v>ПДВ</v>
      </c>
      <c r="R87" s="47">
        <f t="shared" si="33"/>
        <v>1.2032222222222224E-2</v>
      </c>
      <c r="S87" s="47">
        <f t="shared" si="34"/>
        <v>0.18215473999999998</v>
      </c>
      <c r="T87" s="47" t="str">
        <f t="shared" si="35"/>
        <v>ПДВ</v>
      </c>
      <c r="U87" s="47">
        <f t="shared" si="36"/>
        <v>1.2032222222222224E-2</v>
      </c>
      <c r="V87" s="47">
        <f t="shared" si="37"/>
        <v>0.18215473999999998</v>
      </c>
      <c r="W87" s="47" t="str">
        <f t="shared" si="38"/>
        <v>ПДВ</v>
      </c>
      <c r="X87" s="47">
        <f t="shared" si="39"/>
        <v>1.2032222222222224E-2</v>
      </c>
      <c r="Y87" s="47">
        <f t="shared" si="40"/>
        <v>0.18215473999999998</v>
      </c>
      <c r="Z87" s="47" t="str">
        <f t="shared" si="41"/>
        <v>ПДВ</v>
      </c>
      <c r="AA87" s="47">
        <f t="shared" si="42"/>
        <v>1.2032222222222224E-2</v>
      </c>
      <c r="AB87" s="47">
        <f t="shared" si="43"/>
        <v>0.18215473999999998</v>
      </c>
      <c r="AC87" s="47" t="str">
        <f t="shared" si="44"/>
        <v>ПДВ</v>
      </c>
    </row>
    <row r="88" spans="1:29" hidden="1" x14ac:dyDescent="0.25">
      <c r="A88">
        <v>64</v>
      </c>
      <c r="B88">
        <f>IFERROR(VLOOKUP(IF(ISERROR(FIND("Наименование загрязняющего вещества",D88))=FALSE,B89,IF(D88="всего по ЗВ:",B87,VLOOKUP(A88,ishod_piv!A:B,2,0))),norm!B:B,1,0),0)</f>
        <v>0</v>
      </c>
      <c r="C88" s="58">
        <f t="shared" si="23"/>
        <v>2</v>
      </c>
      <c r="D88" s="148" t="str">
        <f>VLOOKUP(A88,ishod_piv!A:H,8,0)</f>
        <v>котельная</v>
      </c>
      <c r="E88" s="59">
        <f>VLOOKUP(A88,ishod_piv!A:I,9,0)</f>
        <v>7</v>
      </c>
      <c r="F88" s="47">
        <f>IF(ISERROR(FIND("Наименование загрязняющего вещества",D88))=TRUE,VLOOKUP(A88,ishod_piv!A:I,4,0),"")</f>
        <v>8.1892659999999992E-2</v>
      </c>
      <c r="G88" s="47">
        <f>IF(ISERROR(FIND("Наименование загрязняющего вещества",D88))=TRUE,VLOOKUP(A88,ishod_piv!A:I,5,0),"")</f>
        <v>0.21224000000000001</v>
      </c>
      <c r="H88" s="47" t="str">
        <f>VLOOKUP(A88,ishod_piv!A:J,10,0)</f>
        <v>ПДВ</v>
      </c>
      <c r="I88" s="47">
        <f t="shared" si="24"/>
        <v>8.1892659999999992E-2</v>
      </c>
      <c r="J88" s="47">
        <f t="shared" si="25"/>
        <v>0.21224000000000001</v>
      </c>
      <c r="K88" s="47" t="str">
        <f t="shared" si="26"/>
        <v>ПДВ</v>
      </c>
      <c r="L88" s="47">
        <f t="shared" si="27"/>
        <v>8.1892659999999992E-2</v>
      </c>
      <c r="M88" s="47">
        <f t="shared" si="28"/>
        <v>0.21224000000000001</v>
      </c>
      <c r="N88" s="47" t="str">
        <f t="shared" si="29"/>
        <v>ПДВ</v>
      </c>
      <c r="O88" s="47">
        <f t="shared" si="30"/>
        <v>8.1892659999999992E-2</v>
      </c>
      <c r="P88" s="47">
        <f t="shared" si="31"/>
        <v>0.21224000000000001</v>
      </c>
      <c r="Q88" s="47" t="str">
        <f t="shared" si="32"/>
        <v>ПДВ</v>
      </c>
      <c r="R88" s="47">
        <f t="shared" si="33"/>
        <v>8.1892659999999992E-2</v>
      </c>
      <c r="S88" s="47">
        <f t="shared" si="34"/>
        <v>0.21224000000000001</v>
      </c>
      <c r="T88" s="47" t="str">
        <f t="shared" si="35"/>
        <v>ПДВ</v>
      </c>
      <c r="U88" s="47">
        <f t="shared" si="36"/>
        <v>8.1892659999999992E-2</v>
      </c>
      <c r="V88" s="47">
        <f t="shared" si="37"/>
        <v>0.21224000000000001</v>
      </c>
      <c r="W88" s="47" t="str">
        <f t="shared" si="38"/>
        <v>ПДВ</v>
      </c>
      <c r="X88" s="47">
        <f t="shared" si="39"/>
        <v>8.1892659999999992E-2</v>
      </c>
      <c r="Y88" s="47">
        <f t="shared" si="40"/>
        <v>0.21224000000000001</v>
      </c>
      <c r="Z88" s="47" t="str">
        <f t="shared" si="41"/>
        <v>ПДВ</v>
      </c>
      <c r="AA88" s="47">
        <f t="shared" si="42"/>
        <v>8.1892659999999992E-2</v>
      </c>
      <c r="AB88" s="47">
        <f t="shared" si="43"/>
        <v>0.21224000000000001</v>
      </c>
      <c r="AC88" s="47" t="str">
        <f t="shared" si="44"/>
        <v>ПДВ</v>
      </c>
    </row>
    <row r="89" spans="1:29" hidden="1" x14ac:dyDescent="0.25">
      <c r="A89">
        <v>65</v>
      </c>
      <c r="B89">
        <f>IFERROR(VLOOKUP(IF(ISERROR(FIND("Наименование загрязняющего вещества",D89))=FALSE,B90,IF(D89="всего по ЗВ:",B88,VLOOKUP(A89,ishod_piv!A:B,2,0))),norm!B:B,1,0),0)</f>
        <v>0</v>
      </c>
      <c r="C89" s="58">
        <f t="shared" si="23"/>
        <v>3</v>
      </c>
      <c r="D89" s="148" t="str">
        <f>VLOOKUP(A89,ishod_piv!A:H,8,0)</f>
        <v>котельная</v>
      </c>
      <c r="E89" s="59">
        <f>VLOOKUP(A89,ishod_piv!A:I,9,0)</f>
        <v>8</v>
      </c>
      <c r="F89" s="47">
        <f>IF(ISERROR(FIND("Наименование загрязняющего вещества",D89))=TRUE,VLOOKUP(A89,ishod_piv!A:I,4,0),"")</f>
        <v>2.3789399999999999E-2</v>
      </c>
      <c r="G89" s="47">
        <f>IF(ISERROR(FIND("Наименование загрязняющего вещества",D89))=TRUE,VLOOKUP(A89,ishod_piv!A:I,5,0),"")</f>
        <v>6.2399999999999999E-4</v>
      </c>
      <c r="H89" s="47" t="str">
        <f>VLOOKUP(A89,ishod_piv!A:J,10,0)</f>
        <v>ПДВ</v>
      </c>
      <c r="I89" s="47">
        <f t="shared" si="24"/>
        <v>2.3789399999999999E-2</v>
      </c>
      <c r="J89" s="47">
        <f t="shared" si="25"/>
        <v>6.2399999999999999E-4</v>
      </c>
      <c r="K89" s="47" t="str">
        <f t="shared" si="26"/>
        <v>ПДВ</v>
      </c>
      <c r="L89" s="47">
        <f t="shared" si="27"/>
        <v>2.3789399999999999E-2</v>
      </c>
      <c r="M89" s="47">
        <f t="shared" si="28"/>
        <v>6.2399999999999999E-4</v>
      </c>
      <c r="N89" s="47" t="str">
        <f t="shared" si="29"/>
        <v>ПДВ</v>
      </c>
      <c r="O89" s="47">
        <f t="shared" si="30"/>
        <v>2.3789399999999999E-2</v>
      </c>
      <c r="P89" s="47">
        <f t="shared" si="31"/>
        <v>6.2399999999999999E-4</v>
      </c>
      <c r="Q89" s="47" t="str">
        <f t="shared" si="32"/>
        <v>ПДВ</v>
      </c>
      <c r="R89" s="47">
        <f t="shared" si="33"/>
        <v>2.3789399999999999E-2</v>
      </c>
      <c r="S89" s="47">
        <f t="shared" si="34"/>
        <v>6.2399999999999999E-4</v>
      </c>
      <c r="T89" s="47" t="str">
        <f t="shared" si="35"/>
        <v>ПДВ</v>
      </c>
      <c r="U89" s="47">
        <f t="shared" si="36"/>
        <v>2.3789399999999999E-2</v>
      </c>
      <c r="V89" s="47">
        <f t="shared" si="37"/>
        <v>6.2399999999999999E-4</v>
      </c>
      <c r="W89" s="47" t="str">
        <f t="shared" si="38"/>
        <v>ПДВ</v>
      </c>
      <c r="X89" s="47">
        <f t="shared" si="39"/>
        <v>2.3789399999999999E-2</v>
      </c>
      <c r="Y89" s="47">
        <f t="shared" si="40"/>
        <v>6.2399999999999999E-4</v>
      </c>
      <c r="Z89" s="47" t="str">
        <f t="shared" si="41"/>
        <v>ПДВ</v>
      </c>
      <c r="AA89" s="47">
        <f t="shared" si="42"/>
        <v>2.3789399999999999E-2</v>
      </c>
      <c r="AB89" s="47">
        <f t="shared" si="43"/>
        <v>6.2399999999999999E-4</v>
      </c>
      <c r="AC89" s="47" t="str">
        <f t="shared" si="44"/>
        <v>ПДВ</v>
      </c>
    </row>
    <row r="90" spans="1:29" hidden="1" x14ac:dyDescent="0.25">
      <c r="A90">
        <v>66</v>
      </c>
      <c r="B90">
        <f>IFERROR(VLOOKUP(IF(ISERROR(FIND("Наименование загрязняющего вещества",D90))=FALSE,B91,IF(D90="всего по ЗВ:",B89,VLOOKUP(A90,ishod_piv!A:B,2,0))),norm!B:B,1,0),0)</f>
        <v>0</v>
      </c>
      <c r="C90" s="58">
        <f t="shared" si="23"/>
        <v>4</v>
      </c>
      <c r="D90" s="148" t="str">
        <f>VLOOKUP(A90,ishod_piv!A:H,8,0)</f>
        <v>Участок приемки и выгрузки ТКО</v>
      </c>
      <c r="E90" s="59">
        <f>VLOOKUP(A90,ishod_piv!A:I,9,0)</f>
        <v>6001</v>
      </c>
      <c r="F90" s="47">
        <f>IF(ISERROR(FIND("Наименование загрязняющего вещества",D90))=TRUE,VLOOKUP(A90,ishod_piv!A:I,4,0),"")</f>
        <v>6.7494444444444451E-3</v>
      </c>
      <c r="G90" s="47">
        <f>IF(ISERROR(FIND("Наименование загрязняющего вещества",D90))=TRUE,VLOOKUP(A90,ishod_piv!A:I,5,0),"")</f>
        <v>8.6357965940000017E-2</v>
      </c>
      <c r="H90" s="47" t="str">
        <f>VLOOKUP(A90,ishod_piv!A:J,10,0)</f>
        <v>ПДВ</v>
      </c>
      <c r="I90" s="47">
        <f t="shared" si="24"/>
        <v>6.7494444444444451E-3</v>
      </c>
      <c r="J90" s="47">
        <f t="shared" si="25"/>
        <v>8.6357965940000017E-2</v>
      </c>
      <c r="K90" s="47" t="str">
        <f t="shared" si="26"/>
        <v>ПДВ</v>
      </c>
      <c r="L90" s="47">
        <f t="shared" si="27"/>
        <v>6.7494444444444451E-3</v>
      </c>
      <c r="M90" s="47">
        <f t="shared" si="28"/>
        <v>8.6357965940000017E-2</v>
      </c>
      <c r="N90" s="47" t="str">
        <f t="shared" si="29"/>
        <v>ПДВ</v>
      </c>
      <c r="O90" s="47">
        <f t="shared" si="30"/>
        <v>6.7494444444444451E-3</v>
      </c>
      <c r="P90" s="47">
        <f t="shared" si="31"/>
        <v>8.6357965940000017E-2</v>
      </c>
      <c r="Q90" s="47" t="str">
        <f t="shared" si="32"/>
        <v>ПДВ</v>
      </c>
      <c r="R90" s="47">
        <f t="shared" si="33"/>
        <v>6.7494444444444451E-3</v>
      </c>
      <c r="S90" s="47">
        <f t="shared" si="34"/>
        <v>8.6357965940000017E-2</v>
      </c>
      <c r="T90" s="47" t="str">
        <f t="shared" si="35"/>
        <v>ПДВ</v>
      </c>
      <c r="U90" s="47">
        <f t="shared" si="36"/>
        <v>6.7494444444444451E-3</v>
      </c>
      <c r="V90" s="47">
        <f t="shared" si="37"/>
        <v>8.6357965940000017E-2</v>
      </c>
      <c r="W90" s="47" t="str">
        <f t="shared" si="38"/>
        <v>ПДВ</v>
      </c>
      <c r="X90" s="47">
        <f t="shared" si="39"/>
        <v>6.7494444444444451E-3</v>
      </c>
      <c r="Y90" s="47">
        <f t="shared" si="40"/>
        <v>8.6357965940000017E-2</v>
      </c>
      <c r="Z90" s="47" t="str">
        <f t="shared" si="41"/>
        <v>ПДВ</v>
      </c>
      <c r="AA90" s="47">
        <f t="shared" si="42"/>
        <v>6.7494444444444451E-3</v>
      </c>
      <c r="AB90" s="47">
        <f t="shared" si="43"/>
        <v>8.6357965940000017E-2</v>
      </c>
      <c r="AC90" s="47" t="str">
        <f t="shared" si="44"/>
        <v>ПДВ</v>
      </c>
    </row>
    <row r="91" spans="1:29" hidden="1" x14ac:dyDescent="0.25">
      <c r="A91">
        <v>67</v>
      </c>
      <c r="B91">
        <f>IFERROR(VLOOKUP(IF(ISERROR(FIND("Наименование загрязняющего вещества",D91))=FALSE,B92,IF(D91="всего по ЗВ:",B90,VLOOKUP(A91,ishod_piv!A:B,2,0))),norm!B:B,1,0),0)</f>
        <v>0</v>
      </c>
      <c r="C91" s="58">
        <f t="shared" si="23"/>
        <v>5</v>
      </c>
      <c r="D91" s="148" t="str">
        <f>VLOOKUP(A91,ishod_piv!A:H,8,0)</f>
        <v xml:space="preserve">Участок компактирования ТКО </v>
      </c>
      <c r="E91" s="59">
        <f>VLOOKUP(A91,ishod_piv!A:I,9,0)</f>
        <v>6002</v>
      </c>
      <c r="F91" s="47">
        <f>IF(ISERROR(FIND("Наименование загрязняющего вещества",D91))=TRUE,VLOOKUP(A91,ishod_piv!A:I,4,0),"")</f>
        <v>5.0400000000000001E-8</v>
      </c>
      <c r="G91" s="47">
        <f>IF(ISERROR(FIND("Наименование загрязняющего вещества",D91))=TRUE,VLOOKUP(A91,ishod_piv!A:I,5,0),"")</f>
        <v>1.3052E-5</v>
      </c>
      <c r="H91" s="47" t="str">
        <f>VLOOKUP(A91,ishod_piv!A:J,10,0)</f>
        <v>ПДВ</v>
      </c>
      <c r="I91" s="47">
        <f t="shared" si="24"/>
        <v>5.0400000000000001E-8</v>
      </c>
      <c r="J91" s="47">
        <f t="shared" si="25"/>
        <v>1.3052E-5</v>
      </c>
      <c r="K91" s="47" t="str">
        <f t="shared" si="26"/>
        <v>ПДВ</v>
      </c>
      <c r="L91" s="47">
        <f t="shared" si="27"/>
        <v>5.0400000000000001E-8</v>
      </c>
      <c r="M91" s="47">
        <f t="shared" si="28"/>
        <v>1.3052E-5</v>
      </c>
      <c r="N91" s="47" t="str">
        <f t="shared" si="29"/>
        <v>ПДВ</v>
      </c>
      <c r="O91" s="47">
        <f t="shared" si="30"/>
        <v>5.0400000000000001E-8</v>
      </c>
      <c r="P91" s="47">
        <f t="shared" si="31"/>
        <v>1.3052E-5</v>
      </c>
      <c r="Q91" s="47" t="str">
        <f t="shared" si="32"/>
        <v>ПДВ</v>
      </c>
      <c r="R91" s="47">
        <f t="shared" si="33"/>
        <v>5.0400000000000001E-8</v>
      </c>
      <c r="S91" s="47">
        <f t="shared" si="34"/>
        <v>1.3052E-5</v>
      </c>
      <c r="T91" s="47" t="str">
        <f t="shared" si="35"/>
        <v>ПДВ</v>
      </c>
      <c r="U91" s="47">
        <f t="shared" si="36"/>
        <v>5.0400000000000001E-8</v>
      </c>
      <c r="V91" s="47">
        <f t="shared" si="37"/>
        <v>1.3052E-5</v>
      </c>
      <c r="W91" s="47" t="str">
        <f t="shared" si="38"/>
        <v>ПДВ</v>
      </c>
      <c r="X91" s="47">
        <f t="shared" si="39"/>
        <v>5.0400000000000001E-8</v>
      </c>
      <c r="Y91" s="47">
        <f t="shared" si="40"/>
        <v>1.3052E-5</v>
      </c>
      <c r="Z91" s="47" t="str">
        <f t="shared" si="41"/>
        <v>ПДВ</v>
      </c>
      <c r="AA91" s="47">
        <f t="shared" si="42"/>
        <v>5.0400000000000001E-8</v>
      </c>
      <c r="AB91" s="47">
        <f t="shared" si="43"/>
        <v>1.3052E-5</v>
      </c>
      <c r="AC91" s="47" t="str">
        <f t="shared" si="44"/>
        <v>ПДВ</v>
      </c>
    </row>
    <row r="92" spans="1:29" hidden="1" x14ac:dyDescent="0.25">
      <c r="A92">
        <v>68</v>
      </c>
      <c r="B92">
        <f>IFERROR(VLOOKUP(IF(ISERROR(FIND("Наименование загрязняющего вещества",D92))=FALSE,B93,IF(D92="всего по ЗВ:",B91,VLOOKUP(A92,ishod_piv!A:B,2,0))),norm!B:B,1,0),0)</f>
        <v>0</v>
      </c>
      <c r="C92" s="58">
        <f t="shared" si="23"/>
        <v>6</v>
      </c>
      <c r="D92" s="148" t="str">
        <f>VLOOKUP(A92,ishod_piv!A:H,8,0)</f>
        <v xml:space="preserve">Участок компактирования ТКО </v>
      </c>
      <c r="E92" s="59">
        <f>VLOOKUP(A92,ishod_piv!A:I,9,0)</f>
        <v>6002</v>
      </c>
      <c r="F92" s="47">
        <f>IF(ISERROR(FIND("Наименование загрязняющего вещества",D92))=TRUE,VLOOKUP(A92,ishod_piv!A:I,4,0),"")</f>
        <v>4.5000000000000006E-8</v>
      </c>
      <c r="G92" s="47">
        <f>IF(ISERROR(FIND("Наименование загрязняющего вещества",D92))=TRUE,VLOOKUP(A92,ishod_piv!A:I,5,0),"")</f>
        <v>5.5062000000000007E-6</v>
      </c>
      <c r="H92" s="47" t="str">
        <f>VLOOKUP(A92,ishod_piv!A:J,10,0)</f>
        <v>ПДВ</v>
      </c>
      <c r="I92" s="47">
        <f t="shared" si="24"/>
        <v>4.5000000000000006E-8</v>
      </c>
      <c r="J92" s="47">
        <f t="shared" si="25"/>
        <v>5.5062000000000007E-6</v>
      </c>
      <c r="K92" s="47" t="str">
        <f t="shared" si="26"/>
        <v>ПДВ</v>
      </c>
      <c r="L92" s="47">
        <f t="shared" si="27"/>
        <v>4.5000000000000006E-8</v>
      </c>
      <c r="M92" s="47">
        <f t="shared" si="28"/>
        <v>5.5062000000000007E-6</v>
      </c>
      <c r="N92" s="47" t="str">
        <f t="shared" si="29"/>
        <v>ПДВ</v>
      </c>
      <c r="O92" s="47">
        <f t="shared" si="30"/>
        <v>4.5000000000000006E-8</v>
      </c>
      <c r="P92" s="47">
        <f t="shared" si="31"/>
        <v>5.5062000000000007E-6</v>
      </c>
      <c r="Q92" s="47" t="str">
        <f t="shared" si="32"/>
        <v>ПДВ</v>
      </c>
      <c r="R92" s="47">
        <f t="shared" si="33"/>
        <v>4.5000000000000006E-8</v>
      </c>
      <c r="S92" s="47">
        <f t="shared" si="34"/>
        <v>5.5062000000000007E-6</v>
      </c>
      <c r="T92" s="47" t="str">
        <f t="shared" si="35"/>
        <v>ПДВ</v>
      </c>
      <c r="U92" s="47">
        <f t="shared" si="36"/>
        <v>4.5000000000000006E-8</v>
      </c>
      <c r="V92" s="47">
        <f t="shared" si="37"/>
        <v>5.5062000000000007E-6</v>
      </c>
      <c r="W92" s="47" t="str">
        <f t="shared" si="38"/>
        <v>ПДВ</v>
      </c>
      <c r="X92" s="47">
        <f t="shared" si="39"/>
        <v>4.5000000000000006E-8</v>
      </c>
      <c r="Y92" s="47">
        <f t="shared" si="40"/>
        <v>5.5062000000000007E-6</v>
      </c>
      <c r="Z92" s="47" t="str">
        <f t="shared" si="41"/>
        <v>ПДВ</v>
      </c>
      <c r="AA92" s="47">
        <f t="shared" si="42"/>
        <v>4.5000000000000006E-8</v>
      </c>
      <c r="AB92" s="47">
        <f t="shared" si="43"/>
        <v>5.5062000000000007E-6</v>
      </c>
      <c r="AC92" s="47" t="str">
        <f t="shared" si="44"/>
        <v>ПДВ</v>
      </c>
    </row>
    <row r="93" spans="1:29" hidden="1" x14ac:dyDescent="0.25">
      <c r="A93">
        <v>69</v>
      </c>
      <c r="B93">
        <f>IFERROR(VLOOKUP(IF(ISERROR(FIND("Наименование загрязняющего вещества",D93))=FALSE,B94,IF(D93="всего по ЗВ:",B92,VLOOKUP(A93,ishod_piv!A:B,2,0))),norm!B:B,1,0),0)</f>
        <v>0</v>
      </c>
      <c r="C93" s="58">
        <f t="shared" si="23"/>
        <v>7</v>
      </c>
      <c r="D93" s="148" t="str">
        <f>VLOOKUP(A93,ishod_piv!A:H,8,0)</f>
        <v xml:space="preserve">Участок компактирования ТКО </v>
      </c>
      <c r="E93" s="59">
        <f>VLOOKUP(A93,ishod_piv!A:I,9,0)</f>
        <v>6002</v>
      </c>
      <c r="F93" s="47">
        <f>IF(ISERROR(FIND("Наименование загрязняющего вещества",D93))=TRUE,VLOOKUP(A93,ishod_piv!A:I,4,0),"")</f>
        <v>3.9600000000000004E-8</v>
      </c>
      <c r="G93" s="47">
        <f>IF(ISERROR(FIND("Наименование загрязняющего вещества",D93))=TRUE,VLOOKUP(A93,ishod_piv!A:I,5,0),"")</f>
        <v>1.01968E-5</v>
      </c>
      <c r="H93" s="47" t="str">
        <f>VLOOKUP(A93,ishod_piv!A:J,10,0)</f>
        <v>ПДВ</v>
      </c>
      <c r="I93" s="47">
        <f t="shared" si="24"/>
        <v>3.9600000000000004E-8</v>
      </c>
      <c r="J93" s="47">
        <f t="shared" si="25"/>
        <v>1.01968E-5</v>
      </c>
      <c r="K93" s="47" t="str">
        <f t="shared" si="26"/>
        <v>ПДВ</v>
      </c>
      <c r="L93" s="47">
        <f t="shared" si="27"/>
        <v>3.9600000000000004E-8</v>
      </c>
      <c r="M93" s="47">
        <f t="shared" si="28"/>
        <v>1.01968E-5</v>
      </c>
      <c r="N93" s="47" t="str">
        <f t="shared" si="29"/>
        <v>ПДВ</v>
      </c>
      <c r="O93" s="47">
        <f t="shared" si="30"/>
        <v>3.9600000000000004E-8</v>
      </c>
      <c r="P93" s="47">
        <f t="shared" si="31"/>
        <v>1.01968E-5</v>
      </c>
      <c r="Q93" s="47" t="str">
        <f t="shared" si="32"/>
        <v>ПДВ</v>
      </c>
      <c r="R93" s="47">
        <f t="shared" si="33"/>
        <v>3.9600000000000004E-8</v>
      </c>
      <c r="S93" s="47">
        <f t="shared" si="34"/>
        <v>1.01968E-5</v>
      </c>
      <c r="T93" s="47" t="str">
        <f t="shared" si="35"/>
        <v>ПДВ</v>
      </c>
      <c r="U93" s="47">
        <f t="shared" si="36"/>
        <v>3.9600000000000004E-8</v>
      </c>
      <c r="V93" s="47">
        <f t="shared" si="37"/>
        <v>1.01968E-5</v>
      </c>
      <c r="W93" s="47" t="str">
        <f t="shared" si="38"/>
        <v>ПДВ</v>
      </c>
      <c r="X93" s="47">
        <f t="shared" si="39"/>
        <v>3.9600000000000004E-8</v>
      </c>
      <c r="Y93" s="47">
        <f t="shared" si="40"/>
        <v>1.01968E-5</v>
      </c>
      <c r="Z93" s="47" t="str">
        <f t="shared" si="41"/>
        <v>ПДВ</v>
      </c>
      <c r="AA93" s="47">
        <f t="shared" si="42"/>
        <v>3.9600000000000004E-8</v>
      </c>
      <c r="AB93" s="47">
        <f t="shared" si="43"/>
        <v>1.01968E-5</v>
      </c>
      <c r="AC93" s="47" t="str">
        <f t="shared" si="44"/>
        <v>ПДВ</v>
      </c>
    </row>
    <row r="94" spans="1:29" hidden="1" x14ac:dyDescent="0.25">
      <c r="A94">
        <v>70</v>
      </c>
      <c r="B94">
        <f>IFERROR(VLOOKUP(IF(ISERROR(FIND("Наименование загрязняющего вещества",D94))=FALSE,B95,IF(D94="всего по ЗВ:",B93,VLOOKUP(A94,ishod_piv!A:B,2,0))),norm!B:B,1,0),0)</f>
        <v>0</v>
      </c>
      <c r="C94" s="58">
        <f t="shared" si="23"/>
        <v>8</v>
      </c>
      <c r="D94" s="148" t="str">
        <f>VLOOKUP(A94,ishod_piv!A:H,8,0)</f>
        <v xml:space="preserve">Участок компактирования ТКО </v>
      </c>
      <c r="E94" s="59">
        <f>VLOOKUP(A94,ishod_piv!A:I,9,0)</f>
        <v>6002</v>
      </c>
      <c r="F94" s="47">
        <f>IF(ISERROR(FIND("Наименование загрязняющего вещества",D94))=TRUE,VLOOKUP(A94,ishod_piv!A:I,4,0),"")</f>
        <v>2.9700000000000005E-8</v>
      </c>
      <c r="G94" s="47">
        <f>IF(ISERROR(FIND("Наименование загрязняющего вещества",D94))=TRUE,VLOOKUP(A94,ishod_piv!A:I,5,0),"")</f>
        <v>3.6708000000000001E-6</v>
      </c>
      <c r="H94" s="47" t="str">
        <f>VLOOKUP(A94,ishod_piv!A:J,10,0)</f>
        <v>ПДВ</v>
      </c>
      <c r="I94" s="47">
        <f t="shared" si="24"/>
        <v>2.9700000000000005E-8</v>
      </c>
      <c r="J94" s="47">
        <f t="shared" si="25"/>
        <v>3.6708000000000001E-6</v>
      </c>
      <c r="K94" s="47" t="str">
        <f t="shared" si="26"/>
        <v>ПДВ</v>
      </c>
      <c r="L94" s="47">
        <f t="shared" si="27"/>
        <v>2.9700000000000005E-8</v>
      </c>
      <c r="M94" s="47">
        <f t="shared" si="28"/>
        <v>3.6708000000000001E-6</v>
      </c>
      <c r="N94" s="47" t="str">
        <f t="shared" si="29"/>
        <v>ПДВ</v>
      </c>
      <c r="O94" s="47">
        <f t="shared" si="30"/>
        <v>2.9700000000000005E-8</v>
      </c>
      <c r="P94" s="47">
        <f t="shared" si="31"/>
        <v>3.6708000000000001E-6</v>
      </c>
      <c r="Q94" s="47" t="str">
        <f t="shared" si="32"/>
        <v>ПДВ</v>
      </c>
      <c r="R94" s="47">
        <f t="shared" si="33"/>
        <v>2.9700000000000005E-8</v>
      </c>
      <c r="S94" s="47">
        <f t="shared" si="34"/>
        <v>3.6708000000000001E-6</v>
      </c>
      <c r="T94" s="47" t="str">
        <f t="shared" si="35"/>
        <v>ПДВ</v>
      </c>
      <c r="U94" s="47">
        <f t="shared" si="36"/>
        <v>2.9700000000000005E-8</v>
      </c>
      <c r="V94" s="47">
        <f t="shared" si="37"/>
        <v>3.6708000000000001E-6</v>
      </c>
      <c r="W94" s="47" t="str">
        <f t="shared" si="38"/>
        <v>ПДВ</v>
      </c>
      <c r="X94" s="47">
        <f t="shared" si="39"/>
        <v>2.9700000000000005E-8</v>
      </c>
      <c r="Y94" s="47">
        <f t="shared" si="40"/>
        <v>3.6708000000000001E-6</v>
      </c>
      <c r="Z94" s="47" t="str">
        <f t="shared" si="41"/>
        <v>ПДВ</v>
      </c>
      <c r="AA94" s="47">
        <f t="shared" si="42"/>
        <v>2.9700000000000005E-8</v>
      </c>
      <c r="AB94" s="47">
        <f t="shared" si="43"/>
        <v>3.6708000000000001E-6</v>
      </c>
      <c r="AC94" s="47" t="str">
        <f t="shared" si="44"/>
        <v>ПДВ</v>
      </c>
    </row>
    <row r="95" spans="1:29" hidden="1" x14ac:dyDescent="0.25">
      <c r="A95">
        <v>71</v>
      </c>
      <c r="B95">
        <f>IFERROR(VLOOKUP(IF(ISERROR(FIND("Наименование загрязняющего вещества",D95))=FALSE,B96,IF(D95="всего по ЗВ:",B94,VLOOKUP(A95,ishod_piv!A:B,2,0))),norm!B:B,1,0),0)</f>
        <v>0</v>
      </c>
      <c r="C95" s="58">
        <f t="shared" si="23"/>
        <v>9</v>
      </c>
      <c r="D95" s="148" t="str">
        <f>VLOOKUP(A95,ishod_piv!A:H,8,0)</f>
        <v>открытая стоянка</v>
      </c>
      <c r="E95" s="59">
        <f>VLOOKUP(A95,ishod_piv!A:I,9,0)</f>
        <v>6005</v>
      </c>
      <c r="F95" s="47">
        <f>IF(ISERROR(FIND("Наименование загрязняющего вещества",D95))=TRUE,VLOOKUP(A95,ishod_piv!A:I,4,0),"")</f>
        <v>7.9985555555555574E-3</v>
      </c>
      <c r="G95" s="47">
        <f>IF(ISERROR(FIND("Наименование загрязняющего вещества",D95))=TRUE,VLOOKUP(A95,ishod_piv!A:I,5,0),"")</f>
        <v>5.40621104E-3</v>
      </c>
      <c r="H95" s="47" t="str">
        <f>VLOOKUP(A95,ishod_piv!A:J,10,0)</f>
        <v>ПДВ</v>
      </c>
      <c r="I95" s="47">
        <f t="shared" si="24"/>
        <v>7.9985555555555574E-3</v>
      </c>
      <c r="J95" s="47">
        <f t="shared" si="25"/>
        <v>5.40621104E-3</v>
      </c>
      <c r="K95" s="47" t="str">
        <f t="shared" si="26"/>
        <v>ПДВ</v>
      </c>
      <c r="L95" s="47">
        <f t="shared" si="27"/>
        <v>7.9985555555555574E-3</v>
      </c>
      <c r="M95" s="47">
        <f t="shared" si="28"/>
        <v>5.40621104E-3</v>
      </c>
      <c r="N95" s="47" t="str">
        <f t="shared" si="29"/>
        <v>ПДВ</v>
      </c>
      <c r="O95" s="47">
        <f t="shared" si="30"/>
        <v>7.9985555555555574E-3</v>
      </c>
      <c r="P95" s="47">
        <f t="shared" si="31"/>
        <v>5.40621104E-3</v>
      </c>
      <c r="Q95" s="47" t="str">
        <f t="shared" si="32"/>
        <v>ПДВ</v>
      </c>
      <c r="R95" s="47">
        <f t="shared" si="33"/>
        <v>7.9985555555555574E-3</v>
      </c>
      <c r="S95" s="47">
        <f t="shared" si="34"/>
        <v>5.40621104E-3</v>
      </c>
      <c r="T95" s="47" t="str">
        <f t="shared" si="35"/>
        <v>ПДВ</v>
      </c>
      <c r="U95" s="47">
        <f t="shared" si="36"/>
        <v>7.9985555555555574E-3</v>
      </c>
      <c r="V95" s="47">
        <f t="shared" si="37"/>
        <v>5.40621104E-3</v>
      </c>
      <c r="W95" s="47" t="str">
        <f t="shared" si="38"/>
        <v>ПДВ</v>
      </c>
      <c r="X95" s="47">
        <f t="shared" si="39"/>
        <v>7.9985555555555574E-3</v>
      </c>
      <c r="Y95" s="47">
        <f t="shared" si="40"/>
        <v>5.40621104E-3</v>
      </c>
      <c r="Z95" s="47" t="str">
        <f t="shared" si="41"/>
        <v>ПДВ</v>
      </c>
      <c r="AA95" s="47">
        <f t="shared" si="42"/>
        <v>7.9985555555555574E-3</v>
      </c>
      <c r="AB95" s="47">
        <f t="shared" si="43"/>
        <v>5.40621104E-3</v>
      </c>
      <c r="AC95" s="47" t="str">
        <f t="shared" si="44"/>
        <v>ПДВ</v>
      </c>
    </row>
    <row r="96" spans="1:29" hidden="1" x14ac:dyDescent="0.25">
      <c r="A96">
        <v>72</v>
      </c>
      <c r="B96">
        <f>IFERROR(VLOOKUP(IF(ISERROR(FIND("Наименование загрязняющего вещества",D96))=FALSE,B97,IF(D96="всего по ЗВ:",B95,VLOOKUP(A96,ishod_piv!A:B,2,0))),norm!B:B,1,0),0)</f>
        <v>0</v>
      </c>
      <c r="C96" s="58">
        <f t="shared" si="23"/>
        <v>10</v>
      </c>
      <c r="D96" s="148" t="str">
        <f>VLOOKUP(A96,ishod_piv!A:H,8,0)</f>
        <v>открытая стоянка</v>
      </c>
      <c r="E96" s="59">
        <f>VLOOKUP(A96,ishod_piv!A:I,9,0)</f>
        <v>6005</v>
      </c>
      <c r="F96" s="47">
        <f>IF(ISERROR(FIND("Наименование загрязняющего вещества",D96))=TRUE,VLOOKUP(A96,ishod_piv!A:I,4,0),"")</f>
        <v>2.8235000000000001E-3</v>
      </c>
      <c r="G96" s="47">
        <f>IF(ISERROR(FIND("Наименование загрязняющего вещества",D96))=TRUE,VLOOKUP(A96,ishod_piv!A:I,5,0),"")</f>
        <v>9.524359400000001E-4</v>
      </c>
      <c r="H96" s="47" t="str">
        <f>VLOOKUP(A96,ishod_piv!A:J,10,0)</f>
        <v>ПДВ</v>
      </c>
      <c r="I96" s="47">
        <f t="shared" si="24"/>
        <v>2.8235000000000001E-3</v>
      </c>
      <c r="J96" s="47">
        <f t="shared" si="25"/>
        <v>9.524359400000001E-4</v>
      </c>
      <c r="K96" s="47" t="str">
        <f t="shared" si="26"/>
        <v>ПДВ</v>
      </c>
      <c r="L96" s="47">
        <f t="shared" si="27"/>
        <v>2.8235000000000001E-3</v>
      </c>
      <c r="M96" s="47">
        <f t="shared" si="28"/>
        <v>9.524359400000001E-4</v>
      </c>
      <c r="N96" s="47" t="str">
        <f t="shared" si="29"/>
        <v>ПДВ</v>
      </c>
      <c r="O96" s="47">
        <f t="shared" si="30"/>
        <v>2.8235000000000001E-3</v>
      </c>
      <c r="P96" s="47">
        <f t="shared" si="31"/>
        <v>9.524359400000001E-4</v>
      </c>
      <c r="Q96" s="47" t="str">
        <f t="shared" si="32"/>
        <v>ПДВ</v>
      </c>
      <c r="R96" s="47">
        <f t="shared" si="33"/>
        <v>2.8235000000000001E-3</v>
      </c>
      <c r="S96" s="47">
        <f t="shared" si="34"/>
        <v>9.524359400000001E-4</v>
      </c>
      <c r="T96" s="47" t="str">
        <f t="shared" si="35"/>
        <v>ПДВ</v>
      </c>
      <c r="U96" s="47">
        <f t="shared" si="36"/>
        <v>2.8235000000000001E-3</v>
      </c>
      <c r="V96" s="47">
        <f t="shared" si="37"/>
        <v>9.524359400000001E-4</v>
      </c>
      <c r="W96" s="47" t="str">
        <f t="shared" si="38"/>
        <v>ПДВ</v>
      </c>
      <c r="X96" s="47">
        <f t="shared" si="39"/>
        <v>2.8235000000000001E-3</v>
      </c>
      <c r="Y96" s="47">
        <f t="shared" si="40"/>
        <v>9.524359400000001E-4</v>
      </c>
      <c r="Z96" s="47" t="str">
        <f t="shared" si="41"/>
        <v>ПДВ</v>
      </c>
      <c r="AA96" s="47">
        <f t="shared" si="42"/>
        <v>2.8235000000000001E-3</v>
      </c>
      <c r="AB96" s="47">
        <f t="shared" si="43"/>
        <v>9.524359400000001E-4</v>
      </c>
      <c r="AC96" s="47" t="str">
        <f t="shared" si="44"/>
        <v>ПДВ</v>
      </c>
    </row>
    <row r="97" spans="1:29" hidden="1" x14ac:dyDescent="0.25">
      <c r="A97">
        <v>73</v>
      </c>
      <c r="B97">
        <f>IFERROR(VLOOKUP(IF(ISERROR(FIND("Наименование загрязняющего вещества",D97))=FALSE,B98,IF(D97="всего по ЗВ:",B96,VLOOKUP(A97,ishod_piv!A:B,2,0))),norm!B:B,1,0),0)</f>
        <v>0</v>
      </c>
      <c r="C97" s="58">
        <f t="shared" si="23"/>
        <v>11</v>
      </c>
      <c r="D97" s="148" t="str">
        <f>VLOOKUP(A97,ishod_piv!A:H,8,0)</f>
        <v>открытая стоянка</v>
      </c>
      <c r="E97" s="59">
        <f>VLOOKUP(A97,ishod_piv!A:I,9,0)</f>
        <v>6005</v>
      </c>
      <c r="F97" s="47">
        <f>IF(ISERROR(FIND("Наименование загрязняющего вещества",D97))=TRUE,VLOOKUP(A97,ishod_piv!A:I,4,0),"")</f>
        <v>2.8235000000000001E-3</v>
      </c>
      <c r="G97" s="47">
        <f>IF(ISERROR(FIND("Наименование загрязняющего вещества",D97))=TRUE,VLOOKUP(A97,ishod_piv!A:I,5,0),"")</f>
        <v>1.9048718800000002E-3</v>
      </c>
      <c r="H97" s="47" t="str">
        <f>VLOOKUP(A97,ishod_piv!A:J,10,0)</f>
        <v>ПДВ</v>
      </c>
      <c r="I97" s="47">
        <f t="shared" si="24"/>
        <v>2.8235000000000001E-3</v>
      </c>
      <c r="J97" s="47">
        <f t="shared" si="25"/>
        <v>1.9048718800000002E-3</v>
      </c>
      <c r="K97" s="47" t="str">
        <f t="shared" si="26"/>
        <v>ПДВ</v>
      </c>
      <c r="L97" s="47">
        <f t="shared" si="27"/>
        <v>2.8235000000000001E-3</v>
      </c>
      <c r="M97" s="47">
        <f t="shared" si="28"/>
        <v>1.9048718800000002E-3</v>
      </c>
      <c r="N97" s="47" t="str">
        <f t="shared" si="29"/>
        <v>ПДВ</v>
      </c>
      <c r="O97" s="47">
        <f t="shared" si="30"/>
        <v>2.8235000000000001E-3</v>
      </c>
      <c r="P97" s="47">
        <f t="shared" si="31"/>
        <v>1.9048718800000002E-3</v>
      </c>
      <c r="Q97" s="47" t="str">
        <f t="shared" si="32"/>
        <v>ПДВ</v>
      </c>
      <c r="R97" s="47">
        <f t="shared" si="33"/>
        <v>2.8235000000000001E-3</v>
      </c>
      <c r="S97" s="47">
        <f t="shared" si="34"/>
        <v>1.9048718800000002E-3</v>
      </c>
      <c r="T97" s="47" t="str">
        <f t="shared" si="35"/>
        <v>ПДВ</v>
      </c>
      <c r="U97" s="47">
        <f t="shared" si="36"/>
        <v>2.8235000000000001E-3</v>
      </c>
      <c r="V97" s="47">
        <f t="shared" si="37"/>
        <v>1.9048718800000002E-3</v>
      </c>
      <c r="W97" s="47" t="str">
        <f t="shared" si="38"/>
        <v>ПДВ</v>
      </c>
      <c r="X97" s="47">
        <f t="shared" si="39"/>
        <v>2.8235000000000001E-3</v>
      </c>
      <c r="Y97" s="47">
        <f t="shared" si="40"/>
        <v>1.9048718800000002E-3</v>
      </c>
      <c r="Z97" s="47" t="str">
        <f t="shared" si="41"/>
        <v>ПДВ</v>
      </c>
      <c r="AA97" s="47">
        <f t="shared" si="42"/>
        <v>2.8235000000000001E-3</v>
      </c>
      <c r="AB97" s="47">
        <f t="shared" si="43"/>
        <v>1.9048718800000002E-3</v>
      </c>
      <c r="AC97" s="47" t="str">
        <f t="shared" si="44"/>
        <v>ПДВ</v>
      </c>
    </row>
    <row r="98" spans="1:29" hidden="1" x14ac:dyDescent="0.25">
      <c r="A98">
        <v>74</v>
      </c>
      <c r="B98">
        <f>IFERROR(VLOOKUP(IF(ISERROR(FIND("Наименование загрязняющего вещества",D98))=FALSE,B99,IF(D98="всего по ЗВ:",B97,VLOOKUP(A98,ishod_piv!A:B,2,0))),norm!B:B,1,0),0)</f>
        <v>0</v>
      </c>
      <c r="C98" s="58">
        <f t="shared" si="23"/>
        <v>12</v>
      </c>
      <c r="D98" s="148" t="str">
        <f>VLOOKUP(A98,ishod_piv!A:H,8,0)</f>
        <v>открытая стоянка</v>
      </c>
      <c r="E98" s="59">
        <f>VLOOKUP(A98,ishod_piv!A:I,9,0)</f>
        <v>6005</v>
      </c>
      <c r="F98" s="47">
        <f>IF(ISERROR(FIND("Наименование загрязняющего вещества",D98))=TRUE,VLOOKUP(A98,ishod_piv!A:I,4,0),"")</f>
        <v>9.020833333333333E-4</v>
      </c>
      <c r="G98" s="47">
        <f>IF(ISERROR(FIND("Наименование загрязняющего вещества",D98))=TRUE,VLOOKUP(A98,ishod_piv!A:I,5,0),"")</f>
        <v>4.4806725000000005E-4</v>
      </c>
      <c r="H98" s="47" t="str">
        <f>VLOOKUP(A98,ishod_piv!A:J,10,0)</f>
        <v>ПДВ</v>
      </c>
      <c r="I98" s="47">
        <f t="shared" si="24"/>
        <v>9.020833333333333E-4</v>
      </c>
      <c r="J98" s="47">
        <f t="shared" si="25"/>
        <v>4.4806725000000005E-4</v>
      </c>
      <c r="K98" s="47" t="str">
        <f t="shared" si="26"/>
        <v>ПДВ</v>
      </c>
      <c r="L98" s="47">
        <f t="shared" si="27"/>
        <v>9.020833333333333E-4</v>
      </c>
      <c r="M98" s="47">
        <f t="shared" si="28"/>
        <v>4.4806725000000005E-4</v>
      </c>
      <c r="N98" s="47" t="str">
        <f t="shared" si="29"/>
        <v>ПДВ</v>
      </c>
      <c r="O98" s="47">
        <f t="shared" si="30"/>
        <v>9.020833333333333E-4</v>
      </c>
      <c r="P98" s="47">
        <f t="shared" si="31"/>
        <v>4.4806725000000005E-4</v>
      </c>
      <c r="Q98" s="47" t="str">
        <f t="shared" si="32"/>
        <v>ПДВ</v>
      </c>
      <c r="R98" s="47">
        <f t="shared" si="33"/>
        <v>9.020833333333333E-4</v>
      </c>
      <c r="S98" s="47">
        <f t="shared" si="34"/>
        <v>4.4806725000000005E-4</v>
      </c>
      <c r="T98" s="47" t="str">
        <f t="shared" si="35"/>
        <v>ПДВ</v>
      </c>
      <c r="U98" s="47">
        <f t="shared" si="36"/>
        <v>9.020833333333333E-4</v>
      </c>
      <c r="V98" s="47">
        <f t="shared" si="37"/>
        <v>4.4806725000000005E-4</v>
      </c>
      <c r="W98" s="47" t="str">
        <f t="shared" si="38"/>
        <v>ПДВ</v>
      </c>
      <c r="X98" s="47">
        <f t="shared" si="39"/>
        <v>9.020833333333333E-4</v>
      </c>
      <c r="Y98" s="47">
        <f t="shared" si="40"/>
        <v>4.4806725000000005E-4</v>
      </c>
      <c r="Z98" s="47" t="str">
        <f t="shared" si="41"/>
        <v>ПДВ</v>
      </c>
      <c r="AA98" s="47">
        <f t="shared" si="42"/>
        <v>9.020833333333333E-4</v>
      </c>
      <c r="AB98" s="47">
        <f t="shared" si="43"/>
        <v>4.4806725000000005E-4</v>
      </c>
      <c r="AC98" s="47" t="str">
        <f t="shared" si="44"/>
        <v>ПДВ</v>
      </c>
    </row>
    <row r="99" spans="1:29" hidden="1" x14ac:dyDescent="0.25">
      <c r="A99">
        <v>75</v>
      </c>
      <c r="B99">
        <f>IFERROR(VLOOKUP(IF(ISERROR(FIND("Наименование загрязняющего вещества",D99))=FALSE,B100,IF(D99="всего по ЗВ:",B98,VLOOKUP(A99,ishod_piv!A:B,2,0))),norm!B:B,1,0),0)</f>
        <v>0</v>
      </c>
      <c r="C99" s="58">
        <f t="shared" si="23"/>
        <v>13</v>
      </c>
      <c r="D99" s="148" t="str">
        <f>VLOOKUP(A99,ishod_piv!A:H,8,0)</f>
        <v>открытая стоянка</v>
      </c>
      <c r="E99" s="59">
        <f>VLOOKUP(A99,ishod_piv!A:I,9,0)</f>
        <v>6005</v>
      </c>
      <c r="F99" s="47">
        <f>IF(ISERROR(FIND("Наименование загрязняющего вещества",D99))=TRUE,VLOOKUP(A99,ishod_piv!A:I,4,0),"")</f>
        <v>9.0166666666666672E-4</v>
      </c>
      <c r="G99" s="47">
        <f>IF(ISERROR(FIND("Наименование загрязняющего вещества",D99))=TRUE,VLOOKUP(A99,ishod_piv!A:I,5,0),"")</f>
        <v>1.3409487E-3</v>
      </c>
      <c r="H99" s="47" t="str">
        <f>VLOOKUP(A99,ishod_piv!A:J,10,0)</f>
        <v>ПДВ</v>
      </c>
      <c r="I99" s="47">
        <f t="shared" si="24"/>
        <v>9.0166666666666672E-4</v>
      </c>
      <c r="J99" s="47">
        <f t="shared" si="25"/>
        <v>1.3409487E-3</v>
      </c>
      <c r="K99" s="47" t="str">
        <f t="shared" si="26"/>
        <v>ПДВ</v>
      </c>
      <c r="L99" s="47">
        <f t="shared" si="27"/>
        <v>9.0166666666666672E-4</v>
      </c>
      <c r="M99" s="47">
        <f t="shared" si="28"/>
        <v>1.3409487E-3</v>
      </c>
      <c r="N99" s="47" t="str">
        <f t="shared" si="29"/>
        <v>ПДВ</v>
      </c>
      <c r="O99" s="47">
        <f t="shared" si="30"/>
        <v>9.0166666666666672E-4</v>
      </c>
      <c r="P99" s="47">
        <f t="shared" si="31"/>
        <v>1.3409487E-3</v>
      </c>
      <c r="Q99" s="47" t="str">
        <f t="shared" si="32"/>
        <v>ПДВ</v>
      </c>
      <c r="R99" s="47">
        <f t="shared" si="33"/>
        <v>9.0166666666666672E-4</v>
      </c>
      <c r="S99" s="47">
        <f t="shared" si="34"/>
        <v>1.3409487E-3</v>
      </c>
      <c r="T99" s="47" t="str">
        <f t="shared" si="35"/>
        <v>ПДВ</v>
      </c>
      <c r="U99" s="47">
        <f t="shared" si="36"/>
        <v>9.0166666666666672E-4</v>
      </c>
      <c r="V99" s="47">
        <f t="shared" si="37"/>
        <v>1.3409487E-3</v>
      </c>
      <c r="W99" s="47" t="str">
        <f t="shared" si="38"/>
        <v>ПДВ</v>
      </c>
      <c r="X99" s="47">
        <f t="shared" si="39"/>
        <v>9.0166666666666672E-4</v>
      </c>
      <c r="Y99" s="47">
        <f t="shared" si="40"/>
        <v>1.3409487E-3</v>
      </c>
      <c r="Z99" s="47" t="str">
        <f t="shared" si="41"/>
        <v>ПДВ</v>
      </c>
      <c r="AA99" s="47">
        <f t="shared" si="42"/>
        <v>9.0166666666666672E-4</v>
      </c>
      <c r="AB99" s="47">
        <f t="shared" si="43"/>
        <v>1.3409487E-3</v>
      </c>
      <c r="AC99" s="47" t="str">
        <f t="shared" si="44"/>
        <v>ПДВ</v>
      </c>
    </row>
    <row r="100" spans="1:29" hidden="1" x14ac:dyDescent="0.25">
      <c r="A100">
        <v>76</v>
      </c>
      <c r="B100">
        <f>IFERROR(VLOOKUP(IF(ISERROR(FIND("Наименование загрязняющего вещества",D100))=FALSE,B101,IF(D100="всего по ЗВ:",B99,VLOOKUP(A100,ishod_piv!A:B,2,0))),norm!B:B,1,0),0)</f>
        <v>0</v>
      </c>
      <c r="C100" s="58">
        <f t="shared" si="23"/>
        <v>14</v>
      </c>
      <c r="D100" s="148" t="str">
        <f>VLOOKUP(A100,ishod_piv!A:H,8,0)</f>
        <v>открытая стоянка</v>
      </c>
      <c r="E100" s="59">
        <f>VLOOKUP(A100,ishod_piv!A:I,9,0)</f>
        <v>6005</v>
      </c>
      <c r="F100" s="47">
        <f>IF(ISERROR(FIND("Наименование загрязняющего вещества",D100))=TRUE,VLOOKUP(A100,ishod_piv!A:I,4,0),"")</f>
        <v>2.6381944444444445E-4</v>
      </c>
      <c r="G100" s="47">
        <f>IF(ISERROR(FIND("Наименование загрязняющего вещества",D100))=TRUE,VLOOKUP(A100,ishod_piv!A:I,5,0),"")</f>
        <v>2.9330445000000008E-4</v>
      </c>
      <c r="H100" s="47" t="str">
        <f>VLOOKUP(A100,ishod_piv!A:J,10,0)</f>
        <v>ПДВ</v>
      </c>
      <c r="I100" s="47">
        <f t="shared" si="24"/>
        <v>2.6381944444444445E-4</v>
      </c>
      <c r="J100" s="47">
        <f t="shared" si="25"/>
        <v>2.9330445000000008E-4</v>
      </c>
      <c r="K100" s="47" t="str">
        <f t="shared" si="26"/>
        <v>ПДВ</v>
      </c>
      <c r="L100" s="47">
        <f t="shared" si="27"/>
        <v>2.6381944444444445E-4</v>
      </c>
      <c r="M100" s="47">
        <f t="shared" si="28"/>
        <v>2.9330445000000008E-4</v>
      </c>
      <c r="N100" s="47" t="str">
        <f t="shared" si="29"/>
        <v>ПДВ</v>
      </c>
      <c r="O100" s="47">
        <f t="shared" si="30"/>
        <v>2.6381944444444445E-4</v>
      </c>
      <c r="P100" s="47">
        <f t="shared" si="31"/>
        <v>2.9330445000000008E-4</v>
      </c>
      <c r="Q100" s="47" t="str">
        <f t="shared" si="32"/>
        <v>ПДВ</v>
      </c>
      <c r="R100" s="47">
        <f t="shared" si="33"/>
        <v>2.6381944444444445E-4</v>
      </c>
      <c r="S100" s="47">
        <f t="shared" si="34"/>
        <v>2.9330445000000008E-4</v>
      </c>
      <c r="T100" s="47" t="str">
        <f t="shared" si="35"/>
        <v>ПДВ</v>
      </c>
      <c r="U100" s="47">
        <f t="shared" si="36"/>
        <v>2.6381944444444445E-4</v>
      </c>
      <c r="V100" s="47">
        <f t="shared" si="37"/>
        <v>2.9330445000000008E-4</v>
      </c>
      <c r="W100" s="47" t="str">
        <f t="shared" si="38"/>
        <v>ПДВ</v>
      </c>
      <c r="X100" s="47">
        <f t="shared" si="39"/>
        <v>2.6381944444444445E-4</v>
      </c>
      <c r="Y100" s="47">
        <f t="shared" si="40"/>
        <v>2.9330445000000008E-4</v>
      </c>
      <c r="Z100" s="47" t="str">
        <f t="shared" si="41"/>
        <v>ПДВ</v>
      </c>
      <c r="AA100" s="47">
        <f t="shared" si="42"/>
        <v>2.6381944444444445E-4</v>
      </c>
      <c r="AB100" s="47">
        <f t="shared" si="43"/>
        <v>2.9330445000000008E-4</v>
      </c>
      <c r="AC100" s="47" t="str">
        <f t="shared" si="44"/>
        <v>ПДВ</v>
      </c>
    </row>
    <row r="101" spans="1:29" hidden="1" x14ac:dyDescent="0.25">
      <c r="A101">
        <v>77</v>
      </c>
      <c r="B101">
        <f>IFERROR(VLOOKUP(IF(ISERROR(FIND("Наименование загрязняющего вещества",D101))=FALSE,B102,IF(D101="всего по ЗВ:",B100,VLOOKUP(A101,ishod_piv!A:B,2,0))),norm!B:B,1,0),0)</f>
        <v>0</v>
      </c>
      <c r="C101" s="58">
        <f t="shared" si="23"/>
        <v>15</v>
      </c>
      <c r="D101" s="148" t="str">
        <f>VLOOKUP(A101,ishod_piv!A:H,8,0)</f>
        <v>открытая стоянка</v>
      </c>
      <c r="E101" s="59">
        <f>VLOOKUP(A101,ishod_piv!A:I,9,0)</f>
        <v>6005</v>
      </c>
      <c r="F101" s="47">
        <f>IF(ISERROR(FIND("Наименование загрязняющего вещества",D101))=TRUE,VLOOKUP(A101,ishod_piv!A:I,4,0),"")</f>
        <v>2.6381944444444445E-4</v>
      </c>
      <c r="G101" s="47">
        <f>IF(ISERROR(FIND("Наименование загрязняющего вещества",D101))=TRUE,VLOOKUP(A101,ishod_piv!A:I,5,0),"")</f>
        <v>5.8660890000000016E-4</v>
      </c>
      <c r="H101" s="47" t="str">
        <f>VLOOKUP(A101,ishod_piv!A:J,10,0)</f>
        <v>ПДВ</v>
      </c>
      <c r="I101" s="47">
        <f t="shared" si="24"/>
        <v>2.6381944444444445E-4</v>
      </c>
      <c r="J101" s="47">
        <f t="shared" si="25"/>
        <v>5.8660890000000016E-4</v>
      </c>
      <c r="K101" s="47" t="str">
        <f t="shared" si="26"/>
        <v>ПДВ</v>
      </c>
      <c r="L101" s="47">
        <f t="shared" si="27"/>
        <v>2.6381944444444445E-4</v>
      </c>
      <c r="M101" s="47">
        <f t="shared" si="28"/>
        <v>5.8660890000000016E-4</v>
      </c>
      <c r="N101" s="47" t="str">
        <f t="shared" si="29"/>
        <v>ПДВ</v>
      </c>
      <c r="O101" s="47">
        <f t="shared" si="30"/>
        <v>2.6381944444444445E-4</v>
      </c>
      <c r="P101" s="47">
        <f t="shared" si="31"/>
        <v>5.8660890000000016E-4</v>
      </c>
      <c r="Q101" s="47" t="str">
        <f t="shared" si="32"/>
        <v>ПДВ</v>
      </c>
      <c r="R101" s="47">
        <f t="shared" si="33"/>
        <v>2.6381944444444445E-4</v>
      </c>
      <c r="S101" s="47">
        <f t="shared" si="34"/>
        <v>5.8660890000000016E-4</v>
      </c>
      <c r="T101" s="47" t="str">
        <f t="shared" si="35"/>
        <v>ПДВ</v>
      </c>
      <c r="U101" s="47">
        <f t="shared" si="36"/>
        <v>2.6381944444444445E-4</v>
      </c>
      <c r="V101" s="47">
        <f t="shared" si="37"/>
        <v>5.8660890000000016E-4</v>
      </c>
      <c r="W101" s="47" t="str">
        <f t="shared" si="38"/>
        <v>ПДВ</v>
      </c>
      <c r="X101" s="47">
        <f t="shared" si="39"/>
        <v>2.6381944444444445E-4</v>
      </c>
      <c r="Y101" s="47">
        <f t="shared" si="40"/>
        <v>5.8660890000000016E-4</v>
      </c>
      <c r="Z101" s="47" t="str">
        <f t="shared" si="41"/>
        <v>ПДВ</v>
      </c>
      <c r="AA101" s="47">
        <f t="shared" si="42"/>
        <v>2.6381944444444445E-4</v>
      </c>
      <c r="AB101" s="47">
        <f t="shared" si="43"/>
        <v>5.8660890000000016E-4</v>
      </c>
      <c r="AC101" s="47" t="str">
        <f t="shared" si="44"/>
        <v>ПДВ</v>
      </c>
    </row>
    <row r="102" spans="1:29" hidden="1" x14ac:dyDescent="0.25">
      <c r="A102">
        <v>78</v>
      </c>
      <c r="B102">
        <f>IFERROR(VLOOKUP(IF(ISERROR(FIND("Наименование загрязняющего вещества",D102))=FALSE,B103,IF(D102="всего по ЗВ:",B101,VLOOKUP(A102,ishod_piv!A:B,2,0))),norm!B:B,1,0),0)</f>
        <v>0</v>
      </c>
      <c r="C102" s="58">
        <f t="shared" si="23"/>
        <v>16</v>
      </c>
      <c r="D102" s="148" t="str">
        <f>VLOOKUP(A102,ishod_piv!A:H,8,0)</f>
        <v>открытая стоянка</v>
      </c>
      <c r="E102" s="59">
        <f>VLOOKUP(A102,ishod_piv!A:I,9,0)</f>
        <v>6005</v>
      </c>
      <c r="F102" s="47">
        <f>IF(ISERROR(FIND("Наименование загрязняющего вещества",D102))=TRUE,VLOOKUP(A102,ishod_piv!A:I,4,0),"")</f>
        <v>2.1763888888888888E-4</v>
      </c>
      <c r="G102" s="47">
        <f>IF(ISERROR(FIND("Наименование загрязняющего вещества",D102))=TRUE,VLOOKUP(A102,ishod_piv!A:I,5,0),"")</f>
        <v>1.2055575000000001E-4</v>
      </c>
      <c r="H102" s="47" t="str">
        <f>VLOOKUP(A102,ishod_piv!A:J,10,0)</f>
        <v>ПДВ</v>
      </c>
      <c r="I102" s="47">
        <f t="shared" si="24"/>
        <v>2.1763888888888888E-4</v>
      </c>
      <c r="J102" s="47">
        <f t="shared" si="25"/>
        <v>1.2055575000000001E-4</v>
      </c>
      <c r="K102" s="47" t="str">
        <f t="shared" si="26"/>
        <v>ПДВ</v>
      </c>
      <c r="L102" s="47">
        <f t="shared" si="27"/>
        <v>2.1763888888888888E-4</v>
      </c>
      <c r="M102" s="47">
        <f t="shared" si="28"/>
        <v>1.2055575000000001E-4</v>
      </c>
      <c r="N102" s="47" t="str">
        <f t="shared" si="29"/>
        <v>ПДВ</v>
      </c>
      <c r="O102" s="47">
        <f t="shared" si="30"/>
        <v>2.1763888888888888E-4</v>
      </c>
      <c r="P102" s="47">
        <f t="shared" si="31"/>
        <v>1.2055575000000001E-4</v>
      </c>
      <c r="Q102" s="47" t="str">
        <f t="shared" si="32"/>
        <v>ПДВ</v>
      </c>
      <c r="R102" s="47">
        <f t="shared" si="33"/>
        <v>2.1763888888888888E-4</v>
      </c>
      <c r="S102" s="47">
        <f t="shared" si="34"/>
        <v>1.2055575000000001E-4</v>
      </c>
      <c r="T102" s="47" t="str">
        <f t="shared" si="35"/>
        <v>ПДВ</v>
      </c>
      <c r="U102" s="47">
        <f t="shared" si="36"/>
        <v>2.1763888888888888E-4</v>
      </c>
      <c r="V102" s="47">
        <f t="shared" si="37"/>
        <v>1.2055575000000001E-4</v>
      </c>
      <c r="W102" s="47" t="str">
        <f t="shared" si="38"/>
        <v>ПДВ</v>
      </c>
      <c r="X102" s="47">
        <f t="shared" si="39"/>
        <v>2.1763888888888888E-4</v>
      </c>
      <c r="Y102" s="47">
        <f t="shared" si="40"/>
        <v>1.2055575000000001E-4</v>
      </c>
      <c r="Z102" s="47" t="str">
        <f t="shared" si="41"/>
        <v>ПДВ</v>
      </c>
      <c r="AA102" s="47">
        <f t="shared" si="42"/>
        <v>2.1763888888888888E-4</v>
      </c>
      <c r="AB102" s="47">
        <f t="shared" si="43"/>
        <v>1.2055575000000001E-4</v>
      </c>
      <c r="AC102" s="47" t="str">
        <f t="shared" si="44"/>
        <v>ПДВ</v>
      </c>
    </row>
    <row r="103" spans="1:29" hidden="1" x14ac:dyDescent="0.25">
      <c r="A103">
        <v>79</v>
      </c>
      <c r="B103">
        <f>IFERROR(VLOOKUP(IF(ISERROR(FIND("Наименование загрязняющего вещества",D103))=FALSE,B104,IF(D103="всего по ЗВ:",B102,VLOOKUP(A103,ishod_piv!A:B,2,0))),norm!B:B,1,0),0)</f>
        <v>0</v>
      </c>
      <c r="C103" s="58">
        <f t="shared" si="23"/>
        <v>17</v>
      </c>
      <c r="D103" s="148" t="str">
        <f>VLOOKUP(A103,ishod_piv!A:H,8,0)</f>
        <v>внутренний проезд</v>
      </c>
      <c r="E103" s="59">
        <f>VLOOKUP(A103,ishod_piv!A:I,9,0)</f>
        <v>6006</v>
      </c>
      <c r="F103" s="47">
        <f>IF(ISERROR(FIND("Наименование загрязняющего вещества",D103))=TRUE,VLOOKUP(A103,ishod_piv!A:I,4,0),"")</f>
        <v>7.5149999999999992E-7</v>
      </c>
      <c r="G103" s="47">
        <f>IF(ISERROR(FIND("Наименование загрязняющего вещества",D103))=TRUE,VLOOKUP(A103,ishod_piv!A:I,5,0),"")</f>
        <v>3.6708000000000008E-5</v>
      </c>
      <c r="H103" s="47" t="str">
        <f>VLOOKUP(A103,ishod_piv!A:J,10,0)</f>
        <v>ПДВ</v>
      </c>
      <c r="I103" s="47">
        <f t="shared" si="24"/>
        <v>7.5149999999999992E-7</v>
      </c>
      <c r="J103" s="47">
        <f t="shared" si="25"/>
        <v>3.6708000000000008E-5</v>
      </c>
      <c r="K103" s="47" t="str">
        <f t="shared" si="26"/>
        <v>ПДВ</v>
      </c>
      <c r="L103" s="47">
        <f t="shared" si="27"/>
        <v>7.5149999999999992E-7</v>
      </c>
      <c r="M103" s="47">
        <f t="shared" si="28"/>
        <v>3.6708000000000008E-5</v>
      </c>
      <c r="N103" s="47" t="str">
        <f t="shared" si="29"/>
        <v>ПДВ</v>
      </c>
      <c r="O103" s="47">
        <f t="shared" si="30"/>
        <v>7.5149999999999992E-7</v>
      </c>
      <c r="P103" s="47">
        <f t="shared" si="31"/>
        <v>3.6708000000000008E-5</v>
      </c>
      <c r="Q103" s="47" t="str">
        <f t="shared" si="32"/>
        <v>ПДВ</v>
      </c>
      <c r="R103" s="47">
        <f t="shared" si="33"/>
        <v>7.5149999999999992E-7</v>
      </c>
      <c r="S103" s="47">
        <f t="shared" si="34"/>
        <v>3.6708000000000008E-5</v>
      </c>
      <c r="T103" s="47" t="str">
        <f t="shared" si="35"/>
        <v>ПДВ</v>
      </c>
      <c r="U103" s="47">
        <f t="shared" si="36"/>
        <v>7.5149999999999992E-7</v>
      </c>
      <c r="V103" s="47">
        <f t="shared" si="37"/>
        <v>3.6708000000000008E-5</v>
      </c>
      <c r="W103" s="47" t="str">
        <f t="shared" si="38"/>
        <v>ПДВ</v>
      </c>
      <c r="X103" s="47">
        <f t="shared" si="39"/>
        <v>7.5149999999999992E-7</v>
      </c>
      <c r="Y103" s="47">
        <f t="shared" si="40"/>
        <v>3.6708000000000008E-5</v>
      </c>
      <c r="Z103" s="47" t="str">
        <f t="shared" si="41"/>
        <v>ПДВ</v>
      </c>
      <c r="AA103" s="47">
        <f t="shared" si="42"/>
        <v>7.5149999999999992E-7</v>
      </c>
      <c r="AB103" s="47">
        <f t="shared" si="43"/>
        <v>3.6708000000000008E-5</v>
      </c>
      <c r="AC103" s="47" t="str">
        <f t="shared" si="44"/>
        <v>ПДВ</v>
      </c>
    </row>
    <row r="104" spans="1:29" hidden="1" x14ac:dyDescent="0.25">
      <c r="A104">
        <v>80</v>
      </c>
      <c r="B104">
        <f>IFERROR(VLOOKUP(IF(ISERROR(FIND("Наименование загрязняющего вещества",D104))=FALSE,B105,IF(D104="всего по ЗВ:",B103,VLOOKUP(A104,ishod_piv!A:B,2,0))),norm!B:B,1,0),0)</f>
        <v>0</v>
      </c>
      <c r="C104" s="58">
        <f t="shared" si="23"/>
        <v>18</v>
      </c>
      <c r="D104" s="148" t="str">
        <f>VLOOKUP(A104,ishod_piv!A:H,8,0)</f>
        <v>внутренний проезд</v>
      </c>
      <c r="E104" s="59">
        <f>VLOOKUP(A104,ishod_piv!A:I,9,0)</f>
        <v>6006</v>
      </c>
      <c r="F104" s="47">
        <f>IF(ISERROR(FIND("Наименование загрязняющего вещества",D104))=TRUE,VLOOKUP(A104,ishod_piv!A:I,4,0),"")</f>
        <v>8.3399999999999998E-7</v>
      </c>
      <c r="G104" s="47">
        <f>IF(ISERROR(FIND("Наименование загрязняющего вещества",D104))=TRUE,VLOOKUP(A104,ishod_piv!A:I,5,0),"")</f>
        <v>6.5259999999999995E-5</v>
      </c>
      <c r="H104" s="47" t="str">
        <f>VLOOKUP(A104,ishod_piv!A:J,10,0)</f>
        <v>ПДВ</v>
      </c>
      <c r="I104" s="47">
        <f t="shared" si="24"/>
        <v>8.3399999999999998E-7</v>
      </c>
      <c r="J104" s="47">
        <f t="shared" si="25"/>
        <v>6.5259999999999995E-5</v>
      </c>
      <c r="K104" s="47" t="str">
        <f t="shared" si="26"/>
        <v>ПДВ</v>
      </c>
      <c r="L104" s="47">
        <f t="shared" si="27"/>
        <v>8.3399999999999998E-7</v>
      </c>
      <c r="M104" s="47">
        <f t="shared" si="28"/>
        <v>6.5259999999999995E-5</v>
      </c>
      <c r="N104" s="47" t="str">
        <f t="shared" si="29"/>
        <v>ПДВ</v>
      </c>
      <c r="O104" s="47">
        <f t="shared" si="30"/>
        <v>8.3399999999999998E-7</v>
      </c>
      <c r="P104" s="47">
        <f t="shared" si="31"/>
        <v>6.5259999999999995E-5</v>
      </c>
      <c r="Q104" s="47" t="str">
        <f t="shared" si="32"/>
        <v>ПДВ</v>
      </c>
      <c r="R104" s="47">
        <f t="shared" si="33"/>
        <v>8.3399999999999998E-7</v>
      </c>
      <c r="S104" s="47">
        <f t="shared" si="34"/>
        <v>6.5259999999999995E-5</v>
      </c>
      <c r="T104" s="47" t="str">
        <f t="shared" si="35"/>
        <v>ПДВ</v>
      </c>
      <c r="U104" s="47">
        <f t="shared" si="36"/>
        <v>8.3399999999999998E-7</v>
      </c>
      <c r="V104" s="47">
        <f t="shared" si="37"/>
        <v>6.5259999999999995E-5</v>
      </c>
      <c r="W104" s="47" t="str">
        <f t="shared" si="38"/>
        <v>ПДВ</v>
      </c>
      <c r="X104" s="47">
        <f t="shared" si="39"/>
        <v>8.3399999999999998E-7</v>
      </c>
      <c r="Y104" s="47">
        <f t="shared" si="40"/>
        <v>6.5259999999999995E-5</v>
      </c>
      <c r="Z104" s="47" t="str">
        <f t="shared" si="41"/>
        <v>ПДВ</v>
      </c>
      <c r="AA104" s="47">
        <f t="shared" si="42"/>
        <v>8.3399999999999998E-7</v>
      </c>
      <c r="AB104" s="47">
        <f t="shared" si="43"/>
        <v>6.5259999999999995E-5</v>
      </c>
      <c r="AC104" s="47" t="str">
        <f t="shared" si="44"/>
        <v>ПДВ</v>
      </c>
    </row>
    <row r="105" spans="1:29" hidden="1" x14ac:dyDescent="0.25">
      <c r="A105">
        <v>81</v>
      </c>
      <c r="B105">
        <f>IFERROR(VLOOKUP(IF(ISERROR(FIND("Наименование загрязняющего вещества",D105))=FALSE,B106,IF(D105="всего по ЗВ:",B104,VLOOKUP(A105,ishod_piv!A:B,2,0))),norm!B:B,1,0),0)</f>
        <v>0</v>
      </c>
      <c r="C105" s="58">
        <f t="shared" si="23"/>
        <v>19</v>
      </c>
      <c r="D105" s="148" t="str">
        <f>VLOOKUP(A105,ishod_piv!A:H,8,0)</f>
        <v>внутренний проезд</v>
      </c>
      <c r="E105" s="59">
        <f>VLOOKUP(A105,ishod_piv!A:I,9,0)</f>
        <v>6006</v>
      </c>
      <c r="F105" s="47">
        <f>IF(ISERROR(FIND("Наименование загрязняющего вещества",D105))=TRUE,VLOOKUP(A105,ishod_piv!A:I,4,0),"")</f>
        <v>1.125E-6</v>
      </c>
      <c r="G105" s="47">
        <f>IF(ISERROR(FIND("Наименование загрязняющего вещества",D105))=TRUE,VLOOKUP(A105,ishod_piv!A:I,5,0),"")</f>
        <v>5.5061999999999996E-5</v>
      </c>
      <c r="H105" s="47" t="str">
        <f>VLOOKUP(A105,ishod_piv!A:J,10,0)</f>
        <v>ПДВ</v>
      </c>
      <c r="I105" s="47">
        <f t="shared" si="24"/>
        <v>1.125E-6</v>
      </c>
      <c r="J105" s="47">
        <f t="shared" si="25"/>
        <v>5.5061999999999996E-5</v>
      </c>
      <c r="K105" s="47" t="str">
        <f t="shared" si="26"/>
        <v>ПДВ</v>
      </c>
      <c r="L105" s="47">
        <f t="shared" si="27"/>
        <v>1.125E-6</v>
      </c>
      <c r="M105" s="47">
        <f t="shared" si="28"/>
        <v>5.5061999999999996E-5</v>
      </c>
      <c r="N105" s="47" t="str">
        <f t="shared" si="29"/>
        <v>ПДВ</v>
      </c>
      <c r="O105" s="47">
        <f t="shared" si="30"/>
        <v>1.125E-6</v>
      </c>
      <c r="P105" s="47">
        <f t="shared" si="31"/>
        <v>5.5061999999999996E-5</v>
      </c>
      <c r="Q105" s="47" t="str">
        <f t="shared" si="32"/>
        <v>ПДВ</v>
      </c>
      <c r="R105" s="47">
        <f t="shared" si="33"/>
        <v>1.125E-6</v>
      </c>
      <c r="S105" s="47">
        <f t="shared" si="34"/>
        <v>5.5061999999999996E-5</v>
      </c>
      <c r="T105" s="47" t="str">
        <f t="shared" si="35"/>
        <v>ПДВ</v>
      </c>
      <c r="U105" s="47">
        <f t="shared" si="36"/>
        <v>1.125E-6</v>
      </c>
      <c r="V105" s="47">
        <f t="shared" si="37"/>
        <v>5.5061999999999996E-5</v>
      </c>
      <c r="W105" s="47" t="str">
        <f t="shared" si="38"/>
        <v>ПДВ</v>
      </c>
      <c r="X105" s="47">
        <f t="shared" si="39"/>
        <v>1.125E-6</v>
      </c>
      <c r="Y105" s="47">
        <f t="shared" si="40"/>
        <v>5.5061999999999996E-5</v>
      </c>
      <c r="Z105" s="47" t="str">
        <f t="shared" si="41"/>
        <v>ПДВ</v>
      </c>
      <c r="AA105" s="47">
        <f t="shared" si="42"/>
        <v>1.125E-6</v>
      </c>
      <c r="AB105" s="47">
        <f t="shared" si="43"/>
        <v>5.5061999999999996E-5</v>
      </c>
      <c r="AC105" s="47" t="str">
        <f t="shared" si="44"/>
        <v>ПДВ</v>
      </c>
    </row>
    <row r="106" spans="1:29" hidden="1" x14ac:dyDescent="0.25">
      <c r="A106">
        <v>82</v>
      </c>
      <c r="B106">
        <f>IFERROR(VLOOKUP(IF(ISERROR(FIND("Наименование загрязняющего вещества",D106))=FALSE,B107,IF(D106="всего по ЗВ:",B105,VLOOKUP(A106,ishod_piv!A:B,2,0))),norm!B:B,1,0),0)</f>
        <v>0</v>
      </c>
      <c r="C106" s="58">
        <f t="shared" si="23"/>
        <v>20</v>
      </c>
      <c r="D106" s="148" t="str">
        <f>VLOOKUP(A106,ishod_piv!A:H,8,0)</f>
        <v>внутренний проезд</v>
      </c>
      <c r="E106" s="59">
        <f>VLOOKUP(A106,ishod_piv!A:I,9,0)</f>
        <v>6006</v>
      </c>
      <c r="F106" s="47">
        <f>IF(ISERROR(FIND("Наименование загрязняющего вещества",D106))=TRUE,VLOOKUP(A106,ishod_piv!A:I,4,0),"")</f>
        <v>9.9900000000000009E-7</v>
      </c>
      <c r="G106" s="47">
        <f>IF(ISERROR(FIND("Наименование загрязняющего вещества",D106))=TRUE,VLOOKUP(A106,ishod_piv!A:I,5,0),"")</f>
        <v>1.5295200000000001E-4</v>
      </c>
      <c r="H106" s="47" t="str">
        <f>VLOOKUP(A106,ishod_piv!A:J,10,0)</f>
        <v>ПДВ</v>
      </c>
      <c r="I106" s="47">
        <f t="shared" si="24"/>
        <v>9.9900000000000009E-7</v>
      </c>
      <c r="J106" s="47">
        <f t="shared" si="25"/>
        <v>1.5295200000000001E-4</v>
      </c>
      <c r="K106" s="47" t="str">
        <f t="shared" si="26"/>
        <v>ПДВ</v>
      </c>
      <c r="L106" s="47">
        <f t="shared" si="27"/>
        <v>9.9900000000000009E-7</v>
      </c>
      <c r="M106" s="47">
        <f t="shared" si="28"/>
        <v>1.5295200000000001E-4</v>
      </c>
      <c r="N106" s="47" t="str">
        <f t="shared" si="29"/>
        <v>ПДВ</v>
      </c>
      <c r="O106" s="47">
        <f t="shared" si="30"/>
        <v>9.9900000000000009E-7</v>
      </c>
      <c r="P106" s="47">
        <f t="shared" si="31"/>
        <v>1.5295200000000001E-4</v>
      </c>
      <c r="Q106" s="47" t="str">
        <f t="shared" si="32"/>
        <v>ПДВ</v>
      </c>
      <c r="R106" s="47">
        <f t="shared" si="33"/>
        <v>9.9900000000000009E-7</v>
      </c>
      <c r="S106" s="47">
        <f t="shared" si="34"/>
        <v>1.5295200000000001E-4</v>
      </c>
      <c r="T106" s="47" t="str">
        <f t="shared" si="35"/>
        <v>ПДВ</v>
      </c>
      <c r="U106" s="47">
        <f t="shared" si="36"/>
        <v>9.9900000000000009E-7</v>
      </c>
      <c r="V106" s="47">
        <f t="shared" si="37"/>
        <v>1.5295200000000001E-4</v>
      </c>
      <c r="W106" s="47" t="str">
        <f t="shared" si="38"/>
        <v>ПДВ</v>
      </c>
      <c r="X106" s="47">
        <f t="shared" si="39"/>
        <v>9.9900000000000009E-7</v>
      </c>
      <c r="Y106" s="47">
        <f t="shared" si="40"/>
        <v>1.5295200000000001E-4</v>
      </c>
      <c r="Z106" s="47" t="str">
        <f t="shared" si="41"/>
        <v>ПДВ</v>
      </c>
      <c r="AA106" s="47">
        <f t="shared" si="42"/>
        <v>9.9900000000000009E-7</v>
      </c>
      <c r="AB106" s="47">
        <f t="shared" si="43"/>
        <v>1.5295200000000001E-4</v>
      </c>
      <c r="AC106" s="47" t="str">
        <f t="shared" si="44"/>
        <v>ПДВ</v>
      </c>
    </row>
    <row r="107" spans="1:29" hidden="1" x14ac:dyDescent="0.25">
      <c r="A107">
        <v>83</v>
      </c>
      <c r="B107">
        <f>IFERROR(VLOOKUP(IF(ISERROR(FIND("Наименование загрязняющего вещества",D107))=FALSE,B108,IF(D107="всего по ЗВ:",B106,VLOOKUP(A107,ishod_piv!A:B,2,0))),norm!B:B,1,0),0)</f>
        <v>0</v>
      </c>
      <c r="C107" s="58">
        <f t="shared" si="23"/>
        <v>21</v>
      </c>
      <c r="D107" s="148" t="str">
        <f>VLOOKUP(A107,ishod_piv!A:H,8,0)</f>
        <v>внутренний проезд</v>
      </c>
      <c r="E107" s="59">
        <f>VLOOKUP(A107,ishod_piv!A:I,9,0)</f>
        <v>6006</v>
      </c>
      <c r="F107" s="47">
        <f>IF(ISERROR(FIND("Наименование загрязняющего вещества",D107))=TRUE,VLOOKUP(A107,ishod_piv!A:I,4,0),"")</f>
        <v>1.125E-6</v>
      </c>
      <c r="G107" s="47">
        <f>IF(ISERROR(FIND("Наименование загрязняющего вещества",D107))=TRUE,VLOOKUP(A107,ishod_piv!A:I,5,0),"")</f>
        <v>1.1012399999999999E-4</v>
      </c>
      <c r="H107" s="47" t="str">
        <f>VLOOKUP(A107,ishod_piv!A:J,10,0)</f>
        <v>ПДВ</v>
      </c>
      <c r="I107" s="47">
        <f t="shared" si="24"/>
        <v>1.125E-6</v>
      </c>
      <c r="J107" s="47">
        <f t="shared" si="25"/>
        <v>1.1012399999999999E-4</v>
      </c>
      <c r="K107" s="47" t="str">
        <f t="shared" si="26"/>
        <v>ПДВ</v>
      </c>
      <c r="L107" s="47">
        <f t="shared" si="27"/>
        <v>1.125E-6</v>
      </c>
      <c r="M107" s="47">
        <f t="shared" si="28"/>
        <v>1.1012399999999999E-4</v>
      </c>
      <c r="N107" s="47" t="str">
        <f t="shared" si="29"/>
        <v>ПДВ</v>
      </c>
      <c r="O107" s="47">
        <f t="shared" si="30"/>
        <v>1.125E-6</v>
      </c>
      <c r="P107" s="47">
        <f t="shared" si="31"/>
        <v>1.1012399999999999E-4</v>
      </c>
      <c r="Q107" s="47" t="str">
        <f t="shared" si="32"/>
        <v>ПДВ</v>
      </c>
      <c r="R107" s="47">
        <f t="shared" si="33"/>
        <v>1.125E-6</v>
      </c>
      <c r="S107" s="47">
        <f t="shared" si="34"/>
        <v>1.1012399999999999E-4</v>
      </c>
      <c r="T107" s="47" t="str">
        <f t="shared" si="35"/>
        <v>ПДВ</v>
      </c>
      <c r="U107" s="47">
        <f t="shared" si="36"/>
        <v>1.125E-6</v>
      </c>
      <c r="V107" s="47">
        <f t="shared" si="37"/>
        <v>1.1012399999999999E-4</v>
      </c>
      <c r="W107" s="47" t="str">
        <f t="shared" si="38"/>
        <v>ПДВ</v>
      </c>
      <c r="X107" s="47">
        <f t="shared" si="39"/>
        <v>1.125E-6</v>
      </c>
      <c r="Y107" s="47">
        <f t="shared" si="40"/>
        <v>1.1012399999999999E-4</v>
      </c>
      <c r="Z107" s="47" t="str">
        <f t="shared" si="41"/>
        <v>ПДВ</v>
      </c>
      <c r="AA107" s="47">
        <f t="shared" si="42"/>
        <v>1.125E-6</v>
      </c>
      <c r="AB107" s="47">
        <f t="shared" si="43"/>
        <v>1.1012399999999999E-4</v>
      </c>
      <c r="AC107" s="47" t="str">
        <f t="shared" si="44"/>
        <v>ПДВ</v>
      </c>
    </row>
    <row r="108" spans="1:29" hidden="1" x14ac:dyDescent="0.25">
      <c r="A108">
        <v>84</v>
      </c>
      <c r="B108">
        <f>IFERROR(VLOOKUP(IF(ISERROR(FIND("Наименование загрязняющего вещества",D108))=FALSE,B109,IF(D108="всего по ЗВ:",B107,VLOOKUP(A108,ishod_piv!A:B,2,0))),norm!B:B,1,0),0)</f>
        <v>0</v>
      </c>
      <c r="C108" s="58">
        <f t="shared" si="23"/>
        <v>22</v>
      </c>
      <c r="D108" s="148" t="str">
        <f>VLOOKUP(A108,ishod_piv!A:H,8,0)</f>
        <v>пост ТО и ТР</v>
      </c>
      <c r="E108" s="59">
        <f>VLOOKUP(A108,ishod_piv!A:I,9,0)</f>
        <v>6017</v>
      </c>
      <c r="F108" s="47">
        <f>IF(ISERROR(FIND("Наименование загрязняющего вещества",D108))=TRUE,VLOOKUP(A108,ishod_piv!A:I,4,0),"")</f>
        <v>7.3666666666666667E-7</v>
      </c>
      <c r="G108" s="47">
        <f>IF(ISERROR(FIND("Наименование загрязняющего вещества",D108))=TRUE,VLOOKUP(A108,ishod_piv!A:I,5,0),"")</f>
        <v>1.9760000000000002E-6</v>
      </c>
      <c r="H108" s="47" t="str">
        <f>VLOOKUP(A108,ishod_piv!A:J,10,0)</f>
        <v>ПДВ</v>
      </c>
      <c r="I108" s="47">
        <f t="shared" si="24"/>
        <v>7.3666666666666667E-7</v>
      </c>
      <c r="J108" s="47">
        <f t="shared" si="25"/>
        <v>1.9760000000000002E-6</v>
      </c>
      <c r="K108" s="47" t="str">
        <f t="shared" si="26"/>
        <v>ПДВ</v>
      </c>
      <c r="L108" s="47">
        <f t="shared" si="27"/>
        <v>7.3666666666666667E-7</v>
      </c>
      <c r="M108" s="47">
        <f t="shared" si="28"/>
        <v>1.9760000000000002E-6</v>
      </c>
      <c r="N108" s="47" t="str">
        <f t="shared" si="29"/>
        <v>ПДВ</v>
      </c>
      <c r="O108" s="47">
        <f t="shared" si="30"/>
        <v>7.3666666666666667E-7</v>
      </c>
      <c r="P108" s="47">
        <f t="shared" si="31"/>
        <v>1.9760000000000002E-6</v>
      </c>
      <c r="Q108" s="47" t="str">
        <f t="shared" si="32"/>
        <v>ПДВ</v>
      </c>
      <c r="R108" s="47">
        <f t="shared" si="33"/>
        <v>7.3666666666666667E-7</v>
      </c>
      <c r="S108" s="47">
        <f t="shared" si="34"/>
        <v>1.9760000000000002E-6</v>
      </c>
      <c r="T108" s="47" t="str">
        <f t="shared" si="35"/>
        <v>ПДВ</v>
      </c>
      <c r="U108" s="47">
        <f t="shared" si="36"/>
        <v>7.3666666666666667E-7</v>
      </c>
      <c r="V108" s="47">
        <f t="shared" si="37"/>
        <v>1.9760000000000002E-6</v>
      </c>
      <c r="W108" s="47" t="str">
        <f t="shared" si="38"/>
        <v>ПДВ</v>
      </c>
      <c r="X108" s="47">
        <f t="shared" si="39"/>
        <v>7.3666666666666667E-7</v>
      </c>
      <c r="Y108" s="47">
        <f t="shared" si="40"/>
        <v>1.9760000000000002E-6</v>
      </c>
      <c r="Z108" s="47" t="str">
        <f t="shared" si="41"/>
        <v>ПДВ</v>
      </c>
      <c r="AA108" s="47">
        <f t="shared" si="42"/>
        <v>7.3666666666666667E-7</v>
      </c>
      <c r="AB108" s="47">
        <f t="shared" si="43"/>
        <v>1.9760000000000002E-6</v>
      </c>
      <c r="AC108" s="47" t="str">
        <f t="shared" si="44"/>
        <v>ПДВ</v>
      </c>
    </row>
    <row r="109" spans="1:29" hidden="1" x14ac:dyDescent="0.25">
      <c r="A109">
        <v>85</v>
      </c>
      <c r="B109">
        <f>IFERROR(VLOOKUP(IF(ISERROR(FIND("Наименование загрязняющего вещества",D109))=FALSE,B110,IF(D109="всего по ЗВ:",B108,VLOOKUP(A109,ishod_piv!A:B,2,0))),norm!B:B,1,0),0)</f>
        <v>0</v>
      </c>
      <c r="C109" s="58">
        <f t="shared" si="23"/>
        <v>23</v>
      </c>
      <c r="D109" s="148" t="str">
        <f>VLOOKUP(A109,ishod_piv!A:H,8,0)</f>
        <v>пост ТО и ТР</v>
      </c>
      <c r="E109" s="59">
        <f>VLOOKUP(A109,ishod_piv!A:I,9,0)</f>
        <v>6017</v>
      </c>
      <c r="F109" s="47">
        <f>IF(ISERROR(FIND("Наименование загрязняющего вещества",D109))=TRUE,VLOOKUP(A109,ishod_piv!A:I,4,0),"")</f>
        <v>1.0181249999999998E-5</v>
      </c>
      <c r="G109" s="47">
        <f>IF(ISERROR(FIND("Наименование загрязняющего вещества",D109))=TRUE,VLOOKUP(A109,ishod_piv!A:I,5,0),"")</f>
        <v>1.4760000000000001E-5</v>
      </c>
      <c r="H109" s="47" t="str">
        <f>VLOOKUP(A109,ishod_piv!A:J,10,0)</f>
        <v>ПДВ</v>
      </c>
      <c r="I109" s="47">
        <f t="shared" si="24"/>
        <v>1.0181249999999998E-5</v>
      </c>
      <c r="J109" s="47">
        <f t="shared" si="25"/>
        <v>1.4760000000000001E-5</v>
      </c>
      <c r="K109" s="47" t="str">
        <f t="shared" si="26"/>
        <v>ПДВ</v>
      </c>
      <c r="L109" s="47">
        <f t="shared" si="27"/>
        <v>1.0181249999999998E-5</v>
      </c>
      <c r="M109" s="47">
        <f t="shared" si="28"/>
        <v>1.4760000000000001E-5</v>
      </c>
      <c r="N109" s="47" t="str">
        <f t="shared" si="29"/>
        <v>ПДВ</v>
      </c>
      <c r="O109" s="47">
        <f t="shared" si="30"/>
        <v>1.0181249999999998E-5</v>
      </c>
      <c r="P109" s="47">
        <f t="shared" si="31"/>
        <v>1.4760000000000001E-5</v>
      </c>
      <c r="Q109" s="47" t="str">
        <f t="shared" si="32"/>
        <v>ПДВ</v>
      </c>
      <c r="R109" s="47">
        <f t="shared" si="33"/>
        <v>1.0181249999999998E-5</v>
      </c>
      <c r="S109" s="47">
        <f t="shared" si="34"/>
        <v>1.4760000000000001E-5</v>
      </c>
      <c r="T109" s="47" t="str">
        <f t="shared" si="35"/>
        <v>ПДВ</v>
      </c>
      <c r="U109" s="47">
        <f t="shared" si="36"/>
        <v>1.0181249999999998E-5</v>
      </c>
      <c r="V109" s="47">
        <f t="shared" si="37"/>
        <v>1.4760000000000001E-5</v>
      </c>
      <c r="W109" s="47" t="str">
        <f t="shared" si="38"/>
        <v>ПДВ</v>
      </c>
      <c r="X109" s="47">
        <f t="shared" si="39"/>
        <v>1.0181249999999998E-5</v>
      </c>
      <c r="Y109" s="47">
        <f t="shared" si="40"/>
        <v>1.4760000000000001E-5</v>
      </c>
      <c r="Z109" s="47" t="str">
        <f t="shared" si="41"/>
        <v>ПДВ</v>
      </c>
      <c r="AA109" s="47">
        <f t="shared" si="42"/>
        <v>1.0181249999999998E-5</v>
      </c>
      <c r="AB109" s="47">
        <f t="shared" si="43"/>
        <v>1.4760000000000001E-5</v>
      </c>
      <c r="AC109" s="47" t="str">
        <f t="shared" si="44"/>
        <v>ПДВ</v>
      </c>
    </row>
    <row r="110" spans="1:29" hidden="1" x14ac:dyDescent="0.25">
      <c r="A110">
        <v>86</v>
      </c>
      <c r="B110">
        <f>IFERROR(VLOOKUP(IF(ISERROR(FIND("Наименование загрязняющего вещества",D110))=FALSE,B111,IF(D110="всего по ЗВ:",B109,VLOOKUP(A110,ishod_piv!A:B,2,0))),norm!B:B,1,0),0)</f>
        <v>0</v>
      </c>
      <c r="C110" s="58">
        <f t="shared" si="23"/>
        <v>24</v>
      </c>
      <c r="D110" s="148" t="str">
        <f>VLOOKUP(A110,ishod_piv!A:H,8,0)</f>
        <v>открытый склад вторсырья</v>
      </c>
      <c r="E110" s="59">
        <f>VLOOKUP(A110,ishod_piv!A:I,9,0)</f>
        <v>6018</v>
      </c>
      <c r="F110" s="47">
        <f>IF(ISERROR(FIND("Наименование загрязняющего вещества",D110))=TRUE,VLOOKUP(A110,ishod_piv!A:I,4,0),"")</f>
        <v>6.7494444444444451E-3</v>
      </c>
      <c r="G110" s="47">
        <f>IF(ISERROR(FIND("Наименование загрязняющего вещества",D110))=TRUE,VLOOKUP(A110,ishod_piv!A:I,5,0),"")</f>
        <v>8.94116654E-3</v>
      </c>
      <c r="H110" s="47" t="str">
        <f>VLOOKUP(A110,ishod_piv!A:J,10,0)</f>
        <v>ПДВ</v>
      </c>
      <c r="I110" s="47">
        <f t="shared" si="24"/>
        <v>6.7494444444444451E-3</v>
      </c>
      <c r="J110" s="47">
        <f t="shared" si="25"/>
        <v>8.94116654E-3</v>
      </c>
      <c r="K110" s="47" t="str">
        <f t="shared" si="26"/>
        <v>ПДВ</v>
      </c>
      <c r="L110" s="47">
        <f t="shared" si="27"/>
        <v>6.7494444444444451E-3</v>
      </c>
      <c r="M110" s="47">
        <f t="shared" si="28"/>
        <v>8.94116654E-3</v>
      </c>
      <c r="N110" s="47" t="str">
        <f t="shared" si="29"/>
        <v>ПДВ</v>
      </c>
      <c r="O110" s="47">
        <f t="shared" si="30"/>
        <v>6.7494444444444451E-3</v>
      </c>
      <c r="P110" s="47">
        <f t="shared" si="31"/>
        <v>8.94116654E-3</v>
      </c>
      <c r="Q110" s="47" t="str">
        <f t="shared" si="32"/>
        <v>ПДВ</v>
      </c>
      <c r="R110" s="47">
        <f t="shared" si="33"/>
        <v>6.7494444444444451E-3</v>
      </c>
      <c r="S110" s="47">
        <f t="shared" si="34"/>
        <v>8.94116654E-3</v>
      </c>
      <c r="T110" s="47" t="str">
        <f t="shared" si="35"/>
        <v>ПДВ</v>
      </c>
      <c r="U110" s="47">
        <f t="shared" si="36"/>
        <v>6.7494444444444451E-3</v>
      </c>
      <c r="V110" s="47">
        <f t="shared" si="37"/>
        <v>8.94116654E-3</v>
      </c>
      <c r="W110" s="47" t="str">
        <f t="shared" si="38"/>
        <v>ПДВ</v>
      </c>
      <c r="X110" s="47">
        <f t="shared" si="39"/>
        <v>6.7494444444444451E-3</v>
      </c>
      <c r="Y110" s="47">
        <f t="shared" si="40"/>
        <v>8.94116654E-3</v>
      </c>
      <c r="Z110" s="47" t="str">
        <f t="shared" si="41"/>
        <v>ПДВ</v>
      </c>
      <c r="AA110" s="47">
        <f t="shared" si="42"/>
        <v>6.7494444444444451E-3</v>
      </c>
      <c r="AB110" s="47">
        <f t="shared" si="43"/>
        <v>8.94116654E-3</v>
      </c>
      <c r="AC110" s="47" t="str">
        <f t="shared" si="44"/>
        <v>ПДВ</v>
      </c>
    </row>
    <row r="111" spans="1:29" hidden="1" x14ac:dyDescent="0.25">
      <c r="A111">
        <v>87</v>
      </c>
      <c r="B111">
        <f>IFERROR(VLOOKUP(IF(ISERROR(FIND("Наименование загрязняющего вещества",D111))=FALSE,B112,IF(D111="всего по ЗВ:",B110,VLOOKUP(A111,ishod_piv!A:B,2,0))),norm!B:B,1,0),0)</f>
        <v>0</v>
      </c>
      <c r="C111" s="58" t="str">
        <f t="shared" si="23"/>
        <v/>
      </c>
      <c r="D111" s="148" t="str">
        <f>VLOOKUP(A111,ishod_piv!A:H,8,0)</f>
        <v>всего по ЗВ:</v>
      </c>
      <c r="E111" s="59" t="str">
        <f>VLOOKUP(A111,ishod_piv!A:I,9,0)</f>
        <v/>
      </c>
      <c r="F111" s="47">
        <f>IF(ISERROR(FIND("Наименование загрязняющего вещества",D111))=TRUE,VLOOKUP(A111,ishod_piv!A:I,4,0),"")</f>
        <v>0.14742367156111114</v>
      </c>
      <c r="G111" s="47">
        <f>IF(ISERROR(FIND("Наименование загрязняющего вещества",D111))=TRUE,VLOOKUP(A111,ishod_piv!A:I,5,0),"")</f>
        <v>0.50184014419</v>
      </c>
      <c r="H111" s="47" t="str">
        <f>VLOOKUP(A111,ishod_piv!A:J,10,0)</f>
        <v/>
      </c>
      <c r="I111" s="47">
        <f t="shared" si="24"/>
        <v>0.14742367156111114</v>
      </c>
      <c r="J111" s="47">
        <f t="shared" si="25"/>
        <v>0.50184014419</v>
      </c>
      <c r="K111" s="47" t="str">
        <f t="shared" si="26"/>
        <v/>
      </c>
      <c r="L111" s="47">
        <f t="shared" si="27"/>
        <v>0.14742367156111114</v>
      </c>
      <c r="M111" s="47">
        <f t="shared" si="28"/>
        <v>0.50184014419</v>
      </c>
      <c r="N111" s="47" t="str">
        <f t="shared" si="29"/>
        <v/>
      </c>
      <c r="O111" s="47">
        <f t="shared" si="30"/>
        <v>0.14742367156111114</v>
      </c>
      <c r="P111" s="47">
        <f t="shared" si="31"/>
        <v>0.50184014419</v>
      </c>
      <c r="Q111" s="47" t="str">
        <f t="shared" si="32"/>
        <v/>
      </c>
      <c r="R111" s="47">
        <f t="shared" si="33"/>
        <v>0.14742367156111114</v>
      </c>
      <c r="S111" s="47">
        <f t="shared" si="34"/>
        <v>0.50184014419</v>
      </c>
      <c r="T111" s="47" t="str">
        <f t="shared" si="35"/>
        <v/>
      </c>
      <c r="U111" s="47">
        <f t="shared" si="36"/>
        <v>0.14742367156111114</v>
      </c>
      <c r="V111" s="47">
        <f t="shared" si="37"/>
        <v>0.50184014419</v>
      </c>
      <c r="W111" s="47" t="str">
        <f t="shared" si="38"/>
        <v/>
      </c>
      <c r="X111" s="47">
        <f t="shared" si="39"/>
        <v>0.14742367156111114</v>
      </c>
      <c r="Y111" s="47">
        <f t="shared" si="40"/>
        <v>0.50184014419</v>
      </c>
      <c r="Z111" s="47" t="str">
        <f t="shared" si="41"/>
        <v/>
      </c>
      <c r="AA111" s="47">
        <f t="shared" si="42"/>
        <v>0.14742367156111114</v>
      </c>
      <c r="AB111" s="47">
        <f t="shared" si="43"/>
        <v>0.50184014419</v>
      </c>
      <c r="AC111" s="47" t="str">
        <f t="shared" si="44"/>
        <v/>
      </c>
    </row>
    <row r="112" spans="1:29" hidden="1" x14ac:dyDescent="0.25">
      <c r="A112">
        <v>88</v>
      </c>
      <c r="B112">
        <f>IFERROR(VLOOKUP(IF(ISERROR(FIND("Наименование загрязняющего вещества",D112))=FALSE,B113,IF(D112="всего по ЗВ:",B111,VLOOKUP(A112,ishod_piv!A:B,2,0))),norm!B:B,1,0),0)</f>
        <v>0</v>
      </c>
      <c r="C112" s="58" t="str">
        <f t="shared" si="23"/>
        <v/>
      </c>
      <c r="D112" s="148" t="str">
        <f>VLOOKUP(A112,ishod_piv!A:H,8,0)</f>
        <v>Наименование загрязняющего вещества: 337/Углерода оксид (Углерод окись; углерод моноокись; угарный газ)</v>
      </c>
      <c r="E112" s="59" t="str">
        <f>VLOOKUP(A112,ishod_piv!A:I,9,0)</f>
        <v/>
      </c>
      <c r="F112" s="47" t="str">
        <f>IF(ISERROR(FIND("Наименование загрязняющего вещества",D112))=TRUE,VLOOKUP(A112,ishod_piv!A:I,4,0),"")</f>
        <v/>
      </c>
      <c r="G112" s="47" t="str">
        <f>IF(ISERROR(FIND("Наименование загрязняющего вещества",D112))=TRUE,VLOOKUP(A112,ishod_piv!A:I,5,0),"")</f>
        <v/>
      </c>
      <c r="H112" s="47" t="str">
        <f>VLOOKUP(A112,ishod_piv!A:J,10,0)</f>
        <v/>
      </c>
      <c r="I112" s="47" t="str">
        <f t="shared" si="24"/>
        <v/>
      </c>
      <c r="J112" s="47" t="str">
        <f t="shared" si="25"/>
        <v/>
      </c>
      <c r="K112" s="47" t="str">
        <f t="shared" si="26"/>
        <v/>
      </c>
      <c r="L112" s="47" t="str">
        <f t="shared" si="27"/>
        <v/>
      </c>
      <c r="M112" s="47" t="str">
        <f t="shared" si="28"/>
        <v/>
      </c>
      <c r="N112" s="47" t="str">
        <f t="shared" si="29"/>
        <v/>
      </c>
      <c r="O112" s="47" t="str">
        <f t="shared" si="30"/>
        <v/>
      </c>
      <c r="P112" s="47" t="str">
        <f t="shared" si="31"/>
        <v/>
      </c>
      <c r="Q112" s="47" t="str">
        <f t="shared" si="32"/>
        <v/>
      </c>
      <c r="R112" s="47" t="str">
        <f t="shared" si="33"/>
        <v/>
      </c>
      <c r="S112" s="47" t="str">
        <f t="shared" si="34"/>
        <v/>
      </c>
      <c r="T112" s="47" t="str">
        <f t="shared" si="35"/>
        <v/>
      </c>
      <c r="U112" s="47" t="str">
        <f t="shared" si="36"/>
        <v/>
      </c>
      <c r="V112" s="47" t="str">
        <f t="shared" si="37"/>
        <v/>
      </c>
      <c r="W112" s="47" t="str">
        <f t="shared" si="38"/>
        <v/>
      </c>
      <c r="X112" s="47" t="str">
        <f t="shared" si="39"/>
        <v/>
      </c>
      <c r="Y112" s="47" t="str">
        <f t="shared" si="40"/>
        <v/>
      </c>
      <c r="Z112" s="47" t="str">
        <f t="shared" si="41"/>
        <v/>
      </c>
      <c r="AA112" s="47" t="str">
        <f t="shared" si="42"/>
        <v/>
      </c>
      <c r="AB112" s="47" t="str">
        <f t="shared" si="43"/>
        <v/>
      </c>
      <c r="AC112" s="47" t="str">
        <f t="shared" si="44"/>
        <v/>
      </c>
    </row>
    <row r="113" spans="1:29" hidden="1" x14ac:dyDescent="0.25">
      <c r="A113">
        <v>89</v>
      </c>
      <c r="B113">
        <f>IFERROR(VLOOKUP(IF(ISERROR(FIND("Наименование загрязняющего вещества",D113))=FALSE,B114,IF(D113="всего по ЗВ:",B112,VLOOKUP(A113,ishod_piv!A:B,2,0))),norm!B:B,1,0),0)</f>
        <v>0</v>
      </c>
      <c r="C113" s="58">
        <f t="shared" si="23"/>
        <v>1</v>
      </c>
      <c r="D113" s="148" t="str">
        <f>VLOOKUP(A113,ishod_piv!A:H,8,0)</f>
        <v>предварительная сортировка</v>
      </c>
      <c r="E113" s="59">
        <f>VLOOKUP(A113,ishod_piv!A:I,9,0)</f>
        <v>1</v>
      </c>
      <c r="F113" s="47">
        <f>IF(ISERROR(FIND("Наименование загрязняющего вещества",D113))=TRUE,VLOOKUP(A113,ishod_piv!A:I,4,0),"")</f>
        <v>3.8822348754448405E-4</v>
      </c>
      <c r="G113" s="47">
        <f>IF(ISERROR(FIND("Наименование загрязняющего вещества",D113))=TRUE,VLOOKUP(A113,ishod_piv!A:I,5,0),"")</f>
        <v>6.1215079516014244E-3</v>
      </c>
      <c r="H113" s="47" t="str">
        <f>VLOOKUP(A113,ishod_piv!A:J,10,0)</f>
        <v>ПДВ</v>
      </c>
      <c r="I113" s="47">
        <f t="shared" si="24"/>
        <v>3.8822348754448405E-4</v>
      </c>
      <c r="J113" s="47">
        <f t="shared" si="25"/>
        <v>6.1215079516014244E-3</v>
      </c>
      <c r="K113" s="47" t="str">
        <f t="shared" si="26"/>
        <v>ПДВ</v>
      </c>
      <c r="L113" s="47">
        <f t="shared" si="27"/>
        <v>3.8822348754448405E-4</v>
      </c>
      <c r="M113" s="47">
        <f t="shared" si="28"/>
        <v>6.1215079516014244E-3</v>
      </c>
      <c r="N113" s="47" t="str">
        <f t="shared" si="29"/>
        <v>ПДВ</v>
      </c>
      <c r="O113" s="47">
        <f t="shared" si="30"/>
        <v>3.8822348754448405E-4</v>
      </c>
      <c r="P113" s="47">
        <f t="shared" si="31"/>
        <v>6.1215079516014244E-3</v>
      </c>
      <c r="Q113" s="47" t="str">
        <f t="shared" si="32"/>
        <v>ПДВ</v>
      </c>
      <c r="R113" s="47">
        <f t="shared" si="33"/>
        <v>3.8822348754448405E-4</v>
      </c>
      <c r="S113" s="47">
        <f t="shared" si="34"/>
        <v>6.1215079516014244E-3</v>
      </c>
      <c r="T113" s="47" t="str">
        <f t="shared" si="35"/>
        <v>ПДВ</v>
      </c>
      <c r="U113" s="47">
        <f t="shared" si="36"/>
        <v>3.8822348754448405E-4</v>
      </c>
      <c r="V113" s="47">
        <f t="shared" si="37"/>
        <v>6.1215079516014244E-3</v>
      </c>
      <c r="W113" s="47" t="str">
        <f t="shared" si="38"/>
        <v>ПДВ</v>
      </c>
      <c r="X113" s="47">
        <f t="shared" si="39"/>
        <v>3.8822348754448405E-4</v>
      </c>
      <c r="Y113" s="47">
        <f t="shared" si="40"/>
        <v>6.1215079516014244E-3</v>
      </c>
      <c r="Z113" s="47" t="str">
        <f t="shared" si="41"/>
        <v>ПДВ</v>
      </c>
      <c r="AA113" s="47">
        <f t="shared" si="42"/>
        <v>3.8822348754448405E-4</v>
      </c>
      <c r="AB113" s="47">
        <f t="shared" si="43"/>
        <v>6.1215079516014244E-3</v>
      </c>
      <c r="AC113" s="47" t="str">
        <f t="shared" si="44"/>
        <v>ПДВ</v>
      </c>
    </row>
    <row r="114" spans="1:29" hidden="1" x14ac:dyDescent="0.25">
      <c r="A114">
        <v>90</v>
      </c>
      <c r="B114">
        <f>IFERROR(VLOOKUP(IF(ISERROR(FIND("Наименование загрязняющего вещества",D114))=FALSE,B115,IF(D114="всего по ЗВ:",B113,VLOOKUP(A114,ishod_piv!A:B,2,0))),norm!B:B,1,0),0)</f>
        <v>0</v>
      </c>
      <c r="C114" s="58">
        <f t="shared" si="23"/>
        <v>2</v>
      </c>
      <c r="D114" s="148" t="str">
        <f>VLOOKUP(A114,ishod_piv!A:H,8,0)</f>
        <v>основная сортировка:линия А</v>
      </c>
      <c r="E114" s="59">
        <f>VLOOKUP(A114,ishod_piv!A:I,9,0)</f>
        <v>2</v>
      </c>
      <c r="F114" s="47">
        <f>IF(ISERROR(FIND("Наименование загрязняющего вещества",D114))=TRUE,VLOOKUP(A114,ishod_piv!A:I,4,0),"")</f>
        <v>4.1676063829787236E-4</v>
      </c>
      <c r="G114" s="47">
        <f>IF(ISERROR(FIND("Наименование загрязняющего вещества",D114))=TRUE,VLOOKUP(A114,ishod_piv!A:I,5,0),"")</f>
        <v>6.5714817446808514E-3</v>
      </c>
      <c r="H114" s="47" t="str">
        <f>VLOOKUP(A114,ishod_piv!A:J,10,0)</f>
        <v>ПДВ</v>
      </c>
      <c r="I114" s="47">
        <f t="shared" si="24"/>
        <v>4.1676063829787236E-4</v>
      </c>
      <c r="J114" s="47">
        <f t="shared" si="25"/>
        <v>6.5714817446808514E-3</v>
      </c>
      <c r="K114" s="47" t="str">
        <f t="shared" si="26"/>
        <v>ПДВ</v>
      </c>
      <c r="L114" s="47">
        <f t="shared" si="27"/>
        <v>4.1676063829787236E-4</v>
      </c>
      <c r="M114" s="47">
        <f t="shared" si="28"/>
        <v>6.5714817446808514E-3</v>
      </c>
      <c r="N114" s="47" t="str">
        <f t="shared" si="29"/>
        <v>ПДВ</v>
      </c>
      <c r="O114" s="47">
        <f t="shared" si="30"/>
        <v>4.1676063829787236E-4</v>
      </c>
      <c r="P114" s="47">
        <f t="shared" si="31"/>
        <v>6.5714817446808514E-3</v>
      </c>
      <c r="Q114" s="47" t="str">
        <f t="shared" si="32"/>
        <v>ПДВ</v>
      </c>
      <c r="R114" s="47">
        <f t="shared" si="33"/>
        <v>4.1676063829787236E-4</v>
      </c>
      <c r="S114" s="47">
        <f t="shared" si="34"/>
        <v>6.5714817446808514E-3</v>
      </c>
      <c r="T114" s="47" t="str">
        <f t="shared" si="35"/>
        <v>ПДВ</v>
      </c>
      <c r="U114" s="47">
        <f t="shared" si="36"/>
        <v>4.1676063829787236E-4</v>
      </c>
      <c r="V114" s="47">
        <f t="shared" si="37"/>
        <v>6.5714817446808514E-3</v>
      </c>
      <c r="W114" s="47" t="str">
        <f t="shared" si="38"/>
        <v>ПДВ</v>
      </c>
      <c r="X114" s="47">
        <f t="shared" si="39"/>
        <v>4.1676063829787236E-4</v>
      </c>
      <c r="Y114" s="47">
        <f t="shared" si="40"/>
        <v>6.5714817446808514E-3</v>
      </c>
      <c r="Z114" s="47" t="str">
        <f t="shared" si="41"/>
        <v>ПДВ</v>
      </c>
      <c r="AA114" s="47">
        <f t="shared" si="42"/>
        <v>4.1676063829787236E-4</v>
      </c>
      <c r="AB114" s="47">
        <f t="shared" si="43"/>
        <v>6.5714817446808514E-3</v>
      </c>
      <c r="AC114" s="47" t="str">
        <f t="shared" si="44"/>
        <v>ПДВ</v>
      </c>
    </row>
    <row r="115" spans="1:29" hidden="1" x14ac:dyDescent="0.25">
      <c r="A115">
        <v>91</v>
      </c>
      <c r="B115">
        <f>IFERROR(VLOOKUP(IF(ISERROR(FIND("Наименование загрязняющего вещества",D115))=FALSE,B116,IF(D115="всего по ЗВ:",B114,VLOOKUP(A115,ishod_piv!A:B,2,0))),norm!B:B,1,0),0)</f>
        <v>0</v>
      </c>
      <c r="C115" s="58">
        <f t="shared" si="23"/>
        <v>3</v>
      </c>
      <c r="D115" s="148" t="str">
        <f>VLOOKUP(A115,ishod_piv!A:H,8,0)</f>
        <v>основная сортировка:линия Б</v>
      </c>
      <c r="E115" s="59">
        <f>VLOOKUP(A115,ishod_piv!A:I,9,0)</f>
        <v>3</v>
      </c>
      <c r="F115" s="47">
        <f>IF(ISERROR(FIND("Наименование загрязняющего вещества",D115))=TRUE,VLOOKUP(A115,ishod_piv!A:I,4,0),"")</f>
        <v>3.8626595744680847E-4</v>
      </c>
      <c r="G115" s="47">
        <f>IF(ISERROR(FIND("Наименование загрязняющего вещества",D115))=TRUE,VLOOKUP(A115,ishod_piv!A:I,5,0),"")</f>
        <v>6.090641617021276E-3</v>
      </c>
      <c r="H115" s="47" t="str">
        <f>VLOOKUP(A115,ishod_piv!A:J,10,0)</f>
        <v>ПДВ</v>
      </c>
      <c r="I115" s="47">
        <f t="shared" si="24"/>
        <v>3.8626595744680847E-4</v>
      </c>
      <c r="J115" s="47">
        <f t="shared" si="25"/>
        <v>6.090641617021276E-3</v>
      </c>
      <c r="K115" s="47" t="str">
        <f t="shared" si="26"/>
        <v>ПДВ</v>
      </c>
      <c r="L115" s="47">
        <f t="shared" si="27"/>
        <v>3.8626595744680847E-4</v>
      </c>
      <c r="M115" s="47">
        <f t="shared" si="28"/>
        <v>6.090641617021276E-3</v>
      </c>
      <c r="N115" s="47" t="str">
        <f t="shared" si="29"/>
        <v>ПДВ</v>
      </c>
      <c r="O115" s="47">
        <f t="shared" si="30"/>
        <v>3.8626595744680847E-4</v>
      </c>
      <c r="P115" s="47">
        <f t="shared" si="31"/>
        <v>6.090641617021276E-3</v>
      </c>
      <c r="Q115" s="47" t="str">
        <f t="shared" si="32"/>
        <v>ПДВ</v>
      </c>
      <c r="R115" s="47">
        <f t="shared" si="33"/>
        <v>3.8626595744680847E-4</v>
      </c>
      <c r="S115" s="47">
        <f t="shared" si="34"/>
        <v>6.090641617021276E-3</v>
      </c>
      <c r="T115" s="47" t="str">
        <f t="shared" si="35"/>
        <v>ПДВ</v>
      </c>
      <c r="U115" s="47">
        <f t="shared" si="36"/>
        <v>3.8626595744680847E-4</v>
      </c>
      <c r="V115" s="47">
        <f t="shared" si="37"/>
        <v>6.090641617021276E-3</v>
      </c>
      <c r="W115" s="47" t="str">
        <f t="shared" si="38"/>
        <v>ПДВ</v>
      </c>
      <c r="X115" s="47">
        <f t="shared" si="39"/>
        <v>3.8626595744680847E-4</v>
      </c>
      <c r="Y115" s="47">
        <f t="shared" si="40"/>
        <v>6.090641617021276E-3</v>
      </c>
      <c r="Z115" s="47" t="str">
        <f t="shared" si="41"/>
        <v>ПДВ</v>
      </c>
      <c r="AA115" s="47">
        <f t="shared" si="42"/>
        <v>3.8626595744680847E-4</v>
      </c>
      <c r="AB115" s="47">
        <f t="shared" si="43"/>
        <v>6.090641617021276E-3</v>
      </c>
      <c r="AC115" s="47" t="str">
        <f t="shared" si="44"/>
        <v>ПДВ</v>
      </c>
    </row>
    <row r="116" spans="1:29" hidden="1" x14ac:dyDescent="0.25">
      <c r="A116">
        <v>92</v>
      </c>
      <c r="B116">
        <f>IFERROR(VLOOKUP(IF(ISERROR(FIND("Наименование загрязняющего вещества",D116))=FALSE,B117,IF(D116="всего по ЗВ:",B115,VLOOKUP(A116,ishod_piv!A:B,2,0))),norm!B:B,1,0),0)</f>
        <v>0</v>
      </c>
      <c r="C116" s="58">
        <f t="shared" si="23"/>
        <v>4</v>
      </c>
      <c r="D116" s="148" t="str">
        <f>VLOOKUP(A116,ishod_piv!A:H,8,0)</f>
        <v>линия перегрузки ТКО</v>
      </c>
      <c r="E116" s="59">
        <f>VLOOKUP(A116,ishod_piv!A:I,9,0)</f>
        <v>4</v>
      </c>
      <c r="F116" s="47">
        <f>IF(ISERROR(FIND("Наименование загрязняющего вещества",D116))=TRUE,VLOOKUP(A116,ishod_piv!A:I,4,0),"")</f>
        <v>5.2248148409893991E-3</v>
      </c>
      <c r="G116" s="47">
        <f>IF(ISERROR(FIND("Наименование загрязняющего вещества",D116))=TRUE,VLOOKUP(A116,ishod_piv!A:I,5,0),"")</f>
        <v>8.2384880412720851E-2</v>
      </c>
      <c r="H116" s="47" t="str">
        <f>VLOOKUP(A116,ishod_piv!A:J,10,0)</f>
        <v>ПДВ</v>
      </c>
      <c r="I116" s="47">
        <f t="shared" si="24"/>
        <v>5.2248148409893991E-3</v>
      </c>
      <c r="J116" s="47">
        <f t="shared" si="25"/>
        <v>8.2384880412720851E-2</v>
      </c>
      <c r="K116" s="47" t="str">
        <f t="shared" si="26"/>
        <v>ПДВ</v>
      </c>
      <c r="L116" s="47">
        <f t="shared" si="27"/>
        <v>5.2248148409893991E-3</v>
      </c>
      <c r="M116" s="47">
        <f t="shared" si="28"/>
        <v>8.2384880412720851E-2</v>
      </c>
      <c r="N116" s="47" t="str">
        <f t="shared" si="29"/>
        <v>ПДВ</v>
      </c>
      <c r="O116" s="47">
        <f t="shared" si="30"/>
        <v>5.2248148409893991E-3</v>
      </c>
      <c r="P116" s="47">
        <f t="shared" si="31"/>
        <v>8.2384880412720851E-2</v>
      </c>
      <c r="Q116" s="47" t="str">
        <f t="shared" si="32"/>
        <v>ПДВ</v>
      </c>
      <c r="R116" s="47">
        <f t="shared" si="33"/>
        <v>5.2248148409893991E-3</v>
      </c>
      <c r="S116" s="47">
        <f t="shared" si="34"/>
        <v>8.2384880412720851E-2</v>
      </c>
      <c r="T116" s="47" t="str">
        <f t="shared" si="35"/>
        <v>ПДВ</v>
      </c>
      <c r="U116" s="47">
        <f t="shared" si="36"/>
        <v>5.2248148409893991E-3</v>
      </c>
      <c r="V116" s="47">
        <f t="shared" si="37"/>
        <v>8.2384880412720851E-2</v>
      </c>
      <c r="W116" s="47" t="str">
        <f t="shared" si="38"/>
        <v>ПДВ</v>
      </c>
      <c r="X116" s="47">
        <f t="shared" si="39"/>
        <v>5.2248148409893991E-3</v>
      </c>
      <c r="Y116" s="47">
        <f t="shared" si="40"/>
        <v>8.2384880412720851E-2</v>
      </c>
      <c r="Z116" s="47" t="str">
        <f t="shared" si="41"/>
        <v>ПДВ</v>
      </c>
      <c r="AA116" s="47">
        <f t="shared" si="42"/>
        <v>5.2248148409893991E-3</v>
      </c>
      <c r="AB116" s="47">
        <f t="shared" si="43"/>
        <v>8.2384880412720851E-2</v>
      </c>
      <c r="AC116" s="47" t="str">
        <f t="shared" si="44"/>
        <v>ПДВ</v>
      </c>
    </row>
    <row r="117" spans="1:29" hidden="1" x14ac:dyDescent="0.25">
      <c r="A117">
        <v>93</v>
      </c>
      <c r="B117">
        <f>IFERROR(VLOOKUP(IF(ISERROR(FIND("Наименование загрязняющего вещества",D117))=FALSE,B118,IF(D117="всего по ЗВ:",B116,VLOOKUP(A117,ishod_piv!A:B,2,0))),norm!B:B,1,0),0)</f>
        <v>0</v>
      </c>
      <c r="C117" s="58">
        <f t="shared" si="23"/>
        <v>5</v>
      </c>
      <c r="D117" s="148" t="str">
        <f>VLOOKUP(A117,ishod_piv!A:H,8,0)</f>
        <v>линия перегрузки ТКО</v>
      </c>
      <c r="E117" s="59">
        <f>VLOOKUP(A117,ishod_piv!A:I,9,0)</f>
        <v>4</v>
      </c>
      <c r="F117" s="47">
        <f>IF(ISERROR(FIND("Наименование загрязняющего вещества",D117))=TRUE,VLOOKUP(A117,ishod_piv!A:I,4,0),"")</f>
        <v>7.1635000000000004E-2</v>
      </c>
      <c r="G117" s="47">
        <f>IF(ISERROR(FIND("Наименование загрязняющего вещества",D117))=TRUE,VLOOKUP(A117,ishod_piv!A:I,5,0),"")</f>
        <v>1.0327316652</v>
      </c>
      <c r="H117" s="47" t="str">
        <f>VLOOKUP(A117,ishod_piv!A:J,10,0)</f>
        <v>ПДВ</v>
      </c>
      <c r="I117" s="47">
        <f t="shared" si="24"/>
        <v>7.1635000000000004E-2</v>
      </c>
      <c r="J117" s="47">
        <f t="shared" si="25"/>
        <v>1.0327316652</v>
      </c>
      <c r="K117" s="47" t="str">
        <f t="shared" si="26"/>
        <v>ПДВ</v>
      </c>
      <c r="L117" s="47">
        <f t="shared" si="27"/>
        <v>7.1635000000000004E-2</v>
      </c>
      <c r="M117" s="47">
        <f t="shared" si="28"/>
        <v>1.0327316652</v>
      </c>
      <c r="N117" s="47" t="str">
        <f t="shared" si="29"/>
        <v>ПДВ</v>
      </c>
      <c r="O117" s="47">
        <f t="shared" si="30"/>
        <v>7.1635000000000004E-2</v>
      </c>
      <c r="P117" s="47">
        <f t="shared" si="31"/>
        <v>1.0327316652</v>
      </c>
      <c r="Q117" s="47" t="str">
        <f t="shared" si="32"/>
        <v>ПДВ</v>
      </c>
      <c r="R117" s="47">
        <f t="shared" si="33"/>
        <v>7.1635000000000004E-2</v>
      </c>
      <c r="S117" s="47">
        <f t="shared" si="34"/>
        <v>1.0327316652</v>
      </c>
      <c r="T117" s="47" t="str">
        <f t="shared" si="35"/>
        <v>ПДВ</v>
      </c>
      <c r="U117" s="47">
        <f t="shared" si="36"/>
        <v>7.1635000000000004E-2</v>
      </c>
      <c r="V117" s="47">
        <f t="shared" si="37"/>
        <v>1.0327316652</v>
      </c>
      <c r="W117" s="47" t="str">
        <f t="shared" si="38"/>
        <v>ПДВ</v>
      </c>
      <c r="X117" s="47">
        <f t="shared" si="39"/>
        <v>7.1635000000000004E-2</v>
      </c>
      <c r="Y117" s="47">
        <f t="shared" si="40"/>
        <v>1.0327316652</v>
      </c>
      <c r="Z117" s="47" t="str">
        <f t="shared" si="41"/>
        <v>ПДВ</v>
      </c>
      <c r="AA117" s="47">
        <f t="shared" si="42"/>
        <v>7.1635000000000004E-2</v>
      </c>
      <c r="AB117" s="47">
        <f t="shared" si="43"/>
        <v>1.0327316652</v>
      </c>
      <c r="AC117" s="47" t="str">
        <f t="shared" si="44"/>
        <v>ПДВ</v>
      </c>
    </row>
    <row r="118" spans="1:29" hidden="1" x14ac:dyDescent="0.25">
      <c r="A118">
        <v>94</v>
      </c>
      <c r="B118">
        <f>IFERROR(VLOOKUP(IF(ISERROR(FIND("Наименование загрязняющего вещества",D118))=FALSE,B119,IF(D118="всего по ЗВ:",B117,VLOOKUP(A118,ishod_piv!A:B,2,0))),norm!B:B,1,0),0)</f>
        <v>0</v>
      </c>
      <c r="C118" s="58">
        <f t="shared" si="23"/>
        <v>6</v>
      </c>
      <c r="D118" s="148" t="str">
        <f>VLOOKUP(A118,ishod_piv!A:H,8,0)</f>
        <v>котельная</v>
      </c>
      <c r="E118" s="59">
        <f>VLOOKUP(A118,ishod_piv!A:I,9,0)</f>
        <v>5</v>
      </c>
      <c r="F118" s="47">
        <f>IF(ISERROR(FIND("Наименование загрязняющего вещества",D118))=TRUE,VLOOKUP(A118,ishod_piv!A:I,4,0),"")</f>
        <v>9.2151000000000021E-3</v>
      </c>
      <c r="G118" s="47">
        <f>IF(ISERROR(FIND("Наименование загрязняющего вещества",D118))=TRUE,VLOOKUP(A118,ishod_piv!A:I,5,0),"")</f>
        <v>1.2969400000000001E-2</v>
      </c>
      <c r="H118" s="47" t="str">
        <f>VLOOKUP(A118,ishod_piv!A:J,10,0)</f>
        <v>ПДВ</v>
      </c>
      <c r="I118" s="47">
        <f t="shared" si="24"/>
        <v>9.2151000000000021E-3</v>
      </c>
      <c r="J118" s="47">
        <f t="shared" si="25"/>
        <v>1.2969400000000001E-2</v>
      </c>
      <c r="K118" s="47" t="str">
        <f t="shared" si="26"/>
        <v>ПДВ</v>
      </c>
      <c r="L118" s="47">
        <f t="shared" si="27"/>
        <v>9.2151000000000021E-3</v>
      </c>
      <c r="M118" s="47">
        <f t="shared" si="28"/>
        <v>1.2969400000000001E-2</v>
      </c>
      <c r="N118" s="47" t="str">
        <f t="shared" si="29"/>
        <v>ПДВ</v>
      </c>
      <c r="O118" s="47">
        <f t="shared" si="30"/>
        <v>9.2151000000000021E-3</v>
      </c>
      <c r="P118" s="47">
        <f t="shared" si="31"/>
        <v>1.2969400000000001E-2</v>
      </c>
      <c r="Q118" s="47" t="str">
        <f t="shared" si="32"/>
        <v>ПДВ</v>
      </c>
      <c r="R118" s="47">
        <f t="shared" si="33"/>
        <v>9.2151000000000021E-3</v>
      </c>
      <c r="S118" s="47">
        <f t="shared" si="34"/>
        <v>1.2969400000000001E-2</v>
      </c>
      <c r="T118" s="47" t="str">
        <f t="shared" si="35"/>
        <v>ПДВ</v>
      </c>
      <c r="U118" s="47">
        <f t="shared" si="36"/>
        <v>9.2151000000000021E-3</v>
      </c>
      <c r="V118" s="47">
        <f t="shared" si="37"/>
        <v>1.2969400000000001E-2</v>
      </c>
      <c r="W118" s="47" t="str">
        <f t="shared" si="38"/>
        <v>ПДВ</v>
      </c>
      <c r="X118" s="47">
        <f t="shared" si="39"/>
        <v>9.2151000000000021E-3</v>
      </c>
      <c r="Y118" s="47">
        <f t="shared" si="40"/>
        <v>1.2969400000000001E-2</v>
      </c>
      <c r="Z118" s="47" t="str">
        <f t="shared" si="41"/>
        <v>ПДВ</v>
      </c>
      <c r="AA118" s="47">
        <f t="shared" si="42"/>
        <v>9.2151000000000021E-3</v>
      </c>
      <c r="AB118" s="47">
        <f t="shared" si="43"/>
        <v>1.2969400000000001E-2</v>
      </c>
      <c r="AC118" s="47" t="str">
        <f t="shared" si="44"/>
        <v>ПДВ</v>
      </c>
    </row>
    <row r="119" spans="1:29" hidden="1" x14ac:dyDescent="0.25">
      <c r="A119">
        <v>95</v>
      </c>
      <c r="B119">
        <f>IFERROR(VLOOKUP(IF(ISERROR(FIND("Наименование загрязняющего вещества",D119))=FALSE,B120,IF(D119="всего по ЗВ:",B118,VLOOKUP(A119,ishod_piv!A:B,2,0))),norm!B:B,1,0),0)</f>
        <v>0</v>
      </c>
      <c r="C119" s="58">
        <f t="shared" si="23"/>
        <v>7</v>
      </c>
      <c r="D119" s="148" t="str">
        <f>VLOOKUP(A119,ishod_piv!A:H,8,0)</f>
        <v>котельная</v>
      </c>
      <c r="E119" s="59">
        <f>VLOOKUP(A119,ishod_piv!A:I,9,0)</f>
        <v>6</v>
      </c>
      <c r="F119" s="47">
        <f>IF(ISERROR(FIND("Наименование загрязняющего вещества",D119))=TRUE,VLOOKUP(A119,ishod_piv!A:I,4,0),"")</f>
        <v>9.2151000000000021E-3</v>
      </c>
      <c r="G119" s="47">
        <f>IF(ISERROR(FIND("Наименование загрязняющего вещества",D119))=TRUE,VLOOKUP(A119,ishod_piv!A:I,5,0),"")</f>
        <v>1.2969400000000001E-2</v>
      </c>
      <c r="H119" s="47" t="str">
        <f>VLOOKUP(A119,ishod_piv!A:J,10,0)</f>
        <v>ПДВ</v>
      </c>
      <c r="I119" s="47">
        <f t="shared" si="24"/>
        <v>9.2151000000000021E-3</v>
      </c>
      <c r="J119" s="47">
        <f t="shared" si="25"/>
        <v>1.2969400000000001E-2</v>
      </c>
      <c r="K119" s="47" t="str">
        <f t="shared" si="26"/>
        <v>ПДВ</v>
      </c>
      <c r="L119" s="47">
        <f t="shared" si="27"/>
        <v>9.2151000000000021E-3</v>
      </c>
      <c r="M119" s="47">
        <f t="shared" si="28"/>
        <v>1.2969400000000001E-2</v>
      </c>
      <c r="N119" s="47" t="str">
        <f t="shared" si="29"/>
        <v>ПДВ</v>
      </c>
      <c r="O119" s="47">
        <f t="shared" si="30"/>
        <v>9.2151000000000021E-3</v>
      </c>
      <c r="P119" s="47">
        <f t="shared" si="31"/>
        <v>1.2969400000000001E-2</v>
      </c>
      <c r="Q119" s="47" t="str">
        <f t="shared" si="32"/>
        <v>ПДВ</v>
      </c>
      <c r="R119" s="47">
        <f t="shared" si="33"/>
        <v>9.2151000000000021E-3</v>
      </c>
      <c r="S119" s="47">
        <f t="shared" si="34"/>
        <v>1.2969400000000001E-2</v>
      </c>
      <c r="T119" s="47" t="str">
        <f t="shared" si="35"/>
        <v>ПДВ</v>
      </c>
      <c r="U119" s="47">
        <f t="shared" si="36"/>
        <v>9.2151000000000021E-3</v>
      </c>
      <c r="V119" s="47">
        <f t="shared" si="37"/>
        <v>1.2969400000000001E-2</v>
      </c>
      <c r="W119" s="47" t="str">
        <f t="shared" si="38"/>
        <v>ПДВ</v>
      </c>
      <c r="X119" s="47">
        <f t="shared" si="39"/>
        <v>9.2151000000000021E-3</v>
      </c>
      <c r="Y119" s="47">
        <f t="shared" si="40"/>
        <v>1.2969400000000001E-2</v>
      </c>
      <c r="Z119" s="47" t="str">
        <f t="shared" si="41"/>
        <v>ПДВ</v>
      </c>
      <c r="AA119" s="47">
        <f t="shared" si="42"/>
        <v>9.2151000000000021E-3</v>
      </c>
      <c r="AB119" s="47">
        <f t="shared" si="43"/>
        <v>1.2969400000000001E-2</v>
      </c>
      <c r="AC119" s="47" t="str">
        <f t="shared" si="44"/>
        <v>ПДВ</v>
      </c>
    </row>
    <row r="120" spans="1:29" hidden="1" x14ac:dyDescent="0.25">
      <c r="A120">
        <v>96</v>
      </c>
      <c r="B120">
        <f>IFERROR(VLOOKUP(IF(ISERROR(FIND("Наименование загрязняющего вещества",D120))=FALSE,B121,IF(D120="всего по ЗВ:",B119,VLOOKUP(A120,ishod_piv!A:B,2,0))),norm!B:B,1,0),0)</f>
        <v>0</v>
      </c>
      <c r="C120" s="58">
        <f t="shared" si="23"/>
        <v>8</v>
      </c>
      <c r="D120" s="148" t="str">
        <f>VLOOKUP(A120,ishod_piv!A:H,8,0)</f>
        <v>котельная</v>
      </c>
      <c r="E120" s="59">
        <f>VLOOKUP(A120,ishod_piv!A:I,9,0)</f>
        <v>7</v>
      </c>
      <c r="F120" s="47">
        <f>IF(ISERROR(FIND("Наименование загрязняющего вещества",D120))=TRUE,VLOOKUP(A120,ishod_piv!A:I,4,0),"")</f>
        <v>1.54278264</v>
      </c>
      <c r="G120" s="47">
        <f>IF(ISERROR(FIND("Наименование загрязняющего вещества",D120))=TRUE,VLOOKUP(A120,ishod_piv!A:I,5,0),"")</f>
        <v>3.9984000000000002</v>
      </c>
      <c r="H120" s="47" t="str">
        <f>VLOOKUP(A120,ishod_piv!A:J,10,0)</f>
        <v>ПДВ</v>
      </c>
      <c r="I120" s="47">
        <f t="shared" si="24"/>
        <v>1.54278264</v>
      </c>
      <c r="J120" s="47">
        <f t="shared" si="25"/>
        <v>3.9984000000000002</v>
      </c>
      <c r="K120" s="47" t="str">
        <f t="shared" si="26"/>
        <v>ПДВ</v>
      </c>
      <c r="L120" s="47">
        <f t="shared" si="27"/>
        <v>1.54278264</v>
      </c>
      <c r="M120" s="47">
        <f t="shared" si="28"/>
        <v>3.9984000000000002</v>
      </c>
      <c r="N120" s="47" t="str">
        <f t="shared" si="29"/>
        <v>ПДВ</v>
      </c>
      <c r="O120" s="47">
        <f t="shared" si="30"/>
        <v>1.54278264</v>
      </c>
      <c r="P120" s="47">
        <f t="shared" si="31"/>
        <v>3.9984000000000002</v>
      </c>
      <c r="Q120" s="47" t="str">
        <f t="shared" si="32"/>
        <v>ПДВ</v>
      </c>
      <c r="R120" s="47">
        <f t="shared" si="33"/>
        <v>1.54278264</v>
      </c>
      <c r="S120" s="47">
        <f t="shared" si="34"/>
        <v>3.9984000000000002</v>
      </c>
      <c r="T120" s="47" t="str">
        <f t="shared" si="35"/>
        <v>ПДВ</v>
      </c>
      <c r="U120" s="47">
        <f t="shared" si="36"/>
        <v>1.54278264</v>
      </c>
      <c r="V120" s="47">
        <f t="shared" si="37"/>
        <v>3.9984000000000002</v>
      </c>
      <c r="W120" s="47" t="str">
        <f t="shared" si="38"/>
        <v>ПДВ</v>
      </c>
      <c r="X120" s="47">
        <f t="shared" si="39"/>
        <v>1.54278264</v>
      </c>
      <c r="Y120" s="47">
        <f t="shared" si="40"/>
        <v>3.9984000000000002</v>
      </c>
      <c r="Z120" s="47" t="str">
        <f t="shared" si="41"/>
        <v>ПДВ</v>
      </c>
      <c r="AA120" s="47">
        <f t="shared" si="42"/>
        <v>1.54278264</v>
      </c>
      <c r="AB120" s="47">
        <f t="shared" si="43"/>
        <v>3.9984000000000002</v>
      </c>
      <c r="AC120" s="47" t="str">
        <f t="shared" si="44"/>
        <v>ПДВ</v>
      </c>
    </row>
    <row r="121" spans="1:29" hidden="1" x14ac:dyDescent="0.25">
      <c r="A121">
        <v>97</v>
      </c>
      <c r="B121">
        <f>IFERROR(VLOOKUP(IF(ISERROR(FIND("Наименование загрязняющего вещества",D121))=FALSE,B122,IF(D121="всего по ЗВ:",B120,VLOOKUP(A121,ishod_piv!A:B,2,0))),norm!B:B,1,0),0)</f>
        <v>0</v>
      </c>
      <c r="C121" s="58">
        <f t="shared" si="23"/>
        <v>9</v>
      </c>
      <c r="D121" s="148" t="str">
        <f>VLOOKUP(A121,ishod_piv!A:H,8,0)</f>
        <v>котельная</v>
      </c>
      <c r="E121" s="59">
        <f>VLOOKUP(A121,ishod_piv!A:I,9,0)</f>
        <v>8</v>
      </c>
      <c r="F121" s="47">
        <f>IF(ISERROR(FIND("Наименование загрязняющего вещества",D121))=TRUE,VLOOKUP(A121,ishod_piv!A:I,4,0),"")</f>
        <v>0.76189511999999993</v>
      </c>
      <c r="G121" s="47">
        <f>IF(ISERROR(FIND("Наименование загрязняющего вещества",D121))=TRUE,VLOOKUP(A121,ishod_piv!A:I,5,0),"")</f>
        <v>1.9991999999999999E-2</v>
      </c>
      <c r="H121" s="47" t="str">
        <f>VLOOKUP(A121,ishod_piv!A:J,10,0)</f>
        <v>ПДВ</v>
      </c>
      <c r="I121" s="47">
        <f t="shared" si="24"/>
        <v>0.76189511999999993</v>
      </c>
      <c r="J121" s="47">
        <f t="shared" si="25"/>
        <v>1.9991999999999999E-2</v>
      </c>
      <c r="K121" s="47" t="str">
        <f t="shared" si="26"/>
        <v>ПДВ</v>
      </c>
      <c r="L121" s="47">
        <f t="shared" si="27"/>
        <v>0.76189511999999993</v>
      </c>
      <c r="M121" s="47">
        <f t="shared" si="28"/>
        <v>1.9991999999999999E-2</v>
      </c>
      <c r="N121" s="47" t="str">
        <f t="shared" si="29"/>
        <v>ПДВ</v>
      </c>
      <c r="O121" s="47">
        <f t="shared" si="30"/>
        <v>0.76189511999999993</v>
      </c>
      <c r="P121" s="47">
        <f t="shared" si="31"/>
        <v>1.9991999999999999E-2</v>
      </c>
      <c r="Q121" s="47" t="str">
        <f t="shared" si="32"/>
        <v>ПДВ</v>
      </c>
      <c r="R121" s="47">
        <f t="shared" si="33"/>
        <v>0.76189511999999993</v>
      </c>
      <c r="S121" s="47">
        <f t="shared" si="34"/>
        <v>1.9991999999999999E-2</v>
      </c>
      <c r="T121" s="47" t="str">
        <f t="shared" si="35"/>
        <v>ПДВ</v>
      </c>
      <c r="U121" s="47">
        <f t="shared" si="36"/>
        <v>0.76189511999999993</v>
      </c>
      <c r="V121" s="47">
        <f t="shared" si="37"/>
        <v>1.9991999999999999E-2</v>
      </c>
      <c r="W121" s="47" t="str">
        <f t="shared" si="38"/>
        <v>ПДВ</v>
      </c>
      <c r="X121" s="47">
        <f t="shared" si="39"/>
        <v>0.76189511999999993</v>
      </c>
      <c r="Y121" s="47">
        <f t="shared" si="40"/>
        <v>1.9991999999999999E-2</v>
      </c>
      <c r="Z121" s="47" t="str">
        <f t="shared" si="41"/>
        <v>ПДВ</v>
      </c>
      <c r="AA121" s="47">
        <f t="shared" si="42"/>
        <v>0.76189511999999993</v>
      </c>
      <c r="AB121" s="47">
        <f t="shared" si="43"/>
        <v>1.9991999999999999E-2</v>
      </c>
      <c r="AC121" s="47" t="str">
        <f t="shared" si="44"/>
        <v>ПДВ</v>
      </c>
    </row>
    <row r="122" spans="1:29" hidden="1" x14ac:dyDescent="0.25">
      <c r="A122">
        <v>98</v>
      </c>
      <c r="B122">
        <f>IFERROR(VLOOKUP(IF(ISERROR(FIND("Наименование загрязняющего вещества",D122))=FALSE,B123,IF(D122="всего по ЗВ:",B121,VLOOKUP(A122,ishod_piv!A:B,2,0))),norm!B:B,1,0),0)</f>
        <v>0</v>
      </c>
      <c r="C122" s="58">
        <f t="shared" si="23"/>
        <v>10</v>
      </c>
      <c r="D122" s="148" t="str">
        <f>VLOOKUP(A122,ishod_piv!A:H,8,0)</f>
        <v>Участок приемки и выгрузки ТКО</v>
      </c>
      <c r="E122" s="59">
        <f>VLOOKUP(A122,ishod_piv!A:I,9,0)</f>
        <v>6001</v>
      </c>
      <c r="F122" s="47">
        <f>IF(ISERROR(FIND("Наименование загрязняющего вещества",D122))=TRUE,VLOOKUP(A122,ishod_piv!A:I,4,0),"")</f>
        <v>6.0219999999999996E-3</v>
      </c>
      <c r="G122" s="47">
        <f>IF(ISERROR(FIND("Наименование загрязняющего вещества",D122))=TRUE,VLOOKUP(A122,ishod_piv!A:I,5,0),"")</f>
        <v>9.4954895999999983E-2</v>
      </c>
      <c r="H122" s="47" t="str">
        <f>VLOOKUP(A122,ishod_piv!A:J,10,0)</f>
        <v>ПДВ</v>
      </c>
      <c r="I122" s="47">
        <f t="shared" si="24"/>
        <v>6.0219999999999996E-3</v>
      </c>
      <c r="J122" s="47">
        <f t="shared" si="25"/>
        <v>9.4954895999999983E-2</v>
      </c>
      <c r="K122" s="47" t="str">
        <f t="shared" si="26"/>
        <v>ПДВ</v>
      </c>
      <c r="L122" s="47">
        <f t="shared" si="27"/>
        <v>6.0219999999999996E-3</v>
      </c>
      <c r="M122" s="47">
        <f t="shared" si="28"/>
        <v>9.4954895999999983E-2</v>
      </c>
      <c r="N122" s="47" t="str">
        <f t="shared" si="29"/>
        <v>ПДВ</v>
      </c>
      <c r="O122" s="47">
        <f t="shared" si="30"/>
        <v>6.0219999999999996E-3</v>
      </c>
      <c r="P122" s="47">
        <f t="shared" si="31"/>
        <v>9.4954895999999983E-2</v>
      </c>
      <c r="Q122" s="47" t="str">
        <f t="shared" si="32"/>
        <v>ПДВ</v>
      </c>
      <c r="R122" s="47">
        <f t="shared" si="33"/>
        <v>6.0219999999999996E-3</v>
      </c>
      <c r="S122" s="47">
        <f t="shared" si="34"/>
        <v>9.4954895999999983E-2</v>
      </c>
      <c r="T122" s="47" t="str">
        <f t="shared" si="35"/>
        <v>ПДВ</v>
      </c>
      <c r="U122" s="47">
        <f t="shared" si="36"/>
        <v>6.0219999999999996E-3</v>
      </c>
      <c r="V122" s="47">
        <f t="shared" si="37"/>
        <v>9.4954895999999983E-2</v>
      </c>
      <c r="W122" s="47" t="str">
        <f t="shared" si="38"/>
        <v>ПДВ</v>
      </c>
      <c r="X122" s="47">
        <f t="shared" si="39"/>
        <v>6.0219999999999996E-3</v>
      </c>
      <c r="Y122" s="47">
        <f t="shared" si="40"/>
        <v>9.4954895999999983E-2</v>
      </c>
      <c r="Z122" s="47" t="str">
        <f t="shared" si="41"/>
        <v>ПДВ</v>
      </c>
      <c r="AA122" s="47">
        <f t="shared" si="42"/>
        <v>6.0219999999999996E-3</v>
      </c>
      <c r="AB122" s="47">
        <f t="shared" si="43"/>
        <v>9.4954895999999983E-2</v>
      </c>
      <c r="AC122" s="47" t="str">
        <f t="shared" si="44"/>
        <v>ПДВ</v>
      </c>
    </row>
    <row r="123" spans="1:29" hidden="1" x14ac:dyDescent="0.25">
      <c r="A123">
        <v>99</v>
      </c>
      <c r="B123">
        <f>IFERROR(VLOOKUP(IF(ISERROR(FIND("Наименование загрязняющего вещества",D123))=FALSE,B124,IF(D123="всего по ЗВ:",B122,VLOOKUP(A123,ishod_piv!A:B,2,0))),norm!B:B,1,0),0)</f>
        <v>0</v>
      </c>
      <c r="C123" s="58">
        <f t="shared" si="23"/>
        <v>11</v>
      </c>
      <c r="D123" s="148" t="str">
        <f>VLOOKUP(A123,ishod_piv!A:H,8,0)</f>
        <v>Участок приемки и выгрузки ТКО</v>
      </c>
      <c r="E123" s="59">
        <f>VLOOKUP(A123,ishod_piv!A:I,9,0)</f>
        <v>6001</v>
      </c>
      <c r="F123" s="47">
        <f>IF(ISERROR(FIND("Наименование загрязняющего вещества",D123))=TRUE,VLOOKUP(A123,ishod_piv!A:I,4,0),"")</f>
        <v>3.1873888888888889E-2</v>
      </c>
      <c r="G123" s="47">
        <f>IF(ISERROR(FIND("Наименование загрязняющего вещества",D123))=TRUE,VLOOKUP(A123,ishod_piv!A:I,5,0),"")</f>
        <v>0.43059375958000001</v>
      </c>
      <c r="H123" s="47" t="str">
        <f>VLOOKUP(A123,ishod_piv!A:J,10,0)</f>
        <v>ПДВ</v>
      </c>
      <c r="I123" s="47">
        <f t="shared" si="24"/>
        <v>3.1873888888888889E-2</v>
      </c>
      <c r="J123" s="47">
        <f t="shared" si="25"/>
        <v>0.43059375958000001</v>
      </c>
      <c r="K123" s="47" t="str">
        <f t="shared" si="26"/>
        <v>ПДВ</v>
      </c>
      <c r="L123" s="47">
        <f t="shared" si="27"/>
        <v>3.1873888888888889E-2</v>
      </c>
      <c r="M123" s="47">
        <f t="shared" si="28"/>
        <v>0.43059375958000001</v>
      </c>
      <c r="N123" s="47" t="str">
        <f t="shared" si="29"/>
        <v>ПДВ</v>
      </c>
      <c r="O123" s="47">
        <f t="shared" si="30"/>
        <v>3.1873888888888889E-2</v>
      </c>
      <c r="P123" s="47">
        <f t="shared" si="31"/>
        <v>0.43059375958000001</v>
      </c>
      <c r="Q123" s="47" t="str">
        <f t="shared" si="32"/>
        <v>ПДВ</v>
      </c>
      <c r="R123" s="47">
        <f t="shared" si="33"/>
        <v>3.1873888888888889E-2</v>
      </c>
      <c r="S123" s="47">
        <f t="shared" si="34"/>
        <v>0.43059375958000001</v>
      </c>
      <c r="T123" s="47" t="str">
        <f t="shared" si="35"/>
        <v>ПДВ</v>
      </c>
      <c r="U123" s="47">
        <f t="shared" si="36"/>
        <v>3.1873888888888889E-2</v>
      </c>
      <c r="V123" s="47">
        <f t="shared" si="37"/>
        <v>0.43059375958000001</v>
      </c>
      <c r="W123" s="47" t="str">
        <f t="shared" si="38"/>
        <v>ПДВ</v>
      </c>
      <c r="X123" s="47">
        <f t="shared" si="39"/>
        <v>3.1873888888888889E-2</v>
      </c>
      <c r="Y123" s="47">
        <f t="shared" si="40"/>
        <v>0.43059375958000001</v>
      </c>
      <c r="Z123" s="47" t="str">
        <f t="shared" si="41"/>
        <v>ПДВ</v>
      </c>
      <c r="AA123" s="47">
        <f t="shared" si="42"/>
        <v>3.1873888888888889E-2</v>
      </c>
      <c r="AB123" s="47">
        <f t="shared" si="43"/>
        <v>0.43059375958000001</v>
      </c>
      <c r="AC123" s="47" t="str">
        <f t="shared" si="44"/>
        <v>ПДВ</v>
      </c>
    </row>
    <row r="124" spans="1:29" hidden="1" x14ac:dyDescent="0.25">
      <c r="A124">
        <v>100</v>
      </c>
      <c r="B124">
        <f>IFERROR(VLOOKUP(IF(ISERROR(FIND("Наименование загрязняющего вещества",D124))=FALSE,B125,IF(D124="всего по ЗВ:",B123,VLOOKUP(A124,ishod_piv!A:B,2,0))),norm!B:B,1,0),0)</f>
        <v>0</v>
      </c>
      <c r="C124" s="58">
        <f t="shared" si="23"/>
        <v>12</v>
      </c>
      <c r="D124" s="148" t="str">
        <f>VLOOKUP(A124,ishod_piv!A:H,8,0)</f>
        <v xml:space="preserve">Участок компактирования ТКО </v>
      </c>
      <c r="E124" s="59">
        <f>VLOOKUP(A124,ishod_piv!A:I,9,0)</f>
        <v>6002</v>
      </c>
      <c r="F124" s="47">
        <f>IF(ISERROR(FIND("Наименование загрязняющего вещества",D124))=TRUE,VLOOKUP(A124,ishod_piv!A:I,4,0),"")</f>
        <v>9.2970000000000018E-7</v>
      </c>
      <c r="G124" s="47">
        <f>IF(ISERROR(FIND("Наименование загрязняющего вещества",D124))=TRUE,VLOOKUP(A124,ishod_piv!A:I,5,0),"")</f>
        <v>2.4350159999999999E-4</v>
      </c>
      <c r="H124" s="47" t="str">
        <f>VLOOKUP(A124,ishod_piv!A:J,10,0)</f>
        <v>ПДВ</v>
      </c>
      <c r="I124" s="47">
        <f t="shared" si="24"/>
        <v>9.2970000000000018E-7</v>
      </c>
      <c r="J124" s="47">
        <f t="shared" si="25"/>
        <v>2.4350159999999999E-4</v>
      </c>
      <c r="K124" s="47" t="str">
        <f t="shared" si="26"/>
        <v>ПДВ</v>
      </c>
      <c r="L124" s="47">
        <f t="shared" si="27"/>
        <v>9.2970000000000018E-7</v>
      </c>
      <c r="M124" s="47">
        <f t="shared" si="28"/>
        <v>2.4350159999999999E-4</v>
      </c>
      <c r="N124" s="47" t="str">
        <f t="shared" si="29"/>
        <v>ПДВ</v>
      </c>
      <c r="O124" s="47">
        <f t="shared" si="30"/>
        <v>9.2970000000000018E-7</v>
      </c>
      <c r="P124" s="47">
        <f t="shared" si="31"/>
        <v>2.4350159999999999E-4</v>
      </c>
      <c r="Q124" s="47" t="str">
        <f t="shared" si="32"/>
        <v>ПДВ</v>
      </c>
      <c r="R124" s="47">
        <f t="shared" si="33"/>
        <v>9.2970000000000018E-7</v>
      </c>
      <c r="S124" s="47">
        <f t="shared" si="34"/>
        <v>2.4350159999999999E-4</v>
      </c>
      <c r="T124" s="47" t="str">
        <f t="shared" si="35"/>
        <v>ПДВ</v>
      </c>
      <c r="U124" s="47">
        <f t="shared" si="36"/>
        <v>9.2970000000000018E-7</v>
      </c>
      <c r="V124" s="47">
        <f t="shared" si="37"/>
        <v>2.4350159999999999E-4</v>
      </c>
      <c r="W124" s="47" t="str">
        <f t="shared" si="38"/>
        <v>ПДВ</v>
      </c>
      <c r="X124" s="47">
        <f t="shared" si="39"/>
        <v>9.2970000000000018E-7</v>
      </c>
      <c r="Y124" s="47">
        <f t="shared" si="40"/>
        <v>2.4350159999999999E-4</v>
      </c>
      <c r="Z124" s="47" t="str">
        <f t="shared" si="41"/>
        <v>ПДВ</v>
      </c>
      <c r="AA124" s="47">
        <f t="shared" si="42"/>
        <v>9.2970000000000018E-7</v>
      </c>
      <c r="AB124" s="47">
        <f t="shared" si="43"/>
        <v>2.4350159999999999E-4</v>
      </c>
      <c r="AC124" s="47" t="str">
        <f t="shared" si="44"/>
        <v>ПДВ</v>
      </c>
    </row>
    <row r="125" spans="1:29" hidden="1" x14ac:dyDescent="0.25">
      <c r="A125">
        <v>101</v>
      </c>
      <c r="B125">
        <f>IFERROR(VLOOKUP(IF(ISERROR(FIND("Наименование загрязняющего вещества",D125))=FALSE,B126,IF(D125="всего по ЗВ:",B124,VLOOKUP(A125,ishod_piv!A:B,2,0))),norm!B:B,1,0),0)</f>
        <v>0</v>
      </c>
      <c r="C125" s="58">
        <f t="shared" si="23"/>
        <v>13</v>
      </c>
      <c r="D125" s="148" t="str">
        <f>VLOOKUP(A125,ishod_piv!A:H,8,0)</f>
        <v xml:space="preserve">Участок компактирования ТКО </v>
      </c>
      <c r="E125" s="59">
        <f>VLOOKUP(A125,ishod_piv!A:I,9,0)</f>
        <v>6002</v>
      </c>
      <c r="F125" s="47">
        <f>IF(ISERROR(FIND("Наименование загрязняющего вещества",D125))=TRUE,VLOOKUP(A125,ishod_piv!A:I,4,0),"")</f>
        <v>7.2000000000000009E-7</v>
      </c>
      <c r="G125" s="47">
        <f>IF(ISERROR(FIND("Наименование загрязняющего вещества",D125))=TRUE,VLOOKUP(A125,ishod_piv!A:I,5,0),"")</f>
        <v>9.5443200000000015E-5</v>
      </c>
      <c r="H125" s="47" t="str">
        <f>VLOOKUP(A125,ishod_piv!A:J,10,0)</f>
        <v>ПДВ</v>
      </c>
      <c r="I125" s="47">
        <f t="shared" si="24"/>
        <v>7.2000000000000009E-7</v>
      </c>
      <c r="J125" s="47">
        <f t="shared" si="25"/>
        <v>9.5443200000000015E-5</v>
      </c>
      <c r="K125" s="47" t="str">
        <f t="shared" si="26"/>
        <v>ПДВ</v>
      </c>
      <c r="L125" s="47">
        <f t="shared" si="27"/>
        <v>7.2000000000000009E-7</v>
      </c>
      <c r="M125" s="47">
        <f t="shared" si="28"/>
        <v>9.5443200000000015E-5</v>
      </c>
      <c r="N125" s="47" t="str">
        <f t="shared" si="29"/>
        <v>ПДВ</v>
      </c>
      <c r="O125" s="47">
        <f t="shared" si="30"/>
        <v>7.2000000000000009E-7</v>
      </c>
      <c r="P125" s="47">
        <f t="shared" si="31"/>
        <v>9.5443200000000015E-5</v>
      </c>
      <c r="Q125" s="47" t="str">
        <f t="shared" si="32"/>
        <v>ПДВ</v>
      </c>
      <c r="R125" s="47">
        <f t="shared" si="33"/>
        <v>7.2000000000000009E-7</v>
      </c>
      <c r="S125" s="47">
        <f t="shared" si="34"/>
        <v>9.5443200000000015E-5</v>
      </c>
      <c r="T125" s="47" t="str">
        <f t="shared" si="35"/>
        <v>ПДВ</v>
      </c>
      <c r="U125" s="47">
        <f t="shared" si="36"/>
        <v>7.2000000000000009E-7</v>
      </c>
      <c r="V125" s="47">
        <f t="shared" si="37"/>
        <v>9.5443200000000015E-5</v>
      </c>
      <c r="W125" s="47" t="str">
        <f t="shared" si="38"/>
        <v>ПДВ</v>
      </c>
      <c r="X125" s="47">
        <f t="shared" si="39"/>
        <v>7.2000000000000009E-7</v>
      </c>
      <c r="Y125" s="47">
        <f t="shared" si="40"/>
        <v>9.5443200000000015E-5</v>
      </c>
      <c r="Z125" s="47" t="str">
        <f t="shared" si="41"/>
        <v>ПДВ</v>
      </c>
      <c r="AA125" s="47">
        <f t="shared" si="42"/>
        <v>7.2000000000000009E-7</v>
      </c>
      <c r="AB125" s="47">
        <f t="shared" si="43"/>
        <v>9.5443200000000015E-5</v>
      </c>
      <c r="AC125" s="47" t="str">
        <f t="shared" si="44"/>
        <v>ПДВ</v>
      </c>
    </row>
    <row r="126" spans="1:29" hidden="1" x14ac:dyDescent="0.25">
      <c r="A126">
        <v>102</v>
      </c>
      <c r="B126">
        <f>IFERROR(VLOOKUP(IF(ISERROR(FIND("Наименование загрязняющего вещества",D126))=FALSE,B127,IF(D126="всего по ЗВ:",B125,VLOOKUP(A126,ishod_piv!A:B,2,0))),norm!B:B,1,0),0)</f>
        <v>0</v>
      </c>
      <c r="C126" s="58">
        <f t="shared" si="23"/>
        <v>14</v>
      </c>
      <c r="D126" s="148" t="str">
        <f>VLOOKUP(A126,ishod_piv!A:H,8,0)</f>
        <v xml:space="preserve">Участок компактирования ТКО </v>
      </c>
      <c r="E126" s="59">
        <f>VLOOKUP(A126,ishod_piv!A:I,9,0)</f>
        <v>6002</v>
      </c>
      <c r="F126" s="47">
        <f>IF(ISERROR(FIND("Наименование загрязняющего вещества",D126))=TRUE,VLOOKUP(A126,ishod_piv!A:I,4,0),"")</f>
        <v>7.398000000000001E-7</v>
      </c>
      <c r="G126" s="47">
        <f>IF(ISERROR(FIND("Наименование загрязняющего вещества",D126))=TRUE,VLOOKUP(A126,ishod_piv!A:I,5,0),"")</f>
        <v>1.953728E-4</v>
      </c>
      <c r="H126" s="47" t="str">
        <f>VLOOKUP(A126,ishod_piv!A:J,10,0)</f>
        <v>ПДВ</v>
      </c>
      <c r="I126" s="47">
        <f t="shared" si="24"/>
        <v>7.398000000000001E-7</v>
      </c>
      <c r="J126" s="47">
        <f t="shared" si="25"/>
        <v>1.953728E-4</v>
      </c>
      <c r="K126" s="47" t="str">
        <f t="shared" si="26"/>
        <v>ПДВ</v>
      </c>
      <c r="L126" s="47">
        <f t="shared" si="27"/>
        <v>7.398000000000001E-7</v>
      </c>
      <c r="M126" s="47">
        <f t="shared" si="28"/>
        <v>1.953728E-4</v>
      </c>
      <c r="N126" s="47" t="str">
        <f t="shared" si="29"/>
        <v>ПДВ</v>
      </c>
      <c r="O126" s="47">
        <f t="shared" si="30"/>
        <v>7.398000000000001E-7</v>
      </c>
      <c r="P126" s="47">
        <f t="shared" si="31"/>
        <v>1.953728E-4</v>
      </c>
      <c r="Q126" s="47" t="str">
        <f t="shared" si="32"/>
        <v>ПДВ</v>
      </c>
      <c r="R126" s="47">
        <f t="shared" si="33"/>
        <v>7.398000000000001E-7</v>
      </c>
      <c r="S126" s="47">
        <f t="shared" si="34"/>
        <v>1.953728E-4</v>
      </c>
      <c r="T126" s="47" t="str">
        <f t="shared" si="35"/>
        <v>ПДВ</v>
      </c>
      <c r="U126" s="47">
        <f t="shared" si="36"/>
        <v>7.398000000000001E-7</v>
      </c>
      <c r="V126" s="47">
        <f t="shared" si="37"/>
        <v>1.953728E-4</v>
      </c>
      <c r="W126" s="47" t="str">
        <f t="shared" si="38"/>
        <v>ПДВ</v>
      </c>
      <c r="X126" s="47">
        <f t="shared" si="39"/>
        <v>7.398000000000001E-7</v>
      </c>
      <c r="Y126" s="47">
        <f t="shared" si="40"/>
        <v>1.953728E-4</v>
      </c>
      <c r="Z126" s="47" t="str">
        <f t="shared" si="41"/>
        <v>ПДВ</v>
      </c>
      <c r="AA126" s="47">
        <f t="shared" si="42"/>
        <v>7.398000000000001E-7</v>
      </c>
      <c r="AB126" s="47">
        <f t="shared" si="43"/>
        <v>1.953728E-4</v>
      </c>
      <c r="AC126" s="47" t="str">
        <f t="shared" si="44"/>
        <v>ПДВ</v>
      </c>
    </row>
    <row r="127" spans="1:29" hidden="1" x14ac:dyDescent="0.25">
      <c r="A127">
        <v>103</v>
      </c>
      <c r="B127">
        <f>IFERROR(VLOOKUP(IF(ISERROR(FIND("Наименование загрязняющего вещества",D127))=FALSE,B128,IF(D127="всего по ЗВ:",B126,VLOOKUP(A127,ishod_piv!A:B,2,0))),norm!B:B,1,0),0)</f>
        <v>0</v>
      </c>
      <c r="C127" s="58">
        <f t="shared" si="23"/>
        <v>15</v>
      </c>
      <c r="D127" s="148" t="str">
        <f>VLOOKUP(A127,ishod_piv!A:H,8,0)</f>
        <v xml:space="preserve">Участок компактирования ТКО </v>
      </c>
      <c r="E127" s="59">
        <f>VLOOKUP(A127,ishod_piv!A:I,9,0)</f>
        <v>6002</v>
      </c>
      <c r="F127" s="47">
        <f>IF(ISERROR(FIND("Наименование загрязняющего вещества",D127))=TRUE,VLOOKUP(A127,ishod_piv!A:I,4,0),"")</f>
        <v>5.9039999999999999E-7</v>
      </c>
      <c r="G127" s="47">
        <f>IF(ISERROR(FIND("Наименование загрязняющего вещества",D127))=TRUE,VLOOKUP(A127,ishod_piv!A:I,5,0),"")</f>
        <v>7.8108399999999992E-5</v>
      </c>
      <c r="H127" s="47" t="str">
        <f>VLOOKUP(A127,ishod_piv!A:J,10,0)</f>
        <v>ПДВ</v>
      </c>
      <c r="I127" s="47">
        <f t="shared" si="24"/>
        <v>5.9039999999999999E-7</v>
      </c>
      <c r="J127" s="47">
        <f t="shared" si="25"/>
        <v>7.8108399999999992E-5</v>
      </c>
      <c r="K127" s="47" t="str">
        <f t="shared" si="26"/>
        <v>ПДВ</v>
      </c>
      <c r="L127" s="47">
        <f t="shared" si="27"/>
        <v>5.9039999999999999E-7</v>
      </c>
      <c r="M127" s="47">
        <f t="shared" si="28"/>
        <v>7.8108399999999992E-5</v>
      </c>
      <c r="N127" s="47" t="str">
        <f t="shared" si="29"/>
        <v>ПДВ</v>
      </c>
      <c r="O127" s="47">
        <f t="shared" si="30"/>
        <v>5.9039999999999999E-7</v>
      </c>
      <c r="P127" s="47">
        <f t="shared" si="31"/>
        <v>7.8108399999999992E-5</v>
      </c>
      <c r="Q127" s="47" t="str">
        <f t="shared" si="32"/>
        <v>ПДВ</v>
      </c>
      <c r="R127" s="47">
        <f t="shared" si="33"/>
        <v>5.9039999999999999E-7</v>
      </c>
      <c r="S127" s="47">
        <f t="shared" si="34"/>
        <v>7.8108399999999992E-5</v>
      </c>
      <c r="T127" s="47" t="str">
        <f t="shared" si="35"/>
        <v>ПДВ</v>
      </c>
      <c r="U127" s="47">
        <f t="shared" si="36"/>
        <v>5.9039999999999999E-7</v>
      </c>
      <c r="V127" s="47">
        <f t="shared" si="37"/>
        <v>7.8108399999999992E-5</v>
      </c>
      <c r="W127" s="47" t="str">
        <f t="shared" si="38"/>
        <v>ПДВ</v>
      </c>
      <c r="X127" s="47">
        <f t="shared" si="39"/>
        <v>5.9039999999999999E-7</v>
      </c>
      <c r="Y127" s="47">
        <f t="shared" si="40"/>
        <v>7.8108399999999992E-5</v>
      </c>
      <c r="Z127" s="47" t="str">
        <f t="shared" si="41"/>
        <v>ПДВ</v>
      </c>
      <c r="AA127" s="47">
        <f t="shared" si="42"/>
        <v>5.9039999999999999E-7</v>
      </c>
      <c r="AB127" s="47">
        <f t="shared" si="43"/>
        <v>7.8108399999999992E-5</v>
      </c>
      <c r="AC127" s="47" t="str">
        <f t="shared" si="44"/>
        <v>ПДВ</v>
      </c>
    </row>
    <row r="128" spans="1:29" hidden="1" x14ac:dyDescent="0.25">
      <c r="A128">
        <v>104</v>
      </c>
      <c r="B128">
        <f>IFERROR(VLOOKUP(IF(ISERROR(FIND("Наименование загрязняющего вещества",D128))=FALSE,B129,IF(D128="всего по ЗВ:",B127,VLOOKUP(A128,ishod_piv!A:B,2,0))),norm!B:B,1,0),0)</f>
        <v>0</v>
      </c>
      <c r="C128" s="58">
        <f t="shared" si="23"/>
        <v>16</v>
      </c>
      <c r="D128" s="148" t="str">
        <f>VLOOKUP(A128,ishod_piv!A:H,8,0)</f>
        <v>открытая стоянка</v>
      </c>
      <c r="E128" s="59">
        <f>VLOOKUP(A128,ishod_piv!A:I,9,0)</f>
        <v>6005</v>
      </c>
      <c r="F128" s="47">
        <f>IF(ISERROR(FIND("Наименование загрязняющего вещества",D128))=TRUE,VLOOKUP(A128,ishod_piv!A:I,4,0),"")</f>
        <v>9.9821277777777787E-2</v>
      </c>
      <c r="G128" s="47">
        <f>IF(ISERROR(FIND("Наименование загрязняющего вещества",D128))=TRUE,VLOOKUP(A128,ishod_piv!A:I,5,0),"")</f>
        <v>7.4917356680000019E-2</v>
      </c>
      <c r="H128" s="47" t="str">
        <f>VLOOKUP(A128,ishod_piv!A:J,10,0)</f>
        <v>ПДВ</v>
      </c>
      <c r="I128" s="47">
        <f t="shared" si="24"/>
        <v>9.9821277777777787E-2</v>
      </c>
      <c r="J128" s="47">
        <f t="shared" si="25"/>
        <v>7.4917356680000019E-2</v>
      </c>
      <c r="K128" s="47" t="str">
        <f t="shared" si="26"/>
        <v>ПДВ</v>
      </c>
      <c r="L128" s="47">
        <f t="shared" si="27"/>
        <v>9.9821277777777787E-2</v>
      </c>
      <c r="M128" s="47">
        <f t="shared" si="28"/>
        <v>7.4917356680000019E-2</v>
      </c>
      <c r="N128" s="47" t="str">
        <f t="shared" si="29"/>
        <v>ПДВ</v>
      </c>
      <c r="O128" s="47">
        <f t="shared" si="30"/>
        <v>9.9821277777777787E-2</v>
      </c>
      <c r="P128" s="47">
        <f t="shared" si="31"/>
        <v>7.4917356680000019E-2</v>
      </c>
      <c r="Q128" s="47" t="str">
        <f t="shared" si="32"/>
        <v>ПДВ</v>
      </c>
      <c r="R128" s="47">
        <f t="shared" si="33"/>
        <v>9.9821277777777787E-2</v>
      </c>
      <c r="S128" s="47">
        <f t="shared" si="34"/>
        <v>7.4917356680000019E-2</v>
      </c>
      <c r="T128" s="47" t="str">
        <f t="shared" si="35"/>
        <v>ПДВ</v>
      </c>
      <c r="U128" s="47">
        <f t="shared" si="36"/>
        <v>9.9821277777777787E-2</v>
      </c>
      <c r="V128" s="47">
        <f t="shared" si="37"/>
        <v>7.4917356680000019E-2</v>
      </c>
      <c r="W128" s="47" t="str">
        <f t="shared" si="38"/>
        <v>ПДВ</v>
      </c>
      <c r="X128" s="47">
        <f t="shared" si="39"/>
        <v>9.9821277777777787E-2</v>
      </c>
      <c r="Y128" s="47">
        <f t="shared" si="40"/>
        <v>7.4917356680000019E-2</v>
      </c>
      <c r="Z128" s="47" t="str">
        <f t="shared" si="41"/>
        <v>ПДВ</v>
      </c>
      <c r="AA128" s="47">
        <f t="shared" si="42"/>
        <v>9.9821277777777787E-2</v>
      </c>
      <c r="AB128" s="47">
        <f t="shared" si="43"/>
        <v>7.4917356680000019E-2</v>
      </c>
      <c r="AC128" s="47" t="str">
        <f t="shared" si="44"/>
        <v>ПДВ</v>
      </c>
    </row>
    <row r="129" spans="1:29" hidden="1" x14ac:dyDescent="0.25">
      <c r="A129">
        <v>105</v>
      </c>
      <c r="B129">
        <f>IFERROR(VLOOKUP(IF(ISERROR(FIND("Наименование загрязняющего вещества",D129))=FALSE,B130,IF(D129="всего по ЗВ:",B128,VLOOKUP(A129,ishod_piv!A:B,2,0))),norm!B:B,1,0),0)</f>
        <v>0</v>
      </c>
      <c r="C129" s="58">
        <f t="shared" si="23"/>
        <v>17</v>
      </c>
      <c r="D129" s="148" t="str">
        <f>VLOOKUP(A129,ishod_piv!A:H,8,0)</f>
        <v>открытая стоянка</v>
      </c>
      <c r="E129" s="59">
        <f>VLOOKUP(A129,ishod_piv!A:I,9,0)</f>
        <v>6005</v>
      </c>
      <c r="F129" s="47">
        <f>IF(ISERROR(FIND("Наименование загрязняющего вещества",D129))=TRUE,VLOOKUP(A129,ishod_piv!A:I,4,0),"")</f>
        <v>3.8026166666666673E-2</v>
      </c>
      <c r="G129" s="47">
        <f>IF(ISERROR(FIND("Наименование загрязняющего вещества",D129))=TRUE,VLOOKUP(A129,ishod_piv!A:I,5,0),"")</f>
        <v>1.4128449579999999E-2</v>
      </c>
      <c r="H129" s="47" t="str">
        <f>VLOOKUP(A129,ishod_piv!A:J,10,0)</f>
        <v>ПДВ</v>
      </c>
      <c r="I129" s="47">
        <f t="shared" si="24"/>
        <v>3.8026166666666673E-2</v>
      </c>
      <c r="J129" s="47">
        <f t="shared" si="25"/>
        <v>1.4128449579999999E-2</v>
      </c>
      <c r="K129" s="47" t="str">
        <f t="shared" si="26"/>
        <v>ПДВ</v>
      </c>
      <c r="L129" s="47">
        <f t="shared" si="27"/>
        <v>3.8026166666666673E-2</v>
      </c>
      <c r="M129" s="47">
        <f t="shared" si="28"/>
        <v>1.4128449579999999E-2</v>
      </c>
      <c r="N129" s="47" t="str">
        <f t="shared" si="29"/>
        <v>ПДВ</v>
      </c>
      <c r="O129" s="47">
        <f t="shared" si="30"/>
        <v>3.8026166666666673E-2</v>
      </c>
      <c r="P129" s="47">
        <f t="shared" si="31"/>
        <v>1.4128449579999999E-2</v>
      </c>
      <c r="Q129" s="47" t="str">
        <f t="shared" si="32"/>
        <v>ПДВ</v>
      </c>
      <c r="R129" s="47">
        <f t="shared" si="33"/>
        <v>3.8026166666666673E-2</v>
      </c>
      <c r="S129" s="47">
        <f t="shared" si="34"/>
        <v>1.4128449579999999E-2</v>
      </c>
      <c r="T129" s="47" t="str">
        <f t="shared" si="35"/>
        <v>ПДВ</v>
      </c>
      <c r="U129" s="47">
        <f t="shared" si="36"/>
        <v>3.8026166666666673E-2</v>
      </c>
      <c r="V129" s="47">
        <f t="shared" si="37"/>
        <v>1.4128449579999999E-2</v>
      </c>
      <c r="W129" s="47" t="str">
        <f t="shared" si="38"/>
        <v>ПДВ</v>
      </c>
      <c r="X129" s="47">
        <f t="shared" si="39"/>
        <v>3.8026166666666673E-2</v>
      </c>
      <c r="Y129" s="47">
        <f t="shared" si="40"/>
        <v>1.4128449579999999E-2</v>
      </c>
      <c r="Z129" s="47" t="str">
        <f t="shared" si="41"/>
        <v>ПДВ</v>
      </c>
      <c r="AA129" s="47">
        <f t="shared" si="42"/>
        <v>3.8026166666666673E-2</v>
      </c>
      <c r="AB129" s="47">
        <f t="shared" si="43"/>
        <v>1.4128449579999999E-2</v>
      </c>
      <c r="AC129" s="47" t="str">
        <f t="shared" si="44"/>
        <v>ПДВ</v>
      </c>
    </row>
    <row r="130" spans="1:29" hidden="1" x14ac:dyDescent="0.25">
      <c r="A130">
        <v>106</v>
      </c>
      <c r="B130">
        <f>IFERROR(VLOOKUP(IF(ISERROR(FIND("Наименование загрязняющего вещества",D130))=FALSE,B131,IF(D130="всего по ЗВ:",B129,VLOOKUP(A130,ishod_piv!A:B,2,0))),norm!B:B,1,0),0)</f>
        <v>0</v>
      </c>
      <c r="C130" s="58">
        <f t="shared" si="23"/>
        <v>18</v>
      </c>
      <c r="D130" s="148" t="str">
        <f>VLOOKUP(A130,ishod_piv!A:H,8,0)</f>
        <v>открытая стоянка</v>
      </c>
      <c r="E130" s="59">
        <f>VLOOKUP(A130,ishod_piv!A:I,9,0)</f>
        <v>6005</v>
      </c>
      <c r="F130" s="47">
        <f>IF(ISERROR(FIND("Наименование загрязняющего вещества",D130))=TRUE,VLOOKUP(A130,ishod_piv!A:I,4,0),"")</f>
        <v>3.8026166666666673E-2</v>
      </c>
      <c r="G130" s="47">
        <f>IF(ISERROR(FIND("Наименование загрязняющего вещества",D130))=TRUE,VLOOKUP(A130,ishod_piv!A:I,5,0),"")</f>
        <v>2.8256899159999998E-2</v>
      </c>
      <c r="H130" s="47" t="str">
        <f>VLOOKUP(A130,ishod_piv!A:J,10,0)</f>
        <v>ПДВ</v>
      </c>
      <c r="I130" s="47">
        <f t="shared" si="24"/>
        <v>3.8026166666666673E-2</v>
      </c>
      <c r="J130" s="47">
        <f t="shared" si="25"/>
        <v>2.8256899159999998E-2</v>
      </c>
      <c r="K130" s="47" t="str">
        <f t="shared" si="26"/>
        <v>ПДВ</v>
      </c>
      <c r="L130" s="47">
        <f t="shared" si="27"/>
        <v>3.8026166666666673E-2</v>
      </c>
      <c r="M130" s="47">
        <f t="shared" si="28"/>
        <v>2.8256899159999998E-2</v>
      </c>
      <c r="N130" s="47" t="str">
        <f t="shared" si="29"/>
        <v>ПДВ</v>
      </c>
      <c r="O130" s="47">
        <f t="shared" si="30"/>
        <v>3.8026166666666673E-2</v>
      </c>
      <c r="P130" s="47">
        <f t="shared" si="31"/>
        <v>2.8256899159999998E-2</v>
      </c>
      <c r="Q130" s="47" t="str">
        <f t="shared" si="32"/>
        <v>ПДВ</v>
      </c>
      <c r="R130" s="47">
        <f t="shared" si="33"/>
        <v>3.8026166666666673E-2</v>
      </c>
      <c r="S130" s="47">
        <f t="shared" si="34"/>
        <v>2.8256899159999998E-2</v>
      </c>
      <c r="T130" s="47" t="str">
        <f t="shared" si="35"/>
        <v>ПДВ</v>
      </c>
      <c r="U130" s="47">
        <f t="shared" si="36"/>
        <v>3.8026166666666673E-2</v>
      </c>
      <c r="V130" s="47">
        <f t="shared" si="37"/>
        <v>2.8256899159999998E-2</v>
      </c>
      <c r="W130" s="47" t="str">
        <f t="shared" si="38"/>
        <v>ПДВ</v>
      </c>
      <c r="X130" s="47">
        <f t="shared" si="39"/>
        <v>3.8026166666666673E-2</v>
      </c>
      <c r="Y130" s="47">
        <f t="shared" si="40"/>
        <v>2.8256899159999998E-2</v>
      </c>
      <c r="Z130" s="47" t="str">
        <f t="shared" si="41"/>
        <v>ПДВ</v>
      </c>
      <c r="AA130" s="47">
        <f t="shared" si="42"/>
        <v>3.8026166666666673E-2</v>
      </c>
      <c r="AB130" s="47">
        <f t="shared" si="43"/>
        <v>2.8256899159999998E-2</v>
      </c>
      <c r="AC130" s="47" t="str">
        <f t="shared" si="44"/>
        <v>ПДВ</v>
      </c>
    </row>
    <row r="131" spans="1:29" hidden="1" x14ac:dyDescent="0.25">
      <c r="A131">
        <v>107</v>
      </c>
      <c r="B131">
        <f>IFERROR(VLOOKUP(IF(ISERROR(FIND("Наименование загрязняющего вещества",D131))=FALSE,B132,IF(D131="всего по ЗВ:",B130,VLOOKUP(A131,ishod_piv!A:B,2,0))),norm!B:B,1,0),0)</f>
        <v>0</v>
      </c>
      <c r="C131" s="58">
        <f t="shared" si="23"/>
        <v>19</v>
      </c>
      <c r="D131" s="148" t="str">
        <f>VLOOKUP(A131,ishod_piv!A:H,8,0)</f>
        <v>открытая стоянка</v>
      </c>
      <c r="E131" s="59">
        <f>VLOOKUP(A131,ishod_piv!A:I,9,0)</f>
        <v>6005</v>
      </c>
      <c r="F131" s="47">
        <f>IF(ISERROR(FIND("Наименование загрязняющего вещества",D131))=TRUE,VLOOKUP(A131,ishod_piv!A:I,4,0),"")</f>
        <v>4.6399861111111114E-2</v>
      </c>
      <c r="G131" s="47">
        <f>IF(ISERROR(FIND("Наименование загрязняющего вещества",D131))=TRUE,VLOOKUP(A131,ishod_piv!A:I,5,0),"")</f>
        <v>1.996313E-3</v>
      </c>
      <c r="H131" s="47" t="str">
        <f>VLOOKUP(A131,ishod_piv!A:J,10,0)</f>
        <v>ПДВ</v>
      </c>
      <c r="I131" s="47">
        <f t="shared" si="24"/>
        <v>4.6399861111111114E-2</v>
      </c>
      <c r="J131" s="47">
        <f t="shared" si="25"/>
        <v>1.996313E-3</v>
      </c>
      <c r="K131" s="47" t="str">
        <f t="shared" si="26"/>
        <v>ПДВ</v>
      </c>
      <c r="L131" s="47">
        <f t="shared" si="27"/>
        <v>4.6399861111111114E-2</v>
      </c>
      <c r="M131" s="47">
        <f t="shared" si="28"/>
        <v>1.996313E-3</v>
      </c>
      <c r="N131" s="47" t="str">
        <f t="shared" si="29"/>
        <v>ПДВ</v>
      </c>
      <c r="O131" s="47">
        <f t="shared" si="30"/>
        <v>4.6399861111111114E-2</v>
      </c>
      <c r="P131" s="47">
        <f t="shared" si="31"/>
        <v>1.996313E-3</v>
      </c>
      <c r="Q131" s="47" t="str">
        <f t="shared" si="32"/>
        <v>ПДВ</v>
      </c>
      <c r="R131" s="47">
        <f t="shared" si="33"/>
        <v>4.6399861111111114E-2</v>
      </c>
      <c r="S131" s="47">
        <f t="shared" si="34"/>
        <v>1.996313E-3</v>
      </c>
      <c r="T131" s="47" t="str">
        <f t="shared" si="35"/>
        <v>ПДВ</v>
      </c>
      <c r="U131" s="47">
        <f t="shared" si="36"/>
        <v>4.6399861111111114E-2</v>
      </c>
      <c r="V131" s="47">
        <f t="shared" si="37"/>
        <v>1.996313E-3</v>
      </c>
      <c r="W131" s="47" t="str">
        <f t="shared" si="38"/>
        <v>ПДВ</v>
      </c>
      <c r="X131" s="47">
        <f t="shared" si="39"/>
        <v>4.6399861111111114E-2</v>
      </c>
      <c r="Y131" s="47">
        <f t="shared" si="40"/>
        <v>1.996313E-3</v>
      </c>
      <c r="Z131" s="47" t="str">
        <f t="shared" si="41"/>
        <v>ПДВ</v>
      </c>
      <c r="AA131" s="47">
        <f t="shared" si="42"/>
        <v>4.6399861111111114E-2</v>
      </c>
      <c r="AB131" s="47">
        <f t="shared" si="43"/>
        <v>1.996313E-3</v>
      </c>
      <c r="AC131" s="47" t="str">
        <f t="shared" si="44"/>
        <v>ПДВ</v>
      </c>
    </row>
    <row r="132" spans="1:29" hidden="1" x14ac:dyDescent="0.25">
      <c r="A132">
        <v>108</v>
      </c>
      <c r="B132">
        <f>IFERROR(VLOOKUP(IF(ISERROR(FIND("Наименование загрязняющего вещества",D132))=FALSE,B133,IF(D132="всего по ЗВ:",B131,VLOOKUP(A132,ishod_piv!A:B,2,0))),norm!B:B,1,0),0)</f>
        <v>0</v>
      </c>
      <c r="C132" s="58">
        <f t="shared" si="23"/>
        <v>20</v>
      </c>
      <c r="D132" s="148" t="str">
        <f>VLOOKUP(A132,ishod_piv!A:H,8,0)</f>
        <v>открытая стоянка</v>
      </c>
      <c r="E132" s="59">
        <f>VLOOKUP(A132,ishod_piv!A:I,9,0)</f>
        <v>6005</v>
      </c>
      <c r="F132" s="47">
        <f>IF(ISERROR(FIND("Наименование загрязняющего вещества",D132))=TRUE,VLOOKUP(A132,ishod_piv!A:I,4,0),"")</f>
        <v>4.6391944444444444E-2</v>
      </c>
      <c r="G132" s="47">
        <f>IF(ISERROR(FIND("Наименование загрязняющего вещества",D132))=TRUE,VLOOKUP(A132,ishod_piv!A:I,5,0),"")</f>
        <v>1.996313E-3</v>
      </c>
      <c r="H132" s="47" t="str">
        <f>VLOOKUP(A132,ishod_piv!A:J,10,0)</f>
        <v>ПДВ</v>
      </c>
      <c r="I132" s="47">
        <f t="shared" si="24"/>
        <v>4.6391944444444444E-2</v>
      </c>
      <c r="J132" s="47">
        <f t="shared" si="25"/>
        <v>1.996313E-3</v>
      </c>
      <c r="K132" s="47" t="str">
        <f t="shared" si="26"/>
        <v>ПДВ</v>
      </c>
      <c r="L132" s="47">
        <f t="shared" si="27"/>
        <v>4.6391944444444444E-2</v>
      </c>
      <c r="M132" s="47">
        <f t="shared" si="28"/>
        <v>1.996313E-3</v>
      </c>
      <c r="N132" s="47" t="str">
        <f t="shared" si="29"/>
        <v>ПДВ</v>
      </c>
      <c r="O132" s="47">
        <f t="shared" si="30"/>
        <v>4.6391944444444444E-2</v>
      </c>
      <c r="P132" s="47">
        <f t="shared" si="31"/>
        <v>1.996313E-3</v>
      </c>
      <c r="Q132" s="47" t="str">
        <f t="shared" si="32"/>
        <v>ПДВ</v>
      </c>
      <c r="R132" s="47">
        <f t="shared" si="33"/>
        <v>4.6391944444444444E-2</v>
      </c>
      <c r="S132" s="47">
        <f t="shared" si="34"/>
        <v>1.996313E-3</v>
      </c>
      <c r="T132" s="47" t="str">
        <f t="shared" si="35"/>
        <v>ПДВ</v>
      </c>
      <c r="U132" s="47">
        <f t="shared" si="36"/>
        <v>4.6391944444444444E-2</v>
      </c>
      <c r="V132" s="47">
        <f t="shared" si="37"/>
        <v>1.996313E-3</v>
      </c>
      <c r="W132" s="47" t="str">
        <f t="shared" si="38"/>
        <v>ПДВ</v>
      </c>
      <c r="X132" s="47">
        <f t="shared" si="39"/>
        <v>4.6391944444444444E-2</v>
      </c>
      <c r="Y132" s="47">
        <f t="shared" si="40"/>
        <v>1.996313E-3</v>
      </c>
      <c r="Z132" s="47" t="str">
        <f t="shared" si="41"/>
        <v>ПДВ</v>
      </c>
      <c r="AA132" s="47">
        <f t="shared" si="42"/>
        <v>4.6391944444444444E-2</v>
      </c>
      <c r="AB132" s="47">
        <f t="shared" si="43"/>
        <v>1.996313E-3</v>
      </c>
      <c r="AC132" s="47" t="str">
        <f t="shared" si="44"/>
        <v>ПДВ</v>
      </c>
    </row>
    <row r="133" spans="1:29" hidden="1" x14ac:dyDescent="0.25">
      <c r="A133">
        <v>109</v>
      </c>
      <c r="B133">
        <f>IFERROR(VLOOKUP(IF(ISERROR(FIND("Наименование загрязняющего вещества",D133))=FALSE,B134,IF(D133="всего по ЗВ:",B132,VLOOKUP(A133,ishod_piv!A:B,2,0))),norm!B:B,1,0),0)</f>
        <v>0</v>
      </c>
      <c r="C133" s="58">
        <f t="shared" si="23"/>
        <v>21</v>
      </c>
      <c r="D133" s="148" t="str">
        <f>VLOOKUP(A133,ishod_piv!A:H,8,0)</f>
        <v>открытая стоянка</v>
      </c>
      <c r="E133" s="59">
        <f>VLOOKUP(A133,ishod_piv!A:I,9,0)</f>
        <v>6005</v>
      </c>
      <c r="F133" s="47">
        <f>IF(ISERROR(FIND("Наименование загрязняющего вещества",D133))=TRUE,VLOOKUP(A133,ishod_piv!A:I,4,0),"")</f>
        <v>1.4204999999999999E-2</v>
      </c>
      <c r="G133" s="47">
        <f>IF(ISERROR(FIND("Наименование загрязняющего вещества",D133))=TRUE,VLOOKUP(A133,ishod_piv!A:I,5,0),"")</f>
        <v>1.996313E-3</v>
      </c>
      <c r="H133" s="47" t="str">
        <f>VLOOKUP(A133,ishod_piv!A:J,10,0)</f>
        <v>ПДВ</v>
      </c>
      <c r="I133" s="47">
        <f t="shared" si="24"/>
        <v>1.4204999999999999E-2</v>
      </c>
      <c r="J133" s="47">
        <f t="shared" si="25"/>
        <v>1.996313E-3</v>
      </c>
      <c r="K133" s="47" t="str">
        <f t="shared" si="26"/>
        <v>ПДВ</v>
      </c>
      <c r="L133" s="47">
        <f t="shared" si="27"/>
        <v>1.4204999999999999E-2</v>
      </c>
      <c r="M133" s="47">
        <f t="shared" si="28"/>
        <v>1.996313E-3</v>
      </c>
      <c r="N133" s="47" t="str">
        <f t="shared" si="29"/>
        <v>ПДВ</v>
      </c>
      <c r="O133" s="47">
        <f t="shared" si="30"/>
        <v>1.4204999999999999E-2</v>
      </c>
      <c r="P133" s="47">
        <f t="shared" si="31"/>
        <v>1.996313E-3</v>
      </c>
      <c r="Q133" s="47" t="str">
        <f t="shared" si="32"/>
        <v>ПДВ</v>
      </c>
      <c r="R133" s="47">
        <f t="shared" si="33"/>
        <v>1.4204999999999999E-2</v>
      </c>
      <c r="S133" s="47">
        <f t="shared" si="34"/>
        <v>1.996313E-3</v>
      </c>
      <c r="T133" s="47" t="str">
        <f t="shared" si="35"/>
        <v>ПДВ</v>
      </c>
      <c r="U133" s="47">
        <f t="shared" si="36"/>
        <v>1.4204999999999999E-2</v>
      </c>
      <c r="V133" s="47">
        <f t="shared" si="37"/>
        <v>1.996313E-3</v>
      </c>
      <c r="W133" s="47" t="str">
        <f t="shared" si="38"/>
        <v>ПДВ</v>
      </c>
      <c r="X133" s="47">
        <f t="shared" si="39"/>
        <v>1.4204999999999999E-2</v>
      </c>
      <c r="Y133" s="47">
        <f t="shared" si="40"/>
        <v>1.996313E-3</v>
      </c>
      <c r="Z133" s="47" t="str">
        <f t="shared" si="41"/>
        <v>ПДВ</v>
      </c>
      <c r="AA133" s="47">
        <f t="shared" si="42"/>
        <v>1.4204999999999999E-2</v>
      </c>
      <c r="AB133" s="47">
        <f t="shared" si="43"/>
        <v>1.996313E-3</v>
      </c>
      <c r="AC133" s="47" t="str">
        <f t="shared" si="44"/>
        <v>ПДВ</v>
      </c>
    </row>
    <row r="134" spans="1:29" hidden="1" x14ac:dyDescent="0.25">
      <c r="A134">
        <v>110</v>
      </c>
      <c r="B134">
        <f>IFERROR(VLOOKUP(IF(ISERROR(FIND("Наименование загрязняющего вещества",D134))=FALSE,B135,IF(D134="всего по ЗВ:",B133,VLOOKUP(A134,ishod_piv!A:B,2,0))),norm!B:B,1,0),0)</f>
        <v>0</v>
      </c>
      <c r="C134" s="58">
        <f t="shared" si="23"/>
        <v>22</v>
      </c>
      <c r="D134" s="148" t="str">
        <f>VLOOKUP(A134,ishod_piv!A:H,8,0)</f>
        <v>открытая стоянка</v>
      </c>
      <c r="E134" s="59">
        <f>VLOOKUP(A134,ishod_piv!A:I,9,0)</f>
        <v>6005</v>
      </c>
      <c r="F134" s="47">
        <f>IF(ISERROR(FIND("Наименование загрязняющего вещества",D134))=TRUE,VLOOKUP(A134,ishod_piv!A:I,4,0),"")</f>
        <v>1.4204999999999999E-2</v>
      </c>
      <c r="G134" s="47">
        <f>IF(ISERROR(FIND("Наименование загрязняющего вещества",D134))=TRUE,VLOOKUP(A134,ishod_piv!A:I,5,0),"")</f>
        <v>1.996313E-3</v>
      </c>
      <c r="H134" s="47" t="str">
        <f>VLOOKUP(A134,ishod_piv!A:J,10,0)</f>
        <v>ПДВ</v>
      </c>
      <c r="I134" s="47">
        <f t="shared" si="24"/>
        <v>1.4204999999999999E-2</v>
      </c>
      <c r="J134" s="47">
        <f t="shared" si="25"/>
        <v>1.996313E-3</v>
      </c>
      <c r="K134" s="47" t="str">
        <f t="shared" si="26"/>
        <v>ПДВ</v>
      </c>
      <c r="L134" s="47">
        <f t="shared" si="27"/>
        <v>1.4204999999999999E-2</v>
      </c>
      <c r="M134" s="47">
        <f t="shared" si="28"/>
        <v>1.996313E-3</v>
      </c>
      <c r="N134" s="47" t="str">
        <f t="shared" si="29"/>
        <v>ПДВ</v>
      </c>
      <c r="O134" s="47">
        <f t="shared" si="30"/>
        <v>1.4204999999999999E-2</v>
      </c>
      <c r="P134" s="47">
        <f t="shared" si="31"/>
        <v>1.996313E-3</v>
      </c>
      <c r="Q134" s="47" t="str">
        <f t="shared" si="32"/>
        <v>ПДВ</v>
      </c>
      <c r="R134" s="47">
        <f t="shared" si="33"/>
        <v>1.4204999999999999E-2</v>
      </c>
      <c r="S134" s="47">
        <f t="shared" si="34"/>
        <v>1.996313E-3</v>
      </c>
      <c r="T134" s="47" t="str">
        <f t="shared" si="35"/>
        <v>ПДВ</v>
      </c>
      <c r="U134" s="47">
        <f t="shared" si="36"/>
        <v>1.4204999999999999E-2</v>
      </c>
      <c r="V134" s="47">
        <f t="shared" si="37"/>
        <v>1.996313E-3</v>
      </c>
      <c r="W134" s="47" t="str">
        <f t="shared" si="38"/>
        <v>ПДВ</v>
      </c>
      <c r="X134" s="47">
        <f t="shared" si="39"/>
        <v>1.4204999999999999E-2</v>
      </c>
      <c r="Y134" s="47">
        <f t="shared" si="40"/>
        <v>1.996313E-3</v>
      </c>
      <c r="Z134" s="47" t="str">
        <f t="shared" si="41"/>
        <v>ПДВ</v>
      </c>
      <c r="AA134" s="47">
        <f t="shared" si="42"/>
        <v>1.4204999999999999E-2</v>
      </c>
      <c r="AB134" s="47">
        <f t="shared" si="43"/>
        <v>1.996313E-3</v>
      </c>
      <c r="AC134" s="47" t="str">
        <f t="shared" si="44"/>
        <v>ПДВ</v>
      </c>
    </row>
    <row r="135" spans="1:29" hidden="1" x14ac:dyDescent="0.25">
      <c r="A135">
        <v>111</v>
      </c>
      <c r="B135">
        <f>IFERROR(VLOOKUP(IF(ISERROR(FIND("Наименование загрязняющего вещества",D135))=FALSE,B136,IF(D135="всего по ЗВ:",B134,VLOOKUP(A135,ishod_piv!A:B,2,0))),norm!B:B,1,0),0)</f>
        <v>0</v>
      </c>
      <c r="C135" s="58">
        <f t="shared" si="23"/>
        <v>23</v>
      </c>
      <c r="D135" s="148" t="str">
        <f>VLOOKUP(A135,ishod_piv!A:H,8,0)</f>
        <v>открытая стоянка</v>
      </c>
      <c r="E135" s="59">
        <f>VLOOKUP(A135,ishod_piv!A:I,9,0)</f>
        <v>6005</v>
      </c>
      <c r="F135" s="47">
        <f>IF(ISERROR(FIND("Наименование загрязняющего вещества",D135))=TRUE,VLOOKUP(A135,ishod_piv!A:I,4,0),"")</f>
        <v>1.136902777777778E-2</v>
      </c>
      <c r="G135" s="47">
        <f>IF(ISERROR(FIND("Наименование загрязняющего вещества",D135))=TRUE,VLOOKUP(A135,ishod_piv!A:I,5,0),"")</f>
        <v>1.996313E-3</v>
      </c>
      <c r="H135" s="47" t="str">
        <f>VLOOKUP(A135,ishod_piv!A:J,10,0)</f>
        <v>ПДВ</v>
      </c>
      <c r="I135" s="47">
        <f t="shared" si="24"/>
        <v>1.136902777777778E-2</v>
      </c>
      <c r="J135" s="47">
        <f t="shared" si="25"/>
        <v>1.996313E-3</v>
      </c>
      <c r="K135" s="47" t="str">
        <f t="shared" si="26"/>
        <v>ПДВ</v>
      </c>
      <c r="L135" s="47">
        <f t="shared" si="27"/>
        <v>1.136902777777778E-2</v>
      </c>
      <c r="M135" s="47">
        <f t="shared" si="28"/>
        <v>1.996313E-3</v>
      </c>
      <c r="N135" s="47" t="str">
        <f t="shared" si="29"/>
        <v>ПДВ</v>
      </c>
      <c r="O135" s="47">
        <f t="shared" si="30"/>
        <v>1.136902777777778E-2</v>
      </c>
      <c r="P135" s="47">
        <f t="shared" si="31"/>
        <v>1.996313E-3</v>
      </c>
      <c r="Q135" s="47" t="str">
        <f t="shared" si="32"/>
        <v>ПДВ</v>
      </c>
      <c r="R135" s="47">
        <f t="shared" si="33"/>
        <v>1.136902777777778E-2</v>
      </c>
      <c r="S135" s="47">
        <f t="shared" si="34"/>
        <v>1.996313E-3</v>
      </c>
      <c r="T135" s="47" t="str">
        <f t="shared" si="35"/>
        <v>ПДВ</v>
      </c>
      <c r="U135" s="47">
        <f t="shared" si="36"/>
        <v>1.136902777777778E-2</v>
      </c>
      <c r="V135" s="47">
        <f t="shared" si="37"/>
        <v>1.996313E-3</v>
      </c>
      <c r="W135" s="47" t="str">
        <f t="shared" si="38"/>
        <v>ПДВ</v>
      </c>
      <c r="X135" s="47">
        <f t="shared" si="39"/>
        <v>1.136902777777778E-2</v>
      </c>
      <c r="Y135" s="47">
        <f t="shared" si="40"/>
        <v>1.996313E-3</v>
      </c>
      <c r="Z135" s="47" t="str">
        <f t="shared" si="41"/>
        <v>ПДВ</v>
      </c>
      <c r="AA135" s="47">
        <f t="shared" si="42"/>
        <v>1.136902777777778E-2</v>
      </c>
      <c r="AB135" s="47">
        <f t="shared" si="43"/>
        <v>1.996313E-3</v>
      </c>
      <c r="AC135" s="47" t="str">
        <f t="shared" si="44"/>
        <v>ПДВ</v>
      </c>
    </row>
    <row r="136" spans="1:29" hidden="1" x14ac:dyDescent="0.25">
      <c r="A136">
        <v>112</v>
      </c>
      <c r="B136">
        <f>IFERROR(VLOOKUP(IF(ISERROR(FIND("Наименование загрязняющего вещества",D136))=FALSE,B137,IF(D136="всего по ЗВ:",B135,VLOOKUP(A136,ishod_piv!A:B,2,0))),norm!B:B,1,0),0)</f>
        <v>0</v>
      </c>
      <c r="C136" s="58">
        <f t="shared" si="23"/>
        <v>24</v>
      </c>
      <c r="D136" s="148" t="str">
        <f>VLOOKUP(A136,ishod_piv!A:H,8,0)</f>
        <v>открытая стоянка</v>
      </c>
      <c r="E136" s="59">
        <f>VLOOKUP(A136,ishod_piv!A:I,9,0)</f>
        <v>6005</v>
      </c>
      <c r="F136" s="47">
        <f>IF(ISERROR(FIND("Наименование загрязняющего вещества",D136))=TRUE,VLOOKUP(A136,ishod_piv!A:I,4,0),"")</f>
        <v>2.4510444444444446E-2</v>
      </c>
      <c r="G136" s="47">
        <f>IF(ISERROR(FIND("Наименование загрязняющего вещества",D136))=TRUE,VLOOKUP(A136,ishod_piv!A:I,5,0),"")</f>
        <v>1.996313E-3</v>
      </c>
      <c r="H136" s="47" t="str">
        <f>VLOOKUP(A136,ishod_piv!A:J,10,0)</f>
        <v>ПДВ</v>
      </c>
      <c r="I136" s="47">
        <f t="shared" si="24"/>
        <v>2.4510444444444446E-2</v>
      </c>
      <c r="J136" s="47">
        <f t="shared" si="25"/>
        <v>1.996313E-3</v>
      </c>
      <c r="K136" s="47" t="str">
        <f t="shared" si="26"/>
        <v>ПДВ</v>
      </c>
      <c r="L136" s="47">
        <f t="shared" si="27"/>
        <v>2.4510444444444446E-2</v>
      </c>
      <c r="M136" s="47">
        <f t="shared" si="28"/>
        <v>1.996313E-3</v>
      </c>
      <c r="N136" s="47" t="str">
        <f t="shared" si="29"/>
        <v>ПДВ</v>
      </c>
      <c r="O136" s="47">
        <f t="shared" si="30"/>
        <v>2.4510444444444446E-2</v>
      </c>
      <c r="P136" s="47">
        <f t="shared" si="31"/>
        <v>1.996313E-3</v>
      </c>
      <c r="Q136" s="47" t="str">
        <f t="shared" si="32"/>
        <v>ПДВ</v>
      </c>
      <c r="R136" s="47">
        <f t="shared" si="33"/>
        <v>2.4510444444444446E-2</v>
      </c>
      <c r="S136" s="47">
        <f t="shared" si="34"/>
        <v>1.996313E-3</v>
      </c>
      <c r="T136" s="47" t="str">
        <f t="shared" si="35"/>
        <v>ПДВ</v>
      </c>
      <c r="U136" s="47">
        <f t="shared" si="36"/>
        <v>2.4510444444444446E-2</v>
      </c>
      <c r="V136" s="47">
        <f t="shared" si="37"/>
        <v>1.996313E-3</v>
      </c>
      <c r="W136" s="47" t="str">
        <f t="shared" si="38"/>
        <v>ПДВ</v>
      </c>
      <c r="X136" s="47">
        <f t="shared" si="39"/>
        <v>2.4510444444444446E-2</v>
      </c>
      <c r="Y136" s="47">
        <f t="shared" si="40"/>
        <v>1.996313E-3</v>
      </c>
      <c r="Z136" s="47" t="str">
        <f t="shared" si="41"/>
        <v>ПДВ</v>
      </c>
      <c r="AA136" s="47">
        <f t="shared" si="42"/>
        <v>2.4510444444444446E-2</v>
      </c>
      <c r="AB136" s="47">
        <f t="shared" si="43"/>
        <v>1.996313E-3</v>
      </c>
      <c r="AC136" s="47" t="str">
        <f t="shared" si="44"/>
        <v>ПДВ</v>
      </c>
    </row>
    <row r="137" spans="1:29" hidden="1" x14ac:dyDescent="0.25">
      <c r="A137">
        <v>113</v>
      </c>
      <c r="B137">
        <f>IFERROR(VLOOKUP(IF(ISERROR(FIND("Наименование загрязняющего вещества",D137))=FALSE,B138,IF(D137="всего по ЗВ:",B136,VLOOKUP(A137,ishod_piv!A:B,2,0))),norm!B:B,1,0),0)</f>
        <v>0</v>
      </c>
      <c r="C137" s="58">
        <f t="shared" si="23"/>
        <v>25</v>
      </c>
      <c r="D137" s="148" t="str">
        <f>VLOOKUP(A137,ishod_piv!A:H,8,0)</f>
        <v>открытая стоянка</v>
      </c>
      <c r="E137" s="59">
        <f>VLOOKUP(A137,ishod_piv!A:I,9,0)</f>
        <v>6005</v>
      </c>
      <c r="F137" s="47">
        <f>IF(ISERROR(FIND("Наименование загрязняющего вещества",D137))=TRUE,VLOOKUP(A137,ishod_piv!A:I,4,0),"")</f>
        <v>0.1590998611111111</v>
      </c>
      <c r="G137" s="47">
        <f>IF(ISERROR(FIND("Наименование загрязняющего вещества",D137))=TRUE,VLOOKUP(A137,ishod_piv!A:I,5,0),"")</f>
        <v>1.996313E-3</v>
      </c>
      <c r="H137" s="47" t="str">
        <f>VLOOKUP(A137,ishod_piv!A:J,10,0)</f>
        <v>ПДВ</v>
      </c>
      <c r="I137" s="47">
        <f t="shared" si="24"/>
        <v>0.1590998611111111</v>
      </c>
      <c r="J137" s="47">
        <f t="shared" si="25"/>
        <v>1.996313E-3</v>
      </c>
      <c r="K137" s="47" t="str">
        <f t="shared" si="26"/>
        <v>ПДВ</v>
      </c>
      <c r="L137" s="47">
        <f t="shared" si="27"/>
        <v>0.1590998611111111</v>
      </c>
      <c r="M137" s="47">
        <f t="shared" si="28"/>
        <v>1.996313E-3</v>
      </c>
      <c r="N137" s="47" t="str">
        <f t="shared" si="29"/>
        <v>ПДВ</v>
      </c>
      <c r="O137" s="47">
        <f t="shared" si="30"/>
        <v>0.1590998611111111</v>
      </c>
      <c r="P137" s="47">
        <f t="shared" si="31"/>
        <v>1.996313E-3</v>
      </c>
      <c r="Q137" s="47" t="str">
        <f t="shared" si="32"/>
        <v>ПДВ</v>
      </c>
      <c r="R137" s="47">
        <f t="shared" si="33"/>
        <v>0.1590998611111111</v>
      </c>
      <c r="S137" s="47">
        <f t="shared" si="34"/>
        <v>1.996313E-3</v>
      </c>
      <c r="T137" s="47" t="str">
        <f t="shared" si="35"/>
        <v>ПДВ</v>
      </c>
      <c r="U137" s="47">
        <f t="shared" si="36"/>
        <v>0.1590998611111111</v>
      </c>
      <c r="V137" s="47">
        <f t="shared" si="37"/>
        <v>1.996313E-3</v>
      </c>
      <c r="W137" s="47" t="str">
        <f t="shared" si="38"/>
        <v>ПДВ</v>
      </c>
      <c r="X137" s="47">
        <f t="shared" si="39"/>
        <v>0.1590998611111111</v>
      </c>
      <c r="Y137" s="47">
        <f t="shared" si="40"/>
        <v>1.996313E-3</v>
      </c>
      <c r="Z137" s="47" t="str">
        <f t="shared" si="41"/>
        <v>ПДВ</v>
      </c>
      <c r="AA137" s="47">
        <f t="shared" si="42"/>
        <v>0.1590998611111111</v>
      </c>
      <c r="AB137" s="47">
        <f t="shared" si="43"/>
        <v>1.996313E-3</v>
      </c>
      <c r="AC137" s="47" t="str">
        <f t="shared" si="44"/>
        <v>ПДВ</v>
      </c>
    </row>
    <row r="138" spans="1:29" hidden="1" x14ac:dyDescent="0.25">
      <c r="A138">
        <v>114</v>
      </c>
      <c r="B138">
        <f>IFERROR(VLOOKUP(IF(ISERROR(FIND("Наименование загрязняющего вещества",D138))=FALSE,B139,IF(D138="всего по ЗВ:",B137,VLOOKUP(A138,ishod_piv!A:B,2,0))),norm!B:B,1,0),0)</f>
        <v>0</v>
      </c>
      <c r="C138" s="58">
        <f t="shared" si="23"/>
        <v>26</v>
      </c>
      <c r="D138" s="148" t="str">
        <f>VLOOKUP(A138,ishod_piv!A:H,8,0)</f>
        <v>открытая стоянка</v>
      </c>
      <c r="E138" s="59">
        <f>VLOOKUP(A138,ishod_piv!A:I,9,0)</f>
        <v>6005</v>
      </c>
      <c r="F138" s="47">
        <f>IF(ISERROR(FIND("Наименование загрязняющего вещества",D138))=TRUE,VLOOKUP(A138,ishod_piv!A:I,4,0),"")</f>
        <v>5.1924305555555557E-2</v>
      </c>
      <c r="G138" s="47">
        <f>IF(ISERROR(FIND("Наименование загрязняющего вещества",D138))=TRUE,VLOOKUP(A138,ishod_piv!A:I,5,0),"")</f>
        <v>1.996313E-3</v>
      </c>
      <c r="H138" s="47" t="str">
        <f>VLOOKUP(A138,ishod_piv!A:J,10,0)</f>
        <v>ПДВ</v>
      </c>
      <c r="I138" s="47">
        <f t="shared" si="24"/>
        <v>5.1924305555555557E-2</v>
      </c>
      <c r="J138" s="47">
        <f t="shared" si="25"/>
        <v>1.996313E-3</v>
      </c>
      <c r="K138" s="47" t="str">
        <f t="shared" si="26"/>
        <v>ПДВ</v>
      </c>
      <c r="L138" s="47">
        <f t="shared" si="27"/>
        <v>5.1924305555555557E-2</v>
      </c>
      <c r="M138" s="47">
        <f t="shared" si="28"/>
        <v>1.996313E-3</v>
      </c>
      <c r="N138" s="47" t="str">
        <f t="shared" si="29"/>
        <v>ПДВ</v>
      </c>
      <c r="O138" s="47">
        <f t="shared" si="30"/>
        <v>5.1924305555555557E-2</v>
      </c>
      <c r="P138" s="47">
        <f t="shared" si="31"/>
        <v>1.996313E-3</v>
      </c>
      <c r="Q138" s="47" t="str">
        <f t="shared" si="32"/>
        <v>ПДВ</v>
      </c>
      <c r="R138" s="47">
        <f t="shared" si="33"/>
        <v>5.1924305555555557E-2</v>
      </c>
      <c r="S138" s="47">
        <f t="shared" si="34"/>
        <v>1.996313E-3</v>
      </c>
      <c r="T138" s="47" t="str">
        <f t="shared" si="35"/>
        <v>ПДВ</v>
      </c>
      <c r="U138" s="47">
        <f t="shared" si="36"/>
        <v>5.1924305555555557E-2</v>
      </c>
      <c r="V138" s="47">
        <f t="shared" si="37"/>
        <v>1.996313E-3</v>
      </c>
      <c r="W138" s="47" t="str">
        <f t="shared" si="38"/>
        <v>ПДВ</v>
      </c>
      <c r="X138" s="47">
        <f t="shared" si="39"/>
        <v>5.1924305555555557E-2</v>
      </c>
      <c r="Y138" s="47">
        <f t="shared" si="40"/>
        <v>1.996313E-3</v>
      </c>
      <c r="Z138" s="47" t="str">
        <f t="shared" si="41"/>
        <v>ПДВ</v>
      </c>
      <c r="AA138" s="47">
        <f t="shared" si="42"/>
        <v>5.1924305555555557E-2</v>
      </c>
      <c r="AB138" s="47">
        <f t="shared" si="43"/>
        <v>1.996313E-3</v>
      </c>
      <c r="AC138" s="47" t="str">
        <f t="shared" si="44"/>
        <v>ПДВ</v>
      </c>
    </row>
    <row r="139" spans="1:29" hidden="1" x14ac:dyDescent="0.25">
      <c r="A139">
        <v>115</v>
      </c>
      <c r="B139">
        <f>IFERROR(VLOOKUP(IF(ISERROR(FIND("Наименование загрязняющего вещества",D139))=FALSE,B140,IF(D139="всего по ЗВ:",B138,VLOOKUP(A139,ishod_piv!A:B,2,0))),norm!B:B,1,0),0)</f>
        <v>0</v>
      </c>
      <c r="C139" s="58">
        <f t="shared" ref="C139:C202" si="45">IF(ISERROR(FIND("Наименование загрязняющего вещества",D138))=FALSE,1,IF(OR(D139="всего по ЗВ:",D138="всего по ЗВ:"),"",C138+1))</f>
        <v>27</v>
      </c>
      <c r="D139" s="148" t="str">
        <f>VLOOKUP(A139,ishod_piv!A:H,8,0)</f>
        <v>внутренний проезд</v>
      </c>
      <c r="E139" s="59">
        <f>VLOOKUP(A139,ishod_piv!A:I,9,0)</f>
        <v>6006</v>
      </c>
      <c r="F139" s="47">
        <f>IF(ISERROR(FIND("Наименование загрязняющего вещества",D139))=TRUE,VLOOKUP(A139,ishod_piv!A:I,4,0),"")</f>
        <v>1.4751E-5</v>
      </c>
      <c r="G139" s="47">
        <f>IF(ISERROR(FIND("Наименование загрязняющего вещества",D139))=TRUE,VLOOKUP(A139,ishod_piv!A:I,5,0),"")</f>
        <v>7.8108400000000003E-4</v>
      </c>
      <c r="H139" s="47" t="str">
        <f>VLOOKUP(A139,ishod_piv!A:J,10,0)</f>
        <v>ПДВ</v>
      </c>
      <c r="I139" s="47">
        <f t="shared" ref="I139:I202" si="46">IF(ISERROR(FIND("Наименование загрязняющего вещества",D139))=TRUE,F139,"")</f>
        <v>1.4751E-5</v>
      </c>
      <c r="J139" s="47">
        <f t="shared" ref="J139:J202" si="47">IF(ISERROR(FIND("Наименование загрязняющего вещества",D139))=TRUE,G139,"")</f>
        <v>7.8108400000000003E-4</v>
      </c>
      <c r="K139" s="47" t="str">
        <f t="shared" ref="K139:K202" si="48">IF(ISERROR(FIND("Наименование загрязняющего вещества",D139))=TRUE,H139,"")</f>
        <v>ПДВ</v>
      </c>
      <c r="L139" s="47">
        <f t="shared" ref="L139:L202" si="49">I139</f>
        <v>1.4751E-5</v>
      </c>
      <c r="M139" s="47">
        <f t="shared" ref="M139:M202" si="50">J139</f>
        <v>7.8108400000000003E-4</v>
      </c>
      <c r="N139" s="47" t="str">
        <f t="shared" ref="N139:N202" si="51">K139</f>
        <v>ПДВ</v>
      </c>
      <c r="O139" s="47">
        <f t="shared" ref="O139:O202" si="52">L139</f>
        <v>1.4751E-5</v>
      </c>
      <c r="P139" s="47">
        <f t="shared" ref="P139:P202" si="53">M139</f>
        <v>7.8108400000000003E-4</v>
      </c>
      <c r="Q139" s="47" t="str">
        <f t="shared" ref="Q139:Q202" si="54">N139</f>
        <v>ПДВ</v>
      </c>
      <c r="R139" s="47">
        <f t="shared" ref="R139:R202" si="55">O139</f>
        <v>1.4751E-5</v>
      </c>
      <c r="S139" s="47">
        <f t="shared" ref="S139:S202" si="56">P139</f>
        <v>7.8108400000000003E-4</v>
      </c>
      <c r="T139" s="47" t="str">
        <f t="shared" ref="T139:T202" si="57">Q139</f>
        <v>ПДВ</v>
      </c>
      <c r="U139" s="47">
        <f t="shared" ref="U139:U202" si="58">R139</f>
        <v>1.4751E-5</v>
      </c>
      <c r="V139" s="47">
        <f t="shared" ref="V139:V202" si="59">S139</f>
        <v>7.8108400000000003E-4</v>
      </c>
      <c r="W139" s="47" t="str">
        <f t="shared" ref="W139:W202" si="60">T139</f>
        <v>ПДВ</v>
      </c>
      <c r="X139" s="47">
        <f t="shared" ref="X139:X202" si="61">U139</f>
        <v>1.4751E-5</v>
      </c>
      <c r="Y139" s="47">
        <f t="shared" ref="Y139:Y202" si="62">V139</f>
        <v>7.8108400000000003E-4</v>
      </c>
      <c r="Z139" s="47" t="str">
        <f t="shared" ref="Z139:Z202" si="63">W139</f>
        <v>ПДВ</v>
      </c>
      <c r="AA139" s="47">
        <f t="shared" ref="AA139:AA202" si="64">X139</f>
        <v>1.4751E-5</v>
      </c>
      <c r="AB139" s="47">
        <f t="shared" ref="AB139:AB202" si="65">Y139</f>
        <v>7.8108400000000003E-4</v>
      </c>
      <c r="AC139" s="47" t="str">
        <f t="shared" ref="AC139:AC202" si="66">Z139</f>
        <v>ПДВ</v>
      </c>
    </row>
    <row r="140" spans="1:29" hidden="1" x14ac:dyDescent="0.25">
      <c r="A140">
        <v>116</v>
      </c>
      <c r="B140">
        <f>IFERROR(VLOOKUP(IF(ISERROR(FIND("Наименование загрязняющего вещества",D140))=FALSE,B141,IF(D140="всего по ЗВ:",B139,VLOOKUP(A140,ishod_piv!A:B,2,0))),norm!B:B,1,0),0)</f>
        <v>0</v>
      </c>
      <c r="C140" s="58">
        <f t="shared" si="45"/>
        <v>28</v>
      </c>
      <c r="D140" s="148" t="str">
        <f>VLOOKUP(A140,ishod_piv!A:H,8,0)</f>
        <v>внутренний проезд</v>
      </c>
      <c r="E140" s="59">
        <f>VLOOKUP(A140,ishod_piv!A:I,9,0)</f>
        <v>6006</v>
      </c>
      <c r="F140" s="47">
        <f>IF(ISERROR(FIND("Наименование загрязняющего вещества",D140))=TRUE,VLOOKUP(A140,ishod_piv!A:I,4,0),"")</f>
        <v>1.5500999999999999E-5</v>
      </c>
      <c r="G140" s="47">
        <f>IF(ISERROR(FIND("Наименование загрязняющего вещества",D140))=TRUE,VLOOKUP(A140,ishod_piv!A:I,5,0),"")</f>
        <v>1.217508E-3</v>
      </c>
      <c r="H140" s="47" t="str">
        <f>VLOOKUP(A140,ishod_piv!A:J,10,0)</f>
        <v>ПДВ</v>
      </c>
      <c r="I140" s="47">
        <f t="shared" si="46"/>
        <v>1.5500999999999999E-5</v>
      </c>
      <c r="J140" s="47">
        <f t="shared" si="47"/>
        <v>1.217508E-3</v>
      </c>
      <c r="K140" s="47" t="str">
        <f t="shared" si="48"/>
        <v>ПДВ</v>
      </c>
      <c r="L140" s="47">
        <f t="shared" si="49"/>
        <v>1.5500999999999999E-5</v>
      </c>
      <c r="M140" s="47">
        <f t="shared" si="50"/>
        <v>1.217508E-3</v>
      </c>
      <c r="N140" s="47" t="str">
        <f t="shared" si="51"/>
        <v>ПДВ</v>
      </c>
      <c r="O140" s="47">
        <f t="shared" si="52"/>
        <v>1.5500999999999999E-5</v>
      </c>
      <c r="P140" s="47">
        <f t="shared" si="53"/>
        <v>1.217508E-3</v>
      </c>
      <c r="Q140" s="47" t="str">
        <f t="shared" si="54"/>
        <v>ПДВ</v>
      </c>
      <c r="R140" s="47">
        <f t="shared" si="55"/>
        <v>1.5500999999999999E-5</v>
      </c>
      <c r="S140" s="47">
        <f t="shared" si="56"/>
        <v>1.217508E-3</v>
      </c>
      <c r="T140" s="47" t="str">
        <f t="shared" si="57"/>
        <v>ПДВ</v>
      </c>
      <c r="U140" s="47">
        <f t="shared" si="58"/>
        <v>1.5500999999999999E-5</v>
      </c>
      <c r="V140" s="47">
        <f t="shared" si="59"/>
        <v>1.217508E-3</v>
      </c>
      <c r="W140" s="47" t="str">
        <f t="shared" si="60"/>
        <v>ПДВ</v>
      </c>
      <c r="X140" s="47">
        <f t="shared" si="61"/>
        <v>1.5500999999999999E-5</v>
      </c>
      <c r="Y140" s="47">
        <f t="shared" si="62"/>
        <v>1.217508E-3</v>
      </c>
      <c r="Z140" s="47" t="str">
        <f t="shared" si="63"/>
        <v>ПДВ</v>
      </c>
      <c r="AA140" s="47">
        <f t="shared" si="64"/>
        <v>1.5500999999999999E-5</v>
      </c>
      <c r="AB140" s="47">
        <f t="shared" si="65"/>
        <v>1.217508E-3</v>
      </c>
      <c r="AC140" s="47" t="str">
        <f t="shared" si="66"/>
        <v>ПДВ</v>
      </c>
    </row>
    <row r="141" spans="1:29" hidden="1" x14ac:dyDescent="0.25">
      <c r="A141">
        <v>117</v>
      </c>
      <c r="B141">
        <f>IFERROR(VLOOKUP(IF(ISERROR(FIND("Наименование загрязняющего вещества",D141))=FALSE,B142,IF(D141="всего по ЗВ:",B140,VLOOKUP(A141,ishod_piv!A:B,2,0))),norm!B:B,1,0),0)</f>
        <v>0</v>
      </c>
      <c r="C141" s="58">
        <f t="shared" si="45"/>
        <v>29</v>
      </c>
      <c r="D141" s="148" t="str">
        <f>VLOOKUP(A141,ishod_piv!A:H,8,0)</f>
        <v>внутренний проезд</v>
      </c>
      <c r="E141" s="59">
        <f>VLOOKUP(A141,ishod_piv!A:I,9,0)</f>
        <v>6006</v>
      </c>
      <c r="F141" s="47">
        <f>IF(ISERROR(FIND("Наименование загрязняющего вещества",D141))=TRUE,VLOOKUP(A141,ishod_piv!A:I,4,0),"")</f>
        <v>1.8E-5</v>
      </c>
      <c r="G141" s="47">
        <f>IF(ISERROR(FIND("Наименование загрязняющего вещества",D141))=TRUE,VLOOKUP(A141,ishod_piv!A:I,5,0),"")</f>
        <v>9.5443200000000007E-4</v>
      </c>
      <c r="H141" s="47" t="str">
        <f>VLOOKUP(A141,ishod_piv!A:J,10,0)</f>
        <v>ПДВ</v>
      </c>
      <c r="I141" s="47">
        <f t="shared" si="46"/>
        <v>1.8E-5</v>
      </c>
      <c r="J141" s="47">
        <f t="shared" si="47"/>
        <v>9.5443200000000007E-4</v>
      </c>
      <c r="K141" s="47" t="str">
        <f t="shared" si="48"/>
        <v>ПДВ</v>
      </c>
      <c r="L141" s="47">
        <f t="shared" si="49"/>
        <v>1.8E-5</v>
      </c>
      <c r="M141" s="47">
        <f t="shared" si="50"/>
        <v>9.5443200000000007E-4</v>
      </c>
      <c r="N141" s="47" t="str">
        <f t="shared" si="51"/>
        <v>ПДВ</v>
      </c>
      <c r="O141" s="47">
        <f t="shared" si="52"/>
        <v>1.8E-5</v>
      </c>
      <c r="P141" s="47">
        <f t="shared" si="53"/>
        <v>9.5443200000000007E-4</v>
      </c>
      <c r="Q141" s="47" t="str">
        <f t="shared" si="54"/>
        <v>ПДВ</v>
      </c>
      <c r="R141" s="47">
        <f t="shared" si="55"/>
        <v>1.8E-5</v>
      </c>
      <c r="S141" s="47">
        <f t="shared" si="56"/>
        <v>9.5443200000000007E-4</v>
      </c>
      <c r="T141" s="47" t="str">
        <f t="shared" si="57"/>
        <v>ПДВ</v>
      </c>
      <c r="U141" s="47">
        <f t="shared" si="58"/>
        <v>1.8E-5</v>
      </c>
      <c r="V141" s="47">
        <f t="shared" si="59"/>
        <v>9.5443200000000007E-4</v>
      </c>
      <c r="W141" s="47" t="str">
        <f t="shared" si="60"/>
        <v>ПДВ</v>
      </c>
      <c r="X141" s="47">
        <f t="shared" si="61"/>
        <v>1.8E-5</v>
      </c>
      <c r="Y141" s="47">
        <f t="shared" si="62"/>
        <v>9.5443200000000007E-4</v>
      </c>
      <c r="Z141" s="47" t="str">
        <f t="shared" si="63"/>
        <v>ПДВ</v>
      </c>
      <c r="AA141" s="47">
        <f t="shared" si="64"/>
        <v>1.8E-5</v>
      </c>
      <c r="AB141" s="47">
        <f t="shared" si="65"/>
        <v>9.5443200000000007E-4</v>
      </c>
      <c r="AC141" s="47" t="str">
        <f t="shared" si="66"/>
        <v>ПДВ</v>
      </c>
    </row>
    <row r="142" spans="1:29" hidden="1" x14ac:dyDescent="0.25">
      <c r="A142">
        <v>118</v>
      </c>
      <c r="B142">
        <f>IFERROR(VLOOKUP(IF(ISERROR(FIND("Наименование загрязняющего вещества",D142))=FALSE,B143,IF(D142="всего по ЗВ:",B141,VLOOKUP(A142,ishod_piv!A:B,2,0))),norm!B:B,1,0),0)</f>
        <v>0</v>
      </c>
      <c r="C142" s="58">
        <f t="shared" si="45"/>
        <v>30</v>
      </c>
      <c r="D142" s="148" t="str">
        <f>VLOOKUP(A142,ishod_piv!A:H,8,0)</f>
        <v>внутренний проезд</v>
      </c>
      <c r="E142" s="59">
        <f>VLOOKUP(A142,ishod_piv!A:I,9,0)</f>
        <v>6006</v>
      </c>
      <c r="F142" s="47">
        <f>IF(ISERROR(FIND("Наименование загрязняющего вещества",D142))=TRUE,VLOOKUP(A142,ishod_piv!A:I,4,0),"")</f>
        <v>1.8499500000000001E-5</v>
      </c>
      <c r="G142" s="47">
        <f>IF(ISERROR(FIND("Наименование загрязняющего вещества",D142))=TRUE,VLOOKUP(A142,ishod_piv!A:I,5,0),"")</f>
        <v>2.9305920000000001E-3</v>
      </c>
      <c r="H142" s="47" t="str">
        <f>VLOOKUP(A142,ishod_piv!A:J,10,0)</f>
        <v>ПДВ</v>
      </c>
      <c r="I142" s="47">
        <f t="shared" si="46"/>
        <v>1.8499500000000001E-5</v>
      </c>
      <c r="J142" s="47">
        <f t="shared" si="47"/>
        <v>2.9305920000000001E-3</v>
      </c>
      <c r="K142" s="47" t="str">
        <f t="shared" si="48"/>
        <v>ПДВ</v>
      </c>
      <c r="L142" s="47">
        <f t="shared" si="49"/>
        <v>1.8499500000000001E-5</v>
      </c>
      <c r="M142" s="47">
        <f t="shared" si="50"/>
        <v>2.9305920000000001E-3</v>
      </c>
      <c r="N142" s="47" t="str">
        <f t="shared" si="51"/>
        <v>ПДВ</v>
      </c>
      <c r="O142" s="47">
        <f t="shared" si="52"/>
        <v>1.8499500000000001E-5</v>
      </c>
      <c r="P142" s="47">
        <f t="shared" si="53"/>
        <v>2.9305920000000001E-3</v>
      </c>
      <c r="Q142" s="47" t="str">
        <f t="shared" si="54"/>
        <v>ПДВ</v>
      </c>
      <c r="R142" s="47">
        <f t="shared" si="55"/>
        <v>1.8499500000000001E-5</v>
      </c>
      <c r="S142" s="47">
        <f t="shared" si="56"/>
        <v>2.9305920000000001E-3</v>
      </c>
      <c r="T142" s="47" t="str">
        <f t="shared" si="57"/>
        <v>ПДВ</v>
      </c>
      <c r="U142" s="47">
        <f t="shared" si="58"/>
        <v>1.8499500000000001E-5</v>
      </c>
      <c r="V142" s="47">
        <f t="shared" si="59"/>
        <v>2.9305920000000001E-3</v>
      </c>
      <c r="W142" s="47" t="str">
        <f t="shared" si="60"/>
        <v>ПДВ</v>
      </c>
      <c r="X142" s="47">
        <f t="shared" si="61"/>
        <v>1.8499500000000001E-5</v>
      </c>
      <c r="Y142" s="47">
        <f t="shared" si="62"/>
        <v>2.9305920000000001E-3</v>
      </c>
      <c r="Z142" s="47" t="str">
        <f t="shared" si="63"/>
        <v>ПДВ</v>
      </c>
      <c r="AA142" s="47">
        <f t="shared" si="64"/>
        <v>1.8499500000000001E-5</v>
      </c>
      <c r="AB142" s="47">
        <f t="shared" si="65"/>
        <v>2.9305920000000001E-3</v>
      </c>
      <c r="AC142" s="47" t="str">
        <f t="shared" si="66"/>
        <v>ПДВ</v>
      </c>
    </row>
    <row r="143" spans="1:29" hidden="1" x14ac:dyDescent="0.25">
      <c r="A143">
        <v>119</v>
      </c>
      <c r="B143">
        <f>IFERROR(VLOOKUP(IF(ISERROR(FIND("Наименование загрязняющего вещества",D143))=FALSE,B144,IF(D143="всего по ЗВ:",B142,VLOOKUP(A143,ishod_piv!A:B,2,0))),norm!B:B,1,0),0)</f>
        <v>0</v>
      </c>
      <c r="C143" s="58">
        <f t="shared" si="45"/>
        <v>31</v>
      </c>
      <c r="D143" s="148" t="str">
        <f>VLOOKUP(A143,ishod_piv!A:H,8,0)</f>
        <v>внутренний проезд</v>
      </c>
      <c r="E143" s="59">
        <f>VLOOKUP(A143,ishod_piv!A:I,9,0)</f>
        <v>6006</v>
      </c>
      <c r="F143" s="47">
        <f>IF(ISERROR(FIND("Наименование загрязняющего вещества",D143))=TRUE,VLOOKUP(A143,ishod_piv!A:I,4,0),"")</f>
        <v>1.8E-5</v>
      </c>
      <c r="G143" s="47">
        <f>IF(ISERROR(FIND("Наименование загрязняющего вещества",D143))=TRUE,VLOOKUP(A143,ishod_piv!A:I,5,0),"")</f>
        <v>1.9088640000000001E-3</v>
      </c>
      <c r="H143" s="47" t="str">
        <f>VLOOKUP(A143,ishod_piv!A:J,10,0)</f>
        <v>ПДВ</v>
      </c>
      <c r="I143" s="47">
        <f t="shared" si="46"/>
        <v>1.8E-5</v>
      </c>
      <c r="J143" s="47">
        <f t="shared" si="47"/>
        <v>1.9088640000000001E-3</v>
      </c>
      <c r="K143" s="47" t="str">
        <f t="shared" si="48"/>
        <v>ПДВ</v>
      </c>
      <c r="L143" s="47">
        <f t="shared" si="49"/>
        <v>1.8E-5</v>
      </c>
      <c r="M143" s="47">
        <f t="shared" si="50"/>
        <v>1.9088640000000001E-3</v>
      </c>
      <c r="N143" s="47" t="str">
        <f t="shared" si="51"/>
        <v>ПДВ</v>
      </c>
      <c r="O143" s="47">
        <f t="shared" si="52"/>
        <v>1.8E-5</v>
      </c>
      <c r="P143" s="47">
        <f t="shared" si="53"/>
        <v>1.9088640000000001E-3</v>
      </c>
      <c r="Q143" s="47" t="str">
        <f t="shared" si="54"/>
        <v>ПДВ</v>
      </c>
      <c r="R143" s="47">
        <f t="shared" si="55"/>
        <v>1.8E-5</v>
      </c>
      <c r="S143" s="47">
        <f t="shared" si="56"/>
        <v>1.9088640000000001E-3</v>
      </c>
      <c r="T143" s="47" t="str">
        <f t="shared" si="57"/>
        <v>ПДВ</v>
      </c>
      <c r="U143" s="47">
        <f t="shared" si="58"/>
        <v>1.8E-5</v>
      </c>
      <c r="V143" s="47">
        <f t="shared" si="59"/>
        <v>1.9088640000000001E-3</v>
      </c>
      <c r="W143" s="47" t="str">
        <f t="shared" si="60"/>
        <v>ПДВ</v>
      </c>
      <c r="X143" s="47">
        <f t="shared" si="61"/>
        <v>1.8E-5</v>
      </c>
      <c r="Y143" s="47">
        <f t="shared" si="62"/>
        <v>1.9088640000000001E-3</v>
      </c>
      <c r="Z143" s="47" t="str">
        <f t="shared" si="63"/>
        <v>ПДВ</v>
      </c>
      <c r="AA143" s="47">
        <f t="shared" si="64"/>
        <v>1.8E-5</v>
      </c>
      <c r="AB143" s="47">
        <f t="shared" si="65"/>
        <v>1.9088640000000001E-3</v>
      </c>
      <c r="AC143" s="47" t="str">
        <f t="shared" si="66"/>
        <v>ПДВ</v>
      </c>
    </row>
    <row r="144" spans="1:29" hidden="1" x14ac:dyDescent="0.25">
      <c r="A144">
        <v>120</v>
      </c>
      <c r="B144">
        <f>IFERROR(VLOOKUP(IF(ISERROR(FIND("Наименование загрязняющего вещества",D144))=FALSE,B145,IF(D144="всего по ЗВ:",B143,VLOOKUP(A144,ishod_piv!A:B,2,0))),norm!B:B,1,0),0)</f>
        <v>0</v>
      </c>
      <c r="C144" s="58">
        <f t="shared" si="45"/>
        <v>32</v>
      </c>
      <c r="D144" s="148" t="str">
        <f>VLOOKUP(A144,ishod_piv!A:H,8,0)</f>
        <v>пост ТО и ТР</v>
      </c>
      <c r="E144" s="59">
        <f>VLOOKUP(A144,ishod_piv!A:I,9,0)</f>
        <v>6017</v>
      </c>
      <c r="F144" s="47">
        <f>IF(ISERROR(FIND("Наименование загрязняющего вещества",D144))=TRUE,VLOOKUP(A144,ishod_piv!A:I,4,0),"")</f>
        <v>2.5018500000000004E-4</v>
      </c>
      <c r="G144" s="47">
        <f>IF(ISERROR(FIND("Наименование загрязняющего вещества",D144))=TRUE,VLOOKUP(A144,ishod_piv!A:I,5,0),"")</f>
        <v>2.7774400000000002E-4</v>
      </c>
      <c r="H144" s="47" t="str">
        <f>VLOOKUP(A144,ishod_piv!A:J,10,0)</f>
        <v>ПДВ</v>
      </c>
      <c r="I144" s="47">
        <f t="shared" si="46"/>
        <v>2.5018500000000004E-4</v>
      </c>
      <c r="J144" s="47">
        <f t="shared" si="47"/>
        <v>2.7774400000000002E-4</v>
      </c>
      <c r="K144" s="47" t="str">
        <f t="shared" si="48"/>
        <v>ПДВ</v>
      </c>
      <c r="L144" s="47">
        <f t="shared" si="49"/>
        <v>2.5018500000000004E-4</v>
      </c>
      <c r="M144" s="47">
        <f t="shared" si="50"/>
        <v>2.7774400000000002E-4</v>
      </c>
      <c r="N144" s="47" t="str">
        <f t="shared" si="51"/>
        <v>ПДВ</v>
      </c>
      <c r="O144" s="47">
        <f t="shared" si="52"/>
        <v>2.5018500000000004E-4</v>
      </c>
      <c r="P144" s="47">
        <f t="shared" si="53"/>
        <v>2.7774400000000002E-4</v>
      </c>
      <c r="Q144" s="47" t="str">
        <f t="shared" si="54"/>
        <v>ПДВ</v>
      </c>
      <c r="R144" s="47">
        <f t="shared" si="55"/>
        <v>2.5018500000000004E-4</v>
      </c>
      <c r="S144" s="47">
        <f t="shared" si="56"/>
        <v>2.7774400000000002E-4</v>
      </c>
      <c r="T144" s="47" t="str">
        <f t="shared" si="57"/>
        <v>ПДВ</v>
      </c>
      <c r="U144" s="47">
        <f t="shared" si="58"/>
        <v>2.5018500000000004E-4</v>
      </c>
      <c r="V144" s="47">
        <f t="shared" si="59"/>
        <v>2.7774400000000002E-4</v>
      </c>
      <c r="W144" s="47" t="str">
        <f t="shared" si="60"/>
        <v>ПДВ</v>
      </c>
      <c r="X144" s="47">
        <f t="shared" si="61"/>
        <v>2.5018500000000004E-4</v>
      </c>
      <c r="Y144" s="47">
        <f t="shared" si="62"/>
        <v>2.7774400000000002E-4</v>
      </c>
      <c r="Z144" s="47" t="str">
        <f t="shared" si="63"/>
        <v>ПДВ</v>
      </c>
      <c r="AA144" s="47">
        <f t="shared" si="64"/>
        <v>2.5018500000000004E-4</v>
      </c>
      <c r="AB144" s="47">
        <f t="shared" si="65"/>
        <v>2.7774400000000002E-4</v>
      </c>
      <c r="AC144" s="47" t="str">
        <f t="shared" si="66"/>
        <v>ПДВ</v>
      </c>
    </row>
    <row r="145" spans="1:29" hidden="1" x14ac:dyDescent="0.25">
      <c r="A145">
        <v>121</v>
      </c>
      <c r="B145">
        <f>IFERROR(VLOOKUP(IF(ISERROR(FIND("Наименование загрязняющего вещества",D145))=FALSE,B146,IF(D145="всего по ЗВ:",B144,VLOOKUP(A145,ishod_piv!A:B,2,0))),norm!B:B,1,0),0)</f>
        <v>0</v>
      </c>
      <c r="C145" s="58">
        <f t="shared" si="45"/>
        <v>33</v>
      </c>
      <c r="D145" s="148" t="str">
        <f>VLOOKUP(A145,ishod_piv!A:H,8,0)</f>
        <v>пост ТО и ТР</v>
      </c>
      <c r="E145" s="59">
        <f>VLOOKUP(A145,ishod_piv!A:I,9,0)</f>
        <v>6017</v>
      </c>
      <c r="F145" s="47">
        <f>IF(ISERROR(FIND("Наименование загрязняющего вещества",D145))=TRUE,VLOOKUP(A145,ishod_piv!A:I,4,0),"")</f>
        <v>2.0246249999999997E-4</v>
      </c>
      <c r="G145" s="47">
        <f>IF(ISERROR(FIND("Наименование загрязняющего вещества",D145))=TRUE,VLOOKUP(A145,ishod_piv!A:I,5,0),"")</f>
        <v>3.8186399999999999E-4</v>
      </c>
      <c r="H145" s="47" t="str">
        <f>VLOOKUP(A145,ishod_piv!A:J,10,0)</f>
        <v>ПДВ</v>
      </c>
      <c r="I145" s="47">
        <f t="shared" si="46"/>
        <v>2.0246249999999997E-4</v>
      </c>
      <c r="J145" s="47">
        <f t="shared" si="47"/>
        <v>3.8186399999999999E-4</v>
      </c>
      <c r="K145" s="47" t="str">
        <f t="shared" si="48"/>
        <v>ПДВ</v>
      </c>
      <c r="L145" s="47">
        <f t="shared" si="49"/>
        <v>2.0246249999999997E-4</v>
      </c>
      <c r="M145" s="47">
        <f t="shared" si="50"/>
        <v>3.8186399999999999E-4</v>
      </c>
      <c r="N145" s="47" t="str">
        <f t="shared" si="51"/>
        <v>ПДВ</v>
      </c>
      <c r="O145" s="47">
        <f t="shared" si="52"/>
        <v>2.0246249999999997E-4</v>
      </c>
      <c r="P145" s="47">
        <f t="shared" si="53"/>
        <v>3.8186399999999999E-4</v>
      </c>
      <c r="Q145" s="47" t="str">
        <f t="shared" si="54"/>
        <v>ПДВ</v>
      </c>
      <c r="R145" s="47">
        <f t="shared" si="55"/>
        <v>2.0246249999999997E-4</v>
      </c>
      <c r="S145" s="47">
        <f t="shared" si="56"/>
        <v>3.8186399999999999E-4</v>
      </c>
      <c r="T145" s="47" t="str">
        <f t="shared" si="57"/>
        <v>ПДВ</v>
      </c>
      <c r="U145" s="47">
        <f t="shared" si="58"/>
        <v>2.0246249999999997E-4</v>
      </c>
      <c r="V145" s="47">
        <f t="shared" si="59"/>
        <v>3.8186399999999999E-4</v>
      </c>
      <c r="W145" s="47" t="str">
        <f t="shared" si="60"/>
        <v>ПДВ</v>
      </c>
      <c r="X145" s="47">
        <f t="shared" si="61"/>
        <v>2.0246249999999997E-4</v>
      </c>
      <c r="Y145" s="47">
        <f t="shared" si="62"/>
        <v>3.8186399999999999E-4</v>
      </c>
      <c r="Z145" s="47" t="str">
        <f t="shared" si="63"/>
        <v>ПДВ</v>
      </c>
      <c r="AA145" s="47">
        <f t="shared" si="64"/>
        <v>2.0246249999999997E-4</v>
      </c>
      <c r="AB145" s="47">
        <f t="shared" si="65"/>
        <v>3.8186399999999999E-4</v>
      </c>
      <c r="AC145" s="47" t="str">
        <f t="shared" si="66"/>
        <v>ПДВ</v>
      </c>
    </row>
    <row r="146" spans="1:29" hidden="1" x14ac:dyDescent="0.25">
      <c r="A146">
        <v>122</v>
      </c>
      <c r="B146">
        <f>IFERROR(VLOOKUP(IF(ISERROR(FIND("Наименование загрязняющего вещества",D146))=FALSE,B147,IF(D146="всего по ЗВ:",B145,VLOOKUP(A146,ishod_piv!A:B,2,0))),norm!B:B,1,0),0)</f>
        <v>0</v>
      </c>
      <c r="C146" s="58">
        <f t="shared" si="45"/>
        <v>34</v>
      </c>
      <c r="D146" s="148" t="str">
        <f>VLOOKUP(A146,ishod_piv!A:H,8,0)</f>
        <v>открытый склад вторсырья</v>
      </c>
      <c r="E146" s="59">
        <f>VLOOKUP(A146,ishod_piv!A:I,9,0)</f>
        <v>6018</v>
      </c>
      <c r="F146" s="47">
        <f>IF(ISERROR(FIND("Наименование загрязняющего вещества",D146))=TRUE,VLOOKUP(A146,ishod_piv!A:I,4,0),"")</f>
        <v>3.1873888888888889E-2</v>
      </c>
      <c r="G146" s="47">
        <f>IF(ISERROR(FIND("Наименование загрязняющего вещества",D146))=TRUE,VLOOKUP(A146,ishod_piv!A:I,5,0),"")</f>
        <v>5.0802505780000007E-2</v>
      </c>
      <c r="H146" s="47" t="str">
        <f>VLOOKUP(A146,ishod_piv!A:J,10,0)</f>
        <v>ПДВ</v>
      </c>
      <c r="I146" s="47">
        <f t="shared" si="46"/>
        <v>3.1873888888888889E-2</v>
      </c>
      <c r="J146" s="47">
        <f t="shared" si="47"/>
        <v>5.0802505780000007E-2</v>
      </c>
      <c r="K146" s="47" t="str">
        <f t="shared" si="48"/>
        <v>ПДВ</v>
      </c>
      <c r="L146" s="47">
        <f t="shared" si="49"/>
        <v>3.1873888888888889E-2</v>
      </c>
      <c r="M146" s="47">
        <f t="shared" si="50"/>
        <v>5.0802505780000007E-2</v>
      </c>
      <c r="N146" s="47" t="str">
        <f t="shared" si="51"/>
        <v>ПДВ</v>
      </c>
      <c r="O146" s="47">
        <f t="shared" si="52"/>
        <v>3.1873888888888889E-2</v>
      </c>
      <c r="P146" s="47">
        <f t="shared" si="53"/>
        <v>5.0802505780000007E-2</v>
      </c>
      <c r="Q146" s="47" t="str">
        <f t="shared" si="54"/>
        <v>ПДВ</v>
      </c>
      <c r="R146" s="47">
        <f t="shared" si="55"/>
        <v>3.1873888888888889E-2</v>
      </c>
      <c r="S146" s="47">
        <f t="shared" si="56"/>
        <v>5.0802505780000007E-2</v>
      </c>
      <c r="T146" s="47" t="str">
        <f t="shared" si="57"/>
        <v>ПДВ</v>
      </c>
      <c r="U146" s="47">
        <f t="shared" si="58"/>
        <v>3.1873888888888889E-2</v>
      </c>
      <c r="V146" s="47">
        <f t="shared" si="59"/>
        <v>5.0802505780000007E-2</v>
      </c>
      <c r="W146" s="47" t="str">
        <f t="shared" si="60"/>
        <v>ПДВ</v>
      </c>
      <c r="X146" s="47">
        <f t="shared" si="61"/>
        <v>3.1873888888888889E-2</v>
      </c>
      <c r="Y146" s="47">
        <f t="shared" si="62"/>
        <v>5.0802505780000007E-2</v>
      </c>
      <c r="Z146" s="47" t="str">
        <f t="shared" si="63"/>
        <v>ПДВ</v>
      </c>
      <c r="AA146" s="47">
        <f t="shared" si="64"/>
        <v>3.1873888888888889E-2</v>
      </c>
      <c r="AB146" s="47">
        <f t="shared" si="65"/>
        <v>5.0802505780000007E-2</v>
      </c>
      <c r="AC146" s="47" t="str">
        <f t="shared" si="66"/>
        <v>ПДВ</v>
      </c>
    </row>
    <row r="147" spans="1:29" hidden="1" x14ac:dyDescent="0.25">
      <c r="A147">
        <v>123</v>
      </c>
      <c r="B147">
        <f>IFERROR(VLOOKUP(IF(ISERROR(FIND("Наименование загрязняющего вещества",D147))=FALSE,B148,IF(D147="всего по ЗВ:",B146,VLOOKUP(A147,ishod_piv!A:B,2,0))),norm!B:B,1,0),0)</f>
        <v>0</v>
      </c>
      <c r="C147" s="58" t="str">
        <f t="shared" si="45"/>
        <v/>
      </c>
      <c r="D147" s="148" t="str">
        <f>VLOOKUP(A147,ishod_piv!A:H,8,0)</f>
        <v>всего по ЗВ:</v>
      </c>
      <c r="E147" s="59" t="str">
        <f>VLOOKUP(A147,ishod_piv!A:I,9,0)</f>
        <v/>
      </c>
      <c r="F147" s="47">
        <f>IF(ISERROR(FIND("Наименование загрязняющего вещества",D147))=TRUE,VLOOKUP(A147,ishod_piv!A:I,4,0),"")</f>
        <v>3.015448237157611</v>
      </c>
      <c r="G147" s="47">
        <f>IF(ISERROR(FIND("Наименование загрязняющего вещества",D147))=TRUE,VLOOKUP(A147,ishod_piv!A:I,5,0),"")</f>
        <v>5.8969198617060279</v>
      </c>
      <c r="H147" s="47" t="str">
        <f>VLOOKUP(A147,ishod_piv!A:J,10,0)</f>
        <v/>
      </c>
      <c r="I147" s="47">
        <f t="shared" si="46"/>
        <v>3.015448237157611</v>
      </c>
      <c r="J147" s="47">
        <f t="shared" si="47"/>
        <v>5.8969198617060279</v>
      </c>
      <c r="K147" s="47" t="str">
        <f t="shared" si="48"/>
        <v/>
      </c>
      <c r="L147" s="47">
        <f t="shared" si="49"/>
        <v>3.015448237157611</v>
      </c>
      <c r="M147" s="47">
        <f t="shared" si="50"/>
        <v>5.8969198617060279</v>
      </c>
      <c r="N147" s="47" t="str">
        <f t="shared" si="51"/>
        <v/>
      </c>
      <c r="O147" s="47">
        <f t="shared" si="52"/>
        <v>3.015448237157611</v>
      </c>
      <c r="P147" s="47">
        <f t="shared" si="53"/>
        <v>5.8969198617060279</v>
      </c>
      <c r="Q147" s="47" t="str">
        <f t="shared" si="54"/>
        <v/>
      </c>
      <c r="R147" s="47">
        <f t="shared" si="55"/>
        <v>3.015448237157611</v>
      </c>
      <c r="S147" s="47">
        <f t="shared" si="56"/>
        <v>5.8969198617060279</v>
      </c>
      <c r="T147" s="47" t="str">
        <f t="shared" si="57"/>
        <v/>
      </c>
      <c r="U147" s="47">
        <f t="shared" si="58"/>
        <v>3.015448237157611</v>
      </c>
      <c r="V147" s="47">
        <f t="shared" si="59"/>
        <v>5.8969198617060279</v>
      </c>
      <c r="W147" s="47" t="str">
        <f t="shared" si="60"/>
        <v/>
      </c>
      <c r="X147" s="47">
        <f t="shared" si="61"/>
        <v>3.015448237157611</v>
      </c>
      <c r="Y147" s="47">
        <f t="shared" si="62"/>
        <v>5.8969198617060279</v>
      </c>
      <c r="Z147" s="47" t="str">
        <f t="shared" si="63"/>
        <v/>
      </c>
      <c r="AA147" s="47">
        <f t="shared" si="64"/>
        <v>3.015448237157611</v>
      </c>
      <c r="AB147" s="47">
        <f t="shared" si="65"/>
        <v>5.8969198617060279</v>
      </c>
      <c r="AC147" s="47" t="str">
        <f t="shared" si="66"/>
        <v/>
      </c>
    </row>
    <row r="148" spans="1:29" x14ac:dyDescent="0.25">
      <c r="A148">
        <v>124</v>
      </c>
      <c r="B148">
        <f>IFERROR(VLOOKUP(IF(ISERROR(FIND("Наименование загрязняющего вещества",D148))=FALSE,B149,IF(D148="всего по ЗВ:",B147,VLOOKUP(A148,ishod_piv!A:B,2,0))),norm!B:B,1,0),0)</f>
        <v>703</v>
      </c>
      <c r="C148" s="58" t="str">
        <f t="shared" si="45"/>
        <v/>
      </c>
      <c r="D148" s="148" t="str">
        <f>VLOOKUP(A148,ishod_piv!A:H,8,0)</f>
        <v>Наименование загрязняющего вещества: 703/Бенз/а/пирен</v>
      </c>
      <c r="E148" s="59" t="str">
        <f>VLOOKUP(A148,ishod_piv!A:I,9,0)</f>
        <v/>
      </c>
      <c r="F148" s="47" t="str">
        <f>IF(ISERROR(FIND("Наименование загрязняющего вещества",D148))=TRUE,VLOOKUP(A148,ishod_piv!A:I,4,0),"")</f>
        <v/>
      </c>
      <c r="G148" s="47" t="str">
        <f>IF(ISERROR(FIND("Наименование загрязняющего вещества",D148))=TRUE,VLOOKUP(A148,ishod_piv!A:I,5,0),"")</f>
        <v/>
      </c>
      <c r="H148" s="47" t="str">
        <f>VLOOKUP(A148,ishod_piv!A:J,10,0)</f>
        <v/>
      </c>
      <c r="I148" s="47" t="str">
        <f t="shared" si="46"/>
        <v/>
      </c>
      <c r="J148" s="47" t="str">
        <f t="shared" si="47"/>
        <v/>
      </c>
      <c r="K148" s="47" t="str">
        <f t="shared" si="48"/>
        <v/>
      </c>
      <c r="L148" s="47" t="str">
        <f t="shared" si="49"/>
        <v/>
      </c>
      <c r="M148" s="47" t="str">
        <f t="shared" si="50"/>
        <v/>
      </c>
      <c r="N148" s="47" t="str">
        <f t="shared" si="51"/>
        <v/>
      </c>
      <c r="O148" s="47" t="str">
        <f t="shared" si="52"/>
        <v/>
      </c>
      <c r="P148" s="47" t="str">
        <f t="shared" si="53"/>
        <v/>
      </c>
      <c r="Q148" s="47" t="str">
        <f t="shared" si="54"/>
        <v/>
      </c>
      <c r="R148" s="47" t="str">
        <f t="shared" si="55"/>
        <v/>
      </c>
      <c r="S148" s="47" t="str">
        <f t="shared" si="56"/>
        <v/>
      </c>
      <c r="T148" s="47" t="str">
        <f t="shared" si="57"/>
        <v/>
      </c>
      <c r="U148" s="47" t="str">
        <f t="shared" si="58"/>
        <v/>
      </c>
      <c r="V148" s="47" t="str">
        <f t="shared" si="59"/>
        <v/>
      </c>
      <c r="W148" s="47" t="str">
        <f t="shared" si="60"/>
        <v/>
      </c>
      <c r="X148" s="47" t="str">
        <f t="shared" si="61"/>
        <v/>
      </c>
      <c r="Y148" s="47" t="str">
        <f t="shared" si="62"/>
        <v/>
      </c>
      <c r="Z148" s="47" t="str">
        <f t="shared" si="63"/>
        <v/>
      </c>
      <c r="AA148" s="47" t="str">
        <f t="shared" si="64"/>
        <v/>
      </c>
      <c r="AB148" s="47" t="str">
        <f t="shared" si="65"/>
        <v/>
      </c>
      <c r="AC148" s="47" t="str">
        <f t="shared" si="66"/>
        <v/>
      </c>
    </row>
    <row r="149" spans="1:29" x14ac:dyDescent="0.25">
      <c r="A149">
        <v>125</v>
      </c>
      <c r="B149">
        <f>IFERROR(VLOOKUP(IF(ISERROR(FIND("Наименование загрязняющего вещества",D149))=FALSE,B150,IF(D149="всего по ЗВ:",B148,VLOOKUP(A149,ishod_piv!A:B,2,0))),norm!B:B,1,0),0)</f>
        <v>703</v>
      </c>
      <c r="C149" s="58">
        <f t="shared" si="45"/>
        <v>1</v>
      </c>
      <c r="D149" s="148" t="str">
        <f>VLOOKUP(A149,ishod_piv!A:H,8,0)</f>
        <v>котельная</v>
      </c>
      <c r="E149" s="59">
        <f>VLOOKUP(A149,ishod_piv!A:I,9,0)</f>
        <v>5</v>
      </c>
      <c r="F149" s="47">
        <f>IF(ISERROR(FIND("Наименование загрязняющего вещества",D149))=TRUE,VLOOKUP(A149,ishod_piv!A:I,4,0),"")</f>
        <v>9.427604626285714E-11</v>
      </c>
      <c r="G149" s="47">
        <f>IF(ISERROR(FIND("Наименование загрязняющего вещества",D149))=TRUE,VLOOKUP(A149,ishod_piv!A:I,5,0),"")</f>
        <v>1.3257874285714286E-10</v>
      </c>
      <c r="H149" s="47" t="str">
        <f>VLOOKUP(A149,ishod_piv!A:J,10,0)</f>
        <v>ПДВ</v>
      </c>
      <c r="I149" s="47">
        <f t="shared" si="46"/>
        <v>9.427604626285714E-11</v>
      </c>
      <c r="J149" s="47">
        <f t="shared" si="47"/>
        <v>1.3257874285714286E-10</v>
      </c>
      <c r="K149" s="47" t="str">
        <f t="shared" si="48"/>
        <v>ПДВ</v>
      </c>
      <c r="L149" s="47">
        <f t="shared" si="49"/>
        <v>9.427604626285714E-11</v>
      </c>
      <c r="M149" s="47">
        <f t="shared" si="50"/>
        <v>1.3257874285714286E-10</v>
      </c>
      <c r="N149" s="47" t="str">
        <f t="shared" si="51"/>
        <v>ПДВ</v>
      </c>
      <c r="O149" s="47">
        <f t="shared" si="52"/>
        <v>9.427604626285714E-11</v>
      </c>
      <c r="P149" s="47">
        <f t="shared" si="53"/>
        <v>1.3257874285714286E-10</v>
      </c>
      <c r="Q149" s="47" t="str">
        <f t="shared" si="54"/>
        <v>ПДВ</v>
      </c>
      <c r="R149" s="47">
        <f t="shared" si="55"/>
        <v>9.427604626285714E-11</v>
      </c>
      <c r="S149" s="47">
        <f t="shared" si="56"/>
        <v>1.3257874285714286E-10</v>
      </c>
      <c r="T149" s="47" t="str">
        <f t="shared" si="57"/>
        <v>ПДВ</v>
      </c>
      <c r="U149" s="47">
        <f t="shared" si="58"/>
        <v>9.427604626285714E-11</v>
      </c>
      <c r="V149" s="47">
        <f t="shared" si="59"/>
        <v>1.3257874285714286E-10</v>
      </c>
      <c r="W149" s="47" t="str">
        <f t="shared" si="60"/>
        <v>ПДВ</v>
      </c>
      <c r="X149" s="47">
        <f t="shared" si="61"/>
        <v>9.427604626285714E-11</v>
      </c>
      <c r="Y149" s="47">
        <f t="shared" si="62"/>
        <v>1.3257874285714286E-10</v>
      </c>
      <c r="Z149" s="47" t="str">
        <f t="shared" si="63"/>
        <v>ПДВ</v>
      </c>
      <c r="AA149" s="47">
        <f t="shared" si="64"/>
        <v>9.427604626285714E-11</v>
      </c>
      <c r="AB149" s="47">
        <f t="shared" si="65"/>
        <v>1.3257874285714286E-10</v>
      </c>
      <c r="AC149" s="47" t="str">
        <f t="shared" si="66"/>
        <v>ПДВ</v>
      </c>
    </row>
    <row r="150" spans="1:29" x14ac:dyDescent="0.25">
      <c r="A150">
        <v>126</v>
      </c>
      <c r="B150">
        <f>IFERROR(VLOOKUP(IF(ISERROR(FIND("Наименование загрязняющего вещества",D150))=FALSE,B151,IF(D150="всего по ЗВ:",B149,VLOOKUP(A150,ishod_piv!A:B,2,0))),norm!B:B,1,0),0)</f>
        <v>703</v>
      </c>
      <c r="C150" s="58">
        <f t="shared" si="45"/>
        <v>2</v>
      </c>
      <c r="D150" s="148" t="str">
        <f>VLOOKUP(A150,ishod_piv!A:H,8,0)</f>
        <v>котельная</v>
      </c>
      <c r="E150" s="59">
        <f>VLOOKUP(A150,ishod_piv!A:I,9,0)</f>
        <v>6</v>
      </c>
      <c r="F150" s="47">
        <f>IF(ISERROR(FIND("Наименование загрязняющего вещества",D150))=TRUE,VLOOKUP(A150,ishod_piv!A:I,4,0),"")</f>
        <v>9.427604626285714E-11</v>
      </c>
      <c r="G150" s="47">
        <f>IF(ISERROR(FIND("Наименование загрязняющего вещества",D150))=TRUE,VLOOKUP(A150,ishod_piv!A:I,5,0),"")</f>
        <v>1.3257874285714286E-10</v>
      </c>
      <c r="H150" s="47" t="str">
        <f>VLOOKUP(A150,ishod_piv!A:J,10,0)</f>
        <v>ПДВ</v>
      </c>
      <c r="I150" s="47">
        <f t="shared" si="46"/>
        <v>9.427604626285714E-11</v>
      </c>
      <c r="J150" s="47">
        <f t="shared" si="47"/>
        <v>1.3257874285714286E-10</v>
      </c>
      <c r="K150" s="47" t="str">
        <f t="shared" si="48"/>
        <v>ПДВ</v>
      </c>
      <c r="L150" s="47">
        <f t="shared" si="49"/>
        <v>9.427604626285714E-11</v>
      </c>
      <c r="M150" s="47">
        <f t="shared" si="50"/>
        <v>1.3257874285714286E-10</v>
      </c>
      <c r="N150" s="47" t="str">
        <f t="shared" si="51"/>
        <v>ПДВ</v>
      </c>
      <c r="O150" s="47">
        <f t="shared" si="52"/>
        <v>9.427604626285714E-11</v>
      </c>
      <c r="P150" s="47">
        <f t="shared" si="53"/>
        <v>1.3257874285714286E-10</v>
      </c>
      <c r="Q150" s="47" t="str">
        <f t="shared" si="54"/>
        <v>ПДВ</v>
      </c>
      <c r="R150" s="47">
        <f t="shared" si="55"/>
        <v>9.427604626285714E-11</v>
      </c>
      <c r="S150" s="47">
        <f t="shared" si="56"/>
        <v>1.3257874285714286E-10</v>
      </c>
      <c r="T150" s="47" t="str">
        <f t="shared" si="57"/>
        <v>ПДВ</v>
      </c>
      <c r="U150" s="47">
        <f t="shared" si="58"/>
        <v>9.427604626285714E-11</v>
      </c>
      <c r="V150" s="47">
        <f t="shared" si="59"/>
        <v>1.3257874285714286E-10</v>
      </c>
      <c r="W150" s="47" t="str">
        <f t="shared" si="60"/>
        <v>ПДВ</v>
      </c>
      <c r="X150" s="47">
        <f t="shared" si="61"/>
        <v>9.427604626285714E-11</v>
      </c>
      <c r="Y150" s="47">
        <f t="shared" si="62"/>
        <v>1.3257874285714286E-10</v>
      </c>
      <c r="Z150" s="47" t="str">
        <f t="shared" si="63"/>
        <v>ПДВ</v>
      </c>
      <c r="AA150" s="47">
        <f t="shared" si="64"/>
        <v>9.427604626285714E-11</v>
      </c>
      <c r="AB150" s="47">
        <f t="shared" si="65"/>
        <v>1.3257874285714286E-10</v>
      </c>
      <c r="AC150" s="47" t="str">
        <f t="shared" si="66"/>
        <v>ПДВ</v>
      </c>
    </row>
    <row r="151" spans="1:29" x14ac:dyDescent="0.25">
      <c r="A151">
        <v>127</v>
      </c>
      <c r="B151">
        <f>IFERROR(VLOOKUP(IF(ISERROR(FIND("Наименование загрязняющего вещества",D151))=FALSE,B152,IF(D151="всего по ЗВ:",B150,VLOOKUP(A151,ishod_piv!A:B,2,0))),norm!B:B,1,0),0)</f>
        <v>703</v>
      </c>
      <c r="C151" s="58">
        <f t="shared" si="45"/>
        <v>3</v>
      </c>
      <c r="D151" s="148" t="str">
        <f>VLOOKUP(A151,ishod_piv!A:H,8,0)</f>
        <v>котельная</v>
      </c>
      <c r="E151" s="59">
        <f>VLOOKUP(A151,ishod_piv!A:I,9,0)</f>
        <v>7</v>
      </c>
      <c r="F151" s="47">
        <f>IF(ISERROR(FIND("Наименование загрязняющего вещества",D151))=TRUE,VLOOKUP(A151,ishod_piv!A:I,4,0),"")</f>
        <v>5.7043202208300011E-7</v>
      </c>
      <c r="G151" s="47">
        <f>IF(ISERROR(FIND("Наименование загрязняющего вещества",D151))=TRUE,VLOOKUP(A151,ishod_piv!A:I,5,0),"")</f>
        <v>1.4771295000000003E-6</v>
      </c>
      <c r="H151" s="47" t="str">
        <f>VLOOKUP(A151,ishod_piv!A:J,10,0)</f>
        <v>ПДВ</v>
      </c>
      <c r="I151" s="47">
        <f t="shared" si="46"/>
        <v>5.7043202208300011E-7</v>
      </c>
      <c r="J151" s="47">
        <f t="shared" si="47"/>
        <v>1.4771295000000003E-6</v>
      </c>
      <c r="K151" s="47" t="str">
        <f t="shared" si="48"/>
        <v>ПДВ</v>
      </c>
      <c r="L151" s="47">
        <f t="shared" si="49"/>
        <v>5.7043202208300011E-7</v>
      </c>
      <c r="M151" s="47">
        <f t="shared" si="50"/>
        <v>1.4771295000000003E-6</v>
      </c>
      <c r="N151" s="47" t="str">
        <f t="shared" si="51"/>
        <v>ПДВ</v>
      </c>
      <c r="O151" s="47">
        <f t="shared" si="52"/>
        <v>5.7043202208300011E-7</v>
      </c>
      <c r="P151" s="47">
        <f t="shared" si="53"/>
        <v>1.4771295000000003E-6</v>
      </c>
      <c r="Q151" s="47" t="str">
        <f t="shared" si="54"/>
        <v>ПДВ</v>
      </c>
      <c r="R151" s="47">
        <f t="shared" si="55"/>
        <v>5.7043202208300011E-7</v>
      </c>
      <c r="S151" s="47">
        <f t="shared" si="56"/>
        <v>1.4771295000000003E-6</v>
      </c>
      <c r="T151" s="47" t="str">
        <f t="shared" si="57"/>
        <v>ПДВ</v>
      </c>
      <c r="U151" s="47">
        <f t="shared" si="58"/>
        <v>5.7043202208300011E-7</v>
      </c>
      <c r="V151" s="47">
        <f t="shared" si="59"/>
        <v>1.4771295000000003E-6</v>
      </c>
      <c r="W151" s="47" t="str">
        <f t="shared" si="60"/>
        <v>ПДВ</v>
      </c>
      <c r="X151" s="47">
        <f t="shared" si="61"/>
        <v>5.7043202208300011E-7</v>
      </c>
      <c r="Y151" s="47">
        <f t="shared" si="62"/>
        <v>1.4771295000000003E-6</v>
      </c>
      <c r="Z151" s="47" t="str">
        <f t="shared" si="63"/>
        <v>ПДВ</v>
      </c>
      <c r="AA151" s="47">
        <f t="shared" si="64"/>
        <v>5.7043202208300011E-7</v>
      </c>
      <c r="AB151" s="47">
        <f t="shared" si="65"/>
        <v>1.4771295000000003E-6</v>
      </c>
      <c r="AC151" s="47" t="str">
        <f t="shared" si="66"/>
        <v>ПДВ</v>
      </c>
    </row>
    <row r="152" spans="1:29" x14ac:dyDescent="0.25">
      <c r="A152">
        <v>128</v>
      </c>
      <c r="B152">
        <f>IFERROR(VLOOKUP(IF(ISERROR(FIND("Наименование загрязняющего вещества",D152))=FALSE,B153,IF(D152="всего по ЗВ:",B151,VLOOKUP(A152,ishod_piv!A:B,2,0))),norm!B:B,1,0),0)</f>
        <v>703</v>
      </c>
      <c r="C152" s="58">
        <f t="shared" si="45"/>
        <v>4</v>
      </c>
      <c r="D152" s="148" t="str">
        <f>VLOOKUP(A152,ishod_piv!A:H,8,0)</f>
        <v>котельная</v>
      </c>
      <c r="E152" s="59">
        <f>VLOOKUP(A152,ishod_piv!A:I,9,0)</f>
        <v>8</v>
      </c>
      <c r="F152" s="47">
        <f>IF(ISERROR(FIND("Наименование загрязняющего вещества",D152))=TRUE,VLOOKUP(A152,ishod_piv!A:I,4,0),"")</f>
        <v>2.4878179134E-7</v>
      </c>
      <c r="G152" s="47">
        <f>IF(ISERROR(FIND("Наименование загрязняющего вещества",D152))=TRUE,VLOOKUP(A152,ishod_piv!A:I,5,0),"")</f>
        <v>6.5223899999999998E-9</v>
      </c>
      <c r="H152" s="47" t="str">
        <f>VLOOKUP(A152,ishod_piv!A:J,10,0)</f>
        <v>ПДВ</v>
      </c>
      <c r="I152" s="47">
        <f t="shared" si="46"/>
        <v>2.4878179134E-7</v>
      </c>
      <c r="J152" s="47">
        <f t="shared" si="47"/>
        <v>6.5223899999999998E-9</v>
      </c>
      <c r="K152" s="47" t="str">
        <f t="shared" si="48"/>
        <v>ПДВ</v>
      </c>
      <c r="L152" s="47">
        <f t="shared" si="49"/>
        <v>2.4878179134E-7</v>
      </c>
      <c r="M152" s="47">
        <f t="shared" si="50"/>
        <v>6.5223899999999998E-9</v>
      </c>
      <c r="N152" s="47" t="str">
        <f t="shared" si="51"/>
        <v>ПДВ</v>
      </c>
      <c r="O152" s="47">
        <f t="shared" si="52"/>
        <v>2.4878179134E-7</v>
      </c>
      <c r="P152" s="47">
        <f t="shared" si="53"/>
        <v>6.5223899999999998E-9</v>
      </c>
      <c r="Q152" s="47" t="str">
        <f t="shared" si="54"/>
        <v>ПДВ</v>
      </c>
      <c r="R152" s="47">
        <f t="shared" si="55"/>
        <v>2.4878179134E-7</v>
      </c>
      <c r="S152" s="47">
        <f t="shared" si="56"/>
        <v>6.5223899999999998E-9</v>
      </c>
      <c r="T152" s="47" t="str">
        <f t="shared" si="57"/>
        <v>ПДВ</v>
      </c>
      <c r="U152" s="47">
        <f t="shared" si="58"/>
        <v>2.4878179134E-7</v>
      </c>
      <c r="V152" s="47">
        <f t="shared" si="59"/>
        <v>6.5223899999999998E-9</v>
      </c>
      <c r="W152" s="47" t="str">
        <f t="shared" si="60"/>
        <v>ПДВ</v>
      </c>
      <c r="X152" s="47">
        <f t="shared" si="61"/>
        <v>2.4878179134E-7</v>
      </c>
      <c r="Y152" s="47">
        <f t="shared" si="62"/>
        <v>6.5223899999999998E-9</v>
      </c>
      <c r="Z152" s="47" t="str">
        <f t="shared" si="63"/>
        <v>ПДВ</v>
      </c>
      <c r="AA152" s="47">
        <f t="shared" si="64"/>
        <v>2.4878179134E-7</v>
      </c>
      <c r="AB152" s="47">
        <f t="shared" si="65"/>
        <v>6.5223899999999998E-9</v>
      </c>
      <c r="AC152" s="47" t="str">
        <f t="shared" si="66"/>
        <v>ПДВ</v>
      </c>
    </row>
    <row r="153" spans="1:29" x14ac:dyDescent="0.25">
      <c r="A153">
        <v>129</v>
      </c>
      <c r="B153">
        <f>IFERROR(VLOOKUP(IF(ISERROR(FIND("Наименование загрязняющего вещества",D153))=FALSE,B154,IF(D153="всего по ЗВ:",B152,VLOOKUP(A153,ishod_piv!A:B,2,0))),norm!B:B,1,0),0)</f>
        <v>703</v>
      </c>
      <c r="C153" s="58" t="str">
        <f t="shared" si="45"/>
        <v/>
      </c>
      <c r="D153" s="148" t="str">
        <f>VLOOKUP(A153,ishod_piv!A:H,8,0)</f>
        <v>всего по ЗВ:</v>
      </c>
      <c r="E153" s="59" t="str">
        <f>VLOOKUP(A153,ishod_piv!A:I,9,0)</f>
        <v/>
      </c>
      <c r="F153" s="47">
        <f>IF(ISERROR(FIND("Наименование загрязняющего вещества",D153))=TRUE,VLOOKUP(A153,ishod_piv!A:I,4,0),"")</f>
        <v>8.1940236551552579E-7</v>
      </c>
      <c r="G153" s="47">
        <f>IF(ISERROR(FIND("Наименование загрязняющего вещества",D153))=TRUE,VLOOKUP(A153,ishod_piv!A:I,5,0),"")</f>
        <v>1.4839170474857145E-6</v>
      </c>
      <c r="H153" s="47" t="str">
        <f>VLOOKUP(A153,ishod_piv!A:J,10,0)</f>
        <v/>
      </c>
      <c r="I153" s="47">
        <f t="shared" si="46"/>
        <v>8.1940236551552579E-7</v>
      </c>
      <c r="J153" s="47">
        <f t="shared" si="47"/>
        <v>1.4839170474857145E-6</v>
      </c>
      <c r="K153" s="47" t="str">
        <f t="shared" si="48"/>
        <v/>
      </c>
      <c r="L153" s="47">
        <f t="shared" si="49"/>
        <v>8.1940236551552579E-7</v>
      </c>
      <c r="M153" s="47">
        <f t="shared" si="50"/>
        <v>1.4839170474857145E-6</v>
      </c>
      <c r="N153" s="47" t="str">
        <f t="shared" si="51"/>
        <v/>
      </c>
      <c r="O153" s="47">
        <f t="shared" si="52"/>
        <v>8.1940236551552579E-7</v>
      </c>
      <c r="P153" s="47">
        <f t="shared" si="53"/>
        <v>1.4839170474857145E-6</v>
      </c>
      <c r="Q153" s="47" t="str">
        <f t="shared" si="54"/>
        <v/>
      </c>
      <c r="R153" s="47">
        <f t="shared" si="55"/>
        <v>8.1940236551552579E-7</v>
      </c>
      <c r="S153" s="47">
        <f t="shared" si="56"/>
        <v>1.4839170474857145E-6</v>
      </c>
      <c r="T153" s="47" t="str">
        <f t="shared" si="57"/>
        <v/>
      </c>
      <c r="U153" s="47">
        <f t="shared" si="58"/>
        <v>8.1940236551552579E-7</v>
      </c>
      <c r="V153" s="47">
        <f t="shared" si="59"/>
        <v>1.4839170474857145E-6</v>
      </c>
      <c r="W153" s="47" t="str">
        <f t="shared" si="60"/>
        <v/>
      </c>
      <c r="X153" s="47">
        <f t="shared" si="61"/>
        <v>8.1940236551552579E-7</v>
      </c>
      <c r="Y153" s="47">
        <f t="shared" si="62"/>
        <v>1.4839170474857145E-6</v>
      </c>
      <c r="Z153" s="47" t="str">
        <f t="shared" si="63"/>
        <v/>
      </c>
      <c r="AA153" s="47">
        <f t="shared" si="64"/>
        <v>8.1940236551552579E-7</v>
      </c>
      <c r="AB153" s="47">
        <f t="shared" si="65"/>
        <v>1.4839170474857145E-6</v>
      </c>
      <c r="AC153" s="47" t="str">
        <f t="shared" si="66"/>
        <v/>
      </c>
    </row>
    <row r="154" spans="1:29" hidden="1" x14ac:dyDescent="0.25">
      <c r="A154">
        <v>130</v>
      </c>
      <c r="B154">
        <f>IFERROR(VLOOKUP(IF(ISERROR(FIND("Наименование загрязняющего вещества",D154))=FALSE,B155,IF(D154="всего по ЗВ:",B153,VLOOKUP(A154,ishod_piv!A:B,2,0))),norm!B:B,1,0),0)</f>
        <v>0</v>
      </c>
      <c r="C154" s="58" t="str">
        <f t="shared" si="45"/>
        <v/>
      </c>
      <c r="D154" s="148" t="str">
        <f>VLOOKUP(A154,ishod_piv!A:H,8,0)</f>
        <v>Наименование загрязняющего вещества: 303/Аммиак (Азота гидрид)</v>
      </c>
      <c r="E154" s="59" t="str">
        <f>VLOOKUP(A154,ishod_piv!A:I,9,0)</f>
        <v/>
      </c>
      <c r="F154" s="47" t="str">
        <f>IF(ISERROR(FIND("Наименование загрязняющего вещества",D154))=TRUE,VLOOKUP(A154,ishod_piv!A:I,4,0),"")</f>
        <v/>
      </c>
      <c r="G154" s="47" t="str">
        <f>IF(ISERROR(FIND("Наименование загрязняющего вещества",D154))=TRUE,VLOOKUP(A154,ishod_piv!A:I,5,0),"")</f>
        <v/>
      </c>
      <c r="H154" s="47" t="str">
        <f>VLOOKUP(A154,ishod_piv!A:J,10,0)</f>
        <v/>
      </c>
      <c r="I154" s="47" t="str">
        <f t="shared" si="46"/>
        <v/>
      </c>
      <c r="J154" s="47" t="str">
        <f t="shared" si="47"/>
        <v/>
      </c>
      <c r="K154" s="47" t="str">
        <f t="shared" si="48"/>
        <v/>
      </c>
      <c r="L154" s="47" t="str">
        <f t="shared" si="49"/>
        <v/>
      </c>
      <c r="M154" s="47" t="str">
        <f t="shared" si="50"/>
        <v/>
      </c>
      <c r="N154" s="47" t="str">
        <f t="shared" si="51"/>
        <v/>
      </c>
      <c r="O154" s="47" t="str">
        <f t="shared" si="52"/>
        <v/>
      </c>
      <c r="P154" s="47" t="str">
        <f t="shared" si="53"/>
        <v/>
      </c>
      <c r="Q154" s="47" t="str">
        <f t="shared" si="54"/>
        <v/>
      </c>
      <c r="R154" s="47" t="str">
        <f t="shared" si="55"/>
        <v/>
      </c>
      <c r="S154" s="47" t="str">
        <f t="shared" si="56"/>
        <v/>
      </c>
      <c r="T154" s="47" t="str">
        <f t="shared" si="57"/>
        <v/>
      </c>
      <c r="U154" s="47" t="str">
        <f t="shared" si="58"/>
        <v/>
      </c>
      <c r="V154" s="47" t="str">
        <f t="shared" si="59"/>
        <v/>
      </c>
      <c r="W154" s="47" t="str">
        <f t="shared" si="60"/>
        <v/>
      </c>
      <c r="X154" s="47" t="str">
        <f t="shared" si="61"/>
        <v/>
      </c>
      <c r="Y154" s="47" t="str">
        <f t="shared" si="62"/>
        <v/>
      </c>
      <c r="Z154" s="47" t="str">
        <f t="shared" si="63"/>
        <v/>
      </c>
      <c r="AA154" s="47" t="str">
        <f t="shared" si="64"/>
        <v/>
      </c>
      <c r="AB154" s="47" t="str">
        <f t="shared" si="65"/>
        <v/>
      </c>
      <c r="AC154" s="47" t="str">
        <f t="shared" si="66"/>
        <v/>
      </c>
    </row>
    <row r="155" spans="1:29" hidden="1" x14ac:dyDescent="0.25">
      <c r="A155">
        <v>131</v>
      </c>
      <c r="B155">
        <f>IFERROR(VLOOKUP(IF(ISERROR(FIND("Наименование загрязняющего вещества",D155))=FALSE,B156,IF(D155="всего по ЗВ:",B154,VLOOKUP(A155,ishod_piv!A:B,2,0))),norm!B:B,1,0),0)</f>
        <v>0</v>
      </c>
      <c r="C155" s="58">
        <f t="shared" si="45"/>
        <v>1</v>
      </c>
      <c r="D155" s="148">
        <f>VLOOKUP(A155,ishod_piv!A:H,8,0)</f>
        <v>16</v>
      </c>
      <c r="E155" s="59">
        <f>VLOOKUP(A155,ishod_piv!A:I,9,0)</f>
        <v>5</v>
      </c>
      <c r="F155" s="47">
        <f>IF(ISERROR(FIND("Наименование загрязняющего вещества",D155))=TRUE,VLOOKUP(A155,ishod_piv!A:I,4,0),"")</f>
        <v>8.2750173010380631E-4</v>
      </c>
      <c r="G155" s="47">
        <f>IF(ISERROR(FIND("Наименование загрязняющего вещества",D155))=TRUE,VLOOKUP(A155,ishod_piv!A:I,5,0),"")</f>
        <v>1.2601196346020761E-2</v>
      </c>
      <c r="H155" s="47" t="str">
        <f>VLOOKUP(A155,ishod_piv!A:J,10,0)</f>
        <v>ПДВ</v>
      </c>
      <c r="I155" s="47">
        <f t="shared" si="46"/>
        <v>8.2750173010380631E-4</v>
      </c>
      <c r="J155" s="47">
        <f t="shared" si="47"/>
        <v>1.2601196346020761E-2</v>
      </c>
      <c r="K155" s="47" t="str">
        <f t="shared" si="48"/>
        <v>ПДВ</v>
      </c>
      <c r="L155" s="47">
        <f t="shared" si="49"/>
        <v>8.2750173010380631E-4</v>
      </c>
      <c r="M155" s="47">
        <f t="shared" si="50"/>
        <v>1.2601196346020761E-2</v>
      </c>
      <c r="N155" s="47" t="str">
        <f t="shared" si="51"/>
        <v>ПДВ</v>
      </c>
      <c r="O155" s="47">
        <f t="shared" si="52"/>
        <v>8.2750173010380631E-4</v>
      </c>
      <c r="P155" s="47">
        <f t="shared" si="53"/>
        <v>1.2601196346020761E-2</v>
      </c>
      <c r="Q155" s="47" t="str">
        <f t="shared" si="54"/>
        <v>ПДВ</v>
      </c>
      <c r="R155" s="47">
        <f t="shared" si="55"/>
        <v>8.2750173010380631E-4</v>
      </c>
      <c r="S155" s="47">
        <f t="shared" si="56"/>
        <v>1.2601196346020761E-2</v>
      </c>
      <c r="T155" s="47" t="str">
        <f t="shared" si="57"/>
        <v>ПДВ</v>
      </c>
      <c r="U155" s="47">
        <f t="shared" si="58"/>
        <v>8.2750173010380631E-4</v>
      </c>
      <c r="V155" s="47">
        <f t="shared" si="59"/>
        <v>1.2601196346020761E-2</v>
      </c>
      <c r="W155" s="47" t="str">
        <f t="shared" si="60"/>
        <v>ПДВ</v>
      </c>
      <c r="X155" s="47">
        <f t="shared" si="61"/>
        <v>8.2750173010380631E-4</v>
      </c>
      <c r="Y155" s="47">
        <f t="shared" si="62"/>
        <v>1.2601196346020761E-2</v>
      </c>
      <c r="Z155" s="47" t="str">
        <f t="shared" si="63"/>
        <v>ПДВ</v>
      </c>
      <c r="AA155" s="47">
        <f t="shared" si="64"/>
        <v>8.2750173010380631E-4</v>
      </c>
      <c r="AB155" s="47">
        <f t="shared" si="65"/>
        <v>1.2601196346020761E-2</v>
      </c>
      <c r="AC155" s="47" t="str">
        <f t="shared" si="66"/>
        <v>ПДВ</v>
      </c>
    </row>
    <row r="156" spans="1:29" hidden="1" x14ac:dyDescent="0.25">
      <c r="A156">
        <v>132</v>
      </c>
      <c r="B156">
        <f>IFERROR(VLOOKUP(IF(ISERROR(FIND("Наименование загрязняющего вещества",D156))=FALSE,B157,IF(D156="всего по ЗВ:",B155,VLOOKUP(A156,ishod_piv!A:B,2,0))),norm!B:B,1,0),0)</f>
        <v>0</v>
      </c>
      <c r="C156" s="58">
        <f t="shared" si="45"/>
        <v>2</v>
      </c>
      <c r="D156" s="148" t="str">
        <f>VLOOKUP(A156,ishod_piv!A:H,8,0)</f>
        <v>основная сортировка:линия А</v>
      </c>
      <c r="E156" s="59">
        <f>VLOOKUP(A156,ishod_piv!A:I,9,0)</f>
        <v>2</v>
      </c>
      <c r="F156" s="47">
        <f>IF(ISERROR(FIND("Наименование загрязняющего вещества",D156))=TRUE,VLOOKUP(A156,ishod_piv!A:I,4,0),"")</f>
        <v>3.252765957446809E-4</v>
      </c>
      <c r="G156" s="47">
        <f>IF(ISERROR(FIND("Наименование загрязняющего вещества",D156))=TRUE,VLOOKUP(A156,ishod_piv!A:I,5,0),"")</f>
        <v>5.1289613617021288E-3</v>
      </c>
      <c r="H156" s="47" t="str">
        <f>VLOOKUP(A156,ishod_piv!A:J,10,0)</f>
        <v>ПДВ</v>
      </c>
      <c r="I156" s="47">
        <f t="shared" si="46"/>
        <v>3.252765957446809E-4</v>
      </c>
      <c r="J156" s="47">
        <f t="shared" si="47"/>
        <v>5.1289613617021288E-3</v>
      </c>
      <c r="K156" s="47" t="str">
        <f t="shared" si="48"/>
        <v>ПДВ</v>
      </c>
      <c r="L156" s="47">
        <f t="shared" si="49"/>
        <v>3.252765957446809E-4</v>
      </c>
      <c r="M156" s="47">
        <f t="shared" si="50"/>
        <v>5.1289613617021288E-3</v>
      </c>
      <c r="N156" s="47" t="str">
        <f t="shared" si="51"/>
        <v>ПДВ</v>
      </c>
      <c r="O156" s="47">
        <f t="shared" si="52"/>
        <v>3.252765957446809E-4</v>
      </c>
      <c r="P156" s="47">
        <f t="shared" si="53"/>
        <v>5.1289613617021288E-3</v>
      </c>
      <c r="Q156" s="47" t="str">
        <f t="shared" si="54"/>
        <v>ПДВ</v>
      </c>
      <c r="R156" s="47">
        <f t="shared" si="55"/>
        <v>3.252765957446809E-4</v>
      </c>
      <c r="S156" s="47">
        <f t="shared" si="56"/>
        <v>5.1289613617021288E-3</v>
      </c>
      <c r="T156" s="47" t="str">
        <f t="shared" si="57"/>
        <v>ПДВ</v>
      </c>
      <c r="U156" s="47">
        <f t="shared" si="58"/>
        <v>3.252765957446809E-4</v>
      </c>
      <c r="V156" s="47">
        <f t="shared" si="59"/>
        <v>5.1289613617021288E-3</v>
      </c>
      <c r="W156" s="47" t="str">
        <f t="shared" si="60"/>
        <v>ПДВ</v>
      </c>
      <c r="X156" s="47">
        <f t="shared" si="61"/>
        <v>3.252765957446809E-4</v>
      </c>
      <c r="Y156" s="47">
        <f t="shared" si="62"/>
        <v>5.1289613617021288E-3</v>
      </c>
      <c r="Z156" s="47" t="str">
        <f t="shared" si="63"/>
        <v>ПДВ</v>
      </c>
      <c r="AA156" s="47">
        <f t="shared" si="64"/>
        <v>3.252765957446809E-4</v>
      </c>
      <c r="AB156" s="47">
        <f t="shared" si="65"/>
        <v>5.1289613617021288E-3</v>
      </c>
      <c r="AC156" s="47" t="str">
        <f t="shared" si="66"/>
        <v>ПДВ</v>
      </c>
    </row>
    <row r="157" spans="1:29" hidden="1" x14ac:dyDescent="0.25">
      <c r="A157">
        <v>133</v>
      </c>
      <c r="B157">
        <f>IFERROR(VLOOKUP(IF(ISERROR(FIND("Наименование загрязняющего вещества",D157))=FALSE,B158,IF(D157="всего по ЗВ:",B156,VLOOKUP(A157,ishod_piv!A:B,2,0))),norm!B:B,1,0),0)</f>
        <v>0</v>
      </c>
      <c r="C157" s="58">
        <f t="shared" si="45"/>
        <v>3</v>
      </c>
      <c r="D157" s="148" t="str">
        <f>VLOOKUP(A157,ishod_piv!A:H,8,0)</f>
        <v>основная сортировка:линия Б</v>
      </c>
      <c r="E157" s="59">
        <f>VLOOKUP(A157,ishod_piv!A:I,9,0)</f>
        <v>3</v>
      </c>
      <c r="F157" s="47">
        <f>IF(ISERROR(FIND("Наименование загрязняющего вещества",D157))=TRUE,VLOOKUP(A157,ishod_piv!A:I,4,0),"")</f>
        <v>9.2395647668393774E-4</v>
      </c>
      <c r="G157" s="47">
        <f>IF(ISERROR(FIND("Наименование загрязняющего вещества",D157))=TRUE,VLOOKUP(A157,ishod_piv!A:I,5,0),"")</f>
        <v>1.4357801583419691E-2</v>
      </c>
      <c r="H157" s="47" t="str">
        <f>VLOOKUP(A157,ishod_piv!A:J,10,0)</f>
        <v>ПДВ</v>
      </c>
      <c r="I157" s="47">
        <f t="shared" si="46"/>
        <v>9.2395647668393774E-4</v>
      </c>
      <c r="J157" s="47">
        <f t="shared" si="47"/>
        <v>1.4357801583419691E-2</v>
      </c>
      <c r="K157" s="47" t="str">
        <f t="shared" si="48"/>
        <v>ПДВ</v>
      </c>
      <c r="L157" s="47">
        <f t="shared" si="49"/>
        <v>9.2395647668393774E-4</v>
      </c>
      <c r="M157" s="47">
        <f t="shared" si="50"/>
        <v>1.4357801583419691E-2</v>
      </c>
      <c r="N157" s="47" t="str">
        <f t="shared" si="51"/>
        <v>ПДВ</v>
      </c>
      <c r="O157" s="47">
        <f t="shared" si="52"/>
        <v>9.2395647668393774E-4</v>
      </c>
      <c r="P157" s="47">
        <f t="shared" si="53"/>
        <v>1.4357801583419691E-2</v>
      </c>
      <c r="Q157" s="47" t="str">
        <f t="shared" si="54"/>
        <v>ПДВ</v>
      </c>
      <c r="R157" s="47">
        <f t="shared" si="55"/>
        <v>9.2395647668393774E-4</v>
      </c>
      <c r="S157" s="47">
        <f t="shared" si="56"/>
        <v>1.4357801583419691E-2</v>
      </c>
      <c r="T157" s="47" t="str">
        <f t="shared" si="57"/>
        <v>ПДВ</v>
      </c>
      <c r="U157" s="47">
        <f t="shared" si="58"/>
        <v>9.2395647668393774E-4</v>
      </c>
      <c r="V157" s="47">
        <f t="shared" si="59"/>
        <v>1.4357801583419691E-2</v>
      </c>
      <c r="W157" s="47" t="str">
        <f t="shared" si="60"/>
        <v>ПДВ</v>
      </c>
      <c r="X157" s="47">
        <f t="shared" si="61"/>
        <v>9.2395647668393774E-4</v>
      </c>
      <c r="Y157" s="47">
        <f t="shared" si="62"/>
        <v>1.4357801583419691E-2</v>
      </c>
      <c r="Z157" s="47" t="str">
        <f t="shared" si="63"/>
        <v>ПДВ</v>
      </c>
      <c r="AA157" s="47">
        <f t="shared" si="64"/>
        <v>9.2395647668393774E-4</v>
      </c>
      <c r="AB157" s="47">
        <f t="shared" si="65"/>
        <v>1.4357801583419691E-2</v>
      </c>
      <c r="AC157" s="47" t="str">
        <f t="shared" si="66"/>
        <v>ПДВ</v>
      </c>
    </row>
    <row r="158" spans="1:29" hidden="1" x14ac:dyDescent="0.25">
      <c r="A158">
        <v>134</v>
      </c>
      <c r="B158">
        <f>IFERROR(VLOOKUP(IF(ISERROR(FIND("Наименование загрязняющего вещества",D158))=FALSE,B159,IF(D158="всего по ЗВ:",B157,VLOOKUP(A158,ishod_piv!A:B,2,0))),norm!B:B,1,0),0)</f>
        <v>0</v>
      </c>
      <c r="C158" s="58">
        <f t="shared" si="45"/>
        <v>4</v>
      </c>
      <c r="D158" s="148" t="str">
        <f>VLOOKUP(A158,ishod_piv!A:H,8,0)</f>
        <v>линия перегрузки ТКО</v>
      </c>
      <c r="E158" s="59">
        <f>VLOOKUP(A158,ishod_piv!A:I,9,0)</f>
        <v>4</v>
      </c>
      <c r="F158" s="47">
        <f>IF(ISERROR(FIND("Наименование загрязняющего вещества",D158))=TRUE,VLOOKUP(A158,ishod_piv!A:I,4,0),"")</f>
        <v>2.3933627586206901E-3</v>
      </c>
      <c r="G158" s="47">
        <f>IF(ISERROR(FIND("Наименование загрязняющего вещества",D158))=TRUE,VLOOKUP(A158,ishod_piv!A:I,5,0),"")</f>
        <v>3.5042933693793112E-2</v>
      </c>
      <c r="H158" s="47" t="str">
        <f>VLOOKUP(A158,ishod_piv!A:J,10,0)</f>
        <v>ПДВ</v>
      </c>
      <c r="I158" s="47">
        <f t="shared" si="46"/>
        <v>2.3933627586206901E-3</v>
      </c>
      <c r="J158" s="47">
        <f t="shared" si="47"/>
        <v>3.5042933693793112E-2</v>
      </c>
      <c r="K158" s="47" t="str">
        <f t="shared" si="48"/>
        <v>ПДВ</v>
      </c>
      <c r="L158" s="47">
        <f t="shared" si="49"/>
        <v>2.3933627586206901E-3</v>
      </c>
      <c r="M158" s="47">
        <f t="shared" si="50"/>
        <v>3.5042933693793112E-2</v>
      </c>
      <c r="N158" s="47" t="str">
        <f t="shared" si="51"/>
        <v>ПДВ</v>
      </c>
      <c r="O158" s="47">
        <f t="shared" si="52"/>
        <v>2.3933627586206901E-3</v>
      </c>
      <c r="P158" s="47">
        <f t="shared" si="53"/>
        <v>3.5042933693793112E-2</v>
      </c>
      <c r="Q158" s="47" t="str">
        <f t="shared" si="54"/>
        <v>ПДВ</v>
      </c>
      <c r="R158" s="47">
        <f t="shared" si="55"/>
        <v>2.3933627586206901E-3</v>
      </c>
      <c r="S158" s="47">
        <f t="shared" si="56"/>
        <v>3.5042933693793112E-2</v>
      </c>
      <c r="T158" s="47" t="str">
        <f t="shared" si="57"/>
        <v>ПДВ</v>
      </c>
      <c r="U158" s="47">
        <f t="shared" si="58"/>
        <v>2.3933627586206901E-3</v>
      </c>
      <c r="V158" s="47">
        <f t="shared" si="59"/>
        <v>3.5042933693793112E-2</v>
      </c>
      <c r="W158" s="47" t="str">
        <f t="shared" si="60"/>
        <v>ПДВ</v>
      </c>
      <c r="X158" s="47">
        <f t="shared" si="61"/>
        <v>2.3933627586206901E-3</v>
      </c>
      <c r="Y158" s="47">
        <f t="shared" si="62"/>
        <v>3.5042933693793112E-2</v>
      </c>
      <c r="Z158" s="47" t="str">
        <f t="shared" si="63"/>
        <v>ПДВ</v>
      </c>
      <c r="AA158" s="47">
        <f t="shared" si="64"/>
        <v>2.3933627586206901E-3</v>
      </c>
      <c r="AB158" s="47">
        <f t="shared" si="65"/>
        <v>3.5042933693793112E-2</v>
      </c>
      <c r="AC158" s="47" t="str">
        <f t="shared" si="66"/>
        <v>ПДВ</v>
      </c>
    </row>
    <row r="159" spans="1:29" hidden="1" x14ac:dyDescent="0.25">
      <c r="A159">
        <v>135</v>
      </c>
      <c r="B159">
        <f>IFERROR(VLOOKUP(IF(ISERROR(FIND("Наименование загрязняющего вещества",D159))=FALSE,B160,IF(D159="всего по ЗВ:",B158,VLOOKUP(A159,ishod_piv!A:B,2,0))),norm!B:B,1,0),0)</f>
        <v>0</v>
      </c>
      <c r="C159" s="58">
        <f t="shared" si="45"/>
        <v>5</v>
      </c>
      <c r="D159" s="148" t="str">
        <f>VLOOKUP(A159,ishod_piv!A:H,8,0)</f>
        <v>Участок приемки и выгрузки ТКО</v>
      </c>
      <c r="E159" s="59">
        <f>VLOOKUP(A159,ishod_piv!A:I,9,0)</f>
        <v>6001</v>
      </c>
      <c r="F159" s="47">
        <f>IF(ISERROR(FIND("Наименование загрязняющего вещества",D159))=TRUE,VLOOKUP(A159,ishod_piv!A:I,4,0),"")</f>
        <v>4.17E-4</v>
      </c>
      <c r="G159" s="47">
        <f>IF(ISERROR(FIND("Наименование загрязняющего вещества",D159))=TRUE,VLOOKUP(A159,ishod_piv!A:I,5,0),"")</f>
        <v>6.5752560000000007E-3</v>
      </c>
      <c r="H159" s="47" t="str">
        <f>VLOOKUP(A159,ishod_piv!A:J,10,0)</f>
        <v>ПДВ</v>
      </c>
      <c r="I159" s="47">
        <f t="shared" si="46"/>
        <v>4.17E-4</v>
      </c>
      <c r="J159" s="47">
        <f t="shared" si="47"/>
        <v>6.5752560000000007E-3</v>
      </c>
      <c r="K159" s="47" t="str">
        <f t="shared" si="48"/>
        <v>ПДВ</v>
      </c>
      <c r="L159" s="47">
        <f t="shared" si="49"/>
        <v>4.17E-4</v>
      </c>
      <c r="M159" s="47">
        <f t="shared" si="50"/>
        <v>6.5752560000000007E-3</v>
      </c>
      <c r="N159" s="47" t="str">
        <f t="shared" si="51"/>
        <v>ПДВ</v>
      </c>
      <c r="O159" s="47">
        <f t="shared" si="52"/>
        <v>4.17E-4</v>
      </c>
      <c r="P159" s="47">
        <f t="shared" si="53"/>
        <v>6.5752560000000007E-3</v>
      </c>
      <c r="Q159" s="47" t="str">
        <f t="shared" si="54"/>
        <v>ПДВ</v>
      </c>
      <c r="R159" s="47">
        <f t="shared" si="55"/>
        <v>4.17E-4</v>
      </c>
      <c r="S159" s="47">
        <f t="shared" si="56"/>
        <v>6.5752560000000007E-3</v>
      </c>
      <c r="T159" s="47" t="str">
        <f t="shared" si="57"/>
        <v>ПДВ</v>
      </c>
      <c r="U159" s="47">
        <f t="shared" si="58"/>
        <v>4.17E-4</v>
      </c>
      <c r="V159" s="47">
        <f t="shared" si="59"/>
        <v>6.5752560000000007E-3</v>
      </c>
      <c r="W159" s="47" t="str">
        <f t="shared" si="60"/>
        <v>ПДВ</v>
      </c>
      <c r="X159" s="47">
        <f t="shared" si="61"/>
        <v>4.17E-4</v>
      </c>
      <c r="Y159" s="47">
        <f t="shared" si="62"/>
        <v>6.5752560000000007E-3</v>
      </c>
      <c r="Z159" s="47" t="str">
        <f t="shared" si="63"/>
        <v>ПДВ</v>
      </c>
      <c r="AA159" s="47">
        <f t="shared" si="64"/>
        <v>4.17E-4</v>
      </c>
      <c r="AB159" s="47">
        <f t="shared" si="65"/>
        <v>6.5752560000000007E-3</v>
      </c>
      <c r="AC159" s="47" t="str">
        <f t="shared" si="66"/>
        <v>ПДВ</v>
      </c>
    </row>
    <row r="160" spans="1:29" hidden="1" x14ac:dyDescent="0.25">
      <c r="A160">
        <v>136</v>
      </c>
      <c r="B160">
        <f>IFERROR(VLOOKUP(IF(ISERROR(FIND("Наименование загрязняющего вещества",D160))=FALSE,B161,IF(D160="всего по ЗВ:",B159,VLOOKUP(A160,ishod_piv!A:B,2,0))),norm!B:B,1,0),0)</f>
        <v>0</v>
      </c>
      <c r="C160" s="58" t="str">
        <f t="shared" si="45"/>
        <v/>
      </c>
      <c r="D160" s="148" t="str">
        <f>VLOOKUP(A160,ishod_piv!A:H,8,0)</f>
        <v>всего по ЗВ:</v>
      </c>
      <c r="E160" s="59" t="str">
        <f>VLOOKUP(A160,ishod_piv!A:I,9,0)</f>
        <v/>
      </c>
      <c r="F160" s="47">
        <f>IF(ISERROR(FIND("Наименование загрязняющего вещества",D160))=TRUE,VLOOKUP(A160,ishod_piv!A:I,4,0),"")</f>
        <v>4.8870975611531144E-3</v>
      </c>
      <c r="G160" s="47">
        <f>IF(ISERROR(FIND("Наименование загрязняющего вещества",D160))=TRUE,VLOOKUP(A160,ishod_piv!A:I,5,0),"")</f>
        <v>7.3706148984935688E-2</v>
      </c>
      <c r="H160" s="47" t="str">
        <f>VLOOKUP(A160,ishod_piv!A:J,10,0)</f>
        <v/>
      </c>
      <c r="I160" s="47">
        <f t="shared" si="46"/>
        <v>4.8870975611531144E-3</v>
      </c>
      <c r="J160" s="47">
        <f t="shared" si="47"/>
        <v>7.3706148984935688E-2</v>
      </c>
      <c r="K160" s="47" t="str">
        <f t="shared" si="48"/>
        <v/>
      </c>
      <c r="L160" s="47">
        <f t="shared" si="49"/>
        <v>4.8870975611531144E-3</v>
      </c>
      <c r="M160" s="47">
        <f t="shared" si="50"/>
        <v>7.3706148984935688E-2</v>
      </c>
      <c r="N160" s="47" t="str">
        <f t="shared" si="51"/>
        <v/>
      </c>
      <c r="O160" s="47">
        <f t="shared" si="52"/>
        <v>4.8870975611531144E-3</v>
      </c>
      <c r="P160" s="47">
        <f t="shared" si="53"/>
        <v>7.3706148984935688E-2</v>
      </c>
      <c r="Q160" s="47" t="str">
        <f t="shared" si="54"/>
        <v/>
      </c>
      <c r="R160" s="47">
        <f t="shared" si="55"/>
        <v>4.8870975611531144E-3</v>
      </c>
      <c r="S160" s="47">
        <f t="shared" si="56"/>
        <v>7.3706148984935688E-2</v>
      </c>
      <c r="T160" s="47" t="str">
        <f t="shared" si="57"/>
        <v/>
      </c>
      <c r="U160" s="47">
        <f t="shared" si="58"/>
        <v>4.8870975611531144E-3</v>
      </c>
      <c r="V160" s="47">
        <f t="shared" si="59"/>
        <v>7.3706148984935688E-2</v>
      </c>
      <c r="W160" s="47" t="str">
        <f t="shared" si="60"/>
        <v/>
      </c>
      <c r="X160" s="47">
        <f t="shared" si="61"/>
        <v>4.8870975611531144E-3</v>
      </c>
      <c r="Y160" s="47">
        <f t="shared" si="62"/>
        <v>7.3706148984935688E-2</v>
      </c>
      <c r="Z160" s="47" t="str">
        <f t="shared" si="63"/>
        <v/>
      </c>
      <c r="AA160" s="47">
        <f t="shared" si="64"/>
        <v>4.8870975611531144E-3</v>
      </c>
      <c r="AB160" s="47">
        <f t="shared" si="65"/>
        <v>7.3706148984935688E-2</v>
      </c>
      <c r="AC160" s="47" t="str">
        <f t="shared" si="66"/>
        <v/>
      </c>
    </row>
    <row r="161" spans="1:32" hidden="1" x14ac:dyDescent="0.25">
      <c r="A161">
        <v>137</v>
      </c>
      <c r="B161">
        <f>IFERROR(VLOOKUP(IF(ISERROR(FIND("Наименование загрязняющего вещества",D161))=FALSE,B162,IF(D161="всего по ЗВ:",B160,VLOOKUP(A161,ishod_piv!A:B,2,0))),norm!B:B,1,0),0)</f>
        <v>0</v>
      </c>
      <c r="C161" s="58" t="str">
        <f t="shared" si="45"/>
        <v/>
      </c>
      <c r="D161" s="148" t="str">
        <f>VLOOKUP(A161,ishod_piv!A:H,8,0)</f>
        <v>Наименование загрязняющего вещества: 330/Сера диоксид (ангидрид сернистый)</v>
      </c>
      <c r="E161" s="59" t="str">
        <f>VLOOKUP(A161,ishod_piv!A:I,9,0)</f>
        <v/>
      </c>
      <c r="F161" s="47" t="str">
        <f>IF(ISERROR(FIND("Наименование загрязняющего вещества",D161))=TRUE,VLOOKUP(A161,ishod_piv!A:I,4,0),"")</f>
        <v/>
      </c>
      <c r="G161" s="47" t="str">
        <f>IF(ISERROR(FIND("Наименование загрязняющего вещества",D161))=TRUE,VLOOKUP(A161,ishod_piv!A:I,5,0),"")</f>
        <v/>
      </c>
      <c r="H161" s="47" t="str">
        <f>VLOOKUP(A161,ishod_piv!A:J,10,0)</f>
        <v/>
      </c>
      <c r="I161" s="47" t="str">
        <f t="shared" si="46"/>
        <v/>
      </c>
      <c r="J161" s="47" t="str">
        <f t="shared" si="47"/>
        <v/>
      </c>
      <c r="K161" s="47" t="str">
        <f t="shared" si="48"/>
        <v/>
      </c>
      <c r="L161" s="47" t="str">
        <f t="shared" si="49"/>
        <v/>
      </c>
      <c r="M161" s="47" t="str">
        <f t="shared" si="50"/>
        <v/>
      </c>
      <c r="N161" s="47" t="str">
        <f t="shared" si="51"/>
        <v/>
      </c>
      <c r="O161" s="47" t="str">
        <f t="shared" si="52"/>
        <v/>
      </c>
      <c r="P161" s="47" t="str">
        <f t="shared" si="53"/>
        <v/>
      </c>
      <c r="Q161" s="47" t="str">
        <f t="shared" si="54"/>
        <v/>
      </c>
      <c r="R161" s="47" t="str">
        <f t="shared" si="55"/>
        <v/>
      </c>
      <c r="S161" s="47" t="str">
        <f t="shared" si="56"/>
        <v/>
      </c>
      <c r="T161" s="47" t="str">
        <f t="shared" si="57"/>
        <v/>
      </c>
      <c r="U161" s="47" t="str">
        <f t="shared" si="58"/>
        <v/>
      </c>
      <c r="V161" s="47" t="str">
        <f t="shared" si="59"/>
        <v/>
      </c>
      <c r="W161" s="47" t="str">
        <f t="shared" si="60"/>
        <v/>
      </c>
      <c r="X161" s="47" t="str">
        <f t="shared" si="61"/>
        <v/>
      </c>
      <c r="Y161" s="47" t="str">
        <f t="shared" si="62"/>
        <v/>
      </c>
      <c r="Z161" s="47" t="str">
        <f t="shared" si="63"/>
        <v/>
      </c>
      <c r="AA161" s="47" t="str">
        <f t="shared" si="64"/>
        <v/>
      </c>
      <c r="AB161" s="47" t="str">
        <f t="shared" si="65"/>
        <v/>
      </c>
      <c r="AC161" s="47" t="str">
        <f t="shared" si="66"/>
        <v/>
      </c>
    </row>
    <row r="162" spans="1:32" hidden="1" x14ac:dyDescent="0.25">
      <c r="A162">
        <v>138</v>
      </c>
      <c r="B162">
        <f>IFERROR(VLOOKUP(IF(ISERROR(FIND("Наименование загрязняющего вещества",D162))=FALSE,B163,IF(D162="всего по ЗВ:",B161,VLOOKUP(A162,ishod_piv!A:B,2,0))),norm!B:B,1,0),0)</f>
        <v>0</v>
      </c>
      <c r="C162" s="58">
        <f t="shared" si="45"/>
        <v>1</v>
      </c>
      <c r="D162" s="148" t="str">
        <f>VLOOKUP(A162,ishod_piv!A:H,8,0)</f>
        <v>линия перегрузки ТКО</v>
      </c>
      <c r="E162" s="59">
        <f>VLOOKUP(A162,ishod_piv!A:I,9,0)</f>
        <v>4</v>
      </c>
      <c r="F162" s="47">
        <f>IF(ISERROR(FIND("Наименование загрязняющего вещества",D162))=TRUE,VLOOKUP(A162,ishod_piv!A:I,4,0),"")</f>
        <v>8.8827777777777776E-3</v>
      </c>
      <c r="G162" s="47">
        <f>IF(ISERROR(FIND("Наименование загрязняющего вещества",D162))=TRUE,VLOOKUP(A162,ishod_piv!A:I,5,0),"")</f>
        <v>0.13326269960000003</v>
      </c>
      <c r="H162" s="47" t="str">
        <f>VLOOKUP(A162,ishod_piv!A:J,10,0)</f>
        <v>ПДВ</v>
      </c>
      <c r="I162" s="47">
        <f t="shared" si="46"/>
        <v>8.8827777777777776E-3</v>
      </c>
      <c r="J162" s="47">
        <f t="shared" si="47"/>
        <v>0.13326269960000003</v>
      </c>
      <c r="K162" s="47" t="str">
        <f t="shared" si="48"/>
        <v>ПДВ</v>
      </c>
      <c r="L162" s="47">
        <f t="shared" si="49"/>
        <v>8.8827777777777776E-3</v>
      </c>
      <c r="M162" s="47">
        <f t="shared" si="50"/>
        <v>0.13326269960000003</v>
      </c>
      <c r="N162" s="47" t="str">
        <f t="shared" si="51"/>
        <v>ПДВ</v>
      </c>
      <c r="O162" s="47">
        <f t="shared" si="52"/>
        <v>8.8827777777777776E-3</v>
      </c>
      <c r="P162" s="47">
        <f t="shared" si="53"/>
        <v>0.13326269960000003</v>
      </c>
      <c r="Q162" s="47" t="str">
        <f t="shared" si="54"/>
        <v>ПДВ</v>
      </c>
      <c r="R162" s="47">
        <f t="shared" si="55"/>
        <v>8.8827777777777776E-3</v>
      </c>
      <c r="S162" s="47">
        <f t="shared" si="56"/>
        <v>0.13326269960000003</v>
      </c>
      <c r="T162" s="47" t="str">
        <f t="shared" si="57"/>
        <v>ПДВ</v>
      </c>
      <c r="U162" s="47">
        <f t="shared" si="58"/>
        <v>8.8827777777777776E-3</v>
      </c>
      <c r="V162" s="47">
        <f t="shared" si="59"/>
        <v>0.13326269960000003</v>
      </c>
      <c r="W162" s="47" t="str">
        <f t="shared" si="60"/>
        <v>ПДВ</v>
      </c>
      <c r="X162" s="47">
        <f t="shared" si="61"/>
        <v>8.8827777777777776E-3</v>
      </c>
      <c r="Y162" s="47">
        <f t="shared" si="62"/>
        <v>0.13326269960000003</v>
      </c>
      <c r="Z162" s="47" t="str">
        <f t="shared" si="63"/>
        <v>ПДВ</v>
      </c>
      <c r="AA162" s="47">
        <f t="shared" si="64"/>
        <v>8.8827777777777776E-3</v>
      </c>
      <c r="AB162" s="47">
        <f t="shared" si="65"/>
        <v>0.13326269960000003</v>
      </c>
      <c r="AC162" s="47" t="str">
        <f t="shared" si="66"/>
        <v>ПДВ</v>
      </c>
    </row>
    <row r="163" spans="1:32" hidden="1" x14ac:dyDescent="0.25">
      <c r="A163">
        <v>139</v>
      </c>
      <c r="B163">
        <f>IFERROR(VLOOKUP(IF(ISERROR(FIND("Наименование загрязняющего вещества",D163))=FALSE,B164,IF(D163="всего по ЗВ:",B162,VLOOKUP(A163,ishod_piv!A:B,2,0))),norm!B:B,1,0),0)</f>
        <v>0</v>
      </c>
      <c r="C163" s="58">
        <f t="shared" si="45"/>
        <v>2</v>
      </c>
      <c r="D163" s="148" t="str">
        <f>VLOOKUP(A163,ishod_piv!A:H,8,0)</f>
        <v>Участок приемки и выгрузки ТКО</v>
      </c>
      <c r="E163" s="59">
        <f>VLOOKUP(A163,ishod_piv!A:I,9,0)</f>
        <v>6001</v>
      </c>
      <c r="F163" s="47">
        <f>IF(ISERROR(FIND("Наименование загрязняющего вещества",D163))=TRUE,VLOOKUP(A163,ishod_piv!A:I,4,0),"")</f>
        <v>3.9622222222222229E-3</v>
      </c>
      <c r="G163" s="47">
        <f>IF(ISERROR(FIND("Наименование загрязняющего вещества",D163))=TRUE,VLOOKUP(A163,ishod_piv!A:I,5,0),"")</f>
        <v>5.4130510020000008E-2</v>
      </c>
      <c r="H163" s="47" t="str">
        <f>VLOOKUP(A163,ishod_piv!A:J,10,0)</f>
        <v>ПДВ</v>
      </c>
      <c r="I163" s="47">
        <f t="shared" si="46"/>
        <v>3.9622222222222229E-3</v>
      </c>
      <c r="J163" s="47">
        <f t="shared" si="47"/>
        <v>5.4130510020000008E-2</v>
      </c>
      <c r="K163" s="47" t="str">
        <f t="shared" si="48"/>
        <v>ПДВ</v>
      </c>
      <c r="L163" s="47">
        <f t="shared" si="49"/>
        <v>3.9622222222222229E-3</v>
      </c>
      <c r="M163" s="47">
        <f t="shared" si="50"/>
        <v>5.4130510020000008E-2</v>
      </c>
      <c r="N163" s="47" t="str">
        <f t="shared" si="51"/>
        <v>ПДВ</v>
      </c>
      <c r="O163" s="47">
        <f t="shared" si="52"/>
        <v>3.9622222222222229E-3</v>
      </c>
      <c r="P163" s="47">
        <f t="shared" si="53"/>
        <v>5.4130510020000008E-2</v>
      </c>
      <c r="Q163" s="47" t="str">
        <f t="shared" si="54"/>
        <v>ПДВ</v>
      </c>
      <c r="R163" s="47">
        <f t="shared" si="55"/>
        <v>3.9622222222222229E-3</v>
      </c>
      <c r="S163" s="47">
        <f t="shared" si="56"/>
        <v>5.4130510020000008E-2</v>
      </c>
      <c r="T163" s="47" t="str">
        <f t="shared" si="57"/>
        <v>ПДВ</v>
      </c>
      <c r="U163" s="47">
        <f t="shared" si="58"/>
        <v>3.9622222222222229E-3</v>
      </c>
      <c r="V163" s="47">
        <f t="shared" si="59"/>
        <v>5.4130510020000008E-2</v>
      </c>
      <c r="W163" s="47" t="str">
        <f t="shared" si="60"/>
        <v>ПДВ</v>
      </c>
      <c r="X163" s="47">
        <f t="shared" si="61"/>
        <v>3.9622222222222229E-3</v>
      </c>
      <c r="Y163" s="47">
        <f t="shared" si="62"/>
        <v>5.4130510020000008E-2</v>
      </c>
      <c r="Z163" s="47" t="str">
        <f t="shared" si="63"/>
        <v>ПДВ</v>
      </c>
      <c r="AA163" s="47">
        <f t="shared" si="64"/>
        <v>3.9622222222222229E-3</v>
      </c>
      <c r="AB163" s="47">
        <f t="shared" si="65"/>
        <v>5.4130510020000008E-2</v>
      </c>
      <c r="AC163" s="47" t="str">
        <f t="shared" si="66"/>
        <v>ПДВ</v>
      </c>
    </row>
    <row r="164" spans="1:32" hidden="1" x14ac:dyDescent="0.25">
      <c r="A164">
        <v>140</v>
      </c>
      <c r="B164">
        <f>IFERROR(VLOOKUP(IF(ISERROR(FIND("Наименование загрязняющего вещества",D164))=FALSE,B165,IF(D164="всего по ЗВ:",B163,VLOOKUP(A164,ishod_piv!A:B,2,0))),norm!B:B,1,0),0)</f>
        <v>0</v>
      </c>
      <c r="C164" s="58">
        <f t="shared" si="45"/>
        <v>3</v>
      </c>
      <c r="D164" s="148" t="str">
        <f>VLOOKUP(A164,ishod_piv!A:H,8,0)</f>
        <v xml:space="preserve">Участок компактирования ТКО </v>
      </c>
      <c r="E164" s="59">
        <f>VLOOKUP(A164,ishod_piv!A:I,9,0)</f>
        <v>6002</v>
      </c>
      <c r="F164" s="47">
        <f>IF(ISERROR(FIND("Наименование загрязняющего вещества",D164))=TRUE,VLOOKUP(A164,ishod_piv!A:I,4,0),"")</f>
        <v>9.9000000000000013E-8</v>
      </c>
      <c r="G164" s="47">
        <f>IF(ISERROR(FIND("Наименование загрязняющего вещества",D164))=TRUE,VLOOKUP(A164,ishod_piv!A:I,5,0),"")</f>
        <v>2.5369840000000002E-5</v>
      </c>
      <c r="H164" s="47" t="str">
        <f>VLOOKUP(A164,ishod_piv!A:J,10,0)</f>
        <v>ПДВ</v>
      </c>
      <c r="I164" s="47">
        <f t="shared" si="46"/>
        <v>9.9000000000000013E-8</v>
      </c>
      <c r="J164" s="47">
        <f t="shared" si="47"/>
        <v>2.5369840000000002E-5</v>
      </c>
      <c r="K164" s="47" t="str">
        <f t="shared" si="48"/>
        <v>ПДВ</v>
      </c>
      <c r="L164" s="47">
        <f t="shared" si="49"/>
        <v>9.9000000000000013E-8</v>
      </c>
      <c r="M164" s="47">
        <f t="shared" si="50"/>
        <v>2.5369840000000002E-5</v>
      </c>
      <c r="N164" s="47" t="str">
        <f t="shared" si="51"/>
        <v>ПДВ</v>
      </c>
      <c r="O164" s="47">
        <f t="shared" si="52"/>
        <v>9.9000000000000013E-8</v>
      </c>
      <c r="P164" s="47">
        <f t="shared" si="53"/>
        <v>2.5369840000000002E-5</v>
      </c>
      <c r="Q164" s="47" t="str">
        <f t="shared" si="54"/>
        <v>ПДВ</v>
      </c>
      <c r="R164" s="47">
        <f t="shared" si="55"/>
        <v>9.9000000000000013E-8</v>
      </c>
      <c r="S164" s="47">
        <f t="shared" si="56"/>
        <v>2.5369840000000002E-5</v>
      </c>
      <c r="T164" s="47" t="str">
        <f t="shared" si="57"/>
        <v>ПДВ</v>
      </c>
      <c r="U164" s="47">
        <f t="shared" si="58"/>
        <v>9.9000000000000013E-8</v>
      </c>
      <c r="V164" s="47">
        <f t="shared" si="59"/>
        <v>2.5369840000000002E-5</v>
      </c>
      <c r="W164" s="47" t="str">
        <f t="shared" si="60"/>
        <v>ПДВ</v>
      </c>
      <c r="X164" s="47">
        <f t="shared" si="61"/>
        <v>9.9000000000000013E-8</v>
      </c>
      <c r="Y164" s="47">
        <f t="shared" si="62"/>
        <v>2.5369840000000002E-5</v>
      </c>
      <c r="Z164" s="47" t="str">
        <f t="shared" si="63"/>
        <v>ПДВ</v>
      </c>
      <c r="AA164" s="47">
        <f t="shared" si="64"/>
        <v>9.9000000000000013E-8</v>
      </c>
      <c r="AB164" s="47">
        <f t="shared" si="65"/>
        <v>2.5369840000000002E-5</v>
      </c>
      <c r="AC164" s="47" t="str">
        <f t="shared" si="66"/>
        <v>ПДВ</v>
      </c>
    </row>
    <row r="165" spans="1:32" hidden="1" x14ac:dyDescent="0.25">
      <c r="A165">
        <v>141</v>
      </c>
      <c r="B165">
        <f>IFERROR(VLOOKUP(IF(ISERROR(FIND("Наименование загрязняющего вещества",D165))=FALSE,B166,IF(D165="всего по ЗВ:",B164,VLOOKUP(A165,ishod_piv!A:B,2,0))),norm!B:B,1,0),0)</f>
        <v>0</v>
      </c>
      <c r="C165" s="58">
        <f t="shared" si="45"/>
        <v>4</v>
      </c>
      <c r="D165" s="148" t="str">
        <f>VLOOKUP(A165,ishod_piv!A:H,8,0)</f>
        <v xml:space="preserve">Участок компактирования ТКО </v>
      </c>
      <c r="E165" s="59">
        <f>VLOOKUP(A165,ishod_piv!A:I,9,0)</f>
        <v>6002</v>
      </c>
      <c r="F165" s="47">
        <f>IF(ISERROR(FIND("Наименование загрязняющего вещества",D165))=TRUE,VLOOKUP(A165,ishod_piv!A:I,4,0),"")</f>
        <v>9.0000000000000012E-8</v>
      </c>
      <c r="G165" s="47">
        <f>IF(ISERROR(FIND("Наименование загрязняющего вещества",D165))=TRUE,VLOOKUP(A165,ishod_piv!A:I,5,0),"")</f>
        <v>1.123696E-5</v>
      </c>
      <c r="H165" s="47" t="str">
        <f>VLOOKUP(A165,ishod_piv!A:J,10,0)</f>
        <v>ПДВ</v>
      </c>
      <c r="I165" s="47">
        <f t="shared" si="46"/>
        <v>9.0000000000000012E-8</v>
      </c>
      <c r="J165" s="47">
        <f t="shared" si="47"/>
        <v>1.123696E-5</v>
      </c>
      <c r="K165" s="47" t="str">
        <f t="shared" si="48"/>
        <v>ПДВ</v>
      </c>
      <c r="L165" s="47">
        <f t="shared" si="49"/>
        <v>9.0000000000000012E-8</v>
      </c>
      <c r="M165" s="47">
        <f t="shared" si="50"/>
        <v>1.123696E-5</v>
      </c>
      <c r="N165" s="47" t="str">
        <f t="shared" si="51"/>
        <v>ПДВ</v>
      </c>
      <c r="O165" s="47">
        <f t="shared" si="52"/>
        <v>9.0000000000000012E-8</v>
      </c>
      <c r="P165" s="47">
        <f t="shared" si="53"/>
        <v>1.123696E-5</v>
      </c>
      <c r="Q165" s="47" t="str">
        <f t="shared" si="54"/>
        <v>ПДВ</v>
      </c>
      <c r="R165" s="47">
        <f t="shared" si="55"/>
        <v>9.0000000000000012E-8</v>
      </c>
      <c r="S165" s="47">
        <f t="shared" si="56"/>
        <v>1.123696E-5</v>
      </c>
      <c r="T165" s="47" t="str">
        <f t="shared" si="57"/>
        <v>ПДВ</v>
      </c>
      <c r="U165" s="47">
        <f t="shared" si="58"/>
        <v>9.0000000000000012E-8</v>
      </c>
      <c r="V165" s="47">
        <f t="shared" si="59"/>
        <v>1.123696E-5</v>
      </c>
      <c r="W165" s="47" t="str">
        <f t="shared" si="60"/>
        <v>ПДВ</v>
      </c>
      <c r="X165" s="47">
        <f t="shared" si="61"/>
        <v>9.0000000000000012E-8</v>
      </c>
      <c r="Y165" s="47">
        <f t="shared" si="62"/>
        <v>1.123696E-5</v>
      </c>
      <c r="Z165" s="47" t="str">
        <f t="shared" si="63"/>
        <v>ПДВ</v>
      </c>
      <c r="AA165" s="47">
        <f t="shared" si="64"/>
        <v>9.0000000000000012E-8</v>
      </c>
      <c r="AB165" s="47">
        <f t="shared" si="65"/>
        <v>1.123696E-5</v>
      </c>
      <c r="AC165" s="47" t="str">
        <f t="shared" si="66"/>
        <v>ПДВ</v>
      </c>
    </row>
    <row r="166" spans="1:32" hidden="1" x14ac:dyDescent="0.25">
      <c r="A166">
        <v>142</v>
      </c>
      <c r="B166">
        <f>IFERROR(VLOOKUP(IF(ISERROR(FIND("Наименование загрязняющего вещества",D166))=FALSE,B167,IF(D166="всего по ЗВ:",B165,VLOOKUP(A166,ishod_piv!A:B,2,0))),norm!B:B,1,0),0)</f>
        <v>0</v>
      </c>
      <c r="C166" s="58">
        <f t="shared" si="45"/>
        <v>5</v>
      </c>
      <c r="D166" s="148" t="str">
        <f>VLOOKUP(A166,ishod_piv!A:H,8,0)</f>
        <v xml:space="preserve">Участок компактирования ТКО </v>
      </c>
      <c r="E166" s="59">
        <f>VLOOKUP(A166,ishod_piv!A:I,9,0)</f>
        <v>6002</v>
      </c>
      <c r="F166" s="47">
        <f>IF(ISERROR(FIND("Наименование загрязняющего вещества",D166))=TRUE,VLOOKUP(A166,ishod_piv!A:I,4,0),"")</f>
        <v>6.3000000000000008E-8</v>
      </c>
      <c r="G166" s="47">
        <f>IF(ISERROR(FIND("Наименование загрязняющего вещества",D166))=TRUE,VLOOKUP(A166,ishod_piv!A:I,5,0),"")</f>
        <v>1.7538640000000008E-5</v>
      </c>
      <c r="H166" s="47" t="str">
        <f>VLOOKUP(A166,ishod_piv!A:J,10,0)</f>
        <v>ПДВ</v>
      </c>
      <c r="I166" s="47">
        <f t="shared" si="46"/>
        <v>6.3000000000000008E-8</v>
      </c>
      <c r="J166" s="47">
        <f t="shared" si="47"/>
        <v>1.7538640000000008E-5</v>
      </c>
      <c r="K166" s="47" t="str">
        <f t="shared" si="48"/>
        <v>ПДВ</v>
      </c>
      <c r="L166" s="47">
        <f t="shared" si="49"/>
        <v>6.3000000000000008E-8</v>
      </c>
      <c r="M166" s="47">
        <f t="shared" si="50"/>
        <v>1.7538640000000008E-5</v>
      </c>
      <c r="N166" s="47" t="str">
        <f t="shared" si="51"/>
        <v>ПДВ</v>
      </c>
      <c r="O166" s="47">
        <f t="shared" si="52"/>
        <v>6.3000000000000008E-8</v>
      </c>
      <c r="P166" s="47">
        <f t="shared" si="53"/>
        <v>1.7538640000000008E-5</v>
      </c>
      <c r="Q166" s="47" t="str">
        <f t="shared" si="54"/>
        <v>ПДВ</v>
      </c>
      <c r="R166" s="47">
        <f t="shared" si="55"/>
        <v>6.3000000000000008E-8</v>
      </c>
      <c r="S166" s="47">
        <f t="shared" si="56"/>
        <v>1.7538640000000008E-5</v>
      </c>
      <c r="T166" s="47" t="str">
        <f t="shared" si="57"/>
        <v>ПДВ</v>
      </c>
      <c r="U166" s="47">
        <f t="shared" si="58"/>
        <v>6.3000000000000008E-8</v>
      </c>
      <c r="V166" s="47">
        <f t="shared" si="59"/>
        <v>1.7538640000000008E-5</v>
      </c>
      <c r="W166" s="47" t="str">
        <f t="shared" si="60"/>
        <v>ПДВ</v>
      </c>
      <c r="X166" s="47">
        <f t="shared" si="61"/>
        <v>6.3000000000000008E-8</v>
      </c>
      <c r="Y166" s="47">
        <f t="shared" si="62"/>
        <v>1.7538640000000008E-5</v>
      </c>
      <c r="Z166" s="47" t="str">
        <f t="shared" si="63"/>
        <v>ПДВ</v>
      </c>
      <c r="AA166" s="47">
        <f t="shared" si="64"/>
        <v>6.3000000000000008E-8</v>
      </c>
      <c r="AB166" s="47">
        <f t="shared" si="65"/>
        <v>1.7538640000000008E-5</v>
      </c>
      <c r="AC166" s="47" t="str">
        <f t="shared" si="66"/>
        <v>ПДВ</v>
      </c>
    </row>
    <row r="167" spans="1:32" hidden="1" x14ac:dyDescent="0.25">
      <c r="A167">
        <v>143</v>
      </c>
      <c r="B167">
        <f>IFERROR(VLOOKUP(IF(ISERROR(FIND("Наименование загрязняющего вещества",D167))=FALSE,B168,IF(D167="всего по ЗВ:",B166,VLOOKUP(A167,ishod_piv!A:B,2,0))),norm!B:B,1,0),0)</f>
        <v>0</v>
      </c>
      <c r="C167" s="58">
        <f t="shared" si="45"/>
        <v>6</v>
      </c>
      <c r="D167" s="148" t="str">
        <f>VLOOKUP(A167,ishod_piv!A:H,8,0)</f>
        <v xml:space="preserve">Участок компактирования ТКО </v>
      </c>
      <c r="E167" s="59">
        <f>VLOOKUP(A167,ishod_piv!A:I,9,0)</f>
        <v>6002</v>
      </c>
      <c r="F167" s="47">
        <f>IF(ISERROR(FIND("Наименование загрязняющего вещества",D167))=TRUE,VLOOKUP(A167,ishod_piv!A:I,4,0),"")</f>
        <v>6.3000000000000008E-8</v>
      </c>
      <c r="G167" s="47">
        <f>IF(ISERROR(FIND("Наименование загрязняющего вещества",D167))=TRUE,VLOOKUP(A167,ishod_piv!A:I,5,0),"")</f>
        <v>7.7190399999999995E-6</v>
      </c>
      <c r="H167" s="47" t="str">
        <f>VLOOKUP(A167,ishod_piv!A:J,10,0)</f>
        <v>ПДВ</v>
      </c>
      <c r="I167" s="47">
        <f t="shared" si="46"/>
        <v>6.3000000000000008E-8</v>
      </c>
      <c r="J167" s="47">
        <f t="shared" si="47"/>
        <v>7.7190399999999995E-6</v>
      </c>
      <c r="K167" s="47" t="str">
        <f t="shared" si="48"/>
        <v>ПДВ</v>
      </c>
      <c r="L167" s="47">
        <f t="shared" si="49"/>
        <v>6.3000000000000008E-8</v>
      </c>
      <c r="M167" s="47">
        <f t="shared" si="50"/>
        <v>7.7190399999999995E-6</v>
      </c>
      <c r="N167" s="47" t="str">
        <f t="shared" si="51"/>
        <v>ПДВ</v>
      </c>
      <c r="O167" s="47">
        <f t="shared" si="52"/>
        <v>6.3000000000000008E-8</v>
      </c>
      <c r="P167" s="47">
        <f t="shared" si="53"/>
        <v>7.7190399999999995E-6</v>
      </c>
      <c r="Q167" s="47" t="str">
        <f t="shared" si="54"/>
        <v>ПДВ</v>
      </c>
      <c r="R167" s="47">
        <f t="shared" si="55"/>
        <v>6.3000000000000008E-8</v>
      </c>
      <c r="S167" s="47">
        <f t="shared" si="56"/>
        <v>7.7190399999999995E-6</v>
      </c>
      <c r="T167" s="47" t="str">
        <f t="shared" si="57"/>
        <v>ПДВ</v>
      </c>
      <c r="U167" s="47">
        <f t="shared" si="58"/>
        <v>6.3000000000000008E-8</v>
      </c>
      <c r="V167" s="47">
        <f t="shared" si="59"/>
        <v>7.7190399999999995E-6</v>
      </c>
      <c r="W167" s="47" t="str">
        <f t="shared" si="60"/>
        <v>ПДВ</v>
      </c>
      <c r="X167" s="47">
        <f t="shared" si="61"/>
        <v>6.3000000000000008E-8</v>
      </c>
      <c r="Y167" s="47">
        <f t="shared" si="62"/>
        <v>7.7190399999999995E-6</v>
      </c>
      <c r="Z167" s="47" t="str">
        <f t="shared" si="63"/>
        <v>ПДВ</v>
      </c>
      <c r="AA167" s="47">
        <f t="shared" si="64"/>
        <v>6.3000000000000008E-8</v>
      </c>
      <c r="AB167" s="47">
        <f t="shared" si="65"/>
        <v>7.7190399999999995E-6</v>
      </c>
      <c r="AC167" s="47" t="str">
        <f t="shared" si="66"/>
        <v>ПДВ</v>
      </c>
    </row>
    <row r="168" spans="1:32" hidden="1" x14ac:dyDescent="0.25">
      <c r="A168">
        <v>144</v>
      </c>
      <c r="C168" s="58">
        <f t="shared" si="45"/>
        <v>7</v>
      </c>
      <c r="D168" s="180" t="str">
        <f>VLOOKUP(A168,ishod_piv!A:H,8,0)</f>
        <v>открытая стоянка</v>
      </c>
      <c r="E168" s="59">
        <f>VLOOKUP(A168,ishod_piv!A:I,9,0)</f>
        <v>6005</v>
      </c>
      <c r="F168" s="47">
        <f>IF(ISERROR(FIND("Наименование загрязняющего вещества",D168))=TRUE,VLOOKUP(A168,ishod_piv!A:I,4,0),"")</f>
        <v>2.4910555555555558E-3</v>
      </c>
      <c r="G168" s="47">
        <f>IF(ISERROR(FIND("Наименование загрязняющего вещества",D168))=TRUE,VLOOKUP(A168,ishod_piv!A:I,5,0),"")</f>
        <v>2.0925784399999994E-3</v>
      </c>
      <c r="H168" s="47" t="str">
        <f>VLOOKUP(A168,ishod_piv!A:J,10,0)</f>
        <v>ПДВ</v>
      </c>
      <c r="I168" s="47">
        <f t="shared" si="46"/>
        <v>2.4910555555555558E-3</v>
      </c>
      <c r="J168" s="47">
        <f t="shared" si="47"/>
        <v>2.0925784399999994E-3</v>
      </c>
      <c r="K168" s="47" t="str">
        <f t="shared" si="48"/>
        <v>ПДВ</v>
      </c>
      <c r="L168" s="47">
        <f t="shared" si="49"/>
        <v>2.4910555555555558E-3</v>
      </c>
      <c r="M168" s="47">
        <f t="shared" si="50"/>
        <v>2.0925784399999994E-3</v>
      </c>
      <c r="N168" s="47" t="str">
        <f t="shared" si="51"/>
        <v>ПДВ</v>
      </c>
      <c r="O168" s="47">
        <f t="shared" si="52"/>
        <v>2.4910555555555558E-3</v>
      </c>
      <c r="P168" s="47">
        <f t="shared" si="53"/>
        <v>2.0925784399999994E-3</v>
      </c>
      <c r="Q168" s="47" t="str">
        <f t="shared" si="54"/>
        <v>ПДВ</v>
      </c>
      <c r="R168" s="47">
        <f t="shared" si="55"/>
        <v>2.4910555555555558E-3</v>
      </c>
      <c r="S168" s="47">
        <f t="shared" si="56"/>
        <v>2.0925784399999994E-3</v>
      </c>
      <c r="T168" s="47" t="str">
        <f t="shared" si="57"/>
        <v>ПДВ</v>
      </c>
      <c r="U168" s="47">
        <f t="shared" si="58"/>
        <v>2.4910555555555558E-3</v>
      </c>
      <c r="V168" s="47">
        <f t="shared" si="59"/>
        <v>2.0925784399999994E-3</v>
      </c>
      <c r="W168" s="47" t="str">
        <f t="shared" si="60"/>
        <v>ПДВ</v>
      </c>
      <c r="X168" s="47">
        <f t="shared" si="61"/>
        <v>2.4910555555555558E-3</v>
      </c>
      <c r="Y168" s="47">
        <f t="shared" si="62"/>
        <v>2.0925784399999994E-3</v>
      </c>
      <c r="Z168" s="47" t="str">
        <f t="shared" si="63"/>
        <v>ПДВ</v>
      </c>
      <c r="AA168" s="47">
        <f t="shared" si="64"/>
        <v>2.4910555555555558E-3</v>
      </c>
      <c r="AB168" s="47">
        <f t="shared" si="65"/>
        <v>2.0925784399999994E-3</v>
      </c>
      <c r="AC168" s="47" t="str">
        <f t="shared" si="66"/>
        <v>ПДВ</v>
      </c>
      <c r="AF168" s="185"/>
    </row>
    <row r="169" spans="1:32" hidden="1" x14ac:dyDescent="0.25">
      <c r="A169">
        <v>145</v>
      </c>
      <c r="B169">
        <f>IFERROR(VLOOKUP(IF(ISERROR(FIND("Наименование загрязняющего вещества",D169))=FALSE,B170,IF(D169="всего по ЗВ:",B168,VLOOKUP(A169,ishod_piv!A:B,2,0))),norm!B:B,1,0),0)</f>
        <v>0</v>
      </c>
      <c r="C169" s="58">
        <f t="shared" si="45"/>
        <v>8</v>
      </c>
      <c r="D169" s="180" t="str">
        <f>VLOOKUP(A169,ishod_piv!A:H,8,0)</f>
        <v>открытая стоянка</v>
      </c>
      <c r="E169" s="59">
        <f>VLOOKUP(A169,ishod_piv!A:I,9,0)</f>
        <v>6005</v>
      </c>
      <c r="F169" s="47">
        <f>IF(ISERROR(FIND("Наименование загрязняющего вещества",D169))=TRUE,VLOOKUP(A169,ishod_piv!A:I,4,0),"")</f>
        <v>9.6411111111111101E-4</v>
      </c>
      <c r="G169" s="47">
        <f>IF(ISERROR(FIND("Наименование загрязняющего вещества",D169))=TRUE,VLOOKUP(A169,ishod_piv!A:I,5,0),"")</f>
        <v>4.0796001999999988E-4</v>
      </c>
      <c r="H169" s="47" t="str">
        <f>VLOOKUP(A169,ishod_piv!A:J,10,0)</f>
        <v>ПДВ</v>
      </c>
      <c r="I169" s="47">
        <f t="shared" si="46"/>
        <v>9.6411111111111101E-4</v>
      </c>
      <c r="J169" s="47">
        <f t="shared" si="47"/>
        <v>4.0796001999999988E-4</v>
      </c>
      <c r="K169" s="47" t="str">
        <f t="shared" si="48"/>
        <v>ПДВ</v>
      </c>
      <c r="L169" s="47">
        <f t="shared" si="49"/>
        <v>9.6411111111111101E-4</v>
      </c>
      <c r="M169" s="47">
        <f t="shared" si="50"/>
        <v>4.0796001999999988E-4</v>
      </c>
      <c r="N169" s="47" t="str">
        <f t="shared" si="51"/>
        <v>ПДВ</v>
      </c>
      <c r="O169" s="47">
        <f t="shared" si="52"/>
        <v>9.6411111111111101E-4</v>
      </c>
      <c r="P169" s="47">
        <f t="shared" si="53"/>
        <v>4.0796001999999988E-4</v>
      </c>
      <c r="Q169" s="47" t="str">
        <f t="shared" si="54"/>
        <v>ПДВ</v>
      </c>
      <c r="R169" s="47">
        <f t="shared" si="55"/>
        <v>9.6411111111111101E-4</v>
      </c>
      <c r="S169" s="47">
        <f t="shared" si="56"/>
        <v>4.0796001999999988E-4</v>
      </c>
      <c r="T169" s="47" t="str">
        <f t="shared" si="57"/>
        <v>ПДВ</v>
      </c>
      <c r="U169" s="47">
        <f t="shared" si="58"/>
        <v>9.6411111111111101E-4</v>
      </c>
      <c r="V169" s="47">
        <f t="shared" si="59"/>
        <v>4.0796001999999988E-4</v>
      </c>
      <c r="W169" s="47" t="str">
        <f t="shared" si="60"/>
        <v>ПДВ</v>
      </c>
      <c r="X169" s="47">
        <f t="shared" si="61"/>
        <v>9.6411111111111101E-4</v>
      </c>
      <c r="Y169" s="47">
        <f t="shared" si="62"/>
        <v>4.0796001999999988E-4</v>
      </c>
      <c r="Z169" s="47" t="str">
        <f t="shared" si="63"/>
        <v>ПДВ</v>
      </c>
      <c r="AA169" s="47">
        <f t="shared" si="64"/>
        <v>9.6411111111111101E-4</v>
      </c>
      <c r="AB169" s="47">
        <f t="shared" si="65"/>
        <v>4.0796001999999988E-4</v>
      </c>
      <c r="AC169" s="47" t="str">
        <f t="shared" si="66"/>
        <v>ПДВ</v>
      </c>
    </row>
    <row r="170" spans="1:32" hidden="1" x14ac:dyDescent="0.25">
      <c r="A170">
        <v>146</v>
      </c>
      <c r="B170">
        <f>IFERROR(VLOOKUP(IF(ISERROR(FIND("Наименование загрязняющего вещества",D170))=FALSE,B171,IF(D170="всего по ЗВ:",B169,VLOOKUP(A170,ishod_piv!A:B,2,0))),norm!B:B,1,0),0)</f>
        <v>0</v>
      </c>
      <c r="C170" s="58">
        <f t="shared" si="45"/>
        <v>9</v>
      </c>
      <c r="D170" s="180" t="str">
        <f>VLOOKUP(A170,ishod_piv!A:H,8,0)</f>
        <v>открытая стоянка</v>
      </c>
      <c r="E170" s="59">
        <f>VLOOKUP(A170,ishod_piv!A:I,9,0)</f>
        <v>6005</v>
      </c>
      <c r="F170" s="47">
        <f>IF(ISERROR(FIND("Наименование загрязняющего вещества",D170))=TRUE,VLOOKUP(A170,ishod_piv!A:I,4,0),"")</f>
        <v>9.6411111111111101E-4</v>
      </c>
      <c r="G170" s="47">
        <f>IF(ISERROR(FIND("Наименование загрязняющего вещества",D170))=TRUE,VLOOKUP(A170,ishod_piv!A:I,5,0),"")</f>
        <v>8.1592003999999977E-4</v>
      </c>
      <c r="H170" s="47" t="str">
        <f>VLOOKUP(A170,ishod_piv!A:J,10,0)</f>
        <v>ПДВ</v>
      </c>
      <c r="I170" s="47">
        <f t="shared" si="46"/>
        <v>9.6411111111111101E-4</v>
      </c>
      <c r="J170" s="47">
        <f t="shared" si="47"/>
        <v>8.1592003999999977E-4</v>
      </c>
      <c r="K170" s="47" t="str">
        <f t="shared" si="48"/>
        <v>ПДВ</v>
      </c>
      <c r="L170" s="47">
        <f t="shared" si="49"/>
        <v>9.6411111111111101E-4</v>
      </c>
      <c r="M170" s="47">
        <f t="shared" si="50"/>
        <v>8.1592003999999977E-4</v>
      </c>
      <c r="N170" s="47" t="str">
        <f t="shared" si="51"/>
        <v>ПДВ</v>
      </c>
      <c r="O170" s="47">
        <f t="shared" si="52"/>
        <v>9.6411111111111101E-4</v>
      </c>
      <c r="P170" s="47">
        <f t="shared" si="53"/>
        <v>8.1592003999999977E-4</v>
      </c>
      <c r="Q170" s="47" t="str">
        <f t="shared" si="54"/>
        <v>ПДВ</v>
      </c>
      <c r="R170" s="47">
        <f t="shared" si="55"/>
        <v>9.6411111111111101E-4</v>
      </c>
      <c r="S170" s="47">
        <f t="shared" si="56"/>
        <v>8.1592003999999977E-4</v>
      </c>
      <c r="T170" s="47" t="str">
        <f t="shared" si="57"/>
        <v>ПДВ</v>
      </c>
      <c r="U170" s="47">
        <f t="shared" si="58"/>
        <v>9.6411111111111101E-4</v>
      </c>
      <c r="V170" s="47">
        <f t="shared" si="59"/>
        <v>8.1592003999999977E-4</v>
      </c>
      <c r="W170" s="47" t="str">
        <f t="shared" si="60"/>
        <v>ПДВ</v>
      </c>
      <c r="X170" s="47">
        <f t="shared" si="61"/>
        <v>9.6411111111111101E-4</v>
      </c>
      <c r="Y170" s="47">
        <f t="shared" si="62"/>
        <v>8.1592003999999977E-4</v>
      </c>
      <c r="Z170" s="47" t="str">
        <f t="shared" si="63"/>
        <v>ПДВ</v>
      </c>
      <c r="AA170" s="47">
        <f t="shared" si="64"/>
        <v>9.6411111111111101E-4</v>
      </c>
      <c r="AB170" s="47">
        <f t="shared" si="65"/>
        <v>8.1592003999999977E-4</v>
      </c>
      <c r="AC170" s="47" t="str">
        <f t="shared" si="66"/>
        <v>ПДВ</v>
      </c>
    </row>
    <row r="171" spans="1:32" hidden="1" x14ac:dyDescent="0.25">
      <c r="A171">
        <v>147</v>
      </c>
      <c r="B171">
        <f>IFERROR(VLOOKUP(IF(ISERROR(FIND("Наименование загрязняющего вещества",D171))=FALSE,B172,IF(D171="всего по ЗВ:",B170,VLOOKUP(A171,ishod_piv!A:B,2,0))),norm!B:B,1,0),0)</f>
        <v>0</v>
      </c>
      <c r="C171" s="58">
        <f t="shared" si="45"/>
        <v>10</v>
      </c>
      <c r="D171" s="180" t="str">
        <f>VLOOKUP(A171,ishod_piv!A:H,8,0)</f>
        <v>открытая стоянка</v>
      </c>
      <c r="E171" s="59">
        <f>VLOOKUP(A171,ishod_piv!A:I,9,0)</f>
        <v>6005</v>
      </c>
      <c r="F171" s="47">
        <f>IF(ISERROR(FIND("Наименование загрязняющего вещества",D171))=TRUE,VLOOKUP(A171,ishod_piv!A:I,4,0),"")</f>
        <v>7.8737499999999999E-4</v>
      </c>
      <c r="G171" s="47">
        <f>IF(ISERROR(FIND("Наименование загрязняющего вещества",D171))=TRUE,VLOOKUP(A171,ishod_piv!A:I,5,0),"")</f>
        <v>4.8260944499999996E-4</v>
      </c>
      <c r="H171" s="47" t="str">
        <f>VLOOKUP(A171,ishod_piv!A:J,10,0)</f>
        <v>ПДВ</v>
      </c>
      <c r="I171" s="47">
        <f t="shared" si="46"/>
        <v>7.8737499999999999E-4</v>
      </c>
      <c r="J171" s="47">
        <f t="shared" si="47"/>
        <v>4.8260944499999996E-4</v>
      </c>
      <c r="K171" s="47" t="str">
        <f t="shared" si="48"/>
        <v>ПДВ</v>
      </c>
      <c r="L171" s="47">
        <f t="shared" si="49"/>
        <v>7.8737499999999999E-4</v>
      </c>
      <c r="M171" s="47">
        <f t="shared" si="50"/>
        <v>4.8260944499999996E-4</v>
      </c>
      <c r="N171" s="47" t="str">
        <f t="shared" si="51"/>
        <v>ПДВ</v>
      </c>
      <c r="O171" s="47">
        <f t="shared" si="52"/>
        <v>7.8737499999999999E-4</v>
      </c>
      <c r="P171" s="47">
        <f t="shared" si="53"/>
        <v>4.8260944499999996E-4</v>
      </c>
      <c r="Q171" s="47" t="str">
        <f t="shared" si="54"/>
        <v>ПДВ</v>
      </c>
      <c r="R171" s="47">
        <f t="shared" si="55"/>
        <v>7.8737499999999999E-4</v>
      </c>
      <c r="S171" s="47">
        <f t="shared" si="56"/>
        <v>4.8260944499999996E-4</v>
      </c>
      <c r="T171" s="47" t="str">
        <f t="shared" si="57"/>
        <v>ПДВ</v>
      </c>
      <c r="U171" s="47">
        <f t="shared" si="58"/>
        <v>7.8737499999999999E-4</v>
      </c>
      <c r="V171" s="47">
        <f t="shared" si="59"/>
        <v>4.8260944499999996E-4</v>
      </c>
      <c r="W171" s="47" t="str">
        <f t="shared" si="60"/>
        <v>ПДВ</v>
      </c>
      <c r="X171" s="47">
        <f t="shared" si="61"/>
        <v>7.8737499999999999E-4</v>
      </c>
      <c r="Y171" s="47">
        <f t="shared" si="62"/>
        <v>4.8260944499999996E-4</v>
      </c>
      <c r="Z171" s="47" t="str">
        <f t="shared" si="63"/>
        <v>ПДВ</v>
      </c>
      <c r="AA171" s="47">
        <f t="shared" si="64"/>
        <v>7.8737499999999999E-4</v>
      </c>
      <c r="AB171" s="47">
        <f t="shared" si="65"/>
        <v>4.8260944499999996E-4</v>
      </c>
      <c r="AC171" s="47" t="str">
        <f t="shared" si="66"/>
        <v>ПДВ</v>
      </c>
    </row>
    <row r="172" spans="1:32" hidden="1" x14ac:dyDescent="0.25">
      <c r="A172">
        <v>148</v>
      </c>
      <c r="B172">
        <f>IFERROR(VLOOKUP(IF(ISERROR(FIND("Наименование загрязняющего вещества",D172))=FALSE,B173,IF(D172="всего по ЗВ:",B171,VLOOKUP(A172,ishod_piv!A:B,2,0))),norm!B:B,1,0),0)</f>
        <v>0</v>
      </c>
      <c r="C172" s="58">
        <f t="shared" si="45"/>
        <v>11</v>
      </c>
      <c r="D172" s="180" t="str">
        <f>VLOOKUP(A172,ishod_piv!A:H,8,0)</f>
        <v>открытая стоянка</v>
      </c>
      <c r="E172" s="59">
        <f>VLOOKUP(A172,ishod_piv!A:I,9,0)</f>
        <v>6005</v>
      </c>
      <c r="F172" s="47">
        <f>IF(ISERROR(FIND("Наименование загрязняющего вещества",D172))=TRUE,VLOOKUP(A172,ishod_piv!A:I,4,0),"")</f>
        <v>7.8612500000000015E-4</v>
      </c>
      <c r="G172" s="47">
        <f>IF(ISERROR(FIND("Наименование загрязняющего вещества",D172))=TRUE,VLOOKUP(A172,ishod_piv!A:I,5,0),"")</f>
        <v>1.439470485E-3</v>
      </c>
      <c r="H172" s="47" t="str">
        <f>VLOOKUP(A172,ishod_piv!A:J,10,0)</f>
        <v>ПДВ</v>
      </c>
      <c r="I172" s="47">
        <f t="shared" si="46"/>
        <v>7.8612500000000015E-4</v>
      </c>
      <c r="J172" s="47">
        <f t="shared" si="47"/>
        <v>1.439470485E-3</v>
      </c>
      <c r="K172" s="47" t="str">
        <f t="shared" si="48"/>
        <v>ПДВ</v>
      </c>
      <c r="L172" s="47">
        <f t="shared" si="49"/>
        <v>7.8612500000000015E-4</v>
      </c>
      <c r="M172" s="47">
        <f t="shared" si="50"/>
        <v>1.439470485E-3</v>
      </c>
      <c r="N172" s="47" t="str">
        <f t="shared" si="51"/>
        <v>ПДВ</v>
      </c>
      <c r="O172" s="47">
        <f t="shared" si="52"/>
        <v>7.8612500000000015E-4</v>
      </c>
      <c r="P172" s="47">
        <f t="shared" si="53"/>
        <v>1.439470485E-3</v>
      </c>
      <c r="Q172" s="47" t="str">
        <f t="shared" si="54"/>
        <v>ПДВ</v>
      </c>
      <c r="R172" s="47">
        <f t="shared" si="55"/>
        <v>7.8612500000000015E-4</v>
      </c>
      <c r="S172" s="47">
        <f t="shared" si="56"/>
        <v>1.439470485E-3</v>
      </c>
      <c r="T172" s="47" t="str">
        <f t="shared" si="57"/>
        <v>ПДВ</v>
      </c>
      <c r="U172" s="47">
        <f t="shared" si="58"/>
        <v>7.8612500000000015E-4</v>
      </c>
      <c r="V172" s="47">
        <f t="shared" si="59"/>
        <v>1.439470485E-3</v>
      </c>
      <c r="W172" s="47" t="str">
        <f t="shared" si="60"/>
        <v>ПДВ</v>
      </c>
      <c r="X172" s="47">
        <f t="shared" si="61"/>
        <v>7.8612500000000015E-4</v>
      </c>
      <c r="Y172" s="47">
        <f t="shared" si="62"/>
        <v>1.439470485E-3</v>
      </c>
      <c r="Z172" s="47" t="str">
        <f t="shared" si="63"/>
        <v>ПДВ</v>
      </c>
      <c r="AA172" s="47">
        <f t="shared" si="64"/>
        <v>7.8612500000000015E-4</v>
      </c>
      <c r="AB172" s="47">
        <f t="shared" si="65"/>
        <v>1.439470485E-3</v>
      </c>
      <c r="AC172" s="47" t="str">
        <f t="shared" si="66"/>
        <v>ПДВ</v>
      </c>
    </row>
    <row r="173" spans="1:32" hidden="1" x14ac:dyDescent="0.25">
      <c r="A173">
        <v>149</v>
      </c>
      <c r="B173">
        <f>IFERROR(VLOOKUP(IF(ISERROR(FIND("Наименование загрязняющего вещества",D173))=FALSE,B174,IF(D173="всего по ЗВ:",B172,VLOOKUP(A173,ishod_piv!A:B,2,0))),norm!B:B,1,0),0)</f>
        <v>0</v>
      </c>
      <c r="C173" s="58">
        <f t="shared" si="45"/>
        <v>12</v>
      </c>
      <c r="D173" s="180" t="str">
        <f>VLOOKUP(A173,ishod_piv!A:H,8,0)</f>
        <v>открытая стоянка</v>
      </c>
      <c r="E173" s="59">
        <f>VLOOKUP(A173,ishod_piv!A:I,9,0)</f>
        <v>6005</v>
      </c>
      <c r="F173" s="47">
        <f>IF(ISERROR(FIND("Наименование загрязняющего вещества",D173))=TRUE,VLOOKUP(A173,ishod_piv!A:I,4,0),"")</f>
        <v>7.79138888888889E-4</v>
      </c>
      <c r="G173" s="47">
        <f>IF(ISERROR(FIND("Наименование загрязняющего вещества",D173))=TRUE,VLOOKUP(A173,ishod_piv!A:I,5,0),"")</f>
        <v>9.6974712000000014E-4</v>
      </c>
      <c r="H173" s="47" t="str">
        <f>VLOOKUP(A173,ishod_piv!A:J,10,0)</f>
        <v>ПДВ</v>
      </c>
      <c r="I173" s="47">
        <f t="shared" si="46"/>
        <v>7.79138888888889E-4</v>
      </c>
      <c r="J173" s="47">
        <f t="shared" si="47"/>
        <v>9.6974712000000014E-4</v>
      </c>
      <c r="K173" s="47" t="str">
        <f t="shared" si="48"/>
        <v>ПДВ</v>
      </c>
      <c r="L173" s="47">
        <f t="shared" si="49"/>
        <v>7.79138888888889E-4</v>
      </c>
      <c r="M173" s="47">
        <f t="shared" si="50"/>
        <v>9.6974712000000014E-4</v>
      </c>
      <c r="N173" s="47" t="str">
        <f t="shared" si="51"/>
        <v>ПДВ</v>
      </c>
      <c r="O173" s="47">
        <f t="shared" si="52"/>
        <v>7.79138888888889E-4</v>
      </c>
      <c r="P173" s="47">
        <f t="shared" si="53"/>
        <v>9.6974712000000014E-4</v>
      </c>
      <c r="Q173" s="47" t="str">
        <f t="shared" si="54"/>
        <v>ПДВ</v>
      </c>
      <c r="R173" s="47">
        <f t="shared" si="55"/>
        <v>7.79138888888889E-4</v>
      </c>
      <c r="S173" s="47">
        <f t="shared" si="56"/>
        <v>9.6974712000000014E-4</v>
      </c>
      <c r="T173" s="47" t="str">
        <f t="shared" si="57"/>
        <v>ПДВ</v>
      </c>
      <c r="U173" s="47">
        <f t="shared" si="58"/>
        <v>7.79138888888889E-4</v>
      </c>
      <c r="V173" s="47">
        <f t="shared" si="59"/>
        <v>9.6974712000000014E-4</v>
      </c>
      <c r="W173" s="47" t="str">
        <f t="shared" si="60"/>
        <v>ПДВ</v>
      </c>
      <c r="X173" s="47">
        <f t="shared" si="61"/>
        <v>7.79138888888889E-4</v>
      </c>
      <c r="Y173" s="47">
        <f t="shared" si="62"/>
        <v>9.6974712000000014E-4</v>
      </c>
      <c r="Z173" s="47" t="str">
        <f t="shared" si="63"/>
        <v>ПДВ</v>
      </c>
      <c r="AA173" s="47">
        <f t="shared" si="64"/>
        <v>7.79138888888889E-4</v>
      </c>
      <c r="AB173" s="47">
        <f t="shared" si="65"/>
        <v>9.6974712000000014E-4</v>
      </c>
      <c r="AC173" s="47" t="str">
        <f t="shared" si="66"/>
        <v>ПДВ</v>
      </c>
    </row>
    <row r="174" spans="1:32" hidden="1" x14ac:dyDescent="0.25">
      <c r="A174">
        <v>150</v>
      </c>
      <c r="B174">
        <f>IFERROR(VLOOKUP(IF(ISERROR(FIND("Наименование загрязняющего вещества",D174))=FALSE,B175,IF(D174="всего по ЗВ:",B173,VLOOKUP(A174,ishod_piv!A:B,2,0))),norm!B:B,1,0),0)</f>
        <v>0</v>
      </c>
      <c r="C174" s="58">
        <f t="shared" si="45"/>
        <v>13</v>
      </c>
      <c r="D174" s="180" t="str">
        <f>VLOOKUP(A174,ishod_piv!A:H,8,0)</f>
        <v>открытая стоянка</v>
      </c>
      <c r="E174" s="59">
        <f>VLOOKUP(A174,ishod_piv!A:I,9,0)</f>
        <v>6005</v>
      </c>
      <c r="F174" s="47">
        <f>IF(ISERROR(FIND("Наименование загрязняющего вещества",D174))=TRUE,VLOOKUP(A174,ishod_piv!A:I,4,0),"")</f>
        <v>7.79138888888889E-4</v>
      </c>
      <c r="G174" s="47">
        <f>IF(ISERROR(FIND("Наименование загрязняющего вещества",D174))=TRUE,VLOOKUP(A174,ishod_piv!A:I,5,0),"")</f>
        <v>1.9394942400000003E-3</v>
      </c>
      <c r="H174" s="47" t="str">
        <f>VLOOKUP(A174,ishod_piv!A:J,10,0)</f>
        <v>ПДВ</v>
      </c>
      <c r="I174" s="47">
        <f t="shared" si="46"/>
        <v>7.79138888888889E-4</v>
      </c>
      <c r="J174" s="47">
        <f t="shared" si="47"/>
        <v>1.9394942400000003E-3</v>
      </c>
      <c r="K174" s="47" t="str">
        <f t="shared" si="48"/>
        <v>ПДВ</v>
      </c>
      <c r="L174" s="47">
        <f t="shared" si="49"/>
        <v>7.79138888888889E-4</v>
      </c>
      <c r="M174" s="47">
        <f t="shared" si="50"/>
        <v>1.9394942400000003E-3</v>
      </c>
      <c r="N174" s="47" t="str">
        <f t="shared" si="51"/>
        <v>ПДВ</v>
      </c>
      <c r="O174" s="47">
        <f t="shared" si="52"/>
        <v>7.79138888888889E-4</v>
      </c>
      <c r="P174" s="47">
        <f t="shared" si="53"/>
        <v>1.9394942400000003E-3</v>
      </c>
      <c r="Q174" s="47" t="str">
        <f t="shared" si="54"/>
        <v>ПДВ</v>
      </c>
      <c r="R174" s="47">
        <f t="shared" si="55"/>
        <v>7.79138888888889E-4</v>
      </c>
      <c r="S174" s="47">
        <f t="shared" si="56"/>
        <v>1.9394942400000003E-3</v>
      </c>
      <c r="T174" s="47" t="str">
        <f t="shared" si="57"/>
        <v>ПДВ</v>
      </c>
      <c r="U174" s="47">
        <f t="shared" si="58"/>
        <v>7.79138888888889E-4</v>
      </c>
      <c r="V174" s="47">
        <f t="shared" si="59"/>
        <v>1.9394942400000003E-3</v>
      </c>
      <c r="W174" s="47" t="str">
        <f t="shared" si="60"/>
        <v>ПДВ</v>
      </c>
      <c r="X174" s="47">
        <f t="shared" si="61"/>
        <v>7.79138888888889E-4</v>
      </c>
      <c r="Y174" s="47">
        <f t="shared" si="62"/>
        <v>1.9394942400000003E-3</v>
      </c>
      <c r="Z174" s="47" t="str">
        <f t="shared" si="63"/>
        <v>ПДВ</v>
      </c>
      <c r="AA174" s="47">
        <f t="shared" si="64"/>
        <v>7.79138888888889E-4</v>
      </c>
      <c r="AB174" s="47">
        <f t="shared" si="65"/>
        <v>1.9394942400000003E-3</v>
      </c>
      <c r="AC174" s="47" t="str">
        <f t="shared" si="66"/>
        <v>ПДВ</v>
      </c>
    </row>
    <row r="175" spans="1:32" hidden="1" x14ac:dyDescent="0.25">
      <c r="A175">
        <v>151</v>
      </c>
      <c r="B175">
        <f>IFERROR(VLOOKUP(IF(ISERROR(FIND("Наименование загрязняющего вещества",D175))=FALSE,B176,IF(D175="всего по ЗВ:",B174,VLOOKUP(A175,ishod_piv!A:B,2,0))),norm!B:B,1,0),0)</f>
        <v>0</v>
      </c>
      <c r="C175" s="58">
        <f t="shared" si="45"/>
        <v>14</v>
      </c>
      <c r="D175" s="180" t="str">
        <f>VLOOKUP(A175,ishod_piv!A:H,8,0)</f>
        <v>открытая стоянка</v>
      </c>
      <c r="E175" s="59">
        <f>VLOOKUP(A175,ishod_piv!A:I,9,0)</f>
        <v>6005</v>
      </c>
      <c r="F175" s="47">
        <f>IF(ISERROR(FIND("Наименование загрязняющего вещества",D175))=TRUE,VLOOKUP(A175,ishod_piv!A:I,4,0),"")</f>
        <v>6.9690277777777773E-4</v>
      </c>
      <c r="G175" s="47">
        <f>IF(ISERROR(FIND("Наименование загрязняющего вещества",D175))=TRUE,VLOOKUP(A175,ishod_piv!A:I,5,0),"")</f>
        <v>4.3215039000000003E-4</v>
      </c>
      <c r="H175" s="47" t="str">
        <f>VLOOKUP(A175,ishod_piv!A:J,10,0)</f>
        <v>ПДВ</v>
      </c>
      <c r="I175" s="47">
        <f t="shared" si="46"/>
        <v>6.9690277777777773E-4</v>
      </c>
      <c r="J175" s="47">
        <f t="shared" si="47"/>
        <v>4.3215039000000003E-4</v>
      </c>
      <c r="K175" s="47" t="str">
        <f t="shared" si="48"/>
        <v>ПДВ</v>
      </c>
      <c r="L175" s="47">
        <f t="shared" si="49"/>
        <v>6.9690277777777773E-4</v>
      </c>
      <c r="M175" s="47">
        <f t="shared" si="50"/>
        <v>4.3215039000000003E-4</v>
      </c>
      <c r="N175" s="47" t="str">
        <f t="shared" si="51"/>
        <v>ПДВ</v>
      </c>
      <c r="O175" s="47">
        <f t="shared" si="52"/>
        <v>6.9690277777777773E-4</v>
      </c>
      <c r="P175" s="47">
        <f t="shared" si="53"/>
        <v>4.3215039000000003E-4</v>
      </c>
      <c r="Q175" s="47" t="str">
        <f t="shared" si="54"/>
        <v>ПДВ</v>
      </c>
      <c r="R175" s="47">
        <f t="shared" si="55"/>
        <v>6.9690277777777773E-4</v>
      </c>
      <c r="S175" s="47">
        <f t="shared" si="56"/>
        <v>4.3215039000000003E-4</v>
      </c>
      <c r="T175" s="47" t="str">
        <f t="shared" si="57"/>
        <v>ПДВ</v>
      </c>
      <c r="U175" s="47">
        <f t="shared" si="58"/>
        <v>6.9690277777777773E-4</v>
      </c>
      <c r="V175" s="47">
        <f t="shared" si="59"/>
        <v>4.3215039000000003E-4</v>
      </c>
      <c r="W175" s="47" t="str">
        <f t="shared" si="60"/>
        <v>ПДВ</v>
      </c>
      <c r="X175" s="47">
        <f t="shared" si="61"/>
        <v>6.9690277777777773E-4</v>
      </c>
      <c r="Y175" s="47">
        <f t="shared" si="62"/>
        <v>4.3215039000000003E-4</v>
      </c>
      <c r="Z175" s="47" t="str">
        <f t="shared" si="63"/>
        <v>ПДВ</v>
      </c>
      <c r="AA175" s="47">
        <f t="shared" si="64"/>
        <v>6.9690277777777773E-4</v>
      </c>
      <c r="AB175" s="47">
        <f t="shared" si="65"/>
        <v>4.3215039000000003E-4</v>
      </c>
      <c r="AC175" s="47" t="str">
        <f t="shared" si="66"/>
        <v>ПДВ</v>
      </c>
    </row>
    <row r="176" spans="1:32" hidden="1" x14ac:dyDescent="0.25">
      <c r="A176">
        <v>152</v>
      </c>
      <c r="B176">
        <f>IFERROR(VLOOKUP(IF(ISERROR(FIND("Наименование загрязняющего вещества",D176))=FALSE,B177,IF(D176="всего по ЗВ:",B175,VLOOKUP(A176,ishod_piv!A:B,2,0))),norm!B:B,1,0),0)</f>
        <v>0</v>
      </c>
      <c r="C176" s="58">
        <f t="shared" si="45"/>
        <v>15</v>
      </c>
      <c r="D176" s="180" t="str">
        <f>VLOOKUP(A176,ishod_piv!A:H,8,0)</f>
        <v>открытая стоянка</v>
      </c>
      <c r="E176" s="59">
        <f>VLOOKUP(A176,ishod_piv!A:I,9,0)</f>
        <v>6005</v>
      </c>
      <c r="F176" s="47">
        <f>IF(ISERROR(FIND("Наименование загрязняющего вещества",D176))=TRUE,VLOOKUP(A176,ishod_piv!A:I,4,0),"")</f>
        <v>4.5788888888888889E-5</v>
      </c>
      <c r="G176" s="47">
        <f>IF(ISERROR(FIND("Наименование загрязняющего вещества",D176))=TRUE,VLOOKUP(A176,ishod_piv!A:I,5,0),"")</f>
        <v>7.3219989999999993E-5</v>
      </c>
      <c r="H176" s="47" t="str">
        <f>VLOOKUP(A176,ishod_piv!A:J,10,0)</f>
        <v>ПДВ</v>
      </c>
      <c r="I176" s="47">
        <f t="shared" si="46"/>
        <v>4.5788888888888889E-5</v>
      </c>
      <c r="J176" s="47">
        <f t="shared" si="47"/>
        <v>7.3219989999999993E-5</v>
      </c>
      <c r="K176" s="47" t="str">
        <f t="shared" si="48"/>
        <v>ПДВ</v>
      </c>
      <c r="L176" s="47">
        <f t="shared" si="49"/>
        <v>4.5788888888888889E-5</v>
      </c>
      <c r="M176" s="47">
        <f t="shared" si="50"/>
        <v>7.3219989999999993E-5</v>
      </c>
      <c r="N176" s="47" t="str">
        <f t="shared" si="51"/>
        <v>ПДВ</v>
      </c>
      <c r="O176" s="47">
        <f t="shared" si="52"/>
        <v>4.5788888888888889E-5</v>
      </c>
      <c r="P176" s="47">
        <f t="shared" si="53"/>
        <v>7.3219989999999993E-5</v>
      </c>
      <c r="Q176" s="47" t="str">
        <f t="shared" si="54"/>
        <v>ПДВ</v>
      </c>
      <c r="R176" s="47">
        <f t="shared" si="55"/>
        <v>4.5788888888888889E-5</v>
      </c>
      <c r="S176" s="47">
        <f t="shared" si="56"/>
        <v>7.3219989999999993E-5</v>
      </c>
      <c r="T176" s="47" t="str">
        <f t="shared" si="57"/>
        <v>ПДВ</v>
      </c>
      <c r="U176" s="47">
        <f t="shared" si="58"/>
        <v>4.5788888888888889E-5</v>
      </c>
      <c r="V176" s="47">
        <f t="shared" si="59"/>
        <v>7.3219989999999993E-5</v>
      </c>
      <c r="W176" s="47" t="str">
        <f t="shared" si="60"/>
        <v>ПДВ</v>
      </c>
      <c r="X176" s="47">
        <f t="shared" si="61"/>
        <v>4.5788888888888889E-5</v>
      </c>
      <c r="Y176" s="47">
        <f t="shared" si="62"/>
        <v>7.3219989999999993E-5</v>
      </c>
      <c r="Z176" s="47" t="str">
        <f t="shared" si="63"/>
        <v>ПДВ</v>
      </c>
      <c r="AA176" s="47">
        <f t="shared" si="64"/>
        <v>4.5788888888888889E-5</v>
      </c>
      <c r="AB176" s="47">
        <f t="shared" si="65"/>
        <v>7.3219989999999993E-5</v>
      </c>
      <c r="AC176" s="47" t="str">
        <f t="shared" si="66"/>
        <v>ПДВ</v>
      </c>
    </row>
    <row r="177" spans="1:29" hidden="1" x14ac:dyDescent="0.25">
      <c r="A177">
        <v>153</v>
      </c>
      <c r="B177">
        <f>IFERROR(VLOOKUP(IF(ISERROR(FIND("Наименование загрязняющего вещества",D177))=FALSE,B178,IF(D177="всего по ЗВ:",B176,VLOOKUP(A177,ishod_piv!A:B,2,0))),norm!B:B,1,0),0)</f>
        <v>0</v>
      </c>
      <c r="C177" s="58">
        <f t="shared" si="45"/>
        <v>16</v>
      </c>
      <c r="D177" s="148" t="str">
        <f>VLOOKUP(A177,ishod_piv!A:H,8,0)</f>
        <v>открытая стоянка</v>
      </c>
      <c r="E177" s="59">
        <f>VLOOKUP(A177,ishod_piv!A:I,9,0)</f>
        <v>6005</v>
      </c>
      <c r="F177" s="47">
        <f>IF(ISERROR(FIND("Наименование загрязняющего вещества",D177))=TRUE,VLOOKUP(A177,ishod_piv!A:I,4,0),"")</f>
        <v>1.464861111111111E-4</v>
      </c>
      <c r="G177" s="47">
        <f>IF(ISERROR(FIND("Наименование загрязняющего вещества",D177))=TRUE,VLOOKUP(A177,ishod_piv!A:I,5,0),"")</f>
        <v>2.0245981500000007E-4</v>
      </c>
      <c r="H177" s="47" t="str">
        <f>VLOOKUP(A177,ishod_piv!A:J,10,0)</f>
        <v>ПДВ</v>
      </c>
      <c r="I177" s="47">
        <f t="shared" si="46"/>
        <v>1.464861111111111E-4</v>
      </c>
      <c r="J177" s="47">
        <f t="shared" si="47"/>
        <v>2.0245981500000007E-4</v>
      </c>
      <c r="K177" s="47" t="str">
        <f t="shared" si="48"/>
        <v>ПДВ</v>
      </c>
      <c r="L177" s="47">
        <f t="shared" si="49"/>
        <v>1.464861111111111E-4</v>
      </c>
      <c r="M177" s="47">
        <f t="shared" si="50"/>
        <v>2.0245981500000007E-4</v>
      </c>
      <c r="N177" s="47" t="str">
        <f t="shared" si="51"/>
        <v>ПДВ</v>
      </c>
      <c r="O177" s="47">
        <f t="shared" si="52"/>
        <v>1.464861111111111E-4</v>
      </c>
      <c r="P177" s="47">
        <f t="shared" si="53"/>
        <v>2.0245981500000007E-4</v>
      </c>
      <c r="Q177" s="47" t="str">
        <f t="shared" si="54"/>
        <v>ПДВ</v>
      </c>
      <c r="R177" s="47">
        <f t="shared" si="55"/>
        <v>1.464861111111111E-4</v>
      </c>
      <c r="S177" s="47">
        <f t="shared" si="56"/>
        <v>2.0245981500000007E-4</v>
      </c>
      <c r="T177" s="47" t="str">
        <f t="shared" si="57"/>
        <v>ПДВ</v>
      </c>
      <c r="U177" s="47">
        <f t="shared" si="58"/>
        <v>1.464861111111111E-4</v>
      </c>
      <c r="V177" s="47">
        <f t="shared" si="59"/>
        <v>2.0245981500000007E-4</v>
      </c>
      <c r="W177" s="47" t="str">
        <f t="shared" si="60"/>
        <v>ПДВ</v>
      </c>
      <c r="X177" s="47">
        <f t="shared" si="61"/>
        <v>1.464861111111111E-4</v>
      </c>
      <c r="Y177" s="47">
        <f t="shared" si="62"/>
        <v>2.0245981500000007E-4</v>
      </c>
      <c r="Z177" s="47" t="str">
        <f t="shared" si="63"/>
        <v>ПДВ</v>
      </c>
      <c r="AA177" s="47">
        <f t="shared" si="64"/>
        <v>1.464861111111111E-4</v>
      </c>
      <c r="AB177" s="47">
        <f t="shared" si="65"/>
        <v>2.0245981500000007E-4</v>
      </c>
      <c r="AC177" s="47" t="str">
        <f t="shared" si="66"/>
        <v>ПДВ</v>
      </c>
    </row>
    <row r="178" spans="1:29" hidden="1" x14ac:dyDescent="0.25">
      <c r="A178">
        <v>154</v>
      </c>
      <c r="B178">
        <f>IFERROR(VLOOKUP(IF(ISERROR(FIND("Наименование загрязняющего вещества",D178))=FALSE,B179,IF(D178="всего по ЗВ:",B177,VLOOKUP(A178,ishod_piv!A:B,2,0))),norm!B:B,1,0),0)</f>
        <v>0</v>
      </c>
      <c r="C178" s="58">
        <f t="shared" si="45"/>
        <v>17</v>
      </c>
      <c r="D178" s="148" t="str">
        <f>VLOOKUP(A178,ishod_piv!A:H,8,0)</f>
        <v>открытая стоянка</v>
      </c>
      <c r="E178" s="59">
        <f>VLOOKUP(A178,ishod_piv!A:I,9,0)</f>
        <v>6005</v>
      </c>
      <c r="F178" s="47">
        <f>IF(ISERROR(FIND("Наименование загрязняющего вещества",D178))=TRUE,VLOOKUP(A178,ishod_piv!A:I,4,0),"")</f>
        <v>9.2680555555555553E-5</v>
      </c>
      <c r="G178" s="47">
        <f>IF(ISERROR(FIND("Наименование загрязняющего вещества",D178))=TRUE,VLOOKUP(A178,ishod_piv!A:I,5,0),"")</f>
        <v>5.6743485000000002E-5</v>
      </c>
      <c r="H178" s="47" t="str">
        <f>VLOOKUP(A178,ishod_piv!A:J,10,0)</f>
        <v>ПДВ</v>
      </c>
      <c r="I178" s="47">
        <f t="shared" si="46"/>
        <v>9.2680555555555553E-5</v>
      </c>
      <c r="J178" s="47">
        <f t="shared" si="47"/>
        <v>5.6743485000000002E-5</v>
      </c>
      <c r="K178" s="47" t="str">
        <f t="shared" si="48"/>
        <v>ПДВ</v>
      </c>
      <c r="L178" s="47">
        <f t="shared" si="49"/>
        <v>9.2680555555555553E-5</v>
      </c>
      <c r="M178" s="47">
        <f t="shared" si="50"/>
        <v>5.6743485000000002E-5</v>
      </c>
      <c r="N178" s="47" t="str">
        <f t="shared" si="51"/>
        <v>ПДВ</v>
      </c>
      <c r="O178" s="47">
        <f t="shared" si="52"/>
        <v>9.2680555555555553E-5</v>
      </c>
      <c r="P178" s="47">
        <f t="shared" si="53"/>
        <v>5.6743485000000002E-5</v>
      </c>
      <c r="Q178" s="47" t="str">
        <f t="shared" si="54"/>
        <v>ПДВ</v>
      </c>
      <c r="R178" s="47">
        <f t="shared" si="55"/>
        <v>9.2680555555555553E-5</v>
      </c>
      <c r="S178" s="47">
        <f t="shared" si="56"/>
        <v>5.6743485000000002E-5</v>
      </c>
      <c r="T178" s="47" t="str">
        <f t="shared" si="57"/>
        <v>ПДВ</v>
      </c>
      <c r="U178" s="47">
        <f t="shared" si="58"/>
        <v>9.2680555555555553E-5</v>
      </c>
      <c r="V178" s="47">
        <f t="shared" si="59"/>
        <v>5.6743485000000002E-5</v>
      </c>
      <c r="W178" s="47" t="str">
        <f t="shared" si="60"/>
        <v>ПДВ</v>
      </c>
      <c r="X178" s="47">
        <f t="shared" si="61"/>
        <v>9.2680555555555553E-5</v>
      </c>
      <c r="Y178" s="47">
        <f t="shared" si="62"/>
        <v>5.6743485000000002E-5</v>
      </c>
      <c r="Z178" s="47" t="str">
        <f t="shared" si="63"/>
        <v>ПДВ</v>
      </c>
      <c r="AA178" s="47">
        <f t="shared" si="64"/>
        <v>9.2680555555555553E-5</v>
      </c>
      <c r="AB178" s="47">
        <f t="shared" si="65"/>
        <v>5.6743485000000002E-5</v>
      </c>
      <c r="AC178" s="47" t="str">
        <f t="shared" si="66"/>
        <v>ПДВ</v>
      </c>
    </row>
    <row r="179" spans="1:29" hidden="1" x14ac:dyDescent="0.25">
      <c r="A179">
        <v>155</v>
      </c>
      <c r="B179">
        <f>IFERROR(VLOOKUP(IF(ISERROR(FIND("Наименование загрязняющего вещества",D179))=FALSE,B180,IF(D179="всего по ЗВ:",B178,VLOOKUP(A179,ishod_piv!A:B,2,0))),norm!B:B,1,0),0)</f>
        <v>0</v>
      </c>
      <c r="C179" s="58">
        <f t="shared" si="45"/>
        <v>18</v>
      </c>
      <c r="D179" s="148" t="str">
        <f>VLOOKUP(A179,ishod_piv!A:H,8,0)</f>
        <v>внутренний проезд</v>
      </c>
      <c r="E179" s="59">
        <f>VLOOKUP(A179,ishod_piv!A:I,9,0)</f>
        <v>6006</v>
      </c>
      <c r="F179" s="47">
        <f>IF(ISERROR(FIND("Наименование загрязняющего вещества",D179))=TRUE,VLOOKUP(A179,ishod_piv!A:I,4,0),"")</f>
        <v>1.485E-6</v>
      </c>
      <c r="G179" s="47">
        <f>IF(ISERROR(FIND("Наименование загрязняющего вещества",D179))=TRUE,VLOOKUP(A179,ishod_piv!A:I,5,0),"")</f>
        <v>7.7190399999999999E-5</v>
      </c>
      <c r="H179" s="47" t="str">
        <f>VLOOKUP(A179,ishod_piv!A:J,10,0)</f>
        <v>ПДВ</v>
      </c>
      <c r="I179" s="47">
        <f t="shared" si="46"/>
        <v>1.485E-6</v>
      </c>
      <c r="J179" s="47">
        <f t="shared" si="47"/>
        <v>7.7190399999999999E-5</v>
      </c>
      <c r="K179" s="47" t="str">
        <f t="shared" si="48"/>
        <v>ПДВ</v>
      </c>
      <c r="L179" s="47">
        <f t="shared" si="49"/>
        <v>1.485E-6</v>
      </c>
      <c r="M179" s="47">
        <f t="shared" si="50"/>
        <v>7.7190399999999999E-5</v>
      </c>
      <c r="N179" s="47" t="str">
        <f t="shared" si="51"/>
        <v>ПДВ</v>
      </c>
      <c r="O179" s="47">
        <f t="shared" si="52"/>
        <v>1.485E-6</v>
      </c>
      <c r="P179" s="47">
        <f t="shared" si="53"/>
        <v>7.7190399999999999E-5</v>
      </c>
      <c r="Q179" s="47" t="str">
        <f t="shared" si="54"/>
        <v>ПДВ</v>
      </c>
      <c r="R179" s="47">
        <f t="shared" si="55"/>
        <v>1.485E-6</v>
      </c>
      <c r="S179" s="47">
        <f t="shared" si="56"/>
        <v>7.7190399999999999E-5</v>
      </c>
      <c r="T179" s="47" t="str">
        <f t="shared" si="57"/>
        <v>ПДВ</v>
      </c>
      <c r="U179" s="47">
        <f t="shared" si="58"/>
        <v>1.485E-6</v>
      </c>
      <c r="V179" s="47">
        <f t="shared" si="59"/>
        <v>7.7190399999999999E-5</v>
      </c>
      <c r="W179" s="47" t="str">
        <f t="shared" si="60"/>
        <v>ПДВ</v>
      </c>
      <c r="X179" s="47">
        <f t="shared" si="61"/>
        <v>1.485E-6</v>
      </c>
      <c r="Y179" s="47">
        <f t="shared" si="62"/>
        <v>7.7190399999999999E-5</v>
      </c>
      <c r="Z179" s="47" t="str">
        <f t="shared" si="63"/>
        <v>ПДВ</v>
      </c>
      <c r="AA179" s="47">
        <f t="shared" si="64"/>
        <v>1.485E-6</v>
      </c>
      <c r="AB179" s="47">
        <f t="shared" si="65"/>
        <v>7.7190399999999999E-5</v>
      </c>
      <c r="AC179" s="47" t="str">
        <f t="shared" si="66"/>
        <v>ПДВ</v>
      </c>
    </row>
    <row r="180" spans="1:29" hidden="1" x14ac:dyDescent="0.25">
      <c r="A180">
        <v>156</v>
      </c>
      <c r="B180">
        <f>IFERROR(VLOOKUP(IF(ISERROR(FIND("Наименование загрязняющего вещества",D180))=FALSE,B181,IF(D180="всего по ЗВ:",B179,VLOOKUP(A180,ishod_piv!A:B,2,0))),norm!B:B,1,0),0)</f>
        <v>0</v>
      </c>
      <c r="C180" s="58">
        <f t="shared" si="45"/>
        <v>19</v>
      </c>
      <c r="D180" s="180" t="str">
        <f>VLOOKUP(A180,ishod_piv!A:H,8,0)</f>
        <v>внутренний проезд</v>
      </c>
      <c r="E180" s="59">
        <f>VLOOKUP(A180,ishod_piv!A:I,9,0)</f>
        <v>6006</v>
      </c>
      <c r="F180" s="47">
        <f>IF(ISERROR(FIND("Наименование загрязняющего вещества",D180))=TRUE,VLOOKUP(A180,ishod_piv!A:I,4,0),"")</f>
        <v>1.6199999999999999E-6</v>
      </c>
      <c r="G180" s="47">
        <f>IF(ISERROR(FIND("Наименование загрязняющего вещества",D180))=TRUE,VLOOKUP(A180,ishod_piv!A:I,5,0),"")</f>
        <v>1.2684920000000002E-4</v>
      </c>
      <c r="H180" s="47" t="str">
        <f>VLOOKUP(A180,ishod_piv!A:J,10,0)</f>
        <v>ПДВ</v>
      </c>
      <c r="I180" s="47">
        <f t="shared" si="46"/>
        <v>1.6199999999999999E-6</v>
      </c>
      <c r="J180" s="47">
        <f t="shared" si="47"/>
        <v>1.2684920000000002E-4</v>
      </c>
      <c r="K180" s="47" t="str">
        <f t="shared" si="48"/>
        <v>ПДВ</v>
      </c>
      <c r="L180" s="47">
        <f t="shared" si="49"/>
        <v>1.6199999999999999E-6</v>
      </c>
      <c r="M180" s="47">
        <f t="shared" si="50"/>
        <v>1.2684920000000002E-4</v>
      </c>
      <c r="N180" s="47" t="str">
        <f t="shared" si="51"/>
        <v>ПДВ</v>
      </c>
      <c r="O180" s="47">
        <f t="shared" si="52"/>
        <v>1.6199999999999999E-6</v>
      </c>
      <c r="P180" s="47">
        <f t="shared" si="53"/>
        <v>1.2684920000000002E-4</v>
      </c>
      <c r="Q180" s="47" t="str">
        <f t="shared" si="54"/>
        <v>ПДВ</v>
      </c>
      <c r="R180" s="47">
        <f t="shared" si="55"/>
        <v>1.6199999999999999E-6</v>
      </c>
      <c r="S180" s="47">
        <f t="shared" si="56"/>
        <v>1.2684920000000002E-4</v>
      </c>
      <c r="T180" s="47" t="str">
        <f t="shared" si="57"/>
        <v>ПДВ</v>
      </c>
      <c r="U180" s="47">
        <f t="shared" si="58"/>
        <v>1.6199999999999999E-6</v>
      </c>
      <c r="V180" s="47">
        <f t="shared" si="59"/>
        <v>1.2684920000000002E-4</v>
      </c>
      <c r="W180" s="47" t="str">
        <f t="shared" si="60"/>
        <v>ПДВ</v>
      </c>
      <c r="X180" s="47">
        <f t="shared" si="61"/>
        <v>1.6199999999999999E-6</v>
      </c>
      <c r="Y180" s="47">
        <f t="shared" si="62"/>
        <v>1.2684920000000002E-4</v>
      </c>
      <c r="Z180" s="47" t="str">
        <f t="shared" si="63"/>
        <v>ПДВ</v>
      </c>
      <c r="AA180" s="47">
        <f t="shared" si="64"/>
        <v>1.6199999999999999E-6</v>
      </c>
      <c r="AB180" s="47">
        <f t="shared" si="65"/>
        <v>1.2684920000000002E-4</v>
      </c>
      <c r="AC180" s="47" t="str">
        <f t="shared" si="66"/>
        <v>ПДВ</v>
      </c>
    </row>
    <row r="181" spans="1:29" hidden="1" x14ac:dyDescent="0.25">
      <c r="A181">
        <v>157</v>
      </c>
      <c r="B181">
        <f>IFERROR(VLOOKUP(IF(ISERROR(FIND("Наименование загрязняющего вещества",D181))=FALSE,B182,IF(D181="всего по ЗВ:",B180,VLOOKUP(A181,ishod_piv!A:B,2,0))),norm!B:B,1,0),0)</f>
        <v>0</v>
      </c>
      <c r="C181" s="58">
        <f t="shared" si="45"/>
        <v>20</v>
      </c>
      <c r="D181" s="180" t="str">
        <f>VLOOKUP(A181,ishod_piv!A:H,8,0)</f>
        <v>внутренний проезд</v>
      </c>
      <c r="E181" s="59">
        <f>VLOOKUP(A181,ishod_piv!A:I,9,0)</f>
        <v>6006</v>
      </c>
      <c r="F181" s="47">
        <f>IF(ISERROR(FIND("Наименование загрязняющего вещества",D181))=TRUE,VLOOKUP(A181,ishod_piv!A:I,4,0),"")</f>
        <v>2.1600000000000001E-6</v>
      </c>
      <c r="G181" s="47">
        <f>IF(ISERROR(FIND("Наименование загрязняющего вещества",D181))=TRUE,VLOOKUP(A181,ishod_piv!A:I,5,0),"")</f>
        <v>1.1236960000000001E-4</v>
      </c>
      <c r="H181" s="47" t="str">
        <f>VLOOKUP(A181,ishod_piv!A:J,10,0)</f>
        <v>ПДВ</v>
      </c>
      <c r="I181" s="47">
        <f t="shared" si="46"/>
        <v>2.1600000000000001E-6</v>
      </c>
      <c r="J181" s="47">
        <f t="shared" si="47"/>
        <v>1.1236960000000001E-4</v>
      </c>
      <c r="K181" s="47" t="str">
        <f t="shared" si="48"/>
        <v>ПДВ</v>
      </c>
      <c r="L181" s="47">
        <f t="shared" si="49"/>
        <v>2.1600000000000001E-6</v>
      </c>
      <c r="M181" s="47">
        <f t="shared" si="50"/>
        <v>1.1236960000000001E-4</v>
      </c>
      <c r="N181" s="47" t="str">
        <f t="shared" si="51"/>
        <v>ПДВ</v>
      </c>
      <c r="O181" s="47">
        <f t="shared" si="52"/>
        <v>2.1600000000000001E-6</v>
      </c>
      <c r="P181" s="47">
        <f t="shared" si="53"/>
        <v>1.1236960000000001E-4</v>
      </c>
      <c r="Q181" s="47" t="str">
        <f t="shared" si="54"/>
        <v>ПДВ</v>
      </c>
      <c r="R181" s="47">
        <f t="shared" si="55"/>
        <v>2.1600000000000001E-6</v>
      </c>
      <c r="S181" s="47">
        <f t="shared" si="56"/>
        <v>1.1236960000000001E-4</v>
      </c>
      <c r="T181" s="47" t="str">
        <f t="shared" si="57"/>
        <v>ПДВ</v>
      </c>
      <c r="U181" s="47">
        <f t="shared" si="58"/>
        <v>2.1600000000000001E-6</v>
      </c>
      <c r="V181" s="47">
        <f t="shared" si="59"/>
        <v>1.1236960000000001E-4</v>
      </c>
      <c r="W181" s="47" t="str">
        <f t="shared" si="60"/>
        <v>ПДВ</v>
      </c>
      <c r="X181" s="47">
        <f t="shared" si="61"/>
        <v>2.1600000000000001E-6</v>
      </c>
      <c r="Y181" s="47">
        <f t="shared" si="62"/>
        <v>1.1236960000000001E-4</v>
      </c>
      <c r="Z181" s="47" t="str">
        <f t="shared" si="63"/>
        <v>ПДВ</v>
      </c>
      <c r="AA181" s="47">
        <f t="shared" si="64"/>
        <v>2.1600000000000001E-6</v>
      </c>
      <c r="AB181" s="47">
        <f t="shared" si="65"/>
        <v>1.1236960000000001E-4</v>
      </c>
      <c r="AC181" s="47" t="str">
        <f t="shared" si="66"/>
        <v>ПДВ</v>
      </c>
    </row>
    <row r="182" spans="1:29" hidden="1" x14ac:dyDescent="0.25">
      <c r="A182">
        <v>158</v>
      </c>
      <c r="B182">
        <f>IFERROR(VLOOKUP(IF(ISERROR(FIND("Наименование загрязняющего вещества",D182))=FALSE,B183,IF(D182="всего по ЗВ:",B181,VLOOKUP(A182,ishod_piv!A:B,2,0))),norm!B:B,1,0),0)</f>
        <v>0</v>
      </c>
      <c r="C182" s="58">
        <f t="shared" si="45"/>
        <v>21</v>
      </c>
      <c r="D182" s="180" t="str">
        <f>VLOOKUP(A182,ishod_piv!A:H,8,0)</f>
        <v>внутренний проезд</v>
      </c>
      <c r="E182" s="59">
        <f>VLOOKUP(A182,ishod_piv!A:I,9,0)</f>
        <v>6006</v>
      </c>
      <c r="F182" s="47">
        <f>IF(ISERROR(FIND("Наименование загрязняющего вещества",D182))=TRUE,VLOOKUP(A182,ishod_piv!A:I,4,0),"")</f>
        <v>1.6649999999999999E-6</v>
      </c>
      <c r="G182" s="47">
        <f>IF(ISERROR(FIND("Наименование загрязняющего вещества",D182))=TRUE,VLOOKUP(A182,ishod_piv!A:I,5,0),"")</f>
        <v>2.6307960000000003E-4</v>
      </c>
      <c r="H182" s="47" t="str">
        <f>VLOOKUP(A182,ishod_piv!A:J,10,0)</f>
        <v>ПДВ</v>
      </c>
      <c r="I182" s="47">
        <f t="shared" si="46"/>
        <v>1.6649999999999999E-6</v>
      </c>
      <c r="J182" s="47">
        <f t="shared" si="47"/>
        <v>2.6307960000000003E-4</v>
      </c>
      <c r="K182" s="47" t="str">
        <f t="shared" si="48"/>
        <v>ПДВ</v>
      </c>
      <c r="L182" s="47">
        <f t="shared" si="49"/>
        <v>1.6649999999999999E-6</v>
      </c>
      <c r="M182" s="47">
        <f t="shared" si="50"/>
        <v>2.6307960000000003E-4</v>
      </c>
      <c r="N182" s="47" t="str">
        <f t="shared" si="51"/>
        <v>ПДВ</v>
      </c>
      <c r="O182" s="47">
        <f t="shared" si="52"/>
        <v>1.6649999999999999E-6</v>
      </c>
      <c r="P182" s="47">
        <f t="shared" si="53"/>
        <v>2.6307960000000003E-4</v>
      </c>
      <c r="Q182" s="47" t="str">
        <f t="shared" si="54"/>
        <v>ПДВ</v>
      </c>
      <c r="R182" s="47">
        <f t="shared" si="55"/>
        <v>1.6649999999999999E-6</v>
      </c>
      <c r="S182" s="47">
        <f t="shared" si="56"/>
        <v>2.6307960000000003E-4</v>
      </c>
      <c r="T182" s="47" t="str">
        <f t="shared" si="57"/>
        <v>ПДВ</v>
      </c>
      <c r="U182" s="47">
        <f t="shared" si="58"/>
        <v>1.6649999999999999E-6</v>
      </c>
      <c r="V182" s="47">
        <f t="shared" si="59"/>
        <v>2.6307960000000003E-4</v>
      </c>
      <c r="W182" s="47" t="str">
        <f t="shared" si="60"/>
        <v>ПДВ</v>
      </c>
      <c r="X182" s="47">
        <f t="shared" si="61"/>
        <v>1.6649999999999999E-6</v>
      </c>
      <c r="Y182" s="47">
        <f t="shared" si="62"/>
        <v>2.6307960000000003E-4</v>
      </c>
      <c r="Z182" s="47" t="str">
        <f t="shared" si="63"/>
        <v>ПДВ</v>
      </c>
      <c r="AA182" s="47">
        <f t="shared" si="64"/>
        <v>1.6649999999999999E-6</v>
      </c>
      <c r="AB182" s="47">
        <f t="shared" si="65"/>
        <v>2.6307960000000003E-4</v>
      </c>
      <c r="AC182" s="47" t="str">
        <f t="shared" si="66"/>
        <v>ПДВ</v>
      </c>
    </row>
    <row r="183" spans="1:29" hidden="1" x14ac:dyDescent="0.25">
      <c r="A183">
        <v>159</v>
      </c>
      <c r="B183">
        <f>IFERROR(VLOOKUP(IF(ISERROR(FIND("Наименование загрязняющего вещества",D183))=FALSE,B184,IF(D183="всего по ЗВ:",B182,VLOOKUP(A183,ishod_piv!A:B,2,0))),norm!B:B,1,0),0)</f>
        <v>0</v>
      </c>
      <c r="C183" s="58">
        <f t="shared" si="45"/>
        <v>22</v>
      </c>
      <c r="D183" s="180" t="str">
        <f>VLOOKUP(A183,ishod_piv!A:H,8,0)</f>
        <v>внутренний проезд</v>
      </c>
      <c r="E183" s="59">
        <f>VLOOKUP(A183,ishod_piv!A:I,9,0)</f>
        <v>6006</v>
      </c>
      <c r="F183" s="47">
        <f>IF(ISERROR(FIND("Наименование загрязняющего вещества",D183))=TRUE,VLOOKUP(A183,ishod_piv!A:I,4,0),"")</f>
        <v>2.1600000000000001E-6</v>
      </c>
      <c r="G183" s="47">
        <f>IF(ISERROR(FIND("Наименование загрязняющего вещества",D183))=TRUE,VLOOKUP(A183,ishod_piv!A:I,5,0),"")</f>
        <v>2.2473920000000002E-4</v>
      </c>
      <c r="H183" s="47" t="str">
        <f>VLOOKUP(A183,ishod_piv!A:J,10,0)</f>
        <v>ПДВ</v>
      </c>
      <c r="I183" s="47">
        <f t="shared" si="46"/>
        <v>2.1600000000000001E-6</v>
      </c>
      <c r="J183" s="47">
        <f t="shared" si="47"/>
        <v>2.2473920000000002E-4</v>
      </c>
      <c r="K183" s="47" t="str">
        <f t="shared" si="48"/>
        <v>ПДВ</v>
      </c>
      <c r="L183" s="47">
        <f t="shared" si="49"/>
        <v>2.1600000000000001E-6</v>
      </c>
      <c r="M183" s="47">
        <f t="shared" si="50"/>
        <v>2.2473920000000002E-4</v>
      </c>
      <c r="N183" s="47" t="str">
        <f t="shared" si="51"/>
        <v>ПДВ</v>
      </c>
      <c r="O183" s="47">
        <f t="shared" si="52"/>
        <v>2.1600000000000001E-6</v>
      </c>
      <c r="P183" s="47">
        <f t="shared" si="53"/>
        <v>2.2473920000000002E-4</v>
      </c>
      <c r="Q183" s="47" t="str">
        <f t="shared" si="54"/>
        <v>ПДВ</v>
      </c>
      <c r="R183" s="47">
        <f t="shared" si="55"/>
        <v>2.1600000000000001E-6</v>
      </c>
      <c r="S183" s="47">
        <f t="shared" si="56"/>
        <v>2.2473920000000002E-4</v>
      </c>
      <c r="T183" s="47" t="str">
        <f t="shared" si="57"/>
        <v>ПДВ</v>
      </c>
      <c r="U183" s="47">
        <f t="shared" si="58"/>
        <v>2.1600000000000001E-6</v>
      </c>
      <c r="V183" s="47">
        <f t="shared" si="59"/>
        <v>2.2473920000000002E-4</v>
      </c>
      <c r="W183" s="47" t="str">
        <f t="shared" si="60"/>
        <v>ПДВ</v>
      </c>
      <c r="X183" s="47">
        <f t="shared" si="61"/>
        <v>2.1600000000000001E-6</v>
      </c>
      <c r="Y183" s="47">
        <f t="shared" si="62"/>
        <v>2.2473920000000002E-4</v>
      </c>
      <c r="Z183" s="47" t="str">
        <f t="shared" si="63"/>
        <v>ПДВ</v>
      </c>
      <c r="AA183" s="47">
        <f t="shared" si="64"/>
        <v>2.1600000000000001E-6</v>
      </c>
      <c r="AB183" s="47">
        <f t="shared" si="65"/>
        <v>2.2473920000000002E-4</v>
      </c>
      <c r="AC183" s="47" t="str">
        <f t="shared" si="66"/>
        <v>ПДВ</v>
      </c>
    </row>
    <row r="184" spans="1:29" hidden="1" x14ac:dyDescent="0.25">
      <c r="A184">
        <v>160</v>
      </c>
      <c r="B184">
        <f>IFERROR(VLOOKUP(IF(ISERROR(FIND("Наименование загрязняющего вещества",D184))=FALSE,B185,IF(D184="всего по ЗВ:",B183,VLOOKUP(A184,ishod_piv!A:B,2,0))),norm!B:B,1,0),0)</f>
        <v>0</v>
      </c>
      <c r="C184" s="58">
        <f t="shared" si="45"/>
        <v>23</v>
      </c>
      <c r="D184" s="180" t="str">
        <f>VLOOKUP(A184,ishod_piv!A:H,8,0)</f>
        <v>пост ТО и ТР</v>
      </c>
      <c r="E184" s="59">
        <f>VLOOKUP(A184,ishod_piv!A:I,9,0)</f>
        <v>6017</v>
      </c>
      <c r="F184" s="47">
        <f>IF(ISERROR(FIND("Наименование загрязняющего вещества",D184))=TRUE,VLOOKUP(A184,ishod_piv!A:I,4,0),"")</f>
        <v>2.0052500000000004E-6</v>
      </c>
      <c r="G184" s="47">
        <f>IF(ISERROR(FIND("Наименование загрязняющего вещества",D184))=TRUE,VLOOKUP(A184,ishod_piv!A:I,5,0),"")</f>
        <v>6.8301000000000009E-6</v>
      </c>
      <c r="H184" s="47" t="str">
        <f>VLOOKUP(A184,ishod_piv!A:J,10,0)</f>
        <v>ПДВ</v>
      </c>
      <c r="I184" s="47">
        <f t="shared" si="46"/>
        <v>2.0052500000000004E-6</v>
      </c>
      <c r="J184" s="47">
        <f t="shared" si="47"/>
        <v>6.8301000000000009E-6</v>
      </c>
      <c r="K184" s="47" t="str">
        <f t="shared" si="48"/>
        <v>ПДВ</v>
      </c>
      <c r="L184" s="47">
        <f t="shared" si="49"/>
        <v>2.0052500000000004E-6</v>
      </c>
      <c r="M184" s="47">
        <f t="shared" si="50"/>
        <v>6.8301000000000009E-6</v>
      </c>
      <c r="N184" s="47" t="str">
        <f t="shared" si="51"/>
        <v>ПДВ</v>
      </c>
      <c r="O184" s="47">
        <f t="shared" si="52"/>
        <v>2.0052500000000004E-6</v>
      </c>
      <c r="P184" s="47">
        <f t="shared" si="53"/>
        <v>6.8301000000000009E-6</v>
      </c>
      <c r="Q184" s="47" t="str">
        <f t="shared" si="54"/>
        <v>ПДВ</v>
      </c>
      <c r="R184" s="47">
        <f t="shared" si="55"/>
        <v>2.0052500000000004E-6</v>
      </c>
      <c r="S184" s="47">
        <f t="shared" si="56"/>
        <v>6.8301000000000009E-6</v>
      </c>
      <c r="T184" s="47" t="str">
        <f t="shared" si="57"/>
        <v>ПДВ</v>
      </c>
      <c r="U184" s="47">
        <f t="shared" si="58"/>
        <v>2.0052500000000004E-6</v>
      </c>
      <c r="V184" s="47">
        <f t="shared" si="59"/>
        <v>6.8301000000000009E-6</v>
      </c>
      <c r="W184" s="47" t="str">
        <f t="shared" si="60"/>
        <v>ПДВ</v>
      </c>
      <c r="X184" s="47">
        <f t="shared" si="61"/>
        <v>2.0052500000000004E-6</v>
      </c>
      <c r="Y184" s="47">
        <f t="shared" si="62"/>
        <v>6.8301000000000009E-6</v>
      </c>
      <c r="Z184" s="47" t="str">
        <f t="shared" si="63"/>
        <v>ПДВ</v>
      </c>
      <c r="AA184" s="47">
        <f t="shared" si="64"/>
        <v>2.0052500000000004E-6</v>
      </c>
      <c r="AB184" s="47">
        <f t="shared" si="65"/>
        <v>6.8301000000000009E-6</v>
      </c>
      <c r="AC184" s="47" t="str">
        <f t="shared" si="66"/>
        <v>ПДВ</v>
      </c>
    </row>
    <row r="185" spans="1:29" hidden="1" x14ac:dyDescent="0.25">
      <c r="A185">
        <v>161</v>
      </c>
      <c r="B185">
        <f>IFERROR(VLOOKUP(IF(ISERROR(FIND("Наименование загрязняющего вещества",D185))=FALSE,B186,IF(D185="всего по ЗВ:",B184,VLOOKUP(A185,ishod_piv!A:B,2,0))),norm!B:B,1,0),0)</f>
        <v>0</v>
      </c>
      <c r="C185" s="58">
        <f t="shared" si="45"/>
        <v>24</v>
      </c>
      <c r="D185" s="180" t="str">
        <f>VLOOKUP(A185,ishod_piv!A:H,8,0)</f>
        <v>пост ТО и ТР</v>
      </c>
      <c r="E185" s="59">
        <f>VLOOKUP(A185,ishod_piv!A:I,9,0)</f>
        <v>6017</v>
      </c>
      <c r="F185" s="47">
        <f>IF(ISERROR(FIND("Наименование загрязняющего вещества",D185))=TRUE,VLOOKUP(A185,ishod_piv!A:I,4,0),"")</f>
        <v>1.0856250000000001E-5</v>
      </c>
      <c r="G185" s="47">
        <f>IF(ISERROR(FIND("Наименование загрязняющего вещества",D185))=TRUE,VLOOKUP(A185,ishod_piv!A:I,5,0),"")</f>
        <v>1.8054E-5</v>
      </c>
      <c r="H185" s="47" t="str">
        <f>VLOOKUP(A185,ishod_piv!A:J,10,0)</f>
        <v>ПДВ</v>
      </c>
      <c r="I185" s="47">
        <f t="shared" si="46"/>
        <v>1.0856250000000001E-5</v>
      </c>
      <c r="J185" s="47">
        <f t="shared" si="47"/>
        <v>1.8054E-5</v>
      </c>
      <c r="K185" s="47" t="str">
        <f t="shared" si="48"/>
        <v>ПДВ</v>
      </c>
      <c r="L185" s="47">
        <f t="shared" si="49"/>
        <v>1.0856250000000001E-5</v>
      </c>
      <c r="M185" s="47">
        <f t="shared" si="50"/>
        <v>1.8054E-5</v>
      </c>
      <c r="N185" s="47" t="str">
        <f t="shared" si="51"/>
        <v>ПДВ</v>
      </c>
      <c r="O185" s="47">
        <f t="shared" si="52"/>
        <v>1.0856250000000001E-5</v>
      </c>
      <c r="P185" s="47">
        <f t="shared" si="53"/>
        <v>1.8054E-5</v>
      </c>
      <c r="Q185" s="47" t="str">
        <f t="shared" si="54"/>
        <v>ПДВ</v>
      </c>
      <c r="R185" s="47">
        <f t="shared" si="55"/>
        <v>1.0856250000000001E-5</v>
      </c>
      <c r="S185" s="47">
        <f t="shared" si="56"/>
        <v>1.8054E-5</v>
      </c>
      <c r="T185" s="47" t="str">
        <f t="shared" si="57"/>
        <v>ПДВ</v>
      </c>
      <c r="U185" s="47">
        <f t="shared" si="58"/>
        <v>1.0856250000000001E-5</v>
      </c>
      <c r="V185" s="47">
        <f t="shared" si="59"/>
        <v>1.8054E-5</v>
      </c>
      <c r="W185" s="47" t="str">
        <f t="shared" si="60"/>
        <v>ПДВ</v>
      </c>
      <c r="X185" s="47">
        <f t="shared" si="61"/>
        <v>1.0856250000000001E-5</v>
      </c>
      <c r="Y185" s="47">
        <f t="shared" si="62"/>
        <v>1.8054E-5</v>
      </c>
      <c r="Z185" s="47" t="str">
        <f t="shared" si="63"/>
        <v>ПДВ</v>
      </c>
      <c r="AA185" s="47">
        <f t="shared" si="64"/>
        <v>1.0856250000000001E-5</v>
      </c>
      <c r="AB185" s="47">
        <f t="shared" si="65"/>
        <v>1.8054E-5</v>
      </c>
      <c r="AC185" s="47" t="str">
        <f t="shared" si="66"/>
        <v>ПДВ</v>
      </c>
    </row>
    <row r="186" spans="1:29" hidden="1" x14ac:dyDescent="0.25">
      <c r="A186">
        <v>162</v>
      </c>
      <c r="B186">
        <f>IFERROR(VLOOKUP(IF(ISERROR(FIND("Наименование загрязняющего вещества",D186))=FALSE,B187,IF(D186="всего по ЗВ:",B185,VLOOKUP(A186,ishod_piv!A:B,2,0))),norm!B:B,1,0),0)</f>
        <v>0</v>
      </c>
      <c r="C186" s="58">
        <f t="shared" si="45"/>
        <v>25</v>
      </c>
      <c r="D186" s="180" t="str">
        <f>VLOOKUP(A186,ishod_piv!A:H,8,0)</f>
        <v>открытый склад вторсырья</v>
      </c>
      <c r="E186" s="59">
        <f>VLOOKUP(A186,ishod_piv!A:I,9,0)</f>
        <v>6018</v>
      </c>
      <c r="F186" s="47">
        <f>IF(ISERROR(FIND("Наименование загрязняющего вещества",D186))=TRUE,VLOOKUP(A186,ishod_piv!A:I,4,0),"")</f>
        <v>3.9622222222222229E-3</v>
      </c>
      <c r="G186" s="47">
        <f>IF(ISERROR(FIND("Наименование загрязняющего вещества",D186))=TRUE,VLOOKUP(A186,ishod_piv!A:I,5,0),"")</f>
        <v>5.3862778200000003E-3</v>
      </c>
      <c r="H186" s="47" t="str">
        <f>VLOOKUP(A186,ishod_piv!A:J,10,0)</f>
        <v>ПДВ</v>
      </c>
      <c r="I186" s="47">
        <f t="shared" si="46"/>
        <v>3.9622222222222229E-3</v>
      </c>
      <c r="J186" s="47">
        <f t="shared" si="47"/>
        <v>5.3862778200000003E-3</v>
      </c>
      <c r="K186" s="47" t="str">
        <f t="shared" si="48"/>
        <v>ПДВ</v>
      </c>
      <c r="L186" s="47">
        <f t="shared" si="49"/>
        <v>3.9622222222222229E-3</v>
      </c>
      <c r="M186" s="47">
        <f t="shared" si="50"/>
        <v>5.3862778200000003E-3</v>
      </c>
      <c r="N186" s="47" t="str">
        <f t="shared" si="51"/>
        <v>ПДВ</v>
      </c>
      <c r="O186" s="47">
        <f t="shared" si="52"/>
        <v>3.9622222222222229E-3</v>
      </c>
      <c r="P186" s="47">
        <f t="shared" si="53"/>
        <v>5.3862778200000003E-3</v>
      </c>
      <c r="Q186" s="47" t="str">
        <f t="shared" si="54"/>
        <v>ПДВ</v>
      </c>
      <c r="R186" s="47">
        <f t="shared" si="55"/>
        <v>3.9622222222222229E-3</v>
      </c>
      <c r="S186" s="47">
        <f t="shared" si="56"/>
        <v>5.3862778200000003E-3</v>
      </c>
      <c r="T186" s="47" t="str">
        <f t="shared" si="57"/>
        <v>ПДВ</v>
      </c>
      <c r="U186" s="47">
        <f t="shared" si="58"/>
        <v>3.9622222222222229E-3</v>
      </c>
      <c r="V186" s="47">
        <f t="shared" si="59"/>
        <v>5.3862778200000003E-3</v>
      </c>
      <c r="W186" s="47" t="str">
        <f t="shared" si="60"/>
        <v>ПДВ</v>
      </c>
      <c r="X186" s="47">
        <f t="shared" si="61"/>
        <v>3.9622222222222229E-3</v>
      </c>
      <c r="Y186" s="47">
        <f t="shared" si="62"/>
        <v>5.3862778200000003E-3</v>
      </c>
      <c r="Z186" s="47" t="str">
        <f t="shared" si="63"/>
        <v>ПДВ</v>
      </c>
      <c r="AA186" s="47">
        <f t="shared" si="64"/>
        <v>3.9622222222222229E-3</v>
      </c>
      <c r="AB186" s="47">
        <f t="shared" si="65"/>
        <v>5.3862778200000003E-3</v>
      </c>
      <c r="AC186" s="47" t="str">
        <f t="shared" si="66"/>
        <v>ПДВ</v>
      </c>
    </row>
    <row r="187" spans="1:29" hidden="1" x14ac:dyDescent="0.25">
      <c r="A187">
        <v>163</v>
      </c>
      <c r="B187">
        <f>IFERROR(VLOOKUP(IF(ISERROR(FIND("Наименование загрязняющего вещества",D187))=FALSE,B188,IF(D187="всего по ЗВ:",B186,VLOOKUP(A187,ishod_piv!A:B,2,0))),norm!B:B,1,0),0)</f>
        <v>0</v>
      </c>
      <c r="C187" s="58" t="str">
        <f t="shared" si="45"/>
        <v/>
      </c>
      <c r="D187" s="180" t="str">
        <f>VLOOKUP(A187,ishod_piv!A:H,8,0)</f>
        <v>всего по ЗВ:</v>
      </c>
      <c r="E187" s="59" t="str">
        <f>VLOOKUP(A187,ishod_piv!A:I,9,0)</f>
        <v/>
      </c>
      <c r="F187" s="47">
        <f>IF(ISERROR(FIND("Наименование загрязняющего вещества",D187))=TRUE,VLOOKUP(A187,ishod_piv!A:I,4,0),"")</f>
        <v>2.5362402611111105E-2</v>
      </c>
      <c r="G187" s="47">
        <f>IF(ISERROR(FIND("Наименование загрязняющего вещества",D187))=TRUE,VLOOKUP(A187,ishod_piv!A:I,5,0),"")</f>
        <v>0.20258281749000007</v>
      </c>
      <c r="H187" s="47" t="str">
        <f>VLOOKUP(A187,ishod_piv!A:J,10,0)</f>
        <v/>
      </c>
      <c r="I187" s="47">
        <f t="shared" si="46"/>
        <v>2.5362402611111105E-2</v>
      </c>
      <c r="J187" s="47">
        <f t="shared" si="47"/>
        <v>0.20258281749000007</v>
      </c>
      <c r="K187" s="47" t="str">
        <f t="shared" si="48"/>
        <v/>
      </c>
      <c r="L187" s="47">
        <f t="shared" si="49"/>
        <v>2.5362402611111105E-2</v>
      </c>
      <c r="M187" s="47">
        <f t="shared" si="50"/>
        <v>0.20258281749000007</v>
      </c>
      <c r="N187" s="47" t="str">
        <f t="shared" si="51"/>
        <v/>
      </c>
      <c r="O187" s="47">
        <f t="shared" si="52"/>
        <v>2.5362402611111105E-2</v>
      </c>
      <c r="P187" s="47">
        <f t="shared" si="53"/>
        <v>0.20258281749000007</v>
      </c>
      <c r="Q187" s="47" t="str">
        <f t="shared" si="54"/>
        <v/>
      </c>
      <c r="R187" s="47">
        <f t="shared" si="55"/>
        <v>2.5362402611111105E-2</v>
      </c>
      <c r="S187" s="47">
        <f t="shared" si="56"/>
        <v>0.20258281749000007</v>
      </c>
      <c r="T187" s="47" t="str">
        <f t="shared" si="57"/>
        <v/>
      </c>
      <c r="U187" s="47">
        <f t="shared" si="58"/>
        <v>2.5362402611111105E-2</v>
      </c>
      <c r="V187" s="47">
        <f t="shared" si="59"/>
        <v>0.20258281749000007</v>
      </c>
      <c r="W187" s="47" t="str">
        <f t="shared" si="60"/>
        <v/>
      </c>
      <c r="X187" s="47">
        <f t="shared" si="61"/>
        <v>2.5362402611111105E-2</v>
      </c>
      <c r="Y187" s="47">
        <f t="shared" si="62"/>
        <v>0.20258281749000007</v>
      </c>
      <c r="Z187" s="47" t="str">
        <f t="shared" si="63"/>
        <v/>
      </c>
      <c r="AA187" s="47">
        <f t="shared" si="64"/>
        <v>2.5362402611111105E-2</v>
      </c>
      <c r="AB187" s="47">
        <f t="shared" si="65"/>
        <v>0.20258281749000007</v>
      </c>
      <c r="AC187" s="47" t="str">
        <f t="shared" si="66"/>
        <v/>
      </c>
    </row>
    <row r="188" spans="1:29" ht="48.75" hidden="1" x14ac:dyDescent="0.25">
      <c r="A188">
        <v>164</v>
      </c>
      <c r="B188">
        <f>IFERROR(VLOOKUP(IF(ISERROR(FIND("Наименование загрязняющего вещества",D188))=FALSE,B189,IF(D188="всего по ЗВ:",B187,VLOOKUP(A188,ishod_piv!A:B,2,0))),norm!B:B,1,0),0)</f>
        <v>0</v>
      </c>
      <c r="C188" s="58" t="str">
        <f t="shared" si="45"/>
        <v/>
      </c>
      <c r="D188" s="180" t="str">
        <f>VLOOKUP(A188,ishod_piv!A:H,8,0)</f>
        <v>Наименование загрязняющего вещества: 123/диЖелезо триоксид, (железа окcид) (в пересчете на железо) (Железо сесквиоксид)</v>
      </c>
      <c r="E188" s="59" t="str">
        <f>VLOOKUP(A188,ishod_piv!A:I,9,0)</f>
        <v/>
      </c>
      <c r="F188" s="47" t="str">
        <f>IF(ISERROR(FIND("Наименование загрязняющего вещества",D188))=TRUE,VLOOKUP(A188,ishod_piv!A:I,4,0),"")</f>
        <v/>
      </c>
      <c r="G188" s="47" t="str">
        <f>IF(ISERROR(FIND("Наименование загрязняющего вещества",D188))=TRUE,VLOOKUP(A188,ishod_piv!A:I,5,0),"")</f>
        <v/>
      </c>
      <c r="H188" s="47" t="str">
        <f>VLOOKUP(A188,ishod_piv!A:J,10,0)</f>
        <v/>
      </c>
      <c r="I188" s="47" t="str">
        <f t="shared" si="46"/>
        <v/>
      </c>
      <c r="J188" s="47" t="str">
        <f t="shared" si="47"/>
        <v/>
      </c>
      <c r="K188" s="47" t="str">
        <f t="shared" si="48"/>
        <v/>
      </c>
      <c r="L188" s="47" t="str">
        <f t="shared" si="49"/>
        <v/>
      </c>
      <c r="M188" s="47" t="str">
        <f t="shared" si="50"/>
        <v/>
      </c>
      <c r="N188" s="47" t="str">
        <f t="shared" si="51"/>
        <v/>
      </c>
      <c r="O188" s="47" t="str">
        <f t="shared" si="52"/>
        <v/>
      </c>
      <c r="P188" s="47" t="str">
        <f t="shared" si="53"/>
        <v/>
      </c>
      <c r="Q188" s="47" t="str">
        <f t="shared" si="54"/>
        <v/>
      </c>
      <c r="R188" s="47" t="str">
        <f t="shared" si="55"/>
        <v/>
      </c>
      <c r="S188" s="47" t="str">
        <f t="shared" si="56"/>
        <v/>
      </c>
      <c r="T188" s="47" t="str">
        <f t="shared" si="57"/>
        <v/>
      </c>
      <c r="U188" s="47" t="str">
        <f t="shared" si="58"/>
        <v/>
      </c>
      <c r="V188" s="47" t="str">
        <f t="shared" si="59"/>
        <v/>
      </c>
      <c r="W188" s="47" t="str">
        <f t="shared" si="60"/>
        <v/>
      </c>
      <c r="X188" s="47" t="str">
        <f t="shared" si="61"/>
        <v/>
      </c>
      <c r="Y188" s="47" t="str">
        <f t="shared" si="62"/>
        <v/>
      </c>
      <c r="Z188" s="47" t="str">
        <f t="shared" si="63"/>
        <v/>
      </c>
      <c r="AA188" s="47" t="str">
        <f t="shared" si="64"/>
        <v/>
      </c>
      <c r="AB188" s="47" t="str">
        <f t="shared" si="65"/>
        <v/>
      </c>
      <c r="AC188" s="47" t="str">
        <f t="shared" si="66"/>
        <v/>
      </c>
    </row>
    <row r="189" spans="1:29" hidden="1" x14ac:dyDescent="0.25">
      <c r="A189">
        <v>165</v>
      </c>
      <c r="B189">
        <f>IFERROR(VLOOKUP(IF(ISERROR(FIND("Наименование загрязняющего вещества",D189))=FALSE,B190,IF(D189="всего по ЗВ:",B188,VLOOKUP(A189,ishod_piv!A:B,2,0))),norm!B:B,1,0),0)</f>
        <v>0</v>
      </c>
      <c r="C189" s="58">
        <f t="shared" si="45"/>
        <v>1</v>
      </c>
      <c r="D189" s="180" t="str">
        <f>VLOOKUP(A189,ishod_piv!A:H,8,0)</f>
        <v>сварочный пост</v>
      </c>
      <c r="E189" s="59">
        <f>VLOOKUP(A189,ishod_piv!A:I,9,0)</f>
        <v>14</v>
      </c>
      <c r="F189" s="47">
        <f>IF(ISERROR(FIND("Наименование загрязняющего вещества",D189))=TRUE,VLOOKUP(A189,ishod_piv!A:I,4,0),"")</f>
        <v>6.8700000000000003E-5</v>
      </c>
      <c r="G189" s="47">
        <f>IF(ISERROR(FIND("Наименование загрязняющего вещества",D189))=TRUE,VLOOKUP(A189,ishod_piv!A:I,5,0),"")</f>
        <v>1.4674320000000001E-3</v>
      </c>
      <c r="H189" s="47" t="str">
        <f>VLOOKUP(A189,ishod_piv!A:J,10,0)</f>
        <v>ПДВ</v>
      </c>
      <c r="I189" s="47">
        <f t="shared" si="46"/>
        <v>6.8700000000000003E-5</v>
      </c>
      <c r="J189" s="47">
        <f t="shared" si="47"/>
        <v>1.4674320000000001E-3</v>
      </c>
      <c r="K189" s="47" t="str">
        <f t="shared" si="48"/>
        <v>ПДВ</v>
      </c>
      <c r="L189" s="47">
        <f t="shared" si="49"/>
        <v>6.8700000000000003E-5</v>
      </c>
      <c r="M189" s="47">
        <f t="shared" si="50"/>
        <v>1.4674320000000001E-3</v>
      </c>
      <c r="N189" s="47" t="str">
        <f t="shared" si="51"/>
        <v>ПДВ</v>
      </c>
      <c r="O189" s="47">
        <f t="shared" si="52"/>
        <v>6.8700000000000003E-5</v>
      </c>
      <c r="P189" s="47">
        <f t="shared" si="53"/>
        <v>1.4674320000000001E-3</v>
      </c>
      <c r="Q189" s="47" t="str">
        <f t="shared" si="54"/>
        <v>ПДВ</v>
      </c>
      <c r="R189" s="47">
        <f t="shared" si="55"/>
        <v>6.8700000000000003E-5</v>
      </c>
      <c r="S189" s="47">
        <f t="shared" si="56"/>
        <v>1.4674320000000001E-3</v>
      </c>
      <c r="T189" s="47" t="str">
        <f t="shared" si="57"/>
        <v>ПДВ</v>
      </c>
      <c r="U189" s="47">
        <f t="shared" si="58"/>
        <v>6.8700000000000003E-5</v>
      </c>
      <c r="V189" s="47">
        <f t="shared" si="59"/>
        <v>1.4674320000000001E-3</v>
      </c>
      <c r="W189" s="47" t="str">
        <f t="shared" si="60"/>
        <v>ПДВ</v>
      </c>
      <c r="X189" s="47">
        <f t="shared" si="61"/>
        <v>6.8700000000000003E-5</v>
      </c>
      <c r="Y189" s="47">
        <f t="shared" si="62"/>
        <v>1.4674320000000001E-3</v>
      </c>
      <c r="Z189" s="47" t="str">
        <f t="shared" si="63"/>
        <v>ПДВ</v>
      </c>
      <c r="AA189" s="47">
        <f t="shared" si="64"/>
        <v>6.8700000000000003E-5</v>
      </c>
      <c r="AB189" s="47">
        <f t="shared" si="65"/>
        <v>1.4674320000000001E-3</v>
      </c>
      <c r="AC189" s="47" t="str">
        <f t="shared" si="66"/>
        <v>ПДВ</v>
      </c>
    </row>
    <row r="190" spans="1:29" hidden="1" x14ac:dyDescent="0.25">
      <c r="A190">
        <v>166</v>
      </c>
      <c r="B190">
        <f>IFERROR(VLOOKUP(IF(ISERROR(FIND("Наименование загрязняющего вещества",D190))=FALSE,B191,IF(D190="всего по ЗВ:",B189,VLOOKUP(A190,ishod_piv!A:B,2,0))),norm!B:B,1,0),0)</f>
        <v>0</v>
      </c>
      <c r="C190" s="58">
        <f t="shared" si="45"/>
        <v>2</v>
      </c>
      <c r="D190" s="180" t="str">
        <f>VLOOKUP(A190,ishod_piv!A:H,8,0)</f>
        <v>сварочный пост</v>
      </c>
      <c r="E190" s="59">
        <f>VLOOKUP(A190,ishod_piv!A:I,9,0)</f>
        <v>6015</v>
      </c>
      <c r="F190" s="47">
        <f>IF(ISERROR(FIND("Наименование загрязняющего вещества",D190))=TRUE,VLOOKUP(A190,ishod_piv!A:I,4,0),"")</f>
        <v>6.8700000000000003E-5</v>
      </c>
      <c r="G190" s="47">
        <f>IF(ISERROR(FIND("Наименование загрязняющего вещества",D190))=TRUE,VLOOKUP(A190,ishod_piv!A:I,5,0),"")</f>
        <v>1.4674320000000001E-3</v>
      </c>
      <c r="H190" s="47" t="str">
        <f>VLOOKUP(A190,ishod_piv!A:J,10,0)</f>
        <v>ПДВ</v>
      </c>
      <c r="I190" s="47">
        <f t="shared" si="46"/>
        <v>6.8700000000000003E-5</v>
      </c>
      <c r="J190" s="47">
        <f t="shared" si="47"/>
        <v>1.4674320000000001E-3</v>
      </c>
      <c r="K190" s="47" t="str">
        <f t="shared" si="48"/>
        <v>ПДВ</v>
      </c>
      <c r="L190" s="47">
        <f t="shared" si="49"/>
        <v>6.8700000000000003E-5</v>
      </c>
      <c r="M190" s="47">
        <f t="shared" si="50"/>
        <v>1.4674320000000001E-3</v>
      </c>
      <c r="N190" s="47" t="str">
        <f t="shared" si="51"/>
        <v>ПДВ</v>
      </c>
      <c r="O190" s="47">
        <f t="shared" si="52"/>
        <v>6.8700000000000003E-5</v>
      </c>
      <c r="P190" s="47">
        <f t="shared" si="53"/>
        <v>1.4674320000000001E-3</v>
      </c>
      <c r="Q190" s="47" t="str">
        <f t="shared" si="54"/>
        <v>ПДВ</v>
      </c>
      <c r="R190" s="47">
        <f t="shared" si="55"/>
        <v>6.8700000000000003E-5</v>
      </c>
      <c r="S190" s="47">
        <f t="shared" si="56"/>
        <v>1.4674320000000001E-3</v>
      </c>
      <c r="T190" s="47" t="str">
        <f t="shared" si="57"/>
        <v>ПДВ</v>
      </c>
      <c r="U190" s="47">
        <f t="shared" si="58"/>
        <v>6.8700000000000003E-5</v>
      </c>
      <c r="V190" s="47">
        <f t="shared" si="59"/>
        <v>1.4674320000000001E-3</v>
      </c>
      <c r="W190" s="47" t="str">
        <f t="shared" si="60"/>
        <v>ПДВ</v>
      </c>
      <c r="X190" s="47">
        <f t="shared" si="61"/>
        <v>6.8700000000000003E-5</v>
      </c>
      <c r="Y190" s="47">
        <f t="shared" si="62"/>
        <v>1.4674320000000001E-3</v>
      </c>
      <c r="Z190" s="47" t="str">
        <f t="shared" si="63"/>
        <v>ПДВ</v>
      </c>
      <c r="AA190" s="47">
        <f t="shared" si="64"/>
        <v>6.8700000000000003E-5</v>
      </c>
      <c r="AB190" s="47">
        <f t="shared" si="65"/>
        <v>1.4674320000000001E-3</v>
      </c>
      <c r="AC190" s="47" t="str">
        <f t="shared" si="66"/>
        <v>ПДВ</v>
      </c>
    </row>
    <row r="191" spans="1:29" hidden="1" x14ac:dyDescent="0.25">
      <c r="A191">
        <v>167</v>
      </c>
      <c r="B191">
        <f>IFERROR(VLOOKUP(IF(ISERROR(FIND("Наименование загрязняющего вещества",D191))=FALSE,B192,IF(D191="всего по ЗВ:",B190,VLOOKUP(A191,ishod_piv!A:B,2,0))),norm!B:B,1,0),0)</f>
        <v>0</v>
      </c>
      <c r="C191" s="58" t="str">
        <f t="shared" si="45"/>
        <v/>
      </c>
      <c r="D191" s="180" t="str">
        <f>VLOOKUP(A191,ishod_piv!A:H,8,0)</f>
        <v>всего по ЗВ:</v>
      </c>
      <c r="E191" s="59" t="str">
        <f>VLOOKUP(A191,ishod_piv!A:I,9,0)</f>
        <v/>
      </c>
      <c r="F191" s="47">
        <f>IF(ISERROR(FIND("Наименование загрязняющего вещества",D191))=TRUE,VLOOKUP(A191,ishod_piv!A:I,4,0),"")</f>
        <v>1.3740000000000001E-4</v>
      </c>
      <c r="G191" s="47">
        <f>IF(ISERROR(FIND("Наименование загрязняющего вещества",D191))=TRUE,VLOOKUP(A191,ishod_piv!A:I,5,0),"")</f>
        <v>2.9348640000000001E-3</v>
      </c>
      <c r="H191" s="47" t="str">
        <f>VLOOKUP(A191,ishod_piv!A:J,10,0)</f>
        <v/>
      </c>
      <c r="I191" s="47">
        <f t="shared" si="46"/>
        <v>1.3740000000000001E-4</v>
      </c>
      <c r="J191" s="47">
        <f t="shared" si="47"/>
        <v>2.9348640000000001E-3</v>
      </c>
      <c r="K191" s="47" t="str">
        <f t="shared" si="48"/>
        <v/>
      </c>
      <c r="L191" s="47">
        <f t="shared" si="49"/>
        <v>1.3740000000000001E-4</v>
      </c>
      <c r="M191" s="47">
        <f t="shared" si="50"/>
        <v>2.9348640000000001E-3</v>
      </c>
      <c r="N191" s="47" t="str">
        <f t="shared" si="51"/>
        <v/>
      </c>
      <c r="O191" s="47">
        <f t="shared" si="52"/>
        <v>1.3740000000000001E-4</v>
      </c>
      <c r="P191" s="47">
        <f t="shared" si="53"/>
        <v>2.9348640000000001E-3</v>
      </c>
      <c r="Q191" s="47" t="str">
        <f t="shared" si="54"/>
        <v/>
      </c>
      <c r="R191" s="47">
        <f t="shared" si="55"/>
        <v>1.3740000000000001E-4</v>
      </c>
      <c r="S191" s="47">
        <f t="shared" si="56"/>
        <v>2.9348640000000001E-3</v>
      </c>
      <c r="T191" s="47" t="str">
        <f t="shared" si="57"/>
        <v/>
      </c>
      <c r="U191" s="47">
        <f t="shared" si="58"/>
        <v>1.3740000000000001E-4</v>
      </c>
      <c r="V191" s="47">
        <f t="shared" si="59"/>
        <v>2.9348640000000001E-3</v>
      </c>
      <c r="W191" s="47" t="str">
        <f t="shared" si="60"/>
        <v/>
      </c>
      <c r="X191" s="47">
        <f t="shared" si="61"/>
        <v>1.3740000000000001E-4</v>
      </c>
      <c r="Y191" s="47">
        <f t="shared" si="62"/>
        <v>2.9348640000000001E-3</v>
      </c>
      <c r="Z191" s="47" t="str">
        <f t="shared" si="63"/>
        <v/>
      </c>
      <c r="AA191" s="47">
        <f t="shared" si="64"/>
        <v>1.3740000000000001E-4</v>
      </c>
      <c r="AB191" s="47">
        <f t="shared" si="65"/>
        <v>2.9348640000000001E-3</v>
      </c>
      <c r="AC191" s="47" t="str">
        <f t="shared" si="66"/>
        <v/>
      </c>
    </row>
    <row r="192" spans="1:29" ht="48.75" x14ac:dyDescent="0.25">
      <c r="A192">
        <v>168</v>
      </c>
      <c r="B192">
        <f>IFERROR(VLOOKUP(IF(ISERROR(FIND("Наименование загрязняющего вещества",D192))=FALSE,B193,IF(D192="всего по ЗВ:",B191,VLOOKUP(A192,ishod_piv!A:B,2,0))),norm!B:B,1,0),0)</f>
        <v>143</v>
      </c>
      <c r="C192" s="58" t="str">
        <f t="shared" si="45"/>
        <v/>
      </c>
      <c r="D192" s="180" t="str">
        <f>VLOOKUP(A192,ishod_piv!A:H,8,0)</f>
        <v>Наименование загрязняющего вещества: 143/Марганец и его соединения/в пересчете на марганец (IV) оксид/</v>
      </c>
      <c r="E192" s="59" t="str">
        <f>VLOOKUP(A192,ishod_piv!A:I,9,0)</f>
        <v/>
      </c>
      <c r="F192" s="47" t="str">
        <f>IF(ISERROR(FIND("Наименование загрязняющего вещества",D192))=TRUE,VLOOKUP(A192,ishod_piv!A:I,4,0),"")</f>
        <v/>
      </c>
      <c r="G192" s="47" t="str">
        <f>IF(ISERROR(FIND("Наименование загрязняющего вещества",D192))=TRUE,VLOOKUP(A192,ishod_piv!A:I,5,0),"")</f>
        <v/>
      </c>
      <c r="H192" s="47" t="str">
        <f>VLOOKUP(A192,ishod_piv!A:J,10,0)</f>
        <v/>
      </c>
      <c r="I192" s="47" t="str">
        <f t="shared" si="46"/>
        <v/>
      </c>
      <c r="J192" s="47" t="str">
        <f t="shared" si="47"/>
        <v/>
      </c>
      <c r="K192" s="47" t="str">
        <f t="shared" si="48"/>
        <v/>
      </c>
      <c r="L192" s="47" t="str">
        <f t="shared" si="49"/>
        <v/>
      </c>
      <c r="M192" s="47" t="str">
        <f t="shared" si="50"/>
        <v/>
      </c>
      <c r="N192" s="47" t="str">
        <f t="shared" si="51"/>
        <v/>
      </c>
      <c r="O192" s="47" t="str">
        <f t="shared" si="52"/>
        <v/>
      </c>
      <c r="P192" s="47" t="str">
        <f t="shared" si="53"/>
        <v/>
      </c>
      <c r="Q192" s="47" t="str">
        <f t="shared" si="54"/>
        <v/>
      </c>
      <c r="R192" s="47" t="str">
        <f t="shared" si="55"/>
        <v/>
      </c>
      <c r="S192" s="47" t="str">
        <f t="shared" si="56"/>
        <v/>
      </c>
      <c r="T192" s="47" t="str">
        <f t="shared" si="57"/>
        <v/>
      </c>
      <c r="U192" s="47" t="str">
        <f t="shared" si="58"/>
        <v/>
      </c>
      <c r="V192" s="47" t="str">
        <f t="shared" si="59"/>
        <v/>
      </c>
      <c r="W192" s="47" t="str">
        <f t="shared" si="60"/>
        <v/>
      </c>
      <c r="X192" s="47" t="str">
        <f t="shared" si="61"/>
        <v/>
      </c>
      <c r="Y192" s="47" t="str">
        <f t="shared" si="62"/>
        <v/>
      </c>
      <c r="Z192" s="47" t="str">
        <f t="shared" si="63"/>
        <v/>
      </c>
      <c r="AA192" s="47" t="str">
        <f t="shared" si="64"/>
        <v/>
      </c>
      <c r="AB192" s="47" t="str">
        <f t="shared" si="65"/>
        <v/>
      </c>
      <c r="AC192" s="47" t="str">
        <f t="shared" si="66"/>
        <v/>
      </c>
    </row>
    <row r="193" spans="1:29" x14ac:dyDescent="0.25">
      <c r="A193">
        <v>169</v>
      </c>
      <c r="B193">
        <f>IFERROR(VLOOKUP(IF(ISERROR(FIND("Наименование загрязняющего вещества",D193))=FALSE,B194,IF(D193="всего по ЗВ:",B192,VLOOKUP(A193,ishod_piv!A:B,2,0))),norm!B:B,1,0),0)</f>
        <v>143</v>
      </c>
      <c r="C193" s="58">
        <f t="shared" si="45"/>
        <v>1</v>
      </c>
      <c r="D193" s="180" t="str">
        <f>VLOOKUP(A193,ishod_piv!A:H,8,0)</f>
        <v>сварочный пост</v>
      </c>
      <c r="E193" s="59">
        <f>VLOOKUP(A193,ishod_piv!A:I,9,0)</f>
        <v>14</v>
      </c>
      <c r="F193" s="47">
        <f>IF(ISERROR(FIND("Наименование загрязняющего вещества",D193))=TRUE,VLOOKUP(A193,ishod_piv!A:I,4,0),"")</f>
        <v>1.2299999999999999E-5</v>
      </c>
      <c r="G193" s="47">
        <f>IF(ISERROR(FIND("Наименование загрязняющего вещества",D193))=TRUE,VLOOKUP(A193,ishod_piv!A:I,5,0),"")</f>
        <v>2.62728E-4</v>
      </c>
      <c r="H193" s="47" t="str">
        <f>VLOOKUP(A193,ishod_piv!A:J,10,0)</f>
        <v>ПДВ</v>
      </c>
      <c r="I193" s="47">
        <f t="shared" si="46"/>
        <v>1.2299999999999999E-5</v>
      </c>
      <c r="J193" s="47">
        <f t="shared" si="47"/>
        <v>2.62728E-4</v>
      </c>
      <c r="K193" s="47" t="str">
        <f t="shared" si="48"/>
        <v>ПДВ</v>
      </c>
      <c r="L193" s="47">
        <f t="shared" si="49"/>
        <v>1.2299999999999999E-5</v>
      </c>
      <c r="M193" s="47">
        <f t="shared" si="50"/>
        <v>2.62728E-4</v>
      </c>
      <c r="N193" s="47" t="str">
        <f t="shared" si="51"/>
        <v>ПДВ</v>
      </c>
      <c r="O193" s="47">
        <f t="shared" si="52"/>
        <v>1.2299999999999999E-5</v>
      </c>
      <c r="P193" s="47">
        <f t="shared" si="53"/>
        <v>2.62728E-4</v>
      </c>
      <c r="Q193" s="47" t="str">
        <f t="shared" si="54"/>
        <v>ПДВ</v>
      </c>
      <c r="R193" s="47">
        <f t="shared" si="55"/>
        <v>1.2299999999999999E-5</v>
      </c>
      <c r="S193" s="47">
        <f t="shared" si="56"/>
        <v>2.62728E-4</v>
      </c>
      <c r="T193" s="47" t="str">
        <f t="shared" si="57"/>
        <v>ПДВ</v>
      </c>
      <c r="U193" s="47">
        <f t="shared" si="58"/>
        <v>1.2299999999999999E-5</v>
      </c>
      <c r="V193" s="47">
        <f t="shared" si="59"/>
        <v>2.62728E-4</v>
      </c>
      <c r="W193" s="47" t="str">
        <f t="shared" si="60"/>
        <v>ПДВ</v>
      </c>
      <c r="X193" s="47">
        <f t="shared" si="61"/>
        <v>1.2299999999999999E-5</v>
      </c>
      <c r="Y193" s="47">
        <f t="shared" si="62"/>
        <v>2.62728E-4</v>
      </c>
      <c r="Z193" s="47" t="str">
        <f t="shared" si="63"/>
        <v>ПДВ</v>
      </c>
      <c r="AA193" s="47">
        <f t="shared" si="64"/>
        <v>1.2299999999999999E-5</v>
      </c>
      <c r="AB193" s="47">
        <f t="shared" si="65"/>
        <v>2.62728E-4</v>
      </c>
      <c r="AC193" s="47" t="str">
        <f t="shared" si="66"/>
        <v>ПДВ</v>
      </c>
    </row>
    <row r="194" spans="1:29" x14ac:dyDescent="0.25">
      <c r="A194">
        <v>170</v>
      </c>
      <c r="B194">
        <f>IFERROR(VLOOKUP(IF(ISERROR(FIND("Наименование загрязняющего вещества",D194))=FALSE,B195,IF(D194="всего по ЗВ:",B193,VLOOKUP(A194,ishod_piv!A:B,2,0))),norm!B:B,1,0),0)</f>
        <v>143</v>
      </c>
      <c r="C194" s="58">
        <f t="shared" si="45"/>
        <v>2</v>
      </c>
      <c r="D194" s="180" t="str">
        <f>VLOOKUP(A194,ishod_piv!A:H,8,0)</f>
        <v>сварочный пост</v>
      </c>
      <c r="E194" s="59">
        <f>VLOOKUP(A194,ishod_piv!A:I,9,0)</f>
        <v>6015</v>
      </c>
      <c r="F194" s="47">
        <f>IF(ISERROR(FIND("Наименование загрязняющего вещества",D194))=TRUE,VLOOKUP(A194,ishod_piv!A:I,4,0),"")</f>
        <v>1.2299999999999999E-5</v>
      </c>
      <c r="G194" s="47">
        <f>IF(ISERROR(FIND("Наименование загрязняющего вещества",D194))=TRUE,VLOOKUP(A194,ishod_piv!A:I,5,0),"")</f>
        <v>2.62728E-4</v>
      </c>
      <c r="H194" s="47" t="str">
        <f>VLOOKUP(A194,ishod_piv!A:J,10,0)</f>
        <v>ПДВ</v>
      </c>
      <c r="I194" s="47">
        <f t="shared" si="46"/>
        <v>1.2299999999999999E-5</v>
      </c>
      <c r="J194" s="47">
        <f t="shared" si="47"/>
        <v>2.62728E-4</v>
      </c>
      <c r="K194" s="47" t="str">
        <f t="shared" si="48"/>
        <v>ПДВ</v>
      </c>
      <c r="L194" s="47">
        <f t="shared" si="49"/>
        <v>1.2299999999999999E-5</v>
      </c>
      <c r="M194" s="47">
        <f t="shared" si="50"/>
        <v>2.62728E-4</v>
      </c>
      <c r="N194" s="47" t="str">
        <f t="shared" si="51"/>
        <v>ПДВ</v>
      </c>
      <c r="O194" s="47">
        <f t="shared" si="52"/>
        <v>1.2299999999999999E-5</v>
      </c>
      <c r="P194" s="47">
        <f t="shared" si="53"/>
        <v>2.62728E-4</v>
      </c>
      <c r="Q194" s="47" t="str">
        <f t="shared" si="54"/>
        <v>ПДВ</v>
      </c>
      <c r="R194" s="47">
        <f t="shared" si="55"/>
        <v>1.2299999999999999E-5</v>
      </c>
      <c r="S194" s="47">
        <f t="shared" si="56"/>
        <v>2.62728E-4</v>
      </c>
      <c r="T194" s="47" t="str">
        <f t="shared" si="57"/>
        <v>ПДВ</v>
      </c>
      <c r="U194" s="47">
        <f t="shared" si="58"/>
        <v>1.2299999999999999E-5</v>
      </c>
      <c r="V194" s="47">
        <f t="shared" si="59"/>
        <v>2.62728E-4</v>
      </c>
      <c r="W194" s="47" t="str">
        <f t="shared" si="60"/>
        <v>ПДВ</v>
      </c>
      <c r="X194" s="47">
        <f t="shared" si="61"/>
        <v>1.2299999999999999E-5</v>
      </c>
      <c r="Y194" s="47">
        <f t="shared" si="62"/>
        <v>2.62728E-4</v>
      </c>
      <c r="Z194" s="47" t="str">
        <f t="shared" si="63"/>
        <v>ПДВ</v>
      </c>
      <c r="AA194" s="47">
        <f t="shared" si="64"/>
        <v>1.2299999999999999E-5</v>
      </c>
      <c r="AB194" s="47">
        <f t="shared" si="65"/>
        <v>2.62728E-4</v>
      </c>
      <c r="AC194" s="47" t="str">
        <f t="shared" si="66"/>
        <v>ПДВ</v>
      </c>
    </row>
    <row r="195" spans="1:29" x14ac:dyDescent="0.25">
      <c r="A195">
        <v>171</v>
      </c>
      <c r="B195">
        <f>IFERROR(VLOOKUP(IF(ISERROR(FIND("Наименование загрязняющего вещества",D195))=FALSE,B196,IF(D195="всего по ЗВ:",B194,VLOOKUP(A195,ishod_piv!A:B,2,0))),norm!B:B,1,0),0)</f>
        <v>143</v>
      </c>
      <c r="C195" s="58" t="str">
        <f t="shared" si="45"/>
        <v/>
      </c>
      <c r="D195" s="180" t="str">
        <f>VLOOKUP(A195,ishod_piv!A:H,8,0)</f>
        <v>всего по ЗВ:</v>
      </c>
      <c r="E195" s="59" t="str">
        <f>VLOOKUP(A195,ishod_piv!A:I,9,0)</f>
        <v/>
      </c>
      <c r="F195" s="47">
        <f>IF(ISERROR(FIND("Наименование загрязняющего вещества",D195))=TRUE,VLOOKUP(A195,ishod_piv!A:I,4,0),"")</f>
        <v>2.4599999999999998E-5</v>
      </c>
      <c r="G195" s="47">
        <f>IF(ISERROR(FIND("Наименование загрязняющего вещества",D195))=TRUE,VLOOKUP(A195,ishod_piv!A:I,5,0),"")</f>
        <v>5.2545599999999999E-4</v>
      </c>
      <c r="H195" s="47" t="str">
        <f>VLOOKUP(A195,ishod_piv!A:J,10,0)</f>
        <v/>
      </c>
      <c r="I195" s="47">
        <f t="shared" si="46"/>
        <v>2.4599999999999998E-5</v>
      </c>
      <c r="J195" s="47">
        <f t="shared" si="47"/>
        <v>5.2545599999999999E-4</v>
      </c>
      <c r="K195" s="47" t="str">
        <f t="shared" si="48"/>
        <v/>
      </c>
      <c r="L195" s="47">
        <f t="shared" si="49"/>
        <v>2.4599999999999998E-5</v>
      </c>
      <c r="M195" s="47">
        <f t="shared" si="50"/>
        <v>5.2545599999999999E-4</v>
      </c>
      <c r="N195" s="47" t="str">
        <f t="shared" si="51"/>
        <v/>
      </c>
      <c r="O195" s="47">
        <f t="shared" si="52"/>
        <v>2.4599999999999998E-5</v>
      </c>
      <c r="P195" s="47">
        <f t="shared" si="53"/>
        <v>5.2545599999999999E-4</v>
      </c>
      <c r="Q195" s="47" t="str">
        <f t="shared" si="54"/>
        <v/>
      </c>
      <c r="R195" s="47">
        <f t="shared" si="55"/>
        <v>2.4599999999999998E-5</v>
      </c>
      <c r="S195" s="47">
        <f t="shared" si="56"/>
        <v>5.2545599999999999E-4</v>
      </c>
      <c r="T195" s="47" t="str">
        <f t="shared" si="57"/>
        <v/>
      </c>
      <c r="U195" s="47">
        <f t="shared" si="58"/>
        <v>2.4599999999999998E-5</v>
      </c>
      <c r="V195" s="47">
        <f t="shared" si="59"/>
        <v>5.2545599999999999E-4</v>
      </c>
      <c r="W195" s="47" t="str">
        <f t="shared" si="60"/>
        <v/>
      </c>
      <c r="X195" s="47">
        <f t="shared" si="61"/>
        <v>2.4599999999999998E-5</v>
      </c>
      <c r="Y195" s="47">
        <f t="shared" si="62"/>
        <v>5.2545599999999999E-4</v>
      </c>
      <c r="Z195" s="47" t="str">
        <f t="shared" si="63"/>
        <v/>
      </c>
      <c r="AA195" s="47">
        <f t="shared" si="64"/>
        <v>2.4599999999999998E-5</v>
      </c>
      <c r="AB195" s="47">
        <f t="shared" si="65"/>
        <v>5.2545599999999999E-4</v>
      </c>
      <c r="AC195" s="47" t="str">
        <f t="shared" si="66"/>
        <v/>
      </c>
    </row>
    <row r="196" spans="1:29" ht="72.75" x14ac:dyDescent="0.25">
      <c r="A196">
        <v>172</v>
      </c>
      <c r="B196">
        <f>IFERROR(VLOOKUP(IF(ISERROR(FIND("Наименование загрязняющего вещества",D196))=FALSE,B197,IF(D196="всего по ЗВ:",B195,VLOOKUP(A196,ishod_piv!A:B,2,0))),norm!B:B,1,0),0)</f>
        <v>342</v>
      </c>
      <c r="C196" s="58" t="str">
        <f t="shared" si="45"/>
        <v/>
      </c>
      <c r="D196" s="180" t="str">
        <f>VLOOKUP(A196,ishod_piv!A:H,8,0)</f>
        <v xml:space="preserve">Наименование загрязняющего вещества: 342/Фтористые газообразные соединения (в пересчете на фтор): - Гидрофторид (Водород фторид; фтороводород)
</v>
      </c>
      <c r="E196" s="59" t="str">
        <f>VLOOKUP(A196,ishod_piv!A:I,9,0)</f>
        <v/>
      </c>
      <c r="F196" s="47" t="str">
        <f>IF(ISERROR(FIND("Наименование загрязняющего вещества",D196))=TRUE,VLOOKUP(A196,ishod_piv!A:I,4,0),"")</f>
        <v/>
      </c>
      <c r="G196" s="47" t="str">
        <f>IF(ISERROR(FIND("Наименование загрязняющего вещества",D196))=TRUE,VLOOKUP(A196,ishod_piv!A:I,5,0),"")</f>
        <v/>
      </c>
      <c r="H196" s="47" t="str">
        <f>VLOOKUP(A196,ishod_piv!A:J,10,0)</f>
        <v/>
      </c>
      <c r="I196" s="47" t="str">
        <f t="shared" si="46"/>
        <v/>
      </c>
      <c r="J196" s="47" t="str">
        <f t="shared" si="47"/>
        <v/>
      </c>
      <c r="K196" s="47" t="str">
        <f t="shared" si="48"/>
        <v/>
      </c>
      <c r="L196" s="47" t="str">
        <f t="shared" si="49"/>
        <v/>
      </c>
      <c r="M196" s="47" t="str">
        <f t="shared" si="50"/>
        <v/>
      </c>
      <c r="N196" s="47" t="str">
        <f t="shared" si="51"/>
        <v/>
      </c>
      <c r="O196" s="47" t="str">
        <f t="shared" si="52"/>
        <v/>
      </c>
      <c r="P196" s="47" t="str">
        <f t="shared" si="53"/>
        <v/>
      </c>
      <c r="Q196" s="47" t="str">
        <f t="shared" si="54"/>
        <v/>
      </c>
      <c r="R196" s="47" t="str">
        <f t="shared" si="55"/>
        <v/>
      </c>
      <c r="S196" s="47" t="str">
        <f t="shared" si="56"/>
        <v/>
      </c>
      <c r="T196" s="47" t="str">
        <f t="shared" si="57"/>
        <v/>
      </c>
      <c r="U196" s="47" t="str">
        <f t="shared" si="58"/>
        <v/>
      </c>
      <c r="V196" s="47" t="str">
        <f t="shared" si="59"/>
        <v/>
      </c>
      <c r="W196" s="47" t="str">
        <f t="shared" si="60"/>
        <v/>
      </c>
      <c r="X196" s="47" t="str">
        <f t="shared" si="61"/>
        <v/>
      </c>
      <c r="Y196" s="47" t="str">
        <f t="shared" si="62"/>
        <v/>
      </c>
      <c r="Z196" s="47" t="str">
        <f t="shared" si="63"/>
        <v/>
      </c>
      <c r="AA196" s="47" t="str">
        <f t="shared" si="64"/>
        <v/>
      </c>
      <c r="AB196" s="47" t="str">
        <f t="shared" si="65"/>
        <v/>
      </c>
      <c r="AC196" s="47" t="str">
        <f t="shared" si="66"/>
        <v/>
      </c>
    </row>
    <row r="197" spans="1:29" x14ac:dyDescent="0.25">
      <c r="A197">
        <v>173</v>
      </c>
      <c r="B197">
        <f>IFERROR(VLOOKUP(IF(ISERROR(FIND("Наименование загрязняющего вещества",D197))=FALSE,B198,IF(D197="всего по ЗВ:",B196,VLOOKUP(A197,ishod_piv!A:B,2,0))),norm!B:B,1,0),0)</f>
        <v>342</v>
      </c>
      <c r="C197" s="58">
        <f t="shared" si="45"/>
        <v>1</v>
      </c>
      <c r="D197" s="180" t="str">
        <f>VLOOKUP(A197,ishod_piv!A:H,8,0)</f>
        <v>сварочный пост</v>
      </c>
      <c r="E197" s="59">
        <f>VLOOKUP(A197,ishod_piv!A:I,9,0)</f>
        <v>14</v>
      </c>
      <c r="F197" s="47">
        <f>IF(ISERROR(FIND("Наименование загрязняющего вещества",D197))=TRUE,VLOOKUP(A197,ishod_piv!A:I,4,0),"")</f>
        <v>1.1999999999999999E-6</v>
      </c>
      <c r="G197" s="47">
        <f>IF(ISERROR(FIND("Наименование загрязняющего вещества",D197))=TRUE,VLOOKUP(A197,ishod_piv!A:I,5,0),"")</f>
        <v>2.5631999999999998E-5</v>
      </c>
      <c r="H197" s="47" t="str">
        <f>VLOOKUP(A197,ishod_piv!A:J,10,0)</f>
        <v>ПДВ</v>
      </c>
      <c r="I197" s="47">
        <f t="shared" si="46"/>
        <v>1.1999999999999999E-6</v>
      </c>
      <c r="J197" s="47">
        <f t="shared" si="47"/>
        <v>2.5631999999999998E-5</v>
      </c>
      <c r="K197" s="47" t="str">
        <f t="shared" si="48"/>
        <v>ПДВ</v>
      </c>
      <c r="L197" s="47">
        <f t="shared" si="49"/>
        <v>1.1999999999999999E-6</v>
      </c>
      <c r="M197" s="47">
        <f t="shared" si="50"/>
        <v>2.5631999999999998E-5</v>
      </c>
      <c r="N197" s="47" t="str">
        <f t="shared" si="51"/>
        <v>ПДВ</v>
      </c>
      <c r="O197" s="47">
        <f t="shared" si="52"/>
        <v>1.1999999999999999E-6</v>
      </c>
      <c r="P197" s="47">
        <f t="shared" si="53"/>
        <v>2.5631999999999998E-5</v>
      </c>
      <c r="Q197" s="47" t="str">
        <f t="shared" si="54"/>
        <v>ПДВ</v>
      </c>
      <c r="R197" s="47">
        <f t="shared" si="55"/>
        <v>1.1999999999999999E-6</v>
      </c>
      <c r="S197" s="47">
        <f t="shared" si="56"/>
        <v>2.5631999999999998E-5</v>
      </c>
      <c r="T197" s="47" t="str">
        <f t="shared" si="57"/>
        <v>ПДВ</v>
      </c>
      <c r="U197" s="47">
        <f t="shared" si="58"/>
        <v>1.1999999999999999E-6</v>
      </c>
      <c r="V197" s="47">
        <f t="shared" si="59"/>
        <v>2.5631999999999998E-5</v>
      </c>
      <c r="W197" s="47" t="str">
        <f t="shared" si="60"/>
        <v>ПДВ</v>
      </c>
      <c r="X197" s="47">
        <f t="shared" si="61"/>
        <v>1.1999999999999999E-6</v>
      </c>
      <c r="Y197" s="47">
        <f t="shared" si="62"/>
        <v>2.5631999999999998E-5</v>
      </c>
      <c r="Z197" s="47" t="str">
        <f t="shared" si="63"/>
        <v>ПДВ</v>
      </c>
      <c r="AA197" s="47">
        <f t="shared" si="64"/>
        <v>1.1999999999999999E-6</v>
      </c>
      <c r="AB197" s="47">
        <f t="shared" si="65"/>
        <v>2.5631999999999998E-5</v>
      </c>
      <c r="AC197" s="47" t="str">
        <f t="shared" si="66"/>
        <v>ПДВ</v>
      </c>
    </row>
    <row r="198" spans="1:29" x14ac:dyDescent="0.25">
      <c r="A198">
        <v>174</v>
      </c>
      <c r="B198">
        <f>IFERROR(VLOOKUP(IF(ISERROR(FIND("Наименование загрязняющего вещества",D198))=FALSE,B199,IF(D198="всего по ЗВ:",B197,VLOOKUP(A198,ishod_piv!A:B,2,0))),norm!B:B,1,0),0)</f>
        <v>342</v>
      </c>
      <c r="C198" s="58">
        <f t="shared" si="45"/>
        <v>2</v>
      </c>
      <c r="D198" s="180" t="str">
        <f>VLOOKUP(A198,ishod_piv!A:H,8,0)</f>
        <v>сварочный пост</v>
      </c>
      <c r="E198" s="59">
        <f>VLOOKUP(A198,ishod_piv!A:I,9,0)</f>
        <v>6015</v>
      </c>
      <c r="F198" s="47">
        <f>IF(ISERROR(FIND("Наименование загрязняющего вещества",D198))=TRUE,VLOOKUP(A198,ishod_piv!A:I,4,0),"")</f>
        <v>1.1999999999999999E-6</v>
      </c>
      <c r="G198" s="47">
        <f>IF(ISERROR(FIND("Наименование загрязняющего вещества",D198))=TRUE,VLOOKUP(A198,ishod_piv!A:I,5,0),"")</f>
        <v>2.5631999999999998E-5</v>
      </c>
      <c r="H198" s="47" t="str">
        <f>VLOOKUP(A198,ishod_piv!A:J,10,0)</f>
        <v>ПДВ</v>
      </c>
      <c r="I198" s="47">
        <f t="shared" si="46"/>
        <v>1.1999999999999999E-6</v>
      </c>
      <c r="J198" s="47">
        <f t="shared" si="47"/>
        <v>2.5631999999999998E-5</v>
      </c>
      <c r="K198" s="47" t="str">
        <f t="shared" si="48"/>
        <v>ПДВ</v>
      </c>
      <c r="L198" s="47">
        <f t="shared" si="49"/>
        <v>1.1999999999999999E-6</v>
      </c>
      <c r="M198" s="47">
        <f t="shared" si="50"/>
        <v>2.5631999999999998E-5</v>
      </c>
      <c r="N198" s="47" t="str">
        <f t="shared" si="51"/>
        <v>ПДВ</v>
      </c>
      <c r="O198" s="47">
        <f t="shared" si="52"/>
        <v>1.1999999999999999E-6</v>
      </c>
      <c r="P198" s="47">
        <f t="shared" si="53"/>
        <v>2.5631999999999998E-5</v>
      </c>
      <c r="Q198" s="47" t="str">
        <f t="shared" si="54"/>
        <v>ПДВ</v>
      </c>
      <c r="R198" s="47">
        <f t="shared" si="55"/>
        <v>1.1999999999999999E-6</v>
      </c>
      <c r="S198" s="47">
        <f t="shared" si="56"/>
        <v>2.5631999999999998E-5</v>
      </c>
      <c r="T198" s="47" t="str">
        <f t="shared" si="57"/>
        <v>ПДВ</v>
      </c>
      <c r="U198" s="47">
        <f t="shared" si="58"/>
        <v>1.1999999999999999E-6</v>
      </c>
      <c r="V198" s="47">
        <f t="shared" si="59"/>
        <v>2.5631999999999998E-5</v>
      </c>
      <c r="W198" s="47" t="str">
        <f t="shared" si="60"/>
        <v>ПДВ</v>
      </c>
      <c r="X198" s="47">
        <f t="shared" si="61"/>
        <v>1.1999999999999999E-6</v>
      </c>
      <c r="Y198" s="47">
        <f t="shared" si="62"/>
        <v>2.5631999999999998E-5</v>
      </c>
      <c r="Z198" s="47" t="str">
        <f t="shared" si="63"/>
        <v>ПДВ</v>
      </c>
      <c r="AA198" s="47">
        <f t="shared" si="64"/>
        <v>1.1999999999999999E-6</v>
      </c>
      <c r="AB198" s="47">
        <f t="shared" si="65"/>
        <v>2.5631999999999998E-5</v>
      </c>
      <c r="AC198" s="47" t="str">
        <f t="shared" si="66"/>
        <v>ПДВ</v>
      </c>
    </row>
    <row r="199" spans="1:29" x14ac:dyDescent="0.25">
      <c r="A199">
        <v>175</v>
      </c>
      <c r="B199">
        <f>IFERROR(VLOOKUP(IF(ISERROR(FIND("Наименование загрязняющего вещества",D199))=FALSE,B200,IF(D199="всего по ЗВ:",B198,VLOOKUP(A199,ishod_piv!A:B,2,0))),norm!B:B,1,0),0)</f>
        <v>342</v>
      </c>
      <c r="C199" s="58" t="str">
        <f t="shared" si="45"/>
        <v/>
      </c>
      <c r="D199" s="180" t="str">
        <f>VLOOKUP(A199,ishod_piv!A:H,8,0)</f>
        <v>всего по ЗВ:</v>
      </c>
      <c r="E199" s="59" t="str">
        <f>VLOOKUP(A199,ishod_piv!A:I,9,0)</f>
        <v/>
      </c>
      <c r="F199" s="47">
        <f>IF(ISERROR(FIND("Наименование загрязняющего вещества",D199))=TRUE,VLOOKUP(A199,ishod_piv!A:I,4,0),"")</f>
        <v>2.3999999999999999E-6</v>
      </c>
      <c r="G199" s="47">
        <f>IF(ISERROR(FIND("Наименование загрязняющего вещества",D199))=TRUE,VLOOKUP(A199,ishod_piv!A:I,5,0),"")</f>
        <v>5.1263999999999996E-5</v>
      </c>
      <c r="H199" s="47" t="str">
        <f>VLOOKUP(A199,ishod_piv!A:J,10,0)</f>
        <v/>
      </c>
      <c r="I199" s="47">
        <f t="shared" si="46"/>
        <v>2.3999999999999999E-6</v>
      </c>
      <c r="J199" s="47">
        <f t="shared" si="47"/>
        <v>5.1263999999999996E-5</v>
      </c>
      <c r="K199" s="47" t="str">
        <f t="shared" si="48"/>
        <v/>
      </c>
      <c r="L199" s="47">
        <f t="shared" si="49"/>
        <v>2.3999999999999999E-6</v>
      </c>
      <c r="M199" s="47">
        <f t="shared" si="50"/>
        <v>5.1263999999999996E-5</v>
      </c>
      <c r="N199" s="47" t="str">
        <f t="shared" si="51"/>
        <v/>
      </c>
      <c r="O199" s="47">
        <f t="shared" si="52"/>
        <v>2.3999999999999999E-6</v>
      </c>
      <c r="P199" s="47">
        <f t="shared" si="53"/>
        <v>5.1263999999999996E-5</v>
      </c>
      <c r="Q199" s="47" t="str">
        <f t="shared" si="54"/>
        <v/>
      </c>
      <c r="R199" s="47">
        <f t="shared" si="55"/>
        <v>2.3999999999999999E-6</v>
      </c>
      <c r="S199" s="47">
        <f t="shared" si="56"/>
        <v>5.1263999999999996E-5</v>
      </c>
      <c r="T199" s="47" t="str">
        <f t="shared" si="57"/>
        <v/>
      </c>
      <c r="U199" s="47">
        <f t="shared" si="58"/>
        <v>2.3999999999999999E-6</v>
      </c>
      <c r="V199" s="47">
        <f t="shared" si="59"/>
        <v>5.1263999999999996E-5</v>
      </c>
      <c r="W199" s="47" t="str">
        <f t="shared" si="60"/>
        <v/>
      </c>
      <c r="X199" s="47">
        <f t="shared" si="61"/>
        <v>2.3999999999999999E-6</v>
      </c>
      <c r="Y199" s="47">
        <f t="shared" si="62"/>
        <v>5.1263999999999996E-5</v>
      </c>
      <c r="Z199" s="47" t="str">
        <f t="shared" si="63"/>
        <v/>
      </c>
      <c r="AA199" s="47">
        <f t="shared" si="64"/>
        <v>2.3999999999999999E-6</v>
      </c>
      <c r="AB199" s="47">
        <f t="shared" si="65"/>
        <v>5.1263999999999996E-5</v>
      </c>
      <c r="AC199" s="47" t="str">
        <f t="shared" si="66"/>
        <v/>
      </c>
    </row>
    <row r="200" spans="1:29" ht="24.75" hidden="1" x14ac:dyDescent="0.25">
      <c r="A200">
        <v>176</v>
      </c>
      <c r="B200">
        <f>IFERROR(VLOOKUP(IF(ISERROR(FIND("Наименование загрязняющего вещества",D200))=FALSE,B201,IF(D200="всего по ЗВ:",B199,VLOOKUP(A200,ishod_piv!A:B,2,0))),norm!B:B,1,0),0)</f>
        <v>0</v>
      </c>
      <c r="C200" s="58" t="str">
        <f t="shared" si="45"/>
        <v/>
      </c>
      <c r="D200" s="180" t="str">
        <f>VLOOKUP(A200,ishod_piv!A:H,8,0)</f>
        <v>Наименование загрязняющего вещества: 410/Метан</v>
      </c>
      <c r="E200" s="59" t="str">
        <f>VLOOKUP(A200,ishod_piv!A:I,9,0)</f>
        <v/>
      </c>
      <c r="F200" s="47" t="str">
        <f>IF(ISERROR(FIND("Наименование загрязняющего вещества",D200))=TRUE,VLOOKUP(A200,ishod_piv!A:I,4,0),"")</f>
        <v/>
      </c>
      <c r="G200" s="47" t="str">
        <f>IF(ISERROR(FIND("Наименование загрязняющего вещества",D200))=TRUE,VLOOKUP(A200,ishod_piv!A:I,5,0),"")</f>
        <v/>
      </c>
      <c r="H200" s="47" t="str">
        <f>VLOOKUP(A200,ishod_piv!A:J,10,0)</f>
        <v/>
      </c>
      <c r="I200" s="47" t="str">
        <f t="shared" si="46"/>
        <v/>
      </c>
      <c r="J200" s="47" t="str">
        <f t="shared" si="47"/>
        <v/>
      </c>
      <c r="K200" s="47" t="str">
        <f t="shared" si="48"/>
        <v/>
      </c>
      <c r="L200" s="47" t="str">
        <f t="shared" si="49"/>
        <v/>
      </c>
      <c r="M200" s="47" t="str">
        <f t="shared" si="50"/>
        <v/>
      </c>
      <c r="N200" s="47" t="str">
        <f t="shared" si="51"/>
        <v/>
      </c>
      <c r="O200" s="47" t="str">
        <f t="shared" si="52"/>
        <v/>
      </c>
      <c r="P200" s="47" t="str">
        <f t="shared" si="53"/>
        <v/>
      </c>
      <c r="Q200" s="47" t="str">
        <f t="shared" si="54"/>
        <v/>
      </c>
      <c r="R200" s="47" t="str">
        <f t="shared" si="55"/>
        <v/>
      </c>
      <c r="S200" s="47" t="str">
        <f t="shared" si="56"/>
        <v/>
      </c>
      <c r="T200" s="47" t="str">
        <f t="shared" si="57"/>
        <v/>
      </c>
      <c r="U200" s="47" t="str">
        <f t="shared" si="58"/>
        <v/>
      </c>
      <c r="V200" s="47" t="str">
        <f t="shared" si="59"/>
        <v/>
      </c>
      <c r="W200" s="47" t="str">
        <f t="shared" si="60"/>
        <v/>
      </c>
      <c r="X200" s="47" t="str">
        <f t="shared" si="61"/>
        <v/>
      </c>
      <c r="Y200" s="47" t="str">
        <f t="shared" si="62"/>
        <v/>
      </c>
      <c r="Z200" s="47" t="str">
        <f t="shared" si="63"/>
        <v/>
      </c>
      <c r="AA200" s="47" t="str">
        <f t="shared" si="64"/>
        <v/>
      </c>
      <c r="AB200" s="47" t="str">
        <f t="shared" si="65"/>
        <v/>
      </c>
      <c r="AC200" s="47" t="str">
        <f t="shared" si="66"/>
        <v/>
      </c>
    </row>
    <row r="201" spans="1:29" hidden="1" x14ac:dyDescent="0.25">
      <c r="A201">
        <v>177</v>
      </c>
      <c r="B201">
        <f>IFERROR(VLOOKUP(IF(ISERROR(FIND("Наименование загрязняющего вещества",D201))=FALSE,B202,IF(D201="всего по ЗВ:",B200,VLOOKUP(A201,ishod_piv!A:B,2,0))),norm!B:B,1,0),0)</f>
        <v>0</v>
      </c>
      <c r="C201" s="58">
        <f t="shared" si="45"/>
        <v>1</v>
      </c>
      <c r="D201" s="180" t="str">
        <f>VLOOKUP(A201,ishod_piv!A:H,8,0)</f>
        <v>предварительная сортировка</v>
      </c>
      <c r="E201" s="59">
        <f>VLOOKUP(A201,ishod_piv!A:I,9,0)</f>
        <v>1</v>
      </c>
      <c r="F201" s="47">
        <f>IF(ISERROR(FIND("Наименование загрязняющего вещества",D201))=TRUE,VLOOKUP(A201,ishod_piv!A:I,4,0),"")</f>
        <v>2.853967259786477E-2</v>
      </c>
      <c r="G201" s="47">
        <f>IF(ISERROR(FIND("Наименование загрязняющего вещества",D201))=TRUE,VLOOKUP(A201,ishod_piv!A:I,5,0),"")</f>
        <v>0.45001355752313171</v>
      </c>
      <c r="H201" s="47" t="str">
        <f>VLOOKUP(A201,ishod_piv!A:J,10,0)</f>
        <v>ПДВ</v>
      </c>
      <c r="I201" s="47">
        <f t="shared" si="46"/>
        <v>2.853967259786477E-2</v>
      </c>
      <c r="J201" s="47">
        <f t="shared" si="47"/>
        <v>0.45001355752313171</v>
      </c>
      <c r="K201" s="47" t="str">
        <f t="shared" si="48"/>
        <v>ПДВ</v>
      </c>
      <c r="L201" s="47">
        <f t="shared" si="49"/>
        <v>2.853967259786477E-2</v>
      </c>
      <c r="M201" s="47">
        <f t="shared" si="50"/>
        <v>0.45001355752313171</v>
      </c>
      <c r="N201" s="47" t="str">
        <f t="shared" si="51"/>
        <v>ПДВ</v>
      </c>
      <c r="O201" s="47">
        <f t="shared" si="52"/>
        <v>2.853967259786477E-2</v>
      </c>
      <c r="P201" s="47">
        <f t="shared" si="53"/>
        <v>0.45001355752313171</v>
      </c>
      <c r="Q201" s="47" t="str">
        <f t="shared" si="54"/>
        <v>ПДВ</v>
      </c>
      <c r="R201" s="47">
        <f t="shared" si="55"/>
        <v>2.853967259786477E-2</v>
      </c>
      <c r="S201" s="47">
        <f t="shared" si="56"/>
        <v>0.45001355752313171</v>
      </c>
      <c r="T201" s="47" t="str">
        <f t="shared" si="57"/>
        <v>ПДВ</v>
      </c>
      <c r="U201" s="47">
        <f t="shared" si="58"/>
        <v>2.853967259786477E-2</v>
      </c>
      <c r="V201" s="47">
        <f t="shared" si="59"/>
        <v>0.45001355752313171</v>
      </c>
      <c r="W201" s="47" t="str">
        <f t="shared" si="60"/>
        <v>ПДВ</v>
      </c>
      <c r="X201" s="47">
        <f t="shared" si="61"/>
        <v>2.853967259786477E-2</v>
      </c>
      <c r="Y201" s="47">
        <f t="shared" si="62"/>
        <v>0.45001355752313171</v>
      </c>
      <c r="Z201" s="47" t="str">
        <f t="shared" si="63"/>
        <v>ПДВ</v>
      </c>
      <c r="AA201" s="47">
        <f t="shared" si="64"/>
        <v>2.853967259786477E-2</v>
      </c>
      <c r="AB201" s="47">
        <f t="shared" si="65"/>
        <v>0.45001355752313171</v>
      </c>
      <c r="AC201" s="47" t="str">
        <f t="shared" si="66"/>
        <v>ПДВ</v>
      </c>
    </row>
    <row r="202" spans="1:29" hidden="1" x14ac:dyDescent="0.25">
      <c r="A202">
        <v>178</v>
      </c>
      <c r="B202">
        <f>IFERROR(VLOOKUP(IF(ISERROR(FIND("Наименование загрязняющего вещества",D202))=FALSE,B203,IF(D202="всего по ЗВ:",B201,VLOOKUP(A202,ishod_piv!A:B,2,0))),norm!B:B,1,0),0)</f>
        <v>0</v>
      </c>
      <c r="C202" s="58">
        <f t="shared" si="45"/>
        <v>2</v>
      </c>
      <c r="D202" s="180" t="str">
        <f>VLOOKUP(A202,ishod_piv!A:H,8,0)</f>
        <v>основная сортировка:линия А</v>
      </c>
      <c r="E202" s="59">
        <f>VLOOKUP(A202,ishod_piv!A:I,9,0)</f>
        <v>2</v>
      </c>
      <c r="F202" s="47">
        <f>IF(ISERROR(FIND("Наименование загрязняющего вещества",D202))=TRUE,VLOOKUP(A202,ishod_piv!A:I,4,0),"")</f>
        <v>2.7038617021276599E-2</v>
      </c>
      <c r="G202" s="47">
        <f>IF(ISERROR(FIND("Наименование загрязняющего вещества",D202))=TRUE,VLOOKUP(A202,ishod_piv!A:I,5,0),"")</f>
        <v>0.42634491319148948</v>
      </c>
      <c r="H202" s="47" t="str">
        <f>VLOOKUP(A202,ishod_piv!A:J,10,0)</f>
        <v>ПДВ</v>
      </c>
      <c r="I202" s="47">
        <f t="shared" si="46"/>
        <v>2.7038617021276599E-2</v>
      </c>
      <c r="J202" s="47">
        <f t="shared" si="47"/>
        <v>0.42634491319148948</v>
      </c>
      <c r="K202" s="47" t="str">
        <f t="shared" si="48"/>
        <v>ПДВ</v>
      </c>
      <c r="L202" s="47">
        <f t="shared" si="49"/>
        <v>2.7038617021276599E-2</v>
      </c>
      <c r="M202" s="47">
        <f t="shared" si="50"/>
        <v>0.42634491319148948</v>
      </c>
      <c r="N202" s="47" t="str">
        <f t="shared" si="51"/>
        <v>ПДВ</v>
      </c>
      <c r="O202" s="47">
        <f t="shared" si="52"/>
        <v>2.7038617021276599E-2</v>
      </c>
      <c r="P202" s="47">
        <f t="shared" si="53"/>
        <v>0.42634491319148948</v>
      </c>
      <c r="Q202" s="47" t="str">
        <f t="shared" si="54"/>
        <v>ПДВ</v>
      </c>
      <c r="R202" s="47">
        <f t="shared" si="55"/>
        <v>2.7038617021276599E-2</v>
      </c>
      <c r="S202" s="47">
        <f t="shared" si="56"/>
        <v>0.42634491319148948</v>
      </c>
      <c r="T202" s="47" t="str">
        <f t="shared" si="57"/>
        <v>ПДВ</v>
      </c>
      <c r="U202" s="47">
        <f t="shared" si="58"/>
        <v>2.7038617021276599E-2</v>
      </c>
      <c r="V202" s="47">
        <f t="shared" si="59"/>
        <v>0.42634491319148948</v>
      </c>
      <c r="W202" s="47" t="str">
        <f t="shared" si="60"/>
        <v>ПДВ</v>
      </c>
      <c r="X202" s="47">
        <f t="shared" si="61"/>
        <v>2.7038617021276599E-2</v>
      </c>
      <c r="Y202" s="47">
        <f t="shared" si="62"/>
        <v>0.42634491319148948</v>
      </c>
      <c r="Z202" s="47" t="str">
        <f t="shared" si="63"/>
        <v>ПДВ</v>
      </c>
      <c r="AA202" s="47">
        <f t="shared" si="64"/>
        <v>2.7038617021276599E-2</v>
      </c>
      <c r="AB202" s="47">
        <f t="shared" si="65"/>
        <v>0.42634491319148948</v>
      </c>
      <c r="AC202" s="47" t="str">
        <f t="shared" si="66"/>
        <v>ПДВ</v>
      </c>
    </row>
    <row r="203" spans="1:29" hidden="1" x14ac:dyDescent="0.25">
      <c r="A203">
        <v>179</v>
      </c>
      <c r="B203">
        <f>IFERROR(VLOOKUP(IF(ISERROR(FIND("Наименование загрязняющего вещества",D203))=FALSE,B204,IF(D203="всего по ЗВ:",B202,VLOOKUP(A203,ishod_piv!A:B,2,0))),norm!B:B,1,0),0)</f>
        <v>0</v>
      </c>
      <c r="C203" s="58">
        <f t="shared" ref="C203:C266" si="67">IF(ISERROR(FIND("Наименование загрязняющего вещества",D202))=FALSE,1,IF(OR(D203="всего по ЗВ:",D202="всего по ЗВ:"),"",C202+1))</f>
        <v>3</v>
      </c>
      <c r="D203" s="180" t="str">
        <f>VLOOKUP(A203,ishod_piv!A:H,8,0)</f>
        <v>основная сортировка:линия Б</v>
      </c>
      <c r="E203" s="59">
        <f>VLOOKUP(A203,ishod_piv!A:I,9,0)</f>
        <v>3</v>
      </c>
      <c r="F203" s="47">
        <f>IF(ISERROR(FIND("Наименование загрязняющего вещества",D203))=TRUE,VLOOKUP(A203,ishod_piv!A:I,4,0),"")</f>
        <v>2.5383191489361703E-2</v>
      </c>
      <c r="G203" s="47">
        <f>IF(ISERROR(FIND("Наименование загрязняющего вещества",D203))=TRUE,VLOOKUP(A203,ishod_piv!A:I,5,0),"")</f>
        <v>0.40024216340425528</v>
      </c>
      <c r="H203" s="47" t="str">
        <f>VLOOKUP(A203,ishod_piv!A:J,10,0)</f>
        <v>ПДВ</v>
      </c>
      <c r="I203" s="47">
        <f t="shared" ref="I203:I266" si="68">IF(ISERROR(FIND("Наименование загрязняющего вещества",D203))=TRUE,F203,"")</f>
        <v>2.5383191489361703E-2</v>
      </c>
      <c r="J203" s="47">
        <f t="shared" ref="J203:J266" si="69">IF(ISERROR(FIND("Наименование загрязняющего вещества",D203))=TRUE,G203,"")</f>
        <v>0.40024216340425528</v>
      </c>
      <c r="K203" s="47" t="str">
        <f t="shared" ref="K203:K266" si="70">IF(ISERROR(FIND("Наименование загрязняющего вещества",D203))=TRUE,H203,"")</f>
        <v>ПДВ</v>
      </c>
      <c r="L203" s="47">
        <f t="shared" ref="L203:L266" si="71">I203</f>
        <v>2.5383191489361703E-2</v>
      </c>
      <c r="M203" s="47">
        <f t="shared" ref="M203:M266" si="72">J203</f>
        <v>0.40024216340425528</v>
      </c>
      <c r="N203" s="47" t="str">
        <f t="shared" ref="N203:N266" si="73">K203</f>
        <v>ПДВ</v>
      </c>
      <c r="O203" s="47">
        <f t="shared" ref="O203:O266" si="74">L203</f>
        <v>2.5383191489361703E-2</v>
      </c>
      <c r="P203" s="47">
        <f t="shared" ref="P203:P266" si="75">M203</f>
        <v>0.40024216340425528</v>
      </c>
      <c r="Q203" s="47" t="str">
        <f t="shared" ref="Q203:Q266" si="76">N203</f>
        <v>ПДВ</v>
      </c>
      <c r="R203" s="47">
        <f t="shared" ref="R203:R266" si="77">O203</f>
        <v>2.5383191489361703E-2</v>
      </c>
      <c r="S203" s="47">
        <f t="shared" ref="S203:S266" si="78">P203</f>
        <v>0.40024216340425528</v>
      </c>
      <c r="T203" s="47" t="str">
        <f t="shared" ref="T203:T266" si="79">Q203</f>
        <v>ПДВ</v>
      </c>
      <c r="U203" s="47">
        <f t="shared" ref="U203:U266" si="80">R203</f>
        <v>2.5383191489361703E-2</v>
      </c>
      <c r="V203" s="47">
        <f t="shared" ref="V203:V266" si="81">S203</f>
        <v>0.40024216340425528</v>
      </c>
      <c r="W203" s="47" t="str">
        <f t="shared" ref="W203:W266" si="82">T203</f>
        <v>ПДВ</v>
      </c>
      <c r="X203" s="47">
        <f t="shared" ref="X203:X266" si="83">U203</f>
        <v>2.5383191489361703E-2</v>
      </c>
      <c r="Y203" s="47">
        <f t="shared" ref="Y203:Y266" si="84">V203</f>
        <v>0.40024216340425528</v>
      </c>
      <c r="Z203" s="47" t="str">
        <f t="shared" ref="Z203:Z266" si="85">W203</f>
        <v>ПДВ</v>
      </c>
      <c r="AA203" s="47">
        <f t="shared" ref="AA203:AA266" si="86">X203</f>
        <v>2.5383191489361703E-2</v>
      </c>
      <c r="AB203" s="47">
        <f t="shared" ref="AB203:AB266" si="87">Y203</f>
        <v>0.40024216340425528</v>
      </c>
      <c r="AC203" s="47" t="str">
        <f t="shared" ref="AC203:AC266" si="88">Z203</f>
        <v>ПДВ</v>
      </c>
    </row>
    <row r="204" spans="1:29" hidden="1" x14ac:dyDescent="0.25">
      <c r="A204">
        <v>180</v>
      </c>
      <c r="B204">
        <f>IFERROR(VLOOKUP(IF(ISERROR(FIND("Наименование загрязняющего вещества",D204))=FALSE,B205,IF(D204="всего по ЗВ:",B203,VLOOKUP(A204,ishod_piv!A:B,2,0))),norm!B:B,1,0),0)</f>
        <v>0</v>
      </c>
      <c r="C204" s="58">
        <f t="shared" si="67"/>
        <v>4</v>
      </c>
      <c r="D204" s="148" t="str">
        <f>VLOOKUP(A204,ishod_piv!A:H,8,0)</f>
        <v>линия перегрузки ТКО</v>
      </c>
      <c r="E204" s="59">
        <f>VLOOKUP(A204,ishod_piv!A:I,9,0)</f>
        <v>4</v>
      </c>
      <c r="F204" s="47">
        <f>IF(ISERROR(FIND("Наименование загрязняющего вещества",D204))=TRUE,VLOOKUP(A204,ishod_piv!A:I,4,0),"")</f>
        <v>0.1974802897526502</v>
      </c>
      <c r="G204" s="47">
        <f>IF(ISERROR(FIND("Наименование загрязняющего вещества",D204))=TRUE,VLOOKUP(A204,ishod_piv!A:I,5,0),"")</f>
        <v>3.1138692088197888</v>
      </c>
      <c r="H204" s="47" t="str">
        <f>VLOOKUP(A204,ishod_piv!A:J,10,0)</f>
        <v>ПДВ</v>
      </c>
      <c r="I204" s="47">
        <f t="shared" si="68"/>
        <v>0.1974802897526502</v>
      </c>
      <c r="J204" s="47">
        <f t="shared" si="69"/>
        <v>3.1138692088197888</v>
      </c>
      <c r="K204" s="47" t="str">
        <f t="shared" si="70"/>
        <v>ПДВ</v>
      </c>
      <c r="L204" s="47">
        <f t="shared" si="71"/>
        <v>0.1974802897526502</v>
      </c>
      <c r="M204" s="47">
        <f t="shared" si="72"/>
        <v>3.1138692088197888</v>
      </c>
      <c r="N204" s="47" t="str">
        <f t="shared" si="73"/>
        <v>ПДВ</v>
      </c>
      <c r="O204" s="47">
        <f t="shared" si="74"/>
        <v>0.1974802897526502</v>
      </c>
      <c r="P204" s="47">
        <f t="shared" si="75"/>
        <v>3.1138692088197888</v>
      </c>
      <c r="Q204" s="47" t="str">
        <f t="shared" si="76"/>
        <v>ПДВ</v>
      </c>
      <c r="R204" s="47">
        <f t="shared" si="77"/>
        <v>0.1974802897526502</v>
      </c>
      <c r="S204" s="47">
        <f t="shared" si="78"/>
        <v>3.1138692088197888</v>
      </c>
      <c r="T204" s="47" t="str">
        <f t="shared" si="79"/>
        <v>ПДВ</v>
      </c>
      <c r="U204" s="47">
        <f t="shared" si="80"/>
        <v>0.1974802897526502</v>
      </c>
      <c r="V204" s="47">
        <f t="shared" si="81"/>
        <v>3.1138692088197888</v>
      </c>
      <c r="W204" s="47" t="str">
        <f t="shared" si="82"/>
        <v>ПДВ</v>
      </c>
      <c r="X204" s="47">
        <f t="shared" si="83"/>
        <v>0.1974802897526502</v>
      </c>
      <c r="Y204" s="47">
        <f t="shared" si="84"/>
        <v>3.1138692088197888</v>
      </c>
      <c r="Z204" s="47" t="str">
        <f t="shared" si="85"/>
        <v>ПДВ</v>
      </c>
      <c r="AA204" s="47">
        <f t="shared" si="86"/>
        <v>0.1974802897526502</v>
      </c>
      <c r="AB204" s="47">
        <f t="shared" si="87"/>
        <v>3.1138692088197888</v>
      </c>
      <c r="AC204" s="47" t="str">
        <f t="shared" si="88"/>
        <v>ПДВ</v>
      </c>
    </row>
    <row r="205" spans="1:29" hidden="1" x14ac:dyDescent="0.25">
      <c r="A205">
        <v>181</v>
      </c>
      <c r="B205">
        <f>IFERROR(VLOOKUP(IF(ISERROR(FIND("Наименование загрязняющего вещества",D205))=FALSE,B206,IF(D205="всего по ЗВ:",B204,VLOOKUP(A205,ishod_piv!A:B,2,0))),norm!B:B,1,0),0)</f>
        <v>0</v>
      </c>
      <c r="C205" s="58" t="str">
        <f t="shared" si="67"/>
        <v/>
      </c>
      <c r="D205" s="148" t="str">
        <f>VLOOKUP(A205,ishod_piv!A:H,8,0)</f>
        <v>всего по ЗВ:</v>
      </c>
      <c r="E205" s="59" t="str">
        <f>VLOOKUP(A205,ishod_piv!A:I,9,0)</f>
        <v/>
      </c>
      <c r="F205" s="47">
        <f>IF(ISERROR(FIND("Наименование загрязняющего вещества",D205))=TRUE,VLOOKUP(A205,ishod_piv!A:I,4,0),"")</f>
        <v>0.27844177086115329</v>
      </c>
      <c r="G205" s="47">
        <f>IF(ISERROR(FIND("Наименование загрязняющего вещества",D205))=TRUE,VLOOKUP(A205,ishod_piv!A:I,5,0),"")</f>
        <v>4.390469842938665</v>
      </c>
      <c r="H205" s="47" t="str">
        <f>VLOOKUP(A205,ishod_piv!A:J,10,0)</f>
        <v/>
      </c>
      <c r="I205" s="47">
        <f t="shared" si="68"/>
        <v>0.27844177086115329</v>
      </c>
      <c r="J205" s="47">
        <f t="shared" si="69"/>
        <v>4.390469842938665</v>
      </c>
      <c r="K205" s="47" t="str">
        <f t="shared" si="70"/>
        <v/>
      </c>
      <c r="L205" s="47">
        <f t="shared" si="71"/>
        <v>0.27844177086115329</v>
      </c>
      <c r="M205" s="47">
        <f t="shared" si="72"/>
        <v>4.390469842938665</v>
      </c>
      <c r="N205" s="47" t="str">
        <f t="shared" si="73"/>
        <v/>
      </c>
      <c r="O205" s="47">
        <f t="shared" si="74"/>
        <v>0.27844177086115329</v>
      </c>
      <c r="P205" s="47">
        <f t="shared" si="75"/>
        <v>4.390469842938665</v>
      </c>
      <c r="Q205" s="47" t="str">
        <f t="shared" si="76"/>
        <v/>
      </c>
      <c r="R205" s="47">
        <f t="shared" si="77"/>
        <v>0.27844177086115329</v>
      </c>
      <c r="S205" s="47">
        <f t="shared" si="78"/>
        <v>4.390469842938665</v>
      </c>
      <c r="T205" s="47" t="str">
        <f t="shared" si="79"/>
        <v/>
      </c>
      <c r="U205" s="47">
        <f t="shared" si="80"/>
        <v>0.27844177086115329</v>
      </c>
      <c r="V205" s="47">
        <f t="shared" si="81"/>
        <v>4.390469842938665</v>
      </c>
      <c r="W205" s="47" t="str">
        <f t="shared" si="82"/>
        <v/>
      </c>
      <c r="X205" s="47">
        <f t="shared" si="83"/>
        <v>0.27844177086115329</v>
      </c>
      <c r="Y205" s="47">
        <f t="shared" si="84"/>
        <v>4.390469842938665</v>
      </c>
      <c r="Z205" s="47" t="str">
        <f t="shared" si="85"/>
        <v/>
      </c>
      <c r="AA205" s="47">
        <f t="shared" si="86"/>
        <v>0.27844177086115329</v>
      </c>
      <c r="AB205" s="47">
        <f t="shared" si="87"/>
        <v>4.390469842938665</v>
      </c>
      <c r="AC205" s="47" t="str">
        <f t="shared" si="88"/>
        <v/>
      </c>
    </row>
    <row r="206" spans="1:29" x14ac:dyDescent="0.25">
      <c r="A206">
        <v>182</v>
      </c>
      <c r="B206">
        <f>IFERROR(VLOOKUP(IF(ISERROR(FIND("Наименование загрязняющего вещества",D206))=FALSE,B207,IF(D206="всего по ЗВ:",B205,VLOOKUP(A206,ishod_piv!A:B,2,0))),norm!B:B,1,0),0)</f>
        <v>333</v>
      </c>
      <c r="C206" s="58" t="str">
        <f t="shared" si="67"/>
        <v/>
      </c>
      <c r="D206" s="148" t="str">
        <f>VLOOKUP(A206,ishod_piv!A:H,8,0)</f>
        <v>Наименование загрязняющего вещества: 333/ 
Дигидросульфид (Водород сернистый, дигидросульфид, гидросульфид)</v>
      </c>
      <c r="E206" s="59" t="str">
        <f>VLOOKUP(A206,ishod_piv!A:I,9,0)</f>
        <v/>
      </c>
      <c r="F206" s="47" t="str">
        <f>IF(ISERROR(FIND("Наименование загрязняющего вещества",D206))=TRUE,VLOOKUP(A206,ishod_piv!A:I,4,0),"")</f>
        <v/>
      </c>
      <c r="G206" s="47" t="str">
        <f>IF(ISERROR(FIND("Наименование загрязняющего вещества",D206))=TRUE,VLOOKUP(A206,ishod_piv!A:I,5,0),"")</f>
        <v/>
      </c>
      <c r="H206" s="47" t="str">
        <f>VLOOKUP(A206,ishod_piv!A:J,10,0)</f>
        <v/>
      </c>
      <c r="I206" s="47" t="str">
        <f t="shared" si="68"/>
        <v/>
      </c>
      <c r="J206" s="47" t="str">
        <f t="shared" si="69"/>
        <v/>
      </c>
      <c r="K206" s="47" t="str">
        <f t="shared" si="70"/>
        <v/>
      </c>
      <c r="L206" s="47" t="str">
        <f t="shared" si="71"/>
        <v/>
      </c>
      <c r="M206" s="47" t="str">
        <f t="shared" si="72"/>
        <v/>
      </c>
      <c r="N206" s="47" t="str">
        <f t="shared" si="73"/>
        <v/>
      </c>
      <c r="O206" s="47" t="str">
        <f t="shared" si="74"/>
        <v/>
      </c>
      <c r="P206" s="47" t="str">
        <f t="shared" si="75"/>
        <v/>
      </c>
      <c r="Q206" s="47" t="str">
        <f t="shared" si="76"/>
        <v/>
      </c>
      <c r="R206" s="47" t="str">
        <f t="shared" si="77"/>
        <v/>
      </c>
      <c r="S206" s="47" t="str">
        <f t="shared" si="78"/>
        <v/>
      </c>
      <c r="T206" s="47" t="str">
        <f t="shared" si="79"/>
        <v/>
      </c>
      <c r="U206" s="47" t="str">
        <f t="shared" si="80"/>
        <v/>
      </c>
      <c r="V206" s="47" t="str">
        <f t="shared" si="81"/>
        <v/>
      </c>
      <c r="W206" s="47" t="str">
        <f t="shared" si="82"/>
        <v/>
      </c>
      <c r="X206" s="47" t="str">
        <f t="shared" si="83"/>
        <v/>
      </c>
      <c r="Y206" s="47" t="str">
        <f t="shared" si="84"/>
        <v/>
      </c>
      <c r="Z206" s="47" t="str">
        <f t="shared" si="85"/>
        <v/>
      </c>
      <c r="AA206" s="47" t="str">
        <f t="shared" si="86"/>
        <v/>
      </c>
      <c r="AB206" s="47" t="str">
        <f t="shared" si="87"/>
        <v/>
      </c>
      <c r="AC206" s="47" t="str">
        <f t="shared" si="88"/>
        <v/>
      </c>
    </row>
    <row r="207" spans="1:29" x14ac:dyDescent="0.25">
      <c r="A207">
        <v>183</v>
      </c>
      <c r="B207">
        <f>IFERROR(VLOOKUP(IF(ISERROR(FIND("Наименование загрязняющего вещества",D207))=FALSE,B208,IF(D207="всего по ЗВ:",B206,VLOOKUP(A207,ishod_piv!A:B,2,0))),norm!B:B,1,0),0)</f>
        <v>333</v>
      </c>
      <c r="C207" s="58">
        <f t="shared" si="67"/>
        <v>1</v>
      </c>
      <c r="D207" s="148" t="str">
        <f>VLOOKUP(A207,ishod_piv!A:H,8,0)</f>
        <v>предварительная сортировка</v>
      </c>
      <c r="E207" s="59">
        <f>VLOOKUP(A207,ishod_piv!A:I,9,0)</f>
        <v>1</v>
      </c>
      <c r="F207" s="47">
        <f>IF(ISERROR(FIND("Наименование загрязняющего вещества",D207))=TRUE,VLOOKUP(A207,ishod_piv!A:I,4,0),"")</f>
        <v>2.6231316725978652E-5</v>
      </c>
      <c r="G207" s="47">
        <f>IF(ISERROR(FIND("Наименование загрязняющего вещества",D207))=TRUE,VLOOKUP(A207,ishod_piv!A:I,5,0),"")</f>
        <v>4.1361540213523141E-4</v>
      </c>
      <c r="H207" s="47" t="str">
        <f>VLOOKUP(A207,ishod_piv!A:J,10,0)</f>
        <v>ПДВ</v>
      </c>
      <c r="I207" s="47">
        <f t="shared" si="68"/>
        <v>2.6231316725978652E-5</v>
      </c>
      <c r="J207" s="47">
        <f t="shared" si="69"/>
        <v>4.1361540213523141E-4</v>
      </c>
      <c r="K207" s="47" t="str">
        <f t="shared" si="70"/>
        <v>ПДВ</v>
      </c>
      <c r="L207" s="47">
        <f t="shared" si="71"/>
        <v>2.6231316725978652E-5</v>
      </c>
      <c r="M207" s="47">
        <f t="shared" si="72"/>
        <v>4.1361540213523141E-4</v>
      </c>
      <c r="N207" s="47" t="str">
        <f t="shared" si="73"/>
        <v>ПДВ</v>
      </c>
      <c r="O207" s="47">
        <f t="shared" si="74"/>
        <v>2.6231316725978652E-5</v>
      </c>
      <c r="P207" s="47">
        <f t="shared" si="75"/>
        <v>4.1361540213523141E-4</v>
      </c>
      <c r="Q207" s="47" t="str">
        <f t="shared" si="76"/>
        <v>ПДВ</v>
      </c>
      <c r="R207" s="47">
        <f t="shared" si="77"/>
        <v>2.6231316725978652E-5</v>
      </c>
      <c r="S207" s="47">
        <f t="shared" si="78"/>
        <v>4.1361540213523141E-4</v>
      </c>
      <c r="T207" s="47" t="str">
        <f t="shared" si="79"/>
        <v>ПДВ</v>
      </c>
      <c r="U207" s="47">
        <f t="shared" si="80"/>
        <v>2.6231316725978652E-5</v>
      </c>
      <c r="V207" s="47">
        <f t="shared" si="81"/>
        <v>4.1361540213523141E-4</v>
      </c>
      <c r="W207" s="47" t="str">
        <f t="shared" si="82"/>
        <v>ПДВ</v>
      </c>
      <c r="X207" s="47">
        <f t="shared" si="83"/>
        <v>2.6231316725978652E-5</v>
      </c>
      <c r="Y207" s="47">
        <f t="shared" si="84"/>
        <v>4.1361540213523141E-4</v>
      </c>
      <c r="Z207" s="47" t="str">
        <f t="shared" si="85"/>
        <v>ПДВ</v>
      </c>
      <c r="AA207" s="47">
        <f t="shared" si="86"/>
        <v>2.6231316725978652E-5</v>
      </c>
      <c r="AB207" s="47">
        <f t="shared" si="87"/>
        <v>4.1361540213523141E-4</v>
      </c>
      <c r="AC207" s="47" t="str">
        <f t="shared" si="88"/>
        <v>ПДВ</v>
      </c>
    </row>
    <row r="208" spans="1:29" x14ac:dyDescent="0.25">
      <c r="A208">
        <v>184</v>
      </c>
      <c r="B208">
        <f>IFERROR(VLOOKUP(IF(ISERROR(FIND("Наименование загрязняющего вещества",D208))=FALSE,B209,IF(D208="всего по ЗВ:",B207,VLOOKUP(A208,ishod_piv!A:B,2,0))),norm!B:B,1,0),0)</f>
        <v>333</v>
      </c>
      <c r="C208" s="58">
        <f t="shared" si="67"/>
        <v>2</v>
      </c>
      <c r="D208" s="148" t="str">
        <f>VLOOKUP(A208,ishod_piv!A:H,8,0)</f>
        <v>основная сортировка:линия А</v>
      </c>
      <c r="E208" s="59">
        <f>VLOOKUP(A208,ishod_piv!A:I,9,0)</f>
        <v>2</v>
      </c>
      <c r="F208" s="47">
        <f>IF(ISERROR(FIND("Наименование загрязняющего вещества",D208))=TRUE,VLOOKUP(A208,ishod_piv!A:I,4,0),"")</f>
        <v>2.5412234042553197E-5</v>
      </c>
      <c r="G208" s="47">
        <f>IF(ISERROR(FIND("Наименование загрязняющего вещества",D208))=TRUE,VLOOKUP(A208,ishod_piv!A:I,5,0),"")</f>
        <v>4.007001063829788E-4</v>
      </c>
      <c r="H208" s="47" t="str">
        <f>VLOOKUP(A208,ishod_piv!A:J,10,0)</f>
        <v>ПДВ</v>
      </c>
      <c r="I208" s="47">
        <f t="shared" si="68"/>
        <v>2.5412234042553197E-5</v>
      </c>
      <c r="J208" s="47">
        <f t="shared" si="69"/>
        <v>4.007001063829788E-4</v>
      </c>
      <c r="K208" s="47" t="str">
        <f t="shared" si="70"/>
        <v>ПДВ</v>
      </c>
      <c r="L208" s="47">
        <f t="shared" si="71"/>
        <v>2.5412234042553197E-5</v>
      </c>
      <c r="M208" s="47">
        <f t="shared" si="72"/>
        <v>4.007001063829788E-4</v>
      </c>
      <c r="N208" s="47" t="str">
        <f t="shared" si="73"/>
        <v>ПДВ</v>
      </c>
      <c r="O208" s="47">
        <f t="shared" si="74"/>
        <v>2.5412234042553197E-5</v>
      </c>
      <c r="P208" s="47">
        <f t="shared" si="75"/>
        <v>4.007001063829788E-4</v>
      </c>
      <c r="Q208" s="47" t="str">
        <f t="shared" si="76"/>
        <v>ПДВ</v>
      </c>
      <c r="R208" s="47">
        <f t="shared" si="77"/>
        <v>2.5412234042553197E-5</v>
      </c>
      <c r="S208" s="47">
        <f t="shared" si="78"/>
        <v>4.007001063829788E-4</v>
      </c>
      <c r="T208" s="47" t="str">
        <f t="shared" si="79"/>
        <v>ПДВ</v>
      </c>
      <c r="U208" s="47">
        <f t="shared" si="80"/>
        <v>2.5412234042553197E-5</v>
      </c>
      <c r="V208" s="47">
        <f t="shared" si="81"/>
        <v>4.007001063829788E-4</v>
      </c>
      <c r="W208" s="47" t="str">
        <f t="shared" si="82"/>
        <v>ПДВ</v>
      </c>
      <c r="X208" s="47">
        <f t="shared" si="83"/>
        <v>2.5412234042553197E-5</v>
      </c>
      <c r="Y208" s="47">
        <f t="shared" si="84"/>
        <v>4.007001063829788E-4</v>
      </c>
      <c r="Z208" s="47" t="str">
        <f t="shared" si="85"/>
        <v>ПДВ</v>
      </c>
      <c r="AA208" s="47">
        <f t="shared" si="86"/>
        <v>2.5412234042553197E-5</v>
      </c>
      <c r="AB208" s="47">
        <f t="shared" si="87"/>
        <v>4.007001063829788E-4</v>
      </c>
      <c r="AC208" s="47" t="str">
        <f t="shared" si="88"/>
        <v>ПДВ</v>
      </c>
    </row>
    <row r="209" spans="1:29" x14ac:dyDescent="0.25">
      <c r="A209">
        <v>185</v>
      </c>
      <c r="B209">
        <f>IFERROR(VLOOKUP(IF(ISERROR(FIND("Наименование загрязняющего вещества",D209))=FALSE,B210,IF(D209="всего по ЗВ:",B208,VLOOKUP(A209,ishod_piv!A:B,2,0))),norm!B:B,1,0),0)</f>
        <v>333</v>
      </c>
      <c r="C209" s="58">
        <f t="shared" si="67"/>
        <v>3</v>
      </c>
      <c r="D209" s="148" t="str">
        <f>VLOOKUP(A209,ishod_piv!A:H,8,0)</f>
        <v>основная сортировка:линия Б</v>
      </c>
      <c r="E209" s="59">
        <f>VLOOKUP(A209,ishod_piv!A:I,9,0)</f>
        <v>3</v>
      </c>
      <c r="F209" s="47">
        <f>IF(ISERROR(FIND("Наименование загрязняющего вещества",D209))=TRUE,VLOOKUP(A209,ishod_piv!A:I,4,0),"")</f>
        <v>2.7590425531914893E-5</v>
      </c>
      <c r="G209" s="47">
        <f>IF(ISERROR(FIND("Наименование загрязняющего вещества",D209))=TRUE,VLOOKUP(A209,ishod_piv!A:I,5,0),"")</f>
        <v>4.350458297872341E-4</v>
      </c>
      <c r="H209" s="47" t="str">
        <f>VLOOKUP(A209,ishod_piv!A:J,10,0)</f>
        <v>ПДВ</v>
      </c>
      <c r="I209" s="47">
        <f t="shared" si="68"/>
        <v>2.7590425531914893E-5</v>
      </c>
      <c r="J209" s="47">
        <f t="shared" si="69"/>
        <v>4.350458297872341E-4</v>
      </c>
      <c r="K209" s="47" t="str">
        <f t="shared" si="70"/>
        <v>ПДВ</v>
      </c>
      <c r="L209" s="47">
        <f t="shared" si="71"/>
        <v>2.7590425531914893E-5</v>
      </c>
      <c r="M209" s="47">
        <f t="shared" si="72"/>
        <v>4.350458297872341E-4</v>
      </c>
      <c r="N209" s="47" t="str">
        <f t="shared" si="73"/>
        <v>ПДВ</v>
      </c>
      <c r="O209" s="47">
        <f t="shared" si="74"/>
        <v>2.7590425531914893E-5</v>
      </c>
      <c r="P209" s="47">
        <f t="shared" si="75"/>
        <v>4.350458297872341E-4</v>
      </c>
      <c r="Q209" s="47" t="str">
        <f t="shared" si="76"/>
        <v>ПДВ</v>
      </c>
      <c r="R209" s="47">
        <f t="shared" si="77"/>
        <v>2.7590425531914893E-5</v>
      </c>
      <c r="S209" s="47">
        <f t="shared" si="78"/>
        <v>4.350458297872341E-4</v>
      </c>
      <c r="T209" s="47" t="str">
        <f t="shared" si="79"/>
        <v>ПДВ</v>
      </c>
      <c r="U209" s="47">
        <f t="shared" si="80"/>
        <v>2.7590425531914893E-5</v>
      </c>
      <c r="V209" s="47">
        <f t="shared" si="81"/>
        <v>4.350458297872341E-4</v>
      </c>
      <c r="W209" s="47" t="str">
        <f t="shared" si="82"/>
        <v>ПДВ</v>
      </c>
      <c r="X209" s="47">
        <f t="shared" si="83"/>
        <v>2.7590425531914893E-5</v>
      </c>
      <c r="Y209" s="47">
        <f t="shared" si="84"/>
        <v>4.350458297872341E-4</v>
      </c>
      <c r="Z209" s="47" t="str">
        <f t="shared" si="85"/>
        <v>ПДВ</v>
      </c>
      <c r="AA209" s="47">
        <f t="shared" si="86"/>
        <v>2.7590425531914893E-5</v>
      </c>
      <c r="AB209" s="47">
        <f t="shared" si="87"/>
        <v>4.350458297872341E-4</v>
      </c>
      <c r="AC209" s="47" t="str">
        <f t="shared" si="88"/>
        <v>ПДВ</v>
      </c>
    </row>
    <row r="210" spans="1:29" x14ac:dyDescent="0.25">
      <c r="A210">
        <v>186</v>
      </c>
      <c r="B210">
        <f>IFERROR(VLOOKUP(IF(ISERROR(FIND("Наименование загрязняющего вещества",D210))=FALSE,B211,IF(D210="всего по ЗВ:",B209,VLOOKUP(A210,ishod_piv!A:B,2,0))),norm!B:B,1,0),0)</f>
        <v>333</v>
      </c>
      <c r="C210" s="58">
        <f t="shared" si="67"/>
        <v>4</v>
      </c>
      <c r="D210" s="148" t="str">
        <f>VLOOKUP(A210,ishod_piv!A:H,8,0)</f>
        <v>линия перегрузки ТКО</v>
      </c>
      <c r="E210" s="59">
        <f>VLOOKUP(A210,ishod_piv!A:I,9,0)</f>
        <v>4</v>
      </c>
      <c r="F210" s="47">
        <f>IF(ISERROR(FIND("Наименование загрязняющего вещества",D210))=TRUE,VLOOKUP(A210,ishod_piv!A:I,4,0),"")</f>
        <v>2.2139045936395759E-4</v>
      </c>
      <c r="G210" s="47">
        <f>IF(ISERROR(FIND("Наименование загрязняющего вещества",D210))=TRUE,VLOOKUP(A210,ishod_piv!A:I,5,0),"")</f>
        <v>3.490884763250884E-3</v>
      </c>
      <c r="H210" s="47" t="str">
        <f>VLOOKUP(A210,ishod_piv!A:J,10,0)</f>
        <v>ПДВ</v>
      </c>
      <c r="I210" s="47">
        <f t="shared" si="68"/>
        <v>2.2139045936395759E-4</v>
      </c>
      <c r="J210" s="47">
        <f t="shared" si="69"/>
        <v>3.490884763250884E-3</v>
      </c>
      <c r="K210" s="47" t="str">
        <f t="shared" si="70"/>
        <v>ПДВ</v>
      </c>
      <c r="L210" s="47">
        <f t="shared" si="71"/>
        <v>2.2139045936395759E-4</v>
      </c>
      <c r="M210" s="47">
        <f t="shared" si="72"/>
        <v>3.490884763250884E-3</v>
      </c>
      <c r="N210" s="47" t="str">
        <f t="shared" si="73"/>
        <v>ПДВ</v>
      </c>
      <c r="O210" s="47">
        <f t="shared" si="74"/>
        <v>2.2139045936395759E-4</v>
      </c>
      <c r="P210" s="47">
        <f t="shared" si="75"/>
        <v>3.490884763250884E-3</v>
      </c>
      <c r="Q210" s="47" t="str">
        <f t="shared" si="76"/>
        <v>ПДВ</v>
      </c>
      <c r="R210" s="47">
        <f t="shared" si="77"/>
        <v>2.2139045936395759E-4</v>
      </c>
      <c r="S210" s="47">
        <f t="shared" si="78"/>
        <v>3.490884763250884E-3</v>
      </c>
      <c r="T210" s="47" t="str">
        <f t="shared" si="79"/>
        <v>ПДВ</v>
      </c>
      <c r="U210" s="47">
        <f t="shared" si="80"/>
        <v>2.2139045936395759E-4</v>
      </c>
      <c r="V210" s="47">
        <f t="shared" si="81"/>
        <v>3.490884763250884E-3</v>
      </c>
      <c r="W210" s="47" t="str">
        <f t="shared" si="82"/>
        <v>ПДВ</v>
      </c>
      <c r="X210" s="47">
        <f t="shared" si="83"/>
        <v>2.2139045936395759E-4</v>
      </c>
      <c r="Y210" s="47">
        <f t="shared" si="84"/>
        <v>3.490884763250884E-3</v>
      </c>
      <c r="Z210" s="47" t="str">
        <f t="shared" si="85"/>
        <v>ПДВ</v>
      </c>
      <c r="AA210" s="47">
        <f t="shared" si="86"/>
        <v>2.2139045936395759E-4</v>
      </c>
      <c r="AB210" s="47">
        <f t="shared" si="87"/>
        <v>3.490884763250884E-3</v>
      </c>
      <c r="AC210" s="47" t="str">
        <f t="shared" si="88"/>
        <v>ПДВ</v>
      </c>
    </row>
    <row r="211" spans="1:29" x14ac:dyDescent="0.25">
      <c r="A211">
        <v>187</v>
      </c>
      <c r="B211">
        <f>IFERROR(VLOOKUP(IF(ISERROR(FIND("Наименование загрязняющего вещества",D211))=FALSE,B212,IF(D211="всего по ЗВ:",B210,VLOOKUP(A211,ishod_piv!A:B,2,0))),norm!B:B,1,0),0)</f>
        <v>333</v>
      </c>
      <c r="C211" s="58">
        <f t="shared" si="67"/>
        <v>5</v>
      </c>
      <c r="D211" s="148" t="str">
        <f>VLOOKUP(A211,ishod_piv!A:H,8,0)</f>
        <v>Участок приемки и выгрузки ТКО</v>
      </c>
      <c r="E211" s="59">
        <f>VLOOKUP(A211,ishod_piv!A:I,9,0)</f>
        <v>6001</v>
      </c>
      <c r="F211" s="47">
        <f>IF(ISERROR(FIND("Наименование загрязняющего вещества",D211))=TRUE,VLOOKUP(A211,ishod_piv!A:I,4,0),"")</f>
        <v>2.3E-5</v>
      </c>
      <c r="G211" s="47">
        <f>IF(ISERROR(FIND("Наименование загрязняющего вещества",D211))=TRUE,VLOOKUP(A211,ishod_piv!A:I,5,0),"")</f>
        <v>3.6266400000000001E-4</v>
      </c>
      <c r="H211" s="47" t="str">
        <f>VLOOKUP(A211,ishod_piv!A:J,10,0)</f>
        <v>ПДВ</v>
      </c>
      <c r="I211" s="47">
        <f t="shared" si="68"/>
        <v>2.3E-5</v>
      </c>
      <c r="J211" s="47">
        <f t="shared" si="69"/>
        <v>3.6266400000000001E-4</v>
      </c>
      <c r="K211" s="47" t="str">
        <f t="shared" si="70"/>
        <v>ПДВ</v>
      </c>
      <c r="L211" s="47">
        <f t="shared" si="71"/>
        <v>2.3E-5</v>
      </c>
      <c r="M211" s="47">
        <f t="shared" si="72"/>
        <v>3.6266400000000001E-4</v>
      </c>
      <c r="N211" s="47" t="str">
        <f t="shared" si="73"/>
        <v>ПДВ</v>
      </c>
      <c r="O211" s="47">
        <f t="shared" si="74"/>
        <v>2.3E-5</v>
      </c>
      <c r="P211" s="47">
        <f t="shared" si="75"/>
        <v>3.6266400000000001E-4</v>
      </c>
      <c r="Q211" s="47" t="str">
        <f t="shared" si="76"/>
        <v>ПДВ</v>
      </c>
      <c r="R211" s="47">
        <f t="shared" si="77"/>
        <v>2.3E-5</v>
      </c>
      <c r="S211" s="47">
        <f t="shared" si="78"/>
        <v>3.6266400000000001E-4</v>
      </c>
      <c r="T211" s="47" t="str">
        <f t="shared" si="79"/>
        <v>ПДВ</v>
      </c>
      <c r="U211" s="47">
        <f t="shared" si="80"/>
        <v>2.3E-5</v>
      </c>
      <c r="V211" s="47">
        <f t="shared" si="81"/>
        <v>3.6266400000000001E-4</v>
      </c>
      <c r="W211" s="47" t="str">
        <f t="shared" si="82"/>
        <v>ПДВ</v>
      </c>
      <c r="X211" s="47">
        <f t="shared" si="83"/>
        <v>2.3E-5</v>
      </c>
      <c r="Y211" s="47">
        <f t="shared" si="84"/>
        <v>3.6266400000000001E-4</v>
      </c>
      <c r="Z211" s="47" t="str">
        <f t="shared" si="85"/>
        <v>ПДВ</v>
      </c>
      <c r="AA211" s="47">
        <f t="shared" si="86"/>
        <v>2.3E-5</v>
      </c>
      <c r="AB211" s="47">
        <f t="shared" si="87"/>
        <v>3.6266400000000001E-4</v>
      </c>
      <c r="AC211" s="47" t="str">
        <f t="shared" si="88"/>
        <v>ПДВ</v>
      </c>
    </row>
    <row r="212" spans="1:29" x14ac:dyDescent="0.25">
      <c r="A212">
        <v>188</v>
      </c>
      <c r="B212">
        <f>IFERROR(VLOOKUP(IF(ISERROR(FIND("Наименование загрязняющего вещества",D212))=FALSE,B213,IF(D212="всего по ЗВ:",B211,VLOOKUP(A212,ishod_piv!A:B,2,0))),norm!B:B,1,0),0)</f>
        <v>333</v>
      </c>
      <c r="C212" s="58">
        <f t="shared" si="67"/>
        <v>6</v>
      </c>
      <c r="D212" s="148" t="str">
        <f>VLOOKUP(A212,ishod_piv!A:H,8,0)</f>
        <v>сварочный пост</v>
      </c>
      <c r="E212" s="59">
        <f>VLOOKUP(A212,ishod_piv!A:I,9,0)</f>
        <v>6016</v>
      </c>
      <c r="F212" s="47">
        <f>IF(ISERROR(FIND("Наименование загрязняющего вещества",D212))=TRUE,VLOOKUP(A212,ishod_piv!A:I,4,0),"")</f>
        <v>2.6040000000000005E-5</v>
      </c>
      <c r="G212" s="47">
        <f>IF(ISERROR(FIND("Наименование загрязняющего вещества",D212))=TRUE,VLOOKUP(A212,ishod_piv!A:I,5,0),"")</f>
        <v>4.80448416E-5</v>
      </c>
      <c r="H212" s="47" t="str">
        <f>VLOOKUP(A212,ishod_piv!A:J,10,0)</f>
        <v>ПДВ</v>
      </c>
      <c r="I212" s="47">
        <f t="shared" si="68"/>
        <v>2.6040000000000005E-5</v>
      </c>
      <c r="J212" s="47">
        <f t="shared" si="69"/>
        <v>4.80448416E-5</v>
      </c>
      <c r="K212" s="47" t="str">
        <f t="shared" si="70"/>
        <v>ПДВ</v>
      </c>
      <c r="L212" s="47">
        <f t="shared" si="71"/>
        <v>2.6040000000000005E-5</v>
      </c>
      <c r="M212" s="47">
        <f t="shared" si="72"/>
        <v>4.80448416E-5</v>
      </c>
      <c r="N212" s="47" t="str">
        <f t="shared" si="73"/>
        <v>ПДВ</v>
      </c>
      <c r="O212" s="47">
        <f t="shared" si="74"/>
        <v>2.6040000000000005E-5</v>
      </c>
      <c r="P212" s="47">
        <f t="shared" si="75"/>
        <v>4.80448416E-5</v>
      </c>
      <c r="Q212" s="47" t="str">
        <f t="shared" si="76"/>
        <v>ПДВ</v>
      </c>
      <c r="R212" s="47">
        <f t="shared" si="77"/>
        <v>2.6040000000000005E-5</v>
      </c>
      <c r="S212" s="47">
        <f t="shared" si="78"/>
        <v>4.80448416E-5</v>
      </c>
      <c r="T212" s="47" t="str">
        <f t="shared" si="79"/>
        <v>ПДВ</v>
      </c>
      <c r="U212" s="47">
        <f t="shared" si="80"/>
        <v>2.6040000000000005E-5</v>
      </c>
      <c r="V212" s="47">
        <f t="shared" si="81"/>
        <v>4.80448416E-5</v>
      </c>
      <c r="W212" s="47" t="str">
        <f t="shared" si="82"/>
        <v>ПДВ</v>
      </c>
      <c r="X212" s="47">
        <f t="shared" si="83"/>
        <v>2.6040000000000005E-5</v>
      </c>
      <c r="Y212" s="47">
        <f t="shared" si="84"/>
        <v>4.80448416E-5</v>
      </c>
      <c r="Z212" s="47" t="str">
        <f t="shared" si="85"/>
        <v>ПДВ</v>
      </c>
      <c r="AA212" s="47">
        <f t="shared" si="86"/>
        <v>2.6040000000000005E-5</v>
      </c>
      <c r="AB212" s="47">
        <f t="shared" si="87"/>
        <v>4.80448416E-5</v>
      </c>
      <c r="AC212" s="47" t="str">
        <f t="shared" si="88"/>
        <v>ПДВ</v>
      </c>
    </row>
    <row r="213" spans="1:29" x14ac:dyDescent="0.25">
      <c r="A213">
        <v>189</v>
      </c>
      <c r="B213">
        <f>IFERROR(VLOOKUP(IF(ISERROR(FIND("Наименование загрязняющего вещества",D213))=FALSE,B214,IF(D213="всего по ЗВ:",B212,VLOOKUP(A213,ishod_piv!A:B,2,0))),norm!B:B,1,0),0)</f>
        <v>333</v>
      </c>
      <c r="C213" s="58" t="str">
        <f t="shared" si="67"/>
        <v/>
      </c>
      <c r="D213" s="148" t="str">
        <f>VLOOKUP(A213,ishod_piv!A:H,8,0)</f>
        <v>всего по ЗВ:</v>
      </c>
      <c r="E213" s="59" t="str">
        <f>VLOOKUP(A213,ishod_piv!A:I,9,0)</f>
        <v/>
      </c>
      <c r="F213" s="47">
        <f>IF(ISERROR(FIND("Наименование загрязняющего вещества",D213))=TRUE,VLOOKUP(A213,ishod_piv!A:I,4,0),"")</f>
        <v>3.4966443566440436E-4</v>
      </c>
      <c r="G213" s="47">
        <f>IF(ISERROR(FIND("Наименование загрязняющего вещества",D213))=TRUE,VLOOKUP(A213,ishod_piv!A:I,5,0),"")</f>
        <v>5.1509549431563292E-3</v>
      </c>
      <c r="H213" s="47" t="str">
        <f>VLOOKUP(A213,ishod_piv!A:J,10,0)</f>
        <v/>
      </c>
      <c r="I213" s="47">
        <f t="shared" si="68"/>
        <v>3.4966443566440436E-4</v>
      </c>
      <c r="J213" s="47">
        <f t="shared" si="69"/>
        <v>5.1509549431563292E-3</v>
      </c>
      <c r="K213" s="47" t="str">
        <f t="shared" si="70"/>
        <v/>
      </c>
      <c r="L213" s="47">
        <f t="shared" si="71"/>
        <v>3.4966443566440436E-4</v>
      </c>
      <c r="M213" s="47">
        <f t="shared" si="72"/>
        <v>5.1509549431563292E-3</v>
      </c>
      <c r="N213" s="47" t="str">
        <f t="shared" si="73"/>
        <v/>
      </c>
      <c r="O213" s="47">
        <f t="shared" si="74"/>
        <v>3.4966443566440436E-4</v>
      </c>
      <c r="P213" s="47">
        <f t="shared" si="75"/>
        <v>5.1509549431563292E-3</v>
      </c>
      <c r="Q213" s="47" t="str">
        <f t="shared" si="76"/>
        <v/>
      </c>
      <c r="R213" s="47">
        <f t="shared" si="77"/>
        <v>3.4966443566440436E-4</v>
      </c>
      <c r="S213" s="47">
        <f t="shared" si="78"/>
        <v>5.1509549431563292E-3</v>
      </c>
      <c r="T213" s="47" t="str">
        <f t="shared" si="79"/>
        <v/>
      </c>
      <c r="U213" s="47">
        <f t="shared" si="80"/>
        <v>3.4966443566440436E-4</v>
      </c>
      <c r="V213" s="47">
        <f t="shared" si="81"/>
        <v>5.1509549431563292E-3</v>
      </c>
      <c r="W213" s="47" t="str">
        <f t="shared" si="82"/>
        <v/>
      </c>
      <c r="X213" s="47">
        <f t="shared" si="83"/>
        <v>3.4966443566440436E-4</v>
      </c>
      <c r="Y213" s="47">
        <f t="shared" si="84"/>
        <v>5.1509549431563292E-3</v>
      </c>
      <c r="Z213" s="47" t="str">
        <f t="shared" si="85"/>
        <v/>
      </c>
      <c r="AA213" s="47">
        <f t="shared" si="86"/>
        <v>3.4966443566440436E-4</v>
      </c>
      <c r="AB213" s="47">
        <f t="shared" si="87"/>
        <v>5.1509549431563292E-3</v>
      </c>
      <c r="AC213" s="47" t="str">
        <f t="shared" si="88"/>
        <v/>
      </c>
    </row>
    <row r="214" spans="1:29" hidden="1" x14ac:dyDescent="0.25">
      <c r="A214">
        <v>190</v>
      </c>
      <c r="B214">
        <f>IFERROR(VLOOKUP(IF(ISERROR(FIND("Наименование загрязняющего вещества",D214))=FALSE,B215,IF(D214="всего по ЗВ:",B213,VLOOKUP(A214,ishod_piv!A:B,2,0))),norm!B:B,1,0),0)</f>
        <v>0</v>
      </c>
      <c r="C214" s="58" t="str">
        <f t="shared" si="67"/>
        <v/>
      </c>
      <c r="D214" s="148" t="str">
        <f>VLOOKUP(A214,ishod_piv!A:H,8,0)</f>
        <v>Наименование загрязняющего вещества: 2732/Керосин (Керосин прямой перегонки; керосин дезодорированный)</v>
      </c>
      <c r="E214" s="59" t="str">
        <f>VLOOKUP(A214,ishod_piv!A:I,9,0)</f>
        <v/>
      </c>
      <c r="F214" s="47" t="str">
        <f>IF(ISERROR(FIND("Наименование загрязняющего вещества",D214))=TRUE,VLOOKUP(A214,ishod_piv!A:I,4,0),"")</f>
        <v/>
      </c>
      <c r="G214" s="47" t="str">
        <f>IF(ISERROR(FIND("Наименование загрязняющего вещества",D214))=TRUE,VLOOKUP(A214,ishod_piv!A:I,5,0),"")</f>
        <v/>
      </c>
      <c r="H214" s="47" t="str">
        <f>VLOOKUP(A214,ishod_piv!A:J,10,0)</f>
        <v/>
      </c>
      <c r="I214" s="47" t="str">
        <f t="shared" si="68"/>
        <v/>
      </c>
      <c r="J214" s="47" t="str">
        <f t="shared" si="69"/>
        <v/>
      </c>
      <c r="K214" s="47" t="str">
        <f t="shared" si="70"/>
        <v/>
      </c>
      <c r="L214" s="47" t="str">
        <f t="shared" si="71"/>
        <v/>
      </c>
      <c r="M214" s="47" t="str">
        <f t="shared" si="72"/>
        <v/>
      </c>
      <c r="N214" s="47" t="str">
        <f t="shared" si="73"/>
        <v/>
      </c>
      <c r="O214" s="47" t="str">
        <f t="shared" si="74"/>
        <v/>
      </c>
      <c r="P214" s="47" t="str">
        <f t="shared" si="75"/>
        <v/>
      </c>
      <c r="Q214" s="47" t="str">
        <f t="shared" si="76"/>
        <v/>
      </c>
      <c r="R214" s="47" t="str">
        <f t="shared" si="77"/>
        <v/>
      </c>
      <c r="S214" s="47" t="str">
        <f t="shared" si="78"/>
        <v/>
      </c>
      <c r="T214" s="47" t="str">
        <f t="shared" si="79"/>
        <v/>
      </c>
      <c r="U214" s="47" t="str">
        <f t="shared" si="80"/>
        <v/>
      </c>
      <c r="V214" s="47" t="str">
        <f t="shared" si="81"/>
        <v/>
      </c>
      <c r="W214" s="47" t="str">
        <f t="shared" si="82"/>
        <v/>
      </c>
      <c r="X214" s="47" t="str">
        <f t="shared" si="83"/>
        <v/>
      </c>
      <c r="Y214" s="47" t="str">
        <f t="shared" si="84"/>
        <v/>
      </c>
      <c r="Z214" s="47" t="str">
        <f t="shared" si="85"/>
        <v/>
      </c>
      <c r="AA214" s="47" t="str">
        <f t="shared" si="86"/>
        <v/>
      </c>
      <c r="AB214" s="47" t="str">
        <f t="shared" si="87"/>
        <v/>
      </c>
      <c r="AC214" s="47" t="str">
        <f t="shared" si="88"/>
        <v/>
      </c>
    </row>
    <row r="215" spans="1:29" hidden="1" x14ac:dyDescent="0.25">
      <c r="A215">
        <v>191</v>
      </c>
      <c r="B215">
        <f>IFERROR(VLOOKUP(IF(ISERROR(FIND("Наименование загрязняющего вещества",D215))=FALSE,B216,IF(D215="всего по ЗВ:",B214,VLOOKUP(A215,ishod_piv!A:B,2,0))),norm!B:B,1,0),0)</f>
        <v>0</v>
      </c>
      <c r="C215" s="58">
        <f t="shared" si="67"/>
        <v>1</v>
      </c>
      <c r="D215" s="148" t="str">
        <f>VLOOKUP(A215,ishod_piv!A:H,8,0)</f>
        <v>линия перегрузки ТКО</v>
      </c>
      <c r="E215" s="59">
        <f>VLOOKUP(A215,ishod_piv!A:I,9,0)</f>
        <v>4</v>
      </c>
      <c r="F215" s="47">
        <f>IF(ISERROR(FIND("Наименование загрязняющего вещества",D215))=TRUE,VLOOKUP(A215,ishod_piv!A:I,4,0),"")</f>
        <v>2.0497999999999999E-2</v>
      </c>
      <c r="G215" s="47">
        <f>IF(ISERROR(FIND("Наименование загрязняющего вещества",D215))=TRUE,VLOOKUP(A215,ishod_piv!A:I,5,0),"")</f>
        <v>0.27939000000000003</v>
      </c>
      <c r="H215" s="47" t="str">
        <f>VLOOKUP(A215,ishod_piv!A:J,10,0)</f>
        <v>ПДВ</v>
      </c>
      <c r="I215" s="47">
        <f t="shared" si="68"/>
        <v>2.0497999999999999E-2</v>
      </c>
      <c r="J215" s="47">
        <f t="shared" si="69"/>
        <v>0.27939000000000003</v>
      </c>
      <c r="K215" s="47" t="str">
        <f t="shared" si="70"/>
        <v>ПДВ</v>
      </c>
      <c r="L215" s="47">
        <f t="shared" si="71"/>
        <v>2.0497999999999999E-2</v>
      </c>
      <c r="M215" s="47">
        <f t="shared" si="72"/>
        <v>0.27939000000000003</v>
      </c>
      <c r="N215" s="47" t="str">
        <f t="shared" si="73"/>
        <v>ПДВ</v>
      </c>
      <c r="O215" s="47">
        <f t="shared" si="74"/>
        <v>2.0497999999999999E-2</v>
      </c>
      <c r="P215" s="47">
        <f t="shared" si="75"/>
        <v>0.27939000000000003</v>
      </c>
      <c r="Q215" s="47" t="str">
        <f t="shared" si="76"/>
        <v>ПДВ</v>
      </c>
      <c r="R215" s="47">
        <f t="shared" si="77"/>
        <v>2.0497999999999999E-2</v>
      </c>
      <c r="S215" s="47">
        <f t="shared" si="78"/>
        <v>0.27939000000000003</v>
      </c>
      <c r="T215" s="47" t="str">
        <f t="shared" si="79"/>
        <v>ПДВ</v>
      </c>
      <c r="U215" s="47">
        <f t="shared" si="80"/>
        <v>2.0497999999999999E-2</v>
      </c>
      <c r="V215" s="47">
        <f t="shared" si="81"/>
        <v>0.27939000000000003</v>
      </c>
      <c r="W215" s="47" t="str">
        <f t="shared" si="82"/>
        <v>ПДВ</v>
      </c>
      <c r="X215" s="47">
        <f t="shared" si="83"/>
        <v>2.0497999999999999E-2</v>
      </c>
      <c r="Y215" s="47">
        <f t="shared" si="84"/>
        <v>0.27939000000000003</v>
      </c>
      <c r="Z215" s="47" t="str">
        <f t="shared" si="85"/>
        <v>ПДВ</v>
      </c>
      <c r="AA215" s="47">
        <f t="shared" si="86"/>
        <v>2.0497999999999999E-2</v>
      </c>
      <c r="AB215" s="47">
        <f t="shared" si="87"/>
        <v>0.27939000000000003</v>
      </c>
      <c r="AC215" s="47" t="str">
        <f t="shared" si="88"/>
        <v>ПДВ</v>
      </c>
    </row>
    <row r="216" spans="1:29" hidden="1" x14ac:dyDescent="0.25">
      <c r="A216">
        <v>192</v>
      </c>
      <c r="B216">
        <f>IFERROR(VLOOKUP(IF(ISERROR(FIND("Наименование загрязняющего вещества",D216))=FALSE,B217,IF(D216="всего по ЗВ:",B215,VLOOKUP(A216,ishod_piv!A:B,2,0))),norm!B:B,1,0),0)</f>
        <v>0</v>
      </c>
      <c r="C216" s="58">
        <f t="shared" si="67"/>
        <v>2</v>
      </c>
      <c r="D216" s="148" t="str">
        <f>VLOOKUP(A216,ishod_piv!A:H,8,0)</f>
        <v>Участок приемки и выгрузки ТКО</v>
      </c>
      <c r="E216" s="59">
        <f>VLOOKUP(A216,ishod_piv!A:I,9,0)</f>
        <v>6001</v>
      </c>
      <c r="F216" s="47">
        <f>IF(ISERROR(FIND("Наименование загрязняющего вещества",D216))=TRUE,VLOOKUP(A216,ishod_piv!A:I,4,0),"")</f>
        <v>9.0216666666666674E-3</v>
      </c>
      <c r="G216" s="47">
        <f>IF(ISERROR(FIND("Наименование загрязняющего вещества",D216))=TRUE,VLOOKUP(A216,ishod_piv!A:I,5,0),"")</f>
        <v>0.113095</v>
      </c>
      <c r="H216" s="47" t="str">
        <f>VLOOKUP(A216,ishod_piv!A:J,10,0)</f>
        <v>ПДВ</v>
      </c>
      <c r="I216" s="47">
        <f t="shared" si="68"/>
        <v>9.0216666666666674E-3</v>
      </c>
      <c r="J216" s="47">
        <f t="shared" si="69"/>
        <v>0.113095</v>
      </c>
      <c r="K216" s="47" t="str">
        <f t="shared" si="70"/>
        <v>ПДВ</v>
      </c>
      <c r="L216" s="47">
        <f t="shared" si="71"/>
        <v>9.0216666666666674E-3</v>
      </c>
      <c r="M216" s="47">
        <f t="shared" si="72"/>
        <v>0.113095</v>
      </c>
      <c r="N216" s="47" t="str">
        <f t="shared" si="73"/>
        <v>ПДВ</v>
      </c>
      <c r="O216" s="47">
        <f t="shared" si="74"/>
        <v>9.0216666666666674E-3</v>
      </c>
      <c r="P216" s="47">
        <f t="shared" si="75"/>
        <v>0.113095</v>
      </c>
      <c r="Q216" s="47" t="str">
        <f t="shared" si="76"/>
        <v>ПДВ</v>
      </c>
      <c r="R216" s="47">
        <f t="shared" si="77"/>
        <v>9.0216666666666674E-3</v>
      </c>
      <c r="S216" s="47">
        <f t="shared" si="78"/>
        <v>0.113095</v>
      </c>
      <c r="T216" s="47" t="str">
        <f t="shared" si="79"/>
        <v>ПДВ</v>
      </c>
      <c r="U216" s="47">
        <f t="shared" si="80"/>
        <v>9.0216666666666674E-3</v>
      </c>
      <c r="V216" s="47">
        <f t="shared" si="81"/>
        <v>0.113095</v>
      </c>
      <c r="W216" s="47" t="str">
        <f t="shared" si="82"/>
        <v>ПДВ</v>
      </c>
      <c r="X216" s="47">
        <f t="shared" si="83"/>
        <v>9.0216666666666674E-3</v>
      </c>
      <c r="Y216" s="47">
        <f t="shared" si="84"/>
        <v>0.113095</v>
      </c>
      <c r="Z216" s="47" t="str">
        <f t="shared" si="85"/>
        <v>ПДВ</v>
      </c>
      <c r="AA216" s="47">
        <f t="shared" si="86"/>
        <v>9.0216666666666674E-3</v>
      </c>
      <c r="AB216" s="47">
        <f t="shared" si="87"/>
        <v>0.113095</v>
      </c>
      <c r="AC216" s="47" t="str">
        <f t="shared" si="88"/>
        <v>ПДВ</v>
      </c>
    </row>
    <row r="217" spans="1:29" hidden="1" x14ac:dyDescent="0.25">
      <c r="A217">
        <v>193</v>
      </c>
      <c r="B217">
        <f>IFERROR(VLOOKUP(IF(ISERROR(FIND("Наименование загрязняющего вещества",D217))=FALSE,B218,IF(D217="всего по ЗВ:",B216,VLOOKUP(A217,ishod_piv!A:B,2,0))),norm!B:B,1,0),0)</f>
        <v>0</v>
      </c>
      <c r="C217" s="58">
        <f t="shared" si="67"/>
        <v>3</v>
      </c>
      <c r="D217" s="148" t="str">
        <f>VLOOKUP(A217,ishod_piv!A:H,8,0)</f>
        <v xml:space="preserve">Участок компактирования ТКО </v>
      </c>
      <c r="E217" s="59">
        <f>VLOOKUP(A217,ishod_piv!A:I,9,0)</f>
        <v>6002</v>
      </c>
      <c r="F217" s="47">
        <f>IF(ISERROR(FIND("Наименование загрязняющего вещества",D217))=TRUE,VLOOKUP(A217,ishod_piv!A:I,4,0),"")</f>
        <v>1.2960000000000002E-7</v>
      </c>
      <c r="G217" s="47">
        <f>IF(ISERROR(FIND("Наименование загрязняющего вещества",D217))=TRUE,VLOOKUP(A217,ishod_piv!A:I,5,0),"")</f>
        <v>3.4669600000000004E-5</v>
      </c>
      <c r="H217" s="47" t="str">
        <f>VLOOKUP(A217,ishod_piv!A:J,10,0)</f>
        <v>ПДВ</v>
      </c>
      <c r="I217" s="47">
        <f t="shared" si="68"/>
        <v>1.2960000000000002E-7</v>
      </c>
      <c r="J217" s="47">
        <f t="shared" si="69"/>
        <v>3.4669600000000004E-5</v>
      </c>
      <c r="K217" s="47" t="str">
        <f t="shared" si="70"/>
        <v>ПДВ</v>
      </c>
      <c r="L217" s="47">
        <f t="shared" si="71"/>
        <v>1.2960000000000002E-7</v>
      </c>
      <c r="M217" s="47">
        <f t="shared" si="72"/>
        <v>3.4669600000000004E-5</v>
      </c>
      <c r="N217" s="47" t="str">
        <f t="shared" si="73"/>
        <v>ПДВ</v>
      </c>
      <c r="O217" s="47">
        <f t="shared" si="74"/>
        <v>1.2960000000000002E-7</v>
      </c>
      <c r="P217" s="47">
        <f t="shared" si="75"/>
        <v>3.4669600000000004E-5</v>
      </c>
      <c r="Q217" s="47" t="str">
        <f t="shared" si="76"/>
        <v>ПДВ</v>
      </c>
      <c r="R217" s="47">
        <f t="shared" si="77"/>
        <v>1.2960000000000002E-7</v>
      </c>
      <c r="S217" s="47">
        <f t="shared" si="78"/>
        <v>3.4669600000000004E-5</v>
      </c>
      <c r="T217" s="47" t="str">
        <f t="shared" si="79"/>
        <v>ПДВ</v>
      </c>
      <c r="U217" s="47">
        <f t="shared" si="80"/>
        <v>1.2960000000000002E-7</v>
      </c>
      <c r="V217" s="47">
        <f t="shared" si="81"/>
        <v>3.4669600000000004E-5</v>
      </c>
      <c r="W217" s="47" t="str">
        <f t="shared" si="82"/>
        <v>ПДВ</v>
      </c>
      <c r="X217" s="47">
        <f t="shared" si="83"/>
        <v>1.2960000000000002E-7</v>
      </c>
      <c r="Y217" s="47">
        <f t="shared" si="84"/>
        <v>3.4669600000000004E-5</v>
      </c>
      <c r="Z217" s="47" t="str">
        <f t="shared" si="85"/>
        <v>ПДВ</v>
      </c>
      <c r="AA217" s="47">
        <f t="shared" si="86"/>
        <v>1.2960000000000002E-7</v>
      </c>
      <c r="AB217" s="47">
        <f t="shared" si="87"/>
        <v>3.4669600000000004E-5</v>
      </c>
      <c r="AC217" s="47" t="str">
        <f t="shared" si="88"/>
        <v>ПДВ</v>
      </c>
    </row>
    <row r="218" spans="1:29" hidden="1" x14ac:dyDescent="0.25">
      <c r="A218">
        <v>194</v>
      </c>
      <c r="B218">
        <f>IFERROR(VLOOKUP(IF(ISERROR(FIND("Наименование загрязняющего вещества",D218))=FALSE,B219,IF(D218="всего по ЗВ:",B217,VLOOKUP(A218,ishod_piv!A:B,2,0))),norm!B:B,1,0),0)</f>
        <v>0</v>
      </c>
      <c r="C218" s="58">
        <f t="shared" si="67"/>
        <v>4</v>
      </c>
      <c r="D218" s="148" t="str">
        <f>VLOOKUP(A218,ishod_piv!A:H,8,0)</f>
        <v xml:space="preserve">Участок компактирования ТКО </v>
      </c>
      <c r="E218" s="59">
        <f>VLOOKUP(A218,ishod_piv!A:I,9,0)</f>
        <v>6002</v>
      </c>
      <c r="F218" s="47">
        <f>IF(ISERROR(FIND("Наименование загрязняющего вещества",D218))=TRUE,VLOOKUP(A218,ishod_piv!A:I,4,0),"")</f>
        <v>9.9900000000000014E-8</v>
      </c>
      <c r="G218" s="47">
        <f>IF(ISERROR(FIND("Наименование загрязняющего вещества",D218))=TRUE,VLOOKUP(A218,ishod_piv!A:I,5,0),"")</f>
        <v>1.3052E-5</v>
      </c>
      <c r="H218" s="47" t="str">
        <f>VLOOKUP(A218,ishod_piv!A:J,10,0)</f>
        <v>ПДВ</v>
      </c>
      <c r="I218" s="47">
        <f t="shared" si="68"/>
        <v>9.9900000000000014E-8</v>
      </c>
      <c r="J218" s="47">
        <f t="shared" si="69"/>
        <v>1.3052E-5</v>
      </c>
      <c r="K218" s="47" t="str">
        <f t="shared" si="70"/>
        <v>ПДВ</v>
      </c>
      <c r="L218" s="47">
        <f t="shared" si="71"/>
        <v>9.9900000000000014E-8</v>
      </c>
      <c r="M218" s="47">
        <f t="shared" si="72"/>
        <v>1.3052E-5</v>
      </c>
      <c r="N218" s="47" t="str">
        <f t="shared" si="73"/>
        <v>ПДВ</v>
      </c>
      <c r="O218" s="47">
        <f t="shared" si="74"/>
        <v>9.9900000000000014E-8</v>
      </c>
      <c r="P218" s="47">
        <f t="shared" si="75"/>
        <v>1.3052E-5</v>
      </c>
      <c r="Q218" s="47" t="str">
        <f t="shared" si="76"/>
        <v>ПДВ</v>
      </c>
      <c r="R218" s="47">
        <f t="shared" si="77"/>
        <v>9.9900000000000014E-8</v>
      </c>
      <c r="S218" s="47">
        <f t="shared" si="78"/>
        <v>1.3052E-5</v>
      </c>
      <c r="T218" s="47" t="str">
        <f t="shared" si="79"/>
        <v>ПДВ</v>
      </c>
      <c r="U218" s="47">
        <f t="shared" si="80"/>
        <v>9.9900000000000014E-8</v>
      </c>
      <c r="V218" s="47">
        <f t="shared" si="81"/>
        <v>1.3052E-5</v>
      </c>
      <c r="W218" s="47" t="str">
        <f t="shared" si="82"/>
        <v>ПДВ</v>
      </c>
      <c r="X218" s="47">
        <f t="shared" si="83"/>
        <v>9.9900000000000014E-8</v>
      </c>
      <c r="Y218" s="47">
        <f t="shared" si="84"/>
        <v>1.3052E-5</v>
      </c>
      <c r="Z218" s="47" t="str">
        <f t="shared" si="85"/>
        <v>ПДВ</v>
      </c>
      <c r="AA218" s="47">
        <f t="shared" si="86"/>
        <v>9.9900000000000014E-8</v>
      </c>
      <c r="AB218" s="47">
        <f t="shared" si="87"/>
        <v>1.3052E-5</v>
      </c>
      <c r="AC218" s="47" t="str">
        <f t="shared" si="88"/>
        <v>ПДВ</v>
      </c>
    </row>
    <row r="219" spans="1:29" hidden="1" x14ac:dyDescent="0.25">
      <c r="A219">
        <v>195</v>
      </c>
      <c r="B219">
        <f>IFERROR(VLOOKUP(IF(ISERROR(FIND("Наименование загрязняющего вещества",D219))=FALSE,B220,IF(D219="всего по ЗВ:",B218,VLOOKUP(A219,ishod_piv!A:B,2,0))),norm!B:B,1,0),0)</f>
        <v>0</v>
      </c>
      <c r="C219" s="58">
        <f t="shared" si="67"/>
        <v>5</v>
      </c>
      <c r="D219" s="148" t="str">
        <f>VLOOKUP(A219,ishod_piv!A:H,8,0)</f>
        <v xml:space="preserve">Участок компактирования ТКО </v>
      </c>
      <c r="E219" s="59">
        <f>VLOOKUP(A219,ishod_piv!A:I,9,0)</f>
        <v>6002</v>
      </c>
      <c r="F219" s="47">
        <f>IF(ISERROR(FIND("Наименование загрязняющего вещества",D219))=TRUE,VLOOKUP(A219,ishod_piv!A:I,4,0),"")</f>
        <v>1.1970000000000002E-7</v>
      </c>
      <c r="G219" s="47">
        <f>IF(ISERROR(FIND("Наименование загрязняющего вещества",D219))=TRUE,VLOOKUP(A219,ishod_piv!A:I,5,0),"")</f>
        <v>3.1814399999999998E-5</v>
      </c>
      <c r="H219" s="47" t="str">
        <f>VLOOKUP(A219,ishod_piv!A:J,10,0)</f>
        <v>ПДВ</v>
      </c>
      <c r="I219" s="47">
        <f t="shared" si="68"/>
        <v>1.1970000000000002E-7</v>
      </c>
      <c r="J219" s="47">
        <f t="shared" si="69"/>
        <v>3.1814399999999998E-5</v>
      </c>
      <c r="K219" s="47" t="str">
        <f t="shared" si="70"/>
        <v>ПДВ</v>
      </c>
      <c r="L219" s="47">
        <f t="shared" si="71"/>
        <v>1.1970000000000002E-7</v>
      </c>
      <c r="M219" s="47">
        <f t="shared" si="72"/>
        <v>3.1814399999999998E-5</v>
      </c>
      <c r="N219" s="47" t="str">
        <f t="shared" si="73"/>
        <v>ПДВ</v>
      </c>
      <c r="O219" s="47">
        <f t="shared" si="74"/>
        <v>1.1970000000000002E-7</v>
      </c>
      <c r="P219" s="47">
        <f t="shared" si="75"/>
        <v>3.1814399999999998E-5</v>
      </c>
      <c r="Q219" s="47" t="str">
        <f t="shared" si="76"/>
        <v>ПДВ</v>
      </c>
      <c r="R219" s="47">
        <f t="shared" si="77"/>
        <v>1.1970000000000002E-7</v>
      </c>
      <c r="S219" s="47">
        <f t="shared" si="78"/>
        <v>3.1814399999999998E-5</v>
      </c>
      <c r="T219" s="47" t="str">
        <f t="shared" si="79"/>
        <v>ПДВ</v>
      </c>
      <c r="U219" s="47">
        <f t="shared" si="80"/>
        <v>1.1970000000000002E-7</v>
      </c>
      <c r="V219" s="47">
        <f t="shared" si="81"/>
        <v>3.1814399999999998E-5</v>
      </c>
      <c r="W219" s="47" t="str">
        <f t="shared" si="82"/>
        <v>ПДВ</v>
      </c>
      <c r="X219" s="47">
        <f t="shared" si="83"/>
        <v>1.1970000000000002E-7</v>
      </c>
      <c r="Y219" s="47">
        <f t="shared" si="84"/>
        <v>3.1814399999999998E-5</v>
      </c>
      <c r="Z219" s="47" t="str">
        <f t="shared" si="85"/>
        <v>ПДВ</v>
      </c>
      <c r="AA219" s="47">
        <f t="shared" si="86"/>
        <v>1.1970000000000002E-7</v>
      </c>
      <c r="AB219" s="47">
        <f t="shared" si="87"/>
        <v>3.1814399999999998E-5</v>
      </c>
      <c r="AC219" s="47" t="str">
        <f t="shared" si="88"/>
        <v>ПДВ</v>
      </c>
    </row>
    <row r="220" spans="1:29" hidden="1" x14ac:dyDescent="0.25">
      <c r="A220">
        <v>196</v>
      </c>
      <c r="B220">
        <f>IFERROR(VLOOKUP(IF(ISERROR(FIND("Наименование загрязняющего вещества",D220))=FALSE,B221,IF(D220="всего по ЗВ:",B219,VLOOKUP(A220,ishod_piv!A:B,2,0))),norm!B:B,1,0),0)</f>
        <v>0</v>
      </c>
      <c r="C220" s="58">
        <f t="shared" si="67"/>
        <v>6</v>
      </c>
      <c r="D220" s="148" t="str">
        <f>VLOOKUP(A220,ishod_piv!A:H,8,0)</f>
        <v xml:space="preserve">Участок компактирования ТКО </v>
      </c>
      <c r="E220" s="59">
        <f>VLOOKUP(A220,ishod_piv!A:I,9,0)</f>
        <v>6002</v>
      </c>
      <c r="F220" s="47">
        <f>IF(ISERROR(FIND("Наименование загрязняющего вещества",D220))=TRUE,VLOOKUP(A220,ishod_piv!A:I,4,0),"")</f>
        <v>8.0100000000000009E-8</v>
      </c>
      <c r="G220" s="47">
        <f>IF(ISERROR(FIND("Наименование загрязняющего вещества",D220))=TRUE,VLOOKUP(A220,ishod_piv!A:I,5,0),"")</f>
        <v>1.0808800000000001E-5</v>
      </c>
      <c r="H220" s="47" t="str">
        <f>VLOOKUP(A220,ishod_piv!A:J,10,0)</f>
        <v>ПДВ</v>
      </c>
      <c r="I220" s="47">
        <f t="shared" si="68"/>
        <v>8.0100000000000009E-8</v>
      </c>
      <c r="J220" s="47">
        <f t="shared" si="69"/>
        <v>1.0808800000000001E-5</v>
      </c>
      <c r="K220" s="47" t="str">
        <f t="shared" si="70"/>
        <v>ПДВ</v>
      </c>
      <c r="L220" s="47">
        <f t="shared" si="71"/>
        <v>8.0100000000000009E-8</v>
      </c>
      <c r="M220" s="47">
        <f t="shared" si="72"/>
        <v>1.0808800000000001E-5</v>
      </c>
      <c r="N220" s="47" t="str">
        <f t="shared" si="73"/>
        <v>ПДВ</v>
      </c>
      <c r="O220" s="47">
        <f t="shared" si="74"/>
        <v>8.0100000000000009E-8</v>
      </c>
      <c r="P220" s="47">
        <f t="shared" si="75"/>
        <v>1.0808800000000001E-5</v>
      </c>
      <c r="Q220" s="47" t="str">
        <f t="shared" si="76"/>
        <v>ПДВ</v>
      </c>
      <c r="R220" s="47">
        <f t="shared" si="77"/>
        <v>8.0100000000000009E-8</v>
      </c>
      <c r="S220" s="47">
        <f t="shared" si="78"/>
        <v>1.0808800000000001E-5</v>
      </c>
      <c r="T220" s="47" t="str">
        <f t="shared" si="79"/>
        <v>ПДВ</v>
      </c>
      <c r="U220" s="47">
        <f t="shared" si="80"/>
        <v>8.0100000000000009E-8</v>
      </c>
      <c r="V220" s="47">
        <f t="shared" si="81"/>
        <v>1.0808800000000001E-5</v>
      </c>
      <c r="W220" s="47" t="str">
        <f t="shared" si="82"/>
        <v>ПДВ</v>
      </c>
      <c r="X220" s="47">
        <f t="shared" si="83"/>
        <v>8.0100000000000009E-8</v>
      </c>
      <c r="Y220" s="47">
        <f t="shared" si="84"/>
        <v>1.0808800000000001E-5</v>
      </c>
      <c r="Z220" s="47" t="str">
        <f t="shared" si="85"/>
        <v>ПДВ</v>
      </c>
      <c r="AA220" s="47">
        <f t="shared" si="86"/>
        <v>8.0100000000000009E-8</v>
      </c>
      <c r="AB220" s="47">
        <f t="shared" si="87"/>
        <v>1.0808800000000001E-5</v>
      </c>
      <c r="AC220" s="47" t="str">
        <f t="shared" si="88"/>
        <v>ПДВ</v>
      </c>
    </row>
    <row r="221" spans="1:29" hidden="1" x14ac:dyDescent="0.25">
      <c r="A221">
        <v>197</v>
      </c>
      <c r="B221">
        <f>IFERROR(VLOOKUP(IF(ISERROR(FIND("Наименование загрязняющего вещества",D221))=FALSE,B222,IF(D221="всего по ЗВ:",B220,VLOOKUP(A221,ishod_piv!A:B,2,0))),norm!B:B,1,0),0)</f>
        <v>0</v>
      </c>
      <c r="C221" s="58">
        <f t="shared" si="67"/>
        <v>7</v>
      </c>
      <c r="D221" s="148" t="str">
        <f>VLOOKUP(A221,ishod_piv!A:H,8,0)</f>
        <v>открытая стоянка</v>
      </c>
      <c r="E221" s="59">
        <f>VLOOKUP(A221,ishod_piv!A:I,9,0)</f>
        <v>6005</v>
      </c>
      <c r="F221" s="47">
        <f>IF(ISERROR(FIND("Наименование загрязняющего вещества",D221))=TRUE,VLOOKUP(A221,ishod_piv!A:I,4,0),"")</f>
        <v>1.618672222222222E-2</v>
      </c>
      <c r="G221" s="47">
        <f>IF(ISERROR(FIND("Наименование загрязняющего вещества",D221))=TRUE,VLOOKUP(A221,ishod_piv!A:I,5,0),"")</f>
        <v>1.1568731560000002E-2</v>
      </c>
      <c r="H221" s="47" t="str">
        <f>VLOOKUP(A221,ishod_piv!A:J,10,0)</f>
        <v>ПДВ</v>
      </c>
      <c r="I221" s="47">
        <f t="shared" si="68"/>
        <v>1.618672222222222E-2</v>
      </c>
      <c r="J221" s="47">
        <f t="shared" si="69"/>
        <v>1.1568731560000002E-2</v>
      </c>
      <c r="K221" s="47" t="str">
        <f t="shared" si="70"/>
        <v>ПДВ</v>
      </c>
      <c r="L221" s="47">
        <f t="shared" si="71"/>
        <v>1.618672222222222E-2</v>
      </c>
      <c r="M221" s="47">
        <f t="shared" si="72"/>
        <v>1.1568731560000002E-2</v>
      </c>
      <c r="N221" s="47" t="str">
        <f t="shared" si="73"/>
        <v>ПДВ</v>
      </c>
      <c r="O221" s="47">
        <f t="shared" si="74"/>
        <v>1.618672222222222E-2</v>
      </c>
      <c r="P221" s="47">
        <f t="shared" si="75"/>
        <v>1.1568731560000002E-2</v>
      </c>
      <c r="Q221" s="47" t="str">
        <f t="shared" si="76"/>
        <v>ПДВ</v>
      </c>
      <c r="R221" s="47">
        <f t="shared" si="77"/>
        <v>1.618672222222222E-2</v>
      </c>
      <c r="S221" s="47">
        <f t="shared" si="78"/>
        <v>1.1568731560000002E-2</v>
      </c>
      <c r="T221" s="47" t="str">
        <f t="shared" si="79"/>
        <v>ПДВ</v>
      </c>
      <c r="U221" s="47">
        <f t="shared" si="80"/>
        <v>1.618672222222222E-2</v>
      </c>
      <c r="V221" s="47">
        <f t="shared" si="81"/>
        <v>1.1568731560000002E-2</v>
      </c>
      <c r="W221" s="47" t="str">
        <f t="shared" si="82"/>
        <v>ПДВ</v>
      </c>
      <c r="X221" s="47">
        <f t="shared" si="83"/>
        <v>1.618672222222222E-2</v>
      </c>
      <c r="Y221" s="47">
        <f t="shared" si="84"/>
        <v>1.1568731560000002E-2</v>
      </c>
      <c r="Z221" s="47" t="str">
        <f t="shared" si="85"/>
        <v>ПДВ</v>
      </c>
      <c r="AA221" s="47">
        <f t="shared" si="86"/>
        <v>1.618672222222222E-2</v>
      </c>
      <c r="AB221" s="47">
        <f t="shared" si="87"/>
        <v>1.1568731560000002E-2</v>
      </c>
      <c r="AC221" s="47" t="str">
        <f t="shared" si="88"/>
        <v>ПДВ</v>
      </c>
    </row>
    <row r="222" spans="1:29" hidden="1" x14ac:dyDescent="0.25">
      <c r="A222">
        <v>198</v>
      </c>
      <c r="B222">
        <f>IFERROR(VLOOKUP(IF(ISERROR(FIND("Наименование загрязняющего вещества",D222))=FALSE,B223,IF(D222="всего по ЗВ:",B221,VLOOKUP(A222,ishod_piv!A:B,2,0))),norm!B:B,1,0),0)</f>
        <v>0</v>
      </c>
      <c r="C222" s="58">
        <f t="shared" si="67"/>
        <v>8</v>
      </c>
      <c r="D222" s="148" t="str">
        <f>VLOOKUP(A222,ishod_piv!A:H,8,0)</f>
        <v>открытая стоянка</v>
      </c>
      <c r="E222" s="59">
        <f>VLOOKUP(A222,ishod_piv!A:I,9,0)</f>
        <v>6005</v>
      </c>
      <c r="F222" s="47">
        <f>IF(ISERROR(FIND("Наименование загрязняющего вещества",D222))=TRUE,VLOOKUP(A222,ishod_piv!A:I,4,0),"")</f>
        <v>6.1584999999999999E-3</v>
      </c>
      <c r="G222" s="47">
        <f>IF(ISERROR(FIND("Наименование загрязняющего вещества",D222))=TRUE,VLOOKUP(A222,ishod_piv!A:I,5,0),"")</f>
        <v>2.3079867400000002E-3</v>
      </c>
      <c r="H222" s="47" t="str">
        <f>VLOOKUP(A222,ishod_piv!A:J,10,0)</f>
        <v>ПДВ</v>
      </c>
      <c r="I222" s="47">
        <f t="shared" si="68"/>
        <v>6.1584999999999999E-3</v>
      </c>
      <c r="J222" s="47">
        <f t="shared" si="69"/>
        <v>2.3079867400000002E-3</v>
      </c>
      <c r="K222" s="47" t="str">
        <f t="shared" si="70"/>
        <v>ПДВ</v>
      </c>
      <c r="L222" s="47">
        <f t="shared" si="71"/>
        <v>6.1584999999999999E-3</v>
      </c>
      <c r="M222" s="47">
        <f t="shared" si="72"/>
        <v>2.3079867400000002E-3</v>
      </c>
      <c r="N222" s="47" t="str">
        <f t="shared" si="73"/>
        <v>ПДВ</v>
      </c>
      <c r="O222" s="47">
        <f t="shared" si="74"/>
        <v>6.1584999999999999E-3</v>
      </c>
      <c r="P222" s="47">
        <f t="shared" si="75"/>
        <v>2.3079867400000002E-3</v>
      </c>
      <c r="Q222" s="47" t="str">
        <f t="shared" si="76"/>
        <v>ПДВ</v>
      </c>
      <c r="R222" s="47">
        <f t="shared" si="77"/>
        <v>6.1584999999999999E-3</v>
      </c>
      <c r="S222" s="47">
        <f t="shared" si="78"/>
        <v>2.3079867400000002E-3</v>
      </c>
      <c r="T222" s="47" t="str">
        <f t="shared" si="79"/>
        <v>ПДВ</v>
      </c>
      <c r="U222" s="47">
        <f t="shared" si="80"/>
        <v>6.1584999999999999E-3</v>
      </c>
      <c r="V222" s="47">
        <f t="shared" si="81"/>
        <v>2.3079867400000002E-3</v>
      </c>
      <c r="W222" s="47" t="str">
        <f t="shared" si="82"/>
        <v>ПДВ</v>
      </c>
      <c r="X222" s="47">
        <f t="shared" si="83"/>
        <v>6.1584999999999999E-3</v>
      </c>
      <c r="Y222" s="47">
        <f t="shared" si="84"/>
        <v>2.3079867400000002E-3</v>
      </c>
      <c r="Z222" s="47" t="str">
        <f t="shared" si="85"/>
        <v>ПДВ</v>
      </c>
      <c r="AA222" s="47">
        <f t="shared" si="86"/>
        <v>6.1584999999999999E-3</v>
      </c>
      <c r="AB222" s="47">
        <f t="shared" si="87"/>
        <v>2.3079867400000002E-3</v>
      </c>
      <c r="AC222" s="47" t="str">
        <f t="shared" si="88"/>
        <v>ПДВ</v>
      </c>
    </row>
    <row r="223" spans="1:29" hidden="1" x14ac:dyDescent="0.25">
      <c r="A223">
        <v>199</v>
      </c>
      <c r="B223">
        <f>IFERROR(VLOOKUP(IF(ISERROR(FIND("Наименование загрязняющего вещества",D223))=FALSE,B224,IF(D223="всего по ЗВ:",B222,VLOOKUP(A223,ishod_piv!A:B,2,0))),norm!B:B,1,0),0)</f>
        <v>0</v>
      </c>
      <c r="C223" s="58">
        <f t="shared" si="67"/>
        <v>9</v>
      </c>
      <c r="D223" s="148" t="str">
        <f>VLOOKUP(A223,ishod_piv!A:H,8,0)</f>
        <v>открытая стоянка</v>
      </c>
      <c r="E223" s="59">
        <f>VLOOKUP(A223,ishod_piv!A:I,9,0)</f>
        <v>6005</v>
      </c>
      <c r="F223" s="47">
        <f>IF(ISERROR(FIND("Наименование загрязняющего вещества",D223))=TRUE,VLOOKUP(A223,ishod_piv!A:I,4,0),"")</f>
        <v>6.1584999999999999E-3</v>
      </c>
      <c r="G223" s="47">
        <f>IF(ISERROR(FIND("Наименование загрязняющего вещества",D223))=TRUE,VLOOKUP(A223,ishod_piv!A:I,5,0),"")</f>
        <v>4.6159734800000005E-3</v>
      </c>
      <c r="H223" s="47" t="str">
        <f>VLOOKUP(A223,ishod_piv!A:J,10,0)</f>
        <v>ПДВ</v>
      </c>
      <c r="I223" s="47">
        <f t="shared" si="68"/>
        <v>6.1584999999999999E-3</v>
      </c>
      <c r="J223" s="47">
        <f t="shared" si="69"/>
        <v>4.6159734800000005E-3</v>
      </c>
      <c r="K223" s="47" t="str">
        <f t="shared" si="70"/>
        <v>ПДВ</v>
      </c>
      <c r="L223" s="47">
        <f t="shared" si="71"/>
        <v>6.1584999999999999E-3</v>
      </c>
      <c r="M223" s="47">
        <f t="shared" si="72"/>
        <v>4.6159734800000005E-3</v>
      </c>
      <c r="N223" s="47" t="str">
        <f t="shared" si="73"/>
        <v>ПДВ</v>
      </c>
      <c r="O223" s="47">
        <f t="shared" si="74"/>
        <v>6.1584999999999999E-3</v>
      </c>
      <c r="P223" s="47">
        <f t="shared" si="75"/>
        <v>4.6159734800000005E-3</v>
      </c>
      <c r="Q223" s="47" t="str">
        <f t="shared" si="76"/>
        <v>ПДВ</v>
      </c>
      <c r="R223" s="47">
        <f t="shared" si="77"/>
        <v>6.1584999999999999E-3</v>
      </c>
      <c r="S223" s="47">
        <f t="shared" si="78"/>
        <v>4.6159734800000005E-3</v>
      </c>
      <c r="T223" s="47" t="str">
        <f t="shared" si="79"/>
        <v>ПДВ</v>
      </c>
      <c r="U223" s="47">
        <f t="shared" si="80"/>
        <v>6.1584999999999999E-3</v>
      </c>
      <c r="V223" s="47">
        <f t="shared" si="81"/>
        <v>4.6159734800000005E-3</v>
      </c>
      <c r="W223" s="47" t="str">
        <f t="shared" si="82"/>
        <v>ПДВ</v>
      </c>
      <c r="X223" s="47">
        <f t="shared" si="83"/>
        <v>6.1584999999999999E-3</v>
      </c>
      <c r="Y223" s="47">
        <f t="shared" si="84"/>
        <v>4.6159734800000005E-3</v>
      </c>
      <c r="Z223" s="47" t="str">
        <f t="shared" si="85"/>
        <v>ПДВ</v>
      </c>
      <c r="AA223" s="47">
        <f t="shared" si="86"/>
        <v>6.1584999999999999E-3</v>
      </c>
      <c r="AB223" s="47">
        <f t="shared" si="87"/>
        <v>4.6159734800000005E-3</v>
      </c>
      <c r="AC223" s="47" t="str">
        <f t="shared" si="88"/>
        <v>ПДВ</v>
      </c>
    </row>
    <row r="224" spans="1:29" hidden="1" x14ac:dyDescent="0.25">
      <c r="A224">
        <v>200</v>
      </c>
      <c r="B224">
        <f>IFERROR(VLOOKUP(IF(ISERROR(FIND("Наименование загрязняющего вещества",D224))=FALSE,B225,IF(D224="всего по ЗВ:",B223,VLOOKUP(A224,ishod_piv!A:B,2,0))),norm!B:B,1,0),0)</f>
        <v>0</v>
      </c>
      <c r="C224" s="58">
        <f t="shared" si="67"/>
        <v>10</v>
      </c>
      <c r="D224" s="148" t="str">
        <f>VLOOKUP(A224,ishod_piv!A:H,8,0)</f>
        <v>открытая стоянка</v>
      </c>
      <c r="E224" s="59">
        <f>VLOOKUP(A224,ishod_piv!A:I,9,0)</f>
        <v>6005</v>
      </c>
      <c r="F224" s="47">
        <f>IF(ISERROR(FIND("Наименование загрязняющего вещества",D224))=TRUE,VLOOKUP(A224,ishod_piv!A:I,4,0),"")</f>
        <v>6.2415277777777781E-3</v>
      </c>
      <c r="G224" s="47">
        <f>IF(ISERROR(FIND("Наименование загрязняющего вещества",D224))=TRUE,VLOOKUP(A224,ishod_piv!A:I,5,0),"")</f>
        <v>3.2656795500000005E-3</v>
      </c>
      <c r="H224" s="47" t="str">
        <f>VLOOKUP(A224,ishod_piv!A:J,10,0)</f>
        <v>ПДВ</v>
      </c>
      <c r="I224" s="47">
        <f t="shared" si="68"/>
        <v>6.2415277777777781E-3</v>
      </c>
      <c r="J224" s="47">
        <f t="shared" si="69"/>
        <v>3.2656795500000005E-3</v>
      </c>
      <c r="K224" s="47" t="str">
        <f t="shared" si="70"/>
        <v>ПДВ</v>
      </c>
      <c r="L224" s="47">
        <f t="shared" si="71"/>
        <v>6.2415277777777781E-3</v>
      </c>
      <c r="M224" s="47">
        <f t="shared" si="72"/>
        <v>3.2656795500000005E-3</v>
      </c>
      <c r="N224" s="47" t="str">
        <f t="shared" si="73"/>
        <v>ПДВ</v>
      </c>
      <c r="O224" s="47">
        <f t="shared" si="74"/>
        <v>6.2415277777777781E-3</v>
      </c>
      <c r="P224" s="47">
        <f t="shared" si="75"/>
        <v>3.2656795500000005E-3</v>
      </c>
      <c r="Q224" s="47" t="str">
        <f t="shared" si="76"/>
        <v>ПДВ</v>
      </c>
      <c r="R224" s="47">
        <f t="shared" si="77"/>
        <v>6.2415277777777781E-3</v>
      </c>
      <c r="S224" s="47">
        <f t="shared" si="78"/>
        <v>3.2656795500000005E-3</v>
      </c>
      <c r="T224" s="47" t="str">
        <f t="shared" si="79"/>
        <v>ПДВ</v>
      </c>
      <c r="U224" s="47">
        <f t="shared" si="80"/>
        <v>6.2415277777777781E-3</v>
      </c>
      <c r="V224" s="47">
        <f t="shared" si="81"/>
        <v>3.2656795500000005E-3</v>
      </c>
      <c r="W224" s="47" t="str">
        <f t="shared" si="82"/>
        <v>ПДВ</v>
      </c>
      <c r="X224" s="47">
        <f t="shared" si="83"/>
        <v>6.2415277777777781E-3</v>
      </c>
      <c r="Y224" s="47">
        <f t="shared" si="84"/>
        <v>3.2656795500000005E-3</v>
      </c>
      <c r="Z224" s="47" t="str">
        <f t="shared" si="85"/>
        <v>ПДВ</v>
      </c>
      <c r="AA224" s="47">
        <f t="shared" si="86"/>
        <v>6.2415277777777781E-3</v>
      </c>
      <c r="AB224" s="47">
        <f t="shared" si="87"/>
        <v>3.2656795500000005E-3</v>
      </c>
      <c r="AC224" s="47" t="str">
        <f t="shared" si="88"/>
        <v>ПДВ</v>
      </c>
    </row>
    <row r="225" spans="1:29" hidden="1" x14ac:dyDescent="0.25">
      <c r="A225">
        <v>201</v>
      </c>
      <c r="B225">
        <f>IFERROR(VLOOKUP(IF(ISERROR(FIND("Наименование загрязняющего вещества",D225))=FALSE,B226,IF(D225="всего по ЗВ:",B224,VLOOKUP(A225,ishod_piv!A:B,2,0))),norm!B:B,1,0),0)</f>
        <v>0</v>
      </c>
      <c r="C225" s="58">
        <f t="shared" si="67"/>
        <v>11</v>
      </c>
      <c r="D225" s="148" t="str">
        <f>VLOOKUP(A225,ishod_piv!A:H,8,0)</f>
        <v>открытая стоянка</v>
      </c>
      <c r="E225" s="59">
        <f>VLOOKUP(A225,ishod_piv!A:I,9,0)</f>
        <v>6005</v>
      </c>
      <c r="F225" s="47">
        <f>IF(ISERROR(FIND("Наименование загрязняющего вещества",D225))=TRUE,VLOOKUP(A225,ishod_piv!A:I,4,0),"")</f>
        <v>6.2411111111111113E-3</v>
      </c>
      <c r="G225" s="47">
        <f>IF(ISERROR(FIND("Наименование загрязняющего вещества",D225))=TRUE,VLOOKUP(A225,ishod_piv!A:I,5,0),"")</f>
        <v>9.7937856000000004E-3</v>
      </c>
      <c r="H225" s="47" t="str">
        <f>VLOOKUP(A225,ishod_piv!A:J,10,0)</f>
        <v>ПДВ</v>
      </c>
      <c r="I225" s="47">
        <f t="shared" si="68"/>
        <v>6.2411111111111113E-3</v>
      </c>
      <c r="J225" s="47">
        <f t="shared" si="69"/>
        <v>9.7937856000000004E-3</v>
      </c>
      <c r="K225" s="47" t="str">
        <f t="shared" si="70"/>
        <v>ПДВ</v>
      </c>
      <c r="L225" s="47">
        <f t="shared" si="71"/>
        <v>6.2411111111111113E-3</v>
      </c>
      <c r="M225" s="47">
        <f t="shared" si="72"/>
        <v>9.7937856000000004E-3</v>
      </c>
      <c r="N225" s="47" t="str">
        <f t="shared" si="73"/>
        <v>ПДВ</v>
      </c>
      <c r="O225" s="47">
        <f t="shared" si="74"/>
        <v>6.2411111111111113E-3</v>
      </c>
      <c r="P225" s="47">
        <f t="shared" si="75"/>
        <v>9.7937856000000004E-3</v>
      </c>
      <c r="Q225" s="47" t="str">
        <f t="shared" si="76"/>
        <v>ПДВ</v>
      </c>
      <c r="R225" s="47">
        <f t="shared" si="77"/>
        <v>6.2411111111111113E-3</v>
      </c>
      <c r="S225" s="47">
        <f t="shared" si="78"/>
        <v>9.7937856000000004E-3</v>
      </c>
      <c r="T225" s="47" t="str">
        <f t="shared" si="79"/>
        <v>ПДВ</v>
      </c>
      <c r="U225" s="47">
        <f t="shared" si="80"/>
        <v>6.2411111111111113E-3</v>
      </c>
      <c r="V225" s="47">
        <f t="shared" si="81"/>
        <v>9.7937856000000004E-3</v>
      </c>
      <c r="W225" s="47" t="str">
        <f t="shared" si="82"/>
        <v>ПДВ</v>
      </c>
      <c r="X225" s="47">
        <f t="shared" si="83"/>
        <v>6.2411111111111113E-3</v>
      </c>
      <c r="Y225" s="47">
        <f t="shared" si="84"/>
        <v>9.7937856000000004E-3</v>
      </c>
      <c r="Z225" s="47" t="str">
        <f t="shared" si="85"/>
        <v>ПДВ</v>
      </c>
      <c r="AA225" s="47">
        <f t="shared" si="86"/>
        <v>6.2411111111111113E-3</v>
      </c>
      <c r="AB225" s="47">
        <f t="shared" si="87"/>
        <v>9.7937856000000004E-3</v>
      </c>
      <c r="AC225" s="47" t="str">
        <f t="shared" si="88"/>
        <v>ПДВ</v>
      </c>
    </row>
    <row r="226" spans="1:29" hidden="1" x14ac:dyDescent="0.25">
      <c r="A226">
        <v>202</v>
      </c>
      <c r="B226">
        <f>IFERROR(VLOOKUP(IF(ISERROR(FIND("Наименование загрязняющего вещества",D226))=FALSE,B227,IF(D226="всего по ЗВ:",B225,VLOOKUP(A226,ishod_piv!A:B,2,0))),norm!B:B,1,0),0)</f>
        <v>0</v>
      </c>
      <c r="C226" s="58">
        <f t="shared" si="67"/>
        <v>12</v>
      </c>
      <c r="D226" s="148" t="str">
        <f>VLOOKUP(A226,ishod_piv!A:H,8,0)</f>
        <v>открытая стоянка</v>
      </c>
      <c r="E226" s="59">
        <f>VLOOKUP(A226,ishod_piv!A:I,9,0)</f>
        <v>6005</v>
      </c>
      <c r="F226" s="47">
        <f>IF(ISERROR(FIND("Наименование загрязняющего вещества",D226))=TRUE,VLOOKUP(A226,ishod_piv!A:I,4,0),"")</f>
        <v>5.4958333333333335E-3</v>
      </c>
      <c r="G226" s="47">
        <f>IF(ISERROR(FIND("Наименование загрязняющего вещества",D226))=TRUE,VLOOKUP(A226,ishod_piv!A:I,5,0),"")</f>
        <v>6.5082209999999998E-3</v>
      </c>
      <c r="H226" s="47" t="str">
        <f>VLOOKUP(A226,ishod_piv!A:J,10,0)</f>
        <v>ПДВ</v>
      </c>
      <c r="I226" s="47">
        <f t="shared" si="68"/>
        <v>5.4958333333333335E-3</v>
      </c>
      <c r="J226" s="47">
        <f t="shared" si="69"/>
        <v>6.5082209999999998E-3</v>
      </c>
      <c r="K226" s="47" t="str">
        <f t="shared" si="70"/>
        <v>ПДВ</v>
      </c>
      <c r="L226" s="47">
        <f t="shared" si="71"/>
        <v>5.4958333333333335E-3</v>
      </c>
      <c r="M226" s="47">
        <f t="shared" si="72"/>
        <v>6.5082209999999998E-3</v>
      </c>
      <c r="N226" s="47" t="str">
        <f t="shared" si="73"/>
        <v>ПДВ</v>
      </c>
      <c r="O226" s="47">
        <f t="shared" si="74"/>
        <v>5.4958333333333335E-3</v>
      </c>
      <c r="P226" s="47">
        <f t="shared" si="75"/>
        <v>6.5082209999999998E-3</v>
      </c>
      <c r="Q226" s="47" t="str">
        <f t="shared" si="76"/>
        <v>ПДВ</v>
      </c>
      <c r="R226" s="47">
        <f t="shared" si="77"/>
        <v>5.4958333333333335E-3</v>
      </c>
      <c r="S226" s="47">
        <f t="shared" si="78"/>
        <v>6.5082209999999998E-3</v>
      </c>
      <c r="T226" s="47" t="str">
        <f t="shared" si="79"/>
        <v>ПДВ</v>
      </c>
      <c r="U226" s="47">
        <f t="shared" si="80"/>
        <v>5.4958333333333335E-3</v>
      </c>
      <c r="V226" s="47">
        <f t="shared" si="81"/>
        <v>6.5082209999999998E-3</v>
      </c>
      <c r="W226" s="47" t="str">
        <f t="shared" si="82"/>
        <v>ПДВ</v>
      </c>
      <c r="X226" s="47">
        <f t="shared" si="83"/>
        <v>5.4958333333333335E-3</v>
      </c>
      <c r="Y226" s="47">
        <f t="shared" si="84"/>
        <v>6.5082209999999998E-3</v>
      </c>
      <c r="Z226" s="47" t="str">
        <f t="shared" si="85"/>
        <v>ПДВ</v>
      </c>
      <c r="AA226" s="47">
        <f t="shared" si="86"/>
        <v>5.4958333333333335E-3</v>
      </c>
      <c r="AB226" s="47">
        <f t="shared" si="87"/>
        <v>6.5082209999999998E-3</v>
      </c>
      <c r="AC226" s="47" t="str">
        <f t="shared" si="88"/>
        <v>ПДВ</v>
      </c>
    </row>
    <row r="227" spans="1:29" hidden="1" x14ac:dyDescent="0.25">
      <c r="A227">
        <v>203</v>
      </c>
      <c r="B227">
        <f>IFERROR(VLOOKUP(IF(ISERROR(FIND("Наименование загрязняющего вещества",D227))=FALSE,B228,IF(D227="всего по ЗВ:",B226,VLOOKUP(A227,ishod_piv!A:B,2,0))),norm!B:B,1,0),0)</f>
        <v>0</v>
      </c>
      <c r="C227" s="58">
        <f t="shared" si="67"/>
        <v>13</v>
      </c>
      <c r="D227" s="148" t="str">
        <f>VLOOKUP(A227,ishod_piv!A:H,8,0)</f>
        <v>открытая стоянка</v>
      </c>
      <c r="E227" s="59">
        <f>VLOOKUP(A227,ishod_piv!A:I,9,0)</f>
        <v>6005</v>
      </c>
      <c r="F227" s="47">
        <f>IF(ISERROR(FIND("Наименование загрязняющего вещества",D227))=TRUE,VLOOKUP(A227,ishod_piv!A:I,4,0),"")</f>
        <v>5.4958333333333335E-3</v>
      </c>
      <c r="G227" s="47">
        <f>IF(ISERROR(FIND("Наименование загрязняющего вещества",D227))=TRUE,VLOOKUP(A227,ishod_piv!A:I,5,0),"")</f>
        <v>1.3016442E-2</v>
      </c>
      <c r="H227" s="47" t="str">
        <f>VLOOKUP(A227,ishod_piv!A:J,10,0)</f>
        <v>ПДВ</v>
      </c>
      <c r="I227" s="47">
        <f t="shared" si="68"/>
        <v>5.4958333333333335E-3</v>
      </c>
      <c r="J227" s="47">
        <f t="shared" si="69"/>
        <v>1.3016442E-2</v>
      </c>
      <c r="K227" s="47" t="str">
        <f t="shared" si="70"/>
        <v>ПДВ</v>
      </c>
      <c r="L227" s="47">
        <f t="shared" si="71"/>
        <v>5.4958333333333335E-3</v>
      </c>
      <c r="M227" s="47">
        <f t="shared" si="72"/>
        <v>1.3016442E-2</v>
      </c>
      <c r="N227" s="47" t="str">
        <f t="shared" si="73"/>
        <v>ПДВ</v>
      </c>
      <c r="O227" s="47">
        <f t="shared" si="74"/>
        <v>5.4958333333333335E-3</v>
      </c>
      <c r="P227" s="47">
        <f t="shared" si="75"/>
        <v>1.3016442E-2</v>
      </c>
      <c r="Q227" s="47" t="str">
        <f t="shared" si="76"/>
        <v>ПДВ</v>
      </c>
      <c r="R227" s="47">
        <f t="shared" si="77"/>
        <v>5.4958333333333335E-3</v>
      </c>
      <c r="S227" s="47">
        <f t="shared" si="78"/>
        <v>1.3016442E-2</v>
      </c>
      <c r="T227" s="47" t="str">
        <f t="shared" si="79"/>
        <v>ПДВ</v>
      </c>
      <c r="U227" s="47">
        <f t="shared" si="80"/>
        <v>5.4958333333333335E-3</v>
      </c>
      <c r="V227" s="47">
        <f t="shared" si="81"/>
        <v>1.3016442E-2</v>
      </c>
      <c r="W227" s="47" t="str">
        <f t="shared" si="82"/>
        <v>ПДВ</v>
      </c>
      <c r="X227" s="47">
        <f t="shared" si="83"/>
        <v>5.4958333333333335E-3</v>
      </c>
      <c r="Y227" s="47">
        <f t="shared" si="84"/>
        <v>1.3016442E-2</v>
      </c>
      <c r="Z227" s="47" t="str">
        <f t="shared" si="85"/>
        <v>ПДВ</v>
      </c>
      <c r="AA227" s="47">
        <f t="shared" si="86"/>
        <v>5.4958333333333335E-3</v>
      </c>
      <c r="AB227" s="47">
        <f t="shared" si="87"/>
        <v>1.3016442E-2</v>
      </c>
      <c r="AC227" s="47" t="str">
        <f t="shared" si="88"/>
        <v>ПДВ</v>
      </c>
    </row>
    <row r="228" spans="1:29" hidden="1" x14ac:dyDescent="0.25">
      <c r="A228">
        <v>204</v>
      </c>
      <c r="B228">
        <f>IFERROR(VLOOKUP(IF(ISERROR(FIND("Наименование загрязняющего вещества",D228))=FALSE,B229,IF(D228="всего по ЗВ:",B227,VLOOKUP(A228,ishod_piv!A:B,2,0))),norm!B:B,1,0),0)</f>
        <v>0</v>
      </c>
      <c r="C228" s="58">
        <f t="shared" si="67"/>
        <v>14</v>
      </c>
      <c r="D228" s="148" t="str">
        <f>VLOOKUP(A228,ishod_piv!A:H,8,0)</f>
        <v>открытая стоянка</v>
      </c>
      <c r="E228" s="59">
        <f>VLOOKUP(A228,ishod_piv!A:I,9,0)</f>
        <v>6005</v>
      </c>
      <c r="F228" s="47">
        <f>IF(ISERROR(FIND("Наименование загрязняющего вещества",D228))=TRUE,VLOOKUP(A228,ishod_piv!A:I,4,0),"")</f>
        <v>4.0644444444444443E-3</v>
      </c>
      <c r="G228" s="47">
        <f>IF(ISERROR(FIND("Наименование загрязняющего вещества",D228))=TRUE,VLOOKUP(A228,ishod_piv!A:I,5,0),"")</f>
        <v>2.4055503000000003E-3</v>
      </c>
      <c r="H228" s="47" t="str">
        <f>VLOOKUP(A228,ishod_piv!A:J,10,0)</f>
        <v>ПДВ</v>
      </c>
      <c r="I228" s="47">
        <f t="shared" si="68"/>
        <v>4.0644444444444443E-3</v>
      </c>
      <c r="J228" s="47">
        <f t="shared" si="69"/>
        <v>2.4055503000000003E-3</v>
      </c>
      <c r="K228" s="47" t="str">
        <f t="shared" si="70"/>
        <v>ПДВ</v>
      </c>
      <c r="L228" s="47">
        <f t="shared" si="71"/>
        <v>4.0644444444444443E-3</v>
      </c>
      <c r="M228" s="47">
        <f t="shared" si="72"/>
        <v>2.4055503000000003E-3</v>
      </c>
      <c r="N228" s="47" t="str">
        <f t="shared" si="73"/>
        <v>ПДВ</v>
      </c>
      <c r="O228" s="47">
        <f t="shared" si="74"/>
        <v>4.0644444444444443E-3</v>
      </c>
      <c r="P228" s="47">
        <f t="shared" si="75"/>
        <v>2.4055503000000003E-3</v>
      </c>
      <c r="Q228" s="47" t="str">
        <f t="shared" si="76"/>
        <v>ПДВ</v>
      </c>
      <c r="R228" s="47">
        <f t="shared" si="77"/>
        <v>4.0644444444444443E-3</v>
      </c>
      <c r="S228" s="47">
        <f t="shared" si="78"/>
        <v>2.4055503000000003E-3</v>
      </c>
      <c r="T228" s="47" t="str">
        <f t="shared" si="79"/>
        <v>ПДВ</v>
      </c>
      <c r="U228" s="47">
        <f t="shared" si="80"/>
        <v>4.0644444444444443E-3</v>
      </c>
      <c r="V228" s="47">
        <f t="shared" si="81"/>
        <v>2.4055503000000003E-3</v>
      </c>
      <c r="W228" s="47" t="str">
        <f t="shared" si="82"/>
        <v>ПДВ</v>
      </c>
      <c r="X228" s="47">
        <f t="shared" si="83"/>
        <v>4.0644444444444443E-3</v>
      </c>
      <c r="Y228" s="47">
        <f t="shared" si="84"/>
        <v>2.4055503000000003E-3</v>
      </c>
      <c r="Z228" s="47" t="str">
        <f t="shared" si="85"/>
        <v>ПДВ</v>
      </c>
      <c r="AA228" s="47">
        <f t="shared" si="86"/>
        <v>4.0644444444444443E-3</v>
      </c>
      <c r="AB228" s="47">
        <f t="shared" si="87"/>
        <v>2.4055503000000003E-3</v>
      </c>
      <c r="AC228" s="47" t="str">
        <f t="shared" si="88"/>
        <v>ПДВ</v>
      </c>
    </row>
    <row r="229" spans="1:29" hidden="1" x14ac:dyDescent="0.25">
      <c r="A229">
        <v>205</v>
      </c>
      <c r="B229">
        <f>IFERROR(VLOOKUP(IF(ISERROR(FIND("Наименование загрязняющего вещества",D229))=FALSE,B230,IF(D229="всего по ЗВ:",B228,VLOOKUP(A229,ishod_piv!A:B,2,0))),norm!B:B,1,0),0)</f>
        <v>0</v>
      </c>
      <c r="C229" s="58">
        <f t="shared" si="67"/>
        <v>15</v>
      </c>
      <c r="D229" s="148" t="str">
        <f>VLOOKUP(A229,ishod_piv!A:H,8,0)</f>
        <v>внутренний проезд</v>
      </c>
      <c r="E229" s="59">
        <f>VLOOKUP(A229,ishod_piv!A:I,9,0)</f>
        <v>6006</v>
      </c>
      <c r="F229" s="47">
        <f>IF(ISERROR(FIND("Наименование загрязняющего вещества",D229))=TRUE,VLOOKUP(A229,ishod_piv!A:I,4,0),"")</f>
        <v>1.9980000000000002E-6</v>
      </c>
      <c r="G229" s="47">
        <f>IF(ISERROR(FIND("Наименование загрязняющего вещества",D229))=TRUE,VLOOKUP(A229,ishod_piv!A:I,5,0),"")</f>
        <v>1.0808800000000001E-4</v>
      </c>
      <c r="H229" s="47" t="str">
        <f>VLOOKUP(A229,ishod_piv!A:J,10,0)</f>
        <v>ПДВ</v>
      </c>
      <c r="I229" s="47">
        <f t="shared" si="68"/>
        <v>1.9980000000000002E-6</v>
      </c>
      <c r="J229" s="47">
        <f t="shared" si="69"/>
        <v>1.0808800000000001E-4</v>
      </c>
      <c r="K229" s="47" t="str">
        <f t="shared" si="70"/>
        <v>ПДВ</v>
      </c>
      <c r="L229" s="47">
        <f t="shared" si="71"/>
        <v>1.9980000000000002E-6</v>
      </c>
      <c r="M229" s="47">
        <f t="shared" si="72"/>
        <v>1.0808800000000001E-4</v>
      </c>
      <c r="N229" s="47" t="str">
        <f t="shared" si="73"/>
        <v>ПДВ</v>
      </c>
      <c r="O229" s="47">
        <f t="shared" si="74"/>
        <v>1.9980000000000002E-6</v>
      </c>
      <c r="P229" s="47">
        <f t="shared" si="75"/>
        <v>1.0808800000000001E-4</v>
      </c>
      <c r="Q229" s="47" t="str">
        <f t="shared" si="76"/>
        <v>ПДВ</v>
      </c>
      <c r="R229" s="47">
        <f t="shared" si="77"/>
        <v>1.9980000000000002E-6</v>
      </c>
      <c r="S229" s="47">
        <f t="shared" si="78"/>
        <v>1.0808800000000001E-4</v>
      </c>
      <c r="T229" s="47" t="str">
        <f t="shared" si="79"/>
        <v>ПДВ</v>
      </c>
      <c r="U229" s="47">
        <f t="shared" si="80"/>
        <v>1.9980000000000002E-6</v>
      </c>
      <c r="V229" s="47">
        <f t="shared" si="81"/>
        <v>1.0808800000000001E-4</v>
      </c>
      <c r="W229" s="47" t="str">
        <f t="shared" si="82"/>
        <v>ПДВ</v>
      </c>
      <c r="X229" s="47">
        <f t="shared" si="83"/>
        <v>1.9980000000000002E-6</v>
      </c>
      <c r="Y229" s="47">
        <f t="shared" si="84"/>
        <v>1.0808800000000001E-4</v>
      </c>
      <c r="Z229" s="47" t="str">
        <f t="shared" si="85"/>
        <v>ПДВ</v>
      </c>
      <c r="AA229" s="47">
        <f t="shared" si="86"/>
        <v>1.9980000000000002E-6</v>
      </c>
      <c r="AB229" s="47">
        <f t="shared" si="87"/>
        <v>1.0808800000000001E-4</v>
      </c>
      <c r="AC229" s="47" t="str">
        <f t="shared" si="88"/>
        <v>ПДВ</v>
      </c>
    </row>
    <row r="230" spans="1:29" hidden="1" x14ac:dyDescent="0.25">
      <c r="A230">
        <v>206</v>
      </c>
      <c r="B230">
        <f>IFERROR(VLOOKUP(IF(ISERROR(FIND("Наименование загрязняющего вещества",D230))=FALSE,B231,IF(D230="всего по ЗВ:",B229,VLOOKUP(A230,ishod_piv!A:B,2,0))),norm!B:B,1,0),0)</f>
        <v>0</v>
      </c>
      <c r="C230" s="58">
        <f t="shared" si="67"/>
        <v>16</v>
      </c>
      <c r="D230" s="148" t="str">
        <f>VLOOKUP(A230,ishod_piv!A:H,8,0)</f>
        <v>внутренний проезд</v>
      </c>
      <c r="E230" s="59">
        <f>VLOOKUP(A230,ishod_piv!A:I,9,0)</f>
        <v>6006</v>
      </c>
      <c r="F230" s="47">
        <f>IF(ISERROR(FIND("Наименование загрязняющего вещества",D230))=TRUE,VLOOKUP(A230,ishod_piv!A:I,4,0),"")</f>
        <v>2.1660000000000001E-6</v>
      </c>
      <c r="G230" s="47">
        <f>IF(ISERROR(FIND("Наименование загрязняющего вещества",D230))=TRUE,VLOOKUP(A230,ishod_piv!A:I,5,0),"")</f>
        <v>1.7334799999999998E-4</v>
      </c>
      <c r="H230" s="47" t="str">
        <f>VLOOKUP(A230,ishod_piv!A:J,10,0)</f>
        <v>ПДВ</v>
      </c>
      <c r="I230" s="47">
        <f t="shared" si="68"/>
        <v>2.1660000000000001E-6</v>
      </c>
      <c r="J230" s="47">
        <f t="shared" si="69"/>
        <v>1.7334799999999998E-4</v>
      </c>
      <c r="K230" s="47" t="str">
        <f t="shared" si="70"/>
        <v>ПДВ</v>
      </c>
      <c r="L230" s="47">
        <f t="shared" si="71"/>
        <v>2.1660000000000001E-6</v>
      </c>
      <c r="M230" s="47">
        <f t="shared" si="72"/>
        <v>1.7334799999999998E-4</v>
      </c>
      <c r="N230" s="47" t="str">
        <f t="shared" si="73"/>
        <v>ПДВ</v>
      </c>
      <c r="O230" s="47">
        <f t="shared" si="74"/>
        <v>2.1660000000000001E-6</v>
      </c>
      <c r="P230" s="47">
        <f t="shared" si="75"/>
        <v>1.7334799999999998E-4</v>
      </c>
      <c r="Q230" s="47" t="str">
        <f t="shared" si="76"/>
        <v>ПДВ</v>
      </c>
      <c r="R230" s="47">
        <f t="shared" si="77"/>
        <v>2.1660000000000001E-6</v>
      </c>
      <c r="S230" s="47">
        <f t="shared" si="78"/>
        <v>1.7334799999999998E-4</v>
      </c>
      <c r="T230" s="47" t="str">
        <f t="shared" si="79"/>
        <v>ПДВ</v>
      </c>
      <c r="U230" s="47">
        <f t="shared" si="80"/>
        <v>2.1660000000000001E-6</v>
      </c>
      <c r="V230" s="47">
        <f t="shared" si="81"/>
        <v>1.7334799999999998E-4</v>
      </c>
      <c r="W230" s="47" t="str">
        <f t="shared" si="82"/>
        <v>ПДВ</v>
      </c>
      <c r="X230" s="47">
        <f t="shared" si="83"/>
        <v>2.1660000000000001E-6</v>
      </c>
      <c r="Y230" s="47">
        <f t="shared" si="84"/>
        <v>1.7334799999999998E-4</v>
      </c>
      <c r="Z230" s="47" t="str">
        <f t="shared" si="85"/>
        <v>ПДВ</v>
      </c>
      <c r="AA230" s="47">
        <f t="shared" si="86"/>
        <v>2.1660000000000001E-6</v>
      </c>
      <c r="AB230" s="47">
        <f t="shared" si="87"/>
        <v>1.7334799999999998E-4</v>
      </c>
      <c r="AC230" s="47" t="str">
        <f t="shared" si="88"/>
        <v>ПДВ</v>
      </c>
    </row>
    <row r="231" spans="1:29" hidden="1" x14ac:dyDescent="0.25">
      <c r="A231">
        <v>207</v>
      </c>
      <c r="B231">
        <f>IFERROR(VLOOKUP(IF(ISERROR(FIND("Наименование загрязняющего вещества",D231))=FALSE,B232,IF(D231="всего по ЗВ:",B230,VLOOKUP(A231,ishod_piv!A:B,2,0))),norm!B:B,1,0),0)</f>
        <v>0</v>
      </c>
      <c r="C231" s="58">
        <f t="shared" si="67"/>
        <v>17</v>
      </c>
      <c r="D231" s="148" t="str">
        <f>VLOOKUP(A231,ishod_piv!A:H,8,0)</f>
        <v>внутренний проезд</v>
      </c>
      <c r="E231" s="59">
        <f>VLOOKUP(A231,ishod_piv!A:I,9,0)</f>
        <v>6006</v>
      </c>
      <c r="F231" s="47">
        <f>IF(ISERROR(FIND("Наименование загрязняющего вещества",D231))=TRUE,VLOOKUP(A231,ishod_piv!A:I,4,0),"")</f>
        <v>2.5019999999999999E-6</v>
      </c>
      <c r="G231" s="47">
        <f>IF(ISERROR(FIND("Наименование загрязняющего вещества",D231))=TRUE,VLOOKUP(A231,ishod_piv!A:I,5,0),"")</f>
        <v>1.3051999999999999E-4</v>
      </c>
      <c r="H231" s="47" t="str">
        <f>VLOOKUP(A231,ishod_piv!A:J,10,0)</f>
        <v>ПДВ</v>
      </c>
      <c r="I231" s="47">
        <f t="shared" si="68"/>
        <v>2.5019999999999999E-6</v>
      </c>
      <c r="J231" s="47">
        <f t="shared" si="69"/>
        <v>1.3051999999999999E-4</v>
      </c>
      <c r="K231" s="47" t="str">
        <f t="shared" si="70"/>
        <v>ПДВ</v>
      </c>
      <c r="L231" s="47">
        <f t="shared" si="71"/>
        <v>2.5019999999999999E-6</v>
      </c>
      <c r="M231" s="47">
        <f t="shared" si="72"/>
        <v>1.3051999999999999E-4</v>
      </c>
      <c r="N231" s="47" t="str">
        <f t="shared" si="73"/>
        <v>ПДВ</v>
      </c>
      <c r="O231" s="47">
        <f t="shared" si="74"/>
        <v>2.5019999999999999E-6</v>
      </c>
      <c r="P231" s="47">
        <f t="shared" si="75"/>
        <v>1.3051999999999999E-4</v>
      </c>
      <c r="Q231" s="47" t="str">
        <f t="shared" si="76"/>
        <v>ПДВ</v>
      </c>
      <c r="R231" s="47">
        <f t="shared" si="77"/>
        <v>2.5019999999999999E-6</v>
      </c>
      <c r="S231" s="47">
        <f t="shared" si="78"/>
        <v>1.3051999999999999E-4</v>
      </c>
      <c r="T231" s="47" t="str">
        <f t="shared" si="79"/>
        <v>ПДВ</v>
      </c>
      <c r="U231" s="47">
        <f t="shared" si="80"/>
        <v>2.5019999999999999E-6</v>
      </c>
      <c r="V231" s="47">
        <f t="shared" si="81"/>
        <v>1.3051999999999999E-4</v>
      </c>
      <c r="W231" s="47" t="str">
        <f t="shared" si="82"/>
        <v>ПДВ</v>
      </c>
      <c r="X231" s="47">
        <f t="shared" si="83"/>
        <v>2.5019999999999999E-6</v>
      </c>
      <c r="Y231" s="47">
        <f t="shared" si="84"/>
        <v>1.3051999999999999E-4</v>
      </c>
      <c r="Z231" s="47" t="str">
        <f t="shared" si="85"/>
        <v>ПДВ</v>
      </c>
      <c r="AA231" s="47">
        <f t="shared" si="86"/>
        <v>2.5019999999999999E-6</v>
      </c>
      <c r="AB231" s="47">
        <f t="shared" si="87"/>
        <v>1.3051999999999999E-4</v>
      </c>
      <c r="AC231" s="47" t="str">
        <f t="shared" si="88"/>
        <v>ПДВ</v>
      </c>
    </row>
    <row r="232" spans="1:29" hidden="1" x14ac:dyDescent="0.25">
      <c r="A232">
        <v>208</v>
      </c>
      <c r="B232">
        <f>IFERROR(VLOOKUP(IF(ISERROR(FIND("Наименование загрязняющего вещества",D232))=FALSE,B233,IF(D232="всего по ЗВ:",B231,VLOOKUP(A232,ishod_piv!A:B,2,0))),norm!B:B,1,0),0)</f>
        <v>0</v>
      </c>
      <c r="C232" s="58">
        <f t="shared" si="67"/>
        <v>18</v>
      </c>
      <c r="D232" s="148" t="str">
        <f>VLOOKUP(A232,ishod_piv!A:H,8,0)</f>
        <v>внутренний проезд</v>
      </c>
      <c r="E232" s="59">
        <f>VLOOKUP(A232,ishod_piv!A:I,9,0)</f>
        <v>6006</v>
      </c>
      <c r="F232" s="47">
        <f>IF(ISERROR(FIND("Наименование загрязняющего вещества",D232))=TRUE,VLOOKUP(A232,ishod_piv!A:I,4,0),"")</f>
        <v>3.0014999999999996E-6</v>
      </c>
      <c r="G232" s="47">
        <f>IF(ISERROR(FIND("Наименование загрязняющего вещества",D232))=TRUE,VLOOKUP(A232,ishod_piv!A:I,5,0),"")</f>
        <v>4.7721600000000003E-4</v>
      </c>
      <c r="H232" s="47" t="str">
        <f>VLOOKUP(A232,ishod_piv!A:J,10,0)</f>
        <v>ПДВ</v>
      </c>
      <c r="I232" s="47">
        <f t="shared" si="68"/>
        <v>3.0014999999999996E-6</v>
      </c>
      <c r="J232" s="47">
        <f t="shared" si="69"/>
        <v>4.7721600000000003E-4</v>
      </c>
      <c r="K232" s="47" t="str">
        <f t="shared" si="70"/>
        <v>ПДВ</v>
      </c>
      <c r="L232" s="47">
        <f t="shared" si="71"/>
        <v>3.0014999999999996E-6</v>
      </c>
      <c r="M232" s="47">
        <f t="shared" si="72"/>
        <v>4.7721600000000003E-4</v>
      </c>
      <c r="N232" s="47" t="str">
        <f t="shared" si="73"/>
        <v>ПДВ</v>
      </c>
      <c r="O232" s="47">
        <f t="shared" si="74"/>
        <v>3.0014999999999996E-6</v>
      </c>
      <c r="P232" s="47">
        <f t="shared" si="75"/>
        <v>4.7721600000000003E-4</v>
      </c>
      <c r="Q232" s="47" t="str">
        <f t="shared" si="76"/>
        <v>ПДВ</v>
      </c>
      <c r="R232" s="47">
        <f t="shared" si="77"/>
        <v>3.0014999999999996E-6</v>
      </c>
      <c r="S232" s="47">
        <f t="shared" si="78"/>
        <v>4.7721600000000003E-4</v>
      </c>
      <c r="T232" s="47" t="str">
        <f t="shared" si="79"/>
        <v>ПДВ</v>
      </c>
      <c r="U232" s="47">
        <f t="shared" si="80"/>
        <v>3.0014999999999996E-6</v>
      </c>
      <c r="V232" s="47">
        <f t="shared" si="81"/>
        <v>4.7721600000000003E-4</v>
      </c>
      <c r="W232" s="47" t="str">
        <f t="shared" si="82"/>
        <v>ПДВ</v>
      </c>
      <c r="X232" s="47">
        <f t="shared" si="83"/>
        <v>3.0014999999999996E-6</v>
      </c>
      <c r="Y232" s="47">
        <f t="shared" si="84"/>
        <v>4.7721600000000003E-4</v>
      </c>
      <c r="Z232" s="47" t="str">
        <f t="shared" si="85"/>
        <v>ПДВ</v>
      </c>
      <c r="AA232" s="47">
        <f t="shared" si="86"/>
        <v>3.0014999999999996E-6</v>
      </c>
      <c r="AB232" s="47">
        <f t="shared" si="87"/>
        <v>4.7721600000000003E-4</v>
      </c>
      <c r="AC232" s="47" t="str">
        <f t="shared" si="88"/>
        <v>ПДВ</v>
      </c>
    </row>
    <row r="233" spans="1:29" hidden="1" x14ac:dyDescent="0.25">
      <c r="A233">
        <v>209</v>
      </c>
      <c r="B233">
        <f>IFERROR(VLOOKUP(IF(ISERROR(FIND("Наименование загрязняющего вещества",D233))=FALSE,B234,IF(D233="всего по ЗВ:",B232,VLOOKUP(A233,ishod_piv!A:B,2,0))),norm!B:B,1,0),0)</f>
        <v>0</v>
      </c>
      <c r="C233" s="58">
        <f t="shared" si="67"/>
        <v>19</v>
      </c>
      <c r="D233" s="148" t="str">
        <f>VLOOKUP(A233,ishod_piv!A:H,8,0)</f>
        <v>внутренний проезд</v>
      </c>
      <c r="E233" s="59">
        <f>VLOOKUP(A233,ishod_piv!A:I,9,0)</f>
        <v>6006</v>
      </c>
      <c r="F233" s="47">
        <f>IF(ISERROR(FIND("Наименование загрязняющего вещества",D233))=TRUE,VLOOKUP(A233,ishod_piv!A:I,4,0),"")</f>
        <v>2.5019999999999999E-6</v>
      </c>
      <c r="G233" s="47">
        <f>IF(ISERROR(FIND("Наименование загрязняющего вещества",D233))=TRUE,VLOOKUP(A233,ishod_piv!A:I,5,0),"")</f>
        <v>2.6103999999999998E-4</v>
      </c>
      <c r="H233" s="47" t="str">
        <f>VLOOKUP(A233,ishod_piv!A:J,10,0)</f>
        <v>ПДВ</v>
      </c>
      <c r="I233" s="47">
        <f t="shared" si="68"/>
        <v>2.5019999999999999E-6</v>
      </c>
      <c r="J233" s="47">
        <f t="shared" si="69"/>
        <v>2.6103999999999998E-4</v>
      </c>
      <c r="K233" s="47" t="str">
        <f t="shared" si="70"/>
        <v>ПДВ</v>
      </c>
      <c r="L233" s="47">
        <f t="shared" si="71"/>
        <v>2.5019999999999999E-6</v>
      </c>
      <c r="M233" s="47">
        <f t="shared" si="72"/>
        <v>2.6103999999999998E-4</v>
      </c>
      <c r="N233" s="47" t="str">
        <f t="shared" si="73"/>
        <v>ПДВ</v>
      </c>
      <c r="O233" s="47">
        <f t="shared" si="74"/>
        <v>2.5019999999999999E-6</v>
      </c>
      <c r="P233" s="47">
        <f t="shared" si="75"/>
        <v>2.6103999999999998E-4</v>
      </c>
      <c r="Q233" s="47" t="str">
        <f t="shared" si="76"/>
        <v>ПДВ</v>
      </c>
      <c r="R233" s="47">
        <f t="shared" si="77"/>
        <v>2.5019999999999999E-6</v>
      </c>
      <c r="S233" s="47">
        <f t="shared" si="78"/>
        <v>2.6103999999999998E-4</v>
      </c>
      <c r="T233" s="47" t="str">
        <f t="shared" si="79"/>
        <v>ПДВ</v>
      </c>
      <c r="U233" s="47">
        <f t="shared" si="80"/>
        <v>2.5019999999999999E-6</v>
      </c>
      <c r="V233" s="47">
        <f t="shared" si="81"/>
        <v>2.6103999999999998E-4</v>
      </c>
      <c r="W233" s="47" t="str">
        <f t="shared" si="82"/>
        <v>ПДВ</v>
      </c>
      <c r="X233" s="47">
        <f t="shared" si="83"/>
        <v>2.5019999999999999E-6</v>
      </c>
      <c r="Y233" s="47">
        <f t="shared" si="84"/>
        <v>2.6103999999999998E-4</v>
      </c>
      <c r="Z233" s="47" t="str">
        <f t="shared" si="85"/>
        <v>ПДВ</v>
      </c>
      <c r="AA233" s="47">
        <f t="shared" si="86"/>
        <v>2.5019999999999999E-6</v>
      </c>
      <c r="AB233" s="47">
        <f t="shared" si="87"/>
        <v>2.6103999999999998E-4</v>
      </c>
      <c r="AC233" s="47" t="str">
        <f t="shared" si="88"/>
        <v>ПДВ</v>
      </c>
    </row>
    <row r="234" spans="1:29" hidden="1" x14ac:dyDescent="0.25">
      <c r="A234">
        <v>210</v>
      </c>
      <c r="B234">
        <f>IFERROR(VLOOKUP(IF(ISERROR(FIND("Наименование загрязняющего вещества",D234))=FALSE,B235,IF(D234="всего по ЗВ:",B233,VLOOKUP(A234,ishod_piv!A:B,2,0))),norm!B:B,1,0),0)</f>
        <v>0</v>
      </c>
      <c r="C234" s="58">
        <f t="shared" si="67"/>
        <v>20</v>
      </c>
      <c r="D234" s="148" t="str">
        <f>VLOOKUP(A234,ishod_piv!A:H,8,0)</f>
        <v>пост ТО и ТР</v>
      </c>
      <c r="E234" s="59">
        <f>VLOOKUP(A234,ishod_piv!A:I,9,0)</f>
        <v>6017</v>
      </c>
      <c r="F234" s="47">
        <f>IF(ISERROR(FIND("Наименование загрязняющего вещества",D234))=TRUE,VLOOKUP(A234,ishod_piv!A:I,4,0),"")</f>
        <v>1.3173333333333335E-5</v>
      </c>
      <c r="G234" s="47">
        <f>IF(ISERROR(FIND("Наименование загрязняющего вещества",D234))=TRUE,VLOOKUP(A234,ishod_piv!A:I,5,0),"")</f>
        <v>3.1864000000000005E-5</v>
      </c>
      <c r="H234" s="47" t="str">
        <f>VLOOKUP(A234,ishod_piv!A:J,10,0)</f>
        <v>ПДВ</v>
      </c>
      <c r="I234" s="47">
        <f t="shared" si="68"/>
        <v>1.3173333333333335E-5</v>
      </c>
      <c r="J234" s="47">
        <f t="shared" si="69"/>
        <v>3.1864000000000005E-5</v>
      </c>
      <c r="K234" s="47" t="str">
        <f t="shared" si="70"/>
        <v>ПДВ</v>
      </c>
      <c r="L234" s="47">
        <f t="shared" si="71"/>
        <v>1.3173333333333335E-5</v>
      </c>
      <c r="M234" s="47">
        <f t="shared" si="72"/>
        <v>3.1864000000000005E-5</v>
      </c>
      <c r="N234" s="47" t="str">
        <f t="shared" si="73"/>
        <v>ПДВ</v>
      </c>
      <c r="O234" s="47">
        <f t="shared" si="74"/>
        <v>1.3173333333333335E-5</v>
      </c>
      <c r="P234" s="47">
        <f t="shared" si="75"/>
        <v>3.1864000000000005E-5</v>
      </c>
      <c r="Q234" s="47" t="str">
        <f t="shared" si="76"/>
        <v>ПДВ</v>
      </c>
      <c r="R234" s="47">
        <f t="shared" si="77"/>
        <v>1.3173333333333335E-5</v>
      </c>
      <c r="S234" s="47">
        <f t="shared" si="78"/>
        <v>3.1864000000000005E-5</v>
      </c>
      <c r="T234" s="47" t="str">
        <f t="shared" si="79"/>
        <v>ПДВ</v>
      </c>
      <c r="U234" s="47">
        <f t="shared" si="80"/>
        <v>1.3173333333333335E-5</v>
      </c>
      <c r="V234" s="47">
        <f t="shared" si="81"/>
        <v>3.1864000000000005E-5</v>
      </c>
      <c r="W234" s="47" t="str">
        <f t="shared" si="82"/>
        <v>ПДВ</v>
      </c>
      <c r="X234" s="47">
        <f t="shared" si="83"/>
        <v>1.3173333333333335E-5</v>
      </c>
      <c r="Y234" s="47">
        <f t="shared" si="84"/>
        <v>3.1864000000000005E-5</v>
      </c>
      <c r="Z234" s="47" t="str">
        <f t="shared" si="85"/>
        <v>ПДВ</v>
      </c>
      <c r="AA234" s="47">
        <f t="shared" si="86"/>
        <v>1.3173333333333335E-5</v>
      </c>
      <c r="AB234" s="47">
        <f t="shared" si="87"/>
        <v>3.1864000000000005E-5</v>
      </c>
      <c r="AC234" s="47" t="str">
        <f t="shared" si="88"/>
        <v>ПДВ</v>
      </c>
    </row>
    <row r="235" spans="1:29" hidden="1" x14ac:dyDescent="0.25">
      <c r="A235">
        <v>211</v>
      </c>
      <c r="B235">
        <f>IFERROR(VLOOKUP(IF(ISERROR(FIND("Наименование загрязняющего вещества",D235))=FALSE,B236,IF(D235="всего по ЗВ:",B234,VLOOKUP(A235,ishod_piv!A:B,2,0))),norm!B:B,1,0),0)</f>
        <v>0</v>
      </c>
      <c r="C235" s="58">
        <f t="shared" si="67"/>
        <v>21</v>
      </c>
      <c r="D235" s="148" t="str">
        <f>VLOOKUP(A235,ishod_piv!A:H,8,0)</f>
        <v>пост ТО и ТР</v>
      </c>
      <c r="E235" s="59">
        <f>VLOOKUP(A235,ishod_piv!A:I,9,0)</f>
        <v>6017</v>
      </c>
      <c r="F235" s="47">
        <f>IF(ISERROR(FIND("Наименование загрязняющего вещества",D235))=TRUE,VLOOKUP(A235,ishod_piv!A:I,4,0),"")</f>
        <v>3.0768749999999999E-5</v>
      </c>
      <c r="G235" s="47">
        <f>IF(ISERROR(FIND("Наименование загрязняющего вещества",D235))=TRUE,VLOOKUP(A235,ishod_piv!A:I,5,0),"")</f>
        <v>5.3207999999999989E-5</v>
      </c>
      <c r="H235" s="47" t="str">
        <f>VLOOKUP(A235,ishod_piv!A:J,10,0)</f>
        <v>ПДВ</v>
      </c>
      <c r="I235" s="47">
        <f t="shared" si="68"/>
        <v>3.0768749999999999E-5</v>
      </c>
      <c r="J235" s="47">
        <f t="shared" si="69"/>
        <v>5.3207999999999989E-5</v>
      </c>
      <c r="K235" s="47" t="str">
        <f t="shared" si="70"/>
        <v>ПДВ</v>
      </c>
      <c r="L235" s="47">
        <f t="shared" si="71"/>
        <v>3.0768749999999999E-5</v>
      </c>
      <c r="M235" s="47">
        <f t="shared" si="72"/>
        <v>5.3207999999999989E-5</v>
      </c>
      <c r="N235" s="47" t="str">
        <f t="shared" si="73"/>
        <v>ПДВ</v>
      </c>
      <c r="O235" s="47">
        <f t="shared" si="74"/>
        <v>3.0768749999999999E-5</v>
      </c>
      <c r="P235" s="47">
        <f t="shared" si="75"/>
        <v>5.3207999999999989E-5</v>
      </c>
      <c r="Q235" s="47" t="str">
        <f t="shared" si="76"/>
        <v>ПДВ</v>
      </c>
      <c r="R235" s="47">
        <f t="shared" si="77"/>
        <v>3.0768749999999999E-5</v>
      </c>
      <c r="S235" s="47">
        <f t="shared" si="78"/>
        <v>5.3207999999999989E-5</v>
      </c>
      <c r="T235" s="47" t="str">
        <f t="shared" si="79"/>
        <v>ПДВ</v>
      </c>
      <c r="U235" s="47">
        <f t="shared" si="80"/>
        <v>3.0768749999999999E-5</v>
      </c>
      <c r="V235" s="47">
        <f t="shared" si="81"/>
        <v>5.3207999999999989E-5</v>
      </c>
      <c r="W235" s="47" t="str">
        <f t="shared" si="82"/>
        <v>ПДВ</v>
      </c>
      <c r="X235" s="47">
        <f t="shared" si="83"/>
        <v>3.0768749999999999E-5</v>
      </c>
      <c r="Y235" s="47">
        <f t="shared" si="84"/>
        <v>5.3207999999999989E-5</v>
      </c>
      <c r="Z235" s="47" t="str">
        <f t="shared" si="85"/>
        <v>ПДВ</v>
      </c>
      <c r="AA235" s="47">
        <f t="shared" si="86"/>
        <v>3.0768749999999999E-5</v>
      </c>
      <c r="AB235" s="47">
        <f t="shared" si="87"/>
        <v>5.3207999999999989E-5</v>
      </c>
      <c r="AC235" s="47" t="str">
        <f t="shared" si="88"/>
        <v>ПДВ</v>
      </c>
    </row>
    <row r="236" spans="1:29" hidden="1" x14ac:dyDescent="0.25">
      <c r="A236">
        <v>212</v>
      </c>
      <c r="B236">
        <f>IFERROR(VLOOKUP(IF(ISERROR(FIND("Наименование загрязняющего вещества",D236))=FALSE,B237,IF(D236="всего по ЗВ:",B235,VLOOKUP(A236,ishod_piv!A:B,2,0))),norm!B:B,1,0),0)</f>
        <v>0</v>
      </c>
      <c r="C236" s="58">
        <f t="shared" si="67"/>
        <v>22</v>
      </c>
      <c r="D236" s="148" t="str">
        <f>VLOOKUP(A236,ishod_piv!A:H,8,0)</f>
        <v>открытый склад вторсырья</v>
      </c>
      <c r="E236" s="59">
        <f>VLOOKUP(A236,ishod_piv!A:I,9,0)</f>
        <v>6018</v>
      </c>
      <c r="F236" s="47">
        <f>IF(ISERROR(FIND("Наименование загрязняющего вещества",D236))=TRUE,VLOOKUP(A236,ishod_piv!A:I,4,0),"")</f>
        <v>9.0216666666666674E-3</v>
      </c>
      <c r="G236" s="47">
        <f>IF(ISERROR(FIND("Наименование загрязняющего вещества",D236))=TRUE,VLOOKUP(A236,ishod_piv!A:I,5,0),"")</f>
        <v>1.2160999999999998E-2</v>
      </c>
      <c r="H236" s="47" t="str">
        <f>VLOOKUP(A236,ishod_piv!A:J,10,0)</f>
        <v>ПДВ</v>
      </c>
      <c r="I236" s="47">
        <f t="shared" si="68"/>
        <v>9.0216666666666674E-3</v>
      </c>
      <c r="J236" s="47">
        <f t="shared" si="69"/>
        <v>1.2160999999999998E-2</v>
      </c>
      <c r="K236" s="47" t="str">
        <f t="shared" si="70"/>
        <v>ПДВ</v>
      </c>
      <c r="L236" s="47">
        <f t="shared" si="71"/>
        <v>9.0216666666666674E-3</v>
      </c>
      <c r="M236" s="47">
        <f t="shared" si="72"/>
        <v>1.2160999999999998E-2</v>
      </c>
      <c r="N236" s="47" t="str">
        <f t="shared" si="73"/>
        <v>ПДВ</v>
      </c>
      <c r="O236" s="47">
        <f t="shared" si="74"/>
        <v>9.0216666666666674E-3</v>
      </c>
      <c r="P236" s="47">
        <f t="shared" si="75"/>
        <v>1.2160999999999998E-2</v>
      </c>
      <c r="Q236" s="47" t="str">
        <f t="shared" si="76"/>
        <v>ПДВ</v>
      </c>
      <c r="R236" s="47">
        <f t="shared" si="77"/>
        <v>9.0216666666666674E-3</v>
      </c>
      <c r="S236" s="47">
        <f t="shared" si="78"/>
        <v>1.2160999999999998E-2</v>
      </c>
      <c r="T236" s="47" t="str">
        <f t="shared" si="79"/>
        <v>ПДВ</v>
      </c>
      <c r="U236" s="47">
        <f t="shared" si="80"/>
        <v>9.0216666666666674E-3</v>
      </c>
      <c r="V236" s="47">
        <f t="shared" si="81"/>
        <v>1.2160999999999998E-2</v>
      </c>
      <c r="W236" s="47" t="str">
        <f t="shared" si="82"/>
        <v>ПДВ</v>
      </c>
      <c r="X236" s="47">
        <f t="shared" si="83"/>
        <v>9.0216666666666674E-3</v>
      </c>
      <c r="Y236" s="47">
        <f t="shared" si="84"/>
        <v>1.2160999999999998E-2</v>
      </c>
      <c r="Z236" s="47" t="str">
        <f t="shared" si="85"/>
        <v>ПДВ</v>
      </c>
      <c r="AA236" s="47">
        <f t="shared" si="86"/>
        <v>9.0216666666666674E-3</v>
      </c>
      <c r="AB236" s="47">
        <f t="shared" si="87"/>
        <v>1.2160999999999998E-2</v>
      </c>
      <c r="AC236" s="47" t="str">
        <f t="shared" si="88"/>
        <v>ПДВ</v>
      </c>
    </row>
    <row r="237" spans="1:29" hidden="1" x14ac:dyDescent="0.25">
      <c r="A237">
        <v>213</v>
      </c>
      <c r="B237">
        <f>IFERROR(VLOOKUP(IF(ISERROR(FIND("Наименование загрязняющего вещества",D237))=FALSE,B238,IF(D237="всего по ЗВ:",B236,VLOOKUP(A237,ishod_piv!A:B,2,0))),norm!B:B,1,0),0)</f>
        <v>0</v>
      </c>
      <c r="C237" s="58" t="str">
        <f t="shared" si="67"/>
        <v/>
      </c>
      <c r="D237" s="148" t="str">
        <f>VLOOKUP(A237,ishod_piv!A:H,8,0)</f>
        <v>всего по ЗВ:</v>
      </c>
      <c r="E237" s="59" t="str">
        <f>VLOOKUP(A237,ishod_piv!A:I,9,0)</f>
        <v/>
      </c>
      <c r="F237" s="47">
        <f>IF(ISERROR(FIND("Наименование загрязняющего вещества",D237))=TRUE,VLOOKUP(A237,ishod_piv!A:I,4,0),"")</f>
        <v>9.4640346438888898E-2</v>
      </c>
      <c r="G237" s="47">
        <f>IF(ISERROR(FIND("Наименование загрязняющего вещества",D237))=TRUE,VLOOKUP(A237,ishod_piv!A:I,5,0),"")</f>
        <v>0.45945399903</v>
      </c>
      <c r="H237" s="47" t="str">
        <f>VLOOKUP(A237,ishod_piv!A:J,10,0)</f>
        <v/>
      </c>
      <c r="I237" s="47">
        <f t="shared" si="68"/>
        <v>9.4640346438888898E-2</v>
      </c>
      <c r="J237" s="47">
        <f t="shared" si="69"/>
        <v>0.45945399903</v>
      </c>
      <c r="K237" s="47" t="str">
        <f t="shared" si="70"/>
        <v/>
      </c>
      <c r="L237" s="47">
        <f t="shared" si="71"/>
        <v>9.4640346438888898E-2</v>
      </c>
      <c r="M237" s="47">
        <f t="shared" si="72"/>
        <v>0.45945399903</v>
      </c>
      <c r="N237" s="47" t="str">
        <f t="shared" si="73"/>
        <v/>
      </c>
      <c r="O237" s="47">
        <f t="shared" si="74"/>
        <v>9.4640346438888898E-2</v>
      </c>
      <c r="P237" s="47">
        <f t="shared" si="75"/>
        <v>0.45945399903</v>
      </c>
      <c r="Q237" s="47" t="str">
        <f t="shared" si="76"/>
        <v/>
      </c>
      <c r="R237" s="47">
        <f t="shared" si="77"/>
        <v>9.4640346438888898E-2</v>
      </c>
      <c r="S237" s="47">
        <f t="shared" si="78"/>
        <v>0.45945399903</v>
      </c>
      <c r="T237" s="47" t="str">
        <f t="shared" si="79"/>
        <v/>
      </c>
      <c r="U237" s="47">
        <f t="shared" si="80"/>
        <v>9.4640346438888898E-2</v>
      </c>
      <c r="V237" s="47">
        <f t="shared" si="81"/>
        <v>0.45945399903</v>
      </c>
      <c r="W237" s="47" t="str">
        <f t="shared" si="82"/>
        <v/>
      </c>
      <c r="X237" s="47">
        <f t="shared" si="83"/>
        <v>9.4640346438888898E-2</v>
      </c>
      <c r="Y237" s="47">
        <f t="shared" si="84"/>
        <v>0.45945399903</v>
      </c>
      <c r="Z237" s="47" t="str">
        <f t="shared" si="85"/>
        <v/>
      </c>
      <c r="AA237" s="47">
        <f t="shared" si="86"/>
        <v>9.4640346438888898E-2</v>
      </c>
      <c r="AB237" s="47">
        <f t="shared" si="87"/>
        <v>0.45945399903</v>
      </c>
      <c r="AC237" s="47" t="str">
        <f t="shared" si="88"/>
        <v/>
      </c>
    </row>
    <row r="238" spans="1:29" hidden="1" x14ac:dyDescent="0.25">
      <c r="A238">
        <v>214</v>
      </c>
      <c r="B238">
        <f>IFERROR(VLOOKUP(IF(ISERROR(FIND("Наименование загрязняющего вещества",D238))=FALSE,B239,IF(D238="всего по ЗВ:",B237,VLOOKUP(A238,ishod_piv!A:B,2,0))),norm!B:B,1,0),0)</f>
        <v>0</v>
      </c>
      <c r="C238" s="58" t="str">
        <f t="shared" si="67"/>
        <v/>
      </c>
      <c r="D238" s="148" t="str">
        <f>VLOOKUP(A238,ishod_piv!A:H,8,0)</f>
        <v>Наименование загрязняющего вещества: 2704/Бензин (нефтяной, малосернистый) (в пересчете на углерод)</v>
      </c>
      <c r="E238" s="59" t="str">
        <f>VLOOKUP(A238,ishod_piv!A:I,9,0)</f>
        <v/>
      </c>
      <c r="F238" s="47" t="str">
        <f>IF(ISERROR(FIND("Наименование загрязняющего вещества",D238))=TRUE,VLOOKUP(A238,ishod_piv!A:I,4,0),"")</f>
        <v/>
      </c>
      <c r="G238" s="47" t="str">
        <f>IF(ISERROR(FIND("Наименование загрязняющего вещества",D238))=TRUE,VLOOKUP(A238,ishod_piv!A:I,5,0),"")</f>
        <v/>
      </c>
      <c r="H238" s="47" t="str">
        <f>VLOOKUP(A238,ishod_piv!A:J,10,0)</f>
        <v/>
      </c>
      <c r="I238" s="47" t="str">
        <f t="shared" si="68"/>
        <v/>
      </c>
      <c r="J238" s="47" t="str">
        <f t="shared" si="69"/>
        <v/>
      </c>
      <c r="K238" s="47" t="str">
        <f t="shared" si="70"/>
        <v/>
      </c>
      <c r="L238" s="47" t="str">
        <f t="shared" si="71"/>
        <v/>
      </c>
      <c r="M238" s="47" t="str">
        <f t="shared" si="72"/>
        <v/>
      </c>
      <c r="N238" s="47" t="str">
        <f t="shared" si="73"/>
        <v/>
      </c>
      <c r="O238" s="47" t="str">
        <f t="shared" si="74"/>
        <v/>
      </c>
      <c r="P238" s="47" t="str">
        <f t="shared" si="75"/>
        <v/>
      </c>
      <c r="Q238" s="47" t="str">
        <f t="shared" si="76"/>
        <v/>
      </c>
      <c r="R238" s="47" t="str">
        <f t="shared" si="77"/>
        <v/>
      </c>
      <c r="S238" s="47" t="str">
        <f t="shared" si="78"/>
        <v/>
      </c>
      <c r="T238" s="47" t="str">
        <f t="shared" si="79"/>
        <v/>
      </c>
      <c r="U238" s="47" t="str">
        <f t="shared" si="80"/>
        <v/>
      </c>
      <c r="V238" s="47" t="str">
        <f t="shared" si="81"/>
        <v/>
      </c>
      <c r="W238" s="47" t="str">
        <f t="shared" si="82"/>
        <v/>
      </c>
      <c r="X238" s="47" t="str">
        <f t="shared" si="83"/>
        <v/>
      </c>
      <c r="Y238" s="47" t="str">
        <f t="shared" si="84"/>
        <v/>
      </c>
      <c r="Z238" s="47" t="str">
        <f t="shared" si="85"/>
        <v/>
      </c>
      <c r="AA238" s="47" t="str">
        <f t="shared" si="86"/>
        <v/>
      </c>
      <c r="AB238" s="47" t="str">
        <f t="shared" si="87"/>
        <v/>
      </c>
      <c r="AC238" s="47" t="str">
        <f t="shared" si="88"/>
        <v/>
      </c>
    </row>
    <row r="239" spans="1:29" hidden="1" x14ac:dyDescent="0.25">
      <c r="A239">
        <v>215</v>
      </c>
      <c r="B239">
        <f>IFERROR(VLOOKUP(IF(ISERROR(FIND("Наименование загрязняющего вещества",D239))=FALSE,B240,IF(D239="всего по ЗВ:",B238,VLOOKUP(A239,ishod_piv!A:B,2,0))),norm!B:B,1,0),0)</f>
        <v>0</v>
      </c>
      <c r="C239" s="58">
        <f t="shared" si="67"/>
        <v>1</v>
      </c>
      <c r="D239" s="148" t="str">
        <f>VLOOKUP(A239,ishod_piv!A:H,8,0)</f>
        <v>открытая стоянка</v>
      </c>
      <c r="E239" s="59">
        <f>VLOOKUP(A239,ishod_piv!A:I,9,0)</f>
        <v>6005</v>
      </c>
      <c r="F239" s="47">
        <f>IF(ISERROR(FIND("Наименование загрязняющего вещества",D239))=TRUE,VLOOKUP(A239,ishod_piv!A:I,4,0),"")</f>
        <v>2.0743333333333334E-3</v>
      </c>
      <c r="G239" s="47">
        <f>IF(ISERROR(FIND("Наименование загрязняющего вещества",D239))=TRUE,VLOOKUP(A239,ishod_piv!A:I,5,0),"")</f>
        <v>3.0441410999999998E-3</v>
      </c>
      <c r="H239" s="47" t="str">
        <f>VLOOKUP(A239,ishod_piv!A:J,10,0)</f>
        <v>ПДВ</v>
      </c>
      <c r="I239" s="47">
        <f t="shared" si="68"/>
        <v>2.0743333333333334E-3</v>
      </c>
      <c r="J239" s="47">
        <f t="shared" si="69"/>
        <v>3.0441410999999998E-3</v>
      </c>
      <c r="K239" s="47" t="str">
        <f t="shared" si="70"/>
        <v>ПДВ</v>
      </c>
      <c r="L239" s="47">
        <f t="shared" si="71"/>
        <v>2.0743333333333334E-3</v>
      </c>
      <c r="M239" s="47">
        <f t="shared" si="72"/>
        <v>3.0441410999999998E-3</v>
      </c>
      <c r="N239" s="47" t="str">
        <f t="shared" si="73"/>
        <v>ПДВ</v>
      </c>
      <c r="O239" s="47">
        <f t="shared" si="74"/>
        <v>2.0743333333333334E-3</v>
      </c>
      <c r="P239" s="47">
        <f t="shared" si="75"/>
        <v>3.0441410999999998E-3</v>
      </c>
      <c r="Q239" s="47" t="str">
        <f t="shared" si="76"/>
        <v>ПДВ</v>
      </c>
      <c r="R239" s="47">
        <f t="shared" si="77"/>
        <v>2.0743333333333334E-3</v>
      </c>
      <c r="S239" s="47">
        <f t="shared" si="78"/>
        <v>3.0441410999999998E-3</v>
      </c>
      <c r="T239" s="47" t="str">
        <f t="shared" si="79"/>
        <v>ПДВ</v>
      </c>
      <c r="U239" s="47">
        <f t="shared" si="80"/>
        <v>2.0743333333333334E-3</v>
      </c>
      <c r="V239" s="47">
        <f t="shared" si="81"/>
        <v>3.0441410999999998E-3</v>
      </c>
      <c r="W239" s="47" t="str">
        <f t="shared" si="82"/>
        <v>ПДВ</v>
      </c>
      <c r="X239" s="47">
        <f t="shared" si="83"/>
        <v>2.0743333333333334E-3</v>
      </c>
      <c r="Y239" s="47">
        <f t="shared" si="84"/>
        <v>3.0441410999999998E-3</v>
      </c>
      <c r="Z239" s="47" t="str">
        <f t="shared" si="85"/>
        <v>ПДВ</v>
      </c>
      <c r="AA239" s="47">
        <f t="shared" si="86"/>
        <v>2.0743333333333334E-3</v>
      </c>
      <c r="AB239" s="47">
        <f t="shared" si="87"/>
        <v>3.0441410999999998E-3</v>
      </c>
      <c r="AC239" s="47" t="str">
        <f t="shared" si="88"/>
        <v>ПДВ</v>
      </c>
    </row>
    <row r="240" spans="1:29" hidden="1" x14ac:dyDescent="0.25">
      <c r="A240">
        <v>216</v>
      </c>
      <c r="B240">
        <f>IFERROR(VLOOKUP(IF(ISERROR(FIND("Наименование загрязняющего вещества",D240))=FALSE,B241,IF(D240="всего по ЗВ:",B239,VLOOKUP(A240,ishod_piv!A:B,2,0))),norm!B:B,1,0),0)</f>
        <v>0</v>
      </c>
      <c r="C240" s="58">
        <f t="shared" si="67"/>
        <v>2</v>
      </c>
      <c r="D240" s="148" t="str">
        <f>VLOOKUP(A240,ishod_piv!A:H,8,0)</f>
        <v>открытая стоянка</v>
      </c>
      <c r="E240" s="59">
        <f>VLOOKUP(A240,ishod_piv!A:I,9,0)</f>
        <v>6005</v>
      </c>
      <c r="F240" s="47">
        <f>IF(ISERROR(FIND("Наименование загрязняющего вещества",D240))=TRUE,VLOOKUP(A240,ishod_piv!A:I,4,0),"")</f>
        <v>2.1612083333333334E-2</v>
      </c>
      <c r="G240" s="47">
        <f>IF(ISERROR(FIND("Наименование загрязняющего вещества",D240))=TRUE,VLOOKUP(A240,ishod_piv!A:I,5,0),"")</f>
        <v>1.1480841150000002E-2</v>
      </c>
      <c r="H240" s="47" t="str">
        <f>VLOOKUP(A240,ishod_piv!A:J,10,0)</f>
        <v>ПДВ</v>
      </c>
      <c r="I240" s="47">
        <f t="shared" si="68"/>
        <v>2.1612083333333334E-2</v>
      </c>
      <c r="J240" s="47">
        <f t="shared" si="69"/>
        <v>1.1480841150000002E-2</v>
      </c>
      <c r="K240" s="47" t="str">
        <f t="shared" si="70"/>
        <v>ПДВ</v>
      </c>
      <c r="L240" s="47">
        <f t="shared" si="71"/>
        <v>2.1612083333333334E-2</v>
      </c>
      <c r="M240" s="47">
        <f t="shared" si="72"/>
        <v>1.1480841150000002E-2</v>
      </c>
      <c r="N240" s="47" t="str">
        <f t="shared" si="73"/>
        <v>ПДВ</v>
      </c>
      <c r="O240" s="47">
        <f t="shared" si="74"/>
        <v>2.1612083333333334E-2</v>
      </c>
      <c r="P240" s="47">
        <f t="shared" si="75"/>
        <v>1.1480841150000002E-2</v>
      </c>
      <c r="Q240" s="47" t="str">
        <f t="shared" si="76"/>
        <v>ПДВ</v>
      </c>
      <c r="R240" s="47">
        <f t="shared" si="77"/>
        <v>2.1612083333333334E-2</v>
      </c>
      <c r="S240" s="47">
        <f t="shared" si="78"/>
        <v>1.1480841150000002E-2</v>
      </c>
      <c r="T240" s="47" t="str">
        <f t="shared" si="79"/>
        <v>ПДВ</v>
      </c>
      <c r="U240" s="47">
        <f t="shared" si="80"/>
        <v>2.1612083333333334E-2</v>
      </c>
      <c r="V240" s="47">
        <f t="shared" si="81"/>
        <v>1.1480841150000002E-2</v>
      </c>
      <c r="W240" s="47" t="str">
        <f t="shared" si="82"/>
        <v>ПДВ</v>
      </c>
      <c r="X240" s="47">
        <f t="shared" si="83"/>
        <v>2.1612083333333334E-2</v>
      </c>
      <c r="Y240" s="47">
        <f t="shared" si="84"/>
        <v>1.1480841150000002E-2</v>
      </c>
      <c r="Z240" s="47" t="str">
        <f t="shared" si="85"/>
        <v>ПДВ</v>
      </c>
      <c r="AA240" s="47">
        <f t="shared" si="86"/>
        <v>2.1612083333333334E-2</v>
      </c>
      <c r="AB240" s="47">
        <f t="shared" si="87"/>
        <v>1.1480841150000002E-2</v>
      </c>
      <c r="AC240" s="47" t="str">
        <f t="shared" si="88"/>
        <v>ПДВ</v>
      </c>
    </row>
    <row r="241" spans="1:29" hidden="1" x14ac:dyDescent="0.25">
      <c r="A241">
        <v>217</v>
      </c>
      <c r="B241">
        <f>IFERROR(VLOOKUP(IF(ISERROR(FIND("Наименование загрязняющего вещества",D241))=FALSE,B242,IF(D241="всего по ЗВ:",B240,VLOOKUP(A241,ishod_piv!A:B,2,0))),norm!B:B,1,0),0)</f>
        <v>0</v>
      </c>
      <c r="C241" s="58">
        <f t="shared" si="67"/>
        <v>3</v>
      </c>
      <c r="D241" s="148" t="str">
        <f>VLOOKUP(A241,ishod_piv!A:H,8,0)</f>
        <v>открытая стоянка</v>
      </c>
      <c r="E241" s="59">
        <f>VLOOKUP(A241,ishod_piv!A:I,9,0)</f>
        <v>6005</v>
      </c>
      <c r="F241" s="47">
        <f>IF(ISERROR(FIND("Наименование загрязняющего вещества",D241))=TRUE,VLOOKUP(A241,ishod_piv!A:I,4,0),"")</f>
        <v>5.6812499999999988E-3</v>
      </c>
      <c r="G241" s="47">
        <f>IF(ISERROR(FIND("Наименование загрязняющего вещества",D241))=TRUE,VLOOKUP(A241,ishod_piv!A:I,5,0),"")</f>
        <v>3.1585027500000001E-3</v>
      </c>
      <c r="H241" s="47" t="str">
        <f>VLOOKUP(A241,ishod_piv!A:J,10,0)</f>
        <v>ПДВ</v>
      </c>
      <c r="I241" s="47">
        <f t="shared" si="68"/>
        <v>5.6812499999999988E-3</v>
      </c>
      <c r="J241" s="47">
        <f t="shared" si="69"/>
        <v>3.1585027500000001E-3</v>
      </c>
      <c r="K241" s="47" t="str">
        <f t="shared" si="70"/>
        <v>ПДВ</v>
      </c>
      <c r="L241" s="47">
        <f t="shared" si="71"/>
        <v>5.6812499999999988E-3</v>
      </c>
      <c r="M241" s="47">
        <f t="shared" si="72"/>
        <v>3.1585027500000001E-3</v>
      </c>
      <c r="N241" s="47" t="str">
        <f t="shared" si="73"/>
        <v>ПДВ</v>
      </c>
      <c r="O241" s="47">
        <f t="shared" si="74"/>
        <v>5.6812499999999988E-3</v>
      </c>
      <c r="P241" s="47">
        <f t="shared" si="75"/>
        <v>3.1585027500000001E-3</v>
      </c>
      <c r="Q241" s="47" t="str">
        <f t="shared" si="76"/>
        <v>ПДВ</v>
      </c>
      <c r="R241" s="47">
        <f t="shared" si="77"/>
        <v>5.6812499999999988E-3</v>
      </c>
      <c r="S241" s="47">
        <f t="shared" si="78"/>
        <v>3.1585027500000001E-3</v>
      </c>
      <c r="T241" s="47" t="str">
        <f t="shared" si="79"/>
        <v>ПДВ</v>
      </c>
      <c r="U241" s="47">
        <f t="shared" si="80"/>
        <v>5.6812499999999988E-3</v>
      </c>
      <c r="V241" s="47">
        <f t="shared" si="81"/>
        <v>3.1585027500000001E-3</v>
      </c>
      <c r="W241" s="47" t="str">
        <f t="shared" si="82"/>
        <v>ПДВ</v>
      </c>
      <c r="X241" s="47">
        <f t="shared" si="83"/>
        <v>5.6812499999999988E-3</v>
      </c>
      <c r="Y241" s="47">
        <f t="shared" si="84"/>
        <v>3.1585027500000001E-3</v>
      </c>
      <c r="Z241" s="47" t="str">
        <f t="shared" si="85"/>
        <v>ПДВ</v>
      </c>
      <c r="AA241" s="47">
        <f t="shared" si="86"/>
        <v>5.6812499999999988E-3</v>
      </c>
      <c r="AB241" s="47">
        <f t="shared" si="87"/>
        <v>3.1585027500000001E-3</v>
      </c>
      <c r="AC241" s="47" t="str">
        <f t="shared" si="88"/>
        <v>ПДВ</v>
      </c>
    </row>
    <row r="242" spans="1:29" hidden="1" x14ac:dyDescent="0.25">
      <c r="A242">
        <v>218</v>
      </c>
      <c r="B242">
        <f>IFERROR(VLOOKUP(IF(ISERROR(FIND("Наименование загрязняющего вещества",D242))=FALSE,B243,IF(D242="всего по ЗВ:",B241,VLOOKUP(A242,ishod_piv!A:B,2,0))),norm!B:B,1,0),0)</f>
        <v>0</v>
      </c>
      <c r="C242" s="58">
        <f t="shared" si="67"/>
        <v>4</v>
      </c>
      <c r="D242" s="148" t="str">
        <f>VLOOKUP(A242,ishod_piv!A:H,8,0)</f>
        <v>пост ТО и ТР</v>
      </c>
      <c r="E242" s="59">
        <f>VLOOKUP(A242,ishod_piv!A:I,9,0)</f>
        <v>6017</v>
      </c>
      <c r="F242" s="47">
        <f>IF(ISERROR(FIND("Наименование загрязняющего вещества",D242))=TRUE,VLOOKUP(A242,ishod_piv!A:I,4,0),"")</f>
        <v>2.5566666666666664E-5</v>
      </c>
      <c r="G242" s="47">
        <f>IF(ISERROR(FIND("Наименование загрязняющего вещества",D242))=TRUE,VLOOKUP(A242,ishod_piv!A:I,5,0),"")</f>
        <v>1.4989000000000002E-5</v>
      </c>
      <c r="H242" s="47" t="str">
        <f>VLOOKUP(A242,ishod_piv!A:J,10,0)</f>
        <v>ПДВ</v>
      </c>
      <c r="I242" s="47">
        <f t="shared" si="68"/>
        <v>2.5566666666666664E-5</v>
      </c>
      <c r="J242" s="47">
        <f t="shared" si="69"/>
        <v>1.4989000000000002E-5</v>
      </c>
      <c r="K242" s="47" t="str">
        <f t="shared" si="70"/>
        <v>ПДВ</v>
      </c>
      <c r="L242" s="47">
        <f t="shared" si="71"/>
        <v>2.5566666666666664E-5</v>
      </c>
      <c r="M242" s="47">
        <f t="shared" si="72"/>
        <v>1.4989000000000002E-5</v>
      </c>
      <c r="N242" s="47" t="str">
        <f t="shared" si="73"/>
        <v>ПДВ</v>
      </c>
      <c r="O242" s="47">
        <f t="shared" si="74"/>
        <v>2.5566666666666664E-5</v>
      </c>
      <c r="P242" s="47">
        <f t="shared" si="75"/>
        <v>1.4989000000000002E-5</v>
      </c>
      <c r="Q242" s="47" t="str">
        <f t="shared" si="76"/>
        <v>ПДВ</v>
      </c>
      <c r="R242" s="47">
        <f t="shared" si="77"/>
        <v>2.5566666666666664E-5</v>
      </c>
      <c r="S242" s="47">
        <f t="shared" si="78"/>
        <v>1.4989000000000002E-5</v>
      </c>
      <c r="T242" s="47" t="str">
        <f t="shared" si="79"/>
        <v>ПДВ</v>
      </c>
      <c r="U242" s="47">
        <f t="shared" si="80"/>
        <v>2.5566666666666664E-5</v>
      </c>
      <c r="V242" s="47">
        <f t="shared" si="81"/>
        <v>1.4989000000000002E-5</v>
      </c>
      <c r="W242" s="47" t="str">
        <f t="shared" si="82"/>
        <v>ПДВ</v>
      </c>
      <c r="X242" s="47">
        <f t="shared" si="83"/>
        <v>2.5566666666666664E-5</v>
      </c>
      <c r="Y242" s="47">
        <f t="shared" si="84"/>
        <v>1.4989000000000002E-5</v>
      </c>
      <c r="Z242" s="47" t="str">
        <f t="shared" si="85"/>
        <v>ПДВ</v>
      </c>
      <c r="AA242" s="47">
        <f t="shared" si="86"/>
        <v>2.5566666666666664E-5</v>
      </c>
      <c r="AB242" s="47">
        <f t="shared" si="87"/>
        <v>1.4989000000000002E-5</v>
      </c>
      <c r="AC242" s="47" t="str">
        <f t="shared" si="88"/>
        <v>ПДВ</v>
      </c>
    </row>
    <row r="243" spans="1:29" hidden="1" x14ac:dyDescent="0.25">
      <c r="A243">
        <v>219</v>
      </c>
      <c r="B243">
        <f>IFERROR(VLOOKUP(IF(ISERROR(FIND("Наименование загрязняющего вещества",D243))=FALSE,B244,IF(D243="всего по ЗВ:",B242,VLOOKUP(A243,ishod_piv!A:B,2,0))),norm!B:B,1,0),0)</f>
        <v>0</v>
      </c>
      <c r="C243" s="58" t="str">
        <f t="shared" si="67"/>
        <v/>
      </c>
      <c r="D243" s="148" t="str">
        <f>VLOOKUP(A243,ishod_piv!A:H,8,0)</f>
        <v>всего по ЗВ:</v>
      </c>
      <c r="E243" s="59" t="str">
        <f>VLOOKUP(A243,ishod_piv!A:I,9,0)</f>
        <v/>
      </c>
      <c r="F243" s="47">
        <f>IF(ISERROR(FIND("Наименование загрязняющего вещества",D243))=TRUE,VLOOKUP(A243,ishod_piv!A:I,4,0),"")</f>
        <v>2.9393233333333334E-2</v>
      </c>
      <c r="G243" s="47">
        <f>IF(ISERROR(FIND("Наименование загрязняющего вещества",D243))=TRUE,VLOOKUP(A243,ishod_piv!A:I,5,0),"")</f>
        <v>1.7698474000000002E-2</v>
      </c>
      <c r="H243" s="47" t="str">
        <f>VLOOKUP(A243,ishod_piv!A:J,10,0)</f>
        <v/>
      </c>
      <c r="I243" s="47">
        <f t="shared" si="68"/>
        <v>2.9393233333333334E-2</v>
      </c>
      <c r="J243" s="47">
        <f t="shared" si="69"/>
        <v>1.7698474000000002E-2</v>
      </c>
      <c r="K243" s="47" t="str">
        <f t="shared" si="70"/>
        <v/>
      </c>
      <c r="L243" s="47">
        <f t="shared" si="71"/>
        <v>2.9393233333333334E-2</v>
      </c>
      <c r="M243" s="47">
        <f t="shared" si="72"/>
        <v>1.7698474000000002E-2</v>
      </c>
      <c r="N243" s="47" t="str">
        <f t="shared" si="73"/>
        <v/>
      </c>
      <c r="O243" s="47">
        <f t="shared" si="74"/>
        <v>2.9393233333333334E-2</v>
      </c>
      <c r="P243" s="47">
        <f t="shared" si="75"/>
        <v>1.7698474000000002E-2</v>
      </c>
      <c r="Q243" s="47" t="str">
        <f t="shared" si="76"/>
        <v/>
      </c>
      <c r="R243" s="47">
        <f t="shared" si="77"/>
        <v>2.9393233333333334E-2</v>
      </c>
      <c r="S243" s="47">
        <f t="shared" si="78"/>
        <v>1.7698474000000002E-2</v>
      </c>
      <c r="T243" s="47" t="str">
        <f t="shared" si="79"/>
        <v/>
      </c>
      <c r="U243" s="47">
        <f t="shared" si="80"/>
        <v>2.9393233333333334E-2</v>
      </c>
      <c r="V243" s="47">
        <f t="shared" si="81"/>
        <v>1.7698474000000002E-2</v>
      </c>
      <c r="W243" s="47" t="str">
        <f t="shared" si="82"/>
        <v/>
      </c>
      <c r="X243" s="47">
        <f t="shared" si="83"/>
        <v>2.9393233333333334E-2</v>
      </c>
      <c r="Y243" s="47">
        <f t="shared" si="84"/>
        <v>1.7698474000000002E-2</v>
      </c>
      <c r="Z243" s="47" t="str">
        <f t="shared" si="85"/>
        <v/>
      </c>
      <c r="AA243" s="47">
        <f t="shared" si="86"/>
        <v>2.9393233333333334E-2</v>
      </c>
      <c r="AB243" s="47">
        <f t="shared" si="87"/>
        <v>1.7698474000000002E-2</v>
      </c>
      <c r="AC243" s="47" t="str">
        <f t="shared" si="88"/>
        <v/>
      </c>
    </row>
    <row r="244" spans="1:29" hidden="1" x14ac:dyDescent="0.25">
      <c r="A244">
        <v>220</v>
      </c>
      <c r="B244">
        <f>IFERROR(VLOOKUP(IF(ISERROR(FIND("Наименование загрязняющего вещества",D244))=FALSE,B245,IF(D244="всего по ЗВ:",B243,VLOOKUP(A244,ishod_piv!A:B,2,0))),norm!B:B,1,0),0)</f>
        <v>0</v>
      </c>
      <c r="C244" s="58" t="e">
        <f t="shared" si="67"/>
        <v>#N/A</v>
      </c>
      <c r="D244" s="148" t="e">
        <f>VLOOKUP(A244,ishod_piv!A:H,8,0)</f>
        <v>#N/A</v>
      </c>
      <c r="E244" s="59" t="str">
        <f>VLOOKUP(A244,ishod_piv!A:I,9,0)</f>
        <v/>
      </c>
      <c r="F244" s="47">
        <f>IF(ISERROR(FIND("Наименование загрязняющего вещества",D244))=TRUE,VLOOKUP(A244,ishod_piv!A:I,4,0),"")</f>
        <v>0</v>
      </c>
      <c r="G244" s="47">
        <f>IF(ISERROR(FIND("Наименование загрязняющего вещества",D244))=TRUE,VLOOKUP(A244,ishod_piv!A:I,5,0),"")</f>
        <v>0</v>
      </c>
      <c r="H244" s="47" t="str">
        <f>VLOOKUP(A244,ishod_piv!A:J,10,0)</f>
        <v/>
      </c>
      <c r="I244" s="47">
        <f t="shared" si="68"/>
        <v>0</v>
      </c>
      <c r="J244" s="47">
        <f t="shared" si="69"/>
        <v>0</v>
      </c>
      <c r="K244" s="47" t="str">
        <f t="shared" si="70"/>
        <v/>
      </c>
      <c r="L244" s="47">
        <f t="shared" si="71"/>
        <v>0</v>
      </c>
      <c r="M244" s="47">
        <f t="shared" si="72"/>
        <v>0</v>
      </c>
      <c r="N244" s="47" t="str">
        <f t="shared" si="73"/>
        <v/>
      </c>
      <c r="O244" s="47">
        <f t="shared" si="74"/>
        <v>0</v>
      </c>
      <c r="P244" s="47">
        <f t="shared" si="75"/>
        <v>0</v>
      </c>
      <c r="Q244" s="47" t="str">
        <f t="shared" si="76"/>
        <v/>
      </c>
      <c r="R244" s="47">
        <f t="shared" si="77"/>
        <v>0</v>
      </c>
      <c r="S244" s="47">
        <f t="shared" si="78"/>
        <v>0</v>
      </c>
      <c r="T244" s="47" t="str">
        <f t="shared" si="79"/>
        <v/>
      </c>
      <c r="U244" s="47">
        <f t="shared" si="80"/>
        <v>0</v>
      </c>
      <c r="V244" s="47">
        <f t="shared" si="81"/>
        <v>0</v>
      </c>
      <c r="W244" s="47" t="str">
        <f t="shared" si="82"/>
        <v/>
      </c>
      <c r="X244" s="47">
        <f t="shared" si="83"/>
        <v>0</v>
      </c>
      <c r="Y244" s="47">
        <f t="shared" si="84"/>
        <v>0</v>
      </c>
      <c r="Z244" s="47" t="str">
        <f t="shared" si="85"/>
        <v/>
      </c>
      <c r="AA244" s="47">
        <f t="shared" si="86"/>
        <v>0</v>
      </c>
      <c r="AB244" s="47">
        <f t="shared" si="87"/>
        <v>0</v>
      </c>
      <c r="AC244" s="47" t="str">
        <f t="shared" si="88"/>
        <v/>
      </c>
    </row>
    <row r="245" spans="1:29" hidden="1" x14ac:dyDescent="0.25">
      <c r="A245">
        <v>221</v>
      </c>
      <c r="B245">
        <f>IFERROR(VLOOKUP(IF(ISERROR(FIND("Наименование загрязняющего вещества",D245))=FALSE,B246,IF(D245="всего по ЗВ:",B244,VLOOKUP(A245,ishod_piv!A:B,2,0))),norm!B:B,1,0),0)</f>
        <v>0</v>
      </c>
      <c r="C245" s="58" t="e">
        <f t="shared" si="67"/>
        <v>#N/A</v>
      </c>
      <c r="D245" s="148" t="e">
        <f>VLOOKUP(A245,ishod_piv!A:H,8,0)</f>
        <v>#N/A</v>
      </c>
      <c r="E245" s="59" t="e">
        <f>VLOOKUP(A245,ishod_piv!A:I,9,0)</f>
        <v>#N/A</v>
      </c>
      <c r="F245" s="47">
        <f>IF(ISERROR(FIND("Наименование загрязняющего вещества",D245))=TRUE,VLOOKUP(A245,ishod_piv!A:I,4,0),"")</f>
        <v>0</v>
      </c>
      <c r="G245" s="47">
        <f>IF(ISERROR(FIND("Наименование загрязняющего вещества",D245))=TRUE,VLOOKUP(A245,ishod_piv!A:I,5,0),"")</f>
        <v>0</v>
      </c>
      <c r="H245" s="47" t="str">
        <f>VLOOKUP(A245,ishod_piv!A:J,10,0)</f>
        <v>ПДВ</v>
      </c>
      <c r="I245" s="47">
        <f t="shared" si="68"/>
        <v>0</v>
      </c>
      <c r="J245" s="47">
        <f t="shared" si="69"/>
        <v>0</v>
      </c>
      <c r="K245" s="47" t="str">
        <f t="shared" si="70"/>
        <v>ПДВ</v>
      </c>
      <c r="L245" s="47">
        <f t="shared" si="71"/>
        <v>0</v>
      </c>
      <c r="M245" s="47">
        <f t="shared" si="72"/>
        <v>0</v>
      </c>
      <c r="N245" s="47" t="str">
        <f t="shared" si="73"/>
        <v>ПДВ</v>
      </c>
      <c r="O245" s="47">
        <f t="shared" si="74"/>
        <v>0</v>
      </c>
      <c r="P245" s="47">
        <f t="shared" si="75"/>
        <v>0</v>
      </c>
      <c r="Q245" s="47" t="str">
        <f t="shared" si="76"/>
        <v>ПДВ</v>
      </c>
      <c r="R245" s="47">
        <f t="shared" si="77"/>
        <v>0</v>
      </c>
      <c r="S245" s="47">
        <f t="shared" si="78"/>
        <v>0</v>
      </c>
      <c r="T245" s="47" t="str">
        <f t="shared" si="79"/>
        <v>ПДВ</v>
      </c>
      <c r="U245" s="47">
        <f t="shared" si="80"/>
        <v>0</v>
      </c>
      <c r="V245" s="47">
        <f t="shared" si="81"/>
        <v>0</v>
      </c>
      <c r="W245" s="47" t="str">
        <f t="shared" si="82"/>
        <v>ПДВ</v>
      </c>
      <c r="X245" s="47">
        <f t="shared" si="83"/>
        <v>0</v>
      </c>
      <c r="Y245" s="47">
        <f t="shared" si="84"/>
        <v>0</v>
      </c>
      <c r="Z245" s="47" t="str">
        <f t="shared" si="85"/>
        <v>ПДВ</v>
      </c>
      <c r="AA245" s="47">
        <f t="shared" si="86"/>
        <v>0</v>
      </c>
      <c r="AB245" s="47">
        <f t="shared" si="87"/>
        <v>0</v>
      </c>
      <c r="AC245" s="47" t="str">
        <f t="shared" si="88"/>
        <v>ПДВ</v>
      </c>
    </row>
    <row r="246" spans="1:29" hidden="1" x14ac:dyDescent="0.25">
      <c r="A246">
        <v>222</v>
      </c>
      <c r="B246">
        <f>IFERROR(VLOOKUP(IF(ISERROR(FIND("Наименование загрязняющего вещества",D246))=FALSE,B247,IF(D246="всего по ЗВ:",B245,VLOOKUP(A246,ishod_piv!A:B,2,0))),norm!B:B,1,0),0)</f>
        <v>0</v>
      </c>
      <c r="C246" s="58" t="e">
        <f t="shared" si="67"/>
        <v>#N/A</v>
      </c>
      <c r="D246" s="148">
        <f>VLOOKUP(A246,ishod_piv!A:H,8,0)</f>
        <v>0</v>
      </c>
      <c r="E246" s="59">
        <f>VLOOKUP(A246,ishod_piv!A:I,9,0)</f>
        <v>0</v>
      </c>
      <c r="F246" s="47">
        <f>IF(ISERROR(FIND("Наименование загрязняющего вещества",D246))=TRUE,VLOOKUP(A246,ishod_piv!A:I,4,0),"")</f>
        <v>0</v>
      </c>
      <c r="G246" s="47">
        <f>IF(ISERROR(FIND("Наименование загрязняющего вещества",D246))=TRUE,VLOOKUP(A246,ishod_piv!A:I,5,0),"")</f>
        <v>0</v>
      </c>
      <c r="H246" s="47" t="str">
        <f>VLOOKUP(A246,ishod_piv!A:J,10,0)</f>
        <v>ПДВ</v>
      </c>
      <c r="I246" s="47">
        <f t="shared" si="68"/>
        <v>0</v>
      </c>
      <c r="J246" s="47">
        <f t="shared" si="69"/>
        <v>0</v>
      </c>
      <c r="K246" s="47" t="str">
        <f t="shared" si="70"/>
        <v>ПДВ</v>
      </c>
      <c r="L246" s="47">
        <f t="shared" si="71"/>
        <v>0</v>
      </c>
      <c r="M246" s="47">
        <f t="shared" si="72"/>
        <v>0</v>
      </c>
      <c r="N246" s="47" t="str">
        <f t="shared" si="73"/>
        <v>ПДВ</v>
      </c>
      <c r="O246" s="47">
        <f t="shared" si="74"/>
        <v>0</v>
      </c>
      <c r="P246" s="47">
        <f t="shared" si="75"/>
        <v>0</v>
      </c>
      <c r="Q246" s="47" t="str">
        <f t="shared" si="76"/>
        <v>ПДВ</v>
      </c>
      <c r="R246" s="47">
        <f t="shared" si="77"/>
        <v>0</v>
      </c>
      <c r="S246" s="47">
        <f t="shared" si="78"/>
        <v>0</v>
      </c>
      <c r="T246" s="47" t="str">
        <f t="shared" si="79"/>
        <v>ПДВ</v>
      </c>
      <c r="U246" s="47">
        <f t="shared" si="80"/>
        <v>0</v>
      </c>
      <c r="V246" s="47">
        <f t="shared" si="81"/>
        <v>0</v>
      </c>
      <c r="W246" s="47" t="str">
        <f t="shared" si="82"/>
        <v>ПДВ</v>
      </c>
      <c r="X246" s="47">
        <f t="shared" si="83"/>
        <v>0</v>
      </c>
      <c r="Y246" s="47">
        <f t="shared" si="84"/>
        <v>0</v>
      </c>
      <c r="Z246" s="47" t="str">
        <f t="shared" si="85"/>
        <v>ПДВ</v>
      </c>
      <c r="AA246" s="47">
        <f t="shared" si="86"/>
        <v>0</v>
      </c>
      <c r="AB246" s="47">
        <f t="shared" si="87"/>
        <v>0</v>
      </c>
      <c r="AC246" s="47" t="str">
        <f t="shared" si="88"/>
        <v>ПДВ</v>
      </c>
    </row>
    <row r="247" spans="1:29" hidden="1" x14ac:dyDescent="0.25">
      <c r="A247">
        <v>223</v>
      </c>
      <c r="B247">
        <f>IFERROR(VLOOKUP(IF(ISERROR(FIND("Наименование загрязняющего вещества",D247))=FALSE,B248,IF(D247="всего по ЗВ:",B246,VLOOKUP(A247,ishod_piv!A:B,2,0))),norm!B:B,1,0),0)</f>
        <v>0</v>
      </c>
      <c r="C247" s="58" t="e">
        <f t="shared" si="67"/>
        <v>#N/A</v>
      </c>
      <c r="D247" s="148">
        <f>VLOOKUP(A247,ishod_piv!A:H,8,0)</f>
        <v>0</v>
      </c>
      <c r="E247" s="59">
        <f>VLOOKUP(A247,ishod_piv!A:I,9,0)</f>
        <v>0</v>
      </c>
      <c r="F247" s="47">
        <f>IF(ISERROR(FIND("Наименование загрязняющего вещества",D247))=TRUE,VLOOKUP(A247,ishod_piv!A:I,4,0),"")</f>
        <v>0</v>
      </c>
      <c r="G247" s="47">
        <f>IF(ISERROR(FIND("Наименование загрязняющего вещества",D247))=TRUE,VLOOKUP(A247,ishod_piv!A:I,5,0),"")</f>
        <v>0</v>
      </c>
      <c r="H247" s="47" t="str">
        <f>VLOOKUP(A247,ishod_piv!A:J,10,0)</f>
        <v>ПДВ</v>
      </c>
      <c r="I247" s="47">
        <f t="shared" si="68"/>
        <v>0</v>
      </c>
      <c r="J247" s="47">
        <f t="shared" si="69"/>
        <v>0</v>
      </c>
      <c r="K247" s="47" t="str">
        <f t="shared" si="70"/>
        <v>ПДВ</v>
      </c>
      <c r="L247" s="47">
        <f t="shared" si="71"/>
        <v>0</v>
      </c>
      <c r="M247" s="47">
        <f t="shared" si="72"/>
        <v>0</v>
      </c>
      <c r="N247" s="47" t="str">
        <f t="shared" si="73"/>
        <v>ПДВ</v>
      </c>
      <c r="O247" s="47">
        <f t="shared" si="74"/>
        <v>0</v>
      </c>
      <c r="P247" s="47">
        <f t="shared" si="75"/>
        <v>0</v>
      </c>
      <c r="Q247" s="47" t="str">
        <f t="shared" si="76"/>
        <v>ПДВ</v>
      </c>
      <c r="R247" s="47">
        <f t="shared" si="77"/>
        <v>0</v>
      </c>
      <c r="S247" s="47">
        <f t="shared" si="78"/>
        <v>0</v>
      </c>
      <c r="T247" s="47" t="str">
        <f t="shared" si="79"/>
        <v>ПДВ</v>
      </c>
      <c r="U247" s="47">
        <f t="shared" si="80"/>
        <v>0</v>
      </c>
      <c r="V247" s="47">
        <f t="shared" si="81"/>
        <v>0</v>
      </c>
      <c r="W247" s="47" t="str">
        <f t="shared" si="82"/>
        <v>ПДВ</v>
      </c>
      <c r="X247" s="47">
        <f t="shared" si="83"/>
        <v>0</v>
      </c>
      <c r="Y247" s="47">
        <f t="shared" si="84"/>
        <v>0</v>
      </c>
      <c r="Z247" s="47" t="str">
        <f t="shared" si="85"/>
        <v>ПДВ</v>
      </c>
      <c r="AA247" s="47">
        <f t="shared" si="86"/>
        <v>0</v>
      </c>
      <c r="AB247" s="47">
        <f t="shared" si="87"/>
        <v>0</v>
      </c>
      <c r="AC247" s="47" t="str">
        <f t="shared" si="88"/>
        <v>ПДВ</v>
      </c>
    </row>
    <row r="248" spans="1:29" hidden="1" x14ac:dyDescent="0.25">
      <c r="A248">
        <v>224</v>
      </c>
      <c r="B248">
        <f>IFERROR(VLOOKUP(IF(ISERROR(FIND("Наименование загрязняющего вещества",D248))=FALSE,B249,IF(D248="всего по ЗВ:",B247,VLOOKUP(A248,ishod_piv!A:B,2,0))),norm!B:B,1,0),0)</f>
        <v>0</v>
      </c>
      <c r="C248" s="58" t="e">
        <f t="shared" si="67"/>
        <v>#N/A</v>
      </c>
      <c r="D248" s="148">
        <f>VLOOKUP(A248,ishod_piv!A:H,8,0)</f>
        <v>0</v>
      </c>
      <c r="E248" s="59">
        <f>VLOOKUP(A248,ishod_piv!A:I,9,0)</f>
        <v>0</v>
      </c>
      <c r="F248" s="47">
        <f>IF(ISERROR(FIND("Наименование загрязняющего вещества",D248))=TRUE,VLOOKUP(A248,ishod_piv!A:I,4,0),"")</f>
        <v>0</v>
      </c>
      <c r="G248" s="47">
        <f>IF(ISERROR(FIND("Наименование загрязняющего вещества",D248))=TRUE,VLOOKUP(A248,ishod_piv!A:I,5,0),"")</f>
        <v>0</v>
      </c>
      <c r="H248" s="47" t="str">
        <f>VLOOKUP(A248,ishod_piv!A:J,10,0)</f>
        <v>ПДВ</v>
      </c>
      <c r="I248" s="47">
        <f t="shared" si="68"/>
        <v>0</v>
      </c>
      <c r="J248" s="47">
        <f t="shared" si="69"/>
        <v>0</v>
      </c>
      <c r="K248" s="47" t="str">
        <f t="shared" si="70"/>
        <v>ПДВ</v>
      </c>
      <c r="L248" s="47">
        <f t="shared" si="71"/>
        <v>0</v>
      </c>
      <c r="M248" s="47">
        <f t="shared" si="72"/>
        <v>0</v>
      </c>
      <c r="N248" s="47" t="str">
        <f t="shared" si="73"/>
        <v>ПДВ</v>
      </c>
      <c r="O248" s="47">
        <f t="shared" si="74"/>
        <v>0</v>
      </c>
      <c r="P248" s="47">
        <f t="shared" si="75"/>
        <v>0</v>
      </c>
      <c r="Q248" s="47" t="str">
        <f t="shared" si="76"/>
        <v>ПДВ</v>
      </c>
      <c r="R248" s="47">
        <f t="shared" si="77"/>
        <v>0</v>
      </c>
      <c r="S248" s="47">
        <f t="shared" si="78"/>
        <v>0</v>
      </c>
      <c r="T248" s="47" t="str">
        <f t="shared" si="79"/>
        <v>ПДВ</v>
      </c>
      <c r="U248" s="47">
        <f t="shared" si="80"/>
        <v>0</v>
      </c>
      <c r="V248" s="47">
        <f t="shared" si="81"/>
        <v>0</v>
      </c>
      <c r="W248" s="47" t="str">
        <f t="shared" si="82"/>
        <v>ПДВ</v>
      </c>
      <c r="X248" s="47">
        <f t="shared" si="83"/>
        <v>0</v>
      </c>
      <c r="Y248" s="47">
        <f t="shared" si="84"/>
        <v>0</v>
      </c>
      <c r="Z248" s="47" t="str">
        <f t="shared" si="85"/>
        <v>ПДВ</v>
      </c>
      <c r="AA248" s="47">
        <f t="shared" si="86"/>
        <v>0</v>
      </c>
      <c r="AB248" s="47">
        <f t="shared" si="87"/>
        <v>0</v>
      </c>
      <c r="AC248" s="47" t="str">
        <f t="shared" si="88"/>
        <v>ПДВ</v>
      </c>
    </row>
    <row r="249" spans="1:29" hidden="1" x14ac:dyDescent="0.25">
      <c r="A249">
        <v>225</v>
      </c>
      <c r="B249">
        <f>IFERROR(VLOOKUP(IF(ISERROR(FIND("Наименование загрязняющего вещества",D249))=FALSE,B250,IF(D249="всего по ЗВ:",B248,VLOOKUP(A249,ishod_piv!A:B,2,0))),norm!B:B,1,0),0)</f>
        <v>0</v>
      </c>
      <c r="C249" s="58" t="e">
        <f t="shared" si="67"/>
        <v>#N/A</v>
      </c>
      <c r="D249" s="148">
        <f>VLOOKUP(A249,ishod_piv!A:H,8,0)</f>
        <v>0</v>
      </c>
      <c r="E249" s="59">
        <f>VLOOKUP(A249,ishod_piv!A:I,9,0)</f>
        <v>0</v>
      </c>
      <c r="F249" s="47">
        <f>IF(ISERROR(FIND("Наименование загрязняющего вещества",D249))=TRUE,VLOOKUP(A249,ishod_piv!A:I,4,0),"")</f>
        <v>0</v>
      </c>
      <c r="G249" s="47">
        <f>IF(ISERROR(FIND("Наименование загрязняющего вещества",D249))=TRUE,VLOOKUP(A249,ishod_piv!A:I,5,0),"")</f>
        <v>0</v>
      </c>
      <c r="H249" s="47" t="str">
        <f>VLOOKUP(A249,ishod_piv!A:J,10,0)</f>
        <v>ПДВ</v>
      </c>
      <c r="I249" s="47">
        <f t="shared" si="68"/>
        <v>0</v>
      </c>
      <c r="J249" s="47">
        <f t="shared" si="69"/>
        <v>0</v>
      </c>
      <c r="K249" s="47" t="str">
        <f t="shared" si="70"/>
        <v>ПДВ</v>
      </c>
      <c r="L249" s="47">
        <f t="shared" si="71"/>
        <v>0</v>
      </c>
      <c r="M249" s="47">
        <f t="shared" si="72"/>
        <v>0</v>
      </c>
      <c r="N249" s="47" t="str">
        <f t="shared" si="73"/>
        <v>ПДВ</v>
      </c>
      <c r="O249" s="47">
        <f t="shared" si="74"/>
        <v>0</v>
      </c>
      <c r="P249" s="47">
        <f t="shared" si="75"/>
        <v>0</v>
      </c>
      <c r="Q249" s="47" t="str">
        <f t="shared" si="76"/>
        <v>ПДВ</v>
      </c>
      <c r="R249" s="47">
        <f t="shared" si="77"/>
        <v>0</v>
      </c>
      <c r="S249" s="47">
        <f t="shared" si="78"/>
        <v>0</v>
      </c>
      <c r="T249" s="47" t="str">
        <f t="shared" si="79"/>
        <v>ПДВ</v>
      </c>
      <c r="U249" s="47">
        <f t="shared" si="80"/>
        <v>0</v>
      </c>
      <c r="V249" s="47">
        <f t="shared" si="81"/>
        <v>0</v>
      </c>
      <c r="W249" s="47" t="str">
        <f t="shared" si="82"/>
        <v>ПДВ</v>
      </c>
      <c r="X249" s="47">
        <f t="shared" si="83"/>
        <v>0</v>
      </c>
      <c r="Y249" s="47">
        <f t="shared" si="84"/>
        <v>0</v>
      </c>
      <c r="Z249" s="47" t="str">
        <f t="shared" si="85"/>
        <v>ПДВ</v>
      </c>
      <c r="AA249" s="47">
        <f t="shared" si="86"/>
        <v>0</v>
      </c>
      <c r="AB249" s="47">
        <f t="shared" si="87"/>
        <v>0</v>
      </c>
      <c r="AC249" s="47" t="str">
        <f t="shared" si="88"/>
        <v>ПДВ</v>
      </c>
    </row>
    <row r="250" spans="1:29" hidden="1" x14ac:dyDescent="0.25">
      <c r="A250">
        <v>226</v>
      </c>
      <c r="B250">
        <f>IFERROR(VLOOKUP(IF(ISERROR(FIND("Наименование загрязняющего вещества",D250))=FALSE,B251,IF(D250="всего по ЗВ:",B249,VLOOKUP(A250,ishod_piv!A:B,2,0))),norm!B:B,1,0),0)</f>
        <v>0</v>
      </c>
      <c r="C250" s="58" t="e">
        <f t="shared" si="67"/>
        <v>#N/A</v>
      </c>
      <c r="D250" s="148">
        <f>VLOOKUP(A250,ishod_piv!A:H,8,0)</f>
        <v>0</v>
      </c>
      <c r="E250" s="59">
        <f>VLOOKUP(A250,ishod_piv!A:I,9,0)</f>
        <v>0</v>
      </c>
      <c r="F250" s="47">
        <f>IF(ISERROR(FIND("Наименование загрязняющего вещества",D250))=TRUE,VLOOKUP(A250,ishod_piv!A:I,4,0),"")</f>
        <v>0</v>
      </c>
      <c r="G250" s="47">
        <f>IF(ISERROR(FIND("Наименование загрязняющего вещества",D250))=TRUE,VLOOKUP(A250,ishod_piv!A:I,5,0),"")</f>
        <v>0</v>
      </c>
      <c r="H250" s="47" t="str">
        <f>VLOOKUP(A250,ishod_piv!A:J,10,0)</f>
        <v>ПДВ</v>
      </c>
      <c r="I250" s="47">
        <f t="shared" si="68"/>
        <v>0</v>
      </c>
      <c r="J250" s="47">
        <f t="shared" si="69"/>
        <v>0</v>
      </c>
      <c r="K250" s="47" t="str">
        <f t="shared" si="70"/>
        <v>ПДВ</v>
      </c>
      <c r="L250" s="47">
        <f t="shared" si="71"/>
        <v>0</v>
      </c>
      <c r="M250" s="47">
        <f t="shared" si="72"/>
        <v>0</v>
      </c>
      <c r="N250" s="47" t="str">
        <f t="shared" si="73"/>
        <v>ПДВ</v>
      </c>
      <c r="O250" s="47">
        <f t="shared" si="74"/>
        <v>0</v>
      </c>
      <c r="P250" s="47">
        <f t="shared" si="75"/>
        <v>0</v>
      </c>
      <c r="Q250" s="47" t="str">
        <f t="shared" si="76"/>
        <v>ПДВ</v>
      </c>
      <c r="R250" s="47">
        <f t="shared" si="77"/>
        <v>0</v>
      </c>
      <c r="S250" s="47">
        <f t="shared" si="78"/>
        <v>0</v>
      </c>
      <c r="T250" s="47" t="str">
        <f t="shared" si="79"/>
        <v>ПДВ</v>
      </c>
      <c r="U250" s="47">
        <f t="shared" si="80"/>
        <v>0</v>
      </c>
      <c r="V250" s="47">
        <f t="shared" si="81"/>
        <v>0</v>
      </c>
      <c r="W250" s="47" t="str">
        <f t="shared" si="82"/>
        <v>ПДВ</v>
      </c>
      <c r="X250" s="47">
        <f t="shared" si="83"/>
        <v>0</v>
      </c>
      <c r="Y250" s="47">
        <f t="shared" si="84"/>
        <v>0</v>
      </c>
      <c r="Z250" s="47" t="str">
        <f t="shared" si="85"/>
        <v>ПДВ</v>
      </c>
      <c r="AA250" s="47">
        <f t="shared" si="86"/>
        <v>0</v>
      </c>
      <c r="AB250" s="47">
        <f t="shared" si="87"/>
        <v>0</v>
      </c>
      <c r="AC250" s="47" t="str">
        <f t="shared" si="88"/>
        <v>ПДВ</v>
      </c>
    </row>
    <row r="251" spans="1:29" hidden="1" x14ac:dyDescent="0.25">
      <c r="A251">
        <v>227</v>
      </c>
      <c r="B251">
        <f>IFERROR(VLOOKUP(IF(ISERROR(FIND("Наименование загрязняющего вещества",D251))=FALSE,B252,IF(D251="всего по ЗВ:",B250,VLOOKUP(A251,ishod_piv!A:B,2,0))),norm!B:B,1,0),0)</f>
        <v>0</v>
      </c>
      <c r="C251" s="58" t="e">
        <f t="shared" si="67"/>
        <v>#N/A</v>
      </c>
      <c r="D251" s="148">
        <f>VLOOKUP(A251,ishod_piv!A:H,8,0)</f>
        <v>0</v>
      </c>
      <c r="E251" s="59">
        <f>VLOOKUP(A251,ishod_piv!A:I,9,0)</f>
        <v>0</v>
      </c>
      <c r="F251" s="47">
        <f>IF(ISERROR(FIND("Наименование загрязняющего вещества",D251))=TRUE,VLOOKUP(A251,ishod_piv!A:I,4,0),"")</f>
        <v>0</v>
      </c>
      <c r="G251" s="47">
        <f>IF(ISERROR(FIND("Наименование загрязняющего вещества",D251))=TRUE,VLOOKUP(A251,ishod_piv!A:I,5,0),"")</f>
        <v>0</v>
      </c>
      <c r="H251" s="47" t="str">
        <f>VLOOKUP(A251,ishod_piv!A:J,10,0)</f>
        <v>ПДВ</v>
      </c>
      <c r="I251" s="47">
        <f t="shared" si="68"/>
        <v>0</v>
      </c>
      <c r="J251" s="47">
        <f t="shared" si="69"/>
        <v>0</v>
      </c>
      <c r="K251" s="47" t="str">
        <f t="shared" si="70"/>
        <v>ПДВ</v>
      </c>
      <c r="L251" s="47">
        <f t="shared" si="71"/>
        <v>0</v>
      </c>
      <c r="M251" s="47">
        <f t="shared" si="72"/>
        <v>0</v>
      </c>
      <c r="N251" s="47" t="str">
        <f t="shared" si="73"/>
        <v>ПДВ</v>
      </c>
      <c r="O251" s="47">
        <f t="shared" si="74"/>
        <v>0</v>
      </c>
      <c r="P251" s="47">
        <f t="shared" si="75"/>
        <v>0</v>
      </c>
      <c r="Q251" s="47" t="str">
        <f t="shared" si="76"/>
        <v>ПДВ</v>
      </c>
      <c r="R251" s="47">
        <f t="shared" si="77"/>
        <v>0</v>
      </c>
      <c r="S251" s="47">
        <f t="shared" si="78"/>
        <v>0</v>
      </c>
      <c r="T251" s="47" t="str">
        <f t="shared" si="79"/>
        <v>ПДВ</v>
      </c>
      <c r="U251" s="47">
        <f t="shared" si="80"/>
        <v>0</v>
      </c>
      <c r="V251" s="47">
        <f t="shared" si="81"/>
        <v>0</v>
      </c>
      <c r="W251" s="47" t="str">
        <f t="shared" si="82"/>
        <v>ПДВ</v>
      </c>
      <c r="X251" s="47">
        <f t="shared" si="83"/>
        <v>0</v>
      </c>
      <c r="Y251" s="47">
        <f t="shared" si="84"/>
        <v>0</v>
      </c>
      <c r="Z251" s="47" t="str">
        <f t="shared" si="85"/>
        <v>ПДВ</v>
      </c>
      <c r="AA251" s="47">
        <f t="shared" si="86"/>
        <v>0</v>
      </c>
      <c r="AB251" s="47">
        <f t="shared" si="87"/>
        <v>0</v>
      </c>
      <c r="AC251" s="47" t="str">
        <f t="shared" si="88"/>
        <v>ПДВ</v>
      </c>
    </row>
    <row r="252" spans="1:29" hidden="1" x14ac:dyDescent="0.25">
      <c r="A252">
        <v>228</v>
      </c>
      <c r="B252">
        <f>IFERROR(VLOOKUP(IF(ISERROR(FIND("Наименование загрязняющего вещества",D252))=FALSE,B253,IF(D252="всего по ЗВ:",B251,VLOOKUP(A252,ishod_piv!A:B,2,0))),norm!B:B,1,0),0)</f>
        <v>0</v>
      </c>
      <c r="C252" s="58" t="e">
        <f t="shared" si="67"/>
        <v>#N/A</v>
      </c>
      <c r="D252" s="148">
        <f>VLOOKUP(A252,ishod_piv!A:H,8,0)</f>
        <v>0</v>
      </c>
      <c r="E252" s="59">
        <f>VLOOKUP(A252,ishod_piv!A:I,9,0)</f>
        <v>0</v>
      </c>
      <c r="F252" s="47">
        <f>IF(ISERROR(FIND("Наименование загрязняющего вещества",D252))=TRUE,VLOOKUP(A252,ishod_piv!A:I,4,0),"")</f>
        <v>0</v>
      </c>
      <c r="G252" s="47">
        <f>IF(ISERROR(FIND("Наименование загрязняющего вещества",D252))=TRUE,VLOOKUP(A252,ishod_piv!A:I,5,0),"")</f>
        <v>0</v>
      </c>
      <c r="H252" s="47" t="str">
        <f>VLOOKUP(A252,ishod_piv!A:J,10,0)</f>
        <v>ПДВ</v>
      </c>
      <c r="I252" s="47">
        <f t="shared" si="68"/>
        <v>0</v>
      </c>
      <c r="J252" s="47">
        <f t="shared" si="69"/>
        <v>0</v>
      </c>
      <c r="K252" s="47" t="str">
        <f t="shared" si="70"/>
        <v>ПДВ</v>
      </c>
      <c r="L252" s="47">
        <f t="shared" si="71"/>
        <v>0</v>
      </c>
      <c r="M252" s="47">
        <f t="shared" si="72"/>
        <v>0</v>
      </c>
      <c r="N252" s="47" t="str">
        <f t="shared" si="73"/>
        <v>ПДВ</v>
      </c>
      <c r="O252" s="47">
        <f t="shared" si="74"/>
        <v>0</v>
      </c>
      <c r="P252" s="47">
        <f t="shared" si="75"/>
        <v>0</v>
      </c>
      <c r="Q252" s="47" t="str">
        <f t="shared" si="76"/>
        <v>ПДВ</v>
      </c>
      <c r="R252" s="47">
        <f t="shared" si="77"/>
        <v>0</v>
      </c>
      <c r="S252" s="47">
        <f t="shared" si="78"/>
        <v>0</v>
      </c>
      <c r="T252" s="47" t="str">
        <f t="shared" si="79"/>
        <v>ПДВ</v>
      </c>
      <c r="U252" s="47">
        <f t="shared" si="80"/>
        <v>0</v>
      </c>
      <c r="V252" s="47">
        <f t="shared" si="81"/>
        <v>0</v>
      </c>
      <c r="W252" s="47" t="str">
        <f t="shared" si="82"/>
        <v>ПДВ</v>
      </c>
      <c r="X252" s="47">
        <f t="shared" si="83"/>
        <v>0</v>
      </c>
      <c r="Y252" s="47">
        <f t="shared" si="84"/>
        <v>0</v>
      </c>
      <c r="Z252" s="47" t="str">
        <f t="shared" si="85"/>
        <v>ПДВ</v>
      </c>
      <c r="AA252" s="47">
        <f t="shared" si="86"/>
        <v>0</v>
      </c>
      <c r="AB252" s="47">
        <f t="shared" si="87"/>
        <v>0</v>
      </c>
      <c r="AC252" s="47" t="str">
        <f t="shared" si="88"/>
        <v>ПДВ</v>
      </c>
    </row>
    <row r="253" spans="1:29" hidden="1" x14ac:dyDescent="0.25">
      <c r="A253">
        <v>229</v>
      </c>
      <c r="B253">
        <f>IFERROR(VLOOKUP(IF(ISERROR(FIND("Наименование загрязняющего вещества",D253))=FALSE,B254,IF(D253="всего по ЗВ:",B252,VLOOKUP(A253,ishod_piv!A:B,2,0))),norm!B:B,1,0),0)</f>
        <v>0</v>
      </c>
      <c r="C253" s="58" t="e">
        <f t="shared" si="67"/>
        <v>#N/A</v>
      </c>
      <c r="D253" s="148">
        <f>VLOOKUP(A253,ishod_piv!A:H,8,0)</f>
        <v>0</v>
      </c>
      <c r="E253" s="59">
        <f>VLOOKUP(A253,ishod_piv!A:I,9,0)</f>
        <v>0</v>
      </c>
      <c r="F253" s="47">
        <f>IF(ISERROR(FIND("Наименование загрязняющего вещества",D253))=TRUE,VLOOKUP(A253,ishod_piv!A:I,4,0),"")</f>
        <v>0</v>
      </c>
      <c r="G253" s="47">
        <f>IF(ISERROR(FIND("Наименование загрязняющего вещества",D253))=TRUE,VLOOKUP(A253,ishod_piv!A:I,5,0),"")</f>
        <v>0</v>
      </c>
      <c r="H253" s="47" t="str">
        <f>VLOOKUP(A253,ishod_piv!A:J,10,0)</f>
        <v>ПДВ</v>
      </c>
      <c r="I253" s="47">
        <f t="shared" si="68"/>
        <v>0</v>
      </c>
      <c r="J253" s="47">
        <f t="shared" si="69"/>
        <v>0</v>
      </c>
      <c r="K253" s="47" t="str">
        <f t="shared" si="70"/>
        <v>ПДВ</v>
      </c>
      <c r="L253" s="47">
        <f t="shared" si="71"/>
        <v>0</v>
      </c>
      <c r="M253" s="47">
        <f t="shared" si="72"/>
        <v>0</v>
      </c>
      <c r="N253" s="47" t="str">
        <f t="shared" si="73"/>
        <v>ПДВ</v>
      </c>
      <c r="O253" s="47">
        <f t="shared" si="74"/>
        <v>0</v>
      </c>
      <c r="P253" s="47">
        <f t="shared" si="75"/>
        <v>0</v>
      </c>
      <c r="Q253" s="47" t="str">
        <f t="shared" si="76"/>
        <v>ПДВ</v>
      </c>
      <c r="R253" s="47">
        <f t="shared" si="77"/>
        <v>0</v>
      </c>
      <c r="S253" s="47">
        <f t="shared" si="78"/>
        <v>0</v>
      </c>
      <c r="T253" s="47" t="str">
        <f t="shared" si="79"/>
        <v>ПДВ</v>
      </c>
      <c r="U253" s="47">
        <f t="shared" si="80"/>
        <v>0</v>
      </c>
      <c r="V253" s="47">
        <f t="shared" si="81"/>
        <v>0</v>
      </c>
      <c r="W253" s="47" t="str">
        <f t="shared" si="82"/>
        <v>ПДВ</v>
      </c>
      <c r="X253" s="47">
        <f t="shared" si="83"/>
        <v>0</v>
      </c>
      <c r="Y253" s="47">
        <f t="shared" si="84"/>
        <v>0</v>
      </c>
      <c r="Z253" s="47" t="str">
        <f t="shared" si="85"/>
        <v>ПДВ</v>
      </c>
      <c r="AA253" s="47">
        <f t="shared" si="86"/>
        <v>0</v>
      </c>
      <c r="AB253" s="47">
        <f t="shared" si="87"/>
        <v>0</v>
      </c>
      <c r="AC253" s="47" t="str">
        <f t="shared" si="88"/>
        <v>ПДВ</v>
      </c>
    </row>
    <row r="254" spans="1:29" hidden="1" x14ac:dyDescent="0.25">
      <c r="A254">
        <v>230</v>
      </c>
      <c r="B254">
        <f>IFERROR(VLOOKUP(IF(ISERROR(FIND("Наименование загрязняющего вещества",D254))=FALSE,B255,IF(D254="всего по ЗВ:",B253,VLOOKUP(A254,ishod_piv!A:B,2,0))),norm!B:B,1,0),0)</f>
        <v>0</v>
      </c>
      <c r="C254" s="58" t="e">
        <f t="shared" si="67"/>
        <v>#N/A</v>
      </c>
      <c r="D254" s="148">
        <f>VLOOKUP(A254,ishod_piv!A:H,8,0)</f>
        <v>0</v>
      </c>
      <c r="E254" s="59">
        <f>VLOOKUP(A254,ishod_piv!A:I,9,0)</f>
        <v>0</v>
      </c>
      <c r="F254" s="47">
        <f>IF(ISERROR(FIND("Наименование загрязняющего вещества",D254))=TRUE,VLOOKUP(A254,ishod_piv!A:I,4,0),"")</f>
        <v>0</v>
      </c>
      <c r="G254" s="47">
        <f>IF(ISERROR(FIND("Наименование загрязняющего вещества",D254))=TRUE,VLOOKUP(A254,ishod_piv!A:I,5,0),"")</f>
        <v>0</v>
      </c>
      <c r="H254" s="47" t="str">
        <f>VLOOKUP(A254,ishod_piv!A:J,10,0)</f>
        <v>ПДВ</v>
      </c>
      <c r="I254" s="47">
        <f t="shared" si="68"/>
        <v>0</v>
      </c>
      <c r="J254" s="47">
        <f t="shared" si="69"/>
        <v>0</v>
      </c>
      <c r="K254" s="47" t="str">
        <f t="shared" si="70"/>
        <v>ПДВ</v>
      </c>
      <c r="L254" s="47">
        <f t="shared" si="71"/>
        <v>0</v>
      </c>
      <c r="M254" s="47">
        <f t="shared" si="72"/>
        <v>0</v>
      </c>
      <c r="N254" s="47" t="str">
        <f t="shared" si="73"/>
        <v>ПДВ</v>
      </c>
      <c r="O254" s="47">
        <f t="shared" si="74"/>
        <v>0</v>
      </c>
      <c r="P254" s="47">
        <f t="shared" si="75"/>
        <v>0</v>
      </c>
      <c r="Q254" s="47" t="str">
        <f t="shared" si="76"/>
        <v>ПДВ</v>
      </c>
      <c r="R254" s="47">
        <f t="shared" si="77"/>
        <v>0</v>
      </c>
      <c r="S254" s="47">
        <f t="shared" si="78"/>
        <v>0</v>
      </c>
      <c r="T254" s="47" t="str">
        <f t="shared" si="79"/>
        <v>ПДВ</v>
      </c>
      <c r="U254" s="47">
        <f t="shared" si="80"/>
        <v>0</v>
      </c>
      <c r="V254" s="47">
        <f t="shared" si="81"/>
        <v>0</v>
      </c>
      <c r="W254" s="47" t="str">
        <f t="shared" si="82"/>
        <v>ПДВ</v>
      </c>
      <c r="X254" s="47">
        <f t="shared" si="83"/>
        <v>0</v>
      </c>
      <c r="Y254" s="47">
        <f t="shared" si="84"/>
        <v>0</v>
      </c>
      <c r="Z254" s="47" t="str">
        <f t="shared" si="85"/>
        <v>ПДВ</v>
      </c>
      <c r="AA254" s="47">
        <f t="shared" si="86"/>
        <v>0</v>
      </c>
      <c r="AB254" s="47">
        <f t="shared" si="87"/>
        <v>0</v>
      </c>
      <c r="AC254" s="47" t="str">
        <f t="shared" si="88"/>
        <v>ПДВ</v>
      </c>
    </row>
    <row r="255" spans="1:29" hidden="1" x14ac:dyDescent="0.25">
      <c r="A255">
        <v>231</v>
      </c>
      <c r="B255">
        <f>IFERROR(VLOOKUP(IF(ISERROR(FIND("Наименование загрязняющего вещества",D255))=FALSE,B256,IF(D255="всего по ЗВ:",B254,VLOOKUP(A255,ishod_piv!A:B,2,0))),norm!B:B,1,0),0)</f>
        <v>0</v>
      </c>
      <c r="C255" s="58" t="e">
        <f t="shared" si="67"/>
        <v>#N/A</v>
      </c>
      <c r="D255" s="148">
        <f>VLOOKUP(A255,ishod_piv!A:H,8,0)</f>
        <v>0</v>
      </c>
      <c r="E255" s="59">
        <f>VLOOKUP(A255,ishod_piv!A:I,9,0)</f>
        <v>0</v>
      </c>
      <c r="F255" s="47">
        <f>IF(ISERROR(FIND("Наименование загрязняющего вещества",D255))=TRUE,VLOOKUP(A255,ishod_piv!A:I,4,0),"")</f>
        <v>0</v>
      </c>
      <c r="G255" s="47">
        <f>IF(ISERROR(FIND("Наименование загрязняющего вещества",D255))=TRUE,VLOOKUP(A255,ishod_piv!A:I,5,0),"")</f>
        <v>0</v>
      </c>
      <c r="H255" s="47" t="str">
        <f>VLOOKUP(A255,ishod_piv!A:J,10,0)</f>
        <v>ПДВ</v>
      </c>
      <c r="I255" s="47">
        <f t="shared" si="68"/>
        <v>0</v>
      </c>
      <c r="J255" s="47">
        <f t="shared" si="69"/>
        <v>0</v>
      </c>
      <c r="K255" s="47" t="str">
        <f t="shared" si="70"/>
        <v>ПДВ</v>
      </c>
      <c r="L255" s="47">
        <f t="shared" si="71"/>
        <v>0</v>
      </c>
      <c r="M255" s="47">
        <f t="shared" si="72"/>
        <v>0</v>
      </c>
      <c r="N255" s="47" t="str">
        <f t="shared" si="73"/>
        <v>ПДВ</v>
      </c>
      <c r="O255" s="47">
        <f t="shared" si="74"/>
        <v>0</v>
      </c>
      <c r="P255" s="47">
        <f t="shared" si="75"/>
        <v>0</v>
      </c>
      <c r="Q255" s="47" t="str">
        <f t="shared" si="76"/>
        <v>ПДВ</v>
      </c>
      <c r="R255" s="47">
        <f t="shared" si="77"/>
        <v>0</v>
      </c>
      <c r="S255" s="47">
        <f t="shared" si="78"/>
        <v>0</v>
      </c>
      <c r="T255" s="47" t="str">
        <f t="shared" si="79"/>
        <v>ПДВ</v>
      </c>
      <c r="U255" s="47">
        <f t="shared" si="80"/>
        <v>0</v>
      </c>
      <c r="V255" s="47">
        <f t="shared" si="81"/>
        <v>0</v>
      </c>
      <c r="W255" s="47" t="str">
        <f t="shared" si="82"/>
        <v>ПДВ</v>
      </c>
      <c r="X255" s="47">
        <f t="shared" si="83"/>
        <v>0</v>
      </c>
      <c r="Y255" s="47">
        <f t="shared" si="84"/>
        <v>0</v>
      </c>
      <c r="Z255" s="47" t="str">
        <f t="shared" si="85"/>
        <v>ПДВ</v>
      </c>
      <c r="AA255" s="47">
        <f t="shared" si="86"/>
        <v>0</v>
      </c>
      <c r="AB255" s="47">
        <f t="shared" si="87"/>
        <v>0</v>
      </c>
      <c r="AC255" s="47" t="str">
        <f t="shared" si="88"/>
        <v>ПДВ</v>
      </c>
    </row>
    <row r="256" spans="1:29" hidden="1" x14ac:dyDescent="0.25">
      <c r="A256">
        <v>232</v>
      </c>
      <c r="B256">
        <f>IFERROR(VLOOKUP(IF(ISERROR(FIND("Наименование загрязняющего вещества",D256))=FALSE,B257,IF(D256="всего по ЗВ:",B255,VLOOKUP(A256,ishod_piv!A:B,2,0))),norm!B:B,1,0),0)</f>
        <v>0</v>
      </c>
      <c r="C256" s="58" t="e">
        <f t="shared" si="67"/>
        <v>#N/A</v>
      </c>
      <c r="D256" s="148">
        <f>VLOOKUP(A256,ishod_piv!A:H,8,0)</f>
        <v>0</v>
      </c>
      <c r="E256" s="59">
        <f>VLOOKUP(A256,ishod_piv!A:I,9,0)</f>
        <v>0</v>
      </c>
      <c r="F256" s="47">
        <f>IF(ISERROR(FIND("Наименование загрязняющего вещества",D256))=TRUE,VLOOKUP(A256,ishod_piv!A:I,4,0),"")</f>
        <v>0</v>
      </c>
      <c r="G256" s="47">
        <f>IF(ISERROR(FIND("Наименование загрязняющего вещества",D256))=TRUE,VLOOKUP(A256,ishod_piv!A:I,5,0),"")</f>
        <v>0</v>
      </c>
      <c r="H256" s="47" t="str">
        <f>VLOOKUP(A256,ishod_piv!A:J,10,0)</f>
        <v>ПДВ</v>
      </c>
      <c r="I256" s="47">
        <f t="shared" si="68"/>
        <v>0</v>
      </c>
      <c r="J256" s="47">
        <f t="shared" si="69"/>
        <v>0</v>
      </c>
      <c r="K256" s="47" t="str">
        <f t="shared" si="70"/>
        <v>ПДВ</v>
      </c>
      <c r="L256" s="47">
        <f t="shared" si="71"/>
        <v>0</v>
      </c>
      <c r="M256" s="47">
        <f t="shared" si="72"/>
        <v>0</v>
      </c>
      <c r="N256" s="47" t="str">
        <f t="shared" si="73"/>
        <v>ПДВ</v>
      </c>
      <c r="O256" s="47">
        <f t="shared" si="74"/>
        <v>0</v>
      </c>
      <c r="P256" s="47">
        <f t="shared" si="75"/>
        <v>0</v>
      </c>
      <c r="Q256" s="47" t="str">
        <f t="shared" si="76"/>
        <v>ПДВ</v>
      </c>
      <c r="R256" s="47">
        <f t="shared" si="77"/>
        <v>0</v>
      </c>
      <c r="S256" s="47">
        <f t="shared" si="78"/>
        <v>0</v>
      </c>
      <c r="T256" s="47" t="str">
        <f t="shared" si="79"/>
        <v>ПДВ</v>
      </c>
      <c r="U256" s="47">
        <f t="shared" si="80"/>
        <v>0</v>
      </c>
      <c r="V256" s="47">
        <f t="shared" si="81"/>
        <v>0</v>
      </c>
      <c r="W256" s="47" t="str">
        <f t="shared" si="82"/>
        <v>ПДВ</v>
      </c>
      <c r="X256" s="47">
        <f t="shared" si="83"/>
        <v>0</v>
      </c>
      <c r="Y256" s="47">
        <f t="shared" si="84"/>
        <v>0</v>
      </c>
      <c r="Z256" s="47" t="str">
        <f t="shared" si="85"/>
        <v>ПДВ</v>
      </c>
      <c r="AA256" s="47">
        <f t="shared" si="86"/>
        <v>0</v>
      </c>
      <c r="AB256" s="47">
        <f t="shared" si="87"/>
        <v>0</v>
      </c>
      <c r="AC256" s="47" t="str">
        <f t="shared" si="88"/>
        <v>ПДВ</v>
      </c>
    </row>
    <row r="257" spans="1:29" hidden="1" x14ac:dyDescent="0.25">
      <c r="A257">
        <v>233</v>
      </c>
      <c r="B257">
        <f>IFERROR(VLOOKUP(IF(ISERROR(FIND("Наименование загрязняющего вещества",D257))=FALSE,B258,IF(D257="всего по ЗВ:",B256,VLOOKUP(A257,ishod_piv!A:B,2,0))),norm!B:B,1,0),0)</f>
        <v>0</v>
      </c>
      <c r="C257" s="58" t="e">
        <f t="shared" si="67"/>
        <v>#N/A</v>
      </c>
      <c r="D257" s="148">
        <f>VLOOKUP(A257,ishod_piv!A:H,8,0)</f>
        <v>0</v>
      </c>
      <c r="E257" s="59">
        <f>VLOOKUP(A257,ishod_piv!A:I,9,0)</f>
        <v>0</v>
      </c>
      <c r="F257" s="47">
        <f>IF(ISERROR(FIND("Наименование загрязняющего вещества",D257))=TRUE,VLOOKUP(A257,ishod_piv!A:I,4,0),"")</f>
        <v>0</v>
      </c>
      <c r="G257" s="47">
        <f>IF(ISERROR(FIND("Наименование загрязняющего вещества",D257))=TRUE,VLOOKUP(A257,ishod_piv!A:I,5,0),"")</f>
        <v>0</v>
      </c>
      <c r="H257" s="47" t="str">
        <f>VLOOKUP(A257,ishod_piv!A:J,10,0)</f>
        <v>ПДВ</v>
      </c>
      <c r="I257" s="47">
        <f t="shared" si="68"/>
        <v>0</v>
      </c>
      <c r="J257" s="47">
        <f t="shared" si="69"/>
        <v>0</v>
      </c>
      <c r="K257" s="47" t="str">
        <f t="shared" si="70"/>
        <v>ПДВ</v>
      </c>
      <c r="L257" s="47">
        <f t="shared" si="71"/>
        <v>0</v>
      </c>
      <c r="M257" s="47">
        <f t="shared" si="72"/>
        <v>0</v>
      </c>
      <c r="N257" s="47" t="str">
        <f t="shared" si="73"/>
        <v>ПДВ</v>
      </c>
      <c r="O257" s="47">
        <f t="shared" si="74"/>
        <v>0</v>
      </c>
      <c r="P257" s="47">
        <f t="shared" si="75"/>
        <v>0</v>
      </c>
      <c r="Q257" s="47" t="str">
        <f t="shared" si="76"/>
        <v>ПДВ</v>
      </c>
      <c r="R257" s="47">
        <f t="shared" si="77"/>
        <v>0</v>
      </c>
      <c r="S257" s="47">
        <f t="shared" si="78"/>
        <v>0</v>
      </c>
      <c r="T257" s="47" t="str">
        <f t="shared" si="79"/>
        <v>ПДВ</v>
      </c>
      <c r="U257" s="47">
        <f t="shared" si="80"/>
        <v>0</v>
      </c>
      <c r="V257" s="47">
        <f t="shared" si="81"/>
        <v>0</v>
      </c>
      <c r="W257" s="47" t="str">
        <f t="shared" si="82"/>
        <v>ПДВ</v>
      </c>
      <c r="X257" s="47">
        <f t="shared" si="83"/>
        <v>0</v>
      </c>
      <c r="Y257" s="47">
        <f t="shared" si="84"/>
        <v>0</v>
      </c>
      <c r="Z257" s="47" t="str">
        <f t="shared" si="85"/>
        <v>ПДВ</v>
      </c>
      <c r="AA257" s="47">
        <f t="shared" si="86"/>
        <v>0</v>
      </c>
      <c r="AB257" s="47">
        <f t="shared" si="87"/>
        <v>0</v>
      </c>
      <c r="AC257" s="47" t="str">
        <f t="shared" si="88"/>
        <v>ПДВ</v>
      </c>
    </row>
    <row r="258" spans="1:29" hidden="1" x14ac:dyDescent="0.25">
      <c r="A258">
        <v>234</v>
      </c>
      <c r="B258">
        <f>IFERROR(VLOOKUP(IF(ISERROR(FIND("Наименование загрязняющего вещества",D258))=FALSE,B259,IF(D258="всего по ЗВ:",B257,VLOOKUP(A258,ishod_piv!A:B,2,0))),norm!B:B,1,0),0)</f>
        <v>0</v>
      </c>
      <c r="C258" s="58" t="e">
        <f t="shared" si="67"/>
        <v>#N/A</v>
      </c>
      <c r="D258" s="148">
        <f>VLOOKUP(A258,ishod_piv!A:H,8,0)</f>
        <v>0</v>
      </c>
      <c r="E258" s="59">
        <f>VLOOKUP(A258,ishod_piv!A:I,9,0)</f>
        <v>0</v>
      </c>
      <c r="F258" s="47">
        <f>IF(ISERROR(FIND("Наименование загрязняющего вещества",D258))=TRUE,VLOOKUP(A258,ishod_piv!A:I,4,0),"")</f>
        <v>0</v>
      </c>
      <c r="G258" s="47">
        <f>IF(ISERROR(FIND("Наименование загрязняющего вещества",D258))=TRUE,VLOOKUP(A258,ishod_piv!A:I,5,0),"")</f>
        <v>0</v>
      </c>
      <c r="H258" s="47" t="str">
        <f>VLOOKUP(A258,ishod_piv!A:J,10,0)</f>
        <v>ПДВ</v>
      </c>
      <c r="I258" s="47">
        <f t="shared" si="68"/>
        <v>0</v>
      </c>
      <c r="J258" s="47">
        <f t="shared" si="69"/>
        <v>0</v>
      </c>
      <c r="K258" s="47" t="str">
        <f t="shared" si="70"/>
        <v>ПДВ</v>
      </c>
      <c r="L258" s="47">
        <f t="shared" si="71"/>
        <v>0</v>
      </c>
      <c r="M258" s="47">
        <f t="shared" si="72"/>
        <v>0</v>
      </c>
      <c r="N258" s="47" t="str">
        <f t="shared" si="73"/>
        <v>ПДВ</v>
      </c>
      <c r="O258" s="47">
        <f t="shared" si="74"/>
        <v>0</v>
      </c>
      <c r="P258" s="47">
        <f t="shared" si="75"/>
        <v>0</v>
      </c>
      <c r="Q258" s="47" t="str">
        <f t="shared" si="76"/>
        <v>ПДВ</v>
      </c>
      <c r="R258" s="47">
        <f t="shared" si="77"/>
        <v>0</v>
      </c>
      <c r="S258" s="47">
        <f t="shared" si="78"/>
        <v>0</v>
      </c>
      <c r="T258" s="47" t="str">
        <f t="shared" si="79"/>
        <v>ПДВ</v>
      </c>
      <c r="U258" s="47">
        <f t="shared" si="80"/>
        <v>0</v>
      </c>
      <c r="V258" s="47">
        <f t="shared" si="81"/>
        <v>0</v>
      </c>
      <c r="W258" s="47" t="str">
        <f t="shared" si="82"/>
        <v>ПДВ</v>
      </c>
      <c r="X258" s="47">
        <f t="shared" si="83"/>
        <v>0</v>
      </c>
      <c r="Y258" s="47">
        <f t="shared" si="84"/>
        <v>0</v>
      </c>
      <c r="Z258" s="47" t="str">
        <f t="shared" si="85"/>
        <v>ПДВ</v>
      </c>
      <c r="AA258" s="47">
        <f t="shared" si="86"/>
        <v>0</v>
      </c>
      <c r="AB258" s="47">
        <f t="shared" si="87"/>
        <v>0</v>
      </c>
      <c r="AC258" s="47" t="str">
        <f t="shared" si="88"/>
        <v>ПДВ</v>
      </c>
    </row>
    <row r="259" spans="1:29" hidden="1" x14ac:dyDescent="0.25">
      <c r="A259">
        <v>235</v>
      </c>
      <c r="B259">
        <f>IFERROR(VLOOKUP(IF(ISERROR(FIND("Наименование загрязняющего вещества",D259))=FALSE,B260,IF(D259="всего по ЗВ:",B258,VLOOKUP(A259,ishod_piv!A:B,2,0))),norm!B:B,1,0),0)</f>
        <v>0</v>
      </c>
      <c r="C259" s="58" t="e">
        <f t="shared" si="67"/>
        <v>#N/A</v>
      </c>
      <c r="D259" s="148">
        <f>VLOOKUP(A259,ishod_piv!A:H,8,0)</f>
        <v>0</v>
      </c>
      <c r="E259" s="59">
        <f>VLOOKUP(A259,ishod_piv!A:I,9,0)</f>
        <v>0</v>
      </c>
      <c r="F259" s="47">
        <f>IF(ISERROR(FIND("Наименование загрязняющего вещества",D259))=TRUE,VLOOKUP(A259,ishod_piv!A:I,4,0),"")</f>
        <v>0</v>
      </c>
      <c r="G259" s="47">
        <f>IF(ISERROR(FIND("Наименование загрязняющего вещества",D259))=TRUE,VLOOKUP(A259,ishod_piv!A:I,5,0),"")</f>
        <v>0</v>
      </c>
      <c r="H259" s="47" t="str">
        <f>VLOOKUP(A259,ishod_piv!A:J,10,0)</f>
        <v>ПДВ</v>
      </c>
      <c r="I259" s="47">
        <f t="shared" si="68"/>
        <v>0</v>
      </c>
      <c r="J259" s="47">
        <f t="shared" si="69"/>
        <v>0</v>
      </c>
      <c r="K259" s="47" t="str">
        <f t="shared" si="70"/>
        <v>ПДВ</v>
      </c>
      <c r="L259" s="47">
        <f t="shared" si="71"/>
        <v>0</v>
      </c>
      <c r="M259" s="47">
        <f t="shared" si="72"/>
        <v>0</v>
      </c>
      <c r="N259" s="47" t="str">
        <f t="shared" si="73"/>
        <v>ПДВ</v>
      </c>
      <c r="O259" s="47">
        <f t="shared" si="74"/>
        <v>0</v>
      </c>
      <c r="P259" s="47">
        <f t="shared" si="75"/>
        <v>0</v>
      </c>
      <c r="Q259" s="47" t="str">
        <f t="shared" si="76"/>
        <v>ПДВ</v>
      </c>
      <c r="R259" s="47">
        <f t="shared" si="77"/>
        <v>0</v>
      </c>
      <c r="S259" s="47">
        <f t="shared" si="78"/>
        <v>0</v>
      </c>
      <c r="T259" s="47" t="str">
        <f t="shared" si="79"/>
        <v>ПДВ</v>
      </c>
      <c r="U259" s="47">
        <f t="shared" si="80"/>
        <v>0</v>
      </c>
      <c r="V259" s="47">
        <f t="shared" si="81"/>
        <v>0</v>
      </c>
      <c r="W259" s="47" t="str">
        <f t="shared" si="82"/>
        <v>ПДВ</v>
      </c>
      <c r="X259" s="47">
        <f t="shared" si="83"/>
        <v>0</v>
      </c>
      <c r="Y259" s="47">
        <f t="shared" si="84"/>
        <v>0</v>
      </c>
      <c r="Z259" s="47" t="str">
        <f t="shared" si="85"/>
        <v>ПДВ</v>
      </c>
      <c r="AA259" s="47">
        <f t="shared" si="86"/>
        <v>0</v>
      </c>
      <c r="AB259" s="47">
        <f t="shared" si="87"/>
        <v>0</v>
      </c>
      <c r="AC259" s="47" t="str">
        <f t="shared" si="88"/>
        <v>ПДВ</v>
      </c>
    </row>
    <row r="260" spans="1:29" hidden="1" x14ac:dyDescent="0.25">
      <c r="A260">
        <v>236</v>
      </c>
      <c r="B260">
        <f>IFERROR(VLOOKUP(IF(ISERROR(FIND("Наименование загрязняющего вещества",D260))=FALSE,B261,IF(D260="всего по ЗВ:",B259,VLOOKUP(A260,ishod_piv!A:B,2,0))),norm!B:B,1,0),0)</f>
        <v>0</v>
      </c>
      <c r="C260" s="58" t="e">
        <f t="shared" si="67"/>
        <v>#N/A</v>
      </c>
      <c r="D260" s="148">
        <f>VLOOKUP(A260,ishod_piv!A:H,8,0)</f>
        <v>0</v>
      </c>
      <c r="E260" s="59">
        <f>VLOOKUP(A260,ishod_piv!A:I,9,0)</f>
        <v>0</v>
      </c>
      <c r="F260" s="47">
        <f>IF(ISERROR(FIND("Наименование загрязняющего вещества",D260))=TRUE,VLOOKUP(A260,ishod_piv!A:I,4,0),"")</f>
        <v>0</v>
      </c>
      <c r="G260" s="47">
        <f>IF(ISERROR(FIND("Наименование загрязняющего вещества",D260))=TRUE,VLOOKUP(A260,ishod_piv!A:I,5,0),"")</f>
        <v>0</v>
      </c>
      <c r="H260" s="47" t="str">
        <f>VLOOKUP(A260,ishod_piv!A:J,10,0)</f>
        <v>ПДВ</v>
      </c>
      <c r="I260" s="47">
        <f t="shared" si="68"/>
        <v>0</v>
      </c>
      <c r="J260" s="47">
        <f t="shared" si="69"/>
        <v>0</v>
      </c>
      <c r="K260" s="47" t="str">
        <f t="shared" si="70"/>
        <v>ПДВ</v>
      </c>
      <c r="L260" s="47">
        <f t="shared" si="71"/>
        <v>0</v>
      </c>
      <c r="M260" s="47">
        <f t="shared" si="72"/>
        <v>0</v>
      </c>
      <c r="N260" s="47" t="str">
        <f t="shared" si="73"/>
        <v>ПДВ</v>
      </c>
      <c r="O260" s="47">
        <f t="shared" si="74"/>
        <v>0</v>
      </c>
      <c r="P260" s="47">
        <f t="shared" si="75"/>
        <v>0</v>
      </c>
      <c r="Q260" s="47" t="str">
        <f t="shared" si="76"/>
        <v>ПДВ</v>
      </c>
      <c r="R260" s="47">
        <f t="shared" si="77"/>
        <v>0</v>
      </c>
      <c r="S260" s="47">
        <f t="shared" si="78"/>
        <v>0</v>
      </c>
      <c r="T260" s="47" t="str">
        <f t="shared" si="79"/>
        <v>ПДВ</v>
      </c>
      <c r="U260" s="47">
        <f t="shared" si="80"/>
        <v>0</v>
      </c>
      <c r="V260" s="47">
        <f t="shared" si="81"/>
        <v>0</v>
      </c>
      <c r="W260" s="47" t="str">
        <f t="shared" si="82"/>
        <v>ПДВ</v>
      </c>
      <c r="X260" s="47">
        <f t="shared" si="83"/>
        <v>0</v>
      </c>
      <c r="Y260" s="47">
        <f t="shared" si="84"/>
        <v>0</v>
      </c>
      <c r="Z260" s="47" t="str">
        <f t="shared" si="85"/>
        <v>ПДВ</v>
      </c>
      <c r="AA260" s="47">
        <f t="shared" si="86"/>
        <v>0</v>
      </c>
      <c r="AB260" s="47">
        <f t="shared" si="87"/>
        <v>0</v>
      </c>
      <c r="AC260" s="47" t="str">
        <f t="shared" si="88"/>
        <v>ПДВ</v>
      </c>
    </row>
    <row r="261" spans="1:29" hidden="1" x14ac:dyDescent="0.25">
      <c r="A261">
        <v>237</v>
      </c>
      <c r="B261">
        <f>IFERROR(VLOOKUP(IF(ISERROR(FIND("Наименование загрязняющего вещества",D261))=FALSE,B262,IF(D261="всего по ЗВ:",B260,VLOOKUP(A261,ishod_piv!A:B,2,0))),norm!B:B,1,0),0)</f>
        <v>0</v>
      </c>
      <c r="C261" s="58" t="e">
        <f t="shared" si="67"/>
        <v>#N/A</v>
      </c>
      <c r="D261" s="148">
        <f>VLOOKUP(A261,ishod_piv!A:H,8,0)</f>
        <v>0</v>
      </c>
      <c r="E261" s="59">
        <f>VLOOKUP(A261,ishod_piv!A:I,9,0)</f>
        <v>0</v>
      </c>
      <c r="F261" s="47">
        <f>IF(ISERROR(FIND("Наименование загрязняющего вещества",D261))=TRUE,VLOOKUP(A261,ishod_piv!A:I,4,0),"")</f>
        <v>0</v>
      </c>
      <c r="G261" s="47">
        <f>IF(ISERROR(FIND("Наименование загрязняющего вещества",D261))=TRUE,VLOOKUP(A261,ishod_piv!A:I,5,0),"")</f>
        <v>0</v>
      </c>
      <c r="H261" s="47" t="str">
        <f>VLOOKUP(A261,ishod_piv!A:J,10,0)</f>
        <v>ПДВ</v>
      </c>
      <c r="I261" s="47">
        <f t="shared" si="68"/>
        <v>0</v>
      </c>
      <c r="J261" s="47">
        <f t="shared" si="69"/>
        <v>0</v>
      </c>
      <c r="K261" s="47" t="str">
        <f t="shared" si="70"/>
        <v>ПДВ</v>
      </c>
      <c r="L261" s="47">
        <f t="shared" si="71"/>
        <v>0</v>
      </c>
      <c r="M261" s="47">
        <f t="shared" si="72"/>
        <v>0</v>
      </c>
      <c r="N261" s="47" t="str">
        <f t="shared" si="73"/>
        <v>ПДВ</v>
      </c>
      <c r="O261" s="47">
        <f t="shared" si="74"/>
        <v>0</v>
      </c>
      <c r="P261" s="47">
        <f t="shared" si="75"/>
        <v>0</v>
      </c>
      <c r="Q261" s="47" t="str">
        <f t="shared" si="76"/>
        <v>ПДВ</v>
      </c>
      <c r="R261" s="47">
        <f t="shared" si="77"/>
        <v>0</v>
      </c>
      <c r="S261" s="47">
        <f t="shared" si="78"/>
        <v>0</v>
      </c>
      <c r="T261" s="47" t="str">
        <f t="shared" si="79"/>
        <v>ПДВ</v>
      </c>
      <c r="U261" s="47">
        <f t="shared" si="80"/>
        <v>0</v>
      </c>
      <c r="V261" s="47">
        <f t="shared" si="81"/>
        <v>0</v>
      </c>
      <c r="W261" s="47" t="str">
        <f t="shared" si="82"/>
        <v>ПДВ</v>
      </c>
      <c r="X261" s="47">
        <f t="shared" si="83"/>
        <v>0</v>
      </c>
      <c r="Y261" s="47">
        <f t="shared" si="84"/>
        <v>0</v>
      </c>
      <c r="Z261" s="47" t="str">
        <f t="shared" si="85"/>
        <v>ПДВ</v>
      </c>
      <c r="AA261" s="47">
        <f t="shared" si="86"/>
        <v>0</v>
      </c>
      <c r="AB261" s="47">
        <f t="shared" si="87"/>
        <v>0</v>
      </c>
      <c r="AC261" s="47" t="str">
        <f t="shared" si="88"/>
        <v>ПДВ</v>
      </c>
    </row>
    <row r="262" spans="1:29" hidden="1" x14ac:dyDescent="0.25">
      <c r="A262">
        <v>238</v>
      </c>
      <c r="B262">
        <f>IFERROR(VLOOKUP(IF(ISERROR(FIND("Наименование загрязняющего вещества",D262))=FALSE,B263,IF(D262="всего по ЗВ:",B261,VLOOKUP(A262,ishod_piv!A:B,2,0))),norm!B:B,1,0),0)</f>
        <v>0</v>
      </c>
      <c r="C262" s="58" t="e">
        <f t="shared" si="67"/>
        <v>#N/A</v>
      </c>
      <c r="D262" s="148">
        <f>VLOOKUP(A262,ishod_piv!A:H,8,0)</f>
        <v>0</v>
      </c>
      <c r="E262" s="59">
        <f>VLOOKUP(A262,ishod_piv!A:I,9,0)</f>
        <v>0</v>
      </c>
      <c r="F262" s="47">
        <f>IF(ISERROR(FIND("Наименование загрязняющего вещества",D262))=TRUE,VLOOKUP(A262,ishod_piv!A:I,4,0),"")</f>
        <v>0</v>
      </c>
      <c r="G262" s="47">
        <f>IF(ISERROR(FIND("Наименование загрязняющего вещества",D262))=TRUE,VLOOKUP(A262,ishod_piv!A:I,5,0),"")</f>
        <v>0</v>
      </c>
      <c r="H262" s="47" t="str">
        <f>VLOOKUP(A262,ishod_piv!A:J,10,0)</f>
        <v>ПДВ</v>
      </c>
      <c r="I262" s="47">
        <f t="shared" si="68"/>
        <v>0</v>
      </c>
      <c r="J262" s="47">
        <f t="shared" si="69"/>
        <v>0</v>
      </c>
      <c r="K262" s="47" t="str">
        <f t="shared" si="70"/>
        <v>ПДВ</v>
      </c>
      <c r="L262" s="47">
        <f t="shared" si="71"/>
        <v>0</v>
      </c>
      <c r="M262" s="47">
        <f t="shared" si="72"/>
        <v>0</v>
      </c>
      <c r="N262" s="47" t="str">
        <f t="shared" si="73"/>
        <v>ПДВ</v>
      </c>
      <c r="O262" s="47">
        <f t="shared" si="74"/>
        <v>0</v>
      </c>
      <c r="P262" s="47">
        <f t="shared" si="75"/>
        <v>0</v>
      </c>
      <c r="Q262" s="47" t="str">
        <f t="shared" si="76"/>
        <v>ПДВ</v>
      </c>
      <c r="R262" s="47">
        <f t="shared" si="77"/>
        <v>0</v>
      </c>
      <c r="S262" s="47">
        <f t="shared" si="78"/>
        <v>0</v>
      </c>
      <c r="T262" s="47" t="str">
        <f t="shared" si="79"/>
        <v>ПДВ</v>
      </c>
      <c r="U262" s="47">
        <f t="shared" si="80"/>
        <v>0</v>
      </c>
      <c r="V262" s="47">
        <f t="shared" si="81"/>
        <v>0</v>
      </c>
      <c r="W262" s="47" t="str">
        <f t="shared" si="82"/>
        <v>ПДВ</v>
      </c>
      <c r="X262" s="47">
        <f t="shared" si="83"/>
        <v>0</v>
      </c>
      <c r="Y262" s="47">
        <f t="shared" si="84"/>
        <v>0</v>
      </c>
      <c r="Z262" s="47" t="str">
        <f t="shared" si="85"/>
        <v>ПДВ</v>
      </c>
      <c r="AA262" s="47">
        <f t="shared" si="86"/>
        <v>0</v>
      </c>
      <c r="AB262" s="47">
        <f t="shared" si="87"/>
        <v>0</v>
      </c>
      <c r="AC262" s="47" t="str">
        <f t="shared" si="88"/>
        <v>ПДВ</v>
      </c>
    </row>
    <row r="263" spans="1:29" hidden="1" x14ac:dyDescent="0.25">
      <c r="A263">
        <v>239</v>
      </c>
      <c r="B263">
        <f>IFERROR(VLOOKUP(IF(ISERROR(FIND("Наименование загрязняющего вещества",D263))=FALSE,B264,IF(D263="всего по ЗВ:",B262,VLOOKUP(A263,ishod_piv!A:B,2,0))),norm!B:B,1,0),0)</f>
        <v>0</v>
      </c>
      <c r="C263" s="58" t="e">
        <f t="shared" si="67"/>
        <v>#N/A</v>
      </c>
      <c r="D263" s="148">
        <f>VLOOKUP(A263,ishod_piv!A:H,8,0)</f>
        <v>0</v>
      </c>
      <c r="E263" s="59">
        <f>VLOOKUP(A263,ishod_piv!A:I,9,0)</f>
        <v>0</v>
      </c>
      <c r="F263" s="47">
        <f>IF(ISERROR(FIND("Наименование загрязняющего вещества",D263))=TRUE,VLOOKUP(A263,ishod_piv!A:I,4,0),"")</f>
        <v>0</v>
      </c>
      <c r="G263" s="47">
        <f>IF(ISERROR(FIND("Наименование загрязняющего вещества",D263))=TRUE,VLOOKUP(A263,ishod_piv!A:I,5,0),"")</f>
        <v>0</v>
      </c>
      <c r="H263" s="47" t="str">
        <f>VLOOKUP(A263,ishod_piv!A:J,10,0)</f>
        <v>ПДВ</v>
      </c>
      <c r="I263" s="47">
        <f t="shared" si="68"/>
        <v>0</v>
      </c>
      <c r="J263" s="47">
        <f t="shared" si="69"/>
        <v>0</v>
      </c>
      <c r="K263" s="47" t="str">
        <f t="shared" si="70"/>
        <v>ПДВ</v>
      </c>
      <c r="L263" s="47">
        <f t="shared" si="71"/>
        <v>0</v>
      </c>
      <c r="M263" s="47">
        <f t="shared" si="72"/>
        <v>0</v>
      </c>
      <c r="N263" s="47" t="str">
        <f t="shared" si="73"/>
        <v>ПДВ</v>
      </c>
      <c r="O263" s="47">
        <f t="shared" si="74"/>
        <v>0</v>
      </c>
      <c r="P263" s="47">
        <f t="shared" si="75"/>
        <v>0</v>
      </c>
      <c r="Q263" s="47" t="str">
        <f t="shared" si="76"/>
        <v>ПДВ</v>
      </c>
      <c r="R263" s="47">
        <f t="shared" si="77"/>
        <v>0</v>
      </c>
      <c r="S263" s="47">
        <f t="shared" si="78"/>
        <v>0</v>
      </c>
      <c r="T263" s="47" t="str">
        <f t="shared" si="79"/>
        <v>ПДВ</v>
      </c>
      <c r="U263" s="47">
        <f t="shared" si="80"/>
        <v>0</v>
      </c>
      <c r="V263" s="47">
        <f t="shared" si="81"/>
        <v>0</v>
      </c>
      <c r="W263" s="47" t="str">
        <f t="shared" si="82"/>
        <v>ПДВ</v>
      </c>
      <c r="X263" s="47">
        <f t="shared" si="83"/>
        <v>0</v>
      </c>
      <c r="Y263" s="47">
        <f t="shared" si="84"/>
        <v>0</v>
      </c>
      <c r="Z263" s="47" t="str">
        <f t="shared" si="85"/>
        <v>ПДВ</v>
      </c>
      <c r="AA263" s="47">
        <f t="shared" si="86"/>
        <v>0</v>
      </c>
      <c r="AB263" s="47">
        <f t="shared" si="87"/>
        <v>0</v>
      </c>
      <c r="AC263" s="47" t="str">
        <f t="shared" si="88"/>
        <v>ПДВ</v>
      </c>
    </row>
    <row r="264" spans="1:29" hidden="1" x14ac:dyDescent="0.25">
      <c r="A264">
        <v>240</v>
      </c>
      <c r="B264">
        <f>IFERROR(VLOOKUP(IF(ISERROR(FIND("Наименование загрязняющего вещества",D264))=FALSE,B265,IF(D264="всего по ЗВ:",B263,VLOOKUP(A264,ishod_piv!A:B,2,0))),norm!B:B,1,0),0)</f>
        <v>0</v>
      </c>
      <c r="C264" s="58" t="e">
        <f t="shared" si="67"/>
        <v>#N/A</v>
      </c>
      <c r="D264" s="148">
        <f>VLOOKUP(A264,ishod_piv!A:H,8,0)</f>
        <v>0</v>
      </c>
      <c r="E264" s="59">
        <f>VLOOKUP(A264,ishod_piv!A:I,9,0)</f>
        <v>0</v>
      </c>
      <c r="F264" s="47">
        <f>IF(ISERROR(FIND("Наименование загрязняющего вещества",D264))=TRUE,VLOOKUP(A264,ishod_piv!A:I,4,0),"")</f>
        <v>0</v>
      </c>
      <c r="G264" s="47">
        <f>IF(ISERROR(FIND("Наименование загрязняющего вещества",D264))=TRUE,VLOOKUP(A264,ishod_piv!A:I,5,0),"")</f>
        <v>0</v>
      </c>
      <c r="H264" s="47" t="str">
        <f>VLOOKUP(A264,ishod_piv!A:J,10,0)</f>
        <v>ПДВ</v>
      </c>
      <c r="I264" s="47">
        <f t="shared" si="68"/>
        <v>0</v>
      </c>
      <c r="J264" s="47">
        <f t="shared" si="69"/>
        <v>0</v>
      </c>
      <c r="K264" s="47" t="str">
        <f t="shared" si="70"/>
        <v>ПДВ</v>
      </c>
      <c r="L264" s="47">
        <f t="shared" si="71"/>
        <v>0</v>
      </c>
      <c r="M264" s="47">
        <f t="shared" si="72"/>
        <v>0</v>
      </c>
      <c r="N264" s="47" t="str">
        <f t="shared" si="73"/>
        <v>ПДВ</v>
      </c>
      <c r="O264" s="47">
        <f t="shared" si="74"/>
        <v>0</v>
      </c>
      <c r="P264" s="47">
        <f t="shared" si="75"/>
        <v>0</v>
      </c>
      <c r="Q264" s="47" t="str">
        <f t="shared" si="76"/>
        <v>ПДВ</v>
      </c>
      <c r="R264" s="47">
        <f t="shared" si="77"/>
        <v>0</v>
      </c>
      <c r="S264" s="47">
        <f t="shared" si="78"/>
        <v>0</v>
      </c>
      <c r="T264" s="47" t="str">
        <f t="shared" si="79"/>
        <v>ПДВ</v>
      </c>
      <c r="U264" s="47">
        <f t="shared" si="80"/>
        <v>0</v>
      </c>
      <c r="V264" s="47">
        <f t="shared" si="81"/>
        <v>0</v>
      </c>
      <c r="W264" s="47" t="str">
        <f t="shared" si="82"/>
        <v>ПДВ</v>
      </c>
      <c r="X264" s="47">
        <f t="shared" si="83"/>
        <v>0</v>
      </c>
      <c r="Y264" s="47">
        <f t="shared" si="84"/>
        <v>0</v>
      </c>
      <c r="Z264" s="47" t="str">
        <f t="shared" si="85"/>
        <v>ПДВ</v>
      </c>
      <c r="AA264" s="47">
        <f t="shared" si="86"/>
        <v>0</v>
      </c>
      <c r="AB264" s="47">
        <f t="shared" si="87"/>
        <v>0</v>
      </c>
      <c r="AC264" s="47" t="str">
        <f t="shared" si="88"/>
        <v>ПДВ</v>
      </c>
    </row>
    <row r="265" spans="1:29" hidden="1" x14ac:dyDescent="0.25">
      <c r="A265">
        <v>241</v>
      </c>
      <c r="B265">
        <f>IFERROR(VLOOKUP(IF(ISERROR(FIND("Наименование загрязняющего вещества",D265))=FALSE,B266,IF(D265="всего по ЗВ:",B264,VLOOKUP(A265,ishod_piv!A:B,2,0))),norm!B:B,1,0),0)</f>
        <v>0</v>
      </c>
      <c r="C265" s="58" t="e">
        <f t="shared" si="67"/>
        <v>#N/A</v>
      </c>
      <c r="D265" s="148">
        <f>VLOOKUP(A265,ishod_piv!A:H,8,0)</f>
        <v>0</v>
      </c>
      <c r="E265" s="59">
        <f>VLOOKUP(A265,ishod_piv!A:I,9,0)</f>
        <v>0</v>
      </c>
      <c r="F265" s="47">
        <f>IF(ISERROR(FIND("Наименование загрязняющего вещества",D265))=TRUE,VLOOKUP(A265,ishod_piv!A:I,4,0),"")</f>
        <v>0</v>
      </c>
      <c r="G265" s="47">
        <f>IF(ISERROR(FIND("Наименование загрязняющего вещества",D265))=TRUE,VLOOKUP(A265,ishod_piv!A:I,5,0),"")</f>
        <v>0</v>
      </c>
      <c r="H265" s="47" t="str">
        <f>VLOOKUP(A265,ishod_piv!A:J,10,0)</f>
        <v>ПДВ</v>
      </c>
      <c r="I265" s="47">
        <f t="shared" si="68"/>
        <v>0</v>
      </c>
      <c r="J265" s="47">
        <f t="shared" si="69"/>
        <v>0</v>
      </c>
      <c r="K265" s="47" t="str">
        <f t="shared" si="70"/>
        <v>ПДВ</v>
      </c>
      <c r="L265" s="47">
        <f t="shared" si="71"/>
        <v>0</v>
      </c>
      <c r="M265" s="47">
        <f t="shared" si="72"/>
        <v>0</v>
      </c>
      <c r="N265" s="47" t="str">
        <f t="shared" si="73"/>
        <v>ПДВ</v>
      </c>
      <c r="O265" s="47">
        <f t="shared" si="74"/>
        <v>0</v>
      </c>
      <c r="P265" s="47">
        <f t="shared" si="75"/>
        <v>0</v>
      </c>
      <c r="Q265" s="47" t="str">
        <f t="shared" si="76"/>
        <v>ПДВ</v>
      </c>
      <c r="R265" s="47">
        <f t="shared" si="77"/>
        <v>0</v>
      </c>
      <c r="S265" s="47">
        <f t="shared" si="78"/>
        <v>0</v>
      </c>
      <c r="T265" s="47" t="str">
        <f t="shared" si="79"/>
        <v>ПДВ</v>
      </c>
      <c r="U265" s="47">
        <f t="shared" si="80"/>
        <v>0</v>
      </c>
      <c r="V265" s="47">
        <f t="shared" si="81"/>
        <v>0</v>
      </c>
      <c r="W265" s="47" t="str">
        <f t="shared" si="82"/>
        <v>ПДВ</v>
      </c>
      <c r="X265" s="47">
        <f t="shared" si="83"/>
        <v>0</v>
      </c>
      <c r="Y265" s="47">
        <f t="shared" si="84"/>
        <v>0</v>
      </c>
      <c r="Z265" s="47" t="str">
        <f t="shared" si="85"/>
        <v>ПДВ</v>
      </c>
      <c r="AA265" s="47">
        <f t="shared" si="86"/>
        <v>0</v>
      </c>
      <c r="AB265" s="47">
        <f t="shared" si="87"/>
        <v>0</v>
      </c>
      <c r="AC265" s="47" t="str">
        <f t="shared" si="88"/>
        <v>ПДВ</v>
      </c>
    </row>
    <row r="266" spans="1:29" hidden="1" x14ac:dyDescent="0.25">
      <c r="A266">
        <v>242</v>
      </c>
      <c r="B266">
        <f>IFERROR(VLOOKUP(IF(ISERROR(FIND("Наименование загрязняющего вещества",D266))=FALSE,B267,IF(D266="всего по ЗВ:",B265,VLOOKUP(A266,ishod_piv!A:B,2,0))),norm!B:B,1,0),0)</f>
        <v>0</v>
      </c>
      <c r="C266" s="58" t="e">
        <f t="shared" si="67"/>
        <v>#N/A</v>
      </c>
      <c r="D266" s="148">
        <f>VLOOKUP(A266,ishod_piv!A:H,8,0)</f>
        <v>0</v>
      </c>
      <c r="E266" s="59">
        <f>VLOOKUP(A266,ishod_piv!A:I,9,0)</f>
        <v>0</v>
      </c>
      <c r="F266" s="47">
        <f>IF(ISERROR(FIND("Наименование загрязняющего вещества",D266))=TRUE,VLOOKUP(A266,ishod_piv!A:I,4,0),"")</f>
        <v>0</v>
      </c>
      <c r="G266" s="47">
        <f>IF(ISERROR(FIND("Наименование загрязняющего вещества",D266))=TRUE,VLOOKUP(A266,ishod_piv!A:I,5,0),"")</f>
        <v>0</v>
      </c>
      <c r="H266" s="47" t="str">
        <f>VLOOKUP(A266,ishod_piv!A:J,10,0)</f>
        <v>ПДВ</v>
      </c>
      <c r="I266" s="47">
        <f t="shared" si="68"/>
        <v>0</v>
      </c>
      <c r="J266" s="47">
        <f t="shared" si="69"/>
        <v>0</v>
      </c>
      <c r="K266" s="47" t="str">
        <f t="shared" si="70"/>
        <v>ПДВ</v>
      </c>
      <c r="L266" s="47">
        <f t="shared" si="71"/>
        <v>0</v>
      </c>
      <c r="M266" s="47">
        <f t="shared" si="72"/>
        <v>0</v>
      </c>
      <c r="N266" s="47" t="str">
        <f t="shared" si="73"/>
        <v>ПДВ</v>
      </c>
      <c r="O266" s="47">
        <f t="shared" si="74"/>
        <v>0</v>
      </c>
      <c r="P266" s="47">
        <f t="shared" si="75"/>
        <v>0</v>
      </c>
      <c r="Q266" s="47" t="str">
        <f t="shared" si="76"/>
        <v>ПДВ</v>
      </c>
      <c r="R266" s="47">
        <f t="shared" si="77"/>
        <v>0</v>
      </c>
      <c r="S266" s="47">
        <f t="shared" si="78"/>
        <v>0</v>
      </c>
      <c r="T266" s="47" t="str">
        <f t="shared" si="79"/>
        <v>ПДВ</v>
      </c>
      <c r="U266" s="47">
        <f t="shared" si="80"/>
        <v>0</v>
      </c>
      <c r="V266" s="47">
        <f t="shared" si="81"/>
        <v>0</v>
      </c>
      <c r="W266" s="47" t="str">
        <f t="shared" si="82"/>
        <v>ПДВ</v>
      </c>
      <c r="X266" s="47">
        <f t="shared" si="83"/>
        <v>0</v>
      </c>
      <c r="Y266" s="47">
        <f t="shared" si="84"/>
        <v>0</v>
      </c>
      <c r="Z266" s="47" t="str">
        <f t="shared" si="85"/>
        <v>ПДВ</v>
      </c>
      <c r="AA266" s="47">
        <f t="shared" si="86"/>
        <v>0</v>
      </c>
      <c r="AB266" s="47">
        <f t="shared" si="87"/>
        <v>0</v>
      </c>
      <c r="AC266" s="47" t="str">
        <f t="shared" si="88"/>
        <v>ПДВ</v>
      </c>
    </row>
    <row r="267" spans="1:29" hidden="1" x14ac:dyDescent="0.25">
      <c r="A267">
        <v>243</v>
      </c>
      <c r="B267">
        <f>IFERROR(VLOOKUP(IF(ISERROR(FIND("Наименование загрязняющего вещества",D267))=FALSE,B268,IF(D267="всего по ЗВ:",B266,VLOOKUP(A267,ishod_piv!A:B,2,0))),norm!B:B,1,0),0)</f>
        <v>0</v>
      </c>
      <c r="C267" s="58" t="e">
        <f t="shared" ref="C267:C330" si="89">IF(ISERROR(FIND("Наименование загрязняющего вещества",D266))=FALSE,1,IF(OR(D267="всего по ЗВ:",D266="всего по ЗВ:"),"",C266+1))</f>
        <v>#N/A</v>
      </c>
      <c r="D267" s="148">
        <f>VLOOKUP(A267,ishod_piv!A:H,8,0)</f>
        <v>0</v>
      </c>
      <c r="E267" s="59">
        <f>VLOOKUP(A267,ishod_piv!A:I,9,0)</f>
        <v>0</v>
      </c>
      <c r="F267" s="47">
        <f>IF(ISERROR(FIND("Наименование загрязняющего вещества",D267))=TRUE,VLOOKUP(A267,ishod_piv!A:I,4,0),"")</f>
        <v>0</v>
      </c>
      <c r="G267" s="47">
        <f>IF(ISERROR(FIND("Наименование загрязняющего вещества",D267))=TRUE,VLOOKUP(A267,ishod_piv!A:I,5,0),"")</f>
        <v>0</v>
      </c>
      <c r="H267" s="47" t="str">
        <f>VLOOKUP(A267,ishod_piv!A:J,10,0)</f>
        <v>ПДВ</v>
      </c>
      <c r="I267" s="47">
        <f t="shared" ref="I267:I330" si="90">IF(ISERROR(FIND("Наименование загрязняющего вещества",D267))=TRUE,F267,"")</f>
        <v>0</v>
      </c>
      <c r="J267" s="47">
        <f t="shared" ref="J267:J330" si="91">IF(ISERROR(FIND("Наименование загрязняющего вещества",D267))=TRUE,G267,"")</f>
        <v>0</v>
      </c>
      <c r="K267" s="47" t="str">
        <f t="shared" ref="K267:K330" si="92">IF(ISERROR(FIND("Наименование загрязняющего вещества",D267))=TRUE,H267,"")</f>
        <v>ПДВ</v>
      </c>
      <c r="L267" s="47">
        <f t="shared" ref="L267:L330" si="93">I267</f>
        <v>0</v>
      </c>
      <c r="M267" s="47">
        <f t="shared" ref="M267:M330" si="94">J267</f>
        <v>0</v>
      </c>
      <c r="N267" s="47" t="str">
        <f t="shared" ref="N267:N330" si="95">K267</f>
        <v>ПДВ</v>
      </c>
      <c r="O267" s="47">
        <f t="shared" ref="O267:O330" si="96">L267</f>
        <v>0</v>
      </c>
      <c r="P267" s="47">
        <f t="shared" ref="P267:P330" si="97">M267</f>
        <v>0</v>
      </c>
      <c r="Q267" s="47" t="str">
        <f t="shared" ref="Q267:Q330" si="98">N267</f>
        <v>ПДВ</v>
      </c>
      <c r="R267" s="47">
        <f t="shared" ref="R267:R330" si="99">O267</f>
        <v>0</v>
      </c>
      <c r="S267" s="47">
        <f t="shared" ref="S267:S330" si="100">P267</f>
        <v>0</v>
      </c>
      <c r="T267" s="47" t="str">
        <f t="shared" ref="T267:T330" si="101">Q267</f>
        <v>ПДВ</v>
      </c>
      <c r="U267" s="47">
        <f t="shared" ref="U267:U330" si="102">R267</f>
        <v>0</v>
      </c>
      <c r="V267" s="47">
        <f t="shared" ref="V267:V330" si="103">S267</f>
        <v>0</v>
      </c>
      <c r="W267" s="47" t="str">
        <f t="shared" ref="W267:W330" si="104">T267</f>
        <v>ПДВ</v>
      </c>
      <c r="X267" s="47">
        <f t="shared" ref="X267:X330" si="105">U267</f>
        <v>0</v>
      </c>
      <c r="Y267" s="47">
        <f t="shared" ref="Y267:Y330" si="106">V267</f>
        <v>0</v>
      </c>
      <c r="Z267" s="47" t="str">
        <f t="shared" ref="Z267:Z330" si="107">W267</f>
        <v>ПДВ</v>
      </c>
      <c r="AA267" s="47">
        <f t="shared" ref="AA267:AA330" si="108">X267</f>
        <v>0</v>
      </c>
      <c r="AB267" s="47">
        <f t="shared" ref="AB267:AB330" si="109">Y267</f>
        <v>0</v>
      </c>
      <c r="AC267" s="47" t="str">
        <f t="shared" ref="AC267:AC330" si="110">Z267</f>
        <v>ПДВ</v>
      </c>
    </row>
    <row r="268" spans="1:29" hidden="1" x14ac:dyDescent="0.25">
      <c r="A268">
        <v>244</v>
      </c>
      <c r="B268">
        <f>IFERROR(VLOOKUP(IF(ISERROR(FIND("Наименование загрязняющего вещества",D268))=FALSE,B269,IF(D268="всего по ЗВ:",B267,VLOOKUP(A268,ishod_piv!A:B,2,0))),norm!B:B,1,0),0)</f>
        <v>0</v>
      </c>
      <c r="C268" s="58" t="e">
        <f t="shared" si="89"/>
        <v>#N/A</v>
      </c>
      <c r="D268" s="148">
        <f>VLOOKUP(A268,ishod_piv!A:H,8,0)</f>
        <v>0</v>
      </c>
      <c r="E268" s="59">
        <f>VLOOKUP(A268,ishod_piv!A:I,9,0)</f>
        <v>0</v>
      </c>
      <c r="F268" s="47">
        <f>IF(ISERROR(FIND("Наименование загрязняющего вещества",D268))=TRUE,VLOOKUP(A268,ishod_piv!A:I,4,0),"")</f>
        <v>0</v>
      </c>
      <c r="G268" s="47">
        <f>IF(ISERROR(FIND("Наименование загрязняющего вещества",D268))=TRUE,VLOOKUP(A268,ishod_piv!A:I,5,0),"")</f>
        <v>0</v>
      </c>
      <c r="H268" s="47" t="str">
        <f>VLOOKUP(A268,ishod_piv!A:J,10,0)</f>
        <v>ПДВ</v>
      </c>
      <c r="I268" s="47">
        <f t="shared" si="90"/>
        <v>0</v>
      </c>
      <c r="J268" s="47">
        <f t="shared" si="91"/>
        <v>0</v>
      </c>
      <c r="K268" s="47" t="str">
        <f t="shared" si="92"/>
        <v>ПДВ</v>
      </c>
      <c r="L268" s="47">
        <f t="shared" si="93"/>
        <v>0</v>
      </c>
      <c r="M268" s="47">
        <f t="shared" si="94"/>
        <v>0</v>
      </c>
      <c r="N268" s="47" t="str">
        <f t="shared" si="95"/>
        <v>ПДВ</v>
      </c>
      <c r="O268" s="47">
        <f t="shared" si="96"/>
        <v>0</v>
      </c>
      <c r="P268" s="47">
        <f t="shared" si="97"/>
        <v>0</v>
      </c>
      <c r="Q268" s="47" t="str">
        <f t="shared" si="98"/>
        <v>ПДВ</v>
      </c>
      <c r="R268" s="47">
        <f t="shared" si="99"/>
        <v>0</v>
      </c>
      <c r="S268" s="47">
        <f t="shared" si="100"/>
        <v>0</v>
      </c>
      <c r="T268" s="47" t="str">
        <f t="shared" si="101"/>
        <v>ПДВ</v>
      </c>
      <c r="U268" s="47">
        <f t="shared" si="102"/>
        <v>0</v>
      </c>
      <c r="V268" s="47">
        <f t="shared" si="103"/>
        <v>0</v>
      </c>
      <c r="W268" s="47" t="str">
        <f t="shared" si="104"/>
        <v>ПДВ</v>
      </c>
      <c r="X268" s="47">
        <f t="shared" si="105"/>
        <v>0</v>
      </c>
      <c r="Y268" s="47">
        <f t="shared" si="106"/>
        <v>0</v>
      </c>
      <c r="Z268" s="47" t="str">
        <f t="shared" si="107"/>
        <v>ПДВ</v>
      </c>
      <c r="AA268" s="47">
        <f t="shared" si="108"/>
        <v>0</v>
      </c>
      <c r="AB268" s="47">
        <f t="shared" si="109"/>
        <v>0</v>
      </c>
      <c r="AC268" s="47" t="str">
        <f t="shared" si="110"/>
        <v>ПДВ</v>
      </c>
    </row>
    <row r="269" spans="1:29" hidden="1" x14ac:dyDescent="0.25">
      <c r="A269">
        <v>245</v>
      </c>
      <c r="B269">
        <f>IFERROR(VLOOKUP(IF(ISERROR(FIND("Наименование загрязняющего вещества",D269))=FALSE,B270,IF(D269="всего по ЗВ:",B268,VLOOKUP(A269,ishod_piv!A:B,2,0))),norm!B:B,1,0),0)</f>
        <v>0</v>
      </c>
      <c r="C269" s="58" t="e">
        <f t="shared" si="89"/>
        <v>#N/A</v>
      </c>
      <c r="D269" s="148">
        <f>VLOOKUP(A269,ishod_piv!A:H,8,0)</f>
        <v>0</v>
      </c>
      <c r="E269" s="59">
        <f>VLOOKUP(A269,ishod_piv!A:I,9,0)</f>
        <v>0</v>
      </c>
      <c r="F269" s="47">
        <f>IF(ISERROR(FIND("Наименование загрязняющего вещества",D269))=TRUE,VLOOKUP(A269,ishod_piv!A:I,4,0),"")</f>
        <v>0</v>
      </c>
      <c r="G269" s="47">
        <f>IF(ISERROR(FIND("Наименование загрязняющего вещества",D269))=TRUE,VLOOKUP(A269,ishod_piv!A:I,5,0),"")</f>
        <v>0</v>
      </c>
      <c r="H269" s="47" t="str">
        <f>VLOOKUP(A269,ishod_piv!A:J,10,0)</f>
        <v>ПДВ</v>
      </c>
      <c r="I269" s="47">
        <f t="shared" si="90"/>
        <v>0</v>
      </c>
      <c r="J269" s="47">
        <f t="shared" si="91"/>
        <v>0</v>
      </c>
      <c r="K269" s="47" t="str">
        <f t="shared" si="92"/>
        <v>ПДВ</v>
      </c>
      <c r="L269" s="47">
        <f t="shared" si="93"/>
        <v>0</v>
      </c>
      <c r="M269" s="47">
        <f t="shared" si="94"/>
        <v>0</v>
      </c>
      <c r="N269" s="47" t="str">
        <f t="shared" si="95"/>
        <v>ПДВ</v>
      </c>
      <c r="O269" s="47">
        <f t="shared" si="96"/>
        <v>0</v>
      </c>
      <c r="P269" s="47">
        <f t="shared" si="97"/>
        <v>0</v>
      </c>
      <c r="Q269" s="47" t="str">
        <f t="shared" si="98"/>
        <v>ПДВ</v>
      </c>
      <c r="R269" s="47">
        <f t="shared" si="99"/>
        <v>0</v>
      </c>
      <c r="S269" s="47">
        <f t="shared" si="100"/>
        <v>0</v>
      </c>
      <c r="T269" s="47" t="str">
        <f t="shared" si="101"/>
        <v>ПДВ</v>
      </c>
      <c r="U269" s="47">
        <f t="shared" si="102"/>
        <v>0</v>
      </c>
      <c r="V269" s="47">
        <f t="shared" si="103"/>
        <v>0</v>
      </c>
      <c r="W269" s="47" t="str">
        <f t="shared" si="104"/>
        <v>ПДВ</v>
      </c>
      <c r="X269" s="47">
        <f t="shared" si="105"/>
        <v>0</v>
      </c>
      <c r="Y269" s="47">
        <f t="shared" si="106"/>
        <v>0</v>
      </c>
      <c r="Z269" s="47" t="str">
        <f t="shared" si="107"/>
        <v>ПДВ</v>
      </c>
      <c r="AA269" s="47">
        <f t="shared" si="108"/>
        <v>0</v>
      </c>
      <c r="AB269" s="47">
        <f t="shared" si="109"/>
        <v>0</v>
      </c>
      <c r="AC269" s="47" t="str">
        <f t="shared" si="110"/>
        <v>ПДВ</v>
      </c>
    </row>
    <row r="270" spans="1:29" hidden="1" x14ac:dyDescent="0.25">
      <c r="A270">
        <v>246</v>
      </c>
      <c r="B270">
        <f>IFERROR(VLOOKUP(IF(ISERROR(FIND("Наименование загрязняющего вещества",D270))=FALSE,B271,IF(D270="всего по ЗВ:",B269,VLOOKUP(A270,ishod_piv!A:B,2,0))),norm!B:B,1,0),0)</f>
        <v>0</v>
      </c>
      <c r="C270" s="58" t="e">
        <f t="shared" si="89"/>
        <v>#N/A</v>
      </c>
      <c r="D270" s="148">
        <f>VLOOKUP(A270,ishod_piv!A:H,8,0)</f>
        <v>0</v>
      </c>
      <c r="E270" s="59">
        <f>VLOOKUP(A270,ishod_piv!A:I,9,0)</f>
        <v>0</v>
      </c>
      <c r="F270" s="47">
        <f>IF(ISERROR(FIND("Наименование загрязняющего вещества",D270))=TRUE,VLOOKUP(A270,ishod_piv!A:I,4,0),"")</f>
        <v>0</v>
      </c>
      <c r="G270" s="47">
        <f>IF(ISERROR(FIND("Наименование загрязняющего вещества",D270))=TRUE,VLOOKUP(A270,ishod_piv!A:I,5,0),"")</f>
        <v>0</v>
      </c>
      <c r="H270" s="47" t="str">
        <f>VLOOKUP(A270,ishod_piv!A:J,10,0)</f>
        <v>ПДВ</v>
      </c>
      <c r="I270" s="47">
        <f t="shared" si="90"/>
        <v>0</v>
      </c>
      <c r="J270" s="47">
        <f t="shared" si="91"/>
        <v>0</v>
      </c>
      <c r="K270" s="47" t="str">
        <f t="shared" si="92"/>
        <v>ПДВ</v>
      </c>
      <c r="L270" s="47">
        <f t="shared" si="93"/>
        <v>0</v>
      </c>
      <c r="M270" s="47">
        <f t="shared" si="94"/>
        <v>0</v>
      </c>
      <c r="N270" s="47" t="str">
        <f t="shared" si="95"/>
        <v>ПДВ</v>
      </c>
      <c r="O270" s="47">
        <f t="shared" si="96"/>
        <v>0</v>
      </c>
      <c r="P270" s="47">
        <f t="shared" si="97"/>
        <v>0</v>
      </c>
      <c r="Q270" s="47" t="str">
        <f t="shared" si="98"/>
        <v>ПДВ</v>
      </c>
      <c r="R270" s="47">
        <f t="shared" si="99"/>
        <v>0</v>
      </c>
      <c r="S270" s="47">
        <f t="shared" si="100"/>
        <v>0</v>
      </c>
      <c r="T270" s="47" t="str">
        <f t="shared" si="101"/>
        <v>ПДВ</v>
      </c>
      <c r="U270" s="47">
        <f t="shared" si="102"/>
        <v>0</v>
      </c>
      <c r="V270" s="47">
        <f t="shared" si="103"/>
        <v>0</v>
      </c>
      <c r="W270" s="47" t="str">
        <f t="shared" si="104"/>
        <v>ПДВ</v>
      </c>
      <c r="X270" s="47">
        <f t="shared" si="105"/>
        <v>0</v>
      </c>
      <c r="Y270" s="47">
        <f t="shared" si="106"/>
        <v>0</v>
      </c>
      <c r="Z270" s="47" t="str">
        <f t="shared" si="107"/>
        <v>ПДВ</v>
      </c>
      <c r="AA270" s="47">
        <f t="shared" si="108"/>
        <v>0</v>
      </c>
      <c r="AB270" s="47">
        <f t="shared" si="109"/>
        <v>0</v>
      </c>
      <c r="AC270" s="47" t="str">
        <f t="shared" si="110"/>
        <v>ПДВ</v>
      </c>
    </row>
    <row r="271" spans="1:29" hidden="1" x14ac:dyDescent="0.25">
      <c r="A271">
        <v>247</v>
      </c>
      <c r="B271">
        <f>IFERROR(VLOOKUP(IF(ISERROR(FIND("Наименование загрязняющего вещества",D271))=FALSE,B272,IF(D271="всего по ЗВ:",B270,VLOOKUP(A271,ishod_piv!A:B,2,0))),norm!B:B,1,0),0)</f>
        <v>0</v>
      </c>
      <c r="C271" s="58" t="e">
        <f t="shared" si="89"/>
        <v>#N/A</v>
      </c>
      <c r="D271" s="148">
        <f>VLOOKUP(A271,ishod_piv!A:H,8,0)</f>
        <v>0</v>
      </c>
      <c r="E271" s="59">
        <f>VLOOKUP(A271,ishod_piv!A:I,9,0)</f>
        <v>0</v>
      </c>
      <c r="F271" s="47">
        <f>IF(ISERROR(FIND("Наименование загрязняющего вещества",D271))=TRUE,VLOOKUP(A271,ishod_piv!A:I,4,0),"")</f>
        <v>0</v>
      </c>
      <c r="G271" s="47">
        <f>IF(ISERROR(FIND("Наименование загрязняющего вещества",D271))=TRUE,VLOOKUP(A271,ishod_piv!A:I,5,0),"")</f>
        <v>0</v>
      </c>
      <c r="H271" s="47" t="str">
        <f>VLOOKUP(A271,ishod_piv!A:J,10,0)</f>
        <v>ПДВ</v>
      </c>
      <c r="I271" s="47">
        <f t="shared" si="90"/>
        <v>0</v>
      </c>
      <c r="J271" s="47">
        <f t="shared" si="91"/>
        <v>0</v>
      </c>
      <c r="K271" s="47" t="str">
        <f t="shared" si="92"/>
        <v>ПДВ</v>
      </c>
      <c r="L271" s="47">
        <f t="shared" si="93"/>
        <v>0</v>
      </c>
      <c r="M271" s="47">
        <f t="shared" si="94"/>
        <v>0</v>
      </c>
      <c r="N271" s="47" t="str">
        <f t="shared" si="95"/>
        <v>ПДВ</v>
      </c>
      <c r="O271" s="47">
        <f t="shared" si="96"/>
        <v>0</v>
      </c>
      <c r="P271" s="47">
        <f t="shared" si="97"/>
        <v>0</v>
      </c>
      <c r="Q271" s="47" t="str">
        <f t="shared" si="98"/>
        <v>ПДВ</v>
      </c>
      <c r="R271" s="47">
        <f t="shared" si="99"/>
        <v>0</v>
      </c>
      <c r="S271" s="47">
        <f t="shared" si="100"/>
        <v>0</v>
      </c>
      <c r="T271" s="47" t="str">
        <f t="shared" si="101"/>
        <v>ПДВ</v>
      </c>
      <c r="U271" s="47">
        <f t="shared" si="102"/>
        <v>0</v>
      </c>
      <c r="V271" s="47">
        <f t="shared" si="103"/>
        <v>0</v>
      </c>
      <c r="W271" s="47" t="str">
        <f t="shared" si="104"/>
        <v>ПДВ</v>
      </c>
      <c r="X271" s="47">
        <f t="shared" si="105"/>
        <v>0</v>
      </c>
      <c r="Y271" s="47">
        <f t="shared" si="106"/>
        <v>0</v>
      </c>
      <c r="Z271" s="47" t="str">
        <f t="shared" si="107"/>
        <v>ПДВ</v>
      </c>
      <c r="AA271" s="47">
        <f t="shared" si="108"/>
        <v>0</v>
      </c>
      <c r="AB271" s="47">
        <f t="shared" si="109"/>
        <v>0</v>
      </c>
      <c r="AC271" s="47" t="str">
        <f t="shared" si="110"/>
        <v>ПДВ</v>
      </c>
    </row>
    <row r="272" spans="1:29" hidden="1" x14ac:dyDescent="0.25">
      <c r="A272">
        <v>248</v>
      </c>
      <c r="B272">
        <f>IFERROR(VLOOKUP(IF(ISERROR(FIND("Наименование загрязняющего вещества",D272))=FALSE,B273,IF(D272="всего по ЗВ:",B271,VLOOKUP(A272,ishod_piv!A:B,2,0))),norm!B:B,1,0),0)</f>
        <v>0</v>
      </c>
      <c r="C272" s="58" t="e">
        <f t="shared" si="89"/>
        <v>#N/A</v>
      </c>
      <c r="D272" s="148">
        <f>VLOOKUP(A272,ishod_piv!A:H,8,0)</f>
        <v>0</v>
      </c>
      <c r="E272" s="59">
        <f>VLOOKUP(A272,ishod_piv!A:I,9,0)</f>
        <v>0</v>
      </c>
      <c r="F272" s="47">
        <f>IF(ISERROR(FIND("Наименование загрязняющего вещества",D272))=TRUE,VLOOKUP(A272,ishod_piv!A:I,4,0),"")</f>
        <v>0</v>
      </c>
      <c r="G272" s="47">
        <f>IF(ISERROR(FIND("Наименование загрязняющего вещества",D272))=TRUE,VLOOKUP(A272,ishod_piv!A:I,5,0),"")</f>
        <v>0</v>
      </c>
      <c r="H272" s="47" t="str">
        <f>VLOOKUP(A272,ishod_piv!A:J,10,0)</f>
        <v>ПДВ</v>
      </c>
      <c r="I272" s="47">
        <f t="shared" si="90"/>
        <v>0</v>
      </c>
      <c r="J272" s="47">
        <f t="shared" si="91"/>
        <v>0</v>
      </c>
      <c r="K272" s="47" t="str">
        <f t="shared" si="92"/>
        <v>ПДВ</v>
      </c>
      <c r="L272" s="47">
        <f t="shared" si="93"/>
        <v>0</v>
      </c>
      <c r="M272" s="47">
        <f t="shared" si="94"/>
        <v>0</v>
      </c>
      <c r="N272" s="47" t="str">
        <f t="shared" si="95"/>
        <v>ПДВ</v>
      </c>
      <c r="O272" s="47">
        <f t="shared" si="96"/>
        <v>0</v>
      </c>
      <c r="P272" s="47">
        <f t="shared" si="97"/>
        <v>0</v>
      </c>
      <c r="Q272" s="47" t="str">
        <f t="shared" si="98"/>
        <v>ПДВ</v>
      </c>
      <c r="R272" s="47">
        <f t="shared" si="99"/>
        <v>0</v>
      </c>
      <c r="S272" s="47">
        <f t="shared" si="100"/>
        <v>0</v>
      </c>
      <c r="T272" s="47" t="str">
        <f t="shared" si="101"/>
        <v>ПДВ</v>
      </c>
      <c r="U272" s="47">
        <f t="shared" si="102"/>
        <v>0</v>
      </c>
      <c r="V272" s="47">
        <f t="shared" si="103"/>
        <v>0</v>
      </c>
      <c r="W272" s="47" t="str">
        <f t="shared" si="104"/>
        <v>ПДВ</v>
      </c>
      <c r="X272" s="47">
        <f t="shared" si="105"/>
        <v>0</v>
      </c>
      <c r="Y272" s="47">
        <f t="shared" si="106"/>
        <v>0</v>
      </c>
      <c r="Z272" s="47" t="str">
        <f t="shared" si="107"/>
        <v>ПДВ</v>
      </c>
      <c r="AA272" s="47">
        <f t="shared" si="108"/>
        <v>0</v>
      </c>
      <c r="AB272" s="47">
        <f t="shared" si="109"/>
        <v>0</v>
      </c>
      <c r="AC272" s="47" t="str">
        <f t="shared" si="110"/>
        <v>ПДВ</v>
      </c>
    </row>
    <row r="273" spans="1:29" hidden="1" x14ac:dyDescent="0.25">
      <c r="A273">
        <v>249</v>
      </c>
      <c r="B273">
        <f>IFERROR(VLOOKUP(IF(ISERROR(FIND("Наименование загрязняющего вещества",D273))=FALSE,B274,IF(D273="всего по ЗВ:",B272,VLOOKUP(A273,ishod_piv!A:B,2,0))),norm!B:B,1,0),0)</f>
        <v>0</v>
      </c>
      <c r="C273" s="58" t="e">
        <f t="shared" si="89"/>
        <v>#N/A</v>
      </c>
      <c r="D273" s="148">
        <f>VLOOKUP(A273,ishod_piv!A:H,8,0)</f>
        <v>0</v>
      </c>
      <c r="E273" s="59">
        <f>VLOOKUP(A273,ishod_piv!A:I,9,0)</f>
        <v>0</v>
      </c>
      <c r="F273" s="47">
        <f>IF(ISERROR(FIND("Наименование загрязняющего вещества",D273))=TRUE,VLOOKUP(A273,ishod_piv!A:I,4,0),"")</f>
        <v>0</v>
      </c>
      <c r="G273" s="47">
        <f>IF(ISERROR(FIND("Наименование загрязняющего вещества",D273))=TRUE,VLOOKUP(A273,ishod_piv!A:I,5,0),"")</f>
        <v>0</v>
      </c>
      <c r="H273" s="47" t="str">
        <f>VLOOKUP(A273,ishod_piv!A:J,10,0)</f>
        <v>ПДВ</v>
      </c>
      <c r="I273" s="47">
        <f t="shared" si="90"/>
        <v>0</v>
      </c>
      <c r="J273" s="47">
        <f t="shared" si="91"/>
        <v>0</v>
      </c>
      <c r="K273" s="47" t="str">
        <f t="shared" si="92"/>
        <v>ПДВ</v>
      </c>
      <c r="L273" s="47">
        <f t="shared" si="93"/>
        <v>0</v>
      </c>
      <c r="M273" s="47">
        <f t="shared" si="94"/>
        <v>0</v>
      </c>
      <c r="N273" s="47" t="str">
        <f t="shared" si="95"/>
        <v>ПДВ</v>
      </c>
      <c r="O273" s="47">
        <f t="shared" si="96"/>
        <v>0</v>
      </c>
      <c r="P273" s="47">
        <f t="shared" si="97"/>
        <v>0</v>
      </c>
      <c r="Q273" s="47" t="str">
        <f t="shared" si="98"/>
        <v>ПДВ</v>
      </c>
      <c r="R273" s="47">
        <f t="shared" si="99"/>
        <v>0</v>
      </c>
      <c r="S273" s="47">
        <f t="shared" si="100"/>
        <v>0</v>
      </c>
      <c r="T273" s="47" t="str">
        <f t="shared" si="101"/>
        <v>ПДВ</v>
      </c>
      <c r="U273" s="47">
        <f t="shared" si="102"/>
        <v>0</v>
      </c>
      <c r="V273" s="47">
        <f t="shared" si="103"/>
        <v>0</v>
      </c>
      <c r="W273" s="47" t="str">
        <f t="shared" si="104"/>
        <v>ПДВ</v>
      </c>
      <c r="X273" s="47">
        <f t="shared" si="105"/>
        <v>0</v>
      </c>
      <c r="Y273" s="47">
        <f t="shared" si="106"/>
        <v>0</v>
      </c>
      <c r="Z273" s="47" t="str">
        <f t="shared" si="107"/>
        <v>ПДВ</v>
      </c>
      <c r="AA273" s="47">
        <f t="shared" si="108"/>
        <v>0</v>
      </c>
      <c r="AB273" s="47">
        <f t="shared" si="109"/>
        <v>0</v>
      </c>
      <c r="AC273" s="47" t="str">
        <f t="shared" si="110"/>
        <v>ПДВ</v>
      </c>
    </row>
    <row r="274" spans="1:29" hidden="1" x14ac:dyDescent="0.25">
      <c r="A274">
        <v>250</v>
      </c>
      <c r="B274">
        <f>IFERROR(VLOOKUP(IF(ISERROR(FIND("Наименование загрязняющего вещества",D274))=FALSE,B275,IF(D274="всего по ЗВ:",B273,VLOOKUP(A274,ishod_piv!A:B,2,0))),norm!B:B,1,0),0)</f>
        <v>0</v>
      </c>
      <c r="C274" s="58" t="e">
        <f t="shared" si="89"/>
        <v>#N/A</v>
      </c>
      <c r="D274" s="180">
        <f>VLOOKUP(A274,ishod_piv!A:H,8,0)</f>
        <v>0</v>
      </c>
      <c r="E274" s="59">
        <f>VLOOKUP(A274,ishod_piv!A:I,9,0)</f>
        <v>0</v>
      </c>
      <c r="F274" s="47">
        <f>IF(ISERROR(FIND("Наименование загрязняющего вещества",D274))=TRUE,VLOOKUP(A274,ishod_piv!A:I,4,0),"")</f>
        <v>0</v>
      </c>
      <c r="G274" s="47">
        <f>IF(ISERROR(FIND("Наименование загрязняющего вещества",D274))=TRUE,VLOOKUP(A274,ishod_piv!A:I,5,0),"")</f>
        <v>0</v>
      </c>
      <c r="H274" s="47" t="str">
        <f>VLOOKUP(A274,ishod_piv!A:J,10,0)</f>
        <v>ПДВ</v>
      </c>
      <c r="I274" s="47">
        <f t="shared" si="90"/>
        <v>0</v>
      </c>
      <c r="J274" s="47">
        <f t="shared" si="91"/>
        <v>0</v>
      </c>
      <c r="K274" s="47" t="str">
        <f t="shared" si="92"/>
        <v>ПДВ</v>
      </c>
      <c r="L274" s="47">
        <f t="shared" si="93"/>
        <v>0</v>
      </c>
      <c r="M274" s="47">
        <f t="shared" si="94"/>
        <v>0</v>
      </c>
      <c r="N274" s="47" t="str">
        <f t="shared" si="95"/>
        <v>ПДВ</v>
      </c>
      <c r="O274" s="47">
        <f t="shared" si="96"/>
        <v>0</v>
      </c>
      <c r="P274" s="47">
        <f t="shared" si="97"/>
        <v>0</v>
      </c>
      <c r="Q274" s="47" t="str">
        <f t="shared" si="98"/>
        <v>ПДВ</v>
      </c>
      <c r="R274" s="47">
        <f t="shared" si="99"/>
        <v>0</v>
      </c>
      <c r="S274" s="47">
        <f t="shared" si="100"/>
        <v>0</v>
      </c>
      <c r="T274" s="47" t="str">
        <f t="shared" si="101"/>
        <v>ПДВ</v>
      </c>
      <c r="U274" s="47">
        <f t="shared" si="102"/>
        <v>0</v>
      </c>
      <c r="V274" s="47">
        <f t="shared" si="103"/>
        <v>0</v>
      </c>
      <c r="W274" s="47" t="str">
        <f t="shared" si="104"/>
        <v>ПДВ</v>
      </c>
      <c r="X274" s="47">
        <f t="shared" si="105"/>
        <v>0</v>
      </c>
      <c r="Y274" s="47">
        <f t="shared" si="106"/>
        <v>0</v>
      </c>
      <c r="Z274" s="47" t="str">
        <f t="shared" si="107"/>
        <v>ПДВ</v>
      </c>
      <c r="AA274" s="47">
        <f t="shared" si="108"/>
        <v>0</v>
      </c>
      <c r="AB274" s="47">
        <f t="shared" si="109"/>
        <v>0</v>
      </c>
      <c r="AC274" s="47" t="str">
        <f t="shared" si="110"/>
        <v>ПДВ</v>
      </c>
    </row>
    <row r="275" spans="1:29" hidden="1" x14ac:dyDescent="0.25">
      <c r="A275">
        <v>251</v>
      </c>
      <c r="B275">
        <f>IFERROR(VLOOKUP(IF(ISERROR(FIND("Наименование загрязняющего вещества",D275))=FALSE,B276,IF(D275="всего по ЗВ:",B274,VLOOKUP(A275,ishod_piv!A:B,2,0))),norm!B:B,1,0),0)</f>
        <v>0</v>
      </c>
      <c r="C275" s="58" t="e">
        <f t="shared" si="89"/>
        <v>#N/A</v>
      </c>
      <c r="D275" s="180">
        <f>VLOOKUP(A275,ishod_piv!A:H,8,0)</f>
        <v>0</v>
      </c>
      <c r="E275" s="59">
        <f>VLOOKUP(A275,ishod_piv!A:I,9,0)</f>
        <v>0</v>
      </c>
      <c r="F275" s="191">
        <f>IF(ISERROR(FIND("Наименование загрязняющего вещества",D275))=TRUE,VLOOKUP(A275,ishod_piv!A:I,4,0),"")</f>
        <v>0</v>
      </c>
      <c r="G275" s="191">
        <f>IF(ISERROR(FIND("Наименование загрязняющего вещества",D275))=TRUE,VLOOKUP(A275,ishod_piv!A:I,5,0),"")</f>
        <v>0</v>
      </c>
      <c r="H275" s="191" t="str">
        <f>VLOOKUP(A275,ishod_piv!A:J,10,0)</f>
        <v>ПДВ</v>
      </c>
      <c r="I275" s="191">
        <f t="shared" si="90"/>
        <v>0</v>
      </c>
      <c r="J275" s="191">
        <f t="shared" si="91"/>
        <v>0</v>
      </c>
      <c r="K275" s="191" t="str">
        <f t="shared" si="92"/>
        <v>ПДВ</v>
      </c>
      <c r="L275" s="191">
        <f t="shared" si="93"/>
        <v>0</v>
      </c>
      <c r="M275" s="191">
        <f t="shared" si="94"/>
        <v>0</v>
      </c>
      <c r="N275" s="191" t="str">
        <f t="shared" si="95"/>
        <v>ПДВ</v>
      </c>
      <c r="O275" s="191">
        <f t="shared" si="96"/>
        <v>0</v>
      </c>
      <c r="P275" s="191">
        <f t="shared" si="97"/>
        <v>0</v>
      </c>
      <c r="Q275" s="191" t="str">
        <f t="shared" si="98"/>
        <v>ПДВ</v>
      </c>
      <c r="R275" s="191">
        <f t="shared" si="99"/>
        <v>0</v>
      </c>
      <c r="S275" s="191">
        <f t="shared" si="100"/>
        <v>0</v>
      </c>
      <c r="T275" s="191" t="str">
        <f t="shared" si="101"/>
        <v>ПДВ</v>
      </c>
      <c r="U275" s="191">
        <f t="shared" si="102"/>
        <v>0</v>
      </c>
      <c r="V275" s="191">
        <f t="shared" si="103"/>
        <v>0</v>
      </c>
      <c r="W275" s="191" t="str">
        <f t="shared" si="104"/>
        <v>ПДВ</v>
      </c>
      <c r="X275" s="191">
        <f t="shared" si="105"/>
        <v>0</v>
      </c>
      <c r="Y275" s="191">
        <f t="shared" si="106"/>
        <v>0</v>
      </c>
      <c r="Z275" s="191" t="str">
        <f t="shared" si="107"/>
        <v>ПДВ</v>
      </c>
      <c r="AA275" s="191">
        <f t="shared" si="108"/>
        <v>0</v>
      </c>
      <c r="AB275" s="191">
        <f t="shared" si="109"/>
        <v>0</v>
      </c>
      <c r="AC275" s="191" t="str">
        <f t="shared" si="110"/>
        <v>ПДВ</v>
      </c>
    </row>
    <row r="276" spans="1:29" hidden="1" x14ac:dyDescent="0.25">
      <c r="A276">
        <v>252</v>
      </c>
      <c r="B276">
        <f>IFERROR(VLOOKUP(IF(ISERROR(FIND("Наименование загрязняющего вещества",D276))=FALSE,B277,IF(D276="всего по ЗВ:",B275,VLOOKUP(A276,ishod_piv!A:B,2,0))),norm!B:B,1,0),0)</f>
        <v>0</v>
      </c>
      <c r="C276" s="58" t="e">
        <f t="shared" si="89"/>
        <v>#N/A</v>
      </c>
      <c r="D276" s="180">
        <f>VLOOKUP(A276,ishod_piv!A:H,8,0)</f>
        <v>0</v>
      </c>
      <c r="E276" s="59">
        <f>VLOOKUP(A276,ishod_piv!A:I,9,0)</f>
        <v>0</v>
      </c>
      <c r="F276" s="191">
        <f>IF(ISERROR(FIND("Наименование загрязняющего вещества",D276))=TRUE,VLOOKUP(A276,ishod_piv!A:I,4,0),"")</f>
        <v>0</v>
      </c>
      <c r="G276" s="191">
        <f>IF(ISERROR(FIND("Наименование загрязняющего вещества",D276))=TRUE,VLOOKUP(A276,ishod_piv!A:I,5,0),"")</f>
        <v>0</v>
      </c>
      <c r="H276" s="191" t="str">
        <f>VLOOKUP(A276,ishod_piv!A:J,10,0)</f>
        <v>ПДВ</v>
      </c>
      <c r="I276" s="191">
        <f t="shared" si="90"/>
        <v>0</v>
      </c>
      <c r="J276" s="191">
        <f t="shared" si="91"/>
        <v>0</v>
      </c>
      <c r="K276" s="191" t="str">
        <f t="shared" si="92"/>
        <v>ПДВ</v>
      </c>
      <c r="L276" s="191">
        <f t="shared" si="93"/>
        <v>0</v>
      </c>
      <c r="M276" s="191">
        <f t="shared" si="94"/>
        <v>0</v>
      </c>
      <c r="N276" s="191" t="str">
        <f t="shared" si="95"/>
        <v>ПДВ</v>
      </c>
      <c r="O276" s="191">
        <f t="shared" si="96"/>
        <v>0</v>
      </c>
      <c r="P276" s="191">
        <f t="shared" si="97"/>
        <v>0</v>
      </c>
      <c r="Q276" s="191" t="str">
        <f t="shared" si="98"/>
        <v>ПДВ</v>
      </c>
      <c r="R276" s="191">
        <f t="shared" si="99"/>
        <v>0</v>
      </c>
      <c r="S276" s="191">
        <f t="shared" si="100"/>
        <v>0</v>
      </c>
      <c r="T276" s="191" t="str">
        <f t="shared" si="101"/>
        <v>ПДВ</v>
      </c>
      <c r="U276" s="191">
        <f t="shared" si="102"/>
        <v>0</v>
      </c>
      <c r="V276" s="191">
        <f t="shared" si="103"/>
        <v>0</v>
      </c>
      <c r="W276" s="191" t="str">
        <f t="shared" si="104"/>
        <v>ПДВ</v>
      </c>
      <c r="X276" s="191">
        <f t="shared" si="105"/>
        <v>0</v>
      </c>
      <c r="Y276" s="191">
        <f t="shared" si="106"/>
        <v>0</v>
      </c>
      <c r="Z276" s="191" t="str">
        <f t="shared" si="107"/>
        <v>ПДВ</v>
      </c>
      <c r="AA276" s="191">
        <f t="shared" si="108"/>
        <v>0</v>
      </c>
      <c r="AB276" s="191">
        <f t="shared" si="109"/>
        <v>0</v>
      </c>
      <c r="AC276" s="191" t="str">
        <f t="shared" si="110"/>
        <v>ПДВ</v>
      </c>
    </row>
    <row r="277" spans="1:29" hidden="1" x14ac:dyDescent="0.25">
      <c r="A277">
        <v>253</v>
      </c>
      <c r="B277">
        <f>IFERROR(VLOOKUP(IF(ISERROR(FIND("Наименование загрязняющего вещества",D277))=FALSE,B278,IF(D277="всего по ЗВ:",B276,VLOOKUP(A277,ishod_piv!A:B,2,0))),norm!B:B,1,0),0)</f>
        <v>0</v>
      </c>
      <c r="C277" s="58" t="e">
        <f t="shared" si="89"/>
        <v>#N/A</v>
      </c>
      <c r="D277" s="180">
        <f>VLOOKUP(A277,ishod_piv!A:H,8,0)</f>
        <v>0</v>
      </c>
      <c r="E277" s="59">
        <f>VLOOKUP(A277,ishod_piv!A:I,9,0)</f>
        <v>0</v>
      </c>
      <c r="F277" s="191">
        <f>IF(ISERROR(FIND("Наименование загрязняющего вещества",D277))=TRUE,VLOOKUP(A277,ishod_piv!A:I,4,0),"")</f>
        <v>0</v>
      </c>
      <c r="G277" s="191">
        <f>IF(ISERROR(FIND("Наименование загрязняющего вещества",D277))=TRUE,VLOOKUP(A277,ishod_piv!A:I,5,0),"")</f>
        <v>0</v>
      </c>
      <c r="H277" s="191" t="str">
        <f>VLOOKUP(A277,ishod_piv!A:J,10,0)</f>
        <v>ПДВ</v>
      </c>
      <c r="I277" s="191">
        <f t="shared" si="90"/>
        <v>0</v>
      </c>
      <c r="J277" s="191">
        <f t="shared" si="91"/>
        <v>0</v>
      </c>
      <c r="K277" s="191" t="str">
        <f t="shared" si="92"/>
        <v>ПДВ</v>
      </c>
      <c r="L277" s="191">
        <f t="shared" si="93"/>
        <v>0</v>
      </c>
      <c r="M277" s="191">
        <f t="shared" si="94"/>
        <v>0</v>
      </c>
      <c r="N277" s="191" t="str">
        <f t="shared" si="95"/>
        <v>ПДВ</v>
      </c>
      <c r="O277" s="191">
        <f t="shared" si="96"/>
        <v>0</v>
      </c>
      <c r="P277" s="191">
        <f t="shared" si="97"/>
        <v>0</v>
      </c>
      <c r="Q277" s="191" t="str">
        <f t="shared" si="98"/>
        <v>ПДВ</v>
      </c>
      <c r="R277" s="191">
        <f t="shared" si="99"/>
        <v>0</v>
      </c>
      <c r="S277" s="191">
        <f t="shared" si="100"/>
        <v>0</v>
      </c>
      <c r="T277" s="191" t="str">
        <f t="shared" si="101"/>
        <v>ПДВ</v>
      </c>
      <c r="U277" s="191">
        <f t="shared" si="102"/>
        <v>0</v>
      </c>
      <c r="V277" s="191">
        <f t="shared" si="103"/>
        <v>0</v>
      </c>
      <c r="W277" s="191" t="str">
        <f t="shared" si="104"/>
        <v>ПДВ</v>
      </c>
      <c r="X277" s="191">
        <f t="shared" si="105"/>
        <v>0</v>
      </c>
      <c r="Y277" s="191">
        <f t="shared" si="106"/>
        <v>0</v>
      </c>
      <c r="Z277" s="191" t="str">
        <f t="shared" si="107"/>
        <v>ПДВ</v>
      </c>
      <c r="AA277" s="191">
        <f t="shared" si="108"/>
        <v>0</v>
      </c>
      <c r="AB277" s="191">
        <f t="shared" si="109"/>
        <v>0</v>
      </c>
      <c r="AC277" s="191" t="str">
        <f t="shared" si="110"/>
        <v>ПДВ</v>
      </c>
    </row>
    <row r="278" spans="1:29" hidden="1" x14ac:dyDescent="0.25">
      <c r="A278">
        <v>254</v>
      </c>
      <c r="B278">
        <f>IFERROR(VLOOKUP(IF(ISERROR(FIND("Наименование загрязняющего вещества",D278))=FALSE,B279,IF(D278="всего по ЗВ:",B277,VLOOKUP(A278,ishod_piv!A:B,2,0))),norm!B:B,1,0),0)</f>
        <v>0</v>
      </c>
      <c r="C278" s="58" t="e">
        <f t="shared" si="89"/>
        <v>#N/A</v>
      </c>
      <c r="D278" s="148">
        <f>VLOOKUP(A278,ishod_piv!A:H,8,0)</f>
        <v>0</v>
      </c>
      <c r="E278" s="59">
        <f>VLOOKUP(A278,ishod_piv!A:I,9,0)</f>
        <v>0</v>
      </c>
      <c r="F278" s="191">
        <f>IF(ISERROR(FIND("Наименование загрязняющего вещества",D278))=TRUE,VLOOKUP(A278,ishod_piv!A:I,4,0),"")</f>
        <v>0</v>
      </c>
      <c r="G278" s="191">
        <f>IF(ISERROR(FIND("Наименование загрязняющего вещества",D278))=TRUE,VLOOKUP(A278,ishod_piv!A:I,5,0),"")</f>
        <v>0</v>
      </c>
      <c r="H278" s="191" t="str">
        <f>VLOOKUP(A278,ishod_piv!A:J,10,0)</f>
        <v>ПДВ</v>
      </c>
      <c r="I278" s="191">
        <f t="shared" si="90"/>
        <v>0</v>
      </c>
      <c r="J278" s="191">
        <f t="shared" si="91"/>
        <v>0</v>
      </c>
      <c r="K278" s="191" t="str">
        <f t="shared" si="92"/>
        <v>ПДВ</v>
      </c>
      <c r="L278" s="191">
        <f t="shared" si="93"/>
        <v>0</v>
      </c>
      <c r="M278" s="191">
        <f t="shared" si="94"/>
        <v>0</v>
      </c>
      <c r="N278" s="191" t="str">
        <f t="shared" si="95"/>
        <v>ПДВ</v>
      </c>
      <c r="O278" s="191">
        <f t="shared" si="96"/>
        <v>0</v>
      </c>
      <c r="P278" s="191">
        <f t="shared" si="97"/>
        <v>0</v>
      </c>
      <c r="Q278" s="191" t="str">
        <f t="shared" si="98"/>
        <v>ПДВ</v>
      </c>
      <c r="R278" s="191">
        <f t="shared" si="99"/>
        <v>0</v>
      </c>
      <c r="S278" s="191">
        <f t="shared" si="100"/>
        <v>0</v>
      </c>
      <c r="T278" s="191" t="str">
        <f t="shared" si="101"/>
        <v>ПДВ</v>
      </c>
      <c r="U278" s="191">
        <f t="shared" si="102"/>
        <v>0</v>
      </c>
      <c r="V278" s="191">
        <f t="shared" si="103"/>
        <v>0</v>
      </c>
      <c r="W278" s="191" t="str">
        <f t="shared" si="104"/>
        <v>ПДВ</v>
      </c>
      <c r="X278" s="191">
        <f t="shared" si="105"/>
        <v>0</v>
      </c>
      <c r="Y278" s="191">
        <f t="shared" si="106"/>
        <v>0</v>
      </c>
      <c r="Z278" s="191" t="str">
        <f t="shared" si="107"/>
        <v>ПДВ</v>
      </c>
      <c r="AA278" s="191">
        <f t="shared" si="108"/>
        <v>0</v>
      </c>
      <c r="AB278" s="191">
        <f t="shared" si="109"/>
        <v>0</v>
      </c>
      <c r="AC278" s="191" t="str">
        <f t="shared" si="110"/>
        <v>ПДВ</v>
      </c>
    </row>
    <row r="279" spans="1:29" hidden="1" x14ac:dyDescent="0.25">
      <c r="A279">
        <v>255</v>
      </c>
      <c r="B279">
        <f>IFERROR(VLOOKUP(IF(ISERROR(FIND("Наименование загрязняющего вещества",D279))=FALSE,B280,IF(D279="всего по ЗВ:",B278,VLOOKUP(A279,ishod_piv!A:B,2,0))),norm!B:B,1,0),0)</f>
        <v>0</v>
      </c>
      <c r="C279" s="58" t="e">
        <f t="shared" si="89"/>
        <v>#N/A</v>
      </c>
      <c r="D279" s="148">
        <f>VLOOKUP(A279,ishod_piv!A:H,8,0)</f>
        <v>0</v>
      </c>
      <c r="E279" s="59">
        <f>VLOOKUP(A279,ishod_piv!A:I,9,0)</f>
        <v>0</v>
      </c>
      <c r="F279" s="47">
        <f>IF(ISERROR(FIND("Наименование загрязняющего вещества",D279))=TRUE,VLOOKUP(A279,ishod_piv!A:I,4,0),"")</f>
        <v>0</v>
      </c>
      <c r="G279" s="47">
        <f>IF(ISERROR(FIND("Наименование загрязняющего вещества",D279))=TRUE,VLOOKUP(A279,ishod_piv!A:I,5,0),"")</f>
        <v>0</v>
      </c>
      <c r="H279" s="47" t="str">
        <f>VLOOKUP(A279,ishod_piv!A:J,10,0)</f>
        <v>ПДВ</v>
      </c>
      <c r="I279" s="47">
        <f t="shared" si="90"/>
        <v>0</v>
      </c>
      <c r="J279" s="47">
        <f t="shared" si="91"/>
        <v>0</v>
      </c>
      <c r="K279" s="47" t="str">
        <f t="shared" si="92"/>
        <v>ПДВ</v>
      </c>
      <c r="L279" s="47">
        <f t="shared" si="93"/>
        <v>0</v>
      </c>
      <c r="M279" s="47">
        <f t="shared" si="94"/>
        <v>0</v>
      </c>
      <c r="N279" s="47" t="str">
        <f t="shared" si="95"/>
        <v>ПДВ</v>
      </c>
      <c r="O279" s="47">
        <f t="shared" si="96"/>
        <v>0</v>
      </c>
      <c r="P279" s="47">
        <f t="shared" si="97"/>
        <v>0</v>
      </c>
      <c r="Q279" s="47" t="str">
        <f t="shared" si="98"/>
        <v>ПДВ</v>
      </c>
      <c r="R279" s="47">
        <f t="shared" si="99"/>
        <v>0</v>
      </c>
      <c r="S279" s="47">
        <f t="shared" si="100"/>
        <v>0</v>
      </c>
      <c r="T279" s="47" t="str">
        <f t="shared" si="101"/>
        <v>ПДВ</v>
      </c>
      <c r="U279" s="47">
        <f t="shared" si="102"/>
        <v>0</v>
      </c>
      <c r="V279" s="47">
        <f t="shared" si="103"/>
        <v>0</v>
      </c>
      <c r="W279" s="47" t="str">
        <f t="shared" si="104"/>
        <v>ПДВ</v>
      </c>
      <c r="X279" s="47">
        <f t="shared" si="105"/>
        <v>0</v>
      </c>
      <c r="Y279" s="47">
        <f t="shared" si="106"/>
        <v>0</v>
      </c>
      <c r="Z279" s="47" t="str">
        <f t="shared" si="107"/>
        <v>ПДВ</v>
      </c>
      <c r="AA279" s="47">
        <f t="shared" si="108"/>
        <v>0</v>
      </c>
      <c r="AB279" s="47">
        <f t="shared" si="109"/>
        <v>0</v>
      </c>
      <c r="AC279" s="47" t="str">
        <f t="shared" si="110"/>
        <v>ПДВ</v>
      </c>
    </row>
    <row r="280" spans="1:29" hidden="1" x14ac:dyDescent="0.25">
      <c r="A280">
        <v>256</v>
      </c>
      <c r="B280">
        <f>IFERROR(VLOOKUP(IF(ISERROR(FIND("Наименование загрязняющего вещества",D280))=FALSE,B281,IF(D280="всего по ЗВ:",B279,VLOOKUP(A280,ishod_piv!A:B,2,0))),norm!B:B,1,0),0)</f>
        <v>0</v>
      </c>
      <c r="C280" s="58" t="e">
        <f t="shared" si="89"/>
        <v>#N/A</v>
      </c>
      <c r="D280" s="148">
        <f>VLOOKUP(A280,ishod_piv!A:H,8,0)</f>
        <v>0</v>
      </c>
      <c r="E280" s="59">
        <f>VLOOKUP(A280,ishod_piv!A:I,9,0)</f>
        <v>0</v>
      </c>
      <c r="F280" s="47">
        <f>IF(ISERROR(FIND("Наименование загрязняющего вещества",D280))=TRUE,VLOOKUP(A280,ishod_piv!A:I,4,0),"")</f>
        <v>0</v>
      </c>
      <c r="G280" s="47">
        <f>IF(ISERROR(FIND("Наименование загрязняющего вещества",D280))=TRUE,VLOOKUP(A280,ishod_piv!A:I,5,0),"")</f>
        <v>0</v>
      </c>
      <c r="H280" s="47" t="str">
        <f>VLOOKUP(A280,ishod_piv!A:J,10,0)</f>
        <v>ПДВ</v>
      </c>
      <c r="I280" s="47">
        <f t="shared" si="90"/>
        <v>0</v>
      </c>
      <c r="J280" s="47">
        <f t="shared" si="91"/>
        <v>0</v>
      </c>
      <c r="K280" s="47" t="str">
        <f t="shared" si="92"/>
        <v>ПДВ</v>
      </c>
      <c r="L280" s="47">
        <f t="shared" si="93"/>
        <v>0</v>
      </c>
      <c r="M280" s="47">
        <f t="shared" si="94"/>
        <v>0</v>
      </c>
      <c r="N280" s="47" t="str">
        <f t="shared" si="95"/>
        <v>ПДВ</v>
      </c>
      <c r="O280" s="47">
        <f t="shared" si="96"/>
        <v>0</v>
      </c>
      <c r="P280" s="47">
        <f t="shared" si="97"/>
        <v>0</v>
      </c>
      <c r="Q280" s="47" t="str">
        <f t="shared" si="98"/>
        <v>ПДВ</v>
      </c>
      <c r="R280" s="47">
        <f t="shared" si="99"/>
        <v>0</v>
      </c>
      <c r="S280" s="47">
        <f t="shared" si="100"/>
        <v>0</v>
      </c>
      <c r="T280" s="47" t="str">
        <f t="shared" si="101"/>
        <v>ПДВ</v>
      </c>
      <c r="U280" s="47">
        <f t="shared" si="102"/>
        <v>0</v>
      </c>
      <c r="V280" s="47">
        <f t="shared" si="103"/>
        <v>0</v>
      </c>
      <c r="W280" s="47" t="str">
        <f t="shared" si="104"/>
        <v>ПДВ</v>
      </c>
      <c r="X280" s="47">
        <f t="shared" si="105"/>
        <v>0</v>
      </c>
      <c r="Y280" s="47">
        <f t="shared" si="106"/>
        <v>0</v>
      </c>
      <c r="Z280" s="47" t="str">
        <f t="shared" si="107"/>
        <v>ПДВ</v>
      </c>
      <c r="AA280" s="47">
        <f t="shared" si="108"/>
        <v>0</v>
      </c>
      <c r="AB280" s="47">
        <f t="shared" si="109"/>
        <v>0</v>
      </c>
      <c r="AC280" s="47" t="str">
        <f t="shared" si="110"/>
        <v>ПДВ</v>
      </c>
    </row>
    <row r="281" spans="1:29" hidden="1" x14ac:dyDescent="0.25">
      <c r="A281">
        <v>257</v>
      </c>
      <c r="B281">
        <f>IFERROR(VLOOKUP(IF(ISERROR(FIND("Наименование загрязняющего вещества",D281))=FALSE,B282,IF(D281="всего по ЗВ:",B280,VLOOKUP(A281,ishod_piv!A:B,2,0))),norm!B:B,1,0),0)</f>
        <v>0</v>
      </c>
      <c r="C281" s="58" t="e">
        <f t="shared" si="89"/>
        <v>#N/A</v>
      </c>
      <c r="D281" s="148">
        <f>VLOOKUP(A281,ishod_piv!A:H,8,0)</f>
        <v>0</v>
      </c>
      <c r="E281" s="59">
        <f>VLOOKUP(A281,ishod_piv!A:I,9,0)</f>
        <v>0</v>
      </c>
      <c r="F281" s="47">
        <f>IF(ISERROR(FIND("Наименование загрязняющего вещества",D281))=TRUE,VLOOKUP(A281,ishod_piv!A:I,4,0),"")</f>
        <v>0</v>
      </c>
      <c r="G281" s="47">
        <f>IF(ISERROR(FIND("Наименование загрязняющего вещества",D281))=TRUE,VLOOKUP(A281,ishod_piv!A:I,5,0),"")</f>
        <v>0</v>
      </c>
      <c r="H281" s="47" t="str">
        <f>VLOOKUP(A281,ishod_piv!A:J,10,0)</f>
        <v>ПДВ</v>
      </c>
      <c r="I281" s="47">
        <f t="shared" si="90"/>
        <v>0</v>
      </c>
      <c r="J281" s="47">
        <f t="shared" si="91"/>
        <v>0</v>
      </c>
      <c r="K281" s="47" t="str">
        <f t="shared" si="92"/>
        <v>ПДВ</v>
      </c>
      <c r="L281" s="47">
        <f t="shared" si="93"/>
        <v>0</v>
      </c>
      <c r="M281" s="47">
        <f t="shared" si="94"/>
        <v>0</v>
      </c>
      <c r="N281" s="47" t="str">
        <f t="shared" si="95"/>
        <v>ПДВ</v>
      </c>
      <c r="O281" s="47">
        <f t="shared" si="96"/>
        <v>0</v>
      </c>
      <c r="P281" s="47">
        <f t="shared" si="97"/>
        <v>0</v>
      </c>
      <c r="Q281" s="47" t="str">
        <f t="shared" si="98"/>
        <v>ПДВ</v>
      </c>
      <c r="R281" s="47">
        <f t="shared" si="99"/>
        <v>0</v>
      </c>
      <c r="S281" s="47">
        <f t="shared" si="100"/>
        <v>0</v>
      </c>
      <c r="T281" s="47" t="str">
        <f t="shared" si="101"/>
        <v>ПДВ</v>
      </c>
      <c r="U281" s="47">
        <f t="shared" si="102"/>
        <v>0</v>
      </c>
      <c r="V281" s="47">
        <f t="shared" si="103"/>
        <v>0</v>
      </c>
      <c r="W281" s="47" t="str">
        <f t="shared" si="104"/>
        <v>ПДВ</v>
      </c>
      <c r="X281" s="47">
        <f t="shared" si="105"/>
        <v>0</v>
      </c>
      <c r="Y281" s="47">
        <f t="shared" si="106"/>
        <v>0</v>
      </c>
      <c r="Z281" s="47" t="str">
        <f t="shared" si="107"/>
        <v>ПДВ</v>
      </c>
      <c r="AA281" s="47">
        <f t="shared" si="108"/>
        <v>0</v>
      </c>
      <c r="AB281" s="47">
        <f t="shared" si="109"/>
        <v>0</v>
      </c>
      <c r="AC281" s="47" t="str">
        <f t="shared" si="110"/>
        <v>ПДВ</v>
      </c>
    </row>
    <row r="282" spans="1:29" hidden="1" x14ac:dyDescent="0.25">
      <c r="A282">
        <v>258</v>
      </c>
      <c r="B282">
        <f>IFERROR(VLOOKUP(IF(ISERROR(FIND("Наименование загрязняющего вещества",D282))=FALSE,B283,IF(D282="всего по ЗВ:",B281,VLOOKUP(A282,ishod_piv!A:B,2,0))),norm!B:B,1,0),0)</f>
        <v>0</v>
      </c>
      <c r="C282" s="58" t="e">
        <f t="shared" si="89"/>
        <v>#N/A</v>
      </c>
      <c r="D282" s="148">
        <f>VLOOKUP(A282,ishod_piv!A:H,8,0)</f>
        <v>0</v>
      </c>
      <c r="E282" s="59">
        <f>VLOOKUP(A282,ishod_piv!A:I,9,0)</f>
        <v>0</v>
      </c>
      <c r="F282" s="47">
        <f>IF(ISERROR(FIND("Наименование загрязняющего вещества",D282))=TRUE,VLOOKUP(A282,ishod_piv!A:I,4,0),"")</f>
        <v>0</v>
      </c>
      <c r="G282" s="47">
        <f>IF(ISERROR(FIND("Наименование загрязняющего вещества",D282))=TRUE,VLOOKUP(A282,ishod_piv!A:I,5,0),"")</f>
        <v>0</v>
      </c>
      <c r="H282" s="47" t="str">
        <f>VLOOKUP(A282,ishod_piv!A:J,10,0)</f>
        <v>ПДВ</v>
      </c>
      <c r="I282" s="47">
        <f t="shared" si="90"/>
        <v>0</v>
      </c>
      <c r="J282" s="47">
        <f t="shared" si="91"/>
        <v>0</v>
      </c>
      <c r="K282" s="47" t="str">
        <f t="shared" si="92"/>
        <v>ПДВ</v>
      </c>
      <c r="L282" s="47">
        <f t="shared" si="93"/>
        <v>0</v>
      </c>
      <c r="M282" s="47">
        <f t="shared" si="94"/>
        <v>0</v>
      </c>
      <c r="N282" s="47" t="str">
        <f t="shared" si="95"/>
        <v>ПДВ</v>
      </c>
      <c r="O282" s="47">
        <f t="shared" si="96"/>
        <v>0</v>
      </c>
      <c r="P282" s="47">
        <f t="shared" si="97"/>
        <v>0</v>
      </c>
      <c r="Q282" s="47" t="str">
        <f t="shared" si="98"/>
        <v>ПДВ</v>
      </c>
      <c r="R282" s="47">
        <f t="shared" si="99"/>
        <v>0</v>
      </c>
      <c r="S282" s="47">
        <f t="shared" si="100"/>
        <v>0</v>
      </c>
      <c r="T282" s="47" t="str">
        <f t="shared" si="101"/>
        <v>ПДВ</v>
      </c>
      <c r="U282" s="47">
        <f t="shared" si="102"/>
        <v>0</v>
      </c>
      <c r="V282" s="47">
        <f t="shared" si="103"/>
        <v>0</v>
      </c>
      <c r="W282" s="47" t="str">
        <f t="shared" si="104"/>
        <v>ПДВ</v>
      </c>
      <c r="X282" s="47">
        <f t="shared" si="105"/>
        <v>0</v>
      </c>
      <c r="Y282" s="47">
        <f t="shared" si="106"/>
        <v>0</v>
      </c>
      <c r="Z282" s="47" t="str">
        <f t="shared" si="107"/>
        <v>ПДВ</v>
      </c>
      <c r="AA282" s="47">
        <f t="shared" si="108"/>
        <v>0</v>
      </c>
      <c r="AB282" s="47">
        <f t="shared" si="109"/>
        <v>0</v>
      </c>
      <c r="AC282" s="47" t="str">
        <f t="shared" si="110"/>
        <v>ПДВ</v>
      </c>
    </row>
    <row r="283" spans="1:29" hidden="1" x14ac:dyDescent="0.25">
      <c r="A283">
        <v>259</v>
      </c>
      <c r="B283">
        <f>IFERROR(VLOOKUP(IF(ISERROR(FIND("Наименование загрязняющего вещества",D283))=FALSE,B284,IF(D283="всего по ЗВ:",B282,VLOOKUP(A283,ishod_piv!A:B,2,0))),norm!B:B,1,0),0)</f>
        <v>0</v>
      </c>
      <c r="C283" s="58" t="e">
        <f t="shared" si="89"/>
        <v>#N/A</v>
      </c>
      <c r="D283" s="148">
        <f>VLOOKUP(A283,ishod_piv!A:H,8,0)</f>
        <v>0</v>
      </c>
      <c r="E283" s="59">
        <f>VLOOKUP(A283,ishod_piv!A:I,9,0)</f>
        <v>0</v>
      </c>
      <c r="F283" s="47">
        <f>IF(ISERROR(FIND("Наименование загрязняющего вещества",D283))=TRUE,VLOOKUP(A283,ishod_piv!A:I,4,0),"")</f>
        <v>0</v>
      </c>
      <c r="G283" s="47">
        <f>IF(ISERROR(FIND("Наименование загрязняющего вещества",D283))=TRUE,VLOOKUP(A283,ishod_piv!A:I,5,0),"")</f>
        <v>0</v>
      </c>
      <c r="H283" s="47" t="str">
        <f>VLOOKUP(A283,ishod_piv!A:J,10,0)</f>
        <v>ПДВ</v>
      </c>
      <c r="I283" s="47">
        <f t="shared" si="90"/>
        <v>0</v>
      </c>
      <c r="J283" s="47">
        <f t="shared" si="91"/>
        <v>0</v>
      </c>
      <c r="K283" s="47" t="str">
        <f t="shared" si="92"/>
        <v>ПДВ</v>
      </c>
      <c r="L283" s="47">
        <f t="shared" si="93"/>
        <v>0</v>
      </c>
      <c r="M283" s="47">
        <f t="shared" si="94"/>
        <v>0</v>
      </c>
      <c r="N283" s="47" t="str">
        <f t="shared" si="95"/>
        <v>ПДВ</v>
      </c>
      <c r="O283" s="47">
        <f t="shared" si="96"/>
        <v>0</v>
      </c>
      <c r="P283" s="47">
        <f t="shared" si="97"/>
        <v>0</v>
      </c>
      <c r="Q283" s="47" t="str">
        <f t="shared" si="98"/>
        <v>ПДВ</v>
      </c>
      <c r="R283" s="47">
        <f t="shared" si="99"/>
        <v>0</v>
      </c>
      <c r="S283" s="47">
        <f t="shared" si="100"/>
        <v>0</v>
      </c>
      <c r="T283" s="47" t="str">
        <f t="shared" si="101"/>
        <v>ПДВ</v>
      </c>
      <c r="U283" s="47">
        <f t="shared" si="102"/>
        <v>0</v>
      </c>
      <c r="V283" s="47">
        <f t="shared" si="103"/>
        <v>0</v>
      </c>
      <c r="W283" s="47" t="str">
        <f t="shared" si="104"/>
        <v>ПДВ</v>
      </c>
      <c r="X283" s="47">
        <f t="shared" si="105"/>
        <v>0</v>
      </c>
      <c r="Y283" s="47">
        <f t="shared" si="106"/>
        <v>0</v>
      </c>
      <c r="Z283" s="47" t="str">
        <f t="shared" si="107"/>
        <v>ПДВ</v>
      </c>
      <c r="AA283" s="47">
        <f t="shared" si="108"/>
        <v>0</v>
      </c>
      <c r="AB283" s="47">
        <f t="shared" si="109"/>
        <v>0</v>
      </c>
      <c r="AC283" s="47" t="str">
        <f t="shared" si="110"/>
        <v>ПДВ</v>
      </c>
    </row>
    <row r="284" spans="1:29" hidden="1" x14ac:dyDescent="0.25">
      <c r="A284">
        <v>260</v>
      </c>
      <c r="B284">
        <f>IFERROR(VLOOKUP(IF(ISERROR(FIND("Наименование загрязняющего вещества",D284))=FALSE,B285,IF(D284="всего по ЗВ:",B283,VLOOKUP(A284,ishod_piv!A:B,2,0))),norm!B:B,1,0),0)</f>
        <v>0</v>
      </c>
      <c r="C284" s="58" t="e">
        <f t="shared" si="89"/>
        <v>#N/A</v>
      </c>
      <c r="D284" s="180">
        <f>VLOOKUP(A284,ishod_piv!A:H,8,0)</f>
        <v>0</v>
      </c>
      <c r="E284" s="59">
        <f>VLOOKUP(A284,ishod_piv!A:I,9,0)</f>
        <v>0</v>
      </c>
      <c r="F284" s="191">
        <f>IF(ISERROR(FIND("Наименование загрязняющего вещества",D284))=TRUE,VLOOKUP(A284,ishod_piv!A:I,4,0),"")</f>
        <v>0</v>
      </c>
      <c r="G284" s="191">
        <f>IF(ISERROR(FIND("Наименование загрязняющего вещества",D284))=TRUE,VLOOKUP(A284,ishod_piv!A:I,5,0),"")</f>
        <v>0</v>
      </c>
      <c r="H284" s="191" t="str">
        <f>VLOOKUP(A284,ishod_piv!A:J,10,0)</f>
        <v>ПДВ</v>
      </c>
      <c r="I284" s="191">
        <f t="shared" si="90"/>
        <v>0</v>
      </c>
      <c r="J284" s="191">
        <f t="shared" si="91"/>
        <v>0</v>
      </c>
      <c r="K284" s="191" t="str">
        <f t="shared" si="92"/>
        <v>ПДВ</v>
      </c>
      <c r="L284" s="191">
        <f t="shared" si="93"/>
        <v>0</v>
      </c>
      <c r="M284" s="191">
        <f t="shared" si="94"/>
        <v>0</v>
      </c>
      <c r="N284" s="191" t="str">
        <f t="shared" si="95"/>
        <v>ПДВ</v>
      </c>
      <c r="O284" s="191">
        <f t="shared" si="96"/>
        <v>0</v>
      </c>
      <c r="P284" s="191">
        <f t="shared" si="97"/>
        <v>0</v>
      </c>
      <c r="Q284" s="191" t="str">
        <f t="shared" si="98"/>
        <v>ПДВ</v>
      </c>
      <c r="R284" s="191">
        <f t="shared" si="99"/>
        <v>0</v>
      </c>
      <c r="S284" s="191">
        <f t="shared" si="100"/>
        <v>0</v>
      </c>
      <c r="T284" s="191" t="str">
        <f t="shared" si="101"/>
        <v>ПДВ</v>
      </c>
      <c r="U284" s="191">
        <f t="shared" si="102"/>
        <v>0</v>
      </c>
      <c r="V284" s="191">
        <f t="shared" si="103"/>
        <v>0</v>
      </c>
      <c r="W284" s="191" t="str">
        <f t="shared" si="104"/>
        <v>ПДВ</v>
      </c>
      <c r="X284" s="191">
        <f t="shared" si="105"/>
        <v>0</v>
      </c>
      <c r="Y284" s="191">
        <f t="shared" si="106"/>
        <v>0</v>
      </c>
      <c r="Z284" s="191" t="str">
        <f t="shared" si="107"/>
        <v>ПДВ</v>
      </c>
      <c r="AA284" s="191">
        <f t="shared" si="108"/>
        <v>0</v>
      </c>
      <c r="AB284" s="191">
        <f t="shared" si="109"/>
        <v>0</v>
      </c>
      <c r="AC284" s="191" t="str">
        <f t="shared" si="110"/>
        <v>ПДВ</v>
      </c>
    </row>
    <row r="285" spans="1:29" hidden="1" x14ac:dyDescent="0.25">
      <c r="A285">
        <v>261</v>
      </c>
      <c r="B285">
        <f>IFERROR(VLOOKUP(IF(ISERROR(FIND("Наименование загрязняющего вещества",D285))=FALSE,B286,IF(D285="всего по ЗВ:",B284,VLOOKUP(A285,ishod_piv!A:B,2,0))),norm!B:B,1,0),0)</f>
        <v>0</v>
      </c>
      <c r="C285" s="58" t="e">
        <f t="shared" si="89"/>
        <v>#N/A</v>
      </c>
      <c r="D285" s="180">
        <f>VLOOKUP(A285,ishod_piv!A:H,8,0)</f>
        <v>0</v>
      </c>
      <c r="E285" s="59">
        <f>VLOOKUP(A285,ishod_piv!A:I,9,0)</f>
        <v>0</v>
      </c>
      <c r="F285" s="191">
        <f>IF(ISERROR(FIND("Наименование загрязняющего вещества",D285))=TRUE,VLOOKUP(A285,ishod_piv!A:I,4,0),"")</f>
        <v>0</v>
      </c>
      <c r="G285" s="191">
        <f>IF(ISERROR(FIND("Наименование загрязняющего вещества",D285))=TRUE,VLOOKUP(A285,ishod_piv!A:I,5,0),"")</f>
        <v>0</v>
      </c>
      <c r="H285" s="191" t="str">
        <f>VLOOKUP(A285,ishod_piv!A:J,10,0)</f>
        <v>ПДВ</v>
      </c>
      <c r="I285" s="191">
        <f t="shared" si="90"/>
        <v>0</v>
      </c>
      <c r="J285" s="191">
        <f t="shared" si="91"/>
        <v>0</v>
      </c>
      <c r="K285" s="191" t="str">
        <f t="shared" si="92"/>
        <v>ПДВ</v>
      </c>
      <c r="L285" s="191">
        <f t="shared" si="93"/>
        <v>0</v>
      </c>
      <c r="M285" s="191">
        <f t="shared" si="94"/>
        <v>0</v>
      </c>
      <c r="N285" s="191" t="str">
        <f t="shared" si="95"/>
        <v>ПДВ</v>
      </c>
      <c r="O285" s="191">
        <f t="shared" si="96"/>
        <v>0</v>
      </c>
      <c r="P285" s="191">
        <f t="shared" si="97"/>
        <v>0</v>
      </c>
      <c r="Q285" s="191" t="str">
        <f t="shared" si="98"/>
        <v>ПДВ</v>
      </c>
      <c r="R285" s="191">
        <f t="shared" si="99"/>
        <v>0</v>
      </c>
      <c r="S285" s="191">
        <f t="shared" si="100"/>
        <v>0</v>
      </c>
      <c r="T285" s="191" t="str">
        <f t="shared" si="101"/>
        <v>ПДВ</v>
      </c>
      <c r="U285" s="191">
        <f t="shared" si="102"/>
        <v>0</v>
      </c>
      <c r="V285" s="191">
        <f t="shared" si="103"/>
        <v>0</v>
      </c>
      <c r="W285" s="191" t="str">
        <f t="shared" si="104"/>
        <v>ПДВ</v>
      </c>
      <c r="X285" s="191">
        <f t="shared" si="105"/>
        <v>0</v>
      </c>
      <c r="Y285" s="191">
        <f t="shared" si="106"/>
        <v>0</v>
      </c>
      <c r="Z285" s="191" t="str">
        <f t="shared" si="107"/>
        <v>ПДВ</v>
      </c>
      <c r="AA285" s="191">
        <f t="shared" si="108"/>
        <v>0</v>
      </c>
      <c r="AB285" s="191">
        <f t="shared" si="109"/>
        <v>0</v>
      </c>
      <c r="AC285" s="191" t="str">
        <f t="shared" si="110"/>
        <v>ПДВ</v>
      </c>
    </row>
    <row r="286" spans="1:29" hidden="1" x14ac:dyDescent="0.25">
      <c r="A286">
        <v>262</v>
      </c>
      <c r="B286">
        <f>IFERROR(VLOOKUP(IF(ISERROR(FIND("Наименование загрязняющего вещества",D286))=FALSE,B287,IF(D286="всего по ЗВ:",B285,VLOOKUP(A286,ishod_piv!A:B,2,0))),norm!B:B,1,0),0)</f>
        <v>0</v>
      </c>
      <c r="C286" s="58" t="e">
        <f t="shared" si="89"/>
        <v>#N/A</v>
      </c>
      <c r="D286" s="180">
        <f>VLOOKUP(A286,ishod_piv!A:H,8,0)</f>
        <v>0</v>
      </c>
      <c r="E286" s="59">
        <f>VLOOKUP(A286,ishod_piv!A:I,9,0)</f>
        <v>0</v>
      </c>
      <c r="F286" s="191">
        <f>IF(ISERROR(FIND("Наименование загрязняющего вещества",D286))=TRUE,VLOOKUP(A286,ishod_piv!A:I,4,0),"")</f>
        <v>0</v>
      </c>
      <c r="G286" s="191">
        <f>IF(ISERROR(FIND("Наименование загрязняющего вещества",D286))=TRUE,VLOOKUP(A286,ishod_piv!A:I,5,0),"")</f>
        <v>0</v>
      </c>
      <c r="H286" s="191" t="str">
        <f>VLOOKUP(A286,ishod_piv!A:J,10,0)</f>
        <v>ПДВ</v>
      </c>
      <c r="I286" s="191">
        <f t="shared" si="90"/>
        <v>0</v>
      </c>
      <c r="J286" s="191">
        <f t="shared" si="91"/>
        <v>0</v>
      </c>
      <c r="K286" s="191" t="str">
        <f t="shared" si="92"/>
        <v>ПДВ</v>
      </c>
      <c r="L286" s="191">
        <f t="shared" si="93"/>
        <v>0</v>
      </c>
      <c r="M286" s="191">
        <f t="shared" si="94"/>
        <v>0</v>
      </c>
      <c r="N286" s="191" t="str">
        <f t="shared" si="95"/>
        <v>ПДВ</v>
      </c>
      <c r="O286" s="191">
        <f t="shared" si="96"/>
        <v>0</v>
      </c>
      <c r="P286" s="191">
        <f t="shared" si="97"/>
        <v>0</v>
      </c>
      <c r="Q286" s="191" t="str">
        <f t="shared" si="98"/>
        <v>ПДВ</v>
      </c>
      <c r="R286" s="191">
        <f t="shared" si="99"/>
        <v>0</v>
      </c>
      <c r="S286" s="191">
        <f t="shared" si="100"/>
        <v>0</v>
      </c>
      <c r="T286" s="191" t="str">
        <f t="shared" si="101"/>
        <v>ПДВ</v>
      </c>
      <c r="U286" s="191">
        <f t="shared" si="102"/>
        <v>0</v>
      </c>
      <c r="V286" s="191">
        <f t="shared" si="103"/>
        <v>0</v>
      </c>
      <c r="W286" s="191" t="str">
        <f t="shared" si="104"/>
        <v>ПДВ</v>
      </c>
      <c r="X286" s="191">
        <f t="shared" si="105"/>
        <v>0</v>
      </c>
      <c r="Y286" s="191">
        <f t="shared" si="106"/>
        <v>0</v>
      </c>
      <c r="Z286" s="191" t="str">
        <f t="shared" si="107"/>
        <v>ПДВ</v>
      </c>
      <c r="AA286" s="191">
        <f t="shared" si="108"/>
        <v>0</v>
      </c>
      <c r="AB286" s="191">
        <f t="shared" si="109"/>
        <v>0</v>
      </c>
      <c r="AC286" s="191" t="str">
        <f t="shared" si="110"/>
        <v>ПДВ</v>
      </c>
    </row>
    <row r="287" spans="1:29" hidden="1" x14ac:dyDescent="0.25">
      <c r="A287">
        <v>263</v>
      </c>
      <c r="B287">
        <f>IFERROR(VLOOKUP(IF(ISERROR(FIND("Наименование загрязняющего вещества",D287))=FALSE,B288,IF(D287="всего по ЗВ:",B286,VLOOKUP(A287,ishod_piv!A:B,2,0))),norm!B:B,1,0),0)</f>
        <v>0</v>
      </c>
      <c r="C287" s="58" t="e">
        <f t="shared" si="89"/>
        <v>#N/A</v>
      </c>
      <c r="D287" s="180">
        <f>VLOOKUP(A287,ishod_piv!A:H,8,0)</f>
        <v>0</v>
      </c>
      <c r="E287" s="59">
        <f>VLOOKUP(A287,ishod_piv!A:I,9,0)</f>
        <v>0</v>
      </c>
      <c r="F287" s="191">
        <f>IF(ISERROR(FIND("Наименование загрязняющего вещества",D287))=TRUE,VLOOKUP(A287,ishod_piv!A:I,4,0),"")</f>
        <v>0</v>
      </c>
      <c r="G287" s="191">
        <f>IF(ISERROR(FIND("Наименование загрязняющего вещества",D287))=TRUE,VLOOKUP(A287,ishod_piv!A:I,5,0),"")</f>
        <v>0</v>
      </c>
      <c r="H287" s="191" t="str">
        <f>VLOOKUP(A287,ishod_piv!A:J,10,0)</f>
        <v>ПДВ</v>
      </c>
      <c r="I287" s="191">
        <f t="shared" si="90"/>
        <v>0</v>
      </c>
      <c r="J287" s="191">
        <f t="shared" si="91"/>
        <v>0</v>
      </c>
      <c r="K287" s="191" t="str">
        <f t="shared" si="92"/>
        <v>ПДВ</v>
      </c>
      <c r="L287" s="191">
        <f t="shared" si="93"/>
        <v>0</v>
      </c>
      <c r="M287" s="191">
        <f t="shared" si="94"/>
        <v>0</v>
      </c>
      <c r="N287" s="191" t="str">
        <f t="shared" si="95"/>
        <v>ПДВ</v>
      </c>
      <c r="O287" s="191">
        <f t="shared" si="96"/>
        <v>0</v>
      </c>
      <c r="P287" s="191">
        <f t="shared" si="97"/>
        <v>0</v>
      </c>
      <c r="Q287" s="191" t="str">
        <f t="shared" si="98"/>
        <v>ПДВ</v>
      </c>
      <c r="R287" s="191">
        <f t="shared" si="99"/>
        <v>0</v>
      </c>
      <c r="S287" s="191">
        <f t="shared" si="100"/>
        <v>0</v>
      </c>
      <c r="T287" s="191" t="str">
        <f t="shared" si="101"/>
        <v>ПДВ</v>
      </c>
      <c r="U287" s="191">
        <f t="shared" si="102"/>
        <v>0</v>
      </c>
      <c r="V287" s="191">
        <f t="shared" si="103"/>
        <v>0</v>
      </c>
      <c r="W287" s="191" t="str">
        <f t="shared" si="104"/>
        <v>ПДВ</v>
      </c>
      <c r="X287" s="191">
        <f t="shared" si="105"/>
        <v>0</v>
      </c>
      <c r="Y287" s="191">
        <f t="shared" si="106"/>
        <v>0</v>
      </c>
      <c r="Z287" s="191" t="str">
        <f t="shared" si="107"/>
        <v>ПДВ</v>
      </c>
      <c r="AA287" s="191">
        <f t="shared" si="108"/>
        <v>0</v>
      </c>
      <c r="AB287" s="191">
        <f t="shared" si="109"/>
        <v>0</v>
      </c>
      <c r="AC287" s="191" t="str">
        <f t="shared" si="110"/>
        <v>ПДВ</v>
      </c>
    </row>
    <row r="288" spans="1:29" hidden="1" x14ac:dyDescent="0.25">
      <c r="A288">
        <v>264</v>
      </c>
      <c r="B288">
        <f>IFERROR(VLOOKUP(IF(ISERROR(FIND("Наименование загрязняющего вещества",D288))=FALSE,B289,IF(D288="всего по ЗВ:",B287,VLOOKUP(A288,ishod_piv!A:B,2,0))),norm!B:B,1,0),0)</f>
        <v>0</v>
      </c>
      <c r="C288" s="58" t="e">
        <f t="shared" si="89"/>
        <v>#N/A</v>
      </c>
      <c r="D288" s="180">
        <f>VLOOKUP(A288,ishod_piv!A:H,8,0)</f>
        <v>0</v>
      </c>
      <c r="E288" s="59">
        <f>VLOOKUP(A288,ishod_piv!A:I,9,0)</f>
        <v>0</v>
      </c>
      <c r="F288" s="191">
        <f>IF(ISERROR(FIND("Наименование загрязняющего вещества",D288))=TRUE,VLOOKUP(A288,ishod_piv!A:I,4,0),"")</f>
        <v>0</v>
      </c>
      <c r="G288" s="191">
        <f>IF(ISERROR(FIND("Наименование загрязняющего вещества",D288))=TRUE,VLOOKUP(A288,ishod_piv!A:I,5,0),"")</f>
        <v>0</v>
      </c>
      <c r="H288" s="191" t="str">
        <f>VLOOKUP(A288,ishod_piv!A:J,10,0)</f>
        <v>ПДВ</v>
      </c>
      <c r="I288" s="191">
        <f t="shared" si="90"/>
        <v>0</v>
      </c>
      <c r="J288" s="191">
        <f t="shared" si="91"/>
        <v>0</v>
      </c>
      <c r="K288" s="191" t="str">
        <f t="shared" si="92"/>
        <v>ПДВ</v>
      </c>
      <c r="L288" s="191">
        <f t="shared" si="93"/>
        <v>0</v>
      </c>
      <c r="M288" s="191">
        <f t="shared" si="94"/>
        <v>0</v>
      </c>
      <c r="N288" s="191" t="str">
        <f t="shared" si="95"/>
        <v>ПДВ</v>
      </c>
      <c r="O288" s="191">
        <f t="shared" si="96"/>
        <v>0</v>
      </c>
      <c r="P288" s="191">
        <f t="shared" si="97"/>
        <v>0</v>
      </c>
      <c r="Q288" s="191" t="str">
        <f t="shared" si="98"/>
        <v>ПДВ</v>
      </c>
      <c r="R288" s="191">
        <f t="shared" si="99"/>
        <v>0</v>
      </c>
      <c r="S288" s="191">
        <f t="shared" si="100"/>
        <v>0</v>
      </c>
      <c r="T288" s="191" t="str">
        <f t="shared" si="101"/>
        <v>ПДВ</v>
      </c>
      <c r="U288" s="191">
        <f t="shared" si="102"/>
        <v>0</v>
      </c>
      <c r="V288" s="191">
        <f t="shared" si="103"/>
        <v>0</v>
      </c>
      <c r="W288" s="191" t="str">
        <f t="shared" si="104"/>
        <v>ПДВ</v>
      </c>
      <c r="X288" s="191">
        <f t="shared" si="105"/>
        <v>0</v>
      </c>
      <c r="Y288" s="191">
        <f t="shared" si="106"/>
        <v>0</v>
      </c>
      <c r="Z288" s="191" t="str">
        <f t="shared" si="107"/>
        <v>ПДВ</v>
      </c>
      <c r="AA288" s="191">
        <f t="shared" si="108"/>
        <v>0</v>
      </c>
      <c r="AB288" s="191">
        <f t="shared" si="109"/>
        <v>0</v>
      </c>
      <c r="AC288" s="191" t="str">
        <f t="shared" si="110"/>
        <v>ПДВ</v>
      </c>
    </row>
    <row r="289" spans="1:29" hidden="1" x14ac:dyDescent="0.25">
      <c r="A289">
        <v>265</v>
      </c>
      <c r="B289">
        <f>IFERROR(VLOOKUP(IF(ISERROR(FIND("Наименование загрязняющего вещества",D289))=FALSE,B290,IF(D289="всего по ЗВ:",B288,VLOOKUP(A289,ishod_piv!A:B,2,0))),norm!B:B,1,0),0)</f>
        <v>0</v>
      </c>
      <c r="C289" s="58" t="e">
        <f t="shared" si="89"/>
        <v>#N/A</v>
      </c>
      <c r="D289" s="180">
        <f>VLOOKUP(A289,ishod_piv!A:H,8,0)</f>
        <v>0</v>
      </c>
      <c r="E289" s="59">
        <f>VLOOKUP(A289,ishod_piv!A:I,9,0)</f>
        <v>0</v>
      </c>
      <c r="F289" s="191">
        <f>IF(ISERROR(FIND("Наименование загрязняющего вещества",D289))=TRUE,VLOOKUP(A289,ishod_piv!A:I,4,0),"")</f>
        <v>0</v>
      </c>
      <c r="G289" s="191">
        <f>IF(ISERROR(FIND("Наименование загрязняющего вещества",D289))=TRUE,VLOOKUP(A289,ishod_piv!A:I,5,0),"")</f>
        <v>0</v>
      </c>
      <c r="H289" s="191" t="str">
        <f>VLOOKUP(A289,ishod_piv!A:J,10,0)</f>
        <v>ПДВ</v>
      </c>
      <c r="I289" s="191">
        <f t="shared" si="90"/>
        <v>0</v>
      </c>
      <c r="J289" s="191">
        <f t="shared" si="91"/>
        <v>0</v>
      </c>
      <c r="K289" s="191" t="str">
        <f t="shared" si="92"/>
        <v>ПДВ</v>
      </c>
      <c r="L289" s="191">
        <f t="shared" si="93"/>
        <v>0</v>
      </c>
      <c r="M289" s="191">
        <f t="shared" si="94"/>
        <v>0</v>
      </c>
      <c r="N289" s="191" t="str">
        <f t="shared" si="95"/>
        <v>ПДВ</v>
      </c>
      <c r="O289" s="191">
        <f t="shared" si="96"/>
        <v>0</v>
      </c>
      <c r="P289" s="191">
        <f t="shared" si="97"/>
        <v>0</v>
      </c>
      <c r="Q289" s="191" t="str">
        <f t="shared" si="98"/>
        <v>ПДВ</v>
      </c>
      <c r="R289" s="191">
        <f t="shared" si="99"/>
        <v>0</v>
      </c>
      <c r="S289" s="191">
        <f t="shared" si="100"/>
        <v>0</v>
      </c>
      <c r="T289" s="191" t="str">
        <f t="shared" si="101"/>
        <v>ПДВ</v>
      </c>
      <c r="U289" s="191">
        <f t="shared" si="102"/>
        <v>0</v>
      </c>
      <c r="V289" s="191">
        <f t="shared" si="103"/>
        <v>0</v>
      </c>
      <c r="W289" s="191" t="str">
        <f t="shared" si="104"/>
        <v>ПДВ</v>
      </c>
      <c r="X289" s="191">
        <f t="shared" si="105"/>
        <v>0</v>
      </c>
      <c r="Y289" s="191">
        <f t="shared" si="106"/>
        <v>0</v>
      </c>
      <c r="Z289" s="191" t="str">
        <f t="shared" si="107"/>
        <v>ПДВ</v>
      </c>
      <c r="AA289" s="191">
        <f t="shared" si="108"/>
        <v>0</v>
      </c>
      <c r="AB289" s="191">
        <f t="shared" si="109"/>
        <v>0</v>
      </c>
      <c r="AC289" s="191" t="str">
        <f t="shared" si="110"/>
        <v>ПДВ</v>
      </c>
    </row>
    <row r="290" spans="1:29" hidden="1" x14ac:dyDescent="0.25">
      <c r="A290">
        <v>266</v>
      </c>
      <c r="B290">
        <f>IFERROR(VLOOKUP(IF(ISERROR(FIND("Наименование загрязняющего вещества",D290))=FALSE,B291,IF(D290="всего по ЗВ:",B289,VLOOKUP(A290,ishod_piv!A:B,2,0))),norm!B:B,1,0),0)</f>
        <v>0</v>
      </c>
      <c r="C290" s="58" t="e">
        <f t="shared" si="89"/>
        <v>#N/A</v>
      </c>
      <c r="D290" s="148">
        <f>VLOOKUP(A290,ishod_piv!A:H,8,0)</f>
        <v>0</v>
      </c>
      <c r="E290" s="59">
        <f>VLOOKUP(A290,ishod_piv!A:I,9,0)</f>
        <v>0</v>
      </c>
      <c r="F290" s="191">
        <f>IF(ISERROR(FIND("Наименование загрязняющего вещества",D290))=TRUE,VLOOKUP(A290,ishod_piv!A:I,4,0),"")</f>
        <v>0</v>
      </c>
      <c r="G290" s="191">
        <f>IF(ISERROR(FIND("Наименование загрязняющего вещества",D290))=TRUE,VLOOKUP(A290,ishod_piv!A:I,5,0),"")</f>
        <v>0</v>
      </c>
      <c r="H290" s="191" t="str">
        <f>VLOOKUP(A290,ishod_piv!A:J,10,0)</f>
        <v>ПДВ</v>
      </c>
      <c r="I290" s="191">
        <f t="shared" si="90"/>
        <v>0</v>
      </c>
      <c r="J290" s="191">
        <f t="shared" si="91"/>
        <v>0</v>
      </c>
      <c r="K290" s="191" t="str">
        <f t="shared" si="92"/>
        <v>ПДВ</v>
      </c>
      <c r="L290" s="191">
        <f t="shared" si="93"/>
        <v>0</v>
      </c>
      <c r="M290" s="191">
        <f t="shared" si="94"/>
        <v>0</v>
      </c>
      <c r="N290" s="191" t="str">
        <f t="shared" si="95"/>
        <v>ПДВ</v>
      </c>
      <c r="O290" s="191">
        <f t="shared" si="96"/>
        <v>0</v>
      </c>
      <c r="P290" s="191">
        <f t="shared" si="97"/>
        <v>0</v>
      </c>
      <c r="Q290" s="191" t="str">
        <f t="shared" si="98"/>
        <v>ПДВ</v>
      </c>
      <c r="R290" s="191">
        <f t="shared" si="99"/>
        <v>0</v>
      </c>
      <c r="S290" s="191">
        <f t="shared" si="100"/>
        <v>0</v>
      </c>
      <c r="T290" s="191" t="str">
        <f t="shared" si="101"/>
        <v>ПДВ</v>
      </c>
      <c r="U290" s="191">
        <f t="shared" si="102"/>
        <v>0</v>
      </c>
      <c r="V290" s="191">
        <f t="shared" si="103"/>
        <v>0</v>
      </c>
      <c r="W290" s="191" t="str">
        <f t="shared" si="104"/>
        <v>ПДВ</v>
      </c>
      <c r="X290" s="191">
        <f t="shared" si="105"/>
        <v>0</v>
      </c>
      <c r="Y290" s="191">
        <f t="shared" si="106"/>
        <v>0</v>
      </c>
      <c r="Z290" s="191" t="str">
        <f t="shared" si="107"/>
        <v>ПДВ</v>
      </c>
      <c r="AA290" s="191">
        <f t="shared" si="108"/>
        <v>0</v>
      </c>
      <c r="AB290" s="191">
        <f t="shared" si="109"/>
        <v>0</v>
      </c>
      <c r="AC290" s="191" t="str">
        <f t="shared" si="110"/>
        <v>ПДВ</v>
      </c>
    </row>
    <row r="291" spans="1:29" hidden="1" x14ac:dyDescent="0.25">
      <c r="A291">
        <v>267</v>
      </c>
      <c r="B291">
        <f>IFERROR(VLOOKUP(IF(ISERROR(FIND("Наименование загрязняющего вещества",D291))=FALSE,B292,IF(D291="всего по ЗВ:",B290,VLOOKUP(A291,ishod_piv!A:B,2,0))),norm!B:B,1,0),0)</f>
        <v>0</v>
      </c>
      <c r="C291" s="58" t="e">
        <f t="shared" si="89"/>
        <v>#N/A</v>
      </c>
      <c r="D291" s="148">
        <f>VLOOKUP(A291,ishod_piv!A:H,8,0)</f>
        <v>0</v>
      </c>
      <c r="E291" s="59">
        <f>VLOOKUP(A291,ishod_piv!A:I,9,0)</f>
        <v>0</v>
      </c>
      <c r="F291" s="47">
        <f>IF(ISERROR(FIND("Наименование загрязняющего вещества",D291))=TRUE,VLOOKUP(A291,ishod_piv!A:I,4,0),"")</f>
        <v>0</v>
      </c>
      <c r="G291" s="47">
        <f>IF(ISERROR(FIND("Наименование загрязняющего вещества",D291))=TRUE,VLOOKUP(A291,ishod_piv!A:I,5,0),"")</f>
        <v>0</v>
      </c>
      <c r="H291" s="47" t="str">
        <f>VLOOKUP(A291,ishod_piv!A:J,10,0)</f>
        <v>ПДВ</v>
      </c>
      <c r="I291" s="47">
        <f t="shared" si="90"/>
        <v>0</v>
      </c>
      <c r="J291" s="47">
        <f t="shared" si="91"/>
        <v>0</v>
      </c>
      <c r="K291" s="47" t="str">
        <f t="shared" si="92"/>
        <v>ПДВ</v>
      </c>
      <c r="L291" s="47">
        <f t="shared" si="93"/>
        <v>0</v>
      </c>
      <c r="M291" s="47">
        <f t="shared" si="94"/>
        <v>0</v>
      </c>
      <c r="N291" s="47" t="str">
        <f t="shared" si="95"/>
        <v>ПДВ</v>
      </c>
      <c r="O291" s="47">
        <f t="shared" si="96"/>
        <v>0</v>
      </c>
      <c r="P291" s="47">
        <f t="shared" si="97"/>
        <v>0</v>
      </c>
      <c r="Q291" s="47" t="str">
        <f t="shared" si="98"/>
        <v>ПДВ</v>
      </c>
      <c r="R291" s="47">
        <f t="shared" si="99"/>
        <v>0</v>
      </c>
      <c r="S291" s="47">
        <f t="shared" si="100"/>
        <v>0</v>
      </c>
      <c r="T291" s="47" t="str">
        <f t="shared" si="101"/>
        <v>ПДВ</v>
      </c>
      <c r="U291" s="47">
        <f t="shared" si="102"/>
        <v>0</v>
      </c>
      <c r="V291" s="47">
        <f t="shared" si="103"/>
        <v>0</v>
      </c>
      <c r="W291" s="47" t="str">
        <f t="shared" si="104"/>
        <v>ПДВ</v>
      </c>
      <c r="X291" s="47">
        <f t="shared" si="105"/>
        <v>0</v>
      </c>
      <c r="Y291" s="47">
        <f t="shared" si="106"/>
        <v>0</v>
      </c>
      <c r="Z291" s="47" t="str">
        <f t="shared" si="107"/>
        <v>ПДВ</v>
      </c>
      <c r="AA291" s="47">
        <f t="shared" si="108"/>
        <v>0</v>
      </c>
      <c r="AB291" s="47">
        <f t="shared" si="109"/>
        <v>0</v>
      </c>
      <c r="AC291" s="47" t="str">
        <f t="shared" si="110"/>
        <v>ПДВ</v>
      </c>
    </row>
    <row r="292" spans="1:29" hidden="1" x14ac:dyDescent="0.25">
      <c r="A292">
        <v>268</v>
      </c>
      <c r="B292">
        <f>IFERROR(VLOOKUP(IF(ISERROR(FIND("Наименование загрязняющего вещества",D292))=FALSE,B293,IF(D292="всего по ЗВ:",B291,VLOOKUP(A292,ishod_piv!A:B,2,0))),norm!B:B,1,0),0)</f>
        <v>0</v>
      </c>
      <c r="C292" s="58" t="e">
        <f t="shared" si="89"/>
        <v>#N/A</v>
      </c>
      <c r="D292" s="148">
        <f>VLOOKUP(A292,ishod_piv!A:H,8,0)</f>
        <v>0</v>
      </c>
      <c r="E292" s="59">
        <f>VLOOKUP(A292,ishod_piv!A:I,9,0)</f>
        <v>0</v>
      </c>
      <c r="F292" s="47">
        <f>IF(ISERROR(FIND("Наименование загрязняющего вещества",D292))=TRUE,VLOOKUP(A292,ishod_piv!A:I,4,0),"")</f>
        <v>0</v>
      </c>
      <c r="G292" s="47">
        <f>IF(ISERROR(FIND("Наименование загрязняющего вещества",D292))=TRUE,VLOOKUP(A292,ishod_piv!A:I,5,0),"")</f>
        <v>0</v>
      </c>
      <c r="H292" s="47" t="str">
        <f>VLOOKUP(A292,ishod_piv!A:J,10,0)</f>
        <v>ПДВ</v>
      </c>
      <c r="I292" s="47">
        <f t="shared" si="90"/>
        <v>0</v>
      </c>
      <c r="J292" s="47">
        <f t="shared" si="91"/>
        <v>0</v>
      </c>
      <c r="K292" s="47" t="str">
        <f t="shared" si="92"/>
        <v>ПДВ</v>
      </c>
      <c r="L292" s="47">
        <f t="shared" si="93"/>
        <v>0</v>
      </c>
      <c r="M292" s="47">
        <f t="shared" si="94"/>
        <v>0</v>
      </c>
      <c r="N292" s="47" t="str">
        <f t="shared" si="95"/>
        <v>ПДВ</v>
      </c>
      <c r="O292" s="47">
        <f t="shared" si="96"/>
        <v>0</v>
      </c>
      <c r="P292" s="47">
        <f t="shared" si="97"/>
        <v>0</v>
      </c>
      <c r="Q292" s="47" t="str">
        <f t="shared" si="98"/>
        <v>ПДВ</v>
      </c>
      <c r="R292" s="47">
        <f t="shared" si="99"/>
        <v>0</v>
      </c>
      <c r="S292" s="47">
        <f t="shared" si="100"/>
        <v>0</v>
      </c>
      <c r="T292" s="47" t="str">
        <f t="shared" si="101"/>
        <v>ПДВ</v>
      </c>
      <c r="U292" s="47">
        <f t="shared" si="102"/>
        <v>0</v>
      </c>
      <c r="V292" s="47">
        <f t="shared" si="103"/>
        <v>0</v>
      </c>
      <c r="W292" s="47" t="str">
        <f t="shared" si="104"/>
        <v>ПДВ</v>
      </c>
      <c r="X292" s="47">
        <f t="shared" si="105"/>
        <v>0</v>
      </c>
      <c r="Y292" s="47">
        <f t="shared" si="106"/>
        <v>0</v>
      </c>
      <c r="Z292" s="47" t="str">
        <f t="shared" si="107"/>
        <v>ПДВ</v>
      </c>
      <c r="AA292" s="47">
        <f t="shared" si="108"/>
        <v>0</v>
      </c>
      <c r="AB292" s="47">
        <f t="shared" si="109"/>
        <v>0</v>
      </c>
      <c r="AC292" s="47" t="str">
        <f t="shared" si="110"/>
        <v>ПДВ</v>
      </c>
    </row>
    <row r="293" spans="1:29" hidden="1" x14ac:dyDescent="0.25">
      <c r="A293">
        <v>269</v>
      </c>
      <c r="B293">
        <f>IFERROR(VLOOKUP(IF(ISERROR(FIND("Наименование загрязняющего вещества",D293))=FALSE,B294,IF(D293="всего по ЗВ:",B292,VLOOKUP(A293,ishod_piv!A:B,2,0))),norm!B:B,1,0),0)</f>
        <v>0</v>
      </c>
      <c r="C293" s="58" t="e">
        <f t="shared" si="89"/>
        <v>#N/A</v>
      </c>
      <c r="D293" s="148">
        <f>VLOOKUP(A293,ishod_piv!A:H,8,0)</f>
        <v>0</v>
      </c>
      <c r="E293" s="59">
        <f>VLOOKUP(A293,ishod_piv!A:I,9,0)</f>
        <v>0</v>
      </c>
      <c r="F293" s="47">
        <f>IF(ISERROR(FIND("Наименование загрязняющего вещества",D293))=TRUE,VLOOKUP(A293,ishod_piv!A:I,4,0),"")</f>
        <v>0</v>
      </c>
      <c r="G293" s="47">
        <f>IF(ISERROR(FIND("Наименование загрязняющего вещества",D293))=TRUE,VLOOKUP(A293,ishod_piv!A:I,5,0),"")</f>
        <v>0</v>
      </c>
      <c r="H293" s="47" t="str">
        <f>VLOOKUP(A293,ishod_piv!A:J,10,0)</f>
        <v>ПДВ</v>
      </c>
      <c r="I293" s="47">
        <f t="shared" si="90"/>
        <v>0</v>
      </c>
      <c r="J293" s="47">
        <f t="shared" si="91"/>
        <v>0</v>
      </c>
      <c r="K293" s="47" t="str">
        <f t="shared" si="92"/>
        <v>ПДВ</v>
      </c>
      <c r="L293" s="47">
        <f t="shared" si="93"/>
        <v>0</v>
      </c>
      <c r="M293" s="47">
        <f t="shared" si="94"/>
        <v>0</v>
      </c>
      <c r="N293" s="47" t="str">
        <f t="shared" si="95"/>
        <v>ПДВ</v>
      </c>
      <c r="O293" s="47">
        <f t="shared" si="96"/>
        <v>0</v>
      </c>
      <c r="P293" s="47">
        <f t="shared" si="97"/>
        <v>0</v>
      </c>
      <c r="Q293" s="47" t="str">
        <f t="shared" si="98"/>
        <v>ПДВ</v>
      </c>
      <c r="R293" s="47">
        <f t="shared" si="99"/>
        <v>0</v>
      </c>
      <c r="S293" s="47">
        <f t="shared" si="100"/>
        <v>0</v>
      </c>
      <c r="T293" s="47" t="str">
        <f t="shared" si="101"/>
        <v>ПДВ</v>
      </c>
      <c r="U293" s="47">
        <f t="shared" si="102"/>
        <v>0</v>
      </c>
      <c r="V293" s="47">
        <f t="shared" si="103"/>
        <v>0</v>
      </c>
      <c r="W293" s="47" t="str">
        <f t="shared" si="104"/>
        <v>ПДВ</v>
      </c>
      <c r="X293" s="47">
        <f t="shared" si="105"/>
        <v>0</v>
      </c>
      <c r="Y293" s="47">
        <f t="shared" si="106"/>
        <v>0</v>
      </c>
      <c r="Z293" s="47" t="str">
        <f t="shared" si="107"/>
        <v>ПДВ</v>
      </c>
      <c r="AA293" s="47">
        <f t="shared" si="108"/>
        <v>0</v>
      </c>
      <c r="AB293" s="47">
        <f t="shared" si="109"/>
        <v>0</v>
      </c>
      <c r="AC293" s="47" t="str">
        <f t="shared" si="110"/>
        <v>ПДВ</v>
      </c>
    </row>
    <row r="294" spans="1:29" hidden="1" x14ac:dyDescent="0.25">
      <c r="A294">
        <v>270</v>
      </c>
      <c r="B294">
        <f>IFERROR(VLOOKUP(IF(ISERROR(FIND("Наименование загрязняющего вещества",D294))=FALSE,B295,IF(D294="всего по ЗВ:",B293,VLOOKUP(A294,ishod_piv!A:B,2,0))),norm!B:B,1,0),0)</f>
        <v>0</v>
      </c>
      <c r="C294" s="58" t="e">
        <f t="shared" si="89"/>
        <v>#N/A</v>
      </c>
      <c r="D294" s="148">
        <f>VLOOKUP(A294,ishod_piv!A:H,8,0)</f>
        <v>0</v>
      </c>
      <c r="E294" s="59">
        <f>VLOOKUP(A294,ishod_piv!A:I,9,0)</f>
        <v>0</v>
      </c>
      <c r="F294" s="47">
        <f>IF(ISERROR(FIND("Наименование загрязняющего вещества",D294))=TRUE,VLOOKUP(A294,ishod_piv!A:I,4,0),"")</f>
        <v>0</v>
      </c>
      <c r="G294" s="47">
        <f>IF(ISERROR(FIND("Наименование загрязняющего вещества",D294))=TRUE,VLOOKUP(A294,ishod_piv!A:I,5,0),"")</f>
        <v>0</v>
      </c>
      <c r="H294" s="47" t="str">
        <f>VLOOKUP(A294,ishod_piv!A:J,10,0)</f>
        <v>ПДВ</v>
      </c>
      <c r="I294" s="47">
        <f t="shared" si="90"/>
        <v>0</v>
      </c>
      <c r="J294" s="47">
        <f t="shared" si="91"/>
        <v>0</v>
      </c>
      <c r="K294" s="47" t="str">
        <f t="shared" si="92"/>
        <v>ПДВ</v>
      </c>
      <c r="L294" s="47">
        <f t="shared" si="93"/>
        <v>0</v>
      </c>
      <c r="M294" s="47">
        <f t="shared" si="94"/>
        <v>0</v>
      </c>
      <c r="N294" s="47" t="str">
        <f t="shared" si="95"/>
        <v>ПДВ</v>
      </c>
      <c r="O294" s="47">
        <f t="shared" si="96"/>
        <v>0</v>
      </c>
      <c r="P294" s="47">
        <f t="shared" si="97"/>
        <v>0</v>
      </c>
      <c r="Q294" s="47" t="str">
        <f t="shared" si="98"/>
        <v>ПДВ</v>
      </c>
      <c r="R294" s="47">
        <f t="shared" si="99"/>
        <v>0</v>
      </c>
      <c r="S294" s="47">
        <f t="shared" si="100"/>
        <v>0</v>
      </c>
      <c r="T294" s="47" t="str">
        <f t="shared" si="101"/>
        <v>ПДВ</v>
      </c>
      <c r="U294" s="47">
        <f t="shared" si="102"/>
        <v>0</v>
      </c>
      <c r="V294" s="47">
        <f t="shared" si="103"/>
        <v>0</v>
      </c>
      <c r="W294" s="47" t="str">
        <f t="shared" si="104"/>
        <v>ПДВ</v>
      </c>
      <c r="X294" s="47">
        <f t="shared" si="105"/>
        <v>0</v>
      </c>
      <c r="Y294" s="47">
        <f t="shared" si="106"/>
        <v>0</v>
      </c>
      <c r="Z294" s="47" t="str">
        <f t="shared" si="107"/>
        <v>ПДВ</v>
      </c>
      <c r="AA294" s="47">
        <f t="shared" si="108"/>
        <v>0</v>
      </c>
      <c r="AB294" s="47">
        <f t="shared" si="109"/>
        <v>0</v>
      </c>
      <c r="AC294" s="47" t="str">
        <f t="shared" si="110"/>
        <v>ПДВ</v>
      </c>
    </row>
    <row r="295" spans="1:29" hidden="1" x14ac:dyDescent="0.25">
      <c r="A295">
        <v>271</v>
      </c>
      <c r="B295">
        <f>IFERROR(VLOOKUP(IF(ISERROR(FIND("Наименование загрязняющего вещества",D295))=FALSE,B296,IF(D295="всего по ЗВ:",B294,VLOOKUP(A295,ishod_piv!A:B,2,0))),norm!B:B,1,0),0)</f>
        <v>0</v>
      </c>
      <c r="C295" s="58" t="e">
        <f t="shared" si="89"/>
        <v>#N/A</v>
      </c>
      <c r="D295" s="148">
        <f>VLOOKUP(A295,ishod_piv!A:H,8,0)</f>
        <v>0</v>
      </c>
      <c r="E295" s="59">
        <f>VLOOKUP(A295,ishod_piv!A:I,9,0)</f>
        <v>0</v>
      </c>
      <c r="F295" s="47">
        <f>IF(ISERROR(FIND("Наименование загрязняющего вещества",D295))=TRUE,VLOOKUP(A295,ishod_piv!A:I,4,0),"")</f>
        <v>0</v>
      </c>
      <c r="G295" s="47">
        <f>IF(ISERROR(FIND("Наименование загрязняющего вещества",D295))=TRUE,VLOOKUP(A295,ishod_piv!A:I,5,0),"")</f>
        <v>0</v>
      </c>
      <c r="H295" s="47" t="str">
        <f>VLOOKUP(A295,ishod_piv!A:J,10,0)</f>
        <v>ПДВ</v>
      </c>
      <c r="I295" s="47">
        <f t="shared" si="90"/>
        <v>0</v>
      </c>
      <c r="J295" s="47">
        <f t="shared" si="91"/>
        <v>0</v>
      </c>
      <c r="K295" s="47" t="str">
        <f t="shared" si="92"/>
        <v>ПДВ</v>
      </c>
      <c r="L295" s="47">
        <f t="shared" si="93"/>
        <v>0</v>
      </c>
      <c r="M295" s="47">
        <f t="shared" si="94"/>
        <v>0</v>
      </c>
      <c r="N295" s="47" t="str">
        <f t="shared" si="95"/>
        <v>ПДВ</v>
      </c>
      <c r="O295" s="47">
        <f t="shared" si="96"/>
        <v>0</v>
      </c>
      <c r="P295" s="47">
        <f t="shared" si="97"/>
        <v>0</v>
      </c>
      <c r="Q295" s="47" t="str">
        <f t="shared" si="98"/>
        <v>ПДВ</v>
      </c>
      <c r="R295" s="47">
        <f t="shared" si="99"/>
        <v>0</v>
      </c>
      <c r="S295" s="47">
        <f t="shared" si="100"/>
        <v>0</v>
      </c>
      <c r="T295" s="47" t="str">
        <f t="shared" si="101"/>
        <v>ПДВ</v>
      </c>
      <c r="U295" s="47">
        <f t="shared" si="102"/>
        <v>0</v>
      </c>
      <c r="V295" s="47">
        <f t="shared" si="103"/>
        <v>0</v>
      </c>
      <c r="W295" s="47" t="str">
        <f t="shared" si="104"/>
        <v>ПДВ</v>
      </c>
      <c r="X295" s="47">
        <f t="shared" si="105"/>
        <v>0</v>
      </c>
      <c r="Y295" s="47">
        <f t="shared" si="106"/>
        <v>0</v>
      </c>
      <c r="Z295" s="47" t="str">
        <f t="shared" si="107"/>
        <v>ПДВ</v>
      </c>
      <c r="AA295" s="47">
        <f t="shared" si="108"/>
        <v>0</v>
      </c>
      <c r="AB295" s="47">
        <f t="shared" si="109"/>
        <v>0</v>
      </c>
      <c r="AC295" s="47" t="str">
        <f t="shared" si="110"/>
        <v>ПДВ</v>
      </c>
    </row>
    <row r="296" spans="1:29" hidden="1" x14ac:dyDescent="0.25">
      <c r="A296">
        <v>272</v>
      </c>
      <c r="B296">
        <f>IFERROR(VLOOKUP(IF(ISERROR(FIND("Наименование загрязняющего вещества",D296))=FALSE,B297,IF(D296="всего по ЗВ:",B295,VLOOKUP(A296,ishod_piv!A:B,2,0))),norm!B:B,1,0),0)</f>
        <v>0</v>
      </c>
      <c r="C296" s="58" t="e">
        <f t="shared" si="89"/>
        <v>#N/A</v>
      </c>
      <c r="D296" s="148">
        <f>VLOOKUP(A296,ishod_piv!A:H,8,0)</f>
        <v>0</v>
      </c>
      <c r="E296" s="59">
        <f>VLOOKUP(A296,ishod_piv!A:I,9,0)</f>
        <v>0</v>
      </c>
      <c r="F296" s="47">
        <f>IF(ISERROR(FIND("Наименование загрязняющего вещества",D296))=TRUE,VLOOKUP(A296,ishod_piv!A:I,4,0),"")</f>
        <v>0</v>
      </c>
      <c r="G296" s="47">
        <f>IF(ISERROR(FIND("Наименование загрязняющего вещества",D296))=TRUE,VLOOKUP(A296,ishod_piv!A:I,5,0),"")</f>
        <v>0</v>
      </c>
      <c r="H296" s="47" t="str">
        <f>VLOOKUP(A296,ishod_piv!A:J,10,0)</f>
        <v>ПДВ</v>
      </c>
      <c r="I296" s="47">
        <f t="shared" si="90"/>
        <v>0</v>
      </c>
      <c r="J296" s="47">
        <f t="shared" si="91"/>
        <v>0</v>
      </c>
      <c r="K296" s="47" t="str">
        <f t="shared" si="92"/>
        <v>ПДВ</v>
      </c>
      <c r="L296" s="47">
        <f t="shared" si="93"/>
        <v>0</v>
      </c>
      <c r="M296" s="47">
        <f t="shared" si="94"/>
        <v>0</v>
      </c>
      <c r="N296" s="47" t="str">
        <f t="shared" si="95"/>
        <v>ПДВ</v>
      </c>
      <c r="O296" s="47">
        <f t="shared" si="96"/>
        <v>0</v>
      </c>
      <c r="P296" s="47">
        <f t="shared" si="97"/>
        <v>0</v>
      </c>
      <c r="Q296" s="47" t="str">
        <f t="shared" si="98"/>
        <v>ПДВ</v>
      </c>
      <c r="R296" s="47">
        <f t="shared" si="99"/>
        <v>0</v>
      </c>
      <c r="S296" s="47">
        <f t="shared" si="100"/>
        <v>0</v>
      </c>
      <c r="T296" s="47" t="str">
        <f t="shared" si="101"/>
        <v>ПДВ</v>
      </c>
      <c r="U296" s="47">
        <f t="shared" si="102"/>
        <v>0</v>
      </c>
      <c r="V296" s="47">
        <f t="shared" si="103"/>
        <v>0</v>
      </c>
      <c r="W296" s="47" t="str">
        <f t="shared" si="104"/>
        <v>ПДВ</v>
      </c>
      <c r="X296" s="47">
        <f t="shared" si="105"/>
        <v>0</v>
      </c>
      <c r="Y296" s="47">
        <f t="shared" si="106"/>
        <v>0</v>
      </c>
      <c r="Z296" s="47" t="str">
        <f t="shared" si="107"/>
        <v>ПДВ</v>
      </c>
      <c r="AA296" s="47">
        <f t="shared" si="108"/>
        <v>0</v>
      </c>
      <c r="AB296" s="47">
        <f t="shared" si="109"/>
        <v>0</v>
      </c>
      <c r="AC296" s="47" t="str">
        <f t="shared" si="110"/>
        <v>ПДВ</v>
      </c>
    </row>
    <row r="297" spans="1:29" hidden="1" x14ac:dyDescent="0.25">
      <c r="A297">
        <v>273</v>
      </c>
      <c r="B297">
        <f>IFERROR(VLOOKUP(IF(ISERROR(FIND("Наименование загрязняющего вещества",D297))=FALSE,B298,IF(D297="всего по ЗВ:",B296,VLOOKUP(A297,ishod_piv!A:B,2,0))),norm!B:B,1,0),0)</f>
        <v>0</v>
      </c>
      <c r="C297" s="58" t="e">
        <f t="shared" si="89"/>
        <v>#N/A</v>
      </c>
      <c r="D297" s="180">
        <f>VLOOKUP(A297,ishod_piv!A:H,8,0)</f>
        <v>0</v>
      </c>
      <c r="E297" s="59">
        <f>VLOOKUP(A297,ishod_piv!A:I,9,0)</f>
        <v>0</v>
      </c>
      <c r="F297" s="47">
        <f>IF(ISERROR(FIND("Наименование загрязняющего вещества",D297))=TRUE,VLOOKUP(A297,ishod_piv!A:I,4,0),"")</f>
        <v>0</v>
      </c>
      <c r="G297" s="47">
        <f>IF(ISERROR(FIND("Наименование загрязняющего вещества",D297))=TRUE,VLOOKUP(A297,ishod_piv!A:I,5,0),"")</f>
        <v>0</v>
      </c>
      <c r="H297" s="47" t="str">
        <f>VLOOKUP(A297,ishod_piv!A:J,10,0)</f>
        <v>ПДВ</v>
      </c>
      <c r="I297" s="47">
        <f t="shared" si="90"/>
        <v>0</v>
      </c>
      <c r="J297" s="47">
        <f t="shared" si="91"/>
        <v>0</v>
      </c>
      <c r="K297" s="47" t="str">
        <f t="shared" si="92"/>
        <v>ПДВ</v>
      </c>
      <c r="L297" s="47">
        <f t="shared" si="93"/>
        <v>0</v>
      </c>
      <c r="M297" s="47">
        <f t="shared" si="94"/>
        <v>0</v>
      </c>
      <c r="N297" s="47" t="str">
        <f t="shared" si="95"/>
        <v>ПДВ</v>
      </c>
      <c r="O297" s="47">
        <f t="shared" si="96"/>
        <v>0</v>
      </c>
      <c r="P297" s="47">
        <f t="shared" si="97"/>
        <v>0</v>
      </c>
      <c r="Q297" s="47" t="str">
        <f t="shared" si="98"/>
        <v>ПДВ</v>
      </c>
      <c r="R297" s="47">
        <f t="shared" si="99"/>
        <v>0</v>
      </c>
      <c r="S297" s="47">
        <f t="shared" si="100"/>
        <v>0</v>
      </c>
      <c r="T297" s="47" t="str">
        <f t="shared" si="101"/>
        <v>ПДВ</v>
      </c>
      <c r="U297" s="47">
        <f t="shared" si="102"/>
        <v>0</v>
      </c>
      <c r="V297" s="47">
        <f t="shared" si="103"/>
        <v>0</v>
      </c>
      <c r="W297" s="47" t="str">
        <f t="shared" si="104"/>
        <v>ПДВ</v>
      </c>
      <c r="X297" s="47">
        <f t="shared" si="105"/>
        <v>0</v>
      </c>
      <c r="Y297" s="47">
        <f t="shared" si="106"/>
        <v>0</v>
      </c>
      <c r="Z297" s="47" t="str">
        <f t="shared" si="107"/>
        <v>ПДВ</v>
      </c>
      <c r="AA297" s="47">
        <f t="shared" si="108"/>
        <v>0</v>
      </c>
      <c r="AB297" s="47">
        <f t="shared" si="109"/>
        <v>0</v>
      </c>
      <c r="AC297" s="47" t="str">
        <f t="shared" si="110"/>
        <v>ПДВ</v>
      </c>
    </row>
    <row r="298" spans="1:29" hidden="1" x14ac:dyDescent="0.25">
      <c r="A298">
        <v>274</v>
      </c>
      <c r="B298">
        <f>IFERROR(VLOOKUP(IF(ISERROR(FIND("Наименование загрязняющего вещества",D298))=FALSE,B299,IF(D298="всего по ЗВ:",B297,VLOOKUP(A298,ishod_piv!A:B,2,0))),norm!B:B,1,0),0)</f>
        <v>0</v>
      </c>
      <c r="C298" s="58" t="e">
        <f t="shared" si="89"/>
        <v>#N/A</v>
      </c>
      <c r="D298" s="148">
        <f>VLOOKUP(A298,ishod_piv!A:H,8,0)</f>
        <v>0</v>
      </c>
      <c r="E298" s="59">
        <f>VLOOKUP(A298,ishod_piv!A:I,9,0)</f>
        <v>0</v>
      </c>
      <c r="F298" s="191">
        <f>IF(ISERROR(FIND("Наименование загрязняющего вещества",D298))=TRUE,VLOOKUP(A298,ishod_piv!A:I,4,0),"")</f>
        <v>0</v>
      </c>
      <c r="G298" s="191">
        <f>IF(ISERROR(FIND("Наименование загрязняющего вещества",D298))=TRUE,VLOOKUP(A298,ishod_piv!A:I,5,0),"")</f>
        <v>0</v>
      </c>
      <c r="H298" s="191" t="str">
        <f>VLOOKUP(A298,ishod_piv!A:J,10,0)</f>
        <v>ПДВ</v>
      </c>
      <c r="I298" s="191">
        <f t="shared" si="90"/>
        <v>0</v>
      </c>
      <c r="J298" s="191">
        <f t="shared" si="91"/>
        <v>0</v>
      </c>
      <c r="K298" s="191" t="str">
        <f t="shared" si="92"/>
        <v>ПДВ</v>
      </c>
      <c r="L298" s="191">
        <f t="shared" si="93"/>
        <v>0</v>
      </c>
      <c r="M298" s="191">
        <f t="shared" si="94"/>
        <v>0</v>
      </c>
      <c r="N298" s="191" t="str">
        <f t="shared" si="95"/>
        <v>ПДВ</v>
      </c>
      <c r="O298" s="191">
        <f t="shared" si="96"/>
        <v>0</v>
      </c>
      <c r="P298" s="191">
        <f t="shared" si="97"/>
        <v>0</v>
      </c>
      <c r="Q298" s="191" t="str">
        <f t="shared" si="98"/>
        <v>ПДВ</v>
      </c>
      <c r="R298" s="191">
        <f t="shared" si="99"/>
        <v>0</v>
      </c>
      <c r="S298" s="191">
        <f t="shared" si="100"/>
        <v>0</v>
      </c>
      <c r="T298" s="191" t="str">
        <f t="shared" si="101"/>
        <v>ПДВ</v>
      </c>
      <c r="U298" s="191">
        <f t="shared" si="102"/>
        <v>0</v>
      </c>
      <c r="V298" s="191">
        <f t="shared" si="103"/>
        <v>0</v>
      </c>
      <c r="W298" s="191" t="str">
        <f t="shared" si="104"/>
        <v>ПДВ</v>
      </c>
      <c r="X298" s="191">
        <f t="shared" si="105"/>
        <v>0</v>
      </c>
      <c r="Y298" s="191">
        <f t="shared" si="106"/>
        <v>0</v>
      </c>
      <c r="Z298" s="191" t="str">
        <f t="shared" si="107"/>
        <v>ПДВ</v>
      </c>
      <c r="AA298" s="191">
        <f t="shared" si="108"/>
        <v>0</v>
      </c>
      <c r="AB298" s="191">
        <f t="shared" si="109"/>
        <v>0</v>
      </c>
      <c r="AC298" s="191" t="str">
        <f t="shared" si="110"/>
        <v>ПДВ</v>
      </c>
    </row>
    <row r="299" spans="1:29" hidden="1" x14ac:dyDescent="0.25">
      <c r="A299">
        <v>275</v>
      </c>
      <c r="B299">
        <f>IFERROR(VLOOKUP(IF(ISERROR(FIND("Наименование загрязняющего вещества",D299))=FALSE,B300,IF(D299="всего по ЗВ:",B298,VLOOKUP(A299,ishod_piv!A:B,2,0))),norm!B:B,1,0),0)</f>
        <v>0</v>
      </c>
      <c r="C299" s="58" t="e">
        <f t="shared" si="89"/>
        <v>#N/A</v>
      </c>
      <c r="D299" s="148">
        <f>VLOOKUP(A299,ishod_piv!A:H,8,0)</f>
        <v>0</v>
      </c>
      <c r="E299" s="59">
        <f>VLOOKUP(A299,ishod_piv!A:I,9,0)</f>
        <v>0</v>
      </c>
      <c r="F299" s="191">
        <f>IF(ISERROR(FIND("Наименование загрязняющего вещества",D299))=TRUE,VLOOKUP(A299,ishod_piv!A:I,4,0),"")</f>
        <v>0</v>
      </c>
      <c r="G299" s="191">
        <f>IF(ISERROR(FIND("Наименование загрязняющего вещества",D299))=TRUE,VLOOKUP(A299,ishod_piv!A:I,5,0),"")</f>
        <v>0</v>
      </c>
      <c r="H299" s="191" t="str">
        <f>VLOOKUP(A299,ishod_piv!A:J,10,0)</f>
        <v>ПДВ</v>
      </c>
      <c r="I299" s="191">
        <f t="shared" si="90"/>
        <v>0</v>
      </c>
      <c r="J299" s="191">
        <f t="shared" si="91"/>
        <v>0</v>
      </c>
      <c r="K299" s="191" t="str">
        <f t="shared" si="92"/>
        <v>ПДВ</v>
      </c>
      <c r="L299" s="191">
        <f t="shared" si="93"/>
        <v>0</v>
      </c>
      <c r="M299" s="191">
        <f t="shared" si="94"/>
        <v>0</v>
      </c>
      <c r="N299" s="191" t="str">
        <f t="shared" si="95"/>
        <v>ПДВ</v>
      </c>
      <c r="O299" s="191">
        <f t="shared" si="96"/>
        <v>0</v>
      </c>
      <c r="P299" s="191">
        <f t="shared" si="97"/>
        <v>0</v>
      </c>
      <c r="Q299" s="191" t="str">
        <f t="shared" si="98"/>
        <v>ПДВ</v>
      </c>
      <c r="R299" s="191">
        <f t="shared" si="99"/>
        <v>0</v>
      </c>
      <c r="S299" s="191">
        <f t="shared" si="100"/>
        <v>0</v>
      </c>
      <c r="T299" s="191" t="str">
        <f t="shared" si="101"/>
        <v>ПДВ</v>
      </c>
      <c r="U299" s="191">
        <f t="shared" si="102"/>
        <v>0</v>
      </c>
      <c r="V299" s="191">
        <f t="shared" si="103"/>
        <v>0</v>
      </c>
      <c r="W299" s="191" t="str">
        <f t="shared" si="104"/>
        <v>ПДВ</v>
      </c>
      <c r="X299" s="191">
        <f t="shared" si="105"/>
        <v>0</v>
      </c>
      <c r="Y299" s="191">
        <f t="shared" si="106"/>
        <v>0</v>
      </c>
      <c r="Z299" s="191" t="str">
        <f t="shared" si="107"/>
        <v>ПДВ</v>
      </c>
      <c r="AA299" s="191">
        <f t="shared" si="108"/>
        <v>0</v>
      </c>
      <c r="AB299" s="191">
        <f t="shared" si="109"/>
        <v>0</v>
      </c>
      <c r="AC299" s="191" t="str">
        <f t="shared" si="110"/>
        <v>ПДВ</v>
      </c>
    </row>
    <row r="300" spans="1:29" hidden="1" x14ac:dyDescent="0.25">
      <c r="A300">
        <v>276</v>
      </c>
      <c r="B300">
        <f>IFERROR(VLOOKUP(IF(ISERROR(FIND("Наименование загрязняющего вещества",D300))=FALSE,B301,IF(D300="всего по ЗВ:",B299,VLOOKUP(A300,ishod_piv!A:B,2,0))),norm!B:B,1,0),0)</f>
        <v>0</v>
      </c>
      <c r="C300" s="58" t="e">
        <f t="shared" si="89"/>
        <v>#N/A</v>
      </c>
      <c r="D300" s="180">
        <f>VLOOKUP(A300,ishod_piv!A:H,8,0)</f>
        <v>0</v>
      </c>
      <c r="E300" s="59">
        <f>VLOOKUP(A300,ishod_piv!A:I,9,0)</f>
        <v>0</v>
      </c>
      <c r="F300" s="47">
        <f>IF(ISERROR(FIND("Наименование загрязняющего вещества",D300))=TRUE,VLOOKUP(A300,ishod_piv!A:I,4,0),"")</f>
        <v>0</v>
      </c>
      <c r="G300" s="47">
        <f>IF(ISERROR(FIND("Наименование загрязняющего вещества",D300))=TRUE,VLOOKUP(A300,ishod_piv!A:I,5,0),"")</f>
        <v>0</v>
      </c>
      <c r="H300" s="47" t="str">
        <f>VLOOKUP(A300,ishod_piv!A:J,10,0)</f>
        <v>ПДВ</v>
      </c>
      <c r="I300" s="47">
        <f t="shared" si="90"/>
        <v>0</v>
      </c>
      <c r="J300" s="47">
        <f t="shared" si="91"/>
        <v>0</v>
      </c>
      <c r="K300" s="47" t="str">
        <f t="shared" si="92"/>
        <v>ПДВ</v>
      </c>
      <c r="L300" s="47">
        <f t="shared" si="93"/>
        <v>0</v>
      </c>
      <c r="M300" s="47">
        <f t="shared" si="94"/>
        <v>0</v>
      </c>
      <c r="N300" s="47" t="str">
        <f t="shared" si="95"/>
        <v>ПДВ</v>
      </c>
      <c r="O300" s="47">
        <f t="shared" si="96"/>
        <v>0</v>
      </c>
      <c r="P300" s="47">
        <f t="shared" si="97"/>
        <v>0</v>
      </c>
      <c r="Q300" s="47" t="str">
        <f t="shared" si="98"/>
        <v>ПДВ</v>
      </c>
      <c r="R300" s="47">
        <f t="shared" si="99"/>
        <v>0</v>
      </c>
      <c r="S300" s="47">
        <f t="shared" si="100"/>
        <v>0</v>
      </c>
      <c r="T300" s="47" t="str">
        <f t="shared" si="101"/>
        <v>ПДВ</v>
      </c>
      <c r="U300" s="47">
        <f t="shared" si="102"/>
        <v>0</v>
      </c>
      <c r="V300" s="47">
        <f t="shared" si="103"/>
        <v>0</v>
      </c>
      <c r="W300" s="47" t="str">
        <f t="shared" si="104"/>
        <v>ПДВ</v>
      </c>
      <c r="X300" s="47">
        <f t="shared" si="105"/>
        <v>0</v>
      </c>
      <c r="Y300" s="47">
        <f t="shared" si="106"/>
        <v>0</v>
      </c>
      <c r="Z300" s="47" t="str">
        <f t="shared" si="107"/>
        <v>ПДВ</v>
      </c>
      <c r="AA300" s="47">
        <f t="shared" si="108"/>
        <v>0</v>
      </c>
      <c r="AB300" s="47">
        <f t="shared" si="109"/>
        <v>0</v>
      </c>
      <c r="AC300" s="47" t="str">
        <f t="shared" si="110"/>
        <v>ПДВ</v>
      </c>
    </row>
    <row r="301" spans="1:29" hidden="1" x14ac:dyDescent="0.25">
      <c r="A301">
        <v>277</v>
      </c>
      <c r="B301">
        <f>IFERROR(VLOOKUP(IF(ISERROR(FIND("Наименование загрязняющего вещества",D301))=FALSE,B302,IF(D301="всего по ЗВ:",B300,VLOOKUP(A301,ishod_piv!A:B,2,0))),norm!B:B,1,0),0)</f>
        <v>0</v>
      </c>
      <c r="C301" s="58" t="e">
        <f t="shared" si="89"/>
        <v>#N/A</v>
      </c>
      <c r="D301" s="148">
        <f>VLOOKUP(A301,ishod_piv!A:H,8,0)</f>
        <v>0</v>
      </c>
      <c r="E301" s="59">
        <f>VLOOKUP(A301,ishod_piv!A:I,9,0)</f>
        <v>0</v>
      </c>
      <c r="F301" s="191">
        <f>IF(ISERROR(FIND("Наименование загрязняющего вещества",D301))=TRUE,VLOOKUP(A301,ishod_piv!A:I,4,0),"")</f>
        <v>0</v>
      </c>
      <c r="G301" s="191">
        <f>IF(ISERROR(FIND("Наименование загрязняющего вещества",D301))=TRUE,VLOOKUP(A301,ishod_piv!A:I,5,0),"")</f>
        <v>0</v>
      </c>
      <c r="H301" s="191" t="str">
        <f>VLOOKUP(A301,ishod_piv!A:J,10,0)</f>
        <v>ПДВ</v>
      </c>
      <c r="I301" s="191">
        <f t="shared" si="90"/>
        <v>0</v>
      </c>
      <c r="J301" s="191">
        <f t="shared" si="91"/>
        <v>0</v>
      </c>
      <c r="K301" s="191" t="str">
        <f t="shared" si="92"/>
        <v>ПДВ</v>
      </c>
      <c r="L301" s="191">
        <f t="shared" si="93"/>
        <v>0</v>
      </c>
      <c r="M301" s="191">
        <f t="shared" si="94"/>
        <v>0</v>
      </c>
      <c r="N301" s="191" t="str">
        <f t="shared" si="95"/>
        <v>ПДВ</v>
      </c>
      <c r="O301" s="191">
        <f t="shared" si="96"/>
        <v>0</v>
      </c>
      <c r="P301" s="191">
        <f t="shared" si="97"/>
        <v>0</v>
      </c>
      <c r="Q301" s="191" t="str">
        <f t="shared" si="98"/>
        <v>ПДВ</v>
      </c>
      <c r="R301" s="191">
        <f t="shared" si="99"/>
        <v>0</v>
      </c>
      <c r="S301" s="191">
        <f t="shared" si="100"/>
        <v>0</v>
      </c>
      <c r="T301" s="191" t="str">
        <f t="shared" si="101"/>
        <v>ПДВ</v>
      </c>
      <c r="U301" s="191">
        <f t="shared" si="102"/>
        <v>0</v>
      </c>
      <c r="V301" s="191">
        <f t="shared" si="103"/>
        <v>0</v>
      </c>
      <c r="W301" s="191" t="str">
        <f t="shared" si="104"/>
        <v>ПДВ</v>
      </c>
      <c r="X301" s="191">
        <f t="shared" si="105"/>
        <v>0</v>
      </c>
      <c r="Y301" s="191">
        <f t="shared" si="106"/>
        <v>0</v>
      </c>
      <c r="Z301" s="191" t="str">
        <f t="shared" si="107"/>
        <v>ПДВ</v>
      </c>
      <c r="AA301" s="191">
        <f t="shared" si="108"/>
        <v>0</v>
      </c>
      <c r="AB301" s="191">
        <f t="shared" si="109"/>
        <v>0</v>
      </c>
      <c r="AC301" s="191" t="str">
        <f t="shared" si="110"/>
        <v>ПДВ</v>
      </c>
    </row>
    <row r="302" spans="1:29" hidden="1" x14ac:dyDescent="0.25">
      <c r="A302">
        <v>278</v>
      </c>
      <c r="B302">
        <f>IFERROR(VLOOKUP(IF(ISERROR(FIND("Наименование загрязняющего вещества",D302))=FALSE,B303,IF(D302="всего по ЗВ:",B301,VLOOKUP(A302,ishod_piv!A:B,2,0))),norm!B:B,1,0),0)</f>
        <v>0</v>
      </c>
      <c r="C302" s="58" t="e">
        <f t="shared" si="89"/>
        <v>#N/A</v>
      </c>
      <c r="D302" s="148">
        <f>VLOOKUP(A302,ishod_piv!A:H,8,0)</f>
        <v>0</v>
      </c>
      <c r="E302" s="59">
        <f>VLOOKUP(A302,ishod_piv!A:I,9,0)</f>
        <v>0</v>
      </c>
      <c r="F302" s="191">
        <f>IF(ISERROR(FIND("Наименование загрязняющего вещества",D302))=TRUE,VLOOKUP(A302,ishod_piv!A:I,4,0),"")</f>
        <v>0</v>
      </c>
      <c r="G302" s="191">
        <f>IF(ISERROR(FIND("Наименование загрязняющего вещества",D302))=TRUE,VLOOKUP(A302,ishod_piv!A:I,5,0),"")</f>
        <v>0</v>
      </c>
      <c r="H302" s="191" t="str">
        <f>VLOOKUP(A302,ishod_piv!A:J,10,0)</f>
        <v>ПДВ</v>
      </c>
      <c r="I302" s="191">
        <f t="shared" si="90"/>
        <v>0</v>
      </c>
      <c r="J302" s="191">
        <f t="shared" si="91"/>
        <v>0</v>
      </c>
      <c r="K302" s="191" t="str">
        <f t="shared" si="92"/>
        <v>ПДВ</v>
      </c>
      <c r="L302" s="191">
        <f t="shared" si="93"/>
        <v>0</v>
      </c>
      <c r="M302" s="191">
        <f t="shared" si="94"/>
        <v>0</v>
      </c>
      <c r="N302" s="191" t="str">
        <f t="shared" si="95"/>
        <v>ПДВ</v>
      </c>
      <c r="O302" s="191">
        <f t="shared" si="96"/>
        <v>0</v>
      </c>
      <c r="P302" s="191">
        <f t="shared" si="97"/>
        <v>0</v>
      </c>
      <c r="Q302" s="191" t="str">
        <f t="shared" si="98"/>
        <v>ПДВ</v>
      </c>
      <c r="R302" s="191">
        <f t="shared" si="99"/>
        <v>0</v>
      </c>
      <c r="S302" s="191">
        <f t="shared" si="100"/>
        <v>0</v>
      </c>
      <c r="T302" s="191" t="str">
        <f t="shared" si="101"/>
        <v>ПДВ</v>
      </c>
      <c r="U302" s="191">
        <f t="shared" si="102"/>
        <v>0</v>
      </c>
      <c r="V302" s="191">
        <f t="shared" si="103"/>
        <v>0</v>
      </c>
      <c r="W302" s="191" t="str">
        <f t="shared" si="104"/>
        <v>ПДВ</v>
      </c>
      <c r="X302" s="191">
        <f t="shared" si="105"/>
        <v>0</v>
      </c>
      <c r="Y302" s="191">
        <f t="shared" si="106"/>
        <v>0</v>
      </c>
      <c r="Z302" s="191" t="str">
        <f t="shared" si="107"/>
        <v>ПДВ</v>
      </c>
      <c r="AA302" s="191">
        <f t="shared" si="108"/>
        <v>0</v>
      </c>
      <c r="AB302" s="191">
        <f t="shared" si="109"/>
        <v>0</v>
      </c>
      <c r="AC302" s="191" t="str">
        <f t="shared" si="110"/>
        <v>ПДВ</v>
      </c>
    </row>
    <row r="303" spans="1:29" hidden="1" x14ac:dyDescent="0.25">
      <c r="A303">
        <v>279</v>
      </c>
      <c r="B303">
        <f>IFERROR(VLOOKUP(IF(ISERROR(FIND("Наименование загрязняющего вещества",D303))=FALSE,B304,IF(D303="всего по ЗВ:",B302,VLOOKUP(A303,ishod_piv!A:B,2,0))),norm!B:B,1,0),0)</f>
        <v>0</v>
      </c>
      <c r="C303" s="58" t="e">
        <f t="shared" si="89"/>
        <v>#N/A</v>
      </c>
      <c r="D303" s="180">
        <f>VLOOKUP(A303,ishod_piv!A:H,8,0)</f>
        <v>0</v>
      </c>
      <c r="E303" s="59">
        <f>VLOOKUP(A303,ishod_piv!A:I,9,0)</f>
        <v>0</v>
      </c>
      <c r="F303" s="47">
        <f>IF(ISERROR(FIND("Наименование загрязняющего вещества",D303))=TRUE,VLOOKUP(A303,ishod_piv!A:I,4,0),"")</f>
        <v>0</v>
      </c>
      <c r="G303" s="47">
        <f>IF(ISERROR(FIND("Наименование загрязняющего вещества",D303))=TRUE,VLOOKUP(A303,ishod_piv!A:I,5,0),"")</f>
        <v>0</v>
      </c>
      <c r="H303" s="47" t="str">
        <f>VLOOKUP(A303,ishod_piv!A:J,10,0)</f>
        <v>ПДВ</v>
      </c>
      <c r="I303" s="47">
        <f t="shared" si="90"/>
        <v>0</v>
      </c>
      <c r="J303" s="47">
        <f t="shared" si="91"/>
        <v>0</v>
      </c>
      <c r="K303" s="47" t="str">
        <f t="shared" si="92"/>
        <v>ПДВ</v>
      </c>
      <c r="L303" s="47">
        <f t="shared" si="93"/>
        <v>0</v>
      </c>
      <c r="M303" s="47">
        <f t="shared" si="94"/>
        <v>0</v>
      </c>
      <c r="N303" s="47" t="str">
        <f t="shared" si="95"/>
        <v>ПДВ</v>
      </c>
      <c r="O303" s="47">
        <f t="shared" si="96"/>
        <v>0</v>
      </c>
      <c r="P303" s="47">
        <f t="shared" si="97"/>
        <v>0</v>
      </c>
      <c r="Q303" s="47" t="str">
        <f t="shared" si="98"/>
        <v>ПДВ</v>
      </c>
      <c r="R303" s="47">
        <f t="shared" si="99"/>
        <v>0</v>
      </c>
      <c r="S303" s="47">
        <f t="shared" si="100"/>
        <v>0</v>
      </c>
      <c r="T303" s="47" t="str">
        <f t="shared" si="101"/>
        <v>ПДВ</v>
      </c>
      <c r="U303" s="47">
        <f t="shared" si="102"/>
        <v>0</v>
      </c>
      <c r="V303" s="47">
        <f t="shared" si="103"/>
        <v>0</v>
      </c>
      <c r="W303" s="47" t="str">
        <f t="shared" si="104"/>
        <v>ПДВ</v>
      </c>
      <c r="X303" s="47">
        <f t="shared" si="105"/>
        <v>0</v>
      </c>
      <c r="Y303" s="47">
        <f t="shared" si="106"/>
        <v>0</v>
      </c>
      <c r="Z303" s="47" t="str">
        <f t="shared" si="107"/>
        <v>ПДВ</v>
      </c>
      <c r="AA303" s="47">
        <f t="shared" si="108"/>
        <v>0</v>
      </c>
      <c r="AB303" s="47">
        <f t="shared" si="109"/>
        <v>0</v>
      </c>
      <c r="AC303" s="47" t="str">
        <f t="shared" si="110"/>
        <v>ПДВ</v>
      </c>
    </row>
    <row r="304" spans="1:29" hidden="1" x14ac:dyDescent="0.25">
      <c r="A304">
        <v>280</v>
      </c>
      <c r="B304">
        <f>IFERROR(VLOOKUP(IF(ISERROR(FIND("Наименование загрязняющего вещества",D304))=FALSE,B305,IF(D304="всего по ЗВ:",B303,VLOOKUP(A304,ishod_piv!A:B,2,0))),norm!B:B,1,0),0)</f>
        <v>0</v>
      </c>
      <c r="C304" s="58" t="e">
        <f t="shared" si="89"/>
        <v>#N/A</v>
      </c>
      <c r="D304" s="148">
        <f>VLOOKUP(A304,ishod_piv!A:H,8,0)</f>
        <v>0</v>
      </c>
      <c r="E304" s="59">
        <f>VLOOKUP(A304,ishod_piv!A:I,9,0)</f>
        <v>0</v>
      </c>
      <c r="F304" s="47">
        <f>IF(ISERROR(FIND("Наименование загрязняющего вещества",D304))=TRUE,VLOOKUP(A304,ishod_piv!A:I,4,0),"")</f>
        <v>0</v>
      </c>
      <c r="G304" s="47">
        <f>IF(ISERROR(FIND("Наименование загрязняющего вещества",D304))=TRUE,VLOOKUP(A304,ishod_piv!A:I,5,0),"")</f>
        <v>0</v>
      </c>
      <c r="H304" s="47" t="str">
        <f>VLOOKUP(A304,ishod_piv!A:J,10,0)</f>
        <v>ПДВ</v>
      </c>
      <c r="I304" s="47">
        <f t="shared" si="90"/>
        <v>0</v>
      </c>
      <c r="J304" s="47">
        <f t="shared" si="91"/>
        <v>0</v>
      </c>
      <c r="K304" s="47" t="str">
        <f t="shared" si="92"/>
        <v>ПДВ</v>
      </c>
      <c r="L304" s="47">
        <f t="shared" si="93"/>
        <v>0</v>
      </c>
      <c r="M304" s="47">
        <f t="shared" si="94"/>
        <v>0</v>
      </c>
      <c r="N304" s="47" t="str">
        <f t="shared" si="95"/>
        <v>ПДВ</v>
      </c>
      <c r="O304" s="47">
        <f t="shared" si="96"/>
        <v>0</v>
      </c>
      <c r="P304" s="47">
        <f t="shared" si="97"/>
        <v>0</v>
      </c>
      <c r="Q304" s="47" t="str">
        <f t="shared" si="98"/>
        <v>ПДВ</v>
      </c>
      <c r="R304" s="47">
        <f t="shared" si="99"/>
        <v>0</v>
      </c>
      <c r="S304" s="47">
        <f t="shared" si="100"/>
        <v>0</v>
      </c>
      <c r="T304" s="47" t="str">
        <f t="shared" si="101"/>
        <v>ПДВ</v>
      </c>
      <c r="U304" s="47">
        <f t="shared" si="102"/>
        <v>0</v>
      </c>
      <c r="V304" s="47">
        <f t="shared" si="103"/>
        <v>0</v>
      </c>
      <c r="W304" s="47" t="str">
        <f t="shared" si="104"/>
        <v>ПДВ</v>
      </c>
      <c r="X304" s="47">
        <f t="shared" si="105"/>
        <v>0</v>
      </c>
      <c r="Y304" s="47">
        <f t="shared" si="106"/>
        <v>0</v>
      </c>
      <c r="Z304" s="47" t="str">
        <f t="shared" si="107"/>
        <v>ПДВ</v>
      </c>
      <c r="AA304" s="47">
        <f t="shared" si="108"/>
        <v>0</v>
      </c>
      <c r="AB304" s="47">
        <f t="shared" si="109"/>
        <v>0</v>
      </c>
      <c r="AC304" s="47" t="str">
        <f t="shared" si="110"/>
        <v>ПДВ</v>
      </c>
    </row>
    <row r="305" spans="1:29" hidden="1" x14ac:dyDescent="0.25">
      <c r="A305">
        <v>281</v>
      </c>
      <c r="B305">
        <f>IFERROR(VLOOKUP(IF(ISERROR(FIND("Наименование загрязняющего вещества",D305))=FALSE,B306,IF(D305="всего по ЗВ:",B304,VLOOKUP(A305,ishod_piv!A:B,2,0))),norm!B:B,1,0),0)</f>
        <v>0</v>
      </c>
      <c r="C305" s="58" t="e">
        <f t="shared" si="89"/>
        <v>#N/A</v>
      </c>
      <c r="D305" s="148">
        <f>VLOOKUP(A305,ishod_piv!A:H,8,0)</f>
        <v>0</v>
      </c>
      <c r="E305" s="59">
        <f>VLOOKUP(A305,ishod_piv!A:I,9,0)</f>
        <v>0</v>
      </c>
      <c r="F305" s="47">
        <f>IF(ISERROR(FIND("Наименование загрязняющего вещества",D305))=TRUE,VLOOKUP(A305,ishod_piv!A:I,4,0),"")</f>
        <v>0</v>
      </c>
      <c r="G305" s="47">
        <f>IF(ISERROR(FIND("Наименование загрязняющего вещества",D305))=TRUE,VLOOKUP(A305,ishod_piv!A:I,5,0),"")</f>
        <v>0</v>
      </c>
      <c r="H305" s="47" t="str">
        <f>VLOOKUP(A305,ishod_piv!A:J,10,0)</f>
        <v>ПДВ</v>
      </c>
      <c r="I305" s="47">
        <f t="shared" si="90"/>
        <v>0</v>
      </c>
      <c r="J305" s="47">
        <f t="shared" si="91"/>
        <v>0</v>
      </c>
      <c r="K305" s="47" t="str">
        <f t="shared" si="92"/>
        <v>ПДВ</v>
      </c>
      <c r="L305" s="47">
        <f t="shared" si="93"/>
        <v>0</v>
      </c>
      <c r="M305" s="47">
        <f t="shared" si="94"/>
        <v>0</v>
      </c>
      <c r="N305" s="47" t="str">
        <f t="shared" si="95"/>
        <v>ПДВ</v>
      </c>
      <c r="O305" s="47">
        <f t="shared" si="96"/>
        <v>0</v>
      </c>
      <c r="P305" s="47">
        <f t="shared" si="97"/>
        <v>0</v>
      </c>
      <c r="Q305" s="47" t="str">
        <f t="shared" si="98"/>
        <v>ПДВ</v>
      </c>
      <c r="R305" s="47">
        <f t="shared" si="99"/>
        <v>0</v>
      </c>
      <c r="S305" s="47">
        <f t="shared" si="100"/>
        <v>0</v>
      </c>
      <c r="T305" s="47" t="str">
        <f t="shared" si="101"/>
        <v>ПДВ</v>
      </c>
      <c r="U305" s="47">
        <f t="shared" si="102"/>
        <v>0</v>
      </c>
      <c r="V305" s="47">
        <f t="shared" si="103"/>
        <v>0</v>
      </c>
      <c r="W305" s="47" t="str">
        <f t="shared" si="104"/>
        <v>ПДВ</v>
      </c>
      <c r="X305" s="47">
        <f t="shared" si="105"/>
        <v>0</v>
      </c>
      <c r="Y305" s="47">
        <f t="shared" si="106"/>
        <v>0</v>
      </c>
      <c r="Z305" s="47" t="str">
        <f t="shared" si="107"/>
        <v>ПДВ</v>
      </c>
      <c r="AA305" s="47">
        <f t="shared" si="108"/>
        <v>0</v>
      </c>
      <c r="AB305" s="47">
        <f t="shared" si="109"/>
        <v>0</v>
      </c>
      <c r="AC305" s="47" t="str">
        <f t="shared" si="110"/>
        <v>ПДВ</v>
      </c>
    </row>
    <row r="306" spans="1:29" hidden="1" x14ac:dyDescent="0.25">
      <c r="A306">
        <v>282</v>
      </c>
      <c r="B306">
        <f>IFERROR(VLOOKUP(IF(ISERROR(FIND("Наименование загрязняющего вещества",D306))=FALSE,B307,IF(D306="всего по ЗВ:",B305,VLOOKUP(A306,ishod_piv!A:B,2,0))),norm!B:B,1,0),0)</f>
        <v>0</v>
      </c>
      <c r="C306" s="58" t="e">
        <f t="shared" si="89"/>
        <v>#N/A</v>
      </c>
      <c r="D306" s="148">
        <f>VLOOKUP(A306,ishod_piv!A:H,8,0)</f>
        <v>0</v>
      </c>
      <c r="E306" s="59">
        <f>VLOOKUP(A306,ishod_piv!A:I,9,0)</f>
        <v>0</v>
      </c>
      <c r="F306" s="47">
        <f>IF(ISERROR(FIND("Наименование загрязняющего вещества",D306))=TRUE,VLOOKUP(A306,ishod_piv!A:I,4,0),"")</f>
        <v>0</v>
      </c>
      <c r="G306" s="47">
        <f>IF(ISERROR(FIND("Наименование загрязняющего вещества",D306))=TRUE,VLOOKUP(A306,ishod_piv!A:I,5,0),"")</f>
        <v>0</v>
      </c>
      <c r="H306" s="47" t="str">
        <f>VLOOKUP(A306,ishod_piv!A:J,10,0)</f>
        <v>ПДВ</v>
      </c>
      <c r="I306" s="47">
        <f t="shared" si="90"/>
        <v>0</v>
      </c>
      <c r="J306" s="47">
        <f t="shared" si="91"/>
        <v>0</v>
      </c>
      <c r="K306" s="47" t="str">
        <f t="shared" si="92"/>
        <v>ПДВ</v>
      </c>
      <c r="L306" s="47">
        <f t="shared" si="93"/>
        <v>0</v>
      </c>
      <c r="M306" s="47">
        <f t="shared" si="94"/>
        <v>0</v>
      </c>
      <c r="N306" s="47" t="str">
        <f t="shared" si="95"/>
        <v>ПДВ</v>
      </c>
      <c r="O306" s="47">
        <f t="shared" si="96"/>
        <v>0</v>
      </c>
      <c r="P306" s="47">
        <f t="shared" si="97"/>
        <v>0</v>
      </c>
      <c r="Q306" s="47" t="str">
        <f t="shared" si="98"/>
        <v>ПДВ</v>
      </c>
      <c r="R306" s="47">
        <f t="shared" si="99"/>
        <v>0</v>
      </c>
      <c r="S306" s="47">
        <f t="shared" si="100"/>
        <v>0</v>
      </c>
      <c r="T306" s="47" t="str">
        <f t="shared" si="101"/>
        <v>ПДВ</v>
      </c>
      <c r="U306" s="47">
        <f t="shared" si="102"/>
        <v>0</v>
      </c>
      <c r="V306" s="47">
        <f t="shared" si="103"/>
        <v>0</v>
      </c>
      <c r="W306" s="47" t="str">
        <f t="shared" si="104"/>
        <v>ПДВ</v>
      </c>
      <c r="X306" s="47">
        <f t="shared" si="105"/>
        <v>0</v>
      </c>
      <c r="Y306" s="47">
        <f t="shared" si="106"/>
        <v>0</v>
      </c>
      <c r="Z306" s="47" t="str">
        <f t="shared" si="107"/>
        <v>ПДВ</v>
      </c>
      <c r="AA306" s="47">
        <f t="shared" si="108"/>
        <v>0</v>
      </c>
      <c r="AB306" s="47">
        <f t="shared" si="109"/>
        <v>0</v>
      </c>
      <c r="AC306" s="47" t="str">
        <f t="shared" si="110"/>
        <v>ПДВ</v>
      </c>
    </row>
    <row r="307" spans="1:29" hidden="1" x14ac:dyDescent="0.25">
      <c r="A307">
        <v>283</v>
      </c>
      <c r="B307">
        <f>IFERROR(VLOOKUP(IF(ISERROR(FIND("Наименование загрязняющего вещества",D307))=FALSE,B308,IF(D307="всего по ЗВ:",B306,VLOOKUP(A307,ishod_piv!A:B,2,0))),norm!B:B,1,0),0)</f>
        <v>0</v>
      </c>
      <c r="C307" s="58" t="e">
        <f t="shared" si="89"/>
        <v>#N/A</v>
      </c>
      <c r="D307" s="180">
        <f>VLOOKUP(A307,ishod_piv!A:H,8,0)</f>
        <v>0</v>
      </c>
      <c r="E307" s="59">
        <f>VLOOKUP(A307,ishod_piv!A:I,9,0)</f>
        <v>0</v>
      </c>
      <c r="F307" s="47">
        <f>IF(ISERROR(FIND("Наименование загрязняющего вещества",D307))=TRUE,VLOOKUP(A307,ishod_piv!A:I,4,0),"")</f>
        <v>0</v>
      </c>
      <c r="G307" s="47">
        <f>IF(ISERROR(FIND("Наименование загрязняющего вещества",D307))=TRUE,VLOOKUP(A307,ishod_piv!A:I,5,0),"")</f>
        <v>0</v>
      </c>
      <c r="H307" s="47" t="str">
        <f>VLOOKUP(A307,ishod_piv!A:J,10,0)</f>
        <v>ПДВ</v>
      </c>
      <c r="I307" s="47">
        <f t="shared" si="90"/>
        <v>0</v>
      </c>
      <c r="J307" s="47">
        <f t="shared" si="91"/>
        <v>0</v>
      </c>
      <c r="K307" s="47" t="str">
        <f t="shared" si="92"/>
        <v>ПДВ</v>
      </c>
      <c r="L307" s="47">
        <f t="shared" si="93"/>
        <v>0</v>
      </c>
      <c r="M307" s="47">
        <f t="shared" si="94"/>
        <v>0</v>
      </c>
      <c r="N307" s="47" t="str">
        <f t="shared" si="95"/>
        <v>ПДВ</v>
      </c>
      <c r="O307" s="47">
        <f t="shared" si="96"/>
        <v>0</v>
      </c>
      <c r="P307" s="47">
        <f t="shared" si="97"/>
        <v>0</v>
      </c>
      <c r="Q307" s="47" t="str">
        <f t="shared" si="98"/>
        <v>ПДВ</v>
      </c>
      <c r="R307" s="47">
        <f t="shared" si="99"/>
        <v>0</v>
      </c>
      <c r="S307" s="47">
        <f t="shared" si="100"/>
        <v>0</v>
      </c>
      <c r="T307" s="47" t="str">
        <f t="shared" si="101"/>
        <v>ПДВ</v>
      </c>
      <c r="U307" s="47">
        <f t="shared" si="102"/>
        <v>0</v>
      </c>
      <c r="V307" s="47">
        <f t="shared" si="103"/>
        <v>0</v>
      </c>
      <c r="W307" s="47" t="str">
        <f t="shared" si="104"/>
        <v>ПДВ</v>
      </c>
      <c r="X307" s="47">
        <f t="shared" si="105"/>
        <v>0</v>
      </c>
      <c r="Y307" s="47">
        <f t="shared" si="106"/>
        <v>0</v>
      </c>
      <c r="Z307" s="47" t="str">
        <f t="shared" si="107"/>
        <v>ПДВ</v>
      </c>
      <c r="AA307" s="47">
        <f t="shared" si="108"/>
        <v>0</v>
      </c>
      <c r="AB307" s="47">
        <f t="shared" si="109"/>
        <v>0</v>
      </c>
      <c r="AC307" s="47" t="str">
        <f t="shared" si="110"/>
        <v>ПДВ</v>
      </c>
    </row>
    <row r="308" spans="1:29" hidden="1" x14ac:dyDescent="0.25">
      <c r="A308">
        <v>284</v>
      </c>
      <c r="B308">
        <f>IFERROR(VLOOKUP(IF(ISERROR(FIND("Наименование загрязняющего вещества",D308))=FALSE,B309,IF(D308="всего по ЗВ:",B307,VLOOKUP(A308,ishod_piv!A:B,2,0))),norm!B:B,1,0),0)</f>
        <v>0</v>
      </c>
      <c r="C308" s="58" t="e">
        <f t="shared" si="89"/>
        <v>#N/A</v>
      </c>
      <c r="D308" s="180">
        <f>VLOOKUP(A308,ishod_piv!A:H,8,0)</f>
        <v>0</v>
      </c>
      <c r="E308" s="59">
        <f>VLOOKUP(A308,ishod_piv!A:I,9,0)</f>
        <v>0</v>
      </c>
      <c r="F308" s="191">
        <f>IF(ISERROR(FIND("Наименование загрязняющего вещества",D308))=TRUE,VLOOKUP(A308,ishod_piv!A:I,4,0),"")</f>
        <v>0</v>
      </c>
      <c r="G308" s="191">
        <f>IF(ISERROR(FIND("Наименование загрязняющего вещества",D308))=TRUE,VLOOKUP(A308,ishod_piv!A:I,5,0),"")</f>
        <v>0</v>
      </c>
      <c r="H308" s="191" t="str">
        <f>VLOOKUP(A308,ishod_piv!A:J,10,0)</f>
        <v>ПДВ</v>
      </c>
      <c r="I308" s="191">
        <f t="shared" si="90"/>
        <v>0</v>
      </c>
      <c r="J308" s="191">
        <f t="shared" si="91"/>
        <v>0</v>
      </c>
      <c r="K308" s="191" t="str">
        <f t="shared" si="92"/>
        <v>ПДВ</v>
      </c>
      <c r="L308" s="191">
        <f t="shared" si="93"/>
        <v>0</v>
      </c>
      <c r="M308" s="191">
        <f t="shared" si="94"/>
        <v>0</v>
      </c>
      <c r="N308" s="191" t="str">
        <f t="shared" si="95"/>
        <v>ПДВ</v>
      </c>
      <c r="O308" s="191">
        <f t="shared" si="96"/>
        <v>0</v>
      </c>
      <c r="P308" s="191">
        <f t="shared" si="97"/>
        <v>0</v>
      </c>
      <c r="Q308" s="191" t="str">
        <f t="shared" si="98"/>
        <v>ПДВ</v>
      </c>
      <c r="R308" s="191">
        <f t="shared" si="99"/>
        <v>0</v>
      </c>
      <c r="S308" s="191">
        <f t="shared" si="100"/>
        <v>0</v>
      </c>
      <c r="T308" s="191" t="str">
        <f t="shared" si="101"/>
        <v>ПДВ</v>
      </c>
      <c r="U308" s="191">
        <f t="shared" si="102"/>
        <v>0</v>
      </c>
      <c r="V308" s="191">
        <f t="shared" si="103"/>
        <v>0</v>
      </c>
      <c r="W308" s="191" t="str">
        <f t="shared" si="104"/>
        <v>ПДВ</v>
      </c>
      <c r="X308" s="191">
        <f t="shared" si="105"/>
        <v>0</v>
      </c>
      <c r="Y308" s="191">
        <f t="shared" si="106"/>
        <v>0</v>
      </c>
      <c r="Z308" s="191" t="str">
        <f t="shared" si="107"/>
        <v>ПДВ</v>
      </c>
      <c r="AA308" s="191">
        <f t="shared" si="108"/>
        <v>0</v>
      </c>
      <c r="AB308" s="191">
        <f t="shared" si="109"/>
        <v>0</v>
      </c>
      <c r="AC308" s="191" t="str">
        <f t="shared" si="110"/>
        <v>ПДВ</v>
      </c>
    </row>
    <row r="309" spans="1:29" hidden="1" x14ac:dyDescent="0.25">
      <c r="A309">
        <v>285</v>
      </c>
      <c r="B309">
        <f>IFERROR(VLOOKUP(IF(ISERROR(FIND("Наименование загрязняющего вещества",D309))=FALSE,B310,IF(D309="всего по ЗВ:",B308,VLOOKUP(A309,ishod_piv!A:B,2,0))),norm!B:B,1,0),0)</f>
        <v>0</v>
      </c>
      <c r="C309" s="58" t="e">
        <f t="shared" si="89"/>
        <v>#N/A</v>
      </c>
      <c r="D309" s="148">
        <f>VLOOKUP(A309,ishod_piv!A:H,8,0)</f>
        <v>0</v>
      </c>
      <c r="E309" s="59">
        <f>VLOOKUP(A309,ishod_piv!A:I,9,0)</f>
        <v>0</v>
      </c>
      <c r="F309" s="191">
        <f>IF(ISERROR(FIND("Наименование загрязняющего вещества",D309))=TRUE,VLOOKUP(A309,ishod_piv!A:I,4,0),"")</f>
        <v>0</v>
      </c>
      <c r="G309" s="191">
        <f>IF(ISERROR(FIND("Наименование загрязняющего вещества",D309))=TRUE,VLOOKUP(A309,ishod_piv!A:I,5,0),"")</f>
        <v>0</v>
      </c>
      <c r="H309" s="191" t="str">
        <f>VLOOKUP(A309,ishod_piv!A:J,10,0)</f>
        <v>ПДВ</v>
      </c>
      <c r="I309" s="191">
        <f t="shared" si="90"/>
        <v>0</v>
      </c>
      <c r="J309" s="191">
        <f t="shared" si="91"/>
        <v>0</v>
      </c>
      <c r="K309" s="191" t="str">
        <f t="shared" si="92"/>
        <v>ПДВ</v>
      </c>
      <c r="L309" s="191">
        <f t="shared" si="93"/>
        <v>0</v>
      </c>
      <c r="M309" s="191">
        <f t="shared" si="94"/>
        <v>0</v>
      </c>
      <c r="N309" s="191" t="str">
        <f t="shared" si="95"/>
        <v>ПДВ</v>
      </c>
      <c r="O309" s="191">
        <f t="shared" si="96"/>
        <v>0</v>
      </c>
      <c r="P309" s="191">
        <f t="shared" si="97"/>
        <v>0</v>
      </c>
      <c r="Q309" s="191" t="str">
        <f t="shared" si="98"/>
        <v>ПДВ</v>
      </c>
      <c r="R309" s="191">
        <f t="shared" si="99"/>
        <v>0</v>
      </c>
      <c r="S309" s="191">
        <f t="shared" si="100"/>
        <v>0</v>
      </c>
      <c r="T309" s="191" t="str">
        <f t="shared" si="101"/>
        <v>ПДВ</v>
      </c>
      <c r="U309" s="191">
        <f t="shared" si="102"/>
        <v>0</v>
      </c>
      <c r="V309" s="191">
        <f t="shared" si="103"/>
        <v>0</v>
      </c>
      <c r="W309" s="191" t="str">
        <f t="shared" si="104"/>
        <v>ПДВ</v>
      </c>
      <c r="X309" s="191">
        <f t="shared" si="105"/>
        <v>0</v>
      </c>
      <c r="Y309" s="191">
        <f t="shared" si="106"/>
        <v>0</v>
      </c>
      <c r="Z309" s="191" t="str">
        <f t="shared" si="107"/>
        <v>ПДВ</v>
      </c>
      <c r="AA309" s="191">
        <f t="shared" si="108"/>
        <v>0</v>
      </c>
      <c r="AB309" s="191">
        <f t="shared" si="109"/>
        <v>0</v>
      </c>
      <c r="AC309" s="191" t="str">
        <f t="shared" si="110"/>
        <v>ПДВ</v>
      </c>
    </row>
    <row r="310" spans="1:29" hidden="1" x14ac:dyDescent="0.25">
      <c r="A310">
        <v>286</v>
      </c>
      <c r="B310">
        <f>IFERROR(VLOOKUP(IF(ISERROR(FIND("Наименование загрязняющего вещества",D310))=FALSE,B311,IF(D310="всего по ЗВ:",B309,VLOOKUP(A310,ishod_piv!A:B,2,0))),norm!B:B,1,0),0)</f>
        <v>0</v>
      </c>
      <c r="C310" s="58" t="e">
        <f t="shared" si="89"/>
        <v>#N/A</v>
      </c>
      <c r="D310" s="148">
        <f>VLOOKUP(A310,ishod_piv!A:H,8,0)</f>
        <v>0</v>
      </c>
      <c r="E310" s="59">
        <f>VLOOKUP(A310,ishod_piv!A:I,9,0)</f>
        <v>0</v>
      </c>
      <c r="F310" s="191">
        <f>IF(ISERROR(FIND("Наименование загрязняющего вещества",D310))=TRUE,VLOOKUP(A310,ishod_piv!A:I,4,0),"")</f>
        <v>0</v>
      </c>
      <c r="G310" s="191">
        <f>IF(ISERROR(FIND("Наименование загрязняющего вещества",D310))=TRUE,VLOOKUP(A310,ishod_piv!A:I,5,0),"")</f>
        <v>0</v>
      </c>
      <c r="H310" s="191" t="str">
        <f>VLOOKUP(A310,ishod_piv!A:J,10,0)</f>
        <v>ПДВ</v>
      </c>
      <c r="I310" s="191">
        <f t="shared" si="90"/>
        <v>0</v>
      </c>
      <c r="J310" s="191">
        <f t="shared" si="91"/>
        <v>0</v>
      </c>
      <c r="K310" s="191" t="str">
        <f t="shared" si="92"/>
        <v>ПДВ</v>
      </c>
      <c r="L310" s="191">
        <f t="shared" si="93"/>
        <v>0</v>
      </c>
      <c r="M310" s="191">
        <f t="shared" si="94"/>
        <v>0</v>
      </c>
      <c r="N310" s="191" t="str">
        <f t="shared" si="95"/>
        <v>ПДВ</v>
      </c>
      <c r="O310" s="191">
        <f t="shared" si="96"/>
        <v>0</v>
      </c>
      <c r="P310" s="191">
        <f t="shared" si="97"/>
        <v>0</v>
      </c>
      <c r="Q310" s="191" t="str">
        <f t="shared" si="98"/>
        <v>ПДВ</v>
      </c>
      <c r="R310" s="191">
        <f t="shared" si="99"/>
        <v>0</v>
      </c>
      <c r="S310" s="191">
        <f t="shared" si="100"/>
        <v>0</v>
      </c>
      <c r="T310" s="191" t="str">
        <f t="shared" si="101"/>
        <v>ПДВ</v>
      </c>
      <c r="U310" s="191">
        <f t="shared" si="102"/>
        <v>0</v>
      </c>
      <c r="V310" s="191">
        <f t="shared" si="103"/>
        <v>0</v>
      </c>
      <c r="W310" s="191" t="str">
        <f t="shared" si="104"/>
        <v>ПДВ</v>
      </c>
      <c r="X310" s="191">
        <f t="shared" si="105"/>
        <v>0</v>
      </c>
      <c r="Y310" s="191">
        <f t="shared" si="106"/>
        <v>0</v>
      </c>
      <c r="Z310" s="191" t="str">
        <f t="shared" si="107"/>
        <v>ПДВ</v>
      </c>
      <c r="AA310" s="191">
        <f t="shared" si="108"/>
        <v>0</v>
      </c>
      <c r="AB310" s="191">
        <f t="shared" si="109"/>
        <v>0</v>
      </c>
      <c r="AC310" s="191" t="str">
        <f t="shared" si="110"/>
        <v>ПДВ</v>
      </c>
    </row>
    <row r="311" spans="1:29" hidden="1" x14ac:dyDescent="0.25">
      <c r="A311">
        <v>287</v>
      </c>
      <c r="B311">
        <f>IFERROR(VLOOKUP(IF(ISERROR(FIND("Наименование загрязняющего вещества",D311))=FALSE,B312,IF(D311="всего по ЗВ:",B310,VLOOKUP(A311,ishod_piv!A:B,2,0))),norm!B:B,1,0),0)</f>
        <v>0</v>
      </c>
      <c r="C311" s="58" t="e">
        <f t="shared" si="89"/>
        <v>#N/A</v>
      </c>
      <c r="D311" s="180">
        <f>VLOOKUP(A311,ishod_piv!A:H,8,0)</f>
        <v>0</v>
      </c>
      <c r="E311" s="59">
        <f>VLOOKUP(A311,ishod_piv!A:I,9,0)</f>
        <v>0</v>
      </c>
      <c r="F311" s="191">
        <f>IF(ISERROR(FIND("Наименование загрязняющего вещества",D311))=TRUE,VLOOKUP(A311,ishod_piv!A:I,4,0),"")</f>
        <v>0</v>
      </c>
      <c r="G311" s="191">
        <f>IF(ISERROR(FIND("Наименование загрязняющего вещества",D311))=TRUE,VLOOKUP(A311,ishod_piv!A:I,5,0),"")</f>
        <v>0</v>
      </c>
      <c r="H311" s="191" t="str">
        <f>VLOOKUP(A311,ishod_piv!A:J,10,0)</f>
        <v>ПДВ</v>
      </c>
      <c r="I311" s="191">
        <f t="shared" si="90"/>
        <v>0</v>
      </c>
      <c r="J311" s="191">
        <f t="shared" si="91"/>
        <v>0</v>
      </c>
      <c r="K311" s="191" t="str">
        <f t="shared" si="92"/>
        <v>ПДВ</v>
      </c>
      <c r="L311" s="191">
        <f t="shared" si="93"/>
        <v>0</v>
      </c>
      <c r="M311" s="191">
        <f t="shared" si="94"/>
        <v>0</v>
      </c>
      <c r="N311" s="191" t="str">
        <f t="shared" si="95"/>
        <v>ПДВ</v>
      </c>
      <c r="O311" s="191">
        <f t="shared" si="96"/>
        <v>0</v>
      </c>
      <c r="P311" s="191">
        <f t="shared" si="97"/>
        <v>0</v>
      </c>
      <c r="Q311" s="191" t="str">
        <f t="shared" si="98"/>
        <v>ПДВ</v>
      </c>
      <c r="R311" s="191">
        <f t="shared" si="99"/>
        <v>0</v>
      </c>
      <c r="S311" s="191">
        <f t="shared" si="100"/>
        <v>0</v>
      </c>
      <c r="T311" s="191" t="str">
        <f t="shared" si="101"/>
        <v>ПДВ</v>
      </c>
      <c r="U311" s="191">
        <f t="shared" si="102"/>
        <v>0</v>
      </c>
      <c r="V311" s="191">
        <f t="shared" si="103"/>
        <v>0</v>
      </c>
      <c r="W311" s="191" t="str">
        <f t="shared" si="104"/>
        <v>ПДВ</v>
      </c>
      <c r="X311" s="191">
        <f t="shared" si="105"/>
        <v>0</v>
      </c>
      <c r="Y311" s="191">
        <f t="shared" si="106"/>
        <v>0</v>
      </c>
      <c r="Z311" s="191" t="str">
        <f t="shared" si="107"/>
        <v>ПДВ</v>
      </c>
      <c r="AA311" s="191">
        <f t="shared" si="108"/>
        <v>0</v>
      </c>
      <c r="AB311" s="191">
        <f t="shared" si="109"/>
        <v>0</v>
      </c>
      <c r="AC311" s="191" t="str">
        <f t="shared" si="110"/>
        <v>ПДВ</v>
      </c>
    </row>
    <row r="312" spans="1:29" hidden="1" x14ac:dyDescent="0.25">
      <c r="A312">
        <v>288</v>
      </c>
      <c r="B312">
        <f>IFERROR(VLOOKUP(IF(ISERROR(FIND("Наименование загрязняющего вещества",D312))=FALSE,B313,IF(D312="всего по ЗВ:",B311,VLOOKUP(A312,ishod_piv!A:B,2,0))),norm!B:B,1,0),0)</f>
        <v>0</v>
      </c>
      <c r="C312" s="58" t="e">
        <f t="shared" si="89"/>
        <v>#N/A</v>
      </c>
      <c r="D312" s="148">
        <f>VLOOKUP(A312,ishod_piv!A:H,8,0)</f>
        <v>0</v>
      </c>
      <c r="E312" s="59">
        <f>VLOOKUP(A312,ishod_piv!A:I,9,0)</f>
        <v>0</v>
      </c>
      <c r="F312" s="192">
        <f>IF(ISERROR(FIND("Наименование загрязняющего вещества",D312))=TRUE,VLOOKUP(A312,ishod_piv!A:I,4,0),"")</f>
        <v>0</v>
      </c>
      <c r="G312" s="192">
        <f>IF(ISERROR(FIND("Наименование загрязняющего вещества",D312))=TRUE,VLOOKUP(A312,ishod_piv!A:I,5,0),"")</f>
        <v>0</v>
      </c>
      <c r="H312" s="192" t="str">
        <f>VLOOKUP(A312,ishod_piv!A:J,10,0)</f>
        <v>ПДВ</v>
      </c>
      <c r="I312" s="192">
        <f t="shared" si="90"/>
        <v>0</v>
      </c>
      <c r="J312" s="192">
        <f t="shared" si="91"/>
        <v>0</v>
      </c>
      <c r="K312" s="192" t="str">
        <f t="shared" si="92"/>
        <v>ПДВ</v>
      </c>
      <c r="L312" s="192">
        <f t="shared" si="93"/>
        <v>0</v>
      </c>
      <c r="M312" s="192">
        <f t="shared" si="94"/>
        <v>0</v>
      </c>
      <c r="N312" s="192" t="str">
        <f t="shared" si="95"/>
        <v>ПДВ</v>
      </c>
      <c r="O312" s="192">
        <f t="shared" si="96"/>
        <v>0</v>
      </c>
      <c r="P312" s="192">
        <f t="shared" si="97"/>
        <v>0</v>
      </c>
      <c r="Q312" s="192" t="str">
        <f t="shared" si="98"/>
        <v>ПДВ</v>
      </c>
      <c r="R312" s="192">
        <f t="shared" si="99"/>
        <v>0</v>
      </c>
      <c r="S312" s="192">
        <f t="shared" si="100"/>
        <v>0</v>
      </c>
      <c r="T312" s="192" t="str">
        <f t="shared" si="101"/>
        <v>ПДВ</v>
      </c>
      <c r="U312" s="192">
        <f t="shared" si="102"/>
        <v>0</v>
      </c>
      <c r="V312" s="192">
        <f t="shared" si="103"/>
        <v>0</v>
      </c>
      <c r="W312" s="192" t="str">
        <f t="shared" si="104"/>
        <v>ПДВ</v>
      </c>
      <c r="X312" s="192">
        <f t="shared" si="105"/>
        <v>0</v>
      </c>
      <c r="Y312" s="192">
        <f t="shared" si="106"/>
        <v>0</v>
      </c>
      <c r="Z312" s="192" t="str">
        <f t="shared" si="107"/>
        <v>ПДВ</v>
      </c>
      <c r="AA312" s="192">
        <f t="shared" si="108"/>
        <v>0</v>
      </c>
      <c r="AB312" s="192">
        <f t="shared" si="109"/>
        <v>0</v>
      </c>
      <c r="AC312" s="191" t="str">
        <f t="shared" si="110"/>
        <v>ПДВ</v>
      </c>
    </row>
    <row r="313" spans="1:29" hidden="1" x14ac:dyDescent="0.25">
      <c r="A313">
        <v>289</v>
      </c>
      <c r="B313">
        <f>IFERROR(VLOOKUP(IF(ISERROR(FIND("Наименование загрязняющего вещества",D313))=FALSE,B314,IF(D313="всего по ЗВ:",B312,VLOOKUP(A313,ishod_piv!A:B,2,0))),norm!B:B,1,0),0)</f>
        <v>0</v>
      </c>
      <c r="C313" s="58" t="e">
        <f t="shared" si="89"/>
        <v>#N/A</v>
      </c>
      <c r="D313" s="148">
        <f>VLOOKUP(A313,ishod_piv!A:H,8,0)</f>
        <v>0</v>
      </c>
      <c r="E313" s="59">
        <f>VLOOKUP(A313,ishod_piv!A:I,9,0)</f>
        <v>0</v>
      </c>
      <c r="F313" s="192">
        <f>IF(ISERROR(FIND("Наименование загрязняющего вещества",D313))=TRUE,VLOOKUP(A313,ishod_piv!A:I,4,0),"")</f>
        <v>0</v>
      </c>
      <c r="G313" s="192">
        <f>IF(ISERROR(FIND("Наименование загрязняющего вещества",D313))=TRUE,VLOOKUP(A313,ishod_piv!A:I,5,0),"")</f>
        <v>0</v>
      </c>
      <c r="H313" s="192" t="str">
        <f>VLOOKUP(A313,ishod_piv!A:J,10,0)</f>
        <v>ПДВ</v>
      </c>
      <c r="I313" s="192">
        <f t="shared" si="90"/>
        <v>0</v>
      </c>
      <c r="J313" s="192">
        <f t="shared" si="91"/>
        <v>0</v>
      </c>
      <c r="K313" s="192" t="str">
        <f t="shared" si="92"/>
        <v>ПДВ</v>
      </c>
      <c r="L313" s="192">
        <f t="shared" si="93"/>
        <v>0</v>
      </c>
      <c r="M313" s="192">
        <f t="shared" si="94"/>
        <v>0</v>
      </c>
      <c r="N313" s="192" t="str">
        <f t="shared" si="95"/>
        <v>ПДВ</v>
      </c>
      <c r="O313" s="192">
        <f t="shared" si="96"/>
        <v>0</v>
      </c>
      <c r="P313" s="192">
        <f t="shared" si="97"/>
        <v>0</v>
      </c>
      <c r="Q313" s="192" t="str">
        <f t="shared" si="98"/>
        <v>ПДВ</v>
      </c>
      <c r="R313" s="192">
        <f t="shared" si="99"/>
        <v>0</v>
      </c>
      <c r="S313" s="192">
        <f t="shared" si="100"/>
        <v>0</v>
      </c>
      <c r="T313" s="192" t="str">
        <f t="shared" si="101"/>
        <v>ПДВ</v>
      </c>
      <c r="U313" s="192">
        <f t="shared" si="102"/>
        <v>0</v>
      </c>
      <c r="V313" s="192">
        <f t="shared" si="103"/>
        <v>0</v>
      </c>
      <c r="W313" s="192" t="str">
        <f t="shared" si="104"/>
        <v>ПДВ</v>
      </c>
      <c r="X313" s="192">
        <f t="shared" si="105"/>
        <v>0</v>
      </c>
      <c r="Y313" s="192">
        <f t="shared" si="106"/>
        <v>0</v>
      </c>
      <c r="Z313" s="192" t="str">
        <f t="shared" si="107"/>
        <v>ПДВ</v>
      </c>
      <c r="AA313" s="192">
        <f t="shared" si="108"/>
        <v>0</v>
      </c>
      <c r="AB313" s="192">
        <f t="shared" si="109"/>
        <v>0</v>
      </c>
      <c r="AC313" s="191" t="str">
        <f t="shared" si="110"/>
        <v>ПДВ</v>
      </c>
    </row>
    <row r="314" spans="1:29" hidden="1" x14ac:dyDescent="0.25">
      <c r="A314">
        <v>290</v>
      </c>
      <c r="B314">
        <f>IFERROR(VLOOKUP(IF(ISERROR(FIND("Наименование загрязняющего вещества",D314))=FALSE,B315,IF(D314="всего по ЗВ:",B313,VLOOKUP(A314,ishod_piv!A:B,2,0))),norm!B:B,1,0),0)</f>
        <v>0</v>
      </c>
      <c r="C314" s="58" t="e">
        <f t="shared" si="89"/>
        <v>#N/A</v>
      </c>
      <c r="D314" s="148">
        <f>VLOOKUP(A314,ishod_piv!A:H,8,0)</f>
        <v>0</v>
      </c>
      <c r="E314" s="59">
        <f>VLOOKUP(A314,ishod_piv!A:I,9,0)</f>
        <v>0</v>
      </c>
      <c r="F314" s="47">
        <f>IF(ISERROR(FIND("Наименование загрязняющего вещества",D314))=TRUE,VLOOKUP(A314,ishod_piv!A:I,4,0),"")</f>
        <v>0</v>
      </c>
      <c r="G314" s="47">
        <f>IF(ISERROR(FIND("Наименование загрязняющего вещества",D314))=TRUE,VLOOKUP(A314,ishod_piv!A:I,5,0),"")</f>
        <v>0</v>
      </c>
      <c r="H314" s="47" t="str">
        <f>VLOOKUP(A314,ishod_piv!A:J,10,0)</f>
        <v>ПДВ</v>
      </c>
      <c r="I314" s="47">
        <f t="shared" si="90"/>
        <v>0</v>
      </c>
      <c r="J314" s="47">
        <f t="shared" si="91"/>
        <v>0</v>
      </c>
      <c r="K314" s="47" t="str">
        <f t="shared" si="92"/>
        <v>ПДВ</v>
      </c>
      <c r="L314" s="47">
        <f t="shared" si="93"/>
        <v>0</v>
      </c>
      <c r="M314" s="47">
        <f t="shared" si="94"/>
        <v>0</v>
      </c>
      <c r="N314" s="47" t="str">
        <f t="shared" si="95"/>
        <v>ПДВ</v>
      </c>
      <c r="O314" s="47">
        <f t="shared" si="96"/>
        <v>0</v>
      </c>
      <c r="P314" s="47">
        <f t="shared" si="97"/>
        <v>0</v>
      </c>
      <c r="Q314" s="47" t="str">
        <f t="shared" si="98"/>
        <v>ПДВ</v>
      </c>
      <c r="R314" s="47">
        <f t="shared" si="99"/>
        <v>0</v>
      </c>
      <c r="S314" s="47">
        <f t="shared" si="100"/>
        <v>0</v>
      </c>
      <c r="T314" s="47" t="str">
        <f t="shared" si="101"/>
        <v>ПДВ</v>
      </c>
      <c r="U314" s="47">
        <f t="shared" si="102"/>
        <v>0</v>
      </c>
      <c r="V314" s="47">
        <f t="shared" si="103"/>
        <v>0</v>
      </c>
      <c r="W314" s="47" t="str">
        <f t="shared" si="104"/>
        <v>ПДВ</v>
      </c>
      <c r="X314" s="47">
        <f t="shared" si="105"/>
        <v>0</v>
      </c>
      <c r="Y314" s="47">
        <f t="shared" si="106"/>
        <v>0</v>
      </c>
      <c r="Z314" s="47" t="str">
        <f t="shared" si="107"/>
        <v>ПДВ</v>
      </c>
      <c r="AA314" s="47">
        <f t="shared" si="108"/>
        <v>0</v>
      </c>
      <c r="AB314" s="47">
        <f t="shared" si="109"/>
        <v>0</v>
      </c>
      <c r="AC314" s="47" t="str">
        <f t="shared" si="110"/>
        <v>ПДВ</v>
      </c>
    </row>
    <row r="315" spans="1:29" hidden="1" x14ac:dyDescent="0.25">
      <c r="A315">
        <v>291</v>
      </c>
      <c r="B315">
        <f>IFERROR(VLOOKUP(IF(ISERROR(FIND("Наименование загрязняющего вещества",D315))=FALSE,B316,IF(D315="всего по ЗВ:",B314,VLOOKUP(A315,ishod_piv!A:B,2,0))),norm!B:B,1,0),0)</f>
        <v>0</v>
      </c>
      <c r="C315" s="58" t="e">
        <f t="shared" si="89"/>
        <v>#N/A</v>
      </c>
      <c r="D315" s="148">
        <f>VLOOKUP(A315,ishod_piv!A:H,8,0)</f>
        <v>0</v>
      </c>
      <c r="E315" s="59">
        <f>VLOOKUP(A315,ishod_piv!A:I,9,0)</f>
        <v>0</v>
      </c>
      <c r="F315" s="47">
        <f>IF(ISERROR(FIND("Наименование загрязняющего вещества",D315))=TRUE,VLOOKUP(A315,ishod_piv!A:I,4,0),"")</f>
        <v>0</v>
      </c>
      <c r="G315" s="47">
        <f>IF(ISERROR(FIND("Наименование загрязняющего вещества",D315))=TRUE,VLOOKUP(A315,ishod_piv!A:I,5,0),"")</f>
        <v>0</v>
      </c>
      <c r="H315" s="47" t="str">
        <f>VLOOKUP(A315,ishod_piv!A:J,10,0)</f>
        <v>ПДВ</v>
      </c>
      <c r="I315" s="47">
        <f t="shared" si="90"/>
        <v>0</v>
      </c>
      <c r="J315" s="47">
        <f t="shared" si="91"/>
        <v>0</v>
      </c>
      <c r="K315" s="47" t="str">
        <f t="shared" si="92"/>
        <v>ПДВ</v>
      </c>
      <c r="L315" s="47">
        <f t="shared" si="93"/>
        <v>0</v>
      </c>
      <c r="M315" s="47">
        <f t="shared" si="94"/>
        <v>0</v>
      </c>
      <c r="N315" s="47" t="str">
        <f t="shared" si="95"/>
        <v>ПДВ</v>
      </c>
      <c r="O315" s="47">
        <f t="shared" si="96"/>
        <v>0</v>
      </c>
      <c r="P315" s="47">
        <f t="shared" si="97"/>
        <v>0</v>
      </c>
      <c r="Q315" s="47" t="str">
        <f t="shared" si="98"/>
        <v>ПДВ</v>
      </c>
      <c r="R315" s="47">
        <f t="shared" si="99"/>
        <v>0</v>
      </c>
      <c r="S315" s="47">
        <f t="shared" si="100"/>
        <v>0</v>
      </c>
      <c r="T315" s="47" t="str">
        <f t="shared" si="101"/>
        <v>ПДВ</v>
      </c>
      <c r="U315" s="47">
        <f t="shared" si="102"/>
        <v>0</v>
      </c>
      <c r="V315" s="47">
        <f t="shared" si="103"/>
        <v>0</v>
      </c>
      <c r="W315" s="47" t="str">
        <f t="shared" si="104"/>
        <v>ПДВ</v>
      </c>
      <c r="X315" s="47">
        <f t="shared" si="105"/>
        <v>0</v>
      </c>
      <c r="Y315" s="47">
        <f t="shared" si="106"/>
        <v>0</v>
      </c>
      <c r="Z315" s="47" t="str">
        <f t="shared" si="107"/>
        <v>ПДВ</v>
      </c>
      <c r="AA315" s="47">
        <f t="shared" si="108"/>
        <v>0</v>
      </c>
      <c r="AB315" s="47">
        <f t="shared" si="109"/>
        <v>0</v>
      </c>
      <c r="AC315" s="47" t="str">
        <f t="shared" si="110"/>
        <v>ПДВ</v>
      </c>
    </row>
    <row r="316" spans="1:29" hidden="1" x14ac:dyDescent="0.25">
      <c r="A316">
        <v>292</v>
      </c>
      <c r="B316">
        <f>IFERROR(VLOOKUP(IF(ISERROR(FIND("Наименование загрязняющего вещества",D316))=FALSE,B317,IF(D316="всего по ЗВ:",B315,VLOOKUP(A316,ishod_piv!A:B,2,0))),norm!B:B,1,0),0)</f>
        <v>0</v>
      </c>
      <c r="C316" s="58" t="e">
        <f t="shared" si="89"/>
        <v>#N/A</v>
      </c>
      <c r="D316" s="148">
        <f>VLOOKUP(A316,ishod_piv!A:H,8,0)</f>
        <v>0</v>
      </c>
      <c r="E316" s="59">
        <f>VLOOKUP(A316,ishod_piv!A:I,9,0)</f>
        <v>0</v>
      </c>
      <c r="F316" s="47">
        <f>IF(ISERROR(FIND("Наименование загрязняющего вещества",D316))=TRUE,VLOOKUP(A316,ishod_piv!A:I,4,0),"")</f>
        <v>0</v>
      </c>
      <c r="G316" s="47">
        <f>IF(ISERROR(FIND("Наименование загрязняющего вещества",D316))=TRUE,VLOOKUP(A316,ishod_piv!A:I,5,0),"")</f>
        <v>0</v>
      </c>
      <c r="H316" s="47" t="str">
        <f>VLOOKUP(A316,ishod_piv!A:J,10,0)</f>
        <v>ПДВ</v>
      </c>
      <c r="I316" s="47">
        <f t="shared" si="90"/>
        <v>0</v>
      </c>
      <c r="J316" s="47">
        <f t="shared" si="91"/>
        <v>0</v>
      </c>
      <c r="K316" s="47" t="str">
        <f t="shared" si="92"/>
        <v>ПДВ</v>
      </c>
      <c r="L316" s="47">
        <f t="shared" si="93"/>
        <v>0</v>
      </c>
      <c r="M316" s="47">
        <f t="shared" si="94"/>
        <v>0</v>
      </c>
      <c r="N316" s="47" t="str">
        <f t="shared" si="95"/>
        <v>ПДВ</v>
      </c>
      <c r="O316" s="47">
        <f t="shared" si="96"/>
        <v>0</v>
      </c>
      <c r="P316" s="47">
        <f t="shared" si="97"/>
        <v>0</v>
      </c>
      <c r="Q316" s="47" t="str">
        <f t="shared" si="98"/>
        <v>ПДВ</v>
      </c>
      <c r="R316" s="47">
        <f t="shared" si="99"/>
        <v>0</v>
      </c>
      <c r="S316" s="47">
        <f t="shared" si="100"/>
        <v>0</v>
      </c>
      <c r="T316" s="47" t="str">
        <f t="shared" si="101"/>
        <v>ПДВ</v>
      </c>
      <c r="U316" s="47">
        <f t="shared" si="102"/>
        <v>0</v>
      </c>
      <c r="V316" s="47">
        <f t="shared" si="103"/>
        <v>0</v>
      </c>
      <c r="W316" s="47" t="str">
        <f t="shared" si="104"/>
        <v>ПДВ</v>
      </c>
      <c r="X316" s="47">
        <f t="shared" si="105"/>
        <v>0</v>
      </c>
      <c r="Y316" s="47">
        <f t="shared" si="106"/>
        <v>0</v>
      </c>
      <c r="Z316" s="47" t="str">
        <f t="shared" si="107"/>
        <v>ПДВ</v>
      </c>
      <c r="AA316" s="47">
        <f t="shared" si="108"/>
        <v>0</v>
      </c>
      <c r="AB316" s="47">
        <f t="shared" si="109"/>
        <v>0</v>
      </c>
      <c r="AC316" s="47" t="str">
        <f t="shared" si="110"/>
        <v>ПДВ</v>
      </c>
    </row>
    <row r="317" spans="1:29" hidden="1" x14ac:dyDescent="0.25">
      <c r="A317">
        <v>293</v>
      </c>
      <c r="B317">
        <f>IFERROR(VLOOKUP(IF(ISERROR(FIND("Наименование загрязняющего вещества",D317))=FALSE,B318,IF(D317="всего по ЗВ:",B316,VLOOKUP(A317,ishod_piv!A:B,2,0))),norm!B:B,1,0),0)</f>
        <v>0</v>
      </c>
      <c r="C317" s="58" t="e">
        <f t="shared" si="89"/>
        <v>#N/A</v>
      </c>
      <c r="D317" s="148">
        <f>VLOOKUP(A317,ishod_piv!A:H,8,0)</f>
        <v>0</v>
      </c>
      <c r="E317" s="59">
        <f>VLOOKUP(A317,ishod_piv!A:I,9,0)</f>
        <v>0</v>
      </c>
      <c r="F317" s="47">
        <f>IF(ISERROR(FIND("Наименование загрязняющего вещества",D317))=TRUE,VLOOKUP(A317,ishod_piv!A:I,4,0),"")</f>
        <v>0</v>
      </c>
      <c r="G317" s="47">
        <f>IF(ISERROR(FIND("Наименование загрязняющего вещества",D317))=TRUE,VLOOKUP(A317,ishod_piv!A:I,5,0),"")</f>
        <v>0</v>
      </c>
      <c r="H317" s="47" t="str">
        <f>VLOOKUP(A317,ishod_piv!A:J,10,0)</f>
        <v>ПДВ</v>
      </c>
      <c r="I317" s="47">
        <f t="shared" si="90"/>
        <v>0</v>
      </c>
      <c r="J317" s="47">
        <f t="shared" si="91"/>
        <v>0</v>
      </c>
      <c r="K317" s="47" t="str">
        <f t="shared" si="92"/>
        <v>ПДВ</v>
      </c>
      <c r="L317" s="47">
        <f t="shared" si="93"/>
        <v>0</v>
      </c>
      <c r="M317" s="47">
        <f t="shared" si="94"/>
        <v>0</v>
      </c>
      <c r="N317" s="47" t="str">
        <f t="shared" si="95"/>
        <v>ПДВ</v>
      </c>
      <c r="O317" s="47">
        <f t="shared" si="96"/>
        <v>0</v>
      </c>
      <c r="P317" s="47">
        <f t="shared" si="97"/>
        <v>0</v>
      </c>
      <c r="Q317" s="47" t="str">
        <f t="shared" si="98"/>
        <v>ПДВ</v>
      </c>
      <c r="R317" s="47">
        <f t="shared" si="99"/>
        <v>0</v>
      </c>
      <c r="S317" s="47">
        <f t="shared" si="100"/>
        <v>0</v>
      </c>
      <c r="T317" s="47" t="str">
        <f t="shared" si="101"/>
        <v>ПДВ</v>
      </c>
      <c r="U317" s="47">
        <f t="shared" si="102"/>
        <v>0</v>
      </c>
      <c r="V317" s="47">
        <f t="shared" si="103"/>
        <v>0</v>
      </c>
      <c r="W317" s="47" t="str">
        <f t="shared" si="104"/>
        <v>ПДВ</v>
      </c>
      <c r="X317" s="47">
        <f t="shared" si="105"/>
        <v>0</v>
      </c>
      <c r="Y317" s="47">
        <f t="shared" si="106"/>
        <v>0</v>
      </c>
      <c r="Z317" s="47" t="str">
        <f t="shared" si="107"/>
        <v>ПДВ</v>
      </c>
      <c r="AA317" s="47">
        <f t="shared" si="108"/>
        <v>0</v>
      </c>
      <c r="AB317" s="47">
        <f t="shared" si="109"/>
        <v>0</v>
      </c>
      <c r="AC317" s="47" t="str">
        <f t="shared" si="110"/>
        <v>ПДВ</v>
      </c>
    </row>
    <row r="318" spans="1:29" hidden="1" x14ac:dyDescent="0.25">
      <c r="A318">
        <v>294</v>
      </c>
      <c r="B318">
        <f>IFERROR(VLOOKUP(IF(ISERROR(FIND("Наименование загрязняющего вещества",D318))=FALSE,B319,IF(D318="всего по ЗВ:",B317,VLOOKUP(A318,ishod_piv!A:B,2,0))),norm!B:B,1,0),0)</f>
        <v>0</v>
      </c>
      <c r="C318" s="58" t="e">
        <f t="shared" si="89"/>
        <v>#N/A</v>
      </c>
      <c r="D318" s="148">
        <f>VLOOKUP(A318,ishod_piv!A:H,8,0)</f>
        <v>0</v>
      </c>
      <c r="E318" s="59">
        <f>VLOOKUP(A318,ishod_piv!A:I,9,0)</f>
        <v>0</v>
      </c>
      <c r="F318" s="47">
        <f>IF(ISERROR(FIND("Наименование загрязняющего вещества",D318))=TRUE,VLOOKUP(A318,ishod_piv!A:I,4,0),"")</f>
        <v>0</v>
      </c>
      <c r="G318" s="47">
        <f>IF(ISERROR(FIND("Наименование загрязняющего вещества",D318))=TRUE,VLOOKUP(A318,ishod_piv!A:I,5,0),"")</f>
        <v>0</v>
      </c>
      <c r="H318" s="47" t="str">
        <f>VLOOKUP(A318,ishod_piv!A:J,10,0)</f>
        <v>ПДВ</v>
      </c>
      <c r="I318" s="47">
        <f t="shared" si="90"/>
        <v>0</v>
      </c>
      <c r="J318" s="47">
        <f t="shared" si="91"/>
        <v>0</v>
      </c>
      <c r="K318" s="47" t="str">
        <f t="shared" si="92"/>
        <v>ПДВ</v>
      </c>
      <c r="L318" s="47">
        <f t="shared" si="93"/>
        <v>0</v>
      </c>
      <c r="M318" s="47">
        <f t="shared" si="94"/>
        <v>0</v>
      </c>
      <c r="N318" s="47" t="str">
        <f t="shared" si="95"/>
        <v>ПДВ</v>
      </c>
      <c r="O318" s="47">
        <f t="shared" si="96"/>
        <v>0</v>
      </c>
      <c r="P318" s="47">
        <f t="shared" si="97"/>
        <v>0</v>
      </c>
      <c r="Q318" s="47" t="str">
        <f t="shared" si="98"/>
        <v>ПДВ</v>
      </c>
      <c r="R318" s="47">
        <f t="shared" si="99"/>
        <v>0</v>
      </c>
      <c r="S318" s="47">
        <f t="shared" si="100"/>
        <v>0</v>
      </c>
      <c r="T318" s="47" t="str">
        <f t="shared" si="101"/>
        <v>ПДВ</v>
      </c>
      <c r="U318" s="47">
        <f t="shared" si="102"/>
        <v>0</v>
      </c>
      <c r="V318" s="47">
        <f t="shared" si="103"/>
        <v>0</v>
      </c>
      <c r="W318" s="47" t="str">
        <f t="shared" si="104"/>
        <v>ПДВ</v>
      </c>
      <c r="X318" s="47">
        <f t="shared" si="105"/>
        <v>0</v>
      </c>
      <c r="Y318" s="47">
        <f t="shared" si="106"/>
        <v>0</v>
      </c>
      <c r="Z318" s="47" t="str">
        <f t="shared" si="107"/>
        <v>ПДВ</v>
      </c>
      <c r="AA318" s="47">
        <f t="shared" si="108"/>
        <v>0</v>
      </c>
      <c r="AB318" s="47">
        <f t="shared" si="109"/>
        <v>0</v>
      </c>
      <c r="AC318" s="47" t="str">
        <f t="shared" si="110"/>
        <v>ПДВ</v>
      </c>
    </row>
    <row r="319" spans="1:29" hidden="1" x14ac:dyDescent="0.25">
      <c r="A319">
        <v>295</v>
      </c>
      <c r="B319">
        <f>IFERROR(VLOOKUP(IF(ISERROR(FIND("Наименование загрязняющего вещества",D319))=FALSE,B320,IF(D319="всего по ЗВ:",B318,VLOOKUP(A319,ishod_piv!A:B,2,0))),norm!B:B,1,0),0)</f>
        <v>0</v>
      </c>
      <c r="C319" s="58" t="e">
        <f t="shared" si="89"/>
        <v>#N/A</v>
      </c>
      <c r="D319" s="148">
        <f>VLOOKUP(A319,ishod_piv!A:H,8,0)</f>
        <v>0</v>
      </c>
      <c r="E319" s="59">
        <f>VLOOKUP(A319,ishod_piv!A:I,9,0)</f>
        <v>0</v>
      </c>
      <c r="F319" s="47">
        <f>IF(ISERROR(FIND("Наименование загрязняющего вещества",D319))=TRUE,VLOOKUP(A319,ishod_piv!A:I,4,0),"")</f>
        <v>0</v>
      </c>
      <c r="G319" s="47">
        <f>IF(ISERROR(FIND("Наименование загрязняющего вещества",D319))=TRUE,VLOOKUP(A319,ishod_piv!A:I,5,0),"")</f>
        <v>0</v>
      </c>
      <c r="H319" s="47" t="str">
        <f>VLOOKUP(A319,ishod_piv!A:J,10,0)</f>
        <v>ПДВ</v>
      </c>
      <c r="I319" s="47">
        <f t="shared" si="90"/>
        <v>0</v>
      </c>
      <c r="J319" s="47">
        <f t="shared" si="91"/>
        <v>0</v>
      </c>
      <c r="K319" s="47" t="str">
        <f t="shared" si="92"/>
        <v>ПДВ</v>
      </c>
      <c r="L319" s="47">
        <f t="shared" si="93"/>
        <v>0</v>
      </c>
      <c r="M319" s="47">
        <f t="shared" si="94"/>
        <v>0</v>
      </c>
      <c r="N319" s="47" t="str">
        <f t="shared" si="95"/>
        <v>ПДВ</v>
      </c>
      <c r="O319" s="47">
        <f t="shared" si="96"/>
        <v>0</v>
      </c>
      <c r="P319" s="47">
        <f t="shared" si="97"/>
        <v>0</v>
      </c>
      <c r="Q319" s="47" t="str">
        <f t="shared" si="98"/>
        <v>ПДВ</v>
      </c>
      <c r="R319" s="47">
        <f t="shared" si="99"/>
        <v>0</v>
      </c>
      <c r="S319" s="47">
        <f t="shared" si="100"/>
        <v>0</v>
      </c>
      <c r="T319" s="47" t="str">
        <f t="shared" si="101"/>
        <v>ПДВ</v>
      </c>
      <c r="U319" s="47">
        <f t="shared" si="102"/>
        <v>0</v>
      </c>
      <c r="V319" s="47">
        <f t="shared" si="103"/>
        <v>0</v>
      </c>
      <c r="W319" s="47" t="str">
        <f t="shared" si="104"/>
        <v>ПДВ</v>
      </c>
      <c r="X319" s="47">
        <f t="shared" si="105"/>
        <v>0</v>
      </c>
      <c r="Y319" s="47">
        <f t="shared" si="106"/>
        <v>0</v>
      </c>
      <c r="Z319" s="47" t="str">
        <f t="shared" si="107"/>
        <v>ПДВ</v>
      </c>
      <c r="AA319" s="47">
        <f t="shared" si="108"/>
        <v>0</v>
      </c>
      <c r="AB319" s="47">
        <f t="shared" si="109"/>
        <v>0</v>
      </c>
      <c r="AC319" s="47" t="str">
        <f t="shared" si="110"/>
        <v>ПДВ</v>
      </c>
    </row>
    <row r="320" spans="1:29" hidden="1" x14ac:dyDescent="0.25">
      <c r="A320">
        <v>296</v>
      </c>
      <c r="B320">
        <f>IFERROR(VLOOKUP(IF(ISERROR(FIND("Наименование загрязняющего вещества",D320))=FALSE,B321,IF(D320="всего по ЗВ:",B319,VLOOKUP(A320,ishod_piv!A:B,2,0))),norm!B:B,1,0),0)</f>
        <v>0</v>
      </c>
      <c r="C320" s="58" t="e">
        <f t="shared" si="89"/>
        <v>#N/A</v>
      </c>
      <c r="D320" s="148">
        <f>VLOOKUP(A320,ishod_piv!A:H,8,0)</f>
        <v>0</v>
      </c>
      <c r="E320" s="59">
        <f>VLOOKUP(A320,ishod_piv!A:I,9,0)</f>
        <v>0</v>
      </c>
      <c r="F320" s="47">
        <f>IF(ISERROR(FIND("Наименование загрязняющего вещества",D320))=TRUE,VLOOKUP(A320,ishod_piv!A:I,4,0),"")</f>
        <v>0</v>
      </c>
      <c r="G320" s="47">
        <f>IF(ISERROR(FIND("Наименование загрязняющего вещества",D320))=TRUE,VLOOKUP(A320,ishod_piv!A:I,5,0),"")</f>
        <v>0</v>
      </c>
      <c r="H320" s="47" t="str">
        <f>VLOOKUP(A320,ishod_piv!A:J,10,0)</f>
        <v>ПДВ</v>
      </c>
      <c r="I320" s="47">
        <f t="shared" si="90"/>
        <v>0</v>
      </c>
      <c r="J320" s="47">
        <f t="shared" si="91"/>
        <v>0</v>
      </c>
      <c r="K320" s="47" t="str">
        <f t="shared" si="92"/>
        <v>ПДВ</v>
      </c>
      <c r="L320" s="47">
        <f t="shared" si="93"/>
        <v>0</v>
      </c>
      <c r="M320" s="47">
        <f t="shared" si="94"/>
        <v>0</v>
      </c>
      <c r="N320" s="47" t="str">
        <f t="shared" si="95"/>
        <v>ПДВ</v>
      </c>
      <c r="O320" s="47">
        <f t="shared" si="96"/>
        <v>0</v>
      </c>
      <c r="P320" s="47">
        <f t="shared" si="97"/>
        <v>0</v>
      </c>
      <c r="Q320" s="47" t="str">
        <f t="shared" si="98"/>
        <v>ПДВ</v>
      </c>
      <c r="R320" s="47">
        <f t="shared" si="99"/>
        <v>0</v>
      </c>
      <c r="S320" s="47">
        <f t="shared" si="100"/>
        <v>0</v>
      </c>
      <c r="T320" s="47" t="str">
        <f t="shared" si="101"/>
        <v>ПДВ</v>
      </c>
      <c r="U320" s="47">
        <f t="shared" si="102"/>
        <v>0</v>
      </c>
      <c r="V320" s="47">
        <f t="shared" si="103"/>
        <v>0</v>
      </c>
      <c r="W320" s="47" t="str">
        <f t="shared" si="104"/>
        <v>ПДВ</v>
      </c>
      <c r="X320" s="47">
        <f t="shared" si="105"/>
        <v>0</v>
      </c>
      <c r="Y320" s="47">
        <f t="shared" si="106"/>
        <v>0</v>
      </c>
      <c r="Z320" s="47" t="str">
        <f t="shared" si="107"/>
        <v>ПДВ</v>
      </c>
      <c r="AA320" s="47">
        <f t="shared" si="108"/>
        <v>0</v>
      </c>
      <c r="AB320" s="47">
        <f t="shared" si="109"/>
        <v>0</v>
      </c>
      <c r="AC320" s="47" t="str">
        <f t="shared" si="110"/>
        <v>ПДВ</v>
      </c>
    </row>
    <row r="321" spans="1:29" hidden="1" x14ac:dyDescent="0.25">
      <c r="A321">
        <v>297</v>
      </c>
      <c r="B321">
        <f>IFERROR(VLOOKUP(IF(ISERROR(FIND("Наименование загрязняющего вещества",D321))=FALSE,B322,IF(D321="всего по ЗВ:",B320,VLOOKUP(A321,ishod_piv!A:B,2,0))),norm!B:B,1,0),0)</f>
        <v>0</v>
      </c>
      <c r="C321" s="58" t="e">
        <f t="shared" si="89"/>
        <v>#N/A</v>
      </c>
      <c r="D321" s="148">
        <f>VLOOKUP(A321,ishod_piv!A:H,8,0)</f>
        <v>0</v>
      </c>
      <c r="E321" s="59">
        <f>VLOOKUP(A321,ishod_piv!A:I,9,0)</f>
        <v>0</v>
      </c>
      <c r="F321" s="47">
        <f>IF(ISERROR(FIND("Наименование загрязняющего вещества",D321))=TRUE,VLOOKUP(A321,ishod_piv!A:I,4,0),"")</f>
        <v>0</v>
      </c>
      <c r="G321" s="47">
        <f>IF(ISERROR(FIND("Наименование загрязняющего вещества",D321))=TRUE,VLOOKUP(A321,ishod_piv!A:I,5,0),"")</f>
        <v>0</v>
      </c>
      <c r="H321" s="47" t="str">
        <f>VLOOKUP(A321,ishod_piv!A:J,10,0)</f>
        <v>ПДВ</v>
      </c>
      <c r="I321" s="47">
        <f t="shared" si="90"/>
        <v>0</v>
      </c>
      <c r="J321" s="47">
        <f t="shared" si="91"/>
        <v>0</v>
      </c>
      <c r="K321" s="47" t="str">
        <f t="shared" si="92"/>
        <v>ПДВ</v>
      </c>
      <c r="L321" s="47">
        <f t="shared" si="93"/>
        <v>0</v>
      </c>
      <c r="M321" s="47">
        <f t="shared" si="94"/>
        <v>0</v>
      </c>
      <c r="N321" s="47" t="str">
        <f t="shared" si="95"/>
        <v>ПДВ</v>
      </c>
      <c r="O321" s="47">
        <f t="shared" si="96"/>
        <v>0</v>
      </c>
      <c r="P321" s="47">
        <f t="shared" si="97"/>
        <v>0</v>
      </c>
      <c r="Q321" s="47" t="str">
        <f t="shared" si="98"/>
        <v>ПДВ</v>
      </c>
      <c r="R321" s="47">
        <f t="shared" si="99"/>
        <v>0</v>
      </c>
      <c r="S321" s="47">
        <f t="shared" si="100"/>
        <v>0</v>
      </c>
      <c r="T321" s="47" t="str">
        <f t="shared" si="101"/>
        <v>ПДВ</v>
      </c>
      <c r="U321" s="47">
        <f t="shared" si="102"/>
        <v>0</v>
      </c>
      <c r="V321" s="47">
        <f t="shared" si="103"/>
        <v>0</v>
      </c>
      <c r="W321" s="47" t="str">
        <f t="shared" si="104"/>
        <v>ПДВ</v>
      </c>
      <c r="X321" s="47">
        <f t="shared" si="105"/>
        <v>0</v>
      </c>
      <c r="Y321" s="47">
        <f t="shared" si="106"/>
        <v>0</v>
      </c>
      <c r="Z321" s="47" t="str">
        <f t="shared" si="107"/>
        <v>ПДВ</v>
      </c>
      <c r="AA321" s="47">
        <f t="shared" si="108"/>
        <v>0</v>
      </c>
      <c r="AB321" s="47">
        <f t="shared" si="109"/>
        <v>0</v>
      </c>
      <c r="AC321" s="47" t="str">
        <f t="shared" si="110"/>
        <v>ПДВ</v>
      </c>
    </row>
    <row r="322" spans="1:29" hidden="1" x14ac:dyDescent="0.25">
      <c r="A322">
        <v>298</v>
      </c>
      <c r="B322">
        <f>IFERROR(VLOOKUP(IF(ISERROR(FIND("Наименование загрязняющего вещества",D322))=FALSE,B323,IF(D322="всего по ЗВ:",B321,VLOOKUP(A322,ishod_piv!A:B,2,0))),norm!B:B,1,0),0)</f>
        <v>0</v>
      </c>
      <c r="C322" s="58" t="e">
        <f t="shared" si="89"/>
        <v>#N/A</v>
      </c>
      <c r="D322" s="148">
        <f>VLOOKUP(A322,ishod_piv!A:H,8,0)</f>
        <v>0</v>
      </c>
      <c r="E322" s="59">
        <f>VLOOKUP(A322,ishod_piv!A:I,9,0)</f>
        <v>0</v>
      </c>
      <c r="F322" s="47">
        <f>IF(ISERROR(FIND("Наименование загрязняющего вещества",D322))=TRUE,VLOOKUP(A322,ishod_piv!A:I,4,0),"")</f>
        <v>0</v>
      </c>
      <c r="G322" s="47">
        <f>IF(ISERROR(FIND("Наименование загрязняющего вещества",D322))=TRUE,VLOOKUP(A322,ishod_piv!A:I,5,0),"")</f>
        <v>0</v>
      </c>
      <c r="H322" s="47" t="str">
        <f>VLOOKUP(A322,ishod_piv!A:J,10,0)</f>
        <v>ПДВ</v>
      </c>
      <c r="I322" s="47">
        <f t="shared" si="90"/>
        <v>0</v>
      </c>
      <c r="J322" s="47">
        <f t="shared" si="91"/>
        <v>0</v>
      </c>
      <c r="K322" s="47" t="str">
        <f t="shared" si="92"/>
        <v>ПДВ</v>
      </c>
      <c r="L322" s="47">
        <f t="shared" si="93"/>
        <v>0</v>
      </c>
      <c r="M322" s="47">
        <f t="shared" si="94"/>
        <v>0</v>
      </c>
      <c r="N322" s="47" t="str">
        <f t="shared" si="95"/>
        <v>ПДВ</v>
      </c>
      <c r="O322" s="47">
        <f t="shared" si="96"/>
        <v>0</v>
      </c>
      <c r="P322" s="47">
        <f t="shared" si="97"/>
        <v>0</v>
      </c>
      <c r="Q322" s="47" t="str">
        <f t="shared" si="98"/>
        <v>ПДВ</v>
      </c>
      <c r="R322" s="47">
        <f t="shared" si="99"/>
        <v>0</v>
      </c>
      <c r="S322" s="47">
        <f t="shared" si="100"/>
        <v>0</v>
      </c>
      <c r="T322" s="47" t="str">
        <f t="shared" si="101"/>
        <v>ПДВ</v>
      </c>
      <c r="U322" s="47">
        <f t="shared" si="102"/>
        <v>0</v>
      </c>
      <c r="V322" s="47">
        <f t="shared" si="103"/>
        <v>0</v>
      </c>
      <c r="W322" s="47" t="str">
        <f t="shared" si="104"/>
        <v>ПДВ</v>
      </c>
      <c r="X322" s="47">
        <f t="shared" si="105"/>
        <v>0</v>
      </c>
      <c r="Y322" s="47">
        <f t="shared" si="106"/>
        <v>0</v>
      </c>
      <c r="Z322" s="47" t="str">
        <f t="shared" si="107"/>
        <v>ПДВ</v>
      </c>
      <c r="AA322" s="47">
        <f t="shared" si="108"/>
        <v>0</v>
      </c>
      <c r="AB322" s="47">
        <f t="shared" si="109"/>
        <v>0</v>
      </c>
      <c r="AC322" s="47" t="str">
        <f t="shared" si="110"/>
        <v>ПДВ</v>
      </c>
    </row>
    <row r="323" spans="1:29" hidden="1" x14ac:dyDescent="0.25">
      <c r="A323">
        <v>299</v>
      </c>
      <c r="B323">
        <f>IFERROR(VLOOKUP(IF(ISERROR(FIND("Наименование загрязняющего вещества",D323))=FALSE,B324,IF(D323="всего по ЗВ:",B322,VLOOKUP(A323,ishod_piv!A:B,2,0))),norm!B:B,1,0),0)</f>
        <v>0</v>
      </c>
      <c r="C323" s="58" t="e">
        <f t="shared" si="89"/>
        <v>#N/A</v>
      </c>
      <c r="D323" s="148">
        <f>VLOOKUP(A323,ishod_piv!A:H,8,0)</f>
        <v>0</v>
      </c>
      <c r="E323" s="59">
        <f>VLOOKUP(A323,ishod_piv!A:I,9,0)</f>
        <v>0</v>
      </c>
      <c r="F323" s="47">
        <f>IF(ISERROR(FIND("Наименование загрязняющего вещества",D323))=TRUE,VLOOKUP(A323,ishod_piv!A:I,4,0),"")</f>
        <v>0</v>
      </c>
      <c r="G323" s="47">
        <f>IF(ISERROR(FIND("Наименование загрязняющего вещества",D323))=TRUE,VLOOKUP(A323,ishod_piv!A:I,5,0),"")</f>
        <v>0</v>
      </c>
      <c r="H323" s="47" t="str">
        <f>VLOOKUP(A323,ishod_piv!A:J,10,0)</f>
        <v>ПДВ</v>
      </c>
      <c r="I323" s="47">
        <f t="shared" si="90"/>
        <v>0</v>
      </c>
      <c r="J323" s="47">
        <f t="shared" si="91"/>
        <v>0</v>
      </c>
      <c r="K323" s="47" t="str">
        <f t="shared" si="92"/>
        <v>ПДВ</v>
      </c>
      <c r="L323" s="47">
        <f t="shared" si="93"/>
        <v>0</v>
      </c>
      <c r="M323" s="47">
        <f t="shared" si="94"/>
        <v>0</v>
      </c>
      <c r="N323" s="47" t="str">
        <f t="shared" si="95"/>
        <v>ПДВ</v>
      </c>
      <c r="O323" s="47">
        <f t="shared" si="96"/>
        <v>0</v>
      </c>
      <c r="P323" s="47">
        <f t="shared" si="97"/>
        <v>0</v>
      </c>
      <c r="Q323" s="47" t="str">
        <f t="shared" si="98"/>
        <v>ПДВ</v>
      </c>
      <c r="R323" s="47">
        <f t="shared" si="99"/>
        <v>0</v>
      </c>
      <c r="S323" s="47">
        <f t="shared" si="100"/>
        <v>0</v>
      </c>
      <c r="T323" s="47" t="str">
        <f t="shared" si="101"/>
        <v>ПДВ</v>
      </c>
      <c r="U323" s="47">
        <f t="shared" si="102"/>
        <v>0</v>
      </c>
      <c r="V323" s="47">
        <f t="shared" si="103"/>
        <v>0</v>
      </c>
      <c r="W323" s="47" t="str">
        <f t="shared" si="104"/>
        <v>ПДВ</v>
      </c>
      <c r="X323" s="47">
        <f t="shared" si="105"/>
        <v>0</v>
      </c>
      <c r="Y323" s="47">
        <f t="shared" si="106"/>
        <v>0</v>
      </c>
      <c r="Z323" s="47" t="str">
        <f t="shared" si="107"/>
        <v>ПДВ</v>
      </c>
      <c r="AA323" s="47">
        <f t="shared" si="108"/>
        <v>0</v>
      </c>
      <c r="AB323" s="47">
        <f t="shared" si="109"/>
        <v>0</v>
      </c>
      <c r="AC323" s="47" t="str">
        <f t="shared" si="110"/>
        <v>ПДВ</v>
      </c>
    </row>
    <row r="324" spans="1:29" hidden="1" x14ac:dyDescent="0.25">
      <c r="A324">
        <v>300</v>
      </c>
      <c r="B324">
        <f>IFERROR(VLOOKUP(IF(ISERROR(FIND("Наименование загрязняющего вещества",D324))=FALSE,B325,IF(D324="всего по ЗВ:",B323,VLOOKUP(A324,ishod_piv!A:B,2,0))),norm!B:B,1,0),0)</f>
        <v>0</v>
      </c>
      <c r="C324" s="58" t="e">
        <f t="shared" si="89"/>
        <v>#N/A</v>
      </c>
      <c r="D324" s="148">
        <f>VLOOKUP(A324,ishod_piv!A:H,8,0)</f>
        <v>0</v>
      </c>
      <c r="E324" s="59">
        <f>VLOOKUP(A324,ishod_piv!A:I,9,0)</f>
        <v>0</v>
      </c>
      <c r="F324" s="47">
        <f>IF(ISERROR(FIND("Наименование загрязняющего вещества",D324))=TRUE,VLOOKUP(A324,ishod_piv!A:I,4,0),"")</f>
        <v>0</v>
      </c>
      <c r="G324" s="47">
        <f>IF(ISERROR(FIND("Наименование загрязняющего вещества",D324))=TRUE,VLOOKUP(A324,ishod_piv!A:I,5,0),"")</f>
        <v>0</v>
      </c>
      <c r="H324" s="47" t="str">
        <f>VLOOKUP(A324,ishod_piv!A:J,10,0)</f>
        <v>ПДВ</v>
      </c>
      <c r="I324" s="47">
        <f t="shared" si="90"/>
        <v>0</v>
      </c>
      <c r="J324" s="47">
        <f t="shared" si="91"/>
        <v>0</v>
      </c>
      <c r="K324" s="47" t="str">
        <f t="shared" si="92"/>
        <v>ПДВ</v>
      </c>
      <c r="L324" s="47">
        <f t="shared" si="93"/>
        <v>0</v>
      </c>
      <c r="M324" s="47">
        <f t="shared" si="94"/>
        <v>0</v>
      </c>
      <c r="N324" s="47" t="str">
        <f t="shared" si="95"/>
        <v>ПДВ</v>
      </c>
      <c r="O324" s="47">
        <f t="shared" si="96"/>
        <v>0</v>
      </c>
      <c r="P324" s="47">
        <f t="shared" si="97"/>
        <v>0</v>
      </c>
      <c r="Q324" s="47" t="str">
        <f t="shared" si="98"/>
        <v>ПДВ</v>
      </c>
      <c r="R324" s="47">
        <f t="shared" si="99"/>
        <v>0</v>
      </c>
      <c r="S324" s="47">
        <f t="shared" si="100"/>
        <v>0</v>
      </c>
      <c r="T324" s="47" t="str">
        <f t="shared" si="101"/>
        <v>ПДВ</v>
      </c>
      <c r="U324" s="47">
        <f t="shared" si="102"/>
        <v>0</v>
      </c>
      <c r="V324" s="47">
        <f t="shared" si="103"/>
        <v>0</v>
      </c>
      <c r="W324" s="47" t="str">
        <f t="shared" si="104"/>
        <v>ПДВ</v>
      </c>
      <c r="X324" s="47">
        <f t="shared" si="105"/>
        <v>0</v>
      </c>
      <c r="Y324" s="47">
        <f t="shared" si="106"/>
        <v>0</v>
      </c>
      <c r="Z324" s="47" t="str">
        <f t="shared" si="107"/>
        <v>ПДВ</v>
      </c>
      <c r="AA324" s="47">
        <f t="shared" si="108"/>
        <v>0</v>
      </c>
      <c r="AB324" s="47">
        <f t="shared" si="109"/>
        <v>0</v>
      </c>
      <c r="AC324" s="47" t="str">
        <f t="shared" si="110"/>
        <v>ПДВ</v>
      </c>
    </row>
    <row r="325" spans="1:29" hidden="1" x14ac:dyDescent="0.25">
      <c r="A325">
        <v>301</v>
      </c>
      <c r="B325">
        <f>IFERROR(VLOOKUP(IF(ISERROR(FIND("Наименование загрязняющего вещества",D325))=FALSE,B326,IF(D325="всего по ЗВ:",B324,VLOOKUP(A325,ishod_piv!A:B,2,0))),norm!B:B,1,0),0)</f>
        <v>0</v>
      </c>
      <c r="C325" s="58" t="e">
        <f t="shared" si="89"/>
        <v>#N/A</v>
      </c>
      <c r="D325" s="148">
        <f>VLOOKUP(A325,ishod_piv!A:H,8,0)</f>
        <v>0</v>
      </c>
      <c r="E325" s="59">
        <f>VLOOKUP(A325,ishod_piv!A:I,9,0)</f>
        <v>0</v>
      </c>
      <c r="F325" s="47">
        <f>IF(ISERROR(FIND("Наименование загрязняющего вещества",D325))=TRUE,VLOOKUP(A325,ishod_piv!A:I,4,0),"")</f>
        <v>0</v>
      </c>
      <c r="G325" s="47">
        <f>IF(ISERROR(FIND("Наименование загрязняющего вещества",D325))=TRUE,VLOOKUP(A325,ishod_piv!A:I,5,0),"")</f>
        <v>0</v>
      </c>
      <c r="H325" s="47" t="str">
        <f>VLOOKUP(A325,ishod_piv!A:J,10,0)</f>
        <v>ПДВ</v>
      </c>
      <c r="I325" s="47">
        <f t="shared" si="90"/>
        <v>0</v>
      </c>
      <c r="J325" s="47">
        <f t="shared" si="91"/>
        <v>0</v>
      </c>
      <c r="K325" s="47" t="str">
        <f t="shared" si="92"/>
        <v>ПДВ</v>
      </c>
      <c r="L325" s="47">
        <f t="shared" si="93"/>
        <v>0</v>
      </c>
      <c r="M325" s="47">
        <f t="shared" si="94"/>
        <v>0</v>
      </c>
      <c r="N325" s="47" t="str">
        <f t="shared" si="95"/>
        <v>ПДВ</v>
      </c>
      <c r="O325" s="47">
        <f t="shared" si="96"/>
        <v>0</v>
      </c>
      <c r="P325" s="47">
        <f t="shared" si="97"/>
        <v>0</v>
      </c>
      <c r="Q325" s="47" t="str">
        <f t="shared" si="98"/>
        <v>ПДВ</v>
      </c>
      <c r="R325" s="47">
        <f t="shared" si="99"/>
        <v>0</v>
      </c>
      <c r="S325" s="47">
        <f t="shared" si="100"/>
        <v>0</v>
      </c>
      <c r="T325" s="47" t="str">
        <f t="shared" si="101"/>
        <v>ПДВ</v>
      </c>
      <c r="U325" s="47">
        <f t="shared" si="102"/>
        <v>0</v>
      </c>
      <c r="V325" s="47">
        <f t="shared" si="103"/>
        <v>0</v>
      </c>
      <c r="W325" s="47" t="str">
        <f t="shared" si="104"/>
        <v>ПДВ</v>
      </c>
      <c r="X325" s="47">
        <f t="shared" si="105"/>
        <v>0</v>
      </c>
      <c r="Y325" s="47">
        <f t="shared" si="106"/>
        <v>0</v>
      </c>
      <c r="Z325" s="47" t="str">
        <f t="shared" si="107"/>
        <v>ПДВ</v>
      </c>
      <c r="AA325" s="47">
        <f t="shared" si="108"/>
        <v>0</v>
      </c>
      <c r="AB325" s="47">
        <f t="shared" si="109"/>
        <v>0</v>
      </c>
      <c r="AC325" s="47" t="str">
        <f t="shared" si="110"/>
        <v>ПДВ</v>
      </c>
    </row>
    <row r="326" spans="1:29" hidden="1" x14ac:dyDescent="0.25">
      <c r="A326">
        <v>302</v>
      </c>
      <c r="B326">
        <f>IFERROR(VLOOKUP(IF(ISERROR(FIND("Наименование загрязняющего вещества",D326))=FALSE,B327,IF(D326="всего по ЗВ:",B325,VLOOKUP(A326,ishod_piv!A:B,2,0))),norm!B:B,1,0),0)</f>
        <v>0</v>
      </c>
      <c r="C326" s="58" t="e">
        <f t="shared" si="89"/>
        <v>#N/A</v>
      </c>
      <c r="D326" s="148">
        <f>VLOOKUP(A326,ishod_piv!A:H,8,0)</f>
        <v>0</v>
      </c>
      <c r="E326" s="59">
        <f>VLOOKUP(A326,ishod_piv!A:I,9,0)</f>
        <v>0</v>
      </c>
      <c r="F326" s="47">
        <f>IF(ISERROR(FIND("Наименование загрязняющего вещества",D326))=TRUE,VLOOKUP(A326,ishod_piv!A:I,4,0),"")</f>
        <v>0</v>
      </c>
      <c r="G326" s="47">
        <f>IF(ISERROR(FIND("Наименование загрязняющего вещества",D326))=TRUE,VLOOKUP(A326,ishod_piv!A:I,5,0),"")</f>
        <v>0</v>
      </c>
      <c r="H326" s="47" t="str">
        <f>VLOOKUP(A326,ishod_piv!A:J,10,0)</f>
        <v>ПДВ</v>
      </c>
      <c r="I326" s="47">
        <f t="shared" si="90"/>
        <v>0</v>
      </c>
      <c r="J326" s="47">
        <f t="shared" si="91"/>
        <v>0</v>
      </c>
      <c r="K326" s="47" t="str">
        <f t="shared" si="92"/>
        <v>ПДВ</v>
      </c>
      <c r="L326" s="47">
        <f t="shared" si="93"/>
        <v>0</v>
      </c>
      <c r="M326" s="47">
        <f t="shared" si="94"/>
        <v>0</v>
      </c>
      <c r="N326" s="47" t="str">
        <f t="shared" si="95"/>
        <v>ПДВ</v>
      </c>
      <c r="O326" s="47">
        <f t="shared" si="96"/>
        <v>0</v>
      </c>
      <c r="P326" s="47">
        <f t="shared" si="97"/>
        <v>0</v>
      </c>
      <c r="Q326" s="47" t="str">
        <f t="shared" si="98"/>
        <v>ПДВ</v>
      </c>
      <c r="R326" s="47">
        <f t="shared" si="99"/>
        <v>0</v>
      </c>
      <c r="S326" s="47">
        <f t="shared" si="100"/>
        <v>0</v>
      </c>
      <c r="T326" s="47" t="str">
        <f t="shared" si="101"/>
        <v>ПДВ</v>
      </c>
      <c r="U326" s="47">
        <f t="shared" si="102"/>
        <v>0</v>
      </c>
      <c r="V326" s="47">
        <f t="shared" si="103"/>
        <v>0</v>
      </c>
      <c r="W326" s="47" t="str">
        <f t="shared" si="104"/>
        <v>ПДВ</v>
      </c>
      <c r="X326" s="47">
        <f t="shared" si="105"/>
        <v>0</v>
      </c>
      <c r="Y326" s="47">
        <f t="shared" si="106"/>
        <v>0</v>
      </c>
      <c r="Z326" s="47" t="str">
        <f t="shared" si="107"/>
        <v>ПДВ</v>
      </c>
      <c r="AA326" s="47">
        <f t="shared" si="108"/>
        <v>0</v>
      </c>
      <c r="AB326" s="47">
        <f t="shared" si="109"/>
        <v>0</v>
      </c>
      <c r="AC326" s="47" t="str">
        <f t="shared" si="110"/>
        <v>ПДВ</v>
      </c>
    </row>
    <row r="327" spans="1:29" hidden="1" x14ac:dyDescent="0.25">
      <c r="A327">
        <v>303</v>
      </c>
      <c r="B327">
        <f>IFERROR(VLOOKUP(IF(ISERROR(FIND("Наименование загрязняющего вещества",D327))=FALSE,B328,IF(D327="всего по ЗВ:",B326,VLOOKUP(A327,ishod_piv!A:B,2,0))),norm!B:B,1,0),0)</f>
        <v>0</v>
      </c>
      <c r="C327" s="58" t="e">
        <f t="shared" si="89"/>
        <v>#N/A</v>
      </c>
      <c r="D327" s="148">
        <f>VLOOKUP(A327,ishod_piv!A:H,8,0)</f>
        <v>0</v>
      </c>
      <c r="E327" s="59">
        <f>VLOOKUP(A327,ishod_piv!A:I,9,0)</f>
        <v>0</v>
      </c>
      <c r="F327" s="47">
        <f>IF(ISERROR(FIND("Наименование загрязняющего вещества",D327))=TRUE,VLOOKUP(A327,ishod_piv!A:I,4,0),"")</f>
        <v>0</v>
      </c>
      <c r="G327" s="47">
        <f>IF(ISERROR(FIND("Наименование загрязняющего вещества",D327))=TRUE,VLOOKUP(A327,ishod_piv!A:I,5,0),"")</f>
        <v>0</v>
      </c>
      <c r="H327" s="47" t="str">
        <f>VLOOKUP(A327,ishod_piv!A:J,10,0)</f>
        <v>ПДВ</v>
      </c>
      <c r="I327" s="47">
        <f t="shared" si="90"/>
        <v>0</v>
      </c>
      <c r="J327" s="47">
        <f t="shared" si="91"/>
        <v>0</v>
      </c>
      <c r="K327" s="47" t="str">
        <f t="shared" si="92"/>
        <v>ПДВ</v>
      </c>
      <c r="L327" s="47">
        <f t="shared" si="93"/>
        <v>0</v>
      </c>
      <c r="M327" s="47">
        <f t="shared" si="94"/>
        <v>0</v>
      </c>
      <c r="N327" s="47" t="str">
        <f t="shared" si="95"/>
        <v>ПДВ</v>
      </c>
      <c r="O327" s="47">
        <f t="shared" si="96"/>
        <v>0</v>
      </c>
      <c r="P327" s="47">
        <f t="shared" si="97"/>
        <v>0</v>
      </c>
      <c r="Q327" s="47" t="str">
        <f t="shared" si="98"/>
        <v>ПДВ</v>
      </c>
      <c r="R327" s="47">
        <f t="shared" si="99"/>
        <v>0</v>
      </c>
      <c r="S327" s="47">
        <f t="shared" si="100"/>
        <v>0</v>
      </c>
      <c r="T327" s="47" t="str">
        <f t="shared" si="101"/>
        <v>ПДВ</v>
      </c>
      <c r="U327" s="47">
        <f t="shared" si="102"/>
        <v>0</v>
      </c>
      <c r="V327" s="47">
        <f t="shared" si="103"/>
        <v>0</v>
      </c>
      <c r="W327" s="47" t="str">
        <f t="shared" si="104"/>
        <v>ПДВ</v>
      </c>
      <c r="X327" s="47">
        <f t="shared" si="105"/>
        <v>0</v>
      </c>
      <c r="Y327" s="47">
        <f t="shared" si="106"/>
        <v>0</v>
      </c>
      <c r="Z327" s="47" t="str">
        <f t="shared" si="107"/>
        <v>ПДВ</v>
      </c>
      <c r="AA327" s="47">
        <f t="shared" si="108"/>
        <v>0</v>
      </c>
      <c r="AB327" s="47">
        <f t="shared" si="109"/>
        <v>0</v>
      </c>
      <c r="AC327" s="47" t="str">
        <f t="shared" si="110"/>
        <v>ПДВ</v>
      </c>
    </row>
    <row r="328" spans="1:29" hidden="1" x14ac:dyDescent="0.25">
      <c r="A328">
        <v>304</v>
      </c>
      <c r="B328">
        <f>IFERROR(VLOOKUP(IF(ISERROR(FIND("Наименование загрязняющего вещества",D328))=FALSE,B329,IF(D328="всего по ЗВ:",B327,VLOOKUP(A328,ishod_piv!A:B,2,0))),norm!B:B,1,0),0)</f>
        <v>0</v>
      </c>
      <c r="C328" s="58" t="e">
        <f t="shared" si="89"/>
        <v>#N/A</v>
      </c>
      <c r="D328" s="148">
        <f>VLOOKUP(A328,ishod_piv!A:H,8,0)</f>
        <v>0</v>
      </c>
      <c r="E328" s="59">
        <f>VLOOKUP(A328,ishod_piv!A:I,9,0)</f>
        <v>0</v>
      </c>
      <c r="F328" s="47">
        <f>IF(ISERROR(FIND("Наименование загрязняющего вещества",D328))=TRUE,VLOOKUP(A328,ishod_piv!A:I,4,0),"")</f>
        <v>0</v>
      </c>
      <c r="G328" s="47">
        <f>IF(ISERROR(FIND("Наименование загрязняющего вещества",D328))=TRUE,VLOOKUP(A328,ishod_piv!A:I,5,0),"")</f>
        <v>0</v>
      </c>
      <c r="H328" s="47" t="str">
        <f>VLOOKUP(A328,ishod_piv!A:J,10,0)</f>
        <v>ПДВ</v>
      </c>
      <c r="I328" s="47">
        <f t="shared" si="90"/>
        <v>0</v>
      </c>
      <c r="J328" s="47">
        <f t="shared" si="91"/>
        <v>0</v>
      </c>
      <c r="K328" s="47" t="str">
        <f t="shared" si="92"/>
        <v>ПДВ</v>
      </c>
      <c r="L328" s="47">
        <f t="shared" si="93"/>
        <v>0</v>
      </c>
      <c r="M328" s="47">
        <f t="shared" si="94"/>
        <v>0</v>
      </c>
      <c r="N328" s="47" t="str">
        <f t="shared" si="95"/>
        <v>ПДВ</v>
      </c>
      <c r="O328" s="47">
        <f t="shared" si="96"/>
        <v>0</v>
      </c>
      <c r="P328" s="47">
        <f t="shared" si="97"/>
        <v>0</v>
      </c>
      <c r="Q328" s="47" t="str">
        <f t="shared" si="98"/>
        <v>ПДВ</v>
      </c>
      <c r="R328" s="47">
        <f t="shared" si="99"/>
        <v>0</v>
      </c>
      <c r="S328" s="47">
        <f t="shared" si="100"/>
        <v>0</v>
      </c>
      <c r="T328" s="47" t="str">
        <f t="shared" si="101"/>
        <v>ПДВ</v>
      </c>
      <c r="U328" s="47">
        <f t="shared" si="102"/>
        <v>0</v>
      </c>
      <c r="V328" s="47">
        <f t="shared" si="103"/>
        <v>0</v>
      </c>
      <c r="W328" s="47" t="str">
        <f t="shared" si="104"/>
        <v>ПДВ</v>
      </c>
      <c r="X328" s="47">
        <f t="shared" si="105"/>
        <v>0</v>
      </c>
      <c r="Y328" s="47">
        <f t="shared" si="106"/>
        <v>0</v>
      </c>
      <c r="Z328" s="47" t="str">
        <f t="shared" si="107"/>
        <v>ПДВ</v>
      </c>
      <c r="AA328" s="47">
        <f t="shared" si="108"/>
        <v>0</v>
      </c>
      <c r="AB328" s="47">
        <f t="shared" si="109"/>
        <v>0</v>
      </c>
      <c r="AC328" s="47" t="str">
        <f t="shared" si="110"/>
        <v>ПДВ</v>
      </c>
    </row>
    <row r="329" spans="1:29" hidden="1" x14ac:dyDescent="0.25">
      <c r="A329">
        <v>305</v>
      </c>
      <c r="B329">
        <f>IFERROR(VLOOKUP(IF(ISERROR(FIND("Наименование загрязняющего вещества",D329))=FALSE,B330,IF(D329="всего по ЗВ:",B328,VLOOKUP(A329,ishod_piv!A:B,2,0))),norm!B:B,1,0),0)</f>
        <v>0</v>
      </c>
      <c r="C329" s="58" t="e">
        <f t="shared" si="89"/>
        <v>#N/A</v>
      </c>
      <c r="D329" s="148">
        <f>VLOOKUP(A329,ishod_piv!A:H,8,0)</f>
        <v>0</v>
      </c>
      <c r="E329" s="59">
        <f>VLOOKUP(A329,ishod_piv!A:I,9,0)</f>
        <v>0</v>
      </c>
      <c r="F329" s="47">
        <f>IF(ISERROR(FIND("Наименование загрязняющего вещества",D329))=TRUE,VLOOKUP(A329,ishod_piv!A:I,4,0),"")</f>
        <v>0</v>
      </c>
      <c r="G329" s="47">
        <f>IF(ISERROR(FIND("Наименование загрязняющего вещества",D329))=TRUE,VLOOKUP(A329,ishod_piv!A:I,5,0),"")</f>
        <v>0</v>
      </c>
      <c r="H329" s="47" t="str">
        <f>VLOOKUP(A329,ishod_piv!A:J,10,0)</f>
        <v>ПДВ</v>
      </c>
      <c r="I329" s="47">
        <f t="shared" si="90"/>
        <v>0</v>
      </c>
      <c r="J329" s="47">
        <f t="shared" si="91"/>
        <v>0</v>
      </c>
      <c r="K329" s="47" t="str">
        <f t="shared" si="92"/>
        <v>ПДВ</v>
      </c>
      <c r="L329" s="47">
        <f t="shared" si="93"/>
        <v>0</v>
      </c>
      <c r="M329" s="47">
        <f t="shared" si="94"/>
        <v>0</v>
      </c>
      <c r="N329" s="47" t="str">
        <f t="shared" si="95"/>
        <v>ПДВ</v>
      </c>
      <c r="O329" s="47">
        <f t="shared" si="96"/>
        <v>0</v>
      </c>
      <c r="P329" s="47">
        <f t="shared" si="97"/>
        <v>0</v>
      </c>
      <c r="Q329" s="47" t="str">
        <f t="shared" si="98"/>
        <v>ПДВ</v>
      </c>
      <c r="R329" s="47">
        <f t="shared" si="99"/>
        <v>0</v>
      </c>
      <c r="S329" s="47">
        <f t="shared" si="100"/>
        <v>0</v>
      </c>
      <c r="T329" s="47" t="str">
        <f t="shared" si="101"/>
        <v>ПДВ</v>
      </c>
      <c r="U329" s="47">
        <f t="shared" si="102"/>
        <v>0</v>
      </c>
      <c r="V329" s="47">
        <f t="shared" si="103"/>
        <v>0</v>
      </c>
      <c r="W329" s="47" t="str">
        <f t="shared" si="104"/>
        <v>ПДВ</v>
      </c>
      <c r="X329" s="47">
        <f t="shared" si="105"/>
        <v>0</v>
      </c>
      <c r="Y329" s="47">
        <f t="shared" si="106"/>
        <v>0</v>
      </c>
      <c r="Z329" s="47" t="str">
        <f t="shared" si="107"/>
        <v>ПДВ</v>
      </c>
      <c r="AA329" s="47">
        <f t="shared" si="108"/>
        <v>0</v>
      </c>
      <c r="AB329" s="47">
        <f t="shared" si="109"/>
        <v>0</v>
      </c>
      <c r="AC329" s="47" t="str">
        <f t="shared" si="110"/>
        <v>ПДВ</v>
      </c>
    </row>
    <row r="330" spans="1:29" hidden="1" x14ac:dyDescent="0.25">
      <c r="A330">
        <v>306</v>
      </c>
      <c r="B330">
        <f>IFERROR(VLOOKUP(IF(ISERROR(FIND("Наименование загрязняющего вещества",D330))=FALSE,B331,IF(D330="всего по ЗВ:",B329,VLOOKUP(A330,ishod_piv!A:B,2,0))),norm!B:B,1,0),0)</f>
        <v>0</v>
      </c>
      <c r="C330" s="58" t="e">
        <f t="shared" si="89"/>
        <v>#N/A</v>
      </c>
      <c r="D330" s="148">
        <f>VLOOKUP(A330,ishod_piv!A:H,8,0)</f>
        <v>0</v>
      </c>
      <c r="E330" s="59">
        <f>VLOOKUP(A330,ishod_piv!A:I,9,0)</f>
        <v>0</v>
      </c>
      <c r="F330" s="47">
        <f>IF(ISERROR(FIND("Наименование загрязняющего вещества",D330))=TRUE,VLOOKUP(A330,ishod_piv!A:I,4,0),"")</f>
        <v>0</v>
      </c>
      <c r="G330" s="47">
        <f>IF(ISERROR(FIND("Наименование загрязняющего вещества",D330))=TRUE,VLOOKUP(A330,ishod_piv!A:I,5,0),"")</f>
        <v>0</v>
      </c>
      <c r="H330" s="47" t="str">
        <f>VLOOKUP(A330,ishod_piv!A:J,10,0)</f>
        <v>ПДВ</v>
      </c>
      <c r="I330" s="47">
        <f t="shared" si="90"/>
        <v>0</v>
      </c>
      <c r="J330" s="47">
        <f t="shared" si="91"/>
        <v>0</v>
      </c>
      <c r="K330" s="47" t="str">
        <f t="shared" si="92"/>
        <v>ПДВ</v>
      </c>
      <c r="L330" s="47">
        <f t="shared" si="93"/>
        <v>0</v>
      </c>
      <c r="M330" s="47">
        <f t="shared" si="94"/>
        <v>0</v>
      </c>
      <c r="N330" s="47" t="str">
        <f t="shared" si="95"/>
        <v>ПДВ</v>
      </c>
      <c r="O330" s="47">
        <f t="shared" si="96"/>
        <v>0</v>
      </c>
      <c r="P330" s="47">
        <f t="shared" si="97"/>
        <v>0</v>
      </c>
      <c r="Q330" s="47" t="str">
        <f t="shared" si="98"/>
        <v>ПДВ</v>
      </c>
      <c r="R330" s="47">
        <f t="shared" si="99"/>
        <v>0</v>
      </c>
      <c r="S330" s="47">
        <f t="shared" si="100"/>
        <v>0</v>
      </c>
      <c r="T330" s="47" t="str">
        <f t="shared" si="101"/>
        <v>ПДВ</v>
      </c>
      <c r="U330" s="47">
        <f t="shared" si="102"/>
        <v>0</v>
      </c>
      <c r="V330" s="47">
        <f t="shared" si="103"/>
        <v>0</v>
      </c>
      <c r="W330" s="47" t="str">
        <f t="shared" si="104"/>
        <v>ПДВ</v>
      </c>
      <c r="X330" s="47">
        <f t="shared" si="105"/>
        <v>0</v>
      </c>
      <c r="Y330" s="47">
        <f t="shared" si="106"/>
        <v>0</v>
      </c>
      <c r="Z330" s="47" t="str">
        <f t="shared" si="107"/>
        <v>ПДВ</v>
      </c>
      <c r="AA330" s="47">
        <f t="shared" si="108"/>
        <v>0</v>
      </c>
      <c r="AB330" s="47">
        <f t="shared" si="109"/>
        <v>0</v>
      </c>
      <c r="AC330" s="47" t="str">
        <f t="shared" si="110"/>
        <v>ПДВ</v>
      </c>
    </row>
    <row r="331" spans="1:29" hidden="1" x14ac:dyDescent="0.25">
      <c r="A331">
        <v>307</v>
      </c>
      <c r="B331">
        <f>IFERROR(VLOOKUP(IF(ISERROR(FIND("Наименование загрязняющего вещества",D331))=FALSE,B332,IF(D331="всего по ЗВ:",B330,VLOOKUP(A331,ishod_piv!A:B,2,0))),norm!B:B,1,0),0)</f>
        <v>0</v>
      </c>
      <c r="C331" s="58" t="e">
        <f t="shared" ref="C331:C394" si="111">IF(ISERROR(FIND("Наименование загрязняющего вещества",D330))=FALSE,1,IF(OR(D331="всего по ЗВ:",D330="всего по ЗВ:"),"",C330+1))</f>
        <v>#N/A</v>
      </c>
      <c r="D331" s="148">
        <f>VLOOKUP(A331,ishod_piv!A:H,8,0)</f>
        <v>0</v>
      </c>
      <c r="E331" s="59">
        <f>VLOOKUP(A331,ishod_piv!A:I,9,0)</f>
        <v>0</v>
      </c>
      <c r="F331" s="47">
        <f>IF(ISERROR(FIND("Наименование загрязняющего вещества",D331))=TRUE,VLOOKUP(A331,ishod_piv!A:I,4,0),"")</f>
        <v>0</v>
      </c>
      <c r="G331" s="47">
        <f>IF(ISERROR(FIND("Наименование загрязняющего вещества",D331))=TRUE,VLOOKUP(A331,ishod_piv!A:I,5,0),"")</f>
        <v>0</v>
      </c>
      <c r="H331" s="47" t="str">
        <f>VLOOKUP(A331,ishod_piv!A:J,10,0)</f>
        <v>ПДВ</v>
      </c>
      <c r="I331" s="47">
        <f t="shared" ref="I331:I394" si="112">IF(ISERROR(FIND("Наименование загрязняющего вещества",D331))=TRUE,F331,"")</f>
        <v>0</v>
      </c>
      <c r="J331" s="47">
        <f t="shared" ref="J331:J394" si="113">IF(ISERROR(FIND("Наименование загрязняющего вещества",D331))=TRUE,G331,"")</f>
        <v>0</v>
      </c>
      <c r="K331" s="47" t="str">
        <f t="shared" ref="K331:K394" si="114">IF(ISERROR(FIND("Наименование загрязняющего вещества",D331))=TRUE,H331,"")</f>
        <v>ПДВ</v>
      </c>
      <c r="L331" s="47">
        <f t="shared" ref="L331:L394" si="115">I331</f>
        <v>0</v>
      </c>
      <c r="M331" s="47">
        <f t="shared" ref="M331:M394" si="116">J331</f>
        <v>0</v>
      </c>
      <c r="N331" s="47" t="str">
        <f t="shared" ref="N331:N394" si="117">K331</f>
        <v>ПДВ</v>
      </c>
      <c r="O331" s="47">
        <f t="shared" ref="O331:O394" si="118">L331</f>
        <v>0</v>
      </c>
      <c r="P331" s="47">
        <f t="shared" ref="P331:P394" si="119">M331</f>
        <v>0</v>
      </c>
      <c r="Q331" s="47" t="str">
        <f t="shared" ref="Q331:Q394" si="120">N331</f>
        <v>ПДВ</v>
      </c>
      <c r="R331" s="47">
        <f t="shared" ref="R331:R394" si="121">O331</f>
        <v>0</v>
      </c>
      <c r="S331" s="47">
        <f t="shared" ref="S331:S394" si="122">P331</f>
        <v>0</v>
      </c>
      <c r="T331" s="47" t="str">
        <f t="shared" ref="T331:T394" si="123">Q331</f>
        <v>ПДВ</v>
      </c>
      <c r="U331" s="47">
        <f t="shared" ref="U331:U394" si="124">R331</f>
        <v>0</v>
      </c>
      <c r="V331" s="47">
        <f t="shared" ref="V331:V394" si="125">S331</f>
        <v>0</v>
      </c>
      <c r="W331" s="47" t="str">
        <f t="shared" ref="W331:W394" si="126">T331</f>
        <v>ПДВ</v>
      </c>
      <c r="X331" s="47">
        <f t="shared" ref="X331:X394" si="127">U331</f>
        <v>0</v>
      </c>
      <c r="Y331" s="47">
        <f t="shared" ref="Y331:Y394" si="128">V331</f>
        <v>0</v>
      </c>
      <c r="Z331" s="47" t="str">
        <f t="shared" ref="Z331:Z394" si="129">W331</f>
        <v>ПДВ</v>
      </c>
      <c r="AA331" s="47">
        <f t="shared" ref="AA331:AA394" si="130">X331</f>
        <v>0</v>
      </c>
      <c r="AB331" s="47">
        <f t="shared" ref="AB331:AB394" si="131">Y331</f>
        <v>0</v>
      </c>
      <c r="AC331" s="47" t="str">
        <f t="shared" ref="AC331:AC394" si="132">Z331</f>
        <v>ПДВ</v>
      </c>
    </row>
    <row r="332" spans="1:29" hidden="1" x14ac:dyDescent="0.25">
      <c r="A332">
        <v>308</v>
      </c>
      <c r="B332">
        <f>IFERROR(VLOOKUP(IF(ISERROR(FIND("Наименование загрязняющего вещества",D332))=FALSE,B333,IF(D332="всего по ЗВ:",B331,VLOOKUP(A332,ishod_piv!A:B,2,0))),norm!B:B,1,0),0)</f>
        <v>0</v>
      </c>
      <c r="C332" s="58" t="e">
        <f t="shared" si="111"/>
        <v>#N/A</v>
      </c>
      <c r="D332" s="148">
        <f>VLOOKUP(A332,ishod_piv!A:H,8,0)</f>
        <v>0</v>
      </c>
      <c r="E332" s="59">
        <f>VLOOKUP(A332,ishod_piv!A:I,9,0)</f>
        <v>0</v>
      </c>
      <c r="F332" s="47">
        <f>IF(ISERROR(FIND("Наименование загрязняющего вещества",D332))=TRUE,VLOOKUP(A332,ishod_piv!A:I,4,0),"")</f>
        <v>0</v>
      </c>
      <c r="G332" s="47">
        <f>IF(ISERROR(FIND("Наименование загрязняющего вещества",D332))=TRUE,VLOOKUP(A332,ishod_piv!A:I,5,0),"")</f>
        <v>0</v>
      </c>
      <c r="H332" s="47" t="str">
        <f>VLOOKUP(A332,ishod_piv!A:J,10,0)</f>
        <v>ПДВ</v>
      </c>
      <c r="I332" s="47">
        <f t="shared" si="112"/>
        <v>0</v>
      </c>
      <c r="J332" s="47">
        <f t="shared" si="113"/>
        <v>0</v>
      </c>
      <c r="K332" s="47" t="str">
        <f t="shared" si="114"/>
        <v>ПДВ</v>
      </c>
      <c r="L332" s="47">
        <f t="shared" si="115"/>
        <v>0</v>
      </c>
      <c r="M332" s="47">
        <f t="shared" si="116"/>
        <v>0</v>
      </c>
      <c r="N332" s="47" t="str">
        <f t="shared" si="117"/>
        <v>ПДВ</v>
      </c>
      <c r="O332" s="47">
        <f t="shared" si="118"/>
        <v>0</v>
      </c>
      <c r="P332" s="47">
        <f t="shared" si="119"/>
        <v>0</v>
      </c>
      <c r="Q332" s="47" t="str">
        <f t="shared" si="120"/>
        <v>ПДВ</v>
      </c>
      <c r="R332" s="47">
        <f t="shared" si="121"/>
        <v>0</v>
      </c>
      <c r="S332" s="47">
        <f t="shared" si="122"/>
        <v>0</v>
      </c>
      <c r="T332" s="47" t="str">
        <f t="shared" si="123"/>
        <v>ПДВ</v>
      </c>
      <c r="U332" s="47">
        <f t="shared" si="124"/>
        <v>0</v>
      </c>
      <c r="V332" s="47">
        <f t="shared" si="125"/>
        <v>0</v>
      </c>
      <c r="W332" s="47" t="str">
        <f t="shared" si="126"/>
        <v>ПДВ</v>
      </c>
      <c r="X332" s="47">
        <f t="shared" si="127"/>
        <v>0</v>
      </c>
      <c r="Y332" s="47">
        <f t="shared" si="128"/>
        <v>0</v>
      </c>
      <c r="Z332" s="47" t="str">
        <f t="shared" si="129"/>
        <v>ПДВ</v>
      </c>
      <c r="AA332" s="47">
        <f t="shared" si="130"/>
        <v>0</v>
      </c>
      <c r="AB332" s="47">
        <f t="shared" si="131"/>
        <v>0</v>
      </c>
      <c r="AC332" s="47" t="str">
        <f t="shared" si="132"/>
        <v>ПДВ</v>
      </c>
    </row>
    <row r="333" spans="1:29" hidden="1" x14ac:dyDescent="0.25">
      <c r="A333">
        <v>309</v>
      </c>
      <c r="B333">
        <f>IFERROR(VLOOKUP(IF(ISERROR(FIND("Наименование загрязняющего вещества",D333))=FALSE,B334,IF(D333="всего по ЗВ:",B332,VLOOKUP(A333,ishod_piv!A:B,2,0))),norm!B:B,1,0),0)</f>
        <v>0</v>
      </c>
      <c r="C333" s="58" t="e">
        <f t="shared" si="111"/>
        <v>#N/A</v>
      </c>
      <c r="D333" s="148">
        <f>VLOOKUP(A333,ishod_piv!A:H,8,0)</f>
        <v>0</v>
      </c>
      <c r="E333" s="59">
        <f>VLOOKUP(A333,ishod_piv!A:I,9,0)</f>
        <v>0</v>
      </c>
      <c r="F333" s="47">
        <f>IF(ISERROR(FIND("Наименование загрязняющего вещества",D333))=TRUE,VLOOKUP(A333,ishod_piv!A:I,4,0),"")</f>
        <v>0</v>
      </c>
      <c r="G333" s="47">
        <f>IF(ISERROR(FIND("Наименование загрязняющего вещества",D333))=TRUE,VLOOKUP(A333,ishod_piv!A:I,5,0),"")</f>
        <v>0</v>
      </c>
      <c r="H333" s="47" t="str">
        <f>VLOOKUP(A333,ishod_piv!A:J,10,0)</f>
        <v>ПДВ</v>
      </c>
      <c r="I333" s="47">
        <f t="shared" si="112"/>
        <v>0</v>
      </c>
      <c r="J333" s="47">
        <f t="shared" si="113"/>
        <v>0</v>
      </c>
      <c r="K333" s="47" t="str">
        <f t="shared" si="114"/>
        <v>ПДВ</v>
      </c>
      <c r="L333" s="47">
        <f t="shared" si="115"/>
        <v>0</v>
      </c>
      <c r="M333" s="47">
        <f t="shared" si="116"/>
        <v>0</v>
      </c>
      <c r="N333" s="47" t="str">
        <f t="shared" si="117"/>
        <v>ПДВ</v>
      </c>
      <c r="O333" s="47">
        <f t="shared" si="118"/>
        <v>0</v>
      </c>
      <c r="P333" s="47">
        <f t="shared" si="119"/>
        <v>0</v>
      </c>
      <c r="Q333" s="47" t="str">
        <f t="shared" si="120"/>
        <v>ПДВ</v>
      </c>
      <c r="R333" s="47">
        <f t="shared" si="121"/>
        <v>0</v>
      </c>
      <c r="S333" s="47">
        <f t="shared" si="122"/>
        <v>0</v>
      </c>
      <c r="T333" s="47" t="str">
        <f t="shared" si="123"/>
        <v>ПДВ</v>
      </c>
      <c r="U333" s="47">
        <f t="shared" si="124"/>
        <v>0</v>
      </c>
      <c r="V333" s="47">
        <f t="shared" si="125"/>
        <v>0</v>
      </c>
      <c r="W333" s="47" t="str">
        <f t="shared" si="126"/>
        <v>ПДВ</v>
      </c>
      <c r="X333" s="47">
        <f t="shared" si="127"/>
        <v>0</v>
      </c>
      <c r="Y333" s="47">
        <f t="shared" si="128"/>
        <v>0</v>
      </c>
      <c r="Z333" s="47" t="str">
        <f t="shared" si="129"/>
        <v>ПДВ</v>
      </c>
      <c r="AA333" s="47">
        <f t="shared" si="130"/>
        <v>0</v>
      </c>
      <c r="AB333" s="47">
        <f t="shared" si="131"/>
        <v>0</v>
      </c>
      <c r="AC333" s="47" t="str">
        <f t="shared" si="132"/>
        <v>ПДВ</v>
      </c>
    </row>
    <row r="334" spans="1:29" hidden="1" x14ac:dyDescent="0.25">
      <c r="A334">
        <v>310</v>
      </c>
      <c r="B334">
        <f>IFERROR(VLOOKUP(IF(ISERROR(FIND("Наименование загрязняющего вещества",D334))=FALSE,B335,IF(D334="всего по ЗВ:",B333,VLOOKUP(A334,ishod_piv!A:B,2,0))),norm!B:B,1,0),0)</f>
        <v>0</v>
      </c>
      <c r="C334" s="58" t="e">
        <f t="shared" si="111"/>
        <v>#N/A</v>
      </c>
      <c r="D334" s="148">
        <f>VLOOKUP(A334,ishod_piv!A:H,8,0)</f>
        <v>0</v>
      </c>
      <c r="E334" s="59">
        <f>VLOOKUP(A334,ishod_piv!A:I,9,0)</f>
        <v>0</v>
      </c>
      <c r="F334" s="47">
        <f>IF(ISERROR(FIND("Наименование загрязняющего вещества",D334))=TRUE,VLOOKUP(A334,ishod_piv!A:I,4,0),"")</f>
        <v>0</v>
      </c>
      <c r="G334" s="47">
        <f>IF(ISERROR(FIND("Наименование загрязняющего вещества",D334))=TRUE,VLOOKUP(A334,ishod_piv!A:I,5,0),"")</f>
        <v>0</v>
      </c>
      <c r="H334" s="47" t="str">
        <f>VLOOKUP(A334,ishod_piv!A:J,10,0)</f>
        <v>ПДВ</v>
      </c>
      <c r="I334" s="47">
        <f t="shared" si="112"/>
        <v>0</v>
      </c>
      <c r="J334" s="47">
        <f t="shared" si="113"/>
        <v>0</v>
      </c>
      <c r="K334" s="47" t="str">
        <f t="shared" si="114"/>
        <v>ПДВ</v>
      </c>
      <c r="L334" s="47">
        <f t="shared" si="115"/>
        <v>0</v>
      </c>
      <c r="M334" s="47">
        <f t="shared" si="116"/>
        <v>0</v>
      </c>
      <c r="N334" s="47" t="str">
        <f t="shared" si="117"/>
        <v>ПДВ</v>
      </c>
      <c r="O334" s="47">
        <f t="shared" si="118"/>
        <v>0</v>
      </c>
      <c r="P334" s="47">
        <f t="shared" si="119"/>
        <v>0</v>
      </c>
      <c r="Q334" s="47" t="str">
        <f t="shared" si="120"/>
        <v>ПДВ</v>
      </c>
      <c r="R334" s="47">
        <f t="shared" si="121"/>
        <v>0</v>
      </c>
      <c r="S334" s="47">
        <f t="shared" si="122"/>
        <v>0</v>
      </c>
      <c r="T334" s="47" t="str">
        <f t="shared" si="123"/>
        <v>ПДВ</v>
      </c>
      <c r="U334" s="47">
        <f t="shared" si="124"/>
        <v>0</v>
      </c>
      <c r="V334" s="47">
        <f t="shared" si="125"/>
        <v>0</v>
      </c>
      <c r="W334" s="47" t="str">
        <f t="shared" si="126"/>
        <v>ПДВ</v>
      </c>
      <c r="X334" s="47">
        <f t="shared" si="127"/>
        <v>0</v>
      </c>
      <c r="Y334" s="47">
        <f t="shared" si="128"/>
        <v>0</v>
      </c>
      <c r="Z334" s="47" t="str">
        <f t="shared" si="129"/>
        <v>ПДВ</v>
      </c>
      <c r="AA334" s="47">
        <f t="shared" si="130"/>
        <v>0</v>
      </c>
      <c r="AB334" s="47">
        <f t="shared" si="131"/>
        <v>0</v>
      </c>
      <c r="AC334" s="47" t="str">
        <f t="shared" si="132"/>
        <v>ПДВ</v>
      </c>
    </row>
    <row r="335" spans="1:29" hidden="1" x14ac:dyDescent="0.25">
      <c r="A335">
        <v>311</v>
      </c>
      <c r="B335">
        <f>IFERROR(VLOOKUP(IF(ISERROR(FIND("Наименование загрязняющего вещества",D335))=FALSE,B336,IF(D335="всего по ЗВ:",B334,VLOOKUP(A335,ishod_piv!A:B,2,0))),norm!B:B,1,0),0)</f>
        <v>0</v>
      </c>
      <c r="C335" s="58" t="e">
        <f t="shared" si="111"/>
        <v>#N/A</v>
      </c>
      <c r="D335" s="180">
        <f>VLOOKUP(A335,ishod_piv!A:H,8,0)</f>
        <v>0</v>
      </c>
      <c r="E335" s="59">
        <f>VLOOKUP(A335,ishod_piv!A:I,9,0)</f>
        <v>0</v>
      </c>
      <c r="F335" s="47">
        <f>IF(ISERROR(FIND("Наименование загрязняющего вещества",D335))=TRUE,VLOOKUP(A335,ishod_piv!A:I,4,0),"")</f>
        <v>0</v>
      </c>
      <c r="G335" s="47">
        <f>IF(ISERROR(FIND("Наименование загрязняющего вещества",D335))=TRUE,VLOOKUP(A335,ishod_piv!A:I,5,0),"")</f>
        <v>0</v>
      </c>
      <c r="H335" s="47" t="str">
        <f>VLOOKUP(A335,ishod_piv!A:J,10,0)</f>
        <v>ПДВ</v>
      </c>
      <c r="I335" s="47">
        <f t="shared" si="112"/>
        <v>0</v>
      </c>
      <c r="J335" s="47">
        <f t="shared" si="113"/>
        <v>0</v>
      </c>
      <c r="K335" s="47" t="str">
        <f t="shared" si="114"/>
        <v>ПДВ</v>
      </c>
      <c r="L335" s="47">
        <f t="shared" si="115"/>
        <v>0</v>
      </c>
      <c r="M335" s="47">
        <f t="shared" si="116"/>
        <v>0</v>
      </c>
      <c r="N335" s="47" t="str">
        <f t="shared" si="117"/>
        <v>ПДВ</v>
      </c>
      <c r="O335" s="47">
        <f t="shared" si="118"/>
        <v>0</v>
      </c>
      <c r="P335" s="47">
        <f t="shared" si="119"/>
        <v>0</v>
      </c>
      <c r="Q335" s="47" t="str">
        <f t="shared" si="120"/>
        <v>ПДВ</v>
      </c>
      <c r="R335" s="47">
        <f t="shared" si="121"/>
        <v>0</v>
      </c>
      <c r="S335" s="47">
        <f t="shared" si="122"/>
        <v>0</v>
      </c>
      <c r="T335" s="47" t="str">
        <f t="shared" si="123"/>
        <v>ПДВ</v>
      </c>
      <c r="U335" s="47">
        <f t="shared" si="124"/>
        <v>0</v>
      </c>
      <c r="V335" s="47">
        <f t="shared" si="125"/>
        <v>0</v>
      </c>
      <c r="W335" s="47" t="str">
        <f t="shared" si="126"/>
        <v>ПДВ</v>
      </c>
      <c r="X335" s="47">
        <f t="shared" si="127"/>
        <v>0</v>
      </c>
      <c r="Y335" s="47">
        <f t="shared" si="128"/>
        <v>0</v>
      </c>
      <c r="Z335" s="47" t="str">
        <f t="shared" si="129"/>
        <v>ПДВ</v>
      </c>
      <c r="AA335" s="47">
        <f t="shared" si="130"/>
        <v>0</v>
      </c>
      <c r="AB335" s="47">
        <f t="shared" si="131"/>
        <v>0</v>
      </c>
      <c r="AC335" s="47" t="str">
        <f t="shared" si="132"/>
        <v>ПДВ</v>
      </c>
    </row>
    <row r="336" spans="1:29" hidden="1" x14ac:dyDescent="0.25">
      <c r="A336">
        <v>312</v>
      </c>
      <c r="B336">
        <f>IFERROR(VLOOKUP(IF(ISERROR(FIND("Наименование загрязняющего вещества",D336))=FALSE,B337,IF(D336="всего по ЗВ:",B335,VLOOKUP(A336,ishod_piv!A:B,2,0))),norm!B:B,1,0),0)</f>
        <v>0</v>
      </c>
      <c r="C336" s="58" t="e">
        <f t="shared" si="111"/>
        <v>#N/A</v>
      </c>
      <c r="D336" s="180">
        <f>VLOOKUP(A336,ishod_piv!A:H,8,0)</f>
        <v>0</v>
      </c>
      <c r="E336" s="59">
        <f>VLOOKUP(A336,ishod_piv!A:I,9,0)</f>
        <v>0</v>
      </c>
      <c r="F336" s="191">
        <f>IF(ISERROR(FIND("Наименование загрязняющего вещества",D336))=TRUE,VLOOKUP(A336,ishod_piv!A:I,4,0),"")</f>
        <v>0</v>
      </c>
      <c r="G336" s="191">
        <f>IF(ISERROR(FIND("Наименование загрязняющего вещества",D336))=TRUE,VLOOKUP(A336,ishod_piv!A:I,5,0),"")</f>
        <v>0</v>
      </c>
      <c r="H336" s="191" t="str">
        <f>VLOOKUP(A336,ishod_piv!A:J,10,0)</f>
        <v>ПДВ</v>
      </c>
      <c r="I336" s="191">
        <f t="shared" si="112"/>
        <v>0</v>
      </c>
      <c r="J336" s="191">
        <f t="shared" si="113"/>
        <v>0</v>
      </c>
      <c r="K336" s="191" t="str">
        <f t="shared" si="114"/>
        <v>ПДВ</v>
      </c>
      <c r="L336" s="191">
        <f t="shared" si="115"/>
        <v>0</v>
      </c>
      <c r="M336" s="191">
        <f t="shared" si="116"/>
        <v>0</v>
      </c>
      <c r="N336" s="191" t="str">
        <f t="shared" si="117"/>
        <v>ПДВ</v>
      </c>
      <c r="O336" s="191">
        <f t="shared" si="118"/>
        <v>0</v>
      </c>
      <c r="P336" s="191">
        <f t="shared" si="119"/>
        <v>0</v>
      </c>
      <c r="Q336" s="191" t="str">
        <f t="shared" si="120"/>
        <v>ПДВ</v>
      </c>
      <c r="R336" s="191">
        <f t="shared" si="121"/>
        <v>0</v>
      </c>
      <c r="S336" s="191">
        <f t="shared" si="122"/>
        <v>0</v>
      </c>
      <c r="T336" s="191" t="str">
        <f t="shared" si="123"/>
        <v>ПДВ</v>
      </c>
      <c r="U336" s="191">
        <f t="shared" si="124"/>
        <v>0</v>
      </c>
      <c r="V336" s="191">
        <f t="shared" si="125"/>
        <v>0</v>
      </c>
      <c r="W336" s="191" t="str">
        <f t="shared" si="126"/>
        <v>ПДВ</v>
      </c>
      <c r="X336" s="191">
        <f t="shared" si="127"/>
        <v>0</v>
      </c>
      <c r="Y336" s="191">
        <f t="shared" si="128"/>
        <v>0</v>
      </c>
      <c r="Z336" s="191" t="str">
        <f t="shared" si="129"/>
        <v>ПДВ</v>
      </c>
      <c r="AA336" s="191">
        <f t="shared" si="130"/>
        <v>0</v>
      </c>
      <c r="AB336" s="191">
        <f t="shared" si="131"/>
        <v>0</v>
      </c>
      <c r="AC336" s="191" t="str">
        <f t="shared" si="132"/>
        <v>ПДВ</v>
      </c>
    </row>
    <row r="337" spans="1:29" hidden="1" x14ac:dyDescent="0.25">
      <c r="A337">
        <v>313</v>
      </c>
      <c r="B337">
        <f>IFERROR(VLOOKUP(IF(ISERROR(FIND("Наименование загрязняющего вещества",D337))=FALSE,B338,IF(D337="всего по ЗВ:",B336,VLOOKUP(A337,ishod_piv!A:B,2,0))),norm!B:B,1,0),0)</f>
        <v>0</v>
      </c>
      <c r="C337" s="58" t="e">
        <f t="shared" si="111"/>
        <v>#N/A</v>
      </c>
      <c r="D337" s="180">
        <f>VLOOKUP(A337,ishod_piv!A:H,8,0)</f>
        <v>0</v>
      </c>
      <c r="E337" s="59">
        <f>VLOOKUP(A337,ishod_piv!A:I,9,0)</f>
        <v>0</v>
      </c>
      <c r="F337" s="191">
        <f>IF(ISERROR(FIND("Наименование загрязняющего вещества",D337))=TRUE,VLOOKUP(A337,ishod_piv!A:I,4,0),"")</f>
        <v>0</v>
      </c>
      <c r="G337" s="191">
        <f>IF(ISERROR(FIND("Наименование загрязняющего вещества",D337))=TRUE,VLOOKUP(A337,ishod_piv!A:I,5,0),"")</f>
        <v>0</v>
      </c>
      <c r="H337" s="191" t="str">
        <f>VLOOKUP(A337,ishod_piv!A:J,10,0)</f>
        <v>ПДВ</v>
      </c>
      <c r="I337" s="191">
        <f t="shared" si="112"/>
        <v>0</v>
      </c>
      <c r="J337" s="191">
        <f t="shared" si="113"/>
        <v>0</v>
      </c>
      <c r="K337" s="191" t="str">
        <f t="shared" si="114"/>
        <v>ПДВ</v>
      </c>
      <c r="L337" s="191">
        <f t="shared" si="115"/>
        <v>0</v>
      </c>
      <c r="M337" s="191">
        <f t="shared" si="116"/>
        <v>0</v>
      </c>
      <c r="N337" s="191" t="str">
        <f t="shared" si="117"/>
        <v>ПДВ</v>
      </c>
      <c r="O337" s="191">
        <f t="shared" si="118"/>
        <v>0</v>
      </c>
      <c r="P337" s="191">
        <f t="shared" si="119"/>
        <v>0</v>
      </c>
      <c r="Q337" s="191" t="str">
        <f t="shared" si="120"/>
        <v>ПДВ</v>
      </c>
      <c r="R337" s="191">
        <f t="shared" si="121"/>
        <v>0</v>
      </c>
      <c r="S337" s="191">
        <f t="shared" si="122"/>
        <v>0</v>
      </c>
      <c r="T337" s="191" t="str">
        <f t="shared" si="123"/>
        <v>ПДВ</v>
      </c>
      <c r="U337" s="191">
        <f t="shared" si="124"/>
        <v>0</v>
      </c>
      <c r="V337" s="191">
        <f t="shared" si="125"/>
        <v>0</v>
      </c>
      <c r="W337" s="191" t="str">
        <f t="shared" si="126"/>
        <v>ПДВ</v>
      </c>
      <c r="X337" s="191">
        <f t="shared" si="127"/>
        <v>0</v>
      </c>
      <c r="Y337" s="191">
        <f t="shared" si="128"/>
        <v>0</v>
      </c>
      <c r="Z337" s="191" t="str">
        <f t="shared" si="129"/>
        <v>ПДВ</v>
      </c>
      <c r="AA337" s="191">
        <f t="shared" si="130"/>
        <v>0</v>
      </c>
      <c r="AB337" s="191">
        <f t="shared" si="131"/>
        <v>0</v>
      </c>
      <c r="AC337" s="191" t="str">
        <f t="shared" si="132"/>
        <v>ПДВ</v>
      </c>
    </row>
    <row r="338" spans="1:29" hidden="1" x14ac:dyDescent="0.25">
      <c r="A338">
        <v>314</v>
      </c>
      <c r="B338">
        <f>IFERROR(VLOOKUP(IF(ISERROR(FIND("Наименование загрязняющего вещества",D338))=FALSE,B339,IF(D338="всего по ЗВ:",B337,VLOOKUP(A338,ishod_piv!A:B,2,0))),norm!B:B,1,0),0)</f>
        <v>0</v>
      </c>
      <c r="C338" s="58" t="e">
        <f t="shared" si="111"/>
        <v>#N/A</v>
      </c>
      <c r="D338" s="180">
        <f>VLOOKUP(A338,ishod_piv!A:H,8,0)</f>
        <v>0</v>
      </c>
      <c r="E338" s="59">
        <f>VLOOKUP(A338,ishod_piv!A:I,9,0)</f>
        <v>0</v>
      </c>
      <c r="F338" s="191">
        <f>IF(ISERROR(FIND("Наименование загрязняющего вещества",D338))=TRUE,VLOOKUP(A338,ishod_piv!A:I,4,0),"")</f>
        <v>0</v>
      </c>
      <c r="G338" s="191">
        <f>IF(ISERROR(FIND("Наименование загрязняющего вещества",D338))=TRUE,VLOOKUP(A338,ishod_piv!A:I,5,0),"")</f>
        <v>0</v>
      </c>
      <c r="H338" s="191" t="str">
        <f>VLOOKUP(A338,ishod_piv!A:J,10,0)</f>
        <v>ПДВ</v>
      </c>
      <c r="I338" s="191">
        <f t="shared" si="112"/>
        <v>0</v>
      </c>
      <c r="J338" s="191">
        <f t="shared" si="113"/>
        <v>0</v>
      </c>
      <c r="K338" s="191" t="str">
        <f t="shared" si="114"/>
        <v>ПДВ</v>
      </c>
      <c r="L338" s="191">
        <f t="shared" si="115"/>
        <v>0</v>
      </c>
      <c r="M338" s="191">
        <f t="shared" si="116"/>
        <v>0</v>
      </c>
      <c r="N338" s="191" t="str">
        <f t="shared" si="117"/>
        <v>ПДВ</v>
      </c>
      <c r="O338" s="191">
        <f t="shared" si="118"/>
        <v>0</v>
      </c>
      <c r="P338" s="191">
        <f t="shared" si="119"/>
        <v>0</v>
      </c>
      <c r="Q338" s="191" t="str">
        <f t="shared" si="120"/>
        <v>ПДВ</v>
      </c>
      <c r="R338" s="191">
        <f t="shared" si="121"/>
        <v>0</v>
      </c>
      <c r="S338" s="191">
        <f t="shared" si="122"/>
        <v>0</v>
      </c>
      <c r="T338" s="191" t="str">
        <f t="shared" si="123"/>
        <v>ПДВ</v>
      </c>
      <c r="U338" s="191">
        <f t="shared" si="124"/>
        <v>0</v>
      </c>
      <c r="V338" s="191">
        <f t="shared" si="125"/>
        <v>0</v>
      </c>
      <c r="W338" s="191" t="str">
        <f t="shared" si="126"/>
        <v>ПДВ</v>
      </c>
      <c r="X338" s="191">
        <f t="shared" si="127"/>
        <v>0</v>
      </c>
      <c r="Y338" s="191">
        <f t="shared" si="128"/>
        <v>0</v>
      </c>
      <c r="Z338" s="191" t="str">
        <f t="shared" si="129"/>
        <v>ПДВ</v>
      </c>
      <c r="AA338" s="191">
        <f t="shared" si="130"/>
        <v>0</v>
      </c>
      <c r="AB338" s="191">
        <f t="shared" si="131"/>
        <v>0</v>
      </c>
      <c r="AC338" s="191" t="str">
        <f t="shared" si="132"/>
        <v>ПДВ</v>
      </c>
    </row>
    <row r="339" spans="1:29" hidden="1" x14ac:dyDescent="0.25">
      <c r="A339">
        <v>315</v>
      </c>
      <c r="B339">
        <f>IFERROR(VLOOKUP(IF(ISERROR(FIND("Наименование загрязняющего вещества",D339))=FALSE,B340,IF(D339="всего по ЗВ:",B338,VLOOKUP(A339,ishod_piv!A:B,2,0))),norm!B:B,1,0),0)</f>
        <v>0</v>
      </c>
      <c r="C339" s="58" t="e">
        <f t="shared" si="111"/>
        <v>#N/A</v>
      </c>
      <c r="D339" s="180">
        <f>VLOOKUP(A339,ishod_piv!A:H,8,0)</f>
        <v>0</v>
      </c>
      <c r="E339" s="59">
        <f>VLOOKUP(A339,ishod_piv!A:I,9,0)</f>
        <v>0</v>
      </c>
      <c r="F339" s="191">
        <f>IF(ISERROR(FIND("Наименование загрязняющего вещества",D339))=TRUE,VLOOKUP(A339,ishod_piv!A:I,4,0),"")</f>
        <v>0</v>
      </c>
      <c r="G339" s="191">
        <f>IF(ISERROR(FIND("Наименование загрязняющего вещества",D339))=TRUE,VLOOKUP(A339,ishod_piv!A:I,5,0),"")</f>
        <v>0</v>
      </c>
      <c r="H339" s="191" t="str">
        <f>VLOOKUP(A339,ishod_piv!A:J,10,0)</f>
        <v>ПДВ</v>
      </c>
      <c r="I339" s="191">
        <f t="shared" si="112"/>
        <v>0</v>
      </c>
      <c r="J339" s="191">
        <f t="shared" si="113"/>
        <v>0</v>
      </c>
      <c r="K339" s="191" t="str">
        <f t="shared" si="114"/>
        <v>ПДВ</v>
      </c>
      <c r="L339" s="191">
        <f t="shared" si="115"/>
        <v>0</v>
      </c>
      <c r="M339" s="191">
        <f t="shared" si="116"/>
        <v>0</v>
      </c>
      <c r="N339" s="191" t="str">
        <f t="shared" si="117"/>
        <v>ПДВ</v>
      </c>
      <c r="O339" s="191">
        <f t="shared" si="118"/>
        <v>0</v>
      </c>
      <c r="P339" s="191">
        <f t="shared" si="119"/>
        <v>0</v>
      </c>
      <c r="Q339" s="191" t="str">
        <f t="shared" si="120"/>
        <v>ПДВ</v>
      </c>
      <c r="R339" s="191">
        <f t="shared" si="121"/>
        <v>0</v>
      </c>
      <c r="S339" s="191">
        <f t="shared" si="122"/>
        <v>0</v>
      </c>
      <c r="T339" s="191" t="str">
        <f t="shared" si="123"/>
        <v>ПДВ</v>
      </c>
      <c r="U339" s="191">
        <f t="shared" si="124"/>
        <v>0</v>
      </c>
      <c r="V339" s="191">
        <f t="shared" si="125"/>
        <v>0</v>
      </c>
      <c r="W339" s="191" t="str">
        <f t="shared" si="126"/>
        <v>ПДВ</v>
      </c>
      <c r="X339" s="191">
        <f t="shared" si="127"/>
        <v>0</v>
      </c>
      <c r="Y339" s="191">
        <f t="shared" si="128"/>
        <v>0</v>
      </c>
      <c r="Z339" s="191" t="str">
        <f t="shared" si="129"/>
        <v>ПДВ</v>
      </c>
      <c r="AA339" s="191">
        <f t="shared" si="130"/>
        <v>0</v>
      </c>
      <c r="AB339" s="191">
        <f t="shared" si="131"/>
        <v>0</v>
      </c>
      <c r="AC339" s="191" t="str">
        <f t="shared" si="132"/>
        <v>ПДВ</v>
      </c>
    </row>
    <row r="340" spans="1:29" hidden="1" x14ac:dyDescent="0.25">
      <c r="A340">
        <v>316</v>
      </c>
      <c r="B340">
        <f>IFERROR(VLOOKUP(IF(ISERROR(FIND("Наименование загрязняющего вещества",D340))=FALSE,B341,IF(D340="всего по ЗВ:",B339,VLOOKUP(A340,ishod_piv!A:B,2,0))),norm!B:B,1,0),0)</f>
        <v>0</v>
      </c>
      <c r="C340" s="58" t="e">
        <f t="shared" si="111"/>
        <v>#N/A</v>
      </c>
      <c r="D340" s="180">
        <f>VLOOKUP(A340,ishod_piv!A:H,8,0)</f>
        <v>0</v>
      </c>
      <c r="E340" s="59">
        <f>VLOOKUP(A340,ishod_piv!A:I,9,0)</f>
        <v>0</v>
      </c>
      <c r="F340" s="191">
        <f>IF(ISERROR(FIND("Наименование загрязняющего вещества",D340))=TRUE,VLOOKUP(A340,ishod_piv!A:I,4,0),"")</f>
        <v>0</v>
      </c>
      <c r="G340" s="191">
        <f>IF(ISERROR(FIND("Наименование загрязняющего вещества",D340))=TRUE,VLOOKUP(A340,ishod_piv!A:I,5,0),"")</f>
        <v>0</v>
      </c>
      <c r="H340" s="191" t="str">
        <f>VLOOKUP(A340,ishod_piv!A:J,10,0)</f>
        <v>ПДВ</v>
      </c>
      <c r="I340" s="191">
        <f t="shared" si="112"/>
        <v>0</v>
      </c>
      <c r="J340" s="191">
        <f t="shared" si="113"/>
        <v>0</v>
      </c>
      <c r="K340" s="191" t="str">
        <f t="shared" si="114"/>
        <v>ПДВ</v>
      </c>
      <c r="L340" s="191">
        <f t="shared" si="115"/>
        <v>0</v>
      </c>
      <c r="M340" s="191">
        <f t="shared" si="116"/>
        <v>0</v>
      </c>
      <c r="N340" s="191" t="str">
        <f t="shared" si="117"/>
        <v>ПДВ</v>
      </c>
      <c r="O340" s="191">
        <f t="shared" si="118"/>
        <v>0</v>
      </c>
      <c r="P340" s="191">
        <f t="shared" si="119"/>
        <v>0</v>
      </c>
      <c r="Q340" s="191" t="str">
        <f t="shared" si="120"/>
        <v>ПДВ</v>
      </c>
      <c r="R340" s="191">
        <f t="shared" si="121"/>
        <v>0</v>
      </c>
      <c r="S340" s="191">
        <f t="shared" si="122"/>
        <v>0</v>
      </c>
      <c r="T340" s="191" t="str">
        <f t="shared" si="123"/>
        <v>ПДВ</v>
      </c>
      <c r="U340" s="191">
        <f t="shared" si="124"/>
        <v>0</v>
      </c>
      <c r="V340" s="191">
        <f t="shared" si="125"/>
        <v>0</v>
      </c>
      <c r="W340" s="191" t="str">
        <f t="shared" si="126"/>
        <v>ПДВ</v>
      </c>
      <c r="X340" s="191">
        <f t="shared" si="127"/>
        <v>0</v>
      </c>
      <c r="Y340" s="191">
        <f t="shared" si="128"/>
        <v>0</v>
      </c>
      <c r="Z340" s="191" t="str">
        <f t="shared" si="129"/>
        <v>ПДВ</v>
      </c>
      <c r="AA340" s="191">
        <f t="shared" si="130"/>
        <v>0</v>
      </c>
      <c r="AB340" s="191">
        <f t="shared" si="131"/>
        <v>0</v>
      </c>
      <c r="AC340" s="191" t="str">
        <f t="shared" si="132"/>
        <v>ПДВ</v>
      </c>
    </row>
    <row r="341" spans="1:29" hidden="1" x14ac:dyDescent="0.25">
      <c r="A341">
        <v>317</v>
      </c>
      <c r="B341">
        <f>IFERROR(VLOOKUP(IF(ISERROR(FIND("Наименование загрязняющего вещества",D341))=FALSE,B342,IF(D341="всего по ЗВ:",B340,VLOOKUP(A341,ishod_piv!A:B,2,0))),norm!B:B,1,0),0)</f>
        <v>0</v>
      </c>
      <c r="C341" s="58" t="e">
        <f t="shared" si="111"/>
        <v>#N/A</v>
      </c>
      <c r="D341" s="148">
        <f>VLOOKUP(A341,ishod_piv!A:H,8,0)</f>
        <v>0</v>
      </c>
      <c r="E341" s="59">
        <f>VLOOKUP(A341,ishod_piv!A:I,9,0)</f>
        <v>0</v>
      </c>
      <c r="F341" s="191">
        <f>IF(ISERROR(FIND("Наименование загрязняющего вещества",D341))=TRUE,VLOOKUP(A341,ishod_piv!A:I,4,0),"")</f>
        <v>0</v>
      </c>
      <c r="G341" s="191">
        <f>IF(ISERROR(FIND("Наименование загрязняющего вещества",D341))=TRUE,VLOOKUP(A341,ishod_piv!A:I,5,0),"")</f>
        <v>0</v>
      </c>
      <c r="H341" s="191" t="str">
        <f>VLOOKUP(A341,ishod_piv!A:J,10,0)</f>
        <v>ПДВ</v>
      </c>
      <c r="I341" s="191">
        <f t="shared" si="112"/>
        <v>0</v>
      </c>
      <c r="J341" s="191">
        <f t="shared" si="113"/>
        <v>0</v>
      </c>
      <c r="K341" s="191" t="str">
        <f t="shared" si="114"/>
        <v>ПДВ</v>
      </c>
      <c r="L341" s="191">
        <f t="shared" si="115"/>
        <v>0</v>
      </c>
      <c r="M341" s="191">
        <f t="shared" si="116"/>
        <v>0</v>
      </c>
      <c r="N341" s="191" t="str">
        <f t="shared" si="117"/>
        <v>ПДВ</v>
      </c>
      <c r="O341" s="191">
        <f t="shared" si="118"/>
        <v>0</v>
      </c>
      <c r="P341" s="191">
        <f t="shared" si="119"/>
        <v>0</v>
      </c>
      <c r="Q341" s="191" t="str">
        <f t="shared" si="120"/>
        <v>ПДВ</v>
      </c>
      <c r="R341" s="191">
        <f t="shared" si="121"/>
        <v>0</v>
      </c>
      <c r="S341" s="191">
        <f t="shared" si="122"/>
        <v>0</v>
      </c>
      <c r="T341" s="191" t="str">
        <f t="shared" si="123"/>
        <v>ПДВ</v>
      </c>
      <c r="U341" s="191">
        <f t="shared" si="124"/>
        <v>0</v>
      </c>
      <c r="V341" s="191">
        <f t="shared" si="125"/>
        <v>0</v>
      </c>
      <c r="W341" s="191" t="str">
        <f t="shared" si="126"/>
        <v>ПДВ</v>
      </c>
      <c r="X341" s="191">
        <f t="shared" si="127"/>
        <v>0</v>
      </c>
      <c r="Y341" s="191">
        <f t="shared" si="128"/>
        <v>0</v>
      </c>
      <c r="Z341" s="191" t="str">
        <f t="shared" si="129"/>
        <v>ПДВ</v>
      </c>
      <c r="AA341" s="191">
        <f t="shared" si="130"/>
        <v>0</v>
      </c>
      <c r="AB341" s="191">
        <f t="shared" si="131"/>
        <v>0</v>
      </c>
      <c r="AC341" s="191" t="str">
        <f t="shared" si="132"/>
        <v>ПДВ</v>
      </c>
    </row>
    <row r="342" spans="1:29" hidden="1" x14ac:dyDescent="0.25">
      <c r="A342">
        <v>318</v>
      </c>
      <c r="B342">
        <f>IFERROR(VLOOKUP(IF(ISERROR(FIND("Наименование загрязняющего вещества",D342))=FALSE,B343,IF(D342="всего по ЗВ:",B341,VLOOKUP(A342,ishod_piv!A:B,2,0))),norm!B:B,1,0),0)</f>
        <v>0</v>
      </c>
      <c r="C342" s="58" t="e">
        <f t="shared" si="111"/>
        <v>#N/A</v>
      </c>
      <c r="D342" s="180">
        <f>VLOOKUP(A342,ishod_piv!A:H,8,0)</f>
        <v>0</v>
      </c>
      <c r="E342" s="59">
        <f>VLOOKUP(A342,ishod_piv!A:I,9,0)</f>
        <v>0</v>
      </c>
      <c r="F342" s="191">
        <f>IF(ISERROR(FIND("Наименование загрязняющего вещества",D342))=TRUE,VLOOKUP(A342,ishod_piv!A:I,4,0),"")</f>
        <v>0</v>
      </c>
      <c r="G342" s="191">
        <f>IF(ISERROR(FIND("Наименование загрязняющего вещества",D342))=TRUE,VLOOKUP(A342,ishod_piv!A:I,5,0),"")</f>
        <v>0</v>
      </c>
      <c r="H342" s="191" t="str">
        <f>VLOOKUP(A342,ishod_piv!A:J,10,0)</f>
        <v>ПДВ</v>
      </c>
      <c r="I342" s="191">
        <f t="shared" si="112"/>
        <v>0</v>
      </c>
      <c r="J342" s="191">
        <f t="shared" si="113"/>
        <v>0</v>
      </c>
      <c r="K342" s="191" t="str">
        <f t="shared" si="114"/>
        <v>ПДВ</v>
      </c>
      <c r="L342" s="191">
        <f t="shared" si="115"/>
        <v>0</v>
      </c>
      <c r="M342" s="191">
        <f t="shared" si="116"/>
        <v>0</v>
      </c>
      <c r="N342" s="191" t="str">
        <f t="shared" si="117"/>
        <v>ПДВ</v>
      </c>
      <c r="O342" s="191">
        <f t="shared" si="118"/>
        <v>0</v>
      </c>
      <c r="P342" s="191">
        <f t="shared" si="119"/>
        <v>0</v>
      </c>
      <c r="Q342" s="191" t="str">
        <f t="shared" si="120"/>
        <v>ПДВ</v>
      </c>
      <c r="R342" s="191">
        <f t="shared" si="121"/>
        <v>0</v>
      </c>
      <c r="S342" s="191">
        <f t="shared" si="122"/>
        <v>0</v>
      </c>
      <c r="T342" s="191" t="str">
        <f t="shared" si="123"/>
        <v>ПДВ</v>
      </c>
      <c r="U342" s="191">
        <f t="shared" si="124"/>
        <v>0</v>
      </c>
      <c r="V342" s="191">
        <f t="shared" si="125"/>
        <v>0</v>
      </c>
      <c r="W342" s="191" t="str">
        <f t="shared" si="126"/>
        <v>ПДВ</v>
      </c>
      <c r="X342" s="191">
        <f t="shared" si="127"/>
        <v>0</v>
      </c>
      <c r="Y342" s="191">
        <f t="shared" si="128"/>
        <v>0</v>
      </c>
      <c r="Z342" s="191" t="str">
        <f t="shared" si="129"/>
        <v>ПДВ</v>
      </c>
      <c r="AA342" s="191">
        <f t="shared" si="130"/>
        <v>0</v>
      </c>
      <c r="AB342" s="191">
        <f t="shared" si="131"/>
        <v>0</v>
      </c>
      <c r="AC342" s="191" t="str">
        <f t="shared" si="132"/>
        <v>ПДВ</v>
      </c>
    </row>
    <row r="343" spans="1:29" hidden="1" x14ac:dyDescent="0.25">
      <c r="A343">
        <v>319</v>
      </c>
      <c r="B343">
        <f>IFERROR(VLOOKUP(IF(ISERROR(FIND("Наименование загрязняющего вещества",D343))=FALSE,B344,IF(D343="всего по ЗВ:",B342,VLOOKUP(A343,ishod_piv!A:B,2,0))),norm!B:B,1,0),0)</f>
        <v>0</v>
      </c>
      <c r="C343" s="58" t="e">
        <f t="shared" si="111"/>
        <v>#N/A</v>
      </c>
      <c r="D343" s="148">
        <f>VLOOKUP(A343,ishod_piv!A:H,8,0)</f>
        <v>0</v>
      </c>
      <c r="E343" s="59">
        <f>VLOOKUP(A343,ishod_piv!A:I,9,0)</f>
        <v>0</v>
      </c>
      <c r="F343" s="191">
        <f>IF(ISERROR(FIND("Наименование загрязняющего вещества",D343))=TRUE,VLOOKUP(A343,ishod_piv!A:I,4,0),"")</f>
        <v>0</v>
      </c>
      <c r="G343" s="191">
        <f>IF(ISERROR(FIND("Наименование загрязняющего вещества",D343))=TRUE,VLOOKUP(A343,ishod_piv!A:I,5,0),"")</f>
        <v>0</v>
      </c>
      <c r="H343" s="191" t="str">
        <f>VLOOKUP(A343,ishod_piv!A:J,10,0)</f>
        <v>ПДВ</v>
      </c>
      <c r="I343" s="191">
        <f t="shared" si="112"/>
        <v>0</v>
      </c>
      <c r="J343" s="191">
        <f t="shared" si="113"/>
        <v>0</v>
      </c>
      <c r="K343" s="191" t="str">
        <f t="shared" si="114"/>
        <v>ПДВ</v>
      </c>
      <c r="L343" s="191">
        <f t="shared" si="115"/>
        <v>0</v>
      </c>
      <c r="M343" s="191">
        <f t="shared" si="116"/>
        <v>0</v>
      </c>
      <c r="N343" s="191" t="str">
        <f t="shared" si="117"/>
        <v>ПДВ</v>
      </c>
      <c r="O343" s="191">
        <f t="shared" si="118"/>
        <v>0</v>
      </c>
      <c r="P343" s="191">
        <f t="shared" si="119"/>
        <v>0</v>
      </c>
      <c r="Q343" s="191" t="str">
        <f t="shared" si="120"/>
        <v>ПДВ</v>
      </c>
      <c r="R343" s="191">
        <f t="shared" si="121"/>
        <v>0</v>
      </c>
      <c r="S343" s="191">
        <f t="shared" si="122"/>
        <v>0</v>
      </c>
      <c r="T343" s="191" t="str">
        <f t="shared" si="123"/>
        <v>ПДВ</v>
      </c>
      <c r="U343" s="191">
        <f t="shared" si="124"/>
        <v>0</v>
      </c>
      <c r="V343" s="191">
        <f t="shared" si="125"/>
        <v>0</v>
      </c>
      <c r="W343" s="191" t="str">
        <f t="shared" si="126"/>
        <v>ПДВ</v>
      </c>
      <c r="X343" s="191">
        <f t="shared" si="127"/>
        <v>0</v>
      </c>
      <c r="Y343" s="191">
        <f t="shared" si="128"/>
        <v>0</v>
      </c>
      <c r="Z343" s="191" t="str">
        <f t="shared" si="129"/>
        <v>ПДВ</v>
      </c>
      <c r="AA343" s="191">
        <f t="shared" si="130"/>
        <v>0</v>
      </c>
      <c r="AB343" s="191">
        <f t="shared" si="131"/>
        <v>0</v>
      </c>
      <c r="AC343" s="191" t="str">
        <f t="shared" si="132"/>
        <v>ПДВ</v>
      </c>
    </row>
    <row r="344" spans="1:29" hidden="1" x14ac:dyDescent="0.25">
      <c r="A344">
        <v>320</v>
      </c>
      <c r="B344">
        <f>IFERROR(VLOOKUP(IF(ISERROR(FIND("Наименование загрязняющего вещества",D344))=FALSE,B345,IF(D344="всего по ЗВ:",B343,VLOOKUP(A344,ishod_piv!A:B,2,0))),norm!B:B,1,0),0)</f>
        <v>0</v>
      </c>
      <c r="C344" s="58" t="e">
        <f t="shared" si="111"/>
        <v>#N/A</v>
      </c>
      <c r="D344" s="148">
        <f>VLOOKUP(A344,ishod_piv!A:H,8,0)</f>
        <v>0</v>
      </c>
      <c r="E344" s="59">
        <f>VLOOKUP(A344,ishod_piv!A:I,9,0)</f>
        <v>0</v>
      </c>
      <c r="F344" s="47">
        <f>IF(ISERROR(FIND("Наименование загрязняющего вещества",D344))=TRUE,VLOOKUP(A344,ishod_piv!A:I,4,0),"")</f>
        <v>0</v>
      </c>
      <c r="G344" s="47">
        <f>IF(ISERROR(FIND("Наименование загрязняющего вещества",D344))=TRUE,VLOOKUP(A344,ishod_piv!A:I,5,0),"")</f>
        <v>0</v>
      </c>
      <c r="H344" s="47" t="str">
        <f>VLOOKUP(A344,ishod_piv!A:J,10,0)</f>
        <v>ПДВ</v>
      </c>
      <c r="I344" s="47">
        <f t="shared" si="112"/>
        <v>0</v>
      </c>
      <c r="J344" s="47">
        <f t="shared" si="113"/>
        <v>0</v>
      </c>
      <c r="K344" s="47" t="str">
        <f t="shared" si="114"/>
        <v>ПДВ</v>
      </c>
      <c r="L344" s="47">
        <f t="shared" si="115"/>
        <v>0</v>
      </c>
      <c r="M344" s="47">
        <f t="shared" si="116"/>
        <v>0</v>
      </c>
      <c r="N344" s="47" t="str">
        <f t="shared" si="117"/>
        <v>ПДВ</v>
      </c>
      <c r="O344" s="47">
        <f t="shared" si="118"/>
        <v>0</v>
      </c>
      <c r="P344" s="47">
        <f t="shared" si="119"/>
        <v>0</v>
      </c>
      <c r="Q344" s="47" t="str">
        <f t="shared" si="120"/>
        <v>ПДВ</v>
      </c>
      <c r="R344" s="47">
        <f t="shared" si="121"/>
        <v>0</v>
      </c>
      <c r="S344" s="47">
        <f t="shared" si="122"/>
        <v>0</v>
      </c>
      <c r="T344" s="47" t="str">
        <f t="shared" si="123"/>
        <v>ПДВ</v>
      </c>
      <c r="U344" s="47">
        <f t="shared" si="124"/>
        <v>0</v>
      </c>
      <c r="V344" s="47">
        <f t="shared" si="125"/>
        <v>0</v>
      </c>
      <c r="W344" s="47" t="str">
        <f t="shared" si="126"/>
        <v>ПДВ</v>
      </c>
      <c r="X344" s="47">
        <f t="shared" si="127"/>
        <v>0</v>
      </c>
      <c r="Y344" s="47">
        <f t="shared" si="128"/>
        <v>0</v>
      </c>
      <c r="Z344" s="47" t="str">
        <f t="shared" si="129"/>
        <v>ПДВ</v>
      </c>
      <c r="AA344" s="47">
        <f t="shared" si="130"/>
        <v>0</v>
      </c>
      <c r="AB344" s="47">
        <f t="shared" si="131"/>
        <v>0</v>
      </c>
      <c r="AC344" s="47" t="str">
        <f t="shared" si="132"/>
        <v>ПДВ</v>
      </c>
    </row>
    <row r="345" spans="1:29" hidden="1" x14ac:dyDescent="0.25">
      <c r="A345">
        <v>321</v>
      </c>
      <c r="B345">
        <f>IFERROR(VLOOKUP(IF(ISERROR(FIND("Наименование загрязняющего вещества",D345))=FALSE,B346,IF(D345="всего по ЗВ:",B344,VLOOKUP(A345,ishod_piv!A:B,2,0))),norm!B:B,1,0),0)</f>
        <v>0</v>
      </c>
      <c r="C345" s="58" t="e">
        <f t="shared" si="111"/>
        <v>#N/A</v>
      </c>
      <c r="D345" s="148">
        <f>VLOOKUP(A345,ishod_piv!A:H,8,0)</f>
        <v>0</v>
      </c>
      <c r="E345" s="59">
        <f>VLOOKUP(A345,ishod_piv!A:I,9,0)</f>
        <v>0</v>
      </c>
      <c r="F345" s="47">
        <f>IF(ISERROR(FIND("Наименование загрязняющего вещества",D345))=TRUE,VLOOKUP(A345,ishod_piv!A:I,4,0),"")</f>
        <v>0</v>
      </c>
      <c r="G345" s="47">
        <f>IF(ISERROR(FIND("Наименование загрязняющего вещества",D345))=TRUE,VLOOKUP(A345,ishod_piv!A:I,5,0),"")</f>
        <v>0</v>
      </c>
      <c r="H345" s="47" t="str">
        <f>VLOOKUP(A345,ishod_piv!A:J,10,0)</f>
        <v>ПДВ</v>
      </c>
      <c r="I345" s="47">
        <f t="shared" si="112"/>
        <v>0</v>
      </c>
      <c r="J345" s="47">
        <f t="shared" si="113"/>
        <v>0</v>
      </c>
      <c r="K345" s="47" t="str">
        <f t="shared" si="114"/>
        <v>ПДВ</v>
      </c>
      <c r="L345" s="47">
        <f t="shared" si="115"/>
        <v>0</v>
      </c>
      <c r="M345" s="47">
        <f t="shared" si="116"/>
        <v>0</v>
      </c>
      <c r="N345" s="47" t="str">
        <f t="shared" si="117"/>
        <v>ПДВ</v>
      </c>
      <c r="O345" s="47">
        <f t="shared" si="118"/>
        <v>0</v>
      </c>
      <c r="P345" s="47">
        <f t="shared" si="119"/>
        <v>0</v>
      </c>
      <c r="Q345" s="47" t="str">
        <f t="shared" si="120"/>
        <v>ПДВ</v>
      </c>
      <c r="R345" s="47">
        <f t="shared" si="121"/>
        <v>0</v>
      </c>
      <c r="S345" s="47">
        <f t="shared" si="122"/>
        <v>0</v>
      </c>
      <c r="T345" s="47" t="str">
        <f t="shared" si="123"/>
        <v>ПДВ</v>
      </c>
      <c r="U345" s="47">
        <f t="shared" si="124"/>
        <v>0</v>
      </c>
      <c r="V345" s="47">
        <f t="shared" si="125"/>
        <v>0</v>
      </c>
      <c r="W345" s="47" t="str">
        <f t="shared" si="126"/>
        <v>ПДВ</v>
      </c>
      <c r="X345" s="47">
        <f t="shared" si="127"/>
        <v>0</v>
      </c>
      <c r="Y345" s="47">
        <f t="shared" si="128"/>
        <v>0</v>
      </c>
      <c r="Z345" s="47" t="str">
        <f t="shared" si="129"/>
        <v>ПДВ</v>
      </c>
      <c r="AA345" s="47">
        <f t="shared" si="130"/>
        <v>0</v>
      </c>
      <c r="AB345" s="47">
        <f t="shared" si="131"/>
        <v>0</v>
      </c>
      <c r="AC345" s="47" t="str">
        <f t="shared" si="132"/>
        <v>ПДВ</v>
      </c>
    </row>
    <row r="346" spans="1:29" hidden="1" x14ac:dyDescent="0.25">
      <c r="A346">
        <v>322</v>
      </c>
      <c r="B346">
        <f>IFERROR(VLOOKUP(IF(ISERROR(FIND("Наименование загрязняющего вещества",D346))=FALSE,B347,IF(D346="всего по ЗВ:",B345,VLOOKUP(A346,ishod_piv!A:B,2,0))),norm!B:B,1,0),0)</f>
        <v>0</v>
      </c>
      <c r="C346" s="58" t="e">
        <f t="shared" si="111"/>
        <v>#N/A</v>
      </c>
      <c r="D346" s="148">
        <f>VLOOKUP(A346,ishod_piv!A:H,8,0)</f>
        <v>0</v>
      </c>
      <c r="E346" s="59">
        <f>VLOOKUP(A346,ishod_piv!A:I,9,0)</f>
        <v>0</v>
      </c>
      <c r="F346" s="47">
        <f>IF(ISERROR(FIND("Наименование загрязняющего вещества",D346))=TRUE,VLOOKUP(A346,ishod_piv!A:I,4,0),"")</f>
        <v>0</v>
      </c>
      <c r="G346" s="47">
        <f>IF(ISERROR(FIND("Наименование загрязняющего вещества",D346))=TRUE,VLOOKUP(A346,ishod_piv!A:I,5,0),"")</f>
        <v>0</v>
      </c>
      <c r="H346" s="47" t="str">
        <f>VLOOKUP(A346,ishod_piv!A:J,10,0)</f>
        <v>ПДВ</v>
      </c>
      <c r="I346" s="47">
        <f t="shared" si="112"/>
        <v>0</v>
      </c>
      <c r="J346" s="47">
        <f t="shared" si="113"/>
        <v>0</v>
      </c>
      <c r="K346" s="47" t="str">
        <f t="shared" si="114"/>
        <v>ПДВ</v>
      </c>
      <c r="L346" s="47">
        <f t="shared" si="115"/>
        <v>0</v>
      </c>
      <c r="M346" s="47">
        <f t="shared" si="116"/>
        <v>0</v>
      </c>
      <c r="N346" s="47" t="str">
        <f t="shared" si="117"/>
        <v>ПДВ</v>
      </c>
      <c r="O346" s="47">
        <f t="shared" si="118"/>
        <v>0</v>
      </c>
      <c r="P346" s="47">
        <f t="shared" si="119"/>
        <v>0</v>
      </c>
      <c r="Q346" s="47" t="str">
        <f t="shared" si="120"/>
        <v>ПДВ</v>
      </c>
      <c r="R346" s="47">
        <f t="shared" si="121"/>
        <v>0</v>
      </c>
      <c r="S346" s="47">
        <f t="shared" si="122"/>
        <v>0</v>
      </c>
      <c r="T346" s="47" t="str">
        <f t="shared" si="123"/>
        <v>ПДВ</v>
      </c>
      <c r="U346" s="47">
        <f t="shared" si="124"/>
        <v>0</v>
      </c>
      <c r="V346" s="47">
        <f t="shared" si="125"/>
        <v>0</v>
      </c>
      <c r="W346" s="47" t="str">
        <f t="shared" si="126"/>
        <v>ПДВ</v>
      </c>
      <c r="X346" s="47">
        <f t="shared" si="127"/>
        <v>0</v>
      </c>
      <c r="Y346" s="47">
        <f t="shared" si="128"/>
        <v>0</v>
      </c>
      <c r="Z346" s="47" t="str">
        <f t="shared" si="129"/>
        <v>ПДВ</v>
      </c>
      <c r="AA346" s="47">
        <f t="shared" si="130"/>
        <v>0</v>
      </c>
      <c r="AB346" s="47">
        <f t="shared" si="131"/>
        <v>0</v>
      </c>
      <c r="AC346" s="47" t="str">
        <f t="shared" si="132"/>
        <v>ПДВ</v>
      </c>
    </row>
    <row r="347" spans="1:29" hidden="1" x14ac:dyDescent="0.25">
      <c r="A347">
        <v>323</v>
      </c>
      <c r="B347">
        <f>IFERROR(VLOOKUP(IF(ISERROR(FIND("Наименование загрязняющего вещества",D347))=FALSE,B348,IF(D347="всего по ЗВ:",B346,VLOOKUP(A347,ishod_piv!A:B,2,0))),norm!B:B,1,0),0)</f>
        <v>0</v>
      </c>
      <c r="C347" s="58" t="e">
        <f t="shared" si="111"/>
        <v>#N/A</v>
      </c>
      <c r="D347" s="148">
        <f>VLOOKUP(A347,ishod_piv!A:H,8,0)</f>
        <v>0</v>
      </c>
      <c r="E347" s="59">
        <f>VLOOKUP(A347,ishod_piv!A:I,9,0)</f>
        <v>0</v>
      </c>
      <c r="F347" s="47">
        <f>IF(ISERROR(FIND("Наименование загрязняющего вещества",D347))=TRUE,VLOOKUP(A347,ishod_piv!A:I,4,0),"")</f>
        <v>0</v>
      </c>
      <c r="G347" s="47">
        <f>IF(ISERROR(FIND("Наименование загрязняющего вещества",D347))=TRUE,VLOOKUP(A347,ishod_piv!A:I,5,0),"")</f>
        <v>0</v>
      </c>
      <c r="H347" s="47" t="str">
        <f>VLOOKUP(A347,ishod_piv!A:J,10,0)</f>
        <v>ПДВ</v>
      </c>
      <c r="I347" s="47">
        <f t="shared" si="112"/>
        <v>0</v>
      </c>
      <c r="J347" s="47">
        <f t="shared" si="113"/>
        <v>0</v>
      </c>
      <c r="K347" s="47" t="str">
        <f t="shared" si="114"/>
        <v>ПДВ</v>
      </c>
      <c r="L347" s="47">
        <f t="shared" si="115"/>
        <v>0</v>
      </c>
      <c r="M347" s="47">
        <f t="shared" si="116"/>
        <v>0</v>
      </c>
      <c r="N347" s="47" t="str">
        <f t="shared" si="117"/>
        <v>ПДВ</v>
      </c>
      <c r="O347" s="47">
        <f t="shared" si="118"/>
        <v>0</v>
      </c>
      <c r="P347" s="47">
        <f t="shared" si="119"/>
        <v>0</v>
      </c>
      <c r="Q347" s="47" t="str">
        <f t="shared" si="120"/>
        <v>ПДВ</v>
      </c>
      <c r="R347" s="47">
        <f t="shared" si="121"/>
        <v>0</v>
      </c>
      <c r="S347" s="47">
        <f t="shared" si="122"/>
        <v>0</v>
      </c>
      <c r="T347" s="47" t="str">
        <f t="shared" si="123"/>
        <v>ПДВ</v>
      </c>
      <c r="U347" s="47">
        <f t="shared" si="124"/>
        <v>0</v>
      </c>
      <c r="V347" s="47">
        <f t="shared" si="125"/>
        <v>0</v>
      </c>
      <c r="W347" s="47" t="str">
        <f t="shared" si="126"/>
        <v>ПДВ</v>
      </c>
      <c r="X347" s="47">
        <f t="shared" si="127"/>
        <v>0</v>
      </c>
      <c r="Y347" s="47">
        <f t="shared" si="128"/>
        <v>0</v>
      </c>
      <c r="Z347" s="47" t="str">
        <f t="shared" si="129"/>
        <v>ПДВ</v>
      </c>
      <c r="AA347" s="47">
        <f t="shared" si="130"/>
        <v>0</v>
      </c>
      <c r="AB347" s="47">
        <f t="shared" si="131"/>
        <v>0</v>
      </c>
      <c r="AC347" s="47" t="str">
        <f t="shared" si="132"/>
        <v>ПДВ</v>
      </c>
    </row>
    <row r="348" spans="1:29" hidden="1" x14ac:dyDescent="0.25">
      <c r="A348">
        <v>324</v>
      </c>
      <c r="B348">
        <f>IFERROR(VLOOKUP(IF(ISERROR(FIND("Наименование загрязняющего вещества",D348))=FALSE,B349,IF(D348="всего по ЗВ:",B347,VLOOKUP(A348,ishod_piv!A:B,2,0))),norm!B:B,1,0),0)</f>
        <v>0</v>
      </c>
      <c r="C348" s="58" t="e">
        <f t="shared" si="111"/>
        <v>#N/A</v>
      </c>
      <c r="D348" s="148">
        <f>VLOOKUP(A348,ishod_piv!A:H,8,0)</f>
        <v>0</v>
      </c>
      <c r="E348" s="59">
        <f>VLOOKUP(A348,ishod_piv!A:I,9,0)</f>
        <v>0</v>
      </c>
      <c r="F348" s="47">
        <f>IF(ISERROR(FIND("Наименование загрязняющего вещества",D348))=TRUE,VLOOKUP(A348,ishod_piv!A:I,4,0),"")</f>
        <v>0</v>
      </c>
      <c r="G348" s="47">
        <f>IF(ISERROR(FIND("Наименование загрязняющего вещества",D348))=TRUE,VLOOKUP(A348,ishod_piv!A:I,5,0),"")</f>
        <v>0</v>
      </c>
      <c r="H348" s="47" t="str">
        <f>VLOOKUP(A348,ishod_piv!A:J,10,0)</f>
        <v>ПДВ</v>
      </c>
      <c r="I348" s="47">
        <f t="shared" si="112"/>
        <v>0</v>
      </c>
      <c r="J348" s="47">
        <f t="shared" si="113"/>
        <v>0</v>
      </c>
      <c r="K348" s="47" t="str">
        <f t="shared" si="114"/>
        <v>ПДВ</v>
      </c>
      <c r="L348" s="47">
        <f t="shared" si="115"/>
        <v>0</v>
      </c>
      <c r="M348" s="47">
        <f t="shared" si="116"/>
        <v>0</v>
      </c>
      <c r="N348" s="47" t="str">
        <f t="shared" si="117"/>
        <v>ПДВ</v>
      </c>
      <c r="O348" s="47">
        <f t="shared" si="118"/>
        <v>0</v>
      </c>
      <c r="P348" s="47">
        <f t="shared" si="119"/>
        <v>0</v>
      </c>
      <c r="Q348" s="47" t="str">
        <f t="shared" si="120"/>
        <v>ПДВ</v>
      </c>
      <c r="R348" s="47">
        <f t="shared" si="121"/>
        <v>0</v>
      </c>
      <c r="S348" s="47">
        <f t="shared" si="122"/>
        <v>0</v>
      </c>
      <c r="T348" s="47" t="str">
        <f t="shared" si="123"/>
        <v>ПДВ</v>
      </c>
      <c r="U348" s="47">
        <f t="shared" si="124"/>
        <v>0</v>
      </c>
      <c r="V348" s="47">
        <f t="shared" si="125"/>
        <v>0</v>
      </c>
      <c r="W348" s="47" t="str">
        <f t="shared" si="126"/>
        <v>ПДВ</v>
      </c>
      <c r="X348" s="47">
        <f t="shared" si="127"/>
        <v>0</v>
      </c>
      <c r="Y348" s="47">
        <f t="shared" si="128"/>
        <v>0</v>
      </c>
      <c r="Z348" s="47" t="str">
        <f t="shared" si="129"/>
        <v>ПДВ</v>
      </c>
      <c r="AA348" s="47">
        <f t="shared" si="130"/>
        <v>0</v>
      </c>
      <c r="AB348" s="47">
        <f t="shared" si="131"/>
        <v>0</v>
      </c>
      <c r="AC348" s="47" t="str">
        <f t="shared" si="132"/>
        <v>ПДВ</v>
      </c>
    </row>
    <row r="349" spans="1:29" hidden="1" x14ac:dyDescent="0.25">
      <c r="A349">
        <v>325</v>
      </c>
      <c r="B349">
        <f>IFERROR(VLOOKUP(IF(ISERROR(FIND("Наименование загрязняющего вещества",D349))=FALSE,B350,IF(D349="всего по ЗВ:",B348,VLOOKUP(A349,ishod_piv!A:B,2,0))),norm!B:B,1,0),0)</f>
        <v>0</v>
      </c>
      <c r="C349" s="58" t="e">
        <f t="shared" si="111"/>
        <v>#N/A</v>
      </c>
      <c r="D349" s="148">
        <f>VLOOKUP(A349,ishod_piv!A:H,8,0)</f>
        <v>0</v>
      </c>
      <c r="E349" s="59">
        <f>VLOOKUP(A349,ishod_piv!A:I,9,0)</f>
        <v>0</v>
      </c>
      <c r="F349" s="47">
        <f>IF(ISERROR(FIND("Наименование загрязняющего вещества",D349))=TRUE,VLOOKUP(A349,ishod_piv!A:I,4,0),"")</f>
        <v>0</v>
      </c>
      <c r="G349" s="47">
        <f>IF(ISERROR(FIND("Наименование загрязняющего вещества",D349))=TRUE,VLOOKUP(A349,ishod_piv!A:I,5,0),"")</f>
        <v>0</v>
      </c>
      <c r="H349" s="47" t="str">
        <f>VLOOKUP(A349,ishod_piv!A:J,10,0)</f>
        <v>ПДВ</v>
      </c>
      <c r="I349" s="47">
        <f t="shared" si="112"/>
        <v>0</v>
      </c>
      <c r="J349" s="47">
        <f t="shared" si="113"/>
        <v>0</v>
      </c>
      <c r="K349" s="47" t="str">
        <f t="shared" si="114"/>
        <v>ПДВ</v>
      </c>
      <c r="L349" s="47">
        <f t="shared" si="115"/>
        <v>0</v>
      </c>
      <c r="M349" s="47">
        <f t="shared" si="116"/>
        <v>0</v>
      </c>
      <c r="N349" s="47" t="str">
        <f t="shared" si="117"/>
        <v>ПДВ</v>
      </c>
      <c r="O349" s="47">
        <f t="shared" si="118"/>
        <v>0</v>
      </c>
      <c r="P349" s="47">
        <f t="shared" si="119"/>
        <v>0</v>
      </c>
      <c r="Q349" s="47" t="str">
        <f t="shared" si="120"/>
        <v>ПДВ</v>
      </c>
      <c r="R349" s="47">
        <f t="shared" si="121"/>
        <v>0</v>
      </c>
      <c r="S349" s="47">
        <f t="shared" si="122"/>
        <v>0</v>
      </c>
      <c r="T349" s="47" t="str">
        <f t="shared" si="123"/>
        <v>ПДВ</v>
      </c>
      <c r="U349" s="47">
        <f t="shared" si="124"/>
        <v>0</v>
      </c>
      <c r="V349" s="47">
        <f t="shared" si="125"/>
        <v>0</v>
      </c>
      <c r="W349" s="47" t="str">
        <f t="shared" si="126"/>
        <v>ПДВ</v>
      </c>
      <c r="X349" s="47">
        <f t="shared" si="127"/>
        <v>0</v>
      </c>
      <c r="Y349" s="47">
        <f t="shared" si="128"/>
        <v>0</v>
      </c>
      <c r="Z349" s="47" t="str">
        <f t="shared" si="129"/>
        <v>ПДВ</v>
      </c>
      <c r="AA349" s="47">
        <f t="shared" si="130"/>
        <v>0</v>
      </c>
      <c r="AB349" s="47">
        <f t="shared" si="131"/>
        <v>0</v>
      </c>
      <c r="AC349" s="47" t="str">
        <f t="shared" si="132"/>
        <v>ПДВ</v>
      </c>
    </row>
    <row r="350" spans="1:29" hidden="1" x14ac:dyDescent="0.25">
      <c r="A350">
        <v>326</v>
      </c>
      <c r="B350">
        <f>IFERROR(VLOOKUP(IF(ISERROR(FIND("Наименование загрязняющего вещества",D350))=FALSE,B351,IF(D350="всего по ЗВ:",B349,VLOOKUP(A350,ishod_piv!A:B,2,0))),norm!B:B,1,0),0)</f>
        <v>0</v>
      </c>
      <c r="C350" s="58" t="e">
        <f t="shared" si="111"/>
        <v>#N/A</v>
      </c>
      <c r="D350" s="148">
        <f>VLOOKUP(A350,ishod_piv!A:H,8,0)</f>
        <v>0</v>
      </c>
      <c r="E350" s="59">
        <f>VLOOKUP(A350,ishod_piv!A:I,9,0)</f>
        <v>0</v>
      </c>
      <c r="F350" s="47">
        <f>IF(ISERROR(FIND("Наименование загрязняющего вещества",D350))=TRUE,VLOOKUP(A350,ishod_piv!A:I,4,0),"")</f>
        <v>0</v>
      </c>
      <c r="G350" s="47">
        <f>IF(ISERROR(FIND("Наименование загрязняющего вещества",D350))=TRUE,VLOOKUP(A350,ishod_piv!A:I,5,0),"")</f>
        <v>0</v>
      </c>
      <c r="H350" s="47" t="str">
        <f>VLOOKUP(A350,ishod_piv!A:J,10,0)</f>
        <v>ПДВ</v>
      </c>
      <c r="I350" s="47">
        <f t="shared" si="112"/>
        <v>0</v>
      </c>
      <c r="J350" s="47">
        <f t="shared" si="113"/>
        <v>0</v>
      </c>
      <c r="K350" s="47" t="str">
        <f t="shared" si="114"/>
        <v>ПДВ</v>
      </c>
      <c r="L350" s="47">
        <f t="shared" si="115"/>
        <v>0</v>
      </c>
      <c r="M350" s="47">
        <f t="shared" si="116"/>
        <v>0</v>
      </c>
      <c r="N350" s="47" t="str">
        <f t="shared" si="117"/>
        <v>ПДВ</v>
      </c>
      <c r="O350" s="47">
        <f t="shared" si="118"/>
        <v>0</v>
      </c>
      <c r="P350" s="47">
        <f t="shared" si="119"/>
        <v>0</v>
      </c>
      <c r="Q350" s="47" t="str">
        <f t="shared" si="120"/>
        <v>ПДВ</v>
      </c>
      <c r="R350" s="47">
        <f t="shared" si="121"/>
        <v>0</v>
      </c>
      <c r="S350" s="47">
        <f t="shared" si="122"/>
        <v>0</v>
      </c>
      <c r="T350" s="47" t="str">
        <f t="shared" si="123"/>
        <v>ПДВ</v>
      </c>
      <c r="U350" s="47">
        <f t="shared" si="124"/>
        <v>0</v>
      </c>
      <c r="V350" s="47">
        <f t="shared" si="125"/>
        <v>0</v>
      </c>
      <c r="W350" s="47" t="str">
        <f t="shared" si="126"/>
        <v>ПДВ</v>
      </c>
      <c r="X350" s="47">
        <f t="shared" si="127"/>
        <v>0</v>
      </c>
      <c r="Y350" s="47">
        <f t="shared" si="128"/>
        <v>0</v>
      </c>
      <c r="Z350" s="47" t="str">
        <f t="shared" si="129"/>
        <v>ПДВ</v>
      </c>
      <c r="AA350" s="47">
        <f t="shared" si="130"/>
        <v>0</v>
      </c>
      <c r="AB350" s="47">
        <f t="shared" si="131"/>
        <v>0</v>
      </c>
      <c r="AC350" s="47" t="str">
        <f t="shared" si="132"/>
        <v>ПДВ</v>
      </c>
    </row>
    <row r="351" spans="1:29" hidden="1" x14ac:dyDescent="0.25">
      <c r="A351">
        <v>327</v>
      </c>
      <c r="B351">
        <f>IFERROR(VLOOKUP(IF(ISERROR(FIND("Наименование загрязняющего вещества",D351))=FALSE,B352,IF(D351="всего по ЗВ:",B350,VLOOKUP(A351,ishod_piv!A:B,2,0))),norm!B:B,1,0),0)</f>
        <v>0</v>
      </c>
      <c r="C351" s="58" t="e">
        <f t="shared" si="111"/>
        <v>#N/A</v>
      </c>
      <c r="D351" s="148">
        <f>VLOOKUP(A351,ishod_piv!A:H,8,0)</f>
        <v>0</v>
      </c>
      <c r="E351" s="59">
        <f>VLOOKUP(A351,ishod_piv!A:I,9,0)</f>
        <v>0</v>
      </c>
      <c r="F351" s="47">
        <f>IF(ISERROR(FIND("Наименование загрязняющего вещества",D351))=TRUE,VLOOKUP(A351,ishod_piv!A:I,4,0),"")</f>
        <v>0</v>
      </c>
      <c r="G351" s="47">
        <f>IF(ISERROR(FIND("Наименование загрязняющего вещества",D351))=TRUE,VLOOKUP(A351,ishod_piv!A:I,5,0),"")</f>
        <v>0</v>
      </c>
      <c r="H351" s="47" t="str">
        <f>VLOOKUP(A351,ishod_piv!A:J,10,0)</f>
        <v>ПДВ</v>
      </c>
      <c r="I351" s="47">
        <f t="shared" si="112"/>
        <v>0</v>
      </c>
      <c r="J351" s="47">
        <f t="shared" si="113"/>
        <v>0</v>
      </c>
      <c r="K351" s="47" t="str">
        <f t="shared" si="114"/>
        <v>ПДВ</v>
      </c>
      <c r="L351" s="47">
        <f t="shared" si="115"/>
        <v>0</v>
      </c>
      <c r="M351" s="47">
        <f t="shared" si="116"/>
        <v>0</v>
      </c>
      <c r="N351" s="47" t="str">
        <f t="shared" si="117"/>
        <v>ПДВ</v>
      </c>
      <c r="O351" s="47">
        <f t="shared" si="118"/>
        <v>0</v>
      </c>
      <c r="P351" s="47">
        <f t="shared" si="119"/>
        <v>0</v>
      </c>
      <c r="Q351" s="47" t="str">
        <f t="shared" si="120"/>
        <v>ПДВ</v>
      </c>
      <c r="R351" s="47">
        <f t="shared" si="121"/>
        <v>0</v>
      </c>
      <c r="S351" s="47">
        <f t="shared" si="122"/>
        <v>0</v>
      </c>
      <c r="T351" s="47" t="str">
        <f t="shared" si="123"/>
        <v>ПДВ</v>
      </c>
      <c r="U351" s="47">
        <f t="shared" si="124"/>
        <v>0</v>
      </c>
      <c r="V351" s="47">
        <f t="shared" si="125"/>
        <v>0</v>
      </c>
      <c r="W351" s="47" t="str">
        <f t="shared" si="126"/>
        <v>ПДВ</v>
      </c>
      <c r="X351" s="47">
        <f t="shared" si="127"/>
        <v>0</v>
      </c>
      <c r="Y351" s="47">
        <f t="shared" si="128"/>
        <v>0</v>
      </c>
      <c r="Z351" s="47" t="str">
        <f t="shared" si="129"/>
        <v>ПДВ</v>
      </c>
      <c r="AA351" s="47">
        <f t="shared" si="130"/>
        <v>0</v>
      </c>
      <c r="AB351" s="47">
        <f t="shared" si="131"/>
        <v>0</v>
      </c>
      <c r="AC351" s="47" t="str">
        <f t="shared" si="132"/>
        <v>ПДВ</v>
      </c>
    </row>
    <row r="352" spans="1:29" hidden="1" x14ac:dyDescent="0.25">
      <c r="A352">
        <v>328</v>
      </c>
      <c r="B352">
        <f>IFERROR(VLOOKUP(IF(ISERROR(FIND("Наименование загрязняющего вещества",D352))=FALSE,B353,IF(D352="всего по ЗВ:",B351,VLOOKUP(A352,ishod_piv!A:B,2,0))),norm!B:B,1,0),0)</f>
        <v>0</v>
      </c>
      <c r="C352" s="58" t="e">
        <f t="shared" si="111"/>
        <v>#N/A</v>
      </c>
      <c r="D352" s="148">
        <f>VLOOKUP(A352,ishod_piv!A:H,8,0)</f>
        <v>0</v>
      </c>
      <c r="E352" s="59">
        <f>VLOOKUP(A352,ishod_piv!A:I,9,0)</f>
        <v>0</v>
      </c>
      <c r="F352" s="47">
        <f>IF(ISERROR(FIND("Наименование загрязняющего вещества",D352))=TRUE,VLOOKUP(A352,ishod_piv!A:I,4,0),"")</f>
        <v>0</v>
      </c>
      <c r="G352" s="47">
        <f>IF(ISERROR(FIND("Наименование загрязняющего вещества",D352))=TRUE,VLOOKUP(A352,ishod_piv!A:I,5,0),"")</f>
        <v>0</v>
      </c>
      <c r="H352" s="47" t="str">
        <f>VLOOKUP(A352,ishod_piv!A:J,10,0)</f>
        <v>ПДВ</v>
      </c>
      <c r="I352" s="47">
        <f t="shared" si="112"/>
        <v>0</v>
      </c>
      <c r="J352" s="47">
        <f t="shared" si="113"/>
        <v>0</v>
      </c>
      <c r="K352" s="47" t="str">
        <f t="shared" si="114"/>
        <v>ПДВ</v>
      </c>
      <c r="L352" s="47">
        <f t="shared" si="115"/>
        <v>0</v>
      </c>
      <c r="M352" s="47">
        <f t="shared" si="116"/>
        <v>0</v>
      </c>
      <c r="N352" s="47" t="str">
        <f t="shared" si="117"/>
        <v>ПДВ</v>
      </c>
      <c r="O352" s="47">
        <f t="shared" si="118"/>
        <v>0</v>
      </c>
      <c r="P352" s="47">
        <f t="shared" si="119"/>
        <v>0</v>
      </c>
      <c r="Q352" s="47" t="str">
        <f t="shared" si="120"/>
        <v>ПДВ</v>
      </c>
      <c r="R352" s="47">
        <f t="shared" si="121"/>
        <v>0</v>
      </c>
      <c r="S352" s="47">
        <f t="shared" si="122"/>
        <v>0</v>
      </c>
      <c r="T352" s="47" t="str">
        <f t="shared" si="123"/>
        <v>ПДВ</v>
      </c>
      <c r="U352" s="47">
        <f t="shared" si="124"/>
        <v>0</v>
      </c>
      <c r="V352" s="47">
        <f t="shared" si="125"/>
        <v>0</v>
      </c>
      <c r="W352" s="47" t="str">
        <f t="shared" si="126"/>
        <v>ПДВ</v>
      </c>
      <c r="X352" s="47">
        <f t="shared" si="127"/>
        <v>0</v>
      </c>
      <c r="Y352" s="47">
        <f t="shared" si="128"/>
        <v>0</v>
      </c>
      <c r="Z352" s="47" t="str">
        <f t="shared" si="129"/>
        <v>ПДВ</v>
      </c>
      <c r="AA352" s="47">
        <f t="shared" si="130"/>
        <v>0</v>
      </c>
      <c r="AB352" s="47">
        <f t="shared" si="131"/>
        <v>0</v>
      </c>
      <c r="AC352" s="47" t="str">
        <f t="shared" si="132"/>
        <v>ПДВ</v>
      </c>
    </row>
    <row r="353" spans="1:29" hidden="1" x14ac:dyDescent="0.25">
      <c r="A353">
        <v>329</v>
      </c>
      <c r="B353">
        <f>IFERROR(VLOOKUP(IF(ISERROR(FIND("Наименование загрязняющего вещества",D353))=FALSE,B354,IF(D353="всего по ЗВ:",B352,VLOOKUP(A353,ishod_piv!A:B,2,0))),norm!B:B,1,0),0)</f>
        <v>0</v>
      </c>
      <c r="C353" s="58" t="e">
        <f t="shared" si="111"/>
        <v>#N/A</v>
      </c>
      <c r="D353" s="148">
        <f>VLOOKUP(A353,ishod_piv!A:H,8,0)</f>
        <v>0</v>
      </c>
      <c r="E353" s="59">
        <f>VLOOKUP(A353,ishod_piv!A:I,9,0)</f>
        <v>0</v>
      </c>
      <c r="F353" s="47">
        <f>IF(ISERROR(FIND("Наименование загрязняющего вещества",D353))=TRUE,VLOOKUP(A353,ishod_piv!A:I,4,0),"")</f>
        <v>0</v>
      </c>
      <c r="G353" s="47">
        <f>IF(ISERROR(FIND("Наименование загрязняющего вещества",D353))=TRUE,VLOOKUP(A353,ishod_piv!A:I,5,0),"")</f>
        <v>0</v>
      </c>
      <c r="H353" s="47" t="str">
        <f>VLOOKUP(A353,ishod_piv!A:J,10,0)</f>
        <v>ПДВ</v>
      </c>
      <c r="I353" s="47">
        <f t="shared" si="112"/>
        <v>0</v>
      </c>
      <c r="J353" s="47">
        <f t="shared" si="113"/>
        <v>0</v>
      </c>
      <c r="K353" s="47" t="str">
        <f t="shared" si="114"/>
        <v>ПДВ</v>
      </c>
      <c r="L353" s="47">
        <f t="shared" si="115"/>
        <v>0</v>
      </c>
      <c r="M353" s="47">
        <f t="shared" si="116"/>
        <v>0</v>
      </c>
      <c r="N353" s="47" t="str">
        <f t="shared" si="117"/>
        <v>ПДВ</v>
      </c>
      <c r="O353" s="47">
        <f t="shared" si="118"/>
        <v>0</v>
      </c>
      <c r="P353" s="47">
        <f t="shared" si="119"/>
        <v>0</v>
      </c>
      <c r="Q353" s="47" t="str">
        <f t="shared" si="120"/>
        <v>ПДВ</v>
      </c>
      <c r="R353" s="47">
        <f t="shared" si="121"/>
        <v>0</v>
      </c>
      <c r="S353" s="47">
        <f t="shared" si="122"/>
        <v>0</v>
      </c>
      <c r="T353" s="47" t="str">
        <f t="shared" si="123"/>
        <v>ПДВ</v>
      </c>
      <c r="U353" s="47">
        <f t="shared" si="124"/>
        <v>0</v>
      </c>
      <c r="V353" s="47">
        <f t="shared" si="125"/>
        <v>0</v>
      </c>
      <c r="W353" s="47" t="str">
        <f t="shared" si="126"/>
        <v>ПДВ</v>
      </c>
      <c r="X353" s="47">
        <f t="shared" si="127"/>
        <v>0</v>
      </c>
      <c r="Y353" s="47">
        <f t="shared" si="128"/>
        <v>0</v>
      </c>
      <c r="Z353" s="47" t="str">
        <f t="shared" si="129"/>
        <v>ПДВ</v>
      </c>
      <c r="AA353" s="47">
        <f t="shared" si="130"/>
        <v>0</v>
      </c>
      <c r="AB353" s="47">
        <f t="shared" si="131"/>
        <v>0</v>
      </c>
      <c r="AC353" s="47" t="str">
        <f t="shared" si="132"/>
        <v>ПДВ</v>
      </c>
    </row>
    <row r="354" spans="1:29" hidden="1" x14ac:dyDescent="0.25">
      <c r="A354">
        <v>330</v>
      </c>
      <c r="B354">
        <f>IFERROR(VLOOKUP(IF(ISERROR(FIND("Наименование загрязняющего вещества",D354))=FALSE,B355,IF(D354="всего по ЗВ:",B353,VLOOKUP(A354,ishod_piv!A:B,2,0))),norm!B:B,1,0),0)</f>
        <v>0</v>
      </c>
      <c r="C354" s="58" t="e">
        <f t="shared" si="111"/>
        <v>#N/A</v>
      </c>
      <c r="D354" s="148">
        <f>VLOOKUP(A354,ishod_piv!A:H,8,0)</f>
        <v>0</v>
      </c>
      <c r="E354" s="59">
        <f>VLOOKUP(A354,ishod_piv!A:I,9,0)</f>
        <v>0</v>
      </c>
      <c r="F354" s="47">
        <f>IF(ISERROR(FIND("Наименование загрязняющего вещества",D354))=TRUE,VLOOKUP(A354,ishod_piv!A:I,4,0),"")</f>
        <v>0</v>
      </c>
      <c r="G354" s="47">
        <f>IF(ISERROR(FIND("Наименование загрязняющего вещества",D354))=TRUE,VLOOKUP(A354,ishod_piv!A:I,5,0),"")</f>
        <v>0</v>
      </c>
      <c r="H354" s="47" t="str">
        <f>VLOOKUP(A354,ishod_piv!A:J,10,0)</f>
        <v>ПДВ</v>
      </c>
      <c r="I354" s="47">
        <f t="shared" si="112"/>
        <v>0</v>
      </c>
      <c r="J354" s="47">
        <f t="shared" si="113"/>
        <v>0</v>
      </c>
      <c r="K354" s="47" t="str">
        <f t="shared" si="114"/>
        <v>ПДВ</v>
      </c>
      <c r="L354" s="47">
        <f t="shared" si="115"/>
        <v>0</v>
      </c>
      <c r="M354" s="47">
        <f t="shared" si="116"/>
        <v>0</v>
      </c>
      <c r="N354" s="47" t="str">
        <f t="shared" si="117"/>
        <v>ПДВ</v>
      </c>
      <c r="O354" s="47">
        <f t="shared" si="118"/>
        <v>0</v>
      </c>
      <c r="P354" s="47">
        <f t="shared" si="119"/>
        <v>0</v>
      </c>
      <c r="Q354" s="47" t="str">
        <f t="shared" si="120"/>
        <v>ПДВ</v>
      </c>
      <c r="R354" s="47">
        <f t="shared" si="121"/>
        <v>0</v>
      </c>
      <c r="S354" s="47">
        <f t="shared" si="122"/>
        <v>0</v>
      </c>
      <c r="T354" s="47" t="str">
        <f t="shared" si="123"/>
        <v>ПДВ</v>
      </c>
      <c r="U354" s="47">
        <f t="shared" si="124"/>
        <v>0</v>
      </c>
      <c r="V354" s="47">
        <f t="shared" si="125"/>
        <v>0</v>
      </c>
      <c r="W354" s="47" t="str">
        <f t="shared" si="126"/>
        <v>ПДВ</v>
      </c>
      <c r="X354" s="47">
        <f t="shared" si="127"/>
        <v>0</v>
      </c>
      <c r="Y354" s="47">
        <f t="shared" si="128"/>
        <v>0</v>
      </c>
      <c r="Z354" s="47" t="str">
        <f t="shared" si="129"/>
        <v>ПДВ</v>
      </c>
      <c r="AA354" s="47">
        <f t="shared" si="130"/>
        <v>0</v>
      </c>
      <c r="AB354" s="47">
        <f t="shared" si="131"/>
        <v>0</v>
      </c>
      <c r="AC354" s="47" t="str">
        <f t="shared" si="132"/>
        <v>ПДВ</v>
      </c>
    </row>
    <row r="355" spans="1:29" hidden="1" x14ac:dyDescent="0.25">
      <c r="A355">
        <v>331</v>
      </c>
      <c r="B355">
        <f>IFERROR(VLOOKUP(IF(ISERROR(FIND("Наименование загрязняющего вещества",D355))=FALSE,B356,IF(D355="всего по ЗВ:",B354,VLOOKUP(A355,ishod_piv!A:B,2,0))),norm!B:B,1,0),0)</f>
        <v>0</v>
      </c>
      <c r="C355" s="58" t="e">
        <f t="shared" si="111"/>
        <v>#N/A</v>
      </c>
      <c r="D355" s="148">
        <f>VLOOKUP(A355,ishod_piv!A:H,8,0)</f>
        <v>0</v>
      </c>
      <c r="E355" s="59">
        <f>VLOOKUP(A355,ishod_piv!A:I,9,0)</f>
        <v>0</v>
      </c>
      <c r="F355" s="47">
        <f>IF(ISERROR(FIND("Наименование загрязняющего вещества",D355))=TRUE,VLOOKUP(A355,ishod_piv!A:I,4,0),"")</f>
        <v>0</v>
      </c>
      <c r="G355" s="47">
        <f>IF(ISERROR(FIND("Наименование загрязняющего вещества",D355))=TRUE,VLOOKUP(A355,ishod_piv!A:I,5,0),"")</f>
        <v>0</v>
      </c>
      <c r="H355" s="47" t="str">
        <f>VLOOKUP(A355,ishod_piv!A:J,10,0)</f>
        <v>ПДВ</v>
      </c>
      <c r="I355" s="47">
        <f t="shared" si="112"/>
        <v>0</v>
      </c>
      <c r="J355" s="47">
        <f t="shared" si="113"/>
        <v>0</v>
      </c>
      <c r="K355" s="47" t="str">
        <f t="shared" si="114"/>
        <v>ПДВ</v>
      </c>
      <c r="L355" s="47">
        <f t="shared" si="115"/>
        <v>0</v>
      </c>
      <c r="M355" s="47">
        <f t="shared" si="116"/>
        <v>0</v>
      </c>
      <c r="N355" s="47" t="str">
        <f t="shared" si="117"/>
        <v>ПДВ</v>
      </c>
      <c r="O355" s="47">
        <f t="shared" si="118"/>
        <v>0</v>
      </c>
      <c r="P355" s="47">
        <f t="shared" si="119"/>
        <v>0</v>
      </c>
      <c r="Q355" s="47" t="str">
        <f t="shared" si="120"/>
        <v>ПДВ</v>
      </c>
      <c r="R355" s="47">
        <f t="shared" si="121"/>
        <v>0</v>
      </c>
      <c r="S355" s="47">
        <f t="shared" si="122"/>
        <v>0</v>
      </c>
      <c r="T355" s="47" t="str">
        <f t="shared" si="123"/>
        <v>ПДВ</v>
      </c>
      <c r="U355" s="47">
        <f t="shared" si="124"/>
        <v>0</v>
      </c>
      <c r="V355" s="47">
        <f t="shared" si="125"/>
        <v>0</v>
      </c>
      <c r="W355" s="47" t="str">
        <f t="shared" si="126"/>
        <v>ПДВ</v>
      </c>
      <c r="X355" s="47">
        <f t="shared" si="127"/>
        <v>0</v>
      </c>
      <c r="Y355" s="47">
        <f t="shared" si="128"/>
        <v>0</v>
      </c>
      <c r="Z355" s="47" t="str">
        <f t="shared" si="129"/>
        <v>ПДВ</v>
      </c>
      <c r="AA355" s="47">
        <f t="shared" si="130"/>
        <v>0</v>
      </c>
      <c r="AB355" s="47">
        <f t="shared" si="131"/>
        <v>0</v>
      </c>
      <c r="AC355" s="47" t="str">
        <f t="shared" si="132"/>
        <v>ПДВ</v>
      </c>
    </row>
    <row r="356" spans="1:29" hidden="1" x14ac:dyDescent="0.25">
      <c r="A356">
        <v>332</v>
      </c>
      <c r="B356">
        <f>IFERROR(VLOOKUP(IF(ISERROR(FIND("Наименование загрязняющего вещества",D356))=FALSE,B357,IF(D356="всего по ЗВ:",B355,VLOOKUP(A356,ishod_piv!A:B,2,0))),norm!B:B,1,0),0)</f>
        <v>0</v>
      </c>
      <c r="C356" s="58" t="e">
        <f t="shared" si="111"/>
        <v>#N/A</v>
      </c>
      <c r="D356" s="148">
        <f>VLOOKUP(A356,ishod_piv!A:H,8,0)</f>
        <v>0</v>
      </c>
      <c r="E356" s="59">
        <f>VLOOKUP(A356,ishod_piv!A:I,9,0)</f>
        <v>0</v>
      </c>
      <c r="F356" s="47">
        <f>IF(ISERROR(FIND("Наименование загрязняющего вещества",D356))=TRUE,VLOOKUP(A356,ishod_piv!A:I,4,0),"")</f>
        <v>0</v>
      </c>
      <c r="G356" s="47">
        <f>IF(ISERROR(FIND("Наименование загрязняющего вещества",D356))=TRUE,VLOOKUP(A356,ishod_piv!A:I,5,0),"")</f>
        <v>0</v>
      </c>
      <c r="H356" s="47" t="str">
        <f>VLOOKUP(A356,ishod_piv!A:J,10,0)</f>
        <v>ПДВ</v>
      </c>
      <c r="I356" s="47">
        <f t="shared" si="112"/>
        <v>0</v>
      </c>
      <c r="J356" s="47">
        <f t="shared" si="113"/>
        <v>0</v>
      </c>
      <c r="K356" s="47" t="str">
        <f t="shared" si="114"/>
        <v>ПДВ</v>
      </c>
      <c r="L356" s="47">
        <f t="shared" si="115"/>
        <v>0</v>
      </c>
      <c r="M356" s="47">
        <f t="shared" si="116"/>
        <v>0</v>
      </c>
      <c r="N356" s="47" t="str">
        <f t="shared" si="117"/>
        <v>ПДВ</v>
      </c>
      <c r="O356" s="47">
        <f t="shared" si="118"/>
        <v>0</v>
      </c>
      <c r="P356" s="47">
        <f t="shared" si="119"/>
        <v>0</v>
      </c>
      <c r="Q356" s="47" t="str">
        <f t="shared" si="120"/>
        <v>ПДВ</v>
      </c>
      <c r="R356" s="47">
        <f t="shared" si="121"/>
        <v>0</v>
      </c>
      <c r="S356" s="47">
        <f t="shared" si="122"/>
        <v>0</v>
      </c>
      <c r="T356" s="47" t="str">
        <f t="shared" si="123"/>
        <v>ПДВ</v>
      </c>
      <c r="U356" s="47">
        <f t="shared" si="124"/>
        <v>0</v>
      </c>
      <c r="V356" s="47">
        <f t="shared" si="125"/>
        <v>0</v>
      </c>
      <c r="W356" s="47" t="str">
        <f t="shared" si="126"/>
        <v>ПДВ</v>
      </c>
      <c r="X356" s="47">
        <f t="shared" si="127"/>
        <v>0</v>
      </c>
      <c r="Y356" s="47">
        <f t="shared" si="128"/>
        <v>0</v>
      </c>
      <c r="Z356" s="47" t="str">
        <f t="shared" si="129"/>
        <v>ПДВ</v>
      </c>
      <c r="AA356" s="47">
        <f t="shared" si="130"/>
        <v>0</v>
      </c>
      <c r="AB356" s="47">
        <f t="shared" si="131"/>
        <v>0</v>
      </c>
      <c r="AC356" s="47" t="str">
        <f t="shared" si="132"/>
        <v>ПДВ</v>
      </c>
    </row>
    <row r="357" spans="1:29" hidden="1" x14ac:dyDescent="0.25">
      <c r="A357">
        <v>333</v>
      </c>
      <c r="B357">
        <f>IFERROR(VLOOKUP(IF(ISERROR(FIND("Наименование загрязняющего вещества",D357))=FALSE,B358,IF(D357="всего по ЗВ:",B356,VLOOKUP(A357,ishod_piv!A:B,2,0))),norm!B:B,1,0),0)</f>
        <v>0</v>
      </c>
      <c r="C357" s="58" t="e">
        <f t="shared" si="111"/>
        <v>#N/A</v>
      </c>
      <c r="D357" s="148">
        <f>VLOOKUP(A357,ishod_piv!A:H,8,0)</f>
        <v>0</v>
      </c>
      <c r="E357" s="59">
        <f>VLOOKUP(A357,ishod_piv!A:I,9,0)</f>
        <v>0</v>
      </c>
      <c r="F357" s="47">
        <f>IF(ISERROR(FIND("Наименование загрязняющего вещества",D357))=TRUE,VLOOKUP(A357,ishod_piv!A:I,4,0),"")</f>
        <v>0</v>
      </c>
      <c r="G357" s="47">
        <f>IF(ISERROR(FIND("Наименование загрязняющего вещества",D357))=TRUE,VLOOKUP(A357,ishod_piv!A:I,5,0),"")</f>
        <v>0</v>
      </c>
      <c r="H357" s="47" t="str">
        <f>VLOOKUP(A357,ishod_piv!A:J,10,0)</f>
        <v>ПДВ</v>
      </c>
      <c r="I357" s="47">
        <f t="shared" si="112"/>
        <v>0</v>
      </c>
      <c r="J357" s="47">
        <f t="shared" si="113"/>
        <v>0</v>
      </c>
      <c r="K357" s="47" t="str">
        <f t="shared" si="114"/>
        <v>ПДВ</v>
      </c>
      <c r="L357" s="47">
        <f t="shared" si="115"/>
        <v>0</v>
      </c>
      <c r="M357" s="47">
        <f t="shared" si="116"/>
        <v>0</v>
      </c>
      <c r="N357" s="47" t="str">
        <f t="shared" si="117"/>
        <v>ПДВ</v>
      </c>
      <c r="O357" s="47">
        <f t="shared" si="118"/>
        <v>0</v>
      </c>
      <c r="P357" s="47">
        <f t="shared" si="119"/>
        <v>0</v>
      </c>
      <c r="Q357" s="47" t="str">
        <f t="shared" si="120"/>
        <v>ПДВ</v>
      </c>
      <c r="R357" s="47">
        <f t="shared" si="121"/>
        <v>0</v>
      </c>
      <c r="S357" s="47">
        <f t="shared" si="122"/>
        <v>0</v>
      </c>
      <c r="T357" s="47" t="str">
        <f t="shared" si="123"/>
        <v>ПДВ</v>
      </c>
      <c r="U357" s="47">
        <f t="shared" si="124"/>
        <v>0</v>
      </c>
      <c r="V357" s="47">
        <f t="shared" si="125"/>
        <v>0</v>
      </c>
      <c r="W357" s="47" t="str">
        <f t="shared" si="126"/>
        <v>ПДВ</v>
      </c>
      <c r="X357" s="47">
        <f t="shared" si="127"/>
        <v>0</v>
      </c>
      <c r="Y357" s="47">
        <f t="shared" si="128"/>
        <v>0</v>
      </c>
      <c r="Z357" s="47" t="str">
        <f t="shared" si="129"/>
        <v>ПДВ</v>
      </c>
      <c r="AA357" s="47">
        <f t="shared" si="130"/>
        <v>0</v>
      </c>
      <c r="AB357" s="47">
        <f t="shared" si="131"/>
        <v>0</v>
      </c>
      <c r="AC357" s="47" t="str">
        <f t="shared" si="132"/>
        <v>ПДВ</v>
      </c>
    </row>
    <row r="358" spans="1:29" hidden="1" x14ac:dyDescent="0.25">
      <c r="A358">
        <v>334</v>
      </c>
      <c r="B358">
        <f>IFERROR(VLOOKUP(IF(ISERROR(FIND("Наименование загрязняющего вещества",D358))=FALSE,B359,IF(D358="всего по ЗВ:",B357,VLOOKUP(A358,ishod_piv!A:B,2,0))),norm!B:B,1,0),0)</f>
        <v>0</v>
      </c>
      <c r="C358" s="58" t="e">
        <f t="shared" si="111"/>
        <v>#N/A</v>
      </c>
      <c r="D358" s="148">
        <f>VLOOKUP(A358,ishod_piv!A:H,8,0)</f>
        <v>0</v>
      </c>
      <c r="E358" s="59">
        <f>VLOOKUP(A358,ishod_piv!A:I,9,0)</f>
        <v>0</v>
      </c>
      <c r="F358" s="47">
        <f>IF(ISERROR(FIND("Наименование загрязняющего вещества",D358))=TRUE,VLOOKUP(A358,ishod_piv!A:I,4,0),"")</f>
        <v>0</v>
      </c>
      <c r="G358" s="47">
        <f>IF(ISERROR(FIND("Наименование загрязняющего вещества",D358))=TRUE,VLOOKUP(A358,ishod_piv!A:I,5,0),"")</f>
        <v>0</v>
      </c>
      <c r="H358" s="47" t="str">
        <f>VLOOKUP(A358,ishod_piv!A:J,10,0)</f>
        <v>ПДВ</v>
      </c>
      <c r="I358" s="47">
        <f t="shared" si="112"/>
        <v>0</v>
      </c>
      <c r="J358" s="47">
        <f t="shared" si="113"/>
        <v>0</v>
      </c>
      <c r="K358" s="47" t="str">
        <f t="shared" si="114"/>
        <v>ПДВ</v>
      </c>
      <c r="L358" s="47">
        <f t="shared" si="115"/>
        <v>0</v>
      </c>
      <c r="M358" s="47">
        <f t="shared" si="116"/>
        <v>0</v>
      </c>
      <c r="N358" s="47" t="str">
        <f t="shared" si="117"/>
        <v>ПДВ</v>
      </c>
      <c r="O358" s="47">
        <f t="shared" si="118"/>
        <v>0</v>
      </c>
      <c r="P358" s="47">
        <f t="shared" si="119"/>
        <v>0</v>
      </c>
      <c r="Q358" s="47" t="str">
        <f t="shared" si="120"/>
        <v>ПДВ</v>
      </c>
      <c r="R358" s="47">
        <f t="shared" si="121"/>
        <v>0</v>
      </c>
      <c r="S358" s="47">
        <f t="shared" si="122"/>
        <v>0</v>
      </c>
      <c r="T358" s="47" t="str">
        <f t="shared" si="123"/>
        <v>ПДВ</v>
      </c>
      <c r="U358" s="47">
        <f t="shared" si="124"/>
        <v>0</v>
      </c>
      <c r="V358" s="47">
        <f t="shared" si="125"/>
        <v>0</v>
      </c>
      <c r="W358" s="47" t="str">
        <f t="shared" si="126"/>
        <v>ПДВ</v>
      </c>
      <c r="X358" s="47">
        <f t="shared" si="127"/>
        <v>0</v>
      </c>
      <c r="Y358" s="47">
        <f t="shared" si="128"/>
        <v>0</v>
      </c>
      <c r="Z358" s="47" t="str">
        <f t="shared" si="129"/>
        <v>ПДВ</v>
      </c>
      <c r="AA358" s="47">
        <f t="shared" si="130"/>
        <v>0</v>
      </c>
      <c r="AB358" s="47">
        <f t="shared" si="131"/>
        <v>0</v>
      </c>
      <c r="AC358" s="47" t="str">
        <f t="shared" si="132"/>
        <v>ПДВ</v>
      </c>
    </row>
    <row r="359" spans="1:29" hidden="1" x14ac:dyDescent="0.25">
      <c r="A359">
        <v>335</v>
      </c>
      <c r="B359">
        <f>IFERROR(VLOOKUP(IF(ISERROR(FIND("Наименование загрязняющего вещества",D359))=FALSE,B360,IF(D359="всего по ЗВ:",B358,VLOOKUP(A359,ishod_piv!A:B,2,0))),norm!B:B,1,0),0)</f>
        <v>0</v>
      </c>
      <c r="C359" s="58" t="e">
        <f t="shared" si="111"/>
        <v>#N/A</v>
      </c>
      <c r="D359" s="148">
        <f>VLOOKUP(A359,ishod_piv!A:H,8,0)</f>
        <v>0</v>
      </c>
      <c r="E359" s="59">
        <f>VLOOKUP(A359,ishod_piv!A:I,9,0)</f>
        <v>0</v>
      </c>
      <c r="F359" s="47">
        <f>IF(ISERROR(FIND("Наименование загрязняющего вещества",D359))=TRUE,VLOOKUP(A359,ishod_piv!A:I,4,0),"")</f>
        <v>0</v>
      </c>
      <c r="G359" s="47">
        <f>IF(ISERROR(FIND("Наименование загрязняющего вещества",D359))=TRUE,VLOOKUP(A359,ishod_piv!A:I,5,0),"")</f>
        <v>0</v>
      </c>
      <c r="H359" s="47" t="str">
        <f>VLOOKUP(A359,ishod_piv!A:J,10,0)</f>
        <v>ПДВ</v>
      </c>
      <c r="I359" s="47">
        <f t="shared" si="112"/>
        <v>0</v>
      </c>
      <c r="J359" s="47">
        <f t="shared" si="113"/>
        <v>0</v>
      </c>
      <c r="K359" s="47" t="str">
        <f t="shared" si="114"/>
        <v>ПДВ</v>
      </c>
      <c r="L359" s="47">
        <f t="shared" si="115"/>
        <v>0</v>
      </c>
      <c r="M359" s="47">
        <f t="shared" si="116"/>
        <v>0</v>
      </c>
      <c r="N359" s="47" t="str">
        <f t="shared" si="117"/>
        <v>ПДВ</v>
      </c>
      <c r="O359" s="47">
        <f t="shared" si="118"/>
        <v>0</v>
      </c>
      <c r="P359" s="47">
        <f t="shared" si="119"/>
        <v>0</v>
      </c>
      <c r="Q359" s="47" t="str">
        <f t="shared" si="120"/>
        <v>ПДВ</v>
      </c>
      <c r="R359" s="47">
        <f t="shared" si="121"/>
        <v>0</v>
      </c>
      <c r="S359" s="47">
        <f t="shared" si="122"/>
        <v>0</v>
      </c>
      <c r="T359" s="47" t="str">
        <f t="shared" si="123"/>
        <v>ПДВ</v>
      </c>
      <c r="U359" s="47">
        <f t="shared" si="124"/>
        <v>0</v>
      </c>
      <c r="V359" s="47">
        <f t="shared" si="125"/>
        <v>0</v>
      </c>
      <c r="W359" s="47" t="str">
        <f t="shared" si="126"/>
        <v>ПДВ</v>
      </c>
      <c r="X359" s="47">
        <f t="shared" si="127"/>
        <v>0</v>
      </c>
      <c r="Y359" s="47">
        <f t="shared" si="128"/>
        <v>0</v>
      </c>
      <c r="Z359" s="47" t="str">
        <f t="shared" si="129"/>
        <v>ПДВ</v>
      </c>
      <c r="AA359" s="47">
        <f t="shared" si="130"/>
        <v>0</v>
      </c>
      <c r="AB359" s="47">
        <f t="shared" si="131"/>
        <v>0</v>
      </c>
      <c r="AC359" s="47" t="str">
        <f t="shared" si="132"/>
        <v>ПДВ</v>
      </c>
    </row>
    <row r="360" spans="1:29" hidden="1" x14ac:dyDescent="0.25">
      <c r="A360">
        <v>336</v>
      </c>
      <c r="B360">
        <f>IFERROR(VLOOKUP(IF(ISERROR(FIND("Наименование загрязняющего вещества",D360))=FALSE,B361,IF(D360="всего по ЗВ:",B359,VLOOKUP(A360,ishod_piv!A:B,2,0))),norm!B:B,1,0),0)</f>
        <v>0</v>
      </c>
      <c r="C360" s="58" t="e">
        <f t="shared" si="111"/>
        <v>#N/A</v>
      </c>
      <c r="D360" s="148">
        <f>VLOOKUP(A360,ishod_piv!A:H,8,0)</f>
        <v>0</v>
      </c>
      <c r="E360" s="59">
        <f>VLOOKUP(A360,ishod_piv!A:I,9,0)</f>
        <v>0</v>
      </c>
      <c r="F360" s="47">
        <f>IF(ISERROR(FIND("Наименование загрязняющего вещества",D360))=TRUE,VLOOKUP(A360,ishod_piv!A:I,4,0),"")</f>
        <v>0</v>
      </c>
      <c r="G360" s="47">
        <f>IF(ISERROR(FIND("Наименование загрязняющего вещества",D360))=TRUE,VLOOKUP(A360,ishod_piv!A:I,5,0),"")</f>
        <v>0</v>
      </c>
      <c r="H360" s="47" t="str">
        <f>VLOOKUP(A360,ishod_piv!A:J,10,0)</f>
        <v>ПДВ</v>
      </c>
      <c r="I360" s="47">
        <f t="shared" si="112"/>
        <v>0</v>
      </c>
      <c r="J360" s="47">
        <f t="shared" si="113"/>
        <v>0</v>
      </c>
      <c r="K360" s="47" t="str">
        <f t="shared" si="114"/>
        <v>ПДВ</v>
      </c>
      <c r="L360" s="47">
        <f t="shared" si="115"/>
        <v>0</v>
      </c>
      <c r="M360" s="47">
        <f t="shared" si="116"/>
        <v>0</v>
      </c>
      <c r="N360" s="47" t="str">
        <f t="shared" si="117"/>
        <v>ПДВ</v>
      </c>
      <c r="O360" s="47">
        <f t="shared" si="118"/>
        <v>0</v>
      </c>
      <c r="P360" s="47">
        <f t="shared" si="119"/>
        <v>0</v>
      </c>
      <c r="Q360" s="47" t="str">
        <f t="shared" si="120"/>
        <v>ПДВ</v>
      </c>
      <c r="R360" s="47">
        <f t="shared" si="121"/>
        <v>0</v>
      </c>
      <c r="S360" s="47">
        <f t="shared" si="122"/>
        <v>0</v>
      </c>
      <c r="T360" s="47" t="str">
        <f t="shared" si="123"/>
        <v>ПДВ</v>
      </c>
      <c r="U360" s="47">
        <f t="shared" si="124"/>
        <v>0</v>
      </c>
      <c r="V360" s="47">
        <f t="shared" si="125"/>
        <v>0</v>
      </c>
      <c r="W360" s="47" t="str">
        <f t="shared" si="126"/>
        <v>ПДВ</v>
      </c>
      <c r="X360" s="47">
        <f t="shared" si="127"/>
        <v>0</v>
      </c>
      <c r="Y360" s="47">
        <f t="shared" si="128"/>
        <v>0</v>
      </c>
      <c r="Z360" s="47" t="str">
        <f t="shared" si="129"/>
        <v>ПДВ</v>
      </c>
      <c r="AA360" s="47">
        <f t="shared" si="130"/>
        <v>0</v>
      </c>
      <c r="AB360" s="47">
        <f t="shared" si="131"/>
        <v>0</v>
      </c>
      <c r="AC360" s="47" t="str">
        <f t="shared" si="132"/>
        <v>ПДВ</v>
      </c>
    </row>
    <row r="361" spans="1:29" hidden="1" x14ac:dyDescent="0.25">
      <c r="A361">
        <v>337</v>
      </c>
      <c r="B361">
        <f>IFERROR(VLOOKUP(IF(ISERROR(FIND("Наименование загрязняющего вещества",D361))=FALSE,B362,IF(D361="всего по ЗВ:",B360,VLOOKUP(A361,ishod_piv!A:B,2,0))),norm!B:B,1,0),0)</f>
        <v>0</v>
      </c>
      <c r="C361" s="58" t="e">
        <f t="shared" si="111"/>
        <v>#N/A</v>
      </c>
      <c r="D361" s="148">
        <f>VLOOKUP(A361,ishod_piv!A:H,8,0)</f>
        <v>0</v>
      </c>
      <c r="E361" s="59">
        <f>VLOOKUP(A361,ishod_piv!A:I,9,0)</f>
        <v>0</v>
      </c>
      <c r="F361" s="47">
        <f>IF(ISERROR(FIND("Наименование загрязняющего вещества",D361))=TRUE,VLOOKUP(A361,ishod_piv!A:I,4,0),"")</f>
        <v>0</v>
      </c>
      <c r="G361" s="47">
        <f>IF(ISERROR(FIND("Наименование загрязняющего вещества",D361))=TRUE,VLOOKUP(A361,ishod_piv!A:I,5,0),"")</f>
        <v>0</v>
      </c>
      <c r="H361" s="47" t="str">
        <f>VLOOKUP(A361,ishod_piv!A:J,10,0)</f>
        <v>ПДВ</v>
      </c>
      <c r="I361" s="47">
        <f t="shared" si="112"/>
        <v>0</v>
      </c>
      <c r="J361" s="47">
        <f t="shared" si="113"/>
        <v>0</v>
      </c>
      <c r="K361" s="47" t="str">
        <f t="shared" si="114"/>
        <v>ПДВ</v>
      </c>
      <c r="L361" s="47">
        <f t="shared" si="115"/>
        <v>0</v>
      </c>
      <c r="M361" s="47">
        <f t="shared" si="116"/>
        <v>0</v>
      </c>
      <c r="N361" s="47" t="str">
        <f t="shared" si="117"/>
        <v>ПДВ</v>
      </c>
      <c r="O361" s="47">
        <f t="shared" si="118"/>
        <v>0</v>
      </c>
      <c r="P361" s="47">
        <f t="shared" si="119"/>
        <v>0</v>
      </c>
      <c r="Q361" s="47" t="str">
        <f t="shared" si="120"/>
        <v>ПДВ</v>
      </c>
      <c r="R361" s="47">
        <f t="shared" si="121"/>
        <v>0</v>
      </c>
      <c r="S361" s="47">
        <f t="shared" si="122"/>
        <v>0</v>
      </c>
      <c r="T361" s="47" t="str">
        <f t="shared" si="123"/>
        <v>ПДВ</v>
      </c>
      <c r="U361" s="47">
        <f t="shared" si="124"/>
        <v>0</v>
      </c>
      <c r="V361" s="47">
        <f t="shared" si="125"/>
        <v>0</v>
      </c>
      <c r="W361" s="47" t="str">
        <f t="shared" si="126"/>
        <v>ПДВ</v>
      </c>
      <c r="X361" s="47">
        <f t="shared" si="127"/>
        <v>0</v>
      </c>
      <c r="Y361" s="47">
        <f t="shared" si="128"/>
        <v>0</v>
      </c>
      <c r="Z361" s="47" t="str">
        <f t="shared" si="129"/>
        <v>ПДВ</v>
      </c>
      <c r="AA361" s="47">
        <f t="shared" si="130"/>
        <v>0</v>
      </c>
      <c r="AB361" s="47">
        <f t="shared" si="131"/>
        <v>0</v>
      </c>
      <c r="AC361" s="47" t="str">
        <f t="shared" si="132"/>
        <v>ПДВ</v>
      </c>
    </row>
    <row r="362" spans="1:29" hidden="1" x14ac:dyDescent="0.25">
      <c r="A362">
        <v>338</v>
      </c>
      <c r="B362">
        <f>IFERROR(VLOOKUP(IF(ISERROR(FIND("Наименование загрязняющего вещества",D362))=FALSE,B363,IF(D362="всего по ЗВ:",B361,VLOOKUP(A362,ishod_piv!A:B,2,0))),norm!B:B,1,0),0)</f>
        <v>0</v>
      </c>
      <c r="C362" s="58" t="e">
        <f t="shared" si="111"/>
        <v>#N/A</v>
      </c>
      <c r="D362" s="148">
        <f>VLOOKUP(A362,ishod_piv!A:H,8,0)</f>
        <v>0</v>
      </c>
      <c r="E362" s="59">
        <f>VLOOKUP(A362,ishod_piv!A:I,9,0)</f>
        <v>0</v>
      </c>
      <c r="F362" s="47">
        <f>IF(ISERROR(FIND("Наименование загрязняющего вещества",D362))=TRUE,VLOOKUP(A362,ishod_piv!A:I,4,0),"")</f>
        <v>0</v>
      </c>
      <c r="G362" s="47">
        <f>IF(ISERROR(FIND("Наименование загрязняющего вещества",D362))=TRUE,VLOOKUP(A362,ishod_piv!A:I,5,0),"")</f>
        <v>0</v>
      </c>
      <c r="H362" s="47" t="str">
        <f>VLOOKUP(A362,ishod_piv!A:J,10,0)</f>
        <v>ПДВ</v>
      </c>
      <c r="I362" s="47">
        <f t="shared" si="112"/>
        <v>0</v>
      </c>
      <c r="J362" s="47">
        <f t="shared" si="113"/>
        <v>0</v>
      </c>
      <c r="K362" s="47" t="str">
        <f t="shared" si="114"/>
        <v>ПДВ</v>
      </c>
      <c r="L362" s="47">
        <f t="shared" si="115"/>
        <v>0</v>
      </c>
      <c r="M362" s="47">
        <f t="shared" si="116"/>
        <v>0</v>
      </c>
      <c r="N362" s="47" t="str">
        <f t="shared" si="117"/>
        <v>ПДВ</v>
      </c>
      <c r="O362" s="47">
        <f t="shared" si="118"/>
        <v>0</v>
      </c>
      <c r="P362" s="47">
        <f t="shared" si="119"/>
        <v>0</v>
      </c>
      <c r="Q362" s="47" t="str">
        <f t="shared" si="120"/>
        <v>ПДВ</v>
      </c>
      <c r="R362" s="47">
        <f t="shared" si="121"/>
        <v>0</v>
      </c>
      <c r="S362" s="47">
        <f t="shared" si="122"/>
        <v>0</v>
      </c>
      <c r="T362" s="47" t="str">
        <f t="shared" si="123"/>
        <v>ПДВ</v>
      </c>
      <c r="U362" s="47">
        <f t="shared" si="124"/>
        <v>0</v>
      </c>
      <c r="V362" s="47">
        <f t="shared" si="125"/>
        <v>0</v>
      </c>
      <c r="W362" s="47" t="str">
        <f t="shared" si="126"/>
        <v>ПДВ</v>
      </c>
      <c r="X362" s="47">
        <f t="shared" si="127"/>
        <v>0</v>
      </c>
      <c r="Y362" s="47">
        <f t="shared" si="128"/>
        <v>0</v>
      </c>
      <c r="Z362" s="47" t="str">
        <f t="shared" si="129"/>
        <v>ПДВ</v>
      </c>
      <c r="AA362" s="47">
        <f t="shared" si="130"/>
        <v>0</v>
      </c>
      <c r="AB362" s="47">
        <f t="shared" si="131"/>
        <v>0</v>
      </c>
      <c r="AC362" s="47" t="str">
        <f t="shared" si="132"/>
        <v>ПДВ</v>
      </c>
    </row>
    <row r="363" spans="1:29" hidden="1" x14ac:dyDescent="0.25">
      <c r="A363">
        <v>339</v>
      </c>
      <c r="B363">
        <f>IFERROR(VLOOKUP(IF(ISERROR(FIND("Наименование загрязняющего вещества",D363))=FALSE,B364,IF(D363="всего по ЗВ:",B362,VLOOKUP(A363,ishod_piv!A:B,2,0))),norm!B:B,1,0),0)</f>
        <v>0</v>
      </c>
      <c r="C363" s="58" t="e">
        <f t="shared" si="111"/>
        <v>#N/A</v>
      </c>
      <c r="D363" s="148">
        <f>VLOOKUP(A363,ishod_piv!A:H,8,0)</f>
        <v>0</v>
      </c>
      <c r="E363" s="59">
        <f>VLOOKUP(A363,ishod_piv!A:I,9,0)</f>
        <v>0</v>
      </c>
      <c r="F363" s="47">
        <f>IF(ISERROR(FIND("Наименование загрязняющего вещества",D363))=TRUE,VLOOKUP(A363,ishod_piv!A:I,4,0),"")</f>
        <v>0</v>
      </c>
      <c r="G363" s="47">
        <f>IF(ISERROR(FIND("Наименование загрязняющего вещества",D363))=TRUE,VLOOKUP(A363,ishod_piv!A:I,5,0),"")</f>
        <v>0</v>
      </c>
      <c r="H363" s="47" t="str">
        <f>VLOOKUP(A363,ishod_piv!A:J,10,0)</f>
        <v>ПДВ</v>
      </c>
      <c r="I363" s="47">
        <f t="shared" si="112"/>
        <v>0</v>
      </c>
      <c r="J363" s="47">
        <f t="shared" si="113"/>
        <v>0</v>
      </c>
      <c r="K363" s="47" t="str">
        <f t="shared" si="114"/>
        <v>ПДВ</v>
      </c>
      <c r="L363" s="47">
        <f t="shared" si="115"/>
        <v>0</v>
      </c>
      <c r="M363" s="47">
        <f t="shared" si="116"/>
        <v>0</v>
      </c>
      <c r="N363" s="47" t="str">
        <f t="shared" si="117"/>
        <v>ПДВ</v>
      </c>
      <c r="O363" s="47">
        <f t="shared" si="118"/>
        <v>0</v>
      </c>
      <c r="P363" s="47">
        <f t="shared" si="119"/>
        <v>0</v>
      </c>
      <c r="Q363" s="47" t="str">
        <f t="shared" si="120"/>
        <v>ПДВ</v>
      </c>
      <c r="R363" s="47">
        <f t="shared" si="121"/>
        <v>0</v>
      </c>
      <c r="S363" s="47">
        <f t="shared" si="122"/>
        <v>0</v>
      </c>
      <c r="T363" s="47" t="str">
        <f t="shared" si="123"/>
        <v>ПДВ</v>
      </c>
      <c r="U363" s="47">
        <f t="shared" si="124"/>
        <v>0</v>
      </c>
      <c r="V363" s="47">
        <f t="shared" si="125"/>
        <v>0</v>
      </c>
      <c r="W363" s="47" t="str">
        <f t="shared" si="126"/>
        <v>ПДВ</v>
      </c>
      <c r="X363" s="47">
        <f t="shared" si="127"/>
        <v>0</v>
      </c>
      <c r="Y363" s="47">
        <f t="shared" si="128"/>
        <v>0</v>
      </c>
      <c r="Z363" s="47" t="str">
        <f t="shared" si="129"/>
        <v>ПДВ</v>
      </c>
      <c r="AA363" s="47">
        <f t="shared" si="130"/>
        <v>0</v>
      </c>
      <c r="AB363" s="47">
        <f t="shared" si="131"/>
        <v>0</v>
      </c>
      <c r="AC363" s="47" t="str">
        <f t="shared" si="132"/>
        <v>ПДВ</v>
      </c>
    </row>
    <row r="364" spans="1:29" hidden="1" x14ac:dyDescent="0.25">
      <c r="A364">
        <v>340</v>
      </c>
      <c r="B364">
        <f>IFERROR(VLOOKUP(IF(ISERROR(FIND("Наименование загрязняющего вещества",D364))=FALSE,B365,IF(D364="всего по ЗВ:",B363,VLOOKUP(A364,ishod_piv!A:B,2,0))),norm!B:B,1,0),0)</f>
        <v>0</v>
      </c>
      <c r="C364" s="58" t="e">
        <f t="shared" si="111"/>
        <v>#N/A</v>
      </c>
      <c r="D364" s="148">
        <f>VLOOKUP(A364,ishod_piv!A:H,8,0)</f>
        <v>0</v>
      </c>
      <c r="E364" s="59">
        <f>VLOOKUP(A364,ishod_piv!A:I,9,0)</f>
        <v>0</v>
      </c>
      <c r="F364" s="47">
        <f>IF(ISERROR(FIND("Наименование загрязняющего вещества",D364))=TRUE,VLOOKUP(A364,ishod_piv!A:I,4,0),"")</f>
        <v>0</v>
      </c>
      <c r="G364" s="47">
        <f>IF(ISERROR(FIND("Наименование загрязняющего вещества",D364))=TRUE,VLOOKUP(A364,ishod_piv!A:I,5,0),"")</f>
        <v>0</v>
      </c>
      <c r="H364" s="47" t="str">
        <f>VLOOKUP(A364,ishod_piv!A:J,10,0)</f>
        <v>ПДВ</v>
      </c>
      <c r="I364" s="47">
        <f t="shared" si="112"/>
        <v>0</v>
      </c>
      <c r="J364" s="47">
        <f t="shared" si="113"/>
        <v>0</v>
      </c>
      <c r="K364" s="47" t="str">
        <f t="shared" si="114"/>
        <v>ПДВ</v>
      </c>
      <c r="L364" s="47">
        <f t="shared" si="115"/>
        <v>0</v>
      </c>
      <c r="M364" s="47">
        <f t="shared" si="116"/>
        <v>0</v>
      </c>
      <c r="N364" s="47" t="str">
        <f t="shared" si="117"/>
        <v>ПДВ</v>
      </c>
      <c r="O364" s="47">
        <f t="shared" si="118"/>
        <v>0</v>
      </c>
      <c r="P364" s="47">
        <f t="shared" si="119"/>
        <v>0</v>
      </c>
      <c r="Q364" s="47" t="str">
        <f t="shared" si="120"/>
        <v>ПДВ</v>
      </c>
      <c r="R364" s="47">
        <f t="shared" si="121"/>
        <v>0</v>
      </c>
      <c r="S364" s="47">
        <f t="shared" si="122"/>
        <v>0</v>
      </c>
      <c r="T364" s="47" t="str">
        <f t="shared" si="123"/>
        <v>ПДВ</v>
      </c>
      <c r="U364" s="47">
        <f t="shared" si="124"/>
        <v>0</v>
      </c>
      <c r="V364" s="47">
        <f t="shared" si="125"/>
        <v>0</v>
      </c>
      <c r="W364" s="47" t="str">
        <f t="shared" si="126"/>
        <v>ПДВ</v>
      </c>
      <c r="X364" s="47">
        <f t="shared" si="127"/>
        <v>0</v>
      </c>
      <c r="Y364" s="47">
        <f t="shared" si="128"/>
        <v>0</v>
      </c>
      <c r="Z364" s="47" t="str">
        <f t="shared" si="129"/>
        <v>ПДВ</v>
      </c>
      <c r="AA364" s="47">
        <f t="shared" si="130"/>
        <v>0</v>
      </c>
      <c r="AB364" s="47">
        <f t="shared" si="131"/>
        <v>0</v>
      </c>
      <c r="AC364" s="47" t="str">
        <f t="shared" si="132"/>
        <v>ПДВ</v>
      </c>
    </row>
    <row r="365" spans="1:29" hidden="1" x14ac:dyDescent="0.25">
      <c r="A365">
        <v>341</v>
      </c>
      <c r="B365">
        <f>IFERROR(VLOOKUP(IF(ISERROR(FIND("Наименование загрязняющего вещества",D365))=FALSE,B366,IF(D365="всего по ЗВ:",B364,VLOOKUP(A365,ishod_piv!A:B,2,0))),norm!B:B,1,0),0)</f>
        <v>0</v>
      </c>
      <c r="C365" s="58" t="e">
        <f t="shared" si="111"/>
        <v>#N/A</v>
      </c>
      <c r="D365" s="148">
        <f>VLOOKUP(A365,ishod_piv!A:H,8,0)</f>
        <v>0</v>
      </c>
      <c r="E365" s="59">
        <f>VLOOKUP(A365,ishod_piv!A:I,9,0)</f>
        <v>0</v>
      </c>
      <c r="F365" s="47">
        <f>IF(ISERROR(FIND("Наименование загрязняющего вещества",D365))=TRUE,VLOOKUP(A365,ishod_piv!A:I,4,0),"")</f>
        <v>0</v>
      </c>
      <c r="G365" s="47">
        <f>IF(ISERROR(FIND("Наименование загрязняющего вещества",D365))=TRUE,VLOOKUP(A365,ishod_piv!A:I,5,0),"")</f>
        <v>0</v>
      </c>
      <c r="H365" s="47" t="str">
        <f>VLOOKUP(A365,ishod_piv!A:J,10,0)</f>
        <v>ПДВ</v>
      </c>
      <c r="I365" s="47">
        <f t="shared" si="112"/>
        <v>0</v>
      </c>
      <c r="J365" s="47">
        <f t="shared" si="113"/>
        <v>0</v>
      </c>
      <c r="K365" s="47" t="str">
        <f t="shared" si="114"/>
        <v>ПДВ</v>
      </c>
      <c r="L365" s="47">
        <f t="shared" si="115"/>
        <v>0</v>
      </c>
      <c r="M365" s="47">
        <f t="shared" si="116"/>
        <v>0</v>
      </c>
      <c r="N365" s="47" t="str">
        <f t="shared" si="117"/>
        <v>ПДВ</v>
      </c>
      <c r="O365" s="47">
        <f t="shared" si="118"/>
        <v>0</v>
      </c>
      <c r="P365" s="47">
        <f t="shared" si="119"/>
        <v>0</v>
      </c>
      <c r="Q365" s="47" t="str">
        <f t="shared" si="120"/>
        <v>ПДВ</v>
      </c>
      <c r="R365" s="47">
        <f t="shared" si="121"/>
        <v>0</v>
      </c>
      <c r="S365" s="47">
        <f t="shared" si="122"/>
        <v>0</v>
      </c>
      <c r="T365" s="47" t="str">
        <f t="shared" si="123"/>
        <v>ПДВ</v>
      </c>
      <c r="U365" s="47">
        <f t="shared" si="124"/>
        <v>0</v>
      </c>
      <c r="V365" s="47">
        <f t="shared" si="125"/>
        <v>0</v>
      </c>
      <c r="W365" s="47" t="str">
        <f t="shared" si="126"/>
        <v>ПДВ</v>
      </c>
      <c r="X365" s="47">
        <f t="shared" si="127"/>
        <v>0</v>
      </c>
      <c r="Y365" s="47">
        <f t="shared" si="128"/>
        <v>0</v>
      </c>
      <c r="Z365" s="47" t="str">
        <f t="shared" si="129"/>
        <v>ПДВ</v>
      </c>
      <c r="AA365" s="47">
        <f t="shared" si="130"/>
        <v>0</v>
      </c>
      <c r="AB365" s="47">
        <f t="shared" si="131"/>
        <v>0</v>
      </c>
      <c r="AC365" s="47" t="str">
        <f t="shared" si="132"/>
        <v>ПДВ</v>
      </c>
    </row>
    <row r="366" spans="1:29" hidden="1" x14ac:dyDescent="0.25">
      <c r="A366">
        <v>342</v>
      </c>
      <c r="B366">
        <f>IFERROR(VLOOKUP(IF(ISERROR(FIND("Наименование загрязняющего вещества",D366))=FALSE,B367,IF(D366="всего по ЗВ:",B365,VLOOKUP(A366,ishod_piv!A:B,2,0))),norm!B:B,1,0),0)</f>
        <v>0</v>
      </c>
      <c r="C366" s="58" t="e">
        <f t="shared" si="111"/>
        <v>#N/A</v>
      </c>
      <c r="D366" s="148">
        <f>VLOOKUP(A366,ishod_piv!A:H,8,0)</f>
        <v>0</v>
      </c>
      <c r="E366" s="59">
        <f>VLOOKUP(A366,ishod_piv!A:I,9,0)</f>
        <v>0</v>
      </c>
      <c r="F366" s="47">
        <f>IF(ISERROR(FIND("Наименование загрязняющего вещества",D366))=TRUE,VLOOKUP(A366,ishod_piv!A:I,4,0),"")</f>
        <v>0</v>
      </c>
      <c r="G366" s="47">
        <f>IF(ISERROR(FIND("Наименование загрязняющего вещества",D366))=TRUE,VLOOKUP(A366,ishod_piv!A:I,5,0),"")</f>
        <v>0</v>
      </c>
      <c r="H366" s="47" t="str">
        <f>VLOOKUP(A366,ishod_piv!A:J,10,0)</f>
        <v>ПДВ</v>
      </c>
      <c r="I366" s="47">
        <f t="shared" si="112"/>
        <v>0</v>
      </c>
      <c r="J366" s="47">
        <f t="shared" si="113"/>
        <v>0</v>
      </c>
      <c r="K366" s="47" t="str">
        <f t="shared" si="114"/>
        <v>ПДВ</v>
      </c>
      <c r="L366" s="47">
        <f t="shared" si="115"/>
        <v>0</v>
      </c>
      <c r="M366" s="47">
        <f t="shared" si="116"/>
        <v>0</v>
      </c>
      <c r="N366" s="47" t="str">
        <f t="shared" si="117"/>
        <v>ПДВ</v>
      </c>
      <c r="O366" s="47">
        <f t="shared" si="118"/>
        <v>0</v>
      </c>
      <c r="P366" s="47">
        <f t="shared" si="119"/>
        <v>0</v>
      </c>
      <c r="Q366" s="47" t="str">
        <f t="shared" si="120"/>
        <v>ПДВ</v>
      </c>
      <c r="R366" s="47">
        <f t="shared" si="121"/>
        <v>0</v>
      </c>
      <c r="S366" s="47">
        <f t="shared" si="122"/>
        <v>0</v>
      </c>
      <c r="T366" s="47" t="str">
        <f t="shared" si="123"/>
        <v>ПДВ</v>
      </c>
      <c r="U366" s="47">
        <f t="shared" si="124"/>
        <v>0</v>
      </c>
      <c r="V366" s="47">
        <f t="shared" si="125"/>
        <v>0</v>
      </c>
      <c r="W366" s="47" t="str">
        <f t="shared" si="126"/>
        <v>ПДВ</v>
      </c>
      <c r="X366" s="47">
        <f t="shared" si="127"/>
        <v>0</v>
      </c>
      <c r="Y366" s="47">
        <f t="shared" si="128"/>
        <v>0</v>
      </c>
      <c r="Z366" s="47" t="str">
        <f t="shared" si="129"/>
        <v>ПДВ</v>
      </c>
      <c r="AA366" s="47">
        <f t="shared" si="130"/>
        <v>0</v>
      </c>
      <c r="AB366" s="47">
        <f t="shared" si="131"/>
        <v>0</v>
      </c>
      <c r="AC366" s="47" t="str">
        <f t="shared" si="132"/>
        <v>ПДВ</v>
      </c>
    </row>
    <row r="367" spans="1:29" hidden="1" x14ac:dyDescent="0.25">
      <c r="A367">
        <v>343</v>
      </c>
      <c r="B367">
        <f>IFERROR(VLOOKUP(IF(ISERROR(FIND("Наименование загрязняющего вещества",D367))=FALSE,B368,IF(D367="всего по ЗВ:",B366,VLOOKUP(A367,ishod_piv!A:B,2,0))),norm!B:B,1,0),0)</f>
        <v>0</v>
      </c>
      <c r="C367" s="58" t="e">
        <f t="shared" si="111"/>
        <v>#N/A</v>
      </c>
      <c r="D367" s="148">
        <f>VLOOKUP(A367,ishod_piv!A:H,8,0)</f>
        <v>0</v>
      </c>
      <c r="E367" s="59">
        <f>VLOOKUP(A367,ishod_piv!A:I,9,0)</f>
        <v>0</v>
      </c>
      <c r="F367" s="47">
        <f>IF(ISERROR(FIND("Наименование загрязняющего вещества",D367))=TRUE,VLOOKUP(A367,ishod_piv!A:I,4,0),"")</f>
        <v>0</v>
      </c>
      <c r="G367" s="47">
        <f>IF(ISERROR(FIND("Наименование загрязняющего вещества",D367))=TRUE,VLOOKUP(A367,ishod_piv!A:I,5,0),"")</f>
        <v>0</v>
      </c>
      <c r="H367" s="47" t="str">
        <f>VLOOKUP(A367,ishod_piv!A:J,10,0)</f>
        <v>ПДВ</v>
      </c>
      <c r="I367" s="47">
        <f t="shared" si="112"/>
        <v>0</v>
      </c>
      <c r="J367" s="47">
        <f t="shared" si="113"/>
        <v>0</v>
      </c>
      <c r="K367" s="47" t="str">
        <f t="shared" si="114"/>
        <v>ПДВ</v>
      </c>
      <c r="L367" s="47">
        <f t="shared" si="115"/>
        <v>0</v>
      </c>
      <c r="M367" s="47">
        <f t="shared" si="116"/>
        <v>0</v>
      </c>
      <c r="N367" s="47" t="str">
        <f t="shared" si="117"/>
        <v>ПДВ</v>
      </c>
      <c r="O367" s="47">
        <f t="shared" si="118"/>
        <v>0</v>
      </c>
      <c r="P367" s="47">
        <f t="shared" si="119"/>
        <v>0</v>
      </c>
      <c r="Q367" s="47" t="str">
        <f t="shared" si="120"/>
        <v>ПДВ</v>
      </c>
      <c r="R367" s="47">
        <f t="shared" si="121"/>
        <v>0</v>
      </c>
      <c r="S367" s="47">
        <f t="shared" si="122"/>
        <v>0</v>
      </c>
      <c r="T367" s="47" t="str">
        <f t="shared" si="123"/>
        <v>ПДВ</v>
      </c>
      <c r="U367" s="47">
        <f t="shared" si="124"/>
        <v>0</v>
      </c>
      <c r="V367" s="47">
        <f t="shared" si="125"/>
        <v>0</v>
      </c>
      <c r="W367" s="47" t="str">
        <f t="shared" si="126"/>
        <v>ПДВ</v>
      </c>
      <c r="X367" s="47">
        <f t="shared" si="127"/>
        <v>0</v>
      </c>
      <c r="Y367" s="47">
        <f t="shared" si="128"/>
        <v>0</v>
      </c>
      <c r="Z367" s="47" t="str">
        <f t="shared" si="129"/>
        <v>ПДВ</v>
      </c>
      <c r="AA367" s="47">
        <f t="shared" si="130"/>
        <v>0</v>
      </c>
      <c r="AB367" s="47">
        <f t="shared" si="131"/>
        <v>0</v>
      </c>
      <c r="AC367" s="47" t="str">
        <f t="shared" si="132"/>
        <v>ПДВ</v>
      </c>
    </row>
    <row r="368" spans="1:29" hidden="1" x14ac:dyDescent="0.25">
      <c r="A368">
        <v>344</v>
      </c>
      <c r="B368">
        <f>IFERROR(VLOOKUP(IF(ISERROR(FIND("Наименование загрязняющего вещества",D368))=FALSE,B369,IF(D368="всего по ЗВ:",B367,VLOOKUP(A368,ishod_piv!A:B,2,0))),norm!B:B,1,0),0)</f>
        <v>0</v>
      </c>
      <c r="C368" s="58" t="e">
        <f t="shared" si="111"/>
        <v>#N/A</v>
      </c>
      <c r="D368" s="148">
        <f>VLOOKUP(A368,ishod_piv!A:H,8,0)</f>
        <v>0</v>
      </c>
      <c r="E368" s="59">
        <f>VLOOKUP(A368,ishod_piv!A:I,9,0)</f>
        <v>0</v>
      </c>
      <c r="F368" s="47">
        <f>IF(ISERROR(FIND("Наименование загрязняющего вещества",D368))=TRUE,VLOOKUP(A368,ishod_piv!A:I,4,0),"")</f>
        <v>0</v>
      </c>
      <c r="G368" s="47">
        <f>IF(ISERROR(FIND("Наименование загрязняющего вещества",D368))=TRUE,VLOOKUP(A368,ishod_piv!A:I,5,0),"")</f>
        <v>0</v>
      </c>
      <c r="H368" s="47" t="str">
        <f>VLOOKUP(A368,ishod_piv!A:J,10,0)</f>
        <v>ПДВ</v>
      </c>
      <c r="I368" s="47">
        <f t="shared" si="112"/>
        <v>0</v>
      </c>
      <c r="J368" s="47">
        <f t="shared" si="113"/>
        <v>0</v>
      </c>
      <c r="K368" s="47" t="str">
        <f t="shared" si="114"/>
        <v>ПДВ</v>
      </c>
      <c r="L368" s="47">
        <f t="shared" si="115"/>
        <v>0</v>
      </c>
      <c r="M368" s="47">
        <f t="shared" si="116"/>
        <v>0</v>
      </c>
      <c r="N368" s="47" t="str">
        <f t="shared" si="117"/>
        <v>ПДВ</v>
      </c>
      <c r="O368" s="47">
        <f t="shared" si="118"/>
        <v>0</v>
      </c>
      <c r="P368" s="47">
        <f t="shared" si="119"/>
        <v>0</v>
      </c>
      <c r="Q368" s="47" t="str">
        <f t="shared" si="120"/>
        <v>ПДВ</v>
      </c>
      <c r="R368" s="47">
        <f t="shared" si="121"/>
        <v>0</v>
      </c>
      <c r="S368" s="47">
        <f t="shared" si="122"/>
        <v>0</v>
      </c>
      <c r="T368" s="47" t="str">
        <f t="shared" si="123"/>
        <v>ПДВ</v>
      </c>
      <c r="U368" s="47">
        <f t="shared" si="124"/>
        <v>0</v>
      </c>
      <c r="V368" s="47">
        <f t="shared" si="125"/>
        <v>0</v>
      </c>
      <c r="W368" s="47" t="str">
        <f t="shared" si="126"/>
        <v>ПДВ</v>
      </c>
      <c r="X368" s="47">
        <f t="shared" si="127"/>
        <v>0</v>
      </c>
      <c r="Y368" s="47">
        <f t="shared" si="128"/>
        <v>0</v>
      </c>
      <c r="Z368" s="47" t="str">
        <f t="shared" si="129"/>
        <v>ПДВ</v>
      </c>
      <c r="AA368" s="47">
        <f t="shared" si="130"/>
        <v>0</v>
      </c>
      <c r="AB368" s="47">
        <f t="shared" si="131"/>
        <v>0</v>
      </c>
      <c r="AC368" s="47" t="str">
        <f t="shared" si="132"/>
        <v>ПДВ</v>
      </c>
    </row>
    <row r="369" spans="1:29" hidden="1" x14ac:dyDescent="0.25">
      <c r="A369">
        <v>345</v>
      </c>
      <c r="B369">
        <f>IFERROR(VLOOKUP(IF(ISERROR(FIND("Наименование загрязняющего вещества",D369))=FALSE,B370,IF(D369="всего по ЗВ:",B368,VLOOKUP(A369,ishod_piv!A:B,2,0))),norm!B:B,1,0),0)</f>
        <v>0</v>
      </c>
      <c r="C369" s="58" t="e">
        <f t="shared" si="111"/>
        <v>#N/A</v>
      </c>
      <c r="D369" s="148">
        <f>VLOOKUP(A369,ishod_piv!A:H,8,0)</f>
        <v>0</v>
      </c>
      <c r="E369" s="59">
        <f>VLOOKUP(A369,ishod_piv!A:I,9,0)</f>
        <v>0</v>
      </c>
      <c r="F369" s="47">
        <f>IF(ISERROR(FIND("Наименование загрязняющего вещества",D369))=TRUE,VLOOKUP(A369,ishod_piv!A:I,4,0),"")</f>
        <v>0</v>
      </c>
      <c r="G369" s="47">
        <f>IF(ISERROR(FIND("Наименование загрязняющего вещества",D369))=TRUE,VLOOKUP(A369,ishod_piv!A:I,5,0),"")</f>
        <v>0</v>
      </c>
      <c r="H369" s="47" t="str">
        <f>VLOOKUP(A369,ishod_piv!A:J,10,0)</f>
        <v>ПДВ</v>
      </c>
      <c r="I369" s="47">
        <f t="shared" si="112"/>
        <v>0</v>
      </c>
      <c r="J369" s="47">
        <f t="shared" si="113"/>
        <v>0</v>
      </c>
      <c r="K369" s="47" t="str">
        <f t="shared" si="114"/>
        <v>ПДВ</v>
      </c>
      <c r="L369" s="47">
        <f t="shared" si="115"/>
        <v>0</v>
      </c>
      <c r="M369" s="47">
        <f t="shared" si="116"/>
        <v>0</v>
      </c>
      <c r="N369" s="47" t="str">
        <f t="shared" si="117"/>
        <v>ПДВ</v>
      </c>
      <c r="O369" s="47">
        <f t="shared" si="118"/>
        <v>0</v>
      </c>
      <c r="P369" s="47">
        <f t="shared" si="119"/>
        <v>0</v>
      </c>
      <c r="Q369" s="47" t="str">
        <f t="shared" si="120"/>
        <v>ПДВ</v>
      </c>
      <c r="R369" s="47">
        <f t="shared" si="121"/>
        <v>0</v>
      </c>
      <c r="S369" s="47">
        <f t="shared" si="122"/>
        <v>0</v>
      </c>
      <c r="T369" s="47" t="str">
        <f t="shared" si="123"/>
        <v>ПДВ</v>
      </c>
      <c r="U369" s="47">
        <f t="shared" si="124"/>
        <v>0</v>
      </c>
      <c r="V369" s="47">
        <f t="shared" si="125"/>
        <v>0</v>
      </c>
      <c r="W369" s="47" t="str">
        <f t="shared" si="126"/>
        <v>ПДВ</v>
      </c>
      <c r="X369" s="47">
        <f t="shared" si="127"/>
        <v>0</v>
      </c>
      <c r="Y369" s="47">
        <f t="shared" si="128"/>
        <v>0</v>
      </c>
      <c r="Z369" s="47" t="str">
        <f t="shared" si="129"/>
        <v>ПДВ</v>
      </c>
      <c r="AA369" s="47">
        <f t="shared" si="130"/>
        <v>0</v>
      </c>
      <c r="AB369" s="47">
        <f t="shared" si="131"/>
        <v>0</v>
      </c>
      <c r="AC369" s="47" t="str">
        <f t="shared" si="132"/>
        <v>ПДВ</v>
      </c>
    </row>
    <row r="370" spans="1:29" hidden="1" x14ac:dyDescent="0.25">
      <c r="A370">
        <v>346</v>
      </c>
      <c r="B370">
        <f>IFERROR(VLOOKUP(IF(ISERROR(FIND("Наименование загрязняющего вещества",D370))=FALSE,B371,IF(D370="всего по ЗВ:",B369,VLOOKUP(A370,ishod_piv!A:B,2,0))),norm!B:B,1,0),0)</f>
        <v>0</v>
      </c>
      <c r="C370" s="58" t="e">
        <f t="shared" si="111"/>
        <v>#N/A</v>
      </c>
      <c r="D370" s="148">
        <f>VLOOKUP(A370,ishod_piv!A:H,8,0)</f>
        <v>0</v>
      </c>
      <c r="E370" s="59">
        <f>VLOOKUP(A370,ishod_piv!A:I,9,0)</f>
        <v>0</v>
      </c>
      <c r="F370" s="47">
        <f>IF(ISERROR(FIND("Наименование загрязняющего вещества",D370))=TRUE,VLOOKUP(A370,ishod_piv!A:I,4,0),"")</f>
        <v>0</v>
      </c>
      <c r="G370" s="47">
        <f>IF(ISERROR(FIND("Наименование загрязняющего вещества",D370))=TRUE,VLOOKUP(A370,ishod_piv!A:I,5,0),"")</f>
        <v>0</v>
      </c>
      <c r="H370" s="47" t="str">
        <f>VLOOKUP(A370,ishod_piv!A:J,10,0)</f>
        <v>ПДВ</v>
      </c>
      <c r="I370" s="47">
        <f t="shared" si="112"/>
        <v>0</v>
      </c>
      <c r="J370" s="47">
        <f t="shared" si="113"/>
        <v>0</v>
      </c>
      <c r="K370" s="47" t="str">
        <f t="shared" si="114"/>
        <v>ПДВ</v>
      </c>
      <c r="L370" s="47">
        <f t="shared" si="115"/>
        <v>0</v>
      </c>
      <c r="M370" s="47">
        <f t="shared" si="116"/>
        <v>0</v>
      </c>
      <c r="N370" s="47" t="str">
        <f t="shared" si="117"/>
        <v>ПДВ</v>
      </c>
      <c r="O370" s="47">
        <f t="shared" si="118"/>
        <v>0</v>
      </c>
      <c r="P370" s="47">
        <f t="shared" si="119"/>
        <v>0</v>
      </c>
      <c r="Q370" s="47" t="str">
        <f t="shared" si="120"/>
        <v>ПДВ</v>
      </c>
      <c r="R370" s="47">
        <f t="shared" si="121"/>
        <v>0</v>
      </c>
      <c r="S370" s="47">
        <f t="shared" si="122"/>
        <v>0</v>
      </c>
      <c r="T370" s="47" t="str">
        <f t="shared" si="123"/>
        <v>ПДВ</v>
      </c>
      <c r="U370" s="47">
        <f t="shared" si="124"/>
        <v>0</v>
      </c>
      <c r="V370" s="47">
        <f t="shared" si="125"/>
        <v>0</v>
      </c>
      <c r="W370" s="47" t="str">
        <f t="shared" si="126"/>
        <v>ПДВ</v>
      </c>
      <c r="X370" s="47">
        <f t="shared" si="127"/>
        <v>0</v>
      </c>
      <c r="Y370" s="47">
        <f t="shared" si="128"/>
        <v>0</v>
      </c>
      <c r="Z370" s="47" t="str">
        <f t="shared" si="129"/>
        <v>ПДВ</v>
      </c>
      <c r="AA370" s="47">
        <f t="shared" si="130"/>
        <v>0</v>
      </c>
      <c r="AB370" s="47">
        <f t="shared" si="131"/>
        <v>0</v>
      </c>
      <c r="AC370" s="47" t="str">
        <f t="shared" si="132"/>
        <v>ПДВ</v>
      </c>
    </row>
    <row r="371" spans="1:29" hidden="1" x14ac:dyDescent="0.25">
      <c r="A371">
        <v>347</v>
      </c>
      <c r="B371">
        <f>IFERROR(VLOOKUP(IF(ISERROR(FIND("Наименование загрязняющего вещества",D371))=FALSE,B372,IF(D371="всего по ЗВ:",B370,VLOOKUP(A371,ishod_piv!A:B,2,0))),norm!B:B,1,0),0)</f>
        <v>0</v>
      </c>
      <c r="C371" s="58" t="e">
        <f t="shared" si="111"/>
        <v>#N/A</v>
      </c>
      <c r="D371" s="148">
        <f>VLOOKUP(A371,ishod_piv!A:H,8,0)</f>
        <v>0</v>
      </c>
      <c r="E371" s="59">
        <f>VLOOKUP(A371,ishod_piv!A:I,9,0)</f>
        <v>0</v>
      </c>
      <c r="F371" s="47">
        <f>IF(ISERROR(FIND("Наименование загрязняющего вещества",D371))=TRUE,VLOOKUP(A371,ishod_piv!A:I,4,0),"")</f>
        <v>0</v>
      </c>
      <c r="G371" s="47">
        <f>IF(ISERROR(FIND("Наименование загрязняющего вещества",D371))=TRUE,VLOOKUP(A371,ishod_piv!A:I,5,0),"")</f>
        <v>0</v>
      </c>
      <c r="H371" s="47" t="str">
        <f>VLOOKUP(A371,ishod_piv!A:J,10,0)</f>
        <v>ПДВ</v>
      </c>
      <c r="I371" s="47">
        <f t="shared" si="112"/>
        <v>0</v>
      </c>
      <c r="J371" s="47">
        <f t="shared" si="113"/>
        <v>0</v>
      </c>
      <c r="K371" s="47" t="str">
        <f t="shared" si="114"/>
        <v>ПДВ</v>
      </c>
      <c r="L371" s="47">
        <f t="shared" si="115"/>
        <v>0</v>
      </c>
      <c r="M371" s="47">
        <f t="shared" si="116"/>
        <v>0</v>
      </c>
      <c r="N371" s="47" t="str">
        <f t="shared" si="117"/>
        <v>ПДВ</v>
      </c>
      <c r="O371" s="47">
        <f t="shared" si="118"/>
        <v>0</v>
      </c>
      <c r="P371" s="47">
        <f t="shared" si="119"/>
        <v>0</v>
      </c>
      <c r="Q371" s="47" t="str">
        <f t="shared" si="120"/>
        <v>ПДВ</v>
      </c>
      <c r="R371" s="47">
        <f t="shared" si="121"/>
        <v>0</v>
      </c>
      <c r="S371" s="47">
        <f t="shared" si="122"/>
        <v>0</v>
      </c>
      <c r="T371" s="47" t="str">
        <f t="shared" si="123"/>
        <v>ПДВ</v>
      </c>
      <c r="U371" s="47">
        <f t="shared" si="124"/>
        <v>0</v>
      </c>
      <c r="V371" s="47">
        <f t="shared" si="125"/>
        <v>0</v>
      </c>
      <c r="W371" s="47" t="str">
        <f t="shared" si="126"/>
        <v>ПДВ</v>
      </c>
      <c r="X371" s="47">
        <f t="shared" si="127"/>
        <v>0</v>
      </c>
      <c r="Y371" s="47">
        <f t="shared" si="128"/>
        <v>0</v>
      </c>
      <c r="Z371" s="47" t="str">
        <f t="shared" si="129"/>
        <v>ПДВ</v>
      </c>
      <c r="AA371" s="47">
        <f t="shared" si="130"/>
        <v>0</v>
      </c>
      <c r="AB371" s="47">
        <f t="shared" si="131"/>
        <v>0</v>
      </c>
      <c r="AC371" s="47" t="str">
        <f t="shared" si="132"/>
        <v>ПДВ</v>
      </c>
    </row>
    <row r="372" spans="1:29" hidden="1" x14ac:dyDescent="0.25">
      <c r="A372">
        <v>348</v>
      </c>
      <c r="B372">
        <f>IFERROR(VLOOKUP(IF(ISERROR(FIND("Наименование загрязняющего вещества",D372))=FALSE,B373,IF(D372="всего по ЗВ:",B371,VLOOKUP(A372,ishod_piv!A:B,2,0))),norm!B:B,1,0),0)</f>
        <v>0</v>
      </c>
      <c r="C372" s="58" t="str">
        <f t="shared" si="111"/>
        <v/>
      </c>
      <c r="D372" s="148" t="str">
        <f>VLOOKUP(A372,ishod_piv!A:H,8,0)</f>
        <v>всего по ЗВ:</v>
      </c>
      <c r="E372" s="59" t="str">
        <f>VLOOKUP(A372,ishod_piv!A:I,9,0)</f>
        <v/>
      </c>
      <c r="F372" s="47">
        <f>IF(ISERROR(FIND("Наименование загрязняющего вещества",D372))=TRUE,VLOOKUP(A372,ishod_piv!A:I,4,0),"")</f>
        <v>0</v>
      </c>
      <c r="G372" s="47">
        <f>IF(ISERROR(FIND("Наименование загрязняющего вещества",D372))=TRUE,VLOOKUP(A372,ishod_piv!A:I,5,0),"")</f>
        <v>0</v>
      </c>
      <c r="H372" s="47" t="str">
        <f>VLOOKUP(A372,ishod_piv!A:J,10,0)</f>
        <v/>
      </c>
      <c r="I372" s="47">
        <f t="shared" si="112"/>
        <v>0</v>
      </c>
      <c r="J372" s="47">
        <f t="shared" si="113"/>
        <v>0</v>
      </c>
      <c r="K372" s="47" t="str">
        <f t="shared" si="114"/>
        <v/>
      </c>
      <c r="L372" s="47">
        <f t="shared" si="115"/>
        <v>0</v>
      </c>
      <c r="M372" s="47">
        <f t="shared" si="116"/>
        <v>0</v>
      </c>
      <c r="N372" s="47" t="str">
        <f t="shared" si="117"/>
        <v/>
      </c>
      <c r="O372" s="47">
        <f t="shared" si="118"/>
        <v>0</v>
      </c>
      <c r="P372" s="47">
        <f t="shared" si="119"/>
        <v>0</v>
      </c>
      <c r="Q372" s="47" t="str">
        <f t="shared" si="120"/>
        <v/>
      </c>
      <c r="R372" s="47">
        <f t="shared" si="121"/>
        <v>0</v>
      </c>
      <c r="S372" s="47">
        <f t="shared" si="122"/>
        <v>0</v>
      </c>
      <c r="T372" s="47" t="str">
        <f t="shared" si="123"/>
        <v/>
      </c>
      <c r="U372" s="47">
        <f t="shared" si="124"/>
        <v>0</v>
      </c>
      <c r="V372" s="47">
        <f t="shared" si="125"/>
        <v>0</v>
      </c>
      <c r="W372" s="47" t="str">
        <f t="shared" si="126"/>
        <v/>
      </c>
      <c r="X372" s="47">
        <f t="shared" si="127"/>
        <v>0</v>
      </c>
      <c r="Y372" s="47">
        <f t="shared" si="128"/>
        <v>0</v>
      </c>
      <c r="Z372" s="47" t="str">
        <f t="shared" si="129"/>
        <v/>
      </c>
      <c r="AA372" s="47">
        <f t="shared" si="130"/>
        <v>0</v>
      </c>
      <c r="AB372" s="47">
        <f t="shared" si="131"/>
        <v>0</v>
      </c>
      <c r="AC372" s="47" t="str">
        <f t="shared" si="132"/>
        <v/>
      </c>
    </row>
    <row r="373" spans="1:29" x14ac:dyDescent="0.25">
      <c r="A373">
        <v>349</v>
      </c>
      <c r="B373">
        <f>IFERROR(VLOOKUP(IF(ISERROR(FIND("Наименование загрязняющего вещества",D373))=FALSE,B374,IF(D373="всего по ЗВ:",B372,VLOOKUP(A373,ishod_piv!A:B,2,0))),norm!B:B,1,0),0)</f>
        <v>602</v>
      </c>
      <c r="C373" s="58" t="str">
        <f t="shared" si="111"/>
        <v/>
      </c>
      <c r="D373" s="148" t="str">
        <f>VLOOKUP(A373,ishod_piv!A:H,8,0)</f>
        <v>Наименование загрязняющего вещества: 602/Бензол (Циклогексатриен; фенилгидрид)</v>
      </c>
      <c r="E373" s="59" t="str">
        <f>VLOOKUP(A373,ishod_piv!A:I,9,0)</f>
        <v/>
      </c>
      <c r="F373" s="47" t="str">
        <f>IF(ISERROR(FIND("Наименование загрязняющего вещества",D373))=TRUE,VLOOKUP(A373,ishod_piv!A:I,4,0),"")</f>
        <v/>
      </c>
      <c r="G373" s="47" t="str">
        <f>IF(ISERROR(FIND("Наименование загрязняющего вещества",D373))=TRUE,VLOOKUP(A373,ishod_piv!A:I,5,0),"")</f>
        <v/>
      </c>
      <c r="H373" s="47" t="str">
        <f>VLOOKUP(A373,ishod_piv!A:J,10,0)</f>
        <v/>
      </c>
      <c r="I373" s="47" t="str">
        <f t="shared" si="112"/>
        <v/>
      </c>
      <c r="J373" s="47" t="str">
        <f t="shared" si="113"/>
        <v/>
      </c>
      <c r="K373" s="47" t="str">
        <f t="shared" si="114"/>
        <v/>
      </c>
      <c r="L373" s="47" t="str">
        <f t="shared" si="115"/>
        <v/>
      </c>
      <c r="M373" s="47" t="str">
        <f t="shared" si="116"/>
        <v/>
      </c>
      <c r="N373" s="47" t="str">
        <f t="shared" si="117"/>
        <v/>
      </c>
      <c r="O373" s="47" t="str">
        <f t="shared" si="118"/>
        <v/>
      </c>
      <c r="P373" s="47" t="str">
        <f t="shared" si="119"/>
        <v/>
      </c>
      <c r="Q373" s="47" t="str">
        <f t="shared" si="120"/>
        <v/>
      </c>
      <c r="R373" s="47" t="str">
        <f t="shared" si="121"/>
        <v/>
      </c>
      <c r="S373" s="47" t="str">
        <f t="shared" si="122"/>
        <v/>
      </c>
      <c r="T373" s="47" t="str">
        <f t="shared" si="123"/>
        <v/>
      </c>
      <c r="U373" s="47" t="str">
        <f t="shared" si="124"/>
        <v/>
      </c>
      <c r="V373" s="47" t="str">
        <f t="shared" si="125"/>
        <v/>
      </c>
      <c r="W373" s="47" t="str">
        <f t="shared" si="126"/>
        <v/>
      </c>
      <c r="X373" s="47" t="str">
        <f t="shared" si="127"/>
        <v/>
      </c>
      <c r="Y373" s="47" t="str">
        <f t="shared" si="128"/>
        <v/>
      </c>
      <c r="Z373" s="47" t="str">
        <f t="shared" si="129"/>
        <v/>
      </c>
      <c r="AA373" s="47" t="str">
        <f t="shared" si="130"/>
        <v/>
      </c>
      <c r="AB373" s="47" t="str">
        <f t="shared" si="131"/>
        <v/>
      </c>
      <c r="AC373" s="47" t="str">
        <f t="shared" si="132"/>
        <v/>
      </c>
    </row>
    <row r="374" spans="1:29" x14ac:dyDescent="0.25">
      <c r="A374">
        <v>350</v>
      </c>
      <c r="B374">
        <f>IFERROR(VLOOKUP(IF(ISERROR(FIND("Наименование загрязняющего вещества",D374))=FALSE,B375,IF(D374="всего по ЗВ:",B373,VLOOKUP(A374,ishod_piv!A:B,2,0))),norm!B:B,1,0),0)</f>
        <v>602</v>
      </c>
      <c r="C374" s="58">
        <f t="shared" si="111"/>
        <v>1</v>
      </c>
      <c r="D374" s="148" t="str">
        <f>VLOOKUP(A374,ishod_piv!A:H,8,0)</f>
        <v>предварительная сортировка</v>
      </c>
      <c r="E374" s="59">
        <f>VLOOKUP(A374,ishod_piv!A:I,9,0)</f>
        <v>1</v>
      </c>
      <c r="F374" s="47">
        <f>IF(ISERROR(FIND("Наименование загрязняющего вещества",D374))=TRUE,VLOOKUP(A374,ishod_piv!A:I,4,0),"")</f>
        <v>2.8329822064056941E-3</v>
      </c>
      <c r="G374" s="47">
        <f>IF(ISERROR(FIND("Наименование загрязняющего вещества",D374))=TRUE,VLOOKUP(A374,ishod_piv!A:I,5,0),"")</f>
        <v>4.467046343060499E-2</v>
      </c>
      <c r="H374" s="47" t="str">
        <f>VLOOKUP(A374,ishod_piv!A:J,10,0)</f>
        <v>ПДВ</v>
      </c>
      <c r="I374" s="47">
        <f t="shared" si="112"/>
        <v>2.8329822064056941E-3</v>
      </c>
      <c r="J374" s="47">
        <f t="shared" si="113"/>
        <v>4.467046343060499E-2</v>
      </c>
      <c r="K374" s="47" t="str">
        <f t="shared" si="114"/>
        <v>ПДВ</v>
      </c>
      <c r="L374" s="47">
        <f t="shared" si="115"/>
        <v>2.8329822064056941E-3</v>
      </c>
      <c r="M374" s="47">
        <f t="shared" si="116"/>
        <v>4.467046343060499E-2</v>
      </c>
      <c r="N374" s="47" t="str">
        <f t="shared" si="117"/>
        <v>ПДВ</v>
      </c>
      <c r="O374" s="47">
        <f t="shared" si="118"/>
        <v>2.8329822064056941E-3</v>
      </c>
      <c r="P374" s="47">
        <f t="shared" si="119"/>
        <v>4.467046343060499E-2</v>
      </c>
      <c r="Q374" s="47" t="str">
        <f t="shared" si="120"/>
        <v>ПДВ</v>
      </c>
      <c r="R374" s="47">
        <f t="shared" si="121"/>
        <v>2.8329822064056941E-3</v>
      </c>
      <c r="S374" s="47">
        <f t="shared" si="122"/>
        <v>4.467046343060499E-2</v>
      </c>
      <c r="T374" s="47" t="str">
        <f t="shared" si="123"/>
        <v>ПДВ</v>
      </c>
      <c r="U374" s="47">
        <f t="shared" si="124"/>
        <v>2.8329822064056941E-3</v>
      </c>
      <c r="V374" s="47">
        <f t="shared" si="125"/>
        <v>4.467046343060499E-2</v>
      </c>
      <c r="W374" s="47" t="str">
        <f t="shared" si="126"/>
        <v>ПДВ</v>
      </c>
      <c r="X374" s="47">
        <f t="shared" si="127"/>
        <v>2.8329822064056941E-3</v>
      </c>
      <c r="Y374" s="47">
        <f t="shared" si="128"/>
        <v>4.467046343060499E-2</v>
      </c>
      <c r="Z374" s="47" t="str">
        <f t="shared" si="129"/>
        <v>ПДВ</v>
      </c>
      <c r="AA374" s="47">
        <f t="shared" si="130"/>
        <v>2.8329822064056941E-3</v>
      </c>
      <c r="AB374" s="47">
        <f t="shared" si="131"/>
        <v>4.467046343060499E-2</v>
      </c>
      <c r="AC374" s="47" t="str">
        <f t="shared" si="132"/>
        <v>ПДВ</v>
      </c>
    </row>
    <row r="375" spans="1:29" x14ac:dyDescent="0.25">
      <c r="A375">
        <v>351</v>
      </c>
      <c r="B375">
        <f>IFERROR(VLOOKUP(IF(ISERROR(FIND("Наименование загрязняющего вещества",D375))=FALSE,B376,IF(D375="всего по ЗВ:",B374,VLOOKUP(A375,ishod_piv!A:B,2,0))),norm!B:B,1,0),0)</f>
        <v>602</v>
      </c>
      <c r="C375" s="58">
        <f t="shared" si="111"/>
        <v>2</v>
      </c>
      <c r="D375" s="180" t="str">
        <f>VLOOKUP(A375,ishod_piv!A:H,8,0)</f>
        <v>основная сортировка:линия А</v>
      </c>
      <c r="E375" s="59">
        <f>VLOOKUP(A375,ishod_piv!A:I,9,0)</f>
        <v>2</v>
      </c>
      <c r="F375" s="47">
        <f>IF(ISERROR(FIND("Наименование загрязняющего вещества",D375))=TRUE,VLOOKUP(A375,ishod_piv!A:I,4,0),"")</f>
        <v>8.7822072538860105E-4</v>
      </c>
      <c r="G375" s="47">
        <f>IF(ISERROR(FIND("Наименование загрязняющего вещества",D375))=TRUE,VLOOKUP(A375,ishod_piv!A:I,5,0),"")</f>
        <v>1.1855297434196893E-2</v>
      </c>
      <c r="H375" s="47" t="str">
        <f>VLOOKUP(A375,ishod_piv!A:J,10,0)</f>
        <v>ПДВ</v>
      </c>
      <c r="I375" s="47">
        <f t="shared" si="112"/>
        <v>8.7822072538860105E-4</v>
      </c>
      <c r="J375" s="47">
        <f t="shared" si="113"/>
        <v>1.1855297434196893E-2</v>
      </c>
      <c r="K375" s="47" t="str">
        <f t="shared" si="114"/>
        <v>ПДВ</v>
      </c>
      <c r="L375" s="47">
        <f t="shared" si="115"/>
        <v>8.7822072538860105E-4</v>
      </c>
      <c r="M375" s="47">
        <f t="shared" si="116"/>
        <v>1.1855297434196893E-2</v>
      </c>
      <c r="N375" s="47" t="str">
        <f t="shared" si="117"/>
        <v>ПДВ</v>
      </c>
      <c r="O375" s="47">
        <f t="shared" si="118"/>
        <v>8.7822072538860105E-4</v>
      </c>
      <c r="P375" s="47">
        <f t="shared" si="119"/>
        <v>1.1855297434196893E-2</v>
      </c>
      <c r="Q375" s="47" t="str">
        <f t="shared" si="120"/>
        <v>ПДВ</v>
      </c>
      <c r="R375" s="47">
        <f t="shared" si="121"/>
        <v>8.7822072538860105E-4</v>
      </c>
      <c r="S375" s="47">
        <f t="shared" si="122"/>
        <v>1.1855297434196893E-2</v>
      </c>
      <c r="T375" s="47" t="str">
        <f t="shared" si="123"/>
        <v>ПДВ</v>
      </c>
      <c r="U375" s="47">
        <f t="shared" si="124"/>
        <v>8.7822072538860105E-4</v>
      </c>
      <c r="V375" s="47">
        <f t="shared" si="125"/>
        <v>1.1855297434196893E-2</v>
      </c>
      <c r="W375" s="47" t="str">
        <f t="shared" si="126"/>
        <v>ПДВ</v>
      </c>
      <c r="X375" s="47">
        <f t="shared" si="127"/>
        <v>8.7822072538860105E-4</v>
      </c>
      <c r="Y375" s="47">
        <f t="shared" si="128"/>
        <v>1.1855297434196893E-2</v>
      </c>
      <c r="Z375" s="47" t="str">
        <f t="shared" si="129"/>
        <v>ПДВ</v>
      </c>
      <c r="AA375" s="47">
        <f t="shared" si="130"/>
        <v>8.7822072538860105E-4</v>
      </c>
      <c r="AB375" s="47">
        <f t="shared" si="131"/>
        <v>1.1855297434196893E-2</v>
      </c>
      <c r="AC375" s="47" t="str">
        <f t="shared" si="132"/>
        <v>ПДВ</v>
      </c>
    </row>
    <row r="376" spans="1:29" x14ac:dyDescent="0.25">
      <c r="A376">
        <v>352</v>
      </c>
      <c r="B376">
        <f>IFERROR(VLOOKUP(IF(ISERROR(FIND("Наименование загрязняющего вещества",D376))=FALSE,B377,IF(D376="всего по ЗВ:",B375,VLOOKUP(A376,ishod_piv!A:B,2,0))),norm!B:B,1,0),0)</f>
        <v>602</v>
      </c>
      <c r="C376" s="58">
        <f t="shared" si="111"/>
        <v>3</v>
      </c>
      <c r="D376" s="148" t="str">
        <f>VLOOKUP(A376,ishod_piv!A:H,8,0)</f>
        <v>основная сортировка:линия Б</v>
      </c>
      <c r="E376" s="59">
        <f>VLOOKUP(A376,ishod_piv!A:I,9,0)</f>
        <v>3</v>
      </c>
      <c r="F376" s="47">
        <f>IF(ISERROR(FIND("Наименование загрязняющего вещества",D376))=TRUE,VLOOKUP(A376,ishod_piv!A:I,4,0),"")</f>
        <v>1.4347021276595745E-3</v>
      </c>
      <c r="G376" s="47">
        <f>IF(ISERROR(FIND("Наименование загрязняющего вещества",D376))=TRUE,VLOOKUP(A376,ishod_piv!A:I,5,0),"")</f>
        <v>2.2622383148936168E-2</v>
      </c>
      <c r="H376" s="47" t="str">
        <f>VLOOKUP(A376,ishod_piv!A:J,10,0)</f>
        <v>ПДВ</v>
      </c>
      <c r="I376" s="47">
        <f t="shared" si="112"/>
        <v>1.4347021276595745E-3</v>
      </c>
      <c r="J376" s="47">
        <f t="shared" si="113"/>
        <v>2.2622383148936168E-2</v>
      </c>
      <c r="K376" s="47" t="str">
        <f t="shared" si="114"/>
        <v>ПДВ</v>
      </c>
      <c r="L376" s="47">
        <f t="shared" si="115"/>
        <v>1.4347021276595745E-3</v>
      </c>
      <c r="M376" s="47">
        <f t="shared" si="116"/>
        <v>2.2622383148936168E-2</v>
      </c>
      <c r="N376" s="47" t="str">
        <f t="shared" si="117"/>
        <v>ПДВ</v>
      </c>
      <c r="O376" s="47">
        <f t="shared" si="118"/>
        <v>1.4347021276595745E-3</v>
      </c>
      <c r="P376" s="47">
        <f t="shared" si="119"/>
        <v>2.2622383148936168E-2</v>
      </c>
      <c r="Q376" s="47" t="str">
        <f t="shared" si="120"/>
        <v>ПДВ</v>
      </c>
      <c r="R376" s="47">
        <f t="shared" si="121"/>
        <v>1.4347021276595745E-3</v>
      </c>
      <c r="S376" s="47">
        <f t="shared" si="122"/>
        <v>2.2622383148936168E-2</v>
      </c>
      <c r="T376" s="47" t="str">
        <f t="shared" si="123"/>
        <v>ПДВ</v>
      </c>
      <c r="U376" s="47">
        <f t="shared" si="124"/>
        <v>1.4347021276595745E-3</v>
      </c>
      <c r="V376" s="47">
        <f t="shared" si="125"/>
        <v>2.2622383148936168E-2</v>
      </c>
      <c r="W376" s="47" t="str">
        <f t="shared" si="126"/>
        <v>ПДВ</v>
      </c>
      <c r="X376" s="47">
        <f t="shared" si="127"/>
        <v>1.4347021276595745E-3</v>
      </c>
      <c r="Y376" s="47">
        <f t="shared" si="128"/>
        <v>2.2622383148936168E-2</v>
      </c>
      <c r="Z376" s="47" t="str">
        <f t="shared" si="129"/>
        <v>ПДВ</v>
      </c>
      <c r="AA376" s="47">
        <f t="shared" si="130"/>
        <v>1.4347021276595745E-3</v>
      </c>
      <c r="AB376" s="47">
        <f t="shared" si="131"/>
        <v>2.2622383148936168E-2</v>
      </c>
      <c r="AC376" s="47" t="str">
        <f t="shared" si="132"/>
        <v>ПДВ</v>
      </c>
    </row>
    <row r="377" spans="1:29" x14ac:dyDescent="0.25">
      <c r="A377">
        <v>353</v>
      </c>
      <c r="B377">
        <f>IFERROR(VLOOKUP(IF(ISERROR(FIND("Наименование загрязняющего вещества",D377))=FALSE,B378,IF(D377="всего по ЗВ:",B376,VLOOKUP(A377,ishod_piv!A:B,2,0))),norm!B:B,1,0),0)</f>
        <v>602</v>
      </c>
      <c r="C377" s="58">
        <f t="shared" si="111"/>
        <v>4</v>
      </c>
      <c r="D377" s="180" t="str">
        <f>VLOOKUP(A377,ishod_piv!A:H,8,0)</f>
        <v>линия перегрузки ТКО</v>
      </c>
      <c r="E377" s="59">
        <f>VLOOKUP(A377,ishod_piv!A:I,9,0)</f>
        <v>4</v>
      </c>
      <c r="F377" s="47">
        <f>IF(ISERROR(FIND("Наименование загрязняющего вещества",D377))=TRUE,VLOOKUP(A377,ishod_piv!A:I,4,0),"")</f>
        <v>8.8556183745583036E-4</v>
      </c>
      <c r="G377" s="47">
        <f>IF(ISERROR(FIND("Наименование загрязняющего вещества",D377))=TRUE,VLOOKUP(A377,ishod_piv!A:I,5,0),"")</f>
        <v>1.3963539053003536E-2</v>
      </c>
      <c r="H377" s="47" t="str">
        <f>VLOOKUP(A377,ishod_piv!A:J,10,0)</f>
        <v>ПДВ</v>
      </c>
      <c r="I377" s="47">
        <f t="shared" si="112"/>
        <v>8.8556183745583036E-4</v>
      </c>
      <c r="J377" s="47">
        <f t="shared" si="113"/>
        <v>1.3963539053003536E-2</v>
      </c>
      <c r="K377" s="47" t="str">
        <f t="shared" si="114"/>
        <v>ПДВ</v>
      </c>
      <c r="L377" s="47">
        <f t="shared" si="115"/>
        <v>8.8556183745583036E-4</v>
      </c>
      <c r="M377" s="47">
        <f t="shared" si="116"/>
        <v>1.3963539053003536E-2</v>
      </c>
      <c r="N377" s="47" t="str">
        <f t="shared" si="117"/>
        <v>ПДВ</v>
      </c>
      <c r="O377" s="47">
        <f t="shared" si="118"/>
        <v>8.8556183745583036E-4</v>
      </c>
      <c r="P377" s="47">
        <f t="shared" si="119"/>
        <v>1.3963539053003536E-2</v>
      </c>
      <c r="Q377" s="47" t="str">
        <f t="shared" si="120"/>
        <v>ПДВ</v>
      </c>
      <c r="R377" s="47">
        <f t="shared" si="121"/>
        <v>8.8556183745583036E-4</v>
      </c>
      <c r="S377" s="47">
        <f t="shared" si="122"/>
        <v>1.3963539053003536E-2</v>
      </c>
      <c r="T377" s="47" t="str">
        <f t="shared" si="123"/>
        <v>ПДВ</v>
      </c>
      <c r="U377" s="47">
        <f t="shared" si="124"/>
        <v>8.8556183745583036E-4</v>
      </c>
      <c r="V377" s="47">
        <f t="shared" si="125"/>
        <v>1.3963539053003536E-2</v>
      </c>
      <c r="W377" s="47" t="str">
        <f t="shared" si="126"/>
        <v>ПДВ</v>
      </c>
      <c r="X377" s="47">
        <f t="shared" si="127"/>
        <v>8.8556183745583036E-4</v>
      </c>
      <c r="Y377" s="47">
        <f t="shared" si="128"/>
        <v>1.3963539053003536E-2</v>
      </c>
      <c r="Z377" s="47" t="str">
        <f t="shared" si="129"/>
        <v>ПДВ</v>
      </c>
      <c r="AA377" s="47">
        <f t="shared" si="130"/>
        <v>8.8556183745583036E-4</v>
      </c>
      <c r="AB377" s="47">
        <f t="shared" si="131"/>
        <v>1.3963539053003536E-2</v>
      </c>
      <c r="AC377" s="47" t="str">
        <f t="shared" si="132"/>
        <v>ПДВ</v>
      </c>
    </row>
    <row r="378" spans="1:29" x14ac:dyDescent="0.25">
      <c r="A378">
        <v>354</v>
      </c>
      <c r="B378">
        <f>IFERROR(VLOOKUP(IF(ISERROR(FIND("Наименование загрязняющего вещества",D378))=FALSE,B379,IF(D378="всего по ЗВ:",B377,VLOOKUP(A378,ishod_piv!A:B,2,0))),norm!B:B,1,0),0)</f>
        <v>602</v>
      </c>
      <c r="C378" s="58">
        <f t="shared" si="111"/>
        <v>5</v>
      </c>
      <c r="D378" s="148" t="str">
        <f>VLOOKUP(A378,ishod_piv!A:H,8,0)</f>
        <v>Участок приемки и выгрузки ТКО</v>
      </c>
      <c r="E378" s="59">
        <f>VLOOKUP(A378,ishod_piv!A:I,9,0)</f>
        <v>6001</v>
      </c>
      <c r="F378" s="191">
        <f>IF(ISERROR(FIND("Наименование загрязняющего вещества",D378))=TRUE,VLOOKUP(A378,ishod_piv!A:I,4,0),"")</f>
        <v>3.5E-4</v>
      </c>
      <c r="G378" s="191">
        <f>IF(ISERROR(FIND("Наименование загрязняющего вещества",D378))=TRUE,VLOOKUP(A378,ishod_piv!A:I,5,0),"")</f>
        <v>5.5187999999999999E-3</v>
      </c>
      <c r="H378" s="191" t="str">
        <f>VLOOKUP(A378,ishod_piv!A:J,10,0)</f>
        <v>ПДВ</v>
      </c>
      <c r="I378" s="191">
        <f t="shared" si="112"/>
        <v>3.5E-4</v>
      </c>
      <c r="J378" s="191">
        <f t="shared" si="113"/>
        <v>5.5187999999999999E-3</v>
      </c>
      <c r="K378" s="191" t="str">
        <f t="shared" si="114"/>
        <v>ПДВ</v>
      </c>
      <c r="L378" s="191">
        <f t="shared" si="115"/>
        <v>3.5E-4</v>
      </c>
      <c r="M378" s="191">
        <f t="shared" si="116"/>
        <v>5.5187999999999999E-3</v>
      </c>
      <c r="N378" s="191" t="str">
        <f t="shared" si="117"/>
        <v>ПДВ</v>
      </c>
      <c r="O378" s="191">
        <f t="shared" si="118"/>
        <v>3.5E-4</v>
      </c>
      <c r="P378" s="191">
        <f t="shared" si="119"/>
        <v>5.5187999999999999E-3</v>
      </c>
      <c r="Q378" s="191" t="str">
        <f t="shared" si="120"/>
        <v>ПДВ</v>
      </c>
      <c r="R378" s="191">
        <f t="shared" si="121"/>
        <v>3.5E-4</v>
      </c>
      <c r="S378" s="191">
        <f t="shared" si="122"/>
        <v>5.5187999999999999E-3</v>
      </c>
      <c r="T378" s="191" t="str">
        <f t="shared" si="123"/>
        <v>ПДВ</v>
      </c>
      <c r="U378" s="191">
        <f t="shared" si="124"/>
        <v>3.5E-4</v>
      </c>
      <c r="V378" s="191">
        <f t="shared" si="125"/>
        <v>5.5187999999999999E-3</v>
      </c>
      <c r="W378" s="191" t="str">
        <f t="shared" si="126"/>
        <v>ПДВ</v>
      </c>
      <c r="X378" s="191">
        <f t="shared" si="127"/>
        <v>3.5E-4</v>
      </c>
      <c r="Y378" s="191">
        <f t="shared" si="128"/>
        <v>5.5187999999999999E-3</v>
      </c>
      <c r="Z378" s="191" t="str">
        <f t="shared" si="129"/>
        <v>ПДВ</v>
      </c>
      <c r="AA378" s="191">
        <f t="shared" si="130"/>
        <v>3.5E-4</v>
      </c>
      <c r="AB378" s="191">
        <f t="shared" si="131"/>
        <v>5.5187999999999999E-3</v>
      </c>
      <c r="AC378" s="47" t="str">
        <f t="shared" si="132"/>
        <v>ПДВ</v>
      </c>
    </row>
    <row r="379" spans="1:29" x14ac:dyDescent="0.25">
      <c r="A379">
        <v>355</v>
      </c>
      <c r="B379">
        <f>IFERROR(VLOOKUP(IF(ISERROR(FIND("Наименование загрязняющего вещества",D379))=FALSE,B380,IF(D379="всего по ЗВ:",B378,VLOOKUP(A379,ishod_piv!A:B,2,0))),norm!B:B,1,0),0)</f>
        <v>602</v>
      </c>
      <c r="C379" s="58" t="str">
        <f t="shared" si="111"/>
        <v/>
      </c>
      <c r="D379" s="148" t="str">
        <f>VLOOKUP(A379,ishod_piv!A:H,8,0)</f>
        <v>всего по ЗВ:</v>
      </c>
      <c r="E379" s="59" t="str">
        <f>VLOOKUP(A379,ishod_piv!A:I,9,0)</f>
        <v/>
      </c>
      <c r="F379" s="47">
        <f>IF(ISERROR(FIND("Наименование загрязняющего вещества",D379))=TRUE,VLOOKUP(A379,ishod_piv!A:I,4,0),"")</f>
        <v>6.3814668969096999E-3</v>
      </c>
      <c r="G379" s="47">
        <f>IF(ISERROR(FIND("Наименование загрязняющего вещества",D379))=TRUE,VLOOKUP(A379,ishod_piv!A:I,5,0),"")</f>
        <v>9.8630483066741589E-2</v>
      </c>
      <c r="H379" s="47" t="str">
        <f>VLOOKUP(A379,ishod_piv!A:J,10,0)</f>
        <v/>
      </c>
      <c r="I379" s="47">
        <f t="shared" si="112"/>
        <v>6.3814668969096999E-3</v>
      </c>
      <c r="J379" s="47">
        <f t="shared" si="113"/>
        <v>9.8630483066741589E-2</v>
      </c>
      <c r="K379" s="47" t="str">
        <f t="shared" si="114"/>
        <v/>
      </c>
      <c r="L379" s="47">
        <f t="shared" si="115"/>
        <v>6.3814668969096999E-3</v>
      </c>
      <c r="M379" s="47">
        <f t="shared" si="116"/>
        <v>9.8630483066741589E-2</v>
      </c>
      <c r="N379" s="47" t="str">
        <f t="shared" si="117"/>
        <v/>
      </c>
      <c r="O379" s="47">
        <f t="shared" si="118"/>
        <v>6.3814668969096999E-3</v>
      </c>
      <c r="P379" s="47">
        <f t="shared" si="119"/>
        <v>9.8630483066741589E-2</v>
      </c>
      <c r="Q379" s="47" t="str">
        <f t="shared" si="120"/>
        <v/>
      </c>
      <c r="R379" s="47">
        <f t="shared" si="121"/>
        <v>6.3814668969096999E-3</v>
      </c>
      <c r="S379" s="47">
        <f t="shared" si="122"/>
        <v>9.8630483066741589E-2</v>
      </c>
      <c r="T379" s="47" t="str">
        <f t="shared" si="123"/>
        <v/>
      </c>
      <c r="U379" s="47">
        <f t="shared" si="124"/>
        <v>6.3814668969096999E-3</v>
      </c>
      <c r="V379" s="47">
        <f t="shared" si="125"/>
        <v>9.8630483066741589E-2</v>
      </c>
      <c r="W379" s="47" t="str">
        <f t="shared" si="126"/>
        <v/>
      </c>
      <c r="X379" s="47">
        <f t="shared" si="127"/>
        <v>6.3814668969096999E-3</v>
      </c>
      <c r="Y379" s="47">
        <f t="shared" si="128"/>
        <v>9.8630483066741589E-2</v>
      </c>
      <c r="Z379" s="47" t="str">
        <f t="shared" si="129"/>
        <v/>
      </c>
      <c r="AA379" s="47">
        <f t="shared" si="130"/>
        <v>6.3814668969096999E-3</v>
      </c>
      <c r="AB379" s="47">
        <f t="shared" si="131"/>
        <v>9.8630483066741589E-2</v>
      </c>
      <c r="AC379" s="47" t="str">
        <f t="shared" si="132"/>
        <v/>
      </c>
    </row>
    <row r="380" spans="1:29" hidden="1" x14ac:dyDescent="0.25">
      <c r="A380">
        <v>356</v>
      </c>
      <c r="B380">
        <f>IFERROR(VLOOKUP(IF(ISERROR(FIND("Наименование загрязняющего вещества",D380))=FALSE,B381,IF(D380="всего по ЗВ:",B379,VLOOKUP(A380,ishod_piv!A:B,2,0))),norm!B:B,1,0),0)</f>
        <v>0</v>
      </c>
      <c r="C380" s="58" t="str">
        <f t="shared" si="111"/>
        <v/>
      </c>
      <c r="D380" s="148" t="str">
        <f>VLOOKUP(A380,ishod_piv!A:H,8,0)</f>
        <v>Наименование загрязняющего вещества: 2902/Взвешенные вещества</v>
      </c>
      <c r="E380" s="59" t="str">
        <f>VLOOKUP(A380,ishod_piv!A:I,9,0)</f>
        <v/>
      </c>
      <c r="F380" s="47" t="str">
        <f>IF(ISERROR(FIND("Наименование загрязняющего вещества",D380))=TRUE,VLOOKUP(A380,ishod_piv!A:I,4,0),"")</f>
        <v/>
      </c>
      <c r="G380" s="47" t="str">
        <f>IF(ISERROR(FIND("Наименование загрязняющего вещества",D380))=TRUE,VLOOKUP(A380,ishod_piv!A:I,5,0),"")</f>
        <v/>
      </c>
      <c r="H380" s="47" t="str">
        <f>VLOOKUP(A380,ishod_piv!A:J,10,0)</f>
        <v/>
      </c>
      <c r="I380" s="47" t="str">
        <f t="shared" si="112"/>
        <v/>
      </c>
      <c r="J380" s="47" t="str">
        <f t="shared" si="113"/>
        <v/>
      </c>
      <c r="K380" s="47" t="str">
        <f t="shared" si="114"/>
        <v/>
      </c>
      <c r="L380" s="47" t="str">
        <f t="shared" si="115"/>
        <v/>
      </c>
      <c r="M380" s="47" t="str">
        <f t="shared" si="116"/>
        <v/>
      </c>
      <c r="N380" s="47" t="str">
        <f t="shared" si="117"/>
        <v/>
      </c>
      <c r="O380" s="47" t="str">
        <f t="shared" si="118"/>
        <v/>
      </c>
      <c r="P380" s="47" t="str">
        <f t="shared" si="119"/>
        <v/>
      </c>
      <c r="Q380" s="47" t="str">
        <f t="shared" si="120"/>
        <v/>
      </c>
      <c r="R380" s="47" t="str">
        <f t="shared" si="121"/>
        <v/>
      </c>
      <c r="S380" s="47" t="str">
        <f t="shared" si="122"/>
        <v/>
      </c>
      <c r="T380" s="47" t="str">
        <f t="shared" si="123"/>
        <v/>
      </c>
      <c r="U380" s="47" t="str">
        <f t="shared" si="124"/>
        <v/>
      </c>
      <c r="V380" s="47" t="str">
        <f t="shared" si="125"/>
        <v/>
      </c>
      <c r="W380" s="47" t="str">
        <f t="shared" si="126"/>
        <v/>
      </c>
      <c r="X380" s="47" t="str">
        <f t="shared" si="127"/>
        <v/>
      </c>
      <c r="Y380" s="47" t="str">
        <f t="shared" si="128"/>
        <v/>
      </c>
      <c r="Z380" s="47" t="str">
        <f t="shared" si="129"/>
        <v/>
      </c>
      <c r="AA380" s="47" t="str">
        <f t="shared" si="130"/>
        <v/>
      </c>
      <c r="AB380" s="47" t="str">
        <f t="shared" si="131"/>
        <v/>
      </c>
      <c r="AC380" s="47" t="str">
        <f t="shared" si="132"/>
        <v/>
      </c>
    </row>
    <row r="381" spans="1:29" hidden="1" x14ac:dyDescent="0.25">
      <c r="A381">
        <v>357</v>
      </c>
      <c r="B381">
        <f>IFERROR(VLOOKUP(IF(ISERROR(FIND("Наименование загрязняющего вещества",D381))=FALSE,B382,IF(D381="всего по ЗВ:",B380,VLOOKUP(A381,ishod_piv!A:B,2,0))),norm!B:B,1,0),0)</f>
        <v>0</v>
      </c>
      <c r="C381" s="58">
        <f t="shared" si="111"/>
        <v>1</v>
      </c>
      <c r="D381" s="148" t="str">
        <f>VLOOKUP(A381,ishod_piv!A:H,8,0)</f>
        <v>предварительная сортировка</v>
      </c>
      <c r="E381" s="59">
        <f>VLOOKUP(A381,ishod_piv!A:I,9,0)</f>
        <v>1</v>
      </c>
      <c r="F381" s="47">
        <f>IF(ISERROR(FIND("Наименование загрязняющего вещества",D381))=TRUE,VLOOKUP(A381,ishod_piv!A:I,4,0),"")</f>
        <v>2.6231316725978649E-3</v>
      </c>
      <c r="G381" s="47">
        <f>IF(ISERROR(FIND("Наименование загрязняющего вещества",D381))=TRUE,VLOOKUP(A381,ishod_piv!A:I,5,0),"")</f>
        <v>4.1361540213523146E-2</v>
      </c>
      <c r="H381" s="47" t="str">
        <f>VLOOKUP(A381,ishod_piv!A:J,10,0)</f>
        <v>ПДВ</v>
      </c>
      <c r="I381" s="47">
        <f t="shared" si="112"/>
        <v>2.6231316725978649E-3</v>
      </c>
      <c r="J381" s="47">
        <f t="shared" si="113"/>
        <v>4.1361540213523146E-2</v>
      </c>
      <c r="K381" s="47" t="str">
        <f t="shared" si="114"/>
        <v>ПДВ</v>
      </c>
      <c r="L381" s="47">
        <f t="shared" si="115"/>
        <v>2.6231316725978649E-3</v>
      </c>
      <c r="M381" s="47">
        <f t="shared" si="116"/>
        <v>4.1361540213523146E-2</v>
      </c>
      <c r="N381" s="47" t="str">
        <f t="shared" si="117"/>
        <v>ПДВ</v>
      </c>
      <c r="O381" s="47">
        <f t="shared" si="118"/>
        <v>2.6231316725978649E-3</v>
      </c>
      <c r="P381" s="47">
        <f t="shared" si="119"/>
        <v>4.1361540213523146E-2</v>
      </c>
      <c r="Q381" s="47" t="str">
        <f t="shared" si="120"/>
        <v>ПДВ</v>
      </c>
      <c r="R381" s="47">
        <f t="shared" si="121"/>
        <v>2.6231316725978649E-3</v>
      </c>
      <c r="S381" s="47">
        <f t="shared" si="122"/>
        <v>4.1361540213523146E-2</v>
      </c>
      <c r="T381" s="47" t="str">
        <f t="shared" si="123"/>
        <v>ПДВ</v>
      </c>
      <c r="U381" s="47">
        <f t="shared" si="124"/>
        <v>2.6231316725978649E-3</v>
      </c>
      <c r="V381" s="47">
        <f t="shared" si="125"/>
        <v>4.1361540213523146E-2</v>
      </c>
      <c r="W381" s="47" t="str">
        <f t="shared" si="126"/>
        <v>ПДВ</v>
      </c>
      <c r="X381" s="47">
        <f t="shared" si="127"/>
        <v>2.6231316725978649E-3</v>
      </c>
      <c r="Y381" s="47">
        <f t="shared" si="128"/>
        <v>4.1361540213523146E-2</v>
      </c>
      <c r="Z381" s="47" t="str">
        <f t="shared" si="129"/>
        <v>ПДВ</v>
      </c>
      <c r="AA381" s="47">
        <f t="shared" si="130"/>
        <v>2.6231316725978649E-3</v>
      </c>
      <c r="AB381" s="47">
        <f t="shared" si="131"/>
        <v>4.1361540213523146E-2</v>
      </c>
      <c r="AC381" s="47" t="str">
        <f t="shared" si="132"/>
        <v>ПДВ</v>
      </c>
    </row>
    <row r="382" spans="1:29" hidden="1" x14ac:dyDescent="0.25">
      <c r="A382">
        <v>358</v>
      </c>
      <c r="B382">
        <f>IFERROR(VLOOKUP(IF(ISERROR(FIND("Наименование загрязняющего вещества",D382))=FALSE,B383,IF(D382="всего по ЗВ:",B381,VLOOKUP(A382,ishod_piv!A:B,2,0))),norm!B:B,1,0),0)</f>
        <v>0</v>
      </c>
      <c r="C382" s="58">
        <f t="shared" si="111"/>
        <v>2</v>
      </c>
      <c r="D382" s="180" t="str">
        <f>VLOOKUP(A382,ishod_piv!A:H,8,0)</f>
        <v>основная сортировка:линия А</v>
      </c>
      <c r="E382" s="59">
        <f>VLOOKUP(A382,ishod_piv!A:I,9,0)</f>
        <v>2</v>
      </c>
      <c r="F382" s="47">
        <f>IF(ISERROR(FIND("Наименование загрязняющего вещества",D382))=TRUE,VLOOKUP(A382,ishod_piv!A:I,4,0),"")</f>
        <v>2.8461702127659575E-3</v>
      </c>
      <c r="G382" s="47">
        <f>IF(ISERROR(FIND("Наименование загрязняющего вещества",D382))=TRUE,VLOOKUP(A382,ishod_piv!A:I,5,0),"")</f>
        <v>4.4878411914893619E-2</v>
      </c>
      <c r="H382" s="47" t="str">
        <f>VLOOKUP(A382,ishod_piv!A:J,10,0)</f>
        <v>ПДВ</v>
      </c>
      <c r="I382" s="47">
        <f t="shared" si="112"/>
        <v>2.8461702127659575E-3</v>
      </c>
      <c r="J382" s="47">
        <f t="shared" si="113"/>
        <v>4.4878411914893619E-2</v>
      </c>
      <c r="K382" s="47" t="str">
        <f t="shared" si="114"/>
        <v>ПДВ</v>
      </c>
      <c r="L382" s="47">
        <f t="shared" si="115"/>
        <v>2.8461702127659575E-3</v>
      </c>
      <c r="M382" s="47">
        <f t="shared" si="116"/>
        <v>4.4878411914893619E-2</v>
      </c>
      <c r="N382" s="47" t="str">
        <f t="shared" si="117"/>
        <v>ПДВ</v>
      </c>
      <c r="O382" s="47">
        <f t="shared" si="118"/>
        <v>2.8461702127659575E-3</v>
      </c>
      <c r="P382" s="47">
        <f t="shared" si="119"/>
        <v>4.4878411914893619E-2</v>
      </c>
      <c r="Q382" s="47" t="str">
        <f t="shared" si="120"/>
        <v>ПДВ</v>
      </c>
      <c r="R382" s="47">
        <f t="shared" si="121"/>
        <v>2.8461702127659575E-3</v>
      </c>
      <c r="S382" s="47">
        <f t="shared" si="122"/>
        <v>4.4878411914893619E-2</v>
      </c>
      <c r="T382" s="47" t="str">
        <f t="shared" si="123"/>
        <v>ПДВ</v>
      </c>
      <c r="U382" s="47">
        <f t="shared" si="124"/>
        <v>2.8461702127659575E-3</v>
      </c>
      <c r="V382" s="47">
        <f t="shared" si="125"/>
        <v>4.4878411914893619E-2</v>
      </c>
      <c r="W382" s="47" t="str">
        <f t="shared" si="126"/>
        <v>ПДВ</v>
      </c>
      <c r="X382" s="47">
        <f t="shared" si="127"/>
        <v>2.8461702127659575E-3</v>
      </c>
      <c r="Y382" s="47">
        <f t="shared" si="128"/>
        <v>4.4878411914893619E-2</v>
      </c>
      <c r="Z382" s="47" t="str">
        <f t="shared" si="129"/>
        <v>ПДВ</v>
      </c>
      <c r="AA382" s="47">
        <f t="shared" si="130"/>
        <v>2.8461702127659575E-3</v>
      </c>
      <c r="AB382" s="47">
        <f t="shared" si="131"/>
        <v>4.4878411914893619E-2</v>
      </c>
      <c r="AC382" s="47" t="str">
        <f t="shared" si="132"/>
        <v>ПДВ</v>
      </c>
    </row>
    <row r="383" spans="1:29" hidden="1" x14ac:dyDescent="0.25">
      <c r="A383">
        <v>359</v>
      </c>
      <c r="B383">
        <f>IFERROR(VLOOKUP(IF(ISERROR(FIND("Наименование загрязняющего вещества",D383))=FALSE,B384,IF(D383="всего по ЗВ:",B382,VLOOKUP(A383,ishod_piv!A:B,2,0))),norm!B:B,1,0),0)</f>
        <v>0</v>
      </c>
      <c r="C383" s="58">
        <f t="shared" si="111"/>
        <v>3</v>
      </c>
      <c r="D383" s="148" t="str">
        <f>VLOOKUP(A383,ishod_piv!A:H,8,0)</f>
        <v>основная сортировка:линия Б</v>
      </c>
      <c r="E383" s="59">
        <f>VLOOKUP(A383,ishod_piv!A:I,9,0)</f>
        <v>3</v>
      </c>
      <c r="F383" s="191">
        <f>IF(ISERROR(FIND("Наименование загрязняющего вещества",D383))=TRUE,VLOOKUP(A383,ishod_piv!A:I,4,0),"")</f>
        <v>2.4279574468085109E-3</v>
      </c>
      <c r="G383" s="191">
        <f>IF(ISERROR(FIND("Наименование загрязняющего вещества",D383))=TRUE,VLOOKUP(A383,ishod_piv!A:I,5,0),"")</f>
        <v>3.8284033021276601E-2</v>
      </c>
      <c r="H383" s="191" t="str">
        <f>VLOOKUP(A383,ishod_piv!A:J,10,0)</f>
        <v>ПДВ</v>
      </c>
      <c r="I383" s="191">
        <f t="shared" si="112"/>
        <v>2.4279574468085109E-3</v>
      </c>
      <c r="J383" s="191">
        <f t="shared" si="113"/>
        <v>3.8284033021276601E-2</v>
      </c>
      <c r="K383" s="191" t="str">
        <f t="shared" si="114"/>
        <v>ПДВ</v>
      </c>
      <c r="L383" s="191">
        <f t="shared" si="115"/>
        <v>2.4279574468085109E-3</v>
      </c>
      <c r="M383" s="191">
        <f t="shared" si="116"/>
        <v>3.8284033021276601E-2</v>
      </c>
      <c r="N383" s="191" t="str">
        <f t="shared" si="117"/>
        <v>ПДВ</v>
      </c>
      <c r="O383" s="191">
        <f t="shared" si="118"/>
        <v>2.4279574468085109E-3</v>
      </c>
      <c r="P383" s="191">
        <f t="shared" si="119"/>
        <v>3.8284033021276601E-2</v>
      </c>
      <c r="Q383" s="191" t="str">
        <f t="shared" si="120"/>
        <v>ПДВ</v>
      </c>
      <c r="R383" s="191">
        <f t="shared" si="121"/>
        <v>2.4279574468085109E-3</v>
      </c>
      <c r="S383" s="191">
        <f t="shared" si="122"/>
        <v>3.8284033021276601E-2</v>
      </c>
      <c r="T383" s="191" t="str">
        <f t="shared" si="123"/>
        <v>ПДВ</v>
      </c>
      <c r="U383" s="191">
        <f t="shared" si="124"/>
        <v>2.4279574468085109E-3</v>
      </c>
      <c r="V383" s="191">
        <f t="shared" si="125"/>
        <v>3.8284033021276601E-2</v>
      </c>
      <c r="W383" s="191" t="str">
        <f t="shared" si="126"/>
        <v>ПДВ</v>
      </c>
      <c r="X383" s="191">
        <f t="shared" si="127"/>
        <v>2.4279574468085109E-3</v>
      </c>
      <c r="Y383" s="191">
        <f t="shared" si="128"/>
        <v>3.8284033021276601E-2</v>
      </c>
      <c r="Z383" s="191" t="str">
        <f t="shared" si="129"/>
        <v>ПДВ</v>
      </c>
      <c r="AA383" s="191">
        <f t="shared" si="130"/>
        <v>2.4279574468085109E-3</v>
      </c>
      <c r="AB383" s="191">
        <f t="shared" si="131"/>
        <v>3.8284033021276601E-2</v>
      </c>
      <c r="AC383" s="47" t="str">
        <f t="shared" si="132"/>
        <v>ПДВ</v>
      </c>
    </row>
    <row r="384" spans="1:29" hidden="1" x14ac:dyDescent="0.25">
      <c r="A384">
        <v>360</v>
      </c>
      <c r="B384">
        <f>IFERROR(VLOOKUP(IF(ISERROR(FIND("Наименование загрязняющего вещества",D384))=FALSE,B385,IF(D384="всего по ЗВ:",B383,VLOOKUP(A384,ishod_piv!A:B,2,0))),norm!B:B,1,0),0)</f>
        <v>0</v>
      </c>
      <c r="C384" s="58">
        <f t="shared" si="111"/>
        <v>4</v>
      </c>
      <c r="D384" s="180" t="str">
        <f>VLOOKUP(A384,ishod_piv!A:H,8,0)</f>
        <v>линия перегрузки ТКО</v>
      </c>
      <c r="E384" s="59">
        <f>VLOOKUP(A384,ishod_piv!A:I,9,0)</f>
        <v>4</v>
      </c>
      <c r="F384" s="191">
        <f>IF(ISERROR(FIND("Наименование загрязняющего вещества",D384))=TRUE,VLOOKUP(A384,ishod_piv!A:I,4,0),"")</f>
        <v>1.3283427561837457E-2</v>
      </c>
      <c r="G384" s="191">
        <f>IF(ISERROR(FIND("Наименование загрязняющего вещества",D384))=TRUE,VLOOKUP(A384,ishod_piv!A:I,5,0),"")</f>
        <v>0.20945308579505303</v>
      </c>
      <c r="H384" s="191" t="str">
        <f>VLOOKUP(A384,ishod_piv!A:J,10,0)</f>
        <v>ПДВ</v>
      </c>
      <c r="I384" s="191">
        <f t="shared" si="112"/>
        <v>1.3283427561837457E-2</v>
      </c>
      <c r="J384" s="191">
        <f t="shared" si="113"/>
        <v>0.20945308579505303</v>
      </c>
      <c r="K384" s="191" t="str">
        <f t="shared" si="114"/>
        <v>ПДВ</v>
      </c>
      <c r="L384" s="191">
        <f t="shared" si="115"/>
        <v>1.3283427561837457E-2</v>
      </c>
      <c r="M384" s="191">
        <f t="shared" si="116"/>
        <v>0.20945308579505303</v>
      </c>
      <c r="N384" s="191" t="str">
        <f t="shared" si="117"/>
        <v>ПДВ</v>
      </c>
      <c r="O384" s="191">
        <f t="shared" si="118"/>
        <v>1.3283427561837457E-2</v>
      </c>
      <c r="P384" s="191">
        <f t="shared" si="119"/>
        <v>0.20945308579505303</v>
      </c>
      <c r="Q384" s="191" t="str">
        <f t="shared" si="120"/>
        <v>ПДВ</v>
      </c>
      <c r="R384" s="191">
        <f t="shared" si="121"/>
        <v>1.3283427561837457E-2</v>
      </c>
      <c r="S384" s="191">
        <f t="shared" si="122"/>
        <v>0.20945308579505303</v>
      </c>
      <c r="T384" s="191" t="str">
        <f t="shared" si="123"/>
        <v>ПДВ</v>
      </c>
      <c r="U384" s="191">
        <f t="shared" si="124"/>
        <v>1.3283427561837457E-2</v>
      </c>
      <c r="V384" s="191">
        <f t="shared" si="125"/>
        <v>0.20945308579505303</v>
      </c>
      <c r="W384" s="191" t="str">
        <f t="shared" si="126"/>
        <v>ПДВ</v>
      </c>
      <c r="X384" s="191">
        <f t="shared" si="127"/>
        <v>1.3283427561837457E-2</v>
      </c>
      <c r="Y384" s="191">
        <f t="shared" si="128"/>
        <v>0.20945308579505303</v>
      </c>
      <c r="Z384" s="191" t="str">
        <f t="shared" si="129"/>
        <v>ПДВ</v>
      </c>
      <c r="AA384" s="191">
        <f t="shared" si="130"/>
        <v>1.3283427561837457E-2</v>
      </c>
      <c r="AB384" s="191">
        <f t="shared" si="131"/>
        <v>0.20945308579505303</v>
      </c>
      <c r="AC384" s="47" t="str">
        <f t="shared" si="132"/>
        <v>ПДВ</v>
      </c>
    </row>
    <row r="385" spans="1:29" hidden="1" x14ac:dyDescent="0.25">
      <c r="A385">
        <v>361</v>
      </c>
      <c r="B385">
        <f>IFERROR(VLOOKUP(IF(ISERROR(FIND("Наименование загрязняющего вещества",D385))=FALSE,B386,IF(D385="всего по ЗВ:",B384,VLOOKUP(A385,ishod_piv!A:B,2,0))),norm!B:B,1,0),0)</f>
        <v>0</v>
      </c>
      <c r="C385" s="58">
        <f t="shared" si="111"/>
        <v>5</v>
      </c>
      <c r="D385" s="148" t="str">
        <f>VLOOKUP(A385,ishod_piv!A:H,8,0)</f>
        <v>котельная</v>
      </c>
      <c r="E385" s="59">
        <f>VLOOKUP(A385,ishod_piv!A:I,9,0)</f>
        <v>7</v>
      </c>
      <c r="F385" s="191">
        <f>IF(ISERROR(FIND("Наименование загрязняющего вещества",D385))=TRUE,VLOOKUP(A385,ishod_piv!A:I,4,0),"")</f>
        <v>7.8713400000000027E-3</v>
      </c>
      <c r="G385" s="191">
        <f>IF(ISERROR(FIND("Наименование загрязняющего вещества",D385))=TRUE,VLOOKUP(A385,ishod_piv!A:I,5,0),"")</f>
        <v>2.0400000000000005E-2</v>
      </c>
      <c r="H385" s="191" t="str">
        <f>VLOOKUP(A385,ishod_piv!A:J,10,0)</f>
        <v>ПДВ</v>
      </c>
      <c r="I385" s="191">
        <f t="shared" si="112"/>
        <v>7.8713400000000027E-3</v>
      </c>
      <c r="J385" s="191">
        <f t="shared" si="113"/>
        <v>2.0400000000000005E-2</v>
      </c>
      <c r="K385" s="191" t="str">
        <f t="shared" si="114"/>
        <v>ПДВ</v>
      </c>
      <c r="L385" s="191">
        <f t="shared" si="115"/>
        <v>7.8713400000000027E-3</v>
      </c>
      <c r="M385" s="191">
        <f t="shared" si="116"/>
        <v>2.0400000000000005E-2</v>
      </c>
      <c r="N385" s="191" t="str">
        <f t="shared" si="117"/>
        <v>ПДВ</v>
      </c>
      <c r="O385" s="191">
        <f t="shared" si="118"/>
        <v>7.8713400000000027E-3</v>
      </c>
      <c r="P385" s="191">
        <f t="shared" si="119"/>
        <v>2.0400000000000005E-2</v>
      </c>
      <c r="Q385" s="191" t="str">
        <f t="shared" si="120"/>
        <v>ПДВ</v>
      </c>
      <c r="R385" s="191">
        <f t="shared" si="121"/>
        <v>7.8713400000000027E-3</v>
      </c>
      <c r="S385" s="191">
        <f t="shared" si="122"/>
        <v>2.0400000000000005E-2</v>
      </c>
      <c r="T385" s="191" t="str">
        <f t="shared" si="123"/>
        <v>ПДВ</v>
      </c>
      <c r="U385" s="191">
        <f t="shared" si="124"/>
        <v>7.8713400000000027E-3</v>
      </c>
      <c r="V385" s="191">
        <f t="shared" si="125"/>
        <v>2.0400000000000005E-2</v>
      </c>
      <c r="W385" s="191" t="str">
        <f t="shared" si="126"/>
        <v>ПДВ</v>
      </c>
      <c r="X385" s="191">
        <f t="shared" si="127"/>
        <v>7.8713400000000027E-3</v>
      </c>
      <c r="Y385" s="191">
        <f t="shared" si="128"/>
        <v>2.0400000000000005E-2</v>
      </c>
      <c r="Z385" s="191" t="str">
        <f t="shared" si="129"/>
        <v>ПДВ</v>
      </c>
      <c r="AA385" s="191">
        <f t="shared" si="130"/>
        <v>7.8713400000000027E-3</v>
      </c>
      <c r="AB385" s="191">
        <f t="shared" si="131"/>
        <v>2.0400000000000005E-2</v>
      </c>
      <c r="AC385" s="47" t="str">
        <f t="shared" si="132"/>
        <v>ПДВ</v>
      </c>
    </row>
    <row r="386" spans="1:29" hidden="1" x14ac:dyDescent="0.25">
      <c r="A386">
        <v>362</v>
      </c>
      <c r="B386">
        <f>IFERROR(VLOOKUP(IF(ISERROR(FIND("Наименование загрязняющего вещества",D386))=FALSE,B387,IF(D386="всего по ЗВ:",B385,VLOOKUP(A386,ishod_piv!A:B,2,0))),norm!B:B,1,0),0)</f>
        <v>0</v>
      </c>
      <c r="C386" s="58">
        <f t="shared" si="111"/>
        <v>6</v>
      </c>
      <c r="D386" s="148" t="str">
        <f>VLOOKUP(A386,ishod_piv!A:H,8,0)</f>
        <v>котельная</v>
      </c>
      <c r="E386" s="59">
        <f>VLOOKUP(A386,ishod_piv!A:I,9,0)</f>
        <v>8</v>
      </c>
      <c r="F386" s="47">
        <f>IF(ISERROR(FIND("Наименование загрязняющего вещества",D386))=TRUE,VLOOKUP(A386,ishod_piv!A:I,4,0),"")</f>
        <v>2.2865999999999993E-3</v>
      </c>
      <c r="G386" s="47">
        <f>IF(ISERROR(FIND("Наименование загрязняющего вещества",D386))=TRUE,VLOOKUP(A386,ishod_piv!A:I,5,0),"")</f>
        <v>5.9999999999999995E-5</v>
      </c>
      <c r="H386" s="47" t="str">
        <f>VLOOKUP(A386,ishod_piv!A:J,10,0)</f>
        <v>ПДВ</v>
      </c>
      <c r="I386" s="47">
        <f t="shared" si="112"/>
        <v>2.2865999999999993E-3</v>
      </c>
      <c r="J386" s="47">
        <f t="shared" si="113"/>
        <v>5.9999999999999995E-5</v>
      </c>
      <c r="K386" s="47" t="str">
        <f t="shared" si="114"/>
        <v>ПДВ</v>
      </c>
      <c r="L386" s="47">
        <f t="shared" si="115"/>
        <v>2.2865999999999993E-3</v>
      </c>
      <c r="M386" s="47">
        <f t="shared" si="116"/>
        <v>5.9999999999999995E-5</v>
      </c>
      <c r="N386" s="47" t="str">
        <f t="shared" si="117"/>
        <v>ПДВ</v>
      </c>
      <c r="O386" s="47">
        <f t="shared" si="118"/>
        <v>2.2865999999999993E-3</v>
      </c>
      <c r="P386" s="47">
        <f t="shared" si="119"/>
        <v>5.9999999999999995E-5</v>
      </c>
      <c r="Q386" s="47" t="str">
        <f t="shared" si="120"/>
        <v>ПДВ</v>
      </c>
      <c r="R386" s="47">
        <f t="shared" si="121"/>
        <v>2.2865999999999993E-3</v>
      </c>
      <c r="S386" s="47">
        <f t="shared" si="122"/>
        <v>5.9999999999999995E-5</v>
      </c>
      <c r="T386" s="47" t="str">
        <f t="shared" si="123"/>
        <v>ПДВ</v>
      </c>
      <c r="U386" s="47">
        <f t="shared" si="124"/>
        <v>2.2865999999999993E-3</v>
      </c>
      <c r="V386" s="47">
        <f t="shared" si="125"/>
        <v>5.9999999999999995E-5</v>
      </c>
      <c r="W386" s="47" t="str">
        <f t="shared" si="126"/>
        <v>ПДВ</v>
      </c>
      <c r="X386" s="47">
        <f t="shared" si="127"/>
        <v>2.2865999999999993E-3</v>
      </c>
      <c r="Y386" s="47">
        <f t="shared" si="128"/>
        <v>5.9999999999999995E-5</v>
      </c>
      <c r="Z386" s="47" t="str">
        <f t="shared" si="129"/>
        <v>ПДВ</v>
      </c>
      <c r="AA386" s="47">
        <f t="shared" si="130"/>
        <v>2.2865999999999993E-3</v>
      </c>
      <c r="AB386" s="47">
        <f t="shared" si="131"/>
        <v>5.9999999999999995E-5</v>
      </c>
      <c r="AC386" s="47" t="str">
        <f t="shared" si="132"/>
        <v>ПДВ</v>
      </c>
    </row>
    <row r="387" spans="1:29" hidden="1" x14ac:dyDescent="0.25">
      <c r="A387">
        <v>363</v>
      </c>
      <c r="B387">
        <f>IFERROR(VLOOKUP(IF(ISERROR(FIND("Наименование загрязняющего вещества",D387))=FALSE,B388,IF(D387="всего по ЗВ:",B386,VLOOKUP(A387,ishod_piv!A:B,2,0))),norm!B:B,1,0),0)</f>
        <v>0</v>
      </c>
      <c r="C387" s="58">
        <f t="shared" si="111"/>
        <v>7</v>
      </c>
      <c r="D387" s="148" t="str">
        <f>VLOOKUP(A387,ishod_piv!A:H,8,0)</f>
        <v>Участок приемки и выгрузки ТКО</v>
      </c>
      <c r="E387" s="59">
        <f>VLOOKUP(A387,ishod_piv!A:I,9,0)</f>
        <v>6001</v>
      </c>
      <c r="F387" s="47">
        <f>IF(ISERROR(FIND("Наименование загрязняющего вещества",D387))=TRUE,VLOOKUP(A387,ishod_piv!A:I,4,0),"")</f>
        <v>1.2557077625570777E-2</v>
      </c>
      <c r="G387" s="47">
        <f>IF(ISERROR(FIND("Наименование загрязняющего вещества",D387))=TRUE,VLOOKUP(A387,ishod_piv!A:I,5,0),"")</f>
        <v>0.19800000000000001</v>
      </c>
      <c r="H387" s="47" t="str">
        <f>VLOOKUP(A387,ishod_piv!A:J,10,0)</f>
        <v>ПДВ</v>
      </c>
      <c r="I387" s="47">
        <f t="shared" si="112"/>
        <v>1.2557077625570777E-2</v>
      </c>
      <c r="J387" s="47">
        <f t="shared" si="113"/>
        <v>0.19800000000000001</v>
      </c>
      <c r="K387" s="47" t="str">
        <f t="shared" si="114"/>
        <v>ПДВ</v>
      </c>
      <c r="L387" s="47">
        <f t="shared" si="115"/>
        <v>1.2557077625570777E-2</v>
      </c>
      <c r="M387" s="47">
        <f t="shared" si="116"/>
        <v>0.19800000000000001</v>
      </c>
      <c r="N387" s="47" t="str">
        <f t="shared" si="117"/>
        <v>ПДВ</v>
      </c>
      <c r="O387" s="47">
        <f t="shared" si="118"/>
        <v>1.2557077625570777E-2</v>
      </c>
      <c r="P387" s="47">
        <f t="shared" si="119"/>
        <v>0.19800000000000001</v>
      </c>
      <c r="Q387" s="47" t="str">
        <f t="shared" si="120"/>
        <v>ПДВ</v>
      </c>
      <c r="R387" s="47">
        <f t="shared" si="121"/>
        <v>1.2557077625570777E-2</v>
      </c>
      <c r="S387" s="47">
        <f t="shared" si="122"/>
        <v>0.19800000000000001</v>
      </c>
      <c r="T387" s="47" t="str">
        <f t="shared" si="123"/>
        <v>ПДВ</v>
      </c>
      <c r="U387" s="47">
        <f t="shared" si="124"/>
        <v>1.2557077625570777E-2</v>
      </c>
      <c r="V387" s="47">
        <f t="shared" si="125"/>
        <v>0.19800000000000001</v>
      </c>
      <c r="W387" s="47" t="str">
        <f t="shared" si="126"/>
        <v>ПДВ</v>
      </c>
      <c r="X387" s="47">
        <f t="shared" si="127"/>
        <v>1.2557077625570777E-2</v>
      </c>
      <c r="Y387" s="47">
        <f t="shared" si="128"/>
        <v>0.19800000000000001</v>
      </c>
      <c r="Z387" s="47" t="str">
        <f t="shared" si="129"/>
        <v>ПДВ</v>
      </c>
      <c r="AA387" s="47">
        <f t="shared" si="130"/>
        <v>1.2557077625570777E-2</v>
      </c>
      <c r="AB387" s="47">
        <f t="shared" si="131"/>
        <v>0.19800000000000001</v>
      </c>
      <c r="AC387" s="47" t="str">
        <f t="shared" si="132"/>
        <v>ПДВ</v>
      </c>
    </row>
    <row r="388" spans="1:29" hidden="1" x14ac:dyDescent="0.25">
      <c r="A388">
        <v>364</v>
      </c>
      <c r="B388">
        <f>IFERROR(VLOOKUP(IF(ISERROR(FIND("Наименование загрязняющего вещества",D388))=FALSE,B389,IF(D388="всего по ЗВ:",B387,VLOOKUP(A388,ishod_piv!A:B,2,0))),norm!B:B,1,0),0)</f>
        <v>0</v>
      </c>
      <c r="C388" s="58" t="str">
        <f t="shared" si="111"/>
        <v/>
      </c>
      <c r="D388" s="148" t="str">
        <f>VLOOKUP(A388,ishod_piv!A:H,8,0)</f>
        <v>всего по ЗВ:</v>
      </c>
      <c r="E388" s="59" t="str">
        <f>VLOOKUP(A388,ishod_piv!A:I,9,0)</f>
        <v/>
      </c>
      <c r="F388" s="47">
        <f>IF(ISERROR(FIND("Наименование загрязняющего вещества",D388))=TRUE,VLOOKUP(A388,ishod_piv!A:I,4,0),"")</f>
        <v>4.3895704519580567E-2</v>
      </c>
      <c r="G388" s="47">
        <f>IF(ISERROR(FIND("Наименование загрязняющего вещества",D388))=TRUE,VLOOKUP(A388,ishod_piv!A:I,5,0),"")</f>
        <v>0.55243707094474637</v>
      </c>
      <c r="H388" s="47" t="str">
        <f>VLOOKUP(A388,ishod_piv!A:J,10,0)</f>
        <v/>
      </c>
      <c r="I388" s="47">
        <f t="shared" si="112"/>
        <v>4.3895704519580567E-2</v>
      </c>
      <c r="J388" s="47">
        <f t="shared" si="113"/>
        <v>0.55243707094474637</v>
      </c>
      <c r="K388" s="47" t="str">
        <f t="shared" si="114"/>
        <v/>
      </c>
      <c r="L388" s="47">
        <f t="shared" si="115"/>
        <v>4.3895704519580567E-2</v>
      </c>
      <c r="M388" s="47">
        <f t="shared" si="116"/>
        <v>0.55243707094474637</v>
      </c>
      <c r="N388" s="47" t="str">
        <f t="shared" si="117"/>
        <v/>
      </c>
      <c r="O388" s="47">
        <f t="shared" si="118"/>
        <v>4.3895704519580567E-2</v>
      </c>
      <c r="P388" s="47">
        <f t="shared" si="119"/>
        <v>0.55243707094474637</v>
      </c>
      <c r="Q388" s="47" t="str">
        <f t="shared" si="120"/>
        <v/>
      </c>
      <c r="R388" s="47">
        <f t="shared" si="121"/>
        <v>4.3895704519580567E-2</v>
      </c>
      <c r="S388" s="47">
        <f t="shared" si="122"/>
        <v>0.55243707094474637</v>
      </c>
      <c r="T388" s="47" t="str">
        <f t="shared" si="123"/>
        <v/>
      </c>
      <c r="U388" s="47">
        <f t="shared" si="124"/>
        <v>4.3895704519580567E-2</v>
      </c>
      <c r="V388" s="47">
        <f t="shared" si="125"/>
        <v>0.55243707094474637</v>
      </c>
      <c r="W388" s="47" t="str">
        <f t="shared" si="126"/>
        <v/>
      </c>
      <c r="X388" s="47">
        <f t="shared" si="127"/>
        <v>4.3895704519580567E-2</v>
      </c>
      <c r="Y388" s="47">
        <f t="shared" si="128"/>
        <v>0.55243707094474637</v>
      </c>
      <c r="Z388" s="47" t="str">
        <f t="shared" si="129"/>
        <v/>
      </c>
      <c r="AA388" s="47">
        <f t="shared" si="130"/>
        <v>4.3895704519580567E-2</v>
      </c>
      <c r="AB388" s="47">
        <f t="shared" si="131"/>
        <v>0.55243707094474637</v>
      </c>
      <c r="AC388" s="47" t="str">
        <f t="shared" si="132"/>
        <v/>
      </c>
    </row>
    <row r="389" spans="1:29" hidden="1" x14ac:dyDescent="0.25">
      <c r="A389">
        <v>365</v>
      </c>
      <c r="B389">
        <f>IFERROR(VLOOKUP(IF(ISERROR(FIND("Наименование загрязняющего вещества",D389))=FALSE,B390,IF(D389="всего по ЗВ:",B388,VLOOKUP(A389,ishod_piv!A:B,2,0))),norm!B:B,1,0),0)</f>
        <v>0</v>
      </c>
      <c r="C389" s="58" t="str">
        <f t="shared" si="111"/>
        <v/>
      </c>
      <c r="D389" s="148" t="str">
        <f>VLOOKUP(A389,ishod_piv!A:H,8,0)</f>
        <v>Наименование загрязняющего вещества: 2735/Масло минеральное нефтяное (веретенное, машинное, цилиндровое и др.)</v>
      </c>
      <c r="E389" s="59" t="str">
        <f>VLOOKUP(A389,ishod_piv!A:I,9,0)</f>
        <v/>
      </c>
      <c r="F389" s="47" t="str">
        <f>IF(ISERROR(FIND("Наименование загрязняющего вещества",D389))=TRUE,VLOOKUP(A389,ishod_piv!A:I,4,0),"")</f>
        <v/>
      </c>
      <c r="G389" s="47" t="str">
        <f>IF(ISERROR(FIND("Наименование загрязняющего вещества",D389))=TRUE,VLOOKUP(A389,ishod_piv!A:I,5,0),"")</f>
        <v/>
      </c>
      <c r="H389" s="47" t="str">
        <f>VLOOKUP(A389,ishod_piv!A:J,10,0)</f>
        <v/>
      </c>
      <c r="I389" s="47" t="str">
        <f t="shared" si="112"/>
        <v/>
      </c>
      <c r="J389" s="47" t="str">
        <f t="shared" si="113"/>
        <v/>
      </c>
      <c r="K389" s="47" t="str">
        <f t="shared" si="114"/>
        <v/>
      </c>
      <c r="L389" s="47" t="str">
        <f t="shared" si="115"/>
        <v/>
      </c>
      <c r="M389" s="47" t="str">
        <f t="shared" si="116"/>
        <v/>
      </c>
      <c r="N389" s="47" t="str">
        <f t="shared" si="117"/>
        <v/>
      </c>
      <c r="O389" s="47" t="str">
        <f t="shared" si="118"/>
        <v/>
      </c>
      <c r="P389" s="47" t="str">
        <f t="shared" si="119"/>
        <v/>
      </c>
      <c r="Q389" s="47" t="str">
        <f t="shared" si="120"/>
        <v/>
      </c>
      <c r="R389" s="47" t="str">
        <f t="shared" si="121"/>
        <v/>
      </c>
      <c r="S389" s="47" t="str">
        <f t="shared" si="122"/>
        <v/>
      </c>
      <c r="T389" s="47" t="str">
        <f t="shared" si="123"/>
        <v/>
      </c>
      <c r="U389" s="47" t="str">
        <f t="shared" si="124"/>
        <v/>
      </c>
      <c r="V389" s="47" t="str">
        <f t="shared" si="125"/>
        <v/>
      </c>
      <c r="W389" s="47" t="str">
        <f t="shared" si="126"/>
        <v/>
      </c>
      <c r="X389" s="47" t="str">
        <f t="shared" si="127"/>
        <v/>
      </c>
      <c r="Y389" s="47" t="str">
        <f t="shared" si="128"/>
        <v/>
      </c>
      <c r="Z389" s="47" t="str">
        <f t="shared" si="129"/>
        <v/>
      </c>
      <c r="AA389" s="47" t="str">
        <f t="shared" si="130"/>
        <v/>
      </c>
      <c r="AB389" s="47" t="str">
        <f t="shared" si="131"/>
        <v/>
      </c>
      <c r="AC389" s="47" t="str">
        <f t="shared" si="132"/>
        <v/>
      </c>
    </row>
    <row r="390" spans="1:29" hidden="1" x14ac:dyDescent="0.25">
      <c r="A390">
        <v>366</v>
      </c>
      <c r="B390">
        <f>IFERROR(VLOOKUP(IF(ISERROR(FIND("Наименование загрязняющего вещества",D390))=FALSE,B391,IF(D390="всего по ЗВ:",B389,VLOOKUP(A390,ishod_piv!A:B,2,0))),norm!B:B,1,0),0)</f>
        <v>0</v>
      </c>
      <c r="C390" s="58">
        <f t="shared" si="111"/>
        <v>1</v>
      </c>
      <c r="D390" s="148" t="str">
        <f>VLOOKUP(A390,ishod_piv!A:H,8,0)</f>
        <v>линия перегрузки ТКО</v>
      </c>
      <c r="E390" s="59">
        <f>VLOOKUP(A390,ishod_piv!A:I,9,0)</f>
        <v>4</v>
      </c>
      <c r="F390" s="47">
        <f>IF(ISERROR(FIND("Наименование загрязняющего вещества",D390))=TRUE,VLOOKUP(A390,ishod_piv!A:I,4,0),"")</f>
        <v>6.1103766784452295E-3</v>
      </c>
      <c r="G390" s="47">
        <f>IF(ISERROR(FIND("Наименование загрязняющего вещества",D390))=TRUE,VLOOKUP(A390,ishod_piv!A:I,5,0),"")</f>
        <v>9.634841946572438E-2</v>
      </c>
      <c r="H390" s="47" t="str">
        <f>VLOOKUP(A390,ishod_piv!A:J,10,0)</f>
        <v>ПДВ</v>
      </c>
      <c r="I390" s="47">
        <f t="shared" si="112"/>
        <v>6.1103766784452295E-3</v>
      </c>
      <c r="J390" s="47">
        <f t="shared" si="113"/>
        <v>9.634841946572438E-2</v>
      </c>
      <c r="K390" s="47" t="str">
        <f t="shared" si="114"/>
        <v>ПДВ</v>
      </c>
      <c r="L390" s="47">
        <f t="shared" si="115"/>
        <v>6.1103766784452295E-3</v>
      </c>
      <c r="M390" s="47">
        <f t="shared" si="116"/>
        <v>9.634841946572438E-2</v>
      </c>
      <c r="N390" s="47" t="str">
        <f t="shared" si="117"/>
        <v>ПДВ</v>
      </c>
      <c r="O390" s="47">
        <f t="shared" si="118"/>
        <v>6.1103766784452295E-3</v>
      </c>
      <c r="P390" s="47">
        <f t="shared" si="119"/>
        <v>9.634841946572438E-2</v>
      </c>
      <c r="Q390" s="47" t="str">
        <f t="shared" si="120"/>
        <v>ПДВ</v>
      </c>
      <c r="R390" s="47">
        <f t="shared" si="121"/>
        <v>6.1103766784452295E-3</v>
      </c>
      <c r="S390" s="47">
        <f t="shared" si="122"/>
        <v>9.634841946572438E-2</v>
      </c>
      <c r="T390" s="47" t="str">
        <f t="shared" si="123"/>
        <v>ПДВ</v>
      </c>
      <c r="U390" s="47">
        <f t="shared" si="124"/>
        <v>6.1103766784452295E-3</v>
      </c>
      <c r="V390" s="47">
        <f t="shared" si="125"/>
        <v>9.634841946572438E-2</v>
      </c>
      <c r="W390" s="47" t="str">
        <f t="shared" si="126"/>
        <v>ПДВ</v>
      </c>
      <c r="X390" s="47">
        <f t="shared" si="127"/>
        <v>6.1103766784452295E-3</v>
      </c>
      <c r="Y390" s="47">
        <f t="shared" si="128"/>
        <v>9.634841946572438E-2</v>
      </c>
      <c r="Z390" s="47" t="str">
        <f t="shared" si="129"/>
        <v>ПДВ</v>
      </c>
      <c r="AA390" s="47">
        <f t="shared" si="130"/>
        <v>6.1103766784452295E-3</v>
      </c>
      <c r="AB390" s="47">
        <f t="shared" si="131"/>
        <v>9.634841946572438E-2</v>
      </c>
      <c r="AC390" s="47" t="str">
        <f t="shared" si="132"/>
        <v>ПДВ</v>
      </c>
    </row>
    <row r="391" spans="1:29" hidden="1" x14ac:dyDescent="0.25">
      <c r="A391">
        <v>367</v>
      </c>
      <c r="B391">
        <f>IFERROR(VLOOKUP(IF(ISERROR(FIND("Наименование загрязняющего вещества",D391))=FALSE,B392,IF(D391="всего по ЗВ:",B390,VLOOKUP(A391,ishod_piv!A:B,2,0))),norm!B:B,1,0),0)</f>
        <v>0</v>
      </c>
      <c r="C391" s="58" t="str">
        <f t="shared" si="111"/>
        <v/>
      </c>
      <c r="D391" s="148" t="str">
        <f>VLOOKUP(A391,ishod_piv!A:H,8,0)</f>
        <v>всего по ЗВ:</v>
      </c>
      <c r="E391" s="59" t="str">
        <f>VLOOKUP(A391,ishod_piv!A:I,9,0)</f>
        <v/>
      </c>
      <c r="F391" s="47">
        <f>IF(ISERROR(FIND("Наименование загрязняющего вещества",D391))=TRUE,VLOOKUP(A391,ishod_piv!A:I,4,0),"")</f>
        <v>6.1103766784452295E-3</v>
      </c>
      <c r="G391" s="47">
        <f>IF(ISERROR(FIND("Наименование загрязняющего вещества",D391))=TRUE,VLOOKUP(A391,ishod_piv!A:I,5,0),"")</f>
        <v>9.634841946572438E-2</v>
      </c>
      <c r="H391" s="47" t="str">
        <f>VLOOKUP(A391,ishod_piv!A:J,10,0)</f>
        <v/>
      </c>
      <c r="I391" s="47">
        <f t="shared" si="112"/>
        <v>6.1103766784452295E-3</v>
      </c>
      <c r="J391" s="47">
        <f t="shared" si="113"/>
        <v>9.634841946572438E-2</v>
      </c>
      <c r="K391" s="47" t="str">
        <f t="shared" si="114"/>
        <v/>
      </c>
      <c r="L391" s="47">
        <f t="shared" si="115"/>
        <v>6.1103766784452295E-3</v>
      </c>
      <c r="M391" s="47">
        <f t="shared" si="116"/>
        <v>9.634841946572438E-2</v>
      </c>
      <c r="N391" s="47" t="str">
        <f t="shared" si="117"/>
        <v/>
      </c>
      <c r="O391" s="47">
        <f t="shared" si="118"/>
        <v>6.1103766784452295E-3</v>
      </c>
      <c r="P391" s="47">
        <f t="shared" si="119"/>
        <v>9.634841946572438E-2</v>
      </c>
      <c r="Q391" s="47" t="str">
        <f t="shared" si="120"/>
        <v/>
      </c>
      <c r="R391" s="47">
        <f t="shared" si="121"/>
        <v>6.1103766784452295E-3</v>
      </c>
      <c r="S391" s="47">
        <f t="shared" si="122"/>
        <v>9.634841946572438E-2</v>
      </c>
      <c r="T391" s="47" t="str">
        <f t="shared" si="123"/>
        <v/>
      </c>
      <c r="U391" s="47">
        <f t="shared" si="124"/>
        <v>6.1103766784452295E-3</v>
      </c>
      <c r="V391" s="47">
        <f t="shared" si="125"/>
        <v>9.634841946572438E-2</v>
      </c>
      <c r="W391" s="47" t="str">
        <f t="shared" si="126"/>
        <v/>
      </c>
      <c r="X391" s="47">
        <f t="shared" si="127"/>
        <v>6.1103766784452295E-3</v>
      </c>
      <c r="Y391" s="47">
        <f t="shared" si="128"/>
        <v>9.634841946572438E-2</v>
      </c>
      <c r="Z391" s="47" t="str">
        <f t="shared" si="129"/>
        <v/>
      </c>
      <c r="AA391" s="47">
        <f t="shared" si="130"/>
        <v>6.1103766784452295E-3</v>
      </c>
      <c r="AB391" s="47">
        <f t="shared" si="131"/>
        <v>9.634841946572438E-2</v>
      </c>
      <c r="AC391" s="47" t="str">
        <f t="shared" si="132"/>
        <v/>
      </c>
    </row>
    <row r="392" spans="1:29" ht="24.75" x14ac:dyDescent="0.25">
      <c r="A392">
        <v>368</v>
      </c>
      <c r="B392">
        <f>IFERROR(VLOOKUP(IF(ISERROR(FIND("Наименование загрязняющего вещества",D392))=FALSE,B393,IF(D392="всего по ЗВ:",B391,VLOOKUP(A392,ishod_piv!A:B,2,0))),norm!B:B,1,0),0)</f>
        <v>349</v>
      </c>
      <c r="C392" s="58" t="str">
        <f t="shared" si="111"/>
        <v/>
      </c>
      <c r="D392" s="180" t="str">
        <f>VLOOKUP(A392,ishod_piv!A:H,8,0)</f>
        <v>Наименование загрязняющего вещества: 349/Хлор</v>
      </c>
      <c r="E392" s="59" t="str">
        <f>VLOOKUP(A392,ishod_piv!A:I,9,0)</f>
        <v/>
      </c>
      <c r="F392" s="47" t="str">
        <f>IF(ISERROR(FIND("Наименование загрязняющего вещества",D392))=TRUE,VLOOKUP(A392,ishod_piv!A:I,4,0),"")</f>
        <v/>
      </c>
      <c r="G392" s="47" t="str">
        <f>IF(ISERROR(FIND("Наименование загрязняющего вещества",D392))=TRUE,VLOOKUP(A392,ishod_piv!A:I,5,0),"")</f>
        <v/>
      </c>
      <c r="H392" s="47" t="str">
        <f>VLOOKUP(A392,ishod_piv!A:J,10,0)</f>
        <v/>
      </c>
      <c r="I392" s="47" t="str">
        <f t="shared" si="112"/>
        <v/>
      </c>
      <c r="J392" s="47" t="str">
        <f t="shared" si="113"/>
        <v/>
      </c>
      <c r="K392" s="47" t="str">
        <f t="shared" si="114"/>
        <v/>
      </c>
      <c r="L392" s="47" t="str">
        <f t="shared" si="115"/>
        <v/>
      </c>
      <c r="M392" s="47" t="str">
        <f t="shared" si="116"/>
        <v/>
      </c>
      <c r="N392" s="47" t="str">
        <f t="shared" si="117"/>
        <v/>
      </c>
      <c r="O392" s="47" t="str">
        <f t="shared" si="118"/>
        <v/>
      </c>
      <c r="P392" s="47" t="str">
        <f t="shared" si="119"/>
        <v/>
      </c>
      <c r="Q392" s="47" t="str">
        <f t="shared" si="120"/>
        <v/>
      </c>
      <c r="R392" s="47" t="str">
        <f t="shared" si="121"/>
        <v/>
      </c>
      <c r="S392" s="47" t="str">
        <f t="shared" si="122"/>
        <v/>
      </c>
      <c r="T392" s="47" t="str">
        <f t="shared" si="123"/>
        <v/>
      </c>
      <c r="U392" s="47" t="str">
        <f t="shared" si="124"/>
        <v/>
      </c>
      <c r="V392" s="47" t="str">
        <f t="shared" si="125"/>
        <v/>
      </c>
      <c r="W392" s="47" t="str">
        <f t="shared" si="126"/>
        <v/>
      </c>
      <c r="X392" s="47" t="str">
        <f t="shared" si="127"/>
        <v/>
      </c>
      <c r="Y392" s="47" t="str">
        <f t="shared" si="128"/>
        <v/>
      </c>
      <c r="Z392" s="47" t="str">
        <f t="shared" si="129"/>
        <v/>
      </c>
      <c r="AA392" s="47" t="str">
        <f t="shared" si="130"/>
        <v/>
      </c>
      <c r="AB392" s="47" t="str">
        <f t="shared" si="131"/>
        <v/>
      </c>
      <c r="AC392" s="47" t="str">
        <f t="shared" si="132"/>
        <v/>
      </c>
    </row>
    <row r="393" spans="1:29" x14ac:dyDescent="0.25">
      <c r="A393">
        <v>369</v>
      </c>
      <c r="B393">
        <f>IFERROR(VLOOKUP(IF(ISERROR(FIND("Наименование загрязняющего вещества",D393))=FALSE,B394,IF(D393="всего по ЗВ:",B392,VLOOKUP(A393,ishod_piv!A:B,2,0))),norm!B:B,1,0),0)</f>
        <v>349</v>
      </c>
      <c r="C393" s="58">
        <f t="shared" si="111"/>
        <v>1</v>
      </c>
      <c r="D393" s="180" t="str">
        <f>VLOOKUP(A393,ishod_piv!A:H,8,0)</f>
        <v>дезбарьер</v>
      </c>
      <c r="E393" s="59">
        <f>VLOOKUP(A393,ishod_piv!A:I,9,0)</f>
        <v>6003</v>
      </c>
      <c r="F393" s="191">
        <f>IF(ISERROR(FIND("Наименование загрязняющего вещества",D393))=TRUE,VLOOKUP(A393,ishod_piv!A:I,4,0),"")</f>
        <v>1.8834444444444446E-5</v>
      </c>
      <c r="G393" s="191">
        <f>IF(ISERROR(FIND("Наименование загрязняющего вещества",D393))=TRUE,VLOOKUP(A393,ishod_piv!A:I,5,0),"")</f>
        <v>1.6272960000000001E-4</v>
      </c>
      <c r="H393" s="191" t="str">
        <f>VLOOKUP(A393,ishod_piv!A:J,10,0)</f>
        <v>ПДВ</v>
      </c>
      <c r="I393" s="191">
        <f t="shared" si="112"/>
        <v>1.8834444444444446E-5</v>
      </c>
      <c r="J393" s="191">
        <f t="shared" si="113"/>
        <v>1.6272960000000001E-4</v>
      </c>
      <c r="K393" s="191" t="str">
        <f t="shared" si="114"/>
        <v>ПДВ</v>
      </c>
      <c r="L393" s="191">
        <f t="shared" si="115"/>
        <v>1.8834444444444446E-5</v>
      </c>
      <c r="M393" s="191">
        <f t="shared" si="116"/>
        <v>1.6272960000000001E-4</v>
      </c>
      <c r="N393" s="191" t="str">
        <f t="shared" si="117"/>
        <v>ПДВ</v>
      </c>
      <c r="O393" s="191">
        <f t="shared" si="118"/>
        <v>1.8834444444444446E-5</v>
      </c>
      <c r="P393" s="191">
        <f t="shared" si="119"/>
        <v>1.6272960000000001E-4</v>
      </c>
      <c r="Q393" s="191" t="str">
        <f t="shared" si="120"/>
        <v>ПДВ</v>
      </c>
      <c r="R393" s="191">
        <f t="shared" si="121"/>
        <v>1.8834444444444446E-5</v>
      </c>
      <c r="S393" s="191">
        <f t="shared" si="122"/>
        <v>1.6272960000000001E-4</v>
      </c>
      <c r="T393" s="191" t="str">
        <f t="shared" si="123"/>
        <v>ПДВ</v>
      </c>
      <c r="U393" s="191">
        <f t="shared" si="124"/>
        <v>1.8834444444444446E-5</v>
      </c>
      <c r="V393" s="191">
        <f t="shared" si="125"/>
        <v>1.6272960000000001E-4</v>
      </c>
      <c r="W393" s="191" t="str">
        <f t="shared" si="126"/>
        <v>ПДВ</v>
      </c>
      <c r="X393" s="191">
        <f t="shared" si="127"/>
        <v>1.8834444444444446E-5</v>
      </c>
      <c r="Y393" s="191">
        <f t="shared" si="128"/>
        <v>1.6272960000000001E-4</v>
      </c>
      <c r="Z393" s="191" t="str">
        <f t="shared" si="129"/>
        <v>ПДВ</v>
      </c>
      <c r="AA393" s="191">
        <f t="shared" si="130"/>
        <v>1.8834444444444446E-5</v>
      </c>
      <c r="AB393" s="191">
        <f t="shared" si="131"/>
        <v>1.6272960000000001E-4</v>
      </c>
      <c r="AC393" s="191" t="str">
        <f t="shared" si="132"/>
        <v>ПДВ</v>
      </c>
    </row>
    <row r="394" spans="1:29" x14ac:dyDescent="0.25">
      <c r="A394">
        <v>370</v>
      </c>
      <c r="B394">
        <f>IFERROR(VLOOKUP(IF(ISERROR(FIND("Наименование загрязняющего вещества",D394))=FALSE,B395,IF(D394="всего по ЗВ:",B393,VLOOKUP(A394,ishod_piv!A:B,2,0))),norm!B:B,1,0),0)</f>
        <v>349</v>
      </c>
      <c r="C394" s="58" t="str">
        <f t="shared" si="111"/>
        <v/>
      </c>
      <c r="D394" s="148" t="str">
        <f>VLOOKUP(A394,ishod_piv!A:H,8,0)</f>
        <v>всего по ЗВ:</v>
      </c>
      <c r="E394" s="59" t="str">
        <f>VLOOKUP(A394,ishod_piv!A:I,9,0)</f>
        <v/>
      </c>
      <c r="F394" s="191">
        <f>IF(ISERROR(FIND("Наименование загрязняющего вещества",D394))=TRUE,VLOOKUP(A394,ishod_piv!A:I,4,0),"")</f>
        <v>1.8834444444444446E-5</v>
      </c>
      <c r="G394" s="191">
        <f>IF(ISERROR(FIND("Наименование загрязняющего вещества",D394))=TRUE,VLOOKUP(A394,ishod_piv!A:I,5,0),"")</f>
        <v>1.6272960000000001E-4</v>
      </c>
      <c r="H394" s="191" t="str">
        <f>VLOOKUP(A394,ishod_piv!A:J,10,0)</f>
        <v/>
      </c>
      <c r="I394" s="191">
        <f t="shared" si="112"/>
        <v>1.8834444444444446E-5</v>
      </c>
      <c r="J394" s="191">
        <f t="shared" si="113"/>
        <v>1.6272960000000001E-4</v>
      </c>
      <c r="K394" s="191" t="str">
        <f t="shared" si="114"/>
        <v/>
      </c>
      <c r="L394" s="191">
        <f t="shared" si="115"/>
        <v>1.8834444444444446E-5</v>
      </c>
      <c r="M394" s="191">
        <f t="shared" si="116"/>
        <v>1.6272960000000001E-4</v>
      </c>
      <c r="N394" s="191" t="str">
        <f t="shared" si="117"/>
        <v/>
      </c>
      <c r="O394" s="191">
        <f t="shared" si="118"/>
        <v>1.8834444444444446E-5</v>
      </c>
      <c r="P394" s="191">
        <f t="shared" si="119"/>
        <v>1.6272960000000001E-4</v>
      </c>
      <c r="Q394" s="191" t="str">
        <f t="shared" si="120"/>
        <v/>
      </c>
      <c r="R394" s="191">
        <f t="shared" si="121"/>
        <v>1.8834444444444446E-5</v>
      </c>
      <c r="S394" s="191">
        <f t="shared" si="122"/>
        <v>1.6272960000000001E-4</v>
      </c>
      <c r="T394" s="191" t="str">
        <f t="shared" si="123"/>
        <v/>
      </c>
      <c r="U394" s="191">
        <f t="shared" si="124"/>
        <v>1.8834444444444446E-5</v>
      </c>
      <c r="V394" s="191">
        <f t="shared" si="125"/>
        <v>1.6272960000000001E-4</v>
      </c>
      <c r="W394" s="191" t="str">
        <f t="shared" si="126"/>
        <v/>
      </c>
      <c r="X394" s="191">
        <f t="shared" si="127"/>
        <v>1.8834444444444446E-5</v>
      </c>
      <c r="Y394" s="191">
        <f t="shared" si="128"/>
        <v>1.6272960000000001E-4</v>
      </c>
      <c r="Z394" s="191" t="str">
        <f t="shared" si="129"/>
        <v/>
      </c>
      <c r="AA394" s="191">
        <f t="shared" si="130"/>
        <v>1.8834444444444446E-5</v>
      </c>
      <c r="AB394" s="191">
        <f t="shared" si="131"/>
        <v>1.6272960000000001E-4</v>
      </c>
      <c r="AC394" s="191" t="str">
        <f t="shared" si="132"/>
        <v/>
      </c>
    </row>
    <row r="395" spans="1:29" x14ac:dyDescent="0.25">
      <c r="A395">
        <v>371</v>
      </c>
      <c r="B395">
        <f>IFERROR(VLOOKUP(IF(ISERROR(FIND("Наименование загрязняющего вещества",D395))=FALSE,B396,IF(D395="всего по ЗВ:",B394,VLOOKUP(A395,ishod_piv!A:B,2,0))),norm!B:B,1,0),0)</f>
        <v>316</v>
      </c>
      <c r="C395" s="58" t="str">
        <f t="shared" ref="C395:C458" si="133">IF(ISERROR(FIND("Наименование загрязняющего вещества",D394))=FALSE,1,IF(OR(D395="всего по ЗВ:",D394="всего по ЗВ:"),"",C394+1))</f>
        <v/>
      </c>
      <c r="D395" s="148" t="str">
        <f>VLOOKUP(A395,ishod_piv!A:H,8,0)</f>
        <v>Наименование загрязняющего вещества: 316/Гидрохлорид (по молекуле HCl) (Водород хлорид)</v>
      </c>
      <c r="E395" s="59" t="str">
        <f>VLOOKUP(A395,ishod_piv!A:I,9,0)</f>
        <v/>
      </c>
      <c r="F395" s="47" t="str">
        <f>IF(ISERROR(FIND("Наименование загрязняющего вещества",D395))=TRUE,VLOOKUP(A395,ishod_piv!A:I,4,0),"")</f>
        <v/>
      </c>
      <c r="G395" s="47" t="str">
        <f>IF(ISERROR(FIND("Наименование загрязняющего вещества",D395))=TRUE,VLOOKUP(A395,ishod_piv!A:I,5,0),"")</f>
        <v/>
      </c>
      <c r="H395" s="47" t="str">
        <f>VLOOKUP(A395,ishod_piv!A:J,10,0)</f>
        <v/>
      </c>
      <c r="I395" s="47" t="str">
        <f t="shared" ref="I395:I458" si="134">IF(ISERROR(FIND("Наименование загрязняющего вещества",D395))=TRUE,F395,"")</f>
        <v/>
      </c>
      <c r="J395" s="47" t="str">
        <f t="shared" ref="J395:J458" si="135">IF(ISERROR(FIND("Наименование загрязняющего вещества",D395))=TRUE,G395,"")</f>
        <v/>
      </c>
      <c r="K395" s="47" t="str">
        <f t="shared" ref="K395:K458" si="136">IF(ISERROR(FIND("Наименование загрязняющего вещества",D395))=TRUE,H395,"")</f>
        <v/>
      </c>
      <c r="L395" s="47" t="str">
        <f t="shared" ref="L395:L458" si="137">I395</f>
        <v/>
      </c>
      <c r="M395" s="47" t="str">
        <f t="shared" ref="M395:M458" si="138">J395</f>
        <v/>
      </c>
      <c r="N395" s="47" t="str">
        <f t="shared" ref="N395:N458" si="139">K395</f>
        <v/>
      </c>
      <c r="O395" s="47" t="str">
        <f t="shared" ref="O395:O458" si="140">L395</f>
        <v/>
      </c>
      <c r="P395" s="47" t="str">
        <f t="shared" ref="P395:P458" si="141">M395</f>
        <v/>
      </c>
      <c r="Q395" s="47" t="str">
        <f t="shared" ref="Q395:Q458" si="142">N395</f>
        <v/>
      </c>
      <c r="R395" s="47" t="str">
        <f t="shared" ref="R395:R458" si="143">O395</f>
        <v/>
      </c>
      <c r="S395" s="47" t="str">
        <f t="shared" ref="S395:S458" si="144">P395</f>
        <v/>
      </c>
      <c r="T395" s="47" t="str">
        <f t="shared" ref="T395:T458" si="145">Q395</f>
        <v/>
      </c>
      <c r="U395" s="47" t="str">
        <f t="shared" ref="U395:U458" si="146">R395</f>
        <v/>
      </c>
      <c r="V395" s="47" t="str">
        <f t="shared" ref="V395:V458" si="147">S395</f>
        <v/>
      </c>
      <c r="W395" s="47" t="str">
        <f t="shared" ref="W395:W458" si="148">T395</f>
        <v/>
      </c>
      <c r="X395" s="47" t="str">
        <f t="shared" ref="X395:X458" si="149">U395</f>
        <v/>
      </c>
      <c r="Y395" s="47" t="str">
        <f t="shared" ref="Y395:Y458" si="150">V395</f>
        <v/>
      </c>
      <c r="Z395" s="47" t="str">
        <f t="shared" ref="Z395:Z458" si="151">W395</f>
        <v/>
      </c>
      <c r="AA395" s="47" t="str">
        <f t="shared" ref="AA395:AA458" si="152">X395</f>
        <v/>
      </c>
      <c r="AB395" s="47" t="str">
        <f t="shared" ref="AB395:AB458" si="153">Y395</f>
        <v/>
      </c>
      <c r="AC395" s="47" t="str">
        <f t="shared" ref="AC395:AC458" si="154">Z395</f>
        <v/>
      </c>
    </row>
    <row r="396" spans="1:29" x14ac:dyDescent="0.25">
      <c r="A396">
        <v>372</v>
      </c>
      <c r="B396">
        <f>IFERROR(VLOOKUP(IF(ISERROR(FIND("Наименование загрязняющего вещества",D396))=FALSE,B397,IF(D396="всего по ЗВ:",B395,VLOOKUP(A396,ishod_piv!A:B,2,0))),norm!B:B,1,0),0)</f>
        <v>316</v>
      </c>
      <c r="C396" s="58">
        <f t="shared" si="133"/>
        <v>1</v>
      </c>
      <c r="D396" s="148" t="str">
        <f>VLOOKUP(A396,ishod_piv!A:H,8,0)</f>
        <v>дезбарьер</v>
      </c>
      <c r="E396" s="59">
        <f>VLOOKUP(A396,ishod_piv!A:I,9,0)</f>
        <v>6003</v>
      </c>
      <c r="F396" s="47">
        <f>IF(ISERROR(FIND("Наименование загрязняющего вещества",D396))=TRUE,VLOOKUP(A396,ishod_piv!A:I,4,0),"")</f>
        <v>3.4741666666666667E-6</v>
      </c>
      <c r="G396" s="47">
        <f>IF(ISERROR(FIND("Наименование загрязняющего вещества",D396))=TRUE,VLOOKUP(A396,ishod_piv!A:I,5,0),"")</f>
        <v>3.0016800000000004E-5</v>
      </c>
      <c r="H396" s="47" t="str">
        <f>VLOOKUP(A396,ishod_piv!A:J,10,0)</f>
        <v>ПДВ</v>
      </c>
      <c r="I396" s="47">
        <f t="shared" si="134"/>
        <v>3.4741666666666667E-6</v>
      </c>
      <c r="J396" s="47">
        <f t="shared" si="135"/>
        <v>3.0016800000000004E-5</v>
      </c>
      <c r="K396" s="47" t="str">
        <f t="shared" si="136"/>
        <v>ПДВ</v>
      </c>
      <c r="L396" s="47">
        <f t="shared" si="137"/>
        <v>3.4741666666666667E-6</v>
      </c>
      <c r="M396" s="47">
        <f t="shared" si="138"/>
        <v>3.0016800000000004E-5</v>
      </c>
      <c r="N396" s="47" t="str">
        <f t="shared" si="139"/>
        <v>ПДВ</v>
      </c>
      <c r="O396" s="47">
        <f t="shared" si="140"/>
        <v>3.4741666666666667E-6</v>
      </c>
      <c r="P396" s="47">
        <f t="shared" si="141"/>
        <v>3.0016800000000004E-5</v>
      </c>
      <c r="Q396" s="47" t="str">
        <f t="shared" si="142"/>
        <v>ПДВ</v>
      </c>
      <c r="R396" s="47">
        <f t="shared" si="143"/>
        <v>3.4741666666666667E-6</v>
      </c>
      <c r="S396" s="47">
        <f t="shared" si="144"/>
        <v>3.0016800000000004E-5</v>
      </c>
      <c r="T396" s="47" t="str">
        <f t="shared" si="145"/>
        <v>ПДВ</v>
      </c>
      <c r="U396" s="47">
        <f t="shared" si="146"/>
        <v>3.4741666666666667E-6</v>
      </c>
      <c r="V396" s="47">
        <f t="shared" si="147"/>
        <v>3.0016800000000004E-5</v>
      </c>
      <c r="W396" s="47" t="str">
        <f t="shared" si="148"/>
        <v>ПДВ</v>
      </c>
      <c r="X396" s="47">
        <f t="shared" si="149"/>
        <v>3.4741666666666667E-6</v>
      </c>
      <c r="Y396" s="47">
        <f t="shared" si="150"/>
        <v>3.0016800000000004E-5</v>
      </c>
      <c r="Z396" s="47" t="str">
        <f t="shared" si="151"/>
        <v>ПДВ</v>
      </c>
      <c r="AA396" s="47">
        <f t="shared" si="152"/>
        <v>3.4741666666666667E-6</v>
      </c>
      <c r="AB396" s="47">
        <f t="shared" si="153"/>
        <v>3.0016800000000004E-5</v>
      </c>
      <c r="AC396" s="47" t="str">
        <f t="shared" si="154"/>
        <v>ПДВ</v>
      </c>
    </row>
    <row r="397" spans="1:29" x14ac:dyDescent="0.25">
      <c r="A397">
        <v>373</v>
      </c>
      <c r="B397">
        <f>IFERROR(VLOOKUP(IF(ISERROR(FIND("Наименование загрязняющего вещества",D397))=FALSE,B398,IF(D397="всего по ЗВ:",B396,VLOOKUP(A397,ishod_piv!A:B,2,0))),norm!B:B,1,0),0)</f>
        <v>316</v>
      </c>
      <c r="C397" s="58" t="str">
        <f t="shared" si="133"/>
        <v/>
      </c>
      <c r="D397" s="148" t="str">
        <f>VLOOKUP(A397,ishod_piv!A:H,8,0)</f>
        <v>всего по ЗВ:</v>
      </c>
      <c r="E397" s="59" t="str">
        <f>VLOOKUP(A397,ishod_piv!A:I,9,0)</f>
        <v/>
      </c>
      <c r="F397" s="47">
        <f>IF(ISERROR(FIND("Наименование загрязняющего вещества",D397))=TRUE,VLOOKUP(A397,ishod_piv!A:I,4,0),"")</f>
        <v>3.4741666666666667E-6</v>
      </c>
      <c r="G397" s="47">
        <f>IF(ISERROR(FIND("Наименование загрязняющего вещества",D397))=TRUE,VLOOKUP(A397,ishod_piv!A:I,5,0),"")</f>
        <v>3.0016800000000004E-5</v>
      </c>
      <c r="H397" s="47" t="str">
        <f>VLOOKUP(A397,ishod_piv!A:J,10,0)</f>
        <v/>
      </c>
      <c r="I397" s="47">
        <f t="shared" si="134"/>
        <v>3.4741666666666667E-6</v>
      </c>
      <c r="J397" s="47">
        <f t="shared" si="135"/>
        <v>3.0016800000000004E-5</v>
      </c>
      <c r="K397" s="47" t="str">
        <f t="shared" si="136"/>
        <v/>
      </c>
      <c r="L397" s="47">
        <f t="shared" si="137"/>
        <v>3.4741666666666667E-6</v>
      </c>
      <c r="M397" s="47">
        <f t="shared" si="138"/>
        <v>3.0016800000000004E-5</v>
      </c>
      <c r="N397" s="47" t="str">
        <f t="shared" si="139"/>
        <v/>
      </c>
      <c r="O397" s="47">
        <f t="shared" si="140"/>
        <v>3.4741666666666667E-6</v>
      </c>
      <c r="P397" s="47">
        <f t="shared" si="141"/>
        <v>3.0016800000000004E-5</v>
      </c>
      <c r="Q397" s="47" t="str">
        <f t="shared" si="142"/>
        <v/>
      </c>
      <c r="R397" s="47">
        <f t="shared" si="143"/>
        <v>3.4741666666666667E-6</v>
      </c>
      <c r="S397" s="47">
        <f t="shared" si="144"/>
        <v>3.0016800000000004E-5</v>
      </c>
      <c r="T397" s="47" t="str">
        <f t="shared" si="145"/>
        <v/>
      </c>
      <c r="U397" s="47">
        <f t="shared" si="146"/>
        <v>3.4741666666666667E-6</v>
      </c>
      <c r="V397" s="47">
        <f t="shared" si="147"/>
        <v>3.0016800000000004E-5</v>
      </c>
      <c r="W397" s="47" t="str">
        <f t="shared" si="148"/>
        <v/>
      </c>
      <c r="X397" s="47">
        <f t="shared" si="149"/>
        <v>3.4741666666666667E-6</v>
      </c>
      <c r="Y397" s="47">
        <f t="shared" si="150"/>
        <v>3.0016800000000004E-5</v>
      </c>
      <c r="Z397" s="47" t="str">
        <f t="shared" si="151"/>
        <v/>
      </c>
      <c r="AA397" s="47">
        <f t="shared" si="152"/>
        <v>3.4741666666666667E-6</v>
      </c>
      <c r="AB397" s="47">
        <f t="shared" si="153"/>
        <v>3.0016800000000004E-5</v>
      </c>
      <c r="AC397" s="47" t="str">
        <f t="shared" si="154"/>
        <v/>
      </c>
    </row>
    <row r="398" spans="1:29" hidden="1" x14ac:dyDescent="0.25">
      <c r="A398">
        <v>374</v>
      </c>
      <c r="B398">
        <f>IFERROR(VLOOKUP(IF(ISERROR(FIND("Наименование загрязняющего вещества",D398))=FALSE,B399,IF(D398="всего по ЗВ:",B397,VLOOKUP(A398,ishod_piv!A:B,2,0))),norm!B:B,1,0),0)</f>
        <v>0</v>
      </c>
      <c r="C398" s="58" t="str">
        <f t="shared" si="133"/>
        <v/>
      </c>
      <c r="D398" s="148" t="str">
        <f>VLOOKUP(A398,ishod_piv!A:H,8,0)</f>
        <v>Наименование загрязняющего вещества: 2754/Алканы C12-19 (в пересчете на С)</v>
      </c>
      <c r="E398" s="59" t="str">
        <f>VLOOKUP(A398,ishod_piv!A:I,9,0)</f>
        <v/>
      </c>
      <c r="F398" s="47" t="str">
        <f>IF(ISERROR(FIND("Наименование загрязняющего вещества",D398))=TRUE,VLOOKUP(A398,ishod_piv!A:I,4,0),"")</f>
        <v/>
      </c>
      <c r="G398" s="47" t="str">
        <f>IF(ISERROR(FIND("Наименование загрязняющего вещества",D398))=TRUE,VLOOKUP(A398,ishod_piv!A:I,5,0),"")</f>
        <v/>
      </c>
      <c r="H398" s="47" t="str">
        <f>VLOOKUP(A398,ishod_piv!A:J,10,0)</f>
        <v/>
      </c>
      <c r="I398" s="47" t="str">
        <f t="shared" si="134"/>
        <v/>
      </c>
      <c r="J398" s="47" t="str">
        <f t="shared" si="135"/>
        <v/>
      </c>
      <c r="K398" s="47" t="str">
        <f t="shared" si="136"/>
        <v/>
      </c>
      <c r="L398" s="47" t="str">
        <f t="shared" si="137"/>
        <v/>
      </c>
      <c r="M398" s="47" t="str">
        <f t="shared" si="138"/>
        <v/>
      </c>
      <c r="N398" s="47" t="str">
        <f t="shared" si="139"/>
        <v/>
      </c>
      <c r="O398" s="47" t="str">
        <f t="shared" si="140"/>
        <v/>
      </c>
      <c r="P398" s="47" t="str">
        <f t="shared" si="141"/>
        <v/>
      </c>
      <c r="Q398" s="47" t="str">
        <f t="shared" si="142"/>
        <v/>
      </c>
      <c r="R398" s="47" t="str">
        <f t="shared" si="143"/>
        <v/>
      </c>
      <c r="S398" s="47" t="str">
        <f t="shared" si="144"/>
        <v/>
      </c>
      <c r="T398" s="47" t="str">
        <f t="shared" si="145"/>
        <v/>
      </c>
      <c r="U398" s="47" t="str">
        <f t="shared" si="146"/>
        <v/>
      </c>
      <c r="V398" s="47" t="str">
        <f t="shared" si="147"/>
        <v/>
      </c>
      <c r="W398" s="47" t="str">
        <f t="shared" si="148"/>
        <v/>
      </c>
      <c r="X398" s="47" t="str">
        <f t="shared" si="149"/>
        <v/>
      </c>
      <c r="Y398" s="47" t="str">
        <f t="shared" si="150"/>
        <v/>
      </c>
      <c r="Z398" s="47" t="str">
        <f t="shared" si="151"/>
        <v/>
      </c>
      <c r="AA398" s="47" t="str">
        <f t="shared" si="152"/>
        <v/>
      </c>
      <c r="AB398" s="47" t="str">
        <f t="shared" si="153"/>
        <v/>
      </c>
      <c r="AC398" s="47" t="str">
        <f t="shared" si="154"/>
        <v/>
      </c>
    </row>
    <row r="399" spans="1:29" hidden="1" x14ac:dyDescent="0.25">
      <c r="A399">
        <v>375</v>
      </c>
      <c r="B399">
        <f>IFERROR(VLOOKUP(IF(ISERROR(FIND("Наименование загрязняющего вещества",D399))=FALSE,B400,IF(D399="всего по ЗВ:",B398,VLOOKUP(A399,ishod_piv!A:B,2,0))),norm!B:B,1,0),0)</f>
        <v>0</v>
      </c>
      <c r="C399" s="58">
        <f t="shared" si="133"/>
        <v>1</v>
      </c>
      <c r="D399" s="148" t="str">
        <f>VLOOKUP(A399,ishod_piv!A:H,8,0)</f>
        <v>сварочный пост</v>
      </c>
      <c r="E399" s="59">
        <f>VLOOKUP(A399,ishod_piv!A:I,9,0)</f>
        <v>6016</v>
      </c>
      <c r="F399" s="47">
        <f>IF(ISERROR(FIND("Наименование загрязняющего вещества",D399))=TRUE,VLOOKUP(A399,ishod_piv!A:I,4,0),"")</f>
        <v>9.2739600000000012E-3</v>
      </c>
      <c r="G399" s="47">
        <f>IF(ISERROR(FIND("Наименование загрязняющего вещества",D399))=TRUE,VLOOKUP(A399,ishod_piv!A:I,5,0),"")</f>
        <v>1.71108271584E-2</v>
      </c>
      <c r="H399" s="47" t="str">
        <f>VLOOKUP(A399,ishod_piv!A:J,10,0)</f>
        <v>ПДВ</v>
      </c>
      <c r="I399" s="47">
        <f t="shared" si="134"/>
        <v>9.2739600000000012E-3</v>
      </c>
      <c r="J399" s="47">
        <f t="shared" si="135"/>
        <v>1.71108271584E-2</v>
      </c>
      <c r="K399" s="47" t="str">
        <f t="shared" si="136"/>
        <v>ПДВ</v>
      </c>
      <c r="L399" s="47">
        <f t="shared" si="137"/>
        <v>9.2739600000000012E-3</v>
      </c>
      <c r="M399" s="47">
        <f t="shared" si="138"/>
        <v>1.71108271584E-2</v>
      </c>
      <c r="N399" s="47" t="str">
        <f t="shared" si="139"/>
        <v>ПДВ</v>
      </c>
      <c r="O399" s="47">
        <f t="shared" si="140"/>
        <v>9.2739600000000012E-3</v>
      </c>
      <c r="P399" s="47">
        <f t="shared" si="141"/>
        <v>1.71108271584E-2</v>
      </c>
      <c r="Q399" s="47" t="str">
        <f t="shared" si="142"/>
        <v>ПДВ</v>
      </c>
      <c r="R399" s="47">
        <f t="shared" si="143"/>
        <v>9.2739600000000012E-3</v>
      </c>
      <c r="S399" s="47">
        <f t="shared" si="144"/>
        <v>1.71108271584E-2</v>
      </c>
      <c r="T399" s="47" t="str">
        <f t="shared" si="145"/>
        <v>ПДВ</v>
      </c>
      <c r="U399" s="47">
        <f t="shared" si="146"/>
        <v>9.2739600000000012E-3</v>
      </c>
      <c r="V399" s="47">
        <f t="shared" si="147"/>
        <v>1.71108271584E-2</v>
      </c>
      <c r="W399" s="47" t="str">
        <f t="shared" si="148"/>
        <v>ПДВ</v>
      </c>
      <c r="X399" s="47">
        <f t="shared" si="149"/>
        <v>9.2739600000000012E-3</v>
      </c>
      <c r="Y399" s="47">
        <f t="shared" si="150"/>
        <v>1.71108271584E-2</v>
      </c>
      <c r="Z399" s="47" t="str">
        <f t="shared" si="151"/>
        <v>ПДВ</v>
      </c>
      <c r="AA399" s="47">
        <f t="shared" si="152"/>
        <v>9.2739600000000012E-3</v>
      </c>
      <c r="AB399" s="47">
        <f t="shared" si="153"/>
        <v>1.71108271584E-2</v>
      </c>
      <c r="AC399" s="47" t="str">
        <f t="shared" si="154"/>
        <v>ПДВ</v>
      </c>
    </row>
    <row r="400" spans="1:29" hidden="1" x14ac:dyDescent="0.25">
      <c r="A400">
        <v>376</v>
      </c>
      <c r="B400">
        <f>IFERROR(VLOOKUP(IF(ISERROR(FIND("Наименование загрязняющего вещества",D400))=FALSE,B401,IF(D400="всего по ЗВ:",B399,VLOOKUP(A400,ishod_piv!A:B,2,0))),norm!B:B,1,0),0)</f>
        <v>0</v>
      </c>
      <c r="C400" s="58" t="str">
        <f t="shared" si="133"/>
        <v/>
      </c>
      <c r="D400" s="148" t="str">
        <f>VLOOKUP(A400,ishod_piv!A:H,8,0)</f>
        <v>всего по ЗВ:</v>
      </c>
      <c r="E400" s="59" t="str">
        <f>VLOOKUP(A400,ishod_piv!A:I,9,0)</f>
        <v/>
      </c>
      <c r="F400" s="47">
        <f>IF(ISERROR(FIND("Наименование загрязняющего вещества",D400))=TRUE,VLOOKUP(A400,ishod_piv!A:I,4,0),"")</f>
        <v>9.2739600000000012E-3</v>
      </c>
      <c r="G400" s="47">
        <f>IF(ISERROR(FIND("Наименование загрязняющего вещества",D400))=TRUE,VLOOKUP(A400,ishod_piv!A:I,5,0),"")</f>
        <v>1.71108271584E-2</v>
      </c>
      <c r="H400" s="47" t="str">
        <f>VLOOKUP(A400,ishod_piv!A:J,10,0)</f>
        <v/>
      </c>
      <c r="I400" s="47">
        <f t="shared" si="134"/>
        <v>9.2739600000000012E-3</v>
      </c>
      <c r="J400" s="47">
        <f t="shared" si="135"/>
        <v>1.71108271584E-2</v>
      </c>
      <c r="K400" s="47" t="str">
        <f t="shared" si="136"/>
        <v/>
      </c>
      <c r="L400" s="47">
        <f t="shared" si="137"/>
        <v>9.2739600000000012E-3</v>
      </c>
      <c r="M400" s="47">
        <f t="shared" si="138"/>
        <v>1.71108271584E-2</v>
      </c>
      <c r="N400" s="47" t="str">
        <f t="shared" si="139"/>
        <v/>
      </c>
      <c r="O400" s="47">
        <f t="shared" si="140"/>
        <v>9.2739600000000012E-3</v>
      </c>
      <c r="P400" s="47">
        <f t="shared" si="141"/>
        <v>1.71108271584E-2</v>
      </c>
      <c r="Q400" s="47" t="str">
        <f t="shared" si="142"/>
        <v/>
      </c>
      <c r="R400" s="47">
        <f t="shared" si="143"/>
        <v>9.2739600000000012E-3</v>
      </c>
      <c r="S400" s="47">
        <f t="shared" si="144"/>
        <v>1.71108271584E-2</v>
      </c>
      <c r="T400" s="47" t="str">
        <f t="shared" si="145"/>
        <v/>
      </c>
      <c r="U400" s="47">
        <f t="shared" si="146"/>
        <v>9.2739600000000012E-3</v>
      </c>
      <c r="V400" s="47">
        <f t="shared" si="147"/>
        <v>1.71108271584E-2</v>
      </c>
      <c r="W400" s="47" t="str">
        <f t="shared" si="148"/>
        <v/>
      </c>
      <c r="X400" s="47">
        <f t="shared" si="149"/>
        <v>9.2739600000000012E-3</v>
      </c>
      <c r="Y400" s="47">
        <f t="shared" si="150"/>
        <v>1.71108271584E-2</v>
      </c>
      <c r="Z400" s="47" t="str">
        <f t="shared" si="151"/>
        <v/>
      </c>
      <c r="AA400" s="47">
        <f t="shared" si="152"/>
        <v>9.2739600000000012E-3</v>
      </c>
      <c r="AB400" s="47">
        <f t="shared" si="153"/>
        <v>1.71108271584E-2</v>
      </c>
      <c r="AC400" s="47" t="str">
        <f t="shared" si="154"/>
        <v/>
      </c>
    </row>
    <row r="401" spans="1:29" hidden="1" x14ac:dyDescent="0.25">
      <c r="A401">
        <v>377</v>
      </c>
      <c r="B401">
        <f>IFERROR(VLOOKUP(IF(ISERROR(FIND("Наименование загрязняющего вещества",D401))=FALSE,B402,IF(D401="всего по ЗВ:",B400,VLOOKUP(A401,ishod_piv!A:B,2,0))),norm!B:B,1,0),0)</f>
        <v>0</v>
      </c>
      <c r="C401" s="58" t="e">
        <f t="shared" si="133"/>
        <v>#N/A</v>
      </c>
      <c r="D401" s="148" t="e">
        <f>VLOOKUP(A401,ishod_piv!A:H,8,0)</f>
        <v>#N/A</v>
      </c>
      <c r="E401" s="59" t="str">
        <f>VLOOKUP(A401,ishod_piv!A:I,9,0)</f>
        <v/>
      </c>
      <c r="F401" s="47">
        <f>IF(ISERROR(FIND("Наименование загрязняющего вещества",D401))=TRUE,VLOOKUP(A401,ishod_piv!A:I,4,0),"")</f>
        <v>0</v>
      </c>
      <c r="G401" s="47">
        <f>IF(ISERROR(FIND("Наименование загрязняющего вещества",D401))=TRUE,VLOOKUP(A401,ishod_piv!A:I,5,0),"")</f>
        <v>0</v>
      </c>
      <c r="H401" s="47" t="str">
        <f>VLOOKUP(A401,ishod_piv!A:J,10,0)</f>
        <v/>
      </c>
      <c r="I401" s="47">
        <f t="shared" si="134"/>
        <v>0</v>
      </c>
      <c r="J401" s="47">
        <f t="shared" si="135"/>
        <v>0</v>
      </c>
      <c r="K401" s="47" t="str">
        <f t="shared" si="136"/>
        <v/>
      </c>
      <c r="L401" s="47">
        <f t="shared" si="137"/>
        <v>0</v>
      </c>
      <c r="M401" s="47">
        <f t="shared" si="138"/>
        <v>0</v>
      </c>
      <c r="N401" s="47" t="str">
        <f t="shared" si="139"/>
        <v/>
      </c>
      <c r="O401" s="47">
        <f t="shared" si="140"/>
        <v>0</v>
      </c>
      <c r="P401" s="47">
        <f t="shared" si="141"/>
        <v>0</v>
      </c>
      <c r="Q401" s="47" t="str">
        <f t="shared" si="142"/>
        <v/>
      </c>
      <c r="R401" s="47">
        <f t="shared" si="143"/>
        <v>0</v>
      </c>
      <c r="S401" s="47">
        <f t="shared" si="144"/>
        <v>0</v>
      </c>
      <c r="T401" s="47" t="str">
        <f t="shared" si="145"/>
        <v/>
      </c>
      <c r="U401" s="47">
        <f t="shared" si="146"/>
        <v>0</v>
      </c>
      <c r="V401" s="47">
        <f t="shared" si="147"/>
        <v>0</v>
      </c>
      <c r="W401" s="47" t="str">
        <f t="shared" si="148"/>
        <v/>
      </c>
      <c r="X401" s="47">
        <f t="shared" si="149"/>
        <v>0</v>
      </c>
      <c r="Y401" s="47">
        <f t="shared" si="150"/>
        <v>0</v>
      </c>
      <c r="Z401" s="47" t="str">
        <f t="shared" si="151"/>
        <v/>
      </c>
      <c r="AA401" s="47">
        <f t="shared" si="152"/>
        <v>0</v>
      </c>
      <c r="AB401" s="47">
        <f t="shared" si="153"/>
        <v>0</v>
      </c>
      <c r="AC401" s="47" t="str">
        <f t="shared" si="154"/>
        <v/>
      </c>
    </row>
    <row r="402" spans="1:29" hidden="1" x14ac:dyDescent="0.25">
      <c r="A402">
        <v>378</v>
      </c>
      <c r="B402">
        <f>IFERROR(VLOOKUP(IF(ISERROR(FIND("Наименование загрязняющего вещества",D402))=FALSE,B403,IF(D402="всего по ЗВ:",B401,VLOOKUP(A402,ishod_piv!A:B,2,0))),norm!B:B,1,0),0)</f>
        <v>0</v>
      </c>
      <c r="C402" s="58" t="e">
        <f t="shared" si="133"/>
        <v>#N/A</v>
      </c>
      <c r="D402" s="148" t="e">
        <f>VLOOKUP(A402,ishod_piv!A:H,8,0)</f>
        <v>#N/A</v>
      </c>
      <c r="E402" s="59" t="str">
        <f>VLOOKUP(A402,ishod_piv!A:I,9,0)</f>
        <v/>
      </c>
      <c r="F402" s="47">
        <f>IF(ISERROR(FIND("Наименование загрязняющего вещества",D402))=TRUE,VLOOKUP(A402,ishod_piv!A:I,4,0),"")</f>
        <v>0</v>
      </c>
      <c r="G402" s="47">
        <f>IF(ISERROR(FIND("Наименование загрязняющего вещества",D402))=TRUE,VLOOKUP(A402,ishod_piv!A:I,5,0),"")</f>
        <v>0</v>
      </c>
      <c r="H402" s="47" t="str">
        <f>VLOOKUP(A402,ishod_piv!A:J,10,0)</f>
        <v/>
      </c>
      <c r="I402" s="47">
        <f t="shared" si="134"/>
        <v>0</v>
      </c>
      <c r="J402" s="47">
        <f t="shared" si="135"/>
        <v>0</v>
      </c>
      <c r="K402" s="47" t="str">
        <f t="shared" si="136"/>
        <v/>
      </c>
      <c r="L402" s="47">
        <f t="shared" si="137"/>
        <v>0</v>
      </c>
      <c r="M402" s="47">
        <f t="shared" si="138"/>
        <v>0</v>
      </c>
      <c r="N402" s="47" t="str">
        <f t="shared" si="139"/>
        <v/>
      </c>
      <c r="O402" s="47">
        <f t="shared" si="140"/>
        <v>0</v>
      </c>
      <c r="P402" s="47">
        <f t="shared" si="141"/>
        <v>0</v>
      </c>
      <c r="Q402" s="47" t="str">
        <f t="shared" si="142"/>
        <v/>
      </c>
      <c r="R402" s="47">
        <f t="shared" si="143"/>
        <v>0</v>
      </c>
      <c r="S402" s="47">
        <f t="shared" si="144"/>
        <v>0</v>
      </c>
      <c r="T402" s="47" t="str">
        <f t="shared" si="145"/>
        <v/>
      </c>
      <c r="U402" s="47">
        <f t="shared" si="146"/>
        <v>0</v>
      </c>
      <c r="V402" s="47">
        <f t="shared" si="147"/>
        <v>0</v>
      </c>
      <c r="W402" s="47" t="str">
        <f t="shared" si="148"/>
        <v/>
      </c>
      <c r="X402" s="47">
        <f t="shared" si="149"/>
        <v>0</v>
      </c>
      <c r="Y402" s="47">
        <f t="shared" si="150"/>
        <v>0</v>
      </c>
      <c r="Z402" s="47" t="str">
        <f t="shared" si="151"/>
        <v/>
      </c>
      <c r="AA402" s="47">
        <f t="shared" si="152"/>
        <v>0</v>
      </c>
      <c r="AB402" s="47">
        <f t="shared" si="153"/>
        <v>0</v>
      </c>
      <c r="AC402" s="47" t="str">
        <f t="shared" si="154"/>
        <v/>
      </c>
    </row>
    <row r="403" spans="1:29" hidden="1" x14ac:dyDescent="0.25">
      <c r="A403">
        <v>379</v>
      </c>
      <c r="B403">
        <f>IFERROR(VLOOKUP(IF(ISERROR(FIND("Наименование загрязняющего вещества",D403))=FALSE,B404,IF(D403="всего по ЗВ:",B402,VLOOKUP(A403,ishod_piv!A:B,2,0))),norm!B:B,1,0),0)</f>
        <v>0</v>
      </c>
      <c r="C403" s="58" t="e">
        <f t="shared" si="133"/>
        <v>#N/A</v>
      </c>
      <c r="D403" s="148" t="e">
        <f>VLOOKUP(A403,ishod_piv!A:H,8,0)</f>
        <v>#N/A</v>
      </c>
      <c r="E403" s="59" t="str">
        <f>VLOOKUP(A403,ishod_piv!A:I,9,0)</f>
        <v/>
      </c>
      <c r="F403" s="47">
        <f>IF(ISERROR(FIND("Наименование загрязняющего вещества",D403))=TRUE,VLOOKUP(A403,ishod_piv!A:I,4,0),"")</f>
        <v>0</v>
      </c>
      <c r="G403" s="47">
        <f>IF(ISERROR(FIND("Наименование загрязняющего вещества",D403))=TRUE,VLOOKUP(A403,ishod_piv!A:I,5,0),"")</f>
        <v>0</v>
      </c>
      <c r="H403" s="47" t="str">
        <f>VLOOKUP(A403,ishod_piv!A:J,10,0)</f>
        <v/>
      </c>
      <c r="I403" s="47">
        <f t="shared" si="134"/>
        <v>0</v>
      </c>
      <c r="J403" s="47">
        <f t="shared" si="135"/>
        <v>0</v>
      </c>
      <c r="K403" s="47" t="str">
        <f t="shared" si="136"/>
        <v/>
      </c>
      <c r="L403" s="47">
        <f t="shared" si="137"/>
        <v>0</v>
      </c>
      <c r="M403" s="47">
        <f t="shared" si="138"/>
        <v>0</v>
      </c>
      <c r="N403" s="47" t="str">
        <f t="shared" si="139"/>
        <v/>
      </c>
      <c r="O403" s="47">
        <f t="shared" si="140"/>
        <v>0</v>
      </c>
      <c r="P403" s="47">
        <f t="shared" si="141"/>
        <v>0</v>
      </c>
      <c r="Q403" s="47" t="str">
        <f t="shared" si="142"/>
        <v/>
      </c>
      <c r="R403" s="47">
        <f t="shared" si="143"/>
        <v>0</v>
      </c>
      <c r="S403" s="47">
        <f t="shared" si="144"/>
        <v>0</v>
      </c>
      <c r="T403" s="47" t="str">
        <f t="shared" si="145"/>
        <v/>
      </c>
      <c r="U403" s="47">
        <f t="shared" si="146"/>
        <v>0</v>
      </c>
      <c r="V403" s="47">
        <f t="shared" si="147"/>
        <v>0</v>
      </c>
      <c r="W403" s="47" t="str">
        <f t="shared" si="148"/>
        <v/>
      </c>
      <c r="X403" s="47">
        <f t="shared" si="149"/>
        <v>0</v>
      </c>
      <c r="Y403" s="47">
        <f t="shared" si="150"/>
        <v>0</v>
      </c>
      <c r="Z403" s="47" t="str">
        <f t="shared" si="151"/>
        <v/>
      </c>
      <c r="AA403" s="47">
        <f t="shared" si="152"/>
        <v>0</v>
      </c>
      <c r="AB403" s="47">
        <f t="shared" si="153"/>
        <v>0</v>
      </c>
      <c r="AC403" s="47" t="str">
        <f t="shared" si="154"/>
        <v/>
      </c>
    </row>
    <row r="404" spans="1:29" hidden="1" x14ac:dyDescent="0.25">
      <c r="A404">
        <v>380</v>
      </c>
      <c r="B404">
        <f>IFERROR(VLOOKUP(IF(ISERROR(FIND("Наименование загрязняющего вещества",D404))=FALSE,B405,IF(D404="всего по ЗВ:",B403,VLOOKUP(A404,ishod_piv!A:B,2,0))),norm!B:B,1,0),0)</f>
        <v>0</v>
      </c>
      <c r="C404" s="58" t="e">
        <f t="shared" si="133"/>
        <v>#N/A</v>
      </c>
      <c r="D404" s="148" t="e">
        <f>VLOOKUP(A404,ishod_piv!A:H,8,0)</f>
        <v>#N/A</v>
      </c>
      <c r="E404" s="59" t="str">
        <f>VLOOKUP(A404,ishod_piv!A:I,9,0)</f>
        <v/>
      </c>
      <c r="F404" s="47">
        <f>IF(ISERROR(FIND("Наименование загрязняющего вещества",D404))=TRUE,VLOOKUP(A404,ishod_piv!A:I,4,0),"")</f>
        <v>0</v>
      </c>
      <c r="G404" s="47">
        <f>IF(ISERROR(FIND("Наименование загрязняющего вещества",D404))=TRUE,VLOOKUP(A404,ishod_piv!A:I,5,0),"")</f>
        <v>0</v>
      </c>
      <c r="H404" s="47" t="str">
        <f>VLOOKUP(A404,ishod_piv!A:J,10,0)</f>
        <v/>
      </c>
      <c r="I404" s="47">
        <f t="shared" si="134"/>
        <v>0</v>
      </c>
      <c r="J404" s="47">
        <f t="shared" si="135"/>
        <v>0</v>
      </c>
      <c r="K404" s="47" t="str">
        <f t="shared" si="136"/>
        <v/>
      </c>
      <c r="L404" s="47">
        <f t="shared" si="137"/>
        <v>0</v>
      </c>
      <c r="M404" s="47">
        <f t="shared" si="138"/>
        <v>0</v>
      </c>
      <c r="N404" s="47" t="str">
        <f t="shared" si="139"/>
        <v/>
      </c>
      <c r="O404" s="47">
        <f t="shared" si="140"/>
        <v>0</v>
      </c>
      <c r="P404" s="47">
        <f t="shared" si="141"/>
        <v>0</v>
      </c>
      <c r="Q404" s="47" t="str">
        <f t="shared" si="142"/>
        <v/>
      </c>
      <c r="R404" s="47">
        <f t="shared" si="143"/>
        <v>0</v>
      </c>
      <c r="S404" s="47">
        <f t="shared" si="144"/>
        <v>0</v>
      </c>
      <c r="T404" s="47" t="str">
        <f t="shared" si="145"/>
        <v/>
      </c>
      <c r="U404" s="47">
        <f t="shared" si="146"/>
        <v>0</v>
      </c>
      <c r="V404" s="47">
        <f t="shared" si="147"/>
        <v>0</v>
      </c>
      <c r="W404" s="47" t="str">
        <f t="shared" si="148"/>
        <v/>
      </c>
      <c r="X404" s="47">
        <f t="shared" si="149"/>
        <v>0</v>
      </c>
      <c r="Y404" s="47">
        <f t="shared" si="150"/>
        <v>0</v>
      </c>
      <c r="Z404" s="47" t="str">
        <f t="shared" si="151"/>
        <v/>
      </c>
      <c r="AA404" s="47">
        <f t="shared" si="152"/>
        <v>0</v>
      </c>
      <c r="AB404" s="47">
        <f t="shared" si="153"/>
        <v>0</v>
      </c>
      <c r="AC404" s="47" t="str">
        <f t="shared" si="154"/>
        <v/>
      </c>
    </row>
    <row r="405" spans="1:29" hidden="1" x14ac:dyDescent="0.25">
      <c r="A405">
        <v>381</v>
      </c>
      <c r="B405">
        <f>IFERROR(VLOOKUP(IF(ISERROR(FIND("Наименование загрязняющего вещества",D405))=FALSE,B406,IF(D405="всего по ЗВ:",B404,VLOOKUP(A405,ishod_piv!A:B,2,0))),norm!B:B,1,0),0)</f>
        <v>0</v>
      </c>
      <c r="C405" s="58" t="e">
        <f t="shared" si="133"/>
        <v>#N/A</v>
      </c>
      <c r="D405" s="148" t="e">
        <f>VLOOKUP(A405,ishod_piv!A:H,8,0)</f>
        <v>#N/A</v>
      </c>
      <c r="E405" s="59" t="str">
        <f>VLOOKUP(A405,ishod_piv!A:I,9,0)</f>
        <v/>
      </c>
      <c r="F405" s="47">
        <f>IF(ISERROR(FIND("Наименование загрязняющего вещества",D405))=TRUE,VLOOKUP(A405,ishod_piv!A:I,4,0),"")</f>
        <v>0</v>
      </c>
      <c r="G405" s="47">
        <f>IF(ISERROR(FIND("Наименование загрязняющего вещества",D405))=TRUE,VLOOKUP(A405,ishod_piv!A:I,5,0),"")</f>
        <v>0</v>
      </c>
      <c r="H405" s="47" t="str">
        <f>VLOOKUP(A405,ishod_piv!A:J,10,0)</f>
        <v/>
      </c>
      <c r="I405" s="47">
        <f t="shared" si="134"/>
        <v>0</v>
      </c>
      <c r="J405" s="47">
        <f t="shared" si="135"/>
        <v>0</v>
      </c>
      <c r="K405" s="47" t="str">
        <f t="shared" si="136"/>
        <v/>
      </c>
      <c r="L405" s="47">
        <f t="shared" si="137"/>
        <v>0</v>
      </c>
      <c r="M405" s="47">
        <f t="shared" si="138"/>
        <v>0</v>
      </c>
      <c r="N405" s="47" t="str">
        <f t="shared" si="139"/>
        <v/>
      </c>
      <c r="O405" s="47">
        <f t="shared" si="140"/>
        <v>0</v>
      </c>
      <c r="P405" s="47">
        <f t="shared" si="141"/>
        <v>0</v>
      </c>
      <c r="Q405" s="47" t="str">
        <f t="shared" si="142"/>
        <v/>
      </c>
      <c r="R405" s="47">
        <f t="shared" si="143"/>
        <v>0</v>
      </c>
      <c r="S405" s="47">
        <f t="shared" si="144"/>
        <v>0</v>
      </c>
      <c r="T405" s="47" t="str">
        <f t="shared" si="145"/>
        <v/>
      </c>
      <c r="U405" s="47">
        <f t="shared" si="146"/>
        <v>0</v>
      </c>
      <c r="V405" s="47">
        <f t="shared" si="147"/>
        <v>0</v>
      </c>
      <c r="W405" s="47" t="str">
        <f t="shared" si="148"/>
        <v/>
      </c>
      <c r="X405" s="47">
        <f t="shared" si="149"/>
        <v>0</v>
      </c>
      <c r="Y405" s="47">
        <f t="shared" si="150"/>
        <v>0</v>
      </c>
      <c r="Z405" s="47" t="str">
        <f t="shared" si="151"/>
        <v/>
      </c>
      <c r="AA405" s="47">
        <f t="shared" si="152"/>
        <v>0</v>
      </c>
      <c r="AB405" s="47">
        <f t="shared" si="153"/>
        <v>0</v>
      </c>
      <c r="AC405" s="47" t="str">
        <f t="shared" si="154"/>
        <v/>
      </c>
    </row>
    <row r="406" spans="1:29" hidden="1" x14ac:dyDescent="0.25">
      <c r="A406">
        <v>382</v>
      </c>
      <c r="B406">
        <f>IFERROR(VLOOKUP(IF(ISERROR(FIND("Наименование загрязняющего вещества",D406))=FALSE,B407,IF(D406="всего по ЗВ:",B405,VLOOKUP(A406,ishod_piv!A:B,2,0))),norm!B:B,1,0),0)</f>
        <v>0</v>
      </c>
      <c r="C406" s="58" t="e">
        <f t="shared" si="133"/>
        <v>#N/A</v>
      </c>
      <c r="D406" s="148" t="e">
        <f>VLOOKUP(A406,ishod_piv!A:H,8,0)</f>
        <v>#N/A</v>
      </c>
      <c r="E406" s="59" t="str">
        <f>VLOOKUP(A406,ishod_piv!A:I,9,0)</f>
        <v/>
      </c>
      <c r="F406" s="47">
        <f>IF(ISERROR(FIND("Наименование загрязняющего вещества",D406))=TRUE,VLOOKUP(A406,ishod_piv!A:I,4,0),"")</f>
        <v>0</v>
      </c>
      <c r="G406" s="47">
        <f>IF(ISERROR(FIND("Наименование загрязняющего вещества",D406))=TRUE,VLOOKUP(A406,ishod_piv!A:I,5,0),"")</f>
        <v>0</v>
      </c>
      <c r="H406" s="47" t="str">
        <f>VLOOKUP(A406,ishod_piv!A:J,10,0)</f>
        <v/>
      </c>
      <c r="I406" s="47">
        <f t="shared" si="134"/>
        <v>0</v>
      </c>
      <c r="J406" s="47">
        <f t="shared" si="135"/>
        <v>0</v>
      </c>
      <c r="K406" s="47" t="str">
        <f t="shared" si="136"/>
        <v/>
      </c>
      <c r="L406" s="47">
        <f t="shared" si="137"/>
        <v>0</v>
      </c>
      <c r="M406" s="47">
        <f t="shared" si="138"/>
        <v>0</v>
      </c>
      <c r="N406" s="47" t="str">
        <f t="shared" si="139"/>
        <v/>
      </c>
      <c r="O406" s="47">
        <f t="shared" si="140"/>
        <v>0</v>
      </c>
      <c r="P406" s="47">
        <f t="shared" si="141"/>
        <v>0</v>
      </c>
      <c r="Q406" s="47" t="str">
        <f t="shared" si="142"/>
        <v/>
      </c>
      <c r="R406" s="47">
        <f t="shared" si="143"/>
        <v>0</v>
      </c>
      <c r="S406" s="47">
        <f t="shared" si="144"/>
        <v>0</v>
      </c>
      <c r="T406" s="47" t="str">
        <f t="shared" si="145"/>
        <v/>
      </c>
      <c r="U406" s="47">
        <f t="shared" si="146"/>
        <v>0</v>
      </c>
      <c r="V406" s="47">
        <f t="shared" si="147"/>
        <v>0</v>
      </c>
      <c r="W406" s="47" t="str">
        <f t="shared" si="148"/>
        <v/>
      </c>
      <c r="X406" s="47">
        <f t="shared" si="149"/>
        <v>0</v>
      </c>
      <c r="Y406" s="47">
        <f t="shared" si="150"/>
        <v>0</v>
      </c>
      <c r="Z406" s="47" t="str">
        <f t="shared" si="151"/>
        <v/>
      </c>
      <c r="AA406" s="47">
        <f t="shared" si="152"/>
        <v>0</v>
      </c>
      <c r="AB406" s="47">
        <f t="shared" si="153"/>
        <v>0</v>
      </c>
      <c r="AC406" s="47" t="str">
        <f t="shared" si="154"/>
        <v/>
      </c>
    </row>
    <row r="407" spans="1:29" hidden="1" x14ac:dyDescent="0.25">
      <c r="A407">
        <v>383</v>
      </c>
      <c r="B407">
        <f>IFERROR(VLOOKUP(IF(ISERROR(FIND("Наименование загрязняющего вещества",D407))=FALSE,B408,IF(D407="всего по ЗВ:",B406,VLOOKUP(A407,ishod_piv!A:B,2,0))),norm!B:B,1,0),0)</f>
        <v>0</v>
      </c>
      <c r="C407" s="58" t="e">
        <f t="shared" si="133"/>
        <v>#N/A</v>
      </c>
      <c r="D407" s="148" t="e">
        <f>VLOOKUP(A407,ishod_piv!A:H,8,0)</f>
        <v>#N/A</v>
      </c>
      <c r="E407" s="59" t="str">
        <f>VLOOKUP(A407,ishod_piv!A:I,9,0)</f>
        <v/>
      </c>
      <c r="F407" s="47">
        <f>IF(ISERROR(FIND("Наименование загрязняющего вещества",D407))=TRUE,VLOOKUP(A407,ishod_piv!A:I,4,0),"")</f>
        <v>0</v>
      </c>
      <c r="G407" s="47">
        <f>IF(ISERROR(FIND("Наименование загрязняющего вещества",D407))=TRUE,VLOOKUP(A407,ishod_piv!A:I,5,0),"")</f>
        <v>0</v>
      </c>
      <c r="H407" s="47" t="str">
        <f>VLOOKUP(A407,ishod_piv!A:J,10,0)</f>
        <v/>
      </c>
      <c r="I407" s="47">
        <f t="shared" si="134"/>
        <v>0</v>
      </c>
      <c r="J407" s="47">
        <f t="shared" si="135"/>
        <v>0</v>
      </c>
      <c r="K407" s="47" t="str">
        <f t="shared" si="136"/>
        <v/>
      </c>
      <c r="L407" s="47">
        <f t="shared" si="137"/>
        <v>0</v>
      </c>
      <c r="M407" s="47">
        <f t="shared" si="138"/>
        <v>0</v>
      </c>
      <c r="N407" s="47" t="str">
        <f t="shared" si="139"/>
        <v/>
      </c>
      <c r="O407" s="47">
        <f t="shared" si="140"/>
        <v>0</v>
      </c>
      <c r="P407" s="47">
        <f t="shared" si="141"/>
        <v>0</v>
      </c>
      <c r="Q407" s="47" t="str">
        <f t="shared" si="142"/>
        <v/>
      </c>
      <c r="R407" s="47">
        <f t="shared" si="143"/>
        <v>0</v>
      </c>
      <c r="S407" s="47">
        <f t="shared" si="144"/>
        <v>0</v>
      </c>
      <c r="T407" s="47" t="str">
        <f t="shared" si="145"/>
        <v/>
      </c>
      <c r="U407" s="47">
        <f t="shared" si="146"/>
        <v>0</v>
      </c>
      <c r="V407" s="47">
        <f t="shared" si="147"/>
        <v>0</v>
      </c>
      <c r="W407" s="47" t="str">
        <f t="shared" si="148"/>
        <v/>
      </c>
      <c r="X407" s="47">
        <f t="shared" si="149"/>
        <v>0</v>
      </c>
      <c r="Y407" s="47">
        <f t="shared" si="150"/>
        <v>0</v>
      </c>
      <c r="Z407" s="47" t="str">
        <f t="shared" si="151"/>
        <v/>
      </c>
      <c r="AA407" s="47">
        <f t="shared" si="152"/>
        <v>0</v>
      </c>
      <c r="AB407" s="47">
        <f t="shared" si="153"/>
        <v>0</v>
      </c>
      <c r="AC407" s="47" t="str">
        <f t="shared" si="154"/>
        <v/>
      </c>
    </row>
    <row r="408" spans="1:29" hidden="1" x14ac:dyDescent="0.25">
      <c r="A408">
        <v>384</v>
      </c>
      <c r="B408">
        <f>IFERROR(VLOOKUP(IF(ISERROR(FIND("Наименование загрязняющего вещества",D408))=FALSE,B409,IF(D408="всего по ЗВ:",B407,VLOOKUP(A408,ishod_piv!A:B,2,0))),norm!B:B,1,0),0)</f>
        <v>0</v>
      </c>
      <c r="C408" s="58" t="e">
        <f t="shared" si="133"/>
        <v>#N/A</v>
      </c>
      <c r="D408" s="148" t="e">
        <f>VLOOKUP(A408,ishod_piv!A:H,8,0)</f>
        <v>#N/A</v>
      </c>
      <c r="E408" s="59" t="str">
        <f>VLOOKUP(A408,ishod_piv!A:I,9,0)</f>
        <v/>
      </c>
      <c r="F408" s="47">
        <f>IF(ISERROR(FIND("Наименование загрязняющего вещества",D408))=TRUE,VLOOKUP(A408,ishod_piv!A:I,4,0),"")</f>
        <v>0</v>
      </c>
      <c r="G408" s="47">
        <f>IF(ISERROR(FIND("Наименование загрязняющего вещества",D408))=TRUE,VLOOKUP(A408,ishod_piv!A:I,5,0),"")</f>
        <v>0</v>
      </c>
      <c r="H408" s="47" t="str">
        <f>VLOOKUP(A408,ishod_piv!A:J,10,0)</f>
        <v/>
      </c>
      <c r="I408" s="47">
        <f t="shared" si="134"/>
        <v>0</v>
      </c>
      <c r="J408" s="47">
        <f t="shared" si="135"/>
        <v>0</v>
      </c>
      <c r="K408" s="47" t="str">
        <f t="shared" si="136"/>
        <v/>
      </c>
      <c r="L408" s="47">
        <f t="shared" si="137"/>
        <v>0</v>
      </c>
      <c r="M408" s="47">
        <f t="shared" si="138"/>
        <v>0</v>
      </c>
      <c r="N408" s="47" t="str">
        <f t="shared" si="139"/>
        <v/>
      </c>
      <c r="O408" s="47">
        <f t="shared" si="140"/>
        <v>0</v>
      </c>
      <c r="P408" s="47">
        <f t="shared" si="141"/>
        <v>0</v>
      </c>
      <c r="Q408" s="47" t="str">
        <f t="shared" si="142"/>
        <v/>
      </c>
      <c r="R408" s="47">
        <f t="shared" si="143"/>
        <v>0</v>
      </c>
      <c r="S408" s="47">
        <f t="shared" si="144"/>
        <v>0</v>
      </c>
      <c r="T408" s="47" t="str">
        <f t="shared" si="145"/>
        <v/>
      </c>
      <c r="U408" s="47">
        <f t="shared" si="146"/>
        <v>0</v>
      </c>
      <c r="V408" s="47">
        <f t="shared" si="147"/>
        <v>0</v>
      </c>
      <c r="W408" s="47" t="str">
        <f t="shared" si="148"/>
        <v/>
      </c>
      <c r="X408" s="47">
        <f t="shared" si="149"/>
        <v>0</v>
      </c>
      <c r="Y408" s="47">
        <f t="shared" si="150"/>
        <v>0</v>
      </c>
      <c r="Z408" s="47" t="str">
        <f t="shared" si="151"/>
        <v/>
      </c>
      <c r="AA408" s="47">
        <f t="shared" si="152"/>
        <v>0</v>
      </c>
      <c r="AB408" s="47">
        <f t="shared" si="153"/>
        <v>0</v>
      </c>
      <c r="AC408" s="47" t="str">
        <f t="shared" si="154"/>
        <v/>
      </c>
    </row>
    <row r="409" spans="1:29" hidden="1" x14ac:dyDescent="0.25">
      <c r="A409">
        <v>385</v>
      </c>
      <c r="B409">
        <f>IFERROR(VLOOKUP(IF(ISERROR(FIND("Наименование загрязняющего вещества",D409))=FALSE,B410,IF(D409="всего по ЗВ:",B408,VLOOKUP(A409,ishod_piv!A:B,2,0))),norm!B:B,1,0),0)</f>
        <v>0</v>
      </c>
      <c r="C409" s="58" t="e">
        <f t="shared" si="133"/>
        <v>#N/A</v>
      </c>
      <c r="D409" s="148" t="e">
        <f>VLOOKUP(A409,ishod_piv!A:H,8,0)</f>
        <v>#N/A</v>
      </c>
      <c r="E409" s="59" t="str">
        <f>VLOOKUP(A409,ishod_piv!A:I,9,0)</f>
        <v/>
      </c>
      <c r="F409" s="47">
        <f>IF(ISERROR(FIND("Наименование загрязняющего вещества",D409))=TRUE,VLOOKUP(A409,ishod_piv!A:I,4,0),"")</f>
        <v>0</v>
      </c>
      <c r="G409" s="47">
        <f>IF(ISERROR(FIND("Наименование загрязняющего вещества",D409))=TRUE,VLOOKUP(A409,ishod_piv!A:I,5,0),"")</f>
        <v>0</v>
      </c>
      <c r="H409" s="47" t="str">
        <f>VLOOKUP(A409,ishod_piv!A:J,10,0)</f>
        <v/>
      </c>
      <c r="I409" s="47">
        <f t="shared" si="134"/>
        <v>0</v>
      </c>
      <c r="J409" s="47">
        <f t="shared" si="135"/>
        <v>0</v>
      </c>
      <c r="K409" s="47" t="str">
        <f t="shared" si="136"/>
        <v/>
      </c>
      <c r="L409" s="47">
        <f t="shared" si="137"/>
        <v>0</v>
      </c>
      <c r="M409" s="47">
        <f t="shared" si="138"/>
        <v>0</v>
      </c>
      <c r="N409" s="47" t="str">
        <f t="shared" si="139"/>
        <v/>
      </c>
      <c r="O409" s="47">
        <f t="shared" si="140"/>
        <v>0</v>
      </c>
      <c r="P409" s="47">
        <f t="shared" si="141"/>
        <v>0</v>
      </c>
      <c r="Q409" s="47" t="str">
        <f t="shared" si="142"/>
        <v/>
      </c>
      <c r="R409" s="47">
        <f t="shared" si="143"/>
        <v>0</v>
      </c>
      <c r="S409" s="47">
        <f t="shared" si="144"/>
        <v>0</v>
      </c>
      <c r="T409" s="47" t="str">
        <f t="shared" si="145"/>
        <v/>
      </c>
      <c r="U409" s="47">
        <f t="shared" si="146"/>
        <v>0</v>
      </c>
      <c r="V409" s="47">
        <f t="shared" si="147"/>
        <v>0</v>
      </c>
      <c r="W409" s="47" t="str">
        <f t="shared" si="148"/>
        <v/>
      </c>
      <c r="X409" s="47">
        <f t="shared" si="149"/>
        <v>0</v>
      </c>
      <c r="Y409" s="47">
        <f t="shared" si="150"/>
        <v>0</v>
      </c>
      <c r="Z409" s="47" t="str">
        <f t="shared" si="151"/>
        <v/>
      </c>
      <c r="AA409" s="47">
        <f t="shared" si="152"/>
        <v>0</v>
      </c>
      <c r="AB409" s="47">
        <f t="shared" si="153"/>
        <v>0</v>
      </c>
      <c r="AC409" s="47" t="str">
        <f t="shared" si="154"/>
        <v/>
      </c>
    </row>
    <row r="410" spans="1:29" hidden="1" x14ac:dyDescent="0.25">
      <c r="A410">
        <v>386</v>
      </c>
      <c r="B410">
        <f>IFERROR(VLOOKUP(IF(ISERROR(FIND("Наименование загрязняющего вещества",D410))=FALSE,B411,IF(D410="всего по ЗВ:",B409,VLOOKUP(A410,ishod_piv!A:B,2,0))),norm!B:B,1,0),0)</f>
        <v>0</v>
      </c>
      <c r="C410" s="58" t="e">
        <f t="shared" si="133"/>
        <v>#N/A</v>
      </c>
      <c r="D410" s="148" t="e">
        <f>VLOOKUP(A410,ishod_piv!A:H,8,0)</f>
        <v>#N/A</v>
      </c>
      <c r="E410" s="59" t="str">
        <f>VLOOKUP(A410,ishod_piv!A:I,9,0)</f>
        <v/>
      </c>
      <c r="F410" s="47">
        <f>IF(ISERROR(FIND("Наименование загрязняющего вещества",D410))=TRUE,VLOOKUP(A410,ishod_piv!A:I,4,0),"")</f>
        <v>0</v>
      </c>
      <c r="G410" s="47">
        <f>IF(ISERROR(FIND("Наименование загрязняющего вещества",D410))=TRUE,VLOOKUP(A410,ishod_piv!A:I,5,0),"")</f>
        <v>0</v>
      </c>
      <c r="H410" s="47" t="str">
        <f>VLOOKUP(A410,ishod_piv!A:J,10,0)</f>
        <v/>
      </c>
      <c r="I410" s="47">
        <f t="shared" si="134"/>
        <v>0</v>
      </c>
      <c r="J410" s="47">
        <f t="shared" si="135"/>
        <v>0</v>
      </c>
      <c r="K410" s="47" t="str">
        <f t="shared" si="136"/>
        <v/>
      </c>
      <c r="L410" s="47">
        <f t="shared" si="137"/>
        <v>0</v>
      </c>
      <c r="M410" s="47">
        <f t="shared" si="138"/>
        <v>0</v>
      </c>
      <c r="N410" s="47" t="str">
        <f t="shared" si="139"/>
        <v/>
      </c>
      <c r="O410" s="47">
        <f t="shared" si="140"/>
        <v>0</v>
      </c>
      <c r="P410" s="47">
        <f t="shared" si="141"/>
        <v>0</v>
      </c>
      <c r="Q410" s="47" t="str">
        <f t="shared" si="142"/>
        <v/>
      </c>
      <c r="R410" s="47">
        <f t="shared" si="143"/>
        <v>0</v>
      </c>
      <c r="S410" s="47">
        <f t="shared" si="144"/>
        <v>0</v>
      </c>
      <c r="T410" s="47" t="str">
        <f t="shared" si="145"/>
        <v/>
      </c>
      <c r="U410" s="47">
        <f t="shared" si="146"/>
        <v>0</v>
      </c>
      <c r="V410" s="47">
        <f t="shared" si="147"/>
        <v>0</v>
      </c>
      <c r="W410" s="47" t="str">
        <f t="shared" si="148"/>
        <v/>
      </c>
      <c r="X410" s="47">
        <f t="shared" si="149"/>
        <v>0</v>
      </c>
      <c r="Y410" s="47">
        <f t="shared" si="150"/>
        <v>0</v>
      </c>
      <c r="Z410" s="47" t="str">
        <f t="shared" si="151"/>
        <v/>
      </c>
      <c r="AA410" s="47">
        <f t="shared" si="152"/>
        <v>0</v>
      </c>
      <c r="AB410" s="47">
        <f t="shared" si="153"/>
        <v>0</v>
      </c>
      <c r="AC410" s="47" t="str">
        <f t="shared" si="154"/>
        <v/>
      </c>
    </row>
    <row r="411" spans="1:29" hidden="1" x14ac:dyDescent="0.25">
      <c r="A411">
        <v>387</v>
      </c>
      <c r="B411">
        <f>IFERROR(VLOOKUP(IF(ISERROR(FIND("Наименование загрязняющего вещества",D411))=FALSE,B412,IF(D411="всего по ЗВ:",B410,VLOOKUP(A411,ishod_piv!A:B,2,0))),norm!B:B,1,0),0)</f>
        <v>0</v>
      </c>
      <c r="C411" s="58" t="e">
        <f t="shared" si="133"/>
        <v>#N/A</v>
      </c>
      <c r="D411" s="148" t="e">
        <f>VLOOKUP(A411,ishod_piv!A:H,8,0)</f>
        <v>#N/A</v>
      </c>
      <c r="E411" s="59" t="str">
        <f>VLOOKUP(A411,ishod_piv!A:I,9,0)</f>
        <v/>
      </c>
      <c r="F411" s="47">
        <f>IF(ISERROR(FIND("Наименование загрязняющего вещества",D411))=TRUE,VLOOKUP(A411,ishod_piv!A:I,4,0),"")</f>
        <v>0</v>
      </c>
      <c r="G411" s="47">
        <f>IF(ISERROR(FIND("Наименование загрязняющего вещества",D411))=TRUE,VLOOKUP(A411,ishod_piv!A:I,5,0),"")</f>
        <v>0</v>
      </c>
      <c r="H411" s="47" t="str">
        <f>VLOOKUP(A411,ishod_piv!A:J,10,0)</f>
        <v/>
      </c>
      <c r="I411" s="47">
        <f t="shared" si="134"/>
        <v>0</v>
      </c>
      <c r="J411" s="47">
        <f t="shared" si="135"/>
        <v>0</v>
      </c>
      <c r="K411" s="47" t="str">
        <f t="shared" si="136"/>
        <v/>
      </c>
      <c r="L411" s="47">
        <f t="shared" si="137"/>
        <v>0</v>
      </c>
      <c r="M411" s="47">
        <f t="shared" si="138"/>
        <v>0</v>
      </c>
      <c r="N411" s="47" t="str">
        <f t="shared" si="139"/>
        <v/>
      </c>
      <c r="O411" s="47">
        <f t="shared" si="140"/>
        <v>0</v>
      </c>
      <c r="P411" s="47">
        <f t="shared" si="141"/>
        <v>0</v>
      </c>
      <c r="Q411" s="47" t="str">
        <f t="shared" si="142"/>
        <v/>
      </c>
      <c r="R411" s="47">
        <f t="shared" si="143"/>
        <v>0</v>
      </c>
      <c r="S411" s="47">
        <f t="shared" si="144"/>
        <v>0</v>
      </c>
      <c r="T411" s="47" t="str">
        <f t="shared" si="145"/>
        <v/>
      </c>
      <c r="U411" s="47">
        <f t="shared" si="146"/>
        <v>0</v>
      </c>
      <c r="V411" s="47">
        <f t="shared" si="147"/>
        <v>0</v>
      </c>
      <c r="W411" s="47" t="str">
        <f t="shared" si="148"/>
        <v/>
      </c>
      <c r="X411" s="47">
        <f t="shared" si="149"/>
        <v>0</v>
      </c>
      <c r="Y411" s="47">
        <f t="shared" si="150"/>
        <v>0</v>
      </c>
      <c r="Z411" s="47" t="str">
        <f t="shared" si="151"/>
        <v/>
      </c>
      <c r="AA411" s="47">
        <f t="shared" si="152"/>
        <v>0</v>
      </c>
      <c r="AB411" s="47">
        <f t="shared" si="153"/>
        <v>0</v>
      </c>
      <c r="AC411" s="47" t="str">
        <f t="shared" si="154"/>
        <v/>
      </c>
    </row>
    <row r="412" spans="1:29" hidden="1" x14ac:dyDescent="0.25">
      <c r="A412">
        <v>388</v>
      </c>
      <c r="B412">
        <f>IFERROR(VLOOKUP(IF(ISERROR(FIND("Наименование загрязняющего вещества",D412))=FALSE,B413,IF(D412="всего по ЗВ:",B411,VLOOKUP(A412,ishod_piv!A:B,2,0))),norm!B:B,1,0),0)</f>
        <v>0</v>
      </c>
      <c r="C412" s="58" t="e">
        <f t="shared" si="133"/>
        <v>#N/A</v>
      </c>
      <c r="D412" s="148" t="e">
        <f>VLOOKUP(A412,ishod_piv!A:H,8,0)</f>
        <v>#N/A</v>
      </c>
      <c r="E412" s="59" t="str">
        <f>VLOOKUP(A412,ishod_piv!A:I,9,0)</f>
        <v/>
      </c>
      <c r="F412" s="47">
        <f>IF(ISERROR(FIND("Наименование загрязняющего вещества",D412))=TRUE,VLOOKUP(A412,ishod_piv!A:I,4,0),"")</f>
        <v>0</v>
      </c>
      <c r="G412" s="47">
        <f>IF(ISERROR(FIND("Наименование загрязняющего вещества",D412))=TRUE,VLOOKUP(A412,ishod_piv!A:I,5,0),"")</f>
        <v>0</v>
      </c>
      <c r="H412" s="47" t="str">
        <f>VLOOKUP(A412,ishod_piv!A:J,10,0)</f>
        <v/>
      </c>
      <c r="I412" s="47">
        <f t="shared" si="134"/>
        <v>0</v>
      </c>
      <c r="J412" s="47">
        <f t="shared" si="135"/>
        <v>0</v>
      </c>
      <c r="K412" s="47" t="str">
        <f t="shared" si="136"/>
        <v/>
      </c>
      <c r="L412" s="47">
        <f t="shared" si="137"/>
        <v>0</v>
      </c>
      <c r="M412" s="47">
        <f t="shared" si="138"/>
        <v>0</v>
      </c>
      <c r="N412" s="47" t="str">
        <f t="shared" si="139"/>
        <v/>
      </c>
      <c r="O412" s="47">
        <f t="shared" si="140"/>
        <v>0</v>
      </c>
      <c r="P412" s="47">
        <f t="shared" si="141"/>
        <v>0</v>
      </c>
      <c r="Q412" s="47" t="str">
        <f t="shared" si="142"/>
        <v/>
      </c>
      <c r="R412" s="47">
        <f t="shared" si="143"/>
        <v>0</v>
      </c>
      <c r="S412" s="47">
        <f t="shared" si="144"/>
        <v>0</v>
      </c>
      <c r="T412" s="47" t="str">
        <f t="shared" si="145"/>
        <v/>
      </c>
      <c r="U412" s="47">
        <f t="shared" si="146"/>
        <v>0</v>
      </c>
      <c r="V412" s="47">
        <f t="shared" si="147"/>
        <v>0</v>
      </c>
      <c r="W412" s="47" t="str">
        <f t="shared" si="148"/>
        <v/>
      </c>
      <c r="X412" s="47">
        <f t="shared" si="149"/>
        <v>0</v>
      </c>
      <c r="Y412" s="47">
        <f t="shared" si="150"/>
        <v>0</v>
      </c>
      <c r="Z412" s="47" t="str">
        <f t="shared" si="151"/>
        <v/>
      </c>
      <c r="AA412" s="47">
        <f t="shared" si="152"/>
        <v>0</v>
      </c>
      <c r="AB412" s="47">
        <f t="shared" si="153"/>
        <v>0</v>
      </c>
      <c r="AC412" s="47" t="str">
        <f t="shared" si="154"/>
        <v/>
      </c>
    </row>
    <row r="413" spans="1:29" hidden="1" x14ac:dyDescent="0.25">
      <c r="A413">
        <v>389</v>
      </c>
      <c r="B413">
        <f>IFERROR(VLOOKUP(IF(ISERROR(FIND("Наименование загрязняющего вещества",D413))=FALSE,B414,IF(D413="всего по ЗВ:",B412,VLOOKUP(A413,ishod_piv!A:B,2,0))),norm!B:B,1,0),0)</f>
        <v>0</v>
      </c>
      <c r="C413" s="58" t="e">
        <f t="shared" si="133"/>
        <v>#N/A</v>
      </c>
      <c r="D413" s="148" t="e">
        <f>VLOOKUP(A413,ishod_piv!A:H,8,0)</f>
        <v>#N/A</v>
      </c>
      <c r="E413" s="59" t="str">
        <f>VLOOKUP(A413,ishod_piv!A:I,9,0)</f>
        <v/>
      </c>
      <c r="F413" s="47">
        <f>IF(ISERROR(FIND("Наименование загрязняющего вещества",D413))=TRUE,VLOOKUP(A413,ishod_piv!A:I,4,0),"")</f>
        <v>0</v>
      </c>
      <c r="G413" s="47">
        <f>IF(ISERROR(FIND("Наименование загрязняющего вещества",D413))=TRUE,VLOOKUP(A413,ishod_piv!A:I,5,0),"")</f>
        <v>0</v>
      </c>
      <c r="H413" s="47" t="str">
        <f>VLOOKUP(A413,ishod_piv!A:J,10,0)</f>
        <v/>
      </c>
      <c r="I413" s="47">
        <f t="shared" si="134"/>
        <v>0</v>
      </c>
      <c r="J413" s="47">
        <f t="shared" si="135"/>
        <v>0</v>
      </c>
      <c r="K413" s="47" t="str">
        <f t="shared" si="136"/>
        <v/>
      </c>
      <c r="L413" s="47">
        <f t="shared" si="137"/>
        <v>0</v>
      </c>
      <c r="M413" s="47">
        <f t="shared" si="138"/>
        <v>0</v>
      </c>
      <c r="N413" s="47" t="str">
        <f t="shared" si="139"/>
        <v/>
      </c>
      <c r="O413" s="47">
        <f t="shared" si="140"/>
        <v>0</v>
      </c>
      <c r="P413" s="47">
        <f t="shared" si="141"/>
        <v>0</v>
      </c>
      <c r="Q413" s="47" t="str">
        <f t="shared" si="142"/>
        <v/>
      </c>
      <c r="R413" s="47">
        <f t="shared" si="143"/>
        <v>0</v>
      </c>
      <c r="S413" s="47">
        <f t="shared" si="144"/>
        <v>0</v>
      </c>
      <c r="T413" s="47" t="str">
        <f t="shared" si="145"/>
        <v/>
      </c>
      <c r="U413" s="47">
        <f t="shared" si="146"/>
        <v>0</v>
      </c>
      <c r="V413" s="47">
        <f t="shared" si="147"/>
        <v>0</v>
      </c>
      <c r="W413" s="47" t="str">
        <f t="shared" si="148"/>
        <v/>
      </c>
      <c r="X413" s="47">
        <f t="shared" si="149"/>
        <v>0</v>
      </c>
      <c r="Y413" s="47">
        <f t="shared" si="150"/>
        <v>0</v>
      </c>
      <c r="Z413" s="47" t="str">
        <f t="shared" si="151"/>
        <v/>
      </c>
      <c r="AA413" s="47">
        <f t="shared" si="152"/>
        <v>0</v>
      </c>
      <c r="AB413" s="47">
        <f t="shared" si="153"/>
        <v>0</v>
      </c>
      <c r="AC413" s="47" t="str">
        <f t="shared" si="154"/>
        <v/>
      </c>
    </row>
    <row r="414" spans="1:29" hidden="1" x14ac:dyDescent="0.25">
      <c r="A414">
        <v>390</v>
      </c>
      <c r="B414">
        <f>IFERROR(VLOOKUP(IF(ISERROR(FIND("Наименование загрязняющего вещества",D414))=FALSE,B415,IF(D414="всего по ЗВ:",B413,VLOOKUP(A414,ishod_piv!A:B,2,0))),norm!B:B,1,0),0)</f>
        <v>0</v>
      </c>
      <c r="C414" s="58" t="e">
        <f t="shared" si="133"/>
        <v>#N/A</v>
      </c>
      <c r="D414" s="148" t="e">
        <f>VLOOKUP(A414,ishod_piv!A:H,8,0)</f>
        <v>#N/A</v>
      </c>
      <c r="E414" s="59" t="str">
        <f>VLOOKUP(A414,ishod_piv!A:I,9,0)</f>
        <v/>
      </c>
      <c r="F414" s="47">
        <f>IF(ISERROR(FIND("Наименование загрязняющего вещества",D414))=TRUE,VLOOKUP(A414,ishod_piv!A:I,4,0),"")</f>
        <v>0</v>
      </c>
      <c r="G414" s="47">
        <f>IF(ISERROR(FIND("Наименование загрязняющего вещества",D414))=TRUE,VLOOKUP(A414,ishod_piv!A:I,5,0),"")</f>
        <v>0</v>
      </c>
      <c r="H414" s="47" t="str">
        <f>VLOOKUP(A414,ishod_piv!A:J,10,0)</f>
        <v/>
      </c>
      <c r="I414" s="47">
        <f t="shared" si="134"/>
        <v>0</v>
      </c>
      <c r="J414" s="47">
        <f t="shared" si="135"/>
        <v>0</v>
      </c>
      <c r="K414" s="47" t="str">
        <f t="shared" si="136"/>
        <v/>
      </c>
      <c r="L414" s="47">
        <f t="shared" si="137"/>
        <v>0</v>
      </c>
      <c r="M414" s="47">
        <f t="shared" si="138"/>
        <v>0</v>
      </c>
      <c r="N414" s="47" t="str">
        <f t="shared" si="139"/>
        <v/>
      </c>
      <c r="O414" s="47">
        <f t="shared" si="140"/>
        <v>0</v>
      </c>
      <c r="P414" s="47">
        <f t="shared" si="141"/>
        <v>0</v>
      </c>
      <c r="Q414" s="47" t="str">
        <f t="shared" si="142"/>
        <v/>
      </c>
      <c r="R414" s="47">
        <f t="shared" si="143"/>
        <v>0</v>
      </c>
      <c r="S414" s="47">
        <f t="shared" si="144"/>
        <v>0</v>
      </c>
      <c r="T414" s="47" t="str">
        <f t="shared" si="145"/>
        <v/>
      </c>
      <c r="U414" s="47">
        <f t="shared" si="146"/>
        <v>0</v>
      </c>
      <c r="V414" s="47">
        <f t="shared" si="147"/>
        <v>0</v>
      </c>
      <c r="W414" s="47" t="str">
        <f t="shared" si="148"/>
        <v/>
      </c>
      <c r="X414" s="47">
        <f t="shared" si="149"/>
        <v>0</v>
      </c>
      <c r="Y414" s="47">
        <f t="shared" si="150"/>
        <v>0</v>
      </c>
      <c r="Z414" s="47" t="str">
        <f t="shared" si="151"/>
        <v/>
      </c>
      <c r="AA414" s="47">
        <f t="shared" si="152"/>
        <v>0</v>
      </c>
      <c r="AB414" s="47">
        <f t="shared" si="153"/>
        <v>0</v>
      </c>
      <c r="AC414" s="47" t="str">
        <f t="shared" si="154"/>
        <v/>
      </c>
    </row>
    <row r="415" spans="1:29" hidden="1" x14ac:dyDescent="0.25">
      <c r="A415">
        <v>391</v>
      </c>
      <c r="B415">
        <f>IFERROR(VLOOKUP(IF(ISERROR(FIND("Наименование загрязняющего вещества",D415))=FALSE,B416,IF(D415="всего по ЗВ:",B414,VLOOKUP(A415,ishod_piv!A:B,2,0))),norm!B:B,1,0),0)</f>
        <v>0</v>
      </c>
      <c r="C415" s="58" t="e">
        <f t="shared" si="133"/>
        <v>#N/A</v>
      </c>
      <c r="D415" s="148" t="e">
        <f>VLOOKUP(A415,ishod_piv!A:H,8,0)</f>
        <v>#N/A</v>
      </c>
      <c r="E415" s="59" t="str">
        <f>VLOOKUP(A415,ishod_piv!A:I,9,0)</f>
        <v/>
      </c>
      <c r="F415" s="47">
        <f>IF(ISERROR(FIND("Наименование загрязняющего вещества",D415))=TRUE,VLOOKUP(A415,ishod_piv!A:I,4,0),"")</f>
        <v>0</v>
      </c>
      <c r="G415" s="47">
        <f>IF(ISERROR(FIND("Наименование загрязняющего вещества",D415))=TRUE,VLOOKUP(A415,ishod_piv!A:I,5,0),"")</f>
        <v>0</v>
      </c>
      <c r="H415" s="47" t="str">
        <f>VLOOKUP(A415,ishod_piv!A:J,10,0)</f>
        <v/>
      </c>
      <c r="I415" s="47">
        <f t="shared" si="134"/>
        <v>0</v>
      </c>
      <c r="J415" s="47">
        <f t="shared" si="135"/>
        <v>0</v>
      </c>
      <c r="K415" s="47" t="str">
        <f t="shared" si="136"/>
        <v/>
      </c>
      <c r="L415" s="47">
        <f t="shared" si="137"/>
        <v>0</v>
      </c>
      <c r="M415" s="47">
        <f t="shared" si="138"/>
        <v>0</v>
      </c>
      <c r="N415" s="47" t="str">
        <f t="shared" si="139"/>
        <v/>
      </c>
      <c r="O415" s="47">
        <f t="shared" si="140"/>
        <v>0</v>
      </c>
      <c r="P415" s="47">
        <f t="shared" si="141"/>
        <v>0</v>
      </c>
      <c r="Q415" s="47" t="str">
        <f t="shared" si="142"/>
        <v/>
      </c>
      <c r="R415" s="47">
        <f t="shared" si="143"/>
        <v>0</v>
      </c>
      <c r="S415" s="47">
        <f t="shared" si="144"/>
        <v>0</v>
      </c>
      <c r="T415" s="47" t="str">
        <f t="shared" si="145"/>
        <v/>
      </c>
      <c r="U415" s="47">
        <f t="shared" si="146"/>
        <v>0</v>
      </c>
      <c r="V415" s="47">
        <f t="shared" si="147"/>
        <v>0</v>
      </c>
      <c r="W415" s="47" t="str">
        <f t="shared" si="148"/>
        <v/>
      </c>
      <c r="X415" s="47">
        <f t="shared" si="149"/>
        <v>0</v>
      </c>
      <c r="Y415" s="47">
        <f t="shared" si="150"/>
        <v>0</v>
      </c>
      <c r="Z415" s="47" t="str">
        <f t="shared" si="151"/>
        <v/>
      </c>
      <c r="AA415" s="47">
        <f t="shared" si="152"/>
        <v>0</v>
      </c>
      <c r="AB415" s="47">
        <f t="shared" si="153"/>
        <v>0</v>
      </c>
      <c r="AC415" s="47" t="str">
        <f t="shared" si="154"/>
        <v/>
      </c>
    </row>
    <row r="416" spans="1:29" hidden="1" x14ac:dyDescent="0.25">
      <c r="A416">
        <v>392</v>
      </c>
      <c r="B416">
        <f>IFERROR(VLOOKUP(IF(ISERROR(FIND("Наименование загрязняющего вещества",D416))=FALSE,B417,IF(D416="всего по ЗВ:",B415,VLOOKUP(A416,ishod_piv!A:B,2,0))),norm!B:B,1,0),0)</f>
        <v>0</v>
      </c>
      <c r="C416" s="58" t="e">
        <f t="shared" si="133"/>
        <v>#N/A</v>
      </c>
      <c r="D416" s="148" t="e">
        <f>VLOOKUP(A416,ishod_piv!A:H,8,0)</f>
        <v>#N/A</v>
      </c>
      <c r="E416" s="59" t="str">
        <f>VLOOKUP(A416,ishod_piv!A:I,9,0)</f>
        <v/>
      </c>
      <c r="F416" s="47">
        <f>IF(ISERROR(FIND("Наименование загрязняющего вещества",D416))=TRUE,VLOOKUP(A416,ishod_piv!A:I,4,0),"")</f>
        <v>0</v>
      </c>
      <c r="G416" s="47">
        <f>IF(ISERROR(FIND("Наименование загрязняющего вещества",D416))=TRUE,VLOOKUP(A416,ishod_piv!A:I,5,0),"")</f>
        <v>0</v>
      </c>
      <c r="H416" s="47" t="str">
        <f>VLOOKUP(A416,ishod_piv!A:J,10,0)</f>
        <v/>
      </c>
      <c r="I416" s="47">
        <f t="shared" si="134"/>
        <v>0</v>
      </c>
      <c r="J416" s="47">
        <f t="shared" si="135"/>
        <v>0</v>
      </c>
      <c r="K416" s="47" t="str">
        <f t="shared" si="136"/>
        <v/>
      </c>
      <c r="L416" s="47">
        <f t="shared" si="137"/>
        <v>0</v>
      </c>
      <c r="M416" s="47">
        <f t="shared" si="138"/>
        <v>0</v>
      </c>
      <c r="N416" s="47" t="str">
        <f t="shared" si="139"/>
        <v/>
      </c>
      <c r="O416" s="47">
        <f t="shared" si="140"/>
        <v>0</v>
      </c>
      <c r="P416" s="47">
        <f t="shared" si="141"/>
        <v>0</v>
      </c>
      <c r="Q416" s="47" t="str">
        <f t="shared" si="142"/>
        <v/>
      </c>
      <c r="R416" s="47">
        <f t="shared" si="143"/>
        <v>0</v>
      </c>
      <c r="S416" s="47">
        <f t="shared" si="144"/>
        <v>0</v>
      </c>
      <c r="T416" s="47" t="str">
        <f t="shared" si="145"/>
        <v/>
      </c>
      <c r="U416" s="47">
        <f t="shared" si="146"/>
        <v>0</v>
      </c>
      <c r="V416" s="47">
        <f t="shared" si="147"/>
        <v>0</v>
      </c>
      <c r="W416" s="47" t="str">
        <f t="shared" si="148"/>
        <v/>
      </c>
      <c r="X416" s="47">
        <f t="shared" si="149"/>
        <v>0</v>
      </c>
      <c r="Y416" s="47">
        <f t="shared" si="150"/>
        <v>0</v>
      </c>
      <c r="Z416" s="47" t="str">
        <f t="shared" si="151"/>
        <v/>
      </c>
      <c r="AA416" s="47">
        <f t="shared" si="152"/>
        <v>0</v>
      </c>
      <c r="AB416" s="47">
        <f t="shared" si="153"/>
        <v>0</v>
      </c>
      <c r="AC416" s="47" t="str">
        <f t="shared" si="154"/>
        <v/>
      </c>
    </row>
    <row r="417" spans="1:29" hidden="1" x14ac:dyDescent="0.25">
      <c r="A417">
        <v>393</v>
      </c>
      <c r="B417">
        <f>IFERROR(VLOOKUP(IF(ISERROR(FIND("Наименование загрязняющего вещества",D417))=FALSE,B418,IF(D417="всего по ЗВ:",B416,VLOOKUP(A417,ishod_piv!A:B,2,0))),norm!B:B,1,0),0)</f>
        <v>0</v>
      </c>
      <c r="C417" s="58" t="e">
        <f t="shared" si="133"/>
        <v>#N/A</v>
      </c>
      <c r="D417" s="148" t="e">
        <f>VLOOKUP(A417,ishod_piv!A:H,8,0)</f>
        <v>#N/A</v>
      </c>
      <c r="E417" s="59" t="str">
        <f>VLOOKUP(A417,ishod_piv!A:I,9,0)</f>
        <v/>
      </c>
      <c r="F417" s="47">
        <f>IF(ISERROR(FIND("Наименование загрязняющего вещества",D417))=TRUE,VLOOKUP(A417,ishod_piv!A:I,4,0),"")</f>
        <v>0</v>
      </c>
      <c r="G417" s="47">
        <f>IF(ISERROR(FIND("Наименование загрязняющего вещества",D417))=TRUE,VLOOKUP(A417,ishod_piv!A:I,5,0),"")</f>
        <v>0</v>
      </c>
      <c r="H417" s="47" t="str">
        <f>VLOOKUP(A417,ishod_piv!A:J,10,0)</f>
        <v/>
      </c>
      <c r="I417" s="47">
        <f t="shared" si="134"/>
        <v>0</v>
      </c>
      <c r="J417" s="47">
        <f t="shared" si="135"/>
        <v>0</v>
      </c>
      <c r="K417" s="47" t="str">
        <f t="shared" si="136"/>
        <v/>
      </c>
      <c r="L417" s="47">
        <f t="shared" si="137"/>
        <v>0</v>
      </c>
      <c r="M417" s="47">
        <f t="shared" si="138"/>
        <v>0</v>
      </c>
      <c r="N417" s="47" t="str">
        <f t="shared" si="139"/>
        <v/>
      </c>
      <c r="O417" s="47">
        <f t="shared" si="140"/>
        <v>0</v>
      </c>
      <c r="P417" s="47">
        <f t="shared" si="141"/>
        <v>0</v>
      </c>
      <c r="Q417" s="47" t="str">
        <f t="shared" si="142"/>
        <v/>
      </c>
      <c r="R417" s="47">
        <f t="shared" si="143"/>
        <v>0</v>
      </c>
      <c r="S417" s="47">
        <f t="shared" si="144"/>
        <v>0</v>
      </c>
      <c r="T417" s="47" t="str">
        <f t="shared" si="145"/>
        <v/>
      </c>
      <c r="U417" s="47">
        <f t="shared" si="146"/>
        <v>0</v>
      </c>
      <c r="V417" s="47">
        <f t="shared" si="147"/>
        <v>0</v>
      </c>
      <c r="W417" s="47" t="str">
        <f t="shared" si="148"/>
        <v/>
      </c>
      <c r="X417" s="47">
        <f t="shared" si="149"/>
        <v>0</v>
      </c>
      <c r="Y417" s="47">
        <f t="shared" si="150"/>
        <v>0</v>
      </c>
      <c r="Z417" s="47" t="str">
        <f t="shared" si="151"/>
        <v/>
      </c>
      <c r="AA417" s="47">
        <f t="shared" si="152"/>
        <v>0</v>
      </c>
      <c r="AB417" s="47">
        <f t="shared" si="153"/>
        <v>0</v>
      </c>
      <c r="AC417" s="47" t="str">
        <f t="shared" si="154"/>
        <v/>
      </c>
    </row>
    <row r="418" spans="1:29" hidden="1" x14ac:dyDescent="0.25">
      <c r="A418">
        <v>394</v>
      </c>
      <c r="B418">
        <f>IFERROR(VLOOKUP(IF(ISERROR(FIND("Наименование загрязняющего вещества",D418))=FALSE,B419,IF(D418="всего по ЗВ:",B417,VLOOKUP(A418,ishod_piv!A:B,2,0))),norm!B:B,1,0),0)</f>
        <v>0</v>
      </c>
      <c r="C418" s="58" t="e">
        <f t="shared" si="133"/>
        <v>#N/A</v>
      </c>
      <c r="D418" s="148" t="e">
        <f>VLOOKUP(A418,ishod_piv!A:H,8,0)</f>
        <v>#N/A</v>
      </c>
      <c r="E418" s="59" t="str">
        <f>VLOOKUP(A418,ishod_piv!A:I,9,0)</f>
        <v/>
      </c>
      <c r="F418" s="47">
        <f>IF(ISERROR(FIND("Наименование загрязняющего вещества",D418))=TRUE,VLOOKUP(A418,ishod_piv!A:I,4,0),"")</f>
        <v>0</v>
      </c>
      <c r="G418" s="47">
        <f>IF(ISERROR(FIND("Наименование загрязняющего вещества",D418))=TRUE,VLOOKUP(A418,ishod_piv!A:I,5,0),"")</f>
        <v>0</v>
      </c>
      <c r="H418" s="47" t="str">
        <f>VLOOKUP(A418,ishod_piv!A:J,10,0)</f>
        <v/>
      </c>
      <c r="I418" s="47">
        <f t="shared" si="134"/>
        <v>0</v>
      </c>
      <c r="J418" s="47">
        <f t="shared" si="135"/>
        <v>0</v>
      </c>
      <c r="K418" s="47" t="str">
        <f t="shared" si="136"/>
        <v/>
      </c>
      <c r="L418" s="47">
        <f t="shared" si="137"/>
        <v>0</v>
      </c>
      <c r="M418" s="47">
        <f t="shared" si="138"/>
        <v>0</v>
      </c>
      <c r="N418" s="47" t="str">
        <f t="shared" si="139"/>
        <v/>
      </c>
      <c r="O418" s="47">
        <f t="shared" si="140"/>
        <v>0</v>
      </c>
      <c r="P418" s="47">
        <f t="shared" si="141"/>
        <v>0</v>
      </c>
      <c r="Q418" s="47" t="str">
        <f t="shared" si="142"/>
        <v/>
      </c>
      <c r="R418" s="47">
        <f t="shared" si="143"/>
        <v>0</v>
      </c>
      <c r="S418" s="47">
        <f t="shared" si="144"/>
        <v>0</v>
      </c>
      <c r="T418" s="47" t="str">
        <f t="shared" si="145"/>
        <v/>
      </c>
      <c r="U418" s="47">
        <f t="shared" si="146"/>
        <v>0</v>
      </c>
      <c r="V418" s="47">
        <f t="shared" si="147"/>
        <v>0</v>
      </c>
      <c r="W418" s="47" t="str">
        <f t="shared" si="148"/>
        <v/>
      </c>
      <c r="X418" s="47">
        <f t="shared" si="149"/>
        <v>0</v>
      </c>
      <c r="Y418" s="47">
        <f t="shared" si="150"/>
        <v>0</v>
      </c>
      <c r="Z418" s="47" t="str">
        <f t="shared" si="151"/>
        <v/>
      </c>
      <c r="AA418" s="47">
        <f t="shared" si="152"/>
        <v>0</v>
      </c>
      <c r="AB418" s="47">
        <f t="shared" si="153"/>
        <v>0</v>
      </c>
      <c r="AC418" s="47" t="str">
        <f t="shared" si="154"/>
        <v/>
      </c>
    </row>
    <row r="419" spans="1:29" hidden="1" x14ac:dyDescent="0.25">
      <c r="A419">
        <v>395</v>
      </c>
      <c r="B419">
        <f>IFERROR(VLOOKUP(IF(ISERROR(FIND("Наименование загрязняющего вещества",D419))=FALSE,B420,IF(D419="всего по ЗВ:",B418,VLOOKUP(A419,ishod_piv!A:B,2,0))),norm!B:B,1,0),0)</f>
        <v>0</v>
      </c>
      <c r="C419" s="58" t="e">
        <f t="shared" si="133"/>
        <v>#N/A</v>
      </c>
      <c r="D419" s="148" t="e">
        <f>VLOOKUP(A419,ishod_piv!A:H,8,0)</f>
        <v>#N/A</v>
      </c>
      <c r="E419" s="59" t="str">
        <f>VLOOKUP(A419,ishod_piv!A:I,9,0)</f>
        <v/>
      </c>
      <c r="F419" s="47">
        <f>IF(ISERROR(FIND("Наименование загрязняющего вещества",D419))=TRUE,VLOOKUP(A419,ishod_piv!A:I,4,0),"")</f>
        <v>0</v>
      </c>
      <c r="G419" s="47">
        <f>IF(ISERROR(FIND("Наименование загрязняющего вещества",D419))=TRUE,VLOOKUP(A419,ishod_piv!A:I,5,0),"")</f>
        <v>0</v>
      </c>
      <c r="H419" s="47" t="str">
        <f>VLOOKUP(A419,ishod_piv!A:J,10,0)</f>
        <v/>
      </c>
      <c r="I419" s="47">
        <f t="shared" si="134"/>
        <v>0</v>
      </c>
      <c r="J419" s="47">
        <f t="shared" si="135"/>
        <v>0</v>
      </c>
      <c r="K419" s="47" t="str">
        <f t="shared" si="136"/>
        <v/>
      </c>
      <c r="L419" s="47">
        <f t="shared" si="137"/>
        <v>0</v>
      </c>
      <c r="M419" s="47">
        <f t="shared" si="138"/>
        <v>0</v>
      </c>
      <c r="N419" s="47" t="str">
        <f t="shared" si="139"/>
        <v/>
      </c>
      <c r="O419" s="47">
        <f t="shared" si="140"/>
        <v>0</v>
      </c>
      <c r="P419" s="47">
        <f t="shared" si="141"/>
        <v>0</v>
      </c>
      <c r="Q419" s="47" t="str">
        <f t="shared" si="142"/>
        <v/>
      </c>
      <c r="R419" s="47">
        <f t="shared" si="143"/>
        <v>0</v>
      </c>
      <c r="S419" s="47">
        <f t="shared" si="144"/>
        <v>0</v>
      </c>
      <c r="T419" s="47" t="str">
        <f t="shared" si="145"/>
        <v/>
      </c>
      <c r="U419" s="47">
        <f t="shared" si="146"/>
        <v>0</v>
      </c>
      <c r="V419" s="47">
        <f t="shared" si="147"/>
        <v>0</v>
      </c>
      <c r="W419" s="47" t="str">
        <f t="shared" si="148"/>
        <v/>
      </c>
      <c r="X419" s="47">
        <f t="shared" si="149"/>
        <v>0</v>
      </c>
      <c r="Y419" s="47">
        <f t="shared" si="150"/>
        <v>0</v>
      </c>
      <c r="Z419" s="47" t="str">
        <f t="shared" si="151"/>
        <v/>
      </c>
      <c r="AA419" s="47">
        <f t="shared" si="152"/>
        <v>0</v>
      </c>
      <c r="AB419" s="47">
        <f t="shared" si="153"/>
        <v>0</v>
      </c>
      <c r="AC419" s="47" t="str">
        <f t="shared" si="154"/>
        <v/>
      </c>
    </row>
    <row r="420" spans="1:29" hidden="1" x14ac:dyDescent="0.25">
      <c r="A420">
        <v>396</v>
      </c>
      <c r="B420">
        <f>IFERROR(VLOOKUP(IF(ISERROR(FIND("Наименование загрязняющего вещества",D420))=FALSE,B421,IF(D420="всего по ЗВ:",B419,VLOOKUP(A420,ishod_piv!A:B,2,0))),norm!B:B,1,0),0)</f>
        <v>0</v>
      </c>
      <c r="C420" s="58" t="e">
        <f t="shared" si="133"/>
        <v>#N/A</v>
      </c>
      <c r="D420" s="148" t="e">
        <f>VLOOKUP(A420,ishod_piv!A:H,8,0)</f>
        <v>#N/A</v>
      </c>
      <c r="E420" s="59" t="str">
        <f>VLOOKUP(A420,ishod_piv!A:I,9,0)</f>
        <v/>
      </c>
      <c r="F420" s="47">
        <f>IF(ISERROR(FIND("Наименование загрязняющего вещества",D420))=TRUE,VLOOKUP(A420,ishod_piv!A:I,4,0),"")</f>
        <v>0</v>
      </c>
      <c r="G420" s="47">
        <f>IF(ISERROR(FIND("Наименование загрязняющего вещества",D420))=TRUE,VLOOKUP(A420,ishod_piv!A:I,5,0),"")</f>
        <v>0</v>
      </c>
      <c r="H420" s="47" t="str">
        <f>VLOOKUP(A420,ishod_piv!A:J,10,0)</f>
        <v/>
      </c>
      <c r="I420" s="47">
        <f t="shared" si="134"/>
        <v>0</v>
      </c>
      <c r="J420" s="47">
        <f t="shared" si="135"/>
        <v>0</v>
      </c>
      <c r="K420" s="47" t="str">
        <f t="shared" si="136"/>
        <v/>
      </c>
      <c r="L420" s="47">
        <f t="shared" si="137"/>
        <v>0</v>
      </c>
      <c r="M420" s="47">
        <f t="shared" si="138"/>
        <v>0</v>
      </c>
      <c r="N420" s="47" t="str">
        <f t="shared" si="139"/>
        <v/>
      </c>
      <c r="O420" s="47">
        <f t="shared" si="140"/>
        <v>0</v>
      </c>
      <c r="P420" s="47">
        <f t="shared" si="141"/>
        <v>0</v>
      </c>
      <c r="Q420" s="47" t="str">
        <f t="shared" si="142"/>
        <v/>
      </c>
      <c r="R420" s="47">
        <f t="shared" si="143"/>
        <v>0</v>
      </c>
      <c r="S420" s="47">
        <f t="shared" si="144"/>
        <v>0</v>
      </c>
      <c r="T420" s="47" t="str">
        <f t="shared" si="145"/>
        <v/>
      </c>
      <c r="U420" s="47">
        <f t="shared" si="146"/>
        <v>0</v>
      </c>
      <c r="V420" s="47">
        <f t="shared" si="147"/>
        <v>0</v>
      </c>
      <c r="W420" s="47" t="str">
        <f t="shared" si="148"/>
        <v/>
      </c>
      <c r="X420" s="47">
        <f t="shared" si="149"/>
        <v>0</v>
      </c>
      <c r="Y420" s="47">
        <f t="shared" si="150"/>
        <v>0</v>
      </c>
      <c r="Z420" s="47" t="str">
        <f t="shared" si="151"/>
        <v/>
      </c>
      <c r="AA420" s="47">
        <f t="shared" si="152"/>
        <v>0</v>
      </c>
      <c r="AB420" s="47">
        <f t="shared" si="153"/>
        <v>0</v>
      </c>
      <c r="AC420" s="47" t="str">
        <f t="shared" si="154"/>
        <v/>
      </c>
    </row>
    <row r="421" spans="1:29" hidden="1" x14ac:dyDescent="0.25">
      <c r="A421">
        <v>397</v>
      </c>
      <c r="B421">
        <f>IFERROR(VLOOKUP(IF(ISERROR(FIND("Наименование загрязняющего вещества",D421))=FALSE,B422,IF(D421="всего по ЗВ:",B420,VLOOKUP(A421,ishod_piv!A:B,2,0))),norm!B:B,1,0),0)</f>
        <v>0</v>
      </c>
      <c r="C421" s="58" t="e">
        <f t="shared" si="133"/>
        <v>#N/A</v>
      </c>
      <c r="D421" s="148" t="e">
        <f>VLOOKUP(A421,ishod_piv!A:H,8,0)</f>
        <v>#N/A</v>
      </c>
      <c r="E421" s="59" t="str">
        <f>VLOOKUP(A421,ishod_piv!A:I,9,0)</f>
        <v/>
      </c>
      <c r="F421" s="47">
        <f>IF(ISERROR(FIND("Наименование загрязняющего вещества",D421))=TRUE,VLOOKUP(A421,ishod_piv!A:I,4,0),"")</f>
        <v>0</v>
      </c>
      <c r="G421" s="47">
        <f>IF(ISERROR(FIND("Наименование загрязняющего вещества",D421))=TRUE,VLOOKUP(A421,ishod_piv!A:I,5,0),"")</f>
        <v>0</v>
      </c>
      <c r="H421" s="47" t="str">
        <f>VLOOKUP(A421,ishod_piv!A:J,10,0)</f>
        <v/>
      </c>
      <c r="I421" s="47">
        <f t="shared" si="134"/>
        <v>0</v>
      </c>
      <c r="J421" s="47">
        <f t="shared" si="135"/>
        <v>0</v>
      </c>
      <c r="K421" s="47" t="str">
        <f t="shared" si="136"/>
        <v/>
      </c>
      <c r="L421" s="47">
        <f t="shared" si="137"/>
        <v>0</v>
      </c>
      <c r="M421" s="47">
        <f t="shared" si="138"/>
        <v>0</v>
      </c>
      <c r="N421" s="47" t="str">
        <f t="shared" si="139"/>
        <v/>
      </c>
      <c r="O421" s="47">
        <f t="shared" si="140"/>
        <v>0</v>
      </c>
      <c r="P421" s="47">
        <f t="shared" si="141"/>
        <v>0</v>
      </c>
      <c r="Q421" s="47" t="str">
        <f t="shared" si="142"/>
        <v/>
      </c>
      <c r="R421" s="47">
        <f t="shared" si="143"/>
        <v>0</v>
      </c>
      <c r="S421" s="47">
        <f t="shared" si="144"/>
        <v>0</v>
      </c>
      <c r="T421" s="47" t="str">
        <f t="shared" si="145"/>
        <v/>
      </c>
      <c r="U421" s="47">
        <f t="shared" si="146"/>
        <v>0</v>
      </c>
      <c r="V421" s="47">
        <f t="shared" si="147"/>
        <v>0</v>
      </c>
      <c r="W421" s="47" t="str">
        <f t="shared" si="148"/>
        <v/>
      </c>
      <c r="X421" s="47">
        <f t="shared" si="149"/>
        <v>0</v>
      </c>
      <c r="Y421" s="47">
        <f t="shared" si="150"/>
        <v>0</v>
      </c>
      <c r="Z421" s="47" t="str">
        <f t="shared" si="151"/>
        <v/>
      </c>
      <c r="AA421" s="47">
        <f t="shared" si="152"/>
        <v>0</v>
      </c>
      <c r="AB421" s="47">
        <f t="shared" si="153"/>
        <v>0</v>
      </c>
      <c r="AC421" s="47" t="str">
        <f t="shared" si="154"/>
        <v/>
      </c>
    </row>
    <row r="422" spans="1:29" hidden="1" x14ac:dyDescent="0.25">
      <c r="A422">
        <v>398</v>
      </c>
      <c r="B422">
        <f>IFERROR(VLOOKUP(IF(ISERROR(FIND("Наименование загрязняющего вещества",D422))=FALSE,B423,IF(D422="всего по ЗВ:",B421,VLOOKUP(A422,ishod_piv!A:B,2,0))),norm!B:B,1,0),0)</f>
        <v>0</v>
      </c>
      <c r="C422" s="58" t="e">
        <f t="shared" si="133"/>
        <v>#N/A</v>
      </c>
      <c r="D422" s="148" t="e">
        <f>VLOOKUP(A422,ishod_piv!A:H,8,0)</f>
        <v>#N/A</v>
      </c>
      <c r="E422" s="59" t="str">
        <f>VLOOKUP(A422,ishod_piv!A:I,9,0)</f>
        <v/>
      </c>
      <c r="F422" s="47">
        <f>IF(ISERROR(FIND("Наименование загрязняющего вещества",D422))=TRUE,VLOOKUP(A422,ishod_piv!A:I,4,0),"")</f>
        <v>0</v>
      </c>
      <c r="G422" s="47">
        <f>IF(ISERROR(FIND("Наименование загрязняющего вещества",D422))=TRUE,VLOOKUP(A422,ishod_piv!A:I,5,0),"")</f>
        <v>0</v>
      </c>
      <c r="H422" s="47" t="str">
        <f>VLOOKUP(A422,ishod_piv!A:J,10,0)</f>
        <v/>
      </c>
      <c r="I422" s="47">
        <f t="shared" si="134"/>
        <v>0</v>
      </c>
      <c r="J422" s="47">
        <f t="shared" si="135"/>
        <v>0</v>
      </c>
      <c r="K422" s="47" t="str">
        <f t="shared" si="136"/>
        <v/>
      </c>
      <c r="L422" s="47">
        <f t="shared" si="137"/>
        <v>0</v>
      </c>
      <c r="M422" s="47">
        <f t="shared" si="138"/>
        <v>0</v>
      </c>
      <c r="N422" s="47" t="str">
        <f t="shared" si="139"/>
        <v/>
      </c>
      <c r="O422" s="47">
        <f t="shared" si="140"/>
        <v>0</v>
      </c>
      <c r="P422" s="47">
        <f t="shared" si="141"/>
        <v>0</v>
      </c>
      <c r="Q422" s="47" t="str">
        <f t="shared" si="142"/>
        <v/>
      </c>
      <c r="R422" s="47">
        <f t="shared" si="143"/>
        <v>0</v>
      </c>
      <c r="S422" s="47">
        <f t="shared" si="144"/>
        <v>0</v>
      </c>
      <c r="T422" s="47" t="str">
        <f t="shared" si="145"/>
        <v/>
      </c>
      <c r="U422" s="47">
        <f t="shared" si="146"/>
        <v>0</v>
      </c>
      <c r="V422" s="47">
        <f t="shared" si="147"/>
        <v>0</v>
      </c>
      <c r="W422" s="47" t="str">
        <f t="shared" si="148"/>
        <v/>
      </c>
      <c r="X422" s="47">
        <f t="shared" si="149"/>
        <v>0</v>
      </c>
      <c r="Y422" s="47">
        <f t="shared" si="150"/>
        <v>0</v>
      </c>
      <c r="Z422" s="47" t="str">
        <f t="shared" si="151"/>
        <v/>
      </c>
      <c r="AA422" s="47">
        <f t="shared" si="152"/>
        <v>0</v>
      </c>
      <c r="AB422" s="47">
        <f t="shared" si="153"/>
        <v>0</v>
      </c>
      <c r="AC422" s="47" t="str">
        <f t="shared" si="154"/>
        <v/>
      </c>
    </row>
    <row r="423" spans="1:29" hidden="1" x14ac:dyDescent="0.25">
      <c r="A423">
        <v>399</v>
      </c>
      <c r="B423">
        <f>IFERROR(VLOOKUP(IF(ISERROR(FIND("Наименование загрязняющего вещества",D423))=FALSE,B424,IF(D423="всего по ЗВ:",B422,VLOOKUP(A423,ishod_piv!A:B,2,0))),norm!B:B,1,0),0)</f>
        <v>0</v>
      </c>
      <c r="C423" s="58" t="e">
        <f t="shared" si="133"/>
        <v>#N/A</v>
      </c>
      <c r="D423" s="148" t="e">
        <f>VLOOKUP(A423,ishod_piv!A:H,8,0)</f>
        <v>#N/A</v>
      </c>
      <c r="E423" s="59" t="str">
        <f>VLOOKUP(A423,ishod_piv!A:I,9,0)</f>
        <v/>
      </c>
      <c r="F423" s="47">
        <f>IF(ISERROR(FIND("Наименование загрязняющего вещества",D423))=TRUE,VLOOKUP(A423,ishod_piv!A:I,4,0),"")</f>
        <v>0</v>
      </c>
      <c r="G423" s="47">
        <f>IF(ISERROR(FIND("Наименование загрязняющего вещества",D423))=TRUE,VLOOKUP(A423,ishod_piv!A:I,5,0),"")</f>
        <v>0</v>
      </c>
      <c r="H423" s="47" t="str">
        <f>VLOOKUP(A423,ishod_piv!A:J,10,0)</f>
        <v/>
      </c>
      <c r="I423" s="47">
        <f t="shared" si="134"/>
        <v>0</v>
      </c>
      <c r="J423" s="47">
        <f t="shared" si="135"/>
        <v>0</v>
      </c>
      <c r="K423" s="47" t="str">
        <f t="shared" si="136"/>
        <v/>
      </c>
      <c r="L423" s="47">
        <f t="shared" si="137"/>
        <v>0</v>
      </c>
      <c r="M423" s="47">
        <f t="shared" si="138"/>
        <v>0</v>
      </c>
      <c r="N423" s="47" t="str">
        <f t="shared" si="139"/>
        <v/>
      </c>
      <c r="O423" s="47">
        <f t="shared" si="140"/>
        <v>0</v>
      </c>
      <c r="P423" s="47">
        <f t="shared" si="141"/>
        <v>0</v>
      </c>
      <c r="Q423" s="47" t="str">
        <f t="shared" si="142"/>
        <v/>
      </c>
      <c r="R423" s="47">
        <f t="shared" si="143"/>
        <v>0</v>
      </c>
      <c r="S423" s="47">
        <f t="shared" si="144"/>
        <v>0</v>
      </c>
      <c r="T423" s="47" t="str">
        <f t="shared" si="145"/>
        <v/>
      </c>
      <c r="U423" s="47">
        <f t="shared" si="146"/>
        <v>0</v>
      </c>
      <c r="V423" s="47">
        <f t="shared" si="147"/>
        <v>0</v>
      </c>
      <c r="W423" s="47" t="str">
        <f t="shared" si="148"/>
        <v/>
      </c>
      <c r="X423" s="47">
        <f t="shared" si="149"/>
        <v>0</v>
      </c>
      <c r="Y423" s="47">
        <f t="shared" si="150"/>
        <v>0</v>
      </c>
      <c r="Z423" s="47" t="str">
        <f t="shared" si="151"/>
        <v/>
      </c>
      <c r="AA423" s="47">
        <f t="shared" si="152"/>
        <v>0</v>
      </c>
      <c r="AB423" s="47">
        <f t="shared" si="153"/>
        <v>0</v>
      </c>
      <c r="AC423" s="47" t="str">
        <f t="shared" si="154"/>
        <v/>
      </c>
    </row>
    <row r="424" spans="1:29" hidden="1" x14ac:dyDescent="0.25">
      <c r="A424">
        <v>400</v>
      </c>
      <c r="B424">
        <f>IFERROR(VLOOKUP(IF(ISERROR(FIND("Наименование загрязняющего вещества",D424))=FALSE,B425,IF(D424="всего по ЗВ:",B423,VLOOKUP(A424,ishod_piv!A:B,2,0))),norm!B:B,1,0),0)</f>
        <v>0</v>
      </c>
      <c r="C424" s="58" t="e">
        <f t="shared" si="133"/>
        <v>#N/A</v>
      </c>
      <c r="D424" s="148" t="e">
        <f>VLOOKUP(A424,ishod_piv!A:H,8,0)</f>
        <v>#N/A</v>
      </c>
      <c r="E424" s="59" t="str">
        <f>VLOOKUP(A424,ishod_piv!A:I,9,0)</f>
        <v/>
      </c>
      <c r="F424" s="47">
        <f>IF(ISERROR(FIND("Наименование загрязняющего вещества",D424))=TRUE,VLOOKUP(A424,ishod_piv!A:I,4,0),"")</f>
        <v>0</v>
      </c>
      <c r="G424" s="47">
        <f>IF(ISERROR(FIND("Наименование загрязняющего вещества",D424))=TRUE,VLOOKUP(A424,ishod_piv!A:I,5,0),"")</f>
        <v>0</v>
      </c>
      <c r="H424" s="47" t="str">
        <f>VLOOKUP(A424,ishod_piv!A:J,10,0)</f>
        <v/>
      </c>
      <c r="I424" s="47">
        <f t="shared" si="134"/>
        <v>0</v>
      </c>
      <c r="J424" s="47">
        <f t="shared" si="135"/>
        <v>0</v>
      </c>
      <c r="K424" s="47" t="str">
        <f t="shared" si="136"/>
        <v/>
      </c>
      <c r="L424" s="47">
        <f t="shared" si="137"/>
        <v>0</v>
      </c>
      <c r="M424" s="47">
        <f t="shared" si="138"/>
        <v>0</v>
      </c>
      <c r="N424" s="47" t="str">
        <f t="shared" si="139"/>
        <v/>
      </c>
      <c r="O424" s="47">
        <f t="shared" si="140"/>
        <v>0</v>
      </c>
      <c r="P424" s="47">
        <f t="shared" si="141"/>
        <v>0</v>
      </c>
      <c r="Q424" s="47" t="str">
        <f t="shared" si="142"/>
        <v/>
      </c>
      <c r="R424" s="47">
        <f t="shared" si="143"/>
        <v>0</v>
      </c>
      <c r="S424" s="47">
        <f t="shared" si="144"/>
        <v>0</v>
      </c>
      <c r="T424" s="47" t="str">
        <f t="shared" si="145"/>
        <v/>
      </c>
      <c r="U424" s="47">
        <f t="shared" si="146"/>
        <v>0</v>
      </c>
      <c r="V424" s="47">
        <f t="shared" si="147"/>
        <v>0</v>
      </c>
      <c r="W424" s="47" t="str">
        <f t="shared" si="148"/>
        <v/>
      </c>
      <c r="X424" s="47">
        <f t="shared" si="149"/>
        <v>0</v>
      </c>
      <c r="Y424" s="47">
        <f t="shared" si="150"/>
        <v>0</v>
      </c>
      <c r="Z424" s="47" t="str">
        <f t="shared" si="151"/>
        <v/>
      </c>
      <c r="AA424" s="47">
        <f t="shared" si="152"/>
        <v>0</v>
      </c>
      <c r="AB424" s="47">
        <f t="shared" si="153"/>
        <v>0</v>
      </c>
      <c r="AC424" s="47" t="str">
        <f t="shared" si="154"/>
        <v/>
      </c>
    </row>
    <row r="425" spans="1:29" hidden="1" x14ac:dyDescent="0.25">
      <c r="A425">
        <v>401</v>
      </c>
      <c r="B425">
        <f>IFERROR(VLOOKUP(IF(ISERROR(FIND("Наименование загрязняющего вещества",D425))=FALSE,B426,IF(D425="всего по ЗВ:",B424,VLOOKUP(A425,ishod_piv!A:B,2,0))),norm!B:B,1,0),0)</f>
        <v>0</v>
      </c>
      <c r="C425" s="58" t="e">
        <f t="shared" si="133"/>
        <v>#N/A</v>
      </c>
      <c r="D425" s="148" t="e">
        <f>VLOOKUP(A425,ishod_piv!A:H,8,0)</f>
        <v>#N/A</v>
      </c>
      <c r="E425" s="59" t="str">
        <f>VLOOKUP(A425,ishod_piv!A:I,9,0)</f>
        <v/>
      </c>
      <c r="F425" s="47">
        <f>IF(ISERROR(FIND("Наименование загрязняющего вещества",D425))=TRUE,VLOOKUP(A425,ishod_piv!A:I,4,0),"")</f>
        <v>0</v>
      </c>
      <c r="G425" s="47">
        <f>IF(ISERROR(FIND("Наименование загрязняющего вещества",D425))=TRUE,VLOOKUP(A425,ishod_piv!A:I,5,0),"")</f>
        <v>0</v>
      </c>
      <c r="H425" s="47" t="str">
        <f>VLOOKUP(A425,ishod_piv!A:J,10,0)</f>
        <v/>
      </c>
      <c r="I425" s="47">
        <f t="shared" si="134"/>
        <v>0</v>
      </c>
      <c r="J425" s="47">
        <f t="shared" si="135"/>
        <v>0</v>
      </c>
      <c r="K425" s="47" t="str">
        <f t="shared" si="136"/>
        <v/>
      </c>
      <c r="L425" s="47">
        <f t="shared" si="137"/>
        <v>0</v>
      </c>
      <c r="M425" s="47">
        <f t="shared" si="138"/>
        <v>0</v>
      </c>
      <c r="N425" s="47" t="str">
        <f t="shared" si="139"/>
        <v/>
      </c>
      <c r="O425" s="47">
        <f t="shared" si="140"/>
        <v>0</v>
      </c>
      <c r="P425" s="47">
        <f t="shared" si="141"/>
        <v>0</v>
      </c>
      <c r="Q425" s="47" t="str">
        <f t="shared" si="142"/>
        <v/>
      </c>
      <c r="R425" s="47">
        <f t="shared" si="143"/>
        <v>0</v>
      </c>
      <c r="S425" s="47">
        <f t="shared" si="144"/>
        <v>0</v>
      </c>
      <c r="T425" s="47" t="str">
        <f t="shared" si="145"/>
        <v/>
      </c>
      <c r="U425" s="47">
        <f t="shared" si="146"/>
        <v>0</v>
      </c>
      <c r="V425" s="47">
        <f t="shared" si="147"/>
        <v>0</v>
      </c>
      <c r="W425" s="47" t="str">
        <f t="shared" si="148"/>
        <v/>
      </c>
      <c r="X425" s="47">
        <f t="shared" si="149"/>
        <v>0</v>
      </c>
      <c r="Y425" s="47">
        <f t="shared" si="150"/>
        <v>0</v>
      </c>
      <c r="Z425" s="47" t="str">
        <f t="shared" si="151"/>
        <v/>
      </c>
      <c r="AA425" s="47">
        <f t="shared" si="152"/>
        <v>0</v>
      </c>
      <c r="AB425" s="47">
        <f t="shared" si="153"/>
        <v>0</v>
      </c>
      <c r="AC425" s="47" t="str">
        <f t="shared" si="154"/>
        <v/>
      </c>
    </row>
    <row r="426" spans="1:29" hidden="1" x14ac:dyDescent="0.25">
      <c r="A426">
        <v>402</v>
      </c>
      <c r="B426">
        <f>IFERROR(VLOOKUP(IF(ISERROR(FIND("Наименование загрязняющего вещества",D426))=FALSE,B427,IF(D426="всего по ЗВ:",B425,VLOOKUP(A426,ishod_piv!A:B,2,0))),norm!B:B,1,0),0)</f>
        <v>0</v>
      </c>
      <c r="C426" s="58" t="e">
        <f t="shared" si="133"/>
        <v>#N/A</v>
      </c>
      <c r="D426" s="148" t="e">
        <f>VLOOKUP(A426,ishod_piv!A:H,8,0)</f>
        <v>#N/A</v>
      </c>
      <c r="E426" s="59" t="e">
        <f>VLOOKUP(A426,ishod_piv!A:I,9,0)</f>
        <v>#N/A</v>
      </c>
      <c r="F426" s="47" t="e">
        <f>IF(ISERROR(FIND("Наименование загрязняющего вещества",D426))=TRUE,VLOOKUP(A426,ishod_piv!A:I,4,0),"")</f>
        <v>#N/A</v>
      </c>
      <c r="G426" s="47" t="e">
        <f>IF(ISERROR(FIND("Наименование загрязняющего вещества",D426))=TRUE,VLOOKUP(A426,ishod_piv!A:I,5,0),"")</f>
        <v>#N/A</v>
      </c>
      <c r="H426" s="47" t="e">
        <f>VLOOKUP(A426,ishod_piv!A:J,10,0)</f>
        <v>#N/A</v>
      </c>
      <c r="I426" s="47" t="e">
        <f t="shared" si="134"/>
        <v>#N/A</v>
      </c>
      <c r="J426" s="47" t="e">
        <f t="shared" si="135"/>
        <v>#N/A</v>
      </c>
      <c r="K426" s="47" t="e">
        <f t="shared" si="136"/>
        <v>#N/A</v>
      </c>
      <c r="L426" s="47" t="e">
        <f t="shared" si="137"/>
        <v>#N/A</v>
      </c>
      <c r="M426" s="47" t="e">
        <f t="shared" si="138"/>
        <v>#N/A</v>
      </c>
      <c r="N426" s="47" t="e">
        <f t="shared" si="139"/>
        <v>#N/A</v>
      </c>
      <c r="O426" s="47" t="e">
        <f t="shared" si="140"/>
        <v>#N/A</v>
      </c>
      <c r="P426" s="47" t="e">
        <f t="shared" si="141"/>
        <v>#N/A</v>
      </c>
      <c r="Q426" s="47" t="e">
        <f t="shared" si="142"/>
        <v>#N/A</v>
      </c>
      <c r="R426" s="47" t="e">
        <f t="shared" si="143"/>
        <v>#N/A</v>
      </c>
      <c r="S426" s="47" t="e">
        <f t="shared" si="144"/>
        <v>#N/A</v>
      </c>
      <c r="T426" s="47" t="e">
        <f t="shared" si="145"/>
        <v>#N/A</v>
      </c>
      <c r="U426" s="47" t="e">
        <f t="shared" si="146"/>
        <v>#N/A</v>
      </c>
      <c r="V426" s="47" t="e">
        <f t="shared" si="147"/>
        <v>#N/A</v>
      </c>
      <c r="W426" s="47" t="e">
        <f t="shared" si="148"/>
        <v>#N/A</v>
      </c>
      <c r="X426" s="47" t="e">
        <f t="shared" si="149"/>
        <v>#N/A</v>
      </c>
      <c r="Y426" s="47" t="e">
        <f t="shared" si="150"/>
        <v>#N/A</v>
      </c>
      <c r="Z426" s="47" t="e">
        <f t="shared" si="151"/>
        <v>#N/A</v>
      </c>
      <c r="AA426" s="47" t="e">
        <f t="shared" si="152"/>
        <v>#N/A</v>
      </c>
      <c r="AB426" s="47" t="e">
        <f t="shared" si="153"/>
        <v>#N/A</v>
      </c>
      <c r="AC426" s="47" t="e">
        <f t="shared" si="154"/>
        <v>#N/A</v>
      </c>
    </row>
    <row r="427" spans="1:29" hidden="1" x14ac:dyDescent="0.25">
      <c r="A427">
        <v>403</v>
      </c>
      <c r="B427">
        <f>IFERROR(VLOOKUP(IF(ISERROR(FIND("Наименование загрязняющего вещества",D427))=FALSE,B428,IF(D427="всего по ЗВ:",B426,VLOOKUP(A427,ishod_piv!A:B,2,0))),norm!B:B,1,0),0)</f>
        <v>0</v>
      </c>
      <c r="C427" s="58" t="e">
        <f t="shared" si="133"/>
        <v>#N/A</v>
      </c>
      <c r="D427" s="148" t="e">
        <f>VLOOKUP(A427,ishod_piv!A:H,8,0)</f>
        <v>#N/A</v>
      </c>
      <c r="E427" s="59" t="e">
        <f>VLOOKUP(A427,ishod_piv!A:I,9,0)</f>
        <v>#N/A</v>
      </c>
      <c r="F427" s="47" t="e">
        <f>IF(ISERROR(FIND("Наименование загрязняющего вещества",D427))=TRUE,VLOOKUP(A427,ishod_piv!A:I,4,0),"")</f>
        <v>#N/A</v>
      </c>
      <c r="G427" s="47" t="e">
        <f>IF(ISERROR(FIND("Наименование загрязняющего вещества",D427))=TRUE,VLOOKUP(A427,ishod_piv!A:I,5,0),"")</f>
        <v>#N/A</v>
      </c>
      <c r="H427" s="47" t="e">
        <f>VLOOKUP(A427,ishod_piv!A:J,10,0)</f>
        <v>#N/A</v>
      </c>
      <c r="I427" s="47" t="e">
        <f t="shared" si="134"/>
        <v>#N/A</v>
      </c>
      <c r="J427" s="47" t="e">
        <f t="shared" si="135"/>
        <v>#N/A</v>
      </c>
      <c r="K427" s="47" t="e">
        <f t="shared" si="136"/>
        <v>#N/A</v>
      </c>
      <c r="L427" s="47" t="e">
        <f t="shared" si="137"/>
        <v>#N/A</v>
      </c>
      <c r="M427" s="47" t="e">
        <f t="shared" si="138"/>
        <v>#N/A</v>
      </c>
      <c r="N427" s="47" t="e">
        <f t="shared" si="139"/>
        <v>#N/A</v>
      </c>
      <c r="O427" s="47" t="e">
        <f t="shared" si="140"/>
        <v>#N/A</v>
      </c>
      <c r="P427" s="47" t="e">
        <f t="shared" si="141"/>
        <v>#N/A</v>
      </c>
      <c r="Q427" s="47" t="e">
        <f t="shared" si="142"/>
        <v>#N/A</v>
      </c>
      <c r="R427" s="47" t="e">
        <f t="shared" si="143"/>
        <v>#N/A</v>
      </c>
      <c r="S427" s="47" t="e">
        <f t="shared" si="144"/>
        <v>#N/A</v>
      </c>
      <c r="T427" s="47" t="e">
        <f t="shared" si="145"/>
        <v>#N/A</v>
      </c>
      <c r="U427" s="47" t="e">
        <f t="shared" si="146"/>
        <v>#N/A</v>
      </c>
      <c r="V427" s="47" t="e">
        <f t="shared" si="147"/>
        <v>#N/A</v>
      </c>
      <c r="W427" s="47" t="e">
        <f t="shared" si="148"/>
        <v>#N/A</v>
      </c>
      <c r="X427" s="47" t="e">
        <f t="shared" si="149"/>
        <v>#N/A</v>
      </c>
      <c r="Y427" s="47" t="e">
        <f t="shared" si="150"/>
        <v>#N/A</v>
      </c>
      <c r="Z427" s="47" t="e">
        <f t="shared" si="151"/>
        <v>#N/A</v>
      </c>
      <c r="AA427" s="47" t="e">
        <f t="shared" si="152"/>
        <v>#N/A</v>
      </c>
      <c r="AB427" s="47" t="e">
        <f t="shared" si="153"/>
        <v>#N/A</v>
      </c>
      <c r="AC427" s="47" t="e">
        <f t="shared" si="154"/>
        <v>#N/A</v>
      </c>
    </row>
    <row r="428" spans="1:29" hidden="1" x14ac:dyDescent="0.25">
      <c r="A428">
        <v>404</v>
      </c>
      <c r="B428">
        <f>IFERROR(VLOOKUP(IF(ISERROR(FIND("Наименование загрязняющего вещества",D428))=FALSE,B429,IF(D428="всего по ЗВ:",B427,VLOOKUP(A428,ishod_piv!A:B,2,0))),norm!B:B,1,0),0)</f>
        <v>0</v>
      </c>
      <c r="C428" s="58" t="e">
        <f t="shared" si="133"/>
        <v>#N/A</v>
      </c>
      <c r="D428" s="148" t="e">
        <f>VLOOKUP(A428,ishod_piv!A:H,8,0)</f>
        <v>#N/A</v>
      </c>
      <c r="E428" s="59" t="e">
        <f>VLOOKUP(A428,ishod_piv!A:I,9,0)</f>
        <v>#N/A</v>
      </c>
      <c r="F428" s="47" t="e">
        <f>IF(ISERROR(FIND("Наименование загрязняющего вещества",D428))=TRUE,VLOOKUP(A428,ishod_piv!A:I,4,0),"")</f>
        <v>#N/A</v>
      </c>
      <c r="G428" s="47" t="e">
        <f>IF(ISERROR(FIND("Наименование загрязняющего вещества",D428))=TRUE,VLOOKUP(A428,ishod_piv!A:I,5,0),"")</f>
        <v>#N/A</v>
      </c>
      <c r="H428" s="47" t="e">
        <f>VLOOKUP(A428,ishod_piv!A:J,10,0)</f>
        <v>#N/A</v>
      </c>
      <c r="I428" s="47" t="e">
        <f t="shared" si="134"/>
        <v>#N/A</v>
      </c>
      <c r="J428" s="47" t="e">
        <f t="shared" si="135"/>
        <v>#N/A</v>
      </c>
      <c r="K428" s="47" t="e">
        <f t="shared" si="136"/>
        <v>#N/A</v>
      </c>
      <c r="L428" s="47" t="e">
        <f t="shared" si="137"/>
        <v>#N/A</v>
      </c>
      <c r="M428" s="47" t="e">
        <f t="shared" si="138"/>
        <v>#N/A</v>
      </c>
      <c r="N428" s="47" t="e">
        <f t="shared" si="139"/>
        <v>#N/A</v>
      </c>
      <c r="O428" s="47" t="e">
        <f t="shared" si="140"/>
        <v>#N/A</v>
      </c>
      <c r="P428" s="47" t="e">
        <f t="shared" si="141"/>
        <v>#N/A</v>
      </c>
      <c r="Q428" s="47" t="e">
        <f t="shared" si="142"/>
        <v>#N/A</v>
      </c>
      <c r="R428" s="47" t="e">
        <f t="shared" si="143"/>
        <v>#N/A</v>
      </c>
      <c r="S428" s="47" t="e">
        <f t="shared" si="144"/>
        <v>#N/A</v>
      </c>
      <c r="T428" s="47" t="e">
        <f t="shared" si="145"/>
        <v>#N/A</v>
      </c>
      <c r="U428" s="47" t="e">
        <f t="shared" si="146"/>
        <v>#N/A</v>
      </c>
      <c r="V428" s="47" t="e">
        <f t="shared" si="147"/>
        <v>#N/A</v>
      </c>
      <c r="W428" s="47" t="e">
        <f t="shared" si="148"/>
        <v>#N/A</v>
      </c>
      <c r="X428" s="47" t="e">
        <f t="shared" si="149"/>
        <v>#N/A</v>
      </c>
      <c r="Y428" s="47" t="e">
        <f t="shared" si="150"/>
        <v>#N/A</v>
      </c>
      <c r="Z428" s="47" t="e">
        <f t="shared" si="151"/>
        <v>#N/A</v>
      </c>
      <c r="AA428" s="47" t="e">
        <f t="shared" si="152"/>
        <v>#N/A</v>
      </c>
      <c r="AB428" s="47" t="e">
        <f t="shared" si="153"/>
        <v>#N/A</v>
      </c>
      <c r="AC428" s="47" t="e">
        <f t="shared" si="154"/>
        <v>#N/A</v>
      </c>
    </row>
    <row r="429" spans="1:29" hidden="1" x14ac:dyDescent="0.25">
      <c r="A429">
        <v>405</v>
      </c>
      <c r="B429">
        <f>IFERROR(VLOOKUP(IF(ISERROR(FIND("Наименование загрязняющего вещества",D429))=FALSE,B430,IF(D429="всего по ЗВ:",B428,VLOOKUP(A429,ishod_piv!A:B,2,0))),norm!B:B,1,0),0)</f>
        <v>0</v>
      </c>
      <c r="C429" s="58" t="e">
        <f t="shared" si="133"/>
        <v>#N/A</v>
      </c>
      <c r="D429" s="148" t="e">
        <f>VLOOKUP(A429,ishod_piv!A:H,8,0)</f>
        <v>#N/A</v>
      </c>
      <c r="E429" s="59" t="e">
        <f>VLOOKUP(A429,ishod_piv!A:I,9,0)</f>
        <v>#N/A</v>
      </c>
      <c r="F429" s="47" t="e">
        <f>IF(ISERROR(FIND("Наименование загрязняющего вещества",D429))=TRUE,VLOOKUP(A429,ishod_piv!A:I,4,0),"")</f>
        <v>#N/A</v>
      </c>
      <c r="G429" s="47" t="e">
        <f>IF(ISERROR(FIND("Наименование загрязняющего вещества",D429))=TRUE,VLOOKUP(A429,ishod_piv!A:I,5,0),"")</f>
        <v>#N/A</v>
      </c>
      <c r="H429" s="47" t="e">
        <f>VLOOKUP(A429,ishod_piv!A:J,10,0)</f>
        <v>#N/A</v>
      </c>
      <c r="I429" s="47" t="e">
        <f t="shared" si="134"/>
        <v>#N/A</v>
      </c>
      <c r="J429" s="47" t="e">
        <f t="shared" si="135"/>
        <v>#N/A</v>
      </c>
      <c r="K429" s="47" t="e">
        <f t="shared" si="136"/>
        <v>#N/A</v>
      </c>
      <c r="L429" s="47" t="e">
        <f t="shared" si="137"/>
        <v>#N/A</v>
      </c>
      <c r="M429" s="47" t="e">
        <f t="shared" si="138"/>
        <v>#N/A</v>
      </c>
      <c r="N429" s="47" t="e">
        <f t="shared" si="139"/>
        <v>#N/A</v>
      </c>
      <c r="O429" s="47" t="e">
        <f t="shared" si="140"/>
        <v>#N/A</v>
      </c>
      <c r="P429" s="47" t="e">
        <f t="shared" si="141"/>
        <v>#N/A</v>
      </c>
      <c r="Q429" s="47" t="e">
        <f t="shared" si="142"/>
        <v>#N/A</v>
      </c>
      <c r="R429" s="47" t="e">
        <f t="shared" si="143"/>
        <v>#N/A</v>
      </c>
      <c r="S429" s="47" t="e">
        <f t="shared" si="144"/>
        <v>#N/A</v>
      </c>
      <c r="T429" s="47" t="e">
        <f t="shared" si="145"/>
        <v>#N/A</v>
      </c>
      <c r="U429" s="47" t="e">
        <f t="shared" si="146"/>
        <v>#N/A</v>
      </c>
      <c r="V429" s="47" t="e">
        <f t="shared" si="147"/>
        <v>#N/A</v>
      </c>
      <c r="W429" s="47" t="e">
        <f t="shared" si="148"/>
        <v>#N/A</v>
      </c>
      <c r="X429" s="47" t="e">
        <f t="shared" si="149"/>
        <v>#N/A</v>
      </c>
      <c r="Y429" s="47" t="e">
        <f t="shared" si="150"/>
        <v>#N/A</v>
      </c>
      <c r="Z429" s="47" t="e">
        <f t="shared" si="151"/>
        <v>#N/A</v>
      </c>
      <c r="AA429" s="47" t="e">
        <f t="shared" si="152"/>
        <v>#N/A</v>
      </c>
      <c r="AB429" s="47" t="e">
        <f t="shared" si="153"/>
        <v>#N/A</v>
      </c>
      <c r="AC429" s="47" t="e">
        <f t="shared" si="154"/>
        <v>#N/A</v>
      </c>
    </row>
    <row r="430" spans="1:29" hidden="1" x14ac:dyDescent="0.25">
      <c r="A430">
        <v>406</v>
      </c>
      <c r="B430">
        <f>IFERROR(VLOOKUP(IF(ISERROR(FIND("Наименование загрязняющего вещества",D430))=FALSE,B431,IF(D430="всего по ЗВ:",B429,VLOOKUP(A430,ishod_piv!A:B,2,0))),norm!B:B,1,0),0)</f>
        <v>0</v>
      </c>
      <c r="C430" s="58" t="e">
        <f t="shared" si="133"/>
        <v>#N/A</v>
      </c>
      <c r="D430" s="148" t="e">
        <f>VLOOKUP(A430,ishod_piv!A:H,8,0)</f>
        <v>#N/A</v>
      </c>
      <c r="E430" s="59" t="e">
        <f>VLOOKUP(A430,ishod_piv!A:I,9,0)</f>
        <v>#N/A</v>
      </c>
      <c r="F430" s="47" t="e">
        <f>IF(ISERROR(FIND("Наименование загрязняющего вещества",D430))=TRUE,VLOOKUP(A430,ishod_piv!A:I,4,0),"")</f>
        <v>#N/A</v>
      </c>
      <c r="G430" s="47" t="e">
        <f>IF(ISERROR(FIND("Наименование загрязняющего вещества",D430))=TRUE,VLOOKUP(A430,ishod_piv!A:I,5,0),"")</f>
        <v>#N/A</v>
      </c>
      <c r="H430" s="47" t="e">
        <f>VLOOKUP(A430,ishod_piv!A:J,10,0)</f>
        <v>#N/A</v>
      </c>
      <c r="I430" s="47" t="e">
        <f t="shared" si="134"/>
        <v>#N/A</v>
      </c>
      <c r="J430" s="47" t="e">
        <f t="shared" si="135"/>
        <v>#N/A</v>
      </c>
      <c r="K430" s="47" t="e">
        <f t="shared" si="136"/>
        <v>#N/A</v>
      </c>
      <c r="L430" s="47" t="e">
        <f t="shared" si="137"/>
        <v>#N/A</v>
      </c>
      <c r="M430" s="47" t="e">
        <f t="shared" si="138"/>
        <v>#N/A</v>
      </c>
      <c r="N430" s="47" t="e">
        <f t="shared" si="139"/>
        <v>#N/A</v>
      </c>
      <c r="O430" s="47" t="e">
        <f t="shared" si="140"/>
        <v>#N/A</v>
      </c>
      <c r="P430" s="47" t="e">
        <f t="shared" si="141"/>
        <v>#N/A</v>
      </c>
      <c r="Q430" s="47" t="e">
        <f t="shared" si="142"/>
        <v>#N/A</v>
      </c>
      <c r="R430" s="47" t="e">
        <f t="shared" si="143"/>
        <v>#N/A</v>
      </c>
      <c r="S430" s="47" t="e">
        <f t="shared" si="144"/>
        <v>#N/A</v>
      </c>
      <c r="T430" s="47" t="e">
        <f t="shared" si="145"/>
        <v>#N/A</v>
      </c>
      <c r="U430" s="47" t="e">
        <f t="shared" si="146"/>
        <v>#N/A</v>
      </c>
      <c r="V430" s="47" t="e">
        <f t="shared" si="147"/>
        <v>#N/A</v>
      </c>
      <c r="W430" s="47" t="e">
        <f t="shared" si="148"/>
        <v>#N/A</v>
      </c>
      <c r="X430" s="47" t="e">
        <f t="shared" si="149"/>
        <v>#N/A</v>
      </c>
      <c r="Y430" s="47" t="e">
        <f t="shared" si="150"/>
        <v>#N/A</v>
      </c>
      <c r="Z430" s="47" t="e">
        <f t="shared" si="151"/>
        <v>#N/A</v>
      </c>
      <c r="AA430" s="47" t="e">
        <f t="shared" si="152"/>
        <v>#N/A</v>
      </c>
      <c r="AB430" s="47" t="e">
        <f t="shared" si="153"/>
        <v>#N/A</v>
      </c>
      <c r="AC430" s="47" t="e">
        <f t="shared" si="154"/>
        <v>#N/A</v>
      </c>
    </row>
    <row r="431" spans="1:29" hidden="1" x14ac:dyDescent="0.25">
      <c r="A431">
        <v>407</v>
      </c>
      <c r="B431">
        <f>IFERROR(VLOOKUP(IF(ISERROR(FIND("Наименование загрязняющего вещества",D431))=FALSE,B432,IF(D431="всего по ЗВ:",B430,VLOOKUP(A431,ishod_piv!A:B,2,0))),norm!B:B,1,0),0)</f>
        <v>0</v>
      </c>
      <c r="C431" s="58" t="e">
        <f t="shared" si="133"/>
        <v>#N/A</v>
      </c>
      <c r="D431" s="148" t="e">
        <f>VLOOKUP(A431,ishod_piv!A:H,8,0)</f>
        <v>#N/A</v>
      </c>
      <c r="E431" s="59" t="e">
        <f>VLOOKUP(A431,ishod_piv!A:I,9,0)</f>
        <v>#N/A</v>
      </c>
      <c r="F431" s="47" t="e">
        <f>IF(ISERROR(FIND("Наименование загрязняющего вещества",D431))=TRUE,VLOOKUP(A431,ishod_piv!A:I,4,0),"")</f>
        <v>#N/A</v>
      </c>
      <c r="G431" s="47" t="e">
        <f>IF(ISERROR(FIND("Наименование загрязняющего вещества",D431))=TRUE,VLOOKUP(A431,ishod_piv!A:I,5,0),"")</f>
        <v>#N/A</v>
      </c>
      <c r="H431" s="47" t="e">
        <f>VLOOKUP(A431,ishod_piv!A:J,10,0)</f>
        <v>#N/A</v>
      </c>
      <c r="I431" s="47" t="e">
        <f t="shared" si="134"/>
        <v>#N/A</v>
      </c>
      <c r="J431" s="47" t="e">
        <f t="shared" si="135"/>
        <v>#N/A</v>
      </c>
      <c r="K431" s="47" t="e">
        <f t="shared" si="136"/>
        <v>#N/A</v>
      </c>
      <c r="L431" s="47" t="e">
        <f t="shared" si="137"/>
        <v>#N/A</v>
      </c>
      <c r="M431" s="47" t="e">
        <f t="shared" si="138"/>
        <v>#N/A</v>
      </c>
      <c r="N431" s="47" t="e">
        <f t="shared" si="139"/>
        <v>#N/A</v>
      </c>
      <c r="O431" s="47" t="e">
        <f t="shared" si="140"/>
        <v>#N/A</v>
      </c>
      <c r="P431" s="47" t="e">
        <f t="shared" si="141"/>
        <v>#N/A</v>
      </c>
      <c r="Q431" s="47" t="e">
        <f t="shared" si="142"/>
        <v>#N/A</v>
      </c>
      <c r="R431" s="47" t="e">
        <f t="shared" si="143"/>
        <v>#N/A</v>
      </c>
      <c r="S431" s="47" t="e">
        <f t="shared" si="144"/>
        <v>#N/A</v>
      </c>
      <c r="T431" s="47" t="e">
        <f t="shared" si="145"/>
        <v>#N/A</v>
      </c>
      <c r="U431" s="47" t="e">
        <f t="shared" si="146"/>
        <v>#N/A</v>
      </c>
      <c r="V431" s="47" t="e">
        <f t="shared" si="147"/>
        <v>#N/A</v>
      </c>
      <c r="W431" s="47" t="e">
        <f t="shared" si="148"/>
        <v>#N/A</v>
      </c>
      <c r="X431" s="47" t="e">
        <f t="shared" si="149"/>
        <v>#N/A</v>
      </c>
      <c r="Y431" s="47" t="e">
        <f t="shared" si="150"/>
        <v>#N/A</v>
      </c>
      <c r="Z431" s="47" t="e">
        <f t="shared" si="151"/>
        <v>#N/A</v>
      </c>
      <c r="AA431" s="47" t="e">
        <f t="shared" si="152"/>
        <v>#N/A</v>
      </c>
      <c r="AB431" s="47" t="e">
        <f t="shared" si="153"/>
        <v>#N/A</v>
      </c>
      <c r="AC431" s="47" t="e">
        <f t="shared" si="154"/>
        <v>#N/A</v>
      </c>
    </row>
    <row r="432" spans="1:29" hidden="1" x14ac:dyDescent="0.25">
      <c r="A432">
        <v>408</v>
      </c>
      <c r="B432">
        <f>IFERROR(VLOOKUP(IF(ISERROR(FIND("Наименование загрязняющего вещества",D432))=FALSE,B433,IF(D432="всего по ЗВ:",B431,VLOOKUP(A432,ishod_piv!A:B,2,0))),norm!B:B,1,0),0)</f>
        <v>0</v>
      </c>
      <c r="C432" s="58" t="e">
        <f t="shared" si="133"/>
        <v>#N/A</v>
      </c>
      <c r="D432" s="148" t="e">
        <f>VLOOKUP(A432,ishod_piv!A:H,8,0)</f>
        <v>#N/A</v>
      </c>
      <c r="E432" s="59" t="e">
        <f>VLOOKUP(A432,ishod_piv!A:I,9,0)</f>
        <v>#N/A</v>
      </c>
      <c r="F432" s="47" t="e">
        <f>IF(ISERROR(FIND("Наименование загрязняющего вещества",D432))=TRUE,VLOOKUP(A432,ishod_piv!A:I,4,0),"")</f>
        <v>#N/A</v>
      </c>
      <c r="G432" s="47" t="e">
        <f>IF(ISERROR(FIND("Наименование загрязняющего вещества",D432))=TRUE,VLOOKUP(A432,ishod_piv!A:I,5,0),"")</f>
        <v>#N/A</v>
      </c>
      <c r="H432" s="47" t="e">
        <f>VLOOKUP(A432,ishod_piv!A:J,10,0)</f>
        <v>#N/A</v>
      </c>
      <c r="I432" s="47" t="e">
        <f t="shared" si="134"/>
        <v>#N/A</v>
      </c>
      <c r="J432" s="47" t="e">
        <f t="shared" si="135"/>
        <v>#N/A</v>
      </c>
      <c r="K432" s="47" t="e">
        <f t="shared" si="136"/>
        <v>#N/A</v>
      </c>
      <c r="L432" s="47" t="e">
        <f t="shared" si="137"/>
        <v>#N/A</v>
      </c>
      <c r="M432" s="47" t="e">
        <f t="shared" si="138"/>
        <v>#N/A</v>
      </c>
      <c r="N432" s="47" t="e">
        <f t="shared" si="139"/>
        <v>#N/A</v>
      </c>
      <c r="O432" s="47" t="e">
        <f t="shared" si="140"/>
        <v>#N/A</v>
      </c>
      <c r="P432" s="47" t="e">
        <f t="shared" si="141"/>
        <v>#N/A</v>
      </c>
      <c r="Q432" s="47" t="e">
        <f t="shared" si="142"/>
        <v>#N/A</v>
      </c>
      <c r="R432" s="47" t="e">
        <f t="shared" si="143"/>
        <v>#N/A</v>
      </c>
      <c r="S432" s="47" t="e">
        <f t="shared" si="144"/>
        <v>#N/A</v>
      </c>
      <c r="T432" s="47" t="e">
        <f t="shared" si="145"/>
        <v>#N/A</v>
      </c>
      <c r="U432" s="47" t="e">
        <f t="shared" si="146"/>
        <v>#N/A</v>
      </c>
      <c r="V432" s="47" t="e">
        <f t="shared" si="147"/>
        <v>#N/A</v>
      </c>
      <c r="W432" s="47" t="e">
        <f t="shared" si="148"/>
        <v>#N/A</v>
      </c>
      <c r="X432" s="47" t="e">
        <f t="shared" si="149"/>
        <v>#N/A</v>
      </c>
      <c r="Y432" s="47" t="e">
        <f t="shared" si="150"/>
        <v>#N/A</v>
      </c>
      <c r="Z432" s="47" t="e">
        <f t="shared" si="151"/>
        <v>#N/A</v>
      </c>
      <c r="AA432" s="47" t="e">
        <f t="shared" si="152"/>
        <v>#N/A</v>
      </c>
      <c r="AB432" s="47" t="e">
        <f t="shared" si="153"/>
        <v>#N/A</v>
      </c>
      <c r="AC432" s="47" t="e">
        <f t="shared" si="154"/>
        <v>#N/A</v>
      </c>
    </row>
    <row r="433" spans="1:29" hidden="1" x14ac:dyDescent="0.25">
      <c r="A433">
        <v>409</v>
      </c>
      <c r="B433">
        <f>IFERROR(VLOOKUP(IF(ISERROR(FIND("Наименование загрязняющего вещества",D433))=FALSE,B434,IF(D433="всего по ЗВ:",B432,VLOOKUP(A433,ishod_piv!A:B,2,0))),norm!B:B,1,0),0)</f>
        <v>0</v>
      </c>
      <c r="C433" s="58" t="e">
        <f t="shared" si="133"/>
        <v>#N/A</v>
      </c>
      <c r="D433" s="148" t="e">
        <f>VLOOKUP(A433,ishod_piv!A:H,8,0)</f>
        <v>#N/A</v>
      </c>
      <c r="E433" s="59" t="e">
        <f>VLOOKUP(A433,ishod_piv!A:I,9,0)</f>
        <v>#N/A</v>
      </c>
      <c r="F433" s="47" t="e">
        <f>IF(ISERROR(FIND("Наименование загрязняющего вещества",D433))=TRUE,VLOOKUP(A433,ishod_piv!A:I,4,0),"")</f>
        <v>#N/A</v>
      </c>
      <c r="G433" s="47" t="e">
        <f>IF(ISERROR(FIND("Наименование загрязняющего вещества",D433))=TRUE,VLOOKUP(A433,ishod_piv!A:I,5,0),"")</f>
        <v>#N/A</v>
      </c>
      <c r="H433" s="47" t="e">
        <f>VLOOKUP(A433,ishod_piv!A:J,10,0)</f>
        <v>#N/A</v>
      </c>
      <c r="I433" s="47" t="e">
        <f t="shared" si="134"/>
        <v>#N/A</v>
      </c>
      <c r="J433" s="47" t="e">
        <f t="shared" si="135"/>
        <v>#N/A</v>
      </c>
      <c r="K433" s="47" t="e">
        <f t="shared" si="136"/>
        <v>#N/A</v>
      </c>
      <c r="L433" s="47" t="e">
        <f t="shared" si="137"/>
        <v>#N/A</v>
      </c>
      <c r="M433" s="47" t="e">
        <f t="shared" si="138"/>
        <v>#N/A</v>
      </c>
      <c r="N433" s="47" t="e">
        <f t="shared" si="139"/>
        <v>#N/A</v>
      </c>
      <c r="O433" s="47" t="e">
        <f t="shared" si="140"/>
        <v>#N/A</v>
      </c>
      <c r="P433" s="47" t="e">
        <f t="shared" si="141"/>
        <v>#N/A</v>
      </c>
      <c r="Q433" s="47" t="e">
        <f t="shared" si="142"/>
        <v>#N/A</v>
      </c>
      <c r="R433" s="47" t="e">
        <f t="shared" si="143"/>
        <v>#N/A</v>
      </c>
      <c r="S433" s="47" t="e">
        <f t="shared" si="144"/>
        <v>#N/A</v>
      </c>
      <c r="T433" s="47" t="e">
        <f t="shared" si="145"/>
        <v>#N/A</v>
      </c>
      <c r="U433" s="47" t="e">
        <f t="shared" si="146"/>
        <v>#N/A</v>
      </c>
      <c r="V433" s="47" t="e">
        <f t="shared" si="147"/>
        <v>#N/A</v>
      </c>
      <c r="W433" s="47" t="e">
        <f t="shared" si="148"/>
        <v>#N/A</v>
      </c>
      <c r="X433" s="47" t="e">
        <f t="shared" si="149"/>
        <v>#N/A</v>
      </c>
      <c r="Y433" s="47" t="e">
        <f t="shared" si="150"/>
        <v>#N/A</v>
      </c>
      <c r="Z433" s="47" t="e">
        <f t="shared" si="151"/>
        <v>#N/A</v>
      </c>
      <c r="AA433" s="47" t="e">
        <f t="shared" si="152"/>
        <v>#N/A</v>
      </c>
      <c r="AB433" s="47" t="e">
        <f t="shared" si="153"/>
        <v>#N/A</v>
      </c>
      <c r="AC433" s="47" t="e">
        <f t="shared" si="154"/>
        <v>#N/A</v>
      </c>
    </row>
    <row r="434" spans="1:29" hidden="1" x14ac:dyDescent="0.25">
      <c r="A434">
        <v>410</v>
      </c>
      <c r="B434">
        <f>IFERROR(VLOOKUP(IF(ISERROR(FIND("Наименование загрязняющего вещества",D434))=FALSE,B435,IF(D434="всего по ЗВ:",B433,VLOOKUP(A434,ishod_piv!A:B,2,0))),norm!B:B,1,0),0)</f>
        <v>0</v>
      </c>
      <c r="C434" s="58" t="e">
        <f t="shared" si="133"/>
        <v>#N/A</v>
      </c>
      <c r="D434" s="148" t="e">
        <f>VLOOKUP(A434,ishod_piv!A:H,8,0)</f>
        <v>#N/A</v>
      </c>
      <c r="E434" s="59" t="e">
        <f>VLOOKUP(A434,ishod_piv!A:I,9,0)</f>
        <v>#N/A</v>
      </c>
      <c r="F434" s="47" t="e">
        <f>IF(ISERROR(FIND("Наименование загрязняющего вещества",D434))=TRUE,VLOOKUP(A434,ishod_piv!A:I,4,0),"")</f>
        <v>#N/A</v>
      </c>
      <c r="G434" s="47" t="e">
        <f>IF(ISERROR(FIND("Наименование загрязняющего вещества",D434))=TRUE,VLOOKUP(A434,ishod_piv!A:I,5,0),"")</f>
        <v>#N/A</v>
      </c>
      <c r="H434" s="47" t="e">
        <f>VLOOKUP(A434,ishod_piv!A:J,10,0)</f>
        <v>#N/A</v>
      </c>
      <c r="I434" s="47" t="e">
        <f t="shared" si="134"/>
        <v>#N/A</v>
      </c>
      <c r="J434" s="47" t="e">
        <f t="shared" si="135"/>
        <v>#N/A</v>
      </c>
      <c r="K434" s="47" t="e">
        <f t="shared" si="136"/>
        <v>#N/A</v>
      </c>
      <c r="L434" s="47" t="e">
        <f t="shared" si="137"/>
        <v>#N/A</v>
      </c>
      <c r="M434" s="47" t="e">
        <f t="shared" si="138"/>
        <v>#N/A</v>
      </c>
      <c r="N434" s="47" t="e">
        <f t="shared" si="139"/>
        <v>#N/A</v>
      </c>
      <c r="O434" s="47" t="e">
        <f t="shared" si="140"/>
        <v>#N/A</v>
      </c>
      <c r="P434" s="47" t="e">
        <f t="shared" si="141"/>
        <v>#N/A</v>
      </c>
      <c r="Q434" s="47" t="e">
        <f t="shared" si="142"/>
        <v>#N/A</v>
      </c>
      <c r="R434" s="47" t="e">
        <f t="shared" si="143"/>
        <v>#N/A</v>
      </c>
      <c r="S434" s="47" t="e">
        <f t="shared" si="144"/>
        <v>#N/A</v>
      </c>
      <c r="T434" s="47" t="e">
        <f t="shared" si="145"/>
        <v>#N/A</v>
      </c>
      <c r="U434" s="47" t="e">
        <f t="shared" si="146"/>
        <v>#N/A</v>
      </c>
      <c r="V434" s="47" t="e">
        <f t="shared" si="147"/>
        <v>#N/A</v>
      </c>
      <c r="W434" s="47" t="e">
        <f t="shared" si="148"/>
        <v>#N/A</v>
      </c>
      <c r="X434" s="47" t="e">
        <f t="shared" si="149"/>
        <v>#N/A</v>
      </c>
      <c r="Y434" s="47" t="e">
        <f t="shared" si="150"/>
        <v>#N/A</v>
      </c>
      <c r="Z434" s="47" t="e">
        <f t="shared" si="151"/>
        <v>#N/A</v>
      </c>
      <c r="AA434" s="47" t="e">
        <f t="shared" si="152"/>
        <v>#N/A</v>
      </c>
      <c r="AB434" s="47" t="e">
        <f t="shared" si="153"/>
        <v>#N/A</v>
      </c>
      <c r="AC434" s="47" t="e">
        <f t="shared" si="154"/>
        <v>#N/A</v>
      </c>
    </row>
    <row r="435" spans="1:29" hidden="1" x14ac:dyDescent="0.25">
      <c r="A435">
        <v>411</v>
      </c>
      <c r="B435">
        <f>IFERROR(VLOOKUP(IF(ISERROR(FIND("Наименование загрязняющего вещества",D435))=FALSE,B436,IF(D435="всего по ЗВ:",B434,VLOOKUP(A435,ishod_piv!A:B,2,0))),norm!B:B,1,0),0)</f>
        <v>0</v>
      </c>
      <c r="C435" s="58" t="e">
        <f t="shared" si="133"/>
        <v>#N/A</v>
      </c>
      <c r="D435" s="148" t="e">
        <f>VLOOKUP(A435,ishod_piv!A:H,8,0)</f>
        <v>#N/A</v>
      </c>
      <c r="E435" s="59" t="e">
        <f>VLOOKUP(A435,ishod_piv!A:I,9,0)</f>
        <v>#N/A</v>
      </c>
      <c r="F435" s="47" t="e">
        <f>IF(ISERROR(FIND("Наименование загрязняющего вещества",D435))=TRUE,VLOOKUP(A435,ishod_piv!A:I,4,0),"")</f>
        <v>#N/A</v>
      </c>
      <c r="G435" s="47" t="e">
        <f>IF(ISERROR(FIND("Наименование загрязняющего вещества",D435))=TRUE,VLOOKUP(A435,ishod_piv!A:I,5,0),"")</f>
        <v>#N/A</v>
      </c>
      <c r="H435" s="47" t="e">
        <f>VLOOKUP(A435,ishod_piv!A:J,10,0)</f>
        <v>#N/A</v>
      </c>
      <c r="I435" s="47" t="e">
        <f t="shared" si="134"/>
        <v>#N/A</v>
      </c>
      <c r="J435" s="47" t="e">
        <f t="shared" si="135"/>
        <v>#N/A</v>
      </c>
      <c r="K435" s="47" t="e">
        <f t="shared" si="136"/>
        <v>#N/A</v>
      </c>
      <c r="L435" s="47" t="e">
        <f t="shared" si="137"/>
        <v>#N/A</v>
      </c>
      <c r="M435" s="47" t="e">
        <f t="shared" si="138"/>
        <v>#N/A</v>
      </c>
      <c r="N435" s="47" t="e">
        <f t="shared" si="139"/>
        <v>#N/A</v>
      </c>
      <c r="O435" s="47" t="e">
        <f t="shared" si="140"/>
        <v>#N/A</v>
      </c>
      <c r="P435" s="47" t="e">
        <f t="shared" si="141"/>
        <v>#N/A</v>
      </c>
      <c r="Q435" s="47" t="e">
        <f t="shared" si="142"/>
        <v>#N/A</v>
      </c>
      <c r="R435" s="47" t="e">
        <f t="shared" si="143"/>
        <v>#N/A</v>
      </c>
      <c r="S435" s="47" t="e">
        <f t="shared" si="144"/>
        <v>#N/A</v>
      </c>
      <c r="T435" s="47" t="e">
        <f t="shared" si="145"/>
        <v>#N/A</v>
      </c>
      <c r="U435" s="47" t="e">
        <f t="shared" si="146"/>
        <v>#N/A</v>
      </c>
      <c r="V435" s="47" t="e">
        <f t="shared" si="147"/>
        <v>#N/A</v>
      </c>
      <c r="W435" s="47" t="e">
        <f t="shared" si="148"/>
        <v>#N/A</v>
      </c>
      <c r="X435" s="47" t="e">
        <f t="shared" si="149"/>
        <v>#N/A</v>
      </c>
      <c r="Y435" s="47" t="e">
        <f t="shared" si="150"/>
        <v>#N/A</v>
      </c>
      <c r="Z435" s="47" t="e">
        <f t="shared" si="151"/>
        <v>#N/A</v>
      </c>
      <c r="AA435" s="47" t="e">
        <f t="shared" si="152"/>
        <v>#N/A</v>
      </c>
      <c r="AB435" s="47" t="e">
        <f t="shared" si="153"/>
        <v>#N/A</v>
      </c>
      <c r="AC435" s="47" t="e">
        <f t="shared" si="154"/>
        <v>#N/A</v>
      </c>
    </row>
    <row r="436" spans="1:29" hidden="1" x14ac:dyDescent="0.25">
      <c r="A436">
        <v>412</v>
      </c>
      <c r="B436">
        <f>IFERROR(VLOOKUP(IF(ISERROR(FIND("Наименование загрязняющего вещества",D436))=FALSE,B437,IF(D436="всего по ЗВ:",B435,VLOOKUP(A436,ishod_piv!A:B,2,0))),norm!B:B,1,0),0)</f>
        <v>0</v>
      </c>
      <c r="C436" s="58" t="e">
        <f t="shared" si="133"/>
        <v>#N/A</v>
      </c>
      <c r="D436" s="148" t="e">
        <f>VLOOKUP(A436,ishod_piv!A:H,8,0)</f>
        <v>#N/A</v>
      </c>
      <c r="E436" s="59" t="e">
        <f>VLOOKUP(A436,ishod_piv!A:I,9,0)</f>
        <v>#N/A</v>
      </c>
      <c r="F436" s="47" t="e">
        <f>IF(ISERROR(FIND("Наименование загрязняющего вещества",D436))=TRUE,VLOOKUP(A436,ishod_piv!A:I,4,0),"")</f>
        <v>#N/A</v>
      </c>
      <c r="G436" s="47" t="e">
        <f>IF(ISERROR(FIND("Наименование загрязняющего вещества",D436))=TRUE,VLOOKUP(A436,ishod_piv!A:I,5,0),"")</f>
        <v>#N/A</v>
      </c>
      <c r="H436" s="47" t="e">
        <f>VLOOKUP(A436,ishod_piv!A:J,10,0)</f>
        <v>#N/A</v>
      </c>
      <c r="I436" s="47" t="e">
        <f t="shared" si="134"/>
        <v>#N/A</v>
      </c>
      <c r="J436" s="47" t="e">
        <f t="shared" si="135"/>
        <v>#N/A</v>
      </c>
      <c r="K436" s="47" t="e">
        <f t="shared" si="136"/>
        <v>#N/A</v>
      </c>
      <c r="L436" s="47" t="e">
        <f t="shared" si="137"/>
        <v>#N/A</v>
      </c>
      <c r="M436" s="47" t="e">
        <f t="shared" si="138"/>
        <v>#N/A</v>
      </c>
      <c r="N436" s="47" t="e">
        <f t="shared" si="139"/>
        <v>#N/A</v>
      </c>
      <c r="O436" s="47" t="e">
        <f t="shared" si="140"/>
        <v>#N/A</v>
      </c>
      <c r="P436" s="47" t="e">
        <f t="shared" si="141"/>
        <v>#N/A</v>
      </c>
      <c r="Q436" s="47" t="e">
        <f t="shared" si="142"/>
        <v>#N/A</v>
      </c>
      <c r="R436" s="47" t="e">
        <f t="shared" si="143"/>
        <v>#N/A</v>
      </c>
      <c r="S436" s="47" t="e">
        <f t="shared" si="144"/>
        <v>#N/A</v>
      </c>
      <c r="T436" s="47" t="e">
        <f t="shared" si="145"/>
        <v>#N/A</v>
      </c>
      <c r="U436" s="47" t="e">
        <f t="shared" si="146"/>
        <v>#N/A</v>
      </c>
      <c r="V436" s="47" t="e">
        <f t="shared" si="147"/>
        <v>#N/A</v>
      </c>
      <c r="W436" s="47" t="e">
        <f t="shared" si="148"/>
        <v>#N/A</v>
      </c>
      <c r="X436" s="47" t="e">
        <f t="shared" si="149"/>
        <v>#N/A</v>
      </c>
      <c r="Y436" s="47" t="e">
        <f t="shared" si="150"/>
        <v>#N/A</v>
      </c>
      <c r="Z436" s="47" t="e">
        <f t="shared" si="151"/>
        <v>#N/A</v>
      </c>
      <c r="AA436" s="47" t="e">
        <f t="shared" si="152"/>
        <v>#N/A</v>
      </c>
      <c r="AB436" s="47" t="e">
        <f t="shared" si="153"/>
        <v>#N/A</v>
      </c>
      <c r="AC436" s="47" t="e">
        <f t="shared" si="154"/>
        <v>#N/A</v>
      </c>
    </row>
    <row r="437" spans="1:29" hidden="1" x14ac:dyDescent="0.25">
      <c r="A437">
        <v>413</v>
      </c>
      <c r="B437">
        <f>IFERROR(VLOOKUP(IF(ISERROR(FIND("Наименование загрязняющего вещества",D437))=FALSE,B438,IF(D437="всего по ЗВ:",B436,VLOOKUP(A437,ishod_piv!A:B,2,0))),norm!B:B,1,0),0)</f>
        <v>0</v>
      </c>
      <c r="C437" s="58" t="e">
        <f t="shared" si="133"/>
        <v>#N/A</v>
      </c>
      <c r="D437" s="148" t="e">
        <f>VLOOKUP(A437,ishod_piv!A:H,8,0)</f>
        <v>#N/A</v>
      </c>
      <c r="E437" s="59" t="e">
        <f>VLOOKUP(A437,ishod_piv!A:I,9,0)</f>
        <v>#N/A</v>
      </c>
      <c r="F437" s="47" t="e">
        <f>IF(ISERROR(FIND("Наименование загрязняющего вещества",D437))=TRUE,VLOOKUP(A437,ishod_piv!A:I,4,0),"")</f>
        <v>#N/A</v>
      </c>
      <c r="G437" s="47" t="e">
        <f>IF(ISERROR(FIND("Наименование загрязняющего вещества",D437))=TRUE,VLOOKUP(A437,ishod_piv!A:I,5,0),"")</f>
        <v>#N/A</v>
      </c>
      <c r="H437" s="47" t="e">
        <f>VLOOKUP(A437,ishod_piv!A:J,10,0)</f>
        <v>#N/A</v>
      </c>
      <c r="I437" s="47" t="e">
        <f t="shared" si="134"/>
        <v>#N/A</v>
      </c>
      <c r="J437" s="47" t="e">
        <f t="shared" si="135"/>
        <v>#N/A</v>
      </c>
      <c r="K437" s="47" t="e">
        <f t="shared" si="136"/>
        <v>#N/A</v>
      </c>
      <c r="L437" s="47" t="e">
        <f t="shared" si="137"/>
        <v>#N/A</v>
      </c>
      <c r="M437" s="47" t="e">
        <f t="shared" si="138"/>
        <v>#N/A</v>
      </c>
      <c r="N437" s="47" t="e">
        <f t="shared" si="139"/>
        <v>#N/A</v>
      </c>
      <c r="O437" s="47" t="e">
        <f t="shared" si="140"/>
        <v>#N/A</v>
      </c>
      <c r="P437" s="47" t="e">
        <f t="shared" si="141"/>
        <v>#N/A</v>
      </c>
      <c r="Q437" s="47" t="e">
        <f t="shared" si="142"/>
        <v>#N/A</v>
      </c>
      <c r="R437" s="47" t="e">
        <f t="shared" si="143"/>
        <v>#N/A</v>
      </c>
      <c r="S437" s="47" t="e">
        <f t="shared" si="144"/>
        <v>#N/A</v>
      </c>
      <c r="T437" s="47" t="e">
        <f t="shared" si="145"/>
        <v>#N/A</v>
      </c>
      <c r="U437" s="47" t="e">
        <f t="shared" si="146"/>
        <v>#N/A</v>
      </c>
      <c r="V437" s="47" t="e">
        <f t="shared" si="147"/>
        <v>#N/A</v>
      </c>
      <c r="W437" s="47" t="e">
        <f t="shared" si="148"/>
        <v>#N/A</v>
      </c>
      <c r="X437" s="47" t="e">
        <f t="shared" si="149"/>
        <v>#N/A</v>
      </c>
      <c r="Y437" s="47" t="e">
        <f t="shared" si="150"/>
        <v>#N/A</v>
      </c>
      <c r="Z437" s="47" t="e">
        <f t="shared" si="151"/>
        <v>#N/A</v>
      </c>
      <c r="AA437" s="47" t="e">
        <f t="shared" si="152"/>
        <v>#N/A</v>
      </c>
      <c r="AB437" s="47" t="e">
        <f t="shared" si="153"/>
        <v>#N/A</v>
      </c>
      <c r="AC437" s="47" t="e">
        <f t="shared" si="154"/>
        <v>#N/A</v>
      </c>
    </row>
    <row r="438" spans="1:29" hidden="1" x14ac:dyDescent="0.25">
      <c r="A438">
        <v>414</v>
      </c>
      <c r="B438">
        <f>IFERROR(VLOOKUP(IF(ISERROR(FIND("Наименование загрязняющего вещества",D438))=FALSE,B439,IF(D438="всего по ЗВ:",B437,VLOOKUP(A438,ishod_piv!A:B,2,0))),norm!B:B,1,0),0)</f>
        <v>0</v>
      </c>
      <c r="C438" s="58" t="e">
        <f t="shared" si="133"/>
        <v>#N/A</v>
      </c>
      <c r="D438" s="148" t="e">
        <f>VLOOKUP(A438,ishod_piv!A:H,8,0)</f>
        <v>#N/A</v>
      </c>
      <c r="E438" s="59" t="e">
        <f>VLOOKUP(A438,ishod_piv!A:I,9,0)</f>
        <v>#N/A</v>
      </c>
      <c r="F438" s="47" t="e">
        <f>IF(ISERROR(FIND("Наименование загрязняющего вещества",D438))=TRUE,VLOOKUP(A438,ishod_piv!A:I,4,0),"")</f>
        <v>#N/A</v>
      </c>
      <c r="G438" s="47" t="e">
        <f>IF(ISERROR(FIND("Наименование загрязняющего вещества",D438))=TRUE,VLOOKUP(A438,ishod_piv!A:I,5,0),"")</f>
        <v>#N/A</v>
      </c>
      <c r="H438" s="47" t="e">
        <f>VLOOKUP(A438,ishod_piv!A:J,10,0)</f>
        <v>#N/A</v>
      </c>
      <c r="I438" s="47" t="e">
        <f t="shared" si="134"/>
        <v>#N/A</v>
      </c>
      <c r="J438" s="47" t="e">
        <f t="shared" si="135"/>
        <v>#N/A</v>
      </c>
      <c r="K438" s="47" t="e">
        <f t="shared" si="136"/>
        <v>#N/A</v>
      </c>
      <c r="L438" s="47" t="e">
        <f t="shared" si="137"/>
        <v>#N/A</v>
      </c>
      <c r="M438" s="47" t="e">
        <f t="shared" si="138"/>
        <v>#N/A</v>
      </c>
      <c r="N438" s="47" t="e">
        <f t="shared" si="139"/>
        <v>#N/A</v>
      </c>
      <c r="O438" s="47" t="e">
        <f t="shared" si="140"/>
        <v>#N/A</v>
      </c>
      <c r="P438" s="47" t="e">
        <f t="shared" si="141"/>
        <v>#N/A</v>
      </c>
      <c r="Q438" s="47" t="e">
        <f t="shared" si="142"/>
        <v>#N/A</v>
      </c>
      <c r="R438" s="47" t="e">
        <f t="shared" si="143"/>
        <v>#N/A</v>
      </c>
      <c r="S438" s="47" t="e">
        <f t="shared" si="144"/>
        <v>#N/A</v>
      </c>
      <c r="T438" s="47" t="e">
        <f t="shared" si="145"/>
        <v>#N/A</v>
      </c>
      <c r="U438" s="47" t="e">
        <f t="shared" si="146"/>
        <v>#N/A</v>
      </c>
      <c r="V438" s="47" t="e">
        <f t="shared" si="147"/>
        <v>#N/A</v>
      </c>
      <c r="W438" s="47" t="e">
        <f t="shared" si="148"/>
        <v>#N/A</v>
      </c>
      <c r="X438" s="47" t="e">
        <f t="shared" si="149"/>
        <v>#N/A</v>
      </c>
      <c r="Y438" s="47" t="e">
        <f t="shared" si="150"/>
        <v>#N/A</v>
      </c>
      <c r="Z438" s="47" t="e">
        <f t="shared" si="151"/>
        <v>#N/A</v>
      </c>
      <c r="AA438" s="47" t="e">
        <f t="shared" si="152"/>
        <v>#N/A</v>
      </c>
      <c r="AB438" s="47" t="e">
        <f t="shared" si="153"/>
        <v>#N/A</v>
      </c>
      <c r="AC438" s="47" t="e">
        <f t="shared" si="154"/>
        <v>#N/A</v>
      </c>
    </row>
    <row r="439" spans="1:29" hidden="1" x14ac:dyDescent="0.25">
      <c r="A439">
        <v>415</v>
      </c>
      <c r="B439">
        <f>IFERROR(VLOOKUP(IF(ISERROR(FIND("Наименование загрязняющего вещества",D439))=FALSE,B440,IF(D439="всего по ЗВ:",B438,VLOOKUP(A439,ishod_piv!A:B,2,0))),norm!B:B,1,0),0)</f>
        <v>0</v>
      </c>
      <c r="C439" s="58" t="e">
        <f t="shared" si="133"/>
        <v>#N/A</v>
      </c>
      <c r="D439" s="148" t="e">
        <f>VLOOKUP(A439,ishod_piv!A:H,8,0)</f>
        <v>#N/A</v>
      </c>
      <c r="E439" s="59" t="e">
        <f>VLOOKUP(A439,ishod_piv!A:I,9,0)</f>
        <v>#N/A</v>
      </c>
      <c r="F439" s="47" t="e">
        <f>IF(ISERROR(FIND("Наименование загрязняющего вещества",D439))=TRUE,VLOOKUP(A439,ishod_piv!A:I,4,0),"")</f>
        <v>#N/A</v>
      </c>
      <c r="G439" s="47" t="e">
        <f>IF(ISERROR(FIND("Наименование загрязняющего вещества",D439))=TRUE,VLOOKUP(A439,ishod_piv!A:I,5,0),"")</f>
        <v>#N/A</v>
      </c>
      <c r="H439" s="47" t="e">
        <f>VLOOKUP(A439,ishod_piv!A:J,10,0)</f>
        <v>#N/A</v>
      </c>
      <c r="I439" s="47" t="e">
        <f t="shared" si="134"/>
        <v>#N/A</v>
      </c>
      <c r="J439" s="47" t="e">
        <f t="shared" si="135"/>
        <v>#N/A</v>
      </c>
      <c r="K439" s="47" t="e">
        <f t="shared" si="136"/>
        <v>#N/A</v>
      </c>
      <c r="L439" s="47" t="e">
        <f t="shared" si="137"/>
        <v>#N/A</v>
      </c>
      <c r="M439" s="47" t="e">
        <f t="shared" si="138"/>
        <v>#N/A</v>
      </c>
      <c r="N439" s="47" t="e">
        <f t="shared" si="139"/>
        <v>#N/A</v>
      </c>
      <c r="O439" s="47" t="e">
        <f t="shared" si="140"/>
        <v>#N/A</v>
      </c>
      <c r="P439" s="47" t="e">
        <f t="shared" si="141"/>
        <v>#N/A</v>
      </c>
      <c r="Q439" s="47" t="e">
        <f t="shared" si="142"/>
        <v>#N/A</v>
      </c>
      <c r="R439" s="47" t="e">
        <f t="shared" si="143"/>
        <v>#N/A</v>
      </c>
      <c r="S439" s="47" t="e">
        <f t="shared" si="144"/>
        <v>#N/A</v>
      </c>
      <c r="T439" s="47" t="e">
        <f t="shared" si="145"/>
        <v>#N/A</v>
      </c>
      <c r="U439" s="47" t="e">
        <f t="shared" si="146"/>
        <v>#N/A</v>
      </c>
      <c r="V439" s="47" t="e">
        <f t="shared" si="147"/>
        <v>#N/A</v>
      </c>
      <c r="W439" s="47" t="e">
        <f t="shared" si="148"/>
        <v>#N/A</v>
      </c>
      <c r="X439" s="47" t="e">
        <f t="shared" si="149"/>
        <v>#N/A</v>
      </c>
      <c r="Y439" s="47" t="e">
        <f t="shared" si="150"/>
        <v>#N/A</v>
      </c>
      <c r="Z439" s="47" t="e">
        <f t="shared" si="151"/>
        <v>#N/A</v>
      </c>
      <c r="AA439" s="47" t="e">
        <f t="shared" si="152"/>
        <v>#N/A</v>
      </c>
      <c r="AB439" s="47" t="e">
        <f t="shared" si="153"/>
        <v>#N/A</v>
      </c>
      <c r="AC439" s="47" t="e">
        <f t="shared" si="154"/>
        <v>#N/A</v>
      </c>
    </row>
    <row r="440" spans="1:29" hidden="1" x14ac:dyDescent="0.25">
      <c r="A440">
        <v>416</v>
      </c>
      <c r="B440">
        <f>IFERROR(VLOOKUP(IF(ISERROR(FIND("Наименование загрязняющего вещества",D440))=FALSE,B441,IF(D440="всего по ЗВ:",B439,VLOOKUP(A440,ishod_piv!A:B,2,0))),norm!B:B,1,0),0)</f>
        <v>0</v>
      </c>
      <c r="C440" s="58" t="e">
        <f t="shared" si="133"/>
        <v>#N/A</v>
      </c>
      <c r="D440" s="148" t="e">
        <f>VLOOKUP(A440,ishod_piv!A:H,8,0)</f>
        <v>#N/A</v>
      </c>
      <c r="E440" s="59" t="e">
        <f>VLOOKUP(A440,ishod_piv!A:I,9,0)</f>
        <v>#N/A</v>
      </c>
      <c r="F440" s="47" t="e">
        <f>IF(ISERROR(FIND("Наименование загрязняющего вещества",D440))=TRUE,VLOOKUP(A440,ishod_piv!A:I,4,0),"")</f>
        <v>#N/A</v>
      </c>
      <c r="G440" s="47" t="e">
        <f>IF(ISERROR(FIND("Наименование загрязняющего вещества",D440))=TRUE,VLOOKUP(A440,ishod_piv!A:I,5,0),"")</f>
        <v>#N/A</v>
      </c>
      <c r="H440" s="47" t="e">
        <f>VLOOKUP(A440,ishod_piv!A:J,10,0)</f>
        <v>#N/A</v>
      </c>
      <c r="I440" s="47" t="e">
        <f t="shared" si="134"/>
        <v>#N/A</v>
      </c>
      <c r="J440" s="47" t="e">
        <f t="shared" si="135"/>
        <v>#N/A</v>
      </c>
      <c r="K440" s="47" t="e">
        <f t="shared" si="136"/>
        <v>#N/A</v>
      </c>
      <c r="L440" s="47" t="e">
        <f t="shared" si="137"/>
        <v>#N/A</v>
      </c>
      <c r="M440" s="47" t="e">
        <f t="shared" si="138"/>
        <v>#N/A</v>
      </c>
      <c r="N440" s="47" t="e">
        <f t="shared" si="139"/>
        <v>#N/A</v>
      </c>
      <c r="O440" s="47" t="e">
        <f t="shared" si="140"/>
        <v>#N/A</v>
      </c>
      <c r="P440" s="47" t="e">
        <f t="shared" si="141"/>
        <v>#N/A</v>
      </c>
      <c r="Q440" s="47" t="e">
        <f t="shared" si="142"/>
        <v>#N/A</v>
      </c>
      <c r="R440" s="47" t="e">
        <f t="shared" si="143"/>
        <v>#N/A</v>
      </c>
      <c r="S440" s="47" t="e">
        <f t="shared" si="144"/>
        <v>#N/A</v>
      </c>
      <c r="T440" s="47" t="e">
        <f t="shared" si="145"/>
        <v>#N/A</v>
      </c>
      <c r="U440" s="47" t="e">
        <f t="shared" si="146"/>
        <v>#N/A</v>
      </c>
      <c r="V440" s="47" t="e">
        <f t="shared" si="147"/>
        <v>#N/A</v>
      </c>
      <c r="W440" s="47" t="e">
        <f t="shared" si="148"/>
        <v>#N/A</v>
      </c>
      <c r="X440" s="47" t="e">
        <f t="shared" si="149"/>
        <v>#N/A</v>
      </c>
      <c r="Y440" s="47" t="e">
        <f t="shared" si="150"/>
        <v>#N/A</v>
      </c>
      <c r="Z440" s="47" t="e">
        <f t="shared" si="151"/>
        <v>#N/A</v>
      </c>
      <c r="AA440" s="47" t="e">
        <f t="shared" si="152"/>
        <v>#N/A</v>
      </c>
      <c r="AB440" s="47" t="e">
        <f t="shared" si="153"/>
        <v>#N/A</v>
      </c>
      <c r="AC440" s="47" t="e">
        <f t="shared" si="154"/>
        <v>#N/A</v>
      </c>
    </row>
    <row r="441" spans="1:29" hidden="1" x14ac:dyDescent="0.25">
      <c r="A441">
        <v>417</v>
      </c>
      <c r="B441">
        <f>IFERROR(VLOOKUP(IF(ISERROR(FIND("Наименование загрязняющего вещества",D441))=FALSE,B442,IF(D441="всего по ЗВ:",B440,VLOOKUP(A441,ishod_piv!A:B,2,0))),norm!B:B,1,0),0)</f>
        <v>0</v>
      </c>
      <c r="C441" s="58" t="e">
        <f t="shared" si="133"/>
        <v>#N/A</v>
      </c>
      <c r="D441" s="148" t="e">
        <f>VLOOKUP(A441,ishod_piv!A:H,8,0)</f>
        <v>#N/A</v>
      </c>
      <c r="E441" s="59" t="e">
        <f>VLOOKUP(A441,ishod_piv!A:I,9,0)</f>
        <v>#N/A</v>
      </c>
      <c r="F441" s="47" t="e">
        <f>IF(ISERROR(FIND("Наименование загрязняющего вещества",D441))=TRUE,VLOOKUP(A441,ishod_piv!A:I,4,0),"")</f>
        <v>#N/A</v>
      </c>
      <c r="G441" s="47" t="e">
        <f>IF(ISERROR(FIND("Наименование загрязняющего вещества",D441))=TRUE,VLOOKUP(A441,ishod_piv!A:I,5,0),"")</f>
        <v>#N/A</v>
      </c>
      <c r="H441" s="47" t="e">
        <f>VLOOKUP(A441,ishod_piv!A:J,10,0)</f>
        <v>#N/A</v>
      </c>
      <c r="I441" s="47" t="e">
        <f t="shared" si="134"/>
        <v>#N/A</v>
      </c>
      <c r="J441" s="47" t="e">
        <f t="shared" si="135"/>
        <v>#N/A</v>
      </c>
      <c r="K441" s="47" t="e">
        <f t="shared" si="136"/>
        <v>#N/A</v>
      </c>
      <c r="L441" s="47" t="e">
        <f t="shared" si="137"/>
        <v>#N/A</v>
      </c>
      <c r="M441" s="47" t="e">
        <f t="shared" si="138"/>
        <v>#N/A</v>
      </c>
      <c r="N441" s="47" t="e">
        <f t="shared" si="139"/>
        <v>#N/A</v>
      </c>
      <c r="O441" s="47" t="e">
        <f t="shared" si="140"/>
        <v>#N/A</v>
      </c>
      <c r="P441" s="47" t="e">
        <f t="shared" si="141"/>
        <v>#N/A</v>
      </c>
      <c r="Q441" s="47" t="e">
        <f t="shared" si="142"/>
        <v>#N/A</v>
      </c>
      <c r="R441" s="47" t="e">
        <f t="shared" si="143"/>
        <v>#N/A</v>
      </c>
      <c r="S441" s="47" t="e">
        <f t="shared" si="144"/>
        <v>#N/A</v>
      </c>
      <c r="T441" s="47" t="e">
        <f t="shared" si="145"/>
        <v>#N/A</v>
      </c>
      <c r="U441" s="47" t="e">
        <f t="shared" si="146"/>
        <v>#N/A</v>
      </c>
      <c r="V441" s="47" t="e">
        <f t="shared" si="147"/>
        <v>#N/A</v>
      </c>
      <c r="W441" s="47" t="e">
        <f t="shared" si="148"/>
        <v>#N/A</v>
      </c>
      <c r="X441" s="47" t="e">
        <f t="shared" si="149"/>
        <v>#N/A</v>
      </c>
      <c r="Y441" s="47" t="e">
        <f t="shared" si="150"/>
        <v>#N/A</v>
      </c>
      <c r="Z441" s="47" t="e">
        <f t="shared" si="151"/>
        <v>#N/A</v>
      </c>
      <c r="AA441" s="47" t="e">
        <f t="shared" si="152"/>
        <v>#N/A</v>
      </c>
      <c r="AB441" s="47" t="e">
        <f t="shared" si="153"/>
        <v>#N/A</v>
      </c>
      <c r="AC441" s="47" t="e">
        <f t="shared" si="154"/>
        <v>#N/A</v>
      </c>
    </row>
    <row r="442" spans="1:29" hidden="1" x14ac:dyDescent="0.25">
      <c r="A442">
        <v>418</v>
      </c>
      <c r="B442">
        <f>IFERROR(VLOOKUP(IF(ISERROR(FIND("Наименование загрязняющего вещества",D442))=FALSE,B443,IF(D442="всего по ЗВ:",B441,VLOOKUP(A442,ishod_piv!A:B,2,0))),norm!B:B,1,0),0)</f>
        <v>0</v>
      </c>
      <c r="C442" s="58" t="e">
        <f t="shared" si="133"/>
        <v>#N/A</v>
      </c>
      <c r="D442" s="148" t="e">
        <f>VLOOKUP(A442,ishod_piv!A:H,8,0)</f>
        <v>#N/A</v>
      </c>
      <c r="E442" s="59" t="e">
        <f>VLOOKUP(A442,ishod_piv!A:I,9,0)</f>
        <v>#N/A</v>
      </c>
      <c r="F442" s="47" t="e">
        <f>IF(ISERROR(FIND("Наименование загрязняющего вещества",D442))=TRUE,VLOOKUP(A442,ishod_piv!A:I,4,0),"")</f>
        <v>#N/A</v>
      </c>
      <c r="G442" s="47" t="e">
        <f>IF(ISERROR(FIND("Наименование загрязняющего вещества",D442))=TRUE,VLOOKUP(A442,ishod_piv!A:I,5,0),"")</f>
        <v>#N/A</v>
      </c>
      <c r="H442" s="47" t="e">
        <f>VLOOKUP(A442,ishod_piv!A:J,10,0)</f>
        <v>#N/A</v>
      </c>
      <c r="I442" s="47" t="e">
        <f t="shared" si="134"/>
        <v>#N/A</v>
      </c>
      <c r="J442" s="47" t="e">
        <f t="shared" si="135"/>
        <v>#N/A</v>
      </c>
      <c r="K442" s="47" t="e">
        <f t="shared" si="136"/>
        <v>#N/A</v>
      </c>
      <c r="L442" s="47" t="e">
        <f t="shared" si="137"/>
        <v>#N/A</v>
      </c>
      <c r="M442" s="47" t="e">
        <f t="shared" si="138"/>
        <v>#N/A</v>
      </c>
      <c r="N442" s="47" t="e">
        <f t="shared" si="139"/>
        <v>#N/A</v>
      </c>
      <c r="O442" s="47" t="e">
        <f t="shared" si="140"/>
        <v>#N/A</v>
      </c>
      <c r="P442" s="47" t="e">
        <f t="shared" si="141"/>
        <v>#N/A</v>
      </c>
      <c r="Q442" s="47" t="e">
        <f t="shared" si="142"/>
        <v>#N/A</v>
      </c>
      <c r="R442" s="47" t="e">
        <f t="shared" si="143"/>
        <v>#N/A</v>
      </c>
      <c r="S442" s="47" t="e">
        <f t="shared" si="144"/>
        <v>#N/A</v>
      </c>
      <c r="T442" s="47" t="e">
        <f t="shared" si="145"/>
        <v>#N/A</v>
      </c>
      <c r="U442" s="47" t="e">
        <f t="shared" si="146"/>
        <v>#N/A</v>
      </c>
      <c r="V442" s="47" t="e">
        <f t="shared" si="147"/>
        <v>#N/A</v>
      </c>
      <c r="W442" s="47" t="e">
        <f t="shared" si="148"/>
        <v>#N/A</v>
      </c>
      <c r="X442" s="47" t="e">
        <f t="shared" si="149"/>
        <v>#N/A</v>
      </c>
      <c r="Y442" s="47" t="e">
        <f t="shared" si="150"/>
        <v>#N/A</v>
      </c>
      <c r="Z442" s="47" t="e">
        <f t="shared" si="151"/>
        <v>#N/A</v>
      </c>
      <c r="AA442" s="47" t="e">
        <f t="shared" si="152"/>
        <v>#N/A</v>
      </c>
      <c r="AB442" s="47" t="e">
        <f t="shared" si="153"/>
        <v>#N/A</v>
      </c>
      <c r="AC442" s="47" t="e">
        <f t="shared" si="154"/>
        <v>#N/A</v>
      </c>
    </row>
    <row r="443" spans="1:29" hidden="1" x14ac:dyDescent="0.25">
      <c r="A443">
        <v>419</v>
      </c>
      <c r="B443">
        <f>IFERROR(VLOOKUP(IF(ISERROR(FIND("Наименование загрязняющего вещества",D443))=FALSE,B444,IF(D443="всего по ЗВ:",B442,VLOOKUP(A443,ishod_piv!A:B,2,0))),norm!B:B,1,0),0)</f>
        <v>0</v>
      </c>
      <c r="C443" s="58" t="e">
        <f t="shared" si="133"/>
        <v>#N/A</v>
      </c>
      <c r="D443" s="148" t="e">
        <f>VLOOKUP(A443,ishod_piv!A:H,8,0)</f>
        <v>#N/A</v>
      </c>
      <c r="E443" s="59" t="e">
        <f>VLOOKUP(A443,ishod_piv!A:I,9,0)</f>
        <v>#N/A</v>
      </c>
      <c r="F443" s="47" t="e">
        <f>IF(ISERROR(FIND("Наименование загрязняющего вещества",D443))=TRUE,VLOOKUP(A443,ishod_piv!A:I,4,0),"")</f>
        <v>#N/A</v>
      </c>
      <c r="G443" s="47" t="e">
        <f>IF(ISERROR(FIND("Наименование загрязняющего вещества",D443))=TRUE,VLOOKUP(A443,ishod_piv!A:I,5,0),"")</f>
        <v>#N/A</v>
      </c>
      <c r="H443" s="47" t="e">
        <f>VLOOKUP(A443,ishod_piv!A:J,10,0)</f>
        <v>#N/A</v>
      </c>
      <c r="I443" s="47" t="e">
        <f t="shared" si="134"/>
        <v>#N/A</v>
      </c>
      <c r="J443" s="47" t="e">
        <f t="shared" si="135"/>
        <v>#N/A</v>
      </c>
      <c r="K443" s="47" t="e">
        <f t="shared" si="136"/>
        <v>#N/A</v>
      </c>
      <c r="L443" s="47" t="e">
        <f t="shared" si="137"/>
        <v>#N/A</v>
      </c>
      <c r="M443" s="47" t="e">
        <f t="shared" si="138"/>
        <v>#N/A</v>
      </c>
      <c r="N443" s="47" t="e">
        <f t="shared" si="139"/>
        <v>#N/A</v>
      </c>
      <c r="O443" s="47" t="e">
        <f t="shared" si="140"/>
        <v>#N/A</v>
      </c>
      <c r="P443" s="47" t="e">
        <f t="shared" si="141"/>
        <v>#N/A</v>
      </c>
      <c r="Q443" s="47" t="e">
        <f t="shared" si="142"/>
        <v>#N/A</v>
      </c>
      <c r="R443" s="47" t="e">
        <f t="shared" si="143"/>
        <v>#N/A</v>
      </c>
      <c r="S443" s="47" t="e">
        <f t="shared" si="144"/>
        <v>#N/A</v>
      </c>
      <c r="T443" s="47" t="e">
        <f t="shared" si="145"/>
        <v>#N/A</v>
      </c>
      <c r="U443" s="47" t="e">
        <f t="shared" si="146"/>
        <v>#N/A</v>
      </c>
      <c r="V443" s="47" t="e">
        <f t="shared" si="147"/>
        <v>#N/A</v>
      </c>
      <c r="W443" s="47" t="e">
        <f t="shared" si="148"/>
        <v>#N/A</v>
      </c>
      <c r="X443" s="47" t="e">
        <f t="shared" si="149"/>
        <v>#N/A</v>
      </c>
      <c r="Y443" s="47" t="e">
        <f t="shared" si="150"/>
        <v>#N/A</v>
      </c>
      <c r="Z443" s="47" t="e">
        <f t="shared" si="151"/>
        <v>#N/A</v>
      </c>
      <c r="AA443" s="47" t="e">
        <f t="shared" si="152"/>
        <v>#N/A</v>
      </c>
      <c r="AB443" s="47" t="e">
        <f t="shared" si="153"/>
        <v>#N/A</v>
      </c>
      <c r="AC443" s="47" t="e">
        <f t="shared" si="154"/>
        <v>#N/A</v>
      </c>
    </row>
    <row r="444" spans="1:29" hidden="1" x14ac:dyDescent="0.25">
      <c r="A444">
        <v>420</v>
      </c>
      <c r="B444">
        <f>IFERROR(VLOOKUP(IF(ISERROR(FIND("Наименование загрязняющего вещества",D444))=FALSE,B445,IF(D444="всего по ЗВ:",B443,VLOOKUP(A444,ishod_piv!A:B,2,0))),norm!B:B,1,0),0)</f>
        <v>0</v>
      </c>
      <c r="C444" s="58" t="e">
        <f t="shared" si="133"/>
        <v>#N/A</v>
      </c>
      <c r="D444" s="148" t="e">
        <f>VLOOKUP(A444,ishod_piv!A:H,8,0)</f>
        <v>#N/A</v>
      </c>
      <c r="E444" s="59" t="e">
        <f>VLOOKUP(A444,ishod_piv!A:I,9,0)</f>
        <v>#N/A</v>
      </c>
      <c r="F444" s="47" t="e">
        <f>IF(ISERROR(FIND("Наименование загрязняющего вещества",D444))=TRUE,VLOOKUP(A444,ishod_piv!A:I,4,0),"")</f>
        <v>#N/A</v>
      </c>
      <c r="G444" s="47" t="e">
        <f>IF(ISERROR(FIND("Наименование загрязняющего вещества",D444))=TRUE,VLOOKUP(A444,ishod_piv!A:I,5,0),"")</f>
        <v>#N/A</v>
      </c>
      <c r="H444" s="47" t="e">
        <f>VLOOKUP(A444,ishod_piv!A:J,10,0)</f>
        <v>#N/A</v>
      </c>
      <c r="I444" s="47" t="e">
        <f t="shared" si="134"/>
        <v>#N/A</v>
      </c>
      <c r="J444" s="47" t="e">
        <f t="shared" si="135"/>
        <v>#N/A</v>
      </c>
      <c r="K444" s="47" t="e">
        <f t="shared" si="136"/>
        <v>#N/A</v>
      </c>
      <c r="L444" s="47" t="e">
        <f t="shared" si="137"/>
        <v>#N/A</v>
      </c>
      <c r="M444" s="47" t="e">
        <f t="shared" si="138"/>
        <v>#N/A</v>
      </c>
      <c r="N444" s="47" t="e">
        <f t="shared" si="139"/>
        <v>#N/A</v>
      </c>
      <c r="O444" s="47" t="e">
        <f t="shared" si="140"/>
        <v>#N/A</v>
      </c>
      <c r="P444" s="47" t="e">
        <f t="shared" si="141"/>
        <v>#N/A</v>
      </c>
      <c r="Q444" s="47" t="e">
        <f t="shared" si="142"/>
        <v>#N/A</v>
      </c>
      <c r="R444" s="47" t="e">
        <f t="shared" si="143"/>
        <v>#N/A</v>
      </c>
      <c r="S444" s="47" t="e">
        <f t="shared" si="144"/>
        <v>#N/A</v>
      </c>
      <c r="T444" s="47" t="e">
        <f t="shared" si="145"/>
        <v>#N/A</v>
      </c>
      <c r="U444" s="47" t="e">
        <f t="shared" si="146"/>
        <v>#N/A</v>
      </c>
      <c r="V444" s="47" t="e">
        <f t="shared" si="147"/>
        <v>#N/A</v>
      </c>
      <c r="W444" s="47" t="e">
        <f t="shared" si="148"/>
        <v>#N/A</v>
      </c>
      <c r="X444" s="47" t="e">
        <f t="shared" si="149"/>
        <v>#N/A</v>
      </c>
      <c r="Y444" s="47" t="e">
        <f t="shared" si="150"/>
        <v>#N/A</v>
      </c>
      <c r="Z444" s="47" t="e">
        <f t="shared" si="151"/>
        <v>#N/A</v>
      </c>
      <c r="AA444" s="47" t="e">
        <f t="shared" si="152"/>
        <v>#N/A</v>
      </c>
      <c r="AB444" s="47" t="e">
        <f t="shared" si="153"/>
        <v>#N/A</v>
      </c>
      <c r="AC444" s="47" t="e">
        <f t="shared" si="154"/>
        <v>#N/A</v>
      </c>
    </row>
    <row r="445" spans="1:29" hidden="1" x14ac:dyDescent="0.25">
      <c r="A445">
        <v>421</v>
      </c>
      <c r="B445">
        <f>IFERROR(VLOOKUP(IF(ISERROR(FIND("Наименование загрязняющего вещества",D445))=FALSE,B446,IF(D445="всего по ЗВ:",B444,VLOOKUP(A445,ishod_piv!A:B,2,0))),norm!B:B,1,0),0)</f>
        <v>0</v>
      </c>
      <c r="C445" s="58" t="e">
        <f t="shared" si="133"/>
        <v>#N/A</v>
      </c>
      <c r="D445" s="148" t="e">
        <f>VLOOKUP(A445,ishod_piv!A:H,8,0)</f>
        <v>#N/A</v>
      </c>
      <c r="E445" s="59" t="e">
        <f>VLOOKUP(A445,ishod_piv!A:I,9,0)</f>
        <v>#N/A</v>
      </c>
      <c r="F445" s="47" t="e">
        <f>IF(ISERROR(FIND("Наименование загрязняющего вещества",D445))=TRUE,VLOOKUP(A445,ishod_piv!A:I,4,0),"")</f>
        <v>#N/A</v>
      </c>
      <c r="G445" s="47" t="e">
        <f>IF(ISERROR(FIND("Наименование загрязняющего вещества",D445))=TRUE,VLOOKUP(A445,ishod_piv!A:I,5,0),"")</f>
        <v>#N/A</v>
      </c>
      <c r="H445" s="47" t="e">
        <f>VLOOKUP(A445,ishod_piv!A:J,10,0)</f>
        <v>#N/A</v>
      </c>
      <c r="I445" s="47" t="e">
        <f t="shared" si="134"/>
        <v>#N/A</v>
      </c>
      <c r="J445" s="47" t="e">
        <f t="shared" si="135"/>
        <v>#N/A</v>
      </c>
      <c r="K445" s="47" t="e">
        <f t="shared" si="136"/>
        <v>#N/A</v>
      </c>
      <c r="L445" s="47" t="e">
        <f t="shared" si="137"/>
        <v>#N/A</v>
      </c>
      <c r="M445" s="47" t="e">
        <f t="shared" si="138"/>
        <v>#N/A</v>
      </c>
      <c r="N445" s="47" t="e">
        <f t="shared" si="139"/>
        <v>#N/A</v>
      </c>
      <c r="O445" s="47" t="e">
        <f t="shared" si="140"/>
        <v>#N/A</v>
      </c>
      <c r="P445" s="47" t="e">
        <f t="shared" si="141"/>
        <v>#N/A</v>
      </c>
      <c r="Q445" s="47" t="e">
        <f t="shared" si="142"/>
        <v>#N/A</v>
      </c>
      <c r="R445" s="47" t="e">
        <f t="shared" si="143"/>
        <v>#N/A</v>
      </c>
      <c r="S445" s="47" t="e">
        <f t="shared" si="144"/>
        <v>#N/A</v>
      </c>
      <c r="T445" s="47" t="e">
        <f t="shared" si="145"/>
        <v>#N/A</v>
      </c>
      <c r="U445" s="47" t="e">
        <f t="shared" si="146"/>
        <v>#N/A</v>
      </c>
      <c r="V445" s="47" t="e">
        <f t="shared" si="147"/>
        <v>#N/A</v>
      </c>
      <c r="W445" s="47" t="e">
        <f t="shared" si="148"/>
        <v>#N/A</v>
      </c>
      <c r="X445" s="47" t="e">
        <f t="shared" si="149"/>
        <v>#N/A</v>
      </c>
      <c r="Y445" s="47" t="e">
        <f t="shared" si="150"/>
        <v>#N/A</v>
      </c>
      <c r="Z445" s="47" t="e">
        <f t="shared" si="151"/>
        <v>#N/A</v>
      </c>
      <c r="AA445" s="47" t="e">
        <f t="shared" si="152"/>
        <v>#N/A</v>
      </c>
      <c r="AB445" s="47" t="e">
        <f t="shared" si="153"/>
        <v>#N/A</v>
      </c>
      <c r="AC445" s="47" t="e">
        <f t="shared" si="154"/>
        <v>#N/A</v>
      </c>
    </row>
    <row r="446" spans="1:29" hidden="1" x14ac:dyDescent="0.25">
      <c r="A446">
        <v>422</v>
      </c>
      <c r="B446">
        <f>IFERROR(VLOOKUP(IF(ISERROR(FIND("Наименование загрязняющего вещества",D446))=FALSE,B447,IF(D446="всего по ЗВ:",B445,VLOOKUP(A446,ishod_piv!A:B,2,0))),norm!B:B,1,0),0)</f>
        <v>0</v>
      </c>
      <c r="C446" s="58" t="e">
        <f t="shared" si="133"/>
        <v>#N/A</v>
      </c>
      <c r="D446" s="148" t="e">
        <f>VLOOKUP(A446,ishod_piv!A:H,8,0)</f>
        <v>#N/A</v>
      </c>
      <c r="E446" s="59" t="e">
        <f>VLOOKUP(A446,ishod_piv!A:I,9,0)</f>
        <v>#N/A</v>
      </c>
      <c r="F446" s="47" t="e">
        <f>IF(ISERROR(FIND("Наименование загрязняющего вещества",D446))=TRUE,VLOOKUP(A446,ishod_piv!A:I,4,0),"")</f>
        <v>#N/A</v>
      </c>
      <c r="G446" s="47" t="e">
        <f>IF(ISERROR(FIND("Наименование загрязняющего вещества",D446))=TRUE,VLOOKUP(A446,ishod_piv!A:I,5,0),"")</f>
        <v>#N/A</v>
      </c>
      <c r="H446" s="47" t="e">
        <f>VLOOKUP(A446,ishod_piv!A:J,10,0)</f>
        <v>#N/A</v>
      </c>
      <c r="I446" s="47" t="e">
        <f t="shared" si="134"/>
        <v>#N/A</v>
      </c>
      <c r="J446" s="47" t="e">
        <f t="shared" si="135"/>
        <v>#N/A</v>
      </c>
      <c r="K446" s="47" t="e">
        <f t="shared" si="136"/>
        <v>#N/A</v>
      </c>
      <c r="L446" s="47" t="e">
        <f t="shared" si="137"/>
        <v>#N/A</v>
      </c>
      <c r="M446" s="47" t="e">
        <f t="shared" si="138"/>
        <v>#N/A</v>
      </c>
      <c r="N446" s="47" t="e">
        <f t="shared" si="139"/>
        <v>#N/A</v>
      </c>
      <c r="O446" s="47" t="e">
        <f t="shared" si="140"/>
        <v>#N/A</v>
      </c>
      <c r="P446" s="47" t="e">
        <f t="shared" si="141"/>
        <v>#N/A</v>
      </c>
      <c r="Q446" s="47" t="e">
        <f t="shared" si="142"/>
        <v>#N/A</v>
      </c>
      <c r="R446" s="47" t="e">
        <f t="shared" si="143"/>
        <v>#N/A</v>
      </c>
      <c r="S446" s="47" t="e">
        <f t="shared" si="144"/>
        <v>#N/A</v>
      </c>
      <c r="T446" s="47" t="e">
        <f t="shared" si="145"/>
        <v>#N/A</v>
      </c>
      <c r="U446" s="47" t="e">
        <f t="shared" si="146"/>
        <v>#N/A</v>
      </c>
      <c r="V446" s="47" t="e">
        <f t="shared" si="147"/>
        <v>#N/A</v>
      </c>
      <c r="W446" s="47" t="e">
        <f t="shared" si="148"/>
        <v>#N/A</v>
      </c>
      <c r="X446" s="47" t="e">
        <f t="shared" si="149"/>
        <v>#N/A</v>
      </c>
      <c r="Y446" s="47" t="e">
        <f t="shared" si="150"/>
        <v>#N/A</v>
      </c>
      <c r="Z446" s="47" t="e">
        <f t="shared" si="151"/>
        <v>#N/A</v>
      </c>
      <c r="AA446" s="47" t="e">
        <f t="shared" si="152"/>
        <v>#N/A</v>
      </c>
      <c r="AB446" s="47" t="e">
        <f t="shared" si="153"/>
        <v>#N/A</v>
      </c>
      <c r="AC446" s="47" t="e">
        <f t="shared" si="154"/>
        <v>#N/A</v>
      </c>
    </row>
    <row r="447" spans="1:29" hidden="1" x14ac:dyDescent="0.25">
      <c r="A447">
        <v>423</v>
      </c>
      <c r="B447">
        <f>IFERROR(VLOOKUP(IF(ISERROR(FIND("Наименование загрязняющего вещества",D447))=FALSE,B448,IF(D447="всего по ЗВ:",B446,VLOOKUP(A447,ishod_piv!A:B,2,0))),norm!B:B,1,0),0)</f>
        <v>0</v>
      </c>
      <c r="C447" s="58" t="e">
        <f t="shared" si="133"/>
        <v>#N/A</v>
      </c>
      <c r="D447" s="148" t="e">
        <f>VLOOKUP(A447,ishod_piv!A:H,8,0)</f>
        <v>#N/A</v>
      </c>
      <c r="E447" s="59" t="e">
        <f>VLOOKUP(A447,ishod_piv!A:I,9,0)</f>
        <v>#N/A</v>
      </c>
      <c r="F447" s="47" t="e">
        <f>IF(ISERROR(FIND("Наименование загрязняющего вещества",D447))=TRUE,VLOOKUP(A447,ishod_piv!A:I,4,0),"")</f>
        <v>#N/A</v>
      </c>
      <c r="G447" s="47" t="e">
        <f>IF(ISERROR(FIND("Наименование загрязняющего вещества",D447))=TRUE,VLOOKUP(A447,ishod_piv!A:I,5,0),"")</f>
        <v>#N/A</v>
      </c>
      <c r="H447" s="47" t="e">
        <f>VLOOKUP(A447,ishod_piv!A:J,10,0)</f>
        <v>#N/A</v>
      </c>
      <c r="I447" s="47" t="e">
        <f t="shared" si="134"/>
        <v>#N/A</v>
      </c>
      <c r="J447" s="47" t="e">
        <f t="shared" si="135"/>
        <v>#N/A</v>
      </c>
      <c r="K447" s="47" t="e">
        <f t="shared" si="136"/>
        <v>#N/A</v>
      </c>
      <c r="L447" s="47" t="e">
        <f t="shared" si="137"/>
        <v>#N/A</v>
      </c>
      <c r="M447" s="47" t="e">
        <f t="shared" si="138"/>
        <v>#N/A</v>
      </c>
      <c r="N447" s="47" t="e">
        <f t="shared" si="139"/>
        <v>#N/A</v>
      </c>
      <c r="O447" s="47" t="e">
        <f t="shared" si="140"/>
        <v>#N/A</v>
      </c>
      <c r="P447" s="47" t="e">
        <f t="shared" si="141"/>
        <v>#N/A</v>
      </c>
      <c r="Q447" s="47" t="e">
        <f t="shared" si="142"/>
        <v>#N/A</v>
      </c>
      <c r="R447" s="47" t="e">
        <f t="shared" si="143"/>
        <v>#N/A</v>
      </c>
      <c r="S447" s="47" t="e">
        <f t="shared" si="144"/>
        <v>#N/A</v>
      </c>
      <c r="T447" s="47" t="e">
        <f t="shared" si="145"/>
        <v>#N/A</v>
      </c>
      <c r="U447" s="47" t="e">
        <f t="shared" si="146"/>
        <v>#N/A</v>
      </c>
      <c r="V447" s="47" t="e">
        <f t="shared" si="147"/>
        <v>#N/A</v>
      </c>
      <c r="W447" s="47" t="e">
        <f t="shared" si="148"/>
        <v>#N/A</v>
      </c>
      <c r="X447" s="47" t="e">
        <f t="shared" si="149"/>
        <v>#N/A</v>
      </c>
      <c r="Y447" s="47" t="e">
        <f t="shared" si="150"/>
        <v>#N/A</v>
      </c>
      <c r="Z447" s="47" t="e">
        <f t="shared" si="151"/>
        <v>#N/A</v>
      </c>
      <c r="AA447" s="47" t="e">
        <f t="shared" si="152"/>
        <v>#N/A</v>
      </c>
      <c r="AB447" s="47" t="e">
        <f t="shared" si="153"/>
        <v>#N/A</v>
      </c>
      <c r="AC447" s="47" t="e">
        <f t="shared" si="154"/>
        <v>#N/A</v>
      </c>
    </row>
    <row r="448" spans="1:29" hidden="1" x14ac:dyDescent="0.25">
      <c r="A448">
        <v>424</v>
      </c>
      <c r="B448">
        <f>IFERROR(VLOOKUP(IF(ISERROR(FIND("Наименование загрязняющего вещества",D448))=FALSE,B449,IF(D448="всего по ЗВ:",B447,VLOOKUP(A448,ishod_piv!A:B,2,0))),norm!B:B,1,0),0)</f>
        <v>0</v>
      </c>
      <c r="C448" s="58" t="e">
        <f t="shared" si="133"/>
        <v>#N/A</v>
      </c>
      <c r="D448" s="148" t="e">
        <f>VLOOKUP(A448,ishod_piv!A:H,8,0)</f>
        <v>#N/A</v>
      </c>
      <c r="E448" s="59" t="e">
        <f>VLOOKUP(A448,ishod_piv!A:I,9,0)</f>
        <v>#N/A</v>
      </c>
      <c r="F448" s="47" t="e">
        <f>IF(ISERROR(FIND("Наименование загрязняющего вещества",D448))=TRUE,VLOOKUP(A448,ishod_piv!A:I,4,0),"")</f>
        <v>#N/A</v>
      </c>
      <c r="G448" s="47" t="e">
        <f>IF(ISERROR(FIND("Наименование загрязняющего вещества",D448))=TRUE,VLOOKUP(A448,ishod_piv!A:I,5,0),"")</f>
        <v>#N/A</v>
      </c>
      <c r="H448" s="47" t="e">
        <f>VLOOKUP(A448,ishod_piv!A:J,10,0)</f>
        <v>#N/A</v>
      </c>
      <c r="I448" s="47" t="e">
        <f t="shared" si="134"/>
        <v>#N/A</v>
      </c>
      <c r="J448" s="47" t="e">
        <f t="shared" si="135"/>
        <v>#N/A</v>
      </c>
      <c r="K448" s="47" t="e">
        <f t="shared" si="136"/>
        <v>#N/A</v>
      </c>
      <c r="L448" s="47" t="e">
        <f t="shared" si="137"/>
        <v>#N/A</v>
      </c>
      <c r="M448" s="47" t="e">
        <f t="shared" si="138"/>
        <v>#N/A</v>
      </c>
      <c r="N448" s="47" t="e">
        <f t="shared" si="139"/>
        <v>#N/A</v>
      </c>
      <c r="O448" s="47" t="e">
        <f t="shared" si="140"/>
        <v>#N/A</v>
      </c>
      <c r="P448" s="47" t="e">
        <f t="shared" si="141"/>
        <v>#N/A</v>
      </c>
      <c r="Q448" s="47" t="e">
        <f t="shared" si="142"/>
        <v>#N/A</v>
      </c>
      <c r="R448" s="47" t="e">
        <f t="shared" si="143"/>
        <v>#N/A</v>
      </c>
      <c r="S448" s="47" t="e">
        <f t="shared" si="144"/>
        <v>#N/A</v>
      </c>
      <c r="T448" s="47" t="e">
        <f t="shared" si="145"/>
        <v>#N/A</v>
      </c>
      <c r="U448" s="47" t="e">
        <f t="shared" si="146"/>
        <v>#N/A</v>
      </c>
      <c r="V448" s="47" t="e">
        <f t="shared" si="147"/>
        <v>#N/A</v>
      </c>
      <c r="W448" s="47" t="e">
        <f t="shared" si="148"/>
        <v>#N/A</v>
      </c>
      <c r="X448" s="47" t="e">
        <f t="shared" si="149"/>
        <v>#N/A</v>
      </c>
      <c r="Y448" s="47" t="e">
        <f t="shared" si="150"/>
        <v>#N/A</v>
      </c>
      <c r="Z448" s="47" t="e">
        <f t="shared" si="151"/>
        <v>#N/A</v>
      </c>
      <c r="AA448" s="47" t="e">
        <f t="shared" si="152"/>
        <v>#N/A</v>
      </c>
      <c r="AB448" s="47" t="e">
        <f t="shared" si="153"/>
        <v>#N/A</v>
      </c>
      <c r="AC448" s="47" t="e">
        <f t="shared" si="154"/>
        <v>#N/A</v>
      </c>
    </row>
    <row r="449" spans="1:29" hidden="1" x14ac:dyDescent="0.25">
      <c r="A449">
        <v>425</v>
      </c>
      <c r="B449">
        <f>IFERROR(VLOOKUP(IF(ISERROR(FIND("Наименование загрязняющего вещества",D449))=FALSE,B450,IF(D449="всего по ЗВ:",B448,VLOOKUP(A449,ishod_piv!A:B,2,0))),norm!B:B,1,0),0)</f>
        <v>0</v>
      </c>
      <c r="C449" s="58" t="e">
        <f t="shared" si="133"/>
        <v>#N/A</v>
      </c>
      <c r="D449" s="148" t="e">
        <f>VLOOKUP(A449,ishod_piv!A:H,8,0)</f>
        <v>#N/A</v>
      </c>
      <c r="E449" s="59" t="e">
        <f>VLOOKUP(A449,ishod_piv!A:I,9,0)</f>
        <v>#N/A</v>
      </c>
      <c r="F449" s="47" t="e">
        <f>IF(ISERROR(FIND("Наименование загрязняющего вещества",D449))=TRUE,VLOOKUP(A449,ishod_piv!A:I,4,0),"")</f>
        <v>#N/A</v>
      </c>
      <c r="G449" s="47" t="e">
        <f>IF(ISERROR(FIND("Наименование загрязняющего вещества",D449))=TRUE,VLOOKUP(A449,ishod_piv!A:I,5,0),"")</f>
        <v>#N/A</v>
      </c>
      <c r="H449" s="47" t="e">
        <f>VLOOKUP(A449,ishod_piv!A:J,10,0)</f>
        <v>#N/A</v>
      </c>
      <c r="I449" s="47" t="e">
        <f t="shared" si="134"/>
        <v>#N/A</v>
      </c>
      <c r="J449" s="47" t="e">
        <f t="shared" si="135"/>
        <v>#N/A</v>
      </c>
      <c r="K449" s="47" t="e">
        <f t="shared" si="136"/>
        <v>#N/A</v>
      </c>
      <c r="L449" s="47" t="e">
        <f t="shared" si="137"/>
        <v>#N/A</v>
      </c>
      <c r="M449" s="47" t="e">
        <f t="shared" si="138"/>
        <v>#N/A</v>
      </c>
      <c r="N449" s="47" t="e">
        <f t="shared" si="139"/>
        <v>#N/A</v>
      </c>
      <c r="O449" s="47" t="e">
        <f t="shared" si="140"/>
        <v>#N/A</v>
      </c>
      <c r="P449" s="47" t="e">
        <f t="shared" si="141"/>
        <v>#N/A</v>
      </c>
      <c r="Q449" s="47" t="e">
        <f t="shared" si="142"/>
        <v>#N/A</v>
      </c>
      <c r="R449" s="47" t="e">
        <f t="shared" si="143"/>
        <v>#N/A</v>
      </c>
      <c r="S449" s="47" t="e">
        <f t="shared" si="144"/>
        <v>#N/A</v>
      </c>
      <c r="T449" s="47" t="e">
        <f t="shared" si="145"/>
        <v>#N/A</v>
      </c>
      <c r="U449" s="47" t="e">
        <f t="shared" si="146"/>
        <v>#N/A</v>
      </c>
      <c r="V449" s="47" t="e">
        <f t="shared" si="147"/>
        <v>#N/A</v>
      </c>
      <c r="W449" s="47" t="e">
        <f t="shared" si="148"/>
        <v>#N/A</v>
      </c>
      <c r="X449" s="47" t="e">
        <f t="shared" si="149"/>
        <v>#N/A</v>
      </c>
      <c r="Y449" s="47" t="e">
        <f t="shared" si="150"/>
        <v>#N/A</v>
      </c>
      <c r="Z449" s="47" t="e">
        <f t="shared" si="151"/>
        <v>#N/A</v>
      </c>
      <c r="AA449" s="47" t="e">
        <f t="shared" si="152"/>
        <v>#N/A</v>
      </c>
      <c r="AB449" s="47" t="e">
        <f t="shared" si="153"/>
        <v>#N/A</v>
      </c>
      <c r="AC449" s="47" t="e">
        <f t="shared" si="154"/>
        <v>#N/A</v>
      </c>
    </row>
    <row r="450" spans="1:29" hidden="1" x14ac:dyDescent="0.25">
      <c r="A450">
        <v>426</v>
      </c>
      <c r="B450">
        <f>IFERROR(VLOOKUP(IF(ISERROR(FIND("Наименование загрязняющего вещества",D450))=FALSE,B451,IF(D450="всего по ЗВ:",B449,VLOOKUP(A450,ishod_piv!A:B,2,0))),norm!B:B,1,0),0)</f>
        <v>0</v>
      </c>
      <c r="C450" s="58" t="e">
        <f t="shared" si="133"/>
        <v>#N/A</v>
      </c>
      <c r="D450" s="148" t="e">
        <f>VLOOKUP(A450,ishod_piv!A:H,8,0)</f>
        <v>#N/A</v>
      </c>
      <c r="E450" s="59" t="e">
        <f>VLOOKUP(A450,ishod_piv!A:I,9,0)</f>
        <v>#N/A</v>
      </c>
      <c r="F450" s="47" t="e">
        <f>IF(ISERROR(FIND("Наименование загрязняющего вещества",D450))=TRUE,VLOOKUP(A450,ishod_piv!A:I,4,0),"")</f>
        <v>#N/A</v>
      </c>
      <c r="G450" s="47" t="e">
        <f>IF(ISERROR(FIND("Наименование загрязняющего вещества",D450))=TRUE,VLOOKUP(A450,ishod_piv!A:I,5,0),"")</f>
        <v>#N/A</v>
      </c>
      <c r="H450" s="47" t="e">
        <f>VLOOKUP(A450,ishod_piv!A:J,10,0)</f>
        <v>#N/A</v>
      </c>
      <c r="I450" s="47" t="e">
        <f t="shared" si="134"/>
        <v>#N/A</v>
      </c>
      <c r="J450" s="47" t="e">
        <f t="shared" si="135"/>
        <v>#N/A</v>
      </c>
      <c r="K450" s="47" t="e">
        <f t="shared" si="136"/>
        <v>#N/A</v>
      </c>
      <c r="L450" s="47" t="e">
        <f t="shared" si="137"/>
        <v>#N/A</v>
      </c>
      <c r="M450" s="47" t="e">
        <f t="shared" si="138"/>
        <v>#N/A</v>
      </c>
      <c r="N450" s="47" t="e">
        <f t="shared" si="139"/>
        <v>#N/A</v>
      </c>
      <c r="O450" s="47" t="e">
        <f t="shared" si="140"/>
        <v>#N/A</v>
      </c>
      <c r="P450" s="47" t="e">
        <f t="shared" si="141"/>
        <v>#N/A</v>
      </c>
      <c r="Q450" s="47" t="e">
        <f t="shared" si="142"/>
        <v>#N/A</v>
      </c>
      <c r="R450" s="47" t="e">
        <f t="shared" si="143"/>
        <v>#N/A</v>
      </c>
      <c r="S450" s="47" t="e">
        <f t="shared" si="144"/>
        <v>#N/A</v>
      </c>
      <c r="T450" s="47" t="e">
        <f t="shared" si="145"/>
        <v>#N/A</v>
      </c>
      <c r="U450" s="47" t="e">
        <f t="shared" si="146"/>
        <v>#N/A</v>
      </c>
      <c r="V450" s="47" t="e">
        <f t="shared" si="147"/>
        <v>#N/A</v>
      </c>
      <c r="W450" s="47" t="e">
        <f t="shared" si="148"/>
        <v>#N/A</v>
      </c>
      <c r="X450" s="47" t="e">
        <f t="shared" si="149"/>
        <v>#N/A</v>
      </c>
      <c r="Y450" s="47" t="e">
        <f t="shared" si="150"/>
        <v>#N/A</v>
      </c>
      <c r="Z450" s="47" t="e">
        <f t="shared" si="151"/>
        <v>#N/A</v>
      </c>
      <c r="AA450" s="47" t="e">
        <f t="shared" si="152"/>
        <v>#N/A</v>
      </c>
      <c r="AB450" s="47" t="e">
        <f t="shared" si="153"/>
        <v>#N/A</v>
      </c>
      <c r="AC450" s="47" t="e">
        <f t="shared" si="154"/>
        <v>#N/A</v>
      </c>
    </row>
    <row r="451" spans="1:29" hidden="1" x14ac:dyDescent="0.25">
      <c r="A451">
        <v>427</v>
      </c>
      <c r="B451">
        <f>IFERROR(VLOOKUP(IF(ISERROR(FIND("Наименование загрязняющего вещества",D451))=FALSE,B452,IF(D451="всего по ЗВ:",B450,VLOOKUP(A451,ishod_piv!A:B,2,0))),norm!B:B,1,0),0)</f>
        <v>0</v>
      </c>
      <c r="C451" s="58" t="e">
        <f t="shared" si="133"/>
        <v>#N/A</v>
      </c>
      <c r="D451" s="148" t="e">
        <f>VLOOKUP(A451,ishod_piv!A:H,8,0)</f>
        <v>#N/A</v>
      </c>
      <c r="E451" s="59" t="e">
        <f>VLOOKUP(A451,ishod_piv!A:I,9,0)</f>
        <v>#N/A</v>
      </c>
      <c r="F451" s="47" t="e">
        <f>IF(ISERROR(FIND("Наименование загрязняющего вещества",D451))=TRUE,VLOOKUP(A451,ishod_piv!A:I,4,0),"")</f>
        <v>#N/A</v>
      </c>
      <c r="G451" s="47" t="e">
        <f>IF(ISERROR(FIND("Наименование загрязняющего вещества",D451))=TRUE,VLOOKUP(A451,ishod_piv!A:I,5,0),"")</f>
        <v>#N/A</v>
      </c>
      <c r="H451" s="47" t="e">
        <f>VLOOKUP(A451,ishod_piv!A:J,10,0)</f>
        <v>#N/A</v>
      </c>
      <c r="I451" s="47" t="e">
        <f t="shared" si="134"/>
        <v>#N/A</v>
      </c>
      <c r="J451" s="47" t="e">
        <f t="shared" si="135"/>
        <v>#N/A</v>
      </c>
      <c r="K451" s="47" t="e">
        <f t="shared" si="136"/>
        <v>#N/A</v>
      </c>
      <c r="L451" s="47" t="e">
        <f t="shared" si="137"/>
        <v>#N/A</v>
      </c>
      <c r="M451" s="47" t="e">
        <f t="shared" si="138"/>
        <v>#N/A</v>
      </c>
      <c r="N451" s="47" t="e">
        <f t="shared" si="139"/>
        <v>#N/A</v>
      </c>
      <c r="O451" s="47" t="e">
        <f t="shared" si="140"/>
        <v>#N/A</v>
      </c>
      <c r="P451" s="47" t="e">
        <f t="shared" si="141"/>
        <v>#N/A</v>
      </c>
      <c r="Q451" s="47" t="e">
        <f t="shared" si="142"/>
        <v>#N/A</v>
      </c>
      <c r="R451" s="47" t="e">
        <f t="shared" si="143"/>
        <v>#N/A</v>
      </c>
      <c r="S451" s="47" t="e">
        <f t="shared" si="144"/>
        <v>#N/A</v>
      </c>
      <c r="T451" s="47" t="e">
        <f t="shared" si="145"/>
        <v>#N/A</v>
      </c>
      <c r="U451" s="47" t="e">
        <f t="shared" si="146"/>
        <v>#N/A</v>
      </c>
      <c r="V451" s="47" t="e">
        <f t="shared" si="147"/>
        <v>#N/A</v>
      </c>
      <c r="W451" s="47" t="e">
        <f t="shared" si="148"/>
        <v>#N/A</v>
      </c>
      <c r="X451" s="47" t="e">
        <f t="shared" si="149"/>
        <v>#N/A</v>
      </c>
      <c r="Y451" s="47" t="e">
        <f t="shared" si="150"/>
        <v>#N/A</v>
      </c>
      <c r="Z451" s="47" t="e">
        <f t="shared" si="151"/>
        <v>#N/A</v>
      </c>
      <c r="AA451" s="47" t="e">
        <f t="shared" si="152"/>
        <v>#N/A</v>
      </c>
      <c r="AB451" s="47" t="e">
        <f t="shared" si="153"/>
        <v>#N/A</v>
      </c>
      <c r="AC451" s="47" t="e">
        <f t="shared" si="154"/>
        <v>#N/A</v>
      </c>
    </row>
    <row r="452" spans="1:29" hidden="1" x14ac:dyDescent="0.25">
      <c r="A452">
        <v>428</v>
      </c>
      <c r="B452">
        <f>IFERROR(VLOOKUP(IF(ISERROR(FIND("Наименование загрязняющего вещества",D452))=FALSE,B453,IF(D452="всего по ЗВ:",B451,VLOOKUP(A452,ishod_piv!A:B,2,0))),norm!B:B,1,0),0)</f>
        <v>0</v>
      </c>
      <c r="C452" s="58" t="e">
        <f t="shared" si="133"/>
        <v>#N/A</v>
      </c>
      <c r="D452" s="148" t="e">
        <f>VLOOKUP(A452,ishod_piv!A:H,8,0)</f>
        <v>#N/A</v>
      </c>
      <c r="E452" s="59" t="e">
        <f>VLOOKUP(A452,ishod_piv!A:I,9,0)</f>
        <v>#N/A</v>
      </c>
      <c r="F452" s="47" t="e">
        <f>IF(ISERROR(FIND("Наименование загрязняющего вещества",D452))=TRUE,VLOOKUP(A452,ishod_piv!A:I,4,0),"")</f>
        <v>#N/A</v>
      </c>
      <c r="G452" s="47" t="e">
        <f>IF(ISERROR(FIND("Наименование загрязняющего вещества",D452))=TRUE,VLOOKUP(A452,ishod_piv!A:I,5,0),"")</f>
        <v>#N/A</v>
      </c>
      <c r="H452" s="47" t="e">
        <f>VLOOKUP(A452,ishod_piv!A:J,10,0)</f>
        <v>#N/A</v>
      </c>
      <c r="I452" s="47" t="e">
        <f t="shared" si="134"/>
        <v>#N/A</v>
      </c>
      <c r="J452" s="47" t="e">
        <f t="shared" si="135"/>
        <v>#N/A</v>
      </c>
      <c r="K452" s="47" t="e">
        <f t="shared" si="136"/>
        <v>#N/A</v>
      </c>
      <c r="L452" s="47" t="e">
        <f t="shared" si="137"/>
        <v>#N/A</v>
      </c>
      <c r="M452" s="47" t="e">
        <f t="shared" si="138"/>
        <v>#N/A</v>
      </c>
      <c r="N452" s="47" t="e">
        <f t="shared" si="139"/>
        <v>#N/A</v>
      </c>
      <c r="O452" s="47" t="e">
        <f t="shared" si="140"/>
        <v>#N/A</v>
      </c>
      <c r="P452" s="47" t="e">
        <f t="shared" si="141"/>
        <v>#N/A</v>
      </c>
      <c r="Q452" s="47" t="e">
        <f t="shared" si="142"/>
        <v>#N/A</v>
      </c>
      <c r="R452" s="47" t="e">
        <f t="shared" si="143"/>
        <v>#N/A</v>
      </c>
      <c r="S452" s="47" t="e">
        <f t="shared" si="144"/>
        <v>#N/A</v>
      </c>
      <c r="T452" s="47" t="e">
        <f t="shared" si="145"/>
        <v>#N/A</v>
      </c>
      <c r="U452" s="47" t="e">
        <f t="shared" si="146"/>
        <v>#N/A</v>
      </c>
      <c r="V452" s="47" t="e">
        <f t="shared" si="147"/>
        <v>#N/A</v>
      </c>
      <c r="W452" s="47" t="e">
        <f t="shared" si="148"/>
        <v>#N/A</v>
      </c>
      <c r="X452" s="47" t="e">
        <f t="shared" si="149"/>
        <v>#N/A</v>
      </c>
      <c r="Y452" s="47" t="e">
        <f t="shared" si="150"/>
        <v>#N/A</v>
      </c>
      <c r="Z452" s="47" t="e">
        <f t="shared" si="151"/>
        <v>#N/A</v>
      </c>
      <c r="AA452" s="47" t="e">
        <f t="shared" si="152"/>
        <v>#N/A</v>
      </c>
      <c r="AB452" s="47" t="e">
        <f t="shared" si="153"/>
        <v>#N/A</v>
      </c>
      <c r="AC452" s="47" t="e">
        <f t="shared" si="154"/>
        <v>#N/A</v>
      </c>
    </row>
    <row r="453" spans="1:29" hidden="1" x14ac:dyDescent="0.25">
      <c r="A453">
        <v>429</v>
      </c>
      <c r="B453">
        <f>IFERROR(VLOOKUP(IF(ISERROR(FIND("Наименование загрязняющего вещества",D453))=FALSE,B454,IF(D453="всего по ЗВ:",B452,VLOOKUP(A453,ishod_piv!A:B,2,0))),norm!B:B,1,0),0)</f>
        <v>0</v>
      </c>
      <c r="C453" s="58" t="e">
        <f t="shared" si="133"/>
        <v>#N/A</v>
      </c>
      <c r="D453" s="148" t="e">
        <f>VLOOKUP(A453,ishod_piv!A:H,8,0)</f>
        <v>#N/A</v>
      </c>
      <c r="E453" s="59" t="e">
        <f>VLOOKUP(A453,ishod_piv!A:I,9,0)</f>
        <v>#N/A</v>
      </c>
      <c r="F453" s="47" t="e">
        <f>IF(ISERROR(FIND("Наименование загрязняющего вещества",D453))=TRUE,VLOOKUP(A453,ishod_piv!A:I,4,0),"")</f>
        <v>#N/A</v>
      </c>
      <c r="G453" s="47" t="e">
        <f>IF(ISERROR(FIND("Наименование загрязняющего вещества",D453))=TRUE,VLOOKUP(A453,ishod_piv!A:I,5,0),"")</f>
        <v>#N/A</v>
      </c>
      <c r="H453" s="47" t="e">
        <f>VLOOKUP(A453,ishod_piv!A:J,10,0)</f>
        <v>#N/A</v>
      </c>
      <c r="I453" s="47" t="e">
        <f t="shared" si="134"/>
        <v>#N/A</v>
      </c>
      <c r="J453" s="47" t="e">
        <f t="shared" si="135"/>
        <v>#N/A</v>
      </c>
      <c r="K453" s="47" t="e">
        <f t="shared" si="136"/>
        <v>#N/A</v>
      </c>
      <c r="L453" s="47" t="e">
        <f t="shared" si="137"/>
        <v>#N/A</v>
      </c>
      <c r="M453" s="47" t="e">
        <f t="shared" si="138"/>
        <v>#N/A</v>
      </c>
      <c r="N453" s="47" t="e">
        <f t="shared" si="139"/>
        <v>#N/A</v>
      </c>
      <c r="O453" s="47" t="e">
        <f t="shared" si="140"/>
        <v>#N/A</v>
      </c>
      <c r="P453" s="47" t="e">
        <f t="shared" si="141"/>
        <v>#N/A</v>
      </c>
      <c r="Q453" s="47" t="e">
        <f t="shared" si="142"/>
        <v>#N/A</v>
      </c>
      <c r="R453" s="47" t="e">
        <f t="shared" si="143"/>
        <v>#N/A</v>
      </c>
      <c r="S453" s="47" t="e">
        <f t="shared" si="144"/>
        <v>#N/A</v>
      </c>
      <c r="T453" s="47" t="e">
        <f t="shared" si="145"/>
        <v>#N/A</v>
      </c>
      <c r="U453" s="47" t="e">
        <f t="shared" si="146"/>
        <v>#N/A</v>
      </c>
      <c r="V453" s="47" t="e">
        <f t="shared" si="147"/>
        <v>#N/A</v>
      </c>
      <c r="W453" s="47" t="e">
        <f t="shared" si="148"/>
        <v>#N/A</v>
      </c>
      <c r="X453" s="47" t="e">
        <f t="shared" si="149"/>
        <v>#N/A</v>
      </c>
      <c r="Y453" s="47" t="e">
        <f t="shared" si="150"/>
        <v>#N/A</v>
      </c>
      <c r="Z453" s="47" t="e">
        <f t="shared" si="151"/>
        <v>#N/A</v>
      </c>
      <c r="AA453" s="47" t="e">
        <f t="shared" si="152"/>
        <v>#N/A</v>
      </c>
      <c r="AB453" s="47" t="e">
        <f t="shared" si="153"/>
        <v>#N/A</v>
      </c>
      <c r="AC453" s="47" t="e">
        <f t="shared" si="154"/>
        <v>#N/A</v>
      </c>
    </row>
    <row r="454" spans="1:29" hidden="1" x14ac:dyDescent="0.25">
      <c r="A454">
        <v>430</v>
      </c>
      <c r="B454">
        <f>IFERROR(VLOOKUP(IF(ISERROR(FIND("Наименование загрязняющего вещества",D454))=FALSE,B455,IF(D454="всего по ЗВ:",B453,VLOOKUP(A454,ishod_piv!A:B,2,0))),norm!B:B,1,0),0)</f>
        <v>0</v>
      </c>
      <c r="C454" s="58" t="e">
        <f t="shared" si="133"/>
        <v>#N/A</v>
      </c>
      <c r="D454" s="148" t="e">
        <f>VLOOKUP(A454,ishod_piv!A:H,8,0)</f>
        <v>#N/A</v>
      </c>
      <c r="E454" s="59" t="e">
        <f>VLOOKUP(A454,ishod_piv!A:I,9,0)</f>
        <v>#N/A</v>
      </c>
      <c r="F454" s="47" t="e">
        <f>IF(ISERROR(FIND("Наименование загрязняющего вещества",D454))=TRUE,VLOOKUP(A454,ishod_piv!A:I,4,0),"")</f>
        <v>#N/A</v>
      </c>
      <c r="G454" s="47" t="e">
        <f>IF(ISERROR(FIND("Наименование загрязняющего вещества",D454))=TRUE,VLOOKUP(A454,ishod_piv!A:I,5,0),"")</f>
        <v>#N/A</v>
      </c>
      <c r="H454" s="47" t="e">
        <f>VLOOKUP(A454,ishod_piv!A:J,10,0)</f>
        <v>#N/A</v>
      </c>
      <c r="I454" s="47" t="e">
        <f t="shared" si="134"/>
        <v>#N/A</v>
      </c>
      <c r="J454" s="47" t="e">
        <f t="shared" si="135"/>
        <v>#N/A</v>
      </c>
      <c r="K454" s="47" t="e">
        <f t="shared" si="136"/>
        <v>#N/A</v>
      </c>
      <c r="L454" s="47" t="e">
        <f t="shared" si="137"/>
        <v>#N/A</v>
      </c>
      <c r="M454" s="47" t="e">
        <f t="shared" si="138"/>
        <v>#N/A</v>
      </c>
      <c r="N454" s="47" t="e">
        <f t="shared" si="139"/>
        <v>#N/A</v>
      </c>
      <c r="O454" s="47" t="e">
        <f t="shared" si="140"/>
        <v>#N/A</v>
      </c>
      <c r="P454" s="47" t="e">
        <f t="shared" si="141"/>
        <v>#N/A</v>
      </c>
      <c r="Q454" s="47" t="e">
        <f t="shared" si="142"/>
        <v>#N/A</v>
      </c>
      <c r="R454" s="47" t="e">
        <f t="shared" si="143"/>
        <v>#N/A</v>
      </c>
      <c r="S454" s="47" t="e">
        <f t="shared" si="144"/>
        <v>#N/A</v>
      </c>
      <c r="T454" s="47" t="e">
        <f t="shared" si="145"/>
        <v>#N/A</v>
      </c>
      <c r="U454" s="47" t="e">
        <f t="shared" si="146"/>
        <v>#N/A</v>
      </c>
      <c r="V454" s="47" t="e">
        <f t="shared" si="147"/>
        <v>#N/A</v>
      </c>
      <c r="W454" s="47" t="e">
        <f t="shared" si="148"/>
        <v>#N/A</v>
      </c>
      <c r="X454" s="47" t="e">
        <f t="shared" si="149"/>
        <v>#N/A</v>
      </c>
      <c r="Y454" s="47" t="e">
        <f t="shared" si="150"/>
        <v>#N/A</v>
      </c>
      <c r="Z454" s="47" t="e">
        <f t="shared" si="151"/>
        <v>#N/A</v>
      </c>
      <c r="AA454" s="47" t="e">
        <f t="shared" si="152"/>
        <v>#N/A</v>
      </c>
      <c r="AB454" s="47" t="e">
        <f t="shared" si="153"/>
        <v>#N/A</v>
      </c>
      <c r="AC454" s="47" t="e">
        <f t="shared" si="154"/>
        <v>#N/A</v>
      </c>
    </row>
    <row r="455" spans="1:29" hidden="1" x14ac:dyDescent="0.25">
      <c r="A455">
        <v>431</v>
      </c>
      <c r="B455">
        <f>IFERROR(VLOOKUP(IF(ISERROR(FIND("Наименование загрязняющего вещества",D455))=FALSE,B456,IF(D455="всего по ЗВ:",B454,VLOOKUP(A455,ishod_piv!A:B,2,0))),norm!B:B,1,0),0)</f>
        <v>0</v>
      </c>
      <c r="C455" s="58" t="e">
        <f t="shared" si="133"/>
        <v>#N/A</v>
      </c>
      <c r="D455" s="148" t="e">
        <f>VLOOKUP(A455,ishod_piv!A:H,8,0)</f>
        <v>#N/A</v>
      </c>
      <c r="E455" s="59" t="e">
        <f>VLOOKUP(A455,ishod_piv!A:I,9,0)</f>
        <v>#N/A</v>
      </c>
      <c r="F455" s="47" t="e">
        <f>IF(ISERROR(FIND("Наименование загрязняющего вещества",D455))=TRUE,VLOOKUP(A455,ishod_piv!A:I,4,0),"")</f>
        <v>#N/A</v>
      </c>
      <c r="G455" s="47" t="e">
        <f>IF(ISERROR(FIND("Наименование загрязняющего вещества",D455))=TRUE,VLOOKUP(A455,ishod_piv!A:I,5,0),"")</f>
        <v>#N/A</v>
      </c>
      <c r="H455" s="47" t="e">
        <f>VLOOKUP(A455,ishod_piv!A:J,10,0)</f>
        <v>#N/A</v>
      </c>
      <c r="I455" s="47" t="e">
        <f t="shared" si="134"/>
        <v>#N/A</v>
      </c>
      <c r="J455" s="47" t="e">
        <f t="shared" si="135"/>
        <v>#N/A</v>
      </c>
      <c r="K455" s="47" t="e">
        <f t="shared" si="136"/>
        <v>#N/A</v>
      </c>
      <c r="L455" s="47" t="e">
        <f t="shared" si="137"/>
        <v>#N/A</v>
      </c>
      <c r="M455" s="47" t="e">
        <f t="shared" si="138"/>
        <v>#N/A</v>
      </c>
      <c r="N455" s="47" t="e">
        <f t="shared" si="139"/>
        <v>#N/A</v>
      </c>
      <c r="O455" s="47" t="e">
        <f t="shared" si="140"/>
        <v>#N/A</v>
      </c>
      <c r="P455" s="47" t="e">
        <f t="shared" si="141"/>
        <v>#N/A</v>
      </c>
      <c r="Q455" s="47" t="e">
        <f t="shared" si="142"/>
        <v>#N/A</v>
      </c>
      <c r="R455" s="47" t="e">
        <f t="shared" si="143"/>
        <v>#N/A</v>
      </c>
      <c r="S455" s="47" t="e">
        <f t="shared" si="144"/>
        <v>#N/A</v>
      </c>
      <c r="T455" s="47" t="e">
        <f t="shared" si="145"/>
        <v>#N/A</v>
      </c>
      <c r="U455" s="47" t="e">
        <f t="shared" si="146"/>
        <v>#N/A</v>
      </c>
      <c r="V455" s="47" t="e">
        <f t="shared" si="147"/>
        <v>#N/A</v>
      </c>
      <c r="W455" s="47" t="e">
        <f t="shared" si="148"/>
        <v>#N/A</v>
      </c>
      <c r="X455" s="47" t="e">
        <f t="shared" si="149"/>
        <v>#N/A</v>
      </c>
      <c r="Y455" s="47" t="e">
        <f t="shared" si="150"/>
        <v>#N/A</v>
      </c>
      <c r="Z455" s="47" t="e">
        <f t="shared" si="151"/>
        <v>#N/A</v>
      </c>
      <c r="AA455" s="47" t="e">
        <f t="shared" si="152"/>
        <v>#N/A</v>
      </c>
      <c r="AB455" s="47" t="e">
        <f t="shared" si="153"/>
        <v>#N/A</v>
      </c>
      <c r="AC455" s="47" t="e">
        <f t="shared" si="154"/>
        <v>#N/A</v>
      </c>
    </row>
    <row r="456" spans="1:29" hidden="1" x14ac:dyDescent="0.25">
      <c r="A456">
        <v>432</v>
      </c>
      <c r="B456">
        <f>IFERROR(VLOOKUP(IF(ISERROR(FIND("Наименование загрязняющего вещества",D456))=FALSE,B457,IF(D456="всего по ЗВ:",B455,VLOOKUP(A456,ishod_piv!A:B,2,0))),norm!B:B,1,0),0)</f>
        <v>0</v>
      </c>
      <c r="C456" s="58" t="e">
        <f t="shared" si="133"/>
        <v>#N/A</v>
      </c>
      <c r="D456" s="148" t="e">
        <f>VLOOKUP(A456,ishod_piv!A:H,8,0)</f>
        <v>#N/A</v>
      </c>
      <c r="E456" s="59" t="e">
        <f>VLOOKUP(A456,ishod_piv!A:I,9,0)</f>
        <v>#N/A</v>
      </c>
      <c r="F456" s="47" t="e">
        <f>IF(ISERROR(FIND("Наименование загрязняющего вещества",D456))=TRUE,VLOOKUP(A456,ishod_piv!A:I,4,0),"")</f>
        <v>#N/A</v>
      </c>
      <c r="G456" s="47" t="e">
        <f>IF(ISERROR(FIND("Наименование загрязняющего вещества",D456))=TRUE,VLOOKUP(A456,ishod_piv!A:I,5,0),"")</f>
        <v>#N/A</v>
      </c>
      <c r="H456" s="47" t="e">
        <f>VLOOKUP(A456,ishod_piv!A:J,10,0)</f>
        <v>#N/A</v>
      </c>
      <c r="I456" s="47" t="e">
        <f t="shared" si="134"/>
        <v>#N/A</v>
      </c>
      <c r="J456" s="47" t="e">
        <f t="shared" si="135"/>
        <v>#N/A</v>
      </c>
      <c r="K456" s="47" t="e">
        <f t="shared" si="136"/>
        <v>#N/A</v>
      </c>
      <c r="L456" s="47" t="e">
        <f t="shared" si="137"/>
        <v>#N/A</v>
      </c>
      <c r="M456" s="47" t="e">
        <f t="shared" si="138"/>
        <v>#N/A</v>
      </c>
      <c r="N456" s="47" t="e">
        <f t="shared" si="139"/>
        <v>#N/A</v>
      </c>
      <c r="O456" s="47" t="e">
        <f t="shared" si="140"/>
        <v>#N/A</v>
      </c>
      <c r="P456" s="47" t="e">
        <f t="shared" si="141"/>
        <v>#N/A</v>
      </c>
      <c r="Q456" s="47" t="e">
        <f t="shared" si="142"/>
        <v>#N/A</v>
      </c>
      <c r="R456" s="47" t="e">
        <f t="shared" si="143"/>
        <v>#N/A</v>
      </c>
      <c r="S456" s="47" t="e">
        <f t="shared" si="144"/>
        <v>#N/A</v>
      </c>
      <c r="T456" s="47" t="e">
        <f t="shared" si="145"/>
        <v>#N/A</v>
      </c>
      <c r="U456" s="47" t="e">
        <f t="shared" si="146"/>
        <v>#N/A</v>
      </c>
      <c r="V456" s="47" t="e">
        <f t="shared" si="147"/>
        <v>#N/A</v>
      </c>
      <c r="W456" s="47" t="e">
        <f t="shared" si="148"/>
        <v>#N/A</v>
      </c>
      <c r="X456" s="47" t="e">
        <f t="shared" si="149"/>
        <v>#N/A</v>
      </c>
      <c r="Y456" s="47" t="e">
        <f t="shared" si="150"/>
        <v>#N/A</v>
      </c>
      <c r="Z456" s="47" t="e">
        <f t="shared" si="151"/>
        <v>#N/A</v>
      </c>
      <c r="AA456" s="47" t="e">
        <f t="shared" si="152"/>
        <v>#N/A</v>
      </c>
      <c r="AB456" s="47" t="e">
        <f t="shared" si="153"/>
        <v>#N/A</v>
      </c>
      <c r="AC456" s="47" t="e">
        <f t="shared" si="154"/>
        <v>#N/A</v>
      </c>
    </row>
    <row r="457" spans="1:29" hidden="1" x14ac:dyDescent="0.25">
      <c r="A457">
        <v>433</v>
      </c>
      <c r="B457">
        <f>IFERROR(VLOOKUP(IF(ISERROR(FIND("Наименование загрязняющего вещества",D457))=FALSE,B458,IF(D457="всего по ЗВ:",B456,VLOOKUP(A457,ishod_piv!A:B,2,0))),norm!B:B,1,0),0)</f>
        <v>0</v>
      </c>
      <c r="C457" s="58" t="e">
        <f t="shared" si="133"/>
        <v>#N/A</v>
      </c>
      <c r="D457" s="148" t="e">
        <f>VLOOKUP(A457,ishod_piv!A:H,8,0)</f>
        <v>#N/A</v>
      </c>
      <c r="E457" s="59" t="e">
        <f>VLOOKUP(A457,ishod_piv!A:I,9,0)</f>
        <v>#N/A</v>
      </c>
      <c r="F457" s="47" t="e">
        <f>IF(ISERROR(FIND("Наименование загрязняющего вещества",D457))=TRUE,VLOOKUP(A457,ishod_piv!A:I,4,0),"")</f>
        <v>#N/A</v>
      </c>
      <c r="G457" s="47" t="e">
        <f>IF(ISERROR(FIND("Наименование загрязняющего вещества",D457))=TRUE,VLOOKUP(A457,ishod_piv!A:I,5,0),"")</f>
        <v>#N/A</v>
      </c>
      <c r="H457" s="47" t="e">
        <f>VLOOKUP(A457,ishod_piv!A:J,10,0)</f>
        <v>#N/A</v>
      </c>
      <c r="I457" s="47" t="e">
        <f t="shared" si="134"/>
        <v>#N/A</v>
      </c>
      <c r="J457" s="47" t="e">
        <f t="shared" si="135"/>
        <v>#N/A</v>
      </c>
      <c r="K457" s="47" t="e">
        <f t="shared" si="136"/>
        <v>#N/A</v>
      </c>
      <c r="L457" s="47" t="e">
        <f t="shared" si="137"/>
        <v>#N/A</v>
      </c>
      <c r="M457" s="47" t="e">
        <f t="shared" si="138"/>
        <v>#N/A</v>
      </c>
      <c r="N457" s="47" t="e">
        <f t="shared" si="139"/>
        <v>#N/A</v>
      </c>
      <c r="O457" s="47" t="e">
        <f t="shared" si="140"/>
        <v>#N/A</v>
      </c>
      <c r="P457" s="47" t="e">
        <f t="shared" si="141"/>
        <v>#N/A</v>
      </c>
      <c r="Q457" s="47" t="e">
        <f t="shared" si="142"/>
        <v>#N/A</v>
      </c>
      <c r="R457" s="47" t="e">
        <f t="shared" si="143"/>
        <v>#N/A</v>
      </c>
      <c r="S457" s="47" t="e">
        <f t="shared" si="144"/>
        <v>#N/A</v>
      </c>
      <c r="T457" s="47" t="e">
        <f t="shared" si="145"/>
        <v>#N/A</v>
      </c>
      <c r="U457" s="47" t="e">
        <f t="shared" si="146"/>
        <v>#N/A</v>
      </c>
      <c r="V457" s="47" t="e">
        <f t="shared" si="147"/>
        <v>#N/A</v>
      </c>
      <c r="W457" s="47" t="e">
        <f t="shared" si="148"/>
        <v>#N/A</v>
      </c>
      <c r="X457" s="47" t="e">
        <f t="shared" si="149"/>
        <v>#N/A</v>
      </c>
      <c r="Y457" s="47" t="e">
        <f t="shared" si="150"/>
        <v>#N/A</v>
      </c>
      <c r="Z457" s="47" t="e">
        <f t="shared" si="151"/>
        <v>#N/A</v>
      </c>
      <c r="AA457" s="47" t="e">
        <f t="shared" si="152"/>
        <v>#N/A</v>
      </c>
      <c r="AB457" s="47" t="e">
        <f t="shared" si="153"/>
        <v>#N/A</v>
      </c>
      <c r="AC457" s="47" t="e">
        <f t="shared" si="154"/>
        <v>#N/A</v>
      </c>
    </row>
    <row r="458" spans="1:29" hidden="1" x14ac:dyDescent="0.25">
      <c r="A458">
        <v>434</v>
      </c>
      <c r="B458">
        <f>IFERROR(VLOOKUP(IF(ISERROR(FIND("Наименование загрязняющего вещества",D458))=FALSE,B459,IF(D458="всего по ЗВ:",B457,VLOOKUP(A458,ishod_piv!A:B,2,0))),norm!B:B,1,0),0)</f>
        <v>0</v>
      </c>
      <c r="C458" s="58" t="e">
        <f t="shared" si="133"/>
        <v>#N/A</v>
      </c>
      <c r="D458" s="148" t="e">
        <f>VLOOKUP(A458,ishod_piv!A:H,8,0)</f>
        <v>#N/A</v>
      </c>
      <c r="E458" s="59" t="e">
        <f>VLOOKUP(A458,ishod_piv!A:I,9,0)</f>
        <v>#N/A</v>
      </c>
      <c r="F458" s="47" t="e">
        <f>IF(ISERROR(FIND("Наименование загрязняющего вещества",D458))=TRUE,VLOOKUP(A458,ishod_piv!A:I,4,0),"")</f>
        <v>#N/A</v>
      </c>
      <c r="G458" s="47" t="e">
        <f>IF(ISERROR(FIND("Наименование загрязняющего вещества",D458))=TRUE,VLOOKUP(A458,ishod_piv!A:I,5,0),"")</f>
        <v>#N/A</v>
      </c>
      <c r="H458" s="47" t="e">
        <f>VLOOKUP(A458,ishod_piv!A:J,10,0)</f>
        <v>#N/A</v>
      </c>
      <c r="I458" s="47" t="e">
        <f t="shared" si="134"/>
        <v>#N/A</v>
      </c>
      <c r="J458" s="47" t="e">
        <f t="shared" si="135"/>
        <v>#N/A</v>
      </c>
      <c r="K458" s="47" t="e">
        <f t="shared" si="136"/>
        <v>#N/A</v>
      </c>
      <c r="L458" s="47" t="e">
        <f t="shared" si="137"/>
        <v>#N/A</v>
      </c>
      <c r="M458" s="47" t="e">
        <f t="shared" si="138"/>
        <v>#N/A</v>
      </c>
      <c r="N458" s="47" t="e">
        <f t="shared" si="139"/>
        <v>#N/A</v>
      </c>
      <c r="O458" s="47" t="e">
        <f t="shared" si="140"/>
        <v>#N/A</v>
      </c>
      <c r="P458" s="47" t="e">
        <f t="shared" si="141"/>
        <v>#N/A</v>
      </c>
      <c r="Q458" s="47" t="e">
        <f t="shared" si="142"/>
        <v>#N/A</v>
      </c>
      <c r="R458" s="47" t="e">
        <f t="shared" si="143"/>
        <v>#N/A</v>
      </c>
      <c r="S458" s="47" t="e">
        <f t="shared" si="144"/>
        <v>#N/A</v>
      </c>
      <c r="T458" s="47" t="e">
        <f t="shared" si="145"/>
        <v>#N/A</v>
      </c>
      <c r="U458" s="47" t="e">
        <f t="shared" si="146"/>
        <v>#N/A</v>
      </c>
      <c r="V458" s="47" t="e">
        <f t="shared" si="147"/>
        <v>#N/A</v>
      </c>
      <c r="W458" s="47" t="e">
        <f t="shared" si="148"/>
        <v>#N/A</v>
      </c>
      <c r="X458" s="47" t="e">
        <f t="shared" si="149"/>
        <v>#N/A</v>
      </c>
      <c r="Y458" s="47" t="e">
        <f t="shared" si="150"/>
        <v>#N/A</v>
      </c>
      <c r="Z458" s="47" t="e">
        <f t="shared" si="151"/>
        <v>#N/A</v>
      </c>
      <c r="AA458" s="47" t="e">
        <f t="shared" si="152"/>
        <v>#N/A</v>
      </c>
      <c r="AB458" s="47" t="e">
        <f t="shared" si="153"/>
        <v>#N/A</v>
      </c>
      <c r="AC458" s="47" t="e">
        <f t="shared" si="154"/>
        <v>#N/A</v>
      </c>
    </row>
    <row r="459" spans="1:29" hidden="1" x14ac:dyDescent="0.25">
      <c r="A459">
        <v>435</v>
      </c>
      <c r="B459">
        <f>IFERROR(VLOOKUP(IF(ISERROR(FIND("Наименование загрязняющего вещества",D459))=FALSE,B460,IF(D459="всего по ЗВ:",B458,VLOOKUP(A459,ishod_piv!A:B,2,0))),norm!B:B,1,0),0)</f>
        <v>0</v>
      </c>
      <c r="C459" s="58" t="e">
        <f t="shared" ref="C459:C522" si="155">IF(ISERROR(FIND("Наименование загрязняющего вещества",D458))=FALSE,1,IF(OR(D459="всего по ЗВ:",D458="всего по ЗВ:"),"",C458+1))</f>
        <v>#N/A</v>
      </c>
      <c r="D459" s="148" t="e">
        <f>VLOOKUP(A459,ishod_piv!A:H,8,0)</f>
        <v>#N/A</v>
      </c>
      <c r="E459" s="59" t="e">
        <f>VLOOKUP(A459,ishod_piv!A:I,9,0)</f>
        <v>#N/A</v>
      </c>
      <c r="F459" s="47" t="e">
        <f>IF(ISERROR(FIND("Наименование загрязняющего вещества",D459))=TRUE,VLOOKUP(A459,ishod_piv!A:I,4,0),"")</f>
        <v>#N/A</v>
      </c>
      <c r="G459" s="47" t="e">
        <f>IF(ISERROR(FIND("Наименование загрязняющего вещества",D459))=TRUE,VLOOKUP(A459,ishod_piv!A:I,5,0),"")</f>
        <v>#N/A</v>
      </c>
      <c r="H459" s="47" t="e">
        <f>VLOOKUP(A459,ishod_piv!A:J,10,0)</f>
        <v>#N/A</v>
      </c>
      <c r="I459" s="47" t="e">
        <f t="shared" ref="I459:I522" si="156">IF(ISERROR(FIND("Наименование загрязняющего вещества",D459))=TRUE,F459,"")</f>
        <v>#N/A</v>
      </c>
      <c r="J459" s="47" t="e">
        <f t="shared" ref="J459:J522" si="157">IF(ISERROR(FIND("Наименование загрязняющего вещества",D459))=TRUE,G459,"")</f>
        <v>#N/A</v>
      </c>
      <c r="K459" s="47" t="e">
        <f t="shared" ref="K459:K522" si="158">IF(ISERROR(FIND("Наименование загрязняющего вещества",D459))=TRUE,H459,"")</f>
        <v>#N/A</v>
      </c>
      <c r="L459" s="47" t="e">
        <f t="shared" ref="L459:L522" si="159">I459</f>
        <v>#N/A</v>
      </c>
      <c r="M459" s="47" t="e">
        <f t="shared" ref="M459:M522" si="160">J459</f>
        <v>#N/A</v>
      </c>
      <c r="N459" s="47" t="e">
        <f t="shared" ref="N459:N522" si="161">K459</f>
        <v>#N/A</v>
      </c>
      <c r="O459" s="47" t="e">
        <f t="shared" ref="O459:O522" si="162">L459</f>
        <v>#N/A</v>
      </c>
      <c r="P459" s="47" t="e">
        <f t="shared" ref="P459:P522" si="163">M459</f>
        <v>#N/A</v>
      </c>
      <c r="Q459" s="47" t="e">
        <f t="shared" ref="Q459:Q522" si="164">N459</f>
        <v>#N/A</v>
      </c>
      <c r="R459" s="47" t="e">
        <f t="shared" ref="R459:R522" si="165">O459</f>
        <v>#N/A</v>
      </c>
      <c r="S459" s="47" t="e">
        <f t="shared" ref="S459:S522" si="166">P459</f>
        <v>#N/A</v>
      </c>
      <c r="T459" s="47" t="e">
        <f t="shared" ref="T459:T522" si="167">Q459</f>
        <v>#N/A</v>
      </c>
      <c r="U459" s="47" t="e">
        <f t="shared" ref="U459:U522" si="168">R459</f>
        <v>#N/A</v>
      </c>
      <c r="V459" s="47" t="e">
        <f t="shared" ref="V459:V522" si="169">S459</f>
        <v>#N/A</v>
      </c>
      <c r="W459" s="47" t="e">
        <f t="shared" ref="W459:W522" si="170">T459</f>
        <v>#N/A</v>
      </c>
      <c r="X459" s="47" t="e">
        <f t="shared" ref="X459:X522" si="171">U459</f>
        <v>#N/A</v>
      </c>
      <c r="Y459" s="47" t="e">
        <f t="shared" ref="Y459:Y522" si="172">V459</f>
        <v>#N/A</v>
      </c>
      <c r="Z459" s="47" t="e">
        <f t="shared" ref="Z459:Z522" si="173">W459</f>
        <v>#N/A</v>
      </c>
      <c r="AA459" s="47" t="e">
        <f t="shared" ref="AA459:AA522" si="174">X459</f>
        <v>#N/A</v>
      </c>
      <c r="AB459" s="47" t="e">
        <f t="shared" ref="AB459:AB522" si="175">Y459</f>
        <v>#N/A</v>
      </c>
      <c r="AC459" s="47" t="e">
        <f t="shared" ref="AC459:AC522" si="176">Z459</f>
        <v>#N/A</v>
      </c>
    </row>
    <row r="460" spans="1:29" hidden="1" x14ac:dyDescent="0.25">
      <c r="A460">
        <v>436</v>
      </c>
      <c r="B460">
        <f>IFERROR(VLOOKUP(IF(ISERROR(FIND("Наименование загрязняющего вещества",D460))=FALSE,B461,IF(D460="всего по ЗВ:",B459,VLOOKUP(A460,ishod_piv!A:B,2,0))),norm!B:B,1,0),0)</f>
        <v>0</v>
      </c>
      <c r="C460" s="58" t="e">
        <f t="shared" si="155"/>
        <v>#N/A</v>
      </c>
      <c r="D460" s="148" t="e">
        <f>VLOOKUP(A460,ishod_piv!A:H,8,0)</f>
        <v>#N/A</v>
      </c>
      <c r="E460" s="59" t="e">
        <f>VLOOKUP(A460,ishod_piv!A:I,9,0)</f>
        <v>#N/A</v>
      </c>
      <c r="F460" s="47" t="e">
        <f>IF(ISERROR(FIND("Наименование загрязняющего вещества",D460))=TRUE,VLOOKUP(A460,ishod_piv!A:I,4,0),"")</f>
        <v>#N/A</v>
      </c>
      <c r="G460" s="47" t="e">
        <f>IF(ISERROR(FIND("Наименование загрязняющего вещества",D460))=TRUE,VLOOKUP(A460,ishod_piv!A:I,5,0),"")</f>
        <v>#N/A</v>
      </c>
      <c r="H460" s="47" t="e">
        <f>VLOOKUP(A460,ishod_piv!A:J,10,0)</f>
        <v>#N/A</v>
      </c>
      <c r="I460" s="47" t="e">
        <f t="shared" si="156"/>
        <v>#N/A</v>
      </c>
      <c r="J460" s="47" t="e">
        <f t="shared" si="157"/>
        <v>#N/A</v>
      </c>
      <c r="K460" s="47" t="e">
        <f t="shared" si="158"/>
        <v>#N/A</v>
      </c>
      <c r="L460" s="47" t="e">
        <f t="shared" si="159"/>
        <v>#N/A</v>
      </c>
      <c r="M460" s="47" t="e">
        <f t="shared" si="160"/>
        <v>#N/A</v>
      </c>
      <c r="N460" s="47" t="e">
        <f t="shared" si="161"/>
        <v>#N/A</v>
      </c>
      <c r="O460" s="47" t="e">
        <f t="shared" si="162"/>
        <v>#N/A</v>
      </c>
      <c r="P460" s="47" t="e">
        <f t="shared" si="163"/>
        <v>#N/A</v>
      </c>
      <c r="Q460" s="47" t="e">
        <f t="shared" si="164"/>
        <v>#N/A</v>
      </c>
      <c r="R460" s="47" t="e">
        <f t="shared" si="165"/>
        <v>#N/A</v>
      </c>
      <c r="S460" s="47" t="e">
        <f t="shared" si="166"/>
        <v>#N/A</v>
      </c>
      <c r="T460" s="47" t="e">
        <f t="shared" si="167"/>
        <v>#N/A</v>
      </c>
      <c r="U460" s="47" t="e">
        <f t="shared" si="168"/>
        <v>#N/A</v>
      </c>
      <c r="V460" s="47" t="e">
        <f t="shared" si="169"/>
        <v>#N/A</v>
      </c>
      <c r="W460" s="47" t="e">
        <f t="shared" si="170"/>
        <v>#N/A</v>
      </c>
      <c r="X460" s="47" t="e">
        <f t="shared" si="171"/>
        <v>#N/A</v>
      </c>
      <c r="Y460" s="47" t="e">
        <f t="shared" si="172"/>
        <v>#N/A</v>
      </c>
      <c r="Z460" s="47" t="e">
        <f t="shared" si="173"/>
        <v>#N/A</v>
      </c>
      <c r="AA460" s="47" t="e">
        <f t="shared" si="174"/>
        <v>#N/A</v>
      </c>
      <c r="AB460" s="47" t="e">
        <f t="shared" si="175"/>
        <v>#N/A</v>
      </c>
      <c r="AC460" s="47" t="e">
        <f t="shared" si="176"/>
        <v>#N/A</v>
      </c>
    </row>
    <row r="461" spans="1:29" hidden="1" x14ac:dyDescent="0.25">
      <c r="A461">
        <v>437</v>
      </c>
      <c r="B461">
        <f>IFERROR(VLOOKUP(IF(ISERROR(FIND("Наименование загрязняющего вещества",D461))=FALSE,B462,IF(D461="всего по ЗВ:",B460,VLOOKUP(A461,ishod_piv!A:B,2,0))),norm!B:B,1,0),0)</f>
        <v>0</v>
      </c>
      <c r="C461" s="58" t="e">
        <f t="shared" si="155"/>
        <v>#N/A</v>
      </c>
      <c r="D461" s="148" t="e">
        <f>VLOOKUP(A461,ishod_piv!A:H,8,0)</f>
        <v>#N/A</v>
      </c>
      <c r="E461" s="59" t="e">
        <f>VLOOKUP(A461,ishod_piv!A:I,9,0)</f>
        <v>#N/A</v>
      </c>
      <c r="F461" s="47" t="e">
        <f>IF(ISERROR(FIND("Наименование загрязняющего вещества",D461))=TRUE,VLOOKUP(A461,ishod_piv!A:I,4,0),"")</f>
        <v>#N/A</v>
      </c>
      <c r="G461" s="47" t="e">
        <f>IF(ISERROR(FIND("Наименование загрязняющего вещества",D461))=TRUE,VLOOKUP(A461,ishod_piv!A:I,5,0),"")</f>
        <v>#N/A</v>
      </c>
      <c r="H461" s="47" t="e">
        <f>VLOOKUP(A461,ishod_piv!A:J,10,0)</f>
        <v>#N/A</v>
      </c>
      <c r="I461" s="47" t="e">
        <f t="shared" si="156"/>
        <v>#N/A</v>
      </c>
      <c r="J461" s="47" t="e">
        <f t="shared" si="157"/>
        <v>#N/A</v>
      </c>
      <c r="K461" s="47" t="e">
        <f t="shared" si="158"/>
        <v>#N/A</v>
      </c>
      <c r="L461" s="47" t="e">
        <f t="shared" si="159"/>
        <v>#N/A</v>
      </c>
      <c r="M461" s="47" t="e">
        <f t="shared" si="160"/>
        <v>#N/A</v>
      </c>
      <c r="N461" s="47" t="e">
        <f t="shared" si="161"/>
        <v>#N/A</v>
      </c>
      <c r="O461" s="47" t="e">
        <f t="shared" si="162"/>
        <v>#N/A</v>
      </c>
      <c r="P461" s="47" t="e">
        <f t="shared" si="163"/>
        <v>#N/A</v>
      </c>
      <c r="Q461" s="47" t="e">
        <f t="shared" si="164"/>
        <v>#N/A</v>
      </c>
      <c r="R461" s="47" t="e">
        <f t="shared" si="165"/>
        <v>#N/A</v>
      </c>
      <c r="S461" s="47" t="e">
        <f t="shared" si="166"/>
        <v>#N/A</v>
      </c>
      <c r="T461" s="47" t="e">
        <f t="shared" si="167"/>
        <v>#N/A</v>
      </c>
      <c r="U461" s="47" t="e">
        <f t="shared" si="168"/>
        <v>#N/A</v>
      </c>
      <c r="V461" s="47" t="e">
        <f t="shared" si="169"/>
        <v>#N/A</v>
      </c>
      <c r="W461" s="47" t="e">
        <f t="shared" si="170"/>
        <v>#N/A</v>
      </c>
      <c r="X461" s="47" t="e">
        <f t="shared" si="171"/>
        <v>#N/A</v>
      </c>
      <c r="Y461" s="47" t="e">
        <f t="shared" si="172"/>
        <v>#N/A</v>
      </c>
      <c r="Z461" s="47" t="e">
        <f t="shared" si="173"/>
        <v>#N/A</v>
      </c>
      <c r="AA461" s="47" t="e">
        <f t="shared" si="174"/>
        <v>#N/A</v>
      </c>
      <c r="AB461" s="47" t="e">
        <f t="shared" si="175"/>
        <v>#N/A</v>
      </c>
      <c r="AC461" s="47" t="e">
        <f t="shared" si="176"/>
        <v>#N/A</v>
      </c>
    </row>
    <row r="462" spans="1:29" hidden="1" x14ac:dyDescent="0.25">
      <c r="A462">
        <v>438</v>
      </c>
      <c r="B462">
        <f>IFERROR(VLOOKUP(IF(ISERROR(FIND("Наименование загрязняющего вещества",D462))=FALSE,B463,IF(D462="всего по ЗВ:",B461,VLOOKUP(A462,ishod_piv!A:B,2,0))),norm!B:B,1,0),0)</f>
        <v>0</v>
      </c>
      <c r="C462" s="58" t="e">
        <f t="shared" si="155"/>
        <v>#N/A</v>
      </c>
      <c r="D462" s="148" t="e">
        <f>VLOOKUP(A462,ishod_piv!A:H,8,0)</f>
        <v>#N/A</v>
      </c>
      <c r="E462" s="59" t="e">
        <f>VLOOKUP(A462,ishod_piv!A:I,9,0)</f>
        <v>#N/A</v>
      </c>
      <c r="F462" s="47" t="e">
        <f>IF(ISERROR(FIND("Наименование загрязняющего вещества",D462))=TRUE,VLOOKUP(A462,ishod_piv!A:I,4,0),"")</f>
        <v>#N/A</v>
      </c>
      <c r="G462" s="47" t="e">
        <f>IF(ISERROR(FIND("Наименование загрязняющего вещества",D462))=TRUE,VLOOKUP(A462,ishod_piv!A:I,5,0),"")</f>
        <v>#N/A</v>
      </c>
      <c r="H462" s="47" t="e">
        <f>VLOOKUP(A462,ishod_piv!A:J,10,0)</f>
        <v>#N/A</v>
      </c>
      <c r="I462" s="47" t="e">
        <f t="shared" si="156"/>
        <v>#N/A</v>
      </c>
      <c r="J462" s="47" t="e">
        <f t="shared" si="157"/>
        <v>#N/A</v>
      </c>
      <c r="K462" s="47" t="e">
        <f t="shared" si="158"/>
        <v>#N/A</v>
      </c>
      <c r="L462" s="47" t="e">
        <f t="shared" si="159"/>
        <v>#N/A</v>
      </c>
      <c r="M462" s="47" t="e">
        <f t="shared" si="160"/>
        <v>#N/A</v>
      </c>
      <c r="N462" s="47" t="e">
        <f t="shared" si="161"/>
        <v>#N/A</v>
      </c>
      <c r="O462" s="47" t="e">
        <f t="shared" si="162"/>
        <v>#N/A</v>
      </c>
      <c r="P462" s="47" t="e">
        <f t="shared" si="163"/>
        <v>#N/A</v>
      </c>
      <c r="Q462" s="47" t="e">
        <f t="shared" si="164"/>
        <v>#N/A</v>
      </c>
      <c r="R462" s="47" t="e">
        <f t="shared" si="165"/>
        <v>#N/A</v>
      </c>
      <c r="S462" s="47" t="e">
        <f t="shared" si="166"/>
        <v>#N/A</v>
      </c>
      <c r="T462" s="47" t="e">
        <f t="shared" si="167"/>
        <v>#N/A</v>
      </c>
      <c r="U462" s="47" t="e">
        <f t="shared" si="168"/>
        <v>#N/A</v>
      </c>
      <c r="V462" s="47" t="e">
        <f t="shared" si="169"/>
        <v>#N/A</v>
      </c>
      <c r="W462" s="47" t="e">
        <f t="shared" si="170"/>
        <v>#N/A</v>
      </c>
      <c r="X462" s="47" t="e">
        <f t="shared" si="171"/>
        <v>#N/A</v>
      </c>
      <c r="Y462" s="47" t="e">
        <f t="shared" si="172"/>
        <v>#N/A</v>
      </c>
      <c r="Z462" s="47" t="e">
        <f t="shared" si="173"/>
        <v>#N/A</v>
      </c>
      <c r="AA462" s="47" t="e">
        <f t="shared" si="174"/>
        <v>#N/A</v>
      </c>
      <c r="AB462" s="47" t="e">
        <f t="shared" si="175"/>
        <v>#N/A</v>
      </c>
      <c r="AC462" s="47" t="e">
        <f t="shared" si="176"/>
        <v>#N/A</v>
      </c>
    </row>
    <row r="463" spans="1:29" hidden="1" x14ac:dyDescent="0.25">
      <c r="A463">
        <v>439</v>
      </c>
      <c r="B463">
        <f>IFERROR(VLOOKUP(IF(ISERROR(FIND("Наименование загрязняющего вещества",D463))=FALSE,B464,IF(D463="всего по ЗВ:",B462,VLOOKUP(A463,ishod_piv!A:B,2,0))),norm!B:B,1,0),0)</f>
        <v>0</v>
      </c>
      <c r="C463" s="58" t="e">
        <f t="shared" si="155"/>
        <v>#N/A</v>
      </c>
      <c r="D463" s="148" t="e">
        <f>VLOOKUP(A463,ishod_piv!A:H,8,0)</f>
        <v>#N/A</v>
      </c>
      <c r="E463" s="59" t="e">
        <f>VLOOKUP(A463,ishod_piv!A:I,9,0)</f>
        <v>#N/A</v>
      </c>
      <c r="F463" s="47" t="e">
        <f>IF(ISERROR(FIND("Наименование загрязняющего вещества",D463))=TRUE,VLOOKUP(A463,ishod_piv!A:I,4,0),"")</f>
        <v>#N/A</v>
      </c>
      <c r="G463" s="47" t="e">
        <f>IF(ISERROR(FIND("Наименование загрязняющего вещества",D463))=TRUE,VLOOKUP(A463,ishod_piv!A:I,5,0),"")</f>
        <v>#N/A</v>
      </c>
      <c r="H463" s="47" t="e">
        <f>VLOOKUP(A463,ishod_piv!A:J,10,0)</f>
        <v>#N/A</v>
      </c>
      <c r="I463" s="47" t="e">
        <f t="shared" si="156"/>
        <v>#N/A</v>
      </c>
      <c r="J463" s="47" t="e">
        <f t="shared" si="157"/>
        <v>#N/A</v>
      </c>
      <c r="K463" s="47" t="e">
        <f t="shared" si="158"/>
        <v>#N/A</v>
      </c>
      <c r="L463" s="47" t="e">
        <f t="shared" si="159"/>
        <v>#N/A</v>
      </c>
      <c r="M463" s="47" t="e">
        <f t="shared" si="160"/>
        <v>#N/A</v>
      </c>
      <c r="N463" s="47" t="e">
        <f t="shared" si="161"/>
        <v>#N/A</v>
      </c>
      <c r="O463" s="47" t="e">
        <f t="shared" si="162"/>
        <v>#N/A</v>
      </c>
      <c r="P463" s="47" t="e">
        <f t="shared" si="163"/>
        <v>#N/A</v>
      </c>
      <c r="Q463" s="47" t="e">
        <f t="shared" si="164"/>
        <v>#N/A</v>
      </c>
      <c r="R463" s="47" t="e">
        <f t="shared" si="165"/>
        <v>#N/A</v>
      </c>
      <c r="S463" s="47" t="e">
        <f t="shared" si="166"/>
        <v>#N/A</v>
      </c>
      <c r="T463" s="47" t="e">
        <f t="shared" si="167"/>
        <v>#N/A</v>
      </c>
      <c r="U463" s="47" t="e">
        <f t="shared" si="168"/>
        <v>#N/A</v>
      </c>
      <c r="V463" s="47" t="e">
        <f t="shared" si="169"/>
        <v>#N/A</v>
      </c>
      <c r="W463" s="47" t="e">
        <f t="shared" si="170"/>
        <v>#N/A</v>
      </c>
      <c r="X463" s="47" t="e">
        <f t="shared" si="171"/>
        <v>#N/A</v>
      </c>
      <c r="Y463" s="47" t="e">
        <f t="shared" si="172"/>
        <v>#N/A</v>
      </c>
      <c r="Z463" s="47" t="e">
        <f t="shared" si="173"/>
        <v>#N/A</v>
      </c>
      <c r="AA463" s="47" t="e">
        <f t="shared" si="174"/>
        <v>#N/A</v>
      </c>
      <c r="AB463" s="47" t="e">
        <f t="shared" si="175"/>
        <v>#N/A</v>
      </c>
      <c r="AC463" s="47" t="e">
        <f t="shared" si="176"/>
        <v>#N/A</v>
      </c>
    </row>
    <row r="464" spans="1:29" hidden="1" x14ac:dyDescent="0.25">
      <c r="A464">
        <v>440</v>
      </c>
      <c r="B464">
        <f>IFERROR(VLOOKUP(IF(ISERROR(FIND("Наименование загрязняющего вещества",D464))=FALSE,B465,IF(D464="всего по ЗВ:",B463,VLOOKUP(A464,ishod_piv!A:B,2,0))),norm!B:B,1,0),0)</f>
        <v>0</v>
      </c>
      <c r="C464" s="58" t="e">
        <f t="shared" si="155"/>
        <v>#N/A</v>
      </c>
      <c r="D464" s="148" t="e">
        <f>VLOOKUP(A464,ishod_piv!A:H,8,0)</f>
        <v>#N/A</v>
      </c>
      <c r="E464" s="59" t="e">
        <f>VLOOKUP(A464,ishod_piv!A:I,9,0)</f>
        <v>#N/A</v>
      </c>
      <c r="F464" s="47" t="e">
        <f>IF(ISERROR(FIND("Наименование загрязняющего вещества",D464))=TRUE,VLOOKUP(A464,ishod_piv!A:I,4,0),"")</f>
        <v>#N/A</v>
      </c>
      <c r="G464" s="47" t="e">
        <f>IF(ISERROR(FIND("Наименование загрязняющего вещества",D464))=TRUE,VLOOKUP(A464,ishod_piv!A:I,5,0),"")</f>
        <v>#N/A</v>
      </c>
      <c r="H464" s="47" t="e">
        <f>VLOOKUP(A464,ishod_piv!A:J,10,0)</f>
        <v>#N/A</v>
      </c>
      <c r="I464" s="47" t="e">
        <f t="shared" si="156"/>
        <v>#N/A</v>
      </c>
      <c r="J464" s="47" t="e">
        <f t="shared" si="157"/>
        <v>#N/A</v>
      </c>
      <c r="K464" s="47" t="e">
        <f t="shared" si="158"/>
        <v>#N/A</v>
      </c>
      <c r="L464" s="47" t="e">
        <f t="shared" si="159"/>
        <v>#N/A</v>
      </c>
      <c r="M464" s="47" t="e">
        <f t="shared" si="160"/>
        <v>#N/A</v>
      </c>
      <c r="N464" s="47" t="e">
        <f t="shared" si="161"/>
        <v>#N/A</v>
      </c>
      <c r="O464" s="47" t="e">
        <f t="shared" si="162"/>
        <v>#N/A</v>
      </c>
      <c r="P464" s="47" t="e">
        <f t="shared" si="163"/>
        <v>#N/A</v>
      </c>
      <c r="Q464" s="47" t="e">
        <f t="shared" si="164"/>
        <v>#N/A</v>
      </c>
      <c r="R464" s="47" t="e">
        <f t="shared" si="165"/>
        <v>#N/A</v>
      </c>
      <c r="S464" s="47" t="e">
        <f t="shared" si="166"/>
        <v>#N/A</v>
      </c>
      <c r="T464" s="47" t="e">
        <f t="shared" si="167"/>
        <v>#N/A</v>
      </c>
      <c r="U464" s="47" t="e">
        <f t="shared" si="168"/>
        <v>#N/A</v>
      </c>
      <c r="V464" s="47" t="e">
        <f t="shared" si="169"/>
        <v>#N/A</v>
      </c>
      <c r="W464" s="47" t="e">
        <f t="shared" si="170"/>
        <v>#N/A</v>
      </c>
      <c r="X464" s="47" t="e">
        <f t="shared" si="171"/>
        <v>#N/A</v>
      </c>
      <c r="Y464" s="47" t="e">
        <f t="shared" si="172"/>
        <v>#N/A</v>
      </c>
      <c r="Z464" s="47" t="e">
        <f t="shared" si="173"/>
        <v>#N/A</v>
      </c>
      <c r="AA464" s="47" t="e">
        <f t="shared" si="174"/>
        <v>#N/A</v>
      </c>
      <c r="AB464" s="47" t="e">
        <f t="shared" si="175"/>
        <v>#N/A</v>
      </c>
      <c r="AC464" s="47" t="e">
        <f t="shared" si="176"/>
        <v>#N/A</v>
      </c>
    </row>
    <row r="465" spans="1:29" hidden="1" x14ac:dyDescent="0.25">
      <c r="A465">
        <v>441</v>
      </c>
      <c r="B465">
        <f>IFERROR(VLOOKUP(IF(ISERROR(FIND("Наименование загрязняющего вещества",D465))=FALSE,B466,IF(D465="всего по ЗВ:",B464,VLOOKUP(A465,ishod_piv!A:B,2,0))),norm!B:B,1,0),0)</f>
        <v>0</v>
      </c>
      <c r="C465" s="58" t="e">
        <f t="shared" si="155"/>
        <v>#N/A</v>
      </c>
      <c r="D465" s="148" t="e">
        <f>VLOOKUP(A465,ishod_piv!A:H,8,0)</f>
        <v>#N/A</v>
      </c>
      <c r="E465" s="59" t="e">
        <f>VLOOKUP(A465,ishod_piv!A:I,9,0)</f>
        <v>#N/A</v>
      </c>
      <c r="F465" s="47" t="e">
        <f>IF(ISERROR(FIND("Наименование загрязняющего вещества",D465))=TRUE,VLOOKUP(A465,ishod_piv!A:I,4,0),"")</f>
        <v>#N/A</v>
      </c>
      <c r="G465" s="47" t="e">
        <f>IF(ISERROR(FIND("Наименование загрязняющего вещества",D465))=TRUE,VLOOKUP(A465,ishod_piv!A:I,5,0),"")</f>
        <v>#N/A</v>
      </c>
      <c r="H465" s="47" t="e">
        <f>VLOOKUP(A465,ishod_piv!A:J,10,0)</f>
        <v>#N/A</v>
      </c>
      <c r="I465" s="47" t="e">
        <f t="shared" si="156"/>
        <v>#N/A</v>
      </c>
      <c r="J465" s="47" t="e">
        <f t="shared" si="157"/>
        <v>#N/A</v>
      </c>
      <c r="K465" s="47" t="e">
        <f t="shared" si="158"/>
        <v>#N/A</v>
      </c>
      <c r="L465" s="47" t="e">
        <f t="shared" si="159"/>
        <v>#N/A</v>
      </c>
      <c r="M465" s="47" t="e">
        <f t="shared" si="160"/>
        <v>#N/A</v>
      </c>
      <c r="N465" s="47" t="e">
        <f t="shared" si="161"/>
        <v>#N/A</v>
      </c>
      <c r="O465" s="47" t="e">
        <f t="shared" si="162"/>
        <v>#N/A</v>
      </c>
      <c r="P465" s="47" t="e">
        <f t="shared" si="163"/>
        <v>#N/A</v>
      </c>
      <c r="Q465" s="47" t="e">
        <f t="shared" si="164"/>
        <v>#N/A</v>
      </c>
      <c r="R465" s="47" t="e">
        <f t="shared" si="165"/>
        <v>#N/A</v>
      </c>
      <c r="S465" s="47" t="e">
        <f t="shared" si="166"/>
        <v>#N/A</v>
      </c>
      <c r="T465" s="47" t="e">
        <f t="shared" si="167"/>
        <v>#N/A</v>
      </c>
      <c r="U465" s="47" t="e">
        <f t="shared" si="168"/>
        <v>#N/A</v>
      </c>
      <c r="V465" s="47" t="e">
        <f t="shared" si="169"/>
        <v>#N/A</v>
      </c>
      <c r="W465" s="47" t="e">
        <f t="shared" si="170"/>
        <v>#N/A</v>
      </c>
      <c r="X465" s="47" t="e">
        <f t="shared" si="171"/>
        <v>#N/A</v>
      </c>
      <c r="Y465" s="47" t="e">
        <f t="shared" si="172"/>
        <v>#N/A</v>
      </c>
      <c r="Z465" s="47" t="e">
        <f t="shared" si="173"/>
        <v>#N/A</v>
      </c>
      <c r="AA465" s="47" t="e">
        <f t="shared" si="174"/>
        <v>#N/A</v>
      </c>
      <c r="AB465" s="47" t="e">
        <f t="shared" si="175"/>
        <v>#N/A</v>
      </c>
      <c r="AC465" s="47" t="e">
        <f t="shared" si="176"/>
        <v>#N/A</v>
      </c>
    </row>
    <row r="466" spans="1:29" hidden="1" x14ac:dyDescent="0.25">
      <c r="A466">
        <v>442</v>
      </c>
      <c r="B466">
        <f>IFERROR(VLOOKUP(IF(ISERROR(FIND("Наименование загрязняющего вещества",D466))=FALSE,B467,IF(D466="всего по ЗВ:",B465,VLOOKUP(A466,ishod_piv!A:B,2,0))),norm!B:B,1,0),0)</f>
        <v>0</v>
      </c>
      <c r="C466" s="58" t="e">
        <f t="shared" si="155"/>
        <v>#N/A</v>
      </c>
      <c r="D466" s="148" t="e">
        <f>VLOOKUP(A466,ishod_piv!A:H,8,0)</f>
        <v>#N/A</v>
      </c>
      <c r="E466" s="59" t="e">
        <f>VLOOKUP(A466,ishod_piv!A:I,9,0)</f>
        <v>#N/A</v>
      </c>
      <c r="F466" s="47" t="e">
        <f>IF(ISERROR(FIND("Наименование загрязняющего вещества",D466))=TRUE,VLOOKUP(A466,ishod_piv!A:I,4,0),"")</f>
        <v>#N/A</v>
      </c>
      <c r="G466" s="47" t="e">
        <f>IF(ISERROR(FIND("Наименование загрязняющего вещества",D466))=TRUE,VLOOKUP(A466,ishod_piv!A:I,5,0),"")</f>
        <v>#N/A</v>
      </c>
      <c r="H466" s="47" t="e">
        <f>VLOOKUP(A466,ishod_piv!A:J,10,0)</f>
        <v>#N/A</v>
      </c>
      <c r="I466" s="47" t="e">
        <f t="shared" si="156"/>
        <v>#N/A</v>
      </c>
      <c r="J466" s="47" t="e">
        <f t="shared" si="157"/>
        <v>#N/A</v>
      </c>
      <c r="K466" s="47" t="e">
        <f t="shared" si="158"/>
        <v>#N/A</v>
      </c>
      <c r="L466" s="47" t="e">
        <f t="shared" si="159"/>
        <v>#N/A</v>
      </c>
      <c r="M466" s="47" t="e">
        <f t="shared" si="160"/>
        <v>#N/A</v>
      </c>
      <c r="N466" s="47" t="e">
        <f t="shared" si="161"/>
        <v>#N/A</v>
      </c>
      <c r="O466" s="47" t="e">
        <f t="shared" si="162"/>
        <v>#N/A</v>
      </c>
      <c r="P466" s="47" t="e">
        <f t="shared" si="163"/>
        <v>#N/A</v>
      </c>
      <c r="Q466" s="47" t="e">
        <f t="shared" si="164"/>
        <v>#N/A</v>
      </c>
      <c r="R466" s="47" t="e">
        <f t="shared" si="165"/>
        <v>#N/A</v>
      </c>
      <c r="S466" s="47" t="e">
        <f t="shared" si="166"/>
        <v>#N/A</v>
      </c>
      <c r="T466" s="47" t="e">
        <f t="shared" si="167"/>
        <v>#N/A</v>
      </c>
      <c r="U466" s="47" t="e">
        <f t="shared" si="168"/>
        <v>#N/A</v>
      </c>
      <c r="V466" s="47" t="e">
        <f t="shared" si="169"/>
        <v>#N/A</v>
      </c>
      <c r="W466" s="47" t="e">
        <f t="shared" si="170"/>
        <v>#N/A</v>
      </c>
      <c r="X466" s="47" t="e">
        <f t="shared" si="171"/>
        <v>#N/A</v>
      </c>
      <c r="Y466" s="47" t="e">
        <f t="shared" si="172"/>
        <v>#N/A</v>
      </c>
      <c r="Z466" s="47" t="e">
        <f t="shared" si="173"/>
        <v>#N/A</v>
      </c>
      <c r="AA466" s="47" t="e">
        <f t="shared" si="174"/>
        <v>#N/A</v>
      </c>
      <c r="AB466" s="47" t="e">
        <f t="shared" si="175"/>
        <v>#N/A</v>
      </c>
      <c r="AC466" s="47" t="e">
        <f t="shared" si="176"/>
        <v>#N/A</v>
      </c>
    </row>
    <row r="467" spans="1:29" hidden="1" x14ac:dyDescent="0.25">
      <c r="A467">
        <v>443</v>
      </c>
      <c r="B467">
        <f>IFERROR(VLOOKUP(IF(ISERROR(FIND("Наименование загрязняющего вещества",D467))=FALSE,B468,IF(D467="всего по ЗВ:",B466,VLOOKUP(A467,ishod_piv!A:B,2,0))),norm!B:B,1,0),0)</f>
        <v>0</v>
      </c>
      <c r="C467" s="58" t="e">
        <f t="shared" si="155"/>
        <v>#N/A</v>
      </c>
      <c r="D467" s="148" t="e">
        <f>VLOOKUP(A467,ishod_piv!A:H,8,0)</f>
        <v>#N/A</v>
      </c>
      <c r="E467" s="59" t="e">
        <f>VLOOKUP(A467,ishod_piv!A:I,9,0)</f>
        <v>#N/A</v>
      </c>
      <c r="F467" s="47" t="e">
        <f>IF(ISERROR(FIND("Наименование загрязняющего вещества",D467))=TRUE,VLOOKUP(A467,ishod_piv!A:I,4,0),"")</f>
        <v>#N/A</v>
      </c>
      <c r="G467" s="47" t="e">
        <f>IF(ISERROR(FIND("Наименование загрязняющего вещества",D467))=TRUE,VLOOKUP(A467,ishod_piv!A:I,5,0),"")</f>
        <v>#N/A</v>
      </c>
      <c r="H467" s="47" t="e">
        <f>VLOOKUP(A467,ishod_piv!A:J,10,0)</f>
        <v>#N/A</v>
      </c>
      <c r="I467" s="47" t="e">
        <f t="shared" si="156"/>
        <v>#N/A</v>
      </c>
      <c r="J467" s="47" t="e">
        <f t="shared" si="157"/>
        <v>#N/A</v>
      </c>
      <c r="K467" s="47" t="e">
        <f t="shared" si="158"/>
        <v>#N/A</v>
      </c>
      <c r="L467" s="47" t="e">
        <f t="shared" si="159"/>
        <v>#N/A</v>
      </c>
      <c r="M467" s="47" t="e">
        <f t="shared" si="160"/>
        <v>#N/A</v>
      </c>
      <c r="N467" s="47" t="e">
        <f t="shared" si="161"/>
        <v>#N/A</v>
      </c>
      <c r="O467" s="47" t="e">
        <f t="shared" si="162"/>
        <v>#N/A</v>
      </c>
      <c r="P467" s="47" t="e">
        <f t="shared" si="163"/>
        <v>#N/A</v>
      </c>
      <c r="Q467" s="47" t="e">
        <f t="shared" si="164"/>
        <v>#N/A</v>
      </c>
      <c r="R467" s="47" t="e">
        <f t="shared" si="165"/>
        <v>#N/A</v>
      </c>
      <c r="S467" s="47" t="e">
        <f t="shared" si="166"/>
        <v>#N/A</v>
      </c>
      <c r="T467" s="47" t="e">
        <f t="shared" si="167"/>
        <v>#N/A</v>
      </c>
      <c r="U467" s="47" t="e">
        <f t="shared" si="168"/>
        <v>#N/A</v>
      </c>
      <c r="V467" s="47" t="e">
        <f t="shared" si="169"/>
        <v>#N/A</v>
      </c>
      <c r="W467" s="47" t="e">
        <f t="shared" si="170"/>
        <v>#N/A</v>
      </c>
      <c r="X467" s="47" t="e">
        <f t="shared" si="171"/>
        <v>#N/A</v>
      </c>
      <c r="Y467" s="47" t="e">
        <f t="shared" si="172"/>
        <v>#N/A</v>
      </c>
      <c r="Z467" s="47" t="e">
        <f t="shared" si="173"/>
        <v>#N/A</v>
      </c>
      <c r="AA467" s="47" t="e">
        <f t="shared" si="174"/>
        <v>#N/A</v>
      </c>
      <c r="AB467" s="47" t="e">
        <f t="shared" si="175"/>
        <v>#N/A</v>
      </c>
      <c r="AC467" s="47" t="e">
        <f t="shared" si="176"/>
        <v>#N/A</v>
      </c>
    </row>
    <row r="468" spans="1:29" hidden="1" x14ac:dyDescent="0.25">
      <c r="A468">
        <v>444</v>
      </c>
      <c r="B468">
        <f>IFERROR(VLOOKUP(IF(ISERROR(FIND("Наименование загрязняющего вещества",D468))=FALSE,B469,IF(D468="всего по ЗВ:",B467,VLOOKUP(A468,ishod_piv!A:B,2,0))),norm!B:B,1,0),0)</f>
        <v>0</v>
      </c>
      <c r="C468" s="58" t="e">
        <f t="shared" si="155"/>
        <v>#N/A</v>
      </c>
      <c r="D468" s="148" t="e">
        <f>VLOOKUP(A468,ishod_piv!A:H,8,0)</f>
        <v>#N/A</v>
      </c>
      <c r="E468" s="59" t="e">
        <f>VLOOKUP(A468,ishod_piv!A:I,9,0)</f>
        <v>#N/A</v>
      </c>
      <c r="F468" s="47" t="e">
        <f>IF(ISERROR(FIND("Наименование загрязняющего вещества",D468))=TRUE,VLOOKUP(A468,ishod_piv!A:I,4,0),"")</f>
        <v>#N/A</v>
      </c>
      <c r="G468" s="47" t="e">
        <f>IF(ISERROR(FIND("Наименование загрязняющего вещества",D468))=TRUE,VLOOKUP(A468,ishod_piv!A:I,5,0),"")</f>
        <v>#N/A</v>
      </c>
      <c r="H468" s="47" t="e">
        <f>VLOOKUP(A468,ishod_piv!A:J,10,0)</f>
        <v>#N/A</v>
      </c>
      <c r="I468" s="47" t="e">
        <f t="shared" si="156"/>
        <v>#N/A</v>
      </c>
      <c r="J468" s="47" t="e">
        <f t="shared" si="157"/>
        <v>#N/A</v>
      </c>
      <c r="K468" s="47" t="e">
        <f t="shared" si="158"/>
        <v>#N/A</v>
      </c>
      <c r="L468" s="47" t="e">
        <f t="shared" si="159"/>
        <v>#N/A</v>
      </c>
      <c r="M468" s="47" t="e">
        <f t="shared" si="160"/>
        <v>#N/A</v>
      </c>
      <c r="N468" s="47" t="e">
        <f t="shared" si="161"/>
        <v>#N/A</v>
      </c>
      <c r="O468" s="47" t="e">
        <f t="shared" si="162"/>
        <v>#N/A</v>
      </c>
      <c r="P468" s="47" t="e">
        <f t="shared" si="163"/>
        <v>#N/A</v>
      </c>
      <c r="Q468" s="47" t="e">
        <f t="shared" si="164"/>
        <v>#N/A</v>
      </c>
      <c r="R468" s="47" t="e">
        <f t="shared" si="165"/>
        <v>#N/A</v>
      </c>
      <c r="S468" s="47" t="e">
        <f t="shared" si="166"/>
        <v>#N/A</v>
      </c>
      <c r="T468" s="47" t="e">
        <f t="shared" si="167"/>
        <v>#N/A</v>
      </c>
      <c r="U468" s="47" t="e">
        <f t="shared" si="168"/>
        <v>#N/A</v>
      </c>
      <c r="V468" s="47" t="e">
        <f t="shared" si="169"/>
        <v>#N/A</v>
      </c>
      <c r="W468" s="47" t="e">
        <f t="shared" si="170"/>
        <v>#N/A</v>
      </c>
      <c r="X468" s="47" t="e">
        <f t="shared" si="171"/>
        <v>#N/A</v>
      </c>
      <c r="Y468" s="47" t="e">
        <f t="shared" si="172"/>
        <v>#N/A</v>
      </c>
      <c r="Z468" s="47" t="e">
        <f t="shared" si="173"/>
        <v>#N/A</v>
      </c>
      <c r="AA468" s="47" t="e">
        <f t="shared" si="174"/>
        <v>#N/A</v>
      </c>
      <c r="AB468" s="47" t="e">
        <f t="shared" si="175"/>
        <v>#N/A</v>
      </c>
      <c r="AC468" s="47" t="e">
        <f t="shared" si="176"/>
        <v>#N/A</v>
      </c>
    </row>
    <row r="469" spans="1:29" hidden="1" x14ac:dyDescent="0.25">
      <c r="A469">
        <v>445</v>
      </c>
      <c r="B469">
        <f>IFERROR(VLOOKUP(IF(ISERROR(FIND("Наименование загрязняющего вещества",D469))=FALSE,B470,IF(D469="всего по ЗВ:",B468,VLOOKUP(A469,ishod_piv!A:B,2,0))),norm!B:B,1,0),0)</f>
        <v>0</v>
      </c>
      <c r="C469" s="58" t="e">
        <f t="shared" si="155"/>
        <v>#N/A</v>
      </c>
      <c r="D469" s="148" t="e">
        <f>VLOOKUP(A469,ishod_piv!A:H,8,0)</f>
        <v>#N/A</v>
      </c>
      <c r="E469" s="59" t="e">
        <f>VLOOKUP(A469,ishod_piv!A:I,9,0)</f>
        <v>#N/A</v>
      </c>
      <c r="F469" s="47" t="e">
        <f>IF(ISERROR(FIND("Наименование загрязняющего вещества",D469))=TRUE,VLOOKUP(A469,ishod_piv!A:I,4,0),"")</f>
        <v>#N/A</v>
      </c>
      <c r="G469" s="47" t="e">
        <f>IF(ISERROR(FIND("Наименование загрязняющего вещества",D469))=TRUE,VLOOKUP(A469,ishod_piv!A:I,5,0),"")</f>
        <v>#N/A</v>
      </c>
      <c r="H469" s="47" t="e">
        <f>VLOOKUP(A469,ishod_piv!A:J,10,0)</f>
        <v>#N/A</v>
      </c>
      <c r="I469" s="47" t="e">
        <f t="shared" si="156"/>
        <v>#N/A</v>
      </c>
      <c r="J469" s="47" t="e">
        <f t="shared" si="157"/>
        <v>#N/A</v>
      </c>
      <c r="K469" s="47" t="e">
        <f t="shared" si="158"/>
        <v>#N/A</v>
      </c>
      <c r="L469" s="47" t="e">
        <f t="shared" si="159"/>
        <v>#N/A</v>
      </c>
      <c r="M469" s="47" t="e">
        <f t="shared" si="160"/>
        <v>#N/A</v>
      </c>
      <c r="N469" s="47" t="e">
        <f t="shared" si="161"/>
        <v>#N/A</v>
      </c>
      <c r="O469" s="47" t="e">
        <f t="shared" si="162"/>
        <v>#N/A</v>
      </c>
      <c r="P469" s="47" t="e">
        <f t="shared" si="163"/>
        <v>#N/A</v>
      </c>
      <c r="Q469" s="47" t="e">
        <f t="shared" si="164"/>
        <v>#N/A</v>
      </c>
      <c r="R469" s="47" t="e">
        <f t="shared" si="165"/>
        <v>#N/A</v>
      </c>
      <c r="S469" s="47" t="e">
        <f t="shared" si="166"/>
        <v>#N/A</v>
      </c>
      <c r="T469" s="47" t="e">
        <f t="shared" si="167"/>
        <v>#N/A</v>
      </c>
      <c r="U469" s="47" t="e">
        <f t="shared" si="168"/>
        <v>#N/A</v>
      </c>
      <c r="V469" s="47" t="e">
        <f t="shared" si="169"/>
        <v>#N/A</v>
      </c>
      <c r="W469" s="47" t="e">
        <f t="shared" si="170"/>
        <v>#N/A</v>
      </c>
      <c r="X469" s="47" t="e">
        <f t="shared" si="171"/>
        <v>#N/A</v>
      </c>
      <c r="Y469" s="47" t="e">
        <f t="shared" si="172"/>
        <v>#N/A</v>
      </c>
      <c r="Z469" s="47" t="e">
        <f t="shared" si="173"/>
        <v>#N/A</v>
      </c>
      <c r="AA469" s="47" t="e">
        <f t="shared" si="174"/>
        <v>#N/A</v>
      </c>
      <c r="AB469" s="47" t="e">
        <f t="shared" si="175"/>
        <v>#N/A</v>
      </c>
      <c r="AC469" s="47" t="e">
        <f t="shared" si="176"/>
        <v>#N/A</v>
      </c>
    </row>
    <row r="470" spans="1:29" hidden="1" x14ac:dyDescent="0.25">
      <c r="A470">
        <v>446</v>
      </c>
      <c r="B470">
        <f>IFERROR(VLOOKUP(IF(ISERROR(FIND("Наименование загрязняющего вещества",D470))=FALSE,B471,IF(D470="всего по ЗВ:",B469,VLOOKUP(A470,ishod_piv!A:B,2,0))),norm!B:B,1,0),0)</f>
        <v>0</v>
      </c>
      <c r="C470" s="58" t="e">
        <f t="shared" si="155"/>
        <v>#N/A</v>
      </c>
      <c r="D470" s="148" t="e">
        <f>VLOOKUP(A470,ishod_piv!A:H,8,0)</f>
        <v>#N/A</v>
      </c>
      <c r="E470" s="59" t="e">
        <f>VLOOKUP(A470,ishod_piv!A:I,9,0)</f>
        <v>#N/A</v>
      </c>
      <c r="F470" s="47" t="e">
        <f>IF(ISERROR(FIND("Наименование загрязняющего вещества",D470))=TRUE,VLOOKUP(A470,ishod_piv!A:I,4,0),"")</f>
        <v>#N/A</v>
      </c>
      <c r="G470" s="47" t="e">
        <f>IF(ISERROR(FIND("Наименование загрязняющего вещества",D470))=TRUE,VLOOKUP(A470,ishod_piv!A:I,5,0),"")</f>
        <v>#N/A</v>
      </c>
      <c r="H470" s="47" t="e">
        <f>VLOOKUP(A470,ishod_piv!A:J,10,0)</f>
        <v>#N/A</v>
      </c>
      <c r="I470" s="47" t="e">
        <f t="shared" si="156"/>
        <v>#N/A</v>
      </c>
      <c r="J470" s="47" t="e">
        <f t="shared" si="157"/>
        <v>#N/A</v>
      </c>
      <c r="K470" s="47" t="e">
        <f t="shared" si="158"/>
        <v>#N/A</v>
      </c>
      <c r="L470" s="47" t="e">
        <f t="shared" si="159"/>
        <v>#N/A</v>
      </c>
      <c r="M470" s="47" t="e">
        <f t="shared" si="160"/>
        <v>#N/A</v>
      </c>
      <c r="N470" s="47" t="e">
        <f t="shared" si="161"/>
        <v>#N/A</v>
      </c>
      <c r="O470" s="47" t="e">
        <f t="shared" si="162"/>
        <v>#N/A</v>
      </c>
      <c r="P470" s="47" t="e">
        <f t="shared" si="163"/>
        <v>#N/A</v>
      </c>
      <c r="Q470" s="47" t="e">
        <f t="shared" si="164"/>
        <v>#N/A</v>
      </c>
      <c r="R470" s="47" t="e">
        <f t="shared" si="165"/>
        <v>#N/A</v>
      </c>
      <c r="S470" s="47" t="e">
        <f t="shared" si="166"/>
        <v>#N/A</v>
      </c>
      <c r="T470" s="47" t="e">
        <f t="shared" si="167"/>
        <v>#N/A</v>
      </c>
      <c r="U470" s="47" t="e">
        <f t="shared" si="168"/>
        <v>#N/A</v>
      </c>
      <c r="V470" s="47" t="e">
        <f t="shared" si="169"/>
        <v>#N/A</v>
      </c>
      <c r="W470" s="47" t="e">
        <f t="shared" si="170"/>
        <v>#N/A</v>
      </c>
      <c r="X470" s="47" t="e">
        <f t="shared" si="171"/>
        <v>#N/A</v>
      </c>
      <c r="Y470" s="47" t="e">
        <f t="shared" si="172"/>
        <v>#N/A</v>
      </c>
      <c r="Z470" s="47" t="e">
        <f t="shared" si="173"/>
        <v>#N/A</v>
      </c>
      <c r="AA470" s="47" t="e">
        <f t="shared" si="174"/>
        <v>#N/A</v>
      </c>
      <c r="AB470" s="47" t="e">
        <f t="shared" si="175"/>
        <v>#N/A</v>
      </c>
      <c r="AC470" s="47" t="e">
        <f t="shared" si="176"/>
        <v>#N/A</v>
      </c>
    </row>
    <row r="471" spans="1:29" hidden="1" x14ac:dyDescent="0.25">
      <c r="A471">
        <v>447</v>
      </c>
      <c r="B471">
        <f>IFERROR(VLOOKUP(IF(ISERROR(FIND("Наименование загрязняющего вещества",D471))=FALSE,B472,IF(D471="всего по ЗВ:",B470,VLOOKUP(A471,ishod_piv!A:B,2,0))),norm!B:B,1,0),0)</f>
        <v>0</v>
      </c>
      <c r="C471" s="58" t="e">
        <f t="shared" si="155"/>
        <v>#N/A</v>
      </c>
      <c r="D471" s="148" t="e">
        <f>VLOOKUP(A471,ishod_piv!A:H,8,0)</f>
        <v>#N/A</v>
      </c>
      <c r="E471" s="59" t="e">
        <f>VLOOKUP(A471,ishod_piv!A:I,9,0)</f>
        <v>#N/A</v>
      </c>
      <c r="F471" s="47" t="e">
        <f>IF(ISERROR(FIND("Наименование загрязняющего вещества",D471))=TRUE,VLOOKUP(A471,ishod_piv!A:I,4,0),"")</f>
        <v>#N/A</v>
      </c>
      <c r="G471" s="47" t="e">
        <f>IF(ISERROR(FIND("Наименование загрязняющего вещества",D471))=TRUE,VLOOKUP(A471,ishod_piv!A:I,5,0),"")</f>
        <v>#N/A</v>
      </c>
      <c r="H471" s="47" t="e">
        <f>VLOOKUP(A471,ishod_piv!A:J,10,0)</f>
        <v>#N/A</v>
      </c>
      <c r="I471" s="47" t="e">
        <f t="shared" si="156"/>
        <v>#N/A</v>
      </c>
      <c r="J471" s="47" t="e">
        <f t="shared" si="157"/>
        <v>#N/A</v>
      </c>
      <c r="K471" s="47" t="e">
        <f t="shared" si="158"/>
        <v>#N/A</v>
      </c>
      <c r="L471" s="47" t="e">
        <f t="shared" si="159"/>
        <v>#N/A</v>
      </c>
      <c r="M471" s="47" t="e">
        <f t="shared" si="160"/>
        <v>#N/A</v>
      </c>
      <c r="N471" s="47" t="e">
        <f t="shared" si="161"/>
        <v>#N/A</v>
      </c>
      <c r="O471" s="47" t="e">
        <f t="shared" si="162"/>
        <v>#N/A</v>
      </c>
      <c r="P471" s="47" t="e">
        <f t="shared" si="163"/>
        <v>#N/A</v>
      </c>
      <c r="Q471" s="47" t="e">
        <f t="shared" si="164"/>
        <v>#N/A</v>
      </c>
      <c r="R471" s="47" t="e">
        <f t="shared" si="165"/>
        <v>#N/A</v>
      </c>
      <c r="S471" s="47" t="e">
        <f t="shared" si="166"/>
        <v>#N/A</v>
      </c>
      <c r="T471" s="47" t="e">
        <f t="shared" si="167"/>
        <v>#N/A</v>
      </c>
      <c r="U471" s="47" t="e">
        <f t="shared" si="168"/>
        <v>#N/A</v>
      </c>
      <c r="V471" s="47" t="e">
        <f t="shared" si="169"/>
        <v>#N/A</v>
      </c>
      <c r="W471" s="47" t="e">
        <f t="shared" si="170"/>
        <v>#N/A</v>
      </c>
      <c r="X471" s="47" t="e">
        <f t="shared" si="171"/>
        <v>#N/A</v>
      </c>
      <c r="Y471" s="47" t="e">
        <f t="shared" si="172"/>
        <v>#N/A</v>
      </c>
      <c r="Z471" s="47" t="e">
        <f t="shared" si="173"/>
        <v>#N/A</v>
      </c>
      <c r="AA471" s="47" t="e">
        <f t="shared" si="174"/>
        <v>#N/A</v>
      </c>
      <c r="AB471" s="47" t="e">
        <f t="shared" si="175"/>
        <v>#N/A</v>
      </c>
      <c r="AC471" s="47" t="e">
        <f t="shared" si="176"/>
        <v>#N/A</v>
      </c>
    </row>
    <row r="472" spans="1:29" hidden="1" x14ac:dyDescent="0.25">
      <c r="A472">
        <v>448</v>
      </c>
      <c r="B472">
        <f>IFERROR(VLOOKUP(IF(ISERROR(FIND("Наименование загрязняющего вещества",D472))=FALSE,B473,IF(D472="всего по ЗВ:",B471,VLOOKUP(A472,ishod_piv!A:B,2,0))),norm!B:B,1,0),0)</f>
        <v>0</v>
      </c>
      <c r="C472" s="58" t="e">
        <f t="shared" si="155"/>
        <v>#N/A</v>
      </c>
      <c r="D472" s="148" t="e">
        <f>VLOOKUP(A472,ishod_piv!A:H,8,0)</f>
        <v>#N/A</v>
      </c>
      <c r="E472" s="59" t="e">
        <f>VLOOKUP(A472,ishod_piv!A:I,9,0)</f>
        <v>#N/A</v>
      </c>
      <c r="F472" s="47" t="e">
        <f>IF(ISERROR(FIND("Наименование загрязняющего вещества",D472))=TRUE,VLOOKUP(A472,ishod_piv!A:I,4,0),"")</f>
        <v>#N/A</v>
      </c>
      <c r="G472" s="47" t="e">
        <f>IF(ISERROR(FIND("Наименование загрязняющего вещества",D472))=TRUE,VLOOKUP(A472,ishod_piv!A:I,5,0),"")</f>
        <v>#N/A</v>
      </c>
      <c r="H472" s="47" t="e">
        <f>VLOOKUP(A472,ishod_piv!A:J,10,0)</f>
        <v>#N/A</v>
      </c>
      <c r="I472" s="47" t="e">
        <f t="shared" si="156"/>
        <v>#N/A</v>
      </c>
      <c r="J472" s="47" t="e">
        <f t="shared" si="157"/>
        <v>#N/A</v>
      </c>
      <c r="K472" s="47" t="e">
        <f t="shared" si="158"/>
        <v>#N/A</v>
      </c>
      <c r="L472" s="47" t="e">
        <f t="shared" si="159"/>
        <v>#N/A</v>
      </c>
      <c r="M472" s="47" t="e">
        <f t="shared" si="160"/>
        <v>#N/A</v>
      </c>
      <c r="N472" s="47" t="e">
        <f t="shared" si="161"/>
        <v>#N/A</v>
      </c>
      <c r="O472" s="47" t="e">
        <f t="shared" si="162"/>
        <v>#N/A</v>
      </c>
      <c r="P472" s="47" t="e">
        <f t="shared" si="163"/>
        <v>#N/A</v>
      </c>
      <c r="Q472" s="47" t="e">
        <f t="shared" si="164"/>
        <v>#N/A</v>
      </c>
      <c r="R472" s="47" t="e">
        <f t="shared" si="165"/>
        <v>#N/A</v>
      </c>
      <c r="S472" s="47" t="e">
        <f t="shared" si="166"/>
        <v>#N/A</v>
      </c>
      <c r="T472" s="47" t="e">
        <f t="shared" si="167"/>
        <v>#N/A</v>
      </c>
      <c r="U472" s="47" t="e">
        <f t="shared" si="168"/>
        <v>#N/A</v>
      </c>
      <c r="V472" s="47" t="e">
        <f t="shared" si="169"/>
        <v>#N/A</v>
      </c>
      <c r="W472" s="47" t="e">
        <f t="shared" si="170"/>
        <v>#N/A</v>
      </c>
      <c r="X472" s="47" t="e">
        <f t="shared" si="171"/>
        <v>#N/A</v>
      </c>
      <c r="Y472" s="47" t="e">
        <f t="shared" si="172"/>
        <v>#N/A</v>
      </c>
      <c r="Z472" s="47" t="e">
        <f t="shared" si="173"/>
        <v>#N/A</v>
      </c>
      <c r="AA472" s="47" t="e">
        <f t="shared" si="174"/>
        <v>#N/A</v>
      </c>
      <c r="AB472" s="47" t="e">
        <f t="shared" si="175"/>
        <v>#N/A</v>
      </c>
      <c r="AC472" s="47" t="e">
        <f t="shared" si="176"/>
        <v>#N/A</v>
      </c>
    </row>
    <row r="473" spans="1:29" hidden="1" x14ac:dyDescent="0.25">
      <c r="A473">
        <v>449</v>
      </c>
      <c r="B473">
        <f>IFERROR(VLOOKUP(IF(ISERROR(FIND("Наименование загрязняющего вещества",D473))=FALSE,B474,IF(D473="всего по ЗВ:",B472,VLOOKUP(A473,ishod_piv!A:B,2,0))),norm!B:B,1,0),0)</f>
        <v>0</v>
      </c>
      <c r="C473" s="58" t="e">
        <f t="shared" si="155"/>
        <v>#N/A</v>
      </c>
      <c r="D473" s="148" t="e">
        <f>VLOOKUP(A473,ishod_piv!A:H,8,0)</f>
        <v>#N/A</v>
      </c>
      <c r="E473" s="59" t="e">
        <f>VLOOKUP(A473,ishod_piv!A:I,9,0)</f>
        <v>#N/A</v>
      </c>
      <c r="F473" s="47" t="e">
        <f>IF(ISERROR(FIND("Наименование загрязняющего вещества",D473))=TRUE,VLOOKUP(A473,ishod_piv!A:I,4,0),"")</f>
        <v>#N/A</v>
      </c>
      <c r="G473" s="47" t="e">
        <f>IF(ISERROR(FIND("Наименование загрязняющего вещества",D473))=TRUE,VLOOKUP(A473,ishod_piv!A:I,5,0),"")</f>
        <v>#N/A</v>
      </c>
      <c r="H473" s="47" t="e">
        <f>VLOOKUP(A473,ishod_piv!A:J,10,0)</f>
        <v>#N/A</v>
      </c>
      <c r="I473" s="47" t="e">
        <f t="shared" si="156"/>
        <v>#N/A</v>
      </c>
      <c r="J473" s="47" t="e">
        <f t="shared" si="157"/>
        <v>#N/A</v>
      </c>
      <c r="K473" s="47" t="e">
        <f t="shared" si="158"/>
        <v>#N/A</v>
      </c>
      <c r="L473" s="47" t="e">
        <f t="shared" si="159"/>
        <v>#N/A</v>
      </c>
      <c r="M473" s="47" t="e">
        <f t="shared" si="160"/>
        <v>#N/A</v>
      </c>
      <c r="N473" s="47" t="e">
        <f t="shared" si="161"/>
        <v>#N/A</v>
      </c>
      <c r="O473" s="47" t="e">
        <f t="shared" si="162"/>
        <v>#N/A</v>
      </c>
      <c r="P473" s="47" t="e">
        <f t="shared" si="163"/>
        <v>#N/A</v>
      </c>
      <c r="Q473" s="47" t="e">
        <f t="shared" si="164"/>
        <v>#N/A</v>
      </c>
      <c r="R473" s="47" t="e">
        <f t="shared" si="165"/>
        <v>#N/A</v>
      </c>
      <c r="S473" s="47" t="e">
        <f t="shared" si="166"/>
        <v>#N/A</v>
      </c>
      <c r="T473" s="47" t="e">
        <f t="shared" si="167"/>
        <v>#N/A</v>
      </c>
      <c r="U473" s="47" t="e">
        <f t="shared" si="168"/>
        <v>#N/A</v>
      </c>
      <c r="V473" s="47" t="e">
        <f t="shared" si="169"/>
        <v>#N/A</v>
      </c>
      <c r="W473" s="47" t="e">
        <f t="shared" si="170"/>
        <v>#N/A</v>
      </c>
      <c r="X473" s="47" t="e">
        <f t="shared" si="171"/>
        <v>#N/A</v>
      </c>
      <c r="Y473" s="47" t="e">
        <f t="shared" si="172"/>
        <v>#N/A</v>
      </c>
      <c r="Z473" s="47" t="e">
        <f t="shared" si="173"/>
        <v>#N/A</v>
      </c>
      <c r="AA473" s="47" t="e">
        <f t="shared" si="174"/>
        <v>#N/A</v>
      </c>
      <c r="AB473" s="47" t="e">
        <f t="shared" si="175"/>
        <v>#N/A</v>
      </c>
      <c r="AC473" s="47" t="e">
        <f t="shared" si="176"/>
        <v>#N/A</v>
      </c>
    </row>
    <row r="474" spans="1:29" hidden="1" x14ac:dyDescent="0.25">
      <c r="A474">
        <v>450</v>
      </c>
      <c r="B474">
        <f>IFERROR(VLOOKUP(IF(ISERROR(FIND("Наименование загрязняющего вещества",D474))=FALSE,B475,IF(D474="всего по ЗВ:",B473,VLOOKUP(A474,ishod_piv!A:B,2,0))),norm!B:B,1,0),0)</f>
        <v>0</v>
      </c>
      <c r="C474" s="58" t="e">
        <f t="shared" si="155"/>
        <v>#N/A</v>
      </c>
      <c r="D474" s="148" t="e">
        <f>VLOOKUP(A474,ishod_piv!A:H,8,0)</f>
        <v>#N/A</v>
      </c>
      <c r="E474" s="59" t="e">
        <f>VLOOKUP(A474,ishod_piv!A:I,9,0)</f>
        <v>#N/A</v>
      </c>
      <c r="F474" s="47" t="e">
        <f>IF(ISERROR(FIND("Наименование загрязняющего вещества",D474))=TRUE,VLOOKUP(A474,ishod_piv!A:I,4,0),"")</f>
        <v>#N/A</v>
      </c>
      <c r="G474" s="47" t="e">
        <f>IF(ISERROR(FIND("Наименование загрязняющего вещества",D474))=TRUE,VLOOKUP(A474,ishod_piv!A:I,5,0),"")</f>
        <v>#N/A</v>
      </c>
      <c r="H474" s="47" t="e">
        <f>VLOOKUP(A474,ishod_piv!A:J,10,0)</f>
        <v>#N/A</v>
      </c>
      <c r="I474" s="47" t="e">
        <f t="shared" si="156"/>
        <v>#N/A</v>
      </c>
      <c r="J474" s="47" t="e">
        <f t="shared" si="157"/>
        <v>#N/A</v>
      </c>
      <c r="K474" s="47" t="e">
        <f t="shared" si="158"/>
        <v>#N/A</v>
      </c>
      <c r="L474" s="47" t="e">
        <f t="shared" si="159"/>
        <v>#N/A</v>
      </c>
      <c r="M474" s="47" t="e">
        <f t="shared" si="160"/>
        <v>#N/A</v>
      </c>
      <c r="N474" s="47" t="e">
        <f t="shared" si="161"/>
        <v>#N/A</v>
      </c>
      <c r="O474" s="47" t="e">
        <f t="shared" si="162"/>
        <v>#N/A</v>
      </c>
      <c r="P474" s="47" t="e">
        <f t="shared" si="163"/>
        <v>#N/A</v>
      </c>
      <c r="Q474" s="47" t="e">
        <f t="shared" si="164"/>
        <v>#N/A</v>
      </c>
      <c r="R474" s="47" t="e">
        <f t="shared" si="165"/>
        <v>#N/A</v>
      </c>
      <c r="S474" s="47" t="e">
        <f t="shared" si="166"/>
        <v>#N/A</v>
      </c>
      <c r="T474" s="47" t="e">
        <f t="shared" si="167"/>
        <v>#N/A</v>
      </c>
      <c r="U474" s="47" t="e">
        <f t="shared" si="168"/>
        <v>#N/A</v>
      </c>
      <c r="V474" s="47" t="e">
        <f t="shared" si="169"/>
        <v>#N/A</v>
      </c>
      <c r="W474" s="47" t="e">
        <f t="shared" si="170"/>
        <v>#N/A</v>
      </c>
      <c r="X474" s="47" t="e">
        <f t="shared" si="171"/>
        <v>#N/A</v>
      </c>
      <c r="Y474" s="47" t="e">
        <f t="shared" si="172"/>
        <v>#N/A</v>
      </c>
      <c r="Z474" s="47" t="e">
        <f t="shared" si="173"/>
        <v>#N/A</v>
      </c>
      <c r="AA474" s="47" t="e">
        <f t="shared" si="174"/>
        <v>#N/A</v>
      </c>
      <c r="AB474" s="47" t="e">
        <f t="shared" si="175"/>
        <v>#N/A</v>
      </c>
      <c r="AC474" s="47" t="e">
        <f t="shared" si="176"/>
        <v>#N/A</v>
      </c>
    </row>
    <row r="475" spans="1:29" hidden="1" x14ac:dyDescent="0.25">
      <c r="A475">
        <v>451</v>
      </c>
      <c r="B475">
        <f>IFERROR(VLOOKUP(IF(ISERROR(FIND("Наименование загрязняющего вещества",D475))=FALSE,B476,IF(D475="всего по ЗВ:",B474,VLOOKUP(A475,ishod_piv!A:B,2,0))),norm!B:B,1,0),0)</f>
        <v>0</v>
      </c>
      <c r="C475" s="58" t="e">
        <f t="shared" si="155"/>
        <v>#N/A</v>
      </c>
      <c r="D475" s="148" t="e">
        <f>VLOOKUP(A475,ishod_piv!A:H,8,0)</f>
        <v>#N/A</v>
      </c>
      <c r="E475" s="59" t="e">
        <f>VLOOKUP(A475,ishod_piv!A:I,9,0)</f>
        <v>#N/A</v>
      </c>
      <c r="F475" s="47" t="e">
        <f>IF(ISERROR(FIND("Наименование загрязняющего вещества",D475))=TRUE,VLOOKUP(A475,ishod_piv!A:I,4,0),"")</f>
        <v>#N/A</v>
      </c>
      <c r="G475" s="47" t="e">
        <f>IF(ISERROR(FIND("Наименование загрязняющего вещества",D475))=TRUE,VLOOKUP(A475,ishod_piv!A:I,5,0),"")</f>
        <v>#N/A</v>
      </c>
      <c r="H475" s="47" t="e">
        <f>VLOOKUP(A475,ishod_piv!A:J,10,0)</f>
        <v>#N/A</v>
      </c>
      <c r="I475" s="47" t="e">
        <f t="shared" si="156"/>
        <v>#N/A</v>
      </c>
      <c r="J475" s="47" t="e">
        <f t="shared" si="157"/>
        <v>#N/A</v>
      </c>
      <c r="K475" s="47" t="e">
        <f t="shared" si="158"/>
        <v>#N/A</v>
      </c>
      <c r="L475" s="47" t="e">
        <f t="shared" si="159"/>
        <v>#N/A</v>
      </c>
      <c r="M475" s="47" t="e">
        <f t="shared" si="160"/>
        <v>#N/A</v>
      </c>
      <c r="N475" s="47" t="e">
        <f t="shared" si="161"/>
        <v>#N/A</v>
      </c>
      <c r="O475" s="47" t="e">
        <f t="shared" si="162"/>
        <v>#N/A</v>
      </c>
      <c r="P475" s="47" t="e">
        <f t="shared" si="163"/>
        <v>#N/A</v>
      </c>
      <c r="Q475" s="47" t="e">
        <f t="shared" si="164"/>
        <v>#N/A</v>
      </c>
      <c r="R475" s="47" t="e">
        <f t="shared" si="165"/>
        <v>#N/A</v>
      </c>
      <c r="S475" s="47" t="e">
        <f t="shared" si="166"/>
        <v>#N/A</v>
      </c>
      <c r="T475" s="47" t="e">
        <f t="shared" si="167"/>
        <v>#N/A</v>
      </c>
      <c r="U475" s="47" t="e">
        <f t="shared" si="168"/>
        <v>#N/A</v>
      </c>
      <c r="V475" s="47" t="e">
        <f t="shared" si="169"/>
        <v>#N/A</v>
      </c>
      <c r="W475" s="47" t="e">
        <f t="shared" si="170"/>
        <v>#N/A</v>
      </c>
      <c r="X475" s="47" t="e">
        <f t="shared" si="171"/>
        <v>#N/A</v>
      </c>
      <c r="Y475" s="47" t="e">
        <f t="shared" si="172"/>
        <v>#N/A</v>
      </c>
      <c r="Z475" s="47" t="e">
        <f t="shared" si="173"/>
        <v>#N/A</v>
      </c>
      <c r="AA475" s="47" t="e">
        <f t="shared" si="174"/>
        <v>#N/A</v>
      </c>
      <c r="AB475" s="47" t="e">
        <f t="shared" si="175"/>
        <v>#N/A</v>
      </c>
      <c r="AC475" s="47" t="e">
        <f t="shared" si="176"/>
        <v>#N/A</v>
      </c>
    </row>
    <row r="476" spans="1:29" hidden="1" x14ac:dyDescent="0.25">
      <c r="A476">
        <v>452</v>
      </c>
      <c r="B476">
        <f>IFERROR(VLOOKUP(IF(ISERROR(FIND("Наименование загрязняющего вещества",D476))=FALSE,B477,IF(D476="всего по ЗВ:",B475,VLOOKUP(A476,ishod_piv!A:B,2,0))),norm!B:B,1,0),0)</f>
        <v>0</v>
      </c>
      <c r="C476" s="58" t="e">
        <f t="shared" si="155"/>
        <v>#N/A</v>
      </c>
      <c r="D476" s="148" t="e">
        <f>VLOOKUP(A476,ishod_piv!A:H,8,0)</f>
        <v>#N/A</v>
      </c>
      <c r="E476" s="59" t="e">
        <f>VLOOKUP(A476,ishod_piv!A:I,9,0)</f>
        <v>#N/A</v>
      </c>
      <c r="F476" s="47" t="e">
        <f>IF(ISERROR(FIND("Наименование загрязняющего вещества",D476))=TRUE,VLOOKUP(A476,ishod_piv!A:I,4,0),"")</f>
        <v>#N/A</v>
      </c>
      <c r="G476" s="47" t="e">
        <f>IF(ISERROR(FIND("Наименование загрязняющего вещества",D476))=TRUE,VLOOKUP(A476,ishod_piv!A:I,5,0),"")</f>
        <v>#N/A</v>
      </c>
      <c r="H476" s="47" t="e">
        <f>VLOOKUP(A476,ishod_piv!A:J,10,0)</f>
        <v>#N/A</v>
      </c>
      <c r="I476" s="47" t="e">
        <f t="shared" si="156"/>
        <v>#N/A</v>
      </c>
      <c r="J476" s="47" t="e">
        <f t="shared" si="157"/>
        <v>#N/A</v>
      </c>
      <c r="K476" s="47" t="e">
        <f t="shared" si="158"/>
        <v>#N/A</v>
      </c>
      <c r="L476" s="47" t="e">
        <f t="shared" si="159"/>
        <v>#N/A</v>
      </c>
      <c r="M476" s="47" t="e">
        <f t="shared" si="160"/>
        <v>#N/A</v>
      </c>
      <c r="N476" s="47" t="e">
        <f t="shared" si="161"/>
        <v>#N/A</v>
      </c>
      <c r="O476" s="47" t="e">
        <f t="shared" si="162"/>
        <v>#N/A</v>
      </c>
      <c r="P476" s="47" t="e">
        <f t="shared" si="163"/>
        <v>#N/A</v>
      </c>
      <c r="Q476" s="47" t="e">
        <f t="shared" si="164"/>
        <v>#N/A</v>
      </c>
      <c r="R476" s="47" t="e">
        <f t="shared" si="165"/>
        <v>#N/A</v>
      </c>
      <c r="S476" s="47" t="e">
        <f t="shared" si="166"/>
        <v>#N/A</v>
      </c>
      <c r="T476" s="47" t="e">
        <f t="shared" si="167"/>
        <v>#N/A</v>
      </c>
      <c r="U476" s="47" t="e">
        <f t="shared" si="168"/>
        <v>#N/A</v>
      </c>
      <c r="V476" s="47" t="e">
        <f t="shared" si="169"/>
        <v>#N/A</v>
      </c>
      <c r="W476" s="47" t="e">
        <f t="shared" si="170"/>
        <v>#N/A</v>
      </c>
      <c r="X476" s="47" t="e">
        <f t="shared" si="171"/>
        <v>#N/A</v>
      </c>
      <c r="Y476" s="47" t="e">
        <f t="shared" si="172"/>
        <v>#N/A</v>
      </c>
      <c r="Z476" s="47" t="e">
        <f t="shared" si="173"/>
        <v>#N/A</v>
      </c>
      <c r="AA476" s="47" t="e">
        <f t="shared" si="174"/>
        <v>#N/A</v>
      </c>
      <c r="AB476" s="47" t="e">
        <f t="shared" si="175"/>
        <v>#N/A</v>
      </c>
      <c r="AC476" s="47" t="e">
        <f t="shared" si="176"/>
        <v>#N/A</v>
      </c>
    </row>
    <row r="477" spans="1:29" hidden="1" x14ac:dyDescent="0.25">
      <c r="A477">
        <v>453</v>
      </c>
      <c r="B477">
        <f>IFERROR(VLOOKUP(IF(ISERROR(FIND("Наименование загрязняющего вещества",D477))=FALSE,B478,IF(D477="всего по ЗВ:",B476,VLOOKUP(A477,ishod_piv!A:B,2,0))),norm!B:B,1,0),0)</f>
        <v>0</v>
      </c>
      <c r="C477" s="58" t="e">
        <f t="shared" si="155"/>
        <v>#N/A</v>
      </c>
      <c r="D477" s="148" t="e">
        <f>VLOOKUP(A477,ishod_piv!A:H,8,0)</f>
        <v>#N/A</v>
      </c>
      <c r="E477" s="59" t="e">
        <f>VLOOKUP(A477,ishod_piv!A:I,9,0)</f>
        <v>#N/A</v>
      </c>
      <c r="F477" s="47" t="e">
        <f>IF(ISERROR(FIND("Наименование загрязняющего вещества",D477))=TRUE,VLOOKUP(A477,ishod_piv!A:I,4,0),"")</f>
        <v>#N/A</v>
      </c>
      <c r="G477" s="47" t="e">
        <f>IF(ISERROR(FIND("Наименование загрязняющего вещества",D477))=TRUE,VLOOKUP(A477,ishod_piv!A:I,5,0),"")</f>
        <v>#N/A</v>
      </c>
      <c r="H477" s="47" t="e">
        <f>VLOOKUP(A477,ishod_piv!A:J,10,0)</f>
        <v>#N/A</v>
      </c>
      <c r="I477" s="47" t="e">
        <f t="shared" si="156"/>
        <v>#N/A</v>
      </c>
      <c r="J477" s="47" t="e">
        <f t="shared" si="157"/>
        <v>#N/A</v>
      </c>
      <c r="K477" s="47" t="e">
        <f t="shared" si="158"/>
        <v>#N/A</v>
      </c>
      <c r="L477" s="47" t="e">
        <f t="shared" si="159"/>
        <v>#N/A</v>
      </c>
      <c r="M477" s="47" t="e">
        <f t="shared" si="160"/>
        <v>#N/A</v>
      </c>
      <c r="N477" s="47" t="e">
        <f t="shared" si="161"/>
        <v>#N/A</v>
      </c>
      <c r="O477" s="47" t="e">
        <f t="shared" si="162"/>
        <v>#N/A</v>
      </c>
      <c r="P477" s="47" t="e">
        <f t="shared" si="163"/>
        <v>#N/A</v>
      </c>
      <c r="Q477" s="47" t="e">
        <f t="shared" si="164"/>
        <v>#N/A</v>
      </c>
      <c r="R477" s="47" t="e">
        <f t="shared" si="165"/>
        <v>#N/A</v>
      </c>
      <c r="S477" s="47" t="e">
        <f t="shared" si="166"/>
        <v>#N/A</v>
      </c>
      <c r="T477" s="47" t="e">
        <f t="shared" si="167"/>
        <v>#N/A</v>
      </c>
      <c r="U477" s="47" t="e">
        <f t="shared" si="168"/>
        <v>#N/A</v>
      </c>
      <c r="V477" s="47" t="e">
        <f t="shared" si="169"/>
        <v>#N/A</v>
      </c>
      <c r="W477" s="47" t="e">
        <f t="shared" si="170"/>
        <v>#N/A</v>
      </c>
      <c r="X477" s="47" t="e">
        <f t="shared" si="171"/>
        <v>#N/A</v>
      </c>
      <c r="Y477" s="47" t="e">
        <f t="shared" si="172"/>
        <v>#N/A</v>
      </c>
      <c r="Z477" s="47" t="e">
        <f t="shared" si="173"/>
        <v>#N/A</v>
      </c>
      <c r="AA477" s="47" t="e">
        <f t="shared" si="174"/>
        <v>#N/A</v>
      </c>
      <c r="AB477" s="47" t="e">
        <f t="shared" si="175"/>
        <v>#N/A</v>
      </c>
      <c r="AC477" s="47" t="e">
        <f t="shared" si="176"/>
        <v>#N/A</v>
      </c>
    </row>
    <row r="478" spans="1:29" hidden="1" x14ac:dyDescent="0.25">
      <c r="A478">
        <v>454</v>
      </c>
      <c r="B478">
        <f>IFERROR(VLOOKUP(IF(ISERROR(FIND("Наименование загрязняющего вещества",D478))=FALSE,B479,IF(D478="всего по ЗВ:",B477,VLOOKUP(A478,ishod_piv!A:B,2,0))),norm!B:B,1,0),0)</f>
        <v>0</v>
      </c>
      <c r="C478" s="58" t="e">
        <f t="shared" si="155"/>
        <v>#N/A</v>
      </c>
      <c r="D478" s="148" t="e">
        <f>VLOOKUP(A478,ishod_piv!A:H,8,0)</f>
        <v>#N/A</v>
      </c>
      <c r="E478" s="59" t="e">
        <f>VLOOKUP(A478,ishod_piv!A:I,9,0)</f>
        <v>#N/A</v>
      </c>
      <c r="F478" s="47" t="e">
        <f>IF(ISERROR(FIND("Наименование загрязняющего вещества",D478))=TRUE,VLOOKUP(A478,ishod_piv!A:I,4,0),"")</f>
        <v>#N/A</v>
      </c>
      <c r="G478" s="47" t="e">
        <f>IF(ISERROR(FIND("Наименование загрязняющего вещества",D478))=TRUE,VLOOKUP(A478,ishod_piv!A:I,5,0),"")</f>
        <v>#N/A</v>
      </c>
      <c r="H478" s="47" t="e">
        <f>VLOOKUP(A478,ishod_piv!A:J,10,0)</f>
        <v>#N/A</v>
      </c>
      <c r="I478" s="47" t="e">
        <f t="shared" si="156"/>
        <v>#N/A</v>
      </c>
      <c r="J478" s="47" t="e">
        <f t="shared" si="157"/>
        <v>#N/A</v>
      </c>
      <c r="K478" s="47" t="e">
        <f t="shared" si="158"/>
        <v>#N/A</v>
      </c>
      <c r="L478" s="47" t="e">
        <f t="shared" si="159"/>
        <v>#N/A</v>
      </c>
      <c r="M478" s="47" t="e">
        <f t="shared" si="160"/>
        <v>#N/A</v>
      </c>
      <c r="N478" s="47" t="e">
        <f t="shared" si="161"/>
        <v>#N/A</v>
      </c>
      <c r="O478" s="47" t="e">
        <f t="shared" si="162"/>
        <v>#N/A</v>
      </c>
      <c r="P478" s="47" t="e">
        <f t="shared" si="163"/>
        <v>#N/A</v>
      </c>
      <c r="Q478" s="47" t="e">
        <f t="shared" si="164"/>
        <v>#N/A</v>
      </c>
      <c r="R478" s="47" t="e">
        <f t="shared" si="165"/>
        <v>#N/A</v>
      </c>
      <c r="S478" s="47" t="e">
        <f t="shared" si="166"/>
        <v>#N/A</v>
      </c>
      <c r="T478" s="47" t="e">
        <f t="shared" si="167"/>
        <v>#N/A</v>
      </c>
      <c r="U478" s="47" t="e">
        <f t="shared" si="168"/>
        <v>#N/A</v>
      </c>
      <c r="V478" s="47" t="e">
        <f t="shared" si="169"/>
        <v>#N/A</v>
      </c>
      <c r="W478" s="47" t="e">
        <f t="shared" si="170"/>
        <v>#N/A</v>
      </c>
      <c r="X478" s="47" t="e">
        <f t="shared" si="171"/>
        <v>#N/A</v>
      </c>
      <c r="Y478" s="47" t="e">
        <f t="shared" si="172"/>
        <v>#N/A</v>
      </c>
      <c r="Z478" s="47" t="e">
        <f t="shared" si="173"/>
        <v>#N/A</v>
      </c>
      <c r="AA478" s="47" t="e">
        <f t="shared" si="174"/>
        <v>#N/A</v>
      </c>
      <c r="AB478" s="47" t="e">
        <f t="shared" si="175"/>
        <v>#N/A</v>
      </c>
      <c r="AC478" s="47" t="e">
        <f t="shared" si="176"/>
        <v>#N/A</v>
      </c>
    </row>
    <row r="479" spans="1:29" hidden="1" x14ac:dyDescent="0.25">
      <c r="A479">
        <v>455</v>
      </c>
      <c r="B479">
        <f>IFERROR(VLOOKUP(IF(ISERROR(FIND("Наименование загрязняющего вещества",D479))=FALSE,B480,IF(D479="всего по ЗВ:",B478,VLOOKUP(A479,ishod_piv!A:B,2,0))),norm!B:B,1,0),0)</f>
        <v>0</v>
      </c>
      <c r="C479" s="58" t="e">
        <f t="shared" si="155"/>
        <v>#N/A</v>
      </c>
      <c r="D479" s="148" t="e">
        <f>VLOOKUP(A479,ishod_piv!A:H,8,0)</f>
        <v>#N/A</v>
      </c>
      <c r="E479" s="59" t="e">
        <f>VLOOKUP(A479,ishod_piv!A:I,9,0)</f>
        <v>#N/A</v>
      </c>
      <c r="F479" s="47" t="e">
        <f>IF(ISERROR(FIND("Наименование загрязняющего вещества",D479))=TRUE,VLOOKUP(A479,ishod_piv!A:I,4,0),"")</f>
        <v>#N/A</v>
      </c>
      <c r="G479" s="47" t="e">
        <f>IF(ISERROR(FIND("Наименование загрязняющего вещества",D479))=TRUE,VLOOKUP(A479,ishod_piv!A:I,5,0),"")</f>
        <v>#N/A</v>
      </c>
      <c r="H479" s="47" t="e">
        <f>VLOOKUP(A479,ishod_piv!A:J,10,0)</f>
        <v>#N/A</v>
      </c>
      <c r="I479" s="47" t="e">
        <f t="shared" si="156"/>
        <v>#N/A</v>
      </c>
      <c r="J479" s="47" t="e">
        <f t="shared" si="157"/>
        <v>#N/A</v>
      </c>
      <c r="K479" s="47" t="e">
        <f t="shared" si="158"/>
        <v>#N/A</v>
      </c>
      <c r="L479" s="47" t="e">
        <f t="shared" si="159"/>
        <v>#N/A</v>
      </c>
      <c r="M479" s="47" t="e">
        <f t="shared" si="160"/>
        <v>#N/A</v>
      </c>
      <c r="N479" s="47" t="e">
        <f t="shared" si="161"/>
        <v>#N/A</v>
      </c>
      <c r="O479" s="47" t="e">
        <f t="shared" si="162"/>
        <v>#N/A</v>
      </c>
      <c r="P479" s="47" t="e">
        <f t="shared" si="163"/>
        <v>#N/A</v>
      </c>
      <c r="Q479" s="47" t="e">
        <f t="shared" si="164"/>
        <v>#N/A</v>
      </c>
      <c r="R479" s="47" t="e">
        <f t="shared" si="165"/>
        <v>#N/A</v>
      </c>
      <c r="S479" s="47" t="e">
        <f t="shared" si="166"/>
        <v>#N/A</v>
      </c>
      <c r="T479" s="47" t="e">
        <f t="shared" si="167"/>
        <v>#N/A</v>
      </c>
      <c r="U479" s="47" t="e">
        <f t="shared" si="168"/>
        <v>#N/A</v>
      </c>
      <c r="V479" s="47" t="e">
        <f t="shared" si="169"/>
        <v>#N/A</v>
      </c>
      <c r="W479" s="47" t="e">
        <f t="shared" si="170"/>
        <v>#N/A</v>
      </c>
      <c r="X479" s="47" t="e">
        <f t="shared" si="171"/>
        <v>#N/A</v>
      </c>
      <c r="Y479" s="47" t="e">
        <f t="shared" si="172"/>
        <v>#N/A</v>
      </c>
      <c r="Z479" s="47" t="e">
        <f t="shared" si="173"/>
        <v>#N/A</v>
      </c>
      <c r="AA479" s="47" t="e">
        <f t="shared" si="174"/>
        <v>#N/A</v>
      </c>
      <c r="AB479" s="47" t="e">
        <f t="shared" si="175"/>
        <v>#N/A</v>
      </c>
      <c r="AC479" s="47" t="e">
        <f t="shared" si="176"/>
        <v>#N/A</v>
      </c>
    </row>
    <row r="480" spans="1:29" hidden="1" x14ac:dyDescent="0.25">
      <c r="A480">
        <v>456</v>
      </c>
      <c r="B480">
        <f>IFERROR(VLOOKUP(IF(ISERROR(FIND("Наименование загрязняющего вещества",D480))=FALSE,B481,IF(D480="всего по ЗВ:",B479,VLOOKUP(A480,ishod_piv!A:B,2,0))),norm!B:B,1,0),0)</f>
        <v>0</v>
      </c>
      <c r="C480" s="58" t="e">
        <f t="shared" si="155"/>
        <v>#N/A</v>
      </c>
      <c r="D480" s="148" t="e">
        <f>VLOOKUP(A480,ishod_piv!A:H,8,0)</f>
        <v>#N/A</v>
      </c>
      <c r="E480" s="59" t="e">
        <f>VLOOKUP(A480,ishod_piv!A:I,9,0)</f>
        <v>#N/A</v>
      </c>
      <c r="F480" s="47" t="e">
        <f>IF(ISERROR(FIND("Наименование загрязняющего вещества",D480))=TRUE,VLOOKUP(A480,ishod_piv!A:I,4,0),"")</f>
        <v>#N/A</v>
      </c>
      <c r="G480" s="47" t="e">
        <f>IF(ISERROR(FIND("Наименование загрязняющего вещества",D480))=TRUE,VLOOKUP(A480,ishod_piv!A:I,5,0),"")</f>
        <v>#N/A</v>
      </c>
      <c r="H480" s="47" t="e">
        <f>VLOOKUP(A480,ishod_piv!A:J,10,0)</f>
        <v>#N/A</v>
      </c>
      <c r="I480" s="47" t="e">
        <f t="shared" si="156"/>
        <v>#N/A</v>
      </c>
      <c r="J480" s="47" t="e">
        <f t="shared" si="157"/>
        <v>#N/A</v>
      </c>
      <c r="K480" s="47" t="e">
        <f t="shared" si="158"/>
        <v>#N/A</v>
      </c>
      <c r="L480" s="47" t="e">
        <f t="shared" si="159"/>
        <v>#N/A</v>
      </c>
      <c r="M480" s="47" t="e">
        <f t="shared" si="160"/>
        <v>#N/A</v>
      </c>
      <c r="N480" s="47" t="e">
        <f t="shared" si="161"/>
        <v>#N/A</v>
      </c>
      <c r="O480" s="47" t="e">
        <f t="shared" si="162"/>
        <v>#N/A</v>
      </c>
      <c r="P480" s="47" t="e">
        <f t="shared" si="163"/>
        <v>#N/A</v>
      </c>
      <c r="Q480" s="47" t="e">
        <f t="shared" si="164"/>
        <v>#N/A</v>
      </c>
      <c r="R480" s="47" t="e">
        <f t="shared" si="165"/>
        <v>#N/A</v>
      </c>
      <c r="S480" s="47" t="e">
        <f t="shared" si="166"/>
        <v>#N/A</v>
      </c>
      <c r="T480" s="47" t="e">
        <f t="shared" si="167"/>
        <v>#N/A</v>
      </c>
      <c r="U480" s="47" t="e">
        <f t="shared" si="168"/>
        <v>#N/A</v>
      </c>
      <c r="V480" s="47" t="e">
        <f t="shared" si="169"/>
        <v>#N/A</v>
      </c>
      <c r="W480" s="47" t="e">
        <f t="shared" si="170"/>
        <v>#N/A</v>
      </c>
      <c r="X480" s="47" t="e">
        <f t="shared" si="171"/>
        <v>#N/A</v>
      </c>
      <c r="Y480" s="47" t="e">
        <f t="shared" si="172"/>
        <v>#N/A</v>
      </c>
      <c r="Z480" s="47" t="e">
        <f t="shared" si="173"/>
        <v>#N/A</v>
      </c>
      <c r="AA480" s="47" t="e">
        <f t="shared" si="174"/>
        <v>#N/A</v>
      </c>
      <c r="AB480" s="47" t="e">
        <f t="shared" si="175"/>
        <v>#N/A</v>
      </c>
      <c r="AC480" s="47" t="e">
        <f t="shared" si="176"/>
        <v>#N/A</v>
      </c>
    </row>
    <row r="481" spans="1:29" hidden="1" x14ac:dyDescent="0.25">
      <c r="A481">
        <v>457</v>
      </c>
      <c r="B481">
        <f>IFERROR(VLOOKUP(IF(ISERROR(FIND("Наименование загрязняющего вещества",D481))=FALSE,B482,IF(D481="всего по ЗВ:",B480,VLOOKUP(A481,ishod_piv!A:B,2,0))),norm!B:B,1,0),0)</f>
        <v>0</v>
      </c>
      <c r="C481" s="58" t="e">
        <f t="shared" si="155"/>
        <v>#N/A</v>
      </c>
      <c r="D481" s="148" t="e">
        <f>VLOOKUP(A481,ishod_piv!A:H,8,0)</f>
        <v>#N/A</v>
      </c>
      <c r="E481" s="59" t="e">
        <f>VLOOKUP(A481,ishod_piv!A:I,9,0)</f>
        <v>#N/A</v>
      </c>
      <c r="F481" s="47" t="e">
        <f>IF(ISERROR(FIND("Наименование загрязняющего вещества",D481))=TRUE,VLOOKUP(A481,ishod_piv!A:I,4,0),"")</f>
        <v>#N/A</v>
      </c>
      <c r="G481" s="47" t="e">
        <f>IF(ISERROR(FIND("Наименование загрязняющего вещества",D481))=TRUE,VLOOKUP(A481,ishod_piv!A:I,5,0),"")</f>
        <v>#N/A</v>
      </c>
      <c r="H481" s="47" t="e">
        <f>VLOOKUP(A481,ishod_piv!A:J,10,0)</f>
        <v>#N/A</v>
      </c>
      <c r="I481" s="47" t="e">
        <f t="shared" si="156"/>
        <v>#N/A</v>
      </c>
      <c r="J481" s="47" t="e">
        <f t="shared" si="157"/>
        <v>#N/A</v>
      </c>
      <c r="K481" s="47" t="e">
        <f t="shared" si="158"/>
        <v>#N/A</v>
      </c>
      <c r="L481" s="47" t="e">
        <f t="shared" si="159"/>
        <v>#N/A</v>
      </c>
      <c r="M481" s="47" t="e">
        <f t="shared" si="160"/>
        <v>#N/A</v>
      </c>
      <c r="N481" s="47" t="e">
        <f t="shared" si="161"/>
        <v>#N/A</v>
      </c>
      <c r="O481" s="47" t="e">
        <f t="shared" si="162"/>
        <v>#N/A</v>
      </c>
      <c r="P481" s="47" t="e">
        <f t="shared" si="163"/>
        <v>#N/A</v>
      </c>
      <c r="Q481" s="47" t="e">
        <f t="shared" si="164"/>
        <v>#N/A</v>
      </c>
      <c r="R481" s="47" t="e">
        <f t="shared" si="165"/>
        <v>#N/A</v>
      </c>
      <c r="S481" s="47" t="e">
        <f t="shared" si="166"/>
        <v>#N/A</v>
      </c>
      <c r="T481" s="47" t="e">
        <f t="shared" si="167"/>
        <v>#N/A</v>
      </c>
      <c r="U481" s="47" t="e">
        <f t="shared" si="168"/>
        <v>#N/A</v>
      </c>
      <c r="V481" s="47" t="e">
        <f t="shared" si="169"/>
        <v>#N/A</v>
      </c>
      <c r="W481" s="47" t="e">
        <f t="shared" si="170"/>
        <v>#N/A</v>
      </c>
      <c r="X481" s="47" t="e">
        <f t="shared" si="171"/>
        <v>#N/A</v>
      </c>
      <c r="Y481" s="47" t="e">
        <f t="shared" si="172"/>
        <v>#N/A</v>
      </c>
      <c r="Z481" s="47" t="e">
        <f t="shared" si="173"/>
        <v>#N/A</v>
      </c>
      <c r="AA481" s="47" t="e">
        <f t="shared" si="174"/>
        <v>#N/A</v>
      </c>
      <c r="AB481" s="47" t="e">
        <f t="shared" si="175"/>
        <v>#N/A</v>
      </c>
      <c r="AC481" s="47" t="e">
        <f t="shared" si="176"/>
        <v>#N/A</v>
      </c>
    </row>
    <row r="482" spans="1:29" hidden="1" x14ac:dyDescent="0.25">
      <c r="A482">
        <v>458</v>
      </c>
      <c r="B482">
        <f>IFERROR(VLOOKUP(IF(ISERROR(FIND("Наименование загрязняющего вещества",D482))=FALSE,B483,IF(D482="всего по ЗВ:",B481,VLOOKUP(A482,ishod_piv!A:B,2,0))),norm!B:B,1,0),0)</f>
        <v>0</v>
      </c>
      <c r="C482" s="58" t="e">
        <f t="shared" si="155"/>
        <v>#N/A</v>
      </c>
      <c r="D482" s="148" t="e">
        <f>VLOOKUP(A482,ishod_piv!A:H,8,0)</f>
        <v>#N/A</v>
      </c>
      <c r="E482" s="59" t="e">
        <f>VLOOKUP(A482,ishod_piv!A:I,9,0)</f>
        <v>#N/A</v>
      </c>
      <c r="F482" s="47" t="e">
        <f>IF(ISERROR(FIND("Наименование загрязняющего вещества",D482))=TRUE,VLOOKUP(A482,ishod_piv!A:I,4,0),"")</f>
        <v>#N/A</v>
      </c>
      <c r="G482" s="47" t="e">
        <f>IF(ISERROR(FIND("Наименование загрязняющего вещества",D482))=TRUE,VLOOKUP(A482,ishod_piv!A:I,5,0),"")</f>
        <v>#N/A</v>
      </c>
      <c r="H482" s="47" t="e">
        <f>VLOOKUP(A482,ishod_piv!A:J,10,0)</f>
        <v>#N/A</v>
      </c>
      <c r="I482" s="47" t="e">
        <f t="shared" si="156"/>
        <v>#N/A</v>
      </c>
      <c r="J482" s="47" t="e">
        <f t="shared" si="157"/>
        <v>#N/A</v>
      </c>
      <c r="K482" s="47" t="e">
        <f t="shared" si="158"/>
        <v>#N/A</v>
      </c>
      <c r="L482" s="47" t="e">
        <f t="shared" si="159"/>
        <v>#N/A</v>
      </c>
      <c r="M482" s="47" t="e">
        <f t="shared" si="160"/>
        <v>#N/A</v>
      </c>
      <c r="N482" s="47" t="e">
        <f t="shared" si="161"/>
        <v>#N/A</v>
      </c>
      <c r="O482" s="47" t="e">
        <f t="shared" si="162"/>
        <v>#N/A</v>
      </c>
      <c r="P482" s="47" t="e">
        <f t="shared" si="163"/>
        <v>#N/A</v>
      </c>
      <c r="Q482" s="47" t="e">
        <f t="shared" si="164"/>
        <v>#N/A</v>
      </c>
      <c r="R482" s="47" t="e">
        <f t="shared" si="165"/>
        <v>#N/A</v>
      </c>
      <c r="S482" s="47" t="e">
        <f t="shared" si="166"/>
        <v>#N/A</v>
      </c>
      <c r="T482" s="47" t="e">
        <f t="shared" si="167"/>
        <v>#N/A</v>
      </c>
      <c r="U482" s="47" t="e">
        <f t="shared" si="168"/>
        <v>#N/A</v>
      </c>
      <c r="V482" s="47" t="e">
        <f t="shared" si="169"/>
        <v>#N/A</v>
      </c>
      <c r="W482" s="47" t="e">
        <f t="shared" si="170"/>
        <v>#N/A</v>
      </c>
      <c r="X482" s="47" t="e">
        <f t="shared" si="171"/>
        <v>#N/A</v>
      </c>
      <c r="Y482" s="47" t="e">
        <f t="shared" si="172"/>
        <v>#N/A</v>
      </c>
      <c r="Z482" s="47" t="e">
        <f t="shared" si="173"/>
        <v>#N/A</v>
      </c>
      <c r="AA482" s="47" t="e">
        <f t="shared" si="174"/>
        <v>#N/A</v>
      </c>
      <c r="AB482" s="47" t="e">
        <f t="shared" si="175"/>
        <v>#N/A</v>
      </c>
      <c r="AC482" s="47" t="e">
        <f t="shared" si="176"/>
        <v>#N/A</v>
      </c>
    </row>
    <row r="483" spans="1:29" hidden="1" x14ac:dyDescent="0.25">
      <c r="A483">
        <v>459</v>
      </c>
      <c r="B483">
        <f>IFERROR(VLOOKUP(IF(ISERROR(FIND("Наименование загрязняющего вещества",D483))=FALSE,B484,IF(D483="всего по ЗВ:",B482,VLOOKUP(A483,ishod_piv!A:B,2,0))),norm!B:B,1,0),0)</f>
        <v>0</v>
      </c>
      <c r="C483" s="58" t="e">
        <f t="shared" si="155"/>
        <v>#N/A</v>
      </c>
      <c r="D483" s="148" t="e">
        <f>VLOOKUP(A483,ishod_piv!A:H,8,0)</f>
        <v>#N/A</v>
      </c>
      <c r="E483" s="59" t="e">
        <f>VLOOKUP(A483,ishod_piv!A:I,9,0)</f>
        <v>#N/A</v>
      </c>
      <c r="F483" s="47" t="e">
        <f>IF(ISERROR(FIND("Наименование загрязняющего вещества",D483))=TRUE,VLOOKUP(A483,ishod_piv!A:I,4,0),"")</f>
        <v>#N/A</v>
      </c>
      <c r="G483" s="47" t="e">
        <f>IF(ISERROR(FIND("Наименование загрязняющего вещества",D483))=TRUE,VLOOKUP(A483,ishod_piv!A:I,5,0),"")</f>
        <v>#N/A</v>
      </c>
      <c r="H483" s="47" t="e">
        <f>VLOOKUP(A483,ishod_piv!A:J,10,0)</f>
        <v>#N/A</v>
      </c>
      <c r="I483" s="47" t="e">
        <f t="shared" si="156"/>
        <v>#N/A</v>
      </c>
      <c r="J483" s="47" t="e">
        <f t="shared" si="157"/>
        <v>#N/A</v>
      </c>
      <c r="K483" s="47" t="e">
        <f t="shared" si="158"/>
        <v>#N/A</v>
      </c>
      <c r="L483" s="47" t="e">
        <f t="shared" si="159"/>
        <v>#N/A</v>
      </c>
      <c r="M483" s="47" t="e">
        <f t="shared" si="160"/>
        <v>#N/A</v>
      </c>
      <c r="N483" s="47" t="e">
        <f t="shared" si="161"/>
        <v>#N/A</v>
      </c>
      <c r="O483" s="47" t="e">
        <f t="shared" si="162"/>
        <v>#N/A</v>
      </c>
      <c r="P483" s="47" t="e">
        <f t="shared" si="163"/>
        <v>#N/A</v>
      </c>
      <c r="Q483" s="47" t="e">
        <f t="shared" si="164"/>
        <v>#N/A</v>
      </c>
      <c r="R483" s="47" t="e">
        <f t="shared" si="165"/>
        <v>#N/A</v>
      </c>
      <c r="S483" s="47" t="e">
        <f t="shared" si="166"/>
        <v>#N/A</v>
      </c>
      <c r="T483" s="47" t="e">
        <f t="shared" si="167"/>
        <v>#N/A</v>
      </c>
      <c r="U483" s="47" t="e">
        <f t="shared" si="168"/>
        <v>#N/A</v>
      </c>
      <c r="V483" s="47" t="e">
        <f t="shared" si="169"/>
        <v>#N/A</v>
      </c>
      <c r="W483" s="47" t="e">
        <f t="shared" si="170"/>
        <v>#N/A</v>
      </c>
      <c r="X483" s="47" t="e">
        <f t="shared" si="171"/>
        <v>#N/A</v>
      </c>
      <c r="Y483" s="47" t="e">
        <f t="shared" si="172"/>
        <v>#N/A</v>
      </c>
      <c r="Z483" s="47" t="e">
        <f t="shared" si="173"/>
        <v>#N/A</v>
      </c>
      <c r="AA483" s="47" t="e">
        <f t="shared" si="174"/>
        <v>#N/A</v>
      </c>
      <c r="AB483" s="47" t="e">
        <f t="shared" si="175"/>
        <v>#N/A</v>
      </c>
      <c r="AC483" s="47" t="e">
        <f t="shared" si="176"/>
        <v>#N/A</v>
      </c>
    </row>
    <row r="484" spans="1:29" hidden="1" x14ac:dyDescent="0.25">
      <c r="A484">
        <v>460</v>
      </c>
      <c r="B484">
        <f>IFERROR(VLOOKUP(IF(ISERROR(FIND("Наименование загрязняющего вещества",D484))=FALSE,B485,IF(D484="всего по ЗВ:",B483,VLOOKUP(A484,ishod_piv!A:B,2,0))),norm!B:B,1,0),0)</f>
        <v>0</v>
      </c>
      <c r="C484" s="58" t="e">
        <f t="shared" si="155"/>
        <v>#N/A</v>
      </c>
      <c r="D484" s="148" t="e">
        <f>VLOOKUP(A484,ishod_piv!A:H,8,0)</f>
        <v>#N/A</v>
      </c>
      <c r="E484" s="59" t="e">
        <f>VLOOKUP(A484,ishod_piv!A:I,9,0)</f>
        <v>#N/A</v>
      </c>
      <c r="F484" s="47" t="e">
        <f>IF(ISERROR(FIND("Наименование загрязняющего вещества",D484))=TRUE,VLOOKUP(A484,ishod_piv!A:I,4,0),"")</f>
        <v>#N/A</v>
      </c>
      <c r="G484" s="47" t="e">
        <f>IF(ISERROR(FIND("Наименование загрязняющего вещества",D484))=TRUE,VLOOKUP(A484,ishod_piv!A:I,5,0),"")</f>
        <v>#N/A</v>
      </c>
      <c r="H484" s="47" t="e">
        <f>VLOOKUP(A484,ishod_piv!A:J,10,0)</f>
        <v>#N/A</v>
      </c>
      <c r="I484" s="47" t="e">
        <f t="shared" si="156"/>
        <v>#N/A</v>
      </c>
      <c r="J484" s="47" t="e">
        <f t="shared" si="157"/>
        <v>#N/A</v>
      </c>
      <c r="K484" s="47" t="e">
        <f t="shared" si="158"/>
        <v>#N/A</v>
      </c>
      <c r="L484" s="47" t="e">
        <f t="shared" si="159"/>
        <v>#N/A</v>
      </c>
      <c r="M484" s="47" t="e">
        <f t="shared" si="160"/>
        <v>#N/A</v>
      </c>
      <c r="N484" s="47" t="e">
        <f t="shared" si="161"/>
        <v>#N/A</v>
      </c>
      <c r="O484" s="47" t="e">
        <f t="shared" si="162"/>
        <v>#N/A</v>
      </c>
      <c r="P484" s="47" t="e">
        <f t="shared" si="163"/>
        <v>#N/A</v>
      </c>
      <c r="Q484" s="47" t="e">
        <f t="shared" si="164"/>
        <v>#N/A</v>
      </c>
      <c r="R484" s="47" t="e">
        <f t="shared" si="165"/>
        <v>#N/A</v>
      </c>
      <c r="S484" s="47" t="e">
        <f t="shared" si="166"/>
        <v>#N/A</v>
      </c>
      <c r="T484" s="47" t="e">
        <f t="shared" si="167"/>
        <v>#N/A</v>
      </c>
      <c r="U484" s="47" t="e">
        <f t="shared" si="168"/>
        <v>#N/A</v>
      </c>
      <c r="V484" s="47" t="e">
        <f t="shared" si="169"/>
        <v>#N/A</v>
      </c>
      <c r="W484" s="47" t="e">
        <f t="shared" si="170"/>
        <v>#N/A</v>
      </c>
      <c r="X484" s="47" t="e">
        <f t="shared" si="171"/>
        <v>#N/A</v>
      </c>
      <c r="Y484" s="47" t="e">
        <f t="shared" si="172"/>
        <v>#N/A</v>
      </c>
      <c r="Z484" s="47" t="e">
        <f t="shared" si="173"/>
        <v>#N/A</v>
      </c>
      <c r="AA484" s="47" t="e">
        <f t="shared" si="174"/>
        <v>#N/A</v>
      </c>
      <c r="AB484" s="47" t="e">
        <f t="shared" si="175"/>
        <v>#N/A</v>
      </c>
      <c r="AC484" s="47" t="e">
        <f t="shared" si="176"/>
        <v>#N/A</v>
      </c>
    </row>
    <row r="485" spans="1:29" hidden="1" x14ac:dyDescent="0.25">
      <c r="A485">
        <v>461</v>
      </c>
      <c r="B485">
        <f>IFERROR(VLOOKUP(IF(ISERROR(FIND("Наименование загрязняющего вещества",D485))=FALSE,B486,IF(D485="всего по ЗВ:",B484,VLOOKUP(A485,ishod_piv!A:B,2,0))),norm!B:B,1,0),0)</f>
        <v>0</v>
      </c>
      <c r="C485" s="58" t="e">
        <f t="shared" si="155"/>
        <v>#N/A</v>
      </c>
      <c r="D485" s="148" t="e">
        <f>VLOOKUP(A485,ishod_piv!A:H,8,0)</f>
        <v>#N/A</v>
      </c>
      <c r="E485" s="59" t="e">
        <f>VLOOKUP(A485,ishod_piv!A:I,9,0)</f>
        <v>#N/A</v>
      </c>
      <c r="F485" s="47" t="e">
        <f>IF(ISERROR(FIND("Наименование загрязняющего вещества",D485))=TRUE,VLOOKUP(A485,ishod_piv!A:I,4,0),"")</f>
        <v>#N/A</v>
      </c>
      <c r="G485" s="47" t="e">
        <f>IF(ISERROR(FIND("Наименование загрязняющего вещества",D485))=TRUE,VLOOKUP(A485,ishod_piv!A:I,5,0),"")</f>
        <v>#N/A</v>
      </c>
      <c r="H485" s="47" t="e">
        <f>VLOOKUP(A485,ishod_piv!A:J,10,0)</f>
        <v>#N/A</v>
      </c>
      <c r="I485" s="47" t="e">
        <f t="shared" si="156"/>
        <v>#N/A</v>
      </c>
      <c r="J485" s="47" t="e">
        <f t="shared" si="157"/>
        <v>#N/A</v>
      </c>
      <c r="K485" s="47" t="e">
        <f t="shared" si="158"/>
        <v>#N/A</v>
      </c>
      <c r="L485" s="47" t="e">
        <f t="shared" si="159"/>
        <v>#N/A</v>
      </c>
      <c r="M485" s="47" t="e">
        <f t="shared" si="160"/>
        <v>#N/A</v>
      </c>
      <c r="N485" s="47" t="e">
        <f t="shared" si="161"/>
        <v>#N/A</v>
      </c>
      <c r="O485" s="47" t="e">
        <f t="shared" si="162"/>
        <v>#N/A</v>
      </c>
      <c r="P485" s="47" t="e">
        <f t="shared" si="163"/>
        <v>#N/A</v>
      </c>
      <c r="Q485" s="47" t="e">
        <f t="shared" si="164"/>
        <v>#N/A</v>
      </c>
      <c r="R485" s="47" t="e">
        <f t="shared" si="165"/>
        <v>#N/A</v>
      </c>
      <c r="S485" s="47" t="e">
        <f t="shared" si="166"/>
        <v>#N/A</v>
      </c>
      <c r="T485" s="47" t="e">
        <f t="shared" si="167"/>
        <v>#N/A</v>
      </c>
      <c r="U485" s="47" t="e">
        <f t="shared" si="168"/>
        <v>#N/A</v>
      </c>
      <c r="V485" s="47" t="e">
        <f t="shared" si="169"/>
        <v>#N/A</v>
      </c>
      <c r="W485" s="47" t="e">
        <f t="shared" si="170"/>
        <v>#N/A</v>
      </c>
      <c r="X485" s="47" t="e">
        <f t="shared" si="171"/>
        <v>#N/A</v>
      </c>
      <c r="Y485" s="47" t="e">
        <f t="shared" si="172"/>
        <v>#N/A</v>
      </c>
      <c r="Z485" s="47" t="e">
        <f t="shared" si="173"/>
        <v>#N/A</v>
      </c>
      <c r="AA485" s="47" t="e">
        <f t="shared" si="174"/>
        <v>#N/A</v>
      </c>
      <c r="AB485" s="47" t="e">
        <f t="shared" si="175"/>
        <v>#N/A</v>
      </c>
      <c r="AC485" s="47" t="e">
        <f t="shared" si="176"/>
        <v>#N/A</v>
      </c>
    </row>
    <row r="486" spans="1:29" hidden="1" x14ac:dyDescent="0.25">
      <c r="A486">
        <v>462</v>
      </c>
      <c r="B486">
        <f>IFERROR(VLOOKUP(IF(ISERROR(FIND("Наименование загрязняющего вещества",D486))=FALSE,B487,IF(D486="всего по ЗВ:",B485,VLOOKUP(A486,ishod_piv!A:B,2,0))),norm!B:B,1,0),0)</f>
        <v>0</v>
      </c>
      <c r="C486" s="58" t="e">
        <f t="shared" si="155"/>
        <v>#N/A</v>
      </c>
      <c r="D486" s="148" t="e">
        <f>VLOOKUP(A486,ishod_piv!A:H,8,0)</f>
        <v>#N/A</v>
      </c>
      <c r="E486" s="59" t="e">
        <f>VLOOKUP(A486,ishod_piv!A:I,9,0)</f>
        <v>#N/A</v>
      </c>
      <c r="F486" s="47" t="e">
        <f>IF(ISERROR(FIND("Наименование загрязняющего вещества",D486))=TRUE,VLOOKUP(A486,ishod_piv!A:I,4,0),"")</f>
        <v>#N/A</v>
      </c>
      <c r="G486" s="47" t="e">
        <f>IF(ISERROR(FIND("Наименование загрязняющего вещества",D486))=TRUE,VLOOKUP(A486,ishod_piv!A:I,5,0),"")</f>
        <v>#N/A</v>
      </c>
      <c r="H486" s="47" t="e">
        <f>VLOOKUP(A486,ishod_piv!A:J,10,0)</f>
        <v>#N/A</v>
      </c>
      <c r="I486" s="47" t="e">
        <f t="shared" si="156"/>
        <v>#N/A</v>
      </c>
      <c r="J486" s="47" t="e">
        <f t="shared" si="157"/>
        <v>#N/A</v>
      </c>
      <c r="K486" s="47" t="e">
        <f t="shared" si="158"/>
        <v>#N/A</v>
      </c>
      <c r="L486" s="47" t="e">
        <f t="shared" si="159"/>
        <v>#N/A</v>
      </c>
      <c r="M486" s="47" t="e">
        <f t="shared" si="160"/>
        <v>#N/A</v>
      </c>
      <c r="N486" s="47" t="e">
        <f t="shared" si="161"/>
        <v>#N/A</v>
      </c>
      <c r="O486" s="47" t="e">
        <f t="shared" si="162"/>
        <v>#N/A</v>
      </c>
      <c r="P486" s="47" t="e">
        <f t="shared" si="163"/>
        <v>#N/A</v>
      </c>
      <c r="Q486" s="47" t="e">
        <f t="shared" si="164"/>
        <v>#N/A</v>
      </c>
      <c r="R486" s="47" t="e">
        <f t="shared" si="165"/>
        <v>#N/A</v>
      </c>
      <c r="S486" s="47" t="e">
        <f t="shared" si="166"/>
        <v>#N/A</v>
      </c>
      <c r="T486" s="47" t="e">
        <f t="shared" si="167"/>
        <v>#N/A</v>
      </c>
      <c r="U486" s="47" t="e">
        <f t="shared" si="168"/>
        <v>#N/A</v>
      </c>
      <c r="V486" s="47" t="e">
        <f t="shared" si="169"/>
        <v>#N/A</v>
      </c>
      <c r="W486" s="47" t="e">
        <f t="shared" si="170"/>
        <v>#N/A</v>
      </c>
      <c r="X486" s="47" t="e">
        <f t="shared" si="171"/>
        <v>#N/A</v>
      </c>
      <c r="Y486" s="47" t="e">
        <f t="shared" si="172"/>
        <v>#N/A</v>
      </c>
      <c r="Z486" s="47" t="e">
        <f t="shared" si="173"/>
        <v>#N/A</v>
      </c>
      <c r="AA486" s="47" t="e">
        <f t="shared" si="174"/>
        <v>#N/A</v>
      </c>
      <c r="AB486" s="47" t="e">
        <f t="shared" si="175"/>
        <v>#N/A</v>
      </c>
      <c r="AC486" s="47" t="e">
        <f t="shared" si="176"/>
        <v>#N/A</v>
      </c>
    </row>
    <row r="487" spans="1:29" hidden="1" x14ac:dyDescent="0.25">
      <c r="A487">
        <v>463</v>
      </c>
      <c r="B487">
        <f>IFERROR(VLOOKUP(IF(ISERROR(FIND("Наименование загрязняющего вещества",D487))=FALSE,B488,IF(D487="всего по ЗВ:",B486,VLOOKUP(A487,ishod_piv!A:B,2,0))),norm!B:B,1,0),0)</f>
        <v>0</v>
      </c>
      <c r="C487" s="58" t="e">
        <f t="shared" si="155"/>
        <v>#N/A</v>
      </c>
      <c r="D487" s="148" t="e">
        <f>VLOOKUP(A487,ishod_piv!A:H,8,0)</f>
        <v>#N/A</v>
      </c>
      <c r="E487" s="59" t="e">
        <f>VLOOKUP(A487,ishod_piv!A:I,9,0)</f>
        <v>#N/A</v>
      </c>
      <c r="F487" s="47" t="e">
        <f>IF(ISERROR(FIND("Наименование загрязняющего вещества",D487))=TRUE,VLOOKUP(A487,ishod_piv!A:I,4,0),"")</f>
        <v>#N/A</v>
      </c>
      <c r="G487" s="47" t="e">
        <f>IF(ISERROR(FIND("Наименование загрязняющего вещества",D487))=TRUE,VLOOKUP(A487,ishod_piv!A:I,5,0),"")</f>
        <v>#N/A</v>
      </c>
      <c r="H487" s="47" t="e">
        <f>VLOOKUP(A487,ishod_piv!A:J,10,0)</f>
        <v>#N/A</v>
      </c>
      <c r="I487" s="47" t="e">
        <f t="shared" si="156"/>
        <v>#N/A</v>
      </c>
      <c r="J487" s="47" t="e">
        <f t="shared" si="157"/>
        <v>#N/A</v>
      </c>
      <c r="K487" s="47" t="e">
        <f t="shared" si="158"/>
        <v>#N/A</v>
      </c>
      <c r="L487" s="47" t="e">
        <f t="shared" si="159"/>
        <v>#N/A</v>
      </c>
      <c r="M487" s="47" t="e">
        <f t="shared" si="160"/>
        <v>#N/A</v>
      </c>
      <c r="N487" s="47" t="e">
        <f t="shared" si="161"/>
        <v>#N/A</v>
      </c>
      <c r="O487" s="47" t="e">
        <f t="shared" si="162"/>
        <v>#N/A</v>
      </c>
      <c r="P487" s="47" t="e">
        <f t="shared" si="163"/>
        <v>#N/A</v>
      </c>
      <c r="Q487" s="47" t="e">
        <f t="shared" si="164"/>
        <v>#N/A</v>
      </c>
      <c r="R487" s="47" t="e">
        <f t="shared" si="165"/>
        <v>#N/A</v>
      </c>
      <c r="S487" s="47" t="e">
        <f t="shared" si="166"/>
        <v>#N/A</v>
      </c>
      <c r="T487" s="47" t="e">
        <f t="shared" si="167"/>
        <v>#N/A</v>
      </c>
      <c r="U487" s="47" t="e">
        <f t="shared" si="168"/>
        <v>#N/A</v>
      </c>
      <c r="V487" s="47" t="e">
        <f t="shared" si="169"/>
        <v>#N/A</v>
      </c>
      <c r="W487" s="47" t="e">
        <f t="shared" si="170"/>
        <v>#N/A</v>
      </c>
      <c r="X487" s="47" t="e">
        <f t="shared" si="171"/>
        <v>#N/A</v>
      </c>
      <c r="Y487" s="47" t="e">
        <f t="shared" si="172"/>
        <v>#N/A</v>
      </c>
      <c r="Z487" s="47" t="e">
        <f t="shared" si="173"/>
        <v>#N/A</v>
      </c>
      <c r="AA487" s="47" t="e">
        <f t="shared" si="174"/>
        <v>#N/A</v>
      </c>
      <c r="AB487" s="47" t="e">
        <f t="shared" si="175"/>
        <v>#N/A</v>
      </c>
      <c r="AC487" s="47" t="e">
        <f t="shared" si="176"/>
        <v>#N/A</v>
      </c>
    </row>
    <row r="488" spans="1:29" hidden="1" x14ac:dyDescent="0.25">
      <c r="A488">
        <v>464</v>
      </c>
      <c r="B488">
        <f>IFERROR(VLOOKUP(IF(ISERROR(FIND("Наименование загрязняющего вещества",D488))=FALSE,B489,IF(D488="всего по ЗВ:",B487,VLOOKUP(A488,ishod_piv!A:B,2,0))),norm!B:B,1,0),0)</f>
        <v>0</v>
      </c>
      <c r="C488" s="58" t="e">
        <f t="shared" si="155"/>
        <v>#N/A</v>
      </c>
      <c r="D488" s="148" t="e">
        <f>VLOOKUP(A488,ishod_piv!A:H,8,0)</f>
        <v>#N/A</v>
      </c>
      <c r="E488" s="59" t="e">
        <f>VLOOKUP(A488,ishod_piv!A:I,9,0)</f>
        <v>#N/A</v>
      </c>
      <c r="F488" s="47" t="e">
        <f>IF(ISERROR(FIND("Наименование загрязняющего вещества",D488))=TRUE,VLOOKUP(A488,ishod_piv!A:I,4,0),"")</f>
        <v>#N/A</v>
      </c>
      <c r="G488" s="47" t="e">
        <f>IF(ISERROR(FIND("Наименование загрязняющего вещества",D488))=TRUE,VLOOKUP(A488,ishod_piv!A:I,5,0),"")</f>
        <v>#N/A</v>
      </c>
      <c r="H488" s="47" t="e">
        <f>VLOOKUP(A488,ishod_piv!A:J,10,0)</f>
        <v>#N/A</v>
      </c>
      <c r="I488" s="47" t="e">
        <f t="shared" si="156"/>
        <v>#N/A</v>
      </c>
      <c r="J488" s="47" t="e">
        <f t="shared" si="157"/>
        <v>#N/A</v>
      </c>
      <c r="K488" s="47" t="e">
        <f t="shared" si="158"/>
        <v>#N/A</v>
      </c>
      <c r="L488" s="47" t="e">
        <f t="shared" si="159"/>
        <v>#N/A</v>
      </c>
      <c r="M488" s="47" t="e">
        <f t="shared" si="160"/>
        <v>#N/A</v>
      </c>
      <c r="N488" s="47" t="e">
        <f t="shared" si="161"/>
        <v>#N/A</v>
      </c>
      <c r="O488" s="47" t="e">
        <f t="shared" si="162"/>
        <v>#N/A</v>
      </c>
      <c r="P488" s="47" t="e">
        <f t="shared" si="163"/>
        <v>#N/A</v>
      </c>
      <c r="Q488" s="47" t="e">
        <f t="shared" si="164"/>
        <v>#N/A</v>
      </c>
      <c r="R488" s="47" t="e">
        <f t="shared" si="165"/>
        <v>#N/A</v>
      </c>
      <c r="S488" s="47" t="e">
        <f t="shared" si="166"/>
        <v>#N/A</v>
      </c>
      <c r="T488" s="47" t="e">
        <f t="shared" si="167"/>
        <v>#N/A</v>
      </c>
      <c r="U488" s="47" t="e">
        <f t="shared" si="168"/>
        <v>#N/A</v>
      </c>
      <c r="V488" s="47" t="e">
        <f t="shared" si="169"/>
        <v>#N/A</v>
      </c>
      <c r="W488" s="47" t="e">
        <f t="shared" si="170"/>
        <v>#N/A</v>
      </c>
      <c r="X488" s="47" t="e">
        <f t="shared" si="171"/>
        <v>#N/A</v>
      </c>
      <c r="Y488" s="47" t="e">
        <f t="shared" si="172"/>
        <v>#N/A</v>
      </c>
      <c r="Z488" s="47" t="e">
        <f t="shared" si="173"/>
        <v>#N/A</v>
      </c>
      <c r="AA488" s="47" t="e">
        <f t="shared" si="174"/>
        <v>#N/A</v>
      </c>
      <c r="AB488" s="47" t="e">
        <f t="shared" si="175"/>
        <v>#N/A</v>
      </c>
      <c r="AC488" s="47" t="e">
        <f t="shared" si="176"/>
        <v>#N/A</v>
      </c>
    </row>
    <row r="489" spans="1:29" hidden="1" x14ac:dyDescent="0.25">
      <c r="A489">
        <v>465</v>
      </c>
      <c r="B489">
        <f>IFERROR(VLOOKUP(IF(ISERROR(FIND("Наименование загрязняющего вещества",D489))=FALSE,B490,IF(D489="всего по ЗВ:",B488,VLOOKUP(A489,ishod_piv!A:B,2,0))),norm!B:B,1,0),0)</f>
        <v>0</v>
      </c>
      <c r="C489" s="58" t="e">
        <f t="shared" si="155"/>
        <v>#N/A</v>
      </c>
      <c r="D489" s="148" t="e">
        <f>VLOOKUP(A489,ishod_piv!A:H,8,0)</f>
        <v>#N/A</v>
      </c>
      <c r="E489" s="59" t="e">
        <f>VLOOKUP(A489,ishod_piv!A:I,9,0)</f>
        <v>#N/A</v>
      </c>
      <c r="F489" s="47" t="e">
        <f>IF(ISERROR(FIND("Наименование загрязняющего вещества",D489))=TRUE,VLOOKUP(A489,ishod_piv!A:I,4,0),"")</f>
        <v>#N/A</v>
      </c>
      <c r="G489" s="47" t="e">
        <f>IF(ISERROR(FIND("Наименование загрязняющего вещества",D489))=TRUE,VLOOKUP(A489,ishod_piv!A:I,5,0),"")</f>
        <v>#N/A</v>
      </c>
      <c r="H489" s="47" t="e">
        <f>VLOOKUP(A489,ishod_piv!A:J,10,0)</f>
        <v>#N/A</v>
      </c>
      <c r="I489" s="47" t="e">
        <f t="shared" si="156"/>
        <v>#N/A</v>
      </c>
      <c r="J489" s="47" t="e">
        <f t="shared" si="157"/>
        <v>#N/A</v>
      </c>
      <c r="K489" s="47" t="e">
        <f t="shared" si="158"/>
        <v>#N/A</v>
      </c>
      <c r="L489" s="47" t="e">
        <f t="shared" si="159"/>
        <v>#N/A</v>
      </c>
      <c r="M489" s="47" t="e">
        <f t="shared" si="160"/>
        <v>#N/A</v>
      </c>
      <c r="N489" s="47" t="e">
        <f t="shared" si="161"/>
        <v>#N/A</v>
      </c>
      <c r="O489" s="47" t="e">
        <f t="shared" si="162"/>
        <v>#N/A</v>
      </c>
      <c r="P489" s="47" t="e">
        <f t="shared" si="163"/>
        <v>#N/A</v>
      </c>
      <c r="Q489" s="47" t="e">
        <f t="shared" si="164"/>
        <v>#N/A</v>
      </c>
      <c r="R489" s="47" t="e">
        <f t="shared" si="165"/>
        <v>#N/A</v>
      </c>
      <c r="S489" s="47" t="e">
        <f t="shared" si="166"/>
        <v>#N/A</v>
      </c>
      <c r="T489" s="47" t="e">
        <f t="shared" si="167"/>
        <v>#N/A</v>
      </c>
      <c r="U489" s="47" t="e">
        <f t="shared" si="168"/>
        <v>#N/A</v>
      </c>
      <c r="V489" s="47" t="e">
        <f t="shared" si="169"/>
        <v>#N/A</v>
      </c>
      <c r="W489" s="47" t="e">
        <f t="shared" si="170"/>
        <v>#N/A</v>
      </c>
      <c r="X489" s="47" t="e">
        <f t="shared" si="171"/>
        <v>#N/A</v>
      </c>
      <c r="Y489" s="47" t="e">
        <f t="shared" si="172"/>
        <v>#N/A</v>
      </c>
      <c r="Z489" s="47" t="e">
        <f t="shared" si="173"/>
        <v>#N/A</v>
      </c>
      <c r="AA489" s="47" t="e">
        <f t="shared" si="174"/>
        <v>#N/A</v>
      </c>
      <c r="AB489" s="47" t="e">
        <f t="shared" si="175"/>
        <v>#N/A</v>
      </c>
      <c r="AC489" s="47" t="e">
        <f t="shared" si="176"/>
        <v>#N/A</v>
      </c>
    </row>
    <row r="490" spans="1:29" hidden="1" x14ac:dyDescent="0.25">
      <c r="A490">
        <v>466</v>
      </c>
      <c r="B490">
        <f>IFERROR(VLOOKUP(IF(ISERROR(FIND("Наименование загрязняющего вещества",D490))=FALSE,B491,IF(D490="всего по ЗВ:",B489,VLOOKUP(A490,ishod_piv!A:B,2,0))),norm!B:B,1,0),0)</f>
        <v>0</v>
      </c>
      <c r="C490" s="58" t="e">
        <f t="shared" si="155"/>
        <v>#N/A</v>
      </c>
      <c r="D490" s="148" t="e">
        <f>VLOOKUP(A490,ishod_piv!A:H,8,0)</f>
        <v>#N/A</v>
      </c>
      <c r="E490" s="59" t="e">
        <f>VLOOKUP(A490,ishod_piv!A:I,9,0)</f>
        <v>#N/A</v>
      </c>
      <c r="F490" s="47" t="e">
        <f>IF(ISERROR(FIND("Наименование загрязняющего вещества",D490))=TRUE,VLOOKUP(A490,ishod_piv!A:I,4,0),"")</f>
        <v>#N/A</v>
      </c>
      <c r="G490" s="47" t="e">
        <f>IF(ISERROR(FIND("Наименование загрязняющего вещества",D490))=TRUE,VLOOKUP(A490,ishod_piv!A:I,5,0),"")</f>
        <v>#N/A</v>
      </c>
      <c r="H490" s="47" t="e">
        <f>VLOOKUP(A490,ishod_piv!A:J,10,0)</f>
        <v>#N/A</v>
      </c>
      <c r="I490" s="47" t="e">
        <f t="shared" si="156"/>
        <v>#N/A</v>
      </c>
      <c r="J490" s="47" t="e">
        <f t="shared" si="157"/>
        <v>#N/A</v>
      </c>
      <c r="K490" s="47" t="e">
        <f t="shared" si="158"/>
        <v>#N/A</v>
      </c>
      <c r="L490" s="47" t="e">
        <f t="shared" si="159"/>
        <v>#N/A</v>
      </c>
      <c r="M490" s="47" t="e">
        <f t="shared" si="160"/>
        <v>#N/A</v>
      </c>
      <c r="N490" s="47" t="e">
        <f t="shared" si="161"/>
        <v>#N/A</v>
      </c>
      <c r="O490" s="47" t="e">
        <f t="shared" si="162"/>
        <v>#N/A</v>
      </c>
      <c r="P490" s="47" t="e">
        <f t="shared" si="163"/>
        <v>#N/A</v>
      </c>
      <c r="Q490" s="47" t="e">
        <f t="shared" si="164"/>
        <v>#N/A</v>
      </c>
      <c r="R490" s="47" t="e">
        <f t="shared" si="165"/>
        <v>#N/A</v>
      </c>
      <c r="S490" s="47" t="e">
        <f t="shared" si="166"/>
        <v>#N/A</v>
      </c>
      <c r="T490" s="47" t="e">
        <f t="shared" si="167"/>
        <v>#N/A</v>
      </c>
      <c r="U490" s="47" t="e">
        <f t="shared" si="168"/>
        <v>#N/A</v>
      </c>
      <c r="V490" s="47" t="e">
        <f t="shared" si="169"/>
        <v>#N/A</v>
      </c>
      <c r="W490" s="47" t="e">
        <f t="shared" si="170"/>
        <v>#N/A</v>
      </c>
      <c r="X490" s="47" t="e">
        <f t="shared" si="171"/>
        <v>#N/A</v>
      </c>
      <c r="Y490" s="47" t="e">
        <f t="shared" si="172"/>
        <v>#N/A</v>
      </c>
      <c r="Z490" s="47" t="e">
        <f t="shared" si="173"/>
        <v>#N/A</v>
      </c>
      <c r="AA490" s="47" t="e">
        <f t="shared" si="174"/>
        <v>#N/A</v>
      </c>
      <c r="AB490" s="47" t="e">
        <f t="shared" si="175"/>
        <v>#N/A</v>
      </c>
      <c r="AC490" s="47" t="e">
        <f t="shared" si="176"/>
        <v>#N/A</v>
      </c>
    </row>
    <row r="491" spans="1:29" hidden="1" x14ac:dyDescent="0.25">
      <c r="A491">
        <v>467</v>
      </c>
      <c r="B491">
        <f>IFERROR(VLOOKUP(IF(ISERROR(FIND("Наименование загрязняющего вещества",D491))=FALSE,B492,IF(D491="всего по ЗВ:",B490,VLOOKUP(A491,ishod_piv!A:B,2,0))),norm!B:B,1,0),0)</f>
        <v>0</v>
      </c>
      <c r="C491" s="58" t="e">
        <f t="shared" si="155"/>
        <v>#N/A</v>
      </c>
      <c r="D491" s="148" t="e">
        <f>VLOOKUP(A491,ishod_piv!A:H,8,0)</f>
        <v>#N/A</v>
      </c>
      <c r="E491" s="59" t="e">
        <f>VLOOKUP(A491,ishod_piv!A:I,9,0)</f>
        <v>#N/A</v>
      </c>
      <c r="F491" s="47" t="e">
        <f>IF(ISERROR(FIND("Наименование загрязняющего вещества",D491))=TRUE,VLOOKUP(A491,ishod_piv!A:I,4,0),"")</f>
        <v>#N/A</v>
      </c>
      <c r="G491" s="47" t="e">
        <f>IF(ISERROR(FIND("Наименование загрязняющего вещества",D491))=TRUE,VLOOKUP(A491,ishod_piv!A:I,5,0),"")</f>
        <v>#N/A</v>
      </c>
      <c r="H491" s="47" t="e">
        <f>VLOOKUP(A491,ishod_piv!A:J,10,0)</f>
        <v>#N/A</v>
      </c>
      <c r="I491" s="47" t="e">
        <f t="shared" si="156"/>
        <v>#N/A</v>
      </c>
      <c r="J491" s="47" t="e">
        <f t="shared" si="157"/>
        <v>#N/A</v>
      </c>
      <c r="K491" s="47" t="e">
        <f t="shared" si="158"/>
        <v>#N/A</v>
      </c>
      <c r="L491" s="47" t="e">
        <f t="shared" si="159"/>
        <v>#N/A</v>
      </c>
      <c r="M491" s="47" t="e">
        <f t="shared" si="160"/>
        <v>#N/A</v>
      </c>
      <c r="N491" s="47" t="e">
        <f t="shared" si="161"/>
        <v>#N/A</v>
      </c>
      <c r="O491" s="47" t="e">
        <f t="shared" si="162"/>
        <v>#N/A</v>
      </c>
      <c r="P491" s="47" t="e">
        <f t="shared" si="163"/>
        <v>#N/A</v>
      </c>
      <c r="Q491" s="47" t="e">
        <f t="shared" si="164"/>
        <v>#N/A</v>
      </c>
      <c r="R491" s="47" t="e">
        <f t="shared" si="165"/>
        <v>#N/A</v>
      </c>
      <c r="S491" s="47" t="e">
        <f t="shared" si="166"/>
        <v>#N/A</v>
      </c>
      <c r="T491" s="47" t="e">
        <f t="shared" si="167"/>
        <v>#N/A</v>
      </c>
      <c r="U491" s="47" t="e">
        <f t="shared" si="168"/>
        <v>#N/A</v>
      </c>
      <c r="V491" s="47" t="e">
        <f t="shared" si="169"/>
        <v>#N/A</v>
      </c>
      <c r="W491" s="47" t="e">
        <f t="shared" si="170"/>
        <v>#N/A</v>
      </c>
      <c r="X491" s="47" t="e">
        <f t="shared" si="171"/>
        <v>#N/A</v>
      </c>
      <c r="Y491" s="47" t="e">
        <f t="shared" si="172"/>
        <v>#N/A</v>
      </c>
      <c r="Z491" s="47" t="e">
        <f t="shared" si="173"/>
        <v>#N/A</v>
      </c>
      <c r="AA491" s="47" t="e">
        <f t="shared" si="174"/>
        <v>#N/A</v>
      </c>
      <c r="AB491" s="47" t="e">
        <f t="shared" si="175"/>
        <v>#N/A</v>
      </c>
      <c r="AC491" s="47" t="e">
        <f t="shared" si="176"/>
        <v>#N/A</v>
      </c>
    </row>
    <row r="492" spans="1:29" hidden="1" x14ac:dyDescent="0.25">
      <c r="A492">
        <v>468</v>
      </c>
      <c r="B492">
        <f>IFERROR(VLOOKUP(IF(ISERROR(FIND("Наименование загрязняющего вещества",D492))=FALSE,B493,IF(D492="всего по ЗВ:",B491,VLOOKUP(A492,ishod_piv!A:B,2,0))),norm!B:B,1,0),0)</f>
        <v>0</v>
      </c>
      <c r="C492" s="58" t="e">
        <f t="shared" si="155"/>
        <v>#N/A</v>
      </c>
      <c r="D492" s="148" t="e">
        <f>VLOOKUP(A492,ishod_piv!A:H,8,0)</f>
        <v>#N/A</v>
      </c>
      <c r="E492" s="59" t="e">
        <f>VLOOKUP(A492,ishod_piv!A:I,9,0)</f>
        <v>#N/A</v>
      </c>
      <c r="F492" s="47" t="e">
        <f>IF(ISERROR(FIND("Наименование загрязняющего вещества",D492))=TRUE,VLOOKUP(A492,ishod_piv!A:I,4,0),"")</f>
        <v>#N/A</v>
      </c>
      <c r="G492" s="47" t="e">
        <f>IF(ISERROR(FIND("Наименование загрязняющего вещества",D492))=TRUE,VLOOKUP(A492,ishod_piv!A:I,5,0),"")</f>
        <v>#N/A</v>
      </c>
      <c r="H492" s="47" t="e">
        <f>VLOOKUP(A492,ishod_piv!A:J,10,0)</f>
        <v>#N/A</v>
      </c>
      <c r="I492" s="47" t="e">
        <f t="shared" si="156"/>
        <v>#N/A</v>
      </c>
      <c r="J492" s="47" t="e">
        <f t="shared" si="157"/>
        <v>#N/A</v>
      </c>
      <c r="K492" s="47" t="e">
        <f t="shared" si="158"/>
        <v>#N/A</v>
      </c>
      <c r="L492" s="47" t="e">
        <f t="shared" si="159"/>
        <v>#N/A</v>
      </c>
      <c r="M492" s="47" t="e">
        <f t="shared" si="160"/>
        <v>#N/A</v>
      </c>
      <c r="N492" s="47" t="e">
        <f t="shared" si="161"/>
        <v>#N/A</v>
      </c>
      <c r="O492" s="47" t="e">
        <f t="shared" si="162"/>
        <v>#N/A</v>
      </c>
      <c r="P492" s="47" t="e">
        <f t="shared" si="163"/>
        <v>#N/A</v>
      </c>
      <c r="Q492" s="47" t="e">
        <f t="shared" si="164"/>
        <v>#N/A</v>
      </c>
      <c r="R492" s="47" t="e">
        <f t="shared" si="165"/>
        <v>#N/A</v>
      </c>
      <c r="S492" s="47" t="e">
        <f t="shared" si="166"/>
        <v>#N/A</v>
      </c>
      <c r="T492" s="47" t="e">
        <f t="shared" si="167"/>
        <v>#N/A</v>
      </c>
      <c r="U492" s="47" t="e">
        <f t="shared" si="168"/>
        <v>#N/A</v>
      </c>
      <c r="V492" s="47" t="e">
        <f t="shared" si="169"/>
        <v>#N/A</v>
      </c>
      <c r="W492" s="47" t="e">
        <f t="shared" si="170"/>
        <v>#N/A</v>
      </c>
      <c r="X492" s="47" t="e">
        <f t="shared" si="171"/>
        <v>#N/A</v>
      </c>
      <c r="Y492" s="47" t="e">
        <f t="shared" si="172"/>
        <v>#N/A</v>
      </c>
      <c r="Z492" s="47" t="e">
        <f t="shared" si="173"/>
        <v>#N/A</v>
      </c>
      <c r="AA492" s="47" t="e">
        <f t="shared" si="174"/>
        <v>#N/A</v>
      </c>
      <c r="AB492" s="47" t="e">
        <f t="shared" si="175"/>
        <v>#N/A</v>
      </c>
      <c r="AC492" s="47" t="e">
        <f t="shared" si="176"/>
        <v>#N/A</v>
      </c>
    </row>
    <row r="493" spans="1:29" hidden="1" x14ac:dyDescent="0.25">
      <c r="A493">
        <v>469</v>
      </c>
      <c r="B493">
        <f>IFERROR(VLOOKUP(IF(ISERROR(FIND("Наименование загрязняющего вещества",D493))=FALSE,B494,IF(D493="всего по ЗВ:",B492,VLOOKUP(A493,ishod_piv!A:B,2,0))),norm!B:B,1,0),0)</f>
        <v>0</v>
      </c>
      <c r="C493" s="58" t="e">
        <f t="shared" si="155"/>
        <v>#N/A</v>
      </c>
      <c r="D493" s="148" t="e">
        <f>VLOOKUP(A493,ishod_piv!A:H,8,0)</f>
        <v>#N/A</v>
      </c>
      <c r="E493" s="59" t="e">
        <f>VLOOKUP(A493,ishod_piv!A:I,9,0)</f>
        <v>#N/A</v>
      </c>
      <c r="F493" s="47" t="e">
        <f>IF(ISERROR(FIND("Наименование загрязняющего вещества",D493))=TRUE,VLOOKUP(A493,ishod_piv!A:I,4,0),"")</f>
        <v>#N/A</v>
      </c>
      <c r="G493" s="47" t="e">
        <f>IF(ISERROR(FIND("Наименование загрязняющего вещества",D493))=TRUE,VLOOKUP(A493,ishod_piv!A:I,5,0),"")</f>
        <v>#N/A</v>
      </c>
      <c r="H493" s="47" t="e">
        <f>VLOOKUP(A493,ishod_piv!A:J,10,0)</f>
        <v>#N/A</v>
      </c>
      <c r="I493" s="47" t="e">
        <f t="shared" si="156"/>
        <v>#N/A</v>
      </c>
      <c r="J493" s="47" t="e">
        <f t="shared" si="157"/>
        <v>#N/A</v>
      </c>
      <c r="K493" s="47" t="e">
        <f t="shared" si="158"/>
        <v>#N/A</v>
      </c>
      <c r="L493" s="47" t="e">
        <f t="shared" si="159"/>
        <v>#N/A</v>
      </c>
      <c r="M493" s="47" t="e">
        <f t="shared" si="160"/>
        <v>#N/A</v>
      </c>
      <c r="N493" s="47" t="e">
        <f t="shared" si="161"/>
        <v>#N/A</v>
      </c>
      <c r="O493" s="47" t="e">
        <f t="shared" si="162"/>
        <v>#N/A</v>
      </c>
      <c r="P493" s="47" t="e">
        <f t="shared" si="163"/>
        <v>#N/A</v>
      </c>
      <c r="Q493" s="47" t="e">
        <f t="shared" si="164"/>
        <v>#N/A</v>
      </c>
      <c r="R493" s="47" t="e">
        <f t="shared" si="165"/>
        <v>#N/A</v>
      </c>
      <c r="S493" s="47" t="e">
        <f t="shared" si="166"/>
        <v>#N/A</v>
      </c>
      <c r="T493" s="47" t="e">
        <f t="shared" si="167"/>
        <v>#N/A</v>
      </c>
      <c r="U493" s="47" t="e">
        <f t="shared" si="168"/>
        <v>#N/A</v>
      </c>
      <c r="V493" s="47" t="e">
        <f t="shared" si="169"/>
        <v>#N/A</v>
      </c>
      <c r="W493" s="47" t="e">
        <f t="shared" si="170"/>
        <v>#N/A</v>
      </c>
      <c r="X493" s="47" t="e">
        <f t="shared" si="171"/>
        <v>#N/A</v>
      </c>
      <c r="Y493" s="47" t="e">
        <f t="shared" si="172"/>
        <v>#N/A</v>
      </c>
      <c r="Z493" s="47" t="e">
        <f t="shared" si="173"/>
        <v>#N/A</v>
      </c>
      <c r="AA493" s="47" t="e">
        <f t="shared" si="174"/>
        <v>#N/A</v>
      </c>
      <c r="AB493" s="47" t="e">
        <f t="shared" si="175"/>
        <v>#N/A</v>
      </c>
      <c r="AC493" s="47" t="e">
        <f t="shared" si="176"/>
        <v>#N/A</v>
      </c>
    </row>
    <row r="494" spans="1:29" hidden="1" x14ac:dyDescent="0.25">
      <c r="A494">
        <v>470</v>
      </c>
      <c r="B494">
        <f>IFERROR(VLOOKUP(IF(ISERROR(FIND("Наименование загрязняющего вещества",D494))=FALSE,B495,IF(D494="всего по ЗВ:",B493,VLOOKUP(A494,ishod_piv!A:B,2,0))),norm!B:B,1,0),0)</f>
        <v>0</v>
      </c>
      <c r="C494" s="58" t="e">
        <f t="shared" si="155"/>
        <v>#N/A</v>
      </c>
      <c r="D494" s="148" t="e">
        <f>VLOOKUP(A494,ishod_piv!A:H,8,0)</f>
        <v>#N/A</v>
      </c>
      <c r="E494" s="59" t="e">
        <f>VLOOKUP(A494,ishod_piv!A:I,9,0)</f>
        <v>#N/A</v>
      </c>
      <c r="F494" s="47" t="e">
        <f>IF(ISERROR(FIND("Наименование загрязняющего вещества",D494))=TRUE,VLOOKUP(A494,ishod_piv!A:I,4,0),"")</f>
        <v>#N/A</v>
      </c>
      <c r="G494" s="47" t="e">
        <f>IF(ISERROR(FIND("Наименование загрязняющего вещества",D494))=TRUE,VLOOKUP(A494,ishod_piv!A:I,5,0),"")</f>
        <v>#N/A</v>
      </c>
      <c r="H494" s="47" t="e">
        <f>VLOOKUP(A494,ishod_piv!A:J,10,0)</f>
        <v>#N/A</v>
      </c>
      <c r="I494" s="47" t="e">
        <f t="shared" si="156"/>
        <v>#N/A</v>
      </c>
      <c r="J494" s="47" t="e">
        <f t="shared" si="157"/>
        <v>#N/A</v>
      </c>
      <c r="K494" s="47" t="e">
        <f t="shared" si="158"/>
        <v>#N/A</v>
      </c>
      <c r="L494" s="47" t="e">
        <f t="shared" si="159"/>
        <v>#N/A</v>
      </c>
      <c r="M494" s="47" t="e">
        <f t="shared" si="160"/>
        <v>#N/A</v>
      </c>
      <c r="N494" s="47" t="e">
        <f t="shared" si="161"/>
        <v>#N/A</v>
      </c>
      <c r="O494" s="47" t="e">
        <f t="shared" si="162"/>
        <v>#N/A</v>
      </c>
      <c r="P494" s="47" t="e">
        <f t="shared" si="163"/>
        <v>#N/A</v>
      </c>
      <c r="Q494" s="47" t="e">
        <f t="shared" si="164"/>
        <v>#N/A</v>
      </c>
      <c r="R494" s="47" t="e">
        <f t="shared" si="165"/>
        <v>#N/A</v>
      </c>
      <c r="S494" s="47" t="e">
        <f t="shared" si="166"/>
        <v>#N/A</v>
      </c>
      <c r="T494" s="47" t="e">
        <f t="shared" si="167"/>
        <v>#N/A</v>
      </c>
      <c r="U494" s="47" t="e">
        <f t="shared" si="168"/>
        <v>#N/A</v>
      </c>
      <c r="V494" s="47" t="e">
        <f t="shared" si="169"/>
        <v>#N/A</v>
      </c>
      <c r="W494" s="47" t="e">
        <f t="shared" si="170"/>
        <v>#N/A</v>
      </c>
      <c r="X494" s="47" t="e">
        <f t="shared" si="171"/>
        <v>#N/A</v>
      </c>
      <c r="Y494" s="47" t="e">
        <f t="shared" si="172"/>
        <v>#N/A</v>
      </c>
      <c r="Z494" s="47" t="e">
        <f t="shared" si="173"/>
        <v>#N/A</v>
      </c>
      <c r="AA494" s="47" t="e">
        <f t="shared" si="174"/>
        <v>#N/A</v>
      </c>
      <c r="AB494" s="47" t="e">
        <f t="shared" si="175"/>
        <v>#N/A</v>
      </c>
      <c r="AC494" s="47" t="e">
        <f t="shared" si="176"/>
        <v>#N/A</v>
      </c>
    </row>
    <row r="495" spans="1:29" hidden="1" x14ac:dyDescent="0.25">
      <c r="A495">
        <v>471</v>
      </c>
      <c r="B495">
        <f>IFERROR(VLOOKUP(IF(ISERROR(FIND("Наименование загрязняющего вещества",D495))=FALSE,B496,IF(D495="всего по ЗВ:",B494,VLOOKUP(A495,ishod_piv!A:B,2,0))),norm!B:B,1,0),0)</f>
        <v>0</v>
      </c>
      <c r="C495" s="58" t="e">
        <f t="shared" si="155"/>
        <v>#N/A</v>
      </c>
      <c r="D495" s="148" t="e">
        <f>VLOOKUP(A495,ishod_piv!A:H,8,0)</f>
        <v>#N/A</v>
      </c>
      <c r="E495" s="59" t="e">
        <f>VLOOKUP(A495,ishod_piv!A:I,9,0)</f>
        <v>#N/A</v>
      </c>
      <c r="F495" s="47" t="e">
        <f>IF(ISERROR(FIND("Наименование загрязняющего вещества",D495))=TRUE,VLOOKUP(A495,ishod_piv!A:I,4,0),"")</f>
        <v>#N/A</v>
      </c>
      <c r="G495" s="47" t="e">
        <f>IF(ISERROR(FIND("Наименование загрязняющего вещества",D495))=TRUE,VLOOKUP(A495,ishod_piv!A:I,5,0),"")</f>
        <v>#N/A</v>
      </c>
      <c r="H495" s="47" t="e">
        <f>VLOOKUP(A495,ishod_piv!A:J,10,0)</f>
        <v>#N/A</v>
      </c>
      <c r="I495" s="47" t="e">
        <f t="shared" si="156"/>
        <v>#N/A</v>
      </c>
      <c r="J495" s="47" t="e">
        <f t="shared" si="157"/>
        <v>#N/A</v>
      </c>
      <c r="K495" s="47" t="e">
        <f t="shared" si="158"/>
        <v>#N/A</v>
      </c>
      <c r="L495" s="47" t="e">
        <f t="shared" si="159"/>
        <v>#N/A</v>
      </c>
      <c r="M495" s="47" t="e">
        <f t="shared" si="160"/>
        <v>#N/A</v>
      </c>
      <c r="N495" s="47" t="e">
        <f t="shared" si="161"/>
        <v>#N/A</v>
      </c>
      <c r="O495" s="47" t="e">
        <f t="shared" si="162"/>
        <v>#N/A</v>
      </c>
      <c r="P495" s="47" t="e">
        <f t="shared" si="163"/>
        <v>#N/A</v>
      </c>
      <c r="Q495" s="47" t="e">
        <f t="shared" si="164"/>
        <v>#N/A</v>
      </c>
      <c r="R495" s="47" t="e">
        <f t="shared" si="165"/>
        <v>#N/A</v>
      </c>
      <c r="S495" s="47" t="e">
        <f t="shared" si="166"/>
        <v>#N/A</v>
      </c>
      <c r="T495" s="47" t="e">
        <f t="shared" si="167"/>
        <v>#N/A</v>
      </c>
      <c r="U495" s="47" t="e">
        <f t="shared" si="168"/>
        <v>#N/A</v>
      </c>
      <c r="V495" s="47" t="e">
        <f t="shared" si="169"/>
        <v>#N/A</v>
      </c>
      <c r="W495" s="47" t="e">
        <f t="shared" si="170"/>
        <v>#N/A</v>
      </c>
      <c r="X495" s="47" t="e">
        <f t="shared" si="171"/>
        <v>#N/A</v>
      </c>
      <c r="Y495" s="47" t="e">
        <f t="shared" si="172"/>
        <v>#N/A</v>
      </c>
      <c r="Z495" s="47" t="e">
        <f t="shared" si="173"/>
        <v>#N/A</v>
      </c>
      <c r="AA495" s="47" t="e">
        <f t="shared" si="174"/>
        <v>#N/A</v>
      </c>
      <c r="AB495" s="47" t="e">
        <f t="shared" si="175"/>
        <v>#N/A</v>
      </c>
      <c r="AC495" s="47" t="e">
        <f t="shared" si="176"/>
        <v>#N/A</v>
      </c>
    </row>
    <row r="496" spans="1:29" hidden="1" x14ac:dyDescent="0.25">
      <c r="A496">
        <v>472</v>
      </c>
      <c r="B496">
        <f>IFERROR(VLOOKUP(IF(ISERROR(FIND("Наименование загрязняющего вещества",D496))=FALSE,B497,IF(D496="всего по ЗВ:",B495,VLOOKUP(A496,ishod_piv!A:B,2,0))),norm!B:B,1,0),0)</f>
        <v>0</v>
      </c>
      <c r="C496" s="58" t="e">
        <f t="shared" si="155"/>
        <v>#N/A</v>
      </c>
      <c r="D496" s="148" t="e">
        <f>VLOOKUP(A496,ishod_piv!A:H,8,0)</f>
        <v>#N/A</v>
      </c>
      <c r="E496" s="59" t="e">
        <f>VLOOKUP(A496,ishod_piv!A:I,9,0)</f>
        <v>#N/A</v>
      </c>
      <c r="F496" s="47" t="e">
        <f>IF(ISERROR(FIND("Наименование загрязняющего вещества",D496))=TRUE,VLOOKUP(A496,ishod_piv!A:I,4,0),"")</f>
        <v>#N/A</v>
      </c>
      <c r="G496" s="47" t="e">
        <f>IF(ISERROR(FIND("Наименование загрязняющего вещества",D496))=TRUE,VLOOKUP(A496,ishod_piv!A:I,5,0),"")</f>
        <v>#N/A</v>
      </c>
      <c r="H496" s="47" t="e">
        <f>VLOOKUP(A496,ishod_piv!A:J,10,0)</f>
        <v>#N/A</v>
      </c>
      <c r="I496" s="47" t="e">
        <f t="shared" si="156"/>
        <v>#N/A</v>
      </c>
      <c r="J496" s="47" t="e">
        <f t="shared" si="157"/>
        <v>#N/A</v>
      </c>
      <c r="K496" s="47" t="e">
        <f t="shared" si="158"/>
        <v>#N/A</v>
      </c>
      <c r="L496" s="47" t="e">
        <f t="shared" si="159"/>
        <v>#N/A</v>
      </c>
      <c r="M496" s="47" t="e">
        <f t="shared" si="160"/>
        <v>#N/A</v>
      </c>
      <c r="N496" s="47" t="e">
        <f t="shared" si="161"/>
        <v>#N/A</v>
      </c>
      <c r="O496" s="47" t="e">
        <f t="shared" si="162"/>
        <v>#N/A</v>
      </c>
      <c r="P496" s="47" t="e">
        <f t="shared" si="163"/>
        <v>#N/A</v>
      </c>
      <c r="Q496" s="47" t="e">
        <f t="shared" si="164"/>
        <v>#N/A</v>
      </c>
      <c r="R496" s="47" t="e">
        <f t="shared" si="165"/>
        <v>#N/A</v>
      </c>
      <c r="S496" s="47" t="e">
        <f t="shared" si="166"/>
        <v>#N/A</v>
      </c>
      <c r="T496" s="47" t="e">
        <f t="shared" si="167"/>
        <v>#N/A</v>
      </c>
      <c r="U496" s="47" t="e">
        <f t="shared" si="168"/>
        <v>#N/A</v>
      </c>
      <c r="V496" s="47" t="e">
        <f t="shared" si="169"/>
        <v>#N/A</v>
      </c>
      <c r="W496" s="47" t="e">
        <f t="shared" si="170"/>
        <v>#N/A</v>
      </c>
      <c r="X496" s="47" t="e">
        <f t="shared" si="171"/>
        <v>#N/A</v>
      </c>
      <c r="Y496" s="47" t="e">
        <f t="shared" si="172"/>
        <v>#N/A</v>
      </c>
      <c r="Z496" s="47" t="e">
        <f t="shared" si="173"/>
        <v>#N/A</v>
      </c>
      <c r="AA496" s="47" t="e">
        <f t="shared" si="174"/>
        <v>#N/A</v>
      </c>
      <c r="AB496" s="47" t="e">
        <f t="shared" si="175"/>
        <v>#N/A</v>
      </c>
      <c r="AC496" s="47" t="e">
        <f t="shared" si="176"/>
        <v>#N/A</v>
      </c>
    </row>
    <row r="497" spans="1:29" hidden="1" x14ac:dyDescent="0.25">
      <c r="A497">
        <v>473</v>
      </c>
      <c r="B497">
        <f>IFERROR(VLOOKUP(IF(ISERROR(FIND("Наименование загрязняющего вещества",D497))=FALSE,B498,IF(D497="всего по ЗВ:",B496,VLOOKUP(A497,ishod_piv!A:B,2,0))),norm!B:B,1,0),0)</f>
        <v>0</v>
      </c>
      <c r="C497" s="58" t="e">
        <f t="shared" si="155"/>
        <v>#N/A</v>
      </c>
      <c r="D497" s="148" t="e">
        <f>VLOOKUP(A497,ishod_piv!A:H,8,0)</f>
        <v>#N/A</v>
      </c>
      <c r="E497" s="59" t="e">
        <f>VLOOKUP(A497,ishod_piv!A:I,9,0)</f>
        <v>#N/A</v>
      </c>
      <c r="F497" s="47" t="e">
        <f>IF(ISERROR(FIND("Наименование загрязняющего вещества",D497))=TRUE,VLOOKUP(A497,ishod_piv!A:I,4,0),"")</f>
        <v>#N/A</v>
      </c>
      <c r="G497" s="47" t="e">
        <f>IF(ISERROR(FIND("Наименование загрязняющего вещества",D497))=TRUE,VLOOKUP(A497,ishod_piv!A:I,5,0),"")</f>
        <v>#N/A</v>
      </c>
      <c r="H497" s="47" t="e">
        <f>VLOOKUP(A497,ishod_piv!A:J,10,0)</f>
        <v>#N/A</v>
      </c>
      <c r="I497" s="47" t="e">
        <f t="shared" si="156"/>
        <v>#N/A</v>
      </c>
      <c r="J497" s="47" t="e">
        <f t="shared" si="157"/>
        <v>#N/A</v>
      </c>
      <c r="K497" s="47" t="e">
        <f t="shared" si="158"/>
        <v>#N/A</v>
      </c>
      <c r="L497" s="47" t="e">
        <f t="shared" si="159"/>
        <v>#N/A</v>
      </c>
      <c r="M497" s="47" t="e">
        <f t="shared" si="160"/>
        <v>#N/A</v>
      </c>
      <c r="N497" s="47" t="e">
        <f t="shared" si="161"/>
        <v>#N/A</v>
      </c>
      <c r="O497" s="47" t="e">
        <f t="shared" si="162"/>
        <v>#N/A</v>
      </c>
      <c r="P497" s="47" t="e">
        <f t="shared" si="163"/>
        <v>#N/A</v>
      </c>
      <c r="Q497" s="47" t="e">
        <f t="shared" si="164"/>
        <v>#N/A</v>
      </c>
      <c r="R497" s="47" t="e">
        <f t="shared" si="165"/>
        <v>#N/A</v>
      </c>
      <c r="S497" s="47" t="e">
        <f t="shared" si="166"/>
        <v>#N/A</v>
      </c>
      <c r="T497" s="47" t="e">
        <f t="shared" si="167"/>
        <v>#N/A</v>
      </c>
      <c r="U497" s="47" t="e">
        <f t="shared" si="168"/>
        <v>#N/A</v>
      </c>
      <c r="V497" s="47" t="e">
        <f t="shared" si="169"/>
        <v>#N/A</v>
      </c>
      <c r="W497" s="47" t="e">
        <f t="shared" si="170"/>
        <v>#N/A</v>
      </c>
      <c r="X497" s="47" t="e">
        <f t="shared" si="171"/>
        <v>#N/A</v>
      </c>
      <c r="Y497" s="47" t="e">
        <f t="shared" si="172"/>
        <v>#N/A</v>
      </c>
      <c r="Z497" s="47" t="e">
        <f t="shared" si="173"/>
        <v>#N/A</v>
      </c>
      <c r="AA497" s="47" t="e">
        <f t="shared" si="174"/>
        <v>#N/A</v>
      </c>
      <c r="AB497" s="47" t="e">
        <f t="shared" si="175"/>
        <v>#N/A</v>
      </c>
      <c r="AC497" s="47" t="e">
        <f t="shared" si="176"/>
        <v>#N/A</v>
      </c>
    </row>
    <row r="498" spans="1:29" hidden="1" x14ac:dyDescent="0.25">
      <c r="A498">
        <v>474</v>
      </c>
      <c r="B498">
        <f>IFERROR(VLOOKUP(IF(ISERROR(FIND("Наименование загрязняющего вещества",D498))=FALSE,B499,IF(D498="всего по ЗВ:",B497,VLOOKUP(A498,ishod_piv!A:B,2,0))),norm!B:B,1,0),0)</f>
        <v>0</v>
      </c>
      <c r="C498" s="58" t="e">
        <f t="shared" si="155"/>
        <v>#N/A</v>
      </c>
      <c r="D498" s="148" t="e">
        <f>VLOOKUP(A498,ishod_piv!A:H,8,0)</f>
        <v>#N/A</v>
      </c>
      <c r="E498" s="59" t="e">
        <f>VLOOKUP(A498,ishod_piv!A:I,9,0)</f>
        <v>#N/A</v>
      </c>
      <c r="F498" s="47" t="e">
        <f>IF(ISERROR(FIND("Наименование загрязняющего вещества",D498))=TRUE,VLOOKUP(A498,ishod_piv!A:I,4,0),"")</f>
        <v>#N/A</v>
      </c>
      <c r="G498" s="47" t="e">
        <f>IF(ISERROR(FIND("Наименование загрязняющего вещества",D498))=TRUE,VLOOKUP(A498,ishod_piv!A:I,5,0),"")</f>
        <v>#N/A</v>
      </c>
      <c r="H498" s="47" t="e">
        <f>VLOOKUP(A498,ishod_piv!A:J,10,0)</f>
        <v>#N/A</v>
      </c>
      <c r="I498" s="47" t="e">
        <f t="shared" si="156"/>
        <v>#N/A</v>
      </c>
      <c r="J498" s="47" t="e">
        <f t="shared" si="157"/>
        <v>#N/A</v>
      </c>
      <c r="K498" s="47" t="e">
        <f t="shared" si="158"/>
        <v>#N/A</v>
      </c>
      <c r="L498" s="47" t="e">
        <f t="shared" si="159"/>
        <v>#N/A</v>
      </c>
      <c r="M498" s="47" t="e">
        <f t="shared" si="160"/>
        <v>#N/A</v>
      </c>
      <c r="N498" s="47" t="e">
        <f t="shared" si="161"/>
        <v>#N/A</v>
      </c>
      <c r="O498" s="47" t="e">
        <f t="shared" si="162"/>
        <v>#N/A</v>
      </c>
      <c r="P498" s="47" t="e">
        <f t="shared" si="163"/>
        <v>#N/A</v>
      </c>
      <c r="Q498" s="47" t="e">
        <f t="shared" si="164"/>
        <v>#N/A</v>
      </c>
      <c r="R498" s="47" t="e">
        <f t="shared" si="165"/>
        <v>#N/A</v>
      </c>
      <c r="S498" s="47" t="e">
        <f t="shared" si="166"/>
        <v>#N/A</v>
      </c>
      <c r="T498" s="47" t="e">
        <f t="shared" si="167"/>
        <v>#N/A</v>
      </c>
      <c r="U498" s="47" t="e">
        <f t="shared" si="168"/>
        <v>#N/A</v>
      </c>
      <c r="V498" s="47" t="e">
        <f t="shared" si="169"/>
        <v>#N/A</v>
      </c>
      <c r="W498" s="47" t="e">
        <f t="shared" si="170"/>
        <v>#N/A</v>
      </c>
      <c r="X498" s="47" t="e">
        <f t="shared" si="171"/>
        <v>#N/A</v>
      </c>
      <c r="Y498" s="47" t="e">
        <f t="shared" si="172"/>
        <v>#N/A</v>
      </c>
      <c r="Z498" s="47" t="e">
        <f t="shared" si="173"/>
        <v>#N/A</v>
      </c>
      <c r="AA498" s="47" t="e">
        <f t="shared" si="174"/>
        <v>#N/A</v>
      </c>
      <c r="AB498" s="47" t="e">
        <f t="shared" si="175"/>
        <v>#N/A</v>
      </c>
      <c r="AC498" s="47" t="e">
        <f t="shared" si="176"/>
        <v>#N/A</v>
      </c>
    </row>
    <row r="499" spans="1:29" hidden="1" x14ac:dyDescent="0.25">
      <c r="A499">
        <v>475</v>
      </c>
      <c r="B499">
        <f>IFERROR(VLOOKUP(IF(ISERROR(FIND("Наименование загрязняющего вещества",D499))=FALSE,B500,IF(D499="всего по ЗВ:",B498,VLOOKUP(A499,ishod_piv!A:B,2,0))),norm!B:B,1,0),0)</f>
        <v>0</v>
      </c>
      <c r="C499" s="58" t="e">
        <f t="shared" si="155"/>
        <v>#N/A</v>
      </c>
      <c r="D499" s="148" t="e">
        <f>VLOOKUP(A499,ishod_piv!A:H,8,0)</f>
        <v>#N/A</v>
      </c>
      <c r="E499" s="59" t="e">
        <f>VLOOKUP(A499,ishod_piv!A:I,9,0)</f>
        <v>#N/A</v>
      </c>
      <c r="F499" s="47" t="e">
        <f>IF(ISERROR(FIND("Наименование загрязняющего вещества",D499))=TRUE,VLOOKUP(A499,ishod_piv!A:I,4,0),"")</f>
        <v>#N/A</v>
      </c>
      <c r="G499" s="47" t="e">
        <f>IF(ISERROR(FIND("Наименование загрязняющего вещества",D499))=TRUE,VLOOKUP(A499,ishod_piv!A:I,5,0),"")</f>
        <v>#N/A</v>
      </c>
      <c r="H499" s="47" t="e">
        <f>VLOOKUP(A499,ishod_piv!A:J,10,0)</f>
        <v>#N/A</v>
      </c>
      <c r="I499" s="47" t="e">
        <f t="shared" si="156"/>
        <v>#N/A</v>
      </c>
      <c r="J499" s="47" t="e">
        <f t="shared" si="157"/>
        <v>#N/A</v>
      </c>
      <c r="K499" s="47" t="e">
        <f t="shared" si="158"/>
        <v>#N/A</v>
      </c>
      <c r="L499" s="47" t="e">
        <f t="shared" si="159"/>
        <v>#N/A</v>
      </c>
      <c r="M499" s="47" t="e">
        <f t="shared" si="160"/>
        <v>#N/A</v>
      </c>
      <c r="N499" s="47" t="e">
        <f t="shared" si="161"/>
        <v>#N/A</v>
      </c>
      <c r="O499" s="47" t="e">
        <f t="shared" si="162"/>
        <v>#N/A</v>
      </c>
      <c r="P499" s="47" t="e">
        <f t="shared" si="163"/>
        <v>#N/A</v>
      </c>
      <c r="Q499" s="47" t="e">
        <f t="shared" si="164"/>
        <v>#N/A</v>
      </c>
      <c r="R499" s="47" t="e">
        <f t="shared" si="165"/>
        <v>#N/A</v>
      </c>
      <c r="S499" s="47" t="e">
        <f t="shared" si="166"/>
        <v>#N/A</v>
      </c>
      <c r="T499" s="47" t="e">
        <f t="shared" si="167"/>
        <v>#N/A</v>
      </c>
      <c r="U499" s="47" t="e">
        <f t="shared" si="168"/>
        <v>#N/A</v>
      </c>
      <c r="V499" s="47" t="e">
        <f t="shared" si="169"/>
        <v>#N/A</v>
      </c>
      <c r="W499" s="47" t="e">
        <f t="shared" si="170"/>
        <v>#N/A</v>
      </c>
      <c r="X499" s="47" t="e">
        <f t="shared" si="171"/>
        <v>#N/A</v>
      </c>
      <c r="Y499" s="47" t="e">
        <f t="shared" si="172"/>
        <v>#N/A</v>
      </c>
      <c r="Z499" s="47" t="e">
        <f t="shared" si="173"/>
        <v>#N/A</v>
      </c>
      <c r="AA499" s="47" t="e">
        <f t="shared" si="174"/>
        <v>#N/A</v>
      </c>
      <c r="AB499" s="47" t="e">
        <f t="shared" si="175"/>
        <v>#N/A</v>
      </c>
      <c r="AC499" s="47" t="e">
        <f t="shared" si="176"/>
        <v>#N/A</v>
      </c>
    </row>
    <row r="500" spans="1:29" hidden="1" x14ac:dyDescent="0.25">
      <c r="A500">
        <v>476</v>
      </c>
      <c r="B500">
        <f>IFERROR(VLOOKUP(IF(ISERROR(FIND("Наименование загрязняющего вещества",D500))=FALSE,B501,IF(D500="всего по ЗВ:",B499,VLOOKUP(A500,ishod_piv!A:B,2,0))),norm!B:B,1,0),0)</f>
        <v>0</v>
      </c>
      <c r="C500" s="58" t="e">
        <f t="shared" si="155"/>
        <v>#N/A</v>
      </c>
      <c r="D500" s="148" t="e">
        <f>VLOOKUP(A500,ishod_piv!A:H,8,0)</f>
        <v>#N/A</v>
      </c>
      <c r="E500" s="59" t="e">
        <f>VLOOKUP(A500,ishod_piv!A:I,9,0)</f>
        <v>#N/A</v>
      </c>
      <c r="F500" s="47" t="e">
        <f>IF(ISERROR(FIND("Наименование загрязняющего вещества",D500))=TRUE,VLOOKUP(A500,ishod_piv!A:I,4,0),"")</f>
        <v>#N/A</v>
      </c>
      <c r="G500" s="47" t="e">
        <f>IF(ISERROR(FIND("Наименование загрязняющего вещества",D500))=TRUE,VLOOKUP(A500,ishod_piv!A:I,5,0),"")</f>
        <v>#N/A</v>
      </c>
      <c r="H500" s="47" t="e">
        <f>VLOOKUP(A500,ishod_piv!A:J,10,0)</f>
        <v>#N/A</v>
      </c>
      <c r="I500" s="47" t="e">
        <f t="shared" si="156"/>
        <v>#N/A</v>
      </c>
      <c r="J500" s="47" t="e">
        <f t="shared" si="157"/>
        <v>#N/A</v>
      </c>
      <c r="K500" s="47" t="e">
        <f t="shared" si="158"/>
        <v>#N/A</v>
      </c>
      <c r="L500" s="47" t="e">
        <f t="shared" si="159"/>
        <v>#N/A</v>
      </c>
      <c r="M500" s="47" t="e">
        <f t="shared" si="160"/>
        <v>#N/A</v>
      </c>
      <c r="N500" s="47" t="e">
        <f t="shared" si="161"/>
        <v>#N/A</v>
      </c>
      <c r="O500" s="47" t="e">
        <f t="shared" si="162"/>
        <v>#N/A</v>
      </c>
      <c r="P500" s="47" t="e">
        <f t="shared" si="163"/>
        <v>#N/A</v>
      </c>
      <c r="Q500" s="47" t="e">
        <f t="shared" si="164"/>
        <v>#N/A</v>
      </c>
      <c r="R500" s="47" t="e">
        <f t="shared" si="165"/>
        <v>#N/A</v>
      </c>
      <c r="S500" s="47" t="e">
        <f t="shared" si="166"/>
        <v>#N/A</v>
      </c>
      <c r="T500" s="47" t="e">
        <f t="shared" si="167"/>
        <v>#N/A</v>
      </c>
      <c r="U500" s="47" t="e">
        <f t="shared" si="168"/>
        <v>#N/A</v>
      </c>
      <c r="V500" s="47" t="e">
        <f t="shared" si="169"/>
        <v>#N/A</v>
      </c>
      <c r="W500" s="47" t="e">
        <f t="shared" si="170"/>
        <v>#N/A</v>
      </c>
      <c r="X500" s="47" t="e">
        <f t="shared" si="171"/>
        <v>#N/A</v>
      </c>
      <c r="Y500" s="47" t="e">
        <f t="shared" si="172"/>
        <v>#N/A</v>
      </c>
      <c r="Z500" s="47" t="e">
        <f t="shared" si="173"/>
        <v>#N/A</v>
      </c>
      <c r="AA500" s="47" t="e">
        <f t="shared" si="174"/>
        <v>#N/A</v>
      </c>
      <c r="AB500" s="47" t="e">
        <f t="shared" si="175"/>
        <v>#N/A</v>
      </c>
      <c r="AC500" s="47" t="e">
        <f t="shared" si="176"/>
        <v>#N/A</v>
      </c>
    </row>
    <row r="501" spans="1:29" hidden="1" x14ac:dyDescent="0.25">
      <c r="A501">
        <v>477</v>
      </c>
      <c r="B501">
        <f>IFERROR(VLOOKUP(IF(ISERROR(FIND("Наименование загрязняющего вещества",D501))=FALSE,B502,IF(D501="всего по ЗВ:",B500,VLOOKUP(A501,ishod_piv!A:B,2,0))),norm!B:B,1,0),0)</f>
        <v>0</v>
      </c>
      <c r="C501" s="58" t="e">
        <f t="shared" si="155"/>
        <v>#N/A</v>
      </c>
      <c r="D501" s="148" t="e">
        <f>VLOOKUP(A501,ishod_piv!A:H,8,0)</f>
        <v>#N/A</v>
      </c>
      <c r="E501" s="59" t="e">
        <f>VLOOKUP(A501,ishod_piv!A:I,9,0)</f>
        <v>#N/A</v>
      </c>
      <c r="F501" s="47" t="e">
        <f>IF(ISERROR(FIND("Наименование загрязняющего вещества",D501))=TRUE,VLOOKUP(A501,ishod_piv!A:I,4,0),"")</f>
        <v>#N/A</v>
      </c>
      <c r="G501" s="47" t="e">
        <f>IF(ISERROR(FIND("Наименование загрязняющего вещества",D501))=TRUE,VLOOKUP(A501,ishod_piv!A:I,5,0),"")</f>
        <v>#N/A</v>
      </c>
      <c r="H501" s="47" t="e">
        <f>VLOOKUP(A501,ishod_piv!A:J,10,0)</f>
        <v>#N/A</v>
      </c>
      <c r="I501" s="47" t="e">
        <f t="shared" si="156"/>
        <v>#N/A</v>
      </c>
      <c r="J501" s="47" t="e">
        <f t="shared" si="157"/>
        <v>#N/A</v>
      </c>
      <c r="K501" s="47" t="e">
        <f t="shared" si="158"/>
        <v>#N/A</v>
      </c>
      <c r="L501" s="47" t="e">
        <f t="shared" si="159"/>
        <v>#N/A</v>
      </c>
      <c r="M501" s="47" t="e">
        <f t="shared" si="160"/>
        <v>#N/A</v>
      </c>
      <c r="N501" s="47" t="e">
        <f t="shared" si="161"/>
        <v>#N/A</v>
      </c>
      <c r="O501" s="47" t="e">
        <f t="shared" si="162"/>
        <v>#N/A</v>
      </c>
      <c r="P501" s="47" t="e">
        <f t="shared" si="163"/>
        <v>#N/A</v>
      </c>
      <c r="Q501" s="47" t="e">
        <f t="shared" si="164"/>
        <v>#N/A</v>
      </c>
      <c r="R501" s="47" t="e">
        <f t="shared" si="165"/>
        <v>#N/A</v>
      </c>
      <c r="S501" s="47" t="e">
        <f t="shared" si="166"/>
        <v>#N/A</v>
      </c>
      <c r="T501" s="47" t="e">
        <f t="shared" si="167"/>
        <v>#N/A</v>
      </c>
      <c r="U501" s="47" t="e">
        <f t="shared" si="168"/>
        <v>#N/A</v>
      </c>
      <c r="V501" s="47" t="e">
        <f t="shared" si="169"/>
        <v>#N/A</v>
      </c>
      <c r="W501" s="47" t="e">
        <f t="shared" si="170"/>
        <v>#N/A</v>
      </c>
      <c r="X501" s="47" t="e">
        <f t="shared" si="171"/>
        <v>#N/A</v>
      </c>
      <c r="Y501" s="47" t="e">
        <f t="shared" si="172"/>
        <v>#N/A</v>
      </c>
      <c r="Z501" s="47" t="e">
        <f t="shared" si="173"/>
        <v>#N/A</v>
      </c>
      <c r="AA501" s="47" t="e">
        <f t="shared" si="174"/>
        <v>#N/A</v>
      </c>
      <c r="AB501" s="47" t="e">
        <f t="shared" si="175"/>
        <v>#N/A</v>
      </c>
      <c r="AC501" s="47" t="e">
        <f t="shared" si="176"/>
        <v>#N/A</v>
      </c>
    </row>
    <row r="502" spans="1:29" hidden="1" x14ac:dyDescent="0.25">
      <c r="A502">
        <v>478</v>
      </c>
      <c r="B502">
        <f>IFERROR(VLOOKUP(IF(ISERROR(FIND("Наименование загрязняющего вещества",D502))=FALSE,B503,IF(D502="всего по ЗВ:",B501,VLOOKUP(A502,ishod_piv!A:B,2,0))),norm!B:B,1,0),0)</f>
        <v>0</v>
      </c>
      <c r="C502" s="58" t="e">
        <f t="shared" si="155"/>
        <v>#N/A</v>
      </c>
      <c r="D502" s="148" t="e">
        <f>VLOOKUP(A502,ishod_piv!A:H,8,0)</f>
        <v>#N/A</v>
      </c>
      <c r="E502" s="59" t="e">
        <f>VLOOKUP(A502,ishod_piv!A:I,9,0)</f>
        <v>#N/A</v>
      </c>
      <c r="F502" s="47" t="e">
        <f>IF(ISERROR(FIND("Наименование загрязняющего вещества",D502))=TRUE,VLOOKUP(A502,ishod_piv!A:I,4,0),"")</f>
        <v>#N/A</v>
      </c>
      <c r="G502" s="47" t="e">
        <f>IF(ISERROR(FIND("Наименование загрязняющего вещества",D502))=TRUE,VLOOKUP(A502,ishod_piv!A:I,5,0),"")</f>
        <v>#N/A</v>
      </c>
      <c r="H502" s="47" t="e">
        <f>VLOOKUP(A502,ishod_piv!A:J,10,0)</f>
        <v>#N/A</v>
      </c>
      <c r="I502" s="47" t="e">
        <f t="shared" si="156"/>
        <v>#N/A</v>
      </c>
      <c r="J502" s="47" t="e">
        <f t="shared" si="157"/>
        <v>#N/A</v>
      </c>
      <c r="K502" s="47" t="e">
        <f t="shared" si="158"/>
        <v>#N/A</v>
      </c>
      <c r="L502" s="47" t="e">
        <f t="shared" si="159"/>
        <v>#N/A</v>
      </c>
      <c r="M502" s="47" t="e">
        <f t="shared" si="160"/>
        <v>#N/A</v>
      </c>
      <c r="N502" s="47" t="e">
        <f t="shared" si="161"/>
        <v>#N/A</v>
      </c>
      <c r="O502" s="47" t="e">
        <f t="shared" si="162"/>
        <v>#N/A</v>
      </c>
      <c r="P502" s="47" t="e">
        <f t="shared" si="163"/>
        <v>#N/A</v>
      </c>
      <c r="Q502" s="47" t="e">
        <f t="shared" si="164"/>
        <v>#N/A</v>
      </c>
      <c r="R502" s="47" t="e">
        <f t="shared" si="165"/>
        <v>#N/A</v>
      </c>
      <c r="S502" s="47" t="e">
        <f t="shared" si="166"/>
        <v>#N/A</v>
      </c>
      <c r="T502" s="47" t="e">
        <f t="shared" si="167"/>
        <v>#N/A</v>
      </c>
      <c r="U502" s="47" t="e">
        <f t="shared" si="168"/>
        <v>#N/A</v>
      </c>
      <c r="V502" s="47" t="e">
        <f t="shared" si="169"/>
        <v>#N/A</v>
      </c>
      <c r="W502" s="47" t="e">
        <f t="shared" si="170"/>
        <v>#N/A</v>
      </c>
      <c r="X502" s="47" t="e">
        <f t="shared" si="171"/>
        <v>#N/A</v>
      </c>
      <c r="Y502" s="47" t="e">
        <f t="shared" si="172"/>
        <v>#N/A</v>
      </c>
      <c r="Z502" s="47" t="e">
        <f t="shared" si="173"/>
        <v>#N/A</v>
      </c>
      <c r="AA502" s="47" t="e">
        <f t="shared" si="174"/>
        <v>#N/A</v>
      </c>
      <c r="AB502" s="47" t="e">
        <f t="shared" si="175"/>
        <v>#N/A</v>
      </c>
      <c r="AC502" s="47" t="e">
        <f t="shared" si="176"/>
        <v>#N/A</v>
      </c>
    </row>
    <row r="503" spans="1:29" hidden="1" x14ac:dyDescent="0.25">
      <c r="A503">
        <v>479</v>
      </c>
      <c r="B503">
        <f>IFERROR(VLOOKUP(IF(ISERROR(FIND("Наименование загрязняющего вещества",D503))=FALSE,B504,IF(D503="всего по ЗВ:",B502,VLOOKUP(A503,ishod_piv!A:B,2,0))),norm!B:B,1,0),0)</f>
        <v>0</v>
      </c>
      <c r="C503" s="58" t="e">
        <f t="shared" si="155"/>
        <v>#N/A</v>
      </c>
      <c r="D503" s="148" t="e">
        <f>VLOOKUP(A503,ishod_piv!A:H,8,0)</f>
        <v>#N/A</v>
      </c>
      <c r="E503" s="59" t="e">
        <f>VLOOKUP(A503,ishod_piv!A:I,9,0)</f>
        <v>#N/A</v>
      </c>
      <c r="F503" s="47" t="e">
        <f>IF(ISERROR(FIND("Наименование загрязняющего вещества",D503))=TRUE,VLOOKUP(A503,ishod_piv!A:I,4,0),"")</f>
        <v>#N/A</v>
      </c>
      <c r="G503" s="47" t="e">
        <f>IF(ISERROR(FIND("Наименование загрязняющего вещества",D503))=TRUE,VLOOKUP(A503,ishod_piv!A:I,5,0),"")</f>
        <v>#N/A</v>
      </c>
      <c r="H503" s="47" t="e">
        <f>VLOOKUP(A503,ishod_piv!A:J,10,0)</f>
        <v>#N/A</v>
      </c>
      <c r="I503" s="47" t="e">
        <f t="shared" si="156"/>
        <v>#N/A</v>
      </c>
      <c r="J503" s="47" t="e">
        <f t="shared" si="157"/>
        <v>#N/A</v>
      </c>
      <c r="K503" s="47" t="e">
        <f t="shared" si="158"/>
        <v>#N/A</v>
      </c>
      <c r="L503" s="47" t="e">
        <f t="shared" si="159"/>
        <v>#N/A</v>
      </c>
      <c r="M503" s="47" t="e">
        <f t="shared" si="160"/>
        <v>#N/A</v>
      </c>
      <c r="N503" s="47" t="e">
        <f t="shared" si="161"/>
        <v>#N/A</v>
      </c>
      <c r="O503" s="47" t="e">
        <f t="shared" si="162"/>
        <v>#N/A</v>
      </c>
      <c r="P503" s="47" t="e">
        <f t="shared" si="163"/>
        <v>#N/A</v>
      </c>
      <c r="Q503" s="47" t="e">
        <f t="shared" si="164"/>
        <v>#N/A</v>
      </c>
      <c r="R503" s="47" t="e">
        <f t="shared" si="165"/>
        <v>#N/A</v>
      </c>
      <c r="S503" s="47" t="e">
        <f t="shared" si="166"/>
        <v>#N/A</v>
      </c>
      <c r="T503" s="47" t="e">
        <f t="shared" si="167"/>
        <v>#N/A</v>
      </c>
      <c r="U503" s="47" t="e">
        <f t="shared" si="168"/>
        <v>#N/A</v>
      </c>
      <c r="V503" s="47" t="e">
        <f t="shared" si="169"/>
        <v>#N/A</v>
      </c>
      <c r="W503" s="47" t="e">
        <f t="shared" si="170"/>
        <v>#N/A</v>
      </c>
      <c r="X503" s="47" t="e">
        <f t="shared" si="171"/>
        <v>#N/A</v>
      </c>
      <c r="Y503" s="47" t="e">
        <f t="shared" si="172"/>
        <v>#N/A</v>
      </c>
      <c r="Z503" s="47" t="e">
        <f t="shared" si="173"/>
        <v>#N/A</v>
      </c>
      <c r="AA503" s="47" t="e">
        <f t="shared" si="174"/>
        <v>#N/A</v>
      </c>
      <c r="AB503" s="47" t="e">
        <f t="shared" si="175"/>
        <v>#N/A</v>
      </c>
      <c r="AC503" s="47" t="e">
        <f t="shared" si="176"/>
        <v>#N/A</v>
      </c>
    </row>
    <row r="504" spans="1:29" hidden="1" x14ac:dyDescent="0.25">
      <c r="A504">
        <v>480</v>
      </c>
      <c r="B504">
        <f>IFERROR(VLOOKUP(IF(ISERROR(FIND("Наименование загрязняющего вещества",D504))=FALSE,B505,IF(D504="всего по ЗВ:",B503,VLOOKUP(A504,ishod_piv!A:B,2,0))),norm!B:B,1,0),0)</f>
        <v>0</v>
      </c>
      <c r="C504" s="58" t="e">
        <f t="shared" si="155"/>
        <v>#N/A</v>
      </c>
      <c r="D504" s="148" t="e">
        <f>VLOOKUP(A504,ishod_piv!A:H,8,0)</f>
        <v>#N/A</v>
      </c>
      <c r="E504" s="59" t="e">
        <f>VLOOKUP(A504,ishod_piv!A:I,9,0)</f>
        <v>#N/A</v>
      </c>
      <c r="F504" s="47" t="e">
        <f>IF(ISERROR(FIND("Наименование загрязняющего вещества",D504))=TRUE,VLOOKUP(A504,ishod_piv!A:I,4,0),"")</f>
        <v>#N/A</v>
      </c>
      <c r="G504" s="47" t="e">
        <f>IF(ISERROR(FIND("Наименование загрязняющего вещества",D504))=TRUE,VLOOKUP(A504,ishod_piv!A:I,5,0),"")</f>
        <v>#N/A</v>
      </c>
      <c r="H504" s="47" t="e">
        <f>VLOOKUP(A504,ishod_piv!A:J,10,0)</f>
        <v>#N/A</v>
      </c>
      <c r="I504" s="47" t="e">
        <f t="shared" si="156"/>
        <v>#N/A</v>
      </c>
      <c r="J504" s="47" t="e">
        <f t="shared" si="157"/>
        <v>#N/A</v>
      </c>
      <c r="K504" s="47" t="e">
        <f t="shared" si="158"/>
        <v>#N/A</v>
      </c>
      <c r="L504" s="47" t="e">
        <f t="shared" si="159"/>
        <v>#N/A</v>
      </c>
      <c r="M504" s="47" t="e">
        <f t="shared" si="160"/>
        <v>#N/A</v>
      </c>
      <c r="N504" s="47" t="e">
        <f t="shared" si="161"/>
        <v>#N/A</v>
      </c>
      <c r="O504" s="47" t="e">
        <f t="shared" si="162"/>
        <v>#N/A</v>
      </c>
      <c r="P504" s="47" t="e">
        <f t="shared" si="163"/>
        <v>#N/A</v>
      </c>
      <c r="Q504" s="47" t="e">
        <f t="shared" si="164"/>
        <v>#N/A</v>
      </c>
      <c r="R504" s="47" t="e">
        <f t="shared" si="165"/>
        <v>#N/A</v>
      </c>
      <c r="S504" s="47" t="e">
        <f t="shared" si="166"/>
        <v>#N/A</v>
      </c>
      <c r="T504" s="47" t="e">
        <f t="shared" si="167"/>
        <v>#N/A</v>
      </c>
      <c r="U504" s="47" t="e">
        <f t="shared" si="168"/>
        <v>#N/A</v>
      </c>
      <c r="V504" s="47" t="e">
        <f t="shared" si="169"/>
        <v>#N/A</v>
      </c>
      <c r="W504" s="47" t="e">
        <f t="shared" si="170"/>
        <v>#N/A</v>
      </c>
      <c r="X504" s="47" t="e">
        <f t="shared" si="171"/>
        <v>#N/A</v>
      </c>
      <c r="Y504" s="47" t="e">
        <f t="shared" si="172"/>
        <v>#N/A</v>
      </c>
      <c r="Z504" s="47" t="e">
        <f t="shared" si="173"/>
        <v>#N/A</v>
      </c>
      <c r="AA504" s="47" t="e">
        <f t="shared" si="174"/>
        <v>#N/A</v>
      </c>
      <c r="AB504" s="47" t="e">
        <f t="shared" si="175"/>
        <v>#N/A</v>
      </c>
      <c r="AC504" s="47" t="e">
        <f t="shared" si="176"/>
        <v>#N/A</v>
      </c>
    </row>
    <row r="505" spans="1:29" hidden="1" x14ac:dyDescent="0.25">
      <c r="A505">
        <v>481</v>
      </c>
      <c r="B505">
        <f>IFERROR(VLOOKUP(IF(ISERROR(FIND("Наименование загрязняющего вещества",D505))=FALSE,B506,IF(D505="всего по ЗВ:",B504,VLOOKUP(A505,ishod_piv!A:B,2,0))),norm!B:B,1,0),0)</f>
        <v>0</v>
      </c>
      <c r="C505" s="58" t="e">
        <f t="shared" si="155"/>
        <v>#N/A</v>
      </c>
      <c r="D505" s="148" t="e">
        <f>VLOOKUP(A505,ishod_piv!A:H,8,0)</f>
        <v>#N/A</v>
      </c>
      <c r="E505" s="59" t="e">
        <f>VLOOKUP(A505,ishod_piv!A:I,9,0)</f>
        <v>#N/A</v>
      </c>
      <c r="F505" s="47" t="e">
        <f>IF(ISERROR(FIND("Наименование загрязняющего вещества",D505))=TRUE,VLOOKUP(A505,ishod_piv!A:I,4,0),"")</f>
        <v>#N/A</v>
      </c>
      <c r="G505" s="47" t="e">
        <f>IF(ISERROR(FIND("Наименование загрязняющего вещества",D505))=TRUE,VLOOKUP(A505,ishod_piv!A:I,5,0),"")</f>
        <v>#N/A</v>
      </c>
      <c r="H505" s="47" t="e">
        <f>VLOOKUP(A505,ishod_piv!A:J,10,0)</f>
        <v>#N/A</v>
      </c>
      <c r="I505" s="47" t="e">
        <f t="shared" si="156"/>
        <v>#N/A</v>
      </c>
      <c r="J505" s="47" t="e">
        <f t="shared" si="157"/>
        <v>#N/A</v>
      </c>
      <c r="K505" s="47" t="e">
        <f t="shared" si="158"/>
        <v>#N/A</v>
      </c>
      <c r="L505" s="47" t="e">
        <f t="shared" si="159"/>
        <v>#N/A</v>
      </c>
      <c r="M505" s="47" t="e">
        <f t="shared" si="160"/>
        <v>#N/A</v>
      </c>
      <c r="N505" s="47" t="e">
        <f t="shared" si="161"/>
        <v>#N/A</v>
      </c>
      <c r="O505" s="47" t="e">
        <f t="shared" si="162"/>
        <v>#N/A</v>
      </c>
      <c r="P505" s="47" t="e">
        <f t="shared" si="163"/>
        <v>#N/A</v>
      </c>
      <c r="Q505" s="47" t="e">
        <f t="shared" si="164"/>
        <v>#N/A</v>
      </c>
      <c r="R505" s="47" t="e">
        <f t="shared" si="165"/>
        <v>#N/A</v>
      </c>
      <c r="S505" s="47" t="e">
        <f t="shared" si="166"/>
        <v>#N/A</v>
      </c>
      <c r="T505" s="47" t="e">
        <f t="shared" si="167"/>
        <v>#N/A</v>
      </c>
      <c r="U505" s="47" t="e">
        <f t="shared" si="168"/>
        <v>#N/A</v>
      </c>
      <c r="V505" s="47" t="e">
        <f t="shared" si="169"/>
        <v>#N/A</v>
      </c>
      <c r="W505" s="47" t="e">
        <f t="shared" si="170"/>
        <v>#N/A</v>
      </c>
      <c r="X505" s="47" t="e">
        <f t="shared" si="171"/>
        <v>#N/A</v>
      </c>
      <c r="Y505" s="47" t="e">
        <f t="shared" si="172"/>
        <v>#N/A</v>
      </c>
      <c r="Z505" s="47" t="e">
        <f t="shared" si="173"/>
        <v>#N/A</v>
      </c>
      <c r="AA505" s="47" t="e">
        <f t="shared" si="174"/>
        <v>#N/A</v>
      </c>
      <c r="AB505" s="47" t="e">
        <f t="shared" si="175"/>
        <v>#N/A</v>
      </c>
      <c r="AC505" s="47" t="e">
        <f t="shared" si="176"/>
        <v>#N/A</v>
      </c>
    </row>
    <row r="506" spans="1:29" hidden="1" x14ac:dyDescent="0.25">
      <c r="A506">
        <v>482</v>
      </c>
      <c r="B506">
        <f>IFERROR(VLOOKUP(IF(ISERROR(FIND("Наименование загрязняющего вещества",D506))=FALSE,B507,IF(D506="всего по ЗВ:",B505,VLOOKUP(A506,ishod_piv!A:B,2,0))),norm!B:B,1,0),0)</f>
        <v>0</v>
      </c>
      <c r="C506" s="58" t="e">
        <f t="shared" si="155"/>
        <v>#N/A</v>
      </c>
      <c r="D506" s="148" t="e">
        <f>VLOOKUP(A506,ishod_piv!A:H,8,0)</f>
        <v>#N/A</v>
      </c>
      <c r="E506" s="59" t="e">
        <f>VLOOKUP(A506,ishod_piv!A:I,9,0)</f>
        <v>#N/A</v>
      </c>
      <c r="F506" s="47" t="e">
        <f>IF(ISERROR(FIND("Наименование загрязняющего вещества",D506))=TRUE,VLOOKUP(A506,ishod_piv!A:I,4,0),"")</f>
        <v>#N/A</v>
      </c>
      <c r="G506" s="47" t="e">
        <f>IF(ISERROR(FIND("Наименование загрязняющего вещества",D506))=TRUE,VLOOKUP(A506,ishod_piv!A:I,5,0),"")</f>
        <v>#N/A</v>
      </c>
      <c r="H506" s="47" t="e">
        <f>VLOOKUP(A506,ishod_piv!A:J,10,0)</f>
        <v>#N/A</v>
      </c>
      <c r="I506" s="47" t="e">
        <f t="shared" si="156"/>
        <v>#N/A</v>
      </c>
      <c r="J506" s="47" t="e">
        <f t="shared" si="157"/>
        <v>#N/A</v>
      </c>
      <c r="K506" s="47" t="e">
        <f t="shared" si="158"/>
        <v>#N/A</v>
      </c>
      <c r="L506" s="47" t="e">
        <f t="shared" si="159"/>
        <v>#N/A</v>
      </c>
      <c r="M506" s="47" t="e">
        <f t="shared" si="160"/>
        <v>#N/A</v>
      </c>
      <c r="N506" s="47" t="e">
        <f t="shared" si="161"/>
        <v>#N/A</v>
      </c>
      <c r="O506" s="47" t="e">
        <f t="shared" si="162"/>
        <v>#N/A</v>
      </c>
      <c r="P506" s="47" t="e">
        <f t="shared" si="163"/>
        <v>#N/A</v>
      </c>
      <c r="Q506" s="47" t="e">
        <f t="shared" si="164"/>
        <v>#N/A</v>
      </c>
      <c r="R506" s="47" t="e">
        <f t="shared" si="165"/>
        <v>#N/A</v>
      </c>
      <c r="S506" s="47" t="e">
        <f t="shared" si="166"/>
        <v>#N/A</v>
      </c>
      <c r="T506" s="47" t="e">
        <f t="shared" si="167"/>
        <v>#N/A</v>
      </c>
      <c r="U506" s="47" t="e">
        <f t="shared" si="168"/>
        <v>#N/A</v>
      </c>
      <c r="V506" s="47" t="e">
        <f t="shared" si="169"/>
        <v>#N/A</v>
      </c>
      <c r="W506" s="47" t="e">
        <f t="shared" si="170"/>
        <v>#N/A</v>
      </c>
      <c r="X506" s="47" t="e">
        <f t="shared" si="171"/>
        <v>#N/A</v>
      </c>
      <c r="Y506" s="47" t="e">
        <f t="shared" si="172"/>
        <v>#N/A</v>
      </c>
      <c r="Z506" s="47" t="e">
        <f t="shared" si="173"/>
        <v>#N/A</v>
      </c>
      <c r="AA506" s="47" t="e">
        <f t="shared" si="174"/>
        <v>#N/A</v>
      </c>
      <c r="AB506" s="47" t="e">
        <f t="shared" si="175"/>
        <v>#N/A</v>
      </c>
      <c r="AC506" s="47" t="e">
        <f t="shared" si="176"/>
        <v>#N/A</v>
      </c>
    </row>
    <row r="507" spans="1:29" hidden="1" x14ac:dyDescent="0.25">
      <c r="A507">
        <v>483</v>
      </c>
      <c r="B507">
        <f>IFERROR(VLOOKUP(IF(ISERROR(FIND("Наименование загрязняющего вещества",D507))=FALSE,B508,IF(D507="всего по ЗВ:",B506,VLOOKUP(A507,ishod_piv!A:B,2,0))),norm!B:B,1,0),0)</f>
        <v>0</v>
      </c>
      <c r="C507" s="58" t="e">
        <f t="shared" si="155"/>
        <v>#N/A</v>
      </c>
      <c r="D507" s="148" t="e">
        <f>VLOOKUP(A507,ishod_piv!A:H,8,0)</f>
        <v>#N/A</v>
      </c>
      <c r="E507" s="59" t="e">
        <f>VLOOKUP(A507,ishod_piv!A:I,9,0)</f>
        <v>#N/A</v>
      </c>
      <c r="F507" s="47" t="e">
        <f>IF(ISERROR(FIND("Наименование загрязняющего вещества",D507))=TRUE,VLOOKUP(A507,ishod_piv!A:I,4,0),"")</f>
        <v>#N/A</v>
      </c>
      <c r="G507" s="47" t="e">
        <f>IF(ISERROR(FIND("Наименование загрязняющего вещества",D507))=TRUE,VLOOKUP(A507,ishod_piv!A:I,5,0),"")</f>
        <v>#N/A</v>
      </c>
      <c r="H507" s="47" t="e">
        <f>VLOOKUP(A507,ishod_piv!A:J,10,0)</f>
        <v>#N/A</v>
      </c>
      <c r="I507" s="47" t="e">
        <f t="shared" si="156"/>
        <v>#N/A</v>
      </c>
      <c r="J507" s="47" t="e">
        <f t="shared" si="157"/>
        <v>#N/A</v>
      </c>
      <c r="K507" s="47" t="e">
        <f t="shared" si="158"/>
        <v>#N/A</v>
      </c>
      <c r="L507" s="47" t="e">
        <f t="shared" si="159"/>
        <v>#N/A</v>
      </c>
      <c r="M507" s="47" t="e">
        <f t="shared" si="160"/>
        <v>#N/A</v>
      </c>
      <c r="N507" s="47" t="e">
        <f t="shared" si="161"/>
        <v>#N/A</v>
      </c>
      <c r="O507" s="47" t="e">
        <f t="shared" si="162"/>
        <v>#N/A</v>
      </c>
      <c r="P507" s="47" t="e">
        <f t="shared" si="163"/>
        <v>#N/A</v>
      </c>
      <c r="Q507" s="47" t="e">
        <f t="shared" si="164"/>
        <v>#N/A</v>
      </c>
      <c r="R507" s="47" t="e">
        <f t="shared" si="165"/>
        <v>#N/A</v>
      </c>
      <c r="S507" s="47" t="e">
        <f t="shared" si="166"/>
        <v>#N/A</v>
      </c>
      <c r="T507" s="47" t="e">
        <f t="shared" si="167"/>
        <v>#N/A</v>
      </c>
      <c r="U507" s="47" t="e">
        <f t="shared" si="168"/>
        <v>#N/A</v>
      </c>
      <c r="V507" s="47" t="e">
        <f t="shared" si="169"/>
        <v>#N/A</v>
      </c>
      <c r="W507" s="47" t="e">
        <f t="shared" si="170"/>
        <v>#N/A</v>
      </c>
      <c r="X507" s="47" t="e">
        <f t="shared" si="171"/>
        <v>#N/A</v>
      </c>
      <c r="Y507" s="47" t="e">
        <f t="shared" si="172"/>
        <v>#N/A</v>
      </c>
      <c r="Z507" s="47" t="e">
        <f t="shared" si="173"/>
        <v>#N/A</v>
      </c>
      <c r="AA507" s="47" t="e">
        <f t="shared" si="174"/>
        <v>#N/A</v>
      </c>
      <c r="AB507" s="47" t="e">
        <f t="shared" si="175"/>
        <v>#N/A</v>
      </c>
      <c r="AC507" s="47" t="e">
        <f t="shared" si="176"/>
        <v>#N/A</v>
      </c>
    </row>
    <row r="508" spans="1:29" hidden="1" x14ac:dyDescent="0.25">
      <c r="A508">
        <v>484</v>
      </c>
      <c r="B508">
        <f>IFERROR(VLOOKUP(IF(ISERROR(FIND("Наименование загрязняющего вещества",D508))=FALSE,B509,IF(D508="всего по ЗВ:",B507,VLOOKUP(A508,ishod_piv!A:B,2,0))),norm!B:B,1,0),0)</f>
        <v>0</v>
      </c>
      <c r="C508" s="58" t="e">
        <f t="shared" si="155"/>
        <v>#N/A</v>
      </c>
      <c r="D508" s="148" t="e">
        <f>VLOOKUP(A508,ishod_piv!A:H,8,0)</f>
        <v>#N/A</v>
      </c>
      <c r="E508" s="59" t="e">
        <f>VLOOKUP(A508,ishod_piv!A:I,9,0)</f>
        <v>#N/A</v>
      </c>
      <c r="F508" s="47" t="e">
        <f>IF(ISERROR(FIND("Наименование загрязняющего вещества",D508))=TRUE,VLOOKUP(A508,ishod_piv!A:I,4,0),"")</f>
        <v>#N/A</v>
      </c>
      <c r="G508" s="47" t="e">
        <f>IF(ISERROR(FIND("Наименование загрязняющего вещества",D508))=TRUE,VLOOKUP(A508,ishod_piv!A:I,5,0),"")</f>
        <v>#N/A</v>
      </c>
      <c r="H508" s="47" t="e">
        <f>VLOOKUP(A508,ishod_piv!A:J,10,0)</f>
        <v>#N/A</v>
      </c>
      <c r="I508" s="47" t="e">
        <f t="shared" si="156"/>
        <v>#N/A</v>
      </c>
      <c r="J508" s="47" t="e">
        <f t="shared" si="157"/>
        <v>#N/A</v>
      </c>
      <c r="K508" s="47" t="e">
        <f t="shared" si="158"/>
        <v>#N/A</v>
      </c>
      <c r="L508" s="47" t="e">
        <f t="shared" si="159"/>
        <v>#N/A</v>
      </c>
      <c r="M508" s="47" t="e">
        <f t="shared" si="160"/>
        <v>#N/A</v>
      </c>
      <c r="N508" s="47" t="e">
        <f t="shared" si="161"/>
        <v>#N/A</v>
      </c>
      <c r="O508" s="47" t="e">
        <f t="shared" si="162"/>
        <v>#N/A</v>
      </c>
      <c r="P508" s="47" t="e">
        <f t="shared" si="163"/>
        <v>#N/A</v>
      </c>
      <c r="Q508" s="47" t="e">
        <f t="shared" si="164"/>
        <v>#N/A</v>
      </c>
      <c r="R508" s="47" t="e">
        <f t="shared" si="165"/>
        <v>#N/A</v>
      </c>
      <c r="S508" s="47" t="e">
        <f t="shared" si="166"/>
        <v>#N/A</v>
      </c>
      <c r="T508" s="47" t="e">
        <f t="shared" si="167"/>
        <v>#N/A</v>
      </c>
      <c r="U508" s="47" t="e">
        <f t="shared" si="168"/>
        <v>#N/A</v>
      </c>
      <c r="V508" s="47" t="e">
        <f t="shared" si="169"/>
        <v>#N/A</v>
      </c>
      <c r="W508" s="47" t="e">
        <f t="shared" si="170"/>
        <v>#N/A</v>
      </c>
      <c r="X508" s="47" t="e">
        <f t="shared" si="171"/>
        <v>#N/A</v>
      </c>
      <c r="Y508" s="47" t="e">
        <f t="shared" si="172"/>
        <v>#N/A</v>
      </c>
      <c r="Z508" s="47" t="e">
        <f t="shared" si="173"/>
        <v>#N/A</v>
      </c>
      <c r="AA508" s="47" t="e">
        <f t="shared" si="174"/>
        <v>#N/A</v>
      </c>
      <c r="AB508" s="47" t="e">
        <f t="shared" si="175"/>
        <v>#N/A</v>
      </c>
      <c r="AC508" s="47" t="e">
        <f t="shared" si="176"/>
        <v>#N/A</v>
      </c>
    </row>
    <row r="509" spans="1:29" hidden="1" x14ac:dyDescent="0.25">
      <c r="A509">
        <v>485</v>
      </c>
      <c r="B509">
        <f>IFERROR(VLOOKUP(IF(ISERROR(FIND("Наименование загрязняющего вещества",D509))=FALSE,B510,IF(D509="всего по ЗВ:",B508,VLOOKUP(A509,ishod_piv!A:B,2,0))),norm!B:B,1,0),0)</f>
        <v>0</v>
      </c>
      <c r="C509" s="58" t="e">
        <f t="shared" si="155"/>
        <v>#N/A</v>
      </c>
      <c r="D509" s="148" t="e">
        <f>VLOOKUP(A509,ishod_piv!A:H,8,0)</f>
        <v>#N/A</v>
      </c>
      <c r="E509" s="59" t="e">
        <f>VLOOKUP(A509,ishod_piv!A:I,9,0)</f>
        <v>#N/A</v>
      </c>
      <c r="F509" s="47" t="e">
        <f>IF(ISERROR(FIND("Наименование загрязняющего вещества",D509))=TRUE,VLOOKUP(A509,ishod_piv!A:I,4,0),"")</f>
        <v>#N/A</v>
      </c>
      <c r="G509" s="47" t="e">
        <f>IF(ISERROR(FIND("Наименование загрязняющего вещества",D509))=TRUE,VLOOKUP(A509,ishod_piv!A:I,5,0),"")</f>
        <v>#N/A</v>
      </c>
      <c r="H509" s="47" t="e">
        <f>VLOOKUP(A509,ishod_piv!A:J,10,0)</f>
        <v>#N/A</v>
      </c>
      <c r="I509" s="47" t="e">
        <f t="shared" si="156"/>
        <v>#N/A</v>
      </c>
      <c r="J509" s="47" t="e">
        <f t="shared" si="157"/>
        <v>#N/A</v>
      </c>
      <c r="K509" s="47" t="e">
        <f t="shared" si="158"/>
        <v>#N/A</v>
      </c>
      <c r="L509" s="47" t="e">
        <f t="shared" si="159"/>
        <v>#N/A</v>
      </c>
      <c r="M509" s="47" t="e">
        <f t="shared" si="160"/>
        <v>#N/A</v>
      </c>
      <c r="N509" s="47" t="e">
        <f t="shared" si="161"/>
        <v>#N/A</v>
      </c>
      <c r="O509" s="47" t="e">
        <f t="shared" si="162"/>
        <v>#N/A</v>
      </c>
      <c r="P509" s="47" t="e">
        <f t="shared" si="163"/>
        <v>#N/A</v>
      </c>
      <c r="Q509" s="47" t="e">
        <f t="shared" si="164"/>
        <v>#N/A</v>
      </c>
      <c r="R509" s="47" t="e">
        <f t="shared" si="165"/>
        <v>#N/A</v>
      </c>
      <c r="S509" s="47" t="e">
        <f t="shared" si="166"/>
        <v>#N/A</v>
      </c>
      <c r="T509" s="47" t="e">
        <f t="shared" si="167"/>
        <v>#N/A</v>
      </c>
      <c r="U509" s="47" t="e">
        <f t="shared" si="168"/>
        <v>#N/A</v>
      </c>
      <c r="V509" s="47" t="e">
        <f t="shared" si="169"/>
        <v>#N/A</v>
      </c>
      <c r="W509" s="47" t="e">
        <f t="shared" si="170"/>
        <v>#N/A</v>
      </c>
      <c r="X509" s="47" t="e">
        <f t="shared" si="171"/>
        <v>#N/A</v>
      </c>
      <c r="Y509" s="47" t="e">
        <f t="shared" si="172"/>
        <v>#N/A</v>
      </c>
      <c r="Z509" s="47" t="e">
        <f t="shared" si="173"/>
        <v>#N/A</v>
      </c>
      <c r="AA509" s="47" t="e">
        <f t="shared" si="174"/>
        <v>#N/A</v>
      </c>
      <c r="AB509" s="47" t="e">
        <f t="shared" si="175"/>
        <v>#N/A</v>
      </c>
      <c r="AC509" s="47" t="e">
        <f t="shared" si="176"/>
        <v>#N/A</v>
      </c>
    </row>
    <row r="510" spans="1:29" hidden="1" x14ac:dyDescent="0.25">
      <c r="A510">
        <v>486</v>
      </c>
      <c r="B510">
        <f>IFERROR(VLOOKUP(IF(ISERROR(FIND("Наименование загрязняющего вещества",D510))=FALSE,B511,IF(D510="всего по ЗВ:",B509,VLOOKUP(A510,ishod_piv!A:B,2,0))),norm!B:B,1,0),0)</f>
        <v>0</v>
      </c>
      <c r="C510" s="58" t="e">
        <f t="shared" si="155"/>
        <v>#N/A</v>
      </c>
      <c r="D510" s="148" t="e">
        <f>VLOOKUP(A510,ishod_piv!A:H,8,0)</f>
        <v>#N/A</v>
      </c>
      <c r="E510" s="59" t="e">
        <f>VLOOKUP(A510,ishod_piv!A:I,9,0)</f>
        <v>#N/A</v>
      </c>
      <c r="F510" s="47" t="e">
        <f>IF(ISERROR(FIND("Наименование загрязняющего вещества",D510))=TRUE,VLOOKUP(A510,ishod_piv!A:I,4,0),"")</f>
        <v>#N/A</v>
      </c>
      <c r="G510" s="47" t="e">
        <f>IF(ISERROR(FIND("Наименование загрязняющего вещества",D510))=TRUE,VLOOKUP(A510,ishod_piv!A:I,5,0),"")</f>
        <v>#N/A</v>
      </c>
      <c r="H510" s="47" t="e">
        <f>VLOOKUP(A510,ishod_piv!A:J,10,0)</f>
        <v>#N/A</v>
      </c>
      <c r="I510" s="47" t="e">
        <f t="shared" si="156"/>
        <v>#N/A</v>
      </c>
      <c r="J510" s="47" t="e">
        <f t="shared" si="157"/>
        <v>#N/A</v>
      </c>
      <c r="K510" s="47" t="e">
        <f t="shared" si="158"/>
        <v>#N/A</v>
      </c>
      <c r="L510" s="47" t="e">
        <f t="shared" si="159"/>
        <v>#N/A</v>
      </c>
      <c r="M510" s="47" t="e">
        <f t="shared" si="160"/>
        <v>#N/A</v>
      </c>
      <c r="N510" s="47" t="e">
        <f t="shared" si="161"/>
        <v>#N/A</v>
      </c>
      <c r="O510" s="47" t="e">
        <f t="shared" si="162"/>
        <v>#N/A</v>
      </c>
      <c r="P510" s="47" t="e">
        <f t="shared" si="163"/>
        <v>#N/A</v>
      </c>
      <c r="Q510" s="47" t="e">
        <f t="shared" si="164"/>
        <v>#N/A</v>
      </c>
      <c r="R510" s="47" t="e">
        <f t="shared" si="165"/>
        <v>#N/A</v>
      </c>
      <c r="S510" s="47" t="e">
        <f t="shared" si="166"/>
        <v>#N/A</v>
      </c>
      <c r="T510" s="47" t="e">
        <f t="shared" si="167"/>
        <v>#N/A</v>
      </c>
      <c r="U510" s="47" t="e">
        <f t="shared" si="168"/>
        <v>#N/A</v>
      </c>
      <c r="V510" s="47" t="e">
        <f t="shared" si="169"/>
        <v>#N/A</v>
      </c>
      <c r="W510" s="47" t="e">
        <f t="shared" si="170"/>
        <v>#N/A</v>
      </c>
      <c r="X510" s="47" t="e">
        <f t="shared" si="171"/>
        <v>#N/A</v>
      </c>
      <c r="Y510" s="47" t="e">
        <f t="shared" si="172"/>
        <v>#N/A</v>
      </c>
      <c r="Z510" s="47" t="e">
        <f t="shared" si="173"/>
        <v>#N/A</v>
      </c>
      <c r="AA510" s="47" t="e">
        <f t="shared" si="174"/>
        <v>#N/A</v>
      </c>
      <c r="AB510" s="47" t="e">
        <f t="shared" si="175"/>
        <v>#N/A</v>
      </c>
      <c r="AC510" s="47" t="e">
        <f t="shared" si="176"/>
        <v>#N/A</v>
      </c>
    </row>
    <row r="511" spans="1:29" hidden="1" x14ac:dyDescent="0.25">
      <c r="A511">
        <v>487</v>
      </c>
      <c r="B511">
        <f>IFERROR(VLOOKUP(IF(ISERROR(FIND("Наименование загрязняющего вещества",D511))=FALSE,B512,IF(D511="всего по ЗВ:",B510,VLOOKUP(A511,ishod_piv!A:B,2,0))),norm!B:B,1,0),0)</f>
        <v>0</v>
      </c>
      <c r="C511" s="58" t="e">
        <f t="shared" si="155"/>
        <v>#N/A</v>
      </c>
      <c r="D511" s="148" t="e">
        <f>VLOOKUP(A511,ishod_piv!A:H,8,0)</f>
        <v>#N/A</v>
      </c>
      <c r="E511" s="59" t="e">
        <f>VLOOKUP(A511,ishod_piv!A:I,9,0)</f>
        <v>#N/A</v>
      </c>
      <c r="F511" s="47" t="e">
        <f>IF(ISERROR(FIND("Наименование загрязняющего вещества",D511))=TRUE,VLOOKUP(A511,ishod_piv!A:I,4,0),"")</f>
        <v>#N/A</v>
      </c>
      <c r="G511" s="47" t="e">
        <f>IF(ISERROR(FIND("Наименование загрязняющего вещества",D511))=TRUE,VLOOKUP(A511,ishod_piv!A:I,5,0),"")</f>
        <v>#N/A</v>
      </c>
      <c r="H511" s="47" t="e">
        <f>VLOOKUP(A511,ishod_piv!A:J,10,0)</f>
        <v>#N/A</v>
      </c>
      <c r="I511" s="47" t="e">
        <f t="shared" si="156"/>
        <v>#N/A</v>
      </c>
      <c r="J511" s="47" t="e">
        <f t="shared" si="157"/>
        <v>#N/A</v>
      </c>
      <c r="K511" s="47" t="e">
        <f t="shared" si="158"/>
        <v>#N/A</v>
      </c>
      <c r="L511" s="47" t="e">
        <f t="shared" si="159"/>
        <v>#N/A</v>
      </c>
      <c r="M511" s="47" t="e">
        <f t="shared" si="160"/>
        <v>#N/A</v>
      </c>
      <c r="N511" s="47" t="e">
        <f t="shared" si="161"/>
        <v>#N/A</v>
      </c>
      <c r="O511" s="47" t="e">
        <f t="shared" si="162"/>
        <v>#N/A</v>
      </c>
      <c r="P511" s="47" t="e">
        <f t="shared" si="163"/>
        <v>#N/A</v>
      </c>
      <c r="Q511" s="47" t="e">
        <f t="shared" si="164"/>
        <v>#N/A</v>
      </c>
      <c r="R511" s="47" t="e">
        <f t="shared" si="165"/>
        <v>#N/A</v>
      </c>
      <c r="S511" s="47" t="e">
        <f t="shared" si="166"/>
        <v>#N/A</v>
      </c>
      <c r="T511" s="47" t="e">
        <f t="shared" si="167"/>
        <v>#N/A</v>
      </c>
      <c r="U511" s="47" t="e">
        <f t="shared" si="168"/>
        <v>#N/A</v>
      </c>
      <c r="V511" s="47" t="e">
        <f t="shared" si="169"/>
        <v>#N/A</v>
      </c>
      <c r="W511" s="47" t="e">
        <f t="shared" si="170"/>
        <v>#N/A</v>
      </c>
      <c r="X511" s="47" t="e">
        <f t="shared" si="171"/>
        <v>#N/A</v>
      </c>
      <c r="Y511" s="47" t="e">
        <f t="shared" si="172"/>
        <v>#N/A</v>
      </c>
      <c r="Z511" s="47" t="e">
        <f t="shared" si="173"/>
        <v>#N/A</v>
      </c>
      <c r="AA511" s="47" t="e">
        <f t="shared" si="174"/>
        <v>#N/A</v>
      </c>
      <c r="AB511" s="47" t="e">
        <f t="shared" si="175"/>
        <v>#N/A</v>
      </c>
      <c r="AC511" s="47" t="e">
        <f t="shared" si="176"/>
        <v>#N/A</v>
      </c>
    </row>
    <row r="512" spans="1:29" hidden="1" x14ac:dyDescent="0.25">
      <c r="A512">
        <v>488</v>
      </c>
      <c r="B512">
        <f>IFERROR(VLOOKUP(IF(ISERROR(FIND("Наименование загрязняющего вещества",D512))=FALSE,B513,IF(D512="всего по ЗВ:",B511,VLOOKUP(A512,ishod_piv!A:B,2,0))),norm!B:B,1,0),0)</f>
        <v>0</v>
      </c>
      <c r="C512" s="58" t="e">
        <f t="shared" si="155"/>
        <v>#N/A</v>
      </c>
      <c r="D512" s="148" t="e">
        <f>VLOOKUP(A512,ishod_piv!A:H,8,0)</f>
        <v>#N/A</v>
      </c>
      <c r="E512" s="59" t="e">
        <f>VLOOKUP(A512,ishod_piv!A:I,9,0)</f>
        <v>#N/A</v>
      </c>
      <c r="F512" s="47" t="e">
        <f>IF(ISERROR(FIND("Наименование загрязняющего вещества",D512))=TRUE,VLOOKUP(A512,ishod_piv!A:I,4,0),"")</f>
        <v>#N/A</v>
      </c>
      <c r="G512" s="47" t="e">
        <f>IF(ISERROR(FIND("Наименование загрязняющего вещества",D512))=TRUE,VLOOKUP(A512,ishod_piv!A:I,5,0),"")</f>
        <v>#N/A</v>
      </c>
      <c r="H512" s="47" t="e">
        <f>VLOOKUP(A512,ishod_piv!A:J,10,0)</f>
        <v>#N/A</v>
      </c>
      <c r="I512" s="47" t="e">
        <f t="shared" si="156"/>
        <v>#N/A</v>
      </c>
      <c r="J512" s="47" t="e">
        <f t="shared" si="157"/>
        <v>#N/A</v>
      </c>
      <c r="K512" s="47" t="e">
        <f t="shared" si="158"/>
        <v>#N/A</v>
      </c>
      <c r="L512" s="47" t="e">
        <f t="shared" si="159"/>
        <v>#N/A</v>
      </c>
      <c r="M512" s="47" t="e">
        <f t="shared" si="160"/>
        <v>#N/A</v>
      </c>
      <c r="N512" s="47" t="e">
        <f t="shared" si="161"/>
        <v>#N/A</v>
      </c>
      <c r="O512" s="47" t="e">
        <f t="shared" si="162"/>
        <v>#N/A</v>
      </c>
      <c r="P512" s="47" t="e">
        <f t="shared" si="163"/>
        <v>#N/A</v>
      </c>
      <c r="Q512" s="47" t="e">
        <f t="shared" si="164"/>
        <v>#N/A</v>
      </c>
      <c r="R512" s="47" t="e">
        <f t="shared" si="165"/>
        <v>#N/A</v>
      </c>
      <c r="S512" s="47" t="e">
        <f t="shared" si="166"/>
        <v>#N/A</v>
      </c>
      <c r="T512" s="47" t="e">
        <f t="shared" si="167"/>
        <v>#N/A</v>
      </c>
      <c r="U512" s="47" t="e">
        <f t="shared" si="168"/>
        <v>#N/A</v>
      </c>
      <c r="V512" s="47" t="e">
        <f t="shared" si="169"/>
        <v>#N/A</v>
      </c>
      <c r="W512" s="47" t="e">
        <f t="shared" si="170"/>
        <v>#N/A</v>
      </c>
      <c r="X512" s="47" t="e">
        <f t="shared" si="171"/>
        <v>#N/A</v>
      </c>
      <c r="Y512" s="47" t="e">
        <f t="shared" si="172"/>
        <v>#N/A</v>
      </c>
      <c r="Z512" s="47" t="e">
        <f t="shared" si="173"/>
        <v>#N/A</v>
      </c>
      <c r="AA512" s="47" t="e">
        <f t="shared" si="174"/>
        <v>#N/A</v>
      </c>
      <c r="AB512" s="47" t="e">
        <f t="shared" si="175"/>
        <v>#N/A</v>
      </c>
      <c r="AC512" s="47" t="e">
        <f t="shared" si="176"/>
        <v>#N/A</v>
      </c>
    </row>
    <row r="513" spans="1:29" hidden="1" x14ac:dyDescent="0.25">
      <c r="A513">
        <v>489</v>
      </c>
      <c r="B513">
        <f>IFERROR(VLOOKUP(IF(ISERROR(FIND("Наименование загрязняющего вещества",D513))=FALSE,B514,IF(D513="всего по ЗВ:",B512,VLOOKUP(A513,ishod_piv!A:B,2,0))),norm!B:B,1,0),0)</f>
        <v>0</v>
      </c>
      <c r="C513" s="58" t="e">
        <f t="shared" si="155"/>
        <v>#N/A</v>
      </c>
      <c r="D513" s="148" t="e">
        <f>VLOOKUP(A513,ishod_piv!A:H,8,0)</f>
        <v>#N/A</v>
      </c>
      <c r="E513" s="59" t="e">
        <f>VLOOKUP(A513,ishod_piv!A:I,9,0)</f>
        <v>#N/A</v>
      </c>
      <c r="F513" s="47" t="e">
        <f>IF(ISERROR(FIND("Наименование загрязняющего вещества",D513))=TRUE,VLOOKUP(A513,ishod_piv!A:I,4,0),"")</f>
        <v>#N/A</v>
      </c>
      <c r="G513" s="47" t="e">
        <f>IF(ISERROR(FIND("Наименование загрязняющего вещества",D513))=TRUE,VLOOKUP(A513,ishod_piv!A:I,5,0),"")</f>
        <v>#N/A</v>
      </c>
      <c r="H513" s="47" t="e">
        <f>VLOOKUP(A513,ishod_piv!A:J,10,0)</f>
        <v>#N/A</v>
      </c>
      <c r="I513" s="47" t="e">
        <f t="shared" si="156"/>
        <v>#N/A</v>
      </c>
      <c r="J513" s="47" t="e">
        <f t="shared" si="157"/>
        <v>#N/A</v>
      </c>
      <c r="K513" s="47" t="e">
        <f t="shared" si="158"/>
        <v>#N/A</v>
      </c>
      <c r="L513" s="47" t="e">
        <f t="shared" si="159"/>
        <v>#N/A</v>
      </c>
      <c r="M513" s="47" t="e">
        <f t="shared" si="160"/>
        <v>#N/A</v>
      </c>
      <c r="N513" s="47" t="e">
        <f t="shared" si="161"/>
        <v>#N/A</v>
      </c>
      <c r="O513" s="47" t="e">
        <f t="shared" si="162"/>
        <v>#N/A</v>
      </c>
      <c r="P513" s="47" t="e">
        <f t="shared" si="163"/>
        <v>#N/A</v>
      </c>
      <c r="Q513" s="47" t="e">
        <f t="shared" si="164"/>
        <v>#N/A</v>
      </c>
      <c r="R513" s="47" t="e">
        <f t="shared" si="165"/>
        <v>#N/A</v>
      </c>
      <c r="S513" s="47" t="e">
        <f t="shared" si="166"/>
        <v>#N/A</v>
      </c>
      <c r="T513" s="47" t="e">
        <f t="shared" si="167"/>
        <v>#N/A</v>
      </c>
      <c r="U513" s="47" t="e">
        <f t="shared" si="168"/>
        <v>#N/A</v>
      </c>
      <c r="V513" s="47" t="e">
        <f t="shared" si="169"/>
        <v>#N/A</v>
      </c>
      <c r="W513" s="47" t="e">
        <f t="shared" si="170"/>
        <v>#N/A</v>
      </c>
      <c r="X513" s="47" t="e">
        <f t="shared" si="171"/>
        <v>#N/A</v>
      </c>
      <c r="Y513" s="47" t="e">
        <f t="shared" si="172"/>
        <v>#N/A</v>
      </c>
      <c r="Z513" s="47" t="e">
        <f t="shared" si="173"/>
        <v>#N/A</v>
      </c>
      <c r="AA513" s="47" t="e">
        <f t="shared" si="174"/>
        <v>#N/A</v>
      </c>
      <c r="AB513" s="47" t="e">
        <f t="shared" si="175"/>
        <v>#N/A</v>
      </c>
      <c r="AC513" s="47" t="e">
        <f t="shared" si="176"/>
        <v>#N/A</v>
      </c>
    </row>
    <row r="514" spans="1:29" hidden="1" x14ac:dyDescent="0.25">
      <c r="A514">
        <v>490</v>
      </c>
      <c r="B514">
        <f>IFERROR(VLOOKUP(IF(ISERROR(FIND("Наименование загрязняющего вещества",D514))=FALSE,B515,IF(D514="всего по ЗВ:",B513,VLOOKUP(A514,ishod_piv!A:B,2,0))),norm!B:B,1,0),0)</f>
        <v>0</v>
      </c>
      <c r="C514" s="58" t="e">
        <f t="shared" si="155"/>
        <v>#N/A</v>
      </c>
      <c r="D514" s="148" t="e">
        <f>VLOOKUP(A514,ishod_piv!A:H,8,0)</f>
        <v>#N/A</v>
      </c>
      <c r="E514" s="59" t="e">
        <f>VLOOKUP(A514,ishod_piv!A:I,9,0)</f>
        <v>#N/A</v>
      </c>
      <c r="F514" s="47" t="e">
        <f>IF(ISERROR(FIND("Наименование загрязняющего вещества",D514))=TRUE,VLOOKUP(A514,ishod_piv!A:I,4,0),"")</f>
        <v>#N/A</v>
      </c>
      <c r="G514" s="47" t="e">
        <f>IF(ISERROR(FIND("Наименование загрязняющего вещества",D514))=TRUE,VLOOKUP(A514,ishod_piv!A:I,5,0),"")</f>
        <v>#N/A</v>
      </c>
      <c r="H514" s="47" t="e">
        <f>VLOOKUP(A514,ishod_piv!A:J,10,0)</f>
        <v>#N/A</v>
      </c>
      <c r="I514" s="47" t="e">
        <f t="shared" si="156"/>
        <v>#N/A</v>
      </c>
      <c r="J514" s="47" t="e">
        <f t="shared" si="157"/>
        <v>#N/A</v>
      </c>
      <c r="K514" s="47" t="e">
        <f t="shared" si="158"/>
        <v>#N/A</v>
      </c>
      <c r="L514" s="47" t="e">
        <f t="shared" si="159"/>
        <v>#N/A</v>
      </c>
      <c r="M514" s="47" t="e">
        <f t="shared" si="160"/>
        <v>#N/A</v>
      </c>
      <c r="N514" s="47" t="e">
        <f t="shared" si="161"/>
        <v>#N/A</v>
      </c>
      <c r="O514" s="47" t="e">
        <f t="shared" si="162"/>
        <v>#N/A</v>
      </c>
      <c r="P514" s="47" t="e">
        <f t="shared" si="163"/>
        <v>#N/A</v>
      </c>
      <c r="Q514" s="47" t="e">
        <f t="shared" si="164"/>
        <v>#N/A</v>
      </c>
      <c r="R514" s="47" t="e">
        <f t="shared" si="165"/>
        <v>#N/A</v>
      </c>
      <c r="S514" s="47" t="e">
        <f t="shared" si="166"/>
        <v>#N/A</v>
      </c>
      <c r="T514" s="47" t="e">
        <f t="shared" si="167"/>
        <v>#N/A</v>
      </c>
      <c r="U514" s="47" t="e">
        <f t="shared" si="168"/>
        <v>#N/A</v>
      </c>
      <c r="V514" s="47" t="e">
        <f t="shared" si="169"/>
        <v>#N/A</v>
      </c>
      <c r="W514" s="47" t="e">
        <f t="shared" si="170"/>
        <v>#N/A</v>
      </c>
      <c r="X514" s="47" t="e">
        <f t="shared" si="171"/>
        <v>#N/A</v>
      </c>
      <c r="Y514" s="47" t="e">
        <f t="shared" si="172"/>
        <v>#N/A</v>
      </c>
      <c r="Z514" s="47" t="e">
        <f t="shared" si="173"/>
        <v>#N/A</v>
      </c>
      <c r="AA514" s="47" t="e">
        <f t="shared" si="174"/>
        <v>#N/A</v>
      </c>
      <c r="AB514" s="47" t="e">
        <f t="shared" si="175"/>
        <v>#N/A</v>
      </c>
      <c r="AC514" s="47" t="e">
        <f t="shared" si="176"/>
        <v>#N/A</v>
      </c>
    </row>
    <row r="515" spans="1:29" hidden="1" x14ac:dyDescent="0.25">
      <c r="A515">
        <v>491</v>
      </c>
      <c r="B515">
        <f>IFERROR(VLOOKUP(IF(ISERROR(FIND("Наименование загрязняющего вещества",D515))=FALSE,B516,IF(D515="всего по ЗВ:",B514,VLOOKUP(A515,ishod_piv!A:B,2,0))),norm!B:B,1,0),0)</f>
        <v>0</v>
      </c>
      <c r="C515" s="58" t="e">
        <f t="shared" si="155"/>
        <v>#N/A</v>
      </c>
      <c r="D515" s="148" t="e">
        <f>VLOOKUP(A515,ishod_piv!A:H,8,0)</f>
        <v>#N/A</v>
      </c>
      <c r="E515" s="59" t="e">
        <f>VLOOKUP(A515,ishod_piv!A:I,9,0)</f>
        <v>#N/A</v>
      </c>
      <c r="F515" s="47" t="e">
        <f>IF(ISERROR(FIND("Наименование загрязняющего вещества",D515))=TRUE,VLOOKUP(A515,ishod_piv!A:I,4,0),"")</f>
        <v>#N/A</v>
      </c>
      <c r="G515" s="47" t="e">
        <f>IF(ISERROR(FIND("Наименование загрязняющего вещества",D515))=TRUE,VLOOKUP(A515,ishod_piv!A:I,5,0),"")</f>
        <v>#N/A</v>
      </c>
      <c r="H515" s="47" t="e">
        <f>VLOOKUP(A515,ishod_piv!A:J,10,0)</f>
        <v>#N/A</v>
      </c>
      <c r="I515" s="47" t="e">
        <f t="shared" si="156"/>
        <v>#N/A</v>
      </c>
      <c r="J515" s="47" t="e">
        <f t="shared" si="157"/>
        <v>#N/A</v>
      </c>
      <c r="K515" s="47" t="e">
        <f t="shared" si="158"/>
        <v>#N/A</v>
      </c>
      <c r="L515" s="47" t="e">
        <f t="shared" si="159"/>
        <v>#N/A</v>
      </c>
      <c r="M515" s="47" t="e">
        <f t="shared" si="160"/>
        <v>#N/A</v>
      </c>
      <c r="N515" s="47" t="e">
        <f t="shared" si="161"/>
        <v>#N/A</v>
      </c>
      <c r="O515" s="47" t="e">
        <f t="shared" si="162"/>
        <v>#N/A</v>
      </c>
      <c r="P515" s="47" t="e">
        <f t="shared" si="163"/>
        <v>#N/A</v>
      </c>
      <c r="Q515" s="47" t="e">
        <f t="shared" si="164"/>
        <v>#N/A</v>
      </c>
      <c r="R515" s="47" t="e">
        <f t="shared" si="165"/>
        <v>#N/A</v>
      </c>
      <c r="S515" s="47" t="e">
        <f t="shared" si="166"/>
        <v>#N/A</v>
      </c>
      <c r="T515" s="47" t="e">
        <f t="shared" si="167"/>
        <v>#N/A</v>
      </c>
      <c r="U515" s="47" t="e">
        <f t="shared" si="168"/>
        <v>#N/A</v>
      </c>
      <c r="V515" s="47" t="e">
        <f t="shared" si="169"/>
        <v>#N/A</v>
      </c>
      <c r="W515" s="47" t="e">
        <f t="shared" si="170"/>
        <v>#N/A</v>
      </c>
      <c r="X515" s="47" t="e">
        <f t="shared" si="171"/>
        <v>#N/A</v>
      </c>
      <c r="Y515" s="47" t="e">
        <f t="shared" si="172"/>
        <v>#N/A</v>
      </c>
      <c r="Z515" s="47" t="e">
        <f t="shared" si="173"/>
        <v>#N/A</v>
      </c>
      <c r="AA515" s="47" t="e">
        <f t="shared" si="174"/>
        <v>#N/A</v>
      </c>
      <c r="AB515" s="47" t="e">
        <f t="shared" si="175"/>
        <v>#N/A</v>
      </c>
      <c r="AC515" s="47" t="e">
        <f t="shared" si="176"/>
        <v>#N/A</v>
      </c>
    </row>
    <row r="516" spans="1:29" hidden="1" x14ac:dyDescent="0.25">
      <c r="A516">
        <v>492</v>
      </c>
      <c r="B516">
        <f>IFERROR(VLOOKUP(IF(ISERROR(FIND("Наименование загрязняющего вещества",D516))=FALSE,B517,IF(D516="всего по ЗВ:",B515,VLOOKUP(A516,ishod_piv!A:B,2,0))),norm!B:B,1,0),0)</f>
        <v>0</v>
      </c>
      <c r="C516" s="58" t="e">
        <f t="shared" si="155"/>
        <v>#N/A</v>
      </c>
      <c r="D516" s="148" t="e">
        <f>VLOOKUP(A516,ishod_piv!A:H,8,0)</f>
        <v>#N/A</v>
      </c>
      <c r="E516" s="59" t="e">
        <f>VLOOKUP(A516,ishod_piv!A:I,9,0)</f>
        <v>#N/A</v>
      </c>
      <c r="F516" s="47" t="e">
        <f>IF(ISERROR(FIND("Наименование загрязняющего вещества",D516))=TRUE,VLOOKUP(A516,ishod_piv!A:I,4,0),"")</f>
        <v>#N/A</v>
      </c>
      <c r="G516" s="47" t="e">
        <f>IF(ISERROR(FIND("Наименование загрязняющего вещества",D516))=TRUE,VLOOKUP(A516,ishod_piv!A:I,5,0),"")</f>
        <v>#N/A</v>
      </c>
      <c r="H516" s="47" t="e">
        <f>VLOOKUP(A516,ishod_piv!A:J,10,0)</f>
        <v>#N/A</v>
      </c>
      <c r="I516" s="47" t="e">
        <f t="shared" si="156"/>
        <v>#N/A</v>
      </c>
      <c r="J516" s="47" t="e">
        <f t="shared" si="157"/>
        <v>#N/A</v>
      </c>
      <c r="K516" s="47" t="e">
        <f t="shared" si="158"/>
        <v>#N/A</v>
      </c>
      <c r="L516" s="47" t="e">
        <f t="shared" si="159"/>
        <v>#N/A</v>
      </c>
      <c r="M516" s="47" t="e">
        <f t="shared" si="160"/>
        <v>#N/A</v>
      </c>
      <c r="N516" s="47" t="e">
        <f t="shared" si="161"/>
        <v>#N/A</v>
      </c>
      <c r="O516" s="47" t="e">
        <f t="shared" si="162"/>
        <v>#N/A</v>
      </c>
      <c r="P516" s="47" t="e">
        <f t="shared" si="163"/>
        <v>#N/A</v>
      </c>
      <c r="Q516" s="47" t="e">
        <f t="shared" si="164"/>
        <v>#N/A</v>
      </c>
      <c r="R516" s="47" t="e">
        <f t="shared" si="165"/>
        <v>#N/A</v>
      </c>
      <c r="S516" s="47" t="e">
        <f t="shared" si="166"/>
        <v>#N/A</v>
      </c>
      <c r="T516" s="47" t="e">
        <f t="shared" si="167"/>
        <v>#N/A</v>
      </c>
      <c r="U516" s="47" t="e">
        <f t="shared" si="168"/>
        <v>#N/A</v>
      </c>
      <c r="V516" s="47" t="e">
        <f t="shared" si="169"/>
        <v>#N/A</v>
      </c>
      <c r="W516" s="47" t="e">
        <f t="shared" si="170"/>
        <v>#N/A</v>
      </c>
      <c r="X516" s="47" t="e">
        <f t="shared" si="171"/>
        <v>#N/A</v>
      </c>
      <c r="Y516" s="47" t="e">
        <f t="shared" si="172"/>
        <v>#N/A</v>
      </c>
      <c r="Z516" s="47" t="e">
        <f t="shared" si="173"/>
        <v>#N/A</v>
      </c>
      <c r="AA516" s="47" t="e">
        <f t="shared" si="174"/>
        <v>#N/A</v>
      </c>
      <c r="AB516" s="47" t="e">
        <f t="shared" si="175"/>
        <v>#N/A</v>
      </c>
      <c r="AC516" s="47" t="e">
        <f t="shared" si="176"/>
        <v>#N/A</v>
      </c>
    </row>
    <row r="517" spans="1:29" hidden="1" x14ac:dyDescent="0.25">
      <c r="A517">
        <v>493</v>
      </c>
      <c r="B517">
        <f>IFERROR(VLOOKUP(IF(ISERROR(FIND("Наименование загрязняющего вещества",D517))=FALSE,B518,IF(D517="всего по ЗВ:",B516,VLOOKUP(A517,ishod_piv!A:B,2,0))),norm!B:B,1,0),0)</f>
        <v>0</v>
      </c>
      <c r="C517" s="58" t="e">
        <f t="shared" si="155"/>
        <v>#N/A</v>
      </c>
      <c r="D517" s="148" t="e">
        <f>VLOOKUP(A517,ishod_piv!A:H,8,0)</f>
        <v>#N/A</v>
      </c>
      <c r="E517" s="59" t="e">
        <f>VLOOKUP(A517,ishod_piv!A:I,9,0)</f>
        <v>#N/A</v>
      </c>
      <c r="F517" s="47" t="e">
        <f>IF(ISERROR(FIND("Наименование загрязняющего вещества",D517))=TRUE,VLOOKUP(A517,ishod_piv!A:I,4,0),"")</f>
        <v>#N/A</v>
      </c>
      <c r="G517" s="47" t="e">
        <f>IF(ISERROR(FIND("Наименование загрязняющего вещества",D517))=TRUE,VLOOKUP(A517,ishod_piv!A:I,5,0),"")</f>
        <v>#N/A</v>
      </c>
      <c r="H517" s="47" t="e">
        <f>VLOOKUP(A517,ishod_piv!A:J,10,0)</f>
        <v>#N/A</v>
      </c>
      <c r="I517" s="47" t="e">
        <f t="shared" si="156"/>
        <v>#N/A</v>
      </c>
      <c r="J517" s="47" t="e">
        <f t="shared" si="157"/>
        <v>#N/A</v>
      </c>
      <c r="K517" s="47" t="e">
        <f t="shared" si="158"/>
        <v>#N/A</v>
      </c>
      <c r="L517" s="47" t="e">
        <f t="shared" si="159"/>
        <v>#N/A</v>
      </c>
      <c r="M517" s="47" t="e">
        <f t="shared" si="160"/>
        <v>#N/A</v>
      </c>
      <c r="N517" s="47" t="e">
        <f t="shared" si="161"/>
        <v>#N/A</v>
      </c>
      <c r="O517" s="47" t="e">
        <f t="shared" si="162"/>
        <v>#N/A</v>
      </c>
      <c r="P517" s="47" t="e">
        <f t="shared" si="163"/>
        <v>#N/A</v>
      </c>
      <c r="Q517" s="47" t="e">
        <f t="shared" si="164"/>
        <v>#N/A</v>
      </c>
      <c r="R517" s="47" t="e">
        <f t="shared" si="165"/>
        <v>#N/A</v>
      </c>
      <c r="S517" s="47" t="e">
        <f t="shared" si="166"/>
        <v>#N/A</v>
      </c>
      <c r="T517" s="47" t="e">
        <f t="shared" si="167"/>
        <v>#N/A</v>
      </c>
      <c r="U517" s="47" t="e">
        <f t="shared" si="168"/>
        <v>#N/A</v>
      </c>
      <c r="V517" s="47" t="e">
        <f t="shared" si="169"/>
        <v>#N/A</v>
      </c>
      <c r="W517" s="47" t="e">
        <f t="shared" si="170"/>
        <v>#N/A</v>
      </c>
      <c r="X517" s="47" t="e">
        <f t="shared" si="171"/>
        <v>#N/A</v>
      </c>
      <c r="Y517" s="47" t="e">
        <f t="shared" si="172"/>
        <v>#N/A</v>
      </c>
      <c r="Z517" s="47" t="e">
        <f t="shared" si="173"/>
        <v>#N/A</v>
      </c>
      <c r="AA517" s="47" t="e">
        <f t="shared" si="174"/>
        <v>#N/A</v>
      </c>
      <c r="AB517" s="47" t="e">
        <f t="shared" si="175"/>
        <v>#N/A</v>
      </c>
      <c r="AC517" s="47" t="e">
        <f t="shared" si="176"/>
        <v>#N/A</v>
      </c>
    </row>
    <row r="518" spans="1:29" hidden="1" x14ac:dyDescent="0.25">
      <c r="A518">
        <v>494</v>
      </c>
      <c r="B518">
        <f>IFERROR(VLOOKUP(IF(ISERROR(FIND("Наименование загрязняющего вещества",D518))=FALSE,B519,IF(D518="всего по ЗВ:",B517,VLOOKUP(A518,ishod_piv!A:B,2,0))),norm!B:B,1,0),0)</f>
        <v>0</v>
      </c>
      <c r="C518" s="58" t="e">
        <f t="shared" si="155"/>
        <v>#N/A</v>
      </c>
      <c r="D518" s="148" t="e">
        <f>VLOOKUP(A518,ishod_piv!A:H,8,0)</f>
        <v>#N/A</v>
      </c>
      <c r="E518" s="59" t="e">
        <f>VLOOKUP(A518,ishod_piv!A:I,9,0)</f>
        <v>#N/A</v>
      </c>
      <c r="F518" s="47" t="e">
        <f>IF(ISERROR(FIND("Наименование загрязняющего вещества",D518))=TRUE,VLOOKUP(A518,ishod_piv!A:I,4,0),"")</f>
        <v>#N/A</v>
      </c>
      <c r="G518" s="47" t="e">
        <f>IF(ISERROR(FIND("Наименование загрязняющего вещества",D518))=TRUE,VLOOKUP(A518,ishod_piv!A:I,5,0),"")</f>
        <v>#N/A</v>
      </c>
      <c r="H518" s="47" t="e">
        <f>VLOOKUP(A518,ishod_piv!A:J,10,0)</f>
        <v>#N/A</v>
      </c>
      <c r="I518" s="47" t="e">
        <f t="shared" si="156"/>
        <v>#N/A</v>
      </c>
      <c r="J518" s="47" t="e">
        <f t="shared" si="157"/>
        <v>#N/A</v>
      </c>
      <c r="K518" s="47" t="e">
        <f t="shared" si="158"/>
        <v>#N/A</v>
      </c>
      <c r="L518" s="47" t="e">
        <f t="shared" si="159"/>
        <v>#N/A</v>
      </c>
      <c r="M518" s="47" t="e">
        <f t="shared" si="160"/>
        <v>#N/A</v>
      </c>
      <c r="N518" s="47" t="e">
        <f t="shared" si="161"/>
        <v>#N/A</v>
      </c>
      <c r="O518" s="47" t="e">
        <f t="shared" si="162"/>
        <v>#N/A</v>
      </c>
      <c r="P518" s="47" t="e">
        <f t="shared" si="163"/>
        <v>#N/A</v>
      </c>
      <c r="Q518" s="47" t="e">
        <f t="shared" si="164"/>
        <v>#N/A</v>
      </c>
      <c r="R518" s="47" t="e">
        <f t="shared" si="165"/>
        <v>#N/A</v>
      </c>
      <c r="S518" s="47" t="e">
        <f t="shared" si="166"/>
        <v>#N/A</v>
      </c>
      <c r="T518" s="47" t="e">
        <f t="shared" si="167"/>
        <v>#N/A</v>
      </c>
      <c r="U518" s="47" t="e">
        <f t="shared" si="168"/>
        <v>#N/A</v>
      </c>
      <c r="V518" s="47" t="e">
        <f t="shared" si="169"/>
        <v>#N/A</v>
      </c>
      <c r="W518" s="47" t="e">
        <f t="shared" si="170"/>
        <v>#N/A</v>
      </c>
      <c r="X518" s="47" t="e">
        <f t="shared" si="171"/>
        <v>#N/A</v>
      </c>
      <c r="Y518" s="47" t="e">
        <f t="shared" si="172"/>
        <v>#N/A</v>
      </c>
      <c r="Z518" s="47" t="e">
        <f t="shared" si="173"/>
        <v>#N/A</v>
      </c>
      <c r="AA518" s="47" t="e">
        <f t="shared" si="174"/>
        <v>#N/A</v>
      </c>
      <c r="AB518" s="47" t="e">
        <f t="shared" si="175"/>
        <v>#N/A</v>
      </c>
      <c r="AC518" s="47" t="e">
        <f t="shared" si="176"/>
        <v>#N/A</v>
      </c>
    </row>
    <row r="519" spans="1:29" hidden="1" x14ac:dyDescent="0.25">
      <c r="A519">
        <v>495</v>
      </c>
      <c r="B519">
        <f>IFERROR(VLOOKUP(IF(ISERROR(FIND("Наименование загрязняющего вещества",D519))=FALSE,B520,IF(D519="всего по ЗВ:",B518,VLOOKUP(A519,ishod_piv!A:B,2,0))),norm!B:B,1,0),0)</f>
        <v>0</v>
      </c>
      <c r="C519" s="58" t="e">
        <f t="shared" si="155"/>
        <v>#N/A</v>
      </c>
      <c r="D519" s="148" t="e">
        <f>VLOOKUP(A519,ishod_piv!A:H,8,0)</f>
        <v>#N/A</v>
      </c>
      <c r="E519" s="59" t="e">
        <f>VLOOKUP(A519,ishod_piv!A:I,9,0)</f>
        <v>#N/A</v>
      </c>
      <c r="F519" s="47" t="e">
        <f>IF(ISERROR(FIND("Наименование загрязняющего вещества",D519))=TRUE,VLOOKUP(A519,ishod_piv!A:I,4,0),"")</f>
        <v>#N/A</v>
      </c>
      <c r="G519" s="47" t="e">
        <f>IF(ISERROR(FIND("Наименование загрязняющего вещества",D519))=TRUE,VLOOKUP(A519,ishod_piv!A:I,5,0),"")</f>
        <v>#N/A</v>
      </c>
      <c r="H519" s="47" t="e">
        <f>VLOOKUP(A519,ishod_piv!A:J,10,0)</f>
        <v>#N/A</v>
      </c>
      <c r="I519" s="47" t="e">
        <f t="shared" si="156"/>
        <v>#N/A</v>
      </c>
      <c r="J519" s="47" t="e">
        <f t="shared" si="157"/>
        <v>#N/A</v>
      </c>
      <c r="K519" s="47" t="e">
        <f t="shared" si="158"/>
        <v>#N/A</v>
      </c>
      <c r="L519" s="47" t="e">
        <f t="shared" si="159"/>
        <v>#N/A</v>
      </c>
      <c r="M519" s="47" t="e">
        <f t="shared" si="160"/>
        <v>#N/A</v>
      </c>
      <c r="N519" s="47" t="e">
        <f t="shared" si="161"/>
        <v>#N/A</v>
      </c>
      <c r="O519" s="47" t="e">
        <f t="shared" si="162"/>
        <v>#N/A</v>
      </c>
      <c r="P519" s="47" t="e">
        <f t="shared" si="163"/>
        <v>#N/A</v>
      </c>
      <c r="Q519" s="47" t="e">
        <f t="shared" si="164"/>
        <v>#N/A</v>
      </c>
      <c r="R519" s="47" t="e">
        <f t="shared" si="165"/>
        <v>#N/A</v>
      </c>
      <c r="S519" s="47" t="e">
        <f t="shared" si="166"/>
        <v>#N/A</v>
      </c>
      <c r="T519" s="47" t="e">
        <f t="shared" si="167"/>
        <v>#N/A</v>
      </c>
      <c r="U519" s="47" t="e">
        <f t="shared" si="168"/>
        <v>#N/A</v>
      </c>
      <c r="V519" s="47" t="e">
        <f t="shared" si="169"/>
        <v>#N/A</v>
      </c>
      <c r="W519" s="47" t="e">
        <f t="shared" si="170"/>
        <v>#N/A</v>
      </c>
      <c r="X519" s="47" t="e">
        <f t="shared" si="171"/>
        <v>#N/A</v>
      </c>
      <c r="Y519" s="47" t="e">
        <f t="shared" si="172"/>
        <v>#N/A</v>
      </c>
      <c r="Z519" s="47" t="e">
        <f t="shared" si="173"/>
        <v>#N/A</v>
      </c>
      <c r="AA519" s="47" t="e">
        <f t="shared" si="174"/>
        <v>#N/A</v>
      </c>
      <c r="AB519" s="47" t="e">
        <f t="shared" si="175"/>
        <v>#N/A</v>
      </c>
      <c r="AC519" s="47" t="e">
        <f t="shared" si="176"/>
        <v>#N/A</v>
      </c>
    </row>
    <row r="520" spans="1:29" hidden="1" x14ac:dyDescent="0.25">
      <c r="A520">
        <v>496</v>
      </c>
      <c r="B520">
        <f>IFERROR(VLOOKUP(IF(ISERROR(FIND("Наименование загрязняющего вещества",D520))=FALSE,B521,IF(D520="всего по ЗВ:",B519,VLOOKUP(A520,ishod_piv!A:B,2,0))),norm!B:B,1,0),0)</f>
        <v>0</v>
      </c>
      <c r="C520" s="58" t="e">
        <f t="shared" si="155"/>
        <v>#N/A</v>
      </c>
      <c r="D520" s="148" t="e">
        <f>VLOOKUP(A520,ishod_piv!A:H,8,0)</f>
        <v>#N/A</v>
      </c>
      <c r="E520" s="59" t="e">
        <f>VLOOKUP(A520,ishod_piv!A:I,9,0)</f>
        <v>#N/A</v>
      </c>
      <c r="F520" s="47" t="e">
        <f>IF(ISERROR(FIND("Наименование загрязняющего вещества",D520))=TRUE,VLOOKUP(A520,ishod_piv!A:I,4,0),"")</f>
        <v>#N/A</v>
      </c>
      <c r="G520" s="47" t="e">
        <f>IF(ISERROR(FIND("Наименование загрязняющего вещества",D520))=TRUE,VLOOKUP(A520,ishod_piv!A:I,5,0),"")</f>
        <v>#N/A</v>
      </c>
      <c r="H520" s="47" t="e">
        <f>VLOOKUP(A520,ishod_piv!A:J,10,0)</f>
        <v>#N/A</v>
      </c>
      <c r="I520" s="47" t="e">
        <f t="shared" si="156"/>
        <v>#N/A</v>
      </c>
      <c r="J520" s="47" t="e">
        <f t="shared" si="157"/>
        <v>#N/A</v>
      </c>
      <c r="K520" s="47" t="e">
        <f t="shared" si="158"/>
        <v>#N/A</v>
      </c>
      <c r="L520" s="47" t="e">
        <f t="shared" si="159"/>
        <v>#N/A</v>
      </c>
      <c r="M520" s="47" t="e">
        <f t="shared" si="160"/>
        <v>#N/A</v>
      </c>
      <c r="N520" s="47" t="e">
        <f t="shared" si="161"/>
        <v>#N/A</v>
      </c>
      <c r="O520" s="47" t="e">
        <f t="shared" si="162"/>
        <v>#N/A</v>
      </c>
      <c r="P520" s="47" t="e">
        <f t="shared" si="163"/>
        <v>#N/A</v>
      </c>
      <c r="Q520" s="47" t="e">
        <f t="shared" si="164"/>
        <v>#N/A</v>
      </c>
      <c r="R520" s="47" t="e">
        <f t="shared" si="165"/>
        <v>#N/A</v>
      </c>
      <c r="S520" s="47" t="e">
        <f t="shared" si="166"/>
        <v>#N/A</v>
      </c>
      <c r="T520" s="47" t="e">
        <f t="shared" si="167"/>
        <v>#N/A</v>
      </c>
      <c r="U520" s="47" t="e">
        <f t="shared" si="168"/>
        <v>#N/A</v>
      </c>
      <c r="V520" s="47" t="e">
        <f t="shared" si="169"/>
        <v>#N/A</v>
      </c>
      <c r="W520" s="47" t="e">
        <f t="shared" si="170"/>
        <v>#N/A</v>
      </c>
      <c r="X520" s="47" t="e">
        <f t="shared" si="171"/>
        <v>#N/A</v>
      </c>
      <c r="Y520" s="47" t="e">
        <f t="shared" si="172"/>
        <v>#N/A</v>
      </c>
      <c r="Z520" s="47" t="e">
        <f t="shared" si="173"/>
        <v>#N/A</v>
      </c>
      <c r="AA520" s="47" t="e">
        <f t="shared" si="174"/>
        <v>#N/A</v>
      </c>
      <c r="AB520" s="47" t="e">
        <f t="shared" si="175"/>
        <v>#N/A</v>
      </c>
      <c r="AC520" s="47" t="e">
        <f t="shared" si="176"/>
        <v>#N/A</v>
      </c>
    </row>
    <row r="521" spans="1:29" hidden="1" x14ac:dyDescent="0.25">
      <c r="A521">
        <v>497</v>
      </c>
      <c r="B521">
        <f>IFERROR(VLOOKUP(IF(ISERROR(FIND("Наименование загрязняющего вещества",D521))=FALSE,B522,IF(D521="всего по ЗВ:",B520,VLOOKUP(A521,ishod_piv!A:B,2,0))),norm!B:B,1,0),0)</f>
        <v>0</v>
      </c>
      <c r="C521" s="58" t="e">
        <f t="shared" si="155"/>
        <v>#N/A</v>
      </c>
      <c r="D521" s="148" t="e">
        <f>VLOOKUP(A521,ishod_piv!A:H,8,0)</f>
        <v>#N/A</v>
      </c>
      <c r="E521" s="59" t="e">
        <f>VLOOKUP(A521,ishod_piv!A:I,9,0)</f>
        <v>#N/A</v>
      </c>
      <c r="F521" s="47" t="e">
        <f>IF(ISERROR(FIND("Наименование загрязняющего вещества",D521))=TRUE,VLOOKUP(A521,ishod_piv!A:I,4,0),"")</f>
        <v>#N/A</v>
      </c>
      <c r="G521" s="47" t="e">
        <f>IF(ISERROR(FIND("Наименование загрязняющего вещества",D521))=TRUE,VLOOKUP(A521,ishod_piv!A:I,5,0),"")</f>
        <v>#N/A</v>
      </c>
      <c r="H521" s="47" t="e">
        <f>VLOOKUP(A521,ishod_piv!A:J,10,0)</f>
        <v>#N/A</v>
      </c>
      <c r="I521" s="47" t="e">
        <f t="shared" si="156"/>
        <v>#N/A</v>
      </c>
      <c r="J521" s="47" t="e">
        <f t="shared" si="157"/>
        <v>#N/A</v>
      </c>
      <c r="K521" s="47" t="e">
        <f t="shared" si="158"/>
        <v>#N/A</v>
      </c>
      <c r="L521" s="47" t="e">
        <f t="shared" si="159"/>
        <v>#N/A</v>
      </c>
      <c r="M521" s="47" t="e">
        <f t="shared" si="160"/>
        <v>#N/A</v>
      </c>
      <c r="N521" s="47" t="e">
        <f t="shared" si="161"/>
        <v>#N/A</v>
      </c>
      <c r="O521" s="47" t="e">
        <f t="shared" si="162"/>
        <v>#N/A</v>
      </c>
      <c r="P521" s="47" t="e">
        <f t="shared" si="163"/>
        <v>#N/A</v>
      </c>
      <c r="Q521" s="47" t="e">
        <f t="shared" si="164"/>
        <v>#N/A</v>
      </c>
      <c r="R521" s="47" t="e">
        <f t="shared" si="165"/>
        <v>#N/A</v>
      </c>
      <c r="S521" s="47" t="e">
        <f t="shared" si="166"/>
        <v>#N/A</v>
      </c>
      <c r="T521" s="47" t="e">
        <f t="shared" si="167"/>
        <v>#N/A</v>
      </c>
      <c r="U521" s="47" t="e">
        <f t="shared" si="168"/>
        <v>#N/A</v>
      </c>
      <c r="V521" s="47" t="e">
        <f t="shared" si="169"/>
        <v>#N/A</v>
      </c>
      <c r="W521" s="47" t="e">
        <f t="shared" si="170"/>
        <v>#N/A</v>
      </c>
      <c r="X521" s="47" t="e">
        <f t="shared" si="171"/>
        <v>#N/A</v>
      </c>
      <c r="Y521" s="47" t="e">
        <f t="shared" si="172"/>
        <v>#N/A</v>
      </c>
      <c r="Z521" s="47" t="e">
        <f t="shared" si="173"/>
        <v>#N/A</v>
      </c>
      <c r="AA521" s="47" t="e">
        <f t="shared" si="174"/>
        <v>#N/A</v>
      </c>
      <c r="AB521" s="47" t="e">
        <f t="shared" si="175"/>
        <v>#N/A</v>
      </c>
      <c r="AC521" s="47" t="e">
        <f t="shared" si="176"/>
        <v>#N/A</v>
      </c>
    </row>
    <row r="522" spans="1:29" hidden="1" x14ac:dyDescent="0.25">
      <c r="A522">
        <v>498</v>
      </c>
      <c r="B522">
        <f>IFERROR(VLOOKUP(IF(ISERROR(FIND("Наименование загрязняющего вещества",D522))=FALSE,B523,IF(D522="всего по ЗВ:",B521,VLOOKUP(A522,ishod_piv!A:B,2,0))),norm!B:B,1,0),0)</f>
        <v>0</v>
      </c>
      <c r="C522" s="58" t="e">
        <f t="shared" si="155"/>
        <v>#N/A</v>
      </c>
      <c r="D522" s="148" t="e">
        <f>VLOOKUP(A522,ishod_piv!A:H,8,0)</f>
        <v>#N/A</v>
      </c>
      <c r="E522" s="59" t="e">
        <f>VLOOKUP(A522,ishod_piv!A:I,9,0)</f>
        <v>#N/A</v>
      </c>
      <c r="F522" s="47" t="e">
        <f>IF(ISERROR(FIND("Наименование загрязняющего вещества",D522))=TRUE,VLOOKUP(A522,ishod_piv!A:I,4,0),"")</f>
        <v>#N/A</v>
      </c>
      <c r="G522" s="47" t="e">
        <f>IF(ISERROR(FIND("Наименование загрязняющего вещества",D522))=TRUE,VLOOKUP(A522,ishod_piv!A:I,5,0),"")</f>
        <v>#N/A</v>
      </c>
      <c r="H522" s="47" t="e">
        <f>VLOOKUP(A522,ishod_piv!A:J,10,0)</f>
        <v>#N/A</v>
      </c>
      <c r="I522" s="47" t="e">
        <f t="shared" si="156"/>
        <v>#N/A</v>
      </c>
      <c r="J522" s="47" t="e">
        <f t="shared" si="157"/>
        <v>#N/A</v>
      </c>
      <c r="K522" s="47" t="e">
        <f t="shared" si="158"/>
        <v>#N/A</v>
      </c>
      <c r="L522" s="47" t="e">
        <f t="shared" si="159"/>
        <v>#N/A</v>
      </c>
      <c r="M522" s="47" t="e">
        <f t="shared" si="160"/>
        <v>#N/A</v>
      </c>
      <c r="N522" s="47" t="e">
        <f t="shared" si="161"/>
        <v>#N/A</v>
      </c>
      <c r="O522" s="47" t="e">
        <f t="shared" si="162"/>
        <v>#N/A</v>
      </c>
      <c r="P522" s="47" t="e">
        <f t="shared" si="163"/>
        <v>#N/A</v>
      </c>
      <c r="Q522" s="47" t="e">
        <f t="shared" si="164"/>
        <v>#N/A</v>
      </c>
      <c r="R522" s="47" t="e">
        <f t="shared" si="165"/>
        <v>#N/A</v>
      </c>
      <c r="S522" s="47" t="e">
        <f t="shared" si="166"/>
        <v>#N/A</v>
      </c>
      <c r="T522" s="47" t="e">
        <f t="shared" si="167"/>
        <v>#N/A</v>
      </c>
      <c r="U522" s="47" t="e">
        <f t="shared" si="168"/>
        <v>#N/A</v>
      </c>
      <c r="V522" s="47" t="e">
        <f t="shared" si="169"/>
        <v>#N/A</v>
      </c>
      <c r="W522" s="47" t="e">
        <f t="shared" si="170"/>
        <v>#N/A</v>
      </c>
      <c r="X522" s="47" t="e">
        <f t="shared" si="171"/>
        <v>#N/A</v>
      </c>
      <c r="Y522" s="47" t="e">
        <f t="shared" si="172"/>
        <v>#N/A</v>
      </c>
      <c r="Z522" s="47" t="e">
        <f t="shared" si="173"/>
        <v>#N/A</v>
      </c>
      <c r="AA522" s="47" t="e">
        <f t="shared" si="174"/>
        <v>#N/A</v>
      </c>
      <c r="AB522" s="47" t="e">
        <f t="shared" si="175"/>
        <v>#N/A</v>
      </c>
      <c r="AC522" s="47" t="e">
        <f t="shared" si="176"/>
        <v>#N/A</v>
      </c>
    </row>
    <row r="523" spans="1:29" hidden="1" x14ac:dyDescent="0.25">
      <c r="A523">
        <v>499</v>
      </c>
      <c r="B523">
        <f>IFERROR(VLOOKUP(IF(ISERROR(FIND("Наименование загрязняющего вещества",D523))=FALSE,B524,IF(D523="всего по ЗВ:",B522,VLOOKUP(A523,ishod_piv!A:B,2,0))),norm!B:B,1,0),0)</f>
        <v>0</v>
      </c>
      <c r="C523" s="58" t="e">
        <f t="shared" ref="C523:C586" si="177">IF(ISERROR(FIND("Наименование загрязняющего вещества",D522))=FALSE,1,IF(OR(D523="всего по ЗВ:",D522="всего по ЗВ:"),"",C522+1))</f>
        <v>#N/A</v>
      </c>
      <c r="D523" s="148" t="e">
        <f>VLOOKUP(A523,ishod_piv!A:H,8,0)</f>
        <v>#N/A</v>
      </c>
      <c r="E523" s="59" t="e">
        <f>VLOOKUP(A523,ishod_piv!A:I,9,0)</f>
        <v>#N/A</v>
      </c>
      <c r="F523" s="47" t="e">
        <f>IF(ISERROR(FIND("Наименование загрязняющего вещества",D523))=TRUE,VLOOKUP(A523,ishod_piv!A:I,4,0),"")</f>
        <v>#N/A</v>
      </c>
      <c r="G523" s="47" t="e">
        <f>IF(ISERROR(FIND("Наименование загрязняющего вещества",D523))=TRUE,VLOOKUP(A523,ishod_piv!A:I,5,0),"")</f>
        <v>#N/A</v>
      </c>
      <c r="H523" s="47" t="e">
        <f>VLOOKUP(A523,ishod_piv!A:J,10,0)</f>
        <v>#N/A</v>
      </c>
      <c r="I523" s="47" t="e">
        <f t="shared" ref="I523:I586" si="178">IF(ISERROR(FIND("Наименование загрязняющего вещества",D523))=TRUE,F523,"")</f>
        <v>#N/A</v>
      </c>
      <c r="J523" s="47" t="e">
        <f t="shared" ref="J523:J586" si="179">IF(ISERROR(FIND("Наименование загрязняющего вещества",D523))=TRUE,G523,"")</f>
        <v>#N/A</v>
      </c>
      <c r="K523" s="47" t="e">
        <f t="shared" ref="K523:K586" si="180">IF(ISERROR(FIND("Наименование загрязняющего вещества",D523))=TRUE,H523,"")</f>
        <v>#N/A</v>
      </c>
      <c r="L523" s="47" t="e">
        <f t="shared" ref="L523:L586" si="181">I523</f>
        <v>#N/A</v>
      </c>
      <c r="M523" s="47" t="e">
        <f t="shared" ref="M523:M586" si="182">J523</f>
        <v>#N/A</v>
      </c>
      <c r="N523" s="47" t="e">
        <f t="shared" ref="N523:N586" si="183">K523</f>
        <v>#N/A</v>
      </c>
      <c r="O523" s="47" t="e">
        <f t="shared" ref="O523:O586" si="184">L523</f>
        <v>#N/A</v>
      </c>
      <c r="P523" s="47" t="e">
        <f t="shared" ref="P523:P586" si="185">M523</f>
        <v>#N/A</v>
      </c>
      <c r="Q523" s="47" t="e">
        <f t="shared" ref="Q523:Q586" si="186">N523</f>
        <v>#N/A</v>
      </c>
      <c r="R523" s="47" t="e">
        <f t="shared" ref="R523:R586" si="187">O523</f>
        <v>#N/A</v>
      </c>
      <c r="S523" s="47" t="e">
        <f t="shared" ref="S523:S586" si="188">P523</f>
        <v>#N/A</v>
      </c>
      <c r="T523" s="47" t="e">
        <f t="shared" ref="T523:T586" si="189">Q523</f>
        <v>#N/A</v>
      </c>
      <c r="U523" s="47" t="e">
        <f t="shared" ref="U523:U586" si="190">R523</f>
        <v>#N/A</v>
      </c>
      <c r="V523" s="47" t="e">
        <f t="shared" ref="V523:V586" si="191">S523</f>
        <v>#N/A</v>
      </c>
      <c r="W523" s="47" t="e">
        <f t="shared" ref="W523:W586" si="192">T523</f>
        <v>#N/A</v>
      </c>
      <c r="X523" s="47" t="e">
        <f t="shared" ref="X523:X586" si="193">U523</f>
        <v>#N/A</v>
      </c>
      <c r="Y523" s="47" t="e">
        <f t="shared" ref="Y523:Y586" si="194">V523</f>
        <v>#N/A</v>
      </c>
      <c r="Z523" s="47" t="e">
        <f t="shared" ref="Z523:Z586" si="195">W523</f>
        <v>#N/A</v>
      </c>
      <c r="AA523" s="47" t="e">
        <f t="shared" ref="AA523:AA586" si="196">X523</f>
        <v>#N/A</v>
      </c>
      <c r="AB523" s="47" t="e">
        <f t="shared" ref="AB523:AB586" si="197">Y523</f>
        <v>#N/A</v>
      </c>
      <c r="AC523" s="47" t="e">
        <f t="shared" ref="AC523:AC586" si="198">Z523</f>
        <v>#N/A</v>
      </c>
    </row>
    <row r="524" spans="1:29" hidden="1" x14ac:dyDescent="0.25">
      <c r="A524">
        <v>500</v>
      </c>
      <c r="B524">
        <f>IFERROR(VLOOKUP(IF(ISERROR(FIND("Наименование загрязняющего вещества",D524))=FALSE,B525,IF(D524="всего по ЗВ:",B523,VLOOKUP(A524,ishod_piv!A:B,2,0))),norm!B:B,1,0),0)</f>
        <v>0</v>
      </c>
      <c r="C524" s="58" t="e">
        <f t="shared" si="177"/>
        <v>#N/A</v>
      </c>
      <c r="D524" s="148" t="e">
        <f>VLOOKUP(A524,ishod_piv!A:H,8,0)</f>
        <v>#N/A</v>
      </c>
      <c r="E524" s="59" t="e">
        <f>VLOOKUP(A524,ishod_piv!A:I,9,0)</f>
        <v>#N/A</v>
      </c>
      <c r="F524" s="47" t="e">
        <f>IF(ISERROR(FIND("Наименование загрязняющего вещества",D524))=TRUE,VLOOKUP(A524,ishod_piv!A:I,4,0),"")</f>
        <v>#N/A</v>
      </c>
      <c r="G524" s="47" t="e">
        <f>IF(ISERROR(FIND("Наименование загрязняющего вещества",D524))=TRUE,VLOOKUP(A524,ishod_piv!A:I,5,0),"")</f>
        <v>#N/A</v>
      </c>
      <c r="H524" s="47" t="e">
        <f>VLOOKUP(A524,ishod_piv!A:J,10,0)</f>
        <v>#N/A</v>
      </c>
      <c r="I524" s="47" t="e">
        <f t="shared" si="178"/>
        <v>#N/A</v>
      </c>
      <c r="J524" s="47" t="e">
        <f t="shared" si="179"/>
        <v>#N/A</v>
      </c>
      <c r="K524" s="47" t="e">
        <f t="shared" si="180"/>
        <v>#N/A</v>
      </c>
      <c r="L524" s="47" t="e">
        <f t="shared" si="181"/>
        <v>#N/A</v>
      </c>
      <c r="M524" s="47" t="e">
        <f t="shared" si="182"/>
        <v>#N/A</v>
      </c>
      <c r="N524" s="47" t="e">
        <f t="shared" si="183"/>
        <v>#N/A</v>
      </c>
      <c r="O524" s="47" t="e">
        <f t="shared" si="184"/>
        <v>#N/A</v>
      </c>
      <c r="P524" s="47" t="e">
        <f t="shared" si="185"/>
        <v>#N/A</v>
      </c>
      <c r="Q524" s="47" t="e">
        <f t="shared" si="186"/>
        <v>#N/A</v>
      </c>
      <c r="R524" s="47" t="e">
        <f t="shared" si="187"/>
        <v>#N/A</v>
      </c>
      <c r="S524" s="47" t="e">
        <f t="shared" si="188"/>
        <v>#N/A</v>
      </c>
      <c r="T524" s="47" t="e">
        <f t="shared" si="189"/>
        <v>#N/A</v>
      </c>
      <c r="U524" s="47" t="e">
        <f t="shared" si="190"/>
        <v>#N/A</v>
      </c>
      <c r="V524" s="47" t="e">
        <f t="shared" si="191"/>
        <v>#N/A</v>
      </c>
      <c r="W524" s="47" t="e">
        <f t="shared" si="192"/>
        <v>#N/A</v>
      </c>
      <c r="X524" s="47" t="e">
        <f t="shared" si="193"/>
        <v>#N/A</v>
      </c>
      <c r="Y524" s="47" t="e">
        <f t="shared" si="194"/>
        <v>#N/A</v>
      </c>
      <c r="Z524" s="47" t="e">
        <f t="shared" si="195"/>
        <v>#N/A</v>
      </c>
      <c r="AA524" s="47" t="e">
        <f t="shared" si="196"/>
        <v>#N/A</v>
      </c>
      <c r="AB524" s="47" t="e">
        <f t="shared" si="197"/>
        <v>#N/A</v>
      </c>
      <c r="AC524" s="47" t="e">
        <f t="shared" si="198"/>
        <v>#N/A</v>
      </c>
    </row>
    <row r="525" spans="1:29" hidden="1" x14ac:dyDescent="0.25">
      <c r="A525">
        <v>501</v>
      </c>
      <c r="B525">
        <f>IFERROR(VLOOKUP(IF(ISERROR(FIND("Наименование загрязняющего вещества",D525))=FALSE,B526,IF(D525="всего по ЗВ:",B524,VLOOKUP(A525,ishod_piv!A:B,2,0))),norm!B:B,1,0),0)</f>
        <v>0</v>
      </c>
      <c r="C525" s="58" t="e">
        <f t="shared" si="177"/>
        <v>#N/A</v>
      </c>
      <c r="D525" s="148" t="e">
        <f>VLOOKUP(A525,ishod_piv!A:H,8,0)</f>
        <v>#N/A</v>
      </c>
      <c r="E525" s="59" t="e">
        <f>VLOOKUP(A525,ishod_piv!A:I,9,0)</f>
        <v>#N/A</v>
      </c>
      <c r="F525" s="47" t="e">
        <f>IF(ISERROR(FIND("Наименование загрязняющего вещества",D525))=TRUE,VLOOKUP(A525,ishod_piv!A:I,4,0),"")</f>
        <v>#N/A</v>
      </c>
      <c r="G525" s="47" t="e">
        <f>IF(ISERROR(FIND("Наименование загрязняющего вещества",D525))=TRUE,VLOOKUP(A525,ishod_piv!A:I,5,0),"")</f>
        <v>#N/A</v>
      </c>
      <c r="H525" s="47" t="e">
        <f>VLOOKUP(A525,ishod_piv!A:J,10,0)</f>
        <v>#N/A</v>
      </c>
      <c r="I525" s="47" t="e">
        <f t="shared" si="178"/>
        <v>#N/A</v>
      </c>
      <c r="J525" s="47" t="e">
        <f t="shared" si="179"/>
        <v>#N/A</v>
      </c>
      <c r="K525" s="47" t="e">
        <f t="shared" si="180"/>
        <v>#N/A</v>
      </c>
      <c r="L525" s="47" t="e">
        <f t="shared" si="181"/>
        <v>#N/A</v>
      </c>
      <c r="M525" s="47" t="e">
        <f t="shared" si="182"/>
        <v>#N/A</v>
      </c>
      <c r="N525" s="47" t="e">
        <f t="shared" si="183"/>
        <v>#N/A</v>
      </c>
      <c r="O525" s="47" t="e">
        <f t="shared" si="184"/>
        <v>#N/A</v>
      </c>
      <c r="P525" s="47" t="e">
        <f t="shared" si="185"/>
        <v>#N/A</v>
      </c>
      <c r="Q525" s="47" t="e">
        <f t="shared" si="186"/>
        <v>#N/A</v>
      </c>
      <c r="R525" s="47" t="e">
        <f t="shared" si="187"/>
        <v>#N/A</v>
      </c>
      <c r="S525" s="47" t="e">
        <f t="shared" si="188"/>
        <v>#N/A</v>
      </c>
      <c r="T525" s="47" t="e">
        <f t="shared" si="189"/>
        <v>#N/A</v>
      </c>
      <c r="U525" s="47" t="e">
        <f t="shared" si="190"/>
        <v>#N/A</v>
      </c>
      <c r="V525" s="47" t="e">
        <f t="shared" si="191"/>
        <v>#N/A</v>
      </c>
      <c r="W525" s="47" t="e">
        <f t="shared" si="192"/>
        <v>#N/A</v>
      </c>
      <c r="X525" s="47" t="e">
        <f t="shared" si="193"/>
        <v>#N/A</v>
      </c>
      <c r="Y525" s="47" t="e">
        <f t="shared" si="194"/>
        <v>#N/A</v>
      </c>
      <c r="Z525" s="47" t="e">
        <f t="shared" si="195"/>
        <v>#N/A</v>
      </c>
      <c r="AA525" s="47" t="e">
        <f t="shared" si="196"/>
        <v>#N/A</v>
      </c>
      <c r="AB525" s="47" t="e">
        <f t="shared" si="197"/>
        <v>#N/A</v>
      </c>
      <c r="AC525" s="47" t="e">
        <f t="shared" si="198"/>
        <v>#N/A</v>
      </c>
    </row>
    <row r="526" spans="1:29" hidden="1" x14ac:dyDescent="0.25">
      <c r="A526">
        <v>502</v>
      </c>
      <c r="B526">
        <f>IFERROR(VLOOKUP(IF(ISERROR(FIND("Наименование загрязняющего вещества",D526))=FALSE,B527,IF(D526="всего по ЗВ:",B525,VLOOKUP(A526,ishod_piv!A:B,2,0))),norm!B:B,1,0),0)</f>
        <v>0</v>
      </c>
      <c r="C526" s="58" t="e">
        <f t="shared" si="177"/>
        <v>#N/A</v>
      </c>
      <c r="D526" s="148" t="e">
        <f>VLOOKUP(A526,ishod_piv!A:H,8,0)</f>
        <v>#N/A</v>
      </c>
      <c r="E526" s="59" t="e">
        <f>VLOOKUP(A526,ishod_piv!A:I,9,0)</f>
        <v>#N/A</v>
      </c>
      <c r="F526" s="47" t="e">
        <f>IF(ISERROR(FIND("Наименование загрязняющего вещества",D526))=TRUE,VLOOKUP(A526,ishod_piv!A:I,4,0),"")</f>
        <v>#N/A</v>
      </c>
      <c r="G526" s="47" t="e">
        <f>IF(ISERROR(FIND("Наименование загрязняющего вещества",D526))=TRUE,VLOOKUP(A526,ishod_piv!A:I,5,0),"")</f>
        <v>#N/A</v>
      </c>
      <c r="H526" s="47" t="e">
        <f>VLOOKUP(A526,ishod_piv!A:J,10,0)</f>
        <v>#N/A</v>
      </c>
      <c r="I526" s="47" t="e">
        <f t="shared" si="178"/>
        <v>#N/A</v>
      </c>
      <c r="J526" s="47" t="e">
        <f t="shared" si="179"/>
        <v>#N/A</v>
      </c>
      <c r="K526" s="47" t="e">
        <f t="shared" si="180"/>
        <v>#N/A</v>
      </c>
      <c r="L526" s="47" t="e">
        <f t="shared" si="181"/>
        <v>#N/A</v>
      </c>
      <c r="M526" s="47" t="e">
        <f t="shared" si="182"/>
        <v>#N/A</v>
      </c>
      <c r="N526" s="47" t="e">
        <f t="shared" si="183"/>
        <v>#N/A</v>
      </c>
      <c r="O526" s="47" t="e">
        <f t="shared" si="184"/>
        <v>#N/A</v>
      </c>
      <c r="P526" s="47" t="e">
        <f t="shared" si="185"/>
        <v>#N/A</v>
      </c>
      <c r="Q526" s="47" t="e">
        <f t="shared" si="186"/>
        <v>#N/A</v>
      </c>
      <c r="R526" s="47" t="e">
        <f t="shared" si="187"/>
        <v>#N/A</v>
      </c>
      <c r="S526" s="47" t="e">
        <f t="shared" si="188"/>
        <v>#N/A</v>
      </c>
      <c r="T526" s="47" t="e">
        <f t="shared" si="189"/>
        <v>#N/A</v>
      </c>
      <c r="U526" s="47" t="e">
        <f t="shared" si="190"/>
        <v>#N/A</v>
      </c>
      <c r="V526" s="47" t="e">
        <f t="shared" si="191"/>
        <v>#N/A</v>
      </c>
      <c r="W526" s="47" t="e">
        <f t="shared" si="192"/>
        <v>#N/A</v>
      </c>
      <c r="X526" s="47" t="e">
        <f t="shared" si="193"/>
        <v>#N/A</v>
      </c>
      <c r="Y526" s="47" t="e">
        <f t="shared" si="194"/>
        <v>#N/A</v>
      </c>
      <c r="Z526" s="47" t="e">
        <f t="shared" si="195"/>
        <v>#N/A</v>
      </c>
      <c r="AA526" s="47" t="e">
        <f t="shared" si="196"/>
        <v>#N/A</v>
      </c>
      <c r="AB526" s="47" t="e">
        <f t="shared" si="197"/>
        <v>#N/A</v>
      </c>
      <c r="AC526" s="47" t="e">
        <f t="shared" si="198"/>
        <v>#N/A</v>
      </c>
    </row>
    <row r="527" spans="1:29" hidden="1" x14ac:dyDescent="0.25">
      <c r="A527">
        <v>503</v>
      </c>
      <c r="B527">
        <f>IFERROR(VLOOKUP(IF(ISERROR(FIND("Наименование загрязняющего вещества",D527))=FALSE,B528,IF(D527="всего по ЗВ:",B526,VLOOKUP(A527,ishod_piv!A:B,2,0))),norm!B:B,1,0),0)</f>
        <v>0</v>
      </c>
      <c r="C527" s="58" t="e">
        <f t="shared" si="177"/>
        <v>#N/A</v>
      </c>
      <c r="D527" s="148" t="e">
        <f>VLOOKUP(A527,ishod_piv!A:H,8,0)</f>
        <v>#N/A</v>
      </c>
      <c r="E527" s="59" t="e">
        <f>VLOOKUP(A527,ishod_piv!A:I,9,0)</f>
        <v>#N/A</v>
      </c>
      <c r="F527" s="47" t="e">
        <f>IF(ISERROR(FIND("Наименование загрязняющего вещества",D527))=TRUE,VLOOKUP(A527,ishod_piv!A:I,4,0),"")</f>
        <v>#N/A</v>
      </c>
      <c r="G527" s="47" t="e">
        <f>IF(ISERROR(FIND("Наименование загрязняющего вещества",D527))=TRUE,VLOOKUP(A527,ishod_piv!A:I,5,0),"")</f>
        <v>#N/A</v>
      </c>
      <c r="H527" s="47" t="e">
        <f>VLOOKUP(A527,ishod_piv!A:J,10,0)</f>
        <v>#N/A</v>
      </c>
      <c r="I527" s="47" t="e">
        <f t="shared" si="178"/>
        <v>#N/A</v>
      </c>
      <c r="J527" s="47" t="e">
        <f t="shared" si="179"/>
        <v>#N/A</v>
      </c>
      <c r="K527" s="47" t="e">
        <f t="shared" si="180"/>
        <v>#N/A</v>
      </c>
      <c r="L527" s="47" t="e">
        <f t="shared" si="181"/>
        <v>#N/A</v>
      </c>
      <c r="M527" s="47" t="e">
        <f t="shared" si="182"/>
        <v>#N/A</v>
      </c>
      <c r="N527" s="47" t="e">
        <f t="shared" si="183"/>
        <v>#N/A</v>
      </c>
      <c r="O527" s="47" t="e">
        <f t="shared" si="184"/>
        <v>#N/A</v>
      </c>
      <c r="P527" s="47" t="e">
        <f t="shared" si="185"/>
        <v>#N/A</v>
      </c>
      <c r="Q527" s="47" t="e">
        <f t="shared" si="186"/>
        <v>#N/A</v>
      </c>
      <c r="R527" s="47" t="e">
        <f t="shared" si="187"/>
        <v>#N/A</v>
      </c>
      <c r="S527" s="47" t="e">
        <f t="shared" si="188"/>
        <v>#N/A</v>
      </c>
      <c r="T527" s="47" t="e">
        <f t="shared" si="189"/>
        <v>#N/A</v>
      </c>
      <c r="U527" s="47" t="e">
        <f t="shared" si="190"/>
        <v>#N/A</v>
      </c>
      <c r="V527" s="47" t="e">
        <f t="shared" si="191"/>
        <v>#N/A</v>
      </c>
      <c r="W527" s="47" t="e">
        <f t="shared" si="192"/>
        <v>#N/A</v>
      </c>
      <c r="X527" s="47" t="e">
        <f t="shared" si="193"/>
        <v>#N/A</v>
      </c>
      <c r="Y527" s="47" t="e">
        <f t="shared" si="194"/>
        <v>#N/A</v>
      </c>
      <c r="Z527" s="47" t="e">
        <f t="shared" si="195"/>
        <v>#N/A</v>
      </c>
      <c r="AA527" s="47" t="e">
        <f t="shared" si="196"/>
        <v>#N/A</v>
      </c>
      <c r="AB527" s="47" t="e">
        <f t="shared" si="197"/>
        <v>#N/A</v>
      </c>
      <c r="AC527" s="47" t="e">
        <f t="shared" si="198"/>
        <v>#N/A</v>
      </c>
    </row>
    <row r="528" spans="1:29" hidden="1" x14ac:dyDescent="0.25">
      <c r="A528">
        <v>504</v>
      </c>
      <c r="B528">
        <f>IFERROR(VLOOKUP(IF(ISERROR(FIND("Наименование загрязняющего вещества",D528))=FALSE,B529,IF(D528="всего по ЗВ:",B527,VLOOKUP(A528,ishod_piv!A:B,2,0))),norm!B:B,1,0),0)</f>
        <v>0</v>
      </c>
      <c r="C528" s="58" t="e">
        <f t="shared" si="177"/>
        <v>#N/A</v>
      </c>
      <c r="D528" s="148" t="e">
        <f>VLOOKUP(A528,ishod_piv!A:H,8,0)</f>
        <v>#N/A</v>
      </c>
      <c r="E528" s="59" t="e">
        <f>VLOOKUP(A528,ishod_piv!A:I,9,0)</f>
        <v>#N/A</v>
      </c>
      <c r="F528" s="47" t="e">
        <f>IF(ISERROR(FIND("Наименование загрязняющего вещества",D528))=TRUE,VLOOKUP(A528,ishod_piv!A:I,4,0),"")</f>
        <v>#N/A</v>
      </c>
      <c r="G528" s="47" t="e">
        <f>IF(ISERROR(FIND("Наименование загрязняющего вещества",D528))=TRUE,VLOOKUP(A528,ishod_piv!A:I,5,0),"")</f>
        <v>#N/A</v>
      </c>
      <c r="H528" s="47" t="e">
        <f>VLOOKUP(A528,ishod_piv!A:J,10,0)</f>
        <v>#N/A</v>
      </c>
      <c r="I528" s="47" t="e">
        <f t="shared" si="178"/>
        <v>#N/A</v>
      </c>
      <c r="J528" s="47" t="e">
        <f t="shared" si="179"/>
        <v>#N/A</v>
      </c>
      <c r="K528" s="47" t="e">
        <f t="shared" si="180"/>
        <v>#N/A</v>
      </c>
      <c r="L528" s="47" t="e">
        <f t="shared" si="181"/>
        <v>#N/A</v>
      </c>
      <c r="M528" s="47" t="e">
        <f t="shared" si="182"/>
        <v>#N/A</v>
      </c>
      <c r="N528" s="47" t="e">
        <f t="shared" si="183"/>
        <v>#N/A</v>
      </c>
      <c r="O528" s="47" t="e">
        <f t="shared" si="184"/>
        <v>#N/A</v>
      </c>
      <c r="P528" s="47" t="e">
        <f t="shared" si="185"/>
        <v>#N/A</v>
      </c>
      <c r="Q528" s="47" t="e">
        <f t="shared" si="186"/>
        <v>#N/A</v>
      </c>
      <c r="R528" s="47" t="e">
        <f t="shared" si="187"/>
        <v>#N/A</v>
      </c>
      <c r="S528" s="47" t="e">
        <f t="shared" si="188"/>
        <v>#N/A</v>
      </c>
      <c r="T528" s="47" t="e">
        <f t="shared" si="189"/>
        <v>#N/A</v>
      </c>
      <c r="U528" s="47" t="e">
        <f t="shared" si="190"/>
        <v>#N/A</v>
      </c>
      <c r="V528" s="47" t="e">
        <f t="shared" si="191"/>
        <v>#N/A</v>
      </c>
      <c r="W528" s="47" t="e">
        <f t="shared" si="192"/>
        <v>#N/A</v>
      </c>
      <c r="X528" s="47" t="e">
        <f t="shared" si="193"/>
        <v>#N/A</v>
      </c>
      <c r="Y528" s="47" t="e">
        <f t="shared" si="194"/>
        <v>#N/A</v>
      </c>
      <c r="Z528" s="47" t="e">
        <f t="shared" si="195"/>
        <v>#N/A</v>
      </c>
      <c r="AA528" s="47" t="e">
        <f t="shared" si="196"/>
        <v>#N/A</v>
      </c>
      <c r="AB528" s="47" t="e">
        <f t="shared" si="197"/>
        <v>#N/A</v>
      </c>
      <c r="AC528" s="47" t="e">
        <f t="shared" si="198"/>
        <v>#N/A</v>
      </c>
    </row>
    <row r="529" spans="1:29" hidden="1" x14ac:dyDescent="0.25">
      <c r="A529">
        <v>505</v>
      </c>
      <c r="B529">
        <f>IFERROR(VLOOKUP(IF(ISERROR(FIND("Наименование загрязняющего вещества",D529))=FALSE,B530,IF(D529="всего по ЗВ:",B528,VLOOKUP(A529,ishod_piv!A:B,2,0))),norm!B:B,1,0),0)</f>
        <v>0</v>
      </c>
      <c r="C529" s="58" t="e">
        <f t="shared" si="177"/>
        <v>#N/A</v>
      </c>
      <c r="D529" s="148" t="e">
        <f>VLOOKUP(A529,ishod_piv!A:H,8,0)</f>
        <v>#N/A</v>
      </c>
      <c r="E529" s="59" t="e">
        <f>VLOOKUP(A529,ishod_piv!A:I,9,0)</f>
        <v>#N/A</v>
      </c>
      <c r="F529" s="47" t="e">
        <f>IF(ISERROR(FIND("Наименование загрязняющего вещества",D529))=TRUE,VLOOKUP(A529,ishod_piv!A:I,4,0),"")</f>
        <v>#N/A</v>
      </c>
      <c r="G529" s="47" t="e">
        <f>IF(ISERROR(FIND("Наименование загрязняющего вещества",D529))=TRUE,VLOOKUP(A529,ishod_piv!A:I,5,0),"")</f>
        <v>#N/A</v>
      </c>
      <c r="H529" s="47" t="e">
        <f>VLOOKUP(A529,ishod_piv!A:J,10,0)</f>
        <v>#N/A</v>
      </c>
      <c r="I529" s="47" t="e">
        <f t="shared" si="178"/>
        <v>#N/A</v>
      </c>
      <c r="J529" s="47" t="e">
        <f t="shared" si="179"/>
        <v>#N/A</v>
      </c>
      <c r="K529" s="47" t="e">
        <f t="shared" si="180"/>
        <v>#N/A</v>
      </c>
      <c r="L529" s="47" t="e">
        <f t="shared" si="181"/>
        <v>#N/A</v>
      </c>
      <c r="M529" s="47" t="e">
        <f t="shared" si="182"/>
        <v>#N/A</v>
      </c>
      <c r="N529" s="47" t="e">
        <f t="shared" si="183"/>
        <v>#N/A</v>
      </c>
      <c r="O529" s="47" t="e">
        <f t="shared" si="184"/>
        <v>#N/A</v>
      </c>
      <c r="P529" s="47" t="e">
        <f t="shared" si="185"/>
        <v>#N/A</v>
      </c>
      <c r="Q529" s="47" t="e">
        <f t="shared" si="186"/>
        <v>#N/A</v>
      </c>
      <c r="R529" s="47" t="e">
        <f t="shared" si="187"/>
        <v>#N/A</v>
      </c>
      <c r="S529" s="47" t="e">
        <f t="shared" si="188"/>
        <v>#N/A</v>
      </c>
      <c r="T529" s="47" t="e">
        <f t="shared" si="189"/>
        <v>#N/A</v>
      </c>
      <c r="U529" s="47" t="e">
        <f t="shared" si="190"/>
        <v>#N/A</v>
      </c>
      <c r="V529" s="47" t="e">
        <f t="shared" si="191"/>
        <v>#N/A</v>
      </c>
      <c r="W529" s="47" t="e">
        <f t="shared" si="192"/>
        <v>#N/A</v>
      </c>
      <c r="X529" s="47" t="e">
        <f t="shared" si="193"/>
        <v>#N/A</v>
      </c>
      <c r="Y529" s="47" t="e">
        <f t="shared" si="194"/>
        <v>#N/A</v>
      </c>
      <c r="Z529" s="47" t="e">
        <f t="shared" si="195"/>
        <v>#N/A</v>
      </c>
      <c r="AA529" s="47" t="e">
        <f t="shared" si="196"/>
        <v>#N/A</v>
      </c>
      <c r="AB529" s="47" t="e">
        <f t="shared" si="197"/>
        <v>#N/A</v>
      </c>
      <c r="AC529" s="47" t="e">
        <f t="shared" si="198"/>
        <v>#N/A</v>
      </c>
    </row>
    <row r="530" spans="1:29" hidden="1" x14ac:dyDescent="0.25">
      <c r="A530">
        <v>506</v>
      </c>
      <c r="B530">
        <f>IFERROR(VLOOKUP(IF(ISERROR(FIND("Наименование загрязняющего вещества",D530))=FALSE,B531,IF(D530="всего по ЗВ:",B529,VLOOKUP(A530,ishod_piv!A:B,2,0))),norm!B:B,1,0),0)</f>
        <v>0</v>
      </c>
      <c r="C530" s="58" t="e">
        <f t="shared" si="177"/>
        <v>#N/A</v>
      </c>
      <c r="D530" s="148" t="e">
        <f>VLOOKUP(A530,ishod_piv!A:H,8,0)</f>
        <v>#N/A</v>
      </c>
      <c r="E530" s="59" t="e">
        <f>VLOOKUP(A530,ishod_piv!A:I,9,0)</f>
        <v>#N/A</v>
      </c>
      <c r="F530" s="47" t="e">
        <f>IF(ISERROR(FIND("Наименование загрязняющего вещества",D530))=TRUE,VLOOKUP(A530,ishod_piv!A:I,4,0),"")</f>
        <v>#N/A</v>
      </c>
      <c r="G530" s="47" t="e">
        <f>IF(ISERROR(FIND("Наименование загрязняющего вещества",D530))=TRUE,VLOOKUP(A530,ishod_piv!A:I,5,0),"")</f>
        <v>#N/A</v>
      </c>
      <c r="H530" s="47" t="e">
        <f>VLOOKUP(A530,ishod_piv!A:J,10,0)</f>
        <v>#N/A</v>
      </c>
      <c r="I530" s="47" t="e">
        <f t="shared" si="178"/>
        <v>#N/A</v>
      </c>
      <c r="J530" s="47" t="e">
        <f t="shared" si="179"/>
        <v>#N/A</v>
      </c>
      <c r="K530" s="47" t="e">
        <f t="shared" si="180"/>
        <v>#N/A</v>
      </c>
      <c r="L530" s="47" t="e">
        <f t="shared" si="181"/>
        <v>#N/A</v>
      </c>
      <c r="M530" s="47" t="e">
        <f t="shared" si="182"/>
        <v>#N/A</v>
      </c>
      <c r="N530" s="47" t="e">
        <f t="shared" si="183"/>
        <v>#N/A</v>
      </c>
      <c r="O530" s="47" t="e">
        <f t="shared" si="184"/>
        <v>#N/A</v>
      </c>
      <c r="P530" s="47" t="e">
        <f t="shared" si="185"/>
        <v>#N/A</v>
      </c>
      <c r="Q530" s="47" t="e">
        <f t="shared" si="186"/>
        <v>#N/A</v>
      </c>
      <c r="R530" s="47" t="e">
        <f t="shared" si="187"/>
        <v>#N/A</v>
      </c>
      <c r="S530" s="47" t="e">
        <f t="shared" si="188"/>
        <v>#N/A</v>
      </c>
      <c r="T530" s="47" t="e">
        <f t="shared" si="189"/>
        <v>#N/A</v>
      </c>
      <c r="U530" s="47" t="e">
        <f t="shared" si="190"/>
        <v>#N/A</v>
      </c>
      <c r="V530" s="47" t="e">
        <f t="shared" si="191"/>
        <v>#N/A</v>
      </c>
      <c r="W530" s="47" t="e">
        <f t="shared" si="192"/>
        <v>#N/A</v>
      </c>
      <c r="X530" s="47" t="e">
        <f t="shared" si="193"/>
        <v>#N/A</v>
      </c>
      <c r="Y530" s="47" t="e">
        <f t="shared" si="194"/>
        <v>#N/A</v>
      </c>
      <c r="Z530" s="47" t="e">
        <f t="shared" si="195"/>
        <v>#N/A</v>
      </c>
      <c r="AA530" s="47" t="e">
        <f t="shared" si="196"/>
        <v>#N/A</v>
      </c>
      <c r="AB530" s="47" t="e">
        <f t="shared" si="197"/>
        <v>#N/A</v>
      </c>
      <c r="AC530" s="47" t="e">
        <f t="shared" si="198"/>
        <v>#N/A</v>
      </c>
    </row>
    <row r="531" spans="1:29" hidden="1" x14ac:dyDescent="0.25">
      <c r="A531">
        <v>507</v>
      </c>
      <c r="B531">
        <f>IFERROR(VLOOKUP(IF(ISERROR(FIND("Наименование загрязняющего вещества",D531))=FALSE,B532,IF(D531="всего по ЗВ:",B530,VLOOKUP(A531,ishod_piv!A:B,2,0))),norm!B:B,1,0),0)</f>
        <v>0</v>
      </c>
      <c r="C531" s="58" t="e">
        <f t="shared" si="177"/>
        <v>#N/A</v>
      </c>
      <c r="D531" s="148" t="e">
        <f>VLOOKUP(A531,ishod_piv!A:H,8,0)</f>
        <v>#N/A</v>
      </c>
      <c r="E531" s="59" t="e">
        <f>VLOOKUP(A531,ishod_piv!A:I,9,0)</f>
        <v>#N/A</v>
      </c>
      <c r="F531" s="47" t="e">
        <f>IF(ISERROR(FIND("Наименование загрязняющего вещества",D531))=TRUE,VLOOKUP(A531,ishod_piv!A:I,4,0),"")</f>
        <v>#N/A</v>
      </c>
      <c r="G531" s="47" t="e">
        <f>IF(ISERROR(FIND("Наименование загрязняющего вещества",D531))=TRUE,VLOOKUP(A531,ishod_piv!A:I,5,0),"")</f>
        <v>#N/A</v>
      </c>
      <c r="H531" s="47" t="e">
        <f>VLOOKUP(A531,ishod_piv!A:J,10,0)</f>
        <v>#N/A</v>
      </c>
      <c r="I531" s="47" t="e">
        <f t="shared" si="178"/>
        <v>#N/A</v>
      </c>
      <c r="J531" s="47" t="e">
        <f t="shared" si="179"/>
        <v>#N/A</v>
      </c>
      <c r="K531" s="47" t="e">
        <f t="shared" si="180"/>
        <v>#N/A</v>
      </c>
      <c r="L531" s="47" t="e">
        <f t="shared" si="181"/>
        <v>#N/A</v>
      </c>
      <c r="M531" s="47" t="e">
        <f t="shared" si="182"/>
        <v>#N/A</v>
      </c>
      <c r="N531" s="47" t="e">
        <f t="shared" si="183"/>
        <v>#N/A</v>
      </c>
      <c r="O531" s="47" t="e">
        <f t="shared" si="184"/>
        <v>#N/A</v>
      </c>
      <c r="P531" s="47" t="e">
        <f t="shared" si="185"/>
        <v>#N/A</v>
      </c>
      <c r="Q531" s="47" t="e">
        <f t="shared" si="186"/>
        <v>#N/A</v>
      </c>
      <c r="R531" s="47" t="e">
        <f t="shared" si="187"/>
        <v>#N/A</v>
      </c>
      <c r="S531" s="47" t="e">
        <f t="shared" si="188"/>
        <v>#N/A</v>
      </c>
      <c r="T531" s="47" t="e">
        <f t="shared" si="189"/>
        <v>#N/A</v>
      </c>
      <c r="U531" s="47" t="e">
        <f t="shared" si="190"/>
        <v>#N/A</v>
      </c>
      <c r="V531" s="47" t="e">
        <f t="shared" si="191"/>
        <v>#N/A</v>
      </c>
      <c r="W531" s="47" t="e">
        <f t="shared" si="192"/>
        <v>#N/A</v>
      </c>
      <c r="X531" s="47" t="e">
        <f t="shared" si="193"/>
        <v>#N/A</v>
      </c>
      <c r="Y531" s="47" t="e">
        <f t="shared" si="194"/>
        <v>#N/A</v>
      </c>
      <c r="Z531" s="47" t="e">
        <f t="shared" si="195"/>
        <v>#N/A</v>
      </c>
      <c r="AA531" s="47" t="e">
        <f t="shared" si="196"/>
        <v>#N/A</v>
      </c>
      <c r="AB531" s="47" t="e">
        <f t="shared" si="197"/>
        <v>#N/A</v>
      </c>
      <c r="AC531" s="47" t="e">
        <f t="shared" si="198"/>
        <v>#N/A</v>
      </c>
    </row>
    <row r="532" spans="1:29" hidden="1" x14ac:dyDescent="0.25">
      <c r="A532">
        <v>508</v>
      </c>
      <c r="B532">
        <f>IFERROR(VLOOKUP(IF(ISERROR(FIND("Наименование загрязняющего вещества",D532))=FALSE,B533,IF(D532="всего по ЗВ:",B531,VLOOKUP(A532,ishod_piv!A:B,2,0))),norm!B:B,1,0),0)</f>
        <v>0</v>
      </c>
      <c r="C532" s="58" t="e">
        <f t="shared" si="177"/>
        <v>#N/A</v>
      </c>
      <c r="D532" s="148" t="e">
        <f>VLOOKUP(A532,ishod_piv!A:H,8,0)</f>
        <v>#N/A</v>
      </c>
      <c r="E532" s="59" t="e">
        <f>VLOOKUP(A532,ishod_piv!A:I,9,0)</f>
        <v>#N/A</v>
      </c>
      <c r="F532" s="47" t="e">
        <f>IF(ISERROR(FIND("Наименование загрязняющего вещества",D532))=TRUE,VLOOKUP(A532,ishod_piv!A:I,4,0),"")</f>
        <v>#N/A</v>
      </c>
      <c r="G532" s="47" t="e">
        <f>IF(ISERROR(FIND("Наименование загрязняющего вещества",D532))=TRUE,VLOOKUP(A532,ishod_piv!A:I,5,0),"")</f>
        <v>#N/A</v>
      </c>
      <c r="H532" s="47" t="e">
        <f>VLOOKUP(A532,ishod_piv!A:J,10,0)</f>
        <v>#N/A</v>
      </c>
      <c r="I532" s="47" t="e">
        <f t="shared" si="178"/>
        <v>#N/A</v>
      </c>
      <c r="J532" s="47" t="e">
        <f t="shared" si="179"/>
        <v>#N/A</v>
      </c>
      <c r="K532" s="47" t="e">
        <f t="shared" si="180"/>
        <v>#N/A</v>
      </c>
      <c r="L532" s="47" t="e">
        <f t="shared" si="181"/>
        <v>#N/A</v>
      </c>
      <c r="M532" s="47" t="e">
        <f t="shared" si="182"/>
        <v>#N/A</v>
      </c>
      <c r="N532" s="47" t="e">
        <f t="shared" si="183"/>
        <v>#N/A</v>
      </c>
      <c r="O532" s="47" t="e">
        <f t="shared" si="184"/>
        <v>#N/A</v>
      </c>
      <c r="P532" s="47" t="e">
        <f t="shared" si="185"/>
        <v>#N/A</v>
      </c>
      <c r="Q532" s="47" t="e">
        <f t="shared" si="186"/>
        <v>#N/A</v>
      </c>
      <c r="R532" s="47" t="e">
        <f t="shared" si="187"/>
        <v>#N/A</v>
      </c>
      <c r="S532" s="47" t="e">
        <f t="shared" si="188"/>
        <v>#N/A</v>
      </c>
      <c r="T532" s="47" t="e">
        <f t="shared" si="189"/>
        <v>#N/A</v>
      </c>
      <c r="U532" s="47" t="e">
        <f t="shared" si="190"/>
        <v>#N/A</v>
      </c>
      <c r="V532" s="47" t="e">
        <f t="shared" si="191"/>
        <v>#N/A</v>
      </c>
      <c r="W532" s="47" t="e">
        <f t="shared" si="192"/>
        <v>#N/A</v>
      </c>
      <c r="X532" s="47" t="e">
        <f t="shared" si="193"/>
        <v>#N/A</v>
      </c>
      <c r="Y532" s="47" t="e">
        <f t="shared" si="194"/>
        <v>#N/A</v>
      </c>
      <c r="Z532" s="47" t="e">
        <f t="shared" si="195"/>
        <v>#N/A</v>
      </c>
      <c r="AA532" s="47" t="e">
        <f t="shared" si="196"/>
        <v>#N/A</v>
      </c>
      <c r="AB532" s="47" t="e">
        <f t="shared" si="197"/>
        <v>#N/A</v>
      </c>
      <c r="AC532" s="47" t="e">
        <f t="shared" si="198"/>
        <v>#N/A</v>
      </c>
    </row>
    <row r="533" spans="1:29" hidden="1" x14ac:dyDescent="0.25">
      <c r="A533">
        <v>509</v>
      </c>
      <c r="B533">
        <f>IFERROR(VLOOKUP(IF(ISERROR(FIND("Наименование загрязняющего вещества",D533))=FALSE,B534,IF(D533="всего по ЗВ:",B532,VLOOKUP(A533,ishod_piv!A:B,2,0))),norm!B:B,1,0),0)</f>
        <v>0</v>
      </c>
      <c r="C533" s="58" t="e">
        <f t="shared" si="177"/>
        <v>#N/A</v>
      </c>
      <c r="D533" s="148" t="e">
        <f>VLOOKUP(A533,ishod_piv!A:H,8,0)</f>
        <v>#N/A</v>
      </c>
      <c r="E533" s="59" t="e">
        <f>VLOOKUP(A533,ishod_piv!A:I,9,0)</f>
        <v>#N/A</v>
      </c>
      <c r="F533" s="47" t="e">
        <f>IF(ISERROR(FIND("Наименование загрязняющего вещества",D533))=TRUE,VLOOKUP(A533,ishod_piv!A:I,4,0),"")</f>
        <v>#N/A</v>
      </c>
      <c r="G533" s="47" t="e">
        <f>IF(ISERROR(FIND("Наименование загрязняющего вещества",D533))=TRUE,VLOOKUP(A533,ishod_piv!A:I,5,0),"")</f>
        <v>#N/A</v>
      </c>
      <c r="H533" s="47" t="e">
        <f>VLOOKUP(A533,ishod_piv!A:J,10,0)</f>
        <v>#N/A</v>
      </c>
      <c r="I533" s="47" t="e">
        <f t="shared" si="178"/>
        <v>#N/A</v>
      </c>
      <c r="J533" s="47" t="e">
        <f t="shared" si="179"/>
        <v>#N/A</v>
      </c>
      <c r="K533" s="47" t="e">
        <f t="shared" si="180"/>
        <v>#N/A</v>
      </c>
      <c r="L533" s="47" t="e">
        <f t="shared" si="181"/>
        <v>#N/A</v>
      </c>
      <c r="M533" s="47" t="e">
        <f t="shared" si="182"/>
        <v>#N/A</v>
      </c>
      <c r="N533" s="47" t="e">
        <f t="shared" si="183"/>
        <v>#N/A</v>
      </c>
      <c r="O533" s="47" t="e">
        <f t="shared" si="184"/>
        <v>#N/A</v>
      </c>
      <c r="P533" s="47" t="e">
        <f t="shared" si="185"/>
        <v>#N/A</v>
      </c>
      <c r="Q533" s="47" t="e">
        <f t="shared" si="186"/>
        <v>#N/A</v>
      </c>
      <c r="R533" s="47" t="e">
        <f t="shared" si="187"/>
        <v>#N/A</v>
      </c>
      <c r="S533" s="47" t="e">
        <f t="shared" si="188"/>
        <v>#N/A</v>
      </c>
      <c r="T533" s="47" t="e">
        <f t="shared" si="189"/>
        <v>#N/A</v>
      </c>
      <c r="U533" s="47" t="e">
        <f t="shared" si="190"/>
        <v>#N/A</v>
      </c>
      <c r="V533" s="47" t="e">
        <f t="shared" si="191"/>
        <v>#N/A</v>
      </c>
      <c r="W533" s="47" t="e">
        <f t="shared" si="192"/>
        <v>#N/A</v>
      </c>
      <c r="X533" s="47" t="e">
        <f t="shared" si="193"/>
        <v>#N/A</v>
      </c>
      <c r="Y533" s="47" t="e">
        <f t="shared" si="194"/>
        <v>#N/A</v>
      </c>
      <c r="Z533" s="47" t="e">
        <f t="shared" si="195"/>
        <v>#N/A</v>
      </c>
      <c r="AA533" s="47" t="e">
        <f t="shared" si="196"/>
        <v>#N/A</v>
      </c>
      <c r="AB533" s="47" t="e">
        <f t="shared" si="197"/>
        <v>#N/A</v>
      </c>
      <c r="AC533" s="47" t="e">
        <f t="shared" si="198"/>
        <v>#N/A</v>
      </c>
    </row>
    <row r="534" spans="1:29" hidden="1" x14ac:dyDescent="0.25">
      <c r="A534">
        <v>510</v>
      </c>
      <c r="B534">
        <f>IFERROR(VLOOKUP(IF(ISERROR(FIND("Наименование загрязняющего вещества",D534))=FALSE,B535,IF(D534="всего по ЗВ:",B533,VLOOKUP(A534,ishod_piv!A:B,2,0))),norm!B:B,1,0),0)</f>
        <v>0</v>
      </c>
      <c r="C534" s="58" t="e">
        <f t="shared" si="177"/>
        <v>#N/A</v>
      </c>
      <c r="D534" s="148" t="e">
        <f>VLOOKUP(A534,ishod_piv!A:H,8,0)</f>
        <v>#N/A</v>
      </c>
      <c r="E534" s="59" t="e">
        <f>VLOOKUP(A534,ishod_piv!A:I,9,0)</f>
        <v>#N/A</v>
      </c>
      <c r="F534" s="47" t="e">
        <f>IF(ISERROR(FIND("Наименование загрязняющего вещества",D534))=TRUE,VLOOKUP(A534,ishod_piv!A:I,4,0),"")</f>
        <v>#N/A</v>
      </c>
      <c r="G534" s="47" t="e">
        <f>IF(ISERROR(FIND("Наименование загрязняющего вещества",D534))=TRUE,VLOOKUP(A534,ishod_piv!A:I,5,0),"")</f>
        <v>#N/A</v>
      </c>
      <c r="H534" s="47" t="e">
        <f>VLOOKUP(A534,ishod_piv!A:J,10,0)</f>
        <v>#N/A</v>
      </c>
      <c r="I534" s="47" t="e">
        <f t="shared" si="178"/>
        <v>#N/A</v>
      </c>
      <c r="J534" s="47" t="e">
        <f t="shared" si="179"/>
        <v>#N/A</v>
      </c>
      <c r="K534" s="47" t="e">
        <f t="shared" si="180"/>
        <v>#N/A</v>
      </c>
      <c r="L534" s="47" t="e">
        <f t="shared" si="181"/>
        <v>#N/A</v>
      </c>
      <c r="M534" s="47" t="e">
        <f t="shared" si="182"/>
        <v>#N/A</v>
      </c>
      <c r="N534" s="47" t="e">
        <f t="shared" si="183"/>
        <v>#N/A</v>
      </c>
      <c r="O534" s="47" t="e">
        <f t="shared" si="184"/>
        <v>#N/A</v>
      </c>
      <c r="P534" s="47" t="e">
        <f t="shared" si="185"/>
        <v>#N/A</v>
      </c>
      <c r="Q534" s="47" t="e">
        <f t="shared" si="186"/>
        <v>#N/A</v>
      </c>
      <c r="R534" s="47" t="e">
        <f t="shared" si="187"/>
        <v>#N/A</v>
      </c>
      <c r="S534" s="47" t="e">
        <f t="shared" si="188"/>
        <v>#N/A</v>
      </c>
      <c r="T534" s="47" t="e">
        <f t="shared" si="189"/>
        <v>#N/A</v>
      </c>
      <c r="U534" s="47" t="e">
        <f t="shared" si="190"/>
        <v>#N/A</v>
      </c>
      <c r="V534" s="47" t="e">
        <f t="shared" si="191"/>
        <v>#N/A</v>
      </c>
      <c r="W534" s="47" t="e">
        <f t="shared" si="192"/>
        <v>#N/A</v>
      </c>
      <c r="X534" s="47" t="e">
        <f t="shared" si="193"/>
        <v>#N/A</v>
      </c>
      <c r="Y534" s="47" t="e">
        <f t="shared" si="194"/>
        <v>#N/A</v>
      </c>
      <c r="Z534" s="47" t="e">
        <f t="shared" si="195"/>
        <v>#N/A</v>
      </c>
      <c r="AA534" s="47" t="e">
        <f t="shared" si="196"/>
        <v>#N/A</v>
      </c>
      <c r="AB534" s="47" t="e">
        <f t="shared" si="197"/>
        <v>#N/A</v>
      </c>
      <c r="AC534" s="47" t="e">
        <f t="shared" si="198"/>
        <v>#N/A</v>
      </c>
    </row>
    <row r="535" spans="1:29" hidden="1" x14ac:dyDescent="0.25">
      <c r="A535">
        <v>511</v>
      </c>
      <c r="B535">
        <f>IFERROR(VLOOKUP(IF(ISERROR(FIND("Наименование загрязняющего вещества",D535))=FALSE,B536,IF(D535="всего по ЗВ:",B534,VLOOKUP(A535,ishod_piv!A:B,2,0))),norm!B:B,1,0),0)</f>
        <v>0</v>
      </c>
      <c r="C535" s="58" t="e">
        <f t="shared" si="177"/>
        <v>#N/A</v>
      </c>
      <c r="D535" s="148" t="e">
        <f>VLOOKUP(A535,ishod_piv!A:H,8,0)</f>
        <v>#N/A</v>
      </c>
      <c r="E535" s="59" t="e">
        <f>VLOOKUP(A535,ishod_piv!A:I,9,0)</f>
        <v>#N/A</v>
      </c>
      <c r="F535" s="47" t="e">
        <f>IF(ISERROR(FIND("Наименование загрязняющего вещества",D535))=TRUE,VLOOKUP(A535,ishod_piv!A:I,4,0),"")</f>
        <v>#N/A</v>
      </c>
      <c r="G535" s="47" t="e">
        <f>IF(ISERROR(FIND("Наименование загрязняющего вещества",D535))=TRUE,VLOOKUP(A535,ishod_piv!A:I,5,0),"")</f>
        <v>#N/A</v>
      </c>
      <c r="H535" s="47" t="e">
        <f>VLOOKUP(A535,ishod_piv!A:J,10,0)</f>
        <v>#N/A</v>
      </c>
      <c r="I535" s="47" t="e">
        <f t="shared" si="178"/>
        <v>#N/A</v>
      </c>
      <c r="J535" s="47" t="e">
        <f t="shared" si="179"/>
        <v>#N/A</v>
      </c>
      <c r="K535" s="47" t="e">
        <f t="shared" si="180"/>
        <v>#N/A</v>
      </c>
      <c r="L535" s="47" t="e">
        <f t="shared" si="181"/>
        <v>#N/A</v>
      </c>
      <c r="M535" s="47" t="e">
        <f t="shared" si="182"/>
        <v>#N/A</v>
      </c>
      <c r="N535" s="47" t="e">
        <f t="shared" si="183"/>
        <v>#N/A</v>
      </c>
      <c r="O535" s="47" t="e">
        <f t="shared" si="184"/>
        <v>#N/A</v>
      </c>
      <c r="P535" s="47" t="e">
        <f t="shared" si="185"/>
        <v>#N/A</v>
      </c>
      <c r="Q535" s="47" t="e">
        <f t="shared" si="186"/>
        <v>#N/A</v>
      </c>
      <c r="R535" s="47" t="e">
        <f t="shared" si="187"/>
        <v>#N/A</v>
      </c>
      <c r="S535" s="47" t="e">
        <f t="shared" si="188"/>
        <v>#N/A</v>
      </c>
      <c r="T535" s="47" t="e">
        <f t="shared" si="189"/>
        <v>#N/A</v>
      </c>
      <c r="U535" s="47" t="e">
        <f t="shared" si="190"/>
        <v>#N/A</v>
      </c>
      <c r="V535" s="47" t="e">
        <f t="shared" si="191"/>
        <v>#N/A</v>
      </c>
      <c r="W535" s="47" t="e">
        <f t="shared" si="192"/>
        <v>#N/A</v>
      </c>
      <c r="X535" s="47" t="e">
        <f t="shared" si="193"/>
        <v>#N/A</v>
      </c>
      <c r="Y535" s="47" t="e">
        <f t="shared" si="194"/>
        <v>#N/A</v>
      </c>
      <c r="Z535" s="47" t="e">
        <f t="shared" si="195"/>
        <v>#N/A</v>
      </c>
      <c r="AA535" s="47" t="e">
        <f t="shared" si="196"/>
        <v>#N/A</v>
      </c>
      <c r="AB535" s="47" t="e">
        <f t="shared" si="197"/>
        <v>#N/A</v>
      </c>
      <c r="AC535" s="47" t="e">
        <f t="shared" si="198"/>
        <v>#N/A</v>
      </c>
    </row>
    <row r="536" spans="1:29" hidden="1" x14ac:dyDescent="0.25">
      <c r="A536">
        <v>512</v>
      </c>
      <c r="B536">
        <f>IFERROR(VLOOKUP(IF(ISERROR(FIND("Наименование загрязняющего вещества",D536))=FALSE,B537,IF(D536="всего по ЗВ:",B535,VLOOKUP(A536,ishod_piv!A:B,2,0))),norm!B:B,1,0),0)</f>
        <v>0</v>
      </c>
      <c r="C536" s="58" t="e">
        <f t="shared" si="177"/>
        <v>#N/A</v>
      </c>
      <c r="D536" s="148" t="e">
        <f>VLOOKUP(A536,ishod_piv!A:H,8,0)</f>
        <v>#N/A</v>
      </c>
      <c r="E536" s="59" t="e">
        <f>VLOOKUP(A536,ishod_piv!A:I,9,0)</f>
        <v>#N/A</v>
      </c>
      <c r="F536" s="47" t="e">
        <f>IF(ISERROR(FIND("Наименование загрязняющего вещества",D536))=TRUE,VLOOKUP(A536,ishod_piv!A:I,4,0),"")</f>
        <v>#N/A</v>
      </c>
      <c r="G536" s="47" t="e">
        <f>IF(ISERROR(FIND("Наименование загрязняющего вещества",D536))=TRUE,VLOOKUP(A536,ishod_piv!A:I,5,0),"")</f>
        <v>#N/A</v>
      </c>
      <c r="H536" s="47" t="e">
        <f>VLOOKUP(A536,ishod_piv!A:J,10,0)</f>
        <v>#N/A</v>
      </c>
      <c r="I536" s="47" t="e">
        <f t="shared" si="178"/>
        <v>#N/A</v>
      </c>
      <c r="J536" s="47" t="e">
        <f t="shared" si="179"/>
        <v>#N/A</v>
      </c>
      <c r="K536" s="47" t="e">
        <f t="shared" si="180"/>
        <v>#N/A</v>
      </c>
      <c r="L536" s="47" t="e">
        <f t="shared" si="181"/>
        <v>#N/A</v>
      </c>
      <c r="M536" s="47" t="e">
        <f t="shared" si="182"/>
        <v>#N/A</v>
      </c>
      <c r="N536" s="47" t="e">
        <f t="shared" si="183"/>
        <v>#N/A</v>
      </c>
      <c r="O536" s="47" t="e">
        <f t="shared" si="184"/>
        <v>#N/A</v>
      </c>
      <c r="P536" s="47" t="e">
        <f t="shared" si="185"/>
        <v>#N/A</v>
      </c>
      <c r="Q536" s="47" t="e">
        <f t="shared" si="186"/>
        <v>#N/A</v>
      </c>
      <c r="R536" s="47" t="e">
        <f t="shared" si="187"/>
        <v>#N/A</v>
      </c>
      <c r="S536" s="47" t="e">
        <f t="shared" si="188"/>
        <v>#N/A</v>
      </c>
      <c r="T536" s="47" t="e">
        <f t="shared" si="189"/>
        <v>#N/A</v>
      </c>
      <c r="U536" s="47" t="e">
        <f t="shared" si="190"/>
        <v>#N/A</v>
      </c>
      <c r="V536" s="47" t="e">
        <f t="shared" si="191"/>
        <v>#N/A</v>
      </c>
      <c r="W536" s="47" t="e">
        <f t="shared" si="192"/>
        <v>#N/A</v>
      </c>
      <c r="X536" s="47" t="e">
        <f t="shared" si="193"/>
        <v>#N/A</v>
      </c>
      <c r="Y536" s="47" t="e">
        <f t="shared" si="194"/>
        <v>#N/A</v>
      </c>
      <c r="Z536" s="47" t="e">
        <f t="shared" si="195"/>
        <v>#N/A</v>
      </c>
      <c r="AA536" s="47" t="e">
        <f t="shared" si="196"/>
        <v>#N/A</v>
      </c>
      <c r="AB536" s="47" t="e">
        <f t="shared" si="197"/>
        <v>#N/A</v>
      </c>
      <c r="AC536" s="47" t="e">
        <f t="shared" si="198"/>
        <v>#N/A</v>
      </c>
    </row>
    <row r="537" spans="1:29" hidden="1" x14ac:dyDescent="0.25">
      <c r="A537">
        <v>513</v>
      </c>
      <c r="B537">
        <f>IFERROR(VLOOKUP(IF(ISERROR(FIND("Наименование загрязняющего вещества",D537))=FALSE,B538,IF(D537="всего по ЗВ:",B536,VLOOKUP(A537,ishod_piv!A:B,2,0))),norm!B:B,1,0),0)</f>
        <v>0</v>
      </c>
      <c r="C537" s="58" t="e">
        <f t="shared" si="177"/>
        <v>#N/A</v>
      </c>
      <c r="D537" s="148" t="e">
        <f>VLOOKUP(A537,ishod_piv!A:H,8,0)</f>
        <v>#N/A</v>
      </c>
      <c r="E537" s="59" t="e">
        <f>VLOOKUP(A537,ishod_piv!A:I,9,0)</f>
        <v>#N/A</v>
      </c>
      <c r="F537" s="47" t="e">
        <f>IF(ISERROR(FIND("Наименование загрязняющего вещества",D537))=TRUE,VLOOKUP(A537,ishod_piv!A:I,4,0),"")</f>
        <v>#N/A</v>
      </c>
      <c r="G537" s="47" t="e">
        <f>IF(ISERROR(FIND("Наименование загрязняющего вещества",D537))=TRUE,VLOOKUP(A537,ishod_piv!A:I,5,0),"")</f>
        <v>#N/A</v>
      </c>
      <c r="H537" s="47" t="e">
        <f>VLOOKUP(A537,ishod_piv!A:J,10,0)</f>
        <v>#N/A</v>
      </c>
      <c r="I537" s="47" t="e">
        <f t="shared" si="178"/>
        <v>#N/A</v>
      </c>
      <c r="J537" s="47" t="e">
        <f t="shared" si="179"/>
        <v>#N/A</v>
      </c>
      <c r="K537" s="47" t="e">
        <f t="shared" si="180"/>
        <v>#N/A</v>
      </c>
      <c r="L537" s="47" t="e">
        <f t="shared" si="181"/>
        <v>#N/A</v>
      </c>
      <c r="M537" s="47" t="e">
        <f t="shared" si="182"/>
        <v>#N/A</v>
      </c>
      <c r="N537" s="47" t="e">
        <f t="shared" si="183"/>
        <v>#N/A</v>
      </c>
      <c r="O537" s="47" t="e">
        <f t="shared" si="184"/>
        <v>#N/A</v>
      </c>
      <c r="P537" s="47" t="e">
        <f t="shared" si="185"/>
        <v>#N/A</v>
      </c>
      <c r="Q537" s="47" t="e">
        <f t="shared" si="186"/>
        <v>#N/A</v>
      </c>
      <c r="R537" s="47" t="e">
        <f t="shared" si="187"/>
        <v>#N/A</v>
      </c>
      <c r="S537" s="47" t="e">
        <f t="shared" si="188"/>
        <v>#N/A</v>
      </c>
      <c r="T537" s="47" t="e">
        <f t="shared" si="189"/>
        <v>#N/A</v>
      </c>
      <c r="U537" s="47" t="e">
        <f t="shared" si="190"/>
        <v>#N/A</v>
      </c>
      <c r="V537" s="47" t="e">
        <f t="shared" si="191"/>
        <v>#N/A</v>
      </c>
      <c r="W537" s="47" t="e">
        <f t="shared" si="192"/>
        <v>#N/A</v>
      </c>
      <c r="X537" s="47" t="e">
        <f t="shared" si="193"/>
        <v>#N/A</v>
      </c>
      <c r="Y537" s="47" t="e">
        <f t="shared" si="194"/>
        <v>#N/A</v>
      </c>
      <c r="Z537" s="47" t="e">
        <f t="shared" si="195"/>
        <v>#N/A</v>
      </c>
      <c r="AA537" s="47" t="e">
        <f t="shared" si="196"/>
        <v>#N/A</v>
      </c>
      <c r="AB537" s="47" t="e">
        <f t="shared" si="197"/>
        <v>#N/A</v>
      </c>
      <c r="AC537" s="47" t="e">
        <f t="shared" si="198"/>
        <v>#N/A</v>
      </c>
    </row>
    <row r="538" spans="1:29" hidden="1" x14ac:dyDescent="0.25">
      <c r="A538">
        <v>514</v>
      </c>
      <c r="B538">
        <f>IFERROR(VLOOKUP(IF(ISERROR(FIND("Наименование загрязняющего вещества",D538))=FALSE,B539,IF(D538="всего по ЗВ:",B537,VLOOKUP(A538,ishod_piv!A:B,2,0))),norm!B:B,1,0),0)</f>
        <v>0</v>
      </c>
      <c r="C538" s="58" t="e">
        <f t="shared" si="177"/>
        <v>#N/A</v>
      </c>
      <c r="D538" s="148" t="e">
        <f>VLOOKUP(A538,ishod_piv!A:H,8,0)</f>
        <v>#N/A</v>
      </c>
      <c r="E538" s="59" t="e">
        <f>VLOOKUP(A538,ishod_piv!A:I,9,0)</f>
        <v>#N/A</v>
      </c>
      <c r="F538" s="47" t="e">
        <f>IF(ISERROR(FIND("Наименование загрязняющего вещества",D538))=TRUE,VLOOKUP(A538,ishod_piv!A:I,4,0),"")</f>
        <v>#N/A</v>
      </c>
      <c r="G538" s="47" t="e">
        <f>IF(ISERROR(FIND("Наименование загрязняющего вещества",D538))=TRUE,VLOOKUP(A538,ishod_piv!A:I,5,0),"")</f>
        <v>#N/A</v>
      </c>
      <c r="H538" s="47" t="e">
        <f>VLOOKUP(A538,ishod_piv!A:J,10,0)</f>
        <v>#N/A</v>
      </c>
      <c r="I538" s="47" t="e">
        <f t="shared" si="178"/>
        <v>#N/A</v>
      </c>
      <c r="J538" s="47" t="e">
        <f t="shared" si="179"/>
        <v>#N/A</v>
      </c>
      <c r="K538" s="47" t="e">
        <f t="shared" si="180"/>
        <v>#N/A</v>
      </c>
      <c r="L538" s="47" t="e">
        <f t="shared" si="181"/>
        <v>#N/A</v>
      </c>
      <c r="M538" s="47" t="e">
        <f t="shared" si="182"/>
        <v>#N/A</v>
      </c>
      <c r="N538" s="47" t="e">
        <f t="shared" si="183"/>
        <v>#N/A</v>
      </c>
      <c r="O538" s="47" t="e">
        <f t="shared" si="184"/>
        <v>#N/A</v>
      </c>
      <c r="P538" s="47" t="e">
        <f t="shared" si="185"/>
        <v>#N/A</v>
      </c>
      <c r="Q538" s="47" t="e">
        <f t="shared" si="186"/>
        <v>#N/A</v>
      </c>
      <c r="R538" s="47" t="e">
        <f t="shared" si="187"/>
        <v>#N/A</v>
      </c>
      <c r="S538" s="47" t="e">
        <f t="shared" si="188"/>
        <v>#N/A</v>
      </c>
      <c r="T538" s="47" t="e">
        <f t="shared" si="189"/>
        <v>#N/A</v>
      </c>
      <c r="U538" s="47" t="e">
        <f t="shared" si="190"/>
        <v>#N/A</v>
      </c>
      <c r="V538" s="47" t="e">
        <f t="shared" si="191"/>
        <v>#N/A</v>
      </c>
      <c r="W538" s="47" t="e">
        <f t="shared" si="192"/>
        <v>#N/A</v>
      </c>
      <c r="X538" s="47" t="e">
        <f t="shared" si="193"/>
        <v>#N/A</v>
      </c>
      <c r="Y538" s="47" t="e">
        <f t="shared" si="194"/>
        <v>#N/A</v>
      </c>
      <c r="Z538" s="47" t="e">
        <f t="shared" si="195"/>
        <v>#N/A</v>
      </c>
      <c r="AA538" s="47" t="e">
        <f t="shared" si="196"/>
        <v>#N/A</v>
      </c>
      <c r="AB538" s="47" t="e">
        <f t="shared" si="197"/>
        <v>#N/A</v>
      </c>
      <c r="AC538" s="47" t="e">
        <f t="shared" si="198"/>
        <v>#N/A</v>
      </c>
    </row>
    <row r="539" spans="1:29" hidden="1" x14ac:dyDescent="0.25">
      <c r="A539">
        <v>515</v>
      </c>
      <c r="B539">
        <f>IFERROR(VLOOKUP(IF(ISERROR(FIND("Наименование загрязняющего вещества",D539))=FALSE,B540,IF(D539="всего по ЗВ:",B538,VLOOKUP(A539,ishod_piv!A:B,2,0))),norm!B:B,1,0),0)</f>
        <v>0</v>
      </c>
      <c r="C539" s="58" t="e">
        <f t="shared" si="177"/>
        <v>#N/A</v>
      </c>
      <c r="D539" s="148" t="e">
        <f>VLOOKUP(A539,ishod_piv!A:H,8,0)</f>
        <v>#N/A</v>
      </c>
      <c r="E539" s="59" t="e">
        <f>VLOOKUP(A539,ishod_piv!A:I,9,0)</f>
        <v>#N/A</v>
      </c>
      <c r="F539" s="47" t="e">
        <f>IF(ISERROR(FIND("Наименование загрязняющего вещества",D539))=TRUE,VLOOKUP(A539,ishod_piv!A:I,4,0),"")</f>
        <v>#N/A</v>
      </c>
      <c r="G539" s="47" t="e">
        <f>IF(ISERROR(FIND("Наименование загрязняющего вещества",D539))=TRUE,VLOOKUP(A539,ishod_piv!A:I,5,0),"")</f>
        <v>#N/A</v>
      </c>
      <c r="H539" s="47" t="e">
        <f>VLOOKUP(A539,ishod_piv!A:J,10,0)</f>
        <v>#N/A</v>
      </c>
      <c r="I539" s="47" t="e">
        <f t="shared" si="178"/>
        <v>#N/A</v>
      </c>
      <c r="J539" s="47" t="e">
        <f t="shared" si="179"/>
        <v>#N/A</v>
      </c>
      <c r="K539" s="47" t="e">
        <f t="shared" si="180"/>
        <v>#N/A</v>
      </c>
      <c r="L539" s="47" t="e">
        <f t="shared" si="181"/>
        <v>#N/A</v>
      </c>
      <c r="M539" s="47" t="e">
        <f t="shared" si="182"/>
        <v>#N/A</v>
      </c>
      <c r="N539" s="47" t="e">
        <f t="shared" si="183"/>
        <v>#N/A</v>
      </c>
      <c r="O539" s="47" t="e">
        <f t="shared" si="184"/>
        <v>#N/A</v>
      </c>
      <c r="P539" s="47" t="e">
        <f t="shared" si="185"/>
        <v>#N/A</v>
      </c>
      <c r="Q539" s="47" t="e">
        <f t="shared" si="186"/>
        <v>#N/A</v>
      </c>
      <c r="R539" s="47" t="e">
        <f t="shared" si="187"/>
        <v>#N/A</v>
      </c>
      <c r="S539" s="47" t="e">
        <f t="shared" si="188"/>
        <v>#N/A</v>
      </c>
      <c r="T539" s="47" t="e">
        <f t="shared" si="189"/>
        <v>#N/A</v>
      </c>
      <c r="U539" s="47" t="e">
        <f t="shared" si="190"/>
        <v>#N/A</v>
      </c>
      <c r="V539" s="47" t="e">
        <f t="shared" si="191"/>
        <v>#N/A</v>
      </c>
      <c r="W539" s="47" t="e">
        <f t="shared" si="192"/>
        <v>#N/A</v>
      </c>
      <c r="X539" s="47" t="e">
        <f t="shared" si="193"/>
        <v>#N/A</v>
      </c>
      <c r="Y539" s="47" t="e">
        <f t="shared" si="194"/>
        <v>#N/A</v>
      </c>
      <c r="Z539" s="47" t="e">
        <f t="shared" si="195"/>
        <v>#N/A</v>
      </c>
      <c r="AA539" s="47" t="e">
        <f t="shared" si="196"/>
        <v>#N/A</v>
      </c>
      <c r="AB539" s="47" t="e">
        <f t="shared" si="197"/>
        <v>#N/A</v>
      </c>
      <c r="AC539" s="47" t="e">
        <f t="shared" si="198"/>
        <v>#N/A</v>
      </c>
    </row>
    <row r="540" spans="1:29" hidden="1" x14ac:dyDescent="0.25">
      <c r="A540">
        <v>516</v>
      </c>
      <c r="B540">
        <f>IFERROR(VLOOKUP(IF(ISERROR(FIND("Наименование загрязняющего вещества",D540))=FALSE,B541,IF(D540="всего по ЗВ:",B539,VLOOKUP(A540,ishod_piv!A:B,2,0))),norm!B:B,1,0),0)</f>
        <v>0</v>
      </c>
      <c r="C540" s="58" t="e">
        <f t="shared" si="177"/>
        <v>#N/A</v>
      </c>
      <c r="D540" s="148" t="e">
        <f>VLOOKUP(A540,ishod_piv!A:H,8,0)</f>
        <v>#N/A</v>
      </c>
      <c r="E540" s="59" t="e">
        <f>VLOOKUP(A540,ishod_piv!A:I,9,0)</f>
        <v>#N/A</v>
      </c>
      <c r="F540" s="47" t="e">
        <f>IF(ISERROR(FIND("Наименование загрязняющего вещества",D540))=TRUE,VLOOKUP(A540,ishod_piv!A:I,4,0),"")</f>
        <v>#N/A</v>
      </c>
      <c r="G540" s="47" t="e">
        <f>IF(ISERROR(FIND("Наименование загрязняющего вещества",D540))=TRUE,VLOOKUP(A540,ishod_piv!A:I,5,0),"")</f>
        <v>#N/A</v>
      </c>
      <c r="H540" s="47" t="e">
        <f>VLOOKUP(A540,ishod_piv!A:J,10,0)</f>
        <v>#N/A</v>
      </c>
      <c r="I540" s="47" t="e">
        <f t="shared" si="178"/>
        <v>#N/A</v>
      </c>
      <c r="J540" s="47" t="e">
        <f t="shared" si="179"/>
        <v>#N/A</v>
      </c>
      <c r="K540" s="47" t="e">
        <f t="shared" si="180"/>
        <v>#N/A</v>
      </c>
      <c r="L540" s="47" t="e">
        <f t="shared" si="181"/>
        <v>#N/A</v>
      </c>
      <c r="M540" s="47" t="e">
        <f t="shared" si="182"/>
        <v>#N/A</v>
      </c>
      <c r="N540" s="47" t="e">
        <f t="shared" si="183"/>
        <v>#N/A</v>
      </c>
      <c r="O540" s="47" t="e">
        <f t="shared" si="184"/>
        <v>#N/A</v>
      </c>
      <c r="P540" s="47" t="e">
        <f t="shared" si="185"/>
        <v>#N/A</v>
      </c>
      <c r="Q540" s="47" t="e">
        <f t="shared" si="186"/>
        <v>#N/A</v>
      </c>
      <c r="R540" s="47" t="e">
        <f t="shared" si="187"/>
        <v>#N/A</v>
      </c>
      <c r="S540" s="47" t="e">
        <f t="shared" si="188"/>
        <v>#N/A</v>
      </c>
      <c r="T540" s="47" t="e">
        <f t="shared" si="189"/>
        <v>#N/A</v>
      </c>
      <c r="U540" s="47" t="e">
        <f t="shared" si="190"/>
        <v>#N/A</v>
      </c>
      <c r="V540" s="47" t="e">
        <f t="shared" si="191"/>
        <v>#N/A</v>
      </c>
      <c r="W540" s="47" t="e">
        <f t="shared" si="192"/>
        <v>#N/A</v>
      </c>
      <c r="X540" s="47" t="e">
        <f t="shared" si="193"/>
        <v>#N/A</v>
      </c>
      <c r="Y540" s="47" t="e">
        <f t="shared" si="194"/>
        <v>#N/A</v>
      </c>
      <c r="Z540" s="47" t="e">
        <f t="shared" si="195"/>
        <v>#N/A</v>
      </c>
      <c r="AA540" s="47" t="e">
        <f t="shared" si="196"/>
        <v>#N/A</v>
      </c>
      <c r="AB540" s="47" t="e">
        <f t="shared" si="197"/>
        <v>#N/A</v>
      </c>
      <c r="AC540" s="47" t="e">
        <f t="shared" si="198"/>
        <v>#N/A</v>
      </c>
    </row>
    <row r="541" spans="1:29" hidden="1" x14ac:dyDescent="0.25">
      <c r="A541">
        <v>517</v>
      </c>
      <c r="B541">
        <f>IFERROR(VLOOKUP(IF(ISERROR(FIND("Наименование загрязняющего вещества",D541))=FALSE,B542,IF(D541="всего по ЗВ:",B540,VLOOKUP(A541,ishod_piv!A:B,2,0))),norm!B:B,1,0),0)</f>
        <v>0</v>
      </c>
      <c r="C541" s="58" t="e">
        <f t="shared" si="177"/>
        <v>#N/A</v>
      </c>
      <c r="D541" s="148" t="e">
        <f>VLOOKUP(A541,ishod_piv!A:H,8,0)</f>
        <v>#N/A</v>
      </c>
      <c r="E541" s="59" t="e">
        <f>VLOOKUP(A541,ishod_piv!A:I,9,0)</f>
        <v>#N/A</v>
      </c>
      <c r="F541" s="47" t="e">
        <f>IF(ISERROR(FIND("Наименование загрязняющего вещества",D541))=TRUE,VLOOKUP(A541,ishod_piv!A:I,4,0),"")</f>
        <v>#N/A</v>
      </c>
      <c r="G541" s="47" t="e">
        <f>IF(ISERROR(FIND("Наименование загрязняющего вещества",D541))=TRUE,VLOOKUP(A541,ishod_piv!A:I,5,0),"")</f>
        <v>#N/A</v>
      </c>
      <c r="H541" s="47" t="e">
        <f>VLOOKUP(A541,ishod_piv!A:J,10,0)</f>
        <v>#N/A</v>
      </c>
      <c r="I541" s="47" t="e">
        <f t="shared" si="178"/>
        <v>#N/A</v>
      </c>
      <c r="J541" s="47" t="e">
        <f t="shared" si="179"/>
        <v>#N/A</v>
      </c>
      <c r="K541" s="47" t="e">
        <f t="shared" si="180"/>
        <v>#N/A</v>
      </c>
      <c r="L541" s="47" t="e">
        <f t="shared" si="181"/>
        <v>#N/A</v>
      </c>
      <c r="M541" s="47" t="e">
        <f t="shared" si="182"/>
        <v>#N/A</v>
      </c>
      <c r="N541" s="47" t="e">
        <f t="shared" si="183"/>
        <v>#N/A</v>
      </c>
      <c r="O541" s="47" t="e">
        <f t="shared" si="184"/>
        <v>#N/A</v>
      </c>
      <c r="P541" s="47" t="e">
        <f t="shared" si="185"/>
        <v>#N/A</v>
      </c>
      <c r="Q541" s="47" t="e">
        <f t="shared" si="186"/>
        <v>#N/A</v>
      </c>
      <c r="R541" s="47" t="e">
        <f t="shared" si="187"/>
        <v>#N/A</v>
      </c>
      <c r="S541" s="47" t="e">
        <f t="shared" si="188"/>
        <v>#N/A</v>
      </c>
      <c r="T541" s="47" t="e">
        <f t="shared" si="189"/>
        <v>#N/A</v>
      </c>
      <c r="U541" s="47" t="e">
        <f t="shared" si="190"/>
        <v>#N/A</v>
      </c>
      <c r="V541" s="47" t="e">
        <f t="shared" si="191"/>
        <v>#N/A</v>
      </c>
      <c r="W541" s="47" t="e">
        <f t="shared" si="192"/>
        <v>#N/A</v>
      </c>
      <c r="X541" s="47" t="e">
        <f t="shared" si="193"/>
        <v>#N/A</v>
      </c>
      <c r="Y541" s="47" t="e">
        <f t="shared" si="194"/>
        <v>#N/A</v>
      </c>
      <c r="Z541" s="47" t="e">
        <f t="shared" si="195"/>
        <v>#N/A</v>
      </c>
      <c r="AA541" s="47" t="e">
        <f t="shared" si="196"/>
        <v>#N/A</v>
      </c>
      <c r="AB541" s="47" t="e">
        <f t="shared" si="197"/>
        <v>#N/A</v>
      </c>
      <c r="AC541" s="47" t="e">
        <f t="shared" si="198"/>
        <v>#N/A</v>
      </c>
    </row>
    <row r="542" spans="1:29" hidden="1" x14ac:dyDescent="0.25">
      <c r="A542">
        <v>518</v>
      </c>
      <c r="B542">
        <f>IFERROR(VLOOKUP(IF(ISERROR(FIND("Наименование загрязняющего вещества",D542))=FALSE,B543,IF(D542="всего по ЗВ:",B541,VLOOKUP(A542,ishod_piv!A:B,2,0))),norm!B:B,1,0),0)</f>
        <v>0</v>
      </c>
      <c r="C542" s="58" t="e">
        <f t="shared" si="177"/>
        <v>#N/A</v>
      </c>
      <c r="D542" s="148" t="e">
        <f>VLOOKUP(A542,ishod_piv!A:H,8,0)</f>
        <v>#N/A</v>
      </c>
      <c r="E542" s="59" t="e">
        <f>VLOOKUP(A542,ishod_piv!A:I,9,0)</f>
        <v>#N/A</v>
      </c>
      <c r="F542" s="47" t="e">
        <f>IF(ISERROR(FIND("Наименование загрязняющего вещества",D542))=TRUE,VLOOKUP(A542,ishod_piv!A:I,4,0),"")</f>
        <v>#N/A</v>
      </c>
      <c r="G542" s="47" t="e">
        <f>IF(ISERROR(FIND("Наименование загрязняющего вещества",D542))=TRUE,VLOOKUP(A542,ishod_piv!A:I,5,0),"")</f>
        <v>#N/A</v>
      </c>
      <c r="H542" s="47" t="e">
        <f>VLOOKUP(A542,ishod_piv!A:J,10,0)</f>
        <v>#N/A</v>
      </c>
      <c r="I542" s="47" t="e">
        <f t="shared" si="178"/>
        <v>#N/A</v>
      </c>
      <c r="J542" s="47" t="e">
        <f t="shared" si="179"/>
        <v>#N/A</v>
      </c>
      <c r="K542" s="47" t="e">
        <f t="shared" si="180"/>
        <v>#N/A</v>
      </c>
      <c r="L542" s="47" t="e">
        <f t="shared" si="181"/>
        <v>#N/A</v>
      </c>
      <c r="M542" s="47" t="e">
        <f t="shared" si="182"/>
        <v>#N/A</v>
      </c>
      <c r="N542" s="47" t="e">
        <f t="shared" si="183"/>
        <v>#N/A</v>
      </c>
      <c r="O542" s="47" t="e">
        <f t="shared" si="184"/>
        <v>#N/A</v>
      </c>
      <c r="P542" s="47" t="e">
        <f t="shared" si="185"/>
        <v>#N/A</v>
      </c>
      <c r="Q542" s="47" t="e">
        <f t="shared" si="186"/>
        <v>#N/A</v>
      </c>
      <c r="R542" s="47" t="e">
        <f t="shared" si="187"/>
        <v>#N/A</v>
      </c>
      <c r="S542" s="47" t="e">
        <f t="shared" si="188"/>
        <v>#N/A</v>
      </c>
      <c r="T542" s="47" t="e">
        <f t="shared" si="189"/>
        <v>#N/A</v>
      </c>
      <c r="U542" s="47" t="e">
        <f t="shared" si="190"/>
        <v>#N/A</v>
      </c>
      <c r="V542" s="47" t="e">
        <f t="shared" si="191"/>
        <v>#N/A</v>
      </c>
      <c r="W542" s="47" t="e">
        <f t="shared" si="192"/>
        <v>#N/A</v>
      </c>
      <c r="X542" s="47" t="e">
        <f t="shared" si="193"/>
        <v>#N/A</v>
      </c>
      <c r="Y542" s="47" t="e">
        <f t="shared" si="194"/>
        <v>#N/A</v>
      </c>
      <c r="Z542" s="47" t="e">
        <f t="shared" si="195"/>
        <v>#N/A</v>
      </c>
      <c r="AA542" s="47" t="e">
        <f t="shared" si="196"/>
        <v>#N/A</v>
      </c>
      <c r="AB542" s="47" t="e">
        <f t="shared" si="197"/>
        <v>#N/A</v>
      </c>
      <c r="AC542" s="47" t="e">
        <f t="shared" si="198"/>
        <v>#N/A</v>
      </c>
    </row>
    <row r="543" spans="1:29" hidden="1" x14ac:dyDescent="0.25">
      <c r="A543">
        <v>519</v>
      </c>
      <c r="B543">
        <f>IFERROR(VLOOKUP(IF(ISERROR(FIND("Наименование загрязняющего вещества",D543))=FALSE,B544,IF(D543="всего по ЗВ:",B542,VLOOKUP(A543,ishod_piv!A:B,2,0))),norm!B:B,1,0),0)</f>
        <v>0</v>
      </c>
      <c r="C543" s="58" t="e">
        <f t="shared" si="177"/>
        <v>#N/A</v>
      </c>
      <c r="D543" s="148" t="e">
        <f>VLOOKUP(A543,ishod_piv!A:H,8,0)</f>
        <v>#N/A</v>
      </c>
      <c r="E543" s="59" t="e">
        <f>VLOOKUP(A543,ishod_piv!A:I,9,0)</f>
        <v>#N/A</v>
      </c>
      <c r="F543" s="47" t="e">
        <f>IF(ISERROR(FIND("Наименование загрязняющего вещества",D543))=TRUE,VLOOKUP(A543,ishod_piv!A:I,4,0),"")</f>
        <v>#N/A</v>
      </c>
      <c r="G543" s="47" t="e">
        <f>IF(ISERROR(FIND("Наименование загрязняющего вещества",D543))=TRUE,VLOOKUP(A543,ishod_piv!A:I,5,0),"")</f>
        <v>#N/A</v>
      </c>
      <c r="H543" s="47" t="e">
        <f>VLOOKUP(A543,ishod_piv!A:J,10,0)</f>
        <v>#N/A</v>
      </c>
      <c r="I543" s="47" t="e">
        <f t="shared" si="178"/>
        <v>#N/A</v>
      </c>
      <c r="J543" s="47" t="e">
        <f t="shared" si="179"/>
        <v>#N/A</v>
      </c>
      <c r="K543" s="47" t="e">
        <f t="shared" si="180"/>
        <v>#N/A</v>
      </c>
      <c r="L543" s="47" t="e">
        <f t="shared" si="181"/>
        <v>#N/A</v>
      </c>
      <c r="M543" s="47" t="e">
        <f t="shared" si="182"/>
        <v>#N/A</v>
      </c>
      <c r="N543" s="47" t="e">
        <f t="shared" si="183"/>
        <v>#N/A</v>
      </c>
      <c r="O543" s="47" t="e">
        <f t="shared" si="184"/>
        <v>#N/A</v>
      </c>
      <c r="P543" s="47" t="e">
        <f t="shared" si="185"/>
        <v>#N/A</v>
      </c>
      <c r="Q543" s="47" t="e">
        <f t="shared" si="186"/>
        <v>#N/A</v>
      </c>
      <c r="R543" s="47" t="e">
        <f t="shared" si="187"/>
        <v>#N/A</v>
      </c>
      <c r="S543" s="47" t="e">
        <f t="shared" si="188"/>
        <v>#N/A</v>
      </c>
      <c r="T543" s="47" t="e">
        <f t="shared" si="189"/>
        <v>#N/A</v>
      </c>
      <c r="U543" s="47" t="e">
        <f t="shared" si="190"/>
        <v>#N/A</v>
      </c>
      <c r="V543" s="47" t="e">
        <f t="shared" si="191"/>
        <v>#N/A</v>
      </c>
      <c r="W543" s="47" t="e">
        <f t="shared" si="192"/>
        <v>#N/A</v>
      </c>
      <c r="X543" s="47" t="e">
        <f t="shared" si="193"/>
        <v>#N/A</v>
      </c>
      <c r="Y543" s="47" t="e">
        <f t="shared" si="194"/>
        <v>#N/A</v>
      </c>
      <c r="Z543" s="47" t="e">
        <f t="shared" si="195"/>
        <v>#N/A</v>
      </c>
      <c r="AA543" s="47" t="e">
        <f t="shared" si="196"/>
        <v>#N/A</v>
      </c>
      <c r="AB543" s="47" t="e">
        <f t="shared" si="197"/>
        <v>#N/A</v>
      </c>
      <c r="AC543" s="47" t="e">
        <f t="shared" si="198"/>
        <v>#N/A</v>
      </c>
    </row>
    <row r="544" spans="1:29" hidden="1" x14ac:dyDescent="0.25">
      <c r="A544">
        <v>520</v>
      </c>
      <c r="B544">
        <f>IFERROR(VLOOKUP(IF(ISERROR(FIND("Наименование загрязняющего вещества",D544))=FALSE,B545,IF(D544="всего по ЗВ:",B543,VLOOKUP(A544,ishod_piv!A:B,2,0))),norm!B:B,1,0),0)</f>
        <v>0</v>
      </c>
      <c r="C544" s="58" t="e">
        <f t="shared" si="177"/>
        <v>#N/A</v>
      </c>
      <c r="D544" s="148" t="e">
        <f>VLOOKUP(A544,ishod_piv!A:H,8,0)</f>
        <v>#N/A</v>
      </c>
      <c r="E544" s="59" t="e">
        <f>VLOOKUP(A544,ishod_piv!A:I,9,0)</f>
        <v>#N/A</v>
      </c>
      <c r="F544" s="47" t="e">
        <f>IF(ISERROR(FIND("Наименование загрязняющего вещества",D544))=TRUE,VLOOKUP(A544,ishod_piv!A:I,4,0),"")</f>
        <v>#N/A</v>
      </c>
      <c r="G544" s="47" t="e">
        <f>IF(ISERROR(FIND("Наименование загрязняющего вещества",D544))=TRUE,VLOOKUP(A544,ishod_piv!A:I,5,0),"")</f>
        <v>#N/A</v>
      </c>
      <c r="H544" s="47" t="e">
        <f>VLOOKUP(A544,ishod_piv!A:J,10,0)</f>
        <v>#N/A</v>
      </c>
      <c r="I544" s="47" t="e">
        <f t="shared" si="178"/>
        <v>#N/A</v>
      </c>
      <c r="J544" s="47" t="e">
        <f t="shared" si="179"/>
        <v>#N/A</v>
      </c>
      <c r="K544" s="47" t="e">
        <f t="shared" si="180"/>
        <v>#N/A</v>
      </c>
      <c r="L544" s="47" t="e">
        <f t="shared" si="181"/>
        <v>#N/A</v>
      </c>
      <c r="M544" s="47" t="e">
        <f t="shared" si="182"/>
        <v>#N/A</v>
      </c>
      <c r="N544" s="47" t="e">
        <f t="shared" si="183"/>
        <v>#N/A</v>
      </c>
      <c r="O544" s="47" t="e">
        <f t="shared" si="184"/>
        <v>#N/A</v>
      </c>
      <c r="P544" s="47" t="e">
        <f t="shared" si="185"/>
        <v>#N/A</v>
      </c>
      <c r="Q544" s="47" t="e">
        <f t="shared" si="186"/>
        <v>#N/A</v>
      </c>
      <c r="R544" s="47" t="e">
        <f t="shared" si="187"/>
        <v>#N/A</v>
      </c>
      <c r="S544" s="47" t="e">
        <f t="shared" si="188"/>
        <v>#N/A</v>
      </c>
      <c r="T544" s="47" t="e">
        <f t="shared" si="189"/>
        <v>#N/A</v>
      </c>
      <c r="U544" s="47" t="e">
        <f t="shared" si="190"/>
        <v>#N/A</v>
      </c>
      <c r="V544" s="47" t="e">
        <f t="shared" si="191"/>
        <v>#N/A</v>
      </c>
      <c r="W544" s="47" t="e">
        <f t="shared" si="192"/>
        <v>#N/A</v>
      </c>
      <c r="X544" s="47" t="e">
        <f t="shared" si="193"/>
        <v>#N/A</v>
      </c>
      <c r="Y544" s="47" t="e">
        <f t="shared" si="194"/>
        <v>#N/A</v>
      </c>
      <c r="Z544" s="47" t="e">
        <f t="shared" si="195"/>
        <v>#N/A</v>
      </c>
      <c r="AA544" s="47" t="e">
        <f t="shared" si="196"/>
        <v>#N/A</v>
      </c>
      <c r="AB544" s="47" t="e">
        <f t="shared" si="197"/>
        <v>#N/A</v>
      </c>
      <c r="AC544" s="47" t="e">
        <f t="shared" si="198"/>
        <v>#N/A</v>
      </c>
    </row>
    <row r="545" spans="1:29" hidden="1" x14ac:dyDescent="0.25">
      <c r="A545">
        <v>521</v>
      </c>
      <c r="B545">
        <f>IFERROR(VLOOKUP(IF(ISERROR(FIND("Наименование загрязняющего вещества",D545))=FALSE,B546,IF(D545="всего по ЗВ:",B544,VLOOKUP(A545,ishod_piv!A:B,2,0))),norm!B:B,1,0),0)</f>
        <v>0</v>
      </c>
      <c r="C545" s="58" t="e">
        <f t="shared" si="177"/>
        <v>#N/A</v>
      </c>
      <c r="D545" s="148" t="e">
        <f>VLOOKUP(A545,ishod_piv!A:H,8,0)</f>
        <v>#N/A</v>
      </c>
      <c r="E545" s="59" t="e">
        <f>VLOOKUP(A545,ishod_piv!A:I,9,0)</f>
        <v>#N/A</v>
      </c>
      <c r="F545" s="47" t="e">
        <f>IF(ISERROR(FIND("Наименование загрязняющего вещества",D545))=TRUE,VLOOKUP(A545,ishod_piv!A:I,4,0),"")</f>
        <v>#N/A</v>
      </c>
      <c r="G545" s="47" t="e">
        <f>IF(ISERROR(FIND("Наименование загрязняющего вещества",D545))=TRUE,VLOOKUP(A545,ishod_piv!A:I,5,0),"")</f>
        <v>#N/A</v>
      </c>
      <c r="H545" s="47" t="e">
        <f>VLOOKUP(A545,ishod_piv!A:J,10,0)</f>
        <v>#N/A</v>
      </c>
      <c r="I545" s="47" t="e">
        <f t="shared" si="178"/>
        <v>#N/A</v>
      </c>
      <c r="J545" s="47" t="e">
        <f t="shared" si="179"/>
        <v>#N/A</v>
      </c>
      <c r="K545" s="47" t="e">
        <f t="shared" si="180"/>
        <v>#N/A</v>
      </c>
      <c r="L545" s="47" t="e">
        <f t="shared" si="181"/>
        <v>#N/A</v>
      </c>
      <c r="M545" s="47" t="e">
        <f t="shared" si="182"/>
        <v>#N/A</v>
      </c>
      <c r="N545" s="47" t="e">
        <f t="shared" si="183"/>
        <v>#N/A</v>
      </c>
      <c r="O545" s="47" t="e">
        <f t="shared" si="184"/>
        <v>#N/A</v>
      </c>
      <c r="P545" s="47" t="e">
        <f t="shared" si="185"/>
        <v>#N/A</v>
      </c>
      <c r="Q545" s="47" t="e">
        <f t="shared" si="186"/>
        <v>#N/A</v>
      </c>
      <c r="R545" s="47" t="e">
        <f t="shared" si="187"/>
        <v>#N/A</v>
      </c>
      <c r="S545" s="47" t="e">
        <f t="shared" si="188"/>
        <v>#N/A</v>
      </c>
      <c r="T545" s="47" t="e">
        <f t="shared" si="189"/>
        <v>#N/A</v>
      </c>
      <c r="U545" s="47" t="e">
        <f t="shared" si="190"/>
        <v>#N/A</v>
      </c>
      <c r="V545" s="47" t="e">
        <f t="shared" si="191"/>
        <v>#N/A</v>
      </c>
      <c r="W545" s="47" t="e">
        <f t="shared" si="192"/>
        <v>#N/A</v>
      </c>
      <c r="X545" s="47" t="e">
        <f t="shared" si="193"/>
        <v>#N/A</v>
      </c>
      <c r="Y545" s="47" t="e">
        <f t="shared" si="194"/>
        <v>#N/A</v>
      </c>
      <c r="Z545" s="47" t="e">
        <f t="shared" si="195"/>
        <v>#N/A</v>
      </c>
      <c r="AA545" s="47" t="e">
        <f t="shared" si="196"/>
        <v>#N/A</v>
      </c>
      <c r="AB545" s="47" t="e">
        <f t="shared" si="197"/>
        <v>#N/A</v>
      </c>
      <c r="AC545" s="47" t="e">
        <f t="shared" si="198"/>
        <v>#N/A</v>
      </c>
    </row>
    <row r="546" spans="1:29" hidden="1" x14ac:dyDescent="0.25">
      <c r="A546">
        <v>522</v>
      </c>
      <c r="B546">
        <f>IFERROR(VLOOKUP(IF(ISERROR(FIND("Наименование загрязняющего вещества",D546))=FALSE,B547,IF(D546="всего по ЗВ:",B545,VLOOKUP(A546,ishod_piv!A:B,2,0))),norm!B:B,1,0),0)</f>
        <v>0</v>
      </c>
      <c r="C546" s="58" t="e">
        <f t="shared" si="177"/>
        <v>#N/A</v>
      </c>
      <c r="D546" s="148" t="e">
        <f>VLOOKUP(A546,ishod_piv!A:H,8,0)</f>
        <v>#N/A</v>
      </c>
      <c r="E546" s="59" t="e">
        <f>VLOOKUP(A546,ishod_piv!A:I,9,0)</f>
        <v>#N/A</v>
      </c>
      <c r="F546" s="47" t="e">
        <f>IF(ISERROR(FIND("Наименование загрязняющего вещества",D546))=TRUE,VLOOKUP(A546,ishod_piv!A:I,4,0),"")</f>
        <v>#N/A</v>
      </c>
      <c r="G546" s="47" t="e">
        <f>IF(ISERROR(FIND("Наименование загрязняющего вещества",D546))=TRUE,VLOOKUP(A546,ishod_piv!A:I,5,0),"")</f>
        <v>#N/A</v>
      </c>
      <c r="H546" s="47" t="e">
        <f>VLOOKUP(A546,ishod_piv!A:J,10,0)</f>
        <v>#N/A</v>
      </c>
      <c r="I546" s="47" t="e">
        <f t="shared" si="178"/>
        <v>#N/A</v>
      </c>
      <c r="J546" s="47" t="e">
        <f t="shared" si="179"/>
        <v>#N/A</v>
      </c>
      <c r="K546" s="47" t="e">
        <f t="shared" si="180"/>
        <v>#N/A</v>
      </c>
      <c r="L546" s="47" t="e">
        <f t="shared" si="181"/>
        <v>#N/A</v>
      </c>
      <c r="M546" s="47" t="e">
        <f t="shared" si="182"/>
        <v>#N/A</v>
      </c>
      <c r="N546" s="47" t="e">
        <f t="shared" si="183"/>
        <v>#N/A</v>
      </c>
      <c r="O546" s="47" t="e">
        <f t="shared" si="184"/>
        <v>#N/A</v>
      </c>
      <c r="P546" s="47" t="e">
        <f t="shared" si="185"/>
        <v>#N/A</v>
      </c>
      <c r="Q546" s="47" t="e">
        <f t="shared" si="186"/>
        <v>#N/A</v>
      </c>
      <c r="R546" s="47" t="e">
        <f t="shared" si="187"/>
        <v>#N/A</v>
      </c>
      <c r="S546" s="47" t="e">
        <f t="shared" si="188"/>
        <v>#N/A</v>
      </c>
      <c r="T546" s="47" t="e">
        <f t="shared" si="189"/>
        <v>#N/A</v>
      </c>
      <c r="U546" s="47" t="e">
        <f t="shared" si="190"/>
        <v>#N/A</v>
      </c>
      <c r="V546" s="47" t="e">
        <f t="shared" si="191"/>
        <v>#N/A</v>
      </c>
      <c r="W546" s="47" t="e">
        <f t="shared" si="192"/>
        <v>#N/A</v>
      </c>
      <c r="X546" s="47" t="e">
        <f t="shared" si="193"/>
        <v>#N/A</v>
      </c>
      <c r="Y546" s="47" t="e">
        <f t="shared" si="194"/>
        <v>#N/A</v>
      </c>
      <c r="Z546" s="47" t="e">
        <f t="shared" si="195"/>
        <v>#N/A</v>
      </c>
      <c r="AA546" s="47" t="e">
        <f t="shared" si="196"/>
        <v>#N/A</v>
      </c>
      <c r="AB546" s="47" t="e">
        <f t="shared" si="197"/>
        <v>#N/A</v>
      </c>
      <c r="AC546" s="47" t="e">
        <f t="shared" si="198"/>
        <v>#N/A</v>
      </c>
    </row>
    <row r="547" spans="1:29" hidden="1" x14ac:dyDescent="0.25">
      <c r="A547">
        <v>523</v>
      </c>
      <c r="B547">
        <f>IFERROR(VLOOKUP(IF(ISERROR(FIND("Наименование загрязняющего вещества",D547))=FALSE,B548,IF(D547="всего по ЗВ:",B546,VLOOKUP(A547,ishod_piv!A:B,2,0))),norm!B:B,1,0),0)</f>
        <v>0</v>
      </c>
      <c r="C547" s="58" t="e">
        <f t="shared" si="177"/>
        <v>#N/A</v>
      </c>
      <c r="D547" s="148" t="e">
        <f>VLOOKUP(A547,ishod_piv!A:H,8,0)</f>
        <v>#N/A</v>
      </c>
      <c r="E547" s="59" t="e">
        <f>VLOOKUP(A547,ishod_piv!A:I,9,0)</f>
        <v>#N/A</v>
      </c>
      <c r="F547" s="47" t="e">
        <f>IF(ISERROR(FIND("Наименование загрязняющего вещества",D547))=TRUE,VLOOKUP(A547,ishod_piv!A:I,4,0),"")</f>
        <v>#N/A</v>
      </c>
      <c r="G547" s="47" t="e">
        <f>IF(ISERROR(FIND("Наименование загрязняющего вещества",D547))=TRUE,VLOOKUP(A547,ishod_piv!A:I,5,0),"")</f>
        <v>#N/A</v>
      </c>
      <c r="H547" s="47" t="e">
        <f>VLOOKUP(A547,ishod_piv!A:J,10,0)</f>
        <v>#N/A</v>
      </c>
      <c r="I547" s="47" t="e">
        <f t="shared" si="178"/>
        <v>#N/A</v>
      </c>
      <c r="J547" s="47" t="e">
        <f t="shared" si="179"/>
        <v>#N/A</v>
      </c>
      <c r="K547" s="47" t="e">
        <f t="shared" si="180"/>
        <v>#N/A</v>
      </c>
      <c r="L547" s="47" t="e">
        <f t="shared" si="181"/>
        <v>#N/A</v>
      </c>
      <c r="M547" s="47" t="e">
        <f t="shared" si="182"/>
        <v>#N/A</v>
      </c>
      <c r="N547" s="47" t="e">
        <f t="shared" si="183"/>
        <v>#N/A</v>
      </c>
      <c r="O547" s="47" t="e">
        <f t="shared" si="184"/>
        <v>#N/A</v>
      </c>
      <c r="P547" s="47" t="e">
        <f t="shared" si="185"/>
        <v>#N/A</v>
      </c>
      <c r="Q547" s="47" t="e">
        <f t="shared" si="186"/>
        <v>#N/A</v>
      </c>
      <c r="R547" s="47" t="e">
        <f t="shared" si="187"/>
        <v>#N/A</v>
      </c>
      <c r="S547" s="47" t="e">
        <f t="shared" si="188"/>
        <v>#N/A</v>
      </c>
      <c r="T547" s="47" t="e">
        <f t="shared" si="189"/>
        <v>#N/A</v>
      </c>
      <c r="U547" s="47" t="e">
        <f t="shared" si="190"/>
        <v>#N/A</v>
      </c>
      <c r="V547" s="47" t="e">
        <f t="shared" si="191"/>
        <v>#N/A</v>
      </c>
      <c r="W547" s="47" t="e">
        <f t="shared" si="192"/>
        <v>#N/A</v>
      </c>
      <c r="X547" s="47" t="e">
        <f t="shared" si="193"/>
        <v>#N/A</v>
      </c>
      <c r="Y547" s="47" t="e">
        <f t="shared" si="194"/>
        <v>#N/A</v>
      </c>
      <c r="Z547" s="47" t="e">
        <f t="shared" si="195"/>
        <v>#N/A</v>
      </c>
      <c r="AA547" s="47" t="e">
        <f t="shared" si="196"/>
        <v>#N/A</v>
      </c>
      <c r="AB547" s="47" t="e">
        <f t="shared" si="197"/>
        <v>#N/A</v>
      </c>
      <c r="AC547" s="47" t="e">
        <f t="shared" si="198"/>
        <v>#N/A</v>
      </c>
    </row>
    <row r="548" spans="1:29" hidden="1" x14ac:dyDescent="0.25">
      <c r="A548">
        <v>524</v>
      </c>
      <c r="B548">
        <f>IFERROR(VLOOKUP(IF(ISERROR(FIND("Наименование загрязняющего вещества",D548))=FALSE,B549,IF(D548="всего по ЗВ:",B547,VLOOKUP(A548,ishod_piv!A:B,2,0))),norm!B:B,1,0),0)</f>
        <v>0</v>
      </c>
      <c r="C548" s="58" t="e">
        <f t="shared" si="177"/>
        <v>#N/A</v>
      </c>
      <c r="D548" s="148" t="e">
        <f>VLOOKUP(A548,ishod_piv!A:H,8,0)</f>
        <v>#N/A</v>
      </c>
      <c r="E548" s="59" t="e">
        <f>VLOOKUP(A548,ishod_piv!A:I,9,0)</f>
        <v>#N/A</v>
      </c>
      <c r="F548" s="47" t="e">
        <f>IF(ISERROR(FIND("Наименование загрязняющего вещества",D548))=TRUE,VLOOKUP(A548,ishod_piv!A:I,4,0),"")</f>
        <v>#N/A</v>
      </c>
      <c r="G548" s="47" t="e">
        <f>IF(ISERROR(FIND("Наименование загрязняющего вещества",D548))=TRUE,VLOOKUP(A548,ishod_piv!A:I,5,0),"")</f>
        <v>#N/A</v>
      </c>
      <c r="H548" s="47" t="e">
        <f>VLOOKUP(A548,ishod_piv!A:J,10,0)</f>
        <v>#N/A</v>
      </c>
      <c r="I548" s="47" t="e">
        <f t="shared" si="178"/>
        <v>#N/A</v>
      </c>
      <c r="J548" s="47" t="e">
        <f t="shared" si="179"/>
        <v>#N/A</v>
      </c>
      <c r="K548" s="47" t="e">
        <f t="shared" si="180"/>
        <v>#N/A</v>
      </c>
      <c r="L548" s="47" t="e">
        <f t="shared" si="181"/>
        <v>#N/A</v>
      </c>
      <c r="M548" s="47" t="e">
        <f t="shared" si="182"/>
        <v>#N/A</v>
      </c>
      <c r="N548" s="47" t="e">
        <f t="shared" si="183"/>
        <v>#N/A</v>
      </c>
      <c r="O548" s="47" t="e">
        <f t="shared" si="184"/>
        <v>#N/A</v>
      </c>
      <c r="P548" s="47" t="e">
        <f t="shared" si="185"/>
        <v>#N/A</v>
      </c>
      <c r="Q548" s="47" t="e">
        <f t="shared" si="186"/>
        <v>#N/A</v>
      </c>
      <c r="R548" s="47" t="e">
        <f t="shared" si="187"/>
        <v>#N/A</v>
      </c>
      <c r="S548" s="47" t="e">
        <f t="shared" si="188"/>
        <v>#N/A</v>
      </c>
      <c r="T548" s="47" t="e">
        <f t="shared" si="189"/>
        <v>#N/A</v>
      </c>
      <c r="U548" s="47" t="e">
        <f t="shared" si="190"/>
        <v>#N/A</v>
      </c>
      <c r="V548" s="47" t="e">
        <f t="shared" si="191"/>
        <v>#N/A</v>
      </c>
      <c r="W548" s="47" t="e">
        <f t="shared" si="192"/>
        <v>#N/A</v>
      </c>
      <c r="X548" s="47" t="e">
        <f t="shared" si="193"/>
        <v>#N/A</v>
      </c>
      <c r="Y548" s="47" t="e">
        <f t="shared" si="194"/>
        <v>#N/A</v>
      </c>
      <c r="Z548" s="47" t="e">
        <f t="shared" si="195"/>
        <v>#N/A</v>
      </c>
      <c r="AA548" s="47" t="e">
        <f t="shared" si="196"/>
        <v>#N/A</v>
      </c>
      <c r="AB548" s="47" t="e">
        <f t="shared" si="197"/>
        <v>#N/A</v>
      </c>
      <c r="AC548" s="47" t="e">
        <f t="shared" si="198"/>
        <v>#N/A</v>
      </c>
    </row>
    <row r="549" spans="1:29" hidden="1" x14ac:dyDescent="0.25">
      <c r="A549">
        <v>525</v>
      </c>
      <c r="B549">
        <f>IFERROR(VLOOKUP(IF(ISERROR(FIND("Наименование загрязняющего вещества",D549))=FALSE,B550,IF(D549="всего по ЗВ:",B548,VLOOKUP(A549,ishod_piv!A:B,2,0))),norm!B:B,1,0),0)</f>
        <v>0</v>
      </c>
      <c r="C549" s="58" t="e">
        <f t="shared" si="177"/>
        <v>#N/A</v>
      </c>
      <c r="D549" s="148" t="e">
        <f>VLOOKUP(A549,ishod_piv!A:H,8,0)</f>
        <v>#N/A</v>
      </c>
      <c r="E549" s="59" t="e">
        <f>VLOOKUP(A549,ishod_piv!A:I,9,0)</f>
        <v>#N/A</v>
      </c>
      <c r="F549" s="47" t="e">
        <f>IF(ISERROR(FIND("Наименование загрязняющего вещества",D549))=TRUE,VLOOKUP(A549,ishod_piv!A:I,4,0),"")</f>
        <v>#N/A</v>
      </c>
      <c r="G549" s="47" t="e">
        <f>IF(ISERROR(FIND("Наименование загрязняющего вещества",D549))=TRUE,VLOOKUP(A549,ishod_piv!A:I,5,0),"")</f>
        <v>#N/A</v>
      </c>
      <c r="H549" s="47" t="e">
        <f>VLOOKUP(A549,ishod_piv!A:J,10,0)</f>
        <v>#N/A</v>
      </c>
      <c r="I549" s="47" t="e">
        <f t="shared" si="178"/>
        <v>#N/A</v>
      </c>
      <c r="J549" s="47" t="e">
        <f t="shared" si="179"/>
        <v>#N/A</v>
      </c>
      <c r="K549" s="47" t="e">
        <f t="shared" si="180"/>
        <v>#N/A</v>
      </c>
      <c r="L549" s="47" t="e">
        <f t="shared" si="181"/>
        <v>#N/A</v>
      </c>
      <c r="M549" s="47" t="e">
        <f t="shared" si="182"/>
        <v>#N/A</v>
      </c>
      <c r="N549" s="47" t="e">
        <f t="shared" si="183"/>
        <v>#N/A</v>
      </c>
      <c r="O549" s="47" t="e">
        <f t="shared" si="184"/>
        <v>#N/A</v>
      </c>
      <c r="P549" s="47" t="e">
        <f t="shared" si="185"/>
        <v>#N/A</v>
      </c>
      <c r="Q549" s="47" t="e">
        <f t="shared" si="186"/>
        <v>#N/A</v>
      </c>
      <c r="R549" s="47" t="e">
        <f t="shared" si="187"/>
        <v>#N/A</v>
      </c>
      <c r="S549" s="47" t="e">
        <f t="shared" si="188"/>
        <v>#N/A</v>
      </c>
      <c r="T549" s="47" t="e">
        <f t="shared" si="189"/>
        <v>#N/A</v>
      </c>
      <c r="U549" s="47" t="e">
        <f t="shared" si="190"/>
        <v>#N/A</v>
      </c>
      <c r="V549" s="47" t="e">
        <f t="shared" si="191"/>
        <v>#N/A</v>
      </c>
      <c r="W549" s="47" t="e">
        <f t="shared" si="192"/>
        <v>#N/A</v>
      </c>
      <c r="X549" s="47" t="e">
        <f t="shared" si="193"/>
        <v>#N/A</v>
      </c>
      <c r="Y549" s="47" t="e">
        <f t="shared" si="194"/>
        <v>#N/A</v>
      </c>
      <c r="Z549" s="47" t="e">
        <f t="shared" si="195"/>
        <v>#N/A</v>
      </c>
      <c r="AA549" s="47" t="e">
        <f t="shared" si="196"/>
        <v>#N/A</v>
      </c>
      <c r="AB549" s="47" t="e">
        <f t="shared" si="197"/>
        <v>#N/A</v>
      </c>
      <c r="AC549" s="47" t="e">
        <f t="shared" si="198"/>
        <v>#N/A</v>
      </c>
    </row>
    <row r="550" spans="1:29" hidden="1" x14ac:dyDescent="0.25">
      <c r="A550">
        <v>526</v>
      </c>
      <c r="B550">
        <f>IFERROR(VLOOKUP(IF(ISERROR(FIND("Наименование загрязняющего вещества",D550))=FALSE,B551,IF(D550="всего по ЗВ:",B549,VLOOKUP(A550,ishod_piv!A:B,2,0))),norm!B:B,1,0),0)</f>
        <v>0</v>
      </c>
      <c r="C550" s="58" t="e">
        <f t="shared" si="177"/>
        <v>#N/A</v>
      </c>
      <c r="D550" s="148" t="e">
        <f>VLOOKUP(A550,ishod_piv!A:H,8,0)</f>
        <v>#N/A</v>
      </c>
      <c r="E550" s="59" t="e">
        <f>VLOOKUP(A550,ishod_piv!A:I,9,0)</f>
        <v>#N/A</v>
      </c>
      <c r="F550" s="47" t="e">
        <f>IF(ISERROR(FIND("Наименование загрязняющего вещества",D550))=TRUE,VLOOKUP(A550,ishod_piv!A:I,4,0),"")</f>
        <v>#N/A</v>
      </c>
      <c r="G550" s="47" t="e">
        <f>IF(ISERROR(FIND("Наименование загрязняющего вещества",D550))=TRUE,VLOOKUP(A550,ishod_piv!A:I,5,0),"")</f>
        <v>#N/A</v>
      </c>
      <c r="H550" s="47" t="e">
        <f>VLOOKUP(A550,ishod_piv!A:J,10,0)</f>
        <v>#N/A</v>
      </c>
      <c r="I550" s="47" t="e">
        <f t="shared" si="178"/>
        <v>#N/A</v>
      </c>
      <c r="J550" s="47" t="e">
        <f t="shared" si="179"/>
        <v>#N/A</v>
      </c>
      <c r="K550" s="47" t="e">
        <f t="shared" si="180"/>
        <v>#N/A</v>
      </c>
      <c r="L550" s="47" t="e">
        <f t="shared" si="181"/>
        <v>#N/A</v>
      </c>
      <c r="M550" s="47" t="e">
        <f t="shared" si="182"/>
        <v>#N/A</v>
      </c>
      <c r="N550" s="47" t="e">
        <f t="shared" si="183"/>
        <v>#N/A</v>
      </c>
      <c r="O550" s="47" t="e">
        <f t="shared" si="184"/>
        <v>#N/A</v>
      </c>
      <c r="P550" s="47" t="e">
        <f t="shared" si="185"/>
        <v>#N/A</v>
      </c>
      <c r="Q550" s="47" t="e">
        <f t="shared" si="186"/>
        <v>#N/A</v>
      </c>
      <c r="R550" s="47" t="e">
        <f t="shared" si="187"/>
        <v>#N/A</v>
      </c>
      <c r="S550" s="47" t="e">
        <f t="shared" si="188"/>
        <v>#N/A</v>
      </c>
      <c r="T550" s="47" t="e">
        <f t="shared" si="189"/>
        <v>#N/A</v>
      </c>
      <c r="U550" s="47" t="e">
        <f t="shared" si="190"/>
        <v>#N/A</v>
      </c>
      <c r="V550" s="47" t="e">
        <f t="shared" si="191"/>
        <v>#N/A</v>
      </c>
      <c r="W550" s="47" t="e">
        <f t="shared" si="192"/>
        <v>#N/A</v>
      </c>
      <c r="X550" s="47" t="e">
        <f t="shared" si="193"/>
        <v>#N/A</v>
      </c>
      <c r="Y550" s="47" t="e">
        <f t="shared" si="194"/>
        <v>#N/A</v>
      </c>
      <c r="Z550" s="47" t="e">
        <f t="shared" si="195"/>
        <v>#N/A</v>
      </c>
      <c r="AA550" s="47" t="e">
        <f t="shared" si="196"/>
        <v>#N/A</v>
      </c>
      <c r="AB550" s="47" t="e">
        <f t="shared" si="197"/>
        <v>#N/A</v>
      </c>
      <c r="AC550" s="47" t="e">
        <f t="shared" si="198"/>
        <v>#N/A</v>
      </c>
    </row>
    <row r="551" spans="1:29" hidden="1" x14ac:dyDescent="0.25">
      <c r="A551">
        <v>527</v>
      </c>
      <c r="B551">
        <f>IFERROR(VLOOKUP(IF(ISERROR(FIND("Наименование загрязняющего вещества",D551))=FALSE,B552,IF(D551="всего по ЗВ:",B550,VLOOKUP(A551,ishod_piv!A:B,2,0))),norm!B:B,1,0),0)</f>
        <v>0</v>
      </c>
      <c r="C551" s="58" t="e">
        <f t="shared" si="177"/>
        <v>#N/A</v>
      </c>
      <c r="D551" s="148" t="e">
        <f>VLOOKUP(A551,ishod_piv!A:H,8,0)</f>
        <v>#N/A</v>
      </c>
      <c r="E551" s="59" t="e">
        <f>VLOOKUP(A551,ishod_piv!A:I,9,0)</f>
        <v>#N/A</v>
      </c>
      <c r="F551" s="47" t="e">
        <f>IF(ISERROR(FIND("Наименование загрязняющего вещества",D551))=TRUE,VLOOKUP(A551,ishod_piv!A:I,4,0),"")</f>
        <v>#N/A</v>
      </c>
      <c r="G551" s="47" t="e">
        <f>IF(ISERROR(FIND("Наименование загрязняющего вещества",D551))=TRUE,VLOOKUP(A551,ishod_piv!A:I,5,0),"")</f>
        <v>#N/A</v>
      </c>
      <c r="H551" s="47" t="e">
        <f>VLOOKUP(A551,ishod_piv!A:J,10,0)</f>
        <v>#N/A</v>
      </c>
      <c r="I551" s="47" t="e">
        <f t="shared" si="178"/>
        <v>#N/A</v>
      </c>
      <c r="J551" s="47" t="e">
        <f t="shared" si="179"/>
        <v>#N/A</v>
      </c>
      <c r="K551" s="47" t="e">
        <f t="shared" si="180"/>
        <v>#N/A</v>
      </c>
      <c r="L551" s="47" t="e">
        <f t="shared" si="181"/>
        <v>#N/A</v>
      </c>
      <c r="M551" s="47" t="e">
        <f t="shared" si="182"/>
        <v>#N/A</v>
      </c>
      <c r="N551" s="47" t="e">
        <f t="shared" si="183"/>
        <v>#N/A</v>
      </c>
      <c r="O551" s="47" t="e">
        <f t="shared" si="184"/>
        <v>#N/A</v>
      </c>
      <c r="P551" s="47" t="e">
        <f t="shared" si="185"/>
        <v>#N/A</v>
      </c>
      <c r="Q551" s="47" t="e">
        <f t="shared" si="186"/>
        <v>#N/A</v>
      </c>
      <c r="R551" s="47" t="e">
        <f t="shared" si="187"/>
        <v>#N/A</v>
      </c>
      <c r="S551" s="47" t="e">
        <f t="shared" si="188"/>
        <v>#N/A</v>
      </c>
      <c r="T551" s="47" t="e">
        <f t="shared" si="189"/>
        <v>#N/A</v>
      </c>
      <c r="U551" s="47" t="e">
        <f t="shared" si="190"/>
        <v>#N/A</v>
      </c>
      <c r="V551" s="47" t="e">
        <f t="shared" si="191"/>
        <v>#N/A</v>
      </c>
      <c r="W551" s="47" t="e">
        <f t="shared" si="192"/>
        <v>#N/A</v>
      </c>
      <c r="X551" s="47" t="e">
        <f t="shared" si="193"/>
        <v>#N/A</v>
      </c>
      <c r="Y551" s="47" t="e">
        <f t="shared" si="194"/>
        <v>#N/A</v>
      </c>
      <c r="Z551" s="47" t="e">
        <f t="shared" si="195"/>
        <v>#N/A</v>
      </c>
      <c r="AA551" s="47" t="e">
        <f t="shared" si="196"/>
        <v>#N/A</v>
      </c>
      <c r="AB551" s="47" t="e">
        <f t="shared" si="197"/>
        <v>#N/A</v>
      </c>
      <c r="AC551" s="47" t="e">
        <f t="shared" si="198"/>
        <v>#N/A</v>
      </c>
    </row>
    <row r="552" spans="1:29" hidden="1" x14ac:dyDescent="0.25">
      <c r="A552">
        <v>528</v>
      </c>
      <c r="B552">
        <f>IFERROR(VLOOKUP(IF(ISERROR(FIND("Наименование загрязняющего вещества",D552))=FALSE,B553,IF(D552="всего по ЗВ:",B551,VLOOKUP(A552,ishod_piv!A:B,2,0))),norm!B:B,1,0),0)</f>
        <v>0</v>
      </c>
      <c r="C552" s="58" t="e">
        <f t="shared" si="177"/>
        <v>#N/A</v>
      </c>
      <c r="D552" s="148" t="e">
        <f>VLOOKUP(A552,ishod_piv!A:H,8,0)</f>
        <v>#N/A</v>
      </c>
      <c r="E552" s="59" t="e">
        <f>VLOOKUP(A552,ishod_piv!A:I,9,0)</f>
        <v>#N/A</v>
      </c>
      <c r="F552" s="47" t="e">
        <f>IF(ISERROR(FIND("Наименование загрязняющего вещества",D552))=TRUE,VLOOKUP(A552,ishod_piv!A:I,4,0),"")</f>
        <v>#N/A</v>
      </c>
      <c r="G552" s="47" t="e">
        <f>IF(ISERROR(FIND("Наименование загрязняющего вещества",D552))=TRUE,VLOOKUP(A552,ishod_piv!A:I,5,0),"")</f>
        <v>#N/A</v>
      </c>
      <c r="H552" s="47" t="e">
        <f>VLOOKUP(A552,ishod_piv!A:J,10,0)</f>
        <v>#N/A</v>
      </c>
      <c r="I552" s="47" t="e">
        <f t="shared" si="178"/>
        <v>#N/A</v>
      </c>
      <c r="J552" s="47" t="e">
        <f t="shared" si="179"/>
        <v>#N/A</v>
      </c>
      <c r="K552" s="47" t="e">
        <f t="shared" si="180"/>
        <v>#N/A</v>
      </c>
      <c r="L552" s="47" t="e">
        <f t="shared" si="181"/>
        <v>#N/A</v>
      </c>
      <c r="M552" s="47" t="e">
        <f t="shared" si="182"/>
        <v>#N/A</v>
      </c>
      <c r="N552" s="47" t="e">
        <f t="shared" si="183"/>
        <v>#N/A</v>
      </c>
      <c r="O552" s="47" t="e">
        <f t="shared" si="184"/>
        <v>#N/A</v>
      </c>
      <c r="P552" s="47" t="e">
        <f t="shared" si="185"/>
        <v>#N/A</v>
      </c>
      <c r="Q552" s="47" t="e">
        <f t="shared" si="186"/>
        <v>#N/A</v>
      </c>
      <c r="R552" s="47" t="e">
        <f t="shared" si="187"/>
        <v>#N/A</v>
      </c>
      <c r="S552" s="47" t="e">
        <f t="shared" si="188"/>
        <v>#N/A</v>
      </c>
      <c r="T552" s="47" t="e">
        <f t="shared" si="189"/>
        <v>#N/A</v>
      </c>
      <c r="U552" s="47" t="e">
        <f t="shared" si="190"/>
        <v>#N/A</v>
      </c>
      <c r="V552" s="47" t="e">
        <f t="shared" si="191"/>
        <v>#N/A</v>
      </c>
      <c r="W552" s="47" t="e">
        <f t="shared" si="192"/>
        <v>#N/A</v>
      </c>
      <c r="X552" s="47" t="e">
        <f t="shared" si="193"/>
        <v>#N/A</v>
      </c>
      <c r="Y552" s="47" t="e">
        <f t="shared" si="194"/>
        <v>#N/A</v>
      </c>
      <c r="Z552" s="47" t="e">
        <f t="shared" si="195"/>
        <v>#N/A</v>
      </c>
      <c r="AA552" s="47" t="e">
        <f t="shared" si="196"/>
        <v>#N/A</v>
      </c>
      <c r="AB552" s="47" t="e">
        <f t="shared" si="197"/>
        <v>#N/A</v>
      </c>
      <c r="AC552" s="47" t="e">
        <f t="shared" si="198"/>
        <v>#N/A</v>
      </c>
    </row>
    <row r="553" spans="1:29" hidden="1" x14ac:dyDescent="0.25">
      <c r="A553">
        <v>529</v>
      </c>
      <c r="B553">
        <f>IFERROR(VLOOKUP(IF(ISERROR(FIND("Наименование загрязняющего вещества",D553))=FALSE,B554,IF(D553="всего по ЗВ:",B552,VLOOKUP(A553,ishod_piv!A:B,2,0))),norm!B:B,1,0),0)</f>
        <v>0</v>
      </c>
      <c r="C553" s="58" t="e">
        <f t="shared" si="177"/>
        <v>#N/A</v>
      </c>
      <c r="D553" s="148" t="e">
        <f>VLOOKUP(A553,ishod_piv!A:H,8,0)</f>
        <v>#N/A</v>
      </c>
      <c r="E553" s="59" t="e">
        <f>VLOOKUP(A553,ishod_piv!A:I,9,0)</f>
        <v>#N/A</v>
      </c>
      <c r="F553" s="47" t="e">
        <f>IF(ISERROR(FIND("Наименование загрязняющего вещества",D553))=TRUE,VLOOKUP(A553,ishod_piv!A:I,4,0),"")</f>
        <v>#N/A</v>
      </c>
      <c r="G553" s="47" t="e">
        <f>IF(ISERROR(FIND("Наименование загрязняющего вещества",D553))=TRUE,VLOOKUP(A553,ishod_piv!A:I,5,0),"")</f>
        <v>#N/A</v>
      </c>
      <c r="H553" s="47" t="e">
        <f>VLOOKUP(A553,ishod_piv!A:J,10,0)</f>
        <v>#N/A</v>
      </c>
      <c r="I553" s="47" t="e">
        <f t="shared" si="178"/>
        <v>#N/A</v>
      </c>
      <c r="J553" s="47" t="e">
        <f t="shared" si="179"/>
        <v>#N/A</v>
      </c>
      <c r="K553" s="47" t="e">
        <f t="shared" si="180"/>
        <v>#N/A</v>
      </c>
      <c r="L553" s="47" t="e">
        <f t="shared" si="181"/>
        <v>#N/A</v>
      </c>
      <c r="M553" s="47" t="e">
        <f t="shared" si="182"/>
        <v>#N/A</v>
      </c>
      <c r="N553" s="47" t="e">
        <f t="shared" si="183"/>
        <v>#N/A</v>
      </c>
      <c r="O553" s="47" t="e">
        <f t="shared" si="184"/>
        <v>#N/A</v>
      </c>
      <c r="P553" s="47" t="e">
        <f t="shared" si="185"/>
        <v>#N/A</v>
      </c>
      <c r="Q553" s="47" t="e">
        <f t="shared" si="186"/>
        <v>#N/A</v>
      </c>
      <c r="R553" s="47" t="e">
        <f t="shared" si="187"/>
        <v>#N/A</v>
      </c>
      <c r="S553" s="47" t="e">
        <f t="shared" si="188"/>
        <v>#N/A</v>
      </c>
      <c r="T553" s="47" t="e">
        <f t="shared" si="189"/>
        <v>#N/A</v>
      </c>
      <c r="U553" s="47" t="e">
        <f t="shared" si="190"/>
        <v>#N/A</v>
      </c>
      <c r="V553" s="47" t="e">
        <f t="shared" si="191"/>
        <v>#N/A</v>
      </c>
      <c r="W553" s="47" t="e">
        <f t="shared" si="192"/>
        <v>#N/A</v>
      </c>
      <c r="X553" s="47" t="e">
        <f t="shared" si="193"/>
        <v>#N/A</v>
      </c>
      <c r="Y553" s="47" t="e">
        <f t="shared" si="194"/>
        <v>#N/A</v>
      </c>
      <c r="Z553" s="47" t="e">
        <f t="shared" si="195"/>
        <v>#N/A</v>
      </c>
      <c r="AA553" s="47" t="e">
        <f t="shared" si="196"/>
        <v>#N/A</v>
      </c>
      <c r="AB553" s="47" t="e">
        <f t="shared" si="197"/>
        <v>#N/A</v>
      </c>
      <c r="AC553" s="47" t="e">
        <f t="shared" si="198"/>
        <v>#N/A</v>
      </c>
    </row>
    <row r="554" spans="1:29" hidden="1" x14ac:dyDescent="0.25">
      <c r="A554">
        <v>530</v>
      </c>
      <c r="B554">
        <f>IFERROR(VLOOKUP(IF(ISERROR(FIND("Наименование загрязняющего вещества",D554))=FALSE,B555,IF(D554="всего по ЗВ:",B553,VLOOKUP(A554,ishod_piv!A:B,2,0))),norm!B:B,1,0),0)</f>
        <v>0</v>
      </c>
      <c r="C554" s="58" t="e">
        <f t="shared" si="177"/>
        <v>#N/A</v>
      </c>
      <c r="D554" s="148" t="e">
        <f>VLOOKUP(A554,ishod_piv!A:H,8,0)</f>
        <v>#N/A</v>
      </c>
      <c r="E554" s="59" t="e">
        <f>VLOOKUP(A554,ishod_piv!A:I,9,0)</f>
        <v>#N/A</v>
      </c>
      <c r="F554" s="47" t="e">
        <f>IF(ISERROR(FIND("Наименование загрязняющего вещества",D554))=TRUE,VLOOKUP(A554,ishod_piv!A:I,4,0),"")</f>
        <v>#N/A</v>
      </c>
      <c r="G554" s="47" t="e">
        <f>IF(ISERROR(FIND("Наименование загрязняющего вещества",D554))=TRUE,VLOOKUP(A554,ishod_piv!A:I,5,0),"")</f>
        <v>#N/A</v>
      </c>
      <c r="H554" s="47" t="e">
        <f>VLOOKUP(A554,ishod_piv!A:J,10,0)</f>
        <v>#N/A</v>
      </c>
      <c r="I554" s="47" t="e">
        <f t="shared" si="178"/>
        <v>#N/A</v>
      </c>
      <c r="J554" s="47" t="e">
        <f t="shared" si="179"/>
        <v>#N/A</v>
      </c>
      <c r="K554" s="47" t="e">
        <f t="shared" si="180"/>
        <v>#N/A</v>
      </c>
      <c r="L554" s="47" t="e">
        <f t="shared" si="181"/>
        <v>#N/A</v>
      </c>
      <c r="M554" s="47" t="e">
        <f t="shared" si="182"/>
        <v>#N/A</v>
      </c>
      <c r="N554" s="47" t="e">
        <f t="shared" si="183"/>
        <v>#N/A</v>
      </c>
      <c r="O554" s="47" t="e">
        <f t="shared" si="184"/>
        <v>#N/A</v>
      </c>
      <c r="P554" s="47" t="e">
        <f t="shared" si="185"/>
        <v>#N/A</v>
      </c>
      <c r="Q554" s="47" t="e">
        <f t="shared" si="186"/>
        <v>#N/A</v>
      </c>
      <c r="R554" s="47" t="e">
        <f t="shared" si="187"/>
        <v>#N/A</v>
      </c>
      <c r="S554" s="47" t="e">
        <f t="shared" si="188"/>
        <v>#N/A</v>
      </c>
      <c r="T554" s="47" t="e">
        <f t="shared" si="189"/>
        <v>#N/A</v>
      </c>
      <c r="U554" s="47" t="e">
        <f t="shared" si="190"/>
        <v>#N/A</v>
      </c>
      <c r="V554" s="47" t="e">
        <f t="shared" si="191"/>
        <v>#N/A</v>
      </c>
      <c r="W554" s="47" t="e">
        <f t="shared" si="192"/>
        <v>#N/A</v>
      </c>
      <c r="X554" s="47" t="e">
        <f t="shared" si="193"/>
        <v>#N/A</v>
      </c>
      <c r="Y554" s="47" t="e">
        <f t="shared" si="194"/>
        <v>#N/A</v>
      </c>
      <c r="Z554" s="47" t="e">
        <f t="shared" si="195"/>
        <v>#N/A</v>
      </c>
      <c r="AA554" s="47" t="e">
        <f t="shared" si="196"/>
        <v>#N/A</v>
      </c>
      <c r="AB554" s="47" t="e">
        <f t="shared" si="197"/>
        <v>#N/A</v>
      </c>
      <c r="AC554" s="47" t="e">
        <f t="shared" si="198"/>
        <v>#N/A</v>
      </c>
    </row>
    <row r="555" spans="1:29" hidden="1" x14ac:dyDescent="0.25">
      <c r="A555">
        <v>531</v>
      </c>
      <c r="B555">
        <f>IFERROR(VLOOKUP(IF(ISERROR(FIND("Наименование загрязняющего вещества",D555))=FALSE,B556,IF(D555="всего по ЗВ:",B554,VLOOKUP(A555,ishod_piv!A:B,2,0))),norm!B:B,1,0),0)</f>
        <v>0</v>
      </c>
      <c r="C555" s="58" t="e">
        <f t="shared" si="177"/>
        <v>#N/A</v>
      </c>
      <c r="D555" s="148" t="e">
        <f>VLOOKUP(A555,ishod_piv!A:H,8,0)</f>
        <v>#N/A</v>
      </c>
      <c r="E555" s="59" t="e">
        <f>VLOOKUP(A555,ishod_piv!A:I,9,0)</f>
        <v>#N/A</v>
      </c>
      <c r="F555" s="47" t="e">
        <f>IF(ISERROR(FIND("Наименование загрязняющего вещества",D555))=TRUE,VLOOKUP(A555,ishod_piv!A:I,4,0),"")</f>
        <v>#N/A</v>
      </c>
      <c r="G555" s="47" t="e">
        <f>IF(ISERROR(FIND("Наименование загрязняющего вещества",D555))=TRUE,VLOOKUP(A555,ishod_piv!A:I,5,0),"")</f>
        <v>#N/A</v>
      </c>
      <c r="H555" s="47" t="e">
        <f>VLOOKUP(A555,ishod_piv!A:J,10,0)</f>
        <v>#N/A</v>
      </c>
      <c r="I555" s="47" t="e">
        <f t="shared" si="178"/>
        <v>#N/A</v>
      </c>
      <c r="J555" s="47" t="e">
        <f t="shared" si="179"/>
        <v>#N/A</v>
      </c>
      <c r="K555" s="47" t="e">
        <f t="shared" si="180"/>
        <v>#N/A</v>
      </c>
      <c r="L555" s="47" t="e">
        <f t="shared" si="181"/>
        <v>#N/A</v>
      </c>
      <c r="M555" s="47" t="e">
        <f t="shared" si="182"/>
        <v>#N/A</v>
      </c>
      <c r="N555" s="47" t="e">
        <f t="shared" si="183"/>
        <v>#N/A</v>
      </c>
      <c r="O555" s="47" t="e">
        <f t="shared" si="184"/>
        <v>#N/A</v>
      </c>
      <c r="P555" s="47" t="e">
        <f t="shared" si="185"/>
        <v>#N/A</v>
      </c>
      <c r="Q555" s="47" t="e">
        <f t="shared" si="186"/>
        <v>#N/A</v>
      </c>
      <c r="R555" s="47" t="e">
        <f t="shared" si="187"/>
        <v>#N/A</v>
      </c>
      <c r="S555" s="47" t="e">
        <f t="shared" si="188"/>
        <v>#N/A</v>
      </c>
      <c r="T555" s="47" t="e">
        <f t="shared" si="189"/>
        <v>#N/A</v>
      </c>
      <c r="U555" s="47" t="e">
        <f t="shared" si="190"/>
        <v>#N/A</v>
      </c>
      <c r="V555" s="47" t="e">
        <f t="shared" si="191"/>
        <v>#N/A</v>
      </c>
      <c r="W555" s="47" t="e">
        <f t="shared" si="192"/>
        <v>#N/A</v>
      </c>
      <c r="X555" s="47" t="e">
        <f t="shared" si="193"/>
        <v>#N/A</v>
      </c>
      <c r="Y555" s="47" t="e">
        <f t="shared" si="194"/>
        <v>#N/A</v>
      </c>
      <c r="Z555" s="47" t="e">
        <f t="shared" si="195"/>
        <v>#N/A</v>
      </c>
      <c r="AA555" s="47" t="e">
        <f t="shared" si="196"/>
        <v>#N/A</v>
      </c>
      <c r="AB555" s="47" t="e">
        <f t="shared" si="197"/>
        <v>#N/A</v>
      </c>
      <c r="AC555" s="47" t="e">
        <f t="shared" si="198"/>
        <v>#N/A</v>
      </c>
    </row>
    <row r="556" spans="1:29" hidden="1" x14ac:dyDescent="0.25">
      <c r="A556">
        <v>532</v>
      </c>
      <c r="B556">
        <f>IFERROR(VLOOKUP(IF(ISERROR(FIND("Наименование загрязняющего вещества",D556))=FALSE,B557,IF(D556="всего по ЗВ:",B555,VLOOKUP(A556,ishod_piv!A:B,2,0))),norm!B:B,1,0),0)</f>
        <v>0</v>
      </c>
      <c r="C556" s="58" t="e">
        <f t="shared" si="177"/>
        <v>#N/A</v>
      </c>
      <c r="D556" s="148" t="e">
        <f>VLOOKUP(A556,ishod_piv!A:H,8,0)</f>
        <v>#N/A</v>
      </c>
      <c r="E556" s="59" t="e">
        <f>VLOOKUP(A556,ishod_piv!A:I,9,0)</f>
        <v>#N/A</v>
      </c>
      <c r="F556" s="47" t="e">
        <f>IF(ISERROR(FIND("Наименование загрязняющего вещества",D556))=TRUE,VLOOKUP(A556,ishod_piv!A:I,4,0),"")</f>
        <v>#N/A</v>
      </c>
      <c r="G556" s="47" t="e">
        <f>IF(ISERROR(FIND("Наименование загрязняющего вещества",D556))=TRUE,VLOOKUP(A556,ishod_piv!A:I,5,0),"")</f>
        <v>#N/A</v>
      </c>
      <c r="H556" s="47" t="e">
        <f>VLOOKUP(A556,ishod_piv!A:J,10,0)</f>
        <v>#N/A</v>
      </c>
      <c r="I556" s="47" t="e">
        <f t="shared" si="178"/>
        <v>#N/A</v>
      </c>
      <c r="J556" s="47" t="e">
        <f t="shared" si="179"/>
        <v>#N/A</v>
      </c>
      <c r="K556" s="47" t="e">
        <f t="shared" si="180"/>
        <v>#N/A</v>
      </c>
      <c r="L556" s="47" t="e">
        <f t="shared" si="181"/>
        <v>#N/A</v>
      </c>
      <c r="M556" s="47" t="e">
        <f t="shared" si="182"/>
        <v>#N/A</v>
      </c>
      <c r="N556" s="47" t="e">
        <f t="shared" si="183"/>
        <v>#N/A</v>
      </c>
      <c r="O556" s="47" t="e">
        <f t="shared" si="184"/>
        <v>#N/A</v>
      </c>
      <c r="P556" s="47" t="e">
        <f t="shared" si="185"/>
        <v>#N/A</v>
      </c>
      <c r="Q556" s="47" t="e">
        <f t="shared" si="186"/>
        <v>#N/A</v>
      </c>
      <c r="R556" s="47" t="e">
        <f t="shared" si="187"/>
        <v>#N/A</v>
      </c>
      <c r="S556" s="47" t="e">
        <f t="shared" si="188"/>
        <v>#N/A</v>
      </c>
      <c r="T556" s="47" t="e">
        <f t="shared" si="189"/>
        <v>#N/A</v>
      </c>
      <c r="U556" s="47" t="e">
        <f t="shared" si="190"/>
        <v>#N/A</v>
      </c>
      <c r="V556" s="47" t="e">
        <f t="shared" si="191"/>
        <v>#N/A</v>
      </c>
      <c r="W556" s="47" t="e">
        <f t="shared" si="192"/>
        <v>#N/A</v>
      </c>
      <c r="X556" s="47" t="e">
        <f t="shared" si="193"/>
        <v>#N/A</v>
      </c>
      <c r="Y556" s="47" t="e">
        <f t="shared" si="194"/>
        <v>#N/A</v>
      </c>
      <c r="Z556" s="47" t="e">
        <f t="shared" si="195"/>
        <v>#N/A</v>
      </c>
      <c r="AA556" s="47" t="e">
        <f t="shared" si="196"/>
        <v>#N/A</v>
      </c>
      <c r="AB556" s="47" t="e">
        <f t="shared" si="197"/>
        <v>#N/A</v>
      </c>
      <c r="AC556" s="47" t="e">
        <f t="shared" si="198"/>
        <v>#N/A</v>
      </c>
    </row>
    <row r="557" spans="1:29" hidden="1" x14ac:dyDescent="0.25">
      <c r="A557">
        <v>533</v>
      </c>
      <c r="B557">
        <f>IFERROR(VLOOKUP(IF(ISERROR(FIND("Наименование загрязняющего вещества",D557))=FALSE,B558,IF(D557="всего по ЗВ:",B556,VLOOKUP(A557,ishod_piv!A:B,2,0))),norm!B:B,1,0),0)</f>
        <v>0</v>
      </c>
      <c r="C557" s="58" t="e">
        <f t="shared" si="177"/>
        <v>#N/A</v>
      </c>
      <c r="D557" s="148" t="e">
        <f>VLOOKUP(A557,ishod_piv!A:H,8,0)</f>
        <v>#N/A</v>
      </c>
      <c r="E557" s="59" t="e">
        <f>VLOOKUP(A557,ishod_piv!A:I,9,0)</f>
        <v>#N/A</v>
      </c>
      <c r="F557" s="47" t="e">
        <f>IF(ISERROR(FIND("Наименование загрязняющего вещества",D557))=TRUE,VLOOKUP(A557,ishod_piv!A:I,4,0),"")</f>
        <v>#N/A</v>
      </c>
      <c r="G557" s="47" t="e">
        <f>IF(ISERROR(FIND("Наименование загрязняющего вещества",D557))=TRUE,VLOOKUP(A557,ishod_piv!A:I,5,0),"")</f>
        <v>#N/A</v>
      </c>
      <c r="H557" s="47" t="e">
        <f>VLOOKUP(A557,ishod_piv!A:J,10,0)</f>
        <v>#N/A</v>
      </c>
      <c r="I557" s="47" t="e">
        <f t="shared" si="178"/>
        <v>#N/A</v>
      </c>
      <c r="J557" s="47" t="e">
        <f t="shared" si="179"/>
        <v>#N/A</v>
      </c>
      <c r="K557" s="47" t="e">
        <f t="shared" si="180"/>
        <v>#N/A</v>
      </c>
      <c r="L557" s="47" t="e">
        <f t="shared" si="181"/>
        <v>#N/A</v>
      </c>
      <c r="M557" s="47" t="e">
        <f t="shared" si="182"/>
        <v>#N/A</v>
      </c>
      <c r="N557" s="47" t="e">
        <f t="shared" si="183"/>
        <v>#N/A</v>
      </c>
      <c r="O557" s="47" t="e">
        <f t="shared" si="184"/>
        <v>#N/A</v>
      </c>
      <c r="P557" s="47" t="e">
        <f t="shared" si="185"/>
        <v>#N/A</v>
      </c>
      <c r="Q557" s="47" t="e">
        <f t="shared" si="186"/>
        <v>#N/A</v>
      </c>
      <c r="R557" s="47" t="e">
        <f t="shared" si="187"/>
        <v>#N/A</v>
      </c>
      <c r="S557" s="47" t="e">
        <f t="shared" si="188"/>
        <v>#N/A</v>
      </c>
      <c r="T557" s="47" t="e">
        <f t="shared" si="189"/>
        <v>#N/A</v>
      </c>
      <c r="U557" s="47" t="e">
        <f t="shared" si="190"/>
        <v>#N/A</v>
      </c>
      <c r="V557" s="47" t="e">
        <f t="shared" si="191"/>
        <v>#N/A</v>
      </c>
      <c r="W557" s="47" t="e">
        <f t="shared" si="192"/>
        <v>#N/A</v>
      </c>
      <c r="X557" s="47" t="e">
        <f t="shared" si="193"/>
        <v>#N/A</v>
      </c>
      <c r="Y557" s="47" t="e">
        <f t="shared" si="194"/>
        <v>#N/A</v>
      </c>
      <c r="Z557" s="47" t="e">
        <f t="shared" si="195"/>
        <v>#N/A</v>
      </c>
      <c r="AA557" s="47" t="e">
        <f t="shared" si="196"/>
        <v>#N/A</v>
      </c>
      <c r="AB557" s="47" t="e">
        <f t="shared" si="197"/>
        <v>#N/A</v>
      </c>
      <c r="AC557" s="47" t="e">
        <f t="shared" si="198"/>
        <v>#N/A</v>
      </c>
    </row>
    <row r="558" spans="1:29" hidden="1" x14ac:dyDescent="0.25">
      <c r="A558">
        <v>534</v>
      </c>
      <c r="B558">
        <f>IFERROR(VLOOKUP(IF(ISERROR(FIND("Наименование загрязняющего вещества",D558))=FALSE,B559,IF(D558="всего по ЗВ:",B557,VLOOKUP(A558,ishod_piv!A:B,2,0))),norm!B:B,1,0),0)</f>
        <v>0</v>
      </c>
      <c r="C558" s="58" t="e">
        <f t="shared" si="177"/>
        <v>#N/A</v>
      </c>
      <c r="D558" s="148" t="e">
        <f>VLOOKUP(A558,ishod_piv!A:H,8,0)</f>
        <v>#N/A</v>
      </c>
      <c r="E558" s="59" t="e">
        <f>VLOOKUP(A558,ishod_piv!A:I,9,0)</f>
        <v>#N/A</v>
      </c>
      <c r="F558" s="47" t="e">
        <f>IF(ISERROR(FIND("Наименование загрязняющего вещества",D558))=TRUE,VLOOKUP(A558,ishod_piv!A:I,4,0),"")</f>
        <v>#N/A</v>
      </c>
      <c r="G558" s="47" t="e">
        <f>IF(ISERROR(FIND("Наименование загрязняющего вещества",D558))=TRUE,VLOOKUP(A558,ishod_piv!A:I,5,0),"")</f>
        <v>#N/A</v>
      </c>
      <c r="H558" s="47" t="e">
        <f>VLOOKUP(A558,ishod_piv!A:J,10,0)</f>
        <v>#N/A</v>
      </c>
      <c r="I558" s="47" t="e">
        <f t="shared" si="178"/>
        <v>#N/A</v>
      </c>
      <c r="J558" s="47" t="e">
        <f t="shared" si="179"/>
        <v>#N/A</v>
      </c>
      <c r="K558" s="47" t="e">
        <f t="shared" si="180"/>
        <v>#N/A</v>
      </c>
      <c r="L558" s="47" t="e">
        <f t="shared" si="181"/>
        <v>#N/A</v>
      </c>
      <c r="M558" s="47" t="e">
        <f t="shared" si="182"/>
        <v>#N/A</v>
      </c>
      <c r="N558" s="47" t="e">
        <f t="shared" si="183"/>
        <v>#N/A</v>
      </c>
      <c r="O558" s="47" t="e">
        <f t="shared" si="184"/>
        <v>#N/A</v>
      </c>
      <c r="P558" s="47" t="e">
        <f t="shared" si="185"/>
        <v>#N/A</v>
      </c>
      <c r="Q558" s="47" t="e">
        <f t="shared" si="186"/>
        <v>#N/A</v>
      </c>
      <c r="R558" s="47" t="e">
        <f t="shared" si="187"/>
        <v>#N/A</v>
      </c>
      <c r="S558" s="47" t="e">
        <f t="shared" si="188"/>
        <v>#N/A</v>
      </c>
      <c r="T558" s="47" t="e">
        <f t="shared" si="189"/>
        <v>#N/A</v>
      </c>
      <c r="U558" s="47" t="e">
        <f t="shared" si="190"/>
        <v>#N/A</v>
      </c>
      <c r="V558" s="47" t="e">
        <f t="shared" si="191"/>
        <v>#N/A</v>
      </c>
      <c r="W558" s="47" t="e">
        <f t="shared" si="192"/>
        <v>#N/A</v>
      </c>
      <c r="X558" s="47" t="e">
        <f t="shared" si="193"/>
        <v>#N/A</v>
      </c>
      <c r="Y558" s="47" t="e">
        <f t="shared" si="194"/>
        <v>#N/A</v>
      </c>
      <c r="Z558" s="47" t="e">
        <f t="shared" si="195"/>
        <v>#N/A</v>
      </c>
      <c r="AA558" s="47" t="e">
        <f t="shared" si="196"/>
        <v>#N/A</v>
      </c>
      <c r="AB558" s="47" t="e">
        <f t="shared" si="197"/>
        <v>#N/A</v>
      </c>
      <c r="AC558" s="47" t="e">
        <f t="shared" si="198"/>
        <v>#N/A</v>
      </c>
    </row>
    <row r="559" spans="1:29" hidden="1" x14ac:dyDescent="0.25">
      <c r="A559">
        <v>535</v>
      </c>
      <c r="B559">
        <f>IFERROR(VLOOKUP(IF(ISERROR(FIND("Наименование загрязняющего вещества",D559))=FALSE,B560,IF(D559="всего по ЗВ:",B558,VLOOKUP(A559,ishod_piv!A:B,2,0))),norm!B:B,1,0),0)</f>
        <v>0</v>
      </c>
      <c r="C559" s="58" t="e">
        <f t="shared" si="177"/>
        <v>#N/A</v>
      </c>
      <c r="D559" s="148" t="e">
        <f>VLOOKUP(A559,ishod_piv!A:H,8,0)</f>
        <v>#N/A</v>
      </c>
      <c r="E559" s="59" t="e">
        <f>VLOOKUP(A559,ishod_piv!A:I,9,0)</f>
        <v>#N/A</v>
      </c>
      <c r="F559" s="47" t="e">
        <f>IF(ISERROR(FIND("Наименование загрязняющего вещества",D559))=TRUE,VLOOKUP(A559,ishod_piv!A:I,4,0),"")</f>
        <v>#N/A</v>
      </c>
      <c r="G559" s="47" t="e">
        <f>IF(ISERROR(FIND("Наименование загрязняющего вещества",D559))=TRUE,VLOOKUP(A559,ishod_piv!A:I,5,0),"")</f>
        <v>#N/A</v>
      </c>
      <c r="H559" s="47" t="e">
        <f>VLOOKUP(A559,ishod_piv!A:J,10,0)</f>
        <v>#N/A</v>
      </c>
      <c r="I559" s="47" t="e">
        <f t="shared" si="178"/>
        <v>#N/A</v>
      </c>
      <c r="J559" s="47" t="e">
        <f t="shared" si="179"/>
        <v>#N/A</v>
      </c>
      <c r="K559" s="47" t="e">
        <f t="shared" si="180"/>
        <v>#N/A</v>
      </c>
      <c r="L559" s="47" t="e">
        <f t="shared" si="181"/>
        <v>#N/A</v>
      </c>
      <c r="M559" s="47" t="e">
        <f t="shared" si="182"/>
        <v>#N/A</v>
      </c>
      <c r="N559" s="47" t="e">
        <f t="shared" si="183"/>
        <v>#N/A</v>
      </c>
      <c r="O559" s="47" t="e">
        <f t="shared" si="184"/>
        <v>#N/A</v>
      </c>
      <c r="P559" s="47" t="e">
        <f t="shared" si="185"/>
        <v>#N/A</v>
      </c>
      <c r="Q559" s="47" t="e">
        <f t="shared" si="186"/>
        <v>#N/A</v>
      </c>
      <c r="R559" s="47" t="e">
        <f t="shared" si="187"/>
        <v>#N/A</v>
      </c>
      <c r="S559" s="47" t="e">
        <f t="shared" si="188"/>
        <v>#N/A</v>
      </c>
      <c r="T559" s="47" t="e">
        <f t="shared" si="189"/>
        <v>#N/A</v>
      </c>
      <c r="U559" s="47" t="e">
        <f t="shared" si="190"/>
        <v>#N/A</v>
      </c>
      <c r="V559" s="47" t="e">
        <f t="shared" si="191"/>
        <v>#N/A</v>
      </c>
      <c r="W559" s="47" t="e">
        <f t="shared" si="192"/>
        <v>#N/A</v>
      </c>
      <c r="X559" s="47" t="e">
        <f t="shared" si="193"/>
        <v>#N/A</v>
      </c>
      <c r="Y559" s="47" t="e">
        <f t="shared" si="194"/>
        <v>#N/A</v>
      </c>
      <c r="Z559" s="47" t="e">
        <f t="shared" si="195"/>
        <v>#N/A</v>
      </c>
      <c r="AA559" s="47" t="e">
        <f t="shared" si="196"/>
        <v>#N/A</v>
      </c>
      <c r="AB559" s="47" t="e">
        <f t="shared" si="197"/>
        <v>#N/A</v>
      </c>
      <c r="AC559" s="47" t="e">
        <f t="shared" si="198"/>
        <v>#N/A</v>
      </c>
    </row>
    <row r="560" spans="1:29" hidden="1" x14ac:dyDescent="0.25">
      <c r="A560">
        <v>536</v>
      </c>
      <c r="B560">
        <f>IFERROR(VLOOKUP(IF(ISERROR(FIND("Наименование загрязняющего вещества",D560))=FALSE,B561,IF(D560="всего по ЗВ:",B559,VLOOKUP(A560,ishod_piv!A:B,2,0))),norm!B:B,1,0),0)</f>
        <v>0</v>
      </c>
      <c r="C560" s="58" t="e">
        <f t="shared" si="177"/>
        <v>#N/A</v>
      </c>
      <c r="D560" s="148" t="e">
        <f>VLOOKUP(A560,ishod_piv!A:H,8,0)</f>
        <v>#N/A</v>
      </c>
      <c r="E560" s="59" t="e">
        <f>VLOOKUP(A560,ishod_piv!A:I,9,0)</f>
        <v>#N/A</v>
      </c>
      <c r="F560" s="47" t="e">
        <f>IF(ISERROR(FIND("Наименование загрязняющего вещества",D560))=TRUE,VLOOKUP(A560,ishod_piv!A:I,4,0),"")</f>
        <v>#N/A</v>
      </c>
      <c r="G560" s="47" t="e">
        <f>IF(ISERROR(FIND("Наименование загрязняющего вещества",D560))=TRUE,VLOOKUP(A560,ishod_piv!A:I,5,0),"")</f>
        <v>#N/A</v>
      </c>
      <c r="H560" s="47" t="e">
        <f>VLOOKUP(A560,ishod_piv!A:J,10,0)</f>
        <v>#N/A</v>
      </c>
      <c r="I560" s="47" t="e">
        <f t="shared" si="178"/>
        <v>#N/A</v>
      </c>
      <c r="J560" s="47" t="e">
        <f t="shared" si="179"/>
        <v>#N/A</v>
      </c>
      <c r="K560" s="47" t="e">
        <f t="shared" si="180"/>
        <v>#N/A</v>
      </c>
      <c r="L560" s="47" t="e">
        <f t="shared" si="181"/>
        <v>#N/A</v>
      </c>
      <c r="M560" s="47" t="e">
        <f t="shared" si="182"/>
        <v>#N/A</v>
      </c>
      <c r="N560" s="47" t="e">
        <f t="shared" si="183"/>
        <v>#N/A</v>
      </c>
      <c r="O560" s="47" t="e">
        <f t="shared" si="184"/>
        <v>#N/A</v>
      </c>
      <c r="P560" s="47" t="e">
        <f t="shared" si="185"/>
        <v>#N/A</v>
      </c>
      <c r="Q560" s="47" t="e">
        <f t="shared" si="186"/>
        <v>#N/A</v>
      </c>
      <c r="R560" s="47" t="e">
        <f t="shared" si="187"/>
        <v>#N/A</v>
      </c>
      <c r="S560" s="47" t="e">
        <f t="shared" si="188"/>
        <v>#N/A</v>
      </c>
      <c r="T560" s="47" t="e">
        <f t="shared" si="189"/>
        <v>#N/A</v>
      </c>
      <c r="U560" s="47" t="e">
        <f t="shared" si="190"/>
        <v>#N/A</v>
      </c>
      <c r="V560" s="47" t="e">
        <f t="shared" si="191"/>
        <v>#N/A</v>
      </c>
      <c r="W560" s="47" t="e">
        <f t="shared" si="192"/>
        <v>#N/A</v>
      </c>
      <c r="X560" s="47" t="e">
        <f t="shared" si="193"/>
        <v>#N/A</v>
      </c>
      <c r="Y560" s="47" t="e">
        <f t="shared" si="194"/>
        <v>#N/A</v>
      </c>
      <c r="Z560" s="47" t="e">
        <f t="shared" si="195"/>
        <v>#N/A</v>
      </c>
      <c r="AA560" s="47" t="e">
        <f t="shared" si="196"/>
        <v>#N/A</v>
      </c>
      <c r="AB560" s="47" t="e">
        <f t="shared" si="197"/>
        <v>#N/A</v>
      </c>
      <c r="AC560" s="47" t="e">
        <f t="shared" si="198"/>
        <v>#N/A</v>
      </c>
    </row>
    <row r="561" spans="1:29" hidden="1" x14ac:dyDescent="0.25">
      <c r="A561">
        <v>537</v>
      </c>
      <c r="B561">
        <f>IFERROR(VLOOKUP(IF(ISERROR(FIND("Наименование загрязняющего вещества",D561))=FALSE,B562,IF(D561="всего по ЗВ:",B560,VLOOKUP(A561,ishod_piv!A:B,2,0))),norm!B:B,1,0),0)</f>
        <v>0</v>
      </c>
      <c r="C561" s="58" t="e">
        <f t="shared" si="177"/>
        <v>#N/A</v>
      </c>
      <c r="D561" s="148" t="e">
        <f>VLOOKUP(A561,ishod_piv!A:H,8,0)</f>
        <v>#N/A</v>
      </c>
      <c r="E561" s="59" t="e">
        <f>VLOOKUP(A561,ishod_piv!A:I,9,0)</f>
        <v>#N/A</v>
      </c>
      <c r="F561" s="47" t="e">
        <f>IF(ISERROR(FIND("Наименование загрязняющего вещества",D561))=TRUE,VLOOKUP(A561,ishod_piv!A:I,4,0),"")</f>
        <v>#N/A</v>
      </c>
      <c r="G561" s="47" t="e">
        <f>IF(ISERROR(FIND("Наименование загрязняющего вещества",D561))=TRUE,VLOOKUP(A561,ishod_piv!A:I,5,0),"")</f>
        <v>#N/A</v>
      </c>
      <c r="H561" s="47" t="e">
        <f>VLOOKUP(A561,ishod_piv!A:J,10,0)</f>
        <v>#N/A</v>
      </c>
      <c r="I561" s="47" t="e">
        <f t="shared" si="178"/>
        <v>#N/A</v>
      </c>
      <c r="J561" s="47" t="e">
        <f t="shared" si="179"/>
        <v>#N/A</v>
      </c>
      <c r="K561" s="47" t="e">
        <f t="shared" si="180"/>
        <v>#N/A</v>
      </c>
      <c r="L561" s="47" t="e">
        <f t="shared" si="181"/>
        <v>#N/A</v>
      </c>
      <c r="M561" s="47" t="e">
        <f t="shared" si="182"/>
        <v>#N/A</v>
      </c>
      <c r="N561" s="47" t="e">
        <f t="shared" si="183"/>
        <v>#N/A</v>
      </c>
      <c r="O561" s="47" t="e">
        <f t="shared" si="184"/>
        <v>#N/A</v>
      </c>
      <c r="P561" s="47" t="e">
        <f t="shared" si="185"/>
        <v>#N/A</v>
      </c>
      <c r="Q561" s="47" t="e">
        <f t="shared" si="186"/>
        <v>#N/A</v>
      </c>
      <c r="R561" s="47" t="e">
        <f t="shared" si="187"/>
        <v>#N/A</v>
      </c>
      <c r="S561" s="47" t="e">
        <f t="shared" si="188"/>
        <v>#N/A</v>
      </c>
      <c r="T561" s="47" t="e">
        <f t="shared" si="189"/>
        <v>#N/A</v>
      </c>
      <c r="U561" s="47" t="e">
        <f t="shared" si="190"/>
        <v>#N/A</v>
      </c>
      <c r="V561" s="47" t="e">
        <f t="shared" si="191"/>
        <v>#N/A</v>
      </c>
      <c r="W561" s="47" t="e">
        <f t="shared" si="192"/>
        <v>#N/A</v>
      </c>
      <c r="X561" s="47" t="e">
        <f t="shared" si="193"/>
        <v>#N/A</v>
      </c>
      <c r="Y561" s="47" t="e">
        <f t="shared" si="194"/>
        <v>#N/A</v>
      </c>
      <c r="Z561" s="47" t="e">
        <f t="shared" si="195"/>
        <v>#N/A</v>
      </c>
      <c r="AA561" s="47" t="e">
        <f t="shared" si="196"/>
        <v>#N/A</v>
      </c>
      <c r="AB561" s="47" t="e">
        <f t="shared" si="197"/>
        <v>#N/A</v>
      </c>
      <c r="AC561" s="47" t="e">
        <f t="shared" si="198"/>
        <v>#N/A</v>
      </c>
    </row>
    <row r="562" spans="1:29" hidden="1" x14ac:dyDescent="0.25">
      <c r="A562">
        <v>538</v>
      </c>
      <c r="B562">
        <f>IFERROR(VLOOKUP(IF(ISERROR(FIND("Наименование загрязняющего вещества",D562))=FALSE,B563,IF(D562="всего по ЗВ:",B561,VLOOKUP(A562,ishod_piv!A:B,2,0))),norm!B:B,1,0),0)</f>
        <v>0</v>
      </c>
      <c r="C562" s="58" t="e">
        <f t="shared" si="177"/>
        <v>#N/A</v>
      </c>
      <c r="D562" s="148" t="e">
        <f>VLOOKUP(A562,ishod_piv!A:H,8,0)</f>
        <v>#N/A</v>
      </c>
      <c r="E562" s="59" t="e">
        <f>VLOOKUP(A562,ishod_piv!A:I,9,0)</f>
        <v>#N/A</v>
      </c>
      <c r="F562" s="47" t="e">
        <f>IF(ISERROR(FIND("Наименование загрязняющего вещества",D562))=TRUE,VLOOKUP(A562,ishod_piv!A:I,4,0),"")</f>
        <v>#N/A</v>
      </c>
      <c r="G562" s="47" t="e">
        <f>IF(ISERROR(FIND("Наименование загрязняющего вещества",D562))=TRUE,VLOOKUP(A562,ishod_piv!A:I,5,0),"")</f>
        <v>#N/A</v>
      </c>
      <c r="H562" s="47" t="e">
        <f>VLOOKUP(A562,ishod_piv!A:J,10,0)</f>
        <v>#N/A</v>
      </c>
      <c r="I562" s="47" t="e">
        <f t="shared" si="178"/>
        <v>#N/A</v>
      </c>
      <c r="J562" s="47" t="e">
        <f t="shared" si="179"/>
        <v>#N/A</v>
      </c>
      <c r="K562" s="47" t="e">
        <f t="shared" si="180"/>
        <v>#N/A</v>
      </c>
      <c r="L562" s="47" t="e">
        <f t="shared" si="181"/>
        <v>#N/A</v>
      </c>
      <c r="M562" s="47" t="e">
        <f t="shared" si="182"/>
        <v>#N/A</v>
      </c>
      <c r="N562" s="47" t="e">
        <f t="shared" si="183"/>
        <v>#N/A</v>
      </c>
      <c r="O562" s="47" t="e">
        <f t="shared" si="184"/>
        <v>#N/A</v>
      </c>
      <c r="P562" s="47" t="e">
        <f t="shared" si="185"/>
        <v>#N/A</v>
      </c>
      <c r="Q562" s="47" t="e">
        <f t="shared" si="186"/>
        <v>#N/A</v>
      </c>
      <c r="R562" s="47" t="e">
        <f t="shared" si="187"/>
        <v>#N/A</v>
      </c>
      <c r="S562" s="47" t="e">
        <f t="shared" si="188"/>
        <v>#N/A</v>
      </c>
      <c r="T562" s="47" t="e">
        <f t="shared" si="189"/>
        <v>#N/A</v>
      </c>
      <c r="U562" s="47" t="e">
        <f t="shared" si="190"/>
        <v>#N/A</v>
      </c>
      <c r="V562" s="47" t="e">
        <f t="shared" si="191"/>
        <v>#N/A</v>
      </c>
      <c r="W562" s="47" t="e">
        <f t="shared" si="192"/>
        <v>#N/A</v>
      </c>
      <c r="X562" s="47" t="e">
        <f t="shared" si="193"/>
        <v>#N/A</v>
      </c>
      <c r="Y562" s="47" t="e">
        <f t="shared" si="194"/>
        <v>#N/A</v>
      </c>
      <c r="Z562" s="47" t="e">
        <f t="shared" si="195"/>
        <v>#N/A</v>
      </c>
      <c r="AA562" s="47" t="e">
        <f t="shared" si="196"/>
        <v>#N/A</v>
      </c>
      <c r="AB562" s="47" t="e">
        <f t="shared" si="197"/>
        <v>#N/A</v>
      </c>
      <c r="AC562" s="47" t="e">
        <f t="shared" si="198"/>
        <v>#N/A</v>
      </c>
    </row>
    <row r="563" spans="1:29" hidden="1" x14ac:dyDescent="0.25">
      <c r="A563">
        <v>539</v>
      </c>
      <c r="B563">
        <f>IFERROR(VLOOKUP(IF(ISERROR(FIND("Наименование загрязняющего вещества",D563))=FALSE,B564,IF(D563="всего по ЗВ:",B562,VLOOKUP(A563,ishod_piv!A:B,2,0))),norm!B:B,1,0),0)</f>
        <v>0</v>
      </c>
      <c r="C563" s="58" t="e">
        <f t="shared" si="177"/>
        <v>#N/A</v>
      </c>
      <c r="D563" s="148" t="e">
        <f>VLOOKUP(A563,ishod_piv!A:H,8,0)</f>
        <v>#N/A</v>
      </c>
      <c r="E563" s="59" t="e">
        <f>VLOOKUP(A563,ishod_piv!A:I,9,0)</f>
        <v>#N/A</v>
      </c>
      <c r="F563" s="47" t="e">
        <f>IF(ISERROR(FIND("Наименование загрязняющего вещества",D563))=TRUE,VLOOKUP(A563,ishod_piv!A:I,4,0),"")</f>
        <v>#N/A</v>
      </c>
      <c r="G563" s="47" t="e">
        <f>IF(ISERROR(FIND("Наименование загрязняющего вещества",D563))=TRUE,VLOOKUP(A563,ishod_piv!A:I,5,0),"")</f>
        <v>#N/A</v>
      </c>
      <c r="H563" s="47" t="e">
        <f>VLOOKUP(A563,ishod_piv!A:J,10,0)</f>
        <v>#N/A</v>
      </c>
      <c r="I563" s="47" t="e">
        <f t="shared" si="178"/>
        <v>#N/A</v>
      </c>
      <c r="J563" s="47" t="e">
        <f t="shared" si="179"/>
        <v>#N/A</v>
      </c>
      <c r="K563" s="47" t="e">
        <f t="shared" si="180"/>
        <v>#N/A</v>
      </c>
      <c r="L563" s="47" t="e">
        <f t="shared" si="181"/>
        <v>#N/A</v>
      </c>
      <c r="M563" s="47" t="e">
        <f t="shared" si="182"/>
        <v>#N/A</v>
      </c>
      <c r="N563" s="47" t="e">
        <f t="shared" si="183"/>
        <v>#N/A</v>
      </c>
      <c r="O563" s="47" t="e">
        <f t="shared" si="184"/>
        <v>#N/A</v>
      </c>
      <c r="P563" s="47" t="e">
        <f t="shared" si="185"/>
        <v>#N/A</v>
      </c>
      <c r="Q563" s="47" t="e">
        <f t="shared" si="186"/>
        <v>#N/A</v>
      </c>
      <c r="R563" s="47" t="e">
        <f t="shared" si="187"/>
        <v>#N/A</v>
      </c>
      <c r="S563" s="47" t="e">
        <f t="shared" si="188"/>
        <v>#N/A</v>
      </c>
      <c r="T563" s="47" t="e">
        <f t="shared" si="189"/>
        <v>#N/A</v>
      </c>
      <c r="U563" s="47" t="e">
        <f t="shared" si="190"/>
        <v>#N/A</v>
      </c>
      <c r="V563" s="47" t="e">
        <f t="shared" si="191"/>
        <v>#N/A</v>
      </c>
      <c r="W563" s="47" t="e">
        <f t="shared" si="192"/>
        <v>#N/A</v>
      </c>
      <c r="X563" s="47" t="e">
        <f t="shared" si="193"/>
        <v>#N/A</v>
      </c>
      <c r="Y563" s="47" t="e">
        <f t="shared" si="194"/>
        <v>#N/A</v>
      </c>
      <c r="Z563" s="47" t="e">
        <f t="shared" si="195"/>
        <v>#N/A</v>
      </c>
      <c r="AA563" s="47" t="e">
        <f t="shared" si="196"/>
        <v>#N/A</v>
      </c>
      <c r="AB563" s="47" t="e">
        <f t="shared" si="197"/>
        <v>#N/A</v>
      </c>
      <c r="AC563" s="47" t="e">
        <f t="shared" si="198"/>
        <v>#N/A</v>
      </c>
    </row>
    <row r="564" spans="1:29" hidden="1" x14ac:dyDescent="0.25">
      <c r="A564">
        <v>540</v>
      </c>
      <c r="B564">
        <f>IFERROR(VLOOKUP(IF(ISERROR(FIND("Наименование загрязняющего вещества",D564))=FALSE,B565,IF(D564="всего по ЗВ:",B563,VLOOKUP(A564,ishod_piv!A:B,2,0))),norm!B:B,1,0),0)</f>
        <v>0</v>
      </c>
      <c r="C564" s="58" t="e">
        <f t="shared" si="177"/>
        <v>#N/A</v>
      </c>
      <c r="D564" s="148" t="e">
        <f>VLOOKUP(A564,ishod_piv!A:H,8,0)</f>
        <v>#N/A</v>
      </c>
      <c r="E564" s="59" t="e">
        <f>VLOOKUP(A564,ishod_piv!A:I,9,0)</f>
        <v>#N/A</v>
      </c>
      <c r="F564" s="47" t="e">
        <f>IF(ISERROR(FIND("Наименование загрязняющего вещества",D564))=TRUE,VLOOKUP(A564,ishod_piv!A:I,4,0),"")</f>
        <v>#N/A</v>
      </c>
      <c r="G564" s="47" t="e">
        <f>IF(ISERROR(FIND("Наименование загрязняющего вещества",D564))=TRUE,VLOOKUP(A564,ishod_piv!A:I,5,0),"")</f>
        <v>#N/A</v>
      </c>
      <c r="H564" s="47" t="e">
        <f>VLOOKUP(A564,ishod_piv!A:J,10,0)</f>
        <v>#N/A</v>
      </c>
      <c r="I564" s="47" t="e">
        <f t="shared" si="178"/>
        <v>#N/A</v>
      </c>
      <c r="J564" s="47" t="e">
        <f t="shared" si="179"/>
        <v>#N/A</v>
      </c>
      <c r="K564" s="47" t="e">
        <f t="shared" si="180"/>
        <v>#N/A</v>
      </c>
      <c r="L564" s="47" t="e">
        <f t="shared" si="181"/>
        <v>#N/A</v>
      </c>
      <c r="M564" s="47" t="e">
        <f t="shared" si="182"/>
        <v>#N/A</v>
      </c>
      <c r="N564" s="47" t="e">
        <f t="shared" si="183"/>
        <v>#N/A</v>
      </c>
      <c r="O564" s="47" t="e">
        <f t="shared" si="184"/>
        <v>#N/A</v>
      </c>
      <c r="P564" s="47" t="e">
        <f t="shared" si="185"/>
        <v>#N/A</v>
      </c>
      <c r="Q564" s="47" t="e">
        <f t="shared" si="186"/>
        <v>#N/A</v>
      </c>
      <c r="R564" s="47" t="e">
        <f t="shared" si="187"/>
        <v>#N/A</v>
      </c>
      <c r="S564" s="47" t="e">
        <f t="shared" si="188"/>
        <v>#N/A</v>
      </c>
      <c r="T564" s="47" t="e">
        <f t="shared" si="189"/>
        <v>#N/A</v>
      </c>
      <c r="U564" s="47" t="e">
        <f t="shared" si="190"/>
        <v>#N/A</v>
      </c>
      <c r="V564" s="47" t="e">
        <f t="shared" si="191"/>
        <v>#N/A</v>
      </c>
      <c r="W564" s="47" t="e">
        <f t="shared" si="192"/>
        <v>#N/A</v>
      </c>
      <c r="X564" s="47" t="e">
        <f t="shared" si="193"/>
        <v>#N/A</v>
      </c>
      <c r="Y564" s="47" t="e">
        <f t="shared" si="194"/>
        <v>#N/A</v>
      </c>
      <c r="Z564" s="47" t="e">
        <f t="shared" si="195"/>
        <v>#N/A</v>
      </c>
      <c r="AA564" s="47" t="e">
        <f t="shared" si="196"/>
        <v>#N/A</v>
      </c>
      <c r="AB564" s="47" t="e">
        <f t="shared" si="197"/>
        <v>#N/A</v>
      </c>
      <c r="AC564" s="47" t="e">
        <f t="shared" si="198"/>
        <v>#N/A</v>
      </c>
    </row>
    <row r="565" spans="1:29" hidden="1" x14ac:dyDescent="0.25">
      <c r="A565">
        <v>541</v>
      </c>
      <c r="B565">
        <f>IFERROR(VLOOKUP(IF(ISERROR(FIND("Наименование загрязняющего вещества",D565))=FALSE,B566,IF(D565="всего по ЗВ:",B564,VLOOKUP(A565,ishod_piv!A:B,2,0))),norm!B:B,1,0),0)</f>
        <v>0</v>
      </c>
      <c r="C565" s="58" t="e">
        <f t="shared" si="177"/>
        <v>#N/A</v>
      </c>
      <c r="D565" s="148" t="e">
        <f>VLOOKUP(A565,ishod_piv!A:H,8,0)</f>
        <v>#N/A</v>
      </c>
      <c r="E565" s="59" t="e">
        <f>VLOOKUP(A565,ishod_piv!A:I,9,0)</f>
        <v>#N/A</v>
      </c>
      <c r="F565" s="47" t="e">
        <f>IF(ISERROR(FIND("Наименование загрязняющего вещества",D565))=TRUE,VLOOKUP(A565,ishod_piv!A:I,4,0),"")</f>
        <v>#N/A</v>
      </c>
      <c r="G565" s="47" t="e">
        <f>IF(ISERROR(FIND("Наименование загрязняющего вещества",D565))=TRUE,VLOOKUP(A565,ishod_piv!A:I,5,0),"")</f>
        <v>#N/A</v>
      </c>
      <c r="H565" s="47" t="e">
        <f>VLOOKUP(A565,ishod_piv!A:J,10,0)</f>
        <v>#N/A</v>
      </c>
      <c r="I565" s="47" t="e">
        <f t="shared" si="178"/>
        <v>#N/A</v>
      </c>
      <c r="J565" s="47" t="e">
        <f t="shared" si="179"/>
        <v>#N/A</v>
      </c>
      <c r="K565" s="47" t="e">
        <f t="shared" si="180"/>
        <v>#N/A</v>
      </c>
      <c r="L565" s="47" t="e">
        <f t="shared" si="181"/>
        <v>#N/A</v>
      </c>
      <c r="M565" s="47" t="e">
        <f t="shared" si="182"/>
        <v>#N/A</v>
      </c>
      <c r="N565" s="47" t="e">
        <f t="shared" si="183"/>
        <v>#N/A</v>
      </c>
      <c r="O565" s="47" t="e">
        <f t="shared" si="184"/>
        <v>#N/A</v>
      </c>
      <c r="P565" s="47" t="e">
        <f t="shared" si="185"/>
        <v>#N/A</v>
      </c>
      <c r="Q565" s="47" t="e">
        <f t="shared" si="186"/>
        <v>#N/A</v>
      </c>
      <c r="R565" s="47" t="e">
        <f t="shared" si="187"/>
        <v>#N/A</v>
      </c>
      <c r="S565" s="47" t="e">
        <f t="shared" si="188"/>
        <v>#N/A</v>
      </c>
      <c r="T565" s="47" t="e">
        <f t="shared" si="189"/>
        <v>#N/A</v>
      </c>
      <c r="U565" s="47" t="e">
        <f t="shared" si="190"/>
        <v>#N/A</v>
      </c>
      <c r="V565" s="47" t="e">
        <f t="shared" si="191"/>
        <v>#N/A</v>
      </c>
      <c r="W565" s="47" t="e">
        <f t="shared" si="192"/>
        <v>#N/A</v>
      </c>
      <c r="X565" s="47" t="e">
        <f t="shared" si="193"/>
        <v>#N/A</v>
      </c>
      <c r="Y565" s="47" t="e">
        <f t="shared" si="194"/>
        <v>#N/A</v>
      </c>
      <c r="Z565" s="47" t="e">
        <f t="shared" si="195"/>
        <v>#N/A</v>
      </c>
      <c r="AA565" s="47" t="e">
        <f t="shared" si="196"/>
        <v>#N/A</v>
      </c>
      <c r="AB565" s="47" t="e">
        <f t="shared" si="197"/>
        <v>#N/A</v>
      </c>
      <c r="AC565" s="47" t="e">
        <f t="shared" si="198"/>
        <v>#N/A</v>
      </c>
    </row>
    <row r="566" spans="1:29" hidden="1" x14ac:dyDescent="0.25">
      <c r="A566">
        <v>542</v>
      </c>
      <c r="B566">
        <f>IFERROR(VLOOKUP(IF(ISERROR(FIND("Наименование загрязняющего вещества",D566))=FALSE,B567,IF(D566="всего по ЗВ:",B565,VLOOKUP(A566,ishod_piv!A:B,2,0))),norm!B:B,1,0),0)</f>
        <v>0</v>
      </c>
      <c r="C566" s="58" t="e">
        <f t="shared" si="177"/>
        <v>#N/A</v>
      </c>
      <c r="D566" s="148" t="e">
        <f>VLOOKUP(A566,ishod_piv!A:H,8,0)</f>
        <v>#N/A</v>
      </c>
      <c r="E566" s="59" t="e">
        <f>VLOOKUP(A566,ishod_piv!A:I,9,0)</f>
        <v>#N/A</v>
      </c>
      <c r="F566" s="47" t="e">
        <f>IF(ISERROR(FIND("Наименование загрязняющего вещества",D566))=TRUE,VLOOKUP(A566,ishod_piv!A:I,4,0),"")</f>
        <v>#N/A</v>
      </c>
      <c r="G566" s="47" t="e">
        <f>IF(ISERROR(FIND("Наименование загрязняющего вещества",D566))=TRUE,VLOOKUP(A566,ishod_piv!A:I,5,0),"")</f>
        <v>#N/A</v>
      </c>
      <c r="H566" s="47" t="e">
        <f>VLOOKUP(A566,ishod_piv!A:J,10,0)</f>
        <v>#N/A</v>
      </c>
      <c r="I566" s="47" t="e">
        <f t="shared" si="178"/>
        <v>#N/A</v>
      </c>
      <c r="J566" s="47" t="e">
        <f t="shared" si="179"/>
        <v>#N/A</v>
      </c>
      <c r="K566" s="47" t="e">
        <f t="shared" si="180"/>
        <v>#N/A</v>
      </c>
      <c r="L566" s="47" t="e">
        <f t="shared" si="181"/>
        <v>#N/A</v>
      </c>
      <c r="M566" s="47" t="e">
        <f t="shared" si="182"/>
        <v>#N/A</v>
      </c>
      <c r="N566" s="47" t="e">
        <f t="shared" si="183"/>
        <v>#N/A</v>
      </c>
      <c r="O566" s="47" t="e">
        <f t="shared" si="184"/>
        <v>#N/A</v>
      </c>
      <c r="P566" s="47" t="e">
        <f t="shared" si="185"/>
        <v>#N/A</v>
      </c>
      <c r="Q566" s="47" t="e">
        <f t="shared" si="186"/>
        <v>#N/A</v>
      </c>
      <c r="R566" s="47" t="e">
        <f t="shared" si="187"/>
        <v>#N/A</v>
      </c>
      <c r="S566" s="47" t="e">
        <f t="shared" si="188"/>
        <v>#N/A</v>
      </c>
      <c r="T566" s="47" t="e">
        <f t="shared" si="189"/>
        <v>#N/A</v>
      </c>
      <c r="U566" s="47" t="e">
        <f t="shared" si="190"/>
        <v>#N/A</v>
      </c>
      <c r="V566" s="47" t="e">
        <f t="shared" si="191"/>
        <v>#N/A</v>
      </c>
      <c r="W566" s="47" t="e">
        <f t="shared" si="192"/>
        <v>#N/A</v>
      </c>
      <c r="X566" s="47" t="e">
        <f t="shared" si="193"/>
        <v>#N/A</v>
      </c>
      <c r="Y566" s="47" t="e">
        <f t="shared" si="194"/>
        <v>#N/A</v>
      </c>
      <c r="Z566" s="47" t="e">
        <f t="shared" si="195"/>
        <v>#N/A</v>
      </c>
      <c r="AA566" s="47" t="e">
        <f t="shared" si="196"/>
        <v>#N/A</v>
      </c>
      <c r="AB566" s="47" t="e">
        <f t="shared" si="197"/>
        <v>#N/A</v>
      </c>
      <c r="AC566" s="47" t="e">
        <f t="shared" si="198"/>
        <v>#N/A</v>
      </c>
    </row>
    <row r="567" spans="1:29" hidden="1" x14ac:dyDescent="0.25">
      <c r="A567">
        <v>543</v>
      </c>
      <c r="B567">
        <f>IFERROR(VLOOKUP(IF(ISERROR(FIND("Наименование загрязняющего вещества",D567))=FALSE,B568,IF(D567="всего по ЗВ:",B566,VLOOKUP(A567,ishod_piv!A:B,2,0))),norm!B:B,1,0),0)</f>
        <v>0</v>
      </c>
      <c r="C567" s="58" t="e">
        <f t="shared" si="177"/>
        <v>#N/A</v>
      </c>
      <c r="D567" s="148" t="e">
        <f>VLOOKUP(A567,ishod_piv!A:H,8,0)</f>
        <v>#N/A</v>
      </c>
      <c r="E567" s="59" t="e">
        <f>VLOOKUP(A567,ishod_piv!A:I,9,0)</f>
        <v>#N/A</v>
      </c>
      <c r="F567" s="47" t="e">
        <f>IF(ISERROR(FIND("Наименование загрязняющего вещества",D567))=TRUE,VLOOKUP(A567,ishod_piv!A:I,4,0),"")</f>
        <v>#N/A</v>
      </c>
      <c r="G567" s="47" t="e">
        <f>IF(ISERROR(FIND("Наименование загрязняющего вещества",D567))=TRUE,VLOOKUP(A567,ishod_piv!A:I,5,0),"")</f>
        <v>#N/A</v>
      </c>
      <c r="H567" s="47" t="e">
        <f>VLOOKUP(A567,ishod_piv!A:J,10,0)</f>
        <v>#N/A</v>
      </c>
      <c r="I567" s="47" t="e">
        <f t="shared" si="178"/>
        <v>#N/A</v>
      </c>
      <c r="J567" s="47" t="e">
        <f t="shared" si="179"/>
        <v>#N/A</v>
      </c>
      <c r="K567" s="47" t="e">
        <f t="shared" si="180"/>
        <v>#N/A</v>
      </c>
      <c r="L567" s="47" t="e">
        <f t="shared" si="181"/>
        <v>#N/A</v>
      </c>
      <c r="M567" s="47" t="e">
        <f t="shared" si="182"/>
        <v>#N/A</v>
      </c>
      <c r="N567" s="47" t="e">
        <f t="shared" si="183"/>
        <v>#N/A</v>
      </c>
      <c r="O567" s="47" t="e">
        <f t="shared" si="184"/>
        <v>#N/A</v>
      </c>
      <c r="P567" s="47" t="e">
        <f t="shared" si="185"/>
        <v>#N/A</v>
      </c>
      <c r="Q567" s="47" t="e">
        <f t="shared" si="186"/>
        <v>#N/A</v>
      </c>
      <c r="R567" s="47" t="e">
        <f t="shared" si="187"/>
        <v>#N/A</v>
      </c>
      <c r="S567" s="47" t="e">
        <f t="shared" si="188"/>
        <v>#N/A</v>
      </c>
      <c r="T567" s="47" t="e">
        <f t="shared" si="189"/>
        <v>#N/A</v>
      </c>
      <c r="U567" s="47" t="e">
        <f t="shared" si="190"/>
        <v>#N/A</v>
      </c>
      <c r="V567" s="47" t="e">
        <f t="shared" si="191"/>
        <v>#N/A</v>
      </c>
      <c r="W567" s="47" t="e">
        <f t="shared" si="192"/>
        <v>#N/A</v>
      </c>
      <c r="X567" s="47" t="e">
        <f t="shared" si="193"/>
        <v>#N/A</v>
      </c>
      <c r="Y567" s="47" t="e">
        <f t="shared" si="194"/>
        <v>#N/A</v>
      </c>
      <c r="Z567" s="47" t="e">
        <f t="shared" si="195"/>
        <v>#N/A</v>
      </c>
      <c r="AA567" s="47" t="e">
        <f t="shared" si="196"/>
        <v>#N/A</v>
      </c>
      <c r="AB567" s="47" t="e">
        <f t="shared" si="197"/>
        <v>#N/A</v>
      </c>
      <c r="AC567" s="47" t="e">
        <f t="shared" si="198"/>
        <v>#N/A</v>
      </c>
    </row>
    <row r="568" spans="1:29" hidden="1" x14ac:dyDescent="0.25">
      <c r="A568">
        <v>544</v>
      </c>
      <c r="B568">
        <f>IFERROR(VLOOKUP(IF(ISERROR(FIND("Наименование загрязняющего вещества",D568))=FALSE,B569,IF(D568="всего по ЗВ:",B567,VLOOKUP(A568,ishod_piv!A:B,2,0))),norm!B:B,1,0),0)</f>
        <v>0</v>
      </c>
      <c r="C568" s="58" t="e">
        <f t="shared" si="177"/>
        <v>#N/A</v>
      </c>
      <c r="D568" s="148" t="e">
        <f>VLOOKUP(A568,ishod_piv!A:H,8,0)</f>
        <v>#N/A</v>
      </c>
      <c r="E568" s="59" t="e">
        <f>VLOOKUP(A568,ishod_piv!A:I,9,0)</f>
        <v>#N/A</v>
      </c>
      <c r="F568" s="47" t="e">
        <f>IF(ISERROR(FIND("Наименование загрязняющего вещества",D568))=TRUE,VLOOKUP(A568,ishod_piv!A:I,4,0),"")</f>
        <v>#N/A</v>
      </c>
      <c r="G568" s="47" t="e">
        <f>IF(ISERROR(FIND("Наименование загрязняющего вещества",D568))=TRUE,VLOOKUP(A568,ishod_piv!A:I,5,0),"")</f>
        <v>#N/A</v>
      </c>
      <c r="H568" s="47" t="e">
        <f>VLOOKUP(A568,ishod_piv!A:J,10,0)</f>
        <v>#N/A</v>
      </c>
      <c r="I568" s="47" t="e">
        <f t="shared" si="178"/>
        <v>#N/A</v>
      </c>
      <c r="J568" s="47" t="e">
        <f t="shared" si="179"/>
        <v>#N/A</v>
      </c>
      <c r="K568" s="47" t="e">
        <f t="shared" si="180"/>
        <v>#N/A</v>
      </c>
      <c r="L568" s="47" t="e">
        <f t="shared" si="181"/>
        <v>#N/A</v>
      </c>
      <c r="M568" s="47" t="e">
        <f t="shared" si="182"/>
        <v>#N/A</v>
      </c>
      <c r="N568" s="47" t="e">
        <f t="shared" si="183"/>
        <v>#N/A</v>
      </c>
      <c r="O568" s="47" t="e">
        <f t="shared" si="184"/>
        <v>#N/A</v>
      </c>
      <c r="P568" s="47" t="e">
        <f t="shared" si="185"/>
        <v>#N/A</v>
      </c>
      <c r="Q568" s="47" t="e">
        <f t="shared" si="186"/>
        <v>#N/A</v>
      </c>
      <c r="R568" s="47" t="e">
        <f t="shared" si="187"/>
        <v>#N/A</v>
      </c>
      <c r="S568" s="47" t="e">
        <f t="shared" si="188"/>
        <v>#N/A</v>
      </c>
      <c r="T568" s="47" t="e">
        <f t="shared" si="189"/>
        <v>#N/A</v>
      </c>
      <c r="U568" s="47" t="e">
        <f t="shared" si="190"/>
        <v>#N/A</v>
      </c>
      <c r="V568" s="47" t="e">
        <f t="shared" si="191"/>
        <v>#N/A</v>
      </c>
      <c r="W568" s="47" t="e">
        <f t="shared" si="192"/>
        <v>#N/A</v>
      </c>
      <c r="X568" s="47" t="e">
        <f t="shared" si="193"/>
        <v>#N/A</v>
      </c>
      <c r="Y568" s="47" t="e">
        <f t="shared" si="194"/>
        <v>#N/A</v>
      </c>
      <c r="Z568" s="47" t="e">
        <f t="shared" si="195"/>
        <v>#N/A</v>
      </c>
      <c r="AA568" s="47" t="e">
        <f t="shared" si="196"/>
        <v>#N/A</v>
      </c>
      <c r="AB568" s="47" t="e">
        <f t="shared" si="197"/>
        <v>#N/A</v>
      </c>
      <c r="AC568" s="47" t="e">
        <f t="shared" si="198"/>
        <v>#N/A</v>
      </c>
    </row>
    <row r="569" spans="1:29" hidden="1" x14ac:dyDescent="0.25">
      <c r="A569">
        <v>545</v>
      </c>
      <c r="B569">
        <f>IFERROR(VLOOKUP(IF(ISERROR(FIND("Наименование загрязняющего вещества",D569))=FALSE,B570,IF(D569="всего по ЗВ:",B568,VLOOKUP(A569,ishod_piv!A:B,2,0))),norm!B:B,1,0),0)</f>
        <v>0</v>
      </c>
      <c r="C569" s="58" t="e">
        <f t="shared" si="177"/>
        <v>#N/A</v>
      </c>
      <c r="D569" s="148" t="e">
        <f>VLOOKUP(A569,ishod_piv!A:H,8,0)</f>
        <v>#N/A</v>
      </c>
      <c r="E569" s="59" t="e">
        <f>VLOOKUP(A569,ishod_piv!A:I,9,0)</f>
        <v>#N/A</v>
      </c>
      <c r="F569" s="47" t="e">
        <f>IF(ISERROR(FIND("Наименование загрязняющего вещества",D569))=TRUE,VLOOKUP(A569,ishod_piv!A:I,4,0),"")</f>
        <v>#N/A</v>
      </c>
      <c r="G569" s="47" t="e">
        <f>IF(ISERROR(FIND("Наименование загрязняющего вещества",D569))=TRUE,VLOOKUP(A569,ishod_piv!A:I,5,0),"")</f>
        <v>#N/A</v>
      </c>
      <c r="H569" s="47" t="e">
        <f>VLOOKUP(A569,ishod_piv!A:J,10,0)</f>
        <v>#N/A</v>
      </c>
      <c r="I569" s="47" t="e">
        <f t="shared" si="178"/>
        <v>#N/A</v>
      </c>
      <c r="J569" s="47" t="e">
        <f t="shared" si="179"/>
        <v>#N/A</v>
      </c>
      <c r="K569" s="47" t="e">
        <f t="shared" si="180"/>
        <v>#N/A</v>
      </c>
      <c r="L569" s="47" t="e">
        <f t="shared" si="181"/>
        <v>#N/A</v>
      </c>
      <c r="M569" s="47" t="e">
        <f t="shared" si="182"/>
        <v>#N/A</v>
      </c>
      <c r="N569" s="47" t="e">
        <f t="shared" si="183"/>
        <v>#N/A</v>
      </c>
      <c r="O569" s="47" t="e">
        <f t="shared" si="184"/>
        <v>#N/A</v>
      </c>
      <c r="P569" s="47" t="e">
        <f t="shared" si="185"/>
        <v>#N/A</v>
      </c>
      <c r="Q569" s="47" t="e">
        <f t="shared" si="186"/>
        <v>#N/A</v>
      </c>
      <c r="R569" s="47" t="e">
        <f t="shared" si="187"/>
        <v>#N/A</v>
      </c>
      <c r="S569" s="47" t="e">
        <f t="shared" si="188"/>
        <v>#N/A</v>
      </c>
      <c r="T569" s="47" t="e">
        <f t="shared" si="189"/>
        <v>#N/A</v>
      </c>
      <c r="U569" s="47" t="e">
        <f t="shared" si="190"/>
        <v>#N/A</v>
      </c>
      <c r="V569" s="47" t="e">
        <f t="shared" si="191"/>
        <v>#N/A</v>
      </c>
      <c r="W569" s="47" t="e">
        <f t="shared" si="192"/>
        <v>#N/A</v>
      </c>
      <c r="X569" s="47" t="e">
        <f t="shared" si="193"/>
        <v>#N/A</v>
      </c>
      <c r="Y569" s="47" t="e">
        <f t="shared" si="194"/>
        <v>#N/A</v>
      </c>
      <c r="Z569" s="47" t="e">
        <f t="shared" si="195"/>
        <v>#N/A</v>
      </c>
      <c r="AA569" s="47" t="e">
        <f t="shared" si="196"/>
        <v>#N/A</v>
      </c>
      <c r="AB569" s="47" t="e">
        <f t="shared" si="197"/>
        <v>#N/A</v>
      </c>
      <c r="AC569" s="47" t="e">
        <f t="shared" si="198"/>
        <v>#N/A</v>
      </c>
    </row>
    <row r="570" spans="1:29" hidden="1" x14ac:dyDescent="0.25">
      <c r="A570">
        <v>546</v>
      </c>
      <c r="B570">
        <f>IFERROR(VLOOKUP(IF(ISERROR(FIND("Наименование загрязняющего вещества",D570))=FALSE,B571,IF(D570="всего по ЗВ:",B569,VLOOKUP(A570,ishod_piv!A:B,2,0))),norm!B:B,1,0),0)</f>
        <v>0</v>
      </c>
      <c r="C570" s="58" t="e">
        <f t="shared" si="177"/>
        <v>#N/A</v>
      </c>
      <c r="D570" s="148" t="e">
        <f>VLOOKUP(A570,ishod_piv!A:H,8,0)</f>
        <v>#N/A</v>
      </c>
      <c r="E570" s="59" t="e">
        <f>VLOOKUP(A570,ishod_piv!A:I,9,0)</f>
        <v>#N/A</v>
      </c>
      <c r="F570" s="47" t="e">
        <f>IF(ISERROR(FIND("Наименование загрязняющего вещества",D570))=TRUE,VLOOKUP(A570,ishod_piv!A:I,4,0),"")</f>
        <v>#N/A</v>
      </c>
      <c r="G570" s="47" t="e">
        <f>IF(ISERROR(FIND("Наименование загрязняющего вещества",D570))=TRUE,VLOOKUP(A570,ishod_piv!A:I,5,0),"")</f>
        <v>#N/A</v>
      </c>
      <c r="H570" s="47" t="e">
        <f>VLOOKUP(A570,ishod_piv!A:J,10,0)</f>
        <v>#N/A</v>
      </c>
      <c r="I570" s="47" t="e">
        <f t="shared" si="178"/>
        <v>#N/A</v>
      </c>
      <c r="J570" s="47" t="e">
        <f t="shared" si="179"/>
        <v>#N/A</v>
      </c>
      <c r="K570" s="47" t="e">
        <f t="shared" si="180"/>
        <v>#N/A</v>
      </c>
      <c r="L570" s="47" t="e">
        <f t="shared" si="181"/>
        <v>#N/A</v>
      </c>
      <c r="M570" s="47" t="e">
        <f t="shared" si="182"/>
        <v>#N/A</v>
      </c>
      <c r="N570" s="47" t="e">
        <f t="shared" si="183"/>
        <v>#N/A</v>
      </c>
      <c r="O570" s="47" t="e">
        <f t="shared" si="184"/>
        <v>#N/A</v>
      </c>
      <c r="P570" s="47" t="e">
        <f t="shared" si="185"/>
        <v>#N/A</v>
      </c>
      <c r="Q570" s="47" t="e">
        <f t="shared" si="186"/>
        <v>#N/A</v>
      </c>
      <c r="R570" s="47" t="e">
        <f t="shared" si="187"/>
        <v>#N/A</v>
      </c>
      <c r="S570" s="47" t="e">
        <f t="shared" si="188"/>
        <v>#N/A</v>
      </c>
      <c r="T570" s="47" t="e">
        <f t="shared" si="189"/>
        <v>#N/A</v>
      </c>
      <c r="U570" s="47" t="e">
        <f t="shared" si="190"/>
        <v>#N/A</v>
      </c>
      <c r="V570" s="47" t="e">
        <f t="shared" si="191"/>
        <v>#N/A</v>
      </c>
      <c r="W570" s="47" t="e">
        <f t="shared" si="192"/>
        <v>#N/A</v>
      </c>
      <c r="X570" s="47" t="e">
        <f t="shared" si="193"/>
        <v>#N/A</v>
      </c>
      <c r="Y570" s="47" t="e">
        <f t="shared" si="194"/>
        <v>#N/A</v>
      </c>
      <c r="Z570" s="47" t="e">
        <f t="shared" si="195"/>
        <v>#N/A</v>
      </c>
      <c r="AA570" s="47" t="e">
        <f t="shared" si="196"/>
        <v>#N/A</v>
      </c>
      <c r="AB570" s="47" t="e">
        <f t="shared" si="197"/>
        <v>#N/A</v>
      </c>
      <c r="AC570" s="47" t="e">
        <f t="shared" si="198"/>
        <v>#N/A</v>
      </c>
    </row>
    <row r="571" spans="1:29" hidden="1" x14ac:dyDescent="0.25">
      <c r="A571">
        <v>547</v>
      </c>
      <c r="B571">
        <f>IFERROR(VLOOKUP(IF(ISERROR(FIND("Наименование загрязняющего вещества",D571))=FALSE,B572,IF(D571="всего по ЗВ:",B570,VLOOKUP(A571,ishod_piv!A:B,2,0))),norm!B:B,1,0),0)</f>
        <v>0</v>
      </c>
      <c r="C571" s="58" t="e">
        <f t="shared" si="177"/>
        <v>#N/A</v>
      </c>
      <c r="D571" s="148" t="e">
        <f>VLOOKUP(A571,ishod_piv!A:H,8,0)</f>
        <v>#N/A</v>
      </c>
      <c r="E571" s="59" t="e">
        <f>VLOOKUP(A571,ishod_piv!A:I,9,0)</f>
        <v>#N/A</v>
      </c>
      <c r="F571" s="47" t="e">
        <f>IF(ISERROR(FIND("Наименование загрязняющего вещества",D571))=TRUE,VLOOKUP(A571,ishod_piv!A:I,4,0),"")</f>
        <v>#N/A</v>
      </c>
      <c r="G571" s="47" t="e">
        <f>IF(ISERROR(FIND("Наименование загрязняющего вещества",D571))=TRUE,VLOOKUP(A571,ishod_piv!A:I,5,0),"")</f>
        <v>#N/A</v>
      </c>
      <c r="H571" s="47" t="e">
        <f>VLOOKUP(A571,ishod_piv!A:J,10,0)</f>
        <v>#N/A</v>
      </c>
      <c r="I571" s="47" t="e">
        <f t="shared" si="178"/>
        <v>#N/A</v>
      </c>
      <c r="J571" s="47" t="e">
        <f t="shared" si="179"/>
        <v>#N/A</v>
      </c>
      <c r="K571" s="47" t="e">
        <f t="shared" si="180"/>
        <v>#N/A</v>
      </c>
      <c r="L571" s="47" t="e">
        <f t="shared" si="181"/>
        <v>#N/A</v>
      </c>
      <c r="M571" s="47" t="e">
        <f t="shared" si="182"/>
        <v>#N/A</v>
      </c>
      <c r="N571" s="47" t="e">
        <f t="shared" si="183"/>
        <v>#N/A</v>
      </c>
      <c r="O571" s="47" t="e">
        <f t="shared" si="184"/>
        <v>#N/A</v>
      </c>
      <c r="P571" s="47" t="e">
        <f t="shared" si="185"/>
        <v>#N/A</v>
      </c>
      <c r="Q571" s="47" t="e">
        <f t="shared" si="186"/>
        <v>#N/A</v>
      </c>
      <c r="R571" s="47" t="e">
        <f t="shared" si="187"/>
        <v>#N/A</v>
      </c>
      <c r="S571" s="47" t="e">
        <f t="shared" si="188"/>
        <v>#N/A</v>
      </c>
      <c r="T571" s="47" t="e">
        <f t="shared" si="189"/>
        <v>#N/A</v>
      </c>
      <c r="U571" s="47" t="e">
        <f t="shared" si="190"/>
        <v>#N/A</v>
      </c>
      <c r="V571" s="47" t="e">
        <f t="shared" si="191"/>
        <v>#N/A</v>
      </c>
      <c r="W571" s="47" t="e">
        <f t="shared" si="192"/>
        <v>#N/A</v>
      </c>
      <c r="X571" s="47" t="e">
        <f t="shared" si="193"/>
        <v>#N/A</v>
      </c>
      <c r="Y571" s="47" t="e">
        <f t="shared" si="194"/>
        <v>#N/A</v>
      </c>
      <c r="Z571" s="47" t="e">
        <f t="shared" si="195"/>
        <v>#N/A</v>
      </c>
      <c r="AA571" s="47" t="e">
        <f t="shared" si="196"/>
        <v>#N/A</v>
      </c>
      <c r="AB571" s="47" t="e">
        <f t="shared" si="197"/>
        <v>#N/A</v>
      </c>
      <c r="AC571" s="47" t="e">
        <f t="shared" si="198"/>
        <v>#N/A</v>
      </c>
    </row>
    <row r="572" spans="1:29" hidden="1" x14ac:dyDescent="0.25">
      <c r="A572">
        <v>548</v>
      </c>
      <c r="B572">
        <f>IFERROR(VLOOKUP(IF(ISERROR(FIND("Наименование загрязняющего вещества",D572))=FALSE,B573,IF(D572="всего по ЗВ:",B571,VLOOKUP(A572,ishod_piv!A:B,2,0))),norm!B:B,1,0),0)</f>
        <v>0</v>
      </c>
      <c r="C572" s="58" t="e">
        <f t="shared" si="177"/>
        <v>#N/A</v>
      </c>
      <c r="D572" s="148" t="e">
        <f>VLOOKUP(A572,ishod_piv!A:H,8,0)</f>
        <v>#N/A</v>
      </c>
      <c r="E572" s="59" t="e">
        <f>VLOOKUP(A572,ishod_piv!A:I,9,0)</f>
        <v>#N/A</v>
      </c>
      <c r="F572" s="47" t="e">
        <f>IF(ISERROR(FIND("Наименование загрязняющего вещества",D572))=TRUE,VLOOKUP(A572,ishod_piv!A:I,4,0),"")</f>
        <v>#N/A</v>
      </c>
      <c r="G572" s="47" t="e">
        <f>IF(ISERROR(FIND("Наименование загрязняющего вещества",D572))=TRUE,VLOOKUP(A572,ishod_piv!A:I,5,0),"")</f>
        <v>#N/A</v>
      </c>
      <c r="H572" s="47" t="e">
        <f>VLOOKUP(A572,ishod_piv!A:J,10,0)</f>
        <v>#N/A</v>
      </c>
      <c r="I572" s="47" t="e">
        <f t="shared" si="178"/>
        <v>#N/A</v>
      </c>
      <c r="J572" s="47" t="e">
        <f t="shared" si="179"/>
        <v>#N/A</v>
      </c>
      <c r="K572" s="47" t="e">
        <f t="shared" si="180"/>
        <v>#N/A</v>
      </c>
      <c r="L572" s="47" t="e">
        <f t="shared" si="181"/>
        <v>#N/A</v>
      </c>
      <c r="M572" s="47" t="e">
        <f t="shared" si="182"/>
        <v>#N/A</v>
      </c>
      <c r="N572" s="47" t="e">
        <f t="shared" si="183"/>
        <v>#N/A</v>
      </c>
      <c r="O572" s="47" t="e">
        <f t="shared" si="184"/>
        <v>#N/A</v>
      </c>
      <c r="P572" s="47" t="e">
        <f t="shared" si="185"/>
        <v>#N/A</v>
      </c>
      <c r="Q572" s="47" t="e">
        <f t="shared" si="186"/>
        <v>#N/A</v>
      </c>
      <c r="R572" s="47" t="e">
        <f t="shared" si="187"/>
        <v>#N/A</v>
      </c>
      <c r="S572" s="47" t="e">
        <f t="shared" si="188"/>
        <v>#N/A</v>
      </c>
      <c r="T572" s="47" t="e">
        <f t="shared" si="189"/>
        <v>#N/A</v>
      </c>
      <c r="U572" s="47" t="e">
        <f t="shared" si="190"/>
        <v>#N/A</v>
      </c>
      <c r="V572" s="47" t="e">
        <f t="shared" si="191"/>
        <v>#N/A</v>
      </c>
      <c r="W572" s="47" t="e">
        <f t="shared" si="192"/>
        <v>#N/A</v>
      </c>
      <c r="X572" s="47" t="e">
        <f t="shared" si="193"/>
        <v>#N/A</v>
      </c>
      <c r="Y572" s="47" t="e">
        <f t="shared" si="194"/>
        <v>#N/A</v>
      </c>
      <c r="Z572" s="47" t="e">
        <f t="shared" si="195"/>
        <v>#N/A</v>
      </c>
      <c r="AA572" s="47" t="e">
        <f t="shared" si="196"/>
        <v>#N/A</v>
      </c>
      <c r="AB572" s="47" t="e">
        <f t="shared" si="197"/>
        <v>#N/A</v>
      </c>
      <c r="AC572" s="47" t="e">
        <f t="shared" si="198"/>
        <v>#N/A</v>
      </c>
    </row>
    <row r="573" spans="1:29" hidden="1" x14ac:dyDescent="0.25">
      <c r="A573">
        <v>549</v>
      </c>
      <c r="B573">
        <f>IFERROR(VLOOKUP(IF(ISERROR(FIND("Наименование загрязняющего вещества",D573))=FALSE,B574,IF(D573="всего по ЗВ:",B572,VLOOKUP(A573,ishod_piv!A:B,2,0))),norm!B:B,1,0),0)</f>
        <v>0</v>
      </c>
      <c r="C573" s="58" t="e">
        <f t="shared" si="177"/>
        <v>#N/A</v>
      </c>
      <c r="D573" s="148" t="e">
        <f>VLOOKUP(A573,ishod_piv!A:H,8,0)</f>
        <v>#N/A</v>
      </c>
      <c r="E573" s="59" t="e">
        <f>VLOOKUP(A573,ishod_piv!A:I,9,0)</f>
        <v>#N/A</v>
      </c>
      <c r="F573" s="47" t="e">
        <f>IF(ISERROR(FIND("Наименование загрязняющего вещества",D573))=TRUE,VLOOKUP(A573,ishod_piv!A:I,4,0),"")</f>
        <v>#N/A</v>
      </c>
      <c r="G573" s="47" t="e">
        <f>IF(ISERROR(FIND("Наименование загрязняющего вещества",D573))=TRUE,VLOOKUP(A573,ishod_piv!A:I,5,0),"")</f>
        <v>#N/A</v>
      </c>
      <c r="H573" s="47" t="e">
        <f>VLOOKUP(A573,ishod_piv!A:J,10,0)</f>
        <v>#N/A</v>
      </c>
      <c r="I573" s="47" t="e">
        <f t="shared" si="178"/>
        <v>#N/A</v>
      </c>
      <c r="J573" s="47" t="e">
        <f t="shared" si="179"/>
        <v>#N/A</v>
      </c>
      <c r="K573" s="47" t="e">
        <f t="shared" si="180"/>
        <v>#N/A</v>
      </c>
      <c r="L573" s="47" t="e">
        <f t="shared" si="181"/>
        <v>#N/A</v>
      </c>
      <c r="M573" s="47" t="e">
        <f t="shared" si="182"/>
        <v>#N/A</v>
      </c>
      <c r="N573" s="47" t="e">
        <f t="shared" si="183"/>
        <v>#N/A</v>
      </c>
      <c r="O573" s="47" t="e">
        <f t="shared" si="184"/>
        <v>#N/A</v>
      </c>
      <c r="P573" s="47" t="e">
        <f t="shared" si="185"/>
        <v>#N/A</v>
      </c>
      <c r="Q573" s="47" t="e">
        <f t="shared" si="186"/>
        <v>#N/A</v>
      </c>
      <c r="R573" s="47" t="e">
        <f t="shared" si="187"/>
        <v>#N/A</v>
      </c>
      <c r="S573" s="47" t="e">
        <f t="shared" si="188"/>
        <v>#N/A</v>
      </c>
      <c r="T573" s="47" t="e">
        <f t="shared" si="189"/>
        <v>#N/A</v>
      </c>
      <c r="U573" s="47" t="e">
        <f t="shared" si="190"/>
        <v>#N/A</v>
      </c>
      <c r="V573" s="47" t="e">
        <f t="shared" si="191"/>
        <v>#N/A</v>
      </c>
      <c r="W573" s="47" t="e">
        <f t="shared" si="192"/>
        <v>#N/A</v>
      </c>
      <c r="X573" s="47" t="e">
        <f t="shared" si="193"/>
        <v>#N/A</v>
      </c>
      <c r="Y573" s="47" t="e">
        <f t="shared" si="194"/>
        <v>#N/A</v>
      </c>
      <c r="Z573" s="47" t="e">
        <f t="shared" si="195"/>
        <v>#N/A</v>
      </c>
      <c r="AA573" s="47" t="e">
        <f t="shared" si="196"/>
        <v>#N/A</v>
      </c>
      <c r="AB573" s="47" t="e">
        <f t="shared" si="197"/>
        <v>#N/A</v>
      </c>
      <c r="AC573" s="47" t="e">
        <f t="shared" si="198"/>
        <v>#N/A</v>
      </c>
    </row>
    <row r="574" spans="1:29" hidden="1" x14ac:dyDescent="0.25">
      <c r="A574">
        <v>550</v>
      </c>
      <c r="B574">
        <f>IFERROR(VLOOKUP(IF(ISERROR(FIND("Наименование загрязняющего вещества",D574))=FALSE,B575,IF(D574="всего по ЗВ:",B573,VLOOKUP(A574,ishod_piv!A:B,2,0))),norm!B:B,1,0),0)</f>
        <v>0</v>
      </c>
      <c r="C574" s="58" t="e">
        <f t="shared" si="177"/>
        <v>#N/A</v>
      </c>
      <c r="D574" s="148" t="e">
        <f>VLOOKUP(A574,ishod_piv!A:H,8,0)</f>
        <v>#N/A</v>
      </c>
      <c r="E574" s="59" t="e">
        <f>VLOOKUP(A574,ishod_piv!A:I,9,0)</f>
        <v>#N/A</v>
      </c>
      <c r="F574" s="47" t="e">
        <f>IF(ISERROR(FIND("Наименование загрязняющего вещества",D574))=TRUE,VLOOKUP(A574,ishod_piv!A:I,4,0),"")</f>
        <v>#N/A</v>
      </c>
      <c r="G574" s="47" t="e">
        <f>IF(ISERROR(FIND("Наименование загрязняющего вещества",D574))=TRUE,VLOOKUP(A574,ishod_piv!A:I,5,0),"")</f>
        <v>#N/A</v>
      </c>
      <c r="H574" s="47" t="e">
        <f>VLOOKUP(A574,ishod_piv!A:J,10,0)</f>
        <v>#N/A</v>
      </c>
      <c r="I574" s="47" t="e">
        <f t="shared" si="178"/>
        <v>#N/A</v>
      </c>
      <c r="J574" s="47" t="e">
        <f t="shared" si="179"/>
        <v>#N/A</v>
      </c>
      <c r="K574" s="47" t="e">
        <f t="shared" si="180"/>
        <v>#N/A</v>
      </c>
      <c r="L574" s="47" t="e">
        <f t="shared" si="181"/>
        <v>#N/A</v>
      </c>
      <c r="M574" s="47" t="e">
        <f t="shared" si="182"/>
        <v>#N/A</v>
      </c>
      <c r="N574" s="47" t="e">
        <f t="shared" si="183"/>
        <v>#N/A</v>
      </c>
      <c r="O574" s="47" t="e">
        <f t="shared" si="184"/>
        <v>#N/A</v>
      </c>
      <c r="P574" s="47" t="e">
        <f t="shared" si="185"/>
        <v>#N/A</v>
      </c>
      <c r="Q574" s="47" t="e">
        <f t="shared" si="186"/>
        <v>#N/A</v>
      </c>
      <c r="R574" s="47" t="e">
        <f t="shared" si="187"/>
        <v>#N/A</v>
      </c>
      <c r="S574" s="47" t="e">
        <f t="shared" si="188"/>
        <v>#N/A</v>
      </c>
      <c r="T574" s="47" t="e">
        <f t="shared" si="189"/>
        <v>#N/A</v>
      </c>
      <c r="U574" s="47" t="e">
        <f t="shared" si="190"/>
        <v>#N/A</v>
      </c>
      <c r="V574" s="47" t="e">
        <f t="shared" si="191"/>
        <v>#N/A</v>
      </c>
      <c r="W574" s="47" t="e">
        <f t="shared" si="192"/>
        <v>#N/A</v>
      </c>
      <c r="X574" s="47" t="e">
        <f t="shared" si="193"/>
        <v>#N/A</v>
      </c>
      <c r="Y574" s="47" t="e">
        <f t="shared" si="194"/>
        <v>#N/A</v>
      </c>
      <c r="Z574" s="47" t="e">
        <f t="shared" si="195"/>
        <v>#N/A</v>
      </c>
      <c r="AA574" s="47" t="e">
        <f t="shared" si="196"/>
        <v>#N/A</v>
      </c>
      <c r="AB574" s="47" t="e">
        <f t="shared" si="197"/>
        <v>#N/A</v>
      </c>
      <c r="AC574" s="47" t="e">
        <f t="shared" si="198"/>
        <v>#N/A</v>
      </c>
    </row>
    <row r="575" spans="1:29" hidden="1" x14ac:dyDescent="0.25">
      <c r="A575">
        <v>551</v>
      </c>
      <c r="B575">
        <f>IFERROR(VLOOKUP(IF(ISERROR(FIND("Наименование загрязняющего вещества",D575))=FALSE,B576,IF(D575="всего по ЗВ:",B574,VLOOKUP(A575,ishod_piv!A:B,2,0))),norm!B:B,1,0),0)</f>
        <v>0</v>
      </c>
      <c r="C575" s="58" t="e">
        <f t="shared" si="177"/>
        <v>#N/A</v>
      </c>
      <c r="D575" s="148" t="e">
        <f>VLOOKUP(A575,ishod_piv!A:H,8,0)</f>
        <v>#N/A</v>
      </c>
      <c r="E575" s="59" t="e">
        <f>VLOOKUP(A575,ishod_piv!A:I,9,0)</f>
        <v>#N/A</v>
      </c>
      <c r="F575" s="47" t="e">
        <f>IF(ISERROR(FIND("Наименование загрязняющего вещества",D575))=TRUE,VLOOKUP(A575,ishod_piv!A:I,4,0),"")</f>
        <v>#N/A</v>
      </c>
      <c r="G575" s="47" t="e">
        <f>IF(ISERROR(FIND("Наименование загрязняющего вещества",D575))=TRUE,VLOOKUP(A575,ishod_piv!A:I,5,0),"")</f>
        <v>#N/A</v>
      </c>
      <c r="H575" s="47" t="e">
        <f>VLOOKUP(A575,ishod_piv!A:J,10,0)</f>
        <v>#N/A</v>
      </c>
      <c r="I575" s="47" t="e">
        <f t="shared" si="178"/>
        <v>#N/A</v>
      </c>
      <c r="J575" s="47" t="e">
        <f t="shared" si="179"/>
        <v>#N/A</v>
      </c>
      <c r="K575" s="47" t="e">
        <f t="shared" si="180"/>
        <v>#N/A</v>
      </c>
      <c r="L575" s="47" t="e">
        <f t="shared" si="181"/>
        <v>#N/A</v>
      </c>
      <c r="M575" s="47" t="e">
        <f t="shared" si="182"/>
        <v>#N/A</v>
      </c>
      <c r="N575" s="47" t="e">
        <f t="shared" si="183"/>
        <v>#N/A</v>
      </c>
      <c r="O575" s="47" t="e">
        <f t="shared" si="184"/>
        <v>#N/A</v>
      </c>
      <c r="P575" s="47" t="e">
        <f t="shared" si="185"/>
        <v>#N/A</v>
      </c>
      <c r="Q575" s="47" t="e">
        <f t="shared" si="186"/>
        <v>#N/A</v>
      </c>
      <c r="R575" s="47" t="e">
        <f t="shared" si="187"/>
        <v>#N/A</v>
      </c>
      <c r="S575" s="47" t="e">
        <f t="shared" si="188"/>
        <v>#N/A</v>
      </c>
      <c r="T575" s="47" t="e">
        <f t="shared" si="189"/>
        <v>#N/A</v>
      </c>
      <c r="U575" s="47" t="e">
        <f t="shared" si="190"/>
        <v>#N/A</v>
      </c>
      <c r="V575" s="47" t="e">
        <f t="shared" si="191"/>
        <v>#N/A</v>
      </c>
      <c r="W575" s="47" t="e">
        <f t="shared" si="192"/>
        <v>#N/A</v>
      </c>
      <c r="X575" s="47" t="e">
        <f t="shared" si="193"/>
        <v>#N/A</v>
      </c>
      <c r="Y575" s="47" t="e">
        <f t="shared" si="194"/>
        <v>#N/A</v>
      </c>
      <c r="Z575" s="47" t="e">
        <f t="shared" si="195"/>
        <v>#N/A</v>
      </c>
      <c r="AA575" s="47" t="e">
        <f t="shared" si="196"/>
        <v>#N/A</v>
      </c>
      <c r="AB575" s="47" t="e">
        <f t="shared" si="197"/>
        <v>#N/A</v>
      </c>
      <c r="AC575" s="47" t="e">
        <f t="shared" si="198"/>
        <v>#N/A</v>
      </c>
    </row>
    <row r="576" spans="1:29" hidden="1" x14ac:dyDescent="0.25">
      <c r="A576">
        <v>552</v>
      </c>
      <c r="B576">
        <f>IFERROR(VLOOKUP(IF(ISERROR(FIND("Наименование загрязняющего вещества",D576))=FALSE,B577,IF(D576="всего по ЗВ:",B575,VLOOKUP(A576,ishod_piv!A:B,2,0))),norm!B:B,1,0),0)</f>
        <v>0</v>
      </c>
      <c r="C576" s="58" t="e">
        <f t="shared" si="177"/>
        <v>#N/A</v>
      </c>
      <c r="D576" s="148" t="e">
        <f>VLOOKUP(A576,ishod_piv!A:H,8,0)</f>
        <v>#N/A</v>
      </c>
      <c r="E576" s="59" t="e">
        <f>VLOOKUP(A576,ishod_piv!A:I,9,0)</f>
        <v>#N/A</v>
      </c>
      <c r="F576" s="47" t="e">
        <f>IF(ISERROR(FIND("Наименование загрязняющего вещества",D576))=TRUE,VLOOKUP(A576,ishod_piv!A:I,4,0),"")</f>
        <v>#N/A</v>
      </c>
      <c r="G576" s="47" t="e">
        <f>IF(ISERROR(FIND("Наименование загрязняющего вещества",D576))=TRUE,VLOOKUP(A576,ishod_piv!A:I,5,0),"")</f>
        <v>#N/A</v>
      </c>
      <c r="H576" s="47" t="e">
        <f>VLOOKUP(A576,ishod_piv!A:J,10,0)</f>
        <v>#N/A</v>
      </c>
      <c r="I576" s="47" t="e">
        <f t="shared" si="178"/>
        <v>#N/A</v>
      </c>
      <c r="J576" s="47" t="e">
        <f t="shared" si="179"/>
        <v>#N/A</v>
      </c>
      <c r="K576" s="47" t="e">
        <f t="shared" si="180"/>
        <v>#N/A</v>
      </c>
      <c r="L576" s="47" t="e">
        <f t="shared" si="181"/>
        <v>#N/A</v>
      </c>
      <c r="M576" s="47" t="e">
        <f t="shared" si="182"/>
        <v>#N/A</v>
      </c>
      <c r="N576" s="47" t="e">
        <f t="shared" si="183"/>
        <v>#N/A</v>
      </c>
      <c r="O576" s="47" t="e">
        <f t="shared" si="184"/>
        <v>#N/A</v>
      </c>
      <c r="P576" s="47" t="e">
        <f t="shared" si="185"/>
        <v>#N/A</v>
      </c>
      <c r="Q576" s="47" t="e">
        <f t="shared" si="186"/>
        <v>#N/A</v>
      </c>
      <c r="R576" s="47" t="e">
        <f t="shared" si="187"/>
        <v>#N/A</v>
      </c>
      <c r="S576" s="47" t="e">
        <f t="shared" si="188"/>
        <v>#N/A</v>
      </c>
      <c r="T576" s="47" t="e">
        <f t="shared" si="189"/>
        <v>#N/A</v>
      </c>
      <c r="U576" s="47" t="e">
        <f t="shared" si="190"/>
        <v>#N/A</v>
      </c>
      <c r="V576" s="47" t="e">
        <f t="shared" si="191"/>
        <v>#N/A</v>
      </c>
      <c r="W576" s="47" t="e">
        <f t="shared" si="192"/>
        <v>#N/A</v>
      </c>
      <c r="X576" s="47" t="e">
        <f t="shared" si="193"/>
        <v>#N/A</v>
      </c>
      <c r="Y576" s="47" t="e">
        <f t="shared" si="194"/>
        <v>#N/A</v>
      </c>
      <c r="Z576" s="47" t="e">
        <f t="shared" si="195"/>
        <v>#N/A</v>
      </c>
      <c r="AA576" s="47" t="e">
        <f t="shared" si="196"/>
        <v>#N/A</v>
      </c>
      <c r="AB576" s="47" t="e">
        <f t="shared" si="197"/>
        <v>#N/A</v>
      </c>
      <c r="AC576" s="47" t="e">
        <f t="shared" si="198"/>
        <v>#N/A</v>
      </c>
    </row>
    <row r="577" spans="1:29" hidden="1" x14ac:dyDescent="0.25">
      <c r="A577">
        <v>553</v>
      </c>
      <c r="B577">
        <f>IFERROR(VLOOKUP(IF(ISERROR(FIND("Наименование загрязняющего вещества",D577))=FALSE,B578,IF(D577="всего по ЗВ:",B576,VLOOKUP(A577,ishod_piv!A:B,2,0))),norm!B:B,1,0),0)</f>
        <v>0</v>
      </c>
      <c r="C577" s="58" t="e">
        <f t="shared" si="177"/>
        <v>#N/A</v>
      </c>
      <c r="D577" s="148" t="e">
        <f>VLOOKUP(A577,ishod_piv!A:H,8,0)</f>
        <v>#N/A</v>
      </c>
      <c r="E577" s="59" t="e">
        <f>VLOOKUP(A577,ishod_piv!A:I,9,0)</f>
        <v>#N/A</v>
      </c>
      <c r="F577" s="47" t="e">
        <f>IF(ISERROR(FIND("Наименование загрязняющего вещества",D577))=TRUE,VLOOKUP(A577,ishod_piv!A:I,4,0),"")</f>
        <v>#N/A</v>
      </c>
      <c r="G577" s="47" t="e">
        <f>IF(ISERROR(FIND("Наименование загрязняющего вещества",D577))=TRUE,VLOOKUP(A577,ishod_piv!A:I,5,0),"")</f>
        <v>#N/A</v>
      </c>
      <c r="H577" s="47" t="e">
        <f>VLOOKUP(A577,ishod_piv!A:J,10,0)</f>
        <v>#N/A</v>
      </c>
      <c r="I577" s="47" t="e">
        <f t="shared" si="178"/>
        <v>#N/A</v>
      </c>
      <c r="J577" s="47" t="e">
        <f t="shared" si="179"/>
        <v>#N/A</v>
      </c>
      <c r="K577" s="47" t="e">
        <f t="shared" si="180"/>
        <v>#N/A</v>
      </c>
      <c r="L577" s="47" t="e">
        <f t="shared" si="181"/>
        <v>#N/A</v>
      </c>
      <c r="M577" s="47" t="e">
        <f t="shared" si="182"/>
        <v>#N/A</v>
      </c>
      <c r="N577" s="47" t="e">
        <f t="shared" si="183"/>
        <v>#N/A</v>
      </c>
      <c r="O577" s="47" t="e">
        <f t="shared" si="184"/>
        <v>#N/A</v>
      </c>
      <c r="P577" s="47" t="e">
        <f t="shared" si="185"/>
        <v>#N/A</v>
      </c>
      <c r="Q577" s="47" t="e">
        <f t="shared" si="186"/>
        <v>#N/A</v>
      </c>
      <c r="R577" s="47" t="e">
        <f t="shared" si="187"/>
        <v>#N/A</v>
      </c>
      <c r="S577" s="47" t="e">
        <f t="shared" si="188"/>
        <v>#N/A</v>
      </c>
      <c r="T577" s="47" t="e">
        <f t="shared" si="189"/>
        <v>#N/A</v>
      </c>
      <c r="U577" s="47" t="e">
        <f t="shared" si="190"/>
        <v>#N/A</v>
      </c>
      <c r="V577" s="47" t="e">
        <f t="shared" si="191"/>
        <v>#N/A</v>
      </c>
      <c r="W577" s="47" t="e">
        <f t="shared" si="192"/>
        <v>#N/A</v>
      </c>
      <c r="X577" s="47" t="e">
        <f t="shared" si="193"/>
        <v>#N/A</v>
      </c>
      <c r="Y577" s="47" t="e">
        <f t="shared" si="194"/>
        <v>#N/A</v>
      </c>
      <c r="Z577" s="47" t="e">
        <f t="shared" si="195"/>
        <v>#N/A</v>
      </c>
      <c r="AA577" s="47" t="e">
        <f t="shared" si="196"/>
        <v>#N/A</v>
      </c>
      <c r="AB577" s="47" t="e">
        <f t="shared" si="197"/>
        <v>#N/A</v>
      </c>
      <c r="AC577" s="47" t="e">
        <f t="shared" si="198"/>
        <v>#N/A</v>
      </c>
    </row>
    <row r="578" spans="1:29" hidden="1" x14ac:dyDescent="0.25">
      <c r="A578">
        <v>554</v>
      </c>
      <c r="B578">
        <f>IFERROR(VLOOKUP(IF(ISERROR(FIND("Наименование загрязняющего вещества",D578))=FALSE,B579,IF(D578="всего по ЗВ:",B577,VLOOKUP(A578,ishod_piv!A:B,2,0))),norm!B:B,1,0),0)</f>
        <v>0</v>
      </c>
      <c r="C578" s="58" t="e">
        <f t="shared" si="177"/>
        <v>#N/A</v>
      </c>
      <c r="D578" s="148" t="e">
        <f>VLOOKUP(A578,ishod_piv!A:H,8,0)</f>
        <v>#N/A</v>
      </c>
      <c r="E578" s="59" t="e">
        <f>VLOOKUP(A578,ishod_piv!A:I,9,0)</f>
        <v>#N/A</v>
      </c>
      <c r="F578" s="47" t="e">
        <f>IF(ISERROR(FIND("Наименование загрязняющего вещества",D578))=TRUE,VLOOKUP(A578,ishod_piv!A:I,4,0),"")</f>
        <v>#N/A</v>
      </c>
      <c r="G578" s="47" t="e">
        <f>IF(ISERROR(FIND("Наименование загрязняющего вещества",D578))=TRUE,VLOOKUP(A578,ishod_piv!A:I,5,0),"")</f>
        <v>#N/A</v>
      </c>
      <c r="H578" s="47" t="e">
        <f>VLOOKUP(A578,ishod_piv!A:J,10,0)</f>
        <v>#N/A</v>
      </c>
      <c r="I578" s="47" t="e">
        <f t="shared" si="178"/>
        <v>#N/A</v>
      </c>
      <c r="J578" s="47" t="e">
        <f t="shared" si="179"/>
        <v>#N/A</v>
      </c>
      <c r="K578" s="47" t="e">
        <f t="shared" si="180"/>
        <v>#N/A</v>
      </c>
      <c r="L578" s="47" t="e">
        <f t="shared" si="181"/>
        <v>#N/A</v>
      </c>
      <c r="M578" s="47" t="e">
        <f t="shared" si="182"/>
        <v>#N/A</v>
      </c>
      <c r="N578" s="47" t="e">
        <f t="shared" si="183"/>
        <v>#N/A</v>
      </c>
      <c r="O578" s="47" t="e">
        <f t="shared" si="184"/>
        <v>#N/A</v>
      </c>
      <c r="P578" s="47" t="e">
        <f t="shared" si="185"/>
        <v>#N/A</v>
      </c>
      <c r="Q578" s="47" t="e">
        <f t="shared" si="186"/>
        <v>#N/A</v>
      </c>
      <c r="R578" s="47" t="e">
        <f t="shared" si="187"/>
        <v>#N/A</v>
      </c>
      <c r="S578" s="47" t="e">
        <f t="shared" si="188"/>
        <v>#N/A</v>
      </c>
      <c r="T578" s="47" t="e">
        <f t="shared" si="189"/>
        <v>#N/A</v>
      </c>
      <c r="U578" s="47" t="e">
        <f t="shared" si="190"/>
        <v>#N/A</v>
      </c>
      <c r="V578" s="47" t="e">
        <f t="shared" si="191"/>
        <v>#N/A</v>
      </c>
      <c r="W578" s="47" t="e">
        <f t="shared" si="192"/>
        <v>#N/A</v>
      </c>
      <c r="X578" s="47" t="e">
        <f t="shared" si="193"/>
        <v>#N/A</v>
      </c>
      <c r="Y578" s="47" t="e">
        <f t="shared" si="194"/>
        <v>#N/A</v>
      </c>
      <c r="Z578" s="47" t="e">
        <f t="shared" si="195"/>
        <v>#N/A</v>
      </c>
      <c r="AA578" s="47" t="e">
        <f t="shared" si="196"/>
        <v>#N/A</v>
      </c>
      <c r="AB578" s="47" t="e">
        <f t="shared" si="197"/>
        <v>#N/A</v>
      </c>
      <c r="AC578" s="47" t="e">
        <f t="shared" si="198"/>
        <v>#N/A</v>
      </c>
    </row>
    <row r="579" spans="1:29" hidden="1" x14ac:dyDescent="0.25">
      <c r="A579">
        <v>555</v>
      </c>
      <c r="B579">
        <f>IFERROR(VLOOKUP(IF(ISERROR(FIND("Наименование загрязняющего вещества",D579))=FALSE,B580,IF(D579="всего по ЗВ:",B578,VLOOKUP(A579,ishod_piv!A:B,2,0))),norm!B:B,1,0),0)</f>
        <v>0</v>
      </c>
      <c r="C579" s="58" t="e">
        <f t="shared" si="177"/>
        <v>#N/A</v>
      </c>
      <c r="D579" s="148" t="e">
        <f>VLOOKUP(A579,ishod_piv!A:H,8,0)</f>
        <v>#N/A</v>
      </c>
      <c r="E579" s="59" t="e">
        <f>VLOOKUP(A579,ishod_piv!A:I,9,0)</f>
        <v>#N/A</v>
      </c>
      <c r="F579" s="47" t="e">
        <f>IF(ISERROR(FIND("Наименование загрязняющего вещества",D579))=TRUE,VLOOKUP(A579,ishod_piv!A:I,4,0),"")</f>
        <v>#N/A</v>
      </c>
      <c r="G579" s="47" t="e">
        <f>IF(ISERROR(FIND("Наименование загрязняющего вещества",D579))=TRUE,VLOOKUP(A579,ishod_piv!A:I,5,0),"")</f>
        <v>#N/A</v>
      </c>
      <c r="H579" s="47" t="e">
        <f>VLOOKUP(A579,ishod_piv!A:J,10,0)</f>
        <v>#N/A</v>
      </c>
      <c r="I579" s="47" t="e">
        <f t="shared" si="178"/>
        <v>#N/A</v>
      </c>
      <c r="J579" s="47" t="e">
        <f t="shared" si="179"/>
        <v>#N/A</v>
      </c>
      <c r="K579" s="47" t="e">
        <f t="shared" si="180"/>
        <v>#N/A</v>
      </c>
      <c r="L579" s="47" t="e">
        <f t="shared" si="181"/>
        <v>#N/A</v>
      </c>
      <c r="M579" s="47" t="e">
        <f t="shared" si="182"/>
        <v>#N/A</v>
      </c>
      <c r="N579" s="47" t="e">
        <f t="shared" si="183"/>
        <v>#N/A</v>
      </c>
      <c r="O579" s="47" t="e">
        <f t="shared" si="184"/>
        <v>#N/A</v>
      </c>
      <c r="P579" s="47" t="e">
        <f t="shared" si="185"/>
        <v>#N/A</v>
      </c>
      <c r="Q579" s="47" t="e">
        <f t="shared" si="186"/>
        <v>#N/A</v>
      </c>
      <c r="R579" s="47" t="e">
        <f t="shared" si="187"/>
        <v>#N/A</v>
      </c>
      <c r="S579" s="47" t="e">
        <f t="shared" si="188"/>
        <v>#N/A</v>
      </c>
      <c r="T579" s="47" t="e">
        <f t="shared" si="189"/>
        <v>#N/A</v>
      </c>
      <c r="U579" s="47" t="e">
        <f t="shared" si="190"/>
        <v>#N/A</v>
      </c>
      <c r="V579" s="47" t="e">
        <f t="shared" si="191"/>
        <v>#N/A</v>
      </c>
      <c r="W579" s="47" t="e">
        <f t="shared" si="192"/>
        <v>#N/A</v>
      </c>
      <c r="X579" s="47" t="e">
        <f t="shared" si="193"/>
        <v>#N/A</v>
      </c>
      <c r="Y579" s="47" t="e">
        <f t="shared" si="194"/>
        <v>#N/A</v>
      </c>
      <c r="Z579" s="47" t="e">
        <f t="shared" si="195"/>
        <v>#N/A</v>
      </c>
      <c r="AA579" s="47" t="e">
        <f t="shared" si="196"/>
        <v>#N/A</v>
      </c>
      <c r="AB579" s="47" t="e">
        <f t="shared" si="197"/>
        <v>#N/A</v>
      </c>
      <c r="AC579" s="47" t="e">
        <f t="shared" si="198"/>
        <v>#N/A</v>
      </c>
    </row>
    <row r="580" spans="1:29" hidden="1" x14ac:dyDescent="0.25">
      <c r="A580">
        <v>556</v>
      </c>
      <c r="B580">
        <f>IFERROR(VLOOKUP(IF(ISERROR(FIND("Наименование загрязняющего вещества",D580))=FALSE,B581,IF(D580="всего по ЗВ:",B579,VLOOKUP(A580,ishod_piv!A:B,2,0))),norm!B:B,1,0),0)</f>
        <v>0</v>
      </c>
      <c r="C580" s="58" t="e">
        <f t="shared" si="177"/>
        <v>#N/A</v>
      </c>
      <c r="D580" s="148" t="e">
        <f>VLOOKUP(A580,ishod_piv!A:H,8,0)</f>
        <v>#N/A</v>
      </c>
      <c r="E580" s="59" t="e">
        <f>VLOOKUP(A580,ishod_piv!A:I,9,0)</f>
        <v>#N/A</v>
      </c>
      <c r="F580" s="47" t="e">
        <f>IF(ISERROR(FIND("Наименование загрязняющего вещества",D580))=TRUE,VLOOKUP(A580,ishod_piv!A:I,4,0),"")</f>
        <v>#N/A</v>
      </c>
      <c r="G580" s="47" t="e">
        <f>IF(ISERROR(FIND("Наименование загрязняющего вещества",D580))=TRUE,VLOOKUP(A580,ishod_piv!A:I,5,0),"")</f>
        <v>#N/A</v>
      </c>
      <c r="H580" s="47" t="e">
        <f>VLOOKUP(A580,ishod_piv!A:J,10,0)</f>
        <v>#N/A</v>
      </c>
      <c r="I580" s="47" t="e">
        <f t="shared" si="178"/>
        <v>#N/A</v>
      </c>
      <c r="J580" s="47" t="e">
        <f t="shared" si="179"/>
        <v>#N/A</v>
      </c>
      <c r="K580" s="47" t="e">
        <f t="shared" si="180"/>
        <v>#N/A</v>
      </c>
      <c r="L580" s="47" t="e">
        <f t="shared" si="181"/>
        <v>#N/A</v>
      </c>
      <c r="M580" s="47" t="e">
        <f t="shared" si="182"/>
        <v>#N/A</v>
      </c>
      <c r="N580" s="47" t="e">
        <f t="shared" si="183"/>
        <v>#N/A</v>
      </c>
      <c r="O580" s="47" t="e">
        <f t="shared" si="184"/>
        <v>#N/A</v>
      </c>
      <c r="P580" s="47" t="e">
        <f t="shared" si="185"/>
        <v>#N/A</v>
      </c>
      <c r="Q580" s="47" t="e">
        <f t="shared" si="186"/>
        <v>#N/A</v>
      </c>
      <c r="R580" s="47" t="e">
        <f t="shared" si="187"/>
        <v>#N/A</v>
      </c>
      <c r="S580" s="47" t="e">
        <f t="shared" si="188"/>
        <v>#N/A</v>
      </c>
      <c r="T580" s="47" t="e">
        <f t="shared" si="189"/>
        <v>#N/A</v>
      </c>
      <c r="U580" s="47" t="e">
        <f t="shared" si="190"/>
        <v>#N/A</v>
      </c>
      <c r="V580" s="47" t="e">
        <f t="shared" si="191"/>
        <v>#N/A</v>
      </c>
      <c r="W580" s="47" t="e">
        <f t="shared" si="192"/>
        <v>#N/A</v>
      </c>
      <c r="X580" s="47" t="e">
        <f t="shared" si="193"/>
        <v>#N/A</v>
      </c>
      <c r="Y580" s="47" t="e">
        <f t="shared" si="194"/>
        <v>#N/A</v>
      </c>
      <c r="Z580" s="47" t="e">
        <f t="shared" si="195"/>
        <v>#N/A</v>
      </c>
      <c r="AA580" s="47" t="e">
        <f t="shared" si="196"/>
        <v>#N/A</v>
      </c>
      <c r="AB580" s="47" t="e">
        <f t="shared" si="197"/>
        <v>#N/A</v>
      </c>
      <c r="AC580" s="47" t="e">
        <f t="shared" si="198"/>
        <v>#N/A</v>
      </c>
    </row>
    <row r="581" spans="1:29" hidden="1" x14ac:dyDescent="0.25">
      <c r="A581">
        <v>557</v>
      </c>
      <c r="B581">
        <f>IFERROR(VLOOKUP(IF(ISERROR(FIND("Наименование загрязняющего вещества",D581))=FALSE,B582,IF(D581="всего по ЗВ:",B580,VLOOKUP(A581,ishod_piv!A:B,2,0))),norm!B:B,1,0),0)</f>
        <v>0</v>
      </c>
      <c r="C581" s="58" t="e">
        <f t="shared" si="177"/>
        <v>#N/A</v>
      </c>
      <c r="D581" s="148" t="e">
        <f>VLOOKUP(A581,ishod_piv!A:H,8,0)</f>
        <v>#N/A</v>
      </c>
      <c r="E581" s="59" t="e">
        <f>VLOOKUP(A581,ishod_piv!A:I,9,0)</f>
        <v>#N/A</v>
      </c>
      <c r="F581" s="47" t="e">
        <f>IF(ISERROR(FIND("Наименование загрязняющего вещества",D581))=TRUE,VLOOKUP(A581,ishod_piv!A:I,4,0),"")</f>
        <v>#N/A</v>
      </c>
      <c r="G581" s="47" t="e">
        <f>IF(ISERROR(FIND("Наименование загрязняющего вещества",D581))=TRUE,VLOOKUP(A581,ishod_piv!A:I,5,0),"")</f>
        <v>#N/A</v>
      </c>
      <c r="H581" s="47" t="e">
        <f>VLOOKUP(A581,ishod_piv!A:J,10,0)</f>
        <v>#N/A</v>
      </c>
      <c r="I581" s="47" t="e">
        <f t="shared" si="178"/>
        <v>#N/A</v>
      </c>
      <c r="J581" s="47" t="e">
        <f t="shared" si="179"/>
        <v>#N/A</v>
      </c>
      <c r="K581" s="47" t="e">
        <f t="shared" si="180"/>
        <v>#N/A</v>
      </c>
      <c r="L581" s="47" t="e">
        <f t="shared" si="181"/>
        <v>#N/A</v>
      </c>
      <c r="M581" s="47" t="e">
        <f t="shared" si="182"/>
        <v>#N/A</v>
      </c>
      <c r="N581" s="47" t="e">
        <f t="shared" si="183"/>
        <v>#N/A</v>
      </c>
      <c r="O581" s="47" t="e">
        <f t="shared" si="184"/>
        <v>#N/A</v>
      </c>
      <c r="P581" s="47" t="e">
        <f t="shared" si="185"/>
        <v>#N/A</v>
      </c>
      <c r="Q581" s="47" t="e">
        <f t="shared" si="186"/>
        <v>#N/A</v>
      </c>
      <c r="R581" s="47" t="e">
        <f t="shared" si="187"/>
        <v>#N/A</v>
      </c>
      <c r="S581" s="47" t="e">
        <f t="shared" si="188"/>
        <v>#N/A</v>
      </c>
      <c r="T581" s="47" t="e">
        <f t="shared" si="189"/>
        <v>#N/A</v>
      </c>
      <c r="U581" s="47" t="e">
        <f t="shared" si="190"/>
        <v>#N/A</v>
      </c>
      <c r="V581" s="47" t="e">
        <f t="shared" si="191"/>
        <v>#N/A</v>
      </c>
      <c r="W581" s="47" t="e">
        <f t="shared" si="192"/>
        <v>#N/A</v>
      </c>
      <c r="X581" s="47" t="e">
        <f t="shared" si="193"/>
        <v>#N/A</v>
      </c>
      <c r="Y581" s="47" t="e">
        <f t="shared" si="194"/>
        <v>#N/A</v>
      </c>
      <c r="Z581" s="47" t="e">
        <f t="shared" si="195"/>
        <v>#N/A</v>
      </c>
      <c r="AA581" s="47" t="e">
        <f t="shared" si="196"/>
        <v>#N/A</v>
      </c>
      <c r="AB581" s="47" t="e">
        <f t="shared" si="197"/>
        <v>#N/A</v>
      </c>
      <c r="AC581" s="47" t="e">
        <f t="shared" si="198"/>
        <v>#N/A</v>
      </c>
    </row>
    <row r="582" spans="1:29" hidden="1" x14ac:dyDescent="0.25">
      <c r="A582">
        <v>558</v>
      </c>
      <c r="B582">
        <f>IFERROR(VLOOKUP(IF(ISERROR(FIND("Наименование загрязняющего вещества",D582))=FALSE,B583,IF(D582="всего по ЗВ:",B581,VLOOKUP(A582,ishod_piv!A:B,2,0))),norm!B:B,1,0),0)</f>
        <v>0</v>
      </c>
      <c r="C582" s="58" t="e">
        <f t="shared" si="177"/>
        <v>#N/A</v>
      </c>
      <c r="D582" s="148" t="e">
        <f>VLOOKUP(A582,ishod_piv!A:H,8,0)</f>
        <v>#N/A</v>
      </c>
      <c r="E582" s="59" t="e">
        <f>VLOOKUP(A582,ishod_piv!A:I,9,0)</f>
        <v>#N/A</v>
      </c>
      <c r="F582" s="47" t="e">
        <f>IF(ISERROR(FIND("Наименование загрязняющего вещества",D582))=TRUE,VLOOKUP(A582,ishod_piv!A:I,4,0),"")</f>
        <v>#N/A</v>
      </c>
      <c r="G582" s="47" t="e">
        <f>IF(ISERROR(FIND("Наименование загрязняющего вещества",D582))=TRUE,VLOOKUP(A582,ishod_piv!A:I,5,0),"")</f>
        <v>#N/A</v>
      </c>
      <c r="H582" s="47" t="e">
        <f>VLOOKUP(A582,ishod_piv!A:J,10,0)</f>
        <v>#N/A</v>
      </c>
      <c r="I582" s="47" t="e">
        <f t="shared" si="178"/>
        <v>#N/A</v>
      </c>
      <c r="J582" s="47" t="e">
        <f t="shared" si="179"/>
        <v>#N/A</v>
      </c>
      <c r="K582" s="47" t="e">
        <f t="shared" si="180"/>
        <v>#N/A</v>
      </c>
      <c r="L582" s="47" t="e">
        <f t="shared" si="181"/>
        <v>#N/A</v>
      </c>
      <c r="M582" s="47" t="e">
        <f t="shared" si="182"/>
        <v>#N/A</v>
      </c>
      <c r="N582" s="47" t="e">
        <f t="shared" si="183"/>
        <v>#N/A</v>
      </c>
      <c r="O582" s="47" t="e">
        <f t="shared" si="184"/>
        <v>#N/A</v>
      </c>
      <c r="P582" s="47" t="e">
        <f t="shared" si="185"/>
        <v>#N/A</v>
      </c>
      <c r="Q582" s="47" t="e">
        <f t="shared" si="186"/>
        <v>#N/A</v>
      </c>
      <c r="R582" s="47" t="e">
        <f t="shared" si="187"/>
        <v>#N/A</v>
      </c>
      <c r="S582" s="47" t="e">
        <f t="shared" si="188"/>
        <v>#N/A</v>
      </c>
      <c r="T582" s="47" t="e">
        <f t="shared" si="189"/>
        <v>#N/A</v>
      </c>
      <c r="U582" s="47" t="e">
        <f t="shared" si="190"/>
        <v>#N/A</v>
      </c>
      <c r="V582" s="47" t="e">
        <f t="shared" si="191"/>
        <v>#N/A</v>
      </c>
      <c r="W582" s="47" t="e">
        <f t="shared" si="192"/>
        <v>#N/A</v>
      </c>
      <c r="X582" s="47" t="e">
        <f t="shared" si="193"/>
        <v>#N/A</v>
      </c>
      <c r="Y582" s="47" t="e">
        <f t="shared" si="194"/>
        <v>#N/A</v>
      </c>
      <c r="Z582" s="47" t="e">
        <f t="shared" si="195"/>
        <v>#N/A</v>
      </c>
      <c r="AA582" s="47" t="e">
        <f t="shared" si="196"/>
        <v>#N/A</v>
      </c>
      <c r="AB582" s="47" t="e">
        <f t="shared" si="197"/>
        <v>#N/A</v>
      </c>
      <c r="AC582" s="47" t="e">
        <f t="shared" si="198"/>
        <v>#N/A</v>
      </c>
    </row>
    <row r="583" spans="1:29" hidden="1" x14ac:dyDescent="0.25">
      <c r="A583">
        <v>559</v>
      </c>
      <c r="B583">
        <f>IFERROR(VLOOKUP(IF(ISERROR(FIND("Наименование загрязняющего вещества",D583))=FALSE,B584,IF(D583="всего по ЗВ:",B582,VLOOKUP(A583,ishod_piv!A:B,2,0))),norm!B:B,1,0),0)</f>
        <v>0</v>
      </c>
      <c r="C583" s="58" t="e">
        <f t="shared" si="177"/>
        <v>#N/A</v>
      </c>
      <c r="D583" s="148" t="e">
        <f>VLOOKUP(A583,ishod_piv!A:H,8,0)</f>
        <v>#N/A</v>
      </c>
      <c r="E583" s="59" t="e">
        <f>VLOOKUP(A583,ishod_piv!A:I,9,0)</f>
        <v>#N/A</v>
      </c>
      <c r="F583" s="47" t="e">
        <f>IF(ISERROR(FIND("Наименование загрязняющего вещества",D583))=TRUE,VLOOKUP(A583,ishod_piv!A:I,4,0),"")</f>
        <v>#N/A</v>
      </c>
      <c r="G583" s="47" t="e">
        <f>IF(ISERROR(FIND("Наименование загрязняющего вещества",D583))=TRUE,VLOOKUP(A583,ishod_piv!A:I,5,0),"")</f>
        <v>#N/A</v>
      </c>
      <c r="H583" s="47" t="e">
        <f>VLOOKUP(A583,ishod_piv!A:J,10,0)</f>
        <v>#N/A</v>
      </c>
      <c r="I583" s="47" t="e">
        <f t="shared" si="178"/>
        <v>#N/A</v>
      </c>
      <c r="J583" s="47" t="e">
        <f t="shared" si="179"/>
        <v>#N/A</v>
      </c>
      <c r="K583" s="47" t="e">
        <f t="shared" si="180"/>
        <v>#N/A</v>
      </c>
      <c r="L583" s="47" t="e">
        <f t="shared" si="181"/>
        <v>#N/A</v>
      </c>
      <c r="M583" s="47" t="e">
        <f t="shared" si="182"/>
        <v>#N/A</v>
      </c>
      <c r="N583" s="47" t="e">
        <f t="shared" si="183"/>
        <v>#N/A</v>
      </c>
      <c r="O583" s="47" t="e">
        <f t="shared" si="184"/>
        <v>#N/A</v>
      </c>
      <c r="P583" s="47" t="e">
        <f t="shared" si="185"/>
        <v>#N/A</v>
      </c>
      <c r="Q583" s="47" t="e">
        <f t="shared" si="186"/>
        <v>#N/A</v>
      </c>
      <c r="R583" s="47" t="e">
        <f t="shared" si="187"/>
        <v>#N/A</v>
      </c>
      <c r="S583" s="47" t="e">
        <f t="shared" si="188"/>
        <v>#N/A</v>
      </c>
      <c r="T583" s="47" t="e">
        <f t="shared" si="189"/>
        <v>#N/A</v>
      </c>
      <c r="U583" s="47" t="e">
        <f t="shared" si="190"/>
        <v>#N/A</v>
      </c>
      <c r="V583" s="47" t="e">
        <f t="shared" si="191"/>
        <v>#N/A</v>
      </c>
      <c r="W583" s="47" t="e">
        <f t="shared" si="192"/>
        <v>#N/A</v>
      </c>
      <c r="X583" s="47" t="e">
        <f t="shared" si="193"/>
        <v>#N/A</v>
      </c>
      <c r="Y583" s="47" t="e">
        <f t="shared" si="194"/>
        <v>#N/A</v>
      </c>
      <c r="Z583" s="47" t="e">
        <f t="shared" si="195"/>
        <v>#N/A</v>
      </c>
      <c r="AA583" s="47" t="e">
        <f t="shared" si="196"/>
        <v>#N/A</v>
      </c>
      <c r="AB583" s="47" t="e">
        <f t="shared" si="197"/>
        <v>#N/A</v>
      </c>
      <c r="AC583" s="47" t="e">
        <f t="shared" si="198"/>
        <v>#N/A</v>
      </c>
    </row>
    <row r="584" spans="1:29" hidden="1" x14ac:dyDescent="0.25">
      <c r="A584">
        <v>560</v>
      </c>
      <c r="B584">
        <f>IFERROR(VLOOKUP(IF(ISERROR(FIND("Наименование загрязняющего вещества",D584))=FALSE,B585,IF(D584="всего по ЗВ:",B583,VLOOKUP(A584,ishod_piv!A:B,2,0))),norm!B:B,1,0),0)</f>
        <v>0</v>
      </c>
      <c r="C584" s="58" t="e">
        <f t="shared" si="177"/>
        <v>#N/A</v>
      </c>
      <c r="D584" s="148" t="e">
        <f>VLOOKUP(A584,ishod_piv!A:H,8,0)</f>
        <v>#N/A</v>
      </c>
      <c r="E584" s="59" t="e">
        <f>VLOOKUP(A584,ishod_piv!A:I,9,0)</f>
        <v>#N/A</v>
      </c>
      <c r="F584" s="47" t="e">
        <f>IF(ISERROR(FIND("Наименование загрязняющего вещества",D584))=TRUE,VLOOKUP(A584,ishod_piv!A:I,4,0),"")</f>
        <v>#N/A</v>
      </c>
      <c r="G584" s="47" t="e">
        <f>IF(ISERROR(FIND("Наименование загрязняющего вещества",D584))=TRUE,VLOOKUP(A584,ishod_piv!A:I,5,0),"")</f>
        <v>#N/A</v>
      </c>
      <c r="H584" s="47" t="e">
        <f>VLOOKUP(A584,ishod_piv!A:J,10,0)</f>
        <v>#N/A</v>
      </c>
      <c r="I584" s="47" t="e">
        <f t="shared" si="178"/>
        <v>#N/A</v>
      </c>
      <c r="J584" s="47" t="e">
        <f t="shared" si="179"/>
        <v>#N/A</v>
      </c>
      <c r="K584" s="47" t="e">
        <f t="shared" si="180"/>
        <v>#N/A</v>
      </c>
      <c r="L584" s="47" t="e">
        <f t="shared" si="181"/>
        <v>#N/A</v>
      </c>
      <c r="M584" s="47" t="e">
        <f t="shared" si="182"/>
        <v>#N/A</v>
      </c>
      <c r="N584" s="47" t="e">
        <f t="shared" si="183"/>
        <v>#N/A</v>
      </c>
      <c r="O584" s="47" t="e">
        <f t="shared" si="184"/>
        <v>#N/A</v>
      </c>
      <c r="P584" s="47" t="e">
        <f t="shared" si="185"/>
        <v>#N/A</v>
      </c>
      <c r="Q584" s="47" t="e">
        <f t="shared" si="186"/>
        <v>#N/A</v>
      </c>
      <c r="R584" s="47" t="e">
        <f t="shared" si="187"/>
        <v>#N/A</v>
      </c>
      <c r="S584" s="47" t="e">
        <f t="shared" si="188"/>
        <v>#N/A</v>
      </c>
      <c r="T584" s="47" t="e">
        <f t="shared" si="189"/>
        <v>#N/A</v>
      </c>
      <c r="U584" s="47" t="e">
        <f t="shared" si="190"/>
        <v>#N/A</v>
      </c>
      <c r="V584" s="47" t="e">
        <f t="shared" si="191"/>
        <v>#N/A</v>
      </c>
      <c r="W584" s="47" t="e">
        <f t="shared" si="192"/>
        <v>#N/A</v>
      </c>
      <c r="X584" s="47" t="e">
        <f t="shared" si="193"/>
        <v>#N/A</v>
      </c>
      <c r="Y584" s="47" t="e">
        <f t="shared" si="194"/>
        <v>#N/A</v>
      </c>
      <c r="Z584" s="47" t="e">
        <f t="shared" si="195"/>
        <v>#N/A</v>
      </c>
      <c r="AA584" s="47" t="e">
        <f t="shared" si="196"/>
        <v>#N/A</v>
      </c>
      <c r="AB584" s="47" t="e">
        <f t="shared" si="197"/>
        <v>#N/A</v>
      </c>
      <c r="AC584" s="47" t="e">
        <f t="shared" si="198"/>
        <v>#N/A</v>
      </c>
    </row>
    <row r="585" spans="1:29" hidden="1" x14ac:dyDescent="0.25">
      <c r="A585">
        <v>561</v>
      </c>
      <c r="B585">
        <f>IFERROR(VLOOKUP(IF(ISERROR(FIND("Наименование загрязняющего вещества",D585))=FALSE,B586,IF(D585="всего по ЗВ:",B584,VLOOKUP(A585,ishod_piv!A:B,2,0))),norm!B:B,1,0),0)</f>
        <v>0</v>
      </c>
      <c r="C585" s="58" t="e">
        <f t="shared" si="177"/>
        <v>#N/A</v>
      </c>
      <c r="D585" s="148" t="e">
        <f>VLOOKUP(A585,ishod_piv!A:H,8,0)</f>
        <v>#N/A</v>
      </c>
      <c r="E585" s="59" t="e">
        <f>VLOOKUP(A585,ishod_piv!A:I,9,0)</f>
        <v>#N/A</v>
      </c>
      <c r="F585" s="47" t="e">
        <f>IF(ISERROR(FIND("Наименование загрязняющего вещества",D585))=TRUE,VLOOKUP(A585,ishod_piv!A:I,4,0),"")</f>
        <v>#N/A</v>
      </c>
      <c r="G585" s="47" t="e">
        <f>IF(ISERROR(FIND("Наименование загрязняющего вещества",D585))=TRUE,VLOOKUP(A585,ishod_piv!A:I,5,0),"")</f>
        <v>#N/A</v>
      </c>
      <c r="H585" s="47" t="e">
        <f>VLOOKUP(A585,ishod_piv!A:J,10,0)</f>
        <v>#N/A</v>
      </c>
      <c r="I585" s="47" t="e">
        <f t="shared" si="178"/>
        <v>#N/A</v>
      </c>
      <c r="J585" s="47" t="e">
        <f t="shared" si="179"/>
        <v>#N/A</v>
      </c>
      <c r="K585" s="47" t="e">
        <f t="shared" si="180"/>
        <v>#N/A</v>
      </c>
      <c r="L585" s="47" t="e">
        <f t="shared" si="181"/>
        <v>#N/A</v>
      </c>
      <c r="M585" s="47" t="e">
        <f t="shared" si="182"/>
        <v>#N/A</v>
      </c>
      <c r="N585" s="47" t="e">
        <f t="shared" si="183"/>
        <v>#N/A</v>
      </c>
      <c r="O585" s="47" t="e">
        <f t="shared" si="184"/>
        <v>#N/A</v>
      </c>
      <c r="P585" s="47" t="e">
        <f t="shared" si="185"/>
        <v>#N/A</v>
      </c>
      <c r="Q585" s="47" t="e">
        <f t="shared" si="186"/>
        <v>#N/A</v>
      </c>
      <c r="R585" s="47" t="e">
        <f t="shared" si="187"/>
        <v>#N/A</v>
      </c>
      <c r="S585" s="47" t="e">
        <f t="shared" si="188"/>
        <v>#N/A</v>
      </c>
      <c r="T585" s="47" t="e">
        <f t="shared" si="189"/>
        <v>#N/A</v>
      </c>
      <c r="U585" s="47" t="e">
        <f t="shared" si="190"/>
        <v>#N/A</v>
      </c>
      <c r="V585" s="47" t="e">
        <f t="shared" si="191"/>
        <v>#N/A</v>
      </c>
      <c r="W585" s="47" t="e">
        <f t="shared" si="192"/>
        <v>#N/A</v>
      </c>
      <c r="X585" s="47" t="e">
        <f t="shared" si="193"/>
        <v>#N/A</v>
      </c>
      <c r="Y585" s="47" t="e">
        <f t="shared" si="194"/>
        <v>#N/A</v>
      </c>
      <c r="Z585" s="47" t="e">
        <f t="shared" si="195"/>
        <v>#N/A</v>
      </c>
      <c r="AA585" s="47" t="e">
        <f t="shared" si="196"/>
        <v>#N/A</v>
      </c>
      <c r="AB585" s="47" t="e">
        <f t="shared" si="197"/>
        <v>#N/A</v>
      </c>
      <c r="AC585" s="47" t="e">
        <f t="shared" si="198"/>
        <v>#N/A</v>
      </c>
    </row>
    <row r="586" spans="1:29" hidden="1" x14ac:dyDescent="0.25">
      <c r="A586">
        <v>562</v>
      </c>
      <c r="B586">
        <f>IFERROR(VLOOKUP(IF(ISERROR(FIND("Наименование загрязняющего вещества",D586))=FALSE,B587,IF(D586="всего по ЗВ:",B585,VLOOKUP(A586,ishod_piv!A:B,2,0))),norm!B:B,1,0),0)</f>
        <v>0</v>
      </c>
      <c r="C586" s="58" t="e">
        <f t="shared" si="177"/>
        <v>#N/A</v>
      </c>
      <c r="D586" s="148" t="e">
        <f>VLOOKUP(A586,ishod_piv!A:H,8,0)</f>
        <v>#N/A</v>
      </c>
      <c r="E586" s="59" t="e">
        <f>VLOOKUP(A586,ishod_piv!A:I,9,0)</f>
        <v>#N/A</v>
      </c>
      <c r="F586" s="47" t="e">
        <f>IF(ISERROR(FIND("Наименование загрязняющего вещества",D586))=TRUE,VLOOKUP(A586,ishod_piv!A:I,4,0),"")</f>
        <v>#N/A</v>
      </c>
      <c r="G586" s="47" t="e">
        <f>IF(ISERROR(FIND("Наименование загрязняющего вещества",D586))=TRUE,VLOOKUP(A586,ishod_piv!A:I,5,0),"")</f>
        <v>#N/A</v>
      </c>
      <c r="H586" s="47" t="e">
        <f>VLOOKUP(A586,ishod_piv!A:J,10,0)</f>
        <v>#N/A</v>
      </c>
      <c r="I586" s="47" t="e">
        <f t="shared" si="178"/>
        <v>#N/A</v>
      </c>
      <c r="J586" s="47" t="e">
        <f t="shared" si="179"/>
        <v>#N/A</v>
      </c>
      <c r="K586" s="47" t="e">
        <f t="shared" si="180"/>
        <v>#N/A</v>
      </c>
      <c r="L586" s="47" t="e">
        <f t="shared" si="181"/>
        <v>#N/A</v>
      </c>
      <c r="M586" s="47" t="e">
        <f t="shared" si="182"/>
        <v>#N/A</v>
      </c>
      <c r="N586" s="47" t="e">
        <f t="shared" si="183"/>
        <v>#N/A</v>
      </c>
      <c r="O586" s="47" t="e">
        <f t="shared" si="184"/>
        <v>#N/A</v>
      </c>
      <c r="P586" s="47" t="e">
        <f t="shared" si="185"/>
        <v>#N/A</v>
      </c>
      <c r="Q586" s="47" t="e">
        <f t="shared" si="186"/>
        <v>#N/A</v>
      </c>
      <c r="R586" s="47" t="e">
        <f t="shared" si="187"/>
        <v>#N/A</v>
      </c>
      <c r="S586" s="47" t="e">
        <f t="shared" si="188"/>
        <v>#N/A</v>
      </c>
      <c r="T586" s="47" t="e">
        <f t="shared" si="189"/>
        <v>#N/A</v>
      </c>
      <c r="U586" s="47" t="e">
        <f t="shared" si="190"/>
        <v>#N/A</v>
      </c>
      <c r="V586" s="47" t="e">
        <f t="shared" si="191"/>
        <v>#N/A</v>
      </c>
      <c r="W586" s="47" t="e">
        <f t="shared" si="192"/>
        <v>#N/A</v>
      </c>
      <c r="X586" s="47" t="e">
        <f t="shared" si="193"/>
        <v>#N/A</v>
      </c>
      <c r="Y586" s="47" t="e">
        <f t="shared" si="194"/>
        <v>#N/A</v>
      </c>
      <c r="Z586" s="47" t="e">
        <f t="shared" si="195"/>
        <v>#N/A</v>
      </c>
      <c r="AA586" s="47" t="e">
        <f t="shared" si="196"/>
        <v>#N/A</v>
      </c>
      <c r="AB586" s="47" t="e">
        <f t="shared" si="197"/>
        <v>#N/A</v>
      </c>
      <c r="AC586" s="47" t="e">
        <f t="shared" si="198"/>
        <v>#N/A</v>
      </c>
    </row>
    <row r="587" spans="1:29" hidden="1" x14ac:dyDescent="0.25">
      <c r="A587">
        <v>563</v>
      </c>
      <c r="B587">
        <f>IFERROR(VLOOKUP(IF(ISERROR(FIND("Наименование загрязняющего вещества",D587))=FALSE,B588,IF(D587="всего по ЗВ:",B586,VLOOKUP(A587,ishod_piv!A:B,2,0))),norm!B:B,1,0),0)</f>
        <v>0</v>
      </c>
      <c r="C587" s="58" t="e">
        <f t="shared" ref="C587:C632" si="199">IF(ISERROR(FIND("Наименование загрязняющего вещества",D586))=FALSE,1,IF(OR(D587="всего по ЗВ:",D586="всего по ЗВ:"),"",C586+1))</f>
        <v>#N/A</v>
      </c>
      <c r="D587" s="148" t="e">
        <f>VLOOKUP(A587,ishod_piv!A:H,8,0)</f>
        <v>#N/A</v>
      </c>
      <c r="E587" s="59" t="e">
        <f>VLOOKUP(A587,ishod_piv!A:I,9,0)</f>
        <v>#N/A</v>
      </c>
      <c r="F587" s="47" t="e">
        <f>IF(ISERROR(FIND("Наименование загрязняющего вещества",D587))=TRUE,VLOOKUP(A587,ishod_piv!A:I,4,0),"")</f>
        <v>#N/A</v>
      </c>
      <c r="G587" s="47" t="e">
        <f>IF(ISERROR(FIND("Наименование загрязняющего вещества",D587))=TRUE,VLOOKUP(A587,ishod_piv!A:I,5,0),"")</f>
        <v>#N/A</v>
      </c>
      <c r="H587" s="47" t="e">
        <f>VLOOKUP(A587,ishod_piv!A:J,10,0)</f>
        <v>#N/A</v>
      </c>
      <c r="I587" s="47" t="e">
        <f t="shared" ref="I587:I632" si="200">IF(ISERROR(FIND("Наименование загрязняющего вещества",D587))=TRUE,F587,"")</f>
        <v>#N/A</v>
      </c>
      <c r="J587" s="47" t="e">
        <f t="shared" ref="J587:J632" si="201">IF(ISERROR(FIND("Наименование загрязняющего вещества",D587))=TRUE,G587,"")</f>
        <v>#N/A</v>
      </c>
      <c r="K587" s="47" t="e">
        <f t="shared" ref="K587:K632" si="202">IF(ISERROR(FIND("Наименование загрязняющего вещества",D587))=TRUE,H587,"")</f>
        <v>#N/A</v>
      </c>
      <c r="L587" s="47" t="e">
        <f t="shared" ref="L587:L632" si="203">I587</f>
        <v>#N/A</v>
      </c>
      <c r="M587" s="47" t="e">
        <f t="shared" ref="M587:M632" si="204">J587</f>
        <v>#N/A</v>
      </c>
      <c r="N587" s="47" t="e">
        <f t="shared" ref="N587:N632" si="205">K587</f>
        <v>#N/A</v>
      </c>
      <c r="O587" s="47" t="e">
        <f t="shared" ref="O587:O632" si="206">L587</f>
        <v>#N/A</v>
      </c>
      <c r="P587" s="47" t="e">
        <f t="shared" ref="P587:P632" si="207">M587</f>
        <v>#N/A</v>
      </c>
      <c r="Q587" s="47" t="e">
        <f t="shared" ref="Q587:Q632" si="208">N587</f>
        <v>#N/A</v>
      </c>
      <c r="R587" s="47" t="e">
        <f t="shared" ref="R587:R632" si="209">O587</f>
        <v>#N/A</v>
      </c>
      <c r="S587" s="47" t="e">
        <f t="shared" ref="S587:S632" si="210">P587</f>
        <v>#N/A</v>
      </c>
      <c r="T587" s="47" t="e">
        <f t="shared" ref="T587:T632" si="211">Q587</f>
        <v>#N/A</v>
      </c>
      <c r="U587" s="47" t="e">
        <f t="shared" ref="U587:U632" si="212">R587</f>
        <v>#N/A</v>
      </c>
      <c r="V587" s="47" t="e">
        <f t="shared" ref="V587:V632" si="213">S587</f>
        <v>#N/A</v>
      </c>
      <c r="W587" s="47" t="e">
        <f t="shared" ref="W587:W632" si="214">T587</f>
        <v>#N/A</v>
      </c>
      <c r="X587" s="47" t="e">
        <f t="shared" ref="X587:X632" si="215">U587</f>
        <v>#N/A</v>
      </c>
      <c r="Y587" s="47" t="e">
        <f t="shared" ref="Y587:Y632" si="216">V587</f>
        <v>#N/A</v>
      </c>
      <c r="Z587" s="47" t="e">
        <f t="shared" ref="Z587:Z632" si="217">W587</f>
        <v>#N/A</v>
      </c>
      <c r="AA587" s="47" t="e">
        <f t="shared" ref="AA587:AA632" si="218">X587</f>
        <v>#N/A</v>
      </c>
      <c r="AB587" s="47" t="e">
        <f t="shared" ref="AB587:AB632" si="219">Y587</f>
        <v>#N/A</v>
      </c>
      <c r="AC587" s="47" t="e">
        <f t="shared" ref="AC587:AC632" si="220">Z587</f>
        <v>#N/A</v>
      </c>
    </row>
    <row r="588" spans="1:29" hidden="1" x14ac:dyDescent="0.25">
      <c r="A588">
        <v>564</v>
      </c>
      <c r="B588">
        <f>IFERROR(VLOOKUP(IF(ISERROR(FIND("Наименование загрязняющего вещества",D588))=FALSE,B589,IF(D588="всего по ЗВ:",B587,VLOOKUP(A588,ishod_piv!A:B,2,0))),norm!B:B,1,0),0)</f>
        <v>0</v>
      </c>
      <c r="C588" s="58" t="e">
        <f t="shared" si="199"/>
        <v>#N/A</v>
      </c>
      <c r="D588" s="148" t="e">
        <f>VLOOKUP(A588,ishod_piv!A:H,8,0)</f>
        <v>#N/A</v>
      </c>
      <c r="E588" s="59" t="e">
        <f>VLOOKUP(A588,ishod_piv!A:I,9,0)</f>
        <v>#N/A</v>
      </c>
      <c r="F588" s="47" t="e">
        <f>IF(ISERROR(FIND("Наименование загрязняющего вещества",D588))=TRUE,VLOOKUP(A588,ishod_piv!A:I,4,0),"")</f>
        <v>#N/A</v>
      </c>
      <c r="G588" s="47" t="e">
        <f>IF(ISERROR(FIND("Наименование загрязняющего вещества",D588))=TRUE,VLOOKUP(A588,ishod_piv!A:I,5,0),"")</f>
        <v>#N/A</v>
      </c>
      <c r="H588" s="47" t="e">
        <f>VLOOKUP(A588,ishod_piv!A:J,10,0)</f>
        <v>#N/A</v>
      </c>
      <c r="I588" s="47" t="e">
        <f t="shared" si="200"/>
        <v>#N/A</v>
      </c>
      <c r="J588" s="47" t="e">
        <f t="shared" si="201"/>
        <v>#N/A</v>
      </c>
      <c r="K588" s="47" t="e">
        <f t="shared" si="202"/>
        <v>#N/A</v>
      </c>
      <c r="L588" s="47" t="e">
        <f t="shared" si="203"/>
        <v>#N/A</v>
      </c>
      <c r="M588" s="47" t="e">
        <f t="shared" si="204"/>
        <v>#N/A</v>
      </c>
      <c r="N588" s="47" t="e">
        <f t="shared" si="205"/>
        <v>#N/A</v>
      </c>
      <c r="O588" s="47" t="e">
        <f t="shared" si="206"/>
        <v>#N/A</v>
      </c>
      <c r="P588" s="47" t="e">
        <f t="shared" si="207"/>
        <v>#N/A</v>
      </c>
      <c r="Q588" s="47" t="e">
        <f t="shared" si="208"/>
        <v>#N/A</v>
      </c>
      <c r="R588" s="47" t="e">
        <f t="shared" si="209"/>
        <v>#N/A</v>
      </c>
      <c r="S588" s="47" t="e">
        <f t="shared" si="210"/>
        <v>#N/A</v>
      </c>
      <c r="T588" s="47" t="e">
        <f t="shared" si="211"/>
        <v>#N/A</v>
      </c>
      <c r="U588" s="47" t="e">
        <f t="shared" si="212"/>
        <v>#N/A</v>
      </c>
      <c r="V588" s="47" t="e">
        <f t="shared" si="213"/>
        <v>#N/A</v>
      </c>
      <c r="W588" s="47" t="e">
        <f t="shared" si="214"/>
        <v>#N/A</v>
      </c>
      <c r="X588" s="47" t="e">
        <f t="shared" si="215"/>
        <v>#N/A</v>
      </c>
      <c r="Y588" s="47" t="e">
        <f t="shared" si="216"/>
        <v>#N/A</v>
      </c>
      <c r="Z588" s="47" t="e">
        <f t="shared" si="217"/>
        <v>#N/A</v>
      </c>
      <c r="AA588" s="47" t="e">
        <f t="shared" si="218"/>
        <v>#N/A</v>
      </c>
      <c r="AB588" s="47" t="e">
        <f t="shared" si="219"/>
        <v>#N/A</v>
      </c>
      <c r="AC588" s="47" t="e">
        <f t="shared" si="220"/>
        <v>#N/A</v>
      </c>
    </row>
    <row r="589" spans="1:29" hidden="1" x14ac:dyDescent="0.25">
      <c r="A589">
        <v>565</v>
      </c>
      <c r="B589">
        <f>IFERROR(VLOOKUP(IF(ISERROR(FIND("Наименование загрязняющего вещества",D589))=FALSE,B590,IF(D589="всего по ЗВ:",B588,VLOOKUP(A589,ishod_piv!A:B,2,0))),norm!B:B,1,0),0)</f>
        <v>0</v>
      </c>
      <c r="C589" s="58" t="e">
        <f t="shared" si="199"/>
        <v>#N/A</v>
      </c>
      <c r="D589" s="148" t="e">
        <f>VLOOKUP(A589,ishod_piv!A:H,8,0)</f>
        <v>#N/A</v>
      </c>
      <c r="E589" s="59" t="e">
        <f>VLOOKUP(A589,ishod_piv!A:I,9,0)</f>
        <v>#N/A</v>
      </c>
      <c r="F589" s="47" t="e">
        <f>IF(ISERROR(FIND("Наименование загрязняющего вещества",D589))=TRUE,VLOOKUP(A589,ishod_piv!A:I,4,0),"")</f>
        <v>#N/A</v>
      </c>
      <c r="G589" s="47" t="e">
        <f>IF(ISERROR(FIND("Наименование загрязняющего вещества",D589))=TRUE,VLOOKUP(A589,ishod_piv!A:I,5,0),"")</f>
        <v>#N/A</v>
      </c>
      <c r="H589" s="47" t="e">
        <f>VLOOKUP(A589,ishod_piv!A:J,10,0)</f>
        <v>#N/A</v>
      </c>
      <c r="I589" s="47" t="e">
        <f t="shared" si="200"/>
        <v>#N/A</v>
      </c>
      <c r="J589" s="47" t="e">
        <f t="shared" si="201"/>
        <v>#N/A</v>
      </c>
      <c r="K589" s="47" t="e">
        <f t="shared" si="202"/>
        <v>#N/A</v>
      </c>
      <c r="L589" s="47" t="e">
        <f t="shared" si="203"/>
        <v>#N/A</v>
      </c>
      <c r="M589" s="47" t="e">
        <f t="shared" si="204"/>
        <v>#N/A</v>
      </c>
      <c r="N589" s="47" t="e">
        <f t="shared" si="205"/>
        <v>#N/A</v>
      </c>
      <c r="O589" s="47" t="e">
        <f t="shared" si="206"/>
        <v>#N/A</v>
      </c>
      <c r="P589" s="47" t="e">
        <f t="shared" si="207"/>
        <v>#N/A</v>
      </c>
      <c r="Q589" s="47" t="e">
        <f t="shared" si="208"/>
        <v>#N/A</v>
      </c>
      <c r="R589" s="47" t="e">
        <f t="shared" si="209"/>
        <v>#N/A</v>
      </c>
      <c r="S589" s="47" t="e">
        <f t="shared" si="210"/>
        <v>#N/A</v>
      </c>
      <c r="T589" s="47" t="e">
        <f t="shared" si="211"/>
        <v>#N/A</v>
      </c>
      <c r="U589" s="47" t="e">
        <f t="shared" si="212"/>
        <v>#N/A</v>
      </c>
      <c r="V589" s="47" t="e">
        <f t="shared" si="213"/>
        <v>#N/A</v>
      </c>
      <c r="W589" s="47" t="e">
        <f t="shared" si="214"/>
        <v>#N/A</v>
      </c>
      <c r="X589" s="47" t="e">
        <f t="shared" si="215"/>
        <v>#N/A</v>
      </c>
      <c r="Y589" s="47" t="e">
        <f t="shared" si="216"/>
        <v>#N/A</v>
      </c>
      <c r="Z589" s="47" t="e">
        <f t="shared" si="217"/>
        <v>#N/A</v>
      </c>
      <c r="AA589" s="47" t="e">
        <f t="shared" si="218"/>
        <v>#N/A</v>
      </c>
      <c r="AB589" s="47" t="e">
        <f t="shared" si="219"/>
        <v>#N/A</v>
      </c>
      <c r="AC589" s="47" t="e">
        <f t="shared" si="220"/>
        <v>#N/A</v>
      </c>
    </row>
    <row r="590" spans="1:29" hidden="1" x14ac:dyDescent="0.25">
      <c r="A590">
        <v>566</v>
      </c>
      <c r="B590">
        <f>IFERROR(VLOOKUP(IF(ISERROR(FIND("Наименование загрязняющего вещества",D590))=FALSE,B591,IF(D590="всего по ЗВ:",B589,VLOOKUP(A590,ishod_piv!A:B,2,0))),norm!B:B,1,0),0)</f>
        <v>0</v>
      </c>
      <c r="C590" s="58" t="e">
        <f t="shared" si="199"/>
        <v>#N/A</v>
      </c>
      <c r="D590" s="148" t="e">
        <f>VLOOKUP(A590,ishod_piv!A:H,8,0)</f>
        <v>#N/A</v>
      </c>
      <c r="E590" s="59" t="e">
        <f>VLOOKUP(A590,ishod_piv!A:I,9,0)</f>
        <v>#N/A</v>
      </c>
      <c r="F590" s="47" t="e">
        <f>IF(ISERROR(FIND("Наименование загрязняющего вещества",D590))=TRUE,VLOOKUP(A590,ishod_piv!A:I,4,0),"")</f>
        <v>#N/A</v>
      </c>
      <c r="G590" s="47" t="e">
        <f>IF(ISERROR(FIND("Наименование загрязняющего вещества",D590))=TRUE,VLOOKUP(A590,ishod_piv!A:I,5,0),"")</f>
        <v>#N/A</v>
      </c>
      <c r="H590" s="47" t="e">
        <f>VLOOKUP(A590,ishod_piv!A:J,10,0)</f>
        <v>#N/A</v>
      </c>
      <c r="I590" s="47" t="e">
        <f t="shared" si="200"/>
        <v>#N/A</v>
      </c>
      <c r="J590" s="47" t="e">
        <f t="shared" si="201"/>
        <v>#N/A</v>
      </c>
      <c r="K590" s="47" t="e">
        <f t="shared" si="202"/>
        <v>#N/A</v>
      </c>
      <c r="L590" s="47" t="e">
        <f t="shared" si="203"/>
        <v>#N/A</v>
      </c>
      <c r="M590" s="47" t="e">
        <f t="shared" si="204"/>
        <v>#N/A</v>
      </c>
      <c r="N590" s="47" t="e">
        <f t="shared" si="205"/>
        <v>#N/A</v>
      </c>
      <c r="O590" s="47" t="e">
        <f t="shared" si="206"/>
        <v>#N/A</v>
      </c>
      <c r="P590" s="47" t="e">
        <f t="shared" si="207"/>
        <v>#N/A</v>
      </c>
      <c r="Q590" s="47" t="e">
        <f t="shared" si="208"/>
        <v>#N/A</v>
      </c>
      <c r="R590" s="47" t="e">
        <f t="shared" si="209"/>
        <v>#N/A</v>
      </c>
      <c r="S590" s="47" t="e">
        <f t="shared" si="210"/>
        <v>#N/A</v>
      </c>
      <c r="T590" s="47" t="e">
        <f t="shared" si="211"/>
        <v>#N/A</v>
      </c>
      <c r="U590" s="47" t="e">
        <f t="shared" si="212"/>
        <v>#N/A</v>
      </c>
      <c r="V590" s="47" t="e">
        <f t="shared" si="213"/>
        <v>#N/A</v>
      </c>
      <c r="W590" s="47" t="e">
        <f t="shared" si="214"/>
        <v>#N/A</v>
      </c>
      <c r="X590" s="47" t="e">
        <f t="shared" si="215"/>
        <v>#N/A</v>
      </c>
      <c r="Y590" s="47" t="e">
        <f t="shared" si="216"/>
        <v>#N/A</v>
      </c>
      <c r="Z590" s="47" t="e">
        <f t="shared" si="217"/>
        <v>#N/A</v>
      </c>
      <c r="AA590" s="47" t="e">
        <f t="shared" si="218"/>
        <v>#N/A</v>
      </c>
      <c r="AB590" s="47" t="e">
        <f t="shared" si="219"/>
        <v>#N/A</v>
      </c>
      <c r="AC590" s="47" t="e">
        <f t="shared" si="220"/>
        <v>#N/A</v>
      </c>
    </row>
    <row r="591" spans="1:29" hidden="1" x14ac:dyDescent="0.25">
      <c r="A591">
        <v>567</v>
      </c>
      <c r="B591">
        <f>IFERROR(VLOOKUP(IF(ISERROR(FIND("Наименование загрязняющего вещества",D591))=FALSE,B592,IF(D591="всего по ЗВ:",B590,VLOOKUP(A591,ishod_piv!A:B,2,0))),norm!B:B,1,0),0)</f>
        <v>0</v>
      </c>
      <c r="C591" s="58" t="e">
        <f t="shared" si="199"/>
        <v>#N/A</v>
      </c>
      <c r="D591" s="148" t="e">
        <f>VLOOKUP(A591,ishod_piv!A:H,8,0)</f>
        <v>#N/A</v>
      </c>
      <c r="E591" s="59" t="e">
        <f>VLOOKUP(A591,ishod_piv!A:I,9,0)</f>
        <v>#N/A</v>
      </c>
      <c r="F591" s="47" t="e">
        <f>IF(ISERROR(FIND("Наименование загрязняющего вещества",D591))=TRUE,VLOOKUP(A591,ishod_piv!A:I,4,0),"")</f>
        <v>#N/A</v>
      </c>
      <c r="G591" s="47" t="e">
        <f>IF(ISERROR(FIND("Наименование загрязняющего вещества",D591))=TRUE,VLOOKUP(A591,ishod_piv!A:I,5,0),"")</f>
        <v>#N/A</v>
      </c>
      <c r="H591" s="47" t="e">
        <f>VLOOKUP(A591,ishod_piv!A:J,10,0)</f>
        <v>#N/A</v>
      </c>
      <c r="I591" s="47" t="e">
        <f t="shared" si="200"/>
        <v>#N/A</v>
      </c>
      <c r="J591" s="47" t="e">
        <f t="shared" si="201"/>
        <v>#N/A</v>
      </c>
      <c r="K591" s="47" t="e">
        <f t="shared" si="202"/>
        <v>#N/A</v>
      </c>
      <c r="L591" s="47" t="e">
        <f t="shared" si="203"/>
        <v>#N/A</v>
      </c>
      <c r="M591" s="47" t="e">
        <f t="shared" si="204"/>
        <v>#N/A</v>
      </c>
      <c r="N591" s="47" t="e">
        <f t="shared" si="205"/>
        <v>#N/A</v>
      </c>
      <c r="O591" s="47" t="e">
        <f t="shared" si="206"/>
        <v>#N/A</v>
      </c>
      <c r="P591" s="47" t="e">
        <f t="shared" si="207"/>
        <v>#N/A</v>
      </c>
      <c r="Q591" s="47" t="e">
        <f t="shared" si="208"/>
        <v>#N/A</v>
      </c>
      <c r="R591" s="47" t="e">
        <f t="shared" si="209"/>
        <v>#N/A</v>
      </c>
      <c r="S591" s="47" t="e">
        <f t="shared" si="210"/>
        <v>#N/A</v>
      </c>
      <c r="T591" s="47" t="e">
        <f t="shared" si="211"/>
        <v>#N/A</v>
      </c>
      <c r="U591" s="47" t="e">
        <f t="shared" si="212"/>
        <v>#N/A</v>
      </c>
      <c r="V591" s="47" t="e">
        <f t="shared" si="213"/>
        <v>#N/A</v>
      </c>
      <c r="W591" s="47" t="e">
        <f t="shared" si="214"/>
        <v>#N/A</v>
      </c>
      <c r="X591" s="47" t="e">
        <f t="shared" si="215"/>
        <v>#N/A</v>
      </c>
      <c r="Y591" s="47" t="e">
        <f t="shared" si="216"/>
        <v>#N/A</v>
      </c>
      <c r="Z591" s="47" t="e">
        <f t="shared" si="217"/>
        <v>#N/A</v>
      </c>
      <c r="AA591" s="47" t="e">
        <f t="shared" si="218"/>
        <v>#N/A</v>
      </c>
      <c r="AB591" s="47" t="e">
        <f t="shared" si="219"/>
        <v>#N/A</v>
      </c>
      <c r="AC591" s="47" t="e">
        <f t="shared" si="220"/>
        <v>#N/A</v>
      </c>
    </row>
    <row r="592" spans="1:29" hidden="1" x14ac:dyDescent="0.25">
      <c r="A592">
        <v>568</v>
      </c>
      <c r="B592">
        <f>IFERROR(VLOOKUP(IF(ISERROR(FIND("Наименование загрязняющего вещества",D592))=FALSE,B593,IF(D592="всего по ЗВ:",B591,VLOOKUP(A592,ishod_piv!A:B,2,0))),norm!B:B,1,0),0)</f>
        <v>0</v>
      </c>
      <c r="C592" s="58" t="e">
        <f t="shared" si="199"/>
        <v>#N/A</v>
      </c>
      <c r="D592" s="148" t="e">
        <f>VLOOKUP(A592,ishod_piv!A:H,8,0)</f>
        <v>#N/A</v>
      </c>
      <c r="E592" s="59" t="e">
        <f>VLOOKUP(A592,ishod_piv!A:I,9,0)</f>
        <v>#N/A</v>
      </c>
      <c r="F592" s="47" t="e">
        <f>IF(ISERROR(FIND("Наименование загрязняющего вещества",D592))=TRUE,VLOOKUP(A592,ishod_piv!A:I,4,0),"")</f>
        <v>#N/A</v>
      </c>
      <c r="G592" s="47" t="e">
        <f>IF(ISERROR(FIND("Наименование загрязняющего вещества",D592))=TRUE,VLOOKUP(A592,ishod_piv!A:I,5,0),"")</f>
        <v>#N/A</v>
      </c>
      <c r="H592" s="47" t="e">
        <f>VLOOKUP(A592,ishod_piv!A:J,10,0)</f>
        <v>#N/A</v>
      </c>
      <c r="I592" s="47" t="e">
        <f t="shared" si="200"/>
        <v>#N/A</v>
      </c>
      <c r="J592" s="47" t="e">
        <f t="shared" si="201"/>
        <v>#N/A</v>
      </c>
      <c r="K592" s="47" t="e">
        <f t="shared" si="202"/>
        <v>#N/A</v>
      </c>
      <c r="L592" s="47" t="e">
        <f t="shared" si="203"/>
        <v>#N/A</v>
      </c>
      <c r="M592" s="47" t="e">
        <f t="shared" si="204"/>
        <v>#N/A</v>
      </c>
      <c r="N592" s="47" t="e">
        <f t="shared" si="205"/>
        <v>#N/A</v>
      </c>
      <c r="O592" s="47" t="e">
        <f t="shared" si="206"/>
        <v>#N/A</v>
      </c>
      <c r="P592" s="47" t="e">
        <f t="shared" si="207"/>
        <v>#N/A</v>
      </c>
      <c r="Q592" s="47" t="e">
        <f t="shared" si="208"/>
        <v>#N/A</v>
      </c>
      <c r="R592" s="47" t="e">
        <f t="shared" si="209"/>
        <v>#N/A</v>
      </c>
      <c r="S592" s="47" t="e">
        <f t="shared" si="210"/>
        <v>#N/A</v>
      </c>
      <c r="T592" s="47" t="e">
        <f t="shared" si="211"/>
        <v>#N/A</v>
      </c>
      <c r="U592" s="47" t="e">
        <f t="shared" si="212"/>
        <v>#N/A</v>
      </c>
      <c r="V592" s="47" t="e">
        <f t="shared" si="213"/>
        <v>#N/A</v>
      </c>
      <c r="W592" s="47" t="e">
        <f t="shared" si="214"/>
        <v>#N/A</v>
      </c>
      <c r="X592" s="47" t="e">
        <f t="shared" si="215"/>
        <v>#N/A</v>
      </c>
      <c r="Y592" s="47" t="e">
        <f t="shared" si="216"/>
        <v>#N/A</v>
      </c>
      <c r="Z592" s="47" t="e">
        <f t="shared" si="217"/>
        <v>#N/A</v>
      </c>
      <c r="AA592" s="47" t="e">
        <f t="shared" si="218"/>
        <v>#N/A</v>
      </c>
      <c r="AB592" s="47" t="e">
        <f t="shared" si="219"/>
        <v>#N/A</v>
      </c>
      <c r="AC592" s="47" t="e">
        <f t="shared" si="220"/>
        <v>#N/A</v>
      </c>
    </row>
    <row r="593" spans="1:29" hidden="1" x14ac:dyDescent="0.25">
      <c r="A593">
        <v>569</v>
      </c>
      <c r="B593">
        <f>IFERROR(VLOOKUP(IF(ISERROR(FIND("Наименование загрязняющего вещества",D593))=FALSE,B594,IF(D593="всего по ЗВ:",B592,VLOOKUP(A593,ishod_piv!A:B,2,0))),norm!B:B,1,0),0)</f>
        <v>0</v>
      </c>
      <c r="C593" s="58" t="e">
        <f t="shared" si="199"/>
        <v>#N/A</v>
      </c>
      <c r="D593" s="148" t="e">
        <f>VLOOKUP(A593,ishod_piv!A:H,8,0)</f>
        <v>#N/A</v>
      </c>
      <c r="E593" s="59" t="e">
        <f>VLOOKUP(A593,ishod_piv!A:I,9,0)</f>
        <v>#N/A</v>
      </c>
      <c r="F593" s="47" t="e">
        <f>IF(ISERROR(FIND("Наименование загрязняющего вещества",D593))=TRUE,VLOOKUP(A593,ishod_piv!A:I,4,0),"")</f>
        <v>#N/A</v>
      </c>
      <c r="G593" s="47" t="e">
        <f>IF(ISERROR(FIND("Наименование загрязняющего вещества",D593))=TRUE,VLOOKUP(A593,ishod_piv!A:I,5,0),"")</f>
        <v>#N/A</v>
      </c>
      <c r="H593" s="47" t="e">
        <f>VLOOKUP(A593,ishod_piv!A:J,10,0)</f>
        <v>#N/A</v>
      </c>
      <c r="I593" s="47" t="e">
        <f t="shared" si="200"/>
        <v>#N/A</v>
      </c>
      <c r="J593" s="47" t="e">
        <f t="shared" si="201"/>
        <v>#N/A</v>
      </c>
      <c r="K593" s="47" t="e">
        <f t="shared" si="202"/>
        <v>#N/A</v>
      </c>
      <c r="L593" s="47" t="e">
        <f t="shared" si="203"/>
        <v>#N/A</v>
      </c>
      <c r="M593" s="47" t="e">
        <f t="shared" si="204"/>
        <v>#N/A</v>
      </c>
      <c r="N593" s="47" t="e">
        <f t="shared" si="205"/>
        <v>#N/A</v>
      </c>
      <c r="O593" s="47" t="e">
        <f t="shared" si="206"/>
        <v>#N/A</v>
      </c>
      <c r="P593" s="47" t="e">
        <f t="shared" si="207"/>
        <v>#N/A</v>
      </c>
      <c r="Q593" s="47" t="e">
        <f t="shared" si="208"/>
        <v>#N/A</v>
      </c>
      <c r="R593" s="47" t="e">
        <f t="shared" si="209"/>
        <v>#N/A</v>
      </c>
      <c r="S593" s="47" t="e">
        <f t="shared" si="210"/>
        <v>#N/A</v>
      </c>
      <c r="T593" s="47" t="e">
        <f t="shared" si="211"/>
        <v>#N/A</v>
      </c>
      <c r="U593" s="47" t="e">
        <f t="shared" si="212"/>
        <v>#N/A</v>
      </c>
      <c r="V593" s="47" t="e">
        <f t="shared" si="213"/>
        <v>#N/A</v>
      </c>
      <c r="W593" s="47" t="e">
        <f t="shared" si="214"/>
        <v>#N/A</v>
      </c>
      <c r="X593" s="47" t="e">
        <f t="shared" si="215"/>
        <v>#N/A</v>
      </c>
      <c r="Y593" s="47" t="e">
        <f t="shared" si="216"/>
        <v>#N/A</v>
      </c>
      <c r="Z593" s="47" t="e">
        <f t="shared" si="217"/>
        <v>#N/A</v>
      </c>
      <c r="AA593" s="47" t="e">
        <f t="shared" si="218"/>
        <v>#N/A</v>
      </c>
      <c r="AB593" s="47" t="e">
        <f t="shared" si="219"/>
        <v>#N/A</v>
      </c>
      <c r="AC593" s="47" t="e">
        <f t="shared" si="220"/>
        <v>#N/A</v>
      </c>
    </row>
    <row r="594" spans="1:29" hidden="1" x14ac:dyDescent="0.25">
      <c r="A594">
        <v>570</v>
      </c>
      <c r="B594">
        <f>IFERROR(VLOOKUP(IF(ISERROR(FIND("Наименование загрязняющего вещества",D594))=FALSE,B595,IF(D594="всего по ЗВ:",B593,VLOOKUP(A594,ishod_piv!A:B,2,0))),norm!B:B,1,0),0)</f>
        <v>0</v>
      </c>
      <c r="C594" s="58" t="e">
        <f t="shared" si="199"/>
        <v>#N/A</v>
      </c>
      <c r="D594" s="148" t="e">
        <f>VLOOKUP(A594,ishod_piv!A:H,8,0)</f>
        <v>#N/A</v>
      </c>
      <c r="E594" s="59" t="e">
        <f>VLOOKUP(A594,ishod_piv!A:I,9,0)</f>
        <v>#N/A</v>
      </c>
      <c r="F594" s="47" t="e">
        <f>IF(ISERROR(FIND("Наименование загрязняющего вещества",D594))=TRUE,VLOOKUP(A594,ishod_piv!A:I,4,0),"")</f>
        <v>#N/A</v>
      </c>
      <c r="G594" s="47" t="e">
        <f>IF(ISERROR(FIND("Наименование загрязняющего вещества",D594))=TRUE,VLOOKUP(A594,ishod_piv!A:I,5,0),"")</f>
        <v>#N/A</v>
      </c>
      <c r="H594" s="47" t="e">
        <f>VLOOKUP(A594,ishod_piv!A:J,10,0)</f>
        <v>#N/A</v>
      </c>
      <c r="I594" s="47" t="e">
        <f t="shared" si="200"/>
        <v>#N/A</v>
      </c>
      <c r="J594" s="47" t="e">
        <f t="shared" si="201"/>
        <v>#N/A</v>
      </c>
      <c r="K594" s="47" t="e">
        <f t="shared" si="202"/>
        <v>#N/A</v>
      </c>
      <c r="L594" s="47" t="e">
        <f t="shared" si="203"/>
        <v>#N/A</v>
      </c>
      <c r="M594" s="47" t="e">
        <f t="shared" si="204"/>
        <v>#N/A</v>
      </c>
      <c r="N594" s="47" t="e">
        <f t="shared" si="205"/>
        <v>#N/A</v>
      </c>
      <c r="O594" s="47" t="e">
        <f t="shared" si="206"/>
        <v>#N/A</v>
      </c>
      <c r="P594" s="47" t="e">
        <f t="shared" si="207"/>
        <v>#N/A</v>
      </c>
      <c r="Q594" s="47" t="e">
        <f t="shared" si="208"/>
        <v>#N/A</v>
      </c>
      <c r="R594" s="47" t="e">
        <f t="shared" si="209"/>
        <v>#N/A</v>
      </c>
      <c r="S594" s="47" t="e">
        <f t="shared" si="210"/>
        <v>#N/A</v>
      </c>
      <c r="T594" s="47" t="e">
        <f t="shared" si="211"/>
        <v>#N/A</v>
      </c>
      <c r="U594" s="47" t="e">
        <f t="shared" si="212"/>
        <v>#N/A</v>
      </c>
      <c r="V594" s="47" t="e">
        <f t="shared" si="213"/>
        <v>#N/A</v>
      </c>
      <c r="W594" s="47" t="e">
        <f t="shared" si="214"/>
        <v>#N/A</v>
      </c>
      <c r="X594" s="47" t="e">
        <f t="shared" si="215"/>
        <v>#N/A</v>
      </c>
      <c r="Y594" s="47" t="e">
        <f t="shared" si="216"/>
        <v>#N/A</v>
      </c>
      <c r="Z594" s="47" t="e">
        <f t="shared" si="217"/>
        <v>#N/A</v>
      </c>
      <c r="AA594" s="47" t="e">
        <f t="shared" si="218"/>
        <v>#N/A</v>
      </c>
      <c r="AB594" s="47" t="e">
        <f t="shared" si="219"/>
        <v>#N/A</v>
      </c>
      <c r="AC594" s="47" t="e">
        <f t="shared" si="220"/>
        <v>#N/A</v>
      </c>
    </row>
    <row r="595" spans="1:29" hidden="1" x14ac:dyDescent="0.25">
      <c r="A595">
        <v>571</v>
      </c>
      <c r="B595">
        <f>IFERROR(VLOOKUP(IF(ISERROR(FIND("Наименование загрязняющего вещества",D595))=FALSE,B596,IF(D595="всего по ЗВ:",B594,VLOOKUP(A595,ishod_piv!A:B,2,0))),norm!B:B,1,0),0)</f>
        <v>0</v>
      </c>
      <c r="C595" s="58" t="e">
        <f t="shared" si="199"/>
        <v>#N/A</v>
      </c>
      <c r="D595" s="148" t="e">
        <f>VLOOKUP(A595,ishod_piv!A:H,8,0)</f>
        <v>#N/A</v>
      </c>
      <c r="E595" s="59" t="e">
        <f>VLOOKUP(A595,ishod_piv!A:I,9,0)</f>
        <v>#N/A</v>
      </c>
      <c r="F595" s="47" t="e">
        <f>IF(ISERROR(FIND("Наименование загрязняющего вещества",D595))=TRUE,VLOOKUP(A595,ishod_piv!A:I,4,0),"")</f>
        <v>#N/A</v>
      </c>
      <c r="G595" s="47" t="e">
        <f>IF(ISERROR(FIND("Наименование загрязняющего вещества",D595))=TRUE,VLOOKUP(A595,ishod_piv!A:I,5,0),"")</f>
        <v>#N/A</v>
      </c>
      <c r="H595" s="47" t="e">
        <f>VLOOKUP(A595,ishod_piv!A:J,10,0)</f>
        <v>#N/A</v>
      </c>
      <c r="I595" s="47" t="e">
        <f t="shared" si="200"/>
        <v>#N/A</v>
      </c>
      <c r="J595" s="47" t="e">
        <f t="shared" si="201"/>
        <v>#N/A</v>
      </c>
      <c r="K595" s="47" t="e">
        <f t="shared" si="202"/>
        <v>#N/A</v>
      </c>
      <c r="L595" s="47" t="e">
        <f t="shared" si="203"/>
        <v>#N/A</v>
      </c>
      <c r="M595" s="47" t="e">
        <f t="shared" si="204"/>
        <v>#N/A</v>
      </c>
      <c r="N595" s="47" t="e">
        <f t="shared" si="205"/>
        <v>#N/A</v>
      </c>
      <c r="O595" s="47" t="e">
        <f t="shared" si="206"/>
        <v>#N/A</v>
      </c>
      <c r="P595" s="47" t="e">
        <f t="shared" si="207"/>
        <v>#N/A</v>
      </c>
      <c r="Q595" s="47" t="e">
        <f t="shared" si="208"/>
        <v>#N/A</v>
      </c>
      <c r="R595" s="47" t="e">
        <f t="shared" si="209"/>
        <v>#N/A</v>
      </c>
      <c r="S595" s="47" t="e">
        <f t="shared" si="210"/>
        <v>#N/A</v>
      </c>
      <c r="T595" s="47" t="e">
        <f t="shared" si="211"/>
        <v>#N/A</v>
      </c>
      <c r="U595" s="47" t="e">
        <f t="shared" si="212"/>
        <v>#N/A</v>
      </c>
      <c r="V595" s="47" t="e">
        <f t="shared" si="213"/>
        <v>#N/A</v>
      </c>
      <c r="W595" s="47" t="e">
        <f t="shared" si="214"/>
        <v>#N/A</v>
      </c>
      <c r="X595" s="47" t="e">
        <f t="shared" si="215"/>
        <v>#N/A</v>
      </c>
      <c r="Y595" s="47" t="e">
        <f t="shared" si="216"/>
        <v>#N/A</v>
      </c>
      <c r="Z595" s="47" t="e">
        <f t="shared" si="217"/>
        <v>#N/A</v>
      </c>
      <c r="AA595" s="47" t="e">
        <f t="shared" si="218"/>
        <v>#N/A</v>
      </c>
      <c r="AB595" s="47" t="e">
        <f t="shared" si="219"/>
        <v>#N/A</v>
      </c>
      <c r="AC595" s="47" t="e">
        <f t="shared" si="220"/>
        <v>#N/A</v>
      </c>
    </row>
    <row r="596" spans="1:29" hidden="1" x14ac:dyDescent="0.25">
      <c r="A596">
        <v>572</v>
      </c>
      <c r="B596">
        <f>IFERROR(VLOOKUP(IF(ISERROR(FIND("Наименование загрязняющего вещества",D596))=FALSE,B597,IF(D596="всего по ЗВ:",B595,VLOOKUP(A596,ishod_piv!A:B,2,0))),norm!B:B,1,0),0)</f>
        <v>0</v>
      </c>
      <c r="C596" s="58" t="e">
        <f t="shared" si="199"/>
        <v>#N/A</v>
      </c>
      <c r="D596" s="148" t="e">
        <f>VLOOKUP(A596,ishod_piv!A:H,8,0)</f>
        <v>#N/A</v>
      </c>
      <c r="E596" s="59" t="e">
        <f>VLOOKUP(A596,ishod_piv!A:I,9,0)</f>
        <v>#N/A</v>
      </c>
      <c r="F596" s="47" t="e">
        <f>IF(ISERROR(FIND("Наименование загрязняющего вещества",D596))=TRUE,VLOOKUP(A596,ishod_piv!A:I,4,0),"")</f>
        <v>#N/A</v>
      </c>
      <c r="G596" s="47" t="e">
        <f>IF(ISERROR(FIND("Наименование загрязняющего вещества",D596))=TRUE,VLOOKUP(A596,ishod_piv!A:I,5,0),"")</f>
        <v>#N/A</v>
      </c>
      <c r="H596" s="47" t="e">
        <f>VLOOKUP(A596,ishod_piv!A:J,10,0)</f>
        <v>#N/A</v>
      </c>
      <c r="I596" s="47" t="e">
        <f t="shared" si="200"/>
        <v>#N/A</v>
      </c>
      <c r="J596" s="47" t="e">
        <f t="shared" si="201"/>
        <v>#N/A</v>
      </c>
      <c r="K596" s="47" t="e">
        <f t="shared" si="202"/>
        <v>#N/A</v>
      </c>
      <c r="L596" s="47" t="e">
        <f t="shared" si="203"/>
        <v>#N/A</v>
      </c>
      <c r="M596" s="47" t="e">
        <f t="shared" si="204"/>
        <v>#N/A</v>
      </c>
      <c r="N596" s="47" t="e">
        <f t="shared" si="205"/>
        <v>#N/A</v>
      </c>
      <c r="O596" s="47" t="e">
        <f t="shared" si="206"/>
        <v>#N/A</v>
      </c>
      <c r="P596" s="47" t="e">
        <f t="shared" si="207"/>
        <v>#N/A</v>
      </c>
      <c r="Q596" s="47" t="e">
        <f t="shared" si="208"/>
        <v>#N/A</v>
      </c>
      <c r="R596" s="47" t="e">
        <f t="shared" si="209"/>
        <v>#N/A</v>
      </c>
      <c r="S596" s="47" t="e">
        <f t="shared" si="210"/>
        <v>#N/A</v>
      </c>
      <c r="T596" s="47" t="e">
        <f t="shared" si="211"/>
        <v>#N/A</v>
      </c>
      <c r="U596" s="47" t="e">
        <f t="shared" si="212"/>
        <v>#N/A</v>
      </c>
      <c r="V596" s="47" t="e">
        <f t="shared" si="213"/>
        <v>#N/A</v>
      </c>
      <c r="W596" s="47" t="e">
        <f t="shared" si="214"/>
        <v>#N/A</v>
      </c>
      <c r="X596" s="47" t="e">
        <f t="shared" si="215"/>
        <v>#N/A</v>
      </c>
      <c r="Y596" s="47" t="e">
        <f t="shared" si="216"/>
        <v>#N/A</v>
      </c>
      <c r="Z596" s="47" t="e">
        <f t="shared" si="217"/>
        <v>#N/A</v>
      </c>
      <c r="AA596" s="47" t="e">
        <f t="shared" si="218"/>
        <v>#N/A</v>
      </c>
      <c r="AB596" s="47" t="e">
        <f t="shared" si="219"/>
        <v>#N/A</v>
      </c>
      <c r="AC596" s="47" t="e">
        <f t="shared" si="220"/>
        <v>#N/A</v>
      </c>
    </row>
    <row r="597" spans="1:29" hidden="1" x14ac:dyDescent="0.25">
      <c r="A597">
        <v>573</v>
      </c>
      <c r="B597">
        <f>IFERROR(VLOOKUP(IF(ISERROR(FIND("Наименование загрязняющего вещества",D597))=FALSE,B598,IF(D597="всего по ЗВ:",B596,VLOOKUP(A597,ishod_piv!A:B,2,0))),norm!B:B,1,0),0)</f>
        <v>0</v>
      </c>
      <c r="C597" s="58" t="e">
        <f t="shared" si="199"/>
        <v>#N/A</v>
      </c>
      <c r="D597" s="148" t="e">
        <f>VLOOKUP(A597,ishod_piv!A:H,8,0)</f>
        <v>#N/A</v>
      </c>
      <c r="E597" s="59" t="e">
        <f>VLOOKUP(A597,ishod_piv!A:I,9,0)</f>
        <v>#N/A</v>
      </c>
      <c r="F597" s="47" t="e">
        <f>IF(ISERROR(FIND("Наименование загрязняющего вещества",D597))=TRUE,VLOOKUP(A597,ishod_piv!A:I,4,0),"")</f>
        <v>#N/A</v>
      </c>
      <c r="G597" s="47" t="e">
        <f>IF(ISERROR(FIND("Наименование загрязняющего вещества",D597))=TRUE,VLOOKUP(A597,ishod_piv!A:I,5,0),"")</f>
        <v>#N/A</v>
      </c>
      <c r="H597" s="47" t="e">
        <f>VLOOKUP(A597,ishod_piv!A:J,10,0)</f>
        <v>#N/A</v>
      </c>
      <c r="I597" s="47" t="e">
        <f t="shared" si="200"/>
        <v>#N/A</v>
      </c>
      <c r="J597" s="47" t="e">
        <f t="shared" si="201"/>
        <v>#N/A</v>
      </c>
      <c r="K597" s="47" t="e">
        <f t="shared" si="202"/>
        <v>#N/A</v>
      </c>
      <c r="L597" s="47" t="e">
        <f t="shared" si="203"/>
        <v>#N/A</v>
      </c>
      <c r="M597" s="47" t="e">
        <f t="shared" si="204"/>
        <v>#N/A</v>
      </c>
      <c r="N597" s="47" t="e">
        <f t="shared" si="205"/>
        <v>#N/A</v>
      </c>
      <c r="O597" s="47" t="e">
        <f t="shared" si="206"/>
        <v>#N/A</v>
      </c>
      <c r="P597" s="47" t="e">
        <f t="shared" si="207"/>
        <v>#N/A</v>
      </c>
      <c r="Q597" s="47" t="e">
        <f t="shared" si="208"/>
        <v>#N/A</v>
      </c>
      <c r="R597" s="47" t="e">
        <f t="shared" si="209"/>
        <v>#N/A</v>
      </c>
      <c r="S597" s="47" t="e">
        <f t="shared" si="210"/>
        <v>#N/A</v>
      </c>
      <c r="T597" s="47" t="e">
        <f t="shared" si="211"/>
        <v>#N/A</v>
      </c>
      <c r="U597" s="47" t="e">
        <f t="shared" si="212"/>
        <v>#N/A</v>
      </c>
      <c r="V597" s="47" t="e">
        <f t="shared" si="213"/>
        <v>#N/A</v>
      </c>
      <c r="W597" s="47" t="e">
        <f t="shared" si="214"/>
        <v>#N/A</v>
      </c>
      <c r="X597" s="47" t="e">
        <f t="shared" si="215"/>
        <v>#N/A</v>
      </c>
      <c r="Y597" s="47" t="e">
        <f t="shared" si="216"/>
        <v>#N/A</v>
      </c>
      <c r="Z597" s="47" t="e">
        <f t="shared" si="217"/>
        <v>#N/A</v>
      </c>
      <c r="AA597" s="47" t="e">
        <f t="shared" si="218"/>
        <v>#N/A</v>
      </c>
      <c r="AB597" s="47" t="e">
        <f t="shared" si="219"/>
        <v>#N/A</v>
      </c>
      <c r="AC597" s="47" t="e">
        <f t="shared" si="220"/>
        <v>#N/A</v>
      </c>
    </row>
    <row r="598" spans="1:29" hidden="1" x14ac:dyDescent="0.25">
      <c r="A598">
        <v>574</v>
      </c>
      <c r="B598">
        <f>IFERROR(VLOOKUP(IF(ISERROR(FIND("Наименование загрязняющего вещества",D598))=FALSE,B599,IF(D598="всего по ЗВ:",B597,VLOOKUP(A598,ishod_piv!A:B,2,0))),norm!B:B,1,0),0)</f>
        <v>0</v>
      </c>
      <c r="C598" s="58" t="e">
        <f t="shared" si="199"/>
        <v>#N/A</v>
      </c>
      <c r="D598" s="148" t="e">
        <f>VLOOKUP(A598,ishod_piv!A:H,8,0)</f>
        <v>#N/A</v>
      </c>
      <c r="E598" s="59" t="e">
        <f>VLOOKUP(A598,ishod_piv!A:I,9,0)</f>
        <v>#N/A</v>
      </c>
      <c r="F598" s="47" t="e">
        <f>IF(ISERROR(FIND("Наименование загрязняющего вещества",D598))=TRUE,VLOOKUP(A598,ishod_piv!A:I,4,0),"")</f>
        <v>#N/A</v>
      </c>
      <c r="G598" s="47" t="e">
        <f>IF(ISERROR(FIND("Наименование загрязняющего вещества",D598))=TRUE,VLOOKUP(A598,ishod_piv!A:I,5,0),"")</f>
        <v>#N/A</v>
      </c>
      <c r="H598" s="47" t="e">
        <f>VLOOKUP(A598,ishod_piv!A:J,10,0)</f>
        <v>#N/A</v>
      </c>
      <c r="I598" s="47" t="e">
        <f t="shared" si="200"/>
        <v>#N/A</v>
      </c>
      <c r="J598" s="47" t="e">
        <f t="shared" si="201"/>
        <v>#N/A</v>
      </c>
      <c r="K598" s="47" t="e">
        <f t="shared" si="202"/>
        <v>#N/A</v>
      </c>
      <c r="L598" s="47" t="e">
        <f t="shared" si="203"/>
        <v>#N/A</v>
      </c>
      <c r="M598" s="47" t="e">
        <f t="shared" si="204"/>
        <v>#N/A</v>
      </c>
      <c r="N598" s="47" t="e">
        <f t="shared" si="205"/>
        <v>#N/A</v>
      </c>
      <c r="O598" s="47" t="e">
        <f t="shared" si="206"/>
        <v>#N/A</v>
      </c>
      <c r="P598" s="47" t="e">
        <f t="shared" si="207"/>
        <v>#N/A</v>
      </c>
      <c r="Q598" s="47" t="e">
        <f t="shared" si="208"/>
        <v>#N/A</v>
      </c>
      <c r="R598" s="47" t="e">
        <f t="shared" si="209"/>
        <v>#N/A</v>
      </c>
      <c r="S598" s="47" t="e">
        <f t="shared" si="210"/>
        <v>#N/A</v>
      </c>
      <c r="T598" s="47" t="e">
        <f t="shared" si="211"/>
        <v>#N/A</v>
      </c>
      <c r="U598" s="47" t="e">
        <f t="shared" si="212"/>
        <v>#N/A</v>
      </c>
      <c r="V598" s="47" t="e">
        <f t="shared" si="213"/>
        <v>#N/A</v>
      </c>
      <c r="W598" s="47" t="e">
        <f t="shared" si="214"/>
        <v>#N/A</v>
      </c>
      <c r="X598" s="47" t="e">
        <f t="shared" si="215"/>
        <v>#N/A</v>
      </c>
      <c r="Y598" s="47" t="e">
        <f t="shared" si="216"/>
        <v>#N/A</v>
      </c>
      <c r="Z598" s="47" t="e">
        <f t="shared" si="217"/>
        <v>#N/A</v>
      </c>
      <c r="AA598" s="47" t="e">
        <f t="shared" si="218"/>
        <v>#N/A</v>
      </c>
      <c r="AB598" s="47" t="e">
        <f t="shared" si="219"/>
        <v>#N/A</v>
      </c>
      <c r="AC598" s="47" t="e">
        <f t="shared" si="220"/>
        <v>#N/A</v>
      </c>
    </row>
    <row r="599" spans="1:29" hidden="1" x14ac:dyDescent="0.25">
      <c r="A599">
        <v>575</v>
      </c>
      <c r="B599">
        <f>IFERROR(VLOOKUP(IF(ISERROR(FIND("Наименование загрязняющего вещества",D599))=FALSE,B600,IF(D599="всего по ЗВ:",B598,VLOOKUP(A599,ishod_piv!A:B,2,0))),norm!B:B,1,0),0)</f>
        <v>0</v>
      </c>
      <c r="C599" s="58" t="e">
        <f t="shared" si="199"/>
        <v>#N/A</v>
      </c>
      <c r="D599" s="148" t="e">
        <f>VLOOKUP(A599,ishod_piv!A:H,8,0)</f>
        <v>#N/A</v>
      </c>
      <c r="E599" s="59" t="e">
        <f>VLOOKUP(A599,ishod_piv!A:I,9,0)</f>
        <v>#N/A</v>
      </c>
      <c r="F599" s="47" t="e">
        <f>IF(ISERROR(FIND("Наименование загрязняющего вещества",D599))=TRUE,VLOOKUP(A599,ishod_piv!A:I,4,0),"")</f>
        <v>#N/A</v>
      </c>
      <c r="G599" s="47" t="e">
        <f>IF(ISERROR(FIND("Наименование загрязняющего вещества",D599))=TRUE,VLOOKUP(A599,ishod_piv!A:I,5,0),"")</f>
        <v>#N/A</v>
      </c>
      <c r="H599" s="47" t="e">
        <f>VLOOKUP(A599,ishod_piv!A:J,10,0)</f>
        <v>#N/A</v>
      </c>
      <c r="I599" s="47" t="e">
        <f t="shared" si="200"/>
        <v>#N/A</v>
      </c>
      <c r="J599" s="47" t="e">
        <f t="shared" si="201"/>
        <v>#N/A</v>
      </c>
      <c r="K599" s="47" t="e">
        <f t="shared" si="202"/>
        <v>#N/A</v>
      </c>
      <c r="L599" s="47" t="e">
        <f t="shared" si="203"/>
        <v>#N/A</v>
      </c>
      <c r="M599" s="47" t="e">
        <f t="shared" si="204"/>
        <v>#N/A</v>
      </c>
      <c r="N599" s="47" t="e">
        <f t="shared" si="205"/>
        <v>#N/A</v>
      </c>
      <c r="O599" s="47" t="e">
        <f t="shared" si="206"/>
        <v>#N/A</v>
      </c>
      <c r="P599" s="47" t="e">
        <f t="shared" si="207"/>
        <v>#N/A</v>
      </c>
      <c r="Q599" s="47" t="e">
        <f t="shared" si="208"/>
        <v>#N/A</v>
      </c>
      <c r="R599" s="47" t="e">
        <f t="shared" si="209"/>
        <v>#N/A</v>
      </c>
      <c r="S599" s="47" t="e">
        <f t="shared" si="210"/>
        <v>#N/A</v>
      </c>
      <c r="T599" s="47" t="e">
        <f t="shared" si="211"/>
        <v>#N/A</v>
      </c>
      <c r="U599" s="47" t="e">
        <f t="shared" si="212"/>
        <v>#N/A</v>
      </c>
      <c r="V599" s="47" t="e">
        <f t="shared" si="213"/>
        <v>#N/A</v>
      </c>
      <c r="W599" s="47" t="e">
        <f t="shared" si="214"/>
        <v>#N/A</v>
      </c>
      <c r="X599" s="47" t="e">
        <f t="shared" si="215"/>
        <v>#N/A</v>
      </c>
      <c r="Y599" s="47" t="e">
        <f t="shared" si="216"/>
        <v>#N/A</v>
      </c>
      <c r="Z599" s="47" t="e">
        <f t="shared" si="217"/>
        <v>#N/A</v>
      </c>
      <c r="AA599" s="47" t="e">
        <f t="shared" si="218"/>
        <v>#N/A</v>
      </c>
      <c r="AB599" s="47" t="e">
        <f t="shared" si="219"/>
        <v>#N/A</v>
      </c>
      <c r="AC599" s="47" t="e">
        <f t="shared" si="220"/>
        <v>#N/A</v>
      </c>
    </row>
    <row r="600" spans="1:29" hidden="1" x14ac:dyDescent="0.25">
      <c r="A600">
        <v>576</v>
      </c>
      <c r="B600">
        <f>IFERROR(VLOOKUP(IF(ISERROR(FIND("Наименование загрязняющего вещества",D600))=FALSE,B601,IF(D600="всего по ЗВ:",B599,VLOOKUP(A600,ishod_piv!A:B,2,0))),norm!B:B,1,0),0)</f>
        <v>0</v>
      </c>
      <c r="C600" s="58" t="e">
        <f t="shared" si="199"/>
        <v>#N/A</v>
      </c>
      <c r="D600" s="148" t="e">
        <f>VLOOKUP(A600,ishod_piv!A:H,8,0)</f>
        <v>#N/A</v>
      </c>
      <c r="E600" s="59" t="e">
        <f>VLOOKUP(A600,ishod_piv!A:I,9,0)</f>
        <v>#N/A</v>
      </c>
      <c r="F600" s="47" t="e">
        <f>IF(ISERROR(FIND("Наименование загрязняющего вещества",D600))=TRUE,VLOOKUP(A600,ishod_piv!A:I,4,0),"")</f>
        <v>#N/A</v>
      </c>
      <c r="G600" s="47" t="e">
        <f>IF(ISERROR(FIND("Наименование загрязняющего вещества",D600))=TRUE,VLOOKUP(A600,ishod_piv!A:I,5,0),"")</f>
        <v>#N/A</v>
      </c>
      <c r="H600" s="47" t="e">
        <f>VLOOKUP(A600,ishod_piv!A:J,10,0)</f>
        <v>#N/A</v>
      </c>
      <c r="I600" s="47" t="e">
        <f t="shared" si="200"/>
        <v>#N/A</v>
      </c>
      <c r="J600" s="47" t="e">
        <f t="shared" si="201"/>
        <v>#N/A</v>
      </c>
      <c r="K600" s="47" t="e">
        <f t="shared" si="202"/>
        <v>#N/A</v>
      </c>
      <c r="L600" s="47" t="e">
        <f t="shared" si="203"/>
        <v>#N/A</v>
      </c>
      <c r="M600" s="47" t="e">
        <f t="shared" si="204"/>
        <v>#N/A</v>
      </c>
      <c r="N600" s="47" t="e">
        <f t="shared" si="205"/>
        <v>#N/A</v>
      </c>
      <c r="O600" s="47" t="e">
        <f t="shared" si="206"/>
        <v>#N/A</v>
      </c>
      <c r="P600" s="47" t="e">
        <f t="shared" si="207"/>
        <v>#N/A</v>
      </c>
      <c r="Q600" s="47" t="e">
        <f t="shared" si="208"/>
        <v>#N/A</v>
      </c>
      <c r="R600" s="47" t="e">
        <f t="shared" si="209"/>
        <v>#N/A</v>
      </c>
      <c r="S600" s="47" t="e">
        <f t="shared" si="210"/>
        <v>#N/A</v>
      </c>
      <c r="T600" s="47" t="e">
        <f t="shared" si="211"/>
        <v>#N/A</v>
      </c>
      <c r="U600" s="47" t="e">
        <f t="shared" si="212"/>
        <v>#N/A</v>
      </c>
      <c r="V600" s="47" t="e">
        <f t="shared" si="213"/>
        <v>#N/A</v>
      </c>
      <c r="W600" s="47" t="e">
        <f t="shared" si="214"/>
        <v>#N/A</v>
      </c>
      <c r="X600" s="47" t="e">
        <f t="shared" si="215"/>
        <v>#N/A</v>
      </c>
      <c r="Y600" s="47" t="e">
        <f t="shared" si="216"/>
        <v>#N/A</v>
      </c>
      <c r="Z600" s="47" t="e">
        <f t="shared" si="217"/>
        <v>#N/A</v>
      </c>
      <c r="AA600" s="47" t="e">
        <f t="shared" si="218"/>
        <v>#N/A</v>
      </c>
      <c r="AB600" s="47" t="e">
        <f t="shared" si="219"/>
        <v>#N/A</v>
      </c>
      <c r="AC600" s="47" t="e">
        <f t="shared" si="220"/>
        <v>#N/A</v>
      </c>
    </row>
    <row r="601" spans="1:29" hidden="1" x14ac:dyDescent="0.25">
      <c r="A601">
        <v>577</v>
      </c>
      <c r="B601">
        <f>IFERROR(VLOOKUP(IF(ISERROR(FIND("Наименование загрязняющего вещества",D601))=FALSE,B602,IF(D601="всего по ЗВ:",B600,VLOOKUP(A601,ishod_piv!A:B,2,0))),norm!B:B,1,0),0)</f>
        <v>0</v>
      </c>
      <c r="C601" s="58" t="e">
        <f t="shared" si="199"/>
        <v>#N/A</v>
      </c>
      <c r="D601" s="148" t="e">
        <f>VLOOKUP(A601,ishod_piv!A:H,8,0)</f>
        <v>#N/A</v>
      </c>
      <c r="E601" s="59" t="e">
        <f>VLOOKUP(A601,ishod_piv!A:I,9,0)</f>
        <v>#N/A</v>
      </c>
      <c r="F601" s="47" t="e">
        <f>IF(ISERROR(FIND("Наименование загрязняющего вещества",D601))=TRUE,VLOOKUP(A601,ishod_piv!A:I,4,0),"")</f>
        <v>#N/A</v>
      </c>
      <c r="G601" s="47" t="e">
        <f>IF(ISERROR(FIND("Наименование загрязняющего вещества",D601))=TRUE,VLOOKUP(A601,ishod_piv!A:I,5,0),"")</f>
        <v>#N/A</v>
      </c>
      <c r="H601" s="47" t="e">
        <f>VLOOKUP(A601,ishod_piv!A:J,10,0)</f>
        <v>#N/A</v>
      </c>
      <c r="I601" s="47" t="e">
        <f t="shared" si="200"/>
        <v>#N/A</v>
      </c>
      <c r="J601" s="47" t="e">
        <f t="shared" si="201"/>
        <v>#N/A</v>
      </c>
      <c r="K601" s="47" t="e">
        <f t="shared" si="202"/>
        <v>#N/A</v>
      </c>
      <c r="L601" s="47" t="e">
        <f t="shared" si="203"/>
        <v>#N/A</v>
      </c>
      <c r="M601" s="47" t="e">
        <f t="shared" si="204"/>
        <v>#N/A</v>
      </c>
      <c r="N601" s="47" t="e">
        <f t="shared" si="205"/>
        <v>#N/A</v>
      </c>
      <c r="O601" s="47" t="e">
        <f t="shared" si="206"/>
        <v>#N/A</v>
      </c>
      <c r="P601" s="47" t="e">
        <f t="shared" si="207"/>
        <v>#N/A</v>
      </c>
      <c r="Q601" s="47" t="e">
        <f t="shared" si="208"/>
        <v>#N/A</v>
      </c>
      <c r="R601" s="47" t="e">
        <f t="shared" si="209"/>
        <v>#N/A</v>
      </c>
      <c r="S601" s="47" t="e">
        <f t="shared" si="210"/>
        <v>#N/A</v>
      </c>
      <c r="T601" s="47" t="e">
        <f t="shared" si="211"/>
        <v>#N/A</v>
      </c>
      <c r="U601" s="47" t="e">
        <f t="shared" si="212"/>
        <v>#N/A</v>
      </c>
      <c r="V601" s="47" t="e">
        <f t="shared" si="213"/>
        <v>#N/A</v>
      </c>
      <c r="W601" s="47" t="e">
        <f t="shared" si="214"/>
        <v>#N/A</v>
      </c>
      <c r="X601" s="47" t="e">
        <f t="shared" si="215"/>
        <v>#N/A</v>
      </c>
      <c r="Y601" s="47" t="e">
        <f t="shared" si="216"/>
        <v>#N/A</v>
      </c>
      <c r="Z601" s="47" t="e">
        <f t="shared" si="217"/>
        <v>#N/A</v>
      </c>
      <c r="AA601" s="47" t="e">
        <f t="shared" si="218"/>
        <v>#N/A</v>
      </c>
      <c r="AB601" s="47" t="e">
        <f t="shared" si="219"/>
        <v>#N/A</v>
      </c>
      <c r="AC601" s="47" t="e">
        <f t="shared" si="220"/>
        <v>#N/A</v>
      </c>
    </row>
    <row r="602" spans="1:29" hidden="1" x14ac:dyDescent="0.25">
      <c r="A602">
        <v>578</v>
      </c>
      <c r="B602">
        <f>IFERROR(VLOOKUP(IF(ISERROR(FIND("Наименование загрязняющего вещества",D602))=FALSE,B603,IF(D602="всего по ЗВ:",B601,VLOOKUP(A602,ishod_piv!A:B,2,0))),norm!B:B,1,0),0)</f>
        <v>0</v>
      </c>
      <c r="C602" s="58" t="e">
        <f t="shared" si="199"/>
        <v>#N/A</v>
      </c>
      <c r="D602" s="148" t="e">
        <f>VLOOKUP(A602,ishod_piv!A:H,8,0)</f>
        <v>#N/A</v>
      </c>
      <c r="E602" s="59" t="e">
        <f>VLOOKUP(A602,ishod_piv!A:I,9,0)</f>
        <v>#N/A</v>
      </c>
      <c r="F602" s="47" t="e">
        <f>IF(ISERROR(FIND("Наименование загрязняющего вещества",D602))=TRUE,VLOOKUP(A602,ishod_piv!A:I,4,0),"")</f>
        <v>#N/A</v>
      </c>
      <c r="G602" s="47" t="e">
        <f>IF(ISERROR(FIND("Наименование загрязняющего вещества",D602))=TRUE,VLOOKUP(A602,ishod_piv!A:I,5,0),"")</f>
        <v>#N/A</v>
      </c>
      <c r="H602" s="47" t="e">
        <f>VLOOKUP(A602,ishod_piv!A:J,10,0)</f>
        <v>#N/A</v>
      </c>
      <c r="I602" s="47" t="e">
        <f t="shared" si="200"/>
        <v>#N/A</v>
      </c>
      <c r="J602" s="47" t="e">
        <f t="shared" si="201"/>
        <v>#N/A</v>
      </c>
      <c r="K602" s="47" t="e">
        <f t="shared" si="202"/>
        <v>#N/A</v>
      </c>
      <c r="L602" s="47" t="e">
        <f t="shared" si="203"/>
        <v>#N/A</v>
      </c>
      <c r="M602" s="47" t="e">
        <f t="shared" si="204"/>
        <v>#N/A</v>
      </c>
      <c r="N602" s="47" t="e">
        <f t="shared" si="205"/>
        <v>#N/A</v>
      </c>
      <c r="O602" s="47" t="e">
        <f t="shared" si="206"/>
        <v>#N/A</v>
      </c>
      <c r="P602" s="47" t="e">
        <f t="shared" si="207"/>
        <v>#N/A</v>
      </c>
      <c r="Q602" s="47" t="e">
        <f t="shared" si="208"/>
        <v>#N/A</v>
      </c>
      <c r="R602" s="47" t="e">
        <f t="shared" si="209"/>
        <v>#N/A</v>
      </c>
      <c r="S602" s="47" t="e">
        <f t="shared" si="210"/>
        <v>#N/A</v>
      </c>
      <c r="T602" s="47" t="e">
        <f t="shared" si="211"/>
        <v>#N/A</v>
      </c>
      <c r="U602" s="47" t="e">
        <f t="shared" si="212"/>
        <v>#N/A</v>
      </c>
      <c r="V602" s="47" t="e">
        <f t="shared" si="213"/>
        <v>#N/A</v>
      </c>
      <c r="W602" s="47" t="e">
        <f t="shared" si="214"/>
        <v>#N/A</v>
      </c>
      <c r="X602" s="47" t="e">
        <f t="shared" si="215"/>
        <v>#N/A</v>
      </c>
      <c r="Y602" s="47" t="e">
        <f t="shared" si="216"/>
        <v>#N/A</v>
      </c>
      <c r="Z602" s="47" t="e">
        <f t="shared" si="217"/>
        <v>#N/A</v>
      </c>
      <c r="AA602" s="47" t="e">
        <f t="shared" si="218"/>
        <v>#N/A</v>
      </c>
      <c r="AB602" s="47" t="e">
        <f t="shared" si="219"/>
        <v>#N/A</v>
      </c>
      <c r="AC602" s="47" t="e">
        <f t="shared" si="220"/>
        <v>#N/A</v>
      </c>
    </row>
    <row r="603" spans="1:29" hidden="1" x14ac:dyDescent="0.25">
      <c r="A603">
        <v>579</v>
      </c>
      <c r="B603">
        <f>IFERROR(VLOOKUP(IF(ISERROR(FIND("Наименование загрязняющего вещества",D603))=FALSE,B604,IF(D603="всего по ЗВ:",B602,VLOOKUP(A603,ishod_piv!A:B,2,0))),norm!B:B,1,0),0)</f>
        <v>0</v>
      </c>
      <c r="C603" s="58" t="e">
        <f t="shared" si="199"/>
        <v>#N/A</v>
      </c>
      <c r="D603" s="148" t="e">
        <f>VLOOKUP(A603,ishod_piv!A:H,8,0)</f>
        <v>#N/A</v>
      </c>
      <c r="E603" s="59" t="e">
        <f>VLOOKUP(A603,ishod_piv!A:I,9,0)</f>
        <v>#N/A</v>
      </c>
      <c r="F603" s="47" t="e">
        <f>IF(ISERROR(FIND("Наименование загрязняющего вещества",D603))=TRUE,VLOOKUP(A603,ishod_piv!A:I,4,0),"")</f>
        <v>#N/A</v>
      </c>
      <c r="G603" s="47" t="e">
        <f>IF(ISERROR(FIND("Наименование загрязняющего вещества",D603))=TRUE,VLOOKUP(A603,ishod_piv!A:I,5,0),"")</f>
        <v>#N/A</v>
      </c>
      <c r="H603" s="47" t="e">
        <f>VLOOKUP(A603,ishod_piv!A:J,10,0)</f>
        <v>#N/A</v>
      </c>
      <c r="I603" s="47" t="e">
        <f t="shared" si="200"/>
        <v>#N/A</v>
      </c>
      <c r="J603" s="47" t="e">
        <f t="shared" si="201"/>
        <v>#N/A</v>
      </c>
      <c r="K603" s="47" t="e">
        <f t="shared" si="202"/>
        <v>#N/A</v>
      </c>
      <c r="L603" s="47" t="e">
        <f t="shared" si="203"/>
        <v>#N/A</v>
      </c>
      <c r="M603" s="47" t="e">
        <f t="shared" si="204"/>
        <v>#N/A</v>
      </c>
      <c r="N603" s="47" t="e">
        <f t="shared" si="205"/>
        <v>#N/A</v>
      </c>
      <c r="O603" s="47" t="e">
        <f t="shared" si="206"/>
        <v>#N/A</v>
      </c>
      <c r="P603" s="47" t="e">
        <f t="shared" si="207"/>
        <v>#N/A</v>
      </c>
      <c r="Q603" s="47" t="e">
        <f t="shared" si="208"/>
        <v>#N/A</v>
      </c>
      <c r="R603" s="47" t="e">
        <f t="shared" si="209"/>
        <v>#N/A</v>
      </c>
      <c r="S603" s="47" t="e">
        <f t="shared" si="210"/>
        <v>#N/A</v>
      </c>
      <c r="T603" s="47" t="e">
        <f t="shared" si="211"/>
        <v>#N/A</v>
      </c>
      <c r="U603" s="47" t="e">
        <f t="shared" si="212"/>
        <v>#N/A</v>
      </c>
      <c r="V603" s="47" t="e">
        <f t="shared" si="213"/>
        <v>#N/A</v>
      </c>
      <c r="W603" s="47" t="e">
        <f t="shared" si="214"/>
        <v>#N/A</v>
      </c>
      <c r="X603" s="47" t="e">
        <f t="shared" si="215"/>
        <v>#N/A</v>
      </c>
      <c r="Y603" s="47" t="e">
        <f t="shared" si="216"/>
        <v>#N/A</v>
      </c>
      <c r="Z603" s="47" t="e">
        <f t="shared" si="217"/>
        <v>#N/A</v>
      </c>
      <c r="AA603" s="47" t="e">
        <f t="shared" si="218"/>
        <v>#N/A</v>
      </c>
      <c r="AB603" s="47" t="e">
        <f t="shared" si="219"/>
        <v>#N/A</v>
      </c>
      <c r="AC603" s="47" t="e">
        <f t="shared" si="220"/>
        <v>#N/A</v>
      </c>
    </row>
    <row r="604" spans="1:29" hidden="1" x14ac:dyDescent="0.25">
      <c r="A604">
        <v>580</v>
      </c>
      <c r="B604">
        <f>IFERROR(VLOOKUP(IF(ISERROR(FIND("Наименование загрязняющего вещества",D604))=FALSE,B605,IF(D604="всего по ЗВ:",B603,VLOOKUP(A604,ishod_piv!A:B,2,0))),norm!B:B,1,0),0)</f>
        <v>0</v>
      </c>
      <c r="C604" s="58" t="e">
        <f t="shared" si="199"/>
        <v>#N/A</v>
      </c>
      <c r="D604" s="148" t="e">
        <f>VLOOKUP(A604,ishod_piv!A:H,8,0)</f>
        <v>#N/A</v>
      </c>
      <c r="E604" s="59" t="e">
        <f>VLOOKUP(A604,ishod_piv!A:I,9,0)</f>
        <v>#N/A</v>
      </c>
      <c r="F604" s="47" t="e">
        <f>IF(ISERROR(FIND("Наименование загрязняющего вещества",D604))=TRUE,VLOOKUP(A604,ishod_piv!A:I,4,0),"")</f>
        <v>#N/A</v>
      </c>
      <c r="G604" s="47" t="e">
        <f>IF(ISERROR(FIND("Наименование загрязняющего вещества",D604))=TRUE,VLOOKUP(A604,ishod_piv!A:I,5,0),"")</f>
        <v>#N/A</v>
      </c>
      <c r="H604" s="47" t="e">
        <f>VLOOKUP(A604,ishod_piv!A:J,10,0)</f>
        <v>#N/A</v>
      </c>
      <c r="I604" s="47" t="e">
        <f t="shared" si="200"/>
        <v>#N/A</v>
      </c>
      <c r="J604" s="47" t="e">
        <f t="shared" si="201"/>
        <v>#N/A</v>
      </c>
      <c r="K604" s="47" t="e">
        <f t="shared" si="202"/>
        <v>#N/A</v>
      </c>
      <c r="L604" s="47" t="e">
        <f t="shared" si="203"/>
        <v>#N/A</v>
      </c>
      <c r="M604" s="47" t="e">
        <f t="shared" si="204"/>
        <v>#N/A</v>
      </c>
      <c r="N604" s="47" t="e">
        <f t="shared" si="205"/>
        <v>#N/A</v>
      </c>
      <c r="O604" s="47" t="e">
        <f t="shared" si="206"/>
        <v>#N/A</v>
      </c>
      <c r="P604" s="47" t="e">
        <f t="shared" si="207"/>
        <v>#N/A</v>
      </c>
      <c r="Q604" s="47" t="e">
        <f t="shared" si="208"/>
        <v>#N/A</v>
      </c>
      <c r="R604" s="47" t="e">
        <f t="shared" si="209"/>
        <v>#N/A</v>
      </c>
      <c r="S604" s="47" t="e">
        <f t="shared" si="210"/>
        <v>#N/A</v>
      </c>
      <c r="T604" s="47" t="e">
        <f t="shared" si="211"/>
        <v>#N/A</v>
      </c>
      <c r="U604" s="47" t="e">
        <f t="shared" si="212"/>
        <v>#N/A</v>
      </c>
      <c r="V604" s="47" t="e">
        <f t="shared" si="213"/>
        <v>#N/A</v>
      </c>
      <c r="W604" s="47" t="e">
        <f t="shared" si="214"/>
        <v>#N/A</v>
      </c>
      <c r="X604" s="47" t="e">
        <f t="shared" si="215"/>
        <v>#N/A</v>
      </c>
      <c r="Y604" s="47" t="e">
        <f t="shared" si="216"/>
        <v>#N/A</v>
      </c>
      <c r="Z604" s="47" t="e">
        <f t="shared" si="217"/>
        <v>#N/A</v>
      </c>
      <c r="AA604" s="47" t="e">
        <f t="shared" si="218"/>
        <v>#N/A</v>
      </c>
      <c r="AB604" s="47" t="e">
        <f t="shared" si="219"/>
        <v>#N/A</v>
      </c>
      <c r="AC604" s="47" t="e">
        <f t="shared" si="220"/>
        <v>#N/A</v>
      </c>
    </row>
    <row r="605" spans="1:29" hidden="1" x14ac:dyDescent="0.25">
      <c r="A605">
        <v>581</v>
      </c>
      <c r="B605">
        <f>IFERROR(VLOOKUP(IF(ISERROR(FIND("Наименование загрязняющего вещества",D605))=FALSE,B606,IF(D605="всего по ЗВ:",B604,VLOOKUP(A605,ishod_piv!A:B,2,0))),norm!B:B,1,0),0)</f>
        <v>0</v>
      </c>
      <c r="C605" s="58" t="e">
        <f t="shared" si="199"/>
        <v>#N/A</v>
      </c>
      <c r="D605" s="148" t="e">
        <f>VLOOKUP(A605,ishod_piv!A:H,8,0)</f>
        <v>#N/A</v>
      </c>
      <c r="E605" s="59" t="e">
        <f>VLOOKUP(A605,ishod_piv!A:I,9,0)</f>
        <v>#N/A</v>
      </c>
      <c r="F605" s="47" t="e">
        <f>IF(ISERROR(FIND("Наименование загрязняющего вещества",D605))=TRUE,VLOOKUP(A605,ishod_piv!A:I,4,0),"")</f>
        <v>#N/A</v>
      </c>
      <c r="G605" s="47" t="e">
        <f>IF(ISERROR(FIND("Наименование загрязняющего вещества",D605))=TRUE,VLOOKUP(A605,ishod_piv!A:I,5,0),"")</f>
        <v>#N/A</v>
      </c>
      <c r="H605" s="47" t="e">
        <f>VLOOKUP(A605,ishod_piv!A:J,10,0)</f>
        <v>#N/A</v>
      </c>
      <c r="I605" s="47" t="e">
        <f t="shared" si="200"/>
        <v>#N/A</v>
      </c>
      <c r="J605" s="47" t="e">
        <f t="shared" si="201"/>
        <v>#N/A</v>
      </c>
      <c r="K605" s="47" t="e">
        <f t="shared" si="202"/>
        <v>#N/A</v>
      </c>
      <c r="L605" s="47" t="e">
        <f t="shared" si="203"/>
        <v>#N/A</v>
      </c>
      <c r="M605" s="47" t="e">
        <f t="shared" si="204"/>
        <v>#N/A</v>
      </c>
      <c r="N605" s="47" t="e">
        <f t="shared" si="205"/>
        <v>#N/A</v>
      </c>
      <c r="O605" s="47" t="e">
        <f t="shared" si="206"/>
        <v>#N/A</v>
      </c>
      <c r="P605" s="47" t="e">
        <f t="shared" si="207"/>
        <v>#N/A</v>
      </c>
      <c r="Q605" s="47" t="e">
        <f t="shared" si="208"/>
        <v>#N/A</v>
      </c>
      <c r="R605" s="47" t="e">
        <f t="shared" si="209"/>
        <v>#N/A</v>
      </c>
      <c r="S605" s="47" t="e">
        <f t="shared" si="210"/>
        <v>#N/A</v>
      </c>
      <c r="T605" s="47" t="e">
        <f t="shared" si="211"/>
        <v>#N/A</v>
      </c>
      <c r="U605" s="47" t="e">
        <f t="shared" si="212"/>
        <v>#N/A</v>
      </c>
      <c r="V605" s="47" t="e">
        <f t="shared" si="213"/>
        <v>#N/A</v>
      </c>
      <c r="W605" s="47" t="e">
        <f t="shared" si="214"/>
        <v>#N/A</v>
      </c>
      <c r="X605" s="47" t="e">
        <f t="shared" si="215"/>
        <v>#N/A</v>
      </c>
      <c r="Y605" s="47" t="e">
        <f t="shared" si="216"/>
        <v>#N/A</v>
      </c>
      <c r="Z605" s="47" t="e">
        <f t="shared" si="217"/>
        <v>#N/A</v>
      </c>
      <c r="AA605" s="47" t="e">
        <f t="shared" si="218"/>
        <v>#N/A</v>
      </c>
      <c r="AB605" s="47" t="e">
        <f t="shared" si="219"/>
        <v>#N/A</v>
      </c>
      <c r="AC605" s="47" t="e">
        <f t="shared" si="220"/>
        <v>#N/A</v>
      </c>
    </row>
    <row r="606" spans="1:29" hidden="1" x14ac:dyDescent="0.25">
      <c r="A606">
        <v>582</v>
      </c>
      <c r="B606">
        <f>IFERROR(VLOOKUP(IF(ISERROR(FIND("Наименование загрязняющего вещества",D606))=FALSE,B607,IF(D606="всего по ЗВ:",B605,VLOOKUP(A606,ishod_piv!A:B,2,0))),norm!B:B,1,0),0)</f>
        <v>0</v>
      </c>
      <c r="C606" s="58" t="e">
        <f t="shared" si="199"/>
        <v>#N/A</v>
      </c>
      <c r="D606" s="148" t="e">
        <f>VLOOKUP(A606,ishod_piv!A:H,8,0)</f>
        <v>#N/A</v>
      </c>
      <c r="E606" s="59" t="e">
        <f>VLOOKUP(A606,ishod_piv!A:I,9,0)</f>
        <v>#N/A</v>
      </c>
      <c r="F606" s="47" t="e">
        <f>IF(ISERROR(FIND("Наименование загрязняющего вещества",D606))=TRUE,VLOOKUP(A606,ishod_piv!A:I,4,0),"")</f>
        <v>#N/A</v>
      </c>
      <c r="G606" s="47" t="e">
        <f>IF(ISERROR(FIND("Наименование загрязняющего вещества",D606))=TRUE,VLOOKUP(A606,ishod_piv!A:I,5,0),"")</f>
        <v>#N/A</v>
      </c>
      <c r="H606" s="47" t="e">
        <f>VLOOKUP(A606,ishod_piv!A:J,10,0)</f>
        <v>#N/A</v>
      </c>
      <c r="I606" s="47" t="e">
        <f t="shared" si="200"/>
        <v>#N/A</v>
      </c>
      <c r="J606" s="47" t="e">
        <f t="shared" si="201"/>
        <v>#N/A</v>
      </c>
      <c r="K606" s="47" t="e">
        <f t="shared" si="202"/>
        <v>#N/A</v>
      </c>
      <c r="L606" s="47" t="e">
        <f t="shared" si="203"/>
        <v>#N/A</v>
      </c>
      <c r="M606" s="47" t="e">
        <f t="shared" si="204"/>
        <v>#N/A</v>
      </c>
      <c r="N606" s="47" t="e">
        <f t="shared" si="205"/>
        <v>#N/A</v>
      </c>
      <c r="O606" s="47" t="e">
        <f t="shared" si="206"/>
        <v>#N/A</v>
      </c>
      <c r="P606" s="47" t="e">
        <f t="shared" si="207"/>
        <v>#N/A</v>
      </c>
      <c r="Q606" s="47" t="e">
        <f t="shared" si="208"/>
        <v>#N/A</v>
      </c>
      <c r="R606" s="47" t="e">
        <f t="shared" si="209"/>
        <v>#N/A</v>
      </c>
      <c r="S606" s="47" t="e">
        <f t="shared" si="210"/>
        <v>#N/A</v>
      </c>
      <c r="T606" s="47" t="e">
        <f t="shared" si="211"/>
        <v>#N/A</v>
      </c>
      <c r="U606" s="47" t="e">
        <f t="shared" si="212"/>
        <v>#N/A</v>
      </c>
      <c r="V606" s="47" t="e">
        <f t="shared" si="213"/>
        <v>#N/A</v>
      </c>
      <c r="W606" s="47" t="e">
        <f t="shared" si="214"/>
        <v>#N/A</v>
      </c>
      <c r="X606" s="47" t="e">
        <f t="shared" si="215"/>
        <v>#N/A</v>
      </c>
      <c r="Y606" s="47" t="e">
        <f t="shared" si="216"/>
        <v>#N/A</v>
      </c>
      <c r="Z606" s="47" t="e">
        <f t="shared" si="217"/>
        <v>#N/A</v>
      </c>
      <c r="AA606" s="47" t="e">
        <f t="shared" si="218"/>
        <v>#N/A</v>
      </c>
      <c r="AB606" s="47" t="e">
        <f t="shared" si="219"/>
        <v>#N/A</v>
      </c>
      <c r="AC606" s="47" t="e">
        <f t="shared" si="220"/>
        <v>#N/A</v>
      </c>
    </row>
    <row r="607" spans="1:29" hidden="1" x14ac:dyDescent="0.25">
      <c r="A607">
        <v>583</v>
      </c>
      <c r="B607">
        <f>IFERROR(VLOOKUP(IF(ISERROR(FIND("Наименование загрязняющего вещества",D607))=FALSE,B608,IF(D607="всего по ЗВ:",B606,VLOOKUP(A607,ishod_piv!A:B,2,0))),norm!B:B,1,0),0)</f>
        <v>0</v>
      </c>
      <c r="C607" s="58" t="e">
        <f t="shared" si="199"/>
        <v>#N/A</v>
      </c>
      <c r="D607" s="148" t="e">
        <f>VLOOKUP(A607,ishod_piv!A:H,8,0)</f>
        <v>#N/A</v>
      </c>
      <c r="E607" s="59" t="e">
        <f>VLOOKUP(A607,ishod_piv!A:I,9,0)</f>
        <v>#N/A</v>
      </c>
      <c r="F607" s="47" t="e">
        <f>IF(ISERROR(FIND("Наименование загрязняющего вещества",D607))=TRUE,VLOOKUP(A607,ishod_piv!A:I,4,0),"")</f>
        <v>#N/A</v>
      </c>
      <c r="G607" s="47" t="e">
        <f>IF(ISERROR(FIND("Наименование загрязняющего вещества",D607))=TRUE,VLOOKUP(A607,ishod_piv!A:I,5,0),"")</f>
        <v>#N/A</v>
      </c>
      <c r="H607" s="47" t="e">
        <f>VLOOKUP(A607,ishod_piv!A:J,10,0)</f>
        <v>#N/A</v>
      </c>
      <c r="I607" s="47" t="e">
        <f t="shared" si="200"/>
        <v>#N/A</v>
      </c>
      <c r="J607" s="47" t="e">
        <f t="shared" si="201"/>
        <v>#N/A</v>
      </c>
      <c r="K607" s="47" t="e">
        <f t="shared" si="202"/>
        <v>#N/A</v>
      </c>
      <c r="L607" s="47" t="e">
        <f t="shared" si="203"/>
        <v>#N/A</v>
      </c>
      <c r="M607" s="47" t="e">
        <f t="shared" si="204"/>
        <v>#N/A</v>
      </c>
      <c r="N607" s="47" t="e">
        <f t="shared" si="205"/>
        <v>#N/A</v>
      </c>
      <c r="O607" s="47" t="e">
        <f t="shared" si="206"/>
        <v>#N/A</v>
      </c>
      <c r="P607" s="47" t="e">
        <f t="shared" si="207"/>
        <v>#N/A</v>
      </c>
      <c r="Q607" s="47" t="e">
        <f t="shared" si="208"/>
        <v>#N/A</v>
      </c>
      <c r="R607" s="47" t="e">
        <f t="shared" si="209"/>
        <v>#N/A</v>
      </c>
      <c r="S607" s="47" t="e">
        <f t="shared" si="210"/>
        <v>#N/A</v>
      </c>
      <c r="T607" s="47" t="e">
        <f t="shared" si="211"/>
        <v>#N/A</v>
      </c>
      <c r="U607" s="47" t="e">
        <f t="shared" si="212"/>
        <v>#N/A</v>
      </c>
      <c r="V607" s="47" t="e">
        <f t="shared" si="213"/>
        <v>#N/A</v>
      </c>
      <c r="W607" s="47" t="e">
        <f t="shared" si="214"/>
        <v>#N/A</v>
      </c>
      <c r="X607" s="47" t="e">
        <f t="shared" si="215"/>
        <v>#N/A</v>
      </c>
      <c r="Y607" s="47" t="e">
        <f t="shared" si="216"/>
        <v>#N/A</v>
      </c>
      <c r="Z607" s="47" t="e">
        <f t="shared" si="217"/>
        <v>#N/A</v>
      </c>
      <c r="AA607" s="47" t="e">
        <f t="shared" si="218"/>
        <v>#N/A</v>
      </c>
      <c r="AB607" s="47" t="e">
        <f t="shared" si="219"/>
        <v>#N/A</v>
      </c>
      <c r="AC607" s="47" t="e">
        <f t="shared" si="220"/>
        <v>#N/A</v>
      </c>
    </row>
    <row r="608" spans="1:29" hidden="1" x14ac:dyDescent="0.25">
      <c r="A608">
        <v>584</v>
      </c>
      <c r="B608">
        <f>IFERROR(VLOOKUP(IF(ISERROR(FIND("Наименование загрязняющего вещества",D608))=FALSE,B609,IF(D608="всего по ЗВ:",B607,VLOOKUP(A608,ishod_piv!A:B,2,0))),norm!B:B,1,0),0)</f>
        <v>0</v>
      </c>
      <c r="C608" s="58" t="e">
        <f t="shared" si="199"/>
        <v>#N/A</v>
      </c>
      <c r="D608" s="148" t="e">
        <f>VLOOKUP(A608,ishod_piv!A:H,8,0)</f>
        <v>#N/A</v>
      </c>
      <c r="E608" s="59" t="e">
        <f>VLOOKUP(A608,ishod_piv!A:I,9,0)</f>
        <v>#N/A</v>
      </c>
      <c r="F608" s="47" t="e">
        <f>IF(ISERROR(FIND("Наименование загрязняющего вещества",D608))=TRUE,VLOOKUP(A608,ishod_piv!A:I,4,0),"")</f>
        <v>#N/A</v>
      </c>
      <c r="G608" s="47" t="e">
        <f>IF(ISERROR(FIND("Наименование загрязняющего вещества",D608))=TRUE,VLOOKUP(A608,ishod_piv!A:I,5,0),"")</f>
        <v>#N/A</v>
      </c>
      <c r="H608" s="47" t="e">
        <f>VLOOKUP(A608,ishod_piv!A:J,10,0)</f>
        <v>#N/A</v>
      </c>
      <c r="I608" s="47" t="e">
        <f t="shared" si="200"/>
        <v>#N/A</v>
      </c>
      <c r="J608" s="47" t="e">
        <f t="shared" si="201"/>
        <v>#N/A</v>
      </c>
      <c r="K608" s="47" t="e">
        <f t="shared" si="202"/>
        <v>#N/A</v>
      </c>
      <c r="L608" s="47" t="e">
        <f t="shared" si="203"/>
        <v>#N/A</v>
      </c>
      <c r="M608" s="47" t="e">
        <f t="shared" si="204"/>
        <v>#N/A</v>
      </c>
      <c r="N608" s="47" t="e">
        <f t="shared" si="205"/>
        <v>#N/A</v>
      </c>
      <c r="O608" s="47" t="e">
        <f t="shared" si="206"/>
        <v>#N/A</v>
      </c>
      <c r="P608" s="47" t="e">
        <f t="shared" si="207"/>
        <v>#N/A</v>
      </c>
      <c r="Q608" s="47" t="e">
        <f t="shared" si="208"/>
        <v>#N/A</v>
      </c>
      <c r="R608" s="47" t="e">
        <f t="shared" si="209"/>
        <v>#N/A</v>
      </c>
      <c r="S608" s="47" t="e">
        <f t="shared" si="210"/>
        <v>#N/A</v>
      </c>
      <c r="T608" s="47" t="e">
        <f t="shared" si="211"/>
        <v>#N/A</v>
      </c>
      <c r="U608" s="47" t="e">
        <f t="shared" si="212"/>
        <v>#N/A</v>
      </c>
      <c r="V608" s="47" t="e">
        <f t="shared" si="213"/>
        <v>#N/A</v>
      </c>
      <c r="W608" s="47" t="e">
        <f t="shared" si="214"/>
        <v>#N/A</v>
      </c>
      <c r="X608" s="47" t="e">
        <f t="shared" si="215"/>
        <v>#N/A</v>
      </c>
      <c r="Y608" s="47" t="e">
        <f t="shared" si="216"/>
        <v>#N/A</v>
      </c>
      <c r="Z608" s="47" t="e">
        <f t="shared" si="217"/>
        <v>#N/A</v>
      </c>
      <c r="AA608" s="47" t="e">
        <f t="shared" si="218"/>
        <v>#N/A</v>
      </c>
      <c r="AB608" s="47" t="e">
        <f t="shared" si="219"/>
        <v>#N/A</v>
      </c>
      <c r="AC608" s="47" t="e">
        <f t="shared" si="220"/>
        <v>#N/A</v>
      </c>
    </row>
    <row r="609" spans="1:29" hidden="1" x14ac:dyDescent="0.25">
      <c r="A609">
        <v>585</v>
      </c>
      <c r="B609">
        <f>IFERROR(VLOOKUP(IF(ISERROR(FIND("Наименование загрязняющего вещества",D609))=FALSE,B610,IF(D609="всего по ЗВ:",B608,VLOOKUP(A609,ishod_piv!A:B,2,0))),norm!B:B,1,0),0)</f>
        <v>0</v>
      </c>
      <c r="C609" s="58" t="e">
        <f t="shared" si="199"/>
        <v>#N/A</v>
      </c>
      <c r="D609" s="148" t="e">
        <f>VLOOKUP(A609,ishod_piv!A:H,8,0)</f>
        <v>#N/A</v>
      </c>
      <c r="E609" s="59" t="e">
        <f>VLOOKUP(A609,ishod_piv!A:I,9,0)</f>
        <v>#N/A</v>
      </c>
      <c r="F609" s="47" t="e">
        <f>IF(ISERROR(FIND("Наименование загрязняющего вещества",D609))=TRUE,VLOOKUP(A609,ishod_piv!A:I,4,0),"")</f>
        <v>#N/A</v>
      </c>
      <c r="G609" s="47" t="e">
        <f>IF(ISERROR(FIND("Наименование загрязняющего вещества",D609))=TRUE,VLOOKUP(A609,ishod_piv!A:I,5,0),"")</f>
        <v>#N/A</v>
      </c>
      <c r="H609" s="47" t="e">
        <f>VLOOKUP(A609,ishod_piv!A:J,10,0)</f>
        <v>#N/A</v>
      </c>
      <c r="I609" s="47" t="e">
        <f t="shared" si="200"/>
        <v>#N/A</v>
      </c>
      <c r="J609" s="47" t="e">
        <f t="shared" si="201"/>
        <v>#N/A</v>
      </c>
      <c r="K609" s="47" t="e">
        <f t="shared" si="202"/>
        <v>#N/A</v>
      </c>
      <c r="L609" s="47" t="e">
        <f t="shared" si="203"/>
        <v>#N/A</v>
      </c>
      <c r="M609" s="47" t="e">
        <f t="shared" si="204"/>
        <v>#N/A</v>
      </c>
      <c r="N609" s="47" t="e">
        <f t="shared" si="205"/>
        <v>#N/A</v>
      </c>
      <c r="O609" s="47" t="e">
        <f t="shared" si="206"/>
        <v>#N/A</v>
      </c>
      <c r="P609" s="47" t="e">
        <f t="shared" si="207"/>
        <v>#N/A</v>
      </c>
      <c r="Q609" s="47" t="e">
        <f t="shared" si="208"/>
        <v>#N/A</v>
      </c>
      <c r="R609" s="47" t="e">
        <f t="shared" si="209"/>
        <v>#N/A</v>
      </c>
      <c r="S609" s="47" t="e">
        <f t="shared" si="210"/>
        <v>#N/A</v>
      </c>
      <c r="T609" s="47" t="e">
        <f t="shared" si="211"/>
        <v>#N/A</v>
      </c>
      <c r="U609" s="47" t="e">
        <f t="shared" si="212"/>
        <v>#N/A</v>
      </c>
      <c r="V609" s="47" t="e">
        <f t="shared" si="213"/>
        <v>#N/A</v>
      </c>
      <c r="W609" s="47" t="e">
        <f t="shared" si="214"/>
        <v>#N/A</v>
      </c>
      <c r="X609" s="47" t="e">
        <f t="shared" si="215"/>
        <v>#N/A</v>
      </c>
      <c r="Y609" s="47" t="e">
        <f t="shared" si="216"/>
        <v>#N/A</v>
      </c>
      <c r="Z609" s="47" t="e">
        <f t="shared" si="217"/>
        <v>#N/A</v>
      </c>
      <c r="AA609" s="47" t="e">
        <f t="shared" si="218"/>
        <v>#N/A</v>
      </c>
      <c r="AB609" s="47" t="e">
        <f t="shared" si="219"/>
        <v>#N/A</v>
      </c>
      <c r="AC609" s="47" t="e">
        <f t="shared" si="220"/>
        <v>#N/A</v>
      </c>
    </row>
    <row r="610" spans="1:29" hidden="1" x14ac:dyDescent="0.25">
      <c r="A610">
        <v>586</v>
      </c>
      <c r="B610">
        <f>IFERROR(VLOOKUP(IF(ISERROR(FIND("Наименование загрязняющего вещества",D610))=FALSE,B611,IF(D610="всего по ЗВ:",B609,VLOOKUP(A610,ishod_piv!A:B,2,0))),norm!B:B,1,0),0)</f>
        <v>0</v>
      </c>
      <c r="C610" s="58" t="e">
        <f t="shared" si="199"/>
        <v>#N/A</v>
      </c>
      <c r="D610" s="148" t="e">
        <f>VLOOKUP(A610,ishod_piv!A:H,8,0)</f>
        <v>#N/A</v>
      </c>
      <c r="E610" s="59" t="e">
        <f>VLOOKUP(A610,ishod_piv!A:I,9,0)</f>
        <v>#N/A</v>
      </c>
      <c r="F610" s="47" t="e">
        <f>IF(ISERROR(FIND("Наименование загрязняющего вещества",D610))=TRUE,VLOOKUP(A610,ishod_piv!A:I,4,0),"")</f>
        <v>#N/A</v>
      </c>
      <c r="G610" s="47" t="e">
        <f>IF(ISERROR(FIND("Наименование загрязняющего вещества",D610))=TRUE,VLOOKUP(A610,ishod_piv!A:I,5,0),"")</f>
        <v>#N/A</v>
      </c>
      <c r="H610" s="47" t="e">
        <f>VLOOKUP(A610,ishod_piv!A:J,10,0)</f>
        <v>#N/A</v>
      </c>
      <c r="I610" s="47" t="e">
        <f t="shared" si="200"/>
        <v>#N/A</v>
      </c>
      <c r="J610" s="47" t="e">
        <f t="shared" si="201"/>
        <v>#N/A</v>
      </c>
      <c r="K610" s="47" t="e">
        <f t="shared" si="202"/>
        <v>#N/A</v>
      </c>
      <c r="L610" s="47" t="e">
        <f t="shared" si="203"/>
        <v>#N/A</v>
      </c>
      <c r="M610" s="47" t="e">
        <f t="shared" si="204"/>
        <v>#N/A</v>
      </c>
      <c r="N610" s="47" t="e">
        <f t="shared" si="205"/>
        <v>#N/A</v>
      </c>
      <c r="O610" s="47" t="e">
        <f t="shared" si="206"/>
        <v>#N/A</v>
      </c>
      <c r="P610" s="47" t="e">
        <f t="shared" si="207"/>
        <v>#N/A</v>
      </c>
      <c r="Q610" s="47" t="e">
        <f t="shared" si="208"/>
        <v>#N/A</v>
      </c>
      <c r="R610" s="47" t="e">
        <f t="shared" si="209"/>
        <v>#N/A</v>
      </c>
      <c r="S610" s="47" t="e">
        <f t="shared" si="210"/>
        <v>#N/A</v>
      </c>
      <c r="T610" s="47" t="e">
        <f t="shared" si="211"/>
        <v>#N/A</v>
      </c>
      <c r="U610" s="47" t="e">
        <f t="shared" si="212"/>
        <v>#N/A</v>
      </c>
      <c r="V610" s="47" t="e">
        <f t="shared" si="213"/>
        <v>#N/A</v>
      </c>
      <c r="W610" s="47" t="e">
        <f t="shared" si="214"/>
        <v>#N/A</v>
      </c>
      <c r="X610" s="47" t="e">
        <f t="shared" si="215"/>
        <v>#N/A</v>
      </c>
      <c r="Y610" s="47" t="e">
        <f t="shared" si="216"/>
        <v>#N/A</v>
      </c>
      <c r="Z610" s="47" t="e">
        <f t="shared" si="217"/>
        <v>#N/A</v>
      </c>
      <c r="AA610" s="47" t="e">
        <f t="shared" si="218"/>
        <v>#N/A</v>
      </c>
      <c r="AB610" s="47" t="e">
        <f t="shared" si="219"/>
        <v>#N/A</v>
      </c>
      <c r="AC610" s="47" t="e">
        <f t="shared" si="220"/>
        <v>#N/A</v>
      </c>
    </row>
    <row r="611" spans="1:29" hidden="1" x14ac:dyDescent="0.25">
      <c r="A611">
        <v>587</v>
      </c>
      <c r="B611">
        <f>IFERROR(VLOOKUP(IF(ISERROR(FIND("Наименование загрязняющего вещества",D611))=FALSE,B612,IF(D611="всего по ЗВ:",B610,VLOOKUP(A611,ishod_piv!A:B,2,0))),norm!B:B,1,0),0)</f>
        <v>0</v>
      </c>
      <c r="C611" s="58" t="e">
        <f t="shared" si="199"/>
        <v>#N/A</v>
      </c>
      <c r="D611" s="148" t="e">
        <f>VLOOKUP(A611,ishod_piv!A:H,8,0)</f>
        <v>#N/A</v>
      </c>
      <c r="E611" s="59" t="e">
        <f>VLOOKUP(A611,ishod_piv!A:I,9,0)</f>
        <v>#N/A</v>
      </c>
      <c r="F611" s="47" t="e">
        <f>IF(ISERROR(FIND("Наименование загрязняющего вещества",D611))=TRUE,VLOOKUP(A611,ishod_piv!A:I,4,0),"")</f>
        <v>#N/A</v>
      </c>
      <c r="G611" s="47" t="e">
        <f>IF(ISERROR(FIND("Наименование загрязняющего вещества",D611))=TRUE,VLOOKUP(A611,ishod_piv!A:I,5,0),"")</f>
        <v>#N/A</v>
      </c>
      <c r="H611" s="47" t="e">
        <f>VLOOKUP(A611,ishod_piv!A:J,10,0)</f>
        <v>#N/A</v>
      </c>
      <c r="I611" s="47" t="e">
        <f t="shared" si="200"/>
        <v>#N/A</v>
      </c>
      <c r="J611" s="47" t="e">
        <f t="shared" si="201"/>
        <v>#N/A</v>
      </c>
      <c r="K611" s="47" t="e">
        <f t="shared" si="202"/>
        <v>#N/A</v>
      </c>
      <c r="L611" s="47" t="e">
        <f t="shared" si="203"/>
        <v>#N/A</v>
      </c>
      <c r="M611" s="47" t="e">
        <f t="shared" si="204"/>
        <v>#N/A</v>
      </c>
      <c r="N611" s="47" t="e">
        <f t="shared" si="205"/>
        <v>#N/A</v>
      </c>
      <c r="O611" s="47" t="e">
        <f t="shared" si="206"/>
        <v>#N/A</v>
      </c>
      <c r="P611" s="47" t="e">
        <f t="shared" si="207"/>
        <v>#N/A</v>
      </c>
      <c r="Q611" s="47" t="e">
        <f t="shared" si="208"/>
        <v>#N/A</v>
      </c>
      <c r="R611" s="47" t="e">
        <f t="shared" si="209"/>
        <v>#N/A</v>
      </c>
      <c r="S611" s="47" t="e">
        <f t="shared" si="210"/>
        <v>#N/A</v>
      </c>
      <c r="T611" s="47" t="e">
        <f t="shared" si="211"/>
        <v>#N/A</v>
      </c>
      <c r="U611" s="47" t="e">
        <f t="shared" si="212"/>
        <v>#N/A</v>
      </c>
      <c r="V611" s="47" t="e">
        <f t="shared" si="213"/>
        <v>#N/A</v>
      </c>
      <c r="W611" s="47" t="e">
        <f t="shared" si="214"/>
        <v>#N/A</v>
      </c>
      <c r="X611" s="47" t="e">
        <f t="shared" si="215"/>
        <v>#N/A</v>
      </c>
      <c r="Y611" s="47" t="e">
        <f t="shared" si="216"/>
        <v>#N/A</v>
      </c>
      <c r="Z611" s="47" t="e">
        <f t="shared" si="217"/>
        <v>#N/A</v>
      </c>
      <c r="AA611" s="47" t="e">
        <f t="shared" si="218"/>
        <v>#N/A</v>
      </c>
      <c r="AB611" s="47" t="e">
        <f t="shared" si="219"/>
        <v>#N/A</v>
      </c>
      <c r="AC611" s="47" t="e">
        <f t="shared" si="220"/>
        <v>#N/A</v>
      </c>
    </row>
    <row r="612" spans="1:29" hidden="1" x14ac:dyDescent="0.25">
      <c r="A612">
        <v>588</v>
      </c>
      <c r="B612">
        <f>IFERROR(VLOOKUP(IF(ISERROR(FIND("Наименование загрязняющего вещества",D612))=FALSE,B613,IF(D612="всего по ЗВ:",B611,VLOOKUP(A612,ishod_piv!A:B,2,0))),norm!B:B,1,0),0)</f>
        <v>0</v>
      </c>
      <c r="C612" s="58" t="e">
        <f t="shared" si="199"/>
        <v>#N/A</v>
      </c>
      <c r="D612" s="148" t="e">
        <f>VLOOKUP(A612,ishod_piv!A:H,8,0)</f>
        <v>#N/A</v>
      </c>
      <c r="E612" s="59" t="e">
        <f>VLOOKUP(A612,ishod_piv!A:I,9,0)</f>
        <v>#N/A</v>
      </c>
      <c r="F612" s="47" t="e">
        <f>IF(ISERROR(FIND("Наименование загрязняющего вещества",D612))=TRUE,VLOOKUP(A612,ishod_piv!A:I,4,0),"")</f>
        <v>#N/A</v>
      </c>
      <c r="G612" s="47" t="e">
        <f>IF(ISERROR(FIND("Наименование загрязняющего вещества",D612))=TRUE,VLOOKUP(A612,ishod_piv!A:I,5,0),"")</f>
        <v>#N/A</v>
      </c>
      <c r="H612" s="47" t="e">
        <f>VLOOKUP(A612,ishod_piv!A:J,10,0)</f>
        <v>#N/A</v>
      </c>
      <c r="I612" s="47" t="e">
        <f t="shared" si="200"/>
        <v>#N/A</v>
      </c>
      <c r="J612" s="47" t="e">
        <f t="shared" si="201"/>
        <v>#N/A</v>
      </c>
      <c r="K612" s="47" t="e">
        <f t="shared" si="202"/>
        <v>#N/A</v>
      </c>
      <c r="L612" s="47" t="e">
        <f t="shared" si="203"/>
        <v>#N/A</v>
      </c>
      <c r="M612" s="47" t="e">
        <f t="shared" si="204"/>
        <v>#N/A</v>
      </c>
      <c r="N612" s="47" t="e">
        <f t="shared" si="205"/>
        <v>#N/A</v>
      </c>
      <c r="O612" s="47" t="e">
        <f t="shared" si="206"/>
        <v>#N/A</v>
      </c>
      <c r="P612" s="47" t="e">
        <f t="shared" si="207"/>
        <v>#N/A</v>
      </c>
      <c r="Q612" s="47" t="e">
        <f t="shared" si="208"/>
        <v>#N/A</v>
      </c>
      <c r="R612" s="47" t="e">
        <f t="shared" si="209"/>
        <v>#N/A</v>
      </c>
      <c r="S612" s="47" t="e">
        <f t="shared" si="210"/>
        <v>#N/A</v>
      </c>
      <c r="T612" s="47" t="e">
        <f t="shared" si="211"/>
        <v>#N/A</v>
      </c>
      <c r="U612" s="47" t="e">
        <f t="shared" si="212"/>
        <v>#N/A</v>
      </c>
      <c r="V612" s="47" t="e">
        <f t="shared" si="213"/>
        <v>#N/A</v>
      </c>
      <c r="W612" s="47" t="e">
        <f t="shared" si="214"/>
        <v>#N/A</v>
      </c>
      <c r="X612" s="47" t="e">
        <f t="shared" si="215"/>
        <v>#N/A</v>
      </c>
      <c r="Y612" s="47" t="e">
        <f t="shared" si="216"/>
        <v>#N/A</v>
      </c>
      <c r="Z612" s="47" t="e">
        <f t="shared" si="217"/>
        <v>#N/A</v>
      </c>
      <c r="AA612" s="47" t="e">
        <f t="shared" si="218"/>
        <v>#N/A</v>
      </c>
      <c r="AB612" s="47" t="e">
        <f t="shared" si="219"/>
        <v>#N/A</v>
      </c>
      <c r="AC612" s="47" t="e">
        <f t="shared" si="220"/>
        <v>#N/A</v>
      </c>
    </row>
    <row r="613" spans="1:29" hidden="1" x14ac:dyDescent="0.25">
      <c r="A613">
        <v>589</v>
      </c>
      <c r="B613">
        <f>IFERROR(VLOOKUP(IF(ISERROR(FIND("Наименование загрязняющего вещества",D613))=FALSE,B614,IF(D613="всего по ЗВ:",B612,VLOOKUP(A613,ishod_piv!A:B,2,0))),norm!B:B,1,0),0)</f>
        <v>0</v>
      </c>
      <c r="C613" s="58" t="e">
        <f t="shared" si="199"/>
        <v>#N/A</v>
      </c>
      <c r="D613" s="148" t="e">
        <f>VLOOKUP(A613,ishod_piv!A:H,8,0)</f>
        <v>#N/A</v>
      </c>
      <c r="E613" s="59" t="e">
        <f>VLOOKUP(A613,ishod_piv!A:I,9,0)</f>
        <v>#N/A</v>
      </c>
      <c r="F613" s="47" t="e">
        <f>IF(ISERROR(FIND("Наименование загрязняющего вещества",D613))=TRUE,VLOOKUP(A613,ishod_piv!A:I,4,0),"")</f>
        <v>#N/A</v>
      </c>
      <c r="G613" s="47" t="e">
        <f>IF(ISERROR(FIND("Наименование загрязняющего вещества",D613))=TRUE,VLOOKUP(A613,ishod_piv!A:I,5,0),"")</f>
        <v>#N/A</v>
      </c>
      <c r="H613" s="47" t="e">
        <f>VLOOKUP(A613,ishod_piv!A:J,10,0)</f>
        <v>#N/A</v>
      </c>
      <c r="I613" s="47" t="e">
        <f t="shared" si="200"/>
        <v>#N/A</v>
      </c>
      <c r="J613" s="47" t="e">
        <f t="shared" si="201"/>
        <v>#N/A</v>
      </c>
      <c r="K613" s="47" t="e">
        <f t="shared" si="202"/>
        <v>#N/A</v>
      </c>
      <c r="L613" s="47" t="e">
        <f t="shared" si="203"/>
        <v>#N/A</v>
      </c>
      <c r="M613" s="47" t="e">
        <f t="shared" si="204"/>
        <v>#N/A</v>
      </c>
      <c r="N613" s="47" t="e">
        <f t="shared" si="205"/>
        <v>#N/A</v>
      </c>
      <c r="O613" s="47" t="e">
        <f t="shared" si="206"/>
        <v>#N/A</v>
      </c>
      <c r="P613" s="47" t="e">
        <f t="shared" si="207"/>
        <v>#N/A</v>
      </c>
      <c r="Q613" s="47" t="e">
        <f t="shared" si="208"/>
        <v>#N/A</v>
      </c>
      <c r="R613" s="47" t="e">
        <f t="shared" si="209"/>
        <v>#N/A</v>
      </c>
      <c r="S613" s="47" t="e">
        <f t="shared" si="210"/>
        <v>#N/A</v>
      </c>
      <c r="T613" s="47" t="e">
        <f t="shared" si="211"/>
        <v>#N/A</v>
      </c>
      <c r="U613" s="47" t="e">
        <f t="shared" si="212"/>
        <v>#N/A</v>
      </c>
      <c r="V613" s="47" t="e">
        <f t="shared" si="213"/>
        <v>#N/A</v>
      </c>
      <c r="W613" s="47" t="e">
        <f t="shared" si="214"/>
        <v>#N/A</v>
      </c>
      <c r="X613" s="47" t="e">
        <f t="shared" si="215"/>
        <v>#N/A</v>
      </c>
      <c r="Y613" s="47" t="e">
        <f t="shared" si="216"/>
        <v>#N/A</v>
      </c>
      <c r="Z613" s="47" t="e">
        <f t="shared" si="217"/>
        <v>#N/A</v>
      </c>
      <c r="AA613" s="47" t="e">
        <f t="shared" si="218"/>
        <v>#N/A</v>
      </c>
      <c r="AB613" s="47" t="e">
        <f t="shared" si="219"/>
        <v>#N/A</v>
      </c>
      <c r="AC613" s="47" t="e">
        <f t="shared" si="220"/>
        <v>#N/A</v>
      </c>
    </row>
    <row r="614" spans="1:29" hidden="1" x14ac:dyDescent="0.25">
      <c r="A614">
        <v>590</v>
      </c>
      <c r="B614">
        <f>IFERROR(VLOOKUP(IF(ISERROR(FIND("Наименование загрязняющего вещества",D614))=FALSE,B615,IF(D614="всего по ЗВ:",B613,VLOOKUP(A614,ishod_piv!A:B,2,0))),norm!B:B,1,0),0)</f>
        <v>0</v>
      </c>
      <c r="C614" s="58" t="e">
        <f t="shared" si="199"/>
        <v>#N/A</v>
      </c>
      <c r="D614" s="148" t="e">
        <f>VLOOKUP(A614,ishod_piv!A:H,8,0)</f>
        <v>#N/A</v>
      </c>
      <c r="E614" s="59" t="e">
        <f>VLOOKUP(A614,ishod_piv!A:I,9,0)</f>
        <v>#N/A</v>
      </c>
      <c r="F614" s="47" t="e">
        <f>IF(ISERROR(FIND("Наименование загрязняющего вещества",D614))=TRUE,VLOOKUP(A614,ishod_piv!A:I,4,0),"")</f>
        <v>#N/A</v>
      </c>
      <c r="G614" s="47" t="e">
        <f>IF(ISERROR(FIND("Наименование загрязняющего вещества",D614))=TRUE,VLOOKUP(A614,ishod_piv!A:I,5,0),"")</f>
        <v>#N/A</v>
      </c>
      <c r="H614" s="47" t="e">
        <f>VLOOKUP(A614,ishod_piv!A:J,10,0)</f>
        <v>#N/A</v>
      </c>
      <c r="I614" s="47" t="e">
        <f t="shared" si="200"/>
        <v>#N/A</v>
      </c>
      <c r="J614" s="47" t="e">
        <f t="shared" si="201"/>
        <v>#N/A</v>
      </c>
      <c r="K614" s="47" t="e">
        <f t="shared" si="202"/>
        <v>#N/A</v>
      </c>
      <c r="L614" s="47" t="e">
        <f t="shared" si="203"/>
        <v>#N/A</v>
      </c>
      <c r="M614" s="47" t="e">
        <f t="shared" si="204"/>
        <v>#N/A</v>
      </c>
      <c r="N614" s="47" t="e">
        <f t="shared" si="205"/>
        <v>#N/A</v>
      </c>
      <c r="O614" s="47" t="e">
        <f t="shared" si="206"/>
        <v>#N/A</v>
      </c>
      <c r="P614" s="47" t="e">
        <f t="shared" si="207"/>
        <v>#N/A</v>
      </c>
      <c r="Q614" s="47" t="e">
        <f t="shared" si="208"/>
        <v>#N/A</v>
      </c>
      <c r="R614" s="47" t="e">
        <f t="shared" si="209"/>
        <v>#N/A</v>
      </c>
      <c r="S614" s="47" t="e">
        <f t="shared" si="210"/>
        <v>#N/A</v>
      </c>
      <c r="T614" s="47" t="e">
        <f t="shared" si="211"/>
        <v>#N/A</v>
      </c>
      <c r="U614" s="47" t="e">
        <f t="shared" si="212"/>
        <v>#N/A</v>
      </c>
      <c r="V614" s="47" t="e">
        <f t="shared" si="213"/>
        <v>#N/A</v>
      </c>
      <c r="W614" s="47" t="e">
        <f t="shared" si="214"/>
        <v>#N/A</v>
      </c>
      <c r="X614" s="47" t="e">
        <f t="shared" si="215"/>
        <v>#N/A</v>
      </c>
      <c r="Y614" s="47" t="e">
        <f t="shared" si="216"/>
        <v>#N/A</v>
      </c>
      <c r="Z614" s="47" t="e">
        <f t="shared" si="217"/>
        <v>#N/A</v>
      </c>
      <c r="AA614" s="47" t="e">
        <f t="shared" si="218"/>
        <v>#N/A</v>
      </c>
      <c r="AB614" s="47" t="e">
        <f t="shared" si="219"/>
        <v>#N/A</v>
      </c>
      <c r="AC614" s="47" t="e">
        <f t="shared" si="220"/>
        <v>#N/A</v>
      </c>
    </row>
    <row r="615" spans="1:29" hidden="1" x14ac:dyDescent="0.25">
      <c r="A615">
        <v>591</v>
      </c>
      <c r="B615">
        <f>IFERROR(VLOOKUP(IF(ISERROR(FIND("Наименование загрязняющего вещества",D615))=FALSE,B616,IF(D615="всего по ЗВ:",B614,VLOOKUP(A615,ishod_piv!A:B,2,0))),norm!B:B,1,0),0)</f>
        <v>0</v>
      </c>
      <c r="C615" s="58" t="e">
        <f t="shared" si="199"/>
        <v>#N/A</v>
      </c>
      <c r="D615" s="148" t="e">
        <f>VLOOKUP(A615,ishod_piv!A:H,8,0)</f>
        <v>#N/A</v>
      </c>
      <c r="E615" s="59" t="e">
        <f>VLOOKUP(A615,ishod_piv!A:I,9,0)</f>
        <v>#N/A</v>
      </c>
      <c r="F615" s="47" t="e">
        <f>IF(ISERROR(FIND("Наименование загрязняющего вещества",D615))=TRUE,VLOOKUP(A615,ishod_piv!A:I,4,0),"")</f>
        <v>#N/A</v>
      </c>
      <c r="G615" s="47" t="e">
        <f>IF(ISERROR(FIND("Наименование загрязняющего вещества",D615))=TRUE,VLOOKUP(A615,ishod_piv!A:I,5,0),"")</f>
        <v>#N/A</v>
      </c>
      <c r="H615" s="47" t="e">
        <f>VLOOKUP(A615,ishod_piv!A:J,10,0)</f>
        <v>#N/A</v>
      </c>
      <c r="I615" s="47" t="e">
        <f t="shared" si="200"/>
        <v>#N/A</v>
      </c>
      <c r="J615" s="47" t="e">
        <f t="shared" si="201"/>
        <v>#N/A</v>
      </c>
      <c r="K615" s="47" t="e">
        <f t="shared" si="202"/>
        <v>#N/A</v>
      </c>
      <c r="L615" s="47" t="e">
        <f t="shared" si="203"/>
        <v>#N/A</v>
      </c>
      <c r="M615" s="47" t="e">
        <f t="shared" si="204"/>
        <v>#N/A</v>
      </c>
      <c r="N615" s="47" t="e">
        <f t="shared" si="205"/>
        <v>#N/A</v>
      </c>
      <c r="O615" s="47" t="e">
        <f t="shared" si="206"/>
        <v>#N/A</v>
      </c>
      <c r="P615" s="47" t="e">
        <f t="shared" si="207"/>
        <v>#N/A</v>
      </c>
      <c r="Q615" s="47" t="e">
        <f t="shared" si="208"/>
        <v>#N/A</v>
      </c>
      <c r="R615" s="47" t="e">
        <f t="shared" si="209"/>
        <v>#N/A</v>
      </c>
      <c r="S615" s="47" t="e">
        <f t="shared" si="210"/>
        <v>#N/A</v>
      </c>
      <c r="T615" s="47" t="e">
        <f t="shared" si="211"/>
        <v>#N/A</v>
      </c>
      <c r="U615" s="47" t="e">
        <f t="shared" si="212"/>
        <v>#N/A</v>
      </c>
      <c r="V615" s="47" t="e">
        <f t="shared" si="213"/>
        <v>#N/A</v>
      </c>
      <c r="W615" s="47" t="e">
        <f t="shared" si="214"/>
        <v>#N/A</v>
      </c>
      <c r="X615" s="47" t="e">
        <f t="shared" si="215"/>
        <v>#N/A</v>
      </c>
      <c r="Y615" s="47" t="e">
        <f t="shared" si="216"/>
        <v>#N/A</v>
      </c>
      <c r="Z615" s="47" t="e">
        <f t="shared" si="217"/>
        <v>#N/A</v>
      </c>
      <c r="AA615" s="47" t="e">
        <f t="shared" si="218"/>
        <v>#N/A</v>
      </c>
      <c r="AB615" s="47" t="e">
        <f t="shared" si="219"/>
        <v>#N/A</v>
      </c>
      <c r="AC615" s="47" t="e">
        <f t="shared" si="220"/>
        <v>#N/A</v>
      </c>
    </row>
    <row r="616" spans="1:29" hidden="1" x14ac:dyDescent="0.25">
      <c r="A616">
        <v>592</v>
      </c>
      <c r="B616">
        <f>IFERROR(VLOOKUP(IF(ISERROR(FIND("Наименование загрязняющего вещества",D616))=FALSE,B617,IF(D616="всего по ЗВ:",B615,VLOOKUP(A616,ishod_piv!A:B,2,0))),norm!B:B,1,0),0)</f>
        <v>0</v>
      </c>
      <c r="C616" s="58" t="e">
        <f t="shared" si="199"/>
        <v>#N/A</v>
      </c>
      <c r="D616" s="148" t="e">
        <f>VLOOKUP(A616,ishod_piv!A:H,8,0)</f>
        <v>#N/A</v>
      </c>
      <c r="E616" s="59" t="e">
        <f>VLOOKUP(A616,ishod_piv!A:I,9,0)</f>
        <v>#N/A</v>
      </c>
      <c r="F616" s="47" t="e">
        <f>IF(ISERROR(FIND("Наименование загрязняющего вещества",D616))=TRUE,VLOOKUP(A616,ishod_piv!A:I,4,0),"")</f>
        <v>#N/A</v>
      </c>
      <c r="G616" s="47" t="e">
        <f>IF(ISERROR(FIND("Наименование загрязняющего вещества",D616))=TRUE,VLOOKUP(A616,ishod_piv!A:I,5,0),"")</f>
        <v>#N/A</v>
      </c>
      <c r="H616" s="47" t="e">
        <f>VLOOKUP(A616,ishod_piv!A:J,10,0)</f>
        <v>#N/A</v>
      </c>
      <c r="I616" s="47" t="e">
        <f t="shared" si="200"/>
        <v>#N/A</v>
      </c>
      <c r="J616" s="47" t="e">
        <f t="shared" si="201"/>
        <v>#N/A</v>
      </c>
      <c r="K616" s="47" t="e">
        <f t="shared" si="202"/>
        <v>#N/A</v>
      </c>
      <c r="L616" s="47" t="e">
        <f t="shared" si="203"/>
        <v>#N/A</v>
      </c>
      <c r="M616" s="47" t="e">
        <f t="shared" si="204"/>
        <v>#N/A</v>
      </c>
      <c r="N616" s="47" t="e">
        <f t="shared" si="205"/>
        <v>#N/A</v>
      </c>
      <c r="O616" s="47" t="e">
        <f t="shared" si="206"/>
        <v>#N/A</v>
      </c>
      <c r="P616" s="47" t="e">
        <f t="shared" si="207"/>
        <v>#N/A</v>
      </c>
      <c r="Q616" s="47" t="e">
        <f t="shared" si="208"/>
        <v>#N/A</v>
      </c>
      <c r="R616" s="47" t="e">
        <f t="shared" si="209"/>
        <v>#N/A</v>
      </c>
      <c r="S616" s="47" t="e">
        <f t="shared" si="210"/>
        <v>#N/A</v>
      </c>
      <c r="T616" s="47" t="e">
        <f t="shared" si="211"/>
        <v>#N/A</v>
      </c>
      <c r="U616" s="47" t="e">
        <f t="shared" si="212"/>
        <v>#N/A</v>
      </c>
      <c r="V616" s="47" t="e">
        <f t="shared" si="213"/>
        <v>#N/A</v>
      </c>
      <c r="W616" s="47" t="e">
        <f t="shared" si="214"/>
        <v>#N/A</v>
      </c>
      <c r="X616" s="47" t="e">
        <f t="shared" si="215"/>
        <v>#N/A</v>
      </c>
      <c r="Y616" s="47" t="e">
        <f t="shared" si="216"/>
        <v>#N/A</v>
      </c>
      <c r="Z616" s="47" t="e">
        <f t="shared" si="217"/>
        <v>#N/A</v>
      </c>
      <c r="AA616" s="47" t="e">
        <f t="shared" si="218"/>
        <v>#N/A</v>
      </c>
      <c r="AB616" s="47" t="e">
        <f t="shared" si="219"/>
        <v>#N/A</v>
      </c>
      <c r="AC616" s="47" t="e">
        <f t="shared" si="220"/>
        <v>#N/A</v>
      </c>
    </row>
    <row r="617" spans="1:29" hidden="1" x14ac:dyDescent="0.25">
      <c r="A617">
        <v>593</v>
      </c>
      <c r="B617">
        <f>IFERROR(VLOOKUP(IF(ISERROR(FIND("Наименование загрязняющего вещества",D617))=FALSE,B618,IF(D617="всего по ЗВ:",B616,VLOOKUP(A617,ishod_piv!A:B,2,0))),norm!B:B,1,0),0)</f>
        <v>0</v>
      </c>
      <c r="C617" s="58" t="e">
        <f t="shared" si="199"/>
        <v>#N/A</v>
      </c>
      <c r="D617" s="148" t="e">
        <f>VLOOKUP(A617,ishod_piv!A:H,8,0)</f>
        <v>#N/A</v>
      </c>
      <c r="E617" s="59" t="e">
        <f>VLOOKUP(A617,ishod_piv!A:I,9,0)</f>
        <v>#N/A</v>
      </c>
      <c r="F617" s="47" t="e">
        <f>IF(ISERROR(FIND("Наименование загрязняющего вещества",D617))=TRUE,VLOOKUP(A617,ishod_piv!A:I,4,0),"")</f>
        <v>#N/A</v>
      </c>
      <c r="G617" s="47" t="e">
        <f>IF(ISERROR(FIND("Наименование загрязняющего вещества",D617))=TRUE,VLOOKUP(A617,ishod_piv!A:I,5,0),"")</f>
        <v>#N/A</v>
      </c>
      <c r="H617" s="47" t="e">
        <f>VLOOKUP(A617,ishod_piv!A:J,10,0)</f>
        <v>#N/A</v>
      </c>
      <c r="I617" s="47" t="e">
        <f t="shared" si="200"/>
        <v>#N/A</v>
      </c>
      <c r="J617" s="47" t="e">
        <f t="shared" si="201"/>
        <v>#N/A</v>
      </c>
      <c r="K617" s="47" t="e">
        <f t="shared" si="202"/>
        <v>#N/A</v>
      </c>
      <c r="L617" s="47" t="e">
        <f t="shared" si="203"/>
        <v>#N/A</v>
      </c>
      <c r="M617" s="47" t="e">
        <f t="shared" si="204"/>
        <v>#N/A</v>
      </c>
      <c r="N617" s="47" t="e">
        <f t="shared" si="205"/>
        <v>#N/A</v>
      </c>
      <c r="O617" s="47" t="e">
        <f t="shared" si="206"/>
        <v>#N/A</v>
      </c>
      <c r="P617" s="47" t="e">
        <f t="shared" si="207"/>
        <v>#N/A</v>
      </c>
      <c r="Q617" s="47" t="e">
        <f t="shared" si="208"/>
        <v>#N/A</v>
      </c>
      <c r="R617" s="47" t="e">
        <f t="shared" si="209"/>
        <v>#N/A</v>
      </c>
      <c r="S617" s="47" t="e">
        <f t="shared" si="210"/>
        <v>#N/A</v>
      </c>
      <c r="T617" s="47" t="e">
        <f t="shared" si="211"/>
        <v>#N/A</v>
      </c>
      <c r="U617" s="47" t="e">
        <f t="shared" si="212"/>
        <v>#N/A</v>
      </c>
      <c r="V617" s="47" t="e">
        <f t="shared" si="213"/>
        <v>#N/A</v>
      </c>
      <c r="W617" s="47" t="e">
        <f t="shared" si="214"/>
        <v>#N/A</v>
      </c>
      <c r="X617" s="47" t="e">
        <f t="shared" si="215"/>
        <v>#N/A</v>
      </c>
      <c r="Y617" s="47" t="e">
        <f t="shared" si="216"/>
        <v>#N/A</v>
      </c>
      <c r="Z617" s="47" t="e">
        <f t="shared" si="217"/>
        <v>#N/A</v>
      </c>
      <c r="AA617" s="47" t="e">
        <f t="shared" si="218"/>
        <v>#N/A</v>
      </c>
      <c r="AB617" s="47" t="e">
        <f t="shared" si="219"/>
        <v>#N/A</v>
      </c>
      <c r="AC617" s="47" t="e">
        <f t="shared" si="220"/>
        <v>#N/A</v>
      </c>
    </row>
    <row r="618" spans="1:29" hidden="1" x14ac:dyDescent="0.25">
      <c r="A618">
        <v>594</v>
      </c>
      <c r="B618">
        <f>IFERROR(VLOOKUP(IF(ISERROR(FIND("Наименование загрязняющего вещества",D618))=FALSE,B619,IF(D618="всего по ЗВ:",B617,VLOOKUP(A618,ishod_piv!A:B,2,0))),norm!B:B,1,0),0)</f>
        <v>0</v>
      </c>
      <c r="C618" s="58" t="e">
        <f t="shared" si="199"/>
        <v>#N/A</v>
      </c>
      <c r="D618" s="148" t="e">
        <f>VLOOKUP(A618,ishod_piv!A:H,8,0)</f>
        <v>#N/A</v>
      </c>
      <c r="E618" s="59" t="e">
        <f>VLOOKUP(A618,ishod_piv!A:I,9,0)</f>
        <v>#N/A</v>
      </c>
      <c r="F618" s="47" t="e">
        <f>IF(ISERROR(FIND("Наименование загрязняющего вещества",D618))=TRUE,VLOOKUP(A618,ishod_piv!A:I,4,0),"")</f>
        <v>#N/A</v>
      </c>
      <c r="G618" s="47" t="e">
        <f>IF(ISERROR(FIND("Наименование загрязняющего вещества",D618))=TRUE,VLOOKUP(A618,ishod_piv!A:I,5,0),"")</f>
        <v>#N/A</v>
      </c>
      <c r="H618" s="47" t="e">
        <f>VLOOKUP(A618,ishod_piv!A:J,10,0)</f>
        <v>#N/A</v>
      </c>
      <c r="I618" s="47" t="e">
        <f t="shared" si="200"/>
        <v>#N/A</v>
      </c>
      <c r="J618" s="47" t="e">
        <f t="shared" si="201"/>
        <v>#N/A</v>
      </c>
      <c r="K618" s="47" t="e">
        <f t="shared" si="202"/>
        <v>#N/A</v>
      </c>
      <c r="L618" s="47" t="e">
        <f t="shared" si="203"/>
        <v>#N/A</v>
      </c>
      <c r="M618" s="47" t="e">
        <f t="shared" si="204"/>
        <v>#N/A</v>
      </c>
      <c r="N618" s="47" t="e">
        <f t="shared" si="205"/>
        <v>#N/A</v>
      </c>
      <c r="O618" s="47" t="e">
        <f t="shared" si="206"/>
        <v>#N/A</v>
      </c>
      <c r="P618" s="47" t="e">
        <f t="shared" si="207"/>
        <v>#N/A</v>
      </c>
      <c r="Q618" s="47" t="e">
        <f t="shared" si="208"/>
        <v>#N/A</v>
      </c>
      <c r="R618" s="47" t="e">
        <f t="shared" si="209"/>
        <v>#N/A</v>
      </c>
      <c r="S618" s="47" t="e">
        <f t="shared" si="210"/>
        <v>#N/A</v>
      </c>
      <c r="T618" s="47" t="e">
        <f t="shared" si="211"/>
        <v>#N/A</v>
      </c>
      <c r="U618" s="47" t="e">
        <f t="shared" si="212"/>
        <v>#N/A</v>
      </c>
      <c r="V618" s="47" t="e">
        <f t="shared" si="213"/>
        <v>#N/A</v>
      </c>
      <c r="W618" s="47" t="e">
        <f t="shared" si="214"/>
        <v>#N/A</v>
      </c>
      <c r="X618" s="47" t="e">
        <f t="shared" si="215"/>
        <v>#N/A</v>
      </c>
      <c r="Y618" s="47" t="e">
        <f t="shared" si="216"/>
        <v>#N/A</v>
      </c>
      <c r="Z618" s="47" t="e">
        <f t="shared" si="217"/>
        <v>#N/A</v>
      </c>
      <c r="AA618" s="47" t="e">
        <f t="shared" si="218"/>
        <v>#N/A</v>
      </c>
      <c r="AB618" s="47" t="e">
        <f t="shared" si="219"/>
        <v>#N/A</v>
      </c>
      <c r="AC618" s="47" t="e">
        <f t="shared" si="220"/>
        <v>#N/A</v>
      </c>
    </row>
    <row r="619" spans="1:29" hidden="1" x14ac:dyDescent="0.25">
      <c r="A619">
        <v>595</v>
      </c>
      <c r="B619">
        <f>IFERROR(VLOOKUP(IF(ISERROR(FIND("Наименование загрязняющего вещества",D619))=FALSE,B620,IF(D619="всего по ЗВ:",B618,VLOOKUP(A619,ishod_piv!A:B,2,0))),norm!B:B,1,0),0)</f>
        <v>0</v>
      </c>
      <c r="C619" s="58" t="e">
        <f t="shared" si="199"/>
        <v>#N/A</v>
      </c>
      <c r="D619" s="148" t="e">
        <f>VLOOKUP(A619,ishod_piv!A:H,8,0)</f>
        <v>#N/A</v>
      </c>
      <c r="E619" s="59" t="e">
        <f>VLOOKUP(A619,ishod_piv!A:I,9,0)</f>
        <v>#N/A</v>
      </c>
      <c r="F619" s="47" t="e">
        <f>IF(ISERROR(FIND("Наименование загрязняющего вещества",D619))=TRUE,VLOOKUP(A619,ishod_piv!A:I,4,0),"")</f>
        <v>#N/A</v>
      </c>
      <c r="G619" s="47" t="e">
        <f>IF(ISERROR(FIND("Наименование загрязняющего вещества",D619))=TRUE,VLOOKUP(A619,ishod_piv!A:I,5,0),"")</f>
        <v>#N/A</v>
      </c>
      <c r="H619" s="47" t="e">
        <f>VLOOKUP(A619,ishod_piv!A:J,10,0)</f>
        <v>#N/A</v>
      </c>
      <c r="I619" s="47" t="e">
        <f t="shared" si="200"/>
        <v>#N/A</v>
      </c>
      <c r="J619" s="47" t="e">
        <f t="shared" si="201"/>
        <v>#N/A</v>
      </c>
      <c r="K619" s="47" t="e">
        <f t="shared" si="202"/>
        <v>#N/A</v>
      </c>
      <c r="L619" s="47" t="e">
        <f t="shared" si="203"/>
        <v>#N/A</v>
      </c>
      <c r="M619" s="47" t="e">
        <f t="shared" si="204"/>
        <v>#N/A</v>
      </c>
      <c r="N619" s="47" t="e">
        <f t="shared" si="205"/>
        <v>#N/A</v>
      </c>
      <c r="O619" s="47" t="e">
        <f t="shared" si="206"/>
        <v>#N/A</v>
      </c>
      <c r="P619" s="47" t="e">
        <f t="shared" si="207"/>
        <v>#N/A</v>
      </c>
      <c r="Q619" s="47" t="e">
        <f t="shared" si="208"/>
        <v>#N/A</v>
      </c>
      <c r="R619" s="47" t="e">
        <f t="shared" si="209"/>
        <v>#N/A</v>
      </c>
      <c r="S619" s="47" t="e">
        <f t="shared" si="210"/>
        <v>#N/A</v>
      </c>
      <c r="T619" s="47" t="e">
        <f t="shared" si="211"/>
        <v>#N/A</v>
      </c>
      <c r="U619" s="47" t="e">
        <f t="shared" si="212"/>
        <v>#N/A</v>
      </c>
      <c r="V619" s="47" t="e">
        <f t="shared" si="213"/>
        <v>#N/A</v>
      </c>
      <c r="W619" s="47" t="e">
        <f t="shared" si="214"/>
        <v>#N/A</v>
      </c>
      <c r="X619" s="47" t="e">
        <f t="shared" si="215"/>
        <v>#N/A</v>
      </c>
      <c r="Y619" s="47" t="e">
        <f t="shared" si="216"/>
        <v>#N/A</v>
      </c>
      <c r="Z619" s="47" t="e">
        <f t="shared" si="217"/>
        <v>#N/A</v>
      </c>
      <c r="AA619" s="47" t="e">
        <f t="shared" si="218"/>
        <v>#N/A</v>
      </c>
      <c r="AB619" s="47" t="e">
        <f t="shared" si="219"/>
        <v>#N/A</v>
      </c>
      <c r="AC619" s="47" t="e">
        <f t="shared" si="220"/>
        <v>#N/A</v>
      </c>
    </row>
    <row r="620" spans="1:29" hidden="1" x14ac:dyDescent="0.25">
      <c r="A620">
        <v>596</v>
      </c>
      <c r="B620">
        <f>IFERROR(VLOOKUP(IF(ISERROR(FIND("Наименование загрязняющего вещества",D620))=FALSE,B621,IF(D620="всего по ЗВ:",B619,VLOOKUP(A620,ishod_piv!A:B,2,0))),norm!B:B,1,0),0)</f>
        <v>0</v>
      </c>
      <c r="C620" s="58" t="e">
        <f t="shared" si="199"/>
        <v>#N/A</v>
      </c>
      <c r="D620" s="148" t="e">
        <f>VLOOKUP(A620,ishod_piv!A:H,8,0)</f>
        <v>#N/A</v>
      </c>
      <c r="E620" s="59" t="e">
        <f>VLOOKUP(A620,ishod_piv!A:I,9,0)</f>
        <v>#N/A</v>
      </c>
      <c r="F620" s="47" t="e">
        <f>IF(ISERROR(FIND("Наименование загрязняющего вещества",D620))=TRUE,VLOOKUP(A620,ishod_piv!A:I,4,0),"")</f>
        <v>#N/A</v>
      </c>
      <c r="G620" s="47" t="e">
        <f>IF(ISERROR(FIND("Наименование загрязняющего вещества",D620))=TRUE,VLOOKUP(A620,ishod_piv!A:I,5,0),"")</f>
        <v>#N/A</v>
      </c>
      <c r="H620" s="47" t="e">
        <f>VLOOKUP(A620,ishod_piv!A:J,10,0)</f>
        <v>#N/A</v>
      </c>
      <c r="I620" s="47" t="e">
        <f t="shared" si="200"/>
        <v>#N/A</v>
      </c>
      <c r="J620" s="47" t="e">
        <f t="shared" si="201"/>
        <v>#N/A</v>
      </c>
      <c r="K620" s="47" t="e">
        <f t="shared" si="202"/>
        <v>#N/A</v>
      </c>
      <c r="L620" s="47" t="e">
        <f t="shared" si="203"/>
        <v>#N/A</v>
      </c>
      <c r="M620" s="47" t="e">
        <f t="shared" si="204"/>
        <v>#N/A</v>
      </c>
      <c r="N620" s="47" t="e">
        <f t="shared" si="205"/>
        <v>#N/A</v>
      </c>
      <c r="O620" s="47" t="e">
        <f t="shared" si="206"/>
        <v>#N/A</v>
      </c>
      <c r="P620" s="47" t="e">
        <f t="shared" si="207"/>
        <v>#N/A</v>
      </c>
      <c r="Q620" s="47" t="e">
        <f t="shared" si="208"/>
        <v>#N/A</v>
      </c>
      <c r="R620" s="47" t="e">
        <f t="shared" si="209"/>
        <v>#N/A</v>
      </c>
      <c r="S620" s="47" t="e">
        <f t="shared" si="210"/>
        <v>#N/A</v>
      </c>
      <c r="T620" s="47" t="e">
        <f t="shared" si="211"/>
        <v>#N/A</v>
      </c>
      <c r="U620" s="47" t="e">
        <f t="shared" si="212"/>
        <v>#N/A</v>
      </c>
      <c r="V620" s="47" t="e">
        <f t="shared" si="213"/>
        <v>#N/A</v>
      </c>
      <c r="W620" s="47" t="e">
        <f t="shared" si="214"/>
        <v>#N/A</v>
      </c>
      <c r="X620" s="47" t="e">
        <f t="shared" si="215"/>
        <v>#N/A</v>
      </c>
      <c r="Y620" s="47" t="e">
        <f t="shared" si="216"/>
        <v>#N/A</v>
      </c>
      <c r="Z620" s="47" t="e">
        <f t="shared" si="217"/>
        <v>#N/A</v>
      </c>
      <c r="AA620" s="47" t="e">
        <f t="shared" si="218"/>
        <v>#N/A</v>
      </c>
      <c r="AB620" s="47" t="e">
        <f t="shared" si="219"/>
        <v>#N/A</v>
      </c>
      <c r="AC620" s="47" t="e">
        <f t="shared" si="220"/>
        <v>#N/A</v>
      </c>
    </row>
    <row r="621" spans="1:29" hidden="1" x14ac:dyDescent="0.25">
      <c r="A621">
        <v>597</v>
      </c>
      <c r="B621">
        <f>IFERROR(VLOOKUP(IF(ISERROR(FIND("Наименование загрязняющего вещества",D621))=FALSE,B622,IF(D621="всего по ЗВ:",B620,VLOOKUP(A621,ishod_piv!A:B,2,0))),norm!B:B,1,0),0)</f>
        <v>0</v>
      </c>
      <c r="C621" s="58" t="e">
        <f t="shared" si="199"/>
        <v>#N/A</v>
      </c>
      <c r="D621" s="148" t="e">
        <f>VLOOKUP(A621,ishod_piv!A:H,8,0)</f>
        <v>#N/A</v>
      </c>
      <c r="E621" s="59" t="e">
        <f>VLOOKUP(A621,ishod_piv!A:I,9,0)</f>
        <v>#N/A</v>
      </c>
      <c r="F621" s="47" t="e">
        <f>IF(ISERROR(FIND("Наименование загрязняющего вещества",D621))=TRUE,VLOOKUP(A621,ishod_piv!A:I,4,0),"")</f>
        <v>#N/A</v>
      </c>
      <c r="G621" s="47" t="e">
        <f>IF(ISERROR(FIND("Наименование загрязняющего вещества",D621))=TRUE,VLOOKUP(A621,ishod_piv!A:I,5,0),"")</f>
        <v>#N/A</v>
      </c>
      <c r="H621" s="47" t="e">
        <f>VLOOKUP(A621,ishod_piv!A:J,10,0)</f>
        <v>#N/A</v>
      </c>
      <c r="I621" s="47" t="e">
        <f t="shared" si="200"/>
        <v>#N/A</v>
      </c>
      <c r="J621" s="47" t="e">
        <f t="shared" si="201"/>
        <v>#N/A</v>
      </c>
      <c r="K621" s="47" t="e">
        <f t="shared" si="202"/>
        <v>#N/A</v>
      </c>
      <c r="L621" s="47" t="e">
        <f t="shared" si="203"/>
        <v>#N/A</v>
      </c>
      <c r="M621" s="47" t="e">
        <f t="shared" si="204"/>
        <v>#N/A</v>
      </c>
      <c r="N621" s="47" t="e">
        <f t="shared" si="205"/>
        <v>#N/A</v>
      </c>
      <c r="O621" s="47" t="e">
        <f t="shared" si="206"/>
        <v>#N/A</v>
      </c>
      <c r="P621" s="47" t="e">
        <f t="shared" si="207"/>
        <v>#N/A</v>
      </c>
      <c r="Q621" s="47" t="e">
        <f t="shared" si="208"/>
        <v>#N/A</v>
      </c>
      <c r="R621" s="47" t="e">
        <f t="shared" si="209"/>
        <v>#N/A</v>
      </c>
      <c r="S621" s="47" t="e">
        <f t="shared" si="210"/>
        <v>#N/A</v>
      </c>
      <c r="T621" s="47" t="e">
        <f t="shared" si="211"/>
        <v>#N/A</v>
      </c>
      <c r="U621" s="47" t="e">
        <f t="shared" si="212"/>
        <v>#N/A</v>
      </c>
      <c r="V621" s="47" t="e">
        <f t="shared" si="213"/>
        <v>#N/A</v>
      </c>
      <c r="W621" s="47" t="e">
        <f t="shared" si="214"/>
        <v>#N/A</v>
      </c>
      <c r="X621" s="47" t="e">
        <f t="shared" si="215"/>
        <v>#N/A</v>
      </c>
      <c r="Y621" s="47" t="e">
        <f t="shared" si="216"/>
        <v>#N/A</v>
      </c>
      <c r="Z621" s="47" t="e">
        <f t="shared" si="217"/>
        <v>#N/A</v>
      </c>
      <c r="AA621" s="47" t="e">
        <f t="shared" si="218"/>
        <v>#N/A</v>
      </c>
      <c r="AB621" s="47" t="e">
        <f t="shared" si="219"/>
        <v>#N/A</v>
      </c>
      <c r="AC621" s="47" t="e">
        <f t="shared" si="220"/>
        <v>#N/A</v>
      </c>
    </row>
    <row r="622" spans="1:29" hidden="1" x14ac:dyDescent="0.25">
      <c r="A622">
        <v>598</v>
      </c>
      <c r="B622">
        <f>IFERROR(VLOOKUP(IF(ISERROR(FIND("Наименование загрязняющего вещества",D622))=FALSE,B623,IF(D622="всего по ЗВ:",B621,VLOOKUP(A622,ishod_piv!A:B,2,0))),norm!B:B,1,0),0)</f>
        <v>0</v>
      </c>
      <c r="C622" s="58" t="e">
        <f t="shared" si="199"/>
        <v>#N/A</v>
      </c>
      <c r="D622" s="148" t="e">
        <f>VLOOKUP(A622,ishod_piv!A:H,8,0)</f>
        <v>#N/A</v>
      </c>
      <c r="E622" s="59" t="e">
        <f>VLOOKUP(A622,ishod_piv!A:I,9,0)</f>
        <v>#N/A</v>
      </c>
      <c r="F622" s="47" t="e">
        <f>IF(ISERROR(FIND("Наименование загрязняющего вещества",D622))=TRUE,VLOOKUP(A622,ishod_piv!A:I,4,0),"")</f>
        <v>#N/A</v>
      </c>
      <c r="G622" s="47" t="e">
        <f>IF(ISERROR(FIND("Наименование загрязняющего вещества",D622))=TRUE,VLOOKUP(A622,ishod_piv!A:I,5,0),"")</f>
        <v>#N/A</v>
      </c>
      <c r="H622" s="47" t="e">
        <f>VLOOKUP(A622,ishod_piv!A:J,10,0)</f>
        <v>#N/A</v>
      </c>
      <c r="I622" s="47" t="e">
        <f t="shared" si="200"/>
        <v>#N/A</v>
      </c>
      <c r="J622" s="47" t="e">
        <f t="shared" si="201"/>
        <v>#N/A</v>
      </c>
      <c r="K622" s="47" t="e">
        <f t="shared" si="202"/>
        <v>#N/A</v>
      </c>
      <c r="L622" s="47" t="e">
        <f t="shared" si="203"/>
        <v>#N/A</v>
      </c>
      <c r="M622" s="47" t="e">
        <f t="shared" si="204"/>
        <v>#N/A</v>
      </c>
      <c r="N622" s="47" t="e">
        <f t="shared" si="205"/>
        <v>#N/A</v>
      </c>
      <c r="O622" s="47" t="e">
        <f t="shared" si="206"/>
        <v>#N/A</v>
      </c>
      <c r="P622" s="47" t="e">
        <f t="shared" si="207"/>
        <v>#N/A</v>
      </c>
      <c r="Q622" s="47" t="e">
        <f t="shared" si="208"/>
        <v>#N/A</v>
      </c>
      <c r="R622" s="47" t="e">
        <f t="shared" si="209"/>
        <v>#N/A</v>
      </c>
      <c r="S622" s="47" t="e">
        <f t="shared" si="210"/>
        <v>#N/A</v>
      </c>
      <c r="T622" s="47" t="e">
        <f t="shared" si="211"/>
        <v>#N/A</v>
      </c>
      <c r="U622" s="47" t="e">
        <f t="shared" si="212"/>
        <v>#N/A</v>
      </c>
      <c r="V622" s="47" t="e">
        <f t="shared" si="213"/>
        <v>#N/A</v>
      </c>
      <c r="W622" s="47" t="e">
        <f t="shared" si="214"/>
        <v>#N/A</v>
      </c>
      <c r="X622" s="47" t="e">
        <f t="shared" si="215"/>
        <v>#N/A</v>
      </c>
      <c r="Y622" s="47" t="e">
        <f t="shared" si="216"/>
        <v>#N/A</v>
      </c>
      <c r="Z622" s="47" t="e">
        <f t="shared" si="217"/>
        <v>#N/A</v>
      </c>
      <c r="AA622" s="47" t="e">
        <f t="shared" si="218"/>
        <v>#N/A</v>
      </c>
      <c r="AB622" s="47" t="e">
        <f t="shared" si="219"/>
        <v>#N/A</v>
      </c>
      <c r="AC622" s="47" t="e">
        <f t="shared" si="220"/>
        <v>#N/A</v>
      </c>
    </row>
    <row r="623" spans="1:29" hidden="1" x14ac:dyDescent="0.25">
      <c r="A623">
        <v>599</v>
      </c>
      <c r="B623">
        <f>IFERROR(VLOOKUP(IF(ISERROR(FIND("Наименование загрязняющего вещества",D623))=FALSE,B624,IF(D623="всего по ЗВ:",B622,VLOOKUP(A623,ishod_piv!A:B,2,0))),norm!B:B,1,0),0)</f>
        <v>0</v>
      </c>
      <c r="C623" s="58" t="e">
        <f t="shared" si="199"/>
        <v>#N/A</v>
      </c>
      <c r="D623" s="148" t="e">
        <f>VLOOKUP(A623,ishod_piv!A:H,8,0)</f>
        <v>#N/A</v>
      </c>
      <c r="E623" s="59" t="e">
        <f>VLOOKUP(A623,ishod_piv!A:I,9,0)</f>
        <v>#N/A</v>
      </c>
      <c r="F623" s="47" t="e">
        <f>IF(ISERROR(FIND("Наименование загрязняющего вещества",D623))=TRUE,VLOOKUP(A623,ishod_piv!A:I,4,0),"")</f>
        <v>#N/A</v>
      </c>
      <c r="G623" s="47" t="e">
        <f>IF(ISERROR(FIND("Наименование загрязняющего вещества",D623))=TRUE,VLOOKUP(A623,ishod_piv!A:I,5,0),"")</f>
        <v>#N/A</v>
      </c>
      <c r="H623" s="47" t="e">
        <f>VLOOKUP(A623,ishod_piv!A:J,10,0)</f>
        <v>#N/A</v>
      </c>
      <c r="I623" s="47" t="e">
        <f t="shared" si="200"/>
        <v>#N/A</v>
      </c>
      <c r="J623" s="47" t="e">
        <f t="shared" si="201"/>
        <v>#N/A</v>
      </c>
      <c r="K623" s="47" t="e">
        <f t="shared" si="202"/>
        <v>#N/A</v>
      </c>
      <c r="L623" s="47" t="e">
        <f t="shared" si="203"/>
        <v>#N/A</v>
      </c>
      <c r="M623" s="47" t="e">
        <f t="shared" si="204"/>
        <v>#N/A</v>
      </c>
      <c r="N623" s="47" t="e">
        <f t="shared" si="205"/>
        <v>#N/A</v>
      </c>
      <c r="O623" s="47" t="e">
        <f t="shared" si="206"/>
        <v>#N/A</v>
      </c>
      <c r="P623" s="47" t="e">
        <f t="shared" si="207"/>
        <v>#N/A</v>
      </c>
      <c r="Q623" s="47" t="e">
        <f t="shared" si="208"/>
        <v>#N/A</v>
      </c>
      <c r="R623" s="47" t="e">
        <f t="shared" si="209"/>
        <v>#N/A</v>
      </c>
      <c r="S623" s="47" t="e">
        <f t="shared" si="210"/>
        <v>#N/A</v>
      </c>
      <c r="T623" s="47" t="e">
        <f t="shared" si="211"/>
        <v>#N/A</v>
      </c>
      <c r="U623" s="47" t="e">
        <f t="shared" si="212"/>
        <v>#N/A</v>
      </c>
      <c r="V623" s="47" t="e">
        <f t="shared" si="213"/>
        <v>#N/A</v>
      </c>
      <c r="W623" s="47" t="e">
        <f t="shared" si="214"/>
        <v>#N/A</v>
      </c>
      <c r="X623" s="47" t="e">
        <f t="shared" si="215"/>
        <v>#N/A</v>
      </c>
      <c r="Y623" s="47" t="e">
        <f t="shared" si="216"/>
        <v>#N/A</v>
      </c>
      <c r="Z623" s="47" t="e">
        <f t="shared" si="217"/>
        <v>#N/A</v>
      </c>
      <c r="AA623" s="47" t="e">
        <f t="shared" si="218"/>
        <v>#N/A</v>
      </c>
      <c r="AB623" s="47" t="e">
        <f t="shared" si="219"/>
        <v>#N/A</v>
      </c>
      <c r="AC623" s="47" t="e">
        <f t="shared" si="220"/>
        <v>#N/A</v>
      </c>
    </row>
    <row r="624" spans="1:29" hidden="1" x14ac:dyDescent="0.25">
      <c r="A624">
        <v>600</v>
      </c>
      <c r="B624">
        <f>IFERROR(VLOOKUP(IF(ISERROR(FIND("Наименование загрязняющего вещества",D624))=FALSE,B625,IF(D624="всего по ЗВ:",B623,VLOOKUP(A624,ishod_piv!A:B,2,0))),norm!B:B,1,0),0)</f>
        <v>0</v>
      </c>
      <c r="C624" s="58" t="e">
        <f t="shared" si="199"/>
        <v>#N/A</v>
      </c>
      <c r="D624" s="148" t="e">
        <f>VLOOKUP(A624,ishod_piv!A:H,8,0)</f>
        <v>#N/A</v>
      </c>
      <c r="E624" s="59" t="e">
        <f>VLOOKUP(A624,ishod_piv!A:I,9,0)</f>
        <v>#N/A</v>
      </c>
      <c r="F624" s="47" t="e">
        <f>IF(ISERROR(FIND("Наименование загрязняющего вещества",D624))=TRUE,VLOOKUP(A624,ishod_piv!A:I,4,0),"")</f>
        <v>#N/A</v>
      </c>
      <c r="G624" s="47" t="e">
        <f>IF(ISERROR(FIND("Наименование загрязняющего вещества",D624))=TRUE,VLOOKUP(A624,ishod_piv!A:I,5,0),"")</f>
        <v>#N/A</v>
      </c>
      <c r="H624" s="47" t="e">
        <f>VLOOKUP(A624,ishod_piv!A:J,10,0)</f>
        <v>#N/A</v>
      </c>
      <c r="I624" s="47" t="e">
        <f t="shared" si="200"/>
        <v>#N/A</v>
      </c>
      <c r="J624" s="47" t="e">
        <f t="shared" si="201"/>
        <v>#N/A</v>
      </c>
      <c r="K624" s="47" t="e">
        <f t="shared" si="202"/>
        <v>#N/A</v>
      </c>
      <c r="L624" s="47" t="e">
        <f t="shared" si="203"/>
        <v>#N/A</v>
      </c>
      <c r="M624" s="47" t="e">
        <f t="shared" si="204"/>
        <v>#N/A</v>
      </c>
      <c r="N624" s="47" t="e">
        <f t="shared" si="205"/>
        <v>#N/A</v>
      </c>
      <c r="O624" s="47" t="e">
        <f t="shared" si="206"/>
        <v>#N/A</v>
      </c>
      <c r="P624" s="47" t="e">
        <f t="shared" si="207"/>
        <v>#N/A</v>
      </c>
      <c r="Q624" s="47" t="e">
        <f t="shared" si="208"/>
        <v>#N/A</v>
      </c>
      <c r="R624" s="47" t="e">
        <f t="shared" si="209"/>
        <v>#N/A</v>
      </c>
      <c r="S624" s="47" t="e">
        <f t="shared" si="210"/>
        <v>#N/A</v>
      </c>
      <c r="T624" s="47" t="e">
        <f t="shared" si="211"/>
        <v>#N/A</v>
      </c>
      <c r="U624" s="47" t="e">
        <f t="shared" si="212"/>
        <v>#N/A</v>
      </c>
      <c r="V624" s="47" t="e">
        <f t="shared" si="213"/>
        <v>#N/A</v>
      </c>
      <c r="W624" s="47" t="e">
        <f t="shared" si="214"/>
        <v>#N/A</v>
      </c>
      <c r="X624" s="47" t="e">
        <f t="shared" si="215"/>
        <v>#N/A</v>
      </c>
      <c r="Y624" s="47" t="e">
        <f t="shared" si="216"/>
        <v>#N/A</v>
      </c>
      <c r="Z624" s="47" t="e">
        <f t="shared" si="217"/>
        <v>#N/A</v>
      </c>
      <c r="AA624" s="47" t="e">
        <f t="shared" si="218"/>
        <v>#N/A</v>
      </c>
      <c r="AB624" s="47" t="e">
        <f t="shared" si="219"/>
        <v>#N/A</v>
      </c>
      <c r="AC624" s="47" t="e">
        <f t="shared" si="220"/>
        <v>#N/A</v>
      </c>
    </row>
    <row r="625" spans="1:29" hidden="1" x14ac:dyDescent="0.25">
      <c r="A625">
        <v>601</v>
      </c>
      <c r="B625">
        <f>IFERROR(VLOOKUP(IF(ISERROR(FIND("Наименование загрязняющего вещества",D625))=FALSE,B626,IF(D625="всего по ЗВ:",B624,VLOOKUP(A625,ishod_piv!A:B,2,0))),norm!B:B,1,0),0)</f>
        <v>0</v>
      </c>
      <c r="C625" s="58" t="e">
        <f t="shared" si="199"/>
        <v>#N/A</v>
      </c>
      <c r="D625" s="148" t="e">
        <f>VLOOKUP(A625,ishod_piv!A:H,8,0)</f>
        <v>#N/A</v>
      </c>
      <c r="E625" s="59" t="e">
        <f>VLOOKUP(A625,ishod_piv!A:I,9,0)</f>
        <v>#N/A</v>
      </c>
      <c r="F625" s="47" t="e">
        <f>IF(ISERROR(FIND("Наименование загрязняющего вещества",D625))=TRUE,VLOOKUP(A625,ishod_piv!A:I,4,0),"")</f>
        <v>#N/A</v>
      </c>
      <c r="G625" s="47" t="e">
        <f>IF(ISERROR(FIND("Наименование загрязняющего вещества",D625))=TRUE,VLOOKUP(A625,ishod_piv!A:I,5,0),"")</f>
        <v>#N/A</v>
      </c>
      <c r="H625" s="47" t="e">
        <f>VLOOKUP(A625,ishod_piv!A:J,10,0)</f>
        <v>#N/A</v>
      </c>
      <c r="I625" s="47" t="e">
        <f t="shared" si="200"/>
        <v>#N/A</v>
      </c>
      <c r="J625" s="47" t="e">
        <f t="shared" si="201"/>
        <v>#N/A</v>
      </c>
      <c r="K625" s="47" t="e">
        <f t="shared" si="202"/>
        <v>#N/A</v>
      </c>
      <c r="L625" s="47" t="e">
        <f t="shared" si="203"/>
        <v>#N/A</v>
      </c>
      <c r="M625" s="47" t="e">
        <f t="shared" si="204"/>
        <v>#N/A</v>
      </c>
      <c r="N625" s="47" t="e">
        <f t="shared" si="205"/>
        <v>#N/A</v>
      </c>
      <c r="O625" s="47" t="e">
        <f t="shared" si="206"/>
        <v>#N/A</v>
      </c>
      <c r="P625" s="47" t="e">
        <f t="shared" si="207"/>
        <v>#N/A</v>
      </c>
      <c r="Q625" s="47" t="e">
        <f t="shared" si="208"/>
        <v>#N/A</v>
      </c>
      <c r="R625" s="47" t="e">
        <f t="shared" si="209"/>
        <v>#N/A</v>
      </c>
      <c r="S625" s="47" t="e">
        <f t="shared" si="210"/>
        <v>#N/A</v>
      </c>
      <c r="T625" s="47" t="e">
        <f t="shared" si="211"/>
        <v>#N/A</v>
      </c>
      <c r="U625" s="47" t="e">
        <f t="shared" si="212"/>
        <v>#N/A</v>
      </c>
      <c r="V625" s="47" t="e">
        <f t="shared" si="213"/>
        <v>#N/A</v>
      </c>
      <c r="W625" s="47" t="e">
        <f t="shared" si="214"/>
        <v>#N/A</v>
      </c>
      <c r="X625" s="47" t="e">
        <f t="shared" si="215"/>
        <v>#N/A</v>
      </c>
      <c r="Y625" s="47" t="e">
        <f t="shared" si="216"/>
        <v>#N/A</v>
      </c>
      <c r="Z625" s="47" t="e">
        <f t="shared" si="217"/>
        <v>#N/A</v>
      </c>
      <c r="AA625" s="47" t="e">
        <f t="shared" si="218"/>
        <v>#N/A</v>
      </c>
      <c r="AB625" s="47" t="e">
        <f t="shared" si="219"/>
        <v>#N/A</v>
      </c>
      <c r="AC625" s="47" t="e">
        <f t="shared" si="220"/>
        <v>#N/A</v>
      </c>
    </row>
    <row r="626" spans="1:29" hidden="1" x14ac:dyDescent="0.25">
      <c r="A626">
        <v>602</v>
      </c>
      <c r="B626">
        <f>IFERROR(VLOOKUP(IF(ISERROR(FIND("Наименование загрязняющего вещества",D626))=FALSE,B627,IF(D626="всего по ЗВ:",B625,VLOOKUP(A626,ishod_piv!A:B,2,0))),norm!B:B,1,0),0)</f>
        <v>0</v>
      </c>
      <c r="C626" s="58" t="e">
        <f t="shared" si="199"/>
        <v>#N/A</v>
      </c>
      <c r="D626" s="148" t="e">
        <f>VLOOKUP(A626,ishod_piv!A:H,8,0)</f>
        <v>#N/A</v>
      </c>
      <c r="E626" s="59" t="e">
        <f>VLOOKUP(A626,ishod_piv!A:I,9,0)</f>
        <v>#N/A</v>
      </c>
      <c r="F626" s="47" t="e">
        <f>IF(ISERROR(FIND("Наименование загрязняющего вещества",D626))=TRUE,VLOOKUP(A626,ishod_piv!A:I,4,0),"")</f>
        <v>#N/A</v>
      </c>
      <c r="G626" s="47" t="e">
        <f>IF(ISERROR(FIND("Наименование загрязняющего вещества",D626))=TRUE,VLOOKUP(A626,ishod_piv!A:I,5,0),"")</f>
        <v>#N/A</v>
      </c>
      <c r="H626" s="47" t="e">
        <f>VLOOKUP(A626,ishod_piv!A:J,10,0)</f>
        <v>#N/A</v>
      </c>
      <c r="I626" s="47" t="e">
        <f t="shared" si="200"/>
        <v>#N/A</v>
      </c>
      <c r="J626" s="47" t="e">
        <f t="shared" si="201"/>
        <v>#N/A</v>
      </c>
      <c r="K626" s="47" t="e">
        <f t="shared" si="202"/>
        <v>#N/A</v>
      </c>
      <c r="L626" s="47" t="e">
        <f t="shared" si="203"/>
        <v>#N/A</v>
      </c>
      <c r="M626" s="47" t="e">
        <f t="shared" si="204"/>
        <v>#N/A</v>
      </c>
      <c r="N626" s="47" t="e">
        <f t="shared" si="205"/>
        <v>#N/A</v>
      </c>
      <c r="O626" s="47" t="e">
        <f t="shared" si="206"/>
        <v>#N/A</v>
      </c>
      <c r="P626" s="47" t="e">
        <f t="shared" si="207"/>
        <v>#N/A</v>
      </c>
      <c r="Q626" s="47" t="e">
        <f t="shared" si="208"/>
        <v>#N/A</v>
      </c>
      <c r="R626" s="47" t="e">
        <f t="shared" si="209"/>
        <v>#N/A</v>
      </c>
      <c r="S626" s="47" t="e">
        <f t="shared" si="210"/>
        <v>#N/A</v>
      </c>
      <c r="T626" s="47" t="e">
        <f t="shared" si="211"/>
        <v>#N/A</v>
      </c>
      <c r="U626" s="47" t="e">
        <f t="shared" si="212"/>
        <v>#N/A</v>
      </c>
      <c r="V626" s="47" t="e">
        <f t="shared" si="213"/>
        <v>#N/A</v>
      </c>
      <c r="W626" s="47" t="e">
        <f t="shared" si="214"/>
        <v>#N/A</v>
      </c>
      <c r="X626" s="47" t="e">
        <f t="shared" si="215"/>
        <v>#N/A</v>
      </c>
      <c r="Y626" s="47" t="e">
        <f t="shared" si="216"/>
        <v>#N/A</v>
      </c>
      <c r="Z626" s="47" t="e">
        <f t="shared" si="217"/>
        <v>#N/A</v>
      </c>
      <c r="AA626" s="47" t="e">
        <f t="shared" si="218"/>
        <v>#N/A</v>
      </c>
      <c r="AB626" s="47" t="e">
        <f t="shared" si="219"/>
        <v>#N/A</v>
      </c>
      <c r="AC626" s="47" t="e">
        <f t="shared" si="220"/>
        <v>#N/A</v>
      </c>
    </row>
    <row r="627" spans="1:29" hidden="1" x14ac:dyDescent="0.25">
      <c r="A627">
        <v>603</v>
      </c>
      <c r="B627">
        <f>IFERROR(VLOOKUP(IF(ISERROR(FIND("Наименование загрязняющего вещества",D627))=FALSE,B628,IF(D627="всего по ЗВ:",B626,VLOOKUP(A627,ishod_piv!A:B,2,0))),norm!B:B,1,0),0)</f>
        <v>0</v>
      </c>
      <c r="C627" s="58" t="e">
        <f t="shared" si="199"/>
        <v>#N/A</v>
      </c>
      <c r="D627" s="148" t="e">
        <f>VLOOKUP(A627,ishod_piv!A:H,8,0)</f>
        <v>#N/A</v>
      </c>
      <c r="E627" s="59" t="e">
        <f>VLOOKUP(A627,ishod_piv!A:I,9,0)</f>
        <v>#N/A</v>
      </c>
      <c r="F627" s="47" t="e">
        <f>IF(ISERROR(FIND("Наименование загрязняющего вещества",D627))=TRUE,VLOOKUP(A627,ishod_piv!A:I,4,0),"")</f>
        <v>#N/A</v>
      </c>
      <c r="G627" s="47" t="e">
        <f>IF(ISERROR(FIND("Наименование загрязняющего вещества",D627))=TRUE,VLOOKUP(A627,ishod_piv!A:I,5,0),"")</f>
        <v>#N/A</v>
      </c>
      <c r="H627" s="47" t="e">
        <f>VLOOKUP(A627,ishod_piv!A:J,10,0)</f>
        <v>#N/A</v>
      </c>
      <c r="I627" s="47" t="e">
        <f t="shared" si="200"/>
        <v>#N/A</v>
      </c>
      <c r="J627" s="47" t="e">
        <f t="shared" si="201"/>
        <v>#N/A</v>
      </c>
      <c r="K627" s="47" t="e">
        <f t="shared" si="202"/>
        <v>#N/A</v>
      </c>
      <c r="L627" s="47" t="e">
        <f t="shared" si="203"/>
        <v>#N/A</v>
      </c>
      <c r="M627" s="47" t="e">
        <f t="shared" si="204"/>
        <v>#N/A</v>
      </c>
      <c r="N627" s="47" t="e">
        <f t="shared" si="205"/>
        <v>#N/A</v>
      </c>
      <c r="O627" s="47" t="e">
        <f t="shared" si="206"/>
        <v>#N/A</v>
      </c>
      <c r="P627" s="47" t="e">
        <f t="shared" si="207"/>
        <v>#N/A</v>
      </c>
      <c r="Q627" s="47" t="e">
        <f t="shared" si="208"/>
        <v>#N/A</v>
      </c>
      <c r="R627" s="47" t="e">
        <f t="shared" si="209"/>
        <v>#N/A</v>
      </c>
      <c r="S627" s="47" t="e">
        <f t="shared" si="210"/>
        <v>#N/A</v>
      </c>
      <c r="T627" s="47" t="e">
        <f t="shared" si="211"/>
        <v>#N/A</v>
      </c>
      <c r="U627" s="47" t="e">
        <f t="shared" si="212"/>
        <v>#N/A</v>
      </c>
      <c r="V627" s="47" t="e">
        <f t="shared" si="213"/>
        <v>#N/A</v>
      </c>
      <c r="W627" s="47" t="e">
        <f t="shared" si="214"/>
        <v>#N/A</v>
      </c>
      <c r="X627" s="47" t="e">
        <f t="shared" si="215"/>
        <v>#N/A</v>
      </c>
      <c r="Y627" s="47" t="e">
        <f t="shared" si="216"/>
        <v>#N/A</v>
      </c>
      <c r="Z627" s="47" t="e">
        <f t="shared" si="217"/>
        <v>#N/A</v>
      </c>
      <c r="AA627" s="47" t="e">
        <f t="shared" si="218"/>
        <v>#N/A</v>
      </c>
      <c r="AB627" s="47" t="e">
        <f t="shared" si="219"/>
        <v>#N/A</v>
      </c>
      <c r="AC627" s="47" t="e">
        <f t="shared" si="220"/>
        <v>#N/A</v>
      </c>
    </row>
    <row r="628" spans="1:29" hidden="1" x14ac:dyDescent="0.25">
      <c r="A628">
        <v>604</v>
      </c>
      <c r="B628">
        <f>IFERROR(VLOOKUP(IF(ISERROR(FIND("Наименование загрязняющего вещества",D628))=FALSE,B629,IF(D628="всего по ЗВ:",B627,VLOOKUP(A628,ishod_piv!A:B,2,0))),norm!B:B,1,0),0)</f>
        <v>0</v>
      </c>
      <c r="C628" s="58" t="e">
        <f t="shared" si="199"/>
        <v>#N/A</v>
      </c>
      <c r="D628" s="148" t="e">
        <f>VLOOKUP(A628,ishod_piv!A:H,8,0)</f>
        <v>#N/A</v>
      </c>
      <c r="E628" s="59" t="e">
        <f>VLOOKUP(A628,ishod_piv!A:I,9,0)</f>
        <v>#N/A</v>
      </c>
      <c r="F628" s="47" t="e">
        <f>IF(ISERROR(FIND("Наименование загрязняющего вещества",D628))=TRUE,VLOOKUP(A628,ishod_piv!A:I,4,0),"")</f>
        <v>#N/A</v>
      </c>
      <c r="G628" s="47" t="e">
        <f>IF(ISERROR(FIND("Наименование загрязняющего вещества",D628))=TRUE,VLOOKUP(A628,ishod_piv!A:I,5,0),"")</f>
        <v>#N/A</v>
      </c>
      <c r="H628" s="47" t="e">
        <f>VLOOKUP(A628,ishod_piv!A:J,10,0)</f>
        <v>#N/A</v>
      </c>
      <c r="I628" s="47" t="e">
        <f t="shared" si="200"/>
        <v>#N/A</v>
      </c>
      <c r="J628" s="47" t="e">
        <f t="shared" si="201"/>
        <v>#N/A</v>
      </c>
      <c r="K628" s="47" t="e">
        <f t="shared" si="202"/>
        <v>#N/A</v>
      </c>
      <c r="L628" s="47" t="e">
        <f t="shared" si="203"/>
        <v>#N/A</v>
      </c>
      <c r="M628" s="47" t="e">
        <f t="shared" si="204"/>
        <v>#N/A</v>
      </c>
      <c r="N628" s="47" t="e">
        <f t="shared" si="205"/>
        <v>#N/A</v>
      </c>
      <c r="O628" s="47" t="e">
        <f t="shared" si="206"/>
        <v>#N/A</v>
      </c>
      <c r="P628" s="47" t="e">
        <f t="shared" si="207"/>
        <v>#N/A</v>
      </c>
      <c r="Q628" s="47" t="e">
        <f t="shared" si="208"/>
        <v>#N/A</v>
      </c>
      <c r="R628" s="47" t="e">
        <f t="shared" si="209"/>
        <v>#N/A</v>
      </c>
      <c r="S628" s="47" t="e">
        <f t="shared" si="210"/>
        <v>#N/A</v>
      </c>
      <c r="T628" s="47" t="e">
        <f t="shared" si="211"/>
        <v>#N/A</v>
      </c>
      <c r="U628" s="47" t="e">
        <f t="shared" si="212"/>
        <v>#N/A</v>
      </c>
      <c r="V628" s="47" t="e">
        <f t="shared" si="213"/>
        <v>#N/A</v>
      </c>
      <c r="W628" s="47" t="e">
        <f t="shared" si="214"/>
        <v>#N/A</v>
      </c>
      <c r="X628" s="47" t="e">
        <f t="shared" si="215"/>
        <v>#N/A</v>
      </c>
      <c r="Y628" s="47" t="e">
        <f t="shared" si="216"/>
        <v>#N/A</v>
      </c>
      <c r="Z628" s="47" t="e">
        <f t="shared" si="217"/>
        <v>#N/A</v>
      </c>
      <c r="AA628" s="47" t="e">
        <f t="shared" si="218"/>
        <v>#N/A</v>
      </c>
      <c r="AB628" s="47" t="e">
        <f t="shared" si="219"/>
        <v>#N/A</v>
      </c>
      <c r="AC628" s="47" t="e">
        <f t="shared" si="220"/>
        <v>#N/A</v>
      </c>
    </row>
    <row r="629" spans="1:29" hidden="1" x14ac:dyDescent="0.25">
      <c r="A629">
        <v>605</v>
      </c>
      <c r="B629">
        <f>IFERROR(VLOOKUP(IF(ISERROR(FIND("Наименование загрязняющего вещества",D629))=FALSE,B630,IF(D629="всего по ЗВ:",B628,VLOOKUP(A629,ishod_piv!A:B,2,0))),norm!B:B,1,0),0)</f>
        <v>0</v>
      </c>
      <c r="C629" s="58" t="e">
        <f t="shared" si="199"/>
        <v>#N/A</v>
      </c>
      <c r="D629" s="148" t="e">
        <f>VLOOKUP(A629,ishod_piv!A:H,8,0)</f>
        <v>#N/A</v>
      </c>
      <c r="E629" s="59" t="e">
        <f>VLOOKUP(A629,ishod_piv!A:I,9,0)</f>
        <v>#N/A</v>
      </c>
      <c r="F629" s="47" t="e">
        <f>IF(ISERROR(FIND("Наименование загрязняющего вещества",D629))=TRUE,VLOOKUP(A629,ishod_piv!A:I,4,0),"")</f>
        <v>#N/A</v>
      </c>
      <c r="G629" s="47" t="e">
        <f>IF(ISERROR(FIND("Наименование загрязняющего вещества",D629))=TRUE,VLOOKUP(A629,ishod_piv!A:I,5,0),"")</f>
        <v>#N/A</v>
      </c>
      <c r="H629" s="47" t="e">
        <f>VLOOKUP(A629,ishod_piv!A:J,10,0)</f>
        <v>#N/A</v>
      </c>
      <c r="I629" s="47" t="e">
        <f t="shared" si="200"/>
        <v>#N/A</v>
      </c>
      <c r="J629" s="47" t="e">
        <f t="shared" si="201"/>
        <v>#N/A</v>
      </c>
      <c r="K629" s="47" t="e">
        <f t="shared" si="202"/>
        <v>#N/A</v>
      </c>
      <c r="L629" s="47" t="e">
        <f t="shared" si="203"/>
        <v>#N/A</v>
      </c>
      <c r="M629" s="47" t="e">
        <f t="shared" si="204"/>
        <v>#N/A</v>
      </c>
      <c r="N629" s="47" t="e">
        <f t="shared" si="205"/>
        <v>#N/A</v>
      </c>
      <c r="O629" s="47" t="e">
        <f t="shared" si="206"/>
        <v>#N/A</v>
      </c>
      <c r="P629" s="47" t="e">
        <f t="shared" si="207"/>
        <v>#N/A</v>
      </c>
      <c r="Q629" s="47" t="e">
        <f t="shared" si="208"/>
        <v>#N/A</v>
      </c>
      <c r="R629" s="47" t="e">
        <f t="shared" si="209"/>
        <v>#N/A</v>
      </c>
      <c r="S629" s="47" t="e">
        <f t="shared" si="210"/>
        <v>#N/A</v>
      </c>
      <c r="T629" s="47" t="e">
        <f t="shared" si="211"/>
        <v>#N/A</v>
      </c>
      <c r="U629" s="47" t="e">
        <f t="shared" si="212"/>
        <v>#N/A</v>
      </c>
      <c r="V629" s="47" t="e">
        <f t="shared" si="213"/>
        <v>#N/A</v>
      </c>
      <c r="W629" s="47" t="e">
        <f t="shared" si="214"/>
        <v>#N/A</v>
      </c>
      <c r="X629" s="47" t="e">
        <f t="shared" si="215"/>
        <v>#N/A</v>
      </c>
      <c r="Y629" s="47" t="e">
        <f t="shared" si="216"/>
        <v>#N/A</v>
      </c>
      <c r="Z629" s="47" t="e">
        <f t="shared" si="217"/>
        <v>#N/A</v>
      </c>
      <c r="AA629" s="47" t="e">
        <f t="shared" si="218"/>
        <v>#N/A</v>
      </c>
      <c r="AB629" s="47" t="e">
        <f t="shared" si="219"/>
        <v>#N/A</v>
      </c>
      <c r="AC629" s="47" t="e">
        <f t="shared" si="220"/>
        <v>#N/A</v>
      </c>
    </row>
    <row r="630" spans="1:29" hidden="1" x14ac:dyDescent="0.25">
      <c r="A630">
        <v>606</v>
      </c>
      <c r="B630">
        <f>IFERROR(VLOOKUP(IF(ISERROR(FIND("Наименование загрязняющего вещества",D630))=FALSE,B631,IF(D630="всего по ЗВ:",B629,VLOOKUP(A630,ishod_piv!A:B,2,0))),norm!B:B,1,0),0)</f>
        <v>0</v>
      </c>
      <c r="C630" s="58" t="e">
        <f t="shared" si="199"/>
        <v>#N/A</v>
      </c>
      <c r="D630" s="148" t="e">
        <f>VLOOKUP(A630,ishod_piv!A:H,8,0)</f>
        <v>#N/A</v>
      </c>
      <c r="E630" s="59" t="e">
        <f>VLOOKUP(A630,ishod_piv!A:I,9,0)</f>
        <v>#N/A</v>
      </c>
      <c r="F630" s="47" t="e">
        <f>IF(ISERROR(FIND("Наименование загрязняющего вещества",D630))=TRUE,VLOOKUP(A630,ishod_piv!A:I,4,0),"")</f>
        <v>#N/A</v>
      </c>
      <c r="G630" s="47" t="e">
        <f>IF(ISERROR(FIND("Наименование загрязняющего вещества",D630))=TRUE,VLOOKUP(A630,ishod_piv!A:I,5,0),"")</f>
        <v>#N/A</v>
      </c>
      <c r="H630" s="47" t="e">
        <f>VLOOKUP(A630,ishod_piv!A:J,10,0)</f>
        <v>#N/A</v>
      </c>
      <c r="I630" s="47" t="e">
        <f t="shared" si="200"/>
        <v>#N/A</v>
      </c>
      <c r="J630" s="47" t="e">
        <f t="shared" si="201"/>
        <v>#N/A</v>
      </c>
      <c r="K630" s="47" t="e">
        <f t="shared" si="202"/>
        <v>#N/A</v>
      </c>
      <c r="L630" s="47" t="e">
        <f t="shared" si="203"/>
        <v>#N/A</v>
      </c>
      <c r="M630" s="47" t="e">
        <f t="shared" si="204"/>
        <v>#N/A</v>
      </c>
      <c r="N630" s="47" t="e">
        <f t="shared" si="205"/>
        <v>#N/A</v>
      </c>
      <c r="O630" s="47" t="e">
        <f t="shared" si="206"/>
        <v>#N/A</v>
      </c>
      <c r="P630" s="47" t="e">
        <f t="shared" si="207"/>
        <v>#N/A</v>
      </c>
      <c r="Q630" s="47" t="e">
        <f t="shared" si="208"/>
        <v>#N/A</v>
      </c>
      <c r="R630" s="47" t="e">
        <f t="shared" si="209"/>
        <v>#N/A</v>
      </c>
      <c r="S630" s="47" t="e">
        <f t="shared" si="210"/>
        <v>#N/A</v>
      </c>
      <c r="T630" s="47" t="e">
        <f t="shared" si="211"/>
        <v>#N/A</v>
      </c>
      <c r="U630" s="47" t="e">
        <f t="shared" si="212"/>
        <v>#N/A</v>
      </c>
      <c r="V630" s="47" t="e">
        <f t="shared" si="213"/>
        <v>#N/A</v>
      </c>
      <c r="W630" s="47" t="e">
        <f t="shared" si="214"/>
        <v>#N/A</v>
      </c>
      <c r="X630" s="47" t="e">
        <f t="shared" si="215"/>
        <v>#N/A</v>
      </c>
      <c r="Y630" s="47" t="e">
        <f t="shared" si="216"/>
        <v>#N/A</v>
      </c>
      <c r="Z630" s="47" t="e">
        <f t="shared" si="217"/>
        <v>#N/A</v>
      </c>
      <c r="AA630" s="47" t="e">
        <f t="shared" si="218"/>
        <v>#N/A</v>
      </c>
      <c r="AB630" s="47" t="e">
        <f t="shared" si="219"/>
        <v>#N/A</v>
      </c>
      <c r="AC630" s="47" t="e">
        <f t="shared" si="220"/>
        <v>#N/A</v>
      </c>
    </row>
    <row r="631" spans="1:29" hidden="1" x14ac:dyDescent="0.25">
      <c r="A631">
        <v>607</v>
      </c>
      <c r="B631">
        <f>IFERROR(VLOOKUP(IF(ISERROR(FIND("Наименование загрязняющего вещества",D631))=FALSE,B632,IF(D631="всего по ЗВ:",B630,VLOOKUP(A631,ishod_piv!A:B,2,0))),norm!B:B,1,0),0)</f>
        <v>0</v>
      </c>
      <c r="C631" s="58" t="e">
        <f t="shared" si="199"/>
        <v>#N/A</v>
      </c>
      <c r="D631" s="148" t="e">
        <f>VLOOKUP(A631,ishod_piv!A:H,8,0)</f>
        <v>#N/A</v>
      </c>
      <c r="E631" s="59" t="e">
        <f>VLOOKUP(A631,ishod_piv!A:I,9,0)</f>
        <v>#N/A</v>
      </c>
      <c r="F631" s="47" t="e">
        <f>IF(ISERROR(FIND("Наименование загрязняющего вещества",D631))=TRUE,VLOOKUP(A631,ishod_piv!A:I,4,0),"")</f>
        <v>#N/A</v>
      </c>
      <c r="G631" s="47" t="e">
        <f>IF(ISERROR(FIND("Наименование загрязняющего вещества",D631))=TRUE,VLOOKUP(A631,ishod_piv!A:I,5,0),"")</f>
        <v>#N/A</v>
      </c>
      <c r="H631" s="47" t="e">
        <f>VLOOKUP(A631,ishod_piv!A:J,10,0)</f>
        <v>#N/A</v>
      </c>
      <c r="I631" s="47" t="e">
        <f t="shared" si="200"/>
        <v>#N/A</v>
      </c>
      <c r="J631" s="47" t="e">
        <f t="shared" si="201"/>
        <v>#N/A</v>
      </c>
      <c r="K631" s="47" t="e">
        <f t="shared" si="202"/>
        <v>#N/A</v>
      </c>
      <c r="L631" s="47" t="e">
        <f t="shared" si="203"/>
        <v>#N/A</v>
      </c>
      <c r="M631" s="47" t="e">
        <f t="shared" si="204"/>
        <v>#N/A</v>
      </c>
      <c r="N631" s="47" t="e">
        <f t="shared" si="205"/>
        <v>#N/A</v>
      </c>
      <c r="O631" s="47" t="e">
        <f t="shared" si="206"/>
        <v>#N/A</v>
      </c>
      <c r="P631" s="47" t="e">
        <f t="shared" si="207"/>
        <v>#N/A</v>
      </c>
      <c r="Q631" s="47" t="e">
        <f t="shared" si="208"/>
        <v>#N/A</v>
      </c>
      <c r="R631" s="47" t="e">
        <f t="shared" si="209"/>
        <v>#N/A</v>
      </c>
      <c r="S631" s="47" t="e">
        <f t="shared" si="210"/>
        <v>#N/A</v>
      </c>
      <c r="T631" s="47" t="e">
        <f t="shared" si="211"/>
        <v>#N/A</v>
      </c>
      <c r="U631" s="47" t="e">
        <f t="shared" si="212"/>
        <v>#N/A</v>
      </c>
      <c r="V631" s="47" t="e">
        <f t="shared" si="213"/>
        <v>#N/A</v>
      </c>
      <c r="W631" s="47" t="e">
        <f t="shared" si="214"/>
        <v>#N/A</v>
      </c>
      <c r="X631" s="47" t="e">
        <f t="shared" si="215"/>
        <v>#N/A</v>
      </c>
      <c r="Y631" s="47" t="e">
        <f t="shared" si="216"/>
        <v>#N/A</v>
      </c>
      <c r="Z631" s="47" t="e">
        <f t="shared" si="217"/>
        <v>#N/A</v>
      </c>
      <c r="AA631" s="47" t="e">
        <f t="shared" si="218"/>
        <v>#N/A</v>
      </c>
      <c r="AB631" s="47" t="e">
        <f t="shared" si="219"/>
        <v>#N/A</v>
      </c>
      <c r="AC631" s="47" t="e">
        <f t="shared" si="220"/>
        <v>#N/A</v>
      </c>
    </row>
    <row r="632" spans="1:29" hidden="1" x14ac:dyDescent="0.25">
      <c r="A632">
        <v>608</v>
      </c>
      <c r="B632">
        <f>IFERROR(VLOOKUP(IF(ISERROR(FIND("Наименование загрязняющего вещества",D632))=FALSE,B633,IF(D632="всего по ЗВ:",B631,VLOOKUP(A632,ishod_piv!A:B,2,0))),norm!B:B,1,0),0)</f>
        <v>0</v>
      </c>
      <c r="C632" s="58" t="e">
        <f t="shared" si="199"/>
        <v>#N/A</v>
      </c>
      <c r="D632" s="148" t="e">
        <f>VLOOKUP(A632,ishod_piv!A:H,8,0)</f>
        <v>#N/A</v>
      </c>
      <c r="E632" s="59" t="e">
        <f>VLOOKUP(A632,ishod_piv!A:I,9,0)</f>
        <v>#N/A</v>
      </c>
      <c r="F632" s="47" t="e">
        <f>IF(ISERROR(FIND("Наименование загрязняющего вещества",D632))=TRUE,VLOOKUP(A632,ishod_piv!A:I,4,0),"")</f>
        <v>#N/A</v>
      </c>
      <c r="G632" s="47" t="e">
        <f>IF(ISERROR(FIND("Наименование загрязняющего вещества",D632))=TRUE,VLOOKUP(A632,ishod_piv!A:I,5,0),"")</f>
        <v>#N/A</v>
      </c>
      <c r="H632" s="47" t="e">
        <f>VLOOKUP(A632,ishod_piv!A:J,10,0)</f>
        <v>#N/A</v>
      </c>
      <c r="I632" s="47" t="e">
        <f t="shared" si="200"/>
        <v>#N/A</v>
      </c>
      <c r="J632" s="47" t="e">
        <f t="shared" si="201"/>
        <v>#N/A</v>
      </c>
      <c r="K632" s="47" t="e">
        <f t="shared" si="202"/>
        <v>#N/A</v>
      </c>
      <c r="L632" s="47" t="e">
        <f t="shared" si="203"/>
        <v>#N/A</v>
      </c>
      <c r="M632" s="47" t="e">
        <f t="shared" si="204"/>
        <v>#N/A</v>
      </c>
      <c r="N632" s="47" t="e">
        <f t="shared" si="205"/>
        <v>#N/A</v>
      </c>
      <c r="O632" s="47" t="e">
        <f t="shared" si="206"/>
        <v>#N/A</v>
      </c>
      <c r="P632" s="47" t="e">
        <f t="shared" si="207"/>
        <v>#N/A</v>
      </c>
      <c r="Q632" s="47" t="e">
        <f t="shared" si="208"/>
        <v>#N/A</v>
      </c>
      <c r="R632" s="47" t="e">
        <f t="shared" si="209"/>
        <v>#N/A</v>
      </c>
      <c r="S632" s="47" t="e">
        <f t="shared" si="210"/>
        <v>#N/A</v>
      </c>
      <c r="T632" s="47" t="e">
        <f t="shared" si="211"/>
        <v>#N/A</v>
      </c>
      <c r="U632" s="47" t="e">
        <f t="shared" si="212"/>
        <v>#N/A</v>
      </c>
      <c r="V632" s="47" t="e">
        <f t="shared" si="213"/>
        <v>#N/A</v>
      </c>
      <c r="W632" s="47" t="e">
        <f t="shared" si="214"/>
        <v>#N/A</v>
      </c>
      <c r="X632" s="47" t="e">
        <f t="shared" si="215"/>
        <v>#N/A</v>
      </c>
      <c r="Y632" s="47" t="e">
        <f t="shared" si="216"/>
        <v>#N/A</v>
      </c>
      <c r="Z632" s="47" t="e">
        <f t="shared" si="217"/>
        <v>#N/A</v>
      </c>
      <c r="AA632" s="47" t="e">
        <f t="shared" si="218"/>
        <v>#N/A</v>
      </c>
      <c r="AB632" s="47" t="e">
        <f t="shared" si="219"/>
        <v>#N/A</v>
      </c>
      <c r="AC632" s="47" t="e">
        <f t="shared" si="220"/>
        <v>#N/A</v>
      </c>
    </row>
    <row r="633" spans="1:29" x14ac:dyDescent="0.25">
      <c r="B633">
        <v>99</v>
      </c>
      <c r="C633" s="58"/>
      <c r="D633" s="99" t="s">
        <v>67</v>
      </c>
      <c r="E633" s="59"/>
      <c r="F633" s="191" t="s">
        <v>68</v>
      </c>
      <c r="G633" s="191">
        <f>SUMIFS(G:G,D:D,"всего по ЗВ:",B:B,"&gt;0")</f>
        <v>0.1045523883269454</v>
      </c>
      <c r="H633" s="191"/>
      <c r="I633" s="191" t="s">
        <v>68</v>
      </c>
      <c r="J633" s="191">
        <f>G633</f>
        <v>0.1045523883269454</v>
      </c>
      <c r="K633" s="191"/>
      <c r="L633" s="191" t="s">
        <v>68</v>
      </c>
      <c r="M633" s="191">
        <f>J633</f>
        <v>0.1045523883269454</v>
      </c>
      <c r="N633" s="191"/>
      <c r="O633" s="191" t="s">
        <v>68</v>
      </c>
      <c r="P633" s="191">
        <f>M633</f>
        <v>0.1045523883269454</v>
      </c>
      <c r="Q633" s="191"/>
      <c r="R633" s="191" t="s">
        <v>68</v>
      </c>
      <c r="S633" s="191">
        <f>P633</f>
        <v>0.1045523883269454</v>
      </c>
      <c r="T633" s="191"/>
      <c r="U633" s="191" t="s">
        <v>68</v>
      </c>
      <c r="V633" s="191">
        <f>S633</f>
        <v>0.1045523883269454</v>
      </c>
      <c r="W633" s="191"/>
      <c r="X633" s="191" t="s">
        <v>68</v>
      </c>
      <c r="Y633" s="191">
        <f>V633</f>
        <v>0.1045523883269454</v>
      </c>
      <c r="Z633" s="191"/>
      <c r="AA633" s="191" t="s">
        <v>68</v>
      </c>
      <c r="AB633" s="191">
        <f>Y633</f>
        <v>0.1045523883269454</v>
      </c>
      <c r="AC633" s="191"/>
    </row>
    <row r="637" spans="1:29" x14ac:dyDescent="0.25">
      <c r="F637" s="26"/>
      <c r="G637" s="26"/>
      <c r="H637" s="26"/>
      <c r="I637" s="26"/>
      <c r="J637" s="26"/>
      <c r="K637" s="26"/>
      <c r="L637" s="26"/>
    </row>
    <row r="638" spans="1:29" x14ac:dyDescent="0.25">
      <c r="F638" s="26"/>
      <c r="G638" s="26"/>
      <c r="H638" s="26"/>
      <c r="I638" s="26"/>
      <c r="J638" s="26"/>
      <c r="K638" s="26"/>
      <c r="L638" s="26"/>
    </row>
  </sheetData>
  <autoFilter ref="A23:B633" xr:uid="{3445FF3C-88CE-405B-8A24-D121EEC627A8}">
    <filterColumn colId="1">
      <filters>
        <filter val="143"/>
        <filter val="316"/>
        <filter val="333"/>
        <filter val="342"/>
        <filter val="349"/>
        <filter val="602"/>
        <filter val="703"/>
        <filter val="99"/>
      </filters>
    </filterColumn>
  </autoFilter>
  <mergeCells count="21">
    <mergeCell ref="X4:Z4"/>
    <mergeCell ref="Y6:Z6"/>
    <mergeCell ref="U21:W21"/>
    <mergeCell ref="X21:Z21"/>
    <mergeCell ref="AA21:AC21"/>
    <mergeCell ref="O21:Q21"/>
    <mergeCell ref="R21:T21"/>
    <mergeCell ref="D20:D22"/>
    <mergeCell ref="C11:AB11"/>
    <mergeCell ref="F20:AC20"/>
    <mergeCell ref="C13:AC13"/>
    <mergeCell ref="C14:AB14"/>
    <mergeCell ref="C17:AB17"/>
    <mergeCell ref="C18:AC18"/>
    <mergeCell ref="F16:W16"/>
    <mergeCell ref="G15:V15"/>
    <mergeCell ref="E20:E22"/>
    <mergeCell ref="C20:C22"/>
    <mergeCell ref="F21:H21"/>
    <mergeCell ref="I21:K21"/>
    <mergeCell ref="L21:N21"/>
  </mergeCells>
  <pageMargins left="0.7" right="0.7" top="0.75" bottom="0.75" header="0.3" footer="0.3"/>
  <pageSetup paperSize="9" scale="6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74482-6744-4DCB-880A-94AD5FB3B7EF}">
  <sheetPr codeName="Sheet15" filterMode="1">
    <pageSetUpPr fitToPage="1"/>
  </sheetPr>
  <dimension ref="A1:AD896"/>
  <sheetViews>
    <sheetView zoomScaleNormal="100" workbookViewId="0">
      <selection activeCell="X2" sqref="X2:AC5"/>
    </sheetView>
  </sheetViews>
  <sheetFormatPr defaultRowHeight="15" x14ac:dyDescent="0.25"/>
  <cols>
    <col min="3" max="3" width="3.28515625" customWidth="1"/>
    <col min="4" max="4" width="39.85546875" customWidth="1"/>
    <col min="5" max="5" width="4.5703125" customWidth="1"/>
    <col min="6" max="6" width="6.85546875" customWidth="1"/>
    <col min="7" max="7" width="9.5703125" customWidth="1"/>
    <col min="8" max="8" width="4.42578125" customWidth="1"/>
    <col min="9" max="9" width="7.42578125" customWidth="1"/>
    <col min="10" max="10" width="7.5703125" customWidth="1"/>
    <col min="11" max="11" width="4.85546875" customWidth="1"/>
    <col min="12" max="12" width="7" customWidth="1"/>
    <col min="13" max="13" width="7.5703125" customWidth="1"/>
    <col min="14" max="14" width="4" customWidth="1"/>
    <col min="15" max="15" width="6.7109375" customWidth="1"/>
    <col min="16" max="16" width="7.7109375" customWidth="1"/>
    <col min="17" max="17" width="4.85546875" customWidth="1"/>
    <col min="18" max="18" width="7" customWidth="1"/>
    <col min="19" max="19" width="7.42578125" customWidth="1"/>
    <col min="20" max="20" width="5.5703125" customWidth="1"/>
    <col min="21" max="21" width="7.28515625" customWidth="1"/>
    <col min="22" max="22" width="7.85546875" customWidth="1"/>
    <col min="23" max="23" width="5.28515625" customWidth="1"/>
    <col min="24" max="24" width="7.85546875" customWidth="1"/>
    <col min="25" max="25" width="7.5703125" customWidth="1"/>
    <col min="26" max="26" width="4.7109375" customWidth="1"/>
    <col min="27" max="27" width="7.5703125" customWidth="1"/>
    <col min="28" max="28" width="7.42578125" customWidth="1"/>
    <col min="29" max="29" width="5.7109375" customWidth="1"/>
  </cols>
  <sheetData>
    <row r="1" spans="3:29" ht="15.75" x14ac:dyDescent="0.25">
      <c r="X1" s="45"/>
      <c r="Y1" s="45"/>
      <c r="Z1" s="45"/>
      <c r="AA1" s="45"/>
      <c r="AB1" s="45"/>
      <c r="AC1" s="49" t="s">
        <v>188</v>
      </c>
    </row>
    <row r="2" spans="3:29" ht="15.75" x14ac:dyDescent="0.25">
      <c r="X2" s="45"/>
      <c r="Y2" s="45"/>
      <c r="Z2" s="45"/>
      <c r="AA2" s="45"/>
      <c r="AB2" s="45"/>
      <c r="AC2" s="49"/>
    </row>
    <row r="3" spans="3:29" ht="15.75" x14ac:dyDescent="0.25">
      <c r="X3" s="45"/>
      <c r="Y3" s="45"/>
      <c r="Z3" s="45"/>
      <c r="AA3" s="45"/>
      <c r="AB3" s="45"/>
      <c r="AC3" s="49"/>
    </row>
    <row r="4" spans="3:29" ht="15.75" x14ac:dyDescent="0.25">
      <c r="X4" s="45"/>
      <c r="Y4" s="45"/>
      <c r="Z4" s="45"/>
      <c r="AA4" s="45"/>
      <c r="AB4" s="45"/>
      <c r="AC4" s="49"/>
    </row>
    <row r="5" spans="3:29" ht="15.75" x14ac:dyDescent="0.25">
      <c r="X5" s="45"/>
      <c r="Y5" s="45"/>
      <c r="Z5" s="45"/>
      <c r="AA5" s="45"/>
      <c r="AB5" s="45"/>
      <c r="AC5" s="49"/>
    </row>
    <row r="7" spans="3:29" ht="15.75" x14ac:dyDescent="0.25">
      <c r="J7" s="33"/>
      <c r="K7" s="45" t="s">
        <v>69</v>
      </c>
      <c r="L7" s="45"/>
      <c r="M7" s="45"/>
      <c r="N7" s="45"/>
      <c r="O7" s="45"/>
      <c r="P7" s="45"/>
      <c r="Q7" s="45"/>
      <c r="R7" s="45"/>
      <c r="S7" s="60"/>
      <c r="T7" s="60"/>
      <c r="U7" s="60"/>
      <c r="V7" s="60"/>
      <c r="W7" s="60"/>
    </row>
    <row r="8" spans="3:29" x14ac:dyDescent="0.25"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3:29" x14ac:dyDescent="0.25">
      <c r="C9" s="363" t="str">
        <f>ishod_substance!C1</f>
        <v>Мусороперегрузочная станция с элементами сортировки (ОНВ: 97-0121-000442-П)</v>
      </c>
      <c r="D9" s="363"/>
      <c r="E9" s="363"/>
      <c r="F9" s="363"/>
      <c r="G9" s="363"/>
      <c r="H9" s="363"/>
      <c r="I9" s="363"/>
      <c r="J9" s="363"/>
      <c r="K9" s="363"/>
      <c r="L9" s="363"/>
      <c r="M9" s="364"/>
      <c r="N9" s="364"/>
      <c r="O9" s="364"/>
      <c r="P9" s="364"/>
    </row>
    <row r="10" spans="3:29" x14ac:dyDescent="0.25">
      <c r="C10" s="353" t="s">
        <v>56</v>
      </c>
      <c r="D10" s="353"/>
      <c r="E10" s="353"/>
      <c r="F10" s="353"/>
      <c r="G10" s="353"/>
      <c r="H10" s="353"/>
      <c r="I10" s="353"/>
      <c r="J10" s="353"/>
      <c r="K10" s="353"/>
      <c r="L10" s="353"/>
      <c r="M10" s="14"/>
      <c r="N10" s="14"/>
      <c r="O10" s="14"/>
      <c r="P10" s="14"/>
    </row>
    <row r="11" spans="3:29" x14ac:dyDescent="0.25">
      <c r="C11" s="33" t="s">
        <v>57</v>
      </c>
      <c r="D11" s="363" t="str">
        <f>C9</f>
        <v>Мусороперегрузочная станция с элементами сортировки (ОНВ: 97-0121-000442-П)</v>
      </c>
      <c r="E11" s="363"/>
      <c r="F11" s="363"/>
      <c r="G11" s="363"/>
      <c r="H11" s="363"/>
      <c r="I11" s="363"/>
      <c r="J11" s="363"/>
      <c r="K11" s="363"/>
      <c r="L11" s="363"/>
      <c r="M11" s="364"/>
      <c r="N11" s="364"/>
      <c r="O11" s="364"/>
      <c r="P11" s="364"/>
      <c r="Q11" s="344"/>
    </row>
    <row r="12" spans="3:29" x14ac:dyDescent="0.25">
      <c r="C12" s="33"/>
      <c r="D12" s="362" t="s">
        <v>70</v>
      </c>
      <c r="E12" s="362"/>
      <c r="F12" s="362"/>
      <c r="G12" s="362"/>
      <c r="H12" s="362"/>
      <c r="I12" s="362"/>
      <c r="J12" s="362"/>
      <c r="K12" s="362"/>
      <c r="L12" s="362"/>
      <c r="M12" s="14"/>
      <c r="N12" s="14"/>
      <c r="O12" s="14"/>
      <c r="P12" s="14"/>
    </row>
    <row r="13" spans="3:29" ht="15.75" x14ac:dyDescent="0.25">
      <c r="C13" s="33"/>
      <c r="D13" s="33"/>
      <c r="E13" s="33"/>
      <c r="F13" s="33"/>
      <c r="G13" s="33"/>
      <c r="H13" s="33"/>
      <c r="I13" s="33"/>
      <c r="J13" s="33"/>
      <c r="K13" s="33"/>
      <c r="L13" s="33"/>
      <c r="Y13" s="60"/>
      <c r="Z13" s="45" t="s">
        <v>203</v>
      </c>
      <c r="AA13" s="45"/>
      <c r="AB13" s="60"/>
    </row>
    <row r="14" spans="3:29" x14ac:dyDescent="0.25">
      <c r="P14" s="33"/>
      <c r="Q14" s="33"/>
      <c r="R14" s="33"/>
      <c r="S14" s="33"/>
      <c r="T14" s="33"/>
      <c r="U14" s="33"/>
    </row>
    <row r="15" spans="3:29" x14ac:dyDescent="0.25">
      <c r="C15" s="356" t="s">
        <v>60</v>
      </c>
      <c r="D15" s="356" t="s">
        <v>71</v>
      </c>
      <c r="E15" s="356" t="s">
        <v>72</v>
      </c>
      <c r="F15" s="321" t="s">
        <v>73</v>
      </c>
      <c r="G15" s="321"/>
      <c r="H15" s="321"/>
      <c r="I15" s="321"/>
      <c r="J15" s="321"/>
      <c r="K15" s="321"/>
      <c r="L15" s="321"/>
      <c r="M15" s="321"/>
      <c r="N15" s="321"/>
      <c r="O15" s="321"/>
      <c r="P15" s="321"/>
      <c r="Q15" s="321"/>
      <c r="R15" s="321"/>
      <c r="S15" s="321"/>
      <c r="T15" s="321"/>
      <c r="U15" s="321"/>
      <c r="V15" s="321"/>
      <c r="W15" s="321"/>
      <c r="X15" s="321"/>
      <c r="Y15" s="321"/>
      <c r="Z15" s="321"/>
      <c r="AA15" s="321"/>
      <c r="AB15" s="321"/>
      <c r="AC15" s="321"/>
    </row>
    <row r="16" spans="3:29" ht="29.25" customHeight="1" x14ac:dyDescent="0.25">
      <c r="C16" s="356"/>
      <c r="D16" s="356"/>
      <c r="E16" s="356"/>
      <c r="F16" s="356" t="s">
        <v>182</v>
      </c>
      <c r="G16" s="356"/>
      <c r="H16" s="356"/>
      <c r="I16" s="365" t="s">
        <v>178</v>
      </c>
      <c r="J16" s="365"/>
      <c r="K16" s="365"/>
      <c r="L16" s="365" t="s">
        <v>179</v>
      </c>
      <c r="M16" s="365"/>
      <c r="N16" s="365"/>
      <c r="O16" s="365" t="s">
        <v>176</v>
      </c>
      <c r="P16" s="365"/>
      <c r="Q16" s="365"/>
      <c r="R16" s="365" t="s">
        <v>177</v>
      </c>
      <c r="S16" s="365"/>
      <c r="T16" s="365"/>
      <c r="U16" s="365" t="s">
        <v>173</v>
      </c>
      <c r="V16" s="365"/>
      <c r="W16" s="365"/>
      <c r="X16" s="365" t="s">
        <v>174</v>
      </c>
      <c r="Y16" s="365"/>
      <c r="Z16" s="365"/>
      <c r="AA16" s="365" t="s">
        <v>175</v>
      </c>
      <c r="AB16" s="365"/>
      <c r="AC16" s="365"/>
    </row>
    <row r="17" spans="1:30" ht="51" customHeight="1" x14ac:dyDescent="0.25">
      <c r="C17" s="325"/>
      <c r="D17" s="321"/>
      <c r="E17" s="356"/>
      <c r="F17" s="39" t="s">
        <v>63</v>
      </c>
      <c r="G17" s="39" t="s">
        <v>64</v>
      </c>
      <c r="H17" s="44" t="s">
        <v>65</v>
      </c>
      <c r="I17" s="38" t="s">
        <v>63</v>
      </c>
      <c r="J17" s="38" t="s">
        <v>64</v>
      </c>
      <c r="K17" s="44" t="s">
        <v>65</v>
      </c>
      <c r="L17" s="38" t="s">
        <v>63</v>
      </c>
      <c r="M17" s="38" t="s">
        <v>64</v>
      </c>
      <c r="N17" s="44" t="s">
        <v>65</v>
      </c>
      <c r="O17" s="38" t="s">
        <v>63</v>
      </c>
      <c r="P17" s="38" t="s">
        <v>64</v>
      </c>
      <c r="Q17" s="44" t="s">
        <v>65</v>
      </c>
      <c r="R17" s="38" t="s">
        <v>63</v>
      </c>
      <c r="S17" s="38" t="s">
        <v>64</v>
      </c>
      <c r="T17" s="44" t="s">
        <v>65</v>
      </c>
      <c r="U17" s="38" t="s">
        <v>63</v>
      </c>
      <c r="V17" s="38" t="s">
        <v>64</v>
      </c>
      <c r="W17" s="44" t="s">
        <v>65</v>
      </c>
      <c r="X17" s="38" t="s">
        <v>63</v>
      </c>
      <c r="Y17" s="38" t="s">
        <v>64</v>
      </c>
      <c r="Z17" s="44" t="s">
        <v>65</v>
      </c>
      <c r="AA17" s="38" t="s">
        <v>63</v>
      </c>
      <c r="AB17" s="44" t="s">
        <v>64</v>
      </c>
      <c r="AC17" s="44" t="s">
        <v>65</v>
      </c>
    </row>
    <row r="18" spans="1:30" x14ac:dyDescent="0.25">
      <c r="A18" s="102" t="s">
        <v>210</v>
      </c>
      <c r="B18" t="s">
        <v>212</v>
      </c>
      <c r="C18" s="39">
        <v>1</v>
      </c>
      <c r="D18" s="39">
        <v>2</v>
      </c>
      <c r="E18" s="39">
        <v>3</v>
      </c>
      <c r="F18" s="39">
        <v>4</v>
      </c>
      <c r="G18" s="39">
        <v>5</v>
      </c>
      <c r="H18" s="39">
        <v>6</v>
      </c>
      <c r="I18" s="39">
        <v>7</v>
      </c>
      <c r="J18" s="39">
        <v>8</v>
      </c>
      <c r="K18" s="39">
        <v>9</v>
      </c>
      <c r="L18" s="39">
        <v>10</v>
      </c>
      <c r="M18" s="39">
        <v>11</v>
      </c>
      <c r="N18" s="39">
        <v>12</v>
      </c>
      <c r="O18" s="39">
        <v>13</v>
      </c>
      <c r="P18" s="39">
        <v>14</v>
      </c>
      <c r="Q18" s="39">
        <v>15</v>
      </c>
      <c r="R18" s="39">
        <v>16</v>
      </c>
      <c r="S18" s="39">
        <v>17</v>
      </c>
      <c r="T18" s="39">
        <v>18</v>
      </c>
      <c r="U18" s="39">
        <v>19</v>
      </c>
      <c r="V18" s="39">
        <v>20</v>
      </c>
      <c r="W18" s="39">
        <v>21</v>
      </c>
      <c r="X18" s="39">
        <v>22</v>
      </c>
      <c r="Y18" s="39">
        <v>23</v>
      </c>
      <c r="Z18" s="39">
        <v>24</v>
      </c>
      <c r="AA18" s="39">
        <v>25</v>
      </c>
      <c r="AB18" s="39">
        <v>26</v>
      </c>
      <c r="AC18" s="39">
        <v>27</v>
      </c>
    </row>
    <row r="19" spans="1:30" hidden="1" x14ac:dyDescent="0.25">
      <c r="A19">
        <v>1</v>
      </c>
      <c r="B19">
        <f>IF(ISBLANK(A19),0,IF(AND(ISERROR(VLOOKUP(VLOOKUP(A19,ishod_substance!A:G,7,0),$B$17:B18,1,0))=TRUE,VLOOKUP(A19,norm!A:B,2,0)&gt;0),VLOOKUP(A19,ishod_substance!A:G,7,0),0))</f>
        <v>0</v>
      </c>
      <c r="C19" s="47">
        <v>1</v>
      </c>
      <c r="D19" s="48" t="e">
        <f>VLOOKUP(B19,quide!A:B,2,0)</f>
        <v>#N/A</v>
      </c>
      <c r="E19" s="47" t="e">
        <f>VLOOKUP(B19,quide!A:G,7,0)</f>
        <v>#N/A</v>
      </c>
      <c r="F19" s="47">
        <f>SUMIF(ishod_substance!G:G,tbl_7!B19,ishod_substance!H:H)</f>
        <v>0</v>
      </c>
      <c r="G19" s="47">
        <f>SUMIF(ishod_substance!G:G,tbl_7!B19,ishod_substance!I:I)</f>
        <v>0</v>
      </c>
      <c r="H19" s="47" t="s">
        <v>172</v>
      </c>
      <c r="I19" s="47">
        <f>F19</f>
        <v>0</v>
      </c>
      <c r="J19" s="47">
        <f>G19</f>
        <v>0</v>
      </c>
      <c r="K19" s="47" t="str">
        <f>H19</f>
        <v>ПДВ</v>
      </c>
      <c r="L19" s="47">
        <f>F19</f>
        <v>0</v>
      </c>
      <c r="M19" s="47">
        <f>G19</f>
        <v>0</v>
      </c>
      <c r="N19" s="47" t="str">
        <f>H19</f>
        <v>ПДВ</v>
      </c>
      <c r="O19" s="47">
        <f>F19</f>
        <v>0</v>
      </c>
      <c r="P19" s="47">
        <f>G19</f>
        <v>0</v>
      </c>
      <c r="Q19" s="47" t="str">
        <f>H19</f>
        <v>ПДВ</v>
      </c>
      <c r="R19" s="47">
        <f>F19</f>
        <v>0</v>
      </c>
      <c r="S19" s="47">
        <f>G19</f>
        <v>0</v>
      </c>
      <c r="T19" s="47" t="str">
        <f>H19</f>
        <v>ПДВ</v>
      </c>
      <c r="U19" s="47">
        <f>F19</f>
        <v>0</v>
      </c>
      <c r="V19" s="47">
        <f>G19</f>
        <v>0</v>
      </c>
      <c r="W19" s="47" t="str">
        <f>H19</f>
        <v>ПДВ</v>
      </c>
      <c r="X19" s="47">
        <f>F19</f>
        <v>0</v>
      </c>
      <c r="Y19" s="47">
        <f>G19</f>
        <v>0</v>
      </c>
      <c r="Z19" s="47" t="str">
        <f>H19</f>
        <v>ПДВ</v>
      </c>
      <c r="AA19" s="47">
        <f>F19</f>
        <v>0</v>
      </c>
      <c r="AB19" s="47">
        <f>G19</f>
        <v>0</v>
      </c>
      <c r="AC19" s="47" t="str">
        <f>H19</f>
        <v>ПДВ</v>
      </c>
      <c r="AD19" t="e">
        <f>VLOOKUP(B19,[1]справочник!A:H,8,0)</f>
        <v>#N/A</v>
      </c>
    </row>
    <row r="20" spans="1:30" hidden="1" x14ac:dyDescent="0.25">
      <c r="A20">
        <v>2</v>
      </c>
      <c r="B20">
        <f>IF(ISBLANK(A20),0,IF(AND(ISERROR(VLOOKUP(VLOOKUP(A20,ishod_substance!A:G,7,0),$B$17:B19,1,0))=TRUE,VLOOKUP(A20,norm!A:B,2,0)&gt;0),VLOOKUP(A20,ishod_substance!A:G,7,0),0))</f>
        <v>0</v>
      </c>
      <c r="C20" s="47">
        <v>2</v>
      </c>
      <c r="D20" s="147" t="e">
        <f>VLOOKUP(B20,quide!A:B,2,0)</f>
        <v>#N/A</v>
      </c>
      <c r="E20" s="47" t="e">
        <f>VLOOKUP(B20,quide!A:G,7,0)</f>
        <v>#N/A</v>
      </c>
      <c r="F20" s="47">
        <f>SUMIF(ishod_substance!G:G,tbl_7!B20,ishod_substance!H:H)</f>
        <v>0</v>
      </c>
      <c r="G20" s="47">
        <f>SUMIF(ishod_substance!G:G,tbl_7!B20,ishod_substance!I:I)</f>
        <v>0</v>
      </c>
      <c r="H20" s="47" t="s">
        <v>172</v>
      </c>
      <c r="I20" s="47">
        <f t="shared" ref="I20:I69" si="0">F20</f>
        <v>0</v>
      </c>
      <c r="J20" s="47">
        <f t="shared" ref="J20:J69" si="1">G20</f>
        <v>0</v>
      </c>
      <c r="K20" s="47" t="str">
        <f t="shared" ref="K20:K69" si="2">H20</f>
        <v>ПДВ</v>
      </c>
      <c r="L20" s="47">
        <f t="shared" ref="L20:L69" si="3">F20</f>
        <v>0</v>
      </c>
      <c r="M20" s="47">
        <f t="shared" ref="M20:M69" si="4">G20</f>
        <v>0</v>
      </c>
      <c r="N20" s="47" t="str">
        <f t="shared" ref="N20:N69" si="5">H20</f>
        <v>ПДВ</v>
      </c>
      <c r="O20" s="47">
        <f t="shared" ref="O20:O69" si="6">F20</f>
        <v>0</v>
      </c>
      <c r="P20" s="47">
        <f t="shared" ref="P20:P69" si="7">G20</f>
        <v>0</v>
      </c>
      <c r="Q20" s="47" t="str">
        <f t="shared" ref="Q20:Q69" si="8">H20</f>
        <v>ПДВ</v>
      </c>
      <c r="R20" s="47">
        <f t="shared" ref="R20:R69" si="9">F20</f>
        <v>0</v>
      </c>
      <c r="S20" s="47">
        <f t="shared" ref="S20:S69" si="10">G20</f>
        <v>0</v>
      </c>
      <c r="T20" s="47" t="str">
        <f t="shared" ref="T20:T69" si="11">H20</f>
        <v>ПДВ</v>
      </c>
      <c r="U20" s="47">
        <f t="shared" ref="U20:U69" si="12">F20</f>
        <v>0</v>
      </c>
      <c r="V20" s="47">
        <f t="shared" ref="V20:V69" si="13">G20</f>
        <v>0</v>
      </c>
      <c r="W20" s="47" t="str">
        <f t="shared" ref="W20:W69" si="14">H20</f>
        <v>ПДВ</v>
      </c>
      <c r="X20" s="47">
        <f t="shared" ref="X20:X69" si="15">F20</f>
        <v>0</v>
      </c>
      <c r="Y20" s="47">
        <f t="shared" ref="Y20:Y69" si="16">G20</f>
        <v>0</v>
      </c>
      <c r="Z20" s="47" t="str">
        <f t="shared" ref="Z20:Z69" si="17">H20</f>
        <v>ПДВ</v>
      </c>
      <c r="AA20" s="47">
        <f t="shared" ref="AA20:AA69" si="18">F20</f>
        <v>0</v>
      </c>
      <c r="AB20" s="47">
        <f t="shared" ref="AB20:AB69" si="19">G20</f>
        <v>0</v>
      </c>
      <c r="AC20" s="47" t="str">
        <f t="shared" ref="AC20:AC69" si="20">H20</f>
        <v>ПДВ</v>
      </c>
      <c r="AD20" t="e">
        <f>VLOOKUP(B20,[1]справочник!A:H,8,0)</f>
        <v>#N/A</v>
      </c>
    </row>
    <row r="21" spans="1:30" ht="36.75" x14ac:dyDescent="0.25">
      <c r="A21">
        <v>3</v>
      </c>
      <c r="B21">
        <f>IF(ISBLANK(A21),0,IF(AND(ISERROR(VLOOKUP(VLOOKUP(A21,ishod_substance!A:G,7,0),$B$17:B20,1,0))=TRUE,VLOOKUP(A21,norm!A:B,2,0)&gt;0),VLOOKUP(A21,ishod_substance!A:G,7,0),0))</f>
        <v>333</v>
      </c>
      <c r="C21" s="47">
        <v>3</v>
      </c>
      <c r="D21" s="147" t="str">
        <f>VLOOKUP(B21,quide!A:B,2,0)</f>
        <v xml:space="preserve"> 
Дигидросульфид (Водород сернистый, дигидросульфид, гидросульфид)</v>
      </c>
      <c r="E21" s="47">
        <f>VLOOKUP(B21,quide!A:G,7,0)</f>
        <v>2</v>
      </c>
      <c r="F21" s="47">
        <f>SUMIF(ishod_substance!G:G,tbl_7!B21,ishod_substance!H:H)</f>
        <v>3.4966443566440436E-4</v>
      </c>
      <c r="G21" s="47">
        <f>SUMIF(ishod_substance!G:G,tbl_7!B21,ishod_substance!I:I)</f>
        <v>5.1509549431563292E-3</v>
      </c>
      <c r="H21" s="47" t="s">
        <v>172</v>
      </c>
      <c r="I21" s="47">
        <f t="shared" si="0"/>
        <v>3.4966443566440436E-4</v>
      </c>
      <c r="J21" s="47">
        <f t="shared" si="1"/>
        <v>5.1509549431563292E-3</v>
      </c>
      <c r="K21" s="47" t="str">
        <f t="shared" si="2"/>
        <v>ПДВ</v>
      </c>
      <c r="L21" s="47">
        <f t="shared" si="3"/>
        <v>3.4966443566440436E-4</v>
      </c>
      <c r="M21" s="47">
        <f t="shared" si="4"/>
        <v>5.1509549431563292E-3</v>
      </c>
      <c r="N21" s="47" t="str">
        <f t="shared" si="5"/>
        <v>ПДВ</v>
      </c>
      <c r="O21" s="47">
        <f t="shared" si="6"/>
        <v>3.4966443566440436E-4</v>
      </c>
      <c r="P21" s="47">
        <f t="shared" si="7"/>
        <v>5.1509549431563292E-3</v>
      </c>
      <c r="Q21" s="47" t="str">
        <f t="shared" si="8"/>
        <v>ПДВ</v>
      </c>
      <c r="R21" s="47">
        <f t="shared" si="9"/>
        <v>3.4966443566440436E-4</v>
      </c>
      <c r="S21" s="47">
        <f t="shared" si="10"/>
        <v>5.1509549431563292E-3</v>
      </c>
      <c r="T21" s="47" t="str">
        <f t="shared" si="11"/>
        <v>ПДВ</v>
      </c>
      <c r="U21" s="47">
        <f t="shared" si="12"/>
        <v>3.4966443566440436E-4</v>
      </c>
      <c r="V21" s="47">
        <f t="shared" si="13"/>
        <v>5.1509549431563292E-3</v>
      </c>
      <c r="W21" s="47" t="str">
        <f t="shared" si="14"/>
        <v>ПДВ</v>
      </c>
      <c r="X21" s="47">
        <f t="shared" si="15"/>
        <v>3.4966443566440436E-4</v>
      </c>
      <c r="Y21" s="47">
        <f t="shared" si="16"/>
        <v>5.1509549431563292E-3</v>
      </c>
      <c r="Z21" s="47" t="str">
        <f t="shared" si="17"/>
        <v>ПДВ</v>
      </c>
      <c r="AA21" s="47">
        <f t="shared" si="18"/>
        <v>3.4966443566440436E-4</v>
      </c>
      <c r="AB21" s="47">
        <f t="shared" si="19"/>
        <v>5.1509549431563292E-3</v>
      </c>
      <c r="AC21" s="47" t="str">
        <f t="shared" si="20"/>
        <v>ПДВ</v>
      </c>
      <c r="AD21" t="str">
        <f>VLOOKUP(B21,[1]справочник!A:H,8,0)</f>
        <v>жг</v>
      </c>
    </row>
    <row r="22" spans="1:30" hidden="1" x14ac:dyDescent="0.25">
      <c r="A22">
        <v>4</v>
      </c>
      <c r="B22">
        <f>IF(ISBLANK(A22),0,IF(AND(ISERROR(VLOOKUP(VLOOKUP(A22,ishod_substance!A:G,7,0),$B$17:B21,1,0))=TRUE,VLOOKUP(A22,norm!A:B,2,0)&gt;0),VLOOKUP(A22,ishod_substance!A:G,7,0),0))</f>
        <v>0</v>
      </c>
      <c r="C22" s="47">
        <v>4</v>
      </c>
      <c r="D22" s="147" t="e">
        <f>VLOOKUP(B22,quide!A:B,2,0)</f>
        <v>#N/A</v>
      </c>
      <c r="E22" s="47" t="e">
        <f>VLOOKUP(B22,quide!A:G,7,0)</f>
        <v>#N/A</v>
      </c>
      <c r="F22" s="47">
        <f>SUMIF(ishod_substance!G:G,tbl_7!B22,ishod_substance!H:H)</f>
        <v>0</v>
      </c>
      <c r="G22" s="47">
        <f>SUMIF(ishod_substance!G:G,tbl_7!B22,ishod_substance!I:I)</f>
        <v>0</v>
      </c>
      <c r="H22" s="47" t="s">
        <v>172</v>
      </c>
      <c r="I22" s="47">
        <f t="shared" si="0"/>
        <v>0</v>
      </c>
      <c r="J22" s="47">
        <f t="shared" si="1"/>
        <v>0</v>
      </c>
      <c r="K22" s="47" t="str">
        <f t="shared" si="2"/>
        <v>ПДВ</v>
      </c>
      <c r="L22" s="47">
        <f t="shared" si="3"/>
        <v>0</v>
      </c>
      <c r="M22" s="47">
        <f t="shared" si="4"/>
        <v>0</v>
      </c>
      <c r="N22" s="47" t="str">
        <f t="shared" si="5"/>
        <v>ПДВ</v>
      </c>
      <c r="O22" s="47">
        <f t="shared" si="6"/>
        <v>0</v>
      </c>
      <c r="P22" s="47">
        <f t="shared" si="7"/>
        <v>0</v>
      </c>
      <c r="Q22" s="47" t="str">
        <f t="shared" si="8"/>
        <v>ПДВ</v>
      </c>
      <c r="R22" s="47">
        <f t="shared" si="9"/>
        <v>0</v>
      </c>
      <c r="S22" s="47">
        <f t="shared" si="10"/>
        <v>0</v>
      </c>
      <c r="T22" s="47" t="str">
        <f t="shared" si="11"/>
        <v>ПДВ</v>
      </c>
      <c r="U22" s="47">
        <f t="shared" si="12"/>
        <v>0</v>
      </c>
      <c r="V22" s="47">
        <f t="shared" si="13"/>
        <v>0</v>
      </c>
      <c r="W22" s="47" t="str">
        <f t="shared" si="14"/>
        <v>ПДВ</v>
      </c>
      <c r="X22" s="47">
        <f t="shared" si="15"/>
        <v>0</v>
      </c>
      <c r="Y22" s="47">
        <f t="shared" si="16"/>
        <v>0</v>
      </c>
      <c r="Z22" s="47" t="str">
        <f t="shared" si="17"/>
        <v>ПДВ</v>
      </c>
      <c r="AA22" s="47">
        <f t="shared" si="18"/>
        <v>0</v>
      </c>
      <c r="AB22" s="47">
        <f t="shared" si="19"/>
        <v>0</v>
      </c>
      <c r="AC22" s="47" t="str">
        <f t="shared" si="20"/>
        <v>ПДВ</v>
      </c>
      <c r="AD22" t="e">
        <f>VLOOKUP(B22,[1]справочник!A:H,8,0)</f>
        <v>#N/A</v>
      </c>
    </row>
    <row r="23" spans="1:30" hidden="1" x14ac:dyDescent="0.25">
      <c r="A23">
        <v>5</v>
      </c>
      <c r="B23">
        <f>IF(ISBLANK(A23),0,IF(AND(ISERROR(VLOOKUP(VLOOKUP(A23,ishod_substance!A:G,7,0),$B$17:B22,1,0))=TRUE,VLOOKUP(A23,norm!A:B,2,0)&gt;0),VLOOKUP(A23,ishod_substance!A:G,7,0),0))</f>
        <v>0</v>
      </c>
      <c r="C23" s="47">
        <v>5</v>
      </c>
      <c r="D23" s="147" t="e">
        <f>VLOOKUP(B23,quide!A:B,2,0)</f>
        <v>#N/A</v>
      </c>
      <c r="E23" s="47" t="e">
        <f>VLOOKUP(B23,quide!A:G,7,0)</f>
        <v>#N/A</v>
      </c>
      <c r="F23" s="47">
        <f>SUMIF(ishod_substance!G:G,tbl_7!B23,ishod_substance!H:H)</f>
        <v>0</v>
      </c>
      <c r="G23" s="47">
        <f>SUMIF(ishod_substance!G:G,tbl_7!B23,ishod_substance!I:I)</f>
        <v>0</v>
      </c>
      <c r="H23" s="47" t="s">
        <v>172</v>
      </c>
      <c r="I23" s="47">
        <f t="shared" si="0"/>
        <v>0</v>
      </c>
      <c r="J23" s="47">
        <f t="shared" si="1"/>
        <v>0</v>
      </c>
      <c r="K23" s="47" t="str">
        <f t="shared" si="2"/>
        <v>ПДВ</v>
      </c>
      <c r="L23" s="47">
        <f t="shared" si="3"/>
        <v>0</v>
      </c>
      <c r="M23" s="47">
        <f t="shared" si="4"/>
        <v>0</v>
      </c>
      <c r="N23" s="47" t="str">
        <f t="shared" si="5"/>
        <v>ПДВ</v>
      </c>
      <c r="O23" s="47">
        <f t="shared" si="6"/>
        <v>0</v>
      </c>
      <c r="P23" s="47">
        <f t="shared" si="7"/>
        <v>0</v>
      </c>
      <c r="Q23" s="47" t="str">
        <f t="shared" si="8"/>
        <v>ПДВ</v>
      </c>
      <c r="R23" s="47">
        <f t="shared" si="9"/>
        <v>0</v>
      </c>
      <c r="S23" s="47">
        <f t="shared" si="10"/>
        <v>0</v>
      </c>
      <c r="T23" s="47" t="str">
        <f t="shared" si="11"/>
        <v>ПДВ</v>
      </c>
      <c r="U23" s="47">
        <f t="shared" si="12"/>
        <v>0</v>
      </c>
      <c r="V23" s="47">
        <f t="shared" si="13"/>
        <v>0</v>
      </c>
      <c r="W23" s="47" t="str">
        <f t="shared" si="14"/>
        <v>ПДВ</v>
      </c>
      <c r="X23" s="47">
        <f t="shared" si="15"/>
        <v>0</v>
      </c>
      <c r="Y23" s="47">
        <f t="shared" si="16"/>
        <v>0</v>
      </c>
      <c r="Z23" s="47" t="str">
        <f t="shared" si="17"/>
        <v>ПДВ</v>
      </c>
      <c r="AA23" s="47">
        <f t="shared" si="18"/>
        <v>0</v>
      </c>
      <c r="AB23" s="47">
        <f t="shared" si="19"/>
        <v>0</v>
      </c>
      <c r="AC23" s="47" t="str">
        <f t="shared" si="20"/>
        <v>ПДВ</v>
      </c>
      <c r="AD23" t="e">
        <f>VLOOKUP(B23,[1]справочник!A:H,8,0)</f>
        <v>#N/A</v>
      </c>
    </row>
    <row r="24" spans="1:30" hidden="1" x14ac:dyDescent="0.25">
      <c r="A24">
        <v>6</v>
      </c>
      <c r="B24">
        <f>IF(ISBLANK(A24),0,IF(AND(ISERROR(VLOOKUP(VLOOKUP(A24,ishod_substance!A:G,7,0),$B$17:B23,1,0))=TRUE,VLOOKUP(A24,norm!A:B,2,0)&gt;0),VLOOKUP(A24,ishod_substance!A:G,7,0),0))</f>
        <v>0</v>
      </c>
      <c r="C24" s="47">
        <v>6</v>
      </c>
      <c r="D24" s="147" t="e">
        <f>VLOOKUP(B24,quide!A:B,2,0)</f>
        <v>#N/A</v>
      </c>
      <c r="E24" s="47" t="e">
        <f>VLOOKUP(B24,quide!A:G,7,0)</f>
        <v>#N/A</v>
      </c>
      <c r="F24" s="47">
        <f>SUMIF(ishod_substance!G:G,tbl_7!B24,ishod_substance!H:H)</f>
        <v>0</v>
      </c>
      <c r="G24" s="47">
        <f>SUMIF(ishod_substance!G:G,tbl_7!B24,ishod_substance!I:I)</f>
        <v>0</v>
      </c>
      <c r="H24" s="47" t="s">
        <v>172</v>
      </c>
      <c r="I24" s="47">
        <f t="shared" si="0"/>
        <v>0</v>
      </c>
      <c r="J24" s="47">
        <f t="shared" si="1"/>
        <v>0</v>
      </c>
      <c r="K24" s="47" t="str">
        <f t="shared" si="2"/>
        <v>ПДВ</v>
      </c>
      <c r="L24" s="47">
        <f t="shared" si="3"/>
        <v>0</v>
      </c>
      <c r="M24" s="47">
        <f t="shared" si="4"/>
        <v>0</v>
      </c>
      <c r="N24" s="47" t="str">
        <f t="shared" si="5"/>
        <v>ПДВ</v>
      </c>
      <c r="O24" s="47">
        <f t="shared" si="6"/>
        <v>0</v>
      </c>
      <c r="P24" s="47">
        <f t="shared" si="7"/>
        <v>0</v>
      </c>
      <c r="Q24" s="47" t="str">
        <f t="shared" si="8"/>
        <v>ПДВ</v>
      </c>
      <c r="R24" s="47">
        <f t="shared" si="9"/>
        <v>0</v>
      </c>
      <c r="S24" s="47">
        <f t="shared" si="10"/>
        <v>0</v>
      </c>
      <c r="T24" s="47" t="str">
        <f t="shared" si="11"/>
        <v>ПДВ</v>
      </c>
      <c r="U24" s="47">
        <f t="shared" si="12"/>
        <v>0</v>
      </c>
      <c r="V24" s="47">
        <f t="shared" si="13"/>
        <v>0</v>
      </c>
      <c r="W24" s="47" t="str">
        <f t="shared" si="14"/>
        <v>ПДВ</v>
      </c>
      <c r="X24" s="47">
        <f t="shared" si="15"/>
        <v>0</v>
      </c>
      <c r="Y24" s="47">
        <f t="shared" si="16"/>
        <v>0</v>
      </c>
      <c r="Z24" s="47" t="str">
        <f t="shared" si="17"/>
        <v>ПДВ</v>
      </c>
      <c r="AA24" s="47">
        <f t="shared" si="18"/>
        <v>0</v>
      </c>
      <c r="AB24" s="47">
        <f t="shared" si="19"/>
        <v>0</v>
      </c>
      <c r="AC24" s="47" t="str">
        <f t="shared" si="20"/>
        <v>ПДВ</v>
      </c>
      <c r="AD24" t="e">
        <f>VLOOKUP(B24,[1]справочник!A:H,8,0)</f>
        <v>#N/A</v>
      </c>
    </row>
    <row r="25" spans="1:30" hidden="1" x14ac:dyDescent="0.25">
      <c r="A25">
        <v>7</v>
      </c>
      <c r="B25">
        <f>IF(ISBLANK(A25),0,IF(AND(ISERROR(VLOOKUP(VLOOKUP(A25,ishod_substance!A:G,7,0),$B$17:B24,1,0))=TRUE,VLOOKUP(A25,norm!A:B,2,0)&gt;0),VLOOKUP(A25,ishod_substance!A:G,7,0),0))</f>
        <v>0</v>
      </c>
      <c r="C25" s="47">
        <v>7</v>
      </c>
      <c r="D25" s="147" t="e">
        <f>VLOOKUP(B25,quide!A:B,2,0)</f>
        <v>#N/A</v>
      </c>
      <c r="E25" s="47" t="e">
        <f>VLOOKUP(B25,quide!A:G,7,0)</f>
        <v>#N/A</v>
      </c>
      <c r="F25" s="47">
        <f>SUMIF(ishod_substance!G:G,tbl_7!B25,ishod_substance!H:H)</f>
        <v>0</v>
      </c>
      <c r="G25" s="47">
        <f>SUMIF(ishod_substance!G:G,tbl_7!B25,ishod_substance!I:I)</f>
        <v>0</v>
      </c>
      <c r="H25" s="47" t="s">
        <v>172</v>
      </c>
      <c r="I25" s="47">
        <f t="shared" si="0"/>
        <v>0</v>
      </c>
      <c r="J25" s="47">
        <f t="shared" si="1"/>
        <v>0</v>
      </c>
      <c r="K25" s="47" t="str">
        <f t="shared" si="2"/>
        <v>ПДВ</v>
      </c>
      <c r="L25" s="47">
        <f t="shared" si="3"/>
        <v>0</v>
      </c>
      <c r="M25" s="47">
        <f t="shared" si="4"/>
        <v>0</v>
      </c>
      <c r="N25" s="47" t="str">
        <f t="shared" si="5"/>
        <v>ПДВ</v>
      </c>
      <c r="O25" s="47">
        <f t="shared" si="6"/>
        <v>0</v>
      </c>
      <c r="P25" s="47">
        <f t="shared" si="7"/>
        <v>0</v>
      </c>
      <c r="Q25" s="47" t="str">
        <f t="shared" si="8"/>
        <v>ПДВ</v>
      </c>
      <c r="R25" s="47">
        <f t="shared" si="9"/>
        <v>0</v>
      </c>
      <c r="S25" s="47">
        <f t="shared" si="10"/>
        <v>0</v>
      </c>
      <c r="T25" s="47" t="str">
        <f t="shared" si="11"/>
        <v>ПДВ</v>
      </c>
      <c r="U25" s="47">
        <f t="shared" si="12"/>
        <v>0</v>
      </c>
      <c r="V25" s="47">
        <f t="shared" si="13"/>
        <v>0</v>
      </c>
      <c r="W25" s="47" t="str">
        <f t="shared" si="14"/>
        <v>ПДВ</v>
      </c>
      <c r="X25" s="47">
        <f t="shared" si="15"/>
        <v>0</v>
      </c>
      <c r="Y25" s="47">
        <f t="shared" si="16"/>
        <v>0</v>
      </c>
      <c r="Z25" s="47" t="str">
        <f t="shared" si="17"/>
        <v>ПДВ</v>
      </c>
      <c r="AA25" s="47">
        <f t="shared" si="18"/>
        <v>0</v>
      </c>
      <c r="AB25" s="47">
        <f t="shared" si="19"/>
        <v>0</v>
      </c>
      <c r="AC25" s="47" t="str">
        <f t="shared" si="20"/>
        <v>ПДВ</v>
      </c>
      <c r="AD25" t="e">
        <f>VLOOKUP(B25,[1]справочник!A:H,8,0)</f>
        <v>#N/A</v>
      </c>
    </row>
    <row r="26" spans="1:30" hidden="1" x14ac:dyDescent="0.25">
      <c r="A26">
        <v>8</v>
      </c>
      <c r="B26">
        <f>IF(ISBLANK(A26),0,IF(AND(ISERROR(VLOOKUP(VLOOKUP(A26,ishod_substance!A:G,7,0),$B$17:B25,1,0))=TRUE,VLOOKUP(A26,norm!A:B,2,0)&gt;0),VLOOKUP(A26,ishod_substance!A:G,7,0),0))</f>
        <v>0</v>
      </c>
      <c r="C26" s="47">
        <v>8</v>
      </c>
      <c r="D26" s="147" t="e">
        <f>VLOOKUP(B26,quide!A:B,2,0)</f>
        <v>#N/A</v>
      </c>
      <c r="E26" s="47" t="e">
        <f>VLOOKUP(B26,quide!A:G,7,0)</f>
        <v>#N/A</v>
      </c>
      <c r="F26" s="47">
        <f>SUMIF(ishod_substance!G:G,tbl_7!B26,ishod_substance!H:H)</f>
        <v>0</v>
      </c>
      <c r="G26" s="47">
        <f>SUMIF(ishod_substance!G:G,tbl_7!B26,ishod_substance!I:I)</f>
        <v>0</v>
      </c>
      <c r="H26" s="47" t="s">
        <v>172</v>
      </c>
      <c r="I26" s="47">
        <f t="shared" si="0"/>
        <v>0</v>
      </c>
      <c r="J26" s="47">
        <f t="shared" si="1"/>
        <v>0</v>
      </c>
      <c r="K26" s="47" t="str">
        <f t="shared" si="2"/>
        <v>ПДВ</v>
      </c>
      <c r="L26" s="47">
        <f t="shared" si="3"/>
        <v>0</v>
      </c>
      <c r="M26" s="47">
        <f t="shared" si="4"/>
        <v>0</v>
      </c>
      <c r="N26" s="47" t="str">
        <f t="shared" si="5"/>
        <v>ПДВ</v>
      </c>
      <c r="O26" s="47">
        <f t="shared" si="6"/>
        <v>0</v>
      </c>
      <c r="P26" s="47">
        <f t="shared" si="7"/>
        <v>0</v>
      </c>
      <c r="Q26" s="47" t="str">
        <f t="shared" si="8"/>
        <v>ПДВ</v>
      </c>
      <c r="R26" s="47">
        <f t="shared" si="9"/>
        <v>0</v>
      </c>
      <c r="S26" s="47">
        <f t="shared" si="10"/>
        <v>0</v>
      </c>
      <c r="T26" s="47" t="str">
        <f t="shared" si="11"/>
        <v>ПДВ</v>
      </c>
      <c r="U26" s="47">
        <f t="shared" si="12"/>
        <v>0</v>
      </c>
      <c r="V26" s="47">
        <f t="shared" si="13"/>
        <v>0</v>
      </c>
      <c r="W26" s="47" t="str">
        <f t="shared" si="14"/>
        <v>ПДВ</v>
      </c>
      <c r="X26" s="47">
        <f t="shared" si="15"/>
        <v>0</v>
      </c>
      <c r="Y26" s="47">
        <f t="shared" si="16"/>
        <v>0</v>
      </c>
      <c r="Z26" s="47" t="str">
        <f t="shared" si="17"/>
        <v>ПДВ</v>
      </c>
      <c r="AA26" s="47">
        <f t="shared" si="18"/>
        <v>0</v>
      </c>
      <c r="AB26" s="47">
        <f t="shared" si="19"/>
        <v>0</v>
      </c>
      <c r="AC26" s="47" t="str">
        <f t="shared" si="20"/>
        <v>ПДВ</v>
      </c>
      <c r="AD26" t="e">
        <f>VLOOKUP(B26,[1]справочник!A:H,8,0)</f>
        <v>#N/A</v>
      </c>
    </row>
    <row r="27" spans="1:30" hidden="1" x14ac:dyDescent="0.25">
      <c r="A27">
        <v>9</v>
      </c>
      <c r="B27">
        <f>IF(ISBLANK(A27),0,IF(AND(ISERROR(VLOOKUP(VLOOKUP(A27,ishod_substance!A:G,7,0),$B$17:B26,1,0))=TRUE,VLOOKUP(A27,norm!A:B,2,0)&gt;0),VLOOKUP(A27,ishod_substance!A:G,7,0),0))</f>
        <v>0</v>
      </c>
      <c r="C27" s="47">
        <v>9</v>
      </c>
      <c r="D27" s="147" t="e">
        <f>VLOOKUP(B27,quide!A:B,2,0)</f>
        <v>#N/A</v>
      </c>
      <c r="E27" s="47" t="e">
        <f>VLOOKUP(B27,quide!A:G,7,0)</f>
        <v>#N/A</v>
      </c>
      <c r="F27" s="47">
        <f>SUMIF(ishod_substance!G:G,tbl_7!B27,ishod_substance!H:H)</f>
        <v>0</v>
      </c>
      <c r="G27" s="47">
        <f>SUMIF(ishod_substance!G:G,tbl_7!B27,ishod_substance!I:I)</f>
        <v>0</v>
      </c>
      <c r="H27" s="47" t="s">
        <v>172</v>
      </c>
      <c r="I27" s="47">
        <f t="shared" si="0"/>
        <v>0</v>
      </c>
      <c r="J27" s="47">
        <f t="shared" si="1"/>
        <v>0</v>
      </c>
      <c r="K27" s="47" t="str">
        <f t="shared" si="2"/>
        <v>ПДВ</v>
      </c>
      <c r="L27" s="47">
        <f t="shared" si="3"/>
        <v>0</v>
      </c>
      <c r="M27" s="47">
        <f t="shared" si="4"/>
        <v>0</v>
      </c>
      <c r="N27" s="47" t="str">
        <f t="shared" si="5"/>
        <v>ПДВ</v>
      </c>
      <c r="O27" s="47">
        <f t="shared" si="6"/>
        <v>0</v>
      </c>
      <c r="P27" s="47">
        <f t="shared" si="7"/>
        <v>0</v>
      </c>
      <c r="Q27" s="47" t="str">
        <f t="shared" si="8"/>
        <v>ПДВ</v>
      </c>
      <c r="R27" s="47">
        <f t="shared" si="9"/>
        <v>0</v>
      </c>
      <c r="S27" s="47">
        <f t="shared" si="10"/>
        <v>0</v>
      </c>
      <c r="T27" s="47" t="str">
        <f t="shared" si="11"/>
        <v>ПДВ</v>
      </c>
      <c r="U27" s="47">
        <f t="shared" si="12"/>
        <v>0</v>
      </c>
      <c r="V27" s="47">
        <f t="shared" si="13"/>
        <v>0</v>
      </c>
      <c r="W27" s="47" t="str">
        <f t="shared" si="14"/>
        <v>ПДВ</v>
      </c>
      <c r="X27" s="47">
        <f t="shared" si="15"/>
        <v>0</v>
      </c>
      <c r="Y27" s="47">
        <f t="shared" si="16"/>
        <v>0</v>
      </c>
      <c r="Z27" s="47" t="str">
        <f t="shared" si="17"/>
        <v>ПДВ</v>
      </c>
      <c r="AA27" s="47">
        <f t="shared" si="18"/>
        <v>0</v>
      </c>
      <c r="AB27" s="47">
        <f t="shared" si="19"/>
        <v>0</v>
      </c>
      <c r="AC27" s="47" t="str">
        <f t="shared" si="20"/>
        <v>ПДВ</v>
      </c>
      <c r="AD27" t="e">
        <f>VLOOKUP(B27,[1]справочник!A:H,8,0)</f>
        <v>#N/A</v>
      </c>
    </row>
    <row r="28" spans="1:30" x14ac:dyDescent="0.25">
      <c r="A28">
        <v>10</v>
      </c>
      <c r="B28">
        <f>IF(ISBLANK(A28),0,IF(AND(ISERROR(VLOOKUP(VLOOKUP(A28,ishod_substance!A:G,7,0),$B$17:B27,1,0))=TRUE,VLOOKUP(A28,norm!A:B,2,0)&gt;0),VLOOKUP(A28,ishod_substance!A:G,7,0),0))</f>
        <v>602</v>
      </c>
      <c r="C28" s="47">
        <v>10</v>
      </c>
      <c r="D28" s="147" t="str">
        <f>VLOOKUP(B28,quide!A:B,2,0)</f>
        <v>Бензол (Циклогексатриен; фенилгидрид)</v>
      </c>
      <c r="E28" s="47">
        <f>VLOOKUP(B28,quide!A:G,7,0)</f>
        <v>2</v>
      </c>
      <c r="F28" s="47">
        <f>SUMIF(ishod_substance!G:G,tbl_7!B28,ishod_substance!H:H)</f>
        <v>6.3814668969096999E-3</v>
      </c>
      <c r="G28" s="47">
        <f>SUMIF(ishod_substance!G:G,tbl_7!B28,ishod_substance!I:I)</f>
        <v>9.8630483066741589E-2</v>
      </c>
      <c r="H28" s="47" t="s">
        <v>172</v>
      </c>
      <c r="I28" s="47">
        <f t="shared" si="0"/>
        <v>6.3814668969096999E-3</v>
      </c>
      <c r="J28" s="47">
        <f t="shared" si="1"/>
        <v>9.8630483066741589E-2</v>
      </c>
      <c r="K28" s="47" t="str">
        <f t="shared" si="2"/>
        <v>ПДВ</v>
      </c>
      <c r="L28" s="47">
        <f t="shared" si="3"/>
        <v>6.3814668969096999E-3</v>
      </c>
      <c r="M28" s="47">
        <f t="shared" si="4"/>
        <v>9.8630483066741589E-2</v>
      </c>
      <c r="N28" s="47" t="str">
        <f t="shared" si="5"/>
        <v>ПДВ</v>
      </c>
      <c r="O28" s="47">
        <f t="shared" si="6"/>
        <v>6.3814668969096999E-3</v>
      </c>
      <c r="P28" s="47">
        <f t="shared" si="7"/>
        <v>9.8630483066741589E-2</v>
      </c>
      <c r="Q28" s="47" t="str">
        <f t="shared" si="8"/>
        <v>ПДВ</v>
      </c>
      <c r="R28" s="47">
        <f t="shared" si="9"/>
        <v>6.3814668969096999E-3</v>
      </c>
      <c r="S28" s="47">
        <f t="shared" si="10"/>
        <v>9.8630483066741589E-2</v>
      </c>
      <c r="T28" s="47" t="str">
        <f t="shared" si="11"/>
        <v>ПДВ</v>
      </c>
      <c r="U28" s="47">
        <f t="shared" si="12"/>
        <v>6.3814668969096999E-3</v>
      </c>
      <c r="V28" s="47">
        <f t="shared" si="13"/>
        <v>9.8630483066741589E-2</v>
      </c>
      <c r="W28" s="47" t="str">
        <f t="shared" si="14"/>
        <v>ПДВ</v>
      </c>
      <c r="X28" s="47">
        <f t="shared" si="15"/>
        <v>6.3814668969096999E-3</v>
      </c>
      <c r="Y28" s="47">
        <f t="shared" si="16"/>
        <v>9.8630483066741589E-2</v>
      </c>
      <c r="Z28" s="47" t="str">
        <f t="shared" si="17"/>
        <v>ПДВ</v>
      </c>
      <c r="AA28" s="47">
        <f t="shared" si="18"/>
        <v>6.3814668969096999E-3</v>
      </c>
      <c r="AB28" s="47">
        <f t="shared" si="19"/>
        <v>9.8630483066741589E-2</v>
      </c>
      <c r="AC28" s="47" t="str">
        <f t="shared" si="20"/>
        <v>ПДВ</v>
      </c>
      <c r="AD28" t="str">
        <f>VLOOKUP(B28,[1]справочник!A:H,8,0)</f>
        <v>жг</v>
      </c>
    </row>
    <row r="29" spans="1:30" hidden="1" x14ac:dyDescent="0.25">
      <c r="A29">
        <v>11</v>
      </c>
      <c r="B29">
        <f>IF(ISBLANK(A29),0,IF(AND(ISERROR(VLOOKUP(VLOOKUP(A29,ishod_substance!A:G,7,0),$B$17:B28,1,0))=TRUE,VLOOKUP(A29,norm!A:B,2,0)&gt;0),VLOOKUP(A29,ishod_substance!A:G,7,0),0))</f>
        <v>0</v>
      </c>
      <c r="C29" s="47">
        <v>11</v>
      </c>
      <c r="D29" s="147" t="e">
        <f>VLOOKUP(B29,quide!A:B,2,0)</f>
        <v>#N/A</v>
      </c>
      <c r="E29" s="47" t="e">
        <f>VLOOKUP(B29,quide!A:G,7,0)</f>
        <v>#N/A</v>
      </c>
      <c r="F29" s="47">
        <f>SUMIF(ishod_substance!G:G,tbl_7!B29,ishod_substance!H:H)</f>
        <v>0</v>
      </c>
      <c r="G29" s="47">
        <f>SUMIF(ishod_substance!G:G,tbl_7!B29,ishod_substance!I:I)</f>
        <v>0</v>
      </c>
      <c r="H29" s="47" t="s">
        <v>172</v>
      </c>
      <c r="I29" s="47">
        <f t="shared" si="0"/>
        <v>0</v>
      </c>
      <c r="J29" s="47">
        <f t="shared" si="1"/>
        <v>0</v>
      </c>
      <c r="K29" s="47" t="str">
        <f t="shared" si="2"/>
        <v>ПДВ</v>
      </c>
      <c r="L29" s="47">
        <f t="shared" si="3"/>
        <v>0</v>
      </c>
      <c r="M29" s="47">
        <f t="shared" si="4"/>
        <v>0</v>
      </c>
      <c r="N29" s="47" t="str">
        <f t="shared" si="5"/>
        <v>ПДВ</v>
      </c>
      <c r="O29" s="47">
        <f t="shared" si="6"/>
        <v>0</v>
      </c>
      <c r="P29" s="47">
        <f t="shared" si="7"/>
        <v>0</v>
      </c>
      <c r="Q29" s="47" t="str">
        <f t="shared" si="8"/>
        <v>ПДВ</v>
      </c>
      <c r="R29" s="47">
        <f t="shared" si="9"/>
        <v>0</v>
      </c>
      <c r="S29" s="47">
        <f t="shared" si="10"/>
        <v>0</v>
      </c>
      <c r="T29" s="47" t="str">
        <f t="shared" si="11"/>
        <v>ПДВ</v>
      </c>
      <c r="U29" s="47">
        <f t="shared" si="12"/>
        <v>0</v>
      </c>
      <c r="V29" s="47">
        <f t="shared" si="13"/>
        <v>0</v>
      </c>
      <c r="W29" s="47" t="str">
        <f t="shared" si="14"/>
        <v>ПДВ</v>
      </c>
      <c r="X29" s="47">
        <f t="shared" si="15"/>
        <v>0</v>
      </c>
      <c r="Y29" s="47">
        <f t="shared" si="16"/>
        <v>0</v>
      </c>
      <c r="Z29" s="47" t="str">
        <f t="shared" si="17"/>
        <v>ПДВ</v>
      </c>
      <c r="AA29" s="47">
        <f t="shared" si="18"/>
        <v>0</v>
      </c>
      <c r="AB29" s="47">
        <f t="shared" si="19"/>
        <v>0</v>
      </c>
      <c r="AC29" s="47" t="str">
        <f t="shared" si="20"/>
        <v>ПДВ</v>
      </c>
      <c r="AD29" t="e">
        <f>VLOOKUP(B29,[1]справочник!A:H,8,0)</f>
        <v>#N/A</v>
      </c>
    </row>
    <row r="30" spans="1:30" hidden="1" x14ac:dyDescent="0.25">
      <c r="A30">
        <v>12</v>
      </c>
      <c r="B30">
        <f>IF(ISBLANK(A30),0,IF(AND(ISERROR(VLOOKUP(VLOOKUP(A30,ishod_substance!A:G,7,0),$B$17:B29,1,0))=TRUE,VLOOKUP(A30,norm!A:B,2,0)&gt;0),VLOOKUP(A30,ishod_substance!A:G,7,0),0))</f>
        <v>0</v>
      </c>
      <c r="C30" s="47">
        <v>12</v>
      </c>
      <c r="D30" s="147" t="e">
        <f>VLOOKUP(B30,quide!A:B,2,0)</f>
        <v>#N/A</v>
      </c>
      <c r="E30" s="47" t="e">
        <f>VLOOKUP(B30,quide!A:G,7,0)</f>
        <v>#N/A</v>
      </c>
      <c r="F30" s="47">
        <f>SUMIF(ishod_substance!G:G,tbl_7!B30,ishod_substance!H:H)</f>
        <v>0</v>
      </c>
      <c r="G30" s="47">
        <f>SUMIF(ishod_substance!G:G,tbl_7!B30,ishod_substance!I:I)</f>
        <v>0</v>
      </c>
      <c r="H30" s="47" t="s">
        <v>172</v>
      </c>
      <c r="I30" s="47">
        <f t="shared" si="0"/>
        <v>0</v>
      </c>
      <c r="J30" s="47">
        <f t="shared" si="1"/>
        <v>0</v>
      </c>
      <c r="K30" s="47" t="str">
        <f t="shared" si="2"/>
        <v>ПДВ</v>
      </c>
      <c r="L30" s="47">
        <f t="shared" si="3"/>
        <v>0</v>
      </c>
      <c r="M30" s="47">
        <f t="shared" si="4"/>
        <v>0</v>
      </c>
      <c r="N30" s="47" t="str">
        <f t="shared" si="5"/>
        <v>ПДВ</v>
      </c>
      <c r="O30" s="47">
        <f t="shared" si="6"/>
        <v>0</v>
      </c>
      <c r="P30" s="47">
        <f t="shared" si="7"/>
        <v>0</v>
      </c>
      <c r="Q30" s="47" t="str">
        <f t="shared" si="8"/>
        <v>ПДВ</v>
      </c>
      <c r="R30" s="47">
        <f t="shared" si="9"/>
        <v>0</v>
      </c>
      <c r="S30" s="47">
        <f t="shared" si="10"/>
        <v>0</v>
      </c>
      <c r="T30" s="47" t="str">
        <f t="shared" si="11"/>
        <v>ПДВ</v>
      </c>
      <c r="U30" s="47">
        <f t="shared" si="12"/>
        <v>0</v>
      </c>
      <c r="V30" s="47">
        <f t="shared" si="13"/>
        <v>0</v>
      </c>
      <c r="W30" s="47" t="str">
        <f t="shared" si="14"/>
        <v>ПДВ</v>
      </c>
      <c r="X30" s="47">
        <f t="shared" si="15"/>
        <v>0</v>
      </c>
      <c r="Y30" s="47">
        <f t="shared" si="16"/>
        <v>0</v>
      </c>
      <c r="Z30" s="47" t="str">
        <f t="shared" si="17"/>
        <v>ПДВ</v>
      </c>
      <c r="AA30" s="47">
        <f t="shared" si="18"/>
        <v>0</v>
      </c>
      <c r="AB30" s="47">
        <f t="shared" si="19"/>
        <v>0</v>
      </c>
      <c r="AC30" s="47" t="str">
        <f t="shared" si="20"/>
        <v>ПДВ</v>
      </c>
      <c r="AD30" t="e">
        <f>VLOOKUP(B30,[1]справочник!A:H,8,0)</f>
        <v>#N/A</v>
      </c>
    </row>
    <row r="31" spans="1:30" hidden="1" x14ac:dyDescent="0.25">
      <c r="A31">
        <v>13</v>
      </c>
      <c r="B31">
        <f>IF(ISBLANK(A31),0,IF(AND(ISERROR(VLOOKUP(VLOOKUP(A31,ishod_substance!A:G,7,0),$B$17:B30,1,0))=TRUE,VLOOKUP(A31,norm!A:B,2,0)&gt;0),VLOOKUP(A31,ishod_substance!A:G,7,0),0))</f>
        <v>0</v>
      </c>
      <c r="C31" s="47">
        <v>13</v>
      </c>
      <c r="D31" s="147" t="e">
        <f>VLOOKUP(B31,quide!A:B,2,0)</f>
        <v>#N/A</v>
      </c>
      <c r="E31" s="47" t="e">
        <f>VLOOKUP(B31,quide!A:G,7,0)</f>
        <v>#N/A</v>
      </c>
      <c r="F31" s="47">
        <f>SUMIF(ishod_substance!G:G,tbl_7!B31,ishod_substance!H:H)</f>
        <v>0</v>
      </c>
      <c r="G31" s="47">
        <f>SUMIF(ishod_substance!G:G,tbl_7!B31,ishod_substance!I:I)</f>
        <v>0</v>
      </c>
      <c r="H31" s="47" t="s">
        <v>172</v>
      </c>
      <c r="I31" s="47">
        <f t="shared" si="0"/>
        <v>0</v>
      </c>
      <c r="J31" s="47">
        <f t="shared" si="1"/>
        <v>0</v>
      </c>
      <c r="K31" s="47" t="str">
        <f t="shared" si="2"/>
        <v>ПДВ</v>
      </c>
      <c r="L31" s="47">
        <f t="shared" si="3"/>
        <v>0</v>
      </c>
      <c r="M31" s="47">
        <f t="shared" si="4"/>
        <v>0</v>
      </c>
      <c r="N31" s="47" t="str">
        <f t="shared" si="5"/>
        <v>ПДВ</v>
      </c>
      <c r="O31" s="47">
        <f t="shared" si="6"/>
        <v>0</v>
      </c>
      <c r="P31" s="47">
        <f t="shared" si="7"/>
        <v>0</v>
      </c>
      <c r="Q31" s="47" t="str">
        <f t="shared" si="8"/>
        <v>ПДВ</v>
      </c>
      <c r="R31" s="47">
        <f t="shared" si="9"/>
        <v>0</v>
      </c>
      <c r="S31" s="47">
        <f t="shared" si="10"/>
        <v>0</v>
      </c>
      <c r="T31" s="47" t="str">
        <f t="shared" si="11"/>
        <v>ПДВ</v>
      </c>
      <c r="U31" s="47">
        <f t="shared" si="12"/>
        <v>0</v>
      </c>
      <c r="V31" s="47">
        <f t="shared" si="13"/>
        <v>0</v>
      </c>
      <c r="W31" s="47" t="str">
        <f t="shared" si="14"/>
        <v>ПДВ</v>
      </c>
      <c r="X31" s="47">
        <f t="shared" si="15"/>
        <v>0</v>
      </c>
      <c r="Y31" s="47">
        <f t="shared" si="16"/>
        <v>0</v>
      </c>
      <c r="Z31" s="47" t="str">
        <f t="shared" si="17"/>
        <v>ПДВ</v>
      </c>
      <c r="AA31" s="47">
        <f t="shared" si="18"/>
        <v>0</v>
      </c>
      <c r="AB31" s="47">
        <f t="shared" si="19"/>
        <v>0</v>
      </c>
      <c r="AC31" s="47" t="str">
        <f t="shared" si="20"/>
        <v>ПДВ</v>
      </c>
      <c r="AD31" t="e">
        <f>VLOOKUP(B31,[1]справочник!A:H,8,0)</f>
        <v>#N/A</v>
      </c>
    </row>
    <row r="32" spans="1:30" x14ac:dyDescent="0.25">
      <c r="A32">
        <v>14</v>
      </c>
      <c r="B32">
        <f>IF(ISBLANK(A32),0,IF(AND(ISERROR(VLOOKUP(VLOOKUP(A32,ishod_substance!A:G,7,0),$B$17:B31,1,0))=TRUE,VLOOKUP(A32,norm!A:B,2,0)&gt;0),VLOOKUP(A32,ishod_substance!A:G,7,0),0))</f>
        <v>0</v>
      </c>
      <c r="C32" s="47">
        <v>14</v>
      </c>
      <c r="D32" s="147" t="e">
        <f>VLOOKUP(B32,quide!A:B,2,0)</f>
        <v>#N/A</v>
      </c>
      <c r="E32" s="47" t="e">
        <f>VLOOKUP(B32,quide!A:G,7,0)</f>
        <v>#N/A</v>
      </c>
      <c r="F32" s="47">
        <f>SUMIF(ishod_substance!G:G,tbl_7!B32,ishod_substance!H:H)</f>
        <v>0</v>
      </c>
      <c r="G32" s="47">
        <f>SUMIF(ishod_substance!G:G,tbl_7!B32,ishod_substance!I:I)</f>
        <v>0</v>
      </c>
      <c r="H32" s="47" t="s">
        <v>172</v>
      </c>
      <c r="I32" s="47">
        <f t="shared" si="0"/>
        <v>0</v>
      </c>
      <c r="J32" s="47">
        <f t="shared" si="1"/>
        <v>0</v>
      </c>
      <c r="K32" s="47" t="str">
        <f t="shared" si="2"/>
        <v>ПДВ</v>
      </c>
      <c r="L32" s="47">
        <f t="shared" si="3"/>
        <v>0</v>
      </c>
      <c r="M32" s="47">
        <f t="shared" si="4"/>
        <v>0</v>
      </c>
      <c r="N32" s="47" t="str">
        <f t="shared" si="5"/>
        <v>ПДВ</v>
      </c>
      <c r="O32" s="47">
        <f t="shared" si="6"/>
        <v>0</v>
      </c>
      <c r="P32" s="47">
        <f t="shared" si="7"/>
        <v>0</v>
      </c>
      <c r="Q32" s="47" t="str">
        <f t="shared" si="8"/>
        <v>ПДВ</v>
      </c>
      <c r="R32" s="47">
        <f t="shared" si="9"/>
        <v>0</v>
      </c>
      <c r="S32" s="47">
        <f t="shared" si="10"/>
        <v>0</v>
      </c>
      <c r="T32" s="47" t="str">
        <f t="shared" si="11"/>
        <v>ПДВ</v>
      </c>
      <c r="U32" s="47">
        <f t="shared" si="12"/>
        <v>0</v>
      </c>
      <c r="V32" s="47">
        <f t="shared" si="13"/>
        <v>0</v>
      </c>
      <c r="W32" s="47" t="str">
        <f t="shared" si="14"/>
        <v>ПДВ</v>
      </c>
      <c r="X32" s="47">
        <f t="shared" si="15"/>
        <v>0</v>
      </c>
      <c r="Y32" s="47">
        <f t="shared" si="16"/>
        <v>0</v>
      </c>
      <c r="Z32" s="47" t="str">
        <f t="shared" si="17"/>
        <v>ПДВ</v>
      </c>
      <c r="AA32" s="47">
        <f t="shared" si="18"/>
        <v>0</v>
      </c>
      <c r="AB32" s="47">
        <f t="shared" si="19"/>
        <v>0</v>
      </c>
      <c r="AC32" s="47" t="str">
        <f t="shared" si="20"/>
        <v>ПДВ</v>
      </c>
      <c r="AD32" t="e">
        <f>VLOOKUP(B32,[1]справочник!A:H,8,0)</f>
        <v>#N/A</v>
      </c>
    </row>
    <row r="33" spans="1:30" x14ac:dyDescent="0.25">
      <c r="A33">
        <v>15</v>
      </c>
      <c r="B33">
        <f>IF(ISBLANK(A33),0,IF(AND(ISERROR(VLOOKUP(VLOOKUP(A33,ishod_substance!A:G,7,0),$B$17:B32,1,0))=TRUE,VLOOKUP(A33,norm!A:B,2,0)&gt;0),VLOOKUP(A33,ishod_substance!A:G,7,0),0))</f>
        <v>0</v>
      </c>
      <c r="C33" s="47">
        <v>15</v>
      </c>
      <c r="D33" s="147" t="e">
        <f>VLOOKUP(B33,quide!A:B,2,0)</f>
        <v>#N/A</v>
      </c>
      <c r="E33" s="47" t="e">
        <f>VLOOKUP(B33,quide!A:G,7,0)</f>
        <v>#N/A</v>
      </c>
      <c r="F33" s="47">
        <f>SUMIF(ishod_substance!G:G,tbl_7!B33,ishod_substance!H:H)</f>
        <v>0</v>
      </c>
      <c r="G33" s="47">
        <f>SUMIF(ishod_substance!G:G,tbl_7!B33,ishod_substance!I:I)</f>
        <v>0</v>
      </c>
      <c r="H33" s="47" t="s">
        <v>172</v>
      </c>
      <c r="I33" s="47">
        <f t="shared" si="0"/>
        <v>0</v>
      </c>
      <c r="J33" s="47">
        <f t="shared" si="1"/>
        <v>0</v>
      </c>
      <c r="K33" s="47" t="str">
        <f t="shared" si="2"/>
        <v>ПДВ</v>
      </c>
      <c r="L33" s="47">
        <f t="shared" si="3"/>
        <v>0</v>
      </c>
      <c r="M33" s="47">
        <f t="shared" si="4"/>
        <v>0</v>
      </c>
      <c r="N33" s="47" t="str">
        <f t="shared" si="5"/>
        <v>ПДВ</v>
      </c>
      <c r="O33" s="47">
        <f t="shared" si="6"/>
        <v>0</v>
      </c>
      <c r="P33" s="47">
        <f t="shared" si="7"/>
        <v>0</v>
      </c>
      <c r="Q33" s="47" t="str">
        <f t="shared" si="8"/>
        <v>ПДВ</v>
      </c>
      <c r="R33" s="47">
        <f t="shared" si="9"/>
        <v>0</v>
      </c>
      <c r="S33" s="47">
        <f t="shared" si="10"/>
        <v>0</v>
      </c>
      <c r="T33" s="47" t="str">
        <f t="shared" si="11"/>
        <v>ПДВ</v>
      </c>
      <c r="U33" s="47">
        <f t="shared" si="12"/>
        <v>0</v>
      </c>
      <c r="V33" s="47">
        <f t="shared" si="13"/>
        <v>0</v>
      </c>
      <c r="W33" s="47" t="str">
        <f t="shared" si="14"/>
        <v>ПДВ</v>
      </c>
      <c r="X33" s="47">
        <f t="shared" si="15"/>
        <v>0</v>
      </c>
      <c r="Y33" s="47">
        <f t="shared" si="16"/>
        <v>0</v>
      </c>
      <c r="Z33" s="47" t="str">
        <f t="shared" si="17"/>
        <v>ПДВ</v>
      </c>
      <c r="AA33" s="47">
        <f t="shared" si="18"/>
        <v>0</v>
      </c>
      <c r="AB33" s="47">
        <f t="shared" si="19"/>
        <v>0</v>
      </c>
      <c r="AC33" s="47" t="str">
        <f t="shared" si="20"/>
        <v>ПДВ</v>
      </c>
      <c r="AD33" t="e">
        <f>VLOOKUP(B33,[1]справочник!A:H,8,0)</f>
        <v>#N/A</v>
      </c>
    </row>
    <row r="34" spans="1:30" hidden="1" x14ac:dyDescent="0.25">
      <c r="A34">
        <v>16</v>
      </c>
      <c r="B34">
        <f>IF(ISBLANK(A34),0,IF(AND(ISERROR(VLOOKUP(VLOOKUP(A34,ishod_substance!A:G,7,0),$B$17:B33,1,0))=TRUE,VLOOKUP(A34,norm!A:B,2,0)&gt;0),VLOOKUP(A34,ishod_substance!A:G,7,0),0))</f>
        <v>0</v>
      </c>
      <c r="C34" s="47">
        <v>16</v>
      </c>
      <c r="D34" s="147" t="e">
        <f>VLOOKUP(B34,quide!A:B,2,0)</f>
        <v>#N/A</v>
      </c>
      <c r="E34" s="47" t="e">
        <f>VLOOKUP(B34,quide!A:G,7,0)</f>
        <v>#N/A</v>
      </c>
      <c r="F34" s="47">
        <f>SUMIF(ishod_substance!G:G,tbl_7!B34,ishod_substance!H:H)</f>
        <v>0</v>
      </c>
      <c r="G34" s="47">
        <f>SUMIF(ishod_substance!G:G,tbl_7!B34,ishod_substance!I:I)</f>
        <v>0</v>
      </c>
      <c r="H34" s="47" t="s">
        <v>172</v>
      </c>
      <c r="I34" s="47">
        <f t="shared" si="0"/>
        <v>0</v>
      </c>
      <c r="J34" s="47">
        <f t="shared" si="1"/>
        <v>0</v>
      </c>
      <c r="K34" s="47" t="str">
        <f t="shared" si="2"/>
        <v>ПДВ</v>
      </c>
      <c r="L34" s="47">
        <f t="shared" si="3"/>
        <v>0</v>
      </c>
      <c r="M34" s="47">
        <f t="shared" si="4"/>
        <v>0</v>
      </c>
      <c r="N34" s="47" t="str">
        <f t="shared" si="5"/>
        <v>ПДВ</v>
      </c>
      <c r="O34" s="47">
        <f t="shared" si="6"/>
        <v>0</v>
      </c>
      <c r="P34" s="47">
        <f t="shared" si="7"/>
        <v>0</v>
      </c>
      <c r="Q34" s="47" t="str">
        <f t="shared" si="8"/>
        <v>ПДВ</v>
      </c>
      <c r="R34" s="47">
        <f t="shared" si="9"/>
        <v>0</v>
      </c>
      <c r="S34" s="47">
        <f t="shared" si="10"/>
        <v>0</v>
      </c>
      <c r="T34" s="47" t="str">
        <f t="shared" si="11"/>
        <v>ПДВ</v>
      </c>
      <c r="U34" s="47">
        <f t="shared" si="12"/>
        <v>0</v>
      </c>
      <c r="V34" s="47">
        <f t="shared" si="13"/>
        <v>0</v>
      </c>
      <c r="W34" s="47" t="str">
        <f t="shared" si="14"/>
        <v>ПДВ</v>
      </c>
      <c r="X34" s="47">
        <f t="shared" si="15"/>
        <v>0</v>
      </c>
      <c r="Y34" s="47">
        <f t="shared" si="16"/>
        <v>0</v>
      </c>
      <c r="Z34" s="47" t="str">
        <f t="shared" si="17"/>
        <v>ПДВ</v>
      </c>
      <c r="AA34" s="47">
        <f t="shared" si="18"/>
        <v>0</v>
      </c>
      <c r="AB34" s="47">
        <f t="shared" si="19"/>
        <v>0</v>
      </c>
      <c r="AC34" s="47" t="str">
        <f t="shared" si="20"/>
        <v>ПДВ</v>
      </c>
      <c r="AD34" t="e">
        <f>VLOOKUP(B34,[1]справочник!A:H,8,0)</f>
        <v>#N/A</v>
      </c>
    </row>
    <row r="35" spans="1:30" hidden="1" x14ac:dyDescent="0.25">
      <c r="A35">
        <v>17</v>
      </c>
      <c r="B35">
        <f>IF(ISBLANK(A35),0,IF(AND(ISERROR(VLOOKUP(VLOOKUP(A35,ishod_substance!A:G,7,0),$B$17:B34,1,0))=TRUE,VLOOKUP(A35,norm!A:B,2,0)&gt;0),VLOOKUP(A35,ishod_substance!A:G,7,0),0))</f>
        <v>0</v>
      </c>
      <c r="C35" s="47">
        <v>17</v>
      </c>
      <c r="D35" s="147" t="e">
        <f>VLOOKUP(B35,quide!A:B,2,0)</f>
        <v>#N/A</v>
      </c>
      <c r="E35" s="47" t="e">
        <f>VLOOKUP(B35,quide!A:G,7,0)</f>
        <v>#N/A</v>
      </c>
      <c r="F35" s="47">
        <f>SUMIF(ishod_substance!G:G,tbl_7!B35,ishod_substance!H:H)</f>
        <v>0</v>
      </c>
      <c r="G35" s="47">
        <f>SUMIF(ishod_substance!G:G,tbl_7!B35,ishod_substance!I:I)</f>
        <v>0</v>
      </c>
      <c r="H35" s="47" t="s">
        <v>172</v>
      </c>
      <c r="I35" s="47">
        <f t="shared" si="0"/>
        <v>0</v>
      </c>
      <c r="J35" s="47">
        <f t="shared" si="1"/>
        <v>0</v>
      </c>
      <c r="K35" s="47" t="str">
        <f t="shared" si="2"/>
        <v>ПДВ</v>
      </c>
      <c r="L35" s="47">
        <f t="shared" si="3"/>
        <v>0</v>
      </c>
      <c r="M35" s="47">
        <f t="shared" si="4"/>
        <v>0</v>
      </c>
      <c r="N35" s="47" t="str">
        <f t="shared" si="5"/>
        <v>ПДВ</v>
      </c>
      <c r="O35" s="47">
        <f t="shared" si="6"/>
        <v>0</v>
      </c>
      <c r="P35" s="47">
        <f t="shared" si="7"/>
        <v>0</v>
      </c>
      <c r="Q35" s="47" t="str">
        <f t="shared" si="8"/>
        <v>ПДВ</v>
      </c>
      <c r="R35" s="47">
        <f t="shared" si="9"/>
        <v>0</v>
      </c>
      <c r="S35" s="47">
        <f t="shared" si="10"/>
        <v>0</v>
      </c>
      <c r="T35" s="47" t="str">
        <f t="shared" si="11"/>
        <v>ПДВ</v>
      </c>
      <c r="U35" s="47">
        <f t="shared" si="12"/>
        <v>0</v>
      </c>
      <c r="V35" s="47">
        <f t="shared" si="13"/>
        <v>0</v>
      </c>
      <c r="W35" s="47" t="str">
        <f t="shared" si="14"/>
        <v>ПДВ</v>
      </c>
      <c r="X35" s="47">
        <f t="shared" si="15"/>
        <v>0</v>
      </c>
      <c r="Y35" s="47">
        <f t="shared" si="16"/>
        <v>0</v>
      </c>
      <c r="Z35" s="47" t="str">
        <f t="shared" si="17"/>
        <v>ПДВ</v>
      </c>
      <c r="AA35" s="47">
        <f t="shared" si="18"/>
        <v>0</v>
      </c>
      <c r="AB35" s="47">
        <f t="shared" si="19"/>
        <v>0</v>
      </c>
      <c r="AC35" s="47" t="str">
        <f t="shared" si="20"/>
        <v>ПДВ</v>
      </c>
      <c r="AD35" t="e">
        <f>VLOOKUP(B35,[1]справочник!A:H,8,0)</f>
        <v>#N/A</v>
      </c>
    </row>
    <row r="36" spans="1:30" hidden="1" x14ac:dyDescent="0.25">
      <c r="A36">
        <v>18</v>
      </c>
      <c r="B36">
        <f>IF(ISBLANK(A36),0,IF(AND(ISERROR(VLOOKUP(VLOOKUP(A36,ishod_substance!A:G,7,0),$B$17:B35,1,0))=TRUE,VLOOKUP(A36,norm!A:B,2,0)&gt;0),VLOOKUP(A36,ishod_substance!A:G,7,0),0))</f>
        <v>0</v>
      </c>
      <c r="C36" s="47">
        <v>18</v>
      </c>
      <c r="D36" s="147" t="e">
        <f>VLOOKUP(B36,quide!A:B,2,0)</f>
        <v>#N/A</v>
      </c>
      <c r="E36" s="47" t="e">
        <f>VLOOKUP(B36,quide!A:G,7,0)</f>
        <v>#N/A</v>
      </c>
      <c r="F36" s="47">
        <f>SUMIF(ishod_substance!G:G,tbl_7!B36,ishod_substance!H:H)</f>
        <v>0</v>
      </c>
      <c r="G36" s="47">
        <f>SUMIF(ishod_substance!G:G,tbl_7!B36,ishod_substance!I:I)</f>
        <v>0</v>
      </c>
      <c r="H36" s="47" t="s">
        <v>172</v>
      </c>
      <c r="I36" s="47">
        <f t="shared" si="0"/>
        <v>0</v>
      </c>
      <c r="J36" s="47">
        <f t="shared" si="1"/>
        <v>0</v>
      </c>
      <c r="K36" s="47" t="str">
        <f t="shared" si="2"/>
        <v>ПДВ</v>
      </c>
      <c r="L36" s="47">
        <f t="shared" si="3"/>
        <v>0</v>
      </c>
      <c r="M36" s="47">
        <f t="shared" si="4"/>
        <v>0</v>
      </c>
      <c r="N36" s="47" t="str">
        <f t="shared" si="5"/>
        <v>ПДВ</v>
      </c>
      <c r="O36" s="47">
        <f t="shared" si="6"/>
        <v>0</v>
      </c>
      <c r="P36" s="47">
        <f t="shared" si="7"/>
        <v>0</v>
      </c>
      <c r="Q36" s="47" t="str">
        <f t="shared" si="8"/>
        <v>ПДВ</v>
      </c>
      <c r="R36" s="47">
        <f t="shared" si="9"/>
        <v>0</v>
      </c>
      <c r="S36" s="47">
        <f t="shared" si="10"/>
        <v>0</v>
      </c>
      <c r="T36" s="47" t="str">
        <f t="shared" si="11"/>
        <v>ПДВ</v>
      </c>
      <c r="U36" s="47">
        <f t="shared" si="12"/>
        <v>0</v>
      </c>
      <c r="V36" s="47">
        <f t="shared" si="13"/>
        <v>0</v>
      </c>
      <c r="W36" s="47" t="str">
        <f t="shared" si="14"/>
        <v>ПДВ</v>
      </c>
      <c r="X36" s="47">
        <f t="shared" si="15"/>
        <v>0</v>
      </c>
      <c r="Y36" s="47">
        <f t="shared" si="16"/>
        <v>0</v>
      </c>
      <c r="Z36" s="47" t="str">
        <f t="shared" si="17"/>
        <v>ПДВ</v>
      </c>
      <c r="AA36" s="47">
        <f t="shared" si="18"/>
        <v>0</v>
      </c>
      <c r="AB36" s="47">
        <f t="shared" si="19"/>
        <v>0</v>
      </c>
      <c r="AC36" s="47" t="str">
        <f t="shared" si="20"/>
        <v>ПДВ</v>
      </c>
      <c r="AD36" t="e">
        <f>VLOOKUP(B36,[1]справочник!A:H,8,0)</f>
        <v>#N/A</v>
      </c>
    </row>
    <row r="37" spans="1:30" hidden="1" x14ac:dyDescent="0.25">
      <c r="A37">
        <v>19</v>
      </c>
      <c r="B37">
        <f>IF(ISBLANK(A37),0,IF(AND(ISERROR(VLOOKUP(VLOOKUP(A37,ishod_substance!A:G,7,0),$B$17:B36,1,0))=TRUE,VLOOKUP(A37,norm!A:B,2,0)&gt;0),VLOOKUP(A37,ishod_substance!A:G,7,0),0))</f>
        <v>0</v>
      </c>
      <c r="C37" s="47">
        <v>19</v>
      </c>
      <c r="D37" s="147" t="e">
        <f>VLOOKUP(B37,quide!A:B,2,0)</f>
        <v>#N/A</v>
      </c>
      <c r="E37" s="47" t="e">
        <f>VLOOKUP(B37,quide!A:G,7,0)</f>
        <v>#N/A</v>
      </c>
      <c r="F37" s="47">
        <f>SUMIF(ishod_substance!G:G,tbl_7!B37,ishod_substance!H:H)</f>
        <v>0</v>
      </c>
      <c r="G37" s="47">
        <f>SUMIF(ishod_substance!G:G,tbl_7!B37,ishod_substance!I:I)</f>
        <v>0</v>
      </c>
      <c r="H37" s="47" t="s">
        <v>172</v>
      </c>
      <c r="I37" s="47">
        <f t="shared" si="0"/>
        <v>0</v>
      </c>
      <c r="J37" s="47">
        <f t="shared" si="1"/>
        <v>0</v>
      </c>
      <c r="K37" s="47" t="str">
        <f t="shared" si="2"/>
        <v>ПДВ</v>
      </c>
      <c r="L37" s="47">
        <f t="shared" si="3"/>
        <v>0</v>
      </c>
      <c r="M37" s="47">
        <f t="shared" si="4"/>
        <v>0</v>
      </c>
      <c r="N37" s="47" t="str">
        <f t="shared" si="5"/>
        <v>ПДВ</v>
      </c>
      <c r="O37" s="47">
        <f t="shared" si="6"/>
        <v>0</v>
      </c>
      <c r="P37" s="47">
        <f t="shared" si="7"/>
        <v>0</v>
      </c>
      <c r="Q37" s="47" t="str">
        <f t="shared" si="8"/>
        <v>ПДВ</v>
      </c>
      <c r="R37" s="47">
        <f t="shared" si="9"/>
        <v>0</v>
      </c>
      <c r="S37" s="47">
        <f t="shared" si="10"/>
        <v>0</v>
      </c>
      <c r="T37" s="47" t="str">
        <f t="shared" si="11"/>
        <v>ПДВ</v>
      </c>
      <c r="U37" s="47">
        <f t="shared" si="12"/>
        <v>0</v>
      </c>
      <c r="V37" s="47">
        <f t="shared" si="13"/>
        <v>0</v>
      </c>
      <c r="W37" s="47" t="str">
        <f t="shared" si="14"/>
        <v>ПДВ</v>
      </c>
      <c r="X37" s="47">
        <f t="shared" si="15"/>
        <v>0</v>
      </c>
      <c r="Y37" s="47">
        <f t="shared" si="16"/>
        <v>0</v>
      </c>
      <c r="Z37" s="47" t="str">
        <f t="shared" si="17"/>
        <v>ПДВ</v>
      </c>
      <c r="AA37" s="47">
        <f t="shared" si="18"/>
        <v>0</v>
      </c>
      <c r="AB37" s="47">
        <f t="shared" si="19"/>
        <v>0</v>
      </c>
      <c r="AC37" s="47" t="str">
        <f t="shared" si="20"/>
        <v>ПДВ</v>
      </c>
      <c r="AD37" t="e">
        <f>VLOOKUP(B37,[1]справочник!A:H,8,0)</f>
        <v>#N/A</v>
      </c>
    </row>
    <row r="38" spans="1:30" hidden="1" x14ac:dyDescent="0.25">
      <c r="A38">
        <v>20</v>
      </c>
      <c r="B38">
        <f>IF(ISBLANK(A38),0,IF(AND(ISERROR(VLOOKUP(VLOOKUP(A38,ishod_substance!A:G,7,0),$B$17:B37,1,0))=TRUE,VLOOKUP(A38,norm!A:B,2,0)&gt;0),VLOOKUP(A38,ishod_substance!A:G,7,0),0))</f>
        <v>0</v>
      </c>
      <c r="C38" s="47">
        <v>20</v>
      </c>
      <c r="D38" s="147" t="e">
        <f>VLOOKUP(B38,quide!A:B,2,0)</f>
        <v>#N/A</v>
      </c>
      <c r="E38" s="47" t="e">
        <f>VLOOKUP(B38,quide!A:G,7,0)</f>
        <v>#N/A</v>
      </c>
      <c r="F38" s="47">
        <f>SUMIF(ishod_substance!G:G,tbl_7!B38,ishod_substance!H:H)</f>
        <v>0</v>
      </c>
      <c r="G38" s="47">
        <f>SUMIF(ishod_substance!G:G,tbl_7!B38,ishod_substance!I:I)</f>
        <v>0</v>
      </c>
      <c r="H38" s="47" t="s">
        <v>172</v>
      </c>
      <c r="I38" s="47">
        <f t="shared" si="0"/>
        <v>0</v>
      </c>
      <c r="J38" s="47">
        <f t="shared" si="1"/>
        <v>0</v>
      </c>
      <c r="K38" s="47" t="str">
        <f t="shared" si="2"/>
        <v>ПДВ</v>
      </c>
      <c r="L38" s="47">
        <f t="shared" si="3"/>
        <v>0</v>
      </c>
      <c r="M38" s="47">
        <f t="shared" si="4"/>
        <v>0</v>
      </c>
      <c r="N38" s="47" t="str">
        <f t="shared" si="5"/>
        <v>ПДВ</v>
      </c>
      <c r="O38" s="47">
        <f t="shared" si="6"/>
        <v>0</v>
      </c>
      <c r="P38" s="47">
        <f t="shared" si="7"/>
        <v>0</v>
      </c>
      <c r="Q38" s="47" t="str">
        <f t="shared" si="8"/>
        <v>ПДВ</v>
      </c>
      <c r="R38" s="47">
        <f t="shared" si="9"/>
        <v>0</v>
      </c>
      <c r="S38" s="47">
        <f t="shared" si="10"/>
        <v>0</v>
      </c>
      <c r="T38" s="47" t="str">
        <f t="shared" si="11"/>
        <v>ПДВ</v>
      </c>
      <c r="U38" s="47">
        <f t="shared" si="12"/>
        <v>0</v>
      </c>
      <c r="V38" s="47">
        <f t="shared" si="13"/>
        <v>0</v>
      </c>
      <c r="W38" s="47" t="str">
        <f t="shared" si="14"/>
        <v>ПДВ</v>
      </c>
      <c r="X38" s="47">
        <f t="shared" si="15"/>
        <v>0</v>
      </c>
      <c r="Y38" s="47">
        <f t="shared" si="16"/>
        <v>0</v>
      </c>
      <c r="Z38" s="47" t="str">
        <f t="shared" si="17"/>
        <v>ПДВ</v>
      </c>
      <c r="AA38" s="47">
        <f t="shared" si="18"/>
        <v>0</v>
      </c>
      <c r="AB38" s="47">
        <f t="shared" si="19"/>
        <v>0</v>
      </c>
      <c r="AC38" s="47" t="str">
        <f t="shared" si="20"/>
        <v>ПДВ</v>
      </c>
      <c r="AD38" t="e">
        <f>VLOOKUP(B38,[1]справочник!A:H,8,0)</f>
        <v>#N/A</v>
      </c>
    </row>
    <row r="39" spans="1:30" hidden="1" x14ac:dyDescent="0.25">
      <c r="A39">
        <v>21</v>
      </c>
      <c r="B39">
        <f>IF(ISBLANK(A39),0,IF(AND(ISERROR(VLOOKUP(VLOOKUP(A39,ishod_substance!A:G,7,0),$B$17:B38,1,0))=TRUE,VLOOKUP(A39,norm!A:B,2,0)&gt;0),VLOOKUP(A39,ishod_substance!A:G,7,0),0))</f>
        <v>0</v>
      </c>
      <c r="C39" s="47">
        <v>21</v>
      </c>
      <c r="D39" s="147" t="e">
        <f>VLOOKUP(B39,quide!A:B,2,0)</f>
        <v>#N/A</v>
      </c>
      <c r="E39" s="47" t="e">
        <f>VLOOKUP(B39,quide!A:G,7,0)</f>
        <v>#N/A</v>
      </c>
      <c r="F39" s="47">
        <f>SUMIF(ishod_substance!G:G,tbl_7!B39,ishod_substance!H:H)</f>
        <v>0</v>
      </c>
      <c r="G39" s="47">
        <f>SUMIF(ishod_substance!G:G,tbl_7!B39,ishod_substance!I:I)</f>
        <v>0</v>
      </c>
      <c r="H39" s="47" t="s">
        <v>172</v>
      </c>
      <c r="I39" s="47">
        <f t="shared" si="0"/>
        <v>0</v>
      </c>
      <c r="J39" s="47">
        <f t="shared" si="1"/>
        <v>0</v>
      </c>
      <c r="K39" s="47" t="str">
        <f t="shared" si="2"/>
        <v>ПДВ</v>
      </c>
      <c r="L39" s="47">
        <f t="shared" si="3"/>
        <v>0</v>
      </c>
      <c r="M39" s="47">
        <f t="shared" si="4"/>
        <v>0</v>
      </c>
      <c r="N39" s="47" t="str">
        <f t="shared" si="5"/>
        <v>ПДВ</v>
      </c>
      <c r="O39" s="47">
        <f t="shared" si="6"/>
        <v>0</v>
      </c>
      <c r="P39" s="47">
        <f t="shared" si="7"/>
        <v>0</v>
      </c>
      <c r="Q39" s="47" t="str">
        <f t="shared" si="8"/>
        <v>ПДВ</v>
      </c>
      <c r="R39" s="47">
        <f t="shared" si="9"/>
        <v>0</v>
      </c>
      <c r="S39" s="47">
        <f t="shared" si="10"/>
        <v>0</v>
      </c>
      <c r="T39" s="47" t="str">
        <f t="shared" si="11"/>
        <v>ПДВ</v>
      </c>
      <c r="U39" s="47">
        <f t="shared" si="12"/>
        <v>0</v>
      </c>
      <c r="V39" s="47">
        <f t="shared" si="13"/>
        <v>0</v>
      </c>
      <c r="W39" s="47" t="str">
        <f t="shared" si="14"/>
        <v>ПДВ</v>
      </c>
      <c r="X39" s="47">
        <f t="shared" si="15"/>
        <v>0</v>
      </c>
      <c r="Y39" s="47">
        <f t="shared" si="16"/>
        <v>0</v>
      </c>
      <c r="Z39" s="47" t="str">
        <f t="shared" si="17"/>
        <v>ПДВ</v>
      </c>
      <c r="AA39" s="47">
        <f t="shared" si="18"/>
        <v>0</v>
      </c>
      <c r="AB39" s="47">
        <f t="shared" si="19"/>
        <v>0</v>
      </c>
      <c r="AC39" s="47" t="str">
        <f t="shared" si="20"/>
        <v>ПДВ</v>
      </c>
      <c r="AD39" t="e">
        <f>VLOOKUP(B39,[1]справочник!A:H,8,0)</f>
        <v>#N/A</v>
      </c>
    </row>
    <row r="40" spans="1:30" hidden="1" x14ac:dyDescent="0.25">
      <c r="A40">
        <v>22</v>
      </c>
      <c r="B40">
        <f>IF(ISBLANK(A40),0,IF(AND(ISERROR(VLOOKUP(VLOOKUP(A40,ishod_substance!A:G,7,0),$B$17:B39,1,0))=TRUE,VLOOKUP(A40,norm!A:B,2,0)&gt;0),VLOOKUP(A40,ishod_substance!A:G,7,0),0))</f>
        <v>0</v>
      </c>
      <c r="C40" s="47">
        <v>22</v>
      </c>
      <c r="D40" s="147" t="e">
        <f>VLOOKUP(B40,quide!A:B,2,0)</f>
        <v>#N/A</v>
      </c>
      <c r="E40" s="47" t="e">
        <f>VLOOKUP(B40,quide!A:G,7,0)</f>
        <v>#N/A</v>
      </c>
      <c r="F40" s="47">
        <f>SUMIF(ishod_substance!G:G,tbl_7!B40,ishod_substance!H:H)</f>
        <v>0</v>
      </c>
      <c r="G40" s="47">
        <f>SUMIF(ishod_substance!G:G,tbl_7!B40,ishod_substance!I:I)</f>
        <v>0</v>
      </c>
      <c r="H40" s="47" t="s">
        <v>172</v>
      </c>
      <c r="I40" s="47">
        <f t="shared" si="0"/>
        <v>0</v>
      </c>
      <c r="J40" s="47">
        <f t="shared" si="1"/>
        <v>0</v>
      </c>
      <c r="K40" s="47" t="str">
        <f t="shared" si="2"/>
        <v>ПДВ</v>
      </c>
      <c r="L40" s="47">
        <f t="shared" si="3"/>
        <v>0</v>
      </c>
      <c r="M40" s="47">
        <f t="shared" si="4"/>
        <v>0</v>
      </c>
      <c r="N40" s="47" t="str">
        <f t="shared" si="5"/>
        <v>ПДВ</v>
      </c>
      <c r="O40" s="47">
        <f t="shared" si="6"/>
        <v>0</v>
      </c>
      <c r="P40" s="47">
        <f t="shared" si="7"/>
        <v>0</v>
      </c>
      <c r="Q40" s="47" t="str">
        <f t="shared" si="8"/>
        <v>ПДВ</v>
      </c>
      <c r="R40" s="47">
        <f t="shared" si="9"/>
        <v>0</v>
      </c>
      <c r="S40" s="47">
        <f t="shared" si="10"/>
        <v>0</v>
      </c>
      <c r="T40" s="47" t="str">
        <f t="shared" si="11"/>
        <v>ПДВ</v>
      </c>
      <c r="U40" s="47">
        <f t="shared" si="12"/>
        <v>0</v>
      </c>
      <c r="V40" s="47">
        <f t="shared" si="13"/>
        <v>0</v>
      </c>
      <c r="W40" s="47" t="str">
        <f t="shared" si="14"/>
        <v>ПДВ</v>
      </c>
      <c r="X40" s="47">
        <f t="shared" si="15"/>
        <v>0</v>
      </c>
      <c r="Y40" s="47">
        <f t="shared" si="16"/>
        <v>0</v>
      </c>
      <c r="Z40" s="47" t="str">
        <f t="shared" si="17"/>
        <v>ПДВ</v>
      </c>
      <c r="AA40" s="47">
        <f t="shared" si="18"/>
        <v>0</v>
      </c>
      <c r="AB40" s="47">
        <f t="shared" si="19"/>
        <v>0</v>
      </c>
      <c r="AC40" s="47" t="str">
        <f t="shared" si="20"/>
        <v>ПДВ</v>
      </c>
      <c r="AD40" t="e">
        <f>VLOOKUP(B40,[1]справочник!A:H,8,0)</f>
        <v>#N/A</v>
      </c>
    </row>
    <row r="41" spans="1:30" hidden="1" x14ac:dyDescent="0.25">
      <c r="A41">
        <v>23</v>
      </c>
      <c r="B41">
        <f>IF(ISBLANK(A41),0,IF(AND(ISERROR(VLOOKUP(VLOOKUP(A41,ishod_substance!A:G,7,0),$B$17:B40,1,0))=TRUE,VLOOKUP(A41,norm!A:B,2,0)&gt;0),VLOOKUP(A41,ishod_substance!A:G,7,0),0))</f>
        <v>0</v>
      </c>
      <c r="C41" s="47">
        <v>23</v>
      </c>
      <c r="D41" s="147" t="e">
        <f>VLOOKUP(B41,quide!A:B,2,0)</f>
        <v>#N/A</v>
      </c>
      <c r="E41" s="47" t="e">
        <f>VLOOKUP(B41,quide!A:G,7,0)</f>
        <v>#N/A</v>
      </c>
      <c r="F41" s="47">
        <f>SUMIF(ishod_substance!G:G,tbl_7!B41,ishod_substance!H:H)</f>
        <v>0</v>
      </c>
      <c r="G41" s="47">
        <f>SUMIF(ishod_substance!G:G,tbl_7!B41,ishod_substance!I:I)</f>
        <v>0</v>
      </c>
      <c r="H41" s="47" t="s">
        <v>172</v>
      </c>
      <c r="I41" s="47">
        <f t="shared" si="0"/>
        <v>0</v>
      </c>
      <c r="J41" s="47">
        <f t="shared" si="1"/>
        <v>0</v>
      </c>
      <c r="K41" s="47" t="str">
        <f t="shared" si="2"/>
        <v>ПДВ</v>
      </c>
      <c r="L41" s="47">
        <f t="shared" si="3"/>
        <v>0</v>
      </c>
      <c r="M41" s="47">
        <f t="shared" si="4"/>
        <v>0</v>
      </c>
      <c r="N41" s="47" t="str">
        <f t="shared" si="5"/>
        <v>ПДВ</v>
      </c>
      <c r="O41" s="47">
        <f t="shared" si="6"/>
        <v>0</v>
      </c>
      <c r="P41" s="47">
        <f t="shared" si="7"/>
        <v>0</v>
      </c>
      <c r="Q41" s="47" t="str">
        <f t="shared" si="8"/>
        <v>ПДВ</v>
      </c>
      <c r="R41" s="47">
        <f t="shared" si="9"/>
        <v>0</v>
      </c>
      <c r="S41" s="47">
        <f t="shared" si="10"/>
        <v>0</v>
      </c>
      <c r="T41" s="47" t="str">
        <f t="shared" si="11"/>
        <v>ПДВ</v>
      </c>
      <c r="U41" s="47">
        <f t="shared" si="12"/>
        <v>0</v>
      </c>
      <c r="V41" s="47">
        <f t="shared" si="13"/>
        <v>0</v>
      </c>
      <c r="W41" s="47" t="str">
        <f t="shared" si="14"/>
        <v>ПДВ</v>
      </c>
      <c r="X41" s="47">
        <f t="shared" si="15"/>
        <v>0</v>
      </c>
      <c r="Y41" s="47">
        <f t="shared" si="16"/>
        <v>0</v>
      </c>
      <c r="Z41" s="47" t="str">
        <f t="shared" si="17"/>
        <v>ПДВ</v>
      </c>
      <c r="AA41" s="47">
        <f t="shared" si="18"/>
        <v>0</v>
      </c>
      <c r="AB41" s="47">
        <f t="shared" si="19"/>
        <v>0</v>
      </c>
      <c r="AC41" s="47" t="str">
        <f t="shared" si="20"/>
        <v>ПДВ</v>
      </c>
      <c r="AD41" t="e">
        <f>VLOOKUP(B41,[1]справочник!A:H,8,0)</f>
        <v>#N/A</v>
      </c>
    </row>
    <row r="42" spans="1:30" hidden="1" x14ac:dyDescent="0.25">
      <c r="A42">
        <v>24</v>
      </c>
      <c r="B42">
        <f>IF(ISBLANK(A42),0,IF(AND(ISERROR(VLOOKUP(VLOOKUP(A42,ishod_substance!A:G,7,0),$B$17:B41,1,0))=TRUE,VLOOKUP(A42,norm!A:B,2,0)&gt;0),VLOOKUP(A42,ishod_substance!A:G,7,0),0))</f>
        <v>0</v>
      </c>
      <c r="C42" s="47">
        <v>24</v>
      </c>
      <c r="D42" s="147" t="e">
        <f>VLOOKUP(B42,quide!A:B,2,0)</f>
        <v>#N/A</v>
      </c>
      <c r="E42" s="47" t="e">
        <f>VLOOKUP(B42,quide!A:G,7,0)</f>
        <v>#N/A</v>
      </c>
      <c r="F42" s="47">
        <f>SUMIF(ishod_substance!G:G,tbl_7!B42,ishod_substance!H:H)</f>
        <v>0</v>
      </c>
      <c r="G42" s="47">
        <f>SUMIF(ishod_substance!G:G,tbl_7!B42,ishod_substance!I:I)</f>
        <v>0</v>
      </c>
      <c r="H42" s="47" t="s">
        <v>172</v>
      </c>
      <c r="I42" s="47">
        <f t="shared" si="0"/>
        <v>0</v>
      </c>
      <c r="J42" s="47">
        <f t="shared" si="1"/>
        <v>0</v>
      </c>
      <c r="K42" s="47" t="str">
        <f t="shared" si="2"/>
        <v>ПДВ</v>
      </c>
      <c r="L42" s="47">
        <f t="shared" si="3"/>
        <v>0</v>
      </c>
      <c r="M42" s="47">
        <f t="shared" si="4"/>
        <v>0</v>
      </c>
      <c r="N42" s="47" t="str">
        <f t="shared" si="5"/>
        <v>ПДВ</v>
      </c>
      <c r="O42" s="47">
        <f t="shared" si="6"/>
        <v>0</v>
      </c>
      <c r="P42" s="47">
        <f t="shared" si="7"/>
        <v>0</v>
      </c>
      <c r="Q42" s="47" t="str">
        <f t="shared" si="8"/>
        <v>ПДВ</v>
      </c>
      <c r="R42" s="47">
        <f t="shared" si="9"/>
        <v>0</v>
      </c>
      <c r="S42" s="47">
        <f t="shared" si="10"/>
        <v>0</v>
      </c>
      <c r="T42" s="47" t="str">
        <f t="shared" si="11"/>
        <v>ПДВ</v>
      </c>
      <c r="U42" s="47">
        <f t="shared" si="12"/>
        <v>0</v>
      </c>
      <c r="V42" s="47">
        <f t="shared" si="13"/>
        <v>0</v>
      </c>
      <c r="W42" s="47" t="str">
        <f t="shared" si="14"/>
        <v>ПДВ</v>
      </c>
      <c r="X42" s="47">
        <f t="shared" si="15"/>
        <v>0</v>
      </c>
      <c r="Y42" s="47">
        <f t="shared" si="16"/>
        <v>0</v>
      </c>
      <c r="Z42" s="47" t="str">
        <f t="shared" si="17"/>
        <v>ПДВ</v>
      </c>
      <c r="AA42" s="47">
        <f t="shared" si="18"/>
        <v>0</v>
      </c>
      <c r="AB42" s="47">
        <f t="shared" si="19"/>
        <v>0</v>
      </c>
      <c r="AC42" s="47" t="str">
        <f t="shared" si="20"/>
        <v>ПДВ</v>
      </c>
      <c r="AD42" t="e">
        <f>VLOOKUP(B42,[1]справочник!A:H,8,0)</f>
        <v>#N/A</v>
      </c>
    </row>
    <row r="43" spans="1:30" hidden="1" x14ac:dyDescent="0.25">
      <c r="A43">
        <v>25</v>
      </c>
      <c r="B43">
        <f>IF(ISBLANK(A43),0,IF(AND(ISERROR(VLOOKUP(VLOOKUP(A43,ishod_substance!A:G,7,0),$B$17:B42,1,0))=TRUE,VLOOKUP(A43,norm!A:B,2,0)&gt;0),VLOOKUP(A43,ishod_substance!A:G,7,0),0))</f>
        <v>0</v>
      </c>
      <c r="C43" s="47">
        <v>25</v>
      </c>
      <c r="D43" s="147" t="e">
        <f>VLOOKUP(B43,quide!A:B,2,0)</f>
        <v>#N/A</v>
      </c>
      <c r="E43" s="47" t="e">
        <f>VLOOKUP(B43,quide!A:G,7,0)</f>
        <v>#N/A</v>
      </c>
      <c r="F43" s="47">
        <f>SUMIF(ishod_substance!G:G,tbl_7!B43,ishod_substance!H:H)</f>
        <v>0</v>
      </c>
      <c r="G43" s="47">
        <f>SUMIF(ishod_substance!G:G,tbl_7!B43,ishod_substance!I:I)</f>
        <v>0</v>
      </c>
      <c r="H43" s="47" t="s">
        <v>172</v>
      </c>
      <c r="I43" s="47">
        <f t="shared" si="0"/>
        <v>0</v>
      </c>
      <c r="J43" s="47">
        <f t="shared" si="1"/>
        <v>0</v>
      </c>
      <c r="K43" s="47" t="str">
        <f t="shared" si="2"/>
        <v>ПДВ</v>
      </c>
      <c r="L43" s="47">
        <f t="shared" si="3"/>
        <v>0</v>
      </c>
      <c r="M43" s="47">
        <f t="shared" si="4"/>
        <v>0</v>
      </c>
      <c r="N43" s="47" t="str">
        <f t="shared" si="5"/>
        <v>ПДВ</v>
      </c>
      <c r="O43" s="47">
        <f t="shared" si="6"/>
        <v>0</v>
      </c>
      <c r="P43" s="47">
        <f t="shared" si="7"/>
        <v>0</v>
      </c>
      <c r="Q43" s="47" t="str">
        <f t="shared" si="8"/>
        <v>ПДВ</v>
      </c>
      <c r="R43" s="47">
        <f t="shared" si="9"/>
        <v>0</v>
      </c>
      <c r="S43" s="47">
        <f t="shared" si="10"/>
        <v>0</v>
      </c>
      <c r="T43" s="47" t="str">
        <f t="shared" si="11"/>
        <v>ПДВ</v>
      </c>
      <c r="U43" s="47">
        <f t="shared" si="12"/>
        <v>0</v>
      </c>
      <c r="V43" s="47">
        <f t="shared" si="13"/>
        <v>0</v>
      </c>
      <c r="W43" s="47" t="str">
        <f t="shared" si="14"/>
        <v>ПДВ</v>
      </c>
      <c r="X43" s="47">
        <f t="shared" si="15"/>
        <v>0</v>
      </c>
      <c r="Y43" s="47">
        <f t="shared" si="16"/>
        <v>0</v>
      </c>
      <c r="Z43" s="47" t="str">
        <f t="shared" si="17"/>
        <v>ПДВ</v>
      </c>
      <c r="AA43" s="47">
        <f t="shared" si="18"/>
        <v>0</v>
      </c>
      <c r="AB43" s="47">
        <f t="shared" si="19"/>
        <v>0</v>
      </c>
      <c r="AC43" s="47" t="str">
        <f t="shared" si="20"/>
        <v>ПДВ</v>
      </c>
      <c r="AD43" t="e">
        <f>VLOOKUP(B43,[1]справочник!A:H,8,0)</f>
        <v>#N/A</v>
      </c>
    </row>
    <row r="44" spans="1:30" hidden="1" x14ac:dyDescent="0.25">
      <c r="A44">
        <v>26</v>
      </c>
      <c r="B44">
        <f>IF(ISBLANK(A44),0,IF(AND(ISERROR(VLOOKUP(VLOOKUP(A44,ishod_substance!A:G,7,0),$B$17:B43,1,0))=TRUE,VLOOKUP(A44,norm!A:B,2,0)&gt;0),VLOOKUP(A44,ishod_substance!A:G,7,0),0))</f>
        <v>0</v>
      </c>
      <c r="C44" s="47">
        <v>26</v>
      </c>
      <c r="D44" s="147" t="e">
        <f>VLOOKUP(B44,quide!A:B,2,0)</f>
        <v>#N/A</v>
      </c>
      <c r="E44" s="47" t="e">
        <f>VLOOKUP(B44,quide!A:G,7,0)</f>
        <v>#N/A</v>
      </c>
      <c r="F44" s="47">
        <f>SUMIF(ishod_substance!G:G,tbl_7!B44,ishod_substance!H:H)</f>
        <v>0</v>
      </c>
      <c r="G44" s="47">
        <f>SUMIF(ishod_substance!G:G,tbl_7!B44,ishod_substance!I:I)</f>
        <v>0</v>
      </c>
      <c r="H44" s="47" t="s">
        <v>172</v>
      </c>
      <c r="I44" s="47">
        <f t="shared" si="0"/>
        <v>0</v>
      </c>
      <c r="J44" s="47">
        <f t="shared" si="1"/>
        <v>0</v>
      </c>
      <c r="K44" s="47" t="str">
        <f t="shared" si="2"/>
        <v>ПДВ</v>
      </c>
      <c r="L44" s="47">
        <f t="shared" si="3"/>
        <v>0</v>
      </c>
      <c r="M44" s="47">
        <f t="shared" si="4"/>
        <v>0</v>
      </c>
      <c r="N44" s="47" t="str">
        <f t="shared" si="5"/>
        <v>ПДВ</v>
      </c>
      <c r="O44" s="47">
        <f t="shared" si="6"/>
        <v>0</v>
      </c>
      <c r="P44" s="47">
        <f t="shared" si="7"/>
        <v>0</v>
      </c>
      <c r="Q44" s="47" t="str">
        <f t="shared" si="8"/>
        <v>ПДВ</v>
      </c>
      <c r="R44" s="47">
        <f t="shared" si="9"/>
        <v>0</v>
      </c>
      <c r="S44" s="47">
        <f t="shared" si="10"/>
        <v>0</v>
      </c>
      <c r="T44" s="47" t="str">
        <f t="shared" si="11"/>
        <v>ПДВ</v>
      </c>
      <c r="U44" s="47">
        <f t="shared" si="12"/>
        <v>0</v>
      </c>
      <c r="V44" s="47">
        <f t="shared" si="13"/>
        <v>0</v>
      </c>
      <c r="W44" s="47" t="str">
        <f t="shared" si="14"/>
        <v>ПДВ</v>
      </c>
      <c r="X44" s="47">
        <f t="shared" si="15"/>
        <v>0</v>
      </c>
      <c r="Y44" s="47">
        <f t="shared" si="16"/>
        <v>0</v>
      </c>
      <c r="Z44" s="47" t="str">
        <f t="shared" si="17"/>
        <v>ПДВ</v>
      </c>
      <c r="AA44" s="47">
        <f t="shared" si="18"/>
        <v>0</v>
      </c>
      <c r="AB44" s="47">
        <f t="shared" si="19"/>
        <v>0</v>
      </c>
      <c r="AC44" s="47" t="str">
        <f t="shared" si="20"/>
        <v>ПДВ</v>
      </c>
      <c r="AD44" t="e">
        <f>VLOOKUP(B44,[1]справочник!A:H,8,0)</f>
        <v>#N/A</v>
      </c>
    </row>
    <row r="45" spans="1:30" hidden="1" x14ac:dyDescent="0.25">
      <c r="A45">
        <v>27</v>
      </c>
      <c r="B45">
        <f>IF(ISBLANK(A45),0,IF(AND(ISERROR(VLOOKUP(VLOOKUP(A45,ishod_substance!A:G,7,0),$B$17:B44,1,0))=TRUE,VLOOKUP(A45,norm!A:B,2,0)&gt;0),VLOOKUP(A45,ishod_substance!A:G,7,0),0))</f>
        <v>0</v>
      </c>
      <c r="C45" s="47">
        <v>27</v>
      </c>
      <c r="D45" s="147" t="e">
        <f>VLOOKUP(B45,quide!A:B,2,0)</f>
        <v>#N/A</v>
      </c>
      <c r="E45" s="47" t="e">
        <f>VLOOKUP(B45,quide!A:G,7,0)</f>
        <v>#N/A</v>
      </c>
      <c r="F45" s="47">
        <f>SUMIF(ishod_substance!G:G,tbl_7!B45,ishod_substance!H:H)</f>
        <v>0</v>
      </c>
      <c r="G45" s="47">
        <f>SUMIF(ishod_substance!G:G,tbl_7!B45,ishod_substance!I:I)</f>
        <v>0</v>
      </c>
      <c r="H45" s="47" t="s">
        <v>172</v>
      </c>
      <c r="I45" s="47">
        <f t="shared" si="0"/>
        <v>0</v>
      </c>
      <c r="J45" s="47">
        <f t="shared" si="1"/>
        <v>0</v>
      </c>
      <c r="K45" s="47" t="str">
        <f t="shared" si="2"/>
        <v>ПДВ</v>
      </c>
      <c r="L45" s="47">
        <f t="shared" si="3"/>
        <v>0</v>
      </c>
      <c r="M45" s="47">
        <f t="shared" si="4"/>
        <v>0</v>
      </c>
      <c r="N45" s="47" t="str">
        <f t="shared" si="5"/>
        <v>ПДВ</v>
      </c>
      <c r="O45" s="47">
        <f t="shared" si="6"/>
        <v>0</v>
      </c>
      <c r="P45" s="47">
        <f t="shared" si="7"/>
        <v>0</v>
      </c>
      <c r="Q45" s="47" t="str">
        <f t="shared" si="8"/>
        <v>ПДВ</v>
      </c>
      <c r="R45" s="47">
        <f t="shared" si="9"/>
        <v>0</v>
      </c>
      <c r="S45" s="47">
        <f t="shared" si="10"/>
        <v>0</v>
      </c>
      <c r="T45" s="47" t="str">
        <f t="shared" si="11"/>
        <v>ПДВ</v>
      </c>
      <c r="U45" s="47">
        <f t="shared" si="12"/>
        <v>0</v>
      </c>
      <c r="V45" s="47">
        <f t="shared" si="13"/>
        <v>0</v>
      </c>
      <c r="W45" s="47" t="str">
        <f t="shared" si="14"/>
        <v>ПДВ</v>
      </c>
      <c r="X45" s="47">
        <f t="shared" si="15"/>
        <v>0</v>
      </c>
      <c r="Y45" s="47">
        <f t="shared" si="16"/>
        <v>0</v>
      </c>
      <c r="Z45" s="47" t="str">
        <f t="shared" si="17"/>
        <v>ПДВ</v>
      </c>
      <c r="AA45" s="47">
        <f t="shared" si="18"/>
        <v>0</v>
      </c>
      <c r="AB45" s="47">
        <f t="shared" si="19"/>
        <v>0</v>
      </c>
      <c r="AC45" s="47" t="str">
        <f t="shared" si="20"/>
        <v>ПДВ</v>
      </c>
      <c r="AD45" t="e">
        <f>VLOOKUP(B45,[1]справочник!A:H,8,0)</f>
        <v>#N/A</v>
      </c>
    </row>
    <row r="46" spans="1:30" hidden="1" x14ac:dyDescent="0.25">
      <c r="A46">
        <v>28</v>
      </c>
      <c r="B46">
        <f>IF(ISBLANK(A46),0,IF(AND(ISERROR(VLOOKUP(VLOOKUP(A46,ishod_substance!A:G,7,0),$B$17:B45,1,0))=TRUE,VLOOKUP(A46,norm!A:B,2,0)&gt;0),VLOOKUP(A46,ishod_substance!A:G,7,0),0))</f>
        <v>0</v>
      </c>
      <c r="C46" s="47">
        <v>28</v>
      </c>
      <c r="D46" s="147" t="e">
        <f>VLOOKUP(B46,quide!A:B,2,0)</f>
        <v>#N/A</v>
      </c>
      <c r="E46" s="47" t="e">
        <f>VLOOKUP(B46,quide!A:G,7,0)</f>
        <v>#N/A</v>
      </c>
      <c r="F46" s="47">
        <f>SUMIF(ishod_substance!G:G,tbl_7!B46,ishod_substance!H:H)</f>
        <v>0</v>
      </c>
      <c r="G46" s="47">
        <f>SUMIF(ishod_substance!G:G,tbl_7!B46,ishod_substance!I:I)</f>
        <v>0</v>
      </c>
      <c r="H46" s="47" t="s">
        <v>172</v>
      </c>
      <c r="I46" s="47">
        <f t="shared" si="0"/>
        <v>0</v>
      </c>
      <c r="J46" s="47">
        <f t="shared" si="1"/>
        <v>0</v>
      </c>
      <c r="K46" s="47" t="str">
        <f t="shared" si="2"/>
        <v>ПДВ</v>
      </c>
      <c r="L46" s="47">
        <f t="shared" si="3"/>
        <v>0</v>
      </c>
      <c r="M46" s="47">
        <f t="shared" si="4"/>
        <v>0</v>
      </c>
      <c r="N46" s="47" t="str">
        <f t="shared" si="5"/>
        <v>ПДВ</v>
      </c>
      <c r="O46" s="47">
        <f t="shared" si="6"/>
        <v>0</v>
      </c>
      <c r="P46" s="47">
        <f t="shared" si="7"/>
        <v>0</v>
      </c>
      <c r="Q46" s="47" t="str">
        <f t="shared" si="8"/>
        <v>ПДВ</v>
      </c>
      <c r="R46" s="47">
        <f t="shared" si="9"/>
        <v>0</v>
      </c>
      <c r="S46" s="47">
        <f t="shared" si="10"/>
        <v>0</v>
      </c>
      <c r="T46" s="47" t="str">
        <f t="shared" si="11"/>
        <v>ПДВ</v>
      </c>
      <c r="U46" s="47">
        <f t="shared" si="12"/>
        <v>0</v>
      </c>
      <c r="V46" s="47">
        <f t="shared" si="13"/>
        <v>0</v>
      </c>
      <c r="W46" s="47" t="str">
        <f t="shared" si="14"/>
        <v>ПДВ</v>
      </c>
      <c r="X46" s="47">
        <f t="shared" si="15"/>
        <v>0</v>
      </c>
      <c r="Y46" s="47">
        <f t="shared" si="16"/>
        <v>0</v>
      </c>
      <c r="Z46" s="47" t="str">
        <f t="shared" si="17"/>
        <v>ПДВ</v>
      </c>
      <c r="AA46" s="47">
        <f t="shared" si="18"/>
        <v>0</v>
      </c>
      <c r="AB46" s="47">
        <f t="shared" si="19"/>
        <v>0</v>
      </c>
      <c r="AC46" s="47" t="str">
        <f t="shared" si="20"/>
        <v>ПДВ</v>
      </c>
      <c r="AD46" t="e">
        <f>VLOOKUP(B46,[1]справочник!A:H,8,0)</f>
        <v>#N/A</v>
      </c>
    </row>
    <row r="47" spans="1:30" hidden="1" x14ac:dyDescent="0.25">
      <c r="A47">
        <v>29</v>
      </c>
      <c r="B47">
        <f>IF(ISBLANK(A47),0,IF(AND(ISERROR(VLOOKUP(VLOOKUP(A47,ishod_substance!A:G,7,0),$B$17:B46,1,0))=TRUE,VLOOKUP(A47,norm!A:B,2,0)&gt;0),VLOOKUP(A47,ishod_substance!A:G,7,0),0))</f>
        <v>0</v>
      </c>
      <c r="C47" s="47">
        <v>29</v>
      </c>
      <c r="D47" s="147" t="e">
        <f>VLOOKUP(B47,quide!A:B,2,0)</f>
        <v>#N/A</v>
      </c>
      <c r="E47" s="47" t="e">
        <f>VLOOKUP(B47,quide!A:G,7,0)</f>
        <v>#N/A</v>
      </c>
      <c r="F47" s="47">
        <f>SUMIF(ishod_substance!G:G,tbl_7!B47,ishod_substance!H:H)</f>
        <v>0</v>
      </c>
      <c r="G47" s="47">
        <f>SUMIF(ishod_substance!G:G,tbl_7!B47,ishod_substance!I:I)</f>
        <v>0</v>
      </c>
      <c r="H47" s="47" t="s">
        <v>172</v>
      </c>
      <c r="I47" s="47">
        <f t="shared" si="0"/>
        <v>0</v>
      </c>
      <c r="J47" s="47">
        <f t="shared" si="1"/>
        <v>0</v>
      </c>
      <c r="K47" s="47" t="str">
        <f t="shared" si="2"/>
        <v>ПДВ</v>
      </c>
      <c r="L47" s="47">
        <f t="shared" si="3"/>
        <v>0</v>
      </c>
      <c r="M47" s="47">
        <f t="shared" si="4"/>
        <v>0</v>
      </c>
      <c r="N47" s="47" t="str">
        <f t="shared" si="5"/>
        <v>ПДВ</v>
      </c>
      <c r="O47" s="47">
        <f t="shared" si="6"/>
        <v>0</v>
      </c>
      <c r="P47" s="47">
        <f t="shared" si="7"/>
        <v>0</v>
      </c>
      <c r="Q47" s="47" t="str">
        <f t="shared" si="8"/>
        <v>ПДВ</v>
      </c>
      <c r="R47" s="47">
        <f t="shared" si="9"/>
        <v>0</v>
      </c>
      <c r="S47" s="47">
        <f t="shared" si="10"/>
        <v>0</v>
      </c>
      <c r="T47" s="47" t="str">
        <f t="shared" si="11"/>
        <v>ПДВ</v>
      </c>
      <c r="U47" s="47">
        <f t="shared" si="12"/>
        <v>0</v>
      </c>
      <c r="V47" s="47">
        <f t="shared" si="13"/>
        <v>0</v>
      </c>
      <c r="W47" s="47" t="str">
        <f t="shared" si="14"/>
        <v>ПДВ</v>
      </c>
      <c r="X47" s="47">
        <f t="shared" si="15"/>
        <v>0</v>
      </c>
      <c r="Y47" s="47">
        <f t="shared" si="16"/>
        <v>0</v>
      </c>
      <c r="Z47" s="47" t="str">
        <f t="shared" si="17"/>
        <v>ПДВ</v>
      </c>
      <c r="AA47" s="47">
        <f t="shared" si="18"/>
        <v>0</v>
      </c>
      <c r="AB47" s="47">
        <f t="shared" si="19"/>
        <v>0</v>
      </c>
      <c r="AC47" s="47" t="str">
        <f t="shared" si="20"/>
        <v>ПДВ</v>
      </c>
      <c r="AD47" t="e">
        <f>VLOOKUP(B47,[1]справочник!A:H,8,0)</f>
        <v>#N/A</v>
      </c>
    </row>
    <row r="48" spans="1:30" hidden="1" x14ac:dyDescent="0.25">
      <c r="A48">
        <v>30</v>
      </c>
      <c r="B48">
        <f>IF(ISBLANK(A48),0,IF(AND(ISERROR(VLOOKUP(VLOOKUP(A48,ishod_substance!A:G,7,0),$B$17:B47,1,0))=TRUE,VLOOKUP(A48,norm!A:B,2,0)&gt;0),VLOOKUP(A48,ishod_substance!A:G,7,0),0))</f>
        <v>0</v>
      </c>
      <c r="C48" s="47">
        <v>30</v>
      </c>
      <c r="D48" s="147" t="e">
        <f>VLOOKUP(B48,quide!A:B,2,0)</f>
        <v>#N/A</v>
      </c>
      <c r="E48" s="47" t="e">
        <f>VLOOKUP(B48,quide!A:G,7,0)</f>
        <v>#N/A</v>
      </c>
      <c r="F48" s="47">
        <f>SUMIF(ishod_substance!G:G,tbl_7!B48,ishod_substance!H:H)</f>
        <v>0</v>
      </c>
      <c r="G48" s="47">
        <f>SUMIF(ishod_substance!G:G,tbl_7!B48,ishod_substance!I:I)</f>
        <v>0</v>
      </c>
      <c r="H48" s="47" t="s">
        <v>172</v>
      </c>
      <c r="I48" s="47">
        <f t="shared" si="0"/>
        <v>0</v>
      </c>
      <c r="J48" s="47">
        <f t="shared" si="1"/>
        <v>0</v>
      </c>
      <c r="K48" s="47" t="str">
        <f t="shared" si="2"/>
        <v>ПДВ</v>
      </c>
      <c r="L48" s="47">
        <f t="shared" si="3"/>
        <v>0</v>
      </c>
      <c r="M48" s="47">
        <f t="shared" si="4"/>
        <v>0</v>
      </c>
      <c r="N48" s="47" t="str">
        <f t="shared" si="5"/>
        <v>ПДВ</v>
      </c>
      <c r="O48" s="47">
        <f t="shared" si="6"/>
        <v>0</v>
      </c>
      <c r="P48" s="47">
        <f t="shared" si="7"/>
        <v>0</v>
      </c>
      <c r="Q48" s="47" t="str">
        <f t="shared" si="8"/>
        <v>ПДВ</v>
      </c>
      <c r="R48" s="47">
        <f t="shared" si="9"/>
        <v>0</v>
      </c>
      <c r="S48" s="47">
        <f t="shared" si="10"/>
        <v>0</v>
      </c>
      <c r="T48" s="47" t="str">
        <f t="shared" si="11"/>
        <v>ПДВ</v>
      </c>
      <c r="U48" s="47">
        <f t="shared" si="12"/>
        <v>0</v>
      </c>
      <c r="V48" s="47">
        <f t="shared" si="13"/>
        <v>0</v>
      </c>
      <c r="W48" s="47" t="str">
        <f t="shared" si="14"/>
        <v>ПДВ</v>
      </c>
      <c r="X48" s="47">
        <f t="shared" si="15"/>
        <v>0</v>
      </c>
      <c r="Y48" s="47">
        <f t="shared" si="16"/>
        <v>0</v>
      </c>
      <c r="Z48" s="47" t="str">
        <f t="shared" si="17"/>
        <v>ПДВ</v>
      </c>
      <c r="AA48" s="47">
        <f t="shared" si="18"/>
        <v>0</v>
      </c>
      <c r="AB48" s="47">
        <f t="shared" si="19"/>
        <v>0</v>
      </c>
      <c r="AC48" s="47" t="str">
        <f t="shared" si="20"/>
        <v>ПДВ</v>
      </c>
      <c r="AD48" t="e">
        <f>VLOOKUP(B48,[1]справочник!A:H,8,0)</f>
        <v>#N/A</v>
      </c>
    </row>
    <row r="49" spans="1:30" hidden="1" x14ac:dyDescent="0.25">
      <c r="A49">
        <v>31</v>
      </c>
      <c r="B49">
        <f>IF(ISBLANK(A49),0,IF(AND(ISERROR(VLOOKUP(VLOOKUP(A49,ishod_substance!A:G,7,0),$B$17:B48,1,0))=TRUE,VLOOKUP(A49,norm!A:B,2,0)&gt;0),VLOOKUP(A49,ishod_substance!A:G,7,0),0))</f>
        <v>0</v>
      </c>
      <c r="C49" s="47">
        <v>31</v>
      </c>
      <c r="D49" s="147" t="e">
        <f>VLOOKUP(B49,quide!A:B,2,0)</f>
        <v>#N/A</v>
      </c>
      <c r="E49" s="47" t="e">
        <f>VLOOKUP(B49,quide!A:G,7,0)</f>
        <v>#N/A</v>
      </c>
      <c r="F49" s="47">
        <f>SUMIF(ishod_substance!G:G,tbl_7!B49,ishod_substance!H:H)</f>
        <v>0</v>
      </c>
      <c r="G49" s="47">
        <f>SUMIF(ishod_substance!G:G,tbl_7!B49,ishod_substance!I:I)</f>
        <v>0</v>
      </c>
      <c r="H49" s="47" t="s">
        <v>172</v>
      </c>
      <c r="I49" s="47">
        <f t="shared" si="0"/>
        <v>0</v>
      </c>
      <c r="J49" s="47">
        <f t="shared" si="1"/>
        <v>0</v>
      </c>
      <c r="K49" s="47" t="str">
        <f t="shared" si="2"/>
        <v>ПДВ</v>
      </c>
      <c r="L49" s="47">
        <f t="shared" si="3"/>
        <v>0</v>
      </c>
      <c r="M49" s="47">
        <f t="shared" si="4"/>
        <v>0</v>
      </c>
      <c r="N49" s="47" t="str">
        <f t="shared" si="5"/>
        <v>ПДВ</v>
      </c>
      <c r="O49" s="47">
        <f t="shared" si="6"/>
        <v>0</v>
      </c>
      <c r="P49" s="47">
        <f t="shared" si="7"/>
        <v>0</v>
      </c>
      <c r="Q49" s="47" t="str">
        <f t="shared" si="8"/>
        <v>ПДВ</v>
      </c>
      <c r="R49" s="47">
        <f t="shared" si="9"/>
        <v>0</v>
      </c>
      <c r="S49" s="47">
        <f t="shared" si="10"/>
        <v>0</v>
      </c>
      <c r="T49" s="47" t="str">
        <f t="shared" si="11"/>
        <v>ПДВ</v>
      </c>
      <c r="U49" s="47">
        <f t="shared" si="12"/>
        <v>0</v>
      </c>
      <c r="V49" s="47">
        <f t="shared" si="13"/>
        <v>0</v>
      </c>
      <c r="W49" s="47" t="str">
        <f t="shared" si="14"/>
        <v>ПДВ</v>
      </c>
      <c r="X49" s="47">
        <f t="shared" si="15"/>
        <v>0</v>
      </c>
      <c r="Y49" s="47">
        <f t="shared" si="16"/>
        <v>0</v>
      </c>
      <c r="Z49" s="47" t="str">
        <f t="shared" si="17"/>
        <v>ПДВ</v>
      </c>
      <c r="AA49" s="47">
        <f t="shared" si="18"/>
        <v>0</v>
      </c>
      <c r="AB49" s="47">
        <f t="shared" si="19"/>
        <v>0</v>
      </c>
      <c r="AC49" s="47" t="str">
        <f t="shared" si="20"/>
        <v>ПДВ</v>
      </c>
      <c r="AD49" t="e">
        <f>VLOOKUP(B49,[1]справочник!A:H,8,0)</f>
        <v>#N/A</v>
      </c>
    </row>
    <row r="50" spans="1:30" x14ac:dyDescent="0.25">
      <c r="A50">
        <v>32</v>
      </c>
      <c r="B50">
        <f>IF(ISBLANK(A50),0,IF(AND(ISERROR(VLOOKUP(VLOOKUP(A50,ishod_substance!A:G,7,0),$B$17:B49,1,0))=TRUE,VLOOKUP(A50,norm!A:B,2,0)&gt;0),VLOOKUP(A50,ishod_substance!A:G,7,0),0))</f>
        <v>0</v>
      </c>
      <c r="C50" s="47">
        <v>32</v>
      </c>
      <c r="D50" s="147" t="e">
        <f>VLOOKUP(B50,quide!A:B,2,0)</f>
        <v>#N/A</v>
      </c>
      <c r="E50" s="47" t="e">
        <f>VLOOKUP(B50,quide!A:G,7,0)</f>
        <v>#N/A</v>
      </c>
      <c r="F50" s="47">
        <f>SUMIF(ishod_substance!G:G,tbl_7!B50,ishod_substance!H:H)</f>
        <v>0</v>
      </c>
      <c r="G50" s="47">
        <f>SUMIF(ishod_substance!G:G,tbl_7!B50,ishod_substance!I:I)</f>
        <v>0</v>
      </c>
      <c r="H50" s="47" t="s">
        <v>172</v>
      </c>
      <c r="I50" s="47">
        <f t="shared" si="0"/>
        <v>0</v>
      </c>
      <c r="J50" s="47">
        <f t="shared" si="1"/>
        <v>0</v>
      </c>
      <c r="K50" s="47" t="str">
        <f t="shared" si="2"/>
        <v>ПДВ</v>
      </c>
      <c r="L50" s="47">
        <f t="shared" si="3"/>
        <v>0</v>
      </c>
      <c r="M50" s="47">
        <f t="shared" si="4"/>
        <v>0</v>
      </c>
      <c r="N50" s="47" t="str">
        <f t="shared" si="5"/>
        <v>ПДВ</v>
      </c>
      <c r="O50" s="47">
        <f t="shared" si="6"/>
        <v>0</v>
      </c>
      <c r="P50" s="47">
        <f t="shared" si="7"/>
        <v>0</v>
      </c>
      <c r="Q50" s="47" t="str">
        <f t="shared" si="8"/>
        <v>ПДВ</v>
      </c>
      <c r="R50" s="47">
        <f t="shared" si="9"/>
        <v>0</v>
      </c>
      <c r="S50" s="47">
        <f t="shared" si="10"/>
        <v>0</v>
      </c>
      <c r="T50" s="47" t="str">
        <f t="shared" si="11"/>
        <v>ПДВ</v>
      </c>
      <c r="U50" s="47">
        <f t="shared" si="12"/>
        <v>0</v>
      </c>
      <c r="V50" s="47">
        <f t="shared" si="13"/>
        <v>0</v>
      </c>
      <c r="W50" s="47" t="str">
        <f t="shared" si="14"/>
        <v>ПДВ</v>
      </c>
      <c r="X50" s="47">
        <f t="shared" si="15"/>
        <v>0</v>
      </c>
      <c r="Y50" s="47">
        <f t="shared" si="16"/>
        <v>0</v>
      </c>
      <c r="Z50" s="47" t="str">
        <f t="shared" si="17"/>
        <v>ПДВ</v>
      </c>
      <c r="AA50" s="47">
        <f t="shared" si="18"/>
        <v>0</v>
      </c>
      <c r="AB50" s="47">
        <f t="shared" si="19"/>
        <v>0</v>
      </c>
      <c r="AC50" s="47" t="str">
        <f t="shared" si="20"/>
        <v>ПДВ</v>
      </c>
      <c r="AD50" t="e">
        <f>VLOOKUP(B50,[1]справочник!A:H,8,0)</f>
        <v>#N/A</v>
      </c>
    </row>
    <row r="51" spans="1:30" hidden="1" x14ac:dyDescent="0.25">
      <c r="A51">
        <v>33</v>
      </c>
      <c r="B51">
        <f>IF(ISBLANK(A51),0,IF(AND(ISERROR(VLOOKUP(VLOOKUP(A51,ishod_substance!A:G,7,0),$B$17:B50,1,0))=TRUE,VLOOKUP(A51,norm!A:B,2,0)&gt;0),VLOOKUP(A51,ishod_substance!A:G,7,0),0))</f>
        <v>0</v>
      </c>
      <c r="C51" s="47">
        <v>33</v>
      </c>
      <c r="D51" s="147" t="e">
        <f>VLOOKUP(B51,quide!A:B,2,0)</f>
        <v>#N/A</v>
      </c>
      <c r="E51" s="47" t="e">
        <f>VLOOKUP(B51,quide!A:G,7,0)</f>
        <v>#N/A</v>
      </c>
      <c r="F51" s="47">
        <f>SUMIF(ishod_substance!G:G,tbl_7!B51,ishod_substance!H:H)</f>
        <v>0</v>
      </c>
      <c r="G51" s="47">
        <f>SUMIF(ishod_substance!G:G,tbl_7!B51,ishod_substance!I:I)</f>
        <v>0</v>
      </c>
      <c r="H51" s="47" t="s">
        <v>172</v>
      </c>
      <c r="I51" s="47">
        <f t="shared" si="0"/>
        <v>0</v>
      </c>
      <c r="J51" s="47">
        <f t="shared" si="1"/>
        <v>0</v>
      </c>
      <c r="K51" s="47" t="str">
        <f t="shared" si="2"/>
        <v>ПДВ</v>
      </c>
      <c r="L51" s="47">
        <f t="shared" si="3"/>
        <v>0</v>
      </c>
      <c r="M51" s="47">
        <f t="shared" si="4"/>
        <v>0</v>
      </c>
      <c r="N51" s="47" t="str">
        <f t="shared" si="5"/>
        <v>ПДВ</v>
      </c>
      <c r="O51" s="47">
        <f t="shared" si="6"/>
        <v>0</v>
      </c>
      <c r="P51" s="47">
        <f t="shared" si="7"/>
        <v>0</v>
      </c>
      <c r="Q51" s="47" t="str">
        <f t="shared" si="8"/>
        <v>ПДВ</v>
      </c>
      <c r="R51" s="47">
        <f t="shared" si="9"/>
        <v>0</v>
      </c>
      <c r="S51" s="47">
        <f t="shared" si="10"/>
        <v>0</v>
      </c>
      <c r="T51" s="47" t="str">
        <f t="shared" si="11"/>
        <v>ПДВ</v>
      </c>
      <c r="U51" s="47">
        <f t="shared" si="12"/>
        <v>0</v>
      </c>
      <c r="V51" s="47">
        <f t="shared" si="13"/>
        <v>0</v>
      </c>
      <c r="W51" s="47" t="str">
        <f t="shared" si="14"/>
        <v>ПДВ</v>
      </c>
      <c r="X51" s="47">
        <f t="shared" si="15"/>
        <v>0</v>
      </c>
      <c r="Y51" s="47">
        <f t="shared" si="16"/>
        <v>0</v>
      </c>
      <c r="Z51" s="47" t="str">
        <f t="shared" si="17"/>
        <v>ПДВ</v>
      </c>
      <c r="AA51" s="47">
        <f t="shared" si="18"/>
        <v>0</v>
      </c>
      <c r="AB51" s="47">
        <f t="shared" si="19"/>
        <v>0</v>
      </c>
      <c r="AC51" s="47" t="str">
        <f t="shared" si="20"/>
        <v>ПДВ</v>
      </c>
      <c r="AD51" t="e">
        <f>VLOOKUP(B51,[1]справочник!A:H,8,0)</f>
        <v>#N/A</v>
      </c>
    </row>
    <row r="52" spans="1:30" hidden="1" x14ac:dyDescent="0.25">
      <c r="A52">
        <v>34</v>
      </c>
      <c r="B52">
        <f>IF(ISBLANK(A52),0,IF(AND(ISERROR(VLOOKUP(VLOOKUP(A52,ishod_substance!A:G,7,0),$B$17:B51,1,0))=TRUE,VLOOKUP(A52,norm!A:B,2,0)&gt;0),VLOOKUP(A52,ishod_substance!A:G,7,0),0))</f>
        <v>0</v>
      </c>
      <c r="C52" s="47">
        <v>34</v>
      </c>
      <c r="D52" s="147" t="e">
        <f>VLOOKUP(B52,quide!A:B,2,0)</f>
        <v>#N/A</v>
      </c>
      <c r="E52" s="47" t="e">
        <f>VLOOKUP(B52,quide!A:G,7,0)</f>
        <v>#N/A</v>
      </c>
      <c r="F52" s="47">
        <f>SUMIF(ishod_substance!G:G,tbl_7!B52,ishod_substance!H:H)</f>
        <v>0</v>
      </c>
      <c r="G52" s="47">
        <f>SUMIF(ishod_substance!G:G,tbl_7!B52,ishod_substance!I:I)</f>
        <v>0</v>
      </c>
      <c r="H52" s="47" t="s">
        <v>172</v>
      </c>
      <c r="I52" s="47">
        <f t="shared" si="0"/>
        <v>0</v>
      </c>
      <c r="J52" s="47">
        <f t="shared" si="1"/>
        <v>0</v>
      </c>
      <c r="K52" s="47" t="str">
        <f t="shared" si="2"/>
        <v>ПДВ</v>
      </c>
      <c r="L52" s="47">
        <f t="shared" si="3"/>
        <v>0</v>
      </c>
      <c r="M52" s="47">
        <f t="shared" si="4"/>
        <v>0</v>
      </c>
      <c r="N52" s="47" t="str">
        <f t="shared" si="5"/>
        <v>ПДВ</v>
      </c>
      <c r="O52" s="47">
        <f t="shared" si="6"/>
        <v>0</v>
      </c>
      <c r="P52" s="47">
        <f t="shared" si="7"/>
        <v>0</v>
      </c>
      <c r="Q52" s="47" t="str">
        <f t="shared" si="8"/>
        <v>ПДВ</v>
      </c>
      <c r="R52" s="47">
        <f t="shared" si="9"/>
        <v>0</v>
      </c>
      <c r="S52" s="47">
        <f t="shared" si="10"/>
        <v>0</v>
      </c>
      <c r="T52" s="47" t="str">
        <f t="shared" si="11"/>
        <v>ПДВ</v>
      </c>
      <c r="U52" s="47">
        <f t="shared" si="12"/>
        <v>0</v>
      </c>
      <c r="V52" s="47">
        <f t="shared" si="13"/>
        <v>0</v>
      </c>
      <c r="W52" s="47" t="str">
        <f t="shared" si="14"/>
        <v>ПДВ</v>
      </c>
      <c r="X52" s="47">
        <f t="shared" si="15"/>
        <v>0</v>
      </c>
      <c r="Y52" s="47">
        <f t="shared" si="16"/>
        <v>0</v>
      </c>
      <c r="Z52" s="47" t="str">
        <f t="shared" si="17"/>
        <v>ПДВ</v>
      </c>
      <c r="AA52" s="47">
        <f t="shared" si="18"/>
        <v>0</v>
      </c>
      <c r="AB52" s="47">
        <f t="shared" si="19"/>
        <v>0</v>
      </c>
      <c r="AC52" s="47" t="str">
        <f t="shared" si="20"/>
        <v>ПДВ</v>
      </c>
      <c r="AD52" t="e">
        <f>VLOOKUP(B52,[1]справочник!A:H,8,0)</f>
        <v>#N/A</v>
      </c>
    </row>
    <row r="53" spans="1:30" hidden="1" x14ac:dyDescent="0.25">
      <c r="A53">
        <v>35</v>
      </c>
      <c r="B53">
        <f>IF(ISBLANK(A53),0,IF(AND(ISERROR(VLOOKUP(VLOOKUP(A53,ishod_substance!A:G,7,0),$B$17:B52,1,0))=TRUE,VLOOKUP(A53,norm!A:B,2,0)&gt;0),VLOOKUP(A53,ishod_substance!A:G,7,0),0))</f>
        <v>703</v>
      </c>
      <c r="C53" s="47">
        <v>35</v>
      </c>
      <c r="D53" s="147" t="str">
        <f>VLOOKUP(B53,quide!A:B,2,0)</f>
        <v>Бенз/а/пирен</v>
      </c>
      <c r="E53" s="47">
        <f>VLOOKUP(B53,quide!A:G,7,0)</f>
        <v>1</v>
      </c>
      <c r="F53" s="47">
        <f>SUMIF(ishod_substance!G:G,tbl_7!B53,ishod_substance!H:H)</f>
        <v>8.1940236551552579E-7</v>
      </c>
      <c r="G53" s="47">
        <f>SUMIF(ishod_substance!G:G,tbl_7!B53,ishod_substance!I:I)</f>
        <v>1.4839170474857145E-6</v>
      </c>
      <c r="H53" s="47" t="s">
        <v>172</v>
      </c>
      <c r="I53" s="47">
        <f t="shared" si="0"/>
        <v>8.1940236551552579E-7</v>
      </c>
      <c r="J53" s="47">
        <f t="shared" si="1"/>
        <v>1.4839170474857145E-6</v>
      </c>
      <c r="K53" s="47" t="str">
        <f t="shared" si="2"/>
        <v>ПДВ</v>
      </c>
      <c r="L53" s="47">
        <f t="shared" si="3"/>
        <v>8.1940236551552579E-7</v>
      </c>
      <c r="M53" s="47">
        <f t="shared" si="4"/>
        <v>1.4839170474857145E-6</v>
      </c>
      <c r="N53" s="47" t="str">
        <f t="shared" si="5"/>
        <v>ПДВ</v>
      </c>
      <c r="O53" s="47">
        <f t="shared" si="6"/>
        <v>8.1940236551552579E-7</v>
      </c>
      <c r="P53" s="47">
        <f t="shared" si="7"/>
        <v>1.4839170474857145E-6</v>
      </c>
      <c r="Q53" s="47" t="str">
        <f t="shared" si="8"/>
        <v>ПДВ</v>
      </c>
      <c r="R53" s="47">
        <f t="shared" si="9"/>
        <v>8.1940236551552579E-7</v>
      </c>
      <c r="S53" s="47">
        <f t="shared" si="10"/>
        <v>1.4839170474857145E-6</v>
      </c>
      <c r="T53" s="47" t="str">
        <f t="shared" si="11"/>
        <v>ПДВ</v>
      </c>
      <c r="U53" s="47">
        <f t="shared" si="12"/>
        <v>8.1940236551552579E-7</v>
      </c>
      <c r="V53" s="47">
        <f t="shared" si="13"/>
        <v>1.4839170474857145E-6</v>
      </c>
      <c r="W53" s="47" t="str">
        <f t="shared" si="14"/>
        <v>ПДВ</v>
      </c>
      <c r="X53" s="47">
        <f t="shared" si="15"/>
        <v>8.1940236551552579E-7</v>
      </c>
      <c r="Y53" s="47">
        <f t="shared" si="16"/>
        <v>1.4839170474857145E-6</v>
      </c>
      <c r="Z53" s="47" t="str">
        <f t="shared" si="17"/>
        <v>ПДВ</v>
      </c>
      <c r="AA53" s="47">
        <f t="shared" si="18"/>
        <v>8.1940236551552579E-7</v>
      </c>
      <c r="AB53" s="47">
        <f t="shared" si="19"/>
        <v>1.4839170474857145E-6</v>
      </c>
      <c r="AC53" s="47" t="str">
        <f t="shared" si="20"/>
        <v>ПДВ</v>
      </c>
      <c r="AD53" t="str">
        <f>VLOOKUP(B53,[1]справочник!A:H,8,0)</f>
        <v>тв</v>
      </c>
    </row>
    <row r="54" spans="1:30" hidden="1" x14ac:dyDescent="0.25">
      <c r="A54">
        <v>36</v>
      </c>
      <c r="B54">
        <f>IF(ISBLANK(A54),0,IF(AND(ISERROR(VLOOKUP(VLOOKUP(A54,ishod_substance!A:G,7,0),$B$17:B53,1,0))=TRUE,VLOOKUP(A54,norm!A:B,2,0)&gt;0),VLOOKUP(A54,ishod_substance!A:G,7,0),0))</f>
        <v>0</v>
      </c>
      <c r="C54" s="47">
        <v>36</v>
      </c>
      <c r="D54" s="147" t="e">
        <f>VLOOKUP(B54,quide!A:B,2,0)</f>
        <v>#N/A</v>
      </c>
      <c r="E54" s="47" t="e">
        <f>VLOOKUP(B54,quide!A:G,7,0)</f>
        <v>#N/A</v>
      </c>
      <c r="F54" s="47">
        <f>SUMIF(ishod_substance!G:G,tbl_7!B54,ishod_substance!H:H)</f>
        <v>0</v>
      </c>
      <c r="G54" s="47">
        <f>SUMIF(ishod_substance!G:G,tbl_7!B54,ishod_substance!I:I)</f>
        <v>0</v>
      </c>
      <c r="H54" s="47" t="s">
        <v>172</v>
      </c>
      <c r="I54" s="47">
        <f t="shared" si="0"/>
        <v>0</v>
      </c>
      <c r="J54" s="47">
        <f t="shared" si="1"/>
        <v>0</v>
      </c>
      <c r="K54" s="47" t="str">
        <f t="shared" si="2"/>
        <v>ПДВ</v>
      </c>
      <c r="L54" s="47">
        <f t="shared" si="3"/>
        <v>0</v>
      </c>
      <c r="M54" s="47">
        <f t="shared" si="4"/>
        <v>0</v>
      </c>
      <c r="N54" s="47" t="str">
        <f t="shared" si="5"/>
        <v>ПДВ</v>
      </c>
      <c r="O54" s="47">
        <f t="shared" si="6"/>
        <v>0</v>
      </c>
      <c r="P54" s="47">
        <f t="shared" si="7"/>
        <v>0</v>
      </c>
      <c r="Q54" s="47" t="str">
        <f t="shared" si="8"/>
        <v>ПДВ</v>
      </c>
      <c r="R54" s="47">
        <f t="shared" si="9"/>
        <v>0</v>
      </c>
      <c r="S54" s="47">
        <f t="shared" si="10"/>
        <v>0</v>
      </c>
      <c r="T54" s="47" t="str">
        <f t="shared" si="11"/>
        <v>ПДВ</v>
      </c>
      <c r="U54" s="47">
        <f t="shared" si="12"/>
        <v>0</v>
      </c>
      <c r="V54" s="47">
        <f t="shared" si="13"/>
        <v>0</v>
      </c>
      <c r="W54" s="47" t="str">
        <f t="shared" si="14"/>
        <v>ПДВ</v>
      </c>
      <c r="X54" s="47">
        <f t="shared" si="15"/>
        <v>0</v>
      </c>
      <c r="Y54" s="47">
        <f t="shared" si="16"/>
        <v>0</v>
      </c>
      <c r="Z54" s="47" t="str">
        <f t="shared" si="17"/>
        <v>ПДВ</v>
      </c>
      <c r="AA54" s="47">
        <f t="shared" si="18"/>
        <v>0</v>
      </c>
      <c r="AB54" s="47">
        <f t="shared" si="19"/>
        <v>0</v>
      </c>
      <c r="AC54" s="47" t="str">
        <f t="shared" si="20"/>
        <v>ПДВ</v>
      </c>
      <c r="AD54" t="e">
        <f>VLOOKUP(B54,[1]справочник!A:H,8,0)</f>
        <v>#N/A</v>
      </c>
    </row>
    <row r="55" spans="1:30" hidden="1" x14ac:dyDescent="0.25">
      <c r="A55">
        <v>37</v>
      </c>
      <c r="B55">
        <f>IF(ISBLANK(A55),0,IF(AND(ISERROR(VLOOKUP(VLOOKUP(A55,ishod_substance!A:G,7,0),$B$17:B54,1,0))=TRUE,VLOOKUP(A55,norm!A:B,2,0)&gt;0),VLOOKUP(A55,ishod_substance!A:G,7,0),0))</f>
        <v>0</v>
      </c>
      <c r="C55" s="47">
        <v>37</v>
      </c>
      <c r="D55" s="147" t="e">
        <f>VLOOKUP(B55,quide!A:B,2,0)</f>
        <v>#N/A</v>
      </c>
      <c r="E55" s="47" t="e">
        <f>VLOOKUP(B55,quide!A:G,7,0)</f>
        <v>#N/A</v>
      </c>
      <c r="F55" s="47">
        <f>SUMIF(ishod_substance!G:G,tbl_7!B55,ishod_substance!H:H)</f>
        <v>0</v>
      </c>
      <c r="G55" s="47">
        <f>SUMIF(ishod_substance!G:G,tbl_7!B55,ishod_substance!I:I)</f>
        <v>0</v>
      </c>
      <c r="H55" s="47" t="s">
        <v>172</v>
      </c>
      <c r="I55" s="47">
        <f t="shared" si="0"/>
        <v>0</v>
      </c>
      <c r="J55" s="47">
        <f t="shared" si="1"/>
        <v>0</v>
      </c>
      <c r="K55" s="47" t="str">
        <f t="shared" si="2"/>
        <v>ПДВ</v>
      </c>
      <c r="L55" s="47">
        <f t="shared" si="3"/>
        <v>0</v>
      </c>
      <c r="M55" s="47">
        <f t="shared" si="4"/>
        <v>0</v>
      </c>
      <c r="N55" s="47" t="str">
        <f t="shared" si="5"/>
        <v>ПДВ</v>
      </c>
      <c r="O55" s="47">
        <f t="shared" si="6"/>
        <v>0</v>
      </c>
      <c r="P55" s="47">
        <f t="shared" si="7"/>
        <v>0</v>
      </c>
      <c r="Q55" s="47" t="str">
        <f t="shared" si="8"/>
        <v>ПДВ</v>
      </c>
      <c r="R55" s="47">
        <f t="shared" si="9"/>
        <v>0</v>
      </c>
      <c r="S55" s="47">
        <f t="shared" si="10"/>
        <v>0</v>
      </c>
      <c r="T55" s="47" t="str">
        <f t="shared" si="11"/>
        <v>ПДВ</v>
      </c>
      <c r="U55" s="47">
        <f t="shared" si="12"/>
        <v>0</v>
      </c>
      <c r="V55" s="47">
        <f t="shared" si="13"/>
        <v>0</v>
      </c>
      <c r="W55" s="47" t="str">
        <f t="shared" si="14"/>
        <v>ПДВ</v>
      </c>
      <c r="X55" s="47">
        <f t="shared" si="15"/>
        <v>0</v>
      </c>
      <c r="Y55" s="47">
        <f t="shared" si="16"/>
        <v>0</v>
      </c>
      <c r="Z55" s="47" t="str">
        <f t="shared" si="17"/>
        <v>ПДВ</v>
      </c>
      <c r="AA55" s="47">
        <f t="shared" si="18"/>
        <v>0</v>
      </c>
      <c r="AB55" s="47">
        <f t="shared" si="19"/>
        <v>0</v>
      </c>
      <c r="AC55" s="47" t="str">
        <f t="shared" si="20"/>
        <v>ПДВ</v>
      </c>
      <c r="AD55" t="e">
        <f>VLOOKUP(B55,[1]справочник!A:H,8,0)</f>
        <v>#N/A</v>
      </c>
    </row>
    <row r="56" spans="1:30" hidden="1" x14ac:dyDescent="0.25">
      <c r="A56">
        <v>38</v>
      </c>
      <c r="B56">
        <f>IF(ISBLANK(A56),0,IF(AND(ISERROR(VLOOKUP(VLOOKUP(A56,ishod_substance!A:G,7,0),$B$17:B55,1,0))=TRUE,VLOOKUP(A56,norm!A:B,2,0)&gt;0),VLOOKUP(A56,ishod_substance!A:G,7,0),0))</f>
        <v>0</v>
      </c>
      <c r="C56" s="47">
        <v>38</v>
      </c>
      <c r="D56" s="147" t="e">
        <f>VLOOKUP(B56,quide!A:B,2,0)</f>
        <v>#N/A</v>
      </c>
      <c r="E56" s="47" t="e">
        <f>VLOOKUP(B56,quide!A:G,7,0)</f>
        <v>#N/A</v>
      </c>
      <c r="F56" s="47">
        <f>SUMIF(ishod_substance!G:G,tbl_7!B56,ishod_substance!H:H)</f>
        <v>0</v>
      </c>
      <c r="G56" s="47">
        <f>SUMIF(ishod_substance!G:G,tbl_7!B56,ishod_substance!I:I)</f>
        <v>0</v>
      </c>
      <c r="H56" s="47" t="s">
        <v>172</v>
      </c>
      <c r="I56" s="47">
        <f t="shared" si="0"/>
        <v>0</v>
      </c>
      <c r="J56" s="47">
        <f t="shared" si="1"/>
        <v>0</v>
      </c>
      <c r="K56" s="47" t="str">
        <f t="shared" si="2"/>
        <v>ПДВ</v>
      </c>
      <c r="L56" s="47">
        <f t="shared" si="3"/>
        <v>0</v>
      </c>
      <c r="M56" s="47">
        <f t="shared" si="4"/>
        <v>0</v>
      </c>
      <c r="N56" s="47" t="str">
        <f t="shared" si="5"/>
        <v>ПДВ</v>
      </c>
      <c r="O56" s="47">
        <f t="shared" si="6"/>
        <v>0</v>
      </c>
      <c r="P56" s="47">
        <f t="shared" si="7"/>
        <v>0</v>
      </c>
      <c r="Q56" s="47" t="str">
        <f t="shared" si="8"/>
        <v>ПДВ</v>
      </c>
      <c r="R56" s="47">
        <f t="shared" si="9"/>
        <v>0</v>
      </c>
      <c r="S56" s="47">
        <f t="shared" si="10"/>
        <v>0</v>
      </c>
      <c r="T56" s="47" t="str">
        <f t="shared" si="11"/>
        <v>ПДВ</v>
      </c>
      <c r="U56" s="47">
        <f t="shared" si="12"/>
        <v>0</v>
      </c>
      <c r="V56" s="47">
        <f t="shared" si="13"/>
        <v>0</v>
      </c>
      <c r="W56" s="47" t="str">
        <f t="shared" si="14"/>
        <v>ПДВ</v>
      </c>
      <c r="X56" s="47">
        <f t="shared" si="15"/>
        <v>0</v>
      </c>
      <c r="Y56" s="47">
        <f t="shared" si="16"/>
        <v>0</v>
      </c>
      <c r="Z56" s="47" t="str">
        <f t="shared" si="17"/>
        <v>ПДВ</v>
      </c>
      <c r="AA56" s="47">
        <f t="shared" si="18"/>
        <v>0</v>
      </c>
      <c r="AB56" s="47">
        <f t="shared" si="19"/>
        <v>0</v>
      </c>
      <c r="AC56" s="47" t="str">
        <f t="shared" si="20"/>
        <v>ПДВ</v>
      </c>
      <c r="AD56" t="e">
        <f>VLOOKUP(B56,[1]справочник!A:H,8,0)</f>
        <v>#N/A</v>
      </c>
    </row>
    <row r="57" spans="1:30" hidden="1" x14ac:dyDescent="0.25">
      <c r="A57">
        <v>39</v>
      </c>
      <c r="B57">
        <f>IF(ISBLANK(A57),0,IF(AND(ISERROR(VLOOKUP(VLOOKUP(A57,ishod_substance!A:G,7,0),$B$17:B56,1,0))=TRUE,VLOOKUP(A57,norm!A:B,2,0)&gt;0),VLOOKUP(A57,ishod_substance!A:G,7,0),0))</f>
        <v>0</v>
      </c>
      <c r="C57" s="47">
        <v>39</v>
      </c>
      <c r="D57" s="147" t="e">
        <f>VLOOKUP(B57,quide!A:B,2,0)</f>
        <v>#N/A</v>
      </c>
      <c r="E57" s="47" t="e">
        <f>VLOOKUP(B57,quide!A:G,7,0)</f>
        <v>#N/A</v>
      </c>
      <c r="F57" s="47">
        <f>SUMIF(ishod_substance!G:G,tbl_7!B57,ishod_substance!H:H)</f>
        <v>0</v>
      </c>
      <c r="G57" s="47">
        <f>SUMIF(ishod_substance!G:G,tbl_7!B57,ishod_substance!I:I)</f>
        <v>0</v>
      </c>
      <c r="H57" s="47" t="s">
        <v>172</v>
      </c>
      <c r="I57" s="47">
        <f t="shared" si="0"/>
        <v>0</v>
      </c>
      <c r="J57" s="47">
        <f t="shared" si="1"/>
        <v>0</v>
      </c>
      <c r="K57" s="47" t="str">
        <f t="shared" si="2"/>
        <v>ПДВ</v>
      </c>
      <c r="L57" s="47">
        <f t="shared" si="3"/>
        <v>0</v>
      </c>
      <c r="M57" s="47">
        <f t="shared" si="4"/>
        <v>0</v>
      </c>
      <c r="N57" s="47" t="str">
        <f t="shared" si="5"/>
        <v>ПДВ</v>
      </c>
      <c r="O57" s="47">
        <f t="shared" si="6"/>
        <v>0</v>
      </c>
      <c r="P57" s="47">
        <f t="shared" si="7"/>
        <v>0</v>
      </c>
      <c r="Q57" s="47" t="str">
        <f t="shared" si="8"/>
        <v>ПДВ</v>
      </c>
      <c r="R57" s="47">
        <f t="shared" si="9"/>
        <v>0</v>
      </c>
      <c r="S57" s="47">
        <f t="shared" si="10"/>
        <v>0</v>
      </c>
      <c r="T57" s="47" t="str">
        <f t="shared" si="11"/>
        <v>ПДВ</v>
      </c>
      <c r="U57" s="47">
        <f t="shared" si="12"/>
        <v>0</v>
      </c>
      <c r="V57" s="47">
        <f t="shared" si="13"/>
        <v>0</v>
      </c>
      <c r="W57" s="47" t="str">
        <f t="shared" si="14"/>
        <v>ПДВ</v>
      </c>
      <c r="X57" s="47">
        <f t="shared" si="15"/>
        <v>0</v>
      </c>
      <c r="Y57" s="47">
        <f t="shared" si="16"/>
        <v>0</v>
      </c>
      <c r="Z57" s="47" t="str">
        <f t="shared" si="17"/>
        <v>ПДВ</v>
      </c>
      <c r="AA57" s="47">
        <f t="shared" si="18"/>
        <v>0</v>
      </c>
      <c r="AB57" s="47">
        <f t="shared" si="19"/>
        <v>0</v>
      </c>
      <c r="AC57" s="47" t="str">
        <f t="shared" si="20"/>
        <v>ПДВ</v>
      </c>
      <c r="AD57" t="e">
        <f>VLOOKUP(B57,[1]справочник!A:H,8,0)</f>
        <v>#N/A</v>
      </c>
    </row>
    <row r="58" spans="1:30" hidden="1" x14ac:dyDescent="0.25">
      <c r="A58">
        <v>40</v>
      </c>
      <c r="B58">
        <f>IF(ISBLANK(A58),0,IF(AND(ISERROR(VLOOKUP(VLOOKUP(A58,ishod_substance!A:G,7,0),$B$17:B57,1,0))=TRUE,VLOOKUP(A58,norm!A:B,2,0)&gt;0),VLOOKUP(A58,ishod_substance!A:G,7,0),0))</f>
        <v>0</v>
      </c>
      <c r="C58" s="47">
        <v>40</v>
      </c>
      <c r="D58" s="147" t="e">
        <f>VLOOKUP(B58,quide!A:B,2,0)</f>
        <v>#N/A</v>
      </c>
      <c r="E58" s="47" t="e">
        <f>VLOOKUP(B58,quide!A:G,7,0)</f>
        <v>#N/A</v>
      </c>
      <c r="F58" s="47">
        <f>SUMIF(ishod_substance!G:G,tbl_7!B58,ishod_substance!H:H)</f>
        <v>0</v>
      </c>
      <c r="G58" s="47">
        <f>SUMIF(ishod_substance!G:G,tbl_7!B58,ishod_substance!I:I)</f>
        <v>0</v>
      </c>
      <c r="H58" s="47" t="s">
        <v>172</v>
      </c>
      <c r="I58" s="47">
        <f t="shared" si="0"/>
        <v>0</v>
      </c>
      <c r="J58" s="47">
        <f t="shared" si="1"/>
        <v>0</v>
      </c>
      <c r="K58" s="47" t="str">
        <f t="shared" si="2"/>
        <v>ПДВ</v>
      </c>
      <c r="L58" s="47">
        <f t="shared" si="3"/>
        <v>0</v>
      </c>
      <c r="M58" s="47">
        <f t="shared" si="4"/>
        <v>0</v>
      </c>
      <c r="N58" s="47" t="str">
        <f t="shared" si="5"/>
        <v>ПДВ</v>
      </c>
      <c r="O58" s="47">
        <f t="shared" si="6"/>
        <v>0</v>
      </c>
      <c r="P58" s="47">
        <f t="shared" si="7"/>
        <v>0</v>
      </c>
      <c r="Q58" s="47" t="str">
        <f t="shared" si="8"/>
        <v>ПДВ</v>
      </c>
      <c r="R58" s="47">
        <f t="shared" si="9"/>
        <v>0</v>
      </c>
      <c r="S58" s="47">
        <f t="shared" si="10"/>
        <v>0</v>
      </c>
      <c r="T58" s="47" t="str">
        <f t="shared" si="11"/>
        <v>ПДВ</v>
      </c>
      <c r="U58" s="47">
        <f t="shared" si="12"/>
        <v>0</v>
      </c>
      <c r="V58" s="47">
        <f t="shared" si="13"/>
        <v>0</v>
      </c>
      <c r="W58" s="47" t="str">
        <f t="shared" si="14"/>
        <v>ПДВ</v>
      </c>
      <c r="X58" s="47">
        <f t="shared" si="15"/>
        <v>0</v>
      </c>
      <c r="Y58" s="47">
        <f t="shared" si="16"/>
        <v>0</v>
      </c>
      <c r="Z58" s="47" t="str">
        <f t="shared" si="17"/>
        <v>ПДВ</v>
      </c>
      <c r="AA58" s="47">
        <f t="shared" si="18"/>
        <v>0</v>
      </c>
      <c r="AB58" s="47">
        <f t="shared" si="19"/>
        <v>0</v>
      </c>
      <c r="AC58" s="47" t="str">
        <f t="shared" si="20"/>
        <v>ПДВ</v>
      </c>
      <c r="AD58" t="e">
        <f>VLOOKUP(B58,[1]справочник!A:H,8,0)</f>
        <v>#N/A</v>
      </c>
    </row>
    <row r="59" spans="1:30" hidden="1" x14ac:dyDescent="0.25">
      <c r="A59">
        <v>41</v>
      </c>
      <c r="B59">
        <f>IF(ISBLANK(A59),0,IF(AND(ISERROR(VLOOKUP(VLOOKUP(A59,ishod_substance!A:G,7,0),$B$17:B58,1,0))=TRUE,VLOOKUP(A59,norm!A:B,2,0)&gt;0),VLOOKUP(A59,ishod_substance!A:G,7,0),0))</f>
        <v>0</v>
      </c>
      <c r="C59" s="47">
        <v>41</v>
      </c>
      <c r="D59" s="147" t="e">
        <f>VLOOKUP(B59,quide!A:B,2,0)</f>
        <v>#N/A</v>
      </c>
      <c r="E59" s="47" t="e">
        <f>VLOOKUP(B59,quide!A:G,7,0)</f>
        <v>#N/A</v>
      </c>
      <c r="F59" s="47">
        <f>SUMIF(ishod_substance!G:G,tbl_7!B59,ishod_substance!H:H)</f>
        <v>0</v>
      </c>
      <c r="G59" s="47">
        <f>SUMIF(ishod_substance!G:G,tbl_7!B59,ishod_substance!I:I)</f>
        <v>0</v>
      </c>
      <c r="H59" s="47" t="s">
        <v>172</v>
      </c>
      <c r="I59" s="47">
        <f t="shared" si="0"/>
        <v>0</v>
      </c>
      <c r="J59" s="47">
        <f t="shared" si="1"/>
        <v>0</v>
      </c>
      <c r="K59" s="47" t="str">
        <f t="shared" si="2"/>
        <v>ПДВ</v>
      </c>
      <c r="L59" s="47">
        <f t="shared" si="3"/>
        <v>0</v>
      </c>
      <c r="M59" s="47">
        <f t="shared" si="4"/>
        <v>0</v>
      </c>
      <c r="N59" s="47" t="str">
        <f t="shared" si="5"/>
        <v>ПДВ</v>
      </c>
      <c r="O59" s="47">
        <f t="shared" si="6"/>
        <v>0</v>
      </c>
      <c r="P59" s="47">
        <f t="shared" si="7"/>
        <v>0</v>
      </c>
      <c r="Q59" s="47" t="str">
        <f t="shared" si="8"/>
        <v>ПДВ</v>
      </c>
      <c r="R59" s="47">
        <f t="shared" si="9"/>
        <v>0</v>
      </c>
      <c r="S59" s="47">
        <f t="shared" si="10"/>
        <v>0</v>
      </c>
      <c r="T59" s="47" t="str">
        <f t="shared" si="11"/>
        <v>ПДВ</v>
      </c>
      <c r="U59" s="47">
        <f t="shared" si="12"/>
        <v>0</v>
      </c>
      <c r="V59" s="47">
        <f t="shared" si="13"/>
        <v>0</v>
      </c>
      <c r="W59" s="47" t="str">
        <f t="shared" si="14"/>
        <v>ПДВ</v>
      </c>
      <c r="X59" s="47">
        <f t="shared" si="15"/>
        <v>0</v>
      </c>
      <c r="Y59" s="47">
        <f t="shared" si="16"/>
        <v>0</v>
      </c>
      <c r="Z59" s="47" t="str">
        <f t="shared" si="17"/>
        <v>ПДВ</v>
      </c>
      <c r="AA59" s="47">
        <f t="shared" si="18"/>
        <v>0</v>
      </c>
      <c r="AB59" s="47">
        <f t="shared" si="19"/>
        <v>0</v>
      </c>
      <c r="AC59" s="47" t="str">
        <f t="shared" si="20"/>
        <v>ПДВ</v>
      </c>
      <c r="AD59" t="e">
        <f>VLOOKUP(B59,[1]справочник!A:H,8,0)</f>
        <v>#N/A</v>
      </c>
    </row>
    <row r="60" spans="1:30" hidden="1" x14ac:dyDescent="0.25">
      <c r="A60">
        <v>42</v>
      </c>
      <c r="B60">
        <f>IF(ISBLANK(A60),0,IF(AND(ISERROR(VLOOKUP(VLOOKUP(A60,ishod_substance!A:G,7,0),$B$17:B59,1,0))=TRUE,VLOOKUP(A60,norm!A:B,2,0)&gt;0),VLOOKUP(A60,ishod_substance!A:G,7,0),0))</f>
        <v>0</v>
      </c>
      <c r="C60" s="47">
        <v>42</v>
      </c>
      <c r="D60" s="147" t="e">
        <f>VLOOKUP(B60,quide!A:B,2,0)</f>
        <v>#N/A</v>
      </c>
      <c r="E60" s="47" t="e">
        <f>VLOOKUP(B60,quide!A:G,7,0)</f>
        <v>#N/A</v>
      </c>
      <c r="F60" s="47">
        <f>SUMIF(ishod_substance!G:G,tbl_7!B60,ishod_substance!H:H)</f>
        <v>0</v>
      </c>
      <c r="G60" s="47">
        <f>SUMIF(ishod_substance!G:G,tbl_7!B60,ishod_substance!I:I)</f>
        <v>0</v>
      </c>
      <c r="H60" s="47" t="s">
        <v>172</v>
      </c>
      <c r="I60" s="47">
        <f t="shared" si="0"/>
        <v>0</v>
      </c>
      <c r="J60" s="47">
        <f t="shared" si="1"/>
        <v>0</v>
      </c>
      <c r="K60" s="47" t="str">
        <f t="shared" si="2"/>
        <v>ПДВ</v>
      </c>
      <c r="L60" s="47">
        <f t="shared" si="3"/>
        <v>0</v>
      </c>
      <c r="M60" s="47">
        <f t="shared" si="4"/>
        <v>0</v>
      </c>
      <c r="N60" s="47" t="str">
        <f t="shared" si="5"/>
        <v>ПДВ</v>
      </c>
      <c r="O60" s="47">
        <f t="shared" si="6"/>
        <v>0</v>
      </c>
      <c r="P60" s="47">
        <f t="shared" si="7"/>
        <v>0</v>
      </c>
      <c r="Q60" s="47" t="str">
        <f t="shared" si="8"/>
        <v>ПДВ</v>
      </c>
      <c r="R60" s="47">
        <f t="shared" si="9"/>
        <v>0</v>
      </c>
      <c r="S60" s="47">
        <f t="shared" si="10"/>
        <v>0</v>
      </c>
      <c r="T60" s="47" t="str">
        <f t="shared" si="11"/>
        <v>ПДВ</v>
      </c>
      <c r="U60" s="47">
        <f t="shared" si="12"/>
        <v>0</v>
      </c>
      <c r="V60" s="47">
        <f t="shared" si="13"/>
        <v>0</v>
      </c>
      <c r="W60" s="47" t="str">
        <f t="shared" si="14"/>
        <v>ПДВ</v>
      </c>
      <c r="X60" s="47">
        <f t="shared" si="15"/>
        <v>0</v>
      </c>
      <c r="Y60" s="47">
        <f t="shared" si="16"/>
        <v>0</v>
      </c>
      <c r="Z60" s="47" t="str">
        <f t="shared" si="17"/>
        <v>ПДВ</v>
      </c>
      <c r="AA60" s="47">
        <f t="shared" si="18"/>
        <v>0</v>
      </c>
      <c r="AB60" s="47">
        <f t="shared" si="19"/>
        <v>0</v>
      </c>
      <c r="AC60" s="47" t="str">
        <f t="shared" si="20"/>
        <v>ПДВ</v>
      </c>
      <c r="AD60" t="e">
        <f>VLOOKUP(B60,[1]справочник!A:H,8,0)</f>
        <v>#N/A</v>
      </c>
    </row>
    <row r="61" spans="1:30" hidden="1" x14ac:dyDescent="0.25">
      <c r="A61">
        <v>43</v>
      </c>
      <c r="B61">
        <f>IF(ISBLANK(A61),0,IF(AND(ISERROR(VLOOKUP(VLOOKUP(A61,ishod_substance!A:G,7,0),$B$17:B60,1,0))=TRUE,VLOOKUP(A61,norm!A:B,2,0)&gt;0),VLOOKUP(A61,ishod_substance!A:G,7,0),0))</f>
        <v>0</v>
      </c>
      <c r="C61" s="47">
        <v>43</v>
      </c>
      <c r="D61" s="147" t="e">
        <f>VLOOKUP(B61,quide!A:B,2,0)</f>
        <v>#N/A</v>
      </c>
      <c r="E61" s="47" t="e">
        <f>VLOOKUP(B61,quide!A:G,7,0)</f>
        <v>#N/A</v>
      </c>
      <c r="F61" s="47">
        <f>SUMIF(ishod_substance!G:G,tbl_7!B61,ishod_substance!H:H)</f>
        <v>0</v>
      </c>
      <c r="G61" s="47">
        <f>SUMIF(ishod_substance!G:G,tbl_7!B61,ishod_substance!I:I)</f>
        <v>0</v>
      </c>
      <c r="H61" s="47" t="s">
        <v>172</v>
      </c>
      <c r="I61" s="47">
        <f t="shared" si="0"/>
        <v>0</v>
      </c>
      <c r="J61" s="47">
        <f t="shared" si="1"/>
        <v>0</v>
      </c>
      <c r="K61" s="47" t="str">
        <f t="shared" si="2"/>
        <v>ПДВ</v>
      </c>
      <c r="L61" s="47">
        <f t="shared" si="3"/>
        <v>0</v>
      </c>
      <c r="M61" s="47">
        <f t="shared" si="4"/>
        <v>0</v>
      </c>
      <c r="N61" s="47" t="str">
        <f t="shared" si="5"/>
        <v>ПДВ</v>
      </c>
      <c r="O61" s="47">
        <f t="shared" si="6"/>
        <v>0</v>
      </c>
      <c r="P61" s="47">
        <f t="shared" si="7"/>
        <v>0</v>
      </c>
      <c r="Q61" s="47" t="str">
        <f t="shared" si="8"/>
        <v>ПДВ</v>
      </c>
      <c r="R61" s="47">
        <f t="shared" si="9"/>
        <v>0</v>
      </c>
      <c r="S61" s="47">
        <f t="shared" si="10"/>
        <v>0</v>
      </c>
      <c r="T61" s="47" t="str">
        <f t="shared" si="11"/>
        <v>ПДВ</v>
      </c>
      <c r="U61" s="47">
        <f t="shared" si="12"/>
        <v>0</v>
      </c>
      <c r="V61" s="47">
        <f t="shared" si="13"/>
        <v>0</v>
      </c>
      <c r="W61" s="47" t="str">
        <f t="shared" si="14"/>
        <v>ПДВ</v>
      </c>
      <c r="X61" s="47">
        <f t="shared" si="15"/>
        <v>0</v>
      </c>
      <c r="Y61" s="47">
        <f t="shared" si="16"/>
        <v>0</v>
      </c>
      <c r="Z61" s="47" t="str">
        <f t="shared" si="17"/>
        <v>ПДВ</v>
      </c>
      <c r="AA61" s="47">
        <f t="shared" si="18"/>
        <v>0</v>
      </c>
      <c r="AB61" s="47">
        <f t="shared" si="19"/>
        <v>0</v>
      </c>
      <c r="AC61" s="47" t="str">
        <f t="shared" si="20"/>
        <v>ПДВ</v>
      </c>
      <c r="AD61" t="e">
        <f>VLOOKUP(B61,[1]справочник!A:H,8,0)</f>
        <v>#N/A</v>
      </c>
    </row>
    <row r="62" spans="1:30" hidden="1" x14ac:dyDescent="0.25">
      <c r="A62">
        <v>44</v>
      </c>
      <c r="B62">
        <f>IF(ISBLANK(A62),0,IF(AND(ISERROR(VLOOKUP(VLOOKUP(A62,ishod_substance!A:G,7,0),$B$17:B61,1,0))=TRUE,VLOOKUP(A62,norm!A:B,2,0)&gt;0),VLOOKUP(A62,ishod_substance!A:G,7,0),0))</f>
        <v>0</v>
      </c>
      <c r="C62" s="47">
        <v>44</v>
      </c>
      <c r="D62" s="147" t="e">
        <f>VLOOKUP(B62,quide!A:B,2,0)</f>
        <v>#N/A</v>
      </c>
      <c r="E62" s="47" t="e">
        <f>VLOOKUP(B62,quide!A:G,7,0)</f>
        <v>#N/A</v>
      </c>
      <c r="F62" s="47">
        <f>SUMIF(ishod_substance!G:G,tbl_7!B62,ishod_substance!H:H)</f>
        <v>0</v>
      </c>
      <c r="G62" s="47">
        <f>SUMIF(ishod_substance!G:G,tbl_7!B62,ishod_substance!I:I)</f>
        <v>0</v>
      </c>
      <c r="H62" s="47" t="s">
        <v>172</v>
      </c>
      <c r="I62" s="47">
        <f t="shared" si="0"/>
        <v>0</v>
      </c>
      <c r="J62" s="47">
        <f t="shared" si="1"/>
        <v>0</v>
      </c>
      <c r="K62" s="47" t="str">
        <f t="shared" si="2"/>
        <v>ПДВ</v>
      </c>
      <c r="L62" s="47">
        <f t="shared" si="3"/>
        <v>0</v>
      </c>
      <c r="M62" s="47">
        <f t="shared" si="4"/>
        <v>0</v>
      </c>
      <c r="N62" s="47" t="str">
        <f t="shared" si="5"/>
        <v>ПДВ</v>
      </c>
      <c r="O62" s="47">
        <f t="shared" si="6"/>
        <v>0</v>
      </c>
      <c r="P62" s="47">
        <f t="shared" si="7"/>
        <v>0</v>
      </c>
      <c r="Q62" s="47" t="str">
        <f t="shared" si="8"/>
        <v>ПДВ</v>
      </c>
      <c r="R62" s="47">
        <f t="shared" si="9"/>
        <v>0</v>
      </c>
      <c r="S62" s="47">
        <f t="shared" si="10"/>
        <v>0</v>
      </c>
      <c r="T62" s="47" t="str">
        <f t="shared" si="11"/>
        <v>ПДВ</v>
      </c>
      <c r="U62" s="47">
        <f t="shared" si="12"/>
        <v>0</v>
      </c>
      <c r="V62" s="47">
        <f t="shared" si="13"/>
        <v>0</v>
      </c>
      <c r="W62" s="47" t="str">
        <f t="shared" si="14"/>
        <v>ПДВ</v>
      </c>
      <c r="X62" s="47">
        <f t="shared" si="15"/>
        <v>0</v>
      </c>
      <c r="Y62" s="47">
        <f t="shared" si="16"/>
        <v>0</v>
      </c>
      <c r="Z62" s="47" t="str">
        <f t="shared" si="17"/>
        <v>ПДВ</v>
      </c>
      <c r="AA62" s="47">
        <f t="shared" si="18"/>
        <v>0</v>
      </c>
      <c r="AB62" s="47">
        <f t="shared" si="19"/>
        <v>0</v>
      </c>
      <c r="AC62" s="47" t="str">
        <f t="shared" si="20"/>
        <v>ПДВ</v>
      </c>
      <c r="AD62" t="e">
        <f>VLOOKUP(B62,[1]справочник!A:H,8,0)</f>
        <v>#N/A</v>
      </c>
    </row>
    <row r="63" spans="1:30" hidden="1" x14ac:dyDescent="0.25">
      <c r="A63">
        <v>45</v>
      </c>
      <c r="B63">
        <f>IF(ISBLANK(A63),0,IF(AND(ISERROR(VLOOKUP(VLOOKUP(A63,ishod_substance!A:G,7,0),$B$17:B62,1,0))=TRUE,VLOOKUP(A63,norm!A:B,2,0)&gt;0),VLOOKUP(A63,ishod_substance!A:G,7,0),0))</f>
        <v>0</v>
      </c>
      <c r="C63" s="47">
        <v>45</v>
      </c>
      <c r="D63" s="147" t="e">
        <f>VLOOKUP(B63,quide!A:B,2,0)</f>
        <v>#N/A</v>
      </c>
      <c r="E63" s="47" t="e">
        <f>VLOOKUP(B63,quide!A:G,7,0)</f>
        <v>#N/A</v>
      </c>
      <c r="F63" s="47">
        <f>SUMIF(ishod_substance!G:G,tbl_7!B63,ishod_substance!H:H)</f>
        <v>0</v>
      </c>
      <c r="G63" s="47">
        <f>SUMIF(ishod_substance!G:G,tbl_7!B63,ishod_substance!I:I)</f>
        <v>0</v>
      </c>
      <c r="H63" s="47" t="s">
        <v>172</v>
      </c>
      <c r="I63" s="47">
        <f t="shared" si="0"/>
        <v>0</v>
      </c>
      <c r="J63" s="47">
        <f t="shared" si="1"/>
        <v>0</v>
      </c>
      <c r="K63" s="47" t="str">
        <f t="shared" si="2"/>
        <v>ПДВ</v>
      </c>
      <c r="L63" s="47">
        <f t="shared" si="3"/>
        <v>0</v>
      </c>
      <c r="M63" s="47">
        <f t="shared" si="4"/>
        <v>0</v>
      </c>
      <c r="N63" s="47" t="str">
        <f t="shared" si="5"/>
        <v>ПДВ</v>
      </c>
      <c r="O63" s="47">
        <f t="shared" si="6"/>
        <v>0</v>
      </c>
      <c r="P63" s="47">
        <f t="shared" si="7"/>
        <v>0</v>
      </c>
      <c r="Q63" s="47" t="str">
        <f t="shared" si="8"/>
        <v>ПДВ</v>
      </c>
      <c r="R63" s="47">
        <f t="shared" si="9"/>
        <v>0</v>
      </c>
      <c r="S63" s="47">
        <f t="shared" si="10"/>
        <v>0</v>
      </c>
      <c r="T63" s="47" t="str">
        <f t="shared" si="11"/>
        <v>ПДВ</v>
      </c>
      <c r="U63" s="47">
        <f t="shared" si="12"/>
        <v>0</v>
      </c>
      <c r="V63" s="47">
        <f t="shared" si="13"/>
        <v>0</v>
      </c>
      <c r="W63" s="47" t="str">
        <f t="shared" si="14"/>
        <v>ПДВ</v>
      </c>
      <c r="X63" s="47">
        <f t="shared" si="15"/>
        <v>0</v>
      </c>
      <c r="Y63" s="47">
        <f t="shared" si="16"/>
        <v>0</v>
      </c>
      <c r="Z63" s="47" t="str">
        <f t="shared" si="17"/>
        <v>ПДВ</v>
      </c>
      <c r="AA63" s="47">
        <f t="shared" si="18"/>
        <v>0</v>
      </c>
      <c r="AB63" s="47">
        <f t="shared" si="19"/>
        <v>0</v>
      </c>
      <c r="AC63" s="47" t="str">
        <f t="shared" si="20"/>
        <v>ПДВ</v>
      </c>
      <c r="AD63" t="e">
        <f>VLOOKUP(B63,[1]справочник!A:H,8,0)</f>
        <v>#N/A</v>
      </c>
    </row>
    <row r="64" spans="1:30" hidden="1" x14ac:dyDescent="0.25">
      <c r="A64">
        <v>46</v>
      </c>
      <c r="B64">
        <f>IF(ISBLANK(A64),0,IF(AND(ISERROR(VLOOKUP(VLOOKUP(A64,ishod_substance!A:G,7,0),$B$17:B63,1,0))=TRUE,VLOOKUP(A64,norm!A:B,2,0)&gt;0),VLOOKUP(A64,ishod_substance!A:G,7,0),0))</f>
        <v>0</v>
      </c>
      <c r="C64" s="47">
        <v>46</v>
      </c>
      <c r="D64" s="147" t="e">
        <f>VLOOKUP(B64,quide!A:B,2,0)</f>
        <v>#N/A</v>
      </c>
      <c r="E64" s="47" t="e">
        <f>VLOOKUP(B64,quide!A:G,7,0)</f>
        <v>#N/A</v>
      </c>
      <c r="F64" s="47">
        <f>SUMIF(ishod_substance!G:G,tbl_7!B64,ishod_substance!H:H)</f>
        <v>0</v>
      </c>
      <c r="G64" s="47">
        <f>SUMIF(ishod_substance!G:G,tbl_7!B64,ishod_substance!I:I)</f>
        <v>0</v>
      </c>
      <c r="H64" s="47" t="s">
        <v>172</v>
      </c>
      <c r="I64" s="47">
        <f t="shared" si="0"/>
        <v>0</v>
      </c>
      <c r="J64" s="47">
        <f t="shared" si="1"/>
        <v>0</v>
      </c>
      <c r="K64" s="47" t="str">
        <f t="shared" si="2"/>
        <v>ПДВ</v>
      </c>
      <c r="L64" s="47">
        <f t="shared" si="3"/>
        <v>0</v>
      </c>
      <c r="M64" s="47">
        <f t="shared" si="4"/>
        <v>0</v>
      </c>
      <c r="N64" s="47" t="str">
        <f t="shared" si="5"/>
        <v>ПДВ</v>
      </c>
      <c r="O64" s="47">
        <f t="shared" si="6"/>
        <v>0</v>
      </c>
      <c r="P64" s="47">
        <f t="shared" si="7"/>
        <v>0</v>
      </c>
      <c r="Q64" s="47" t="str">
        <f t="shared" si="8"/>
        <v>ПДВ</v>
      </c>
      <c r="R64" s="47">
        <f t="shared" si="9"/>
        <v>0</v>
      </c>
      <c r="S64" s="47">
        <f t="shared" si="10"/>
        <v>0</v>
      </c>
      <c r="T64" s="47" t="str">
        <f t="shared" si="11"/>
        <v>ПДВ</v>
      </c>
      <c r="U64" s="47">
        <f t="shared" si="12"/>
        <v>0</v>
      </c>
      <c r="V64" s="47">
        <f t="shared" si="13"/>
        <v>0</v>
      </c>
      <c r="W64" s="47" t="str">
        <f t="shared" si="14"/>
        <v>ПДВ</v>
      </c>
      <c r="X64" s="47">
        <f t="shared" si="15"/>
        <v>0</v>
      </c>
      <c r="Y64" s="47">
        <f t="shared" si="16"/>
        <v>0</v>
      </c>
      <c r="Z64" s="47" t="str">
        <f t="shared" si="17"/>
        <v>ПДВ</v>
      </c>
      <c r="AA64" s="47">
        <f t="shared" si="18"/>
        <v>0</v>
      </c>
      <c r="AB64" s="47">
        <f t="shared" si="19"/>
        <v>0</v>
      </c>
      <c r="AC64" s="47" t="str">
        <f t="shared" si="20"/>
        <v>ПДВ</v>
      </c>
      <c r="AD64" t="e">
        <f>VLOOKUP(B64,[1]справочник!A:H,8,0)</f>
        <v>#N/A</v>
      </c>
    </row>
    <row r="65" spans="1:30" hidden="1" x14ac:dyDescent="0.25">
      <c r="A65">
        <v>47</v>
      </c>
      <c r="B65">
        <f>IF(ISBLANK(A65),0,IF(AND(ISERROR(VLOOKUP(VLOOKUP(A65,ishod_substance!A:G,7,0),$B$17:B64,1,0))=TRUE,VLOOKUP(A65,norm!A:B,2,0)&gt;0),VLOOKUP(A65,ishod_substance!A:G,7,0),0))</f>
        <v>0</v>
      </c>
      <c r="C65" s="47">
        <v>47</v>
      </c>
      <c r="D65" s="147" t="e">
        <f>VLOOKUP(B65,quide!A:B,2,0)</f>
        <v>#N/A</v>
      </c>
      <c r="E65" s="47" t="e">
        <f>VLOOKUP(B65,quide!A:G,7,0)</f>
        <v>#N/A</v>
      </c>
      <c r="F65" s="47">
        <f>SUMIF(ishod_substance!G:G,tbl_7!B65,ishod_substance!H:H)</f>
        <v>0</v>
      </c>
      <c r="G65" s="47">
        <f>SUMIF(ishod_substance!G:G,tbl_7!B65,ishod_substance!I:I)</f>
        <v>0</v>
      </c>
      <c r="H65" s="47" t="s">
        <v>172</v>
      </c>
      <c r="I65" s="47">
        <f t="shared" si="0"/>
        <v>0</v>
      </c>
      <c r="J65" s="47">
        <f t="shared" si="1"/>
        <v>0</v>
      </c>
      <c r="K65" s="47" t="str">
        <f t="shared" si="2"/>
        <v>ПДВ</v>
      </c>
      <c r="L65" s="47">
        <f t="shared" si="3"/>
        <v>0</v>
      </c>
      <c r="M65" s="47">
        <f t="shared" si="4"/>
        <v>0</v>
      </c>
      <c r="N65" s="47" t="str">
        <f t="shared" si="5"/>
        <v>ПДВ</v>
      </c>
      <c r="O65" s="47">
        <f t="shared" si="6"/>
        <v>0</v>
      </c>
      <c r="P65" s="47">
        <f t="shared" si="7"/>
        <v>0</v>
      </c>
      <c r="Q65" s="47" t="str">
        <f t="shared" si="8"/>
        <v>ПДВ</v>
      </c>
      <c r="R65" s="47">
        <f t="shared" si="9"/>
        <v>0</v>
      </c>
      <c r="S65" s="47">
        <f t="shared" si="10"/>
        <v>0</v>
      </c>
      <c r="T65" s="47" t="str">
        <f t="shared" si="11"/>
        <v>ПДВ</v>
      </c>
      <c r="U65" s="47">
        <f t="shared" si="12"/>
        <v>0</v>
      </c>
      <c r="V65" s="47">
        <f t="shared" si="13"/>
        <v>0</v>
      </c>
      <c r="W65" s="47" t="str">
        <f t="shared" si="14"/>
        <v>ПДВ</v>
      </c>
      <c r="X65" s="47">
        <f t="shared" si="15"/>
        <v>0</v>
      </c>
      <c r="Y65" s="47">
        <f t="shared" si="16"/>
        <v>0</v>
      </c>
      <c r="Z65" s="47" t="str">
        <f t="shared" si="17"/>
        <v>ПДВ</v>
      </c>
      <c r="AA65" s="47">
        <f t="shared" si="18"/>
        <v>0</v>
      </c>
      <c r="AB65" s="47">
        <f t="shared" si="19"/>
        <v>0</v>
      </c>
      <c r="AC65" s="47" t="str">
        <f t="shared" si="20"/>
        <v>ПДВ</v>
      </c>
      <c r="AD65" t="e">
        <f>VLOOKUP(B65,[1]справочник!A:H,8,0)</f>
        <v>#N/A</v>
      </c>
    </row>
    <row r="66" spans="1:30" hidden="1" x14ac:dyDescent="0.25">
      <c r="A66">
        <v>48</v>
      </c>
      <c r="B66">
        <f>IF(ISBLANK(A66),0,IF(AND(ISERROR(VLOOKUP(VLOOKUP(A66,ishod_substance!A:G,7,0),$B$17:B65,1,0))=TRUE,VLOOKUP(A66,norm!A:B,2,0)&gt;0),VLOOKUP(A66,ishod_substance!A:G,7,0),0))</f>
        <v>0</v>
      </c>
      <c r="C66" s="47">
        <v>48</v>
      </c>
      <c r="D66" s="147" t="e">
        <f>VLOOKUP(B66,quide!A:B,2,0)</f>
        <v>#N/A</v>
      </c>
      <c r="E66" s="47" t="e">
        <f>VLOOKUP(B66,quide!A:G,7,0)</f>
        <v>#N/A</v>
      </c>
      <c r="F66" s="47">
        <f>SUMIF(ishod_substance!G:G,tbl_7!B66,ishod_substance!H:H)</f>
        <v>0</v>
      </c>
      <c r="G66" s="47">
        <f>SUMIF(ishod_substance!G:G,tbl_7!B66,ishod_substance!I:I)</f>
        <v>0</v>
      </c>
      <c r="H66" s="47" t="s">
        <v>172</v>
      </c>
      <c r="I66" s="47">
        <f t="shared" si="0"/>
        <v>0</v>
      </c>
      <c r="J66" s="47">
        <f t="shared" si="1"/>
        <v>0</v>
      </c>
      <c r="K66" s="47" t="str">
        <f t="shared" si="2"/>
        <v>ПДВ</v>
      </c>
      <c r="L66" s="47">
        <f t="shared" si="3"/>
        <v>0</v>
      </c>
      <c r="M66" s="47">
        <f t="shared" si="4"/>
        <v>0</v>
      </c>
      <c r="N66" s="47" t="str">
        <f t="shared" si="5"/>
        <v>ПДВ</v>
      </c>
      <c r="O66" s="47">
        <f t="shared" si="6"/>
        <v>0</v>
      </c>
      <c r="P66" s="47">
        <f t="shared" si="7"/>
        <v>0</v>
      </c>
      <c r="Q66" s="47" t="str">
        <f t="shared" si="8"/>
        <v>ПДВ</v>
      </c>
      <c r="R66" s="47">
        <f t="shared" si="9"/>
        <v>0</v>
      </c>
      <c r="S66" s="47">
        <f t="shared" si="10"/>
        <v>0</v>
      </c>
      <c r="T66" s="47" t="str">
        <f t="shared" si="11"/>
        <v>ПДВ</v>
      </c>
      <c r="U66" s="47">
        <f t="shared" si="12"/>
        <v>0</v>
      </c>
      <c r="V66" s="47">
        <f t="shared" si="13"/>
        <v>0</v>
      </c>
      <c r="W66" s="47" t="str">
        <f t="shared" si="14"/>
        <v>ПДВ</v>
      </c>
      <c r="X66" s="47">
        <f t="shared" si="15"/>
        <v>0</v>
      </c>
      <c r="Y66" s="47">
        <f t="shared" si="16"/>
        <v>0</v>
      </c>
      <c r="Z66" s="47" t="str">
        <f t="shared" si="17"/>
        <v>ПДВ</v>
      </c>
      <c r="AA66" s="47">
        <f t="shared" si="18"/>
        <v>0</v>
      </c>
      <c r="AB66" s="47">
        <f t="shared" si="19"/>
        <v>0</v>
      </c>
      <c r="AC66" s="47" t="str">
        <f t="shared" si="20"/>
        <v>ПДВ</v>
      </c>
      <c r="AD66" t="e">
        <f>VLOOKUP(B66,[1]справочник!A:H,8,0)</f>
        <v>#N/A</v>
      </c>
    </row>
    <row r="67" spans="1:30" hidden="1" x14ac:dyDescent="0.25">
      <c r="A67">
        <v>49</v>
      </c>
      <c r="B67">
        <f>IF(ISBLANK(A67),0,IF(AND(ISERROR(VLOOKUP(VLOOKUP(A67,ishod_substance!A:G,7,0),$B$17:B66,1,0))=TRUE,VLOOKUP(A67,norm!A:B,2,0)&gt;0),VLOOKUP(A67,ishod_substance!A:G,7,0),0))</f>
        <v>0</v>
      </c>
      <c r="C67" s="47">
        <v>49</v>
      </c>
      <c r="D67" s="147" t="e">
        <f>VLOOKUP(B67,quide!A:B,2,0)</f>
        <v>#N/A</v>
      </c>
      <c r="E67" s="47" t="e">
        <f>VLOOKUP(B67,quide!A:G,7,0)</f>
        <v>#N/A</v>
      </c>
      <c r="F67" s="47">
        <f>SUMIF(ishod_substance!G:G,tbl_7!B67,ishod_substance!H:H)</f>
        <v>0</v>
      </c>
      <c r="G67" s="47">
        <f>SUMIF(ishod_substance!G:G,tbl_7!B67,ishod_substance!I:I)</f>
        <v>0</v>
      </c>
      <c r="H67" s="47" t="s">
        <v>172</v>
      </c>
      <c r="I67" s="47">
        <f t="shared" si="0"/>
        <v>0</v>
      </c>
      <c r="J67" s="47">
        <f t="shared" si="1"/>
        <v>0</v>
      </c>
      <c r="K67" s="47" t="str">
        <f t="shared" si="2"/>
        <v>ПДВ</v>
      </c>
      <c r="L67" s="47">
        <f t="shared" si="3"/>
        <v>0</v>
      </c>
      <c r="M67" s="47">
        <f t="shared" si="4"/>
        <v>0</v>
      </c>
      <c r="N67" s="47" t="str">
        <f t="shared" si="5"/>
        <v>ПДВ</v>
      </c>
      <c r="O67" s="47">
        <f t="shared" si="6"/>
        <v>0</v>
      </c>
      <c r="P67" s="47">
        <f t="shared" si="7"/>
        <v>0</v>
      </c>
      <c r="Q67" s="47" t="str">
        <f t="shared" si="8"/>
        <v>ПДВ</v>
      </c>
      <c r="R67" s="47">
        <f t="shared" si="9"/>
        <v>0</v>
      </c>
      <c r="S67" s="47">
        <f t="shared" si="10"/>
        <v>0</v>
      </c>
      <c r="T67" s="47" t="str">
        <f t="shared" si="11"/>
        <v>ПДВ</v>
      </c>
      <c r="U67" s="47">
        <f t="shared" si="12"/>
        <v>0</v>
      </c>
      <c r="V67" s="47">
        <f t="shared" si="13"/>
        <v>0</v>
      </c>
      <c r="W67" s="47" t="str">
        <f t="shared" si="14"/>
        <v>ПДВ</v>
      </c>
      <c r="X67" s="47">
        <f t="shared" si="15"/>
        <v>0</v>
      </c>
      <c r="Y67" s="47">
        <f t="shared" si="16"/>
        <v>0</v>
      </c>
      <c r="Z67" s="47" t="str">
        <f t="shared" si="17"/>
        <v>ПДВ</v>
      </c>
      <c r="AA67" s="47">
        <f t="shared" si="18"/>
        <v>0</v>
      </c>
      <c r="AB67" s="47">
        <f t="shared" si="19"/>
        <v>0</v>
      </c>
      <c r="AC67" s="47" t="str">
        <f t="shared" si="20"/>
        <v>ПДВ</v>
      </c>
      <c r="AD67" t="e">
        <f>VLOOKUP(B67,[1]справочник!A:H,8,0)</f>
        <v>#N/A</v>
      </c>
    </row>
    <row r="68" spans="1:30" hidden="1" x14ac:dyDescent="0.25">
      <c r="A68">
        <v>50</v>
      </c>
      <c r="B68">
        <f>IF(ISBLANK(A68),0,IF(AND(ISERROR(VLOOKUP(VLOOKUP(A68,ishod_substance!A:G,7,0),$B$17:B67,1,0))=TRUE,VLOOKUP(A68,norm!A:B,2,0)&gt;0),VLOOKUP(A68,ishod_substance!A:G,7,0),0))</f>
        <v>0</v>
      </c>
      <c r="C68" s="47">
        <v>50</v>
      </c>
      <c r="D68" s="147" t="e">
        <f>VLOOKUP(B68,quide!A:B,2,0)</f>
        <v>#N/A</v>
      </c>
      <c r="E68" s="47" t="e">
        <f>VLOOKUP(B68,quide!A:G,7,0)</f>
        <v>#N/A</v>
      </c>
      <c r="F68" s="47">
        <f>SUMIF(ishod_substance!G:G,tbl_7!B68,ishod_substance!H:H)</f>
        <v>0</v>
      </c>
      <c r="G68" s="47">
        <f>SUMIF(ishod_substance!G:G,tbl_7!B68,ishod_substance!I:I)</f>
        <v>0</v>
      </c>
      <c r="H68" s="47" t="s">
        <v>172</v>
      </c>
      <c r="I68" s="47">
        <f t="shared" si="0"/>
        <v>0</v>
      </c>
      <c r="J68" s="47">
        <f t="shared" si="1"/>
        <v>0</v>
      </c>
      <c r="K68" s="47" t="str">
        <f t="shared" si="2"/>
        <v>ПДВ</v>
      </c>
      <c r="L68" s="47">
        <f t="shared" si="3"/>
        <v>0</v>
      </c>
      <c r="M68" s="47">
        <f t="shared" si="4"/>
        <v>0</v>
      </c>
      <c r="N68" s="47" t="str">
        <f t="shared" si="5"/>
        <v>ПДВ</v>
      </c>
      <c r="O68" s="47">
        <f t="shared" si="6"/>
        <v>0</v>
      </c>
      <c r="P68" s="47">
        <f t="shared" si="7"/>
        <v>0</v>
      </c>
      <c r="Q68" s="47" t="str">
        <f t="shared" si="8"/>
        <v>ПДВ</v>
      </c>
      <c r="R68" s="47">
        <f t="shared" si="9"/>
        <v>0</v>
      </c>
      <c r="S68" s="47">
        <f t="shared" si="10"/>
        <v>0</v>
      </c>
      <c r="T68" s="47" t="str">
        <f t="shared" si="11"/>
        <v>ПДВ</v>
      </c>
      <c r="U68" s="47">
        <f t="shared" si="12"/>
        <v>0</v>
      </c>
      <c r="V68" s="47">
        <f t="shared" si="13"/>
        <v>0</v>
      </c>
      <c r="W68" s="47" t="str">
        <f t="shared" si="14"/>
        <v>ПДВ</v>
      </c>
      <c r="X68" s="47">
        <f t="shared" si="15"/>
        <v>0</v>
      </c>
      <c r="Y68" s="47">
        <f t="shared" si="16"/>
        <v>0</v>
      </c>
      <c r="Z68" s="47" t="str">
        <f t="shared" si="17"/>
        <v>ПДВ</v>
      </c>
      <c r="AA68" s="47">
        <f t="shared" si="18"/>
        <v>0</v>
      </c>
      <c r="AB68" s="47">
        <f t="shared" si="19"/>
        <v>0</v>
      </c>
      <c r="AC68" s="47" t="str">
        <f t="shared" si="20"/>
        <v>ПДВ</v>
      </c>
      <c r="AD68" t="e">
        <f>VLOOKUP(B68,[1]справочник!A:H,8,0)</f>
        <v>#N/A</v>
      </c>
    </row>
    <row r="69" spans="1:30" hidden="1" x14ac:dyDescent="0.25">
      <c r="A69">
        <v>51</v>
      </c>
      <c r="B69">
        <f>IF(ISBLANK(A69),0,IF(AND(ISERROR(VLOOKUP(VLOOKUP(A69,ishod_substance!A:G,7,0),$B$17:B68,1,0))=TRUE,VLOOKUP(A69,norm!A:B,2,0)&gt;0),VLOOKUP(A69,ishod_substance!A:G,7,0),0))</f>
        <v>0</v>
      </c>
      <c r="C69" s="47">
        <v>51</v>
      </c>
      <c r="D69" s="147" t="e">
        <f>VLOOKUP(B69,quide!A:B,2,0)</f>
        <v>#N/A</v>
      </c>
      <c r="E69" s="47" t="e">
        <f>VLOOKUP(B69,quide!A:G,7,0)</f>
        <v>#N/A</v>
      </c>
      <c r="F69" s="47">
        <f>SUMIF(ishod_substance!G:G,tbl_7!B69,ishod_substance!H:H)</f>
        <v>0</v>
      </c>
      <c r="G69" s="47">
        <f>SUMIF(ishod_substance!G:G,tbl_7!B69,ishod_substance!I:I)</f>
        <v>0</v>
      </c>
      <c r="H69" s="47" t="s">
        <v>172</v>
      </c>
      <c r="I69" s="47">
        <f t="shared" si="0"/>
        <v>0</v>
      </c>
      <c r="J69" s="47">
        <f t="shared" si="1"/>
        <v>0</v>
      </c>
      <c r="K69" s="47" t="str">
        <f t="shared" si="2"/>
        <v>ПДВ</v>
      </c>
      <c r="L69" s="47">
        <f t="shared" si="3"/>
        <v>0</v>
      </c>
      <c r="M69" s="47">
        <f t="shared" si="4"/>
        <v>0</v>
      </c>
      <c r="N69" s="47" t="str">
        <f t="shared" si="5"/>
        <v>ПДВ</v>
      </c>
      <c r="O69" s="47">
        <f t="shared" si="6"/>
        <v>0</v>
      </c>
      <c r="P69" s="47">
        <f t="shared" si="7"/>
        <v>0</v>
      </c>
      <c r="Q69" s="47" t="str">
        <f t="shared" si="8"/>
        <v>ПДВ</v>
      </c>
      <c r="R69" s="47">
        <f t="shared" si="9"/>
        <v>0</v>
      </c>
      <c r="S69" s="47">
        <f t="shared" si="10"/>
        <v>0</v>
      </c>
      <c r="T69" s="47" t="str">
        <f t="shared" si="11"/>
        <v>ПДВ</v>
      </c>
      <c r="U69" s="47">
        <f t="shared" si="12"/>
        <v>0</v>
      </c>
      <c r="V69" s="47">
        <f t="shared" si="13"/>
        <v>0</v>
      </c>
      <c r="W69" s="47" t="str">
        <f t="shared" si="14"/>
        <v>ПДВ</v>
      </c>
      <c r="X69" s="47">
        <f t="shared" si="15"/>
        <v>0</v>
      </c>
      <c r="Y69" s="47">
        <f t="shared" si="16"/>
        <v>0</v>
      </c>
      <c r="Z69" s="47" t="str">
        <f t="shared" si="17"/>
        <v>ПДВ</v>
      </c>
      <c r="AA69" s="47">
        <f t="shared" si="18"/>
        <v>0</v>
      </c>
      <c r="AB69" s="47">
        <f t="shared" si="19"/>
        <v>0</v>
      </c>
      <c r="AC69" s="47" t="str">
        <f t="shared" si="20"/>
        <v>ПДВ</v>
      </c>
      <c r="AD69" t="e">
        <f>VLOOKUP(B69,[1]справочник!A:H,8,0)</f>
        <v>#N/A</v>
      </c>
    </row>
    <row r="70" spans="1:30" hidden="1" x14ac:dyDescent="0.25">
      <c r="A70">
        <v>52</v>
      </c>
      <c r="B70">
        <f>IF(ISBLANK(A70),0,IF(AND(ISERROR(VLOOKUP(VLOOKUP(A70,ishod_substance!A:G,7,0),$B$17:B69,1,0))=TRUE,VLOOKUP(A70,norm!A:B,2,0)&gt;0),VLOOKUP(A70,ishod_substance!A:G,7,0),0))</f>
        <v>0</v>
      </c>
      <c r="C70" s="47">
        <v>52</v>
      </c>
      <c r="D70" s="147" t="e">
        <f>VLOOKUP(B70,quide!A:B,2,0)</f>
        <v>#N/A</v>
      </c>
      <c r="E70" s="47" t="e">
        <f>VLOOKUP(B70,quide!A:G,7,0)</f>
        <v>#N/A</v>
      </c>
      <c r="F70" s="47">
        <f>SUMIF(ishod_substance!G:G,tbl_7!B70,ishod_substance!H:H)</f>
        <v>0</v>
      </c>
      <c r="G70" s="47">
        <f>SUMIF(ishod_substance!G:G,tbl_7!B70,ishod_substance!I:I)</f>
        <v>0</v>
      </c>
      <c r="H70" s="47" t="s">
        <v>172</v>
      </c>
      <c r="I70" s="47">
        <f t="shared" ref="I70:I133" si="21">F70</f>
        <v>0</v>
      </c>
      <c r="J70" s="47">
        <f t="shared" ref="J70:J133" si="22">G70</f>
        <v>0</v>
      </c>
      <c r="K70" s="47" t="str">
        <f t="shared" ref="K70:K133" si="23">H70</f>
        <v>ПДВ</v>
      </c>
      <c r="L70" s="47">
        <f t="shared" ref="L70:L133" si="24">F70</f>
        <v>0</v>
      </c>
      <c r="M70" s="47">
        <f t="shared" ref="M70:M133" si="25">G70</f>
        <v>0</v>
      </c>
      <c r="N70" s="47" t="str">
        <f t="shared" ref="N70:N133" si="26">H70</f>
        <v>ПДВ</v>
      </c>
      <c r="O70" s="47">
        <f t="shared" ref="O70:O133" si="27">F70</f>
        <v>0</v>
      </c>
      <c r="P70" s="47">
        <f t="shared" ref="P70:P133" si="28">G70</f>
        <v>0</v>
      </c>
      <c r="Q70" s="47" t="str">
        <f t="shared" ref="Q70:Q133" si="29">H70</f>
        <v>ПДВ</v>
      </c>
      <c r="R70" s="47">
        <f t="shared" ref="R70:R133" si="30">F70</f>
        <v>0</v>
      </c>
      <c r="S70" s="47">
        <f t="shared" ref="S70:S133" si="31">G70</f>
        <v>0</v>
      </c>
      <c r="T70" s="47" t="str">
        <f t="shared" ref="T70:T133" si="32">H70</f>
        <v>ПДВ</v>
      </c>
      <c r="U70" s="47">
        <f t="shared" ref="U70:U133" si="33">F70</f>
        <v>0</v>
      </c>
      <c r="V70" s="47">
        <f t="shared" ref="V70:V133" si="34">G70</f>
        <v>0</v>
      </c>
      <c r="W70" s="47" t="str">
        <f t="shared" ref="W70:W133" si="35">H70</f>
        <v>ПДВ</v>
      </c>
      <c r="X70" s="47">
        <f t="shared" ref="X70:X133" si="36">F70</f>
        <v>0</v>
      </c>
      <c r="Y70" s="47">
        <f t="shared" ref="Y70:Y133" si="37">G70</f>
        <v>0</v>
      </c>
      <c r="Z70" s="47" t="str">
        <f t="shared" ref="Z70:Z133" si="38">H70</f>
        <v>ПДВ</v>
      </c>
      <c r="AA70" s="47">
        <f t="shared" ref="AA70:AA133" si="39">F70</f>
        <v>0</v>
      </c>
      <c r="AB70" s="47">
        <f t="shared" ref="AB70:AB133" si="40">G70</f>
        <v>0</v>
      </c>
      <c r="AC70" s="47" t="str">
        <f t="shared" ref="AC70:AC133" si="41">H70</f>
        <v>ПДВ</v>
      </c>
      <c r="AD70" t="e">
        <f>VLOOKUP(B70,[1]справочник!A:H,8,0)</f>
        <v>#N/A</v>
      </c>
    </row>
    <row r="71" spans="1:30" ht="24.75" hidden="1" x14ac:dyDescent="0.25">
      <c r="A71">
        <v>53</v>
      </c>
      <c r="B71">
        <f>IF(ISBLANK(A71),0,IF(AND(ISERROR(VLOOKUP(VLOOKUP(A71,ishod_substance!A:G,7,0),$B$17:B70,1,0))=TRUE,VLOOKUP(A71,norm!A:B,2,0)&gt;0),VLOOKUP(A71,ishod_substance!A:G,7,0),0))</f>
        <v>143</v>
      </c>
      <c r="C71" s="47">
        <v>53</v>
      </c>
      <c r="D71" s="147" t="str">
        <f>VLOOKUP(B71,quide!A:B,2,0)</f>
        <v>Марганец и его соединения/в пересчете на марганец (IV) оксид/</v>
      </c>
      <c r="E71" s="47">
        <f>VLOOKUP(B71,quide!A:G,7,0)</f>
        <v>2</v>
      </c>
      <c r="F71" s="47">
        <f>SUMIF(ishod_substance!G:G,tbl_7!B71,ishod_substance!H:H)</f>
        <v>2.4599999999999998E-5</v>
      </c>
      <c r="G71" s="47">
        <f>SUMIF(ishod_substance!G:G,tbl_7!B71,ishod_substance!I:I)</f>
        <v>5.2545599999999999E-4</v>
      </c>
      <c r="H71" s="47" t="s">
        <v>172</v>
      </c>
      <c r="I71" s="47">
        <f t="shared" si="21"/>
        <v>2.4599999999999998E-5</v>
      </c>
      <c r="J71" s="47">
        <f t="shared" si="22"/>
        <v>5.2545599999999999E-4</v>
      </c>
      <c r="K71" s="47" t="str">
        <f t="shared" si="23"/>
        <v>ПДВ</v>
      </c>
      <c r="L71" s="47">
        <f t="shared" si="24"/>
        <v>2.4599999999999998E-5</v>
      </c>
      <c r="M71" s="47">
        <f t="shared" si="25"/>
        <v>5.2545599999999999E-4</v>
      </c>
      <c r="N71" s="47" t="str">
        <f t="shared" si="26"/>
        <v>ПДВ</v>
      </c>
      <c r="O71" s="47">
        <f t="shared" si="27"/>
        <v>2.4599999999999998E-5</v>
      </c>
      <c r="P71" s="47">
        <f t="shared" si="28"/>
        <v>5.2545599999999999E-4</v>
      </c>
      <c r="Q71" s="47" t="str">
        <f t="shared" si="29"/>
        <v>ПДВ</v>
      </c>
      <c r="R71" s="47">
        <f t="shared" si="30"/>
        <v>2.4599999999999998E-5</v>
      </c>
      <c r="S71" s="47">
        <f t="shared" si="31"/>
        <v>5.2545599999999999E-4</v>
      </c>
      <c r="T71" s="47" t="str">
        <f t="shared" si="32"/>
        <v>ПДВ</v>
      </c>
      <c r="U71" s="47">
        <f t="shared" si="33"/>
        <v>2.4599999999999998E-5</v>
      </c>
      <c r="V71" s="47">
        <f t="shared" si="34"/>
        <v>5.2545599999999999E-4</v>
      </c>
      <c r="W71" s="47" t="str">
        <f t="shared" si="35"/>
        <v>ПДВ</v>
      </c>
      <c r="X71" s="47">
        <f t="shared" si="36"/>
        <v>2.4599999999999998E-5</v>
      </c>
      <c r="Y71" s="47">
        <f t="shared" si="37"/>
        <v>5.2545599999999999E-4</v>
      </c>
      <c r="Z71" s="47" t="str">
        <f t="shared" si="38"/>
        <v>ПДВ</v>
      </c>
      <c r="AA71" s="47">
        <f t="shared" si="39"/>
        <v>2.4599999999999998E-5</v>
      </c>
      <c r="AB71" s="47">
        <f t="shared" si="40"/>
        <v>5.2545599999999999E-4</v>
      </c>
      <c r="AC71" s="47" t="str">
        <f t="shared" si="41"/>
        <v>ПДВ</v>
      </c>
      <c r="AD71" t="str">
        <f>VLOOKUP(B71,[1]справочник!A:H,8,0)</f>
        <v>тв</v>
      </c>
    </row>
    <row r="72" spans="1:30" ht="48.75" hidden="1" x14ac:dyDescent="0.25">
      <c r="A72">
        <v>54</v>
      </c>
      <c r="B72">
        <f>IF(ISBLANK(A72),0,IF(AND(ISERROR(VLOOKUP(VLOOKUP(A72,ishod_substance!A:G,7,0),$B$17:B71,1,0))=TRUE,VLOOKUP(A72,norm!A:B,2,0)&gt;0),VLOOKUP(A72,ishod_substance!A:G,7,0),0))</f>
        <v>342</v>
      </c>
      <c r="C72" s="47">
        <v>54</v>
      </c>
      <c r="D72" s="147" t="str">
        <f>VLOOKUP(B72,quide!A:B,2,0)</f>
        <v xml:space="preserve">Фтористые газообразные соединения (в пересчете на фтор): - Гидрофторид (Водород фторид; фтороводород)
</v>
      </c>
      <c r="E72" s="47">
        <f>VLOOKUP(B72,quide!A:G,7,0)</f>
        <v>2</v>
      </c>
      <c r="F72" s="47">
        <f>SUMIF(ishod_substance!G:G,tbl_7!B72,ishod_substance!H:H)</f>
        <v>2.3999999999999999E-6</v>
      </c>
      <c r="G72" s="47">
        <f>SUMIF(ishod_substance!G:G,tbl_7!B72,ishod_substance!I:I)</f>
        <v>5.1263999999999996E-5</v>
      </c>
      <c r="H72" s="47" t="s">
        <v>172</v>
      </c>
      <c r="I72" s="47">
        <f t="shared" si="21"/>
        <v>2.3999999999999999E-6</v>
      </c>
      <c r="J72" s="47">
        <f t="shared" si="22"/>
        <v>5.1263999999999996E-5</v>
      </c>
      <c r="K72" s="47" t="str">
        <f t="shared" si="23"/>
        <v>ПДВ</v>
      </c>
      <c r="L72" s="47">
        <f t="shared" si="24"/>
        <v>2.3999999999999999E-6</v>
      </c>
      <c r="M72" s="47">
        <f t="shared" si="25"/>
        <v>5.1263999999999996E-5</v>
      </c>
      <c r="N72" s="47" t="str">
        <f t="shared" si="26"/>
        <v>ПДВ</v>
      </c>
      <c r="O72" s="47">
        <f t="shared" si="27"/>
        <v>2.3999999999999999E-6</v>
      </c>
      <c r="P72" s="47">
        <f t="shared" si="28"/>
        <v>5.1263999999999996E-5</v>
      </c>
      <c r="Q72" s="47" t="str">
        <f t="shared" si="29"/>
        <v>ПДВ</v>
      </c>
      <c r="R72" s="47">
        <f t="shared" si="30"/>
        <v>2.3999999999999999E-6</v>
      </c>
      <c r="S72" s="47">
        <f t="shared" si="31"/>
        <v>5.1263999999999996E-5</v>
      </c>
      <c r="T72" s="47" t="str">
        <f t="shared" si="32"/>
        <v>ПДВ</v>
      </c>
      <c r="U72" s="47">
        <f t="shared" si="33"/>
        <v>2.3999999999999999E-6</v>
      </c>
      <c r="V72" s="47">
        <f t="shared" si="34"/>
        <v>5.1263999999999996E-5</v>
      </c>
      <c r="W72" s="47" t="str">
        <f t="shared" si="35"/>
        <v>ПДВ</v>
      </c>
      <c r="X72" s="47">
        <f t="shared" si="36"/>
        <v>2.3999999999999999E-6</v>
      </c>
      <c r="Y72" s="47">
        <f t="shared" si="37"/>
        <v>5.1263999999999996E-5</v>
      </c>
      <c r="Z72" s="47" t="str">
        <f t="shared" si="38"/>
        <v>ПДВ</v>
      </c>
      <c r="AA72" s="47">
        <f t="shared" si="39"/>
        <v>2.3999999999999999E-6</v>
      </c>
      <c r="AB72" s="47">
        <f t="shared" si="40"/>
        <v>5.1263999999999996E-5</v>
      </c>
      <c r="AC72" s="47" t="str">
        <f t="shared" si="41"/>
        <v>ПДВ</v>
      </c>
      <c r="AD72" t="str">
        <f>VLOOKUP(B72,[1]справочник!A:H,8,0)</f>
        <v>жг</v>
      </c>
    </row>
    <row r="73" spans="1:30" hidden="1" x14ac:dyDescent="0.25">
      <c r="A73">
        <v>55</v>
      </c>
      <c r="B73">
        <f>IF(ISBLANK(A73),0,IF(AND(ISERROR(VLOOKUP(VLOOKUP(A73,ishod_substance!A:G,7,0),$B$17:B72,1,0))=TRUE,VLOOKUP(A73,norm!A:B,2,0)&gt;0),VLOOKUP(A73,ishod_substance!A:G,7,0),0))</f>
        <v>0</v>
      </c>
      <c r="C73" s="47">
        <v>55</v>
      </c>
      <c r="D73" s="147" t="e">
        <f>VLOOKUP(B73,quide!A:B,2,0)</f>
        <v>#N/A</v>
      </c>
      <c r="E73" s="47" t="e">
        <f>VLOOKUP(B73,quide!A:G,7,0)</f>
        <v>#N/A</v>
      </c>
      <c r="F73" s="47">
        <f>SUMIF(ishod_substance!G:G,tbl_7!B73,ishod_substance!H:H)</f>
        <v>0</v>
      </c>
      <c r="G73" s="47">
        <f>SUMIF(ishod_substance!G:G,tbl_7!B73,ishod_substance!I:I)</f>
        <v>0</v>
      </c>
      <c r="H73" s="47" t="s">
        <v>172</v>
      </c>
      <c r="I73" s="47">
        <f t="shared" si="21"/>
        <v>0</v>
      </c>
      <c r="J73" s="47">
        <f t="shared" si="22"/>
        <v>0</v>
      </c>
      <c r="K73" s="47" t="str">
        <f t="shared" si="23"/>
        <v>ПДВ</v>
      </c>
      <c r="L73" s="47">
        <f t="shared" si="24"/>
        <v>0</v>
      </c>
      <c r="M73" s="47">
        <f t="shared" si="25"/>
        <v>0</v>
      </c>
      <c r="N73" s="47" t="str">
        <f t="shared" si="26"/>
        <v>ПДВ</v>
      </c>
      <c r="O73" s="47">
        <f t="shared" si="27"/>
        <v>0</v>
      </c>
      <c r="P73" s="47">
        <f t="shared" si="28"/>
        <v>0</v>
      </c>
      <c r="Q73" s="47" t="str">
        <f t="shared" si="29"/>
        <v>ПДВ</v>
      </c>
      <c r="R73" s="47">
        <f t="shared" si="30"/>
        <v>0</v>
      </c>
      <c r="S73" s="47">
        <f t="shared" si="31"/>
        <v>0</v>
      </c>
      <c r="T73" s="47" t="str">
        <f t="shared" si="32"/>
        <v>ПДВ</v>
      </c>
      <c r="U73" s="47">
        <f t="shared" si="33"/>
        <v>0</v>
      </c>
      <c r="V73" s="47">
        <f t="shared" si="34"/>
        <v>0</v>
      </c>
      <c r="W73" s="47" t="str">
        <f t="shared" si="35"/>
        <v>ПДВ</v>
      </c>
      <c r="X73" s="47">
        <f t="shared" si="36"/>
        <v>0</v>
      </c>
      <c r="Y73" s="47">
        <f t="shared" si="37"/>
        <v>0</v>
      </c>
      <c r="Z73" s="47" t="str">
        <f t="shared" si="38"/>
        <v>ПДВ</v>
      </c>
      <c r="AA73" s="47">
        <f t="shared" si="39"/>
        <v>0</v>
      </c>
      <c r="AB73" s="47">
        <f t="shared" si="40"/>
        <v>0</v>
      </c>
      <c r="AC73" s="47" t="str">
        <f t="shared" si="41"/>
        <v>ПДВ</v>
      </c>
      <c r="AD73" t="e">
        <f>VLOOKUP(B73,[1]справочник!A:H,8,0)</f>
        <v>#N/A</v>
      </c>
    </row>
    <row r="74" spans="1:30" hidden="1" x14ac:dyDescent="0.25">
      <c r="A74">
        <v>56</v>
      </c>
      <c r="B74">
        <f>IF(ISBLANK(A74),0,IF(AND(ISERROR(VLOOKUP(VLOOKUP(A74,ishod_substance!A:G,7,0),$B$17:B73,1,0))=TRUE,VLOOKUP(A74,norm!A:B,2,0)&gt;0),VLOOKUP(A74,ishod_substance!A:G,7,0),0))</f>
        <v>0</v>
      </c>
      <c r="C74" s="47">
        <v>56</v>
      </c>
      <c r="D74" s="147" t="e">
        <f>VLOOKUP(B74,quide!A:B,2,0)</f>
        <v>#N/A</v>
      </c>
      <c r="E74" s="47" t="e">
        <f>VLOOKUP(B74,quide!A:G,7,0)</f>
        <v>#N/A</v>
      </c>
      <c r="F74" s="47">
        <f>SUMIF(ishod_substance!G:G,tbl_7!B74,ishod_substance!H:H)</f>
        <v>0</v>
      </c>
      <c r="G74" s="47">
        <f>SUMIF(ishod_substance!G:G,tbl_7!B74,ishod_substance!I:I)</f>
        <v>0</v>
      </c>
      <c r="H74" s="47" t="s">
        <v>172</v>
      </c>
      <c r="I74" s="47">
        <f t="shared" si="21"/>
        <v>0</v>
      </c>
      <c r="J74" s="47">
        <f t="shared" si="22"/>
        <v>0</v>
      </c>
      <c r="K74" s="47" t="str">
        <f t="shared" si="23"/>
        <v>ПДВ</v>
      </c>
      <c r="L74" s="47">
        <f t="shared" si="24"/>
        <v>0</v>
      </c>
      <c r="M74" s="47">
        <f t="shared" si="25"/>
        <v>0</v>
      </c>
      <c r="N74" s="47" t="str">
        <f t="shared" si="26"/>
        <v>ПДВ</v>
      </c>
      <c r="O74" s="47">
        <f t="shared" si="27"/>
        <v>0</v>
      </c>
      <c r="P74" s="47">
        <f t="shared" si="28"/>
        <v>0</v>
      </c>
      <c r="Q74" s="47" t="str">
        <f t="shared" si="29"/>
        <v>ПДВ</v>
      </c>
      <c r="R74" s="47">
        <f t="shared" si="30"/>
        <v>0</v>
      </c>
      <c r="S74" s="47">
        <f t="shared" si="31"/>
        <v>0</v>
      </c>
      <c r="T74" s="47" t="str">
        <f t="shared" si="32"/>
        <v>ПДВ</v>
      </c>
      <c r="U74" s="47">
        <f t="shared" si="33"/>
        <v>0</v>
      </c>
      <c r="V74" s="47">
        <f t="shared" si="34"/>
        <v>0</v>
      </c>
      <c r="W74" s="47" t="str">
        <f t="shared" si="35"/>
        <v>ПДВ</v>
      </c>
      <c r="X74" s="47">
        <f t="shared" si="36"/>
        <v>0</v>
      </c>
      <c r="Y74" s="47">
        <f t="shared" si="37"/>
        <v>0</v>
      </c>
      <c r="Z74" s="47" t="str">
        <f t="shared" si="38"/>
        <v>ПДВ</v>
      </c>
      <c r="AA74" s="47">
        <f t="shared" si="39"/>
        <v>0</v>
      </c>
      <c r="AB74" s="47">
        <f t="shared" si="40"/>
        <v>0</v>
      </c>
      <c r="AC74" s="47" t="str">
        <f t="shared" si="41"/>
        <v>ПДВ</v>
      </c>
      <c r="AD74" t="e">
        <f>VLOOKUP(B74,[1]справочник!A:H,8,0)</f>
        <v>#N/A</v>
      </c>
    </row>
    <row r="75" spans="1:30" hidden="1" x14ac:dyDescent="0.25">
      <c r="A75">
        <v>57</v>
      </c>
      <c r="B75">
        <f>IF(ISBLANK(A75),0,IF(AND(ISERROR(VLOOKUP(VLOOKUP(A75,ishod_substance!A:G,7,0),$B$17:B74,1,0))=TRUE,VLOOKUP(A75,norm!A:B,2,0)&gt;0),VLOOKUP(A75,ishod_substance!A:G,7,0),0))</f>
        <v>0</v>
      </c>
      <c r="C75" s="47">
        <v>57</v>
      </c>
      <c r="D75" s="147" t="e">
        <f>VLOOKUP(B75,quide!A:B,2,0)</f>
        <v>#N/A</v>
      </c>
      <c r="E75" s="47" t="e">
        <f>VLOOKUP(B75,quide!A:G,7,0)</f>
        <v>#N/A</v>
      </c>
      <c r="F75" s="47">
        <f>SUMIF(ishod_substance!G:G,tbl_7!B75,ishod_substance!H:H)</f>
        <v>0</v>
      </c>
      <c r="G75" s="47">
        <f>SUMIF(ishod_substance!G:G,tbl_7!B75,ishod_substance!I:I)</f>
        <v>0</v>
      </c>
      <c r="H75" s="47" t="s">
        <v>172</v>
      </c>
      <c r="I75" s="47">
        <f t="shared" si="21"/>
        <v>0</v>
      </c>
      <c r="J75" s="47">
        <f t="shared" si="22"/>
        <v>0</v>
      </c>
      <c r="K75" s="47" t="str">
        <f t="shared" si="23"/>
        <v>ПДВ</v>
      </c>
      <c r="L75" s="47">
        <f t="shared" si="24"/>
        <v>0</v>
      </c>
      <c r="M75" s="47">
        <f t="shared" si="25"/>
        <v>0</v>
      </c>
      <c r="N75" s="47" t="str">
        <f t="shared" si="26"/>
        <v>ПДВ</v>
      </c>
      <c r="O75" s="47">
        <f t="shared" si="27"/>
        <v>0</v>
      </c>
      <c r="P75" s="47">
        <f t="shared" si="28"/>
        <v>0</v>
      </c>
      <c r="Q75" s="47" t="str">
        <f t="shared" si="29"/>
        <v>ПДВ</v>
      </c>
      <c r="R75" s="47">
        <f t="shared" si="30"/>
        <v>0</v>
      </c>
      <c r="S75" s="47">
        <f t="shared" si="31"/>
        <v>0</v>
      </c>
      <c r="T75" s="47" t="str">
        <f t="shared" si="32"/>
        <v>ПДВ</v>
      </c>
      <c r="U75" s="47">
        <f t="shared" si="33"/>
        <v>0</v>
      </c>
      <c r="V75" s="47">
        <f t="shared" si="34"/>
        <v>0</v>
      </c>
      <c r="W75" s="47" t="str">
        <f t="shared" si="35"/>
        <v>ПДВ</v>
      </c>
      <c r="X75" s="47">
        <f t="shared" si="36"/>
        <v>0</v>
      </c>
      <c r="Y75" s="47">
        <f t="shared" si="37"/>
        <v>0</v>
      </c>
      <c r="Z75" s="47" t="str">
        <f t="shared" si="38"/>
        <v>ПДВ</v>
      </c>
      <c r="AA75" s="47">
        <f t="shared" si="39"/>
        <v>0</v>
      </c>
      <c r="AB75" s="47">
        <f t="shared" si="40"/>
        <v>0</v>
      </c>
      <c r="AC75" s="47" t="str">
        <f t="shared" si="41"/>
        <v>ПДВ</v>
      </c>
      <c r="AD75" t="e">
        <f>VLOOKUP(B75,[1]справочник!A:H,8,0)</f>
        <v>#N/A</v>
      </c>
    </row>
    <row r="76" spans="1:30" hidden="1" x14ac:dyDescent="0.25">
      <c r="A76">
        <v>58</v>
      </c>
      <c r="B76">
        <f>IF(ISBLANK(A76),0,IF(AND(ISERROR(VLOOKUP(VLOOKUP(A76,ishod_substance!A:G,7,0),$B$17:B75,1,0))=TRUE,VLOOKUP(A76,norm!A:B,2,0)&gt;0),VLOOKUP(A76,ishod_substance!A:G,7,0),0))</f>
        <v>0</v>
      </c>
      <c r="C76" s="47">
        <v>58</v>
      </c>
      <c r="D76" s="147" t="e">
        <f>VLOOKUP(B76,quide!A:B,2,0)</f>
        <v>#N/A</v>
      </c>
      <c r="E76" s="47" t="e">
        <f>VLOOKUP(B76,quide!A:G,7,0)</f>
        <v>#N/A</v>
      </c>
      <c r="F76" s="47">
        <f>SUMIF(ishod_substance!G:G,tbl_7!B76,ishod_substance!H:H)</f>
        <v>0</v>
      </c>
      <c r="G76" s="47">
        <f>SUMIF(ishod_substance!G:G,tbl_7!B76,ishod_substance!I:I)</f>
        <v>0</v>
      </c>
      <c r="H76" s="47" t="s">
        <v>172</v>
      </c>
      <c r="I76" s="47">
        <f t="shared" si="21"/>
        <v>0</v>
      </c>
      <c r="J76" s="47">
        <f t="shared" si="22"/>
        <v>0</v>
      </c>
      <c r="K76" s="47" t="str">
        <f t="shared" si="23"/>
        <v>ПДВ</v>
      </c>
      <c r="L76" s="47">
        <f t="shared" si="24"/>
        <v>0</v>
      </c>
      <c r="M76" s="47">
        <f t="shared" si="25"/>
        <v>0</v>
      </c>
      <c r="N76" s="47" t="str">
        <f t="shared" si="26"/>
        <v>ПДВ</v>
      </c>
      <c r="O76" s="47">
        <f t="shared" si="27"/>
        <v>0</v>
      </c>
      <c r="P76" s="47">
        <f t="shared" si="28"/>
        <v>0</v>
      </c>
      <c r="Q76" s="47" t="str">
        <f t="shared" si="29"/>
        <v>ПДВ</v>
      </c>
      <c r="R76" s="47">
        <f t="shared" si="30"/>
        <v>0</v>
      </c>
      <c r="S76" s="47">
        <f t="shared" si="31"/>
        <v>0</v>
      </c>
      <c r="T76" s="47" t="str">
        <f t="shared" si="32"/>
        <v>ПДВ</v>
      </c>
      <c r="U76" s="47">
        <f t="shared" si="33"/>
        <v>0</v>
      </c>
      <c r="V76" s="47">
        <f t="shared" si="34"/>
        <v>0</v>
      </c>
      <c r="W76" s="47" t="str">
        <f t="shared" si="35"/>
        <v>ПДВ</v>
      </c>
      <c r="X76" s="47">
        <f t="shared" si="36"/>
        <v>0</v>
      </c>
      <c r="Y76" s="47">
        <f t="shared" si="37"/>
        <v>0</v>
      </c>
      <c r="Z76" s="47" t="str">
        <f t="shared" si="38"/>
        <v>ПДВ</v>
      </c>
      <c r="AA76" s="47">
        <f t="shared" si="39"/>
        <v>0</v>
      </c>
      <c r="AB76" s="47">
        <f t="shared" si="40"/>
        <v>0</v>
      </c>
      <c r="AC76" s="47" t="str">
        <f t="shared" si="41"/>
        <v>ПДВ</v>
      </c>
      <c r="AD76" t="e">
        <f>VLOOKUP(B76,[1]справочник!A:H,8,0)</f>
        <v>#N/A</v>
      </c>
    </row>
    <row r="77" spans="1:30" hidden="1" x14ac:dyDescent="0.25">
      <c r="A77">
        <v>59</v>
      </c>
      <c r="B77">
        <f>IF(ISBLANK(A77),0,IF(AND(ISERROR(VLOOKUP(VLOOKUP(A77,ishod_substance!A:G,7,0),$B$17:B76,1,0))=TRUE,VLOOKUP(A77,norm!A:B,2,0)&gt;0),VLOOKUP(A77,ishod_substance!A:G,7,0),0))</f>
        <v>0</v>
      </c>
      <c r="C77" s="47">
        <v>59</v>
      </c>
      <c r="D77" s="147" t="e">
        <f>VLOOKUP(B77,quide!A:B,2,0)</f>
        <v>#N/A</v>
      </c>
      <c r="E77" s="47" t="e">
        <f>VLOOKUP(B77,quide!A:G,7,0)</f>
        <v>#N/A</v>
      </c>
      <c r="F77" s="47">
        <f>SUMIF(ishod_substance!G:G,tbl_7!B77,ishod_substance!H:H)</f>
        <v>0</v>
      </c>
      <c r="G77" s="47">
        <f>SUMIF(ishod_substance!G:G,tbl_7!B77,ishod_substance!I:I)</f>
        <v>0</v>
      </c>
      <c r="H77" s="47" t="s">
        <v>172</v>
      </c>
      <c r="I77" s="47">
        <f t="shared" si="21"/>
        <v>0</v>
      </c>
      <c r="J77" s="47">
        <f t="shared" si="22"/>
        <v>0</v>
      </c>
      <c r="K77" s="47" t="str">
        <f t="shared" si="23"/>
        <v>ПДВ</v>
      </c>
      <c r="L77" s="47">
        <f t="shared" si="24"/>
        <v>0</v>
      </c>
      <c r="M77" s="47">
        <f t="shared" si="25"/>
        <v>0</v>
      </c>
      <c r="N77" s="47" t="str">
        <f t="shared" si="26"/>
        <v>ПДВ</v>
      </c>
      <c r="O77" s="47">
        <f t="shared" si="27"/>
        <v>0</v>
      </c>
      <c r="P77" s="47">
        <f t="shared" si="28"/>
        <v>0</v>
      </c>
      <c r="Q77" s="47" t="str">
        <f t="shared" si="29"/>
        <v>ПДВ</v>
      </c>
      <c r="R77" s="47">
        <f t="shared" si="30"/>
        <v>0</v>
      </c>
      <c r="S77" s="47">
        <f t="shared" si="31"/>
        <v>0</v>
      </c>
      <c r="T77" s="47" t="str">
        <f t="shared" si="32"/>
        <v>ПДВ</v>
      </c>
      <c r="U77" s="47">
        <f t="shared" si="33"/>
        <v>0</v>
      </c>
      <c r="V77" s="47">
        <f t="shared" si="34"/>
        <v>0</v>
      </c>
      <c r="W77" s="47" t="str">
        <f t="shared" si="35"/>
        <v>ПДВ</v>
      </c>
      <c r="X77" s="47">
        <f t="shared" si="36"/>
        <v>0</v>
      </c>
      <c r="Y77" s="47">
        <f t="shared" si="37"/>
        <v>0</v>
      </c>
      <c r="Z77" s="47" t="str">
        <f t="shared" si="38"/>
        <v>ПДВ</v>
      </c>
      <c r="AA77" s="47">
        <f t="shared" si="39"/>
        <v>0</v>
      </c>
      <c r="AB77" s="47">
        <f t="shared" si="40"/>
        <v>0</v>
      </c>
      <c r="AC77" s="47" t="str">
        <f t="shared" si="41"/>
        <v>ПДВ</v>
      </c>
      <c r="AD77" t="e">
        <f>VLOOKUP(B77,[1]справочник!A:H,8,0)</f>
        <v>#N/A</v>
      </c>
    </row>
    <row r="78" spans="1:30" hidden="1" x14ac:dyDescent="0.25">
      <c r="A78">
        <v>60</v>
      </c>
      <c r="B78">
        <f>IF(ISBLANK(A78),0,IF(AND(ISERROR(VLOOKUP(VLOOKUP(A78,ishod_substance!A:G,7,0),$B$17:B77,1,0))=TRUE,VLOOKUP(A78,norm!A:B,2,0)&gt;0),VLOOKUP(A78,ishod_substance!A:G,7,0),0))</f>
        <v>0</v>
      </c>
      <c r="C78" s="47">
        <v>60</v>
      </c>
      <c r="D78" s="147" t="e">
        <f>VLOOKUP(B78,quide!A:B,2,0)</f>
        <v>#N/A</v>
      </c>
      <c r="E78" s="47" t="e">
        <f>VLOOKUP(B78,quide!A:G,7,0)</f>
        <v>#N/A</v>
      </c>
      <c r="F78" s="47">
        <f>SUMIF(ishod_substance!G:G,tbl_7!B78,ishod_substance!H:H)</f>
        <v>0</v>
      </c>
      <c r="G78" s="47">
        <f>SUMIF(ishod_substance!G:G,tbl_7!B78,ishod_substance!I:I)</f>
        <v>0</v>
      </c>
      <c r="H78" s="47" t="s">
        <v>172</v>
      </c>
      <c r="I78" s="47">
        <f t="shared" si="21"/>
        <v>0</v>
      </c>
      <c r="J78" s="47">
        <f t="shared" si="22"/>
        <v>0</v>
      </c>
      <c r="K78" s="47" t="str">
        <f t="shared" si="23"/>
        <v>ПДВ</v>
      </c>
      <c r="L78" s="47">
        <f t="shared" si="24"/>
        <v>0</v>
      </c>
      <c r="M78" s="47">
        <f t="shared" si="25"/>
        <v>0</v>
      </c>
      <c r="N78" s="47" t="str">
        <f t="shared" si="26"/>
        <v>ПДВ</v>
      </c>
      <c r="O78" s="47">
        <f t="shared" si="27"/>
        <v>0</v>
      </c>
      <c r="P78" s="47">
        <f t="shared" si="28"/>
        <v>0</v>
      </c>
      <c r="Q78" s="47" t="str">
        <f t="shared" si="29"/>
        <v>ПДВ</v>
      </c>
      <c r="R78" s="47">
        <f t="shared" si="30"/>
        <v>0</v>
      </c>
      <c r="S78" s="47">
        <f t="shared" si="31"/>
        <v>0</v>
      </c>
      <c r="T78" s="47" t="str">
        <f t="shared" si="32"/>
        <v>ПДВ</v>
      </c>
      <c r="U78" s="47">
        <f t="shared" si="33"/>
        <v>0</v>
      </c>
      <c r="V78" s="47">
        <f t="shared" si="34"/>
        <v>0</v>
      </c>
      <c r="W78" s="47" t="str">
        <f t="shared" si="35"/>
        <v>ПДВ</v>
      </c>
      <c r="X78" s="47">
        <f t="shared" si="36"/>
        <v>0</v>
      </c>
      <c r="Y78" s="47">
        <f t="shared" si="37"/>
        <v>0</v>
      </c>
      <c r="Z78" s="47" t="str">
        <f t="shared" si="38"/>
        <v>ПДВ</v>
      </c>
      <c r="AA78" s="47">
        <f t="shared" si="39"/>
        <v>0</v>
      </c>
      <c r="AB78" s="47">
        <f t="shared" si="40"/>
        <v>0</v>
      </c>
      <c r="AC78" s="47" t="str">
        <f t="shared" si="41"/>
        <v>ПДВ</v>
      </c>
      <c r="AD78" t="e">
        <f>VLOOKUP(B78,[1]справочник!A:H,8,0)</f>
        <v>#N/A</v>
      </c>
    </row>
    <row r="79" spans="1:30" hidden="1" x14ac:dyDescent="0.25">
      <c r="A79">
        <v>61</v>
      </c>
      <c r="B79">
        <f>IF(ISBLANK(A79),0,IF(AND(ISERROR(VLOOKUP(VLOOKUP(A79,ishod_substance!A:G,7,0),$B$17:B78,1,0))=TRUE,VLOOKUP(A79,norm!A:B,2,0)&gt;0),VLOOKUP(A79,ishod_substance!A:G,7,0),0))</f>
        <v>0</v>
      </c>
      <c r="C79" s="47">
        <v>61</v>
      </c>
      <c r="D79" s="147" t="e">
        <f>VLOOKUP(B79,quide!A:B,2,0)</f>
        <v>#N/A</v>
      </c>
      <c r="E79" s="47" t="e">
        <f>VLOOKUP(B79,quide!A:G,7,0)</f>
        <v>#N/A</v>
      </c>
      <c r="F79" s="47">
        <f>SUMIF(ishod_substance!G:G,tbl_7!B79,ishod_substance!H:H)</f>
        <v>0</v>
      </c>
      <c r="G79" s="47">
        <f>SUMIF(ishod_substance!G:G,tbl_7!B79,ishod_substance!I:I)</f>
        <v>0</v>
      </c>
      <c r="H79" s="47" t="s">
        <v>172</v>
      </c>
      <c r="I79" s="47">
        <f t="shared" si="21"/>
        <v>0</v>
      </c>
      <c r="J79" s="47">
        <f t="shared" si="22"/>
        <v>0</v>
      </c>
      <c r="K79" s="47" t="str">
        <f t="shared" si="23"/>
        <v>ПДВ</v>
      </c>
      <c r="L79" s="47">
        <f t="shared" si="24"/>
        <v>0</v>
      </c>
      <c r="M79" s="47">
        <f t="shared" si="25"/>
        <v>0</v>
      </c>
      <c r="N79" s="47" t="str">
        <f t="shared" si="26"/>
        <v>ПДВ</v>
      </c>
      <c r="O79" s="47">
        <f t="shared" si="27"/>
        <v>0</v>
      </c>
      <c r="P79" s="47">
        <f t="shared" si="28"/>
        <v>0</v>
      </c>
      <c r="Q79" s="47" t="str">
        <f t="shared" si="29"/>
        <v>ПДВ</v>
      </c>
      <c r="R79" s="47">
        <f t="shared" si="30"/>
        <v>0</v>
      </c>
      <c r="S79" s="47">
        <f t="shared" si="31"/>
        <v>0</v>
      </c>
      <c r="T79" s="47" t="str">
        <f t="shared" si="32"/>
        <v>ПДВ</v>
      </c>
      <c r="U79" s="47">
        <f t="shared" si="33"/>
        <v>0</v>
      </c>
      <c r="V79" s="47">
        <f t="shared" si="34"/>
        <v>0</v>
      </c>
      <c r="W79" s="47" t="str">
        <f t="shared" si="35"/>
        <v>ПДВ</v>
      </c>
      <c r="X79" s="47">
        <f t="shared" si="36"/>
        <v>0</v>
      </c>
      <c r="Y79" s="47">
        <f t="shared" si="37"/>
        <v>0</v>
      </c>
      <c r="Z79" s="47" t="str">
        <f t="shared" si="38"/>
        <v>ПДВ</v>
      </c>
      <c r="AA79" s="47">
        <f t="shared" si="39"/>
        <v>0</v>
      </c>
      <c r="AB79" s="47">
        <f t="shared" si="40"/>
        <v>0</v>
      </c>
      <c r="AC79" s="47" t="str">
        <f t="shared" si="41"/>
        <v>ПДВ</v>
      </c>
      <c r="AD79" t="e">
        <f>VLOOKUP(B79,[1]справочник!A:H,8,0)</f>
        <v>#N/A</v>
      </c>
    </row>
    <row r="80" spans="1:30" hidden="1" x14ac:dyDescent="0.25">
      <c r="A80">
        <v>62</v>
      </c>
      <c r="B80">
        <f>IF(ISBLANK(A80),0,IF(AND(ISERROR(VLOOKUP(VLOOKUP(A80,ishod_substance!A:G,7,0),$B$17:B79,1,0))=TRUE,VLOOKUP(A80,norm!A:B,2,0)&gt;0),VLOOKUP(A80,ishod_substance!A:G,7,0),0))</f>
        <v>0</v>
      </c>
      <c r="C80" s="47">
        <v>62</v>
      </c>
      <c r="D80" s="147" t="e">
        <f>VLOOKUP(B80,quide!A:B,2,0)</f>
        <v>#N/A</v>
      </c>
      <c r="E80" s="47" t="e">
        <f>VLOOKUP(B80,quide!A:G,7,0)</f>
        <v>#N/A</v>
      </c>
      <c r="F80" s="47">
        <f>SUMIF(ishod_substance!G:G,tbl_7!B80,ishod_substance!H:H)</f>
        <v>0</v>
      </c>
      <c r="G80" s="47">
        <f>SUMIF(ishod_substance!G:G,tbl_7!B80,ishod_substance!I:I)</f>
        <v>0</v>
      </c>
      <c r="H80" s="47" t="s">
        <v>172</v>
      </c>
      <c r="I80" s="47">
        <f t="shared" si="21"/>
        <v>0</v>
      </c>
      <c r="J80" s="47">
        <f t="shared" si="22"/>
        <v>0</v>
      </c>
      <c r="K80" s="47" t="str">
        <f t="shared" si="23"/>
        <v>ПДВ</v>
      </c>
      <c r="L80" s="47">
        <f t="shared" si="24"/>
        <v>0</v>
      </c>
      <c r="M80" s="47">
        <f t="shared" si="25"/>
        <v>0</v>
      </c>
      <c r="N80" s="47" t="str">
        <f t="shared" si="26"/>
        <v>ПДВ</v>
      </c>
      <c r="O80" s="47">
        <f t="shared" si="27"/>
        <v>0</v>
      </c>
      <c r="P80" s="47">
        <f t="shared" si="28"/>
        <v>0</v>
      </c>
      <c r="Q80" s="47" t="str">
        <f t="shared" si="29"/>
        <v>ПДВ</v>
      </c>
      <c r="R80" s="47">
        <f t="shared" si="30"/>
        <v>0</v>
      </c>
      <c r="S80" s="47">
        <f t="shared" si="31"/>
        <v>0</v>
      </c>
      <c r="T80" s="47" t="str">
        <f t="shared" si="32"/>
        <v>ПДВ</v>
      </c>
      <c r="U80" s="47">
        <f t="shared" si="33"/>
        <v>0</v>
      </c>
      <c r="V80" s="47">
        <f t="shared" si="34"/>
        <v>0</v>
      </c>
      <c r="W80" s="47" t="str">
        <f t="shared" si="35"/>
        <v>ПДВ</v>
      </c>
      <c r="X80" s="47">
        <f t="shared" si="36"/>
        <v>0</v>
      </c>
      <c r="Y80" s="47">
        <f t="shared" si="37"/>
        <v>0</v>
      </c>
      <c r="Z80" s="47" t="str">
        <f t="shared" si="38"/>
        <v>ПДВ</v>
      </c>
      <c r="AA80" s="47">
        <f t="shared" si="39"/>
        <v>0</v>
      </c>
      <c r="AB80" s="47">
        <f t="shared" si="40"/>
        <v>0</v>
      </c>
      <c r="AC80" s="47" t="str">
        <f t="shared" si="41"/>
        <v>ПДВ</v>
      </c>
      <c r="AD80" t="e">
        <f>VLOOKUP(B80,[1]справочник!A:H,8,0)</f>
        <v>#N/A</v>
      </c>
    </row>
    <row r="81" spans="1:30" hidden="1" x14ac:dyDescent="0.25">
      <c r="A81">
        <v>63</v>
      </c>
      <c r="B81">
        <f>IF(ISBLANK(A81),0,IF(AND(ISERROR(VLOOKUP(VLOOKUP(A81,ishod_substance!A:G,7,0),$B$17:B80,1,0))=TRUE,VLOOKUP(A81,norm!A:B,2,0)&gt;0),VLOOKUP(A81,ishod_substance!A:G,7,0),0))</f>
        <v>0</v>
      </c>
      <c r="C81" s="47">
        <v>63</v>
      </c>
      <c r="D81" s="147" t="e">
        <f>VLOOKUP(B81,quide!A:B,2,0)</f>
        <v>#N/A</v>
      </c>
      <c r="E81" s="47" t="e">
        <f>VLOOKUP(B81,quide!A:G,7,0)</f>
        <v>#N/A</v>
      </c>
      <c r="F81" s="47">
        <f>SUMIF(ishod_substance!G:G,tbl_7!B81,ishod_substance!H:H)</f>
        <v>0</v>
      </c>
      <c r="G81" s="47">
        <f>SUMIF(ishod_substance!G:G,tbl_7!B81,ishod_substance!I:I)</f>
        <v>0</v>
      </c>
      <c r="H81" s="47" t="s">
        <v>172</v>
      </c>
      <c r="I81" s="47">
        <f t="shared" si="21"/>
        <v>0</v>
      </c>
      <c r="J81" s="47">
        <f t="shared" si="22"/>
        <v>0</v>
      </c>
      <c r="K81" s="47" t="str">
        <f t="shared" si="23"/>
        <v>ПДВ</v>
      </c>
      <c r="L81" s="47">
        <f t="shared" si="24"/>
        <v>0</v>
      </c>
      <c r="M81" s="47">
        <f t="shared" si="25"/>
        <v>0</v>
      </c>
      <c r="N81" s="47" t="str">
        <f t="shared" si="26"/>
        <v>ПДВ</v>
      </c>
      <c r="O81" s="47">
        <f t="shared" si="27"/>
        <v>0</v>
      </c>
      <c r="P81" s="47">
        <f t="shared" si="28"/>
        <v>0</v>
      </c>
      <c r="Q81" s="47" t="str">
        <f t="shared" si="29"/>
        <v>ПДВ</v>
      </c>
      <c r="R81" s="47">
        <f t="shared" si="30"/>
        <v>0</v>
      </c>
      <c r="S81" s="47">
        <f t="shared" si="31"/>
        <v>0</v>
      </c>
      <c r="T81" s="47" t="str">
        <f t="shared" si="32"/>
        <v>ПДВ</v>
      </c>
      <c r="U81" s="47">
        <f t="shared" si="33"/>
        <v>0</v>
      </c>
      <c r="V81" s="47">
        <f t="shared" si="34"/>
        <v>0</v>
      </c>
      <c r="W81" s="47" t="str">
        <f t="shared" si="35"/>
        <v>ПДВ</v>
      </c>
      <c r="X81" s="47">
        <f t="shared" si="36"/>
        <v>0</v>
      </c>
      <c r="Y81" s="47">
        <f t="shared" si="37"/>
        <v>0</v>
      </c>
      <c r="Z81" s="47" t="str">
        <f t="shared" si="38"/>
        <v>ПДВ</v>
      </c>
      <c r="AA81" s="47">
        <f t="shared" si="39"/>
        <v>0</v>
      </c>
      <c r="AB81" s="47">
        <f t="shared" si="40"/>
        <v>0</v>
      </c>
      <c r="AC81" s="47" t="str">
        <f t="shared" si="41"/>
        <v>ПДВ</v>
      </c>
      <c r="AD81" t="e">
        <f>VLOOKUP(B81,[1]справочник!A:H,8,0)</f>
        <v>#N/A</v>
      </c>
    </row>
    <row r="82" spans="1:30" hidden="1" x14ac:dyDescent="0.25">
      <c r="A82">
        <v>64</v>
      </c>
      <c r="B82">
        <f>IF(ISBLANK(A82),0,IF(AND(ISERROR(VLOOKUP(VLOOKUP(A82,ishod_substance!A:G,7,0),$B$17:B81,1,0))=TRUE,VLOOKUP(A82,norm!A:B,2,0)&gt;0),VLOOKUP(A82,ishod_substance!A:G,7,0),0))</f>
        <v>0</v>
      </c>
      <c r="C82" s="47">
        <v>64</v>
      </c>
      <c r="D82" s="147" t="e">
        <f>VLOOKUP(B82,quide!A:B,2,0)</f>
        <v>#N/A</v>
      </c>
      <c r="E82" s="47" t="e">
        <f>VLOOKUP(B82,quide!A:G,7,0)</f>
        <v>#N/A</v>
      </c>
      <c r="F82" s="47">
        <f>SUMIF(ishod_substance!G:G,tbl_7!B82,ishod_substance!H:H)</f>
        <v>0</v>
      </c>
      <c r="G82" s="47">
        <f>SUMIF(ishod_substance!G:G,tbl_7!B82,ishod_substance!I:I)</f>
        <v>0</v>
      </c>
      <c r="H82" s="47" t="s">
        <v>172</v>
      </c>
      <c r="I82" s="47">
        <f t="shared" si="21"/>
        <v>0</v>
      </c>
      <c r="J82" s="47">
        <f t="shared" si="22"/>
        <v>0</v>
      </c>
      <c r="K82" s="47" t="str">
        <f t="shared" si="23"/>
        <v>ПДВ</v>
      </c>
      <c r="L82" s="47">
        <f t="shared" si="24"/>
        <v>0</v>
      </c>
      <c r="M82" s="47">
        <f t="shared" si="25"/>
        <v>0</v>
      </c>
      <c r="N82" s="47" t="str">
        <f t="shared" si="26"/>
        <v>ПДВ</v>
      </c>
      <c r="O82" s="47">
        <f t="shared" si="27"/>
        <v>0</v>
      </c>
      <c r="P82" s="47">
        <f t="shared" si="28"/>
        <v>0</v>
      </c>
      <c r="Q82" s="47" t="str">
        <f t="shared" si="29"/>
        <v>ПДВ</v>
      </c>
      <c r="R82" s="47">
        <f t="shared" si="30"/>
        <v>0</v>
      </c>
      <c r="S82" s="47">
        <f t="shared" si="31"/>
        <v>0</v>
      </c>
      <c r="T82" s="47" t="str">
        <f t="shared" si="32"/>
        <v>ПДВ</v>
      </c>
      <c r="U82" s="47">
        <f t="shared" si="33"/>
        <v>0</v>
      </c>
      <c r="V82" s="47">
        <f t="shared" si="34"/>
        <v>0</v>
      </c>
      <c r="W82" s="47" t="str">
        <f t="shared" si="35"/>
        <v>ПДВ</v>
      </c>
      <c r="X82" s="47">
        <f t="shared" si="36"/>
        <v>0</v>
      </c>
      <c r="Y82" s="47">
        <f t="shared" si="37"/>
        <v>0</v>
      </c>
      <c r="Z82" s="47" t="str">
        <f t="shared" si="38"/>
        <v>ПДВ</v>
      </c>
      <c r="AA82" s="47">
        <f t="shared" si="39"/>
        <v>0</v>
      </c>
      <c r="AB82" s="47">
        <f t="shared" si="40"/>
        <v>0</v>
      </c>
      <c r="AC82" s="47" t="str">
        <f t="shared" si="41"/>
        <v>ПДВ</v>
      </c>
      <c r="AD82" t="e">
        <f>VLOOKUP(B82,[1]справочник!A:H,8,0)</f>
        <v>#N/A</v>
      </c>
    </row>
    <row r="83" spans="1:30" hidden="1" x14ac:dyDescent="0.25">
      <c r="A83">
        <v>65</v>
      </c>
      <c r="B83">
        <f>IF(ISBLANK(A83),0,IF(AND(ISERROR(VLOOKUP(VLOOKUP(A83,ishod_substance!A:G,7,0),$B$17:B82,1,0))=TRUE,VLOOKUP(A83,norm!A:B,2,0)&gt;0),VLOOKUP(A83,ishod_substance!A:G,7,0),0))</f>
        <v>0</v>
      </c>
      <c r="C83" s="47">
        <v>65</v>
      </c>
      <c r="D83" s="147" t="e">
        <f>VLOOKUP(B83,quide!A:B,2,0)</f>
        <v>#N/A</v>
      </c>
      <c r="E83" s="47" t="e">
        <f>VLOOKUP(B83,quide!A:G,7,0)</f>
        <v>#N/A</v>
      </c>
      <c r="F83" s="47">
        <f>SUMIF(ishod_substance!G:G,tbl_7!B83,ishod_substance!H:H)</f>
        <v>0</v>
      </c>
      <c r="G83" s="47">
        <f>SUMIF(ishod_substance!G:G,tbl_7!B83,ishod_substance!I:I)</f>
        <v>0</v>
      </c>
      <c r="H83" s="47" t="s">
        <v>172</v>
      </c>
      <c r="I83" s="47">
        <f t="shared" si="21"/>
        <v>0</v>
      </c>
      <c r="J83" s="47">
        <f t="shared" si="22"/>
        <v>0</v>
      </c>
      <c r="K83" s="47" t="str">
        <f t="shared" si="23"/>
        <v>ПДВ</v>
      </c>
      <c r="L83" s="47">
        <f t="shared" si="24"/>
        <v>0</v>
      </c>
      <c r="M83" s="47">
        <f t="shared" si="25"/>
        <v>0</v>
      </c>
      <c r="N83" s="47" t="str">
        <f t="shared" si="26"/>
        <v>ПДВ</v>
      </c>
      <c r="O83" s="47">
        <f t="shared" si="27"/>
        <v>0</v>
      </c>
      <c r="P83" s="47">
        <f t="shared" si="28"/>
        <v>0</v>
      </c>
      <c r="Q83" s="47" t="str">
        <f t="shared" si="29"/>
        <v>ПДВ</v>
      </c>
      <c r="R83" s="47">
        <f t="shared" si="30"/>
        <v>0</v>
      </c>
      <c r="S83" s="47">
        <f t="shared" si="31"/>
        <v>0</v>
      </c>
      <c r="T83" s="47" t="str">
        <f t="shared" si="32"/>
        <v>ПДВ</v>
      </c>
      <c r="U83" s="47">
        <f t="shared" si="33"/>
        <v>0</v>
      </c>
      <c r="V83" s="47">
        <f t="shared" si="34"/>
        <v>0</v>
      </c>
      <c r="W83" s="47" t="str">
        <f t="shared" si="35"/>
        <v>ПДВ</v>
      </c>
      <c r="X83" s="47">
        <f t="shared" si="36"/>
        <v>0</v>
      </c>
      <c r="Y83" s="47">
        <f t="shared" si="37"/>
        <v>0</v>
      </c>
      <c r="Z83" s="47" t="str">
        <f t="shared" si="38"/>
        <v>ПДВ</v>
      </c>
      <c r="AA83" s="47">
        <f t="shared" si="39"/>
        <v>0</v>
      </c>
      <c r="AB83" s="47">
        <f t="shared" si="40"/>
        <v>0</v>
      </c>
      <c r="AC83" s="47" t="str">
        <f t="shared" si="41"/>
        <v>ПДВ</v>
      </c>
      <c r="AD83" t="e">
        <f>VLOOKUP(B83,[1]справочник!A:H,8,0)</f>
        <v>#N/A</v>
      </c>
    </row>
    <row r="84" spans="1:30" hidden="1" x14ac:dyDescent="0.25">
      <c r="A84">
        <v>66</v>
      </c>
      <c r="B84">
        <f>IF(ISBLANK(A84),0,IF(AND(ISERROR(VLOOKUP(VLOOKUP(A84,ishod_substance!A:G,7,0),$B$17:B83,1,0))=TRUE,VLOOKUP(A84,norm!A:B,2,0)&gt;0),VLOOKUP(A84,ishod_substance!A:G,7,0),0))</f>
        <v>0</v>
      </c>
      <c r="C84" s="47">
        <v>66</v>
      </c>
      <c r="D84" s="147" t="e">
        <f>VLOOKUP(B84,quide!A:B,2,0)</f>
        <v>#N/A</v>
      </c>
      <c r="E84" s="47" t="e">
        <f>VLOOKUP(B84,quide!A:G,7,0)</f>
        <v>#N/A</v>
      </c>
      <c r="F84" s="47">
        <f>SUMIF(ishod_substance!G:G,tbl_7!B84,ishod_substance!H:H)</f>
        <v>0</v>
      </c>
      <c r="G84" s="47">
        <f>SUMIF(ishod_substance!G:G,tbl_7!B84,ishod_substance!I:I)</f>
        <v>0</v>
      </c>
      <c r="H84" s="47" t="s">
        <v>172</v>
      </c>
      <c r="I84" s="47">
        <f t="shared" si="21"/>
        <v>0</v>
      </c>
      <c r="J84" s="47">
        <f t="shared" si="22"/>
        <v>0</v>
      </c>
      <c r="K84" s="47" t="str">
        <f t="shared" si="23"/>
        <v>ПДВ</v>
      </c>
      <c r="L84" s="47">
        <f t="shared" si="24"/>
        <v>0</v>
      </c>
      <c r="M84" s="47">
        <f t="shared" si="25"/>
        <v>0</v>
      </c>
      <c r="N84" s="47" t="str">
        <f t="shared" si="26"/>
        <v>ПДВ</v>
      </c>
      <c r="O84" s="47">
        <f t="shared" si="27"/>
        <v>0</v>
      </c>
      <c r="P84" s="47">
        <f t="shared" si="28"/>
        <v>0</v>
      </c>
      <c r="Q84" s="47" t="str">
        <f t="shared" si="29"/>
        <v>ПДВ</v>
      </c>
      <c r="R84" s="47">
        <f t="shared" si="30"/>
        <v>0</v>
      </c>
      <c r="S84" s="47">
        <f t="shared" si="31"/>
        <v>0</v>
      </c>
      <c r="T84" s="47" t="str">
        <f t="shared" si="32"/>
        <v>ПДВ</v>
      </c>
      <c r="U84" s="47">
        <f t="shared" si="33"/>
        <v>0</v>
      </c>
      <c r="V84" s="47">
        <f t="shared" si="34"/>
        <v>0</v>
      </c>
      <c r="W84" s="47" t="str">
        <f t="shared" si="35"/>
        <v>ПДВ</v>
      </c>
      <c r="X84" s="47">
        <f t="shared" si="36"/>
        <v>0</v>
      </c>
      <c r="Y84" s="47">
        <f t="shared" si="37"/>
        <v>0</v>
      </c>
      <c r="Z84" s="47" t="str">
        <f t="shared" si="38"/>
        <v>ПДВ</v>
      </c>
      <c r="AA84" s="47">
        <f t="shared" si="39"/>
        <v>0</v>
      </c>
      <c r="AB84" s="47">
        <f t="shared" si="40"/>
        <v>0</v>
      </c>
      <c r="AC84" s="47" t="str">
        <f t="shared" si="41"/>
        <v>ПДВ</v>
      </c>
      <c r="AD84" t="e">
        <f>VLOOKUP(B84,[1]справочник!A:H,8,0)</f>
        <v>#N/A</v>
      </c>
    </row>
    <row r="85" spans="1:30" hidden="1" x14ac:dyDescent="0.25">
      <c r="A85">
        <v>67</v>
      </c>
      <c r="B85">
        <f>IF(ISBLANK(A85),0,IF(AND(ISERROR(VLOOKUP(VLOOKUP(A85,ishod_substance!A:G,7,0),$B$17:B84,1,0))=TRUE,VLOOKUP(A85,norm!A:B,2,0)&gt;0),VLOOKUP(A85,ishod_substance!A:G,7,0),0))</f>
        <v>0</v>
      </c>
      <c r="C85" s="47">
        <v>67</v>
      </c>
      <c r="D85" s="147" t="e">
        <f>VLOOKUP(B85,quide!A:B,2,0)</f>
        <v>#N/A</v>
      </c>
      <c r="E85" s="47" t="e">
        <f>VLOOKUP(B85,quide!A:G,7,0)</f>
        <v>#N/A</v>
      </c>
      <c r="F85" s="47">
        <f>SUMIF(ishod_substance!G:G,tbl_7!B85,ishod_substance!H:H)</f>
        <v>0</v>
      </c>
      <c r="G85" s="47">
        <f>SUMIF(ishod_substance!G:G,tbl_7!B85,ishod_substance!I:I)</f>
        <v>0</v>
      </c>
      <c r="H85" s="47" t="s">
        <v>172</v>
      </c>
      <c r="I85" s="47">
        <f t="shared" si="21"/>
        <v>0</v>
      </c>
      <c r="J85" s="47">
        <f t="shared" si="22"/>
        <v>0</v>
      </c>
      <c r="K85" s="47" t="str">
        <f t="shared" si="23"/>
        <v>ПДВ</v>
      </c>
      <c r="L85" s="47">
        <f t="shared" si="24"/>
        <v>0</v>
      </c>
      <c r="M85" s="47">
        <f t="shared" si="25"/>
        <v>0</v>
      </c>
      <c r="N85" s="47" t="str">
        <f t="shared" si="26"/>
        <v>ПДВ</v>
      </c>
      <c r="O85" s="47">
        <f t="shared" si="27"/>
        <v>0</v>
      </c>
      <c r="P85" s="47">
        <f t="shared" si="28"/>
        <v>0</v>
      </c>
      <c r="Q85" s="47" t="str">
        <f t="shared" si="29"/>
        <v>ПДВ</v>
      </c>
      <c r="R85" s="47">
        <f t="shared" si="30"/>
        <v>0</v>
      </c>
      <c r="S85" s="47">
        <f t="shared" si="31"/>
        <v>0</v>
      </c>
      <c r="T85" s="47" t="str">
        <f t="shared" si="32"/>
        <v>ПДВ</v>
      </c>
      <c r="U85" s="47">
        <f t="shared" si="33"/>
        <v>0</v>
      </c>
      <c r="V85" s="47">
        <f t="shared" si="34"/>
        <v>0</v>
      </c>
      <c r="W85" s="47" t="str">
        <f t="shared" si="35"/>
        <v>ПДВ</v>
      </c>
      <c r="X85" s="47">
        <f t="shared" si="36"/>
        <v>0</v>
      </c>
      <c r="Y85" s="47">
        <f t="shared" si="37"/>
        <v>0</v>
      </c>
      <c r="Z85" s="47" t="str">
        <f t="shared" si="38"/>
        <v>ПДВ</v>
      </c>
      <c r="AA85" s="47">
        <f t="shared" si="39"/>
        <v>0</v>
      </c>
      <c r="AB85" s="47">
        <f t="shared" si="40"/>
        <v>0</v>
      </c>
      <c r="AC85" s="47" t="str">
        <f t="shared" si="41"/>
        <v>ПДВ</v>
      </c>
      <c r="AD85" t="e">
        <f>VLOOKUP(B85,[1]справочник!A:H,8,0)</f>
        <v>#N/A</v>
      </c>
    </row>
    <row r="86" spans="1:30" hidden="1" x14ac:dyDescent="0.25">
      <c r="A86">
        <v>68</v>
      </c>
      <c r="B86">
        <f>IF(ISBLANK(A86),0,IF(AND(ISERROR(VLOOKUP(VLOOKUP(A86,ishod_substance!A:G,7,0),$B$17:B85,1,0))=TRUE,VLOOKUP(A86,norm!A:B,2,0)&gt;0),VLOOKUP(A86,ishod_substance!A:G,7,0),0))</f>
        <v>0</v>
      </c>
      <c r="C86" s="47">
        <v>68</v>
      </c>
      <c r="D86" s="147" t="e">
        <f>VLOOKUP(B86,quide!A:B,2,0)</f>
        <v>#N/A</v>
      </c>
      <c r="E86" s="47" t="e">
        <f>VLOOKUP(B86,quide!A:G,7,0)</f>
        <v>#N/A</v>
      </c>
      <c r="F86" s="47">
        <f>SUMIF(ishod_substance!G:G,tbl_7!B86,ishod_substance!H:H)</f>
        <v>0</v>
      </c>
      <c r="G86" s="47">
        <f>SUMIF(ishod_substance!G:G,tbl_7!B86,ishod_substance!I:I)</f>
        <v>0</v>
      </c>
      <c r="H86" s="47" t="s">
        <v>172</v>
      </c>
      <c r="I86" s="47">
        <f t="shared" si="21"/>
        <v>0</v>
      </c>
      <c r="J86" s="47">
        <f t="shared" si="22"/>
        <v>0</v>
      </c>
      <c r="K86" s="47" t="str">
        <f t="shared" si="23"/>
        <v>ПДВ</v>
      </c>
      <c r="L86" s="47">
        <f t="shared" si="24"/>
        <v>0</v>
      </c>
      <c r="M86" s="47">
        <f t="shared" si="25"/>
        <v>0</v>
      </c>
      <c r="N86" s="47" t="str">
        <f t="shared" si="26"/>
        <v>ПДВ</v>
      </c>
      <c r="O86" s="47">
        <f t="shared" si="27"/>
        <v>0</v>
      </c>
      <c r="P86" s="47">
        <f t="shared" si="28"/>
        <v>0</v>
      </c>
      <c r="Q86" s="47" t="str">
        <f t="shared" si="29"/>
        <v>ПДВ</v>
      </c>
      <c r="R86" s="47">
        <f t="shared" si="30"/>
        <v>0</v>
      </c>
      <c r="S86" s="47">
        <f t="shared" si="31"/>
        <v>0</v>
      </c>
      <c r="T86" s="47" t="str">
        <f t="shared" si="32"/>
        <v>ПДВ</v>
      </c>
      <c r="U86" s="47">
        <f t="shared" si="33"/>
        <v>0</v>
      </c>
      <c r="V86" s="47">
        <f t="shared" si="34"/>
        <v>0</v>
      </c>
      <c r="W86" s="47" t="str">
        <f t="shared" si="35"/>
        <v>ПДВ</v>
      </c>
      <c r="X86" s="47">
        <f t="shared" si="36"/>
        <v>0</v>
      </c>
      <c r="Y86" s="47">
        <f t="shared" si="37"/>
        <v>0</v>
      </c>
      <c r="Z86" s="47" t="str">
        <f t="shared" si="38"/>
        <v>ПДВ</v>
      </c>
      <c r="AA86" s="47">
        <f t="shared" si="39"/>
        <v>0</v>
      </c>
      <c r="AB86" s="47">
        <f t="shared" si="40"/>
        <v>0</v>
      </c>
      <c r="AC86" s="47" t="str">
        <f t="shared" si="41"/>
        <v>ПДВ</v>
      </c>
      <c r="AD86" t="e">
        <f>VLOOKUP(B86,[1]справочник!A:H,8,0)</f>
        <v>#N/A</v>
      </c>
    </row>
    <row r="87" spans="1:30" hidden="1" x14ac:dyDescent="0.25">
      <c r="A87">
        <v>69</v>
      </c>
      <c r="B87">
        <f>IF(ISBLANK(A87),0,IF(AND(ISERROR(VLOOKUP(VLOOKUP(A87,ishod_substance!A:G,7,0),$B$17:B86,1,0))=TRUE,VLOOKUP(A87,norm!A:B,2,0)&gt;0),VLOOKUP(A87,ishod_substance!A:G,7,0),0))</f>
        <v>0</v>
      </c>
      <c r="C87" s="47">
        <v>69</v>
      </c>
      <c r="D87" s="147" t="e">
        <f>VLOOKUP(B87,quide!A:B,2,0)</f>
        <v>#N/A</v>
      </c>
      <c r="E87" s="47" t="e">
        <f>VLOOKUP(B87,quide!A:G,7,0)</f>
        <v>#N/A</v>
      </c>
      <c r="F87" s="47">
        <f>SUMIF(ishod_substance!G:G,tbl_7!B87,ishod_substance!H:H)</f>
        <v>0</v>
      </c>
      <c r="G87" s="47">
        <f>SUMIF(ishod_substance!G:G,tbl_7!B87,ishod_substance!I:I)</f>
        <v>0</v>
      </c>
      <c r="H87" s="47" t="s">
        <v>172</v>
      </c>
      <c r="I87" s="47">
        <f t="shared" si="21"/>
        <v>0</v>
      </c>
      <c r="J87" s="47">
        <f t="shared" si="22"/>
        <v>0</v>
      </c>
      <c r="K87" s="47" t="str">
        <f t="shared" si="23"/>
        <v>ПДВ</v>
      </c>
      <c r="L87" s="47">
        <f t="shared" si="24"/>
        <v>0</v>
      </c>
      <c r="M87" s="47">
        <f t="shared" si="25"/>
        <v>0</v>
      </c>
      <c r="N87" s="47" t="str">
        <f t="shared" si="26"/>
        <v>ПДВ</v>
      </c>
      <c r="O87" s="47">
        <f t="shared" si="27"/>
        <v>0</v>
      </c>
      <c r="P87" s="47">
        <f t="shared" si="28"/>
        <v>0</v>
      </c>
      <c r="Q87" s="47" t="str">
        <f t="shared" si="29"/>
        <v>ПДВ</v>
      </c>
      <c r="R87" s="47">
        <f t="shared" si="30"/>
        <v>0</v>
      </c>
      <c r="S87" s="47">
        <f t="shared" si="31"/>
        <v>0</v>
      </c>
      <c r="T87" s="47" t="str">
        <f t="shared" si="32"/>
        <v>ПДВ</v>
      </c>
      <c r="U87" s="47">
        <f t="shared" si="33"/>
        <v>0</v>
      </c>
      <c r="V87" s="47">
        <f t="shared" si="34"/>
        <v>0</v>
      </c>
      <c r="W87" s="47" t="str">
        <f t="shared" si="35"/>
        <v>ПДВ</v>
      </c>
      <c r="X87" s="47">
        <f t="shared" si="36"/>
        <v>0</v>
      </c>
      <c r="Y87" s="47">
        <f t="shared" si="37"/>
        <v>0</v>
      </c>
      <c r="Z87" s="47" t="str">
        <f t="shared" si="38"/>
        <v>ПДВ</v>
      </c>
      <c r="AA87" s="47">
        <f t="shared" si="39"/>
        <v>0</v>
      </c>
      <c r="AB87" s="47">
        <f t="shared" si="40"/>
        <v>0</v>
      </c>
      <c r="AC87" s="47" t="str">
        <f t="shared" si="41"/>
        <v>ПДВ</v>
      </c>
      <c r="AD87" t="e">
        <f>VLOOKUP(B87,[1]справочник!A:H,8,0)</f>
        <v>#N/A</v>
      </c>
    </row>
    <row r="88" spans="1:30" hidden="1" x14ac:dyDescent="0.25">
      <c r="A88">
        <v>70</v>
      </c>
      <c r="B88">
        <f>IF(ISBLANK(A88),0,IF(AND(ISERROR(VLOOKUP(VLOOKUP(A88,ishod_substance!A:G,7,0),$B$17:B87,1,0))=TRUE,VLOOKUP(A88,norm!A:B,2,0)&gt;0),VLOOKUP(A88,ishod_substance!A:G,7,0),0))</f>
        <v>0</v>
      </c>
      <c r="C88" s="47">
        <v>70</v>
      </c>
      <c r="D88" s="147" t="e">
        <f>VLOOKUP(B88,quide!A:B,2,0)</f>
        <v>#N/A</v>
      </c>
      <c r="E88" s="47" t="e">
        <f>VLOOKUP(B88,quide!A:G,7,0)</f>
        <v>#N/A</v>
      </c>
      <c r="F88" s="47">
        <f>SUMIF(ishod_substance!G:G,tbl_7!B88,ishod_substance!H:H)</f>
        <v>0</v>
      </c>
      <c r="G88" s="47">
        <f>SUMIF(ishod_substance!G:G,tbl_7!B88,ishod_substance!I:I)</f>
        <v>0</v>
      </c>
      <c r="H88" s="47" t="s">
        <v>172</v>
      </c>
      <c r="I88" s="47">
        <f t="shared" si="21"/>
        <v>0</v>
      </c>
      <c r="J88" s="47">
        <f t="shared" si="22"/>
        <v>0</v>
      </c>
      <c r="K88" s="47" t="str">
        <f t="shared" si="23"/>
        <v>ПДВ</v>
      </c>
      <c r="L88" s="47">
        <f t="shared" si="24"/>
        <v>0</v>
      </c>
      <c r="M88" s="47">
        <f t="shared" si="25"/>
        <v>0</v>
      </c>
      <c r="N88" s="47" t="str">
        <f t="shared" si="26"/>
        <v>ПДВ</v>
      </c>
      <c r="O88" s="47">
        <f t="shared" si="27"/>
        <v>0</v>
      </c>
      <c r="P88" s="47">
        <f t="shared" si="28"/>
        <v>0</v>
      </c>
      <c r="Q88" s="47" t="str">
        <f t="shared" si="29"/>
        <v>ПДВ</v>
      </c>
      <c r="R88" s="47">
        <f t="shared" si="30"/>
        <v>0</v>
      </c>
      <c r="S88" s="47">
        <f t="shared" si="31"/>
        <v>0</v>
      </c>
      <c r="T88" s="47" t="str">
        <f t="shared" si="32"/>
        <v>ПДВ</v>
      </c>
      <c r="U88" s="47">
        <f t="shared" si="33"/>
        <v>0</v>
      </c>
      <c r="V88" s="47">
        <f t="shared" si="34"/>
        <v>0</v>
      </c>
      <c r="W88" s="47" t="str">
        <f t="shared" si="35"/>
        <v>ПДВ</v>
      </c>
      <c r="X88" s="47">
        <f t="shared" si="36"/>
        <v>0</v>
      </c>
      <c r="Y88" s="47">
        <f t="shared" si="37"/>
        <v>0</v>
      </c>
      <c r="Z88" s="47" t="str">
        <f t="shared" si="38"/>
        <v>ПДВ</v>
      </c>
      <c r="AA88" s="47">
        <f t="shared" si="39"/>
        <v>0</v>
      </c>
      <c r="AB88" s="47">
        <f t="shared" si="40"/>
        <v>0</v>
      </c>
      <c r="AC88" s="47" t="str">
        <f t="shared" si="41"/>
        <v>ПДВ</v>
      </c>
      <c r="AD88" t="e">
        <f>VLOOKUP(B88,[1]справочник!A:H,8,0)</f>
        <v>#N/A</v>
      </c>
    </row>
    <row r="89" spans="1:30" hidden="1" x14ac:dyDescent="0.25">
      <c r="A89">
        <v>71</v>
      </c>
      <c r="B89">
        <f>IF(ISBLANK(A89),0,IF(AND(ISERROR(VLOOKUP(VLOOKUP(A89,ishod_substance!A:G,7,0),$B$17:B88,1,0))=TRUE,VLOOKUP(A89,norm!A:B,2,0)&gt;0),VLOOKUP(A89,ishod_substance!A:G,7,0),0))</f>
        <v>0</v>
      </c>
      <c r="C89" s="47">
        <v>71</v>
      </c>
      <c r="D89" s="147" t="e">
        <f>VLOOKUP(B89,quide!A:B,2,0)</f>
        <v>#N/A</v>
      </c>
      <c r="E89" s="47" t="e">
        <f>VLOOKUP(B89,quide!A:G,7,0)</f>
        <v>#N/A</v>
      </c>
      <c r="F89" s="47">
        <f>SUMIF(ishod_substance!G:G,tbl_7!B89,ishod_substance!H:H)</f>
        <v>0</v>
      </c>
      <c r="G89" s="47">
        <f>SUMIF(ishod_substance!G:G,tbl_7!B89,ishod_substance!I:I)</f>
        <v>0</v>
      </c>
      <c r="H89" s="47" t="s">
        <v>172</v>
      </c>
      <c r="I89" s="47">
        <f t="shared" si="21"/>
        <v>0</v>
      </c>
      <c r="J89" s="47">
        <f t="shared" si="22"/>
        <v>0</v>
      </c>
      <c r="K89" s="47" t="str">
        <f t="shared" si="23"/>
        <v>ПДВ</v>
      </c>
      <c r="L89" s="47">
        <f t="shared" si="24"/>
        <v>0</v>
      </c>
      <c r="M89" s="47">
        <f t="shared" si="25"/>
        <v>0</v>
      </c>
      <c r="N89" s="47" t="str">
        <f t="shared" si="26"/>
        <v>ПДВ</v>
      </c>
      <c r="O89" s="47">
        <f t="shared" si="27"/>
        <v>0</v>
      </c>
      <c r="P89" s="47">
        <f t="shared" si="28"/>
        <v>0</v>
      </c>
      <c r="Q89" s="47" t="str">
        <f t="shared" si="29"/>
        <v>ПДВ</v>
      </c>
      <c r="R89" s="47">
        <f t="shared" si="30"/>
        <v>0</v>
      </c>
      <c r="S89" s="47">
        <f t="shared" si="31"/>
        <v>0</v>
      </c>
      <c r="T89" s="47" t="str">
        <f t="shared" si="32"/>
        <v>ПДВ</v>
      </c>
      <c r="U89" s="47">
        <f t="shared" si="33"/>
        <v>0</v>
      </c>
      <c r="V89" s="47">
        <f t="shared" si="34"/>
        <v>0</v>
      </c>
      <c r="W89" s="47" t="str">
        <f t="shared" si="35"/>
        <v>ПДВ</v>
      </c>
      <c r="X89" s="47">
        <f t="shared" si="36"/>
        <v>0</v>
      </c>
      <c r="Y89" s="47">
        <f t="shared" si="37"/>
        <v>0</v>
      </c>
      <c r="Z89" s="47" t="str">
        <f t="shared" si="38"/>
        <v>ПДВ</v>
      </c>
      <c r="AA89" s="47">
        <f t="shared" si="39"/>
        <v>0</v>
      </c>
      <c r="AB89" s="47">
        <f t="shared" si="40"/>
        <v>0</v>
      </c>
      <c r="AC89" s="47" t="str">
        <f t="shared" si="41"/>
        <v>ПДВ</v>
      </c>
      <c r="AD89" t="e">
        <f>VLOOKUP(B89,[1]справочник!A:H,8,0)</f>
        <v>#N/A</v>
      </c>
    </row>
    <row r="90" spans="1:30" hidden="1" x14ac:dyDescent="0.25">
      <c r="A90">
        <v>72</v>
      </c>
      <c r="B90">
        <f>IF(ISBLANK(A90),0,IF(AND(ISERROR(VLOOKUP(VLOOKUP(A90,ishod_substance!A:G,7,0),$B$17:B89,1,0))=TRUE,VLOOKUP(A90,norm!A:B,2,0)&gt;0),VLOOKUP(A90,ishod_substance!A:G,7,0),0))</f>
        <v>0</v>
      </c>
      <c r="C90" s="47">
        <v>72</v>
      </c>
      <c r="D90" s="147" t="e">
        <f>VLOOKUP(B90,quide!A:B,2,0)</f>
        <v>#N/A</v>
      </c>
      <c r="E90" s="47" t="e">
        <f>VLOOKUP(B90,quide!A:G,7,0)</f>
        <v>#N/A</v>
      </c>
      <c r="F90" s="47">
        <f>SUMIF(ishod_substance!G:G,tbl_7!B90,ishod_substance!H:H)</f>
        <v>0</v>
      </c>
      <c r="G90" s="47">
        <f>SUMIF(ishod_substance!G:G,tbl_7!B90,ishod_substance!I:I)</f>
        <v>0</v>
      </c>
      <c r="H90" s="47" t="s">
        <v>172</v>
      </c>
      <c r="I90" s="47">
        <f t="shared" si="21"/>
        <v>0</v>
      </c>
      <c r="J90" s="47">
        <f t="shared" si="22"/>
        <v>0</v>
      </c>
      <c r="K90" s="47" t="str">
        <f t="shared" si="23"/>
        <v>ПДВ</v>
      </c>
      <c r="L90" s="47">
        <f t="shared" si="24"/>
        <v>0</v>
      </c>
      <c r="M90" s="47">
        <f t="shared" si="25"/>
        <v>0</v>
      </c>
      <c r="N90" s="47" t="str">
        <f t="shared" si="26"/>
        <v>ПДВ</v>
      </c>
      <c r="O90" s="47">
        <f t="shared" si="27"/>
        <v>0</v>
      </c>
      <c r="P90" s="47">
        <f t="shared" si="28"/>
        <v>0</v>
      </c>
      <c r="Q90" s="47" t="str">
        <f t="shared" si="29"/>
        <v>ПДВ</v>
      </c>
      <c r="R90" s="47">
        <f t="shared" si="30"/>
        <v>0</v>
      </c>
      <c r="S90" s="47">
        <f t="shared" si="31"/>
        <v>0</v>
      </c>
      <c r="T90" s="47" t="str">
        <f t="shared" si="32"/>
        <v>ПДВ</v>
      </c>
      <c r="U90" s="47">
        <f t="shared" si="33"/>
        <v>0</v>
      </c>
      <c r="V90" s="47">
        <f t="shared" si="34"/>
        <v>0</v>
      </c>
      <c r="W90" s="47" t="str">
        <f t="shared" si="35"/>
        <v>ПДВ</v>
      </c>
      <c r="X90" s="47">
        <f t="shared" si="36"/>
        <v>0</v>
      </c>
      <c r="Y90" s="47">
        <f t="shared" si="37"/>
        <v>0</v>
      </c>
      <c r="Z90" s="47" t="str">
        <f t="shared" si="38"/>
        <v>ПДВ</v>
      </c>
      <c r="AA90" s="47">
        <f t="shared" si="39"/>
        <v>0</v>
      </c>
      <c r="AB90" s="47">
        <f t="shared" si="40"/>
        <v>0</v>
      </c>
      <c r="AC90" s="47" t="str">
        <f t="shared" si="41"/>
        <v>ПДВ</v>
      </c>
      <c r="AD90" t="e">
        <f>VLOOKUP(B90,[1]справочник!A:H,8,0)</f>
        <v>#N/A</v>
      </c>
    </row>
    <row r="91" spans="1:30" hidden="1" x14ac:dyDescent="0.25">
      <c r="A91">
        <v>73</v>
      </c>
      <c r="B91">
        <f>IF(ISBLANK(A91),0,IF(AND(ISERROR(VLOOKUP(VLOOKUP(A91,ishod_substance!A:G,7,0),$B$17:B90,1,0))=TRUE,VLOOKUP(A91,norm!A:B,2,0)&gt;0),VLOOKUP(A91,ishod_substance!A:G,7,0),0))</f>
        <v>0</v>
      </c>
      <c r="C91" s="47">
        <v>73</v>
      </c>
      <c r="D91" s="147" t="e">
        <f>VLOOKUP(B91,quide!A:B,2,0)</f>
        <v>#N/A</v>
      </c>
      <c r="E91" s="47" t="e">
        <f>VLOOKUP(B91,quide!A:G,7,0)</f>
        <v>#N/A</v>
      </c>
      <c r="F91" s="47">
        <f>SUMIF(ishod_substance!G:G,tbl_7!B91,ishod_substance!H:H)</f>
        <v>0</v>
      </c>
      <c r="G91" s="47">
        <f>SUMIF(ishod_substance!G:G,tbl_7!B91,ishod_substance!I:I)</f>
        <v>0</v>
      </c>
      <c r="H91" s="47" t="s">
        <v>172</v>
      </c>
      <c r="I91" s="47">
        <f t="shared" si="21"/>
        <v>0</v>
      </c>
      <c r="J91" s="47">
        <f t="shared" si="22"/>
        <v>0</v>
      </c>
      <c r="K91" s="47" t="str">
        <f t="shared" si="23"/>
        <v>ПДВ</v>
      </c>
      <c r="L91" s="47">
        <f t="shared" si="24"/>
        <v>0</v>
      </c>
      <c r="M91" s="47">
        <f t="shared" si="25"/>
        <v>0</v>
      </c>
      <c r="N91" s="47" t="str">
        <f t="shared" si="26"/>
        <v>ПДВ</v>
      </c>
      <c r="O91" s="47">
        <f t="shared" si="27"/>
        <v>0</v>
      </c>
      <c r="P91" s="47">
        <f t="shared" si="28"/>
        <v>0</v>
      </c>
      <c r="Q91" s="47" t="str">
        <f t="shared" si="29"/>
        <v>ПДВ</v>
      </c>
      <c r="R91" s="47">
        <f t="shared" si="30"/>
        <v>0</v>
      </c>
      <c r="S91" s="47">
        <f t="shared" si="31"/>
        <v>0</v>
      </c>
      <c r="T91" s="47" t="str">
        <f t="shared" si="32"/>
        <v>ПДВ</v>
      </c>
      <c r="U91" s="47">
        <f t="shared" si="33"/>
        <v>0</v>
      </c>
      <c r="V91" s="47">
        <f t="shared" si="34"/>
        <v>0</v>
      </c>
      <c r="W91" s="47" t="str">
        <f t="shared" si="35"/>
        <v>ПДВ</v>
      </c>
      <c r="X91" s="47">
        <f t="shared" si="36"/>
        <v>0</v>
      </c>
      <c r="Y91" s="47">
        <f t="shared" si="37"/>
        <v>0</v>
      </c>
      <c r="Z91" s="47" t="str">
        <f t="shared" si="38"/>
        <v>ПДВ</v>
      </c>
      <c r="AA91" s="47">
        <f t="shared" si="39"/>
        <v>0</v>
      </c>
      <c r="AB91" s="47">
        <f t="shared" si="40"/>
        <v>0</v>
      </c>
      <c r="AC91" s="47" t="str">
        <f t="shared" si="41"/>
        <v>ПДВ</v>
      </c>
      <c r="AD91" t="e">
        <f>VLOOKUP(B91,[1]справочник!A:H,8,0)</f>
        <v>#N/A</v>
      </c>
    </row>
    <row r="92" spans="1:30" hidden="1" x14ac:dyDescent="0.25">
      <c r="A92">
        <v>74</v>
      </c>
      <c r="B92">
        <f>IF(ISBLANK(A92),0,IF(AND(ISERROR(VLOOKUP(VLOOKUP(A92,ishod_substance!A:G,7,0),$B$17:B91,1,0))=TRUE,VLOOKUP(A92,norm!A:B,2,0)&gt;0),VLOOKUP(A92,ishod_substance!A:G,7,0),0))</f>
        <v>0</v>
      </c>
      <c r="C92" s="47">
        <v>74</v>
      </c>
      <c r="D92" s="147" t="e">
        <f>VLOOKUP(B92,quide!A:B,2,0)</f>
        <v>#N/A</v>
      </c>
      <c r="E92" s="47" t="e">
        <f>VLOOKUP(B92,quide!A:G,7,0)</f>
        <v>#N/A</v>
      </c>
      <c r="F92" s="47">
        <f>SUMIF(ishod_substance!G:G,tbl_7!B92,ishod_substance!H:H)</f>
        <v>0</v>
      </c>
      <c r="G92" s="47">
        <f>SUMIF(ishod_substance!G:G,tbl_7!B92,ishod_substance!I:I)</f>
        <v>0</v>
      </c>
      <c r="H92" s="47" t="s">
        <v>172</v>
      </c>
      <c r="I92" s="47">
        <f t="shared" si="21"/>
        <v>0</v>
      </c>
      <c r="J92" s="47">
        <f t="shared" si="22"/>
        <v>0</v>
      </c>
      <c r="K92" s="47" t="str">
        <f t="shared" si="23"/>
        <v>ПДВ</v>
      </c>
      <c r="L92" s="47">
        <f t="shared" si="24"/>
        <v>0</v>
      </c>
      <c r="M92" s="47">
        <f t="shared" si="25"/>
        <v>0</v>
      </c>
      <c r="N92" s="47" t="str">
        <f t="shared" si="26"/>
        <v>ПДВ</v>
      </c>
      <c r="O92" s="47">
        <f t="shared" si="27"/>
        <v>0</v>
      </c>
      <c r="P92" s="47">
        <f t="shared" si="28"/>
        <v>0</v>
      </c>
      <c r="Q92" s="47" t="str">
        <f t="shared" si="29"/>
        <v>ПДВ</v>
      </c>
      <c r="R92" s="47">
        <f t="shared" si="30"/>
        <v>0</v>
      </c>
      <c r="S92" s="47">
        <f t="shared" si="31"/>
        <v>0</v>
      </c>
      <c r="T92" s="47" t="str">
        <f t="shared" si="32"/>
        <v>ПДВ</v>
      </c>
      <c r="U92" s="47">
        <f t="shared" si="33"/>
        <v>0</v>
      </c>
      <c r="V92" s="47">
        <f t="shared" si="34"/>
        <v>0</v>
      </c>
      <c r="W92" s="47" t="str">
        <f t="shared" si="35"/>
        <v>ПДВ</v>
      </c>
      <c r="X92" s="47">
        <f t="shared" si="36"/>
        <v>0</v>
      </c>
      <c r="Y92" s="47">
        <f t="shared" si="37"/>
        <v>0</v>
      </c>
      <c r="Z92" s="47" t="str">
        <f t="shared" si="38"/>
        <v>ПДВ</v>
      </c>
      <c r="AA92" s="47">
        <f t="shared" si="39"/>
        <v>0</v>
      </c>
      <c r="AB92" s="47">
        <f t="shared" si="40"/>
        <v>0</v>
      </c>
      <c r="AC92" s="47" t="str">
        <f t="shared" si="41"/>
        <v>ПДВ</v>
      </c>
      <c r="AD92" t="e">
        <f>VLOOKUP(B92,[1]справочник!A:H,8,0)</f>
        <v>#N/A</v>
      </c>
    </row>
    <row r="93" spans="1:30" hidden="1" x14ac:dyDescent="0.25">
      <c r="A93">
        <v>75</v>
      </c>
      <c r="B93">
        <f>IF(ISBLANK(A93),0,IF(AND(ISERROR(VLOOKUP(VLOOKUP(A93,ishod_substance!A:G,7,0),$B$17:B92,1,0))=TRUE,VLOOKUP(A93,norm!A:B,2,0)&gt;0),VLOOKUP(A93,ishod_substance!A:G,7,0),0))</f>
        <v>0</v>
      </c>
      <c r="C93" s="47">
        <v>75</v>
      </c>
      <c r="D93" s="147" t="e">
        <f>VLOOKUP(B93,quide!A:B,2,0)</f>
        <v>#N/A</v>
      </c>
      <c r="E93" s="47" t="e">
        <f>VLOOKUP(B93,quide!A:G,7,0)</f>
        <v>#N/A</v>
      </c>
      <c r="F93" s="47">
        <f>SUMIF(ishod_substance!G:G,tbl_7!B93,ishod_substance!H:H)</f>
        <v>0</v>
      </c>
      <c r="G93" s="47">
        <f>SUMIF(ishod_substance!G:G,tbl_7!B93,ishod_substance!I:I)</f>
        <v>0</v>
      </c>
      <c r="H93" s="47" t="s">
        <v>172</v>
      </c>
      <c r="I93" s="47">
        <f t="shared" si="21"/>
        <v>0</v>
      </c>
      <c r="J93" s="47">
        <f t="shared" si="22"/>
        <v>0</v>
      </c>
      <c r="K93" s="47" t="str">
        <f t="shared" si="23"/>
        <v>ПДВ</v>
      </c>
      <c r="L93" s="47">
        <f t="shared" si="24"/>
        <v>0</v>
      </c>
      <c r="M93" s="47">
        <f t="shared" si="25"/>
        <v>0</v>
      </c>
      <c r="N93" s="47" t="str">
        <f t="shared" si="26"/>
        <v>ПДВ</v>
      </c>
      <c r="O93" s="47">
        <f t="shared" si="27"/>
        <v>0</v>
      </c>
      <c r="P93" s="47">
        <f t="shared" si="28"/>
        <v>0</v>
      </c>
      <c r="Q93" s="47" t="str">
        <f t="shared" si="29"/>
        <v>ПДВ</v>
      </c>
      <c r="R93" s="47">
        <f t="shared" si="30"/>
        <v>0</v>
      </c>
      <c r="S93" s="47">
        <f t="shared" si="31"/>
        <v>0</v>
      </c>
      <c r="T93" s="47" t="str">
        <f t="shared" si="32"/>
        <v>ПДВ</v>
      </c>
      <c r="U93" s="47">
        <f t="shared" si="33"/>
        <v>0</v>
      </c>
      <c r="V93" s="47">
        <f t="shared" si="34"/>
        <v>0</v>
      </c>
      <c r="W93" s="47" t="str">
        <f t="shared" si="35"/>
        <v>ПДВ</v>
      </c>
      <c r="X93" s="47">
        <f t="shared" si="36"/>
        <v>0</v>
      </c>
      <c r="Y93" s="47">
        <f t="shared" si="37"/>
        <v>0</v>
      </c>
      <c r="Z93" s="47" t="str">
        <f t="shared" si="38"/>
        <v>ПДВ</v>
      </c>
      <c r="AA93" s="47">
        <f t="shared" si="39"/>
        <v>0</v>
      </c>
      <c r="AB93" s="47">
        <f t="shared" si="40"/>
        <v>0</v>
      </c>
      <c r="AC93" s="47" t="str">
        <f t="shared" si="41"/>
        <v>ПДВ</v>
      </c>
      <c r="AD93" t="e">
        <f>VLOOKUP(B93,[1]справочник!A:H,8,0)</f>
        <v>#N/A</v>
      </c>
    </row>
    <row r="94" spans="1:30" hidden="1" x14ac:dyDescent="0.25">
      <c r="A94">
        <v>76</v>
      </c>
      <c r="B94">
        <f>IF(ISBLANK(A94),0,IF(AND(ISERROR(VLOOKUP(VLOOKUP(A94,ishod_substance!A:G,7,0),$B$17:B93,1,0))=TRUE,VLOOKUP(A94,norm!A:B,2,0)&gt;0),VLOOKUP(A94,ishod_substance!A:G,7,0),0))</f>
        <v>0</v>
      </c>
      <c r="C94" s="47">
        <v>76</v>
      </c>
      <c r="D94" s="147" t="e">
        <f>VLOOKUP(B94,quide!A:B,2,0)</f>
        <v>#N/A</v>
      </c>
      <c r="E94" s="47" t="e">
        <f>VLOOKUP(B94,quide!A:G,7,0)</f>
        <v>#N/A</v>
      </c>
      <c r="F94" s="47">
        <f>SUMIF(ishod_substance!G:G,tbl_7!B94,ishod_substance!H:H)</f>
        <v>0</v>
      </c>
      <c r="G94" s="47">
        <f>SUMIF(ishod_substance!G:G,tbl_7!B94,ishod_substance!I:I)</f>
        <v>0</v>
      </c>
      <c r="H94" s="47" t="s">
        <v>172</v>
      </c>
      <c r="I94" s="47">
        <f t="shared" si="21"/>
        <v>0</v>
      </c>
      <c r="J94" s="47">
        <f t="shared" si="22"/>
        <v>0</v>
      </c>
      <c r="K94" s="47" t="str">
        <f t="shared" si="23"/>
        <v>ПДВ</v>
      </c>
      <c r="L94" s="47">
        <f t="shared" si="24"/>
        <v>0</v>
      </c>
      <c r="M94" s="47">
        <f t="shared" si="25"/>
        <v>0</v>
      </c>
      <c r="N94" s="47" t="str">
        <f t="shared" si="26"/>
        <v>ПДВ</v>
      </c>
      <c r="O94" s="47">
        <f t="shared" si="27"/>
        <v>0</v>
      </c>
      <c r="P94" s="47">
        <f t="shared" si="28"/>
        <v>0</v>
      </c>
      <c r="Q94" s="47" t="str">
        <f t="shared" si="29"/>
        <v>ПДВ</v>
      </c>
      <c r="R94" s="47">
        <f t="shared" si="30"/>
        <v>0</v>
      </c>
      <c r="S94" s="47">
        <f t="shared" si="31"/>
        <v>0</v>
      </c>
      <c r="T94" s="47" t="str">
        <f t="shared" si="32"/>
        <v>ПДВ</v>
      </c>
      <c r="U94" s="47">
        <f t="shared" si="33"/>
        <v>0</v>
      </c>
      <c r="V94" s="47">
        <f t="shared" si="34"/>
        <v>0</v>
      </c>
      <c r="W94" s="47" t="str">
        <f t="shared" si="35"/>
        <v>ПДВ</v>
      </c>
      <c r="X94" s="47">
        <f t="shared" si="36"/>
        <v>0</v>
      </c>
      <c r="Y94" s="47">
        <f t="shared" si="37"/>
        <v>0</v>
      </c>
      <c r="Z94" s="47" t="str">
        <f t="shared" si="38"/>
        <v>ПДВ</v>
      </c>
      <c r="AA94" s="47">
        <f t="shared" si="39"/>
        <v>0</v>
      </c>
      <c r="AB94" s="47">
        <f t="shared" si="40"/>
        <v>0</v>
      </c>
      <c r="AC94" s="47" t="str">
        <f t="shared" si="41"/>
        <v>ПДВ</v>
      </c>
      <c r="AD94" t="e">
        <f>VLOOKUP(B94,[1]справочник!A:H,8,0)</f>
        <v>#N/A</v>
      </c>
    </row>
    <row r="95" spans="1:30" hidden="1" x14ac:dyDescent="0.25">
      <c r="A95">
        <v>77</v>
      </c>
      <c r="B95">
        <f>IF(ISBLANK(A95),0,IF(AND(ISERROR(VLOOKUP(VLOOKUP(A95,ishod_substance!A:G,7,0),$B$17:B94,1,0))=TRUE,VLOOKUP(A95,norm!A:B,2,0)&gt;0),VLOOKUP(A95,ishod_substance!A:G,7,0),0))</f>
        <v>0</v>
      </c>
      <c r="C95" s="47">
        <v>77</v>
      </c>
      <c r="D95" s="147" t="e">
        <f>VLOOKUP(B95,quide!A:B,2,0)</f>
        <v>#N/A</v>
      </c>
      <c r="E95" s="47" t="e">
        <f>VLOOKUP(B95,quide!A:G,7,0)</f>
        <v>#N/A</v>
      </c>
      <c r="F95" s="47">
        <f>SUMIF(ishod_substance!G:G,tbl_7!B95,ishod_substance!H:H)</f>
        <v>0</v>
      </c>
      <c r="G95" s="47">
        <f>SUMIF(ishod_substance!G:G,tbl_7!B95,ishod_substance!I:I)</f>
        <v>0</v>
      </c>
      <c r="H95" s="47" t="s">
        <v>172</v>
      </c>
      <c r="I95" s="47">
        <f t="shared" si="21"/>
        <v>0</v>
      </c>
      <c r="J95" s="47">
        <f t="shared" si="22"/>
        <v>0</v>
      </c>
      <c r="K95" s="47" t="str">
        <f t="shared" si="23"/>
        <v>ПДВ</v>
      </c>
      <c r="L95" s="47">
        <f t="shared" si="24"/>
        <v>0</v>
      </c>
      <c r="M95" s="47">
        <f t="shared" si="25"/>
        <v>0</v>
      </c>
      <c r="N95" s="47" t="str">
        <f t="shared" si="26"/>
        <v>ПДВ</v>
      </c>
      <c r="O95" s="47">
        <f t="shared" si="27"/>
        <v>0</v>
      </c>
      <c r="P95" s="47">
        <f t="shared" si="28"/>
        <v>0</v>
      </c>
      <c r="Q95" s="47" t="str">
        <f t="shared" si="29"/>
        <v>ПДВ</v>
      </c>
      <c r="R95" s="47">
        <f t="shared" si="30"/>
        <v>0</v>
      </c>
      <c r="S95" s="47">
        <f t="shared" si="31"/>
        <v>0</v>
      </c>
      <c r="T95" s="47" t="str">
        <f t="shared" si="32"/>
        <v>ПДВ</v>
      </c>
      <c r="U95" s="47">
        <f t="shared" si="33"/>
        <v>0</v>
      </c>
      <c r="V95" s="47">
        <f t="shared" si="34"/>
        <v>0</v>
      </c>
      <c r="W95" s="47" t="str">
        <f t="shared" si="35"/>
        <v>ПДВ</v>
      </c>
      <c r="X95" s="47">
        <f t="shared" si="36"/>
        <v>0</v>
      </c>
      <c r="Y95" s="47">
        <f t="shared" si="37"/>
        <v>0</v>
      </c>
      <c r="Z95" s="47" t="str">
        <f t="shared" si="38"/>
        <v>ПДВ</v>
      </c>
      <c r="AA95" s="47">
        <f t="shared" si="39"/>
        <v>0</v>
      </c>
      <c r="AB95" s="47">
        <f t="shared" si="40"/>
        <v>0</v>
      </c>
      <c r="AC95" s="47" t="str">
        <f t="shared" si="41"/>
        <v>ПДВ</v>
      </c>
      <c r="AD95" t="e">
        <f>VLOOKUP(B95,[1]справочник!A:H,8,0)</f>
        <v>#N/A</v>
      </c>
    </row>
    <row r="96" spans="1:30" hidden="1" x14ac:dyDescent="0.25">
      <c r="A96">
        <v>78</v>
      </c>
      <c r="B96">
        <f>IF(ISBLANK(A96),0,IF(AND(ISERROR(VLOOKUP(VLOOKUP(A96,ishod_substance!A:G,7,0),$B$17:B95,1,0))=TRUE,VLOOKUP(A96,norm!A:B,2,0)&gt;0),VLOOKUP(A96,ishod_substance!A:G,7,0),0))</f>
        <v>0</v>
      </c>
      <c r="C96" s="47">
        <v>78</v>
      </c>
      <c r="D96" s="147" t="e">
        <f>VLOOKUP(B96,quide!A:B,2,0)</f>
        <v>#N/A</v>
      </c>
      <c r="E96" s="47" t="e">
        <f>VLOOKUP(B96,quide!A:G,7,0)</f>
        <v>#N/A</v>
      </c>
      <c r="F96" s="47">
        <f>SUMIF(ishod_substance!G:G,tbl_7!B96,ishod_substance!H:H)</f>
        <v>0</v>
      </c>
      <c r="G96" s="47">
        <f>SUMIF(ishod_substance!G:G,tbl_7!B96,ishod_substance!I:I)</f>
        <v>0</v>
      </c>
      <c r="H96" s="47" t="s">
        <v>172</v>
      </c>
      <c r="I96" s="47">
        <f t="shared" si="21"/>
        <v>0</v>
      </c>
      <c r="J96" s="47">
        <f t="shared" si="22"/>
        <v>0</v>
      </c>
      <c r="K96" s="47" t="str">
        <f t="shared" si="23"/>
        <v>ПДВ</v>
      </c>
      <c r="L96" s="47">
        <f t="shared" si="24"/>
        <v>0</v>
      </c>
      <c r="M96" s="47">
        <f t="shared" si="25"/>
        <v>0</v>
      </c>
      <c r="N96" s="47" t="str">
        <f t="shared" si="26"/>
        <v>ПДВ</v>
      </c>
      <c r="O96" s="47">
        <f t="shared" si="27"/>
        <v>0</v>
      </c>
      <c r="P96" s="47">
        <f t="shared" si="28"/>
        <v>0</v>
      </c>
      <c r="Q96" s="47" t="str">
        <f t="shared" si="29"/>
        <v>ПДВ</v>
      </c>
      <c r="R96" s="47">
        <f t="shared" si="30"/>
        <v>0</v>
      </c>
      <c r="S96" s="47">
        <f t="shared" si="31"/>
        <v>0</v>
      </c>
      <c r="T96" s="47" t="str">
        <f t="shared" si="32"/>
        <v>ПДВ</v>
      </c>
      <c r="U96" s="47">
        <f t="shared" si="33"/>
        <v>0</v>
      </c>
      <c r="V96" s="47">
        <f t="shared" si="34"/>
        <v>0</v>
      </c>
      <c r="W96" s="47" t="str">
        <f t="shared" si="35"/>
        <v>ПДВ</v>
      </c>
      <c r="X96" s="47">
        <f t="shared" si="36"/>
        <v>0</v>
      </c>
      <c r="Y96" s="47">
        <f t="shared" si="37"/>
        <v>0</v>
      </c>
      <c r="Z96" s="47" t="str">
        <f t="shared" si="38"/>
        <v>ПДВ</v>
      </c>
      <c r="AA96" s="47">
        <f t="shared" si="39"/>
        <v>0</v>
      </c>
      <c r="AB96" s="47">
        <f t="shared" si="40"/>
        <v>0</v>
      </c>
      <c r="AC96" s="47" t="str">
        <f t="shared" si="41"/>
        <v>ПДВ</v>
      </c>
      <c r="AD96" t="e">
        <f>VLOOKUP(B96,[1]справочник!A:H,8,0)</f>
        <v>#N/A</v>
      </c>
    </row>
    <row r="97" spans="1:30" hidden="1" x14ac:dyDescent="0.25">
      <c r="A97">
        <v>79</v>
      </c>
      <c r="B97">
        <f>IF(ISBLANK(A97),0,IF(AND(ISERROR(VLOOKUP(VLOOKUP(A97,ishod_substance!A:G,7,0),$B$17:B96,1,0))=TRUE,VLOOKUP(A97,norm!A:B,2,0)&gt;0),VLOOKUP(A97,ishod_substance!A:G,7,0),0))</f>
        <v>0</v>
      </c>
      <c r="C97" s="47">
        <v>79</v>
      </c>
      <c r="D97" s="147" t="e">
        <f>VLOOKUP(B97,quide!A:B,2,0)</f>
        <v>#N/A</v>
      </c>
      <c r="E97" s="47" t="e">
        <f>VLOOKUP(B97,quide!A:G,7,0)</f>
        <v>#N/A</v>
      </c>
      <c r="F97" s="47">
        <f>SUMIF(ishod_substance!G:G,tbl_7!B97,ishod_substance!H:H)</f>
        <v>0</v>
      </c>
      <c r="G97" s="47">
        <f>SUMIF(ishod_substance!G:G,tbl_7!B97,ishod_substance!I:I)</f>
        <v>0</v>
      </c>
      <c r="H97" s="47" t="s">
        <v>172</v>
      </c>
      <c r="I97" s="47">
        <f t="shared" si="21"/>
        <v>0</v>
      </c>
      <c r="J97" s="47">
        <f t="shared" si="22"/>
        <v>0</v>
      </c>
      <c r="K97" s="47" t="str">
        <f t="shared" si="23"/>
        <v>ПДВ</v>
      </c>
      <c r="L97" s="47">
        <f t="shared" si="24"/>
        <v>0</v>
      </c>
      <c r="M97" s="47">
        <f t="shared" si="25"/>
        <v>0</v>
      </c>
      <c r="N97" s="47" t="str">
        <f t="shared" si="26"/>
        <v>ПДВ</v>
      </c>
      <c r="O97" s="47">
        <f t="shared" si="27"/>
        <v>0</v>
      </c>
      <c r="P97" s="47">
        <f t="shared" si="28"/>
        <v>0</v>
      </c>
      <c r="Q97" s="47" t="str">
        <f t="shared" si="29"/>
        <v>ПДВ</v>
      </c>
      <c r="R97" s="47">
        <f t="shared" si="30"/>
        <v>0</v>
      </c>
      <c r="S97" s="47">
        <f t="shared" si="31"/>
        <v>0</v>
      </c>
      <c r="T97" s="47" t="str">
        <f t="shared" si="32"/>
        <v>ПДВ</v>
      </c>
      <c r="U97" s="47">
        <f t="shared" si="33"/>
        <v>0</v>
      </c>
      <c r="V97" s="47">
        <f t="shared" si="34"/>
        <v>0</v>
      </c>
      <c r="W97" s="47" t="str">
        <f t="shared" si="35"/>
        <v>ПДВ</v>
      </c>
      <c r="X97" s="47">
        <f t="shared" si="36"/>
        <v>0</v>
      </c>
      <c r="Y97" s="47">
        <f t="shared" si="37"/>
        <v>0</v>
      </c>
      <c r="Z97" s="47" t="str">
        <f t="shared" si="38"/>
        <v>ПДВ</v>
      </c>
      <c r="AA97" s="47">
        <f t="shared" si="39"/>
        <v>0</v>
      </c>
      <c r="AB97" s="47">
        <f t="shared" si="40"/>
        <v>0</v>
      </c>
      <c r="AC97" s="47" t="str">
        <f t="shared" si="41"/>
        <v>ПДВ</v>
      </c>
      <c r="AD97" t="e">
        <f>VLOOKUP(B97,[1]справочник!A:H,8,0)</f>
        <v>#N/A</v>
      </c>
    </row>
    <row r="98" spans="1:30" hidden="1" x14ac:dyDescent="0.25">
      <c r="A98">
        <v>80</v>
      </c>
      <c r="B98">
        <f>IF(ISBLANK(A98),0,IF(AND(ISERROR(VLOOKUP(VLOOKUP(A98,ishod_substance!A:G,7,0),$B$17:B97,1,0))=TRUE,VLOOKUP(A98,norm!A:B,2,0)&gt;0),VLOOKUP(A98,ishod_substance!A:G,7,0),0))</f>
        <v>0</v>
      </c>
      <c r="C98" s="47">
        <v>80</v>
      </c>
      <c r="D98" s="147" t="e">
        <f>VLOOKUP(B98,quide!A:B,2,0)</f>
        <v>#N/A</v>
      </c>
      <c r="E98" s="47" t="e">
        <f>VLOOKUP(B98,quide!A:G,7,0)</f>
        <v>#N/A</v>
      </c>
      <c r="F98" s="47">
        <f>SUMIF(ishod_substance!G:G,tbl_7!B98,ishod_substance!H:H)</f>
        <v>0</v>
      </c>
      <c r="G98" s="47">
        <f>SUMIF(ishod_substance!G:G,tbl_7!B98,ishod_substance!I:I)</f>
        <v>0</v>
      </c>
      <c r="H98" s="47" t="s">
        <v>172</v>
      </c>
      <c r="I98" s="47">
        <f t="shared" si="21"/>
        <v>0</v>
      </c>
      <c r="J98" s="47">
        <f t="shared" si="22"/>
        <v>0</v>
      </c>
      <c r="K98" s="47" t="str">
        <f t="shared" si="23"/>
        <v>ПДВ</v>
      </c>
      <c r="L98" s="47">
        <f t="shared" si="24"/>
        <v>0</v>
      </c>
      <c r="M98" s="47">
        <f t="shared" si="25"/>
        <v>0</v>
      </c>
      <c r="N98" s="47" t="str">
        <f t="shared" si="26"/>
        <v>ПДВ</v>
      </c>
      <c r="O98" s="47">
        <f t="shared" si="27"/>
        <v>0</v>
      </c>
      <c r="P98" s="47">
        <f t="shared" si="28"/>
        <v>0</v>
      </c>
      <c r="Q98" s="47" t="str">
        <f t="shared" si="29"/>
        <v>ПДВ</v>
      </c>
      <c r="R98" s="47">
        <f t="shared" si="30"/>
        <v>0</v>
      </c>
      <c r="S98" s="47">
        <f t="shared" si="31"/>
        <v>0</v>
      </c>
      <c r="T98" s="47" t="str">
        <f t="shared" si="32"/>
        <v>ПДВ</v>
      </c>
      <c r="U98" s="47">
        <f t="shared" si="33"/>
        <v>0</v>
      </c>
      <c r="V98" s="47">
        <f t="shared" si="34"/>
        <v>0</v>
      </c>
      <c r="W98" s="47" t="str">
        <f t="shared" si="35"/>
        <v>ПДВ</v>
      </c>
      <c r="X98" s="47">
        <f t="shared" si="36"/>
        <v>0</v>
      </c>
      <c r="Y98" s="47">
        <f t="shared" si="37"/>
        <v>0</v>
      </c>
      <c r="Z98" s="47" t="str">
        <f t="shared" si="38"/>
        <v>ПДВ</v>
      </c>
      <c r="AA98" s="47">
        <f t="shared" si="39"/>
        <v>0</v>
      </c>
      <c r="AB98" s="47">
        <f t="shared" si="40"/>
        <v>0</v>
      </c>
      <c r="AC98" s="47" t="str">
        <f t="shared" si="41"/>
        <v>ПДВ</v>
      </c>
      <c r="AD98" t="e">
        <f>VLOOKUP(B98,[1]справочник!A:H,8,0)</f>
        <v>#N/A</v>
      </c>
    </row>
    <row r="99" spans="1:30" hidden="1" x14ac:dyDescent="0.25">
      <c r="A99">
        <v>81</v>
      </c>
      <c r="B99">
        <f>IF(ISBLANK(A99),0,IF(AND(ISERROR(VLOOKUP(VLOOKUP(A99,ishod_substance!A:G,7,0),$B$17:B98,1,0))=TRUE,VLOOKUP(A99,norm!A:B,2,0)&gt;0),VLOOKUP(A99,ishod_substance!A:G,7,0),0))</f>
        <v>0</v>
      </c>
      <c r="C99" s="47">
        <v>81</v>
      </c>
      <c r="D99" s="147" t="e">
        <f>VLOOKUP(B99,quide!A:B,2,0)</f>
        <v>#N/A</v>
      </c>
      <c r="E99" s="47" t="e">
        <f>VLOOKUP(B99,quide!A:G,7,0)</f>
        <v>#N/A</v>
      </c>
      <c r="F99" s="47">
        <f>SUMIF(ishod_substance!G:G,tbl_7!B99,ishod_substance!H:H)</f>
        <v>0</v>
      </c>
      <c r="G99" s="47">
        <f>SUMIF(ishod_substance!G:G,tbl_7!B99,ishod_substance!I:I)</f>
        <v>0</v>
      </c>
      <c r="H99" s="47" t="s">
        <v>172</v>
      </c>
      <c r="I99" s="47">
        <f t="shared" si="21"/>
        <v>0</v>
      </c>
      <c r="J99" s="47">
        <f t="shared" si="22"/>
        <v>0</v>
      </c>
      <c r="K99" s="47" t="str">
        <f t="shared" si="23"/>
        <v>ПДВ</v>
      </c>
      <c r="L99" s="47">
        <f t="shared" si="24"/>
        <v>0</v>
      </c>
      <c r="M99" s="47">
        <f t="shared" si="25"/>
        <v>0</v>
      </c>
      <c r="N99" s="47" t="str">
        <f t="shared" si="26"/>
        <v>ПДВ</v>
      </c>
      <c r="O99" s="47">
        <f t="shared" si="27"/>
        <v>0</v>
      </c>
      <c r="P99" s="47">
        <f t="shared" si="28"/>
        <v>0</v>
      </c>
      <c r="Q99" s="47" t="str">
        <f t="shared" si="29"/>
        <v>ПДВ</v>
      </c>
      <c r="R99" s="47">
        <f t="shared" si="30"/>
        <v>0</v>
      </c>
      <c r="S99" s="47">
        <f t="shared" si="31"/>
        <v>0</v>
      </c>
      <c r="T99" s="47" t="str">
        <f t="shared" si="32"/>
        <v>ПДВ</v>
      </c>
      <c r="U99" s="47">
        <f t="shared" si="33"/>
        <v>0</v>
      </c>
      <c r="V99" s="47">
        <f t="shared" si="34"/>
        <v>0</v>
      </c>
      <c r="W99" s="47" t="str">
        <f t="shared" si="35"/>
        <v>ПДВ</v>
      </c>
      <c r="X99" s="47">
        <f t="shared" si="36"/>
        <v>0</v>
      </c>
      <c r="Y99" s="47">
        <f t="shared" si="37"/>
        <v>0</v>
      </c>
      <c r="Z99" s="47" t="str">
        <f t="shared" si="38"/>
        <v>ПДВ</v>
      </c>
      <c r="AA99" s="47">
        <f t="shared" si="39"/>
        <v>0</v>
      </c>
      <c r="AB99" s="47">
        <f t="shared" si="40"/>
        <v>0</v>
      </c>
      <c r="AC99" s="47" t="str">
        <f t="shared" si="41"/>
        <v>ПДВ</v>
      </c>
      <c r="AD99" t="e">
        <f>VLOOKUP(B99,[1]справочник!A:H,8,0)</f>
        <v>#N/A</v>
      </c>
    </row>
    <row r="100" spans="1:30" hidden="1" x14ac:dyDescent="0.25">
      <c r="A100">
        <v>82</v>
      </c>
      <c r="B100">
        <f>IF(ISBLANK(A100),0,IF(AND(ISERROR(VLOOKUP(VLOOKUP(A100,ishod_substance!A:G,7,0),$B$17:B99,1,0))=TRUE,VLOOKUP(A100,norm!A:B,2,0)&gt;0),VLOOKUP(A100,ishod_substance!A:G,7,0),0))</f>
        <v>0</v>
      </c>
      <c r="C100" s="47">
        <v>82</v>
      </c>
      <c r="D100" s="147" t="e">
        <f>VLOOKUP(B100,quide!A:B,2,0)</f>
        <v>#N/A</v>
      </c>
      <c r="E100" s="47" t="e">
        <f>VLOOKUP(B100,quide!A:G,7,0)</f>
        <v>#N/A</v>
      </c>
      <c r="F100" s="47">
        <f>SUMIF(ishod_substance!G:G,tbl_7!B100,ishod_substance!H:H)</f>
        <v>0</v>
      </c>
      <c r="G100" s="47">
        <f>SUMIF(ishod_substance!G:G,tbl_7!B100,ishod_substance!I:I)</f>
        <v>0</v>
      </c>
      <c r="H100" s="47" t="s">
        <v>172</v>
      </c>
      <c r="I100" s="47">
        <f t="shared" si="21"/>
        <v>0</v>
      </c>
      <c r="J100" s="47">
        <f t="shared" si="22"/>
        <v>0</v>
      </c>
      <c r="K100" s="47" t="str">
        <f t="shared" si="23"/>
        <v>ПДВ</v>
      </c>
      <c r="L100" s="47">
        <f t="shared" si="24"/>
        <v>0</v>
      </c>
      <c r="M100" s="47">
        <f t="shared" si="25"/>
        <v>0</v>
      </c>
      <c r="N100" s="47" t="str">
        <f t="shared" si="26"/>
        <v>ПДВ</v>
      </c>
      <c r="O100" s="47">
        <f t="shared" si="27"/>
        <v>0</v>
      </c>
      <c r="P100" s="47">
        <f t="shared" si="28"/>
        <v>0</v>
      </c>
      <c r="Q100" s="47" t="str">
        <f t="shared" si="29"/>
        <v>ПДВ</v>
      </c>
      <c r="R100" s="47">
        <f t="shared" si="30"/>
        <v>0</v>
      </c>
      <c r="S100" s="47">
        <f t="shared" si="31"/>
        <v>0</v>
      </c>
      <c r="T100" s="47" t="str">
        <f t="shared" si="32"/>
        <v>ПДВ</v>
      </c>
      <c r="U100" s="47">
        <f t="shared" si="33"/>
        <v>0</v>
      </c>
      <c r="V100" s="47">
        <f t="shared" si="34"/>
        <v>0</v>
      </c>
      <c r="W100" s="47" t="str">
        <f t="shared" si="35"/>
        <v>ПДВ</v>
      </c>
      <c r="X100" s="47">
        <f t="shared" si="36"/>
        <v>0</v>
      </c>
      <c r="Y100" s="47">
        <f t="shared" si="37"/>
        <v>0</v>
      </c>
      <c r="Z100" s="47" t="str">
        <f t="shared" si="38"/>
        <v>ПДВ</v>
      </c>
      <c r="AA100" s="47">
        <f t="shared" si="39"/>
        <v>0</v>
      </c>
      <c r="AB100" s="47">
        <f t="shared" si="40"/>
        <v>0</v>
      </c>
      <c r="AC100" s="47" t="str">
        <f t="shared" si="41"/>
        <v>ПДВ</v>
      </c>
      <c r="AD100" t="e">
        <f>VLOOKUP(B100,[1]справочник!A:H,8,0)</f>
        <v>#N/A</v>
      </c>
    </row>
    <row r="101" spans="1:30" hidden="1" x14ac:dyDescent="0.25">
      <c r="A101">
        <v>83</v>
      </c>
      <c r="B101">
        <f>IF(ISBLANK(A101),0,IF(AND(ISERROR(VLOOKUP(VLOOKUP(A101,ishod_substance!A:G,7,0),$B$17:B100,1,0))=TRUE,VLOOKUP(A101,norm!A:B,2,0)&gt;0),VLOOKUP(A101,ishod_substance!A:G,7,0),0))</f>
        <v>0</v>
      </c>
      <c r="C101" s="47">
        <v>83</v>
      </c>
      <c r="D101" s="147" t="e">
        <f>VLOOKUP(B101,quide!A:B,2,0)</f>
        <v>#N/A</v>
      </c>
      <c r="E101" s="47" t="e">
        <f>VLOOKUP(B101,quide!A:G,7,0)</f>
        <v>#N/A</v>
      </c>
      <c r="F101" s="47">
        <f>SUMIF(ishod_substance!G:G,tbl_7!B101,ishod_substance!H:H)</f>
        <v>0</v>
      </c>
      <c r="G101" s="47">
        <f>SUMIF(ishod_substance!G:G,tbl_7!B101,ishod_substance!I:I)</f>
        <v>0</v>
      </c>
      <c r="H101" s="47" t="s">
        <v>172</v>
      </c>
      <c r="I101" s="47">
        <f t="shared" si="21"/>
        <v>0</v>
      </c>
      <c r="J101" s="47">
        <f t="shared" si="22"/>
        <v>0</v>
      </c>
      <c r="K101" s="47" t="str">
        <f t="shared" si="23"/>
        <v>ПДВ</v>
      </c>
      <c r="L101" s="47">
        <f t="shared" si="24"/>
        <v>0</v>
      </c>
      <c r="M101" s="47">
        <f t="shared" si="25"/>
        <v>0</v>
      </c>
      <c r="N101" s="47" t="str">
        <f t="shared" si="26"/>
        <v>ПДВ</v>
      </c>
      <c r="O101" s="47">
        <f t="shared" si="27"/>
        <v>0</v>
      </c>
      <c r="P101" s="47">
        <f t="shared" si="28"/>
        <v>0</v>
      </c>
      <c r="Q101" s="47" t="str">
        <f t="shared" si="29"/>
        <v>ПДВ</v>
      </c>
      <c r="R101" s="47">
        <f t="shared" si="30"/>
        <v>0</v>
      </c>
      <c r="S101" s="47">
        <f t="shared" si="31"/>
        <v>0</v>
      </c>
      <c r="T101" s="47" t="str">
        <f t="shared" si="32"/>
        <v>ПДВ</v>
      </c>
      <c r="U101" s="47">
        <f t="shared" si="33"/>
        <v>0</v>
      </c>
      <c r="V101" s="47">
        <f t="shared" si="34"/>
        <v>0</v>
      </c>
      <c r="W101" s="47" t="str">
        <f t="shared" si="35"/>
        <v>ПДВ</v>
      </c>
      <c r="X101" s="47">
        <f t="shared" si="36"/>
        <v>0</v>
      </c>
      <c r="Y101" s="47">
        <f t="shared" si="37"/>
        <v>0</v>
      </c>
      <c r="Z101" s="47" t="str">
        <f t="shared" si="38"/>
        <v>ПДВ</v>
      </c>
      <c r="AA101" s="47">
        <f t="shared" si="39"/>
        <v>0</v>
      </c>
      <c r="AB101" s="47">
        <f t="shared" si="40"/>
        <v>0</v>
      </c>
      <c r="AC101" s="47" t="str">
        <f t="shared" si="41"/>
        <v>ПДВ</v>
      </c>
      <c r="AD101" t="e">
        <f>VLOOKUP(B101,[1]справочник!A:H,8,0)</f>
        <v>#N/A</v>
      </c>
    </row>
    <row r="102" spans="1:30" hidden="1" x14ac:dyDescent="0.25">
      <c r="A102">
        <v>84</v>
      </c>
      <c r="B102">
        <f>IF(ISBLANK(A102),0,IF(AND(ISERROR(VLOOKUP(VLOOKUP(A102,ishod_substance!A:G,7,0),$B$17:B101,1,0))=TRUE,VLOOKUP(A102,norm!A:B,2,0)&gt;0),VLOOKUP(A102,ishod_substance!A:G,7,0),0))</f>
        <v>0</v>
      </c>
      <c r="C102" s="47">
        <v>84</v>
      </c>
      <c r="D102" s="147" t="e">
        <f>VLOOKUP(B102,quide!A:B,2,0)</f>
        <v>#N/A</v>
      </c>
      <c r="E102" s="47" t="e">
        <f>VLOOKUP(B102,quide!A:G,7,0)</f>
        <v>#N/A</v>
      </c>
      <c r="F102" s="47">
        <f>SUMIF(ishod_substance!G:G,tbl_7!B102,ishod_substance!H:H)</f>
        <v>0</v>
      </c>
      <c r="G102" s="47">
        <f>SUMIF(ishod_substance!G:G,tbl_7!B102,ishod_substance!I:I)</f>
        <v>0</v>
      </c>
      <c r="H102" s="47" t="s">
        <v>172</v>
      </c>
      <c r="I102" s="47">
        <f t="shared" si="21"/>
        <v>0</v>
      </c>
      <c r="J102" s="47">
        <f t="shared" si="22"/>
        <v>0</v>
      </c>
      <c r="K102" s="47" t="str">
        <f t="shared" si="23"/>
        <v>ПДВ</v>
      </c>
      <c r="L102" s="47">
        <f t="shared" si="24"/>
        <v>0</v>
      </c>
      <c r="M102" s="47">
        <f t="shared" si="25"/>
        <v>0</v>
      </c>
      <c r="N102" s="47" t="str">
        <f t="shared" si="26"/>
        <v>ПДВ</v>
      </c>
      <c r="O102" s="47">
        <f t="shared" si="27"/>
        <v>0</v>
      </c>
      <c r="P102" s="47">
        <f t="shared" si="28"/>
        <v>0</v>
      </c>
      <c r="Q102" s="47" t="str">
        <f t="shared" si="29"/>
        <v>ПДВ</v>
      </c>
      <c r="R102" s="47">
        <f t="shared" si="30"/>
        <v>0</v>
      </c>
      <c r="S102" s="47">
        <f t="shared" si="31"/>
        <v>0</v>
      </c>
      <c r="T102" s="47" t="str">
        <f t="shared" si="32"/>
        <v>ПДВ</v>
      </c>
      <c r="U102" s="47">
        <f t="shared" si="33"/>
        <v>0</v>
      </c>
      <c r="V102" s="47">
        <f t="shared" si="34"/>
        <v>0</v>
      </c>
      <c r="W102" s="47" t="str">
        <f t="shared" si="35"/>
        <v>ПДВ</v>
      </c>
      <c r="X102" s="47">
        <f t="shared" si="36"/>
        <v>0</v>
      </c>
      <c r="Y102" s="47">
        <f t="shared" si="37"/>
        <v>0</v>
      </c>
      <c r="Z102" s="47" t="str">
        <f t="shared" si="38"/>
        <v>ПДВ</v>
      </c>
      <c r="AA102" s="47">
        <f t="shared" si="39"/>
        <v>0</v>
      </c>
      <c r="AB102" s="47">
        <f t="shared" si="40"/>
        <v>0</v>
      </c>
      <c r="AC102" s="47" t="str">
        <f t="shared" si="41"/>
        <v>ПДВ</v>
      </c>
      <c r="AD102" t="e">
        <f>VLOOKUP(B102,[1]справочник!A:H,8,0)</f>
        <v>#N/A</v>
      </c>
    </row>
    <row r="103" spans="1:30" hidden="1" x14ac:dyDescent="0.25">
      <c r="A103">
        <v>85</v>
      </c>
      <c r="B103">
        <f>IF(ISBLANK(A103),0,IF(AND(ISERROR(VLOOKUP(VLOOKUP(A103,ishod_substance!A:G,7,0),$B$17:B102,1,0))=TRUE,VLOOKUP(A103,norm!A:B,2,0)&gt;0),VLOOKUP(A103,ishod_substance!A:G,7,0),0))</f>
        <v>0</v>
      </c>
      <c r="C103" s="47">
        <v>85</v>
      </c>
      <c r="D103" s="147" t="e">
        <f>VLOOKUP(B103,quide!A:B,2,0)</f>
        <v>#N/A</v>
      </c>
      <c r="E103" s="47" t="e">
        <f>VLOOKUP(B103,quide!A:G,7,0)</f>
        <v>#N/A</v>
      </c>
      <c r="F103" s="47">
        <f>SUMIF(ishod_substance!G:G,tbl_7!B103,ishod_substance!H:H)</f>
        <v>0</v>
      </c>
      <c r="G103" s="47">
        <f>SUMIF(ishod_substance!G:G,tbl_7!B103,ishod_substance!I:I)</f>
        <v>0</v>
      </c>
      <c r="H103" s="47" t="s">
        <v>172</v>
      </c>
      <c r="I103" s="47">
        <f t="shared" si="21"/>
        <v>0</v>
      </c>
      <c r="J103" s="47">
        <f t="shared" si="22"/>
        <v>0</v>
      </c>
      <c r="K103" s="47" t="str">
        <f t="shared" si="23"/>
        <v>ПДВ</v>
      </c>
      <c r="L103" s="47">
        <f t="shared" si="24"/>
        <v>0</v>
      </c>
      <c r="M103" s="47">
        <f t="shared" si="25"/>
        <v>0</v>
      </c>
      <c r="N103" s="47" t="str">
        <f t="shared" si="26"/>
        <v>ПДВ</v>
      </c>
      <c r="O103" s="47">
        <f t="shared" si="27"/>
        <v>0</v>
      </c>
      <c r="P103" s="47">
        <f t="shared" si="28"/>
        <v>0</v>
      </c>
      <c r="Q103" s="47" t="str">
        <f t="shared" si="29"/>
        <v>ПДВ</v>
      </c>
      <c r="R103" s="47">
        <f t="shared" si="30"/>
        <v>0</v>
      </c>
      <c r="S103" s="47">
        <f t="shared" si="31"/>
        <v>0</v>
      </c>
      <c r="T103" s="47" t="str">
        <f t="shared" si="32"/>
        <v>ПДВ</v>
      </c>
      <c r="U103" s="47">
        <f t="shared" si="33"/>
        <v>0</v>
      </c>
      <c r="V103" s="47">
        <f t="shared" si="34"/>
        <v>0</v>
      </c>
      <c r="W103" s="47" t="str">
        <f t="shared" si="35"/>
        <v>ПДВ</v>
      </c>
      <c r="X103" s="47">
        <f t="shared" si="36"/>
        <v>0</v>
      </c>
      <c r="Y103" s="47">
        <f t="shared" si="37"/>
        <v>0</v>
      </c>
      <c r="Z103" s="47" t="str">
        <f t="shared" si="38"/>
        <v>ПДВ</v>
      </c>
      <c r="AA103" s="47">
        <f t="shared" si="39"/>
        <v>0</v>
      </c>
      <c r="AB103" s="47">
        <f t="shared" si="40"/>
        <v>0</v>
      </c>
      <c r="AC103" s="47" t="str">
        <f t="shared" si="41"/>
        <v>ПДВ</v>
      </c>
      <c r="AD103" t="e">
        <f>VLOOKUP(B103,[1]справочник!A:H,8,0)</f>
        <v>#N/A</v>
      </c>
    </row>
    <row r="104" spans="1:30" hidden="1" x14ac:dyDescent="0.25">
      <c r="A104">
        <v>86</v>
      </c>
      <c r="B104">
        <f>IF(ISBLANK(A104),0,IF(AND(ISERROR(VLOOKUP(VLOOKUP(A104,ishod_substance!A:G,7,0),$B$17:B103,1,0))=TRUE,VLOOKUP(A104,norm!A:B,2,0)&gt;0),VLOOKUP(A104,ishod_substance!A:G,7,0),0))</f>
        <v>0</v>
      </c>
      <c r="C104" s="47">
        <v>86</v>
      </c>
      <c r="D104" s="147" t="e">
        <f>VLOOKUP(B104,quide!A:B,2,0)</f>
        <v>#N/A</v>
      </c>
      <c r="E104" s="47" t="e">
        <f>VLOOKUP(B104,quide!A:G,7,0)</f>
        <v>#N/A</v>
      </c>
      <c r="F104" s="47">
        <f>SUMIF(ishod_substance!G:G,tbl_7!B104,ishod_substance!H:H)</f>
        <v>0</v>
      </c>
      <c r="G104" s="47">
        <f>SUMIF(ishod_substance!G:G,tbl_7!B104,ishod_substance!I:I)</f>
        <v>0</v>
      </c>
      <c r="H104" s="47" t="s">
        <v>172</v>
      </c>
      <c r="I104" s="47">
        <f t="shared" si="21"/>
        <v>0</v>
      </c>
      <c r="J104" s="47">
        <f t="shared" si="22"/>
        <v>0</v>
      </c>
      <c r="K104" s="47" t="str">
        <f t="shared" si="23"/>
        <v>ПДВ</v>
      </c>
      <c r="L104" s="47">
        <f t="shared" si="24"/>
        <v>0</v>
      </c>
      <c r="M104" s="47">
        <f t="shared" si="25"/>
        <v>0</v>
      </c>
      <c r="N104" s="47" t="str">
        <f t="shared" si="26"/>
        <v>ПДВ</v>
      </c>
      <c r="O104" s="47">
        <f t="shared" si="27"/>
        <v>0</v>
      </c>
      <c r="P104" s="47">
        <f t="shared" si="28"/>
        <v>0</v>
      </c>
      <c r="Q104" s="47" t="str">
        <f t="shared" si="29"/>
        <v>ПДВ</v>
      </c>
      <c r="R104" s="47">
        <f t="shared" si="30"/>
        <v>0</v>
      </c>
      <c r="S104" s="47">
        <f t="shared" si="31"/>
        <v>0</v>
      </c>
      <c r="T104" s="47" t="str">
        <f t="shared" si="32"/>
        <v>ПДВ</v>
      </c>
      <c r="U104" s="47">
        <f t="shared" si="33"/>
        <v>0</v>
      </c>
      <c r="V104" s="47">
        <f t="shared" si="34"/>
        <v>0</v>
      </c>
      <c r="W104" s="47" t="str">
        <f t="shared" si="35"/>
        <v>ПДВ</v>
      </c>
      <c r="X104" s="47">
        <f t="shared" si="36"/>
        <v>0</v>
      </c>
      <c r="Y104" s="47">
        <f t="shared" si="37"/>
        <v>0</v>
      </c>
      <c r="Z104" s="47" t="str">
        <f t="shared" si="38"/>
        <v>ПДВ</v>
      </c>
      <c r="AA104" s="47">
        <f t="shared" si="39"/>
        <v>0</v>
      </c>
      <c r="AB104" s="47">
        <f t="shared" si="40"/>
        <v>0</v>
      </c>
      <c r="AC104" s="47" t="str">
        <f t="shared" si="41"/>
        <v>ПДВ</v>
      </c>
      <c r="AD104" t="e">
        <f>VLOOKUP(B104,[1]справочник!A:H,8,0)</f>
        <v>#N/A</v>
      </c>
    </row>
    <row r="105" spans="1:30" hidden="1" x14ac:dyDescent="0.25">
      <c r="A105">
        <v>87</v>
      </c>
      <c r="B105">
        <f>IF(ISBLANK(A105),0,IF(AND(ISERROR(VLOOKUP(VLOOKUP(A105,ishod_substance!A:G,7,0),$B$17:B104,1,0))=TRUE,VLOOKUP(A105,norm!A:B,2,0)&gt;0),VLOOKUP(A105,ishod_substance!A:G,7,0),0))</f>
        <v>0</v>
      </c>
      <c r="C105" s="47">
        <v>87</v>
      </c>
      <c r="D105" s="147" t="e">
        <f>VLOOKUP(B105,quide!A:B,2,0)</f>
        <v>#N/A</v>
      </c>
      <c r="E105" s="47" t="e">
        <f>VLOOKUP(B105,quide!A:G,7,0)</f>
        <v>#N/A</v>
      </c>
      <c r="F105" s="47">
        <f>SUMIF(ishod_substance!G:G,tbl_7!B105,ishod_substance!H:H)</f>
        <v>0</v>
      </c>
      <c r="G105" s="47">
        <f>SUMIF(ishod_substance!G:G,tbl_7!B105,ishod_substance!I:I)</f>
        <v>0</v>
      </c>
      <c r="H105" s="47" t="s">
        <v>172</v>
      </c>
      <c r="I105" s="47">
        <f t="shared" si="21"/>
        <v>0</v>
      </c>
      <c r="J105" s="47">
        <f t="shared" si="22"/>
        <v>0</v>
      </c>
      <c r="K105" s="47" t="str">
        <f t="shared" si="23"/>
        <v>ПДВ</v>
      </c>
      <c r="L105" s="47">
        <f t="shared" si="24"/>
        <v>0</v>
      </c>
      <c r="M105" s="47">
        <f t="shared" si="25"/>
        <v>0</v>
      </c>
      <c r="N105" s="47" t="str">
        <f t="shared" si="26"/>
        <v>ПДВ</v>
      </c>
      <c r="O105" s="47">
        <f t="shared" si="27"/>
        <v>0</v>
      </c>
      <c r="P105" s="47">
        <f t="shared" si="28"/>
        <v>0</v>
      </c>
      <c r="Q105" s="47" t="str">
        <f t="shared" si="29"/>
        <v>ПДВ</v>
      </c>
      <c r="R105" s="47">
        <f t="shared" si="30"/>
        <v>0</v>
      </c>
      <c r="S105" s="47">
        <f t="shared" si="31"/>
        <v>0</v>
      </c>
      <c r="T105" s="47" t="str">
        <f t="shared" si="32"/>
        <v>ПДВ</v>
      </c>
      <c r="U105" s="47">
        <f t="shared" si="33"/>
        <v>0</v>
      </c>
      <c r="V105" s="47">
        <f t="shared" si="34"/>
        <v>0</v>
      </c>
      <c r="W105" s="47" t="str">
        <f t="shared" si="35"/>
        <v>ПДВ</v>
      </c>
      <c r="X105" s="47">
        <f t="shared" si="36"/>
        <v>0</v>
      </c>
      <c r="Y105" s="47">
        <f t="shared" si="37"/>
        <v>0</v>
      </c>
      <c r="Z105" s="47" t="str">
        <f t="shared" si="38"/>
        <v>ПДВ</v>
      </c>
      <c r="AA105" s="47">
        <f t="shared" si="39"/>
        <v>0</v>
      </c>
      <c r="AB105" s="47">
        <f t="shared" si="40"/>
        <v>0</v>
      </c>
      <c r="AC105" s="47" t="str">
        <f t="shared" si="41"/>
        <v>ПДВ</v>
      </c>
      <c r="AD105" t="e">
        <f>VLOOKUP(B105,[1]справочник!A:H,8,0)</f>
        <v>#N/A</v>
      </c>
    </row>
    <row r="106" spans="1:30" hidden="1" x14ac:dyDescent="0.25">
      <c r="A106">
        <v>88</v>
      </c>
      <c r="B106">
        <f>IF(ISBLANK(A106),0,IF(AND(ISERROR(VLOOKUP(VLOOKUP(A106,ishod_substance!A:G,7,0),$B$17:B105,1,0))=TRUE,VLOOKUP(A106,norm!A:B,2,0)&gt;0),VLOOKUP(A106,ishod_substance!A:G,7,0),0))</f>
        <v>0</v>
      </c>
      <c r="C106" s="47">
        <v>88</v>
      </c>
      <c r="D106" s="147" t="e">
        <f>VLOOKUP(B106,quide!A:B,2,0)</f>
        <v>#N/A</v>
      </c>
      <c r="E106" s="47" t="e">
        <f>VLOOKUP(B106,quide!A:G,7,0)</f>
        <v>#N/A</v>
      </c>
      <c r="F106" s="47">
        <f>SUMIF(ishod_substance!G:G,tbl_7!B106,ishod_substance!H:H)</f>
        <v>0</v>
      </c>
      <c r="G106" s="47">
        <f>SUMIF(ishod_substance!G:G,tbl_7!B106,ishod_substance!I:I)</f>
        <v>0</v>
      </c>
      <c r="H106" s="47" t="s">
        <v>172</v>
      </c>
      <c r="I106" s="47">
        <f t="shared" si="21"/>
        <v>0</v>
      </c>
      <c r="J106" s="47">
        <f t="shared" si="22"/>
        <v>0</v>
      </c>
      <c r="K106" s="47" t="str">
        <f t="shared" si="23"/>
        <v>ПДВ</v>
      </c>
      <c r="L106" s="47">
        <f t="shared" si="24"/>
        <v>0</v>
      </c>
      <c r="M106" s="47">
        <f t="shared" si="25"/>
        <v>0</v>
      </c>
      <c r="N106" s="47" t="str">
        <f t="shared" si="26"/>
        <v>ПДВ</v>
      </c>
      <c r="O106" s="47">
        <f t="shared" si="27"/>
        <v>0</v>
      </c>
      <c r="P106" s="47">
        <f t="shared" si="28"/>
        <v>0</v>
      </c>
      <c r="Q106" s="47" t="str">
        <f t="shared" si="29"/>
        <v>ПДВ</v>
      </c>
      <c r="R106" s="47">
        <f t="shared" si="30"/>
        <v>0</v>
      </c>
      <c r="S106" s="47">
        <f t="shared" si="31"/>
        <v>0</v>
      </c>
      <c r="T106" s="47" t="str">
        <f t="shared" si="32"/>
        <v>ПДВ</v>
      </c>
      <c r="U106" s="47">
        <f t="shared" si="33"/>
        <v>0</v>
      </c>
      <c r="V106" s="47">
        <f t="shared" si="34"/>
        <v>0</v>
      </c>
      <c r="W106" s="47" t="str">
        <f t="shared" si="35"/>
        <v>ПДВ</v>
      </c>
      <c r="X106" s="47">
        <f t="shared" si="36"/>
        <v>0</v>
      </c>
      <c r="Y106" s="47">
        <f t="shared" si="37"/>
        <v>0</v>
      </c>
      <c r="Z106" s="47" t="str">
        <f t="shared" si="38"/>
        <v>ПДВ</v>
      </c>
      <c r="AA106" s="47">
        <f t="shared" si="39"/>
        <v>0</v>
      </c>
      <c r="AB106" s="47">
        <f t="shared" si="40"/>
        <v>0</v>
      </c>
      <c r="AC106" s="47" t="str">
        <f t="shared" si="41"/>
        <v>ПДВ</v>
      </c>
      <c r="AD106" t="e">
        <f>VLOOKUP(B106,[1]справочник!A:H,8,0)</f>
        <v>#N/A</v>
      </c>
    </row>
    <row r="107" spans="1:30" hidden="1" x14ac:dyDescent="0.25">
      <c r="A107">
        <v>89</v>
      </c>
      <c r="B107">
        <f>IF(ISBLANK(A107),0,IF(AND(ISERROR(VLOOKUP(VLOOKUP(A107,ishod_substance!A:G,7,0),$B$17:B106,1,0))=TRUE,VLOOKUP(A107,norm!A:B,2,0)&gt;0),VLOOKUP(A107,ishod_substance!A:G,7,0),0))</f>
        <v>0</v>
      </c>
      <c r="C107" s="47">
        <v>89</v>
      </c>
      <c r="D107" s="147" t="e">
        <f>VLOOKUP(B107,quide!A:B,2,0)</f>
        <v>#N/A</v>
      </c>
      <c r="E107" s="47" t="e">
        <f>VLOOKUP(B107,quide!A:G,7,0)</f>
        <v>#N/A</v>
      </c>
      <c r="F107" s="47">
        <f>SUMIF(ishod_substance!G:G,tbl_7!B107,ishod_substance!H:H)</f>
        <v>0</v>
      </c>
      <c r="G107" s="47">
        <f>SUMIF(ishod_substance!G:G,tbl_7!B107,ishod_substance!I:I)</f>
        <v>0</v>
      </c>
      <c r="H107" s="47" t="s">
        <v>172</v>
      </c>
      <c r="I107" s="47">
        <f t="shared" si="21"/>
        <v>0</v>
      </c>
      <c r="J107" s="47">
        <f t="shared" si="22"/>
        <v>0</v>
      </c>
      <c r="K107" s="47" t="str">
        <f t="shared" si="23"/>
        <v>ПДВ</v>
      </c>
      <c r="L107" s="47">
        <f t="shared" si="24"/>
        <v>0</v>
      </c>
      <c r="M107" s="47">
        <f t="shared" si="25"/>
        <v>0</v>
      </c>
      <c r="N107" s="47" t="str">
        <f t="shared" si="26"/>
        <v>ПДВ</v>
      </c>
      <c r="O107" s="47">
        <f t="shared" si="27"/>
        <v>0</v>
      </c>
      <c r="P107" s="47">
        <f t="shared" si="28"/>
        <v>0</v>
      </c>
      <c r="Q107" s="47" t="str">
        <f t="shared" si="29"/>
        <v>ПДВ</v>
      </c>
      <c r="R107" s="47">
        <f t="shared" si="30"/>
        <v>0</v>
      </c>
      <c r="S107" s="47">
        <f t="shared" si="31"/>
        <v>0</v>
      </c>
      <c r="T107" s="47" t="str">
        <f t="shared" si="32"/>
        <v>ПДВ</v>
      </c>
      <c r="U107" s="47">
        <f t="shared" si="33"/>
        <v>0</v>
      </c>
      <c r="V107" s="47">
        <f t="shared" si="34"/>
        <v>0</v>
      </c>
      <c r="W107" s="47" t="str">
        <f t="shared" si="35"/>
        <v>ПДВ</v>
      </c>
      <c r="X107" s="47">
        <f t="shared" si="36"/>
        <v>0</v>
      </c>
      <c r="Y107" s="47">
        <f t="shared" si="37"/>
        <v>0</v>
      </c>
      <c r="Z107" s="47" t="str">
        <f t="shared" si="38"/>
        <v>ПДВ</v>
      </c>
      <c r="AA107" s="47">
        <f t="shared" si="39"/>
        <v>0</v>
      </c>
      <c r="AB107" s="47">
        <f t="shared" si="40"/>
        <v>0</v>
      </c>
      <c r="AC107" s="47" t="str">
        <f t="shared" si="41"/>
        <v>ПДВ</v>
      </c>
      <c r="AD107" t="e">
        <f>VLOOKUP(B107,[1]справочник!A:H,8,0)</f>
        <v>#N/A</v>
      </c>
    </row>
    <row r="108" spans="1:30" hidden="1" x14ac:dyDescent="0.25">
      <c r="A108">
        <v>90</v>
      </c>
      <c r="B108">
        <f>IF(ISBLANK(A108),0,IF(AND(ISERROR(VLOOKUP(VLOOKUP(A108,ishod_substance!A:G,7,0),$B$17:B107,1,0))=TRUE,VLOOKUP(A108,norm!A:B,2,0)&gt;0),VLOOKUP(A108,ishod_substance!A:G,7,0),0))</f>
        <v>349</v>
      </c>
      <c r="C108" s="47">
        <v>90</v>
      </c>
      <c r="D108" s="147" t="str">
        <f>VLOOKUP(B108,quide!A:B,2,0)</f>
        <v>Хлор</v>
      </c>
      <c r="E108" s="47">
        <f>VLOOKUP(B108,quide!A:G,7,0)</f>
        <v>2</v>
      </c>
      <c r="F108" s="47">
        <f>SUMIF(ishod_substance!G:G,tbl_7!B108,ishod_substance!H:H)</f>
        <v>1.8834444444444446E-5</v>
      </c>
      <c r="G108" s="47">
        <f>SUMIF(ishod_substance!G:G,tbl_7!B108,ishod_substance!I:I)</f>
        <v>1.6272960000000001E-4</v>
      </c>
      <c r="H108" s="47" t="s">
        <v>172</v>
      </c>
      <c r="I108" s="47">
        <f t="shared" si="21"/>
        <v>1.8834444444444446E-5</v>
      </c>
      <c r="J108" s="47">
        <f t="shared" si="22"/>
        <v>1.6272960000000001E-4</v>
      </c>
      <c r="K108" s="47" t="str">
        <f t="shared" si="23"/>
        <v>ПДВ</v>
      </c>
      <c r="L108" s="47">
        <f t="shared" si="24"/>
        <v>1.8834444444444446E-5</v>
      </c>
      <c r="M108" s="47">
        <f t="shared" si="25"/>
        <v>1.6272960000000001E-4</v>
      </c>
      <c r="N108" s="47" t="str">
        <f t="shared" si="26"/>
        <v>ПДВ</v>
      </c>
      <c r="O108" s="47">
        <f t="shared" si="27"/>
        <v>1.8834444444444446E-5</v>
      </c>
      <c r="P108" s="47">
        <f t="shared" si="28"/>
        <v>1.6272960000000001E-4</v>
      </c>
      <c r="Q108" s="47" t="str">
        <f t="shared" si="29"/>
        <v>ПДВ</v>
      </c>
      <c r="R108" s="47">
        <f t="shared" si="30"/>
        <v>1.8834444444444446E-5</v>
      </c>
      <c r="S108" s="47">
        <f t="shared" si="31"/>
        <v>1.6272960000000001E-4</v>
      </c>
      <c r="T108" s="47" t="str">
        <f t="shared" si="32"/>
        <v>ПДВ</v>
      </c>
      <c r="U108" s="47">
        <f t="shared" si="33"/>
        <v>1.8834444444444446E-5</v>
      </c>
      <c r="V108" s="47">
        <f t="shared" si="34"/>
        <v>1.6272960000000001E-4</v>
      </c>
      <c r="W108" s="47" t="str">
        <f t="shared" si="35"/>
        <v>ПДВ</v>
      </c>
      <c r="X108" s="47">
        <f t="shared" si="36"/>
        <v>1.8834444444444446E-5</v>
      </c>
      <c r="Y108" s="47">
        <f t="shared" si="37"/>
        <v>1.6272960000000001E-4</v>
      </c>
      <c r="Z108" s="47" t="str">
        <f t="shared" si="38"/>
        <v>ПДВ</v>
      </c>
      <c r="AA108" s="47">
        <f t="shared" si="39"/>
        <v>1.8834444444444446E-5</v>
      </c>
      <c r="AB108" s="47">
        <f t="shared" si="40"/>
        <v>1.6272960000000001E-4</v>
      </c>
      <c r="AC108" s="47" t="str">
        <f t="shared" si="41"/>
        <v>ПДВ</v>
      </c>
      <c r="AD108" t="str">
        <f>VLOOKUP(B108,[1]справочник!A:H,8,0)</f>
        <v>жг</v>
      </c>
    </row>
    <row r="109" spans="1:30" x14ac:dyDescent="0.25">
      <c r="A109">
        <v>91</v>
      </c>
      <c r="B109">
        <f>IF(ISBLANK(A109),0,IF(AND(ISERROR(VLOOKUP(VLOOKUP(A109,ishod_substance!A:G,7,0),$B$17:B108,1,0))=TRUE,VLOOKUP(A109,norm!A:B,2,0)&gt;0),VLOOKUP(A109,ishod_substance!A:G,7,0),0))</f>
        <v>316</v>
      </c>
      <c r="C109" s="47">
        <v>91</v>
      </c>
      <c r="D109" s="147" t="str">
        <f>VLOOKUP(B109,quide!A:B,2,0)</f>
        <v>Гидрохлорид (по молекуле HCl) (Водород хлорид)</v>
      </c>
      <c r="E109" s="47">
        <f>VLOOKUP(B109,quide!A:G,7,0)</f>
        <v>2</v>
      </c>
      <c r="F109" s="47">
        <f>SUMIF(ishod_substance!G:G,tbl_7!B109,ishod_substance!H:H)</f>
        <v>3.4741666666666667E-6</v>
      </c>
      <c r="G109" s="47">
        <f>SUMIF(ishod_substance!G:G,tbl_7!B109,ishod_substance!I:I)</f>
        <v>3.0016800000000004E-5</v>
      </c>
      <c r="H109" s="47" t="s">
        <v>172</v>
      </c>
      <c r="I109" s="47">
        <f t="shared" si="21"/>
        <v>3.4741666666666667E-6</v>
      </c>
      <c r="J109" s="47">
        <f t="shared" si="22"/>
        <v>3.0016800000000004E-5</v>
      </c>
      <c r="K109" s="47" t="str">
        <f t="shared" si="23"/>
        <v>ПДВ</v>
      </c>
      <c r="L109" s="47">
        <f t="shared" si="24"/>
        <v>3.4741666666666667E-6</v>
      </c>
      <c r="M109" s="47">
        <f t="shared" si="25"/>
        <v>3.0016800000000004E-5</v>
      </c>
      <c r="N109" s="47" t="str">
        <f t="shared" si="26"/>
        <v>ПДВ</v>
      </c>
      <c r="O109" s="47">
        <f t="shared" si="27"/>
        <v>3.4741666666666667E-6</v>
      </c>
      <c r="P109" s="47">
        <f t="shared" si="28"/>
        <v>3.0016800000000004E-5</v>
      </c>
      <c r="Q109" s="47" t="str">
        <f t="shared" si="29"/>
        <v>ПДВ</v>
      </c>
      <c r="R109" s="47">
        <f t="shared" si="30"/>
        <v>3.4741666666666667E-6</v>
      </c>
      <c r="S109" s="47">
        <f t="shared" si="31"/>
        <v>3.0016800000000004E-5</v>
      </c>
      <c r="T109" s="47" t="str">
        <f t="shared" si="32"/>
        <v>ПДВ</v>
      </c>
      <c r="U109" s="47">
        <f t="shared" si="33"/>
        <v>3.4741666666666667E-6</v>
      </c>
      <c r="V109" s="47">
        <f t="shared" si="34"/>
        <v>3.0016800000000004E-5</v>
      </c>
      <c r="W109" s="47" t="str">
        <f t="shared" si="35"/>
        <v>ПДВ</v>
      </c>
      <c r="X109" s="47">
        <f t="shared" si="36"/>
        <v>3.4741666666666667E-6</v>
      </c>
      <c r="Y109" s="47">
        <f t="shared" si="37"/>
        <v>3.0016800000000004E-5</v>
      </c>
      <c r="Z109" s="47" t="str">
        <f t="shared" si="38"/>
        <v>ПДВ</v>
      </c>
      <c r="AA109" s="47">
        <f t="shared" si="39"/>
        <v>3.4741666666666667E-6</v>
      </c>
      <c r="AB109" s="47">
        <f t="shared" si="40"/>
        <v>3.0016800000000004E-5</v>
      </c>
      <c r="AC109" s="47" t="str">
        <f t="shared" si="41"/>
        <v>ПДВ</v>
      </c>
      <c r="AD109" t="str">
        <f>VLOOKUP(B109,[1]справочник!A:H,8,0)</f>
        <v>жг</v>
      </c>
    </row>
    <row r="110" spans="1:30" x14ac:dyDescent="0.25">
      <c r="A110">
        <v>92</v>
      </c>
      <c r="B110">
        <f>IF(ISBLANK(A110),0,IF(AND(ISERROR(VLOOKUP(VLOOKUP(A110,ishod_substance!A:G,7,0),$B$17:B109,1,0))=TRUE,VLOOKUP(A110,norm!A:B,2,0)&gt;0),VLOOKUP(A110,ishod_substance!A:G,7,0),0))</f>
        <v>0</v>
      </c>
      <c r="C110" s="47">
        <v>92</v>
      </c>
      <c r="D110" s="147" t="e">
        <f>VLOOKUP(B110,quide!A:B,2,0)</f>
        <v>#N/A</v>
      </c>
      <c r="E110" s="47" t="e">
        <f>VLOOKUP(B110,quide!A:G,7,0)</f>
        <v>#N/A</v>
      </c>
      <c r="F110" s="47">
        <f>SUMIF(ishod_substance!G:G,tbl_7!B110,ishod_substance!H:H)</f>
        <v>0</v>
      </c>
      <c r="G110" s="47">
        <f>SUMIF(ishod_substance!G:G,tbl_7!B110,ishod_substance!I:I)</f>
        <v>0</v>
      </c>
      <c r="H110" s="47" t="s">
        <v>172</v>
      </c>
      <c r="I110" s="47">
        <f t="shared" si="21"/>
        <v>0</v>
      </c>
      <c r="J110" s="47">
        <f t="shared" si="22"/>
        <v>0</v>
      </c>
      <c r="K110" s="47" t="str">
        <f t="shared" si="23"/>
        <v>ПДВ</v>
      </c>
      <c r="L110" s="47">
        <f t="shared" si="24"/>
        <v>0</v>
      </c>
      <c r="M110" s="47">
        <f t="shared" si="25"/>
        <v>0</v>
      </c>
      <c r="N110" s="47" t="str">
        <f t="shared" si="26"/>
        <v>ПДВ</v>
      </c>
      <c r="O110" s="47">
        <f t="shared" si="27"/>
        <v>0</v>
      </c>
      <c r="P110" s="47">
        <f t="shared" si="28"/>
        <v>0</v>
      </c>
      <c r="Q110" s="47" t="str">
        <f t="shared" si="29"/>
        <v>ПДВ</v>
      </c>
      <c r="R110" s="47">
        <f t="shared" si="30"/>
        <v>0</v>
      </c>
      <c r="S110" s="47">
        <f t="shared" si="31"/>
        <v>0</v>
      </c>
      <c r="T110" s="47" t="str">
        <f t="shared" si="32"/>
        <v>ПДВ</v>
      </c>
      <c r="U110" s="47">
        <f t="shared" si="33"/>
        <v>0</v>
      </c>
      <c r="V110" s="47">
        <f t="shared" si="34"/>
        <v>0</v>
      </c>
      <c r="W110" s="47" t="str">
        <f t="shared" si="35"/>
        <v>ПДВ</v>
      </c>
      <c r="X110" s="47">
        <f t="shared" si="36"/>
        <v>0</v>
      </c>
      <c r="Y110" s="47">
        <f t="shared" si="37"/>
        <v>0</v>
      </c>
      <c r="Z110" s="47" t="str">
        <f t="shared" si="38"/>
        <v>ПДВ</v>
      </c>
      <c r="AA110" s="47">
        <f t="shared" si="39"/>
        <v>0</v>
      </c>
      <c r="AB110" s="47">
        <f t="shared" si="40"/>
        <v>0</v>
      </c>
      <c r="AC110" s="47" t="str">
        <f t="shared" si="41"/>
        <v>ПДВ</v>
      </c>
      <c r="AD110" t="e">
        <f>VLOOKUP(B110,[1]справочник!A:H,8,0)</f>
        <v>#N/A</v>
      </c>
    </row>
    <row r="111" spans="1:30" hidden="1" x14ac:dyDescent="0.25">
      <c r="A111">
        <v>93</v>
      </c>
      <c r="B111">
        <f>IF(ISBLANK(A111),0,IF(AND(ISERROR(VLOOKUP(VLOOKUP(A111,ishod_substance!A:G,7,0),$B$17:B110,1,0))=TRUE,VLOOKUP(A111,norm!A:B,2,0)&gt;0),VLOOKUP(A111,ishod_substance!A:G,7,0),0))</f>
        <v>0</v>
      </c>
      <c r="C111" s="47">
        <v>93</v>
      </c>
      <c r="D111" s="147" t="e">
        <f>VLOOKUP(B111,quide!A:B,2,0)</f>
        <v>#N/A</v>
      </c>
      <c r="E111" s="47" t="e">
        <f>VLOOKUP(B111,quide!A:G,7,0)</f>
        <v>#N/A</v>
      </c>
      <c r="F111" s="47">
        <f>SUMIF(ishod_substance!G:G,tbl_7!B111,ishod_substance!H:H)</f>
        <v>0</v>
      </c>
      <c r="G111" s="47">
        <f>SUMIF(ishod_substance!G:G,tbl_7!B111,ishod_substance!I:I)</f>
        <v>0</v>
      </c>
      <c r="H111" s="47" t="s">
        <v>172</v>
      </c>
      <c r="I111" s="47">
        <f t="shared" si="21"/>
        <v>0</v>
      </c>
      <c r="J111" s="47">
        <f t="shared" si="22"/>
        <v>0</v>
      </c>
      <c r="K111" s="47" t="str">
        <f t="shared" si="23"/>
        <v>ПДВ</v>
      </c>
      <c r="L111" s="47">
        <f t="shared" si="24"/>
        <v>0</v>
      </c>
      <c r="M111" s="47">
        <f t="shared" si="25"/>
        <v>0</v>
      </c>
      <c r="N111" s="47" t="str">
        <f t="shared" si="26"/>
        <v>ПДВ</v>
      </c>
      <c r="O111" s="47">
        <f t="shared" si="27"/>
        <v>0</v>
      </c>
      <c r="P111" s="47">
        <f t="shared" si="28"/>
        <v>0</v>
      </c>
      <c r="Q111" s="47" t="str">
        <f t="shared" si="29"/>
        <v>ПДВ</v>
      </c>
      <c r="R111" s="47">
        <f t="shared" si="30"/>
        <v>0</v>
      </c>
      <c r="S111" s="47">
        <f t="shared" si="31"/>
        <v>0</v>
      </c>
      <c r="T111" s="47" t="str">
        <f t="shared" si="32"/>
        <v>ПДВ</v>
      </c>
      <c r="U111" s="47">
        <f t="shared" si="33"/>
        <v>0</v>
      </c>
      <c r="V111" s="47">
        <f t="shared" si="34"/>
        <v>0</v>
      </c>
      <c r="W111" s="47" t="str">
        <f t="shared" si="35"/>
        <v>ПДВ</v>
      </c>
      <c r="X111" s="47">
        <f t="shared" si="36"/>
        <v>0</v>
      </c>
      <c r="Y111" s="47">
        <f t="shared" si="37"/>
        <v>0</v>
      </c>
      <c r="Z111" s="47" t="str">
        <f t="shared" si="38"/>
        <v>ПДВ</v>
      </c>
      <c r="AA111" s="47">
        <f t="shared" si="39"/>
        <v>0</v>
      </c>
      <c r="AB111" s="47">
        <f t="shared" si="40"/>
        <v>0</v>
      </c>
      <c r="AC111" s="47" t="str">
        <f t="shared" si="41"/>
        <v>ПДВ</v>
      </c>
      <c r="AD111" t="e">
        <f>VLOOKUP(B111,[1]справочник!A:H,8,0)</f>
        <v>#N/A</v>
      </c>
    </row>
    <row r="112" spans="1:30" hidden="1" x14ac:dyDescent="0.25">
      <c r="A112">
        <v>94</v>
      </c>
      <c r="B112">
        <f>IF(ISBLANK(A112),0,IF(AND(ISERROR(VLOOKUP(VLOOKUP(A112,ishod_substance!A:G,7,0),$B$17:B111,1,0))=TRUE,VLOOKUP(A112,norm!A:B,2,0)&gt;0),VLOOKUP(A112,ishod_substance!A:G,7,0),0))</f>
        <v>0</v>
      </c>
      <c r="C112" s="47">
        <v>94</v>
      </c>
      <c r="D112" s="147" t="e">
        <f>VLOOKUP(B112,quide!A:B,2,0)</f>
        <v>#N/A</v>
      </c>
      <c r="E112" s="47" t="e">
        <f>VLOOKUP(B112,quide!A:G,7,0)</f>
        <v>#N/A</v>
      </c>
      <c r="F112" s="47">
        <f>SUMIF(ishod_substance!G:G,tbl_7!B112,ishod_substance!H:H)</f>
        <v>0</v>
      </c>
      <c r="G112" s="47">
        <f>SUMIF(ishod_substance!G:G,tbl_7!B112,ishod_substance!I:I)</f>
        <v>0</v>
      </c>
      <c r="H112" s="47" t="s">
        <v>172</v>
      </c>
      <c r="I112" s="47">
        <f t="shared" si="21"/>
        <v>0</v>
      </c>
      <c r="J112" s="47">
        <f t="shared" si="22"/>
        <v>0</v>
      </c>
      <c r="K112" s="47" t="str">
        <f t="shared" si="23"/>
        <v>ПДВ</v>
      </c>
      <c r="L112" s="47">
        <f t="shared" si="24"/>
        <v>0</v>
      </c>
      <c r="M112" s="47">
        <f t="shared" si="25"/>
        <v>0</v>
      </c>
      <c r="N112" s="47" t="str">
        <f t="shared" si="26"/>
        <v>ПДВ</v>
      </c>
      <c r="O112" s="47">
        <f t="shared" si="27"/>
        <v>0</v>
      </c>
      <c r="P112" s="47">
        <f t="shared" si="28"/>
        <v>0</v>
      </c>
      <c r="Q112" s="47" t="str">
        <f t="shared" si="29"/>
        <v>ПДВ</v>
      </c>
      <c r="R112" s="47">
        <f t="shared" si="30"/>
        <v>0</v>
      </c>
      <c r="S112" s="47">
        <f t="shared" si="31"/>
        <v>0</v>
      </c>
      <c r="T112" s="47" t="str">
        <f t="shared" si="32"/>
        <v>ПДВ</v>
      </c>
      <c r="U112" s="47">
        <f t="shared" si="33"/>
        <v>0</v>
      </c>
      <c r="V112" s="47">
        <f t="shared" si="34"/>
        <v>0</v>
      </c>
      <c r="W112" s="47" t="str">
        <f t="shared" si="35"/>
        <v>ПДВ</v>
      </c>
      <c r="X112" s="47">
        <f t="shared" si="36"/>
        <v>0</v>
      </c>
      <c r="Y112" s="47">
        <f t="shared" si="37"/>
        <v>0</v>
      </c>
      <c r="Z112" s="47" t="str">
        <f t="shared" si="38"/>
        <v>ПДВ</v>
      </c>
      <c r="AA112" s="47">
        <f t="shared" si="39"/>
        <v>0</v>
      </c>
      <c r="AB112" s="47">
        <f t="shared" si="40"/>
        <v>0</v>
      </c>
      <c r="AC112" s="47" t="str">
        <f t="shared" si="41"/>
        <v>ПДВ</v>
      </c>
      <c r="AD112" t="e">
        <f>VLOOKUP(B112,[1]справочник!A:H,8,0)</f>
        <v>#N/A</v>
      </c>
    </row>
    <row r="113" spans="1:30" hidden="1" x14ac:dyDescent="0.25">
      <c r="A113">
        <v>95</v>
      </c>
      <c r="B113">
        <f>IF(ISBLANK(A113),0,IF(AND(ISERROR(VLOOKUP(VLOOKUP(A113,ishod_substance!A:G,7,0),$B$17:B112,1,0))=TRUE,VLOOKUP(A113,norm!A:B,2,0)&gt;0),VLOOKUP(A113,ishod_substance!A:G,7,0),0))</f>
        <v>0</v>
      </c>
      <c r="C113" s="47">
        <v>95</v>
      </c>
      <c r="D113" s="147" t="e">
        <f>VLOOKUP(B113,quide!A:B,2,0)</f>
        <v>#N/A</v>
      </c>
      <c r="E113" s="47" t="e">
        <f>VLOOKUP(B113,quide!A:G,7,0)</f>
        <v>#N/A</v>
      </c>
      <c r="F113" s="47">
        <f>SUMIF(ishod_substance!G:G,tbl_7!B113,ishod_substance!H:H)</f>
        <v>0</v>
      </c>
      <c r="G113" s="47">
        <f>SUMIF(ishod_substance!G:G,tbl_7!B113,ishod_substance!I:I)</f>
        <v>0</v>
      </c>
      <c r="H113" s="47" t="s">
        <v>172</v>
      </c>
      <c r="I113" s="47">
        <f t="shared" si="21"/>
        <v>0</v>
      </c>
      <c r="J113" s="47">
        <f t="shared" si="22"/>
        <v>0</v>
      </c>
      <c r="K113" s="47" t="str">
        <f t="shared" si="23"/>
        <v>ПДВ</v>
      </c>
      <c r="L113" s="47">
        <f t="shared" si="24"/>
        <v>0</v>
      </c>
      <c r="M113" s="47">
        <f t="shared" si="25"/>
        <v>0</v>
      </c>
      <c r="N113" s="47" t="str">
        <f t="shared" si="26"/>
        <v>ПДВ</v>
      </c>
      <c r="O113" s="47">
        <f t="shared" si="27"/>
        <v>0</v>
      </c>
      <c r="P113" s="47">
        <f t="shared" si="28"/>
        <v>0</v>
      </c>
      <c r="Q113" s="47" t="str">
        <f t="shared" si="29"/>
        <v>ПДВ</v>
      </c>
      <c r="R113" s="47">
        <f t="shared" si="30"/>
        <v>0</v>
      </c>
      <c r="S113" s="47">
        <f t="shared" si="31"/>
        <v>0</v>
      </c>
      <c r="T113" s="47" t="str">
        <f t="shared" si="32"/>
        <v>ПДВ</v>
      </c>
      <c r="U113" s="47">
        <f t="shared" si="33"/>
        <v>0</v>
      </c>
      <c r="V113" s="47">
        <f t="shared" si="34"/>
        <v>0</v>
      </c>
      <c r="W113" s="47" t="str">
        <f t="shared" si="35"/>
        <v>ПДВ</v>
      </c>
      <c r="X113" s="47">
        <f t="shared" si="36"/>
        <v>0</v>
      </c>
      <c r="Y113" s="47">
        <f t="shared" si="37"/>
        <v>0</v>
      </c>
      <c r="Z113" s="47" t="str">
        <f t="shared" si="38"/>
        <v>ПДВ</v>
      </c>
      <c r="AA113" s="47">
        <f t="shared" si="39"/>
        <v>0</v>
      </c>
      <c r="AB113" s="47">
        <f t="shared" si="40"/>
        <v>0</v>
      </c>
      <c r="AC113" s="47" t="str">
        <f t="shared" si="41"/>
        <v>ПДВ</v>
      </c>
      <c r="AD113" t="e">
        <f>VLOOKUP(B113,[1]справочник!A:H,8,0)</f>
        <v>#N/A</v>
      </c>
    </row>
    <row r="114" spans="1:30" hidden="1" x14ac:dyDescent="0.25">
      <c r="A114">
        <v>96</v>
      </c>
      <c r="B114">
        <f>IF(ISBLANK(A114),0,IF(AND(ISERROR(VLOOKUP(VLOOKUP(A114,ishod_substance!A:G,7,0),$B$17:B113,1,0))=TRUE,VLOOKUP(A114,norm!A:B,2,0)&gt;0),VLOOKUP(A114,ishod_substance!A:G,7,0),0))</f>
        <v>0</v>
      </c>
      <c r="C114" s="47">
        <v>96</v>
      </c>
      <c r="D114" s="147" t="e">
        <f>VLOOKUP(B114,quide!A:B,2,0)</f>
        <v>#N/A</v>
      </c>
      <c r="E114" s="47" t="e">
        <f>VLOOKUP(B114,quide!A:G,7,0)</f>
        <v>#N/A</v>
      </c>
      <c r="F114" s="47">
        <f>SUMIF(ishod_substance!G:G,tbl_7!B114,ishod_substance!H:H)</f>
        <v>0</v>
      </c>
      <c r="G114" s="47">
        <f>SUMIF(ishod_substance!G:G,tbl_7!B114,ishod_substance!I:I)</f>
        <v>0</v>
      </c>
      <c r="H114" s="47" t="s">
        <v>172</v>
      </c>
      <c r="I114" s="47">
        <f t="shared" si="21"/>
        <v>0</v>
      </c>
      <c r="J114" s="47">
        <f t="shared" si="22"/>
        <v>0</v>
      </c>
      <c r="K114" s="47" t="str">
        <f t="shared" si="23"/>
        <v>ПДВ</v>
      </c>
      <c r="L114" s="47">
        <f t="shared" si="24"/>
        <v>0</v>
      </c>
      <c r="M114" s="47">
        <f t="shared" si="25"/>
        <v>0</v>
      </c>
      <c r="N114" s="47" t="str">
        <f t="shared" si="26"/>
        <v>ПДВ</v>
      </c>
      <c r="O114" s="47">
        <f t="shared" si="27"/>
        <v>0</v>
      </c>
      <c r="P114" s="47">
        <f t="shared" si="28"/>
        <v>0</v>
      </c>
      <c r="Q114" s="47" t="str">
        <f t="shared" si="29"/>
        <v>ПДВ</v>
      </c>
      <c r="R114" s="47">
        <f t="shared" si="30"/>
        <v>0</v>
      </c>
      <c r="S114" s="47">
        <f t="shared" si="31"/>
        <v>0</v>
      </c>
      <c r="T114" s="47" t="str">
        <f t="shared" si="32"/>
        <v>ПДВ</v>
      </c>
      <c r="U114" s="47">
        <f t="shared" si="33"/>
        <v>0</v>
      </c>
      <c r="V114" s="47">
        <f t="shared" si="34"/>
        <v>0</v>
      </c>
      <c r="W114" s="47" t="str">
        <f t="shared" si="35"/>
        <v>ПДВ</v>
      </c>
      <c r="X114" s="47">
        <f t="shared" si="36"/>
        <v>0</v>
      </c>
      <c r="Y114" s="47">
        <f t="shared" si="37"/>
        <v>0</v>
      </c>
      <c r="Z114" s="47" t="str">
        <f t="shared" si="38"/>
        <v>ПДВ</v>
      </c>
      <c r="AA114" s="47">
        <f t="shared" si="39"/>
        <v>0</v>
      </c>
      <c r="AB114" s="47">
        <f t="shared" si="40"/>
        <v>0</v>
      </c>
      <c r="AC114" s="47" t="str">
        <f t="shared" si="41"/>
        <v>ПДВ</v>
      </c>
      <c r="AD114" t="e">
        <f>VLOOKUP(B114,[1]справочник!A:H,8,0)</f>
        <v>#N/A</v>
      </c>
    </row>
    <row r="115" spans="1:30" hidden="1" x14ac:dyDescent="0.25">
      <c r="A115">
        <v>97</v>
      </c>
      <c r="B115">
        <f>IF(ISBLANK(A115),0,IF(AND(ISERROR(VLOOKUP(VLOOKUP(A115,ishod_substance!A:G,7,0),$B$17:B114,1,0))=TRUE,VLOOKUP(A115,norm!A:B,2,0)&gt;0),VLOOKUP(A115,ishod_substance!A:G,7,0),0))</f>
        <v>0</v>
      </c>
      <c r="C115" s="47">
        <v>97</v>
      </c>
      <c r="D115" s="147" t="e">
        <f>VLOOKUP(B115,quide!A:B,2,0)</f>
        <v>#N/A</v>
      </c>
      <c r="E115" s="47" t="e">
        <f>VLOOKUP(B115,quide!A:G,7,0)</f>
        <v>#N/A</v>
      </c>
      <c r="F115" s="47">
        <f>SUMIF(ishod_substance!G:G,tbl_7!B115,ishod_substance!H:H)</f>
        <v>0</v>
      </c>
      <c r="G115" s="47">
        <f>SUMIF(ishod_substance!G:G,tbl_7!B115,ishod_substance!I:I)</f>
        <v>0</v>
      </c>
      <c r="H115" s="47" t="s">
        <v>172</v>
      </c>
      <c r="I115" s="47">
        <f t="shared" si="21"/>
        <v>0</v>
      </c>
      <c r="J115" s="47">
        <f t="shared" si="22"/>
        <v>0</v>
      </c>
      <c r="K115" s="47" t="str">
        <f t="shared" si="23"/>
        <v>ПДВ</v>
      </c>
      <c r="L115" s="47">
        <f t="shared" si="24"/>
        <v>0</v>
      </c>
      <c r="M115" s="47">
        <f t="shared" si="25"/>
        <v>0</v>
      </c>
      <c r="N115" s="47" t="str">
        <f t="shared" si="26"/>
        <v>ПДВ</v>
      </c>
      <c r="O115" s="47">
        <f t="shared" si="27"/>
        <v>0</v>
      </c>
      <c r="P115" s="47">
        <f t="shared" si="28"/>
        <v>0</v>
      </c>
      <c r="Q115" s="47" t="str">
        <f t="shared" si="29"/>
        <v>ПДВ</v>
      </c>
      <c r="R115" s="47">
        <f t="shared" si="30"/>
        <v>0</v>
      </c>
      <c r="S115" s="47">
        <f t="shared" si="31"/>
        <v>0</v>
      </c>
      <c r="T115" s="47" t="str">
        <f t="shared" si="32"/>
        <v>ПДВ</v>
      </c>
      <c r="U115" s="47">
        <f t="shared" si="33"/>
        <v>0</v>
      </c>
      <c r="V115" s="47">
        <f t="shared" si="34"/>
        <v>0</v>
      </c>
      <c r="W115" s="47" t="str">
        <f t="shared" si="35"/>
        <v>ПДВ</v>
      </c>
      <c r="X115" s="47">
        <f t="shared" si="36"/>
        <v>0</v>
      </c>
      <c r="Y115" s="47">
        <f t="shared" si="37"/>
        <v>0</v>
      </c>
      <c r="Z115" s="47" t="str">
        <f t="shared" si="38"/>
        <v>ПДВ</v>
      </c>
      <c r="AA115" s="47">
        <f t="shared" si="39"/>
        <v>0</v>
      </c>
      <c r="AB115" s="47">
        <f t="shared" si="40"/>
        <v>0</v>
      </c>
      <c r="AC115" s="47" t="str">
        <f t="shared" si="41"/>
        <v>ПДВ</v>
      </c>
      <c r="AD115" t="e">
        <f>VLOOKUP(B115,[1]справочник!A:H,8,0)</f>
        <v>#N/A</v>
      </c>
    </row>
    <row r="116" spans="1:30" hidden="1" x14ac:dyDescent="0.25">
      <c r="A116">
        <v>98</v>
      </c>
      <c r="B116">
        <f>IF(ISBLANK(A116),0,IF(AND(ISERROR(VLOOKUP(VLOOKUP(A116,ishod_substance!A:G,7,0),$B$17:B115,1,0))=TRUE,VLOOKUP(A116,norm!A:B,2,0)&gt;0),VLOOKUP(A116,ishod_substance!A:G,7,0),0))</f>
        <v>0</v>
      </c>
      <c r="C116" s="47">
        <v>98</v>
      </c>
      <c r="D116" s="147" t="e">
        <f>VLOOKUP(B116,quide!A:B,2,0)</f>
        <v>#N/A</v>
      </c>
      <c r="E116" s="47" t="e">
        <f>VLOOKUP(B116,quide!A:G,7,0)</f>
        <v>#N/A</v>
      </c>
      <c r="F116" s="47">
        <f>SUMIF(ishod_substance!G:G,tbl_7!B116,ishod_substance!H:H)</f>
        <v>0</v>
      </c>
      <c r="G116" s="47">
        <f>SUMIF(ishod_substance!G:G,tbl_7!B116,ishod_substance!I:I)</f>
        <v>0</v>
      </c>
      <c r="H116" s="47" t="s">
        <v>172</v>
      </c>
      <c r="I116" s="47">
        <f t="shared" si="21"/>
        <v>0</v>
      </c>
      <c r="J116" s="47">
        <f t="shared" si="22"/>
        <v>0</v>
      </c>
      <c r="K116" s="47" t="str">
        <f t="shared" si="23"/>
        <v>ПДВ</v>
      </c>
      <c r="L116" s="47">
        <f t="shared" si="24"/>
        <v>0</v>
      </c>
      <c r="M116" s="47">
        <f t="shared" si="25"/>
        <v>0</v>
      </c>
      <c r="N116" s="47" t="str">
        <f t="shared" si="26"/>
        <v>ПДВ</v>
      </c>
      <c r="O116" s="47">
        <f t="shared" si="27"/>
        <v>0</v>
      </c>
      <c r="P116" s="47">
        <f t="shared" si="28"/>
        <v>0</v>
      </c>
      <c r="Q116" s="47" t="str">
        <f t="shared" si="29"/>
        <v>ПДВ</v>
      </c>
      <c r="R116" s="47">
        <f t="shared" si="30"/>
        <v>0</v>
      </c>
      <c r="S116" s="47">
        <f t="shared" si="31"/>
        <v>0</v>
      </c>
      <c r="T116" s="47" t="str">
        <f t="shared" si="32"/>
        <v>ПДВ</v>
      </c>
      <c r="U116" s="47">
        <f t="shared" si="33"/>
        <v>0</v>
      </c>
      <c r="V116" s="47">
        <f t="shared" si="34"/>
        <v>0</v>
      </c>
      <c r="W116" s="47" t="str">
        <f t="shared" si="35"/>
        <v>ПДВ</v>
      </c>
      <c r="X116" s="47">
        <f t="shared" si="36"/>
        <v>0</v>
      </c>
      <c r="Y116" s="47">
        <f t="shared" si="37"/>
        <v>0</v>
      </c>
      <c r="Z116" s="47" t="str">
        <f t="shared" si="38"/>
        <v>ПДВ</v>
      </c>
      <c r="AA116" s="47">
        <f t="shared" si="39"/>
        <v>0</v>
      </c>
      <c r="AB116" s="47">
        <f t="shared" si="40"/>
        <v>0</v>
      </c>
      <c r="AC116" s="47" t="str">
        <f t="shared" si="41"/>
        <v>ПДВ</v>
      </c>
      <c r="AD116" t="e">
        <f>VLOOKUP(B116,[1]справочник!A:H,8,0)</f>
        <v>#N/A</v>
      </c>
    </row>
    <row r="117" spans="1:30" hidden="1" x14ac:dyDescent="0.25">
      <c r="A117">
        <v>99</v>
      </c>
      <c r="B117">
        <f>IF(ISBLANK(A117),0,IF(AND(ISERROR(VLOOKUP(VLOOKUP(A117,ishod_substance!A:G,7,0),$B$17:B116,1,0))=TRUE,VLOOKUP(A117,norm!A:B,2,0)&gt;0),VLOOKUP(A117,ishod_substance!A:G,7,0),0))</f>
        <v>0</v>
      </c>
      <c r="C117" s="47">
        <v>99</v>
      </c>
      <c r="D117" s="147" t="e">
        <f>VLOOKUP(B117,quide!A:B,2,0)</f>
        <v>#N/A</v>
      </c>
      <c r="E117" s="47" t="e">
        <f>VLOOKUP(B117,quide!A:G,7,0)</f>
        <v>#N/A</v>
      </c>
      <c r="F117" s="47">
        <f>SUMIF(ishod_substance!G:G,tbl_7!B117,ishod_substance!H:H)</f>
        <v>0</v>
      </c>
      <c r="G117" s="47">
        <f>SUMIF(ishod_substance!G:G,tbl_7!B117,ishod_substance!I:I)</f>
        <v>0</v>
      </c>
      <c r="H117" s="47" t="s">
        <v>172</v>
      </c>
      <c r="I117" s="47">
        <f t="shared" si="21"/>
        <v>0</v>
      </c>
      <c r="J117" s="47">
        <f t="shared" si="22"/>
        <v>0</v>
      </c>
      <c r="K117" s="47" t="str">
        <f t="shared" si="23"/>
        <v>ПДВ</v>
      </c>
      <c r="L117" s="47">
        <f t="shared" si="24"/>
        <v>0</v>
      </c>
      <c r="M117" s="47">
        <f t="shared" si="25"/>
        <v>0</v>
      </c>
      <c r="N117" s="47" t="str">
        <f t="shared" si="26"/>
        <v>ПДВ</v>
      </c>
      <c r="O117" s="47">
        <f t="shared" si="27"/>
        <v>0</v>
      </c>
      <c r="P117" s="47">
        <f t="shared" si="28"/>
        <v>0</v>
      </c>
      <c r="Q117" s="47" t="str">
        <f t="shared" si="29"/>
        <v>ПДВ</v>
      </c>
      <c r="R117" s="47">
        <f t="shared" si="30"/>
        <v>0</v>
      </c>
      <c r="S117" s="47">
        <f t="shared" si="31"/>
        <v>0</v>
      </c>
      <c r="T117" s="47" t="str">
        <f t="shared" si="32"/>
        <v>ПДВ</v>
      </c>
      <c r="U117" s="47">
        <f t="shared" si="33"/>
        <v>0</v>
      </c>
      <c r="V117" s="47">
        <f t="shared" si="34"/>
        <v>0</v>
      </c>
      <c r="W117" s="47" t="str">
        <f t="shared" si="35"/>
        <v>ПДВ</v>
      </c>
      <c r="X117" s="47">
        <f t="shared" si="36"/>
        <v>0</v>
      </c>
      <c r="Y117" s="47">
        <f t="shared" si="37"/>
        <v>0</v>
      </c>
      <c r="Z117" s="47" t="str">
        <f t="shared" si="38"/>
        <v>ПДВ</v>
      </c>
      <c r="AA117" s="47">
        <f t="shared" si="39"/>
        <v>0</v>
      </c>
      <c r="AB117" s="47">
        <f t="shared" si="40"/>
        <v>0</v>
      </c>
      <c r="AC117" s="47" t="str">
        <f t="shared" si="41"/>
        <v>ПДВ</v>
      </c>
      <c r="AD117" t="e">
        <f>VLOOKUP(B117,[1]справочник!A:H,8,0)</f>
        <v>#N/A</v>
      </c>
    </row>
    <row r="118" spans="1:30" hidden="1" x14ac:dyDescent="0.25">
      <c r="A118">
        <v>100</v>
      </c>
      <c r="B118">
        <f>IF(ISBLANK(A118),0,IF(AND(ISERROR(VLOOKUP(VLOOKUP(A118,ishod_substance!A:G,7,0),$B$17:B117,1,0))=TRUE,VLOOKUP(A118,norm!A:B,2,0)&gt;0),VLOOKUP(A118,ishod_substance!A:G,7,0),0))</f>
        <v>0</v>
      </c>
      <c r="C118" s="47">
        <v>100</v>
      </c>
      <c r="D118" s="147" t="e">
        <f>VLOOKUP(B118,quide!A:B,2,0)</f>
        <v>#N/A</v>
      </c>
      <c r="E118" s="47" t="e">
        <f>VLOOKUP(B118,quide!A:G,7,0)</f>
        <v>#N/A</v>
      </c>
      <c r="F118" s="47">
        <f>SUMIF(ishod_substance!G:G,tbl_7!B118,ishod_substance!H:H)</f>
        <v>0</v>
      </c>
      <c r="G118" s="47">
        <f>SUMIF(ishod_substance!G:G,tbl_7!B118,ishod_substance!I:I)</f>
        <v>0</v>
      </c>
      <c r="H118" s="47" t="s">
        <v>172</v>
      </c>
      <c r="I118" s="47">
        <f t="shared" si="21"/>
        <v>0</v>
      </c>
      <c r="J118" s="47">
        <f t="shared" si="22"/>
        <v>0</v>
      </c>
      <c r="K118" s="47" t="str">
        <f t="shared" si="23"/>
        <v>ПДВ</v>
      </c>
      <c r="L118" s="47">
        <f t="shared" si="24"/>
        <v>0</v>
      </c>
      <c r="M118" s="47">
        <f t="shared" si="25"/>
        <v>0</v>
      </c>
      <c r="N118" s="47" t="str">
        <f t="shared" si="26"/>
        <v>ПДВ</v>
      </c>
      <c r="O118" s="47">
        <f t="shared" si="27"/>
        <v>0</v>
      </c>
      <c r="P118" s="47">
        <f t="shared" si="28"/>
        <v>0</v>
      </c>
      <c r="Q118" s="47" t="str">
        <f t="shared" si="29"/>
        <v>ПДВ</v>
      </c>
      <c r="R118" s="47">
        <f t="shared" si="30"/>
        <v>0</v>
      </c>
      <c r="S118" s="47">
        <f t="shared" si="31"/>
        <v>0</v>
      </c>
      <c r="T118" s="47" t="str">
        <f t="shared" si="32"/>
        <v>ПДВ</v>
      </c>
      <c r="U118" s="47">
        <f t="shared" si="33"/>
        <v>0</v>
      </c>
      <c r="V118" s="47">
        <f t="shared" si="34"/>
        <v>0</v>
      </c>
      <c r="W118" s="47" t="str">
        <f t="shared" si="35"/>
        <v>ПДВ</v>
      </c>
      <c r="X118" s="47">
        <f t="shared" si="36"/>
        <v>0</v>
      </c>
      <c r="Y118" s="47">
        <f t="shared" si="37"/>
        <v>0</v>
      </c>
      <c r="Z118" s="47" t="str">
        <f t="shared" si="38"/>
        <v>ПДВ</v>
      </c>
      <c r="AA118" s="47">
        <f t="shared" si="39"/>
        <v>0</v>
      </c>
      <c r="AB118" s="47">
        <f t="shared" si="40"/>
        <v>0</v>
      </c>
      <c r="AC118" s="47" t="str">
        <f t="shared" si="41"/>
        <v>ПДВ</v>
      </c>
      <c r="AD118" t="e">
        <f>VLOOKUP(B118,[1]справочник!A:H,8,0)</f>
        <v>#N/A</v>
      </c>
    </row>
    <row r="119" spans="1:30" hidden="1" x14ac:dyDescent="0.25">
      <c r="A119">
        <v>101</v>
      </c>
      <c r="B119">
        <f>IF(ISBLANK(A119),0,IF(AND(ISERROR(VLOOKUP(VLOOKUP(A119,ishod_substance!A:G,7,0),$B$17:B118,1,0))=TRUE,VLOOKUP(A119,norm!A:B,2,0)&gt;0),VLOOKUP(A119,ishod_substance!A:G,7,0),0))</f>
        <v>0</v>
      </c>
      <c r="C119" s="47">
        <v>101</v>
      </c>
      <c r="D119" s="147" t="e">
        <f>VLOOKUP(B119,quide!A:B,2,0)</f>
        <v>#N/A</v>
      </c>
      <c r="E119" s="47" t="e">
        <f>VLOOKUP(B119,quide!A:G,7,0)</f>
        <v>#N/A</v>
      </c>
      <c r="F119" s="47">
        <f>SUMIF(ishod_substance!G:G,tbl_7!B119,ishod_substance!H:H)</f>
        <v>0</v>
      </c>
      <c r="G119" s="47">
        <f>SUMIF(ishod_substance!G:G,tbl_7!B119,ishod_substance!I:I)</f>
        <v>0</v>
      </c>
      <c r="H119" s="47" t="s">
        <v>172</v>
      </c>
      <c r="I119" s="47">
        <f t="shared" si="21"/>
        <v>0</v>
      </c>
      <c r="J119" s="47">
        <f t="shared" si="22"/>
        <v>0</v>
      </c>
      <c r="K119" s="47" t="str">
        <f t="shared" si="23"/>
        <v>ПДВ</v>
      </c>
      <c r="L119" s="47">
        <f t="shared" si="24"/>
        <v>0</v>
      </c>
      <c r="M119" s="47">
        <f t="shared" si="25"/>
        <v>0</v>
      </c>
      <c r="N119" s="47" t="str">
        <f t="shared" si="26"/>
        <v>ПДВ</v>
      </c>
      <c r="O119" s="47">
        <f t="shared" si="27"/>
        <v>0</v>
      </c>
      <c r="P119" s="47">
        <f t="shared" si="28"/>
        <v>0</v>
      </c>
      <c r="Q119" s="47" t="str">
        <f t="shared" si="29"/>
        <v>ПДВ</v>
      </c>
      <c r="R119" s="47">
        <f t="shared" si="30"/>
        <v>0</v>
      </c>
      <c r="S119" s="47">
        <f t="shared" si="31"/>
        <v>0</v>
      </c>
      <c r="T119" s="47" t="str">
        <f t="shared" si="32"/>
        <v>ПДВ</v>
      </c>
      <c r="U119" s="47">
        <f t="shared" si="33"/>
        <v>0</v>
      </c>
      <c r="V119" s="47">
        <f t="shared" si="34"/>
        <v>0</v>
      </c>
      <c r="W119" s="47" t="str">
        <f t="shared" si="35"/>
        <v>ПДВ</v>
      </c>
      <c r="X119" s="47">
        <f t="shared" si="36"/>
        <v>0</v>
      </c>
      <c r="Y119" s="47">
        <f t="shared" si="37"/>
        <v>0</v>
      </c>
      <c r="Z119" s="47" t="str">
        <f t="shared" si="38"/>
        <v>ПДВ</v>
      </c>
      <c r="AA119" s="47">
        <f t="shared" si="39"/>
        <v>0</v>
      </c>
      <c r="AB119" s="47">
        <f t="shared" si="40"/>
        <v>0</v>
      </c>
      <c r="AC119" s="47" t="str">
        <f t="shared" si="41"/>
        <v>ПДВ</v>
      </c>
      <c r="AD119" t="e">
        <f>VLOOKUP(B119,[1]справочник!A:H,8,0)</f>
        <v>#N/A</v>
      </c>
    </row>
    <row r="120" spans="1:30" hidden="1" x14ac:dyDescent="0.25">
      <c r="A120">
        <v>102</v>
      </c>
      <c r="B120">
        <f>IF(ISBLANK(A120),0,IF(AND(ISERROR(VLOOKUP(VLOOKUP(A120,ishod_substance!A:G,7,0),$B$17:B119,1,0))=TRUE,VLOOKUP(A120,norm!A:B,2,0)&gt;0),VLOOKUP(A120,ishod_substance!A:G,7,0),0))</f>
        <v>0</v>
      </c>
      <c r="C120" s="47">
        <v>102</v>
      </c>
      <c r="D120" s="147" t="e">
        <f>VLOOKUP(B120,quide!A:B,2,0)</f>
        <v>#N/A</v>
      </c>
      <c r="E120" s="47" t="e">
        <f>VLOOKUP(B120,quide!A:G,7,0)</f>
        <v>#N/A</v>
      </c>
      <c r="F120" s="47">
        <f>SUMIF(ishod_substance!G:G,tbl_7!B120,ishod_substance!H:H)</f>
        <v>0</v>
      </c>
      <c r="G120" s="47">
        <f>SUMIF(ishod_substance!G:G,tbl_7!B120,ishod_substance!I:I)</f>
        <v>0</v>
      </c>
      <c r="H120" s="47" t="s">
        <v>172</v>
      </c>
      <c r="I120" s="47">
        <f t="shared" si="21"/>
        <v>0</v>
      </c>
      <c r="J120" s="47">
        <f t="shared" si="22"/>
        <v>0</v>
      </c>
      <c r="K120" s="47" t="str">
        <f t="shared" si="23"/>
        <v>ПДВ</v>
      </c>
      <c r="L120" s="47">
        <f t="shared" si="24"/>
        <v>0</v>
      </c>
      <c r="M120" s="47">
        <f t="shared" si="25"/>
        <v>0</v>
      </c>
      <c r="N120" s="47" t="str">
        <f t="shared" si="26"/>
        <v>ПДВ</v>
      </c>
      <c r="O120" s="47">
        <f t="shared" si="27"/>
        <v>0</v>
      </c>
      <c r="P120" s="47">
        <f t="shared" si="28"/>
        <v>0</v>
      </c>
      <c r="Q120" s="47" t="str">
        <f t="shared" si="29"/>
        <v>ПДВ</v>
      </c>
      <c r="R120" s="47">
        <f t="shared" si="30"/>
        <v>0</v>
      </c>
      <c r="S120" s="47">
        <f t="shared" si="31"/>
        <v>0</v>
      </c>
      <c r="T120" s="47" t="str">
        <f t="shared" si="32"/>
        <v>ПДВ</v>
      </c>
      <c r="U120" s="47">
        <f t="shared" si="33"/>
        <v>0</v>
      </c>
      <c r="V120" s="47">
        <f t="shared" si="34"/>
        <v>0</v>
      </c>
      <c r="W120" s="47" t="str">
        <f t="shared" si="35"/>
        <v>ПДВ</v>
      </c>
      <c r="X120" s="47">
        <f t="shared" si="36"/>
        <v>0</v>
      </c>
      <c r="Y120" s="47">
        <f t="shared" si="37"/>
        <v>0</v>
      </c>
      <c r="Z120" s="47" t="str">
        <f t="shared" si="38"/>
        <v>ПДВ</v>
      </c>
      <c r="AA120" s="47">
        <f t="shared" si="39"/>
        <v>0</v>
      </c>
      <c r="AB120" s="47">
        <f t="shared" si="40"/>
        <v>0</v>
      </c>
      <c r="AC120" s="47" t="str">
        <f t="shared" si="41"/>
        <v>ПДВ</v>
      </c>
      <c r="AD120" t="e">
        <f>VLOOKUP(B120,[1]справочник!A:H,8,0)</f>
        <v>#N/A</v>
      </c>
    </row>
    <row r="121" spans="1:30" hidden="1" x14ac:dyDescent="0.25">
      <c r="A121">
        <v>103</v>
      </c>
      <c r="B121">
        <f>IF(ISBLANK(A121),0,IF(AND(ISERROR(VLOOKUP(VLOOKUP(A121,ishod_substance!A:G,7,0),$B$17:B120,1,0))=TRUE,VLOOKUP(A121,norm!A:B,2,0)&gt;0),VLOOKUP(A121,ishod_substance!A:G,7,0),0))</f>
        <v>0</v>
      </c>
      <c r="C121" s="47">
        <v>103</v>
      </c>
      <c r="D121" s="147" t="e">
        <f>VLOOKUP(B121,quide!A:B,2,0)</f>
        <v>#N/A</v>
      </c>
      <c r="E121" s="47" t="e">
        <f>VLOOKUP(B121,quide!A:G,7,0)</f>
        <v>#N/A</v>
      </c>
      <c r="F121" s="47">
        <f>SUMIF(ishod_substance!G:G,tbl_7!B121,ishod_substance!H:H)</f>
        <v>0</v>
      </c>
      <c r="G121" s="47">
        <f>SUMIF(ishod_substance!G:G,tbl_7!B121,ishod_substance!I:I)</f>
        <v>0</v>
      </c>
      <c r="H121" s="47" t="s">
        <v>172</v>
      </c>
      <c r="I121" s="47">
        <f t="shared" si="21"/>
        <v>0</v>
      </c>
      <c r="J121" s="47">
        <f t="shared" si="22"/>
        <v>0</v>
      </c>
      <c r="K121" s="47" t="str">
        <f t="shared" si="23"/>
        <v>ПДВ</v>
      </c>
      <c r="L121" s="47">
        <f t="shared" si="24"/>
        <v>0</v>
      </c>
      <c r="M121" s="47">
        <f t="shared" si="25"/>
        <v>0</v>
      </c>
      <c r="N121" s="47" t="str">
        <f t="shared" si="26"/>
        <v>ПДВ</v>
      </c>
      <c r="O121" s="47">
        <f t="shared" si="27"/>
        <v>0</v>
      </c>
      <c r="P121" s="47">
        <f t="shared" si="28"/>
        <v>0</v>
      </c>
      <c r="Q121" s="47" t="str">
        <f t="shared" si="29"/>
        <v>ПДВ</v>
      </c>
      <c r="R121" s="47">
        <f t="shared" si="30"/>
        <v>0</v>
      </c>
      <c r="S121" s="47">
        <f t="shared" si="31"/>
        <v>0</v>
      </c>
      <c r="T121" s="47" t="str">
        <f t="shared" si="32"/>
        <v>ПДВ</v>
      </c>
      <c r="U121" s="47">
        <f t="shared" si="33"/>
        <v>0</v>
      </c>
      <c r="V121" s="47">
        <f t="shared" si="34"/>
        <v>0</v>
      </c>
      <c r="W121" s="47" t="str">
        <f t="shared" si="35"/>
        <v>ПДВ</v>
      </c>
      <c r="X121" s="47">
        <f t="shared" si="36"/>
        <v>0</v>
      </c>
      <c r="Y121" s="47">
        <f t="shared" si="37"/>
        <v>0</v>
      </c>
      <c r="Z121" s="47" t="str">
        <f t="shared" si="38"/>
        <v>ПДВ</v>
      </c>
      <c r="AA121" s="47">
        <f t="shared" si="39"/>
        <v>0</v>
      </c>
      <c r="AB121" s="47">
        <f t="shared" si="40"/>
        <v>0</v>
      </c>
      <c r="AC121" s="47" t="str">
        <f t="shared" si="41"/>
        <v>ПДВ</v>
      </c>
      <c r="AD121" t="e">
        <f>VLOOKUP(B121,[1]справочник!A:H,8,0)</f>
        <v>#N/A</v>
      </c>
    </row>
    <row r="122" spans="1:30" hidden="1" x14ac:dyDescent="0.25">
      <c r="A122">
        <v>104</v>
      </c>
      <c r="B122">
        <f>IF(ISBLANK(A122),0,IF(AND(ISERROR(VLOOKUP(VLOOKUP(A122,ishod_substance!A:G,7,0),$B$17:B121,1,0))=TRUE,VLOOKUP(A122,norm!A:B,2,0)&gt;0),VLOOKUP(A122,ishod_substance!A:G,7,0),0))</f>
        <v>0</v>
      </c>
      <c r="C122" s="47">
        <v>104</v>
      </c>
      <c r="D122" s="147" t="e">
        <f>VLOOKUP(B122,quide!A:B,2,0)</f>
        <v>#N/A</v>
      </c>
      <c r="E122" s="47" t="e">
        <f>VLOOKUP(B122,quide!A:G,7,0)</f>
        <v>#N/A</v>
      </c>
      <c r="F122" s="47">
        <f>SUMIF(ishod_substance!G:G,tbl_7!B122,ishod_substance!H:H)</f>
        <v>0</v>
      </c>
      <c r="G122" s="47">
        <f>SUMIF(ishod_substance!G:G,tbl_7!B122,ishod_substance!I:I)</f>
        <v>0</v>
      </c>
      <c r="H122" s="47" t="s">
        <v>172</v>
      </c>
      <c r="I122" s="47">
        <f t="shared" si="21"/>
        <v>0</v>
      </c>
      <c r="J122" s="47">
        <f t="shared" si="22"/>
        <v>0</v>
      </c>
      <c r="K122" s="47" t="str">
        <f t="shared" si="23"/>
        <v>ПДВ</v>
      </c>
      <c r="L122" s="47">
        <f t="shared" si="24"/>
        <v>0</v>
      </c>
      <c r="M122" s="47">
        <f t="shared" si="25"/>
        <v>0</v>
      </c>
      <c r="N122" s="47" t="str">
        <f t="shared" si="26"/>
        <v>ПДВ</v>
      </c>
      <c r="O122" s="47">
        <f t="shared" si="27"/>
        <v>0</v>
      </c>
      <c r="P122" s="47">
        <f t="shared" si="28"/>
        <v>0</v>
      </c>
      <c r="Q122" s="47" t="str">
        <f t="shared" si="29"/>
        <v>ПДВ</v>
      </c>
      <c r="R122" s="47">
        <f t="shared" si="30"/>
        <v>0</v>
      </c>
      <c r="S122" s="47">
        <f t="shared" si="31"/>
        <v>0</v>
      </c>
      <c r="T122" s="47" t="str">
        <f t="shared" si="32"/>
        <v>ПДВ</v>
      </c>
      <c r="U122" s="47">
        <f t="shared" si="33"/>
        <v>0</v>
      </c>
      <c r="V122" s="47">
        <f t="shared" si="34"/>
        <v>0</v>
      </c>
      <c r="W122" s="47" t="str">
        <f t="shared" si="35"/>
        <v>ПДВ</v>
      </c>
      <c r="X122" s="47">
        <f t="shared" si="36"/>
        <v>0</v>
      </c>
      <c r="Y122" s="47">
        <f t="shared" si="37"/>
        <v>0</v>
      </c>
      <c r="Z122" s="47" t="str">
        <f t="shared" si="38"/>
        <v>ПДВ</v>
      </c>
      <c r="AA122" s="47">
        <f t="shared" si="39"/>
        <v>0</v>
      </c>
      <c r="AB122" s="47">
        <f t="shared" si="40"/>
        <v>0</v>
      </c>
      <c r="AC122" s="47" t="str">
        <f t="shared" si="41"/>
        <v>ПДВ</v>
      </c>
      <c r="AD122" t="e">
        <f>VLOOKUP(B122,[1]справочник!A:H,8,0)</f>
        <v>#N/A</v>
      </c>
    </row>
    <row r="123" spans="1:30" hidden="1" x14ac:dyDescent="0.25">
      <c r="A123">
        <v>105</v>
      </c>
      <c r="B123">
        <f>IF(ISBLANK(A123),0,IF(AND(ISERROR(VLOOKUP(VLOOKUP(A123,ishod_substance!A:G,7,0),$B$17:B122,1,0))=TRUE,VLOOKUP(A123,norm!A:B,2,0)&gt;0),VLOOKUP(A123,ishod_substance!A:G,7,0),0))</f>
        <v>0</v>
      </c>
      <c r="C123" s="47">
        <v>105</v>
      </c>
      <c r="D123" s="147" t="e">
        <f>VLOOKUP(B123,quide!A:B,2,0)</f>
        <v>#N/A</v>
      </c>
      <c r="E123" s="47" t="e">
        <f>VLOOKUP(B123,quide!A:G,7,0)</f>
        <v>#N/A</v>
      </c>
      <c r="F123" s="47">
        <f>SUMIF(ishod_substance!G:G,tbl_7!B123,ishod_substance!H:H)</f>
        <v>0</v>
      </c>
      <c r="G123" s="47">
        <f>SUMIF(ishod_substance!G:G,tbl_7!B123,ishod_substance!I:I)</f>
        <v>0</v>
      </c>
      <c r="H123" s="47" t="s">
        <v>172</v>
      </c>
      <c r="I123" s="47">
        <f t="shared" si="21"/>
        <v>0</v>
      </c>
      <c r="J123" s="47">
        <f t="shared" si="22"/>
        <v>0</v>
      </c>
      <c r="K123" s="47" t="str">
        <f t="shared" si="23"/>
        <v>ПДВ</v>
      </c>
      <c r="L123" s="47">
        <f t="shared" si="24"/>
        <v>0</v>
      </c>
      <c r="M123" s="47">
        <f t="shared" si="25"/>
        <v>0</v>
      </c>
      <c r="N123" s="47" t="str">
        <f t="shared" si="26"/>
        <v>ПДВ</v>
      </c>
      <c r="O123" s="47">
        <f t="shared" si="27"/>
        <v>0</v>
      </c>
      <c r="P123" s="47">
        <f t="shared" si="28"/>
        <v>0</v>
      </c>
      <c r="Q123" s="47" t="str">
        <f t="shared" si="29"/>
        <v>ПДВ</v>
      </c>
      <c r="R123" s="47">
        <f t="shared" si="30"/>
        <v>0</v>
      </c>
      <c r="S123" s="47">
        <f t="shared" si="31"/>
        <v>0</v>
      </c>
      <c r="T123" s="47" t="str">
        <f t="shared" si="32"/>
        <v>ПДВ</v>
      </c>
      <c r="U123" s="47">
        <f t="shared" si="33"/>
        <v>0</v>
      </c>
      <c r="V123" s="47">
        <f t="shared" si="34"/>
        <v>0</v>
      </c>
      <c r="W123" s="47" t="str">
        <f t="shared" si="35"/>
        <v>ПДВ</v>
      </c>
      <c r="X123" s="47">
        <f t="shared" si="36"/>
        <v>0</v>
      </c>
      <c r="Y123" s="47">
        <f t="shared" si="37"/>
        <v>0</v>
      </c>
      <c r="Z123" s="47" t="str">
        <f t="shared" si="38"/>
        <v>ПДВ</v>
      </c>
      <c r="AA123" s="47">
        <f t="shared" si="39"/>
        <v>0</v>
      </c>
      <c r="AB123" s="47">
        <f t="shared" si="40"/>
        <v>0</v>
      </c>
      <c r="AC123" s="47" t="str">
        <f t="shared" si="41"/>
        <v>ПДВ</v>
      </c>
      <c r="AD123" t="e">
        <f>VLOOKUP(B123,[1]справочник!A:H,8,0)</f>
        <v>#N/A</v>
      </c>
    </row>
    <row r="124" spans="1:30" hidden="1" x14ac:dyDescent="0.25">
      <c r="A124">
        <v>106</v>
      </c>
      <c r="B124">
        <f>IF(ISBLANK(A124),0,IF(AND(ISERROR(VLOOKUP(VLOOKUP(A124,ishod_substance!A:G,7,0),$B$17:B123,1,0))=TRUE,VLOOKUP(A124,norm!A:B,2,0)&gt;0),VLOOKUP(A124,ishod_substance!A:G,7,0),0))</f>
        <v>0</v>
      </c>
      <c r="C124" s="47">
        <v>106</v>
      </c>
      <c r="D124" s="147" t="e">
        <f>VLOOKUP(B124,quide!A:B,2,0)</f>
        <v>#N/A</v>
      </c>
      <c r="E124" s="47" t="e">
        <f>VLOOKUP(B124,quide!A:G,7,0)</f>
        <v>#N/A</v>
      </c>
      <c r="F124" s="47">
        <f>SUMIF(ishod_substance!G:G,tbl_7!B124,ishod_substance!H:H)</f>
        <v>0</v>
      </c>
      <c r="G124" s="47">
        <f>SUMIF(ishod_substance!G:G,tbl_7!B124,ishod_substance!I:I)</f>
        <v>0</v>
      </c>
      <c r="H124" s="47" t="s">
        <v>172</v>
      </c>
      <c r="I124" s="47">
        <f t="shared" si="21"/>
        <v>0</v>
      </c>
      <c r="J124" s="47">
        <f t="shared" si="22"/>
        <v>0</v>
      </c>
      <c r="K124" s="47" t="str">
        <f t="shared" si="23"/>
        <v>ПДВ</v>
      </c>
      <c r="L124" s="47">
        <f t="shared" si="24"/>
        <v>0</v>
      </c>
      <c r="M124" s="47">
        <f t="shared" si="25"/>
        <v>0</v>
      </c>
      <c r="N124" s="47" t="str">
        <f t="shared" si="26"/>
        <v>ПДВ</v>
      </c>
      <c r="O124" s="47">
        <f t="shared" si="27"/>
        <v>0</v>
      </c>
      <c r="P124" s="47">
        <f t="shared" si="28"/>
        <v>0</v>
      </c>
      <c r="Q124" s="47" t="str">
        <f t="shared" si="29"/>
        <v>ПДВ</v>
      </c>
      <c r="R124" s="47">
        <f t="shared" si="30"/>
        <v>0</v>
      </c>
      <c r="S124" s="47">
        <f t="shared" si="31"/>
        <v>0</v>
      </c>
      <c r="T124" s="47" t="str">
        <f t="shared" si="32"/>
        <v>ПДВ</v>
      </c>
      <c r="U124" s="47">
        <f t="shared" si="33"/>
        <v>0</v>
      </c>
      <c r="V124" s="47">
        <f t="shared" si="34"/>
        <v>0</v>
      </c>
      <c r="W124" s="47" t="str">
        <f t="shared" si="35"/>
        <v>ПДВ</v>
      </c>
      <c r="X124" s="47">
        <f t="shared" si="36"/>
        <v>0</v>
      </c>
      <c r="Y124" s="47">
        <f t="shared" si="37"/>
        <v>0</v>
      </c>
      <c r="Z124" s="47" t="str">
        <f t="shared" si="38"/>
        <v>ПДВ</v>
      </c>
      <c r="AA124" s="47">
        <f t="shared" si="39"/>
        <v>0</v>
      </c>
      <c r="AB124" s="47">
        <f t="shared" si="40"/>
        <v>0</v>
      </c>
      <c r="AC124" s="47" t="str">
        <f t="shared" si="41"/>
        <v>ПДВ</v>
      </c>
      <c r="AD124" t="e">
        <f>VLOOKUP(B124,[1]справочник!A:H,8,0)</f>
        <v>#N/A</v>
      </c>
    </row>
    <row r="125" spans="1:30" hidden="1" x14ac:dyDescent="0.25">
      <c r="A125">
        <v>107</v>
      </c>
      <c r="B125">
        <f>IF(ISBLANK(A125),0,IF(AND(ISERROR(VLOOKUP(VLOOKUP(A125,ishod_substance!A:G,7,0),$B$17:B124,1,0))=TRUE,VLOOKUP(A125,norm!A:B,2,0)&gt;0),VLOOKUP(A125,ishod_substance!A:G,7,0),0))</f>
        <v>0</v>
      </c>
      <c r="C125" s="47">
        <v>107</v>
      </c>
      <c r="D125" s="147" t="e">
        <f>VLOOKUP(B125,quide!A:B,2,0)</f>
        <v>#N/A</v>
      </c>
      <c r="E125" s="47" t="e">
        <f>VLOOKUP(B125,quide!A:G,7,0)</f>
        <v>#N/A</v>
      </c>
      <c r="F125" s="47">
        <f>SUMIF(ishod_substance!G:G,tbl_7!B125,ishod_substance!H:H)</f>
        <v>0</v>
      </c>
      <c r="G125" s="47">
        <f>SUMIF(ishod_substance!G:G,tbl_7!B125,ishod_substance!I:I)</f>
        <v>0</v>
      </c>
      <c r="H125" s="47" t="s">
        <v>172</v>
      </c>
      <c r="I125" s="47">
        <f t="shared" si="21"/>
        <v>0</v>
      </c>
      <c r="J125" s="47">
        <f t="shared" si="22"/>
        <v>0</v>
      </c>
      <c r="K125" s="47" t="str">
        <f t="shared" si="23"/>
        <v>ПДВ</v>
      </c>
      <c r="L125" s="47">
        <f t="shared" si="24"/>
        <v>0</v>
      </c>
      <c r="M125" s="47">
        <f t="shared" si="25"/>
        <v>0</v>
      </c>
      <c r="N125" s="47" t="str">
        <f t="shared" si="26"/>
        <v>ПДВ</v>
      </c>
      <c r="O125" s="47">
        <f t="shared" si="27"/>
        <v>0</v>
      </c>
      <c r="P125" s="47">
        <f t="shared" si="28"/>
        <v>0</v>
      </c>
      <c r="Q125" s="47" t="str">
        <f t="shared" si="29"/>
        <v>ПДВ</v>
      </c>
      <c r="R125" s="47">
        <f t="shared" si="30"/>
        <v>0</v>
      </c>
      <c r="S125" s="47">
        <f t="shared" si="31"/>
        <v>0</v>
      </c>
      <c r="T125" s="47" t="str">
        <f t="shared" si="32"/>
        <v>ПДВ</v>
      </c>
      <c r="U125" s="47">
        <f t="shared" si="33"/>
        <v>0</v>
      </c>
      <c r="V125" s="47">
        <f t="shared" si="34"/>
        <v>0</v>
      </c>
      <c r="W125" s="47" t="str">
        <f t="shared" si="35"/>
        <v>ПДВ</v>
      </c>
      <c r="X125" s="47">
        <f t="shared" si="36"/>
        <v>0</v>
      </c>
      <c r="Y125" s="47">
        <f t="shared" si="37"/>
        <v>0</v>
      </c>
      <c r="Z125" s="47" t="str">
        <f t="shared" si="38"/>
        <v>ПДВ</v>
      </c>
      <c r="AA125" s="47">
        <f t="shared" si="39"/>
        <v>0</v>
      </c>
      <c r="AB125" s="47">
        <f t="shared" si="40"/>
        <v>0</v>
      </c>
      <c r="AC125" s="47" t="str">
        <f t="shared" si="41"/>
        <v>ПДВ</v>
      </c>
      <c r="AD125" t="e">
        <f>VLOOKUP(B125,[1]справочник!A:H,8,0)</f>
        <v>#N/A</v>
      </c>
    </row>
    <row r="126" spans="1:30" hidden="1" x14ac:dyDescent="0.25">
      <c r="A126">
        <v>108</v>
      </c>
      <c r="B126">
        <f>IF(ISBLANK(A126),0,IF(AND(ISERROR(VLOOKUP(VLOOKUP(A126,ishod_substance!A:G,7,0),$B$17:B125,1,0))=TRUE,VLOOKUP(A126,norm!A:B,2,0)&gt;0),VLOOKUP(A126,ishod_substance!A:G,7,0),0))</f>
        <v>0</v>
      </c>
      <c r="C126" s="47">
        <v>108</v>
      </c>
      <c r="D126" s="147" t="e">
        <f>VLOOKUP(B126,quide!A:B,2,0)</f>
        <v>#N/A</v>
      </c>
      <c r="E126" s="47" t="e">
        <f>VLOOKUP(B126,quide!A:G,7,0)</f>
        <v>#N/A</v>
      </c>
      <c r="F126" s="47">
        <f>SUMIF(ishod_substance!G:G,tbl_7!B126,ishod_substance!H:H)</f>
        <v>0</v>
      </c>
      <c r="G126" s="47">
        <f>SUMIF(ishod_substance!G:G,tbl_7!B126,ishod_substance!I:I)</f>
        <v>0</v>
      </c>
      <c r="H126" s="47" t="s">
        <v>172</v>
      </c>
      <c r="I126" s="47">
        <f t="shared" si="21"/>
        <v>0</v>
      </c>
      <c r="J126" s="47">
        <f t="shared" si="22"/>
        <v>0</v>
      </c>
      <c r="K126" s="47" t="str">
        <f t="shared" si="23"/>
        <v>ПДВ</v>
      </c>
      <c r="L126" s="47">
        <f t="shared" si="24"/>
        <v>0</v>
      </c>
      <c r="M126" s="47">
        <f t="shared" si="25"/>
        <v>0</v>
      </c>
      <c r="N126" s="47" t="str">
        <f t="shared" si="26"/>
        <v>ПДВ</v>
      </c>
      <c r="O126" s="47">
        <f t="shared" si="27"/>
        <v>0</v>
      </c>
      <c r="P126" s="47">
        <f t="shared" si="28"/>
        <v>0</v>
      </c>
      <c r="Q126" s="47" t="str">
        <f t="shared" si="29"/>
        <v>ПДВ</v>
      </c>
      <c r="R126" s="47">
        <f t="shared" si="30"/>
        <v>0</v>
      </c>
      <c r="S126" s="47">
        <f t="shared" si="31"/>
        <v>0</v>
      </c>
      <c r="T126" s="47" t="str">
        <f t="shared" si="32"/>
        <v>ПДВ</v>
      </c>
      <c r="U126" s="47">
        <f t="shared" si="33"/>
        <v>0</v>
      </c>
      <c r="V126" s="47">
        <f t="shared" si="34"/>
        <v>0</v>
      </c>
      <c r="W126" s="47" t="str">
        <f t="shared" si="35"/>
        <v>ПДВ</v>
      </c>
      <c r="X126" s="47">
        <f t="shared" si="36"/>
        <v>0</v>
      </c>
      <c r="Y126" s="47">
        <f t="shared" si="37"/>
        <v>0</v>
      </c>
      <c r="Z126" s="47" t="str">
        <f t="shared" si="38"/>
        <v>ПДВ</v>
      </c>
      <c r="AA126" s="47">
        <f t="shared" si="39"/>
        <v>0</v>
      </c>
      <c r="AB126" s="47">
        <f t="shared" si="40"/>
        <v>0</v>
      </c>
      <c r="AC126" s="47" t="str">
        <f t="shared" si="41"/>
        <v>ПДВ</v>
      </c>
      <c r="AD126" t="e">
        <f>VLOOKUP(B126,[1]справочник!A:H,8,0)</f>
        <v>#N/A</v>
      </c>
    </row>
    <row r="127" spans="1:30" hidden="1" x14ac:dyDescent="0.25">
      <c r="A127">
        <v>109</v>
      </c>
      <c r="B127">
        <f>IF(ISBLANK(A127),0,IF(AND(ISERROR(VLOOKUP(VLOOKUP(A127,ishod_substance!A:G,7,0),$B$17:B126,1,0))=TRUE,VLOOKUP(A127,norm!A:B,2,0)&gt;0),VLOOKUP(A127,ishod_substance!A:G,7,0),0))</f>
        <v>0</v>
      </c>
      <c r="C127" s="47">
        <v>109</v>
      </c>
      <c r="D127" s="147" t="e">
        <f>VLOOKUP(B127,quide!A:B,2,0)</f>
        <v>#N/A</v>
      </c>
      <c r="E127" s="47" t="e">
        <f>VLOOKUP(B127,quide!A:G,7,0)</f>
        <v>#N/A</v>
      </c>
      <c r="F127" s="47">
        <f>SUMIF(ishod_substance!G:G,tbl_7!B127,ishod_substance!H:H)</f>
        <v>0</v>
      </c>
      <c r="G127" s="47">
        <f>SUMIF(ishod_substance!G:G,tbl_7!B127,ishod_substance!I:I)</f>
        <v>0</v>
      </c>
      <c r="H127" s="47" t="s">
        <v>172</v>
      </c>
      <c r="I127" s="47">
        <f t="shared" si="21"/>
        <v>0</v>
      </c>
      <c r="J127" s="47">
        <f t="shared" si="22"/>
        <v>0</v>
      </c>
      <c r="K127" s="47" t="str">
        <f t="shared" si="23"/>
        <v>ПДВ</v>
      </c>
      <c r="L127" s="47">
        <f t="shared" si="24"/>
        <v>0</v>
      </c>
      <c r="M127" s="47">
        <f t="shared" si="25"/>
        <v>0</v>
      </c>
      <c r="N127" s="47" t="str">
        <f t="shared" si="26"/>
        <v>ПДВ</v>
      </c>
      <c r="O127" s="47">
        <f t="shared" si="27"/>
        <v>0</v>
      </c>
      <c r="P127" s="47">
        <f t="shared" si="28"/>
        <v>0</v>
      </c>
      <c r="Q127" s="47" t="str">
        <f t="shared" si="29"/>
        <v>ПДВ</v>
      </c>
      <c r="R127" s="47">
        <f t="shared" si="30"/>
        <v>0</v>
      </c>
      <c r="S127" s="47">
        <f t="shared" si="31"/>
        <v>0</v>
      </c>
      <c r="T127" s="47" t="str">
        <f t="shared" si="32"/>
        <v>ПДВ</v>
      </c>
      <c r="U127" s="47">
        <f t="shared" si="33"/>
        <v>0</v>
      </c>
      <c r="V127" s="47">
        <f t="shared" si="34"/>
        <v>0</v>
      </c>
      <c r="W127" s="47" t="str">
        <f t="shared" si="35"/>
        <v>ПДВ</v>
      </c>
      <c r="X127" s="47">
        <f t="shared" si="36"/>
        <v>0</v>
      </c>
      <c r="Y127" s="47">
        <f t="shared" si="37"/>
        <v>0</v>
      </c>
      <c r="Z127" s="47" t="str">
        <f t="shared" si="38"/>
        <v>ПДВ</v>
      </c>
      <c r="AA127" s="47">
        <f t="shared" si="39"/>
        <v>0</v>
      </c>
      <c r="AB127" s="47">
        <f t="shared" si="40"/>
        <v>0</v>
      </c>
      <c r="AC127" s="47" t="str">
        <f t="shared" si="41"/>
        <v>ПДВ</v>
      </c>
      <c r="AD127" t="e">
        <f>VLOOKUP(B127,[1]справочник!A:H,8,0)</f>
        <v>#N/A</v>
      </c>
    </row>
    <row r="128" spans="1:30" hidden="1" x14ac:dyDescent="0.25">
      <c r="A128">
        <v>110</v>
      </c>
      <c r="B128">
        <f>IF(ISBLANK(A128),0,IF(AND(ISERROR(VLOOKUP(VLOOKUP(A128,ishod_substance!A:G,7,0),$B$17:B127,1,0))=TRUE,VLOOKUP(A128,norm!A:B,2,0)&gt;0),VLOOKUP(A128,ishod_substance!A:G,7,0),0))</f>
        <v>0</v>
      </c>
      <c r="C128" s="47">
        <v>110</v>
      </c>
      <c r="D128" s="147" t="e">
        <f>VLOOKUP(B128,quide!A:B,2,0)</f>
        <v>#N/A</v>
      </c>
      <c r="E128" s="47" t="e">
        <f>VLOOKUP(B128,quide!A:G,7,0)</f>
        <v>#N/A</v>
      </c>
      <c r="F128" s="47">
        <f>SUMIF(ishod_substance!G:G,tbl_7!B128,ishod_substance!H:H)</f>
        <v>0</v>
      </c>
      <c r="G128" s="47">
        <f>SUMIF(ishod_substance!G:G,tbl_7!B128,ishod_substance!I:I)</f>
        <v>0</v>
      </c>
      <c r="H128" s="47" t="s">
        <v>172</v>
      </c>
      <c r="I128" s="47">
        <f t="shared" si="21"/>
        <v>0</v>
      </c>
      <c r="J128" s="47">
        <f t="shared" si="22"/>
        <v>0</v>
      </c>
      <c r="K128" s="47" t="str">
        <f t="shared" si="23"/>
        <v>ПДВ</v>
      </c>
      <c r="L128" s="47">
        <f t="shared" si="24"/>
        <v>0</v>
      </c>
      <c r="M128" s="47">
        <f t="shared" si="25"/>
        <v>0</v>
      </c>
      <c r="N128" s="47" t="str">
        <f t="shared" si="26"/>
        <v>ПДВ</v>
      </c>
      <c r="O128" s="47">
        <f t="shared" si="27"/>
        <v>0</v>
      </c>
      <c r="P128" s="47">
        <f t="shared" si="28"/>
        <v>0</v>
      </c>
      <c r="Q128" s="47" t="str">
        <f t="shared" si="29"/>
        <v>ПДВ</v>
      </c>
      <c r="R128" s="47">
        <f t="shared" si="30"/>
        <v>0</v>
      </c>
      <c r="S128" s="47">
        <f t="shared" si="31"/>
        <v>0</v>
      </c>
      <c r="T128" s="47" t="str">
        <f t="shared" si="32"/>
        <v>ПДВ</v>
      </c>
      <c r="U128" s="47">
        <f t="shared" si="33"/>
        <v>0</v>
      </c>
      <c r="V128" s="47">
        <f t="shared" si="34"/>
        <v>0</v>
      </c>
      <c r="W128" s="47" t="str">
        <f t="shared" si="35"/>
        <v>ПДВ</v>
      </c>
      <c r="X128" s="47">
        <f t="shared" si="36"/>
        <v>0</v>
      </c>
      <c r="Y128" s="47">
        <f t="shared" si="37"/>
        <v>0</v>
      </c>
      <c r="Z128" s="47" t="str">
        <f t="shared" si="38"/>
        <v>ПДВ</v>
      </c>
      <c r="AA128" s="47">
        <f t="shared" si="39"/>
        <v>0</v>
      </c>
      <c r="AB128" s="47">
        <f t="shared" si="40"/>
        <v>0</v>
      </c>
      <c r="AC128" s="47" t="str">
        <f t="shared" si="41"/>
        <v>ПДВ</v>
      </c>
      <c r="AD128" t="e">
        <f>VLOOKUP(B128,[1]справочник!A:H,8,0)</f>
        <v>#N/A</v>
      </c>
    </row>
    <row r="129" spans="1:30" hidden="1" x14ac:dyDescent="0.25">
      <c r="A129">
        <v>111</v>
      </c>
      <c r="B129">
        <f>IF(ISBLANK(A129),0,IF(AND(ISERROR(VLOOKUP(VLOOKUP(A129,ishod_substance!A:G,7,0),$B$17:B128,1,0))=TRUE,VLOOKUP(A129,norm!A:B,2,0)&gt;0),VLOOKUP(A129,ishod_substance!A:G,7,0),0))</f>
        <v>0</v>
      </c>
      <c r="C129" s="47">
        <v>111</v>
      </c>
      <c r="D129" s="147" t="e">
        <f>VLOOKUP(B129,quide!A:B,2,0)</f>
        <v>#N/A</v>
      </c>
      <c r="E129" s="47" t="e">
        <f>VLOOKUP(B129,quide!A:G,7,0)</f>
        <v>#N/A</v>
      </c>
      <c r="F129" s="47">
        <f>SUMIF(ishod_substance!G:G,tbl_7!B129,ishod_substance!H:H)</f>
        <v>0</v>
      </c>
      <c r="G129" s="47">
        <f>SUMIF(ishod_substance!G:G,tbl_7!B129,ishod_substance!I:I)</f>
        <v>0</v>
      </c>
      <c r="H129" s="47" t="s">
        <v>172</v>
      </c>
      <c r="I129" s="47">
        <f t="shared" si="21"/>
        <v>0</v>
      </c>
      <c r="J129" s="47">
        <f t="shared" si="22"/>
        <v>0</v>
      </c>
      <c r="K129" s="47" t="str">
        <f t="shared" si="23"/>
        <v>ПДВ</v>
      </c>
      <c r="L129" s="47">
        <f t="shared" si="24"/>
        <v>0</v>
      </c>
      <c r="M129" s="47">
        <f t="shared" si="25"/>
        <v>0</v>
      </c>
      <c r="N129" s="47" t="str">
        <f t="shared" si="26"/>
        <v>ПДВ</v>
      </c>
      <c r="O129" s="47">
        <f t="shared" si="27"/>
        <v>0</v>
      </c>
      <c r="P129" s="47">
        <f t="shared" si="28"/>
        <v>0</v>
      </c>
      <c r="Q129" s="47" t="str">
        <f t="shared" si="29"/>
        <v>ПДВ</v>
      </c>
      <c r="R129" s="47">
        <f t="shared" si="30"/>
        <v>0</v>
      </c>
      <c r="S129" s="47">
        <f t="shared" si="31"/>
        <v>0</v>
      </c>
      <c r="T129" s="47" t="str">
        <f t="shared" si="32"/>
        <v>ПДВ</v>
      </c>
      <c r="U129" s="47">
        <f t="shared" si="33"/>
        <v>0</v>
      </c>
      <c r="V129" s="47">
        <f t="shared" si="34"/>
        <v>0</v>
      </c>
      <c r="W129" s="47" t="str">
        <f t="shared" si="35"/>
        <v>ПДВ</v>
      </c>
      <c r="X129" s="47">
        <f t="shared" si="36"/>
        <v>0</v>
      </c>
      <c r="Y129" s="47">
        <f t="shared" si="37"/>
        <v>0</v>
      </c>
      <c r="Z129" s="47" t="str">
        <f t="shared" si="38"/>
        <v>ПДВ</v>
      </c>
      <c r="AA129" s="47">
        <f t="shared" si="39"/>
        <v>0</v>
      </c>
      <c r="AB129" s="47">
        <f t="shared" si="40"/>
        <v>0</v>
      </c>
      <c r="AC129" s="47" t="str">
        <f t="shared" si="41"/>
        <v>ПДВ</v>
      </c>
      <c r="AD129" t="e">
        <f>VLOOKUP(B129,[1]справочник!A:H,8,0)</f>
        <v>#N/A</v>
      </c>
    </row>
    <row r="130" spans="1:30" hidden="1" x14ac:dyDescent="0.25">
      <c r="A130">
        <v>112</v>
      </c>
      <c r="B130">
        <f>IF(ISBLANK(A130),0,IF(AND(ISERROR(VLOOKUP(VLOOKUP(A130,ishod_substance!A:G,7,0),$B$17:B129,1,0))=TRUE,VLOOKUP(A130,norm!A:B,2,0)&gt;0),VLOOKUP(A130,ishod_substance!A:G,7,0),0))</f>
        <v>0</v>
      </c>
      <c r="C130" s="47">
        <v>112</v>
      </c>
      <c r="D130" s="147" t="e">
        <f>VLOOKUP(B130,quide!A:B,2,0)</f>
        <v>#N/A</v>
      </c>
      <c r="E130" s="47" t="e">
        <f>VLOOKUP(B130,quide!A:G,7,0)</f>
        <v>#N/A</v>
      </c>
      <c r="F130" s="47">
        <f>SUMIF(ishod_substance!G:G,tbl_7!B130,ishod_substance!H:H)</f>
        <v>0</v>
      </c>
      <c r="G130" s="47">
        <f>SUMIF(ishod_substance!G:G,tbl_7!B130,ishod_substance!I:I)</f>
        <v>0</v>
      </c>
      <c r="H130" s="47" t="s">
        <v>172</v>
      </c>
      <c r="I130" s="47">
        <f t="shared" si="21"/>
        <v>0</v>
      </c>
      <c r="J130" s="47">
        <f t="shared" si="22"/>
        <v>0</v>
      </c>
      <c r="K130" s="47" t="str">
        <f t="shared" si="23"/>
        <v>ПДВ</v>
      </c>
      <c r="L130" s="47">
        <f t="shared" si="24"/>
        <v>0</v>
      </c>
      <c r="M130" s="47">
        <f t="shared" si="25"/>
        <v>0</v>
      </c>
      <c r="N130" s="47" t="str">
        <f t="shared" si="26"/>
        <v>ПДВ</v>
      </c>
      <c r="O130" s="47">
        <f t="shared" si="27"/>
        <v>0</v>
      </c>
      <c r="P130" s="47">
        <f t="shared" si="28"/>
        <v>0</v>
      </c>
      <c r="Q130" s="47" t="str">
        <f t="shared" si="29"/>
        <v>ПДВ</v>
      </c>
      <c r="R130" s="47">
        <f t="shared" si="30"/>
        <v>0</v>
      </c>
      <c r="S130" s="47">
        <f t="shared" si="31"/>
        <v>0</v>
      </c>
      <c r="T130" s="47" t="str">
        <f t="shared" si="32"/>
        <v>ПДВ</v>
      </c>
      <c r="U130" s="47">
        <f t="shared" si="33"/>
        <v>0</v>
      </c>
      <c r="V130" s="47">
        <f t="shared" si="34"/>
        <v>0</v>
      </c>
      <c r="W130" s="47" t="str">
        <f t="shared" si="35"/>
        <v>ПДВ</v>
      </c>
      <c r="X130" s="47">
        <f t="shared" si="36"/>
        <v>0</v>
      </c>
      <c r="Y130" s="47">
        <f t="shared" si="37"/>
        <v>0</v>
      </c>
      <c r="Z130" s="47" t="str">
        <f t="shared" si="38"/>
        <v>ПДВ</v>
      </c>
      <c r="AA130" s="47">
        <f t="shared" si="39"/>
        <v>0</v>
      </c>
      <c r="AB130" s="47">
        <f t="shared" si="40"/>
        <v>0</v>
      </c>
      <c r="AC130" s="47" t="str">
        <f t="shared" si="41"/>
        <v>ПДВ</v>
      </c>
      <c r="AD130" t="e">
        <f>VLOOKUP(B130,[1]справочник!A:H,8,0)</f>
        <v>#N/A</v>
      </c>
    </row>
    <row r="131" spans="1:30" hidden="1" x14ac:dyDescent="0.25">
      <c r="A131">
        <v>113</v>
      </c>
      <c r="B131">
        <f>IF(ISBLANK(A131),0,IF(AND(ISERROR(VLOOKUP(VLOOKUP(A131,ishod_substance!A:G,7,0),$B$17:B130,1,0))=TRUE,VLOOKUP(A131,norm!A:B,2,0)&gt;0),VLOOKUP(A131,ishod_substance!A:G,7,0),0))</f>
        <v>0</v>
      </c>
      <c r="C131" s="47">
        <v>113</v>
      </c>
      <c r="D131" s="147" t="e">
        <f>VLOOKUP(B131,quide!A:B,2,0)</f>
        <v>#N/A</v>
      </c>
      <c r="E131" s="47" t="e">
        <f>VLOOKUP(B131,quide!A:G,7,0)</f>
        <v>#N/A</v>
      </c>
      <c r="F131" s="47">
        <f>SUMIF(ishod_substance!G:G,tbl_7!B131,ishod_substance!H:H)</f>
        <v>0</v>
      </c>
      <c r="G131" s="47">
        <f>SUMIF(ishod_substance!G:G,tbl_7!B131,ishod_substance!I:I)</f>
        <v>0</v>
      </c>
      <c r="H131" s="47" t="s">
        <v>172</v>
      </c>
      <c r="I131" s="47">
        <f t="shared" si="21"/>
        <v>0</v>
      </c>
      <c r="J131" s="47">
        <f t="shared" si="22"/>
        <v>0</v>
      </c>
      <c r="K131" s="47" t="str">
        <f t="shared" si="23"/>
        <v>ПДВ</v>
      </c>
      <c r="L131" s="47">
        <f t="shared" si="24"/>
        <v>0</v>
      </c>
      <c r="M131" s="47">
        <f t="shared" si="25"/>
        <v>0</v>
      </c>
      <c r="N131" s="47" t="str">
        <f t="shared" si="26"/>
        <v>ПДВ</v>
      </c>
      <c r="O131" s="47">
        <f t="shared" si="27"/>
        <v>0</v>
      </c>
      <c r="P131" s="47">
        <f t="shared" si="28"/>
        <v>0</v>
      </c>
      <c r="Q131" s="47" t="str">
        <f t="shared" si="29"/>
        <v>ПДВ</v>
      </c>
      <c r="R131" s="47">
        <f t="shared" si="30"/>
        <v>0</v>
      </c>
      <c r="S131" s="47">
        <f t="shared" si="31"/>
        <v>0</v>
      </c>
      <c r="T131" s="47" t="str">
        <f t="shared" si="32"/>
        <v>ПДВ</v>
      </c>
      <c r="U131" s="47">
        <f t="shared" si="33"/>
        <v>0</v>
      </c>
      <c r="V131" s="47">
        <f t="shared" si="34"/>
        <v>0</v>
      </c>
      <c r="W131" s="47" t="str">
        <f t="shared" si="35"/>
        <v>ПДВ</v>
      </c>
      <c r="X131" s="47">
        <f t="shared" si="36"/>
        <v>0</v>
      </c>
      <c r="Y131" s="47">
        <f t="shared" si="37"/>
        <v>0</v>
      </c>
      <c r="Z131" s="47" t="str">
        <f t="shared" si="38"/>
        <v>ПДВ</v>
      </c>
      <c r="AA131" s="47">
        <f t="shared" si="39"/>
        <v>0</v>
      </c>
      <c r="AB131" s="47">
        <f t="shared" si="40"/>
        <v>0</v>
      </c>
      <c r="AC131" s="47" t="str">
        <f t="shared" si="41"/>
        <v>ПДВ</v>
      </c>
      <c r="AD131" t="e">
        <f>VLOOKUP(B131,[1]справочник!A:H,8,0)</f>
        <v>#N/A</v>
      </c>
    </row>
    <row r="132" spans="1:30" hidden="1" x14ac:dyDescent="0.25">
      <c r="A132">
        <v>114</v>
      </c>
      <c r="B132">
        <f>IF(ISBLANK(A132),0,IF(AND(ISERROR(VLOOKUP(VLOOKUP(A132,ishod_substance!A:G,7,0),$B$17:B131,1,0))=TRUE,VLOOKUP(A132,norm!A:B,2,0)&gt;0),VLOOKUP(A132,ishod_substance!A:G,7,0),0))</f>
        <v>0</v>
      </c>
      <c r="C132" s="47">
        <v>114</v>
      </c>
      <c r="D132" s="147" t="e">
        <f>VLOOKUP(B132,quide!A:B,2,0)</f>
        <v>#N/A</v>
      </c>
      <c r="E132" s="47" t="e">
        <f>VLOOKUP(B132,quide!A:G,7,0)</f>
        <v>#N/A</v>
      </c>
      <c r="F132" s="47">
        <f>SUMIF(ishod_substance!G:G,tbl_7!B132,ishod_substance!H:H)</f>
        <v>0</v>
      </c>
      <c r="G132" s="47">
        <f>SUMIF(ishod_substance!G:G,tbl_7!B132,ishod_substance!I:I)</f>
        <v>0</v>
      </c>
      <c r="H132" s="47" t="s">
        <v>172</v>
      </c>
      <c r="I132" s="47">
        <f t="shared" si="21"/>
        <v>0</v>
      </c>
      <c r="J132" s="47">
        <f t="shared" si="22"/>
        <v>0</v>
      </c>
      <c r="K132" s="47" t="str">
        <f t="shared" si="23"/>
        <v>ПДВ</v>
      </c>
      <c r="L132" s="47">
        <f t="shared" si="24"/>
        <v>0</v>
      </c>
      <c r="M132" s="47">
        <f t="shared" si="25"/>
        <v>0</v>
      </c>
      <c r="N132" s="47" t="str">
        <f t="shared" si="26"/>
        <v>ПДВ</v>
      </c>
      <c r="O132" s="47">
        <f t="shared" si="27"/>
        <v>0</v>
      </c>
      <c r="P132" s="47">
        <f t="shared" si="28"/>
        <v>0</v>
      </c>
      <c r="Q132" s="47" t="str">
        <f t="shared" si="29"/>
        <v>ПДВ</v>
      </c>
      <c r="R132" s="47">
        <f t="shared" si="30"/>
        <v>0</v>
      </c>
      <c r="S132" s="47">
        <f t="shared" si="31"/>
        <v>0</v>
      </c>
      <c r="T132" s="47" t="str">
        <f t="shared" si="32"/>
        <v>ПДВ</v>
      </c>
      <c r="U132" s="47">
        <f t="shared" si="33"/>
        <v>0</v>
      </c>
      <c r="V132" s="47">
        <f t="shared" si="34"/>
        <v>0</v>
      </c>
      <c r="W132" s="47" t="str">
        <f t="shared" si="35"/>
        <v>ПДВ</v>
      </c>
      <c r="X132" s="47">
        <f t="shared" si="36"/>
        <v>0</v>
      </c>
      <c r="Y132" s="47">
        <f t="shared" si="37"/>
        <v>0</v>
      </c>
      <c r="Z132" s="47" t="str">
        <f t="shared" si="38"/>
        <v>ПДВ</v>
      </c>
      <c r="AA132" s="47">
        <f t="shared" si="39"/>
        <v>0</v>
      </c>
      <c r="AB132" s="47">
        <f t="shared" si="40"/>
        <v>0</v>
      </c>
      <c r="AC132" s="47" t="str">
        <f t="shared" si="41"/>
        <v>ПДВ</v>
      </c>
      <c r="AD132" t="e">
        <f>VLOOKUP(B132,[1]справочник!A:H,8,0)</f>
        <v>#N/A</v>
      </c>
    </row>
    <row r="133" spans="1:30" hidden="1" x14ac:dyDescent="0.25">
      <c r="A133">
        <v>115</v>
      </c>
      <c r="B133">
        <f>IF(ISBLANK(A133),0,IF(AND(ISERROR(VLOOKUP(VLOOKUP(A133,ishod_substance!A:G,7,0),$B$17:B132,1,0))=TRUE,VLOOKUP(A133,norm!A:B,2,0)&gt;0),VLOOKUP(A133,ishod_substance!A:G,7,0),0))</f>
        <v>0</v>
      </c>
      <c r="C133" s="47">
        <v>115</v>
      </c>
      <c r="D133" s="147" t="e">
        <f>VLOOKUP(B133,quide!A:B,2,0)</f>
        <v>#N/A</v>
      </c>
      <c r="E133" s="47" t="e">
        <f>VLOOKUP(B133,quide!A:G,7,0)</f>
        <v>#N/A</v>
      </c>
      <c r="F133" s="47">
        <f>SUMIF(ishod_substance!G:G,tbl_7!B133,ishod_substance!H:H)</f>
        <v>0</v>
      </c>
      <c r="G133" s="47">
        <f>SUMIF(ishod_substance!G:G,tbl_7!B133,ishod_substance!I:I)</f>
        <v>0</v>
      </c>
      <c r="H133" s="47" t="s">
        <v>172</v>
      </c>
      <c r="I133" s="47">
        <f t="shared" si="21"/>
        <v>0</v>
      </c>
      <c r="J133" s="47">
        <f t="shared" si="22"/>
        <v>0</v>
      </c>
      <c r="K133" s="47" t="str">
        <f t="shared" si="23"/>
        <v>ПДВ</v>
      </c>
      <c r="L133" s="47">
        <f t="shared" si="24"/>
        <v>0</v>
      </c>
      <c r="M133" s="47">
        <f t="shared" si="25"/>
        <v>0</v>
      </c>
      <c r="N133" s="47" t="str">
        <f t="shared" si="26"/>
        <v>ПДВ</v>
      </c>
      <c r="O133" s="47">
        <f t="shared" si="27"/>
        <v>0</v>
      </c>
      <c r="P133" s="47">
        <f t="shared" si="28"/>
        <v>0</v>
      </c>
      <c r="Q133" s="47" t="str">
        <f t="shared" si="29"/>
        <v>ПДВ</v>
      </c>
      <c r="R133" s="47">
        <f t="shared" si="30"/>
        <v>0</v>
      </c>
      <c r="S133" s="47">
        <f t="shared" si="31"/>
        <v>0</v>
      </c>
      <c r="T133" s="47" t="str">
        <f t="shared" si="32"/>
        <v>ПДВ</v>
      </c>
      <c r="U133" s="47">
        <f t="shared" si="33"/>
        <v>0</v>
      </c>
      <c r="V133" s="47">
        <f t="shared" si="34"/>
        <v>0</v>
      </c>
      <c r="W133" s="47" t="str">
        <f t="shared" si="35"/>
        <v>ПДВ</v>
      </c>
      <c r="X133" s="47">
        <f t="shared" si="36"/>
        <v>0</v>
      </c>
      <c r="Y133" s="47">
        <f t="shared" si="37"/>
        <v>0</v>
      </c>
      <c r="Z133" s="47" t="str">
        <f t="shared" si="38"/>
        <v>ПДВ</v>
      </c>
      <c r="AA133" s="47">
        <f t="shared" si="39"/>
        <v>0</v>
      </c>
      <c r="AB133" s="47">
        <f t="shared" si="40"/>
        <v>0</v>
      </c>
      <c r="AC133" s="47" t="str">
        <f t="shared" si="41"/>
        <v>ПДВ</v>
      </c>
      <c r="AD133" t="e">
        <f>VLOOKUP(B133,[1]справочник!A:H,8,0)</f>
        <v>#N/A</v>
      </c>
    </row>
    <row r="134" spans="1:30" hidden="1" x14ac:dyDescent="0.25">
      <c r="A134">
        <v>116</v>
      </c>
      <c r="B134">
        <f>IF(ISBLANK(A134),0,IF(AND(ISERROR(VLOOKUP(VLOOKUP(A134,ishod_substance!A:G,7,0),$B$17:B133,1,0))=TRUE,VLOOKUP(A134,norm!A:B,2,0)&gt;0),VLOOKUP(A134,ishod_substance!A:G,7,0),0))</f>
        <v>0</v>
      </c>
      <c r="C134" s="47">
        <v>116</v>
      </c>
      <c r="D134" s="147" t="e">
        <f>VLOOKUP(B134,quide!A:B,2,0)</f>
        <v>#N/A</v>
      </c>
      <c r="E134" s="47" t="e">
        <f>VLOOKUP(B134,quide!A:G,7,0)</f>
        <v>#N/A</v>
      </c>
      <c r="F134" s="47">
        <f>SUMIF(ishod_substance!G:G,tbl_7!B134,ishod_substance!H:H)</f>
        <v>0</v>
      </c>
      <c r="G134" s="47">
        <f>SUMIF(ishod_substance!G:G,tbl_7!B134,ishod_substance!I:I)</f>
        <v>0</v>
      </c>
      <c r="H134" s="47" t="s">
        <v>172</v>
      </c>
      <c r="I134" s="47">
        <f t="shared" ref="I134:I197" si="42">F134</f>
        <v>0</v>
      </c>
      <c r="J134" s="47">
        <f t="shared" ref="J134:J197" si="43">G134</f>
        <v>0</v>
      </c>
      <c r="K134" s="47" t="str">
        <f t="shared" ref="K134:K197" si="44">H134</f>
        <v>ПДВ</v>
      </c>
      <c r="L134" s="47">
        <f t="shared" ref="L134:L197" si="45">F134</f>
        <v>0</v>
      </c>
      <c r="M134" s="47">
        <f t="shared" ref="M134:M197" si="46">G134</f>
        <v>0</v>
      </c>
      <c r="N134" s="47" t="str">
        <f t="shared" ref="N134:N197" si="47">H134</f>
        <v>ПДВ</v>
      </c>
      <c r="O134" s="47">
        <f t="shared" ref="O134:O197" si="48">F134</f>
        <v>0</v>
      </c>
      <c r="P134" s="47">
        <f t="shared" ref="P134:P197" si="49">G134</f>
        <v>0</v>
      </c>
      <c r="Q134" s="47" t="str">
        <f t="shared" ref="Q134:Q197" si="50">H134</f>
        <v>ПДВ</v>
      </c>
      <c r="R134" s="47">
        <f t="shared" ref="R134:R197" si="51">F134</f>
        <v>0</v>
      </c>
      <c r="S134" s="47">
        <f t="shared" ref="S134:S197" si="52">G134</f>
        <v>0</v>
      </c>
      <c r="T134" s="47" t="str">
        <f t="shared" ref="T134:T197" si="53">H134</f>
        <v>ПДВ</v>
      </c>
      <c r="U134" s="47">
        <f t="shared" ref="U134:U197" si="54">F134</f>
        <v>0</v>
      </c>
      <c r="V134" s="47">
        <f t="shared" ref="V134:V197" si="55">G134</f>
        <v>0</v>
      </c>
      <c r="W134" s="47" t="str">
        <f t="shared" ref="W134:W197" si="56">H134</f>
        <v>ПДВ</v>
      </c>
      <c r="X134" s="47">
        <f t="shared" ref="X134:X197" si="57">F134</f>
        <v>0</v>
      </c>
      <c r="Y134" s="47">
        <f t="shared" ref="Y134:Y197" si="58">G134</f>
        <v>0</v>
      </c>
      <c r="Z134" s="47" t="str">
        <f t="shared" ref="Z134:Z197" si="59">H134</f>
        <v>ПДВ</v>
      </c>
      <c r="AA134" s="47">
        <f t="shared" ref="AA134:AA197" si="60">F134</f>
        <v>0</v>
      </c>
      <c r="AB134" s="47">
        <f t="shared" ref="AB134:AB197" si="61">G134</f>
        <v>0</v>
      </c>
      <c r="AC134" s="47" t="str">
        <f t="shared" ref="AC134:AC197" si="62">H134</f>
        <v>ПДВ</v>
      </c>
      <c r="AD134" t="e">
        <f>VLOOKUP(B134,[1]справочник!A:H,8,0)</f>
        <v>#N/A</v>
      </c>
    </row>
    <row r="135" spans="1:30" hidden="1" x14ac:dyDescent="0.25">
      <c r="A135">
        <v>117</v>
      </c>
      <c r="B135">
        <f>IF(ISBLANK(A135),0,IF(AND(ISERROR(VLOOKUP(VLOOKUP(A135,ishod_substance!A:G,7,0),$B$17:B134,1,0))=TRUE,VLOOKUP(A135,norm!A:B,2,0)&gt;0),VLOOKUP(A135,ishod_substance!A:G,7,0),0))</f>
        <v>0</v>
      </c>
      <c r="C135" s="47">
        <v>117</v>
      </c>
      <c r="D135" s="147" t="e">
        <f>VLOOKUP(B135,quide!A:B,2,0)</f>
        <v>#N/A</v>
      </c>
      <c r="E135" s="47" t="e">
        <f>VLOOKUP(B135,quide!A:G,7,0)</f>
        <v>#N/A</v>
      </c>
      <c r="F135" s="47">
        <f>SUMIF(ishod_substance!G:G,tbl_7!B135,ishod_substance!H:H)</f>
        <v>0</v>
      </c>
      <c r="G135" s="47">
        <f>SUMIF(ishod_substance!G:G,tbl_7!B135,ishod_substance!I:I)</f>
        <v>0</v>
      </c>
      <c r="H135" s="47" t="s">
        <v>172</v>
      </c>
      <c r="I135" s="47">
        <f t="shared" si="42"/>
        <v>0</v>
      </c>
      <c r="J135" s="47">
        <f t="shared" si="43"/>
        <v>0</v>
      </c>
      <c r="K135" s="47" t="str">
        <f t="shared" si="44"/>
        <v>ПДВ</v>
      </c>
      <c r="L135" s="47">
        <f t="shared" si="45"/>
        <v>0</v>
      </c>
      <c r="M135" s="47">
        <f t="shared" si="46"/>
        <v>0</v>
      </c>
      <c r="N135" s="47" t="str">
        <f t="shared" si="47"/>
        <v>ПДВ</v>
      </c>
      <c r="O135" s="47">
        <f t="shared" si="48"/>
        <v>0</v>
      </c>
      <c r="P135" s="47">
        <f t="shared" si="49"/>
        <v>0</v>
      </c>
      <c r="Q135" s="47" t="str">
        <f t="shared" si="50"/>
        <v>ПДВ</v>
      </c>
      <c r="R135" s="47">
        <f t="shared" si="51"/>
        <v>0</v>
      </c>
      <c r="S135" s="47">
        <f t="shared" si="52"/>
        <v>0</v>
      </c>
      <c r="T135" s="47" t="str">
        <f t="shared" si="53"/>
        <v>ПДВ</v>
      </c>
      <c r="U135" s="47">
        <f t="shared" si="54"/>
        <v>0</v>
      </c>
      <c r="V135" s="47">
        <f t="shared" si="55"/>
        <v>0</v>
      </c>
      <c r="W135" s="47" t="str">
        <f t="shared" si="56"/>
        <v>ПДВ</v>
      </c>
      <c r="X135" s="47">
        <f t="shared" si="57"/>
        <v>0</v>
      </c>
      <c r="Y135" s="47">
        <f t="shared" si="58"/>
        <v>0</v>
      </c>
      <c r="Z135" s="47" t="str">
        <f t="shared" si="59"/>
        <v>ПДВ</v>
      </c>
      <c r="AA135" s="47">
        <f t="shared" si="60"/>
        <v>0</v>
      </c>
      <c r="AB135" s="47">
        <f t="shared" si="61"/>
        <v>0</v>
      </c>
      <c r="AC135" s="47" t="str">
        <f t="shared" si="62"/>
        <v>ПДВ</v>
      </c>
      <c r="AD135" t="e">
        <f>VLOOKUP(B135,[1]справочник!A:H,8,0)</f>
        <v>#N/A</v>
      </c>
    </row>
    <row r="136" spans="1:30" hidden="1" x14ac:dyDescent="0.25">
      <c r="A136">
        <v>118</v>
      </c>
      <c r="B136">
        <f>IF(ISBLANK(A136),0,IF(AND(ISERROR(VLOOKUP(VLOOKUP(A136,ishod_substance!A:G,7,0),$B$17:B135,1,0))=TRUE,VLOOKUP(A136,norm!A:B,2,0)&gt;0),VLOOKUP(A136,ishod_substance!A:G,7,0),0))</f>
        <v>0</v>
      </c>
      <c r="C136" s="47">
        <v>118</v>
      </c>
      <c r="D136" s="147" t="e">
        <f>VLOOKUP(B136,quide!A:B,2,0)</f>
        <v>#N/A</v>
      </c>
      <c r="E136" s="47" t="e">
        <f>VLOOKUP(B136,quide!A:G,7,0)</f>
        <v>#N/A</v>
      </c>
      <c r="F136" s="47">
        <f>SUMIF(ishod_substance!G:G,tbl_7!B136,ishod_substance!H:H)</f>
        <v>0</v>
      </c>
      <c r="G136" s="47">
        <f>SUMIF(ishod_substance!G:G,tbl_7!B136,ishod_substance!I:I)</f>
        <v>0</v>
      </c>
      <c r="H136" s="47" t="s">
        <v>172</v>
      </c>
      <c r="I136" s="47">
        <f t="shared" si="42"/>
        <v>0</v>
      </c>
      <c r="J136" s="47">
        <f t="shared" si="43"/>
        <v>0</v>
      </c>
      <c r="K136" s="47" t="str">
        <f t="shared" si="44"/>
        <v>ПДВ</v>
      </c>
      <c r="L136" s="47">
        <f t="shared" si="45"/>
        <v>0</v>
      </c>
      <c r="M136" s="47">
        <f t="shared" si="46"/>
        <v>0</v>
      </c>
      <c r="N136" s="47" t="str">
        <f t="shared" si="47"/>
        <v>ПДВ</v>
      </c>
      <c r="O136" s="47">
        <f t="shared" si="48"/>
        <v>0</v>
      </c>
      <c r="P136" s="47">
        <f t="shared" si="49"/>
        <v>0</v>
      </c>
      <c r="Q136" s="47" t="str">
        <f t="shared" si="50"/>
        <v>ПДВ</v>
      </c>
      <c r="R136" s="47">
        <f t="shared" si="51"/>
        <v>0</v>
      </c>
      <c r="S136" s="47">
        <f t="shared" si="52"/>
        <v>0</v>
      </c>
      <c r="T136" s="47" t="str">
        <f t="shared" si="53"/>
        <v>ПДВ</v>
      </c>
      <c r="U136" s="47">
        <f t="shared" si="54"/>
        <v>0</v>
      </c>
      <c r="V136" s="47">
        <f t="shared" si="55"/>
        <v>0</v>
      </c>
      <c r="W136" s="47" t="str">
        <f t="shared" si="56"/>
        <v>ПДВ</v>
      </c>
      <c r="X136" s="47">
        <f t="shared" si="57"/>
        <v>0</v>
      </c>
      <c r="Y136" s="47">
        <f t="shared" si="58"/>
        <v>0</v>
      </c>
      <c r="Z136" s="47" t="str">
        <f t="shared" si="59"/>
        <v>ПДВ</v>
      </c>
      <c r="AA136" s="47">
        <f t="shared" si="60"/>
        <v>0</v>
      </c>
      <c r="AB136" s="47">
        <f t="shared" si="61"/>
        <v>0</v>
      </c>
      <c r="AC136" s="47" t="str">
        <f t="shared" si="62"/>
        <v>ПДВ</v>
      </c>
      <c r="AD136" t="e">
        <f>VLOOKUP(B136,[1]справочник!A:H,8,0)</f>
        <v>#N/A</v>
      </c>
    </row>
    <row r="137" spans="1:30" hidden="1" x14ac:dyDescent="0.25">
      <c r="A137">
        <v>119</v>
      </c>
      <c r="B137">
        <f>IF(ISBLANK(A137),0,IF(AND(ISERROR(VLOOKUP(VLOOKUP(A137,ishod_substance!A:G,7,0),$B$17:B136,1,0))=TRUE,VLOOKUP(A137,norm!A:B,2,0)&gt;0),VLOOKUP(A137,ishod_substance!A:G,7,0),0))</f>
        <v>0</v>
      </c>
      <c r="C137" s="47">
        <v>119</v>
      </c>
      <c r="D137" s="147" t="e">
        <f>VLOOKUP(B137,quide!A:B,2,0)</f>
        <v>#N/A</v>
      </c>
      <c r="E137" s="47" t="e">
        <f>VLOOKUP(B137,quide!A:G,7,0)</f>
        <v>#N/A</v>
      </c>
      <c r="F137" s="47">
        <f>SUMIF(ishod_substance!G:G,tbl_7!B137,ishod_substance!H:H)</f>
        <v>0</v>
      </c>
      <c r="G137" s="47">
        <f>SUMIF(ishod_substance!G:G,tbl_7!B137,ishod_substance!I:I)</f>
        <v>0</v>
      </c>
      <c r="H137" s="47" t="s">
        <v>172</v>
      </c>
      <c r="I137" s="47">
        <f t="shared" si="42"/>
        <v>0</v>
      </c>
      <c r="J137" s="47">
        <f t="shared" si="43"/>
        <v>0</v>
      </c>
      <c r="K137" s="47" t="str">
        <f t="shared" si="44"/>
        <v>ПДВ</v>
      </c>
      <c r="L137" s="47">
        <f t="shared" si="45"/>
        <v>0</v>
      </c>
      <c r="M137" s="47">
        <f t="shared" si="46"/>
        <v>0</v>
      </c>
      <c r="N137" s="47" t="str">
        <f t="shared" si="47"/>
        <v>ПДВ</v>
      </c>
      <c r="O137" s="47">
        <f t="shared" si="48"/>
        <v>0</v>
      </c>
      <c r="P137" s="47">
        <f t="shared" si="49"/>
        <v>0</v>
      </c>
      <c r="Q137" s="47" t="str">
        <f t="shared" si="50"/>
        <v>ПДВ</v>
      </c>
      <c r="R137" s="47">
        <f t="shared" si="51"/>
        <v>0</v>
      </c>
      <c r="S137" s="47">
        <f t="shared" si="52"/>
        <v>0</v>
      </c>
      <c r="T137" s="47" t="str">
        <f t="shared" si="53"/>
        <v>ПДВ</v>
      </c>
      <c r="U137" s="47">
        <f t="shared" si="54"/>
        <v>0</v>
      </c>
      <c r="V137" s="47">
        <f t="shared" si="55"/>
        <v>0</v>
      </c>
      <c r="W137" s="47" t="str">
        <f t="shared" si="56"/>
        <v>ПДВ</v>
      </c>
      <c r="X137" s="47">
        <f t="shared" si="57"/>
        <v>0</v>
      </c>
      <c r="Y137" s="47">
        <f t="shared" si="58"/>
        <v>0</v>
      </c>
      <c r="Z137" s="47" t="str">
        <f t="shared" si="59"/>
        <v>ПДВ</v>
      </c>
      <c r="AA137" s="47">
        <f t="shared" si="60"/>
        <v>0</v>
      </c>
      <c r="AB137" s="47">
        <f t="shared" si="61"/>
        <v>0</v>
      </c>
      <c r="AC137" s="47" t="str">
        <f t="shared" si="62"/>
        <v>ПДВ</v>
      </c>
      <c r="AD137" t="e">
        <f>VLOOKUP(B137,[1]справочник!A:H,8,0)</f>
        <v>#N/A</v>
      </c>
    </row>
    <row r="138" spans="1:30" hidden="1" x14ac:dyDescent="0.25">
      <c r="A138">
        <v>120</v>
      </c>
      <c r="B138">
        <f>IF(ISBLANK(A138),0,IF(AND(ISERROR(VLOOKUP(VLOOKUP(A138,ishod_substance!A:G,7,0),$B$17:B137,1,0))=TRUE,VLOOKUP(A138,norm!A:B,2,0)&gt;0),VLOOKUP(A138,ishod_substance!A:G,7,0),0))</f>
        <v>0</v>
      </c>
      <c r="C138" s="47">
        <v>120</v>
      </c>
      <c r="D138" s="147" t="e">
        <f>VLOOKUP(B138,quide!A:B,2,0)</f>
        <v>#N/A</v>
      </c>
      <c r="E138" s="47" t="e">
        <f>VLOOKUP(B138,quide!A:G,7,0)</f>
        <v>#N/A</v>
      </c>
      <c r="F138" s="47">
        <f>SUMIF(ishod_substance!G:G,tbl_7!B138,ishod_substance!H:H)</f>
        <v>0</v>
      </c>
      <c r="G138" s="47">
        <f>SUMIF(ishod_substance!G:G,tbl_7!B138,ishod_substance!I:I)</f>
        <v>0</v>
      </c>
      <c r="H138" s="47" t="s">
        <v>172</v>
      </c>
      <c r="I138" s="47">
        <f t="shared" si="42"/>
        <v>0</v>
      </c>
      <c r="J138" s="47">
        <f t="shared" si="43"/>
        <v>0</v>
      </c>
      <c r="K138" s="47" t="str">
        <f t="shared" si="44"/>
        <v>ПДВ</v>
      </c>
      <c r="L138" s="47">
        <f t="shared" si="45"/>
        <v>0</v>
      </c>
      <c r="M138" s="47">
        <f t="shared" si="46"/>
        <v>0</v>
      </c>
      <c r="N138" s="47" t="str">
        <f t="shared" si="47"/>
        <v>ПДВ</v>
      </c>
      <c r="O138" s="47">
        <f t="shared" si="48"/>
        <v>0</v>
      </c>
      <c r="P138" s="47">
        <f t="shared" si="49"/>
        <v>0</v>
      </c>
      <c r="Q138" s="47" t="str">
        <f t="shared" si="50"/>
        <v>ПДВ</v>
      </c>
      <c r="R138" s="47">
        <f t="shared" si="51"/>
        <v>0</v>
      </c>
      <c r="S138" s="47">
        <f t="shared" si="52"/>
        <v>0</v>
      </c>
      <c r="T138" s="47" t="str">
        <f t="shared" si="53"/>
        <v>ПДВ</v>
      </c>
      <c r="U138" s="47">
        <f t="shared" si="54"/>
        <v>0</v>
      </c>
      <c r="V138" s="47">
        <f t="shared" si="55"/>
        <v>0</v>
      </c>
      <c r="W138" s="47" t="str">
        <f t="shared" si="56"/>
        <v>ПДВ</v>
      </c>
      <c r="X138" s="47">
        <f t="shared" si="57"/>
        <v>0</v>
      </c>
      <c r="Y138" s="47">
        <f t="shared" si="58"/>
        <v>0</v>
      </c>
      <c r="Z138" s="47" t="str">
        <f t="shared" si="59"/>
        <v>ПДВ</v>
      </c>
      <c r="AA138" s="47">
        <f t="shared" si="60"/>
        <v>0</v>
      </c>
      <c r="AB138" s="47">
        <f t="shared" si="61"/>
        <v>0</v>
      </c>
      <c r="AC138" s="47" t="str">
        <f t="shared" si="62"/>
        <v>ПДВ</v>
      </c>
      <c r="AD138" t="e">
        <f>VLOOKUP(B138,[1]справочник!A:H,8,0)</f>
        <v>#N/A</v>
      </c>
    </row>
    <row r="139" spans="1:30" hidden="1" x14ac:dyDescent="0.25">
      <c r="A139">
        <v>121</v>
      </c>
      <c r="B139">
        <f>IF(ISBLANK(A139),0,IF(AND(ISERROR(VLOOKUP(VLOOKUP(A139,ishod_substance!A:G,7,0),$B$17:B138,1,0))=TRUE,VLOOKUP(A139,norm!A:B,2,0)&gt;0),VLOOKUP(A139,ishod_substance!A:G,7,0),0))</f>
        <v>0</v>
      </c>
      <c r="C139" s="47">
        <v>121</v>
      </c>
      <c r="D139" s="147" t="e">
        <f>VLOOKUP(B139,quide!A:B,2,0)</f>
        <v>#N/A</v>
      </c>
      <c r="E139" s="47" t="e">
        <f>VLOOKUP(B139,quide!A:G,7,0)</f>
        <v>#N/A</v>
      </c>
      <c r="F139" s="47">
        <f>SUMIF(ishod_substance!G:G,tbl_7!B139,ishod_substance!H:H)</f>
        <v>0</v>
      </c>
      <c r="G139" s="47">
        <f>SUMIF(ishod_substance!G:G,tbl_7!B139,ishod_substance!I:I)</f>
        <v>0</v>
      </c>
      <c r="H139" s="47" t="s">
        <v>172</v>
      </c>
      <c r="I139" s="47">
        <f t="shared" si="42"/>
        <v>0</v>
      </c>
      <c r="J139" s="47">
        <f t="shared" si="43"/>
        <v>0</v>
      </c>
      <c r="K139" s="47" t="str">
        <f t="shared" si="44"/>
        <v>ПДВ</v>
      </c>
      <c r="L139" s="47">
        <f t="shared" si="45"/>
        <v>0</v>
      </c>
      <c r="M139" s="47">
        <f t="shared" si="46"/>
        <v>0</v>
      </c>
      <c r="N139" s="47" t="str">
        <f t="shared" si="47"/>
        <v>ПДВ</v>
      </c>
      <c r="O139" s="47">
        <f t="shared" si="48"/>
        <v>0</v>
      </c>
      <c r="P139" s="47">
        <f t="shared" si="49"/>
        <v>0</v>
      </c>
      <c r="Q139" s="47" t="str">
        <f t="shared" si="50"/>
        <v>ПДВ</v>
      </c>
      <c r="R139" s="47">
        <f t="shared" si="51"/>
        <v>0</v>
      </c>
      <c r="S139" s="47">
        <f t="shared" si="52"/>
        <v>0</v>
      </c>
      <c r="T139" s="47" t="str">
        <f t="shared" si="53"/>
        <v>ПДВ</v>
      </c>
      <c r="U139" s="47">
        <f t="shared" si="54"/>
        <v>0</v>
      </c>
      <c r="V139" s="47">
        <f t="shared" si="55"/>
        <v>0</v>
      </c>
      <c r="W139" s="47" t="str">
        <f t="shared" si="56"/>
        <v>ПДВ</v>
      </c>
      <c r="X139" s="47">
        <f t="shared" si="57"/>
        <v>0</v>
      </c>
      <c r="Y139" s="47">
        <f t="shared" si="58"/>
        <v>0</v>
      </c>
      <c r="Z139" s="47" t="str">
        <f t="shared" si="59"/>
        <v>ПДВ</v>
      </c>
      <c r="AA139" s="47">
        <f t="shared" si="60"/>
        <v>0</v>
      </c>
      <c r="AB139" s="47">
        <f t="shared" si="61"/>
        <v>0</v>
      </c>
      <c r="AC139" s="47" t="str">
        <f t="shared" si="62"/>
        <v>ПДВ</v>
      </c>
      <c r="AD139" t="e">
        <f>VLOOKUP(B139,[1]справочник!A:H,8,0)</f>
        <v>#N/A</v>
      </c>
    </row>
    <row r="140" spans="1:30" hidden="1" x14ac:dyDescent="0.25">
      <c r="A140">
        <v>122</v>
      </c>
      <c r="B140">
        <f>IF(ISBLANK(A140),0,IF(AND(ISERROR(VLOOKUP(VLOOKUP(A140,ishod_substance!A:G,7,0),$B$17:B139,1,0))=TRUE,VLOOKUP(A140,norm!A:B,2,0)&gt;0),VLOOKUP(A140,ishod_substance!A:G,7,0),0))</f>
        <v>0</v>
      </c>
      <c r="C140" s="47">
        <v>122</v>
      </c>
      <c r="D140" s="147" t="e">
        <f>VLOOKUP(B140,quide!A:B,2,0)</f>
        <v>#N/A</v>
      </c>
      <c r="E140" s="47" t="e">
        <f>VLOOKUP(B140,quide!A:G,7,0)</f>
        <v>#N/A</v>
      </c>
      <c r="F140" s="47">
        <f>SUMIF(ishod_substance!G:G,tbl_7!B140,ishod_substance!H:H)</f>
        <v>0</v>
      </c>
      <c r="G140" s="47">
        <f>SUMIF(ishod_substance!G:G,tbl_7!B140,ishod_substance!I:I)</f>
        <v>0</v>
      </c>
      <c r="H140" s="47" t="s">
        <v>172</v>
      </c>
      <c r="I140" s="47">
        <f t="shared" si="42"/>
        <v>0</v>
      </c>
      <c r="J140" s="47">
        <f t="shared" si="43"/>
        <v>0</v>
      </c>
      <c r="K140" s="47" t="str">
        <f t="shared" si="44"/>
        <v>ПДВ</v>
      </c>
      <c r="L140" s="47">
        <f t="shared" si="45"/>
        <v>0</v>
      </c>
      <c r="M140" s="47">
        <f t="shared" si="46"/>
        <v>0</v>
      </c>
      <c r="N140" s="47" t="str">
        <f t="shared" si="47"/>
        <v>ПДВ</v>
      </c>
      <c r="O140" s="47">
        <f t="shared" si="48"/>
        <v>0</v>
      </c>
      <c r="P140" s="47">
        <f t="shared" si="49"/>
        <v>0</v>
      </c>
      <c r="Q140" s="47" t="str">
        <f t="shared" si="50"/>
        <v>ПДВ</v>
      </c>
      <c r="R140" s="47">
        <f t="shared" si="51"/>
        <v>0</v>
      </c>
      <c r="S140" s="47">
        <f t="shared" si="52"/>
        <v>0</v>
      </c>
      <c r="T140" s="47" t="str">
        <f t="shared" si="53"/>
        <v>ПДВ</v>
      </c>
      <c r="U140" s="47">
        <f t="shared" si="54"/>
        <v>0</v>
      </c>
      <c r="V140" s="47">
        <f t="shared" si="55"/>
        <v>0</v>
      </c>
      <c r="W140" s="47" t="str">
        <f t="shared" si="56"/>
        <v>ПДВ</v>
      </c>
      <c r="X140" s="47">
        <f t="shared" si="57"/>
        <v>0</v>
      </c>
      <c r="Y140" s="47">
        <f t="shared" si="58"/>
        <v>0</v>
      </c>
      <c r="Z140" s="47" t="str">
        <f t="shared" si="59"/>
        <v>ПДВ</v>
      </c>
      <c r="AA140" s="47">
        <f t="shared" si="60"/>
        <v>0</v>
      </c>
      <c r="AB140" s="47">
        <f t="shared" si="61"/>
        <v>0</v>
      </c>
      <c r="AC140" s="47" t="str">
        <f t="shared" si="62"/>
        <v>ПДВ</v>
      </c>
      <c r="AD140" t="e">
        <f>VLOOKUP(B140,[1]справочник!A:H,8,0)</f>
        <v>#N/A</v>
      </c>
    </row>
    <row r="141" spans="1:30" hidden="1" x14ac:dyDescent="0.25">
      <c r="A141">
        <v>123</v>
      </c>
      <c r="B141">
        <f>IF(ISBLANK(A141),0,IF(AND(ISERROR(VLOOKUP(VLOOKUP(A141,ishod_substance!A:G,7,0),$B$17:B140,1,0))=TRUE,VLOOKUP(A141,norm!A:B,2,0)&gt;0),VLOOKUP(A141,ishod_substance!A:G,7,0),0))</f>
        <v>0</v>
      </c>
      <c r="C141" s="47">
        <v>123</v>
      </c>
      <c r="D141" s="147" t="e">
        <f>VLOOKUP(B141,quide!A:B,2,0)</f>
        <v>#N/A</v>
      </c>
      <c r="E141" s="47" t="e">
        <f>VLOOKUP(B141,quide!A:G,7,0)</f>
        <v>#N/A</v>
      </c>
      <c r="F141" s="47">
        <f>SUMIF(ishod_substance!G:G,tbl_7!B141,ishod_substance!H:H)</f>
        <v>0</v>
      </c>
      <c r="G141" s="47">
        <f>SUMIF(ishod_substance!G:G,tbl_7!B141,ishod_substance!I:I)</f>
        <v>0</v>
      </c>
      <c r="H141" s="47" t="s">
        <v>172</v>
      </c>
      <c r="I141" s="47">
        <f t="shared" si="42"/>
        <v>0</v>
      </c>
      <c r="J141" s="47">
        <f t="shared" si="43"/>
        <v>0</v>
      </c>
      <c r="K141" s="47" t="str">
        <f t="shared" si="44"/>
        <v>ПДВ</v>
      </c>
      <c r="L141" s="47">
        <f t="shared" si="45"/>
        <v>0</v>
      </c>
      <c r="M141" s="47">
        <f t="shared" si="46"/>
        <v>0</v>
      </c>
      <c r="N141" s="47" t="str">
        <f t="shared" si="47"/>
        <v>ПДВ</v>
      </c>
      <c r="O141" s="47">
        <f t="shared" si="48"/>
        <v>0</v>
      </c>
      <c r="P141" s="47">
        <f t="shared" si="49"/>
        <v>0</v>
      </c>
      <c r="Q141" s="47" t="str">
        <f t="shared" si="50"/>
        <v>ПДВ</v>
      </c>
      <c r="R141" s="47">
        <f t="shared" si="51"/>
        <v>0</v>
      </c>
      <c r="S141" s="47">
        <f t="shared" si="52"/>
        <v>0</v>
      </c>
      <c r="T141" s="47" t="str">
        <f t="shared" si="53"/>
        <v>ПДВ</v>
      </c>
      <c r="U141" s="47">
        <f t="shared" si="54"/>
        <v>0</v>
      </c>
      <c r="V141" s="47">
        <f t="shared" si="55"/>
        <v>0</v>
      </c>
      <c r="W141" s="47" t="str">
        <f t="shared" si="56"/>
        <v>ПДВ</v>
      </c>
      <c r="X141" s="47">
        <f t="shared" si="57"/>
        <v>0</v>
      </c>
      <c r="Y141" s="47">
        <f t="shared" si="58"/>
        <v>0</v>
      </c>
      <c r="Z141" s="47" t="str">
        <f t="shared" si="59"/>
        <v>ПДВ</v>
      </c>
      <c r="AA141" s="47">
        <f t="shared" si="60"/>
        <v>0</v>
      </c>
      <c r="AB141" s="47">
        <f t="shared" si="61"/>
        <v>0</v>
      </c>
      <c r="AC141" s="47" t="str">
        <f t="shared" si="62"/>
        <v>ПДВ</v>
      </c>
      <c r="AD141" t="e">
        <f>VLOOKUP(B141,[1]справочник!A:H,8,0)</f>
        <v>#N/A</v>
      </c>
    </row>
    <row r="142" spans="1:30" hidden="1" x14ac:dyDescent="0.25">
      <c r="A142">
        <v>124</v>
      </c>
      <c r="B142">
        <f>IF(ISBLANK(A142),0,IF(AND(ISERROR(VLOOKUP(VLOOKUP(A142,ishod_substance!A:G,7,0),$B$17:B141,1,0))=TRUE,VLOOKUP(A142,norm!A:B,2,0)&gt;0),VLOOKUP(A142,ishod_substance!A:G,7,0),0))</f>
        <v>0</v>
      </c>
      <c r="C142" s="47">
        <v>124</v>
      </c>
      <c r="D142" s="147" t="e">
        <f>VLOOKUP(B142,quide!A:B,2,0)</f>
        <v>#N/A</v>
      </c>
      <c r="E142" s="47" t="e">
        <f>VLOOKUP(B142,quide!A:G,7,0)</f>
        <v>#N/A</v>
      </c>
      <c r="F142" s="47">
        <f>SUMIF(ishod_substance!G:G,tbl_7!B142,ishod_substance!H:H)</f>
        <v>0</v>
      </c>
      <c r="G142" s="47">
        <f>SUMIF(ishod_substance!G:G,tbl_7!B142,ishod_substance!I:I)</f>
        <v>0</v>
      </c>
      <c r="H142" s="47" t="s">
        <v>172</v>
      </c>
      <c r="I142" s="47">
        <f t="shared" si="42"/>
        <v>0</v>
      </c>
      <c r="J142" s="47">
        <f t="shared" si="43"/>
        <v>0</v>
      </c>
      <c r="K142" s="47" t="str">
        <f t="shared" si="44"/>
        <v>ПДВ</v>
      </c>
      <c r="L142" s="47">
        <f t="shared" si="45"/>
        <v>0</v>
      </c>
      <c r="M142" s="47">
        <f t="shared" si="46"/>
        <v>0</v>
      </c>
      <c r="N142" s="47" t="str">
        <f t="shared" si="47"/>
        <v>ПДВ</v>
      </c>
      <c r="O142" s="47">
        <f t="shared" si="48"/>
        <v>0</v>
      </c>
      <c r="P142" s="47">
        <f t="shared" si="49"/>
        <v>0</v>
      </c>
      <c r="Q142" s="47" t="str">
        <f t="shared" si="50"/>
        <v>ПДВ</v>
      </c>
      <c r="R142" s="47">
        <f t="shared" si="51"/>
        <v>0</v>
      </c>
      <c r="S142" s="47">
        <f t="shared" si="52"/>
        <v>0</v>
      </c>
      <c r="T142" s="47" t="str">
        <f t="shared" si="53"/>
        <v>ПДВ</v>
      </c>
      <c r="U142" s="47">
        <f t="shared" si="54"/>
        <v>0</v>
      </c>
      <c r="V142" s="47">
        <f t="shared" si="55"/>
        <v>0</v>
      </c>
      <c r="W142" s="47" t="str">
        <f t="shared" si="56"/>
        <v>ПДВ</v>
      </c>
      <c r="X142" s="47">
        <f t="shared" si="57"/>
        <v>0</v>
      </c>
      <c r="Y142" s="47">
        <f t="shared" si="58"/>
        <v>0</v>
      </c>
      <c r="Z142" s="47" t="str">
        <f t="shared" si="59"/>
        <v>ПДВ</v>
      </c>
      <c r="AA142" s="47">
        <f t="shared" si="60"/>
        <v>0</v>
      </c>
      <c r="AB142" s="47">
        <f t="shared" si="61"/>
        <v>0</v>
      </c>
      <c r="AC142" s="47" t="str">
        <f t="shared" si="62"/>
        <v>ПДВ</v>
      </c>
      <c r="AD142" t="e">
        <f>VLOOKUP(B142,[1]справочник!A:H,8,0)</f>
        <v>#N/A</v>
      </c>
    </row>
    <row r="143" spans="1:30" hidden="1" x14ac:dyDescent="0.25">
      <c r="A143">
        <v>125</v>
      </c>
      <c r="B143">
        <f>IF(ISBLANK(A143),0,IF(AND(ISERROR(VLOOKUP(VLOOKUP(A143,ishod_substance!A:G,7,0),$B$17:B142,1,0))=TRUE,VLOOKUP(A143,norm!A:B,2,0)&gt;0),VLOOKUP(A143,ishod_substance!A:G,7,0),0))</f>
        <v>0</v>
      </c>
      <c r="C143" s="47">
        <v>125</v>
      </c>
      <c r="D143" s="147" t="e">
        <f>VLOOKUP(B143,quide!A:B,2,0)</f>
        <v>#N/A</v>
      </c>
      <c r="E143" s="47" t="e">
        <f>VLOOKUP(B143,quide!A:G,7,0)</f>
        <v>#N/A</v>
      </c>
      <c r="F143" s="47">
        <f>SUMIF(ishod_substance!G:G,tbl_7!B143,ishod_substance!H:H)</f>
        <v>0</v>
      </c>
      <c r="G143" s="47">
        <f>SUMIF(ishod_substance!G:G,tbl_7!B143,ishod_substance!I:I)</f>
        <v>0</v>
      </c>
      <c r="H143" s="47" t="s">
        <v>172</v>
      </c>
      <c r="I143" s="47">
        <f t="shared" si="42"/>
        <v>0</v>
      </c>
      <c r="J143" s="47">
        <f t="shared" si="43"/>
        <v>0</v>
      </c>
      <c r="K143" s="47" t="str">
        <f t="shared" si="44"/>
        <v>ПДВ</v>
      </c>
      <c r="L143" s="47">
        <f t="shared" si="45"/>
        <v>0</v>
      </c>
      <c r="M143" s="47">
        <f t="shared" si="46"/>
        <v>0</v>
      </c>
      <c r="N143" s="47" t="str">
        <f t="shared" si="47"/>
        <v>ПДВ</v>
      </c>
      <c r="O143" s="47">
        <f t="shared" si="48"/>
        <v>0</v>
      </c>
      <c r="P143" s="47">
        <f t="shared" si="49"/>
        <v>0</v>
      </c>
      <c r="Q143" s="47" t="str">
        <f t="shared" si="50"/>
        <v>ПДВ</v>
      </c>
      <c r="R143" s="47">
        <f t="shared" si="51"/>
        <v>0</v>
      </c>
      <c r="S143" s="47">
        <f t="shared" si="52"/>
        <v>0</v>
      </c>
      <c r="T143" s="47" t="str">
        <f t="shared" si="53"/>
        <v>ПДВ</v>
      </c>
      <c r="U143" s="47">
        <f t="shared" si="54"/>
        <v>0</v>
      </c>
      <c r="V143" s="47">
        <f t="shared" si="55"/>
        <v>0</v>
      </c>
      <c r="W143" s="47" t="str">
        <f t="shared" si="56"/>
        <v>ПДВ</v>
      </c>
      <c r="X143" s="47">
        <f t="shared" si="57"/>
        <v>0</v>
      </c>
      <c r="Y143" s="47">
        <f t="shared" si="58"/>
        <v>0</v>
      </c>
      <c r="Z143" s="47" t="str">
        <f t="shared" si="59"/>
        <v>ПДВ</v>
      </c>
      <c r="AA143" s="47">
        <f t="shared" si="60"/>
        <v>0</v>
      </c>
      <c r="AB143" s="47">
        <f t="shared" si="61"/>
        <v>0</v>
      </c>
      <c r="AC143" s="47" t="str">
        <f t="shared" si="62"/>
        <v>ПДВ</v>
      </c>
      <c r="AD143" t="e">
        <f>VLOOKUP(B143,[1]справочник!A:H,8,0)</f>
        <v>#N/A</v>
      </c>
    </row>
    <row r="144" spans="1:30" hidden="1" x14ac:dyDescent="0.25">
      <c r="A144">
        <v>126</v>
      </c>
      <c r="B144">
        <f>IF(ISBLANK(A144),0,IF(AND(ISERROR(VLOOKUP(VLOOKUP(A144,ishod_substance!A:G,7,0),$B$17:B143,1,0))=TRUE,VLOOKUP(A144,norm!A:B,2,0)&gt;0),VLOOKUP(A144,ishod_substance!A:G,7,0),0))</f>
        <v>0</v>
      </c>
      <c r="C144" s="47">
        <v>126</v>
      </c>
      <c r="D144" s="147" t="e">
        <f>VLOOKUP(B144,quide!A:B,2,0)</f>
        <v>#N/A</v>
      </c>
      <c r="E144" s="47" t="e">
        <f>VLOOKUP(B144,quide!A:G,7,0)</f>
        <v>#N/A</v>
      </c>
      <c r="F144" s="47">
        <f>SUMIF(ishod_substance!G:G,tbl_7!B144,ishod_substance!H:H)</f>
        <v>0</v>
      </c>
      <c r="G144" s="47">
        <f>SUMIF(ishod_substance!G:G,tbl_7!B144,ishod_substance!I:I)</f>
        <v>0</v>
      </c>
      <c r="H144" s="47" t="s">
        <v>172</v>
      </c>
      <c r="I144" s="47">
        <f t="shared" si="42"/>
        <v>0</v>
      </c>
      <c r="J144" s="47">
        <f t="shared" si="43"/>
        <v>0</v>
      </c>
      <c r="K144" s="47" t="str">
        <f t="shared" si="44"/>
        <v>ПДВ</v>
      </c>
      <c r="L144" s="47">
        <f t="shared" si="45"/>
        <v>0</v>
      </c>
      <c r="M144" s="47">
        <f t="shared" si="46"/>
        <v>0</v>
      </c>
      <c r="N144" s="47" t="str">
        <f t="shared" si="47"/>
        <v>ПДВ</v>
      </c>
      <c r="O144" s="47">
        <f t="shared" si="48"/>
        <v>0</v>
      </c>
      <c r="P144" s="47">
        <f t="shared" si="49"/>
        <v>0</v>
      </c>
      <c r="Q144" s="47" t="str">
        <f t="shared" si="50"/>
        <v>ПДВ</v>
      </c>
      <c r="R144" s="47">
        <f t="shared" si="51"/>
        <v>0</v>
      </c>
      <c r="S144" s="47">
        <f t="shared" si="52"/>
        <v>0</v>
      </c>
      <c r="T144" s="47" t="str">
        <f t="shared" si="53"/>
        <v>ПДВ</v>
      </c>
      <c r="U144" s="47">
        <f t="shared" si="54"/>
        <v>0</v>
      </c>
      <c r="V144" s="47">
        <f t="shared" si="55"/>
        <v>0</v>
      </c>
      <c r="W144" s="47" t="str">
        <f t="shared" si="56"/>
        <v>ПДВ</v>
      </c>
      <c r="X144" s="47">
        <f t="shared" si="57"/>
        <v>0</v>
      </c>
      <c r="Y144" s="47">
        <f t="shared" si="58"/>
        <v>0</v>
      </c>
      <c r="Z144" s="47" t="str">
        <f t="shared" si="59"/>
        <v>ПДВ</v>
      </c>
      <c r="AA144" s="47">
        <f t="shared" si="60"/>
        <v>0</v>
      </c>
      <c r="AB144" s="47">
        <f t="shared" si="61"/>
        <v>0</v>
      </c>
      <c r="AC144" s="47" t="str">
        <f t="shared" si="62"/>
        <v>ПДВ</v>
      </c>
      <c r="AD144" t="e">
        <f>VLOOKUP(B144,[1]справочник!A:H,8,0)</f>
        <v>#N/A</v>
      </c>
    </row>
    <row r="145" spans="1:30" hidden="1" x14ac:dyDescent="0.25">
      <c r="A145">
        <v>127</v>
      </c>
      <c r="B145">
        <f>IF(ISBLANK(A145),0,IF(AND(ISERROR(VLOOKUP(VLOOKUP(A145,ishod_substance!A:G,7,0),$B$17:B144,1,0))=TRUE,VLOOKUP(A145,norm!A:B,2,0)&gt;0),VLOOKUP(A145,ishod_substance!A:G,7,0),0))</f>
        <v>0</v>
      </c>
      <c r="C145" s="47">
        <v>127</v>
      </c>
      <c r="D145" s="147" t="e">
        <f>VLOOKUP(B145,quide!A:B,2,0)</f>
        <v>#N/A</v>
      </c>
      <c r="E145" s="47" t="e">
        <f>VLOOKUP(B145,quide!A:G,7,0)</f>
        <v>#N/A</v>
      </c>
      <c r="F145" s="47">
        <f>SUMIF(ishod_substance!G:G,tbl_7!B145,ishod_substance!H:H)</f>
        <v>0</v>
      </c>
      <c r="G145" s="47">
        <f>SUMIF(ishod_substance!G:G,tbl_7!B145,ishod_substance!I:I)</f>
        <v>0</v>
      </c>
      <c r="H145" s="47" t="s">
        <v>172</v>
      </c>
      <c r="I145" s="47">
        <f t="shared" si="42"/>
        <v>0</v>
      </c>
      <c r="J145" s="47">
        <f t="shared" si="43"/>
        <v>0</v>
      </c>
      <c r="K145" s="47" t="str">
        <f t="shared" si="44"/>
        <v>ПДВ</v>
      </c>
      <c r="L145" s="47">
        <f t="shared" si="45"/>
        <v>0</v>
      </c>
      <c r="M145" s="47">
        <f t="shared" si="46"/>
        <v>0</v>
      </c>
      <c r="N145" s="47" t="str">
        <f t="shared" si="47"/>
        <v>ПДВ</v>
      </c>
      <c r="O145" s="47">
        <f t="shared" si="48"/>
        <v>0</v>
      </c>
      <c r="P145" s="47">
        <f t="shared" si="49"/>
        <v>0</v>
      </c>
      <c r="Q145" s="47" t="str">
        <f t="shared" si="50"/>
        <v>ПДВ</v>
      </c>
      <c r="R145" s="47">
        <f t="shared" si="51"/>
        <v>0</v>
      </c>
      <c r="S145" s="47">
        <f t="shared" si="52"/>
        <v>0</v>
      </c>
      <c r="T145" s="47" t="str">
        <f t="shared" si="53"/>
        <v>ПДВ</v>
      </c>
      <c r="U145" s="47">
        <f t="shared" si="54"/>
        <v>0</v>
      </c>
      <c r="V145" s="47">
        <f t="shared" si="55"/>
        <v>0</v>
      </c>
      <c r="W145" s="47" t="str">
        <f t="shared" si="56"/>
        <v>ПДВ</v>
      </c>
      <c r="X145" s="47">
        <f t="shared" si="57"/>
        <v>0</v>
      </c>
      <c r="Y145" s="47">
        <f t="shared" si="58"/>
        <v>0</v>
      </c>
      <c r="Z145" s="47" t="str">
        <f t="shared" si="59"/>
        <v>ПДВ</v>
      </c>
      <c r="AA145" s="47">
        <f t="shared" si="60"/>
        <v>0</v>
      </c>
      <c r="AB145" s="47">
        <f t="shared" si="61"/>
        <v>0</v>
      </c>
      <c r="AC145" s="47" t="str">
        <f t="shared" si="62"/>
        <v>ПДВ</v>
      </c>
      <c r="AD145" t="e">
        <f>VLOOKUP(B145,[1]справочник!A:H,8,0)</f>
        <v>#N/A</v>
      </c>
    </row>
    <row r="146" spans="1:30" hidden="1" x14ac:dyDescent="0.25">
      <c r="A146">
        <v>128</v>
      </c>
      <c r="B146">
        <f>IF(ISBLANK(A146),0,IF(AND(ISERROR(VLOOKUP(VLOOKUP(A146,ishod_substance!A:G,7,0),$B$17:B145,1,0))=TRUE,VLOOKUP(A146,norm!A:B,2,0)&gt;0),VLOOKUP(A146,ishod_substance!A:G,7,0),0))</f>
        <v>0</v>
      </c>
      <c r="C146" s="47">
        <v>128</v>
      </c>
      <c r="D146" s="147" t="e">
        <f>VLOOKUP(B146,quide!A:B,2,0)</f>
        <v>#N/A</v>
      </c>
      <c r="E146" s="47" t="e">
        <f>VLOOKUP(B146,quide!A:G,7,0)</f>
        <v>#N/A</v>
      </c>
      <c r="F146" s="47">
        <f>SUMIF(ishod_substance!G:G,tbl_7!B146,ishod_substance!H:H)</f>
        <v>0</v>
      </c>
      <c r="G146" s="47">
        <f>SUMIF(ishod_substance!G:G,tbl_7!B146,ishod_substance!I:I)</f>
        <v>0</v>
      </c>
      <c r="H146" s="47" t="s">
        <v>172</v>
      </c>
      <c r="I146" s="47">
        <f t="shared" si="42"/>
        <v>0</v>
      </c>
      <c r="J146" s="47">
        <f t="shared" si="43"/>
        <v>0</v>
      </c>
      <c r="K146" s="47" t="str">
        <f t="shared" si="44"/>
        <v>ПДВ</v>
      </c>
      <c r="L146" s="47">
        <f t="shared" si="45"/>
        <v>0</v>
      </c>
      <c r="M146" s="47">
        <f t="shared" si="46"/>
        <v>0</v>
      </c>
      <c r="N146" s="47" t="str">
        <f t="shared" si="47"/>
        <v>ПДВ</v>
      </c>
      <c r="O146" s="47">
        <f t="shared" si="48"/>
        <v>0</v>
      </c>
      <c r="P146" s="47">
        <f t="shared" si="49"/>
        <v>0</v>
      </c>
      <c r="Q146" s="47" t="str">
        <f t="shared" si="50"/>
        <v>ПДВ</v>
      </c>
      <c r="R146" s="47">
        <f t="shared" si="51"/>
        <v>0</v>
      </c>
      <c r="S146" s="47">
        <f t="shared" si="52"/>
        <v>0</v>
      </c>
      <c r="T146" s="47" t="str">
        <f t="shared" si="53"/>
        <v>ПДВ</v>
      </c>
      <c r="U146" s="47">
        <f t="shared" si="54"/>
        <v>0</v>
      </c>
      <c r="V146" s="47">
        <f t="shared" si="55"/>
        <v>0</v>
      </c>
      <c r="W146" s="47" t="str">
        <f t="shared" si="56"/>
        <v>ПДВ</v>
      </c>
      <c r="X146" s="47">
        <f t="shared" si="57"/>
        <v>0</v>
      </c>
      <c r="Y146" s="47">
        <f t="shared" si="58"/>
        <v>0</v>
      </c>
      <c r="Z146" s="47" t="str">
        <f t="shared" si="59"/>
        <v>ПДВ</v>
      </c>
      <c r="AA146" s="47">
        <f t="shared" si="60"/>
        <v>0</v>
      </c>
      <c r="AB146" s="47">
        <f t="shared" si="61"/>
        <v>0</v>
      </c>
      <c r="AC146" s="47" t="str">
        <f t="shared" si="62"/>
        <v>ПДВ</v>
      </c>
      <c r="AD146" t="e">
        <f>VLOOKUP(B146,[1]справочник!A:H,8,0)</f>
        <v>#N/A</v>
      </c>
    </row>
    <row r="147" spans="1:30" hidden="1" x14ac:dyDescent="0.25">
      <c r="A147">
        <v>129</v>
      </c>
      <c r="B147">
        <f>IF(ISBLANK(A147),0,IF(AND(ISERROR(VLOOKUP(VLOOKUP(A147,ishod_substance!A:G,7,0),$B$17:B146,1,0))=TRUE,VLOOKUP(A147,norm!A:B,2,0)&gt;0),VLOOKUP(A147,ishod_substance!A:G,7,0),0))</f>
        <v>0</v>
      </c>
      <c r="C147" s="47">
        <v>129</v>
      </c>
      <c r="D147" s="147" t="e">
        <f>VLOOKUP(B147,quide!A:B,2,0)</f>
        <v>#N/A</v>
      </c>
      <c r="E147" s="47" t="e">
        <f>VLOOKUP(B147,quide!A:G,7,0)</f>
        <v>#N/A</v>
      </c>
      <c r="F147" s="47">
        <f>SUMIF(ishod_substance!G:G,tbl_7!B147,ishod_substance!H:H)</f>
        <v>0</v>
      </c>
      <c r="G147" s="47">
        <f>SUMIF(ishod_substance!G:G,tbl_7!B147,ishod_substance!I:I)</f>
        <v>0</v>
      </c>
      <c r="H147" s="47" t="s">
        <v>172</v>
      </c>
      <c r="I147" s="47">
        <f t="shared" si="42"/>
        <v>0</v>
      </c>
      <c r="J147" s="47">
        <f t="shared" si="43"/>
        <v>0</v>
      </c>
      <c r="K147" s="47" t="str">
        <f t="shared" si="44"/>
        <v>ПДВ</v>
      </c>
      <c r="L147" s="47">
        <f t="shared" si="45"/>
        <v>0</v>
      </c>
      <c r="M147" s="47">
        <f t="shared" si="46"/>
        <v>0</v>
      </c>
      <c r="N147" s="47" t="str">
        <f t="shared" si="47"/>
        <v>ПДВ</v>
      </c>
      <c r="O147" s="47">
        <f t="shared" si="48"/>
        <v>0</v>
      </c>
      <c r="P147" s="47">
        <f t="shared" si="49"/>
        <v>0</v>
      </c>
      <c r="Q147" s="47" t="str">
        <f t="shared" si="50"/>
        <v>ПДВ</v>
      </c>
      <c r="R147" s="47">
        <f t="shared" si="51"/>
        <v>0</v>
      </c>
      <c r="S147" s="47">
        <f t="shared" si="52"/>
        <v>0</v>
      </c>
      <c r="T147" s="47" t="str">
        <f t="shared" si="53"/>
        <v>ПДВ</v>
      </c>
      <c r="U147" s="47">
        <f t="shared" si="54"/>
        <v>0</v>
      </c>
      <c r="V147" s="47">
        <f t="shared" si="55"/>
        <v>0</v>
      </c>
      <c r="W147" s="47" t="str">
        <f t="shared" si="56"/>
        <v>ПДВ</v>
      </c>
      <c r="X147" s="47">
        <f t="shared" si="57"/>
        <v>0</v>
      </c>
      <c r="Y147" s="47">
        <f t="shared" si="58"/>
        <v>0</v>
      </c>
      <c r="Z147" s="47" t="str">
        <f t="shared" si="59"/>
        <v>ПДВ</v>
      </c>
      <c r="AA147" s="47">
        <f t="shared" si="60"/>
        <v>0</v>
      </c>
      <c r="AB147" s="47">
        <f t="shared" si="61"/>
        <v>0</v>
      </c>
      <c r="AC147" s="47" t="str">
        <f t="shared" si="62"/>
        <v>ПДВ</v>
      </c>
      <c r="AD147" t="e">
        <f>VLOOKUP(B147,[1]справочник!A:H,8,0)</f>
        <v>#N/A</v>
      </c>
    </row>
    <row r="148" spans="1:30" hidden="1" x14ac:dyDescent="0.25">
      <c r="A148">
        <v>130</v>
      </c>
      <c r="B148">
        <f>IF(ISBLANK(A148),0,IF(AND(ISERROR(VLOOKUP(VLOOKUP(A148,ishod_substance!A:G,7,0),$B$17:B147,1,0))=TRUE,VLOOKUP(A148,norm!A:B,2,0)&gt;0),VLOOKUP(A148,ishod_substance!A:G,7,0),0))</f>
        <v>0</v>
      </c>
      <c r="C148" s="47">
        <v>130</v>
      </c>
      <c r="D148" s="147" t="e">
        <f>VLOOKUP(B148,quide!A:B,2,0)</f>
        <v>#N/A</v>
      </c>
      <c r="E148" s="47" t="e">
        <f>VLOOKUP(B148,quide!A:G,7,0)</f>
        <v>#N/A</v>
      </c>
      <c r="F148" s="47">
        <f>SUMIF(ishod_substance!G:G,tbl_7!B148,ishod_substance!H:H)</f>
        <v>0</v>
      </c>
      <c r="G148" s="47">
        <f>SUMIF(ishod_substance!G:G,tbl_7!B148,ishod_substance!I:I)</f>
        <v>0</v>
      </c>
      <c r="H148" s="47" t="s">
        <v>172</v>
      </c>
      <c r="I148" s="47">
        <f t="shared" si="42"/>
        <v>0</v>
      </c>
      <c r="J148" s="47">
        <f t="shared" si="43"/>
        <v>0</v>
      </c>
      <c r="K148" s="47" t="str">
        <f t="shared" si="44"/>
        <v>ПДВ</v>
      </c>
      <c r="L148" s="47">
        <f t="shared" si="45"/>
        <v>0</v>
      </c>
      <c r="M148" s="47">
        <f t="shared" si="46"/>
        <v>0</v>
      </c>
      <c r="N148" s="47" t="str">
        <f t="shared" si="47"/>
        <v>ПДВ</v>
      </c>
      <c r="O148" s="47">
        <f t="shared" si="48"/>
        <v>0</v>
      </c>
      <c r="P148" s="47">
        <f t="shared" si="49"/>
        <v>0</v>
      </c>
      <c r="Q148" s="47" t="str">
        <f t="shared" si="50"/>
        <v>ПДВ</v>
      </c>
      <c r="R148" s="47">
        <f t="shared" si="51"/>
        <v>0</v>
      </c>
      <c r="S148" s="47">
        <f t="shared" si="52"/>
        <v>0</v>
      </c>
      <c r="T148" s="47" t="str">
        <f t="shared" si="53"/>
        <v>ПДВ</v>
      </c>
      <c r="U148" s="47">
        <f t="shared" si="54"/>
        <v>0</v>
      </c>
      <c r="V148" s="47">
        <f t="shared" si="55"/>
        <v>0</v>
      </c>
      <c r="W148" s="47" t="str">
        <f t="shared" si="56"/>
        <v>ПДВ</v>
      </c>
      <c r="X148" s="47">
        <f t="shared" si="57"/>
        <v>0</v>
      </c>
      <c r="Y148" s="47">
        <f t="shared" si="58"/>
        <v>0</v>
      </c>
      <c r="Z148" s="47" t="str">
        <f t="shared" si="59"/>
        <v>ПДВ</v>
      </c>
      <c r="AA148" s="47">
        <f t="shared" si="60"/>
        <v>0</v>
      </c>
      <c r="AB148" s="47">
        <f t="shared" si="61"/>
        <v>0</v>
      </c>
      <c r="AC148" s="47" t="str">
        <f t="shared" si="62"/>
        <v>ПДВ</v>
      </c>
      <c r="AD148" t="e">
        <f>VLOOKUP(B148,[1]справочник!A:H,8,0)</f>
        <v>#N/A</v>
      </c>
    </row>
    <row r="149" spans="1:30" hidden="1" x14ac:dyDescent="0.25">
      <c r="A149">
        <v>131</v>
      </c>
      <c r="B149">
        <f>IF(ISBLANK(A149),0,IF(AND(ISERROR(VLOOKUP(VLOOKUP(A149,ishod_substance!A:G,7,0),$B$17:B148,1,0))=TRUE,VLOOKUP(A149,norm!A:B,2,0)&gt;0),VLOOKUP(A149,ishod_substance!A:G,7,0),0))</f>
        <v>0</v>
      </c>
      <c r="C149" s="47">
        <v>131</v>
      </c>
      <c r="D149" s="147" t="e">
        <f>VLOOKUP(B149,quide!A:B,2,0)</f>
        <v>#N/A</v>
      </c>
      <c r="E149" s="47" t="e">
        <f>VLOOKUP(B149,quide!A:G,7,0)</f>
        <v>#N/A</v>
      </c>
      <c r="F149" s="47">
        <f>SUMIF(ishod_substance!G:G,tbl_7!B149,ishod_substance!H:H)</f>
        <v>0</v>
      </c>
      <c r="G149" s="47">
        <f>SUMIF(ishod_substance!G:G,tbl_7!B149,ishod_substance!I:I)</f>
        <v>0</v>
      </c>
      <c r="H149" s="47" t="s">
        <v>172</v>
      </c>
      <c r="I149" s="47">
        <f t="shared" si="42"/>
        <v>0</v>
      </c>
      <c r="J149" s="47">
        <f t="shared" si="43"/>
        <v>0</v>
      </c>
      <c r="K149" s="47" t="str">
        <f t="shared" si="44"/>
        <v>ПДВ</v>
      </c>
      <c r="L149" s="47">
        <f t="shared" si="45"/>
        <v>0</v>
      </c>
      <c r="M149" s="47">
        <f t="shared" si="46"/>
        <v>0</v>
      </c>
      <c r="N149" s="47" t="str">
        <f t="shared" si="47"/>
        <v>ПДВ</v>
      </c>
      <c r="O149" s="47">
        <f t="shared" si="48"/>
        <v>0</v>
      </c>
      <c r="P149" s="47">
        <f t="shared" si="49"/>
        <v>0</v>
      </c>
      <c r="Q149" s="47" t="str">
        <f t="shared" si="50"/>
        <v>ПДВ</v>
      </c>
      <c r="R149" s="47">
        <f t="shared" si="51"/>
        <v>0</v>
      </c>
      <c r="S149" s="47">
        <f t="shared" si="52"/>
        <v>0</v>
      </c>
      <c r="T149" s="47" t="str">
        <f t="shared" si="53"/>
        <v>ПДВ</v>
      </c>
      <c r="U149" s="47">
        <f t="shared" si="54"/>
        <v>0</v>
      </c>
      <c r="V149" s="47">
        <f t="shared" si="55"/>
        <v>0</v>
      </c>
      <c r="W149" s="47" t="str">
        <f t="shared" si="56"/>
        <v>ПДВ</v>
      </c>
      <c r="X149" s="47">
        <f t="shared" si="57"/>
        <v>0</v>
      </c>
      <c r="Y149" s="47">
        <f t="shared" si="58"/>
        <v>0</v>
      </c>
      <c r="Z149" s="47" t="str">
        <f t="shared" si="59"/>
        <v>ПДВ</v>
      </c>
      <c r="AA149" s="47">
        <f t="shared" si="60"/>
        <v>0</v>
      </c>
      <c r="AB149" s="47">
        <f t="shared" si="61"/>
        <v>0</v>
      </c>
      <c r="AC149" s="47" t="str">
        <f t="shared" si="62"/>
        <v>ПДВ</v>
      </c>
      <c r="AD149" t="e">
        <f>VLOOKUP(B149,[1]справочник!A:H,8,0)</f>
        <v>#N/A</v>
      </c>
    </row>
    <row r="150" spans="1:30" hidden="1" x14ac:dyDescent="0.25">
      <c r="A150">
        <v>132</v>
      </c>
      <c r="B150">
        <f>IF(ISBLANK(A150),0,IF(AND(ISERROR(VLOOKUP(VLOOKUP(A150,ishod_substance!A:G,7,0),$B$17:B149,1,0))=TRUE,VLOOKUP(A150,norm!A:B,2,0)&gt;0),VLOOKUP(A150,ishod_substance!A:G,7,0),0))</f>
        <v>0</v>
      </c>
      <c r="C150" s="47">
        <v>132</v>
      </c>
      <c r="D150" s="147" t="e">
        <f>VLOOKUP(B150,quide!A:B,2,0)</f>
        <v>#N/A</v>
      </c>
      <c r="E150" s="47" t="e">
        <f>VLOOKUP(B150,quide!A:G,7,0)</f>
        <v>#N/A</v>
      </c>
      <c r="F150" s="47">
        <f>SUMIF(ishod_substance!G:G,tbl_7!B150,ishod_substance!H:H)</f>
        <v>0</v>
      </c>
      <c r="G150" s="47">
        <f>SUMIF(ishod_substance!G:G,tbl_7!B150,ishod_substance!I:I)</f>
        <v>0</v>
      </c>
      <c r="H150" s="47" t="s">
        <v>172</v>
      </c>
      <c r="I150" s="47">
        <f t="shared" si="42"/>
        <v>0</v>
      </c>
      <c r="J150" s="47">
        <f t="shared" si="43"/>
        <v>0</v>
      </c>
      <c r="K150" s="47" t="str">
        <f t="shared" si="44"/>
        <v>ПДВ</v>
      </c>
      <c r="L150" s="47">
        <f t="shared" si="45"/>
        <v>0</v>
      </c>
      <c r="M150" s="47">
        <f t="shared" si="46"/>
        <v>0</v>
      </c>
      <c r="N150" s="47" t="str">
        <f t="shared" si="47"/>
        <v>ПДВ</v>
      </c>
      <c r="O150" s="47">
        <f t="shared" si="48"/>
        <v>0</v>
      </c>
      <c r="P150" s="47">
        <f t="shared" si="49"/>
        <v>0</v>
      </c>
      <c r="Q150" s="47" t="str">
        <f t="shared" si="50"/>
        <v>ПДВ</v>
      </c>
      <c r="R150" s="47">
        <f t="shared" si="51"/>
        <v>0</v>
      </c>
      <c r="S150" s="47">
        <f t="shared" si="52"/>
        <v>0</v>
      </c>
      <c r="T150" s="47" t="str">
        <f t="shared" si="53"/>
        <v>ПДВ</v>
      </c>
      <c r="U150" s="47">
        <f t="shared" si="54"/>
        <v>0</v>
      </c>
      <c r="V150" s="47">
        <f t="shared" si="55"/>
        <v>0</v>
      </c>
      <c r="W150" s="47" t="str">
        <f t="shared" si="56"/>
        <v>ПДВ</v>
      </c>
      <c r="X150" s="47">
        <f t="shared" si="57"/>
        <v>0</v>
      </c>
      <c r="Y150" s="47">
        <f t="shared" si="58"/>
        <v>0</v>
      </c>
      <c r="Z150" s="47" t="str">
        <f t="shared" si="59"/>
        <v>ПДВ</v>
      </c>
      <c r="AA150" s="47">
        <f t="shared" si="60"/>
        <v>0</v>
      </c>
      <c r="AB150" s="47">
        <f t="shared" si="61"/>
        <v>0</v>
      </c>
      <c r="AC150" s="47" t="str">
        <f t="shared" si="62"/>
        <v>ПДВ</v>
      </c>
      <c r="AD150" t="e">
        <f>VLOOKUP(B150,[1]справочник!A:H,8,0)</f>
        <v>#N/A</v>
      </c>
    </row>
    <row r="151" spans="1:30" hidden="1" x14ac:dyDescent="0.25">
      <c r="A151">
        <v>133</v>
      </c>
      <c r="B151">
        <f>IF(ISBLANK(A151),0,IF(AND(ISERROR(VLOOKUP(VLOOKUP(A151,ishod_substance!A:G,7,0),$B$17:B150,1,0))=TRUE,VLOOKUP(A151,norm!A:B,2,0)&gt;0),VLOOKUP(A151,ishod_substance!A:G,7,0),0))</f>
        <v>0</v>
      </c>
      <c r="C151" s="47">
        <v>133</v>
      </c>
      <c r="D151" s="147" t="e">
        <f>VLOOKUP(B151,quide!A:B,2,0)</f>
        <v>#N/A</v>
      </c>
      <c r="E151" s="47" t="e">
        <f>VLOOKUP(B151,quide!A:G,7,0)</f>
        <v>#N/A</v>
      </c>
      <c r="F151" s="47">
        <f>SUMIF(ishod_substance!G:G,tbl_7!B151,ishod_substance!H:H)</f>
        <v>0</v>
      </c>
      <c r="G151" s="47">
        <f>SUMIF(ishod_substance!G:G,tbl_7!B151,ishod_substance!I:I)</f>
        <v>0</v>
      </c>
      <c r="H151" s="47" t="s">
        <v>172</v>
      </c>
      <c r="I151" s="47">
        <f t="shared" si="42"/>
        <v>0</v>
      </c>
      <c r="J151" s="47">
        <f t="shared" si="43"/>
        <v>0</v>
      </c>
      <c r="K151" s="47" t="str">
        <f t="shared" si="44"/>
        <v>ПДВ</v>
      </c>
      <c r="L151" s="47">
        <f t="shared" si="45"/>
        <v>0</v>
      </c>
      <c r="M151" s="47">
        <f t="shared" si="46"/>
        <v>0</v>
      </c>
      <c r="N151" s="47" t="str">
        <f t="shared" si="47"/>
        <v>ПДВ</v>
      </c>
      <c r="O151" s="47">
        <f t="shared" si="48"/>
        <v>0</v>
      </c>
      <c r="P151" s="47">
        <f t="shared" si="49"/>
        <v>0</v>
      </c>
      <c r="Q151" s="47" t="str">
        <f t="shared" si="50"/>
        <v>ПДВ</v>
      </c>
      <c r="R151" s="47">
        <f t="shared" si="51"/>
        <v>0</v>
      </c>
      <c r="S151" s="47">
        <f t="shared" si="52"/>
        <v>0</v>
      </c>
      <c r="T151" s="47" t="str">
        <f t="shared" si="53"/>
        <v>ПДВ</v>
      </c>
      <c r="U151" s="47">
        <f t="shared" si="54"/>
        <v>0</v>
      </c>
      <c r="V151" s="47">
        <f t="shared" si="55"/>
        <v>0</v>
      </c>
      <c r="W151" s="47" t="str">
        <f t="shared" si="56"/>
        <v>ПДВ</v>
      </c>
      <c r="X151" s="47">
        <f t="shared" si="57"/>
        <v>0</v>
      </c>
      <c r="Y151" s="47">
        <f t="shared" si="58"/>
        <v>0</v>
      </c>
      <c r="Z151" s="47" t="str">
        <f t="shared" si="59"/>
        <v>ПДВ</v>
      </c>
      <c r="AA151" s="47">
        <f t="shared" si="60"/>
        <v>0</v>
      </c>
      <c r="AB151" s="47">
        <f t="shared" si="61"/>
        <v>0</v>
      </c>
      <c r="AC151" s="47" t="str">
        <f t="shared" si="62"/>
        <v>ПДВ</v>
      </c>
      <c r="AD151" t="e">
        <f>VLOOKUP(B151,[1]справочник!A:H,8,0)</f>
        <v>#N/A</v>
      </c>
    </row>
    <row r="152" spans="1:30" hidden="1" x14ac:dyDescent="0.25">
      <c r="A152">
        <v>134</v>
      </c>
      <c r="B152">
        <f>IF(ISBLANK(A152),0,IF(AND(ISERROR(VLOOKUP(VLOOKUP(A152,ishod_substance!A:G,7,0),$B$17:B151,1,0))=TRUE,VLOOKUP(A152,norm!A:B,2,0)&gt;0),VLOOKUP(A152,ishod_substance!A:G,7,0),0))</f>
        <v>0</v>
      </c>
      <c r="C152" s="47">
        <v>134</v>
      </c>
      <c r="D152" s="147" t="e">
        <f>VLOOKUP(B152,quide!A:B,2,0)</f>
        <v>#N/A</v>
      </c>
      <c r="E152" s="47" t="e">
        <f>VLOOKUP(B152,quide!A:G,7,0)</f>
        <v>#N/A</v>
      </c>
      <c r="F152" s="47">
        <f>SUMIF(ishod_substance!G:G,tbl_7!B152,ishod_substance!H:H)</f>
        <v>0</v>
      </c>
      <c r="G152" s="47">
        <f>SUMIF(ishod_substance!G:G,tbl_7!B152,ishod_substance!I:I)</f>
        <v>0</v>
      </c>
      <c r="H152" s="47" t="s">
        <v>172</v>
      </c>
      <c r="I152" s="47">
        <f t="shared" si="42"/>
        <v>0</v>
      </c>
      <c r="J152" s="47">
        <f t="shared" si="43"/>
        <v>0</v>
      </c>
      <c r="K152" s="47" t="str">
        <f t="shared" si="44"/>
        <v>ПДВ</v>
      </c>
      <c r="L152" s="47">
        <f t="shared" si="45"/>
        <v>0</v>
      </c>
      <c r="M152" s="47">
        <f t="shared" si="46"/>
        <v>0</v>
      </c>
      <c r="N152" s="47" t="str">
        <f t="shared" si="47"/>
        <v>ПДВ</v>
      </c>
      <c r="O152" s="47">
        <f t="shared" si="48"/>
        <v>0</v>
      </c>
      <c r="P152" s="47">
        <f t="shared" si="49"/>
        <v>0</v>
      </c>
      <c r="Q152" s="47" t="str">
        <f t="shared" si="50"/>
        <v>ПДВ</v>
      </c>
      <c r="R152" s="47">
        <f t="shared" si="51"/>
        <v>0</v>
      </c>
      <c r="S152" s="47">
        <f t="shared" si="52"/>
        <v>0</v>
      </c>
      <c r="T152" s="47" t="str">
        <f t="shared" si="53"/>
        <v>ПДВ</v>
      </c>
      <c r="U152" s="47">
        <f t="shared" si="54"/>
        <v>0</v>
      </c>
      <c r="V152" s="47">
        <f t="shared" si="55"/>
        <v>0</v>
      </c>
      <c r="W152" s="47" t="str">
        <f t="shared" si="56"/>
        <v>ПДВ</v>
      </c>
      <c r="X152" s="47">
        <f t="shared" si="57"/>
        <v>0</v>
      </c>
      <c r="Y152" s="47">
        <f t="shared" si="58"/>
        <v>0</v>
      </c>
      <c r="Z152" s="47" t="str">
        <f t="shared" si="59"/>
        <v>ПДВ</v>
      </c>
      <c r="AA152" s="47">
        <f t="shared" si="60"/>
        <v>0</v>
      </c>
      <c r="AB152" s="47">
        <f t="shared" si="61"/>
        <v>0</v>
      </c>
      <c r="AC152" s="47" t="str">
        <f t="shared" si="62"/>
        <v>ПДВ</v>
      </c>
      <c r="AD152" t="e">
        <f>VLOOKUP(B152,[1]справочник!A:H,8,0)</f>
        <v>#N/A</v>
      </c>
    </row>
    <row r="153" spans="1:30" hidden="1" x14ac:dyDescent="0.25">
      <c r="A153">
        <v>135</v>
      </c>
      <c r="B153">
        <f>IF(ISBLANK(A153),0,IF(AND(ISERROR(VLOOKUP(VLOOKUP(A153,ishod_substance!A:G,7,0),$B$17:B152,1,0))=TRUE,VLOOKUP(A153,norm!A:B,2,0)&gt;0),VLOOKUP(A153,ishod_substance!A:G,7,0),0))</f>
        <v>0</v>
      </c>
      <c r="C153" s="47">
        <v>135</v>
      </c>
      <c r="D153" s="147" t="e">
        <f>VLOOKUP(B153,quide!A:B,2,0)</f>
        <v>#N/A</v>
      </c>
      <c r="E153" s="47" t="e">
        <f>VLOOKUP(B153,quide!A:G,7,0)</f>
        <v>#N/A</v>
      </c>
      <c r="F153" s="47">
        <f>SUMIF(ishod_substance!G:G,tbl_7!B153,ishod_substance!H:H)</f>
        <v>0</v>
      </c>
      <c r="G153" s="47">
        <f>SUMIF(ishod_substance!G:G,tbl_7!B153,ishod_substance!I:I)</f>
        <v>0</v>
      </c>
      <c r="H153" s="47" t="s">
        <v>172</v>
      </c>
      <c r="I153" s="47">
        <f t="shared" si="42"/>
        <v>0</v>
      </c>
      <c r="J153" s="47">
        <f t="shared" si="43"/>
        <v>0</v>
      </c>
      <c r="K153" s="47" t="str">
        <f t="shared" si="44"/>
        <v>ПДВ</v>
      </c>
      <c r="L153" s="47">
        <f t="shared" si="45"/>
        <v>0</v>
      </c>
      <c r="M153" s="47">
        <f t="shared" si="46"/>
        <v>0</v>
      </c>
      <c r="N153" s="47" t="str">
        <f t="shared" si="47"/>
        <v>ПДВ</v>
      </c>
      <c r="O153" s="47">
        <f t="shared" si="48"/>
        <v>0</v>
      </c>
      <c r="P153" s="47">
        <f t="shared" si="49"/>
        <v>0</v>
      </c>
      <c r="Q153" s="47" t="str">
        <f t="shared" si="50"/>
        <v>ПДВ</v>
      </c>
      <c r="R153" s="47">
        <f t="shared" si="51"/>
        <v>0</v>
      </c>
      <c r="S153" s="47">
        <f t="shared" si="52"/>
        <v>0</v>
      </c>
      <c r="T153" s="47" t="str">
        <f t="shared" si="53"/>
        <v>ПДВ</v>
      </c>
      <c r="U153" s="47">
        <f t="shared" si="54"/>
        <v>0</v>
      </c>
      <c r="V153" s="47">
        <f t="shared" si="55"/>
        <v>0</v>
      </c>
      <c r="W153" s="47" t="str">
        <f t="shared" si="56"/>
        <v>ПДВ</v>
      </c>
      <c r="X153" s="47">
        <f t="shared" si="57"/>
        <v>0</v>
      </c>
      <c r="Y153" s="47">
        <f t="shared" si="58"/>
        <v>0</v>
      </c>
      <c r="Z153" s="47" t="str">
        <f t="shared" si="59"/>
        <v>ПДВ</v>
      </c>
      <c r="AA153" s="47">
        <f t="shared" si="60"/>
        <v>0</v>
      </c>
      <c r="AB153" s="47">
        <f t="shared" si="61"/>
        <v>0</v>
      </c>
      <c r="AC153" s="47" t="str">
        <f t="shared" si="62"/>
        <v>ПДВ</v>
      </c>
      <c r="AD153" t="e">
        <f>VLOOKUP(B153,[1]справочник!A:H,8,0)</f>
        <v>#N/A</v>
      </c>
    </row>
    <row r="154" spans="1:30" hidden="1" x14ac:dyDescent="0.25">
      <c r="A154">
        <v>136</v>
      </c>
      <c r="B154">
        <f>IF(ISBLANK(A154),0,IF(AND(ISERROR(VLOOKUP(VLOOKUP(A154,ishod_substance!A:G,7,0),$B$17:B153,1,0))=TRUE,VLOOKUP(A154,norm!A:B,2,0)&gt;0),VLOOKUP(A154,ishod_substance!A:G,7,0),0))</f>
        <v>0</v>
      </c>
      <c r="C154" s="47">
        <v>136</v>
      </c>
      <c r="D154" s="147" t="e">
        <f>VLOOKUP(B154,quide!A:B,2,0)</f>
        <v>#N/A</v>
      </c>
      <c r="E154" s="47" t="e">
        <f>VLOOKUP(B154,quide!A:G,7,0)</f>
        <v>#N/A</v>
      </c>
      <c r="F154" s="47">
        <f>SUMIF(ishod_substance!G:G,tbl_7!B154,ishod_substance!H:H)</f>
        <v>0</v>
      </c>
      <c r="G154" s="47">
        <f>SUMIF(ishod_substance!G:G,tbl_7!B154,ishod_substance!I:I)</f>
        <v>0</v>
      </c>
      <c r="H154" s="47" t="s">
        <v>172</v>
      </c>
      <c r="I154" s="47">
        <f t="shared" si="42"/>
        <v>0</v>
      </c>
      <c r="J154" s="47">
        <f t="shared" si="43"/>
        <v>0</v>
      </c>
      <c r="K154" s="47" t="str">
        <f t="shared" si="44"/>
        <v>ПДВ</v>
      </c>
      <c r="L154" s="47">
        <f t="shared" si="45"/>
        <v>0</v>
      </c>
      <c r="M154" s="47">
        <f t="shared" si="46"/>
        <v>0</v>
      </c>
      <c r="N154" s="47" t="str">
        <f t="shared" si="47"/>
        <v>ПДВ</v>
      </c>
      <c r="O154" s="47">
        <f t="shared" si="48"/>
        <v>0</v>
      </c>
      <c r="P154" s="47">
        <f t="shared" si="49"/>
        <v>0</v>
      </c>
      <c r="Q154" s="47" t="str">
        <f t="shared" si="50"/>
        <v>ПДВ</v>
      </c>
      <c r="R154" s="47">
        <f t="shared" si="51"/>
        <v>0</v>
      </c>
      <c r="S154" s="47">
        <f t="shared" si="52"/>
        <v>0</v>
      </c>
      <c r="T154" s="47" t="str">
        <f t="shared" si="53"/>
        <v>ПДВ</v>
      </c>
      <c r="U154" s="47">
        <f t="shared" si="54"/>
        <v>0</v>
      </c>
      <c r="V154" s="47">
        <f t="shared" si="55"/>
        <v>0</v>
      </c>
      <c r="W154" s="47" t="str">
        <f t="shared" si="56"/>
        <v>ПДВ</v>
      </c>
      <c r="X154" s="47">
        <f t="shared" si="57"/>
        <v>0</v>
      </c>
      <c r="Y154" s="47">
        <f t="shared" si="58"/>
        <v>0</v>
      </c>
      <c r="Z154" s="47" t="str">
        <f t="shared" si="59"/>
        <v>ПДВ</v>
      </c>
      <c r="AA154" s="47">
        <f t="shared" si="60"/>
        <v>0</v>
      </c>
      <c r="AB154" s="47">
        <f t="shared" si="61"/>
        <v>0</v>
      </c>
      <c r="AC154" s="47" t="str">
        <f t="shared" si="62"/>
        <v>ПДВ</v>
      </c>
      <c r="AD154" t="e">
        <f>VLOOKUP(B154,[1]справочник!A:H,8,0)</f>
        <v>#N/A</v>
      </c>
    </row>
    <row r="155" spans="1:30" hidden="1" x14ac:dyDescent="0.25">
      <c r="A155">
        <v>137</v>
      </c>
      <c r="B155">
        <f>IF(ISBLANK(A155),0,IF(AND(ISERROR(VLOOKUP(VLOOKUP(A155,ishod_substance!A:G,7,0),$B$17:B154,1,0))=TRUE,VLOOKUP(A155,norm!A:B,2,0)&gt;0),VLOOKUP(A155,ishod_substance!A:G,7,0),0))</f>
        <v>0</v>
      </c>
      <c r="C155" s="47">
        <v>137</v>
      </c>
      <c r="D155" s="147" t="e">
        <f>VLOOKUP(B155,quide!A:B,2,0)</f>
        <v>#N/A</v>
      </c>
      <c r="E155" s="47" t="e">
        <f>VLOOKUP(B155,quide!A:G,7,0)</f>
        <v>#N/A</v>
      </c>
      <c r="F155" s="47">
        <f>SUMIF(ishod_substance!G:G,tbl_7!B155,ishod_substance!H:H)</f>
        <v>0</v>
      </c>
      <c r="G155" s="47">
        <f>SUMIF(ishod_substance!G:G,tbl_7!B155,ishod_substance!I:I)</f>
        <v>0</v>
      </c>
      <c r="H155" s="47" t="s">
        <v>172</v>
      </c>
      <c r="I155" s="47">
        <f t="shared" si="42"/>
        <v>0</v>
      </c>
      <c r="J155" s="47">
        <f t="shared" si="43"/>
        <v>0</v>
      </c>
      <c r="K155" s="47" t="str">
        <f t="shared" si="44"/>
        <v>ПДВ</v>
      </c>
      <c r="L155" s="47">
        <f t="shared" si="45"/>
        <v>0</v>
      </c>
      <c r="M155" s="47">
        <f t="shared" si="46"/>
        <v>0</v>
      </c>
      <c r="N155" s="47" t="str">
        <f t="shared" si="47"/>
        <v>ПДВ</v>
      </c>
      <c r="O155" s="47">
        <f t="shared" si="48"/>
        <v>0</v>
      </c>
      <c r="P155" s="47">
        <f t="shared" si="49"/>
        <v>0</v>
      </c>
      <c r="Q155" s="47" t="str">
        <f t="shared" si="50"/>
        <v>ПДВ</v>
      </c>
      <c r="R155" s="47">
        <f t="shared" si="51"/>
        <v>0</v>
      </c>
      <c r="S155" s="47">
        <f t="shared" si="52"/>
        <v>0</v>
      </c>
      <c r="T155" s="47" t="str">
        <f t="shared" si="53"/>
        <v>ПДВ</v>
      </c>
      <c r="U155" s="47">
        <f t="shared" si="54"/>
        <v>0</v>
      </c>
      <c r="V155" s="47">
        <f t="shared" si="55"/>
        <v>0</v>
      </c>
      <c r="W155" s="47" t="str">
        <f t="shared" si="56"/>
        <v>ПДВ</v>
      </c>
      <c r="X155" s="47">
        <f t="shared" si="57"/>
        <v>0</v>
      </c>
      <c r="Y155" s="47">
        <f t="shared" si="58"/>
        <v>0</v>
      </c>
      <c r="Z155" s="47" t="str">
        <f t="shared" si="59"/>
        <v>ПДВ</v>
      </c>
      <c r="AA155" s="47">
        <f t="shared" si="60"/>
        <v>0</v>
      </c>
      <c r="AB155" s="47">
        <f t="shared" si="61"/>
        <v>0</v>
      </c>
      <c r="AC155" s="47" t="str">
        <f t="shared" si="62"/>
        <v>ПДВ</v>
      </c>
      <c r="AD155" t="e">
        <f>VLOOKUP(B155,[1]справочник!A:H,8,0)</f>
        <v>#N/A</v>
      </c>
    </row>
    <row r="156" spans="1:30" hidden="1" x14ac:dyDescent="0.25">
      <c r="A156">
        <v>138</v>
      </c>
      <c r="B156">
        <f>IF(ISBLANK(A156),0,IF(AND(ISERROR(VLOOKUP(VLOOKUP(A156,ishod_substance!A:G,7,0),$B$17:B155,1,0))=TRUE,VLOOKUP(A156,norm!A:B,2,0)&gt;0),VLOOKUP(A156,ishod_substance!A:G,7,0),0))</f>
        <v>0</v>
      </c>
      <c r="C156" s="47">
        <v>138</v>
      </c>
      <c r="D156" s="147" t="e">
        <f>VLOOKUP(B156,quide!A:B,2,0)</f>
        <v>#N/A</v>
      </c>
      <c r="E156" s="47" t="e">
        <f>VLOOKUP(B156,quide!A:G,7,0)</f>
        <v>#N/A</v>
      </c>
      <c r="F156" s="47">
        <f>SUMIF(ishod_substance!G:G,tbl_7!B156,ishod_substance!H:H)</f>
        <v>0</v>
      </c>
      <c r="G156" s="47">
        <f>SUMIF(ishod_substance!G:G,tbl_7!B156,ishod_substance!I:I)</f>
        <v>0</v>
      </c>
      <c r="H156" s="47" t="s">
        <v>172</v>
      </c>
      <c r="I156" s="47">
        <f t="shared" si="42"/>
        <v>0</v>
      </c>
      <c r="J156" s="47">
        <f t="shared" si="43"/>
        <v>0</v>
      </c>
      <c r="K156" s="47" t="str">
        <f t="shared" si="44"/>
        <v>ПДВ</v>
      </c>
      <c r="L156" s="47">
        <f t="shared" si="45"/>
        <v>0</v>
      </c>
      <c r="M156" s="47">
        <f t="shared" si="46"/>
        <v>0</v>
      </c>
      <c r="N156" s="47" t="str">
        <f t="shared" si="47"/>
        <v>ПДВ</v>
      </c>
      <c r="O156" s="47">
        <f t="shared" si="48"/>
        <v>0</v>
      </c>
      <c r="P156" s="47">
        <f t="shared" si="49"/>
        <v>0</v>
      </c>
      <c r="Q156" s="47" t="str">
        <f t="shared" si="50"/>
        <v>ПДВ</v>
      </c>
      <c r="R156" s="47">
        <f t="shared" si="51"/>
        <v>0</v>
      </c>
      <c r="S156" s="47">
        <f t="shared" si="52"/>
        <v>0</v>
      </c>
      <c r="T156" s="47" t="str">
        <f t="shared" si="53"/>
        <v>ПДВ</v>
      </c>
      <c r="U156" s="47">
        <f t="shared" si="54"/>
        <v>0</v>
      </c>
      <c r="V156" s="47">
        <f t="shared" si="55"/>
        <v>0</v>
      </c>
      <c r="W156" s="47" t="str">
        <f t="shared" si="56"/>
        <v>ПДВ</v>
      </c>
      <c r="X156" s="47">
        <f t="shared" si="57"/>
        <v>0</v>
      </c>
      <c r="Y156" s="47">
        <f t="shared" si="58"/>
        <v>0</v>
      </c>
      <c r="Z156" s="47" t="str">
        <f t="shared" si="59"/>
        <v>ПДВ</v>
      </c>
      <c r="AA156" s="47">
        <f t="shared" si="60"/>
        <v>0</v>
      </c>
      <c r="AB156" s="47">
        <f t="shared" si="61"/>
        <v>0</v>
      </c>
      <c r="AC156" s="47" t="str">
        <f t="shared" si="62"/>
        <v>ПДВ</v>
      </c>
      <c r="AD156" t="e">
        <f>VLOOKUP(B156,[1]справочник!A:H,8,0)</f>
        <v>#N/A</v>
      </c>
    </row>
    <row r="157" spans="1:30" hidden="1" x14ac:dyDescent="0.25">
      <c r="A157">
        <v>139</v>
      </c>
      <c r="B157">
        <f>IF(ISBLANK(A157),0,IF(AND(ISERROR(VLOOKUP(VLOOKUP(A157,ishod_substance!A:G,7,0),$B$17:B156,1,0))=TRUE,VLOOKUP(A157,norm!A:B,2,0)&gt;0),VLOOKUP(A157,ishod_substance!A:G,7,0),0))</f>
        <v>0</v>
      </c>
      <c r="C157" s="47">
        <v>139</v>
      </c>
      <c r="D157" s="147" t="e">
        <f>VLOOKUP(B157,quide!A:B,2,0)</f>
        <v>#N/A</v>
      </c>
      <c r="E157" s="47" t="e">
        <f>VLOOKUP(B157,quide!A:G,7,0)</f>
        <v>#N/A</v>
      </c>
      <c r="F157" s="47">
        <f>SUMIF(ishod_substance!G:G,tbl_7!B157,ishod_substance!H:H)</f>
        <v>0</v>
      </c>
      <c r="G157" s="47">
        <f>SUMIF(ishod_substance!G:G,tbl_7!B157,ishod_substance!I:I)</f>
        <v>0</v>
      </c>
      <c r="H157" s="47" t="s">
        <v>172</v>
      </c>
      <c r="I157" s="47">
        <f t="shared" si="42"/>
        <v>0</v>
      </c>
      <c r="J157" s="47">
        <f t="shared" si="43"/>
        <v>0</v>
      </c>
      <c r="K157" s="47" t="str">
        <f t="shared" si="44"/>
        <v>ПДВ</v>
      </c>
      <c r="L157" s="47">
        <f t="shared" si="45"/>
        <v>0</v>
      </c>
      <c r="M157" s="47">
        <f t="shared" si="46"/>
        <v>0</v>
      </c>
      <c r="N157" s="47" t="str">
        <f t="shared" si="47"/>
        <v>ПДВ</v>
      </c>
      <c r="O157" s="47">
        <f t="shared" si="48"/>
        <v>0</v>
      </c>
      <c r="P157" s="47">
        <f t="shared" si="49"/>
        <v>0</v>
      </c>
      <c r="Q157" s="47" t="str">
        <f t="shared" si="50"/>
        <v>ПДВ</v>
      </c>
      <c r="R157" s="47">
        <f t="shared" si="51"/>
        <v>0</v>
      </c>
      <c r="S157" s="47">
        <f t="shared" si="52"/>
        <v>0</v>
      </c>
      <c r="T157" s="47" t="str">
        <f t="shared" si="53"/>
        <v>ПДВ</v>
      </c>
      <c r="U157" s="47">
        <f t="shared" si="54"/>
        <v>0</v>
      </c>
      <c r="V157" s="47">
        <f t="shared" si="55"/>
        <v>0</v>
      </c>
      <c r="W157" s="47" t="str">
        <f t="shared" si="56"/>
        <v>ПДВ</v>
      </c>
      <c r="X157" s="47">
        <f t="shared" si="57"/>
        <v>0</v>
      </c>
      <c r="Y157" s="47">
        <f t="shared" si="58"/>
        <v>0</v>
      </c>
      <c r="Z157" s="47" t="str">
        <f t="shared" si="59"/>
        <v>ПДВ</v>
      </c>
      <c r="AA157" s="47">
        <f t="shared" si="60"/>
        <v>0</v>
      </c>
      <c r="AB157" s="47">
        <f t="shared" si="61"/>
        <v>0</v>
      </c>
      <c r="AC157" s="47" t="str">
        <f t="shared" si="62"/>
        <v>ПДВ</v>
      </c>
      <c r="AD157" t="e">
        <f>VLOOKUP(B157,[1]справочник!A:H,8,0)</f>
        <v>#N/A</v>
      </c>
    </row>
    <row r="158" spans="1:30" hidden="1" x14ac:dyDescent="0.25">
      <c r="A158">
        <v>140</v>
      </c>
      <c r="B158">
        <f>IF(ISBLANK(A158),0,IF(AND(ISERROR(VLOOKUP(VLOOKUP(A158,ishod_substance!A:G,7,0),$B$17:B157,1,0))=TRUE,VLOOKUP(A158,norm!A:B,2,0)&gt;0),VLOOKUP(A158,ishod_substance!A:G,7,0),0))</f>
        <v>0</v>
      </c>
      <c r="C158" s="47">
        <v>140</v>
      </c>
      <c r="D158" s="147" t="e">
        <f>VLOOKUP(B158,quide!A:B,2,0)</f>
        <v>#N/A</v>
      </c>
      <c r="E158" s="47" t="e">
        <f>VLOOKUP(B158,quide!A:G,7,0)</f>
        <v>#N/A</v>
      </c>
      <c r="F158" s="47">
        <f>SUMIF(ishod_substance!G:G,tbl_7!B158,ishod_substance!H:H)</f>
        <v>0</v>
      </c>
      <c r="G158" s="47">
        <f>SUMIF(ishod_substance!G:G,tbl_7!B158,ishod_substance!I:I)</f>
        <v>0</v>
      </c>
      <c r="H158" s="47" t="s">
        <v>172</v>
      </c>
      <c r="I158" s="47">
        <f t="shared" si="42"/>
        <v>0</v>
      </c>
      <c r="J158" s="47">
        <f t="shared" si="43"/>
        <v>0</v>
      </c>
      <c r="K158" s="47" t="str">
        <f t="shared" si="44"/>
        <v>ПДВ</v>
      </c>
      <c r="L158" s="47">
        <f t="shared" si="45"/>
        <v>0</v>
      </c>
      <c r="M158" s="47">
        <f t="shared" si="46"/>
        <v>0</v>
      </c>
      <c r="N158" s="47" t="str">
        <f t="shared" si="47"/>
        <v>ПДВ</v>
      </c>
      <c r="O158" s="47">
        <f t="shared" si="48"/>
        <v>0</v>
      </c>
      <c r="P158" s="47">
        <f t="shared" si="49"/>
        <v>0</v>
      </c>
      <c r="Q158" s="47" t="str">
        <f t="shared" si="50"/>
        <v>ПДВ</v>
      </c>
      <c r="R158" s="47">
        <f t="shared" si="51"/>
        <v>0</v>
      </c>
      <c r="S158" s="47">
        <f t="shared" si="52"/>
        <v>0</v>
      </c>
      <c r="T158" s="47" t="str">
        <f t="shared" si="53"/>
        <v>ПДВ</v>
      </c>
      <c r="U158" s="47">
        <f t="shared" si="54"/>
        <v>0</v>
      </c>
      <c r="V158" s="47">
        <f t="shared" si="55"/>
        <v>0</v>
      </c>
      <c r="W158" s="47" t="str">
        <f t="shared" si="56"/>
        <v>ПДВ</v>
      </c>
      <c r="X158" s="47">
        <f t="shared" si="57"/>
        <v>0</v>
      </c>
      <c r="Y158" s="47">
        <f t="shared" si="58"/>
        <v>0</v>
      </c>
      <c r="Z158" s="47" t="str">
        <f t="shared" si="59"/>
        <v>ПДВ</v>
      </c>
      <c r="AA158" s="47">
        <f t="shared" si="60"/>
        <v>0</v>
      </c>
      <c r="AB158" s="47">
        <f t="shared" si="61"/>
        <v>0</v>
      </c>
      <c r="AC158" s="47" t="str">
        <f t="shared" si="62"/>
        <v>ПДВ</v>
      </c>
      <c r="AD158" t="e">
        <f>VLOOKUP(B158,[1]справочник!A:H,8,0)</f>
        <v>#N/A</v>
      </c>
    </row>
    <row r="159" spans="1:30" hidden="1" x14ac:dyDescent="0.25">
      <c r="A159">
        <v>141</v>
      </c>
      <c r="B159">
        <f>IF(ISBLANK(A159),0,IF(AND(ISERROR(VLOOKUP(VLOOKUP(A159,ishod_substance!A:G,7,0),$B$17:B158,1,0))=TRUE,VLOOKUP(A159,norm!A:B,2,0)&gt;0),VLOOKUP(A159,ishod_substance!A:G,7,0),0))</f>
        <v>0</v>
      </c>
      <c r="C159" s="47">
        <v>141</v>
      </c>
      <c r="D159" s="147" t="e">
        <f>VLOOKUP(B159,quide!A:B,2,0)</f>
        <v>#N/A</v>
      </c>
      <c r="E159" s="47" t="e">
        <f>VLOOKUP(B159,quide!A:G,7,0)</f>
        <v>#N/A</v>
      </c>
      <c r="F159" s="47">
        <f>SUMIF(ishod_substance!G:G,tbl_7!B159,ishod_substance!H:H)</f>
        <v>0</v>
      </c>
      <c r="G159" s="47">
        <f>SUMIF(ishod_substance!G:G,tbl_7!B159,ishod_substance!I:I)</f>
        <v>0</v>
      </c>
      <c r="H159" s="47" t="s">
        <v>172</v>
      </c>
      <c r="I159" s="47">
        <f t="shared" si="42"/>
        <v>0</v>
      </c>
      <c r="J159" s="47">
        <f t="shared" si="43"/>
        <v>0</v>
      </c>
      <c r="K159" s="47" t="str">
        <f t="shared" si="44"/>
        <v>ПДВ</v>
      </c>
      <c r="L159" s="47">
        <f t="shared" si="45"/>
        <v>0</v>
      </c>
      <c r="M159" s="47">
        <f t="shared" si="46"/>
        <v>0</v>
      </c>
      <c r="N159" s="47" t="str">
        <f t="shared" si="47"/>
        <v>ПДВ</v>
      </c>
      <c r="O159" s="47">
        <f t="shared" si="48"/>
        <v>0</v>
      </c>
      <c r="P159" s="47">
        <f t="shared" si="49"/>
        <v>0</v>
      </c>
      <c r="Q159" s="47" t="str">
        <f t="shared" si="50"/>
        <v>ПДВ</v>
      </c>
      <c r="R159" s="47">
        <f t="shared" si="51"/>
        <v>0</v>
      </c>
      <c r="S159" s="47">
        <f t="shared" si="52"/>
        <v>0</v>
      </c>
      <c r="T159" s="47" t="str">
        <f t="shared" si="53"/>
        <v>ПДВ</v>
      </c>
      <c r="U159" s="47">
        <f t="shared" si="54"/>
        <v>0</v>
      </c>
      <c r="V159" s="47">
        <f t="shared" si="55"/>
        <v>0</v>
      </c>
      <c r="W159" s="47" t="str">
        <f t="shared" si="56"/>
        <v>ПДВ</v>
      </c>
      <c r="X159" s="47">
        <f t="shared" si="57"/>
        <v>0</v>
      </c>
      <c r="Y159" s="47">
        <f t="shared" si="58"/>
        <v>0</v>
      </c>
      <c r="Z159" s="47" t="str">
        <f t="shared" si="59"/>
        <v>ПДВ</v>
      </c>
      <c r="AA159" s="47">
        <f t="shared" si="60"/>
        <v>0</v>
      </c>
      <c r="AB159" s="47">
        <f t="shared" si="61"/>
        <v>0</v>
      </c>
      <c r="AC159" s="47" t="str">
        <f t="shared" si="62"/>
        <v>ПДВ</v>
      </c>
      <c r="AD159" t="e">
        <f>VLOOKUP(B159,[1]справочник!A:H,8,0)</f>
        <v>#N/A</v>
      </c>
    </row>
    <row r="160" spans="1:30" hidden="1" x14ac:dyDescent="0.25">
      <c r="A160">
        <v>142</v>
      </c>
      <c r="B160">
        <f>IF(ISBLANK(A160),0,IF(AND(ISERROR(VLOOKUP(VLOOKUP(A160,ishod_substance!A:G,7,0),$B$17:B159,1,0))=TRUE,VLOOKUP(A160,norm!A:B,2,0)&gt;0),VLOOKUP(A160,ishod_substance!A:G,7,0),0))</f>
        <v>0</v>
      </c>
      <c r="C160" s="47">
        <v>142</v>
      </c>
      <c r="D160" s="147" t="e">
        <f>VLOOKUP(B160,quide!A:B,2,0)</f>
        <v>#N/A</v>
      </c>
      <c r="E160" s="47" t="e">
        <f>VLOOKUP(B160,quide!A:G,7,0)</f>
        <v>#N/A</v>
      </c>
      <c r="F160" s="47">
        <f>SUMIF(ishod_substance!G:G,tbl_7!B160,ishod_substance!H:H)</f>
        <v>0</v>
      </c>
      <c r="G160" s="47">
        <f>SUMIF(ishod_substance!G:G,tbl_7!B160,ishod_substance!I:I)</f>
        <v>0</v>
      </c>
      <c r="H160" s="47" t="s">
        <v>172</v>
      </c>
      <c r="I160" s="47">
        <f t="shared" si="42"/>
        <v>0</v>
      </c>
      <c r="J160" s="47">
        <f t="shared" si="43"/>
        <v>0</v>
      </c>
      <c r="K160" s="47" t="str">
        <f t="shared" si="44"/>
        <v>ПДВ</v>
      </c>
      <c r="L160" s="47">
        <f t="shared" si="45"/>
        <v>0</v>
      </c>
      <c r="M160" s="47">
        <f t="shared" si="46"/>
        <v>0</v>
      </c>
      <c r="N160" s="47" t="str">
        <f t="shared" si="47"/>
        <v>ПДВ</v>
      </c>
      <c r="O160" s="47">
        <f t="shared" si="48"/>
        <v>0</v>
      </c>
      <c r="P160" s="47">
        <f t="shared" si="49"/>
        <v>0</v>
      </c>
      <c r="Q160" s="47" t="str">
        <f t="shared" si="50"/>
        <v>ПДВ</v>
      </c>
      <c r="R160" s="47">
        <f t="shared" si="51"/>
        <v>0</v>
      </c>
      <c r="S160" s="47">
        <f t="shared" si="52"/>
        <v>0</v>
      </c>
      <c r="T160" s="47" t="str">
        <f t="shared" si="53"/>
        <v>ПДВ</v>
      </c>
      <c r="U160" s="47">
        <f t="shared" si="54"/>
        <v>0</v>
      </c>
      <c r="V160" s="47">
        <f t="shared" si="55"/>
        <v>0</v>
      </c>
      <c r="W160" s="47" t="str">
        <f t="shared" si="56"/>
        <v>ПДВ</v>
      </c>
      <c r="X160" s="47">
        <f t="shared" si="57"/>
        <v>0</v>
      </c>
      <c r="Y160" s="47">
        <f t="shared" si="58"/>
        <v>0</v>
      </c>
      <c r="Z160" s="47" t="str">
        <f t="shared" si="59"/>
        <v>ПДВ</v>
      </c>
      <c r="AA160" s="47">
        <f t="shared" si="60"/>
        <v>0</v>
      </c>
      <c r="AB160" s="47">
        <f t="shared" si="61"/>
        <v>0</v>
      </c>
      <c r="AC160" s="47" t="str">
        <f t="shared" si="62"/>
        <v>ПДВ</v>
      </c>
      <c r="AD160" t="e">
        <f>VLOOKUP(B160,[1]справочник!A:H,8,0)</f>
        <v>#N/A</v>
      </c>
    </row>
    <row r="161" spans="1:30" hidden="1" x14ac:dyDescent="0.25">
      <c r="A161">
        <v>143</v>
      </c>
      <c r="B161">
        <f>IF(ISBLANK(A161),0,IF(AND(ISERROR(VLOOKUP(VLOOKUP(A161,ishod_substance!A:G,7,0),$B$17:B160,1,0))=TRUE,VLOOKUP(A161,norm!A:B,2,0)&gt;0),VLOOKUP(A161,ishod_substance!A:G,7,0),0))</f>
        <v>0</v>
      </c>
      <c r="C161" s="47">
        <v>143</v>
      </c>
      <c r="D161" s="147" t="e">
        <f>VLOOKUP(B161,quide!A:B,2,0)</f>
        <v>#N/A</v>
      </c>
      <c r="E161" s="47" t="e">
        <f>VLOOKUP(B161,quide!A:G,7,0)</f>
        <v>#N/A</v>
      </c>
      <c r="F161" s="47">
        <f>SUMIF(ishod_substance!G:G,tbl_7!B161,ishod_substance!H:H)</f>
        <v>0</v>
      </c>
      <c r="G161" s="47">
        <f>SUMIF(ishod_substance!G:G,tbl_7!B161,ishod_substance!I:I)</f>
        <v>0</v>
      </c>
      <c r="H161" s="47" t="s">
        <v>172</v>
      </c>
      <c r="I161" s="47">
        <f t="shared" si="42"/>
        <v>0</v>
      </c>
      <c r="J161" s="47">
        <f t="shared" si="43"/>
        <v>0</v>
      </c>
      <c r="K161" s="47" t="str">
        <f t="shared" si="44"/>
        <v>ПДВ</v>
      </c>
      <c r="L161" s="47">
        <f t="shared" si="45"/>
        <v>0</v>
      </c>
      <c r="M161" s="47">
        <f t="shared" si="46"/>
        <v>0</v>
      </c>
      <c r="N161" s="47" t="str">
        <f t="shared" si="47"/>
        <v>ПДВ</v>
      </c>
      <c r="O161" s="47">
        <f t="shared" si="48"/>
        <v>0</v>
      </c>
      <c r="P161" s="47">
        <f t="shared" si="49"/>
        <v>0</v>
      </c>
      <c r="Q161" s="47" t="str">
        <f t="shared" si="50"/>
        <v>ПДВ</v>
      </c>
      <c r="R161" s="47">
        <f t="shared" si="51"/>
        <v>0</v>
      </c>
      <c r="S161" s="47">
        <f t="shared" si="52"/>
        <v>0</v>
      </c>
      <c r="T161" s="47" t="str">
        <f t="shared" si="53"/>
        <v>ПДВ</v>
      </c>
      <c r="U161" s="47">
        <f t="shared" si="54"/>
        <v>0</v>
      </c>
      <c r="V161" s="47">
        <f t="shared" si="55"/>
        <v>0</v>
      </c>
      <c r="W161" s="47" t="str">
        <f t="shared" si="56"/>
        <v>ПДВ</v>
      </c>
      <c r="X161" s="47">
        <f t="shared" si="57"/>
        <v>0</v>
      </c>
      <c r="Y161" s="47">
        <f t="shared" si="58"/>
        <v>0</v>
      </c>
      <c r="Z161" s="47" t="str">
        <f t="shared" si="59"/>
        <v>ПДВ</v>
      </c>
      <c r="AA161" s="47">
        <f t="shared" si="60"/>
        <v>0</v>
      </c>
      <c r="AB161" s="47">
        <f t="shared" si="61"/>
        <v>0</v>
      </c>
      <c r="AC161" s="47" t="str">
        <f t="shared" si="62"/>
        <v>ПДВ</v>
      </c>
      <c r="AD161" t="e">
        <f>VLOOKUP(B161,[1]справочник!A:H,8,0)</f>
        <v>#N/A</v>
      </c>
    </row>
    <row r="162" spans="1:30" hidden="1" x14ac:dyDescent="0.25">
      <c r="A162">
        <v>144</v>
      </c>
      <c r="B162">
        <f>IF(ISBLANK(A162),0,IF(AND(ISERROR(VLOOKUP(VLOOKUP(A162,ishod_substance!A:G,7,0),$B$17:B161,1,0))=TRUE,VLOOKUP(A162,norm!A:B,2,0)&gt;0),VLOOKUP(A162,ishod_substance!A:G,7,0),0))</f>
        <v>0</v>
      </c>
      <c r="C162" s="47">
        <v>144</v>
      </c>
      <c r="D162" s="147" t="e">
        <f>VLOOKUP(B162,quide!A:B,2,0)</f>
        <v>#N/A</v>
      </c>
      <c r="E162" s="47" t="e">
        <f>VLOOKUP(B162,quide!A:G,7,0)</f>
        <v>#N/A</v>
      </c>
      <c r="F162" s="47">
        <f>SUMIF(ishod_substance!G:G,tbl_7!B162,ishod_substance!H:H)</f>
        <v>0</v>
      </c>
      <c r="G162" s="47">
        <f>SUMIF(ishod_substance!G:G,tbl_7!B162,ishod_substance!I:I)</f>
        <v>0</v>
      </c>
      <c r="H162" s="47" t="s">
        <v>172</v>
      </c>
      <c r="I162" s="47">
        <f t="shared" si="42"/>
        <v>0</v>
      </c>
      <c r="J162" s="47">
        <f t="shared" si="43"/>
        <v>0</v>
      </c>
      <c r="K162" s="47" t="str">
        <f t="shared" si="44"/>
        <v>ПДВ</v>
      </c>
      <c r="L162" s="47">
        <f t="shared" si="45"/>
        <v>0</v>
      </c>
      <c r="M162" s="47">
        <f t="shared" si="46"/>
        <v>0</v>
      </c>
      <c r="N162" s="47" t="str">
        <f t="shared" si="47"/>
        <v>ПДВ</v>
      </c>
      <c r="O162" s="47">
        <f t="shared" si="48"/>
        <v>0</v>
      </c>
      <c r="P162" s="47">
        <f t="shared" si="49"/>
        <v>0</v>
      </c>
      <c r="Q162" s="47" t="str">
        <f t="shared" si="50"/>
        <v>ПДВ</v>
      </c>
      <c r="R162" s="47">
        <f t="shared" si="51"/>
        <v>0</v>
      </c>
      <c r="S162" s="47">
        <f t="shared" si="52"/>
        <v>0</v>
      </c>
      <c r="T162" s="47" t="str">
        <f t="shared" si="53"/>
        <v>ПДВ</v>
      </c>
      <c r="U162" s="47">
        <f t="shared" si="54"/>
        <v>0</v>
      </c>
      <c r="V162" s="47">
        <f t="shared" si="55"/>
        <v>0</v>
      </c>
      <c r="W162" s="47" t="str">
        <f t="shared" si="56"/>
        <v>ПДВ</v>
      </c>
      <c r="X162" s="47">
        <f t="shared" si="57"/>
        <v>0</v>
      </c>
      <c r="Y162" s="47">
        <f t="shared" si="58"/>
        <v>0</v>
      </c>
      <c r="Z162" s="47" t="str">
        <f t="shared" si="59"/>
        <v>ПДВ</v>
      </c>
      <c r="AA162" s="47">
        <f t="shared" si="60"/>
        <v>0</v>
      </c>
      <c r="AB162" s="47">
        <f t="shared" si="61"/>
        <v>0</v>
      </c>
      <c r="AC162" s="47" t="str">
        <f t="shared" si="62"/>
        <v>ПДВ</v>
      </c>
      <c r="AD162" t="e">
        <f>VLOOKUP(B162,[1]справочник!A:H,8,0)</f>
        <v>#N/A</v>
      </c>
    </row>
    <row r="163" spans="1:30" hidden="1" x14ac:dyDescent="0.25">
      <c r="A163">
        <v>145</v>
      </c>
      <c r="B163">
        <f>IF(ISBLANK(A163),0,IF(AND(ISERROR(VLOOKUP(VLOOKUP(A163,ishod_substance!A:G,7,0),$B$17:B162,1,0))=TRUE,VLOOKUP(A163,norm!A:B,2,0)&gt;0),VLOOKUP(A163,ishod_substance!A:G,7,0),0))</f>
        <v>0</v>
      </c>
      <c r="C163" s="47">
        <v>145</v>
      </c>
      <c r="D163" s="147" t="e">
        <f>VLOOKUP(B163,quide!A:B,2,0)</f>
        <v>#N/A</v>
      </c>
      <c r="E163" s="47" t="e">
        <f>VLOOKUP(B163,quide!A:G,7,0)</f>
        <v>#N/A</v>
      </c>
      <c r="F163" s="47">
        <f>SUMIF(ishod_substance!G:G,tbl_7!B163,ishod_substance!H:H)</f>
        <v>0</v>
      </c>
      <c r="G163" s="47">
        <f>SUMIF(ishod_substance!G:G,tbl_7!B163,ishod_substance!I:I)</f>
        <v>0</v>
      </c>
      <c r="H163" s="47" t="s">
        <v>172</v>
      </c>
      <c r="I163" s="47">
        <f t="shared" si="42"/>
        <v>0</v>
      </c>
      <c r="J163" s="47">
        <f t="shared" si="43"/>
        <v>0</v>
      </c>
      <c r="K163" s="47" t="str">
        <f t="shared" si="44"/>
        <v>ПДВ</v>
      </c>
      <c r="L163" s="47">
        <f t="shared" si="45"/>
        <v>0</v>
      </c>
      <c r="M163" s="47">
        <f t="shared" si="46"/>
        <v>0</v>
      </c>
      <c r="N163" s="47" t="str">
        <f t="shared" si="47"/>
        <v>ПДВ</v>
      </c>
      <c r="O163" s="47">
        <f t="shared" si="48"/>
        <v>0</v>
      </c>
      <c r="P163" s="47">
        <f t="shared" si="49"/>
        <v>0</v>
      </c>
      <c r="Q163" s="47" t="str">
        <f t="shared" si="50"/>
        <v>ПДВ</v>
      </c>
      <c r="R163" s="47">
        <f t="shared" si="51"/>
        <v>0</v>
      </c>
      <c r="S163" s="47">
        <f t="shared" si="52"/>
        <v>0</v>
      </c>
      <c r="T163" s="47" t="str">
        <f t="shared" si="53"/>
        <v>ПДВ</v>
      </c>
      <c r="U163" s="47">
        <f t="shared" si="54"/>
        <v>0</v>
      </c>
      <c r="V163" s="47">
        <f t="shared" si="55"/>
        <v>0</v>
      </c>
      <c r="W163" s="47" t="str">
        <f t="shared" si="56"/>
        <v>ПДВ</v>
      </c>
      <c r="X163" s="47">
        <f t="shared" si="57"/>
        <v>0</v>
      </c>
      <c r="Y163" s="47">
        <f t="shared" si="58"/>
        <v>0</v>
      </c>
      <c r="Z163" s="47" t="str">
        <f t="shared" si="59"/>
        <v>ПДВ</v>
      </c>
      <c r="AA163" s="47">
        <f t="shared" si="60"/>
        <v>0</v>
      </c>
      <c r="AB163" s="47">
        <f t="shared" si="61"/>
        <v>0</v>
      </c>
      <c r="AC163" s="47" t="str">
        <f t="shared" si="62"/>
        <v>ПДВ</v>
      </c>
      <c r="AD163" t="e">
        <f>VLOOKUP(B163,[1]справочник!A:H,8,0)</f>
        <v>#N/A</v>
      </c>
    </row>
    <row r="164" spans="1:30" hidden="1" x14ac:dyDescent="0.25">
      <c r="A164">
        <v>146</v>
      </c>
      <c r="B164">
        <f>IF(ISBLANK(A164),0,IF(AND(ISERROR(VLOOKUP(VLOOKUP(A164,ishod_substance!A:G,7,0),$B$17:B163,1,0))=TRUE,VLOOKUP(A164,norm!A:B,2,0)&gt;0),VLOOKUP(A164,ishod_substance!A:G,7,0),0))</f>
        <v>0</v>
      </c>
      <c r="C164" s="47">
        <v>146</v>
      </c>
      <c r="D164" s="147" t="e">
        <f>VLOOKUP(B164,quide!A:B,2,0)</f>
        <v>#N/A</v>
      </c>
      <c r="E164" s="47" t="e">
        <f>VLOOKUP(B164,quide!A:G,7,0)</f>
        <v>#N/A</v>
      </c>
      <c r="F164" s="47">
        <f>SUMIF(ishod_substance!G:G,tbl_7!B164,ishod_substance!H:H)</f>
        <v>0</v>
      </c>
      <c r="G164" s="47">
        <f>SUMIF(ishod_substance!G:G,tbl_7!B164,ishod_substance!I:I)</f>
        <v>0</v>
      </c>
      <c r="H164" s="47" t="s">
        <v>172</v>
      </c>
      <c r="I164" s="47">
        <f t="shared" si="42"/>
        <v>0</v>
      </c>
      <c r="J164" s="47">
        <f t="shared" si="43"/>
        <v>0</v>
      </c>
      <c r="K164" s="47" t="str">
        <f t="shared" si="44"/>
        <v>ПДВ</v>
      </c>
      <c r="L164" s="47">
        <f t="shared" si="45"/>
        <v>0</v>
      </c>
      <c r="M164" s="47">
        <f t="shared" si="46"/>
        <v>0</v>
      </c>
      <c r="N164" s="47" t="str">
        <f t="shared" si="47"/>
        <v>ПДВ</v>
      </c>
      <c r="O164" s="47">
        <f t="shared" si="48"/>
        <v>0</v>
      </c>
      <c r="P164" s="47">
        <f t="shared" si="49"/>
        <v>0</v>
      </c>
      <c r="Q164" s="47" t="str">
        <f t="shared" si="50"/>
        <v>ПДВ</v>
      </c>
      <c r="R164" s="47">
        <f t="shared" si="51"/>
        <v>0</v>
      </c>
      <c r="S164" s="47">
        <f t="shared" si="52"/>
        <v>0</v>
      </c>
      <c r="T164" s="47" t="str">
        <f t="shared" si="53"/>
        <v>ПДВ</v>
      </c>
      <c r="U164" s="47">
        <f t="shared" si="54"/>
        <v>0</v>
      </c>
      <c r="V164" s="47">
        <f t="shared" si="55"/>
        <v>0</v>
      </c>
      <c r="W164" s="47" t="str">
        <f t="shared" si="56"/>
        <v>ПДВ</v>
      </c>
      <c r="X164" s="47">
        <f t="shared" si="57"/>
        <v>0</v>
      </c>
      <c r="Y164" s="47">
        <f t="shared" si="58"/>
        <v>0</v>
      </c>
      <c r="Z164" s="47" t="str">
        <f t="shared" si="59"/>
        <v>ПДВ</v>
      </c>
      <c r="AA164" s="47">
        <f t="shared" si="60"/>
        <v>0</v>
      </c>
      <c r="AB164" s="47">
        <f t="shared" si="61"/>
        <v>0</v>
      </c>
      <c r="AC164" s="47" t="str">
        <f t="shared" si="62"/>
        <v>ПДВ</v>
      </c>
      <c r="AD164" t="e">
        <f>VLOOKUP(B164,[1]справочник!A:H,8,0)</f>
        <v>#N/A</v>
      </c>
    </row>
    <row r="165" spans="1:30" hidden="1" x14ac:dyDescent="0.25">
      <c r="A165">
        <v>147</v>
      </c>
      <c r="B165">
        <f>IF(ISBLANK(A165),0,IF(AND(ISERROR(VLOOKUP(VLOOKUP(A165,ishod_substance!A:G,7,0),$B$17:B164,1,0))=TRUE,VLOOKUP(A165,norm!A:B,2,0)&gt;0),VLOOKUP(A165,ishod_substance!A:G,7,0),0))</f>
        <v>0</v>
      </c>
      <c r="C165" s="47">
        <v>147</v>
      </c>
      <c r="D165" s="147" t="e">
        <f>VLOOKUP(B165,quide!A:B,2,0)</f>
        <v>#N/A</v>
      </c>
      <c r="E165" s="47" t="e">
        <f>VLOOKUP(B165,quide!A:G,7,0)</f>
        <v>#N/A</v>
      </c>
      <c r="F165" s="47">
        <f>SUMIF(ishod_substance!G:G,tbl_7!B165,ishod_substance!H:H)</f>
        <v>0</v>
      </c>
      <c r="G165" s="47">
        <f>SUMIF(ishod_substance!G:G,tbl_7!B165,ishod_substance!I:I)</f>
        <v>0</v>
      </c>
      <c r="H165" s="47" t="s">
        <v>172</v>
      </c>
      <c r="I165" s="47">
        <f t="shared" si="42"/>
        <v>0</v>
      </c>
      <c r="J165" s="47">
        <f t="shared" si="43"/>
        <v>0</v>
      </c>
      <c r="K165" s="47" t="str">
        <f t="shared" si="44"/>
        <v>ПДВ</v>
      </c>
      <c r="L165" s="47">
        <f t="shared" si="45"/>
        <v>0</v>
      </c>
      <c r="M165" s="47">
        <f t="shared" si="46"/>
        <v>0</v>
      </c>
      <c r="N165" s="47" t="str">
        <f t="shared" si="47"/>
        <v>ПДВ</v>
      </c>
      <c r="O165" s="47">
        <f t="shared" si="48"/>
        <v>0</v>
      </c>
      <c r="P165" s="47">
        <f t="shared" si="49"/>
        <v>0</v>
      </c>
      <c r="Q165" s="47" t="str">
        <f t="shared" si="50"/>
        <v>ПДВ</v>
      </c>
      <c r="R165" s="47">
        <f t="shared" si="51"/>
        <v>0</v>
      </c>
      <c r="S165" s="47">
        <f t="shared" si="52"/>
        <v>0</v>
      </c>
      <c r="T165" s="47" t="str">
        <f t="shared" si="53"/>
        <v>ПДВ</v>
      </c>
      <c r="U165" s="47">
        <f t="shared" si="54"/>
        <v>0</v>
      </c>
      <c r="V165" s="47">
        <f t="shared" si="55"/>
        <v>0</v>
      </c>
      <c r="W165" s="47" t="str">
        <f t="shared" si="56"/>
        <v>ПДВ</v>
      </c>
      <c r="X165" s="47">
        <f t="shared" si="57"/>
        <v>0</v>
      </c>
      <c r="Y165" s="47">
        <f t="shared" si="58"/>
        <v>0</v>
      </c>
      <c r="Z165" s="47" t="str">
        <f t="shared" si="59"/>
        <v>ПДВ</v>
      </c>
      <c r="AA165" s="47">
        <f t="shared" si="60"/>
        <v>0</v>
      </c>
      <c r="AB165" s="47">
        <f t="shared" si="61"/>
        <v>0</v>
      </c>
      <c r="AC165" s="47" t="str">
        <f t="shared" si="62"/>
        <v>ПДВ</v>
      </c>
      <c r="AD165" t="e">
        <f>VLOOKUP(B165,[1]справочник!A:H,8,0)</f>
        <v>#N/A</v>
      </c>
    </row>
    <row r="166" spans="1:30" hidden="1" x14ac:dyDescent="0.25">
      <c r="A166">
        <v>148</v>
      </c>
      <c r="B166">
        <f>IF(ISBLANK(A166),0,IF(AND(ISERROR(VLOOKUP(VLOOKUP(A166,ishod_substance!A:G,7,0),$B$17:B165,1,0))=TRUE,VLOOKUP(A166,norm!A:B,2,0)&gt;0),VLOOKUP(A166,ishod_substance!A:G,7,0),0))</f>
        <v>0</v>
      </c>
      <c r="C166" s="47">
        <v>148</v>
      </c>
      <c r="D166" s="147" t="e">
        <f>VLOOKUP(B166,quide!A:B,2,0)</f>
        <v>#N/A</v>
      </c>
      <c r="E166" s="47" t="e">
        <f>VLOOKUP(B166,quide!A:G,7,0)</f>
        <v>#N/A</v>
      </c>
      <c r="F166" s="47">
        <f>SUMIF(ishod_substance!G:G,tbl_7!B166,ishod_substance!H:H)</f>
        <v>0</v>
      </c>
      <c r="G166" s="47">
        <f>SUMIF(ishod_substance!G:G,tbl_7!B166,ishod_substance!I:I)</f>
        <v>0</v>
      </c>
      <c r="H166" s="47" t="s">
        <v>172</v>
      </c>
      <c r="I166" s="47">
        <f t="shared" si="42"/>
        <v>0</v>
      </c>
      <c r="J166" s="47">
        <f t="shared" si="43"/>
        <v>0</v>
      </c>
      <c r="K166" s="47" t="str">
        <f t="shared" si="44"/>
        <v>ПДВ</v>
      </c>
      <c r="L166" s="47">
        <f t="shared" si="45"/>
        <v>0</v>
      </c>
      <c r="M166" s="47">
        <f t="shared" si="46"/>
        <v>0</v>
      </c>
      <c r="N166" s="47" t="str">
        <f t="shared" si="47"/>
        <v>ПДВ</v>
      </c>
      <c r="O166" s="47">
        <f t="shared" si="48"/>
        <v>0</v>
      </c>
      <c r="P166" s="47">
        <f t="shared" si="49"/>
        <v>0</v>
      </c>
      <c r="Q166" s="47" t="str">
        <f t="shared" si="50"/>
        <v>ПДВ</v>
      </c>
      <c r="R166" s="47">
        <f t="shared" si="51"/>
        <v>0</v>
      </c>
      <c r="S166" s="47">
        <f t="shared" si="52"/>
        <v>0</v>
      </c>
      <c r="T166" s="47" t="str">
        <f t="shared" si="53"/>
        <v>ПДВ</v>
      </c>
      <c r="U166" s="47">
        <f t="shared" si="54"/>
        <v>0</v>
      </c>
      <c r="V166" s="47">
        <f t="shared" si="55"/>
        <v>0</v>
      </c>
      <c r="W166" s="47" t="str">
        <f t="shared" si="56"/>
        <v>ПДВ</v>
      </c>
      <c r="X166" s="47">
        <f t="shared" si="57"/>
        <v>0</v>
      </c>
      <c r="Y166" s="47">
        <f t="shared" si="58"/>
        <v>0</v>
      </c>
      <c r="Z166" s="47" t="str">
        <f t="shared" si="59"/>
        <v>ПДВ</v>
      </c>
      <c r="AA166" s="47">
        <f t="shared" si="60"/>
        <v>0</v>
      </c>
      <c r="AB166" s="47">
        <f t="shared" si="61"/>
        <v>0</v>
      </c>
      <c r="AC166" s="47" t="str">
        <f t="shared" si="62"/>
        <v>ПДВ</v>
      </c>
      <c r="AD166" t="e">
        <f>VLOOKUP(B166,[1]справочник!A:H,8,0)</f>
        <v>#N/A</v>
      </c>
    </row>
    <row r="167" spans="1:30" hidden="1" x14ac:dyDescent="0.25">
      <c r="A167">
        <v>149</v>
      </c>
      <c r="B167">
        <f>IF(ISBLANK(A167),0,IF(AND(ISERROR(VLOOKUP(VLOOKUP(A167,ishod_substance!A:G,7,0),$B$17:B166,1,0))=TRUE,VLOOKUP(A167,norm!A:B,2,0)&gt;0),VLOOKUP(A167,ishod_substance!A:G,7,0),0))</f>
        <v>0</v>
      </c>
      <c r="C167" s="47">
        <v>149</v>
      </c>
      <c r="D167" s="147" t="e">
        <f>VLOOKUP(B167,quide!A:B,2,0)</f>
        <v>#N/A</v>
      </c>
      <c r="E167" s="47" t="e">
        <f>VLOOKUP(B167,quide!A:G,7,0)</f>
        <v>#N/A</v>
      </c>
      <c r="F167" s="47">
        <f>SUMIF(ishod_substance!G:G,tbl_7!B167,ishod_substance!H:H)</f>
        <v>0</v>
      </c>
      <c r="G167" s="47">
        <f>SUMIF(ishod_substance!G:G,tbl_7!B167,ishod_substance!I:I)</f>
        <v>0</v>
      </c>
      <c r="H167" s="47" t="s">
        <v>172</v>
      </c>
      <c r="I167" s="47">
        <f t="shared" si="42"/>
        <v>0</v>
      </c>
      <c r="J167" s="47">
        <f t="shared" si="43"/>
        <v>0</v>
      </c>
      <c r="K167" s="47" t="str">
        <f t="shared" si="44"/>
        <v>ПДВ</v>
      </c>
      <c r="L167" s="47">
        <f t="shared" si="45"/>
        <v>0</v>
      </c>
      <c r="M167" s="47">
        <f t="shared" si="46"/>
        <v>0</v>
      </c>
      <c r="N167" s="47" t="str">
        <f t="shared" si="47"/>
        <v>ПДВ</v>
      </c>
      <c r="O167" s="47">
        <f t="shared" si="48"/>
        <v>0</v>
      </c>
      <c r="P167" s="47">
        <f t="shared" si="49"/>
        <v>0</v>
      </c>
      <c r="Q167" s="47" t="str">
        <f t="shared" si="50"/>
        <v>ПДВ</v>
      </c>
      <c r="R167" s="47">
        <f t="shared" si="51"/>
        <v>0</v>
      </c>
      <c r="S167" s="47">
        <f t="shared" si="52"/>
        <v>0</v>
      </c>
      <c r="T167" s="47" t="str">
        <f t="shared" si="53"/>
        <v>ПДВ</v>
      </c>
      <c r="U167" s="47">
        <f t="shared" si="54"/>
        <v>0</v>
      </c>
      <c r="V167" s="47">
        <f t="shared" si="55"/>
        <v>0</v>
      </c>
      <c r="W167" s="47" t="str">
        <f t="shared" si="56"/>
        <v>ПДВ</v>
      </c>
      <c r="X167" s="47">
        <f t="shared" si="57"/>
        <v>0</v>
      </c>
      <c r="Y167" s="47">
        <f t="shared" si="58"/>
        <v>0</v>
      </c>
      <c r="Z167" s="47" t="str">
        <f t="shared" si="59"/>
        <v>ПДВ</v>
      </c>
      <c r="AA167" s="47">
        <f t="shared" si="60"/>
        <v>0</v>
      </c>
      <c r="AB167" s="47">
        <f t="shared" si="61"/>
        <v>0</v>
      </c>
      <c r="AC167" s="47" t="str">
        <f t="shared" si="62"/>
        <v>ПДВ</v>
      </c>
      <c r="AD167" t="e">
        <f>VLOOKUP(B167,[1]справочник!A:H,8,0)</f>
        <v>#N/A</v>
      </c>
    </row>
    <row r="168" spans="1:30" hidden="1" x14ac:dyDescent="0.25">
      <c r="A168">
        <v>150</v>
      </c>
      <c r="B168">
        <f>IF(ISBLANK(A168),0,IF(AND(ISERROR(VLOOKUP(VLOOKUP(A168,ishod_substance!A:G,7,0),$B$17:B167,1,0))=TRUE,VLOOKUP(A168,norm!A:B,2,0)&gt;0),VLOOKUP(A168,ishod_substance!A:G,7,0),0))</f>
        <v>0</v>
      </c>
      <c r="C168" s="47">
        <v>150</v>
      </c>
      <c r="D168" s="147" t="e">
        <f>VLOOKUP(B168,quide!A:B,2,0)</f>
        <v>#N/A</v>
      </c>
      <c r="E168" s="47" t="e">
        <f>VLOOKUP(B168,quide!A:G,7,0)</f>
        <v>#N/A</v>
      </c>
      <c r="F168" s="47">
        <f>SUMIF(ishod_substance!G:G,tbl_7!B168,ishod_substance!H:H)</f>
        <v>0</v>
      </c>
      <c r="G168" s="47">
        <f>SUMIF(ishod_substance!G:G,tbl_7!B168,ishod_substance!I:I)</f>
        <v>0</v>
      </c>
      <c r="H168" s="47" t="s">
        <v>172</v>
      </c>
      <c r="I168" s="47">
        <f t="shared" si="42"/>
        <v>0</v>
      </c>
      <c r="J168" s="47">
        <f t="shared" si="43"/>
        <v>0</v>
      </c>
      <c r="K168" s="47" t="str">
        <f t="shared" si="44"/>
        <v>ПДВ</v>
      </c>
      <c r="L168" s="47">
        <f t="shared" si="45"/>
        <v>0</v>
      </c>
      <c r="M168" s="47">
        <f t="shared" si="46"/>
        <v>0</v>
      </c>
      <c r="N168" s="47" t="str">
        <f t="shared" si="47"/>
        <v>ПДВ</v>
      </c>
      <c r="O168" s="47">
        <f t="shared" si="48"/>
        <v>0</v>
      </c>
      <c r="P168" s="47">
        <f t="shared" si="49"/>
        <v>0</v>
      </c>
      <c r="Q168" s="47" t="str">
        <f t="shared" si="50"/>
        <v>ПДВ</v>
      </c>
      <c r="R168" s="47">
        <f t="shared" si="51"/>
        <v>0</v>
      </c>
      <c r="S168" s="47">
        <f t="shared" si="52"/>
        <v>0</v>
      </c>
      <c r="T168" s="47" t="str">
        <f t="shared" si="53"/>
        <v>ПДВ</v>
      </c>
      <c r="U168" s="47">
        <f t="shared" si="54"/>
        <v>0</v>
      </c>
      <c r="V168" s="47">
        <f t="shared" si="55"/>
        <v>0</v>
      </c>
      <c r="W168" s="47" t="str">
        <f t="shared" si="56"/>
        <v>ПДВ</v>
      </c>
      <c r="X168" s="47">
        <f t="shared" si="57"/>
        <v>0</v>
      </c>
      <c r="Y168" s="47">
        <f t="shared" si="58"/>
        <v>0</v>
      </c>
      <c r="Z168" s="47" t="str">
        <f t="shared" si="59"/>
        <v>ПДВ</v>
      </c>
      <c r="AA168" s="47">
        <f t="shared" si="60"/>
        <v>0</v>
      </c>
      <c r="AB168" s="47">
        <f t="shared" si="61"/>
        <v>0</v>
      </c>
      <c r="AC168" s="47" t="str">
        <f t="shared" si="62"/>
        <v>ПДВ</v>
      </c>
      <c r="AD168" t="e">
        <f>VLOOKUP(B168,[1]справочник!A:H,8,0)</f>
        <v>#N/A</v>
      </c>
    </row>
    <row r="169" spans="1:30" hidden="1" x14ac:dyDescent="0.25">
      <c r="A169">
        <v>151</v>
      </c>
      <c r="B169">
        <f>IF(ISBLANK(A169),0,IF(AND(ISERROR(VLOOKUP(VLOOKUP(A169,ishod_substance!A:G,7,0),$B$17:B168,1,0))=TRUE,VLOOKUP(A169,norm!A:B,2,0)&gt;0),VLOOKUP(A169,ishod_substance!A:G,7,0),0))</f>
        <v>0</v>
      </c>
      <c r="C169" s="47">
        <v>151</v>
      </c>
      <c r="D169" s="147" t="e">
        <f>VLOOKUP(B169,quide!A:B,2,0)</f>
        <v>#N/A</v>
      </c>
      <c r="E169" s="47" t="e">
        <f>VLOOKUP(B169,quide!A:G,7,0)</f>
        <v>#N/A</v>
      </c>
      <c r="F169" s="47">
        <f>SUMIF(ishod_substance!G:G,tbl_7!B169,ishod_substance!H:H)</f>
        <v>0</v>
      </c>
      <c r="G169" s="47">
        <f>SUMIF(ishod_substance!G:G,tbl_7!B169,ishod_substance!I:I)</f>
        <v>0</v>
      </c>
      <c r="H169" s="47" t="s">
        <v>172</v>
      </c>
      <c r="I169" s="47">
        <f t="shared" si="42"/>
        <v>0</v>
      </c>
      <c r="J169" s="47">
        <f t="shared" si="43"/>
        <v>0</v>
      </c>
      <c r="K169" s="47" t="str">
        <f t="shared" si="44"/>
        <v>ПДВ</v>
      </c>
      <c r="L169" s="47">
        <f t="shared" si="45"/>
        <v>0</v>
      </c>
      <c r="M169" s="47">
        <f t="shared" si="46"/>
        <v>0</v>
      </c>
      <c r="N169" s="47" t="str">
        <f t="shared" si="47"/>
        <v>ПДВ</v>
      </c>
      <c r="O169" s="47">
        <f t="shared" si="48"/>
        <v>0</v>
      </c>
      <c r="P169" s="47">
        <f t="shared" si="49"/>
        <v>0</v>
      </c>
      <c r="Q169" s="47" t="str">
        <f t="shared" si="50"/>
        <v>ПДВ</v>
      </c>
      <c r="R169" s="47">
        <f t="shared" si="51"/>
        <v>0</v>
      </c>
      <c r="S169" s="47">
        <f t="shared" si="52"/>
        <v>0</v>
      </c>
      <c r="T169" s="47" t="str">
        <f t="shared" si="53"/>
        <v>ПДВ</v>
      </c>
      <c r="U169" s="47">
        <f t="shared" si="54"/>
        <v>0</v>
      </c>
      <c r="V169" s="47">
        <f t="shared" si="55"/>
        <v>0</v>
      </c>
      <c r="W169" s="47" t="str">
        <f t="shared" si="56"/>
        <v>ПДВ</v>
      </c>
      <c r="X169" s="47">
        <f t="shared" si="57"/>
        <v>0</v>
      </c>
      <c r="Y169" s="47">
        <f t="shared" si="58"/>
        <v>0</v>
      </c>
      <c r="Z169" s="47" t="str">
        <f t="shared" si="59"/>
        <v>ПДВ</v>
      </c>
      <c r="AA169" s="47">
        <f t="shared" si="60"/>
        <v>0</v>
      </c>
      <c r="AB169" s="47">
        <f t="shared" si="61"/>
        <v>0</v>
      </c>
      <c r="AC169" s="47" t="str">
        <f t="shared" si="62"/>
        <v>ПДВ</v>
      </c>
      <c r="AD169" t="e">
        <f>VLOOKUP(B169,[1]справочник!A:H,8,0)</f>
        <v>#N/A</v>
      </c>
    </row>
    <row r="170" spans="1:30" hidden="1" x14ac:dyDescent="0.25">
      <c r="A170">
        <v>152</v>
      </c>
      <c r="B170">
        <f>IF(ISBLANK(A170),0,IF(AND(ISERROR(VLOOKUP(VLOOKUP(A170,ishod_substance!A:G,7,0),$B$17:B169,1,0))=TRUE,VLOOKUP(A170,norm!A:B,2,0)&gt;0),VLOOKUP(A170,ishod_substance!A:G,7,0),0))</f>
        <v>0</v>
      </c>
      <c r="C170" s="47">
        <v>152</v>
      </c>
      <c r="D170" s="147" t="e">
        <f>VLOOKUP(B170,quide!A:B,2,0)</f>
        <v>#N/A</v>
      </c>
      <c r="E170" s="47" t="e">
        <f>VLOOKUP(B170,quide!A:G,7,0)</f>
        <v>#N/A</v>
      </c>
      <c r="F170" s="47">
        <f>SUMIF(ishod_substance!G:G,tbl_7!B170,ishod_substance!H:H)</f>
        <v>0</v>
      </c>
      <c r="G170" s="47">
        <f>SUMIF(ishod_substance!G:G,tbl_7!B170,ishod_substance!I:I)</f>
        <v>0</v>
      </c>
      <c r="H170" s="47" t="s">
        <v>172</v>
      </c>
      <c r="I170" s="47">
        <f t="shared" si="42"/>
        <v>0</v>
      </c>
      <c r="J170" s="47">
        <f t="shared" si="43"/>
        <v>0</v>
      </c>
      <c r="K170" s="47" t="str">
        <f t="shared" si="44"/>
        <v>ПДВ</v>
      </c>
      <c r="L170" s="47">
        <f t="shared" si="45"/>
        <v>0</v>
      </c>
      <c r="M170" s="47">
        <f t="shared" si="46"/>
        <v>0</v>
      </c>
      <c r="N170" s="47" t="str">
        <f t="shared" si="47"/>
        <v>ПДВ</v>
      </c>
      <c r="O170" s="47">
        <f t="shared" si="48"/>
        <v>0</v>
      </c>
      <c r="P170" s="47">
        <f t="shared" si="49"/>
        <v>0</v>
      </c>
      <c r="Q170" s="47" t="str">
        <f t="shared" si="50"/>
        <v>ПДВ</v>
      </c>
      <c r="R170" s="47">
        <f t="shared" si="51"/>
        <v>0</v>
      </c>
      <c r="S170" s="47">
        <f t="shared" si="52"/>
        <v>0</v>
      </c>
      <c r="T170" s="47" t="str">
        <f t="shared" si="53"/>
        <v>ПДВ</v>
      </c>
      <c r="U170" s="47">
        <f t="shared" si="54"/>
        <v>0</v>
      </c>
      <c r="V170" s="47">
        <f t="shared" si="55"/>
        <v>0</v>
      </c>
      <c r="W170" s="47" t="str">
        <f t="shared" si="56"/>
        <v>ПДВ</v>
      </c>
      <c r="X170" s="47">
        <f t="shared" si="57"/>
        <v>0</v>
      </c>
      <c r="Y170" s="47">
        <f t="shared" si="58"/>
        <v>0</v>
      </c>
      <c r="Z170" s="47" t="str">
        <f t="shared" si="59"/>
        <v>ПДВ</v>
      </c>
      <c r="AA170" s="47">
        <f t="shared" si="60"/>
        <v>0</v>
      </c>
      <c r="AB170" s="47">
        <f t="shared" si="61"/>
        <v>0</v>
      </c>
      <c r="AC170" s="47" t="str">
        <f t="shared" si="62"/>
        <v>ПДВ</v>
      </c>
      <c r="AD170" t="e">
        <f>VLOOKUP(B170,[1]справочник!A:H,8,0)</f>
        <v>#N/A</v>
      </c>
    </row>
    <row r="171" spans="1:30" hidden="1" x14ac:dyDescent="0.25">
      <c r="A171">
        <v>153</v>
      </c>
      <c r="B171">
        <f>IF(ISBLANK(A171),0,IF(AND(ISERROR(VLOOKUP(VLOOKUP(A171,ishod_substance!A:G,7,0),$B$17:B170,1,0))=TRUE,VLOOKUP(A171,norm!A:B,2,0)&gt;0),VLOOKUP(A171,ishod_substance!A:G,7,0),0))</f>
        <v>0</v>
      </c>
      <c r="C171" s="47">
        <v>153</v>
      </c>
      <c r="D171" s="147" t="e">
        <f>VLOOKUP(B171,quide!A:B,2,0)</f>
        <v>#N/A</v>
      </c>
      <c r="E171" s="47" t="e">
        <f>VLOOKUP(B171,quide!A:G,7,0)</f>
        <v>#N/A</v>
      </c>
      <c r="F171" s="47">
        <f>SUMIF(ishod_substance!G:G,tbl_7!B171,ishod_substance!H:H)</f>
        <v>0</v>
      </c>
      <c r="G171" s="47">
        <f>SUMIF(ishod_substance!G:G,tbl_7!B171,ishod_substance!I:I)</f>
        <v>0</v>
      </c>
      <c r="H171" s="47" t="s">
        <v>172</v>
      </c>
      <c r="I171" s="47">
        <f t="shared" si="42"/>
        <v>0</v>
      </c>
      <c r="J171" s="47">
        <f t="shared" si="43"/>
        <v>0</v>
      </c>
      <c r="K171" s="47" t="str">
        <f t="shared" si="44"/>
        <v>ПДВ</v>
      </c>
      <c r="L171" s="47">
        <f t="shared" si="45"/>
        <v>0</v>
      </c>
      <c r="M171" s="47">
        <f t="shared" si="46"/>
        <v>0</v>
      </c>
      <c r="N171" s="47" t="str">
        <f t="shared" si="47"/>
        <v>ПДВ</v>
      </c>
      <c r="O171" s="47">
        <f t="shared" si="48"/>
        <v>0</v>
      </c>
      <c r="P171" s="47">
        <f t="shared" si="49"/>
        <v>0</v>
      </c>
      <c r="Q171" s="47" t="str">
        <f t="shared" si="50"/>
        <v>ПДВ</v>
      </c>
      <c r="R171" s="47">
        <f t="shared" si="51"/>
        <v>0</v>
      </c>
      <c r="S171" s="47">
        <f t="shared" si="52"/>
        <v>0</v>
      </c>
      <c r="T171" s="47" t="str">
        <f t="shared" si="53"/>
        <v>ПДВ</v>
      </c>
      <c r="U171" s="47">
        <f t="shared" si="54"/>
        <v>0</v>
      </c>
      <c r="V171" s="47">
        <f t="shared" si="55"/>
        <v>0</v>
      </c>
      <c r="W171" s="47" t="str">
        <f t="shared" si="56"/>
        <v>ПДВ</v>
      </c>
      <c r="X171" s="47">
        <f t="shared" si="57"/>
        <v>0</v>
      </c>
      <c r="Y171" s="47">
        <f t="shared" si="58"/>
        <v>0</v>
      </c>
      <c r="Z171" s="47" t="str">
        <f t="shared" si="59"/>
        <v>ПДВ</v>
      </c>
      <c r="AA171" s="47">
        <f t="shared" si="60"/>
        <v>0</v>
      </c>
      <c r="AB171" s="47">
        <f t="shared" si="61"/>
        <v>0</v>
      </c>
      <c r="AC171" s="47" t="str">
        <f t="shared" si="62"/>
        <v>ПДВ</v>
      </c>
      <c r="AD171" t="e">
        <f>VLOOKUP(B171,[1]справочник!A:H,8,0)</f>
        <v>#N/A</v>
      </c>
    </row>
    <row r="172" spans="1:30" hidden="1" x14ac:dyDescent="0.25">
      <c r="A172">
        <v>154</v>
      </c>
      <c r="B172">
        <f>IF(ISBLANK(A172),0,IF(AND(ISERROR(VLOOKUP(VLOOKUP(A172,ishod_substance!A:G,7,0),$B$17:B171,1,0))=TRUE,VLOOKUP(A172,norm!A:B,2,0)&gt;0),VLOOKUP(A172,ishod_substance!A:G,7,0),0))</f>
        <v>0</v>
      </c>
      <c r="C172" s="47">
        <v>154</v>
      </c>
      <c r="D172" s="147" t="e">
        <f>VLOOKUP(B172,quide!A:B,2,0)</f>
        <v>#N/A</v>
      </c>
      <c r="E172" s="47" t="e">
        <f>VLOOKUP(B172,quide!A:G,7,0)</f>
        <v>#N/A</v>
      </c>
      <c r="F172" s="47">
        <f>SUMIF(ishod_substance!G:G,tbl_7!B172,ishod_substance!H:H)</f>
        <v>0</v>
      </c>
      <c r="G172" s="47">
        <f>SUMIF(ishod_substance!G:G,tbl_7!B172,ishod_substance!I:I)</f>
        <v>0</v>
      </c>
      <c r="H172" s="47" t="s">
        <v>172</v>
      </c>
      <c r="I172" s="47">
        <f t="shared" si="42"/>
        <v>0</v>
      </c>
      <c r="J172" s="47">
        <f t="shared" si="43"/>
        <v>0</v>
      </c>
      <c r="K172" s="47" t="str">
        <f t="shared" si="44"/>
        <v>ПДВ</v>
      </c>
      <c r="L172" s="47">
        <f t="shared" si="45"/>
        <v>0</v>
      </c>
      <c r="M172" s="47">
        <f t="shared" si="46"/>
        <v>0</v>
      </c>
      <c r="N172" s="47" t="str">
        <f t="shared" si="47"/>
        <v>ПДВ</v>
      </c>
      <c r="O172" s="47">
        <f t="shared" si="48"/>
        <v>0</v>
      </c>
      <c r="P172" s="47">
        <f t="shared" si="49"/>
        <v>0</v>
      </c>
      <c r="Q172" s="47" t="str">
        <f t="shared" si="50"/>
        <v>ПДВ</v>
      </c>
      <c r="R172" s="47">
        <f t="shared" si="51"/>
        <v>0</v>
      </c>
      <c r="S172" s="47">
        <f t="shared" si="52"/>
        <v>0</v>
      </c>
      <c r="T172" s="47" t="str">
        <f t="shared" si="53"/>
        <v>ПДВ</v>
      </c>
      <c r="U172" s="47">
        <f t="shared" si="54"/>
        <v>0</v>
      </c>
      <c r="V172" s="47">
        <f t="shared" si="55"/>
        <v>0</v>
      </c>
      <c r="W172" s="47" t="str">
        <f t="shared" si="56"/>
        <v>ПДВ</v>
      </c>
      <c r="X172" s="47">
        <f t="shared" si="57"/>
        <v>0</v>
      </c>
      <c r="Y172" s="47">
        <f t="shared" si="58"/>
        <v>0</v>
      </c>
      <c r="Z172" s="47" t="str">
        <f t="shared" si="59"/>
        <v>ПДВ</v>
      </c>
      <c r="AA172" s="47">
        <f t="shared" si="60"/>
        <v>0</v>
      </c>
      <c r="AB172" s="47">
        <f t="shared" si="61"/>
        <v>0</v>
      </c>
      <c r="AC172" s="47" t="str">
        <f t="shared" si="62"/>
        <v>ПДВ</v>
      </c>
      <c r="AD172" t="e">
        <f>VLOOKUP(B172,[1]справочник!A:H,8,0)</f>
        <v>#N/A</v>
      </c>
    </row>
    <row r="173" spans="1:30" hidden="1" x14ac:dyDescent="0.25">
      <c r="A173">
        <v>155</v>
      </c>
      <c r="B173">
        <f>IF(ISBLANK(A173),0,IF(AND(ISERROR(VLOOKUP(VLOOKUP(A173,ishod_substance!A:G,7,0),$B$17:B172,1,0))=TRUE,VLOOKUP(A173,norm!A:B,2,0)&gt;0),VLOOKUP(A173,ishod_substance!A:G,7,0),0))</f>
        <v>0</v>
      </c>
      <c r="C173" s="47">
        <v>155</v>
      </c>
      <c r="D173" s="147" t="e">
        <f>VLOOKUP(B173,quide!A:B,2,0)</f>
        <v>#N/A</v>
      </c>
      <c r="E173" s="47" t="e">
        <f>VLOOKUP(B173,quide!A:G,7,0)</f>
        <v>#N/A</v>
      </c>
      <c r="F173" s="47">
        <f>SUMIF(ishod_substance!G:G,tbl_7!B173,ishod_substance!H:H)</f>
        <v>0</v>
      </c>
      <c r="G173" s="47">
        <f>SUMIF(ishod_substance!G:G,tbl_7!B173,ishod_substance!I:I)</f>
        <v>0</v>
      </c>
      <c r="H173" s="47" t="s">
        <v>172</v>
      </c>
      <c r="I173" s="47">
        <f t="shared" si="42"/>
        <v>0</v>
      </c>
      <c r="J173" s="47">
        <f t="shared" si="43"/>
        <v>0</v>
      </c>
      <c r="K173" s="47" t="str">
        <f t="shared" si="44"/>
        <v>ПДВ</v>
      </c>
      <c r="L173" s="47">
        <f t="shared" si="45"/>
        <v>0</v>
      </c>
      <c r="M173" s="47">
        <f t="shared" si="46"/>
        <v>0</v>
      </c>
      <c r="N173" s="47" t="str">
        <f t="shared" si="47"/>
        <v>ПДВ</v>
      </c>
      <c r="O173" s="47">
        <f t="shared" si="48"/>
        <v>0</v>
      </c>
      <c r="P173" s="47">
        <f t="shared" si="49"/>
        <v>0</v>
      </c>
      <c r="Q173" s="47" t="str">
        <f t="shared" si="50"/>
        <v>ПДВ</v>
      </c>
      <c r="R173" s="47">
        <f t="shared" si="51"/>
        <v>0</v>
      </c>
      <c r="S173" s="47">
        <f t="shared" si="52"/>
        <v>0</v>
      </c>
      <c r="T173" s="47" t="str">
        <f t="shared" si="53"/>
        <v>ПДВ</v>
      </c>
      <c r="U173" s="47">
        <f t="shared" si="54"/>
        <v>0</v>
      </c>
      <c r="V173" s="47">
        <f t="shared" si="55"/>
        <v>0</v>
      </c>
      <c r="W173" s="47" t="str">
        <f t="shared" si="56"/>
        <v>ПДВ</v>
      </c>
      <c r="X173" s="47">
        <f t="shared" si="57"/>
        <v>0</v>
      </c>
      <c r="Y173" s="47">
        <f t="shared" si="58"/>
        <v>0</v>
      </c>
      <c r="Z173" s="47" t="str">
        <f t="shared" si="59"/>
        <v>ПДВ</v>
      </c>
      <c r="AA173" s="47">
        <f t="shared" si="60"/>
        <v>0</v>
      </c>
      <c r="AB173" s="47">
        <f t="shared" si="61"/>
        <v>0</v>
      </c>
      <c r="AC173" s="47" t="str">
        <f t="shared" si="62"/>
        <v>ПДВ</v>
      </c>
      <c r="AD173" t="e">
        <f>VLOOKUP(B173,[1]справочник!A:H,8,0)</f>
        <v>#N/A</v>
      </c>
    </row>
    <row r="174" spans="1:30" hidden="1" x14ac:dyDescent="0.25">
      <c r="A174">
        <v>156</v>
      </c>
      <c r="B174">
        <f>IF(ISBLANK(A174),0,IF(AND(ISERROR(VLOOKUP(VLOOKUP(A174,ishod_substance!A:G,7,0),$B$17:B173,1,0))=TRUE,VLOOKUP(A174,norm!A:B,2,0)&gt;0),VLOOKUP(A174,ishod_substance!A:G,7,0),0))</f>
        <v>0</v>
      </c>
      <c r="C174" s="47">
        <v>156</v>
      </c>
      <c r="D174" s="147" t="e">
        <f>VLOOKUP(B174,quide!A:B,2,0)</f>
        <v>#N/A</v>
      </c>
      <c r="E174" s="47" t="e">
        <f>VLOOKUP(B174,quide!A:G,7,0)</f>
        <v>#N/A</v>
      </c>
      <c r="F174" s="47">
        <f>SUMIF(ishod_substance!G:G,tbl_7!B174,ishod_substance!H:H)</f>
        <v>0</v>
      </c>
      <c r="G174" s="47">
        <f>SUMIF(ishod_substance!G:G,tbl_7!B174,ishod_substance!I:I)</f>
        <v>0</v>
      </c>
      <c r="H174" s="47" t="s">
        <v>172</v>
      </c>
      <c r="I174" s="47">
        <f t="shared" si="42"/>
        <v>0</v>
      </c>
      <c r="J174" s="47">
        <f t="shared" si="43"/>
        <v>0</v>
      </c>
      <c r="K174" s="47" t="str">
        <f t="shared" si="44"/>
        <v>ПДВ</v>
      </c>
      <c r="L174" s="47">
        <f t="shared" si="45"/>
        <v>0</v>
      </c>
      <c r="M174" s="47">
        <f t="shared" si="46"/>
        <v>0</v>
      </c>
      <c r="N174" s="47" t="str">
        <f t="shared" si="47"/>
        <v>ПДВ</v>
      </c>
      <c r="O174" s="47">
        <f t="shared" si="48"/>
        <v>0</v>
      </c>
      <c r="P174" s="47">
        <f t="shared" si="49"/>
        <v>0</v>
      </c>
      <c r="Q174" s="47" t="str">
        <f t="shared" si="50"/>
        <v>ПДВ</v>
      </c>
      <c r="R174" s="47">
        <f t="shared" si="51"/>
        <v>0</v>
      </c>
      <c r="S174" s="47">
        <f t="shared" si="52"/>
        <v>0</v>
      </c>
      <c r="T174" s="47" t="str">
        <f t="shared" si="53"/>
        <v>ПДВ</v>
      </c>
      <c r="U174" s="47">
        <f t="shared" si="54"/>
        <v>0</v>
      </c>
      <c r="V174" s="47">
        <f t="shared" si="55"/>
        <v>0</v>
      </c>
      <c r="W174" s="47" t="str">
        <f t="shared" si="56"/>
        <v>ПДВ</v>
      </c>
      <c r="X174" s="47">
        <f t="shared" si="57"/>
        <v>0</v>
      </c>
      <c r="Y174" s="47">
        <f t="shared" si="58"/>
        <v>0</v>
      </c>
      <c r="Z174" s="47" t="str">
        <f t="shared" si="59"/>
        <v>ПДВ</v>
      </c>
      <c r="AA174" s="47">
        <f t="shared" si="60"/>
        <v>0</v>
      </c>
      <c r="AB174" s="47">
        <f t="shared" si="61"/>
        <v>0</v>
      </c>
      <c r="AC174" s="47" t="str">
        <f t="shared" si="62"/>
        <v>ПДВ</v>
      </c>
      <c r="AD174" t="e">
        <f>VLOOKUP(B174,[1]справочник!A:H,8,0)</f>
        <v>#N/A</v>
      </c>
    </row>
    <row r="175" spans="1:30" hidden="1" x14ac:dyDescent="0.25">
      <c r="A175">
        <v>157</v>
      </c>
      <c r="B175">
        <f>IF(ISBLANK(A175),0,IF(AND(ISERROR(VLOOKUP(VLOOKUP(A175,ishod_substance!A:G,7,0),$B$17:B174,1,0))=TRUE,VLOOKUP(A175,norm!A:B,2,0)&gt;0),VLOOKUP(A175,ishod_substance!A:G,7,0),0))</f>
        <v>0</v>
      </c>
      <c r="C175" s="47">
        <v>157</v>
      </c>
      <c r="D175" s="147" t="e">
        <f>VLOOKUP(B175,quide!A:B,2,0)</f>
        <v>#N/A</v>
      </c>
      <c r="E175" s="47" t="e">
        <f>VLOOKUP(B175,quide!A:G,7,0)</f>
        <v>#N/A</v>
      </c>
      <c r="F175" s="47">
        <f>SUMIF(ishod_substance!G:G,tbl_7!B175,ishod_substance!H:H)</f>
        <v>0</v>
      </c>
      <c r="G175" s="47">
        <f>SUMIF(ishod_substance!G:G,tbl_7!B175,ishod_substance!I:I)</f>
        <v>0</v>
      </c>
      <c r="H175" s="47" t="s">
        <v>172</v>
      </c>
      <c r="I175" s="47">
        <f t="shared" si="42"/>
        <v>0</v>
      </c>
      <c r="J175" s="47">
        <f t="shared" si="43"/>
        <v>0</v>
      </c>
      <c r="K175" s="47" t="str">
        <f t="shared" si="44"/>
        <v>ПДВ</v>
      </c>
      <c r="L175" s="47">
        <f t="shared" si="45"/>
        <v>0</v>
      </c>
      <c r="M175" s="47">
        <f t="shared" si="46"/>
        <v>0</v>
      </c>
      <c r="N175" s="47" t="str">
        <f t="shared" si="47"/>
        <v>ПДВ</v>
      </c>
      <c r="O175" s="47">
        <f t="shared" si="48"/>
        <v>0</v>
      </c>
      <c r="P175" s="47">
        <f t="shared" si="49"/>
        <v>0</v>
      </c>
      <c r="Q175" s="47" t="str">
        <f t="shared" si="50"/>
        <v>ПДВ</v>
      </c>
      <c r="R175" s="47">
        <f t="shared" si="51"/>
        <v>0</v>
      </c>
      <c r="S175" s="47">
        <f t="shared" si="52"/>
        <v>0</v>
      </c>
      <c r="T175" s="47" t="str">
        <f t="shared" si="53"/>
        <v>ПДВ</v>
      </c>
      <c r="U175" s="47">
        <f t="shared" si="54"/>
        <v>0</v>
      </c>
      <c r="V175" s="47">
        <f t="shared" si="55"/>
        <v>0</v>
      </c>
      <c r="W175" s="47" t="str">
        <f t="shared" si="56"/>
        <v>ПДВ</v>
      </c>
      <c r="X175" s="47">
        <f t="shared" si="57"/>
        <v>0</v>
      </c>
      <c r="Y175" s="47">
        <f t="shared" si="58"/>
        <v>0</v>
      </c>
      <c r="Z175" s="47" t="str">
        <f t="shared" si="59"/>
        <v>ПДВ</v>
      </c>
      <c r="AA175" s="47">
        <f t="shared" si="60"/>
        <v>0</v>
      </c>
      <c r="AB175" s="47">
        <f t="shared" si="61"/>
        <v>0</v>
      </c>
      <c r="AC175" s="47" t="str">
        <f t="shared" si="62"/>
        <v>ПДВ</v>
      </c>
      <c r="AD175" t="e">
        <f>VLOOKUP(B175,[1]справочник!A:H,8,0)</f>
        <v>#N/A</v>
      </c>
    </row>
    <row r="176" spans="1:30" hidden="1" x14ac:dyDescent="0.25">
      <c r="A176">
        <v>158</v>
      </c>
      <c r="B176">
        <f>IF(ISBLANK(A176),0,IF(AND(ISERROR(VLOOKUP(VLOOKUP(A176,ishod_substance!A:G,7,0),$B$17:B175,1,0))=TRUE,VLOOKUP(A176,norm!A:B,2,0)&gt;0),VLOOKUP(A176,ishod_substance!A:G,7,0),0))</f>
        <v>0</v>
      </c>
      <c r="C176" s="47">
        <v>158</v>
      </c>
      <c r="D176" s="147" t="e">
        <f>VLOOKUP(B176,quide!A:B,2,0)</f>
        <v>#N/A</v>
      </c>
      <c r="E176" s="47" t="e">
        <f>VLOOKUP(B176,quide!A:G,7,0)</f>
        <v>#N/A</v>
      </c>
      <c r="F176" s="47">
        <f>SUMIF(ishod_substance!G:G,tbl_7!B176,ishod_substance!H:H)</f>
        <v>0</v>
      </c>
      <c r="G176" s="47">
        <f>SUMIF(ishod_substance!G:G,tbl_7!B176,ishod_substance!I:I)</f>
        <v>0</v>
      </c>
      <c r="H176" s="47" t="s">
        <v>172</v>
      </c>
      <c r="I176" s="47">
        <f t="shared" si="42"/>
        <v>0</v>
      </c>
      <c r="J176" s="47">
        <f t="shared" si="43"/>
        <v>0</v>
      </c>
      <c r="K176" s="47" t="str">
        <f t="shared" si="44"/>
        <v>ПДВ</v>
      </c>
      <c r="L176" s="47">
        <f t="shared" si="45"/>
        <v>0</v>
      </c>
      <c r="M176" s="47">
        <f t="shared" si="46"/>
        <v>0</v>
      </c>
      <c r="N176" s="47" t="str">
        <f t="shared" si="47"/>
        <v>ПДВ</v>
      </c>
      <c r="O176" s="47">
        <f t="shared" si="48"/>
        <v>0</v>
      </c>
      <c r="P176" s="47">
        <f t="shared" si="49"/>
        <v>0</v>
      </c>
      <c r="Q176" s="47" t="str">
        <f t="shared" si="50"/>
        <v>ПДВ</v>
      </c>
      <c r="R176" s="47">
        <f t="shared" si="51"/>
        <v>0</v>
      </c>
      <c r="S176" s="47">
        <f t="shared" si="52"/>
        <v>0</v>
      </c>
      <c r="T176" s="47" t="str">
        <f t="shared" si="53"/>
        <v>ПДВ</v>
      </c>
      <c r="U176" s="47">
        <f t="shared" si="54"/>
        <v>0</v>
      </c>
      <c r="V176" s="47">
        <f t="shared" si="55"/>
        <v>0</v>
      </c>
      <c r="W176" s="47" t="str">
        <f t="shared" si="56"/>
        <v>ПДВ</v>
      </c>
      <c r="X176" s="47">
        <f t="shared" si="57"/>
        <v>0</v>
      </c>
      <c r="Y176" s="47">
        <f t="shared" si="58"/>
        <v>0</v>
      </c>
      <c r="Z176" s="47" t="str">
        <f t="shared" si="59"/>
        <v>ПДВ</v>
      </c>
      <c r="AA176" s="47">
        <f t="shared" si="60"/>
        <v>0</v>
      </c>
      <c r="AB176" s="47">
        <f t="shared" si="61"/>
        <v>0</v>
      </c>
      <c r="AC176" s="47" t="str">
        <f t="shared" si="62"/>
        <v>ПДВ</v>
      </c>
      <c r="AD176" t="e">
        <f>VLOOKUP(B176,[1]справочник!A:H,8,0)</f>
        <v>#N/A</v>
      </c>
    </row>
    <row r="177" spans="1:30" hidden="1" x14ac:dyDescent="0.25">
      <c r="A177">
        <v>159</v>
      </c>
      <c r="B177">
        <f>IF(ISBLANK(A177),0,IF(AND(ISERROR(VLOOKUP(VLOOKUP(A177,ishod_substance!A:G,7,0),$B$17:B176,1,0))=TRUE,VLOOKUP(A177,norm!A:B,2,0)&gt;0),VLOOKUP(A177,ishod_substance!A:G,7,0),0))</f>
        <v>0</v>
      </c>
      <c r="C177" s="47">
        <v>159</v>
      </c>
      <c r="D177" s="147" t="e">
        <f>VLOOKUP(B177,quide!A:B,2,0)</f>
        <v>#N/A</v>
      </c>
      <c r="E177" s="47" t="e">
        <f>VLOOKUP(B177,quide!A:G,7,0)</f>
        <v>#N/A</v>
      </c>
      <c r="F177" s="47">
        <f>SUMIF(ishod_substance!G:G,tbl_7!B177,ishod_substance!H:H)</f>
        <v>0</v>
      </c>
      <c r="G177" s="47">
        <f>SUMIF(ishod_substance!G:G,tbl_7!B177,ishod_substance!I:I)</f>
        <v>0</v>
      </c>
      <c r="H177" s="47" t="s">
        <v>172</v>
      </c>
      <c r="I177" s="47">
        <f t="shared" si="42"/>
        <v>0</v>
      </c>
      <c r="J177" s="47">
        <f t="shared" si="43"/>
        <v>0</v>
      </c>
      <c r="K177" s="47" t="str">
        <f t="shared" si="44"/>
        <v>ПДВ</v>
      </c>
      <c r="L177" s="47">
        <f t="shared" si="45"/>
        <v>0</v>
      </c>
      <c r="M177" s="47">
        <f t="shared" si="46"/>
        <v>0</v>
      </c>
      <c r="N177" s="47" t="str">
        <f t="shared" si="47"/>
        <v>ПДВ</v>
      </c>
      <c r="O177" s="47">
        <f t="shared" si="48"/>
        <v>0</v>
      </c>
      <c r="P177" s="47">
        <f t="shared" si="49"/>
        <v>0</v>
      </c>
      <c r="Q177" s="47" t="str">
        <f t="shared" si="50"/>
        <v>ПДВ</v>
      </c>
      <c r="R177" s="47">
        <f t="shared" si="51"/>
        <v>0</v>
      </c>
      <c r="S177" s="47">
        <f t="shared" si="52"/>
        <v>0</v>
      </c>
      <c r="T177" s="47" t="str">
        <f t="shared" si="53"/>
        <v>ПДВ</v>
      </c>
      <c r="U177" s="47">
        <f t="shared" si="54"/>
        <v>0</v>
      </c>
      <c r="V177" s="47">
        <f t="shared" si="55"/>
        <v>0</v>
      </c>
      <c r="W177" s="47" t="str">
        <f t="shared" si="56"/>
        <v>ПДВ</v>
      </c>
      <c r="X177" s="47">
        <f t="shared" si="57"/>
        <v>0</v>
      </c>
      <c r="Y177" s="47">
        <f t="shared" si="58"/>
        <v>0</v>
      </c>
      <c r="Z177" s="47" t="str">
        <f t="shared" si="59"/>
        <v>ПДВ</v>
      </c>
      <c r="AA177" s="47">
        <f t="shared" si="60"/>
        <v>0</v>
      </c>
      <c r="AB177" s="47">
        <f t="shared" si="61"/>
        <v>0</v>
      </c>
      <c r="AC177" s="47" t="str">
        <f t="shared" si="62"/>
        <v>ПДВ</v>
      </c>
      <c r="AD177" t="e">
        <f>VLOOKUP(B177,[1]справочник!A:H,8,0)</f>
        <v>#N/A</v>
      </c>
    </row>
    <row r="178" spans="1:30" hidden="1" x14ac:dyDescent="0.25">
      <c r="A178">
        <v>160</v>
      </c>
      <c r="B178">
        <f>IF(ISBLANK(A178),0,IF(AND(ISERROR(VLOOKUP(VLOOKUP(A178,ishod_substance!A:G,7,0),$B$17:B177,1,0))=TRUE,VLOOKUP(A178,norm!A:B,2,0)&gt;0),VLOOKUP(A178,ishod_substance!A:G,7,0),0))</f>
        <v>0</v>
      </c>
      <c r="C178" s="47">
        <v>160</v>
      </c>
      <c r="D178" s="147" t="e">
        <f>VLOOKUP(B178,quide!A:B,2,0)</f>
        <v>#N/A</v>
      </c>
      <c r="E178" s="47" t="e">
        <f>VLOOKUP(B178,quide!A:G,7,0)</f>
        <v>#N/A</v>
      </c>
      <c r="F178" s="47">
        <f>SUMIF(ishod_substance!G:G,tbl_7!B178,ishod_substance!H:H)</f>
        <v>0</v>
      </c>
      <c r="G178" s="47">
        <f>SUMIF(ishod_substance!G:G,tbl_7!B178,ishod_substance!I:I)</f>
        <v>0</v>
      </c>
      <c r="H178" s="47" t="s">
        <v>172</v>
      </c>
      <c r="I178" s="47">
        <f t="shared" si="42"/>
        <v>0</v>
      </c>
      <c r="J178" s="47">
        <f t="shared" si="43"/>
        <v>0</v>
      </c>
      <c r="K178" s="47" t="str">
        <f t="shared" si="44"/>
        <v>ПДВ</v>
      </c>
      <c r="L178" s="47">
        <f t="shared" si="45"/>
        <v>0</v>
      </c>
      <c r="M178" s="47">
        <f t="shared" si="46"/>
        <v>0</v>
      </c>
      <c r="N178" s="47" t="str">
        <f t="shared" si="47"/>
        <v>ПДВ</v>
      </c>
      <c r="O178" s="47">
        <f t="shared" si="48"/>
        <v>0</v>
      </c>
      <c r="P178" s="47">
        <f t="shared" si="49"/>
        <v>0</v>
      </c>
      <c r="Q178" s="47" t="str">
        <f t="shared" si="50"/>
        <v>ПДВ</v>
      </c>
      <c r="R178" s="47">
        <f t="shared" si="51"/>
        <v>0</v>
      </c>
      <c r="S178" s="47">
        <f t="shared" si="52"/>
        <v>0</v>
      </c>
      <c r="T178" s="47" t="str">
        <f t="shared" si="53"/>
        <v>ПДВ</v>
      </c>
      <c r="U178" s="47">
        <f t="shared" si="54"/>
        <v>0</v>
      </c>
      <c r="V178" s="47">
        <f t="shared" si="55"/>
        <v>0</v>
      </c>
      <c r="W178" s="47" t="str">
        <f t="shared" si="56"/>
        <v>ПДВ</v>
      </c>
      <c r="X178" s="47">
        <f t="shared" si="57"/>
        <v>0</v>
      </c>
      <c r="Y178" s="47">
        <f t="shared" si="58"/>
        <v>0</v>
      </c>
      <c r="Z178" s="47" t="str">
        <f t="shared" si="59"/>
        <v>ПДВ</v>
      </c>
      <c r="AA178" s="47">
        <f t="shared" si="60"/>
        <v>0</v>
      </c>
      <c r="AB178" s="47">
        <f t="shared" si="61"/>
        <v>0</v>
      </c>
      <c r="AC178" s="47" t="str">
        <f t="shared" si="62"/>
        <v>ПДВ</v>
      </c>
      <c r="AD178" t="e">
        <f>VLOOKUP(B178,[1]справочник!A:H,8,0)</f>
        <v>#N/A</v>
      </c>
    </row>
    <row r="179" spans="1:30" hidden="1" x14ac:dyDescent="0.25">
      <c r="A179">
        <v>161</v>
      </c>
      <c r="B179">
        <f>IF(ISBLANK(A179),0,IF(AND(ISERROR(VLOOKUP(VLOOKUP(A179,ishod_substance!A:G,7,0),$B$17:B178,1,0))=TRUE,VLOOKUP(A179,norm!A:B,2,0)&gt;0),VLOOKUP(A179,ishod_substance!A:G,7,0),0))</f>
        <v>0</v>
      </c>
      <c r="C179" s="47">
        <v>161</v>
      </c>
      <c r="D179" s="147" t="e">
        <f>VLOOKUP(B179,quide!A:B,2,0)</f>
        <v>#N/A</v>
      </c>
      <c r="E179" s="47" t="e">
        <f>VLOOKUP(B179,quide!A:G,7,0)</f>
        <v>#N/A</v>
      </c>
      <c r="F179" s="47">
        <f>SUMIF(ishod_substance!G:G,tbl_7!B179,ishod_substance!H:H)</f>
        <v>0</v>
      </c>
      <c r="G179" s="47">
        <f>SUMIF(ishod_substance!G:G,tbl_7!B179,ishod_substance!I:I)</f>
        <v>0</v>
      </c>
      <c r="H179" s="47" t="s">
        <v>172</v>
      </c>
      <c r="I179" s="47">
        <f t="shared" si="42"/>
        <v>0</v>
      </c>
      <c r="J179" s="47">
        <f t="shared" si="43"/>
        <v>0</v>
      </c>
      <c r="K179" s="47" t="str">
        <f t="shared" si="44"/>
        <v>ПДВ</v>
      </c>
      <c r="L179" s="47">
        <f t="shared" si="45"/>
        <v>0</v>
      </c>
      <c r="M179" s="47">
        <f t="shared" si="46"/>
        <v>0</v>
      </c>
      <c r="N179" s="47" t="str">
        <f t="shared" si="47"/>
        <v>ПДВ</v>
      </c>
      <c r="O179" s="47">
        <f t="shared" si="48"/>
        <v>0</v>
      </c>
      <c r="P179" s="47">
        <f t="shared" si="49"/>
        <v>0</v>
      </c>
      <c r="Q179" s="47" t="str">
        <f t="shared" si="50"/>
        <v>ПДВ</v>
      </c>
      <c r="R179" s="47">
        <f t="shared" si="51"/>
        <v>0</v>
      </c>
      <c r="S179" s="47">
        <f t="shared" si="52"/>
        <v>0</v>
      </c>
      <c r="T179" s="47" t="str">
        <f t="shared" si="53"/>
        <v>ПДВ</v>
      </c>
      <c r="U179" s="47">
        <f t="shared" si="54"/>
        <v>0</v>
      </c>
      <c r="V179" s="47">
        <f t="shared" si="55"/>
        <v>0</v>
      </c>
      <c r="W179" s="47" t="str">
        <f t="shared" si="56"/>
        <v>ПДВ</v>
      </c>
      <c r="X179" s="47">
        <f t="shared" si="57"/>
        <v>0</v>
      </c>
      <c r="Y179" s="47">
        <f t="shared" si="58"/>
        <v>0</v>
      </c>
      <c r="Z179" s="47" t="str">
        <f t="shared" si="59"/>
        <v>ПДВ</v>
      </c>
      <c r="AA179" s="47">
        <f t="shared" si="60"/>
        <v>0</v>
      </c>
      <c r="AB179" s="47">
        <f t="shared" si="61"/>
        <v>0</v>
      </c>
      <c r="AC179" s="47" t="str">
        <f t="shared" si="62"/>
        <v>ПДВ</v>
      </c>
      <c r="AD179" t="e">
        <f>VLOOKUP(B179,[1]справочник!A:H,8,0)</f>
        <v>#N/A</v>
      </c>
    </row>
    <row r="180" spans="1:30" hidden="1" x14ac:dyDescent="0.25">
      <c r="A180">
        <v>162</v>
      </c>
      <c r="B180">
        <f>IF(ISBLANK(A180),0,IF(AND(ISERROR(VLOOKUP(VLOOKUP(A180,ishod_substance!A:G,7,0),$B$17:B179,1,0))=TRUE,VLOOKUP(A180,norm!A:B,2,0)&gt;0),VLOOKUP(A180,ishod_substance!A:G,7,0),0))</f>
        <v>0</v>
      </c>
      <c r="C180" s="47">
        <v>162</v>
      </c>
      <c r="D180" s="147" t="e">
        <f>VLOOKUP(B180,quide!A:B,2,0)</f>
        <v>#N/A</v>
      </c>
      <c r="E180" s="47" t="e">
        <f>VLOOKUP(B180,quide!A:G,7,0)</f>
        <v>#N/A</v>
      </c>
      <c r="F180" s="47">
        <f>SUMIF(ishod_substance!G:G,tbl_7!B180,ishod_substance!H:H)</f>
        <v>0</v>
      </c>
      <c r="G180" s="47">
        <f>SUMIF(ishod_substance!G:G,tbl_7!B180,ishod_substance!I:I)</f>
        <v>0</v>
      </c>
      <c r="H180" s="47" t="s">
        <v>172</v>
      </c>
      <c r="I180" s="47">
        <f t="shared" si="42"/>
        <v>0</v>
      </c>
      <c r="J180" s="47">
        <f t="shared" si="43"/>
        <v>0</v>
      </c>
      <c r="K180" s="47" t="str">
        <f t="shared" si="44"/>
        <v>ПДВ</v>
      </c>
      <c r="L180" s="47">
        <f t="shared" si="45"/>
        <v>0</v>
      </c>
      <c r="M180" s="47">
        <f t="shared" si="46"/>
        <v>0</v>
      </c>
      <c r="N180" s="47" t="str">
        <f t="shared" si="47"/>
        <v>ПДВ</v>
      </c>
      <c r="O180" s="47">
        <f t="shared" si="48"/>
        <v>0</v>
      </c>
      <c r="P180" s="47">
        <f t="shared" si="49"/>
        <v>0</v>
      </c>
      <c r="Q180" s="47" t="str">
        <f t="shared" si="50"/>
        <v>ПДВ</v>
      </c>
      <c r="R180" s="47">
        <f t="shared" si="51"/>
        <v>0</v>
      </c>
      <c r="S180" s="47">
        <f t="shared" si="52"/>
        <v>0</v>
      </c>
      <c r="T180" s="47" t="str">
        <f t="shared" si="53"/>
        <v>ПДВ</v>
      </c>
      <c r="U180" s="47">
        <f t="shared" si="54"/>
        <v>0</v>
      </c>
      <c r="V180" s="47">
        <f t="shared" si="55"/>
        <v>0</v>
      </c>
      <c r="W180" s="47" t="str">
        <f t="shared" si="56"/>
        <v>ПДВ</v>
      </c>
      <c r="X180" s="47">
        <f t="shared" si="57"/>
        <v>0</v>
      </c>
      <c r="Y180" s="47">
        <f t="shared" si="58"/>
        <v>0</v>
      </c>
      <c r="Z180" s="47" t="str">
        <f t="shared" si="59"/>
        <v>ПДВ</v>
      </c>
      <c r="AA180" s="47">
        <f t="shared" si="60"/>
        <v>0</v>
      </c>
      <c r="AB180" s="47">
        <f t="shared" si="61"/>
        <v>0</v>
      </c>
      <c r="AC180" s="47" t="str">
        <f t="shared" si="62"/>
        <v>ПДВ</v>
      </c>
      <c r="AD180" t="e">
        <f>VLOOKUP(B180,[1]справочник!A:H,8,0)</f>
        <v>#N/A</v>
      </c>
    </row>
    <row r="181" spans="1:30" hidden="1" x14ac:dyDescent="0.25">
      <c r="A181">
        <v>163</v>
      </c>
      <c r="B181">
        <f>IF(ISBLANK(A181),0,IF(AND(ISERROR(VLOOKUP(VLOOKUP(A181,ishod_substance!A:G,7,0),$B$17:B180,1,0))=TRUE,VLOOKUP(A181,norm!A:B,2,0)&gt;0),VLOOKUP(A181,ishod_substance!A:G,7,0),0))</f>
        <v>0</v>
      </c>
      <c r="C181" s="47">
        <v>163</v>
      </c>
      <c r="D181" s="147" t="e">
        <f>VLOOKUP(B181,quide!A:B,2,0)</f>
        <v>#N/A</v>
      </c>
      <c r="E181" s="47" t="e">
        <f>VLOOKUP(B181,quide!A:G,7,0)</f>
        <v>#N/A</v>
      </c>
      <c r="F181" s="47">
        <f>SUMIF(ishod_substance!G:G,tbl_7!B181,ishod_substance!H:H)</f>
        <v>0</v>
      </c>
      <c r="G181" s="47">
        <f>SUMIF(ishod_substance!G:G,tbl_7!B181,ishod_substance!I:I)</f>
        <v>0</v>
      </c>
      <c r="H181" s="47" t="s">
        <v>172</v>
      </c>
      <c r="I181" s="47">
        <f t="shared" si="42"/>
        <v>0</v>
      </c>
      <c r="J181" s="47">
        <f t="shared" si="43"/>
        <v>0</v>
      </c>
      <c r="K181" s="47" t="str">
        <f t="shared" si="44"/>
        <v>ПДВ</v>
      </c>
      <c r="L181" s="47">
        <f t="shared" si="45"/>
        <v>0</v>
      </c>
      <c r="M181" s="47">
        <f t="shared" si="46"/>
        <v>0</v>
      </c>
      <c r="N181" s="47" t="str">
        <f t="shared" si="47"/>
        <v>ПДВ</v>
      </c>
      <c r="O181" s="47">
        <f t="shared" si="48"/>
        <v>0</v>
      </c>
      <c r="P181" s="47">
        <f t="shared" si="49"/>
        <v>0</v>
      </c>
      <c r="Q181" s="47" t="str">
        <f t="shared" si="50"/>
        <v>ПДВ</v>
      </c>
      <c r="R181" s="47">
        <f t="shared" si="51"/>
        <v>0</v>
      </c>
      <c r="S181" s="47">
        <f t="shared" si="52"/>
        <v>0</v>
      </c>
      <c r="T181" s="47" t="str">
        <f t="shared" si="53"/>
        <v>ПДВ</v>
      </c>
      <c r="U181" s="47">
        <f t="shared" si="54"/>
        <v>0</v>
      </c>
      <c r="V181" s="47">
        <f t="shared" si="55"/>
        <v>0</v>
      </c>
      <c r="W181" s="47" t="str">
        <f t="shared" si="56"/>
        <v>ПДВ</v>
      </c>
      <c r="X181" s="47">
        <f t="shared" si="57"/>
        <v>0</v>
      </c>
      <c r="Y181" s="47">
        <f t="shared" si="58"/>
        <v>0</v>
      </c>
      <c r="Z181" s="47" t="str">
        <f t="shared" si="59"/>
        <v>ПДВ</v>
      </c>
      <c r="AA181" s="47">
        <f t="shared" si="60"/>
        <v>0</v>
      </c>
      <c r="AB181" s="47">
        <f t="shared" si="61"/>
        <v>0</v>
      </c>
      <c r="AC181" s="47" t="str">
        <f t="shared" si="62"/>
        <v>ПДВ</v>
      </c>
      <c r="AD181" t="e">
        <f>VLOOKUP(B181,[1]справочник!A:H,8,0)</f>
        <v>#N/A</v>
      </c>
    </row>
    <row r="182" spans="1:30" hidden="1" x14ac:dyDescent="0.25">
      <c r="A182">
        <v>164</v>
      </c>
      <c r="B182">
        <f>IF(ISBLANK(A182),0,IF(AND(ISERROR(VLOOKUP(VLOOKUP(A182,ishod_substance!A:G,7,0),$B$17:B181,1,0))=TRUE,VLOOKUP(A182,norm!A:B,2,0)&gt;0),VLOOKUP(A182,ishod_substance!A:G,7,0),0))</f>
        <v>0</v>
      </c>
      <c r="C182" s="47">
        <v>164</v>
      </c>
      <c r="D182" s="147" t="e">
        <f>VLOOKUP(B182,quide!A:B,2,0)</f>
        <v>#N/A</v>
      </c>
      <c r="E182" s="47" t="e">
        <f>VLOOKUP(B182,quide!A:G,7,0)</f>
        <v>#N/A</v>
      </c>
      <c r="F182" s="47">
        <f>SUMIF(ishod_substance!G:G,tbl_7!B182,ishod_substance!H:H)</f>
        <v>0</v>
      </c>
      <c r="G182" s="47">
        <f>SUMIF(ishod_substance!G:G,tbl_7!B182,ishod_substance!I:I)</f>
        <v>0</v>
      </c>
      <c r="H182" s="47" t="s">
        <v>172</v>
      </c>
      <c r="I182" s="47">
        <f t="shared" si="42"/>
        <v>0</v>
      </c>
      <c r="J182" s="47">
        <f t="shared" si="43"/>
        <v>0</v>
      </c>
      <c r="K182" s="47" t="str">
        <f t="shared" si="44"/>
        <v>ПДВ</v>
      </c>
      <c r="L182" s="47">
        <f t="shared" si="45"/>
        <v>0</v>
      </c>
      <c r="M182" s="47">
        <f t="shared" si="46"/>
        <v>0</v>
      </c>
      <c r="N182" s="47" t="str">
        <f t="shared" si="47"/>
        <v>ПДВ</v>
      </c>
      <c r="O182" s="47">
        <f t="shared" si="48"/>
        <v>0</v>
      </c>
      <c r="P182" s="47">
        <f t="shared" si="49"/>
        <v>0</v>
      </c>
      <c r="Q182" s="47" t="str">
        <f t="shared" si="50"/>
        <v>ПДВ</v>
      </c>
      <c r="R182" s="47">
        <f t="shared" si="51"/>
        <v>0</v>
      </c>
      <c r="S182" s="47">
        <f t="shared" si="52"/>
        <v>0</v>
      </c>
      <c r="T182" s="47" t="str">
        <f t="shared" si="53"/>
        <v>ПДВ</v>
      </c>
      <c r="U182" s="47">
        <f t="shared" si="54"/>
        <v>0</v>
      </c>
      <c r="V182" s="47">
        <f t="shared" si="55"/>
        <v>0</v>
      </c>
      <c r="W182" s="47" t="str">
        <f t="shared" si="56"/>
        <v>ПДВ</v>
      </c>
      <c r="X182" s="47">
        <f t="shared" si="57"/>
        <v>0</v>
      </c>
      <c r="Y182" s="47">
        <f t="shared" si="58"/>
        <v>0</v>
      </c>
      <c r="Z182" s="47" t="str">
        <f t="shared" si="59"/>
        <v>ПДВ</v>
      </c>
      <c r="AA182" s="47">
        <f t="shared" si="60"/>
        <v>0</v>
      </c>
      <c r="AB182" s="47">
        <f t="shared" si="61"/>
        <v>0</v>
      </c>
      <c r="AC182" s="47" t="str">
        <f t="shared" si="62"/>
        <v>ПДВ</v>
      </c>
      <c r="AD182" t="e">
        <f>VLOOKUP(B182,[1]справочник!A:H,8,0)</f>
        <v>#N/A</v>
      </c>
    </row>
    <row r="183" spans="1:30" hidden="1" x14ac:dyDescent="0.25">
      <c r="A183">
        <v>165</v>
      </c>
      <c r="B183">
        <f>IF(ISBLANK(A183),0,IF(AND(ISERROR(VLOOKUP(VLOOKUP(A183,ishod_substance!A:G,7,0),$B$17:B182,1,0))=TRUE,VLOOKUP(A183,norm!A:B,2,0)&gt;0),VLOOKUP(A183,ishod_substance!A:G,7,0),0))</f>
        <v>0</v>
      </c>
      <c r="C183" s="47">
        <v>165</v>
      </c>
      <c r="D183" s="147" t="e">
        <f>VLOOKUP(B183,quide!A:B,2,0)</f>
        <v>#N/A</v>
      </c>
      <c r="E183" s="47" t="e">
        <f>VLOOKUP(B183,quide!A:G,7,0)</f>
        <v>#N/A</v>
      </c>
      <c r="F183" s="47">
        <f>SUMIF(ishod_substance!G:G,tbl_7!B183,ishod_substance!H:H)</f>
        <v>0</v>
      </c>
      <c r="G183" s="47">
        <f>SUMIF(ishod_substance!G:G,tbl_7!B183,ishod_substance!I:I)</f>
        <v>0</v>
      </c>
      <c r="H183" s="47" t="s">
        <v>172</v>
      </c>
      <c r="I183" s="47">
        <f t="shared" si="42"/>
        <v>0</v>
      </c>
      <c r="J183" s="47">
        <f t="shared" si="43"/>
        <v>0</v>
      </c>
      <c r="K183" s="47" t="str">
        <f t="shared" si="44"/>
        <v>ПДВ</v>
      </c>
      <c r="L183" s="47">
        <f t="shared" si="45"/>
        <v>0</v>
      </c>
      <c r="M183" s="47">
        <f t="shared" si="46"/>
        <v>0</v>
      </c>
      <c r="N183" s="47" t="str">
        <f t="shared" si="47"/>
        <v>ПДВ</v>
      </c>
      <c r="O183" s="47">
        <f t="shared" si="48"/>
        <v>0</v>
      </c>
      <c r="P183" s="47">
        <f t="shared" si="49"/>
        <v>0</v>
      </c>
      <c r="Q183" s="47" t="str">
        <f t="shared" si="50"/>
        <v>ПДВ</v>
      </c>
      <c r="R183" s="47">
        <f t="shared" si="51"/>
        <v>0</v>
      </c>
      <c r="S183" s="47">
        <f t="shared" si="52"/>
        <v>0</v>
      </c>
      <c r="T183" s="47" t="str">
        <f t="shared" si="53"/>
        <v>ПДВ</v>
      </c>
      <c r="U183" s="47">
        <f t="shared" si="54"/>
        <v>0</v>
      </c>
      <c r="V183" s="47">
        <f t="shared" si="55"/>
        <v>0</v>
      </c>
      <c r="W183" s="47" t="str">
        <f t="shared" si="56"/>
        <v>ПДВ</v>
      </c>
      <c r="X183" s="47">
        <f t="shared" si="57"/>
        <v>0</v>
      </c>
      <c r="Y183" s="47">
        <f t="shared" si="58"/>
        <v>0</v>
      </c>
      <c r="Z183" s="47" t="str">
        <f t="shared" si="59"/>
        <v>ПДВ</v>
      </c>
      <c r="AA183" s="47">
        <f t="shared" si="60"/>
        <v>0</v>
      </c>
      <c r="AB183" s="47">
        <f t="shared" si="61"/>
        <v>0</v>
      </c>
      <c r="AC183" s="47" t="str">
        <f t="shared" si="62"/>
        <v>ПДВ</v>
      </c>
      <c r="AD183" t="e">
        <f>VLOOKUP(B183,[1]справочник!A:H,8,0)</f>
        <v>#N/A</v>
      </c>
    </row>
    <row r="184" spans="1:30" x14ac:dyDescent="0.25">
      <c r="A184">
        <v>166</v>
      </c>
      <c r="B184">
        <f>IF(ISBLANK(A184),0,IF(AND(ISERROR(VLOOKUP(VLOOKUP(A184,ishod_substance!A:G,7,0),$B$17:B183,1,0))=TRUE,VLOOKUP(A184,norm!A:B,2,0)&gt;0),VLOOKUP(A184,ishod_substance!A:G,7,0),0))</f>
        <v>0</v>
      </c>
      <c r="C184" s="47">
        <v>166</v>
      </c>
      <c r="D184" s="147" t="e">
        <f>VLOOKUP(B184,quide!A:B,2,0)</f>
        <v>#N/A</v>
      </c>
      <c r="E184" s="47" t="e">
        <f>VLOOKUP(B184,quide!A:G,7,0)</f>
        <v>#N/A</v>
      </c>
      <c r="F184" s="47">
        <f>SUMIF(ishod_substance!G:G,tbl_7!B184,ishod_substance!H:H)</f>
        <v>0</v>
      </c>
      <c r="G184" s="47">
        <f>SUMIF(ishod_substance!G:G,tbl_7!B184,ishod_substance!I:I)</f>
        <v>0</v>
      </c>
      <c r="H184" s="47" t="s">
        <v>172</v>
      </c>
      <c r="I184" s="47">
        <f t="shared" si="42"/>
        <v>0</v>
      </c>
      <c r="J184" s="47">
        <f t="shared" si="43"/>
        <v>0</v>
      </c>
      <c r="K184" s="47" t="str">
        <f t="shared" si="44"/>
        <v>ПДВ</v>
      </c>
      <c r="L184" s="47">
        <f t="shared" si="45"/>
        <v>0</v>
      </c>
      <c r="M184" s="47">
        <f t="shared" si="46"/>
        <v>0</v>
      </c>
      <c r="N184" s="47" t="str">
        <f t="shared" si="47"/>
        <v>ПДВ</v>
      </c>
      <c r="O184" s="47">
        <f t="shared" si="48"/>
        <v>0</v>
      </c>
      <c r="P184" s="47">
        <f t="shared" si="49"/>
        <v>0</v>
      </c>
      <c r="Q184" s="47" t="str">
        <f t="shared" si="50"/>
        <v>ПДВ</v>
      </c>
      <c r="R184" s="47">
        <f t="shared" si="51"/>
        <v>0</v>
      </c>
      <c r="S184" s="47">
        <f t="shared" si="52"/>
        <v>0</v>
      </c>
      <c r="T184" s="47" t="str">
        <f t="shared" si="53"/>
        <v>ПДВ</v>
      </c>
      <c r="U184" s="47">
        <f t="shared" si="54"/>
        <v>0</v>
      </c>
      <c r="V184" s="47">
        <f t="shared" si="55"/>
        <v>0</v>
      </c>
      <c r="W184" s="47" t="str">
        <f t="shared" si="56"/>
        <v>ПДВ</v>
      </c>
      <c r="X184" s="47">
        <f t="shared" si="57"/>
        <v>0</v>
      </c>
      <c r="Y184" s="47">
        <f t="shared" si="58"/>
        <v>0</v>
      </c>
      <c r="Z184" s="47" t="str">
        <f t="shared" si="59"/>
        <v>ПДВ</v>
      </c>
      <c r="AA184" s="47">
        <f t="shared" si="60"/>
        <v>0</v>
      </c>
      <c r="AB184" s="47">
        <f t="shared" si="61"/>
        <v>0</v>
      </c>
      <c r="AC184" s="47" t="str">
        <f t="shared" si="62"/>
        <v>ПДВ</v>
      </c>
      <c r="AD184" t="e">
        <f>VLOOKUP(B184,[1]справочник!A:H,8,0)</f>
        <v>#N/A</v>
      </c>
    </row>
    <row r="185" spans="1:30" hidden="1" x14ac:dyDescent="0.25">
      <c r="A185">
        <v>167</v>
      </c>
      <c r="B185">
        <f>IF(ISBLANK(A185),0,IF(AND(ISERROR(VLOOKUP(VLOOKUP(A185,ishod_substance!A:G,7,0),$B$17:B184,1,0))=TRUE,VLOOKUP(A185,norm!A:B,2,0)&gt;0),VLOOKUP(A185,ishod_substance!A:G,7,0),0))</f>
        <v>0</v>
      </c>
      <c r="C185" s="47">
        <v>167</v>
      </c>
      <c r="D185" s="147" t="e">
        <f>VLOOKUP(B185,quide!A:B,2,0)</f>
        <v>#N/A</v>
      </c>
      <c r="E185" s="47" t="e">
        <f>VLOOKUP(B185,quide!A:G,7,0)</f>
        <v>#N/A</v>
      </c>
      <c r="F185" s="47">
        <f>SUMIF(ishod_substance!G:G,tbl_7!B185,ishod_substance!H:H)</f>
        <v>0</v>
      </c>
      <c r="G185" s="47">
        <f>SUMIF(ishod_substance!G:G,tbl_7!B185,ishod_substance!I:I)</f>
        <v>0</v>
      </c>
      <c r="H185" s="47" t="s">
        <v>172</v>
      </c>
      <c r="I185" s="47">
        <f t="shared" si="42"/>
        <v>0</v>
      </c>
      <c r="J185" s="47">
        <f t="shared" si="43"/>
        <v>0</v>
      </c>
      <c r="K185" s="47" t="str">
        <f t="shared" si="44"/>
        <v>ПДВ</v>
      </c>
      <c r="L185" s="47">
        <f t="shared" si="45"/>
        <v>0</v>
      </c>
      <c r="M185" s="47">
        <f t="shared" si="46"/>
        <v>0</v>
      </c>
      <c r="N185" s="47" t="str">
        <f t="shared" si="47"/>
        <v>ПДВ</v>
      </c>
      <c r="O185" s="47">
        <f t="shared" si="48"/>
        <v>0</v>
      </c>
      <c r="P185" s="47">
        <f t="shared" si="49"/>
        <v>0</v>
      </c>
      <c r="Q185" s="47" t="str">
        <f t="shared" si="50"/>
        <v>ПДВ</v>
      </c>
      <c r="R185" s="47">
        <f t="shared" si="51"/>
        <v>0</v>
      </c>
      <c r="S185" s="47">
        <f t="shared" si="52"/>
        <v>0</v>
      </c>
      <c r="T185" s="47" t="str">
        <f t="shared" si="53"/>
        <v>ПДВ</v>
      </c>
      <c r="U185" s="47">
        <f t="shared" si="54"/>
        <v>0</v>
      </c>
      <c r="V185" s="47">
        <f t="shared" si="55"/>
        <v>0</v>
      </c>
      <c r="W185" s="47" t="str">
        <f t="shared" si="56"/>
        <v>ПДВ</v>
      </c>
      <c r="X185" s="47">
        <f t="shared" si="57"/>
        <v>0</v>
      </c>
      <c r="Y185" s="47">
        <f t="shared" si="58"/>
        <v>0</v>
      </c>
      <c r="Z185" s="47" t="str">
        <f t="shared" si="59"/>
        <v>ПДВ</v>
      </c>
      <c r="AA185" s="47">
        <f t="shared" si="60"/>
        <v>0</v>
      </c>
      <c r="AB185" s="47">
        <f t="shared" si="61"/>
        <v>0</v>
      </c>
      <c r="AC185" s="47" t="str">
        <f t="shared" si="62"/>
        <v>ПДВ</v>
      </c>
      <c r="AD185" t="e">
        <f>VLOOKUP(B185,[1]справочник!A:H,8,0)</f>
        <v>#N/A</v>
      </c>
    </row>
    <row r="186" spans="1:30" hidden="1" x14ac:dyDescent="0.25">
      <c r="A186">
        <v>168</v>
      </c>
      <c r="B186">
        <f>IF(ISBLANK(A186),0,IF(AND(ISERROR(VLOOKUP(VLOOKUP(A186,ishod_substance!A:G,7,0),$B$17:B185,1,0))=TRUE,VLOOKUP(A186,norm!A:B,2,0)&gt;0),VLOOKUP(A186,ishod_substance!A:G,7,0),0))</f>
        <v>0</v>
      </c>
      <c r="C186" s="47">
        <v>168</v>
      </c>
      <c r="D186" s="147" t="e">
        <f>VLOOKUP(B186,quide!A:B,2,0)</f>
        <v>#N/A</v>
      </c>
      <c r="E186" s="47" t="e">
        <f>VLOOKUP(B186,quide!A:G,7,0)</f>
        <v>#N/A</v>
      </c>
      <c r="F186" s="47">
        <f>SUMIF(ishod_substance!G:G,tbl_7!B186,ishod_substance!H:H)</f>
        <v>0</v>
      </c>
      <c r="G186" s="47">
        <f>SUMIF(ishod_substance!G:G,tbl_7!B186,ishod_substance!I:I)</f>
        <v>0</v>
      </c>
      <c r="H186" s="47" t="s">
        <v>172</v>
      </c>
      <c r="I186" s="47">
        <f t="shared" si="42"/>
        <v>0</v>
      </c>
      <c r="J186" s="47">
        <f t="shared" si="43"/>
        <v>0</v>
      </c>
      <c r="K186" s="47" t="str">
        <f t="shared" si="44"/>
        <v>ПДВ</v>
      </c>
      <c r="L186" s="47">
        <f t="shared" si="45"/>
        <v>0</v>
      </c>
      <c r="M186" s="47">
        <f t="shared" si="46"/>
        <v>0</v>
      </c>
      <c r="N186" s="47" t="str">
        <f t="shared" si="47"/>
        <v>ПДВ</v>
      </c>
      <c r="O186" s="47">
        <f t="shared" si="48"/>
        <v>0</v>
      </c>
      <c r="P186" s="47">
        <f t="shared" si="49"/>
        <v>0</v>
      </c>
      <c r="Q186" s="47" t="str">
        <f t="shared" si="50"/>
        <v>ПДВ</v>
      </c>
      <c r="R186" s="47">
        <f t="shared" si="51"/>
        <v>0</v>
      </c>
      <c r="S186" s="47">
        <f t="shared" si="52"/>
        <v>0</v>
      </c>
      <c r="T186" s="47" t="str">
        <f t="shared" si="53"/>
        <v>ПДВ</v>
      </c>
      <c r="U186" s="47">
        <f t="shared" si="54"/>
        <v>0</v>
      </c>
      <c r="V186" s="47">
        <f t="shared" si="55"/>
        <v>0</v>
      </c>
      <c r="W186" s="47" t="str">
        <f t="shared" si="56"/>
        <v>ПДВ</v>
      </c>
      <c r="X186" s="47">
        <f t="shared" si="57"/>
        <v>0</v>
      </c>
      <c r="Y186" s="47">
        <f t="shared" si="58"/>
        <v>0</v>
      </c>
      <c r="Z186" s="47" t="str">
        <f t="shared" si="59"/>
        <v>ПДВ</v>
      </c>
      <c r="AA186" s="47">
        <f t="shared" si="60"/>
        <v>0</v>
      </c>
      <c r="AB186" s="47">
        <f t="shared" si="61"/>
        <v>0</v>
      </c>
      <c r="AC186" s="47" t="str">
        <f t="shared" si="62"/>
        <v>ПДВ</v>
      </c>
      <c r="AD186" t="e">
        <f>VLOOKUP(B186,[1]справочник!A:H,8,0)</f>
        <v>#N/A</v>
      </c>
    </row>
    <row r="187" spans="1:30" hidden="1" x14ac:dyDescent="0.25">
      <c r="A187">
        <v>169</v>
      </c>
      <c r="B187">
        <f>IF(ISBLANK(A187),0,IF(AND(ISERROR(VLOOKUP(VLOOKUP(A187,ishod_substance!A:G,7,0),$B$17:B186,1,0))=TRUE,VLOOKUP(A187,norm!A:B,2,0)&gt;0),VLOOKUP(A187,ishod_substance!A:G,7,0),0))</f>
        <v>0</v>
      </c>
      <c r="C187" s="47">
        <v>169</v>
      </c>
      <c r="D187" s="147" t="e">
        <f>VLOOKUP(B187,quide!A:B,2,0)</f>
        <v>#N/A</v>
      </c>
      <c r="E187" s="47" t="e">
        <f>VLOOKUP(B187,quide!A:G,7,0)</f>
        <v>#N/A</v>
      </c>
      <c r="F187" s="47">
        <f>SUMIF(ishod_substance!G:G,tbl_7!B187,ishod_substance!H:H)</f>
        <v>0</v>
      </c>
      <c r="G187" s="47">
        <f>SUMIF(ishod_substance!G:G,tbl_7!B187,ishod_substance!I:I)</f>
        <v>0</v>
      </c>
      <c r="H187" s="47" t="s">
        <v>172</v>
      </c>
      <c r="I187" s="47">
        <f t="shared" si="42"/>
        <v>0</v>
      </c>
      <c r="J187" s="47">
        <f t="shared" si="43"/>
        <v>0</v>
      </c>
      <c r="K187" s="47" t="str">
        <f t="shared" si="44"/>
        <v>ПДВ</v>
      </c>
      <c r="L187" s="47">
        <f t="shared" si="45"/>
        <v>0</v>
      </c>
      <c r="M187" s="47">
        <f t="shared" si="46"/>
        <v>0</v>
      </c>
      <c r="N187" s="47" t="str">
        <f t="shared" si="47"/>
        <v>ПДВ</v>
      </c>
      <c r="O187" s="47">
        <f t="shared" si="48"/>
        <v>0</v>
      </c>
      <c r="P187" s="47">
        <f t="shared" si="49"/>
        <v>0</v>
      </c>
      <c r="Q187" s="47" t="str">
        <f t="shared" si="50"/>
        <v>ПДВ</v>
      </c>
      <c r="R187" s="47">
        <f t="shared" si="51"/>
        <v>0</v>
      </c>
      <c r="S187" s="47">
        <f t="shared" si="52"/>
        <v>0</v>
      </c>
      <c r="T187" s="47" t="str">
        <f t="shared" si="53"/>
        <v>ПДВ</v>
      </c>
      <c r="U187" s="47">
        <f t="shared" si="54"/>
        <v>0</v>
      </c>
      <c r="V187" s="47">
        <f t="shared" si="55"/>
        <v>0</v>
      </c>
      <c r="W187" s="47" t="str">
        <f t="shared" si="56"/>
        <v>ПДВ</v>
      </c>
      <c r="X187" s="47">
        <f t="shared" si="57"/>
        <v>0</v>
      </c>
      <c r="Y187" s="47">
        <f t="shared" si="58"/>
        <v>0</v>
      </c>
      <c r="Z187" s="47" t="str">
        <f t="shared" si="59"/>
        <v>ПДВ</v>
      </c>
      <c r="AA187" s="47">
        <f t="shared" si="60"/>
        <v>0</v>
      </c>
      <c r="AB187" s="47">
        <f t="shared" si="61"/>
        <v>0</v>
      </c>
      <c r="AC187" s="47" t="str">
        <f t="shared" si="62"/>
        <v>ПДВ</v>
      </c>
      <c r="AD187" t="e">
        <f>VLOOKUP(B187,[1]справочник!A:H,8,0)</f>
        <v>#N/A</v>
      </c>
    </row>
    <row r="188" spans="1:30" hidden="1" x14ac:dyDescent="0.25">
      <c r="A188">
        <v>170</v>
      </c>
      <c r="B188">
        <f>IF(ISBLANK(A188),0,IF(AND(ISERROR(VLOOKUP(VLOOKUP(A188,ishod_substance!A:G,7,0),$B$17:B187,1,0))=TRUE,VLOOKUP(A188,norm!A:B,2,0)&gt;0),VLOOKUP(A188,ishod_substance!A:G,7,0),0))</f>
        <v>0</v>
      </c>
      <c r="C188" s="47">
        <v>170</v>
      </c>
      <c r="D188" s="147" t="e">
        <f>VLOOKUP(B188,quide!A:B,2,0)</f>
        <v>#N/A</v>
      </c>
      <c r="E188" s="47" t="e">
        <f>VLOOKUP(B188,quide!A:G,7,0)</f>
        <v>#N/A</v>
      </c>
      <c r="F188" s="47">
        <f>SUMIF(ishod_substance!G:G,tbl_7!B188,ishod_substance!H:H)</f>
        <v>0</v>
      </c>
      <c r="G188" s="47">
        <f>SUMIF(ishod_substance!G:G,tbl_7!B188,ishod_substance!I:I)</f>
        <v>0</v>
      </c>
      <c r="H188" s="47" t="s">
        <v>172</v>
      </c>
      <c r="I188" s="47">
        <f t="shared" si="42"/>
        <v>0</v>
      </c>
      <c r="J188" s="47">
        <f t="shared" si="43"/>
        <v>0</v>
      </c>
      <c r="K188" s="47" t="str">
        <f t="shared" si="44"/>
        <v>ПДВ</v>
      </c>
      <c r="L188" s="47">
        <f t="shared" si="45"/>
        <v>0</v>
      </c>
      <c r="M188" s="47">
        <f t="shared" si="46"/>
        <v>0</v>
      </c>
      <c r="N188" s="47" t="str">
        <f t="shared" si="47"/>
        <v>ПДВ</v>
      </c>
      <c r="O188" s="47">
        <f t="shared" si="48"/>
        <v>0</v>
      </c>
      <c r="P188" s="47">
        <f t="shared" si="49"/>
        <v>0</v>
      </c>
      <c r="Q188" s="47" t="str">
        <f t="shared" si="50"/>
        <v>ПДВ</v>
      </c>
      <c r="R188" s="47">
        <f t="shared" si="51"/>
        <v>0</v>
      </c>
      <c r="S188" s="47">
        <f t="shared" si="52"/>
        <v>0</v>
      </c>
      <c r="T188" s="47" t="str">
        <f t="shared" si="53"/>
        <v>ПДВ</v>
      </c>
      <c r="U188" s="47">
        <f t="shared" si="54"/>
        <v>0</v>
      </c>
      <c r="V188" s="47">
        <f t="shared" si="55"/>
        <v>0</v>
      </c>
      <c r="W188" s="47" t="str">
        <f t="shared" si="56"/>
        <v>ПДВ</v>
      </c>
      <c r="X188" s="47">
        <f t="shared" si="57"/>
        <v>0</v>
      </c>
      <c r="Y188" s="47">
        <f t="shared" si="58"/>
        <v>0</v>
      </c>
      <c r="Z188" s="47" t="str">
        <f t="shared" si="59"/>
        <v>ПДВ</v>
      </c>
      <c r="AA188" s="47">
        <f t="shared" si="60"/>
        <v>0</v>
      </c>
      <c r="AB188" s="47">
        <f t="shared" si="61"/>
        <v>0</v>
      </c>
      <c r="AC188" s="47" t="str">
        <f t="shared" si="62"/>
        <v>ПДВ</v>
      </c>
      <c r="AD188" t="e">
        <f>VLOOKUP(B188,[1]справочник!A:H,8,0)</f>
        <v>#N/A</v>
      </c>
    </row>
    <row r="189" spans="1:30" hidden="1" x14ac:dyDescent="0.25">
      <c r="A189">
        <v>171</v>
      </c>
      <c r="B189">
        <f>IF(ISBLANK(A189),0,IF(AND(ISERROR(VLOOKUP(VLOOKUP(A189,ishod_substance!A:G,7,0),$B$17:B188,1,0))=TRUE,VLOOKUP(A189,norm!A:B,2,0)&gt;0),VLOOKUP(A189,ishod_substance!A:G,7,0),0))</f>
        <v>0</v>
      </c>
      <c r="C189" s="47">
        <v>171</v>
      </c>
      <c r="D189" s="147" t="e">
        <f>VLOOKUP(B189,quide!A:B,2,0)</f>
        <v>#N/A</v>
      </c>
      <c r="E189" s="47" t="e">
        <f>VLOOKUP(B189,quide!A:G,7,0)</f>
        <v>#N/A</v>
      </c>
      <c r="F189" s="47">
        <f>SUMIF(ishod_substance!G:G,tbl_7!B189,ishod_substance!H:H)</f>
        <v>0</v>
      </c>
      <c r="G189" s="47">
        <f>SUMIF(ishod_substance!G:G,tbl_7!B189,ishod_substance!I:I)</f>
        <v>0</v>
      </c>
      <c r="H189" s="47" t="s">
        <v>172</v>
      </c>
      <c r="I189" s="47">
        <f t="shared" si="42"/>
        <v>0</v>
      </c>
      <c r="J189" s="47">
        <f t="shared" si="43"/>
        <v>0</v>
      </c>
      <c r="K189" s="47" t="str">
        <f t="shared" si="44"/>
        <v>ПДВ</v>
      </c>
      <c r="L189" s="47">
        <f t="shared" si="45"/>
        <v>0</v>
      </c>
      <c r="M189" s="47">
        <f t="shared" si="46"/>
        <v>0</v>
      </c>
      <c r="N189" s="47" t="str">
        <f t="shared" si="47"/>
        <v>ПДВ</v>
      </c>
      <c r="O189" s="47">
        <f t="shared" si="48"/>
        <v>0</v>
      </c>
      <c r="P189" s="47">
        <f t="shared" si="49"/>
        <v>0</v>
      </c>
      <c r="Q189" s="47" t="str">
        <f t="shared" si="50"/>
        <v>ПДВ</v>
      </c>
      <c r="R189" s="47">
        <f t="shared" si="51"/>
        <v>0</v>
      </c>
      <c r="S189" s="47">
        <f t="shared" si="52"/>
        <v>0</v>
      </c>
      <c r="T189" s="47" t="str">
        <f t="shared" si="53"/>
        <v>ПДВ</v>
      </c>
      <c r="U189" s="47">
        <f t="shared" si="54"/>
        <v>0</v>
      </c>
      <c r="V189" s="47">
        <f t="shared" si="55"/>
        <v>0</v>
      </c>
      <c r="W189" s="47" t="str">
        <f t="shared" si="56"/>
        <v>ПДВ</v>
      </c>
      <c r="X189" s="47">
        <f t="shared" si="57"/>
        <v>0</v>
      </c>
      <c r="Y189" s="47">
        <f t="shared" si="58"/>
        <v>0</v>
      </c>
      <c r="Z189" s="47" t="str">
        <f t="shared" si="59"/>
        <v>ПДВ</v>
      </c>
      <c r="AA189" s="47">
        <f t="shared" si="60"/>
        <v>0</v>
      </c>
      <c r="AB189" s="47">
        <f t="shared" si="61"/>
        <v>0</v>
      </c>
      <c r="AC189" s="47" t="str">
        <f t="shared" si="62"/>
        <v>ПДВ</v>
      </c>
      <c r="AD189" t="e">
        <f>VLOOKUP(B189,[1]справочник!A:H,8,0)</f>
        <v>#N/A</v>
      </c>
    </row>
    <row r="190" spans="1:30" hidden="1" x14ac:dyDescent="0.25">
      <c r="A190">
        <v>172</v>
      </c>
      <c r="B190">
        <f>IF(ISBLANK(A190),0,IF(AND(ISERROR(VLOOKUP(VLOOKUP(A190,ishod_substance!A:G,7,0),$B$17:B189,1,0))=TRUE,VLOOKUP(A190,norm!A:B,2,0)&gt;0),VLOOKUP(A190,ishod_substance!A:G,7,0),0))</f>
        <v>0</v>
      </c>
      <c r="C190" s="47">
        <v>172</v>
      </c>
      <c r="D190" s="147" t="e">
        <f>VLOOKUP(B190,quide!A:B,2,0)</f>
        <v>#N/A</v>
      </c>
      <c r="E190" s="47" t="e">
        <f>VLOOKUP(B190,quide!A:G,7,0)</f>
        <v>#N/A</v>
      </c>
      <c r="F190" s="47">
        <f>SUMIF(ishod_substance!G:G,tbl_7!B190,ishod_substance!H:H)</f>
        <v>0</v>
      </c>
      <c r="G190" s="47">
        <f>SUMIF(ishod_substance!G:G,tbl_7!B190,ishod_substance!I:I)</f>
        <v>0</v>
      </c>
      <c r="H190" s="47" t="s">
        <v>172</v>
      </c>
      <c r="I190" s="47">
        <f t="shared" si="42"/>
        <v>0</v>
      </c>
      <c r="J190" s="47">
        <f t="shared" si="43"/>
        <v>0</v>
      </c>
      <c r="K190" s="47" t="str">
        <f t="shared" si="44"/>
        <v>ПДВ</v>
      </c>
      <c r="L190" s="47">
        <f t="shared" si="45"/>
        <v>0</v>
      </c>
      <c r="M190" s="47">
        <f t="shared" si="46"/>
        <v>0</v>
      </c>
      <c r="N190" s="47" t="str">
        <f t="shared" si="47"/>
        <v>ПДВ</v>
      </c>
      <c r="O190" s="47">
        <f t="shared" si="48"/>
        <v>0</v>
      </c>
      <c r="P190" s="47">
        <f t="shared" si="49"/>
        <v>0</v>
      </c>
      <c r="Q190" s="47" t="str">
        <f t="shared" si="50"/>
        <v>ПДВ</v>
      </c>
      <c r="R190" s="47">
        <f t="shared" si="51"/>
        <v>0</v>
      </c>
      <c r="S190" s="47">
        <f t="shared" si="52"/>
        <v>0</v>
      </c>
      <c r="T190" s="47" t="str">
        <f t="shared" si="53"/>
        <v>ПДВ</v>
      </c>
      <c r="U190" s="47">
        <f t="shared" si="54"/>
        <v>0</v>
      </c>
      <c r="V190" s="47">
        <f t="shared" si="55"/>
        <v>0</v>
      </c>
      <c r="W190" s="47" t="str">
        <f t="shared" si="56"/>
        <v>ПДВ</v>
      </c>
      <c r="X190" s="47">
        <f t="shared" si="57"/>
        <v>0</v>
      </c>
      <c r="Y190" s="47">
        <f t="shared" si="58"/>
        <v>0</v>
      </c>
      <c r="Z190" s="47" t="str">
        <f t="shared" si="59"/>
        <v>ПДВ</v>
      </c>
      <c r="AA190" s="47">
        <f t="shared" si="60"/>
        <v>0</v>
      </c>
      <c r="AB190" s="47">
        <f t="shared" si="61"/>
        <v>0</v>
      </c>
      <c r="AC190" s="47" t="str">
        <f t="shared" si="62"/>
        <v>ПДВ</v>
      </c>
      <c r="AD190" t="e">
        <f>VLOOKUP(B190,[1]справочник!A:H,8,0)</f>
        <v>#N/A</v>
      </c>
    </row>
    <row r="191" spans="1:30" hidden="1" x14ac:dyDescent="0.25">
      <c r="A191">
        <v>173</v>
      </c>
      <c r="B191">
        <f>IF(ISBLANK(A191),0,IF(AND(ISERROR(VLOOKUP(VLOOKUP(A191,ishod_substance!A:G,7,0),$B$17:B190,1,0))=TRUE,VLOOKUP(A191,norm!A:B,2,0)&gt;0),VLOOKUP(A191,ishod_substance!A:G,7,0),0))</f>
        <v>0</v>
      </c>
      <c r="C191" s="47">
        <v>173</v>
      </c>
      <c r="D191" s="147" t="e">
        <f>VLOOKUP(B191,quide!A:B,2,0)</f>
        <v>#N/A</v>
      </c>
      <c r="E191" s="47" t="e">
        <f>VLOOKUP(B191,quide!A:G,7,0)</f>
        <v>#N/A</v>
      </c>
      <c r="F191" s="47">
        <f>SUMIF(ishod_substance!G:G,tbl_7!B191,ishod_substance!H:H)</f>
        <v>0</v>
      </c>
      <c r="G191" s="47">
        <f>SUMIF(ishod_substance!G:G,tbl_7!B191,ishod_substance!I:I)</f>
        <v>0</v>
      </c>
      <c r="H191" s="47" t="s">
        <v>172</v>
      </c>
      <c r="I191" s="47">
        <f t="shared" si="42"/>
        <v>0</v>
      </c>
      <c r="J191" s="47">
        <f t="shared" si="43"/>
        <v>0</v>
      </c>
      <c r="K191" s="47" t="str">
        <f t="shared" si="44"/>
        <v>ПДВ</v>
      </c>
      <c r="L191" s="47">
        <f t="shared" si="45"/>
        <v>0</v>
      </c>
      <c r="M191" s="47">
        <f t="shared" si="46"/>
        <v>0</v>
      </c>
      <c r="N191" s="47" t="str">
        <f t="shared" si="47"/>
        <v>ПДВ</v>
      </c>
      <c r="O191" s="47">
        <f t="shared" si="48"/>
        <v>0</v>
      </c>
      <c r="P191" s="47">
        <f t="shared" si="49"/>
        <v>0</v>
      </c>
      <c r="Q191" s="47" t="str">
        <f t="shared" si="50"/>
        <v>ПДВ</v>
      </c>
      <c r="R191" s="47">
        <f t="shared" si="51"/>
        <v>0</v>
      </c>
      <c r="S191" s="47">
        <f t="shared" si="52"/>
        <v>0</v>
      </c>
      <c r="T191" s="47" t="str">
        <f t="shared" si="53"/>
        <v>ПДВ</v>
      </c>
      <c r="U191" s="47">
        <f t="shared" si="54"/>
        <v>0</v>
      </c>
      <c r="V191" s="47">
        <f t="shared" si="55"/>
        <v>0</v>
      </c>
      <c r="W191" s="47" t="str">
        <f t="shared" si="56"/>
        <v>ПДВ</v>
      </c>
      <c r="X191" s="47">
        <f t="shared" si="57"/>
        <v>0</v>
      </c>
      <c r="Y191" s="47">
        <f t="shared" si="58"/>
        <v>0</v>
      </c>
      <c r="Z191" s="47" t="str">
        <f t="shared" si="59"/>
        <v>ПДВ</v>
      </c>
      <c r="AA191" s="47">
        <f t="shared" si="60"/>
        <v>0</v>
      </c>
      <c r="AB191" s="47">
        <f t="shared" si="61"/>
        <v>0</v>
      </c>
      <c r="AC191" s="47" t="str">
        <f t="shared" si="62"/>
        <v>ПДВ</v>
      </c>
      <c r="AD191" t="e">
        <f>VLOOKUP(B191,[1]справочник!A:H,8,0)</f>
        <v>#N/A</v>
      </c>
    </row>
    <row r="192" spans="1:30" hidden="1" x14ac:dyDescent="0.25">
      <c r="A192">
        <v>174</v>
      </c>
      <c r="B192">
        <f>IF(ISBLANK(A192),0,IF(AND(ISERROR(VLOOKUP(VLOOKUP(A192,ishod_substance!A:G,7,0),$B$17:B191,1,0))=TRUE,VLOOKUP(A192,norm!A:B,2,0)&gt;0),VLOOKUP(A192,ishod_substance!A:G,7,0),0))</f>
        <v>0</v>
      </c>
      <c r="C192" s="47">
        <v>174</v>
      </c>
      <c r="D192" s="147" t="e">
        <f>VLOOKUP(B192,quide!A:B,2,0)</f>
        <v>#N/A</v>
      </c>
      <c r="E192" s="47" t="e">
        <f>VLOOKUP(B192,quide!A:G,7,0)</f>
        <v>#N/A</v>
      </c>
      <c r="F192" s="47">
        <f>SUMIF(ishod_substance!G:G,tbl_7!B192,ishod_substance!H:H)</f>
        <v>0</v>
      </c>
      <c r="G192" s="47">
        <f>SUMIF(ishod_substance!G:G,tbl_7!B192,ishod_substance!I:I)</f>
        <v>0</v>
      </c>
      <c r="H192" s="47" t="s">
        <v>172</v>
      </c>
      <c r="I192" s="47">
        <f t="shared" si="42"/>
        <v>0</v>
      </c>
      <c r="J192" s="47">
        <f t="shared" si="43"/>
        <v>0</v>
      </c>
      <c r="K192" s="47" t="str">
        <f t="shared" si="44"/>
        <v>ПДВ</v>
      </c>
      <c r="L192" s="47">
        <f t="shared" si="45"/>
        <v>0</v>
      </c>
      <c r="M192" s="47">
        <f t="shared" si="46"/>
        <v>0</v>
      </c>
      <c r="N192" s="47" t="str">
        <f t="shared" si="47"/>
        <v>ПДВ</v>
      </c>
      <c r="O192" s="47">
        <f t="shared" si="48"/>
        <v>0</v>
      </c>
      <c r="P192" s="47">
        <f t="shared" si="49"/>
        <v>0</v>
      </c>
      <c r="Q192" s="47" t="str">
        <f t="shared" si="50"/>
        <v>ПДВ</v>
      </c>
      <c r="R192" s="47">
        <f t="shared" si="51"/>
        <v>0</v>
      </c>
      <c r="S192" s="47">
        <f t="shared" si="52"/>
        <v>0</v>
      </c>
      <c r="T192" s="47" t="str">
        <f t="shared" si="53"/>
        <v>ПДВ</v>
      </c>
      <c r="U192" s="47">
        <f t="shared" si="54"/>
        <v>0</v>
      </c>
      <c r="V192" s="47">
        <f t="shared" si="55"/>
        <v>0</v>
      </c>
      <c r="W192" s="47" t="str">
        <f t="shared" si="56"/>
        <v>ПДВ</v>
      </c>
      <c r="X192" s="47">
        <f t="shared" si="57"/>
        <v>0</v>
      </c>
      <c r="Y192" s="47">
        <f t="shared" si="58"/>
        <v>0</v>
      </c>
      <c r="Z192" s="47" t="str">
        <f t="shared" si="59"/>
        <v>ПДВ</v>
      </c>
      <c r="AA192" s="47">
        <f t="shared" si="60"/>
        <v>0</v>
      </c>
      <c r="AB192" s="47">
        <f t="shared" si="61"/>
        <v>0</v>
      </c>
      <c r="AC192" s="47" t="str">
        <f t="shared" si="62"/>
        <v>ПДВ</v>
      </c>
      <c r="AD192" t="e">
        <f>VLOOKUP(B192,[1]справочник!A:H,8,0)</f>
        <v>#N/A</v>
      </c>
    </row>
    <row r="193" spans="1:30" hidden="1" x14ac:dyDescent="0.25">
      <c r="A193">
        <v>175</v>
      </c>
      <c r="B193">
        <f>IF(ISBLANK(A193),0,IF(AND(ISERROR(VLOOKUP(VLOOKUP(A193,ishod_substance!A:G,7,0),$B$17:B192,1,0))=TRUE,VLOOKUP(A193,norm!A:B,2,0)&gt;0),VLOOKUP(A193,ishod_substance!A:G,7,0),0))</f>
        <v>0</v>
      </c>
      <c r="C193" s="47">
        <v>175</v>
      </c>
      <c r="D193" s="147" t="e">
        <f>VLOOKUP(B193,quide!A:B,2,0)</f>
        <v>#N/A</v>
      </c>
      <c r="E193" s="47" t="e">
        <f>VLOOKUP(B193,quide!A:G,7,0)</f>
        <v>#N/A</v>
      </c>
      <c r="F193" s="47">
        <f>SUMIF(ishod_substance!G:G,tbl_7!B193,ishod_substance!H:H)</f>
        <v>0</v>
      </c>
      <c r="G193" s="47">
        <f>SUMIF(ishod_substance!G:G,tbl_7!B193,ishod_substance!I:I)</f>
        <v>0</v>
      </c>
      <c r="H193" s="47" t="s">
        <v>172</v>
      </c>
      <c r="I193" s="47">
        <f t="shared" si="42"/>
        <v>0</v>
      </c>
      <c r="J193" s="47">
        <f t="shared" si="43"/>
        <v>0</v>
      </c>
      <c r="K193" s="47" t="str">
        <f t="shared" si="44"/>
        <v>ПДВ</v>
      </c>
      <c r="L193" s="47">
        <f t="shared" si="45"/>
        <v>0</v>
      </c>
      <c r="M193" s="47">
        <f t="shared" si="46"/>
        <v>0</v>
      </c>
      <c r="N193" s="47" t="str">
        <f t="shared" si="47"/>
        <v>ПДВ</v>
      </c>
      <c r="O193" s="47">
        <f t="shared" si="48"/>
        <v>0</v>
      </c>
      <c r="P193" s="47">
        <f t="shared" si="49"/>
        <v>0</v>
      </c>
      <c r="Q193" s="47" t="str">
        <f t="shared" si="50"/>
        <v>ПДВ</v>
      </c>
      <c r="R193" s="47">
        <f t="shared" si="51"/>
        <v>0</v>
      </c>
      <c r="S193" s="47">
        <f t="shared" si="52"/>
        <v>0</v>
      </c>
      <c r="T193" s="47" t="str">
        <f t="shared" si="53"/>
        <v>ПДВ</v>
      </c>
      <c r="U193" s="47">
        <f t="shared" si="54"/>
        <v>0</v>
      </c>
      <c r="V193" s="47">
        <f t="shared" si="55"/>
        <v>0</v>
      </c>
      <c r="W193" s="47" t="str">
        <f t="shared" si="56"/>
        <v>ПДВ</v>
      </c>
      <c r="X193" s="47">
        <f t="shared" si="57"/>
        <v>0</v>
      </c>
      <c r="Y193" s="47">
        <f t="shared" si="58"/>
        <v>0</v>
      </c>
      <c r="Z193" s="47" t="str">
        <f t="shared" si="59"/>
        <v>ПДВ</v>
      </c>
      <c r="AA193" s="47">
        <f t="shared" si="60"/>
        <v>0</v>
      </c>
      <c r="AB193" s="47">
        <f t="shared" si="61"/>
        <v>0</v>
      </c>
      <c r="AC193" s="47" t="str">
        <f t="shared" si="62"/>
        <v>ПДВ</v>
      </c>
      <c r="AD193" t="e">
        <f>VLOOKUP(B193,[1]справочник!A:H,8,0)</f>
        <v>#N/A</v>
      </c>
    </row>
    <row r="194" spans="1:30" hidden="1" x14ac:dyDescent="0.25">
      <c r="A194">
        <v>176</v>
      </c>
      <c r="B194">
        <f>IF(ISBLANK(A194),0,IF(AND(ISERROR(VLOOKUP(VLOOKUP(A194,ishod_substance!A:G,7,0),$B$17:B193,1,0))=TRUE,VLOOKUP(A194,norm!A:B,2,0)&gt;0),VLOOKUP(A194,ishod_substance!A:G,7,0),0))</f>
        <v>0</v>
      </c>
      <c r="C194" s="47">
        <v>176</v>
      </c>
      <c r="D194" s="147" t="e">
        <f>VLOOKUP(B194,quide!A:B,2,0)</f>
        <v>#N/A</v>
      </c>
      <c r="E194" s="47" t="e">
        <f>VLOOKUP(B194,quide!A:G,7,0)</f>
        <v>#N/A</v>
      </c>
      <c r="F194" s="47">
        <f>SUMIF(ishod_substance!G:G,tbl_7!B194,ishod_substance!H:H)</f>
        <v>0</v>
      </c>
      <c r="G194" s="47">
        <f>SUMIF(ishod_substance!G:G,tbl_7!B194,ishod_substance!I:I)</f>
        <v>0</v>
      </c>
      <c r="H194" s="47" t="s">
        <v>172</v>
      </c>
      <c r="I194" s="47">
        <f t="shared" si="42"/>
        <v>0</v>
      </c>
      <c r="J194" s="47">
        <f t="shared" si="43"/>
        <v>0</v>
      </c>
      <c r="K194" s="47" t="str">
        <f t="shared" si="44"/>
        <v>ПДВ</v>
      </c>
      <c r="L194" s="47">
        <f t="shared" si="45"/>
        <v>0</v>
      </c>
      <c r="M194" s="47">
        <f t="shared" si="46"/>
        <v>0</v>
      </c>
      <c r="N194" s="47" t="str">
        <f t="shared" si="47"/>
        <v>ПДВ</v>
      </c>
      <c r="O194" s="47">
        <f t="shared" si="48"/>
        <v>0</v>
      </c>
      <c r="P194" s="47">
        <f t="shared" si="49"/>
        <v>0</v>
      </c>
      <c r="Q194" s="47" t="str">
        <f t="shared" si="50"/>
        <v>ПДВ</v>
      </c>
      <c r="R194" s="47">
        <f t="shared" si="51"/>
        <v>0</v>
      </c>
      <c r="S194" s="47">
        <f t="shared" si="52"/>
        <v>0</v>
      </c>
      <c r="T194" s="47" t="str">
        <f t="shared" si="53"/>
        <v>ПДВ</v>
      </c>
      <c r="U194" s="47">
        <f t="shared" si="54"/>
        <v>0</v>
      </c>
      <c r="V194" s="47">
        <f t="shared" si="55"/>
        <v>0</v>
      </c>
      <c r="W194" s="47" t="str">
        <f t="shared" si="56"/>
        <v>ПДВ</v>
      </c>
      <c r="X194" s="47">
        <f t="shared" si="57"/>
        <v>0</v>
      </c>
      <c r="Y194" s="47">
        <f t="shared" si="58"/>
        <v>0</v>
      </c>
      <c r="Z194" s="47" t="str">
        <f t="shared" si="59"/>
        <v>ПДВ</v>
      </c>
      <c r="AA194" s="47">
        <f t="shared" si="60"/>
        <v>0</v>
      </c>
      <c r="AB194" s="47">
        <f t="shared" si="61"/>
        <v>0</v>
      </c>
      <c r="AC194" s="47" t="str">
        <f t="shared" si="62"/>
        <v>ПДВ</v>
      </c>
      <c r="AD194" t="e">
        <f>VLOOKUP(B194,[1]справочник!A:H,8,0)</f>
        <v>#N/A</v>
      </c>
    </row>
    <row r="195" spans="1:30" hidden="1" x14ac:dyDescent="0.25">
      <c r="A195">
        <v>177</v>
      </c>
      <c r="B195">
        <f>IF(ISBLANK(A195),0,IF(AND(ISERROR(VLOOKUP(VLOOKUP(A195,ishod_substance!A:G,7,0),$B$17:B194,1,0))=TRUE,VLOOKUP(A195,norm!A:B,2,0)&gt;0),VLOOKUP(A195,ishod_substance!A:G,7,0),0))</f>
        <v>0</v>
      </c>
      <c r="C195" s="47">
        <v>177</v>
      </c>
      <c r="D195" s="147" t="e">
        <f>VLOOKUP(B195,quide!A:B,2,0)</f>
        <v>#N/A</v>
      </c>
      <c r="E195" s="47" t="e">
        <f>VLOOKUP(B195,quide!A:G,7,0)</f>
        <v>#N/A</v>
      </c>
      <c r="F195" s="47">
        <f>SUMIF(ishod_substance!G:G,tbl_7!B195,ishod_substance!H:H)</f>
        <v>0</v>
      </c>
      <c r="G195" s="47">
        <f>SUMIF(ishod_substance!G:G,tbl_7!B195,ishod_substance!I:I)</f>
        <v>0</v>
      </c>
      <c r="H195" s="47" t="s">
        <v>172</v>
      </c>
      <c r="I195" s="47">
        <f t="shared" si="42"/>
        <v>0</v>
      </c>
      <c r="J195" s="47">
        <f t="shared" si="43"/>
        <v>0</v>
      </c>
      <c r="K195" s="47" t="str">
        <f t="shared" si="44"/>
        <v>ПДВ</v>
      </c>
      <c r="L195" s="47">
        <f t="shared" si="45"/>
        <v>0</v>
      </c>
      <c r="M195" s="47">
        <f t="shared" si="46"/>
        <v>0</v>
      </c>
      <c r="N195" s="47" t="str">
        <f t="shared" si="47"/>
        <v>ПДВ</v>
      </c>
      <c r="O195" s="47">
        <f t="shared" si="48"/>
        <v>0</v>
      </c>
      <c r="P195" s="47">
        <f t="shared" si="49"/>
        <v>0</v>
      </c>
      <c r="Q195" s="47" t="str">
        <f t="shared" si="50"/>
        <v>ПДВ</v>
      </c>
      <c r="R195" s="47">
        <f t="shared" si="51"/>
        <v>0</v>
      </c>
      <c r="S195" s="47">
        <f t="shared" si="52"/>
        <v>0</v>
      </c>
      <c r="T195" s="47" t="str">
        <f t="shared" si="53"/>
        <v>ПДВ</v>
      </c>
      <c r="U195" s="47">
        <f t="shared" si="54"/>
        <v>0</v>
      </c>
      <c r="V195" s="47">
        <f t="shared" si="55"/>
        <v>0</v>
      </c>
      <c r="W195" s="47" t="str">
        <f t="shared" si="56"/>
        <v>ПДВ</v>
      </c>
      <c r="X195" s="47">
        <f t="shared" si="57"/>
        <v>0</v>
      </c>
      <c r="Y195" s="47">
        <f t="shared" si="58"/>
        <v>0</v>
      </c>
      <c r="Z195" s="47" t="str">
        <f t="shared" si="59"/>
        <v>ПДВ</v>
      </c>
      <c r="AA195" s="47">
        <f t="shared" si="60"/>
        <v>0</v>
      </c>
      <c r="AB195" s="47">
        <f t="shared" si="61"/>
        <v>0</v>
      </c>
      <c r="AC195" s="47" t="str">
        <f t="shared" si="62"/>
        <v>ПДВ</v>
      </c>
      <c r="AD195" t="e">
        <f>VLOOKUP(B195,[1]справочник!A:H,8,0)</f>
        <v>#N/A</v>
      </c>
    </row>
    <row r="196" spans="1:30" hidden="1" x14ac:dyDescent="0.25">
      <c r="A196">
        <v>178</v>
      </c>
      <c r="B196">
        <f>IF(ISBLANK(A196),0,IF(AND(ISERROR(VLOOKUP(VLOOKUP(A196,ishod_substance!A:G,7,0),$B$17:B195,1,0))=TRUE,VLOOKUP(A196,norm!A:B,2,0)&gt;0),VLOOKUP(A196,ishod_substance!A:G,7,0),0))</f>
        <v>0</v>
      </c>
      <c r="C196" s="47">
        <v>178</v>
      </c>
      <c r="D196" s="147" t="e">
        <f>VLOOKUP(B196,quide!A:B,2,0)</f>
        <v>#N/A</v>
      </c>
      <c r="E196" s="47" t="e">
        <f>VLOOKUP(B196,quide!A:G,7,0)</f>
        <v>#N/A</v>
      </c>
      <c r="F196" s="47">
        <f>SUMIF(ishod_substance!G:G,tbl_7!B196,ishod_substance!H:H)</f>
        <v>0</v>
      </c>
      <c r="G196" s="47">
        <f>SUMIF(ishod_substance!G:G,tbl_7!B196,ishod_substance!I:I)</f>
        <v>0</v>
      </c>
      <c r="H196" s="47" t="s">
        <v>172</v>
      </c>
      <c r="I196" s="47">
        <f t="shared" si="42"/>
        <v>0</v>
      </c>
      <c r="J196" s="47">
        <f t="shared" si="43"/>
        <v>0</v>
      </c>
      <c r="K196" s="47" t="str">
        <f t="shared" si="44"/>
        <v>ПДВ</v>
      </c>
      <c r="L196" s="47">
        <f t="shared" si="45"/>
        <v>0</v>
      </c>
      <c r="M196" s="47">
        <f t="shared" si="46"/>
        <v>0</v>
      </c>
      <c r="N196" s="47" t="str">
        <f t="shared" si="47"/>
        <v>ПДВ</v>
      </c>
      <c r="O196" s="47">
        <f t="shared" si="48"/>
        <v>0</v>
      </c>
      <c r="P196" s="47">
        <f t="shared" si="49"/>
        <v>0</v>
      </c>
      <c r="Q196" s="47" t="str">
        <f t="shared" si="50"/>
        <v>ПДВ</v>
      </c>
      <c r="R196" s="47">
        <f t="shared" si="51"/>
        <v>0</v>
      </c>
      <c r="S196" s="47">
        <f t="shared" si="52"/>
        <v>0</v>
      </c>
      <c r="T196" s="47" t="str">
        <f t="shared" si="53"/>
        <v>ПДВ</v>
      </c>
      <c r="U196" s="47">
        <f t="shared" si="54"/>
        <v>0</v>
      </c>
      <c r="V196" s="47">
        <f t="shared" si="55"/>
        <v>0</v>
      </c>
      <c r="W196" s="47" t="str">
        <f t="shared" si="56"/>
        <v>ПДВ</v>
      </c>
      <c r="X196" s="47">
        <f t="shared" si="57"/>
        <v>0</v>
      </c>
      <c r="Y196" s="47">
        <f t="shared" si="58"/>
        <v>0</v>
      </c>
      <c r="Z196" s="47" t="str">
        <f t="shared" si="59"/>
        <v>ПДВ</v>
      </c>
      <c r="AA196" s="47">
        <f t="shared" si="60"/>
        <v>0</v>
      </c>
      <c r="AB196" s="47">
        <f t="shared" si="61"/>
        <v>0</v>
      </c>
      <c r="AC196" s="47" t="str">
        <f t="shared" si="62"/>
        <v>ПДВ</v>
      </c>
      <c r="AD196" t="e">
        <f>VLOOKUP(B196,[1]справочник!A:H,8,0)</f>
        <v>#N/A</v>
      </c>
    </row>
    <row r="197" spans="1:30" hidden="1" x14ac:dyDescent="0.25">
      <c r="A197">
        <v>179</v>
      </c>
      <c r="B197">
        <f>IF(ISBLANK(A197),0,IF(AND(ISERROR(VLOOKUP(VLOOKUP(A197,ishod_substance!A:G,7,0),$B$17:B196,1,0))=TRUE,VLOOKUP(A197,norm!A:B,2,0)&gt;0),VLOOKUP(A197,ishod_substance!A:G,7,0),0))</f>
        <v>0</v>
      </c>
      <c r="C197" s="47">
        <v>179</v>
      </c>
      <c r="D197" s="147" t="e">
        <f>VLOOKUP(B197,quide!A:B,2,0)</f>
        <v>#N/A</v>
      </c>
      <c r="E197" s="47" t="e">
        <f>VLOOKUP(B197,quide!A:G,7,0)</f>
        <v>#N/A</v>
      </c>
      <c r="F197" s="47">
        <f>SUMIF(ishod_substance!G:G,tbl_7!B197,ishod_substance!H:H)</f>
        <v>0</v>
      </c>
      <c r="G197" s="47">
        <f>SUMIF(ishod_substance!G:G,tbl_7!B197,ishod_substance!I:I)</f>
        <v>0</v>
      </c>
      <c r="H197" s="47" t="s">
        <v>172</v>
      </c>
      <c r="I197" s="47">
        <f t="shared" si="42"/>
        <v>0</v>
      </c>
      <c r="J197" s="47">
        <f t="shared" si="43"/>
        <v>0</v>
      </c>
      <c r="K197" s="47" t="str">
        <f t="shared" si="44"/>
        <v>ПДВ</v>
      </c>
      <c r="L197" s="47">
        <f t="shared" si="45"/>
        <v>0</v>
      </c>
      <c r="M197" s="47">
        <f t="shared" si="46"/>
        <v>0</v>
      </c>
      <c r="N197" s="47" t="str">
        <f t="shared" si="47"/>
        <v>ПДВ</v>
      </c>
      <c r="O197" s="47">
        <f t="shared" si="48"/>
        <v>0</v>
      </c>
      <c r="P197" s="47">
        <f t="shared" si="49"/>
        <v>0</v>
      </c>
      <c r="Q197" s="47" t="str">
        <f t="shared" si="50"/>
        <v>ПДВ</v>
      </c>
      <c r="R197" s="47">
        <f t="shared" si="51"/>
        <v>0</v>
      </c>
      <c r="S197" s="47">
        <f t="shared" si="52"/>
        <v>0</v>
      </c>
      <c r="T197" s="47" t="str">
        <f t="shared" si="53"/>
        <v>ПДВ</v>
      </c>
      <c r="U197" s="47">
        <f t="shared" si="54"/>
        <v>0</v>
      </c>
      <c r="V197" s="47">
        <f t="shared" si="55"/>
        <v>0</v>
      </c>
      <c r="W197" s="47" t="str">
        <f t="shared" si="56"/>
        <v>ПДВ</v>
      </c>
      <c r="X197" s="47">
        <f t="shared" si="57"/>
        <v>0</v>
      </c>
      <c r="Y197" s="47">
        <f t="shared" si="58"/>
        <v>0</v>
      </c>
      <c r="Z197" s="47" t="str">
        <f t="shared" si="59"/>
        <v>ПДВ</v>
      </c>
      <c r="AA197" s="47">
        <f t="shared" si="60"/>
        <v>0</v>
      </c>
      <c r="AB197" s="47">
        <f t="shared" si="61"/>
        <v>0</v>
      </c>
      <c r="AC197" s="47" t="str">
        <f t="shared" si="62"/>
        <v>ПДВ</v>
      </c>
      <c r="AD197" t="e">
        <f>VLOOKUP(B197,[1]справочник!A:H,8,0)</f>
        <v>#N/A</v>
      </c>
    </row>
    <row r="198" spans="1:30" hidden="1" x14ac:dyDescent="0.25">
      <c r="A198">
        <v>180</v>
      </c>
      <c r="B198">
        <f>IF(ISBLANK(A198),0,IF(AND(ISERROR(VLOOKUP(VLOOKUP(A198,ishod_substance!A:G,7,0),$B$17:B197,1,0))=TRUE,VLOOKUP(A198,norm!A:B,2,0)&gt;0),VLOOKUP(A198,ishod_substance!A:G,7,0),0))</f>
        <v>0</v>
      </c>
      <c r="C198" s="47">
        <v>180</v>
      </c>
      <c r="D198" s="147" t="e">
        <f>VLOOKUP(B198,quide!A:B,2,0)</f>
        <v>#N/A</v>
      </c>
      <c r="E198" s="47" t="e">
        <f>VLOOKUP(B198,quide!A:G,7,0)</f>
        <v>#N/A</v>
      </c>
      <c r="F198" s="47">
        <f>SUMIF(ishod_substance!G:G,tbl_7!B198,ishod_substance!H:H)</f>
        <v>0</v>
      </c>
      <c r="G198" s="47">
        <f>SUMIF(ishod_substance!G:G,tbl_7!B198,ishod_substance!I:I)</f>
        <v>0</v>
      </c>
      <c r="H198" s="47" t="s">
        <v>172</v>
      </c>
      <c r="I198" s="47">
        <f t="shared" ref="I198:I261" si="63">F198</f>
        <v>0</v>
      </c>
      <c r="J198" s="47">
        <f t="shared" ref="J198:J261" si="64">G198</f>
        <v>0</v>
      </c>
      <c r="K198" s="47" t="str">
        <f t="shared" ref="K198:K261" si="65">H198</f>
        <v>ПДВ</v>
      </c>
      <c r="L198" s="47">
        <f t="shared" ref="L198:L261" si="66">F198</f>
        <v>0</v>
      </c>
      <c r="M198" s="47">
        <f t="shared" ref="M198:M261" si="67">G198</f>
        <v>0</v>
      </c>
      <c r="N198" s="47" t="str">
        <f t="shared" ref="N198:N261" si="68">H198</f>
        <v>ПДВ</v>
      </c>
      <c r="O198" s="47">
        <f t="shared" ref="O198:O261" si="69">F198</f>
        <v>0</v>
      </c>
      <c r="P198" s="47">
        <f t="shared" ref="P198:P261" si="70">G198</f>
        <v>0</v>
      </c>
      <c r="Q198" s="47" t="str">
        <f t="shared" ref="Q198:Q261" si="71">H198</f>
        <v>ПДВ</v>
      </c>
      <c r="R198" s="47">
        <f t="shared" ref="R198:R261" si="72">F198</f>
        <v>0</v>
      </c>
      <c r="S198" s="47">
        <f t="shared" ref="S198:S261" si="73">G198</f>
        <v>0</v>
      </c>
      <c r="T198" s="47" t="str">
        <f t="shared" ref="T198:T261" si="74">H198</f>
        <v>ПДВ</v>
      </c>
      <c r="U198" s="47">
        <f t="shared" ref="U198:U261" si="75">F198</f>
        <v>0</v>
      </c>
      <c r="V198" s="47">
        <f t="shared" ref="V198:V261" si="76">G198</f>
        <v>0</v>
      </c>
      <c r="W198" s="47" t="str">
        <f t="shared" ref="W198:W261" si="77">H198</f>
        <v>ПДВ</v>
      </c>
      <c r="X198" s="47">
        <f t="shared" ref="X198:X261" si="78">F198</f>
        <v>0</v>
      </c>
      <c r="Y198" s="47">
        <f t="shared" ref="Y198:Y261" si="79">G198</f>
        <v>0</v>
      </c>
      <c r="Z198" s="47" t="str">
        <f t="shared" ref="Z198:Z261" si="80">H198</f>
        <v>ПДВ</v>
      </c>
      <c r="AA198" s="47">
        <f t="shared" ref="AA198:AA261" si="81">F198</f>
        <v>0</v>
      </c>
      <c r="AB198" s="47">
        <f t="shared" ref="AB198:AB261" si="82">G198</f>
        <v>0</v>
      </c>
      <c r="AC198" s="47" t="str">
        <f t="shared" ref="AC198:AC261" si="83">H198</f>
        <v>ПДВ</v>
      </c>
      <c r="AD198" t="e">
        <f>VLOOKUP(B198,[1]справочник!A:H,8,0)</f>
        <v>#N/A</v>
      </c>
    </row>
    <row r="199" spans="1:30" hidden="1" x14ac:dyDescent="0.25">
      <c r="A199">
        <v>181</v>
      </c>
      <c r="B199">
        <f>IF(ISBLANK(A199),0,IF(AND(ISERROR(VLOOKUP(VLOOKUP(A199,ishod_substance!A:G,7,0),$B$17:B198,1,0))=TRUE,VLOOKUP(A199,norm!A:B,2,0)&gt;0),VLOOKUP(A199,ishod_substance!A:G,7,0),0))</f>
        <v>0</v>
      </c>
      <c r="C199" s="47">
        <v>181</v>
      </c>
      <c r="D199" s="147" t="e">
        <f>VLOOKUP(B199,quide!A:B,2,0)</f>
        <v>#N/A</v>
      </c>
      <c r="E199" s="47" t="e">
        <f>VLOOKUP(B199,quide!A:G,7,0)</f>
        <v>#N/A</v>
      </c>
      <c r="F199" s="47">
        <f>SUMIF(ishod_substance!G:G,tbl_7!B199,ishod_substance!H:H)</f>
        <v>0</v>
      </c>
      <c r="G199" s="47">
        <f>SUMIF(ishod_substance!G:G,tbl_7!B199,ishod_substance!I:I)</f>
        <v>0</v>
      </c>
      <c r="H199" s="47" t="s">
        <v>172</v>
      </c>
      <c r="I199" s="47">
        <f t="shared" si="63"/>
        <v>0</v>
      </c>
      <c r="J199" s="47">
        <f t="shared" si="64"/>
        <v>0</v>
      </c>
      <c r="K199" s="47" t="str">
        <f t="shared" si="65"/>
        <v>ПДВ</v>
      </c>
      <c r="L199" s="47">
        <f t="shared" si="66"/>
        <v>0</v>
      </c>
      <c r="M199" s="47">
        <f t="shared" si="67"/>
        <v>0</v>
      </c>
      <c r="N199" s="47" t="str">
        <f t="shared" si="68"/>
        <v>ПДВ</v>
      </c>
      <c r="O199" s="47">
        <f t="shared" si="69"/>
        <v>0</v>
      </c>
      <c r="P199" s="47">
        <f t="shared" si="70"/>
        <v>0</v>
      </c>
      <c r="Q199" s="47" t="str">
        <f t="shared" si="71"/>
        <v>ПДВ</v>
      </c>
      <c r="R199" s="47">
        <f t="shared" si="72"/>
        <v>0</v>
      </c>
      <c r="S199" s="47">
        <f t="shared" si="73"/>
        <v>0</v>
      </c>
      <c r="T199" s="47" t="str">
        <f t="shared" si="74"/>
        <v>ПДВ</v>
      </c>
      <c r="U199" s="47">
        <f t="shared" si="75"/>
        <v>0</v>
      </c>
      <c r="V199" s="47">
        <f t="shared" si="76"/>
        <v>0</v>
      </c>
      <c r="W199" s="47" t="str">
        <f t="shared" si="77"/>
        <v>ПДВ</v>
      </c>
      <c r="X199" s="47">
        <f t="shared" si="78"/>
        <v>0</v>
      </c>
      <c r="Y199" s="47">
        <f t="shared" si="79"/>
        <v>0</v>
      </c>
      <c r="Z199" s="47" t="str">
        <f t="shared" si="80"/>
        <v>ПДВ</v>
      </c>
      <c r="AA199" s="47">
        <f t="shared" si="81"/>
        <v>0</v>
      </c>
      <c r="AB199" s="47">
        <f t="shared" si="82"/>
        <v>0</v>
      </c>
      <c r="AC199" s="47" t="str">
        <f t="shared" si="83"/>
        <v>ПДВ</v>
      </c>
      <c r="AD199" t="e">
        <f>VLOOKUP(B199,[1]справочник!A:H,8,0)</f>
        <v>#N/A</v>
      </c>
    </row>
    <row r="200" spans="1:30" hidden="1" x14ac:dyDescent="0.25">
      <c r="A200">
        <v>182</v>
      </c>
      <c r="B200">
        <f>IF(ISBLANK(A200),0,IF(AND(ISERROR(VLOOKUP(VLOOKUP(A200,ishod_substance!A:G,7,0),$B$17:B199,1,0))=TRUE,VLOOKUP(A200,norm!A:B,2,0)&gt;0),VLOOKUP(A200,ishod_substance!A:G,7,0),0))</f>
        <v>0</v>
      </c>
      <c r="C200" s="47">
        <v>182</v>
      </c>
      <c r="D200" s="147" t="e">
        <f>VLOOKUP(B200,quide!A:B,2,0)</f>
        <v>#N/A</v>
      </c>
      <c r="E200" s="47" t="e">
        <f>VLOOKUP(B200,quide!A:G,7,0)</f>
        <v>#N/A</v>
      </c>
      <c r="F200" s="47">
        <f>SUMIF(ishod_substance!G:G,tbl_7!B200,ishod_substance!H:H)</f>
        <v>0</v>
      </c>
      <c r="G200" s="47">
        <f>SUMIF(ishod_substance!G:G,tbl_7!B200,ishod_substance!I:I)</f>
        <v>0</v>
      </c>
      <c r="H200" s="47" t="s">
        <v>172</v>
      </c>
      <c r="I200" s="47">
        <f t="shared" si="63"/>
        <v>0</v>
      </c>
      <c r="J200" s="47">
        <f t="shared" si="64"/>
        <v>0</v>
      </c>
      <c r="K200" s="47" t="str">
        <f t="shared" si="65"/>
        <v>ПДВ</v>
      </c>
      <c r="L200" s="47">
        <f t="shared" si="66"/>
        <v>0</v>
      </c>
      <c r="M200" s="47">
        <f t="shared" si="67"/>
        <v>0</v>
      </c>
      <c r="N200" s="47" t="str">
        <f t="shared" si="68"/>
        <v>ПДВ</v>
      </c>
      <c r="O200" s="47">
        <f t="shared" si="69"/>
        <v>0</v>
      </c>
      <c r="P200" s="47">
        <f t="shared" si="70"/>
        <v>0</v>
      </c>
      <c r="Q200" s="47" t="str">
        <f t="shared" si="71"/>
        <v>ПДВ</v>
      </c>
      <c r="R200" s="47">
        <f t="shared" si="72"/>
        <v>0</v>
      </c>
      <c r="S200" s="47">
        <f t="shared" si="73"/>
        <v>0</v>
      </c>
      <c r="T200" s="47" t="str">
        <f t="shared" si="74"/>
        <v>ПДВ</v>
      </c>
      <c r="U200" s="47">
        <f t="shared" si="75"/>
        <v>0</v>
      </c>
      <c r="V200" s="47">
        <f t="shared" si="76"/>
        <v>0</v>
      </c>
      <c r="W200" s="47" t="str">
        <f t="shared" si="77"/>
        <v>ПДВ</v>
      </c>
      <c r="X200" s="47">
        <f t="shared" si="78"/>
        <v>0</v>
      </c>
      <c r="Y200" s="47">
        <f t="shared" si="79"/>
        <v>0</v>
      </c>
      <c r="Z200" s="47" t="str">
        <f t="shared" si="80"/>
        <v>ПДВ</v>
      </c>
      <c r="AA200" s="47">
        <f t="shared" si="81"/>
        <v>0</v>
      </c>
      <c r="AB200" s="47">
        <f t="shared" si="82"/>
        <v>0</v>
      </c>
      <c r="AC200" s="47" t="str">
        <f t="shared" si="83"/>
        <v>ПДВ</v>
      </c>
      <c r="AD200" t="e">
        <f>VLOOKUP(B200,[1]справочник!A:H,8,0)</f>
        <v>#N/A</v>
      </c>
    </row>
    <row r="201" spans="1:30" hidden="1" x14ac:dyDescent="0.25">
      <c r="A201">
        <v>183</v>
      </c>
      <c r="B201">
        <f>IF(ISBLANK(A201),0,IF(AND(ISERROR(VLOOKUP(VLOOKUP(A201,ishod_substance!A:G,7,0),$B$17:B200,1,0))=TRUE,VLOOKUP(A201,norm!A:B,2,0)&gt;0),VLOOKUP(A201,ishod_substance!A:G,7,0),0))</f>
        <v>0</v>
      </c>
      <c r="C201" s="47">
        <v>183</v>
      </c>
      <c r="D201" s="147" t="e">
        <f>VLOOKUP(B201,quide!A:B,2,0)</f>
        <v>#N/A</v>
      </c>
      <c r="E201" s="47" t="e">
        <f>VLOOKUP(B201,quide!A:G,7,0)</f>
        <v>#N/A</v>
      </c>
      <c r="F201" s="47">
        <f>SUMIF(ishod_substance!G:G,tbl_7!B201,ishod_substance!H:H)</f>
        <v>0</v>
      </c>
      <c r="G201" s="47">
        <f>SUMIF(ishod_substance!G:G,tbl_7!B201,ishod_substance!I:I)</f>
        <v>0</v>
      </c>
      <c r="H201" s="47" t="s">
        <v>172</v>
      </c>
      <c r="I201" s="47">
        <f t="shared" si="63"/>
        <v>0</v>
      </c>
      <c r="J201" s="47">
        <f t="shared" si="64"/>
        <v>0</v>
      </c>
      <c r="K201" s="47" t="str">
        <f t="shared" si="65"/>
        <v>ПДВ</v>
      </c>
      <c r="L201" s="47">
        <f t="shared" si="66"/>
        <v>0</v>
      </c>
      <c r="M201" s="47">
        <f t="shared" si="67"/>
        <v>0</v>
      </c>
      <c r="N201" s="47" t="str">
        <f t="shared" si="68"/>
        <v>ПДВ</v>
      </c>
      <c r="O201" s="47">
        <f t="shared" si="69"/>
        <v>0</v>
      </c>
      <c r="P201" s="47">
        <f t="shared" si="70"/>
        <v>0</v>
      </c>
      <c r="Q201" s="47" t="str">
        <f t="shared" si="71"/>
        <v>ПДВ</v>
      </c>
      <c r="R201" s="47">
        <f t="shared" si="72"/>
        <v>0</v>
      </c>
      <c r="S201" s="47">
        <f t="shared" si="73"/>
        <v>0</v>
      </c>
      <c r="T201" s="47" t="str">
        <f t="shared" si="74"/>
        <v>ПДВ</v>
      </c>
      <c r="U201" s="47">
        <f t="shared" si="75"/>
        <v>0</v>
      </c>
      <c r="V201" s="47">
        <f t="shared" si="76"/>
        <v>0</v>
      </c>
      <c r="W201" s="47" t="str">
        <f t="shared" si="77"/>
        <v>ПДВ</v>
      </c>
      <c r="X201" s="47">
        <f t="shared" si="78"/>
        <v>0</v>
      </c>
      <c r="Y201" s="47">
        <f t="shared" si="79"/>
        <v>0</v>
      </c>
      <c r="Z201" s="47" t="str">
        <f t="shared" si="80"/>
        <v>ПДВ</v>
      </c>
      <c r="AA201" s="47">
        <f t="shared" si="81"/>
        <v>0</v>
      </c>
      <c r="AB201" s="47">
        <f t="shared" si="82"/>
        <v>0</v>
      </c>
      <c r="AC201" s="47" t="str">
        <f t="shared" si="83"/>
        <v>ПДВ</v>
      </c>
      <c r="AD201" t="e">
        <f>VLOOKUP(B201,[1]справочник!A:H,8,0)</f>
        <v>#N/A</v>
      </c>
    </row>
    <row r="202" spans="1:30" hidden="1" x14ac:dyDescent="0.25">
      <c r="A202">
        <v>184</v>
      </c>
      <c r="B202">
        <f>IF(ISBLANK(A202),0,IF(AND(ISERROR(VLOOKUP(VLOOKUP(A202,ishod_substance!A:G,7,0),$B$17:B201,1,0))=TRUE,VLOOKUP(A202,norm!A:B,2,0)&gt;0),VLOOKUP(A202,ishod_substance!A:G,7,0),0))</f>
        <v>0</v>
      </c>
      <c r="C202" s="47">
        <v>184</v>
      </c>
      <c r="D202" s="147" t="e">
        <f>VLOOKUP(B202,quide!A:B,2,0)</f>
        <v>#N/A</v>
      </c>
      <c r="E202" s="47" t="e">
        <f>VLOOKUP(B202,quide!A:G,7,0)</f>
        <v>#N/A</v>
      </c>
      <c r="F202" s="47">
        <f>SUMIF(ishod_substance!G:G,tbl_7!B202,ishod_substance!H:H)</f>
        <v>0</v>
      </c>
      <c r="G202" s="47">
        <f>SUMIF(ishod_substance!G:G,tbl_7!B202,ishod_substance!I:I)</f>
        <v>0</v>
      </c>
      <c r="H202" s="47" t="s">
        <v>172</v>
      </c>
      <c r="I202" s="47">
        <f t="shared" si="63"/>
        <v>0</v>
      </c>
      <c r="J202" s="47">
        <f t="shared" si="64"/>
        <v>0</v>
      </c>
      <c r="K202" s="47" t="str">
        <f t="shared" si="65"/>
        <v>ПДВ</v>
      </c>
      <c r="L202" s="47">
        <f t="shared" si="66"/>
        <v>0</v>
      </c>
      <c r="M202" s="47">
        <f t="shared" si="67"/>
        <v>0</v>
      </c>
      <c r="N202" s="47" t="str">
        <f t="shared" si="68"/>
        <v>ПДВ</v>
      </c>
      <c r="O202" s="47">
        <f t="shared" si="69"/>
        <v>0</v>
      </c>
      <c r="P202" s="47">
        <f t="shared" si="70"/>
        <v>0</v>
      </c>
      <c r="Q202" s="47" t="str">
        <f t="shared" si="71"/>
        <v>ПДВ</v>
      </c>
      <c r="R202" s="47">
        <f t="shared" si="72"/>
        <v>0</v>
      </c>
      <c r="S202" s="47">
        <f t="shared" si="73"/>
        <v>0</v>
      </c>
      <c r="T202" s="47" t="str">
        <f t="shared" si="74"/>
        <v>ПДВ</v>
      </c>
      <c r="U202" s="47">
        <f t="shared" si="75"/>
        <v>0</v>
      </c>
      <c r="V202" s="47">
        <f t="shared" si="76"/>
        <v>0</v>
      </c>
      <c r="W202" s="47" t="str">
        <f t="shared" si="77"/>
        <v>ПДВ</v>
      </c>
      <c r="X202" s="47">
        <f t="shared" si="78"/>
        <v>0</v>
      </c>
      <c r="Y202" s="47">
        <f t="shared" si="79"/>
        <v>0</v>
      </c>
      <c r="Z202" s="47" t="str">
        <f t="shared" si="80"/>
        <v>ПДВ</v>
      </c>
      <c r="AA202" s="47">
        <f t="shared" si="81"/>
        <v>0</v>
      </c>
      <c r="AB202" s="47">
        <f t="shared" si="82"/>
        <v>0</v>
      </c>
      <c r="AC202" s="47" t="str">
        <f t="shared" si="83"/>
        <v>ПДВ</v>
      </c>
      <c r="AD202" t="e">
        <f>VLOOKUP(B202,[1]справочник!A:H,8,0)</f>
        <v>#N/A</v>
      </c>
    </row>
    <row r="203" spans="1:30" hidden="1" x14ac:dyDescent="0.25">
      <c r="A203">
        <v>185</v>
      </c>
      <c r="B203">
        <f>IF(ISBLANK(A203),0,IF(AND(ISERROR(VLOOKUP(VLOOKUP(A203,ishod_substance!A:G,7,0),$B$17:B202,1,0))=TRUE,VLOOKUP(A203,norm!A:B,2,0)&gt;0),VLOOKUP(A203,ishod_substance!A:G,7,0),0))</f>
        <v>0</v>
      </c>
      <c r="C203" s="47">
        <v>185</v>
      </c>
      <c r="D203" s="147" t="e">
        <f>VLOOKUP(B203,quide!A:B,2,0)</f>
        <v>#N/A</v>
      </c>
      <c r="E203" s="47" t="e">
        <f>VLOOKUP(B203,quide!A:G,7,0)</f>
        <v>#N/A</v>
      </c>
      <c r="F203" s="47">
        <f>SUMIF(ishod_substance!G:G,tbl_7!B203,ishod_substance!H:H)</f>
        <v>0</v>
      </c>
      <c r="G203" s="47">
        <f>SUMIF(ishod_substance!G:G,tbl_7!B203,ishod_substance!I:I)</f>
        <v>0</v>
      </c>
      <c r="H203" s="47" t="s">
        <v>172</v>
      </c>
      <c r="I203" s="47">
        <f t="shared" si="63"/>
        <v>0</v>
      </c>
      <c r="J203" s="47">
        <f t="shared" si="64"/>
        <v>0</v>
      </c>
      <c r="K203" s="47" t="str">
        <f t="shared" si="65"/>
        <v>ПДВ</v>
      </c>
      <c r="L203" s="47">
        <f t="shared" si="66"/>
        <v>0</v>
      </c>
      <c r="M203" s="47">
        <f t="shared" si="67"/>
        <v>0</v>
      </c>
      <c r="N203" s="47" t="str">
        <f t="shared" si="68"/>
        <v>ПДВ</v>
      </c>
      <c r="O203" s="47">
        <f t="shared" si="69"/>
        <v>0</v>
      </c>
      <c r="P203" s="47">
        <f t="shared" si="70"/>
        <v>0</v>
      </c>
      <c r="Q203" s="47" t="str">
        <f t="shared" si="71"/>
        <v>ПДВ</v>
      </c>
      <c r="R203" s="47">
        <f t="shared" si="72"/>
        <v>0</v>
      </c>
      <c r="S203" s="47">
        <f t="shared" si="73"/>
        <v>0</v>
      </c>
      <c r="T203" s="47" t="str">
        <f t="shared" si="74"/>
        <v>ПДВ</v>
      </c>
      <c r="U203" s="47">
        <f t="shared" si="75"/>
        <v>0</v>
      </c>
      <c r="V203" s="47">
        <f t="shared" si="76"/>
        <v>0</v>
      </c>
      <c r="W203" s="47" t="str">
        <f t="shared" si="77"/>
        <v>ПДВ</v>
      </c>
      <c r="X203" s="47">
        <f t="shared" si="78"/>
        <v>0</v>
      </c>
      <c r="Y203" s="47">
        <f t="shared" si="79"/>
        <v>0</v>
      </c>
      <c r="Z203" s="47" t="str">
        <f t="shared" si="80"/>
        <v>ПДВ</v>
      </c>
      <c r="AA203" s="47">
        <f t="shared" si="81"/>
        <v>0</v>
      </c>
      <c r="AB203" s="47">
        <f t="shared" si="82"/>
        <v>0</v>
      </c>
      <c r="AC203" s="47" t="str">
        <f t="shared" si="83"/>
        <v>ПДВ</v>
      </c>
      <c r="AD203" t="e">
        <f>VLOOKUP(B203,[1]справочник!A:H,8,0)</f>
        <v>#N/A</v>
      </c>
    </row>
    <row r="204" spans="1:30" hidden="1" x14ac:dyDescent="0.25">
      <c r="A204">
        <v>186</v>
      </c>
      <c r="B204">
        <f>IF(ISBLANK(A204),0,IF(AND(ISERROR(VLOOKUP(VLOOKUP(A204,ishod_substance!A:G,7,0),$B$17:B203,1,0))=TRUE,VLOOKUP(A204,norm!A:B,2,0)&gt;0),VLOOKUP(A204,ishod_substance!A:G,7,0),0))</f>
        <v>0</v>
      </c>
      <c r="C204" s="47">
        <v>186</v>
      </c>
      <c r="D204" s="147" t="e">
        <f>VLOOKUP(B204,quide!A:B,2,0)</f>
        <v>#N/A</v>
      </c>
      <c r="E204" s="47" t="e">
        <f>VLOOKUP(B204,quide!A:G,7,0)</f>
        <v>#N/A</v>
      </c>
      <c r="F204" s="47">
        <f>SUMIF(ishod_substance!G:G,tbl_7!B204,ishod_substance!H:H)</f>
        <v>0</v>
      </c>
      <c r="G204" s="47">
        <f>SUMIF(ishod_substance!G:G,tbl_7!B204,ishod_substance!I:I)</f>
        <v>0</v>
      </c>
      <c r="H204" s="47" t="s">
        <v>172</v>
      </c>
      <c r="I204" s="47">
        <f t="shared" si="63"/>
        <v>0</v>
      </c>
      <c r="J204" s="47">
        <f t="shared" si="64"/>
        <v>0</v>
      </c>
      <c r="K204" s="47" t="str">
        <f t="shared" si="65"/>
        <v>ПДВ</v>
      </c>
      <c r="L204" s="47">
        <f t="shared" si="66"/>
        <v>0</v>
      </c>
      <c r="M204" s="47">
        <f t="shared" si="67"/>
        <v>0</v>
      </c>
      <c r="N204" s="47" t="str">
        <f t="shared" si="68"/>
        <v>ПДВ</v>
      </c>
      <c r="O204" s="47">
        <f t="shared" si="69"/>
        <v>0</v>
      </c>
      <c r="P204" s="47">
        <f t="shared" si="70"/>
        <v>0</v>
      </c>
      <c r="Q204" s="47" t="str">
        <f t="shared" si="71"/>
        <v>ПДВ</v>
      </c>
      <c r="R204" s="47">
        <f t="shared" si="72"/>
        <v>0</v>
      </c>
      <c r="S204" s="47">
        <f t="shared" si="73"/>
        <v>0</v>
      </c>
      <c r="T204" s="47" t="str">
        <f t="shared" si="74"/>
        <v>ПДВ</v>
      </c>
      <c r="U204" s="47">
        <f t="shared" si="75"/>
        <v>0</v>
      </c>
      <c r="V204" s="47">
        <f t="shared" si="76"/>
        <v>0</v>
      </c>
      <c r="W204" s="47" t="str">
        <f t="shared" si="77"/>
        <v>ПДВ</v>
      </c>
      <c r="X204" s="47">
        <f t="shared" si="78"/>
        <v>0</v>
      </c>
      <c r="Y204" s="47">
        <f t="shared" si="79"/>
        <v>0</v>
      </c>
      <c r="Z204" s="47" t="str">
        <f t="shared" si="80"/>
        <v>ПДВ</v>
      </c>
      <c r="AA204" s="47">
        <f t="shared" si="81"/>
        <v>0</v>
      </c>
      <c r="AB204" s="47">
        <f t="shared" si="82"/>
        <v>0</v>
      </c>
      <c r="AC204" s="47" t="str">
        <f t="shared" si="83"/>
        <v>ПДВ</v>
      </c>
      <c r="AD204" t="e">
        <f>VLOOKUP(B204,[1]справочник!A:H,8,0)</f>
        <v>#N/A</v>
      </c>
    </row>
    <row r="205" spans="1:30" hidden="1" x14ac:dyDescent="0.25">
      <c r="A205">
        <v>187</v>
      </c>
      <c r="B205">
        <f>IF(ISBLANK(A205),0,IF(AND(ISERROR(VLOOKUP(VLOOKUP(A205,ishod_substance!A:G,7,0),$B$17:B204,1,0))=TRUE,VLOOKUP(A205,norm!A:B,2,0)&gt;0),VLOOKUP(A205,ishod_substance!A:G,7,0),0))</f>
        <v>0</v>
      </c>
      <c r="C205" s="47">
        <v>187</v>
      </c>
      <c r="D205" s="147" t="e">
        <f>VLOOKUP(B205,quide!A:B,2,0)</f>
        <v>#N/A</v>
      </c>
      <c r="E205" s="47" t="e">
        <f>VLOOKUP(B205,quide!A:G,7,0)</f>
        <v>#N/A</v>
      </c>
      <c r="F205" s="47">
        <f>SUMIF(ishod_substance!G:G,tbl_7!B205,ishod_substance!H:H)</f>
        <v>0</v>
      </c>
      <c r="G205" s="47">
        <f>SUMIF(ishod_substance!G:G,tbl_7!B205,ishod_substance!I:I)</f>
        <v>0</v>
      </c>
      <c r="H205" s="47" t="s">
        <v>172</v>
      </c>
      <c r="I205" s="47">
        <f t="shared" si="63"/>
        <v>0</v>
      </c>
      <c r="J205" s="47">
        <f t="shared" si="64"/>
        <v>0</v>
      </c>
      <c r="K205" s="47" t="str">
        <f t="shared" si="65"/>
        <v>ПДВ</v>
      </c>
      <c r="L205" s="47">
        <f t="shared" si="66"/>
        <v>0</v>
      </c>
      <c r="M205" s="47">
        <f t="shared" si="67"/>
        <v>0</v>
      </c>
      <c r="N205" s="47" t="str">
        <f t="shared" si="68"/>
        <v>ПДВ</v>
      </c>
      <c r="O205" s="47">
        <f t="shared" si="69"/>
        <v>0</v>
      </c>
      <c r="P205" s="47">
        <f t="shared" si="70"/>
        <v>0</v>
      </c>
      <c r="Q205" s="47" t="str">
        <f t="shared" si="71"/>
        <v>ПДВ</v>
      </c>
      <c r="R205" s="47">
        <f t="shared" si="72"/>
        <v>0</v>
      </c>
      <c r="S205" s="47">
        <f t="shared" si="73"/>
        <v>0</v>
      </c>
      <c r="T205" s="47" t="str">
        <f t="shared" si="74"/>
        <v>ПДВ</v>
      </c>
      <c r="U205" s="47">
        <f t="shared" si="75"/>
        <v>0</v>
      </c>
      <c r="V205" s="47">
        <f t="shared" si="76"/>
        <v>0</v>
      </c>
      <c r="W205" s="47" t="str">
        <f t="shared" si="77"/>
        <v>ПДВ</v>
      </c>
      <c r="X205" s="47">
        <f t="shared" si="78"/>
        <v>0</v>
      </c>
      <c r="Y205" s="47">
        <f t="shared" si="79"/>
        <v>0</v>
      </c>
      <c r="Z205" s="47" t="str">
        <f t="shared" si="80"/>
        <v>ПДВ</v>
      </c>
      <c r="AA205" s="47">
        <f t="shared" si="81"/>
        <v>0</v>
      </c>
      <c r="AB205" s="47">
        <f t="shared" si="82"/>
        <v>0</v>
      </c>
      <c r="AC205" s="47" t="str">
        <f t="shared" si="83"/>
        <v>ПДВ</v>
      </c>
      <c r="AD205" t="e">
        <f>VLOOKUP(B205,[1]справочник!A:H,8,0)</f>
        <v>#N/A</v>
      </c>
    </row>
    <row r="206" spans="1:30" hidden="1" x14ac:dyDescent="0.25">
      <c r="A206">
        <v>188</v>
      </c>
      <c r="B206">
        <f>IF(ISBLANK(A206),0,IF(AND(ISERROR(VLOOKUP(VLOOKUP(A206,ishod_substance!A:G,7,0),$B$17:B205,1,0))=TRUE,VLOOKUP(A206,norm!A:B,2,0)&gt;0),VLOOKUP(A206,ishod_substance!A:G,7,0),0))</f>
        <v>0</v>
      </c>
      <c r="C206" s="47">
        <v>188</v>
      </c>
      <c r="D206" s="147" t="e">
        <f>VLOOKUP(B206,quide!A:B,2,0)</f>
        <v>#N/A</v>
      </c>
      <c r="E206" s="47" t="e">
        <f>VLOOKUP(B206,quide!A:G,7,0)</f>
        <v>#N/A</v>
      </c>
      <c r="F206" s="47">
        <f>SUMIF(ishod_substance!G:G,tbl_7!B206,ishod_substance!H:H)</f>
        <v>0</v>
      </c>
      <c r="G206" s="47">
        <f>SUMIF(ishod_substance!G:G,tbl_7!B206,ishod_substance!I:I)</f>
        <v>0</v>
      </c>
      <c r="H206" s="47" t="s">
        <v>172</v>
      </c>
      <c r="I206" s="47">
        <f t="shared" si="63"/>
        <v>0</v>
      </c>
      <c r="J206" s="47">
        <f t="shared" si="64"/>
        <v>0</v>
      </c>
      <c r="K206" s="47" t="str">
        <f t="shared" si="65"/>
        <v>ПДВ</v>
      </c>
      <c r="L206" s="47">
        <f t="shared" si="66"/>
        <v>0</v>
      </c>
      <c r="M206" s="47">
        <f t="shared" si="67"/>
        <v>0</v>
      </c>
      <c r="N206" s="47" t="str">
        <f t="shared" si="68"/>
        <v>ПДВ</v>
      </c>
      <c r="O206" s="47">
        <f t="shared" si="69"/>
        <v>0</v>
      </c>
      <c r="P206" s="47">
        <f t="shared" si="70"/>
        <v>0</v>
      </c>
      <c r="Q206" s="47" t="str">
        <f t="shared" si="71"/>
        <v>ПДВ</v>
      </c>
      <c r="R206" s="47">
        <f t="shared" si="72"/>
        <v>0</v>
      </c>
      <c r="S206" s="47">
        <f t="shared" si="73"/>
        <v>0</v>
      </c>
      <c r="T206" s="47" t="str">
        <f t="shared" si="74"/>
        <v>ПДВ</v>
      </c>
      <c r="U206" s="47">
        <f t="shared" si="75"/>
        <v>0</v>
      </c>
      <c r="V206" s="47">
        <f t="shared" si="76"/>
        <v>0</v>
      </c>
      <c r="W206" s="47" t="str">
        <f t="shared" si="77"/>
        <v>ПДВ</v>
      </c>
      <c r="X206" s="47">
        <f t="shared" si="78"/>
        <v>0</v>
      </c>
      <c r="Y206" s="47">
        <f t="shared" si="79"/>
        <v>0</v>
      </c>
      <c r="Z206" s="47" t="str">
        <f t="shared" si="80"/>
        <v>ПДВ</v>
      </c>
      <c r="AA206" s="47">
        <f t="shared" si="81"/>
        <v>0</v>
      </c>
      <c r="AB206" s="47">
        <f t="shared" si="82"/>
        <v>0</v>
      </c>
      <c r="AC206" s="47" t="str">
        <f t="shared" si="83"/>
        <v>ПДВ</v>
      </c>
      <c r="AD206" t="e">
        <f>VLOOKUP(B206,[1]справочник!A:H,8,0)</f>
        <v>#N/A</v>
      </c>
    </row>
    <row r="207" spans="1:30" hidden="1" x14ac:dyDescent="0.25">
      <c r="A207">
        <v>189</v>
      </c>
      <c r="B207">
        <f>IF(ISBLANK(A207),0,IF(AND(ISERROR(VLOOKUP(VLOOKUP(A207,ishod_substance!A:G,7,0),$B$17:B206,1,0))=TRUE,VLOOKUP(A207,norm!A:B,2,0)&gt;0),VLOOKUP(A207,ishod_substance!A:G,7,0),0))</f>
        <v>0</v>
      </c>
      <c r="C207" s="47">
        <v>189</v>
      </c>
      <c r="D207" s="147" t="e">
        <f>VLOOKUP(B207,quide!A:B,2,0)</f>
        <v>#N/A</v>
      </c>
      <c r="E207" s="47" t="e">
        <f>VLOOKUP(B207,quide!A:G,7,0)</f>
        <v>#N/A</v>
      </c>
      <c r="F207" s="47">
        <f>SUMIF(ishod_substance!G:G,tbl_7!B207,ishod_substance!H:H)</f>
        <v>0</v>
      </c>
      <c r="G207" s="47">
        <f>SUMIF(ishod_substance!G:G,tbl_7!B207,ishod_substance!I:I)</f>
        <v>0</v>
      </c>
      <c r="H207" s="47" t="s">
        <v>172</v>
      </c>
      <c r="I207" s="47">
        <f t="shared" si="63"/>
        <v>0</v>
      </c>
      <c r="J207" s="47">
        <f t="shared" si="64"/>
        <v>0</v>
      </c>
      <c r="K207" s="47" t="str">
        <f t="shared" si="65"/>
        <v>ПДВ</v>
      </c>
      <c r="L207" s="47">
        <f t="shared" si="66"/>
        <v>0</v>
      </c>
      <c r="M207" s="47">
        <f t="shared" si="67"/>
        <v>0</v>
      </c>
      <c r="N207" s="47" t="str">
        <f t="shared" si="68"/>
        <v>ПДВ</v>
      </c>
      <c r="O207" s="47">
        <f t="shared" si="69"/>
        <v>0</v>
      </c>
      <c r="P207" s="47">
        <f t="shared" si="70"/>
        <v>0</v>
      </c>
      <c r="Q207" s="47" t="str">
        <f t="shared" si="71"/>
        <v>ПДВ</v>
      </c>
      <c r="R207" s="47">
        <f t="shared" si="72"/>
        <v>0</v>
      </c>
      <c r="S207" s="47">
        <f t="shared" si="73"/>
        <v>0</v>
      </c>
      <c r="T207" s="47" t="str">
        <f t="shared" si="74"/>
        <v>ПДВ</v>
      </c>
      <c r="U207" s="47">
        <f t="shared" si="75"/>
        <v>0</v>
      </c>
      <c r="V207" s="47">
        <f t="shared" si="76"/>
        <v>0</v>
      </c>
      <c r="W207" s="47" t="str">
        <f t="shared" si="77"/>
        <v>ПДВ</v>
      </c>
      <c r="X207" s="47">
        <f t="shared" si="78"/>
        <v>0</v>
      </c>
      <c r="Y207" s="47">
        <f t="shared" si="79"/>
        <v>0</v>
      </c>
      <c r="Z207" s="47" t="str">
        <f t="shared" si="80"/>
        <v>ПДВ</v>
      </c>
      <c r="AA207" s="47">
        <f t="shared" si="81"/>
        <v>0</v>
      </c>
      <c r="AB207" s="47">
        <f t="shared" si="82"/>
        <v>0</v>
      </c>
      <c r="AC207" s="47" t="str">
        <f t="shared" si="83"/>
        <v>ПДВ</v>
      </c>
      <c r="AD207" t="e">
        <f>VLOOKUP(B207,[1]справочник!A:H,8,0)</f>
        <v>#N/A</v>
      </c>
    </row>
    <row r="208" spans="1:30" hidden="1" x14ac:dyDescent="0.25">
      <c r="A208">
        <v>190</v>
      </c>
      <c r="B208">
        <f>IF(ISBLANK(A208),0,IF(AND(ISERROR(VLOOKUP(VLOOKUP(A208,ishod_substance!A:G,7,0),$B$17:B207,1,0))=TRUE,VLOOKUP(A208,norm!A:B,2,0)&gt;0),VLOOKUP(A208,ishod_substance!A:G,7,0),0))</f>
        <v>0</v>
      </c>
      <c r="C208" s="47">
        <v>190</v>
      </c>
      <c r="D208" s="147" t="e">
        <f>VLOOKUP(B208,quide!A:B,2,0)</f>
        <v>#N/A</v>
      </c>
      <c r="E208" s="47" t="e">
        <f>VLOOKUP(B208,quide!A:G,7,0)</f>
        <v>#N/A</v>
      </c>
      <c r="F208" s="47">
        <f>SUMIF(ishod_substance!G:G,tbl_7!B208,ishod_substance!H:H)</f>
        <v>0</v>
      </c>
      <c r="G208" s="47">
        <f>SUMIF(ishod_substance!G:G,tbl_7!B208,ishod_substance!I:I)</f>
        <v>0</v>
      </c>
      <c r="H208" s="47" t="s">
        <v>172</v>
      </c>
      <c r="I208" s="47">
        <f t="shared" si="63"/>
        <v>0</v>
      </c>
      <c r="J208" s="47">
        <f t="shared" si="64"/>
        <v>0</v>
      </c>
      <c r="K208" s="47" t="str">
        <f t="shared" si="65"/>
        <v>ПДВ</v>
      </c>
      <c r="L208" s="47">
        <f t="shared" si="66"/>
        <v>0</v>
      </c>
      <c r="M208" s="47">
        <f t="shared" si="67"/>
        <v>0</v>
      </c>
      <c r="N208" s="47" t="str">
        <f t="shared" si="68"/>
        <v>ПДВ</v>
      </c>
      <c r="O208" s="47">
        <f t="shared" si="69"/>
        <v>0</v>
      </c>
      <c r="P208" s="47">
        <f t="shared" si="70"/>
        <v>0</v>
      </c>
      <c r="Q208" s="47" t="str">
        <f t="shared" si="71"/>
        <v>ПДВ</v>
      </c>
      <c r="R208" s="47">
        <f t="shared" si="72"/>
        <v>0</v>
      </c>
      <c r="S208" s="47">
        <f t="shared" si="73"/>
        <v>0</v>
      </c>
      <c r="T208" s="47" t="str">
        <f t="shared" si="74"/>
        <v>ПДВ</v>
      </c>
      <c r="U208" s="47">
        <f t="shared" si="75"/>
        <v>0</v>
      </c>
      <c r="V208" s="47">
        <f t="shared" si="76"/>
        <v>0</v>
      </c>
      <c r="W208" s="47" t="str">
        <f t="shared" si="77"/>
        <v>ПДВ</v>
      </c>
      <c r="X208" s="47">
        <f t="shared" si="78"/>
        <v>0</v>
      </c>
      <c r="Y208" s="47">
        <f t="shared" si="79"/>
        <v>0</v>
      </c>
      <c r="Z208" s="47" t="str">
        <f t="shared" si="80"/>
        <v>ПДВ</v>
      </c>
      <c r="AA208" s="47">
        <f t="shared" si="81"/>
        <v>0</v>
      </c>
      <c r="AB208" s="47">
        <f t="shared" si="82"/>
        <v>0</v>
      </c>
      <c r="AC208" s="47" t="str">
        <f t="shared" si="83"/>
        <v>ПДВ</v>
      </c>
      <c r="AD208" t="e">
        <f>VLOOKUP(B208,[1]справочник!A:H,8,0)</f>
        <v>#N/A</v>
      </c>
    </row>
    <row r="209" spans="1:30" hidden="1" x14ac:dyDescent="0.25">
      <c r="A209">
        <v>191</v>
      </c>
      <c r="B209">
        <f>IF(ISBLANK(A209),0,IF(AND(ISERROR(VLOOKUP(VLOOKUP(A209,ishod_substance!A:G,7,0),$B$17:B208,1,0))=TRUE,VLOOKUP(A209,norm!A:B,2,0)&gt;0),VLOOKUP(A209,ishod_substance!A:G,7,0),0))</f>
        <v>0</v>
      </c>
      <c r="C209" s="47">
        <v>191</v>
      </c>
      <c r="D209" s="147" t="e">
        <f>VLOOKUP(B209,quide!A:B,2,0)</f>
        <v>#N/A</v>
      </c>
      <c r="E209" s="47" t="e">
        <f>VLOOKUP(B209,quide!A:G,7,0)</f>
        <v>#N/A</v>
      </c>
      <c r="F209" s="47">
        <f>SUMIF(ishod_substance!G:G,tbl_7!B209,ishod_substance!H:H)</f>
        <v>0</v>
      </c>
      <c r="G209" s="47">
        <f>SUMIF(ishod_substance!G:G,tbl_7!B209,ishod_substance!I:I)</f>
        <v>0</v>
      </c>
      <c r="H209" s="47" t="s">
        <v>172</v>
      </c>
      <c r="I209" s="47">
        <f t="shared" si="63"/>
        <v>0</v>
      </c>
      <c r="J209" s="47">
        <f t="shared" si="64"/>
        <v>0</v>
      </c>
      <c r="K209" s="47" t="str">
        <f t="shared" si="65"/>
        <v>ПДВ</v>
      </c>
      <c r="L209" s="47">
        <f t="shared" si="66"/>
        <v>0</v>
      </c>
      <c r="M209" s="47">
        <f t="shared" si="67"/>
        <v>0</v>
      </c>
      <c r="N209" s="47" t="str">
        <f t="shared" si="68"/>
        <v>ПДВ</v>
      </c>
      <c r="O209" s="47">
        <f t="shared" si="69"/>
        <v>0</v>
      </c>
      <c r="P209" s="47">
        <f t="shared" si="70"/>
        <v>0</v>
      </c>
      <c r="Q209" s="47" t="str">
        <f t="shared" si="71"/>
        <v>ПДВ</v>
      </c>
      <c r="R209" s="47">
        <f t="shared" si="72"/>
        <v>0</v>
      </c>
      <c r="S209" s="47">
        <f t="shared" si="73"/>
        <v>0</v>
      </c>
      <c r="T209" s="47" t="str">
        <f t="shared" si="74"/>
        <v>ПДВ</v>
      </c>
      <c r="U209" s="47">
        <f t="shared" si="75"/>
        <v>0</v>
      </c>
      <c r="V209" s="47">
        <f t="shared" si="76"/>
        <v>0</v>
      </c>
      <c r="W209" s="47" t="str">
        <f t="shared" si="77"/>
        <v>ПДВ</v>
      </c>
      <c r="X209" s="47">
        <f t="shared" si="78"/>
        <v>0</v>
      </c>
      <c r="Y209" s="47">
        <f t="shared" si="79"/>
        <v>0</v>
      </c>
      <c r="Z209" s="47" t="str">
        <f t="shared" si="80"/>
        <v>ПДВ</v>
      </c>
      <c r="AA209" s="47">
        <f t="shared" si="81"/>
        <v>0</v>
      </c>
      <c r="AB209" s="47">
        <f t="shared" si="82"/>
        <v>0</v>
      </c>
      <c r="AC209" s="47" t="str">
        <f t="shared" si="83"/>
        <v>ПДВ</v>
      </c>
      <c r="AD209" t="e">
        <f>VLOOKUP(B209,[1]справочник!A:H,8,0)</f>
        <v>#N/A</v>
      </c>
    </row>
    <row r="210" spans="1:30" hidden="1" x14ac:dyDescent="0.25">
      <c r="A210">
        <v>192</v>
      </c>
      <c r="B210">
        <f>IF(ISBLANK(A210),0,IF(AND(ISERROR(VLOOKUP(VLOOKUP(A210,ishod_substance!A:G,7,0),$B$17:B209,1,0))=TRUE,VLOOKUP(A210,norm!A:B,2,0)&gt;0),VLOOKUP(A210,ishod_substance!A:G,7,0),0))</f>
        <v>0</v>
      </c>
      <c r="C210" s="47">
        <v>192</v>
      </c>
      <c r="D210" s="147" t="e">
        <f>VLOOKUP(B210,quide!A:B,2,0)</f>
        <v>#N/A</v>
      </c>
      <c r="E210" s="47" t="e">
        <f>VLOOKUP(B210,quide!A:G,7,0)</f>
        <v>#N/A</v>
      </c>
      <c r="F210" s="47">
        <f>SUMIF(ishod_substance!G:G,tbl_7!B210,ishod_substance!H:H)</f>
        <v>0</v>
      </c>
      <c r="G210" s="47">
        <f>SUMIF(ishod_substance!G:G,tbl_7!B210,ishod_substance!I:I)</f>
        <v>0</v>
      </c>
      <c r="H210" s="47" t="s">
        <v>172</v>
      </c>
      <c r="I210" s="47">
        <f t="shared" si="63"/>
        <v>0</v>
      </c>
      <c r="J210" s="47">
        <f t="shared" si="64"/>
        <v>0</v>
      </c>
      <c r="K210" s="47" t="str">
        <f t="shared" si="65"/>
        <v>ПДВ</v>
      </c>
      <c r="L210" s="47">
        <f t="shared" si="66"/>
        <v>0</v>
      </c>
      <c r="M210" s="47">
        <f t="shared" si="67"/>
        <v>0</v>
      </c>
      <c r="N210" s="47" t="str">
        <f t="shared" si="68"/>
        <v>ПДВ</v>
      </c>
      <c r="O210" s="47">
        <f t="shared" si="69"/>
        <v>0</v>
      </c>
      <c r="P210" s="47">
        <f t="shared" si="70"/>
        <v>0</v>
      </c>
      <c r="Q210" s="47" t="str">
        <f t="shared" si="71"/>
        <v>ПДВ</v>
      </c>
      <c r="R210" s="47">
        <f t="shared" si="72"/>
        <v>0</v>
      </c>
      <c r="S210" s="47">
        <f t="shared" si="73"/>
        <v>0</v>
      </c>
      <c r="T210" s="47" t="str">
        <f t="shared" si="74"/>
        <v>ПДВ</v>
      </c>
      <c r="U210" s="47">
        <f t="shared" si="75"/>
        <v>0</v>
      </c>
      <c r="V210" s="47">
        <f t="shared" si="76"/>
        <v>0</v>
      </c>
      <c r="W210" s="47" t="str">
        <f t="shared" si="77"/>
        <v>ПДВ</v>
      </c>
      <c r="X210" s="47">
        <f t="shared" si="78"/>
        <v>0</v>
      </c>
      <c r="Y210" s="47">
        <f t="shared" si="79"/>
        <v>0</v>
      </c>
      <c r="Z210" s="47" t="str">
        <f t="shared" si="80"/>
        <v>ПДВ</v>
      </c>
      <c r="AA210" s="47">
        <f t="shared" si="81"/>
        <v>0</v>
      </c>
      <c r="AB210" s="47">
        <f t="shared" si="82"/>
        <v>0</v>
      </c>
      <c r="AC210" s="47" t="str">
        <f t="shared" si="83"/>
        <v>ПДВ</v>
      </c>
      <c r="AD210" t="e">
        <f>VLOOKUP(B210,[1]справочник!A:H,8,0)</f>
        <v>#N/A</v>
      </c>
    </row>
    <row r="211" spans="1:30" hidden="1" x14ac:dyDescent="0.25">
      <c r="A211">
        <v>193</v>
      </c>
      <c r="B211">
        <f>IF(ISBLANK(A211),0,IF(AND(ISERROR(VLOOKUP(VLOOKUP(A211,ishod_substance!A:G,7,0),$B$17:B210,1,0))=TRUE,VLOOKUP(A211,norm!A:B,2,0)&gt;0),VLOOKUP(A211,ishod_substance!A:G,7,0),0))</f>
        <v>0</v>
      </c>
      <c r="C211" s="47">
        <v>193</v>
      </c>
      <c r="D211" s="147" t="e">
        <f>VLOOKUP(B211,quide!A:B,2,0)</f>
        <v>#N/A</v>
      </c>
      <c r="E211" s="47" t="e">
        <f>VLOOKUP(B211,quide!A:G,7,0)</f>
        <v>#N/A</v>
      </c>
      <c r="F211" s="47">
        <f>SUMIF(ishod_substance!G:G,tbl_7!B211,ishod_substance!H:H)</f>
        <v>0</v>
      </c>
      <c r="G211" s="47">
        <f>SUMIF(ishod_substance!G:G,tbl_7!B211,ishod_substance!I:I)</f>
        <v>0</v>
      </c>
      <c r="H211" s="47" t="s">
        <v>172</v>
      </c>
      <c r="I211" s="47">
        <f t="shared" si="63"/>
        <v>0</v>
      </c>
      <c r="J211" s="47">
        <f t="shared" si="64"/>
        <v>0</v>
      </c>
      <c r="K211" s="47" t="str">
        <f t="shared" si="65"/>
        <v>ПДВ</v>
      </c>
      <c r="L211" s="47">
        <f t="shared" si="66"/>
        <v>0</v>
      </c>
      <c r="M211" s="47">
        <f t="shared" si="67"/>
        <v>0</v>
      </c>
      <c r="N211" s="47" t="str">
        <f t="shared" si="68"/>
        <v>ПДВ</v>
      </c>
      <c r="O211" s="47">
        <f t="shared" si="69"/>
        <v>0</v>
      </c>
      <c r="P211" s="47">
        <f t="shared" si="70"/>
        <v>0</v>
      </c>
      <c r="Q211" s="47" t="str">
        <f t="shared" si="71"/>
        <v>ПДВ</v>
      </c>
      <c r="R211" s="47">
        <f t="shared" si="72"/>
        <v>0</v>
      </c>
      <c r="S211" s="47">
        <f t="shared" si="73"/>
        <v>0</v>
      </c>
      <c r="T211" s="47" t="str">
        <f t="shared" si="74"/>
        <v>ПДВ</v>
      </c>
      <c r="U211" s="47">
        <f t="shared" si="75"/>
        <v>0</v>
      </c>
      <c r="V211" s="47">
        <f t="shared" si="76"/>
        <v>0</v>
      </c>
      <c r="W211" s="47" t="str">
        <f t="shared" si="77"/>
        <v>ПДВ</v>
      </c>
      <c r="X211" s="47">
        <f t="shared" si="78"/>
        <v>0</v>
      </c>
      <c r="Y211" s="47">
        <f t="shared" si="79"/>
        <v>0</v>
      </c>
      <c r="Z211" s="47" t="str">
        <f t="shared" si="80"/>
        <v>ПДВ</v>
      </c>
      <c r="AA211" s="47">
        <f t="shared" si="81"/>
        <v>0</v>
      </c>
      <c r="AB211" s="47">
        <f t="shared" si="82"/>
        <v>0</v>
      </c>
      <c r="AC211" s="47" t="str">
        <f t="shared" si="83"/>
        <v>ПДВ</v>
      </c>
      <c r="AD211" t="e">
        <f>VLOOKUP(B211,[1]справочник!A:H,8,0)</f>
        <v>#N/A</v>
      </c>
    </row>
    <row r="212" spans="1:30" hidden="1" x14ac:dyDescent="0.25">
      <c r="A212">
        <v>194</v>
      </c>
      <c r="B212">
        <f>IF(ISBLANK(A212),0,IF(AND(ISERROR(VLOOKUP(VLOOKUP(A212,ishod_substance!A:G,7,0),$B$17:B211,1,0))=TRUE,VLOOKUP(A212,norm!A:B,2,0)&gt;0),VLOOKUP(A212,ishod_substance!A:G,7,0),0))</f>
        <v>0</v>
      </c>
      <c r="C212" s="47">
        <v>194</v>
      </c>
      <c r="D212" s="147" t="e">
        <f>VLOOKUP(B212,quide!A:B,2,0)</f>
        <v>#N/A</v>
      </c>
      <c r="E212" s="47" t="e">
        <f>VLOOKUP(B212,quide!A:G,7,0)</f>
        <v>#N/A</v>
      </c>
      <c r="F212" s="47">
        <f>SUMIF(ishod_substance!G:G,tbl_7!B212,ishod_substance!H:H)</f>
        <v>0</v>
      </c>
      <c r="G212" s="47">
        <f>SUMIF(ishod_substance!G:G,tbl_7!B212,ishod_substance!I:I)</f>
        <v>0</v>
      </c>
      <c r="H212" s="47" t="s">
        <v>172</v>
      </c>
      <c r="I212" s="47">
        <f t="shared" si="63"/>
        <v>0</v>
      </c>
      <c r="J212" s="47">
        <f t="shared" si="64"/>
        <v>0</v>
      </c>
      <c r="K212" s="47" t="str">
        <f t="shared" si="65"/>
        <v>ПДВ</v>
      </c>
      <c r="L212" s="47">
        <f t="shared" si="66"/>
        <v>0</v>
      </c>
      <c r="M212" s="47">
        <f t="shared" si="67"/>
        <v>0</v>
      </c>
      <c r="N212" s="47" t="str">
        <f t="shared" si="68"/>
        <v>ПДВ</v>
      </c>
      <c r="O212" s="47">
        <f t="shared" si="69"/>
        <v>0</v>
      </c>
      <c r="P212" s="47">
        <f t="shared" si="70"/>
        <v>0</v>
      </c>
      <c r="Q212" s="47" t="str">
        <f t="shared" si="71"/>
        <v>ПДВ</v>
      </c>
      <c r="R212" s="47">
        <f t="shared" si="72"/>
        <v>0</v>
      </c>
      <c r="S212" s="47">
        <f t="shared" si="73"/>
        <v>0</v>
      </c>
      <c r="T212" s="47" t="str">
        <f t="shared" si="74"/>
        <v>ПДВ</v>
      </c>
      <c r="U212" s="47">
        <f t="shared" si="75"/>
        <v>0</v>
      </c>
      <c r="V212" s="47">
        <f t="shared" si="76"/>
        <v>0</v>
      </c>
      <c r="W212" s="47" t="str">
        <f t="shared" si="77"/>
        <v>ПДВ</v>
      </c>
      <c r="X212" s="47">
        <f t="shared" si="78"/>
        <v>0</v>
      </c>
      <c r="Y212" s="47">
        <f t="shared" si="79"/>
        <v>0</v>
      </c>
      <c r="Z212" s="47" t="str">
        <f t="shared" si="80"/>
        <v>ПДВ</v>
      </c>
      <c r="AA212" s="47">
        <f t="shared" si="81"/>
        <v>0</v>
      </c>
      <c r="AB212" s="47">
        <f t="shared" si="82"/>
        <v>0</v>
      </c>
      <c r="AC212" s="47" t="str">
        <f t="shared" si="83"/>
        <v>ПДВ</v>
      </c>
      <c r="AD212" t="e">
        <f>VLOOKUP(B212,[1]справочник!A:H,8,0)</f>
        <v>#N/A</v>
      </c>
    </row>
    <row r="213" spans="1:30" hidden="1" x14ac:dyDescent="0.25">
      <c r="A213">
        <v>195</v>
      </c>
      <c r="B213">
        <f>IF(ISBLANK(A213),0,IF(AND(ISERROR(VLOOKUP(VLOOKUP(A213,ishod_substance!A:G,7,0),$B$17:B212,1,0))=TRUE,VLOOKUP(A213,norm!A:B,2,0)&gt;0),VLOOKUP(A213,ishod_substance!A:G,7,0),0))</f>
        <v>0</v>
      </c>
      <c r="C213" s="47">
        <v>195</v>
      </c>
      <c r="D213" s="147" t="e">
        <f>VLOOKUP(B213,quide!A:B,2,0)</f>
        <v>#N/A</v>
      </c>
      <c r="E213" s="47" t="e">
        <f>VLOOKUP(B213,quide!A:G,7,0)</f>
        <v>#N/A</v>
      </c>
      <c r="F213" s="47">
        <f>SUMIF(ishod_substance!G:G,tbl_7!B213,ishod_substance!H:H)</f>
        <v>0</v>
      </c>
      <c r="G213" s="47">
        <f>SUMIF(ishod_substance!G:G,tbl_7!B213,ishod_substance!I:I)</f>
        <v>0</v>
      </c>
      <c r="H213" s="47" t="s">
        <v>172</v>
      </c>
      <c r="I213" s="47">
        <f t="shared" si="63"/>
        <v>0</v>
      </c>
      <c r="J213" s="47">
        <f t="shared" si="64"/>
        <v>0</v>
      </c>
      <c r="K213" s="47" t="str">
        <f t="shared" si="65"/>
        <v>ПДВ</v>
      </c>
      <c r="L213" s="47">
        <f t="shared" si="66"/>
        <v>0</v>
      </c>
      <c r="M213" s="47">
        <f t="shared" si="67"/>
        <v>0</v>
      </c>
      <c r="N213" s="47" t="str">
        <f t="shared" si="68"/>
        <v>ПДВ</v>
      </c>
      <c r="O213" s="47">
        <f t="shared" si="69"/>
        <v>0</v>
      </c>
      <c r="P213" s="47">
        <f t="shared" si="70"/>
        <v>0</v>
      </c>
      <c r="Q213" s="47" t="str">
        <f t="shared" si="71"/>
        <v>ПДВ</v>
      </c>
      <c r="R213" s="47">
        <f t="shared" si="72"/>
        <v>0</v>
      </c>
      <c r="S213" s="47">
        <f t="shared" si="73"/>
        <v>0</v>
      </c>
      <c r="T213" s="47" t="str">
        <f t="shared" si="74"/>
        <v>ПДВ</v>
      </c>
      <c r="U213" s="47">
        <f t="shared" si="75"/>
        <v>0</v>
      </c>
      <c r="V213" s="47">
        <f t="shared" si="76"/>
        <v>0</v>
      </c>
      <c r="W213" s="47" t="str">
        <f t="shared" si="77"/>
        <v>ПДВ</v>
      </c>
      <c r="X213" s="47">
        <f t="shared" si="78"/>
        <v>0</v>
      </c>
      <c r="Y213" s="47">
        <f t="shared" si="79"/>
        <v>0</v>
      </c>
      <c r="Z213" s="47" t="str">
        <f t="shared" si="80"/>
        <v>ПДВ</v>
      </c>
      <c r="AA213" s="47">
        <f t="shared" si="81"/>
        <v>0</v>
      </c>
      <c r="AB213" s="47">
        <f t="shared" si="82"/>
        <v>0</v>
      </c>
      <c r="AC213" s="47" t="str">
        <f t="shared" si="83"/>
        <v>ПДВ</v>
      </c>
      <c r="AD213" t="e">
        <f>VLOOKUP(B213,[1]справочник!A:H,8,0)</f>
        <v>#N/A</v>
      </c>
    </row>
    <row r="214" spans="1:30" hidden="1" x14ac:dyDescent="0.25">
      <c r="A214">
        <v>196</v>
      </c>
      <c r="B214">
        <f>IF(ISBLANK(A214),0,IF(AND(ISERROR(VLOOKUP(VLOOKUP(A214,ishod_substance!A:G,7,0),$B$17:B213,1,0))=TRUE,VLOOKUP(A214,norm!A:B,2,0)&gt;0),VLOOKUP(A214,ishod_substance!A:G,7,0),0))</f>
        <v>0</v>
      </c>
      <c r="C214" s="47">
        <v>196</v>
      </c>
      <c r="D214" s="147" t="e">
        <f>VLOOKUP(B214,quide!A:B,2,0)</f>
        <v>#N/A</v>
      </c>
      <c r="E214" s="47" t="e">
        <f>VLOOKUP(B214,quide!A:G,7,0)</f>
        <v>#N/A</v>
      </c>
      <c r="F214" s="47">
        <f>SUMIF(ishod_substance!G:G,tbl_7!B214,ishod_substance!H:H)</f>
        <v>0</v>
      </c>
      <c r="G214" s="47">
        <f>SUMIF(ishod_substance!G:G,tbl_7!B214,ishod_substance!I:I)</f>
        <v>0</v>
      </c>
      <c r="H214" s="47" t="s">
        <v>172</v>
      </c>
      <c r="I214" s="47">
        <f t="shared" si="63"/>
        <v>0</v>
      </c>
      <c r="J214" s="47">
        <f t="shared" si="64"/>
        <v>0</v>
      </c>
      <c r="K214" s="47" t="str">
        <f t="shared" si="65"/>
        <v>ПДВ</v>
      </c>
      <c r="L214" s="47">
        <f t="shared" si="66"/>
        <v>0</v>
      </c>
      <c r="M214" s="47">
        <f t="shared" si="67"/>
        <v>0</v>
      </c>
      <c r="N214" s="47" t="str">
        <f t="shared" si="68"/>
        <v>ПДВ</v>
      </c>
      <c r="O214" s="47">
        <f t="shared" si="69"/>
        <v>0</v>
      </c>
      <c r="P214" s="47">
        <f t="shared" si="70"/>
        <v>0</v>
      </c>
      <c r="Q214" s="47" t="str">
        <f t="shared" si="71"/>
        <v>ПДВ</v>
      </c>
      <c r="R214" s="47">
        <f t="shared" si="72"/>
        <v>0</v>
      </c>
      <c r="S214" s="47">
        <f t="shared" si="73"/>
        <v>0</v>
      </c>
      <c r="T214" s="47" t="str">
        <f t="shared" si="74"/>
        <v>ПДВ</v>
      </c>
      <c r="U214" s="47">
        <f t="shared" si="75"/>
        <v>0</v>
      </c>
      <c r="V214" s="47">
        <f t="shared" si="76"/>
        <v>0</v>
      </c>
      <c r="W214" s="47" t="str">
        <f t="shared" si="77"/>
        <v>ПДВ</v>
      </c>
      <c r="X214" s="47">
        <f t="shared" si="78"/>
        <v>0</v>
      </c>
      <c r="Y214" s="47">
        <f t="shared" si="79"/>
        <v>0</v>
      </c>
      <c r="Z214" s="47" t="str">
        <f t="shared" si="80"/>
        <v>ПДВ</v>
      </c>
      <c r="AA214" s="47">
        <f t="shared" si="81"/>
        <v>0</v>
      </c>
      <c r="AB214" s="47">
        <f t="shared" si="82"/>
        <v>0</v>
      </c>
      <c r="AC214" s="47" t="str">
        <f t="shared" si="83"/>
        <v>ПДВ</v>
      </c>
      <c r="AD214" t="e">
        <f>VLOOKUP(B214,[1]справочник!A:H,8,0)</f>
        <v>#N/A</v>
      </c>
    </row>
    <row r="215" spans="1:30" hidden="1" x14ac:dyDescent="0.25">
      <c r="A215">
        <v>197</v>
      </c>
      <c r="B215">
        <f>IF(ISBLANK(A215),0,IF(AND(ISERROR(VLOOKUP(VLOOKUP(A215,ishod_substance!A:G,7,0),$B$17:B214,1,0))=TRUE,VLOOKUP(A215,norm!A:B,2,0)&gt;0),VLOOKUP(A215,ishod_substance!A:G,7,0),0))</f>
        <v>0</v>
      </c>
      <c r="C215" s="47">
        <v>197</v>
      </c>
      <c r="D215" s="147" t="e">
        <f>VLOOKUP(B215,quide!A:B,2,0)</f>
        <v>#N/A</v>
      </c>
      <c r="E215" s="47" t="e">
        <f>VLOOKUP(B215,quide!A:G,7,0)</f>
        <v>#N/A</v>
      </c>
      <c r="F215" s="47">
        <f>SUMIF(ishod_substance!G:G,tbl_7!B215,ishod_substance!H:H)</f>
        <v>0</v>
      </c>
      <c r="G215" s="47">
        <f>SUMIF(ishod_substance!G:G,tbl_7!B215,ishod_substance!I:I)</f>
        <v>0</v>
      </c>
      <c r="H215" s="47" t="s">
        <v>172</v>
      </c>
      <c r="I215" s="47">
        <f t="shared" si="63"/>
        <v>0</v>
      </c>
      <c r="J215" s="47">
        <f t="shared" si="64"/>
        <v>0</v>
      </c>
      <c r="K215" s="47" t="str">
        <f t="shared" si="65"/>
        <v>ПДВ</v>
      </c>
      <c r="L215" s="47">
        <f t="shared" si="66"/>
        <v>0</v>
      </c>
      <c r="M215" s="47">
        <f t="shared" si="67"/>
        <v>0</v>
      </c>
      <c r="N215" s="47" t="str">
        <f t="shared" si="68"/>
        <v>ПДВ</v>
      </c>
      <c r="O215" s="47">
        <f t="shared" si="69"/>
        <v>0</v>
      </c>
      <c r="P215" s="47">
        <f t="shared" si="70"/>
        <v>0</v>
      </c>
      <c r="Q215" s="47" t="str">
        <f t="shared" si="71"/>
        <v>ПДВ</v>
      </c>
      <c r="R215" s="47">
        <f t="shared" si="72"/>
        <v>0</v>
      </c>
      <c r="S215" s="47">
        <f t="shared" si="73"/>
        <v>0</v>
      </c>
      <c r="T215" s="47" t="str">
        <f t="shared" si="74"/>
        <v>ПДВ</v>
      </c>
      <c r="U215" s="47">
        <f t="shared" si="75"/>
        <v>0</v>
      </c>
      <c r="V215" s="47">
        <f t="shared" si="76"/>
        <v>0</v>
      </c>
      <c r="W215" s="47" t="str">
        <f t="shared" si="77"/>
        <v>ПДВ</v>
      </c>
      <c r="X215" s="47">
        <f t="shared" si="78"/>
        <v>0</v>
      </c>
      <c r="Y215" s="47">
        <f t="shared" si="79"/>
        <v>0</v>
      </c>
      <c r="Z215" s="47" t="str">
        <f t="shared" si="80"/>
        <v>ПДВ</v>
      </c>
      <c r="AA215" s="47">
        <f t="shared" si="81"/>
        <v>0</v>
      </c>
      <c r="AB215" s="47">
        <f t="shared" si="82"/>
        <v>0</v>
      </c>
      <c r="AC215" s="47" t="str">
        <f t="shared" si="83"/>
        <v>ПДВ</v>
      </c>
      <c r="AD215" t="e">
        <f>VLOOKUP(B215,[1]справочник!A:H,8,0)</f>
        <v>#N/A</v>
      </c>
    </row>
    <row r="216" spans="1:30" hidden="1" x14ac:dyDescent="0.25">
      <c r="A216">
        <v>198</v>
      </c>
      <c r="B216">
        <f>IF(ISBLANK(A216),0,IF(AND(ISERROR(VLOOKUP(VLOOKUP(A216,ishod_substance!A:G,7,0),$B$17:B215,1,0))=TRUE,VLOOKUP(A216,norm!A:B,2,0)&gt;0),VLOOKUP(A216,ishod_substance!A:G,7,0),0))</f>
        <v>0</v>
      </c>
      <c r="C216" s="47">
        <v>198</v>
      </c>
      <c r="D216" s="147" t="e">
        <f>VLOOKUP(B216,quide!A:B,2,0)</f>
        <v>#N/A</v>
      </c>
      <c r="E216" s="47" t="e">
        <f>VLOOKUP(B216,quide!A:G,7,0)</f>
        <v>#N/A</v>
      </c>
      <c r="F216" s="47">
        <f>SUMIF(ishod_substance!G:G,tbl_7!B216,ishod_substance!H:H)</f>
        <v>0</v>
      </c>
      <c r="G216" s="47">
        <f>SUMIF(ishod_substance!G:G,tbl_7!B216,ishod_substance!I:I)</f>
        <v>0</v>
      </c>
      <c r="H216" s="47" t="s">
        <v>172</v>
      </c>
      <c r="I216" s="47">
        <f t="shared" si="63"/>
        <v>0</v>
      </c>
      <c r="J216" s="47">
        <f t="shared" si="64"/>
        <v>0</v>
      </c>
      <c r="K216" s="47" t="str">
        <f t="shared" si="65"/>
        <v>ПДВ</v>
      </c>
      <c r="L216" s="47">
        <f t="shared" si="66"/>
        <v>0</v>
      </c>
      <c r="M216" s="47">
        <f t="shared" si="67"/>
        <v>0</v>
      </c>
      <c r="N216" s="47" t="str">
        <f t="shared" si="68"/>
        <v>ПДВ</v>
      </c>
      <c r="O216" s="47">
        <f t="shared" si="69"/>
        <v>0</v>
      </c>
      <c r="P216" s="47">
        <f t="shared" si="70"/>
        <v>0</v>
      </c>
      <c r="Q216" s="47" t="str">
        <f t="shared" si="71"/>
        <v>ПДВ</v>
      </c>
      <c r="R216" s="47">
        <f t="shared" si="72"/>
        <v>0</v>
      </c>
      <c r="S216" s="47">
        <f t="shared" si="73"/>
        <v>0</v>
      </c>
      <c r="T216" s="47" t="str">
        <f t="shared" si="74"/>
        <v>ПДВ</v>
      </c>
      <c r="U216" s="47">
        <f t="shared" si="75"/>
        <v>0</v>
      </c>
      <c r="V216" s="47">
        <f t="shared" si="76"/>
        <v>0</v>
      </c>
      <c r="W216" s="47" t="str">
        <f t="shared" si="77"/>
        <v>ПДВ</v>
      </c>
      <c r="X216" s="47">
        <f t="shared" si="78"/>
        <v>0</v>
      </c>
      <c r="Y216" s="47">
        <f t="shared" si="79"/>
        <v>0</v>
      </c>
      <c r="Z216" s="47" t="str">
        <f t="shared" si="80"/>
        <v>ПДВ</v>
      </c>
      <c r="AA216" s="47">
        <f t="shared" si="81"/>
        <v>0</v>
      </c>
      <c r="AB216" s="47">
        <f t="shared" si="82"/>
        <v>0</v>
      </c>
      <c r="AC216" s="47" t="str">
        <f t="shared" si="83"/>
        <v>ПДВ</v>
      </c>
      <c r="AD216" t="e">
        <f>VLOOKUP(B216,[1]справочник!A:H,8,0)</f>
        <v>#N/A</v>
      </c>
    </row>
    <row r="217" spans="1:30" hidden="1" x14ac:dyDescent="0.25">
      <c r="A217">
        <v>199</v>
      </c>
      <c r="B217">
        <f>IF(ISBLANK(A217),0,IF(AND(ISERROR(VLOOKUP(VLOOKUP(A217,ishod_substance!A:G,7,0),$B$17:B216,1,0))=TRUE,VLOOKUP(A217,norm!A:B,2,0)&gt;0),VLOOKUP(A217,ishod_substance!A:G,7,0),0))</f>
        <v>0</v>
      </c>
      <c r="C217" s="47">
        <v>199</v>
      </c>
      <c r="D217" s="147" t="e">
        <f>VLOOKUP(B217,quide!A:B,2,0)</f>
        <v>#N/A</v>
      </c>
      <c r="E217" s="47" t="e">
        <f>VLOOKUP(B217,quide!A:G,7,0)</f>
        <v>#N/A</v>
      </c>
      <c r="F217" s="47">
        <f>SUMIF(ishod_substance!G:G,tbl_7!B217,ishod_substance!H:H)</f>
        <v>0</v>
      </c>
      <c r="G217" s="47">
        <f>SUMIF(ishod_substance!G:G,tbl_7!B217,ishod_substance!I:I)</f>
        <v>0</v>
      </c>
      <c r="H217" s="47" t="s">
        <v>172</v>
      </c>
      <c r="I217" s="47">
        <f t="shared" si="63"/>
        <v>0</v>
      </c>
      <c r="J217" s="47">
        <f t="shared" si="64"/>
        <v>0</v>
      </c>
      <c r="K217" s="47" t="str">
        <f t="shared" si="65"/>
        <v>ПДВ</v>
      </c>
      <c r="L217" s="47">
        <f t="shared" si="66"/>
        <v>0</v>
      </c>
      <c r="M217" s="47">
        <f t="shared" si="67"/>
        <v>0</v>
      </c>
      <c r="N217" s="47" t="str">
        <f t="shared" si="68"/>
        <v>ПДВ</v>
      </c>
      <c r="O217" s="47">
        <f t="shared" si="69"/>
        <v>0</v>
      </c>
      <c r="P217" s="47">
        <f t="shared" si="70"/>
        <v>0</v>
      </c>
      <c r="Q217" s="47" t="str">
        <f t="shared" si="71"/>
        <v>ПДВ</v>
      </c>
      <c r="R217" s="47">
        <f t="shared" si="72"/>
        <v>0</v>
      </c>
      <c r="S217" s="47">
        <f t="shared" si="73"/>
        <v>0</v>
      </c>
      <c r="T217" s="47" t="str">
        <f t="shared" si="74"/>
        <v>ПДВ</v>
      </c>
      <c r="U217" s="47">
        <f t="shared" si="75"/>
        <v>0</v>
      </c>
      <c r="V217" s="47">
        <f t="shared" si="76"/>
        <v>0</v>
      </c>
      <c r="W217" s="47" t="str">
        <f t="shared" si="77"/>
        <v>ПДВ</v>
      </c>
      <c r="X217" s="47">
        <f t="shared" si="78"/>
        <v>0</v>
      </c>
      <c r="Y217" s="47">
        <f t="shared" si="79"/>
        <v>0</v>
      </c>
      <c r="Z217" s="47" t="str">
        <f t="shared" si="80"/>
        <v>ПДВ</v>
      </c>
      <c r="AA217" s="47">
        <f t="shared" si="81"/>
        <v>0</v>
      </c>
      <c r="AB217" s="47">
        <f t="shared" si="82"/>
        <v>0</v>
      </c>
      <c r="AC217" s="47" t="str">
        <f t="shared" si="83"/>
        <v>ПДВ</v>
      </c>
      <c r="AD217" t="e">
        <f>VLOOKUP(B217,[1]справочник!A:H,8,0)</f>
        <v>#N/A</v>
      </c>
    </row>
    <row r="218" spans="1:30" hidden="1" x14ac:dyDescent="0.25">
      <c r="A218">
        <v>200</v>
      </c>
      <c r="B218">
        <f>IF(ISBLANK(A218),0,IF(AND(ISERROR(VLOOKUP(VLOOKUP(A218,ishod_substance!A:G,7,0),$B$17:B217,1,0))=TRUE,VLOOKUP(A218,norm!A:B,2,0)&gt;0),VLOOKUP(A218,ishod_substance!A:G,7,0),0))</f>
        <v>0</v>
      </c>
      <c r="C218" s="47">
        <v>200</v>
      </c>
      <c r="D218" s="147" t="e">
        <f>VLOOKUP(B218,quide!A:B,2,0)</f>
        <v>#N/A</v>
      </c>
      <c r="E218" s="47" t="e">
        <f>VLOOKUP(B218,quide!A:G,7,0)</f>
        <v>#N/A</v>
      </c>
      <c r="F218" s="47">
        <f>SUMIF(ishod_substance!G:G,tbl_7!B218,ishod_substance!H:H)</f>
        <v>0</v>
      </c>
      <c r="G218" s="47">
        <f>SUMIF(ishod_substance!G:G,tbl_7!B218,ishod_substance!I:I)</f>
        <v>0</v>
      </c>
      <c r="H218" s="47" t="s">
        <v>172</v>
      </c>
      <c r="I218" s="47">
        <f t="shared" si="63"/>
        <v>0</v>
      </c>
      <c r="J218" s="47">
        <f t="shared" si="64"/>
        <v>0</v>
      </c>
      <c r="K218" s="47" t="str">
        <f t="shared" si="65"/>
        <v>ПДВ</v>
      </c>
      <c r="L218" s="47">
        <f t="shared" si="66"/>
        <v>0</v>
      </c>
      <c r="M218" s="47">
        <f t="shared" si="67"/>
        <v>0</v>
      </c>
      <c r="N218" s="47" t="str">
        <f t="shared" si="68"/>
        <v>ПДВ</v>
      </c>
      <c r="O218" s="47">
        <f t="shared" si="69"/>
        <v>0</v>
      </c>
      <c r="P218" s="47">
        <f t="shared" si="70"/>
        <v>0</v>
      </c>
      <c r="Q218" s="47" t="str">
        <f t="shared" si="71"/>
        <v>ПДВ</v>
      </c>
      <c r="R218" s="47">
        <f t="shared" si="72"/>
        <v>0</v>
      </c>
      <c r="S218" s="47">
        <f t="shared" si="73"/>
        <v>0</v>
      </c>
      <c r="T218" s="47" t="str">
        <f t="shared" si="74"/>
        <v>ПДВ</v>
      </c>
      <c r="U218" s="47">
        <f t="shared" si="75"/>
        <v>0</v>
      </c>
      <c r="V218" s="47">
        <f t="shared" si="76"/>
        <v>0</v>
      </c>
      <c r="W218" s="47" t="str">
        <f t="shared" si="77"/>
        <v>ПДВ</v>
      </c>
      <c r="X218" s="47">
        <f t="shared" si="78"/>
        <v>0</v>
      </c>
      <c r="Y218" s="47">
        <f t="shared" si="79"/>
        <v>0</v>
      </c>
      <c r="Z218" s="47" t="str">
        <f t="shared" si="80"/>
        <v>ПДВ</v>
      </c>
      <c r="AA218" s="47">
        <f t="shared" si="81"/>
        <v>0</v>
      </c>
      <c r="AB218" s="47">
        <f t="shared" si="82"/>
        <v>0</v>
      </c>
      <c r="AC218" s="47" t="str">
        <f t="shared" si="83"/>
        <v>ПДВ</v>
      </c>
      <c r="AD218" t="e">
        <f>VLOOKUP(B218,[1]справочник!A:H,8,0)</f>
        <v>#N/A</v>
      </c>
    </row>
    <row r="219" spans="1:30" hidden="1" x14ac:dyDescent="0.25">
      <c r="A219">
        <v>201</v>
      </c>
      <c r="B219">
        <f>IF(ISBLANK(A219),0,IF(AND(ISERROR(VLOOKUP(VLOOKUP(A219,ishod_substance!A:G,7,0),$B$17:B218,1,0))=TRUE,VLOOKUP(A219,norm!A:B,2,0)&gt;0),VLOOKUP(A219,ishod_substance!A:G,7,0),0))</f>
        <v>0</v>
      </c>
      <c r="C219" s="47">
        <v>201</v>
      </c>
      <c r="D219" s="147" t="e">
        <f>VLOOKUP(B219,quide!A:B,2,0)</f>
        <v>#N/A</v>
      </c>
      <c r="E219" s="47" t="e">
        <f>VLOOKUP(B219,quide!A:G,7,0)</f>
        <v>#N/A</v>
      </c>
      <c r="F219" s="47">
        <f>SUMIF(ishod_substance!G:G,tbl_7!B219,ishod_substance!H:H)</f>
        <v>0</v>
      </c>
      <c r="G219" s="47">
        <f>SUMIF(ishod_substance!G:G,tbl_7!B219,ishod_substance!I:I)</f>
        <v>0</v>
      </c>
      <c r="H219" s="47" t="s">
        <v>172</v>
      </c>
      <c r="I219" s="47">
        <f t="shared" si="63"/>
        <v>0</v>
      </c>
      <c r="J219" s="47">
        <f t="shared" si="64"/>
        <v>0</v>
      </c>
      <c r="K219" s="47" t="str">
        <f t="shared" si="65"/>
        <v>ПДВ</v>
      </c>
      <c r="L219" s="47">
        <f t="shared" si="66"/>
        <v>0</v>
      </c>
      <c r="M219" s="47">
        <f t="shared" si="67"/>
        <v>0</v>
      </c>
      <c r="N219" s="47" t="str">
        <f t="shared" si="68"/>
        <v>ПДВ</v>
      </c>
      <c r="O219" s="47">
        <f t="shared" si="69"/>
        <v>0</v>
      </c>
      <c r="P219" s="47">
        <f t="shared" si="70"/>
        <v>0</v>
      </c>
      <c r="Q219" s="47" t="str">
        <f t="shared" si="71"/>
        <v>ПДВ</v>
      </c>
      <c r="R219" s="47">
        <f t="shared" si="72"/>
        <v>0</v>
      </c>
      <c r="S219" s="47">
        <f t="shared" si="73"/>
        <v>0</v>
      </c>
      <c r="T219" s="47" t="str">
        <f t="shared" si="74"/>
        <v>ПДВ</v>
      </c>
      <c r="U219" s="47">
        <f t="shared" si="75"/>
        <v>0</v>
      </c>
      <c r="V219" s="47">
        <f t="shared" si="76"/>
        <v>0</v>
      </c>
      <c r="W219" s="47" t="str">
        <f t="shared" si="77"/>
        <v>ПДВ</v>
      </c>
      <c r="X219" s="47">
        <f t="shared" si="78"/>
        <v>0</v>
      </c>
      <c r="Y219" s="47">
        <f t="shared" si="79"/>
        <v>0</v>
      </c>
      <c r="Z219" s="47" t="str">
        <f t="shared" si="80"/>
        <v>ПДВ</v>
      </c>
      <c r="AA219" s="47">
        <f t="shared" si="81"/>
        <v>0</v>
      </c>
      <c r="AB219" s="47">
        <f t="shared" si="82"/>
        <v>0</v>
      </c>
      <c r="AC219" s="47" t="str">
        <f t="shared" si="83"/>
        <v>ПДВ</v>
      </c>
      <c r="AD219" t="e">
        <f>VLOOKUP(B219,[1]справочник!A:H,8,0)</f>
        <v>#N/A</v>
      </c>
    </row>
    <row r="220" spans="1:30" hidden="1" x14ac:dyDescent="0.25">
      <c r="A220">
        <v>202</v>
      </c>
      <c r="B220">
        <f>IF(ISBLANK(A220),0,IF(AND(ISERROR(VLOOKUP(VLOOKUP(A220,ishod_substance!A:G,7,0),$B$17:B219,1,0))=TRUE,VLOOKUP(A220,norm!A:B,2,0)&gt;0),VLOOKUP(A220,ishod_substance!A:G,7,0),0))</f>
        <v>0</v>
      </c>
      <c r="C220" s="47">
        <v>202</v>
      </c>
      <c r="D220" s="147" t="e">
        <f>VLOOKUP(B220,quide!A:B,2,0)</f>
        <v>#N/A</v>
      </c>
      <c r="E220" s="47" t="e">
        <f>VLOOKUP(B220,quide!A:G,7,0)</f>
        <v>#N/A</v>
      </c>
      <c r="F220" s="47">
        <f>SUMIF(ishod_substance!G:G,tbl_7!B220,ishod_substance!H:H)</f>
        <v>0</v>
      </c>
      <c r="G220" s="47">
        <f>SUMIF(ishod_substance!G:G,tbl_7!B220,ishod_substance!I:I)</f>
        <v>0</v>
      </c>
      <c r="H220" s="47" t="s">
        <v>172</v>
      </c>
      <c r="I220" s="47">
        <f t="shared" si="63"/>
        <v>0</v>
      </c>
      <c r="J220" s="47">
        <f t="shared" si="64"/>
        <v>0</v>
      </c>
      <c r="K220" s="47" t="str">
        <f t="shared" si="65"/>
        <v>ПДВ</v>
      </c>
      <c r="L220" s="47">
        <f t="shared" si="66"/>
        <v>0</v>
      </c>
      <c r="M220" s="47">
        <f t="shared" si="67"/>
        <v>0</v>
      </c>
      <c r="N220" s="47" t="str">
        <f t="shared" si="68"/>
        <v>ПДВ</v>
      </c>
      <c r="O220" s="47">
        <f t="shared" si="69"/>
        <v>0</v>
      </c>
      <c r="P220" s="47">
        <f t="shared" si="70"/>
        <v>0</v>
      </c>
      <c r="Q220" s="47" t="str">
        <f t="shared" si="71"/>
        <v>ПДВ</v>
      </c>
      <c r="R220" s="47">
        <f t="shared" si="72"/>
        <v>0</v>
      </c>
      <c r="S220" s="47">
        <f t="shared" si="73"/>
        <v>0</v>
      </c>
      <c r="T220" s="47" t="str">
        <f t="shared" si="74"/>
        <v>ПДВ</v>
      </c>
      <c r="U220" s="47">
        <f t="shared" si="75"/>
        <v>0</v>
      </c>
      <c r="V220" s="47">
        <f t="shared" si="76"/>
        <v>0</v>
      </c>
      <c r="W220" s="47" t="str">
        <f t="shared" si="77"/>
        <v>ПДВ</v>
      </c>
      <c r="X220" s="47">
        <f t="shared" si="78"/>
        <v>0</v>
      </c>
      <c r="Y220" s="47">
        <f t="shared" si="79"/>
        <v>0</v>
      </c>
      <c r="Z220" s="47" t="str">
        <f t="shared" si="80"/>
        <v>ПДВ</v>
      </c>
      <c r="AA220" s="47">
        <f t="shared" si="81"/>
        <v>0</v>
      </c>
      <c r="AB220" s="47">
        <f t="shared" si="82"/>
        <v>0</v>
      </c>
      <c r="AC220" s="47" t="str">
        <f t="shared" si="83"/>
        <v>ПДВ</v>
      </c>
      <c r="AD220" t="e">
        <f>VLOOKUP(B220,[1]справочник!A:H,8,0)</f>
        <v>#N/A</v>
      </c>
    </row>
    <row r="221" spans="1:30" hidden="1" x14ac:dyDescent="0.25">
      <c r="A221">
        <v>203</v>
      </c>
      <c r="B221">
        <f>IF(ISBLANK(A221),0,IF(AND(ISERROR(VLOOKUP(VLOOKUP(A221,ishod_substance!A:G,7,0),$B$17:B220,1,0))=TRUE,VLOOKUP(A221,norm!A:B,2,0)&gt;0),VLOOKUP(A221,ishod_substance!A:G,7,0),0))</f>
        <v>0</v>
      </c>
      <c r="C221" s="47">
        <v>203</v>
      </c>
      <c r="D221" s="147" t="e">
        <f>VLOOKUP(B221,quide!A:B,2,0)</f>
        <v>#N/A</v>
      </c>
      <c r="E221" s="47" t="e">
        <f>VLOOKUP(B221,quide!A:G,7,0)</f>
        <v>#N/A</v>
      </c>
      <c r="F221" s="47">
        <f>SUMIF(ishod_substance!G:G,tbl_7!B221,ishod_substance!H:H)</f>
        <v>0</v>
      </c>
      <c r="G221" s="47">
        <f>SUMIF(ishod_substance!G:G,tbl_7!B221,ishod_substance!I:I)</f>
        <v>0</v>
      </c>
      <c r="H221" s="47" t="s">
        <v>172</v>
      </c>
      <c r="I221" s="47">
        <f t="shared" si="63"/>
        <v>0</v>
      </c>
      <c r="J221" s="47">
        <f t="shared" si="64"/>
        <v>0</v>
      </c>
      <c r="K221" s="47" t="str">
        <f t="shared" si="65"/>
        <v>ПДВ</v>
      </c>
      <c r="L221" s="47">
        <f t="shared" si="66"/>
        <v>0</v>
      </c>
      <c r="M221" s="47">
        <f t="shared" si="67"/>
        <v>0</v>
      </c>
      <c r="N221" s="47" t="str">
        <f t="shared" si="68"/>
        <v>ПДВ</v>
      </c>
      <c r="O221" s="47">
        <f t="shared" si="69"/>
        <v>0</v>
      </c>
      <c r="P221" s="47">
        <f t="shared" si="70"/>
        <v>0</v>
      </c>
      <c r="Q221" s="47" t="str">
        <f t="shared" si="71"/>
        <v>ПДВ</v>
      </c>
      <c r="R221" s="47">
        <f t="shared" si="72"/>
        <v>0</v>
      </c>
      <c r="S221" s="47">
        <f t="shared" si="73"/>
        <v>0</v>
      </c>
      <c r="T221" s="47" t="str">
        <f t="shared" si="74"/>
        <v>ПДВ</v>
      </c>
      <c r="U221" s="47">
        <f t="shared" si="75"/>
        <v>0</v>
      </c>
      <c r="V221" s="47">
        <f t="shared" si="76"/>
        <v>0</v>
      </c>
      <c r="W221" s="47" t="str">
        <f t="shared" si="77"/>
        <v>ПДВ</v>
      </c>
      <c r="X221" s="47">
        <f t="shared" si="78"/>
        <v>0</v>
      </c>
      <c r="Y221" s="47">
        <f t="shared" si="79"/>
        <v>0</v>
      </c>
      <c r="Z221" s="47" t="str">
        <f t="shared" si="80"/>
        <v>ПДВ</v>
      </c>
      <c r="AA221" s="47">
        <f t="shared" si="81"/>
        <v>0</v>
      </c>
      <c r="AB221" s="47">
        <f t="shared" si="82"/>
        <v>0</v>
      </c>
      <c r="AC221" s="47" t="str">
        <f t="shared" si="83"/>
        <v>ПДВ</v>
      </c>
      <c r="AD221" t="e">
        <f>VLOOKUP(B221,[1]справочник!A:H,8,0)</f>
        <v>#N/A</v>
      </c>
    </row>
    <row r="222" spans="1:30" hidden="1" x14ac:dyDescent="0.25">
      <c r="A222">
        <v>204</v>
      </c>
      <c r="B222">
        <f>IF(ISBLANK(A222),0,IF(AND(ISERROR(VLOOKUP(VLOOKUP(A222,ishod_substance!A:G,7,0),$B$17:B221,1,0))=TRUE,VLOOKUP(A222,norm!A:B,2,0)&gt;0),VLOOKUP(A222,ishod_substance!A:G,7,0),0))</f>
        <v>0</v>
      </c>
      <c r="C222" s="47">
        <v>204</v>
      </c>
      <c r="D222" s="147" t="e">
        <f>VLOOKUP(B222,quide!A:B,2,0)</f>
        <v>#N/A</v>
      </c>
      <c r="E222" s="47" t="e">
        <f>VLOOKUP(B222,quide!A:G,7,0)</f>
        <v>#N/A</v>
      </c>
      <c r="F222" s="47">
        <f>SUMIF(ishod_substance!G:G,tbl_7!B222,ishod_substance!H:H)</f>
        <v>0</v>
      </c>
      <c r="G222" s="47">
        <f>SUMIF(ishod_substance!G:G,tbl_7!B222,ishod_substance!I:I)</f>
        <v>0</v>
      </c>
      <c r="H222" s="47" t="s">
        <v>172</v>
      </c>
      <c r="I222" s="47">
        <f t="shared" si="63"/>
        <v>0</v>
      </c>
      <c r="J222" s="47">
        <f t="shared" si="64"/>
        <v>0</v>
      </c>
      <c r="K222" s="47" t="str">
        <f t="shared" si="65"/>
        <v>ПДВ</v>
      </c>
      <c r="L222" s="47">
        <f t="shared" si="66"/>
        <v>0</v>
      </c>
      <c r="M222" s="47">
        <f t="shared" si="67"/>
        <v>0</v>
      </c>
      <c r="N222" s="47" t="str">
        <f t="shared" si="68"/>
        <v>ПДВ</v>
      </c>
      <c r="O222" s="47">
        <f t="shared" si="69"/>
        <v>0</v>
      </c>
      <c r="P222" s="47">
        <f t="shared" si="70"/>
        <v>0</v>
      </c>
      <c r="Q222" s="47" t="str">
        <f t="shared" si="71"/>
        <v>ПДВ</v>
      </c>
      <c r="R222" s="47">
        <f t="shared" si="72"/>
        <v>0</v>
      </c>
      <c r="S222" s="47">
        <f t="shared" si="73"/>
        <v>0</v>
      </c>
      <c r="T222" s="47" t="str">
        <f t="shared" si="74"/>
        <v>ПДВ</v>
      </c>
      <c r="U222" s="47">
        <f t="shared" si="75"/>
        <v>0</v>
      </c>
      <c r="V222" s="47">
        <f t="shared" si="76"/>
        <v>0</v>
      </c>
      <c r="W222" s="47" t="str">
        <f t="shared" si="77"/>
        <v>ПДВ</v>
      </c>
      <c r="X222" s="47">
        <f t="shared" si="78"/>
        <v>0</v>
      </c>
      <c r="Y222" s="47">
        <f t="shared" si="79"/>
        <v>0</v>
      </c>
      <c r="Z222" s="47" t="str">
        <f t="shared" si="80"/>
        <v>ПДВ</v>
      </c>
      <c r="AA222" s="47">
        <f t="shared" si="81"/>
        <v>0</v>
      </c>
      <c r="AB222" s="47">
        <f t="shared" si="82"/>
        <v>0</v>
      </c>
      <c r="AC222" s="47" t="str">
        <f t="shared" si="83"/>
        <v>ПДВ</v>
      </c>
      <c r="AD222" t="e">
        <f>VLOOKUP(B222,[1]справочник!A:H,8,0)</f>
        <v>#N/A</v>
      </c>
    </row>
    <row r="223" spans="1:30" hidden="1" x14ac:dyDescent="0.25">
      <c r="A223">
        <v>205</v>
      </c>
      <c r="B223">
        <f>IF(ISBLANK(A223),0,IF(AND(ISERROR(VLOOKUP(VLOOKUP(A223,ishod_substance!A:G,7,0),$B$17:B222,1,0))=TRUE,VLOOKUP(A223,norm!A:B,2,0)&gt;0),VLOOKUP(A223,ishod_substance!A:G,7,0),0))</f>
        <v>0</v>
      </c>
      <c r="C223" s="47">
        <v>205</v>
      </c>
      <c r="D223" s="147" t="e">
        <f>VLOOKUP(B223,quide!A:B,2,0)</f>
        <v>#N/A</v>
      </c>
      <c r="E223" s="47" t="e">
        <f>VLOOKUP(B223,quide!A:G,7,0)</f>
        <v>#N/A</v>
      </c>
      <c r="F223" s="47">
        <f>SUMIF(ishod_substance!G:G,tbl_7!B223,ishod_substance!H:H)</f>
        <v>0</v>
      </c>
      <c r="G223" s="47">
        <f>SUMIF(ishod_substance!G:G,tbl_7!B223,ishod_substance!I:I)</f>
        <v>0</v>
      </c>
      <c r="H223" s="47" t="s">
        <v>172</v>
      </c>
      <c r="I223" s="47">
        <f t="shared" si="63"/>
        <v>0</v>
      </c>
      <c r="J223" s="47">
        <f t="shared" si="64"/>
        <v>0</v>
      </c>
      <c r="K223" s="47" t="str">
        <f t="shared" si="65"/>
        <v>ПДВ</v>
      </c>
      <c r="L223" s="47">
        <f t="shared" si="66"/>
        <v>0</v>
      </c>
      <c r="M223" s="47">
        <f t="shared" si="67"/>
        <v>0</v>
      </c>
      <c r="N223" s="47" t="str">
        <f t="shared" si="68"/>
        <v>ПДВ</v>
      </c>
      <c r="O223" s="47">
        <f t="shared" si="69"/>
        <v>0</v>
      </c>
      <c r="P223" s="47">
        <f t="shared" si="70"/>
        <v>0</v>
      </c>
      <c r="Q223" s="47" t="str">
        <f t="shared" si="71"/>
        <v>ПДВ</v>
      </c>
      <c r="R223" s="47">
        <f t="shared" si="72"/>
        <v>0</v>
      </c>
      <c r="S223" s="47">
        <f t="shared" si="73"/>
        <v>0</v>
      </c>
      <c r="T223" s="47" t="str">
        <f t="shared" si="74"/>
        <v>ПДВ</v>
      </c>
      <c r="U223" s="47">
        <f t="shared" si="75"/>
        <v>0</v>
      </c>
      <c r="V223" s="47">
        <f t="shared" si="76"/>
        <v>0</v>
      </c>
      <c r="W223" s="47" t="str">
        <f t="shared" si="77"/>
        <v>ПДВ</v>
      </c>
      <c r="X223" s="47">
        <f t="shared" si="78"/>
        <v>0</v>
      </c>
      <c r="Y223" s="47">
        <f t="shared" si="79"/>
        <v>0</v>
      </c>
      <c r="Z223" s="47" t="str">
        <f t="shared" si="80"/>
        <v>ПДВ</v>
      </c>
      <c r="AA223" s="47">
        <f t="shared" si="81"/>
        <v>0</v>
      </c>
      <c r="AB223" s="47">
        <f t="shared" si="82"/>
        <v>0</v>
      </c>
      <c r="AC223" s="47" t="str">
        <f t="shared" si="83"/>
        <v>ПДВ</v>
      </c>
      <c r="AD223" t="e">
        <f>VLOOKUP(B223,[1]справочник!A:H,8,0)</f>
        <v>#N/A</v>
      </c>
    </row>
    <row r="224" spans="1:30" hidden="1" x14ac:dyDescent="0.25">
      <c r="A224">
        <v>206</v>
      </c>
      <c r="B224">
        <f>IF(ISBLANK(A224),0,IF(AND(ISERROR(VLOOKUP(VLOOKUP(A224,ishod_substance!A:G,7,0),$B$17:B223,1,0))=TRUE,VLOOKUP(A224,norm!A:B,2,0)&gt;0),VLOOKUP(A224,ishod_substance!A:G,7,0),0))</f>
        <v>0</v>
      </c>
      <c r="C224" s="47">
        <v>206</v>
      </c>
      <c r="D224" s="147" t="e">
        <f>VLOOKUP(B224,quide!A:B,2,0)</f>
        <v>#N/A</v>
      </c>
      <c r="E224" s="47" t="e">
        <f>VLOOKUP(B224,quide!A:G,7,0)</f>
        <v>#N/A</v>
      </c>
      <c r="F224" s="47">
        <f>SUMIF(ishod_substance!G:G,tbl_7!B224,ishod_substance!H:H)</f>
        <v>0</v>
      </c>
      <c r="G224" s="47">
        <f>SUMIF(ishod_substance!G:G,tbl_7!B224,ishod_substance!I:I)</f>
        <v>0</v>
      </c>
      <c r="H224" s="47" t="s">
        <v>172</v>
      </c>
      <c r="I224" s="47">
        <f t="shared" si="63"/>
        <v>0</v>
      </c>
      <c r="J224" s="47">
        <f t="shared" si="64"/>
        <v>0</v>
      </c>
      <c r="K224" s="47" t="str">
        <f t="shared" si="65"/>
        <v>ПДВ</v>
      </c>
      <c r="L224" s="47">
        <f t="shared" si="66"/>
        <v>0</v>
      </c>
      <c r="M224" s="47">
        <f t="shared" si="67"/>
        <v>0</v>
      </c>
      <c r="N224" s="47" t="str">
        <f t="shared" si="68"/>
        <v>ПДВ</v>
      </c>
      <c r="O224" s="47">
        <f t="shared" si="69"/>
        <v>0</v>
      </c>
      <c r="P224" s="47">
        <f t="shared" si="70"/>
        <v>0</v>
      </c>
      <c r="Q224" s="47" t="str">
        <f t="shared" si="71"/>
        <v>ПДВ</v>
      </c>
      <c r="R224" s="47">
        <f t="shared" si="72"/>
        <v>0</v>
      </c>
      <c r="S224" s="47">
        <f t="shared" si="73"/>
        <v>0</v>
      </c>
      <c r="T224" s="47" t="str">
        <f t="shared" si="74"/>
        <v>ПДВ</v>
      </c>
      <c r="U224" s="47">
        <f t="shared" si="75"/>
        <v>0</v>
      </c>
      <c r="V224" s="47">
        <f t="shared" si="76"/>
        <v>0</v>
      </c>
      <c r="W224" s="47" t="str">
        <f t="shared" si="77"/>
        <v>ПДВ</v>
      </c>
      <c r="X224" s="47">
        <f t="shared" si="78"/>
        <v>0</v>
      </c>
      <c r="Y224" s="47">
        <f t="shared" si="79"/>
        <v>0</v>
      </c>
      <c r="Z224" s="47" t="str">
        <f t="shared" si="80"/>
        <v>ПДВ</v>
      </c>
      <c r="AA224" s="47">
        <f t="shared" si="81"/>
        <v>0</v>
      </c>
      <c r="AB224" s="47">
        <f t="shared" si="82"/>
        <v>0</v>
      </c>
      <c r="AC224" s="47" t="str">
        <f t="shared" si="83"/>
        <v>ПДВ</v>
      </c>
      <c r="AD224" t="e">
        <f>VLOOKUP(B224,[1]справочник!A:H,8,0)</f>
        <v>#N/A</v>
      </c>
    </row>
    <row r="225" spans="1:30" hidden="1" x14ac:dyDescent="0.25">
      <c r="A225">
        <v>207</v>
      </c>
      <c r="B225">
        <f>IF(ISBLANK(A225),0,IF(AND(ISERROR(VLOOKUP(VLOOKUP(A225,ishod_substance!A:G,7,0),$B$17:B224,1,0))=TRUE,VLOOKUP(A225,norm!A:B,2,0)&gt;0),VLOOKUP(A225,ishod_substance!A:G,7,0),0))</f>
        <v>0</v>
      </c>
      <c r="C225" s="47">
        <v>207</v>
      </c>
      <c r="D225" s="147" t="e">
        <f>VLOOKUP(B225,quide!A:B,2,0)</f>
        <v>#N/A</v>
      </c>
      <c r="E225" s="47" t="e">
        <f>VLOOKUP(B225,quide!A:G,7,0)</f>
        <v>#N/A</v>
      </c>
      <c r="F225" s="47">
        <f>SUMIF(ishod_substance!G:G,tbl_7!B225,ishod_substance!H:H)</f>
        <v>0</v>
      </c>
      <c r="G225" s="47">
        <f>SUMIF(ishod_substance!G:G,tbl_7!B225,ishod_substance!I:I)</f>
        <v>0</v>
      </c>
      <c r="H225" s="47" t="s">
        <v>172</v>
      </c>
      <c r="I225" s="47">
        <f t="shared" si="63"/>
        <v>0</v>
      </c>
      <c r="J225" s="47">
        <f t="shared" si="64"/>
        <v>0</v>
      </c>
      <c r="K225" s="47" t="str">
        <f t="shared" si="65"/>
        <v>ПДВ</v>
      </c>
      <c r="L225" s="47">
        <f t="shared" si="66"/>
        <v>0</v>
      </c>
      <c r="M225" s="47">
        <f t="shared" si="67"/>
        <v>0</v>
      </c>
      <c r="N225" s="47" t="str">
        <f t="shared" si="68"/>
        <v>ПДВ</v>
      </c>
      <c r="O225" s="47">
        <f t="shared" si="69"/>
        <v>0</v>
      </c>
      <c r="P225" s="47">
        <f t="shared" si="70"/>
        <v>0</v>
      </c>
      <c r="Q225" s="47" t="str">
        <f t="shared" si="71"/>
        <v>ПДВ</v>
      </c>
      <c r="R225" s="47">
        <f t="shared" si="72"/>
        <v>0</v>
      </c>
      <c r="S225" s="47">
        <f t="shared" si="73"/>
        <v>0</v>
      </c>
      <c r="T225" s="47" t="str">
        <f t="shared" si="74"/>
        <v>ПДВ</v>
      </c>
      <c r="U225" s="47">
        <f t="shared" si="75"/>
        <v>0</v>
      </c>
      <c r="V225" s="47">
        <f t="shared" si="76"/>
        <v>0</v>
      </c>
      <c r="W225" s="47" t="str">
        <f t="shared" si="77"/>
        <v>ПДВ</v>
      </c>
      <c r="X225" s="47">
        <f t="shared" si="78"/>
        <v>0</v>
      </c>
      <c r="Y225" s="47">
        <f t="shared" si="79"/>
        <v>0</v>
      </c>
      <c r="Z225" s="47" t="str">
        <f t="shared" si="80"/>
        <v>ПДВ</v>
      </c>
      <c r="AA225" s="47">
        <f t="shared" si="81"/>
        <v>0</v>
      </c>
      <c r="AB225" s="47">
        <f t="shared" si="82"/>
        <v>0</v>
      </c>
      <c r="AC225" s="47" t="str">
        <f t="shared" si="83"/>
        <v>ПДВ</v>
      </c>
      <c r="AD225" t="e">
        <f>VLOOKUP(B225,[1]справочник!A:H,8,0)</f>
        <v>#N/A</v>
      </c>
    </row>
    <row r="226" spans="1:30" hidden="1" x14ac:dyDescent="0.25">
      <c r="A226">
        <v>208</v>
      </c>
      <c r="B226">
        <f>IF(ISBLANK(A226),0,IF(AND(ISERROR(VLOOKUP(VLOOKUP(A226,ishod_substance!A:G,7,0),$B$17:B225,1,0))=TRUE,VLOOKUP(A226,norm!A:B,2,0)&gt;0),VLOOKUP(A226,ishod_substance!A:G,7,0),0))</f>
        <v>0</v>
      </c>
      <c r="C226" s="47">
        <v>208</v>
      </c>
      <c r="D226" s="147" t="e">
        <f>VLOOKUP(B226,quide!A:B,2,0)</f>
        <v>#N/A</v>
      </c>
      <c r="E226" s="47" t="e">
        <f>VLOOKUP(B226,quide!A:G,7,0)</f>
        <v>#N/A</v>
      </c>
      <c r="F226" s="47">
        <f>SUMIF(ishod_substance!G:G,tbl_7!B226,ishod_substance!H:H)</f>
        <v>0</v>
      </c>
      <c r="G226" s="47">
        <f>SUMIF(ishod_substance!G:G,tbl_7!B226,ishod_substance!I:I)</f>
        <v>0</v>
      </c>
      <c r="H226" s="47" t="s">
        <v>172</v>
      </c>
      <c r="I226" s="47">
        <f t="shared" si="63"/>
        <v>0</v>
      </c>
      <c r="J226" s="47">
        <f t="shared" si="64"/>
        <v>0</v>
      </c>
      <c r="K226" s="47" t="str">
        <f t="shared" si="65"/>
        <v>ПДВ</v>
      </c>
      <c r="L226" s="47">
        <f t="shared" si="66"/>
        <v>0</v>
      </c>
      <c r="M226" s="47">
        <f t="shared" si="67"/>
        <v>0</v>
      </c>
      <c r="N226" s="47" t="str">
        <f t="shared" si="68"/>
        <v>ПДВ</v>
      </c>
      <c r="O226" s="47">
        <f t="shared" si="69"/>
        <v>0</v>
      </c>
      <c r="P226" s="47">
        <f t="shared" si="70"/>
        <v>0</v>
      </c>
      <c r="Q226" s="47" t="str">
        <f t="shared" si="71"/>
        <v>ПДВ</v>
      </c>
      <c r="R226" s="47">
        <f t="shared" si="72"/>
        <v>0</v>
      </c>
      <c r="S226" s="47">
        <f t="shared" si="73"/>
        <v>0</v>
      </c>
      <c r="T226" s="47" t="str">
        <f t="shared" si="74"/>
        <v>ПДВ</v>
      </c>
      <c r="U226" s="47">
        <f t="shared" si="75"/>
        <v>0</v>
      </c>
      <c r="V226" s="47">
        <f t="shared" si="76"/>
        <v>0</v>
      </c>
      <c r="W226" s="47" t="str">
        <f t="shared" si="77"/>
        <v>ПДВ</v>
      </c>
      <c r="X226" s="47">
        <f t="shared" si="78"/>
        <v>0</v>
      </c>
      <c r="Y226" s="47">
        <f t="shared" si="79"/>
        <v>0</v>
      </c>
      <c r="Z226" s="47" t="str">
        <f t="shared" si="80"/>
        <v>ПДВ</v>
      </c>
      <c r="AA226" s="47">
        <f t="shared" si="81"/>
        <v>0</v>
      </c>
      <c r="AB226" s="47">
        <f t="shared" si="82"/>
        <v>0</v>
      </c>
      <c r="AC226" s="47" t="str">
        <f t="shared" si="83"/>
        <v>ПДВ</v>
      </c>
      <c r="AD226" t="e">
        <f>VLOOKUP(B226,[1]справочник!A:H,8,0)</f>
        <v>#N/A</v>
      </c>
    </row>
    <row r="227" spans="1:30" hidden="1" x14ac:dyDescent="0.25">
      <c r="A227">
        <v>209</v>
      </c>
      <c r="B227">
        <f>IF(ISBLANK(A227),0,IF(AND(ISERROR(VLOOKUP(VLOOKUP(A227,ishod_substance!A:G,7,0),$B$17:B226,1,0))=TRUE,VLOOKUP(A227,norm!A:B,2,0)&gt;0),VLOOKUP(A227,ishod_substance!A:G,7,0),0))</f>
        <v>0</v>
      </c>
      <c r="C227" s="47">
        <v>209</v>
      </c>
      <c r="D227" s="147" t="e">
        <f>VLOOKUP(B227,quide!A:B,2,0)</f>
        <v>#N/A</v>
      </c>
      <c r="E227" s="47" t="e">
        <f>VLOOKUP(B227,quide!A:G,7,0)</f>
        <v>#N/A</v>
      </c>
      <c r="F227" s="47">
        <f>SUMIF(ishod_substance!G:G,tbl_7!B227,ishod_substance!H:H)</f>
        <v>0</v>
      </c>
      <c r="G227" s="47">
        <f>SUMIF(ishod_substance!G:G,tbl_7!B227,ishod_substance!I:I)</f>
        <v>0</v>
      </c>
      <c r="H227" s="47" t="s">
        <v>172</v>
      </c>
      <c r="I227" s="47">
        <f t="shared" si="63"/>
        <v>0</v>
      </c>
      <c r="J227" s="47">
        <f t="shared" si="64"/>
        <v>0</v>
      </c>
      <c r="K227" s="47" t="str">
        <f t="shared" si="65"/>
        <v>ПДВ</v>
      </c>
      <c r="L227" s="47">
        <f t="shared" si="66"/>
        <v>0</v>
      </c>
      <c r="M227" s="47">
        <f t="shared" si="67"/>
        <v>0</v>
      </c>
      <c r="N227" s="47" t="str">
        <f t="shared" si="68"/>
        <v>ПДВ</v>
      </c>
      <c r="O227" s="47">
        <f t="shared" si="69"/>
        <v>0</v>
      </c>
      <c r="P227" s="47">
        <f t="shared" si="70"/>
        <v>0</v>
      </c>
      <c r="Q227" s="47" t="str">
        <f t="shared" si="71"/>
        <v>ПДВ</v>
      </c>
      <c r="R227" s="47">
        <f t="shared" si="72"/>
        <v>0</v>
      </c>
      <c r="S227" s="47">
        <f t="shared" si="73"/>
        <v>0</v>
      </c>
      <c r="T227" s="47" t="str">
        <f t="shared" si="74"/>
        <v>ПДВ</v>
      </c>
      <c r="U227" s="47">
        <f t="shared" si="75"/>
        <v>0</v>
      </c>
      <c r="V227" s="47">
        <f t="shared" si="76"/>
        <v>0</v>
      </c>
      <c r="W227" s="47" t="str">
        <f t="shared" si="77"/>
        <v>ПДВ</v>
      </c>
      <c r="X227" s="47">
        <f t="shared" si="78"/>
        <v>0</v>
      </c>
      <c r="Y227" s="47">
        <f t="shared" si="79"/>
        <v>0</v>
      </c>
      <c r="Z227" s="47" t="str">
        <f t="shared" si="80"/>
        <v>ПДВ</v>
      </c>
      <c r="AA227" s="47">
        <f t="shared" si="81"/>
        <v>0</v>
      </c>
      <c r="AB227" s="47">
        <f t="shared" si="82"/>
        <v>0</v>
      </c>
      <c r="AC227" s="47" t="str">
        <f t="shared" si="83"/>
        <v>ПДВ</v>
      </c>
      <c r="AD227" t="e">
        <f>VLOOKUP(B227,[1]справочник!A:H,8,0)</f>
        <v>#N/A</v>
      </c>
    </row>
    <row r="228" spans="1:30" hidden="1" x14ac:dyDescent="0.25">
      <c r="A228">
        <v>210</v>
      </c>
      <c r="B228">
        <f>IF(ISBLANK(A228),0,IF(AND(ISERROR(VLOOKUP(VLOOKUP(A228,ishod_substance!A:G,7,0),$B$17:B227,1,0))=TRUE,VLOOKUP(A228,norm!A:B,2,0)&gt;0),VLOOKUP(A228,ishod_substance!A:G,7,0),0))</f>
        <v>0</v>
      </c>
      <c r="C228" s="47">
        <v>210</v>
      </c>
      <c r="D228" s="147" t="e">
        <f>VLOOKUP(B228,quide!A:B,2,0)</f>
        <v>#N/A</v>
      </c>
      <c r="E228" s="47" t="e">
        <f>VLOOKUP(B228,quide!A:G,7,0)</f>
        <v>#N/A</v>
      </c>
      <c r="F228" s="47">
        <f>SUMIF(ishod_substance!G:G,tbl_7!B228,ishod_substance!H:H)</f>
        <v>0</v>
      </c>
      <c r="G228" s="47">
        <f>SUMIF(ishod_substance!G:G,tbl_7!B228,ishod_substance!I:I)</f>
        <v>0</v>
      </c>
      <c r="H228" s="47" t="s">
        <v>172</v>
      </c>
      <c r="I228" s="47">
        <f t="shared" si="63"/>
        <v>0</v>
      </c>
      <c r="J228" s="47">
        <f t="shared" si="64"/>
        <v>0</v>
      </c>
      <c r="K228" s="47" t="str">
        <f t="shared" si="65"/>
        <v>ПДВ</v>
      </c>
      <c r="L228" s="47">
        <f t="shared" si="66"/>
        <v>0</v>
      </c>
      <c r="M228" s="47">
        <f t="shared" si="67"/>
        <v>0</v>
      </c>
      <c r="N228" s="47" t="str">
        <f t="shared" si="68"/>
        <v>ПДВ</v>
      </c>
      <c r="O228" s="47">
        <f t="shared" si="69"/>
        <v>0</v>
      </c>
      <c r="P228" s="47">
        <f t="shared" si="70"/>
        <v>0</v>
      </c>
      <c r="Q228" s="47" t="str">
        <f t="shared" si="71"/>
        <v>ПДВ</v>
      </c>
      <c r="R228" s="47">
        <f t="shared" si="72"/>
        <v>0</v>
      </c>
      <c r="S228" s="47">
        <f t="shared" si="73"/>
        <v>0</v>
      </c>
      <c r="T228" s="47" t="str">
        <f t="shared" si="74"/>
        <v>ПДВ</v>
      </c>
      <c r="U228" s="47">
        <f t="shared" si="75"/>
        <v>0</v>
      </c>
      <c r="V228" s="47">
        <f t="shared" si="76"/>
        <v>0</v>
      </c>
      <c r="W228" s="47" t="str">
        <f t="shared" si="77"/>
        <v>ПДВ</v>
      </c>
      <c r="X228" s="47">
        <f t="shared" si="78"/>
        <v>0</v>
      </c>
      <c r="Y228" s="47">
        <f t="shared" si="79"/>
        <v>0</v>
      </c>
      <c r="Z228" s="47" t="str">
        <f t="shared" si="80"/>
        <v>ПДВ</v>
      </c>
      <c r="AA228" s="47">
        <f t="shared" si="81"/>
        <v>0</v>
      </c>
      <c r="AB228" s="47">
        <f t="shared" si="82"/>
        <v>0</v>
      </c>
      <c r="AC228" s="47" t="str">
        <f t="shared" si="83"/>
        <v>ПДВ</v>
      </c>
      <c r="AD228" t="e">
        <f>VLOOKUP(B228,[1]справочник!A:H,8,0)</f>
        <v>#N/A</v>
      </c>
    </row>
    <row r="229" spans="1:30" hidden="1" x14ac:dyDescent="0.25">
      <c r="A229">
        <v>211</v>
      </c>
      <c r="B229">
        <f>IF(ISBLANK(A229),0,IF(AND(ISERROR(VLOOKUP(VLOOKUP(A229,ishod_substance!A:G,7,0),$B$17:B228,1,0))=TRUE,VLOOKUP(A229,norm!A:B,2,0)&gt;0),VLOOKUP(A229,ishod_substance!A:G,7,0),0))</f>
        <v>0</v>
      </c>
      <c r="C229" s="47">
        <v>211</v>
      </c>
      <c r="D229" s="147" t="e">
        <f>VLOOKUP(B229,quide!A:B,2,0)</f>
        <v>#N/A</v>
      </c>
      <c r="E229" s="47" t="e">
        <f>VLOOKUP(B229,quide!A:G,7,0)</f>
        <v>#N/A</v>
      </c>
      <c r="F229" s="47">
        <f>SUMIF(ishod_substance!G:G,tbl_7!B229,ishod_substance!H:H)</f>
        <v>0</v>
      </c>
      <c r="G229" s="47">
        <f>SUMIF(ishod_substance!G:G,tbl_7!B229,ishod_substance!I:I)</f>
        <v>0</v>
      </c>
      <c r="H229" s="47" t="s">
        <v>172</v>
      </c>
      <c r="I229" s="47">
        <f t="shared" si="63"/>
        <v>0</v>
      </c>
      <c r="J229" s="47">
        <f t="shared" si="64"/>
        <v>0</v>
      </c>
      <c r="K229" s="47" t="str">
        <f t="shared" si="65"/>
        <v>ПДВ</v>
      </c>
      <c r="L229" s="47">
        <f t="shared" si="66"/>
        <v>0</v>
      </c>
      <c r="M229" s="47">
        <f t="shared" si="67"/>
        <v>0</v>
      </c>
      <c r="N229" s="47" t="str">
        <f t="shared" si="68"/>
        <v>ПДВ</v>
      </c>
      <c r="O229" s="47">
        <f t="shared" si="69"/>
        <v>0</v>
      </c>
      <c r="P229" s="47">
        <f t="shared" si="70"/>
        <v>0</v>
      </c>
      <c r="Q229" s="47" t="str">
        <f t="shared" si="71"/>
        <v>ПДВ</v>
      </c>
      <c r="R229" s="47">
        <f t="shared" si="72"/>
        <v>0</v>
      </c>
      <c r="S229" s="47">
        <f t="shared" si="73"/>
        <v>0</v>
      </c>
      <c r="T229" s="47" t="str">
        <f t="shared" si="74"/>
        <v>ПДВ</v>
      </c>
      <c r="U229" s="47">
        <f t="shared" si="75"/>
        <v>0</v>
      </c>
      <c r="V229" s="47">
        <f t="shared" si="76"/>
        <v>0</v>
      </c>
      <c r="W229" s="47" t="str">
        <f t="shared" si="77"/>
        <v>ПДВ</v>
      </c>
      <c r="X229" s="47">
        <f t="shared" si="78"/>
        <v>0</v>
      </c>
      <c r="Y229" s="47">
        <f t="shared" si="79"/>
        <v>0</v>
      </c>
      <c r="Z229" s="47" t="str">
        <f t="shared" si="80"/>
        <v>ПДВ</v>
      </c>
      <c r="AA229" s="47">
        <f t="shared" si="81"/>
        <v>0</v>
      </c>
      <c r="AB229" s="47">
        <f t="shared" si="82"/>
        <v>0</v>
      </c>
      <c r="AC229" s="47" t="str">
        <f t="shared" si="83"/>
        <v>ПДВ</v>
      </c>
      <c r="AD229" t="e">
        <f>VLOOKUP(B229,[1]справочник!A:H,8,0)</f>
        <v>#N/A</v>
      </c>
    </row>
    <row r="230" spans="1:30" hidden="1" x14ac:dyDescent="0.25">
      <c r="A230">
        <v>212</v>
      </c>
      <c r="B230">
        <f>IF(ISBLANK(A230),0,IF(AND(ISERROR(VLOOKUP(VLOOKUP(A230,ishod_substance!A:G,7,0),$B$17:B229,1,0))=TRUE,VLOOKUP(A230,norm!A:B,2,0)&gt;0),VLOOKUP(A230,ishod_substance!A:G,7,0),0))</f>
        <v>0</v>
      </c>
      <c r="C230" s="47">
        <v>212</v>
      </c>
      <c r="D230" s="147" t="e">
        <f>VLOOKUP(B230,quide!A:B,2,0)</f>
        <v>#N/A</v>
      </c>
      <c r="E230" s="47" t="e">
        <f>VLOOKUP(B230,quide!A:G,7,0)</f>
        <v>#N/A</v>
      </c>
      <c r="F230" s="47">
        <f>SUMIF(ishod_substance!G:G,tbl_7!B230,ishod_substance!H:H)</f>
        <v>0</v>
      </c>
      <c r="G230" s="47">
        <f>SUMIF(ishod_substance!G:G,tbl_7!B230,ishod_substance!I:I)</f>
        <v>0</v>
      </c>
      <c r="H230" s="47" t="s">
        <v>172</v>
      </c>
      <c r="I230" s="47">
        <f t="shared" si="63"/>
        <v>0</v>
      </c>
      <c r="J230" s="47">
        <f t="shared" si="64"/>
        <v>0</v>
      </c>
      <c r="K230" s="47" t="str">
        <f t="shared" si="65"/>
        <v>ПДВ</v>
      </c>
      <c r="L230" s="47">
        <f t="shared" si="66"/>
        <v>0</v>
      </c>
      <c r="M230" s="47">
        <f t="shared" si="67"/>
        <v>0</v>
      </c>
      <c r="N230" s="47" t="str">
        <f t="shared" si="68"/>
        <v>ПДВ</v>
      </c>
      <c r="O230" s="47">
        <f t="shared" si="69"/>
        <v>0</v>
      </c>
      <c r="P230" s="47">
        <f t="shared" si="70"/>
        <v>0</v>
      </c>
      <c r="Q230" s="47" t="str">
        <f t="shared" si="71"/>
        <v>ПДВ</v>
      </c>
      <c r="R230" s="47">
        <f t="shared" si="72"/>
        <v>0</v>
      </c>
      <c r="S230" s="47">
        <f t="shared" si="73"/>
        <v>0</v>
      </c>
      <c r="T230" s="47" t="str">
        <f t="shared" si="74"/>
        <v>ПДВ</v>
      </c>
      <c r="U230" s="47">
        <f t="shared" si="75"/>
        <v>0</v>
      </c>
      <c r="V230" s="47">
        <f t="shared" si="76"/>
        <v>0</v>
      </c>
      <c r="W230" s="47" t="str">
        <f t="shared" si="77"/>
        <v>ПДВ</v>
      </c>
      <c r="X230" s="47">
        <f t="shared" si="78"/>
        <v>0</v>
      </c>
      <c r="Y230" s="47">
        <f t="shared" si="79"/>
        <v>0</v>
      </c>
      <c r="Z230" s="47" t="str">
        <f t="shared" si="80"/>
        <v>ПДВ</v>
      </c>
      <c r="AA230" s="47">
        <f t="shared" si="81"/>
        <v>0</v>
      </c>
      <c r="AB230" s="47">
        <f t="shared" si="82"/>
        <v>0</v>
      </c>
      <c r="AC230" s="47" t="str">
        <f t="shared" si="83"/>
        <v>ПДВ</v>
      </c>
      <c r="AD230" t="e">
        <f>VLOOKUP(B230,[1]справочник!A:H,8,0)</f>
        <v>#N/A</v>
      </c>
    </row>
    <row r="231" spans="1:30" hidden="1" x14ac:dyDescent="0.25">
      <c r="A231">
        <v>213</v>
      </c>
      <c r="B231">
        <f>IF(ISBLANK(A231),0,IF(AND(ISERROR(VLOOKUP(VLOOKUP(A231,ishod_substance!A:G,7,0),$B$17:B230,1,0))=TRUE,VLOOKUP(A231,norm!A:B,2,0)&gt;0),VLOOKUP(A231,ishod_substance!A:G,7,0),0))</f>
        <v>0</v>
      </c>
      <c r="C231" s="47">
        <v>213</v>
      </c>
      <c r="D231" s="147" t="e">
        <f>VLOOKUP(B231,quide!A:B,2,0)</f>
        <v>#N/A</v>
      </c>
      <c r="E231" s="47" t="e">
        <f>VLOOKUP(B231,quide!A:G,7,0)</f>
        <v>#N/A</v>
      </c>
      <c r="F231" s="47">
        <f>SUMIF(ishod_substance!G:G,tbl_7!B231,ishod_substance!H:H)</f>
        <v>0</v>
      </c>
      <c r="G231" s="47">
        <f>SUMIF(ishod_substance!G:G,tbl_7!B231,ishod_substance!I:I)</f>
        <v>0</v>
      </c>
      <c r="H231" s="47" t="s">
        <v>172</v>
      </c>
      <c r="I231" s="47">
        <f t="shared" si="63"/>
        <v>0</v>
      </c>
      <c r="J231" s="47">
        <f t="shared" si="64"/>
        <v>0</v>
      </c>
      <c r="K231" s="47" t="str">
        <f t="shared" si="65"/>
        <v>ПДВ</v>
      </c>
      <c r="L231" s="47">
        <f t="shared" si="66"/>
        <v>0</v>
      </c>
      <c r="M231" s="47">
        <f t="shared" si="67"/>
        <v>0</v>
      </c>
      <c r="N231" s="47" t="str">
        <f t="shared" si="68"/>
        <v>ПДВ</v>
      </c>
      <c r="O231" s="47">
        <f t="shared" si="69"/>
        <v>0</v>
      </c>
      <c r="P231" s="47">
        <f t="shared" si="70"/>
        <v>0</v>
      </c>
      <c r="Q231" s="47" t="str">
        <f t="shared" si="71"/>
        <v>ПДВ</v>
      </c>
      <c r="R231" s="47">
        <f t="shared" si="72"/>
        <v>0</v>
      </c>
      <c r="S231" s="47">
        <f t="shared" si="73"/>
        <v>0</v>
      </c>
      <c r="T231" s="47" t="str">
        <f t="shared" si="74"/>
        <v>ПДВ</v>
      </c>
      <c r="U231" s="47">
        <f t="shared" si="75"/>
        <v>0</v>
      </c>
      <c r="V231" s="47">
        <f t="shared" si="76"/>
        <v>0</v>
      </c>
      <c r="W231" s="47" t="str">
        <f t="shared" si="77"/>
        <v>ПДВ</v>
      </c>
      <c r="X231" s="47">
        <f t="shared" si="78"/>
        <v>0</v>
      </c>
      <c r="Y231" s="47">
        <f t="shared" si="79"/>
        <v>0</v>
      </c>
      <c r="Z231" s="47" t="str">
        <f t="shared" si="80"/>
        <v>ПДВ</v>
      </c>
      <c r="AA231" s="47">
        <f t="shared" si="81"/>
        <v>0</v>
      </c>
      <c r="AB231" s="47">
        <f t="shared" si="82"/>
        <v>0</v>
      </c>
      <c r="AC231" s="47" t="str">
        <f t="shared" si="83"/>
        <v>ПДВ</v>
      </c>
      <c r="AD231" t="e">
        <f>VLOOKUP(B231,[1]справочник!A:H,8,0)</f>
        <v>#N/A</v>
      </c>
    </row>
    <row r="232" spans="1:30" hidden="1" x14ac:dyDescent="0.25">
      <c r="A232">
        <v>214</v>
      </c>
      <c r="B232">
        <f>IF(ISBLANK(A232),0,IF(AND(ISERROR(VLOOKUP(VLOOKUP(A232,ishod_substance!A:G,7,0),$B$17:B231,1,0))=TRUE,VLOOKUP(A232,norm!A:B,2,0)&gt;0),VLOOKUP(A232,ishod_substance!A:G,7,0),0))</f>
        <v>0</v>
      </c>
      <c r="C232" s="47">
        <v>214</v>
      </c>
      <c r="D232" s="147" t="e">
        <f>VLOOKUP(B232,quide!A:B,2,0)</f>
        <v>#N/A</v>
      </c>
      <c r="E232" s="47" t="e">
        <f>VLOOKUP(B232,quide!A:G,7,0)</f>
        <v>#N/A</v>
      </c>
      <c r="F232" s="47">
        <f>SUMIF(ishod_substance!G:G,tbl_7!B232,ishod_substance!H:H)</f>
        <v>0</v>
      </c>
      <c r="G232" s="47">
        <f>SUMIF(ishod_substance!G:G,tbl_7!B232,ishod_substance!I:I)</f>
        <v>0</v>
      </c>
      <c r="H232" s="47" t="s">
        <v>172</v>
      </c>
      <c r="I232" s="47">
        <f t="shared" si="63"/>
        <v>0</v>
      </c>
      <c r="J232" s="47">
        <f t="shared" si="64"/>
        <v>0</v>
      </c>
      <c r="K232" s="47" t="str">
        <f t="shared" si="65"/>
        <v>ПДВ</v>
      </c>
      <c r="L232" s="47">
        <f t="shared" si="66"/>
        <v>0</v>
      </c>
      <c r="M232" s="47">
        <f t="shared" si="67"/>
        <v>0</v>
      </c>
      <c r="N232" s="47" t="str">
        <f t="shared" si="68"/>
        <v>ПДВ</v>
      </c>
      <c r="O232" s="47">
        <f t="shared" si="69"/>
        <v>0</v>
      </c>
      <c r="P232" s="47">
        <f t="shared" si="70"/>
        <v>0</v>
      </c>
      <c r="Q232" s="47" t="str">
        <f t="shared" si="71"/>
        <v>ПДВ</v>
      </c>
      <c r="R232" s="47">
        <f t="shared" si="72"/>
        <v>0</v>
      </c>
      <c r="S232" s="47">
        <f t="shared" si="73"/>
        <v>0</v>
      </c>
      <c r="T232" s="47" t="str">
        <f t="shared" si="74"/>
        <v>ПДВ</v>
      </c>
      <c r="U232" s="47">
        <f t="shared" si="75"/>
        <v>0</v>
      </c>
      <c r="V232" s="47">
        <f t="shared" si="76"/>
        <v>0</v>
      </c>
      <c r="W232" s="47" t="str">
        <f t="shared" si="77"/>
        <v>ПДВ</v>
      </c>
      <c r="X232" s="47">
        <f t="shared" si="78"/>
        <v>0</v>
      </c>
      <c r="Y232" s="47">
        <f t="shared" si="79"/>
        <v>0</v>
      </c>
      <c r="Z232" s="47" t="str">
        <f t="shared" si="80"/>
        <v>ПДВ</v>
      </c>
      <c r="AA232" s="47">
        <f t="shared" si="81"/>
        <v>0</v>
      </c>
      <c r="AB232" s="47">
        <f t="shared" si="82"/>
        <v>0</v>
      </c>
      <c r="AC232" s="47" t="str">
        <f t="shared" si="83"/>
        <v>ПДВ</v>
      </c>
      <c r="AD232" t="e">
        <f>VLOOKUP(B232,[1]справочник!A:H,8,0)</f>
        <v>#N/A</v>
      </c>
    </row>
    <row r="233" spans="1:30" hidden="1" x14ac:dyDescent="0.25">
      <c r="A233">
        <v>215</v>
      </c>
      <c r="B233">
        <f>IF(ISBLANK(A233),0,IF(AND(ISERROR(VLOOKUP(VLOOKUP(A233,ishod_substance!A:G,7,0),$B$17:B232,1,0))=TRUE,VLOOKUP(A233,norm!A:B,2,0)&gt;0),VLOOKUP(A233,ishod_substance!A:G,7,0),0))</f>
        <v>0</v>
      </c>
      <c r="C233" s="47">
        <v>215</v>
      </c>
      <c r="D233" s="147" t="e">
        <f>VLOOKUP(B233,quide!A:B,2,0)</f>
        <v>#N/A</v>
      </c>
      <c r="E233" s="47" t="e">
        <f>VLOOKUP(B233,quide!A:G,7,0)</f>
        <v>#N/A</v>
      </c>
      <c r="F233" s="47">
        <f>SUMIF(ishod_substance!G:G,tbl_7!B233,ishod_substance!H:H)</f>
        <v>0</v>
      </c>
      <c r="G233" s="47">
        <f>SUMIF(ishod_substance!G:G,tbl_7!B233,ishod_substance!I:I)</f>
        <v>0</v>
      </c>
      <c r="H233" s="47" t="s">
        <v>172</v>
      </c>
      <c r="I233" s="47">
        <f t="shared" si="63"/>
        <v>0</v>
      </c>
      <c r="J233" s="47">
        <f t="shared" si="64"/>
        <v>0</v>
      </c>
      <c r="K233" s="47" t="str">
        <f t="shared" si="65"/>
        <v>ПДВ</v>
      </c>
      <c r="L233" s="47">
        <f t="shared" si="66"/>
        <v>0</v>
      </c>
      <c r="M233" s="47">
        <f t="shared" si="67"/>
        <v>0</v>
      </c>
      <c r="N233" s="47" t="str">
        <f t="shared" si="68"/>
        <v>ПДВ</v>
      </c>
      <c r="O233" s="47">
        <f t="shared" si="69"/>
        <v>0</v>
      </c>
      <c r="P233" s="47">
        <f t="shared" si="70"/>
        <v>0</v>
      </c>
      <c r="Q233" s="47" t="str">
        <f t="shared" si="71"/>
        <v>ПДВ</v>
      </c>
      <c r="R233" s="47">
        <f t="shared" si="72"/>
        <v>0</v>
      </c>
      <c r="S233" s="47">
        <f t="shared" si="73"/>
        <v>0</v>
      </c>
      <c r="T233" s="47" t="str">
        <f t="shared" si="74"/>
        <v>ПДВ</v>
      </c>
      <c r="U233" s="47">
        <f t="shared" si="75"/>
        <v>0</v>
      </c>
      <c r="V233" s="47">
        <f t="shared" si="76"/>
        <v>0</v>
      </c>
      <c r="W233" s="47" t="str">
        <f t="shared" si="77"/>
        <v>ПДВ</v>
      </c>
      <c r="X233" s="47">
        <f t="shared" si="78"/>
        <v>0</v>
      </c>
      <c r="Y233" s="47">
        <f t="shared" si="79"/>
        <v>0</v>
      </c>
      <c r="Z233" s="47" t="str">
        <f t="shared" si="80"/>
        <v>ПДВ</v>
      </c>
      <c r="AA233" s="47">
        <f t="shared" si="81"/>
        <v>0</v>
      </c>
      <c r="AB233" s="47">
        <f t="shared" si="82"/>
        <v>0</v>
      </c>
      <c r="AC233" s="47" t="str">
        <f t="shared" si="83"/>
        <v>ПДВ</v>
      </c>
      <c r="AD233" t="e">
        <f>VLOOKUP(B233,[1]справочник!A:H,8,0)</f>
        <v>#N/A</v>
      </c>
    </row>
    <row r="234" spans="1:30" hidden="1" x14ac:dyDescent="0.25">
      <c r="A234">
        <v>216</v>
      </c>
      <c r="B234">
        <f>IF(ISBLANK(A234),0,IF(AND(ISERROR(VLOOKUP(VLOOKUP(A234,ishod_substance!A:G,7,0),$B$17:B233,1,0))=TRUE,VLOOKUP(A234,norm!A:B,2,0)&gt;0),VLOOKUP(A234,ishod_substance!A:G,7,0),0))</f>
        <v>0</v>
      </c>
      <c r="C234" s="47">
        <v>216</v>
      </c>
      <c r="D234" s="147" t="e">
        <f>VLOOKUP(B234,quide!A:B,2,0)</f>
        <v>#N/A</v>
      </c>
      <c r="E234" s="47" t="e">
        <f>VLOOKUP(B234,quide!A:G,7,0)</f>
        <v>#N/A</v>
      </c>
      <c r="F234" s="47">
        <f>SUMIF(ishod_substance!G:G,tbl_7!B234,ishod_substance!H:H)</f>
        <v>0</v>
      </c>
      <c r="G234" s="47">
        <f>SUMIF(ishod_substance!G:G,tbl_7!B234,ishod_substance!I:I)</f>
        <v>0</v>
      </c>
      <c r="H234" s="47" t="s">
        <v>172</v>
      </c>
      <c r="I234" s="47">
        <f t="shared" si="63"/>
        <v>0</v>
      </c>
      <c r="J234" s="47">
        <f t="shared" si="64"/>
        <v>0</v>
      </c>
      <c r="K234" s="47" t="str">
        <f t="shared" si="65"/>
        <v>ПДВ</v>
      </c>
      <c r="L234" s="47">
        <f t="shared" si="66"/>
        <v>0</v>
      </c>
      <c r="M234" s="47">
        <f t="shared" si="67"/>
        <v>0</v>
      </c>
      <c r="N234" s="47" t="str">
        <f t="shared" si="68"/>
        <v>ПДВ</v>
      </c>
      <c r="O234" s="47">
        <f t="shared" si="69"/>
        <v>0</v>
      </c>
      <c r="P234" s="47">
        <f t="shared" si="70"/>
        <v>0</v>
      </c>
      <c r="Q234" s="47" t="str">
        <f t="shared" si="71"/>
        <v>ПДВ</v>
      </c>
      <c r="R234" s="47">
        <f t="shared" si="72"/>
        <v>0</v>
      </c>
      <c r="S234" s="47">
        <f t="shared" si="73"/>
        <v>0</v>
      </c>
      <c r="T234" s="47" t="str">
        <f t="shared" si="74"/>
        <v>ПДВ</v>
      </c>
      <c r="U234" s="47">
        <f t="shared" si="75"/>
        <v>0</v>
      </c>
      <c r="V234" s="47">
        <f t="shared" si="76"/>
        <v>0</v>
      </c>
      <c r="W234" s="47" t="str">
        <f t="shared" si="77"/>
        <v>ПДВ</v>
      </c>
      <c r="X234" s="47">
        <f t="shared" si="78"/>
        <v>0</v>
      </c>
      <c r="Y234" s="47">
        <f t="shared" si="79"/>
        <v>0</v>
      </c>
      <c r="Z234" s="47" t="str">
        <f t="shared" si="80"/>
        <v>ПДВ</v>
      </c>
      <c r="AA234" s="47">
        <f t="shared" si="81"/>
        <v>0</v>
      </c>
      <c r="AB234" s="47">
        <f t="shared" si="82"/>
        <v>0</v>
      </c>
      <c r="AC234" s="47" t="str">
        <f t="shared" si="83"/>
        <v>ПДВ</v>
      </c>
      <c r="AD234" t="e">
        <f>VLOOKUP(B234,[1]справочник!A:H,8,0)</f>
        <v>#N/A</v>
      </c>
    </row>
    <row r="235" spans="1:30" hidden="1" x14ac:dyDescent="0.25">
      <c r="A235">
        <v>217</v>
      </c>
      <c r="B235">
        <f>IF(ISBLANK(A235),0,IF(AND(ISERROR(VLOOKUP(VLOOKUP(A235,ishod_substance!A:G,7,0),$B$17:B234,1,0))=TRUE,VLOOKUP(A235,norm!A:B,2,0)&gt;0),VLOOKUP(A235,ishod_substance!A:G,7,0),0))</f>
        <v>0</v>
      </c>
      <c r="C235" s="47">
        <v>217</v>
      </c>
      <c r="D235" s="147" t="e">
        <f>VLOOKUP(B235,quide!A:B,2,0)</f>
        <v>#N/A</v>
      </c>
      <c r="E235" s="47" t="e">
        <f>VLOOKUP(B235,quide!A:G,7,0)</f>
        <v>#N/A</v>
      </c>
      <c r="F235" s="47">
        <f>SUMIF(ishod_substance!G:G,tbl_7!B235,ishod_substance!H:H)</f>
        <v>0</v>
      </c>
      <c r="G235" s="47">
        <f>SUMIF(ishod_substance!G:G,tbl_7!B235,ishod_substance!I:I)</f>
        <v>0</v>
      </c>
      <c r="H235" s="47" t="s">
        <v>172</v>
      </c>
      <c r="I235" s="47">
        <f t="shared" si="63"/>
        <v>0</v>
      </c>
      <c r="J235" s="47">
        <f t="shared" si="64"/>
        <v>0</v>
      </c>
      <c r="K235" s="47" t="str">
        <f t="shared" si="65"/>
        <v>ПДВ</v>
      </c>
      <c r="L235" s="47">
        <f t="shared" si="66"/>
        <v>0</v>
      </c>
      <c r="M235" s="47">
        <f t="shared" si="67"/>
        <v>0</v>
      </c>
      <c r="N235" s="47" t="str">
        <f t="shared" si="68"/>
        <v>ПДВ</v>
      </c>
      <c r="O235" s="47">
        <f t="shared" si="69"/>
        <v>0</v>
      </c>
      <c r="P235" s="47">
        <f t="shared" si="70"/>
        <v>0</v>
      </c>
      <c r="Q235" s="47" t="str">
        <f t="shared" si="71"/>
        <v>ПДВ</v>
      </c>
      <c r="R235" s="47">
        <f t="shared" si="72"/>
        <v>0</v>
      </c>
      <c r="S235" s="47">
        <f t="shared" si="73"/>
        <v>0</v>
      </c>
      <c r="T235" s="47" t="str">
        <f t="shared" si="74"/>
        <v>ПДВ</v>
      </c>
      <c r="U235" s="47">
        <f t="shared" si="75"/>
        <v>0</v>
      </c>
      <c r="V235" s="47">
        <f t="shared" si="76"/>
        <v>0</v>
      </c>
      <c r="W235" s="47" t="str">
        <f t="shared" si="77"/>
        <v>ПДВ</v>
      </c>
      <c r="X235" s="47">
        <f t="shared" si="78"/>
        <v>0</v>
      </c>
      <c r="Y235" s="47">
        <f t="shared" si="79"/>
        <v>0</v>
      </c>
      <c r="Z235" s="47" t="str">
        <f t="shared" si="80"/>
        <v>ПДВ</v>
      </c>
      <c r="AA235" s="47">
        <f t="shared" si="81"/>
        <v>0</v>
      </c>
      <c r="AB235" s="47">
        <f t="shared" si="82"/>
        <v>0</v>
      </c>
      <c r="AC235" s="47" t="str">
        <f t="shared" si="83"/>
        <v>ПДВ</v>
      </c>
      <c r="AD235" t="e">
        <f>VLOOKUP(B235,[1]справочник!A:H,8,0)</f>
        <v>#N/A</v>
      </c>
    </row>
    <row r="236" spans="1:30" hidden="1" x14ac:dyDescent="0.25">
      <c r="A236">
        <v>218</v>
      </c>
      <c r="B236">
        <f>IF(ISBLANK(A236),0,IF(AND(ISERROR(VLOOKUP(VLOOKUP(A236,ishod_substance!A:G,7,0),$B$17:B235,1,0))=TRUE,VLOOKUP(A236,norm!A:B,2,0)&gt;0),VLOOKUP(A236,ishod_substance!A:G,7,0),0))</f>
        <v>0</v>
      </c>
      <c r="C236" s="47">
        <v>218</v>
      </c>
      <c r="D236" s="147" t="e">
        <f>VLOOKUP(B236,quide!A:B,2,0)</f>
        <v>#N/A</v>
      </c>
      <c r="E236" s="47" t="e">
        <f>VLOOKUP(B236,quide!A:G,7,0)</f>
        <v>#N/A</v>
      </c>
      <c r="F236" s="47">
        <f>SUMIF(ishod_substance!G:G,tbl_7!B236,ishod_substance!H:H)</f>
        <v>0</v>
      </c>
      <c r="G236" s="47">
        <f>SUMIF(ishod_substance!G:G,tbl_7!B236,ishod_substance!I:I)</f>
        <v>0</v>
      </c>
      <c r="H236" s="47" t="s">
        <v>172</v>
      </c>
      <c r="I236" s="47">
        <f t="shared" si="63"/>
        <v>0</v>
      </c>
      <c r="J236" s="47">
        <f t="shared" si="64"/>
        <v>0</v>
      </c>
      <c r="K236" s="47" t="str">
        <f t="shared" si="65"/>
        <v>ПДВ</v>
      </c>
      <c r="L236" s="47">
        <f t="shared" si="66"/>
        <v>0</v>
      </c>
      <c r="M236" s="47">
        <f t="shared" si="67"/>
        <v>0</v>
      </c>
      <c r="N236" s="47" t="str">
        <f t="shared" si="68"/>
        <v>ПДВ</v>
      </c>
      <c r="O236" s="47">
        <f t="shared" si="69"/>
        <v>0</v>
      </c>
      <c r="P236" s="47">
        <f t="shared" si="70"/>
        <v>0</v>
      </c>
      <c r="Q236" s="47" t="str">
        <f t="shared" si="71"/>
        <v>ПДВ</v>
      </c>
      <c r="R236" s="47">
        <f t="shared" si="72"/>
        <v>0</v>
      </c>
      <c r="S236" s="47">
        <f t="shared" si="73"/>
        <v>0</v>
      </c>
      <c r="T236" s="47" t="str">
        <f t="shared" si="74"/>
        <v>ПДВ</v>
      </c>
      <c r="U236" s="47">
        <f t="shared" si="75"/>
        <v>0</v>
      </c>
      <c r="V236" s="47">
        <f t="shared" si="76"/>
        <v>0</v>
      </c>
      <c r="W236" s="47" t="str">
        <f t="shared" si="77"/>
        <v>ПДВ</v>
      </c>
      <c r="X236" s="47">
        <f t="shared" si="78"/>
        <v>0</v>
      </c>
      <c r="Y236" s="47">
        <f t="shared" si="79"/>
        <v>0</v>
      </c>
      <c r="Z236" s="47" t="str">
        <f t="shared" si="80"/>
        <v>ПДВ</v>
      </c>
      <c r="AA236" s="47">
        <f t="shared" si="81"/>
        <v>0</v>
      </c>
      <c r="AB236" s="47">
        <f t="shared" si="82"/>
        <v>0</v>
      </c>
      <c r="AC236" s="47" t="str">
        <f t="shared" si="83"/>
        <v>ПДВ</v>
      </c>
      <c r="AD236" t="e">
        <f>VLOOKUP(B236,[1]справочник!A:H,8,0)</f>
        <v>#N/A</v>
      </c>
    </row>
    <row r="237" spans="1:30" hidden="1" x14ac:dyDescent="0.25">
      <c r="A237">
        <v>219</v>
      </c>
      <c r="B237">
        <f>IF(ISBLANK(A237),0,IF(AND(ISERROR(VLOOKUP(VLOOKUP(A237,ishod_substance!A:G,7,0),$B$17:B236,1,0))=TRUE,VLOOKUP(A237,norm!A:B,2,0)&gt;0),VLOOKUP(A237,ishod_substance!A:G,7,0),0))</f>
        <v>0</v>
      </c>
      <c r="C237" s="47">
        <v>219</v>
      </c>
      <c r="D237" s="147" t="e">
        <f>VLOOKUP(B237,quide!A:B,2,0)</f>
        <v>#N/A</v>
      </c>
      <c r="E237" s="47" t="e">
        <f>VLOOKUP(B237,quide!A:G,7,0)</f>
        <v>#N/A</v>
      </c>
      <c r="F237" s="47">
        <f>SUMIF(ishod_substance!G:G,tbl_7!B237,ishod_substance!H:H)</f>
        <v>0</v>
      </c>
      <c r="G237" s="47">
        <f>SUMIF(ishod_substance!G:G,tbl_7!B237,ishod_substance!I:I)</f>
        <v>0</v>
      </c>
      <c r="H237" s="47" t="s">
        <v>172</v>
      </c>
      <c r="I237" s="47">
        <f t="shared" si="63"/>
        <v>0</v>
      </c>
      <c r="J237" s="47">
        <f t="shared" si="64"/>
        <v>0</v>
      </c>
      <c r="K237" s="47" t="str">
        <f t="shared" si="65"/>
        <v>ПДВ</v>
      </c>
      <c r="L237" s="47">
        <f t="shared" si="66"/>
        <v>0</v>
      </c>
      <c r="M237" s="47">
        <f t="shared" si="67"/>
        <v>0</v>
      </c>
      <c r="N237" s="47" t="str">
        <f t="shared" si="68"/>
        <v>ПДВ</v>
      </c>
      <c r="O237" s="47">
        <f t="shared" si="69"/>
        <v>0</v>
      </c>
      <c r="P237" s="47">
        <f t="shared" si="70"/>
        <v>0</v>
      </c>
      <c r="Q237" s="47" t="str">
        <f t="shared" si="71"/>
        <v>ПДВ</v>
      </c>
      <c r="R237" s="47">
        <f t="shared" si="72"/>
        <v>0</v>
      </c>
      <c r="S237" s="47">
        <f t="shared" si="73"/>
        <v>0</v>
      </c>
      <c r="T237" s="47" t="str">
        <f t="shared" si="74"/>
        <v>ПДВ</v>
      </c>
      <c r="U237" s="47">
        <f t="shared" si="75"/>
        <v>0</v>
      </c>
      <c r="V237" s="47">
        <f t="shared" si="76"/>
        <v>0</v>
      </c>
      <c r="W237" s="47" t="str">
        <f t="shared" si="77"/>
        <v>ПДВ</v>
      </c>
      <c r="X237" s="47">
        <f t="shared" si="78"/>
        <v>0</v>
      </c>
      <c r="Y237" s="47">
        <f t="shared" si="79"/>
        <v>0</v>
      </c>
      <c r="Z237" s="47" t="str">
        <f t="shared" si="80"/>
        <v>ПДВ</v>
      </c>
      <c r="AA237" s="47">
        <f t="shared" si="81"/>
        <v>0</v>
      </c>
      <c r="AB237" s="47">
        <f t="shared" si="82"/>
        <v>0</v>
      </c>
      <c r="AC237" s="47" t="str">
        <f t="shared" si="83"/>
        <v>ПДВ</v>
      </c>
      <c r="AD237" t="e">
        <f>VLOOKUP(B237,[1]справочник!A:H,8,0)</f>
        <v>#N/A</v>
      </c>
    </row>
    <row r="238" spans="1:30" hidden="1" x14ac:dyDescent="0.25">
      <c r="A238">
        <v>220</v>
      </c>
      <c r="B238">
        <f>IF(ISBLANK(A238),0,IF(AND(ISERROR(VLOOKUP(VLOOKUP(A238,ishod_substance!A:G,7,0),$B$17:B237,1,0))=TRUE,VLOOKUP(A238,norm!A:B,2,0)&gt;0),VLOOKUP(A238,ishod_substance!A:G,7,0),0))</f>
        <v>0</v>
      </c>
      <c r="C238" s="47">
        <v>220</v>
      </c>
      <c r="D238" s="147" t="e">
        <f>VLOOKUP(B238,quide!A:B,2,0)</f>
        <v>#N/A</v>
      </c>
      <c r="E238" s="47" t="e">
        <f>VLOOKUP(B238,quide!A:G,7,0)</f>
        <v>#N/A</v>
      </c>
      <c r="F238" s="47">
        <f>SUMIF(ishod_substance!G:G,tbl_7!B238,ishod_substance!H:H)</f>
        <v>0</v>
      </c>
      <c r="G238" s="47">
        <f>SUMIF(ishod_substance!G:G,tbl_7!B238,ishod_substance!I:I)</f>
        <v>0</v>
      </c>
      <c r="H238" s="47" t="s">
        <v>172</v>
      </c>
      <c r="I238" s="47">
        <f t="shared" si="63"/>
        <v>0</v>
      </c>
      <c r="J238" s="47">
        <f t="shared" si="64"/>
        <v>0</v>
      </c>
      <c r="K238" s="47" t="str">
        <f t="shared" si="65"/>
        <v>ПДВ</v>
      </c>
      <c r="L238" s="47">
        <f t="shared" si="66"/>
        <v>0</v>
      </c>
      <c r="M238" s="47">
        <f t="shared" si="67"/>
        <v>0</v>
      </c>
      <c r="N238" s="47" t="str">
        <f t="shared" si="68"/>
        <v>ПДВ</v>
      </c>
      <c r="O238" s="47">
        <f t="shared" si="69"/>
        <v>0</v>
      </c>
      <c r="P238" s="47">
        <f t="shared" si="70"/>
        <v>0</v>
      </c>
      <c r="Q238" s="47" t="str">
        <f t="shared" si="71"/>
        <v>ПДВ</v>
      </c>
      <c r="R238" s="47">
        <f t="shared" si="72"/>
        <v>0</v>
      </c>
      <c r="S238" s="47">
        <f t="shared" si="73"/>
        <v>0</v>
      </c>
      <c r="T238" s="47" t="str">
        <f t="shared" si="74"/>
        <v>ПДВ</v>
      </c>
      <c r="U238" s="47">
        <f t="shared" si="75"/>
        <v>0</v>
      </c>
      <c r="V238" s="47">
        <f t="shared" si="76"/>
        <v>0</v>
      </c>
      <c r="W238" s="47" t="str">
        <f t="shared" si="77"/>
        <v>ПДВ</v>
      </c>
      <c r="X238" s="47">
        <f t="shared" si="78"/>
        <v>0</v>
      </c>
      <c r="Y238" s="47">
        <f t="shared" si="79"/>
        <v>0</v>
      </c>
      <c r="Z238" s="47" t="str">
        <f t="shared" si="80"/>
        <v>ПДВ</v>
      </c>
      <c r="AA238" s="47">
        <f t="shared" si="81"/>
        <v>0</v>
      </c>
      <c r="AB238" s="47">
        <f t="shared" si="82"/>
        <v>0</v>
      </c>
      <c r="AC238" s="47" t="str">
        <f t="shared" si="83"/>
        <v>ПДВ</v>
      </c>
      <c r="AD238" t="e">
        <f>VLOOKUP(B238,[1]справочник!A:H,8,0)</f>
        <v>#N/A</v>
      </c>
    </row>
    <row r="239" spans="1:30" hidden="1" x14ac:dyDescent="0.25">
      <c r="A239">
        <v>221</v>
      </c>
      <c r="B239">
        <f>IF(ISBLANK(A239),0,IF(AND(ISERROR(VLOOKUP(VLOOKUP(A239,ishod_substance!A:G,7,0),$B$17:B238,1,0))=TRUE,VLOOKUP(A239,norm!A:B,2,0)&gt;0),VLOOKUP(A239,ishod_substance!A:G,7,0),0))</f>
        <v>0</v>
      </c>
      <c r="C239" s="47">
        <v>221</v>
      </c>
      <c r="D239" s="147" t="e">
        <f>VLOOKUP(B239,quide!A:B,2,0)</f>
        <v>#N/A</v>
      </c>
      <c r="E239" s="47" t="e">
        <f>VLOOKUP(B239,quide!A:G,7,0)</f>
        <v>#N/A</v>
      </c>
      <c r="F239" s="47">
        <f>SUMIF(ishod_substance!G:G,tbl_7!B239,ishod_substance!H:H)</f>
        <v>0</v>
      </c>
      <c r="G239" s="47">
        <f>SUMIF(ishod_substance!G:G,tbl_7!B239,ishod_substance!I:I)</f>
        <v>0</v>
      </c>
      <c r="H239" s="47" t="s">
        <v>172</v>
      </c>
      <c r="I239" s="47">
        <f t="shared" si="63"/>
        <v>0</v>
      </c>
      <c r="J239" s="47">
        <f t="shared" si="64"/>
        <v>0</v>
      </c>
      <c r="K239" s="47" t="str">
        <f t="shared" si="65"/>
        <v>ПДВ</v>
      </c>
      <c r="L239" s="47">
        <f t="shared" si="66"/>
        <v>0</v>
      </c>
      <c r="M239" s="47">
        <f t="shared" si="67"/>
        <v>0</v>
      </c>
      <c r="N239" s="47" t="str">
        <f t="shared" si="68"/>
        <v>ПДВ</v>
      </c>
      <c r="O239" s="47">
        <f t="shared" si="69"/>
        <v>0</v>
      </c>
      <c r="P239" s="47">
        <f t="shared" si="70"/>
        <v>0</v>
      </c>
      <c r="Q239" s="47" t="str">
        <f t="shared" si="71"/>
        <v>ПДВ</v>
      </c>
      <c r="R239" s="47">
        <f t="shared" si="72"/>
        <v>0</v>
      </c>
      <c r="S239" s="47">
        <f t="shared" si="73"/>
        <v>0</v>
      </c>
      <c r="T239" s="47" t="str">
        <f t="shared" si="74"/>
        <v>ПДВ</v>
      </c>
      <c r="U239" s="47">
        <f t="shared" si="75"/>
        <v>0</v>
      </c>
      <c r="V239" s="47">
        <f t="shared" si="76"/>
        <v>0</v>
      </c>
      <c r="W239" s="47" t="str">
        <f t="shared" si="77"/>
        <v>ПДВ</v>
      </c>
      <c r="X239" s="47">
        <f t="shared" si="78"/>
        <v>0</v>
      </c>
      <c r="Y239" s="47">
        <f t="shared" si="79"/>
        <v>0</v>
      </c>
      <c r="Z239" s="47" t="str">
        <f t="shared" si="80"/>
        <v>ПДВ</v>
      </c>
      <c r="AA239" s="47">
        <f t="shared" si="81"/>
        <v>0</v>
      </c>
      <c r="AB239" s="47">
        <f t="shared" si="82"/>
        <v>0</v>
      </c>
      <c r="AC239" s="47" t="str">
        <f t="shared" si="83"/>
        <v>ПДВ</v>
      </c>
      <c r="AD239" t="e">
        <f>VLOOKUP(B239,[1]справочник!A:H,8,0)</f>
        <v>#N/A</v>
      </c>
    </row>
    <row r="240" spans="1:30" hidden="1" x14ac:dyDescent="0.25">
      <c r="A240">
        <v>222</v>
      </c>
      <c r="B240">
        <f>IF(ISBLANK(A240),0,IF(AND(ISERROR(VLOOKUP(VLOOKUP(A240,ishod_substance!A:G,7,0),$B$17:B239,1,0))=TRUE,VLOOKUP(A240,norm!A:B,2,0)&gt;0),VLOOKUP(A240,ishod_substance!A:G,7,0),0))</f>
        <v>0</v>
      </c>
      <c r="C240" s="47">
        <v>222</v>
      </c>
      <c r="D240" s="147" t="e">
        <f>VLOOKUP(B240,quide!A:B,2,0)</f>
        <v>#N/A</v>
      </c>
      <c r="E240" s="47" t="e">
        <f>VLOOKUP(B240,quide!A:G,7,0)</f>
        <v>#N/A</v>
      </c>
      <c r="F240" s="47">
        <f>SUMIF(ishod_substance!G:G,tbl_7!B240,ishod_substance!H:H)</f>
        <v>0</v>
      </c>
      <c r="G240" s="47">
        <f>SUMIF(ishod_substance!G:G,tbl_7!B240,ishod_substance!I:I)</f>
        <v>0</v>
      </c>
      <c r="H240" s="47" t="s">
        <v>172</v>
      </c>
      <c r="I240" s="47">
        <f t="shared" si="63"/>
        <v>0</v>
      </c>
      <c r="J240" s="47">
        <f t="shared" si="64"/>
        <v>0</v>
      </c>
      <c r="K240" s="47" t="str">
        <f t="shared" si="65"/>
        <v>ПДВ</v>
      </c>
      <c r="L240" s="47">
        <f t="shared" si="66"/>
        <v>0</v>
      </c>
      <c r="M240" s="47">
        <f t="shared" si="67"/>
        <v>0</v>
      </c>
      <c r="N240" s="47" t="str">
        <f t="shared" si="68"/>
        <v>ПДВ</v>
      </c>
      <c r="O240" s="47">
        <f t="shared" si="69"/>
        <v>0</v>
      </c>
      <c r="P240" s="47">
        <f t="shared" si="70"/>
        <v>0</v>
      </c>
      <c r="Q240" s="47" t="str">
        <f t="shared" si="71"/>
        <v>ПДВ</v>
      </c>
      <c r="R240" s="47">
        <f t="shared" si="72"/>
        <v>0</v>
      </c>
      <c r="S240" s="47">
        <f t="shared" si="73"/>
        <v>0</v>
      </c>
      <c r="T240" s="47" t="str">
        <f t="shared" si="74"/>
        <v>ПДВ</v>
      </c>
      <c r="U240" s="47">
        <f t="shared" si="75"/>
        <v>0</v>
      </c>
      <c r="V240" s="47">
        <f t="shared" si="76"/>
        <v>0</v>
      </c>
      <c r="W240" s="47" t="str">
        <f t="shared" si="77"/>
        <v>ПДВ</v>
      </c>
      <c r="X240" s="47">
        <f t="shared" si="78"/>
        <v>0</v>
      </c>
      <c r="Y240" s="47">
        <f t="shared" si="79"/>
        <v>0</v>
      </c>
      <c r="Z240" s="47" t="str">
        <f t="shared" si="80"/>
        <v>ПДВ</v>
      </c>
      <c r="AA240" s="47">
        <f t="shared" si="81"/>
        <v>0</v>
      </c>
      <c r="AB240" s="47">
        <f t="shared" si="82"/>
        <v>0</v>
      </c>
      <c r="AC240" s="47" t="str">
        <f t="shared" si="83"/>
        <v>ПДВ</v>
      </c>
      <c r="AD240" t="e">
        <f>VLOOKUP(B240,[1]справочник!A:H,8,0)</f>
        <v>#N/A</v>
      </c>
    </row>
    <row r="241" spans="1:30" hidden="1" x14ac:dyDescent="0.25">
      <c r="A241">
        <v>223</v>
      </c>
      <c r="B241">
        <f>IF(ISBLANK(A241),0,IF(AND(ISERROR(VLOOKUP(VLOOKUP(A241,ishod_substance!A:G,7,0),$B$17:B240,1,0))=TRUE,VLOOKUP(A241,norm!A:B,2,0)&gt;0),VLOOKUP(A241,ishod_substance!A:G,7,0),0))</f>
        <v>0</v>
      </c>
      <c r="C241" s="47">
        <v>223</v>
      </c>
      <c r="D241" s="147" t="e">
        <f>VLOOKUP(B241,quide!A:B,2,0)</f>
        <v>#N/A</v>
      </c>
      <c r="E241" s="47" t="e">
        <f>VLOOKUP(B241,quide!A:G,7,0)</f>
        <v>#N/A</v>
      </c>
      <c r="F241" s="47">
        <f>SUMIF(ishod_substance!G:G,tbl_7!B241,ishod_substance!H:H)</f>
        <v>0</v>
      </c>
      <c r="G241" s="47">
        <f>SUMIF(ishod_substance!G:G,tbl_7!B241,ishod_substance!I:I)</f>
        <v>0</v>
      </c>
      <c r="H241" s="47" t="s">
        <v>172</v>
      </c>
      <c r="I241" s="47">
        <f t="shared" si="63"/>
        <v>0</v>
      </c>
      <c r="J241" s="47">
        <f t="shared" si="64"/>
        <v>0</v>
      </c>
      <c r="K241" s="47" t="str">
        <f t="shared" si="65"/>
        <v>ПДВ</v>
      </c>
      <c r="L241" s="47">
        <f t="shared" si="66"/>
        <v>0</v>
      </c>
      <c r="M241" s="47">
        <f t="shared" si="67"/>
        <v>0</v>
      </c>
      <c r="N241" s="47" t="str">
        <f t="shared" si="68"/>
        <v>ПДВ</v>
      </c>
      <c r="O241" s="47">
        <f t="shared" si="69"/>
        <v>0</v>
      </c>
      <c r="P241" s="47">
        <f t="shared" si="70"/>
        <v>0</v>
      </c>
      <c r="Q241" s="47" t="str">
        <f t="shared" si="71"/>
        <v>ПДВ</v>
      </c>
      <c r="R241" s="47">
        <f t="shared" si="72"/>
        <v>0</v>
      </c>
      <c r="S241" s="47">
        <f t="shared" si="73"/>
        <v>0</v>
      </c>
      <c r="T241" s="47" t="str">
        <f t="shared" si="74"/>
        <v>ПДВ</v>
      </c>
      <c r="U241" s="47">
        <f t="shared" si="75"/>
        <v>0</v>
      </c>
      <c r="V241" s="47">
        <f t="shared" si="76"/>
        <v>0</v>
      </c>
      <c r="W241" s="47" t="str">
        <f t="shared" si="77"/>
        <v>ПДВ</v>
      </c>
      <c r="X241" s="47">
        <f t="shared" si="78"/>
        <v>0</v>
      </c>
      <c r="Y241" s="47">
        <f t="shared" si="79"/>
        <v>0</v>
      </c>
      <c r="Z241" s="47" t="str">
        <f t="shared" si="80"/>
        <v>ПДВ</v>
      </c>
      <c r="AA241" s="47">
        <f t="shared" si="81"/>
        <v>0</v>
      </c>
      <c r="AB241" s="47">
        <f t="shared" si="82"/>
        <v>0</v>
      </c>
      <c r="AC241" s="47" t="str">
        <f t="shared" si="83"/>
        <v>ПДВ</v>
      </c>
      <c r="AD241" t="e">
        <f>VLOOKUP(B241,[1]справочник!A:H,8,0)</f>
        <v>#N/A</v>
      </c>
    </row>
    <row r="242" spans="1:30" hidden="1" x14ac:dyDescent="0.25">
      <c r="A242">
        <v>224</v>
      </c>
      <c r="B242">
        <f>IF(ISBLANK(A242),0,IF(AND(ISERROR(VLOOKUP(VLOOKUP(A242,ishod_substance!A:G,7,0),$B$17:B241,1,0))=TRUE,VLOOKUP(A242,norm!A:B,2,0)&gt;0),VLOOKUP(A242,ishod_substance!A:G,7,0),0))</f>
        <v>0</v>
      </c>
      <c r="C242" s="47">
        <v>224</v>
      </c>
      <c r="D242" s="147" t="e">
        <f>VLOOKUP(B242,quide!A:B,2,0)</f>
        <v>#N/A</v>
      </c>
      <c r="E242" s="47" t="e">
        <f>VLOOKUP(B242,quide!A:G,7,0)</f>
        <v>#N/A</v>
      </c>
      <c r="F242" s="47">
        <f>SUMIF(ishod_substance!G:G,tbl_7!B242,ishod_substance!H:H)</f>
        <v>0</v>
      </c>
      <c r="G242" s="47">
        <f>SUMIF(ishod_substance!G:G,tbl_7!B242,ishod_substance!I:I)</f>
        <v>0</v>
      </c>
      <c r="H242" s="47" t="s">
        <v>172</v>
      </c>
      <c r="I242" s="47">
        <f t="shared" si="63"/>
        <v>0</v>
      </c>
      <c r="J242" s="47">
        <f t="shared" si="64"/>
        <v>0</v>
      </c>
      <c r="K242" s="47" t="str">
        <f t="shared" si="65"/>
        <v>ПДВ</v>
      </c>
      <c r="L242" s="47">
        <f t="shared" si="66"/>
        <v>0</v>
      </c>
      <c r="M242" s="47">
        <f t="shared" si="67"/>
        <v>0</v>
      </c>
      <c r="N242" s="47" t="str">
        <f t="shared" si="68"/>
        <v>ПДВ</v>
      </c>
      <c r="O242" s="47">
        <f t="shared" si="69"/>
        <v>0</v>
      </c>
      <c r="P242" s="47">
        <f t="shared" si="70"/>
        <v>0</v>
      </c>
      <c r="Q242" s="47" t="str">
        <f t="shared" si="71"/>
        <v>ПДВ</v>
      </c>
      <c r="R242" s="47">
        <f t="shared" si="72"/>
        <v>0</v>
      </c>
      <c r="S242" s="47">
        <f t="shared" si="73"/>
        <v>0</v>
      </c>
      <c r="T242" s="47" t="str">
        <f t="shared" si="74"/>
        <v>ПДВ</v>
      </c>
      <c r="U242" s="47">
        <f t="shared" si="75"/>
        <v>0</v>
      </c>
      <c r="V242" s="47">
        <f t="shared" si="76"/>
        <v>0</v>
      </c>
      <c r="W242" s="47" t="str">
        <f t="shared" si="77"/>
        <v>ПДВ</v>
      </c>
      <c r="X242" s="47">
        <f t="shared" si="78"/>
        <v>0</v>
      </c>
      <c r="Y242" s="47">
        <f t="shared" si="79"/>
        <v>0</v>
      </c>
      <c r="Z242" s="47" t="str">
        <f t="shared" si="80"/>
        <v>ПДВ</v>
      </c>
      <c r="AA242" s="47">
        <f t="shared" si="81"/>
        <v>0</v>
      </c>
      <c r="AB242" s="47">
        <f t="shared" si="82"/>
        <v>0</v>
      </c>
      <c r="AC242" s="47" t="str">
        <f t="shared" si="83"/>
        <v>ПДВ</v>
      </c>
      <c r="AD242" t="e">
        <f>VLOOKUP(B242,[1]справочник!A:H,8,0)</f>
        <v>#N/A</v>
      </c>
    </row>
    <row r="243" spans="1:30" hidden="1" x14ac:dyDescent="0.25">
      <c r="A243">
        <v>225</v>
      </c>
      <c r="B243">
        <f>IF(ISBLANK(A243),0,IF(AND(ISERROR(VLOOKUP(VLOOKUP(A243,ishod_substance!A:G,7,0),$B$17:B242,1,0))=TRUE,VLOOKUP(A243,norm!A:B,2,0)&gt;0),VLOOKUP(A243,ishod_substance!A:G,7,0),0))</f>
        <v>0</v>
      </c>
      <c r="C243" s="47">
        <v>225</v>
      </c>
      <c r="D243" s="147" t="e">
        <f>VLOOKUP(B243,quide!A:B,2,0)</f>
        <v>#N/A</v>
      </c>
      <c r="E243" s="47" t="e">
        <f>VLOOKUP(B243,quide!A:G,7,0)</f>
        <v>#N/A</v>
      </c>
      <c r="F243" s="47">
        <f>SUMIF(ishod_substance!G:G,tbl_7!B243,ishod_substance!H:H)</f>
        <v>0</v>
      </c>
      <c r="G243" s="47">
        <f>SUMIF(ishod_substance!G:G,tbl_7!B243,ishod_substance!I:I)</f>
        <v>0</v>
      </c>
      <c r="H243" s="47" t="s">
        <v>172</v>
      </c>
      <c r="I243" s="47">
        <f t="shared" si="63"/>
        <v>0</v>
      </c>
      <c r="J243" s="47">
        <f t="shared" si="64"/>
        <v>0</v>
      </c>
      <c r="K243" s="47" t="str">
        <f t="shared" si="65"/>
        <v>ПДВ</v>
      </c>
      <c r="L243" s="47">
        <f t="shared" si="66"/>
        <v>0</v>
      </c>
      <c r="M243" s="47">
        <f t="shared" si="67"/>
        <v>0</v>
      </c>
      <c r="N243" s="47" t="str">
        <f t="shared" si="68"/>
        <v>ПДВ</v>
      </c>
      <c r="O243" s="47">
        <f t="shared" si="69"/>
        <v>0</v>
      </c>
      <c r="P243" s="47">
        <f t="shared" si="70"/>
        <v>0</v>
      </c>
      <c r="Q243" s="47" t="str">
        <f t="shared" si="71"/>
        <v>ПДВ</v>
      </c>
      <c r="R243" s="47">
        <f t="shared" si="72"/>
        <v>0</v>
      </c>
      <c r="S243" s="47">
        <f t="shared" si="73"/>
        <v>0</v>
      </c>
      <c r="T243" s="47" t="str">
        <f t="shared" si="74"/>
        <v>ПДВ</v>
      </c>
      <c r="U243" s="47">
        <f t="shared" si="75"/>
        <v>0</v>
      </c>
      <c r="V243" s="47">
        <f t="shared" si="76"/>
        <v>0</v>
      </c>
      <c r="W243" s="47" t="str">
        <f t="shared" si="77"/>
        <v>ПДВ</v>
      </c>
      <c r="X243" s="47">
        <f t="shared" si="78"/>
        <v>0</v>
      </c>
      <c r="Y243" s="47">
        <f t="shared" si="79"/>
        <v>0</v>
      </c>
      <c r="Z243" s="47" t="str">
        <f t="shared" si="80"/>
        <v>ПДВ</v>
      </c>
      <c r="AA243" s="47">
        <f t="shared" si="81"/>
        <v>0</v>
      </c>
      <c r="AB243" s="47">
        <f t="shared" si="82"/>
        <v>0</v>
      </c>
      <c r="AC243" s="47" t="str">
        <f t="shared" si="83"/>
        <v>ПДВ</v>
      </c>
      <c r="AD243" t="e">
        <f>VLOOKUP(B243,[1]справочник!A:H,8,0)</f>
        <v>#N/A</v>
      </c>
    </row>
    <row r="244" spans="1:30" hidden="1" x14ac:dyDescent="0.25">
      <c r="A244">
        <v>226</v>
      </c>
      <c r="B244">
        <f>IF(ISBLANK(A244),0,IF(AND(ISERROR(VLOOKUP(VLOOKUP(A244,ishod_substance!A:G,7,0),$B$17:B243,1,0))=TRUE,VLOOKUP(A244,norm!A:B,2,0)&gt;0),VLOOKUP(A244,ishod_substance!A:G,7,0),0))</f>
        <v>0</v>
      </c>
      <c r="C244" s="47">
        <v>226</v>
      </c>
      <c r="D244" s="147" t="e">
        <f>VLOOKUP(B244,quide!A:B,2,0)</f>
        <v>#N/A</v>
      </c>
      <c r="E244" s="47" t="e">
        <f>VLOOKUP(B244,quide!A:G,7,0)</f>
        <v>#N/A</v>
      </c>
      <c r="F244" s="47">
        <f>SUMIF(ishod_substance!G:G,tbl_7!B244,ishod_substance!H:H)</f>
        <v>0</v>
      </c>
      <c r="G244" s="47">
        <f>SUMIF(ishod_substance!G:G,tbl_7!B244,ishod_substance!I:I)</f>
        <v>0</v>
      </c>
      <c r="H244" s="47" t="s">
        <v>172</v>
      </c>
      <c r="I244" s="47">
        <f t="shared" si="63"/>
        <v>0</v>
      </c>
      <c r="J244" s="47">
        <f t="shared" si="64"/>
        <v>0</v>
      </c>
      <c r="K244" s="47" t="str">
        <f t="shared" si="65"/>
        <v>ПДВ</v>
      </c>
      <c r="L244" s="47">
        <f t="shared" si="66"/>
        <v>0</v>
      </c>
      <c r="M244" s="47">
        <f t="shared" si="67"/>
        <v>0</v>
      </c>
      <c r="N244" s="47" t="str">
        <f t="shared" si="68"/>
        <v>ПДВ</v>
      </c>
      <c r="O244" s="47">
        <f t="shared" si="69"/>
        <v>0</v>
      </c>
      <c r="P244" s="47">
        <f t="shared" si="70"/>
        <v>0</v>
      </c>
      <c r="Q244" s="47" t="str">
        <f t="shared" si="71"/>
        <v>ПДВ</v>
      </c>
      <c r="R244" s="47">
        <f t="shared" si="72"/>
        <v>0</v>
      </c>
      <c r="S244" s="47">
        <f t="shared" si="73"/>
        <v>0</v>
      </c>
      <c r="T244" s="47" t="str">
        <f t="shared" si="74"/>
        <v>ПДВ</v>
      </c>
      <c r="U244" s="47">
        <f t="shared" si="75"/>
        <v>0</v>
      </c>
      <c r="V244" s="47">
        <f t="shared" si="76"/>
        <v>0</v>
      </c>
      <c r="W244" s="47" t="str">
        <f t="shared" si="77"/>
        <v>ПДВ</v>
      </c>
      <c r="X244" s="47">
        <f t="shared" si="78"/>
        <v>0</v>
      </c>
      <c r="Y244" s="47">
        <f t="shared" si="79"/>
        <v>0</v>
      </c>
      <c r="Z244" s="47" t="str">
        <f t="shared" si="80"/>
        <v>ПДВ</v>
      </c>
      <c r="AA244" s="47">
        <f t="shared" si="81"/>
        <v>0</v>
      </c>
      <c r="AB244" s="47">
        <f t="shared" si="82"/>
        <v>0</v>
      </c>
      <c r="AC244" s="47" t="str">
        <f t="shared" si="83"/>
        <v>ПДВ</v>
      </c>
      <c r="AD244" t="e">
        <f>VLOOKUP(B244,[1]справочник!A:H,8,0)</f>
        <v>#N/A</v>
      </c>
    </row>
    <row r="245" spans="1:30" hidden="1" x14ac:dyDescent="0.25">
      <c r="A245">
        <v>227</v>
      </c>
      <c r="B245">
        <f>IF(ISBLANK(A245),0,IF(AND(ISERROR(VLOOKUP(VLOOKUP(A245,ishod_substance!A:G,7,0),$B$17:B244,1,0))=TRUE,VLOOKUP(A245,norm!A:B,2,0)&gt;0),VLOOKUP(A245,ishod_substance!A:G,7,0),0))</f>
        <v>0</v>
      </c>
      <c r="C245" s="47">
        <v>227</v>
      </c>
      <c r="D245" s="147" t="e">
        <f>VLOOKUP(B245,quide!A:B,2,0)</f>
        <v>#N/A</v>
      </c>
      <c r="E245" s="47" t="e">
        <f>VLOOKUP(B245,quide!A:G,7,0)</f>
        <v>#N/A</v>
      </c>
      <c r="F245" s="47">
        <f>SUMIF(ishod_substance!G:G,tbl_7!B245,ishod_substance!H:H)</f>
        <v>0</v>
      </c>
      <c r="G245" s="47">
        <f>SUMIF(ishod_substance!G:G,tbl_7!B245,ishod_substance!I:I)</f>
        <v>0</v>
      </c>
      <c r="H245" s="47" t="s">
        <v>172</v>
      </c>
      <c r="I245" s="47">
        <f t="shared" si="63"/>
        <v>0</v>
      </c>
      <c r="J245" s="47">
        <f t="shared" si="64"/>
        <v>0</v>
      </c>
      <c r="K245" s="47" t="str">
        <f t="shared" si="65"/>
        <v>ПДВ</v>
      </c>
      <c r="L245" s="47">
        <f t="shared" si="66"/>
        <v>0</v>
      </c>
      <c r="M245" s="47">
        <f t="shared" si="67"/>
        <v>0</v>
      </c>
      <c r="N245" s="47" t="str">
        <f t="shared" si="68"/>
        <v>ПДВ</v>
      </c>
      <c r="O245" s="47">
        <f t="shared" si="69"/>
        <v>0</v>
      </c>
      <c r="P245" s="47">
        <f t="shared" si="70"/>
        <v>0</v>
      </c>
      <c r="Q245" s="47" t="str">
        <f t="shared" si="71"/>
        <v>ПДВ</v>
      </c>
      <c r="R245" s="47">
        <f t="shared" si="72"/>
        <v>0</v>
      </c>
      <c r="S245" s="47">
        <f t="shared" si="73"/>
        <v>0</v>
      </c>
      <c r="T245" s="47" t="str">
        <f t="shared" si="74"/>
        <v>ПДВ</v>
      </c>
      <c r="U245" s="47">
        <f t="shared" si="75"/>
        <v>0</v>
      </c>
      <c r="V245" s="47">
        <f t="shared" si="76"/>
        <v>0</v>
      </c>
      <c r="W245" s="47" t="str">
        <f t="shared" si="77"/>
        <v>ПДВ</v>
      </c>
      <c r="X245" s="47">
        <f t="shared" si="78"/>
        <v>0</v>
      </c>
      <c r="Y245" s="47">
        <f t="shared" si="79"/>
        <v>0</v>
      </c>
      <c r="Z245" s="47" t="str">
        <f t="shared" si="80"/>
        <v>ПДВ</v>
      </c>
      <c r="AA245" s="47">
        <f t="shared" si="81"/>
        <v>0</v>
      </c>
      <c r="AB245" s="47">
        <f t="shared" si="82"/>
        <v>0</v>
      </c>
      <c r="AC245" s="47" t="str">
        <f t="shared" si="83"/>
        <v>ПДВ</v>
      </c>
      <c r="AD245" t="e">
        <f>VLOOKUP(B245,[1]справочник!A:H,8,0)</f>
        <v>#N/A</v>
      </c>
    </row>
    <row r="246" spans="1:30" hidden="1" x14ac:dyDescent="0.25">
      <c r="A246">
        <v>228</v>
      </c>
      <c r="B246">
        <f>IF(ISBLANK(A246),0,IF(AND(ISERROR(VLOOKUP(VLOOKUP(A246,ishod_substance!A:G,7,0),$B$17:B245,1,0))=TRUE,VLOOKUP(A246,norm!A:B,2,0)&gt;0),VLOOKUP(A246,ishod_substance!A:G,7,0),0))</f>
        <v>0</v>
      </c>
      <c r="C246" s="47">
        <v>228</v>
      </c>
      <c r="D246" s="147" t="e">
        <f>VLOOKUP(B246,quide!A:B,2,0)</f>
        <v>#N/A</v>
      </c>
      <c r="E246" s="47" t="e">
        <f>VLOOKUP(B246,quide!A:G,7,0)</f>
        <v>#N/A</v>
      </c>
      <c r="F246" s="47">
        <f>SUMIF(ishod_substance!G:G,tbl_7!B246,ishod_substance!H:H)</f>
        <v>0</v>
      </c>
      <c r="G246" s="47">
        <f>SUMIF(ishod_substance!G:G,tbl_7!B246,ishod_substance!I:I)</f>
        <v>0</v>
      </c>
      <c r="H246" s="47" t="s">
        <v>172</v>
      </c>
      <c r="I246" s="47">
        <f t="shared" si="63"/>
        <v>0</v>
      </c>
      <c r="J246" s="47">
        <f t="shared" si="64"/>
        <v>0</v>
      </c>
      <c r="K246" s="47" t="str">
        <f t="shared" si="65"/>
        <v>ПДВ</v>
      </c>
      <c r="L246" s="47">
        <f t="shared" si="66"/>
        <v>0</v>
      </c>
      <c r="M246" s="47">
        <f t="shared" si="67"/>
        <v>0</v>
      </c>
      <c r="N246" s="47" t="str">
        <f t="shared" si="68"/>
        <v>ПДВ</v>
      </c>
      <c r="O246" s="47">
        <f t="shared" si="69"/>
        <v>0</v>
      </c>
      <c r="P246" s="47">
        <f t="shared" si="70"/>
        <v>0</v>
      </c>
      <c r="Q246" s="47" t="str">
        <f t="shared" si="71"/>
        <v>ПДВ</v>
      </c>
      <c r="R246" s="47">
        <f t="shared" si="72"/>
        <v>0</v>
      </c>
      <c r="S246" s="47">
        <f t="shared" si="73"/>
        <v>0</v>
      </c>
      <c r="T246" s="47" t="str">
        <f t="shared" si="74"/>
        <v>ПДВ</v>
      </c>
      <c r="U246" s="47">
        <f t="shared" si="75"/>
        <v>0</v>
      </c>
      <c r="V246" s="47">
        <f t="shared" si="76"/>
        <v>0</v>
      </c>
      <c r="W246" s="47" t="str">
        <f t="shared" si="77"/>
        <v>ПДВ</v>
      </c>
      <c r="X246" s="47">
        <f t="shared" si="78"/>
        <v>0</v>
      </c>
      <c r="Y246" s="47">
        <f t="shared" si="79"/>
        <v>0</v>
      </c>
      <c r="Z246" s="47" t="str">
        <f t="shared" si="80"/>
        <v>ПДВ</v>
      </c>
      <c r="AA246" s="47">
        <f t="shared" si="81"/>
        <v>0</v>
      </c>
      <c r="AB246" s="47">
        <f t="shared" si="82"/>
        <v>0</v>
      </c>
      <c r="AC246" s="47" t="str">
        <f t="shared" si="83"/>
        <v>ПДВ</v>
      </c>
      <c r="AD246" t="e">
        <f>VLOOKUP(B246,[1]справочник!A:H,8,0)</f>
        <v>#N/A</v>
      </c>
    </row>
    <row r="247" spans="1:30" hidden="1" x14ac:dyDescent="0.25">
      <c r="A247">
        <v>229</v>
      </c>
      <c r="B247">
        <f>IF(ISBLANK(A247),0,IF(AND(ISERROR(VLOOKUP(VLOOKUP(A247,ishod_substance!A:G,7,0),$B$17:B246,1,0))=TRUE,VLOOKUP(A247,norm!A:B,2,0)&gt;0),VLOOKUP(A247,ishod_substance!A:G,7,0),0))</f>
        <v>0</v>
      </c>
      <c r="C247" s="47">
        <v>229</v>
      </c>
      <c r="D247" s="147" t="e">
        <f>VLOOKUP(B247,quide!A:B,2,0)</f>
        <v>#N/A</v>
      </c>
      <c r="E247" s="47" t="e">
        <f>VLOOKUP(B247,quide!A:G,7,0)</f>
        <v>#N/A</v>
      </c>
      <c r="F247" s="47">
        <f>SUMIF(ishod_substance!G:G,tbl_7!B247,ishod_substance!H:H)</f>
        <v>0</v>
      </c>
      <c r="G247" s="47">
        <f>SUMIF(ishod_substance!G:G,tbl_7!B247,ishod_substance!I:I)</f>
        <v>0</v>
      </c>
      <c r="H247" s="47" t="s">
        <v>172</v>
      </c>
      <c r="I247" s="47">
        <f t="shared" si="63"/>
        <v>0</v>
      </c>
      <c r="J247" s="47">
        <f t="shared" si="64"/>
        <v>0</v>
      </c>
      <c r="K247" s="47" t="str">
        <f t="shared" si="65"/>
        <v>ПДВ</v>
      </c>
      <c r="L247" s="47">
        <f t="shared" si="66"/>
        <v>0</v>
      </c>
      <c r="M247" s="47">
        <f t="shared" si="67"/>
        <v>0</v>
      </c>
      <c r="N247" s="47" t="str">
        <f t="shared" si="68"/>
        <v>ПДВ</v>
      </c>
      <c r="O247" s="47">
        <f t="shared" si="69"/>
        <v>0</v>
      </c>
      <c r="P247" s="47">
        <f t="shared" si="70"/>
        <v>0</v>
      </c>
      <c r="Q247" s="47" t="str">
        <f t="shared" si="71"/>
        <v>ПДВ</v>
      </c>
      <c r="R247" s="47">
        <f t="shared" si="72"/>
        <v>0</v>
      </c>
      <c r="S247" s="47">
        <f t="shared" si="73"/>
        <v>0</v>
      </c>
      <c r="T247" s="47" t="str">
        <f t="shared" si="74"/>
        <v>ПДВ</v>
      </c>
      <c r="U247" s="47">
        <f t="shared" si="75"/>
        <v>0</v>
      </c>
      <c r="V247" s="47">
        <f t="shared" si="76"/>
        <v>0</v>
      </c>
      <c r="W247" s="47" t="str">
        <f t="shared" si="77"/>
        <v>ПДВ</v>
      </c>
      <c r="X247" s="47">
        <f t="shared" si="78"/>
        <v>0</v>
      </c>
      <c r="Y247" s="47">
        <f t="shared" si="79"/>
        <v>0</v>
      </c>
      <c r="Z247" s="47" t="str">
        <f t="shared" si="80"/>
        <v>ПДВ</v>
      </c>
      <c r="AA247" s="47">
        <f t="shared" si="81"/>
        <v>0</v>
      </c>
      <c r="AB247" s="47">
        <f t="shared" si="82"/>
        <v>0</v>
      </c>
      <c r="AC247" s="47" t="str">
        <f t="shared" si="83"/>
        <v>ПДВ</v>
      </c>
      <c r="AD247" t="e">
        <f>VLOOKUP(B247,[1]справочник!A:H,8,0)</f>
        <v>#N/A</v>
      </c>
    </row>
    <row r="248" spans="1:30" hidden="1" x14ac:dyDescent="0.25">
      <c r="A248">
        <v>230</v>
      </c>
      <c r="B248">
        <f>IF(ISBLANK(A248),0,IF(AND(ISERROR(VLOOKUP(VLOOKUP(A248,ishod_substance!A:G,7,0),$B$17:B247,1,0))=TRUE,VLOOKUP(A248,norm!A:B,2,0)&gt;0),VLOOKUP(A248,ishod_substance!A:G,7,0),0))</f>
        <v>0</v>
      </c>
      <c r="C248" s="47">
        <v>230</v>
      </c>
      <c r="D248" s="147" t="e">
        <f>VLOOKUP(B248,quide!A:B,2,0)</f>
        <v>#N/A</v>
      </c>
      <c r="E248" s="47" t="e">
        <f>VLOOKUP(B248,quide!A:G,7,0)</f>
        <v>#N/A</v>
      </c>
      <c r="F248" s="47">
        <f>SUMIF(ishod_substance!G:G,tbl_7!B248,ishod_substance!H:H)</f>
        <v>0</v>
      </c>
      <c r="G248" s="47">
        <f>SUMIF(ishod_substance!G:G,tbl_7!B248,ishod_substance!I:I)</f>
        <v>0</v>
      </c>
      <c r="H248" s="47" t="s">
        <v>172</v>
      </c>
      <c r="I248" s="47">
        <f t="shared" si="63"/>
        <v>0</v>
      </c>
      <c r="J248" s="47">
        <f t="shared" si="64"/>
        <v>0</v>
      </c>
      <c r="K248" s="47" t="str">
        <f t="shared" si="65"/>
        <v>ПДВ</v>
      </c>
      <c r="L248" s="47">
        <f t="shared" si="66"/>
        <v>0</v>
      </c>
      <c r="M248" s="47">
        <f t="shared" si="67"/>
        <v>0</v>
      </c>
      <c r="N248" s="47" t="str">
        <f t="shared" si="68"/>
        <v>ПДВ</v>
      </c>
      <c r="O248" s="47">
        <f t="shared" si="69"/>
        <v>0</v>
      </c>
      <c r="P248" s="47">
        <f t="shared" si="70"/>
        <v>0</v>
      </c>
      <c r="Q248" s="47" t="str">
        <f t="shared" si="71"/>
        <v>ПДВ</v>
      </c>
      <c r="R248" s="47">
        <f t="shared" si="72"/>
        <v>0</v>
      </c>
      <c r="S248" s="47">
        <f t="shared" si="73"/>
        <v>0</v>
      </c>
      <c r="T248" s="47" t="str">
        <f t="shared" si="74"/>
        <v>ПДВ</v>
      </c>
      <c r="U248" s="47">
        <f t="shared" si="75"/>
        <v>0</v>
      </c>
      <c r="V248" s="47">
        <f t="shared" si="76"/>
        <v>0</v>
      </c>
      <c r="W248" s="47" t="str">
        <f t="shared" si="77"/>
        <v>ПДВ</v>
      </c>
      <c r="X248" s="47">
        <f t="shared" si="78"/>
        <v>0</v>
      </c>
      <c r="Y248" s="47">
        <f t="shared" si="79"/>
        <v>0</v>
      </c>
      <c r="Z248" s="47" t="str">
        <f t="shared" si="80"/>
        <v>ПДВ</v>
      </c>
      <c r="AA248" s="47">
        <f t="shared" si="81"/>
        <v>0</v>
      </c>
      <c r="AB248" s="47">
        <f t="shared" si="82"/>
        <v>0</v>
      </c>
      <c r="AC248" s="47" t="str">
        <f t="shared" si="83"/>
        <v>ПДВ</v>
      </c>
      <c r="AD248" t="e">
        <f>VLOOKUP(B248,[1]справочник!A:H,8,0)</f>
        <v>#N/A</v>
      </c>
    </row>
    <row r="249" spans="1:30" hidden="1" x14ac:dyDescent="0.25">
      <c r="A249">
        <v>231</v>
      </c>
      <c r="B249">
        <f>IF(ISBLANK(A249),0,IF(AND(ISERROR(VLOOKUP(VLOOKUP(A249,ishod_substance!A:G,7,0),$B$17:B248,1,0))=TRUE,VLOOKUP(A249,norm!A:B,2,0)&gt;0),VLOOKUP(A249,ishod_substance!A:G,7,0),0))</f>
        <v>0</v>
      </c>
      <c r="C249" s="47">
        <v>231</v>
      </c>
      <c r="D249" s="147" t="e">
        <f>VLOOKUP(B249,quide!A:B,2,0)</f>
        <v>#N/A</v>
      </c>
      <c r="E249" s="47" t="e">
        <f>VLOOKUP(B249,quide!A:G,7,0)</f>
        <v>#N/A</v>
      </c>
      <c r="F249" s="47">
        <f>SUMIF(ishod_substance!G:G,tbl_7!B249,ishod_substance!H:H)</f>
        <v>0</v>
      </c>
      <c r="G249" s="47">
        <f>SUMIF(ishod_substance!G:G,tbl_7!B249,ishod_substance!I:I)</f>
        <v>0</v>
      </c>
      <c r="H249" s="47" t="s">
        <v>172</v>
      </c>
      <c r="I249" s="47">
        <f t="shared" si="63"/>
        <v>0</v>
      </c>
      <c r="J249" s="47">
        <f t="shared" si="64"/>
        <v>0</v>
      </c>
      <c r="K249" s="47" t="str">
        <f t="shared" si="65"/>
        <v>ПДВ</v>
      </c>
      <c r="L249" s="47">
        <f t="shared" si="66"/>
        <v>0</v>
      </c>
      <c r="M249" s="47">
        <f t="shared" si="67"/>
        <v>0</v>
      </c>
      <c r="N249" s="47" t="str">
        <f t="shared" si="68"/>
        <v>ПДВ</v>
      </c>
      <c r="O249" s="47">
        <f t="shared" si="69"/>
        <v>0</v>
      </c>
      <c r="P249" s="47">
        <f t="shared" si="70"/>
        <v>0</v>
      </c>
      <c r="Q249" s="47" t="str">
        <f t="shared" si="71"/>
        <v>ПДВ</v>
      </c>
      <c r="R249" s="47">
        <f t="shared" si="72"/>
        <v>0</v>
      </c>
      <c r="S249" s="47">
        <f t="shared" si="73"/>
        <v>0</v>
      </c>
      <c r="T249" s="47" t="str">
        <f t="shared" si="74"/>
        <v>ПДВ</v>
      </c>
      <c r="U249" s="47">
        <f t="shared" si="75"/>
        <v>0</v>
      </c>
      <c r="V249" s="47">
        <f t="shared" si="76"/>
        <v>0</v>
      </c>
      <c r="W249" s="47" t="str">
        <f t="shared" si="77"/>
        <v>ПДВ</v>
      </c>
      <c r="X249" s="47">
        <f t="shared" si="78"/>
        <v>0</v>
      </c>
      <c r="Y249" s="47">
        <f t="shared" si="79"/>
        <v>0</v>
      </c>
      <c r="Z249" s="47" t="str">
        <f t="shared" si="80"/>
        <v>ПДВ</v>
      </c>
      <c r="AA249" s="47">
        <f t="shared" si="81"/>
        <v>0</v>
      </c>
      <c r="AB249" s="47">
        <f t="shared" si="82"/>
        <v>0</v>
      </c>
      <c r="AC249" s="47" t="str">
        <f t="shared" si="83"/>
        <v>ПДВ</v>
      </c>
      <c r="AD249" t="e">
        <f>VLOOKUP(B249,[1]справочник!A:H,8,0)</f>
        <v>#N/A</v>
      </c>
    </row>
    <row r="250" spans="1:30" hidden="1" x14ac:dyDescent="0.25">
      <c r="A250">
        <v>232</v>
      </c>
      <c r="B250">
        <f>IF(ISBLANK(A250),0,IF(AND(ISERROR(VLOOKUP(VLOOKUP(A250,ishod_substance!A:G,7,0),$B$17:B249,1,0))=TRUE,VLOOKUP(A250,norm!A:B,2,0)&gt;0),VLOOKUP(A250,ishod_substance!A:G,7,0),0))</f>
        <v>0</v>
      </c>
      <c r="C250" s="47">
        <v>232</v>
      </c>
      <c r="D250" s="147" t="e">
        <f>VLOOKUP(B250,quide!A:B,2,0)</f>
        <v>#N/A</v>
      </c>
      <c r="E250" s="47" t="e">
        <f>VLOOKUP(B250,quide!A:G,7,0)</f>
        <v>#N/A</v>
      </c>
      <c r="F250" s="47">
        <f>SUMIF(ishod_substance!G:G,tbl_7!B250,ishod_substance!H:H)</f>
        <v>0</v>
      </c>
      <c r="G250" s="47">
        <f>SUMIF(ishod_substance!G:G,tbl_7!B250,ishod_substance!I:I)</f>
        <v>0</v>
      </c>
      <c r="H250" s="47" t="s">
        <v>172</v>
      </c>
      <c r="I250" s="47">
        <f t="shared" si="63"/>
        <v>0</v>
      </c>
      <c r="J250" s="47">
        <f t="shared" si="64"/>
        <v>0</v>
      </c>
      <c r="K250" s="47" t="str">
        <f t="shared" si="65"/>
        <v>ПДВ</v>
      </c>
      <c r="L250" s="47">
        <f t="shared" si="66"/>
        <v>0</v>
      </c>
      <c r="M250" s="47">
        <f t="shared" si="67"/>
        <v>0</v>
      </c>
      <c r="N250" s="47" t="str">
        <f t="shared" si="68"/>
        <v>ПДВ</v>
      </c>
      <c r="O250" s="47">
        <f t="shared" si="69"/>
        <v>0</v>
      </c>
      <c r="P250" s="47">
        <f t="shared" si="70"/>
        <v>0</v>
      </c>
      <c r="Q250" s="47" t="str">
        <f t="shared" si="71"/>
        <v>ПДВ</v>
      </c>
      <c r="R250" s="47">
        <f t="shared" si="72"/>
        <v>0</v>
      </c>
      <c r="S250" s="47">
        <f t="shared" si="73"/>
        <v>0</v>
      </c>
      <c r="T250" s="47" t="str">
        <f t="shared" si="74"/>
        <v>ПДВ</v>
      </c>
      <c r="U250" s="47">
        <f t="shared" si="75"/>
        <v>0</v>
      </c>
      <c r="V250" s="47">
        <f t="shared" si="76"/>
        <v>0</v>
      </c>
      <c r="W250" s="47" t="str">
        <f t="shared" si="77"/>
        <v>ПДВ</v>
      </c>
      <c r="X250" s="47">
        <f t="shared" si="78"/>
        <v>0</v>
      </c>
      <c r="Y250" s="47">
        <f t="shared" si="79"/>
        <v>0</v>
      </c>
      <c r="Z250" s="47" t="str">
        <f t="shared" si="80"/>
        <v>ПДВ</v>
      </c>
      <c r="AA250" s="47">
        <f t="shared" si="81"/>
        <v>0</v>
      </c>
      <c r="AB250" s="47">
        <f t="shared" si="82"/>
        <v>0</v>
      </c>
      <c r="AC250" s="47" t="str">
        <f t="shared" si="83"/>
        <v>ПДВ</v>
      </c>
      <c r="AD250" t="e">
        <f>VLOOKUP(B250,[1]справочник!A:H,8,0)</f>
        <v>#N/A</v>
      </c>
    </row>
    <row r="251" spans="1:30" hidden="1" x14ac:dyDescent="0.25">
      <c r="A251">
        <v>233</v>
      </c>
      <c r="B251">
        <f>IF(ISBLANK(A251),0,IF(AND(ISERROR(VLOOKUP(VLOOKUP(A251,ishod_substance!A:G,7,0),$B$17:B250,1,0))=TRUE,VLOOKUP(A251,norm!A:B,2,0)&gt;0),VLOOKUP(A251,ishod_substance!A:G,7,0),0))</f>
        <v>0</v>
      </c>
      <c r="C251" s="47">
        <v>233</v>
      </c>
      <c r="D251" s="147" t="e">
        <f>VLOOKUP(B251,quide!A:B,2,0)</f>
        <v>#N/A</v>
      </c>
      <c r="E251" s="47" t="e">
        <f>VLOOKUP(B251,quide!A:G,7,0)</f>
        <v>#N/A</v>
      </c>
      <c r="F251" s="47">
        <f>SUMIF(ishod_substance!G:G,tbl_7!B251,ishod_substance!H:H)</f>
        <v>0</v>
      </c>
      <c r="G251" s="47">
        <f>SUMIF(ishod_substance!G:G,tbl_7!B251,ishod_substance!I:I)</f>
        <v>0</v>
      </c>
      <c r="H251" s="47" t="s">
        <v>172</v>
      </c>
      <c r="I251" s="47">
        <f t="shared" si="63"/>
        <v>0</v>
      </c>
      <c r="J251" s="47">
        <f t="shared" si="64"/>
        <v>0</v>
      </c>
      <c r="K251" s="47" t="str">
        <f t="shared" si="65"/>
        <v>ПДВ</v>
      </c>
      <c r="L251" s="47">
        <f t="shared" si="66"/>
        <v>0</v>
      </c>
      <c r="M251" s="47">
        <f t="shared" si="67"/>
        <v>0</v>
      </c>
      <c r="N251" s="47" t="str">
        <f t="shared" si="68"/>
        <v>ПДВ</v>
      </c>
      <c r="O251" s="47">
        <f t="shared" si="69"/>
        <v>0</v>
      </c>
      <c r="P251" s="47">
        <f t="shared" si="70"/>
        <v>0</v>
      </c>
      <c r="Q251" s="47" t="str">
        <f t="shared" si="71"/>
        <v>ПДВ</v>
      </c>
      <c r="R251" s="47">
        <f t="shared" si="72"/>
        <v>0</v>
      </c>
      <c r="S251" s="47">
        <f t="shared" si="73"/>
        <v>0</v>
      </c>
      <c r="T251" s="47" t="str">
        <f t="shared" si="74"/>
        <v>ПДВ</v>
      </c>
      <c r="U251" s="47">
        <f t="shared" si="75"/>
        <v>0</v>
      </c>
      <c r="V251" s="47">
        <f t="shared" si="76"/>
        <v>0</v>
      </c>
      <c r="W251" s="47" t="str">
        <f t="shared" si="77"/>
        <v>ПДВ</v>
      </c>
      <c r="X251" s="47">
        <f t="shared" si="78"/>
        <v>0</v>
      </c>
      <c r="Y251" s="47">
        <f t="shared" si="79"/>
        <v>0</v>
      </c>
      <c r="Z251" s="47" t="str">
        <f t="shared" si="80"/>
        <v>ПДВ</v>
      </c>
      <c r="AA251" s="47">
        <f t="shared" si="81"/>
        <v>0</v>
      </c>
      <c r="AB251" s="47">
        <f t="shared" si="82"/>
        <v>0</v>
      </c>
      <c r="AC251" s="47" t="str">
        <f t="shared" si="83"/>
        <v>ПДВ</v>
      </c>
      <c r="AD251" t="e">
        <f>VLOOKUP(B251,[1]справочник!A:H,8,0)</f>
        <v>#N/A</v>
      </c>
    </row>
    <row r="252" spans="1:30" hidden="1" x14ac:dyDescent="0.25">
      <c r="A252">
        <v>234</v>
      </c>
      <c r="B252">
        <f>IF(ISBLANK(A252),0,IF(AND(ISERROR(VLOOKUP(VLOOKUP(A252,ishod_substance!A:G,7,0),$B$17:B251,1,0))=TRUE,VLOOKUP(A252,norm!A:B,2,0)&gt;0),VLOOKUP(A252,ishod_substance!A:G,7,0),0))</f>
        <v>0</v>
      </c>
      <c r="C252" s="47">
        <v>234</v>
      </c>
      <c r="D252" s="147" t="e">
        <f>VLOOKUP(B252,quide!A:B,2,0)</f>
        <v>#N/A</v>
      </c>
      <c r="E252" s="47" t="e">
        <f>VLOOKUP(B252,quide!A:G,7,0)</f>
        <v>#N/A</v>
      </c>
      <c r="F252" s="47">
        <f>SUMIF(ishod_substance!G:G,tbl_7!B252,ishod_substance!H:H)</f>
        <v>0</v>
      </c>
      <c r="G252" s="47">
        <f>SUMIF(ishod_substance!G:G,tbl_7!B252,ishod_substance!I:I)</f>
        <v>0</v>
      </c>
      <c r="H252" s="47" t="s">
        <v>172</v>
      </c>
      <c r="I252" s="47">
        <f t="shared" si="63"/>
        <v>0</v>
      </c>
      <c r="J252" s="47">
        <f t="shared" si="64"/>
        <v>0</v>
      </c>
      <c r="K252" s="47" t="str">
        <f t="shared" si="65"/>
        <v>ПДВ</v>
      </c>
      <c r="L252" s="47">
        <f t="shared" si="66"/>
        <v>0</v>
      </c>
      <c r="M252" s="47">
        <f t="shared" si="67"/>
        <v>0</v>
      </c>
      <c r="N252" s="47" t="str">
        <f t="shared" si="68"/>
        <v>ПДВ</v>
      </c>
      <c r="O252" s="47">
        <f t="shared" si="69"/>
        <v>0</v>
      </c>
      <c r="P252" s="47">
        <f t="shared" si="70"/>
        <v>0</v>
      </c>
      <c r="Q252" s="47" t="str">
        <f t="shared" si="71"/>
        <v>ПДВ</v>
      </c>
      <c r="R252" s="47">
        <f t="shared" si="72"/>
        <v>0</v>
      </c>
      <c r="S252" s="47">
        <f t="shared" si="73"/>
        <v>0</v>
      </c>
      <c r="T252" s="47" t="str">
        <f t="shared" si="74"/>
        <v>ПДВ</v>
      </c>
      <c r="U252" s="47">
        <f t="shared" si="75"/>
        <v>0</v>
      </c>
      <c r="V252" s="47">
        <f t="shared" si="76"/>
        <v>0</v>
      </c>
      <c r="W252" s="47" t="str">
        <f t="shared" si="77"/>
        <v>ПДВ</v>
      </c>
      <c r="X252" s="47">
        <f t="shared" si="78"/>
        <v>0</v>
      </c>
      <c r="Y252" s="47">
        <f t="shared" si="79"/>
        <v>0</v>
      </c>
      <c r="Z252" s="47" t="str">
        <f t="shared" si="80"/>
        <v>ПДВ</v>
      </c>
      <c r="AA252" s="47">
        <f t="shared" si="81"/>
        <v>0</v>
      </c>
      <c r="AB252" s="47">
        <f t="shared" si="82"/>
        <v>0</v>
      </c>
      <c r="AC252" s="47" t="str">
        <f t="shared" si="83"/>
        <v>ПДВ</v>
      </c>
      <c r="AD252" t="e">
        <f>VLOOKUP(B252,[1]справочник!A:H,8,0)</f>
        <v>#N/A</v>
      </c>
    </row>
    <row r="253" spans="1:30" hidden="1" x14ac:dyDescent="0.25">
      <c r="A253">
        <v>235</v>
      </c>
      <c r="B253">
        <f>IF(ISBLANK(A253),0,IF(AND(ISERROR(VLOOKUP(VLOOKUP(A253,ishod_substance!A:G,7,0),$B$17:B252,1,0))=TRUE,VLOOKUP(A253,norm!A:B,2,0)&gt;0),VLOOKUP(A253,ishod_substance!A:G,7,0),0))</f>
        <v>0</v>
      </c>
      <c r="C253" s="47">
        <v>235</v>
      </c>
      <c r="D253" s="147" t="e">
        <f>VLOOKUP(B253,quide!A:B,2,0)</f>
        <v>#N/A</v>
      </c>
      <c r="E253" s="47" t="e">
        <f>VLOOKUP(B253,quide!A:G,7,0)</f>
        <v>#N/A</v>
      </c>
      <c r="F253" s="47">
        <f>SUMIF(ishod_substance!G:G,tbl_7!B253,ishod_substance!H:H)</f>
        <v>0</v>
      </c>
      <c r="G253" s="47">
        <f>SUMIF(ishod_substance!G:G,tbl_7!B253,ishod_substance!I:I)</f>
        <v>0</v>
      </c>
      <c r="H253" s="47" t="s">
        <v>172</v>
      </c>
      <c r="I253" s="47">
        <f t="shared" si="63"/>
        <v>0</v>
      </c>
      <c r="J253" s="47">
        <f t="shared" si="64"/>
        <v>0</v>
      </c>
      <c r="K253" s="47" t="str">
        <f t="shared" si="65"/>
        <v>ПДВ</v>
      </c>
      <c r="L253" s="47">
        <f t="shared" si="66"/>
        <v>0</v>
      </c>
      <c r="M253" s="47">
        <f t="shared" si="67"/>
        <v>0</v>
      </c>
      <c r="N253" s="47" t="str">
        <f t="shared" si="68"/>
        <v>ПДВ</v>
      </c>
      <c r="O253" s="47">
        <f t="shared" si="69"/>
        <v>0</v>
      </c>
      <c r="P253" s="47">
        <f t="shared" si="70"/>
        <v>0</v>
      </c>
      <c r="Q253" s="47" t="str">
        <f t="shared" si="71"/>
        <v>ПДВ</v>
      </c>
      <c r="R253" s="47">
        <f t="shared" si="72"/>
        <v>0</v>
      </c>
      <c r="S253" s="47">
        <f t="shared" si="73"/>
        <v>0</v>
      </c>
      <c r="T253" s="47" t="str">
        <f t="shared" si="74"/>
        <v>ПДВ</v>
      </c>
      <c r="U253" s="47">
        <f t="shared" si="75"/>
        <v>0</v>
      </c>
      <c r="V253" s="47">
        <f t="shared" si="76"/>
        <v>0</v>
      </c>
      <c r="W253" s="47" t="str">
        <f t="shared" si="77"/>
        <v>ПДВ</v>
      </c>
      <c r="X253" s="47">
        <f t="shared" si="78"/>
        <v>0</v>
      </c>
      <c r="Y253" s="47">
        <f t="shared" si="79"/>
        <v>0</v>
      </c>
      <c r="Z253" s="47" t="str">
        <f t="shared" si="80"/>
        <v>ПДВ</v>
      </c>
      <c r="AA253" s="47">
        <f t="shared" si="81"/>
        <v>0</v>
      </c>
      <c r="AB253" s="47">
        <f t="shared" si="82"/>
        <v>0</v>
      </c>
      <c r="AC253" s="47" t="str">
        <f t="shared" si="83"/>
        <v>ПДВ</v>
      </c>
      <c r="AD253" t="e">
        <f>VLOOKUP(B253,[1]справочник!A:H,8,0)</f>
        <v>#N/A</v>
      </c>
    </row>
    <row r="254" spans="1:30" hidden="1" x14ac:dyDescent="0.25">
      <c r="A254">
        <v>236</v>
      </c>
      <c r="B254">
        <f>IF(ISBLANK(A254),0,IF(AND(ISERROR(VLOOKUP(VLOOKUP(A254,ishod_substance!A:G,7,0),$B$17:B253,1,0))=TRUE,VLOOKUP(A254,norm!A:B,2,0)&gt;0),VLOOKUP(A254,ishod_substance!A:G,7,0),0))</f>
        <v>0</v>
      </c>
      <c r="C254" s="47">
        <v>236</v>
      </c>
      <c r="D254" s="147" t="e">
        <f>VLOOKUP(B254,quide!A:B,2,0)</f>
        <v>#N/A</v>
      </c>
      <c r="E254" s="47" t="e">
        <f>VLOOKUP(B254,quide!A:G,7,0)</f>
        <v>#N/A</v>
      </c>
      <c r="F254" s="47">
        <f>SUMIF(ishod_substance!G:G,tbl_7!B254,ishod_substance!H:H)</f>
        <v>0</v>
      </c>
      <c r="G254" s="47">
        <f>SUMIF(ishod_substance!G:G,tbl_7!B254,ishod_substance!I:I)</f>
        <v>0</v>
      </c>
      <c r="H254" s="47" t="s">
        <v>172</v>
      </c>
      <c r="I254" s="47">
        <f t="shared" si="63"/>
        <v>0</v>
      </c>
      <c r="J254" s="47">
        <f t="shared" si="64"/>
        <v>0</v>
      </c>
      <c r="K254" s="47" t="str">
        <f t="shared" si="65"/>
        <v>ПДВ</v>
      </c>
      <c r="L254" s="47">
        <f t="shared" si="66"/>
        <v>0</v>
      </c>
      <c r="M254" s="47">
        <f t="shared" si="67"/>
        <v>0</v>
      </c>
      <c r="N254" s="47" t="str">
        <f t="shared" si="68"/>
        <v>ПДВ</v>
      </c>
      <c r="O254" s="47">
        <f t="shared" si="69"/>
        <v>0</v>
      </c>
      <c r="P254" s="47">
        <f t="shared" si="70"/>
        <v>0</v>
      </c>
      <c r="Q254" s="47" t="str">
        <f t="shared" si="71"/>
        <v>ПДВ</v>
      </c>
      <c r="R254" s="47">
        <f t="shared" si="72"/>
        <v>0</v>
      </c>
      <c r="S254" s="47">
        <f t="shared" si="73"/>
        <v>0</v>
      </c>
      <c r="T254" s="47" t="str">
        <f t="shared" si="74"/>
        <v>ПДВ</v>
      </c>
      <c r="U254" s="47">
        <f t="shared" si="75"/>
        <v>0</v>
      </c>
      <c r="V254" s="47">
        <f t="shared" si="76"/>
        <v>0</v>
      </c>
      <c r="W254" s="47" t="str">
        <f t="shared" si="77"/>
        <v>ПДВ</v>
      </c>
      <c r="X254" s="47">
        <f t="shared" si="78"/>
        <v>0</v>
      </c>
      <c r="Y254" s="47">
        <f t="shared" si="79"/>
        <v>0</v>
      </c>
      <c r="Z254" s="47" t="str">
        <f t="shared" si="80"/>
        <v>ПДВ</v>
      </c>
      <c r="AA254" s="47">
        <f t="shared" si="81"/>
        <v>0</v>
      </c>
      <c r="AB254" s="47">
        <f t="shared" si="82"/>
        <v>0</v>
      </c>
      <c r="AC254" s="47" t="str">
        <f t="shared" si="83"/>
        <v>ПДВ</v>
      </c>
      <c r="AD254" t="e">
        <f>VLOOKUP(B254,[1]справочник!A:H,8,0)</f>
        <v>#N/A</v>
      </c>
    </row>
    <row r="255" spans="1:30" hidden="1" x14ac:dyDescent="0.25">
      <c r="A255">
        <v>237</v>
      </c>
      <c r="B255">
        <f>IF(ISBLANK(A255),0,IF(AND(ISERROR(VLOOKUP(VLOOKUP(A255,ishod_substance!A:G,7,0),$B$17:B254,1,0))=TRUE,VLOOKUP(A255,norm!A:B,2,0)&gt;0),VLOOKUP(A255,ishod_substance!A:G,7,0),0))</f>
        <v>0</v>
      </c>
      <c r="C255" s="47">
        <v>237</v>
      </c>
      <c r="D255" s="147" t="e">
        <f>VLOOKUP(B255,quide!A:B,2,0)</f>
        <v>#N/A</v>
      </c>
      <c r="E255" s="47" t="e">
        <f>VLOOKUP(B255,quide!A:G,7,0)</f>
        <v>#N/A</v>
      </c>
      <c r="F255" s="47">
        <f>SUMIF(ishod_substance!G:G,tbl_7!B255,ishod_substance!H:H)</f>
        <v>0</v>
      </c>
      <c r="G255" s="47">
        <f>SUMIF(ishod_substance!G:G,tbl_7!B255,ishod_substance!I:I)</f>
        <v>0</v>
      </c>
      <c r="H255" s="47" t="s">
        <v>172</v>
      </c>
      <c r="I255" s="47">
        <f t="shared" si="63"/>
        <v>0</v>
      </c>
      <c r="J255" s="47">
        <f t="shared" si="64"/>
        <v>0</v>
      </c>
      <c r="K255" s="47" t="str">
        <f t="shared" si="65"/>
        <v>ПДВ</v>
      </c>
      <c r="L255" s="47">
        <f t="shared" si="66"/>
        <v>0</v>
      </c>
      <c r="M255" s="47">
        <f t="shared" si="67"/>
        <v>0</v>
      </c>
      <c r="N255" s="47" t="str">
        <f t="shared" si="68"/>
        <v>ПДВ</v>
      </c>
      <c r="O255" s="47">
        <f t="shared" si="69"/>
        <v>0</v>
      </c>
      <c r="P255" s="47">
        <f t="shared" si="70"/>
        <v>0</v>
      </c>
      <c r="Q255" s="47" t="str">
        <f t="shared" si="71"/>
        <v>ПДВ</v>
      </c>
      <c r="R255" s="47">
        <f t="shared" si="72"/>
        <v>0</v>
      </c>
      <c r="S255" s="47">
        <f t="shared" si="73"/>
        <v>0</v>
      </c>
      <c r="T255" s="47" t="str">
        <f t="shared" si="74"/>
        <v>ПДВ</v>
      </c>
      <c r="U255" s="47">
        <f t="shared" si="75"/>
        <v>0</v>
      </c>
      <c r="V255" s="47">
        <f t="shared" si="76"/>
        <v>0</v>
      </c>
      <c r="W255" s="47" t="str">
        <f t="shared" si="77"/>
        <v>ПДВ</v>
      </c>
      <c r="X255" s="47">
        <f t="shared" si="78"/>
        <v>0</v>
      </c>
      <c r="Y255" s="47">
        <f t="shared" si="79"/>
        <v>0</v>
      </c>
      <c r="Z255" s="47" t="str">
        <f t="shared" si="80"/>
        <v>ПДВ</v>
      </c>
      <c r="AA255" s="47">
        <f t="shared" si="81"/>
        <v>0</v>
      </c>
      <c r="AB255" s="47">
        <f t="shared" si="82"/>
        <v>0</v>
      </c>
      <c r="AC255" s="47" t="str">
        <f t="shared" si="83"/>
        <v>ПДВ</v>
      </c>
      <c r="AD255" t="e">
        <f>VLOOKUP(B255,[1]справочник!A:H,8,0)</f>
        <v>#N/A</v>
      </c>
    </row>
    <row r="256" spans="1:30" hidden="1" x14ac:dyDescent="0.25">
      <c r="A256">
        <v>238</v>
      </c>
      <c r="B256">
        <f>IF(ISBLANK(A256),0,IF(AND(ISERROR(VLOOKUP(VLOOKUP(A256,ishod_substance!A:G,7,0),$B$17:B255,1,0))=TRUE,VLOOKUP(A256,norm!A:B,2,0)&gt;0),VLOOKUP(A256,ishod_substance!A:G,7,0),0))</f>
        <v>0</v>
      </c>
      <c r="C256" s="47">
        <v>238</v>
      </c>
      <c r="D256" s="147" t="e">
        <f>VLOOKUP(B256,quide!A:B,2,0)</f>
        <v>#N/A</v>
      </c>
      <c r="E256" s="47" t="e">
        <f>VLOOKUP(B256,quide!A:G,7,0)</f>
        <v>#N/A</v>
      </c>
      <c r="F256" s="47">
        <f>SUMIF(ishod_substance!G:G,tbl_7!B256,ishod_substance!H:H)</f>
        <v>0</v>
      </c>
      <c r="G256" s="47">
        <f>SUMIF(ishod_substance!G:G,tbl_7!B256,ishod_substance!I:I)</f>
        <v>0</v>
      </c>
      <c r="H256" s="47" t="s">
        <v>172</v>
      </c>
      <c r="I256" s="47">
        <f t="shared" si="63"/>
        <v>0</v>
      </c>
      <c r="J256" s="47">
        <f t="shared" si="64"/>
        <v>0</v>
      </c>
      <c r="K256" s="47" t="str">
        <f t="shared" si="65"/>
        <v>ПДВ</v>
      </c>
      <c r="L256" s="47">
        <f t="shared" si="66"/>
        <v>0</v>
      </c>
      <c r="M256" s="47">
        <f t="shared" si="67"/>
        <v>0</v>
      </c>
      <c r="N256" s="47" t="str">
        <f t="shared" si="68"/>
        <v>ПДВ</v>
      </c>
      <c r="O256" s="47">
        <f t="shared" si="69"/>
        <v>0</v>
      </c>
      <c r="P256" s="47">
        <f t="shared" si="70"/>
        <v>0</v>
      </c>
      <c r="Q256" s="47" t="str">
        <f t="shared" si="71"/>
        <v>ПДВ</v>
      </c>
      <c r="R256" s="47">
        <f t="shared" si="72"/>
        <v>0</v>
      </c>
      <c r="S256" s="47">
        <f t="shared" si="73"/>
        <v>0</v>
      </c>
      <c r="T256" s="47" t="str">
        <f t="shared" si="74"/>
        <v>ПДВ</v>
      </c>
      <c r="U256" s="47">
        <f t="shared" si="75"/>
        <v>0</v>
      </c>
      <c r="V256" s="47">
        <f t="shared" si="76"/>
        <v>0</v>
      </c>
      <c r="W256" s="47" t="str">
        <f t="shared" si="77"/>
        <v>ПДВ</v>
      </c>
      <c r="X256" s="47">
        <f t="shared" si="78"/>
        <v>0</v>
      </c>
      <c r="Y256" s="47">
        <f t="shared" si="79"/>
        <v>0</v>
      </c>
      <c r="Z256" s="47" t="str">
        <f t="shared" si="80"/>
        <v>ПДВ</v>
      </c>
      <c r="AA256" s="47">
        <f t="shared" si="81"/>
        <v>0</v>
      </c>
      <c r="AB256" s="47">
        <f t="shared" si="82"/>
        <v>0</v>
      </c>
      <c r="AC256" s="47" t="str">
        <f t="shared" si="83"/>
        <v>ПДВ</v>
      </c>
      <c r="AD256" t="e">
        <f>VLOOKUP(B256,[1]справочник!A:H,8,0)</f>
        <v>#N/A</v>
      </c>
    </row>
    <row r="257" spans="1:30" hidden="1" x14ac:dyDescent="0.25">
      <c r="A257">
        <v>239</v>
      </c>
      <c r="B257">
        <f>IF(ISBLANK(A257),0,IF(AND(ISERROR(VLOOKUP(VLOOKUP(A257,ishod_substance!A:G,7,0),$B$17:B256,1,0))=TRUE,VLOOKUP(A257,norm!A:B,2,0)&gt;0),VLOOKUP(A257,ishod_substance!A:G,7,0),0))</f>
        <v>0</v>
      </c>
      <c r="C257" s="47">
        <v>239</v>
      </c>
      <c r="D257" s="147" t="e">
        <f>VLOOKUP(B257,quide!A:B,2,0)</f>
        <v>#N/A</v>
      </c>
      <c r="E257" s="47" t="e">
        <f>VLOOKUP(B257,quide!A:G,7,0)</f>
        <v>#N/A</v>
      </c>
      <c r="F257" s="47">
        <f>SUMIF(ishod_substance!G:G,tbl_7!B257,ishod_substance!H:H)</f>
        <v>0</v>
      </c>
      <c r="G257" s="47">
        <f>SUMIF(ishod_substance!G:G,tbl_7!B257,ishod_substance!I:I)</f>
        <v>0</v>
      </c>
      <c r="H257" s="47" t="s">
        <v>172</v>
      </c>
      <c r="I257" s="47">
        <f t="shared" si="63"/>
        <v>0</v>
      </c>
      <c r="J257" s="47">
        <f t="shared" si="64"/>
        <v>0</v>
      </c>
      <c r="K257" s="47" t="str">
        <f t="shared" si="65"/>
        <v>ПДВ</v>
      </c>
      <c r="L257" s="47">
        <f t="shared" si="66"/>
        <v>0</v>
      </c>
      <c r="M257" s="47">
        <f t="shared" si="67"/>
        <v>0</v>
      </c>
      <c r="N257" s="47" t="str">
        <f t="shared" si="68"/>
        <v>ПДВ</v>
      </c>
      <c r="O257" s="47">
        <f t="shared" si="69"/>
        <v>0</v>
      </c>
      <c r="P257" s="47">
        <f t="shared" si="70"/>
        <v>0</v>
      </c>
      <c r="Q257" s="47" t="str">
        <f t="shared" si="71"/>
        <v>ПДВ</v>
      </c>
      <c r="R257" s="47">
        <f t="shared" si="72"/>
        <v>0</v>
      </c>
      <c r="S257" s="47">
        <f t="shared" si="73"/>
        <v>0</v>
      </c>
      <c r="T257" s="47" t="str">
        <f t="shared" si="74"/>
        <v>ПДВ</v>
      </c>
      <c r="U257" s="47">
        <f t="shared" si="75"/>
        <v>0</v>
      </c>
      <c r="V257" s="47">
        <f t="shared" si="76"/>
        <v>0</v>
      </c>
      <c r="W257" s="47" t="str">
        <f t="shared" si="77"/>
        <v>ПДВ</v>
      </c>
      <c r="X257" s="47">
        <f t="shared" si="78"/>
        <v>0</v>
      </c>
      <c r="Y257" s="47">
        <f t="shared" si="79"/>
        <v>0</v>
      </c>
      <c r="Z257" s="47" t="str">
        <f t="shared" si="80"/>
        <v>ПДВ</v>
      </c>
      <c r="AA257" s="47">
        <f t="shared" si="81"/>
        <v>0</v>
      </c>
      <c r="AB257" s="47">
        <f t="shared" si="82"/>
        <v>0</v>
      </c>
      <c r="AC257" s="47" t="str">
        <f t="shared" si="83"/>
        <v>ПДВ</v>
      </c>
      <c r="AD257" t="e">
        <f>VLOOKUP(B257,[1]справочник!A:H,8,0)</f>
        <v>#N/A</v>
      </c>
    </row>
    <row r="258" spans="1:30" hidden="1" x14ac:dyDescent="0.25">
      <c r="A258">
        <v>240</v>
      </c>
      <c r="B258">
        <f>IF(ISBLANK(A258),0,IF(AND(ISERROR(VLOOKUP(VLOOKUP(A258,ishod_substance!A:G,7,0),$B$17:B257,1,0))=TRUE,VLOOKUP(A258,norm!A:B,2,0)&gt;0),VLOOKUP(A258,ishod_substance!A:G,7,0),0))</f>
        <v>0</v>
      </c>
      <c r="C258" s="47">
        <v>240</v>
      </c>
      <c r="D258" s="147" t="e">
        <f>VLOOKUP(B258,quide!A:B,2,0)</f>
        <v>#N/A</v>
      </c>
      <c r="E258" s="47" t="e">
        <f>VLOOKUP(B258,quide!A:G,7,0)</f>
        <v>#N/A</v>
      </c>
      <c r="F258" s="47">
        <f>SUMIF(ishod_substance!G:G,tbl_7!B258,ishod_substance!H:H)</f>
        <v>0</v>
      </c>
      <c r="G258" s="47">
        <f>SUMIF(ishod_substance!G:G,tbl_7!B258,ishod_substance!I:I)</f>
        <v>0</v>
      </c>
      <c r="H258" s="47" t="s">
        <v>172</v>
      </c>
      <c r="I258" s="47">
        <f t="shared" si="63"/>
        <v>0</v>
      </c>
      <c r="J258" s="47">
        <f t="shared" si="64"/>
        <v>0</v>
      </c>
      <c r="K258" s="47" t="str">
        <f t="shared" si="65"/>
        <v>ПДВ</v>
      </c>
      <c r="L258" s="47">
        <f t="shared" si="66"/>
        <v>0</v>
      </c>
      <c r="M258" s="47">
        <f t="shared" si="67"/>
        <v>0</v>
      </c>
      <c r="N258" s="47" t="str">
        <f t="shared" si="68"/>
        <v>ПДВ</v>
      </c>
      <c r="O258" s="47">
        <f t="shared" si="69"/>
        <v>0</v>
      </c>
      <c r="P258" s="47">
        <f t="shared" si="70"/>
        <v>0</v>
      </c>
      <c r="Q258" s="47" t="str">
        <f t="shared" si="71"/>
        <v>ПДВ</v>
      </c>
      <c r="R258" s="47">
        <f t="shared" si="72"/>
        <v>0</v>
      </c>
      <c r="S258" s="47">
        <f t="shared" si="73"/>
        <v>0</v>
      </c>
      <c r="T258" s="47" t="str">
        <f t="shared" si="74"/>
        <v>ПДВ</v>
      </c>
      <c r="U258" s="47">
        <f t="shared" si="75"/>
        <v>0</v>
      </c>
      <c r="V258" s="47">
        <f t="shared" si="76"/>
        <v>0</v>
      </c>
      <c r="W258" s="47" t="str">
        <f t="shared" si="77"/>
        <v>ПДВ</v>
      </c>
      <c r="X258" s="47">
        <f t="shared" si="78"/>
        <v>0</v>
      </c>
      <c r="Y258" s="47">
        <f t="shared" si="79"/>
        <v>0</v>
      </c>
      <c r="Z258" s="47" t="str">
        <f t="shared" si="80"/>
        <v>ПДВ</v>
      </c>
      <c r="AA258" s="47">
        <f t="shared" si="81"/>
        <v>0</v>
      </c>
      <c r="AB258" s="47">
        <f t="shared" si="82"/>
        <v>0</v>
      </c>
      <c r="AC258" s="47" t="str">
        <f t="shared" si="83"/>
        <v>ПДВ</v>
      </c>
      <c r="AD258" t="e">
        <f>VLOOKUP(B258,[1]справочник!A:H,8,0)</f>
        <v>#N/A</v>
      </c>
    </row>
    <row r="259" spans="1:30" hidden="1" x14ac:dyDescent="0.25">
      <c r="A259">
        <v>241</v>
      </c>
      <c r="B259">
        <f>IF(ISBLANK(A259),0,IF(AND(ISERROR(VLOOKUP(VLOOKUP(A259,ishod_substance!A:G,7,0),$B$17:B258,1,0))=TRUE,VLOOKUP(A259,norm!A:B,2,0)&gt;0),VLOOKUP(A259,ishod_substance!A:G,7,0),0))</f>
        <v>0</v>
      </c>
      <c r="C259" s="47">
        <v>241</v>
      </c>
      <c r="D259" s="147" t="e">
        <f>VLOOKUP(B259,quide!A:B,2,0)</f>
        <v>#N/A</v>
      </c>
      <c r="E259" s="47" t="e">
        <f>VLOOKUP(B259,quide!A:G,7,0)</f>
        <v>#N/A</v>
      </c>
      <c r="F259" s="47">
        <f>SUMIF(ishod_substance!G:G,tbl_7!B259,ishod_substance!H:H)</f>
        <v>0</v>
      </c>
      <c r="G259" s="47">
        <f>SUMIF(ishod_substance!G:G,tbl_7!B259,ishod_substance!I:I)</f>
        <v>0</v>
      </c>
      <c r="H259" s="47" t="s">
        <v>172</v>
      </c>
      <c r="I259" s="47">
        <f t="shared" si="63"/>
        <v>0</v>
      </c>
      <c r="J259" s="47">
        <f t="shared" si="64"/>
        <v>0</v>
      </c>
      <c r="K259" s="47" t="str">
        <f t="shared" si="65"/>
        <v>ПДВ</v>
      </c>
      <c r="L259" s="47">
        <f t="shared" si="66"/>
        <v>0</v>
      </c>
      <c r="M259" s="47">
        <f t="shared" si="67"/>
        <v>0</v>
      </c>
      <c r="N259" s="47" t="str">
        <f t="shared" si="68"/>
        <v>ПДВ</v>
      </c>
      <c r="O259" s="47">
        <f t="shared" si="69"/>
        <v>0</v>
      </c>
      <c r="P259" s="47">
        <f t="shared" si="70"/>
        <v>0</v>
      </c>
      <c r="Q259" s="47" t="str">
        <f t="shared" si="71"/>
        <v>ПДВ</v>
      </c>
      <c r="R259" s="47">
        <f t="shared" si="72"/>
        <v>0</v>
      </c>
      <c r="S259" s="47">
        <f t="shared" si="73"/>
        <v>0</v>
      </c>
      <c r="T259" s="47" t="str">
        <f t="shared" si="74"/>
        <v>ПДВ</v>
      </c>
      <c r="U259" s="47">
        <f t="shared" si="75"/>
        <v>0</v>
      </c>
      <c r="V259" s="47">
        <f t="shared" si="76"/>
        <v>0</v>
      </c>
      <c r="W259" s="47" t="str">
        <f t="shared" si="77"/>
        <v>ПДВ</v>
      </c>
      <c r="X259" s="47">
        <f t="shared" si="78"/>
        <v>0</v>
      </c>
      <c r="Y259" s="47">
        <f t="shared" si="79"/>
        <v>0</v>
      </c>
      <c r="Z259" s="47" t="str">
        <f t="shared" si="80"/>
        <v>ПДВ</v>
      </c>
      <c r="AA259" s="47">
        <f t="shared" si="81"/>
        <v>0</v>
      </c>
      <c r="AB259" s="47">
        <f t="shared" si="82"/>
        <v>0</v>
      </c>
      <c r="AC259" s="47" t="str">
        <f t="shared" si="83"/>
        <v>ПДВ</v>
      </c>
      <c r="AD259" t="e">
        <f>VLOOKUP(B259,[1]справочник!A:H,8,0)</f>
        <v>#N/A</v>
      </c>
    </row>
    <row r="260" spans="1:30" hidden="1" x14ac:dyDescent="0.25">
      <c r="A260">
        <v>242</v>
      </c>
      <c r="B260">
        <f>IF(ISBLANK(A260),0,IF(AND(ISERROR(VLOOKUP(VLOOKUP(A260,ishod_substance!A:G,7,0),$B$17:B259,1,0))=TRUE,VLOOKUP(A260,norm!A:B,2,0)&gt;0),VLOOKUP(A260,ishod_substance!A:G,7,0),0))</f>
        <v>0</v>
      </c>
      <c r="C260" s="47">
        <v>242</v>
      </c>
      <c r="D260" s="147" t="e">
        <f>VLOOKUP(B260,quide!A:B,2,0)</f>
        <v>#N/A</v>
      </c>
      <c r="E260" s="47" t="e">
        <f>VLOOKUP(B260,quide!A:G,7,0)</f>
        <v>#N/A</v>
      </c>
      <c r="F260" s="47">
        <f>SUMIF(ishod_substance!G:G,tbl_7!B260,ishod_substance!H:H)</f>
        <v>0</v>
      </c>
      <c r="G260" s="47">
        <f>SUMIF(ishod_substance!G:G,tbl_7!B260,ishod_substance!I:I)</f>
        <v>0</v>
      </c>
      <c r="H260" s="47" t="s">
        <v>172</v>
      </c>
      <c r="I260" s="47">
        <f t="shared" si="63"/>
        <v>0</v>
      </c>
      <c r="J260" s="47">
        <f t="shared" si="64"/>
        <v>0</v>
      </c>
      <c r="K260" s="47" t="str">
        <f t="shared" si="65"/>
        <v>ПДВ</v>
      </c>
      <c r="L260" s="47">
        <f t="shared" si="66"/>
        <v>0</v>
      </c>
      <c r="M260" s="47">
        <f t="shared" si="67"/>
        <v>0</v>
      </c>
      <c r="N260" s="47" t="str">
        <f t="shared" si="68"/>
        <v>ПДВ</v>
      </c>
      <c r="O260" s="47">
        <f t="shared" si="69"/>
        <v>0</v>
      </c>
      <c r="P260" s="47">
        <f t="shared" si="70"/>
        <v>0</v>
      </c>
      <c r="Q260" s="47" t="str">
        <f t="shared" si="71"/>
        <v>ПДВ</v>
      </c>
      <c r="R260" s="47">
        <f t="shared" si="72"/>
        <v>0</v>
      </c>
      <c r="S260" s="47">
        <f t="shared" si="73"/>
        <v>0</v>
      </c>
      <c r="T260" s="47" t="str">
        <f t="shared" si="74"/>
        <v>ПДВ</v>
      </c>
      <c r="U260" s="47">
        <f t="shared" si="75"/>
        <v>0</v>
      </c>
      <c r="V260" s="47">
        <f t="shared" si="76"/>
        <v>0</v>
      </c>
      <c r="W260" s="47" t="str">
        <f t="shared" si="77"/>
        <v>ПДВ</v>
      </c>
      <c r="X260" s="47">
        <f t="shared" si="78"/>
        <v>0</v>
      </c>
      <c r="Y260" s="47">
        <f t="shared" si="79"/>
        <v>0</v>
      </c>
      <c r="Z260" s="47" t="str">
        <f t="shared" si="80"/>
        <v>ПДВ</v>
      </c>
      <c r="AA260" s="47">
        <f t="shared" si="81"/>
        <v>0</v>
      </c>
      <c r="AB260" s="47">
        <f t="shared" si="82"/>
        <v>0</v>
      </c>
      <c r="AC260" s="47" t="str">
        <f t="shared" si="83"/>
        <v>ПДВ</v>
      </c>
      <c r="AD260" t="e">
        <f>VLOOKUP(B260,[1]справочник!A:H,8,0)</f>
        <v>#N/A</v>
      </c>
    </row>
    <row r="261" spans="1:30" hidden="1" x14ac:dyDescent="0.25">
      <c r="A261">
        <v>243</v>
      </c>
      <c r="B261">
        <f>IF(ISBLANK(A261),0,IF(AND(ISERROR(VLOOKUP(VLOOKUP(A261,ishod_substance!A:G,7,0),$B$17:B260,1,0))=TRUE,VLOOKUP(A261,norm!A:B,2,0)&gt;0),VLOOKUP(A261,ishod_substance!A:G,7,0),0))</f>
        <v>0</v>
      </c>
      <c r="C261" s="47">
        <v>243</v>
      </c>
      <c r="D261" s="147" t="e">
        <f>VLOOKUP(B261,quide!A:B,2,0)</f>
        <v>#N/A</v>
      </c>
      <c r="E261" s="47" t="e">
        <f>VLOOKUP(B261,quide!A:G,7,0)</f>
        <v>#N/A</v>
      </c>
      <c r="F261" s="47">
        <f>SUMIF(ishod_substance!G:G,tbl_7!B261,ishod_substance!H:H)</f>
        <v>0</v>
      </c>
      <c r="G261" s="47">
        <f>SUMIF(ishod_substance!G:G,tbl_7!B261,ishod_substance!I:I)</f>
        <v>0</v>
      </c>
      <c r="H261" s="47" t="s">
        <v>172</v>
      </c>
      <c r="I261" s="47">
        <f t="shared" si="63"/>
        <v>0</v>
      </c>
      <c r="J261" s="47">
        <f t="shared" si="64"/>
        <v>0</v>
      </c>
      <c r="K261" s="47" t="str">
        <f t="shared" si="65"/>
        <v>ПДВ</v>
      </c>
      <c r="L261" s="47">
        <f t="shared" si="66"/>
        <v>0</v>
      </c>
      <c r="M261" s="47">
        <f t="shared" si="67"/>
        <v>0</v>
      </c>
      <c r="N261" s="47" t="str">
        <f t="shared" si="68"/>
        <v>ПДВ</v>
      </c>
      <c r="O261" s="47">
        <f t="shared" si="69"/>
        <v>0</v>
      </c>
      <c r="P261" s="47">
        <f t="shared" si="70"/>
        <v>0</v>
      </c>
      <c r="Q261" s="47" t="str">
        <f t="shared" si="71"/>
        <v>ПДВ</v>
      </c>
      <c r="R261" s="47">
        <f t="shared" si="72"/>
        <v>0</v>
      </c>
      <c r="S261" s="47">
        <f t="shared" si="73"/>
        <v>0</v>
      </c>
      <c r="T261" s="47" t="str">
        <f t="shared" si="74"/>
        <v>ПДВ</v>
      </c>
      <c r="U261" s="47">
        <f t="shared" si="75"/>
        <v>0</v>
      </c>
      <c r="V261" s="47">
        <f t="shared" si="76"/>
        <v>0</v>
      </c>
      <c r="W261" s="47" t="str">
        <f t="shared" si="77"/>
        <v>ПДВ</v>
      </c>
      <c r="X261" s="47">
        <f t="shared" si="78"/>
        <v>0</v>
      </c>
      <c r="Y261" s="47">
        <f t="shared" si="79"/>
        <v>0</v>
      </c>
      <c r="Z261" s="47" t="str">
        <f t="shared" si="80"/>
        <v>ПДВ</v>
      </c>
      <c r="AA261" s="47">
        <f t="shared" si="81"/>
        <v>0</v>
      </c>
      <c r="AB261" s="47">
        <f t="shared" si="82"/>
        <v>0</v>
      </c>
      <c r="AC261" s="47" t="str">
        <f t="shared" si="83"/>
        <v>ПДВ</v>
      </c>
      <c r="AD261" t="e">
        <f>VLOOKUP(B261,[1]справочник!A:H,8,0)</f>
        <v>#N/A</v>
      </c>
    </row>
    <row r="262" spans="1:30" hidden="1" x14ac:dyDescent="0.25">
      <c r="A262">
        <v>244</v>
      </c>
      <c r="B262">
        <f>IF(ISBLANK(A262),0,IF(AND(ISERROR(VLOOKUP(VLOOKUP(A262,ishod_substance!A:G,7,0),$B$17:B261,1,0))=TRUE,VLOOKUP(A262,norm!A:B,2,0)&gt;0),VLOOKUP(A262,ishod_substance!A:G,7,0),0))</f>
        <v>0</v>
      </c>
      <c r="C262" s="47">
        <v>244</v>
      </c>
      <c r="D262" s="147" t="e">
        <f>VLOOKUP(B262,quide!A:B,2,0)</f>
        <v>#N/A</v>
      </c>
      <c r="E262" s="47" t="e">
        <f>VLOOKUP(B262,quide!A:G,7,0)</f>
        <v>#N/A</v>
      </c>
      <c r="F262" s="47">
        <f>SUMIF(ishod_substance!G:G,tbl_7!B262,ishod_substance!H:H)</f>
        <v>0</v>
      </c>
      <c r="G262" s="47">
        <f>SUMIF(ishod_substance!G:G,tbl_7!B262,ishod_substance!I:I)</f>
        <v>0</v>
      </c>
      <c r="H262" s="47" t="s">
        <v>172</v>
      </c>
      <c r="I262" s="47">
        <f t="shared" ref="I262:I325" si="84">F262</f>
        <v>0</v>
      </c>
      <c r="J262" s="47">
        <f t="shared" ref="J262:J325" si="85">G262</f>
        <v>0</v>
      </c>
      <c r="K262" s="47" t="str">
        <f t="shared" ref="K262:K325" si="86">H262</f>
        <v>ПДВ</v>
      </c>
      <c r="L262" s="47">
        <f t="shared" ref="L262:L325" si="87">F262</f>
        <v>0</v>
      </c>
      <c r="M262" s="47">
        <f t="shared" ref="M262:M325" si="88">G262</f>
        <v>0</v>
      </c>
      <c r="N262" s="47" t="str">
        <f t="shared" ref="N262:N325" si="89">H262</f>
        <v>ПДВ</v>
      </c>
      <c r="O262" s="47">
        <f t="shared" ref="O262:O325" si="90">F262</f>
        <v>0</v>
      </c>
      <c r="P262" s="47">
        <f t="shared" ref="P262:P325" si="91">G262</f>
        <v>0</v>
      </c>
      <c r="Q262" s="47" t="str">
        <f t="shared" ref="Q262:Q325" si="92">H262</f>
        <v>ПДВ</v>
      </c>
      <c r="R262" s="47">
        <f t="shared" ref="R262:R325" si="93">F262</f>
        <v>0</v>
      </c>
      <c r="S262" s="47">
        <f t="shared" ref="S262:S325" si="94">G262</f>
        <v>0</v>
      </c>
      <c r="T262" s="47" t="str">
        <f t="shared" ref="T262:T325" si="95">H262</f>
        <v>ПДВ</v>
      </c>
      <c r="U262" s="47">
        <f t="shared" ref="U262:U325" si="96">F262</f>
        <v>0</v>
      </c>
      <c r="V262" s="47">
        <f t="shared" ref="V262:V325" si="97">G262</f>
        <v>0</v>
      </c>
      <c r="W262" s="47" t="str">
        <f t="shared" ref="W262:W325" si="98">H262</f>
        <v>ПДВ</v>
      </c>
      <c r="X262" s="47">
        <f t="shared" ref="X262:X325" si="99">F262</f>
        <v>0</v>
      </c>
      <c r="Y262" s="47">
        <f t="shared" ref="Y262:Y325" si="100">G262</f>
        <v>0</v>
      </c>
      <c r="Z262" s="47" t="str">
        <f t="shared" ref="Z262:Z325" si="101">H262</f>
        <v>ПДВ</v>
      </c>
      <c r="AA262" s="47">
        <f t="shared" ref="AA262:AA325" si="102">F262</f>
        <v>0</v>
      </c>
      <c r="AB262" s="47">
        <f t="shared" ref="AB262:AB325" si="103">G262</f>
        <v>0</v>
      </c>
      <c r="AC262" s="47" t="str">
        <f t="shared" ref="AC262:AC325" si="104">H262</f>
        <v>ПДВ</v>
      </c>
      <c r="AD262" t="e">
        <f>VLOOKUP(B262,[1]справочник!A:H,8,0)</f>
        <v>#N/A</v>
      </c>
    </row>
    <row r="263" spans="1:30" hidden="1" x14ac:dyDescent="0.25">
      <c r="A263">
        <v>245</v>
      </c>
      <c r="B263">
        <f>IF(ISBLANK(A263),0,IF(AND(ISERROR(VLOOKUP(VLOOKUP(A263,ishod_substance!A:G,7,0),$B$17:B262,1,0))=TRUE,VLOOKUP(A263,norm!A:B,2,0)&gt;0),VLOOKUP(A263,ishod_substance!A:G,7,0),0))</f>
        <v>0</v>
      </c>
      <c r="C263" s="47">
        <v>245</v>
      </c>
      <c r="D263" s="147" t="e">
        <f>VLOOKUP(B263,quide!A:B,2,0)</f>
        <v>#N/A</v>
      </c>
      <c r="E263" s="47" t="e">
        <f>VLOOKUP(B263,quide!A:G,7,0)</f>
        <v>#N/A</v>
      </c>
      <c r="F263" s="47">
        <f>SUMIF(ishod_substance!G:G,tbl_7!B263,ishod_substance!H:H)</f>
        <v>0</v>
      </c>
      <c r="G263" s="47">
        <f>SUMIF(ishod_substance!G:G,tbl_7!B263,ishod_substance!I:I)</f>
        <v>0</v>
      </c>
      <c r="H263" s="47" t="s">
        <v>172</v>
      </c>
      <c r="I263" s="47">
        <f t="shared" si="84"/>
        <v>0</v>
      </c>
      <c r="J263" s="47">
        <f t="shared" si="85"/>
        <v>0</v>
      </c>
      <c r="K263" s="47" t="str">
        <f t="shared" si="86"/>
        <v>ПДВ</v>
      </c>
      <c r="L263" s="47">
        <f t="shared" si="87"/>
        <v>0</v>
      </c>
      <c r="M263" s="47">
        <f t="shared" si="88"/>
        <v>0</v>
      </c>
      <c r="N263" s="47" t="str">
        <f t="shared" si="89"/>
        <v>ПДВ</v>
      </c>
      <c r="O263" s="47">
        <f t="shared" si="90"/>
        <v>0</v>
      </c>
      <c r="P263" s="47">
        <f t="shared" si="91"/>
        <v>0</v>
      </c>
      <c r="Q263" s="47" t="str">
        <f t="shared" si="92"/>
        <v>ПДВ</v>
      </c>
      <c r="R263" s="47">
        <f t="shared" si="93"/>
        <v>0</v>
      </c>
      <c r="S263" s="47">
        <f t="shared" si="94"/>
        <v>0</v>
      </c>
      <c r="T263" s="47" t="str">
        <f t="shared" si="95"/>
        <v>ПДВ</v>
      </c>
      <c r="U263" s="47">
        <f t="shared" si="96"/>
        <v>0</v>
      </c>
      <c r="V263" s="47">
        <f t="shared" si="97"/>
        <v>0</v>
      </c>
      <c r="W263" s="47" t="str">
        <f t="shared" si="98"/>
        <v>ПДВ</v>
      </c>
      <c r="X263" s="47">
        <f t="shared" si="99"/>
        <v>0</v>
      </c>
      <c r="Y263" s="47">
        <f t="shared" si="100"/>
        <v>0</v>
      </c>
      <c r="Z263" s="47" t="str">
        <f t="shared" si="101"/>
        <v>ПДВ</v>
      </c>
      <c r="AA263" s="47">
        <f t="shared" si="102"/>
        <v>0</v>
      </c>
      <c r="AB263" s="47">
        <f t="shared" si="103"/>
        <v>0</v>
      </c>
      <c r="AC263" s="47" t="str">
        <f t="shared" si="104"/>
        <v>ПДВ</v>
      </c>
      <c r="AD263" t="e">
        <f>VLOOKUP(B263,[1]справочник!A:H,8,0)</f>
        <v>#N/A</v>
      </c>
    </row>
    <row r="264" spans="1:30" hidden="1" x14ac:dyDescent="0.25">
      <c r="A264">
        <v>246</v>
      </c>
      <c r="B264">
        <f>IF(ISBLANK(A264),0,IF(AND(ISERROR(VLOOKUP(VLOOKUP(A264,ishod_substance!A:G,7,0),$B$17:B263,1,0))=TRUE,VLOOKUP(A264,norm!A:B,2,0)&gt;0),VLOOKUP(A264,ishod_substance!A:G,7,0),0))</f>
        <v>0</v>
      </c>
      <c r="C264" s="47">
        <v>246</v>
      </c>
      <c r="D264" s="147" t="e">
        <f>VLOOKUP(B264,quide!A:B,2,0)</f>
        <v>#N/A</v>
      </c>
      <c r="E264" s="47" t="e">
        <f>VLOOKUP(B264,quide!A:G,7,0)</f>
        <v>#N/A</v>
      </c>
      <c r="F264" s="47">
        <f>SUMIF(ishod_substance!G:G,tbl_7!B264,ishod_substance!H:H)</f>
        <v>0</v>
      </c>
      <c r="G264" s="47">
        <f>SUMIF(ishod_substance!G:G,tbl_7!B264,ishod_substance!I:I)</f>
        <v>0</v>
      </c>
      <c r="H264" s="47" t="s">
        <v>172</v>
      </c>
      <c r="I264" s="47">
        <f t="shared" si="84"/>
        <v>0</v>
      </c>
      <c r="J264" s="47">
        <f t="shared" si="85"/>
        <v>0</v>
      </c>
      <c r="K264" s="47" t="str">
        <f t="shared" si="86"/>
        <v>ПДВ</v>
      </c>
      <c r="L264" s="47">
        <f t="shared" si="87"/>
        <v>0</v>
      </c>
      <c r="M264" s="47">
        <f t="shared" si="88"/>
        <v>0</v>
      </c>
      <c r="N264" s="47" t="str">
        <f t="shared" si="89"/>
        <v>ПДВ</v>
      </c>
      <c r="O264" s="47">
        <f t="shared" si="90"/>
        <v>0</v>
      </c>
      <c r="P264" s="47">
        <f t="shared" si="91"/>
        <v>0</v>
      </c>
      <c r="Q264" s="47" t="str">
        <f t="shared" si="92"/>
        <v>ПДВ</v>
      </c>
      <c r="R264" s="47">
        <f t="shared" si="93"/>
        <v>0</v>
      </c>
      <c r="S264" s="47">
        <f t="shared" si="94"/>
        <v>0</v>
      </c>
      <c r="T264" s="47" t="str">
        <f t="shared" si="95"/>
        <v>ПДВ</v>
      </c>
      <c r="U264" s="47">
        <f t="shared" si="96"/>
        <v>0</v>
      </c>
      <c r="V264" s="47">
        <f t="shared" si="97"/>
        <v>0</v>
      </c>
      <c r="W264" s="47" t="str">
        <f t="shared" si="98"/>
        <v>ПДВ</v>
      </c>
      <c r="X264" s="47">
        <f t="shared" si="99"/>
        <v>0</v>
      </c>
      <c r="Y264" s="47">
        <f t="shared" si="100"/>
        <v>0</v>
      </c>
      <c r="Z264" s="47" t="str">
        <f t="shared" si="101"/>
        <v>ПДВ</v>
      </c>
      <c r="AA264" s="47">
        <f t="shared" si="102"/>
        <v>0</v>
      </c>
      <c r="AB264" s="47">
        <f t="shared" si="103"/>
        <v>0</v>
      </c>
      <c r="AC264" s="47" t="str">
        <f t="shared" si="104"/>
        <v>ПДВ</v>
      </c>
      <c r="AD264" t="e">
        <f>VLOOKUP(B264,[1]справочник!A:H,8,0)</f>
        <v>#N/A</v>
      </c>
    </row>
    <row r="265" spans="1:30" hidden="1" x14ac:dyDescent="0.25">
      <c r="A265">
        <v>247</v>
      </c>
      <c r="B265">
        <f>IF(ISBLANK(A265),0,IF(AND(ISERROR(VLOOKUP(VLOOKUP(A265,ishod_substance!A:G,7,0),$B$17:B264,1,0))=TRUE,VLOOKUP(A265,norm!A:B,2,0)&gt;0),VLOOKUP(A265,ishod_substance!A:G,7,0),0))</f>
        <v>0</v>
      </c>
      <c r="C265" s="47">
        <v>247</v>
      </c>
      <c r="D265" s="147" t="e">
        <f>VLOOKUP(B265,quide!A:B,2,0)</f>
        <v>#N/A</v>
      </c>
      <c r="E265" s="47" t="e">
        <f>VLOOKUP(B265,quide!A:G,7,0)</f>
        <v>#N/A</v>
      </c>
      <c r="F265" s="47">
        <f>SUMIF(ishod_substance!G:G,tbl_7!B265,ishod_substance!H:H)</f>
        <v>0</v>
      </c>
      <c r="G265" s="47">
        <f>SUMIF(ishod_substance!G:G,tbl_7!B265,ishod_substance!I:I)</f>
        <v>0</v>
      </c>
      <c r="H265" s="47" t="s">
        <v>172</v>
      </c>
      <c r="I265" s="47">
        <f t="shared" si="84"/>
        <v>0</v>
      </c>
      <c r="J265" s="47">
        <f t="shared" si="85"/>
        <v>0</v>
      </c>
      <c r="K265" s="47" t="str">
        <f t="shared" si="86"/>
        <v>ПДВ</v>
      </c>
      <c r="L265" s="47">
        <f t="shared" si="87"/>
        <v>0</v>
      </c>
      <c r="M265" s="47">
        <f t="shared" si="88"/>
        <v>0</v>
      </c>
      <c r="N265" s="47" t="str">
        <f t="shared" si="89"/>
        <v>ПДВ</v>
      </c>
      <c r="O265" s="47">
        <f t="shared" si="90"/>
        <v>0</v>
      </c>
      <c r="P265" s="47">
        <f t="shared" si="91"/>
        <v>0</v>
      </c>
      <c r="Q265" s="47" t="str">
        <f t="shared" si="92"/>
        <v>ПДВ</v>
      </c>
      <c r="R265" s="47">
        <f t="shared" si="93"/>
        <v>0</v>
      </c>
      <c r="S265" s="47">
        <f t="shared" si="94"/>
        <v>0</v>
      </c>
      <c r="T265" s="47" t="str">
        <f t="shared" si="95"/>
        <v>ПДВ</v>
      </c>
      <c r="U265" s="47">
        <f t="shared" si="96"/>
        <v>0</v>
      </c>
      <c r="V265" s="47">
        <f t="shared" si="97"/>
        <v>0</v>
      </c>
      <c r="W265" s="47" t="str">
        <f t="shared" si="98"/>
        <v>ПДВ</v>
      </c>
      <c r="X265" s="47">
        <f t="shared" si="99"/>
        <v>0</v>
      </c>
      <c r="Y265" s="47">
        <f t="shared" si="100"/>
        <v>0</v>
      </c>
      <c r="Z265" s="47" t="str">
        <f t="shared" si="101"/>
        <v>ПДВ</v>
      </c>
      <c r="AA265" s="47">
        <f t="shared" si="102"/>
        <v>0</v>
      </c>
      <c r="AB265" s="47">
        <f t="shared" si="103"/>
        <v>0</v>
      </c>
      <c r="AC265" s="47" t="str">
        <f t="shared" si="104"/>
        <v>ПДВ</v>
      </c>
      <c r="AD265" t="e">
        <f>VLOOKUP(B265,[1]справочник!A:H,8,0)</f>
        <v>#N/A</v>
      </c>
    </row>
    <row r="266" spans="1:30" hidden="1" x14ac:dyDescent="0.25">
      <c r="A266">
        <v>248</v>
      </c>
      <c r="B266">
        <f>IF(ISBLANK(A266),0,IF(AND(ISERROR(VLOOKUP(VLOOKUP(A266,ishod_substance!A:G,7,0),$B$17:B265,1,0))=TRUE,VLOOKUP(A266,norm!A:B,2,0)&gt;0),VLOOKUP(A266,ishod_substance!A:G,7,0),0))</f>
        <v>0</v>
      </c>
      <c r="C266" s="47">
        <v>248</v>
      </c>
      <c r="D266" s="147" t="e">
        <f>VLOOKUP(B266,quide!A:B,2,0)</f>
        <v>#N/A</v>
      </c>
      <c r="E266" s="47" t="e">
        <f>VLOOKUP(B266,quide!A:G,7,0)</f>
        <v>#N/A</v>
      </c>
      <c r="F266" s="47">
        <f>SUMIF(ishod_substance!G:G,tbl_7!B266,ishod_substance!H:H)</f>
        <v>0</v>
      </c>
      <c r="G266" s="47">
        <f>SUMIF(ishod_substance!G:G,tbl_7!B266,ishod_substance!I:I)</f>
        <v>0</v>
      </c>
      <c r="H266" s="47" t="s">
        <v>172</v>
      </c>
      <c r="I266" s="47">
        <f t="shared" si="84"/>
        <v>0</v>
      </c>
      <c r="J266" s="47">
        <f t="shared" si="85"/>
        <v>0</v>
      </c>
      <c r="K266" s="47" t="str">
        <f t="shared" si="86"/>
        <v>ПДВ</v>
      </c>
      <c r="L266" s="47">
        <f t="shared" si="87"/>
        <v>0</v>
      </c>
      <c r="M266" s="47">
        <f t="shared" si="88"/>
        <v>0</v>
      </c>
      <c r="N266" s="47" t="str">
        <f t="shared" si="89"/>
        <v>ПДВ</v>
      </c>
      <c r="O266" s="47">
        <f t="shared" si="90"/>
        <v>0</v>
      </c>
      <c r="P266" s="47">
        <f t="shared" si="91"/>
        <v>0</v>
      </c>
      <c r="Q266" s="47" t="str">
        <f t="shared" si="92"/>
        <v>ПДВ</v>
      </c>
      <c r="R266" s="47">
        <f t="shared" si="93"/>
        <v>0</v>
      </c>
      <c r="S266" s="47">
        <f t="shared" si="94"/>
        <v>0</v>
      </c>
      <c r="T266" s="47" t="str">
        <f t="shared" si="95"/>
        <v>ПДВ</v>
      </c>
      <c r="U266" s="47">
        <f t="shared" si="96"/>
        <v>0</v>
      </c>
      <c r="V266" s="47">
        <f t="shared" si="97"/>
        <v>0</v>
      </c>
      <c r="W266" s="47" t="str">
        <f t="shared" si="98"/>
        <v>ПДВ</v>
      </c>
      <c r="X266" s="47">
        <f t="shared" si="99"/>
        <v>0</v>
      </c>
      <c r="Y266" s="47">
        <f t="shared" si="100"/>
        <v>0</v>
      </c>
      <c r="Z266" s="47" t="str">
        <f t="shared" si="101"/>
        <v>ПДВ</v>
      </c>
      <c r="AA266" s="47">
        <f t="shared" si="102"/>
        <v>0</v>
      </c>
      <c r="AB266" s="47">
        <f t="shared" si="103"/>
        <v>0</v>
      </c>
      <c r="AC266" s="47" t="str">
        <f t="shared" si="104"/>
        <v>ПДВ</v>
      </c>
      <c r="AD266" t="e">
        <f>VLOOKUP(B266,[1]справочник!A:H,8,0)</f>
        <v>#N/A</v>
      </c>
    </row>
    <row r="267" spans="1:30" hidden="1" x14ac:dyDescent="0.25">
      <c r="A267">
        <v>249</v>
      </c>
      <c r="B267">
        <f>IF(ISBLANK(A267),0,IF(AND(ISERROR(VLOOKUP(VLOOKUP(A267,ishod_substance!A:G,7,0),$B$17:B266,1,0))=TRUE,VLOOKUP(A267,norm!A:B,2,0)&gt;0),VLOOKUP(A267,ishod_substance!A:G,7,0),0))</f>
        <v>0</v>
      </c>
      <c r="C267" s="47">
        <v>249</v>
      </c>
      <c r="D267" s="147" t="e">
        <f>VLOOKUP(B267,quide!A:B,2,0)</f>
        <v>#N/A</v>
      </c>
      <c r="E267" s="47" t="e">
        <f>VLOOKUP(B267,quide!A:G,7,0)</f>
        <v>#N/A</v>
      </c>
      <c r="F267" s="47">
        <f>SUMIF(ishod_substance!G:G,tbl_7!B267,ishod_substance!H:H)</f>
        <v>0</v>
      </c>
      <c r="G267" s="47">
        <f>SUMIF(ishod_substance!G:G,tbl_7!B267,ishod_substance!I:I)</f>
        <v>0</v>
      </c>
      <c r="H267" s="47" t="s">
        <v>172</v>
      </c>
      <c r="I267" s="47">
        <f t="shared" si="84"/>
        <v>0</v>
      </c>
      <c r="J267" s="47">
        <f t="shared" si="85"/>
        <v>0</v>
      </c>
      <c r="K267" s="47" t="str">
        <f t="shared" si="86"/>
        <v>ПДВ</v>
      </c>
      <c r="L267" s="47">
        <f t="shared" si="87"/>
        <v>0</v>
      </c>
      <c r="M267" s="47">
        <f t="shared" si="88"/>
        <v>0</v>
      </c>
      <c r="N267" s="47" t="str">
        <f t="shared" si="89"/>
        <v>ПДВ</v>
      </c>
      <c r="O267" s="47">
        <f t="shared" si="90"/>
        <v>0</v>
      </c>
      <c r="P267" s="47">
        <f t="shared" si="91"/>
        <v>0</v>
      </c>
      <c r="Q267" s="47" t="str">
        <f t="shared" si="92"/>
        <v>ПДВ</v>
      </c>
      <c r="R267" s="47">
        <f t="shared" si="93"/>
        <v>0</v>
      </c>
      <c r="S267" s="47">
        <f t="shared" si="94"/>
        <v>0</v>
      </c>
      <c r="T267" s="47" t="str">
        <f t="shared" si="95"/>
        <v>ПДВ</v>
      </c>
      <c r="U267" s="47">
        <f t="shared" si="96"/>
        <v>0</v>
      </c>
      <c r="V267" s="47">
        <f t="shared" si="97"/>
        <v>0</v>
      </c>
      <c r="W267" s="47" t="str">
        <f t="shared" si="98"/>
        <v>ПДВ</v>
      </c>
      <c r="X267" s="47">
        <f t="shared" si="99"/>
        <v>0</v>
      </c>
      <c r="Y267" s="47">
        <f t="shared" si="100"/>
        <v>0</v>
      </c>
      <c r="Z267" s="47" t="str">
        <f t="shared" si="101"/>
        <v>ПДВ</v>
      </c>
      <c r="AA267" s="47">
        <f t="shared" si="102"/>
        <v>0</v>
      </c>
      <c r="AB267" s="47">
        <f t="shared" si="103"/>
        <v>0</v>
      </c>
      <c r="AC267" s="47" t="str">
        <f t="shared" si="104"/>
        <v>ПДВ</v>
      </c>
      <c r="AD267" t="e">
        <f>VLOOKUP(B267,[1]справочник!A:H,8,0)</f>
        <v>#N/A</v>
      </c>
    </row>
    <row r="268" spans="1:30" hidden="1" x14ac:dyDescent="0.25">
      <c r="A268">
        <v>250</v>
      </c>
      <c r="B268">
        <f>IF(ISBLANK(A268),0,IF(AND(ISERROR(VLOOKUP(VLOOKUP(A268,ishod_substance!A:G,7,0),$B$17:B267,1,0))=TRUE,VLOOKUP(A268,norm!A:B,2,0)&gt;0),VLOOKUP(A268,ishod_substance!A:G,7,0),0))</f>
        <v>0</v>
      </c>
      <c r="C268" s="47">
        <v>250</v>
      </c>
      <c r="D268" s="147" t="e">
        <f>VLOOKUP(B268,quide!A:B,2,0)</f>
        <v>#N/A</v>
      </c>
      <c r="E268" s="47" t="e">
        <f>VLOOKUP(B268,quide!A:G,7,0)</f>
        <v>#N/A</v>
      </c>
      <c r="F268" s="47">
        <f>SUMIF(ishod_substance!G:G,tbl_7!B268,ishod_substance!H:H)</f>
        <v>0</v>
      </c>
      <c r="G268" s="47">
        <f>SUMIF(ishod_substance!G:G,tbl_7!B268,ishod_substance!I:I)</f>
        <v>0</v>
      </c>
      <c r="H268" s="47" t="s">
        <v>172</v>
      </c>
      <c r="I268" s="47">
        <f t="shared" si="84"/>
        <v>0</v>
      </c>
      <c r="J268" s="47">
        <f t="shared" si="85"/>
        <v>0</v>
      </c>
      <c r="K268" s="47" t="str">
        <f t="shared" si="86"/>
        <v>ПДВ</v>
      </c>
      <c r="L268" s="47">
        <f t="shared" si="87"/>
        <v>0</v>
      </c>
      <c r="M268" s="47">
        <f t="shared" si="88"/>
        <v>0</v>
      </c>
      <c r="N268" s="47" t="str">
        <f t="shared" si="89"/>
        <v>ПДВ</v>
      </c>
      <c r="O268" s="47">
        <f t="shared" si="90"/>
        <v>0</v>
      </c>
      <c r="P268" s="47">
        <f t="shared" si="91"/>
        <v>0</v>
      </c>
      <c r="Q268" s="47" t="str">
        <f t="shared" si="92"/>
        <v>ПДВ</v>
      </c>
      <c r="R268" s="47">
        <f t="shared" si="93"/>
        <v>0</v>
      </c>
      <c r="S268" s="47">
        <f t="shared" si="94"/>
        <v>0</v>
      </c>
      <c r="T268" s="47" t="str">
        <f t="shared" si="95"/>
        <v>ПДВ</v>
      </c>
      <c r="U268" s="47">
        <f t="shared" si="96"/>
        <v>0</v>
      </c>
      <c r="V268" s="47">
        <f t="shared" si="97"/>
        <v>0</v>
      </c>
      <c r="W268" s="47" t="str">
        <f t="shared" si="98"/>
        <v>ПДВ</v>
      </c>
      <c r="X268" s="47">
        <f t="shared" si="99"/>
        <v>0</v>
      </c>
      <c r="Y268" s="47">
        <f t="shared" si="100"/>
        <v>0</v>
      </c>
      <c r="Z268" s="47" t="str">
        <f t="shared" si="101"/>
        <v>ПДВ</v>
      </c>
      <c r="AA268" s="47">
        <f t="shared" si="102"/>
        <v>0</v>
      </c>
      <c r="AB268" s="47">
        <f t="shared" si="103"/>
        <v>0</v>
      </c>
      <c r="AC268" s="47" t="str">
        <f t="shared" si="104"/>
        <v>ПДВ</v>
      </c>
      <c r="AD268" t="e">
        <f>VLOOKUP(B268,[1]справочник!A:H,8,0)</f>
        <v>#N/A</v>
      </c>
    </row>
    <row r="269" spans="1:30" hidden="1" x14ac:dyDescent="0.25">
      <c r="A269">
        <v>251</v>
      </c>
      <c r="B269">
        <f>IF(ISBLANK(A269),0,IF(AND(ISERROR(VLOOKUP(VLOOKUP(A269,ishod_substance!A:G,7,0),$B$17:B268,1,0))=TRUE,VLOOKUP(A269,norm!A:B,2,0)&gt;0),VLOOKUP(A269,ishod_substance!A:G,7,0),0))</f>
        <v>0</v>
      </c>
      <c r="C269" s="47">
        <v>251</v>
      </c>
      <c r="D269" s="147" t="e">
        <f>VLOOKUP(B269,quide!A:B,2,0)</f>
        <v>#N/A</v>
      </c>
      <c r="E269" s="47" t="e">
        <f>VLOOKUP(B269,quide!A:G,7,0)</f>
        <v>#N/A</v>
      </c>
      <c r="F269" s="47">
        <f>SUMIF(ishod_substance!G:G,tbl_7!B269,ishod_substance!H:H)</f>
        <v>0</v>
      </c>
      <c r="G269" s="47">
        <f>SUMIF(ishod_substance!G:G,tbl_7!B269,ishod_substance!I:I)</f>
        <v>0</v>
      </c>
      <c r="H269" s="47" t="s">
        <v>172</v>
      </c>
      <c r="I269" s="47">
        <f t="shared" si="84"/>
        <v>0</v>
      </c>
      <c r="J269" s="47">
        <f t="shared" si="85"/>
        <v>0</v>
      </c>
      <c r="K269" s="47" t="str">
        <f t="shared" si="86"/>
        <v>ПДВ</v>
      </c>
      <c r="L269" s="47">
        <f t="shared" si="87"/>
        <v>0</v>
      </c>
      <c r="M269" s="47">
        <f t="shared" si="88"/>
        <v>0</v>
      </c>
      <c r="N269" s="47" t="str">
        <f t="shared" si="89"/>
        <v>ПДВ</v>
      </c>
      <c r="O269" s="47">
        <f t="shared" si="90"/>
        <v>0</v>
      </c>
      <c r="P269" s="47">
        <f t="shared" si="91"/>
        <v>0</v>
      </c>
      <c r="Q269" s="47" t="str">
        <f t="shared" si="92"/>
        <v>ПДВ</v>
      </c>
      <c r="R269" s="47">
        <f t="shared" si="93"/>
        <v>0</v>
      </c>
      <c r="S269" s="47">
        <f t="shared" si="94"/>
        <v>0</v>
      </c>
      <c r="T269" s="47" t="str">
        <f t="shared" si="95"/>
        <v>ПДВ</v>
      </c>
      <c r="U269" s="47">
        <f t="shared" si="96"/>
        <v>0</v>
      </c>
      <c r="V269" s="47">
        <f t="shared" si="97"/>
        <v>0</v>
      </c>
      <c r="W269" s="47" t="str">
        <f t="shared" si="98"/>
        <v>ПДВ</v>
      </c>
      <c r="X269" s="47">
        <f t="shared" si="99"/>
        <v>0</v>
      </c>
      <c r="Y269" s="47">
        <f t="shared" si="100"/>
        <v>0</v>
      </c>
      <c r="Z269" s="47" t="str">
        <f t="shared" si="101"/>
        <v>ПДВ</v>
      </c>
      <c r="AA269" s="47">
        <f t="shared" si="102"/>
        <v>0</v>
      </c>
      <c r="AB269" s="47">
        <f t="shared" si="103"/>
        <v>0</v>
      </c>
      <c r="AC269" s="47" t="str">
        <f t="shared" si="104"/>
        <v>ПДВ</v>
      </c>
      <c r="AD269" t="e">
        <f>VLOOKUP(B269,[1]справочник!A:H,8,0)</f>
        <v>#N/A</v>
      </c>
    </row>
    <row r="270" spans="1:30" hidden="1" x14ac:dyDescent="0.25">
      <c r="A270">
        <v>252</v>
      </c>
      <c r="B270">
        <f>IF(ISBLANK(A270),0,IF(AND(ISERROR(VLOOKUP(VLOOKUP(A270,ishod_substance!A:G,7,0),$B$17:B269,1,0))=TRUE,VLOOKUP(A270,norm!A:B,2,0)&gt;0),VLOOKUP(A270,ishod_substance!A:G,7,0),0))</f>
        <v>0</v>
      </c>
      <c r="C270" s="47">
        <v>252</v>
      </c>
      <c r="D270" s="147" t="e">
        <f>VLOOKUP(B270,quide!A:B,2,0)</f>
        <v>#N/A</v>
      </c>
      <c r="E270" s="47" t="e">
        <f>VLOOKUP(B270,quide!A:G,7,0)</f>
        <v>#N/A</v>
      </c>
      <c r="F270" s="47">
        <f>SUMIF(ishod_substance!G:G,tbl_7!B270,ishod_substance!H:H)</f>
        <v>0</v>
      </c>
      <c r="G270" s="47">
        <f>SUMIF(ishod_substance!G:G,tbl_7!B270,ishod_substance!I:I)</f>
        <v>0</v>
      </c>
      <c r="H270" s="47" t="s">
        <v>172</v>
      </c>
      <c r="I270" s="47">
        <f t="shared" si="84"/>
        <v>0</v>
      </c>
      <c r="J270" s="47">
        <f t="shared" si="85"/>
        <v>0</v>
      </c>
      <c r="K270" s="47" t="str">
        <f t="shared" si="86"/>
        <v>ПДВ</v>
      </c>
      <c r="L270" s="47">
        <f t="shared" si="87"/>
        <v>0</v>
      </c>
      <c r="M270" s="47">
        <f t="shared" si="88"/>
        <v>0</v>
      </c>
      <c r="N270" s="47" t="str">
        <f t="shared" si="89"/>
        <v>ПДВ</v>
      </c>
      <c r="O270" s="47">
        <f t="shared" si="90"/>
        <v>0</v>
      </c>
      <c r="P270" s="47">
        <f t="shared" si="91"/>
        <v>0</v>
      </c>
      <c r="Q270" s="47" t="str">
        <f t="shared" si="92"/>
        <v>ПДВ</v>
      </c>
      <c r="R270" s="47">
        <f t="shared" si="93"/>
        <v>0</v>
      </c>
      <c r="S270" s="47">
        <f t="shared" si="94"/>
        <v>0</v>
      </c>
      <c r="T270" s="47" t="str">
        <f t="shared" si="95"/>
        <v>ПДВ</v>
      </c>
      <c r="U270" s="47">
        <f t="shared" si="96"/>
        <v>0</v>
      </c>
      <c r="V270" s="47">
        <f t="shared" si="97"/>
        <v>0</v>
      </c>
      <c r="W270" s="47" t="str">
        <f t="shared" si="98"/>
        <v>ПДВ</v>
      </c>
      <c r="X270" s="47">
        <f t="shared" si="99"/>
        <v>0</v>
      </c>
      <c r="Y270" s="47">
        <f t="shared" si="100"/>
        <v>0</v>
      </c>
      <c r="Z270" s="47" t="str">
        <f t="shared" si="101"/>
        <v>ПДВ</v>
      </c>
      <c r="AA270" s="47">
        <f t="shared" si="102"/>
        <v>0</v>
      </c>
      <c r="AB270" s="47">
        <f t="shared" si="103"/>
        <v>0</v>
      </c>
      <c r="AC270" s="47" t="str">
        <f t="shared" si="104"/>
        <v>ПДВ</v>
      </c>
      <c r="AD270" t="e">
        <f>VLOOKUP(B270,[1]справочник!A:H,8,0)</f>
        <v>#N/A</v>
      </c>
    </row>
    <row r="271" spans="1:30" hidden="1" x14ac:dyDescent="0.25">
      <c r="A271">
        <v>253</v>
      </c>
      <c r="B271">
        <f>IF(ISBLANK(A271),0,IF(AND(ISERROR(VLOOKUP(VLOOKUP(A271,ishod_substance!A:G,7,0),$B$17:B270,1,0))=TRUE,VLOOKUP(A271,norm!A:B,2,0)&gt;0),VLOOKUP(A271,ishod_substance!A:G,7,0),0))</f>
        <v>0</v>
      </c>
      <c r="C271" s="47">
        <v>253</v>
      </c>
      <c r="D271" s="147" t="e">
        <f>VLOOKUP(B271,quide!A:B,2,0)</f>
        <v>#N/A</v>
      </c>
      <c r="E271" s="47" t="e">
        <f>VLOOKUP(B271,quide!A:G,7,0)</f>
        <v>#N/A</v>
      </c>
      <c r="F271" s="47">
        <f>SUMIF(ishod_substance!G:G,tbl_7!B271,ishod_substance!H:H)</f>
        <v>0</v>
      </c>
      <c r="G271" s="47">
        <f>SUMIF(ishod_substance!G:G,tbl_7!B271,ishod_substance!I:I)</f>
        <v>0</v>
      </c>
      <c r="H271" s="47" t="s">
        <v>172</v>
      </c>
      <c r="I271" s="47">
        <f t="shared" si="84"/>
        <v>0</v>
      </c>
      <c r="J271" s="47">
        <f t="shared" si="85"/>
        <v>0</v>
      </c>
      <c r="K271" s="47" t="str">
        <f t="shared" si="86"/>
        <v>ПДВ</v>
      </c>
      <c r="L271" s="47">
        <f t="shared" si="87"/>
        <v>0</v>
      </c>
      <c r="M271" s="47">
        <f t="shared" si="88"/>
        <v>0</v>
      </c>
      <c r="N271" s="47" t="str">
        <f t="shared" si="89"/>
        <v>ПДВ</v>
      </c>
      <c r="O271" s="47">
        <f t="shared" si="90"/>
        <v>0</v>
      </c>
      <c r="P271" s="47">
        <f t="shared" si="91"/>
        <v>0</v>
      </c>
      <c r="Q271" s="47" t="str">
        <f t="shared" si="92"/>
        <v>ПДВ</v>
      </c>
      <c r="R271" s="47">
        <f t="shared" si="93"/>
        <v>0</v>
      </c>
      <c r="S271" s="47">
        <f t="shared" si="94"/>
        <v>0</v>
      </c>
      <c r="T271" s="47" t="str">
        <f t="shared" si="95"/>
        <v>ПДВ</v>
      </c>
      <c r="U271" s="47">
        <f t="shared" si="96"/>
        <v>0</v>
      </c>
      <c r="V271" s="47">
        <f t="shared" si="97"/>
        <v>0</v>
      </c>
      <c r="W271" s="47" t="str">
        <f t="shared" si="98"/>
        <v>ПДВ</v>
      </c>
      <c r="X271" s="47">
        <f t="shared" si="99"/>
        <v>0</v>
      </c>
      <c r="Y271" s="47">
        <f t="shared" si="100"/>
        <v>0</v>
      </c>
      <c r="Z271" s="47" t="str">
        <f t="shared" si="101"/>
        <v>ПДВ</v>
      </c>
      <c r="AA271" s="47">
        <f t="shared" si="102"/>
        <v>0</v>
      </c>
      <c r="AB271" s="47">
        <f t="shared" si="103"/>
        <v>0</v>
      </c>
      <c r="AC271" s="47" t="str">
        <f t="shared" si="104"/>
        <v>ПДВ</v>
      </c>
      <c r="AD271" t="e">
        <f>VLOOKUP(B271,[1]справочник!A:H,8,0)</f>
        <v>#N/A</v>
      </c>
    </row>
    <row r="272" spans="1:30" hidden="1" x14ac:dyDescent="0.25">
      <c r="A272">
        <v>254</v>
      </c>
      <c r="B272">
        <f>IF(ISBLANK(A272),0,IF(AND(ISERROR(VLOOKUP(VLOOKUP(A272,ishod_substance!A:G,7,0),$B$17:B271,1,0))=TRUE,VLOOKUP(A272,norm!A:B,2,0)&gt;0),VLOOKUP(A272,ishod_substance!A:G,7,0),0))</f>
        <v>0</v>
      </c>
      <c r="C272" s="47">
        <v>254</v>
      </c>
      <c r="D272" s="147" t="e">
        <f>VLOOKUP(B272,quide!A:B,2,0)</f>
        <v>#N/A</v>
      </c>
      <c r="E272" s="47" t="e">
        <f>VLOOKUP(B272,quide!A:G,7,0)</f>
        <v>#N/A</v>
      </c>
      <c r="F272" s="47">
        <f>SUMIF(ishod_substance!G:G,tbl_7!B272,ishod_substance!H:H)</f>
        <v>0</v>
      </c>
      <c r="G272" s="47">
        <f>SUMIF(ishod_substance!G:G,tbl_7!B272,ishod_substance!I:I)</f>
        <v>0</v>
      </c>
      <c r="H272" s="47" t="s">
        <v>172</v>
      </c>
      <c r="I272" s="47">
        <f t="shared" si="84"/>
        <v>0</v>
      </c>
      <c r="J272" s="47">
        <f t="shared" si="85"/>
        <v>0</v>
      </c>
      <c r="K272" s="47" t="str">
        <f t="shared" si="86"/>
        <v>ПДВ</v>
      </c>
      <c r="L272" s="47">
        <f t="shared" si="87"/>
        <v>0</v>
      </c>
      <c r="M272" s="47">
        <f t="shared" si="88"/>
        <v>0</v>
      </c>
      <c r="N272" s="47" t="str">
        <f t="shared" si="89"/>
        <v>ПДВ</v>
      </c>
      <c r="O272" s="47">
        <f t="shared" si="90"/>
        <v>0</v>
      </c>
      <c r="P272" s="47">
        <f t="shared" si="91"/>
        <v>0</v>
      </c>
      <c r="Q272" s="47" t="str">
        <f t="shared" si="92"/>
        <v>ПДВ</v>
      </c>
      <c r="R272" s="47">
        <f t="shared" si="93"/>
        <v>0</v>
      </c>
      <c r="S272" s="47">
        <f t="shared" si="94"/>
        <v>0</v>
      </c>
      <c r="T272" s="47" t="str">
        <f t="shared" si="95"/>
        <v>ПДВ</v>
      </c>
      <c r="U272" s="47">
        <f t="shared" si="96"/>
        <v>0</v>
      </c>
      <c r="V272" s="47">
        <f t="shared" si="97"/>
        <v>0</v>
      </c>
      <c r="W272" s="47" t="str">
        <f t="shared" si="98"/>
        <v>ПДВ</v>
      </c>
      <c r="X272" s="47">
        <f t="shared" si="99"/>
        <v>0</v>
      </c>
      <c r="Y272" s="47">
        <f t="shared" si="100"/>
        <v>0</v>
      </c>
      <c r="Z272" s="47" t="str">
        <f t="shared" si="101"/>
        <v>ПДВ</v>
      </c>
      <c r="AA272" s="47">
        <f t="shared" si="102"/>
        <v>0</v>
      </c>
      <c r="AB272" s="47">
        <f t="shared" si="103"/>
        <v>0</v>
      </c>
      <c r="AC272" s="47" t="str">
        <f t="shared" si="104"/>
        <v>ПДВ</v>
      </c>
      <c r="AD272" t="e">
        <f>VLOOKUP(B272,[1]справочник!A:H,8,0)</f>
        <v>#N/A</v>
      </c>
    </row>
    <row r="273" spans="1:30" hidden="1" x14ac:dyDescent="0.25">
      <c r="A273">
        <v>255</v>
      </c>
      <c r="B273">
        <f>IF(ISBLANK(A273),0,IF(AND(ISERROR(VLOOKUP(VLOOKUP(A273,ishod_substance!A:G,7,0),$B$17:B272,1,0))=TRUE,VLOOKUP(A273,norm!A:B,2,0)&gt;0),VLOOKUP(A273,ishod_substance!A:G,7,0),0))</f>
        <v>0</v>
      </c>
      <c r="C273" s="47">
        <v>255</v>
      </c>
      <c r="D273" s="147" t="e">
        <f>VLOOKUP(B273,quide!A:B,2,0)</f>
        <v>#N/A</v>
      </c>
      <c r="E273" s="47" t="e">
        <f>VLOOKUP(B273,quide!A:G,7,0)</f>
        <v>#N/A</v>
      </c>
      <c r="F273" s="47">
        <f>SUMIF(ishod_substance!G:G,tbl_7!B273,ishod_substance!H:H)</f>
        <v>0</v>
      </c>
      <c r="G273" s="47">
        <f>SUMIF(ishod_substance!G:G,tbl_7!B273,ishod_substance!I:I)</f>
        <v>0</v>
      </c>
      <c r="H273" s="47" t="s">
        <v>172</v>
      </c>
      <c r="I273" s="47">
        <f t="shared" si="84"/>
        <v>0</v>
      </c>
      <c r="J273" s="47">
        <f t="shared" si="85"/>
        <v>0</v>
      </c>
      <c r="K273" s="47" t="str">
        <f t="shared" si="86"/>
        <v>ПДВ</v>
      </c>
      <c r="L273" s="47">
        <f t="shared" si="87"/>
        <v>0</v>
      </c>
      <c r="M273" s="47">
        <f t="shared" si="88"/>
        <v>0</v>
      </c>
      <c r="N273" s="47" t="str">
        <f t="shared" si="89"/>
        <v>ПДВ</v>
      </c>
      <c r="O273" s="47">
        <f t="shared" si="90"/>
        <v>0</v>
      </c>
      <c r="P273" s="47">
        <f t="shared" si="91"/>
        <v>0</v>
      </c>
      <c r="Q273" s="47" t="str">
        <f t="shared" si="92"/>
        <v>ПДВ</v>
      </c>
      <c r="R273" s="47">
        <f t="shared" si="93"/>
        <v>0</v>
      </c>
      <c r="S273" s="47">
        <f t="shared" si="94"/>
        <v>0</v>
      </c>
      <c r="T273" s="47" t="str">
        <f t="shared" si="95"/>
        <v>ПДВ</v>
      </c>
      <c r="U273" s="47">
        <f t="shared" si="96"/>
        <v>0</v>
      </c>
      <c r="V273" s="47">
        <f t="shared" si="97"/>
        <v>0</v>
      </c>
      <c r="W273" s="47" t="str">
        <f t="shared" si="98"/>
        <v>ПДВ</v>
      </c>
      <c r="X273" s="47">
        <f t="shared" si="99"/>
        <v>0</v>
      </c>
      <c r="Y273" s="47">
        <f t="shared" si="100"/>
        <v>0</v>
      </c>
      <c r="Z273" s="47" t="str">
        <f t="shared" si="101"/>
        <v>ПДВ</v>
      </c>
      <c r="AA273" s="47">
        <f t="shared" si="102"/>
        <v>0</v>
      </c>
      <c r="AB273" s="47">
        <f t="shared" si="103"/>
        <v>0</v>
      </c>
      <c r="AC273" s="47" t="str">
        <f t="shared" si="104"/>
        <v>ПДВ</v>
      </c>
      <c r="AD273" t="e">
        <f>VLOOKUP(B273,[1]справочник!A:H,8,0)</f>
        <v>#N/A</v>
      </c>
    </row>
    <row r="274" spans="1:30" hidden="1" x14ac:dyDescent="0.25">
      <c r="A274">
        <v>256</v>
      </c>
      <c r="B274">
        <f>IF(ISBLANK(A274),0,IF(AND(ISERROR(VLOOKUP(VLOOKUP(A274,ishod_substance!A:G,7,0),$B$17:B273,1,0))=TRUE,VLOOKUP(A274,norm!A:B,2,0)&gt;0),VLOOKUP(A274,ishod_substance!A:G,7,0),0))</f>
        <v>0</v>
      </c>
      <c r="C274" s="47">
        <v>256</v>
      </c>
      <c r="D274" s="147" t="e">
        <f>VLOOKUP(B274,quide!A:B,2,0)</f>
        <v>#N/A</v>
      </c>
      <c r="E274" s="47" t="e">
        <f>VLOOKUP(B274,quide!A:G,7,0)</f>
        <v>#N/A</v>
      </c>
      <c r="F274" s="47">
        <f>SUMIF(ishod_substance!G:G,tbl_7!B274,ishod_substance!H:H)</f>
        <v>0</v>
      </c>
      <c r="G274" s="47">
        <f>SUMIF(ishod_substance!G:G,tbl_7!B274,ishod_substance!I:I)</f>
        <v>0</v>
      </c>
      <c r="H274" s="47" t="s">
        <v>172</v>
      </c>
      <c r="I274" s="47">
        <f t="shared" si="84"/>
        <v>0</v>
      </c>
      <c r="J274" s="47">
        <f t="shared" si="85"/>
        <v>0</v>
      </c>
      <c r="K274" s="47" t="str">
        <f t="shared" si="86"/>
        <v>ПДВ</v>
      </c>
      <c r="L274" s="47">
        <f t="shared" si="87"/>
        <v>0</v>
      </c>
      <c r="M274" s="47">
        <f t="shared" si="88"/>
        <v>0</v>
      </c>
      <c r="N274" s="47" t="str">
        <f t="shared" si="89"/>
        <v>ПДВ</v>
      </c>
      <c r="O274" s="47">
        <f t="shared" si="90"/>
        <v>0</v>
      </c>
      <c r="P274" s="47">
        <f t="shared" si="91"/>
        <v>0</v>
      </c>
      <c r="Q274" s="47" t="str">
        <f t="shared" si="92"/>
        <v>ПДВ</v>
      </c>
      <c r="R274" s="47">
        <f t="shared" si="93"/>
        <v>0</v>
      </c>
      <c r="S274" s="47">
        <f t="shared" si="94"/>
        <v>0</v>
      </c>
      <c r="T274" s="47" t="str">
        <f t="shared" si="95"/>
        <v>ПДВ</v>
      </c>
      <c r="U274" s="47">
        <f t="shared" si="96"/>
        <v>0</v>
      </c>
      <c r="V274" s="47">
        <f t="shared" si="97"/>
        <v>0</v>
      </c>
      <c r="W274" s="47" t="str">
        <f t="shared" si="98"/>
        <v>ПДВ</v>
      </c>
      <c r="X274" s="47">
        <f t="shared" si="99"/>
        <v>0</v>
      </c>
      <c r="Y274" s="47">
        <f t="shared" si="100"/>
        <v>0</v>
      </c>
      <c r="Z274" s="47" t="str">
        <f t="shared" si="101"/>
        <v>ПДВ</v>
      </c>
      <c r="AA274" s="47">
        <f t="shared" si="102"/>
        <v>0</v>
      </c>
      <c r="AB274" s="47">
        <f t="shared" si="103"/>
        <v>0</v>
      </c>
      <c r="AC274" s="47" t="str">
        <f t="shared" si="104"/>
        <v>ПДВ</v>
      </c>
      <c r="AD274" t="e">
        <f>VLOOKUP(B274,[1]справочник!A:H,8,0)</f>
        <v>#N/A</v>
      </c>
    </row>
    <row r="275" spans="1:30" hidden="1" x14ac:dyDescent="0.25">
      <c r="A275">
        <v>257</v>
      </c>
      <c r="B275">
        <f>IF(ISBLANK(A275),0,IF(AND(ISERROR(VLOOKUP(VLOOKUP(A275,ishod_substance!A:G,7,0),$B$17:B274,1,0))=TRUE,VLOOKUP(A275,norm!A:B,2,0)&gt;0),VLOOKUP(A275,ishod_substance!A:G,7,0),0))</f>
        <v>0</v>
      </c>
      <c r="C275" s="47">
        <v>257</v>
      </c>
      <c r="D275" s="147" t="e">
        <f>VLOOKUP(B275,quide!A:B,2,0)</f>
        <v>#N/A</v>
      </c>
      <c r="E275" s="47" t="e">
        <f>VLOOKUP(B275,quide!A:G,7,0)</f>
        <v>#N/A</v>
      </c>
      <c r="F275" s="47">
        <f>SUMIF(ishod_substance!G:G,tbl_7!B275,ishod_substance!H:H)</f>
        <v>0</v>
      </c>
      <c r="G275" s="47">
        <f>SUMIF(ishod_substance!G:G,tbl_7!B275,ishod_substance!I:I)</f>
        <v>0</v>
      </c>
      <c r="H275" s="47" t="s">
        <v>172</v>
      </c>
      <c r="I275" s="47">
        <f t="shared" si="84"/>
        <v>0</v>
      </c>
      <c r="J275" s="47">
        <f t="shared" si="85"/>
        <v>0</v>
      </c>
      <c r="K275" s="47" t="str">
        <f t="shared" si="86"/>
        <v>ПДВ</v>
      </c>
      <c r="L275" s="47">
        <f t="shared" si="87"/>
        <v>0</v>
      </c>
      <c r="M275" s="47">
        <f t="shared" si="88"/>
        <v>0</v>
      </c>
      <c r="N275" s="47" t="str">
        <f t="shared" si="89"/>
        <v>ПДВ</v>
      </c>
      <c r="O275" s="47">
        <f t="shared" si="90"/>
        <v>0</v>
      </c>
      <c r="P275" s="47">
        <f t="shared" si="91"/>
        <v>0</v>
      </c>
      <c r="Q275" s="47" t="str">
        <f t="shared" si="92"/>
        <v>ПДВ</v>
      </c>
      <c r="R275" s="47">
        <f t="shared" si="93"/>
        <v>0</v>
      </c>
      <c r="S275" s="47">
        <f t="shared" si="94"/>
        <v>0</v>
      </c>
      <c r="T275" s="47" t="str">
        <f t="shared" si="95"/>
        <v>ПДВ</v>
      </c>
      <c r="U275" s="47">
        <f t="shared" si="96"/>
        <v>0</v>
      </c>
      <c r="V275" s="47">
        <f t="shared" si="97"/>
        <v>0</v>
      </c>
      <c r="W275" s="47" t="str">
        <f t="shared" si="98"/>
        <v>ПДВ</v>
      </c>
      <c r="X275" s="47">
        <f t="shared" si="99"/>
        <v>0</v>
      </c>
      <c r="Y275" s="47">
        <f t="shared" si="100"/>
        <v>0</v>
      </c>
      <c r="Z275" s="47" t="str">
        <f t="shared" si="101"/>
        <v>ПДВ</v>
      </c>
      <c r="AA275" s="47">
        <f t="shared" si="102"/>
        <v>0</v>
      </c>
      <c r="AB275" s="47">
        <f t="shared" si="103"/>
        <v>0</v>
      </c>
      <c r="AC275" s="47" t="str">
        <f t="shared" si="104"/>
        <v>ПДВ</v>
      </c>
      <c r="AD275" t="e">
        <f>VLOOKUP(B275,[1]справочник!A:H,8,0)</f>
        <v>#N/A</v>
      </c>
    </row>
    <row r="276" spans="1:30" hidden="1" x14ac:dyDescent="0.25">
      <c r="A276">
        <v>258</v>
      </c>
      <c r="B276">
        <f>IF(ISBLANK(A276),0,IF(AND(ISERROR(VLOOKUP(VLOOKUP(A276,ishod_substance!A:G,7,0),$B$17:B275,1,0))=TRUE,VLOOKUP(A276,norm!A:B,2,0)&gt;0),VLOOKUP(A276,ishod_substance!A:G,7,0),0))</f>
        <v>0</v>
      </c>
      <c r="C276" s="47">
        <v>258</v>
      </c>
      <c r="D276" s="147" t="e">
        <f>VLOOKUP(B276,quide!A:B,2,0)</f>
        <v>#N/A</v>
      </c>
      <c r="E276" s="47" t="e">
        <f>VLOOKUP(B276,quide!A:G,7,0)</f>
        <v>#N/A</v>
      </c>
      <c r="F276" s="47">
        <f>SUMIF(ishod_substance!G:G,tbl_7!B276,ishod_substance!H:H)</f>
        <v>0</v>
      </c>
      <c r="G276" s="47">
        <f>SUMIF(ishod_substance!G:G,tbl_7!B276,ishod_substance!I:I)</f>
        <v>0</v>
      </c>
      <c r="H276" s="47" t="s">
        <v>172</v>
      </c>
      <c r="I276" s="47">
        <f t="shared" si="84"/>
        <v>0</v>
      </c>
      <c r="J276" s="47">
        <f t="shared" si="85"/>
        <v>0</v>
      </c>
      <c r="K276" s="47" t="str">
        <f t="shared" si="86"/>
        <v>ПДВ</v>
      </c>
      <c r="L276" s="47">
        <f t="shared" si="87"/>
        <v>0</v>
      </c>
      <c r="M276" s="47">
        <f t="shared" si="88"/>
        <v>0</v>
      </c>
      <c r="N276" s="47" t="str">
        <f t="shared" si="89"/>
        <v>ПДВ</v>
      </c>
      <c r="O276" s="47">
        <f t="shared" si="90"/>
        <v>0</v>
      </c>
      <c r="P276" s="47">
        <f t="shared" si="91"/>
        <v>0</v>
      </c>
      <c r="Q276" s="47" t="str">
        <f t="shared" si="92"/>
        <v>ПДВ</v>
      </c>
      <c r="R276" s="47">
        <f t="shared" si="93"/>
        <v>0</v>
      </c>
      <c r="S276" s="47">
        <f t="shared" si="94"/>
        <v>0</v>
      </c>
      <c r="T276" s="47" t="str">
        <f t="shared" si="95"/>
        <v>ПДВ</v>
      </c>
      <c r="U276" s="47">
        <f t="shared" si="96"/>
        <v>0</v>
      </c>
      <c r="V276" s="47">
        <f t="shared" si="97"/>
        <v>0</v>
      </c>
      <c r="W276" s="47" t="str">
        <f t="shared" si="98"/>
        <v>ПДВ</v>
      </c>
      <c r="X276" s="47">
        <f t="shared" si="99"/>
        <v>0</v>
      </c>
      <c r="Y276" s="47">
        <f t="shared" si="100"/>
        <v>0</v>
      </c>
      <c r="Z276" s="47" t="str">
        <f t="shared" si="101"/>
        <v>ПДВ</v>
      </c>
      <c r="AA276" s="47">
        <f t="shared" si="102"/>
        <v>0</v>
      </c>
      <c r="AB276" s="47">
        <f t="shared" si="103"/>
        <v>0</v>
      </c>
      <c r="AC276" s="47" t="str">
        <f t="shared" si="104"/>
        <v>ПДВ</v>
      </c>
      <c r="AD276" t="e">
        <f>VLOOKUP(B276,[1]справочник!A:H,8,0)</f>
        <v>#N/A</v>
      </c>
    </row>
    <row r="277" spans="1:30" hidden="1" x14ac:dyDescent="0.25">
      <c r="A277">
        <v>259</v>
      </c>
      <c r="B277">
        <f>IF(ISBLANK(A277),0,IF(AND(ISERROR(VLOOKUP(VLOOKUP(A277,ishod_substance!A:G,7,0),$B$17:B276,1,0))=TRUE,VLOOKUP(A277,norm!A:B,2,0)&gt;0),VLOOKUP(A277,ishod_substance!A:G,7,0),0))</f>
        <v>0</v>
      </c>
      <c r="C277" s="47">
        <v>259</v>
      </c>
      <c r="D277" s="147" t="e">
        <f>VLOOKUP(B277,quide!A:B,2,0)</f>
        <v>#N/A</v>
      </c>
      <c r="E277" s="47" t="e">
        <f>VLOOKUP(B277,quide!A:G,7,0)</f>
        <v>#N/A</v>
      </c>
      <c r="F277" s="47">
        <f>SUMIF(ishod_substance!G:G,tbl_7!B277,ishod_substance!H:H)</f>
        <v>0</v>
      </c>
      <c r="G277" s="47">
        <f>SUMIF(ishod_substance!G:G,tbl_7!B277,ishod_substance!I:I)</f>
        <v>0</v>
      </c>
      <c r="H277" s="47" t="s">
        <v>172</v>
      </c>
      <c r="I277" s="47">
        <f t="shared" si="84"/>
        <v>0</v>
      </c>
      <c r="J277" s="47">
        <f t="shared" si="85"/>
        <v>0</v>
      </c>
      <c r="K277" s="47" t="str">
        <f t="shared" si="86"/>
        <v>ПДВ</v>
      </c>
      <c r="L277" s="47">
        <f t="shared" si="87"/>
        <v>0</v>
      </c>
      <c r="M277" s="47">
        <f t="shared" si="88"/>
        <v>0</v>
      </c>
      <c r="N277" s="47" t="str">
        <f t="shared" si="89"/>
        <v>ПДВ</v>
      </c>
      <c r="O277" s="47">
        <f t="shared" si="90"/>
        <v>0</v>
      </c>
      <c r="P277" s="47">
        <f t="shared" si="91"/>
        <v>0</v>
      </c>
      <c r="Q277" s="47" t="str">
        <f t="shared" si="92"/>
        <v>ПДВ</v>
      </c>
      <c r="R277" s="47">
        <f t="shared" si="93"/>
        <v>0</v>
      </c>
      <c r="S277" s="47">
        <f t="shared" si="94"/>
        <v>0</v>
      </c>
      <c r="T277" s="47" t="str">
        <f t="shared" si="95"/>
        <v>ПДВ</v>
      </c>
      <c r="U277" s="47">
        <f t="shared" si="96"/>
        <v>0</v>
      </c>
      <c r="V277" s="47">
        <f t="shared" si="97"/>
        <v>0</v>
      </c>
      <c r="W277" s="47" t="str">
        <f t="shared" si="98"/>
        <v>ПДВ</v>
      </c>
      <c r="X277" s="47">
        <f t="shared" si="99"/>
        <v>0</v>
      </c>
      <c r="Y277" s="47">
        <f t="shared" si="100"/>
        <v>0</v>
      </c>
      <c r="Z277" s="47" t="str">
        <f t="shared" si="101"/>
        <v>ПДВ</v>
      </c>
      <c r="AA277" s="47">
        <f t="shared" si="102"/>
        <v>0</v>
      </c>
      <c r="AB277" s="47">
        <f t="shared" si="103"/>
        <v>0</v>
      </c>
      <c r="AC277" s="47" t="str">
        <f t="shared" si="104"/>
        <v>ПДВ</v>
      </c>
      <c r="AD277" t="e">
        <f>VLOOKUP(B277,[1]справочник!A:H,8,0)</f>
        <v>#N/A</v>
      </c>
    </row>
    <row r="278" spans="1:30" hidden="1" x14ac:dyDescent="0.25">
      <c r="A278">
        <v>260</v>
      </c>
      <c r="B278">
        <f>IF(ISBLANK(A278),0,IF(AND(ISERROR(VLOOKUP(VLOOKUP(A278,ishod_substance!A:G,7,0),$B$17:B277,1,0))=TRUE,VLOOKUP(A278,norm!A:B,2,0)&gt;0),VLOOKUP(A278,ishod_substance!A:G,7,0),0))</f>
        <v>0</v>
      </c>
      <c r="C278" s="47">
        <v>260</v>
      </c>
      <c r="D278" s="147" t="e">
        <f>VLOOKUP(B278,quide!A:B,2,0)</f>
        <v>#N/A</v>
      </c>
      <c r="E278" s="47" t="e">
        <f>VLOOKUP(B278,quide!A:G,7,0)</f>
        <v>#N/A</v>
      </c>
      <c r="F278" s="47">
        <f>SUMIF(ishod_substance!G:G,tbl_7!B278,ishod_substance!H:H)</f>
        <v>0</v>
      </c>
      <c r="G278" s="47">
        <f>SUMIF(ishod_substance!G:G,tbl_7!B278,ishod_substance!I:I)</f>
        <v>0</v>
      </c>
      <c r="H278" s="47" t="s">
        <v>172</v>
      </c>
      <c r="I278" s="47">
        <f t="shared" si="84"/>
        <v>0</v>
      </c>
      <c r="J278" s="47">
        <f t="shared" si="85"/>
        <v>0</v>
      </c>
      <c r="K278" s="47" t="str">
        <f t="shared" si="86"/>
        <v>ПДВ</v>
      </c>
      <c r="L278" s="47">
        <f t="shared" si="87"/>
        <v>0</v>
      </c>
      <c r="M278" s="47">
        <f t="shared" si="88"/>
        <v>0</v>
      </c>
      <c r="N278" s="47" t="str">
        <f t="shared" si="89"/>
        <v>ПДВ</v>
      </c>
      <c r="O278" s="47">
        <f t="shared" si="90"/>
        <v>0</v>
      </c>
      <c r="P278" s="47">
        <f t="shared" si="91"/>
        <v>0</v>
      </c>
      <c r="Q278" s="47" t="str">
        <f t="shared" si="92"/>
        <v>ПДВ</v>
      </c>
      <c r="R278" s="47">
        <f t="shared" si="93"/>
        <v>0</v>
      </c>
      <c r="S278" s="47">
        <f t="shared" si="94"/>
        <v>0</v>
      </c>
      <c r="T278" s="47" t="str">
        <f t="shared" si="95"/>
        <v>ПДВ</v>
      </c>
      <c r="U278" s="47">
        <f t="shared" si="96"/>
        <v>0</v>
      </c>
      <c r="V278" s="47">
        <f t="shared" si="97"/>
        <v>0</v>
      </c>
      <c r="W278" s="47" t="str">
        <f t="shared" si="98"/>
        <v>ПДВ</v>
      </c>
      <c r="X278" s="47">
        <f t="shared" si="99"/>
        <v>0</v>
      </c>
      <c r="Y278" s="47">
        <f t="shared" si="100"/>
        <v>0</v>
      </c>
      <c r="Z278" s="47" t="str">
        <f t="shared" si="101"/>
        <v>ПДВ</v>
      </c>
      <c r="AA278" s="47">
        <f t="shared" si="102"/>
        <v>0</v>
      </c>
      <c r="AB278" s="47">
        <f t="shared" si="103"/>
        <v>0</v>
      </c>
      <c r="AC278" s="47" t="str">
        <f t="shared" si="104"/>
        <v>ПДВ</v>
      </c>
      <c r="AD278" t="e">
        <f>VLOOKUP(B278,[1]справочник!A:H,8,0)</f>
        <v>#N/A</v>
      </c>
    </row>
    <row r="279" spans="1:30" hidden="1" x14ac:dyDescent="0.25">
      <c r="A279">
        <v>261</v>
      </c>
      <c r="B279">
        <f>IF(ISBLANK(A279),0,IF(AND(ISERROR(VLOOKUP(VLOOKUP(A279,ishod_substance!A:G,7,0),$B$17:B278,1,0))=TRUE,VLOOKUP(A279,norm!A:B,2,0)&gt;0),VLOOKUP(A279,ishod_substance!A:G,7,0),0))</f>
        <v>0</v>
      </c>
      <c r="C279" s="47">
        <v>261</v>
      </c>
      <c r="D279" s="147" t="e">
        <f>VLOOKUP(B279,quide!A:B,2,0)</f>
        <v>#N/A</v>
      </c>
      <c r="E279" s="47" t="e">
        <f>VLOOKUP(B279,quide!A:G,7,0)</f>
        <v>#N/A</v>
      </c>
      <c r="F279" s="47">
        <f>SUMIF(ishod_substance!G:G,tbl_7!B279,ishod_substance!H:H)</f>
        <v>0</v>
      </c>
      <c r="G279" s="47">
        <f>SUMIF(ishod_substance!G:G,tbl_7!B279,ishod_substance!I:I)</f>
        <v>0</v>
      </c>
      <c r="H279" s="47" t="s">
        <v>172</v>
      </c>
      <c r="I279" s="47">
        <f t="shared" si="84"/>
        <v>0</v>
      </c>
      <c r="J279" s="47">
        <f t="shared" si="85"/>
        <v>0</v>
      </c>
      <c r="K279" s="47" t="str">
        <f t="shared" si="86"/>
        <v>ПДВ</v>
      </c>
      <c r="L279" s="47">
        <f t="shared" si="87"/>
        <v>0</v>
      </c>
      <c r="M279" s="47">
        <f t="shared" si="88"/>
        <v>0</v>
      </c>
      <c r="N279" s="47" t="str">
        <f t="shared" si="89"/>
        <v>ПДВ</v>
      </c>
      <c r="O279" s="47">
        <f t="shared" si="90"/>
        <v>0</v>
      </c>
      <c r="P279" s="47">
        <f t="shared" si="91"/>
        <v>0</v>
      </c>
      <c r="Q279" s="47" t="str">
        <f t="shared" si="92"/>
        <v>ПДВ</v>
      </c>
      <c r="R279" s="47">
        <f t="shared" si="93"/>
        <v>0</v>
      </c>
      <c r="S279" s="47">
        <f t="shared" si="94"/>
        <v>0</v>
      </c>
      <c r="T279" s="47" t="str">
        <f t="shared" si="95"/>
        <v>ПДВ</v>
      </c>
      <c r="U279" s="47">
        <f t="shared" si="96"/>
        <v>0</v>
      </c>
      <c r="V279" s="47">
        <f t="shared" si="97"/>
        <v>0</v>
      </c>
      <c r="W279" s="47" t="str">
        <f t="shared" si="98"/>
        <v>ПДВ</v>
      </c>
      <c r="X279" s="47">
        <f t="shared" si="99"/>
        <v>0</v>
      </c>
      <c r="Y279" s="47">
        <f t="shared" si="100"/>
        <v>0</v>
      </c>
      <c r="Z279" s="47" t="str">
        <f t="shared" si="101"/>
        <v>ПДВ</v>
      </c>
      <c r="AA279" s="47">
        <f t="shared" si="102"/>
        <v>0</v>
      </c>
      <c r="AB279" s="47">
        <f t="shared" si="103"/>
        <v>0</v>
      </c>
      <c r="AC279" s="47" t="str">
        <f t="shared" si="104"/>
        <v>ПДВ</v>
      </c>
      <c r="AD279" t="e">
        <f>VLOOKUP(B279,[1]справочник!A:H,8,0)</f>
        <v>#N/A</v>
      </c>
    </row>
    <row r="280" spans="1:30" hidden="1" x14ac:dyDescent="0.25">
      <c r="A280">
        <v>262</v>
      </c>
      <c r="B280">
        <f>IF(ISBLANK(A280),0,IF(AND(ISERROR(VLOOKUP(VLOOKUP(A280,ishod_substance!A:G,7,0),$B$17:B279,1,0))=TRUE,VLOOKUP(A280,norm!A:B,2,0)&gt;0),VLOOKUP(A280,ishod_substance!A:G,7,0),0))</f>
        <v>0</v>
      </c>
      <c r="C280" s="47">
        <v>262</v>
      </c>
      <c r="D280" s="147" t="e">
        <f>VLOOKUP(B280,quide!A:B,2,0)</f>
        <v>#N/A</v>
      </c>
      <c r="E280" s="47" t="e">
        <f>VLOOKUP(B280,quide!A:G,7,0)</f>
        <v>#N/A</v>
      </c>
      <c r="F280" s="47">
        <f>SUMIF(ishod_substance!G:G,tbl_7!B280,ishod_substance!H:H)</f>
        <v>0</v>
      </c>
      <c r="G280" s="47">
        <f>SUMIF(ishod_substance!G:G,tbl_7!B280,ishod_substance!I:I)</f>
        <v>0</v>
      </c>
      <c r="H280" s="47" t="s">
        <v>172</v>
      </c>
      <c r="I280" s="47">
        <f t="shared" si="84"/>
        <v>0</v>
      </c>
      <c r="J280" s="47">
        <f t="shared" si="85"/>
        <v>0</v>
      </c>
      <c r="K280" s="47" t="str">
        <f t="shared" si="86"/>
        <v>ПДВ</v>
      </c>
      <c r="L280" s="47">
        <f t="shared" si="87"/>
        <v>0</v>
      </c>
      <c r="M280" s="47">
        <f t="shared" si="88"/>
        <v>0</v>
      </c>
      <c r="N280" s="47" t="str">
        <f t="shared" si="89"/>
        <v>ПДВ</v>
      </c>
      <c r="O280" s="47">
        <f t="shared" si="90"/>
        <v>0</v>
      </c>
      <c r="P280" s="47">
        <f t="shared" si="91"/>
        <v>0</v>
      </c>
      <c r="Q280" s="47" t="str">
        <f t="shared" si="92"/>
        <v>ПДВ</v>
      </c>
      <c r="R280" s="47">
        <f t="shared" si="93"/>
        <v>0</v>
      </c>
      <c r="S280" s="47">
        <f t="shared" si="94"/>
        <v>0</v>
      </c>
      <c r="T280" s="47" t="str">
        <f t="shared" si="95"/>
        <v>ПДВ</v>
      </c>
      <c r="U280" s="47">
        <f t="shared" si="96"/>
        <v>0</v>
      </c>
      <c r="V280" s="47">
        <f t="shared" si="97"/>
        <v>0</v>
      </c>
      <c r="W280" s="47" t="str">
        <f t="shared" si="98"/>
        <v>ПДВ</v>
      </c>
      <c r="X280" s="47">
        <f t="shared" si="99"/>
        <v>0</v>
      </c>
      <c r="Y280" s="47">
        <f t="shared" si="100"/>
        <v>0</v>
      </c>
      <c r="Z280" s="47" t="str">
        <f t="shared" si="101"/>
        <v>ПДВ</v>
      </c>
      <c r="AA280" s="47">
        <f t="shared" si="102"/>
        <v>0</v>
      </c>
      <c r="AB280" s="47">
        <f t="shared" si="103"/>
        <v>0</v>
      </c>
      <c r="AC280" s="47" t="str">
        <f t="shared" si="104"/>
        <v>ПДВ</v>
      </c>
      <c r="AD280" t="e">
        <f>VLOOKUP(B280,[1]справочник!A:H,8,0)</f>
        <v>#N/A</v>
      </c>
    </row>
    <row r="281" spans="1:30" hidden="1" x14ac:dyDescent="0.25">
      <c r="A281">
        <v>263</v>
      </c>
      <c r="B281">
        <f>IF(ISBLANK(A281),0,IF(AND(ISERROR(VLOOKUP(VLOOKUP(A281,ishod_substance!A:G,7,0),$B$17:B280,1,0))=TRUE,VLOOKUP(A281,norm!A:B,2,0)&gt;0),VLOOKUP(A281,ishod_substance!A:G,7,0),0))</f>
        <v>0</v>
      </c>
      <c r="C281" s="47">
        <v>263</v>
      </c>
      <c r="D281" s="147" t="e">
        <f>VLOOKUP(B281,quide!A:B,2,0)</f>
        <v>#N/A</v>
      </c>
      <c r="E281" s="47" t="e">
        <f>VLOOKUP(B281,quide!A:G,7,0)</f>
        <v>#N/A</v>
      </c>
      <c r="F281" s="47">
        <f>SUMIF(ishod_substance!G:G,tbl_7!B281,ishod_substance!H:H)</f>
        <v>0</v>
      </c>
      <c r="G281" s="47">
        <f>SUMIF(ishod_substance!G:G,tbl_7!B281,ishod_substance!I:I)</f>
        <v>0</v>
      </c>
      <c r="H281" s="47" t="s">
        <v>172</v>
      </c>
      <c r="I281" s="47">
        <f t="shared" si="84"/>
        <v>0</v>
      </c>
      <c r="J281" s="47">
        <f t="shared" si="85"/>
        <v>0</v>
      </c>
      <c r="K281" s="47" t="str">
        <f t="shared" si="86"/>
        <v>ПДВ</v>
      </c>
      <c r="L281" s="47">
        <f t="shared" si="87"/>
        <v>0</v>
      </c>
      <c r="M281" s="47">
        <f t="shared" si="88"/>
        <v>0</v>
      </c>
      <c r="N281" s="47" t="str">
        <f t="shared" si="89"/>
        <v>ПДВ</v>
      </c>
      <c r="O281" s="47">
        <f t="shared" si="90"/>
        <v>0</v>
      </c>
      <c r="P281" s="47">
        <f t="shared" si="91"/>
        <v>0</v>
      </c>
      <c r="Q281" s="47" t="str">
        <f t="shared" si="92"/>
        <v>ПДВ</v>
      </c>
      <c r="R281" s="47">
        <f t="shared" si="93"/>
        <v>0</v>
      </c>
      <c r="S281" s="47">
        <f t="shared" si="94"/>
        <v>0</v>
      </c>
      <c r="T281" s="47" t="str">
        <f t="shared" si="95"/>
        <v>ПДВ</v>
      </c>
      <c r="U281" s="47">
        <f t="shared" si="96"/>
        <v>0</v>
      </c>
      <c r="V281" s="47">
        <f t="shared" si="97"/>
        <v>0</v>
      </c>
      <c r="W281" s="47" t="str">
        <f t="shared" si="98"/>
        <v>ПДВ</v>
      </c>
      <c r="X281" s="47">
        <f t="shared" si="99"/>
        <v>0</v>
      </c>
      <c r="Y281" s="47">
        <f t="shared" si="100"/>
        <v>0</v>
      </c>
      <c r="Z281" s="47" t="str">
        <f t="shared" si="101"/>
        <v>ПДВ</v>
      </c>
      <c r="AA281" s="47">
        <f t="shared" si="102"/>
        <v>0</v>
      </c>
      <c r="AB281" s="47">
        <f t="shared" si="103"/>
        <v>0</v>
      </c>
      <c r="AC281" s="47" t="str">
        <f t="shared" si="104"/>
        <v>ПДВ</v>
      </c>
      <c r="AD281" t="e">
        <f>VLOOKUP(B281,[1]справочник!A:H,8,0)</f>
        <v>#N/A</v>
      </c>
    </row>
    <row r="282" spans="1:30" hidden="1" x14ac:dyDescent="0.25">
      <c r="A282">
        <v>264</v>
      </c>
      <c r="B282">
        <f>IF(ISBLANK(A282),0,IF(AND(ISERROR(VLOOKUP(VLOOKUP(A282,ishod_substance!A:G,7,0),$B$17:B281,1,0))=TRUE,VLOOKUP(A282,norm!A:B,2,0)&gt;0),VLOOKUP(A282,ishod_substance!A:G,7,0),0))</f>
        <v>0</v>
      </c>
      <c r="C282" s="47">
        <v>264</v>
      </c>
      <c r="D282" s="147" t="e">
        <f>VLOOKUP(B282,quide!A:B,2,0)</f>
        <v>#N/A</v>
      </c>
      <c r="E282" s="47" t="e">
        <f>VLOOKUP(B282,quide!A:G,7,0)</f>
        <v>#N/A</v>
      </c>
      <c r="F282" s="47">
        <f>SUMIF(ishod_substance!G:G,tbl_7!B282,ishod_substance!H:H)</f>
        <v>0</v>
      </c>
      <c r="G282" s="47">
        <f>SUMIF(ishod_substance!G:G,tbl_7!B282,ishod_substance!I:I)</f>
        <v>0</v>
      </c>
      <c r="H282" s="47" t="s">
        <v>172</v>
      </c>
      <c r="I282" s="47">
        <f t="shared" si="84"/>
        <v>0</v>
      </c>
      <c r="J282" s="47">
        <f t="shared" si="85"/>
        <v>0</v>
      </c>
      <c r="K282" s="47" t="str">
        <f t="shared" si="86"/>
        <v>ПДВ</v>
      </c>
      <c r="L282" s="47">
        <f t="shared" si="87"/>
        <v>0</v>
      </c>
      <c r="M282" s="47">
        <f t="shared" si="88"/>
        <v>0</v>
      </c>
      <c r="N282" s="47" t="str">
        <f t="shared" si="89"/>
        <v>ПДВ</v>
      </c>
      <c r="O282" s="47">
        <f t="shared" si="90"/>
        <v>0</v>
      </c>
      <c r="P282" s="47">
        <f t="shared" si="91"/>
        <v>0</v>
      </c>
      <c r="Q282" s="47" t="str">
        <f t="shared" si="92"/>
        <v>ПДВ</v>
      </c>
      <c r="R282" s="47">
        <f t="shared" si="93"/>
        <v>0</v>
      </c>
      <c r="S282" s="47">
        <f t="shared" si="94"/>
        <v>0</v>
      </c>
      <c r="T282" s="47" t="str">
        <f t="shared" si="95"/>
        <v>ПДВ</v>
      </c>
      <c r="U282" s="47">
        <f t="shared" si="96"/>
        <v>0</v>
      </c>
      <c r="V282" s="47">
        <f t="shared" si="97"/>
        <v>0</v>
      </c>
      <c r="W282" s="47" t="str">
        <f t="shared" si="98"/>
        <v>ПДВ</v>
      </c>
      <c r="X282" s="47">
        <f t="shared" si="99"/>
        <v>0</v>
      </c>
      <c r="Y282" s="47">
        <f t="shared" si="100"/>
        <v>0</v>
      </c>
      <c r="Z282" s="47" t="str">
        <f t="shared" si="101"/>
        <v>ПДВ</v>
      </c>
      <c r="AA282" s="47">
        <f t="shared" si="102"/>
        <v>0</v>
      </c>
      <c r="AB282" s="47">
        <f t="shared" si="103"/>
        <v>0</v>
      </c>
      <c r="AC282" s="47" t="str">
        <f t="shared" si="104"/>
        <v>ПДВ</v>
      </c>
      <c r="AD282" t="e">
        <f>VLOOKUP(B282,[1]справочник!A:H,8,0)</f>
        <v>#N/A</v>
      </c>
    </row>
    <row r="283" spans="1:30" hidden="1" x14ac:dyDescent="0.25">
      <c r="A283">
        <v>265</v>
      </c>
      <c r="B283">
        <f>IF(ISBLANK(A283),0,IF(AND(ISERROR(VLOOKUP(VLOOKUP(A283,ishod_substance!A:G,7,0),$B$17:B282,1,0))=TRUE,VLOOKUP(A283,norm!A:B,2,0)&gt;0),VLOOKUP(A283,ishod_substance!A:G,7,0),0))</f>
        <v>0</v>
      </c>
      <c r="C283" s="47">
        <v>265</v>
      </c>
      <c r="D283" s="147" t="e">
        <f>VLOOKUP(B283,quide!A:B,2,0)</f>
        <v>#N/A</v>
      </c>
      <c r="E283" s="47" t="e">
        <f>VLOOKUP(B283,quide!A:G,7,0)</f>
        <v>#N/A</v>
      </c>
      <c r="F283" s="47">
        <f>SUMIF(ishod_substance!G:G,tbl_7!B283,ishod_substance!H:H)</f>
        <v>0</v>
      </c>
      <c r="G283" s="47">
        <f>SUMIF(ishod_substance!G:G,tbl_7!B283,ishod_substance!I:I)</f>
        <v>0</v>
      </c>
      <c r="H283" s="47" t="s">
        <v>172</v>
      </c>
      <c r="I283" s="47">
        <f t="shared" si="84"/>
        <v>0</v>
      </c>
      <c r="J283" s="47">
        <f t="shared" si="85"/>
        <v>0</v>
      </c>
      <c r="K283" s="47" t="str">
        <f t="shared" si="86"/>
        <v>ПДВ</v>
      </c>
      <c r="L283" s="47">
        <f t="shared" si="87"/>
        <v>0</v>
      </c>
      <c r="M283" s="47">
        <f t="shared" si="88"/>
        <v>0</v>
      </c>
      <c r="N283" s="47" t="str">
        <f t="shared" si="89"/>
        <v>ПДВ</v>
      </c>
      <c r="O283" s="47">
        <f t="shared" si="90"/>
        <v>0</v>
      </c>
      <c r="P283" s="47">
        <f t="shared" si="91"/>
        <v>0</v>
      </c>
      <c r="Q283" s="47" t="str">
        <f t="shared" si="92"/>
        <v>ПДВ</v>
      </c>
      <c r="R283" s="47">
        <f t="shared" si="93"/>
        <v>0</v>
      </c>
      <c r="S283" s="47">
        <f t="shared" si="94"/>
        <v>0</v>
      </c>
      <c r="T283" s="47" t="str">
        <f t="shared" si="95"/>
        <v>ПДВ</v>
      </c>
      <c r="U283" s="47">
        <f t="shared" si="96"/>
        <v>0</v>
      </c>
      <c r="V283" s="47">
        <f t="shared" si="97"/>
        <v>0</v>
      </c>
      <c r="W283" s="47" t="str">
        <f t="shared" si="98"/>
        <v>ПДВ</v>
      </c>
      <c r="X283" s="47">
        <f t="shared" si="99"/>
        <v>0</v>
      </c>
      <c r="Y283" s="47">
        <f t="shared" si="100"/>
        <v>0</v>
      </c>
      <c r="Z283" s="47" t="str">
        <f t="shared" si="101"/>
        <v>ПДВ</v>
      </c>
      <c r="AA283" s="47">
        <f t="shared" si="102"/>
        <v>0</v>
      </c>
      <c r="AB283" s="47">
        <f t="shared" si="103"/>
        <v>0</v>
      </c>
      <c r="AC283" s="47" t="str">
        <f t="shared" si="104"/>
        <v>ПДВ</v>
      </c>
      <c r="AD283" t="e">
        <f>VLOOKUP(B283,[1]справочник!A:H,8,0)</f>
        <v>#N/A</v>
      </c>
    </row>
    <row r="284" spans="1:30" hidden="1" x14ac:dyDescent="0.25">
      <c r="A284">
        <v>266</v>
      </c>
      <c r="B284">
        <f>IF(ISBLANK(A284),0,IF(AND(ISERROR(VLOOKUP(VLOOKUP(A284,ishod_substance!A:G,7,0),$B$17:B283,1,0))=TRUE,VLOOKUP(A284,norm!A:B,2,0)&gt;0),VLOOKUP(A284,ishod_substance!A:G,7,0),0))</f>
        <v>0</v>
      </c>
      <c r="C284" s="47">
        <v>266</v>
      </c>
      <c r="D284" s="147" t="e">
        <f>VLOOKUP(B284,quide!A:B,2,0)</f>
        <v>#N/A</v>
      </c>
      <c r="E284" s="47" t="e">
        <f>VLOOKUP(B284,quide!A:G,7,0)</f>
        <v>#N/A</v>
      </c>
      <c r="F284" s="47">
        <f>SUMIF(ishod_substance!G:G,tbl_7!B284,ishod_substance!H:H)</f>
        <v>0</v>
      </c>
      <c r="G284" s="47">
        <f>SUMIF(ishod_substance!G:G,tbl_7!B284,ishod_substance!I:I)</f>
        <v>0</v>
      </c>
      <c r="H284" s="47" t="s">
        <v>172</v>
      </c>
      <c r="I284" s="47">
        <f t="shared" si="84"/>
        <v>0</v>
      </c>
      <c r="J284" s="47">
        <f t="shared" si="85"/>
        <v>0</v>
      </c>
      <c r="K284" s="47" t="str">
        <f t="shared" si="86"/>
        <v>ПДВ</v>
      </c>
      <c r="L284" s="47">
        <f t="shared" si="87"/>
        <v>0</v>
      </c>
      <c r="M284" s="47">
        <f t="shared" si="88"/>
        <v>0</v>
      </c>
      <c r="N284" s="47" t="str">
        <f t="shared" si="89"/>
        <v>ПДВ</v>
      </c>
      <c r="O284" s="47">
        <f t="shared" si="90"/>
        <v>0</v>
      </c>
      <c r="P284" s="47">
        <f t="shared" si="91"/>
        <v>0</v>
      </c>
      <c r="Q284" s="47" t="str">
        <f t="shared" si="92"/>
        <v>ПДВ</v>
      </c>
      <c r="R284" s="47">
        <f t="shared" si="93"/>
        <v>0</v>
      </c>
      <c r="S284" s="47">
        <f t="shared" si="94"/>
        <v>0</v>
      </c>
      <c r="T284" s="47" t="str">
        <f t="shared" si="95"/>
        <v>ПДВ</v>
      </c>
      <c r="U284" s="47">
        <f t="shared" si="96"/>
        <v>0</v>
      </c>
      <c r="V284" s="47">
        <f t="shared" si="97"/>
        <v>0</v>
      </c>
      <c r="W284" s="47" t="str">
        <f t="shared" si="98"/>
        <v>ПДВ</v>
      </c>
      <c r="X284" s="47">
        <f t="shared" si="99"/>
        <v>0</v>
      </c>
      <c r="Y284" s="47">
        <f t="shared" si="100"/>
        <v>0</v>
      </c>
      <c r="Z284" s="47" t="str">
        <f t="shared" si="101"/>
        <v>ПДВ</v>
      </c>
      <c r="AA284" s="47">
        <f t="shared" si="102"/>
        <v>0</v>
      </c>
      <c r="AB284" s="47">
        <f t="shared" si="103"/>
        <v>0</v>
      </c>
      <c r="AC284" s="47" t="str">
        <f t="shared" si="104"/>
        <v>ПДВ</v>
      </c>
      <c r="AD284" t="e">
        <f>VLOOKUP(B284,[1]справочник!A:H,8,0)</f>
        <v>#N/A</v>
      </c>
    </row>
    <row r="285" spans="1:30" hidden="1" x14ac:dyDescent="0.25">
      <c r="A285">
        <v>267</v>
      </c>
      <c r="B285">
        <f>IF(ISBLANK(A285),0,IF(AND(ISERROR(VLOOKUP(VLOOKUP(A285,ishod_substance!A:G,7,0),$B$17:B284,1,0))=TRUE,VLOOKUP(A285,norm!A:B,2,0)&gt;0),VLOOKUP(A285,ishod_substance!A:G,7,0),0))</f>
        <v>0</v>
      </c>
      <c r="C285" s="47">
        <v>267</v>
      </c>
      <c r="D285" s="147" t="e">
        <f>VLOOKUP(B285,quide!A:B,2,0)</f>
        <v>#N/A</v>
      </c>
      <c r="E285" s="47" t="e">
        <f>VLOOKUP(B285,quide!A:G,7,0)</f>
        <v>#N/A</v>
      </c>
      <c r="F285" s="47">
        <f>SUMIF(ishod_substance!G:G,tbl_7!B285,ishod_substance!H:H)</f>
        <v>0</v>
      </c>
      <c r="G285" s="47">
        <f>SUMIF(ishod_substance!G:G,tbl_7!B285,ishod_substance!I:I)</f>
        <v>0</v>
      </c>
      <c r="H285" s="47" t="s">
        <v>172</v>
      </c>
      <c r="I285" s="47">
        <f t="shared" si="84"/>
        <v>0</v>
      </c>
      <c r="J285" s="47">
        <f t="shared" si="85"/>
        <v>0</v>
      </c>
      <c r="K285" s="47" t="str">
        <f t="shared" si="86"/>
        <v>ПДВ</v>
      </c>
      <c r="L285" s="47">
        <f t="shared" si="87"/>
        <v>0</v>
      </c>
      <c r="M285" s="47">
        <f t="shared" si="88"/>
        <v>0</v>
      </c>
      <c r="N285" s="47" t="str">
        <f t="shared" si="89"/>
        <v>ПДВ</v>
      </c>
      <c r="O285" s="47">
        <f t="shared" si="90"/>
        <v>0</v>
      </c>
      <c r="P285" s="47">
        <f t="shared" si="91"/>
        <v>0</v>
      </c>
      <c r="Q285" s="47" t="str">
        <f t="shared" si="92"/>
        <v>ПДВ</v>
      </c>
      <c r="R285" s="47">
        <f t="shared" si="93"/>
        <v>0</v>
      </c>
      <c r="S285" s="47">
        <f t="shared" si="94"/>
        <v>0</v>
      </c>
      <c r="T285" s="47" t="str">
        <f t="shared" si="95"/>
        <v>ПДВ</v>
      </c>
      <c r="U285" s="47">
        <f t="shared" si="96"/>
        <v>0</v>
      </c>
      <c r="V285" s="47">
        <f t="shared" si="97"/>
        <v>0</v>
      </c>
      <c r="W285" s="47" t="str">
        <f t="shared" si="98"/>
        <v>ПДВ</v>
      </c>
      <c r="X285" s="47">
        <f t="shared" si="99"/>
        <v>0</v>
      </c>
      <c r="Y285" s="47">
        <f t="shared" si="100"/>
        <v>0</v>
      </c>
      <c r="Z285" s="47" t="str">
        <f t="shared" si="101"/>
        <v>ПДВ</v>
      </c>
      <c r="AA285" s="47">
        <f t="shared" si="102"/>
        <v>0</v>
      </c>
      <c r="AB285" s="47">
        <f t="shared" si="103"/>
        <v>0</v>
      </c>
      <c r="AC285" s="47" t="str">
        <f t="shared" si="104"/>
        <v>ПДВ</v>
      </c>
      <c r="AD285" t="e">
        <f>VLOOKUP(B285,[1]справочник!A:H,8,0)</f>
        <v>#N/A</v>
      </c>
    </row>
    <row r="286" spans="1:30" hidden="1" x14ac:dyDescent="0.25">
      <c r="A286">
        <v>268</v>
      </c>
      <c r="B286">
        <f>IF(ISBLANK(A286),0,IF(AND(ISERROR(VLOOKUP(VLOOKUP(A286,ishod_substance!A:G,7,0),$B$17:B285,1,0))=TRUE,VLOOKUP(A286,norm!A:B,2,0)&gt;0),VLOOKUP(A286,ishod_substance!A:G,7,0),0))</f>
        <v>0</v>
      </c>
      <c r="C286" s="47">
        <v>268</v>
      </c>
      <c r="D286" s="147" t="e">
        <f>VLOOKUP(B286,quide!A:B,2,0)</f>
        <v>#N/A</v>
      </c>
      <c r="E286" s="47" t="e">
        <f>VLOOKUP(B286,quide!A:G,7,0)</f>
        <v>#N/A</v>
      </c>
      <c r="F286" s="47">
        <f>SUMIF(ishod_substance!G:G,tbl_7!B286,ishod_substance!H:H)</f>
        <v>0</v>
      </c>
      <c r="G286" s="47">
        <f>SUMIF(ishod_substance!G:G,tbl_7!B286,ishod_substance!I:I)</f>
        <v>0</v>
      </c>
      <c r="H286" s="47" t="s">
        <v>172</v>
      </c>
      <c r="I286" s="47">
        <f t="shared" si="84"/>
        <v>0</v>
      </c>
      <c r="J286" s="47">
        <f t="shared" si="85"/>
        <v>0</v>
      </c>
      <c r="K286" s="47" t="str">
        <f t="shared" si="86"/>
        <v>ПДВ</v>
      </c>
      <c r="L286" s="47">
        <f t="shared" si="87"/>
        <v>0</v>
      </c>
      <c r="M286" s="47">
        <f t="shared" si="88"/>
        <v>0</v>
      </c>
      <c r="N286" s="47" t="str">
        <f t="shared" si="89"/>
        <v>ПДВ</v>
      </c>
      <c r="O286" s="47">
        <f t="shared" si="90"/>
        <v>0</v>
      </c>
      <c r="P286" s="47">
        <f t="shared" si="91"/>
        <v>0</v>
      </c>
      <c r="Q286" s="47" t="str">
        <f t="shared" si="92"/>
        <v>ПДВ</v>
      </c>
      <c r="R286" s="47">
        <f t="shared" si="93"/>
        <v>0</v>
      </c>
      <c r="S286" s="47">
        <f t="shared" si="94"/>
        <v>0</v>
      </c>
      <c r="T286" s="47" t="str">
        <f t="shared" si="95"/>
        <v>ПДВ</v>
      </c>
      <c r="U286" s="47">
        <f t="shared" si="96"/>
        <v>0</v>
      </c>
      <c r="V286" s="47">
        <f t="shared" si="97"/>
        <v>0</v>
      </c>
      <c r="W286" s="47" t="str">
        <f t="shared" si="98"/>
        <v>ПДВ</v>
      </c>
      <c r="X286" s="47">
        <f t="shared" si="99"/>
        <v>0</v>
      </c>
      <c r="Y286" s="47">
        <f t="shared" si="100"/>
        <v>0</v>
      </c>
      <c r="Z286" s="47" t="str">
        <f t="shared" si="101"/>
        <v>ПДВ</v>
      </c>
      <c r="AA286" s="47">
        <f t="shared" si="102"/>
        <v>0</v>
      </c>
      <c r="AB286" s="47">
        <f t="shared" si="103"/>
        <v>0</v>
      </c>
      <c r="AC286" s="47" t="str">
        <f t="shared" si="104"/>
        <v>ПДВ</v>
      </c>
      <c r="AD286" t="e">
        <f>VLOOKUP(B286,[1]справочник!A:H,8,0)</f>
        <v>#N/A</v>
      </c>
    </row>
    <row r="287" spans="1:30" hidden="1" x14ac:dyDescent="0.25">
      <c r="A287">
        <v>269</v>
      </c>
      <c r="B287">
        <f>IF(ISBLANK(A287),0,IF(AND(ISERROR(VLOOKUP(VLOOKUP(A287,ishod_substance!A:G,7,0),$B$17:B286,1,0))=TRUE,VLOOKUP(A287,norm!A:B,2,0)&gt;0),VLOOKUP(A287,ishod_substance!A:G,7,0),0))</f>
        <v>0</v>
      </c>
      <c r="C287" s="47">
        <v>269</v>
      </c>
      <c r="D287" s="147" t="e">
        <f>VLOOKUP(B287,quide!A:B,2,0)</f>
        <v>#N/A</v>
      </c>
      <c r="E287" s="47" t="e">
        <f>VLOOKUP(B287,quide!A:G,7,0)</f>
        <v>#N/A</v>
      </c>
      <c r="F287" s="47">
        <f>SUMIF(ishod_substance!G:G,tbl_7!B287,ishod_substance!H:H)</f>
        <v>0</v>
      </c>
      <c r="G287" s="47">
        <f>SUMIF(ishod_substance!G:G,tbl_7!B287,ishod_substance!I:I)</f>
        <v>0</v>
      </c>
      <c r="H287" s="47" t="s">
        <v>172</v>
      </c>
      <c r="I287" s="47">
        <f t="shared" si="84"/>
        <v>0</v>
      </c>
      <c r="J287" s="47">
        <f t="shared" si="85"/>
        <v>0</v>
      </c>
      <c r="K287" s="47" t="str">
        <f t="shared" si="86"/>
        <v>ПДВ</v>
      </c>
      <c r="L287" s="47">
        <f t="shared" si="87"/>
        <v>0</v>
      </c>
      <c r="M287" s="47">
        <f t="shared" si="88"/>
        <v>0</v>
      </c>
      <c r="N287" s="47" t="str">
        <f t="shared" si="89"/>
        <v>ПДВ</v>
      </c>
      <c r="O287" s="47">
        <f t="shared" si="90"/>
        <v>0</v>
      </c>
      <c r="P287" s="47">
        <f t="shared" si="91"/>
        <v>0</v>
      </c>
      <c r="Q287" s="47" t="str">
        <f t="shared" si="92"/>
        <v>ПДВ</v>
      </c>
      <c r="R287" s="47">
        <f t="shared" si="93"/>
        <v>0</v>
      </c>
      <c r="S287" s="47">
        <f t="shared" si="94"/>
        <v>0</v>
      </c>
      <c r="T287" s="47" t="str">
        <f t="shared" si="95"/>
        <v>ПДВ</v>
      </c>
      <c r="U287" s="47">
        <f t="shared" si="96"/>
        <v>0</v>
      </c>
      <c r="V287" s="47">
        <f t="shared" si="97"/>
        <v>0</v>
      </c>
      <c r="W287" s="47" t="str">
        <f t="shared" si="98"/>
        <v>ПДВ</v>
      </c>
      <c r="X287" s="47">
        <f t="shared" si="99"/>
        <v>0</v>
      </c>
      <c r="Y287" s="47">
        <f t="shared" si="100"/>
        <v>0</v>
      </c>
      <c r="Z287" s="47" t="str">
        <f t="shared" si="101"/>
        <v>ПДВ</v>
      </c>
      <c r="AA287" s="47">
        <f t="shared" si="102"/>
        <v>0</v>
      </c>
      <c r="AB287" s="47">
        <f t="shared" si="103"/>
        <v>0</v>
      </c>
      <c r="AC287" s="47" t="str">
        <f t="shared" si="104"/>
        <v>ПДВ</v>
      </c>
      <c r="AD287" t="e">
        <f>VLOOKUP(B287,[1]справочник!A:H,8,0)</f>
        <v>#N/A</v>
      </c>
    </row>
    <row r="288" spans="1:30" hidden="1" x14ac:dyDescent="0.25">
      <c r="A288">
        <v>270</v>
      </c>
      <c r="B288">
        <f>IF(ISBLANK(A288),0,IF(AND(ISERROR(VLOOKUP(VLOOKUP(A288,ishod_substance!A:G,7,0),$B$17:B287,1,0))=TRUE,VLOOKUP(A288,norm!A:B,2,0)&gt;0),VLOOKUP(A288,ishod_substance!A:G,7,0),0))</f>
        <v>0</v>
      </c>
      <c r="C288" s="47">
        <v>270</v>
      </c>
      <c r="D288" s="147" t="e">
        <f>VLOOKUP(B288,quide!A:B,2,0)</f>
        <v>#N/A</v>
      </c>
      <c r="E288" s="47" t="e">
        <f>VLOOKUP(B288,quide!A:G,7,0)</f>
        <v>#N/A</v>
      </c>
      <c r="F288" s="47">
        <f>SUMIF(ishod_substance!G:G,tbl_7!B288,ishod_substance!H:H)</f>
        <v>0</v>
      </c>
      <c r="G288" s="47">
        <f>SUMIF(ishod_substance!G:G,tbl_7!B288,ishod_substance!I:I)</f>
        <v>0</v>
      </c>
      <c r="H288" s="47" t="s">
        <v>172</v>
      </c>
      <c r="I288" s="47">
        <f t="shared" si="84"/>
        <v>0</v>
      </c>
      <c r="J288" s="47">
        <f t="shared" si="85"/>
        <v>0</v>
      </c>
      <c r="K288" s="47" t="str">
        <f t="shared" si="86"/>
        <v>ПДВ</v>
      </c>
      <c r="L288" s="47">
        <f t="shared" si="87"/>
        <v>0</v>
      </c>
      <c r="M288" s="47">
        <f t="shared" si="88"/>
        <v>0</v>
      </c>
      <c r="N288" s="47" t="str">
        <f t="shared" si="89"/>
        <v>ПДВ</v>
      </c>
      <c r="O288" s="47">
        <f t="shared" si="90"/>
        <v>0</v>
      </c>
      <c r="P288" s="47">
        <f t="shared" si="91"/>
        <v>0</v>
      </c>
      <c r="Q288" s="47" t="str">
        <f t="shared" si="92"/>
        <v>ПДВ</v>
      </c>
      <c r="R288" s="47">
        <f t="shared" si="93"/>
        <v>0</v>
      </c>
      <c r="S288" s="47">
        <f t="shared" si="94"/>
        <v>0</v>
      </c>
      <c r="T288" s="47" t="str">
        <f t="shared" si="95"/>
        <v>ПДВ</v>
      </c>
      <c r="U288" s="47">
        <f t="shared" si="96"/>
        <v>0</v>
      </c>
      <c r="V288" s="47">
        <f t="shared" si="97"/>
        <v>0</v>
      </c>
      <c r="W288" s="47" t="str">
        <f t="shared" si="98"/>
        <v>ПДВ</v>
      </c>
      <c r="X288" s="47">
        <f t="shared" si="99"/>
        <v>0</v>
      </c>
      <c r="Y288" s="47">
        <f t="shared" si="100"/>
        <v>0</v>
      </c>
      <c r="Z288" s="47" t="str">
        <f t="shared" si="101"/>
        <v>ПДВ</v>
      </c>
      <c r="AA288" s="47">
        <f t="shared" si="102"/>
        <v>0</v>
      </c>
      <c r="AB288" s="47">
        <f t="shared" si="103"/>
        <v>0</v>
      </c>
      <c r="AC288" s="47" t="str">
        <f t="shared" si="104"/>
        <v>ПДВ</v>
      </c>
      <c r="AD288" t="e">
        <f>VLOOKUP(B288,[1]справочник!A:H,8,0)</f>
        <v>#N/A</v>
      </c>
    </row>
    <row r="289" spans="1:30" hidden="1" x14ac:dyDescent="0.25">
      <c r="A289">
        <v>271</v>
      </c>
      <c r="B289">
        <f>IF(ISBLANK(A289),0,IF(AND(ISERROR(VLOOKUP(VLOOKUP(A289,ishod_substance!A:G,7,0),$B$17:B288,1,0))=TRUE,VLOOKUP(A289,norm!A:B,2,0)&gt;0),VLOOKUP(A289,ishod_substance!A:G,7,0),0))</f>
        <v>0</v>
      </c>
      <c r="C289" s="47">
        <v>271</v>
      </c>
      <c r="D289" s="147" t="e">
        <f>VLOOKUP(B289,quide!A:B,2,0)</f>
        <v>#N/A</v>
      </c>
      <c r="E289" s="47" t="e">
        <f>VLOOKUP(B289,quide!A:G,7,0)</f>
        <v>#N/A</v>
      </c>
      <c r="F289" s="47">
        <f>SUMIF(ishod_substance!G:G,tbl_7!B289,ishod_substance!H:H)</f>
        <v>0</v>
      </c>
      <c r="G289" s="47">
        <f>SUMIF(ishod_substance!G:G,tbl_7!B289,ishod_substance!I:I)</f>
        <v>0</v>
      </c>
      <c r="H289" s="47" t="s">
        <v>172</v>
      </c>
      <c r="I289" s="47">
        <f t="shared" si="84"/>
        <v>0</v>
      </c>
      <c r="J289" s="47">
        <f t="shared" si="85"/>
        <v>0</v>
      </c>
      <c r="K289" s="47" t="str">
        <f t="shared" si="86"/>
        <v>ПДВ</v>
      </c>
      <c r="L289" s="47">
        <f t="shared" si="87"/>
        <v>0</v>
      </c>
      <c r="M289" s="47">
        <f t="shared" si="88"/>
        <v>0</v>
      </c>
      <c r="N289" s="47" t="str">
        <f t="shared" si="89"/>
        <v>ПДВ</v>
      </c>
      <c r="O289" s="47">
        <f t="shared" si="90"/>
        <v>0</v>
      </c>
      <c r="P289" s="47">
        <f t="shared" si="91"/>
        <v>0</v>
      </c>
      <c r="Q289" s="47" t="str">
        <f t="shared" si="92"/>
        <v>ПДВ</v>
      </c>
      <c r="R289" s="47">
        <f t="shared" si="93"/>
        <v>0</v>
      </c>
      <c r="S289" s="47">
        <f t="shared" si="94"/>
        <v>0</v>
      </c>
      <c r="T289" s="47" t="str">
        <f t="shared" si="95"/>
        <v>ПДВ</v>
      </c>
      <c r="U289" s="47">
        <f t="shared" si="96"/>
        <v>0</v>
      </c>
      <c r="V289" s="47">
        <f t="shared" si="97"/>
        <v>0</v>
      </c>
      <c r="W289" s="47" t="str">
        <f t="shared" si="98"/>
        <v>ПДВ</v>
      </c>
      <c r="X289" s="47">
        <f t="shared" si="99"/>
        <v>0</v>
      </c>
      <c r="Y289" s="47">
        <f t="shared" si="100"/>
        <v>0</v>
      </c>
      <c r="Z289" s="47" t="str">
        <f t="shared" si="101"/>
        <v>ПДВ</v>
      </c>
      <c r="AA289" s="47">
        <f t="shared" si="102"/>
        <v>0</v>
      </c>
      <c r="AB289" s="47">
        <f t="shared" si="103"/>
        <v>0</v>
      </c>
      <c r="AC289" s="47" t="str">
        <f t="shared" si="104"/>
        <v>ПДВ</v>
      </c>
      <c r="AD289" t="e">
        <f>VLOOKUP(B289,[1]справочник!A:H,8,0)</f>
        <v>#N/A</v>
      </c>
    </row>
    <row r="290" spans="1:30" hidden="1" x14ac:dyDescent="0.25">
      <c r="A290">
        <v>272</v>
      </c>
      <c r="B290">
        <f>IF(ISBLANK(A290),0,IF(AND(ISERROR(VLOOKUP(VLOOKUP(A290,ishod_substance!A:G,7,0),$B$17:B289,1,0))=TRUE,VLOOKUP(A290,norm!A:B,2,0)&gt;0),VLOOKUP(A290,ishod_substance!A:G,7,0),0))</f>
        <v>0</v>
      </c>
      <c r="C290" s="47">
        <v>272</v>
      </c>
      <c r="D290" s="147" t="e">
        <f>VLOOKUP(B290,quide!A:B,2,0)</f>
        <v>#N/A</v>
      </c>
      <c r="E290" s="47" t="e">
        <f>VLOOKUP(B290,quide!A:G,7,0)</f>
        <v>#N/A</v>
      </c>
      <c r="F290" s="47">
        <f>SUMIF(ishod_substance!G:G,tbl_7!B290,ishod_substance!H:H)</f>
        <v>0</v>
      </c>
      <c r="G290" s="47">
        <f>SUMIF(ishod_substance!G:G,tbl_7!B290,ishod_substance!I:I)</f>
        <v>0</v>
      </c>
      <c r="H290" s="47" t="s">
        <v>172</v>
      </c>
      <c r="I290" s="47">
        <f t="shared" si="84"/>
        <v>0</v>
      </c>
      <c r="J290" s="47">
        <f t="shared" si="85"/>
        <v>0</v>
      </c>
      <c r="K290" s="47" t="str">
        <f t="shared" si="86"/>
        <v>ПДВ</v>
      </c>
      <c r="L290" s="47">
        <f t="shared" si="87"/>
        <v>0</v>
      </c>
      <c r="M290" s="47">
        <f t="shared" si="88"/>
        <v>0</v>
      </c>
      <c r="N290" s="47" t="str">
        <f t="shared" si="89"/>
        <v>ПДВ</v>
      </c>
      <c r="O290" s="47">
        <f t="shared" si="90"/>
        <v>0</v>
      </c>
      <c r="P290" s="47">
        <f t="shared" si="91"/>
        <v>0</v>
      </c>
      <c r="Q290" s="47" t="str">
        <f t="shared" si="92"/>
        <v>ПДВ</v>
      </c>
      <c r="R290" s="47">
        <f t="shared" si="93"/>
        <v>0</v>
      </c>
      <c r="S290" s="47">
        <f t="shared" si="94"/>
        <v>0</v>
      </c>
      <c r="T290" s="47" t="str">
        <f t="shared" si="95"/>
        <v>ПДВ</v>
      </c>
      <c r="U290" s="47">
        <f t="shared" si="96"/>
        <v>0</v>
      </c>
      <c r="V290" s="47">
        <f t="shared" si="97"/>
        <v>0</v>
      </c>
      <c r="W290" s="47" t="str">
        <f t="shared" si="98"/>
        <v>ПДВ</v>
      </c>
      <c r="X290" s="47">
        <f t="shared" si="99"/>
        <v>0</v>
      </c>
      <c r="Y290" s="47">
        <f t="shared" si="100"/>
        <v>0</v>
      </c>
      <c r="Z290" s="47" t="str">
        <f t="shared" si="101"/>
        <v>ПДВ</v>
      </c>
      <c r="AA290" s="47">
        <f t="shared" si="102"/>
        <v>0</v>
      </c>
      <c r="AB290" s="47">
        <f t="shared" si="103"/>
        <v>0</v>
      </c>
      <c r="AC290" s="47" t="str">
        <f t="shared" si="104"/>
        <v>ПДВ</v>
      </c>
      <c r="AD290" t="e">
        <f>VLOOKUP(B290,[1]справочник!A:H,8,0)</f>
        <v>#N/A</v>
      </c>
    </row>
    <row r="291" spans="1:30" hidden="1" x14ac:dyDescent="0.25">
      <c r="A291">
        <v>273</v>
      </c>
      <c r="B291">
        <f>IF(ISBLANK(A291),0,IF(AND(ISERROR(VLOOKUP(VLOOKUP(A291,ishod_substance!A:G,7,0),$B$17:B290,1,0))=TRUE,VLOOKUP(A291,norm!A:B,2,0)&gt;0),VLOOKUP(A291,ishod_substance!A:G,7,0),0))</f>
        <v>0</v>
      </c>
      <c r="C291" s="47">
        <v>273</v>
      </c>
      <c r="D291" s="147" t="e">
        <f>VLOOKUP(B291,quide!A:B,2,0)</f>
        <v>#N/A</v>
      </c>
      <c r="E291" s="47" t="e">
        <f>VLOOKUP(B291,quide!A:G,7,0)</f>
        <v>#N/A</v>
      </c>
      <c r="F291" s="47">
        <f>SUMIF(ishod_substance!G:G,tbl_7!B291,ishod_substance!H:H)</f>
        <v>0</v>
      </c>
      <c r="G291" s="47">
        <f>SUMIF(ishod_substance!G:G,tbl_7!B291,ishod_substance!I:I)</f>
        <v>0</v>
      </c>
      <c r="H291" s="47" t="s">
        <v>172</v>
      </c>
      <c r="I291" s="47">
        <f t="shared" si="84"/>
        <v>0</v>
      </c>
      <c r="J291" s="47">
        <f t="shared" si="85"/>
        <v>0</v>
      </c>
      <c r="K291" s="47" t="str">
        <f t="shared" si="86"/>
        <v>ПДВ</v>
      </c>
      <c r="L291" s="47">
        <f t="shared" si="87"/>
        <v>0</v>
      </c>
      <c r="M291" s="47">
        <f t="shared" si="88"/>
        <v>0</v>
      </c>
      <c r="N291" s="47" t="str">
        <f t="shared" si="89"/>
        <v>ПДВ</v>
      </c>
      <c r="O291" s="47">
        <f t="shared" si="90"/>
        <v>0</v>
      </c>
      <c r="P291" s="47">
        <f t="shared" si="91"/>
        <v>0</v>
      </c>
      <c r="Q291" s="47" t="str">
        <f t="shared" si="92"/>
        <v>ПДВ</v>
      </c>
      <c r="R291" s="47">
        <f t="shared" si="93"/>
        <v>0</v>
      </c>
      <c r="S291" s="47">
        <f t="shared" si="94"/>
        <v>0</v>
      </c>
      <c r="T291" s="47" t="str">
        <f t="shared" si="95"/>
        <v>ПДВ</v>
      </c>
      <c r="U291" s="47">
        <f t="shared" si="96"/>
        <v>0</v>
      </c>
      <c r="V291" s="47">
        <f t="shared" si="97"/>
        <v>0</v>
      </c>
      <c r="W291" s="47" t="str">
        <f t="shared" si="98"/>
        <v>ПДВ</v>
      </c>
      <c r="X291" s="47">
        <f t="shared" si="99"/>
        <v>0</v>
      </c>
      <c r="Y291" s="47">
        <f t="shared" si="100"/>
        <v>0</v>
      </c>
      <c r="Z291" s="47" t="str">
        <f t="shared" si="101"/>
        <v>ПДВ</v>
      </c>
      <c r="AA291" s="47">
        <f t="shared" si="102"/>
        <v>0</v>
      </c>
      <c r="AB291" s="47">
        <f t="shared" si="103"/>
        <v>0</v>
      </c>
      <c r="AC291" s="47" t="str">
        <f t="shared" si="104"/>
        <v>ПДВ</v>
      </c>
      <c r="AD291" t="e">
        <f>VLOOKUP(B291,[1]справочник!A:H,8,0)</f>
        <v>#N/A</v>
      </c>
    </row>
    <row r="292" spans="1:30" hidden="1" x14ac:dyDescent="0.25">
      <c r="A292">
        <v>274</v>
      </c>
      <c r="B292">
        <f>IF(ISBLANK(A292),0,IF(AND(ISERROR(VLOOKUP(VLOOKUP(A292,ishod_substance!A:G,7,0),$B$17:B291,1,0))=TRUE,VLOOKUP(A292,norm!A:B,2,0)&gt;0),VLOOKUP(A292,ishod_substance!A:G,7,0),0))</f>
        <v>0</v>
      </c>
      <c r="C292" s="47">
        <v>274</v>
      </c>
      <c r="D292" s="147" t="e">
        <f>VLOOKUP(B292,quide!A:B,2,0)</f>
        <v>#N/A</v>
      </c>
      <c r="E292" s="47" t="e">
        <f>VLOOKUP(B292,quide!A:G,7,0)</f>
        <v>#N/A</v>
      </c>
      <c r="F292" s="47">
        <f>SUMIF(ishod_substance!G:G,tbl_7!B292,ishod_substance!H:H)</f>
        <v>0</v>
      </c>
      <c r="G292" s="47">
        <f>SUMIF(ishod_substance!G:G,tbl_7!B292,ishod_substance!I:I)</f>
        <v>0</v>
      </c>
      <c r="H292" s="47" t="s">
        <v>172</v>
      </c>
      <c r="I292" s="47">
        <f t="shared" si="84"/>
        <v>0</v>
      </c>
      <c r="J292" s="47">
        <f t="shared" si="85"/>
        <v>0</v>
      </c>
      <c r="K292" s="47" t="str">
        <f t="shared" si="86"/>
        <v>ПДВ</v>
      </c>
      <c r="L292" s="47">
        <f t="shared" si="87"/>
        <v>0</v>
      </c>
      <c r="M292" s="47">
        <f t="shared" si="88"/>
        <v>0</v>
      </c>
      <c r="N292" s="47" t="str">
        <f t="shared" si="89"/>
        <v>ПДВ</v>
      </c>
      <c r="O292" s="47">
        <f t="shared" si="90"/>
        <v>0</v>
      </c>
      <c r="P292" s="47">
        <f t="shared" si="91"/>
        <v>0</v>
      </c>
      <c r="Q292" s="47" t="str">
        <f t="shared" si="92"/>
        <v>ПДВ</v>
      </c>
      <c r="R292" s="47">
        <f t="shared" si="93"/>
        <v>0</v>
      </c>
      <c r="S292" s="47">
        <f t="shared" si="94"/>
        <v>0</v>
      </c>
      <c r="T292" s="47" t="str">
        <f t="shared" si="95"/>
        <v>ПДВ</v>
      </c>
      <c r="U292" s="47">
        <f t="shared" si="96"/>
        <v>0</v>
      </c>
      <c r="V292" s="47">
        <f t="shared" si="97"/>
        <v>0</v>
      </c>
      <c r="W292" s="47" t="str">
        <f t="shared" si="98"/>
        <v>ПДВ</v>
      </c>
      <c r="X292" s="47">
        <f t="shared" si="99"/>
        <v>0</v>
      </c>
      <c r="Y292" s="47">
        <f t="shared" si="100"/>
        <v>0</v>
      </c>
      <c r="Z292" s="47" t="str">
        <f t="shared" si="101"/>
        <v>ПДВ</v>
      </c>
      <c r="AA292" s="47">
        <f t="shared" si="102"/>
        <v>0</v>
      </c>
      <c r="AB292" s="47">
        <f t="shared" si="103"/>
        <v>0</v>
      </c>
      <c r="AC292" s="47" t="str">
        <f t="shared" si="104"/>
        <v>ПДВ</v>
      </c>
      <c r="AD292" t="e">
        <f>VLOOKUP(B292,[1]справочник!A:H,8,0)</f>
        <v>#N/A</v>
      </c>
    </row>
    <row r="293" spans="1:30" hidden="1" x14ac:dyDescent="0.25">
      <c r="A293">
        <v>275</v>
      </c>
      <c r="B293">
        <f>IF(ISBLANK(A293),0,IF(AND(ISERROR(VLOOKUP(VLOOKUP(A293,ishod_substance!A:G,7,0),$B$17:B292,1,0))=TRUE,VLOOKUP(A293,norm!A:B,2,0)&gt;0),VLOOKUP(A293,ishod_substance!A:G,7,0),0))</f>
        <v>0</v>
      </c>
      <c r="C293" s="47">
        <v>275</v>
      </c>
      <c r="D293" s="147" t="e">
        <f>VLOOKUP(B293,quide!A:B,2,0)</f>
        <v>#N/A</v>
      </c>
      <c r="E293" s="47" t="e">
        <f>VLOOKUP(B293,quide!A:G,7,0)</f>
        <v>#N/A</v>
      </c>
      <c r="F293" s="47">
        <f>SUMIF(ishod_substance!G:G,tbl_7!B293,ishod_substance!H:H)</f>
        <v>0</v>
      </c>
      <c r="G293" s="47">
        <f>SUMIF(ishod_substance!G:G,tbl_7!B293,ishod_substance!I:I)</f>
        <v>0</v>
      </c>
      <c r="H293" s="47" t="s">
        <v>172</v>
      </c>
      <c r="I293" s="47">
        <f t="shared" si="84"/>
        <v>0</v>
      </c>
      <c r="J293" s="47">
        <f t="shared" si="85"/>
        <v>0</v>
      </c>
      <c r="K293" s="47" t="str">
        <f t="shared" si="86"/>
        <v>ПДВ</v>
      </c>
      <c r="L293" s="47">
        <f t="shared" si="87"/>
        <v>0</v>
      </c>
      <c r="M293" s="47">
        <f t="shared" si="88"/>
        <v>0</v>
      </c>
      <c r="N293" s="47" t="str">
        <f t="shared" si="89"/>
        <v>ПДВ</v>
      </c>
      <c r="O293" s="47">
        <f t="shared" si="90"/>
        <v>0</v>
      </c>
      <c r="P293" s="47">
        <f t="shared" si="91"/>
        <v>0</v>
      </c>
      <c r="Q293" s="47" t="str">
        <f t="shared" si="92"/>
        <v>ПДВ</v>
      </c>
      <c r="R293" s="47">
        <f t="shared" si="93"/>
        <v>0</v>
      </c>
      <c r="S293" s="47">
        <f t="shared" si="94"/>
        <v>0</v>
      </c>
      <c r="T293" s="47" t="str">
        <f t="shared" si="95"/>
        <v>ПДВ</v>
      </c>
      <c r="U293" s="47">
        <f t="shared" si="96"/>
        <v>0</v>
      </c>
      <c r="V293" s="47">
        <f t="shared" si="97"/>
        <v>0</v>
      </c>
      <c r="W293" s="47" t="str">
        <f t="shared" si="98"/>
        <v>ПДВ</v>
      </c>
      <c r="X293" s="47">
        <f t="shared" si="99"/>
        <v>0</v>
      </c>
      <c r="Y293" s="47">
        <f t="shared" si="100"/>
        <v>0</v>
      </c>
      <c r="Z293" s="47" t="str">
        <f t="shared" si="101"/>
        <v>ПДВ</v>
      </c>
      <c r="AA293" s="47">
        <f t="shared" si="102"/>
        <v>0</v>
      </c>
      <c r="AB293" s="47">
        <f t="shared" si="103"/>
        <v>0</v>
      </c>
      <c r="AC293" s="47" t="str">
        <f t="shared" si="104"/>
        <v>ПДВ</v>
      </c>
      <c r="AD293" t="e">
        <f>VLOOKUP(B293,[1]справочник!A:H,8,0)</f>
        <v>#N/A</v>
      </c>
    </row>
    <row r="294" spans="1:30" hidden="1" x14ac:dyDescent="0.25">
      <c r="A294">
        <v>276</v>
      </c>
      <c r="B294">
        <f>IF(ISBLANK(A294),0,IF(AND(ISERROR(VLOOKUP(VLOOKUP(A294,ishod_substance!A:G,7,0),$B$17:B293,1,0))=TRUE,VLOOKUP(A294,norm!A:B,2,0)&gt;0),VLOOKUP(A294,ishod_substance!A:G,7,0),0))</f>
        <v>0</v>
      </c>
      <c r="C294" s="47">
        <v>276</v>
      </c>
      <c r="D294" s="147" t="e">
        <f>VLOOKUP(B294,quide!A:B,2,0)</f>
        <v>#N/A</v>
      </c>
      <c r="E294" s="47" t="e">
        <f>VLOOKUP(B294,quide!A:G,7,0)</f>
        <v>#N/A</v>
      </c>
      <c r="F294" s="47">
        <f>SUMIF(ishod_substance!G:G,tbl_7!B294,ishod_substance!H:H)</f>
        <v>0</v>
      </c>
      <c r="G294" s="47">
        <f>SUMIF(ishod_substance!G:G,tbl_7!B294,ishod_substance!I:I)</f>
        <v>0</v>
      </c>
      <c r="H294" s="47" t="s">
        <v>172</v>
      </c>
      <c r="I294" s="47">
        <f t="shared" si="84"/>
        <v>0</v>
      </c>
      <c r="J294" s="47">
        <f t="shared" si="85"/>
        <v>0</v>
      </c>
      <c r="K294" s="47" t="str">
        <f t="shared" si="86"/>
        <v>ПДВ</v>
      </c>
      <c r="L294" s="47">
        <f t="shared" si="87"/>
        <v>0</v>
      </c>
      <c r="M294" s="47">
        <f t="shared" si="88"/>
        <v>0</v>
      </c>
      <c r="N294" s="47" t="str">
        <f t="shared" si="89"/>
        <v>ПДВ</v>
      </c>
      <c r="O294" s="47">
        <f t="shared" si="90"/>
        <v>0</v>
      </c>
      <c r="P294" s="47">
        <f t="shared" si="91"/>
        <v>0</v>
      </c>
      <c r="Q294" s="47" t="str">
        <f t="shared" si="92"/>
        <v>ПДВ</v>
      </c>
      <c r="R294" s="47">
        <f t="shared" si="93"/>
        <v>0</v>
      </c>
      <c r="S294" s="47">
        <f t="shared" si="94"/>
        <v>0</v>
      </c>
      <c r="T294" s="47" t="str">
        <f t="shared" si="95"/>
        <v>ПДВ</v>
      </c>
      <c r="U294" s="47">
        <f t="shared" si="96"/>
        <v>0</v>
      </c>
      <c r="V294" s="47">
        <f t="shared" si="97"/>
        <v>0</v>
      </c>
      <c r="W294" s="47" t="str">
        <f t="shared" si="98"/>
        <v>ПДВ</v>
      </c>
      <c r="X294" s="47">
        <f t="shared" si="99"/>
        <v>0</v>
      </c>
      <c r="Y294" s="47">
        <f t="shared" si="100"/>
        <v>0</v>
      </c>
      <c r="Z294" s="47" t="str">
        <f t="shared" si="101"/>
        <v>ПДВ</v>
      </c>
      <c r="AA294" s="47">
        <f t="shared" si="102"/>
        <v>0</v>
      </c>
      <c r="AB294" s="47">
        <f t="shared" si="103"/>
        <v>0</v>
      </c>
      <c r="AC294" s="47" t="str">
        <f t="shared" si="104"/>
        <v>ПДВ</v>
      </c>
      <c r="AD294" t="e">
        <f>VLOOKUP(B294,[1]справочник!A:H,8,0)</f>
        <v>#N/A</v>
      </c>
    </row>
    <row r="295" spans="1:30" hidden="1" x14ac:dyDescent="0.25">
      <c r="A295">
        <v>277</v>
      </c>
      <c r="B295">
        <f>IF(ISBLANK(A295),0,IF(AND(ISERROR(VLOOKUP(VLOOKUP(A295,ishod_substance!A:G,7,0),$B$17:B294,1,0))=TRUE,VLOOKUP(A295,norm!A:B,2,0)&gt;0),VLOOKUP(A295,ishod_substance!A:G,7,0),0))</f>
        <v>0</v>
      </c>
      <c r="C295" s="47">
        <v>277</v>
      </c>
      <c r="D295" s="147" t="e">
        <f>VLOOKUP(B295,quide!A:B,2,0)</f>
        <v>#N/A</v>
      </c>
      <c r="E295" s="47" t="e">
        <f>VLOOKUP(B295,quide!A:G,7,0)</f>
        <v>#N/A</v>
      </c>
      <c r="F295" s="47">
        <f>SUMIF(ishod_substance!G:G,tbl_7!B295,ishod_substance!H:H)</f>
        <v>0</v>
      </c>
      <c r="G295" s="47">
        <f>SUMIF(ishod_substance!G:G,tbl_7!B295,ishod_substance!I:I)</f>
        <v>0</v>
      </c>
      <c r="H295" s="47" t="s">
        <v>172</v>
      </c>
      <c r="I295" s="47">
        <f t="shared" si="84"/>
        <v>0</v>
      </c>
      <c r="J295" s="47">
        <f t="shared" si="85"/>
        <v>0</v>
      </c>
      <c r="K295" s="47" t="str">
        <f t="shared" si="86"/>
        <v>ПДВ</v>
      </c>
      <c r="L295" s="47">
        <f t="shared" si="87"/>
        <v>0</v>
      </c>
      <c r="M295" s="47">
        <f t="shared" si="88"/>
        <v>0</v>
      </c>
      <c r="N295" s="47" t="str">
        <f t="shared" si="89"/>
        <v>ПДВ</v>
      </c>
      <c r="O295" s="47">
        <f t="shared" si="90"/>
        <v>0</v>
      </c>
      <c r="P295" s="47">
        <f t="shared" si="91"/>
        <v>0</v>
      </c>
      <c r="Q295" s="47" t="str">
        <f t="shared" si="92"/>
        <v>ПДВ</v>
      </c>
      <c r="R295" s="47">
        <f t="shared" si="93"/>
        <v>0</v>
      </c>
      <c r="S295" s="47">
        <f t="shared" si="94"/>
        <v>0</v>
      </c>
      <c r="T295" s="47" t="str">
        <f t="shared" si="95"/>
        <v>ПДВ</v>
      </c>
      <c r="U295" s="47">
        <f t="shared" si="96"/>
        <v>0</v>
      </c>
      <c r="V295" s="47">
        <f t="shared" si="97"/>
        <v>0</v>
      </c>
      <c r="W295" s="47" t="str">
        <f t="shared" si="98"/>
        <v>ПДВ</v>
      </c>
      <c r="X295" s="47">
        <f t="shared" si="99"/>
        <v>0</v>
      </c>
      <c r="Y295" s="47">
        <f t="shared" si="100"/>
        <v>0</v>
      </c>
      <c r="Z295" s="47" t="str">
        <f t="shared" si="101"/>
        <v>ПДВ</v>
      </c>
      <c r="AA295" s="47">
        <f t="shared" si="102"/>
        <v>0</v>
      </c>
      <c r="AB295" s="47">
        <f t="shared" si="103"/>
        <v>0</v>
      </c>
      <c r="AC295" s="47" t="str">
        <f t="shared" si="104"/>
        <v>ПДВ</v>
      </c>
      <c r="AD295" t="e">
        <f>VLOOKUP(B295,[1]справочник!A:H,8,0)</f>
        <v>#N/A</v>
      </c>
    </row>
    <row r="296" spans="1:30" hidden="1" x14ac:dyDescent="0.25">
      <c r="A296">
        <v>278</v>
      </c>
      <c r="B296">
        <f>IF(ISBLANK(A296),0,IF(AND(ISERROR(VLOOKUP(VLOOKUP(A296,ishod_substance!A:G,7,0),$B$17:B295,1,0))=TRUE,VLOOKUP(A296,norm!A:B,2,0)&gt;0),VLOOKUP(A296,ishod_substance!A:G,7,0),0))</f>
        <v>0</v>
      </c>
      <c r="C296" s="47">
        <v>278</v>
      </c>
      <c r="D296" s="147" t="e">
        <f>VLOOKUP(B296,quide!A:B,2,0)</f>
        <v>#N/A</v>
      </c>
      <c r="E296" s="47" t="e">
        <f>VLOOKUP(B296,quide!A:G,7,0)</f>
        <v>#N/A</v>
      </c>
      <c r="F296" s="47">
        <f>SUMIF(ishod_substance!G:G,tbl_7!B296,ishod_substance!H:H)</f>
        <v>0</v>
      </c>
      <c r="G296" s="47">
        <f>SUMIF(ishod_substance!G:G,tbl_7!B296,ishod_substance!I:I)</f>
        <v>0</v>
      </c>
      <c r="H296" s="47" t="s">
        <v>172</v>
      </c>
      <c r="I296" s="47">
        <f t="shared" si="84"/>
        <v>0</v>
      </c>
      <c r="J296" s="47">
        <f t="shared" si="85"/>
        <v>0</v>
      </c>
      <c r="K296" s="47" t="str">
        <f t="shared" si="86"/>
        <v>ПДВ</v>
      </c>
      <c r="L296" s="47">
        <f t="shared" si="87"/>
        <v>0</v>
      </c>
      <c r="M296" s="47">
        <f t="shared" si="88"/>
        <v>0</v>
      </c>
      <c r="N296" s="47" t="str">
        <f t="shared" si="89"/>
        <v>ПДВ</v>
      </c>
      <c r="O296" s="47">
        <f t="shared" si="90"/>
        <v>0</v>
      </c>
      <c r="P296" s="47">
        <f t="shared" si="91"/>
        <v>0</v>
      </c>
      <c r="Q296" s="47" t="str">
        <f t="shared" si="92"/>
        <v>ПДВ</v>
      </c>
      <c r="R296" s="47">
        <f t="shared" si="93"/>
        <v>0</v>
      </c>
      <c r="S296" s="47">
        <f t="shared" si="94"/>
        <v>0</v>
      </c>
      <c r="T296" s="47" t="str">
        <f t="shared" si="95"/>
        <v>ПДВ</v>
      </c>
      <c r="U296" s="47">
        <f t="shared" si="96"/>
        <v>0</v>
      </c>
      <c r="V296" s="47">
        <f t="shared" si="97"/>
        <v>0</v>
      </c>
      <c r="W296" s="47" t="str">
        <f t="shared" si="98"/>
        <v>ПДВ</v>
      </c>
      <c r="X296" s="47">
        <f t="shared" si="99"/>
        <v>0</v>
      </c>
      <c r="Y296" s="47">
        <f t="shared" si="100"/>
        <v>0</v>
      </c>
      <c r="Z296" s="47" t="str">
        <f t="shared" si="101"/>
        <v>ПДВ</v>
      </c>
      <c r="AA296" s="47">
        <f t="shared" si="102"/>
        <v>0</v>
      </c>
      <c r="AB296" s="47">
        <f t="shared" si="103"/>
        <v>0</v>
      </c>
      <c r="AC296" s="47" t="str">
        <f t="shared" si="104"/>
        <v>ПДВ</v>
      </c>
      <c r="AD296" t="e">
        <f>VLOOKUP(B296,[1]справочник!A:H,8,0)</f>
        <v>#N/A</v>
      </c>
    </row>
    <row r="297" spans="1:30" hidden="1" x14ac:dyDescent="0.25">
      <c r="A297">
        <v>279</v>
      </c>
      <c r="B297">
        <f>IF(ISBLANK(A297),0,IF(AND(ISERROR(VLOOKUP(VLOOKUP(A297,ishod_substance!A:G,7,0),$B$17:B296,1,0))=TRUE,VLOOKUP(A297,norm!A:B,2,0)&gt;0),VLOOKUP(A297,ishod_substance!A:G,7,0),0))</f>
        <v>0</v>
      </c>
      <c r="C297" s="47">
        <v>279</v>
      </c>
      <c r="D297" s="147" t="e">
        <f>VLOOKUP(B297,quide!A:B,2,0)</f>
        <v>#N/A</v>
      </c>
      <c r="E297" s="47" t="e">
        <f>VLOOKUP(B297,quide!A:G,7,0)</f>
        <v>#N/A</v>
      </c>
      <c r="F297" s="47">
        <f>SUMIF(ishod_substance!G:G,tbl_7!B297,ishod_substance!H:H)</f>
        <v>0</v>
      </c>
      <c r="G297" s="47">
        <f>SUMIF(ishod_substance!G:G,tbl_7!B297,ishod_substance!I:I)</f>
        <v>0</v>
      </c>
      <c r="H297" s="47" t="s">
        <v>172</v>
      </c>
      <c r="I297" s="47">
        <f t="shared" si="84"/>
        <v>0</v>
      </c>
      <c r="J297" s="47">
        <f t="shared" si="85"/>
        <v>0</v>
      </c>
      <c r="K297" s="47" t="str">
        <f t="shared" si="86"/>
        <v>ПДВ</v>
      </c>
      <c r="L297" s="47">
        <f t="shared" si="87"/>
        <v>0</v>
      </c>
      <c r="M297" s="47">
        <f t="shared" si="88"/>
        <v>0</v>
      </c>
      <c r="N297" s="47" t="str">
        <f t="shared" si="89"/>
        <v>ПДВ</v>
      </c>
      <c r="O297" s="47">
        <f t="shared" si="90"/>
        <v>0</v>
      </c>
      <c r="P297" s="47">
        <f t="shared" si="91"/>
        <v>0</v>
      </c>
      <c r="Q297" s="47" t="str">
        <f t="shared" si="92"/>
        <v>ПДВ</v>
      </c>
      <c r="R297" s="47">
        <f t="shared" si="93"/>
        <v>0</v>
      </c>
      <c r="S297" s="47">
        <f t="shared" si="94"/>
        <v>0</v>
      </c>
      <c r="T297" s="47" t="str">
        <f t="shared" si="95"/>
        <v>ПДВ</v>
      </c>
      <c r="U297" s="47">
        <f t="shared" si="96"/>
        <v>0</v>
      </c>
      <c r="V297" s="47">
        <f t="shared" si="97"/>
        <v>0</v>
      </c>
      <c r="W297" s="47" t="str">
        <f t="shared" si="98"/>
        <v>ПДВ</v>
      </c>
      <c r="X297" s="47">
        <f t="shared" si="99"/>
        <v>0</v>
      </c>
      <c r="Y297" s="47">
        <f t="shared" si="100"/>
        <v>0</v>
      </c>
      <c r="Z297" s="47" t="str">
        <f t="shared" si="101"/>
        <v>ПДВ</v>
      </c>
      <c r="AA297" s="47">
        <f t="shared" si="102"/>
        <v>0</v>
      </c>
      <c r="AB297" s="47">
        <f t="shared" si="103"/>
        <v>0</v>
      </c>
      <c r="AC297" s="47" t="str">
        <f t="shared" si="104"/>
        <v>ПДВ</v>
      </c>
      <c r="AD297" t="e">
        <f>VLOOKUP(B297,[1]справочник!A:H,8,0)</f>
        <v>#N/A</v>
      </c>
    </row>
    <row r="298" spans="1:30" hidden="1" x14ac:dyDescent="0.25">
      <c r="A298">
        <v>280</v>
      </c>
      <c r="B298">
        <f>IF(ISBLANK(A298),0,IF(AND(ISERROR(VLOOKUP(VLOOKUP(A298,ishod_substance!A:G,7,0),$B$17:B297,1,0))=TRUE,VLOOKUP(A298,norm!A:B,2,0)&gt;0),VLOOKUP(A298,ishod_substance!A:G,7,0),0))</f>
        <v>0</v>
      </c>
      <c r="C298" s="47">
        <v>280</v>
      </c>
      <c r="D298" s="147" t="e">
        <f>VLOOKUP(B298,quide!A:B,2,0)</f>
        <v>#N/A</v>
      </c>
      <c r="E298" s="47" t="e">
        <f>VLOOKUP(B298,quide!A:G,7,0)</f>
        <v>#N/A</v>
      </c>
      <c r="F298" s="47">
        <f>SUMIF(ishod_substance!G:G,tbl_7!B298,ishod_substance!H:H)</f>
        <v>0</v>
      </c>
      <c r="G298" s="47">
        <f>SUMIF(ishod_substance!G:G,tbl_7!B298,ishod_substance!I:I)</f>
        <v>0</v>
      </c>
      <c r="H298" s="47" t="s">
        <v>172</v>
      </c>
      <c r="I298" s="47">
        <f t="shared" si="84"/>
        <v>0</v>
      </c>
      <c r="J298" s="47">
        <f t="shared" si="85"/>
        <v>0</v>
      </c>
      <c r="K298" s="47" t="str">
        <f t="shared" si="86"/>
        <v>ПДВ</v>
      </c>
      <c r="L298" s="47">
        <f t="shared" si="87"/>
        <v>0</v>
      </c>
      <c r="M298" s="47">
        <f t="shared" si="88"/>
        <v>0</v>
      </c>
      <c r="N298" s="47" t="str">
        <f t="shared" si="89"/>
        <v>ПДВ</v>
      </c>
      <c r="O298" s="47">
        <f t="shared" si="90"/>
        <v>0</v>
      </c>
      <c r="P298" s="47">
        <f t="shared" si="91"/>
        <v>0</v>
      </c>
      <c r="Q298" s="47" t="str">
        <f t="shared" si="92"/>
        <v>ПДВ</v>
      </c>
      <c r="R298" s="47">
        <f t="shared" si="93"/>
        <v>0</v>
      </c>
      <c r="S298" s="47">
        <f t="shared" si="94"/>
        <v>0</v>
      </c>
      <c r="T298" s="47" t="str">
        <f t="shared" si="95"/>
        <v>ПДВ</v>
      </c>
      <c r="U298" s="47">
        <f t="shared" si="96"/>
        <v>0</v>
      </c>
      <c r="V298" s="47">
        <f t="shared" si="97"/>
        <v>0</v>
      </c>
      <c r="W298" s="47" t="str">
        <f t="shared" si="98"/>
        <v>ПДВ</v>
      </c>
      <c r="X298" s="47">
        <f t="shared" si="99"/>
        <v>0</v>
      </c>
      <c r="Y298" s="47">
        <f t="shared" si="100"/>
        <v>0</v>
      </c>
      <c r="Z298" s="47" t="str">
        <f t="shared" si="101"/>
        <v>ПДВ</v>
      </c>
      <c r="AA298" s="47">
        <f t="shared" si="102"/>
        <v>0</v>
      </c>
      <c r="AB298" s="47">
        <f t="shared" si="103"/>
        <v>0</v>
      </c>
      <c r="AC298" s="47" t="str">
        <f t="shared" si="104"/>
        <v>ПДВ</v>
      </c>
      <c r="AD298" t="e">
        <f>VLOOKUP(B298,[1]справочник!A:H,8,0)</f>
        <v>#N/A</v>
      </c>
    </row>
    <row r="299" spans="1:30" hidden="1" x14ac:dyDescent="0.25">
      <c r="A299">
        <v>281</v>
      </c>
      <c r="B299">
        <f>IF(ISBLANK(A299),0,IF(AND(ISERROR(VLOOKUP(VLOOKUP(A299,ishod_substance!A:G,7,0),$B$17:B298,1,0))=TRUE,VLOOKUP(A299,norm!A:B,2,0)&gt;0),VLOOKUP(A299,ishod_substance!A:G,7,0),0))</f>
        <v>0</v>
      </c>
      <c r="C299" s="47">
        <v>281</v>
      </c>
      <c r="D299" s="147" t="e">
        <f>VLOOKUP(B299,quide!A:B,2,0)</f>
        <v>#N/A</v>
      </c>
      <c r="E299" s="47" t="e">
        <f>VLOOKUP(B299,quide!A:G,7,0)</f>
        <v>#N/A</v>
      </c>
      <c r="F299" s="47">
        <f>SUMIF(ishod_substance!G:G,tbl_7!B299,ishod_substance!H:H)</f>
        <v>0</v>
      </c>
      <c r="G299" s="47">
        <f>SUMIF(ishod_substance!G:G,tbl_7!B299,ishod_substance!I:I)</f>
        <v>0</v>
      </c>
      <c r="H299" s="47" t="s">
        <v>172</v>
      </c>
      <c r="I299" s="47">
        <f t="shared" si="84"/>
        <v>0</v>
      </c>
      <c r="J299" s="47">
        <f t="shared" si="85"/>
        <v>0</v>
      </c>
      <c r="K299" s="47" t="str">
        <f t="shared" si="86"/>
        <v>ПДВ</v>
      </c>
      <c r="L299" s="47">
        <f t="shared" si="87"/>
        <v>0</v>
      </c>
      <c r="M299" s="47">
        <f t="shared" si="88"/>
        <v>0</v>
      </c>
      <c r="N299" s="47" t="str">
        <f t="shared" si="89"/>
        <v>ПДВ</v>
      </c>
      <c r="O299" s="47">
        <f t="shared" si="90"/>
        <v>0</v>
      </c>
      <c r="P299" s="47">
        <f t="shared" si="91"/>
        <v>0</v>
      </c>
      <c r="Q299" s="47" t="str">
        <f t="shared" si="92"/>
        <v>ПДВ</v>
      </c>
      <c r="R299" s="47">
        <f t="shared" si="93"/>
        <v>0</v>
      </c>
      <c r="S299" s="47">
        <f t="shared" si="94"/>
        <v>0</v>
      </c>
      <c r="T299" s="47" t="str">
        <f t="shared" si="95"/>
        <v>ПДВ</v>
      </c>
      <c r="U299" s="47">
        <f t="shared" si="96"/>
        <v>0</v>
      </c>
      <c r="V299" s="47">
        <f t="shared" si="97"/>
        <v>0</v>
      </c>
      <c r="W299" s="47" t="str">
        <f t="shared" si="98"/>
        <v>ПДВ</v>
      </c>
      <c r="X299" s="47">
        <f t="shared" si="99"/>
        <v>0</v>
      </c>
      <c r="Y299" s="47">
        <f t="shared" si="100"/>
        <v>0</v>
      </c>
      <c r="Z299" s="47" t="str">
        <f t="shared" si="101"/>
        <v>ПДВ</v>
      </c>
      <c r="AA299" s="47">
        <f t="shared" si="102"/>
        <v>0</v>
      </c>
      <c r="AB299" s="47">
        <f t="shared" si="103"/>
        <v>0</v>
      </c>
      <c r="AC299" s="47" t="str">
        <f t="shared" si="104"/>
        <v>ПДВ</v>
      </c>
      <c r="AD299" t="e">
        <f>VLOOKUP(B299,[1]справочник!A:H,8,0)</f>
        <v>#N/A</v>
      </c>
    </row>
    <row r="300" spans="1:30" hidden="1" x14ac:dyDescent="0.25">
      <c r="A300">
        <v>282</v>
      </c>
      <c r="B300">
        <f>IF(ISBLANK(A300),0,IF(AND(ISERROR(VLOOKUP(VLOOKUP(A300,ishod_substance!A:G,7,0),$B$17:B299,1,0))=TRUE,VLOOKUP(A300,norm!A:B,2,0)&gt;0),VLOOKUP(A300,ishod_substance!A:G,7,0),0))</f>
        <v>0</v>
      </c>
      <c r="C300" s="47">
        <v>282</v>
      </c>
      <c r="D300" s="147" t="e">
        <f>VLOOKUP(B300,quide!A:B,2,0)</f>
        <v>#N/A</v>
      </c>
      <c r="E300" s="47" t="e">
        <f>VLOOKUP(B300,quide!A:G,7,0)</f>
        <v>#N/A</v>
      </c>
      <c r="F300" s="47">
        <f>SUMIF(ishod_substance!G:G,tbl_7!B300,ishod_substance!H:H)</f>
        <v>0</v>
      </c>
      <c r="G300" s="47">
        <f>SUMIF(ishod_substance!G:G,tbl_7!B300,ishod_substance!I:I)</f>
        <v>0</v>
      </c>
      <c r="H300" s="47" t="s">
        <v>172</v>
      </c>
      <c r="I300" s="47">
        <f t="shared" si="84"/>
        <v>0</v>
      </c>
      <c r="J300" s="47">
        <f t="shared" si="85"/>
        <v>0</v>
      </c>
      <c r="K300" s="47" t="str">
        <f t="shared" si="86"/>
        <v>ПДВ</v>
      </c>
      <c r="L300" s="47">
        <f t="shared" si="87"/>
        <v>0</v>
      </c>
      <c r="M300" s="47">
        <f t="shared" si="88"/>
        <v>0</v>
      </c>
      <c r="N300" s="47" t="str">
        <f t="shared" si="89"/>
        <v>ПДВ</v>
      </c>
      <c r="O300" s="47">
        <f t="shared" si="90"/>
        <v>0</v>
      </c>
      <c r="P300" s="47">
        <f t="shared" si="91"/>
        <v>0</v>
      </c>
      <c r="Q300" s="47" t="str">
        <f t="shared" si="92"/>
        <v>ПДВ</v>
      </c>
      <c r="R300" s="47">
        <f t="shared" si="93"/>
        <v>0</v>
      </c>
      <c r="S300" s="47">
        <f t="shared" si="94"/>
        <v>0</v>
      </c>
      <c r="T300" s="47" t="str">
        <f t="shared" si="95"/>
        <v>ПДВ</v>
      </c>
      <c r="U300" s="47">
        <f t="shared" si="96"/>
        <v>0</v>
      </c>
      <c r="V300" s="47">
        <f t="shared" si="97"/>
        <v>0</v>
      </c>
      <c r="W300" s="47" t="str">
        <f t="shared" si="98"/>
        <v>ПДВ</v>
      </c>
      <c r="X300" s="47">
        <f t="shared" si="99"/>
        <v>0</v>
      </c>
      <c r="Y300" s="47">
        <f t="shared" si="100"/>
        <v>0</v>
      </c>
      <c r="Z300" s="47" t="str">
        <f t="shared" si="101"/>
        <v>ПДВ</v>
      </c>
      <c r="AA300" s="47">
        <f t="shared" si="102"/>
        <v>0</v>
      </c>
      <c r="AB300" s="47">
        <f t="shared" si="103"/>
        <v>0</v>
      </c>
      <c r="AC300" s="47" t="str">
        <f t="shared" si="104"/>
        <v>ПДВ</v>
      </c>
      <c r="AD300" t="e">
        <f>VLOOKUP(B300,[1]справочник!A:H,8,0)</f>
        <v>#N/A</v>
      </c>
    </row>
    <row r="301" spans="1:30" hidden="1" x14ac:dyDescent="0.25">
      <c r="A301">
        <v>283</v>
      </c>
      <c r="B301">
        <f>IF(ISBLANK(A301),0,IF(AND(ISERROR(VLOOKUP(VLOOKUP(A301,ishod_substance!A:G,7,0),$B$17:B300,1,0))=TRUE,VLOOKUP(A301,norm!A:B,2,0)&gt;0),VLOOKUP(A301,ishod_substance!A:G,7,0),0))</f>
        <v>0</v>
      </c>
      <c r="C301" s="47">
        <v>283</v>
      </c>
      <c r="D301" s="147" t="e">
        <f>VLOOKUP(B301,quide!A:B,2,0)</f>
        <v>#N/A</v>
      </c>
      <c r="E301" s="47" t="e">
        <f>VLOOKUP(B301,quide!A:G,7,0)</f>
        <v>#N/A</v>
      </c>
      <c r="F301" s="47">
        <f>SUMIF(ishod_substance!G:G,tbl_7!B301,ishod_substance!H:H)</f>
        <v>0</v>
      </c>
      <c r="G301" s="47">
        <f>SUMIF(ishod_substance!G:G,tbl_7!B301,ishod_substance!I:I)</f>
        <v>0</v>
      </c>
      <c r="H301" s="47" t="s">
        <v>172</v>
      </c>
      <c r="I301" s="47">
        <f t="shared" si="84"/>
        <v>0</v>
      </c>
      <c r="J301" s="47">
        <f t="shared" si="85"/>
        <v>0</v>
      </c>
      <c r="K301" s="47" t="str">
        <f t="shared" si="86"/>
        <v>ПДВ</v>
      </c>
      <c r="L301" s="47">
        <f t="shared" si="87"/>
        <v>0</v>
      </c>
      <c r="M301" s="47">
        <f t="shared" si="88"/>
        <v>0</v>
      </c>
      <c r="N301" s="47" t="str">
        <f t="shared" si="89"/>
        <v>ПДВ</v>
      </c>
      <c r="O301" s="47">
        <f t="shared" si="90"/>
        <v>0</v>
      </c>
      <c r="P301" s="47">
        <f t="shared" si="91"/>
        <v>0</v>
      </c>
      <c r="Q301" s="47" t="str">
        <f t="shared" si="92"/>
        <v>ПДВ</v>
      </c>
      <c r="R301" s="47">
        <f t="shared" si="93"/>
        <v>0</v>
      </c>
      <c r="S301" s="47">
        <f t="shared" si="94"/>
        <v>0</v>
      </c>
      <c r="T301" s="47" t="str">
        <f t="shared" si="95"/>
        <v>ПДВ</v>
      </c>
      <c r="U301" s="47">
        <f t="shared" si="96"/>
        <v>0</v>
      </c>
      <c r="V301" s="47">
        <f t="shared" si="97"/>
        <v>0</v>
      </c>
      <c r="W301" s="47" t="str">
        <f t="shared" si="98"/>
        <v>ПДВ</v>
      </c>
      <c r="X301" s="47">
        <f t="shared" si="99"/>
        <v>0</v>
      </c>
      <c r="Y301" s="47">
        <f t="shared" si="100"/>
        <v>0</v>
      </c>
      <c r="Z301" s="47" t="str">
        <f t="shared" si="101"/>
        <v>ПДВ</v>
      </c>
      <c r="AA301" s="47">
        <f t="shared" si="102"/>
        <v>0</v>
      </c>
      <c r="AB301" s="47">
        <f t="shared" si="103"/>
        <v>0</v>
      </c>
      <c r="AC301" s="47" t="str">
        <f t="shared" si="104"/>
        <v>ПДВ</v>
      </c>
      <c r="AD301" t="e">
        <f>VLOOKUP(B301,[1]справочник!A:H,8,0)</f>
        <v>#N/A</v>
      </c>
    </row>
    <row r="302" spans="1:30" hidden="1" x14ac:dyDescent="0.25">
      <c r="A302">
        <v>284</v>
      </c>
      <c r="B302">
        <f>IF(ISBLANK(A302),0,IF(AND(ISERROR(VLOOKUP(VLOOKUP(A302,ishod_substance!A:G,7,0),$B$17:B301,1,0))=TRUE,VLOOKUP(A302,norm!A:B,2,0)&gt;0),VLOOKUP(A302,ishod_substance!A:G,7,0),0))</f>
        <v>0</v>
      </c>
      <c r="C302" s="47">
        <v>284</v>
      </c>
      <c r="D302" s="147" t="e">
        <f>VLOOKUP(B302,quide!A:B,2,0)</f>
        <v>#N/A</v>
      </c>
      <c r="E302" s="47" t="e">
        <f>VLOOKUP(B302,quide!A:G,7,0)</f>
        <v>#N/A</v>
      </c>
      <c r="F302" s="47">
        <f>SUMIF(ishod_substance!G:G,tbl_7!B302,ishod_substance!H:H)</f>
        <v>0</v>
      </c>
      <c r="G302" s="47">
        <f>SUMIF(ishod_substance!G:G,tbl_7!B302,ishod_substance!I:I)</f>
        <v>0</v>
      </c>
      <c r="H302" s="47" t="s">
        <v>172</v>
      </c>
      <c r="I302" s="47">
        <f t="shared" si="84"/>
        <v>0</v>
      </c>
      <c r="J302" s="47">
        <f t="shared" si="85"/>
        <v>0</v>
      </c>
      <c r="K302" s="47" t="str">
        <f t="shared" si="86"/>
        <v>ПДВ</v>
      </c>
      <c r="L302" s="47">
        <f t="shared" si="87"/>
        <v>0</v>
      </c>
      <c r="M302" s="47">
        <f t="shared" si="88"/>
        <v>0</v>
      </c>
      <c r="N302" s="47" t="str">
        <f t="shared" si="89"/>
        <v>ПДВ</v>
      </c>
      <c r="O302" s="47">
        <f t="shared" si="90"/>
        <v>0</v>
      </c>
      <c r="P302" s="47">
        <f t="shared" si="91"/>
        <v>0</v>
      </c>
      <c r="Q302" s="47" t="str">
        <f t="shared" si="92"/>
        <v>ПДВ</v>
      </c>
      <c r="R302" s="47">
        <f t="shared" si="93"/>
        <v>0</v>
      </c>
      <c r="S302" s="47">
        <f t="shared" si="94"/>
        <v>0</v>
      </c>
      <c r="T302" s="47" t="str">
        <f t="shared" si="95"/>
        <v>ПДВ</v>
      </c>
      <c r="U302" s="47">
        <f t="shared" si="96"/>
        <v>0</v>
      </c>
      <c r="V302" s="47">
        <f t="shared" si="97"/>
        <v>0</v>
      </c>
      <c r="W302" s="47" t="str">
        <f t="shared" si="98"/>
        <v>ПДВ</v>
      </c>
      <c r="X302" s="47">
        <f t="shared" si="99"/>
        <v>0</v>
      </c>
      <c r="Y302" s="47">
        <f t="shared" si="100"/>
        <v>0</v>
      </c>
      <c r="Z302" s="47" t="str">
        <f t="shared" si="101"/>
        <v>ПДВ</v>
      </c>
      <c r="AA302" s="47">
        <f t="shared" si="102"/>
        <v>0</v>
      </c>
      <c r="AB302" s="47">
        <f t="shared" si="103"/>
        <v>0</v>
      </c>
      <c r="AC302" s="47" t="str">
        <f t="shared" si="104"/>
        <v>ПДВ</v>
      </c>
      <c r="AD302" t="e">
        <f>VLOOKUP(B302,[1]справочник!A:H,8,0)</f>
        <v>#N/A</v>
      </c>
    </row>
    <row r="303" spans="1:30" hidden="1" x14ac:dyDescent="0.25">
      <c r="A303">
        <v>285</v>
      </c>
      <c r="B303">
        <f>IF(ISBLANK(A303),0,IF(AND(ISERROR(VLOOKUP(VLOOKUP(A303,ishod_substance!A:G,7,0),$B$17:B302,1,0))=TRUE,VLOOKUP(A303,norm!A:B,2,0)&gt;0),VLOOKUP(A303,ishod_substance!A:G,7,0),0))</f>
        <v>0</v>
      </c>
      <c r="C303" s="47">
        <v>285</v>
      </c>
      <c r="D303" s="147" t="e">
        <f>VLOOKUP(B303,quide!A:B,2,0)</f>
        <v>#N/A</v>
      </c>
      <c r="E303" s="47" t="e">
        <f>VLOOKUP(B303,quide!A:G,7,0)</f>
        <v>#N/A</v>
      </c>
      <c r="F303" s="47">
        <f>SUMIF(ishod_substance!G:G,tbl_7!B303,ishod_substance!H:H)</f>
        <v>0</v>
      </c>
      <c r="G303" s="47">
        <f>SUMIF(ishod_substance!G:G,tbl_7!B303,ishod_substance!I:I)</f>
        <v>0</v>
      </c>
      <c r="H303" s="47" t="s">
        <v>172</v>
      </c>
      <c r="I303" s="47">
        <f t="shared" si="84"/>
        <v>0</v>
      </c>
      <c r="J303" s="47">
        <f t="shared" si="85"/>
        <v>0</v>
      </c>
      <c r="K303" s="47" t="str">
        <f t="shared" si="86"/>
        <v>ПДВ</v>
      </c>
      <c r="L303" s="47">
        <f t="shared" si="87"/>
        <v>0</v>
      </c>
      <c r="M303" s="47">
        <f t="shared" si="88"/>
        <v>0</v>
      </c>
      <c r="N303" s="47" t="str">
        <f t="shared" si="89"/>
        <v>ПДВ</v>
      </c>
      <c r="O303" s="47">
        <f t="shared" si="90"/>
        <v>0</v>
      </c>
      <c r="P303" s="47">
        <f t="shared" si="91"/>
        <v>0</v>
      </c>
      <c r="Q303" s="47" t="str">
        <f t="shared" si="92"/>
        <v>ПДВ</v>
      </c>
      <c r="R303" s="47">
        <f t="shared" si="93"/>
        <v>0</v>
      </c>
      <c r="S303" s="47">
        <f t="shared" si="94"/>
        <v>0</v>
      </c>
      <c r="T303" s="47" t="str">
        <f t="shared" si="95"/>
        <v>ПДВ</v>
      </c>
      <c r="U303" s="47">
        <f t="shared" si="96"/>
        <v>0</v>
      </c>
      <c r="V303" s="47">
        <f t="shared" si="97"/>
        <v>0</v>
      </c>
      <c r="W303" s="47" t="str">
        <f t="shared" si="98"/>
        <v>ПДВ</v>
      </c>
      <c r="X303" s="47">
        <f t="shared" si="99"/>
        <v>0</v>
      </c>
      <c r="Y303" s="47">
        <f t="shared" si="100"/>
        <v>0</v>
      </c>
      <c r="Z303" s="47" t="str">
        <f t="shared" si="101"/>
        <v>ПДВ</v>
      </c>
      <c r="AA303" s="47">
        <f t="shared" si="102"/>
        <v>0</v>
      </c>
      <c r="AB303" s="47">
        <f t="shared" si="103"/>
        <v>0</v>
      </c>
      <c r="AC303" s="47" t="str">
        <f t="shared" si="104"/>
        <v>ПДВ</v>
      </c>
      <c r="AD303" t="e">
        <f>VLOOKUP(B303,[1]справочник!A:H,8,0)</f>
        <v>#N/A</v>
      </c>
    </row>
    <row r="304" spans="1:30" hidden="1" x14ac:dyDescent="0.25">
      <c r="A304">
        <v>286</v>
      </c>
      <c r="B304">
        <f>IF(ISBLANK(A304),0,IF(AND(ISERROR(VLOOKUP(VLOOKUP(A304,ishod_substance!A:G,7,0),$B$17:B303,1,0))=TRUE,VLOOKUP(A304,norm!A:B,2,0)&gt;0),VLOOKUP(A304,ishod_substance!A:G,7,0),0))</f>
        <v>0</v>
      </c>
      <c r="C304" s="47">
        <v>286</v>
      </c>
      <c r="D304" s="147" t="e">
        <f>VLOOKUP(B304,quide!A:B,2,0)</f>
        <v>#N/A</v>
      </c>
      <c r="E304" s="47" t="e">
        <f>VLOOKUP(B304,quide!A:G,7,0)</f>
        <v>#N/A</v>
      </c>
      <c r="F304" s="47">
        <f>SUMIF(ishod_substance!G:G,tbl_7!B304,ishod_substance!H:H)</f>
        <v>0</v>
      </c>
      <c r="G304" s="47">
        <f>SUMIF(ishod_substance!G:G,tbl_7!B304,ishod_substance!I:I)</f>
        <v>0</v>
      </c>
      <c r="H304" s="47" t="s">
        <v>172</v>
      </c>
      <c r="I304" s="47">
        <f t="shared" si="84"/>
        <v>0</v>
      </c>
      <c r="J304" s="47">
        <f t="shared" si="85"/>
        <v>0</v>
      </c>
      <c r="K304" s="47" t="str">
        <f t="shared" si="86"/>
        <v>ПДВ</v>
      </c>
      <c r="L304" s="47">
        <f t="shared" si="87"/>
        <v>0</v>
      </c>
      <c r="M304" s="47">
        <f t="shared" si="88"/>
        <v>0</v>
      </c>
      <c r="N304" s="47" t="str">
        <f t="shared" si="89"/>
        <v>ПДВ</v>
      </c>
      <c r="O304" s="47">
        <f t="shared" si="90"/>
        <v>0</v>
      </c>
      <c r="P304" s="47">
        <f t="shared" si="91"/>
        <v>0</v>
      </c>
      <c r="Q304" s="47" t="str">
        <f t="shared" si="92"/>
        <v>ПДВ</v>
      </c>
      <c r="R304" s="47">
        <f t="shared" si="93"/>
        <v>0</v>
      </c>
      <c r="S304" s="47">
        <f t="shared" si="94"/>
        <v>0</v>
      </c>
      <c r="T304" s="47" t="str">
        <f t="shared" si="95"/>
        <v>ПДВ</v>
      </c>
      <c r="U304" s="47">
        <f t="shared" si="96"/>
        <v>0</v>
      </c>
      <c r="V304" s="47">
        <f t="shared" si="97"/>
        <v>0</v>
      </c>
      <c r="W304" s="47" t="str">
        <f t="shared" si="98"/>
        <v>ПДВ</v>
      </c>
      <c r="X304" s="47">
        <f t="shared" si="99"/>
        <v>0</v>
      </c>
      <c r="Y304" s="47">
        <f t="shared" si="100"/>
        <v>0</v>
      </c>
      <c r="Z304" s="47" t="str">
        <f t="shared" si="101"/>
        <v>ПДВ</v>
      </c>
      <c r="AA304" s="47">
        <f t="shared" si="102"/>
        <v>0</v>
      </c>
      <c r="AB304" s="47">
        <f t="shared" si="103"/>
        <v>0</v>
      </c>
      <c r="AC304" s="47" t="str">
        <f t="shared" si="104"/>
        <v>ПДВ</v>
      </c>
      <c r="AD304" t="e">
        <f>VLOOKUP(B304,[1]справочник!A:H,8,0)</f>
        <v>#N/A</v>
      </c>
    </row>
    <row r="305" spans="1:30" hidden="1" x14ac:dyDescent="0.25">
      <c r="A305">
        <v>287</v>
      </c>
      <c r="B305">
        <f>IF(ISBLANK(A305),0,IF(AND(ISERROR(VLOOKUP(VLOOKUP(A305,ishod_substance!A:G,7,0),$B$17:B304,1,0))=TRUE,VLOOKUP(A305,norm!A:B,2,0)&gt;0),VLOOKUP(A305,ishod_substance!A:G,7,0),0))</f>
        <v>0</v>
      </c>
      <c r="C305" s="47">
        <v>287</v>
      </c>
      <c r="D305" s="147" t="e">
        <f>VLOOKUP(B305,quide!A:B,2,0)</f>
        <v>#N/A</v>
      </c>
      <c r="E305" s="47" t="e">
        <f>VLOOKUP(B305,quide!A:G,7,0)</f>
        <v>#N/A</v>
      </c>
      <c r="F305" s="47">
        <f>SUMIF(ishod_substance!G:G,tbl_7!B305,ishod_substance!H:H)</f>
        <v>0</v>
      </c>
      <c r="G305" s="47">
        <f>SUMIF(ishod_substance!G:G,tbl_7!B305,ishod_substance!I:I)</f>
        <v>0</v>
      </c>
      <c r="H305" s="47" t="s">
        <v>172</v>
      </c>
      <c r="I305" s="47">
        <f t="shared" si="84"/>
        <v>0</v>
      </c>
      <c r="J305" s="47">
        <f t="shared" si="85"/>
        <v>0</v>
      </c>
      <c r="K305" s="47" t="str">
        <f t="shared" si="86"/>
        <v>ПДВ</v>
      </c>
      <c r="L305" s="47">
        <f t="shared" si="87"/>
        <v>0</v>
      </c>
      <c r="M305" s="47">
        <f t="shared" si="88"/>
        <v>0</v>
      </c>
      <c r="N305" s="47" t="str">
        <f t="shared" si="89"/>
        <v>ПДВ</v>
      </c>
      <c r="O305" s="47">
        <f t="shared" si="90"/>
        <v>0</v>
      </c>
      <c r="P305" s="47">
        <f t="shared" si="91"/>
        <v>0</v>
      </c>
      <c r="Q305" s="47" t="str">
        <f t="shared" si="92"/>
        <v>ПДВ</v>
      </c>
      <c r="R305" s="47">
        <f t="shared" si="93"/>
        <v>0</v>
      </c>
      <c r="S305" s="47">
        <f t="shared" si="94"/>
        <v>0</v>
      </c>
      <c r="T305" s="47" t="str">
        <f t="shared" si="95"/>
        <v>ПДВ</v>
      </c>
      <c r="U305" s="47">
        <f t="shared" si="96"/>
        <v>0</v>
      </c>
      <c r="V305" s="47">
        <f t="shared" si="97"/>
        <v>0</v>
      </c>
      <c r="W305" s="47" t="str">
        <f t="shared" si="98"/>
        <v>ПДВ</v>
      </c>
      <c r="X305" s="47">
        <f t="shared" si="99"/>
        <v>0</v>
      </c>
      <c r="Y305" s="47">
        <f t="shared" si="100"/>
        <v>0</v>
      </c>
      <c r="Z305" s="47" t="str">
        <f t="shared" si="101"/>
        <v>ПДВ</v>
      </c>
      <c r="AA305" s="47">
        <f t="shared" si="102"/>
        <v>0</v>
      </c>
      <c r="AB305" s="47">
        <f t="shared" si="103"/>
        <v>0</v>
      </c>
      <c r="AC305" s="47" t="str">
        <f t="shared" si="104"/>
        <v>ПДВ</v>
      </c>
      <c r="AD305" t="e">
        <f>VLOOKUP(B305,[1]справочник!A:H,8,0)</f>
        <v>#N/A</v>
      </c>
    </row>
    <row r="306" spans="1:30" hidden="1" x14ac:dyDescent="0.25">
      <c r="A306">
        <v>288</v>
      </c>
      <c r="B306">
        <f>IF(ISBLANK(A306),0,IF(AND(ISERROR(VLOOKUP(VLOOKUP(A306,ishod_substance!A:G,7,0),$B$17:B305,1,0))=TRUE,VLOOKUP(A306,norm!A:B,2,0)&gt;0),VLOOKUP(A306,ishod_substance!A:G,7,0),0))</f>
        <v>0</v>
      </c>
      <c r="C306" s="47">
        <v>288</v>
      </c>
      <c r="D306" s="147" t="e">
        <f>VLOOKUP(B306,quide!A:B,2,0)</f>
        <v>#N/A</v>
      </c>
      <c r="E306" s="47" t="e">
        <f>VLOOKUP(B306,quide!A:G,7,0)</f>
        <v>#N/A</v>
      </c>
      <c r="F306" s="47">
        <f>SUMIF(ishod_substance!G:G,tbl_7!B306,ishod_substance!H:H)</f>
        <v>0</v>
      </c>
      <c r="G306" s="47">
        <f>SUMIF(ishod_substance!G:G,tbl_7!B306,ishod_substance!I:I)</f>
        <v>0</v>
      </c>
      <c r="H306" s="47" t="s">
        <v>172</v>
      </c>
      <c r="I306" s="47">
        <f t="shared" si="84"/>
        <v>0</v>
      </c>
      <c r="J306" s="47">
        <f t="shared" si="85"/>
        <v>0</v>
      </c>
      <c r="K306" s="47" t="str">
        <f t="shared" si="86"/>
        <v>ПДВ</v>
      </c>
      <c r="L306" s="47">
        <f t="shared" si="87"/>
        <v>0</v>
      </c>
      <c r="M306" s="47">
        <f t="shared" si="88"/>
        <v>0</v>
      </c>
      <c r="N306" s="47" t="str">
        <f t="shared" si="89"/>
        <v>ПДВ</v>
      </c>
      <c r="O306" s="47">
        <f t="shared" si="90"/>
        <v>0</v>
      </c>
      <c r="P306" s="47">
        <f t="shared" si="91"/>
        <v>0</v>
      </c>
      <c r="Q306" s="47" t="str">
        <f t="shared" si="92"/>
        <v>ПДВ</v>
      </c>
      <c r="R306" s="47">
        <f t="shared" si="93"/>
        <v>0</v>
      </c>
      <c r="S306" s="47">
        <f t="shared" si="94"/>
        <v>0</v>
      </c>
      <c r="T306" s="47" t="str">
        <f t="shared" si="95"/>
        <v>ПДВ</v>
      </c>
      <c r="U306" s="47">
        <f t="shared" si="96"/>
        <v>0</v>
      </c>
      <c r="V306" s="47">
        <f t="shared" si="97"/>
        <v>0</v>
      </c>
      <c r="W306" s="47" t="str">
        <f t="shared" si="98"/>
        <v>ПДВ</v>
      </c>
      <c r="X306" s="47">
        <f t="shared" si="99"/>
        <v>0</v>
      </c>
      <c r="Y306" s="47">
        <f t="shared" si="100"/>
        <v>0</v>
      </c>
      <c r="Z306" s="47" t="str">
        <f t="shared" si="101"/>
        <v>ПДВ</v>
      </c>
      <c r="AA306" s="47">
        <f t="shared" si="102"/>
        <v>0</v>
      </c>
      <c r="AB306" s="47">
        <f t="shared" si="103"/>
        <v>0</v>
      </c>
      <c r="AC306" s="47" t="str">
        <f t="shared" si="104"/>
        <v>ПДВ</v>
      </c>
      <c r="AD306" t="e">
        <f>VLOOKUP(B306,[1]справочник!A:H,8,0)</f>
        <v>#N/A</v>
      </c>
    </row>
    <row r="307" spans="1:30" hidden="1" x14ac:dyDescent="0.25">
      <c r="A307">
        <v>289</v>
      </c>
      <c r="B307">
        <f>IF(ISBLANK(A307),0,IF(AND(ISERROR(VLOOKUP(VLOOKUP(A307,ishod_substance!A:G,7,0),$B$17:B306,1,0))=TRUE,VLOOKUP(A307,norm!A:B,2,0)&gt;0),VLOOKUP(A307,ishod_substance!A:G,7,0),0))</f>
        <v>0</v>
      </c>
      <c r="C307" s="47">
        <v>289</v>
      </c>
      <c r="D307" s="147" t="e">
        <f>VLOOKUP(B307,quide!A:B,2,0)</f>
        <v>#N/A</v>
      </c>
      <c r="E307" s="47" t="e">
        <f>VLOOKUP(B307,quide!A:G,7,0)</f>
        <v>#N/A</v>
      </c>
      <c r="F307" s="47">
        <f>SUMIF(ishod_substance!G:G,tbl_7!B307,ishod_substance!H:H)</f>
        <v>0</v>
      </c>
      <c r="G307" s="47">
        <f>SUMIF(ishod_substance!G:G,tbl_7!B307,ishod_substance!I:I)</f>
        <v>0</v>
      </c>
      <c r="H307" s="47" t="s">
        <v>172</v>
      </c>
      <c r="I307" s="47">
        <f t="shared" si="84"/>
        <v>0</v>
      </c>
      <c r="J307" s="47">
        <f t="shared" si="85"/>
        <v>0</v>
      </c>
      <c r="K307" s="47" t="str">
        <f t="shared" si="86"/>
        <v>ПДВ</v>
      </c>
      <c r="L307" s="47">
        <f t="shared" si="87"/>
        <v>0</v>
      </c>
      <c r="M307" s="47">
        <f t="shared" si="88"/>
        <v>0</v>
      </c>
      <c r="N307" s="47" t="str">
        <f t="shared" si="89"/>
        <v>ПДВ</v>
      </c>
      <c r="O307" s="47">
        <f t="shared" si="90"/>
        <v>0</v>
      </c>
      <c r="P307" s="47">
        <f t="shared" si="91"/>
        <v>0</v>
      </c>
      <c r="Q307" s="47" t="str">
        <f t="shared" si="92"/>
        <v>ПДВ</v>
      </c>
      <c r="R307" s="47">
        <f t="shared" si="93"/>
        <v>0</v>
      </c>
      <c r="S307" s="47">
        <f t="shared" si="94"/>
        <v>0</v>
      </c>
      <c r="T307" s="47" t="str">
        <f t="shared" si="95"/>
        <v>ПДВ</v>
      </c>
      <c r="U307" s="47">
        <f t="shared" si="96"/>
        <v>0</v>
      </c>
      <c r="V307" s="47">
        <f t="shared" si="97"/>
        <v>0</v>
      </c>
      <c r="W307" s="47" t="str">
        <f t="shared" si="98"/>
        <v>ПДВ</v>
      </c>
      <c r="X307" s="47">
        <f t="shared" si="99"/>
        <v>0</v>
      </c>
      <c r="Y307" s="47">
        <f t="shared" si="100"/>
        <v>0</v>
      </c>
      <c r="Z307" s="47" t="str">
        <f t="shared" si="101"/>
        <v>ПДВ</v>
      </c>
      <c r="AA307" s="47">
        <f t="shared" si="102"/>
        <v>0</v>
      </c>
      <c r="AB307" s="47">
        <f t="shared" si="103"/>
        <v>0</v>
      </c>
      <c r="AC307" s="47" t="str">
        <f t="shared" si="104"/>
        <v>ПДВ</v>
      </c>
      <c r="AD307" t="e">
        <f>VLOOKUP(B307,[1]справочник!A:H,8,0)</f>
        <v>#N/A</v>
      </c>
    </row>
    <row r="308" spans="1:30" hidden="1" x14ac:dyDescent="0.25">
      <c r="A308">
        <v>290</v>
      </c>
      <c r="B308">
        <f>IF(ISBLANK(A308),0,IF(AND(ISERROR(VLOOKUP(VLOOKUP(A308,ishod_substance!A:G,7,0),$B$17:B307,1,0))=TRUE,VLOOKUP(A308,norm!A:B,2,0)&gt;0),VLOOKUP(A308,ishod_substance!A:G,7,0),0))</f>
        <v>0</v>
      </c>
      <c r="C308" s="47">
        <v>290</v>
      </c>
      <c r="D308" s="147" t="e">
        <f>VLOOKUP(B308,quide!A:B,2,0)</f>
        <v>#N/A</v>
      </c>
      <c r="E308" s="47" t="e">
        <f>VLOOKUP(B308,quide!A:G,7,0)</f>
        <v>#N/A</v>
      </c>
      <c r="F308" s="47">
        <f>SUMIF(ishod_substance!G:G,tbl_7!B308,ishod_substance!H:H)</f>
        <v>0</v>
      </c>
      <c r="G308" s="47">
        <f>SUMIF(ishod_substance!G:G,tbl_7!B308,ishod_substance!I:I)</f>
        <v>0</v>
      </c>
      <c r="H308" s="47" t="s">
        <v>172</v>
      </c>
      <c r="I308" s="47">
        <f t="shared" si="84"/>
        <v>0</v>
      </c>
      <c r="J308" s="47">
        <f t="shared" si="85"/>
        <v>0</v>
      </c>
      <c r="K308" s="47" t="str">
        <f t="shared" si="86"/>
        <v>ПДВ</v>
      </c>
      <c r="L308" s="47">
        <f t="shared" si="87"/>
        <v>0</v>
      </c>
      <c r="M308" s="47">
        <f t="shared" si="88"/>
        <v>0</v>
      </c>
      <c r="N308" s="47" t="str">
        <f t="shared" si="89"/>
        <v>ПДВ</v>
      </c>
      <c r="O308" s="47">
        <f t="shared" si="90"/>
        <v>0</v>
      </c>
      <c r="P308" s="47">
        <f t="shared" si="91"/>
        <v>0</v>
      </c>
      <c r="Q308" s="47" t="str">
        <f t="shared" si="92"/>
        <v>ПДВ</v>
      </c>
      <c r="R308" s="47">
        <f t="shared" si="93"/>
        <v>0</v>
      </c>
      <c r="S308" s="47">
        <f t="shared" si="94"/>
        <v>0</v>
      </c>
      <c r="T308" s="47" t="str">
        <f t="shared" si="95"/>
        <v>ПДВ</v>
      </c>
      <c r="U308" s="47">
        <f t="shared" si="96"/>
        <v>0</v>
      </c>
      <c r="V308" s="47">
        <f t="shared" si="97"/>
        <v>0</v>
      </c>
      <c r="W308" s="47" t="str">
        <f t="shared" si="98"/>
        <v>ПДВ</v>
      </c>
      <c r="X308" s="47">
        <f t="shared" si="99"/>
        <v>0</v>
      </c>
      <c r="Y308" s="47">
        <f t="shared" si="100"/>
        <v>0</v>
      </c>
      <c r="Z308" s="47" t="str">
        <f t="shared" si="101"/>
        <v>ПДВ</v>
      </c>
      <c r="AA308" s="47">
        <f t="shared" si="102"/>
        <v>0</v>
      </c>
      <c r="AB308" s="47">
        <f t="shared" si="103"/>
        <v>0</v>
      </c>
      <c r="AC308" s="47" t="str">
        <f t="shared" si="104"/>
        <v>ПДВ</v>
      </c>
      <c r="AD308" t="e">
        <f>VLOOKUP(B308,[1]справочник!A:H,8,0)</f>
        <v>#N/A</v>
      </c>
    </row>
    <row r="309" spans="1:30" hidden="1" x14ac:dyDescent="0.25">
      <c r="A309">
        <v>291</v>
      </c>
      <c r="B309">
        <f>IF(ISBLANK(A309),0,IF(AND(ISERROR(VLOOKUP(VLOOKUP(A309,ishod_substance!A:G,7,0),$B$17:B308,1,0))=TRUE,VLOOKUP(A309,norm!A:B,2,0)&gt;0),VLOOKUP(A309,ishod_substance!A:G,7,0),0))</f>
        <v>0</v>
      </c>
      <c r="C309" s="47">
        <v>291</v>
      </c>
      <c r="D309" s="147" t="e">
        <f>VLOOKUP(B309,quide!A:B,2,0)</f>
        <v>#N/A</v>
      </c>
      <c r="E309" s="47" t="e">
        <f>VLOOKUP(B309,quide!A:G,7,0)</f>
        <v>#N/A</v>
      </c>
      <c r="F309" s="47">
        <f>SUMIF(ishod_substance!G:G,tbl_7!B309,ishod_substance!H:H)</f>
        <v>0</v>
      </c>
      <c r="G309" s="47">
        <f>SUMIF(ishod_substance!G:G,tbl_7!B309,ishod_substance!I:I)</f>
        <v>0</v>
      </c>
      <c r="H309" s="47" t="s">
        <v>172</v>
      </c>
      <c r="I309" s="47">
        <f t="shared" si="84"/>
        <v>0</v>
      </c>
      <c r="J309" s="47">
        <f t="shared" si="85"/>
        <v>0</v>
      </c>
      <c r="K309" s="47" t="str">
        <f t="shared" si="86"/>
        <v>ПДВ</v>
      </c>
      <c r="L309" s="47">
        <f t="shared" si="87"/>
        <v>0</v>
      </c>
      <c r="M309" s="47">
        <f t="shared" si="88"/>
        <v>0</v>
      </c>
      <c r="N309" s="47" t="str">
        <f t="shared" si="89"/>
        <v>ПДВ</v>
      </c>
      <c r="O309" s="47">
        <f t="shared" si="90"/>
        <v>0</v>
      </c>
      <c r="P309" s="47">
        <f t="shared" si="91"/>
        <v>0</v>
      </c>
      <c r="Q309" s="47" t="str">
        <f t="shared" si="92"/>
        <v>ПДВ</v>
      </c>
      <c r="R309" s="47">
        <f t="shared" si="93"/>
        <v>0</v>
      </c>
      <c r="S309" s="47">
        <f t="shared" si="94"/>
        <v>0</v>
      </c>
      <c r="T309" s="47" t="str">
        <f t="shared" si="95"/>
        <v>ПДВ</v>
      </c>
      <c r="U309" s="47">
        <f t="shared" si="96"/>
        <v>0</v>
      </c>
      <c r="V309" s="47">
        <f t="shared" si="97"/>
        <v>0</v>
      </c>
      <c r="W309" s="47" t="str">
        <f t="shared" si="98"/>
        <v>ПДВ</v>
      </c>
      <c r="X309" s="47">
        <f t="shared" si="99"/>
        <v>0</v>
      </c>
      <c r="Y309" s="47">
        <f t="shared" si="100"/>
        <v>0</v>
      </c>
      <c r="Z309" s="47" t="str">
        <f t="shared" si="101"/>
        <v>ПДВ</v>
      </c>
      <c r="AA309" s="47">
        <f t="shared" si="102"/>
        <v>0</v>
      </c>
      <c r="AB309" s="47">
        <f t="shared" si="103"/>
        <v>0</v>
      </c>
      <c r="AC309" s="47" t="str">
        <f t="shared" si="104"/>
        <v>ПДВ</v>
      </c>
      <c r="AD309" t="e">
        <f>VLOOKUP(B309,[1]справочник!A:H,8,0)</f>
        <v>#N/A</v>
      </c>
    </row>
    <row r="310" spans="1:30" hidden="1" x14ac:dyDescent="0.25">
      <c r="A310">
        <v>292</v>
      </c>
      <c r="B310">
        <f>IF(ISBLANK(A310),0,IF(AND(ISERROR(VLOOKUP(VLOOKUP(A310,ishod_substance!A:G,7,0),$B$17:B309,1,0))=TRUE,VLOOKUP(A310,norm!A:B,2,0)&gt;0),VLOOKUP(A310,ishod_substance!A:G,7,0),0))</f>
        <v>0</v>
      </c>
      <c r="C310" s="47">
        <v>292</v>
      </c>
      <c r="D310" s="147" t="e">
        <f>VLOOKUP(B310,quide!A:B,2,0)</f>
        <v>#N/A</v>
      </c>
      <c r="E310" s="47" t="e">
        <f>VLOOKUP(B310,quide!A:G,7,0)</f>
        <v>#N/A</v>
      </c>
      <c r="F310" s="47">
        <f>SUMIF(ishod_substance!G:G,tbl_7!B310,ishod_substance!H:H)</f>
        <v>0</v>
      </c>
      <c r="G310" s="47">
        <f>SUMIF(ishod_substance!G:G,tbl_7!B310,ishod_substance!I:I)</f>
        <v>0</v>
      </c>
      <c r="H310" s="47" t="s">
        <v>172</v>
      </c>
      <c r="I310" s="47">
        <f t="shared" si="84"/>
        <v>0</v>
      </c>
      <c r="J310" s="47">
        <f t="shared" si="85"/>
        <v>0</v>
      </c>
      <c r="K310" s="47" t="str">
        <f t="shared" si="86"/>
        <v>ПДВ</v>
      </c>
      <c r="L310" s="47">
        <f t="shared" si="87"/>
        <v>0</v>
      </c>
      <c r="M310" s="47">
        <f t="shared" si="88"/>
        <v>0</v>
      </c>
      <c r="N310" s="47" t="str">
        <f t="shared" si="89"/>
        <v>ПДВ</v>
      </c>
      <c r="O310" s="47">
        <f t="shared" si="90"/>
        <v>0</v>
      </c>
      <c r="P310" s="47">
        <f t="shared" si="91"/>
        <v>0</v>
      </c>
      <c r="Q310" s="47" t="str">
        <f t="shared" si="92"/>
        <v>ПДВ</v>
      </c>
      <c r="R310" s="47">
        <f t="shared" si="93"/>
        <v>0</v>
      </c>
      <c r="S310" s="47">
        <f t="shared" si="94"/>
        <v>0</v>
      </c>
      <c r="T310" s="47" t="str">
        <f t="shared" si="95"/>
        <v>ПДВ</v>
      </c>
      <c r="U310" s="47">
        <f t="shared" si="96"/>
        <v>0</v>
      </c>
      <c r="V310" s="47">
        <f t="shared" si="97"/>
        <v>0</v>
      </c>
      <c r="W310" s="47" t="str">
        <f t="shared" si="98"/>
        <v>ПДВ</v>
      </c>
      <c r="X310" s="47">
        <f t="shared" si="99"/>
        <v>0</v>
      </c>
      <c r="Y310" s="47">
        <f t="shared" si="100"/>
        <v>0</v>
      </c>
      <c r="Z310" s="47" t="str">
        <f t="shared" si="101"/>
        <v>ПДВ</v>
      </c>
      <c r="AA310" s="47">
        <f t="shared" si="102"/>
        <v>0</v>
      </c>
      <c r="AB310" s="47">
        <f t="shared" si="103"/>
        <v>0</v>
      </c>
      <c r="AC310" s="47" t="str">
        <f t="shared" si="104"/>
        <v>ПДВ</v>
      </c>
      <c r="AD310" t="e">
        <f>VLOOKUP(B310,[1]справочник!A:H,8,0)</f>
        <v>#N/A</v>
      </c>
    </row>
    <row r="311" spans="1:30" hidden="1" x14ac:dyDescent="0.25">
      <c r="A311">
        <v>293</v>
      </c>
      <c r="B311">
        <f>IF(ISBLANK(A311),0,IF(AND(ISERROR(VLOOKUP(VLOOKUP(A311,ishod_substance!A:G,7,0),$B$17:B310,1,0))=TRUE,VLOOKUP(A311,norm!A:B,2,0)&gt;0),VLOOKUP(A311,ishod_substance!A:G,7,0),0))</f>
        <v>0</v>
      </c>
      <c r="C311" s="47">
        <v>293</v>
      </c>
      <c r="D311" s="147" t="e">
        <f>VLOOKUP(B311,quide!A:B,2,0)</f>
        <v>#N/A</v>
      </c>
      <c r="E311" s="47" t="e">
        <f>VLOOKUP(B311,quide!A:G,7,0)</f>
        <v>#N/A</v>
      </c>
      <c r="F311" s="47">
        <f>SUMIF(ishod_substance!G:G,tbl_7!B311,ishod_substance!H:H)</f>
        <v>0</v>
      </c>
      <c r="G311" s="47">
        <f>SUMIF(ishod_substance!G:G,tbl_7!B311,ishod_substance!I:I)</f>
        <v>0</v>
      </c>
      <c r="H311" s="47" t="s">
        <v>172</v>
      </c>
      <c r="I311" s="47">
        <f t="shared" si="84"/>
        <v>0</v>
      </c>
      <c r="J311" s="47">
        <f t="shared" si="85"/>
        <v>0</v>
      </c>
      <c r="K311" s="47" t="str">
        <f t="shared" si="86"/>
        <v>ПДВ</v>
      </c>
      <c r="L311" s="47">
        <f t="shared" si="87"/>
        <v>0</v>
      </c>
      <c r="M311" s="47">
        <f t="shared" si="88"/>
        <v>0</v>
      </c>
      <c r="N311" s="47" t="str">
        <f t="shared" si="89"/>
        <v>ПДВ</v>
      </c>
      <c r="O311" s="47">
        <f t="shared" si="90"/>
        <v>0</v>
      </c>
      <c r="P311" s="47">
        <f t="shared" si="91"/>
        <v>0</v>
      </c>
      <c r="Q311" s="47" t="str">
        <f t="shared" si="92"/>
        <v>ПДВ</v>
      </c>
      <c r="R311" s="47">
        <f t="shared" si="93"/>
        <v>0</v>
      </c>
      <c r="S311" s="47">
        <f t="shared" si="94"/>
        <v>0</v>
      </c>
      <c r="T311" s="47" t="str">
        <f t="shared" si="95"/>
        <v>ПДВ</v>
      </c>
      <c r="U311" s="47">
        <f t="shared" si="96"/>
        <v>0</v>
      </c>
      <c r="V311" s="47">
        <f t="shared" si="97"/>
        <v>0</v>
      </c>
      <c r="W311" s="47" t="str">
        <f t="shared" si="98"/>
        <v>ПДВ</v>
      </c>
      <c r="X311" s="47">
        <f t="shared" si="99"/>
        <v>0</v>
      </c>
      <c r="Y311" s="47">
        <f t="shared" si="100"/>
        <v>0</v>
      </c>
      <c r="Z311" s="47" t="str">
        <f t="shared" si="101"/>
        <v>ПДВ</v>
      </c>
      <c r="AA311" s="47">
        <f t="shared" si="102"/>
        <v>0</v>
      </c>
      <c r="AB311" s="47">
        <f t="shared" si="103"/>
        <v>0</v>
      </c>
      <c r="AC311" s="47" t="str">
        <f t="shared" si="104"/>
        <v>ПДВ</v>
      </c>
      <c r="AD311" t="e">
        <f>VLOOKUP(B311,[1]справочник!A:H,8,0)</f>
        <v>#N/A</v>
      </c>
    </row>
    <row r="312" spans="1:30" hidden="1" x14ac:dyDescent="0.25">
      <c r="A312">
        <v>294</v>
      </c>
      <c r="B312">
        <f>IF(ISBLANK(A312),0,IF(AND(ISERROR(VLOOKUP(VLOOKUP(A312,ishod_substance!A:G,7,0),$B$17:B311,1,0))=TRUE,VLOOKUP(A312,norm!A:B,2,0)&gt;0),VLOOKUP(A312,ishod_substance!A:G,7,0),0))</f>
        <v>0</v>
      </c>
      <c r="C312" s="47">
        <v>294</v>
      </c>
      <c r="D312" s="147" t="e">
        <f>VLOOKUP(B312,quide!A:B,2,0)</f>
        <v>#N/A</v>
      </c>
      <c r="E312" s="47" t="e">
        <f>VLOOKUP(B312,quide!A:G,7,0)</f>
        <v>#N/A</v>
      </c>
      <c r="F312" s="47">
        <f>SUMIF(ishod_substance!G:G,tbl_7!B312,ishod_substance!H:H)</f>
        <v>0</v>
      </c>
      <c r="G312" s="47">
        <f>SUMIF(ishod_substance!G:G,tbl_7!B312,ishod_substance!I:I)</f>
        <v>0</v>
      </c>
      <c r="H312" s="47" t="s">
        <v>172</v>
      </c>
      <c r="I312" s="47">
        <f t="shared" si="84"/>
        <v>0</v>
      </c>
      <c r="J312" s="47">
        <f t="shared" si="85"/>
        <v>0</v>
      </c>
      <c r="K312" s="47" t="str">
        <f t="shared" si="86"/>
        <v>ПДВ</v>
      </c>
      <c r="L312" s="47">
        <f t="shared" si="87"/>
        <v>0</v>
      </c>
      <c r="M312" s="47">
        <f t="shared" si="88"/>
        <v>0</v>
      </c>
      <c r="N312" s="47" t="str">
        <f t="shared" si="89"/>
        <v>ПДВ</v>
      </c>
      <c r="O312" s="47">
        <f t="shared" si="90"/>
        <v>0</v>
      </c>
      <c r="P312" s="47">
        <f t="shared" si="91"/>
        <v>0</v>
      </c>
      <c r="Q312" s="47" t="str">
        <f t="shared" si="92"/>
        <v>ПДВ</v>
      </c>
      <c r="R312" s="47">
        <f t="shared" si="93"/>
        <v>0</v>
      </c>
      <c r="S312" s="47">
        <f t="shared" si="94"/>
        <v>0</v>
      </c>
      <c r="T312" s="47" t="str">
        <f t="shared" si="95"/>
        <v>ПДВ</v>
      </c>
      <c r="U312" s="47">
        <f t="shared" si="96"/>
        <v>0</v>
      </c>
      <c r="V312" s="47">
        <f t="shared" si="97"/>
        <v>0</v>
      </c>
      <c r="W312" s="47" t="str">
        <f t="shared" si="98"/>
        <v>ПДВ</v>
      </c>
      <c r="X312" s="47">
        <f t="shared" si="99"/>
        <v>0</v>
      </c>
      <c r="Y312" s="47">
        <f t="shared" si="100"/>
        <v>0</v>
      </c>
      <c r="Z312" s="47" t="str">
        <f t="shared" si="101"/>
        <v>ПДВ</v>
      </c>
      <c r="AA312" s="47">
        <f t="shared" si="102"/>
        <v>0</v>
      </c>
      <c r="AB312" s="47">
        <f t="shared" si="103"/>
        <v>0</v>
      </c>
      <c r="AC312" s="47" t="str">
        <f t="shared" si="104"/>
        <v>ПДВ</v>
      </c>
      <c r="AD312" t="e">
        <f>VLOOKUP(B312,[1]справочник!A:H,8,0)</f>
        <v>#N/A</v>
      </c>
    </row>
    <row r="313" spans="1:30" hidden="1" x14ac:dyDescent="0.25">
      <c r="A313">
        <v>295</v>
      </c>
      <c r="B313">
        <f>IF(ISBLANK(A313),0,IF(AND(ISERROR(VLOOKUP(VLOOKUP(A313,ishod_substance!A:G,7,0),$B$17:B312,1,0))=TRUE,VLOOKUP(A313,norm!A:B,2,0)&gt;0),VLOOKUP(A313,ishod_substance!A:G,7,0),0))</f>
        <v>0</v>
      </c>
      <c r="C313" s="47">
        <v>295</v>
      </c>
      <c r="D313" s="147" t="e">
        <f>VLOOKUP(B313,quide!A:B,2,0)</f>
        <v>#N/A</v>
      </c>
      <c r="E313" s="47" t="e">
        <f>VLOOKUP(B313,quide!A:G,7,0)</f>
        <v>#N/A</v>
      </c>
      <c r="F313" s="47">
        <f>SUMIF(ishod_substance!G:G,tbl_7!B313,ishod_substance!H:H)</f>
        <v>0</v>
      </c>
      <c r="G313" s="47">
        <f>SUMIF(ishod_substance!G:G,tbl_7!B313,ishod_substance!I:I)</f>
        <v>0</v>
      </c>
      <c r="H313" s="47" t="s">
        <v>172</v>
      </c>
      <c r="I313" s="47">
        <f t="shared" si="84"/>
        <v>0</v>
      </c>
      <c r="J313" s="47">
        <f t="shared" si="85"/>
        <v>0</v>
      </c>
      <c r="K313" s="47" t="str">
        <f t="shared" si="86"/>
        <v>ПДВ</v>
      </c>
      <c r="L313" s="47">
        <f t="shared" si="87"/>
        <v>0</v>
      </c>
      <c r="M313" s="47">
        <f t="shared" si="88"/>
        <v>0</v>
      </c>
      <c r="N313" s="47" t="str">
        <f t="shared" si="89"/>
        <v>ПДВ</v>
      </c>
      <c r="O313" s="47">
        <f t="shared" si="90"/>
        <v>0</v>
      </c>
      <c r="P313" s="47">
        <f t="shared" si="91"/>
        <v>0</v>
      </c>
      <c r="Q313" s="47" t="str">
        <f t="shared" si="92"/>
        <v>ПДВ</v>
      </c>
      <c r="R313" s="47">
        <f t="shared" si="93"/>
        <v>0</v>
      </c>
      <c r="S313" s="47">
        <f t="shared" si="94"/>
        <v>0</v>
      </c>
      <c r="T313" s="47" t="str">
        <f t="shared" si="95"/>
        <v>ПДВ</v>
      </c>
      <c r="U313" s="47">
        <f t="shared" si="96"/>
        <v>0</v>
      </c>
      <c r="V313" s="47">
        <f t="shared" si="97"/>
        <v>0</v>
      </c>
      <c r="W313" s="47" t="str">
        <f t="shared" si="98"/>
        <v>ПДВ</v>
      </c>
      <c r="X313" s="47">
        <f t="shared" si="99"/>
        <v>0</v>
      </c>
      <c r="Y313" s="47">
        <f t="shared" si="100"/>
        <v>0</v>
      </c>
      <c r="Z313" s="47" t="str">
        <f t="shared" si="101"/>
        <v>ПДВ</v>
      </c>
      <c r="AA313" s="47">
        <f t="shared" si="102"/>
        <v>0</v>
      </c>
      <c r="AB313" s="47">
        <f t="shared" si="103"/>
        <v>0</v>
      </c>
      <c r="AC313" s="47" t="str">
        <f t="shared" si="104"/>
        <v>ПДВ</v>
      </c>
      <c r="AD313" t="e">
        <f>VLOOKUP(B313,[1]справочник!A:H,8,0)</f>
        <v>#N/A</v>
      </c>
    </row>
    <row r="314" spans="1:30" hidden="1" x14ac:dyDescent="0.25">
      <c r="A314">
        <v>296</v>
      </c>
      <c r="B314">
        <f>IF(ISBLANK(A314),0,IF(AND(ISERROR(VLOOKUP(VLOOKUP(A314,ishod_substance!A:G,7,0),$B$17:B313,1,0))=TRUE,VLOOKUP(A314,norm!A:B,2,0)&gt;0),VLOOKUP(A314,ishod_substance!A:G,7,0),0))</f>
        <v>0</v>
      </c>
      <c r="C314" s="47">
        <v>296</v>
      </c>
      <c r="D314" s="147" t="e">
        <f>VLOOKUP(B314,quide!A:B,2,0)</f>
        <v>#N/A</v>
      </c>
      <c r="E314" s="47" t="e">
        <f>VLOOKUP(B314,quide!A:G,7,0)</f>
        <v>#N/A</v>
      </c>
      <c r="F314" s="47">
        <f>SUMIF(ishod_substance!G:G,tbl_7!B314,ishod_substance!H:H)</f>
        <v>0</v>
      </c>
      <c r="G314" s="47">
        <f>SUMIF(ishod_substance!G:G,tbl_7!B314,ishod_substance!I:I)</f>
        <v>0</v>
      </c>
      <c r="H314" s="47" t="s">
        <v>172</v>
      </c>
      <c r="I314" s="47">
        <f t="shared" si="84"/>
        <v>0</v>
      </c>
      <c r="J314" s="47">
        <f t="shared" si="85"/>
        <v>0</v>
      </c>
      <c r="K314" s="47" t="str">
        <f t="shared" si="86"/>
        <v>ПДВ</v>
      </c>
      <c r="L314" s="47">
        <f t="shared" si="87"/>
        <v>0</v>
      </c>
      <c r="M314" s="47">
        <f t="shared" si="88"/>
        <v>0</v>
      </c>
      <c r="N314" s="47" t="str">
        <f t="shared" si="89"/>
        <v>ПДВ</v>
      </c>
      <c r="O314" s="47">
        <f t="shared" si="90"/>
        <v>0</v>
      </c>
      <c r="P314" s="47">
        <f t="shared" si="91"/>
        <v>0</v>
      </c>
      <c r="Q314" s="47" t="str">
        <f t="shared" si="92"/>
        <v>ПДВ</v>
      </c>
      <c r="R314" s="47">
        <f t="shared" si="93"/>
        <v>0</v>
      </c>
      <c r="S314" s="47">
        <f t="shared" si="94"/>
        <v>0</v>
      </c>
      <c r="T314" s="47" t="str">
        <f t="shared" si="95"/>
        <v>ПДВ</v>
      </c>
      <c r="U314" s="47">
        <f t="shared" si="96"/>
        <v>0</v>
      </c>
      <c r="V314" s="47">
        <f t="shared" si="97"/>
        <v>0</v>
      </c>
      <c r="W314" s="47" t="str">
        <f t="shared" si="98"/>
        <v>ПДВ</v>
      </c>
      <c r="X314" s="47">
        <f t="shared" si="99"/>
        <v>0</v>
      </c>
      <c r="Y314" s="47">
        <f t="shared" si="100"/>
        <v>0</v>
      </c>
      <c r="Z314" s="47" t="str">
        <f t="shared" si="101"/>
        <v>ПДВ</v>
      </c>
      <c r="AA314" s="47">
        <f t="shared" si="102"/>
        <v>0</v>
      </c>
      <c r="AB314" s="47">
        <f t="shared" si="103"/>
        <v>0</v>
      </c>
      <c r="AC314" s="47" t="str">
        <f t="shared" si="104"/>
        <v>ПДВ</v>
      </c>
      <c r="AD314" t="e">
        <f>VLOOKUP(B314,[1]справочник!A:H,8,0)</f>
        <v>#N/A</v>
      </c>
    </row>
    <row r="315" spans="1:30" hidden="1" x14ac:dyDescent="0.25">
      <c r="A315">
        <v>297</v>
      </c>
      <c r="B315">
        <f>IF(ISBLANK(A315),0,IF(AND(ISERROR(VLOOKUP(VLOOKUP(A315,ishod_substance!A:G,7,0),$B$17:B314,1,0))=TRUE,VLOOKUP(A315,norm!A:B,2,0)&gt;0),VLOOKUP(A315,ishod_substance!A:G,7,0),0))</f>
        <v>0</v>
      </c>
      <c r="C315" s="47">
        <v>297</v>
      </c>
      <c r="D315" s="147" t="e">
        <f>VLOOKUP(B315,quide!A:B,2,0)</f>
        <v>#N/A</v>
      </c>
      <c r="E315" s="47" t="e">
        <f>VLOOKUP(B315,quide!A:G,7,0)</f>
        <v>#N/A</v>
      </c>
      <c r="F315" s="47">
        <f>SUMIF(ishod_substance!G:G,tbl_7!B315,ishod_substance!H:H)</f>
        <v>0</v>
      </c>
      <c r="G315" s="47">
        <f>SUMIF(ishod_substance!G:G,tbl_7!B315,ishod_substance!I:I)</f>
        <v>0</v>
      </c>
      <c r="H315" s="47" t="s">
        <v>172</v>
      </c>
      <c r="I315" s="47">
        <f t="shared" si="84"/>
        <v>0</v>
      </c>
      <c r="J315" s="47">
        <f t="shared" si="85"/>
        <v>0</v>
      </c>
      <c r="K315" s="47" t="str">
        <f t="shared" si="86"/>
        <v>ПДВ</v>
      </c>
      <c r="L315" s="47">
        <f t="shared" si="87"/>
        <v>0</v>
      </c>
      <c r="M315" s="47">
        <f t="shared" si="88"/>
        <v>0</v>
      </c>
      <c r="N315" s="47" t="str">
        <f t="shared" si="89"/>
        <v>ПДВ</v>
      </c>
      <c r="O315" s="47">
        <f t="shared" si="90"/>
        <v>0</v>
      </c>
      <c r="P315" s="47">
        <f t="shared" si="91"/>
        <v>0</v>
      </c>
      <c r="Q315" s="47" t="str">
        <f t="shared" si="92"/>
        <v>ПДВ</v>
      </c>
      <c r="R315" s="47">
        <f t="shared" si="93"/>
        <v>0</v>
      </c>
      <c r="S315" s="47">
        <f t="shared" si="94"/>
        <v>0</v>
      </c>
      <c r="T315" s="47" t="str">
        <f t="shared" si="95"/>
        <v>ПДВ</v>
      </c>
      <c r="U315" s="47">
        <f t="shared" si="96"/>
        <v>0</v>
      </c>
      <c r="V315" s="47">
        <f t="shared" si="97"/>
        <v>0</v>
      </c>
      <c r="W315" s="47" t="str">
        <f t="shared" si="98"/>
        <v>ПДВ</v>
      </c>
      <c r="X315" s="47">
        <f t="shared" si="99"/>
        <v>0</v>
      </c>
      <c r="Y315" s="47">
        <f t="shared" si="100"/>
        <v>0</v>
      </c>
      <c r="Z315" s="47" t="str">
        <f t="shared" si="101"/>
        <v>ПДВ</v>
      </c>
      <c r="AA315" s="47">
        <f t="shared" si="102"/>
        <v>0</v>
      </c>
      <c r="AB315" s="47">
        <f t="shared" si="103"/>
        <v>0</v>
      </c>
      <c r="AC315" s="47" t="str">
        <f t="shared" si="104"/>
        <v>ПДВ</v>
      </c>
      <c r="AD315" t="e">
        <f>VLOOKUP(B315,[1]справочник!A:H,8,0)</f>
        <v>#N/A</v>
      </c>
    </row>
    <row r="316" spans="1:30" hidden="1" x14ac:dyDescent="0.25">
      <c r="A316">
        <v>298</v>
      </c>
      <c r="B316">
        <f>IF(ISBLANK(A316),0,IF(AND(ISERROR(VLOOKUP(VLOOKUP(A316,ishod_substance!A:G,7,0),$B$17:B315,1,0))=TRUE,VLOOKUP(A316,norm!A:B,2,0)&gt;0),VLOOKUP(A316,ishod_substance!A:G,7,0),0))</f>
        <v>0</v>
      </c>
      <c r="C316" s="47">
        <v>298</v>
      </c>
      <c r="D316" s="147" t="e">
        <f>VLOOKUP(B316,quide!A:B,2,0)</f>
        <v>#N/A</v>
      </c>
      <c r="E316" s="47" t="e">
        <f>VLOOKUP(B316,quide!A:G,7,0)</f>
        <v>#N/A</v>
      </c>
      <c r="F316" s="47">
        <f>SUMIF(ishod_substance!G:G,tbl_7!B316,ishod_substance!H:H)</f>
        <v>0</v>
      </c>
      <c r="G316" s="47">
        <f>SUMIF(ishod_substance!G:G,tbl_7!B316,ishod_substance!I:I)</f>
        <v>0</v>
      </c>
      <c r="H316" s="47" t="s">
        <v>172</v>
      </c>
      <c r="I316" s="47">
        <f t="shared" si="84"/>
        <v>0</v>
      </c>
      <c r="J316" s="47">
        <f t="shared" si="85"/>
        <v>0</v>
      </c>
      <c r="K316" s="47" t="str">
        <f t="shared" si="86"/>
        <v>ПДВ</v>
      </c>
      <c r="L316" s="47">
        <f t="shared" si="87"/>
        <v>0</v>
      </c>
      <c r="M316" s="47">
        <f t="shared" si="88"/>
        <v>0</v>
      </c>
      <c r="N316" s="47" t="str">
        <f t="shared" si="89"/>
        <v>ПДВ</v>
      </c>
      <c r="O316" s="47">
        <f t="shared" si="90"/>
        <v>0</v>
      </c>
      <c r="P316" s="47">
        <f t="shared" si="91"/>
        <v>0</v>
      </c>
      <c r="Q316" s="47" t="str">
        <f t="shared" si="92"/>
        <v>ПДВ</v>
      </c>
      <c r="R316" s="47">
        <f t="shared" si="93"/>
        <v>0</v>
      </c>
      <c r="S316" s="47">
        <f t="shared" si="94"/>
        <v>0</v>
      </c>
      <c r="T316" s="47" t="str">
        <f t="shared" si="95"/>
        <v>ПДВ</v>
      </c>
      <c r="U316" s="47">
        <f t="shared" si="96"/>
        <v>0</v>
      </c>
      <c r="V316" s="47">
        <f t="shared" si="97"/>
        <v>0</v>
      </c>
      <c r="W316" s="47" t="str">
        <f t="shared" si="98"/>
        <v>ПДВ</v>
      </c>
      <c r="X316" s="47">
        <f t="shared" si="99"/>
        <v>0</v>
      </c>
      <c r="Y316" s="47">
        <f t="shared" si="100"/>
        <v>0</v>
      </c>
      <c r="Z316" s="47" t="str">
        <f t="shared" si="101"/>
        <v>ПДВ</v>
      </c>
      <c r="AA316" s="47">
        <f t="shared" si="102"/>
        <v>0</v>
      </c>
      <c r="AB316" s="47">
        <f t="shared" si="103"/>
        <v>0</v>
      </c>
      <c r="AC316" s="47" t="str">
        <f t="shared" si="104"/>
        <v>ПДВ</v>
      </c>
      <c r="AD316" t="e">
        <f>VLOOKUP(B316,[1]справочник!A:H,8,0)</f>
        <v>#N/A</v>
      </c>
    </row>
    <row r="317" spans="1:30" hidden="1" x14ac:dyDescent="0.25">
      <c r="A317">
        <v>299</v>
      </c>
      <c r="B317">
        <f>IF(ISBLANK(A317),0,IF(AND(ISERROR(VLOOKUP(VLOOKUP(A317,ishod_substance!A:G,7,0),$B$17:B316,1,0))=TRUE,VLOOKUP(A317,norm!A:B,2,0)&gt;0),VLOOKUP(A317,ishod_substance!A:G,7,0),0))</f>
        <v>0</v>
      </c>
      <c r="C317" s="47">
        <v>299</v>
      </c>
      <c r="D317" s="147" t="e">
        <f>VLOOKUP(B317,quide!A:B,2,0)</f>
        <v>#N/A</v>
      </c>
      <c r="E317" s="47" t="e">
        <f>VLOOKUP(B317,quide!A:G,7,0)</f>
        <v>#N/A</v>
      </c>
      <c r="F317" s="47">
        <f>SUMIF(ishod_substance!G:G,tbl_7!B317,ishod_substance!H:H)</f>
        <v>0</v>
      </c>
      <c r="G317" s="47">
        <f>SUMIF(ishod_substance!G:G,tbl_7!B317,ishod_substance!I:I)</f>
        <v>0</v>
      </c>
      <c r="H317" s="47" t="s">
        <v>172</v>
      </c>
      <c r="I317" s="47">
        <f t="shared" si="84"/>
        <v>0</v>
      </c>
      <c r="J317" s="47">
        <f t="shared" si="85"/>
        <v>0</v>
      </c>
      <c r="K317" s="47" t="str">
        <f t="shared" si="86"/>
        <v>ПДВ</v>
      </c>
      <c r="L317" s="47">
        <f t="shared" si="87"/>
        <v>0</v>
      </c>
      <c r="M317" s="47">
        <f t="shared" si="88"/>
        <v>0</v>
      </c>
      <c r="N317" s="47" t="str">
        <f t="shared" si="89"/>
        <v>ПДВ</v>
      </c>
      <c r="O317" s="47">
        <f t="shared" si="90"/>
        <v>0</v>
      </c>
      <c r="P317" s="47">
        <f t="shared" si="91"/>
        <v>0</v>
      </c>
      <c r="Q317" s="47" t="str">
        <f t="shared" si="92"/>
        <v>ПДВ</v>
      </c>
      <c r="R317" s="47">
        <f t="shared" si="93"/>
        <v>0</v>
      </c>
      <c r="S317" s="47">
        <f t="shared" si="94"/>
        <v>0</v>
      </c>
      <c r="T317" s="47" t="str">
        <f t="shared" si="95"/>
        <v>ПДВ</v>
      </c>
      <c r="U317" s="47">
        <f t="shared" si="96"/>
        <v>0</v>
      </c>
      <c r="V317" s="47">
        <f t="shared" si="97"/>
        <v>0</v>
      </c>
      <c r="W317" s="47" t="str">
        <f t="shared" si="98"/>
        <v>ПДВ</v>
      </c>
      <c r="X317" s="47">
        <f t="shared" si="99"/>
        <v>0</v>
      </c>
      <c r="Y317" s="47">
        <f t="shared" si="100"/>
        <v>0</v>
      </c>
      <c r="Z317" s="47" t="str">
        <f t="shared" si="101"/>
        <v>ПДВ</v>
      </c>
      <c r="AA317" s="47">
        <f t="shared" si="102"/>
        <v>0</v>
      </c>
      <c r="AB317" s="47">
        <f t="shared" si="103"/>
        <v>0</v>
      </c>
      <c r="AC317" s="47" t="str">
        <f t="shared" si="104"/>
        <v>ПДВ</v>
      </c>
      <c r="AD317" t="e">
        <f>VLOOKUP(B317,[1]справочник!A:H,8,0)</f>
        <v>#N/A</v>
      </c>
    </row>
    <row r="318" spans="1:30" hidden="1" x14ac:dyDescent="0.25">
      <c r="A318">
        <v>300</v>
      </c>
      <c r="B318">
        <f>IF(ISBLANK(A318),0,IF(AND(ISERROR(VLOOKUP(VLOOKUP(A318,ishod_substance!A:G,7,0),$B$17:B317,1,0))=TRUE,VLOOKUP(A318,norm!A:B,2,0)&gt;0),VLOOKUP(A318,ishod_substance!A:G,7,0),0))</f>
        <v>0</v>
      </c>
      <c r="C318" s="47">
        <v>300</v>
      </c>
      <c r="D318" s="147" t="e">
        <f>VLOOKUP(B318,quide!A:B,2,0)</f>
        <v>#N/A</v>
      </c>
      <c r="E318" s="47" t="e">
        <f>VLOOKUP(B318,quide!A:G,7,0)</f>
        <v>#N/A</v>
      </c>
      <c r="F318" s="47">
        <f>SUMIF(ishod_substance!G:G,tbl_7!B318,ishod_substance!H:H)</f>
        <v>0</v>
      </c>
      <c r="G318" s="47">
        <f>SUMIF(ishod_substance!G:G,tbl_7!B318,ishod_substance!I:I)</f>
        <v>0</v>
      </c>
      <c r="H318" s="47" t="s">
        <v>172</v>
      </c>
      <c r="I318" s="47">
        <f t="shared" si="84"/>
        <v>0</v>
      </c>
      <c r="J318" s="47">
        <f t="shared" si="85"/>
        <v>0</v>
      </c>
      <c r="K318" s="47" t="str">
        <f t="shared" si="86"/>
        <v>ПДВ</v>
      </c>
      <c r="L318" s="47">
        <f t="shared" si="87"/>
        <v>0</v>
      </c>
      <c r="M318" s="47">
        <f t="shared" si="88"/>
        <v>0</v>
      </c>
      <c r="N318" s="47" t="str">
        <f t="shared" si="89"/>
        <v>ПДВ</v>
      </c>
      <c r="O318" s="47">
        <f t="shared" si="90"/>
        <v>0</v>
      </c>
      <c r="P318" s="47">
        <f t="shared" si="91"/>
        <v>0</v>
      </c>
      <c r="Q318" s="47" t="str">
        <f t="shared" si="92"/>
        <v>ПДВ</v>
      </c>
      <c r="R318" s="47">
        <f t="shared" si="93"/>
        <v>0</v>
      </c>
      <c r="S318" s="47">
        <f t="shared" si="94"/>
        <v>0</v>
      </c>
      <c r="T318" s="47" t="str">
        <f t="shared" si="95"/>
        <v>ПДВ</v>
      </c>
      <c r="U318" s="47">
        <f t="shared" si="96"/>
        <v>0</v>
      </c>
      <c r="V318" s="47">
        <f t="shared" si="97"/>
        <v>0</v>
      </c>
      <c r="W318" s="47" t="str">
        <f t="shared" si="98"/>
        <v>ПДВ</v>
      </c>
      <c r="X318" s="47">
        <f t="shared" si="99"/>
        <v>0</v>
      </c>
      <c r="Y318" s="47">
        <f t="shared" si="100"/>
        <v>0</v>
      </c>
      <c r="Z318" s="47" t="str">
        <f t="shared" si="101"/>
        <v>ПДВ</v>
      </c>
      <c r="AA318" s="47">
        <f t="shared" si="102"/>
        <v>0</v>
      </c>
      <c r="AB318" s="47">
        <f t="shared" si="103"/>
        <v>0</v>
      </c>
      <c r="AC318" s="47" t="str">
        <f t="shared" si="104"/>
        <v>ПДВ</v>
      </c>
      <c r="AD318" t="e">
        <f>VLOOKUP(B318,[1]справочник!A:H,8,0)</f>
        <v>#N/A</v>
      </c>
    </row>
    <row r="319" spans="1:30" hidden="1" x14ac:dyDescent="0.25">
      <c r="A319">
        <v>301</v>
      </c>
      <c r="B319">
        <f>IF(ISBLANK(A319),0,IF(AND(ISERROR(VLOOKUP(VLOOKUP(A319,ishod_substance!A:G,7,0),$B$17:B318,1,0))=TRUE,VLOOKUP(A319,norm!A:B,2,0)&gt;0),VLOOKUP(A319,ishod_substance!A:G,7,0),0))</f>
        <v>0</v>
      </c>
      <c r="C319" s="47">
        <v>301</v>
      </c>
      <c r="D319" s="147" t="e">
        <f>VLOOKUP(B319,quide!A:B,2,0)</f>
        <v>#N/A</v>
      </c>
      <c r="E319" s="47" t="e">
        <f>VLOOKUP(B319,quide!A:G,7,0)</f>
        <v>#N/A</v>
      </c>
      <c r="F319" s="47">
        <f>SUMIF(ishod_substance!G:G,tbl_7!B319,ishod_substance!H:H)</f>
        <v>0</v>
      </c>
      <c r="G319" s="47">
        <f>SUMIF(ishod_substance!G:G,tbl_7!B319,ishod_substance!I:I)</f>
        <v>0</v>
      </c>
      <c r="H319" s="47" t="s">
        <v>172</v>
      </c>
      <c r="I319" s="47">
        <f t="shared" si="84"/>
        <v>0</v>
      </c>
      <c r="J319" s="47">
        <f t="shared" si="85"/>
        <v>0</v>
      </c>
      <c r="K319" s="47" t="str">
        <f t="shared" si="86"/>
        <v>ПДВ</v>
      </c>
      <c r="L319" s="47">
        <f t="shared" si="87"/>
        <v>0</v>
      </c>
      <c r="M319" s="47">
        <f t="shared" si="88"/>
        <v>0</v>
      </c>
      <c r="N319" s="47" t="str">
        <f t="shared" si="89"/>
        <v>ПДВ</v>
      </c>
      <c r="O319" s="47">
        <f t="shared" si="90"/>
        <v>0</v>
      </c>
      <c r="P319" s="47">
        <f t="shared" si="91"/>
        <v>0</v>
      </c>
      <c r="Q319" s="47" t="str">
        <f t="shared" si="92"/>
        <v>ПДВ</v>
      </c>
      <c r="R319" s="47">
        <f t="shared" si="93"/>
        <v>0</v>
      </c>
      <c r="S319" s="47">
        <f t="shared" si="94"/>
        <v>0</v>
      </c>
      <c r="T319" s="47" t="str">
        <f t="shared" si="95"/>
        <v>ПДВ</v>
      </c>
      <c r="U319" s="47">
        <f t="shared" si="96"/>
        <v>0</v>
      </c>
      <c r="V319" s="47">
        <f t="shared" si="97"/>
        <v>0</v>
      </c>
      <c r="W319" s="47" t="str">
        <f t="shared" si="98"/>
        <v>ПДВ</v>
      </c>
      <c r="X319" s="47">
        <f t="shared" si="99"/>
        <v>0</v>
      </c>
      <c r="Y319" s="47">
        <f t="shared" si="100"/>
        <v>0</v>
      </c>
      <c r="Z319" s="47" t="str">
        <f t="shared" si="101"/>
        <v>ПДВ</v>
      </c>
      <c r="AA319" s="47">
        <f t="shared" si="102"/>
        <v>0</v>
      </c>
      <c r="AB319" s="47">
        <f t="shared" si="103"/>
        <v>0</v>
      </c>
      <c r="AC319" s="47" t="str">
        <f t="shared" si="104"/>
        <v>ПДВ</v>
      </c>
      <c r="AD319" t="e">
        <f>VLOOKUP(B319,[1]справочник!A:H,8,0)</f>
        <v>#N/A</v>
      </c>
    </row>
    <row r="320" spans="1:30" hidden="1" x14ac:dyDescent="0.25">
      <c r="A320">
        <v>302</v>
      </c>
      <c r="B320">
        <f>IF(ISBLANK(A320),0,IF(AND(ISERROR(VLOOKUP(VLOOKUP(A320,ishod_substance!A:G,7,0),$B$17:B319,1,0))=TRUE,VLOOKUP(A320,norm!A:B,2,0)&gt;0),VLOOKUP(A320,ishod_substance!A:G,7,0),0))</f>
        <v>0</v>
      </c>
      <c r="C320" s="47">
        <v>302</v>
      </c>
      <c r="D320" s="147" t="e">
        <f>VLOOKUP(B320,quide!A:B,2,0)</f>
        <v>#N/A</v>
      </c>
      <c r="E320" s="47" t="e">
        <f>VLOOKUP(B320,quide!A:G,7,0)</f>
        <v>#N/A</v>
      </c>
      <c r="F320" s="47">
        <f>SUMIF(ishod_substance!G:G,tbl_7!B320,ishod_substance!H:H)</f>
        <v>0</v>
      </c>
      <c r="G320" s="47">
        <f>SUMIF(ishod_substance!G:G,tbl_7!B320,ishod_substance!I:I)</f>
        <v>0</v>
      </c>
      <c r="H320" s="47" t="s">
        <v>172</v>
      </c>
      <c r="I320" s="47">
        <f t="shared" si="84"/>
        <v>0</v>
      </c>
      <c r="J320" s="47">
        <f t="shared" si="85"/>
        <v>0</v>
      </c>
      <c r="K320" s="47" t="str">
        <f t="shared" si="86"/>
        <v>ПДВ</v>
      </c>
      <c r="L320" s="47">
        <f t="shared" si="87"/>
        <v>0</v>
      </c>
      <c r="M320" s="47">
        <f t="shared" si="88"/>
        <v>0</v>
      </c>
      <c r="N320" s="47" t="str">
        <f t="shared" si="89"/>
        <v>ПДВ</v>
      </c>
      <c r="O320" s="47">
        <f t="shared" si="90"/>
        <v>0</v>
      </c>
      <c r="P320" s="47">
        <f t="shared" si="91"/>
        <v>0</v>
      </c>
      <c r="Q320" s="47" t="str">
        <f t="shared" si="92"/>
        <v>ПДВ</v>
      </c>
      <c r="R320" s="47">
        <f t="shared" si="93"/>
        <v>0</v>
      </c>
      <c r="S320" s="47">
        <f t="shared" si="94"/>
        <v>0</v>
      </c>
      <c r="T320" s="47" t="str">
        <f t="shared" si="95"/>
        <v>ПДВ</v>
      </c>
      <c r="U320" s="47">
        <f t="shared" si="96"/>
        <v>0</v>
      </c>
      <c r="V320" s="47">
        <f t="shared" si="97"/>
        <v>0</v>
      </c>
      <c r="W320" s="47" t="str">
        <f t="shared" si="98"/>
        <v>ПДВ</v>
      </c>
      <c r="X320" s="47">
        <f t="shared" si="99"/>
        <v>0</v>
      </c>
      <c r="Y320" s="47">
        <f t="shared" si="100"/>
        <v>0</v>
      </c>
      <c r="Z320" s="47" t="str">
        <f t="shared" si="101"/>
        <v>ПДВ</v>
      </c>
      <c r="AA320" s="47">
        <f t="shared" si="102"/>
        <v>0</v>
      </c>
      <c r="AB320" s="47">
        <f t="shared" si="103"/>
        <v>0</v>
      </c>
      <c r="AC320" s="47" t="str">
        <f t="shared" si="104"/>
        <v>ПДВ</v>
      </c>
      <c r="AD320" t="e">
        <f>VLOOKUP(B320,[1]справочник!A:H,8,0)</f>
        <v>#N/A</v>
      </c>
    </row>
    <row r="321" spans="1:30" hidden="1" x14ac:dyDescent="0.25">
      <c r="A321">
        <v>303</v>
      </c>
      <c r="B321">
        <f>IF(ISBLANK(A321),0,IF(AND(ISERROR(VLOOKUP(VLOOKUP(A321,ishod_substance!A:G,7,0),$B$17:B320,1,0))=TRUE,VLOOKUP(A321,norm!A:B,2,0)&gt;0),VLOOKUP(A321,ishod_substance!A:G,7,0),0))</f>
        <v>0</v>
      </c>
      <c r="C321" s="47">
        <v>303</v>
      </c>
      <c r="D321" s="147" t="e">
        <f>VLOOKUP(B321,quide!A:B,2,0)</f>
        <v>#N/A</v>
      </c>
      <c r="E321" s="47" t="e">
        <f>VLOOKUP(B321,quide!A:G,7,0)</f>
        <v>#N/A</v>
      </c>
      <c r="F321" s="47">
        <f>SUMIF(ishod_substance!G:G,tbl_7!B321,ishod_substance!H:H)</f>
        <v>0</v>
      </c>
      <c r="G321" s="47">
        <f>SUMIF(ishod_substance!G:G,tbl_7!B321,ishod_substance!I:I)</f>
        <v>0</v>
      </c>
      <c r="H321" s="47" t="s">
        <v>172</v>
      </c>
      <c r="I321" s="47">
        <f t="shared" si="84"/>
        <v>0</v>
      </c>
      <c r="J321" s="47">
        <f t="shared" si="85"/>
        <v>0</v>
      </c>
      <c r="K321" s="47" t="str">
        <f t="shared" si="86"/>
        <v>ПДВ</v>
      </c>
      <c r="L321" s="47">
        <f t="shared" si="87"/>
        <v>0</v>
      </c>
      <c r="M321" s="47">
        <f t="shared" si="88"/>
        <v>0</v>
      </c>
      <c r="N321" s="47" t="str">
        <f t="shared" si="89"/>
        <v>ПДВ</v>
      </c>
      <c r="O321" s="47">
        <f t="shared" si="90"/>
        <v>0</v>
      </c>
      <c r="P321" s="47">
        <f t="shared" si="91"/>
        <v>0</v>
      </c>
      <c r="Q321" s="47" t="str">
        <f t="shared" si="92"/>
        <v>ПДВ</v>
      </c>
      <c r="R321" s="47">
        <f t="shared" si="93"/>
        <v>0</v>
      </c>
      <c r="S321" s="47">
        <f t="shared" si="94"/>
        <v>0</v>
      </c>
      <c r="T321" s="47" t="str">
        <f t="shared" si="95"/>
        <v>ПДВ</v>
      </c>
      <c r="U321" s="47">
        <f t="shared" si="96"/>
        <v>0</v>
      </c>
      <c r="V321" s="47">
        <f t="shared" si="97"/>
        <v>0</v>
      </c>
      <c r="W321" s="47" t="str">
        <f t="shared" si="98"/>
        <v>ПДВ</v>
      </c>
      <c r="X321" s="47">
        <f t="shared" si="99"/>
        <v>0</v>
      </c>
      <c r="Y321" s="47">
        <f t="shared" si="100"/>
        <v>0</v>
      </c>
      <c r="Z321" s="47" t="str">
        <f t="shared" si="101"/>
        <v>ПДВ</v>
      </c>
      <c r="AA321" s="47">
        <f t="shared" si="102"/>
        <v>0</v>
      </c>
      <c r="AB321" s="47">
        <f t="shared" si="103"/>
        <v>0</v>
      </c>
      <c r="AC321" s="47" t="str">
        <f t="shared" si="104"/>
        <v>ПДВ</v>
      </c>
      <c r="AD321" t="e">
        <f>VLOOKUP(B321,[1]справочник!A:H,8,0)</f>
        <v>#N/A</v>
      </c>
    </row>
    <row r="322" spans="1:30" hidden="1" x14ac:dyDescent="0.25">
      <c r="A322">
        <v>304</v>
      </c>
      <c r="B322">
        <f>IF(ISBLANK(A322),0,IF(AND(ISERROR(VLOOKUP(VLOOKUP(A322,ishod_substance!A:G,7,0),$B$17:B321,1,0))=TRUE,VLOOKUP(A322,norm!A:B,2,0)&gt;0),VLOOKUP(A322,ishod_substance!A:G,7,0),0))</f>
        <v>0</v>
      </c>
      <c r="C322" s="47">
        <v>304</v>
      </c>
      <c r="D322" s="147" t="e">
        <f>VLOOKUP(B322,quide!A:B,2,0)</f>
        <v>#N/A</v>
      </c>
      <c r="E322" s="47" t="e">
        <f>VLOOKUP(B322,quide!A:G,7,0)</f>
        <v>#N/A</v>
      </c>
      <c r="F322" s="47">
        <f>SUMIF(ishod_substance!G:G,tbl_7!B322,ishod_substance!H:H)</f>
        <v>0</v>
      </c>
      <c r="G322" s="47">
        <f>SUMIF(ishod_substance!G:G,tbl_7!B322,ishod_substance!I:I)</f>
        <v>0</v>
      </c>
      <c r="H322" s="47" t="s">
        <v>172</v>
      </c>
      <c r="I322" s="47">
        <f t="shared" si="84"/>
        <v>0</v>
      </c>
      <c r="J322" s="47">
        <f t="shared" si="85"/>
        <v>0</v>
      </c>
      <c r="K322" s="47" t="str">
        <f t="shared" si="86"/>
        <v>ПДВ</v>
      </c>
      <c r="L322" s="47">
        <f t="shared" si="87"/>
        <v>0</v>
      </c>
      <c r="M322" s="47">
        <f t="shared" si="88"/>
        <v>0</v>
      </c>
      <c r="N322" s="47" t="str">
        <f t="shared" si="89"/>
        <v>ПДВ</v>
      </c>
      <c r="O322" s="47">
        <f t="shared" si="90"/>
        <v>0</v>
      </c>
      <c r="P322" s="47">
        <f t="shared" si="91"/>
        <v>0</v>
      </c>
      <c r="Q322" s="47" t="str">
        <f t="shared" si="92"/>
        <v>ПДВ</v>
      </c>
      <c r="R322" s="47">
        <f t="shared" si="93"/>
        <v>0</v>
      </c>
      <c r="S322" s="47">
        <f t="shared" si="94"/>
        <v>0</v>
      </c>
      <c r="T322" s="47" t="str">
        <f t="shared" si="95"/>
        <v>ПДВ</v>
      </c>
      <c r="U322" s="47">
        <f t="shared" si="96"/>
        <v>0</v>
      </c>
      <c r="V322" s="47">
        <f t="shared" si="97"/>
        <v>0</v>
      </c>
      <c r="W322" s="47" t="str">
        <f t="shared" si="98"/>
        <v>ПДВ</v>
      </c>
      <c r="X322" s="47">
        <f t="shared" si="99"/>
        <v>0</v>
      </c>
      <c r="Y322" s="47">
        <f t="shared" si="100"/>
        <v>0</v>
      </c>
      <c r="Z322" s="47" t="str">
        <f t="shared" si="101"/>
        <v>ПДВ</v>
      </c>
      <c r="AA322" s="47">
        <f t="shared" si="102"/>
        <v>0</v>
      </c>
      <c r="AB322" s="47">
        <f t="shared" si="103"/>
        <v>0</v>
      </c>
      <c r="AC322" s="47" t="str">
        <f t="shared" si="104"/>
        <v>ПДВ</v>
      </c>
      <c r="AD322" t="e">
        <f>VLOOKUP(B322,[1]справочник!A:H,8,0)</f>
        <v>#N/A</v>
      </c>
    </row>
    <row r="323" spans="1:30" hidden="1" x14ac:dyDescent="0.25">
      <c r="A323">
        <v>305</v>
      </c>
      <c r="B323">
        <f>IF(ISBLANK(A323),0,IF(AND(ISERROR(VLOOKUP(VLOOKUP(A323,ishod_substance!A:G,7,0),$B$17:B322,1,0))=TRUE,VLOOKUP(A323,norm!A:B,2,0)&gt;0),VLOOKUP(A323,ishod_substance!A:G,7,0),0))</f>
        <v>0</v>
      </c>
      <c r="C323" s="47">
        <v>305</v>
      </c>
      <c r="D323" s="147" t="e">
        <f>VLOOKUP(B323,quide!A:B,2,0)</f>
        <v>#N/A</v>
      </c>
      <c r="E323" s="47" t="e">
        <f>VLOOKUP(B323,quide!A:G,7,0)</f>
        <v>#N/A</v>
      </c>
      <c r="F323" s="47">
        <f>SUMIF(ishod_substance!G:G,tbl_7!B323,ishod_substance!H:H)</f>
        <v>0</v>
      </c>
      <c r="G323" s="47">
        <f>SUMIF(ishod_substance!G:G,tbl_7!B323,ishod_substance!I:I)</f>
        <v>0</v>
      </c>
      <c r="H323" s="47" t="s">
        <v>172</v>
      </c>
      <c r="I323" s="47">
        <f t="shared" si="84"/>
        <v>0</v>
      </c>
      <c r="J323" s="47">
        <f t="shared" si="85"/>
        <v>0</v>
      </c>
      <c r="K323" s="47" t="str">
        <f t="shared" si="86"/>
        <v>ПДВ</v>
      </c>
      <c r="L323" s="47">
        <f t="shared" si="87"/>
        <v>0</v>
      </c>
      <c r="M323" s="47">
        <f t="shared" si="88"/>
        <v>0</v>
      </c>
      <c r="N323" s="47" t="str">
        <f t="shared" si="89"/>
        <v>ПДВ</v>
      </c>
      <c r="O323" s="47">
        <f t="shared" si="90"/>
        <v>0</v>
      </c>
      <c r="P323" s="47">
        <f t="shared" si="91"/>
        <v>0</v>
      </c>
      <c r="Q323" s="47" t="str">
        <f t="shared" si="92"/>
        <v>ПДВ</v>
      </c>
      <c r="R323" s="47">
        <f t="shared" si="93"/>
        <v>0</v>
      </c>
      <c r="S323" s="47">
        <f t="shared" si="94"/>
        <v>0</v>
      </c>
      <c r="T323" s="47" t="str">
        <f t="shared" si="95"/>
        <v>ПДВ</v>
      </c>
      <c r="U323" s="47">
        <f t="shared" si="96"/>
        <v>0</v>
      </c>
      <c r="V323" s="47">
        <f t="shared" si="97"/>
        <v>0</v>
      </c>
      <c r="W323" s="47" t="str">
        <f t="shared" si="98"/>
        <v>ПДВ</v>
      </c>
      <c r="X323" s="47">
        <f t="shared" si="99"/>
        <v>0</v>
      </c>
      <c r="Y323" s="47">
        <f t="shared" si="100"/>
        <v>0</v>
      </c>
      <c r="Z323" s="47" t="str">
        <f t="shared" si="101"/>
        <v>ПДВ</v>
      </c>
      <c r="AA323" s="47">
        <f t="shared" si="102"/>
        <v>0</v>
      </c>
      <c r="AB323" s="47">
        <f t="shared" si="103"/>
        <v>0</v>
      </c>
      <c r="AC323" s="47" t="str">
        <f t="shared" si="104"/>
        <v>ПДВ</v>
      </c>
      <c r="AD323" t="e">
        <f>VLOOKUP(B323,[1]справочник!A:H,8,0)</f>
        <v>#N/A</v>
      </c>
    </row>
    <row r="324" spans="1:30" hidden="1" x14ac:dyDescent="0.25">
      <c r="A324">
        <v>306</v>
      </c>
      <c r="B324">
        <f>IF(ISBLANK(A324),0,IF(AND(ISERROR(VLOOKUP(VLOOKUP(A324,ishod_substance!A:G,7,0),$B$17:B323,1,0))=TRUE,VLOOKUP(A324,norm!A:B,2,0)&gt;0),VLOOKUP(A324,ishod_substance!A:G,7,0),0))</f>
        <v>0</v>
      </c>
      <c r="C324" s="47">
        <v>306</v>
      </c>
      <c r="D324" s="147" t="e">
        <f>VLOOKUP(B324,quide!A:B,2,0)</f>
        <v>#N/A</v>
      </c>
      <c r="E324" s="47" t="e">
        <f>VLOOKUP(B324,quide!A:G,7,0)</f>
        <v>#N/A</v>
      </c>
      <c r="F324" s="47">
        <f>SUMIF(ishod_substance!G:G,tbl_7!B324,ishod_substance!H:H)</f>
        <v>0</v>
      </c>
      <c r="G324" s="47">
        <f>SUMIF(ishod_substance!G:G,tbl_7!B324,ishod_substance!I:I)</f>
        <v>0</v>
      </c>
      <c r="H324" s="47" t="s">
        <v>172</v>
      </c>
      <c r="I324" s="47">
        <f t="shared" si="84"/>
        <v>0</v>
      </c>
      <c r="J324" s="47">
        <f t="shared" si="85"/>
        <v>0</v>
      </c>
      <c r="K324" s="47" t="str">
        <f t="shared" si="86"/>
        <v>ПДВ</v>
      </c>
      <c r="L324" s="47">
        <f t="shared" si="87"/>
        <v>0</v>
      </c>
      <c r="M324" s="47">
        <f t="shared" si="88"/>
        <v>0</v>
      </c>
      <c r="N324" s="47" t="str">
        <f t="shared" si="89"/>
        <v>ПДВ</v>
      </c>
      <c r="O324" s="47">
        <f t="shared" si="90"/>
        <v>0</v>
      </c>
      <c r="P324" s="47">
        <f t="shared" si="91"/>
        <v>0</v>
      </c>
      <c r="Q324" s="47" t="str">
        <f t="shared" si="92"/>
        <v>ПДВ</v>
      </c>
      <c r="R324" s="47">
        <f t="shared" si="93"/>
        <v>0</v>
      </c>
      <c r="S324" s="47">
        <f t="shared" si="94"/>
        <v>0</v>
      </c>
      <c r="T324" s="47" t="str">
        <f t="shared" si="95"/>
        <v>ПДВ</v>
      </c>
      <c r="U324" s="47">
        <f t="shared" si="96"/>
        <v>0</v>
      </c>
      <c r="V324" s="47">
        <f t="shared" si="97"/>
        <v>0</v>
      </c>
      <c r="W324" s="47" t="str">
        <f t="shared" si="98"/>
        <v>ПДВ</v>
      </c>
      <c r="X324" s="47">
        <f t="shared" si="99"/>
        <v>0</v>
      </c>
      <c r="Y324" s="47">
        <f t="shared" si="100"/>
        <v>0</v>
      </c>
      <c r="Z324" s="47" t="str">
        <f t="shared" si="101"/>
        <v>ПДВ</v>
      </c>
      <c r="AA324" s="47">
        <f t="shared" si="102"/>
        <v>0</v>
      </c>
      <c r="AB324" s="47">
        <f t="shared" si="103"/>
        <v>0</v>
      </c>
      <c r="AC324" s="47" t="str">
        <f t="shared" si="104"/>
        <v>ПДВ</v>
      </c>
      <c r="AD324" t="e">
        <f>VLOOKUP(B324,[1]справочник!A:H,8,0)</f>
        <v>#N/A</v>
      </c>
    </row>
    <row r="325" spans="1:30" hidden="1" x14ac:dyDescent="0.25">
      <c r="A325">
        <v>307</v>
      </c>
      <c r="B325">
        <f>IF(ISBLANK(A325),0,IF(AND(ISERROR(VLOOKUP(VLOOKUP(A325,ishod_substance!A:G,7,0),$B$17:B324,1,0))=TRUE,VLOOKUP(A325,norm!A:B,2,0)&gt;0),VLOOKUP(A325,ishod_substance!A:G,7,0),0))</f>
        <v>0</v>
      </c>
      <c r="C325" s="47">
        <v>307</v>
      </c>
      <c r="D325" s="147" t="e">
        <f>VLOOKUP(B325,quide!A:B,2,0)</f>
        <v>#N/A</v>
      </c>
      <c r="E325" s="47" t="e">
        <f>VLOOKUP(B325,quide!A:G,7,0)</f>
        <v>#N/A</v>
      </c>
      <c r="F325" s="47">
        <f>SUMIF(ishod_substance!G:G,tbl_7!B325,ishod_substance!H:H)</f>
        <v>0</v>
      </c>
      <c r="G325" s="47">
        <f>SUMIF(ishod_substance!G:G,tbl_7!B325,ishod_substance!I:I)</f>
        <v>0</v>
      </c>
      <c r="H325" s="47" t="s">
        <v>172</v>
      </c>
      <c r="I325" s="47">
        <f t="shared" si="84"/>
        <v>0</v>
      </c>
      <c r="J325" s="47">
        <f t="shared" si="85"/>
        <v>0</v>
      </c>
      <c r="K325" s="47" t="str">
        <f t="shared" si="86"/>
        <v>ПДВ</v>
      </c>
      <c r="L325" s="47">
        <f t="shared" si="87"/>
        <v>0</v>
      </c>
      <c r="M325" s="47">
        <f t="shared" si="88"/>
        <v>0</v>
      </c>
      <c r="N325" s="47" t="str">
        <f t="shared" si="89"/>
        <v>ПДВ</v>
      </c>
      <c r="O325" s="47">
        <f t="shared" si="90"/>
        <v>0</v>
      </c>
      <c r="P325" s="47">
        <f t="shared" si="91"/>
        <v>0</v>
      </c>
      <c r="Q325" s="47" t="str">
        <f t="shared" si="92"/>
        <v>ПДВ</v>
      </c>
      <c r="R325" s="47">
        <f t="shared" si="93"/>
        <v>0</v>
      </c>
      <c r="S325" s="47">
        <f t="shared" si="94"/>
        <v>0</v>
      </c>
      <c r="T325" s="47" t="str">
        <f t="shared" si="95"/>
        <v>ПДВ</v>
      </c>
      <c r="U325" s="47">
        <f t="shared" si="96"/>
        <v>0</v>
      </c>
      <c r="V325" s="47">
        <f t="shared" si="97"/>
        <v>0</v>
      </c>
      <c r="W325" s="47" t="str">
        <f t="shared" si="98"/>
        <v>ПДВ</v>
      </c>
      <c r="X325" s="47">
        <f t="shared" si="99"/>
        <v>0</v>
      </c>
      <c r="Y325" s="47">
        <f t="shared" si="100"/>
        <v>0</v>
      </c>
      <c r="Z325" s="47" t="str">
        <f t="shared" si="101"/>
        <v>ПДВ</v>
      </c>
      <c r="AA325" s="47">
        <f t="shared" si="102"/>
        <v>0</v>
      </c>
      <c r="AB325" s="47">
        <f t="shared" si="103"/>
        <v>0</v>
      </c>
      <c r="AC325" s="47" t="str">
        <f t="shared" si="104"/>
        <v>ПДВ</v>
      </c>
      <c r="AD325" t="e">
        <f>VLOOKUP(B325,[1]справочник!A:H,8,0)</f>
        <v>#N/A</v>
      </c>
    </row>
    <row r="326" spans="1:30" hidden="1" x14ac:dyDescent="0.25">
      <c r="A326">
        <v>308</v>
      </c>
      <c r="B326">
        <f>IF(ISBLANK(A326),0,IF(AND(ISERROR(VLOOKUP(VLOOKUP(A326,ishod_substance!A:G,7,0),$B$17:B325,1,0))=TRUE,VLOOKUP(A326,norm!A:B,2,0)&gt;0),VLOOKUP(A326,ishod_substance!A:G,7,0),0))</f>
        <v>0</v>
      </c>
      <c r="C326" s="47">
        <v>308</v>
      </c>
      <c r="D326" s="147" t="e">
        <f>VLOOKUP(B326,quide!A:B,2,0)</f>
        <v>#N/A</v>
      </c>
      <c r="E326" s="47" t="e">
        <f>VLOOKUP(B326,quide!A:G,7,0)</f>
        <v>#N/A</v>
      </c>
      <c r="F326" s="47">
        <f>SUMIF(ishod_substance!G:G,tbl_7!B326,ishod_substance!H:H)</f>
        <v>0</v>
      </c>
      <c r="G326" s="47">
        <f>SUMIF(ishod_substance!G:G,tbl_7!B326,ishod_substance!I:I)</f>
        <v>0</v>
      </c>
      <c r="H326" s="47" t="s">
        <v>172</v>
      </c>
      <c r="I326" s="47">
        <f t="shared" ref="I326:I389" si="105">F326</f>
        <v>0</v>
      </c>
      <c r="J326" s="47">
        <f t="shared" ref="J326:J389" si="106">G326</f>
        <v>0</v>
      </c>
      <c r="K326" s="47" t="str">
        <f t="shared" ref="K326:K389" si="107">H326</f>
        <v>ПДВ</v>
      </c>
      <c r="L326" s="47">
        <f t="shared" ref="L326:L389" si="108">F326</f>
        <v>0</v>
      </c>
      <c r="M326" s="47">
        <f t="shared" ref="M326:M389" si="109">G326</f>
        <v>0</v>
      </c>
      <c r="N326" s="47" t="str">
        <f t="shared" ref="N326:N389" si="110">H326</f>
        <v>ПДВ</v>
      </c>
      <c r="O326" s="47">
        <f t="shared" ref="O326:O389" si="111">F326</f>
        <v>0</v>
      </c>
      <c r="P326" s="47">
        <f t="shared" ref="P326:P389" si="112">G326</f>
        <v>0</v>
      </c>
      <c r="Q326" s="47" t="str">
        <f t="shared" ref="Q326:Q389" si="113">H326</f>
        <v>ПДВ</v>
      </c>
      <c r="R326" s="47">
        <f t="shared" ref="R326:R389" si="114">F326</f>
        <v>0</v>
      </c>
      <c r="S326" s="47">
        <f t="shared" ref="S326:S389" si="115">G326</f>
        <v>0</v>
      </c>
      <c r="T326" s="47" t="str">
        <f t="shared" ref="T326:T389" si="116">H326</f>
        <v>ПДВ</v>
      </c>
      <c r="U326" s="47">
        <f t="shared" ref="U326:U389" si="117">F326</f>
        <v>0</v>
      </c>
      <c r="V326" s="47">
        <f t="shared" ref="V326:V389" si="118">G326</f>
        <v>0</v>
      </c>
      <c r="W326" s="47" t="str">
        <f t="shared" ref="W326:W389" si="119">H326</f>
        <v>ПДВ</v>
      </c>
      <c r="X326" s="47">
        <f t="shared" ref="X326:X389" si="120">F326</f>
        <v>0</v>
      </c>
      <c r="Y326" s="47">
        <f t="shared" ref="Y326:Y389" si="121">G326</f>
        <v>0</v>
      </c>
      <c r="Z326" s="47" t="str">
        <f t="shared" ref="Z326:Z389" si="122">H326</f>
        <v>ПДВ</v>
      </c>
      <c r="AA326" s="47">
        <f t="shared" ref="AA326:AA389" si="123">F326</f>
        <v>0</v>
      </c>
      <c r="AB326" s="47">
        <f t="shared" ref="AB326:AB389" si="124">G326</f>
        <v>0</v>
      </c>
      <c r="AC326" s="47" t="str">
        <f t="shared" ref="AC326:AC389" si="125">H326</f>
        <v>ПДВ</v>
      </c>
      <c r="AD326" t="e">
        <f>VLOOKUP(B326,[1]справочник!A:H,8,0)</f>
        <v>#N/A</v>
      </c>
    </row>
    <row r="327" spans="1:30" hidden="1" x14ac:dyDescent="0.25">
      <c r="A327">
        <v>309</v>
      </c>
      <c r="B327">
        <f>IF(ISBLANK(A327),0,IF(AND(ISERROR(VLOOKUP(VLOOKUP(A327,ishod_substance!A:G,7,0),$B$17:B326,1,0))=TRUE,VLOOKUP(A327,norm!A:B,2,0)&gt;0),VLOOKUP(A327,ishod_substance!A:G,7,0),0))</f>
        <v>0</v>
      </c>
      <c r="C327" s="47">
        <v>309</v>
      </c>
      <c r="D327" s="147" t="e">
        <f>VLOOKUP(B327,quide!A:B,2,0)</f>
        <v>#N/A</v>
      </c>
      <c r="E327" s="47" t="e">
        <f>VLOOKUP(B327,quide!A:G,7,0)</f>
        <v>#N/A</v>
      </c>
      <c r="F327" s="47">
        <f>SUMIF(ishod_substance!G:G,tbl_7!B327,ishod_substance!H:H)</f>
        <v>0</v>
      </c>
      <c r="G327" s="47">
        <f>SUMIF(ishod_substance!G:G,tbl_7!B327,ishod_substance!I:I)</f>
        <v>0</v>
      </c>
      <c r="H327" s="47" t="s">
        <v>172</v>
      </c>
      <c r="I327" s="47">
        <f t="shared" si="105"/>
        <v>0</v>
      </c>
      <c r="J327" s="47">
        <f t="shared" si="106"/>
        <v>0</v>
      </c>
      <c r="K327" s="47" t="str">
        <f t="shared" si="107"/>
        <v>ПДВ</v>
      </c>
      <c r="L327" s="47">
        <f t="shared" si="108"/>
        <v>0</v>
      </c>
      <c r="M327" s="47">
        <f t="shared" si="109"/>
        <v>0</v>
      </c>
      <c r="N327" s="47" t="str">
        <f t="shared" si="110"/>
        <v>ПДВ</v>
      </c>
      <c r="O327" s="47">
        <f t="shared" si="111"/>
        <v>0</v>
      </c>
      <c r="P327" s="47">
        <f t="shared" si="112"/>
        <v>0</v>
      </c>
      <c r="Q327" s="47" t="str">
        <f t="shared" si="113"/>
        <v>ПДВ</v>
      </c>
      <c r="R327" s="47">
        <f t="shared" si="114"/>
        <v>0</v>
      </c>
      <c r="S327" s="47">
        <f t="shared" si="115"/>
        <v>0</v>
      </c>
      <c r="T327" s="47" t="str">
        <f t="shared" si="116"/>
        <v>ПДВ</v>
      </c>
      <c r="U327" s="47">
        <f t="shared" si="117"/>
        <v>0</v>
      </c>
      <c r="V327" s="47">
        <f t="shared" si="118"/>
        <v>0</v>
      </c>
      <c r="W327" s="47" t="str">
        <f t="shared" si="119"/>
        <v>ПДВ</v>
      </c>
      <c r="X327" s="47">
        <f t="shared" si="120"/>
        <v>0</v>
      </c>
      <c r="Y327" s="47">
        <f t="shared" si="121"/>
        <v>0</v>
      </c>
      <c r="Z327" s="47" t="str">
        <f t="shared" si="122"/>
        <v>ПДВ</v>
      </c>
      <c r="AA327" s="47">
        <f t="shared" si="123"/>
        <v>0</v>
      </c>
      <c r="AB327" s="47">
        <f t="shared" si="124"/>
        <v>0</v>
      </c>
      <c r="AC327" s="47" t="str">
        <f t="shared" si="125"/>
        <v>ПДВ</v>
      </c>
      <c r="AD327" t="e">
        <f>VLOOKUP(B327,[1]справочник!A:H,8,0)</f>
        <v>#N/A</v>
      </c>
    </row>
    <row r="328" spans="1:30" hidden="1" x14ac:dyDescent="0.25">
      <c r="A328">
        <v>310</v>
      </c>
      <c r="B328">
        <f>IF(ISBLANK(A328),0,IF(AND(ISERROR(VLOOKUP(VLOOKUP(A328,ishod_substance!A:G,7,0),$B$17:B327,1,0))=TRUE,VLOOKUP(A328,norm!A:B,2,0)&gt;0),VLOOKUP(A328,ishod_substance!A:G,7,0),0))</f>
        <v>0</v>
      </c>
      <c r="C328" s="47">
        <v>310</v>
      </c>
      <c r="D328" s="147" t="e">
        <f>VLOOKUP(B328,quide!A:B,2,0)</f>
        <v>#N/A</v>
      </c>
      <c r="E328" s="47" t="e">
        <f>VLOOKUP(B328,quide!A:G,7,0)</f>
        <v>#N/A</v>
      </c>
      <c r="F328" s="47">
        <f>SUMIF(ishod_substance!G:G,tbl_7!B328,ishod_substance!H:H)</f>
        <v>0</v>
      </c>
      <c r="G328" s="47">
        <f>SUMIF(ishod_substance!G:G,tbl_7!B328,ishod_substance!I:I)</f>
        <v>0</v>
      </c>
      <c r="H328" s="47" t="s">
        <v>172</v>
      </c>
      <c r="I328" s="47">
        <f t="shared" si="105"/>
        <v>0</v>
      </c>
      <c r="J328" s="47">
        <f t="shared" si="106"/>
        <v>0</v>
      </c>
      <c r="K328" s="47" t="str">
        <f t="shared" si="107"/>
        <v>ПДВ</v>
      </c>
      <c r="L328" s="47">
        <f t="shared" si="108"/>
        <v>0</v>
      </c>
      <c r="M328" s="47">
        <f t="shared" si="109"/>
        <v>0</v>
      </c>
      <c r="N328" s="47" t="str">
        <f t="shared" si="110"/>
        <v>ПДВ</v>
      </c>
      <c r="O328" s="47">
        <f t="shared" si="111"/>
        <v>0</v>
      </c>
      <c r="P328" s="47">
        <f t="shared" si="112"/>
        <v>0</v>
      </c>
      <c r="Q328" s="47" t="str">
        <f t="shared" si="113"/>
        <v>ПДВ</v>
      </c>
      <c r="R328" s="47">
        <f t="shared" si="114"/>
        <v>0</v>
      </c>
      <c r="S328" s="47">
        <f t="shared" si="115"/>
        <v>0</v>
      </c>
      <c r="T328" s="47" t="str">
        <f t="shared" si="116"/>
        <v>ПДВ</v>
      </c>
      <c r="U328" s="47">
        <f t="shared" si="117"/>
        <v>0</v>
      </c>
      <c r="V328" s="47">
        <f t="shared" si="118"/>
        <v>0</v>
      </c>
      <c r="W328" s="47" t="str">
        <f t="shared" si="119"/>
        <v>ПДВ</v>
      </c>
      <c r="X328" s="47">
        <f t="shared" si="120"/>
        <v>0</v>
      </c>
      <c r="Y328" s="47">
        <f t="shared" si="121"/>
        <v>0</v>
      </c>
      <c r="Z328" s="47" t="str">
        <f t="shared" si="122"/>
        <v>ПДВ</v>
      </c>
      <c r="AA328" s="47">
        <f t="shared" si="123"/>
        <v>0</v>
      </c>
      <c r="AB328" s="47">
        <f t="shared" si="124"/>
        <v>0</v>
      </c>
      <c r="AC328" s="47" t="str">
        <f t="shared" si="125"/>
        <v>ПДВ</v>
      </c>
      <c r="AD328" t="e">
        <f>VLOOKUP(B328,[1]справочник!A:H,8,0)</f>
        <v>#N/A</v>
      </c>
    </row>
    <row r="329" spans="1:30" hidden="1" x14ac:dyDescent="0.25">
      <c r="A329">
        <v>311</v>
      </c>
      <c r="B329">
        <f>IF(ISBLANK(A329),0,IF(AND(ISERROR(VLOOKUP(VLOOKUP(A329,ishod_substance!A:G,7,0),$B$17:B328,1,0))=TRUE,VLOOKUP(A329,norm!A:B,2,0)&gt;0),VLOOKUP(A329,ishod_substance!A:G,7,0),0))</f>
        <v>0</v>
      </c>
      <c r="C329" s="47">
        <v>311</v>
      </c>
      <c r="D329" s="147" t="e">
        <f>VLOOKUP(B329,quide!A:B,2,0)</f>
        <v>#N/A</v>
      </c>
      <c r="E329" s="47" t="e">
        <f>VLOOKUP(B329,quide!A:G,7,0)</f>
        <v>#N/A</v>
      </c>
      <c r="F329" s="47">
        <f>SUMIF(ishod_substance!G:G,tbl_7!B329,ishod_substance!H:H)</f>
        <v>0</v>
      </c>
      <c r="G329" s="47">
        <f>SUMIF(ishod_substance!G:G,tbl_7!B329,ishod_substance!I:I)</f>
        <v>0</v>
      </c>
      <c r="H329" s="47" t="s">
        <v>172</v>
      </c>
      <c r="I329" s="47">
        <f t="shared" si="105"/>
        <v>0</v>
      </c>
      <c r="J329" s="47">
        <f t="shared" si="106"/>
        <v>0</v>
      </c>
      <c r="K329" s="47" t="str">
        <f t="shared" si="107"/>
        <v>ПДВ</v>
      </c>
      <c r="L329" s="47">
        <f t="shared" si="108"/>
        <v>0</v>
      </c>
      <c r="M329" s="47">
        <f t="shared" si="109"/>
        <v>0</v>
      </c>
      <c r="N329" s="47" t="str">
        <f t="shared" si="110"/>
        <v>ПДВ</v>
      </c>
      <c r="O329" s="47">
        <f t="shared" si="111"/>
        <v>0</v>
      </c>
      <c r="P329" s="47">
        <f t="shared" si="112"/>
        <v>0</v>
      </c>
      <c r="Q329" s="47" t="str">
        <f t="shared" si="113"/>
        <v>ПДВ</v>
      </c>
      <c r="R329" s="47">
        <f t="shared" si="114"/>
        <v>0</v>
      </c>
      <c r="S329" s="47">
        <f t="shared" si="115"/>
        <v>0</v>
      </c>
      <c r="T329" s="47" t="str">
        <f t="shared" si="116"/>
        <v>ПДВ</v>
      </c>
      <c r="U329" s="47">
        <f t="shared" si="117"/>
        <v>0</v>
      </c>
      <c r="V329" s="47">
        <f t="shared" si="118"/>
        <v>0</v>
      </c>
      <c r="W329" s="47" t="str">
        <f t="shared" si="119"/>
        <v>ПДВ</v>
      </c>
      <c r="X329" s="47">
        <f t="shared" si="120"/>
        <v>0</v>
      </c>
      <c r="Y329" s="47">
        <f t="shared" si="121"/>
        <v>0</v>
      </c>
      <c r="Z329" s="47" t="str">
        <f t="shared" si="122"/>
        <v>ПДВ</v>
      </c>
      <c r="AA329" s="47">
        <f t="shared" si="123"/>
        <v>0</v>
      </c>
      <c r="AB329" s="47">
        <f t="shared" si="124"/>
        <v>0</v>
      </c>
      <c r="AC329" s="47" t="str">
        <f t="shared" si="125"/>
        <v>ПДВ</v>
      </c>
      <c r="AD329" t="e">
        <f>VLOOKUP(B329,[1]справочник!A:H,8,0)</f>
        <v>#N/A</v>
      </c>
    </row>
    <row r="330" spans="1:30" hidden="1" x14ac:dyDescent="0.25">
      <c r="A330">
        <v>312</v>
      </c>
      <c r="B330">
        <f>IF(ISBLANK(A330),0,IF(AND(ISERROR(VLOOKUP(VLOOKUP(A330,ishod_substance!A:G,7,0),$B$17:B329,1,0))=TRUE,VLOOKUP(A330,norm!A:B,2,0)&gt;0),VLOOKUP(A330,ishod_substance!A:G,7,0),0))</f>
        <v>0</v>
      </c>
      <c r="C330" s="47">
        <v>312</v>
      </c>
      <c r="D330" s="147" t="e">
        <f>VLOOKUP(B330,quide!A:B,2,0)</f>
        <v>#N/A</v>
      </c>
      <c r="E330" s="47" t="e">
        <f>VLOOKUP(B330,quide!A:G,7,0)</f>
        <v>#N/A</v>
      </c>
      <c r="F330" s="47">
        <f>SUMIF(ishod_substance!G:G,tbl_7!B330,ishod_substance!H:H)</f>
        <v>0</v>
      </c>
      <c r="G330" s="47">
        <f>SUMIF(ishod_substance!G:G,tbl_7!B330,ishod_substance!I:I)</f>
        <v>0</v>
      </c>
      <c r="H330" s="47" t="s">
        <v>172</v>
      </c>
      <c r="I330" s="47">
        <f t="shared" si="105"/>
        <v>0</v>
      </c>
      <c r="J330" s="47">
        <f t="shared" si="106"/>
        <v>0</v>
      </c>
      <c r="K330" s="47" t="str">
        <f t="shared" si="107"/>
        <v>ПДВ</v>
      </c>
      <c r="L330" s="47">
        <f t="shared" si="108"/>
        <v>0</v>
      </c>
      <c r="M330" s="47">
        <f t="shared" si="109"/>
        <v>0</v>
      </c>
      <c r="N330" s="47" t="str">
        <f t="shared" si="110"/>
        <v>ПДВ</v>
      </c>
      <c r="O330" s="47">
        <f t="shared" si="111"/>
        <v>0</v>
      </c>
      <c r="P330" s="47">
        <f t="shared" si="112"/>
        <v>0</v>
      </c>
      <c r="Q330" s="47" t="str">
        <f t="shared" si="113"/>
        <v>ПДВ</v>
      </c>
      <c r="R330" s="47">
        <f t="shared" si="114"/>
        <v>0</v>
      </c>
      <c r="S330" s="47">
        <f t="shared" si="115"/>
        <v>0</v>
      </c>
      <c r="T330" s="47" t="str">
        <f t="shared" si="116"/>
        <v>ПДВ</v>
      </c>
      <c r="U330" s="47">
        <f t="shared" si="117"/>
        <v>0</v>
      </c>
      <c r="V330" s="47">
        <f t="shared" si="118"/>
        <v>0</v>
      </c>
      <c r="W330" s="47" t="str">
        <f t="shared" si="119"/>
        <v>ПДВ</v>
      </c>
      <c r="X330" s="47">
        <f t="shared" si="120"/>
        <v>0</v>
      </c>
      <c r="Y330" s="47">
        <f t="shared" si="121"/>
        <v>0</v>
      </c>
      <c r="Z330" s="47" t="str">
        <f t="shared" si="122"/>
        <v>ПДВ</v>
      </c>
      <c r="AA330" s="47">
        <f t="shared" si="123"/>
        <v>0</v>
      </c>
      <c r="AB330" s="47">
        <f t="shared" si="124"/>
        <v>0</v>
      </c>
      <c r="AC330" s="47" t="str">
        <f t="shared" si="125"/>
        <v>ПДВ</v>
      </c>
      <c r="AD330" t="e">
        <f>VLOOKUP(B330,[1]справочник!A:H,8,0)</f>
        <v>#N/A</v>
      </c>
    </row>
    <row r="331" spans="1:30" hidden="1" x14ac:dyDescent="0.25">
      <c r="A331">
        <v>313</v>
      </c>
      <c r="B331">
        <f>IF(ISBLANK(A331),0,IF(AND(ISERROR(VLOOKUP(VLOOKUP(A331,ishod_substance!A:G,7,0),$B$17:B330,1,0))=TRUE,VLOOKUP(A331,norm!A:B,2,0)&gt;0),VLOOKUP(A331,ishod_substance!A:G,7,0),0))</f>
        <v>0</v>
      </c>
      <c r="C331" s="47">
        <v>313</v>
      </c>
      <c r="D331" s="147" t="e">
        <f>VLOOKUP(B331,quide!A:B,2,0)</f>
        <v>#N/A</v>
      </c>
      <c r="E331" s="47" t="e">
        <f>VLOOKUP(B331,quide!A:G,7,0)</f>
        <v>#N/A</v>
      </c>
      <c r="F331" s="47">
        <f>SUMIF(ishod_substance!G:G,tbl_7!B331,ishod_substance!H:H)</f>
        <v>0</v>
      </c>
      <c r="G331" s="47">
        <f>SUMIF(ishod_substance!G:G,tbl_7!B331,ishod_substance!I:I)</f>
        <v>0</v>
      </c>
      <c r="H331" s="47" t="s">
        <v>172</v>
      </c>
      <c r="I331" s="47">
        <f t="shared" si="105"/>
        <v>0</v>
      </c>
      <c r="J331" s="47">
        <f t="shared" si="106"/>
        <v>0</v>
      </c>
      <c r="K331" s="47" t="str">
        <f t="shared" si="107"/>
        <v>ПДВ</v>
      </c>
      <c r="L331" s="47">
        <f t="shared" si="108"/>
        <v>0</v>
      </c>
      <c r="M331" s="47">
        <f t="shared" si="109"/>
        <v>0</v>
      </c>
      <c r="N331" s="47" t="str">
        <f t="shared" si="110"/>
        <v>ПДВ</v>
      </c>
      <c r="O331" s="47">
        <f t="shared" si="111"/>
        <v>0</v>
      </c>
      <c r="P331" s="47">
        <f t="shared" si="112"/>
        <v>0</v>
      </c>
      <c r="Q331" s="47" t="str">
        <f t="shared" si="113"/>
        <v>ПДВ</v>
      </c>
      <c r="R331" s="47">
        <f t="shared" si="114"/>
        <v>0</v>
      </c>
      <c r="S331" s="47">
        <f t="shared" si="115"/>
        <v>0</v>
      </c>
      <c r="T331" s="47" t="str">
        <f t="shared" si="116"/>
        <v>ПДВ</v>
      </c>
      <c r="U331" s="47">
        <f t="shared" si="117"/>
        <v>0</v>
      </c>
      <c r="V331" s="47">
        <f t="shared" si="118"/>
        <v>0</v>
      </c>
      <c r="W331" s="47" t="str">
        <f t="shared" si="119"/>
        <v>ПДВ</v>
      </c>
      <c r="X331" s="47">
        <f t="shared" si="120"/>
        <v>0</v>
      </c>
      <c r="Y331" s="47">
        <f t="shared" si="121"/>
        <v>0</v>
      </c>
      <c r="Z331" s="47" t="str">
        <f t="shared" si="122"/>
        <v>ПДВ</v>
      </c>
      <c r="AA331" s="47">
        <f t="shared" si="123"/>
        <v>0</v>
      </c>
      <c r="AB331" s="47">
        <f t="shared" si="124"/>
        <v>0</v>
      </c>
      <c r="AC331" s="47" t="str">
        <f t="shared" si="125"/>
        <v>ПДВ</v>
      </c>
      <c r="AD331" t="e">
        <f>VLOOKUP(B331,[1]справочник!A:H,8,0)</f>
        <v>#N/A</v>
      </c>
    </row>
    <row r="332" spans="1:30" hidden="1" x14ac:dyDescent="0.25">
      <c r="A332">
        <v>314</v>
      </c>
      <c r="B332">
        <f>IF(ISBLANK(A332),0,IF(AND(ISERROR(VLOOKUP(VLOOKUP(A332,ishod_substance!A:G,7,0),$B$17:B331,1,0))=TRUE,VLOOKUP(A332,norm!A:B,2,0)&gt;0),VLOOKUP(A332,ishod_substance!A:G,7,0),0))</f>
        <v>0</v>
      </c>
      <c r="C332" s="47">
        <v>314</v>
      </c>
      <c r="D332" s="147" t="e">
        <f>VLOOKUP(B332,quide!A:B,2,0)</f>
        <v>#N/A</v>
      </c>
      <c r="E332" s="47" t="e">
        <f>VLOOKUP(B332,quide!A:G,7,0)</f>
        <v>#N/A</v>
      </c>
      <c r="F332" s="47">
        <f>SUMIF(ishod_substance!G:G,tbl_7!B332,ishod_substance!H:H)</f>
        <v>0</v>
      </c>
      <c r="G332" s="47">
        <f>SUMIF(ishod_substance!G:G,tbl_7!B332,ishod_substance!I:I)</f>
        <v>0</v>
      </c>
      <c r="H332" s="47" t="s">
        <v>172</v>
      </c>
      <c r="I332" s="47">
        <f t="shared" si="105"/>
        <v>0</v>
      </c>
      <c r="J332" s="47">
        <f t="shared" si="106"/>
        <v>0</v>
      </c>
      <c r="K332" s="47" t="str">
        <f t="shared" si="107"/>
        <v>ПДВ</v>
      </c>
      <c r="L332" s="47">
        <f t="shared" si="108"/>
        <v>0</v>
      </c>
      <c r="M332" s="47">
        <f t="shared" si="109"/>
        <v>0</v>
      </c>
      <c r="N332" s="47" t="str">
        <f t="shared" si="110"/>
        <v>ПДВ</v>
      </c>
      <c r="O332" s="47">
        <f t="shared" si="111"/>
        <v>0</v>
      </c>
      <c r="P332" s="47">
        <f t="shared" si="112"/>
        <v>0</v>
      </c>
      <c r="Q332" s="47" t="str">
        <f t="shared" si="113"/>
        <v>ПДВ</v>
      </c>
      <c r="R332" s="47">
        <f t="shared" si="114"/>
        <v>0</v>
      </c>
      <c r="S332" s="47">
        <f t="shared" si="115"/>
        <v>0</v>
      </c>
      <c r="T332" s="47" t="str">
        <f t="shared" si="116"/>
        <v>ПДВ</v>
      </c>
      <c r="U332" s="47">
        <f t="shared" si="117"/>
        <v>0</v>
      </c>
      <c r="V332" s="47">
        <f t="shared" si="118"/>
        <v>0</v>
      </c>
      <c r="W332" s="47" t="str">
        <f t="shared" si="119"/>
        <v>ПДВ</v>
      </c>
      <c r="X332" s="47">
        <f t="shared" si="120"/>
        <v>0</v>
      </c>
      <c r="Y332" s="47">
        <f t="shared" si="121"/>
        <v>0</v>
      </c>
      <c r="Z332" s="47" t="str">
        <f t="shared" si="122"/>
        <v>ПДВ</v>
      </c>
      <c r="AA332" s="47">
        <f t="shared" si="123"/>
        <v>0</v>
      </c>
      <c r="AB332" s="47">
        <f t="shared" si="124"/>
        <v>0</v>
      </c>
      <c r="AC332" s="47" t="str">
        <f t="shared" si="125"/>
        <v>ПДВ</v>
      </c>
      <c r="AD332" t="e">
        <f>VLOOKUP(B332,[1]справочник!A:H,8,0)</f>
        <v>#N/A</v>
      </c>
    </row>
    <row r="333" spans="1:30" hidden="1" x14ac:dyDescent="0.25">
      <c r="A333">
        <v>315</v>
      </c>
      <c r="B333">
        <f>IF(ISBLANK(A333),0,IF(AND(ISERROR(VLOOKUP(VLOOKUP(A333,ishod_substance!A:G,7,0),$B$17:B332,1,0))=TRUE,VLOOKUP(A333,norm!A:B,2,0)&gt;0),VLOOKUP(A333,ishod_substance!A:G,7,0),0))</f>
        <v>0</v>
      </c>
      <c r="C333" s="47">
        <v>315</v>
      </c>
      <c r="D333" s="147" t="e">
        <f>VLOOKUP(B333,quide!A:B,2,0)</f>
        <v>#N/A</v>
      </c>
      <c r="E333" s="47" t="e">
        <f>VLOOKUP(B333,quide!A:G,7,0)</f>
        <v>#N/A</v>
      </c>
      <c r="F333" s="47">
        <f>SUMIF(ishod_substance!G:G,tbl_7!B333,ishod_substance!H:H)</f>
        <v>0</v>
      </c>
      <c r="G333" s="47">
        <f>SUMIF(ishod_substance!G:G,tbl_7!B333,ishod_substance!I:I)</f>
        <v>0</v>
      </c>
      <c r="H333" s="47" t="s">
        <v>172</v>
      </c>
      <c r="I333" s="47">
        <f t="shared" si="105"/>
        <v>0</v>
      </c>
      <c r="J333" s="47">
        <f t="shared" si="106"/>
        <v>0</v>
      </c>
      <c r="K333" s="47" t="str">
        <f t="shared" si="107"/>
        <v>ПДВ</v>
      </c>
      <c r="L333" s="47">
        <f t="shared" si="108"/>
        <v>0</v>
      </c>
      <c r="M333" s="47">
        <f t="shared" si="109"/>
        <v>0</v>
      </c>
      <c r="N333" s="47" t="str">
        <f t="shared" si="110"/>
        <v>ПДВ</v>
      </c>
      <c r="O333" s="47">
        <f t="shared" si="111"/>
        <v>0</v>
      </c>
      <c r="P333" s="47">
        <f t="shared" si="112"/>
        <v>0</v>
      </c>
      <c r="Q333" s="47" t="str">
        <f t="shared" si="113"/>
        <v>ПДВ</v>
      </c>
      <c r="R333" s="47">
        <f t="shared" si="114"/>
        <v>0</v>
      </c>
      <c r="S333" s="47">
        <f t="shared" si="115"/>
        <v>0</v>
      </c>
      <c r="T333" s="47" t="str">
        <f t="shared" si="116"/>
        <v>ПДВ</v>
      </c>
      <c r="U333" s="47">
        <f t="shared" si="117"/>
        <v>0</v>
      </c>
      <c r="V333" s="47">
        <f t="shared" si="118"/>
        <v>0</v>
      </c>
      <c r="W333" s="47" t="str">
        <f t="shared" si="119"/>
        <v>ПДВ</v>
      </c>
      <c r="X333" s="47">
        <f t="shared" si="120"/>
        <v>0</v>
      </c>
      <c r="Y333" s="47">
        <f t="shared" si="121"/>
        <v>0</v>
      </c>
      <c r="Z333" s="47" t="str">
        <f t="shared" si="122"/>
        <v>ПДВ</v>
      </c>
      <c r="AA333" s="47">
        <f t="shared" si="123"/>
        <v>0</v>
      </c>
      <c r="AB333" s="47">
        <f t="shared" si="124"/>
        <v>0</v>
      </c>
      <c r="AC333" s="47" t="str">
        <f t="shared" si="125"/>
        <v>ПДВ</v>
      </c>
      <c r="AD333" t="e">
        <f>VLOOKUP(B333,[1]справочник!A:H,8,0)</f>
        <v>#N/A</v>
      </c>
    </row>
    <row r="334" spans="1:30" hidden="1" x14ac:dyDescent="0.25">
      <c r="A334">
        <v>316</v>
      </c>
      <c r="B334">
        <f>IF(ISBLANK(A334),0,IF(AND(ISERROR(VLOOKUP(VLOOKUP(A334,ishod_substance!A:G,7,0),$B$17:B333,1,0))=TRUE,VLOOKUP(A334,norm!A:B,2,0)&gt;0),VLOOKUP(A334,ishod_substance!A:G,7,0),0))</f>
        <v>0</v>
      </c>
      <c r="C334" s="47">
        <v>316</v>
      </c>
      <c r="D334" s="147" t="e">
        <f>VLOOKUP(B334,quide!A:B,2,0)</f>
        <v>#N/A</v>
      </c>
      <c r="E334" s="47" t="e">
        <f>VLOOKUP(B334,quide!A:G,7,0)</f>
        <v>#N/A</v>
      </c>
      <c r="F334" s="47">
        <f>SUMIF(ishod_substance!G:G,tbl_7!B334,ishod_substance!H:H)</f>
        <v>0</v>
      </c>
      <c r="G334" s="47">
        <f>SUMIF(ishod_substance!G:G,tbl_7!B334,ishod_substance!I:I)</f>
        <v>0</v>
      </c>
      <c r="H334" s="47" t="s">
        <v>172</v>
      </c>
      <c r="I334" s="47">
        <f t="shared" si="105"/>
        <v>0</v>
      </c>
      <c r="J334" s="47">
        <f t="shared" si="106"/>
        <v>0</v>
      </c>
      <c r="K334" s="47" t="str">
        <f t="shared" si="107"/>
        <v>ПДВ</v>
      </c>
      <c r="L334" s="47">
        <f t="shared" si="108"/>
        <v>0</v>
      </c>
      <c r="M334" s="47">
        <f t="shared" si="109"/>
        <v>0</v>
      </c>
      <c r="N334" s="47" t="str">
        <f t="shared" si="110"/>
        <v>ПДВ</v>
      </c>
      <c r="O334" s="47">
        <f t="shared" si="111"/>
        <v>0</v>
      </c>
      <c r="P334" s="47">
        <f t="shared" si="112"/>
        <v>0</v>
      </c>
      <c r="Q334" s="47" t="str">
        <f t="shared" si="113"/>
        <v>ПДВ</v>
      </c>
      <c r="R334" s="47">
        <f t="shared" si="114"/>
        <v>0</v>
      </c>
      <c r="S334" s="47">
        <f t="shared" si="115"/>
        <v>0</v>
      </c>
      <c r="T334" s="47" t="str">
        <f t="shared" si="116"/>
        <v>ПДВ</v>
      </c>
      <c r="U334" s="47">
        <f t="shared" si="117"/>
        <v>0</v>
      </c>
      <c r="V334" s="47">
        <f t="shared" si="118"/>
        <v>0</v>
      </c>
      <c r="W334" s="47" t="str">
        <f t="shared" si="119"/>
        <v>ПДВ</v>
      </c>
      <c r="X334" s="47">
        <f t="shared" si="120"/>
        <v>0</v>
      </c>
      <c r="Y334" s="47">
        <f t="shared" si="121"/>
        <v>0</v>
      </c>
      <c r="Z334" s="47" t="str">
        <f t="shared" si="122"/>
        <v>ПДВ</v>
      </c>
      <c r="AA334" s="47">
        <f t="shared" si="123"/>
        <v>0</v>
      </c>
      <c r="AB334" s="47">
        <f t="shared" si="124"/>
        <v>0</v>
      </c>
      <c r="AC334" s="47" t="str">
        <f t="shared" si="125"/>
        <v>ПДВ</v>
      </c>
      <c r="AD334" t="e">
        <f>VLOOKUP(B334,[1]справочник!A:H,8,0)</f>
        <v>#N/A</v>
      </c>
    </row>
    <row r="335" spans="1:30" hidden="1" x14ac:dyDescent="0.25">
      <c r="A335">
        <v>317</v>
      </c>
      <c r="B335">
        <f>IF(ISBLANK(A335),0,IF(AND(ISERROR(VLOOKUP(VLOOKUP(A335,ishod_substance!A:G,7,0),$B$17:B334,1,0))=TRUE,VLOOKUP(A335,norm!A:B,2,0)&gt;0),VLOOKUP(A335,ishod_substance!A:G,7,0),0))</f>
        <v>0</v>
      </c>
      <c r="C335" s="47">
        <v>317</v>
      </c>
      <c r="D335" s="147" t="e">
        <f>VLOOKUP(B335,quide!A:B,2,0)</f>
        <v>#N/A</v>
      </c>
      <c r="E335" s="47" t="e">
        <f>VLOOKUP(B335,quide!A:G,7,0)</f>
        <v>#N/A</v>
      </c>
      <c r="F335" s="47">
        <f>SUMIF(ishod_substance!G:G,tbl_7!B335,ishod_substance!H:H)</f>
        <v>0</v>
      </c>
      <c r="G335" s="47">
        <f>SUMIF(ishod_substance!G:G,tbl_7!B335,ishod_substance!I:I)</f>
        <v>0</v>
      </c>
      <c r="H335" s="47" t="s">
        <v>172</v>
      </c>
      <c r="I335" s="47">
        <f t="shared" si="105"/>
        <v>0</v>
      </c>
      <c r="J335" s="47">
        <f t="shared" si="106"/>
        <v>0</v>
      </c>
      <c r="K335" s="47" t="str">
        <f t="shared" si="107"/>
        <v>ПДВ</v>
      </c>
      <c r="L335" s="47">
        <f t="shared" si="108"/>
        <v>0</v>
      </c>
      <c r="M335" s="47">
        <f t="shared" si="109"/>
        <v>0</v>
      </c>
      <c r="N335" s="47" t="str">
        <f t="shared" si="110"/>
        <v>ПДВ</v>
      </c>
      <c r="O335" s="47">
        <f t="shared" si="111"/>
        <v>0</v>
      </c>
      <c r="P335" s="47">
        <f t="shared" si="112"/>
        <v>0</v>
      </c>
      <c r="Q335" s="47" t="str">
        <f t="shared" si="113"/>
        <v>ПДВ</v>
      </c>
      <c r="R335" s="47">
        <f t="shared" si="114"/>
        <v>0</v>
      </c>
      <c r="S335" s="47">
        <f t="shared" si="115"/>
        <v>0</v>
      </c>
      <c r="T335" s="47" t="str">
        <f t="shared" si="116"/>
        <v>ПДВ</v>
      </c>
      <c r="U335" s="47">
        <f t="shared" si="117"/>
        <v>0</v>
      </c>
      <c r="V335" s="47">
        <f t="shared" si="118"/>
        <v>0</v>
      </c>
      <c r="W335" s="47" t="str">
        <f t="shared" si="119"/>
        <v>ПДВ</v>
      </c>
      <c r="X335" s="47">
        <f t="shared" si="120"/>
        <v>0</v>
      </c>
      <c r="Y335" s="47">
        <f t="shared" si="121"/>
        <v>0</v>
      </c>
      <c r="Z335" s="47" t="str">
        <f t="shared" si="122"/>
        <v>ПДВ</v>
      </c>
      <c r="AA335" s="47">
        <f t="shared" si="123"/>
        <v>0</v>
      </c>
      <c r="AB335" s="47">
        <f t="shared" si="124"/>
        <v>0</v>
      </c>
      <c r="AC335" s="47" t="str">
        <f t="shared" si="125"/>
        <v>ПДВ</v>
      </c>
      <c r="AD335" t="e">
        <f>VLOOKUP(B335,[1]справочник!A:H,8,0)</f>
        <v>#N/A</v>
      </c>
    </row>
    <row r="336" spans="1:30" hidden="1" x14ac:dyDescent="0.25">
      <c r="A336">
        <v>318</v>
      </c>
      <c r="B336">
        <f>IF(ISBLANK(A336),0,IF(AND(ISERROR(VLOOKUP(VLOOKUP(A336,ishod_substance!A:G,7,0),$B$17:B335,1,0))=TRUE,VLOOKUP(A336,norm!A:B,2,0)&gt;0),VLOOKUP(A336,ishod_substance!A:G,7,0),0))</f>
        <v>0</v>
      </c>
      <c r="C336" s="47">
        <v>318</v>
      </c>
      <c r="D336" s="147" t="e">
        <f>VLOOKUP(B336,quide!A:B,2,0)</f>
        <v>#N/A</v>
      </c>
      <c r="E336" s="47" t="e">
        <f>VLOOKUP(B336,quide!A:G,7,0)</f>
        <v>#N/A</v>
      </c>
      <c r="F336" s="47">
        <f>SUMIF(ishod_substance!G:G,tbl_7!B336,ishod_substance!H:H)</f>
        <v>0</v>
      </c>
      <c r="G336" s="47">
        <f>SUMIF(ishod_substance!G:G,tbl_7!B336,ishod_substance!I:I)</f>
        <v>0</v>
      </c>
      <c r="H336" s="47" t="s">
        <v>172</v>
      </c>
      <c r="I336" s="47">
        <f t="shared" si="105"/>
        <v>0</v>
      </c>
      <c r="J336" s="47">
        <f t="shared" si="106"/>
        <v>0</v>
      </c>
      <c r="K336" s="47" t="str">
        <f t="shared" si="107"/>
        <v>ПДВ</v>
      </c>
      <c r="L336" s="47">
        <f t="shared" si="108"/>
        <v>0</v>
      </c>
      <c r="M336" s="47">
        <f t="shared" si="109"/>
        <v>0</v>
      </c>
      <c r="N336" s="47" t="str">
        <f t="shared" si="110"/>
        <v>ПДВ</v>
      </c>
      <c r="O336" s="47">
        <f t="shared" si="111"/>
        <v>0</v>
      </c>
      <c r="P336" s="47">
        <f t="shared" si="112"/>
        <v>0</v>
      </c>
      <c r="Q336" s="47" t="str">
        <f t="shared" si="113"/>
        <v>ПДВ</v>
      </c>
      <c r="R336" s="47">
        <f t="shared" si="114"/>
        <v>0</v>
      </c>
      <c r="S336" s="47">
        <f t="shared" si="115"/>
        <v>0</v>
      </c>
      <c r="T336" s="47" t="str">
        <f t="shared" si="116"/>
        <v>ПДВ</v>
      </c>
      <c r="U336" s="47">
        <f t="shared" si="117"/>
        <v>0</v>
      </c>
      <c r="V336" s="47">
        <f t="shared" si="118"/>
        <v>0</v>
      </c>
      <c r="W336" s="47" t="str">
        <f t="shared" si="119"/>
        <v>ПДВ</v>
      </c>
      <c r="X336" s="47">
        <f t="shared" si="120"/>
        <v>0</v>
      </c>
      <c r="Y336" s="47">
        <f t="shared" si="121"/>
        <v>0</v>
      </c>
      <c r="Z336" s="47" t="str">
        <f t="shared" si="122"/>
        <v>ПДВ</v>
      </c>
      <c r="AA336" s="47">
        <f t="shared" si="123"/>
        <v>0</v>
      </c>
      <c r="AB336" s="47">
        <f t="shared" si="124"/>
        <v>0</v>
      </c>
      <c r="AC336" s="47" t="str">
        <f t="shared" si="125"/>
        <v>ПДВ</v>
      </c>
      <c r="AD336" t="e">
        <f>VLOOKUP(B336,[1]справочник!A:H,8,0)</f>
        <v>#N/A</v>
      </c>
    </row>
    <row r="337" spans="1:30" hidden="1" x14ac:dyDescent="0.25">
      <c r="A337">
        <v>319</v>
      </c>
      <c r="B337">
        <f>IF(ISBLANK(A337),0,IF(AND(ISERROR(VLOOKUP(VLOOKUP(A337,ishod_substance!A:G,7,0),$B$17:B336,1,0))=TRUE,VLOOKUP(A337,norm!A:B,2,0)&gt;0),VLOOKUP(A337,ishod_substance!A:G,7,0),0))</f>
        <v>0</v>
      </c>
      <c r="C337" s="47">
        <v>319</v>
      </c>
      <c r="D337" s="147" t="e">
        <f>VLOOKUP(B337,quide!A:B,2,0)</f>
        <v>#N/A</v>
      </c>
      <c r="E337" s="47" t="e">
        <f>VLOOKUP(B337,quide!A:G,7,0)</f>
        <v>#N/A</v>
      </c>
      <c r="F337" s="47">
        <f>SUMIF(ishod_substance!G:G,tbl_7!B337,ishod_substance!H:H)</f>
        <v>0</v>
      </c>
      <c r="G337" s="47">
        <f>SUMIF(ishod_substance!G:G,tbl_7!B337,ishod_substance!I:I)</f>
        <v>0</v>
      </c>
      <c r="H337" s="47" t="s">
        <v>172</v>
      </c>
      <c r="I337" s="47">
        <f t="shared" si="105"/>
        <v>0</v>
      </c>
      <c r="J337" s="47">
        <f t="shared" si="106"/>
        <v>0</v>
      </c>
      <c r="K337" s="47" t="str">
        <f t="shared" si="107"/>
        <v>ПДВ</v>
      </c>
      <c r="L337" s="47">
        <f t="shared" si="108"/>
        <v>0</v>
      </c>
      <c r="M337" s="47">
        <f t="shared" si="109"/>
        <v>0</v>
      </c>
      <c r="N337" s="47" t="str">
        <f t="shared" si="110"/>
        <v>ПДВ</v>
      </c>
      <c r="O337" s="47">
        <f t="shared" si="111"/>
        <v>0</v>
      </c>
      <c r="P337" s="47">
        <f t="shared" si="112"/>
        <v>0</v>
      </c>
      <c r="Q337" s="47" t="str">
        <f t="shared" si="113"/>
        <v>ПДВ</v>
      </c>
      <c r="R337" s="47">
        <f t="shared" si="114"/>
        <v>0</v>
      </c>
      <c r="S337" s="47">
        <f t="shared" si="115"/>
        <v>0</v>
      </c>
      <c r="T337" s="47" t="str">
        <f t="shared" si="116"/>
        <v>ПДВ</v>
      </c>
      <c r="U337" s="47">
        <f t="shared" si="117"/>
        <v>0</v>
      </c>
      <c r="V337" s="47">
        <f t="shared" si="118"/>
        <v>0</v>
      </c>
      <c r="W337" s="47" t="str">
        <f t="shared" si="119"/>
        <v>ПДВ</v>
      </c>
      <c r="X337" s="47">
        <f t="shared" si="120"/>
        <v>0</v>
      </c>
      <c r="Y337" s="47">
        <f t="shared" si="121"/>
        <v>0</v>
      </c>
      <c r="Z337" s="47" t="str">
        <f t="shared" si="122"/>
        <v>ПДВ</v>
      </c>
      <c r="AA337" s="47">
        <f t="shared" si="123"/>
        <v>0</v>
      </c>
      <c r="AB337" s="47">
        <f t="shared" si="124"/>
        <v>0</v>
      </c>
      <c r="AC337" s="47" t="str">
        <f t="shared" si="125"/>
        <v>ПДВ</v>
      </c>
      <c r="AD337" t="e">
        <f>VLOOKUP(B337,[1]справочник!A:H,8,0)</f>
        <v>#N/A</v>
      </c>
    </row>
    <row r="338" spans="1:30" hidden="1" x14ac:dyDescent="0.25">
      <c r="A338">
        <v>320</v>
      </c>
      <c r="B338">
        <f>IF(ISBLANK(A338),0,IF(AND(ISERROR(VLOOKUP(VLOOKUP(A338,ishod_substance!A:G,7,0),$B$17:B337,1,0))=TRUE,VLOOKUP(A338,norm!A:B,2,0)&gt;0),VLOOKUP(A338,ishod_substance!A:G,7,0),0))</f>
        <v>0</v>
      </c>
      <c r="C338" s="47">
        <v>320</v>
      </c>
      <c r="D338" s="147" t="e">
        <f>VLOOKUP(B338,quide!A:B,2,0)</f>
        <v>#N/A</v>
      </c>
      <c r="E338" s="47" t="e">
        <f>VLOOKUP(B338,quide!A:G,7,0)</f>
        <v>#N/A</v>
      </c>
      <c r="F338" s="47">
        <f>SUMIF(ishod_substance!G:G,tbl_7!B338,ishod_substance!H:H)</f>
        <v>0</v>
      </c>
      <c r="G338" s="47">
        <f>SUMIF(ishod_substance!G:G,tbl_7!B338,ishod_substance!I:I)</f>
        <v>0</v>
      </c>
      <c r="H338" s="47" t="s">
        <v>172</v>
      </c>
      <c r="I338" s="47">
        <f t="shared" si="105"/>
        <v>0</v>
      </c>
      <c r="J338" s="47">
        <f t="shared" si="106"/>
        <v>0</v>
      </c>
      <c r="K338" s="47" t="str">
        <f t="shared" si="107"/>
        <v>ПДВ</v>
      </c>
      <c r="L338" s="47">
        <f t="shared" si="108"/>
        <v>0</v>
      </c>
      <c r="M338" s="47">
        <f t="shared" si="109"/>
        <v>0</v>
      </c>
      <c r="N338" s="47" t="str">
        <f t="shared" si="110"/>
        <v>ПДВ</v>
      </c>
      <c r="O338" s="47">
        <f t="shared" si="111"/>
        <v>0</v>
      </c>
      <c r="P338" s="47">
        <f t="shared" si="112"/>
        <v>0</v>
      </c>
      <c r="Q338" s="47" t="str">
        <f t="shared" si="113"/>
        <v>ПДВ</v>
      </c>
      <c r="R338" s="47">
        <f t="shared" si="114"/>
        <v>0</v>
      </c>
      <c r="S338" s="47">
        <f t="shared" si="115"/>
        <v>0</v>
      </c>
      <c r="T338" s="47" t="str">
        <f t="shared" si="116"/>
        <v>ПДВ</v>
      </c>
      <c r="U338" s="47">
        <f t="shared" si="117"/>
        <v>0</v>
      </c>
      <c r="V338" s="47">
        <f t="shared" si="118"/>
        <v>0</v>
      </c>
      <c r="W338" s="47" t="str">
        <f t="shared" si="119"/>
        <v>ПДВ</v>
      </c>
      <c r="X338" s="47">
        <f t="shared" si="120"/>
        <v>0</v>
      </c>
      <c r="Y338" s="47">
        <f t="shared" si="121"/>
        <v>0</v>
      </c>
      <c r="Z338" s="47" t="str">
        <f t="shared" si="122"/>
        <v>ПДВ</v>
      </c>
      <c r="AA338" s="47">
        <f t="shared" si="123"/>
        <v>0</v>
      </c>
      <c r="AB338" s="47">
        <f t="shared" si="124"/>
        <v>0</v>
      </c>
      <c r="AC338" s="47" t="str">
        <f t="shared" si="125"/>
        <v>ПДВ</v>
      </c>
      <c r="AD338" t="e">
        <f>VLOOKUP(B338,[1]справочник!A:H,8,0)</f>
        <v>#N/A</v>
      </c>
    </row>
    <row r="339" spans="1:30" hidden="1" x14ac:dyDescent="0.25">
      <c r="A339">
        <v>321</v>
      </c>
      <c r="B339">
        <f>IF(ISBLANK(A339),0,IF(AND(ISERROR(VLOOKUP(VLOOKUP(A339,ishod_substance!A:G,7,0),$B$17:B338,1,0))=TRUE,VLOOKUP(A339,norm!A:B,2,0)&gt;0),VLOOKUP(A339,ishod_substance!A:G,7,0),0))</f>
        <v>0</v>
      </c>
      <c r="C339" s="47">
        <v>321</v>
      </c>
      <c r="D339" s="147" t="e">
        <f>VLOOKUP(B339,quide!A:B,2,0)</f>
        <v>#N/A</v>
      </c>
      <c r="E339" s="47" t="e">
        <f>VLOOKUP(B339,quide!A:G,7,0)</f>
        <v>#N/A</v>
      </c>
      <c r="F339" s="47">
        <f>SUMIF(ishod_substance!G:G,tbl_7!B339,ishod_substance!H:H)</f>
        <v>0</v>
      </c>
      <c r="G339" s="47">
        <f>SUMIF(ishod_substance!G:G,tbl_7!B339,ishod_substance!I:I)</f>
        <v>0</v>
      </c>
      <c r="H339" s="47" t="s">
        <v>172</v>
      </c>
      <c r="I339" s="47">
        <f t="shared" si="105"/>
        <v>0</v>
      </c>
      <c r="J339" s="47">
        <f t="shared" si="106"/>
        <v>0</v>
      </c>
      <c r="K339" s="47" t="str">
        <f t="shared" si="107"/>
        <v>ПДВ</v>
      </c>
      <c r="L339" s="47">
        <f t="shared" si="108"/>
        <v>0</v>
      </c>
      <c r="M339" s="47">
        <f t="shared" si="109"/>
        <v>0</v>
      </c>
      <c r="N339" s="47" t="str">
        <f t="shared" si="110"/>
        <v>ПДВ</v>
      </c>
      <c r="O339" s="47">
        <f t="shared" si="111"/>
        <v>0</v>
      </c>
      <c r="P339" s="47">
        <f t="shared" si="112"/>
        <v>0</v>
      </c>
      <c r="Q339" s="47" t="str">
        <f t="shared" si="113"/>
        <v>ПДВ</v>
      </c>
      <c r="R339" s="47">
        <f t="shared" si="114"/>
        <v>0</v>
      </c>
      <c r="S339" s="47">
        <f t="shared" si="115"/>
        <v>0</v>
      </c>
      <c r="T339" s="47" t="str">
        <f t="shared" si="116"/>
        <v>ПДВ</v>
      </c>
      <c r="U339" s="47">
        <f t="shared" si="117"/>
        <v>0</v>
      </c>
      <c r="V339" s="47">
        <f t="shared" si="118"/>
        <v>0</v>
      </c>
      <c r="W339" s="47" t="str">
        <f t="shared" si="119"/>
        <v>ПДВ</v>
      </c>
      <c r="X339" s="47">
        <f t="shared" si="120"/>
        <v>0</v>
      </c>
      <c r="Y339" s="47">
        <f t="shared" si="121"/>
        <v>0</v>
      </c>
      <c r="Z339" s="47" t="str">
        <f t="shared" si="122"/>
        <v>ПДВ</v>
      </c>
      <c r="AA339" s="47">
        <f t="shared" si="123"/>
        <v>0</v>
      </c>
      <c r="AB339" s="47">
        <f t="shared" si="124"/>
        <v>0</v>
      </c>
      <c r="AC339" s="47" t="str">
        <f t="shared" si="125"/>
        <v>ПДВ</v>
      </c>
      <c r="AD339" t="e">
        <f>VLOOKUP(B339,[1]справочник!A:H,8,0)</f>
        <v>#N/A</v>
      </c>
    </row>
    <row r="340" spans="1:30" hidden="1" x14ac:dyDescent="0.25">
      <c r="A340">
        <v>322</v>
      </c>
      <c r="B340">
        <f>IF(ISBLANK(A340),0,IF(AND(ISERROR(VLOOKUP(VLOOKUP(A340,ishod_substance!A:G,7,0),$B$17:B339,1,0))=TRUE,VLOOKUP(A340,norm!A:B,2,0)&gt;0),VLOOKUP(A340,ishod_substance!A:G,7,0),0))</f>
        <v>0</v>
      </c>
      <c r="C340" s="47">
        <v>322</v>
      </c>
      <c r="D340" s="147" t="e">
        <f>VLOOKUP(B340,quide!A:B,2,0)</f>
        <v>#N/A</v>
      </c>
      <c r="E340" s="47" t="e">
        <f>VLOOKUP(B340,quide!A:G,7,0)</f>
        <v>#N/A</v>
      </c>
      <c r="F340" s="47">
        <f>SUMIF(ishod_substance!G:G,tbl_7!B340,ishod_substance!H:H)</f>
        <v>0</v>
      </c>
      <c r="G340" s="47">
        <f>SUMIF(ishod_substance!G:G,tbl_7!B340,ishod_substance!I:I)</f>
        <v>0</v>
      </c>
      <c r="H340" s="47" t="s">
        <v>172</v>
      </c>
      <c r="I340" s="47">
        <f t="shared" si="105"/>
        <v>0</v>
      </c>
      <c r="J340" s="47">
        <f t="shared" si="106"/>
        <v>0</v>
      </c>
      <c r="K340" s="47" t="str">
        <f t="shared" si="107"/>
        <v>ПДВ</v>
      </c>
      <c r="L340" s="47">
        <f t="shared" si="108"/>
        <v>0</v>
      </c>
      <c r="M340" s="47">
        <f t="shared" si="109"/>
        <v>0</v>
      </c>
      <c r="N340" s="47" t="str">
        <f t="shared" si="110"/>
        <v>ПДВ</v>
      </c>
      <c r="O340" s="47">
        <f t="shared" si="111"/>
        <v>0</v>
      </c>
      <c r="P340" s="47">
        <f t="shared" si="112"/>
        <v>0</v>
      </c>
      <c r="Q340" s="47" t="str">
        <f t="shared" si="113"/>
        <v>ПДВ</v>
      </c>
      <c r="R340" s="47">
        <f t="shared" si="114"/>
        <v>0</v>
      </c>
      <c r="S340" s="47">
        <f t="shared" si="115"/>
        <v>0</v>
      </c>
      <c r="T340" s="47" t="str">
        <f t="shared" si="116"/>
        <v>ПДВ</v>
      </c>
      <c r="U340" s="47">
        <f t="shared" si="117"/>
        <v>0</v>
      </c>
      <c r="V340" s="47">
        <f t="shared" si="118"/>
        <v>0</v>
      </c>
      <c r="W340" s="47" t="str">
        <f t="shared" si="119"/>
        <v>ПДВ</v>
      </c>
      <c r="X340" s="47">
        <f t="shared" si="120"/>
        <v>0</v>
      </c>
      <c r="Y340" s="47">
        <f t="shared" si="121"/>
        <v>0</v>
      </c>
      <c r="Z340" s="47" t="str">
        <f t="shared" si="122"/>
        <v>ПДВ</v>
      </c>
      <c r="AA340" s="47">
        <f t="shared" si="123"/>
        <v>0</v>
      </c>
      <c r="AB340" s="47">
        <f t="shared" si="124"/>
        <v>0</v>
      </c>
      <c r="AC340" s="47" t="str">
        <f t="shared" si="125"/>
        <v>ПДВ</v>
      </c>
      <c r="AD340" t="e">
        <f>VLOOKUP(B340,[1]справочник!A:H,8,0)</f>
        <v>#N/A</v>
      </c>
    </row>
    <row r="341" spans="1:30" hidden="1" x14ac:dyDescent="0.25">
      <c r="A341">
        <v>323</v>
      </c>
      <c r="B341">
        <f>IF(ISBLANK(A341),0,IF(AND(ISERROR(VLOOKUP(VLOOKUP(A341,ishod_substance!A:G,7,0),$B$17:B340,1,0))=TRUE,VLOOKUP(A341,norm!A:B,2,0)&gt;0),VLOOKUP(A341,ishod_substance!A:G,7,0),0))</f>
        <v>0</v>
      </c>
      <c r="C341" s="47">
        <v>323</v>
      </c>
      <c r="D341" s="147" t="e">
        <f>VLOOKUP(B341,quide!A:B,2,0)</f>
        <v>#N/A</v>
      </c>
      <c r="E341" s="47" t="e">
        <f>VLOOKUP(B341,quide!A:G,7,0)</f>
        <v>#N/A</v>
      </c>
      <c r="F341" s="47">
        <f>SUMIF(ishod_substance!G:G,tbl_7!B341,ishod_substance!H:H)</f>
        <v>0</v>
      </c>
      <c r="G341" s="47">
        <f>SUMIF(ishod_substance!G:G,tbl_7!B341,ishod_substance!I:I)</f>
        <v>0</v>
      </c>
      <c r="H341" s="47" t="s">
        <v>172</v>
      </c>
      <c r="I341" s="47">
        <f t="shared" si="105"/>
        <v>0</v>
      </c>
      <c r="J341" s="47">
        <f t="shared" si="106"/>
        <v>0</v>
      </c>
      <c r="K341" s="47" t="str">
        <f t="shared" si="107"/>
        <v>ПДВ</v>
      </c>
      <c r="L341" s="47">
        <f t="shared" si="108"/>
        <v>0</v>
      </c>
      <c r="M341" s="47">
        <f t="shared" si="109"/>
        <v>0</v>
      </c>
      <c r="N341" s="47" t="str">
        <f t="shared" si="110"/>
        <v>ПДВ</v>
      </c>
      <c r="O341" s="47">
        <f t="shared" si="111"/>
        <v>0</v>
      </c>
      <c r="P341" s="47">
        <f t="shared" si="112"/>
        <v>0</v>
      </c>
      <c r="Q341" s="47" t="str">
        <f t="shared" si="113"/>
        <v>ПДВ</v>
      </c>
      <c r="R341" s="47">
        <f t="shared" si="114"/>
        <v>0</v>
      </c>
      <c r="S341" s="47">
        <f t="shared" si="115"/>
        <v>0</v>
      </c>
      <c r="T341" s="47" t="str">
        <f t="shared" si="116"/>
        <v>ПДВ</v>
      </c>
      <c r="U341" s="47">
        <f t="shared" si="117"/>
        <v>0</v>
      </c>
      <c r="V341" s="47">
        <f t="shared" si="118"/>
        <v>0</v>
      </c>
      <c r="W341" s="47" t="str">
        <f t="shared" si="119"/>
        <v>ПДВ</v>
      </c>
      <c r="X341" s="47">
        <f t="shared" si="120"/>
        <v>0</v>
      </c>
      <c r="Y341" s="47">
        <f t="shared" si="121"/>
        <v>0</v>
      </c>
      <c r="Z341" s="47" t="str">
        <f t="shared" si="122"/>
        <v>ПДВ</v>
      </c>
      <c r="AA341" s="47">
        <f t="shared" si="123"/>
        <v>0</v>
      </c>
      <c r="AB341" s="47">
        <f t="shared" si="124"/>
        <v>0</v>
      </c>
      <c r="AC341" s="47" t="str">
        <f t="shared" si="125"/>
        <v>ПДВ</v>
      </c>
      <c r="AD341" t="e">
        <f>VLOOKUP(B341,[1]справочник!A:H,8,0)</f>
        <v>#N/A</v>
      </c>
    </row>
    <row r="342" spans="1:30" hidden="1" x14ac:dyDescent="0.25">
      <c r="A342">
        <v>324</v>
      </c>
      <c r="B342">
        <f>IF(ISBLANK(A342),0,IF(AND(ISERROR(VLOOKUP(VLOOKUP(A342,ishod_substance!A:G,7,0),$B$17:B341,1,0))=TRUE,VLOOKUP(A342,norm!A:B,2,0)&gt;0),VLOOKUP(A342,ishod_substance!A:G,7,0),0))</f>
        <v>0</v>
      </c>
      <c r="C342" s="47">
        <v>324</v>
      </c>
      <c r="D342" s="147" t="e">
        <f>VLOOKUP(B342,quide!A:B,2,0)</f>
        <v>#N/A</v>
      </c>
      <c r="E342" s="47" t="e">
        <f>VLOOKUP(B342,quide!A:G,7,0)</f>
        <v>#N/A</v>
      </c>
      <c r="F342" s="47">
        <f>SUMIF(ishod_substance!G:G,tbl_7!B342,ishod_substance!H:H)</f>
        <v>0</v>
      </c>
      <c r="G342" s="47">
        <f>SUMIF(ishod_substance!G:G,tbl_7!B342,ishod_substance!I:I)</f>
        <v>0</v>
      </c>
      <c r="H342" s="47" t="s">
        <v>172</v>
      </c>
      <c r="I342" s="47">
        <f t="shared" si="105"/>
        <v>0</v>
      </c>
      <c r="J342" s="47">
        <f t="shared" si="106"/>
        <v>0</v>
      </c>
      <c r="K342" s="47" t="str">
        <f t="shared" si="107"/>
        <v>ПДВ</v>
      </c>
      <c r="L342" s="47">
        <f t="shared" si="108"/>
        <v>0</v>
      </c>
      <c r="M342" s="47">
        <f t="shared" si="109"/>
        <v>0</v>
      </c>
      <c r="N342" s="47" t="str">
        <f t="shared" si="110"/>
        <v>ПДВ</v>
      </c>
      <c r="O342" s="47">
        <f t="shared" si="111"/>
        <v>0</v>
      </c>
      <c r="P342" s="47">
        <f t="shared" si="112"/>
        <v>0</v>
      </c>
      <c r="Q342" s="47" t="str">
        <f t="shared" si="113"/>
        <v>ПДВ</v>
      </c>
      <c r="R342" s="47">
        <f t="shared" si="114"/>
        <v>0</v>
      </c>
      <c r="S342" s="47">
        <f t="shared" si="115"/>
        <v>0</v>
      </c>
      <c r="T342" s="47" t="str">
        <f t="shared" si="116"/>
        <v>ПДВ</v>
      </c>
      <c r="U342" s="47">
        <f t="shared" si="117"/>
        <v>0</v>
      </c>
      <c r="V342" s="47">
        <f t="shared" si="118"/>
        <v>0</v>
      </c>
      <c r="W342" s="47" t="str">
        <f t="shared" si="119"/>
        <v>ПДВ</v>
      </c>
      <c r="X342" s="47">
        <f t="shared" si="120"/>
        <v>0</v>
      </c>
      <c r="Y342" s="47">
        <f t="shared" si="121"/>
        <v>0</v>
      </c>
      <c r="Z342" s="47" t="str">
        <f t="shared" si="122"/>
        <v>ПДВ</v>
      </c>
      <c r="AA342" s="47">
        <f t="shared" si="123"/>
        <v>0</v>
      </c>
      <c r="AB342" s="47">
        <f t="shared" si="124"/>
        <v>0</v>
      </c>
      <c r="AC342" s="47" t="str">
        <f t="shared" si="125"/>
        <v>ПДВ</v>
      </c>
      <c r="AD342" t="e">
        <f>VLOOKUP(B342,[1]справочник!A:H,8,0)</f>
        <v>#N/A</v>
      </c>
    </row>
    <row r="343" spans="1:30" hidden="1" x14ac:dyDescent="0.25">
      <c r="A343">
        <v>325</v>
      </c>
      <c r="B343">
        <f>IF(ISBLANK(A343),0,IF(AND(ISERROR(VLOOKUP(VLOOKUP(A343,ishod_substance!A:G,7,0),$B$17:B342,1,0))=TRUE,VLOOKUP(A343,norm!A:B,2,0)&gt;0),VLOOKUP(A343,ishod_substance!A:G,7,0),0))</f>
        <v>0</v>
      </c>
      <c r="C343" s="47">
        <v>325</v>
      </c>
      <c r="D343" s="147" t="e">
        <f>VLOOKUP(B343,quide!A:B,2,0)</f>
        <v>#N/A</v>
      </c>
      <c r="E343" s="47" t="e">
        <f>VLOOKUP(B343,quide!A:G,7,0)</f>
        <v>#N/A</v>
      </c>
      <c r="F343" s="47">
        <f>SUMIF(ishod_substance!G:G,tbl_7!B343,ishod_substance!H:H)</f>
        <v>0</v>
      </c>
      <c r="G343" s="47">
        <f>SUMIF(ishod_substance!G:G,tbl_7!B343,ishod_substance!I:I)</f>
        <v>0</v>
      </c>
      <c r="H343" s="47" t="s">
        <v>172</v>
      </c>
      <c r="I343" s="47">
        <f t="shared" si="105"/>
        <v>0</v>
      </c>
      <c r="J343" s="47">
        <f t="shared" si="106"/>
        <v>0</v>
      </c>
      <c r="K343" s="47" t="str">
        <f t="shared" si="107"/>
        <v>ПДВ</v>
      </c>
      <c r="L343" s="47">
        <f t="shared" si="108"/>
        <v>0</v>
      </c>
      <c r="M343" s="47">
        <f t="shared" si="109"/>
        <v>0</v>
      </c>
      <c r="N343" s="47" t="str">
        <f t="shared" si="110"/>
        <v>ПДВ</v>
      </c>
      <c r="O343" s="47">
        <f t="shared" si="111"/>
        <v>0</v>
      </c>
      <c r="P343" s="47">
        <f t="shared" si="112"/>
        <v>0</v>
      </c>
      <c r="Q343" s="47" t="str">
        <f t="shared" si="113"/>
        <v>ПДВ</v>
      </c>
      <c r="R343" s="47">
        <f t="shared" si="114"/>
        <v>0</v>
      </c>
      <c r="S343" s="47">
        <f t="shared" si="115"/>
        <v>0</v>
      </c>
      <c r="T343" s="47" t="str">
        <f t="shared" si="116"/>
        <v>ПДВ</v>
      </c>
      <c r="U343" s="47">
        <f t="shared" si="117"/>
        <v>0</v>
      </c>
      <c r="V343" s="47">
        <f t="shared" si="118"/>
        <v>0</v>
      </c>
      <c r="W343" s="47" t="str">
        <f t="shared" si="119"/>
        <v>ПДВ</v>
      </c>
      <c r="X343" s="47">
        <f t="shared" si="120"/>
        <v>0</v>
      </c>
      <c r="Y343" s="47">
        <f t="shared" si="121"/>
        <v>0</v>
      </c>
      <c r="Z343" s="47" t="str">
        <f t="shared" si="122"/>
        <v>ПДВ</v>
      </c>
      <c r="AA343" s="47">
        <f t="shared" si="123"/>
        <v>0</v>
      </c>
      <c r="AB343" s="47">
        <f t="shared" si="124"/>
        <v>0</v>
      </c>
      <c r="AC343" s="47" t="str">
        <f t="shared" si="125"/>
        <v>ПДВ</v>
      </c>
      <c r="AD343" t="e">
        <f>VLOOKUP(B343,[1]справочник!A:H,8,0)</f>
        <v>#N/A</v>
      </c>
    </row>
    <row r="344" spans="1:30" hidden="1" x14ac:dyDescent="0.25">
      <c r="A344">
        <v>326</v>
      </c>
      <c r="B344">
        <f>IF(ISBLANK(A344),0,IF(AND(ISERROR(VLOOKUP(VLOOKUP(A344,ishod_substance!A:G,7,0),$B$17:B343,1,0))=TRUE,VLOOKUP(A344,norm!A:B,2,0)&gt;0),VLOOKUP(A344,ishod_substance!A:G,7,0),0))</f>
        <v>0</v>
      </c>
      <c r="C344" s="47">
        <v>326</v>
      </c>
      <c r="D344" s="147" t="e">
        <f>VLOOKUP(B344,quide!A:B,2,0)</f>
        <v>#N/A</v>
      </c>
      <c r="E344" s="47" t="e">
        <f>VLOOKUP(B344,quide!A:G,7,0)</f>
        <v>#N/A</v>
      </c>
      <c r="F344" s="47">
        <f>SUMIF(ishod_substance!G:G,tbl_7!B344,ishod_substance!H:H)</f>
        <v>0</v>
      </c>
      <c r="G344" s="47">
        <f>SUMIF(ishod_substance!G:G,tbl_7!B344,ishod_substance!I:I)</f>
        <v>0</v>
      </c>
      <c r="H344" s="47" t="s">
        <v>172</v>
      </c>
      <c r="I344" s="47">
        <f t="shared" si="105"/>
        <v>0</v>
      </c>
      <c r="J344" s="47">
        <f t="shared" si="106"/>
        <v>0</v>
      </c>
      <c r="K344" s="47" t="str">
        <f t="shared" si="107"/>
        <v>ПДВ</v>
      </c>
      <c r="L344" s="47">
        <f t="shared" si="108"/>
        <v>0</v>
      </c>
      <c r="M344" s="47">
        <f t="shared" si="109"/>
        <v>0</v>
      </c>
      <c r="N344" s="47" t="str">
        <f t="shared" si="110"/>
        <v>ПДВ</v>
      </c>
      <c r="O344" s="47">
        <f t="shared" si="111"/>
        <v>0</v>
      </c>
      <c r="P344" s="47">
        <f t="shared" si="112"/>
        <v>0</v>
      </c>
      <c r="Q344" s="47" t="str">
        <f t="shared" si="113"/>
        <v>ПДВ</v>
      </c>
      <c r="R344" s="47">
        <f t="shared" si="114"/>
        <v>0</v>
      </c>
      <c r="S344" s="47">
        <f t="shared" si="115"/>
        <v>0</v>
      </c>
      <c r="T344" s="47" t="str">
        <f t="shared" si="116"/>
        <v>ПДВ</v>
      </c>
      <c r="U344" s="47">
        <f t="shared" si="117"/>
        <v>0</v>
      </c>
      <c r="V344" s="47">
        <f t="shared" si="118"/>
        <v>0</v>
      </c>
      <c r="W344" s="47" t="str">
        <f t="shared" si="119"/>
        <v>ПДВ</v>
      </c>
      <c r="X344" s="47">
        <f t="shared" si="120"/>
        <v>0</v>
      </c>
      <c r="Y344" s="47">
        <f t="shared" si="121"/>
        <v>0</v>
      </c>
      <c r="Z344" s="47" t="str">
        <f t="shared" si="122"/>
        <v>ПДВ</v>
      </c>
      <c r="AA344" s="47">
        <f t="shared" si="123"/>
        <v>0</v>
      </c>
      <c r="AB344" s="47">
        <f t="shared" si="124"/>
        <v>0</v>
      </c>
      <c r="AC344" s="47" t="str">
        <f t="shared" si="125"/>
        <v>ПДВ</v>
      </c>
      <c r="AD344" t="e">
        <f>VLOOKUP(B344,[1]справочник!A:H,8,0)</f>
        <v>#N/A</v>
      </c>
    </row>
    <row r="345" spans="1:30" hidden="1" x14ac:dyDescent="0.25">
      <c r="A345">
        <v>327</v>
      </c>
      <c r="B345">
        <f>IF(ISBLANK(A345),0,IF(AND(ISERROR(VLOOKUP(VLOOKUP(A345,ishod_substance!A:G,7,0),$B$17:B344,1,0))=TRUE,VLOOKUP(A345,norm!A:B,2,0)&gt;0),VLOOKUP(A345,ishod_substance!A:G,7,0),0))</f>
        <v>0</v>
      </c>
      <c r="C345" s="47">
        <v>327</v>
      </c>
      <c r="D345" s="147" t="e">
        <f>VLOOKUP(B345,quide!A:B,2,0)</f>
        <v>#N/A</v>
      </c>
      <c r="E345" s="47" t="e">
        <f>VLOOKUP(B345,quide!A:G,7,0)</f>
        <v>#N/A</v>
      </c>
      <c r="F345" s="47">
        <f>SUMIF(ishod_substance!G:G,tbl_7!B345,ishod_substance!H:H)</f>
        <v>0</v>
      </c>
      <c r="G345" s="47">
        <f>SUMIF(ishod_substance!G:G,tbl_7!B345,ishod_substance!I:I)</f>
        <v>0</v>
      </c>
      <c r="H345" s="47" t="s">
        <v>172</v>
      </c>
      <c r="I345" s="47">
        <f t="shared" si="105"/>
        <v>0</v>
      </c>
      <c r="J345" s="47">
        <f t="shared" si="106"/>
        <v>0</v>
      </c>
      <c r="K345" s="47" t="str">
        <f t="shared" si="107"/>
        <v>ПДВ</v>
      </c>
      <c r="L345" s="47">
        <f t="shared" si="108"/>
        <v>0</v>
      </c>
      <c r="M345" s="47">
        <f t="shared" si="109"/>
        <v>0</v>
      </c>
      <c r="N345" s="47" t="str">
        <f t="shared" si="110"/>
        <v>ПДВ</v>
      </c>
      <c r="O345" s="47">
        <f t="shared" si="111"/>
        <v>0</v>
      </c>
      <c r="P345" s="47">
        <f t="shared" si="112"/>
        <v>0</v>
      </c>
      <c r="Q345" s="47" t="str">
        <f t="shared" si="113"/>
        <v>ПДВ</v>
      </c>
      <c r="R345" s="47">
        <f t="shared" si="114"/>
        <v>0</v>
      </c>
      <c r="S345" s="47">
        <f t="shared" si="115"/>
        <v>0</v>
      </c>
      <c r="T345" s="47" t="str">
        <f t="shared" si="116"/>
        <v>ПДВ</v>
      </c>
      <c r="U345" s="47">
        <f t="shared" si="117"/>
        <v>0</v>
      </c>
      <c r="V345" s="47">
        <f t="shared" si="118"/>
        <v>0</v>
      </c>
      <c r="W345" s="47" t="str">
        <f t="shared" si="119"/>
        <v>ПДВ</v>
      </c>
      <c r="X345" s="47">
        <f t="shared" si="120"/>
        <v>0</v>
      </c>
      <c r="Y345" s="47">
        <f t="shared" si="121"/>
        <v>0</v>
      </c>
      <c r="Z345" s="47" t="str">
        <f t="shared" si="122"/>
        <v>ПДВ</v>
      </c>
      <c r="AA345" s="47">
        <f t="shared" si="123"/>
        <v>0</v>
      </c>
      <c r="AB345" s="47">
        <f t="shared" si="124"/>
        <v>0</v>
      </c>
      <c r="AC345" s="47" t="str">
        <f t="shared" si="125"/>
        <v>ПДВ</v>
      </c>
      <c r="AD345" t="e">
        <f>VLOOKUP(B345,[1]справочник!A:H,8,0)</f>
        <v>#N/A</v>
      </c>
    </row>
    <row r="346" spans="1:30" hidden="1" x14ac:dyDescent="0.25">
      <c r="A346">
        <v>328</v>
      </c>
      <c r="B346">
        <f>IF(ISBLANK(A346),0,IF(AND(ISERROR(VLOOKUP(VLOOKUP(A346,ishod_substance!A:G,7,0),$B$17:B345,1,0))=TRUE,VLOOKUP(A346,norm!A:B,2,0)&gt;0),VLOOKUP(A346,ishod_substance!A:G,7,0),0))</f>
        <v>0</v>
      </c>
      <c r="C346" s="47">
        <v>328</v>
      </c>
      <c r="D346" s="147" t="e">
        <f>VLOOKUP(B346,quide!A:B,2,0)</f>
        <v>#N/A</v>
      </c>
      <c r="E346" s="47" t="e">
        <f>VLOOKUP(B346,quide!A:G,7,0)</f>
        <v>#N/A</v>
      </c>
      <c r="F346" s="47">
        <f>SUMIF(ishod_substance!G:G,tbl_7!B346,ishod_substance!H:H)</f>
        <v>0</v>
      </c>
      <c r="G346" s="47">
        <f>SUMIF(ishod_substance!G:G,tbl_7!B346,ishod_substance!I:I)</f>
        <v>0</v>
      </c>
      <c r="H346" s="47" t="s">
        <v>172</v>
      </c>
      <c r="I346" s="47">
        <f t="shared" si="105"/>
        <v>0</v>
      </c>
      <c r="J346" s="47">
        <f t="shared" si="106"/>
        <v>0</v>
      </c>
      <c r="K346" s="47" t="str">
        <f t="shared" si="107"/>
        <v>ПДВ</v>
      </c>
      <c r="L346" s="47">
        <f t="shared" si="108"/>
        <v>0</v>
      </c>
      <c r="M346" s="47">
        <f t="shared" si="109"/>
        <v>0</v>
      </c>
      <c r="N346" s="47" t="str">
        <f t="shared" si="110"/>
        <v>ПДВ</v>
      </c>
      <c r="O346" s="47">
        <f t="shared" si="111"/>
        <v>0</v>
      </c>
      <c r="P346" s="47">
        <f t="shared" si="112"/>
        <v>0</v>
      </c>
      <c r="Q346" s="47" t="str">
        <f t="shared" si="113"/>
        <v>ПДВ</v>
      </c>
      <c r="R346" s="47">
        <f t="shared" si="114"/>
        <v>0</v>
      </c>
      <c r="S346" s="47">
        <f t="shared" si="115"/>
        <v>0</v>
      </c>
      <c r="T346" s="47" t="str">
        <f t="shared" si="116"/>
        <v>ПДВ</v>
      </c>
      <c r="U346" s="47">
        <f t="shared" si="117"/>
        <v>0</v>
      </c>
      <c r="V346" s="47">
        <f t="shared" si="118"/>
        <v>0</v>
      </c>
      <c r="W346" s="47" t="str">
        <f t="shared" si="119"/>
        <v>ПДВ</v>
      </c>
      <c r="X346" s="47">
        <f t="shared" si="120"/>
        <v>0</v>
      </c>
      <c r="Y346" s="47">
        <f t="shared" si="121"/>
        <v>0</v>
      </c>
      <c r="Z346" s="47" t="str">
        <f t="shared" si="122"/>
        <v>ПДВ</v>
      </c>
      <c r="AA346" s="47">
        <f t="shared" si="123"/>
        <v>0</v>
      </c>
      <c r="AB346" s="47">
        <f t="shared" si="124"/>
        <v>0</v>
      </c>
      <c r="AC346" s="47" t="str">
        <f t="shared" si="125"/>
        <v>ПДВ</v>
      </c>
      <c r="AD346" t="e">
        <f>VLOOKUP(B346,[1]справочник!A:H,8,0)</f>
        <v>#N/A</v>
      </c>
    </row>
    <row r="347" spans="1:30" hidden="1" x14ac:dyDescent="0.25">
      <c r="A347">
        <v>329</v>
      </c>
      <c r="B347">
        <f>IF(ISBLANK(A347),0,IF(AND(ISERROR(VLOOKUP(VLOOKUP(A347,ishod_substance!A:G,7,0),$B$17:B346,1,0))=TRUE,VLOOKUP(A347,norm!A:B,2,0)&gt;0),VLOOKUP(A347,ishod_substance!A:G,7,0),0))</f>
        <v>0</v>
      </c>
      <c r="C347" s="47">
        <v>329</v>
      </c>
      <c r="D347" s="147" t="e">
        <f>VLOOKUP(B347,quide!A:B,2,0)</f>
        <v>#N/A</v>
      </c>
      <c r="E347" s="47" t="e">
        <f>VLOOKUP(B347,quide!A:G,7,0)</f>
        <v>#N/A</v>
      </c>
      <c r="F347" s="47">
        <f>SUMIF(ishod_substance!G:G,tbl_7!B347,ishod_substance!H:H)</f>
        <v>0</v>
      </c>
      <c r="G347" s="47">
        <f>SUMIF(ishod_substance!G:G,tbl_7!B347,ishod_substance!I:I)</f>
        <v>0</v>
      </c>
      <c r="H347" s="47" t="s">
        <v>172</v>
      </c>
      <c r="I347" s="47">
        <f t="shared" si="105"/>
        <v>0</v>
      </c>
      <c r="J347" s="47">
        <f t="shared" si="106"/>
        <v>0</v>
      </c>
      <c r="K347" s="47" t="str">
        <f t="shared" si="107"/>
        <v>ПДВ</v>
      </c>
      <c r="L347" s="47">
        <f t="shared" si="108"/>
        <v>0</v>
      </c>
      <c r="M347" s="47">
        <f t="shared" si="109"/>
        <v>0</v>
      </c>
      <c r="N347" s="47" t="str">
        <f t="shared" si="110"/>
        <v>ПДВ</v>
      </c>
      <c r="O347" s="47">
        <f t="shared" si="111"/>
        <v>0</v>
      </c>
      <c r="P347" s="47">
        <f t="shared" si="112"/>
        <v>0</v>
      </c>
      <c r="Q347" s="47" t="str">
        <f t="shared" si="113"/>
        <v>ПДВ</v>
      </c>
      <c r="R347" s="47">
        <f t="shared" si="114"/>
        <v>0</v>
      </c>
      <c r="S347" s="47">
        <f t="shared" si="115"/>
        <v>0</v>
      </c>
      <c r="T347" s="47" t="str">
        <f t="shared" si="116"/>
        <v>ПДВ</v>
      </c>
      <c r="U347" s="47">
        <f t="shared" si="117"/>
        <v>0</v>
      </c>
      <c r="V347" s="47">
        <f t="shared" si="118"/>
        <v>0</v>
      </c>
      <c r="W347" s="47" t="str">
        <f t="shared" si="119"/>
        <v>ПДВ</v>
      </c>
      <c r="X347" s="47">
        <f t="shared" si="120"/>
        <v>0</v>
      </c>
      <c r="Y347" s="47">
        <f t="shared" si="121"/>
        <v>0</v>
      </c>
      <c r="Z347" s="47" t="str">
        <f t="shared" si="122"/>
        <v>ПДВ</v>
      </c>
      <c r="AA347" s="47">
        <f t="shared" si="123"/>
        <v>0</v>
      </c>
      <c r="AB347" s="47">
        <f t="shared" si="124"/>
        <v>0</v>
      </c>
      <c r="AC347" s="47" t="str">
        <f t="shared" si="125"/>
        <v>ПДВ</v>
      </c>
      <c r="AD347" t="e">
        <f>VLOOKUP(B347,[1]справочник!A:H,8,0)</f>
        <v>#N/A</v>
      </c>
    </row>
    <row r="348" spans="1:30" hidden="1" x14ac:dyDescent="0.25">
      <c r="A348">
        <v>330</v>
      </c>
      <c r="B348">
        <f>IF(ISBLANK(A348),0,IF(AND(ISERROR(VLOOKUP(VLOOKUP(A348,ishod_substance!A:G,7,0),$B$17:B347,1,0))=TRUE,VLOOKUP(A348,norm!A:B,2,0)&gt;0),VLOOKUP(A348,ishod_substance!A:G,7,0),0))</f>
        <v>0</v>
      </c>
      <c r="C348" s="47">
        <v>330</v>
      </c>
      <c r="D348" s="147" t="e">
        <f>VLOOKUP(B348,quide!A:B,2,0)</f>
        <v>#N/A</v>
      </c>
      <c r="E348" s="47" t="e">
        <f>VLOOKUP(B348,quide!A:G,7,0)</f>
        <v>#N/A</v>
      </c>
      <c r="F348" s="47">
        <f>SUMIF(ishod_substance!G:G,tbl_7!B348,ishod_substance!H:H)</f>
        <v>0</v>
      </c>
      <c r="G348" s="47">
        <f>SUMIF(ishod_substance!G:G,tbl_7!B348,ishod_substance!I:I)</f>
        <v>0</v>
      </c>
      <c r="H348" s="47" t="s">
        <v>172</v>
      </c>
      <c r="I348" s="47">
        <f t="shared" si="105"/>
        <v>0</v>
      </c>
      <c r="J348" s="47">
        <f t="shared" si="106"/>
        <v>0</v>
      </c>
      <c r="K348" s="47" t="str">
        <f t="shared" si="107"/>
        <v>ПДВ</v>
      </c>
      <c r="L348" s="47">
        <f t="shared" si="108"/>
        <v>0</v>
      </c>
      <c r="M348" s="47">
        <f t="shared" si="109"/>
        <v>0</v>
      </c>
      <c r="N348" s="47" t="str">
        <f t="shared" si="110"/>
        <v>ПДВ</v>
      </c>
      <c r="O348" s="47">
        <f t="shared" si="111"/>
        <v>0</v>
      </c>
      <c r="P348" s="47">
        <f t="shared" si="112"/>
        <v>0</v>
      </c>
      <c r="Q348" s="47" t="str">
        <f t="shared" si="113"/>
        <v>ПДВ</v>
      </c>
      <c r="R348" s="47">
        <f t="shared" si="114"/>
        <v>0</v>
      </c>
      <c r="S348" s="47">
        <f t="shared" si="115"/>
        <v>0</v>
      </c>
      <c r="T348" s="47" t="str">
        <f t="shared" si="116"/>
        <v>ПДВ</v>
      </c>
      <c r="U348" s="47">
        <f t="shared" si="117"/>
        <v>0</v>
      </c>
      <c r="V348" s="47">
        <f t="shared" si="118"/>
        <v>0</v>
      </c>
      <c r="W348" s="47" t="str">
        <f t="shared" si="119"/>
        <v>ПДВ</v>
      </c>
      <c r="X348" s="47">
        <f t="shared" si="120"/>
        <v>0</v>
      </c>
      <c r="Y348" s="47">
        <f t="shared" si="121"/>
        <v>0</v>
      </c>
      <c r="Z348" s="47" t="str">
        <f t="shared" si="122"/>
        <v>ПДВ</v>
      </c>
      <c r="AA348" s="47">
        <f t="shared" si="123"/>
        <v>0</v>
      </c>
      <c r="AB348" s="47">
        <f t="shared" si="124"/>
        <v>0</v>
      </c>
      <c r="AC348" s="47" t="str">
        <f t="shared" si="125"/>
        <v>ПДВ</v>
      </c>
      <c r="AD348" t="e">
        <f>VLOOKUP(B348,[1]справочник!A:H,8,0)</f>
        <v>#N/A</v>
      </c>
    </row>
    <row r="349" spans="1:30" hidden="1" x14ac:dyDescent="0.25">
      <c r="A349">
        <v>331</v>
      </c>
      <c r="B349">
        <f>IF(ISBLANK(A349),0,IF(AND(ISERROR(VLOOKUP(VLOOKUP(A349,ishod_substance!A:G,7,0),$B$17:B348,1,0))=TRUE,VLOOKUP(A349,norm!A:B,2,0)&gt;0),VLOOKUP(A349,ishod_substance!A:G,7,0),0))</f>
        <v>0</v>
      </c>
      <c r="C349" s="47">
        <v>331</v>
      </c>
      <c r="D349" s="147" t="e">
        <f>VLOOKUP(B349,quide!A:B,2,0)</f>
        <v>#N/A</v>
      </c>
      <c r="E349" s="47" t="e">
        <f>VLOOKUP(B349,quide!A:G,7,0)</f>
        <v>#N/A</v>
      </c>
      <c r="F349" s="47">
        <f>SUMIF(ishod_substance!G:G,tbl_7!B349,ishod_substance!H:H)</f>
        <v>0</v>
      </c>
      <c r="G349" s="47">
        <f>SUMIF(ishod_substance!G:G,tbl_7!B349,ishod_substance!I:I)</f>
        <v>0</v>
      </c>
      <c r="H349" s="47" t="s">
        <v>172</v>
      </c>
      <c r="I349" s="47">
        <f t="shared" si="105"/>
        <v>0</v>
      </c>
      <c r="J349" s="47">
        <f t="shared" si="106"/>
        <v>0</v>
      </c>
      <c r="K349" s="47" t="str">
        <f t="shared" si="107"/>
        <v>ПДВ</v>
      </c>
      <c r="L349" s="47">
        <f t="shared" si="108"/>
        <v>0</v>
      </c>
      <c r="M349" s="47">
        <f t="shared" si="109"/>
        <v>0</v>
      </c>
      <c r="N349" s="47" t="str">
        <f t="shared" si="110"/>
        <v>ПДВ</v>
      </c>
      <c r="O349" s="47">
        <f t="shared" si="111"/>
        <v>0</v>
      </c>
      <c r="P349" s="47">
        <f t="shared" si="112"/>
        <v>0</v>
      </c>
      <c r="Q349" s="47" t="str">
        <f t="shared" si="113"/>
        <v>ПДВ</v>
      </c>
      <c r="R349" s="47">
        <f t="shared" si="114"/>
        <v>0</v>
      </c>
      <c r="S349" s="47">
        <f t="shared" si="115"/>
        <v>0</v>
      </c>
      <c r="T349" s="47" t="str">
        <f t="shared" si="116"/>
        <v>ПДВ</v>
      </c>
      <c r="U349" s="47">
        <f t="shared" si="117"/>
        <v>0</v>
      </c>
      <c r="V349" s="47">
        <f t="shared" si="118"/>
        <v>0</v>
      </c>
      <c r="W349" s="47" t="str">
        <f t="shared" si="119"/>
        <v>ПДВ</v>
      </c>
      <c r="X349" s="47">
        <f t="shared" si="120"/>
        <v>0</v>
      </c>
      <c r="Y349" s="47">
        <f t="shared" si="121"/>
        <v>0</v>
      </c>
      <c r="Z349" s="47" t="str">
        <f t="shared" si="122"/>
        <v>ПДВ</v>
      </c>
      <c r="AA349" s="47">
        <f t="shared" si="123"/>
        <v>0</v>
      </c>
      <c r="AB349" s="47">
        <f t="shared" si="124"/>
        <v>0</v>
      </c>
      <c r="AC349" s="47" t="str">
        <f t="shared" si="125"/>
        <v>ПДВ</v>
      </c>
      <c r="AD349" t="e">
        <f>VLOOKUP(B349,[1]справочник!A:H,8,0)</f>
        <v>#N/A</v>
      </c>
    </row>
    <row r="350" spans="1:30" hidden="1" x14ac:dyDescent="0.25">
      <c r="A350">
        <v>332</v>
      </c>
      <c r="B350">
        <f>IF(ISBLANK(A350),0,IF(AND(ISERROR(VLOOKUP(VLOOKUP(A350,ishod_substance!A:G,7,0),$B$17:B349,1,0))=TRUE,VLOOKUP(A350,norm!A:B,2,0)&gt;0),VLOOKUP(A350,ishod_substance!A:G,7,0),0))</f>
        <v>0</v>
      </c>
      <c r="C350" s="47">
        <v>332</v>
      </c>
      <c r="D350" s="147" t="e">
        <f>VLOOKUP(B350,quide!A:B,2,0)</f>
        <v>#N/A</v>
      </c>
      <c r="E350" s="47" t="e">
        <f>VLOOKUP(B350,quide!A:G,7,0)</f>
        <v>#N/A</v>
      </c>
      <c r="F350" s="47">
        <f>SUMIF(ishod_substance!G:G,tbl_7!B350,ishod_substance!H:H)</f>
        <v>0</v>
      </c>
      <c r="G350" s="47">
        <f>SUMIF(ishod_substance!G:G,tbl_7!B350,ishod_substance!I:I)</f>
        <v>0</v>
      </c>
      <c r="H350" s="47" t="s">
        <v>172</v>
      </c>
      <c r="I350" s="47">
        <f t="shared" si="105"/>
        <v>0</v>
      </c>
      <c r="J350" s="47">
        <f t="shared" si="106"/>
        <v>0</v>
      </c>
      <c r="K350" s="47" t="str">
        <f t="shared" si="107"/>
        <v>ПДВ</v>
      </c>
      <c r="L350" s="47">
        <f t="shared" si="108"/>
        <v>0</v>
      </c>
      <c r="M350" s="47">
        <f t="shared" si="109"/>
        <v>0</v>
      </c>
      <c r="N350" s="47" t="str">
        <f t="shared" si="110"/>
        <v>ПДВ</v>
      </c>
      <c r="O350" s="47">
        <f t="shared" si="111"/>
        <v>0</v>
      </c>
      <c r="P350" s="47">
        <f t="shared" si="112"/>
        <v>0</v>
      </c>
      <c r="Q350" s="47" t="str">
        <f t="shared" si="113"/>
        <v>ПДВ</v>
      </c>
      <c r="R350" s="47">
        <f t="shared" si="114"/>
        <v>0</v>
      </c>
      <c r="S350" s="47">
        <f t="shared" si="115"/>
        <v>0</v>
      </c>
      <c r="T350" s="47" t="str">
        <f t="shared" si="116"/>
        <v>ПДВ</v>
      </c>
      <c r="U350" s="47">
        <f t="shared" si="117"/>
        <v>0</v>
      </c>
      <c r="V350" s="47">
        <f t="shared" si="118"/>
        <v>0</v>
      </c>
      <c r="W350" s="47" t="str">
        <f t="shared" si="119"/>
        <v>ПДВ</v>
      </c>
      <c r="X350" s="47">
        <f t="shared" si="120"/>
        <v>0</v>
      </c>
      <c r="Y350" s="47">
        <f t="shared" si="121"/>
        <v>0</v>
      </c>
      <c r="Z350" s="47" t="str">
        <f t="shared" si="122"/>
        <v>ПДВ</v>
      </c>
      <c r="AA350" s="47">
        <f t="shared" si="123"/>
        <v>0</v>
      </c>
      <c r="AB350" s="47">
        <f t="shared" si="124"/>
        <v>0</v>
      </c>
      <c r="AC350" s="47" t="str">
        <f t="shared" si="125"/>
        <v>ПДВ</v>
      </c>
      <c r="AD350" t="e">
        <f>VLOOKUP(B350,[1]справочник!A:H,8,0)</f>
        <v>#N/A</v>
      </c>
    </row>
    <row r="351" spans="1:30" hidden="1" x14ac:dyDescent="0.25">
      <c r="A351">
        <v>333</v>
      </c>
      <c r="B351">
        <f>IF(ISBLANK(A351),0,IF(AND(ISERROR(VLOOKUP(VLOOKUP(A351,ishod_substance!A:G,7,0),$B$17:B350,1,0))=TRUE,VLOOKUP(A351,norm!A:B,2,0)&gt;0),VLOOKUP(A351,ishod_substance!A:G,7,0),0))</f>
        <v>0</v>
      </c>
      <c r="C351" s="47">
        <v>333</v>
      </c>
      <c r="D351" s="147" t="e">
        <f>VLOOKUP(B351,quide!A:B,2,0)</f>
        <v>#N/A</v>
      </c>
      <c r="E351" s="47" t="e">
        <f>VLOOKUP(B351,quide!A:G,7,0)</f>
        <v>#N/A</v>
      </c>
      <c r="F351" s="47">
        <f>SUMIF(ishod_substance!G:G,tbl_7!B351,ishod_substance!H:H)</f>
        <v>0</v>
      </c>
      <c r="G351" s="47">
        <f>SUMIF(ishod_substance!G:G,tbl_7!B351,ishod_substance!I:I)</f>
        <v>0</v>
      </c>
      <c r="H351" s="47" t="s">
        <v>172</v>
      </c>
      <c r="I351" s="47">
        <f t="shared" si="105"/>
        <v>0</v>
      </c>
      <c r="J351" s="47">
        <f t="shared" si="106"/>
        <v>0</v>
      </c>
      <c r="K351" s="47" t="str">
        <f t="shared" si="107"/>
        <v>ПДВ</v>
      </c>
      <c r="L351" s="47">
        <f t="shared" si="108"/>
        <v>0</v>
      </c>
      <c r="M351" s="47">
        <f t="shared" si="109"/>
        <v>0</v>
      </c>
      <c r="N351" s="47" t="str">
        <f t="shared" si="110"/>
        <v>ПДВ</v>
      </c>
      <c r="O351" s="47">
        <f t="shared" si="111"/>
        <v>0</v>
      </c>
      <c r="P351" s="47">
        <f t="shared" si="112"/>
        <v>0</v>
      </c>
      <c r="Q351" s="47" t="str">
        <f t="shared" si="113"/>
        <v>ПДВ</v>
      </c>
      <c r="R351" s="47">
        <f t="shared" si="114"/>
        <v>0</v>
      </c>
      <c r="S351" s="47">
        <f t="shared" si="115"/>
        <v>0</v>
      </c>
      <c r="T351" s="47" t="str">
        <f t="shared" si="116"/>
        <v>ПДВ</v>
      </c>
      <c r="U351" s="47">
        <f t="shared" si="117"/>
        <v>0</v>
      </c>
      <c r="V351" s="47">
        <f t="shared" si="118"/>
        <v>0</v>
      </c>
      <c r="W351" s="47" t="str">
        <f t="shared" si="119"/>
        <v>ПДВ</v>
      </c>
      <c r="X351" s="47">
        <f t="shared" si="120"/>
        <v>0</v>
      </c>
      <c r="Y351" s="47">
        <f t="shared" si="121"/>
        <v>0</v>
      </c>
      <c r="Z351" s="47" t="str">
        <f t="shared" si="122"/>
        <v>ПДВ</v>
      </c>
      <c r="AA351" s="47">
        <f t="shared" si="123"/>
        <v>0</v>
      </c>
      <c r="AB351" s="47">
        <f t="shared" si="124"/>
        <v>0</v>
      </c>
      <c r="AC351" s="47" t="str">
        <f t="shared" si="125"/>
        <v>ПДВ</v>
      </c>
      <c r="AD351" t="e">
        <f>VLOOKUP(B351,[1]справочник!A:H,8,0)</f>
        <v>#N/A</v>
      </c>
    </row>
    <row r="352" spans="1:30" hidden="1" x14ac:dyDescent="0.25">
      <c r="A352">
        <v>334</v>
      </c>
      <c r="B352">
        <f>IF(ISBLANK(A352),0,IF(AND(ISERROR(VLOOKUP(VLOOKUP(A352,ishod_substance!A:G,7,0),$B$17:B351,1,0))=TRUE,VLOOKUP(A352,norm!A:B,2,0)&gt;0),VLOOKUP(A352,ishod_substance!A:G,7,0),0))</f>
        <v>0</v>
      </c>
      <c r="C352" s="47">
        <v>334</v>
      </c>
      <c r="D352" s="147" t="e">
        <f>VLOOKUP(B352,quide!A:B,2,0)</f>
        <v>#N/A</v>
      </c>
      <c r="E352" s="47" t="e">
        <f>VLOOKUP(B352,quide!A:G,7,0)</f>
        <v>#N/A</v>
      </c>
      <c r="F352" s="47">
        <f>SUMIF(ishod_substance!G:G,tbl_7!B352,ishod_substance!H:H)</f>
        <v>0</v>
      </c>
      <c r="G352" s="47">
        <f>SUMIF(ishod_substance!G:G,tbl_7!B352,ishod_substance!I:I)</f>
        <v>0</v>
      </c>
      <c r="H352" s="47" t="s">
        <v>172</v>
      </c>
      <c r="I352" s="47">
        <f t="shared" si="105"/>
        <v>0</v>
      </c>
      <c r="J352" s="47">
        <f t="shared" si="106"/>
        <v>0</v>
      </c>
      <c r="K352" s="47" t="str">
        <f t="shared" si="107"/>
        <v>ПДВ</v>
      </c>
      <c r="L352" s="47">
        <f t="shared" si="108"/>
        <v>0</v>
      </c>
      <c r="M352" s="47">
        <f t="shared" si="109"/>
        <v>0</v>
      </c>
      <c r="N352" s="47" t="str">
        <f t="shared" si="110"/>
        <v>ПДВ</v>
      </c>
      <c r="O352" s="47">
        <f t="shared" si="111"/>
        <v>0</v>
      </c>
      <c r="P352" s="47">
        <f t="shared" si="112"/>
        <v>0</v>
      </c>
      <c r="Q352" s="47" t="str">
        <f t="shared" si="113"/>
        <v>ПДВ</v>
      </c>
      <c r="R352" s="47">
        <f t="shared" si="114"/>
        <v>0</v>
      </c>
      <c r="S352" s="47">
        <f t="shared" si="115"/>
        <v>0</v>
      </c>
      <c r="T352" s="47" t="str">
        <f t="shared" si="116"/>
        <v>ПДВ</v>
      </c>
      <c r="U352" s="47">
        <f t="shared" si="117"/>
        <v>0</v>
      </c>
      <c r="V352" s="47">
        <f t="shared" si="118"/>
        <v>0</v>
      </c>
      <c r="W352" s="47" t="str">
        <f t="shared" si="119"/>
        <v>ПДВ</v>
      </c>
      <c r="X352" s="47">
        <f t="shared" si="120"/>
        <v>0</v>
      </c>
      <c r="Y352" s="47">
        <f t="shared" si="121"/>
        <v>0</v>
      </c>
      <c r="Z352" s="47" t="str">
        <f t="shared" si="122"/>
        <v>ПДВ</v>
      </c>
      <c r="AA352" s="47">
        <f t="shared" si="123"/>
        <v>0</v>
      </c>
      <c r="AB352" s="47">
        <f t="shared" si="124"/>
        <v>0</v>
      </c>
      <c r="AC352" s="47" t="str">
        <f t="shared" si="125"/>
        <v>ПДВ</v>
      </c>
      <c r="AD352" t="e">
        <f>VLOOKUP(B352,[1]справочник!A:H,8,0)</f>
        <v>#N/A</v>
      </c>
    </row>
    <row r="353" spans="1:30" hidden="1" x14ac:dyDescent="0.25">
      <c r="A353">
        <v>335</v>
      </c>
      <c r="B353">
        <f>IF(ISBLANK(A353),0,IF(AND(ISERROR(VLOOKUP(VLOOKUP(A353,ishod_substance!A:G,7,0),$B$17:B352,1,0))=TRUE,VLOOKUP(A353,norm!A:B,2,0)&gt;0),VLOOKUP(A353,ishod_substance!A:G,7,0),0))</f>
        <v>0</v>
      </c>
      <c r="C353" s="47">
        <v>335</v>
      </c>
      <c r="D353" s="147" t="e">
        <f>VLOOKUP(B353,quide!A:B,2,0)</f>
        <v>#N/A</v>
      </c>
      <c r="E353" s="47" t="e">
        <f>VLOOKUP(B353,quide!A:G,7,0)</f>
        <v>#N/A</v>
      </c>
      <c r="F353" s="47">
        <f>SUMIF(ishod_substance!G:G,tbl_7!B353,ishod_substance!H:H)</f>
        <v>0</v>
      </c>
      <c r="G353" s="47">
        <f>SUMIF(ishod_substance!G:G,tbl_7!B353,ishod_substance!I:I)</f>
        <v>0</v>
      </c>
      <c r="H353" s="47" t="s">
        <v>172</v>
      </c>
      <c r="I353" s="47">
        <f t="shared" si="105"/>
        <v>0</v>
      </c>
      <c r="J353" s="47">
        <f t="shared" si="106"/>
        <v>0</v>
      </c>
      <c r="K353" s="47" t="str">
        <f t="shared" si="107"/>
        <v>ПДВ</v>
      </c>
      <c r="L353" s="47">
        <f t="shared" si="108"/>
        <v>0</v>
      </c>
      <c r="M353" s="47">
        <f t="shared" si="109"/>
        <v>0</v>
      </c>
      <c r="N353" s="47" t="str">
        <f t="shared" si="110"/>
        <v>ПДВ</v>
      </c>
      <c r="O353" s="47">
        <f t="shared" si="111"/>
        <v>0</v>
      </c>
      <c r="P353" s="47">
        <f t="shared" si="112"/>
        <v>0</v>
      </c>
      <c r="Q353" s="47" t="str">
        <f t="shared" si="113"/>
        <v>ПДВ</v>
      </c>
      <c r="R353" s="47">
        <f t="shared" si="114"/>
        <v>0</v>
      </c>
      <c r="S353" s="47">
        <f t="shared" si="115"/>
        <v>0</v>
      </c>
      <c r="T353" s="47" t="str">
        <f t="shared" si="116"/>
        <v>ПДВ</v>
      </c>
      <c r="U353" s="47">
        <f t="shared" si="117"/>
        <v>0</v>
      </c>
      <c r="V353" s="47">
        <f t="shared" si="118"/>
        <v>0</v>
      </c>
      <c r="W353" s="47" t="str">
        <f t="shared" si="119"/>
        <v>ПДВ</v>
      </c>
      <c r="X353" s="47">
        <f t="shared" si="120"/>
        <v>0</v>
      </c>
      <c r="Y353" s="47">
        <f t="shared" si="121"/>
        <v>0</v>
      </c>
      <c r="Z353" s="47" t="str">
        <f t="shared" si="122"/>
        <v>ПДВ</v>
      </c>
      <c r="AA353" s="47">
        <f t="shared" si="123"/>
        <v>0</v>
      </c>
      <c r="AB353" s="47">
        <f t="shared" si="124"/>
        <v>0</v>
      </c>
      <c r="AC353" s="47" t="str">
        <f t="shared" si="125"/>
        <v>ПДВ</v>
      </c>
      <c r="AD353" t="e">
        <f>VLOOKUP(B353,[1]справочник!A:H,8,0)</f>
        <v>#N/A</v>
      </c>
    </row>
    <row r="354" spans="1:30" hidden="1" x14ac:dyDescent="0.25">
      <c r="A354">
        <v>336</v>
      </c>
      <c r="B354">
        <f>IF(ISBLANK(A354),0,IF(AND(ISERROR(VLOOKUP(VLOOKUP(A354,ishod_substance!A:G,7,0),$B$17:B353,1,0))=TRUE,VLOOKUP(A354,norm!A:B,2,0)&gt;0),VLOOKUP(A354,ishod_substance!A:G,7,0),0))</f>
        <v>0</v>
      </c>
      <c r="C354" s="47">
        <v>336</v>
      </c>
      <c r="D354" s="147" t="e">
        <f>VLOOKUP(B354,quide!A:B,2,0)</f>
        <v>#N/A</v>
      </c>
      <c r="E354" s="47" t="e">
        <f>VLOOKUP(B354,quide!A:G,7,0)</f>
        <v>#N/A</v>
      </c>
      <c r="F354" s="47">
        <f>SUMIF(ishod_substance!G:G,tbl_7!B354,ishod_substance!H:H)</f>
        <v>0</v>
      </c>
      <c r="G354" s="47">
        <f>SUMIF(ishod_substance!G:G,tbl_7!B354,ishod_substance!I:I)</f>
        <v>0</v>
      </c>
      <c r="H354" s="47" t="s">
        <v>172</v>
      </c>
      <c r="I354" s="47">
        <f t="shared" si="105"/>
        <v>0</v>
      </c>
      <c r="J354" s="47">
        <f t="shared" si="106"/>
        <v>0</v>
      </c>
      <c r="K354" s="47" t="str">
        <f t="shared" si="107"/>
        <v>ПДВ</v>
      </c>
      <c r="L354" s="47">
        <f t="shared" si="108"/>
        <v>0</v>
      </c>
      <c r="M354" s="47">
        <f t="shared" si="109"/>
        <v>0</v>
      </c>
      <c r="N354" s="47" t="str">
        <f t="shared" si="110"/>
        <v>ПДВ</v>
      </c>
      <c r="O354" s="47">
        <f t="shared" si="111"/>
        <v>0</v>
      </c>
      <c r="P354" s="47">
        <f t="shared" si="112"/>
        <v>0</v>
      </c>
      <c r="Q354" s="47" t="str">
        <f t="shared" si="113"/>
        <v>ПДВ</v>
      </c>
      <c r="R354" s="47">
        <f t="shared" si="114"/>
        <v>0</v>
      </c>
      <c r="S354" s="47">
        <f t="shared" si="115"/>
        <v>0</v>
      </c>
      <c r="T354" s="47" t="str">
        <f t="shared" si="116"/>
        <v>ПДВ</v>
      </c>
      <c r="U354" s="47">
        <f t="shared" si="117"/>
        <v>0</v>
      </c>
      <c r="V354" s="47">
        <f t="shared" si="118"/>
        <v>0</v>
      </c>
      <c r="W354" s="47" t="str">
        <f t="shared" si="119"/>
        <v>ПДВ</v>
      </c>
      <c r="X354" s="47">
        <f t="shared" si="120"/>
        <v>0</v>
      </c>
      <c r="Y354" s="47">
        <f t="shared" si="121"/>
        <v>0</v>
      </c>
      <c r="Z354" s="47" t="str">
        <f t="shared" si="122"/>
        <v>ПДВ</v>
      </c>
      <c r="AA354" s="47">
        <f t="shared" si="123"/>
        <v>0</v>
      </c>
      <c r="AB354" s="47">
        <f t="shared" si="124"/>
        <v>0</v>
      </c>
      <c r="AC354" s="47" t="str">
        <f t="shared" si="125"/>
        <v>ПДВ</v>
      </c>
      <c r="AD354" t="e">
        <f>VLOOKUP(B354,[1]справочник!A:H,8,0)</f>
        <v>#N/A</v>
      </c>
    </row>
    <row r="355" spans="1:30" hidden="1" x14ac:dyDescent="0.25">
      <c r="A355">
        <v>337</v>
      </c>
      <c r="B355">
        <f>IF(ISBLANK(A355),0,IF(AND(ISERROR(VLOOKUP(VLOOKUP(A355,ishod_substance!A:G,7,0),$B$17:B354,1,0))=TRUE,VLOOKUP(A355,norm!A:B,2,0)&gt;0),VLOOKUP(A355,ishod_substance!A:G,7,0),0))</f>
        <v>0</v>
      </c>
      <c r="C355" s="47">
        <v>337</v>
      </c>
      <c r="D355" s="147" t="e">
        <f>VLOOKUP(B355,quide!A:B,2,0)</f>
        <v>#N/A</v>
      </c>
      <c r="E355" s="47" t="e">
        <f>VLOOKUP(B355,quide!A:G,7,0)</f>
        <v>#N/A</v>
      </c>
      <c r="F355" s="47">
        <f>SUMIF(ishod_substance!G:G,tbl_7!B355,ishod_substance!H:H)</f>
        <v>0</v>
      </c>
      <c r="G355" s="47">
        <f>SUMIF(ishod_substance!G:G,tbl_7!B355,ishod_substance!I:I)</f>
        <v>0</v>
      </c>
      <c r="H355" s="47" t="s">
        <v>172</v>
      </c>
      <c r="I355" s="47">
        <f t="shared" si="105"/>
        <v>0</v>
      </c>
      <c r="J355" s="47">
        <f t="shared" si="106"/>
        <v>0</v>
      </c>
      <c r="K355" s="47" t="str">
        <f t="shared" si="107"/>
        <v>ПДВ</v>
      </c>
      <c r="L355" s="47">
        <f t="shared" si="108"/>
        <v>0</v>
      </c>
      <c r="M355" s="47">
        <f t="shared" si="109"/>
        <v>0</v>
      </c>
      <c r="N355" s="47" t="str">
        <f t="shared" si="110"/>
        <v>ПДВ</v>
      </c>
      <c r="O355" s="47">
        <f t="shared" si="111"/>
        <v>0</v>
      </c>
      <c r="P355" s="47">
        <f t="shared" si="112"/>
        <v>0</v>
      </c>
      <c r="Q355" s="47" t="str">
        <f t="shared" si="113"/>
        <v>ПДВ</v>
      </c>
      <c r="R355" s="47">
        <f t="shared" si="114"/>
        <v>0</v>
      </c>
      <c r="S355" s="47">
        <f t="shared" si="115"/>
        <v>0</v>
      </c>
      <c r="T355" s="47" t="str">
        <f t="shared" si="116"/>
        <v>ПДВ</v>
      </c>
      <c r="U355" s="47">
        <f t="shared" si="117"/>
        <v>0</v>
      </c>
      <c r="V355" s="47">
        <f t="shared" si="118"/>
        <v>0</v>
      </c>
      <c r="W355" s="47" t="str">
        <f t="shared" si="119"/>
        <v>ПДВ</v>
      </c>
      <c r="X355" s="47">
        <f t="shared" si="120"/>
        <v>0</v>
      </c>
      <c r="Y355" s="47">
        <f t="shared" si="121"/>
        <v>0</v>
      </c>
      <c r="Z355" s="47" t="str">
        <f t="shared" si="122"/>
        <v>ПДВ</v>
      </c>
      <c r="AA355" s="47">
        <f t="shared" si="123"/>
        <v>0</v>
      </c>
      <c r="AB355" s="47">
        <f t="shared" si="124"/>
        <v>0</v>
      </c>
      <c r="AC355" s="47" t="str">
        <f t="shared" si="125"/>
        <v>ПДВ</v>
      </c>
      <c r="AD355" t="e">
        <f>VLOOKUP(B355,[1]справочник!A:H,8,0)</f>
        <v>#N/A</v>
      </c>
    </row>
    <row r="356" spans="1:30" hidden="1" x14ac:dyDescent="0.25">
      <c r="A356">
        <v>338</v>
      </c>
      <c r="B356">
        <f>IF(ISBLANK(A356),0,IF(AND(ISERROR(VLOOKUP(VLOOKUP(A356,ishod_substance!A:G,7,0),$B$17:B355,1,0))=TRUE,VLOOKUP(A356,norm!A:B,2,0)&gt;0),VLOOKUP(A356,ishod_substance!A:G,7,0),0))</f>
        <v>0</v>
      </c>
      <c r="C356" s="47">
        <v>338</v>
      </c>
      <c r="D356" s="147" t="e">
        <f>VLOOKUP(B356,quide!A:B,2,0)</f>
        <v>#N/A</v>
      </c>
      <c r="E356" s="47" t="e">
        <f>VLOOKUP(B356,quide!A:G,7,0)</f>
        <v>#N/A</v>
      </c>
      <c r="F356" s="47">
        <f>SUMIF(ishod_substance!G:G,tbl_7!B356,ishod_substance!H:H)</f>
        <v>0</v>
      </c>
      <c r="G356" s="47">
        <f>SUMIF(ishod_substance!G:G,tbl_7!B356,ishod_substance!I:I)</f>
        <v>0</v>
      </c>
      <c r="H356" s="47" t="s">
        <v>172</v>
      </c>
      <c r="I356" s="47">
        <f t="shared" si="105"/>
        <v>0</v>
      </c>
      <c r="J356" s="47">
        <f t="shared" si="106"/>
        <v>0</v>
      </c>
      <c r="K356" s="47" t="str">
        <f t="shared" si="107"/>
        <v>ПДВ</v>
      </c>
      <c r="L356" s="47">
        <f t="shared" si="108"/>
        <v>0</v>
      </c>
      <c r="M356" s="47">
        <f t="shared" si="109"/>
        <v>0</v>
      </c>
      <c r="N356" s="47" t="str">
        <f t="shared" si="110"/>
        <v>ПДВ</v>
      </c>
      <c r="O356" s="47">
        <f t="shared" si="111"/>
        <v>0</v>
      </c>
      <c r="P356" s="47">
        <f t="shared" si="112"/>
        <v>0</v>
      </c>
      <c r="Q356" s="47" t="str">
        <f t="shared" si="113"/>
        <v>ПДВ</v>
      </c>
      <c r="R356" s="47">
        <f t="shared" si="114"/>
        <v>0</v>
      </c>
      <c r="S356" s="47">
        <f t="shared" si="115"/>
        <v>0</v>
      </c>
      <c r="T356" s="47" t="str">
        <f t="shared" si="116"/>
        <v>ПДВ</v>
      </c>
      <c r="U356" s="47">
        <f t="shared" si="117"/>
        <v>0</v>
      </c>
      <c r="V356" s="47">
        <f t="shared" si="118"/>
        <v>0</v>
      </c>
      <c r="W356" s="47" t="str">
        <f t="shared" si="119"/>
        <v>ПДВ</v>
      </c>
      <c r="X356" s="47">
        <f t="shared" si="120"/>
        <v>0</v>
      </c>
      <c r="Y356" s="47">
        <f t="shared" si="121"/>
        <v>0</v>
      </c>
      <c r="Z356" s="47" t="str">
        <f t="shared" si="122"/>
        <v>ПДВ</v>
      </c>
      <c r="AA356" s="47">
        <f t="shared" si="123"/>
        <v>0</v>
      </c>
      <c r="AB356" s="47">
        <f t="shared" si="124"/>
        <v>0</v>
      </c>
      <c r="AC356" s="47" t="str">
        <f t="shared" si="125"/>
        <v>ПДВ</v>
      </c>
      <c r="AD356" t="e">
        <f>VLOOKUP(B356,[1]справочник!A:H,8,0)</f>
        <v>#N/A</v>
      </c>
    </row>
    <row r="357" spans="1:30" hidden="1" x14ac:dyDescent="0.25">
      <c r="A357">
        <v>339</v>
      </c>
      <c r="B357">
        <f>IF(ISBLANK(A357),0,IF(AND(ISERROR(VLOOKUP(VLOOKUP(A357,ishod_substance!A:G,7,0),$B$17:B356,1,0))=TRUE,VLOOKUP(A357,norm!A:B,2,0)&gt;0),VLOOKUP(A357,ishod_substance!A:G,7,0),0))</f>
        <v>0</v>
      </c>
      <c r="C357" s="47">
        <v>339</v>
      </c>
      <c r="D357" s="147" t="e">
        <f>VLOOKUP(B357,quide!A:B,2,0)</f>
        <v>#N/A</v>
      </c>
      <c r="E357" s="47" t="e">
        <f>VLOOKUP(B357,quide!A:G,7,0)</f>
        <v>#N/A</v>
      </c>
      <c r="F357" s="47">
        <f>SUMIF(ishod_substance!G:G,tbl_7!B357,ishod_substance!H:H)</f>
        <v>0</v>
      </c>
      <c r="G357" s="47">
        <f>SUMIF(ishod_substance!G:G,tbl_7!B357,ishod_substance!I:I)</f>
        <v>0</v>
      </c>
      <c r="H357" s="47" t="s">
        <v>172</v>
      </c>
      <c r="I357" s="47">
        <f t="shared" si="105"/>
        <v>0</v>
      </c>
      <c r="J357" s="47">
        <f t="shared" si="106"/>
        <v>0</v>
      </c>
      <c r="K357" s="47" t="str">
        <f t="shared" si="107"/>
        <v>ПДВ</v>
      </c>
      <c r="L357" s="47">
        <f t="shared" si="108"/>
        <v>0</v>
      </c>
      <c r="M357" s="47">
        <f t="shared" si="109"/>
        <v>0</v>
      </c>
      <c r="N357" s="47" t="str">
        <f t="shared" si="110"/>
        <v>ПДВ</v>
      </c>
      <c r="O357" s="47">
        <f t="shared" si="111"/>
        <v>0</v>
      </c>
      <c r="P357" s="47">
        <f t="shared" si="112"/>
        <v>0</v>
      </c>
      <c r="Q357" s="47" t="str">
        <f t="shared" si="113"/>
        <v>ПДВ</v>
      </c>
      <c r="R357" s="47">
        <f t="shared" si="114"/>
        <v>0</v>
      </c>
      <c r="S357" s="47">
        <f t="shared" si="115"/>
        <v>0</v>
      </c>
      <c r="T357" s="47" t="str">
        <f t="shared" si="116"/>
        <v>ПДВ</v>
      </c>
      <c r="U357" s="47">
        <f t="shared" si="117"/>
        <v>0</v>
      </c>
      <c r="V357" s="47">
        <f t="shared" si="118"/>
        <v>0</v>
      </c>
      <c r="W357" s="47" t="str">
        <f t="shared" si="119"/>
        <v>ПДВ</v>
      </c>
      <c r="X357" s="47">
        <f t="shared" si="120"/>
        <v>0</v>
      </c>
      <c r="Y357" s="47">
        <f t="shared" si="121"/>
        <v>0</v>
      </c>
      <c r="Z357" s="47" t="str">
        <f t="shared" si="122"/>
        <v>ПДВ</v>
      </c>
      <c r="AA357" s="47">
        <f t="shared" si="123"/>
        <v>0</v>
      </c>
      <c r="AB357" s="47">
        <f t="shared" si="124"/>
        <v>0</v>
      </c>
      <c r="AC357" s="47" t="str">
        <f t="shared" si="125"/>
        <v>ПДВ</v>
      </c>
      <c r="AD357" t="e">
        <f>VLOOKUP(B357,[1]справочник!A:H,8,0)</f>
        <v>#N/A</v>
      </c>
    </row>
    <row r="358" spans="1:30" hidden="1" x14ac:dyDescent="0.25">
      <c r="A358">
        <v>340</v>
      </c>
      <c r="B358">
        <f>IF(ISBLANK(A358),0,IF(AND(ISERROR(VLOOKUP(VLOOKUP(A358,ishod_substance!A:G,7,0),$B$17:B357,1,0))=TRUE,VLOOKUP(A358,norm!A:B,2,0)&gt;0),VLOOKUP(A358,ishod_substance!A:G,7,0),0))</f>
        <v>0</v>
      </c>
      <c r="C358" s="47">
        <v>340</v>
      </c>
      <c r="D358" s="147" t="e">
        <f>VLOOKUP(B358,quide!A:B,2,0)</f>
        <v>#N/A</v>
      </c>
      <c r="E358" s="47" t="e">
        <f>VLOOKUP(B358,quide!A:G,7,0)</f>
        <v>#N/A</v>
      </c>
      <c r="F358" s="47">
        <f>SUMIF(ishod_substance!G:G,tbl_7!B358,ishod_substance!H:H)</f>
        <v>0</v>
      </c>
      <c r="G358" s="47">
        <f>SUMIF(ishod_substance!G:G,tbl_7!B358,ishod_substance!I:I)</f>
        <v>0</v>
      </c>
      <c r="H358" s="47" t="s">
        <v>172</v>
      </c>
      <c r="I358" s="47">
        <f t="shared" si="105"/>
        <v>0</v>
      </c>
      <c r="J358" s="47">
        <f t="shared" si="106"/>
        <v>0</v>
      </c>
      <c r="K358" s="47" t="str">
        <f t="shared" si="107"/>
        <v>ПДВ</v>
      </c>
      <c r="L358" s="47">
        <f t="shared" si="108"/>
        <v>0</v>
      </c>
      <c r="M358" s="47">
        <f t="shared" si="109"/>
        <v>0</v>
      </c>
      <c r="N358" s="47" t="str">
        <f t="shared" si="110"/>
        <v>ПДВ</v>
      </c>
      <c r="O358" s="47">
        <f t="shared" si="111"/>
        <v>0</v>
      </c>
      <c r="P358" s="47">
        <f t="shared" si="112"/>
        <v>0</v>
      </c>
      <c r="Q358" s="47" t="str">
        <f t="shared" si="113"/>
        <v>ПДВ</v>
      </c>
      <c r="R358" s="47">
        <f t="shared" si="114"/>
        <v>0</v>
      </c>
      <c r="S358" s="47">
        <f t="shared" si="115"/>
        <v>0</v>
      </c>
      <c r="T358" s="47" t="str">
        <f t="shared" si="116"/>
        <v>ПДВ</v>
      </c>
      <c r="U358" s="47">
        <f t="shared" si="117"/>
        <v>0</v>
      </c>
      <c r="V358" s="47">
        <f t="shared" si="118"/>
        <v>0</v>
      </c>
      <c r="W358" s="47" t="str">
        <f t="shared" si="119"/>
        <v>ПДВ</v>
      </c>
      <c r="X358" s="47">
        <f t="shared" si="120"/>
        <v>0</v>
      </c>
      <c r="Y358" s="47">
        <f t="shared" si="121"/>
        <v>0</v>
      </c>
      <c r="Z358" s="47" t="str">
        <f t="shared" si="122"/>
        <v>ПДВ</v>
      </c>
      <c r="AA358" s="47">
        <f t="shared" si="123"/>
        <v>0</v>
      </c>
      <c r="AB358" s="47">
        <f t="shared" si="124"/>
        <v>0</v>
      </c>
      <c r="AC358" s="47" t="str">
        <f t="shared" si="125"/>
        <v>ПДВ</v>
      </c>
      <c r="AD358" t="e">
        <f>VLOOKUP(B358,[1]справочник!A:H,8,0)</f>
        <v>#N/A</v>
      </c>
    </row>
    <row r="359" spans="1:30" hidden="1" x14ac:dyDescent="0.25">
      <c r="A359">
        <v>341</v>
      </c>
      <c r="B359">
        <f>IF(ISBLANK(A359),0,IF(AND(ISERROR(VLOOKUP(VLOOKUP(A359,ishod_substance!A:G,7,0),$B$17:B358,1,0))=TRUE,VLOOKUP(A359,norm!A:B,2,0)&gt;0),VLOOKUP(A359,ishod_substance!A:G,7,0),0))</f>
        <v>0</v>
      </c>
      <c r="C359" s="47">
        <v>341</v>
      </c>
      <c r="D359" s="147" t="e">
        <f>VLOOKUP(B359,quide!A:B,2,0)</f>
        <v>#N/A</v>
      </c>
      <c r="E359" s="47" t="e">
        <f>VLOOKUP(B359,quide!A:G,7,0)</f>
        <v>#N/A</v>
      </c>
      <c r="F359" s="47">
        <f>SUMIF(ishod_substance!G:G,tbl_7!B359,ishod_substance!H:H)</f>
        <v>0</v>
      </c>
      <c r="G359" s="47">
        <f>SUMIF(ishod_substance!G:G,tbl_7!B359,ishod_substance!I:I)</f>
        <v>0</v>
      </c>
      <c r="H359" s="47" t="s">
        <v>172</v>
      </c>
      <c r="I359" s="47">
        <f t="shared" si="105"/>
        <v>0</v>
      </c>
      <c r="J359" s="47">
        <f t="shared" si="106"/>
        <v>0</v>
      </c>
      <c r="K359" s="47" t="str">
        <f t="shared" si="107"/>
        <v>ПДВ</v>
      </c>
      <c r="L359" s="47">
        <f t="shared" si="108"/>
        <v>0</v>
      </c>
      <c r="M359" s="47">
        <f t="shared" si="109"/>
        <v>0</v>
      </c>
      <c r="N359" s="47" t="str">
        <f t="shared" si="110"/>
        <v>ПДВ</v>
      </c>
      <c r="O359" s="47">
        <f t="shared" si="111"/>
        <v>0</v>
      </c>
      <c r="P359" s="47">
        <f t="shared" si="112"/>
        <v>0</v>
      </c>
      <c r="Q359" s="47" t="str">
        <f t="shared" si="113"/>
        <v>ПДВ</v>
      </c>
      <c r="R359" s="47">
        <f t="shared" si="114"/>
        <v>0</v>
      </c>
      <c r="S359" s="47">
        <f t="shared" si="115"/>
        <v>0</v>
      </c>
      <c r="T359" s="47" t="str">
        <f t="shared" si="116"/>
        <v>ПДВ</v>
      </c>
      <c r="U359" s="47">
        <f t="shared" si="117"/>
        <v>0</v>
      </c>
      <c r="V359" s="47">
        <f t="shared" si="118"/>
        <v>0</v>
      </c>
      <c r="W359" s="47" t="str">
        <f t="shared" si="119"/>
        <v>ПДВ</v>
      </c>
      <c r="X359" s="47">
        <f t="shared" si="120"/>
        <v>0</v>
      </c>
      <c r="Y359" s="47">
        <f t="shared" si="121"/>
        <v>0</v>
      </c>
      <c r="Z359" s="47" t="str">
        <f t="shared" si="122"/>
        <v>ПДВ</v>
      </c>
      <c r="AA359" s="47">
        <f t="shared" si="123"/>
        <v>0</v>
      </c>
      <c r="AB359" s="47">
        <f t="shared" si="124"/>
        <v>0</v>
      </c>
      <c r="AC359" s="47" t="str">
        <f t="shared" si="125"/>
        <v>ПДВ</v>
      </c>
      <c r="AD359" t="e">
        <f>VLOOKUP(B359,[1]справочник!A:H,8,0)</f>
        <v>#N/A</v>
      </c>
    </row>
    <row r="360" spans="1:30" hidden="1" x14ac:dyDescent="0.25">
      <c r="A360">
        <v>342</v>
      </c>
      <c r="B360">
        <f>IF(ISBLANK(A360),0,IF(AND(ISERROR(VLOOKUP(VLOOKUP(A360,ishod_substance!A:G,7,0),$B$17:B359,1,0))=TRUE,VLOOKUP(A360,norm!A:B,2,0)&gt;0),VLOOKUP(A360,ishod_substance!A:G,7,0),0))</f>
        <v>0</v>
      </c>
      <c r="C360" s="47">
        <v>342</v>
      </c>
      <c r="D360" s="147" t="e">
        <f>VLOOKUP(B360,quide!A:B,2,0)</f>
        <v>#N/A</v>
      </c>
      <c r="E360" s="47" t="e">
        <f>VLOOKUP(B360,quide!A:G,7,0)</f>
        <v>#N/A</v>
      </c>
      <c r="F360" s="47">
        <f>SUMIF(ishod_substance!G:G,tbl_7!B360,ishod_substance!H:H)</f>
        <v>0</v>
      </c>
      <c r="G360" s="47">
        <f>SUMIF(ishod_substance!G:G,tbl_7!B360,ishod_substance!I:I)</f>
        <v>0</v>
      </c>
      <c r="H360" s="47" t="s">
        <v>172</v>
      </c>
      <c r="I360" s="47">
        <f t="shared" si="105"/>
        <v>0</v>
      </c>
      <c r="J360" s="47">
        <f t="shared" si="106"/>
        <v>0</v>
      </c>
      <c r="K360" s="47" t="str">
        <f t="shared" si="107"/>
        <v>ПДВ</v>
      </c>
      <c r="L360" s="47">
        <f t="shared" si="108"/>
        <v>0</v>
      </c>
      <c r="M360" s="47">
        <f t="shared" si="109"/>
        <v>0</v>
      </c>
      <c r="N360" s="47" t="str">
        <f t="shared" si="110"/>
        <v>ПДВ</v>
      </c>
      <c r="O360" s="47">
        <f t="shared" si="111"/>
        <v>0</v>
      </c>
      <c r="P360" s="47">
        <f t="shared" si="112"/>
        <v>0</v>
      </c>
      <c r="Q360" s="47" t="str">
        <f t="shared" si="113"/>
        <v>ПДВ</v>
      </c>
      <c r="R360" s="47">
        <f t="shared" si="114"/>
        <v>0</v>
      </c>
      <c r="S360" s="47">
        <f t="shared" si="115"/>
        <v>0</v>
      </c>
      <c r="T360" s="47" t="str">
        <f t="shared" si="116"/>
        <v>ПДВ</v>
      </c>
      <c r="U360" s="47">
        <f t="shared" si="117"/>
        <v>0</v>
      </c>
      <c r="V360" s="47">
        <f t="shared" si="118"/>
        <v>0</v>
      </c>
      <c r="W360" s="47" t="str">
        <f t="shared" si="119"/>
        <v>ПДВ</v>
      </c>
      <c r="X360" s="47">
        <f t="shared" si="120"/>
        <v>0</v>
      </c>
      <c r="Y360" s="47">
        <f t="shared" si="121"/>
        <v>0</v>
      </c>
      <c r="Z360" s="47" t="str">
        <f t="shared" si="122"/>
        <v>ПДВ</v>
      </c>
      <c r="AA360" s="47">
        <f t="shared" si="123"/>
        <v>0</v>
      </c>
      <c r="AB360" s="47">
        <f t="shared" si="124"/>
        <v>0</v>
      </c>
      <c r="AC360" s="47" t="str">
        <f t="shared" si="125"/>
        <v>ПДВ</v>
      </c>
      <c r="AD360" t="e">
        <f>VLOOKUP(B360,[1]справочник!A:H,8,0)</f>
        <v>#N/A</v>
      </c>
    </row>
    <row r="361" spans="1:30" hidden="1" x14ac:dyDescent="0.25">
      <c r="A361">
        <v>343</v>
      </c>
      <c r="B361">
        <f>IF(ISBLANK(A361),0,IF(AND(ISERROR(VLOOKUP(VLOOKUP(A361,ishod_substance!A:G,7,0),$B$17:B360,1,0))=TRUE,VLOOKUP(A361,norm!A:B,2,0)&gt;0),VLOOKUP(A361,ishod_substance!A:G,7,0),0))</f>
        <v>0</v>
      </c>
      <c r="C361" s="47">
        <v>343</v>
      </c>
      <c r="D361" s="147" t="e">
        <f>VLOOKUP(B361,quide!A:B,2,0)</f>
        <v>#N/A</v>
      </c>
      <c r="E361" s="47" t="e">
        <f>VLOOKUP(B361,quide!A:G,7,0)</f>
        <v>#N/A</v>
      </c>
      <c r="F361" s="47">
        <f>SUMIF(ishod_substance!G:G,tbl_7!B361,ishod_substance!H:H)</f>
        <v>0</v>
      </c>
      <c r="G361" s="47">
        <f>SUMIF(ishod_substance!G:G,tbl_7!B361,ishod_substance!I:I)</f>
        <v>0</v>
      </c>
      <c r="H361" s="47" t="s">
        <v>172</v>
      </c>
      <c r="I361" s="47">
        <f t="shared" si="105"/>
        <v>0</v>
      </c>
      <c r="J361" s="47">
        <f t="shared" si="106"/>
        <v>0</v>
      </c>
      <c r="K361" s="47" t="str">
        <f t="shared" si="107"/>
        <v>ПДВ</v>
      </c>
      <c r="L361" s="47">
        <f t="shared" si="108"/>
        <v>0</v>
      </c>
      <c r="M361" s="47">
        <f t="shared" si="109"/>
        <v>0</v>
      </c>
      <c r="N361" s="47" t="str">
        <f t="shared" si="110"/>
        <v>ПДВ</v>
      </c>
      <c r="O361" s="47">
        <f t="shared" si="111"/>
        <v>0</v>
      </c>
      <c r="P361" s="47">
        <f t="shared" si="112"/>
        <v>0</v>
      </c>
      <c r="Q361" s="47" t="str">
        <f t="shared" si="113"/>
        <v>ПДВ</v>
      </c>
      <c r="R361" s="47">
        <f t="shared" si="114"/>
        <v>0</v>
      </c>
      <c r="S361" s="47">
        <f t="shared" si="115"/>
        <v>0</v>
      </c>
      <c r="T361" s="47" t="str">
        <f t="shared" si="116"/>
        <v>ПДВ</v>
      </c>
      <c r="U361" s="47">
        <f t="shared" si="117"/>
        <v>0</v>
      </c>
      <c r="V361" s="47">
        <f t="shared" si="118"/>
        <v>0</v>
      </c>
      <c r="W361" s="47" t="str">
        <f t="shared" si="119"/>
        <v>ПДВ</v>
      </c>
      <c r="X361" s="47">
        <f t="shared" si="120"/>
        <v>0</v>
      </c>
      <c r="Y361" s="47">
        <f t="shared" si="121"/>
        <v>0</v>
      </c>
      <c r="Z361" s="47" t="str">
        <f t="shared" si="122"/>
        <v>ПДВ</v>
      </c>
      <c r="AA361" s="47">
        <f t="shared" si="123"/>
        <v>0</v>
      </c>
      <c r="AB361" s="47">
        <f t="shared" si="124"/>
        <v>0</v>
      </c>
      <c r="AC361" s="47" t="str">
        <f t="shared" si="125"/>
        <v>ПДВ</v>
      </c>
      <c r="AD361" t="e">
        <f>VLOOKUP(B361,[1]справочник!A:H,8,0)</f>
        <v>#N/A</v>
      </c>
    </row>
    <row r="362" spans="1:30" hidden="1" x14ac:dyDescent="0.25">
      <c r="A362">
        <v>344</v>
      </c>
      <c r="B362">
        <f>IF(ISBLANK(A362),0,IF(AND(ISERROR(VLOOKUP(VLOOKUP(A362,ishod_substance!A:G,7,0),$B$17:B361,1,0))=TRUE,VLOOKUP(A362,norm!A:B,2,0)&gt;0),VLOOKUP(A362,ishod_substance!A:G,7,0),0))</f>
        <v>0</v>
      </c>
      <c r="C362" s="47">
        <v>344</v>
      </c>
      <c r="D362" s="147" t="e">
        <f>VLOOKUP(B362,quide!A:B,2,0)</f>
        <v>#N/A</v>
      </c>
      <c r="E362" s="47" t="e">
        <f>VLOOKUP(B362,quide!A:G,7,0)</f>
        <v>#N/A</v>
      </c>
      <c r="F362" s="47">
        <f>SUMIF(ishod_substance!G:G,tbl_7!B362,ishod_substance!H:H)</f>
        <v>0</v>
      </c>
      <c r="G362" s="47">
        <f>SUMIF(ishod_substance!G:G,tbl_7!B362,ishod_substance!I:I)</f>
        <v>0</v>
      </c>
      <c r="H362" s="47" t="s">
        <v>172</v>
      </c>
      <c r="I362" s="47">
        <f t="shared" si="105"/>
        <v>0</v>
      </c>
      <c r="J362" s="47">
        <f t="shared" si="106"/>
        <v>0</v>
      </c>
      <c r="K362" s="47" t="str">
        <f t="shared" si="107"/>
        <v>ПДВ</v>
      </c>
      <c r="L362" s="47">
        <f t="shared" si="108"/>
        <v>0</v>
      </c>
      <c r="M362" s="47">
        <f t="shared" si="109"/>
        <v>0</v>
      </c>
      <c r="N362" s="47" t="str">
        <f t="shared" si="110"/>
        <v>ПДВ</v>
      </c>
      <c r="O362" s="47">
        <f t="shared" si="111"/>
        <v>0</v>
      </c>
      <c r="P362" s="47">
        <f t="shared" si="112"/>
        <v>0</v>
      </c>
      <c r="Q362" s="47" t="str">
        <f t="shared" si="113"/>
        <v>ПДВ</v>
      </c>
      <c r="R362" s="47">
        <f t="shared" si="114"/>
        <v>0</v>
      </c>
      <c r="S362" s="47">
        <f t="shared" si="115"/>
        <v>0</v>
      </c>
      <c r="T362" s="47" t="str">
        <f t="shared" si="116"/>
        <v>ПДВ</v>
      </c>
      <c r="U362" s="47">
        <f t="shared" si="117"/>
        <v>0</v>
      </c>
      <c r="V362" s="47">
        <f t="shared" si="118"/>
        <v>0</v>
      </c>
      <c r="W362" s="47" t="str">
        <f t="shared" si="119"/>
        <v>ПДВ</v>
      </c>
      <c r="X362" s="47">
        <f t="shared" si="120"/>
        <v>0</v>
      </c>
      <c r="Y362" s="47">
        <f t="shared" si="121"/>
        <v>0</v>
      </c>
      <c r="Z362" s="47" t="str">
        <f t="shared" si="122"/>
        <v>ПДВ</v>
      </c>
      <c r="AA362" s="47">
        <f t="shared" si="123"/>
        <v>0</v>
      </c>
      <c r="AB362" s="47">
        <f t="shared" si="124"/>
        <v>0</v>
      </c>
      <c r="AC362" s="47" t="str">
        <f t="shared" si="125"/>
        <v>ПДВ</v>
      </c>
      <c r="AD362" t="e">
        <f>VLOOKUP(B362,[1]справочник!A:H,8,0)</f>
        <v>#N/A</v>
      </c>
    </row>
    <row r="363" spans="1:30" hidden="1" x14ac:dyDescent="0.25">
      <c r="A363">
        <v>345</v>
      </c>
      <c r="B363">
        <f>IF(ISBLANK(A363),0,IF(AND(ISERROR(VLOOKUP(VLOOKUP(A363,ishod_substance!A:G,7,0),$B$17:B362,1,0))=TRUE,VLOOKUP(A363,norm!A:B,2,0)&gt;0),VLOOKUP(A363,ishod_substance!A:G,7,0),0))</f>
        <v>0</v>
      </c>
      <c r="C363" s="47">
        <v>345</v>
      </c>
      <c r="D363" s="147" t="e">
        <f>VLOOKUP(B363,quide!A:B,2,0)</f>
        <v>#N/A</v>
      </c>
      <c r="E363" s="47" t="e">
        <f>VLOOKUP(B363,quide!A:G,7,0)</f>
        <v>#N/A</v>
      </c>
      <c r="F363" s="47">
        <f>SUMIF(ishod_substance!G:G,tbl_7!B363,ishod_substance!H:H)</f>
        <v>0</v>
      </c>
      <c r="G363" s="47">
        <f>SUMIF(ishod_substance!G:G,tbl_7!B363,ishod_substance!I:I)</f>
        <v>0</v>
      </c>
      <c r="H363" s="47" t="s">
        <v>172</v>
      </c>
      <c r="I363" s="47">
        <f t="shared" si="105"/>
        <v>0</v>
      </c>
      <c r="J363" s="47">
        <f t="shared" si="106"/>
        <v>0</v>
      </c>
      <c r="K363" s="47" t="str">
        <f t="shared" si="107"/>
        <v>ПДВ</v>
      </c>
      <c r="L363" s="47">
        <f t="shared" si="108"/>
        <v>0</v>
      </c>
      <c r="M363" s="47">
        <f t="shared" si="109"/>
        <v>0</v>
      </c>
      <c r="N363" s="47" t="str">
        <f t="shared" si="110"/>
        <v>ПДВ</v>
      </c>
      <c r="O363" s="47">
        <f t="shared" si="111"/>
        <v>0</v>
      </c>
      <c r="P363" s="47">
        <f t="shared" si="112"/>
        <v>0</v>
      </c>
      <c r="Q363" s="47" t="str">
        <f t="shared" si="113"/>
        <v>ПДВ</v>
      </c>
      <c r="R363" s="47">
        <f t="shared" si="114"/>
        <v>0</v>
      </c>
      <c r="S363" s="47">
        <f t="shared" si="115"/>
        <v>0</v>
      </c>
      <c r="T363" s="47" t="str">
        <f t="shared" si="116"/>
        <v>ПДВ</v>
      </c>
      <c r="U363" s="47">
        <f t="shared" si="117"/>
        <v>0</v>
      </c>
      <c r="V363" s="47">
        <f t="shared" si="118"/>
        <v>0</v>
      </c>
      <c r="W363" s="47" t="str">
        <f t="shared" si="119"/>
        <v>ПДВ</v>
      </c>
      <c r="X363" s="47">
        <f t="shared" si="120"/>
        <v>0</v>
      </c>
      <c r="Y363" s="47">
        <f t="shared" si="121"/>
        <v>0</v>
      </c>
      <c r="Z363" s="47" t="str">
        <f t="shared" si="122"/>
        <v>ПДВ</v>
      </c>
      <c r="AA363" s="47">
        <f t="shared" si="123"/>
        <v>0</v>
      </c>
      <c r="AB363" s="47">
        <f t="shared" si="124"/>
        <v>0</v>
      </c>
      <c r="AC363" s="47" t="str">
        <f t="shared" si="125"/>
        <v>ПДВ</v>
      </c>
      <c r="AD363" t="e">
        <f>VLOOKUP(B363,[1]справочник!A:H,8,0)</f>
        <v>#N/A</v>
      </c>
    </row>
    <row r="364" spans="1:30" hidden="1" x14ac:dyDescent="0.25">
      <c r="A364">
        <v>346</v>
      </c>
      <c r="B364">
        <f>IF(ISBLANK(A364),0,IF(AND(ISERROR(VLOOKUP(VLOOKUP(A364,ishod_substance!A:G,7,0),$B$17:B363,1,0))=TRUE,VLOOKUP(A364,norm!A:B,2,0)&gt;0),VLOOKUP(A364,ishod_substance!A:G,7,0),0))</f>
        <v>0</v>
      </c>
      <c r="C364" s="47">
        <v>346</v>
      </c>
      <c r="D364" s="147" t="e">
        <f>VLOOKUP(B364,quide!A:B,2,0)</f>
        <v>#N/A</v>
      </c>
      <c r="E364" s="47" t="e">
        <f>VLOOKUP(B364,quide!A:G,7,0)</f>
        <v>#N/A</v>
      </c>
      <c r="F364" s="47">
        <f>SUMIF(ishod_substance!G:G,tbl_7!B364,ishod_substance!H:H)</f>
        <v>0</v>
      </c>
      <c r="G364" s="47">
        <f>SUMIF(ishod_substance!G:G,tbl_7!B364,ishod_substance!I:I)</f>
        <v>0</v>
      </c>
      <c r="H364" s="47" t="s">
        <v>172</v>
      </c>
      <c r="I364" s="47">
        <f t="shared" si="105"/>
        <v>0</v>
      </c>
      <c r="J364" s="47">
        <f t="shared" si="106"/>
        <v>0</v>
      </c>
      <c r="K364" s="47" t="str">
        <f t="shared" si="107"/>
        <v>ПДВ</v>
      </c>
      <c r="L364" s="47">
        <f t="shared" si="108"/>
        <v>0</v>
      </c>
      <c r="M364" s="47">
        <f t="shared" si="109"/>
        <v>0</v>
      </c>
      <c r="N364" s="47" t="str">
        <f t="shared" si="110"/>
        <v>ПДВ</v>
      </c>
      <c r="O364" s="47">
        <f t="shared" si="111"/>
        <v>0</v>
      </c>
      <c r="P364" s="47">
        <f t="shared" si="112"/>
        <v>0</v>
      </c>
      <c r="Q364" s="47" t="str">
        <f t="shared" si="113"/>
        <v>ПДВ</v>
      </c>
      <c r="R364" s="47">
        <f t="shared" si="114"/>
        <v>0</v>
      </c>
      <c r="S364" s="47">
        <f t="shared" si="115"/>
        <v>0</v>
      </c>
      <c r="T364" s="47" t="str">
        <f t="shared" si="116"/>
        <v>ПДВ</v>
      </c>
      <c r="U364" s="47">
        <f t="shared" si="117"/>
        <v>0</v>
      </c>
      <c r="V364" s="47">
        <f t="shared" si="118"/>
        <v>0</v>
      </c>
      <c r="W364" s="47" t="str">
        <f t="shared" si="119"/>
        <v>ПДВ</v>
      </c>
      <c r="X364" s="47">
        <f t="shared" si="120"/>
        <v>0</v>
      </c>
      <c r="Y364" s="47">
        <f t="shared" si="121"/>
        <v>0</v>
      </c>
      <c r="Z364" s="47" t="str">
        <f t="shared" si="122"/>
        <v>ПДВ</v>
      </c>
      <c r="AA364" s="47">
        <f t="shared" si="123"/>
        <v>0</v>
      </c>
      <c r="AB364" s="47">
        <f t="shared" si="124"/>
        <v>0</v>
      </c>
      <c r="AC364" s="47" t="str">
        <f t="shared" si="125"/>
        <v>ПДВ</v>
      </c>
      <c r="AD364" t="e">
        <f>VLOOKUP(B364,[1]справочник!A:H,8,0)</f>
        <v>#N/A</v>
      </c>
    </row>
    <row r="365" spans="1:30" hidden="1" x14ac:dyDescent="0.25">
      <c r="A365">
        <v>347</v>
      </c>
      <c r="B365">
        <f>IF(ISBLANK(A365),0,IF(AND(ISERROR(VLOOKUP(VLOOKUP(A365,ishod_substance!A:G,7,0),$B$17:B364,1,0))=TRUE,VLOOKUP(A365,norm!A:B,2,0)&gt;0),VLOOKUP(A365,ishod_substance!A:G,7,0),0))</f>
        <v>0</v>
      </c>
      <c r="C365" s="47">
        <v>347</v>
      </c>
      <c r="D365" s="147" t="e">
        <f>VLOOKUP(B365,quide!A:B,2,0)</f>
        <v>#N/A</v>
      </c>
      <c r="E365" s="47" t="e">
        <f>VLOOKUP(B365,quide!A:G,7,0)</f>
        <v>#N/A</v>
      </c>
      <c r="F365" s="47">
        <f>SUMIF(ishod_substance!G:G,tbl_7!B365,ishod_substance!H:H)</f>
        <v>0</v>
      </c>
      <c r="G365" s="47">
        <f>SUMIF(ishod_substance!G:G,tbl_7!B365,ishod_substance!I:I)</f>
        <v>0</v>
      </c>
      <c r="H365" s="47" t="s">
        <v>172</v>
      </c>
      <c r="I365" s="47">
        <f t="shared" si="105"/>
        <v>0</v>
      </c>
      <c r="J365" s="47">
        <f t="shared" si="106"/>
        <v>0</v>
      </c>
      <c r="K365" s="47" t="str">
        <f t="shared" si="107"/>
        <v>ПДВ</v>
      </c>
      <c r="L365" s="47">
        <f t="shared" si="108"/>
        <v>0</v>
      </c>
      <c r="M365" s="47">
        <f t="shared" si="109"/>
        <v>0</v>
      </c>
      <c r="N365" s="47" t="str">
        <f t="shared" si="110"/>
        <v>ПДВ</v>
      </c>
      <c r="O365" s="47">
        <f t="shared" si="111"/>
        <v>0</v>
      </c>
      <c r="P365" s="47">
        <f t="shared" si="112"/>
        <v>0</v>
      </c>
      <c r="Q365" s="47" t="str">
        <f t="shared" si="113"/>
        <v>ПДВ</v>
      </c>
      <c r="R365" s="47">
        <f t="shared" si="114"/>
        <v>0</v>
      </c>
      <c r="S365" s="47">
        <f t="shared" si="115"/>
        <v>0</v>
      </c>
      <c r="T365" s="47" t="str">
        <f t="shared" si="116"/>
        <v>ПДВ</v>
      </c>
      <c r="U365" s="47">
        <f t="shared" si="117"/>
        <v>0</v>
      </c>
      <c r="V365" s="47">
        <f t="shared" si="118"/>
        <v>0</v>
      </c>
      <c r="W365" s="47" t="str">
        <f t="shared" si="119"/>
        <v>ПДВ</v>
      </c>
      <c r="X365" s="47">
        <f t="shared" si="120"/>
        <v>0</v>
      </c>
      <c r="Y365" s="47">
        <f t="shared" si="121"/>
        <v>0</v>
      </c>
      <c r="Z365" s="47" t="str">
        <f t="shared" si="122"/>
        <v>ПДВ</v>
      </c>
      <c r="AA365" s="47">
        <f t="shared" si="123"/>
        <v>0</v>
      </c>
      <c r="AB365" s="47">
        <f t="shared" si="124"/>
        <v>0</v>
      </c>
      <c r="AC365" s="47" t="str">
        <f t="shared" si="125"/>
        <v>ПДВ</v>
      </c>
      <c r="AD365" t="e">
        <f>VLOOKUP(B365,[1]справочник!A:H,8,0)</f>
        <v>#N/A</v>
      </c>
    </row>
    <row r="366" spans="1:30" hidden="1" x14ac:dyDescent="0.25">
      <c r="A366">
        <v>348</v>
      </c>
      <c r="B366">
        <f>IF(ISBLANK(A366),0,IF(AND(ISERROR(VLOOKUP(VLOOKUP(A366,ishod_substance!A:G,7,0),$B$17:B365,1,0))=TRUE,VLOOKUP(A366,norm!A:B,2,0)&gt;0),VLOOKUP(A366,ishod_substance!A:G,7,0),0))</f>
        <v>0</v>
      </c>
      <c r="C366" s="47">
        <v>348</v>
      </c>
      <c r="D366" s="147" t="e">
        <f>VLOOKUP(B366,quide!A:B,2,0)</f>
        <v>#N/A</v>
      </c>
      <c r="E366" s="47" t="e">
        <f>VLOOKUP(B366,quide!A:G,7,0)</f>
        <v>#N/A</v>
      </c>
      <c r="F366" s="47">
        <f>SUMIF(ishod_substance!G:G,tbl_7!B366,ishod_substance!H:H)</f>
        <v>0</v>
      </c>
      <c r="G366" s="47">
        <f>SUMIF(ishod_substance!G:G,tbl_7!B366,ishod_substance!I:I)</f>
        <v>0</v>
      </c>
      <c r="H366" s="47" t="s">
        <v>172</v>
      </c>
      <c r="I366" s="47">
        <f t="shared" si="105"/>
        <v>0</v>
      </c>
      <c r="J366" s="47">
        <f t="shared" si="106"/>
        <v>0</v>
      </c>
      <c r="K366" s="47" t="str">
        <f t="shared" si="107"/>
        <v>ПДВ</v>
      </c>
      <c r="L366" s="47">
        <f t="shared" si="108"/>
        <v>0</v>
      </c>
      <c r="M366" s="47">
        <f t="shared" si="109"/>
        <v>0</v>
      </c>
      <c r="N366" s="47" t="str">
        <f t="shared" si="110"/>
        <v>ПДВ</v>
      </c>
      <c r="O366" s="47">
        <f t="shared" si="111"/>
        <v>0</v>
      </c>
      <c r="P366" s="47">
        <f t="shared" si="112"/>
        <v>0</v>
      </c>
      <c r="Q366" s="47" t="str">
        <f t="shared" si="113"/>
        <v>ПДВ</v>
      </c>
      <c r="R366" s="47">
        <f t="shared" si="114"/>
        <v>0</v>
      </c>
      <c r="S366" s="47">
        <f t="shared" si="115"/>
        <v>0</v>
      </c>
      <c r="T366" s="47" t="str">
        <f t="shared" si="116"/>
        <v>ПДВ</v>
      </c>
      <c r="U366" s="47">
        <f t="shared" si="117"/>
        <v>0</v>
      </c>
      <c r="V366" s="47">
        <f t="shared" si="118"/>
        <v>0</v>
      </c>
      <c r="W366" s="47" t="str">
        <f t="shared" si="119"/>
        <v>ПДВ</v>
      </c>
      <c r="X366" s="47">
        <f t="shared" si="120"/>
        <v>0</v>
      </c>
      <c r="Y366" s="47">
        <f t="shared" si="121"/>
        <v>0</v>
      </c>
      <c r="Z366" s="47" t="str">
        <f t="shared" si="122"/>
        <v>ПДВ</v>
      </c>
      <c r="AA366" s="47">
        <f t="shared" si="123"/>
        <v>0</v>
      </c>
      <c r="AB366" s="47">
        <f t="shared" si="124"/>
        <v>0</v>
      </c>
      <c r="AC366" s="47" t="str">
        <f t="shared" si="125"/>
        <v>ПДВ</v>
      </c>
      <c r="AD366" t="e">
        <f>VLOOKUP(B366,[1]справочник!A:H,8,0)</f>
        <v>#N/A</v>
      </c>
    </row>
    <row r="367" spans="1:30" hidden="1" x14ac:dyDescent="0.25">
      <c r="A367">
        <v>349</v>
      </c>
      <c r="B367">
        <f>IF(ISBLANK(A367),0,IF(AND(ISERROR(VLOOKUP(VLOOKUP(A367,ishod_substance!A:G,7,0),$B$17:B366,1,0))=TRUE,VLOOKUP(A367,norm!A:B,2,0)&gt;0),VLOOKUP(A367,ishod_substance!A:G,7,0),0))</f>
        <v>0</v>
      </c>
      <c r="C367" s="47">
        <v>349</v>
      </c>
      <c r="D367" s="147" t="e">
        <f>VLOOKUP(B367,quide!A:B,2,0)</f>
        <v>#N/A</v>
      </c>
      <c r="E367" s="47" t="e">
        <f>VLOOKUP(B367,quide!A:G,7,0)</f>
        <v>#N/A</v>
      </c>
      <c r="F367" s="47">
        <f>SUMIF(ishod_substance!G:G,tbl_7!B367,ishod_substance!H:H)</f>
        <v>0</v>
      </c>
      <c r="G367" s="47">
        <f>SUMIF(ishod_substance!G:G,tbl_7!B367,ishod_substance!I:I)</f>
        <v>0</v>
      </c>
      <c r="H367" s="47" t="s">
        <v>172</v>
      </c>
      <c r="I367" s="47">
        <f t="shared" si="105"/>
        <v>0</v>
      </c>
      <c r="J367" s="47">
        <f t="shared" si="106"/>
        <v>0</v>
      </c>
      <c r="K367" s="47" t="str">
        <f t="shared" si="107"/>
        <v>ПДВ</v>
      </c>
      <c r="L367" s="47">
        <f t="shared" si="108"/>
        <v>0</v>
      </c>
      <c r="M367" s="47">
        <f t="shared" si="109"/>
        <v>0</v>
      </c>
      <c r="N367" s="47" t="str">
        <f t="shared" si="110"/>
        <v>ПДВ</v>
      </c>
      <c r="O367" s="47">
        <f t="shared" si="111"/>
        <v>0</v>
      </c>
      <c r="P367" s="47">
        <f t="shared" si="112"/>
        <v>0</v>
      </c>
      <c r="Q367" s="47" t="str">
        <f t="shared" si="113"/>
        <v>ПДВ</v>
      </c>
      <c r="R367" s="47">
        <f t="shared" si="114"/>
        <v>0</v>
      </c>
      <c r="S367" s="47">
        <f t="shared" si="115"/>
        <v>0</v>
      </c>
      <c r="T367" s="47" t="str">
        <f t="shared" si="116"/>
        <v>ПДВ</v>
      </c>
      <c r="U367" s="47">
        <f t="shared" si="117"/>
        <v>0</v>
      </c>
      <c r="V367" s="47">
        <f t="shared" si="118"/>
        <v>0</v>
      </c>
      <c r="W367" s="47" t="str">
        <f t="shared" si="119"/>
        <v>ПДВ</v>
      </c>
      <c r="X367" s="47">
        <f t="shared" si="120"/>
        <v>0</v>
      </c>
      <c r="Y367" s="47">
        <f t="shared" si="121"/>
        <v>0</v>
      </c>
      <c r="Z367" s="47" t="str">
        <f t="shared" si="122"/>
        <v>ПДВ</v>
      </c>
      <c r="AA367" s="47">
        <f t="shared" si="123"/>
        <v>0</v>
      </c>
      <c r="AB367" s="47">
        <f t="shared" si="124"/>
        <v>0</v>
      </c>
      <c r="AC367" s="47" t="str">
        <f t="shared" si="125"/>
        <v>ПДВ</v>
      </c>
      <c r="AD367" t="e">
        <f>VLOOKUP(B367,[1]справочник!A:H,8,0)</f>
        <v>#N/A</v>
      </c>
    </row>
    <row r="368" spans="1:30" hidden="1" x14ac:dyDescent="0.25">
      <c r="A368">
        <v>350</v>
      </c>
      <c r="B368">
        <f>IF(ISBLANK(A368),0,IF(AND(ISERROR(VLOOKUP(VLOOKUP(A368,ishod_substance!A:G,7,0),$B$17:B367,1,0))=TRUE,VLOOKUP(A368,norm!A:B,2,0)&gt;0),VLOOKUP(A368,ishod_substance!A:G,7,0),0))</f>
        <v>0</v>
      </c>
      <c r="C368" s="47">
        <v>350</v>
      </c>
      <c r="D368" s="147" t="e">
        <f>VLOOKUP(B368,quide!A:B,2,0)</f>
        <v>#N/A</v>
      </c>
      <c r="E368" s="47" t="e">
        <f>VLOOKUP(B368,quide!A:G,7,0)</f>
        <v>#N/A</v>
      </c>
      <c r="F368" s="47">
        <f>SUMIF(ishod_substance!G:G,tbl_7!B368,ishod_substance!H:H)</f>
        <v>0</v>
      </c>
      <c r="G368" s="47">
        <f>SUMIF(ishod_substance!G:G,tbl_7!B368,ishod_substance!I:I)</f>
        <v>0</v>
      </c>
      <c r="H368" s="47" t="s">
        <v>172</v>
      </c>
      <c r="I368" s="47">
        <f t="shared" si="105"/>
        <v>0</v>
      </c>
      <c r="J368" s="47">
        <f t="shared" si="106"/>
        <v>0</v>
      </c>
      <c r="K368" s="47" t="str">
        <f t="shared" si="107"/>
        <v>ПДВ</v>
      </c>
      <c r="L368" s="47">
        <f t="shared" si="108"/>
        <v>0</v>
      </c>
      <c r="M368" s="47">
        <f t="shared" si="109"/>
        <v>0</v>
      </c>
      <c r="N368" s="47" t="str">
        <f t="shared" si="110"/>
        <v>ПДВ</v>
      </c>
      <c r="O368" s="47">
        <f t="shared" si="111"/>
        <v>0</v>
      </c>
      <c r="P368" s="47">
        <f t="shared" si="112"/>
        <v>0</v>
      </c>
      <c r="Q368" s="47" t="str">
        <f t="shared" si="113"/>
        <v>ПДВ</v>
      </c>
      <c r="R368" s="47">
        <f t="shared" si="114"/>
        <v>0</v>
      </c>
      <c r="S368" s="47">
        <f t="shared" si="115"/>
        <v>0</v>
      </c>
      <c r="T368" s="47" t="str">
        <f t="shared" si="116"/>
        <v>ПДВ</v>
      </c>
      <c r="U368" s="47">
        <f t="shared" si="117"/>
        <v>0</v>
      </c>
      <c r="V368" s="47">
        <f t="shared" si="118"/>
        <v>0</v>
      </c>
      <c r="W368" s="47" t="str">
        <f t="shared" si="119"/>
        <v>ПДВ</v>
      </c>
      <c r="X368" s="47">
        <f t="shared" si="120"/>
        <v>0</v>
      </c>
      <c r="Y368" s="47">
        <f t="shared" si="121"/>
        <v>0</v>
      </c>
      <c r="Z368" s="47" t="str">
        <f t="shared" si="122"/>
        <v>ПДВ</v>
      </c>
      <c r="AA368" s="47">
        <f t="shared" si="123"/>
        <v>0</v>
      </c>
      <c r="AB368" s="47">
        <f t="shared" si="124"/>
        <v>0</v>
      </c>
      <c r="AC368" s="47" t="str">
        <f t="shared" si="125"/>
        <v>ПДВ</v>
      </c>
      <c r="AD368" t="e">
        <f>VLOOKUP(B368,[1]справочник!A:H,8,0)</f>
        <v>#N/A</v>
      </c>
    </row>
    <row r="369" spans="1:30" hidden="1" x14ac:dyDescent="0.25">
      <c r="A369">
        <v>351</v>
      </c>
      <c r="B369">
        <f>IF(ISBLANK(A369),0,IF(AND(ISERROR(VLOOKUP(VLOOKUP(A369,ishod_substance!A:G,7,0),$B$17:B368,1,0))=TRUE,VLOOKUP(A369,norm!A:B,2,0)&gt;0),VLOOKUP(A369,ishod_substance!A:G,7,0),0))</f>
        <v>0</v>
      </c>
      <c r="C369" s="47">
        <v>351</v>
      </c>
      <c r="D369" s="147" t="e">
        <f>VLOOKUP(B369,quide!A:B,2,0)</f>
        <v>#N/A</v>
      </c>
      <c r="E369" s="47" t="e">
        <f>VLOOKUP(B369,quide!A:G,7,0)</f>
        <v>#N/A</v>
      </c>
      <c r="F369" s="47">
        <f>SUMIF(ishod_substance!G:G,tbl_7!B369,ishod_substance!H:H)</f>
        <v>0</v>
      </c>
      <c r="G369" s="47">
        <f>SUMIF(ishod_substance!G:G,tbl_7!B369,ishod_substance!I:I)</f>
        <v>0</v>
      </c>
      <c r="H369" s="47" t="s">
        <v>172</v>
      </c>
      <c r="I369" s="47">
        <f t="shared" si="105"/>
        <v>0</v>
      </c>
      <c r="J369" s="47">
        <f t="shared" si="106"/>
        <v>0</v>
      </c>
      <c r="K369" s="47" t="str">
        <f t="shared" si="107"/>
        <v>ПДВ</v>
      </c>
      <c r="L369" s="47">
        <f t="shared" si="108"/>
        <v>0</v>
      </c>
      <c r="M369" s="47">
        <f t="shared" si="109"/>
        <v>0</v>
      </c>
      <c r="N369" s="47" t="str">
        <f t="shared" si="110"/>
        <v>ПДВ</v>
      </c>
      <c r="O369" s="47">
        <f t="shared" si="111"/>
        <v>0</v>
      </c>
      <c r="P369" s="47">
        <f t="shared" si="112"/>
        <v>0</v>
      </c>
      <c r="Q369" s="47" t="str">
        <f t="shared" si="113"/>
        <v>ПДВ</v>
      </c>
      <c r="R369" s="47">
        <f t="shared" si="114"/>
        <v>0</v>
      </c>
      <c r="S369" s="47">
        <f t="shared" si="115"/>
        <v>0</v>
      </c>
      <c r="T369" s="47" t="str">
        <f t="shared" si="116"/>
        <v>ПДВ</v>
      </c>
      <c r="U369" s="47">
        <f t="shared" si="117"/>
        <v>0</v>
      </c>
      <c r="V369" s="47">
        <f t="shared" si="118"/>
        <v>0</v>
      </c>
      <c r="W369" s="47" t="str">
        <f t="shared" si="119"/>
        <v>ПДВ</v>
      </c>
      <c r="X369" s="47">
        <f t="shared" si="120"/>
        <v>0</v>
      </c>
      <c r="Y369" s="47">
        <f t="shared" si="121"/>
        <v>0</v>
      </c>
      <c r="Z369" s="47" t="str">
        <f t="shared" si="122"/>
        <v>ПДВ</v>
      </c>
      <c r="AA369" s="47">
        <f t="shared" si="123"/>
        <v>0</v>
      </c>
      <c r="AB369" s="47">
        <f t="shared" si="124"/>
        <v>0</v>
      </c>
      <c r="AC369" s="47" t="str">
        <f t="shared" si="125"/>
        <v>ПДВ</v>
      </c>
      <c r="AD369" t="e">
        <f>VLOOKUP(B369,[1]справочник!A:H,8,0)</f>
        <v>#N/A</v>
      </c>
    </row>
    <row r="370" spans="1:30" hidden="1" x14ac:dyDescent="0.25">
      <c r="A370">
        <v>352</v>
      </c>
      <c r="B370">
        <f>IF(ISBLANK(A370),0,IF(AND(ISERROR(VLOOKUP(VLOOKUP(A370,ishod_substance!A:G,7,0),$B$17:B369,1,0))=TRUE,VLOOKUP(A370,norm!A:B,2,0)&gt;0),VLOOKUP(A370,ishod_substance!A:G,7,0),0))</f>
        <v>0</v>
      </c>
      <c r="C370" s="47">
        <v>352</v>
      </c>
      <c r="D370" s="147" t="e">
        <f>VLOOKUP(B370,quide!A:B,2,0)</f>
        <v>#N/A</v>
      </c>
      <c r="E370" s="47" t="e">
        <f>VLOOKUP(B370,quide!A:G,7,0)</f>
        <v>#N/A</v>
      </c>
      <c r="F370" s="47">
        <f>SUMIF(ishod_substance!G:G,tbl_7!B370,ishod_substance!H:H)</f>
        <v>0</v>
      </c>
      <c r="G370" s="47">
        <f>SUMIF(ishod_substance!G:G,tbl_7!B370,ishod_substance!I:I)</f>
        <v>0</v>
      </c>
      <c r="H370" s="47" t="s">
        <v>172</v>
      </c>
      <c r="I370" s="47">
        <f t="shared" si="105"/>
        <v>0</v>
      </c>
      <c r="J370" s="47">
        <f t="shared" si="106"/>
        <v>0</v>
      </c>
      <c r="K370" s="47" t="str">
        <f t="shared" si="107"/>
        <v>ПДВ</v>
      </c>
      <c r="L370" s="47">
        <f t="shared" si="108"/>
        <v>0</v>
      </c>
      <c r="M370" s="47">
        <f t="shared" si="109"/>
        <v>0</v>
      </c>
      <c r="N370" s="47" t="str">
        <f t="shared" si="110"/>
        <v>ПДВ</v>
      </c>
      <c r="O370" s="47">
        <f t="shared" si="111"/>
        <v>0</v>
      </c>
      <c r="P370" s="47">
        <f t="shared" si="112"/>
        <v>0</v>
      </c>
      <c r="Q370" s="47" t="str">
        <f t="shared" si="113"/>
        <v>ПДВ</v>
      </c>
      <c r="R370" s="47">
        <f t="shared" si="114"/>
        <v>0</v>
      </c>
      <c r="S370" s="47">
        <f t="shared" si="115"/>
        <v>0</v>
      </c>
      <c r="T370" s="47" t="str">
        <f t="shared" si="116"/>
        <v>ПДВ</v>
      </c>
      <c r="U370" s="47">
        <f t="shared" si="117"/>
        <v>0</v>
      </c>
      <c r="V370" s="47">
        <f t="shared" si="118"/>
        <v>0</v>
      </c>
      <c r="W370" s="47" t="str">
        <f t="shared" si="119"/>
        <v>ПДВ</v>
      </c>
      <c r="X370" s="47">
        <f t="shared" si="120"/>
        <v>0</v>
      </c>
      <c r="Y370" s="47">
        <f t="shared" si="121"/>
        <v>0</v>
      </c>
      <c r="Z370" s="47" t="str">
        <f t="shared" si="122"/>
        <v>ПДВ</v>
      </c>
      <c r="AA370" s="47">
        <f t="shared" si="123"/>
        <v>0</v>
      </c>
      <c r="AB370" s="47">
        <f t="shared" si="124"/>
        <v>0</v>
      </c>
      <c r="AC370" s="47" t="str">
        <f t="shared" si="125"/>
        <v>ПДВ</v>
      </c>
      <c r="AD370" t="e">
        <f>VLOOKUP(B370,[1]справочник!A:H,8,0)</f>
        <v>#N/A</v>
      </c>
    </row>
    <row r="371" spans="1:30" hidden="1" x14ac:dyDescent="0.25">
      <c r="A371">
        <v>353</v>
      </c>
      <c r="B371">
        <f>IF(ISBLANK(A371),0,IF(AND(ISERROR(VLOOKUP(VLOOKUP(A371,ishod_substance!A:G,7,0),$B$17:B370,1,0))=TRUE,VLOOKUP(A371,norm!A:B,2,0)&gt;0),VLOOKUP(A371,ishod_substance!A:G,7,0),0))</f>
        <v>0</v>
      </c>
      <c r="C371" s="47">
        <v>353</v>
      </c>
      <c r="D371" s="147" t="e">
        <f>VLOOKUP(B371,quide!A:B,2,0)</f>
        <v>#N/A</v>
      </c>
      <c r="E371" s="47" t="e">
        <f>VLOOKUP(B371,quide!A:G,7,0)</f>
        <v>#N/A</v>
      </c>
      <c r="F371" s="47">
        <f>SUMIF(ishod_substance!G:G,tbl_7!B371,ishod_substance!H:H)</f>
        <v>0</v>
      </c>
      <c r="G371" s="47">
        <f>SUMIF(ishod_substance!G:G,tbl_7!B371,ishod_substance!I:I)</f>
        <v>0</v>
      </c>
      <c r="H371" s="47" t="s">
        <v>172</v>
      </c>
      <c r="I371" s="47">
        <f t="shared" si="105"/>
        <v>0</v>
      </c>
      <c r="J371" s="47">
        <f t="shared" si="106"/>
        <v>0</v>
      </c>
      <c r="K371" s="47" t="str">
        <f t="shared" si="107"/>
        <v>ПДВ</v>
      </c>
      <c r="L371" s="47">
        <f t="shared" si="108"/>
        <v>0</v>
      </c>
      <c r="M371" s="47">
        <f t="shared" si="109"/>
        <v>0</v>
      </c>
      <c r="N371" s="47" t="str">
        <f t="shared" si="110"/>
        <v>ПДВ</v>
      </c>
      <c r="O371" s="47">
        <f t="shared" si="111"/>
        <v>0</v>
      </c>
      <c r="P371" s="47">
        <f t="shared" si="112"/>
        <v>0</v>
      </c>
      <c r="Q371" s="47" t="str">
        <f t="shared" si="113"/>
        <v>ПДВ</v>
      </c>
      <c r="R371" s="47">
        <f t="shared" si="114"/>
        <v>0</v>
      </c>
      <c r="S371" s="47">
        <f t="shared" si="115"/>
        <v>0</v>
      </c>
      <c r="T371" s="47" t="str">
        <f t="shared" si="116"/>
        <v>ПДВ</v>
      </c>
      <c r="U371" s="47">
        <f t="shared" si="117"/>
        <v>0</v>
      </c>
      <c r="V371" s="47">
        <f t="shared" si="118"/>
        <v>0</v>
      </c>
      <c r="W371" s="47" t="str">
        <f t="shared" si="119"/>
        <v>ПДВ</v>
      </c>
      <c r="X371" s="47">
        <f t="shared" si="120"/>
        <v>0</v>
      </c>
      <c r="Y371" s="47">
        <f t="shared" si="121"/>
        <v>0</v>
      </c>
      <c r="Z371" s="47" t="str">
        <f t="shared" si="122"/>
        <v>ПДВ</v>
      </c>
      <c r="AA371" s="47">
        <f t="shared" si="123"/>
        <v>0</v>
      </c>
      <c r="AB371" s="47">
        <f t="shared" si="124"/>
        <v>0</v>
      </c>
      <c r="AC371" s="47" t="str">
        <f t="shared" si="125"/>
        <v>ПДВ</v>
      </c>
      <c r="AD371" t="e">
        <f>VLOOKUP(B371,[1]справочник!A:H,8,0)</f>
        <v>#N/A</v>
      </c>
    </row>
    <row r="372" spans="1:30" hidden="1" x14ac:dyDescent="0.25">
      <c r="A372">
        <v>354</v>
      </c>
      <c r="B372">
        <f>IF(ISBLANK(A372),0,IF(AND(ISERROR(VLOOKUP(VLOOKUP(A372,ishod_substance!A:G,7,0),$B$17:B371,1,0))=TRUE,VLOOKUP(A372,norm!A:B,2,0)&gt;0),VLOOKUP(A372,ishod_substance!A:G,7,0),0))</f>
        <v>0</v>
      </c>
      <c r="C372" s="47">
        <v>354</v>
      </c>
      <c r="D372" s="147" t="e">
        <f>VLOOKUP(B372,quide!A:B,2,0)</f>
        <v>#N/A</v>
      </c>
      <c r="E372" s="47" t="e">
        <f>VLOOKUP(B372,quide!A:G,7,0)</f>
        <v>#N/A</v>
      </c>
      <c r="F372" s="47">
        <f>SUMIF(ishod_substance!G:G,tbl_7!B372,ishod_substance!H:H)</f>
        <v>0</v>
      </c>
      <c r="G372" s="47">
        <f>SUMIF(ishod_substance!G:G,tbl_7!B372,ishod_substance!I:I)</f>
        <v>0</v>
      </c>
      <c r="H372" s="47" t="s">
        <v>172</v>
      </c>
      <c r="I372" s="47">
        <f t="shared" si="105"/>
        <v>0</v>
      </c>
      <c r="J372" s="47">
        <f t="shared" si="106"/>
        <v>0</v>
      </c>
      <c r="K372" s="47" t="str">
        <f t="shared" si="107"/>
        <v>ПДВ</v>
      </c>
      <c r="L372" s="47">
        <f t="shared" si="108"/>
        <v>0</v>
      </c>
      <c r="M372" s="47">
        <f t="shared" si="109"/>
        <v>0</v>
      </c>
      <c r="N372" s="47" t="str">
        <f t="shared" si="110"/>
        <v>ПДВ</v>
      </c>
      <c r="O372" s="47">
        <f t="shared" si="111"/>
        <v>0</v>
      </c>
      <c r="P372" s="47">
        <f t="shared" si="112"/>
        <v>0</v>
      </c>
      <c r="Q372" s="47" t="str">
        <f t="shared" si="113"/>
        <v>ПДВ</v>
      </c>
      <c r="R372" s="47">
        <f t="shared" si="114"/>
        <v>0</v>
      </c>
      <c r="S372" s="47">
        <f t="shared" si="115"/>
        <v>0</v>
      </c>
      <c r="T372" s="47" t="str">
        <f t="shared" si="116"/>
        <v>ПДВ</v>
      </c>
      <c r="U372" s="47">
        <f t="shared" si="117"/>
        <v>0</v>
      </c>
      <c r="V372" s="47">
        <f t="shared" si="118"/>
        <v>0</v>
      </c>
      <c r="W372" s="47" t="str">
        <f t="shared" si="119"/>
        <v>ПДВ</v>
      </c>
      <c r="X372" s="47">
        <f t="shared" si="120"/>
        <v>0</v>
      </c>
      <c r="Y372" s="47">
        <f t="shared" si="121"/>
        <v>0</v>
      </c>
      <c r="Z372" s="47" t="str">
        <f t="shared" si="122"/>
        <v>ПДВ</v>
      </c>
      <c r="AA372" s="47">
        <f t="shared" si="123"/>
        <v>0</v>
      </c>
      <c r="AB372" s="47">
        <f t="shared" si="124"/>
        <v>0</v>
      </c>
      <c r="AC372" s="47" t="str">
        <f t="shared" si="125"/>
        <v>ПДВ</v>
      </c>
      <c r="AD372" t="e">
        <f>VLOOKUP(B372,[1]справочник!A:H,8,0)</f>
        <v>#N/A</v>
      </c>
    </row>
    <row r="373" spans="1:30" hidden="1" x14ac:dyDescent="0.25">
      <c r="A373">
        <v>355</v>
      </c>
      <c r="B373">
        <f>IF(ISBLANK(A373),0,IF(AND(ISERROR(VLOOKUP(VLOOKUP(A373,ishod_substance!A:G,7,0),$B$17:B372,1,0))=TRUE,VLOOKUP(A373,norm!A:B,2,0)&gt;0),VLOOKUP(A373,ishod_substance!A:G,7,0),0))</f>
        <v>0</v>
      </c>
      <c r="C373" s="47">
        <v>355</v>
      </c>
      <c r="D373" s="147" t="e">
        <f>VLOOKUP(B373,quide!A:B,2,0)</f>
        <v>#N/A</v>
      </c>
      <c r="E373" s="47" t="e">
        <f>VLOOKUP(B373,quide!A:G,7,0)</f>
        <v>#N/A</v>
      </c>
      <c r="F373" s="47">
        <f>SUMIF(ishod_substance!G:G,tbl_7!B373,ishod_substance!H:H)</f>
        <v>0</v>
      </c>
      <c r="G373" s="47">
        <f>SUMIF(ishod_substance!G:G,tbl_7!B373,ishod_substance!I:I)</f>
        <v>0</v>
      </c>
      <c r="H373" s="47" t="s">
        <v>172</v>
      </c>
      <c r="I373" s="47">
        <f t="shared" si="105"/>
        <v>0</v>
      </c>
      <c r="J373" s="47">
        <f t="shared" si="106"/>
        <v>0</v>
      </c>
      <c r="K373" s="47" t="str">
        <f t="shared" si="107"/>
        <v>ПДВ</v>
      </c>
      <c r="L373" s="47">
        <f t="shared" si="108"/>
        <v>0</v>
      </c>
      <c r="M373" s="47">
        <f t="shared" si="109"/>
        <v>0</v>
      </c>
      <c r="N373" s="47" t="str">
        <f t="shared" si="110"/>
        <v>ПДВ</v>
      </c>
      <c r="O373" s="47">
        <f t="shared" si="111"/>
        <v>0</v>
      </c>
      <c r="P373" s="47">
        <f t="shared" si="112"/>
        <v>0</v>
      </c>
      <c r="Q373" s="47" t="str">
        <f t="shared" si="113"/>
        <v>ПДВ</v>
      </c>
      <c r="R373" s="47">
        <f t="shared" si="114"/>
        <v>0</v>
      </c>
      <c r="S373" s="47">
        <f t="shared" si="115"/>
        <v>0</v>
      </c>
      <c r="T373" s="47" t="str">
        <f t="shared" si="116"/>
        <v>ПДВ</v>
      </c>
      <c r="U373" s="47">
        <f t="shared" si="117"/>
        <v>0</v>
      </c>
      <c r="V373" s="47">
        <f t="shared" si="118"/>
        <v>0</v>
      </c>
      <c r="W373" s="47" t="str">
        <f t="shared" si="119"/>
        <v>ПДВ</v>
      </c>
      <c r="X373" s="47">
        <f t="shared" si="120"/>
        <v>0</v>
      </c>
      <c r="Y373" s="47">
        <f t="shared" si="121"/>
        <v>0</v>
      </c>
      <c r="Z373" s="47" t="str">
        <f t="shared" si="122"/>
        <v>ПДВ</v>
      </c>
      <c r="AA373" s="47">
        <f t="shared" si="123"/>
        <v>0</v>
      </c>
      <c r="AB373" s="47">
        <f t="shared" si="124"/>
        <v>0</v>
      </c>
      <c r="AC373" s="47" t="str">
        <f t="shared" si="125"/>
        <v>ПДВ</v>
      </c>
      <c r="AD373" t="e">
        <f>VLOOKUP(B373,[1]справочник!A:H,8,0)</f>
        <v>#N/A</v>
      </c>
    </row>
    <row r="374" spans="1:30" hidden="1" x14ac:dyDescent="0.25">
      <c r="A374">
        <v>356</v>
      </c>
      <c r="B374">
        <f>IF(ISBLANK(A374),0,IF(AND(ISERROR(VLOOKUP(VLOOKUP(A374,ishod_substance!A:G,7,0),$B$17:B373,1,0))=TRUE,VLOOKUP(A374,norm!A:B,2,0)&gt;0),VLOOKUP(A374,ishod_substance!A:G,7,0),0))</f>
        <v>0</v>
      </c>
      <c r="C374" s="47">
        <v>356</v>
      </c>
      <c r="D374" s="147" t="e">
        <f>VLOOKUP(B374,quide!A:B,2,0)</f>
        <v>#N/A</v>
      </c>
      <c r="E374" s="47" t="e">
        <f>VLOOKUP(B374,quide!A:G,7,0)</f>
        <v>#N/A</v>
      </c>
      <c r="F374" s="47">
        <f>SUMIF(ishod_substance!G:G,tbl_7!B374,ishod_substance!H:H)</f>
        <v>0</v>
      </c>
      <c r="G374" s="47">
        <f>SUMIF(ishod_substance!G:G,tbl_7!B374,ishod_substance!I:I)</f>
        <v>0</v>
      </c>
      <c r="H374" s="47" t="s">
        <v>172</v>
      </c>
      <c r="I374" s="47">
        <f t="shared" si="105"/>
        <v>0</v>
      </c>
      <c r="J374" s="47">
        <f t="shared" si="106"/>
        <v>0</v>
      </c>
      <c r="K374" s="47" t="str">
        <f t="shared" si="107"/>
        <v>ПДВ</v>
      </c>
      <c r="L374" s="47">
        <f t="shared" si="108"/>
        <v>0</v>
      </c>
      <c r="M374" s="47">
        <f t="shared" si="109"/>
        <v>0</v>
      </c>
      <c r="N374" s="47" t="str">
        <f t="shared" si="110"/>
        <v>ПДВ</v>
      </c>
      <c r="O374" s="47">
        <f t="shared" si="111"/>
        <v>0</v>
      </c>
      <c r="P374" s="47">
        <f t="shared" si="112"/>
        <v>0</v>
      </c>
      <c r="Q374" s="47" t="str">
        <f t="shared" si="113"/>
        <v>ПДВ</v>
      </c>
      <c r="R374" s="47">
        <f t="shared" si="114"/>
        <v>0</v>
      </c>
      <c r="S374" s="47">
        <f t="shared" si="115"/>
        <v>0</v>
      </c>
      <c r="T374" s="47" t="str">
        <f t="shared" si="116"/>
        <v>ПДВ</v>
      </c>
      <c r="U374" s="47">
        <f t="shared" si="117"/>
        <v>0</v>
      </c>
      <c r="V374" s="47">
        <f t="shared" si="118"/>
        <v>0</v>
      </c>
      <c r="W374" s="47" t="str">
        <f t="shared" si="119"/>
        <v>ПДВ</v>
      </c>
      <c r="X374" s="47">
        <f t="shared" si="120"/>
        <v>0</v>
      </c>
      <c r="Y374" s="47">
        <f t="shared" si="121"/>
        <v>0</v>
      </c>
      <c r="Z374" s="47" t="str">
        <f t="shared" si="122"/>
        <v>ПДВ</v>
      </c>
      <c r="AA374" s="47">
        <f t="shared" si="123"/>
        <v>0</v>
      </c>
      <c r="AB374" s="47">
        <f t="shared" si="124"/>
        <v>0</v>
      </c>
      <c r="AC374" s="47" t="str">
        <f t="shared" si="125"/>
        <v>ПДВ</v>
      </c>
      <c r="AD374" t="e">
        <f>VLOOKUP(B374,[1]справочник!A:H,8,0)</f>
        <v>#N/A</v>
      </c>
    </row>
    <row r="375" spans="1:30" hidden="1" x14ac:dyDescent="0.25">
      <c r="A375">
        <v>357</v>
      </c>
      <c r="B375">
        <f>IF(ISBLANK(A375),0,IF(AND(ISERROR(VLOOKUP(VLOOKUP(A375,ishod_substance!A:G,7,0),$B$17:B374,1,0))=TRUE,VLOOKUP(A375,norm!A:B,2,0)&gt;0),VLOOKUP(A375,ishod_substance!A:G,7,0),0))</f>
        <v>0</v>
      </c>
      <c r="C375" s="47">
        <v>357</v>
      </c>
      <c r="D375" s="147" t="e">
        <f>VLOOKUP(B375,quide!A:B,2,0)</f>
        <v>#N/A</v>
      </c>
      <c r="E375" s="47" t="e">
        <f>VLOOKUP(B375,quide!A:G,7,0)</f>
        <v>#N/A</v>
      </c>
      <c r="F375" s="47">
        <f>SUMIF(ishod_substance!G:G,tbl_7!B375,ishod_substance!H:H)</f>
        <v>0</v>
      </c>
      <c r="G375" s="47">
        <f>SUMIF(ishod_substance!G:G,tbl_7!B375,ishod_substance!I:I)</f>
        <v>0</v>
      </c>
      <c r="H375" s="47" t="s">
        <v>172</v>
      </c>
      <c r="I375" s="47">
        <f t="shared" si="105"/>
        <v>0</v>
      </c>
      <c r="J375" s="47">
        <f t="shared" si="106"/>
        <v>0</v>
      </c>
      <c r="K375" s="47" t="str">
        <f t="shared" si="107"/>
        <v>ПДВ</v>
      </c>
      <c r="L375" s="47">
        <f t="shared" si="108"/>
        <v>0</v>
      </c>
      <c r="M375" s="47">
        <f t="shared" si="109"/>
        <v>0</v>
      </c>
      <c r="N375" s="47" t="str">
        <f t="shared" si="110"/>
        <v>ПДВ</v>
      </c>
      <c r="O375" s="47">
        <f t="shared" si="111"/>
        <v>0</v>
      </c>
      <c r="P375" s="47">
        <f t="shared" si="112"/>
        <v>0</v>
      </c>
      <c r="Q375" s="47" t="str">
        <f t="shared" si="113"/>
        <v>ПДВ</v>
      </c>
      <c r="R375" s="47">
        <f t="shared" si="114"/>
        <v>0</v>
      </c>
      <c r="S375" s="47">
        <f t="shared" si="115"/>
        <v>0</v>
      </c>
      <c r="T375" s="47" t="str">
        <f t="shared" si="116"/>
        <v>ПДВ</v>
      </c>
      <c r="U375" s="47">
        <f t="shared" si="117"/>
        <v>0</v>
      </c>
      <c r="V375" s="47">
        <f t="shared" si="118"/>
        <v>0</v>
      </c>
      <c r="W375" s="47" t="str">
        <f t="shared" si="119"/>
        <v>ПДВ</v>
      </c>
      <c r="X375" s="47">
        <f t="shared" si="120"/>
        <v>0</v>
      </c>
      <c r="Y375" s="47">
        <f t="shared" si="121"/>
        <v>0</v>
      </c>
      <c r="Z375" s="47" t="str">
        <f t="shared" si="122"/>
        <v>ПДВ</v>
      </c>
      <c r="AA375" s="47">
        <f t="shared" si="123"/>
        <v>0</v>
      </c>
      <c r="AB375" s="47">
        <f t="shared" si="124"/>
        <v>0</v>
      </c>
      <c r="AC375" s="47" t="str">
        <f t="shared" si="125"/>
        <v>ПДВ</v>
      </c>
      <c r="AD375" t="e">
        <f>VLOOKUP(B375,[1]справочник!A:H,8,0)</f>
        <v>#N/A</v>
      </c>
    </row>
    <row r="376" spans="1:30" hidden="1" x14ac:dyDescent="0.25">
      <c r="A376">
        <v>358</v>
      </c>
      <c r="B376">
        <f>IF(ISBLANK(A376),0,IF(AND(ISERROR(VLOOKUP(VLOOKUP(A376,ishod_substance!A:G,7,0),$B$17:B375,1,0))=TRUE,VLOOKUP(A376,norm!A:B,2,0)&gt;0),VLOOKUP(A376,ishod_substance!A:G,7,0),0))</f>
        <v>0</v>
      </c>
      <c r="C376" s="47">
        <v>358</v>
      </c>
      <c r="D376" s="147" t="e">
        <f>VLOOKUP(B376,quide!A:B,2,0)</f>
        <v>#N/A</v>
      </c>
      <c r="E376" s="47" t="e">
        <f>VLOOKUP(B376,quide!A:G,7,0)</f>
        <v>#N/A</v>
      </c>
      <c r="F376" s="47">
        <f>SUMIF(ishod_substance!G:G,tbl_7!B376,ishod_substance!H:H)</f>
        <v>0</v>
      </c>
      <c r="G376" s="47">
        <f>SUMIF(ishod_substance!G:G,tbl_7!B376,ishod_substance!I:I)</f>
        <v>0</v>
      </c>
      <c r="H376" s="47" t="s">
        <v>172</v>
      </c>
      <c r="I376" s="47">
        <f t="shared" si="105"/>
        <v>0</v>
      </c>
      <c r="J376" s="47">
        <f t="shared" si="106"/>
        <v>0</v>
      </c>
      <c r="K376" s="47" t="str">
        <f t="shared" si="107"/>
        <v>ПДВ</v>
      </c>
      <c r="L376" s="47">
        <f t="shared" si="108"/>
        <v>0</v>
      </c>
      <c r="M376" s="47">
        <f t="shared" si="109"/>
        <v>0</v>
      </c>
      <c r="N376" s="47" t="str">
        <f t="shared" si="110"/>
        <v>ПДВ</v>
      </c>
      <c r="O376" s="47">
        <f t="shared" si="111"/>
        <v>0</v>
      </c>
      <c r="P376" s="47">
        <f t="shared" si="112"/>
        <v>0</v>
      </c>
      <c r="Q376" s="47" t="str">
        <f t="shared" si="113"/>
        <v>ПДВ</v>
      </c>
      <c r="R376" s="47">
        <f t="shared" si="114"/>
        <v>0</v>
      </c>
      <c r="S376" s="47">
        <f t="shared" si="115"/>
        <v>0</v>
      </c>
      <c r="T376" s="47" t="str">
        <f t="shared" si="116"/>
        <v>ПДВ</v>
      </c>
      <c r="U376" s="47">
        <f t="shared" si="117"/>
        <v>0</v>
      </c>
      <c r="V376" s="47">
        <f t="shared" si="118"/>
        <v>0</v>
      </c>
      <c r="W376" s="47" t="str">
        <f t="shared" si="119"/>
        <v>ПДВ</v>
      </c>
      <c r="X376" s="47">
        <f t="shared" si="120"/>
        <v>0</v>
      </c>
      <c r="Y376" s="47">
        <f t="shared" si="121"/>
        <v>0</v>
      </c>
      <c r="Z376" s="47" t="str">
        <f t="shared" si="122"/>
        <v>ПДВ</v>
      </c>
      <c r="AA376" s="47">
        <f t="shared" si="123"/>
        <v>0</v>
      </c>
      <c r="AB376" s="47">
        <f t="shared" si="124"/>
        <v>0</v>
      </c>
      <c r="AC376" s="47" t="str">
        <f t="shared" si="125"/>
        <v>ПДВ</v>
      </c>
      <c r="AD376" t="e">
        <f>VLOOKUP(B376,[1]справочник!A:H,8,0)</f>
        <v>#N/A</v>
      </c>
    </row>
    <row r="377" spans="1:30" hidden="1" x14ac:dyDescent="0.25">
      <c r="A377">
        <v>359</v>
      </c>
      <c r="B377">
        <f>IF(ISBLANK(A377),0,IF(AND(ISERROR(VLOOKUP(VLOOKUP(A377,ishod_substance!A:G,7,0),$B$17:B376,1,0))=TRUE,VLOOKUP(A377,norm!A:B,2,0)&gt;0),VLOOKUP(A377,ishod_substance!A:G,7,0),0))</f>
        <v>0</v>
      </c>
      <c r="C377" s="47">
        <v>359</v>
      </c>
      <c r="D377" s="147" t="e">
        <f>VLOOKUP(B377,quide!A:B,2,0)</f>
        <v>#N/A</v>
      </c>
      <c r="E377" s="47" t="e">
        <f>VLOOKUP(B377,quide!A:G,7,0)</f>
        <v>#N/A</v>
      </c>
      <c r="F377" s="47">
        <f>SUMIF(ishod_substance!G:G,tbl_7!B377,ishod_substance!H:H)</f>
        <v>0</v>
      </c>
      <c r="G377" s="47">
        <f>SUMIF(ishod_substance!G:G,tbl_7!B377,ishod_substance!I:I)</f>
        <v>0</v>
      </c>
      <c r="H377" s="47" t="s">
        <v>172</v>
      </c>
      <c r="I377" s="47">
        <f t="shared" si="105"/>
        <v>0</v>
      </c>
      <c r="J377" s="47">
        <f t="shared" si="106"/>
        <v>0</v>
      </c>
      <c r="K377" s="47" t="str">
        <f t="shared" si="107"/>
        <v>ПДВ</v>
      </c>
      <c r="L377" s="47">
        <f t="shared" si="108"/>
        <v>0</v>
      </c>
      <c r="M377" s="47">
        <f t="shared" si="109"/>
        <v>0</v>
      </c>
      <c r="N377" s="47" t="str">
        <f t="shared" si="110"/>
        <v>ПДВ</v>
      </c>
      <c r="O377" s="47">
        <f t="shared" si="111"/>
        <v>0</v>
      </c>
      <c r="P377" s="47">
        <f t="shared" si="112"/>
        <v>0</v>
      </c>
      <c r="Q377" s="47" t="str">
        <f t="shared" si="113"/>
        <v>ПДВ</v>
      </c>
      <c r="R377" s="47">
        <f t="shared" si="114"/>
        <v>0</v>
      </c>
      <c r="S377" s="47">
        <f t="shared" si="115"/>
        <v>0</v>
      </c>
      <c r="T377" s="47" t="str">
        <f t="shared" si="116"/>
        <v>ПДВ</v>
      </c>
      <c r="U377" s="47">
        <f t="shared" si="117"/>
        <v>0</v>
      </c>
      <c r="V377" s="47">
        <f t="shared" si="118"/>
        <v>0</v>
      </c>
      <c r="W377" s="47" t="str">
        <f t="shared" si="119"/>
        <v>ПДВ</v>
      </c>
      <c r="X377" s="47">
        <f t="shared" si="120"/>
        <v>0</v>
      </c>
      <c r="Y377" s="47">
        <f t="shared" si="121"/>
        <v>0</v>
      </c>
      <c r="Z377" s="47" t="str">
        <f t="shared" si="122"/>
        <v>ПДВ</v>
      </c>
      <c r="AA377" s="47">
        <f t="shared" si="123"/>
        <v>0</v>
      </c>
      <c r="AB377" s="47">
        <f t="shared" si="124"/>
        <v>0</v>
      </c>
      <c r="AC377" s="47" t="str">
        <f t="shared" si="125"/>
        <v>ПДВ</v>
      </c>
      <c r="AD377" t="e">
        <f>VLOOKUP(B377,[1]справочник!A:H,8,0)</f>
        <v>#N/A</v>
      </c>
    </row>
    <row r="378" spans="1:30" hidden="1" x14ac:dyDescent="0.25">
      <c r="A378">
        <v>360</v>
      </c>
      <c r="B378">
        <f>IF(ISBLANK(A378),0,IF(AND(ISERROR(VLOOKUP(VLOOKUP(A378,ishod_substance!A:G,7,0),$B$17:B377,1,0))=TRUE,VLOOKUP(A378,norm!A:B,2,0)&gt;0),VLOOKUP(A378,ishod_substance!A:G,7,0),0))</f>
        <v>0</v>
      </c>
      <c r="C378" s="47">
        <v>360</v>
      </c>
      <c r="D378" s="147" t="e">
        <f>VLOOKUP(B378,quide!A:B,2,0)</f>
        <v>#N/A</v>
      </c>
      <c r="E378" s="47" t="e">
        <f>VLOOKUP(B378,quide!A:G,7,0)</f>
        <v>#N/A</v>
      </c>
      <c r="F378" s="47">
        <f>SUMIF(ishod_substance!G:G,tbl_7!B378,ishod_substance!H:H)</f>
        <v>0</v>
      </c>
      <c r="G378" s="47">
        <f>SUMIF(ishod_substance!G:G,tbl_7!B378,ishod_substance!I:I)</f>
        <v>0</v>
      </c>
      <c r="H378" s="47" t="s">
        <v>172</v>
      </c>
      <c r="I378" s="47">
        <f t="shared" si="105"/>
        <v>0</v>
      </c>
      <c r="J378" s="47">
        <f t="shared" si="106"/>
        <v>0</v>
      </c>
      <c r="K378" s="47" t="str">
        <f t="shared" si="107"/>
        <v>ПДВ</v>
      </c>
      <c r="L378" s="47">
        <f t="shared" si="108"/>
        <v>0</v>
      </c>
      <c r="M378" s="47">
        <f t="shared" si="109"/>
        <v>0</v>
      </c>
      <c r="N378" s="47" t="str">
        <f t="shared" si="110"/>
        <v>ПДВ</v>
      </c>
      <c r="O378" s="47">
        <f t="shared" si="111"/>
        <v>0</v>
      </c>
      <c r="P378" s="47">
        <f t="shared" si="112"/>
        <v>0</v>
      </c>
      <c r="Q378" s="47" t="str">
        <f t="shared" si="113"/>
        <v>ПДВ</v>
      </c>
      <c r="R378" s="47">
        <f t="shared" si="114"/>
        <v>0</v>
      </c>
      <c r="S378" s="47">
        <f t="shared" si="115"/>
        <v>0</v>
      </c>
      <c r="T378" s="47" t="str">
        <f t="shared" si="116"/>
        <v>ПДВ</v>
      </c>
      <c r="U378" s="47">
        <f t="shared" si="117"/>
        <v>0</v>
      </c>
      <c r="V378" s="47">
        <f t="shared" si="118"/>
        <v>0</v>
      </c>
      <c r="W378" s="47" t="str">
        <f t="shared" si="119"/>
        <v>ПДВ</v>
      </c>
      <c r="X378" s="47">
        <f t="shared" si="120"/>
        <v>0</v>
      </c>
      <c r="Y378" s="47">
        <f t="shared" si="121"/>
        <v>0</v>
      </c>
      <c r="Z378" s="47" t="str">
        <f t="shared" si="122"/>
        <v>ПДВ</v>
      </c>
      <c r="AA378" s="47">
        <f t="shared" si="123"/>
        <v>0</v>
      </c>
      <c r="AB378" s="47">
        <f t="shared" si="124"/>
        <v>0</v>
      </c>
      <c r="AC378" s="47" t="str">
        <f t="shared" si="125"/>
        <v>ПДВ</v>
      </c>
      <c r="AD378" t="e">
        <f>VLOOKUP(B378,[1]справочник!A:H,8,0)</f>
        <v>#N/A</v>
      </c>
    </row>
    <row r="379" spans="1:30" hidden="1" x14ac:dyDescent="0.25">
      <c r="A379">
        <v>361</v>
      </c>
      <c r="B379">
        <f>IF(ISBLANK(A379),0,IF(AND(ISERROR(VLOOKUP(VLOOKUP(A379,ishod_substance!A:G,7,0),$B$17:B378,1,0))=TRUE,VLOOKUP(A379,norm!A:B,2,0)&gt;0),VLOOKUP(A379,ishod_substance!A:G,7,0),0))</f>
        <v>0</v>
      </c>
      <c r="C379" s="47">
        <v>361</v>
      </c>
      <c r="D379" s="147" t="e">
        <f>VLOOKUP(B379,quide!A:B,2,0)</f>
        <v>#N/A</v>
      </c>
      <c r="E379" s="47" t="e">
        <f>VLOOKUP(B379,quide!A:G,7,0)</f>
        <v>#N/A</v>
      </c>
      <c r="F379" s="47">
        <f>SUMIF(ishod_substance!G:G,tbl_7!B379,ishod_substance!H:H)</f>
        <v>0</v>
      </c>
      <c r="G379" s="47">
        <f>SUMIF(ishod_substance!G:G,tbl_7!B379,ishod_substance!I:I)</f>
        <v>0</v>
      </c>
      <c r="H379" s="47" t="s">
        <v>172</v>
      </c>
      <c r="I379" s="47">
        <f t="shared" si="105"/>
        <v>0</v>
      </c>
      <c r="J379" s="47">
        <f t="shared" si="106"/>
        <v>0</v>
      </c>
      <c r="K379" s="47" t="str">
        <f t="shared" si="107"/>
        <v>ПДВ</v>
      </c>
      <c r="L379" s="47">
        <f t="shared" si="108"/>
        <v>0</v>
      </c>
      <c r="M379" s="47">
        <f t="shared" si="109"/>
        <v>0</v>
      </c>
      <c r="N379" s="47" t="str">
        <f t="shared" si="110"/>
        <v>ПДВ</v>
      </c>
      <c r="O379" s="47">
        <f t="shared" si="111"/>
        <v>0</v>
      </c>
      <c r="P379" s="47">
        <f t="shared" si="112"/>
        <v>0</v>
      </c>
      <c r="Q379" s="47" t="str">
        <f t="shared" si="113"/>
        <v>ПДВ</v>
      </c>
      <c r="R379" s="47">
        <f t="shared" si="114"/>
        <v>0</v>
      </c>
      <c r="S379" s="47">
        <f t="shared" si="115"/>
        <v>0</v>
      </c>
      <c r="T379" s="47" t="str">
        <f t="shared" si="116"/>
        <v>ПДВ</v>
      </c>
      <c r="U379" s="47">
        <f t="shared" si="117"/>
        <v>0</v>
      </c>
      <c r="V379" s="47">
        <f t="shared" si="118"/>
        <v>0</v>
      </c>
      <c r="W379" s="47" t="str">
        <f t="shared" si="119"/>
        <v>ПДВ</v>
      </c>
      <c r="X379" s="47">
        <f t="shared" si="120"/>
        <v>0</v>
      </c>
      <c r="Y379" s="47">
        <f t="shared" si="121"/>
        <v>0</v>
      </c>
      <c r="Z379" s="47" t="str">
        <f t="shared" si="122"/>
        <v>ПДВ</v>
      </c>
      <c r="AA379" s="47">
        <f t="shared" si="123"/>
        <v>0</v>
      </c>
      <c r="AB379" s="47">
        <f t="shared" si="124"/>
        <v>0</v>
      </c>
      <c r="AC379" s="47" t="str">
        <f t="shared" si="125"/>
        <v>ПДВ</v>
      </c>
      <c r="AD379" t="e">
        <f>VLOOKUP(B379,[1]справочник!A:H,8,0)</f>
        <v>#N/A</v>
      </c>
    </row>
    <row r="380" spans="1:30" hidden="1" x14ac:dyDescent="0.25">
      <c r="A380">
        <v>362</v>
      </c>
      <c r="B380">
        <f>IF(ISBLANK(A380),0,IF(AND(ISERROR(VLOOKUP(VLOOKUP(A380,ishod_substance!A:G,7,0),$B$17:B379,1,0))=TRUE,VLOOKUP(A380,norm!A:B,2,0)&gt;0),VLOOKUP(A380,ishod_substance!A:G,7,0),0))</f>
        <v>0</v>
      </c>
      <c r="C380" s="47">
        <v>362</v>
      </c>
      <c r="D380" s="147" t="e">
        <f>VLOOKUP(B380,quide!A:B,2,0)</f>
        <v>#N/A</v>
      </c>
      <c r="E380" s="47" t="e">
        <f>VLOOKUP(B380,quide!A:G,7,0)</f>
        <v>#N/A</v>
      </c>
      <c r="F380" s="47">
        <f>SUMIF(ishod_substance!G:G,tbl_7!B380,ishod_substance!H:H)</f>
        <v>0</v>
      </c>
      <c r="G380" s="47">
        <f>SUMIF(ishod_substance!G:G,tbl_7!B380,ishod_substance!I:I)</f>
        <v>0</v>
      </c>
      <c r="H380" s="47" t="s">
        <v>172</v>
      </c>
      <c r="I380" s="47">
        <f t="shared" si="105"/>
        <v>0</v>
      </c>
      <c r="J380" s="47">
        <f t="shared" si="106"/>
        <v>0</v>
      </c>
      <c r="K380" s="47" t="str">
        <f t="shared" si="107"/>
        <v>ПДВ</v>
      </c>
      <c r="L380" s="47">
        <f t="shared" si="108"/>
        <v>0</v>
      </c>
      <c r="M380" s="47">
        <f t="shared" si="109"/>
        <v>0</v>
      </c>
      <c r="N380" s="47" t="str">
        <f t="shared" si="110"/>
        <v>ПДВ</v>
      </c>
      <c r="O380" s="47">
        <f t="shared" si="111"/>
        <v>0</v>
      </c>
      <c r="P380" s="47">
        <f t="shared" si="112"/>
        <v>0</v>
      </c>
      <c r="Q380" s="47" t="str">
        <f t="shared" si="113"/>
        <v>ПДВ</v>
      </c>
      <c r="R380" s="47">
        <f t="shared" si="114"/>
        <v>0</v>
      </c>
      <c r="S380" s="47">
        <f t="shared" si="115"/>
        <v>0</v>
      </c>
      <c r="T380" s="47" t="str">
        <f t="shared" si="116"/>
        <v>ПДВ</v>
      </c>
      <c r="U380" s="47">
        <f t="shared" si="117"/>
        <v>0</v>
      </c>
      <c r="V380" s="47">
        <f t="shared" si="118"/>
        <v>0</v>
      </c>
      <c r="W380" s="47" t="str">
        <f t="shared" si="119"/>
        <v>ПДВ</v>
      </c>
      <c r="X380" s="47">
        <f t="shared" si="120"/>
        <v>0</v>
      </c>
      <c r="Y380" s="47">
        <f t="shared" si="121"/>
        <v>0</v>
      </c>
      <c r="Z380" s="47" t="str">
        <f t="shared" si="122"/>
        <v>ПДВ</v>
      </c>
      <c r="AA380" s="47">
        <f t="shared" si="123"/>
        <v>0</v>
      </c>
      <c r="AB380" s="47">
        <f t="shared" si="124"/>
        <v>0</v>
      </c>
      <c r="AC380" s="47" t="str">
        <f t="shared" si="125"/>
        <v>ПДВ</v>
      </c>
      <c r="AD380" t="e">
        <f>VLOOKUP(B380,[1]справочник!A:H,8,0)</f>
        <v>#N/A</v>
      </c>
    </row>
    <row r="381" spans="1:30" hidden="1" x14ac:dyDescent="0.25">
      <c r="A381">
        <v>363</v>
      </c>
      <c r="B381">
        <f>IF(ISBLANK(A381),0,IF(AND(ISERROR(VLOOKUP(VLOOKUP(A381,ishod_substance!A:G,7,0),$B$17:B380,1,0))=TRUE,VLOOKUP(A381,norm!A:B,2,0)&gt;0),VLOOKUP(A381,ishod_substance!A:G,7,0),0))</f>
        <v>0</v>
      </c>
      <c r="C381" s="47">
        <v>363</v>
      </c>
      <c r="D381" s="147" t="e">
        <f>VLOOKUP(B381,quide!A:B,2,0)</f>
        <v>#N/A</v>
      </c>
      <c r="E381" s="47" t="e">
        <f>VLOOKUP(B381,quide!A:G,7,0)</f>
        <v>#N/A</v>
      </c>
      <c r="F381" s="47">
        <f>SUMIF(ishod_substance!G:G,tbl_7!B381,ishod_substance!H:H)</f>
        <v>0</v>
      </c>
      <c r="G381" s="47">
        <f>SUMIF(ishod_substance!G:G,tbl_7!B381,ishod_substance!I:I)</f>
        <v>0</v>
      </c>
      <c r="H381" s="47" t="s">
        <v>172</v>
      </c>
      <c r="I381" s="47">
        <f t="shared" si="105"/>
        <v>0</v>
      </c>
      <c r="J381" s="47">
        <f t="shared" si="106"/>
        <v>0</v>
      </c>
      <c r="K381" s="47" t="str">
        <f t="shared" si="107"/>
        <v>ПДВ</v>
      </c>
      <c r="L381" s="47">
        <f t="shared" si="108"/>
        <v>0</v>
      </c>
      <c r="M381" s="47">
        <f t="shared" si="109"/>
        <v>0</v>
      </c>
      <c r="N381" s="47" t="str">
        <f t="shared" si="110"/>
        <v>ПДВ</v>
      </c>
      <c r="O381" s="47">
        <f t="shared" si="111"/>
        <v>0</v>
      </c>
      <c r="P381" s="47">
        <f t="shared" si="112"/>
        <v>0</v>
      </c>
      <c r="Q381" s="47" t="str">
        <f t="shared" si="113"/>
        <v>ПДВ</v>
      </c>
      <c r="R381" s="47">
        <f t="shared" si="114"/>
        <v>0</v>
      </c>
      <c r="S381" s="47">
        <f t="shared" si="115"/>
        <v>0</v>
      </c>
      <c r="T381" s="47" t="str">
        <f t="shared" si="116"/>
        <v>ПДВ</v>
      </c>
      <c r="U381" s="47">
        <f t="shared" si="117"/>
        <v>0</v>
      </c>
      <c r="V381" s="47">
        <f t="shared" si="118"/>
        <v>0</v>
      </c>
      <c r="W381" s="47" t="str">
        <f t="shared" si="119"/>
        <v>ПДВ</v>
      </c>
      <c r="X381" s="47">
        <f t="shared" si="120"/>
        <v>0</v>
      </c>
      <c r="Y381" s="47">
        <f t="shared" si="121"/>
        <v>0</v>
      </c>
      <c r="Z381" s="47" t="str">
        <f t="shared" si="122"/>
        <v>ПДВ</v>
      </c>
      <c r="AA381" s="47">
        <f t="shared" si="123"/>
        <v>0</v>
      </c>
      <c r="AB381" s="47">
        <f t="shared" si="124"/>
        <v>0</v>
      </c>
      <c r="AC381" s="47" t="str">
        <f t="shared" si="125"/>
        <v>ПДВ</v>
      </c>
      <c r="AD381" t="e">
        <f>VLOOKUP(B381,[1]справочник!A:H,8,0)</f>
        <v>#N/A</v>
      </c>
    </row>
    <row r="382" spans="1:30" hidden="1" x14ac:dyDescent="0.25">
      <c r="A382">
        <v>364</v>
      </c>
      <c r="B382">
        <f>IF(ISBLANK(A382),0,IF(AND(ISERROR(VLOOKUP(VLOOKUP(A382,ishod_substance!A:G,7,0),$B$17:B381,1,0))=TRUE,VLOOKUP(A382,norm!A:B,2,0)&gt;0),VLOOKUP(A382,ishod_substance!A:G,7,0),0))</f>
        <v>0</v>
      </c>
      <c r="C382" s="47">
        <v>364</v>
      </c>
      <c r="D382" s="147" t="e">
        <f>VLOOKUP(B382,quide!A:B,2,0)</f>
        <v>#N/A</v>
      </c>
      <c r="E382" s="47" t="e">
        <f>VLOOKUP(B382,quide!A:G,7,0)</f>
        <v>#N/A</v>
      </c>
      <c r="F382" s="47">
        <f>SUMIF(ishod_substance!G:G,tbl_7!B382,ishod_substance!H:H)</f>
        <v>0</v>
      </c>
      <c r="G382" s="47">
        <f>SUMIF(ishod_substance!G:G,tbl_7!B382,ishod_substance!I:I)</f>
        <v>0</v>
      </c>
      <c r="H382" s="47" t="s">
        <v>172</v>
      </c>
      <c r="I382" s="47">
        <f t="shared" si="105"/>
        <v>0</v>
      </c>
      <c r="J382" s="47">
        <f t="shared" si="106"/>
        <v>0</v>
      </c>
      <c r="K382" s="47" t="str">
        <f t="shared" si="107"/>
        <v>ПДВ</v>
      </c>
      <c r="L382" s="47">
        <f t="shared" si="108"/>
        <v>0</v>
      </c>
      <c r="M382" s="47">
        <f t="shared" si="109"/>
        <v>0</v>
      </c>
      <c r="N382" s="47" t="str">
        <f t="shared" si="110"/>
        <v>ПДВ</v>
      </c>
      <c r="O382" s="47">
        <f t="shared" si="111"/>
        <v>0</v>
      </c>
      <c r="P382" s="47">
        <f t="shared" si="112"/>
        <v>0</v>
      </c>
      <c r="Q382" s="47" t="str">
        <f t="shared" si="113"/>
        <v>ПДВ</v>
      </c>
      <c r="R382" s="47">
        <f t="shared" si="114"/>
        <v>0</v>
      </c>
      <c r="S382" s="47">
        <f t="shared" si="115"/>
        <v>0</v>
      </c>
      <c r="T382" s="47" t="str">
        <f t="shared" si="116"/>
        <v>ПДВ</v>
      </c>
      <c r="U382" s="47">
        <f t="shared" si="117"/>
        <v>0</v>
      </c>
      <c r="V382" s="47">
        <f t="shared" si="118"/>
        <v>0</v>
      </c>
      <c r="W382" s="47" t="str">
        <f t="shared" si="119"/>
        <v>ПДВ</v>
      </c>
      <c r="X382" s="47">
        <f t="shared" si="120"/>
        <v>0</v>
      </c>
      <c r="Y382" s="47">
        <f t="shared" si="121"/>
        <v>0</v>
      </c>
      <c r="Z382" s="47" t="str">
        <f t="shared" si="122"/>
        <v>ПДВ</v>
      </c>
      <c r="AA382" s="47">
        <f t="shared" si="123"/>
        <v>0</v>
      </c>
      <c r="AB382" s="47">
        <f t="shared" si="124"/>
        <v>0</v>
      </c>
      <c r="AC382" s="47" t="str">
        <f t="shared" si="125"/>
        <v>ПДВ</v>
      </c>
      <c r="AD382" t="e">
        <f>VLOOKUP(B382,[1]справочник!A:H,8,0)</f>
        <v>#N/A</v>
      </c>
    </row>
    <row r="383" spans="1:30" hidden="1" x14ac:dyDescent="0.25">
      <c r="A383">
        <v>365</v>
      </c>
      <c r="B383">
        <f>IF(ISBLANK(A383),0,IF(AND(ISERROR(VLOOKUP(VLOOKUP(A383,ishod_substance!A:G,7,0),$B$17:B382,1,0))=TRUE,VLOOKUP(A383,norm!A:B,2,0)&gt;0),VLOOKUP(A383,ishod_substance!A:G,7,0),0))</f>
        <v>0</v>
      </c>
      <c r="C383" s="47">
        <v>365</v>
      </c>
      <c r="D383" s="147" t="e">
        <f>VLOOKUP(B383,quide!A:B,2,0)</f>
        <v>#N/A</v>
      </c>
      <c r="E383" s="47" t="e">
        <f>VLOOKUP(B383,quide!A:G,7,0)</f>
        <v>#N/A</v>
      </c>
      <c r="F383" s="47">
        <f>SUMIF(ishod_substance!G:G,tbl_7!B383,ishod_substance!H:H)</f>
        <v>0</v>
      </c>
      <c r="G383" s="47">
        <f>SUMIF(ishod_substance!G:G,tbl_7!B383,ishod_substance!I:I)</f>
        <v>0</v>
      </c>
      <c r="H383" s="47" t="s">
        <v>172</v>
      </c>
      <c r="I383" s="47">
        <f t="shared" si="105"/>
        <v>0</v>
      </c>
      <c r="J383" s="47">
        <f t="shared" si="106"/>
        <v>0</v>
      </c>
      <c r="K383" s="47" t="str">
        <f t="shared" si="107"/>
        <v>ПДВ</v>
      </c>
      <c r="L383" s="47">
        <f t="shared" si="108"/>
        <v>0</v>
      </c>
      <c r="M383" s="47">
        <f t="shared" si="109"/>
        <v>0</v>
      </c>
      <c r="N383" s="47" t="str">
        <f t="shared" si="110"/>
        <v>ПДВ</v>
      </c>
      <c r="O383" s="47">
        <f t="shared" si="111"/>
        <v>0</v>
      </c>
      <c r="P383" s="47">
        <f t="shared" si="112"/>
        <v>0</v>
      </c>
      <c r="Q383" s="47" t="str">
        <f t="shared" si="113"/>
        <v>ПДВ</v>
      </c>
      <c r="R383" s="47">
        <f t="shared" si="114"/>
        <v>0</v>
      </c>
      <c r="S383" s="47">
        <f t="shared" si="115"/>
        <v>0</v>
      </c>
      <c r="T383" s="47" t="str">
        <f t="shared" si="116"/>
        <v>ПДВ</v>
      </c>
      <c r="U383" s="47">
        <f t="shared" si="117"/>
        <v>0</v>
      </c>
      <c r="V383" s="47">
        <f t="shared" si="118"/>
        <v>0</v>
      </c>
      <c r="W383" s="47" t="str">
        <f t="shared" si="119"/>
        <v>ПДВ</v>
      </c>
      <c r="X383" s="47">
        <f t="shared" si="120"/>
        <v>0</v>
      </c>
      <c r="Y383" s="47">
        <f t="shared" si="121"/>
        <v>0</v>
      </c>
      <c r="Z383" s="47" t="str">
        <f t="shared" si="122"/>
        <v>ПДВ</v>
      </c>
      <c r="AA383" s="47">
        <f t="shared" si="123"/>
        <v>0</v>
      </c>
      <c r="AB383" s="47">
        <f t="shared" si="124"/>
        <v>0</v>
      </c>
      <c r="AC383" s="47" t="str">
        <f t="shared" si="125"/>
        <v>ПДВ</v>
      </c>
      <c r="AD383" t="e">
        <f>VLOOKUP(B383,[1]справочник!A:H,8,0)</f>
        <v>#N/A</v>
      </c>
    </row>
    <row r="384" spans="1:30" hidden="1" x14ac:dyDescent="0.25">
      <c r="A384">
        <v>366</v>
      </c>
      <c r="B384">
        <f>IF(ISBLANK(A384),0,IF(AND(ISERROR(VLOOKUP(VLOOKUP(A384,ishod_substance!A:G,7,0),$B$17:B383,1,0))=TRUE,VLOOKUP(A384,norm!A:B,2,0)&gt;0),VLOOKUP(A384,ishod_substance!A:G,7,0),0))</f>
        <v>0</v>
      </c>
      <c r="C384" s="47">
        <v>366</v>
      </c>
      <c r="D384" s="147" t="e">
        <f>VLOOKUP(B384,quide!A:B,2,0)</f>
        <v>#N/A</v>
      </c>
      <c r="E384" s="47" t="e">
        <f>VLOOKUP(B384,quide!A:G,7,0)</f>
        <v>#N/A</v>
      </c>
      <c r="F384" s="47">
        <f>SUMIF(ishod_substance!G:G,tbl_7!B384,ishod_substance!H:H)</f>
        <v>0</v>
      </c>
      <c r="G384" s="47">
        <f>SUMIF(ishod_substance!G:G,tbl_7!B384,ishod_substance!I:I)</f>
        <v>0</v>
      </c>
      <c r="H384" s="47" t="s">
        <v>172</v>
      </c>
      <c r="I384" s="47">
        <f t="shared" si="105"/>
        <v>0</v>
      </c>
      <c r="J384" s="47">
        <f t="shared" si="106"/>
        <v>0</v>
      </c>
      <c r="K384" s="47" t="str">
        <f t="shared" si="107"/>
        <v>ПДВ</v>
      </c>
      <c r="L384" s="47">
        <f t="shared" si="108"/>
        <v>0</v>
      </c>
      <c r="M384" s="47">
        <f t="shared" si="109"/>
        <v>0</v>
      </c>
      <c r="N384" s="47" t="str">
        <f t="shared" si="110"/>
        <v>ПДВ</v>
      </c>
      <c r="O384" s="47">
        <f t="shared" si="111"/>
        <v>0</v>
      </c>
      <c r="P384" s="47">
        <f t="shared" si="112"/>
        <v>0</v>
      </c>
      <c r="Q384" s="47" t="str">
        <f t="shared" si="113"/>
        <v>ПДВ</v>
      </c>
      <c r="R384" s="47">
        <f t="shared" si="114"/>
        <v>0</v>
      </c>
      <c r="S384" s="47">
        <f t="shared" si="115"/>
        <v>0</v>
      </c>
      <c r="T384" s="47" t="str">
        <f t="shared" si="116"/>
        <v>ПДВ</v>
      </c>
      <c r="U384" s="47">
        <f t="shared" si="117"/>
        <v>0</v>
      </c>
      <c r="V384" s="47">
        <f t="shared" si="118"/>
        <v>0</v>
      </c>
      <c r="W384" s="47" t="str">
        <f t="shared" si="119"/>
        <v>ПДВ</v>
      </c>
      <c r="X384" s="47">
        <f t="shared" si="120"/>
        <v>0</v>
      </c>
      <c r="Y384" s="47">
        <f t="shared" si="121"/>
        <v>0</v>
      </c>
      <c r="Z384" s="47" t="str">
        <f t="shared" si="122"/>
        <v>ПДВ</v>
      </c>
      <c r="AA384" s="47">
        <f t="shared" si="123"/>
        <v>0</v>
      </c>
      <c r="AB384" s="47">
        <f t="shared" si="124"/>
        <v>0</v>
      </c>
      <c r="AC384" s="47" t="str">
        <f t="shared" si="125"/>
        <v>ПДВ</v>
      </c>
      <c r="AD384" t="e">
        <f>VLOOKUP(B384,[1]справочник!A:H,8,0)</f>
        <v>#N/A</v>
      </c>
    </row>
    <row r="385" spans="1:30" hidden="1" x14ac:dyDescent="0.25">
      <c r="A385">
        <v>367</v>
      </c>
      <c r="B385">
        <f>IF(ISBLANK(A385),0,IF(AND(ISERROR(VLOOKUP(VLOOKUP(A385,ishod_substance!A:G,7,0),$B$17:B384,1,0))=TRUE,VLOOKUP(A385,norm!A:B,2,0)&gt;0),VLOOKUP(A385,ishod_substance!A:G,7,0),0))</f>
        <v>0</v>
      </c>
      <c r="C385" s="47">
        <v>367</v>
      </c>
      <c r="D385" s="147" t="e">
        <f>VLOOKUP(B385,quide!A:B,2,0)</f>
        <v>#N/A</v>
      </c>
      <c r="E385" s="47" t="e">
        <f>VLOOKUP(B385,quide!A:G,7,0)</f>
        <v>#N/A</v>
      </c>
      <c r="F385" s="47">
        <f>SUMIF(ishod_substance!G:G,tbl_7!B385,ishod_substance!H:H)</f>
        <v>0</v>
      </c>
      <c r="G385" s="47">
        <f>SUMIF(ishod_substance!G:G,tbl_7!B385,ishod_substance!I:I)</f>
        <v>0</v>
      </c>
      <c r="H385" s="47" t="s">
        <v>172</v>
      </c>
      <c r="I385" s="47">
        <f t="shared" si="105"/>
        <v>0</v>
      </c>
      <c r="J385" s="47">
        <f t="shared" si="106"/>
        <v>0</v>
      </c>
      <c r="K385" s="47" t="str">
        <f t="shared" si="107"/>
        <v>ПДВ</v>
      </c>
      <c r="L385" s="47">
        <f t="shared" si="108"/>
        <v>0</v>
      </c>
      <c r="M385" s="47">
        <f t="shared" si="109"/>
        <v>0</v>
      </c>
      <c r="N385" s="47" t="str">
        <f t="shared" si="110"/>
        <v>ПДВ</v>
      </c>
      <c r="O385" s="47">
        <f t="shared" si="111"/>
        <v>0</v>
      </c>
      <c r="P385" s="47">
        <f t="shared" si="112"/>
        <v>0</v>
      </c>
      <c r="Q385" s="47" t="str">
        <f t="shared" si="113"/>
        <v>ПДВ</v>
      </c>
      <c r="R385" s="47">
        <f t="shared" si="114"/>
        <v>0</v>
      </c>
      <c r="S385" s="47">
        <f t="shared" si="115"/>
        <v>0</v>
      </c>
      <c r="T385" s="47" t="str">
        <f t="shared" si="116"/>
        <v>ПДВ</v>
      </c>
      <c r="U385" s="47">
        <f t="shared" si="117"/>
        <v>0</v>
      </c>
      <c r="V385" s="47">
        <f t="shared" si="118"/>
        <v>0</v>
      </c>
      <c r="W385" s="47" t="str">
        <f t="shared" si="119"/>
        <v>ПДВ</v>
      </c>
      <c r="X385" s="47">
        <f t="shared" si="120"/>
        <v>0</v>
      </c>
      <c r="Y385" s="47">
        <f t="shared" si="121"/>
        <v>0</v>
      </c>
      <c r="Z385" s="47" t="str">
        <f t="shared" si="122"/>
        <v>ПДВ</v>
      </c>
      <c r="AA385" s="47">
        <f t="shared" si="123"/>
        <v>0</v>
      </c>
      <c r="AB385" s="47">
        <f t="shared" si="124"/>
        <v>0</v>
      </c>
      <c r="AC385" s="47" t="str">
        <f t="shared" si="125"/>
        <v>ПДВ</v>
      </c>
      <c r="AD385" t="e">
        <f>VLOOKUP(B385,[1]справочник!A:H,8,0)</f>
        <v>#N/A</v>
      </c>
    </row>
    <row r="386" spans="1:30" hidden="1" x14ac:dyDescent="0.25">
      <c r="A386">
        <v>368</v>
      </c>
      <c r="B386">
        <f>IF(ISBLANK(A386),0,IF(AND(ISERROR(VLOOKUP(VLOOKUP(A386,ishod_substance!A:G,7,0),$B$17:B385,1,0))=TRUE,VLOOKUP(A386,norm!A:B,2,0)&gt;0),VLOOKUP(A386,ishod_substance!A:G,7,0),0))</f>
        <v>0</v>
      </c>
      <c r="C386" s="47">
        <v>368</v>
      </c>
      <c r="D386" s="147" t="e">
        <f>VLOOKUP(B386,quide!A:B,2,0)</f>
        <v>#N/A</v>
      </c>
      <c r="E386" s="47" t="e">
        <f>VLOOKUP(B386,quide!A:G,7,0)</f>
        <v>#N/A</v>
      </c>
      <c r="F386" s="47">
        <f>SUMIF(ishod_substance!G:G,tbl_7!B386,ishod_substance!H:H)</f>
        <v>0</v>
      </c>
      <c r="G386" s="47">
        <f>SUMIF(ishod_substance!G:G,tbl_7!B386,ishod_substance!I:I)</f>
        <v>0</v>
      </c>
      <c r="H386" s="47" t="s">
        <v>172</v>
      </c>
      <c r="I386" s="47">
        <f t="shared" si="105"/>
        <v>0</v>
      </c>
      <c r="J386" s="47">
        <f t="shared" si="106"/>
        <v>0</v>
      </c>
      <c r="K386" s="47" t="str">
        <f t="shared" si="107"/>
        <v>ПДВ</v>
      </c>
      <c r="L386" s="47">
        <f t="shared" si="108"/>
        <v>0</v>
      </c>
      <c r="M386" s="47">
        <f t="shared" si="109"/>
        <v>0</v>
      </c>
      <c r="N386" s="47" t="str">
        <f t="shared" si="110"/>
        <v>ПДВ</v>
      </c>
      <c r="O386" s="47">
        <f t="shared" si="111"/>
        <v>0</v>
      </c>
      <c r="P386" s="47">
        <f t="shared" si="112"/>
        <v>0</v>
      </c>
      <c r="Q386" s="47" t="str">
        <f t="shared" si="113"/>
        <v>ПДВ</v>
      </c>
      <c r="R386" s="47">
        <f t="shared" si="114"/>
        <v>0</v>
      </c>
      <c r="S386" s="47">
        <f t="shared" si="115"/>
        <v>0</v>
      </c>
      <c r="T386" s="47" t="str">
        <f t="shared" si="116"/>
        <v>ПДВ</v>
      </c>
      <c r="U386" s="47">
        <f t="shared" si="117"/>
        <v>0</v>
      </c>
      <c r="V386" s="47">
        <f t="shared" si="118"/>
        <v>0</v>
      </c>
      <c r="W386" s="47" t="str">
        <f t="shared" si="119"/>
        <v>ПДВ</v>
      </c>
      <c r="X386" s="47">
        <f t="shared" si="120"/>
        <v>0</v>
      </c>
      <c r="Y386" s="47">
        <f t="shared" si="121"/>
        <v>0</v>
      </c>
      <c r="Z386" s="47" t="str">
        <f t="shared" si="122"/>
        <v>ПДВ</v>
      </c>
      <c r="AA386" s="47">
        <f t="shared" si="123"/>
        <v>0</v>
      </c>
      <c r="AB386" s="47">
        <f t="shared" si="124"/>
        <v>0</v>
      </c>
      <c r="AC386" s="47" t="str">
        <f t="shared" si="125"/>
        <v>ПДВ</v>
      </c>
      <c r="AD386" t="e">
        <f>VLOOKUP(B386,[1]справочник!A:H,8,0)</f>
        <v>#N/A</v>
      </c>
    </row>
    <row r="387" spans="1:30" hidden="1" x14ac:dyDescent="0.25">
      <c r="A387">
        <v>369</v>
      </c>
      <c r="B387">
        <f>IF(ISBLANK(A387),0,IF(AND(ISERROR(VLOOKUP(VLOOKUP(A387,ishod_substance!A:G,7,0),$B$17:B386,1,0))=TRUE,VLOOKUP(A387,norm!A:B,2,0)&gt;0),VLOOKUP(A387,ishod_substance!A:G,7,0),0))</f>
        <v>0</v>
      </c>
      <c r="C387" s="47">
        <v>369</v>
      </c>
      <c r="D387" s="147" t="e">
        <f>VLOOKUP(B387,quide!A:B,2,0)</f>
        <v>#N/A</v>
      </c>
      <c r="E387" s="47" t="e">
        <f>VLOOKUP(B387,quide!A:G,7,0)</f>
        <v>#N/A</v>
      </c>
      <c r="F387" s="47">
        <f>SUMIF(ishod_substance!G:G,tbl_7!B387,ishod_substance!H:H)</f>
        <v>0</v>
      </c>
      <c r="G387" s="47">
        <f>SUMIF(ishod_substance!G:G,tbl_7!B387,ishod_substance!I:I)</f>
        <v>0</v>
      </c>
      <c r="H387" s="47" t="s">
        <v>172</v>
      </c>
      <c r="I387" s="47">
        <f t="shared" si="105"/>
        <v>0</v>
      </c>
      <c r="J387" s="47">
        <f t="shared" si="106"/>
        <v>0</v>
      </c>
      <c r="K387" s="47" t="str">
        <f t="shared" si="107"/>
        <v>ПДВ</v>
      </c>
      <c r="L387" s="47">
        <f t="shared" si="108"/>
        <v>0</v>
      </c>
      <c r="M387" s="47">
        <f t="shared" si="109"/>
        <v>0</v>
      </c>
      <c r="N387" s="47" t="str">
        <f t="shared" si="110"/>
        <v>ПДВ</v>
      </c>
      <c r="O387" s="47">
        <f t="shared" si="111"/>
        <v>0</v>
      </c>
      <c r="P387" s="47">
        <f t="shared" si="112"/>
        <v>0</v>
      </c>
      <c r="Q387" s="47" t="str">
        <f t="shared" si="113"/>
        <v>ПДВ</v>
      </c>
      <c r="R387" s="47">
        <f t="shared" si="114"/>
        <v>0</v>
      </c>
      <c r="S387" s="47">
        <f t="shared" si="115"/>
        <v>0</v>
      </c>
      <c r="T387" s="47" t="str">
        <f t="shared" si="116"/>
        <v>ПДВ</v>
      </c>
      <c r="U387" s="47">
        <f t="shared" si="117"/>
        <v>0</v>
      </c>
      <c r="V387" s="47">
        <f t="shared" si="118"/>
        <v>0</v>
      </c>
      <c r="W387" s="47" t="str">
        <f t="shared" si="119"/>
        <v>ПДВ</v>
      </c>
      <c r="X387" s="47">
        <f t="shared" si="120"/>
        <v>0</v>
      </c>
      <c r="Y387" s="47">
        <f t="shared" si="121"/>
        <v>0</v>
      </c>
      <c r="Z387" s="47" t="str">
        <f t="shared" si="122"/>
        <v>ПДВ</v>
      </c>
      <c r="AA387" s="47">
        <f t="shared" si="123"/>
        <v>0</v>
      </c>
      <c r="AB387" s="47">
        <f t="shared" si="124"/>
        <v>0</v>
      </c>
      <c r="AC387" s="47" t="str">
        <f t="shared" si="125"/>
        <v>ПДВ</v>
      </c>
      <c r="AD387" t="e">
        <f>VLOOKUP(B387,[1]справочник!A:H,8,0)</f>
        <v>#N/A</v>
      </c>
    </row>
    <row r="388" spans="1:30" hidden="1" x14ac:dyDescent="0.25">
      <c r="A388">
        <v>370</v>
      </c>
      <c r="B388">
        <f>IF(ISBLANK(A388),0,IF(AND(ISERROR(VLOOKUP(VLOOKUP(A388,ishod_substance!A:G,7,0),$B$17:B387,1,0))=TRUE,VLOOKUP(A388,norm!A:B,2,0)&gt;0),VLOOKUP(A388,ishod_substance!A:G,7,0),0))</f>
        <v>0</v>
      </c>
      <c r="C388" s="47">
        <v>370</v>
      </c>
      <c r="D388" s="147" t="e">
        <f>VLOOKUP(B388,quide!A:B,2,0)</f>
        <v>#N/A</v>
      </c>
      <c r="E388" s="47" t="e">
        <f>VLOOKUP(B388,quide!A:G,7,0)</f>
        <v>#N/A</v>
      </c>
      <c r="F388" s="47">
        <f>SUMIF(ishod_substance!G:G,tbl_7!B388,ishod_substance!H:H)</f>
        <v>0</v>
      </c>
      <c r="G388" s="47">
        <f>SUMIF(ishod_substance!G:G,tbl_7!B388,ishod_substance!I:I)</f>
        <v>0</v>
      </c>
      <c r="H388" s="47" t="s">
        <v>172</v>
      </c>
      <c r="I388" s="47">
        <f t="shared" si="105"/>
        <v>0</v>
      </c>
      <c r="J388" s="47">
        <f t="shared" si="106"/>
        <v>0</v>
      </c>
      <c r="K388" s="47" t="str">
        <f t="shared" si="107"/>
        <v>ПДВ</v>
      </c>
      <c r="L388" s="47">
        <f t="shared" si="108"/>
        <v>0</v>
      </c>
      <c r="M388" s="47">
        <f t="shared" si="109"/>
        <v>0</v>
      </c>
      <c r="N388" s="47" t="str">
        <f t="shared" si="110"/>
        <v>ПДВ</v>
      </c>
      <c r="O388" s="47">
        <f t="shared" si="111"/>
        <v>0</v>
      </c>
      <c r="P388" s="47">
        <f t="shared" si="112"/>
        <v>0</v>
      </c>
      <c r="Q388" s="47" t="str">
        <f t="shared" si="113"/>
        <v>ПДВ</v>
      </c>
      <c r="R388" s="47">
        <f t="shared" si="114"/>
        <v>0</v>
      </c>
      <c r="S388" s="47">
        <f t="shared" si="115"/>
        <v>0</v>
      </c>
      <c r="T388" s="47" t="str">
        <f t="shared" si="116"/>
        <v>ПДВ</v>
      </c>
      <c r="U388" s="47">
        <f t="shared" si="117"/>
        <v>0</v>
      </c>
      <c r="V388" s="47">
        <f t="shared" si="118"/>
        <v>0</v>
      </c>
      <c r="W388" s="47" t="str">
        <f t="shared" si="119"/>
        <v>ПДВ</v>
      </c>
      <c r="X388" s="47">
        <f t="shared" si="120"/>
        <v>0</v>
      </c>
      <c r="Y388" s="47">
        <f t="shared" si="121"/>
        <v>0</v>
      </c>
      <c r="Z388" s="47" t="str">
        <f t="shared" si="122"/>
        <v>ПДВ</v>
      </c>
      <c r="AA388" s="47">
        <f t="shared" si="123"/>
        <v>0</v>
      </c>
      <c r="AB388" s="47">
        <f t="shared" si="124"/>
        <v>0</v>
      </c>
      <c r="AC388" s="47" t="str">
        <f t="shared" si="125"/>
        <v>ПДВ</v>
      </c>
      <c r="AD388" t="e">
        <f>VLOOKUP(B388,[1]справочник!A:H,8,0)</f>
        <v>#N/A</v>
      </c>
    </row>
    <row r="389" spans="1:30" hidden="1" x14ac:dyDescent="0.25">
      <c r="A389">
        <v>371</v>
      </c>
      <c r="B389">
        <f>IF(ISBLANK(A389),0,IF(AND(ISERROR(VLOOKUP(VLOOKUP(A389,ishod_substance!A:G,7,0),$B$17:B388,1,0))=TRUE,VLOOKUP(A389,norm!A:B,2,0)&gt;0),VLOOKUP(A389,ishod_substance!A:G,7,0),0))</f>
        <v>0</v>
      </c>
      <c r="C389" s="47">
        <v>371</v>
      </c>
      <c r="D389" s="147" t="e">
        <f>VLOOKUP(B389,quide!A:B,2,0)</f>
        <v>#N/A</v>
      </c>
      <c r="E389" s="47" t="e">
        <f>VLOOKUP(B389,quide!A:G,7,0)</f>
        <v>#N/A</v>
      </c>
      <c r="F389" s="47">
        <f>SUMIF(ishod_substance!G:G,tbl_7!B389,ishod_substance!H:H)</f>
        <v>0</v>
      </c>
      <c r="G389" s="47">
        <f>SUMIF(ishod_substance!G:G,tbl_7!B389,ishod_substance!I:I)</f>
        <v>0</v>
      </c>
      <c r="H389" s="47" t="s">
        <v>172</v>
      </c>
      <c r="I389" s="47">
        <f t="shared" si="105"/>
        <v>0</v>
      </c>
      <c r="J389" s="47">
        <f t="shared" si="106"/>
        <v>0</v>
      </c>
      <c r="K389" s="47" t="str">
        <f t="shared" si="107"/>
        <v>ПДВ</v>
      </c>
      <c r="L389" s="47">
        <f t="shared" si="108"/>
        <v>0</v>
      </c>
      <c r="M389" s="47">
        <f t="shared" si="109"/>
        <v>0</v>
      </c>
      <c r="N389" s="47" t="str">
        <f t="shared" si="110"/>
        <v>ПДВ</v>
      </c>
      <c r="O389" s="47">
        <f t="shared" si="111"/>
        <v>0</v>
      </c>
      <c r="P389" s="47">
        <f t="shared" si="112"/>
        <v>0</v>
      </c>
      <c r="Q389" s="47" t="str">
        <f t="shared" si="113"/>
        <v>ПДВ</v>
      </c>
      <c r="R389" s="47">
        <f t="shared" si="114"/>
        <v>0</v>
      </c>
      <c r="S389" s="47">
        <f t="shared" si="115"/>
        <v>0</v>
      </c>
      <c r="T389" s="47" t="str">
        <f t="shared" si="116"/>
        <v>ПДВ</v>
      </c>
      <c r="U389" s="47">
        <f t="shared" si="117"/>
        <v>0</v>
      </c>
      <c r="V389" s="47">
        <f t="shared" si="118"/>
        <v>0</v>
      </c>
      <c r="W389" s="47" t="str">
        <f t="shared" si="119"/>
        <v>ПДВ</v>
      </c>
      <c r="X389" s="47">
        <f t="shared" si="120"/>
        <v>0</v>
      </c>
      <c r="Y389" s="47">
        <f t="shared" si="121"/>
        <v>0</v>
      </c>
      <c r="Z389" s="47" t="str">
        <f t="shared" si="122"/>
        <v>ПДВ</v>
      </c>
      <c r="AA389" s="47">
        <f t="shared" si="123"/>
        <v>0</v>
      </c>
      <c r="AB389" s="47">
        <f t="shared" si="124"/>
        <v>0</v>
      </c>
      <c r="AC389" s="47" t="str">
        <f t="shared" si="125"/>
        <v>ПДВ</v>
      </c>
      <c r="AD389" t="e">
        <f>VLOOKUP(B389,[1]справочник!A:H,8,0)</f>
        <v>#N/A</v>
      </c>
    </row>
    <row r="390" spans="1:30" hidden="1" x14ac:dyDescent="0.25">
      <c r="A390">
        <v>372</v>
      </c>
      <c r="B390">
        <f>IF(ISBLANK(A390),0,IF(AND(ISERROR(VLOOKUP(VLOOKUP(A390,ishod_substance!A:G,7,0),$B$17:B389,1,0))=TRUE,VLOOKUP(A390,norm!A:B,2,0)&gt;0),VLOOKUP(A390,ishod_substance!A:G,7,0),0))</f>
        <v>0</v>
      </c>
      <c r="C390" s="47">
        <v>372</v>
      </c>
      <c r="D390" s="147" t="e">
        <f>VLOOKUP(B390,quide!A:B,2,0)</f>
        <v>#N/A</v>
      </c>
      <c r="E390" s="47" t="e">
        <f>VLOOKUP(B390,quide!A:G,7,0)</f>
        <v>#N/A</v>
      </c>
      <c r="F390" s="47">
        <f>SUMIF(ishod_substance!G:G,tbl_7!B390,ishod_substance!H:H)</f>
        <v>0</v>
      </c>
      <c r="G390" s="47">
        <f>SUMIF(ishod_substance!G:G,tbl_7!B390,ishod_substance!I:I)</f>
        <v>0</v>
      </c>
      <c r="H390" s="47" t="s">
        <v>172</v>
      </c>
      <c r="I390" s="47">
        <f t="shared" ref="I390:I453" si="126">F390</f>
        <v>0</v>
      </c>
      <c r="J390" s="47">
        <f t="shared" ref="J390:J453" si="127">G390</f>
        <v>0</v>
      </c>
      <c r="K390" s="47" t="str">
        <f t="shared" ref="K390:K453" si="128">H390</f>
        <v>ПДВ</v>
      </c>
      <c r="L390" s="47">
        <f t="shared" ref="L390:L453" si="129">F390</f>
        <v>0</v>
      </c>
      <c r="M390" s="47">
        <f t="shared" ref="M390:M453" si="130">G390</f>
        <v>0</v>
      </c>
      <c r="N390" s="47" t="str">
        <f t="shared" ref="N390:N453" si="131">H390</f>
        <v>ПДВ</v>
      </c>
      <c r="O390" s="47">
        <f t="shared" ref="O390:O453" si="132">F390</f>
        <v>0</v>
      </c>
      <c r="P390" s="47">
        <f t="shared" ref="P390:P453" si="133">G390</f>
        <v>0</v>
      </c>
      <c r="Q390" s="47" t="str">
        <f t="shared" ref="Q390:Q453" si="134">H390</f>
        <v>ПДВ</v>
      </c>
      <c r="R390" s="47">
        <f t="shared" ref="R390:R453" si="135">F390</f>
        <v>0</v>
      </c>
      <c r="S390" s="47">
        <f t="shared" ref="S390:S453" si="136">G390</f>
        <v>0</v>
      </c>
      <c r="T390" s="47" t="str">
        <f t="shared" ref="T390:T453" si="137">H390</f>
        <v>ПДВ</v>
      </c>
      <c r="U390" s="47">
        <f t="shared" ref="U390:U453" si="138">F390</f>
        <v>0</v>
      </c>
      <c r="V390" s="47">
        <f t="shared" ref="V390:V453" si="139">G390</f>
        <v>0</v>
      </c>
      <c r="W390" s="47" t="str">
        <f t="shared" ref="W390:W453" si="140">H390</f>
        <v>ПДВ</v>
      </c>
      <c r="X390" s="47">
        <f t="shared" ref="X390:X453" si="141">F390</f>
        <v>0</v>
      </c>
      <c r="Y390" s="47">
        <f t="shared" ref="Y390:Y453" si="142">G390</f>
        <v>0</v>
      </c>
      <c r="Z390" s="47" t="str">
        <f t="shared" ref="Z390:Z453" si="143">H390</f>
        <v>ПДВ</v>
      </c>
      <c r="AA390" s="47">
        <f t="shared" ref="AA390:AA453" si="144">F390</f>
        <v>0</v>
      </c>
      <c r="AB390" s="47">
        <f t="shared" ref="AB390:AB453" si="145">G390</f>
        <v>0</v>
      </c>
      <c r="AC390" s="47" t="str">
        <f t="shared" ref="AC390:AC453" si="146">H390</f>
        <v>ПДВ</v>
      </c>
      <c r="AD390" t="e">
        <f>VLOOKUP(B390,[1]справочник!A:H,8,0)</f>
        <v>#N/A</v>
      </c>
    </row>
    <row r="391" spans="1:30" hidden="1" x14ac:dyDescent="0.25">
      <c r="A391">
        <v>373</v>
      </c>
      <c r="B391">
        <f>IF(ISBLANK(A391),0,IF(AND(ISERROR(VLOOKUP(VLOOKUP(A391,ishod_substance!A:G,7,0),$B$17:B390,1,0))=TRUE,VLOOKUP(A391,norm!A:B,2,0)&gt;0),VLOOKUP(A391,ishod_substance!A:G,7,0),0))</f>
        <v>0</v>
      </c>
      <c r="C391" s="47">
        <v>373</v>
      </c>
      <c r="D391" s="147" t="e">
        <f>VLOOKUP(B391,quide!A:B,2,0)</f>
        <v>#N/A</v>
      </c>
      <c r="E391" s="47" t="e">
        <f>VLOOKUP(B391,quide!A:G,7,0)</f>
        <v>#N/A</v>
      </c>
      <c r="F391" s="47">
        <f>SUMIF(ishod_substance!G:G,tbl_7!B391,ishod_substance!H:H)</f>
        <v>0</v>
      </c>
      <c r="G391" s="47">
        <f>SUMIF(ishod_substance!G:G,tbl_7!B391,ishod_substance!I:I)</f>
        <v>0</v>
      </c>
      <c r="H391" s="47" t="s">
        <v>172</v>
      </c>
      <c r="I391" s="47">
        <f t="shared" si="126"/>
        <v>0</v>
      </c>
      <c r="J391" s="47">
        <f t="shared" si="127"/>
        <v>0</v>
      </c>
      <c r="K391" s="47" t="str">
        <f t="shared" si="128"/>
        <v>ПДВ</v>
      </c>
      <c r="L391" s="47">
        <f t="shared" si="129"/>
        <v>0</v>
      </c>
      <c r="M391" s="47">
        <f t="shared" si="130"/>
        <v>0</v>
      </c>
      <c r="N391" s="47" t="str">
        <f t="shared" si="131"/>
        <v>ПДВ</v>
      </c>
      <c r="O391" s="47">
        <f t="shared" si="132"/>
        <v>0</v>
      </c>
      <c r="P391" s="47">
        <f t="shared" si="133"/>
        <v>0</v>
      </c>
      <c r="Q391" s="47" t="str">
        <f t="shared" si="134"/>
        <v>ПДВ</v>
      </c>
      <c r="R391" s="47">
        <f t="shared" si="135"/>
        <v>0</v>
      </c>
      <c r="S391" s="47">
        <f t="shared" si="136"/>
        <v>0</v>
      </c>
      <c r="T391" s="47" t="str">
        <f t="shared" si="137"/>
        <v>ПДВ</v>
      </c>
      <c r="U391" s="47">
        <f t="shared" si="138"/>
        <v>0</v>
      </c>
      <c r="V391" s="47">
        <f t="shared" si="139"/>
        <v>0</v>
      </c>
      <c r="W391" s="47" t="str">
        <f t="shared" si="140"/>
        <v>ПДВ</v>
      </c>
      <c r="X391" s="47">
        <f t="shared" si="141"/>
        <v>0</v>
      </c>
      <c r="Y391" s="47">
        <f t="shared" si="142"/>
        <v>0</v>
      </c>
      <c r="Z391" s="47" t="str">
        <f t="shared" si="143"/>
        <v>ПДВ</v>
      </c>
      <c r="AA391" s="47">
        <f t="shared" si="144"/>
        <v>0</v>
      </c>
      <c r="AB391" s="47">
        <f t="shared" si="145"/>
        <v>0</v>
      </c>
      <c r="AC391" s="47" t="str">
        <f t="shared" si="146"/>
        <v>ПДВ</v>
      </c>
      <c r="AD391" t="e">
        <f>VLOOKUP(B391,[1]справочник!A:H,8,0)</f>
        <v>#N/A</v>
      </c>
    </row>
    <row r="392" spans="1:30" hidden="1" x14ac:dyDescent="0.25">
      <c r="A392">
        <v>374</v>
      </c>
      <c r="B392">
        <f>IF(ISBLANK(A392),0,IF(AND(ISERROR(VLOOKUP(VLOOKUP(A392,ishod_substance!A:G,7,0),$B$17:B391,1,0))=TRUE,VLOOKUP(A392,norm!A:B,2,0)&gt;0),VLOOKUP(A392,ishod_substance!A:G,7,0),0))</f>
        <v>0</v>
      </c>
      <c r="C392" s="47">
        <v>374</v>
      </c>
      <c r="D392" s="147" t="e">
        <f>VLOOKUP(B392,quide!A:B,2,0)</f>
        <v>#N/A</v>
      </c>
      <c r="E392" s="47" t="e">
        <f>VLOOKUP(B392,quide!A:G,7,0)</f>
        <v>#N/A</v>
      </c>
      <c r="F392" s="47">
        <f>SUMIF(ishod_substance!G:G,tbl_7!B392,ishod_substance!H:H)</f>
        <v>0</v>
      </c>
      <c r="G392" s="47">
        <f>SUMIF(ishod_substance!G:G,tbl_7!B392,ishod_substance!I:I)</f>
        <v>0</v>
      </c>
      <c r="H392" s="47" t="s">
        <v>172</v>
      </c>
      <c r="I392" s="47">
        <f t="shared" si="126"/>
        <v>0</v>
      </c>
      <c r="J392" s="47">
        <f t="shared" si="127"/>
        <v>0</v>
      </c>
      <c r="K392" s="47" t="str">
        <f t="shared" si="128"/>
        <v>ПДВ</v>
      </c>
      <c r="L392" s="47">
        <f t="shared" si="129"/>
        <v>0</v>
      </c>
      <c r="M392" s="47">
        <f t="shared" si="130"/>
        <v>0</v>
      </c>
      <c r="N392" s="47" t="str">
        <f t="shared" si="131"/>
        <v>ПДВ</v>
      </c>
      <c r="O392" s="47">
        <f t="shared" si="132"/>
        <v>0</v>
      </c>
      <c r="P392" s="47">
        <f t="shared" si="133"/>
        <v>0</v>
      </c>
      <c r="Q392" s="47" t="str">
        <f t="shared" si="134"/>
        <v>ПДВ</v>
      </c>
      <c r="R392" s="47">
        <f t="shared" si="135"/>
        <v>0</v>
      </c>
      <c r="S392" s="47">
        <f t="shared" si="136"/>
        <v>0</v>
      </c>
      <c r="T392" s="47" t="str">
        <f t="shared" si="137"/>
        <v>ПДВ</v>
      </c>
      <c r="U392" s="47">
        <f t="shared" si="138"/>
        <v>0</v>
      </c>
      <c r="V392" s="47">
        <f t="shared" si="139"/>
        <v>0</v>
      </c>
      <c r="W392" s="47" t="str">
        <f t="shared" si="140"/>
        <v>ПДВ</v>
      </c>
      <c r="X392" s="47">
        <f t="shared" si="141"/>
        <v>0</v>
      </c>
      <c r="Y392" s="47">
        <f t="shared" si="142"/>
        <v>0</v>
      </c>
      <c r="Z392" s="47" t="str">
        <f t="shared" si="143"/>
        <v>ПДВ</v>
      </c>
      <c r="AA392" s="47">
        <f t="shared" si="144"/>
        <v>0</v>
      </c>
      <c r="AB392" s="47">
        <f t="shared" si="145"/>
        <v>0</v>
      </c>
      <c r="AC392" s="47" t="str">
        <f t="shared" si="146"/>
        <v>ПДВ</v>
      </c>
      <c r="AD392" t="e">
        <f>VLOOKUP(B392,[1]справочник!A:H,8,0)</f>
        <v>#N/A</v>
      </c>
    </row>
    <row r="393" spans="1:30" hidden="1" x14ac:dyDescent="0.25">
      <c r="A393">
        <v>375</v>
      </c>
      <c r="B393">
        <f>IF(ISBLANK(A393),0,IF(AND(ISERROR(VLOOKUP(VLOOKUP(A393,ishod_substance!A:G,7,0),$B$17:B392,1,0))=TRUE,VLOOKUP(A393,norm!A:B,2,0)&gt;0),VLOOKUP(A393,ishod_substance!A:G,7,0),0))</f>
        <v>0</v>
      </c>
      <c r="C393" s="47">
        <v>375</v>
      </c>
      <c r="D393" s="147" t="e">
        <f>VLOOKUP(B393,quide!A:B,2,0)</f>
        <v>#N/A</v>
      </c>
      <c r="E393" s="47" t="e">
        <f>VLOOKUP(B393,quide!A:G,7,0)</f>
        <v>#N/A</v>
      </c>
      <c r="F393" s="47">
        <f>SUMIF(ishod_substance!G:G,tbl_7!B393,ishod_substance!H:H)</f>
        <v>0</v>
      </c>
      <c r="G393" s="47">
        <f>SUMIF(ishod_substance!G:G,tbl_7!B393,ishod_substance!I:I)</f>
        <v>0</v>
      </c>
      <c r="H393" s="47" t="s">
        <v>172</v>
      </c>
      <c r="I393" s="47">
        <f t="shared" si="126"/>
        <v>0</v>
      </c>
      <c r="J393" s="47">
        <f t="shared" si="127"/>
        <v>0</v>
      </c>
      <c r="K393" s="47" t="str">
        <f t="shared" si="128"/>
        <v>ПДВ</v>
      </c>
      <c r="L393" s="47">
        <f t="shared" si="129"/>
        <v>0</v>
      </c>
      <c r="M393" s="47">
        <f t="shared" si="130"/>
        <v>0</v>
      </c>
      <c r="N393" s="47" t="str">
        <f t="shared" si="131"/>
        <v>ПДВ</v>
      </c>
      <c r="O393" s="47">
        <f t="shared" si="132"/>
        <v>0</v>
      </c>
      <c r="P393" s="47">
        <f t="shared" si="133"/>
        <v>0</v>
      </c>
      <c r="Q393" s="47" t="str">
        <f t="shared" si="134"/>
        <v>ПДВ</v>
      </c>
      <c r="R393" s="47">
        <f t="shared" si="135"/>
        <v>0</v>
      </c>
      <c r="S393" s="47">
        <f t="shared" si="136"/>
        <v>0</v>
      </c>
      <c r="T393" s="47" t="str">
        <f t="shared" si="137"/>
        <v>ПДВ</v>
      </c>
      <c r="U393" s="47">
        <f t="shared" si="138"/>
        <v>0</v>
      </c>
      <c r="V393" s="47">
        <f t="shared" si="139"/>
        <v>0</v>
      </c>
      <c r="W393" s="47" t="str">
        <f t="shared" si="140"/>
        <v>ПДВ</v>
      </c>
      <c r="X393" s="47">
        <f t="shared" si="141"/>
        <v>0</v>
      </c>
      <c r="Y393" s="47">
        <f t="shared" si="142"/>
        <v>0</v>
      </c>
      <c r="Z393" s="47" t="str">
        <f t="shared" si="143"/>
        <v>ПДВ</v>
      </c>
      <c r="AA393" s="47">
        <f t="shared" si="144"/>
        <v>0</v>
      </c>
      <c r="AB393" s="47">
        <f t="shared" si="145"/>
        <v>0</v>
      </c>
      <c r="AC393" s="47" t="str">
        <f t="shared" si="146"/>
        <v>ПДВ</v>
      </c>
      <c r="AD393" t="e">
        <f>VLOOKUP(B393,[1]справочник!A:H,8,0)</f>
        <v>#N/A</v>
      </c>
    </row>
    <row r="394" spans="1:30" hidden="1" x14ac:dyDescent="0.25">
      <c r="A394">
        <v>376</v>
      </c>
      <c r="B394">
        <f>IF(ISBLANK(A394),0,IF(AND(ISERROR(VLOOKUP(VLOOKUP(A394,ishod_substance!A:G,7,0),$B$17:B393,1,0))=TRUE,VLOOKUP(A394,norm!A:B,2,0)&gt;0),VLOOKUP(A394,ishod_substance!A:G,7,0),0))</f>
        <v>0</v>
      </c>
      <c r="C394" s="47">
        <v>376</v>
      </c>
      <c r="D394" s="147" t="e">
        <f>VLOOKUP(B394,quide!A:B,2,0)</f>
        <v>#N/A</v>
      </c>
      <c r="E394" s="47" t="e">
        <f>VLOOKUP(B394,quide!A:G,7,0)</f>
        <v>#N/A</v>
      </c>
      <c r="F394" s="47">
        <f>SUMIF(ishod_substance!G:G,tbl_7!B394,ishod_substance!H:H)</f>
        <v>0</v>
      </c>
      <c r="G394" s="47">
        <f>SUMIF(ishod_substance!G:G,tbl_7!B394,ishod_substance!I:I)</f>
        <v>0</v>
      </c>
      <c r="H394" s="47" t="s">
        <v>172</v>
      </c>
      <c r="I394" s="47">
        <f t="shared" si="126"/>
        <v>0</v>
      </c>
      <c r="J394" s="47">
        <f t="shared" si="127"/>
        <v>0</v>
      </c>
      <c r="K394" s="47" t="str">
        <f t="shared" si="128"/>
        <v>ПДВ</v>
      </c>
      <c r="L394" s="47">
        <f t="shared" si="129"/>
        <v>0</v>
      </c>
      <c r="M394" s="47">
        <f t="shared" si="130"/>
        <v>0</v>
      </c>
      <c r="N394" s="47" t="str">
        <f t="shared" si="131"/>
        <v>ПДВ</v>
      </c>
      <c r="O394" s="47">
        <f t="shared" si="132"/>
        <v>0</v>
      </c>
      <c r="P394" s="47">
        <f t="shared" si="133"/>
        <v>0</v>
      </c>
      <c r="Q394" s="47" t="str">
        <f t="shared" si="134"/>
        <v>ПДВ</v>
      </c>
      <c r="R394" s="47">
        <f t="shared" si="135"/>
        <v>0</v>
      </c>
      <c r="S394" s="47">
        <f t="shared" si="136"/>
        <v>0</v>
      </c>
      <c r="T394" s="47" t="str">
        <f t="shared" si="137"/>
        <v>ПДВ</v>
      </c>
      <c r="U394" s="47">
        <f t="shared" si="138"/>
        <v>0</v>
      </c>
      <c r="V394" s="47">
        <f t="shared" si="139"/>
        <v>0</v>
      </c>
      <c r="W394" s="47" t="str">
        <f t="shared" si="140"/>
        <v>ПДВ</v>
      </c>
      <c r="X394" s="47">
        <f t="shared" si="141"/>
        <v>0</v>
      </c>
      <c r="Y394" s="47">
        <f t="shared" si="142"/>
        <v>0</v>
      </c>
      <c r="Z394" s="47" t="str">
        <f t="shared" si="143"/>
        <v>ПДВ</v>
      </c>
      <c r="AA394" s="47">
        <f t="shared" si="144"/>
        <v>0</v>
      </c>
      <c r="AB394" s="47">
        <f t="shared" si="145"/>
        <v>0</v>
      </c>
      <c r="AC394" s="47" t="str">
        <f t="shared" si="146"/>
        <v>ПДВ</v>
      </c>
      <c r="AD394" t="e">
        <f>VLOOKUP(B394,[1]справочник!A:H,8,0)</f>
        <v>#N/A</v>
      </c>
    </row>
    <row r="395" spans="1:30" hidden="1" x14ac:dyDescent="0.25">
      <c r="A395">
        <v>377</v>
      </c>
      <c r="B395">
        <f>IF(ISBLANK(A395),0,IF(AND(ISERROR(VLOOKUP(VLOOKUP(A395,ishod_substance!A:G,7,0),$B$17:B394,1,0))=TRUE,VLOOKUP(A395,norm!A:B,2,0)&gt;0),VLOOKUP(A395,ishod_substance!A:G,7,0),0))</f>
        <v>0</v>
      </c>
      <c r="C395" s="47">
        <v>377</v>
      </c>
      <c r="D395" s="147" t="e">
        <f>VLOOKUP(B395,quide!A:B,2,0)</f>
        <v>#N/A</v>
      </c>
      <c r="E395" s="47" t="e">
        <f>VLOOKUP(B395,quide!A:G,7,0)</f>
        <v>#N/A</v>
      </c>
      <c r="F395" s="47">
        <f>SUMIF(ishod_substance!G:G,tbl_7!B395,ishod_substance!H:H)</f>
        <v>0</v>
      </c>
      <c r="G395" s="47">
        <f>SUMIF(ishod_substance!G:G,tbl_7!B395,ishod_substance!I:I)</f>
        <v>0</v>
      </c>
      <c r="H395" s="47" t="s">
        <v>172</v>
      </c>
      <c r="I395" s="47">
        <f t="shared" si="126"/>
        <v>0</v>
      </c>
      <c r="J395" s="47">
        <f t="shared" si="127"/>
        <v>0</v>
      </c>
      <c r="K395" s="47" t="str">
        <f t="shared" si="128"/>
        <v>ПДВ</v>
      </c>
      <c r="L395" s="47">
        <f t="shared" si="129"/>
        <v>0</v>
      </c>
      <c r="M395" s="47">
        <f t="shared" si="130"/>
        <v>0</v>
      </c>
      <c r="N395" s="47" t="str">
        <f t="shared" si="131"/>
        <v>ПДВ</v>
      </c>
      <c r="O395" s="47">
        <f t="shared" si="132"/>
        <v>0</v>
      </c>
      <c r="P395" s="47">
        <f t="shared" si="133"/>
        <v>0</v>
      </c>
      <c r="Q395" s="47" t="str">
        <f t="shared" si="134"/>
        <v>ПДВ</v>
      </c>
      <c r="R395" s="47">
        <f t="shared" si="135"/>
        <v>0</v>
      </c>
      <c r="S395" s="47">
        <f t="shared" si="136"/>
        <v>0</v>
      </c>
      <c r="T395" s="47" t="str">
        <f t="shared" si="137"/>
        <v>ПДВ</v>
      </c>
      <c r="U395" s="47">
        <f t="shared" si="138"/>
        <v>0</v>
      </c>
      <c r="V395" s="47">
        <f t="shared" si="139"/>
        <v>0</v>
      </c>
      <c r="W395" s="47" t="str">
        <f t="shared" si="140"/>
        <v>ПДВ</v>
      </c>
      <c r="X395" s="47">
        <f t="shared" si="141"/>
        <v>0</v>
      </c>
      <c r="Y395" s="47">
        <f t="shared" si="142"/>
        <v>0</v>
      </c>
      <c r="Z395" s="47" t="str">
        <f t="shared" si="143"/>
        <v>ПДВ</v>
      </c>
      <c r="AA395" s="47">
        <f t="shared" si="144"/>
        <v>0</v>
      </c>
      <c r="AB395" s="47">
        <f t="shared" si="145"/>
        <v>0</v>
      </c>
      <c r="AC395" s="47" t="str">
        <f t="shared" si="146"/>
        <v>ПДВ</v>
      </c>
      <c r="AD395" t="e">
        <f>VLOOKUP(B395,[1]справочник!A:H,8,0)</f>
        <v>#N/A</v>
      </c>
    </row>
    <row r="396" spans="1:30" hidden="1" x14ac:dyDescent="0.25">
      <c r="A396">
        <v>378</v>
      </c>
      <c r="B396">
        <f>IF(ISBLANK(A396),0,IF(AND(ISERROR(VLOOKUP(VLOOKUP(A396,ishod_substance!A:G,7,0),$B$17:B395,1,0))=TRUE,VLOOKUP(A396,norm!A:B,2,0)&gt;0),VLOOKUP(A396,ishod_substance!A:G,7,0),0))</f>
        <v>0</v>
      </c>
      <c r="C396" s="47">
        <v>378</v>
      </c>
      <c r="D396" s="147" t="e">
        <f>VLOOKUP(B396,quide!A:B,2,0)</f>
        <v>#N/A</v>
      </c>
      <c r="E396" s="47" t="e">
        <f>VLOOKUP(B396,quide!A:G,7,0)</f>
        <v>#N/A</v>
      </c>
      <c r="F396" s="47">
        <f>SUMIF(ishod_substance!G:G,tbl_7!B396,ishod_substance!H:H)</f>
        <v>0</v>
      </c>
      <c r="G396" s="47">
        <f>SUMIF(ishod_substance!G:G,tbl_7!B396,ishod_substance!I:I)</f>
        <v>0</v>
      </c>
      <c r="H396" s="47" t="s">
        <v>172</v>
      </c>
      <c r="I396" s="47">
        <f t="shared" si="126"/>
        <v>0</v>
      </c>
      <c r="J396" s="47">
        <f t="shared" si="127"/>
        <v>0</v>
      </c>
      <c r="K396" s="47" t="str">
        <f t="shared" si="128"/>
        <v>ПДВ</v>
      </c>
      <c r="L396" s="47">
        <f t="shared" si="129"/>
        <v>0</v>
      </c>
      <c r="M396" s="47">
        <f t="shared" si="130"/>
        <v>0</v>
      </c>
      <c r="N396" s="47" t="str">
        <f t="shared" si="131"/>
        <v>ПДВ</v>
      </c>
      <c r="O396" s="47">
        <f t="shared" si="132"/>
        <v>0</v>
      </c>
      <c r="P396" s="47">
        <f t="shared" si="133"/>
        <v>0</v>
      </c>
      <c r="Q396" s="47" t="str">
        <f t="shared" si="134"/>
        <v>ПДВ</v>
      </c>
      <c r="R396" s="47">
        <f t="shared" si="135"/>
        <v>0</v>
      </c>
      <c r="S396" s="47">
        <f t="shared" si="136"/>
        <v>0</v>
      </c>
      <c r="T396" s="47" t="str">
        <f t="shared" si="137"/>
        <v>ПДВ</v>
      </c>
      <c r="U396" s="47">
        <f t="shared" si="138"/>
        <v>0</v>
      </c>
      <c r="V396" s="47">
        <f t="shared" si="139"/>
        <v>0</v>
      </c>
      <c r="W396" s="47" t="str">
        <f t="shared" si="140"/>
        <v>ПДВ</v>
      </c>
      <c r="X396" s="47">
        <f t="shared" si="141"/>
        <v>0</v>
      </c>
      <c r="Y396" s="47">
        <f t="shared" si="142"/>
        <v>0</v>
      </c>
      <c r="Z396" s="47" t="str">
        <f t="shared" si="143"/>
        <v>ПДВ</v>
      </c>
      <c r="AA396" s="47">
        <f t="shared" si="144"/>
        <v>0</v>
      </c>
      <c r="AB396" s="47">
        <f t="shared" si="145"/>
        <v>0</v>
      </c>
      <c r="AC396" s="47" t="str">
        <f t="shared" si="146"/>
        <v>ПДВ</v>
      </c>
      <c r="AD396" t="e">
        <f>VLOOKUP(B396,[1]справочник!A:H,8,0)</f>
        <v>#N/A</v>
      </c>
    </row>
    <row r="397" spans="1:30" hidden="1" x14ac:dyDescent="0.25">
      <c r="A397">
        <v>379</v>
      </c>
      <c r="B397">
        <f>IF(ISBLANK(A397),0,IF(AND(ISERROR(VLOOKUP(VLOOKUP(A397,ishod_substance!A:G,7,0),$B$17:B396,1,0))=TRUE,VLOOKUP(A397,norm!A:B,2,0)&gt;0),VLOOKUP(A397,ishod_substance!A:G,7,0),0))</f>
        <v>0</v>
      </c>
      <c r="C397" s="47">
        <v>379</v>
      </c>
      <c r="D397" s="147" t="e">
        <f>VLOOKUP(B397,quide!A:B,2,0)</f>
        <v>#N/A</v>
      </c>
      <c r="E397" s="47" t="e">
        <f>VLOOKUP(B397,quide!A:G,7,0)</f>
        <v>#N/A</v>
      </c>
      <c r="F397" s="47">
        <f>SUMIF(ishod_substance!G:G,tbl_7!B397,ishod_substance!H:H)</f>
        <v>0</v>
      </c>
      <c r="G397" s="47">
        <f>SUMIF(ishod_substance!G:G,tbl_7!B397,ishod_substance!I:I)</f>
        <v>0</v>
      </c>
      <c r="H397" s="47" t="s">
        <v>172</v>
      </c>
      <c r="I397" s="47">
        <f t="shared" si="126"/>
        <v>0</v>
      </c>
      <c r="J397" s="47">
        <f t="shared" si="127"/>
        <v>0</v>
      </c>
      <c r="K397" s="47" t="str">
        <f t="shared" si="128"/>
        <v>ПДВ</v>
      </c>
      <c r="L397" s="47">
        <f t="shared" si="129"/>
        <v>0</v>
      </c>
      <c r="M397" s="47">
        <f t="shared" si="130"/>
        <v>0</v>
      </c>
      <c r="N397" s="47" t="str">
        <f t="shared" si="131"/>
        <v>ПДВ</v>
      </c>
      <c r="O397" s="47">
        <f t="shared" si="132"/>
        <v>0</v>
      </c>
      <c r="P397" s="47">
        <f t="shared" si="133"/>
        <v>0</v>
      </c>
      <c r="Q397" s="47" t="str">
        <f t="shared" si="134"/>
        <v>ПДВ</v>
      </c>
      <c r="R397" s="47">
        <f t="shared" si="135"/>
        <v>0</v>
      </c>
      <c r="S397" s="47">
        <f t="shared" si="136"/>
        <v>0</v>
      </c>
      <c r="T397" s="47" t="str">
        <f t="shared" si="137"/>
        <v>ПДВ</v>
      </c>
      <c r="U397" s="47">
        <f t="shared" si="138"/>
        <v>0</v>
      </c>
      <c r="V397" s="47">
        <f t="shared" si="139"/>
        <v>0</v>
      </c>
      <c r="W397" s="47" t="str">
        <f t="shared" si="140"/>
        <v>ПДВ</v>
      </c>
      <c r="X397" s="47">
        <f t="shared" si="141"/>
        <v>0</v>
      </c>
      <c r="Y397" s="47">
        <f t="shared" si="142"/>
        <v>0</v>
      </c>
      <c r="Z397" s="47" t="str">
        <f t="shared" si="143"/>
        <v>ПДВ</v>
      </c>
      <c r="AA397" s="47">
        <f t="shared" si="144"/>
        <v>0</v>
      </c>
      <c r="AB397" s="47">
        <f t="shared" si="145"/>
        <v>0</v>
      </c>
      <c r="AC397" s="47" t="str">
        <f t="shared" si="146"/>
        <v>ПДВ</v>
      </c>
      <c r="AD397" t="e">
        <f>VLOOKUP(B397,[1]справочник!A:H,8,0)</f>
        <v>#N/A</v>
      </c>
    </row>
    <row r="398" spans="1:30" hidden="1" x14ac:dyDescent="0.25">
      <c r="A398">
        <v>380</v>
      </c>
      <c r="B398">
        <f>IF(ISBLANK(A398),0,IF(AND(ISERROR(VLOOKUP(VLOOKUP(A398,ishod_substance!A:G,7,0),$B$17:B397,1,0))=TRUE,VLOOKUP(A398,norm!A:B,2,0)&gt;0),VLOOKUP(A398,ishod_substance!A:G,7,0),0))</f>
        <v>0</v>
      </c>
      <c r="C398" s="47">
        <v>380</v>
      </c>
      <c r="D398" s="147" t="e">
        <f>VLOOKUP(B398,quide!A:B,2,0)</f>
        <v>#N/A</v>
      </c>
      <c r="E398" s="47" t="e">
        <f>VLOOKUP(B398,quide!A:G,7,0)</f>
        <v>#N/A</v>
      </c>
      <c r="F398" s="47">
        <f>SUMIF(ishod_substance!G:G,tbl_7!B398,ishod_substance!H:H)</f>
        <v>0</v>
      </c>
      <c r="G398" s="47">
        <f>SUMIF(ishod_substance!G:G,tbl_7!B398,ishod_substance!I:I)</f>
        <v>0</v>
      </c>
      <c r="H398" s="47" t="s">
        <v>172</v>
      </c>
      <c r="I398" s="47">
        <f t="shared" si="126"/>
        <v>0</v>
      </c>
      <c r="J398" s="47">
        <f t="shared" si="127"/>
        <v>0</v>
      </c>
      <c r="K398" s="47" t="str">
        <f t="shared" si="128"/>
        <v>ПДВ</v>
      </c>
      <c r="L398" s="47">
        <f t="shared" si="129"/>
        <v>0</v>
      </c>
      <c r="M398" s="47">
        <f t="shared" si="130"/>
        <v>0</v>
      </c>
      <c r="N398" s="47" t="str">
        <f t="shared" si="131"/>
        <v>ПДВ</v>
      </c>
      <c r="O398" s="47">
        <f t="shared" si="132"/>
        <v>0</v>
      </c>
      <c r="P398" s="47">
        <f t="shared" si="133"/>
        <v>0</v>
      </c>
      <c r="Q398" s="47" t="str">
        <f t="shared" si="134"/>
        <v>ПДВ</v>
      </c>
      <c r="R398" s="47">
        <f t="shared" si="135"/>
        <v>0</v>
      </c>
      <c r="S398" s="47">
        <f t="shared" si="136"/>
        <v>0</v>
      </c>
      <c r="T398" s="47" t="str">
        <f t="shared" si="137"/>
        <v>ПДВ</v>
      </c>
      <c r="U398" s="47">
        <f t="shared" si="138"/>
        <v>0</v>
      </c>
      <c r="V398" s="47">
        <f t="shared" si="139"/>
        <v>0</v>
      </c>
      <c r="W398" s="47" t="str">
        <f t="shared" si="140"/>
        <v>ПДВ</v>
      </c>
      <c r="X398" s="47">
        <f t="shared" si="141"/>
        <v>0</v>
      </c>
      <c r="Y398" s="47">
        <f t="shared" si="142"/>
        <v>0</v>
      </c>
      <c r="Z398" s="47" t="str">
        <f t="shared" si="143"/>
        <v>ПДВ</v>
      </c>
      <c r="AA398" s="47">
        <f t="shared" si="144"/>
        <v>0</v>
      </c>
      <c r="AB398" s="47">
        <f t="shared" si="145"/>
        <v>0</v>
      </c>
      <c r="AC398" s="47" t="str">
        <f t="shared" si="146"/>
        <v>ПДВ</v>
      </c>
      <c r="AD398" t="e">
        <f>VLOOKUP(B398,[1]справочник!A:H,8,0)</f>
        <v>#N/A</v>
      </c>
    </row>
    <row r="399" spans="1:30" hidden="1" x14ac:dyDescent="0.25">
      <c r="A399">
        <v>381</v>
      </c>
      <c r="B399">
        <f>IF(ISBLANK(A399),0,IF(AND(ISERROR(VLOOKUP(VLOOKUP(A399,ishod_substance!A:G,7,0),$B$17:B398,1,0))=TRUE,VLOOKUP(A399,norm!A:B,2,0)&gt;0),VLOOKUP(A399,ishod_substance!A:G,7,0),0))</f>
        <v>0</v>
      </c>
      <c r="C399" s="47">
        <v>381</v>
      </c>
      <c r="D399" s="147" t="e">
        <f>VLOOKUP(B399,quide!A:B,2,0)</f>
        <v>#N/A</v>
      </c>
      <c r="E399" s="47" t="e">
        <f>VLOOKUP(B399,quide!A:G,7,0)</f>
        <v>#N/A</v>
      </c>
      <c r="F399" s="47">
        <f>SUMIF(ishod_substance!G:G,tbl_7!B399,ishod_substance!H:H)</f>
        <v>0</v>
      </c>
      <c r="G399" s="47">
        <f>SUMIF(ishod_substance!G:G,tbl_7!B399,ishod_substance!I:I)</f>
        <v>0</v>
      </c>
      <c r="H399" s="47" t="s">
        <v>172</v>
      </c>
      <c r="I399" s="47">
        <f t="shared" si="126"/>
        <v>0</v>
      </c>
      <c r="J399" s="47">
        <f t="shared" si="127"/>
        <v>0</v>
      </c>
      <c r="K399" s="47" t="str">
        <f t="shared" si="128"/>
        <v>ПДВ</v>
      </c>
      <c r="L399" s="47">
        <f t="shared" si="129"/>
        <v>0</v>
      </c>
      <c r="M399" s="47">
        <f t="shared" si="130"/>
        <v>0</v>
      </c>
      <c r="N399" s="47" t="str">
        <f t="shared" si="131"/>
        <v>ПДВ</v>
      </c>
      <c r="O399" s="47">
        <f t="shared" si="132"/>
        <v>0</v>
      </c>
      <c r="P399" s="47">
        <f t="shared" si="133"/>
        <v>0</v>
      </c>
      <c r="Q399" s="47" t="str">
        <f t="shared" si="134"/>
        <v>ПДВ</v>
      </c>
      <c r="R399" s="47">
        <f t="shared" si="135"/>
        <v>0</v>
      </c>
      <c r="S399" s="47">
        <f t="shared" si="136"/>
        <v>0</v>
      </c>
      <c r="T399" s="47" t="str">
        <f t="shared" si="137"/>
        <v>ПДВ</v>
      </c>
      <c r="U399" s="47">
        <f t="shared" si="138"/>
        <v>0</v>
      </c>
      <c r="V399" s="47">
        <f t="shared" si="139"/>
        <v>0</v>
      </c>
      <c r="W399" s="47" t="str">
        <f t="shared" si="140"/>
        <v>ПДВ</v>
      </c>
      <c r="X399" s="47">
        <f t="shared" si="141"/>
        <v>0</v>
      </c>
      <c r="Y399" s="47">
        <f t="shared" si="142"/>
        <v>0</v>
      </c>
      <c r="Z399" s="47" t="str">
        <f t="shared" si="143"/>
        <v>ПДВ</v>
      </c>
      <c r="AA399" s="47">
        <f t="shared" si="144"/>
        <v>0</v>
      </c>
      <c r="AB399" s="47">
        <f t="shared" si="145"/>
        <v>0</v>
      </c>
      <c r="AC399" s="47" t="str">
        <f t="shared" si="146"/>
        <v>ПДВ</v>
      </c>
      <c r="AD399" t="e">
        <f>VLOOKUP(B399,[1]справочник!A:H,8,0)</f>
        <v>#N/A</v>
      </c>
    </row>
    <row r="400" spans="1:30" hidden="1" x14ac:dyDescent="0.25">
      <c r="A400">
        <v>382</v>
      </c>
      <c r="B400">
        <f>IF(ISBLANK(A400),0,IF(AND(ISERROR(VLOOKUP(VLOOKUP(A400,ishod_substance!A:G,7,0),$B$17:B399,1,0))=TRUE,VLOOKUP(A400,norm!A:B,2,0)&gt;0),VLOOKUP(A400,ishod_substance!A:G,7,0),0))</f>
        <v>0</v>
      </c>
      <c r="C400" s="47">
        <v>382</v>
      </c>
      <c r="D400" s="147" t="e">
        <f>VLOOKUP(B400,quide!A:B,2,0)</f>
        <v>#N/A</v>
      </c>
      <c r="E400" s="47" t="e">
        <f>VLOOKUP(B400,quide!A:G,7,0)</f>
        <v>#N/A</v>
      </c>
      <c r="F400" s="47">
        <f>SUMIF(ishod_substance!G:G,tbl_7!B400,ishod_substance!H:H)</f>
        <v>0</v>
      </c>
      <c r="G400" s="47">
        <f>SUMIF(ishod_substance!G:G,tbl_7!B400,ishod_substance!I:I)</f>
        <v>0</v>
      </c>
      <c r="H400" s="47" t="s">
        <v>172</v>
      </c>
      <c r="I400" s="47">
        <f t="shared" si="126"/>
        <v>0</v>
      </c>
      <c r="J400" s="47">
        <f t="shared" si="127"/>
        <v>0</v>
      </c>
      <c r="K400" s="47" t="str">
        <f t="shared" si="128"/>
        <v>ПДВ</v>
      </c>
      <c r="L400" s="47">
        <f t="shared" si="129"/>
        <v>0</v>
      </c>
      <c r="M400" s="47">
        <f t="shared" si="130"/>
        <v>0</v>
      </c>
      <c r="N400" s="47" t="str">
        <f t="shared" si="131"/>
        <v>ПДВ</v>
      </c>
      <c r="O400" s="47">
        <f t="shared" si="132"/>
        <v>0</v>
      </c>
      <c r="P400" s="47">
        <f t="shared" si="133"/>
        <v>0</v>
      </c>
      <c r="Q400" s="47" t="str">
        <f t="shared" si="134"/>
        <v>ПДВ</v>
      </c>
      <c r="R400" s="47">
        <f t="shared" si="135"/>
        <v>0</v>
      </c>
      <c r="S400" s="47">
        <f t="shared" si="136"/>
        <v>0</v>
      </c>
      <c r="T400" s="47" t="str">
        <f t="shared" si="137"/>
        <v>ПДВ</v>
      </c>
      <c r="U400" s="47">
        <f t="shared" si="138"/>
        <v>0</v>
      </c>
      <c r="V400" s="47">
        <f t="shared" si="139"/>
        <v>0</v>
      </c>
      <c r="W400" s="47" t="str">
        <f t="shared" si="140"/>
        <v>ПДВ</v>
      </c>
      <c r="X400" s="47">
        <f t="shared" si="141"/>
        <v>0</v>
      </c>
      <c r="Y400" s="47">
        <f t="shared" si="142"/>
        <v>0</v>
      </c>
      <c r="Z400" s="47" t="str">
        <f t="shared" si="143"/>
        <v>ПДВ</v>
      </c>
      <c r="AA400" s="47">
        <f t="shared" si="144"/>
        <v>0</v>
      </c>
      <c r="AB400" s="47">
        <f t="shared" si="145"/>
        <v>0</v>
      </c>
      <c r="AC400" s="47" t="str">
        <f t="shared" si="146"/>
        <v>ПДВ</v>
      </c>
      <c r="AD400" t="e">
        <f>VLOOKUP(B400,[1]справочник!A:H,8,0)</f>
        <v>#N/A</v>
      </c>
    </row>
    <row r="401" spans="1:30" hidden="1" x14ac:dyDescent="0.25">
      <c r="A401">
        <v>383</v>
      </c>
      <c r="B401">
        <f>IF(ISBLANK(A401),0,IF(AND(ISERROR(VLOOKUP(VLOOKUP(A401,ishod_substance!A:G,7,0),$B$17:B400,1,0))=TRUE,VLOOKUP(A401,norm!A:B,2,0)&gt;0),VLOOKUP(A401,ishod_substance!A:G,7,0),0))</f>
        <v>0</v>
      </c>
      <c r="C401" s="47">
        <v>383</v>
      </c>
      <c r="D401" s="147" t="e">
        <f>VLOOKUP(B401,quide!A:B,2,0)</f>
        <v>#N/A</v>
      </c>
      <c r="E401" s="47" t="e">
        <f>VLOOKUP(B401,quide!A:G,7,0)</f>
        <v>#N/A</v>
      </c>
      <c r="F401" s="47">
        <f>SUMIF(ishod_substance!G:G,tbl_7!B401,ishod_substance!H:H)</f>
        <v>0</v>
      </c>
      <c r="G401" s="47">
        <f>SUMIF(ishod_substance!G:G,tbl_7!B401,ishod_substance!I:I)</f>
        <v>0</v>
      </c>
      <c r="H401" s="47" t="s">
        <v>172</v>
      </c>
      <c r="I401" s="47">
        <f t="shared" si="126"/>
        <v>0</v>
      </c>
      <c r="J401" s="47">
        <f t="shared" si="127"/>
        <v>0</v>
      </c>
      <c r="K401" s="47" t="str">
        <f t="shared" si="128"/>
        <v>ПДВ</v>
      </c>
      <c r="L401" s="47">
        <f t="shared" si="129"/>
        <v>0</v>
      </c>
      <c r="M401" s="47">
        <f t="shared" si="130"/>
        <v>0</v>
      </c>
      <c r="N401" s="47" t="str">
        <f t="shared" si="131"/>
        <v>ПДВ</v>
      </c>
      <c r="O401" s="47">
        <f t="shared" si="132"/>
        <v>0</v>
      </c>
      <c r="P401" s="47">
        <f t="shared" si="133"/>
        <v>0</v>
      </c>
      <c r="Q401" s="47" t="str">
        <f t="shared" si="134"/>
        <v>ПДВ</v>
      </c>
      <c r="R401" s="47">
        <f t="shared" si="135"/>
        <v>0</v>
      </c>
      <c r="S401" s="47">
        <f t="shared" si="136"/>
        <v>0</v>
      </c>
      <c r="T401" s="47" t="str">
        <f t="shared" si="137"/>
        <v>ПДВ</v>
      </c>
      <c r="U401" s="47">
        <f t="shared" si="138"/>
        <v>0</v>
      </c>
      <c r="V401" s="47">
        <f t="shared" si="139"/>
        <v>0</v>
      </c>
      <c r="W401" s="47" t="str">
        <f t="shared" si="140"/>
        <v>ПДВ</v>
      </c>
      <c r="X401" s="47">
        <f t="shared" si="141"/>
        <v>0</v>
      </c>
      <c r="Y401" s="47">
        <f t="shared" si="142"/>
        <v>0</v>
      </c>
      <c r="Z401" s="47" t="str">
        <f t="shared" si="143"/>
        <v>ПДВ</v>
      </c>
      <c r="AA401" s="47">
        <f t="shared" si="144"/>
        <v>0</v>
      </c>
      <c r="AB401" s="47">
        <f t="shared" si="145"/>
        <v>0</v>
      </c>
      <c r="AC401" s="47" t="str">
        <f t="shared" si="146"/>
        <v>ПДВ</v>
      </c>
      <c r="AD401" t="e">
        <f>VLOOKUP(B401,[1]справочник!A:H,8,0)</f>
        <v>#N/A</v>
      </c>
    </row>
    <row r="402" spans="1:30" hidden="1" x14ac:dyDescent="0.25">
      <c r="A402">
        <v>384</v>
      </c>
      <c r="B402">
        <f>IF(ISBLANK(A402),0,IF(AND(ISERROR(VLOOKUP(VLOOKUP(A402,ishod_substance!A:G,7,0),$B$17:B401,1,0))=TRUE,VLOOKUP(A402,norm!A:B,2,0)&gt;0),VLOOKUP(A402,ishod_substance!A:G,7,0),0))</f>
        <v>0</v>
      </c>
      <c r="C402" s="47">
        <v>384</v>
      </c>
      <c r="D402" s="147" t="e">
        <f>VLOOKUP(B402,quide!A:B,2,0)</f>
        <v>#N/A</v>
      </c>
      <c r="E402" s="47" t="e">
        <f>VLOOKUP(B402,quide!A:G,7,0)</f>
        <v>#N/A</v>
      </c>
      <c r="F402" s="47">
        <f>SUMIF(ishod_substance!G:G,tbl_7!B402,ishod_substance!H:H)</f>
        <v>0</v>
      </c>
      <c r="G402" s="47">
        <f>SUMIF(ishod_substance!G:G,tbl_7!B402,ishod_substance!I:I)</f>
        <v>0</v>
      </c>
      <c r="H402" s="47" t="s">
        <v>172</v>
      </c>
      <c r="I402" s="47">
        <f t="shared" si="126"/>
        <v>0</v>
      </c>
      <c r="J402" s="47">
        <f t="shared" si="127"/>
        <v>0</v>
      </c>
      <c r="K402" s="47" t="str">
        <f t="shared" si="128"/>
        <v>ПДВ</v>
      </c>
      <c r="L402" s="47">
        <f t="shared" si="129"/>
        <v>0</v>
      </c>
      <c r="M402" s="47">
        <f t="shared" si="130"/>
        <v>0</v>
      </c>
      <c r="N402" s="47" t="str">
        <f t="shared" si="131"/>
        <v>ПДВ</v>
      </c>
      <c r="O402" s="47">
        <f t="shared" si="132"/>
        <v>0</v>
      </c>
      <c r="P402" s="47">
        <f t="shared" si="133"/>
        <v>0</v>
      </c>
      <c r="Q402" s="47" t="str">
        <f t="shared" si="134"/>
        <v>ПДВ</v>
      </c>
      <c r="R402" s="47">
        <f t="shared" si="135"/>
        <v>0</v>
      </c>
      <c r="S402" s="47">
        <f t="shared" si="136"/>
        <v>0</v>
      </c>
      <c r="T402" s="47" t="str">
        <f t="shared" si="137"/>
        <v>ПДВ</v>
      </c>
      <c r="U402" s="47">
        <f t="shared" si="138"/>
        <v>0</v>
      </c>
      <c r="V402" s="47">
        <f t="shared" si="139"/>
        <v>0</v>
      </c>
      <c r="W402" s="47" t="str">
        <f t="shared" si="140"/>
        <v>ПДВ</v>
      </c>
      <c r="X402" s="47">
        <f t="shared" si="141"/>
        <v>0</v>
      </c>
      <c r="Y402" s="47">
        <f t="shared" si="142"/>
        <v>0</v>
      </c>
      <c r="Z402" s="47" t="str">
        <f t="shared" si="143"/>
        <v>ПДВ</v>
      </c>
      <c r="AA402" s="47">
        <f t="shared" si="144"/>
        <v>0</v>
      </c>
      <c r="AB402" s="47">
        <f t="shared" si="145"/>
        <v>0</v>
      </c>
      <c r="AC402" s="47" t="str">
        <f t="shared" si="146"/>
        <v>ПДВ</v>
      </c>
      <c r="AD402" t="e">
        <f>VLOOKUP(B402,[1]справочник!A:H,8,0)</f>
        <v>#N/A</v>
      </c>
    </row>
    <row r="403" spans="1:30" hidden="1" x14ac:dyDescent="0.25">
      <c r="A403">
        <v>385</v>
      </c>
      <c r="B403">
        <f>IF(ISBLANK(A403),0,IF(AND(ISERROR(VLOOKUP(VLOOKUP(A403,ishod_substance!A:G,7,0),$B$17:B402,1,0))=TRUE,VLOOKUP(A403,norm!A:B,2,0)&gt;0),VLOOKUP(A403,ishod_substance!A:G,7,0),0))</f>
        <v>0</v>
      </c>
      <c r="C403" s="47">
        <v>385</v>
      </c>
      <c r="D403" s="147" t="e">
        <f>VLOOKUP(B403,quide!A:B,2,0)</f>
        <v>#N/A</v>
      </c>
      <c r="E403" s="47" t="e">
        <f>VLOOKUP(B403,quide!A:G,7,0)</f>
        <v>#N/A</v>
      </c>
      <c r="F403" s="47">
        <f>SUMIF(ishod_substance!G:G,tbl_7!B403,ishod_substance!H:H)</f>
        <v>0</v>
      </c>
      <c r="G403" s="47">
        <f>SUMIF(ishod_substance!G:G,tbl_7!B403,ishod_substance!I:I)</f>
        <v>0</v>
      </c>
      <c r="H403" s="47" t="s">
        <v>172</v>
      </c>
      <c r="I403" s="47">
        <f t="shared" si="126"/>
        <v>0</v>
      </c>
      <c r="J403" s="47">
        <f t="shared" si="127"/>
        <v>0</v>
      </c>
      <c r="K403" s="47" t="str">
        <f t="shared" si="128"/>
        <v>ПДВ</v>
      </c>
      <c r="L403" s="47">
        <f t="shared" si="129"/>
        <v>0</v>
      </c>
      <c r="M403" s="47">
        <f t="shared" si="130"/>
        <v>0</v>
      </c>
      <c r="N403" s="47" t="str">
        <f t="shared" si="131"/>
        <v>ПДВ</v>
      </c>
      <c r="O403" s="47">
        <f t="shared" si="132"/>
        <v>0</v>
      </c>
      <c r="P403" s="47">
        <f t="shared" si="133"/>
        <v>0</v>
      </c>
      <c r="Q403" s="47" t="str">
        <f t="shared" si="134"/>
        <v>ПДВ</v>
      </c>
      <c r="R403" s="47">
        <f t="shared" si="135"/>
        <v>0</v>
      </c>
      <c r="S403" s="47">
        <f t="shared" si="136"/>
        <v>0</v>
      </c>
      <c r="T403" s="47" t="str">
        <f t="shared" si="137"/>
        <v>ПДВ</v>
      </c>
      <c r="U403" s="47">
        <f t="shared" si="138"/>
        <v>0</v>
      </c>
      <c r="V403" s="47">
        <f t="shared" si="139"/>
        <v>0</v>
      </c>
      <c r="W403" s="47" t="str">
        <f t="shared" si="140"/>
        <v>ПДВ</v>
      </c>
      <c r="X403" s="47">
        <f t="shared" si="141"/>
        <v>0</v>
      </c>
      <c r="Y403" s="47">
        <f t="shared" si="142"/>
        <v>0</v>
      </c>
      <c r="Z403" s="47" t="str">
        <f t="shared" si="143"/>
        <v>ПДВ</v>
      </c>
      <c r="AA403" s="47">
        <f t="shared" si="144"/>
        <v>0</v>
      </c>
      <c r="AB403" s="47">
        <f t="shared" si="145"/>
        <v>0</v>
      </c>
      <c r="AC403" s="47" t="str">
        <f t="shared" si="146"/>
        <v>ПДВ</v>
      </c>
      <c r="AD403" t="e">
        <f>VLOOKUP(B403,[1]справочник!A:H,8,0)</f>
        <v>#N/A</v>
      </c>
    </row>
    <row r="404" spans="1:30" hidden="1" x14ac:dyDescent="0.25">
      <c r="A404">
        <v>386</v>
      </c>
      <c r="B404">
        <f>IF(ISBLANK(A404),0,IF(AND(ISERROR(VLOOKUP(VLOOKUP(A404,ishod_substance!A:G,7,0),$B$17:B403,1,0))=TRUE,VLOOKUP(A404,norm!A:B,2,0)&gt;0),VLOOKUP(A404,ishod_substance!A:G,7,0),0))</f>
        <v>0</v>
      </c>
      <c r="C404" s="47">
        <v>386</v>
      </c>
      <c r="D404" s="147" t="e">
        <f>VLOOKUP(B404,quide!A:B,2,0)</f>
        <v>#N/A</v>
      </c>
      <c r="E404" s="47" t="e">
        <f>VLOOKUP(B404,quide!A:G,7,0)</f>
        <v>#N/A</v>
      </c>
      <c r="F404" s="47">
        <f>SUMIF(ishod_substance!G:G,tbl_7!B404,ishod_substance!H:H)</f>
        <v>0</v>
      </c>
      <c r="G404" s="47">
        <f>SUMIF(ishod_substance!G:G,tbl_7!B404,ishod_substance!I:I)</f>
        <v>0</v>
      </c>
      <c r="H404" s="47" t="s">
        <v>172</v>
      </c>
      <c r="I404" s="47">
        <f t="shared" si="126"/>
        <v>0</v>
      </c>
      <c r="J404" s="47">
        <f t="shared" si="127"/>
        <v>0</v>
      </c>
      <c r="K404" s="47" t="str">
        <f t="shared" si="128"/>
        <v>ПДВ</v>
      </c>
      <c r="L404" s="47">
        <f t="shared" si="129"/>
        <v>0</v>
      </c>
      <c r="M404" s="47">
        <f t="shared" si="130"/>
        <v>0</v>
      </c>
      <c r="N404" s="47" t="str">
        <f t="shared" si="131"/>
        <v>ПДВ</v>
      </c>
      <c r="O404" s="47">
        <f t="shared" si="132"/>
        <v>0</v>
      </c>
      <c r="P404" s="47">
        <f t="shared" si="133"/>
        <v>0</v>
      </c>
      <c r="Q404" s="47" t="str">
        <f t="shared" si="134"/>
        <v>ПДВ</v>
      </c>
      <c r="R404" s="47">
        <f t="shared" si="135"/>
        <v>0</v>
      </c>
      <c r="S404" s="47">
        <f t="shared" si="136"/>
        <v>0</v>
      </c>
      <c r="T404" s="47" t="str">
        <f t="shared" si="137"/>
        <v>ПДВ</v>
      </c>
      <c r="U404" s="47">
        <f t="shared" si="138"/>
        <v>0</v>
      </c>
      <c r="V404" s="47">
        <f t="shared" si="139"/>
        <v>0</v>
      </c>
      <c r="W404" s="47" t="str">
        <f t="shared" si="140"/>
        <v>ПДВ</v>
      </c>
      <c r="X404" s="47">
        <f t="shared" si="141"/>
        <v>0</v>
      </c>
      <c r="Y404" s="47">
        <f t="shared" si="142"/>
        <v>0</v>
      </c>
      <c r="Z404" s="47" t="str">
        <f t="shared" si="143"/>
        <v>ПДВ</v>
      </c>
      <c r="AA404" s="47">
        <f t="shared" si="144"/>
        <v>0</v>
      </c>
      <c r="AB404" s="47">
        <f t="shared" si="145"/>
        <v>0</v>
      </c>
      <c r="AC404" s="47" t="str">
        <f t="shared" si="146"/>
        <v>ПДВ</v>
      </c>
      <c r="AD404" t="e">
        <f>VLOOKUP(B404,[1]справочник!A:H,8,0)</f>
        <v>#N/A</v>
      </c>
    </row>
    <row r="405" spans="1:30" hidden="1" x14ac:dyDescent="0.25">
      <c r="A405">
        <v>387</v>
      </c>
      <c r="B405">
        <f>IF(ISBLANK(A405),0,IF(AND(ISERROR(VLOOKUP(VLOOKUP(A405,ishod_substance!A:G,7,0),$B$17:B404,1,0))=TRUE,VLOOKUP(A405,norm!A:B,2,0)&gt;0),VLOOKUP(A405,ishod_substance!A:G,7,0),0))</f>
        <v>0</v>
      </c>
      <c r="C405" s="47">
        <v>387</v>
      </c>
      <c r="D405" s="147" t="e">
        <f>VLOOKUP(B405,quide!A:B,2,0)</f>
        <v>#N/A</v>
      </c>
      <c r="E405" s="47" t="e">
        <f>VLOOKUP(B405,quide!A:G,7,0)</f>
        <v>#N/A</v>
      </c>
      <c r="F405" s="47">
        <f>SUMIF(ishod_substance!G:G,tbl_7!B405,ishod_substance!H:H)</f>
        <v>0</v>
      </c>
      <c r="G405" s="47">
        <f>SUMIF(ishod_substance!G:G,tbl_7!B405,ishod_substance!I:I)</f>
        <v>0</v>
      </c>
      <c r="H405" s="47" t="s">
        <v>172</v>
      </c>
      <c r="I405" s="47">
        <f t="shared" si="126"/>
        <v>0</v>
      </c>
      <c r="J405" s="47">
        <f t="shared" si="127"/>
        <v>0</v>
      </c>
      <c r="K405" s="47" t="str">
        <f t="shared" si="128"/>
        <v>ПДВ</v>
      </c>
      <c r="L405" s="47">
        <f t="shared" si="129"/>
        <v>0</v>
      </c>
      <c r="M405" s="47">
        <f t="shared" si="130"/>
        <v>0</v>
      </c>
      <c r="N405" s="47" t="str">
        <f t="shared" si="131"/>
        <v>ПДВ</v>
      </c>
      <c r="O405" s="47">
        <f t="shared" si="132"/>
        <v>0</v>
      </c>
      <c r="P405" s="47">
        <f t="shared" si="133"/>
        <v>0</v>
      </c>
      <c r="Q405" s="47" t="str">
        <f t="shared" si="134"/>
        <v>ПДВ</v>
      </c>
      <c r="R405" s="47">
        <f t="shared" si="135"/>
        <v>0</v>
      </c>
      <c r="S405" s="47">
        <f t="shared" si="136"/>
        <v>0</v>
      </c>
      <c r="T405" s="47" t="str">
        <f t="shared" si="137"/>
        <v>ПДВ</v>
      </c>
      <c r="U405" s="47">
        <f t="shared" si="138"/>
        <v>0</v>
      </c>
      <c r="V405" s="47">
        <f t="shared" si="139"/>
        <v>0</v>
      </c>
      <c r="W405" s="47" t="str">
        <f t="shared" si="140"/>
        <v>ПДВ</v>
      </c>
      <c r="X405" s="47">
        <f t="shared" si="141"/>
        <v>0</v>
      </c>
      <c r="Y405" s="47">
        <f t="shared" si="142"/>
        <v>0</v>
      </c>
      <c r="Z405" s="47" t="str">
        <f t="shared" si="143"/>
        <v>ПДВ</v>
      </c>
      <c r="AA405" s="47">
        <f t="shared" si="144"/>
        <v>0</v>
      </c>
      <c r="AB405" s="47">
        <f t="shared" si="145"/>
        <v>0</v>
      </c>
      <c r="AC405" s="47" t="str">
        <f t="shared" si="146"/>
        <v>ПДВ</v>
      </c>
      <c r="AD405" t="e">
        <f>VLOOKUP(B405,[1]справочник!A:H,8,0)</f>
        <v>#N/A</v>
      </c>
    </row>
    <row r="406" spans="1:30" hidden="1" x14ac:dyDescent="0.25">
      <c r="A406">
        <v>388</v>
      </c>
      <c r="B406">
        <f>IF(ISBLANK(A406),0,IF(AND(ISERROR(VLOOKUP(VLOOKUP(A406,ishod_substance!A:G,7,0),$B$17:B405,1,0))=TRUE,VLOOKUP(A406,norm!A:B,2,0)&gt;0),VLOOKUP(A406,ishod_substance!A:G,7,0),0))</f>
        <v>0</v>
      </c>
      <c r="C406" s="47">
        <v>388</v>
      </c>
      <c r="D406" s="147" t="e">
        <f>VLOOKUP(B406,quide!A:B,2,0)</f>
        <v>#N/A</v>
      </c>
      <c r="E406" s="47" t="e">
        <f>VLOOKUP(B406,quide!A:G,7,0)</f>
        <v>#N/A</v>
      </c>
      <c r="F406" s="47">
        <f>SUMIF(ishod_substance!G:G,tbl_7!B406,ishod_substance!H:H)</f>
        <v>0</v>
      </c>
      <c r="G406" s="47">
        <f>SUMIF(ishod_substance!G:G,tbl_7!B406,ishod_substance!I:I)</f>
        <v>0</v>
      </c>
      <c r="H406" s="47" t="s">
        <v>172</v>
      </c>
      <c r="I406" s="47">
        <f t="shared" si="126"/>
        <v>0</v>
      </c>
      <c r="J406" s="47">
        <f t="shared" si="127"/>
        <v>0</v>
      </c>
      <c r="K406" s="47" t="str">
        <f t="shared" si="128"/>
        <v>ПДВ</v>
      </c>
      <c r="L406" s="47">
        <f t="shared" si="129"/>
        <v>0</v>
      </c>
      <c r="M406" s="47">
        <f t="shared" si="130"/>
        <v>0</v>
      </c>
      <c r="N406" s="47" t="str">
        <f t="shared" si="131"/>
        <v>ПДВ</v>
      </c>
      <c r="O406" s="47">
        <f t="shared" si="132"/>
        <v>0</v>
      </c>
      <c r="P406" s="47">
        <f t="shared" si="133"/>
        <v>0</v>
      </c>
      <c r="Q406" s="47" t="str">
        <f t="shared" si="134"/>
        <v>ПДВ</v>
      </c>
      <c r="R406" s="47">
        <f t="shared" si="135"/>
        <v>0</v>
      </c>
      <c r="S406" s="47">
        <f t="shared" si="136"/>
        <v>0</v>
      </c>
      <c r="T406" s="47" t="str">
        <f t="shared" si="137"/>
        <v>ПДВ</v>
      </c>
      <c r="U406" s="47">
        <f t="shared" si="138"/>
        <v>0</v>
      </c>
      <c r="V406" s="47">
        <f t="shared" si="139"/>
        <v>0</v>
      </c>
      <c r="W406" s="47" t="str">
        <f t="shared" si="140"/>
        <v>ПДВ</v>
      </c>
      <c r="X406" s="47">
        <f t="shared" si="141"/>
        <v>0</v>
      </c>
      <c r="Y406" s="47">
        <f t="shared" si="142"/>
        <v>0</v>
      </c>
      <c r="Z406" s="47" t="str">
        <f t="shared" si="143"/>
        <v>ПДВ</v>
      </c>
      <c r="AA406" s="47">
        <f t="shared" si="144"/>
        <v>0</v>
      </c>
      <c r="AB406" s="47">
        <f t="shared" si="145"/>
        <v>0</v>
      </c>
      <c r="AC406" s="47" t="str">
        <f t="shared" si="146"/>
        <v>ПДВ</v>
      </c>
      <c r="AD406" t="e">
        <f>VLOOKUP(B406,[1]справочник!A:H,8,0)</f>
        <v>#N/A</v>
      </c>
    </row>
    <row r="407" spans="1:30" hidden="1" x14ac:dyDescent="0.25">
      <c r="A407">
        <v>389</v>
      </c>
      <c r="B407">
        <f>IF(ISBLANK(A407),0,IF(AND(ISERROR(VLOOKUP(VLOOKUP(A407,ishod_substance!A:G,7,0),$B$17:B406,1,0))=TRUE,VLOOKUP(A407,norm!A:B,2,0)&gt;0),VLOOKUP(A407,ishod_substance!A:G,7,0),0))</f>
        <v>0</v>
      </c>
      <c r="C407" s="47">
        <v>389</v>
      </c>
      <c r="D407" s="147" t="e">
        <f>VLOOKUP(B407,quide!A:B,2,0)</f>
        <v>#N/A</v>
      </c>
      <c r="E407" s="47" t="e">
        <f>VLOOKUP(B407,quide!A:G,7,0)</f>
        <v>#N/A</v>
      </c>
      <c r="F407" s="47">
        <f>SUMIF(ishod_substance!G:G,tbl_7!B407,ishod_substance!H:H)</f>
        <v>0</v>
      </c>
      <c r="G407" s="47">
        <f>SUMIF(ishod_substance!G:G,tbl_7!B407,ishod_substance!I:I)</f>
        <v>0</v>
      </c>
      <c r="H407" s="47" t="s">
        <v>172</v>
      </c>
      <c r="I407" s="47">
        <f t="shared" si="126"/>
        <v>0</v>
      </c>
      <c r="J407" s="47">
        <f t="shared" si="127"/>
        <v>0</v>
      </c>
      <c r="K407" s="47" t="str">
        <f t="shared" si="128"/>
        <v>ПДВ</v>
      </c>
      <c r="L407" s="47">
        <f t="shared" si="129"/>
        <v>0</v>
      </c>
      <c r="M407" s="47">
        <f t="shared" si="130"/>
        <v>0</v>
      </c>
      <c r="N407" s="47" t="str">
        <f t="shared" si="131"/>
        <v>ПДВ</v>
      </c>
      <c r="O407" s="47">
        <f t="shared" si="132"/>
        <v>0</v>
      </c>
      <c r="P407" s="47">
        <f t="shared" si="133"/>
        <v>0</v>
      </c>
      <c r="Q407" s="47" t="str">
        <f t="shared" si="134"/>
        <v>ПДВ</v>
      </c>
      <c r="R407" s="47">
        <f t="shared" si="135"/>
        <v>0</v>
      </c>
      <c r="S407" s="47">
        <f t="shared" si="136"/>
        <v>0</v>
      </c>
      <c r="T407" s="47" t="str">
        <f t="shared" si="137"/>
        <v>ПДВ</v>
      </c>
      <c r="U407" s="47">
        <f t="shared" si="138"/>
        <v>0</v>
      </c>
      <c r="V407" s="47">
        <f t="shared" si="139"/>
        <v>0</v>
      </c>
      <c r="W407" s="47" t="str">
        <f t="shared" si="140"/>
        <v>ПДВ</v>
      </c>
      <c r="X407" s="47">
        <f t="shared" si="141"/>
        <v>0</v>
      </c>
      <c r="Y407" s="47">
        <f t="shared" si="142"/>
        <v>0</v>
      </c>
      <c r="Z407" s="47" t="str">
        <f t="shared" si="143"/>
        <v>ПДВ</v>
      </c>
      <c r="AA407" s="47">
        <f t="shared" si="144"/>
        <v>0</v>
      </c>
      <c r="AB407" s="47">
        <f t="shared" si="145"/>
        <v>0</v>
      </c>
      <c r="AC407" s="47" t="str">
        <f t="shared" si="146"/>
        <v>ПДВ</v>
      </c>
      <c r="AD407" t="e">
        <f>VLOOKUP(B407,[1]справочник!A:H,8,0)</f>
        <v>#N/A</v>
      </c>
    </row>
    <row r="408" spans="1:30" hidden="1" x14ac:dyDescent="0.25">
      <c r="A408">
        <v>390</v>
      </c>
      <c r="B408">
        <f>IF(ISBLANK(A408),0,IF(AND(ISERROR(VLOOKUP(VLOOKUP(A408,ishod_substance!A:G,7,0),$B$17:B407,1,0))=TRUE,VLOOKUP(A408,norm!A:B,2,0)&gt;0),VLOOKUP(A408,ishod_substance!A:G,7,0),0))</f>
        <v>0</v>
      </c>
      <c r="C408" s="47">
        <v>390</v>
      </c>
      <c r="D408" s="147" t="e">
        <f>VLOOKUP(B408,quide!A:B,2,0)</f>
        <v>#N/A</v>
      </c>
      <c r="E408" s="47" t="e">
        <f>VLOOKUP(B408,quide!A:G,7,0)</f>
        <v>#N/A</v>
      </c>
      <c r="F408" s="47">
        <f>SUMIF(ishod_substance!G:G,tbl_7!B408,ishod_substance!H:H)</f>
        <v>0</v>
      </c>
      <c r="G408" s="47">
        <f>SUMIF(ishod_substance!G:G,tbl_7!B408,ishod_substance!I:I)</f>
        <v>0</v>
      </c>
      <c r="H408" s="47" t="s">
        <v>172</v>
      </c>
      <c r="I408" s="47">
        <f t="shared" si="126"/>
        <v>0</v>
      </c>
      <c r="J408" s="47">
        <f t="shared" si="127"/>
        <v>0</v>
      </c>
      <c r="K408" s="47" t="str">
        <f t="shared" si="128"/>
        <v>ПДВ</v>
      </c>
      <c r="L408" s="47">
        <f t="shared" si="129"/>
        <v>0</v>
      </c>
      <c r="M408" s="47">
        <f t="shared" si="130"/>
        <v>0</v>
      </c>
      <c r="N408" s="47" t="str">
        <f t="shared" si="131"/>
        <v>ПДВ</v>
      </c>
      <c r="O408" s="47">
        <f t="shared" si="132"/>
        <v>0</v>
      </c>
      <c r="P408" s="47">
        <f t="shared" si="133"/>
        <v>0</v>
      </c>
      <c r="Q408" s="47" t="str">
        <f t="shared" si="134"/>
        <v>ПДВ</v>
      </c>
      <c r="R408" s="47">
        <f t="shared" si="135"/>
        <v>0</v>
      </c>
      <c r="S408" s="47">
        <f t="shared" si="136"/>
        <v>0</v>
      </c>
      <c r="T408" s="47" t="str">
        <f t="shared" si="137"/>
        <v>ПДВ</v>
      </c>
      <c r="U408" s="47">
        <f t="shared" si="138"/>
        <v>0</v>
      </c>
      <c r="V408" s="47">
        <f t="shared" si="139"/>
        <v>0</v>
      </c>
      <c r="W408" s="47" t="str">
        <f t="shared" si="140"/>
        <v>ПДВ</v>
      </c>
      <c r="X408" s="47">
        <f t="shared" si="141"/>
        <v>0</v>
      </c>
      <c r="Y408" s="47">
        <f t="shared" si="142"/>
        <v>0</v>
      </c>
      <c r="Z408" s="47" t="str">
        <f t="shared" si="143"/>
        <v>ПДВ</v>
      </c>
      <c r="AA408" s="47">
        <f t="shared" si="144"/>
        <v>0</v>
      </c>
      <c r="AB408" s="47">
        <f t="shared" si="145"/>
        <v>0</v>
      </c>
      <c r="AC408" s="47" t="str">
        <f t="shared" si="146"/>
        <v>ПДВ</v>
      </c>
      <c r="AD408" t="e">
        <f>VLOOKUP(B408,[1]справочник!A:H,8,0)</f>
        <v>#N/A</v>
      </c>
    </row>
    <row r="409" spans="1:30" hidden="1" x14ac:dyDescent="0.25">
      <c r="A409">
        <v>391</v>
      </c>
      <c r="B409">
        <f>IF(ISBLANK(A409),0,IF(AND(ISERROR(VLOOKUP(VLOOKUP(A409,ishod_substance!A:G,7,0),$B$17:B408,1,0))=TRUE,VLOOKUP(A409,norm!A:B,2,0)&gt;0),VLOOKUP(A409,ishod_substance!A:G,7,0),0))</f>
        <v>0</v>
      </c>
      <c r="C409" s="47">
        <v>391</v>
      </c>
      <c r="D409" s="147" t="e">
        <f>VLOOKUP(B409,quide!A:B,2,0)</f>
        <v>#N/A</v>
      </c>
      <c r="E409" s="47" t="e">
        <f>VLOOKUP(B409,quide!A:G,7,0)</f>
        <v>#N/A</v>
      </c>
      <c r="F409" s="47">
        <f>SUMIF(ishod_substance!G:G,tbl_7!B409,ishod_substance!H:H)</f>
        <v>0</v>
      </c>
      <c r="G409" s="47">
        <f>SUMIF(ishod_substance!G:G,tbl_7!B409,ishod_substance!I:I)</f>
        <v>0</v>
      </c>
      <c r="H409" s="47" t="s">
        <v>172</v>
      </c>
      <c r="I409" s="47">
        <f t="shared" si="126"/>
        <v>0</v>
      </c>
      <c r="J409" s="47">
        <f t="shared" si="127"/>
        <v>0</v>
      </c>
      <c r="K409" s="47" t="str">
        <f t="shared" si="128"/>
        <v>ПДВ</v>
      </c>
      <c r="L409" s="47">
        <f t="shared" si="129"/>
        <v>0</v>
      </c>
      <c r="M409" s="47">
        <f t="shared" si="130"/>
        <v>0</v>
      </c>
      <c r="N409" s="47" t="str">
        <f t="shared" si="131"/>
        <v>ПДВ</v>
      </c>
      <c r="O409" s="47">
        <f t="shared" si="132"/>
        <v>0</v>
      </c>
      <c r="P409" s="47">
        <f t="shared" si="133"/>
        <v>0</v>
      </c>
      <c r="Q409" s="47" t="str">
        <f t="shared" si="134"/>
        <v>ПДВ</v>
      </c>
      <c r="R409" s="47">
        <f t="shared" si="135"/>
        <v>0</v>
      </c>
      <c r="S409" s="47">
        <f t="shared" si="136"/>
        <v>0</v>
      </c>
      <c r="T409" s="47" t="str">
        <f t="shared" si="137"/>
        <v>ПДВ</v>
      </c>
      <c r="U409" s="47">
        <f t="shared" si="138"/>
        <v>0</v>
      </c>
      <c r="V409" s="47">
        <f t="shared" si="139"/>
        <v>0</v>
      </c>
      <c r="W409" s="47" t="str">
        <f t="shared" si="140"/>
        <v>ПДВ</v>
      </c>
      <c r="X409" s="47">
        <f t="shared" si="141"/>
        <v>0</v>
      </c>
      <c r="Y409" s="47">
        <f t="shared" si="142"/>
        <v>0</v>
      </c>
      <c r="Z409" s="47" t="str">
        <f t="shared" si="143"/>
        <v>ПДВ</v>
      </c>
      <c r="AA409" s="47">
        <f t="shared" si="144"/>
        <v>0</v>
      </c>
      <c r="AB409" s="47">
        <f t="shared" si="145"/>
        <v>0</v>
      </c>
      <c r="AC409" s="47" t="str">
        <f t="shared" si="146"/>
        <v>ПДВ</v>
      </c>
      <c r="AD409" t="e">
        <f>VLOOKUP(B409,[1]справочник!A:H,8,0)</f>
        <v>#N/A</v>
      </c>
    </row>
    <row r="410" spans="1:30" hidden="1" x14ac:dyDescent="0.25">
      <c r="A410">
        <v>392</v>
      </c>
      <c r="B410">
        <f>IF(ISBLANK(A410),0,IF(AND(ISERROR(VLOOKUP(VLOOKUP(A410,ishod_substance!A:G,7,0),$B$17:B409,1,0))=TRUE,VLOOKUP(A410,norm!A:B,2,0)&gt;0),VLOOKUP(A410,ishod_substance!A:G,7,0),0))</f>
        <v>0</v>
      </c>
      <c r="C410" s="47">
        <v>392</v>
      </c>
      <c r="D410" s="147" t="e">
        <f>VLOOKUP(B410,quide!A:B,2,0)</f>
        <v>#N/A</v>
      </c>
      <c r="E410" s="47" t="e">
        <f>VLOOKUP(B410,quide!A:G,7,0)</f>
        <v>#N/A</v>
      </c>
      <c r="F410" s="47">
        <f>SUMIF(ishod_substance!G:G,tbl_7!B410,ishod_substance!H:H)</f>
        <v>0</v>
      </c>
      <c r="G410" s="47">
        <f>SUMIF(ishod_substance!G:G,tbl_7!B410,ishod_substance!I:I)</f>
        <v>0</v>
      </c>
      <c r="H410" s="47" t="s">
        <v>172</v>
      </c>
      <c r="I410" s="47">
        <f t="shared" si="126"/>
        <v>0</v>
      </c>
      <c r="J410" s="47">
        <f t="shared" si="127"/>
        <v>0</v>
      </c>
      <c r="K410" s="47" t="str">
        <f t="shared" si="128"/>
        <v>ПДВ</v>
      </c>
      <c r="L410" s="47">
        <f t="shared" si="129"/>
        <v>0</v>
      </c>
      <c r="M410" s="47">
        <f t="shared" si="130"/>
        <v>0</v>
      </c>
      <c r="N410" s="47" t="str">
        <f t="shared" si="131"/>
        <v>ПДВ</v>
      </c>
      <c r="O410" s="47">
        <f t="shared" si="132"/>
        <v>0</v>
      </c>
      <c r="P410" s="47">
        <f t="shared" si="133"/>
        <v>0</v>
      </c>
      <c r="Q410" s="47" t="str">
        <f t="shared" si="134"/>
        <v>ПДВ</v>
      </c>
      <c r="R410" s="47">
        <f t="shared" si="135"/>
        <v>0</v>
      </c>
      <c r="S410" s="47">
        <f t="shared" si="136"/>
        <v>0</v>
      </c>
      <c r="T410" s="47" t="str">
        <f t="shared" si="137"/>
        <v>ПДВ</v>
      </c>
      <c r="U410" s="47">
        <f t="shared" si="138"/>
        <v>0</v>
      </c>
      <c r="V410" s="47">
        <f t="shared" si="139"/>
        <v>0</v>
      </c>
      <c r="W410" s="47" t="str">
        <f t="shared" si="140"/>
        <v>ПДВ</v>
      </c>
      <c r="X410" s="47">
        <f t="shared" si="141"/>
        <v>0</v>
      </c>
      <c r="Y410" s="47">
        <f t="shared" si="142"/>
        <v>0</v>
      </c>
      <c r="Z410" s="47" t="str">
        <f t="shared" si="143"/>
        <v>ПДВ</v>
      </c>
      <c r="AA410" s="47">
        <f t="shared" si="144"/>
        <v>0</v>
      </c>
      <c r="AB410" s="47">
        <f t="shared" si="145"/>
        <v>0</v>
      </c>
      <c r="AC410" s="47" t="str">
        <f t="shared" si="146"/>
        <v>ПДВ</v>
      </c>
      <c r="AD410" t="e">
        <f>VLOOKUP(B410,[1]справочник!A:H,8,0)</f>
        <v>#N/A</v>
      </c>
    </row>
    <row r="411" spans="1:30" hidden="1" x14ac:dyDescent="0.25">
      <c r="A411">
        <v>393</v>
      </c>
      <c r="B411">
        <f>IF(ISBLANK(A411),0,IF(AND(ISERROR(VLOOKUP(VLOOKUP(A411,ishod_substance!A:G,7,0),$B$17:B410,1,0))=TRUE,VLOOKUP(A411,norm!A:B,2,0)&gt;0),VLOOKUP(A411,ishod_substance!A:G,7,0),0))</f>
        <v>0</v>
      </c>
      <c r="C411" s="47">
        <v>393</v>
      </c>
      <c r="D411" s="147" t="e">
        <f>VLOOKUP(B411,quide!A:B,2,0)</f>
        <v>#N/A</v>
      </c>
      <c r="E411" s="47" t="e">
        <f>VLOOKUP(B411,quide!A:G,7,0)</f>
        <v>#N/A</v>
      </c>
      <c r="F411" s="47">
        <f>SUMIF(ishod_substance!G:G,tbl_7!B411,ishod_substance!H:H)</f>
        <v>0</v>
      </c>
      <c r="G411" s="47">
        <f>SUMIF(ishod_substance!G:G,tbl_7!B411,ishod_substance!I:I)</f>
        <v>0</v>
      </c>
      <c r="H411" s="47" t="s">
        <v>172</v>
      </c>
      <c r="I411" s="47">
        <f t="shared" si="126"/>
        <v>0</v>
      </c>
      <c r="J411" s="47">
        <f t="shared" si="127"/>
        <v>0</v>
      </c>
      <c r="K411" s="47" t="str">
        <f t="shared" si="128"/>
        <v>ПДВ</v>
      </c>
      <c r="L411" s="47">
        <f t="shared" si="129"/>
        <v>0</v>
      </c>
      <c r="M411" s="47">
        <f t="shared" si="130"/>
        <v>0</v>
      </c>
      <c r="N411" s="47" t="str">
        <f t="shared" si="131"/>
        <v>ПДВ</v>
      </c>
      <c r="O411" s="47">
        <f t="shared" si="132"/>
        <v>0</v>
      </c>
      <c r="P411" s="47">
        <f t="shared" si="133"/>
        <v>0</v>
      </c>
      <c r="Q411" s="47" t="str">
        <f t="shared" si="134"/>
        <v>ПДВ</v>
      </c>
      <c r="R411" s="47">
        <f t="shared" si="135"/>
        <v>0</v>
      </c>
      <c r="S411" s="47">
        <f t="shared" si="136"/>
        <v>0</v>
      </c>
      <c r="T411" s="47" t="str">
        <f t="shared" si="137"/>
        <v>ПДВ</v>
      </c>
      <c r="U411" s="47">
        <f t="shared" si="138"/>
        <v>0</v>
      </c>
      <c r="V411" s="47">
        <f t="shared" si="139"/>
        <v>0</v>
      </c>
      <c r="W411" s="47" t="str">
        <f t="shared" si="140"/>
        <v>ПДВ</v>
      </c>
      <c r="X411" s="47">
        <f t="shared" si="141"/>
        <v>0</v>
      </c>
      <c r="Y411" s="47">
        <f t="shared" si="142"/>
        <v>0</v>
      </c>
      <c r="Z411" s="47" t="str">
        <f t="shared" si="143"/>
        <v>ПДВ</v>
      </c>
      <c r="AA411" s="47">
        <f t="shared" si="144"/>
        <v>0</v>
      </c>
      <c r="AB411" s="47">
        <f t="shared" si="145"/>
        <v>0</v>
      </c>
      <c r="AC411" s="47" t="str">
        <f t="shared" si="146"/>
        <v>ПДВ</v>
      </c>
      <c r="AD411" t="e">
        <f>VLOOKUP(B411,[1]справочник!A:H,8,0)</f>
        <v>#N/A</v>
      </c>
    </row>
    <row r="412" spans="1:30" hidden="1" x14ac:dyDescent="0.25">
      <c r="A412">
        <v>394</v>
      </c>
      <c r="B412">
        <f>IF(ISBLANK(A412),0,IF(AND(ISERROR(VLOOKUP(VLOOKUP(A412,ishod_substance!A:G,7,0),$B$17:B411,1,0))=TRUE,VLOOKUP(A412,norm!A:B,2,0)&gt;0),VLOOKUP(A412,ishod_substance!A:G,7,0),0))</f>
        <v>0</v>
      </c>
      <c r="C412" s="47">
        <v>394</v>
      </c>
      <c r="D412" s="147" t="e">
        <f>VLOOKUP(B412,quide!A:B,2,0)</f>
        <v>#N/A</v>
      </c>
      <c r="E412" s="47" t="e">
        <f>VLOOKUP(B412,quide!A:G,7,0)</f>
        <v>#N/A</v>
      </c>
      <c r="F412" s="47">
        <f>SUMIF(ishod_substance!G:G,tbl_7!B412,ishod_substance!H:H)</f>
        <v>0</v>
      </c>
      <c r="G412" s="47">
        <f>SUMIF(ishod_substance!G:G,tbl_7!B412,ishod_substance!I:I)</f>
        <v>0</v>
      </c>
      <c r="H412" s="47" t="s">
        <v>172</v>
      </c>
      <c r="I412" s="47">
        <f t="shared" si="126"/>
        <v>0</v>
      </c>
      <c r="J412" s="47">
        <f t="shared" si="127"/>
        <v>0</v>
      </c>
      <c r="K412" s="47" t="str">
        <f t="shared" si="128"/>
        <v>ПДВ</v>
      </c>
      <c r="L412" s="47">
        <f t="shared" si="129"/>
        <v>0</v>
      </c>
      <c r="M412" s="47">
        <f t="shared" si="130"/>
        <v>0</v>
      </c>
      <c r="N412" s="47" t="str">
        <f t="shared" si="131"/>
        <v>ПДВ</v>
      </c>
      <c r="O412" s="47">
        <f t="shared" si="132"/>
        <v>0</v>
      </c>
      <c r="P412" s="47">
        <f t="shared" si="133"/>
        <v>0</v>
      </c>
      <c r="Q412" s="47" t="str">
        <f t="shared" si="134"/>
        <v>ПДВ</v>
      </c>
      <c r="R412" s="47">
        <f t="shared" si="135"/>
        <v>0</v>
      </c>
      <c r="S412" s="47">
        <f t="shared" si="136"/>
        <v>0</v>
      </c>
      <c r="T412" s="47" t="str">
        <f t="shared" si="137"/>
        <v>ПДВ</v>
      </c>
      <c r="U412" s="47">
        <f t="shared" si="138"/>
        <v>0</v>
      </c>
      <c r="V412" s="47">
        <f t="shared" si="139"/>
        <v>0</v>
      </c>
      <c r="W412" s="47" t="str">
        <f t="shared" si="140"/>
        <v>ПДВ</v>
      </c>
      <c r="X412" s="47">
        <f t="shared" si="141"/>
        <v>0</v>
      </c>
      <c r="Y412" s="47">
        <f t="shared" si="142"/>
        <v>0</v>
      </c>
      <c r="Z412" s="47" t="str">
        <f t="shared" si="143"/>
        <v>ПДВ</v>
      </c>
      <c r="AA412" s="47">
        <f t="shared" si="144"/>
        <v>0</v>
      </c>
      <c r="AB412" s="47">
        <f t="shared" si="145"/>
        <v>0</v>
      </c>
      <c r="AC412" s="47" t="str">
        <f t="shared" si="146"/>
        <v>ПДВ</v>
      </c>
      <c r="AD412" t="e">
        <f>VLOOKUP(B412,[1]справочник!A:H,8,0)</f>
        <v>#N/A</v>
      </c>
    </row>
    <row r="413" spans="1:30" hidden="1" x14ac:dyDescent="0.25">
      <c r="A413">
        <v>395</v>
      </c>
      <c r="B413">
        <f>IF(ISBLANK(A413),0,IF(AND(ISERROR(VLOOKUP(VLOOKUP(A413,ishod_substance!A:G,7,0),$B$17:B412,1,0))=TRUE,VLOOKUP(A413,norm!A:B,2,0)&gt;0),VLOOKUP(A413,ishod_substance!A:G,7,0),0))</f>
        <v>0</v>
      </c>
      <c r="C413" s="47">
        <v>395</v>
      </c>
      <c r="D413" s="147" t="e">
        <f>VLOOKUP(B413,quide!A:B,2,0)</f>
        <v>#N/A</v>
      </c>
      <c r="E413" s="47" t="e">
        <f>VLOOKUP(B413,quide!A:G,7,0)</f>
        <v>#N/A</v>
      </c>
      <c r="F413" s="47">
        <f>SUMIF(ishod_substance!G:G,tbl_7!B413,ishod_substance!H:H)</f>
        <v>0</v>
      </c>
      <c r="G413" s="47">
        <f>SUMIF(ishod_substance!G:G,tbl_7!B413,ishod_substance!I:I)</f>
        <v>0</v>
      </c>
      <c r="H413" s="47" t="s">
        <v>172</v>
      </c>
      <c r="I413" s="47">
        <f t="shared" si="126"/>
        <v>0</v>
      </c>
      <c r="J413" s="47">
        <f t="shared" si="127"/>
        <v>0</v>
      </c>
      <c r="K413" s="47" t="str">
        <f t="shared" si="128"/>
        <v>ПДВ</v>
      </c>
      <c r="L413" s="47">
        <f t="shared" si="129"/>
        <v>0</v>
      </c>
      <c r="M413" s="47">
        <f t="shared" si="130"/>
        <v>0</v>
      </c>
      <c r="N413" s="47" t="str">
        <f t="shared" si="131"/>
        <v>ПДВ</v>
      </c>
      <c r="O413" s="47">
        <f t="shared" si="132"/>
        <v>0</v>
      </c>
      <c r="P413" s="47">
        <f t="shared" si="133"/>
        <v>0</v>
      </c>
      <c r="Q413" s="47" t="str">
        <f t="shared" si="134"/>
        <v>ПДВ</v>
      </c>
      <c r="R413" s="47">
        <f t="shared" si="135"/>
        <v>0</v>
      </c>
      <c r="S413" s="47">
        <f t="shared" si="136"/>
        <v>0</v>
      </c>
      <c r="T413" s="47" t="str">
        <f t="shared" si="137"/>
        <v>ПДВ</v>
      </c>
      <c r="U413" s="47">
        <f t="shared" si="138"/>
        <v>0</v>
      </c>
      <c r="V413" s="47">
        <f t="shared" si="139"/>
        <v>0</v>
      </c>
      <c r="W413" s="47" t="str">
        <f t="shared" si="140"/>
        <v>ПДВ</v>
      </c>
      <c r="X413" s="47">
        <f t="shared" si="141"/>
        <v>0</v>
      </c>
      <c r="Y413" s="47">
        <f t="shared" si="142"/>
        <v>0</v>
      </c>
      <c r="Z413" s="47" t="str">
        <f t="shared" si="143"/>
        <v>ПДВ</v>
      </c>
      <c r="AA413" s="47">
        <f t="shared" si="144"/>
        <v>0</v>
      </c>
      <c r="AB413" s="47">
        <f t="shared" si="145"/>
        <v>0</v>
      </c>
      <c r="AC413" s="47" t="str">
        <f t="shared" si="146"/>
        <v>ПДВ</v>
      </c>
      <c r="AD413" t="e">
        <f>VLOOKUP(B413,[1]справочник!A:H,8,0)</f>
        <v>#N/A</v>
      </c>
    </row>
    <row r="414" spans="1:30" hidden="1" x14ac:dyDescent="0.25">
      <c r="A414">
        <v>396</v>
      </c>
      <c r="B414">
        <f>IF(ISBLANK(A414),0,IF(AND(ISERROR(VLOOKUP(VLOOKUP(A414,ishod_substance!A:G,7,0),$B$17:B413,1,0))=TRUE,VLOOKUP(A414,norm!A:B,2,0)&gt;0),VLOOKUP(A414,ishod_substance!A:G,7,0),0))</f>
        <v>0</v>
      </c>
      <c r="C414" s="47">
        <v>396</v>
      </c>
      <c r="D414" s="147" t="e">
        <f>VLOOKUP(B414,quide!A:B,2,0)</f>
        <v>#N/A</v>
      </c>
      <c r="E414" s="47" t="e">
        <f>VLOOKUP(B414,quide!A:G,7,0)</f>
        <v>#N/A</v>
      </c>
      <c r="F414" s="47">
        <f>SUMIF(ishod_substance!G:G,tbl_7!B414,ishod_substance!H:H)</f>
        <v>0</v>
      </c>
      <c r="G414" s="47">
        <f>SUMIF(ishod_substance!G:G,tbl_7!B414,ishod_substance!I:I)</f>
        <v>0</v>
      </c>
      <c r="H414" s="47" t="s">
        <v>172</v>
      </c>
      <c r="I414" s="47">
        <f t="shared" si="126"/>
        <v>0</v>
      </c>
      <c r="J414" s="47">
        <f t="shared" si="127"/>
        <v>0</v>
      </c>
      <c r="K414" s="47" t="str">
        <f t="shared" si="128"/>
        <v>ПДВ</v>
      </c>
      <c r="L414" s="47">
        <f t="shared" si="129"/>
        <v>0</v>
      </c>
      <c r="M414" s="47">
        <f t="shared" si="130"/>
        <v>0</v>
      </c>
      <c r="N414" s="47" t="str">
        <f t="shared" si="131"/>
        <v>ПДВ</v>
      </c>
      <c r="O414" s="47">
        <f t="shared" si="132"/>
        <v>0</v>
      </c>
      <c r="P414" s="47">
        <f t="shared" si="133"/>
        <v>0</v>
      </c>
      <c r="Q414" s="47" t="str">
        <f t="shared" si="134"/>
        <v>ПДВ</v>
      </c>
      <c r="R414" s="47">
        <f t="shared" si="135"/>
        <v>0</v>
      </c>
      <c r="S414" s="47">
        <f t="shared" si="136"/>
        <v>0</v>
      </c>
      <c r="T414" s="47" t="str">
        <f t="shared" si="137"/>
        <v>ПДВ</v>
      </c>
      <c r="U414" s="47">
        <f t="shared" si="138"/>
        <v>0</v>
      </c>
      <c r="V414" s="47">
        <f t="shared" si="139"/>
        <v>0</v>
      </c>
      <c r="W414" s="47" t="str">
        <f t="shared" si="140"/>
        <v>ПДВ</v>
      </c>
      <c r="X414" s="47">
        <f t="shared" si="141"/>
        <v>0</v>
      </c>
      <c r="Y414" s="47">
        <f t="shared" si="142"/>
        <v>0</v>
      </c>
      <c r="Z414" s="47" t="str">
        <f t="shared" si="143"/>
        <v>ПДВ</v>
      </c>
      <c r="AA414" s="47">
        <f t="shared" si="144"/>
        <v>0</v>
      </c>
      <c r="AB414" s="47">
        <f t="shared" si="145"/>
        <v>0</v>
      </c>
      <c r="AC414" s="47" t="str">
        <f t="shared" si="146"/>
        <v>ПДВ</v>
      </c>
      <c r="AD414" t="e">
        <f>VLOOKUP(B414,[1]справочник!A:H,8,0)</f>
        <v>#N/A</v>
      </c>
    </row>
    <row r="415" spans="1:30" hidden="1" x14ac:dyDescent="0.25">
      <c r="A415">
        <v>397</v>
      </c>
      <c r="B415">
        <f>IF(ISBLANK(A415),0,IF(AND(ISERROR(VLOOKUP(VLOOKUP(A415,ishod_substance!A:G,7,0),$B$17:B414,1,0))=TRUE,VLOOKUP(A415,norm!A:B,2,0)&gt;0),VLOOKUP(A415,ishod_substance!A:G,7,0),0))</f>
        <v>0</v>
      </c>
      <c r="C415" s="47">
        <v>397</v>
      </c>
      <c r="D415" s="147" t="e">
        <f>VLOOKUP(B415,quide!A:B,2,0)</f>
        <v>#N/A</v>
      </c>
      <c r="E415" s="47" t="e">
        <f>VLOOKUP(B415,quide!A:G,7,0)</f>
        <v>#N/A</v>
      </c>
      <c r="F415" s="47">
        <f>SUMIF(ishod_substance!G:G,tbl_7!B415,ishod_substance!H:H)</f>
        <v>0</v>
      </c>
      <c r="G415" s="47">
        <f>SUMIF(ishod_substance!G:G,tbl_7!B415,ishod_substance!I:I)</f>
        <v>0</v>
      </c>
      <c r="H415" s="47" t="s">
        <v>172</v>
      </c>
      <c r="I415" s="47">
        <f t="shared" si="126"/>
        <v>0</v>
      </c>
      <c r="J415" s="47">
        <f t="shared" si="127"/>
        <v>0</v>
      </c>
      <c r="K415" s="47" t="str">
        <f t="shared" si="128"/>
        <v>ПДВ</v>
      </c>
      <c r="L415" s="47">
        <f t="shared" si="129"/>
        <v>0</v>
      </c>
      <c r="M415" s="47">
        <f t="shared" si="130"/>
        <v>0</v>
      </c>
      <c r="N415" s="47" t="str">
        <f t="shared" si="131"/>
        <v>ПДВ</v>
      </c>
      <c r="O415" s="47">
        <f t="shared" si="132"/>
        <v>0</v>
      </c>
      <c r="P415" s="47">
        <f t="shared" si="133"/>
        <v>0</v>
      </c>
      <c r="Q415" s="47" t="str">
        <f t="shared" si="134"/>
        <v>ПДВ</v>
      </c>
      <c r="R415" s="47">
        <f t="shared" si="135"/>
        <v>0</v>
      </c>
      <c r="S415" s="47">
        <f t="shared" si="136"/>
        <v>0</v>
      </c>
      <c r="T415" s="47" t="str">
        <f t="shared" si="137"/>
        <v>ПДВ</v>
      </c>
      <c r="U415" s="47">
        <f t="shared" si="138"/>
        <v>0</v>
      </c>
      <c r="V415" s="47">
        <f t="shared" si="139"/>
        <v>0</v>
      </c>
      <c r="W415" s="47" t="str">
        <f t="shared" si="140"/>
        <v>ПДВ</v>
      </c>
      <c r="X415" s="47">
        <f t="shared" si="141"/>
        <v>0</v>
      </c>
      <c r="Y415" s="47">
        <f t="shared" si="142"/>
        <v>0</v>
      </c>
      <c r="Z415" s="47" t="str">
        <f t="shared" si="143"/>
        <v>ПДВ</v>
      </c>
      <c r="AA415" s="47">
        <f t="shared" si="144"/>
        <v>0</v>
      </c>
      <c r="AB415" s="47">
        <f t="shared" si="145"/>
        <v>0</v>
      </c>
      <c r="AC415" s="47" t="str">
        <f t="shared" si="146"/>
        <v>ПДВ</v>
      </c>
      <c r="AD415" t="e">
        <f>VLOOKUP(B415,[1]справочник!A:H,8,0)</f>
        <v>#N/A</v>
      </c>
    </row>
    <row r="416" spans="1:30" hidden="1" x14ac:dyDescent="0.25">
      <c r="A416">
        <v>398</v>
      </c>
      <c r="B416">
        <f>IF(ISBLANK(A416),0,IF(AND(ISERROR(VLOOKUP(VLOOKUP(A416,ishod_substance!A:G,7,0),$B$17:B415,1,0))=TRUE,VLOOKUP(A416,norm!A:B,2,0)&gt;0),VLOOKUP(A416,ishod_substance!A:G,7,0),0))</f>
        <v>0</v>
      </c>
      <c r="C416" s="47">
        <v>398</v>
      </c>
      <c r="D416" s="147" t="e">
        <f>VLOOKUP(B416,quide!A:B,2,0)</f>
        <v>#N/A</v>
      </c>
      <c r="E416" s="47" t="e">
        <f>VLOOKUP(B416,quide!A:G,7,0)</f>
        <v>#N/A</v>
      </c>
      <c r="F416" s="47">
        <f>SUMIF(ishod_substance!G:G,tbl_7!B416,ishod_substance!H:H)</f>
        <v>0</v>
      </c>
      <c r="G416" s="47">
        <f>SUMIF(ishod_substance!G:G,tbl_7!B416,ishod_substance!I:I)</f>
        <v>0</v>
      </c>
      <c r="H416" s="47" t="s">
        <v>172</v>
      </c>
      <c r="I416" s="47">
        <f t="shared" si="126"/>
        <v>0</v>
      </c>
      <c r="J416" s="47">
        <f t="shared" si="127"/>
        <v>0</v>
      </c>
      <c r="K416" s="47" t="str">
        <f t="shared" si="128"/>
        <v>ПДВ</v>
      </c>
      <c r="L416" s="47">
        <f t="shared" si="129"/>
        <v>0</v>
      </c>
      <c r="M416" s="47">
        <f t="shared" si="130"/>
        <v>0</v>
      </c>
      <c r="N416" s="47" t="str">
        <f t="shared" si="131"/>
        <v>ПДВ</v>
      </c>
      <c r="O416" s="47">
        <f t="shared" si="132"/>
        <v>0</v>
      </c>
      <c r="P416" s="47">
        <f t="shared" si="133"/>
        <v>0</v>
      </c>
      <c r="Q416" s="47" t="str">
        <f t="shared" si="134"/>
        <v>ПДВ</v>
      </c>
      <c r="R416" s="47">
        <f t="shared" si="135"/>
        <v>0</v>
      </c>
      <c r="S416" s="47">
        <f t="shared" si="136"/>
        <v>0</v>
      </c>
      <c r="T416" s="47" t="str">
        <f t="shared" si="137"/>
        <v>ПДВ</v>
      </c>
      <c r="U416" s="47">
        <f t="shared" si="138"/>
        <v>0</v>
      </c>
      <c r="V416" s="47">
        <f t="shared" si="139"/>
        <v>0</v>
      </c>
      <c r="W416" s="47" t="str">
        <f t="shared" si="140"/>
        <v>ПДВ</v>
      </c>
      <c r="X416" s="47">
        <f t="shared" si="141"/>
        <v>0</v>
      </c>
      <c r="Y416" s="47">
        <f t="shared" si="142"/>
        <v>0</v>
      </c>
      <c r="Z416" s="47" t="str">
        <f t="shared" si="143"/>
        <v>ПДВ</v>
      </c>
      <c r="AA416" s="47">
        <f t="shared" si="144"/>
        <v>0</v>
      </c>
      <c r="AB416" s="47">
        <f t="shared" si="145"/>
        <v>0</v>
      </c>
      <c r="AC416" s="47" t="str">
        <f t="shared" si="146"/>
        <v>ПДВ</v>
      </c>
      <c r="AD416" t="e">
        <f>VLOOKUP(B416,[1]справочник!A:H,8,0)</f>
        <v>#N/A</v>
      </c>
    </row>
    <row r="417" spans="1:30" hidden="1" x14ac:dyDescent="0.25">
      <c r="A417">
        <v>399</v>
      </c>
      <c r="B417">
        <f>IF(ISBLANK(A417),0,IF(AND(ISERROR(VLOOKUP(VLOOKUP(A417,ishod_substance!A:G,7,0),$B$17:B416,1,0))=TRUE,VLOOKUP(A417,norm!A:B,2,0)&gt;0),VLOOKUP(A417,ishod_substance!A:G,7,0),0))</f>
        <v>0</v>
      </c>
      <c r="C417" s="47">
        <v>399</v>
      </c>
      <c r="D417" s="147" t="e">
        <f>VLOOKUP(B417,quide!A:B,2,0)</f>
        <v>#N/A</v>
      </c>
      <c r="E417" s="47" t="e">
        <f>VLOOKUP(B417,quide!A:G,7,0)</f>
        <v>#N/A</v>
      </c>
      <c r="F417" s="47">
        <f>SUMIF(ishod_substance!G:G,tbl_7!B417,ishod_substance!H:H)</f>
        <v>0</v>
      </c>
      <c r="G417" s="47">
        <f>SUMIF(ishod_substance!G:G,tbl_7!B417,ishod_substance!I:I)</f>
        <v>0</v>
      </c>
      <c r="H417" s="47" t="s">
        <v>172</v>
      </c>
      <c r="I417" s="47">
        <f t="shared" si="126"/>
        <v>0</v>
      </c>
      <c r="J417" s="47">
        <f t="shared" si="127"/>
        <v>0</v>
      </c>
      <c r="K417" s="47" t="str">
        <f t="shared" si="128"/>
        <v>ПДВ</v>
      </c>
      <c r="L417" s="47">
        <f t="shared" si="129"/>
        <v>0</v>
      </c>
      <c r="M417" s="47">
        <f t="shared" si="130"/>
        <v>0</v>
      </c>
      <c r="N417" s="47" t="str">
        <f t="shared" si="131"/>
        <v>ПДВ</v>
      </c>
      <c r="O417" s="47">
        <f t="shared" si="132"/>
        <v>0</v>
      </c>
      <c r="P417" s="47">
        <f t="shared" si="133"/>
        <v>0</v>
      </c>
      <c r="Q417" s="47" t="str">
        <f t="shared" si="134"/>
        <v>ПДВ</v>
      </c>
      <c r="R417" s="47">
        <f t="shared" si="135"/>
        <v>0</v>
      </c>
      <c r="S417" s="47">
        <f t="shared" si="136"/>
        <v>0</v>
      </c>
      <c r="T417" s="47" t="str">
        <f t="shared" si="137"/>
        <v>ПДВ</v>
      </c>
      <c r="U417" s="47">
        <f t="shared" si="138"/>
        <v>0</v>
      </c>
      <c r="V417" s="47">
        <f t="shared" si="139"/>
        <v>0</v>
      </c>
      <c r="W417" s="47" t="str">
        <f t="shared" si="140"/>
        <v>ПДВ</v>
      </c>
      <c r="X417" s="47">
        <f t="shared" si="141"/>
        <v>0</v>
      </c>
      <c r="Y417" s="47">
        <f t="shared" si="142"/>
        <v>0</v>
      </c>
      <c r="Z417" s="47" t="str">
        <f t="shared" si="143"/>
        <v>ПДВ</v>
      </c>
      <c r="AA417" s="47">
        <f t="shared" si="144"/>
        <v>0</v>
      </c>
      <c r="AB417" s="47">
        <f t="shared" si="145"/>
        <v>0</v>
      </c>
      <c r="AC417" s="47" t="str">
        <f t="shared" si="146"/>
        <v>ПДВ</v>
      </c>
      <c r="AD417" t="e">
        <f>VLOOKUP(B417,[1]справочник!A:H,8,0)</f>
        <v>#N/A</v>
      </c>
    </row>
    <row r="418" spans="1:30" hidden="1" x14ac:dyDescent="0.25">
      <c r="A418">
        <v>400</v>
      </c>
      <c r="B418">
        <f>IF(ISBLANK(A418),0,IF(AND(ISERROR(VLOOKUP(VLOOKUP(A418,ishod_substance!A:G,7,0),$B$17:B417,1,0))=TRUE,VLOOKUP(A418,norm!A:B,2,0)&gt;0),VLOOKUP(A418,ishod_substance!A:G,7,0),0))</f>
        <v>0</v>
      </c>
      <c r="C418" s="47">
        <v>400</v>
      </c>
      <c r="D418" s="147" t="e">
        <f>VLOOKUP(B418,quide!A:B,2,0)</f>
        <v>#N/A</v>
      </c>
      <c r="E418" s="47" t="e">
        <f>VLOOKUP(B418,quide!A:G,7,0)</f>
        <v>#N/A</v>
      </c>
      <c r="F418" s="47">
        <f>SUMIF(ishod_substance!G:G,tbl_7!B418,ishod_substance!H:H)</f>
        <v>0</v>
      </c>
      <c r="G418" s="47">
        <f>SUMIF(ishod_substance!G:G,tbl_7!B418,ishod_substance!I:I)</f>
        <v>0</v>
      </c>
      <c r="H418" s="47" t="s">
        <v>172</v>
      </c>
      <c r="I418" s="47">
        <f t="shared" si="126"/>
        <v>0</v>
      </c>
      <c r="J418" s="47">
        <f t="shared" si="127"/>
        <v>0</v>
      </c>
      <c r="K418" s="47" t="str">
        <f t="shared" si="128"/>
        <v>ПДВ</v>
      </c>
      <c r="L418" s="47">
        <f t="shared" si="129"/>
        <v>0</v>
      </c>
      <c r="M418" s="47">
        <f t="shared" si="130"/>
        <v>0</v>
      </c>
      <c r="N418" s="47" t="str">
        <f t="shared" si="131"/>
        <v>ПДВ</v>
      </c>
      <c r="O418" s="47">
        <f t="shared" si="132"/>
        <v>0</v>
      </c>
      <c r="P418" s="47">
        <f t="shared" si="133"/>
        <v>0</v>
      </c>
      <c r="Q418" s="47" t="str">
        <f t="shared" si="134"/>
        <v>ПДВ</v>
      </c>
      <c r="R418" s="47">
        <f t="shared" si="135"/>
        <v>0</v>
      </c>
      <c r="S418" s="47">
        <f t="shared" si="136"/>
        <v>0</v>
      </c>
      <c r="T418" s="47" t="str">
        <f t="shared" si="137"/>
        <v>ПДВ</v>
      </c>
      <c r="U418" s="47">
        <f t="shared" si="138"/>
        <v>0</v>
      </c>
      <c r="V418" s="47">
        <f t="shared" si="139"/>
        <v>0</v>
      </c>
      <c r="W418" s="47" t="str">
        <f t="shared" si="140"/>
        <v>ПДВ</v>
      </c>
      <c r="X418" s="47">
        <f t="shared" si="141"/>
        <v>0</v>
      </c>
      <c r="Y418" s="47">
        <f t="shared" si="142"/>
        <v>0</v>
      </c>
      <c r="Z418" s="47" t="str">
        <f t="shared" si="143"/>
        <v>ПДВ</v>
      </c>
      <c r="AA418" s="47">
        <f t="shared" si="144"/>
        <v>0</v>
      </c>
      <c r="AB418" s="47">
        <f t="shared" si="145"/>
        <v>0</v>
      </c>
      <c r="AC418" s="47" t="str">
        <f t="shared" si="146"/>
        <v>ПДВ</v>
      </c>
      <c r="AD418" t="e">
        <f>VLOOKUP(B418,[1]справочник!A:H,8,0)</f>
        <v>#N/A</v>
      </c>
    </row>
    <row r="419" spans="1:30" hidden="1" x14ac:dyDescent="0.25">
      <c r="A419">
        <v>401</v>
      </c>
      <c r="B419">
        <f>IF(ISBLANK(A419),0,IF(AND(ISERROR(VLOOKUP(VLOOKUP(A419,ishod_substance!A:G,7,0),$B$17:B418,1,0))=TRUE,VLOOKUP(A419,norm!A:B,2,0)&gt;0),VLOOKUP(A419,ishod_substance!A:G,7,0),0))</f>
        <v>0</v>
      </c>
      <c r="C419" s="47">
        <v>401</v>
      </c>
      <c r="D419" s="147" t="e">
        <f>VLOOKUP(B419,quide!A:B,2,0)</f>
        <v>#N/A</v>
      </c>
      <c r="E419" s="47" t="e">
        <f>VLOOKUP(B419,quide!A:G,7,0)</f>
        <v>#N/A</v>
      </c>
      <c r="F419" s="47">
        <f>SUMIF(ishod_substance!G:G,tbl_7!B419,ishod_substance!H:H)</f>
        <v>0</v>
      </c>
      <c r="G419" s="47">
        <f>SUMIF(ishod_substance!G:G,tbl_7!B419,ishod_substance!I:I)</f>
        <v>0</v>
      </c>
      <c r="H419" s="47" t="s">
        <v>172</v>
      </c>
      <c r="I419" s="47">
        <f t="shared" si="126"/>
        <v>0</v>
      </c>
      <c r="J419" s="47">
        <f t="shared" si="127"/>
        <v>0</v>
      </c>
      <c r="K419" s="47" t="str">
        <f t="shared" si="128"/>
        <v>ПДВ</v>
      </c>
      <c r="L419" s="47">
        <f t="shared" si="129"/>
        <v>0</v>
      </c>
      <c r="M419" s="47">
        <f t="shared" si="130"/>
        <v>0</v>
      </c>
      <c r="N419" s="47" t="str">
        <f t="shared" si="131"/>
        <v>ПДВ</v>
      </c>
      <c r="O419" s="47">
        <f t="shared" si="132"/>
        <v>0</v>
      </c>
      <c r="P419" s="47">
        <f t="shared" si="133"/>
        <v>0</v>
      </c>
      <c r="Q419" s="47" t="str">
        <f t="shared" si="134"/>
        <v>ПДВ</v>
      </c>
      <c r="R419" s="47">
        <f t="shared" si="135"/>
        <v>0</v>
      </c>
      <c r="S419" s="47">
        <f t="shared" si="136"/>
        <v>0</v>
      </c>
      <c r="T419" s="47" t="str">
        <f t="shared" si="137"/>
        <v>ПДВ</v>
      </c>
      <c r="U419" s="47">
        <f t="shared" si="138"/>
        <v>0</v>
      </c>
      <c r="V419" s="47">
        <f t="shared" si="139"/>
        <v>0</v>
      </c>
      <c r="W419" s="47" t="str">
        <f t="shared" si="140"/>
        <v>ПДВ</v>
      </c>
      <c r="X419" s="47">
        <f t="shared" si="141"/>
        <v>0</v>
      </c>
      <c r="Y419" s="47">
        <f t="shared" si="142"/>
        <v>0</v>
      </c>
      <c r="Z419" s="47" t="str">
        <f t="shared" si="143"/>
        <v>ПДВ</v>
      </c>
      <c r="AA419" s="47">
        <f t="shared" si="144"/>
        <v>0</v>
      </c>
      <c r="AB419" s="47">
        <f t="shared" si="145"/>
        <v>0</v>
      </c>
      <c r="AC419" s="47" t="str">
        <f t="shared" si="146"/>
        <v>ПДВ</v>
      </c>
      <c r="AD419" t="e">
        <f>VLOOKUP(B419,[1]справочник!A:H,8,0)</f>
        <v>#N/A</v>
      </c>
    </row>
    <row r="420" spans="1:30" hidden="1" x14ac:dyDescent="0.25">
      <c r="A420">
        <v>402</v>
      </c>
      <c r="B420">
        <f>IF(ISBLANK(A420),0,IF(AND(ISERROR(VLOOKUP(VLOOKUP(A420,ishod_substance!A:G,7,0),$B$17:B419,1,0))=TRUE,VLOOKUP(A420,norm!A:B,2,0)&gt;0),VLOOKUP(A420,ishod_substance!A:G,7,0),0))</f>
        <v>0</v>
      </c>
      <c r="C420" s="47">
        <v>402</v>
      </c>
      <c r="D420" s="147" t="e">
        <f>VLOOKUP(B420,quide!A:B,2,0)</f>
        <v>#N/A</v>
      </c>
      <c r="E420" s="47" t="e">
        <f>VLOOKUP(B420,quide!A:G,7,0)</f>
        <v>#N/A</v>
      </c>
      <c r="F420" s="47">
        <f>SUMIF(ishod_substance!G:G,tbl_7!B420,ishod_substance!H:H)</f>
        <v>0</v>
      </c>
      <c r="G420" s="47">
        <f>SUMIF(ishod_substance!G:G,tbl_7!B420,ishod_substance!I:I)</f>
        <v>0</v>
      </c>
      <c r="H420" s="47" t="s">
        <v>172</v>
      </c>
      <c r="I420" s="47">
        <f t="shared" si="126"/>
        <v>0</v>
      </c>
      <c r="J420" s="47">
        <f t="shared" si="127"/>
        <v>0</v>
      </c>
      <c r="K420" s="47" t="str">
        <f t="shared" si="128"/>
        <v>ПДВ</v>
      </c>
      <c r="L420" s="47">
        <f t="shared" si="129"/>
        <v>0</v>
      </c>
      <c r="M420" s="47">
        <f t="shared" si="130"/>
        <v>0</v>
      </c>
      <c r="N420" s="47" t="str">
        <f t="shared" si="131"/>
        <v>ПДВ</v>
      </c>
      <c r="O420" s="47">
        <f t="shared" si="132"/>
        <v>0</v>
      </c>
      <c r="P420" s="47">
        <f t="shared" si="133"/>
        <v>0</v>
      </c>
      <c r="Q420" s="47" t="str">
        <f t="shared" si="134"/>
        <v>ПДВ</v>
      </c>
      <c r="R420" s="47">
        <f t="shared" si="135"/>
        <v>0</v>
      </c>
      <c r="S420" s="47">
        <f t="shared" si="136"/>
        <v>0</v>
      </c>
      <c r="T420" s="47" t="str">
        <f t="shared" si="137"/>
        <v>ПДВ</v>
      </c>
      <c r="U420" s="47">
        <f t="shared" si="138"/>
        <v>0</v>
      </c>
      <c r="V420" s="47">
        <f t="shared" si="139"/>
        <v>0</v>
      </c>
      <c r="W420" s="47" t="str">
        <f t="shared" si="140"/>
        <v>ПДВ</v>
      </c>
      <c r="X420" s="47">
        <f t="shared" si="141"/>
        <v>0</v>
      </c>
      <c r="Y420" s="47">
        <f t="shared" si="142"/>
        <v>0</v>
      </c>
      <c r="Z420" s="47" t="str">
        <f t="shared" si="143"/>
        <v>ПДВ</v>
      </c>
      <c r="AA420" s="47">
        <f t="shared" si="144"/>
        <v>0</v>
      </c>
      <c r="AB420" s="47">
        <f t="shared" si="145"/>
        <v>0</v>
      </c>
      <c r="AC420" s="47" t="str">
        <f t="shared" si="146"/>
        <v>ПДВ</v>
      </c>
      <c r="AD420" t="e">
        <f>VLOOKUP(B420,[1]справочник!A:H,8,0)</f>
        <v>#N/A</v>
      </c>
    </row>
    <row r="421" spans="1:30" hidden="1" x14ac:dyDescent="0.25">
      <c r="A421">
        <v>403</v>
      </c>
      <c r="B421">
        <f>IF(ISBLANK(A421),0,IF(AND(ISERROR(VLOOKUP(VLOOKUP(A421,ishod_substance!A:G,7,0),$B$17:B420,1,0))=TRUE,VLOOKUP(A421,norm!A:B,2,0)&gt;0),VLOOKUP(A421,ishod_substance!A:G,7,0),0))</f>
        <v>0</v>
      </c>
      <c r="C421" s="47">
        <v>403</v>
      </c>
      <c r="D421" s="147" t="e">
        <f>VLOOKUP(B421,quide!A:B,2,0)</f>
        <v>#N/A</v>
      </c>
      <c r="E421" s="47" t="e">
        <f>VLOOKUP(B421,quide!A:G,7,0)</f>
        <v>#N/A</v>
      </c>
      <c r="F421" s="47">
        <f>SUMIF(ishod_substance!G:G,tbl_7!B421,ishod_substance!H:H)</f>
        <v>0</v>
      </c>
      <c r="G421" s="47">
        <f>SUMIF(ishod_substance!G:G,tbl_7!B421,ishod_substance!I:I)</f>
        <v>0</v>
      </c>
      <c r="H421" s="47" t="s">
        <v>172</v>
      </c>
      <c r="I421" s="47">
        <f t="shared" si="126"/>
        <v>0</v>
      </c>
      <c r="J421" s="47">
        <f t="shared" si="127"/>
        <v>0</v>
      </c>
      <c r="K421" s="47" t="str">
        <f t="shared" si="128"/>
        <v>ПДВ</v>
      </c>
      <c r="L421" s="47">
        <f t="shared" si="129"/>
        <v>0</v>
      </c>
      <c r="M421" s="47">
        <f t="shared" si="130"/>
        <v>0</v>
      </c>
      <c r="N421" s="47" t="str">
        <f t="shared" si="131"/>
        <v>ПДВ</v>
      </c>
      <c r="O421" s="47">
        <f t="shared" si="132"/>
        <v>0</v>
      </c>
      <c r="P421" s="47">
        <f t="shared" si="133"/>
        <v>0</v>
      </c>
      <c r="Q421" s="47" t="str">
        <f t="shared" si="134"/>
        <v>ПДВ</v>
      </c>
      <c r="R421" s="47">
        <f t="shared" si="135"/>
        <v>0</v>
      </c>
      <c r="S421" s="47">
        <f t="shared" si="136"/>
        <v>0</v>
      </c>
      <c r="T421" s="47" t="str">
        <f t="shared" si="137"/>
        <v>ПДВ</v>
      </c>
      <c r="U421" s="47">
        <f t="shared" si="138"/>
        <v>0</v>
      </c>
      <c r="V421" s="47">
        <f t="shared" si="139"/>
        <v>0</v>
      </c>
      <c r="W421" s="47" t="str">
        <f t="shared" si="140"/>
        <v>ПДВ</v>
      </c>
      <c r="X421" s="47">
        <f t="shared" si="141"/>
        <v>0</v>
      </c>
      <c r="Y421" s="47">
        <f t="shared" si="142"/>
        <v>0</v>
      </c>
      <c r="Z421" s="47" t="str">
        <f t="shared" si="143"/>
        <v>ПДВ</v>
      </c>
      <c r="AA421" s="47">
        <f t="shared" si="144"/>
        <v>0</v>
      </c>
      <c r="AB421" s="47">
        <f t="shared" si="145"/>
        <v>0</v>
      </c>
      <c r="AC421" s="47" t="str">
        <f t="shared" si="146"/>
        <v>ПДВ</v>
      </c>
      <c r="AD421" t="e">
        <f>VLOOKUP(B421,[1]справочник!A:H,8,0)</f>
        <v>#N/A</v>
      </c>
    </row>
    <row r="422" spans="1:30" hidden="1" x14ac:dyDescent="0.25">
      <c r="A422">
        <v>404</v>
      </c>
      <c r="B422">
        <f>IF(ISBLANK(A422),0,IF(AND(ISERROR(VLOOKUP(VLOOKUP(A422,ishod_substance!A:G,7,0),$B$17:B421,1,0))=TRUE,VLOOKUP(A422,norm!A:B,2,0)&gt;0),VLOOKUP(A422,ishod_substance!A:G,7,0),0))</f>
        <v>0</v>
      </c>
      <c r="C422" s="47">
        <v>404</v>
      </c>
      <c r="D422" s="147" t="e">
        <f>VLOOKUP(B422,quide!A:B,2,0)</f>
        <v>#N/A</v>
      </c>
      <c r="E422" s="47" t="e">
        <f>VLOOKUP(B422,quide!A:G,7,0)</f>
        <v>#N/A</v>
      </c>
      <c r="F422" s="47">
        <f>SUMIF(ishod_substance!G:G,tbl_7!B422,ishod_substance!H:H)</f>
        <v>0</v>
      </c>
      <c r="G422" s="47">
        <f>SUMIF(ishod_substance!G:G,tbl_7!B422,ishod_substance!I:I)</f>
        <v>0</v>
      </c>
      <c r="H422" s="47" t="s">
        <v>172</v>
      </c>
      <c r="I422" s="47">
        <f t="shared" si="126"/>
        <v>0</v>
      </c>
      <c r="J422" s="47">
        <f t="shared" si="127"/>
        <v>0</v>
      </c>
      <c r="K422" s="47" t="str">
        <f t="shared" si="128"/>
        <v>ПДВ</v>
      </c>
      <c r="L422" s="47">
        <f t="shared" si="129"/>
        <v>0</v>
      </c>
      <c r="M422" s="47">
        <f t="shared" si="130"/>
        <v>0</v>
      </c>
      <c r="N422" s="47" t="str">
        <f t="shared" si="131"/>
        <v>ПДВ</v>
      </c>
      <c r="O422" s="47">
        <f t="shared" si="132"/>
        <v>0</v>
      </c>
      <c r="P422" s="47">
        <f t="shared" si="133"/>
        <v>0</v>
      </c>
      <c r="Q422" s="47" t="str">
        <f t="shared" si="134"/>
        <v>ПДВ</v>
      </c>
      <c r="R422" s="47">
        <f t="shared" si="135"/>
        <v>0</v>
      </c>
      <c r="S422" s="47">
        <f t="shared" si="136"/>
        <v>0</v>
      </c>
      <c r="T422" s="47" t="str">
        <f t="shared" si="137"/>
        <v>ПДВ</v>
      </c>
      <c r="U422" s="47">
        <f t="shared" si="138"/>
        <v>0</v>
      </c>
      <c r="V422" s="47">
        <f t="shared" si="139"/>
        <v>0</v>
      </c>
      <c r="W422" s="47" t="str">
        <f t="shared" si="140"/>
        <v>ПДВ</v>
      </c>
      <c r="X422" s="47">
        <f t="shared" si="141"/>
        <v>0</v>
      </c>
      <c r="Y422" s="47">
        <f t="shared" si="142"/>
        <v>0</v>
      </c>
      <c r="Z422" s="47" t="str">
        <f t="shared" si="143"/>
        <v>ПДВ</v>
      </c>
      <c r="AA422" s="47">
        <f t="shared" si="144"/>
        <v>0</v>
      </c>
      <c r="AB422" s="47">
        <f t="shared" si="145"/>
        <v>0</v>
      </c>
      <c r="AC422" s="47" t="str">
        <f t="shared" si="146"/>
        <v>ПДВ</v>
      </c>
      <c r="AD422" t="e">
        <f>VLOOKUP(B422,[1]справочник!A:H,8,0)</f>
        <v>#N/A</v>
      </c>
    </row>
    <row r="423" spans="1:30" hidden="1" x14ac:dyDescent="0.25">
      <c r="A423">
        <v>405</v>
      </c>
      <c r="B423">
        <f>IF(ISBLANK(A423),0,IF(AND(ISERROR(VLOOKUP(VLOOKUP(A423,ishod_substance!A:G,7,0),$B$17:B422,1,0))=TRUE,VLOOKUP(A423,norm!A:B,2,0)&gt;0),VLOOKUP(A423,ishod_substance!A:G,7,0),0))</f>
        <v>0</v>
      </c>
      <c r="C423" s="47">
        <v>405</v>
      </c>
      <c r="D423" s="147" t="e">
        <f>VLOOKUP(B423,quide!A:B,2,0)</f>
        <v>#N/A</v>
      </c>
      <c r="E423" s="47" t="e">
        <f>VLOOKUP(B423,quide!A:G,7,0)</f>
        <v>#N/A</v>
      </c>
      <c r="F423" s="47">
        <f>SUMIF(ishod_substance!G:G,tbl_7!B423,ishod_substance!H:H)</f>
        <v>0</v>
      </c>
      <c r="G423" s="47">
        <f>SUMIF(ishod_substance!G:G,tbl_7!B423,ishod_substance!I:I)</f>
        <v>0</v>
      </c>
      <c r="H423" s="47" t="s">
        <v>172</v>
      </c>
      <c r="I423" s="47">
        <f t="shared" si="126"/>
        <v>0</v>
      </c>
      <c r="J423" s="47">
        <f t="shared" si="127"/>
        <v>0</v>
      </c>
      <c r="K423" s="47" t="str">
        <f t="shared" si="128"/>
        <v>ПДВ</v>
      </c>
      <c r="L423" s="47">
        <f t="shared" si="129"/>
        <v>0</v>
      </c>
      <c r="M423" s="47">
        <f t="shared" si="130"/>
        <v>0</v>
      </c>
      <c r="N423" s="47" t="str">
        <f t="shared" si="131"/>
        <v>ПДВ</v>
      </c>
      <c r="O423" s="47">
        <f t="shared" si="132"/>
        <v>0</v>
      </c>
      <c r="P423" s="47">
        <f t="shared" si="133"/>
        <v>0</v>
      </c>
      <c r="Q423" s="47" t="str">
        <f t="shared" si="134"/>
        <v>ПДВ</v>
      </c>
      <c r="R423" s="47">
        <f t="shared" si="135"/>
        <v>0</v>
      </c>
      <c r="S423" s="47">
        <f t="shared" si="136"/>
        <v>0</v>
      </c>
      <c r="T423" s="47" t="str">
        <f t="shared" si="137"/>
        <v>ПДВ</v>
      </c>
      <c r="U423" s="47">
        <f t="shared" si="138"/>
        <v>0</v>
      </c>
      <c r="V423" s="47">
        <f t="shared" si="139"/>
        <v>0</v>
      </c>
      <c r="W423" s="47" t="str">
        <f t="shared" si="140"/>
        <v>ПДВ</v>
      </c>
      <c r="X423" s="47">
        <f t="shared" si="141"/>
        <v>0</v>
      </c>
      <c r="Y423" s="47">
        <f t="shared" si="142"/>
        <v>0</v>
      </c>
      <c r="Z423" s="47" t="str">
        <f t="shared" si="143"/>
        <v>ПДВ</v>
      </c>
      <c r="AA423" s="47">
        <f t="shared" si="144"/>
        <v>0</v>
      </c>
      <c r="AB423" s="47">
        <f t="shared" si="145"/>
        <v>0</v>
      </c>
      <c r="AC423" s="47" t="str">
        <f t="shared" si="146"/>
        <v>ПДВ</v>
      </c>
      <c r="AD423" t="e">
        <f>VLOOKUP(B423,[1]справочник!A:H,8,0)</f>
        <v>#N/A</v>
      </c>
    </row>
    <row r="424" spans="1:30" hidden="1" x14ac:dyDescent="0.25">
      <c r="A424">
        <v>406</v>
      </c>
      <c r="B424">
        <f>IF(ISBLANK(A424),0,IF(AND(ISERROR(VLOOKUP(VLOOKUP(A424,ishod_substance!A:G,7,0),$B$17:B423,1,0))=TRUE,VLOOKUP(A424,norm!A:B,2,0)&gt;0),VLOOKUP(A424,ishod_substance!A:G,7,0),0))</f>
        <v>0</v>
      </c>
      <c r="C424" s="47">
        <v>406</v>
      </c>
      <c r="D424" s="147" t="e">
        <f>VLOOKUP(B424,quide!A:B,2,0)</f>
        <v>#N/A</v>
      </c>
      <c r="E424" s="47" t="e">
        <f>VLOOKUP(B424,quide!A:G,7,0)</f>
        <v>#N/A</v>
      </c>
      <c r="F424" s="47">
        <f>SUMIF(ishod_substance!G:G,tbl_7!B424,ishod_substance!H:H)</f>
        <v>0</v>
      </c>
      <c r="G424" s="47">
        <f>SUMIF(ishod_substance!G:G,tbl_7!B424,ishod_substance!I:I)</f>
        <v>0</v>
      </c>
      <c r="H424" s="47" t="s">
        <v>172</v>
      </c>
      <c r="I424" s="47">
        <f t="shared" si="126"/>
        <v>0</v>
      </c>
      <c r="J424" s="47">
        <f t="shared" si="127"/>
        <v>0</v>
      </c>
      <c r="K424" s="47" t="str">
        <f t="shared" si="128"/>
        <v>ПДВ</v>
      </c>
      <c r="L424" s="47">
        <f t="shared" si="129"/>
        <v>0</v>
      </c>
      <c r="M424" s="47">
        <f t="shared" si="130"/>
        <v>0</v>
      </c>
      <c r="N424" s="47" t="str">
        <f t="shared" si="131"/>
        <v>ПДВ</v>
      </c>
      <c r="O424" s="47">
        <f t="shared" si="132"/>
        <v>0</v>
      </c>
      <c r="P424" s="47">
        <f t="shared" si="133"/>
        <v>0</v>
      </c>
      <c r="Q424" s="47" t="str">
        <f t="shared" si="134"/>
        <v>ПДВ</v>
      </c>
      <c r="R424" s="47">
        <f t="shared" si="135"/>
        <v>0</v>
      </c>
      <c r="S424" s="47">
        <f t="shared" si="136"/>
        <v>0</v>
      </c>
      <c r="T424" s="47" t="str">
        <f t="shared" si="137"/>
        <v>ПДВ</v>
      </c>
      <c r="U424" s="47">
        <f t="shared" si="138"/>
        <v>0</v>
      </c>
      <c r="V424" s="47">
        <f t="shared" si="139"/>
        <v>0</v>
      </c>
      <c r="W424" s="47" t="str">
        <f t="shared" si="140"/>
        <v>ПДВ</v>
      </c>
      <c r="X424" s="47">
        <f t="shared" si="141"/>
        <v>0</v>
      </c>
      <c r="Y424" s="47">
        <f t="shared" si="142"/>
        <v>0</v>
      </c>
      <c r="Z424" s="47" t="str">
        <f t="shared" si="143"/>
        <v>ПДВ</v>
      </c>
      <c r="AA424" s="47">
        <f t="shared" si="144"/>
        <v>0</v>
      </c>
      <c r="AB424" s="47">
        <f t="shared" si="145"/>
        <v>0</v>
      </c>
      <c r="AC424" s="47" t="str">
        <f t="shared" si="146"/>
        <v>ПДВ</v>
      </c>
      <c r="AD424" t="e">
        <f>VLOOKUP(B424,[1]справочник!A:H,8,0)</f>
        <v>#N/A</v>
      </c>
    </row>
    <row r="425" spans="1:30" hidden="1" x14ac:dyDescent="0.25">
      <c r="A425">
        <v>407</v>
      </c>
      <c r="B425">
        <f>IF(ISBLANK(A425),0,IF(AND(ISERROR(VLOOKUP(VLOOKUP(A425,ishod_substance!A:G,7,0),$B$17:B424,1,0))=TRUE,VLOOKUP(A425,norm!A:B,2,0)&gt;0),VLOOKUP(A425,ishod_substance!A:G,7,0),0))</f>
        <v>0</v>
      </c>
      <c r="C425" s="47">
        <v>407</v>
      </c>
      <c r="D425" s="147" t="e">
        <f>VLOOKUP(B425,quide!A:B,2,0)</f>
        <v>#N/A</v>
      </c>
      <c r="E425" s="47" t="e">
        <f>VLOOKUP(B425,quide!A:G,7,0)</f>
        <v>#N/A</v>
      </c>
      <c r="F425" s="47">
        <f>SUMIF(ishod_substance!G:G,tbl_7!B425,ishod_substance!H:H)</f>
        <v>0</v>
      </c>
      <c r="G425" s="47">
        <f>SUMIF(ishod_substance!G:G,tbl_7!B425,ishod_substance!I:I)</f>
        <v>0</v>
      </c>
      <c r="H425" s="47" t="s">
        <v>172</v>
      </c>
      <c r="I425" s="47">
        <f t="shared" si="126"/>
        <v>0</v>
      </c>
      <c r="J425" s="47">
        <f t="shared" si="127"/>
        <v>0</v>
      </c>
      <c r="K425" s="47" t="str">
        <f t="shared" si="128"/>
        <v>ПДВ</v>
      </c>
      <c r="L425" s="47">
        <f t="shared" si="129"/>
        <v>0</v>
      </c>
      <c r="M425" s="47">
        <f t="shared" si="130"/>
        <v>0</v>
      </c>
      <c r="N425" s="47" t="str">
        <f t="shared" si="131"/>
        <v>ПДВ</v>
      </c>
      <c r="O425" s="47">
        <f t="shared" si="132"/>
        <v>0</v>
      </c>
      <c r="P425" s="47">
        <f t="shared" si="133"/>
        <v>0</v>
      </c>
      <c r="Q425" s="47" t="str">
        <f t="shared" si="134"/>
        <v>ПДВ</v>
      </c>
      <c r="R425" s="47">
        <f t="shared" si="135"/>
        <v>0</v>
      </c>
      <c r="S425" s="47">
        <f t="shared" si="136"/>
        <v>0</v>
      </c>
      <c r="T425" s="47" t="str">
        <f t="shared" si="137"/>
        <v>ПДВ</v>
      </c>
      <c r="U425" s="47">
        <f t="shared" si="138"/>
        <v>0</v>
      </c>
      <c r="V425" s="47">
        <f t="shared" si="139"/>
        <v>0</v>
      </c>
      <c r="W425" s="47" t="str">
        <f t="shared" si="140"/>
        <v>ПДВ</v>
      </c>
      <c r="X425" s="47">
        <f t="shared" si="141"/>
        <v>0</v>
      </c>
      <c r="Y425" s="47">
        <f t="shared" si="142"/>
        <v>0</v>
      </c>
      <c r="Z425" s="47" t="str">
        <f t="shared" si="143"/>
        <v>ПДВ</v>
      </c>
      <c r="AA425" s="47">
        <f t="shared" si="144"/>
        <v>0</v>
      </c>
      <c r="AB425" s="47">
        <f t="shared" si="145"/>
        <v>0</v>
      </c>
      <c r="AC425" s="47" t="str">
        <f t="shared" si="146"/>
        <v>ПДВ</v>
      </c>
      <c r="AD425" t="e">
        <f>VLOOKUP(B425,[1]справочник!A:H,8,0)</f>
        <v>#N/A</v>
      </c>
    </row>
    <row r="426" spans="1:30" hidden="1" x14ac:dyDescent="0.25">
      <c r="A426">
        <v>408</v>
      </c>
      <c r="B426">
        <f>IF(ISBLANK(A426),0,IF(AND(ISERROR(VLOOKUP(VLOOKUP(A426,ishod_substance!A:G,7,0),$B$17:B425,1,0))=TRUE,VLOOKUP(A426,norm!A:B,2,0)&gt;0),VLOOKUP(A426,ishod_substance!A:G,7,0),0))</f>
        <v>0</v>
      </c>
      <c r="C426" s="47">
        <v>408</v>
      </c>
      <c r="D426" s="147" t="e">
        <f>VLOOKUP(B426,quide!A:B,2,0)</f>
        <v>#N/A</v>
      </c>
      <c r="E426" s="47" t="e">
        <f>VLOOKUP(B426,quide!A:G,7,0)</f>
        <v>#N/A</v>
      </c>
      <c r="F426" s="47">
        <f>SUMIF(ishod_substance!G:G,tbl_7!B426,ishod_substance!H:H)</f>
        <v>0</v>
      </c>
      <c r="G426" s="47">
        <f>SUMIF(ishod_substance!G:G,tbl_7!B426,ishod_substance!I:I)</f>
        <v>0</v>
      </c>
      <c r="H426" s="47" t="s">
        <v>172</v>
      </c>
      <c r="I426" s="47">
        <f t="shared" si="126"/>
        <v>0</v>
      </c>
      <c r="J426" s="47">
        <f t="shared" si="127"/>
        <v>0</v>
      </c>
      <c r="K426" s="47" t="str">
        <f t="shared" si="128"/>
        <v>ПДВ</v>
      </c>
      <c r="L426" s="47">
        <f t="shared" si="129"/>
        <v>0</v>
      </c>
      <c r="M426" s="47">
        <f t="shared" si="130"/>
        <v>0</v>
      </c>
      <c r="N426" s="47" t="str">
        <f t="shared" si="131"/>
        <v>ПДВ</v>
      </c>
      <c r="O426" s="47">
        <f t="shared" si="132"/>
        <v>0</v>
      </c>
      <c r="P426" s="47">
        <f t="shared" si="133"/>
        <v>0</v>
      </c>
      <c r="Q426" s="47" t="str">
        <f t="shared" si="134"/>
        <v>ПДВ</v>
      </c>
      <c r="R426" s="47">
        <f t="shared" si="135"/>
        <v>0</v>
      </c>
      <c r="S426" s="47">
        <f t="shared" si="136"/>
        <v>0</v>
      </c>
      <c r="T426" s="47" t="str">
        <f t="shared" si="137"/>
        <v>ПДВ</v>
      </c>
      <c r="U426" s="47">
        <f t="shared" si="138"/>
        <v>0</v>
      </c>
      <c r="V426" s="47">
        <f t="shared" si="139"/>
        <v>0</v>
      </c>
      <c r="W426" s="47" t="str">
        <f t="shared" si="140"/>
        <v>ПДВ</v>
      </c>
      <c r="X426" s="47">
        <f t="shared" si="141"/>
        <v>0</v>
      </c>
      <c r="Y426" s="47">
        <f t="shared" si="142"/>
        <v>0</v>
      </c>
      <c r="Z426" s="47" t="str">
        <f t="shared" si="143"/>
        <v>ПДВ</v>
      </c>
      <c r="AA426" s="47">
        <f t="shared" si="144"/>
        <v>0</v>
      </c>
      <c r="AB426" s="47">
        <f t="shared" si="145"/>
        <v>0</v>
      </c>
      <c r="AC426" s="47" t="str">
        <f t="shared" si="146"/>
        <v>ПДВ</v>
      </c>
      <c r="AD426" t="e">
        <f>VLOOKUP(B426,[1]справочник!A:H,8,0)</f>
        <v>#N/A</v>
      </c>
    </row>
    <row r="427" spans="1:30" hidden="1" x14ac:dyDescent="0.25">
      <c r="A427">
        <v>409</v>
      </c>
      <c r="B427">
        <f>IF(ISBLANK(A427),0,IF(AND(ISERROR(VLOOKUP(VLOOKUP(A427,ishod_substance!A:G,7,0),$B$17:B426,1,0))=TRUE,VLOOKUP(A427,norm!A:B,2,0)&gt;0),VLOOKUP(A427,ishod_substance!A:G,7,0),0))</f>
        <v>0</v>
      </c>
      <c r="C427" s="47">
        <v>409</v>
      </c>
      <c r="D427" s="147" t="e">
        <f>VLOOKUP(B427,quide!A:B,2,0)</f>
        <v>#N/A</v>
      </c>
      <c r="E427" s="47" t="e">
        <f>VLOOKUP(B427,quide!A:G,7,0)</f>
        <v>#N/A</v>
      </c>
      <c r="F427" s="47">
        <f>SUMIF(ishod_substance!G:G,tbl_7!B427,ishod_substance!H:H)</f>
        <v>0</v>
      </c>
      <c r="G427" s="47">
        <f>SUMIF(ishod_substance!G:G,tbl_7!B427,ishod_substance!I:I)</f>
        <v>0</v>
      </c>
      <c r="H427" s="47" t="s">
        <v>172</v>
      </c>
      <c r="I427" s="47">
        <f t="shared" si="126"/>
        <v>0</v>
      </c>
      <c r="J427" s="47">
        <f t="shared" si="127"/>
        <v>0</v>
      </c>
      <c r="K427" s="47" t="str">
        <f t="shared" si="128"/>
        <v>ПДВ</v>
      </c>
      <c r="L427" s="47">
        <f t="shared" si="129"/>
        <v>0</v>
      </c>
      <c r="M427" s="47">
        <f t="shared" si="130"/>
        <v>0</v>
      </c>
      <c r="N427" s="47" t="str">
        <f t="shared" si="131"/>
        <v>ПДВ</v>
      </c>
      <c r="O427" s="47">
        <f t="shared" si="132"/>
        <v>0</v>
      </c>
      <c r="P427" s="47">
        <f t="shared" si="133"/>
        <v>0</v>
      </c>
      <c r="Q427" s="47" t="str">
        <f t="shared" si="134"/>
        <v>ПДВ</v>
      </c>
      <c r="R427" s="47">
        <f t="shared" si="135"/>
        <v>0</v>
      </c>
      <c r="S427" s="47">
        <f t="shared" si="136"/>
        <v>0</v>
      </c>
      <c r="T427" s="47" t="str">
        <f t="shared" si="137"/>
        <v>ПДВ</v>
      </c>
      <c r="U427" s="47">
        <f t="shared" si="138"/>
        <v>0</v>
      </c>
      <c r="V427" s="47">
        <f t="shared" si="139"/>
        <v>0</v>
      </c>
      <c r="W427" s="47" t="str">
        <f t="shared" si="140"/>
        <v>ПДВ</v>
      </c>
      <c r="X427" s="47">
        <f t="shared" si="141"/>
        <v>0</v>
      </c>
      <c r="Y427" s="47">
        <f t="shared" si="142"/>
        <v>0</v>
      </c>
      <c r="Z427" s="47" t="str">
        <f t="shared" si="143"/>
        <v>ПДВ</v>
      </c>
      <c r="AA427" s="47">
        <f t="shared" si="144"/>
        <v>0</v>
      </c>
      <c r="AB427" s="47">
        <f t="shared" si="145"/>
        <v>0</v>
      </c>
      <c r="AC427" s="47" t="str">
        <f t="shared" si="146"/>
        <v>ПДВ</v>
      </c>
      <c r="AD427" t="e">
        <f>VLOOKUP(B427,[1]справочник!A:H,8,0)</f>
        <v>#N/A</v>
      </c>
    </row>
    <row r="428" spans="1:30" hidden="1" x14ac:dyDescent="0.25">
      <c r="A428">
        <v>410</v>
      </c>
      <c r="B428">
        <f>IF(ISBLANK(A428),0,IF(AND(ISERROR(VLOOKUP(VLOOKUP(A428,ishod_substance!A:G,7,0),$B$17:B427,1,0))=TRUE,VLOOKUP(A428,norm!A:B,2,0)&gt;0),VLOOKUP(A428,ishod_substance!A:G,7,0),0))</f>
        <v>0</v>
      </c>
      <c r="C428" s="47">
        <v>410</v>
      </c>
      <c r="D428" s="147" t="e">
        <f>VLOOKUP(B428,quide!A:B,2,0)</f>
        <v>#N/A</v>
      </c>
      <c r="E428" s="47" t="e">
        <f>VLOOKUP(B428,quide!A:G,7,0)</f>
        <v>#N/A</v>
      </c>
      <c r="F428" s="47">
        <f>SUMIF(ishod_substance!G:G,tbl_7!B428,ishod_substance!H:H)</f>
        <v>0</v>
      </c>
      <c r="G428" s="47">
        <f>SUMIF(ishod_substance!G:G,tbl_7!B428,ishod_substance!I:I)</f>
        <v>0</v>
      </c>
      <c r="H428" s="47" t="s">
        <v>172</v>
      </c>
      <c r="I428" s="47">
        <f t="shared" si="126"/>
        <v>0</v>
      </c>
      <c r="J428" s="47">
        <f t="shared" si="127"/>
        <v>0</v>
      </c>
      <c r="K428" s="47" t="str">
        <f t="shared" si="128"/>
        <v>ПДВ</v>
      </c>
      <c r="L428" s="47">
        <f t="shared" si="129"/>
        <v>0</v>
      </c>
      <c r="M428" s="47">
        <f t="shared" si="130"/>
        <v>0</v>
      </c>
      <c r="N428" s="47" t="str">
        <f t="shared" si="131"/>
        <v>ПДВ</v>
      </c>
      <c r="O428" s="47">
        <f t="shared" si="132"/>
        <v>0</v>
      </c>
      <c r="P428" s="47">
        <f t="shared" si="133"/>
        <v>0</v>
      </c>
      <c r="Q428" s="47" t="str">
        <f t="shared" si="134"/>
        <v>ПДВ</v>
      </c>
      <c r="R428" s="47">
        <f t="shared" si="135"/>
        <v>0</v>
      </c>
      <c r="S428" s="47">
        <f t="shared" si="136"/>
        <v>0</v>
      </c>
      <c r="T428" s="47" t="str">
        <f t="shared" si="137"/>
        <v>ПДВ</v>
      </c>
      <c r="U428" s="47">
        <f t="shared" si="138"/>
        <v>0</v>
      </c>
      <c r="V428" s="47">
        <f t="shared" si="139"/>
        <v>0</v>
      </c>
      <c r="W428" s="47" t="str">
        <f t="shared" si="140"/>
        <v>ПДВ</v>
      </c>
      <c r="X428" s="47">
        <f t="shared" si="141"/>
        <v>0</v>
      </c>
      <c r="Y428" s="47">
        <f t="shared" si="142"/>
        <v>0</v>
      </c>
      <c r="Z428" s="47" t="str">
        <f t="shared" si="143"/>
        <v>ПДВ</v>
      </c>
      <c r="AA428" s="47">
        <f t="shared" si="144"/>
        <v>0</v>
      </c>
      <c r="AB428" s="47">
        <f t="shared" si="145"/>
        <v>0</v>
      </c>
      <c r="AC428" s="47" t="str">
        <f t="shared" si="146"/>
        <v>ПДВ</v>
      </c>
      <c r="AD428" t="e">
        <f>VLOOKUP(B428,[1]справочник!A:H,8,0)</f>
        <v>#N/A</v>
      </c>
    </row>
    <row r="429" spans="1:30" hidden="1" x14ac:dyDescent="0.25">
      <c r="A429">
        <v>411</v>
      </c>
      <c r="B429">
        <f>IF(ISBLANK(A429),0,IF(AND(ISERROR(VLOOKUP(VLOOKUP(A429,ishod_substance!A:G,7,0),$B$17:B428,1,0))=TRUE,VLOOKUP(A429,norm!A:B,2,0)&gt;0),VLOOKUP(A429,ishod_substance!A:G,7,0),0))</f>
        <v>0</v>
      </c>
      <c r="C429" s="47">
        <v>411</v>
      </c>
      <c r="D429" s="147" t="e">
        <f>VLOOKUP(B429,quide!A:B,2,0)</f>
        <v>#N/A</v>
      </c>
      <c r="E429" s="47" t="e">
        <f>VLOOKUP(B429,quide!A:G,7,0)</f>
        <v>#N/A</v>
      </c>
      <c r="F429" s="47">
        <f>SUMIF(ishod_substance!G:G,tbl_7!B429,ishod_substance!H:H)</f>
        <v>0</v>
      </c>
      <c r="G429" s="47">
        <f>SUMIF(ishod_substance!G:G,tbl_7!B429,ishod_substance!I:I)</f>
        <v>0</v>
      </c>
      <c r="H429" s="47" t="s">
        <v>172</v>
      </c>
      <c r="I429" s="47">
        <f t="shared" si="126"/>
        <v>0</v>
      </c>
      <c r="J429" s="47">
        <f t="shared" si="127"/>
        <v>0</v>
      </c>
      <c r="K429" s="47" t="str">
        <f t="shared" si="128"/>
        <v>ПДВ</v>
      </c>
      <c r="L429" s="47">
        <f t="shared" si="129"/>
        <v>0</v>
      </c>
      <c r="M429" s="47">
        <f t="shared" si="130"/>
        <v>0</v>
      </c>
      <c r="N429" s="47" t="str">
        <f t="shared" si="131"/>
        <v>ПДВ</v>
      </c>
      <c r="O429" s="47">
        <f t="shared" si="132"/>
        <v>0</v>
      </c>
      <c r="P429" s="47">
        <f t="shared" si="133"/>
        <v>0</v>
      </c>
      <c r="Q429" s="47" t="str">
        <f t="shared" si="134"/>
        <v>ПДВ</v>
      </c>
      <c r="R429" s="47">
        <f t="shared" si="135"/>
        <v>0</v>
      </c>
      <c r="S429" s="47">
        <f t="shared" si="136"/>
        <v>0</v>
      </c>
      <c r="T429" s="47" t="str">
        <f t="shared" si="137"/>
        <v>ПДВ</v>
      </c>
      <c r="U429" s="47">
        <f t="shared" si="138"/>
        <v>0</v>
      </c>
      <c r="V429" s="47">
        <f t="shared" si="139"/>
        <v>0</v>
      </c>
      <c r="W429" s="47" t="str">
        <f t="shared" si="140"/>
        <v>ПДВ</v>
      </c>
      <c r="X429" s="47">
        <f t="shared" si="141"/>
        <v>0</v>
      </c>
      <c r="Y429" s="47">
        <f t="shared" si="142"/>
        <v>0</v>
      </c>
      <c r="Z429" s="47" t="str">
        <f t="shared" si="143"/>
        <v>ПДВ</v>
      </c>
      <c r="AA429" s="47">
        <f t="shared" si="144"/>
        <v>0</v>
      </c>
      <c r="AB429" s="47">
        <f t="shared" si="145"/>
        <v>0</v>
      </c>
      <c r="AC429" s="47" t="str">
        <f t="shared" si="146"/>
        <v>ПДВ</v>
      </c>
      <c r="AD429" t="e">
        <f>VLOOKUP(B429,[1]справочник!A:H,8,0)</f>
        <v>#N/A</v>
      </c>
    </row>
    <row r="430" spans="1:30" hidden="1" x14ac:dyDescent="0.25">
      <c r="A430">
        <v>412</v>
      </c>
      <c r="B430">
        <f>IF(ISBLANK(A430),0,IF(AND(ISERROR(VLOOKUP(VLOOKUP(A430,ishod_substance!A:G,7,0),$B$17:B429,1,0))=TRUE,VLOOKUP(A430,norm!A:B,2,0)&gt;0),VLOOKUP(A430,ishod_substance!A:G,7,0),0))</f>
        <v>0</v>
      </c>
      <c r="C430" s="47">
        <v>412</v>
      </c>
      <c r="D430" s="147" t="e">
        <f>VLOOKUP(B430,quide!A:B,2,0)</f>
        <v>#N/A</v>
      </c>
      <c r="E430" s="47" t="e">
        <f>VLOOKUP(B430,quide!A:G,7,0)</f>
        <v>#N/A</v>
      </c>
      <c r="F430" s="47">
        <f>SUMIF(ishod_substance!G:G,tbl_7!B430,ishod_substance!H:H)</f>
        <v>0</v>
      </c>
      <c r="G430" s="47">
        <f>SUMIF(ishod_substance!G:G,tbl_7!B430,ishod_substance!I:I)</f>
        <v>0</v>
      </c>
      <c r="H430" s="47" t="s">
        <v>172</v>
      </c>
      <c r="I430" s="47">
        <f t="shared" si="126"/>
        <v>0</v>
      </c>
      <c r="J430" s="47">
        <f t="shared" si="127"/>
        <v>0</v>
      </c>
      <c r="K430" s="47" t="str">
        <f t="shared" si="128"/>
        <v>ПДВ</v>
      </c>
      <c r="L430" s="47">
        <f t="shared" si="129"/>
        <v>0</v>
      </c>
      <c r="M430" s="47">
        <f t="shared" si="130"/>
        <v>0</v>
      </c>
      <c r="N430" s="47" t="str">
        <f t="shared" si="131"/>
        <v>ПДВ</v>
      </c>
      <c r="O430" s="47">
        <f t="shared" si="132"/>
        <v>0</v>
      </c>
      <c r="P430" s="47">
        <f t="shared" si="133"/>
        <v>0</v>
      </c>
      <c r="Q430" s="47" t="str">
        <f t="shared" si="134"/>
        <v>ПДВ</v>
      </c>
      <c r="R430" s="47">
        <f t="shared" si="135"/>
        <v>0</v>
      </c>
      <c r="S430" s="47">
        <f t="shared" si="136"/>
        <v>0</v>
      </c>
      <c r="T430" s="47" t="str">
        <f t="shared" si="137"/>
        <v>ПДВ</v>
      </c>
      <c r="U430" s="47">
        <f t="shared" si="138"/>
        <v>0</v>
      </c>
      <c r="V430" s="47">
        <f t="shared" si="139"/>
        <v>0</v>
      </c>
      <c r="W430" s="47" t="str">
        <f t="shared" si="140"/>
        <v>ПДВ</v>
      </c>
      <c r="X430" s="47">
        <f t="shared" si="141"/>
        <v>0</v>
      </c>
      <c r="Y430" s="47">
        <f t="shared" si="142"/>
        <v>0</v>
      </c>
      <c r="Z430" s="47" t="str">
        <f t="shared" si="143"/>
        <v>ПДВ</v>
      </c>
      <c r="AA430" s="47">
        <f t="shared" si="144"/>
        <v>0</v>
      </c>
      <c r="AB430" s="47">
        <f t="shared" si="145"/>
        <v>0</v>
      </c>
      <c r="AC430" s="47" t="str">
        <f t="shared" si="146"/>
        <v>ПДВ</v>
      </c>
      <c r="AD430" t="e">
        <f>VLOOKUP(B430,[1]справочник!A:H,8,0)</f>
        <v>#N/A</v>
      </c>
    </row>
    <row r="431" spans="1:30" hidden="1" x14ac:dyDescent="0.25">
      <c r="A431">
        <v>413</v>
      </c>
      <c r="B431">
        <f>IF(ISBLANK(A431),0,IF(AND(ISERROR(VLOOKUP(VLOOKUP(A431,ishod_substance!A:G,7,0),$B$17:B430,1,0))=TRUE,VLOOKUP(A431,norm!A:B,2,0)&gt;0),VLOOKUP(A431,ishod_substance!A:G,7,0),0))</f>
        <v>0</v>
      </c>
      <c r="C431" s="47">
        <v>413</v>
      </c>
      <c r="D431" s="147" t="e">
        <f>VLOOKUP(B431,quide!A:B,2,0)</f>
        <v>#N/A</v>
      </c>
      <c r="E431" s="47" t="e">
        <f>VLOOKUP(B431,quide!A:G,7,0)</f>
        <v>#N/A</v>
      </c>
      <c r="F431" s="47">
        <f>SUMIF(ishod_substance!G:G,tbl_7!B431,ishod_substance!H:H)</f>
        <v>0</v>
      </c>
      <c r="G431" s="47">
        <f>SUMIF(ishod_substance!G:G,tbl_7!B431,ishod_substance!I:I)</f>
        <v>0</v>
      </c>
      <c r="H431" s="47" t="s">
        <v>172</v>
      </c>
      <c r="I431" s="47">
        <f t="shared" si="126"/>
        <v>0</v>
      </c>
      <c r="J431" s="47">
        <f t="shared" si="127"/>
        <v>0</v>
      </c>
      <c r="K431" s="47" t="str">
        <f t="shared" si="128"/>
        <v>ПДВ</v>
      </c>
      <c r="L431" s="47">
        <f t="shared" si="129"/>
        <v>0</v>
      </c>
      <c r="M431" s="47">
        <f t="shared" si="130"/>
        <v>0</v>
      </c>
      <c r="N431" s="47" t="str">
        <f t="shared" si="131"/>
        <v>ПДВ</v>
      </c>
      <c r="O431" s="47">
        <f t="shared" si="132"/>
        <v>0</v>
      </c>
      <c r="P431" s="47">
        <f t="shared" si="133"/>
        <v>0</v>
      </c>
      <c r="Q431" s="47" t="str">
        <f t="shared" si="134"/>
        <v>ПДВ</v>
      </c>
      <c r="R431" s="47">
        <f t="shared" si="135"/>
        <v>0</v>
      </c>
      <c r="S431" s="47">
        <f t="shared" si="136"/>
        <v>0</v>
      </c>
      <c r="T431" s="47" t="str">
        <f t="shared" si="137"/>
        <v>ПДВ</v>
      </c>
      <c r="U431" s="47">
        <f t="shared" si="138"/>
        <v>0</v>
      </c>
      <c r="V431" s="47">
        <f t="shared" si="139"/>
        <v>0</v>
      </c>
      <c r="W431" s="47" t="str">
        <f t="shared" si="140"/>
        <v>ПДВ</v>
      </c>
      <c r="X431" s="47">
        <f t="shared" si="141"/>
        <v>0</v>
      </c>
      <c r="Y431" s="47">
        <f t="shared" si="142"/>
        <v>0</v>
      </c>
      <c r="Z431" s="47" t="str">
        <f t="shared" si="143"/>
        <v>ПДВ</v>
      </c>
      <c r="AA431" s="47">
        <f t="shared" si="144"/>
        <v>0</v>
      </c>
      <c r="AB431" s="47">
        <f t="shared" si="145"/>
        <v>0</v>
      </c>
      <c r="AC431" s="47" t="str">
        <f t="shared" si="146"/>
        <v>ПДВ</v>
      </c>
      <c r="AD431" t="e">
        <f>VLOOKUP(B431,[1]справочник!A:H,8,0)</f>
        <v>#N/A</v>
      </c>
    </row>
    <row r="432" spans="1:30" hidden="1" x14ac:dyDescent="0.25">
      <c r="A432">
        <v>414</v>
      </c>
      <c r="B432">
        <f>IF(ISBLANK(A432),0,IF(AND(ISERROR(VLOOKUP(VLOOKUP(A432,ishod_substance!A:G,7,0),$B$17:B431,1,0))=TRUE,VLOOKUP(A432,norm!A:B,2,0)&gt;0),VLOOKUP(A432,ishod_substance!A:G,7,0),0))</f>
        <v>0</v>
      </c>
      <c r="C432" s="47">
        <v>414</v>
      </c>
      <c r="D432" s="147" t="e">
        <f>VLOOKUP(B432,quide!A:B,2,0)</f>
        <v>#N/A</v>
      </c>
      <c r="E432" s="47" t="e">
        <f>VLOOKUP(B432,quide!A:G,7,0)</f>
        <v>#N/A</v>
      </c>
      <c r="F432" s="47">
        <f>SUMIF(ishod_substance!G:G,tbl_7!B432,ishod_substance!H:H)</f>
        <v>0</v>
      </c>
      <c r="G432" s="47">
        <f>SUMIF(ishod_substance!G:G,tbl_7!B432,ishod_substance!I:I)</f>
        <v>0</v>
      </c>
      <c r="H432" s="47" t="s">
        <v>172</v>
      </c>
      <c r="I432" s="47">
        <f t="shared" si="126"/>
        <v>0</v>
      </c>
      <c r="J432" s="47">
        <f t="shared" si="127"/>
        <v>0</v>
      </c>
      <c r="K432" s="47" t="str">
        <f t="shared" si="128"/>
        <v>ПДВ</v>
      </c>
      <c r="L432" s="47">
        <f t="shared" si="129"/>
        <v>0</v>
      </c>
      <c r="M432" s="47">
        <f t="shared" si="130"/>
        <v>0</v>
      </c>
      <c r="N432" s="47" t="str">
        <f t="shared" si="131"/>
        <v>ПДВ</v>
      </c>
      <c r="O432" s="47">
        <f t="shared" si="132"/>
        <v>0</v>
      </c>
      <c r="P432" s="47">
        <f t="shared" si="133"/>
        <v>0</v>
      </c>
      <c r="Q432" s="47" t="str">
        <f t="shared" si="134"/>
        <v>ПДВ</v>
      </c>
      <c r="R432" s="47">
        <f t="shared" si="135"/>
        <v>0</v>
      </c>
      <c r="S432" s="47">
        <f t="shared" si="136"/>
        <v>0</v>
      </c>
      <c r="T432" s="47" t="str">
        <f t="shared" si="137"/>
        <v>ПДВ</v>
      </c>
      <c r="U432" s="47">
        <f t="shared" si="138"/>
        <v>0</v>
      </c>
      <c r="V432" s="47">
        <f t="shared" si="139"/>
        <v>0</v>
      </c>
      <c r="W432" s="47" t="str">
        <f t="shared" si="140"/>
        <v>ПДВ</v>
      </c>
      <c r="X432" s="47">
        <f t="shared" si="141"/>
        <v>0</v>
      </c>
      <c r="Y432" s="47">
        <f t="shared" si="142"/>
        <v>0</v>
      </c>
      <c r="Z432" s="47" t="str">
        <f t="shared" si="143"/>
        <v>ПДВ</v>
      </c>
      <c r="AA432" s="47">
        <f t="shared" si="144"/>
        <v>0</v>
      </c>
      <c r="AB432" s="47">
        <f t="shared" si="145"/>
        <v>0</v>
      </c>
      <c r="AC432" s="47" t="str">
        <f t="shared" si="146"/>
        <v>ПДВ</v>
      </c>
      <c r="AD432" t="e">
        <f>VLOOKUP(B432,[1]справочник!A:H,8,0)</f>
        <v>#N/A</v>
      </c>
    </row>
    <row r="433" spans="1:30" hidden="1" x14ac:dyDescent="0.25">
      <c r="A433">
        <v>415</v>
      </c>
      <c r="B433">
        <f>IF(ISBLANK(A433),0,IF(AND(ISERROR(VLOOKUP(VLOOKUP(A433,ishod_substance!A:G,7,0),$B$17:B432,1,0))=TRUE,VLOOKUP(A433,norm!A:B,2,0)&gt;0),VLOOKUP(A433,ishod_substance!A:G,7,0),0))</f>
        <v>0</v>
      </c>
      <c r="C433" s="47">
        <v>415</v>
      </c>
      <c r="D433" s="147" t="e">
        <f>VLOOKUP(B433,quide!A:B,2,0)</f>
        <v>#N/A</v>
      </c>
      <c r="E433" s="47" t="e">
        <f>VLOOKUP(B433,quide!A:G,7,0)</f>
        <v>#N/A</v>
      </c>
      <c r="F433" s="47">
        <f>SUMIF(ishod_substance!G:G,tbl_7!B433,ishod_substance!H:H)</f>
        <v>0</v>
      </c>
      <c r="G433" s="47">
        <f>SUMIF(ishod_substance!G:G,tbl_7!B433,ishod_substance!I:I)</f>
        <v>0</v>
      </c>
      <c r="H433" s="47" t="s">
        <v>172</v>
      </c>
      <c r="I433" s="47">
        <f t="shared" si="126"/>
        <v>0</v>
      </c>
      <c r="J433" s="47">
        <f t="shared" si="127"/>
        <v>0</v>
      </c>
      <c r="K433" s="47" t="str">
        <f t="shared" si="128"/>
        <v>ПДВ</v>
      </c>
      <c r="L433" s="47">
        <f t="shared" si="129"/>
        <v>0</v>
      </c>
      <c r="M433" s="47">
        <f t="shared" si="130"/>
        <v>0</v>
      </c>
      <c r="N433" s="47" t="str">
        <f t="shared" si="131"/>
        <v>ПДВ</v>
      </c>
      <c r="O433" s="47">
        <f t="shared" si="132"/>
        <v>0</v>
      </c>
      <c r="P433" s="47">
        <f t="shared" si="133"/>
        <v>0</v>
      </c>
      <c r="Q433" s="47" t="str">
        <f t="shared" si="134"/>
        <v>ПДВ</v>
      </c>
      <c r="R433" s="47">
        <f t="shared" si="135"/>
        <v>0</v>
      </c>
      <c r="S433" s="47">
        <f t="shared" si="136"/>
        <v>0</v>
      </c>
      <c r="T433" s="47" t="str">
        <f t="shared" si="137"/>
        <v>ПДВ</v>
      </c>
      <c r="U433" s="47">
        <f t="shared" si="138"/>
        <v>0</v>
      </c>
      <c r="V433" s="47">
        <f t="shared" si="139"/>
        <v>0</v>
      </c>
      <c r="W433" s="47" t="str">
        <f t="shared" si="140"/>
        <v>ПДВ</v>
      </c>
      <c r="X433" s="47">
        <f t="shared" si="141"/>
        <v>0</v>
      </c>
      <c r="Y433" s="47">
        <f t="shared" si="142"/>
        <v>0</v>
      </c>
      <c r="Z433" s="47" t="str">
        <f t="shared" si="143"/>
        <v>ПДВ</v>
      </c>
      <c r="AA433" s="47">
        <f t="shared" si="144"/>
        <v>0</v>
      </c>
      <c r="AB433" s="47">
        <f t="shared" si="145"/>
        <v>0</v>
      </c>
      <c r="AC433" s="47" t="str">
        <f t="shared" si="146"/>
        <v>ПДВ</v>
      </c>
      <c r="AD433" t="e">
        <f>VLOOKUP(B433,[1]справочник!A:H,8,0)</f>
        <v>#N/A</v>
      </c>
    </row>
    <row r="434" spans="1:30" hidden="1" x14ac:dyDescent="0.25">
      <c r="A434">
        <v>416</v>
      </c>
      <c r="B434">
        <f>IF(ISBLANK(A434),0,IF(AND(ISERROR(VLOOKUP(VLOOKUP(A434,ishod_substance!A:G,7,0),$B$17:B433,1,0))=TRUE,VLOOKUP(A434,norm!A:B,2,0)&gt;0),VLOOKUP(A434,ishod_substance!A:G,7,0),0))</f>
        <v>0</v>
      </c>
      <c r="C434" s="47">
        <v>416</v>
      </c>
      <c r="D434" s="147" t="e">
        <f>VLOOKUP(B434,quide!A:B,2,0)</f>
        <v>#N/A</v>
      </c>
      <c r="E434" s="47" t="e">
        <f>VLOOKUP(B434,quide!A:G,7,0)</f>
        <v>#N/A</v>
      </c>
      <c r="F434" s="47">
        <f>SUMIF(ishod_substance!G:G,tbl_7!B434,ishod_substance!H:H)</f>
        <v>0</v>
      </c>
      <c r="G434" s="47">
        <f>SUMIF(ishod_substance!G:G,tbl_7!B434,ishod_substance!I:I)</f>
        <v>0</v>
      </c>
      <c r="H434" s="47" t="s">
        <v>172</v>
      </c>
      <c r="I434" s="47">
        <f t="shared" si="126"/>
        <v>0</v>
      </c>
      <c r="J434" s="47">
        <f t="shared" si="127"/>
        <v>0</v>
      </c>
      <c r="K434" s="47" t="str">
        <f t="shared" si="128"/>
        <v>ПДВ</v>
      </c>
      <c r="L434" s="47">
        <f t="shared" si="129"/>
        <v>0</v>
      </c>
      <c r="M434" s="47">
        <f t="shared" si="130"/>
        <v>0</v>
      </c>
      <c r="N434" s="47" t="str">
        <f t="shared" si="131"/>
        <v>ПДВ</v>
      </c>
      <c r="O434" s="47">
        <f t="shared" si="132"/>
        <v>0</v>
      </c>
      <c r="P434" s="47">
        <f t="shared" si="133"/>
        <v>0</v>
      </c>
      <c r="Q434" s="47" t="str">
        <f t="shared" si="134"/>
        <v>ПДВ</v>
      </c>
      <c r="R434" s="47">
        <f t="shared" si="135"/>
        <v>0</v>
      </c>
      <c r="S434" s="47">
        <f t="shared" si="136"/>
        <v>0</v>
      </c>
      <c r="T434" s="47" t="str">
        <f t="shared" si="137"/>
        <v>ПДВ</v>
      </c>
      <c r="U434" s="47">
        <f t="shared" si="138"/>
        <v>0</v>
      </c>
      <c r="V434" s="47">
        <f t="shared" si="139"/>
        <v>0</v>
      </c>
      <c r="W434" s="47" t="str">
        <f t="shared" si="140"/>
        <v>ПДВ</v>
      </c>
      <c r="X434" s="47">
        <f t="shared" si="141"/>
        <v>0</v>
      </c>
      <c r="Y434" s="47">
        <f t="shared" si="142"/>
        <v>0</v>
      </c>
      <c r="Z434" s="47" t="str">
        <f t="shared" si="143"/>
        <v>ПДВ</v>
      </c>
      <c r="AA434" s="47">
        <f t="shared" si="144"/>
        <v>0</v>
      </c>
      <c r="AB434" s="47">
        <f t="shared" si="145"/>
        <v>0</v>
      </c>
      <c r="AC434" s="47" t="str">
        <f t="shared" si="146"/>
        <v>ПДВ</v>
      </c>
      <c r="AD434" t="e">
        <f>VLOOKUP(B434,[1]справочник!A:H,8,0)</f>
        <v>#N/A</v>
      </c>
    </row>
    <row r="435" spans="1:30" hidden="1" x14ac:dyDescent="0.25">
      <c r="A435">
        <v>417</v>
      </c>
      <c r="B435">
        <f>IF(ISBLANK(A435),0,IF(AND(ISERROR(VLOOKUP(VLOOKUP(A435,ishod_substance!A:G,7,0),$B$17:B434,1,0))=TRUE,VLOOKUP(A435,norm!A:B,2,0)&gt;0),VLOOKUP(A435,ishod_substance!A:G,7,0),0))</f>
        <v>0</v>
      </c>
      <c r="C435" s="47">
        <v>417</v>
      </c>
      <c r="D435" s="147" t="e">
        <f>VLOOKUP(B435,quide!A:B,2,0)</f>
        <v>#N/A</v>
      </c>
      <c r="E435" s="47" t="e">
        <f>VLOOKUP(B435,quide!A:G,7,0)</f>
        <v>#N/A</v>
      </c>
      <c r="F435" s="47">
        <f>SUMIF(ishod_substance!G:G,tbl_7!B435,ishod_substance!H:H)</f>
        <v>0</v>
      </c>
      <c r="G435" s="47">
        <f>SUMIF(ishod_substance!G:G,tbl_7!B435,ishod_substance!I:I)</f>
        <v>0</v>
      </c>
      <c r="H435" s="47" t="s">
        <v>172</v>
      </c>
      <c r="I435" s="47">
        <f t="shared" si="126"/>
        <v>0</v>
      </c>
      <c r="J435" s="47">
        <f t="shared" si="127"/>
        <v>0</v>
      </c>
      <c r="K435" s="47" t="str">
        <f t="shared" si="128"/>
        <v>ПДВ</v>
      </c>
      <c r="L435" s="47">
        <f t="shared" si="129"/>
        <v>0</v>
      </c>
      <c r="M435" s="47">
        <f t="shared" si="130"/>
        <v>0</v>
      </c>
      <c r="N435" s="47" t="str">
        <f t="shared" si="131"/>
        <v>ПДВ</v>
      </c>
      <c r="O435" s="47">
        <f t="shared" si="132"/>
        <v>0</v>
      </c>
      <c r="P435" s="47">
        <f t="shared" si="133"/>
        <v>0</v>
      </c>
      <c r="Q435" s="47" t="str">
        <f t="shared" si="134"/>
        <v>ПДВ</v>
      </c>
      <c r="R435" s="47">
        <f t="shared" si="135"/>
        <v>0</v>
      </c>
      <c r="S435" s="47">
        <f t="shared" si="136"/>
        <v>0</v>
      </c>
      <c r="T435" s="47" t="str">
        <f t="shared" si="137"/>
        <v>ПДВ</v>
      </c>
      <c r="U435" s="47">
        <f t="shared" si="138"/>
        <v>0</v>
      </c>
      <c r="V435" s="47">
        <f t="shared" si="139"/>
        <v>0</v>
      </c>
      <c r="W435" s="47" t="str">
        <f t="shared" si="140"/>
        <v>ПДВ</v>
      </c>
      <c r="X435" s="47">
        <f t="shared" si="141"/>
        <v>0</v>
      </c>
      <c r="Y435" s="47">
        <f t="shared" si="142"/>
        <v>0</v>
      </c>
      <c r="Z435" s="47" t="str">
        <f t="shared" si="143"/>
        <v>ПДВ</v>
      </c>
      <c r="AA435" s="47">
        <f t="shared" si="144"/>
        <v>0</v>
      </c>
      <c r="AB435" s="47">
        <f t="shared" si="145"/>
        <v>0</v>
      </c>
      <c r="AC435" s="47" t="str">
        <f t="shared" si="146"/>
        <v>ПДВ</v>
      </c>
      <c r="AD435" t="e">
        <f>VLOOKUP(B435,[1]справочник!A:H,8,0)</f>
        <v>#N/A</v>
      </c>
    </row>
    <row r="436" spans="1:30" hidden="1" x14ac:dyDescent="0.25">
      <c r="A436">
        <v>418</v>
      </c>
      <c r="B436">
        <f>IF(ISBLANK(A436),0,IF(AND(ISERROR(VLOOKUP(VLOOKUP(A436,ishod_substance!A:G,7,0),$B$17:B435,1,0))=TRUE,VLOOKUP(A436,norm!A:B,2,0)&gt;0),VLOOKUP(A436,ishod_substance!A:G,7,0),0))</f>
        <v>0</v>
      </c>
      <c r="C436" s="47">
        <v>418</v>
      </c>
      <c r="D436" s="147" t="e">
        <f>VLOOKUP(B436,quide!A:B,2,0)</f>
        <v>#N/A</v>
      </c>
      <c r="E436" s="47" t="e">
        <f>VLOOKUP(B436,quide!A:G,7,0)</f>
        <v>#N/A</v>
      </c>
      <c r="F436" s="47">
        <f>SUMIF(ishod_substance!G:G,tbl_7!B436,ishod_substance!H:H)</f>
        <v>0</v>
      </c>
      <c r="G436" s="47">
        <f>SUMIF(ishod_substance!G:G,tbl_7!B436,ishod_substance!I:I)</f>
        <v>0</v>
      </c>
      <c r="H436" s="47" t="s">
        <v>172</v>
      </c>
      <c r="I436" s="47">
        <f t="shared" si="126"/>
        <v>0</v>
      </c>
      <c r="J436" s="47">
        <f t="shared" si="127"/>
        <v>0</v>
      </c>
      <c r="K436" s="47" t="str">
        <f t="shared" si="128"/>
        <v>ПДВ</v>
      </c>
      <c r="L436" s="47">
        <f t="shared" si="129"/>
        <v>0</v>
      </c>
      <c r="M436" s="47">
        <f t="shared" si="130"/>
        <v>0</v>
      </c>
      <c r="N436" s="47" t="str">
        <f t="shared" si="131"/>
        <v>ПДВ</v>
      </c>
      <c r="O436" s="47">
        <f t="shared" si="132"/>
        <v>0</v>
      </c>
      <c r="P436" s="47">
        <f t="shared" si="133"/>
        <v>0</v>
      </c>
      <c r="Q436" s="47" t="str">
        <f t="shared" si="134"/>
        <v>ПДВ</v>
      </c>
      <c r="R436" s="47">
        <f t="shared" si="135"/>
        <v>0</v>
      </c>
      <c r="S436" s="47">
        <f t="shared" si="136"/>
        <v>0</v>
      </c>
      <c r="T436" s="47" t="str">
        <f t="shared" si="137"/>
        <v>ПДВ</v>
      </c>
      <c r="U436" s="47">
        <f t="shared" si="138"/>
        <v>0</v>
      </c>
      <c r="V436" s="47">
        <f t="shared" si="139"/>
        <v>0</v>
      </c>
      <c r="W436" s="47" t="str">
        <f t="shared" si="140"/>
        <v>ПДВ</v>
      </c>
      <c r="X436" s="47">
        <f t="shared" si="141"/>
        <v>0</v>
      </c>
      <c r="Y436" s="47">
        <f t="shared" si="142"/>
        <v>0</v>
      </c>
      <c r="Z436" s="47" t="str">
        <f t="shared" si="143"/>
        <v>ПДВ</v>
      </c>
      <c r="AA436" s="47">
        <f t="shared" si="144"/>
        <v>0</v>
      </c>
      <c r="AB436" s="47">
        <f t="shared" si="145"/>
        <v>0</v>
      </c>
      <c r="AC436" s="47" t="str">
        <f t="shared" si="146"/>
        <v>ПДВ</v>
      </c>
      <c r="AD436" t="e">
        <f>VLOOKUP(B436,[1]справочник!A:H,8,0)</f>
        <v>#N/A</v>
      </c>
    </row>
    <row r="437" spans="1:30" hidden="1" x14ac:dyDescent="0.25">
      <c r="A437">
        <v>419</v>
      </c>
      <c r="B437">
        <f>IF(ISBLANK(A437),0,IF(AND(ISERROR(VLOOKUP(VLOOKUP(A437,ishod_substance!A:G,7,0),$B$17:B436,1,0))=TRUE,VLOOKUP(A437,norm!A:B,2,0)&gt;0),VLOOKUP(A437,ishod_substance!A:G,7,0),0))</f>
        <v>0</v>
      </c>
      <c r="C437" s="47">
        <v>419</v>
      </c>
      <c r="D437" s="147" t="e">
        <f>VLOOKUP(B437,quide!A:B,2,0)</f>
        <v>#N/A</v>
      </c>
      <c r="E437" s="47" t="e">
        <f>VLOOKUP(B437,quide!A:G,7,0)</f>
        <v>#N/A</v>
      </c>
      <c r="F437" s="47">
        <f>SUMIF(ishod_substance!G:G,tbl_7!B437,ishod_substance!H:H)</f>
        <v>0</v>
      </c>
      <c r="G437" s="47">
        <f>SUMIF(ishod_substance!G:G,tbl_7!B437,ishod_substance!I:I)</f>
        <v>0</v>
      </c>
      <c r="H437" s="47" t="s">
        <v>172</v>
      </c>
      <c r="I437" s="47">
        <f t="shared" si="126"/>
        <v>0</v>
      </c>
      <c r="J437" s="47">
        <f t="shared" si="127"/>
        <v>0</v>
      </c>
      <c r="K437" s="47" t="str">
        <f t="shared" si="128"/>
        <v>ПДВ</v>
      </c>
      <c r="L437" s="47">
        <f t="shared" si="129"/>
        <v>0</v>
      </c>
      <c r="M437" s="47">
        <f t="shared" si="130"/>
        <v>0</v>
      </c>
      <c r="N437" s="47" t="str">
        <f t="shared" si="131"/>
        <v>ПДВ</v>
      </c>
      <c r="O437" s="47">
        <f t="shared" si="132"/>
        <v>0</v>
      </c>
      <c r="P437" s="47">
        <f t="shared" si="133"/>
        <v>0</v>
      </c>
      <c r="Q437" s="47" t="str">
        <f t="shared" si="134"/>
        <v>ПДВ</v>
      </c>
      <c r="R437" s="47">
        <f t="shared" si="135"/>
        <v>0</v>
      </c>
      <c r="S437" s="47">
        <f t="shared" si="136"/>
        <v>0</v>
      </c>
      <c r="T437" s="47" t="str">
        <f t="shared" si="137"/>
        <v>ПДВ</v>
      </c>
      <c r="U437" s="47">
        <f t="shared" si="138"/>
        <v>0</v>
      </c>
      <c r="V437" s="47">
        <f t="shared" si="139"/>
        <v>0</v>
      </c>
      <c r="W437" s="47" t="str">
        <f t="shared" si="140"/>
        <v>ПДВ</v>
      </c>
      <c r="X437" s="47">
        <f t="shared" si="141"/>
        <v>0</v>
      </c>
      <c r="Y437" s="47">
        <f t="shared" si="142"/>
        <v>0</v>
      </c>
      <c r="Z437" s="47" t="str">
        <f t="shared" si="143"/>
        <v>ПДВ</v>
      </c>
      <c r="AA437" s="47">
        <f t="shared" si="144"/>
        <v>0</v>
      </c>
      <c r="AB437" s="47">
        <f t="shared" si="145"/>
        <v>0</v>
      </c>
      <c r="AC437" s="47" t="str">
        <f t="shared" si="146"/>
        <v>ПДВ</v>
      </c>
      <c r="AD437" t="e">
        <f>VLOOKUP(B437,[1]справочник!A:H,8,0)</f>
        <v>#N/A</v>
      </c>
    </row>
    <row r="438" spans="1:30" hidden="1" x14ac:dyDescent="0.25">
      <c r="A438">
        <v>420</v>
      </c>
      <c r="B438">
        <f>IF(ISBLANK(A438),0,IF(AND(ISERROR(VLOOKUP(VLOOKUP(A438,ishod_substance!A:G,7,0),$B$17:B437,1,0))=TRUE,VLOOKUP(A438,norm!A:B,2,0)&gt;0),VLOOKUP(A438,ishod_substance!A:G,7,0),0))</f>
        <v>0</v>
      </c>
      <c r="C438" s="47">
        <v>420</v>
      </c>
      <c r="D438" s="147" t="e">
        <f>VLOOKUP(B438,quide!A:B,2,0)</f>
        <v>#N/A</v>
      </c>
      <c r="E438" s="47" t="e">
        <f>VLOOKUP(B438,quide!A:G,7,0)</f>
        <v>#N/A</v>
      </c>
      <c r="F438" s="47">
        <f>SUMIF(ishod_substance!G:G,tbl_7!B438,ishod_substance!H:H)</f>
        <v>0</v>
      </c>
      <c r="G438" s="47">
        <f>SUMIF(ishod_substance!G:G,tbl_7!B438,ishod_substance!I:I)</f>
        <v>0</v>
      </c>
      <c r="H438" s="47" t="s">
        <v>172</v>
      </c>
      <c r="I438" s="47">
        <f t="shared" si="126"/>
        <v>0</v>
      </c>
      <c r="J438" s="47">
        <f t="shared" si="127"/>
        <v>0</v>
      </c>
      <c r="K438" s="47" t="str">
        <f t="shared" si="128"/>
        <v>ПДВ</v>
      </c>
      <c r="L438" s="47">
        <f t="shared" si="129"/>
        <v>0</v>
      </c>
      <c r="M438" s="47">
        <f t="shared" si="130"/>
        <v>0</v>
      </c>
      <c r="N438" s="47" t="str">
        <f t="shared" si="131"/>
        <v>ПДВ</v>
      </c>
      <c r="O438" s="47">
        <f t="shared" si="132"/>
        <v>0</v>
      </c>
      <c r="P438" s="47">
        <f t="shared" si="133"/>
        <v>0</v>
      </c>
      <c r="Q438" s="47" t="str">
        <f t="shared" si="134"/>
        <v>ПДВ</v>
      </c>
      <c r="R438" s="47">
        <f t="shared" si="135"/>
        <v>0</v>
      </c>
      <c r="S438" s="47">
        <f t="shared" si="136"/>
        <v>0</v>
      </c>
      <c r="T438" s="47" t="str">
        <f t="shared" si="137"/>
        <v>ПДВ</v>
      </c>
      <c r="U438" s="47">
        <f t="shared" si="138"/>
        <v>0</v>
      </c>
      <c r="V438" s="47">
        <f t="shared" si="139"/>
        <v>0</v>
      </c>
      <c r="W438" s="47" t="str">
        <f t="shared" si="140"/>
        <v>ПДВ</v>
      </c>
      <c r="X438" s="47">
        <f t="shared" si="141"/>
        <v>0</v>
      </c>
      <c r="Y438" s="47">
        <f t="shared" si="142"/>
        <v>0</v>
      </c>
      <c r="Z438" s="47" t="str">
        <f t="shared" si="143"/>
        <v>ПДВ</v>
      </c>
      <c r="AA438" s="47">
        <f t="shared" si="144"/>
        <v>0</v>
      </c>
      <c r="AB438" s="47">
        <f t="shared" si="145"/>
        <v>0</v>
      </c>
      <c r="AC438" s="47" t="str">
        <f t="shared" si="146"/>
        <v>ПДВ</v>
      </c>
      <c r="AD438" t="e">
        <f>VLOOKUP(B438,[1]справочник!A:H,8,0)</f>
        <v>#N/A</v>
      </c>
    </row>
    <row r="439" spans="1:30" hidden="1" x14ac:dyDescent="0.25">
      <c r="A439">
        <v>421</v>
      </c>
      <c r="B439">
        <f>IF(ISBLANK(A439),0,IF(AND(ISERROR(VLOOKUP(VLOOKUP(A439,ishod_substance!A:G,7,0),$B$17:B438,1,0))=TRUE,VLOOKUP(A439,norm!A:B,2,0)&gt;0),VLOOKUP(A439,ishod_substance!A:G,7,0),0))</f>
        <v>0</v>
      </c>
      <c r="C439" s="47">
        <v>421</v>
      </c>
      <c r="D439" s="147" t="e">
        <f>VLOOKUP(B439,quide!A:B,2,0)</f>
        <v>#N/A</v>
      </c>
      <c r="E439" s="47" t="e">
        <f>VLOOKUP(B439,quide!A:G,7,0)</f>
        <v>#N/A</v>
      </c>
      <c r="F439" s="47">
        <f>SUMIF(ishod_substance!G:G,tbl_7!B439,ishod_substance!H:H)</f>
        <v>0</v>
      </c>
      <c r="G439" s="47">
        <f>SUMIF(ishod_substance!G:G,tbl_7!B439,ishod_substance!I:I)</f>
        <v>0</v>
      </c>
      <c r="H439" s="47" t="s">
        <v>172</v>
      </c>
      <c r="I439" s="47">
        <f t="shared" si="126"/>
        <v>0</v>
      </c>
      <c r="J439" s="47">
        <f t="shared" si="127"/>
        <v>0</v>
      </c>
      <c r="K439" s="47" t="str">
        <f t="shared" si="128"/>
        <v>ПДВ</v>
      </c>
      <c r="L439" s="47">
        <f t="shared" si="129"/>
        <v>0</v>
      </c>
      <c r="M439" s="47">
        <f t="shared" si="130"/>
        <v>0</v>
      </c>
      <c r="N439" s="47" t="str">
        <f t="shared" si="131"/>
        <v>ПДВ</v>
      </c>
      <c r="O439" s="47">
        <f t="shared" si="132"/>
        <v>0</v>
      </c>
      <c r="P439" s="47">
        <f t="shared" si="133"/>
        <v>0</v>
      </c>
      <c r="Q439" s="47" t="str">
        <f t="shared" si="134"/>
        <v>ПДВ</v>
      </c>
      <c r="R439" s="47">
        <f t="shared" si="135"/>
        <v>0</v>
      </c>
      <c r="S439" s="47">
        <f t="shared" si="136"/>
        <v>0</v>
      </c>
      <c r="T439" s="47" t="str">
        <f t="shared" si="137"/>
        <v>ПДВ</v>
      </c>
      <c r="U439" s="47">
        <f t="shared" si="138"/>
        <v>0</v>
      </c>
      <c r="V439" s="47">
        <f t="shared" si="139"/>
        <v>0</v>
      </c>
      <c r="W439" s="47" t="str">
        <f t="shared" si="140"/>
        <v>ПДВ</v>
      </c>
      <c r="X439" s="47">
        <f t="shared" si="141"/>
        <v>0</v>
      </c>
      <c r="Y439" s="47">
        <f t="shared" si="142"/>
        <v>0</v>
      </c>
      <c r="Z439" s="47" t="str">
        <f t="shared" si="143"/>
        <v>ПДВ</v>
      </c>
      <c r="AA439" s="47">
        <f t="shared" si="144"/>
        <v>0</v>
      </c>
      <c r="AB439" s="47">
        <f t="shared" si="145"/>
        <v>0</v>
      </c>
      <c r="AC439" s="47" t="str">
        <f t="shared" si="146"/>
        <v>ПДВ</v>
      </c>
      <c r="AD439" t="e">
        <f>VLOOKUP(B439,[1]справочник!A:H,8,0)</f>
        <v>#N/A</v>
      </c>
    </row>
    <row r="440" spans="1:30" hidden="1" x14ac:dyDescent="0.25">
      <c r="A440">
        <v>422</v>
      </c>
      <c r="B440">
        <f>IF(ISBLANK(A440),0,IF(AND(ISERROR(VLOOKUP(VLOOKUP(A440,ishod_substance!A:G,7,0),$B$17:B439,1,0))=TRUE,VLOOKUP(A440,norm!A:B,2,0)&gt;0),VLOOKUP(A440,ishod_substance!A:G,7,0),0))</f>
        <v>0</v>
      </c>
      <c r="C440" s="47">
        <v>422</v>
      </c>
      <c r="D440" s="147" t="e">
        <f>VLOOKUP(B440,quide!A:B,2,0)</f>
        <v>#N/A</v>
      </c>
      <c r="E440" s="47" t="e">
        <f>VLOOKUP(B440,quide!A:G,7,0)</f>
        <v>#N/A</v>
      </c>
      <c r="F440" s="47">
        <f>SUMIF(ishod_substance!G:G,tbl_7!B440,ishod_substance!H:H)</f>
        <v>0</v>
      </c>
      <c r="G440" s="47">
        <f>SUMIF(ishod_substance!G:G,tbl_7!B440,ishod_substance!I:I)</f>
        <v>0</v>
      </c>
      <c r="H440" s="47" t="s">
        <v>172</v>
      </c>
      <c r="I440" s="47">
        <f t="shared" si="126"/>
        <v>0</v>
      </c>
      <c r="J440" s="47">
        <f t="shared" si="127"/>
        <v>0</v>
      </c>
      <c r="K440" s="47" t="str">
        <f t="shared" si="128"/>
        <v>ПДВ</v>
      </c>
      <c r="L440" s="47">
        <f t="shared" si="129"/>
        <v>0</v>
      </c>
      <c r="M440" s="47">
        <f t="shared" si="130"/>
        <v>0</v>
      </c>
      <c r="N440" s="47" t="str">
        <f t="shared" si="131"/>
        <v>ПДВ</v>
      </c>
      <c r="O440" s="47">
        <f t="shared" si="132"/>
        <v>0</v>
      </c>
      <c r="P440" s="47">
        <f t="shared" si="133"/>
        <v>0</v>
      </c>
      <c r="Q440" s="47" t="str">
        <f t="shared" si="134"/>
        <v>ПДВ</v>
      </c>
      <c r="R440" s="47">
        <f t="shared" si="135"/>
        <v>0</v>
      </c>
      <c r="S440" s="47">
        <f t="shared" si="136"/>
        <v>0</v>
      </c>
      <c r="T440" s="47" t="str">
        <f t="shared" si="137"/>
        <v>ПДВ</v>
      </c>
      <c r="U440" s="47">
        <f t="shared" si="138"/>
        <v>0</v>
      </c>
      <c r="V440" s="47">
        <f t="shared" si="139"/>
        <v>0</v>
      </c>
      <c r="W440" s="47" t="str">
        <f t="shared" si="140"/>
        <v>ПДВ</v>
      </c>
      <c r="X440" s="47">
        <f t="shared" si="141"/>
        <v>0</v>
      </c>
      <c r="Y440" s="47">
        <f t="shared" si="142"/>
        <v>0</v>
      </c>
      <c r="Z440" s="47" t="str">
        <f t="shared" si="143"/>
        <v>ПДВ</v>
      </c>
      <c r="AA440" s="47">
        <f t="shared" si="144"/>
        <v>0</v>
      </c>
      <c r="AB440" s="47">
        <f t="shared" si="145"/>
        <v>0</v>
      </c>
      <c r="AC440" s="47" t="str">
        <f t="shared" si="146"/>
        <v>ПДВ</v>
      </c>
      <c r="AD440" t="e">
        <f>VLOOKUP(B440,[1]справочник!A:H,8,0)</f>
        <v>#N/A</v>
      </c>
    </row>
    <row r="441" spans="1:30" hidden="1" x14ac:dyDescent="0.25">
      <c r="A441">
        <v>423</v>
      </c>
      <c r="B441">
        <f>IF(ISBLANK(A441),0,IF(AND(ISERROR(VLOOKUP(VLOOKUP(A441,ishod_substance!A:G,7,0),$B$17:B440,1,0))=TRUE,VLOOKUP(A441,norm!A:B,2,0)&gt;0),VLOOKUP(A441,ishod_substance!A:G,7,0),0))</f>
        <v>0</v>
      </c>
      <c r="C441" s="47">
        <v>423</v>
      </c>
      <c r="D441" s="147" t="e">
        <f>VLOOKUP(B441,quide!A:B,2,0)</f>
        <v>#N/A</v>
      </c>
      <c r="E441" s="47" t="e">
        <f>VLOOKUP(B441,quide!A:G,7,0)</f>
        <v>#N/A</v>
      </c>
      <c r="F441" s="47">
        <f>SUMIF(ishod_substance!G:G,tbl_7!B441,ishod_substance!H:H)</f>
        <v>0</v>
      </c>
      <c r="G441" s="47">
        <f>SUMIF(ishod_substance!G:G,tbl_7!B441,ishod_substance!I:I)</f>
        <v>0</v>
      </c>
      <c r="H441" s="47" t="s">
        <v>172</v>
      </c>
      <c r="I441" s="47">
        <f t="shared" si="126"/>
        <v>0</v>
      </c>
      <c r="J441" s="47">
        <f t="shared" si="127"/>
        <v>0</v>
      </c>
      <c r="K441" s="47" t="str">
        <f t="shared" si="128"/>
        <v>ПДВ</v>
      </c>
      <c r="L441" s="47">
        <f t="shared" si="129"/>
        <v>0</v>
      </c>
      <c r="M441" s="47">
        <f t="shared" si="130"/>
        <v>0</v>
      </c>
      <c r="N441" s="47" t="str">
        <f t="shared" si="131"/>
        <v>ПДВ</v>
      </c>
      <c r="O441" s="47">
        <f t="shared" si="132"/>
        <v>0</v>
      </c>
      <c r="P441" s="47">
        <f t="shared" si="133"/>
        <v>0</v>
      </c>
      <c r="Q441" s="47" t="str">
        <f t="shared" si="134"/>
        <v>ПДВ</v>
      </c>
      <c r="R441" s="47">
        <f t="shared" si="135"/>
        <v>0</v>
      </c>
      <c r="S441" s="47">
        <f t="shared" si="136"/>
        <v>0</v>
      </c>
      <c r="T441" s="47" t="str">
        <f t="shared" si="137"/>
        <v>ПДВ</v>
      </c>
      <c r="U441" s="47">
        <f t="shared" si="138"/>
        <v>0</v>
      </c>
      <c r="V441" s="47">
        <f t="shared" si="139"/>
        <v>0</v>
      </c>
      <c r="W441" s="47" t="str">
        <f t="shared" si="140"/>
        <v>ПДВ</v>
      </c>
      <c r="X441" s="47">
        <f t="shared" si="141"/>
        <v>0</v>
      </c>
      <c r="Y441" s="47">
        <f t="shared" si="142"/>
        <v>0</v>
      </c>
      <c r="Z441" s="47" t="str">
        <f t="shared" si="143"/>
        <v>ПДВ</v>
      </c>
      <c r="AA441" s="47">
        <f t="shared" si="144"/>
        <v>0</v>
      </c>
      <c r="AB441" s="47">
        <f t="shared" si="145"/>
        <v>0</v>
      </c>
      <c r="AC441" s="47" t="str">
        <f t="shared" si="146"/>
        <v>ПДВ</v>
      </c>
      <c r="AD441" t="e">
        <f>VLOOKUP(B441,[1]справочник!A:H,8,0)</f>
        <v>#N/A</v>
      </c>
    </row>
    <row r="442" spans="1:30" hidden="1" x14ac:dyDescent="0.25">
      <c r="A442">
        <v>424</v>
      </c>
      <c r="B442">
        <f>IF(ISBLANK(A442),0,IF(AND(ISERROR(VLOOKUP(VLOOKUP(A442,ishod_substance!A:G,7,0),$B$17:B441,1,0))=TRUE,VLOOKUP(A442,norm!A:B,2,0)&gt;0),VLOOKUP(A442,ishod_substance!A:G,7,0),0))</f>
        <v>0</v>
      </c>
      <c r="C442" s="47">
        <v>424</v>
      </c>
      <c r="D442" s="147" t="e">
        <f>VLOOKUP(B442,quide!A:B,2,0)</f>
        <v>#N/A</v>
      </c>
      <c r="E442" s="47" t="e">
        <f>VLOOKUP(B442,quide!A:G,7,0)</f>
        <v>#N/A</v>
      </c>
      <c r="F442" s="47">
        <f>SUMIF(ishod_substance!G:G,tbl_7!B442,ishod_substance!H:H)</f>
        <v>0</v>
      </c>
      <c r="G442" s="47">
        <f>SUMIF(ishod_substance!G:G,tbl_7!B442,ishod_substance!I:I)</f>
        <v>0</v>
      </c>
      <c r="H442" s="47" t="s">
        <v>172</v>
      </c>
      <c r="I442" s="47">
        <f t="shared" si="126"/>
        <v>0</v>
      </c>
      <c r="J442" s="47">
        <f t="shared" si="127"/>
        <v>0</v>
      </c>
      <c r="K442" s="47" t="str">
        <f t="shared" si="128"/>
        <v>ПДВ</v>
      </c>
      <c r="L442" s="47">
        <f t="shared" si="129"/>
        <v>0</v>
      </c>
      <c r="M442" s="47">
        <f t="shared" si="130"/>
        <v>0</v>
      </c>
      <c r="N442" s="47" t="str">
        <f t="shared" si="131"/>
        <v>ПДВ</v>
      </c>
      <c r="O442" s="47">
        <f t="shared" si="132"/>
        <v>0</v>
      </c>
      <c r="P442" s="47">
        <f t="shared" si="133"/>
        <v>0</v>
      </c>
      <c r="Q442" s="47" t="str">
        <f t="shared" si="134"/>
        <v>ПДВ</v>
      </c>
      <c r="R442" s="47">
        <f t="shared" si="135"/>
        <v>0</v>
      </c>
      <c r="S442" s="47">
        <f t="shared" si="136"/>
        <v>0</v>
      </c>
      <c r="T442" s="47" t="str">
        <f t="shared" si="137"/>
        <v>ПДВ</v>
      </c>
      <c r="U442" s="47">
        <f t="shared" si="138"/>
        <v>0</v>
      </c>
      <c r="V442" s="47">
        <f t="shared" si="139"/>
        <v>0</v>
      </c>
      <c r="W442" s="47" t="str">
        <f t="shared" si="140"/>
        <v>ПДВ</v>
      </c>
      <c r="X442" s="47">
        <f t="shared" si="141"/>
        <v>0</v>
      </c>
      <c r="Y442" s="47">
        <f t="shared" si="142"/>
        <v>0</v>
      </c>
      <c r="Z442" s="47" t="str">
        <f t="shared" si="143"/>
        <v>ПДВ</v>
      </c>
      <c r="AA442" s="47">
        <f t="shared" si="144"/>
        <v>0</v>
      </c>
      <c r="AB442" s="47">
        <f t="shared" si="145"/>
        <v>0</v>
      </c>
      <c r="AC442" s="47" t="str">
        <f t="shared" si="146"/>
        <v>ПДВ</v>
      </c>
      <c r="AD442" t="e">
        <f>VLOOKUP(B442,[1]справочник!A:H,8,0)</f>
        <v>#N/A</v>
      </c>
    </row>
    <row r="443" spans="1:30" hidden="1" x14ac:dyDescent="0.25">
      <c r="A443">
        <v>425</v>
      </c>
      <c r="B443">
        <f>IF(ISBLANK(A443),0,IF(AND(ISERROR(VLOOKUP(VLOOKUP(A443,ishod_substance!A:G,7,0),$B$17:B442,1,0))=TRUE,VLOOKUP(A443,norm!A:B,2,0)&gt;0),VLOOKUP(A443,ishod_substance!A:G,7,0),0))</f>
        <v>0</v>
      </c>
      <c r="C443" s="47">
        <v>425</v>
      </c>
      <c r="D443" s="147" t="e">
        <f>VLOOKUP(B443,quide!A:B,2,0)</f>
        <v>#N/A</v>
      </c>
      <c r="E443" s="47" t="e">
        <f>VLOOKUP(B443,quide!A:G,7,0)</f>
        <v>#N/A</v>
      </c>
      <c r="F443" s="47">
        <f>SUMIF(ishod_substance!G:G,tbl_7!B443,ishod_substance!H:H)</f>
        <v>0</v>
      </c>
      <c r="G443" s="47">
        <f>SUMIF(ishod_substance!G:G,tbl_7!B443,ishod_substance!I:I)</f>
        <v>0</v>
      </c>
      <c r="H443" s="47" t="s">
        <v>172</v>
      </c>
      <c r="I443" s="47">
        <f t="shared" si="126"/>
        <v>0</v>
      </c>
      <c r="J443" s="47">
        <f t="shared" si="127"/>
        <v>0</v>
      </c>
      <c r="K443" s="47" t="str">
        <f t="shared" si="128"/>
        <v>ПДВ</v>
      </c>
      <c r="L443" s="47">
        <f t="shared" si="129"/>
        <v>0</v>
      </c>
      <c r="M443" s="47">
        <f t="shared" si="130"/>
        <v>0</v>
      </c>
      <c r="N443" s="47" t="str">
        <f t="shared" si="131"/>
        <v>ПДВ</v>
      </c>
      <c r="O443" s="47">
        <f t="shared" si="132"/>
        <v>0</v>
      </c>
      <c r="P443" s="47">
        <f t="shared" si="133"/>
        <v>0</v>
      </c>
      <c r="Q443" s="47" t="str">
        <f t="shared" si="134"/>
        <v>ПДВ</v>
      </c>
      <c r="R443" s="47">
        <f t="shared" si="135"/>
        <v>0</v>
      </c>
      <c r="S443" s="47">
        <f t="shared" si="136"/>
        <v>0</v>
      </c>
      <c r="T443" s="47" t="str">
        <f t="shared" si="137"/>
        <v>ПДВ</v>
      </c>
      <c r="U443" s="47">
        <f t="shared" si="138"/>
        <v>0</v>
      </c>
      <c r="V443" s="47">
        <f t="shared" si="139"/>
        <v>0</v>
      </c>
      <c r="W443" s="47" t="str">
        <f t="shared" si="140"/>
        <v>ПДВ</v>
      </c>
      <c r="X443" s="47">
        <f t="shared" si="141"/>
        <v>0</v>
      </c>
      <c r="Y443" s="47">
        <f t="shared" si="142"/>
        <v>0</v>
      </c>
      <c r="Z443" s="47" t="str">
        <f t="shared" si="143"/>
        <v>ПДВ</v>
      </c>
      <c r="AA443" s="47">
        <f t="shared" si="144"/>
        <v>0</v>
      </c>
      <c r="AB443" s="47">
        <f t="shared" si="145"/>
        <v>0</v>
      </c>
      <c r="AC443" s="47" t="str">
        <f t="shared" si="146"/>
        <v>ПДВ</v>
      </c>
      <c r="AD443" t="e">
        <f>VLOOKUP(B443,[1]справочник!A:H,8,0)</f>
        <v>#N/A</v>
      </c>
    </row>
    <row r="444" spans="1:30" hidden="1" x14ac:dyDescent="0.25">
      <c r="A444">
        <v>426</v>
      </c>
      <c r="B444">
        <f>IF(ISBLANK(A444),0,IF(AND(ISERROR(VLOOKUP(VLOOKUP(A444,ishod_substance!A:G,7,0),$B$17:B443,1,0))=TRUE,VLOOKUP(A444,norm!A:B,2,0)&gt;0),VLOOKUP(A444,ishod_substance!A:G,7,0),0))</f>
        <v>0</v>
      </c>
      <c r="C444" s="47">
        <v>426</v>
      </c>
      <c r="D444" s="147" t="e">
        <f>VLOOKUP(B444,quide!A:B,2,0)</f>
        <v>#N/A</v>
      </c>
      <c r="E444" s="47" t="e">
        <f>VLOOKUP(B444,quide!A:G,7,0)</f>
        <v>#N/A</v>
      </c>
      <c r="F444" s="47">
        <f>SUMIF(ishod_substance!G:G,tbl_7!B444,ishod_substance!H:H)</f>
        <v>0</v>
      </c>
      <c r="G444" s="47">
        <f>SUMIF(ishod_substance!G:G,tbl_7!B444,ishod_substance!I:I)</f>
        <v>0</v>
      </c>
      <c r="H444" s="47" t="s">
        <v>172</v>
      </c>
      <c r="I444" s="47">
        <f t="shared" si="126"/>
        <v>0</v>
      </c>
      <c r="J444" s="47">
        <f t="shared" si="127"/>
        <v>0</v>
      </c>
      <c r="K444" s="47" t="str">
        <f t="shared" si="128"/>
        <v>ПДВ</v>
      </c>
      <c r="L444" s="47">
        <f t="shared" si="129"/>
        <v>0</v>
      </c>
      <c r="M444" s="47">
        <f t="shared" si="130"/>
        <v>0</v>
      </c>
      <c r="N444" s="47" t="str">
        <f t="shared" si="131"/>
        <v>ПДВ</v>
      </c>
      <c r="O444" s="47">
        <f t="shared" si="132"/>
        <v>0</v>
      </c>
      <c r="P444" s="47">
        <f t="shared" si="133"/>
        <v>0</v>
      </c>
      <c r="Q444" s="47" t="str">
        <f t="shared" si="134"/>
        <v>ПДВ</v>
      </c>
      <c r="R444" s="47">
        <f t="shared" si="135"/>
        <v>0</v>
      </c>
      <c r="S444" s="47">
        <f t="shared" si="136"/>
        <v>0</v>
      </c>
      <c r="T444" s="47" t="str">
        <f t="shared" si="137"/>
        <v>ПДВ</v>
      </c>
      <c r="U444" s="47">
        <f t="shared" si="138"/>
        <v>0</v>
      </c>
      <c r="V444" s="47">
        <f t="shared" si="139"/>
        <v>0</v>
      </c>
      <c r="W444" s="47" t="str">
        <f t="shared" si="140"/>
        <v>ПДВ</v>
      </c>
      <c r="X444" s="47">
        <f t="shared" si="141"/>
        <v>0</v>
      </c>
      <c r="Y444" s="47">
        <f t="shared" si="142"/>
        <v>0</v>
      </c>
      <c r="Z444" s="47" t="str">
        <f t="shared" si="143"/>
        <v>ПДВ</v>
      </c>
      <c r="AA444" s="47">
        <f t="shared" si="144"/>
        <v>0</v>
      </c>
      <c r="AB444" s="47">
        <f t="shared" si="145"/>
        <v>0</v>
      </c>
      <c r="AC444" s="47" t="str">
        <f t="shared" si="146"/>
        <v>ПДВ</v>
      </c>
      <c r="AD444" t="e">
        <f>VLOOKUP(B444,[1]справочник!A:H,8,0)</f>
        <v>#N/A</v>
      </c>
    </row>
    <row r="445" spans="1:30" hidden="1" x14ac:dyDescent="0.25">
      <c r="A445">
        <v>427</v>
      </c>
      <c r="B445">
        <f>IF(ISBLANK(A445),0,IF(AND(ISERROR(VLOOKUP(VLOOKUP(A445,ishod_substance!A:G,7,0),$B$17:B444,1,0))=TRUE,VLOOKUP(A445,norm!A:B,2,0)&gt;0),VLOOKUP(A445,ishod_substance!A:G,7,0),0))</f>
        <v>0</v>
      </c>
      <c r="C445" s="47">
        <v>427</v>
      </c>
      <c r="D445" s="147" t="e">
        <f>VLOOKUP(B445,quide!A:B,2,0)</f>
        <v>#N/A</v>
      </c>
      <c r="E445" s="47" t="e">
        <f>VLOOKUP(B445,quide!A:G,7,0)</f>
        <v>#N/A</v>
      </c>
      <c r="F445" s="47">
        <f>SUMIF(ishod_substance!G:G,tbl_7!B445,ishod_substance!H:H)</f>
        <v>0</v>
      </c>
      <c r="G445" s="47">
        <f>SUMIF(ishod_substance!G:G,tbl_7!B445,ishod_substance!I:I)</f>
        <v>0</v>
      </c>
      <c r="H445" s="47" t="s">
        <v>172</v>
      </c>
      <c r="I445" s="47">
        <f t="shared" si="126"/>
        <v>0</v>
      </c>
      <c r="J445" s="47">
        <f t="shared" si="127"/>
        <v>0</v>
      </c>
      <c r="K445" s="47" t="str">
        <f t="shared" si="128"/>
        <v>ПДВ</v>
      </c>
      <c r="L445" s="47">
        <f t="shared" si="129"/>
        <v>0</v>
      </c>
      <c r="M445" s="47">
        <f t="shared" si="130"/>
        <v>0</v>
      </c>
      <c r="N445" s="47" t="str">
        <f t="shared" si="131"/>
        <v>ПДВ</v>
      </c>
      <c r="O445" s="47">
        <f t="shared" si="132"/>
        <v>0</v>
      </c>
      <c r="P445" s="47">
        <f t="shared" si="133"/>
        <v>0</v>
      </c>
      <c r="Q445" s="47" t="str">
        <f t="shared" si="134"/>
        <v>ПДВ</v>
      </c>
      <c r="R445" s="47">
        <f t="shared" si="135"/>
        <v>0</v>
      </c>
      <c r="S445" s="47">
        <f t="shared" si="136"/>
        <v>0</v>
      </c>
      <c r="T445" s="47" t="str">
        <f t="shared" si="137"/>
        <v>ПДВ</v>
      </c>
      <c r="U445" s="47">
        <f t="shared" si="138"/>
        <v>0</v>
      </c>
      <c r="V445" s="47">
        <f t="shared" si="139"/>
        <v>0</v>
      </c>
      <c r="W445" s="47" t="str">
        <f t="shared" si="140"/>
        <v>ПДВ</v>
      </c>
      <c r="X445" s="47">
        <f t="shared" si="141"/>
        <v>0</v>
      </c>
      <c r="Y445" s="47">
        <f t="shared" si="142"/>
        <v>0</v>
      </c>
      <c r="Z445" s="47" t="str">
        <f t="shared" si="143"/>
        <v>ПДВ</v>
      </c>
      <c r="AA445" s="47">
        <f t="shared" si="144"/>
        <v>0</v>
      </c>
      <c r="AB445" s="47">
        <f t="shared" si="145"/>
        <v>0</v>
      </c>
      <c r="AC445" s="47" t="str">
        <f t="shared" si="146"/>
        <v>ПДВ</v>
      </c>
      <c r="AD445" t="e">
        <f>VLOOKUP(B445,[1]справочник!A:H,8,0)</f>
        <v>#N/A</v>
      </c>
    </row>
    <row r="446" spans="1:30" hidden="1" x14ac:dyDescent="0.25">
      <c r="A446">
        <v>428</v>
      </c>
      <c r="B446">
        <f>IF(ISBLANK(A446),0,IF(AND(ISERROR(VLOOKUP(VLOOKUP(A446,ishod_substance!A:G,7,0),$B$17:B445,1,0))=TRUE,VLOOKUP(A446,norm!A:B,2,0)&gt;0),VLOOKUP(A446,ishod_substance!A:G,7,0),0))</f>
        <v>0</v>
      </c>
      <c r="C446" s="47">
        <v>428</v>
      </c>
      <c r="D446" s="147" t="e">
        <f>VLOOKUP(B446,quide!A:B,2,0)</f>
        <v>#N/A</v>
      </c>
      <c r="E446" s="47" t="e">
        <f>VLOOKUP(B446,quide!A:G,7,0)</f>
        <v>#N/A</v>
      </c>
      <c r="F446" s="47">
        <f>SUMIF(ishod_substance!G:G,tbl_7!B446,ishod_substance!H:H)</f>
        <v>0</v>
      </c>
      <c r="G446" s="47">
        <f>SUMIF(ishod_substance!G:G,tbl_7!B446,ishod_substance!I:I)</f>
        <v>0</v>
      </c>
      <c r="H446" s="47" t="s">
        <v>172</v>
      </c>
      <c r="I446" s="47">
        <f t="shared" si="126"/>
        <v>0</v>
      </c>
      <c r="J446" s="47">
        <f t="shared" si="127"/>
        <v>0</v>
      </c>
      <c r="K446" s="47" t="str">
        <f t="shared" si="128"/>
        <v>ПДВ</v>
      </c>
      <c r="L446" s="47">
        <f t="shared" si="129"/>
        <v>0</v>
      </c>
      <c r="M446" s="47">
        <f t="shared" si="130"/>
        <v>0</v>
      </c>
      <c r="N446" s="47" t="str">
        <f t="shared" si="131"/>
        <v>ПДВ</v>
      </c>
      <c r="O446" s="47">
        <f t="shared" si="132"/>
        <v>0</v>
      </c>
      <c r="P446" s="47">
        <f t="shared" si="133"/>
        <v>0</v>
      </c>
      <c r="Q446" s="47" t="str">
        <f t="shared" si="134"/>
        <v>ПДВ</v>
      </c>
      <c r="R446" s="47">
        <f t="shared" si="135"/>
        <v>0</v>
      </c>
      <c r="S446" s="47">
        <f t="shared" si="136"/>
        <v>0</v>
      </c>
      <c r="T446" s="47" t="str">
        <f t="shared" si="137"/>
        <v>ПДВ</v>
      </c>
      <c r="U446" s="47">
        <f t="shared" si="138"/>
        <v>0</v>
      </c>
      <c r="V446" s="47">
        <f t="shared" si="139"/>
        <v>0</v>
      </c>
      <c r="W446" s="47" t="str">
        <f t="shared" si="140"/>
        <v>ПДВ</v>
      </c>
      <c r="X446" s="47">
        <f t="shared" si="141"/>
        <v>0</v>
      </c>
      <c r="Y446" s="47">
        <f t="shared" si="142"/>
        <v>0</v>
      </c>
      <c r="Z446" s="47" t="str">
        <f t="shared" si="143"/>
        <v>ПДВ</v>
      </c>
      <c r="AA446" s="47">
        <f t="shared" si="144"/>
        <v>0</v>
      </c>
      <c r="AB446" s="47">
        <f t="shared" si="145"/>
        <v>0</v>
      </c>
      <c r="AC446" s="47" t="str">
        <f t="shared" si="146"/>
        <v>ПДВ</v>
      </c>
      <c r="AD446" t="e">
        <f>VLOOKUP(B446,[1]справочник!A:H,8,0)</f>
        <v>#N/A</v>
      </c>
    </row>
    <row r="447" spans="1:30" hidden="1" x14ac:dyDescent="0.25">
      <c r="A447">
        <v>429</v>
      </c>
      <c r="B447">
        <f>IF(ISBLANK(A447),0,IF(AND(ISERROR(VLOOKUP(VLOOKUP(A447,ishod_substance!A:G,7,0),$B$17:B446,1,0))=TRUE,VLOOKUP(A447,norm!A:B,2,0)&gt;0),VLOOKUP(A447,ishod_substance!A:G,7,0),0))</f>
        <v>0</v>
      </c>
      <c r="C447" s="47">
        <v>429</v>
      </c>
      <c r="D447" s="147" t="e">
        <f>VLOOKUP(B447,quide!A:B,2,0)</f>
        <v>#N/A</v>
      </c>
      <c r="E447" s="47" t="e">
        <f>VLOOKUP(B447,quide!A:G,7,0)</f>
        <v>#N/A</v>
      </c>
      <c r="F447" s="47">
        <f>SUMIF(ishod_substance!G:G,tbl_7!B447,ishod_substance!H:H)</f>
        <v>0</v>
      </c>
      <c r="G447" s="47">
        <f>SUMIF(ishod_substance!G:G,tbl_7!B447,ishod_substance!I:I)</f>
        <v>0</v>
      </c>
      <c r="H447" s="47" t="s">
        <v>172</v>
      </c>
      <c r="I447" s="47">
        <f t="shared" si="126"/>
        <v>0</v>
      </c>
      <c r="J447" s="47">
        <f t="shared" si="127"/>
        <v>0</v>
      </c>
      <c r="K447" s="47" t="str">
        <f t="shared" si="128"/>
        <v>ПДВ</v>
      </c>
      <c r="L447" s="47">
        <f t="shared" si="129"/>
        <v>0</v>
      </c>
      <c r="M447" s="47">
        <f t="shared" si="130"/>
        <v>0</v>
      </c>
      <c r="N447" s="47" t="str">
        <f t="shared" si="131"/>
        <v>ПДВ</v>
      </c>
      <c r="O447" s="47">
        <f t="shared" si="132"/>
        <v>0</v>
      </c>
      <c r="P447" s="47">
        <f t="shared" si="133"/>
        <v>0</v>
      </c>
      <c r="Q447" s="47" t="str">
        <f t="shared" si="134"/>
        <v>ПДВ</v>
      </c>
      <c r="R447" s="47">
        <f t="shared" si="135"/>
        <v>0</v>
      </c>
      <c r="S447" s="47">
        <f t="shared" si="136"/>
        <v>0</v>
      </c>
      <c r="T447" s="47" t="str">
        <f t="shared" si="137"/>
        <v>ПДВ</v>
      </c>
      <c r="U447" s="47">
        <f t="shared" si="138"/>
        <v>0</v>
      </c>
      <c r="V447" s="47">
        <f t="shared" si="139"/>
        <v>0</v>
      </c>
      <c r="W447" s="47" t="str">
        <f t="shared" si="140"/>
        <v>ПДВ</v>
      </c>
      <c r="X447" s="47">
        <f t="shared" si="141"/>
        <v>0</v>
      </c>
      <c r="Y447" s="47">
        <f t="shared" si="142"/>
        <v>0</v>
      </c>
      <c r="Z447" s="47" t="str">
        <f t="shared" si="143"/>
        <v>ПДВ</v>
      </c>
      <c r="AA447" s="47">
        <f t="shared" si="144"/>
        <v>0</v>
      </c>
      <c r="AB447" s="47">
        <f t="shared" si="145"/>
        <v>0</v>
      </c>
      <c r="AC447" s="47" t="str">
        <f t="shared" si="146"/>
        <v>ПДВ</v>
      </c>
      <c r="AD447" t="e">
        <f>VLOOKUP(B447,[1]справочник!A:H,8,0)</f>
        <v>#N/A</v>
      </c>
    </row>
    <row r="448" spans="1:30" hidden="1" x14ac:dyDescent="0.25">
      <c r="A448">
        <v>430</v>
      </c>
      <c r="B448">
        <f>IF(ISBLANK(A448),0,IF(AND(ISERROR(VLOOKUP(VLOOKUP(A448,ishod_substance!A:G,7,0),$B$17:B447,1,0))=TRUE,VLOOKUP(A448,norm!A:B,2,0)&gt;0),VLOOKUP(A448,ishod_substance!A:G,7,0),0))</f>
        <v>0</v>
      </c>
      <c r="C448" s="47">
        <v>430</v>
      </c>
      <c r="D448" s="147" t="e">
        <f>VLOOKUP(B448,quide!A:B,2,0)</f>
        <v>#N/A</v>
      </c>
      <c r="E448" s="47" t="e">
        <f>VLOOKUP(B448,quide!A:G,7,0)</f>
        <v>#N/A</v>
      </c>
      <c r="F448" s="47">
        <f>SUMIF(ishod_substance!G:G,tbl_7!B448,ishod_substance!H:H)</f>
        <v>0</v>
      </c>
      <c r="G448" s="47">
        <f>SUMIF(ishod_substance!G:G,tbl_7!B448,ishod_substance!I:I)</f>
        <v>0</v>
      </c>
      <c r="H448" s="47" t="s">
        <v>172</v>
      </c>
      <c r="I448" s="47">
        <f t="shared" si="126"/>
        <v>0</v>
      </c>
      <c r="J448" s="47">
        <f t="shared" si="127"/>
        <v>0</v>
      </c>
      <c r="K448" s="47" t="str">
        <f t="shared" si="128"/>
        <v>ПДВ</v>
      </c>
      <c r="L448" s="47">
        <f t="shared" si="129"/>
        <v>0</v>
      </c>
      <c r="M448" s="47">
        <f t="shared" si="130"/>
        <v>0</v>
      </c>
      <c r="N448" s="47" t="str">
        <f t="shared" si="131"/>
        <v>ПДВ</v>
      </c>
      <c r="O448" s="47">
        <f t="shared" si="132"/>
        <v>0</v>
      </c>
      <c r="P448" s="47">
        <f t="shared" si="133"/>
        <v>0</v>
      </c>
      <c r="Q448" s="47" t="str">
        <f t="shared" si="134"/>
        <v>ПДВ</v>
      </c>
      <c r="R448" s="47">
        <f t="shared" si="135"/>
        <v>0</v>
      </c>
      <c r="S448" s="47">
        <f t="shared" si="136"/>
        <v>0</v>
      </c>
      <c r="T448" s="47" t="str">
        <f t="shared" si="137"/>
        <v>ПДВ</v>
      </c>
      <c r="U448" s="47">
        <f t="shared" si="138"/>
        <v>0</v>
      </c>
      <c r="V448" s="47">
        <f t="shared" si="139"/>
        <v>0</v>
      </c>
      <c r="W448" s="47" t="str">
        <f t="shared" si="140"/>
        <v>ПДВ</v>
      </c>
      <c r="X448" s="47">
        <f t="shared" si="141"/>
        <v>0</v>
      </c>
      <c r="Y448" s="47">
        <f t="shared" si="142"/>
        <v>0</v>
      </c>
      <c r="Z448" s="47" t="str">
        <f t="shared" si="143"/>
        <v>ПДВ</v>
      </c>
      <c r="AA448" s="47">
        <f t="shared" si="144"/>
        <v>0</v>
      </c>
      <c r="AB448" s="47">
        <f t="shared" si="145"/>
        <v>0</v>
      </c>
      <c r="AC448" s="47" t="str">
        <f t="shared" si="146"/>
        <v>ПДВ</v>
      </c>
      <c r="AD448" t="e">
        <f>VLOOKUP(B448,[1]справочник!A:H,8,0)</f>
        <v>#N/A</v>
      </c>
    </row>
    <row r="449" spans="1:30" hidden="1" x14ac:dyDescent="0.25">
      <c r="A449">
        <v>431</v>
      </c>
      <c r="B449">
        <f>IF(ISBLANK(A449),0,IF(AND(ISERROR(VLOOKUP(VLOOKUP(A449,ishod_substance!A:G,7,0),$B$17:B448,1,0))=TRUE,VLOOKUP(A449,norm!A:B,2,0)&gt;0),VLOOKUP(A449,ishod_substance!A:G,7,0),0))</f>
        <v>0</v>
      </c>
      <c r="C449" s="47">
        <v>431</v>
      </c>
      <c r="D449" s="147" t="e">
        <f>VLOOKUP(B449,quide!A:B,2,0)</f>
        <v>#N/A</v>
      </c>
      <c r="E449" s="47" t="e">
        <f>VLOOKUP(B449,quide!A:G,7,0)</f>
        <v>#N/A</v>
      </c>
      <c r="F449" s="47">
        <f>SUMIF(ishod_substance!G:G,tbl_7!B449,ishod_substance!H:H)</f>
        <v>0</v>
      </c>
      <c r="G449" s="47">
        <f>SUMIF(ishod_substance!G:G,tbl_7!B449,ishod_substance!I:I)</f>
        <v>0</v>
      </c>
      <c r="H449" s="47" t="s">
        <v>172</v>
      </c>
      <c r="I449" s="47">
        <f t="shared" si="126"/>
        <v>0</v>
      </c>
      <c r="J449" s="47">
        <f t="shared" si="127"/>
        <v>0</v>
      </c>
      <c r="K449" s="47" t="str">
        <f t="shared" si="128"/>
        <v>ПДВ</v>
      </c>
      <c r="L449" s="47">
        <f t="shared" si="129"/>
        <v>0</v>
      </c>
      <c r="M449" s="47">
        <f t="shared" si="130"/>
        <v>0</v>
      </c>
      <c r="N449" s="47" t="str">
        <f t="shared" si="131"/>
        <v>ПДВ</v>
      </c>
      <c r="O449" s="47">
        <f t="shared" si="132"/>
        <v>0</v>
      </c>
      <c r="P449" s="47">
        <f t="shared" si="133"/>
        <v>0</v>
      </c>
      <c r="Q449" s="47" t="str">
        <f t="shared" si="134"/>
        <v>ПДВ</v>
      </c>
      <c r="R449" s="47">
        <f t="shared" si="135"/>
        <v>0</v>
      </c>
      <c r="S449" s="47">
        <f t="shared" si="136"/>
        <v>0</v>
      </c>
      <c r="T449" s="47" t="str">
        <f t="shared" si="137"/>
        <v>ПДВ</v>
      </c>
      <c r="U449" s="47">
        <f t="shared" si="138"/>
        <v>0</v>
      </c>
      <c r="V449" s="47">
        <f t="shared" si="139"/>
        <v>0</v>
      </c>
      <c r="W449" s="47" t="str">
        <f t="shared" si="140"/>
        <v>ПДВ</v>
      </c>
      <c r="X449" s="47">
        <f t="shared" si="141"/>
        <v>0</v>
      </c>
      <c r="Y449" s="47">
        <f t="shared" si="142"/>
        <v>0</v>
      </c>
      <c r="Z449" s="47" t="str">
        <f t="shared" si="143"/>
        <v>ПДВ</v>
      </c>
      <c r="AA449" s="47">
        <f t="shared" si="144"/>
        <v>0</v>
      </c>
      <c r="AB449" s="47">
        <f t="shared" si="145"/>
        <v>0</v>
      </c>
      <c r="AC449" s="47" t="str">
        <f t="shared" si="146"/>
        <v>ПДВ</v>
      </c>
      <c r="AD449" t="e">
        <f>VLOOKUP(B449,[1]справочник!A:H,8,0)</f>
        <v>#N/A</v>
      </c>
    </row>
    <row r="450" spans="1:30" hidden="1" x14ac:dyDescent="0.25">
      <c r="A450">
        <v>432</v>
      </c>
      <c r="B450">
        <f>IF(ISBLANK(A450),0,IF(AND(ISERROR(VLOOKUP(VLOOKUP(A450,ishod_substance!A:G,7,0),$B$17:B449,1,0))=TRUE,VLOOKUP(A450,norm!A:B,2,0)&gt;0),VLOOKUP(A450,ishod_substance!A:G,7,0),0))</f>
        <v>0</v>
      </c>
      <c r="C450" s="47">
        <v>432</v>
      </c>
      <c r="D450" s="147" t="e">
        <f>VLOOKUP(B450,quide!A:B,2,0)</f>
        <v>#N/A</v>
      </c>
      <c r="E450" s="47" t="e">
        <f>VLOOKUP(B450,quide!A:G,7,0)</f>
        <v>#N/A</v>
      </c>
      <c r="F450" s="47">
        <f>SUMIF(ishod_substance!G:G,tbl_7!B450,ishod_substance!H:H)</f>
        <v>0</v>
      </c>
      <c r="G450" s="47">
        <f>SUMIF(ishod_substance!G:G,tbl_7!B450,ishod_substance!I:I)</f>
        <v>0</v>
      </c>
      <c r="H450" s="47" t="s">
        <v>172</v>
      </c>
      <c r="I450" s="47">
        <f t="shared" si="126"/>
        <v>0</v>
      </c>
      <c r="J450" s="47">
        <f t="shared" si="127"/>
        <v>0</v>
      </c>
      <c r="K450" s="47" t="str">
        <f t="shared" si="128"/>
        <v>ПДВ</v>
      </c>
      <c r="L450" s="47">
        <f t="shared" si="129"/>
        <v>0</v>
      </c>
      <c r="M450" s="47">
        <f t="shared" si="130"/>
        <v>0</v>
      </c>
      <c r="N450" s="47" t="str">
        <f t="shared" si="131"/>
        <v>ПДВ</v>
      </c>
      <c r="O450" s="47">
        <f t="shared" si="132"/>
        <v>0</v>
      </c>
      <c r="P450" s="47">
        <f t="shared" si="133"/>
        <v>0</v>
      </c>
      <c r="Q450" s="47" t="str">
        <f t="shared" si="134"/>
        <v>ПДВ</v>
      </c>
      <c r="R450" s="47">
        <f t="shared" si="135"/>
        <v>0</v>
      </c>
      <c r="S450" s="47">
        <f t="shared" si="136"/>
        <v>0</v>
      </c>
      <c r="T450" s="47" t="str">
        <f t="shared" si="137"/>
        <v>ПДВ</v>
      </c>
      <c r="U450" s="47">
        <f t="shared" si="138"/>
        <v>0</v>
      </c>
      <c r="V450" s="47">
        <f t="shared" si="139"/>
        <v>0</v>
      </c>
      <c r="W450" s="47" t="str">
        <f t="shared" si="140"/>
        <v>ПДВ</v>
      </c>
      <c r="X450" s="47">
        <f t="shared" si="141"/>
        <v>0</v>
      </c>
      <c r="Y450" s="47">
        <f t="shared" si="142"/>
        <v>0</v>
      </c>
      <c r="Z450" s="47" t="str">
        <f t="shared" si="143"/>
        <v>ПДВ</v>
      </c>
      <c r="AA450" s="47">
        <f t="shared" si="144"/>
        <v>0</v>
      </c>
      <c r="AB450" s="47">
        <f t="shared" si="145"/>
        <v>0</v>
      </c>
      <c r="AC450" s="47" t="str">
        <f t="shared" si="146"/>
        <v>ПДВ</v>
      </c>
      <c r="AD450" t="e">
        <f>VLOOKUP(B450,[1]справочник!A:H,8,0)</f>
        <v>#N/A</v>
      </c>
    </row>
    <row r="451" spans="1:30" hidden="1" x14ac:dyDescent="0.25">
      <c r="A451">
        <v>433</v>
      </c>
      <c r="B451">
        <f>IF(ISBLANK(A451),0,IF(AND(ISERROR(VLOOKUP(VLOOKUP(A451,ishod_substance!A:G,7,0),$B$17:B450,1,0))=TRUE,VLOOKUP(A451,norm!A:B,2,0)&gt;0),VLOOKUP(A451,ishod_substance!A:G,7,0),0))</f>
        <v>0</v>
      </c>
      <c r="C451" s="47">
        <v>433</v>
      </c>
      <c r="D451" s="147" t="e">
        <f>VLOOKUP(B451,quide!A:B,2,0)</f>
        <v>#N/A</v>
      </c>
      <c r="E451" s="47" t="e">
        <f>VLOOKUP(B451,quide!A:G,7,0)</f>
        <v>#N/A</v>
      </c>
      <c r="F451" s="47">
        <f>SUMIF(ishod_substance!G:G,tbl_7!B451,ishod_substance!H:H)</f>
        <v>0</v>
      </c>
      <c r="G451" s="47">
        <f>SUMIF(ishod_substance!G:G,tbl_7!B451,ishod_substance!I:I)</f>
        <v>0</v>
      </c>
      <c r="H451" s="47" t="s">
        <v>172</v>
      </c>
      <c r="I451" s="47">
        <f t="shared" si="126"/>
        <v>0</v>
      </c>
      <c r="J451" s="47">
        <f t="shared" si="127"/>
        <v>0</v>
      </c>
      <c r="K451" s="47" t="str">
        <f t="shared" si="128"/>
        <v>ПДВ</v>
      </c>
      <c r="L451" s="47">
        <f t="shared" si="129"/>
        <v>0</v>
      </c>
      <c r="M451" s="47">
        <f t="shared" si="130"/>
        <v>0</v>
      </c>
      <c r="N451" s="47" t="str">
        <f t="shared" si="131"/>
        <v>ПДВ</v>
      </c>
      <c r="O451" s="47">
        <f t="shared" si="132"/>
        <v>0</v>
      </c>
      <c r="P451" s="47">
        <f t="shared" si="133"/>
        <v>0</v>
      </c>
      <c r="Q451" s="47" t="str">
        <f t="shared" si="134"/>
        <v>ПДВ</v>
      </c>
      <c r="R451" s="47">
        <f t="shared" si="135"/>
        <v>0</v>
      </c>
      <c r="S451" s="47">
        <f t="shared" si="136"/>
        <v>0</v>
      </c>
      <c r="T451" s="47" t="str">
        <f t="shared" si="137"/>
        <v>ПДВ</v>
      </c>
      <c r="U451" s="47">
        <f t="shared" si="138"/>
        <v>0</v>
      </c>
      <c r="V451" s="47">
        <f t="shared" si="139"/>
        <v>0</v>
      </c>
      <c r="W451" s="47" t="str">
        <f t="shared" si="140"/>
        <v>ПДВ</v>
      </c>
      <c r="X451" s="47">
        <f t="shared" si="141"/>
        <v>0</v>
      </c>
      <c r="Y451" s="47">
        <f t="shared" si="142"/>
        <v>0</v>
      </c>
      <c r="Z451" s="47" t="str">
        <f t="shared" si="143"/>
        <v>ПДВ</v>
      </c>
      <c r="AA451" s="47">
        <f t="shared" si="144"/>
        <v>0</v>
      </c>
      <c r="AB451" s="47">
        <f t="shared" si="145"/>
        <v>0</v>
      </c>
      <c r="AC451" s="47" t="str">
        <f t="shared" si="146"/>
        <v>ПДВ</v>
      </c>
      <c r="AD451" t="e">
        <f>VLOOKUP(B451,[1]справочник!A:H,8,0)</f>
        <v>#N/A</v>
      </c>
    </row>
    <row r="452" spans="1:30" hidden="1" x14ac:dyDescent="0.25">
      <c r="A452">
        <v>434</v>
      </c>
      <c r="B452">
        <f>IF(ISBLANK(A452),0,IF(AND(ISERROR(VLOOKUP(VLOOKUP(A452,ishod_substance!A:G,7,0),$B$17:B451,1,0))=TRUE,VLOOKUP(A452,norm!A:B,2,0)&gt;0),VLOOKUP(A452,ishod_substance!A:G,7,0),0))</f>
        <v>0</v>
      </c>
      <c r="C452" s="47">
        <v>434</v>
      </c>
      <c r="D452" s="147" t="e">
        <f>VLOOKUP(B452,quide!A:B,2,0)</f>
        <v>#N/A</v>
      </c>
      <c r="E452" s="47" t="e">
        <f>VLOOKUP(B452,quide!A:G,7,0)</f>
        <v>#N/A</v>
      </c>
      <c r="F452" s="47">
        <f>SUMIF(ishod_substance!G:G,tbl_7!B452,ishod_substance!H:H)</f>
        <v>0</v>
      </c>
      <c r="G452" s="47">
        <f>SUMIF(ishod_substance!G:G,tbl_7!B452,ishod_substance!I:I)</f>
        <v>0</v>
      </c>
      <c r="H452" s="47" t="s">
        <v>172</v>
      </c>
      <c r="I452" s="47">
        <f t="shared" si="126"/>
        <v>0</v>
      </c>
      <c r="J452" s="47">
        <f t="shared" si="127"/>
        <v>0</v>
      </c>
      <c r="K452" s="47" t="str">
        <f t="shared" si="128"/>
        <v>ПДВ</v>
      </c>
      <c r="L452" s="47">
        <f t="shared" si="129"/>
        <v>0</v>
      </c>
      <c r="M452" s="47">
        <f t="shared" si="130"/>
        <v>0</v>
      </c>
      <c r="N452" s="47" t="str">
        <f t="shared" si="131"/>
        <v>ПДВ</v>
      </c>
      <c r="O452" s="47">
        <f t="shared" si="132"/>
        <v>0</v>
      </c>
      <c r="P452" s="47">
        <f t="shared" si="133"/>
        <v>0</v>
      </c>
      <c r="Q452" s="47" t="str">
        <f t="shared" si="134"/>
        <v>ПДВ</v>
      </c>
      <c r="R452" s="47">
        <f t="shared" si="135"/>
        <v>0</v>
      </c>
      <c r="S452" s="47">
        <f t="shared" si="136"/>
        <v>0</v>
      </c>
      <c r="T452" s="47" t="str">
        <f t="shared" si="137"/>
        <v>ПДВ</v>
      </c>
      <c r="U452" s="47">
        <f t="shared" si="138"/>
        <v>0</v>
      </c>
      <c r="V452" s="47">
        <f t="shared" si="139"/>
        <v>0</v>
      </c>
      <c r="W452" s="47" t="str">
        <f t="shared" si="140"/>
        <v>ПДВ</v>
      </c>
      <c r="X452" s="47">
        <f t="shared" si="141"/>
        <v>0</v>
      </c>
      <c r="Y452" s="47">
        <f t="shared" si="142"/>
        <v>0</v>
      </c>
      <c r="Z452" s="47" t="str">
        <f t="shared" si="143"/>
        <v>ПДВ</v>
      </c>
      <c r="AA452" s="47">
        <f t="shared" si="144"/>
        <v>0</v>
      </c>
      <c r="AB452" s="47">
        <f t="shared" si="145"/>
        <v>0</v>
      </c>
      <c r="AC452" s="47" t="str">
        <f t="shared" si="146"/>
        <v>ПДВ</v>
      </c>
      <c r="AD452" t="e">
        <f>VLOOKUP(B452,[1]справочник!A:H,8,0)</f>
        <v>#N/A</v>
      </c>
    </row>
    <row r="453" spans="1:30" hidden="1" x14ac:dyDescent="0.25">
      <c r="A453">
        <v>435</v>
      </c>
      <c r="B453">
        <f>IF(ISBLANK(A453),0,IF(AND(ISERROR(VLOOKUP(VLOOKUP(A453,ishod_substance!A:G,7,0),$B$17:B452,1,0))=TRUE,VLOOKUP(A453,norm!A:B,2,0)&gt;0),VLOOKUP(A453,ishod_substance!A:G,7,0),0))</f>
        <v>0</v>
      </c>
      <c r="C453" s="47">
        <v>435</v>
      </c>
      <c r="D453" s="147" t="e">
        <f>VLOOKUP(B453,quide!A:B,2,0)</f>
        <v>#N/A</v>
      </c>
      <c r="E453" s="47" t="e">
        <f>VLOOKUP(B453,quide!A:G,7,0)</f>
        <v>#N/A</v>
      </c>
      <c r="F453" s="47">
        <f>SUMIF(ishod_substance!G:G,tbl_7!B453,ishod_substance!H:H)</f>
        <v>0</v>
      </c>
      <c r="G453" s="47">
        <f>SUMIF(ishod_substance!G:G,tbl_7!B453,ishod_substance!I:I)</f>
        <v>0</v>
      </c>
      <c r="H453" s="47" t="s">
        <v>172</v>
      </c>
      <c r="I453" s="47">
        <f t="shared" si="126"/>
        <v>0</v>
      </c>
      <c r="J453" s="47">
        <f t="shared" si="127"/>
        <v>0</v>
      </c>
      <c r="K453" s="47" t="str">
        <f t="shared" si="128"/>
        <v>ПДВ</v>
      </c>
      <c r="L453" s="47">
        <f t="shared" si="129"/>
        <v>0</v>
      </c>
      <c r="M453" s="47">
        <f t="shared" si="130"/>
        <v>0</v>
      </c>
      <c r="N453" s="47" t="str">
        <f t="shared" si="131"/>
        <v>ПДВ</v>
      </c>
      <c r="O453" s="47">
        <f t="shared" si="132"/>
        <v>0</v>
      </c>
      <c r="P453" s="47">
        <f t="shared" si="133"/>
        <v>0</v>
      </c>
      <c r="Q453" s="47" t="str">
        <f t="shared" si="134"/>
        <v>ПДВ</v>
      </c>
      <c r="R453" s="47">
        <f t="shared" si="135"/>
        <v>0</v>
      </c>
      <c r="S453" s="47">
        <f t="shared" si="136"/>
        <v>0</v>
      </c>
      <c r="T453" s="47" t="str">
        <f t="shared" si="137"/>
        <v>ПДВ</v>
      </c>
      <c r="U453" s="47">
        <f t="shared" si="138"/>
        <v>0</v>
      </c>
      <c r="V453" s="47">
        <f t="shared" si="139"/>
        <v>0</v>
      </c>
      <c r="W453" s="47" t="str">
        <f t="shared" si="140"/>
        <v>ПДВ</v>
      </c>
      <c r="X453" s="47">
        <f t="shared" si="141"/>
        <v>0</v>
      </c>
      <c r="Y453" s="47">
        <f t="shared" si="142"/>
        <v>0</v>
      </c>
      <c r="Z453" s="47" t="str">
        <f t="shared" si="143"/>
        <v>ПДВ</v>
      </c>
      <c r="AA453" s="47">
        <f t="shared" si="144"/>
        <v>0</v>
      </c>
      <c r="AB453" s="47">
        <f t="shared" si="145"/>
        <v>0</v>
      </c>
      <c r="AC453" s="47" t="str">
        <f t="shared" si="146"/>
        <v>ПДВ</v>
      </c>
      <c r="AD453" t="e">
        <f>VLOOKUP(B453,[1]справочник!A:H,8,0)</f>
        <v>#N/A</v>
      </c>
    </row>
    <row r="454" spans="1:30" hidden="1" x14ac:dyDescent="0.25">
      <c r="A454">
        <v>436</v>
      </c>
      <c r="B454">
        <f>IF(ISBLANK(A454),0,IF(AND(ISERROR(VLOOKUP(VLOOKUP(A454,ishod_substance!A:G,7,0),$B$17:B453,1,0))=TRUE,VLOOKUP(A454,norm!A:B,2,0)&gt;0),VLOOKUP(A454,ishod_substance!A:G,7,0),0))</f>
        <v>0</v>
      </c>
      <c r="C454" s="47">
        <v>436</v>
      </c>
      <c r="D454" s="147" t="e">
        <f>VLOOKUP(B454,quide!A:B,2,0)</f>
        <v>#N/A</v>
      </c>
      <c r="E454" s="47" t="e">
        <f>VLOOKUP(B454,quide!A:G,7,0)</f>
        <v>#N/A</v>
      </c>
      <c r="F454" s="47">
        <f>SUMIF(ishod_substance!G:G,tbl_7!B454,ishod_substance!H:H)</f>
        <v>0</v>
      </c>
      <c r="G454" s="47">
        <f>SUMIF(ishod_substance!G:G,tbl_7!B454,ishod_substance!I:I)</f>
        <v>0</v>
      </c>
      <c r="H454" s="47" t="s">
        <v>172</v>
      </c>
      <c r="I454" s="47">
        <f t="shared" ref="I454:I517" si="147">F454</f>
        <v>0</v>
      </c>
      <c r="J454" s="47">
        <f t="shared" ref="J454:J517" si="148">G454</f>
        <v>0</v>
      </c>
      <c r="K454" s="47" t="str">
        <f t="shared" ref="K454:K517" si="149">H454</f>
        <v>ПДВ</v>
      </c>
      <c r="L454" s="47">
        <f t="shared" ref="L454:L517" si="150">F454</f>
        <v>0</v>
      </c>
      <c r="M454" s="47">
        <f t="shared" ref="M454:M517" si="151">G454</f>
        <v>0</v>
      </c>
      <c r="N454" s="47" t="str">
        <f t="shared" ref="N454:N517" si="152">H454</f>
        <v>ПДВ</v>
      </c>
      <c r="O454" s="47">
        <f t="shared" ref="O454:O517" si="153">F454</f>
        <v>0</v>
      </c>
      <c r="P454" s="47">
        <f t="shared" ref="P454:P517" si="154">G454</f>
        <v>0</v>
      </c>
      <c r="Q454" s="47" t="str">
        <f t="shared" ref="Q454:Q517" si="155">H454</f>
        <v>ПДВ</v>
      </c>
      <c r="R454" s="47">
        <f t="shared" ref="R454:R517" si="156">F454</f>
        <v>0</v>
      </c>
      <c r="S454" s="47">
        <f t="shared" ref="S454:S517" si="157">G454</f>
        <v>0</v>
      </c>
      <c r="T454" s="47" t="str">
        <f t="shared" ref="T454:T517" si="158">H454</f>
        <v>ПДВ</v>
      </c>
      <c r="U454" s="47">
        <f t="shared" ref="U454:U517" si="159">F454</f>
        <v>0</v>
      </c>
      <c r="V454" s="47">
        <f t="shared" ref="V454:V517" si="160">G454</f>
        <v>0</v>
      </c>
      <c r="W454" s="47" t="str">
        <f t="shared" ref="W454:W517" si="161">H454</f>
        <v>ПДВ</v>
      </c>
      <c r="X454" s="47">
        <f t="shared" ref="X454:X517" si="162">F454</f>
        <v>0</v>
      </c>
      <c r="Y454" s="47">
        <f t="shared" ref="Y454:Y517" si="163">G454</f>
        <v>0</v>
      </c>
      <c r="Z454" s="47" t="str">
        <f t="shared" ref="Z454:Z517" si="164">H454</f>
        <v>ПДВ</v>
      </c>
      <c r="AA454" s="47">
        <f t="shared" ref="AA454:AA517" si="165">F454</f>
        <v>0</v>
      </c>
      <c r="AB454" s="47">
        <f t="shared" ref="AB454:AB517" si="166">G454</f>
        <v>0</v>
      </c>
      <c r="AC454" s="47" t="str">
        <f t="shared" ref="AC454:AC517" si="167">H454</f>
        <v>ПДВ</v>
      </c>
      <c r="AD454" t="e">
        <f>VLOOKUP(B454,[1]справочник!A:H,8,0)</f>
        <v>#N/A</v>
      </c>
    </row>
    <row r="455" spans="1:30" hidden="1" x14ac:dyDescent="0.25">
      <c r="A455">
        <v>437</v>
      </c>
      <c r="B455">
        <f>IF(ISBLANK(A455),0,IF(AND(ISERROR(VLOOKUP(VLOOKUP(A455,ishod_substance!A:G,7,0),$B$17:B454,1,0))=TRUE,VLOOKUP(A455,norm!A:B,2,0)&gt;0),VLOOKUP(A455,ishod_substance!A:G,7,0),0))</f>
        <v>0</v>
      </c>
      <c r="C455" s="47">
        <v>437</v>
      </c>
      <c r="D455" s="147" t="e">
        <f>VLOOKUP(B455,quide!A:B,2,0)</f>
        <v>#N/A</v>
      </c>
      <c r="E455" s="47" t="e">
        <f>VLOOKUP(B455,quide!A:G,7,0)</f>
        <v>#N/A</v>
      </c>
      <c r="F455" s="47">
        <f>SUMIF(ishod_substance!G:G,tbl_7!B455,ishod_substance!H:H)</f>
        <v>0</v>
      </c>
      <c r="G455" s="47">
        <f>SUMIF(ishod_substance!G:G,tbl_7!B455,ishod_substance!I:I)</f>
        <v>0</v>
      </c>
      <c r="H455" s="47" t="s">
        <v>172</v>
      </c>
      <c r="I455" s="47">
        <f t="shared" si="147"/>
        <v>0</v>
      </c>
      <c r="J455" s="47">
        <f t="shared" si="148"/>
        <v>0</v>
      </c>
      <c r="K455" s="47" t="str">
        <f t="shared" si="149"/>
        <v>ПДВ</v>
      </c>
      <c r="L455" s="47">
        <f t="shared" si="150"/>
        <v>0</v>
      </c>
      <c r="M455" s="47">
        <f t="shared" si="151"/>
        <v>0</v>
      </c>
      <c r="N455" s="47" t="str">
        <f t="shared" si="152"/>
        <v>ПДВ</v>
      </c>
      <c r="O455" s="47">
        <f t="shared" si="153"/>
        <v>0</v>
      </c>
      <c r="P455" s="47">
        <f t="shared" si="154"/>
        <v>0</v>
      </c>
      <c r="Q455" s="47" t="str">
        <f t="shared" si="155"/>
        <v>ПДВ</v>
      </c>
      <c r="R455" s="47">
        <f t="shared" si="156"/>
        <v>0</v>
      </c>
      <c r="S455" s="47">
        <f t="shared" si="157"/>
        <v>0</v>
      </c>
      <c r="T455" s="47" t="str">
        <f t="shared" si="158"/>
        <v>ПДВ</v>
      </c>
      <c r="U455" s="47">
        <f t="shared" si="159"/>
        <v>0</v>
      </c>
      <c r="V455" s="47">
        <f t="shared" si="160"/>
        <v>0</v>
      </c>
      <c r="W455" s="47" t="str">
        <f t="shared" si="161"/>
        <v>ПДВ</v>
      </c>
      <c r="X455" s="47">
        <f t="shared" si="162"/>
        <v>0</v>
      </c>
      <c r="Y455" s="47">
        <f t="shared" si="163"/>
        <v>0</v>
      </c>
      <c r="Z455" s="47" t="str">
        <f t="shared" si="164"/>
        <v>ПДВ</v>
      </c>
      <c r="AA455" s="47">
        <f t="shared" si="165"/>
        <v>0</v>
      </c>
      <c r="AB455" s="47">
        <f t="shared" si="166"/>
        <v>0</v>
      </c>
      <c r="AC455" s="47" t="str">
        <f t="shared" si="167"/>
        <v>ПДВ</v>
      </c>
      <c r="AD455" t="e">
        <f>VLOOKUP(B455,[1]справочник!A:H,8,0)</f>
        <v>#N/A</v>
      </c>
    </row>
    <row r="456" spans="1:30" hidden="1" x14ac:dyDescent="0.25">
      <c r="A456">
        <v>438</v>
      </c>
      <c r="B456">
        <f>IF(ISBLANK(A456),0,IF(AND(ISERROR(VLOOKUP(VLOOKUP(A456,ishod_substance!A:G,7,0),$B$17:B455,1,0))=TRUE,VLOOKUP(A456,norm!A:B,2,0)&gt;0),VLOOKUP(A456,ishod_substance!A:G,7,0),0))</f>
        <v>0</v>
      </c>
      <c r="C456" s="47">
        <v>438</v>
      </c>
      <c r="D456" s="147" t="e">
        <f>VLOOKUP(B456,quide!A:B,2,0)</f>
        <v>#N/A</v>
      </c>
      <c r="E456" s="47" t="e">
        <f>VLOOKUP(B456,quide!A:G,7,0)</f>
        <v>#N/A</v>
      </c>
      <c r="F456" s="47">
        <f>SUMIF(ishod_substance!G:G,tbl_7!B456,ishod_substance!H:H)</f>
        <v>0</v>
      </c>
      <c r="G456" s="47">
        <f>SUMIF(ishod_substance!G:G,tbl_7!B456,ishod_substance!I:I)</f>
        <v>0</v>
      </c>
      <c r="H456" s="47" t="s">
        <v>172</v>
      </c>
      <c r="I456" s="47">
        <f t="shared" si="147"/>
        <v>0</v>
      </c>
      <c r="J456" s="47">
        <f t="shared" si="148"/>
        <v>0</v>
      </c>
      <c r="K456" s="47" t="str">
        <f t="shared" si="149"/>
        <v>ПДВ</v>
      </c>
      <c r="L456" s="47">
        <f t="shared" si="150"/>
        <v>0</v>
      </c>
      <c r="M456" s="47">
        <f t="shared" si="151"/>
        <v>0</v>
      </c>
      <c r="N456" s="47" t="str">
        <f t="shared" si="152"/>
        <v>ПДВ</v>
      </c>
      <c r="O456" s="47">
        <f t="shared" si="153"/>
        <v>0</v>
      </c>
      <c r="P456" s="47">
        <f t="shared" si="154"/>
        <v>0</v>
      </c>
      <c r="Q456" s="47" t="str">
        <f t="shared" si="155"/>
        <v>ПДВ</v>
      </c>
      <c r="R456" s="47">
        <f t="shared" si="156"/>
        <v>0</v>
      </c>
      <c r="S456" s="47">
        <f t="shared" si="157"/>
        <v>0</v>
      </c>
      <c r="T456" s="47" t="str">
        <f t="shared" si="158"/>
        <v>ПДВ</v>
      </c>
      <c r="U456" s="47">
        <f t="shared" si="159"/>
        <v>0</v>
      </c>
      <c r="V456" s="47">
        <f t="shared" si="160"/>
        <v>0</v>
      </c>
      <c r="W456" s="47" t="str">
        <f t="shared" si="161"/>
        <v>ПДВ</v>
      </c>
      <c r="X456" s="47">
        <f t="shared" si="162"/>
        <v>0</v>
      </c>
      <c r="Y456" s="47">
        <f t="shared" si="163"/>
        <v>0</v>
      </c>
      <c r="Z456" s="47" t="str">
        <f t="shared" si="164"/>
        <v>ПДВ</v>
      </c>
      <c r="AA456" s="47">
        <f t="shared" si="165"/>
        <v>0</v>
      </c>
      <c r="AB456" s="47">
        <f t="shared" si="166"/>
        <v>0</v>
      </c>
      <c r="AC456" s="47" t="str">
        <f t="shared" si="167"/>
        <v>ПДВ</v>
      </c>
      <c r="AD456" t="e">
        <f>VLOOKUP(B456,[1]справочник!A:H,8,0)</f>
        <v>#N/A</v>
      </c>
    </row>
    <row r="457" spans="1:30" hidden="1" x14ac:dyDescent="0.25">
      <c r="A457">
        <v>439</v>
      </c>
      <c r="B457">
        <f>IF(ISBLANK(A457),0,IF(AND(ISERROR(VLOOKUP(VLOOKUP(A457,ishod_substance!A:G,7,0),$B$17:B456,1,0))=TRUE,VLOOKUP(A457,norm!A:B,2,0)&gt;0),VLOOKUP(A457,ishod_substance!A:G,7,0),0))</f>
        <v>0</v>
      </c>
      <c r="C457" s="47">
        <v>439</v>
      </c>
      <c r="D457" s="147" t="e">
        <f>VLOOKUP(B457,quide!A:B,2,0)</f>
        <v>#N/A</v>
      </c>
      <c r="E457" s="47" t="e">
        <f>VLOOKUP(B457,quide!A:G,7,0)</f>
        <v>#N/A</v>
      </c>
      <c r="F457" s="47">
        <f>SUMIF(ishod_substance!G:G,tbl_7!B457,ishod_substance!H:H)</f>
        <v>0</v>
      </c>
      <c r="G457" s="47">
        <f>SUMIF(ishod_substance!G:G,tbl_7!B457,ishod_substance!I:I)</f>
        <v>0</v>
      </c>
      <c r="H457" s="47" t="s">
        <v>172</v>
      </c>
      <c r="I457" s="47">
        <f t="shared" si="147"/>
        <v>0</v>
      </c>
      <c r="J457" s="47">
        <f t="shared" si="148"/>
        <v>0</v>
      </c>
      <c r="K457" s="47" t="str">
        <f t="shared" si="149"/>
        <v>ПДВ</v>
      </c>
      <c r="L457" s="47">
        <f t="shared" si="150"/>
        <v>0</v>
      </c>
      <c r="M457" s="47">
        <f t="shared" si="151"/>
        <v>0</v>
      </c>
      <c r="N457" s="47" t="str">
        <f t="shared" si="152"/>
        <v>ПДВ</v>
      </c>
      <c r="O457" s="47">
        <f t="shared" si="153"/>
        <v>0</v>
      </c>
      <c r="P457" s="47">
        <f t="shared" si="154"/>
        <v>0</v>
      </c>
      <c r="Q457" s="47" t="str">
        <f t="shared" si="155"/>
        <v>ПДВ</v>
      </c>
      <c r="R457" s="47">
        <f t="shared" si="156"/>
        <v>0</v>
      </c>
      <c r="S457" s="47">
        <f t="shared" si="157"/>
        <v>0</v>
      </c>
      <c r="T457" s="47" t="str">
        <f t="shared" si="158"/>
        <v>ПДВ</v>
      </c>
      <c r="U457" s="47">
        <f t="shared" si="159"/>
        <v>0</v>
      </c>
      <c r="V457" s="47">
        <f t="shared" si="160"/>
        <v>0</v>
      </c>
      <c r="W457" s="47" t="str">
        <f t="shared" si="161"/>
        <v>ПДВ</v>
      </c>
      <c r="X457" s="47">
        <f t="shared" si="162"/>
        <v>0</v>
      </c>
      <c r="Y457" s="47">
        <f t="shared" si="163"/>
        <v>0</v>
      </c>
      <c r="Z457" s="47" t="str">
        <f t="shared" si="164"/>
        <v>ПДВ</v>
      </c>
      <c r="AA457" s="47">
        <f t="shared" si="165"/>
        <v>0</v>
      </c>
      <c r="AB457" s="47">
        <f t="shared" si="166"/>
        <v>0</v>
      </c>
      <c r="AC457" s="47" t="str">
        <f t="shared" si="167"/>
        <v>ПДВ</v>
      </c>
      <c r="AD457" t="e">
        <f>VLOOKUP(B457,[1]справочник!A:H,8,0)</f>
        <v>#N/A</v>
      </c>
    </row>
    <row r="458" spans="1:30" hidden="1" x14ac:dyDescent="0.25">
      <c r="A458">
        <v>440</v>
      </c>
      <c r="B458">
        <f>IF(ISBLANK(A458),0,IF(AND(ISERROR(VLOOKUP(VLOOKUP(A458,ishod_substance!A:G,7,0),$B$17:B457,1,0))=TRUE,VLOOKUP(A458,norm!A:B,2,0)&gt;0),VLOOKUP(A458,ishod_substance!A:G,7,0),0))</f>
        <v>0</v>
      </c>
      <c r="C458" s="47">
        <v>440</v>
      </c>
      <c r="D458" s="147" t="e">
        <f>VLOOKUP(B458,quide!A:B,2,0)</f>
        <v>#N/A</v>
      </c>
      <c r="E458" s="47" t="e">
        <f>VLOOKUP(B458,quide!A:G,7,0)</f>
        <v>#N/A</v>
      </c>
      <c r="F458" s="47">
        <f>SUMIF(ishod_substance!G:G,tbl_7!B458,ishod_substance!H:H)</f>
        <v>0</v>
      </c>
      <c r="G458" s="47">
        <f>SUMIF(ishod_substance!G:G,tbl_7!B458,ishod_substance!I:I)</f>
        <v>0</v>
      </c>
      <c r="H458" s="47" t="s">
        <v>172</v>
      </c>
      <c r="I458" s="47">
        <f t="shared" si="147"/>
        <v>0</v>
      </c>
      <c r="J458" s="47">
        <f t="shared" si="148"/>
        <v>0</v>
      </c>
      <c r="K458" s="47" t="str">
        <f t="shared" si="149"/>
        <v>ПДВ</v>
      </c>
      <c r="L458" s="47">
        <f t="shared" si="150"/>
        <v>0</v>
      </c>
      <c r="M458" s="47">
        <f t="shared" si="151"/>
        <v>0</v>
      </c>
      <c r="N458" s="47" t="str">
        <f t="shared" si="152"/>
        <v>ПДВ</v>
      </c>
      <c r="O458" s="47">
        <f t="shared" si="153"/>
        <v>0</v>
      </c>
      <c r="P458" s="47">
        <f t="shared" si="154"/>
        <v>0</v>
      </c>
      <c r="Q458" s="47" t="str">
        <f t="shared" si="155"/>
        <v>ПДВ</v>
      </c>
      <c r="R458" s="47">
        <f t="shared" si="156"/>
        <v>0</v>
      </c>
      <c r="S458" s="47">
        <f t="shared" si="157"/>
        <v>0</v>
      </c>
      <c r="T458" s="47" t="str">
        <f t="shared" si="158"/>
        <v>ПДВ</v>
      </c>
      <c r="U458" s="47">
        <f t="shared" si="159"/>
        <v>0</v>
      </c>
      <c r="V458" s="47">
        <f t="shared" si="160"/>
        <v>0</v>
      </c>
      <c r="W458" s="47" t="str">
        <f t="shared" si="161"/>
        <v>ПДВ</v>
      </c>
      <c r="X458" s="47">
        <f t="shared" si="162"/>
        <v>0</v>
      </c>
      <c r="Y458" s="47">
        <f t="shared" si="163"/>
        <v>0</v>
      </c>
      <c r="Z458" s="47" t="str">
        <f t="shared" si="164"/>
        <v>ПДВ</v>
      </c>
      <c r="AA458" s="47">
        <f t="shared" si="165"/>
        <v>0</v>
      </c>
      <c r="AB458" s="47">
        <f t="shared" si="166"/>
        <v>0</v>
      </c>
      <c r="AC458" s="47" t="str">
        <f t="shared" si="167"/>
        <v>ПДВ</v>
      </c>
      <c r="AD458" t="e">
        <f>VLOOKUP(B458,[1]справочник!A:H,8,0)</f>
        <v>#N/A</v>
      </c>
    </row>
    <row r="459" spans="1:30" hidden="1" x14ac:dyDescent="0.25">
      <c r="A459">
        <v>441</v>
      </c>
      <c r="B459">
        <f>IF(ISBLANK(A459),0,IF(AND(ISERROR(VLOOKUP(VLOOKUP(A459,ishod_substance!A:G,7,0),$B$17:B458,1,0))=TRUE,VLOOKUP(A459,norm!A:B,2,0)&gt;0),VLOOKUP(A459,ishod_substance!A:G,7,0),0))</f>
        <v>0</v>
      </c>
      <c r="C459" s="47">
        <v>441</v>
      </c>
      <c r="D459" s="147" t="e">
        <f>VLOOKUP(B459,quide!A:B,2,0)</f>
        <v>#N/A</v>
      </c>
      <c r="E459" s="47" t="e">
        <f>VLOOKUP(B459,quide!A:G,7,0)</f>
        <v>#N/A</v>
      </c>
      <c r="F459" s="47">
        <f>SUMIF(ishod_substance!G:G,tbl_7!B459,ishod_substance!H:H)</f>
        <v>0</v>
      </c>
      <c r="G459" s="47">
        <f>SUMIF(ishod_substance!G:G,tbl_7!B459,ishod_substance!I:I)</f>
        <v>0</v>
      </c>
      <c r="H459" s="47" t="s">
        <v>172</v>
      </c>
      <c r="I459" s="47">
        <f t="shared" si="147"/>
        <v>0</v>
      </c>
      <c r="J459" s="47">
        <f t="shared" si="148"/>
        <v>0</v>
      </c>
      <c r="K459" s="47" t="str">
        <f t="shared" si="149"/>
        <v>ПДВ</v>
      </c>
      <c r="L459" s="47">
        <f t="shared" si="150"/>
        <v>0</v>
      </c>
      <c r="M459" s="47">
        <f t="shared" si="151"/>
        <v>0</v>
      </c>
      <c r="N459" s="47" t="str">
        <f t="shared" si="152"/>
        <v>ПДВ</v>
      </c>
      <c r="O459" s="47">
        <f t="shared" si="153"/>
        <v>0</v>
      </c>
      <c r="P459" s="47">
        <f t="shared" si="154"/>
        <v>0</v>
      </c>
      <c r="Q459" s="47" t="str">
        <f t="shared" si="155"/>
        <v>ПДВ</v>
      </c>
      <c r="R459" s="47">
        <f t="shared" si="156"/>
        <v>0</v>
      </c>
      <c r="S459" s="47">
        <f t="shared" si="157"/>
        <v>0</v>
      </c>
      <c r="T459" s="47" t="str">
        <f t="shared" si="158"/>
        <v>ПДВ</v>
      </c>
      <c r="U459" s="47">
        <f t="shared" si="159"/>
        <v>0</v>
      </c>
      <c r="V459" s="47">
        <f t="shared" si="160"/>
        <v>0</v>
      </c>
      <c r="W459" s="47" t="str">
        <f t="shared" si="161"/>
        <v>ПДВ</v>
      </c>
      <c r="X459" s="47">
        <f t="shared" si="162"/>
        <v>0</v>
      </c>
      <c r="Y459" s="47">
        <f t="shared" si="163"/>
        <v>0</v>
      </c>
      <c r="Z459" s="47" t="str">
        <f t="shared" si="164"/>
        <v>ПДВ</v>
      </c>
      <c r="AA459" s="47">
        <f t="shared" si="165"/>
        <v>0</v>
      </c>
      <c r="AB459" s="47">
        <f t="shared" si="166"/>
        <v>0</v>
      </c>
      <c r="AC459" s="47" t="str">
        <f t="shared" si="167"/>
        <v>ПДВ</v>
      </c>
      <c r="AD459" t="e">
        <f>VLOOKUP(B459,[1]справочник!A:H,8,0)</f>
        <v>#N/A</v>
      </c>
    </row>
    <row r="460" spans="1:30" hidden="1" x14ac:dyDescent="0.25">
      <c r="A460">
        <v>442</v>
      </c>
      <c r="B460">
        <f>IF(ISBLANK(A460),0,IF(AND(ISERROR(VLOOKUP(VLOOKUP(A460,ishod_substance!A:G,7,0),$B$17:B459,1,0))=TRUE,VLOOKUP(A460,norm!A:B,2,0)&gt;0),VLOOKUP(A460,ishod_substance!A:G,7,0),0))</f>
        <v>0</v>
      </c>
      <c r="C460" s="47">
        <v>442</v>
      </c>
      <c r="D460" s="147" t="e">
        <f>VLOOKUP(B460,quide!A:B,2,0)</f>
        <v>#N/A</v>
      </c>
      <c r="E460" s="47" t="e">
        <f>VLOOKUP(B460,quide!A:G,7,0)</f>
        <v>#N/A</v>
      </c>
      <c r="F460" s="47">
        <f>SUMIF(ishod_substance!G:G,tbl_7!B460,ishod_substance!H:H)</f>
        <v>0</v>
      </c>
      <c r="G460" s="47">
        <f>SUMIF(ishod_substance!G:G,tbl_7!B460,ishod_substance!I:I)</f>
        <v>0</v>
      </c>
      <c r="H460" s="47" t="s">
        <v>172</v>
      </c>
      <c r="I460" s="47">
        <f t="shared" si="147"/>
        <v>0</v>
      </c>
      <c r="J460" s="47">
        <f t="shared" si="148"/>
        <v>0</v>
      </c>
      <c r="K460" s="47" t="str">
        <f t="shared" si="149"/>
        <v>ПДВ</v>
      </c>
      <c r="L460" s="47">
        <f t="shared" si="150"/>
        <v>0</v>
      </c>
      <c r="M460" s="47">
        <f t="shared" si="151"/>
        <v>0</v>
      </c>
      <c r="N460" s="47" t="str">
        <f t="shared" si="152"/>
        <v>ПДВ</v>
      </c>
      <c r="O460" s="47">
        <f t="shared" si="153"/>
        <v>0</v>
      </c>
      <c r="P460" s="47">
        <f t="shared" si="154"/>
        <v>0</v>
      </c>
      <c r="Q460" s="47" t="str">
        <f t="shared" si="155"/>
        <v>ПДВ</v>
      </c>
      <c r="R460" s="47">
        <f t="shared" si="156"/>
        <v>0</v>
      </c>
      <c r="S460" s="47">
        <f t="shared" si="157"/>
        <v>0</v>
      </c>
      <c r="T460" s="47" t="str">
        <f t="shared" si="158"/>
        <v>ПДВ</v>
      </c>
      <c r="U460" s="47">
        <f t="shared" si="159"/>
        <v>0</v>
      </c>
      <c r="V460" s="47">
        <f t="shared" si="160"/>
        <v>0</v>
      </c>
      <c r="W460" s="47" t="str">
        <f t="shared" si="161"/>
        <v>ПДВ</v>
      </c>
      <c r="X460" s="47">
        <f t="shared" si="162"/>
        <v>0</v>
      </c>
      <c r="Y460" s="47">
        <f t="shared" si="163"/>
        <v>0</v>
      </c>
      <c r="Z460" s="47" t="str">
        <f t="shared" si="164"/>
        <v>ПДВ</v>
      </c>
      <c r="AA460" s="47">
        <f t="shared" si="165"/>
        <v>0</v>
      </c>
      <c r="AB460" s="47">
        <f t="shared" si="166"/>
        <v>0</v>
      </c>
      <c r="AC460" s="47" t="str">
        <f t="shared" si="167"/>
        <v>ПДВ</v>
      </c>
      <c r="AD460" t="e">
        <f>VLOOKUP(B460,[1]справочник!A:H,8,0)</f>
        <v>#N/A</v>
      </c>
    </row>
    <row r="461" spans="1:30" hidden="1" x14ac:dyDescent="0.25">
      <c r="A461">
        <v>443</v>
      </c>
      <c r="B461">
        <f>IF(ISBLANK(A461),0,IF(AND(ISERROR(VLOOKUP(VLOOKUP(A461,ishod_substance!A:G,7,0),$B$17:B460,1,0))=TRUE,VLOOKUP(A461,norm!A:B,2,0)&gt;0),VLOOKUP(A461,ishod_substance!A:G,7,0),0))</f>
        <v>0</v>
      </c>
      <c r="C461" s="47">
        <v>443</v>
      </c>
      <c r="D461" s="147" t="e">
        <f>VLOOKUP(B461,quide!A:B,2,0)</f>
        <v>#N/A</v>
      </c>
      <c r="E461" s="47" t="e">
        <f>VLOOKUP(B461,quide!A:G,7,0)</f>
        <v>#N/A</v>
      </c>
      <c r="F461" s="47">
        <f>SUMIF(ishod_substance!G:G,tbl_7!B461,ishod_substance!H:H)</f>
        <v>0</v>
      </c>
      <c r="G461" s="47">
        <f>SUMIF(ishod_substance!G:G,tbl_7!B461,ishod_substance!I:I)</f>
        <v>0</v>
      </c>
      <c r="H461" s="47" t="s">
        <v>172</v>
      </c>
      <c r="I461" s="47">
        <f t="shared" si="147"/>
        <v>0</v>
      </c>
      <c r="J461" s="47">
        <f t="shared" si="148"/>
        <v>0</v>
      </c>
      <c r="K461" s="47" t="str">
        <f t="shared" si="149"/>
        <v>ПДВ</v>
      </c>
      <c r="L461" s="47">
        <f t="shared" si="150"/>
        <v>0</v>
      </c>
      <c r="M461" s="47">
        <f t="shared" si="151"/>
        <v>0</v>
      </c>
      <c r="N461" s="47" t="str">
        <f t="shared" si="152"/>
        <v>ПДВ</v>
      </c>
      <c r="O461" s="47">
        <f t="shared" si="153"/>
        <v>0</v>
      </c>
      <c r="P461" s="47">
        <f t="shared" si="154"/>
        <v>0</v>
      </c>
      <c r="Q461" s="47" t="str">
        <f t="shared" si="155"/>
        <v>ПДВ</v>
      </c>
      <c r="R461" s="47">
        <f t="shared" si="156"/>
        <v>0</v>
      </c>
      <c r="S461" s="47">
        <f t="shared" si="157"/>
        <v>0</v>
      </c>
      <c r="T461" s="47" t="str">
        <f t="shared" si="158"/>
        <v>ПДВ</v>
      </c>
      <c r="U461" s="47">
        <f t="shared" si="159"/>
        <v>0</v>
      </c>
      <c r="V461" s="47">
        <f t="shared" si="160"/>
        <v>0</v>
      </c>
      <c r="W461" s="47" t="str">
        <f t="shared" si="161"/>
        <v>ПДВ</v>
      </c>
      <c r="X461" s="47">
        <f t="shared" si="162"/>
        <v>0</v>
      </c>
      <c r="Y461" s="47">
        <f t="shared" si="163"/>
        <v>0</v>
      </c>
      <c r="Z461" s="47" t="str">
        <f t="shared" si="164"/>
        <v>ПДВ</v>
      </c>
      <c r="AA461" s="47">
        <f t="shared" si="165"/>
        <v>0</v>
      </c>
      <c r="AB461" s="47">
        <f t="shared" si="166"/>
        <v>0</v>
      </c>
      <c r="AC461" s="47" t="str">
        <f t="shared" si="167"/>
        <v>ПДВ</v>
      </c>
      <c r="AD461" t="e">
        <f>VLOOKUP(B461,[1]справочник!A:H,8,0)</f>
        <v>#N/A</v>
      </c>
    </row>
    <row r="462" spans="1:30" hidden="1" x14ac:dyDescent="0.25">
      <c r="A462">
        <v>444</v>
      </c>
      <c r="B462">
        <f>IF(ISBLANK(A462),0,IF(AND(ISERROR(VLOOKUP(VLOOKUP(A462,ishod_substance!A:G,7,0),$B$17:B461,1,0))=TRUE,VLOOKUP(A462,norm!A:B,2,0)&gt;0),VLOOKUP(A462,ishod_substance!A:G,7,0),0))</f>
        <v>0</v>
      </c>
      <c r="C462" s="47">
        <v>444</v>
      </c>
      <c r="D462" s="147" t="e">
        <f>VLOOKUP(B462,quide!A:B,2,0)</f>
        <v>#N/A</v>
      </c>
      <c r="E462" s="47" t="e">
        <f>VLOOKUP(B462,quide!A:G,7,0)</f>
        <v>#N/A</v>
      </c>
      <c r="F462" s="47">
        <f>SUMIF(ishod_substance!G:G,tbl_7!B462,ishod_substance!H:H)</f>
        <v>0</v>
      </c>
      <c r="G462" s="47">
        <f>SUMIF(ishod_substance!G:G,tbl_7!B462,ishod_substance!I:I)</f>
        <v>0</v>
      </c>
      <c r="H462" s="47" t="s">
        <v>172</v>
      </c>
      <c r="I462" s="47">
        <f t="shared" si="147"/>
        <v>0</v>
      </c>
      <c r="J462" s="47">
        <f t="shared" si="148"/>
        <v>0</v>
      </c>
      <c r="K462" s="47" t="str">
        <f t="shared" si="149"/>
        <v>ПДВ</v>
      </c>
      <c r="L462" s="47">
        <f t="shared" si="150"/>
        <v>0</v>
      </c>
      <c r="M462" s="47">
        <f t="shared" si="151"/>
        <v>0</v>
      </c>
      <c r="N462" s="47" t="str">
        <f t="shared" si="152"/>
        <v>ПДВ</v>
      </c>
      <c r="O462" s="47">
        <f t="shared" si="153"/>
        <v>0</v>
      </c>
      <c r="P462" s="47">
        <f t="shared" si="154"/>
        <v>0</v>
      </c>
      <c r="Q462" s="47" t="str">
        <f t="shared" si="155"/>
        <v>ПДВ</v>
      </c>
      <c r="R462" s="47">
        <f t="shared" si="156"/>
        <v>0</v>
      </c>
      <c r="S462" s="47">
        <f t="shared" si="157"/>
        <v>0</v>
      </c>
      <c r="T462" s="47" t="str">
        <f t="shared" si="158"/>
        <v>ПДВ</v>
      </c>
      <c r="U462" s="47">
        <f t="shared" si="159"/>
        <v>0</v>
      </c>
      <c r="V462" s="47">
        <f t="shared" si="160"/>
        <v>0</v>
      </c>
      <c r="W462" s="47" t="str">
        <f t="shared" si="161"/>
        <v>ПДВ</v>
      </c>
      <c r="X462" s="47">
        <f t="shared" si="162"/>
        <v>0</v>
      </c>
      <c r="Y462" s="47">
        <f t="shared" si="163"/>
        <v>0</v>
      </c>
      <c r="Z462" s="47" t="str">
        <f t="shared" si="164"/>
        <v>ПДВ</v>
      </c>
      <c r="AA462" s="47">
        <f t="shared" si="165"/>
        <v>0</v>
      </c>
      <c r="AB462" s="47">
        <f t="shared" si="166"/>
        <v>0</v>
      </c>
      <c r="AC462" s="47" t="str">
        <f t="shared" si="167"/>
        <v>ПДВ</v>
      </c>
      <c r="AD462" t="e">
        <f>VLOOKUP(B462,[1]справочник!A:H,8,0)</f>
        <v>#N/A</v>
      </c>
    </row>
    <row r="463" spans="1:30" hidden="1" x14ac:dyDescent="0.25">
      <c r="A463">
        <v>445</v>
      </c>
      <c r="B463">
        <f>IF(ISBLANK(A463),0,IF(AND(ISERROR(VLOOKUP(VLOOKUP(A463,ishod_substance!A:G,7,0),$B$17:B462,1,0))=TRUE,VLOOKUP(A463,norm!A:B,2,0)&gt;0),VLOOKUP(A463,ishod_substance!A:G,7,0),0))</f>
        <v>0</v>
      </c>
      <c r="C463" s="47">
        <v>445</v>
      </c>
      <c r="D463" s="147" t="e">
        <f>VLOOKUP(B463,quide!A:B,2,0)</f>
        <v>#N/A</v>
      </c>
      <c r="E463" s="47" t="e">
        <f>VLOOKUP(B463,quide!A:G,7,0)</f>
        <v>#N/A</v>
      </c>
      <c r="F463" s="47">
        <f>SUMIF(ishod_substance!G:G,tbl_7!B463,ishod_substance!H:H)</f>
        <v>0</v>
      </c>
      <c r="G463" s="47">
        <f>SUMIF(ishod_substance!G:G,tbl_7!B463,ishod_substance!I:I)</f>
        <v>0</v>
      </c>
      <c r="H463" s="47" t="s">
        <v>172</v>
      </c>
      <c r="I463" s="47">
        <f t="shared" si="147"/>
        <v>0</v>
      </c>
      <c r="J463" s="47">
        <f t="shared" si="148"/>
        <v>0</v>
      </c>
      <c r="K463" s="47" t="str">
        <f t="shared" si="149"/>
        <v>ПДВ</v>
      </c>
      <c r="L463" s="47">
        <f t="shared" si="150"/>
        <v>0</v>
      </c>
      <c r="M463" s="47">
        <f t="shared" si="151"/>
        <v>0</v>
      </c>
      <c r="N463" s="47" t="str">
        <f t="shared" si="152"/>
        <v>ПДВ</v>
      </c>
      <c r="O463" s="47">
        <f t="shared" si="153"/>
        <v>0</v>
      </c>
      <c r="P463" s="47">
        <f t="shared" si="154"/>
        <v>0</v>
      </c>
      <c r="Q463" s="47" t="str">
        <f t="shared" si="155"/>
        <v>ПДВ</v>
      </c>
      <c r="R463" s="47">
        <f t="shared" si="156"/>
        <v>0</v>
      </c>
      <c r="S463" s="47">
        <f t="shared" si="157"/>
        <v>0</v>
      </c>
      <c r="T463" s="47" t="str">
        <f t="shared" si="158"/>
        <v>ПДВ</v>
      </c>
      <c r="U463" s="47">
        <f t="shared" si="159"/>
        <v>0</v>
      </c>
      <c r="V463" s="47">
        <f t="shared" si="160"/>
        <v>0</v>
      </c>
      <c r="W463" s="47" t="str">
        <f t="shared" si="161"/>
        <v>ПДВ</v>
      </c>
      <c r="X463" s="47">
        <f t="shared" si="162"/>
        <v>0</v>
      </c>
      <c r="Y463" s="47">
        <f t="shared" si="163"/>
        <v>0</v>
      </c>
      <c r="Z463" s="47" t="str">
        <f t="shared" si="164"/>
        <v>ПДВ</v>
      </c>
      <c r="AA463" s="47">
        <f t="shared" si="165"/>
        <v>0</v>
      </c>
      <c r="AB463" s="47">
        <f t="shared" si="166"/>
        <v>0</v>
      </c>
      <c r="AC463" s="47" t="str">
        <f t="shared" si="167"/>
        <v>ПДВ</v>
      </c>
      <c r="AD463" t="e">
        <f>VLOOKUP(B463,[1]справочник!A:H,8,0)</f>
        <v>#N/A</v>
      </c>
    </row>
    <row r="464" spans="1:30" hidden="1" x14ac:dyDescent="0.25">
      <c r="A464">
        <v>446</v>
      </c>
      <c r="B464">
        <f>IF(ISBLANK(A464),0,IF(AND(ISERROR(VLOOKUP(VLOOKUP(A464,ishod_substance!A:G,7,0),$B$17:B463,1,0))=TRUE,VLOOKUP(A464,norm!A:B,2,0)&gt;0),VLOOKUP(A464,ishod_substance!A:G,7,0),0))</f>
        <v>0</v>
      </c>
      <c r="C464" s="47">
        <v>446</v>
      </c>
      <c r="D464" s="147" t="e">
        <f>VLOOKUP(B464,quide!A:B,2,0)</f>
        <v>#N/A</v>
      </c>
      <c r="E464" s="47" t="e">
        <f>VLOOKUP(B464,quide!A:G,7,0)</f>
        <v>#N/A</v>
      </c>
      <c r="F464" s="47">
        <f>SUMIF(ishod_substance!G:G,tbl_7!B464,ishod_substance!H:H)</f>
        <v>0</v>
      </c>
      <c r="G464" s="47">
        <f>SUMIF(ishod_substance!G:G,tbl_7!B464,ishod_substance!I:I)</f>
        <v>0</v>
      </c>
      <c r="H464" s="47" t="s">
        <v>172</v>
      </c>
      <c r="I464" s="47">
        <f t="shared" si="147"/>
        <v>0</v>
      </c>
      <c r="J464" s="47">
        <f t="shared" si="148"/>
        <v>0</v>
      </c>
      <c r="K464" s="47" t="str">
        <f t="shared" si="149"/>
        <v>ПДВ</v>
      </c>
      <c r="L464" s="47">
        <f t="shared" si="150"/>
        <v>0</v>
      </c>
      <c r="M464" s="47">
        <f t="shared" si="151"/>
        <v>0</v>
      </c>
      <c r="N464" s="47" t="str">
        <f t="shared" si="152"/>
        <v>ПДВ</v>
      </c>
      <c r="O464" s="47">
        <f t="shared" si="153"/>
        <v>0</v>
      </c>
      <c r="P464" s="47">
        <f t="shared" si="154"/>
        <v>0</v>
      </c>
      <c r="Q464" s="47" t="str">
        <f t="shared" si="155"/>
        <v>ПДВ</v>
      </c>
      <c r="R464" s="47">
        <f t="shared" si="156"/>
        <v>0</v>
      </c>
      <c r="S464" s="47">
        <f t="shared" si="157"/>
        <v>0</v>
      </c>
      <c r="T464" s="47" t="str">
        <f t="shared" si="158"/>
        <v>ПДВ</v>
      </c>
      <c r="U464" s="47">
        <f t="shared" si="159"/>
        <v>0</v>
      </c>
      <c r="V464" s="47">
        <f t="shared" si="160"/>
        <v>0</v>
      </c>
      <c r="W464" s="47" t="str">
        <f t="shared" si="161"/>
        <v>ПДВ</v>
      </c>
      <c r="X464" s="47">
        <f t="shared" si="162"/>
        <v>0</v>
      </c>
      <c r="Y464" s="47">
        <f t="shared" si="163"/>
        <v>0</v>
      </c>
      <c r="Z464" s="47" t="str">
        <f t="shared" si="164"/>
        <v>ПДВ</v>
      </c>
      <c r="AA464" s="47">
        <f t="shared" si="165"/>
        <v>0</v>
      </c>
      <c r="AB464" s="47">
        <f t="shared" si="166"/>
        <v>0</v>
      </c>
      <c r="AC464" s="47" t="str">
        <f t="shared" si="167"/>
        <v>ПДВ</v>
      </c>
      <c r="AD464" t="e">
        <f>VLOOKUP(B464,[1]справочник!A:H,8,0)</f>
        <v>#N/A</v>
      </c>
    </row>
    <row r="465" spans="1:30" hidden="1" x14ac:dyDescent="0.25">
      <c r="A465">
        <v>447</v>
      </c>
      <c r="B465">
        <f>IF(ISBLANK(A465),0,IF(AND(ISERROR(VLOOKUP(VLOOKUP(A465,ishod_substance!A:G,7,0),$B$17:B464,1,0))=TRUE,VLOOKUP(A465,norm!A:B,2,0)&gt;0),VLOOKUP(A465,ishod_substance!A:G,7,0),0))</f>
        <v>0</v>
      </c>
      <c r="C465" s="47">
        <v>447</v>
      </c>
      <c r="D465" s="147" t="e">
        <f>VLOOKUP(B465,quide!A:B,2,0)</f>
        <v>#N/A</v>
      </c>
      <c r="E465" s="47" t="e">
        <f>VLOOKUP(B465,quide!A:G,7,0)</f>
        <v>#N/A</v>
      </c>
      <c r="F465" s="47">
        <f>SUMIF(ishod_substance!G:G,tbl_7!B465,ishod_substance!H:H)</f>
        <v>0</v>
      </c>
      <c r="G465" s="47">
        <f>SUMIF(ishod_substance!G:G,tbl_7!B465,ishod_substance!I:I)</f>
        <v>0</v>
      </c>
      <c r="H465" s="47" t="s">
        <v>172</v>
      </c>
      <c r="I465" s="47">
        <f t="shared" si="147"/>
        <v>0</v>
      </c>
      <c r="J465" s="47">
        <f t="shared" si="148"/>
        <v>0</v>
      </c>
      <c r="K465" s="47" t="str">
        <f t="shared" si="149"/>
        <v>ПДВ</v>
      </c>
      <c r="L465" s="47">
        <f t="shared" si="150"/>
        <v>0</v>
      </c>
      <c r="M465" s="47">
        <f t="shared" si="151"/>
        <v>0</v>
      </c>
      <c r="N465" s="47" t="str">
        <f t="shared" si="152"/>
        <v>ПДВ</v>
      </c>
      <c r="O465" s="47">
        <f t="shared" si="153"/>
        <v>0</v>
      </c>
      <c r="P465" s="47">
        <f t="shared" si="154"/>
        <v>0</v>
      </c>
      <c r="Q465" s="47" t="str">
        <f t="shared" si="155"/>
        <v>ПДВ</v>
      </c>
      <c r="R465" s="47">
        <f t="shared" si="156"/>
        <v>0</v>
      </c>
      <c r="S465" s="47">
        <f t="shared" si="157"/>
        <v>0</v>
      </c>
      <c r="T465" s="47" t="str">
        <f t="shared" si="158"/>
        <v>ПДВ</v>
      </c>
      <c r="U465" s="47">
        <f t="shared" si="159"/>
        <v>0</v>
      </c>
      <c r="V465" s="47">
        <f t="shared" si="160"/>
        <v>0</v>
      </c>
      <c r="W465" s="47" t="str">
        <f t="shared" si="161"/>
        <v>ПДВ</v>
      </c>
      <c r="X465" s="47">
        <f t="shared" si="162"/>
        <v>0</v>
      </c>
      <c r="Y465" s="47">
        <f t="shared" si="163"/>
        <v>0</v>
      </c>
      <c r="Z465" s="47" t="str">
        <f t="shared" si="164"/>
        <v>ПДВ</v>
      </c>
      <c r="AA465" s="47">
        <f t="shared" si="165"/>
        <v>0</v>
      </c>
      <c r="AB465" s="47">
        <f t="shared" si="166"/>
        <v>0</v>
      </c>
      <c r="AC465" s="47" t="str">
        <f t="shared" si="167"/>
        <v>ПДВ</v>
      </c>
      <c r="AD465" t="e">
        <f>VLOOKUP(B465,[1]справочник!A:H,8,0)</f>
        <v>#N/A</v>
      </c>
    </row>
    <row r="466" spans="1:30" hidden="1" x14ac:dyDescent="0.25">
      <c r="A466">
        <v>448</v>
      </c>
      <c r="B466">
        <f>IF(ISBLANK(A466),0,IF(AND(ISERROR(VLOOKUP(VLOOKUP(A466,ishod_substance!A:G,7,0),$B$17:B465,1,0))=TRUE,VLOOKUP(A466,norm!A:B,2,0)&gt;0),VLOOKUP(A466,ishod_substance!A:G,7,0),0))</f>
        <v>0</v>
      </c>
      <c r="C466" s="47">
        <v>448</v>
      </c>
      <c r="D466" s="147" t="e">
        <f>VLOOKUP(B466,quide!A:B,2,0)</f>
        <v>#N/A</v>
      </c>
      <c r="E466" s="47" t="e">
        <f>VLOOKUP(B466,quide!A:G,7,0)</f>
        <v>#N/A</v>
      </c>
      <c r="F466" s="47">
        <f>SUMIF(ishod_substance!G:G,tbl_7!B466,ishod_substance!H:H)</f>
        <v>0</v>
      </c>
      <c r="G466" s="47">
        <f>SUMIF(ishod_substance!G:G,tbl_7!B466,ishod_substance!I:I)</f>
        <v>0</v>
      </c>
      <c r="H466" s="47" t="s">
        <v>172</v>
      </c>
      <c r="I466" s="47">
        <f t="shared" si="147"/>
        <v>0</v>
      </c>
      <c r="J466" s="47">
        <f t="shared" si="148"/>
        <v>0</v>
      </c>
      <c r="K466" s="47" t="str">
        <f t="shared" si="149"/>
        <v>ПДВ</v>
      </c>
      <c r="L466" s="47">
        <f t="shared" si="150"/>
        <v>0</v>
      </c>
      <c r="M466" s="47">
        <f t="shared" si="151"/>
        <v>0</v>
      </c>
      <c r="N466" s="47" t="str">
        <f t="shared" si="152"/>
        <v>ПДВ</v>
      </c>
      <c r="O466" s="47">
        <f t="shared" si="153"/>
        <v>0</v>
      </c>
      <c r="P466" s="47">
        <f t="shared" si="154"/>
        <v>0</v>
      </c>
      <c r="Q466" s="47" t="str">
        <f t="shared" si="155"/>
        <v>ПДВ</v>
      </c>
      <c r="R466" s="47">
        <f t="shared" si="156"/>
        <v>0</v>
      </c>
      <c r="S466" s="47">
        <f t="shared" si="157"/>
        <v>0</v>
      </c>
      <c r="T466" s="47" t="str">
        <f t="shared" si="158"/>
        <v>ПДВ</v>
      </c>
      <c r="U466" s="47">
        <f t="shared" si="159"/>
        <v>0</v>
      </c>
      <c r="V466" s="47">
        <f t="shared" si="160"/>
        <v>0</v>
      </c>
      <c r="W466" s="47" t="str">
        <f t="shared" si="161"/>
        <v>ПДВ</v>
      </c>
      <c r="X466" s="47">
        <f t="shared" si="162"/>
        <v>0</v>
      </c>
      <c r="Y466" s="47">
        <f t="shared" si="163"/>
        <v>0</v>
      </c>
      <c r="Z466" s="47" t="str">
        <f t="shared" si="164"/>
        <v>ПДВ</v>
      </c>
      <c r="AA466" s="47">
        <f t="shared" si="165"/>
        <v>0</v>
      </c>
      <c r="AB466" s="47">
        <f t="shared" si="166"/>
        <v>0</v>
      </c>
      <c r="AC466" s="47" t="str">
        <f t="shared" si="167"/>
        <v>ПДВ</v>
      </c>
      <c r="AD466" t="e">
        <f>VLOOKUP(B466,[1]справочник!A:H,8,0)</f>
        <v>#N/A</v>
      </c>
    </row>
    <row r="467" spans="1:30" hidden="1" x14ac:dyDescent="0.25">
      <c r="A467">
        <v>449</v>
      </c>
      <c r="B467">
        <f>IF(ISBLANK(A467),0,IF(AND(ISERROR(VLOOKUP(VLOOKUP(A467,ishod_substance!A:G,7,0),$B$17:B466,1,0))=TRUE,VLOOKUP(A467,norm!A:B,2,0)&gt;0),VLOOKUP(A467,ishod_substance!A:G,7,0),0))</f>
        <v>0</v>
      </c>
      <c r="C467" s="47">
        <v>449</v>
      </c>
      <c r="D467" s="147" t="e">
        <f>VLOOKUP(B467,quide!A:B,2,0)</f>
        <v>#N/A</v>
      </c>
      <c r="E467" s="47" t="e">
        <f>VLOOKUP(B467,quide!A:G,7,0)</f>
        <v>#N/A</v>
      </c>
      <c r="F467" s="47">
        <f>SUMIF(ishod_substance!G:G,tbl_7!B467,ishod_substance!H:H)</f>
        <v>0</v>
      </c>
      <c r="G467" s="47">
        <f>SUMIF(ishod_substance!G:G,tbl_7!B467,ishod_substance!I:I)</f>
        <v>0</v>
      </c>
      <c r="H467" s="47" t="s">
        <v>172</v>
      </c>
      <c r="I467" s="47">
        <f t="shared" si="147"/>
        <v>0</v>
      </c>
      <c r="J467" s="47">
        <f t="shared" si="148"/>
        <v>0</v>
      </c>
      <c r="K467" s="47" t="str">
        <f t="shared" si="149"/>
        <v>ПДВ</v>
      </c>
      <c r="L467" s="47">
        <f t="shared" si="150"/>
        <v>0</v>
      </c>
      <c r="M467" s="47">
        <f t="shared" si="151"/>
        <v>0</v>
      </c>
      <c r="N467" s="47" t="str">
        <f t="shared" si="152"/>
        <v>ПДВ</v>
      </c>
      <c r="O467" s="47">
        <f t="shared" si="153"/>
        <v>0</v>
      </c>
      <c r="P467" s="47">
        <f t="shared" si="154"/>
        <v>0</v>
      </c>
      <c r="Q467" s="47" t="str">
        <f t="shared" si="155"/>
        <v>ПДВ</v>
      </c>
      <c r="R467" s="47">
        <f t="shared" si="156"/>
        <v>0</v>
      </c>
      <c r="S467" s="47">
        <f t="shared" si="157"/>
        <v>0</v>
      </c>
      <c r="T467" s="47" t="str">
        <f t="shared" si="158"/>
        <v>ПДВ</v>
      </c>
      <c r="U467" s="47">
        <f t="shared" si="159"/>
        <v>0</v>
      </c>
      <c r="V467" s="47">
        <f t="shared" si="160"/>
        <v>0</v>
      </c>
      <c r="W467" s="47" t="str">
        <f t="shared" si="161"/>
        <v>ПДВ</v>
      </c>
      <c r="X467" s="47">
        <f t="shared" si="162"/>
        <v>0</v>
      </c>
      <c r="Y467" s="47">
        <f t="shared" si="163"/>
        <v>0</v>
      </c>
      <c r="Z467" s="47" t="str">
        <f t="shared" si="164"/>
        <v>ПДВ</v>
      </c>
      <c r="AA467" s="47">
        <f t="shared" si="165"/>
        <v>0</v>
      </c>
      <c r="AB467" s="47">
        <f t="shared" si="166"/>
        <v>0</v>
      </c>
      <c r="AC467" s="47" t="str">
        <f t="shared" si="167"/>
        <v>ПДВ</v>
      </c>
      <c r="AD467" t="e">
        <f>VLOOKUP(B467,[1]справочник!A:H,8,0)</f>
        <v>#N/A</v>
      </c>
    </row>
    <row r="468" spans="1:30" hidden="1" x14ac:dyDescent="0.25">
      <c r="A468">
        <v>450</v>
      </c>
      <c r="B468">
        <f>IF(ISBLANK(A468),0,IF(AND(ISERROR(VLOOKUP(VLOOKUP(A468,ishod_substance!A:G,7,0),$B$17:B467,1,0))=TRUE,VLOOKUP(A468,norm!A:B,2,0)&gt;0),VLOOKUP(A468,ishod_substance!A:G,7,0),0))</f>
        <v>0</v>
      </c>
      <c r="C468" s="47">
        <v>450</v>
      </c>
      <c r="D468" s="147" t="e">
        <f>VLOOKUP(B468,quide!A:B,2,0)</f>
        <v>#N/A</v>
      </c>
      <c r="E468" s="47" t="e">
        <f>VLOOKUP(B468,quide!A:G,7,0)</f>
        <v>#N/A</v>
      </c>
      <c r="F468" s="47">
        <f>SUMIF(ishod_substance!G:G,tbl_7!B468,ishod_substance!H:H)</f>
        <v>0</v>
      </c>
      <c r="G468" s="47">
        <f>SUMIF(ishod_substance!G:G,tbl_7!B468,ishod_substance!I:I)</f>
        <v>0</v>
      </c>
      <c r="H468" s="47" t="s">
        <v>172</v>
      </c>
      <c r="I468" s="47">
        <f t="shared" si="147"/>
        <v>0</v>
      </c>
      <c r="J468" s="47">
        <f t="shared" si="148"/>
        <v>0</v>
      </c>
      <c r="K468" s="47" t="str">
        <f t="shared" si="149"/>
        <v>ПДВ</v>
      </c>
      <c r="L468" s="47">
        <f t="shared" si="150"/>
        <v>0</v>
      </c>
      <c r="M468" s="47">
        <f t="shared" si="151"/>
        <v>0</v>
      </c>
      <c r="N468" s="47" t="str">
        <f t="shared" si="152"/>
        <v>ПДВ</v>
      </c>
      <c r="O468" s="47">
        <f t="shared" si="153"/>
        <v>0</v>
      </c>
      <c r="P468" s="47">
        <f t="shared" si="154"/>
        <v>0</v>
      </c>
      <c r="Q468" s="47" t="str">
        <f t="shared" si="155"/>
        <v>ПДВ</v>
      </c>
      <c r="R468" s="47">
        <f t="shared" si="156"/>
        <v>0</v>
      </c>
      <c r="S468" s="47">
        <f t="shared" si="157"/>
        <v>0</v>
      </c>
      <c r="T468" s="47" t="str">
        <f t="shared" si="158"/>
        <v>ПДВ</v>
      </c>
      <c r="U468" s="47">
        <f t="shared" si="159"/>
        <v>0</v>
      </c>
      <c r="V468" s="47">
        <f t="shared" si="160"/>
        <v>0</v>
      </c>
      <c r="W468" s="47" t="str">
        <f t="shared" si="161"/>
        <v>ПДВ</v>
      </c>
      <c r="X468" s="47">
        <f t="shared" si="162"/>
        <v>0</v>
      </c>
      <c r="Y468" s="47">
        <f t="shared" si="163"/>
        <v>0</v>
      </c>
      <c r="Z468" s="47" t="str">
        <f t="shared" si="164"/>
        <v>ПДВ</v>
      </c>
      <c r="AA468" s="47">
        <f t="shared" si="165"/>
        <v>0</v>
      </c>
      <c r="AB468" s="47">
        <f t="shared" si="166"/>
        <v>0</v>
      </c>
      <c r="AC468" s="47" t="str">
        <f t="shared" si="167"/>
        <v>ПДВ</v>
      </c>
      <c r="AD468" t="e">
        <f>VLOOKUP(B468,[1]справочник!A:H,8,0)</f>
        <v>#N/A</v>
      </c>
    </row>
    <row r="469" spans="1:30" hidden="1" x14ac:dyDescent="0.25">
      <c r="A469">
        <v>451</v>
      </c>
      <c r="B469">
        <f>IF(ISBLANK(A469),0,IF(AND(ISERROR(VLOOKUP(VLOOKUP(A469,ishod_substance!A:G,7,0),$B$17:B468,1,0))=TRUE,VLOOKUP(A469,norm!A:B,2,0)&gt;0),VLOOKUP(A469,ishod_substance!A:G,7,0),0))</f>
        <v>0</v>
      </c>
      <c r="C469" s="47">
        <v>451</v>
      </c>
      <c r="D469" s="147" t="e">
        <f>VLOOKUP(B469,quide!A:B,2,0)</f>
        <v>#N/A</v>
      </c>
      <c r="E469" s="47" t="e">
        <f>VLOOKUP(B469,quide!A:G,7,0)</f>
        <v>#N/A</v>
      </c>
      <c r="F469" s="47">
        <f>SUMIF(ishod_substance!G:G,tbl_7!B469,ishod_substance!H:H)</f>
        <v>0</v>
      </c>
      <c r="G469" s="47">
        <f>SUMIF(ishod_substance!G:G,tbl_7!B469,ishod_substance!I:I)</f>
        <v>0</v>
      </c>
      <c r="H469" s="47" t="s">
        <v>172</v>
      </c>
      <c r="I469" s="47">
        <f t="shared" si="147"/>
        <v>0</v>
      </c>
      <c r="J469" s="47">
        <f t="shared" si="148"/>
        <v>0</v>
      </c>
      <c r="K469" s="47" t="str">
        <f t="shared" si="149"/>
        <v>ПДВ</v>
      </c>
      <c r="L469" s="47">
        <f t="shared" si="150"/>
        <v>0</v>
      </c>
      <c r="M469" s="47">
        <f t="shared" si="151"/>
        <v>0</v>
      </c>
      <c r="N469" s="47" t="str">
        <f t="shared" si="152"/>
        <v>ПДВ</v>
      </c>
      <c r="O469" s="47">
        <f t="shared" si="153"/>
        <v>0</v>
      </c>
      <c r="P469" s="47">
        <f t="shared" si="154"/>
        <v>0</v>
      </c>
      <c r="Q469" s="47" t="str">
        <f t="shared" si="155"/>
        <v>ПДВ</v>
      </c>
      <c r="R469" s="47">
        <f t="shared" si="156"/>
        <v>0</v>
      </c>
      <c r="S469" s="47">
        <f t="shared" si="157"/>
        <v>0</v>
      </c>
      <c r="T469" s="47" t="str">
        <f t="shared" si="158"/>
        <v>ПДВ</v>
      </c>
      <c r="U469" s="47">
        <f t="shared" si="159"/>
        <v>0</v>
      </c>
      <c r="V469" s="47">
        <f t="shared" si="160"/>
        <v>0</v>
      </c>
      <c r="W469" s="47" t="str">
        <f t="shared" si="161"/>
        <v>ПДВ</v>
      </c>
      <c r="X469" s="47">
        <f t="shared" si="162"/>
        <v>0</v>
      </c>
      <c r="Y469" s="47">
        <f t="shared" si="163"/>
        <v>0</v>
      </c>
      <c r="Z469" s="47" t="str">
        <f t="shared" si="164"/>
        <v>ПДВ</v>
      </c>
      <c r="AA469" s="47">
        <f t="shared" si="165"/>
        <v>0</v>
      </c>
      <c r="AB469" s="47">
        <f t="shared" si="166"/>
        <v>0</v>
      </c>
      <c r="AC469" s="47" t="str">
        <f t="shared" si="167"/>
        <v>ПДВ</v>
      </c>
      <c r="AD469" t="e">
        <f>VLOOKUP(B469,[1]справочник!A:H,8,0)</f>
        <v>#N/A</v>
      </c>
    </row>
    <row r="470" spans="1:30" hidden="1" x14ac:dyDescent="0.25">
      <c r="A470">
        <v>452</v>
      </c>
      <c r="B470">
        <f>IF(ISBLANK(A470),0,IF(AND(ISERROR(VLOOKUP(VLOOKUP(A470,ishod_substance!A:G,7,0),$B$17:B469,1,0))=TRUE,VLOOKUP(A470,norm!A:B,2,0)&gt;0),VLOOKUP(A470,ishod_substance!A:G,7,0),0))</f>
        <v>0</v>
      </c>
      <c r="C470" s="47">
        <v>452</v>
      </c>
      <c r="D470" s="147" t="e">
        <f>VLOOKUP(B470,quide!A:B,2,0)</f>
        <v>#N/A</v>
      </c>
      <c r="E470" s="47" t="e">
        <f>VLOOKUP(B470,quide!A:G,7,0)</f>
        <v>#N/A</v>
      </c>
      <c r="F470" s="47">
        <f>SUMIF(ishod_substance!G:G,tbl_7!B470,ishod_substance!H:H)</f>
        <v>0</v>
      </c>
      <c r="G470" s="47">
        <f>SUMIF(ishod_substance!G:G,tbl_7!B470,ishod_substance!I:I)</f>
        <v>0</v>
      </c>
      <c r="H470" s="47" t="s">
        <v>172</v>
      </c>
      <c r="I470" s="47">
        <f t="shared" si="147"/>
        <v>0</v>
      </c>
      <c r="J470" s="47">
        <f t="shared" si="148"/>
        <v>0</v>
      </c>
      <c r="K470" s="47" t="str">
        <f t="shared" si="149"/>
        <v>ПДВ</v>
      </c>
      <c r="L470" s="47">
        <f t="shared" si="150"/>
        <v>0</v>
      </c>
      <c r="M470" s="47">
        <f t="shared" si="151"/>
        <v>0</v>
      </c>
      <c r="N470" s="47" t="str">
        <f t="shared" si="152"/>
        <v>ПДВ</v>
      </c>
      <c r="O470" s="47">
        <f t="shared" si="153"/>
        <v>0</v>
      </c>
      <c r="P470" s="47">
        <f t="shared" si="154"/>
        <v>0</v>
      </c>
      <c r="Q470" s="47" t="str">
        <f t="shared" si="155"/>
        <v>ПДВ</v>
      </c>
      <c r="R470" s="47">
        <f t="shared" si="156"/>
        <v>0</v>
      </c>
      <c r="S470" s="47">
        <f t="shared" si="157"/>
        <v>0</v>
      </c>
      <c r="T470" s="47" t="str">
        <f t="shared" si="158"/>
        <v>ПДВ</v>
      </c>
      <c r="U470" s="47">
        <f t="shared" si="159"/>
        <v>0</v>
      </c>
      <c r="V470" s="47">
        <f t="shared" si="160"/>
        <v>0</v>
      </c>
      <c r="W470" s="47" t="str">
        <f t="shared" si="161"/>
        <v>ПДВ</v>
      </c>
      <c r="X470" s="47">
        <f t="shared" si="162"/>
        <v>0</v>
      </c>
      <c r="Y470" s="47">
        <f t="shared" si="163"/>
        <v>0</v>
      </c>
      <c r="Z470" s="47" t="str">
        <f t="shared" si="164"/>
        <v>ПДВ</v>
      </c>
      <c r="AA470" s="47">
        <f t="shared" si="165"/>
        <v>0</v>
      </c>
      <c r="AB470" s="47">
        <f t="shared" si="166"/>
        <v>0</v>
      </c>
      <c r="AC470" s="47" t="str">
        <f t="shared" si="167"/>
        <v>ПДВ</v>
      </c>
      <c r="AD470" t="e">
        <f>VLOOKUP(B470,[1]справочник!A:H,8,0)</f>
        <v>#N/A</v>
      </c>
    </row>
    <row r="471" spans="1:30" hidden="1" x14ac:dyDescent="0.25">
      <c r="A471">
        <v>453</v>
      </c>
      <c r="B471">
        <f>IF(ISBLANK(A471),0,IF(AND(ISERROR(VLOOKUP(VLOOKUP(A471,ishod_substance!A:G,7,0),$B$17:B470,1,0))=TRUE,VLOOKUP(A471,norm!A:B,2,0)&gt;0),VLOOKUP(A471,ishod_substance!A:G,7,0),0))</f>
        <v>0</v>
      </c>
      <c r="C471" s="47">
        <v>453</v>
      </c>
      <c r="D471" s="147" t="e">
        <f>VLOOKUP(B471,quide!A:B,2,0)</f>
        <v>#N/A</v>
      </c>
      <c r="E471" s="47" t="e">
        <f>VLOOKUP(B471,quide!A:G,7,0)</f>
        <v>#N/A</v>
      </c>
      <c r="F471" s="47">
        <f>SUMIF(ishod_substance!G:G,tbl_7!B471,ishod_substance!H:H)</f>
        <v>0</v>
      </c>
      <c r="G471" s="47">
        <f>SUMIF(ishod_substance!G:G,tbl_7!B471,ishod_substance!I:I)</f>
        <v>0</v>
      </c>
      <c r="H471" s="47" t="s">
        <v>172</v>
      </c>
      <c r="I471" s="47">
        <f t="shared" si="147"/>
        <v>0</v>
      </c>
      <c r="J471" s="47">
        <f t="shared" si="148"/>
        <v>0</v>
      </c>
      <c r="K471" s="47" t="str">
        <f t="shared" si="149"/>
        <v>ПДВ</v>
      </c>
      <c r="L471" s="47">
        <f t="shared" si="150"/>
        <v>0</v>
      </c>
      <c r="M471" s="47">
        <f t="shared" si="151"/>
        <v>0</v>
      </c>
      <c r="N471" s="47" t="str">
        <f t="shared" si="152"/>
        <v>ПДВ</v>
      </c>
      <c r="O471" s="47">
        <f t="shared" si="153"/>
        <v>0</v>
      </c>
      <c r="P471" s="47">
        <f t="shared" si="154"/>
        <v>0</v>
      </c>
      <c r="Q471" s="47" t="str">
        <f t="shared" si="155"/>
        <v>ПДВ</v>
      </c>
      <c r="R471" s="47">
        <f t="shared" si="156"/>
        <v>0</v>
      </c>
      <c r="S471" s="47">
        <f t="shared" si="157"/>
        <v>0</v>
      </c>
      <c r="T471" s="47" t="str">
        <f t="shared" si="158"/>
        <v>ПДВ</v>
      </c>
      <c r="U471" s="47">
        <f t="shared" si="159"/>
        <v>0</v>
      </c>
      <c r="V471" s="47">
        <f t="shared" si="160"/>
        <v>0</v>
      </c>
      <c r="W471" s="47" t="str">
        <f t="shared" si="161"/>
        <v>ПДВ</v>
      </c>
      <c r="X471" s="47">
        <f t="shared" si="162"/>
        <v>0</v>
      </c>
      <c r="Y471" s="47">
        <f t="shared" si="163"/>
        <v>0</v>
      </c>
      <c r="Z471" s="47" t="str">
        <f t="shared" si="164"/>
        <v>ПДВ</v>
      </c>
      <c r="AA471" s="47">
        <f t="shared" si="165"/>
        <v>0</v>
      </c>
      <c r="AB471" s="47">
        <f t="shared" si="166"/>
        <v>0</v>
      </c>
      <c r="AC471" s="47" t="str">
        <f t="shared" si="167"/>
        <v>ПДВ</v>
      </c>
      <c r="AD471" t="e">
        <f>VLOOKUP(B471,[1]справочник!A:H,8,0)</f>
        <v>#N/A</v>
      </c>
    </row>
    <row r="472" spans="1:30" hidden="1" x14ac:dyDescent="0.25">
      <c r="A472">
        <v>454</v>
      </c>
      <c r="B472">
        <f>IF(ISBLANK(A472),0,IF(AND(ISERROR(VLOOKUP(VLOOKUP(A472,ishod_substance!A:G,7,0),$B$17:B471,1,0))=TRUE,VLOOKUP(A472,norm!A:B,2,0)&gt;0),VLOOKUP(A472,ishod_substance!A:G,7,0),0))</f>
        <v>0</v>
      </c>
      <c r="C472" s="47">
        <v>454</v>
      </c>
      <c r="D472" s="147" t="e">
        <f>VLOOKUP(B472,quide!A:B,2,0)</f>
        <v>#N/A</v>
      </c>
      <c r="E472" s="47" t="e">
        <f>VLOOKUP(B472,quide!A:G,7,0)</f>
        <v>#N/A</v>
      </c>
      <c r="F472" s="47">
        <f>SUMIF(ishod_substance!G:G,tbl_7!B472,ishod_substance!H:H)</f>
        <v>0</v>
      </c>
      <c r="G472" s="47">
        <f>SUMIF(ishod_substance!G:G,tbl_7!B472,ishod_substance!I:I)</f>
        <v>0</v>
      </c>
      <c r="H472" s="47" t="s">
        <v>172</v>
      </c>
      <c r="I472" s="47">
        <f t="shared" si="147"/>
        <v>0</v>
      </c>
      <c r="J472" s="47">
        <f t="shared" si="148"/>
        <v>0</v>
      </c>
      <c r="K472" s="47" t="str">
        <f t="shared" si="149"/>
        <v>ПДВ</v>
      </c>
      <c r="L472" s="47">
        <f t="shared" si="150"/>
        <v>0</v>
      </c>
      <c r="M472" s="47">
        <f t="shared" si="151"/>
        <v>0</v>
      </c>
      <c r="N472" s="47" t="str">
        <f t="shared" si="152"/>
        <v>ПДВ</v>
      </c>
      <c r="O472" s="47">
        <f t="shared" si="153"/>
        <v>0</v>
      </c>
      <c r="P472" s="47">
        <f t="shared" si="154"/>
        <v>0</v>
      </c>
      <c r="Q472" s="47" t="str">
        <f t="shared" si="155"/>
        <v>ПДВ</v>
      </c>
      <c r="R472" s="47">
        <f t="shared" si="156"/>
        <v>0</v>
      </c>
      <c r="S472" s="47">
        <f t="shared" si="157"/>
        <v>0</v>
      </c>
      <c r="T472" s="47" t="str">
        <f t="shared" si="158"/>
        <v>ПДВ</v>
      </c>
      <c r="U472" s="47">
        <f t="shared" si="159"/>
        <v>0</v>
      </c>
      <c r="V472" s="47">
        <f t="shared" si="160"/>
        <v>0</v>
      </c>
      <c r="W472" s="47" t="str">
        <f t="shared" si="161"/>
        <v>ПДВ</v>
      </c>
      <c r="X472" s="47">
        <f t="shared" si="162"/>
        <v>0</v>
      </c>
      <c r="Y472" s="47">
        <f t="shared" si="163"/>
        <v>0</v>
      </c>
      <c r="Z472" s="47" t="str">
        <f t="shared" si="164"/>
        <v>ПДВ</v>
      </c>
      <c r="AA472" s="47">
        <f t="shared" si="165"/>
        <v>0</v>
      </c>
      <c r="AB472" s="47">
        <f t="shared" si="166"/>
        <v>0</v>
      </c>
      <c r="AC472" s="47" t="str">
        <f t="shared" si="167"/>
        <v>ПДВ</v>
      </c>
      <c r="AD472" t="e">
        <f>VLOOKUP(B472,[1]справочник!A:H,8,0)</f>
        <v>#N/A</v>
      </c>
    </row>
    <row r="473" spans="1:30" hidden="1" x14ac:dyDescent="0.25">
      <c r="A473">
        <v>455</v>
      </c>
      <c r="B473">
        <f>IF(ISBLANK(A473),0,IF(AND(ISERROR(VLOOKUP(VLOOKUP(A473,ishod_substance!A:G,7,0),$B$17:B472,1,0))=TRUE,VLOOKUP(A473,norm!A:B,2,0)&gt;0),VLOOKUP(A473,ishod_substance!A:G,7,0),0))</f>
        <v>0</v>
      </c>
      <c r="C473" s="47">
        <v>455</v>
      </c>
      <c r="D473" s="147" t="e">
        <f>VLOOKUP(B473,quide!A:B,2,0)</f>
        <v>#N/A</v>
      </c>
      <c r="E473" s="47" t="e">
        <f>VLOOKUP(B473,quide!A:G,7,0)</f>
        <v>#N/A</v>
      </c>
      <c r="F473" s="47">
        <f>SUMIF(ishod_substance!G:G,tbl_7!B473,ishod_substance!H:H)</f>
        <v>0</v>
      </c>
      <c r="G473" s="47">
        <f>SUMIF(ishod_substance!G:G,tbl_7!B473,ishod_substance!I:I)</f>
        <v>0</v>
      </c>
      <c r="H473" s="47" t="s">
        <v>172</v>
      </c>
      <c r="I473" s="47">
        <f t="shared" si="147"/>
        <v>0</v>
      </c>
      <c r="J473" s="47">
        <f t="shared" si="148"/>
        <v>0</v>
      </c>
      <c r="K473" s="47" t="str">
        <f t="shared" si="149"/>
        <v>ПДВ</v>
      </c>
      <c r="L473" s="47">
        <f t="shared" si="150"/>
        <v>0</v>
      </c>
      <c r="M473" s="47">
        <f t="shared" si="151"/>
        <v>0</v>
      </c>
      <c r="N473" s="47" t="str">
        <f t="shared" si="152"/>
        <v>ПДВ</v>
      </c>
      <c r="O473" s="47">
        <f t="shared" si="153"/>
        <v>0</v>
      </c>
      <c r="P473" s="47">
        <f t="shared" si="154"/>
        <v>0</v>
      </c>
      <c r="Q473" s="47" t="str">
        <f t="shared" si="155"/>
        <v>ПДВ</v>
      </c>
      <c r="R473" s="47">
        <f t="shared" si="156"/>
        <v>0</v>
      </c>
      <c r="S473" s="47">
        <f t="shared" si="157"/>
        <v>0</v>
      </c>
      <c r="T473" s="47" t="str">
        <f t="shared" si="158"/>
        <v>ПДВ</v>
      </c>
      <c r="U473" s="47">
        <f t="shared" si="159"/>
        <v>0</v>
      </c>
      <c r="V473" s="47">
        <f t="shared" si="160"/>
        <v>0</v>
      </c>
      <c r="W473" s="47" t="str">
        <f t="shared" si="161"/>
        <v>ПДВ</v>
      </c>
      <c r="X473" s="47">
        <f t="shared" si="162"/>
        <v>0</v>
      </c>
      <c r="Y473" s="47">
        <f t="shared" si="163"/>
        <v>0</v>
      </c>
      <c r="Z473" s="47" t="str">
        <f t="shared" si="164"/>
        <v>ПДВ</v>
      </c>
      <c r="AA473" s="47">
        <f t="shared" si="165"/>
        <v>0</v>
      </c>
      <c r="AB473" s="47">
        <f t="shared" si="166"/>
        <v>0</v>
      </c>
      <c r="AC473" s="47" t="str">
        <f t="shared" si="167"/>
        <v>ПДВ</v>
      </c>
      <c r="AD473" t="e">
        <f>VLOOKUP(B473,[1]справочник!A:H,8,0)</f>
        <v>#N/A</v>
      </c>
    </row>
    <row r="474" spans="1:30" hidden="1" x14ac:dyDescent="0.25">
      <c r="A474">
        <v>456</v>
      </c>
      <c r="B474">
        <f>IF(ISBLANK(A474),0,IF(AND(ISERROR(VLOOKUP(VLOOKUP(A474,ishod_substance!A:G,7,0),$B$17:B473,1,0))=TRUE,VLOOKUP(A474,norm!A:B,2,0)&gt;0),VLOOKUP(A474,ishod_substance!A:G,7,0),0))</f>
        <v>0</v>
      </c>
      <c r="C474" s="47">
        <v>456</v>
      </c>
      <c r="D474" s="147" t="e">
        <f>VLOOKUP(B474,quide!A:B,2,0)</f>
        <v>#N/A</v>
      </c>
      <c r="E474" s="47" t="e">
        <f>VLOOKUP(B474,quide!A:G,7,0)</f>
        <v>#N/A</v>
      </c>
      <c r="F474" s="47">
        <f>SUMIF(ishod_substance!G:G,tbl_7!B474,ishod_substance!H:H)</f>
        <v>0</v>
      </c>
      <c r="G474" s="47">
        <f>SUMIF(ishod_substance!G:G,tbl_7!B474,ishod_substance!I:I)</f>
        <v>0</v>
      </c>
      <c r="H474" s="47" t="s">
        <v>172</v>
      </c>
      <c r="I474" s="47">
        <f t="shared" si="147"/>
        <v>0</v>
      </c>
      <c r="J474" s="47">
        <f t="shared" si="148"/>
        <v>0</v>
      </c>
      <c r="K474" s="47" t="str">
        <f t="shared" si="149"/>
        <v>ПДВ</v>
      </c>
      <c r="L474" s="47">
        <f t="shared" si="150"/>
        <v>0</v>
      </c>
      <c r="M474" s="47">
        <f t="shared" si="151"/>
        <v>0</v>
      </c>
      <c r="N474" s="47" t="str">
        <f t="shared" si="152"/>
        <v>ПДВ</v>
      </c>
      <c r="O474" s="47">
        <f t="shared" si="153"/>
        <v>0</v>
      </c>
      <c r="P474" s="47">
        <f t="shared" si="154"/>
        <v>0</v>
      </c>
      <c r="Q474" s="47" t="str">
        <f t="shared" si="155"/>
        <v>ПДВ</v>
      </c>
      <c r="R474" s="47">
        <f t="shared" si="156"/>
        <v>0</v>
      </c>
      <c r="S474" s="47">
        <f t="shared" si="157"/>
        <v>0</v>
      </c>
      <c r="T474" s="47" t="str">
        <f t="shared" si="158"/>
        <v>ПДВ</v>
      </c>
      <c r="U474" s="47">
        <f t="shared" si="159"/>
        <v>0</v>
      </c>
      <c r="V474" s="47">
        <f t="shared" si="160"/>
        <v>0</v>
      </c>
      <c r="W474" s="47" t="str">
        <f t="shared" si="161"/>
        <v>ПДВ</v>
      </c>
      <c r="X474" s="47">
        <f t="shared" si="162"/>
        <v>0</v>
      </c>
      <c r="Y474" s="47">
        <f t="shared" si="163"/>
        <v>0</v>
      </c>
      <c r="Z474" s="47" t="str">
        <f t="shared" si="164"/>
        <v>ПДВ</v>
      </c>
      <c r="AA474" s="47">
        <f t="shared" si="165"/>
        <v>0</v>
      </c>
      <c r="AB474" s="47">
        <f t="shared" si="166"/>
        <v>0</v>
      </c>
      <c r="AC474" s="47" t="str">
        <f t="shared" si="167"/>
        <v>ПДВ</v>
      </c>
      <c r="AD474" t="e">
        <f>VLOOKUP(B474,[1]справочник!A:H,8,0)</f>
        <v>#N/A</v>
      </c>
    </row>
    <row r="475" spans="1:30" hidden="1" x14ac:dyDescent="0.25">
      <c r="A475">
        <v>457</v>
      </c>
      <c r="B475">
        <f>IF(ISBLANK(A475),0,IF(AND(ISERROR(VLOOKUP(VLOOKUP(A475,ishod_substance!A:G,7,0),$B$17:B474,1,0))=TRUE,VLOOKUP(A475,norm!A:B,2,0)&gt;0),VLOOKUP(A475,ishod_substance!A:G,7,0),0))</f>
        <v>0</v>
      </c>
      <c r="C475" s="47">
        <v>457</v>
      </c>
      <c r="D475" s="147" t="e">
        <f>VLOOKUP(B475,quide!A:B,2,0)</f>
        <v>#N/A</v>
      </c>
      <c r="E475" s="47" t="e">
        <f>VLOOKUP(B475,quide!A:G,7,0)</f>
        <v>#N/A</v>
      </c>
      <c r="F475" s="47">
        <f>SUMIF(ishod_substance!G:G,tbl_7!B475,ishod_substance!H:H)</f>
        <v>0</v>
      </c>
      <c r="G475" s="47">
        <f>SUMIF(ishod_substance!G:G,tbl_7!B475,ishod_substance!I:I)</f>
        <v>0</v>
      </c>
      <c r="H475" s="47" t="s">
        <v>172</v>
      </c>
      <c r="I475" s="47">
        <f t="shared" si="147"/>
        <v>0</v>
      </c>
      <c r="J475" s="47">
        <f t="shared" si="148"/>
        <v>0</v>
      </c>
      <c r="K475" s="47" t="str">
        <f t="shared" si="149"/>
        <v>ПДВ</v>
      </c>
      <c r="L475" s="47">
        <f t="shared" si="150"/>
        <v>0</v>
      </c>
      <c r="M475" s="47">
        <f t="shared" si="151"/>
        <v>0</v>
      </c>
      <c r="N475" s="47" t="str">
        <f t="shared" si="152"/>
        <v>ПДВ</v>
      </c>
      <c r="O475" s="47">
        <f t="shared" si="153"/>
        <v>0</v>
      </c>
      <c r="P475" s="47">
        <f t="shared" si="154"/>
        <v>0</v>
      </c>
      <c r="Q475" s="47" t="str">
        <f t="shared" si="155"/>
        <v>ПДВ</v>
      </c>
      <c r="R475" s="47">
        <f t="shared" si="156"/>
        <v>0</v>
      </c>
      <c r="S475" s="47">
        <f t="shared" si="157"/>
        <v>0</v>
      </c>
      <c r="T475" s="47" t="str">
        <f t="shared" si="158"/>
        <v>ПДВ</v>
      </c>
      <c r="U475" s="47">
        <f t="shared" si="159"/>
        <v>0</v>
      </c>
      <c r="V475" s="47">
        <f t="shared" si="160"/>
        <v>0</v>
      </c>
      <c r="W475" s="47" t="str">
        <f t="shared" si="161"/>
        <v>ПДВ</v>
      </c>
      <c r="X475" s="47">
        <f t="shared" si="162"/>
        <v>0</v>
      </c>
      <c r="Y475" s="47">
        <f t="shared" si="163"/>
        <v>0</v>
      </c>
      <c r="Z475" s="47" t="str">
        <f t="shared" si="164"/>
        <v>ПДВ</v>
      </c>
      <c r="AA475" s="47">
        <f t="shared" si="165"/>
        <v>0</v>
      </c>
      <c r="AB475" s="47">
        <f t="shared" si="166"/>
        <v>0</v>
      </c>
      <c r="AC475" s="47" t="str">
        <f t="shared" si="167"/>
        <v>ПДВ</v>
      </c>
      <c r="AD475" t="e">
        <f>VLOOKUP(B475,[1]справочник!A:H,8,0)</f>
        <v>#N/A</v>
      </c>
    </row>
    <row r="476" spans="1:30" hidden="1" x14ac:dyDescent="0.25">
      <c r="A476">
        <v>458</v>
      </c>
      <c r="B476">
        <f>IF(ISBLANK(A476),0,IF(AND(ISERROR(VLOOKUP(VLOOKUP(A476,ishod_substance!A:G,7,0),$B$17:B475,1,0))=TRUE,VLOOKUP(A476,norm!A:B,2,0)&gt;0),VLOOKUP(A476,ishod_substance!A:G,7,0),0))</f>
        <v>0</v>
      </c>
      <c r="C476" s="47">
        <v>458</v>
      </c>
      <c r="D476" s="147" t="e">
        <f>VLOOKUP(B476,quide!A:B,2,0)</f>
        <v>#N/A</v>
      </c>
      <c r="E476" s="47" t="e">
        <f>VLOOKUP(B476,quide!A:G,7,0)</f>
        <v>#N/A</v>
      </c>
      <c r="F476" s="47">
        <f>SUMIF(ishod_substance!G:G,tbl_7!B476,ishod_substance!H:H)</f>
        <v>0</v>
      </c>
      <c r="G476" s="47">
        <f>SUMIF(ishod_substance!G:G,tbl_7!B476,ishod_substance!I:I)</f>
        <v>0</v>
      </c>
      <c r="H476" s="47" t="s">
        <v>172</v>
      </c>
      <c r="I476" s="47">
        <f t="shared" si="147"/>
        <v>0</v>
      </c>
      <c r="J476" s="47">
        <f t="shared" si="148"/>
        <v>0</v>
      </c>
      <c r="K476" s="47" t="str">
        <f t="shared" si="149"/>
        <v>ПДВ</v>
      </c>
      <c r="L476" s="47">
        <f t="shared" si="150"/>
        <v>0</v>
      </c>
      <c r="M476" s="47">
        <f t="shared" si="151"/>
        <v>0</v>
      </c>
      <c r="N476" s="47" t="str">
        <f t="shared" si="152"/>
        <v>ПДВ</v>
      </c>
      <c r="O476" s="47">
        <f t="shared" si="153"/>
        <v>0</v>
      </c>
      <c r="P476" s="47">
        <f t="shared" si="154"/>
        <v>0</v>
      </c>
      <c r="Q476" s="47" t="str">
        <f t="shared" si="155"/>
        <v>ПДВ</v>
      </c>
      <c r="R476" s="47">
        <f t="shared" si="156"/>
        <v>0</v>
      </c>
      <c r="S476" s="47">
        <f t="shared" si="157"/>
        <v>0</v>
      </c>
      <c r="T476" s="47" t="str">
        <f t="shared" si="158"/>
        <v>ПДВ</v>
      </c>
      <c r="U476" s="47">
        <f t="shared" si="159"/>
        <v>0</v>
      </c>
      <c r="V476" s="47">
        <f t="shared" si="160"/>
        <v>0</v>
      </c>
      <c r="W476" s="47" t="str">
        <f t="shared" si="161"/>
        <v>ПДВ</v>
      </c>
      <c r="X476" s="47">
        <f t="shared" si="162"/>
        <v>0</v>
      </c>
      <c r="Y476" s="47">
        <f t="shared" si="163"/>
        <v>0</v>
      </c>
      <c r="Z476" s="47" t="str">
        <f t="shared" si="164"/>
        <v>ПДВ</v>
      </c>
      <c r="AA476" s="47">
        <f t="shared" si="165"/>
        <v>0</v>
      </c>
      <c r="AB476" s="47">
        <f t="shared" si="166"/>
        <v>0</v>
      </c>
      <c r="AC476" s="47" t="str">
        <f t="shared" si="167"/>
        <v>ПДВ</v>
      </c>
      <c r="AD476" t="e">
        <f>VLOOKUP(B476,[1]справочник!A:H,8,0)</f>
        <v>#N/A</v>
      </c>
    </row>
    <row r="477" spans="1:30" hidden="1" x14ac:dyDescent="0.25">
      <c r="A477">
        <v>459</v>
      </c>
      <c r="B477">
        <f>IF(ISBLANK(A477),0,IF(AND(ISERROR(VLOOKUP(VLOOKUP(A477,ishod_substance!A:G,7,0),$B$17:B476,1,0))=TRUE,VLOOKUP(A477,norm!A:B,2,0)&gt;0),VLOOKUP(A477,ishod_substance!A:G,7,0),0))</f>
        <v>0</v>
      </c>
      <c r="C477" s="47">
        <v>459</v>
      </c>
      <c r="D477" s="147" t="e">
        <f>VLOOKUP(B477,quide!A:B,2,0)</f>
        <v>#N/A</v>
      </c>
      <c r="E477" s="47" t="e">
        <f>VLOOKUP(B477,quide!A:G,7,0)</f>
        <v>#N/A</v>
      </c>
      <c r="F477" s="47">
        <f>SUMIF(ishod_substance!G:G,tbl_7!B477,ishod_substance!H:H)</f>
        <v>0</v>
      </c>
      <c r="G477" s="47">
        <f>SUMIF(ishod_substance!G:G,tbl_7!B477,ishod_substance!I:I)</f>
        <v>0</v>
      </c>
      <c r="H477" s="47" t="s">
        <v>172</v>
      </c>
      <c r="I477" s="47">
        <f t="shared" si="147"/>
        <v>0</v>
      </c>
      <c r="J477" s="47">
        <f t="shared" si="148"/>
        <v>0</v>
      </c>
      <c r="K477" s="47" t="str">
        <f t="shared" si="149"/>
        <v>ПДВ</v>
      </c>
      <c r="L477" s="47">
        <f t="shared" si="150"/>
        <v>0</v>
      </c>
      <c r="M477" s="47">
        <f t="shared" si="151"/>
        <v>0</v>
      </c>
      <c r="N477" s="47" t="str">
        <f t="shared" si="152"/>
        <v>ПДВ</v>
      </c>
      <c r="O477" s="47">
        <f t="shared" si="153"/>
        <v>0</v>
      </c>
      <c r="P477" s="47">
        <f t="shared" si="154"/>
        <v>0</v>
      </c>
      <c r="Q477" s="47" t="str">
        <f t="shared" si="155"/>
        <v>ПДВ</v>
      </c>
      <c r="R477" s="47">
        <f t="shared" si="156"/>
        <v>0</v>
      </c>
      <c r="S477" s="47">
        <f t="shared" si="157"/>
        <v>0</v>
      </c>
      <c r="T477" s="47" t="str">
        <f t="shared" si="158"/>
        <v>ПДВ</v>
      </c>
      <c r="U477" s="47">
        <f t="shared" si="159"/>
        <v>0</v>
      </c>
      <c r="V477" s="47">
        <f t="shared" si="160"/>
        <v>0</v>
      </c>
      <c r="W477" s="47" t="str">
        <f t="shared" si="161"/>
        <v>ПДВ</v>
      </c>
      <c r="X477" s="47">
        <f t="shared" si="162"/>
        <v>0</v>
      </c>
      <c r="Y477" s="47">
        <f t="shared" si="163"/>
        <v>0</v>
      </c>
      <c r="Z477" s="47" t="str">
        <f t="shared" si="164"/>
        <v>ПДВ</v>
      </c>
      <c r="AA477" s="47">
        <f t="shared" si="165"/>
        <v>0</v>
      </c>
      <c r="AB477" s="47">
        <f t="shared" si="166"/>
        <v>0</v>
      </c>
      <c r="AC477" s="47" t="str">
        <f t="shared" si="167"/>
        <v>ПДВ</v>
      </c>
      <c r="AD477" t="e">
        <f>VLOOKUP(B477,[1]справочник!A:H,8,0)</f>
        <v>#N/A</v>
      </c>
    </row>
    <row r="478" spans="1:30" hidden="1" x14ac:dyDescent="0.25">
      <c r="A478">
        <v>460</v>
      </c>
      <c r="B478">
        <f>IF(ISBLANK(A478),0,IF(AND(ISERROR(VLOOKUP(VLOOKUP(A478,ishod_substance!A:G,7,0),$B$17:B477,1,0))=TRUE,VLOOKUP(A478,norm!A:B,2,0)&gt;0),VLOOKUP(A478,ishod_substance!A:G,7,0),0))</f>
        <v>0</v>
      </c>
      <c r="C478" s="47">
        <v>460</v>
      </c>
      <c r="D478" s="147" t="e">
        <f>VLOOKUP(B478,quide!A:B,2,0)</f>
        <v>#N/A</v>
      </c>
      <c r="E478" s="47" t="e">
        <f>VLOOKUP(B478,quide!A:G,7,0)</f>
        <v>#N/A</v>
      </c>
      <c r="F478" s="47">
        <f>SUMIF(ishod_substance!G:G,tbl_7!B478,ishod_substance!H:H)</f>
        <v>0</v>
      </c>
      <c r="G478" s="47">
        <f>SUMIF(ishod_substance!G:G,tbl_7!B478,ishod_substance!I:I)</f>
        <v>0</v>
      </c>
      <c r="H478" s="47" t="s">
        <v>172</v>
      </c>
      <c r="I478" s="47">
        <f t="shared" si="147"/>
        <v>0</v>
      </c>
      <c r="J478" s="47">
        <f t="shared" si="148"/>
        <v>0</v>
      </c>
      <c r="K478" s="47" t="str">
        <f t="shared" si="149"/>
        <v>ПДВ</v>
      </c>
      <c r="L478" s="47">
        <f t="shared" si="150"/>
        <v>0</v>
      </c>
      <c r="M478" s="47">
        <f t="shared" si="151"/>
        <v>0</v>
      </c>
      <c r="N478" s="47" t="str">
        <f t="shared" si="152"/>
        <v>ПДВ</v>
      </c>
      <c r="O478" s="47">
        <f t="shared" si="153"/>
        <v>0</v>
      </c>
      <c r="P478" s="47">
        <f t="shared" si="154"/>
        <v>0</v>
      </c>
      <c r="Q478" s="47" t="str">
        <f t="shared" si="155"/>
        <v>ПДВ</v>
      </c>
      <c r="R478" s="47">
        <f t="shared" si="156"/>
        <v>0</v>
      </c>
      <c r="S478" s="47">
        <f t="shared" si="157"/>
        <v>0</v>
      </c>
      <c r="T478" s="47" t="str">
        <f t="shared" si="158"/>
        <v>ПДВ</v>
      </c>
      <c r="U478" s="47">
        <f t="shared" si="159"/>
        <v>0</v>
      </c>
      <c r="V478" s="47">
        <f t="shared" si="160"/>
        <v>0</v>
      </c>
      <c r="W478" s="47" t="str">
        <f t="shared" si="161"/>
        <v>ПДВ</v>
      </c>
      <c r="X478" s="47">
        <f t="shared" si="162"/>
        <v>0</v>
      </c>
      <c r="Y478" s="47">
        <f t="shared" si="163"/>
        <v>0</v>
      </c>
      <c r="Z478" s="47" t="str">
        <f t="shared" si="164"/>
        <v>ПДВ</v>
      </c>
      <c r="AA478" s="47">
        <f t="shared" si="165"/>
        <v>0</v>
      </c>
      <c r="AB478" s="47">
        <f t="shared" si="166"/>
        <v>0</v>
      </c>
      <c r="AC478" s="47" t="str">
        <f t="shared" si="167"/>
        <v>ПДВ</v>
      </c>
      <c r="AD478" t="e">
        <f>VLOOKUP(B478,[1]справочник!A:H,8,0)</f>
        <v>#N/A</v>
      </c>
    </row>
    <row r="479" spans="1:30" hidden="1" x14ac:dyDescent="0.25">
      <c r="A479">
        <v>461</v>
      </c>
      <c r="B479">
        <f>IF(ISBLANK(A479),0,IF(AND(ISERROR(VLOOKUP(VLOOKUP(A479,ishod_substance!A:G,7,0),$B$17:B478,1,0))=TRUE,VLOOKUP(A479,norm!A:B,2,0)&gt;0),VLOOKUP(A479,ishod_substance!A:G,7,0),0))</f>
        <v>0</v>
      </c>
      <c r="C479" s="47">
        <v>461</v>
      </c>
      <c r="D479" s="147" t="e">
        <f>VLOOKUP(B479,quide!A:B,2,0)</f>
        <v>#N/A</v>
      </c>
      <c r="E479" s="47" t="e">
        <f>VLOOKUP(B479,quide!A:G,7,0)</f>
        <v>#N/A</v>
      </c>
      <c r="F479" s="47">
        <f>SUMIF(ishod_substance!G:G,tbl_7!B479,ishod_substance!H:H)</f>
        <v>0</v>
      </c>
      <c r="G479" s="47">
        <f>SUMIF(ishod_substance!G:G,tbl_7!B479,ishod_substance!I:I)</f>
        <v>0</v>
      </c>
      <c r="H479" s="47" t="s">
        <v>172</v>
      </c>
      <c r="I479" s="47">
        <f t="shared" si="147"/>
        <v>0</v>
      </c>
      <c r="J479" s="47">
        <f t="shared" si="148"/>
        <v>0</v>
      </c>
      <c r="K479" s="47" t="str">
        <f t="shared" si="149"/>
        <v>ПДВ</v>
      </c>
      <c r="L479" s="47">
        <f t="shared" si="150"/>
        <v>0</v>
      </c>
      <c r="M479" s="47">
        <f t="shared" si="151"/>
        <v>0</v>
      </c>
      <c r="N479" s="47" t="str">
        <f t="shared" si="152"/>
        <v>ПДВ</v>
      </c>
      <c r="O479" s="47">
        <f t="shared" si="153"/>
        <v>0</v>
      </c>
      <c r="P479" s="47">
        <f t="shared" si="154"/>
        <v>0</v>
      </c>
      <c r="Q479" s="47" t="str">
        <f t="shared" si="155"/>
        <v>ПДВ</v>
      </c>
      <c r="R479" s="47">
        <f t="shared" si="156"/>
        <v>0</v>
      </c>
      <c r="S479" s="47">
        <f t="shared" si="157"/>
        <v>0</v>
      </c>
      <c r="T479" s="47" t="str">
        <f t="shared" si="158"/>
        <v>ПДВ</v>
      </c>
      <c r="U479" s="47">
        <f t="shared" si="159"/>
        <v>0</v>
      </c>
      <c r="V479" s="47">
        <f t="shared" si="160"/>
        <v>0</v>
      </c>
      <c r="W479" s="47" t="str">
        <f t="shared" si="161"/>
        <v>ПДВ</v>
      </c>
      <c r="X479" s="47">
        <f t="shared" si="162"/>
        <v>0</v>
      </c>
      <c r="Y479" s="47">
        <f t="shared" si="163"/>
        <v>0</v>
      </c>
      <c r="Z479" s="47" t="str">
        <f t="shared" si="164"/>
        <v>ПДВ</v>
      </c>
      <c r="AA479" s="47">
        <f t="shared" si="165"/>
        <v>0</v>
      </c>
      <c r="AB479" s="47">
        <f t="shared" si="166"/>
        <v>0</v>
      </c>
      <c r="AC479" s="47" t="str">
        <f t="shared" si="167"/>
        <v>ПДВ</v>
      </c>
      <c r="AD479" t="e">
        <f>VLOOKUP(B479,[1]справочник!A:H,8,0)</f>
        <v>#N/A</v>
      </c>
    </row>
    <row r="480" spans="1:30" hidden="1" x14ac:dyDescent="0.25">
      <c r="A480">
        <v>462</v>
      </c>
      <c r="B480">
        <f>IF(ISBLANK(A480),0,IF(AND(ISERROR(VLOOKUP(VLOOKUP(A480,ishod_substance!A:G,7,0),$B$17:B479,1,0))=TRUE,VLOOKUP(A480,norm!A:B,2,0)&gt;0),VLOOKUP(A480,ishod_substance!A:G,7,0),0))</f>
        <v>0</v>
      </c>
      <c r="C480" s="47">
        <v>462</v>
      </c>
      <c r="D480" s="147" t="e">
        <f>VLOOKUP(B480,quide!A:B,2,0)</f>
        <v>#N/A</v>
      </c>
      <c r="E480" s="47" t="e">
        <f>VLOOKUP(B480,quide!A:G,7,0)</f>
        <v>#N/A</v>
      </c>
      <c r="F480" s="47">
        <f>SUMIF(ishod_substance!G:G,tbl_7!B480,ishod_substance!H:H)</f>
        <v>0</v>
      </c>
      <c r="G480" s="47">
        <f>SUMIF(ishod_substance!G:G,tbl_7!B480,ishod_substance!I:I)</f>
        <v>0</v>
      </c>
      <c r="H480" s="47" t="s">
        <v>172</v>
      </c>
      <c r="I480" s="47">
        <f t="shared" si="147"/>
        <v>0</v>
      </c>
      <c r="J480" s="47">
        <f t="shared" si="148"/>
        <v>0</v>
      </c>
      <c r="K480" s="47" t="str">
        <f t="shared" si="149"/>
        <v>ПДВ</v>
      </c>
      <c r="L480" s="47">
        <f t="shared" si="150"/>
        <v>0</v>
      </c>
      <c r="M480" s="47">
        <f t="shared" si="151"/>
        <v>0</v>
      </c>
      <c r="N480" s="47" t="str">
        <f t="shared" si="152"/>
        <v>ПДВ</v>
      </c>
      <c r="O480" s="47">
        <f t="shared" si="153"/>
        <v>0</v>
      </c>
      <c r="P480" s="47">
        <f t="shared" si="154"/>
        <v>0</v>
      </c>
      <c r="Q480" s="47" t="str">
        <f t="shared" si="155"/>
        <v>ПДВ</v>
      </c>
      <c r="R480" s="47">
        <f t="shared" si="156"/>
        <v>0</v>
      </c>
      <c r="S480" s="47">
        <f t="shared" si="157"/>
        <v>0</v>
      </c>
      <c r="T480" s="47" t="str">
        <f t="shared" si="158"/>
        <v>ПДВ</v>
      </c>
      <c r="U480" s="47">
        <f t="shared" si="159"/>
        <v>0</v>
      </c>
      <c r="V480" s="47">
        <f t="shared" si="160"/>
        <v>0</v>
      </c>
      <c r="W480" s="47" t="str">
        <f t="shared" si="161"/>
        <v>ПДВ</v>
      </c>
      <c r="X480" s="47">
        <f t="shared" si="162"/>
        <v>0</v>
      </c>
      <c r="Y480" s="47">
        <f t="shared" si="163"/>
        <v>0</v>
      </c>
      <c r="Z480" s="47" t="str">
        <f t="shared" si="164"/>
        <v>ПДВ</v>
      </c>
      <c r="AA480" s="47">
        <f t="shared" si="165"/>
        <v>0</v>
      </c>
      <c r="AB480" s="47">
        <f t="shared" si="166"/>
        <v>0</v>
      </c>
      <c r="AC480" s="47" t="str">
        <f t="shared" si="167"/>
        <v>ПДВ</v>
      </c>
      <c r="AD480" t="e">
        <f>VLOOKUP(B480,[1]справочник!A:H,8,0)</f>
        <v>#N/A</v>
      </c>
    </row>
    <row r="481" spans="1:30" hidden="1" x14ac:dyDescent="0.25">
      <c r="A481">
        <v>463</v>
      </c>
      <c r="B481">
        <f>IF(ISBLANK(A481),0,IF(AND(ISERROR(VLOOKUP(VLOOKUP(A481,ishod_substance!A:G,7,0),$B$17:B480,1,0))=TRUE,VLOOKUP(A481,norm!A:B,2,0)&gt;0),VLOOKUP(A481,ishod_substance!A:G,7,0),0))</f>
        <v>0</v>
      </c>
      <c r="C481" s="47">
        <v>463</v>
      </c>
      <c r="D481" s="147" t="e">
        <f>VLOOKUP(B481,quide!A:B,2,0)</f>
        <v>#N/A</v>
      </c>
      <c r="E481" s="47" t="e">
        <f>VLOOKUP(B481,quide!A:G,7,0)</f>
        <v>#N/A</v>
      </c>
      <c r="F481" s="47">
        <f>SUMIF(ishod_substance!G:G,tbl_7!B481,ishod_substance!H:H)</f>
        <v>0</v>
      </c>
      <c r="G481" s="47">
        <f>SUMIF(ishod_substance!G:G,tbl_7!B481,ishod_substance!I:I)</f>
        <v>0</v>
      </c>
      <c r="H481" s="47" t="s">
        <v>172</v>
      </c>
      <c r="I481" s="47">
        <f t="shared" si="147"/>
        <v>0</v>
      </c>
      <c r="J481" s="47">
        <f t="shared" si="148"/>
        <v>0</v>
      </c>
      <c r="K481" s="47" t="str">
        <f t="shared" si="149"/>
        <v>ПДВ</v>
      </c>
      <c r="L481" s="47">
        <f t="shared" si="150"/>
        <v>0</v>
      </c>
      <c r="M481" s="47">
        <f t="shared" si="151"/>
        <v>0</v>
      </c>
      <c r="N481" s="47" t="str">
        <f t="shared" si="152"/>
        <v>ПДВ</v>
      </c>
      <c r="O481" s="47">
        <f t="shared" si="153"/>
        <v>0</v>
      </c>
      <c r="P481" s="47">
        <f t="shared" si="154"/>
        <v>0</v>
      </c>
      <c r="Q481" s="47" t="str">
        <f t="shared" si="155"/>
        <v>ПДВ</v>
      </c>
      <c r="R481" s="47">
        <f t="shared" si="156"/>
        <v>0</v>
      </c>
      <c r="S481" s="47">
        <f t="shared" si="157"/>
        <v>0</v>
      </c>
      <c r="T481" s="47" t="str">
        <f t="shared" si="158"/>
        <v>ПДВ</v>
      </c>
      <c r="U481" s="47">
        <f t="shared" si="159"/>
        <v>0</v>
      </c>
      <c r="V481" s="47">
        <f t="shared" si="160"/>
        <v>0</v>
      </c>
      <c r="W481" s="47" t="str">
        <f t="shared" si="161"/>
        <v>ПДВ</v>
      </c>
      <c r="X481" s="47">
        <f t="shared" si="162"/>
        <v>0</v>
      </c>
      <c r="Y481" s="47">
        <f t="shared" si="163"/>
        <v>0</v>
      </c>
      <c r="Z481" s="47" t="str">
        <f t="shared" si="164"/>
        <v>ПДВ</v>
      </c>
      <c r="AA481" s="47">
        <f t="shared" si="165"/>
        <v>0</v>
      </c>
      <c r="AB481" s="47">
        <f t="shared" si="166"/>
        <v>0</v>
      </c>
      <c r="AC481" s="47" t="str">
        <f t="shared" si="167"/>
        <v>ПДВ</v>
      </c>
      <c r="AD481" t="e">
        <f>VLOOKUP(B481,[1]справочник!A:H,8,0)</f>
        <v>#N/A</v>
      </c>
    </row>
    <row r="482" spans="1:30" hidden="1" x14ac:dyDescent="0.25">
      <c r="A482">
        <v>464</v>
      </c>
      <c r="B482">
        <f>IF(ISBLANK(A482),0,IF(AND(ISERROR(VLOOKUP(VLOOKUP(A482,ishod_substance!A:G,7,0),$B$17:B481,1,0))=TRUE,VLOOKUP(A482,norm!A:B,2,0)&gt;0),VLOOKUP(A482,ishod_substance!A:G,7,0),0))</f>
        <v>0</v>
      </c>
      <c r="C482" s="47">
        <v>464</v>
      </c>
      <c r="D482" s="147" t="e">
        <f>VLOOKUP(B482,quide!A:B,2,0)</f>
        <v>#N/A</v>
      </c>
      <c r="E482" s="47" t="e">
        <f>VLOOKUP(B482,quide!A:G,7,0)</f>
        <v>#N/A</v>
      </c>
      <c r="F482" s="47">
        <f>SUMIF(ishod_substance!G:G,tbl_7!B482,ishod_substance!H:H)</f>
        <v>0</v>
      </c>
      <c r="G482" s="47">
        <f>SUMIF(ishod_substance!G:G,tbl_7!B482,ishod_substance!I:I)</f>
        <v>0</v>
      </c>
      <c r="H482" s="47" t="s">
        <v>172</v>
      </c>
      <c r="I482" s="47">
        <f t="shared" si="147"/>
        <v>0</v>
      </c>
      <c r="J482" s="47">
        <f t="shared" si="148"/>
        <v>0</v>
      </c>
      <c r="K482" s="47" t="str">
        <f t="shared" si="149"/>
        <v>ПДВ</v>
      </c>
      <c r="L482" s="47">
        <f t="shared" si="150"/>
        <v>0</v>
      </c>
      <c r="M482" s="47">
        <f t="shared" si="151"/>
        <v>0</v>
      </c>
      <c r="N482" s="47" t="str">
        <f t="shared" si="152"/>
        <v>ПДВ</v>
      </c>
      <c r="O482" s="47">
        <f t="shared" si="153"/>
        <v>0</v>
      </c>
      <c r="P482" s="47">
        <f t="shared" si="154"/>
        <v>0</v>
      </c>
      <c r="Q482" s="47" t="str">
        <f t="shared" si="155"/>
        <v>ПДВ</v>
      </c>
      <c r="R482" s="47">
        <f t="shared" si="156"/>
        <v>0</v>
      </c>
      <c r="S482" s="47">
        <f t="shared" si="157"/>
        <v>0</v>
      </c>
      <c r="T482" s="47" t="str">
        <f t="shared" si="158"/>
        <v>ПДВ</v>
      </c>
      <c r="U482" s="47">
        <f t="shared" si="159"/>
        <v>0</v>
      </c>
      <c r="V482" s="47">
        <f t="shared" si="160"/>
        <v>0</v>
      </c>
      <c r="W482" s="47" t="str">
        <f t="shared" si="161"/>
        <v>ПДВ</v>
      </c>
      <c r="X482" s="47">
        <f t="shared" si="162"/>
        <v>0</v>
      </c>
      <c r="Y482" s="47">
        <f t="shared" si="163"/>
        <v>0</v>
      </c>
      <c r="Z482" s="47" t="str">
        <f t="shared" si="164"/>
        <v>ПДВ</v>
      </c>
      <c r="AA482" s="47">
        <f t="shared" si="165"/>
        <v>0</v>
      </c>
      <c r="AB482" s="47">
        <f t="shared" si="166"/>
        <v>0</v>
      </c>
      <c r="AC482" s="47" t="str">
        <f t="shared" si="167"/>
        <v>ПДВ</v>
      </c>
      <c r="AD482" t="e">
        <f>VLOOKUP(B482,[1]справочник!A:H,8,0)</f>
        <v>#N/A</v>
      </c>
    </row>
    <row r="483" spans="1:30" hidden="1" x14ac:dyDescent="0.25">
      <c r="A483">
        <v>465</v>
      </c>
      <c r="B483">
        <f>IF(ISBLANK(A483),0,IF(AND(ISERROR(VLOOKUP(VLOOKUP(A483,ishod_substance!A:G,7,0),$B$17:B482,1,0))=TRUE,VLOOKUP(A483,norm!A:B,2,0)&gt;0),VLOOKUP(A483,ishod_substance!A:G,7,0),0))</f>
        <v>0</v>
      </c>
      <c r="C483" s="47">
        <v>465</v>
      </c>
      <c r="D483" s="147" t="e">
        <f>VLOOKUP(B483,quide!A:B,2,0)</f>
        <v>#N/A</v>
      </c>
      <c r="E483" s="47" t="e">
        <f>VLOOKUP(B483,quide!A:G,7,0)</f>
        <v>#N/A</v>
      </c>
      <c r="F483" s="47">
        <f>SUMIF(ishod_substance!G:G,tbl_7!B483,ishod_substance!H:H)</f>
        <v>0</v>
      </c>
      <c r="G483" s="47">
        <f>SUMIF(ishod_substance!G:G,tbl_7!B483,ishod_substance!I:I)</f>
        <v>0</v>
      </c>
      <c r="H483" s="47" t="s">
        <v>172</v>
      </c>
      <c r="I483" s="47">
        <f t="shared" si="147"/>
        <v>0</v>
      </c>
      <c r="J483" s="47">
        <f t="shared" si="148"/>
        <v>0</v>
      </c>
      <c r="K483" s="47" t="str">
        <f t="shared" si="149"/>
        <v>ПДВ</v>
      </c>
      <c r="L483" s="47">
        <f t="shared" si="150"/>
        <v>0</v>
      </c>
      <c r="M483" s="47">
        <f t="shared" si="151"/>
        <v>0</v>
      </c>
      <c r="N483" s="47" t="str">
        <f t="shared" si="152"/>
        <v>ПДВ</v>
      </c>
      <c r="O483" s="47">
        <f t="shared" si="153"/>
        <v>0</v>
      </c>
      <c r="P483" s="47">
        <f t="shared" si="154"/>
        <v>0</v>
      </c>
      <c r="Q483" s="47" t="str">
        <f t="shared" si="155"/>
        <v>ПДВ</v>
      </c>
      <c r="R483" s="47">
        <f t="shared" si="156"/>
        <v>0</v>
      </c>
      <c r="S483" s="47">
        <f t="shared" si="157"/>
        <v>0</v>
      </c>
      <c r="T483" s="47" t="str">
        <f t="shared" si="158"/>
        <v>ПДВ</v>
      </c>
      <c r="U483" s="47">
        <f t="shared" si="159"/>
        <v>0</v>
      </c>
      <c r="V483" s="47">
        <f t="shared" si="160"/>
        <v>0</v>
      </c>
      <c r="W483" s="47" t="str">
        <f t="shared" si="161"/>
        <v>ПДВ</v>
      </c>
      <c r="X483" s="47">
        <f t="shared" si="162"/>
        <v>0</v>
      </c>
      <c r="Y483" s="47">
        <f t="shared" si="163"/>
        <v>0</v>
      </c>
      <c r="Z483" s="47" t="str">
        <f t="shared" si="164"/>
        <v>ПДВ</v>
      </c>
      <c r="AA483" s="47">
        <f t="shared" si="165"/>
        <v>0</v>
      </c>
      <c r="AB483" s="47">
        <f t="shared" si="166"/>
        <v>0</v>
      </c>
      <c r="AC483" s="47" t="str">
        <f t="shared" si="167"/>
        <v>ПДВ</v>
      </c>
      <c r="AD483" t="e">
        <f>VLOOKUP(B483,[1]справочник!A:H,8,0)</f>
        <v>#N/A</v>
      </c>
    </row>
    <row r="484" spans="1:30" hidden="1" x14ac:dyDescent="0.25">
      <c r="A484">
        <v>466</v>
      </c>
      <c r="B484">
        <f>IF(ISBLANK(A484),0,IF(AND(ISERROR(VLOOKUP(VLOOKUP(A484,ishod_substance!A:G,7,0),$B$17:B483,1,0))=TRUE,VLOOKUP(A484,norm!A:B,2,0)&gt;0),VLOOKUP(A484,ishod_substance!A:G,7,0),0))</f>
        <v>0</v>
      </c>
      <c r="C484" s="47">
        <v>466</v>
      </c>
      <c r="D484" s="147" t="e">
        <f>VLOOKUP(B484,quide!A:B,2,0)</f>
        <v>#N/A</v>
      </c>
      <c r="E484" s="47" t="e">
        <f>VLOOKUP(B484,quide!A:G,7,0)</f>
        <v>#N/A</v>
      </c>
      <c r="F484" s="47">
        <f>SUMIF(ishod_substance!G:G,tbl_7!B484,ishod_substance!H:H)</f>
        <v>0</v>
      </c>
      <c r="G484" s="47">
        <f>SUMIF(ishod_substance!G:G,tbl_7!B484,ishod_substance!I:I)</f>
        <v>0</v>
      </c>
      <c r="H484" s="47" t="s">
        <v>172</v>
      </c>
      <c r="I484" s="47">
        <f t="shared" si="147"/>
        <v>0</v>
      </c>
      <c r="J484" s="47">
        <f t="shared" si="148"/>
        <v>0</v>
      </c>
      <c r="K484" s="47" t="str">
        <f t="shared" si="149"/>
        <v>ПДВ</v>
      </c>
      <c r="L484" s="47">
        <f t="shared" si="150"/>
        <v>0</v>
      </c>
      <c r="M484" s="47">
        <f t="shared" si="151"/>
        <v>0</v>
      </c>
      <c r="N484" s="47" t="str">
        <f t="shared" si="152"/>
        <v>ПДВ</v>
      </c>
      <c r="O484" s="47">
        <f t="shared" si="153"/>
        <v>0</v>
      </c>
      <c r="P484" s="47">
        <f t="shared" si="154"/>
        <v>0</v>
      </c>
      <c r="Q484" s="47" t="str">
        <f t="shared" si="155"/>
        <v>ПДВ</v>
      </c>
      <c r="R484" s="47">
        <f t="shared" si="156"/>
        <v>0</v>
      </c>
      <c r="S484" s="47">
        <f t="shared" si="157"/>
        <v>0</v>
      </c>
      <c r="T484" s="47" t="str">
        <f t="shared" si="158"/>
        <v>ПДВ</v>
      </c>
      <c r="U484" s="47">
        <f t="shared" si="159"/>
        <v>0</v>
      </c>
      <c r="V484" s="47">
        <f t="shared" si="160"/>
        <v>0</v>
      </c>
      <c r="W484" s="47" t="str">
        <f t="shared" si="161"/>
        <v>ПДВ</v>
      </c>
      <c r="X484" s="47">
        <f t="shared" si="162"/>
        <v>0</v>
      </c>
      <c r="Y484" s="47">
        <f t="shared" si="163"/>
        <v>0</v>
      </c>
      <c r="Z484" s="47" t="str">
        <f t="shared" si="164"/>
        <v>ПДВ</v>
      </c>
      <c r="AA484" s="47">
        <f t="shared" si="165"/>
        <v>0</v>
      </c>
      <c r="AB484" s="47">
        <f t="shared" si="166"/>
        <v>0</v>
      </c>
      <c r="AC484" s="47" t="str">
        <f t="shared" si="167"/>
        <v>ПДВ</v>
      </c>
      <c r="AD484" t="e">
        <f>VLOOKUP(B484,[1]справочник!A:H,8,0)</f>
        <v>#N/A</v>
      </c>
    </row>
    <row r="485" spans="1:30" hidden="1" x14ac:dyDescent="0.25">
      <c r="A485">
        <v>467</v>
      </c>
      <c r="B485">
        <f>IF(ISBLANK(A485),0,IF(AND(ISERROR(VLOOKUP(VLOOKUP(A485,ishod_substance!A:G,7,0),$B$17:B484,1,0))=TRUE,VLOOKUP(A485,norm!A:B,2,0)&gt;0),VLOOKUP(A485,ishod_substance!A:G,7,0),0))</f>
        <v>0</v>
      </c>
      <c r="C485" s="47">
        <v>467</v>
      </c>
      <c r="D485" s="147" t="e">
        <f>VLOOKUP(B485,quide!A:B,2,0)</f>
        <v>#N/A</v>
      </c>
      <c r="E485" s="47" t="e">
        <f>VLOOKUP(B485,quide!A:G,7,0)</f>
        <v>#N/A</v>
      </c>
      <c r="F485" s="47">
        <f>SUMIF(ishod_substance!G:G,tbl_7!B485,ishod_substance!H:H)</f>
        <v>0</v>
      </c>
      <c r="G485" s="47">
        <f>SUMIF(ishod_substance!G:G,tbl_7!B485,ishod_substance!I:I)</f>
        <v>0</v>
      </c>
      <c r="H485" s="47" t="s">
        <v>172</v>
      </c>
      <c r="I485" s="47">
        <f t="shared" si="147"/>
        <v>0</v>
      </c>
      <c r="J485" s="47">
        <f t="shared" si="148"/>
        <v>0</v>
      </c>
      <c r="K485" s="47" t="str">
        <f t="shared" si="149"/>
        <v>ПДВ</v>
      </c>
      <c r="L485" s="47">
        <f t="shared" si="150"/>
        <v>0</v>
      </c>
      <c r="M485" s="47">
        <f t="shared" si="151"/>
        <v>0</v>
      </c>
      <c r="N485" s="47" t="str">
        <f t="shared" si="152"/>
        <v>ПДВ</v>
      </c>
      <c r="O485" s="47">
        <f t="shared" si="153"/>
        <v>0</v>
      </c>
      <c r="P485" s="47">
        <f t="shared" si="154"/>
        <v>0</v>
      </c>
      <c r="Q485" s="47" t="str">
        <f t="shared" si="155"/>
        <v>ПДВ</v>
      </c>
      <c r="R485" s="47">
        <f t="shared" si="156"/>
        <v>0</v>
      </c>
      <c r="S485" s="47">
        <f t="shared" si="157"/>
        <v>0</v>
      </c>
      <c r="T485" s="47" t="str">
        <f t="shared" si="158"/>
        <v>ПДВ</v>
      </c>
      <c r="U485" s="47">
        <f t="shared" si="159"/>
        <v>0</v>
      </c>
      <c r="V485" s="47">
        <f t="shared" si="160"/>
        <v>0</v>
      </c>
      <c r="W485" s="47" t="str">
        <f t="shared" si="161"/>
        <v>ПДВ</v>
      </c>
      <c r="X485" s="47">
        <f t="shared" si="162"/>
        <v>0</v>
      </c>
      <c r="Y485" s="47">
        <f t="shared" si="163"/>
        <v>0</v>
      </c>
      <c r="Z485" s="47" t="str">
        <f t="shared" si="164"/>
        <v>ПДВ</v>
      </c>
      <c r="AA485" s="47">
        <f t="shared" si="165"/>
        <v>0</v>
      </c>
      <c r="AB485" s="47">
        <f t="shared" si="166"/>
        <v>0</v>
      </c>
      <c r="AC485" s="47" t="str">
        <f t="shared" si="167"/>
        <v>ПДВ</v>
      </c>
      <c r="AD485" t="e">
        <f>VLOOKUP(B485,[1]справочник!A:H,8,0)</f>
        <v>#N/A</v>
      </c>
    </row>
    <row r="486" spans="1:30" hidden="1" x14ac:dyDescent="0.25">
      <c r="A486">
        <v>468</v>
      </c>
      <c r="B486">
        <f>IF(ISBLANK(A486),0,IF(AND(ISERROR(VLOOKUP(VLOOKUP(A486,ishod_substance!A:G,7,0),$B$17:B485,1,0))=TRUE,VLOOKUP(A486,norm!A:B,2,0)&gt;0),VLOOKUP(A486,ishod_substance!A:G,7,0),0))</f>
        <v>0</v>
      </c>
      <c r="C486" s="47">
        <v>468</v>
      </c>
      <c r="D486" s="147" t="e">
        <f>VLOOKUP(B486,quide!A:B,2,0)</f>
        <v>#N/A</v>
      </c>
      <c r="E486" s="47" t="e">
        <f>VLOOKUP(B486,quide!A:G,7,0)</f>
        <v>#N/A</v>
      </c>
      <c r="F486" s="47">
        <f>SUMIF(ishod_substance!G:G,tbl_7!B486,ishod_substance!H:H)</f>
        <v>0</v>
      </c>
      <c r="G486" s="47">
        <f>SUMIF(ishod_substance!G:G,tbl_7!B486,ishod_substance!I:I)</f>
        <v>0</v>
      </c>
      <c r="H486" s="47" t="s">
        <v>172</v>
      </c>
      <c r="I486" s="47">
        <f t="shared" si="147"/>
        <v>0</v>
      </c>
      <c r="J486" s="47">
        <f t="shared" si="148"/>
        <v>0</v>
      </c>
      <c r="K486" s="47" t="str">
        <f t="shared" si="149"/>
        <v>ПДВ</v>
      </c>
      <c r="L486" s="47">
        <f t="shared" si="150"/>
        <v>0</v>
      </c>
      <c r="M486" s="47">
        <f t="shared" si="151"/>
        <v>0</v>
      </c>
      <c r="N486" s="47" t="str">
        <f t="shared" si="152"/>
        <v>ПДВ</v>
      </c>
      <c r="O486" s="47">
        <f t="shared" si="153"/>
        <v>0</v>
      </c>
      <c r="P486" s="47">
        <f t="shared" si="154"/>
        <v>0</v>
      </c>
      <c r="Q486" s="47" t="str">
        <f t="shared" si="155"/>
        <v>ПДВ</v>
      </c>
      <c r="R486" s="47">
        <f t="shared" si="156"/>
        <v>0</v>
      </c>
      <c r="S486" s="47">
        <f t="shared" si="157"/>
        <v>0</v>
      </c>
      <c r="T486" s="47" t="str">
        <f t="shared" si="158"/>
        <v>ПДВ</v>
      </c>
      <c r="U486" s="47">
        <f t="shared" si="159"/>
        <v>0</v>
      </c>
      <c r="V486" s="47">
        <f t="shared" si="160"/>
        <v>0</v>
      </c>
      <c r="W486" s="47" t="str">
        <f t="shared" si="161"/>
        <v>ПДВ</v>
      </c>
      <c r="X486" s="47">
        <f t="shared" si="162"/>
        <v>0</v>
      </c>
      <c r="Y486" s="47">
        <f t="shared" si="163"/>
        <v>0</v>
      </c>
      <c r="Z486" s="47" t="str">
        <f t="shared" si="164"/>
        <v>ПДВ</v>
      </c>
      <c r="AA486" s="47">
        <f t="shared" si="165"/>
        <v>0</v>
      </c>
      <c r="AB486" s="47">
        <f t="shared" si="166"/>
        <v>0</v>
      </c>
      <c r="AC486" s="47" t="str">
        <f t="shared" si="167"/>
        <v>ПДВ</v>
      </c>
      <c r="AD486" t="e">
        <f>VLOOKUP(B486,[1]справочник!A:H,8,0)</f>
        <v>#N/A</v>
      </c>
    </row>
    <row r="487" spans="1:30" hidden="1" x14ac:dyDescent="0.25">
      <c r="A487">
        <v>469</v>
      </c>
      <c r="B487">
        <f>IF(ISBLANK(A487),0,IF(AND(ISERROR(VLOOKUP(VLOOKUP(A487,ishod_substance!A:G,7,0),$B$17:B486,1,0))=TRUE,VLOOKUP(A487,norm!A:B,2,0)&gt;0),VLOOKUP(A487,ishod_substance!A:G,7,0),0))</f>
        <v>0</v>
      </c>
      <c r="C487" s="47">
        <v>469</v>
      </c>
      <c r="D487" s="147" t="e">
        <f>VLOOKUP(B487,quide!A:B,2,0)</f>
        <v>#N/A</v>
      </c>
      <c r="E487" s="47" t="e">
        <f>VLOOKUP(B487,quide!A:G,7,0)</f>
        <v>#N/A</v>
      </c>
      <c r="F487" s="47">
        <f>SUMIF(ishod_substance!G:G,tbl_7!B487,ishod_substance!H:H)</f>
        <v>0</v>
      </c>
      <c r="G487" s="47">
        <f>SUMIF(ishod_substance!G:G,tbl_7!B487,ishod_substance!I:I)</f>
        <v>0</v>
      </c>
      <c r="H487" s="47" t="s">
        <v>172</v>
      </c>
      <c r="I487" s="47">
        <f t="shared" si="147"/>
        <v>0</v>
      </c>
      <c r="J487" s="47">
        <f t="shared" si="148"/>
        <v>0</v>
      </c>
      <c r="K487" s="47" t="str">
        <f t="shared" si="149"/>
        <v>ПДВ</v>
      </c>
      <c r="L487" s="47">
        <f t="shared" si="150"/>
        <v>0</v>
      </c>
      <c r="M487" s="47">
        <f t="shared" si="151"/>
        <v>0</v>
      </c>
      <c r="N487" s="47" t="str">
        <f t="shared" si="152"/>
        <v>ПДВ</v>
      </c>
      <c r="O487" s="47">
        <f t="shared" si="153"/>
        <v>0</v>
      </c>
      <c r="P487" s="47">
        <f t="shared" si="154"/>
        <v>0</v>
      </c>
      <c r="Q487" s="47" t="str">
        <f t="shared" si="155"/>
        <v>ПДВ</v>
      </c>
      <c r="R487" s="47">
        <f t="shared" si="156"/>
        <v>0</v>
      </c>
      <c r="S487" s="47">
        <f t="shared" si="157"/>
        <v>0</v>
      </c>
      <c r="T487" s="47" t="str">
        <f t="shared" si="158"/>
        <v>ПДВ</v>
      </c>
      <c r="U487" s="47">
        <f t="shared" si="159"/>
        <v>0</v>
      </c>
      <c r="V487" s="47">
        <f t="shared" si="160"/>
        <v>0</v>
      </c>
      <c r="W487" s="47" t="str">
        <f t="shared" si="161"/>
        <v>ПДВ</v>
      </c>
      <c r="X487" s="47">
        <f t="shared" si="162"/>
        <v>0</v>
      </c>
      <c r="Y487" s="47">
        <f t="shared" si="163"/>
        <v>0</v>
      </c>
      <c r="Z487" s="47" t="str">
        <f t="shared" si="164"/>
        <v>ПДВ</v>
      </c>
      <c r="AA487" s="47">
        <f t="shared" si="165"/>
        <v>0</v>
      </c>
      <c r="AB487" s="47">
        <f t="shared" si="166"/>
        <v>0</v>
      </c>
      <c r="AC487" s="47" t="str">
        <f t="shared" si="167"/>
        <v>ПДВ</v>
      </c>
      <c r="AD487" t="e">
        <f>VLOOKUP(B487,[1]справочник!A:H,8,0)</f>
        <v>#N/A</v>
      </c>
    </row>
    <row r="488" spans="1:30" hidden="1" x14ac:dyDescent="0.25">
      <c r="A488">
        <v>470</v>
      </c>
      <c r="B488">
        <f>IF(ISBLANK(A488),0,IF(AND(ISERROR(VLOOKUP(VLOOKUP(A488,ishod_substance!A:G,7,0),$B$17:B487,1,0))=TRUE,VLOOKUP(A488,norm!A:B,2,0)&gt;0),VLOOKUP(A488,ishod_substance!A:G,7,0),0))</f>
        <v>0</v>
      </c>
      <c r="C488" s="47">
        <v>470</v>
      </c>
      <c r="D488" s="147" t="e">
        <f>VLOOKUP(B488,quide!A:B,2,0)</f>
        <v>#N/A</v>
      </c>
      <c r="E488" s="47" t="e">
        <f>VLOOKUP(B488,quide!A:G,7,0)</f>
        <v>#N/A</v>
      </c>
      <c r="F488" s="47">
        <f>SUMIF(ishod_substance!G:G,tbl_7!B488,ishod_substance!H:H)</f>
        <v>0</v>
      </c>
      <c r="G488" s="47">
        <f>SUMIF(ishod_substance!G:G,tbl_7!B488,ishod_substance!I:I)</f>
        <v>0</v>
      </c>
      <c r="H488" s="47" t="s">
        <v>172</v>
      </c>
      <c r="I488" s="47">
        <f t="shared" si="147"/>
        <v>0</v>
      </c>
      <c r="J488" s="47">
        <f t="shared" si="148"/>
        <v>0</v>
      </c>
      <c r="K488" s="47" t="str">
        <f t="shared" si="149"/>
        <v>ПДВ</v>
      </c>
      <c r="L488" s="47">
        <f t="shared" si="150"/>
        <v>0</v>
      </c>
      <c r="M488" s="47">
        <f t="shared" si="151"/>
        <v>0</v>
      </c>
      <c r="N488" s="47" t="str">
        <f t="shared" si="152"/>
        <v>ПДВ</v>
      </c>
      <c r="O488" s="47">
        <f t="shared" si="153"/>
        <v>0</v>
      </c>
      <c r="P488" s="47">
        <f t="shared" si="154"/>
        <v>0</v>
      </c>
      <c r="Q488" s="47" t="str">
        <f t="shared" si="155"/>
        <v>ПДВ</v>
      </c>
      <c r="R488" s="47">
        <f t="shared" si="156"/>
        <v>0</v>
      </c>
      <c r="S488" s="47">
        <f t="shared" si="157"/>
        <v>0</v>
      </c>
      <c r="T488" s="47" t="str">
        <f t="shared" si="158"/>
        <v>ПДВ</v>
      </c>
      <c r="U488" s="47">
        <f t="shared" si="159"/>
        <v>0</v>
      </c>
      <c r="V488" s="47">
        <f t="shared" si="160"/>
        <v>0</v>
      </c>
      <c r="W488" s="47" t="str">
        <f t="shared" si="161"/>
        <v>ПДВ</v>
      </c>
      <c r="X488" s="47">
        <f t="shared" si="162"/>
        <v>0</v>
      </c>
      <c r="Y488" s="47">
        <f t="shared" si="163"/>
        <v>0</v>
      </c>
      <c r="Z488" s="47" t="str">
        <f t="shared" si="164"/>
        <v>ПДВ</v>
      </c>
      <c r="AA488" s="47">
        <f t="shared" si="165"/>
        <v>0</v>
      </c>
      <c r="AB488" s="47">
        <f t="shared" si="166"/>
        <v>0</v>
      </c>
      <c r="AC488" s="47" t="str">
        <f t="shared" si="167"/>
        <v>ПДВ</v>
      </c>
      <c r="AD488" t="e">
        <f>VLOOKUP(B488,[1]справочник!A:H,8,0)</f>
        <v>#N/A</v>
      </c>
    </row>
    <row r="489" spans="1:30" hidden="1" x14ac:dyDescent="0.25">
      <c r="A489">
        <v>471</v>
      </c>
      <c r="B489">
        <f>IF(ISBLANK(A489),0,IF(AND(ISERROR(VLOOKUP(VLOOKUP(A489,ishod_substance!A:G,7,0),$B$17:B488,1,0))=TRUE,VLOOKUP(A489,norm!A:B,2,0)&gt;0),VLOOKUP(A489,ishod_substance!A:G,7,0),0))</f>
        <v>0</v>
      </c>
      <c r="C489" s="47">
        <v>471</v>
      </c>
      <c r="D489" s="147" t="e">
        <f>VLOOKUP(B489,quide!A:B,2,0)</f>
        <v>#N/A</v>
      </c>
      <c r="E489" s="47" t="e">
        <f>VLOOKUP(B489,quide!A:G,7,0)</f>
        <v>#N/A</v>
      </c>
      <c r="F489" s="47">
        <f>SUMIF(ishod_substance!G:G,tbl_7!B489,ishod_substance!H:H)</f>
        <v>0</v>
      </c>
      <c r="G489" s="47">
        <f>SUMIF(ishod_substance!G:G,tbl_7!B489,ishod_substance!I:I)</f>
        <v>0</v>
      </c>
      <c r="H489" s="47" t="s">
        <v>172</v>
      </c>
      <c r="I489" s="47">
        <f t="shared" si="147"/>
        <v>0</v>
      </c>
      <c r="J489" s="47">
        <f t="shared" si="148"/>
        <v>0</v>
      </c>
      <c r="K489" s="47" t="str">
        <f t="shared" si="149"/>
        <v>ПДВ</v>
      </c>
      <c r="L489" s="47">
        <f t="shared" si="150"/>
        <v>0</v>
      </c>
      <c r="M489" s="47">
        <f t="shared" si="151"/>
        <v>0</v>
      </c>
      <c r="N489" s="47" t="str">
        <f t="shared" si="152"/>
        <v>ПДВ</v>
      </c>
      <c r="O489" s="47">
        <f t="shared" si="153"/>
        <v>0</v>
      </c>
      <c r="P489" s="47">
        <f t="shared" si="154"/>
        <v>0</v>
      </c>
      <c r="Q489" s="47" t="str">
        <f t="shared" si="155"/>
        <v>ПДВ</v>
      </c>
      <c r="R489" s="47">
        <f t="shared" si="156"/>
        <v>0</v>
      </c>
      <c r="S489" s="47">
        <f t="shared" si="157"/>
        <v>0</v>
      </c>
      <c r="T489" s="47" t="str">
        <f t="shared" si="158"/>
        <v>ПДВ</v>
      </c>
      <c r="U489" s="47">
        <f t="shared" si="159"/>
        <v>0</v>
      </c>
      <c r="V489" s="47">
        <f t="shared" si="160"/>
        <v>0</v>
      </c>
      <c r="W489" s="47" t="str">
        <f t="shared" si="161"/>
        <v>ПДВ</v>
      </c>
      <c r="X489" s="47">
        <f t="shared" si="162"/>
        <v>0</v>
      </c>
      <c r="Y489" s="47">
        <f t="shared" si="163"/>
        <v>0</v>
      </c>
      <c r="Z489" s="47" t="str">
        <f t="shared" si="164"/>
        <v>ПДВ</v>
      </c>
      <c r="AA489" s="47">
        <f t="shared" si="165"/>
        <v>0</v>
      </c>
      <c r="AB489" s="47">
        <f t="shared" si="166"/>
        <v>0</v>
      </c>
      <c r="AC489" s="47" t="str">
        <f t="shared" si="167"/>
        <v>ПДВ</v>
      </c>
      <c r="AD489" t="e">
        <f>VLOOKUP(B489,[1]справочник!A:H,8,0)</f>
        <v>#N/A</v>
      </c>
    </row>
    <row r="490" spans="1:30" hidden="1" x14ac:dyDescent="0.25">
      <c r="A490">
        <v>472</v>
      </c>
      <c r="B490">
        <f>IF(ISBLANK(A490),0,IF(AND(ISERROR(VLOOKUP(VLOOKUP(A490,ishod_substance!A:G,7,0),$B$17:B489,1,0))=TRUE,VLOOKUP(A490,norm!A:B,2,0)&gt;0),VLOOKUP(A490,ishod_substance!A:G,7,0),0))</f>
        <v>0</v>
      </c>
      <c r="C490" s="47">
        <v>472</v>
      </c>
      <c r="D490" s="147" t="e">
        <f>VLOOKUP(B490,quide!A:B,2,0)</f>
        <v>#N/A</v>
      </c>
      <c r="E490" s="47" t="e">
        <f>VLOOKUP(B490,quide!A:G,7,0)</f>
        <v>#N/A</v>
      </c>
      <c r="F490" s="47">
        <f>SUMIF(ishod_substance!G:G,tbl_7!B490,ishod_substance!H:H)</f>
        <v>0</v>
      </c>
      <c r="G490" s="47">
        <f>SUMIF(ishod_substance!G:G,tbl_7!B490,ishod_substance!I:I)</f>
        <v>0</v>
      </c>
      <c r="H490" s="47" t="s">
        <v>172</v>
      </c>
      <c r="I490" s="47">
        <f t="shared" si="147"/>
        <v>0</v>
      </c>
      <c r="J490" s="47">
        <f t="shared" si="148"/>
        <v>0</v>
      </c>
      <c r="K490" s="47" t="str">
        <f t="shared" si="149"/>
        <v>ПДВ</v>
      </c>
      <c r="L490" s="47">
        <f t="shared" si="150"/>
        <v>0</v>
      </c>
      <c r="M490" s="47">
        <f t="shared" si="151"/>
        <v>0</v>
      </c>
      <c r="N490" s="47" t="str">
        <f t="shared" si="152"/>
        <v>ПДВ</v>
      </c>
      <c r="O490" s="47">
        <f t="shared" si="153"/>
        <v>0</v>
      </c>
      <c r="P490" s="47">
        <f t="shared" si="154"/>
        <v>0</v>
      </c>
      <c r="Q490" s="47" t="str">
        <f t="shared" si="155"/>
        <v>ПДВ</v>
      </c>
      <c r="R490" s="47">
        <f t="shared" si="156"/>
        <v>0</v>
      </c>
      <c r="S490" s="47">
        <f t="shared" si="157"/>
        <v>0</v>
      </c>
      <c r="T490" s="47" t="str">
        <f t="shared" si="158"/>
        <v>ПДВ</v>
      </c>
      <c r="U490" s="47">
        <f t="shared" si="159"/>
        <v>0</v>
      </c>
      <c r="V490" s="47">
        <f t="shared" si="160"/>
        <v>0</v>
      </c>
      <c r="W490" s="47" t="str">
        <f t="shared" si="161"/>
        <v>ПДВ</v>
      </c>
      <c r="X490" s="47">
        <f t="shared" si="162"/>
        <v>0</v>
      </c>
      <c r="Y490" s="47">
        <f t="shared" si="163"/>
        <v>0</v>
      </c>
      <c r="Z490" s="47" t="str">
        <f t="shared" si="164"/>
        <v>ПДВ</v>
      </c>
      <c r="AA490" s="47">
        <f t="shared" si="165"/>
        <v>0</v>
      </c>
      <c r="AB490" s="47">
        <f t="shared" si="166"/>
        <v>0</v>
      </c>
      <c r="AC490" s="47" t="str">
        <f t="shared" si="167"/>
        <v>ПДВ</v>
      </c>
      <c r="AD490" t="e">
        <f>VLOOKUP(B490,[1]справочник!A:H,8,0)</f>
        <v>#N/A</v>
      </c>
    </row>
    <row r="491" spans="1:30" hidden="1" x14ac:dyDescent="0.25">
      <c r="A491">
        <v>473</v>
      </c>
      <c r="B491">
        <f>IF(ISBLANK(A491),0,IF(AND(ISERROR(VLOOKUP(VLOOKUP(A491,ishod_substance!A:G,7,0),$B$17:B490,1,0))=TRUE,VLOOKUP(A491,norm!A:B,2,0)&gt;0),VLOOKUP(A491,ishod_substance!A:G,7,0),0))</f>
        <v>0</v>
      </c>
      <c r="C491" s="47">
        <v>473</v>
      </c>
      <c r="D491" s="147" t="e">
        <f>VLOOKUP(B491,quide!A:B,2,0)</f>
        <v>#N/A</v>
      </c>
      <c r="E491" s="47" t="e">
        <f>VLOOKUP(B491,quide!A:G,7,0)</f>
        <v>#N/A</v>
      </c>
      <c r="F491" s="47">
        <f>SUMIF(ishod_substance!G:G,tbl_7!B491,ishod_substance!H:H)</f>
        <v>0</v>
      </c>
      <c r="G491" s="47">
        <f>SUMIF(ishod_substance!G:G,tbl_7!B491,ishod_substance!I:I)</f>
        <v>0</v>
      </c>
      <c r="H491" s="47" t="s">
        <v>172</v>
      </c>
      <c r="I491" s="47">
        <f t="shared" si="147"/>
        <v>0</v>
      </c>
      <c r="J491" s="47">
        <f t="shared" si="148"/>
        <v>0</v>
      </c>
      <c r="K491" s="47" t="str">
        <f t="shared" si="149"/>
        <v>ПДВ</v>
      </c>
      <c r="L491" s="47">
        <f t="shared" si="150"/>
        <v>0</v>
      </c>
      <c r="M491" s="47">
        <f t="shared" si="151"/>
        <v>0</v>
      </c>
      <c r="N491" s="47" t="str">
        <f t="shared" si="152"/>
        <v>ПДВ</v>
      </c>
      <c r="O491" s="47">
        <f t="shared" si="153"/>
        <v>0</v>
      </c>
      <c r="P491" s="47">
        <f t="shared" si="154"/>
        <v>0</v>
      </c>
      <c r="Q491" s="47" t="str">
        <f t="shared" si="155"/>
        <v>ПДВ</v>
      </c>
      <c r="R491" s="47">
        <f t="shared" si="156"/>
        <v>0</v>
      </c>
      <c r="S491" s="47">
        <f t="shared" si="157"/>
        <v>0</v>
      </c>
      <c r="T491" s="47" t="str">
        <f t="shared" si="158"/>
        <v>ПДВ</v>
      </c>
      <c r="U491" s="47">
        <f t="shared" si="159"/>
        <v>0</v>
      </c>
      <c r="V491" s="47">
        <f t="shared" si="160"/>
        <v>0</v>
      </c>
      <c r="W491" s="47" t="str">
        <f t="shared" si="161"/>
        <v>ПДВ</v>
      </c>
      <c r="X491" s="47">
        <f t="shared" si="162"/>
        <v>0</v>
      </c>
      <c r="Y491" s="47">
        <f t="shared" si="163"/>
        <v>0</v>
      </c>
      <c r="Z491" s="47" t="str">
        <f t="shared" si="164"/>
        <v>ПДВ</v>
      </c>
      <c r="AA491" s="47">
        <f t="shared" si="165"/>
        <v>0</v>
      </c>
      <c r="AB491" s="47">
        <f t="shared" si="166"/>
        <v>0</v>
      </c>
      <c r="AC491" s="47" t="str">
        <f t="shared" si="167"/>
        <v>ПДВ</v>
      </c>
      <c r="AD491" t="e">
        <f>VLOOKUP(B491,[1]справочник!A:H,8,0)</f>
        <v>#N/A</v>
      </c>
    </row>
    <row r="492" spans="1:30" hidden="1" x14ac:dyDescent="0.25">
      <c r="A492">
        <v>474</v>
      </c>
      <c r="B492">
        <f>IF(ISBLANK(A492),0,IF(AND(ISERROR(VLOOKUP(VLOOKUP(A492,ishod_substance!A:G,7,0),$B$17:B491,1,0))=TRUE,VLOOKUP(A492,norm!A:B,2,0)&gt;0),VLOOKUP(A492,ishod_substance!A:G,7,0),0))</f>
        <v>0</v>
      </c>
      <c r="C492" s="47">
        <v>474</v>
      </c>
      <c r="D492" s="147" t="e">
        <f>VLOOKUP(B492,quide!A:B,2,0)</f>
        <v>#N/A</v>
      </c>
      <c r="E492" s="47" t="e">
        <f>VLOOKUP(B492,quide!A:G,7,0)</f>
        <v>#N/A</v>
      </c>
      <c r="F492" s="47">
        <f>SUMIF(ishod_substance!G:G,tbl_7!B492,ishod_substance!H:H)</f>
        <v>0</v>
      </c>
      <c r="G492" s="47">
        <f>SUMIF(ishod_substance!G:G,tbl_7!B492,ishod_substance!I:I)</f>
        <v>0</v>
      </c>
      <c r="H492" s="47" t="s">
        <v>172</v>
      </c>
      <c r="I492" s="47">
        <f t="shared" si="147"/>
        <v>0</v>
      </c>
      <c r="J492" s="47">
        <f t="shared" si="148"/>
        <v>0</v>
      </c>
      <c r="K492" s="47" t="str">
        <f t="shared" si="149"/>
        <v>ПДВ</v>
      </c>
      <c r="L492" s="47">
        <f t="shared" si="150"/>
        <v>0</v>
      </c>
      <c r="M492" s="47">
        <f t="shared" si="151"/>
        <v>0</v>
      </c>
      <c r="N492" s="47" t="str">
        <f t="shared" si="152"/>
        <v>ПДВ</v>
      </c>
      <c r="O492" s="47">
        <f t="shared" si="153"/>
        <v>0</v>
      </c>
      <c r="P492" s="47">
        <f t="shared" si="154"/>
        <v>0</v>
      </c>
      <c r="Q492" s="47" t="str">
        <f t="shared" si="155"/>
        <v>ПДВ</v>
      </c>
      <c r="R492" s="47">
        <f t="shared" si="156"/>
        <v>0</v>
      </c>
      <c r="S492" s="47">
        <f t="shared" si="157"/>
        <v>0</v>
      </c>
      <c r="T492" s="47" t="str">
        <f t="shared" si="158"/>
        <v>ПДВ</v>
      </c>
      <c r="U492" s="47">
        <f t="shared" si="159"/>
        <v>0</v>
      </c>
      <c r="V492" s="47">
        <f t="shared" si="160"/>
        <v>0</v>
      </c>
      <c r="W492" s="47" t="str">
        <f t="shared" si="161"/>
        <v>ПДВ</v>
      </c>
      <c r="X492" s="47">
        <f t="shared" si="162"/>
        <v>0</v>
      </c>
      <c r="Y492" s="47">
        <f t="shared" si="163"/>
        <v>0</v>
      </c>
      <c r="Z492" s="47" t="str">
        <f t="shared" si="164"/>
        <v>ПДВ</v>
      </c>
      <c r="AA492" s="47">
        <f t="shared" si="165"/>
        <v>0</v>
      </c>
      <c r="AB492" s="47">
        <f t="shared" si="166"/>
        <v>0</v>
      </c>
      <c r="AC492" s="47" t="str">
        <f t="shared" si="167"/>
        <v>ПДВ</v>
      </c>
      <c r="AD492" t="e">
        <f>VLOOKUP(B492,[1]справочник!A:H,8,0)</f>
        <v>#N/A</v>
      </c>
    </row>
    <row r="493" spans="1:30" hidden="1" x14ac:dyDescent="0.25">
      <c r="A493">
        <v>475</v>
      </c>
      <c r="B493">
        <f>IF(ISBLANK(A493),0,IF(AND(ISERROR(VLOOKUP(VLOOKUP(A493,ishod_substance!A:G,7,0),$B$17:B492,1,0))=TRUE,VLOOKUP(A493,norm!A:B,2,0)&gt;0),VLOOKUP(A493,ishod_substance!A:G,7,0),0))</f>
        <v>0</v>
      </c>
      <c r="C493" s="47">
        <v>475</v>
      </c>
      <c r="D493" s="147" t="e">
        <f>VLOOKUP(B493,quide!A:B,2,0)</f>
        <v>#N/A</v>
      </c>
      <c r="E493" s="47" t="e">
        <f>VLOOKUP(B493,quide!A:G,7,0)</f>
        <v>#N/A</v>
      </c>
      <c r="F493" s="47">
        <f>SUMIF(ishod_substance!G:G,tbl_7!B493,ishod_substance!H:H)</f>
        <v>0</v>
      </c>
      <c r="G493" s="47">
        <f>SUMIF(ishod_substance!G:G,tbl_7!B493,ishod_substance!I:I)</f>
        <v>0</v>
      </c>
      <c r="H493" s="47" t="s">
        <v>172</v>
      </c>
      <c r="I493" s="47">
        <f t="shared" si="147"/>
        <v>0</v>
      </c>
      <c r="J493" s="47">
        <f t="shared" si="148"/>
        <v>0</v>
      </c>
      <c r="K493" s="47" t="str">
        <f t="shared" si="149"/>
        <v>ПДВ</v>
      </c>
      <c r="L493" s="47">
        <f t="shared" si="150"/>
        <v>0</v>
      </c>
      <c r="M493" s="47">
        <f t="shared" si="151"/>
        <v>0</v>
      </c>
      <c r="N493" s="47" t="str">
        <f t="shared" si="152"/>
        <v>ПДВ</v>
      </c>
      <c r="O493" s="47">
        <f t="shared" si="153"/>
        <v>0</v>
      </c>
      <c r="P493" s="47">
        <f t="shared" si="154"/>
        <v>0</v>
      </c>
      <c r="Q493" s="47" t="str">
        <f t="shared" si="155"/>
        <v>ПДВ</v>
      </c>
      <c r="R493" s="47">
        <f t="shared" si="156"/>
        <v>0</v>
      </c>
      <c r="S493" s="47">
        <f t="shared" si="157"/>
        <v>0</v>
      </c>
      <c r="T493" s="47" t="str">
        <f t="shared" si="158"/>
        <v>ПДВ</v>
      </c>
      <c r="U493" s="47">
        <f t="shared" si="159"/>
        <v>0</v>
      </c>
      <c r="V493" s="47">
        <f t="shared" si="160"/>
        <v>0</v>
      </c>
      <c r="W493" s="47" t="str">
        <f t="shared" si="161"/>
        <v>ПДВ</v>
      </c>
      <c r="X493" s="47">
        <f t="shared" si="162"/>
        <v>0</v>
      </c>
      <c r="Y493" s="47">
        <f t="shared" si="163"/>
        <v>0</v>
      </c>
      <c r="Z493" s="47" t="str">
        <f t="shared" si="164"/>
        <v>ПДВ</v>
      </c>
      <c r="AA493" s="47">
        <f t="shared" si="165"/>
        <v>0</v>
      </c>
      <c r="AB493" s="47">
        <f t="shared" si="166"/>
        <v>0</v>
      </c>
      <c r="AC493" s="47" t="str">
        <f t="shared" si="167"/>
        <v>ПДВ</v>
      </c>
      <c r="AD493" t="e">
        <f>VLOOKUP(B493,[1]справочник!A:H,8,0)</f>
        <v>#N/A</v>
      </c>
    </row>
    <row r="494" spans="1:30" hidden="1" x14ac:dyDescent="0.25">
      <c r="A494">
        <v>476</v>
      </c>
      <c r="B494">
        <f>IF(ISBLANK(A494),0,IF(AND(ISERROR(VLOOKUP(VLOOKUP(A494,ishod_substance!A:G,7,0),$B$17:B493,1,0))=TRUE,VLOOKUP(A494,norm!A:B,2,0)&gt;0),VLOOKUP(A494,ishod_substance!A:G,7,0),0))</f>
        <v>0</v>
      </c>
      <c r="C494" s="47">
        <v>476</v>
      </c>
      <c r="D494" s="147" t="e">
        <f>VLOOKUP(B494,quide!A:B,2,0)</f>
        <v>#N/A</v>
      </c>
      <c r="E494" s="47" t="e">
        <f>VLOOKUP(B494,quide!A:G,7,0)</f>
        <v>#N/A</v>
      </c>
      <c r="F494" s="47">
        <f>SUMIF(ishod_substance!G:G,tbl_7!B494,ishod_substance!H:H)</f>
        <v>0</v>
      </c>
      <c r="G494" s="47">
        <f>SUMIF(ishod_substance!G:G,tbl_7!B494,ishod_substance!I:I)</f>
        <v>0</v>
      </c>
      <c r="H494" s="47" t="s">
        <v>172</v>
      </c>
      <c r="I494" s="47">
        <f t="shared" si="147"/>
        <v>0</v>
      </c>
      <c r="J494" s="47">
        <f t="shared" si="148"/>
        <v>0</v>
      </c>
      <c r="K494" s="47" t="str">
        <f t="shared" si="149"/>
        <v>ПДВ</v>
      </c>
      <c r="L494" s="47">
        <f t="shared" si="150"/>
        <v>0</v>
      </c>
      <c r="M494" s="47">
        <f t="shared" si="151"/>
        <v>0</v>
      </c>
      <c r="N494" s="47" t="str">
        <f t="shared" si="152"/>
        <v>ПДВ</v>
      </c>
      <c r="O494" s="47">
        <f t="shared" si="153"/>
        <v>0</v>
      </c>
      <c r="P494" s="47">
        <f t="shared" si="154"/>
        <v>0</v>
      </c>
      <c r="Q494" s="47" t="str">
        <f t="shared" si="155"/>
        <v>ПДВ</v>
      </c>
      <c r="R494" s="47">
        <f t="shared" si="156"/>
        <v>0</v>
      </c>
      <c r="S494" s="47">
        <f t="shared" si="157"/>
        <v>0</v>
      </c>
      <c r="T494" s="47" t="str">
        <f t="shared" si="158"/>
        <v>ПДВ</v>
      </c>
      <c r="U494" s="47">
        <f t="shared" si="159"/>
        <v>0</v>
      </c>
      <c r="V494" s="47">
        <f t="shared" si="160"/>
        <v>0</v>
      </c>
      <c r="W494" s="47" t="str">
        <f t="shared" si="161"/>
        <v>ПДВ</v>
      </c>
      <c r="X494" s="47">
        <f t="shared" si="162"/>
        <v>0</v>
      </c>
      <c r="Y494" s="47">
        <f t="shared" si="163"/>
        <v>0</v>
      </c>
      <c r="Z494" s="47" t="str">
        <f t="shared" si="164"/>
        <v>ПДВ</v>
      </c>
      <c r="AA494" s="47">
        <f t="shared" si="165"/>
        <v>0</v>
      </c>
      <c r="AB494" s="47">
        <f t="shared" si="166"/>
        <v>0</v>
      </c>
      <c r="AC494" s="47" t="str">
        <f t="shared" si="167"/>
        <v>ПДВ</v>
      </c>
      <c r="AD494" t="e">
        <f>VLOOKUP(B494,[1]справочник!A:H,8,0)</f>
        <v>#N/A</v>
      </c>
    </row>
    <row r="495" spans="1:30" hidden="1" x14ac:dyDescent="0.25">
      <c r="A495">
        <v>477</v>
      </c>
      <c r="B495">
        <f>IF(ISBLANK(A495),0,IF(AND(ISERROR(VLOOKUP(VLOOKUP(A495,ishod_substance!A:G,7,0),$B$17:B494,1,0))=TRUE,VLOOKUP(A495,norm!A:B,2,0)&gt;0),VLOOKUP(A495,ishod_substance!A:G,7,0),0))</f>
        <v>0</v>
      </c>
      <c r="C495" s="47">
        <v>477</v>
      </c>
      <c r="D495" s="147" t="e">
        <f>VLOOKUP(B495,quide!A:B,2,0)</f>
        <v>#N/A</v>
      </c>
      <c r="E495" s="47" t="e">
        <f>VLOOKUP(B495,quide!A:G,7,0)</f>
        <v>#N/A</v>
      </c>
      <c r="F495" s="47">
        <f>SUMIF(ishod_substance!G:G,tbl_7!B495,ishod_substance!H:H)</f>
        <v>0</v>
      </c>
      <c r="G495" s="47">
        <f>SUMIF(ishod_substance!G:G,tbl_7!B495,ishod_substance!I:I)</f>
        <v>0</v>
      </c>
      <c r="H495" s="47" t="s">
        <v>172</v>
      </c>
      <c r="I495" s="47">
        <f t="shared" si="147"/>
        <v>0</v>
      </c>
      <c r="J495" s="47">
        <f t="shared" si="148"/>
        <v>0</v>
      </c>
      <c r="K495" s="47" t="str">
        <f t="shared" si="149"/>
        <v>ПДВ</v>
      </c>
      <c r="L495" s="47">
        <f t="shared" si="150"/>
        <v>0</v>
      </c>
      <c r="M495" s="47">
        <f t="shared" si="151"/>
        <v>0</v>
      </c>
      <c r="N495" s="47" t="str">
        <f t="shared" si="152"/>
        <v>ПДВ</v>
      </c>
      <c r="O495" s="47">
        <f t="shared" si="153"/>
        <v>0</v>
      </c>
      <c r="P495" s="47">
        <f t="shared" si="154"/>
        <v>0</v>
      </c>
      <c r="Q495" s="47" t="str">
        <f t="shared" si="155"/>
        <v>ПДВ</v>
      </c>
      <c r="R495" s="47">
        <f t="shared" si="156"/>
        <v>0</v>
      </c>
      <c r="S495" s="47">
        <f t="shared" si="157"/>
        <v>0</v>
      </c>
      <c r="T495" s="47" t="str">
        <f t="shared" si="158"/>
        <v>ПДВ</v>
      </c>
      <c r="U495" s="47">
        <f t="shared" si="159"/>
        <v>0</v>
      </c>
      <c r="V495" s="47">
        <f t="shared" si="160"/>
        <v>0</v>
      </c>
      <c r="W495" s="47" t="str">
        <f t="shared" si="161"/>
        <v>ПДВ</v>
      </c>
      <c r="X495" s="47">
        <f t="shared" si="162"/>
        <v>0</v>
      </c>
      <c r="Y495" s="47">
        <f t="shared" si="163"/>
        <v>0</v>
      </c>
      <c r="Z495" s="47" t="str">
        <f t="shared" si="164"/>
        <v>ПДВ</v>
      </c>
      <c r="AA495" s="47">
        <f t="shared" si="165"/>
        <v>0</v>
      </c>
      <c r="AB495" s="47">
        <f t="shared" si="166"/>
        <v>0</v>
      </c>
      <c r="AC495" s="47" t="str">
        <f t="shared" si="167"/>
        <v>ПДВ</v>
      </c>
      <c r="AD495" t="e">
        <f>VLOOKUP(B495,[1]справочник!A:H,8,0)</f>
        <v>#N/A</v>
      </c>
    </row>
    <row r="496" spans="1:30" hidden="1" x14ac:dyDescent="0.25">
      <c r="A496">
        <v>478</v>
      </c>
      <c r="B496">
        <f>IF(ISBLANK(A496),0,IF(AND(ISERROR(VLOOKUP(VLOOKUP(A496,ishod_substance!A:G,7,0),$B$17:B495,1,0))=TRUE,VLOOKUP(A496,norm!A:B,2,0)&gt;0),VLOOKUP(A496,ishod_substance!A:G,7,0),0))</f>
        <v>0</v>
      </c>
      <c r="C496" s="47">
        <v>478</v>
      </c>
      <c r="D496" s="147" t="e">
        <f>VLOOKUP(B496,quide!A:B,2,0)</f>
        <v>#N/A</v>
      </c>
      <c r="E496" s="47" t="e">
        <f>VLOOKUP(B496,quide!A:G,7,0)</f>
        <v>#N/A</v>
      </c>
      <c r="F496" s="47">
        <f>SUMIF(ishod_substance!G:G,tbl_7!B496,ishod_substance!H:H)</f>
        <v>0</v>
      </c>
      <c r="G496" s="47">
        <f>SUMIF(ishod_substance!G:G,tbl_7!B496,ishod_substance!I:I)</f>
        <v>0</v>
      </c>
      <c r="H496" s="47" t="s">
        <v>172</v>
      </c>
      <c r="I496" s="47">
        <f t="shared" si="147"/>
        <v>0</v>
      </c>
      <c r="J496" s="47">
        <f t="shared" si="148"/>
        <v>0</v>
      </c>
      <c r="K496" s="47" t="str">
        <f t="shared" si="149"/>
        <v>ПДВ</v>
      </c>
      <c r="L496" s="47">
        <f t="shared" si="150"/>
        <v>0</v>
      </c>
      <c r="M496" s="47">
        <f t="shared" si="151"/>
        <v>0</v>
      </c>
      <c r="N496" s="47" t="str">
        <f t="shared" si="152"/>
        <v>ПДВ</v>
      </c>
      <c r="O496" s="47">
        <f t="shared" si="153"/>
        <v>0</v>
      </c>
      <c r="P496" s="47">
        <f t="shared" si="154"/>
        <v>0</v>
      </c>
      <c r="Q496" s="47" t="str">
        <f t="shared" si="155"/>
        <v>ПДВ</v>
      </c>
      <c r="R496" s="47">
        <f t="shared" si="156"/>
        <v>0</v>
      </c>
      <c r="S496" s="47">
        <f t="shared" si="157"/>
        <v>0</v>
      </c>
      <c r="T496" s="47" t="str">
        <f t="shared" si="158"/>
        <v>ПДВ</v>
      </c>
      <c r="U496" s="47">
        <f t="shared" si="159"/>
        <v>0</v>
      </c>
      <c r="V496" s="47">
        <f t="shared" si="160"/>
        <v>0</v>
      </c>
      <c r="W496" s="47" t="str">
        <f t="shared" si="161"/>
        <v>ПДВ</v>
      </c>
      <c r="X496" s="47">
        <f t="shared" si="162"/>
        <v>0</v>
      </c>
      <c r="Y496" s="47">
        <f t="shared" si="163"/>
        <v>0</v>
      </c>
      <c r="Z496" s="47" t="str">
        <f t="shared" si="164"/>
        <v>ПДВ</v>
      </c>
      <c r="AA496" s="47">
        <f t="shared" si="165"/>
        <v>0</v>
      </c>
      <c r="AB496" s="47">
        <f t="shared" si="166"/>
        <v>0</v>
      </c>
      <c r="AC496" s="47" t="str">
        <f t="shared" si="167"/>
        <v>ПДВ</v>
      </c>
      <c r="AD496" t="e">
        <f>VLOOKUP(B496,[1]справочник!A:H,8,0)</f>
        <v>#N/A</v>
      </c>
    </row>
    <row r="497" spans="1:30" hidden="1" x14ac:dyDescent="0.25">
      <c r="A497">
        <v>479</v>
      </c>
      <c r="B497">
        <f>IF(ISBLANK(A497),0,IF(AND(ISERROR(VLOOKUP(VLOOKUP(A497,ishod_substance!A:G,7,0),$B$17:B496,1,0))=TRUE,VLOOKUP(A497,norm!A:B,2,0)&gt;0),VLOOKUP(A497,ishod_substance!A:G,7,0),0))</f>
        <v>0</v>
      </c>
      <c r="C497" s="47">
        <v>479</v>
      </c>
      <c r="D497" s="147" t="e">
        <f>VLOOKUP(B497,quide!A:B,2,0)</f>
        <v>#N/A</v>
      </c>
      <c r="E497" s="47" t="e">
        <f>VLOOKUP(B497,quide!A:G,7,0)</f>
        <v>#N/A</v>
      </c>
      <c r="F497" s="47">
        <f>SUMIF(ishod_substance!G:G,tbl_7!B497,ishod_substance!H:H)</f>
        <v>0</v>
      </c>
      <c r="G497" s="47">
        <f>SUMIF(ishod_substance!G:G,tbl_7!B497,ishod_substance!I:I)</f>
        <v>0</v>
      </c>
      <c r="H497" s="47" t="s">
        <v>172</v>
      </c>
      <c r="I497" s="47">
        <f t="shared" si="147"/>
        <v>0</v>
      </c>
      <c r="J497" s="47">
        <f t="shared" si="148"/>
        <v>0</v>
      </c>
      <c r="K497" s="47" t="str">
        <f t="shared" si="149"/>
        <v>ПДВ</v>
      </c>
      <c r="L497" s="47">
        <f t="shared" si="150"/>
        <v>0</v>
      </c>
      <c r="M497" s="47">
        <f t="shared" si="151"/>
        <v>0</v>
      </c>
      <c r="N497" s="47" t="str">
        <f t="shared" si="152"/>
        <v>ПДВ</v>
      </c>
      <c r="O497" s="47">
        <f t="shared" si="153"/>
        <v>0</v>
      </c>
      <c r="P497" s="47">
        <f t="shared" si="154"/>
        <v>0</v>
      </c>
      <c r="Q497" s="47" t="str">
        <f t="shared" si="155"/>
        <v>ПДВ</v>
      </c>
      <c r="R497" s="47">
        <f t="shared" si="156"/>
        <v>0</v>
      </c>
      <c r="S497" s="47">
        <f t="shared" si="157"/>
        <v>0</v>
      </c>
      <c r="T497" s="47" t="str">
        <f t="shared" si="158"/>
        <v>ПДВ</v>
      </c>
      <c r="U497" s="47">
        <f t="shared" si="159"/>
        <v>0</v>
      </c>
      <c r="V497" s="47">
        <f t="shared" si="160"/>
        <v>0</v>
      </c>
      <c r="W497" s="47" t="str">
        <f t="shared" si="161"/>
        <v>ПДВ</v>
      </c>
      <c r="X497" s="47">
        <f t="shared" si="162"/>
        <v>0</v>
      </c>
      <c r="Y497" s="47">
        <f t="shared" si="163"/>
        <v>0</v>
      </c>
      <c r="Z497" s="47" t="str">
        <f t="shared" si="164"/>
        <v>ПДВ</v>
      </c>
      <c r="AA497" s="47">
        <f t="shared" si="165"/>
        <v>0</v>
      </c>
      <c r="AB497" s="47">
        <f t="shared" si="166"/>
        <v>0</v>
      </c>
      <c r="AC497" s="47" t="str">
        <f t="shared" si="167"/>
        <v>ПДВ</v>
      </c>
      <c r="AD497" t="e">
        <f>VLOOKUP(B497,[1]справочник!A:H,8,0)</f>
        <v>#N/A</v>
      </c>
    </row>
    <row r="498" spans="1:30" hidden="1" x14ac:dyDescent="0.25">
      <c r="A498">
        <v>480</v>
      </c>
      <c r="B498">
        <f>IF(ISBLANK(A498),0,IF(AND(ISERROR(VLOOKUP(VLOOKUP(A498,ishod_substance!A:G,7,0),$B$17:B497,1,0))=TRUE,VLOOKUP(A498,norm!A:B,2,0)&gt;0),VLOOKUP(A498,ishod_substance!A:G,7,0),0))</f>
        <v>0</v>
      </c>
      <c r="C498" s="47">
        <v>480</v>
      </c>
      <c r="D498" s="147" t="e">
        <f>VLOOKUP(B498,quide!A:B,2,0)</f>
        <v>#N/A</v>
      </c>
      <c r="E498" s="47" t="e">
        <f>VLOOKUP(B498,quide!A:G,7,0)</f>
        <v>#N/A</v>
      </c>
      <c r="F498" s="47">
        <f>SUMIF(ishod_substance!G:G,tbl_7!B498,ishod_substance!H:H)</f>
        <v>0</v>
      </c>
      <c r="G498" s="47">
        <f>SUMIF(ishod_substance!G:G,tbl_7!B498,ishod_substance!I:I)</f>
        <v>0</v>
      </c>
      <c r="H498" s="47" t="s">
        <v>172</v>
      </c>
      <c r="I498" s="47">
        <f t="shared" si="147"/>
        <v>0</v>
      </c>
      <c r="J498" s="47">
        <f t="shared" si="148"/>
        <v>0</v>
      </c>
      <c r="K498" s="47" t="str">
        <f t="shared" si="149"/>
        <v>ПДВ</v>
      </c>
      <c r="L498" s="47">
        <f t="shared" si="150"/>
        <v>0</v>
      </c>
      <c r="M498" s="47">
        <f t="shared" si="151"/>
        <v>0</v>
      </c>
      <c r="N498" s="47" t="str">
        <f t="shared" si="152"/>
        <v>ПДВ</v>
      </c>
      <c r="O498" s="47">
        <f t="shared" si="153"/>
        <v>0</v>
      </c>
      <c r="P498" s="47">
        <f t="shared" si="154"/>
        <v>0</v>
      </c>
      <c r="Q498" s="47" t="str">
        <f t="shared" si="155"/>
        <v>ПДВ</v>
      </c>
      <c r="R498" s="47">
        <f t="shared" si="156"/>
        <v>0</v>
      </c>
      <c r="S498" s="47">
        <f t="shared" si="157"/>
        <v>0</v>
      </c>
      <c r="T498" s="47" t="str">
        <f t="shared" si="158"/>
        <v>ПДВ</v>
      </c>
      <c r="U498" s="47">
        <f t="shared" si="159"/>
        <v>0</v>
      </c>
      <c r="V498" s="47">
        <f t="shared" si="160"/>
        <v>0</v>
      </c>
      <c r="W498" s="47" t="str">
        <f t="shared" si="161"/>
        <v>ПДВ</v>
      </c>
      <c r="X498" s="47">
        <f t="shared" si="162"/>
        <v>0</v>
      </c>
      <c r="Y498" s="47">
        <f t="shared" si="163"/>
        <v>0</v>
      </c>
      <c r="Z498" s="47" t="str">
        <f t="shared" si="164"/>
        <v>ПДВ</v>
      </c>
      <c r="AA498" s="47">
        <f t="shared" si="165"/>
        <v>0</v>
      </c>
      <c r="AB498" s="47">
        <f t="shared" si="166"/>
        <v>0</v>
      </c>
      <c r="AC498" s="47" t="str">
        <f t="shared" si="167"/>
        <v>ПДВ</v>
      </c>
      <c r="AD498" t="e">
        <f>VLOOKUP(B498,[1]справочник!A:H,8,0)</f>
        <v>#N/A</v>
      </c>
    </row>
    <row r="499" spans="1:30" hidden="1" x14ac:dyDescent="0.25">
      <c r="A499">
        <v>481</v>
      </c>
      <c r="B499">
        <f>IF(ISBLANK(A499),0,IF(AND(ISERROR(VLOOKUP(VLOOKUP(A499,ishod_substance!A:G,7,0),$B$17:B498,1,0))=TRUE,VLOOKUP(A499,norm!A:B,2,0)&gt;0),VLOOKUP(A499,ishod_substance!A:G,7,0),0))</f>
        <v>0</v>
      </c>
      <c r="C499" s="47">
        <v>481</v>
      </c>
      <c r="D499" s="147" t="e">
        <f>VLOOKUP(B499,quide!A:B,2,0)</f>
        <v>#N/A</v>
      </c>
      <c r="E499" s="47" t="e">
        <f>VLOOKUP(B499,quide!A:G,7,0)</f>
        <v>#N/A</v>
      </c>
      <c r="F499" s="47">
        <f>SUMIF(ishod_substance!G:G,tbl_7!B499,ishod_substance!H:H)</f>
        <v>0</v>
      </c>
      <c r="G499" s="47">
        <f>SUMIF(ishod_substance!G:G,tbl_7!B499,ishod_substance!I:I)</f>
        <v>0</v>
      </c>
      <c r="H499" s="47" t="s">
        <v>172</v>
      </c>
      <c r="I499" s="47">
        <f t="shared" si="147"/>
        <v>0</v>
      </c>
      <c r="J499" s="47">
        <f t="shared" si="148"/>
        <v>0</v>
      </c>
      <c r="K499" s="47" t="str">
        <f t="shared" si="149"/>
        <v>ПДВ</v>
      </c>
      <c r="L499" s="47">
        <f t="shared" si="150"/>
        <v>0</v>
      </c>
      <c r="M499" s="47">
        <f t="shared" si="151"/>
        <v>0</v>
      </c>
      <c r="N499" s="47" t="str">
        <f t="shared" si="152"/>
        <v>ПДВ</v>
      </c>
      <c r="O499" s="47">
        <f t="shared" si="153"/>
        <v>0</v>
      </c>
      <c r="P499" s="47">
        <f t="shared" si="154"/>
        <v>0</v>
      </c>
      <c r="Q499" s="47" t="str">
        <f t="shared" si="155"/>
        <v>ПДВ</v>
      </c>
      <c r="R499" s="47">
        <f t="shared" si="156"/>
        <v>0</v>
      </c>
      <c r="S499" s="47">
        <f t="shared" si="157"/>
        <v>0</v>
      </c>
      <c r="T499" s="47" t="str">
        <f t="shared" si="158"/>
        <v>ПДВ</v>
      </c>
      <c r="U499" s="47">
        <f t="shared" si="159"/>
        <v>0</v>
      </c>
      <c r="V499" s="47">
        <f t="shared" si="160"/>
        <v>0</v>
      </c>
      <c r="W499" s="47" t="str">
        <f t="shared" si="161"/>
        <v>ПДВ</v>
      </c>
      <c r="X499" s="47">
        <f t="shared" si="162"/>
        <v>0</v>
      </c>
      <c r="Y499" s="47">
        <f t="shared" si="163"/>
        <v>0</v>
      </c>
      <c r="Z499" s="47" t="str">
        <f t="shared" si="164"/>
        <v>ПДВ</v>
      </c>
      <c r="AA499" s="47">
        <f t="shared" si="165"/>
        <v>0</v>
      </c>
      <c r="AB499" s="47">
        <f t="shared" si="166"/>
        <v>0</v>
      </c>
      <c r="AC499" s="47" t="str">
        <f t="shared" si="167"/>
        <v>ПДВ</v>
      </c>
      <c r="AD499" t="e">
        <f>VLOOKUP(B499,[1]справочник!A:H,8,0)</f>
        <v>#N/A</v>
      </c>
    </row>
    <row r="500" spans="1:30" hidden="1" x14ac:dyDescent="0.25">
      <c r="A500">
        <v>482</v>
      </c>
      <c r="B500">
        <f>IF(ISBLANK(A500),0,IF(AND(ISERROR(VLOOKUP(VLOOKUP(A500,ishod_substance!A:G,7,0),$B$17:B499,1,0))=TRUE,VLOOKUP(A500,norm!A:B,2,0)&gt;0),VLOOKUP(A500,ishod_substance!A:G,7,0),0))</f>
        <v>0</v>
      </c>
      <c r="C500" s="47">
        <v>482</v>
      </c>
      <c r="D500" s="147" t="e">
        <f>VLOOKUP(B500,quide!A:B,2,0)</f>
        <v>#N/A</v>
      </c>
      <c r="E500" s="47" t="e">
        <f>VLOOKUP(B500,quide!A:G,7,0)</f>
        <v>#N/A</v>
      </c>
      <c r="F500" s="47">
        <f>SUMIF(ishod_substance!G:G,tbl_7!B500,ishod_substance!H:H)</f>
        <v>0</v>
      </c>
      <c r="G500" s="47">
        <f>SUMIF(ishod_substance!G:G,tbl_7!B500,ishod_substance!I:I)</f>
        <v>0</v>
      </c>
      <c r="H500" s="47" t="s">
        <v>172</v>
      </c>
      <c r="I500" s="47">
        <f t="shared" si="147"/>
        <v>0</v>
      </c>
      <c r="J500" s="47">
        <f t="shared" si="148"/>
        <v>0</v>
      </c>
      <c r="K500" s="47" t="str">
        <f t="shared" si="149"/>
        <v>ПДВ</v>
      </c>
      <c r="L500" s="47">
        <f t="shared" si="150"/>
        <v>0</v>
      </c>
      <c r="M500" s="47">
        <f t="shared" si="151"/>
        <v>0</v>
      </c>
      <c r="N500" s="47" t="str">
        <f t="shared" si="152"/>
        <v>ПДВ</v>
      </c>
      <c r="O500" s="47">
        <f t="shared" si="153"/>
        <v>0</v>
      </c>
      <c r="P500" s="47">
        <f t="shared" si="154"/>
        <v>0</v>
      </c>
      <c r="Q500" s="47" t="str">
        <f t="shared" si="155"/>
        <v>ПДВ</v>
      </c>
      <c r="R500" s="47">
        <f t="shared" si="156"/>
        <v>0</v>
      </c>
      <c r="S500" s="47">
        <f t="shared" si="157"/>
        <v>0</v>
      </c>
      <c r="T500" s="47" t="str">
        <f t="shared" si="158"/>
        <v>ПДВ</v>
      </c>
      <c r="U500" s="47">
        <f t="shared" si="159"/>
        <v>0</v>
      </c>
      <c r="V500" s="47">
        <f t="shared" si="160"/>
        <v>0</v>
      </c>
      <c r="W500" s="47" t="str">
        <f t="shared" si="161"/>
        <v>ПДВ</v>
      </c>
      <c r="X500" s="47">
        <f t="shared" si="162"/>
        <v>0</v>
      </c>
      <c r="Y500" s="47">
        <f t="shared" si="163"/>
        <v>0</v>
      </c>
      <c r="Z500" s="47" t="str">
        <f t="shared" si="164"/>
        <v>ПДВ</v>
      </c>
      <c r="AA500" s="47">
        <f t="shared" si="165"/>
        <v>0</v>
      </c>
      <c r="AB500" s="47">
        <f t="shared" si="166"/>
        <v>0</v>
      </c>
      <c r="AC500" s="47" t="str">
        <f t="shared" si="167"/>
        <v>ПДВ</v>
      </c>
      <c r="AD500" t="e">
        <f>VLOOKUP(B500,[1]справочник!A:H,8,0)</f>
        <v>#N/A</v>
      </c>
    </row>
    <row r="501" spans="1:30" hidden="1" x14ac:dyDescent="0.25">
      <c r="A501">
        <v>483</v>
      </c>
      <c r="B501">
        <f>IF(ISBLANK(A501),0,IF(AND(ISERROR(VLOOKUP(VLOOKUP(A501,ishod_substance!A:G,7,0),$B$17:B500,1,0))=TRUE,VLOOKUP(A501,norm!A:B,2,0)&gt;0),VLOOKUP(A501,ishod_substance!A:G,7,0),0))</f>
        <v>0</v>
      </c>
      <c r="C501" s="47">
        <v>483</v>
      </c>
      <c r="D501" s="147" t="e">
        <f>VLOOKUP(B501,quide!A:B,2,0)</f>
        <v>#N/A</v>
      </c>
      <c r="E501" s="47" t="e">
        <f>VLOOKUP(B501,quide!A:G,7,0)</f>
        <v>#N/A</v>
      </c>
      <c r="F501" s="47">
        <f>SUMIF(ishod_substance!G:G,tbl_7!B501,ishod_substance!H:H)</f>
        <v>0</v>
      </c>
      <c r="G501" s="47">
        <f>SUMIF(ishod_substance!G:G,tbl_7!B501,ishod_substance!I:I)</f>
        <v>0</v>
      </c>
      <c r="H501" s="47" t="s">
        <v>172</v>
      </c>
      <c r="I501" s="47">
        <f t="shared" si="147"/>
        <v>0</v>
      </c>
      <c r="J501" s="47">
        <f t="shared" si="148"/>
        <v>0</v>
      </c>
      <c r="K501" s="47" t="str">
        <f t="shared" si="149"/>
        <v>ПДВ</v>
      </c>
      <c r="L501" s="47">
        <f t="shared" si="150"/>
        <v>0</v>
      </c>
      <c r="M501" s="47">
        <f t="shared" si="151"/>
        <v>0</v>
      </c>
      <c r="N501" s="47" t="str">
        <f t="shared" si="152"/>
        <v>ПДВ</v>
      </c>
      <c r="O501" s="47">
        <f t="shared" si="153"/>
        <v>0</v>
      </c>
      <c r="P501" s="47">
        <f t="shared" si="154"/>
        <v>0</v>
      </c>
      <c r="Q501" s="47" t="str">
        <f t="shared" si="155"/>
        <v>ПДВ</v>
      </c>
      <c r="R501" s="47">
        <f t="shared" si="156"/>
        <v>0</v>
      </c>
      <c r="S501" s="47">
        <f t="shared" si="157"/>
        <v>0</v>
      </c>
      <c r="T501" s="47" t="str">
        <f t="shared" si="158"/>
        <v>ПДВ</v>
      </c>
      <c r="U501" s="47">
        <f t="shared" si="159"/>
        <v>0</v>
      </c>
      <c r="V501" s="47">
        <f t="shared" si="160"/>
        <v>0</v>
      </c>
      <c r="W501" s="47" t="str">
        <f t="shared" si="161"/>
        <v>ПДВ</v>
      </c>
      <c r="X501" s="47">
        <f t="shared" si="162"/>
        <v>0</v>
      </c>
      <c r="Y501" s="47">
        <f t="shared" si="163"/>
        <v>0</v>
      </c>
      <c r="Z501" s="47" t="str">
        <f t="shared" si="164"/>
        <v>ПДВ</v>
      </c>
      <c r="AA501" s="47">
        <f t="shared" si="165"/>
        <v>0</v>
      </c>
      <c r="AB501" s="47">
        <f t="shared" si="166"/>
        <v>0</v>
      </c>
      <c r="AC501" s="47" t="str">
        <f t="shared" si="167"/>
        <v>ПДВ</v>
      </c>
      <c r="AD501" t="e">
        <f>VLOOKUP(B501,[1]справочник!A:H,8,0)</f>
        <v>#N/A</v>
      </c>
    </row>
    <row r="502" spans="1:30" hidden="1" x14ac:dyDescent="0.25">
      <c r="A502">
        <v>484</v>
      </c>
      <c r="B502">
        <f>IF(ISBLANK(A502),0,IF(AND(ISERROR(VLOOKUP(VLOOKUP(A502,ishod_substance!A:G,7,0),$B$17:B501,1,0))=TRUE,VLOOKUP(A502,norm!A:B,2,0)&gt;0),VLOOKUP(A502,ishod_substance!A:G,7,0),0))</f>
        <v>0</v>
      </c>
      <c r="C502" s="47">
        <v>484</v>
      </c>
      <c r="D502" s="147" t="e">
        <f>VLOOKUP(B502,quide!A:B,2,0)</f>
        <v>#N/A</v>
      </c>
      <c r="E502" s="47" t="e">
        <f>VLOOKUP(B502,quide!A:G,7,0)</f>
        <v>#N/A</v>
      </c>
      <c r="F502" s="47">
        <f>SUMIF(ishod_substance!G:G,tbl_7!B502,ishod_substance!H:H)</f>
        <v>0</v>
      </c>
      <c r="G502" s="47">
        <f>SUMIF(ishod_substance!G:G,tbl_7!B502,ishod_substance!I:I)</f>
        <v>0</v>
      </c>
      <c r="H502" s="47" t="s">
        <v>172</v>
      </c>
      <c r="I502" s="47">
        <f t="shared" si="147"/>
        <v>0</v>
      </c>
      <c r="J502" s="47">
        <f t="shared" si="148"/>
        <v>0</v>
      </c>
      <c r="K502" s="47" t="str">
        <f t="shared" si="149"/>
        <v>ПДВ</v>
      </c>
      <c r="L502" s="47">
        <f t="shared" si="150"/>
        <v>0</v>
      </c>
      <c r="M502" s="47">
        <f t="shared" si="151"/>
        <v>0</v>
      </c>
      <c r="N502" s="47" t="str">
        <f t="shared" si="152"/>
        <v>ПДВ</v>
      </c>
      <c r="O502" s="47">
        <f t="shared" si="153"/>
        <v>0</v>
      </c>
      <c r="P502" s="47">
        <f t="shared" si="154"/>
        <v>0</v>
      </c>
      <c r="Q502" s="47" t="str">
        <f t="shared" si="155"/>
        <v>ПДВ</v>
      </c>
      <c r="R502" s="47">
        <f t="shared" si="156"/>
        <v>0</v>
      </c>
      <c r="S502" s="47">
        <f t="shared" si="157"/>
        <v>0</v>
      </c>
      <c r="T502" s="47" t="str">
        <f t="shared" si="158"/>
        <v>ПДВ</v>
      </c>
      <c r="U502" s="47">
        <f t="shared" si="159"/>
        <v>0</v>
      </c>
      <c r="V502" s="47">
        <f t="shared" si="160"/>
        <v>0</v>
      </c>
      <c r="W502" s="47" t="str">
        <f t="shared" si="161"/>
        <v>ПДВ</v>
      </c>
      <c r="X502" s="47">
        <f t="shared" si="162"/>
        <v>0</v>
      </c>
      <c r="Y502" s="47">
        <f t="shared" si="163"/>
        <v>0</v>
      </c>
      <c r="Z502" s="47" t="str">
        <f t="shared" si="164"/>
        <v>ПДВ</v>
      </c>
      <c r="AA502" s="47">
        <f t="shared" si="165"/>
        <v>0</v>
      </c>
      <c r="AB502" s="47">
        <f t="shared" si="166"/>
        <v>0</v>
      </c>
      <c r="AC502" s="47" t="str">
        <f t="shared" si="167"/>
        <v>ПДВ</v>
      </c>
      <c r="AD502" t="e">
        <f>VLOOKUP(B502,[1]справочник!A:H,8,0)</f>
        <v>#N/A</v>
      </c>
    </row>
    <row r="503" spans="1:30" hidden="1" x14ac:dyDescent="0.25">
      <c r="A503">
        <v>485</v>
      </c>
      <c r="B503">
        <f>IF(ISBLANK(A503),0,IF(AND(ISERROR(VLOOKUP(VLOOKUP(A503,ishod_substance!A:G,7,0),$B$17:B502,1,0))=TRUE,VLOOKUP(A503,norm!A:B,2,0)&gt;0),VLOOKUP(A503,ishod_substance!A:G,7,0),0))</f>
        <v>0</v>
      </c>
      <c r="C503" s="47">
        <v>485</v>
      </c>
      <c r="D503" s="147" t="e">
        <f>VLOOKUP(B503,quide!A:B,2,0)</f>
        <v>#N/A</v>
      </c>
      <c r="E503" s="47" t="e">
        <f>VLOOKUP(B503,quide!A:G,7,0)</f>
        <v>#N/A</v>
      </c>
      <c r="F503" s="47">
        <f>SUMIF(ishod_substance!G:G,tbl_7!B503,ishod_substance!H:H)</f>
        <v>0</v>
      </c>
      <c r="G503" s="47">
        <f>SUMIF(ishod_substance!G:G,tbl_7!B503,ishod_substance!I:I)</f>
        <v>0</v>
      </c>
      <c r="H503" s="47" t="s">
        <v>172</v>
      </c>
      <c r="I503" s="47">
        <f t="shared" si="147"/>
        <v>0</v>
      </c>
      <c r="J503" s="47">
        <f t="shared" si="148"/>
        <v>0</v>
      </c>
      <c r="K503" s="47" t="str">
        <f t="shared" si="149"/>
        <v>ПДВ</v>
      </c>
      <c r="L503" s="47">
        <f t="shared" si="150"/>
        <v>0</v>
      </c>
      <c r="M503" s="47">
        <f t="shared" si="151"/>
        <v>0</v>
      </c>
      <c r="N503" s="47" t="str">
        <f t="shared" si="152"/>
        <v>ПДВ</v>
      </c>
      <c r="O503" s="47">
        <f t="shared" si="153"/>
        <v>0</v>
      </c>
      <c r="P503" s="47">
        <f t="shared" si="154"/>
        <v>0</v>
      </c>
      <c r="Q503" s="47" t="str">
        <f t="shared" si="155"/>
        <v>ПДВ</v>
      </c>
      <c r="R503" s="47">
        <f t="shared" si="156"/>
        <v>0</v>
      </c>
      <c r="S503" s="47">
        <f t="shared" si="157"/>
        <v>0</v>
      </c>
      <c r="T503" s="47" t="str">
        <f t="shared" si="158"/>
        <v>ПДВ</v>
      </c>
      <c r="U503" s="47">
        <f t="shared" si="159"/>
        <v>0</v>
      </c>
      <c r="V503" s="47">
        <f t="shared" si="160"/>
        <v>0</v>
      </c>
      <c r="W503" s="47" t="str">
        <f t="shared" si="161"/>
        <v>ПДВ</v>
      </c>
      <c r="X503" s="47">
        <f t="shared" si="162"/>
        <v>0</v>
      </c>
      <c r="Y503" s="47">
        <f t="shared" si="163"/>
        <v>0</v>
      </c>
      <c r="Z503" s="47" t="str">
        <f t="shared" si="164"/>
        <v>ПДВ</v>
      </c>
      <c r="AA503" s="47">
        <f t="shared" si="165"/>
        <v>0</v>
      </c>
      <c r="AB503" s="47">
        <f t="shared" si="166"/>
        <v>0</v>
      </c>
      <c r="AC503" s="47" t="str">
        <f t="shared" si="167"/>
        <v>ПДВ</v>
      </c>
      <c r="AD503" t="e">
        <f>VLOOKUP(B503,[1]справочник!A:H,8,0)</f>
        <v>#N/A</v>
      </c>
    </row>
    <row r="504" spans="1:30" hidden="1" x14ac:dyDescent="0.25">
      <c r="A504">
        <v>486</v>
      </c>
      <c r="B504">
        <f>IF(ISBLANK(A504),0,IF(AND(ISERROR(VLOOKUP(VLOOKUP(A504,ishod_substance!A:G,7,0),$B$17:B503,1,0))=TRUE,VLOOKUP(A504,norm!A:B,2,0)&gt;0),VLOOKUP(A504,ishod_substance!A:G,7,0),0))</f>
        <v>0</v>
      </c>
      <c r="C504" s="47">
        <v>486</v>
      </c>
      <c r="D504" s="147" t="e">
        <f>VLOOKUP(B504,quide!A:B,2,0)</f>
        <v>#N/A</v>
      </c>
      <c r="E504" s="47" t="e">
        <f>VLOOKUP(B504,quide!A:G,7,0)</f>
        <v>#N/A</v>
      </c>
      <c r="F504" s="47">
        <f>SUMIF(ishod_substance!G:G,tbl_7!B504,ishod_substance!H:H)</f>
        <v>0</v>
      </c>
      <c r="G504" s="47">
        <f>SUMIF(ishod_substance!G:G,tbl_7!B504,ishod_substance!I:I)</f>
        <v>0</v>
      </c>
      <c r="H504" s="47" t="s">
        <v>172</v>
      </c>
      <c r="I504" s="47">
        <f t="shared" si="147"/>
        <v>0</v>
      </c>
      <c r="J504" s="47">
        <f t="shared" si="148"/>
        <v>0</v>
      </c>
      <c r="K504" s="47" t="str">
        <f t="shared" si="149"/>
        <v>ПДВ</v>
      </c>
      <c r="L504" s="47">
        <f t="shared" si="150"/>
        <v>0</v>
      </c>
      <c r="M504" s="47">
        <f t="shared" si="151"/>
        <v>0</v>
      </c>
      <c r="N504" s="47" t="str">
        <f t="shared" si="152"/>
        <v>ПДВ</v>
      </c>
      <c r="O504" s="47">
        <f t="shared" si="153"/>
        <v>0</v>
      </c>
      <c r="P504" s="47">
        <f t="shared" si="154"/>
        <v>0</v>
      </c>
      <c r="Q504" s="47" t="str">
        <f t="shared" si="155"/>
        <v>ПДВ</v>
      </c>
      <c r="R504" s="47">
        <f t="shared" si="156"/>
        <v>0</v>
      </c>
      <c r="S504" s="47">
        <f t="shared" si="157"/>
        <v>0</v>
      </c>
      <c r="T504" s="47" t="str">
        <f t="shared" si="158"/>
        <v>ПДВ</v>
      </c>
      <c r="U504" s="47">
        <f t="shared" si="159"/>
        <v>0</v>
      </c>
      <c r="V504" s="47">
        <f t="shared" si="160"/>
        <v>0</v>
      </c>
      <c r="W504" s="47" t="str">
        <f t="shared" si="161"/>
        <v>ПДВ</v>
      </c>
      <c r="X504" s="47">
        <f t="shared" si="162"/>
        <v>0</v>
      </c>
      <c r="Y504" s="47">
        <f t="shared" si="163"/>
        <v>0</v>
      </c>
      <c r="Z504" s="47" t="str">
        <f t="shared" si="164"/>
        <v>ПДВ</v>
      </c>
      <c r="AA504" s="47">
        <f t="shared" si="165"/>
        <v>0</v>
      </c>
      <c r="AB504" s="47">
        <f t="shared" si="166"/>
        <v>0</v>
      </c>
      <c r="AC504" s="47" t="str">
        <f t="shared" si="167"/>
        <v>ПДВ</v>
      </c>
      <c r="AD504" t="e">
        <f>VLOOKUP(B504,[1]справочник!A:H,8,0)</f>
        <v>#N/A</v>
      </c>
    </row>
    <row r="505" spans="1:30" hidden="1" x14ac:dyDescent="0.25">
      <c r="A505">
        <v>487</v>
      </c>
      <c r="B505">
        <f>IF(ISBLANK(A505),0,IF(AND(ISERROR(VLOOKUP(VLOOKUP(A505,ishod_substance!A:G,7,0),$B$17:B504,1,0))=TRUE,VLOOKUP(A505,norm!A:B,2,0)&gt;0),VLOOKUP(A505,ishod_substance!A:G,7,0),0))</f>
        <v>0</v>
      </c>
      <c r="C505" s="47">
        <v>487</v>
      </c>
      <c r="D505" s="147" t="e">
        <f>VLOOKUP(B505,quide!A:B,2,0)</f>
        <v>#N/A</v>
      </c>
      <c r="E505" s="47" t="e">
        <f>VLOOKUP(B505,quide!A:G,7,0)</f>
        <v>#N/A</v>
      </c>
      <c r="F505" s="47">
        <f>SUMIF(ishod_substance!G:G,tbl_7!B505,ishod_substance!H:H)</f>
        <v>0</v>
      </c>
      <c r="G505" s="47">
        <f>SUMIF(ishod_substance!G:G,tbl_7!B505,ishod_substance!I:I)</f>
        <v>0</v>
      </c>
      <c r="H505" s="47" t="s">
        <v>172</v>
      </c>
      <c r="I505" s="47">
        <f t="shared" si="147"/>
        <v>0</v>
      </c>
      <c r="J505" s="47">
        <f t="shared" si="148"/>
        <v>0</v>
      </c>
      <c r="K505" s="47" t="str">
        <f t="shared" si="149"/>
        <v>ПДВ</v>
      </c>
      <c r="L505" s="47">
        <f t="shared" si="150"/>
        <v>0</v>
      </c>
      <c r="M505" s="47">
        <f t="shared" si="151"/>
        <v>0</v>
      </c>
      <c r="N505" s="47" t="str">
        <f t="shared" si="152"/>
        <v>ПДВ</v>
      </c>
      <c r="O505" s="47">
        <f t="shared" si="153"/>
        <v>0</v>
      </c>
      <c r="P505" s="47">
        <f t="shared" si="154"/>
        <v>0</v>
      </c>
      <c r="Q505" s="47" t="str">
        <f t="shared" si="155"/>
        <v>ПДВ</v>
      </c>
      <c r="R505" s="47">
        <f t="shared" si="156"/>
        <v>0</v>
      </c>
      <c r="S505" s="47">
        <f t="shared" si="157"/>
        <v>0</v>
      </c>
      <c r="T505" s="47" t="str">
        <f t="shared" si="158"/>
        <v>ПДВ</v>
      </c>
      <c r="U505" s="47">
        <f t="shared" si="159"/>
        <v>0</v>
      </c>
      <c r="V505" s="47">
        <f t="shared" si="160"/>
        <v>0</v>
      </c>
      <c r="W505" s="47" t="str">
        <f t="shared" si="161"/>
        <v>ПДВ</v>
      </c>
      <c r="X505" s="47">
        <f t="shared" si="162"/>
        <v>0</v>
      </c>
      <c r="Y505" s="47">
        <f t="shared" si="163"/>
        <v>0</v>
      </c>
      <c r="Z505" s="47" t="str">
        <f t="shared" si="164"/>
        <v>ПДВ</v>
      </c>
      <c r="AA505" s="47">
        <f t="shared" si="165"/>
        <v>0</v>
      </c>
      <c r="AB505" s="47">
        <f t="shared" si="166"/>
        <v>0</v>
      </c>
      <c r="AC505" s="47" t="str">
        <f t="shared" si="167"/>
        <v>ПДВ</v>
      </c>
      <c r="AD505" t="e">
        <f>VLOOKUP(B505,[1]справочник!A:H,8,0)</f>
        <v>#N/A</v>
      </c>
    </row>
    <row r="506" spans="1:30" hidden="1" x14ac:dyDescent="0.25">
      <c r="A506">
        <v>488</v>
      </c>
      <c r="B506">
        <f>IF(ISBLANK(A506),0,IF(AND(ISERROR(VLOOKUP(VLOOKUP(A506,ishod_substance!A:G,7,0),$B$17:B505,1,0))=TRUE,VLOOKUP(A506,norm!A:B,2,0)&gt;0),VLOOKUP(A506,ishod_substance!A:G,7,0),0))</f>
        <v>0</v>
      </c>
      <c r="C506" s="47">
        <v>488</v>
      </c>
      <c r="D506" s="147" t="e">
        <f>VLOOKUP(B506,quide!A:B,2,0)</f>
        <v>#N/A</v>
      </c>
      <c r="E506" s="47" t="e">
        <f>VLOOKUP(B506,quide!A:G,7,0)</f>
        <v>#N/A</v>
      </c>
      <c r="F506" s="47">
        <f>SUMIF(ishod_substance!G:G,tbl_7!B506,ishod_substance!H:H)</f>
        <v>0</v>
      </c>
      <c r="G506" s="47">
        <f>SUMIF(ishod_substance!G:G,tbl_7!B506,ishod_substance!I:I)</f>
        <v>0</v>
      </c>
      <c r="H506" s="47" t="s">
        <v>172</v>
      </c>
      <c r="I506" s="47">
        <f t="shared" si="147"/>
        <v>0</v>
      </c>
      <c r="J506" s="47">
        <f t="shared" si="148"/>
        <v>0</v>
      </c>
      <c r="K506" s="47" t="str">
        <f t="shared" si="149"/>
        <v>ПДВ</v>
      </c>
      <c r="L506" s="47">
        <f t="shared" si="150"/>
        <v>0</v>
      </c>
      <c r="M506" s="47">
        <f t="shared" si="151"/>
        <v>0</v>
      </c>
      <c r="N506" s="47" t="str">
        <f t="shared" si="152"/>
        <v>ПДВ</v>
      </c>
      <c r="O506" s="47">
        <f t="shared" si="153"/>
        <v>0</v>
      </c>
      <c r="P506" s="47">
        <f t="shared" si="154"/>
        <v>0</v>
      </c>
      <c r="Q506" s="47" t="str">
        <f t="shared" si="155"/>
        <v>ПДВ</v>
      </c>
      <c r="R506" s="47">
        <f t="shared" si="156"/>
        <v>0</v>
      </c>
      <c r="S506" s="47">
        <f t="shared" si="157"/>
        <v>0</v>
      </c>
      <c r="T506" s="47" t="str">
        <f t="shared" si="158"/>
        <v>ПДВ</v>
      </c>
      <c r="U506" s="47">
        <f t="shared" si="159"/>
        <v>0</v>
      </c>
      <c r="V506" s="47">
        <f t="shared" si="160"/>
        <v>0</v>
      </c>
      <c r="W506" s="47" t="str">
        <f t="shared" si="161"/>
        <v>ПДВ</v>
      </c>
      <c r="X506" s="47">
        <f t="shared" si="162"/>
        <v>0</v>
      </c>
      <c r="Y506" s="47">
        <f t="shared" si="163"/>
        <v>0</v>
      </c>
      <c r="Z506" s="47" t="str">
        <f t="shared" si="164"/>
        <v>ПДВ</v>
      </c>
      <c r="AA506" s="47">
        <f t="shared" si="165"/>
        <v>0</v>
      </c>
      <c r="AB506" s="47">
        <f t="shared" si="166"/>
        <v>0</v>
      </c>
      <c r="AC506" s="47" t="str">
        <f t="shared" si="167"/>
        <v>ПДВ</v>
      </c>
      <c r="AD506" t="e">
        <f>VLOOKUP(B506,[1]справочник!A:H,8,0)</f>
        <v>#N/A</v>
      </c>
    </row>
    <row r="507" spans="1:30" hidden="1" x14ac:dyDescent="0.25">
      <c r="A507">
        <v>489</v>
      </c>
      <c r="B507">
        <f>IF(ISBLANK(A507),0,IF(AND(ISERROR(VLOOKUP(VLOOKUP(A507,ishod_substance!A:G,7,0),$B$17:B506,1,0))=TRUE,VLOOKUP(A507,norm!A:B,2,0)&gt;0),VLOOKUP(A507,ishod_substance!A:G,7,0),0))</f>
        <v>0</v>
      </c>
      <c r="C507" s="47">
        <v>489</v>
      </c>
      <c r="D507" s="147" t="e">
        <f>VLOOKUP(B507,quide!A:B,2,0)</f>
        <v>#N/A</v>
      </c>
      <c r="E507" s="47" t="e">
        <f>VLOOKUP(B507,quide!A:G,7,0)</f>
        <v>#N/A</v>
      </c>
      <c r="F507" s="47">
        <f>SUMIF(ishod_substance!G:G,tbl_7!B507,ishod_substance!H:H)</f>
        <v>0</v>
      </c>
      <c r="G507" s="47">
        <f>SUMIF(ishod_substance!G:G,tbl_7!B507,ishod_substance!I:I)</f>
        <v>0</v>
      </c>
      <c r="H507" s="47" t="s">
        <v>172</v>
      </c>
      <c r="I507" s="47">
        <f t="shared" si="147"/>
        <v>0</v>
      </c>
      <c r="J507" s="47">
        <f t="shared" si="148"/>
        <v>0</v>
      </c>
      <c r="K507" s="47" t="str">
        <f t="shared" si="149"/>
        <v>ПДВ</v>
      </c>
      <c r="L507" s="47">
        <f t="shared" si="150"/>
        <v>0</v>
      </c>
      <c r="M507" s="47">
        <f t="shared" si="151"/>
        <v>0</v>
      </c>
      <c r="N507" s="47" t="str">
        <f t="shared" si="152"/>
        <v>ПДВ</v>
      </c>
      <c r="O507" s="47">
        <f t="shared" si="153"/>
        <v>0</v>
      </c>
      <c r="P507" s="47">
        <f t="shared" si="154"/>
        <v>0</v>
      </c>
      <c r="Q507" s="47" t="str">
        <f t="shared" si="155"/>
        <v>ПДВ</v>
      </c>
      <c r="R507" s="47">
        <f t="shared" si="156"/>
        <v>0</v>
      </c>
      <c r="S507" s="47">
        <f t="shared" si="157"/>
        <v>0</v>
      </c>
      <c r="T507" s="47" t="str">
        <f t="shared" si="158"/>
        <v>ПДВ</v>
      </c>
      <c r="U507" s="47">
        <f t="shared" si="159"/>
        <v>0</v>
      </c>
      <c r="V507" s="47">
        <f t="shared" si="160"/>
        <v>0</v>
      </c>
      <c r="W507" s="47" t="str">
        <f t="shared" si="161"/>
        <v>ПДВ</v>
      </c>
      <c r="X507" s="47">
        <f t="shared" si="162"/>
        <v>0</v>
      </c>
      <c r="Y507" s="47">
        <f t="shared" si="163"/>
        <v>0</v>
      </c>
      <c r="Z507" s="47" t="str">
        <f t="shared" si="164"/>
        <v>ПДВ</v>
      </c>
      <c r="AA507" s="47">
        <f t="shared" si="165"/>
        <v>0</v>
      </c>
      <c r="AB507" s="47">
        <f t="shared" si="166"/>
        <v>0</v>
      </c>
      <c r="AC507" s="47" t="str">
        <f t="shared" si="167"/>
        <v>ПДВ</v>
      </c>
      <c r="AD507" t="e">
        <f>VLOOKUP(B507,[1]справочник!A:H,8,0)</f>
        <v>#N/A</v>
      </c>
    </row>
    <row r="508" spans="1:30" hidden="1" x14ac:dyDescent="0.25">
      <c r="A508">
        <v>490</v>
      </c>
      <c r="B508">
        <f>IF(ISBLANK(A508),0,IF(AND(ISERROR(VLOOKUP(VLOOKUP(A508,ishod_substance!A:G,7,0),$B$17:B507,1,0))=TRUE,VLOOKUP(A508,norm!A:B,2,0)&gt;0),VLOOKUP(A508,ishod_substance!A:G,7,0),0))</f>
        <v>0</v>
      </c>
      <c r="C508" s="47">
        <v>490</v>
      </c>
      <c r="D508" s="147" t="e">
        <f>VLOOKUP(B508,quide!A:B,2,0)</f>
        <v>#N/A</v>
      </c>
      <c r="E508" s="47" t="e">
        <f>VLOOKUP(B508,quide!A:G,7,0)</f>
        <v>#N/A</v>
      </c>
      <c r="F508" s="47">
        <f>SUMIF(ishod_substance!G:G,tbl_7!B508,ishod_substance!H:H)</f>
        <v>0</v>
      </c>
      <c r="G508" s="47">
        <f>SUMIF(ishod_substance!G:G,tbl_7!B508,ishod_substance!I:I)</f>
        <v>0</v>
      </c>
      <c r="H508" s="47" t="s">
        <v>172</v>
      </c>
      <c r="I508" s="47">
        <f t="shared" si="147"/>
        <v>0</v>
      </c>
      <c r="J508" s="47">
        <f t="shared" si="148"/>
        <v>0</v>
      </c>
      <c r="K508" s="47" t="str">
        <f t="shared" si="149"/>
        <v>ПДВ</v>
      </c>
      <c r="L508" s="47">
        <f t="shared" si="150"/>
        <v>0</v>
      </c>
      <c r="M508" s="47">
        <f t="shared" si="151"/>
        <v>0</v>
      </c>
      <c r="N508" s="47" t="str">
        <f t="shared" si="152"/>
        <v>ПДВ</v>
      </c>
      <c r="O508" s="47">
        <f t="shared" si="153"/>
        <v>0</v>
      </c>
      <c r="P508" s="47">
        <f t="shared" si="154"/>
        <v>0</v>
      </c>
      <c r="Q508" s="47" t="str">
        <f t="shared" si="155"/>
        <v>ПДВ</v>
      </c>
      <c r="R508" s="47">
        <f t="shared" si="156"/>
        <v>0</v>
      </c>
      <c r="S508" s="47">
        <f t="shared" si="157"/>
        <v>0</v>
      </c>
      <c r="T508" s="47" t="str">
        <f t="shared" si="158"/>
        <v>ПДВ</v>
      </c>
      <c r="U508" s="47">
        <f t="shared" si="159"/>
        <v>0</v>
      </c>
      <c r="V508" s="47">
        <f t="shared" si="160"/>
        <v>0</v>
      </c>
      <c r="W508" s="47" t="str">
        <f t="shared" si="161"/>
        <v>ПДВ</v>
      </c>
      <c r="X508" s="47">
        <f t="shared" si="162"/>
        <v>0</v>
      </c>
      <c r="Y508" s="47">
        <f t="shared" si="163"/>
        <v>0</v>
      </c>
      <c r="Z508" s="47" t="str">
        <f t="shared" si="164"/>
        <v>ПДВ</v>
      </c>
      <c r="AA508" s="47">
        <f t="shared" si="165"/>
        <v>0</v>
      </c>
      <c r="AB508" s="47">
        <f t="shared" si="166"/>
        <v>0</v>
      </c>
      <c r="AC508" s="47" t="str">
        <f t="shared" si="167"/>
        <v>ПДВ</v>
      </c>
      <c r="AD508" t="e">
        <f>VLOOKUP(B508,[1]справочник!A:H,8,0)</f>
        <v>#N/A</v>
      </c>
    </row>
    <row r="509" spans="1:30" hidden="1" x14ac:dyDescent="0.25">
      <c r="A509">
        <v>491</v>
      </c>
      <c r="B509">
        <f>IF(ISBLANK(A509),0,IF(AND(ISERROR(VLOOKUP(VLOOKUP(A509,ishod_substance!A:G,7,0),$B$17:B508,1,0))=TRUE,VLOOKUP(A509,norm!A:B,2,0)&gt;0),VLOOKUP(A509,ishod_substance!A:G,7,0),0))</f>
        <v>0</v>
      </c>
      <c r="C509" s="47">
        <v>491</v>
      </c>
      <c r="D509" s="147" t="e">
        <f>VLOOKUP(B509,quide!A:B,2,0)</f>
        <v>#N/A</v>
      </c>
      <c r="E509" s="47" t="e">
        <f>VLOOKUP(B509,quide!A:G,7,0)</f>
        <v>#N/A</v>
      </c>
      <c r="F509" s="47">
        <f>SUMIF(ishod_substance!G:G,tbl_7!B509,ishod_substance!H:H)</f>
        <v>0</v>
      </c>
      <c r="G509" s="47">
        <f>SUMIF(ishod_substance!G:G,tbl_7!B509,ishod_substance!I:I)</f>
        <v>0</v>
      </c>
      <c r="H509" s="47" t="s">
        <v>172</v>
      </c>
      <c r="I509" s="47">
        <f t="shared" si="147"/>
        <v>0</v>
      </c>
      <c r="J509" s="47">
        <f t="shared" si="148"/>
        <v>0</v>
      </c>
      <c r="K509" s="47" t="str">
        <f t="shared" si="149"/>
        <v>ПДВ</v>
      </c>
      <c r="L509" s="47">
        <f t="shared" si="150"/>
        <v>0</v>
      </c>
      <c r="M509" s="47">
        <f t="shared" si="151"/>
        <v>0</v>
      </c>
      <c r="N509" s="47" t="str">
        <f t="shared" si="152"/>
        <v>ПДВ</v>
      </c>
      <c r="O509" s="47">
        <f t="shared" si="153"/>
        <v>0</v>
      </c>
      <c r="P509" s="47">
        <f t="shared" si="154"/>
        <v>0</v>
      </c>
      <c r="Q509" s="47" t="str">
        <f t="shared" si="155"/>
        <v>ПДВ</v>
      </c>
      <c r="R509" s="47">
        <f t="shared" si="156"/>
        <v>0</v>
      </c>
      <c r="S509" s="47">
        <f t="shared" si="157"/>
        <v>0</v>
      </c>
      <c r="T509" s="47" t="str">
        <f t="shared" si="158"/>
        <v>ПДВ</v>
      </c>
      <c r="U509" s="47">
        <f t="shared" si="159"/>
        <v>0</v>
      </c>
      <c r="V509" s="47">
        <f t="shared" si="160"/>
        <v>0</v>
      </c>
      <c r="W509" s="47" t="str">
        <f t="shared" si="161"/>
        <v>ПДВ</v>
      </c>
      <c r="X509" s="47">
        <f t="shared" si="162"/>
        <v>0</v>
      </c>
      <c r="Y509" s="47">
        <f t="shared" si="163"/>
        <v>0</v>
      </c>
      <c r="Z509" s="47" t="str">
        <f t="shared" si="164"/>
        <v>ПДВ</v>
      </c>
      <c r="AA509" s="47">
        <f t="shared" si="165"/>
        <v>0</v>
      </c>
      <c r="AB509" s="47">
        <f t="shared" si="166"/>
        <v>0</v>
      </c>
      <c r="AC509" s="47" t="str">
        <f t="shared" si="167"/>
        <v>ПДВ</v>
      </c>
      <c r="AD509" t="e">
        <f>VLOOKUP(B509,[1]справочник!A:H,8,0)</f>
        <v>#N/A</v>
      </c>
    </row>
    <row r="510" spans="1:30" hidden="1" x14ac:dyDescent="0.25">
      <c r="A510">
        <v>492</v>
      </c>
      <c r="B510">
        <f>IF(ISBLANK(A510),0,IF(AND(ISERROR(VLOOKUP(VLOOKUP(A510,ishod_substance!A:G,7,0),$B$17:B509,1,0))=TRUE,VLOOKUP(A510,norm!A:B,2,0)&gt;0),VLOOKUP(A510,ishod_substance!A:G,7,0),0))</f>
        <v>0</v>
      </c>
      <c r="C510" s="47">
        <v>492</v>
      </c>
      <c r="D510" s="147" t="e">
        <f>VLOOKUP(B510,quide!A:B,2,0)</f>
        <v>#N/A</v>
      </c>
      <c r="E510" s="47" t="e">
        <f>VLOOKUP(B510,quide!A:G,7,0)</f>
        <v>#N/A</v>
      </c>
      <c r="F510" s="47">
        <f>SUMIF(ishod_substance!G:G,tbl_7!B510,ishod_substance!H:H)</f>
        <v>0</v>
      </c>
      <c r="G510" s="47">
        <f>SUMIF(ishod_substance!G:G,tbl_7!B510,ishod_substance!I:I)</f>
        <v>0</v>
      </c>
      <c r="H510" s="47" t="s">
        <v>172</v>
      </c>
      <c r="I510" s="47">
        <f t="shared" si="147"/>
        <v>0</v>
      </c>
      <c r="J510" s="47">
        <f t="shared" si="148"/>
        <v>0</v>
      </c>
      <c r="K510" s="47" t="str">
        <f t="shared" si="149"/>
        <v>ПДВ</v>
      </c>
      <c r="L510" s="47">
        <f t="shared" si="150"/>
        <v>0</v>
      </c>
      <c r="M510" s="47">
        <f t="shared" si="151"/>
        <v>0</v>
      </c>
      <c r="N510" s="47" t="str">
        <f t="shared" si="152"/>
        <v>ПДВ</v>
      </c>
      <c r="O510" s="47">
        <f t="shared" si="153"/>
        <v>0</v>
      </c>
      <c r="P510" s="47">
        <f t="shared" si="154"/>
        <v>0</v>
      </c>
      <c r="Q510" s="47" t="str">
        <f t="shared" si="155"/>
        <v>ПДВ</v>
      </c>
      <c r="R510" s="47">
        <f t="shared" si="156"/>
        <v>0</v>
      </c>
      <c r="S510" s="47">
        <f t="shared" si="157"/>
        <v>0</v>
      </c>
      <c r="T510" s="47" t="str">
        <f t="shared" si="158"/>
        <v>ПДВ</v>
      </c>
      <c r="U510" s="47">
        <f t="shared" si="159"/>
        <v>0</v>
      </c>
      <c r="V510" s="47">
        <f t="shared" si="160"/>
        <v>0</v>
      </c>
      <c r="W510" s="47" t="str">
        <f t="shared" si="161"/>
        <v>ПДВ</v>
      </c>
      <c r="X510" s="47">
        <f t="shared" si="162"/>
        <v>0</v>
      </c>
      <c r="Y510" s="47">
        <f t="shared" si="163"/>
        <v>0</v>
      </c>
      <c r="Z510" s="47" t="str">
        <f t="shared" si="164"/>
        <v>ПДВ</v>
      </c>
      <c r="AA510" s="47">
        <f t="shared" si="165"/>
        <v>0</v>
      </c>
      <c r="AB510" s="47">
        <f t="shared" si="166"/>
        <v>0</v>
      </c>
      <c r="AC510" s="47" t="str">
        <f t="shared" si="167"/>
        <v>ПДВ</v>
      </c>
      <c r="AD510" t="e">
        <f>VLOOKUP(B510,[1]справочник!A:H,8,0)</f>
        <v>#N/A</v>
      </c>
    </row>
    <row r="511" spans="1:30" hidden="1" x14ac:dyDescent="0.25">
      <c r="A511">
        <v>493</v>
      </c>
      <c r="B511">
        <f>IF(ISBLANK(A511),0,IF(AND(ISERROR(VLOOKUP(VLOOKUP(A511,ishod_substance!A:G,7,0),$B$17:B510,1,0))=TRUE,VLOOKUP(A511,norm!A:B,2,0)&gt;0),VLOOKUP(A511,ishod_substance!A:G,7,0),0))</f>
        <v>0</v>
      </c>
      <c r="C511" s="47">
        <v>493</v>
      </c>
      <c r="D511" s="147" t="e">
        <f>VLOOKUP(B511,quide!A:B,2,0)</f>
        <v>#N/A</v>
      </c>
      <c r="E511" s="47" t="e">
        <f>VLOOKUP(B511,quide!A:G,7,0)</f>
        <v>#N/A</v>
      </c>
      <c r="F511" s="47">
        <f>SUMIF(ishod_substance!G:G,tbl_7!B511,ishod_substance!H:H)</f>
        <v>0</v>
      </c>
      <c r="G511" s="47">
        <f>SUMIF(ishod_substance!G:G,tbl_7!B511,ishod_substance!I:I)</f>
        <v>0</v>
      </c>
      <c r="H511" s="47" t="s">
        <v>172</v>
      </c>
      <c r="I511" s="47">
        <f t="shared" si="147"/>
        <v>0</v>
      </c>
      <c r="J511" s="47">
        <f t="shared" si="148"/>
        <v>0</v>
      </c>
      <c r="K511" s="47" t="str">
        <f t="shared" si="149"/>
        <v>ПДВ</v>
      </c>
      <c r="L511" s="47">
        <f t="shared" si="150"/>
        <v>0</v>
      </c>
      <c r="M511" s="47">
        <f t="shared" si="151"/>
        <v>0</v>
      </c>
      <c r="N511" s="47" t="str">
        <f t="shared" si="152"/>
        <v>ПДВ</v>
      </c>
      <c r="O511" s="47">
        <f t="shared" si="153"/>
        <v>0</v>
      </c>
      <c r="P511" s="47">
        <f t="shared" si="154"/>
        <v>0</v>
      </c>
      <c r="Q511" s="47" t="str">
        <f t="shared" si="155"/>
        <v>ПДВ</v>
      </c>
      <c r="R511" s="47">
        <f t="shared" si="156"/>
        <v>0</v>
      </c>
      <c r="S511" s="47">
        <f t="shared" si="157"/>
        <v>0</v>
      </c>
      <c r="T511" s="47" t="str">
        <f t="shared" si="158"/>
        <v>ПДВ</v>
      </c>
      <c r="U511" s="47">
        <f t="shared" si="159"/>
        <v>0</v>
      </c>
      <c r="V511" s="47">
        <f t="shared" si="160"/>
        <v>0</v>
      </c>
      <c r="W511" s="47" t="str">
        <f t="shared" si="161"/>
        <v>ПДВ</v>
      </c>
      <c r="X511" s="47">
        <f t="shared" si="162"/>
        <v>0</v>
      </c>
      <c r="Y511" s="47">
        <f t="shared" si="163"/>
        <v>0</v>
      </c>
      <c r="Z511" s="47" t="str">
        <f t="shared" si="164"/>
        <v>ПДВ</v>
      </c>
      <c r="AA511" s="47">
        <f t="shared" si="165"/>
        <v>0</v>
      </c>
      <c r="AB511" s="47">
        <f t="shared" si="166"/>
        <v>0</v>
      </c>
      <c r="AC511" s="47" t="str">
        <f t="shared" si="167"/>
        <v>ПДВ</v>
      </c>
      <c r="AD511" t="e">
        <f>VLOOKUP(B511,[1]справочник!A:H,8,0)</f>
        <v>#N/A</v>
      </c>
    </row>
    <row r="512" spans="1:30" hidden="1" x14ac:dyDescent="0.25">
      <c r="A512">
        <v>494</v>
      </c>
      <c r="B512">
        <f>IF(ISBLANK(A512),0,IF(AND(ISERROR(VLOOKUP(VLOOKUP(A512,ishod_substance!A:G,7,0),$B$17:B511,1,0))=TRUE,VLOOKUP(A512,norm!A:B,2,0)&gt;0),VLOOKUP(A512,ishod_substance!A:G,7,0),0))</f>
        <v>0</v>
      </c>
      <c r="C512" s="47">
        <v>494</v>
      </c>
      <c r="D512" s="147" t="e">
        <f>VLOOKUP(B512,quide!A:B,2,0)</f>
        <v>#N/A</v>
      </c>
      <c r="E512" s="47" t="e">
        <f>VLOOKUP(B512,quide!A:G,7,0)</f>
        <v>#N/A</v>
      </c>
      <c r="F512" s="47">
        <f>SUMIF(ishod_substance!G:G,tbl_7!B512,ishod_substance!H:H)</f>
        <v>0</v>
      </c>
      <c r="G512" s="47">
        <f>SUMIF(ishod_substance!G:G,tbl_7!B512,ishod_substance!I:I)</f>
        <v>0</v>
      </c>
      <c r="H512" s="47" t="s">
        <v>172</v>
      </c>
      <c r="I512" s="47">
        <f t="shared" si="147"/>
        <v>0</v>
      </c>
      <c r="J512" s="47">
        <f t="shared" si="148"/>
        <v>0</v>
      </c>
      <c r="K512" s="47" t="str">
        <f t="shared" si="149"/>
        <v>ПДВ</v>
      </c>
      <c r="L512" s="47">
        <f t="shared" si="150"/>
        <v>0</v>
      </c>
      <c r="M512" s="47">
        <f t="shared" si="151"/>
        <v>0</v>
      </c>
      <c r="N512" s="47" t="str">
        <f t="shared" si="152"/>
        <v>ПДВ</v>
      </c>
      <c r="O512" s="47">
        <f t="shared" si="153"/>
        <v>0</v>
      </c>
      <c r="P512" s="47">
        <f t="shared" si="154"/>
        <v>0</v>
      </c>
      <c r="Q512" s="47" t="str">
        <f t="shared" si="155"/>
        <v>ПДВ</v>
      </c>
      <c r="R512" s="47">
        <f t="shared" si="156"/>
        <v>0</v>
      </c>
      <c r="S512" s="47">
        <f t="shared" si="157"/>
        <v>0</v>
      </c>
      <c r="T512" s="47" t="str">
        <f t="shared" si="158"/>
        <v>ПДВ</v>
      </c>
      <c r="U512" s="47">
        <f t="shared" si="159"/>
        <v>0</v>
      </c>
      <c r="V512" s="47">
        <f t="shared" si="160"/>
        <v>0</v>
      </c>
      <c r="W512" s="47" t="str">
        <f t="shared" si="161"/>
        <v>ПДВ</v>
      </c>
      <c r="X512" s="47">
        <f t="shared" si="162"/>
        <v>0</v>
      </c>
      <c r="Y512" s="47">
        <f t="shared" si="163"/>
        <v>0</v>
      </c>
      <c r="Z512" s="47" t="str">
        <f t="shared" si="164"/>
        <v>ПДВ</v>
      </c>
      <c r="AA512" s="47">
        <f t="shared" si="165"/>
        <v>0</v>
      </c>
      <c r="AB512" s="47">
        <f t="shared" si="166"/>
        <v>0</v>
      </c>
      <c r="AC512" s="47" t="str">
        <f t="shared" si="167"/>
        <v>ПДВ</v>
      </c>
      <c r="AD512" t="e">
        <f>VLOOKUP(B512,[1]справочник!A:H,8,0)</f>
        <v>#N/A</v>
      </c>
    </row>
    <row r="513" spans="1:30" hidden="1" x14ac:dyDescent="0.25">
      <c r="A513">
        <v>495</v>
      </c>
      <c r="B513">
        <f>IF(ISBLANK(A513),0,IF(AND(ISERROR(VLOOKUP(VLOOKUP(A513,ishod_substance!A:G,7,0),$B$17:B512,1,0))=TRUE,VLOOKUP(A513,norm!A:B,2,0)&gt;0),VLOOKUP(A513,ishod_substance!A:G,7,0),0))</f>
        <v>0</v>
      </c>
      <c r="C513" s="47">
        <v>495</v>
      </c>
      <c r="D513" s="147" t="e">
        <f>VLOOKUP(B513,quide!A:B,2,0)</f>
        <v>#N/A</v>
      </c>
      <c r="E513" s="47" t="e">
        <f>VLOOKUP(B513,quide!A:G,7,0)</f>
        <v>#N/A</v>
      </c>
      <c r="F513" s="47">
        <f>SUMIF(ishod_substance!G:G,tbl_7!B513,ishod_substance!H:H)</f>
        <v>0</v>
      </c>
      <c r="G513" s="47">
        <f>SUMIF(ishod_substance!G:G,tbl_7!B513,ishod_substance!I:I)</f>
        <v>0</v>
      </c>
      <c r="H513" s="47" t="s">
        <v>172</v>
      </c>
      <c r="I513" s="47">
        <f t="shared" si="147"/>
        <v>0</v>
      </c>
      <c r="J513" s="47">
        <f t="shared" si="148"/>
        <v>0</v>
      </c>
      <c r="K513" s="47" t="str">
        <f t="shared" si="149"/>
        <v>ПДВ</v>
      </c>
      <c r="L513" s="47">
        <f t="shared" si="150"/>
        <v>0</v>
      </c>
      <c r="M513" s="47">
        <f t="shared" si="151"/>
        <v>0</v>
      </c>
      <c r="N513" s="47" t="str">
        <f t="shared" si="152"/>
        <v>ПДВ</v>
      </c>
      <c r="O513" s="47">
        <f t="shared" si="153"/>
        <v>0</v>
      </c>
      <c r="P513" s="47">
        <f t="shared" si="154"/>
        <v>0</v>
      </c>
      <c r="Q513" s="47" t="str">
        <f t="shared" si="155"/>
        <v>ПДВ</v>
      </c>
      <c r="R513" s="47">
        <f t="shared" si="156"/>
        <v>0</v>
      </c>
      <c r="S513" s="47">
        <f t="shared" si="157"/>
        <v>0</v>
      </c>
      <c r="T513" s="47" t="str">
        <f t="shared" si="158"/>
        <v>ПДВ</v>
      </c>
      <c r="U513" s="47">
        <f t="shared" si="159"/>
        <v>0</v>
      </c>
      <c r="V513" s="47">
        <f t="shared" si="160"/>
        <v>0</v>
      </c>
      <c r="W513" s="47" t="str">
        <f t="shared" si="161"/>
        <v>ПДВ</v>
      </c>
      <c r="X513" s="47">
        <f t="shared" si="162"/>
        <v>0</v>
      </c>
      <c r="Y513" s="47">
        <f t="shared" si="163"/>
        <v>0</v>
      </c>
      <c r="Z513" s="47" t="str">
        <f t="shared" si="164"/>
        <v>ПДВ</v>
      </c>
      <c r="AA513" s="47">
        <f t="shared" si="165"/>
        <v>0</v>
      </c>
      <c r="AB513" s="47">
        <f t="shared" si="166"/>
        <v>0</v>
      </c>
      <c r="AC513" s="47" t="str">
        <f t="shared" si="167"/>
        <v>ПДВ</v>
      </c>
      <c r="AD513" t="e">
        <f>VLOOKUP(B513,[1]справочник!A:H,8,0)</f>
        <v>#N/A</v>
      </c>
    </row>
    <row r="514" spans="1:30" hidden="1" x14ac:dyDescent="0.25">
      <c r="A514">
        <v>496</v>
      </c>
      <c r="B514">
        <f>IF(ISBLANK(A514),0,IF(AND(ISERROR(VLOOKUP(VLOOKUP(A514,ishod_substance!A:G,7,0),$B$17:B513,1,0))=TRUE,VLOOKUP(A514,norm!A:B,2,0)&gt;0),VLOOKUP(A514,ishod_substance!A:G,7,0),0))</f>
        <v>0</v>
      </c>
      <c r="C514" s="47">
        <v>496</v>
      </c>
      <c r="D514" s="147" t="e">
        <f>VLOOKUP(B514,quide!A:B,2,0)</f>
        <v>#N/A</v>
      </c>
      <c r="E514" s="47" t="e">
        <f>VLOOKUP(B514,quide!A:G,7,0)</f>
        <v>#N/A</v>
      </c>
      <c r="F514" s="47">
        <f>SUMIF(ishod_substance!G:G,tbl_7!B514,ishod_substance!H:H)</f>
        <v>0</v>
      </c>
      <c r="G514" s="47">
        <f>SUMIF(ishod_substance!G:G,tbl_7!B514,ishod_substance!I:I)</f>
        <v>0</v>
      </c>
      <c r="H514" s="47" t="s">
        <v>172</v>
      </c>
      <c r="I514" s="47">
        <f t="shared" si="147"/>
        <v>0</v>
      </c>
      <c r="J514" s="47">
        <f t="shared" si="148"/>
        <v>0</v>
      </c>
      <c r="K514" s="47" t="str">
        <f t="shared" si="149"/>
        <v>ПДВ</v>
      </c>
      <c r="L514" s="47">
        <f t="shared" si="150"/>
        <v>0</v>
      </c>
      <c r="M514" s="47">
        <f t="shared" si="151"/>
        <v>0</v>
      </c>
      <c r="N514" s="47" t="str">
        <f t="shared" si="152"/>
        <v>ПДВ</v>
      </c>
      <c r="O514" s="47">
        <f t="shared" si="153"/>
        <v>0</v>
      </c>
      <c r="P514" s="47">
        <f t="shared" si="154"/>
        <v>0</v>
      </c>
      <c r="Q514" s="47" t="str">
        <f t="shared" si="155"/>
        <v>ПДВ</v>
      </c>
      <c r="R514" s="47">
        <f t="shared" si="156"/>
        <v>0</v>
      </c>
      <c r="S514" s="47">
        <f t="shared" si="157"/>
        <v>0</v>
      </c>
      <c r="T514" s="47" t="str">
        <f t="shared" si="158"/>
        <v>ПДВ</v>
      </c>
      <c r="U514" s="47">
        <f t="shared" si="159"/>
        <v>0</v>
      </c>
      <c r="V514" s="47">
        <f t="shared" si="160"/>
        <v>0</v>
      </c>
      <c r="W514" s="47" t="str">
        <f t="shared" si="161"/>
        <v>ПДВ</v>
      </c>
      <c r="X514" s="47">
        <f t="shared" si="162"/>
        <v>0</v>
      </c>
      <c r="Y514" s="47">
        <f t="shared" si="163"/>
        <v>0</v>
      </c>
      <c r="Z514" s="47" t="str">
        <f t="shared" si="164"/>
        <v>ПДВ</v>
      </c>
      <c r="AA514" s="47">
        <f t="shared" si="165"/>
        <v>0</v>
      </c>
      <c r="AB514" s="47">
        <f t="shared" si="166"/>
        <v>0</v>
      </c>
      <c r="AC514" s="47" t="str">
        <f t="shared" si="167"/>
        <v>ПДВ</v>
      </c>
      <c r="AD514" t="e">
        <f>VLOOKUP(B514,[1]справочник!A:H,8,0)</f>
        <v>#N/A</v>
      </c>
    </row>
    <row r="515" spans="1:30" hidden="1" x14ac:dyDescent="0.25">
      <c r="A515">
        <v>497</v>
      </c>
      <c r="B515">
        <f>IF(ISBLANK(A515),0,IF(AND(ISERROR(VLOOKUP(VLOOKUP(A515,ishod_substance!A:G,7,0),$B$17:B514,1,0))=TRUE,VLOOKUP(A515,norm!A:B,2,0)&gt;0),VLOOKUP(A515,ishod_substance!A:G,7,0),0))</f>
        <v>0</v>
      </c>
      <c r="C515" s="47">
        <v>497</v>
      </c>
      <c r="D515" s="147" t="e">
        <f>VLOOKUP(B515,quide!A:B,2,0)</f>
        <v>#N/A</v>
      </c>
      <c r="E515" s="47" t="e">
        <f>VLOOKUP(B515,quide!A:G,7,0)</f>
        <v>#N/A</v>
      </c>
      <c r="F515" s="47">
        <f>SUMIF(ishod_substance!G:G,tbl_7!B515,ishod_substance!H:H)</f>
        <v>0</v>
      </c>
      <c r="G515" s="47">
        <f>SUMIF(ishod_substance!G:G,tbl_7!B515,ishod_substance!I:I)</f>
        <v>0</v>
      </c>
      <c r="H515" s="47" t="s">
        <v>172</v>
      </c>
      <c r="I515" s="47">
        <f t="shared" si="147"/>
        <v>0</v>
      </c>
      <c r="J515" s="47">
        <f t="shared" si="148"/>
        <v>0</v>
      </c>
      <c r="K515" s="47" t="str">
        <f t="shared" si="149"/>
        <v>ПДВ</v>
      </c>
      <c r="L515" s="47">
        <f t="shared" si="150"/>
        <v>0</v>
      </c>
      <c r="M515" s="47">
        <f t="shared" si="151"/>
        <v>0</v>
      </c>
      <c r="N515" s="47" t="str">
        <f t="shared" si="152"/>
        <v>ПДВ</v>
      </c>
      <c r="O515" s="47">
        <f t="shared" si="153"/>
        <v>0</v>
      </c>
      <c r="P515" s="47">
        <f t="shared" si="154"/>
        <v>0</v>
      </c>
      <c r="Q515" s="47" t="str">
        <f t="shared" si="155"/>
        <v>ПДВ</v>
      </c>
      <c r="R515" s="47">
        <f t="shared" si="156"/>
        <v>0</v>
      </c>
      <c r="S515" s="47">
        <f t="shared" si="157"/>
        <v>0</v>
      </c>
      <c r="T515" s="47" t="str">
        <f t="shared" si="158"/>
        <v>ПДВ</v>
      </c>
      <c r="U515" s="47">
        <f t="shared" si="159"/>
        <v>0</v>
      </c>
      <c r="V515" s="47">
        <f t="shared" si="160"/>
        <v>0</v>
      </c>
      <c r="W515" s="47" t="str">
        <f t="shared" si="161"/>
        <v>ПДВ</v>
      </c>
      <c r="X515" s="47">
        <f t="shared" si="162"/>
        <v>0</v>
      </c>
      <c r="Y515" s="47">
        <f t="shared" si="163"/>
        <v>0</v>
      </c>
      <c r="Z515" s="47" t="str">
        <f t="shared" si="164"/>
        <v>ПДВ</v>
      </c>
      <c r="AA515" s="47">
        <f t="shared" si="165"/>
        <v>0</v>
      </c>
      <c r="AB515" s="47">
        <f t="shared" si="166"/>
        <v>0</v>
      </c>
      <c r="AC515" s="47" t="str">
        <f t="shared" si="167"/>
        <v>ПДВ</v>
      </c>
      <c r="AD515" t="e">
        <f>VLOOKUP(B515,[1]справочник!A:H,8,0)</f>
        <v>#N/A</v>
      </c>
    </row>
    <row r="516" spans="1:30" hidden="1" x14ac:dyDescent="0.25">
      <c r="A516">
        <v>498</v>
      </c>
      <c r="B516">
        <f>IF(ISBLANK(A516),0,IF(AND(ISERROR(VLOOKUP(VLOOKUP(A516,ishod_substance!A:G,7,0),$B$17:B515,1,0))=TRUE,VLOOKUP(A516,norm!A:B,2,0)&gt;0),VLOOKUP(A516,ishod_substance!A:G,7,0),0))</f>
        <v>0</v>
      </c>
      <c r="C516" s="47">
        <v>498</v>
      </c>
      <c r="D516" s="147" t="e">
        <f>VLOOKUP(B516,quide!A:B,2,0)</f>
        <v>#N/A</v>
      </c>
      <c r="E516" s="47" t="e">
        <f>VLOOKUP(B516,quide!A:G,7,0)</f>
        <v>#N/A</v>
      </c>
      <c r="F516" s="47">
        <f>SUMIF(ishod_substance!G:G,tbl_7!B516,ishod_substance!H:H)</f>
        <v>0</v>
      </c>
      <c r="G516" s="47">
        <f>SUMIF(ishod_substance!G:G,tbl_7!B516,ishod_substance!I:I)</f>
        <v>0</v>
      </c>
      <c r="H516" s="47" t="s">
        <v>172</v>
      </c>
      <c r="I516" s="47">
        <f t="shared" si="147"/>
        <v>0</v>
      </c>
      <c r="J516" s="47">
        <f t="shared" si="148"/>
        <v>0</v>
      </c>
      <c r="K516" s="47" t="str">
        <f t="shared" si="149"/>
        <v>ПДВ</v>
      </c>
      <c r="L516" s="47">
        <f t="shared" si="150"/>
        <v>0</v>
      </c>
      <c r="M516" s="47">
        <f t="shared" si="151"/>
        <v>0</v>
      </c>
      <c r="N516" s="47" t="str">
        <f t="shared" si="152"/>
        <v>ПДВ</v>
      </c>
      <c r="O516" s="47">
        <f t="shared" si="153"/>
        <v>0</v>
      </c>
      <c r="P516" s="47">
        <f t="shared" si="154"/>
        <v>0</v>
      </c>
      <c r="Q516" s="47" t="str">
        <f t="shared" si="155"/>
        <v>ПДВ</v>
      </c>
      <c r="R516" s="47">
        <f t="shared" si="156"/>
        <v>0</v>
      </c>
      <c r="S516" s="47">
        <f t="shared" si="157"/>
        <v>0</v>
      </c>
      <c r="T516" s="47" t="str">
        <f t="shared" si="158"/>
        <v>ПДВ</v>
      </c>
      <c r="U516" s="47">
        <f t="shared" si="159"/>
        <v>0</v>
      </c>
      <c r="V516" s="47">
        <f t="shared" si="160"/>
        <v>0</v>
      </c>
      <c r="W516" s="47" t="str">
        <f t="shared" si="161"/>
        <v>ПДВ</v>
      </c>
      <c r="X516" s="47">
        <f t="shared" si="162"/>
        <v>0</v>
      </c>
      <c r="Y516" s="47">
        <f t="shared" si="163"/>
        <v>0</v>
      </c>
      <c r="Z516" s="47" t="str">
        <f t="shared" si="164"/>
        <v>ПДВ</v>
      </c>
      <c r="AA516" s="47">
        <f t="shared" si="165"/>
        <v>0</v>
      </c>
      <c r="AB516" s="47">
        <f t="shared" si="166"/>
        <v>0</v>
      </c>
      <c r="AC516" s="47" t="str">
        <f t="shared" si="167"/>
        <v>ПДВ</v>
      </c>
      <c r="AD516" t="e">
        <f>VLOOKUP(B516,[1]справочник!A:H,8,0)</f>
        <v>#N/A</v>
      </c>
    </row>
    <row r="517" spans="1:30" hidden="1" x14ac:dyDescent="0.25">
      <c r="A517">
        <v>499</v>
      </c>
      <c r="B517">
        <f>IF(ISBLANK(A517),0,IF(AND(ISERROR(VLOOKUP(VLOOKUP(A517,ishod_substance!A:G,7,0),$B$17:B516,1,0))=TRUE,VLOOKUP(A517,norm!A:B,2,0)&gt;0),VLOOKUP(A517,ishod_substance!A:G,7,0),0))</f>
        <v>0</v>
      </c>
      <c r="C517" s="47">
        <v>499</v>
      </c>
      <c r="D517" s="147" t="e">
        <f>VLOOKUP(B517,quide!A:B,2,0)</f>
        <v>#N/A</v>
      </c>
      <c r="E517" s="47" t="e">
        <f>VLOOKUP(B517,quide!A:G,7,0)</f>
        <v>#N/A</v>
      </c>
      <c r="F517" s="47">
        <f>SUMIF(ishod_substance!G:G,tbl_7!B517,ishod_substance!H:H)</f>
        <v>0</v>
      </c>
      <c r="G517" s="47">
        <f>SUMIF(ishod_substance!G:G,tbl_7!B517,ishod_substance!I:I)</f>
        <v>0</v>
      </c>
      <c r="H517" s="47" t="s">
        <v>172</v>
      </c>
      <c r="I517" s="47">
        <f t="shared" si="147"/>
        <v>0</v>
      </c>
      <c r="J517" s="47">
        <f t="shared" si="148"/>
        <v>0</v>
      </c>
      <c r="K517" s="47" t="str">
        <f t="shared" si="149"/>
        <v>ПДВ</v>
      </c>
      <c r="L517" s="47">
        <f t="shared" si="150"/>
        <v>0</v>
      </c>
      <c r="M517" s="47">
        <f t="shared" si="151"/>
        <v>0</v>
      </c>
      <c r="N517" s="47" t="str">
        <f t="shared" si="152"/>
        <v>ПДВ</v>
      </c>
      <c r="O517" s="47">
        <f t="shared" si="153"/>
        <v>0</v>
      </c>
      <c r="P517" s="47">
        <f t="shared" si="154"/>
        <v>0</v>
      </c>
      <c r="Q517" s="47" t="str">
        <f t="shared" si="155"/>
        <v>ПДВ</v>
      </c>
      <c r="R517" s="47">
        <f t="shared" si="156"/>
        <v>0</v>
      </c>
      <c r="S517" s="47">
        <f t="shared" si="157"/>
        <v>0</v>
      </c>
      <c r="T517" s="47" t="str">
        <f t="shared" si="158"/>
        <v>ПДВ</v>
      </c>
      <c r="U517" s="47">
        <f t="shared" si="159"/>
        <v>0</v>
      </c>
      <c r="V517" s="47">
        <f t="shared" si="160"/>
        <v>0</v>
      </c>
      <c r="W517" s="47" t="str">
        <f t="shared" si="161"/>
        <v>ПДВ</v>
      </c>
      <c r="X517" s="47">
        <f t="shared" si="162"/>
        <v>0</v>
      </c>
      <c r="Y517" s="47">
        <f t="shared" si="163"/>
        <v>0</v>
      </c>
      <c r="Z517" s="47" t="str">
        <f t="shared" si="164"/>
        <v>ПДВ</v>
      </c>
      <c r="AA517" s="47">
        <f t="shared" si="165"/>
        <v>0</v>
      </c>
      <c r="AB517" s="47">
        <f t="shared" si="166"/>
        <v>0</v>
      </c>
      <c r="AC517" s="47" t="str">
        <f t="shared" si="167"/>
        <v>ПДВ</v>
      </c>
      <c r="AD517" t="e">
        <f>VLOOKUP(B517,[1]справочник!A:H,8,0)</f>
        <v>#N/A</v>
      </c>
    </row>
    <row r="518" spans="1:30" hidden="1" x14ac:dyDescent="0.25">
      <c r="A518">
        <v>500</v>
      </c>
      <c r="B518">
        <f>IF(ISBLANK(A518),0,IF(AND(ISERROR(VLOOKUP(VLOOKUP(A518,ishod_substance!A:G,7,0),$B$17:B517,1,0))=TRUE,VLOOKUP(A518,norm!A:B,2,0)&gt;0),VLOOKUP(A518,ishod_substance!A:G,7,0),0))</f>
        <v>0</v>
      </c>
      <c r="C518" s="47">
        <v>500</v>
      </c>
      <c r="D518" s="147" t="e">
        <f>VLOOKUP(B518,quide!A:B,2,0)</f>
        <v>#N/A</v>
      </c>
      <c r="E518" s="47" t="e">
        <f>VLOOKUP(B518,quide!A:G,7,0)</f>
        <v>#N/A</v>
      </c>
      <c r="F518" s="47">
        <f>SUMIF(ishod_substance!G:G,tbl_7!B518,ishod_substance!H:H)</f>
        <v>0</v>
      </c>
      <c r="G518" s="47">
        <f>SUMIF(ishod_substance!G:G,tbl_7!B518,ishod_substance!I:I)</f>
        <v>0</v>
      </c>
      <c r="H518" s="47" t="s">
        <v>172</v>
      </c>
      <c r="I518" s="47">
        <f t="shared" ref="I518:I541" si="168">F518</f>
        <v>0</v>
      </c>
      <c r="J518" s="47">
        <f t="shared" ref="J518:J541" si="169">G518</f>
        <v>0</v>
      </c>
      <c r="K518" s="47" t="str">
        <f t="shared" ref="K518:K541" si="170">H518</f>
        <v>ПДВ</v>
      </c>
      <c r="L518" s="47">
        <f t="shared" ref="L518:L541" si="171">F518</f>
        <v>0</v>
      </c>
      <c r="M518" s="47">
        <f t="shared" ref="M518:M541" si="172">G518</f>
        <v>0</v>
      </c>
      <c r="N518" s="47" t="str">
        <f t="shared" ref="N518:N541" si="173">H518</f>
        <v>ПДВ</v>
      </c>
      <c r="O518" s="47">
        <f t="shared" ref="O518:O541" si="174">F518</f>
        <v>0</v>
      </c>
      <c r="P518" s="47">
        <f t="shared" ref="P518:P541" si="175">G518</f>
        <v>0</v>
      </c>
      <c r="Q518" s="47" t="str">
        <f t="shared" ref="Q518:Q541" si="176">H518</f>
        <v>ПДВ</v>
      </c>
      <c r="R518" s="47">
        <f t="shared" ref="R518:R541" si="177">F518</f>
        <v>0</v>
      </c>
      <c r="S518" s="47">
        <f t="shared" ref="S518:S541" si="178">G518</f>
        <v>0</v>
      </c>
      <c r="T518" s="47" t="str">
        <f t="shared" ref="T518:T541" si="179">H518</f>
        <v>ПДВ</v>
      </c>
      <c r="U518" s="47">
        <f t="shared" ref="U518:U541" si="180">F518</f>
        <v>0</v>
      </c>
      <c r="V518" s="47">
        <f t="shared" ref="V518:V541" si="181">G518</f>
        <v>0</v>
      </c>
      <c r="W518" s="47" t="str">
        <f t="shared" ref="W518:W541" si="182">H518</f>
        <v>ПДВ</v>
      </c>
      <c r="X518" s="47">
        <f t="shared" ref="X518:X541" si="183">F518</f>
        <v>0</v>
      </c>
      <c r="Y518" s="47">
        <f t="shared" ref="Y518:Y541" si="184">G518</f>
        <v>0</v>
      </c>
      <c r="Z518" s="47" t="str">
        <f t="shared" ref="Z518:Z541" si="185">H518</f>
        <v>ПДВ</v>
      </c>
      <c r="AA518" s="47">
        <f t="shared" ref="AA518:AA541" si="186">F518</f>
        <v>0</v>
      </c>
      <c r="AB518" s="47">
        <f t="shared" ref="AB518:AB541" si="187">G518</f>
        <v>0</v>
      </c>
      <c r="AC518" s="47" t="str">
        <f t="shared" ref="AC518:AC541" si="188">H518</f>
        <v>ПДВ</v>
      </c>
      <c r="AD518" t="e">
        <f>VLOOKUP(B518,[1]справочник!A:H,8,0)</f>
        <v>#N/A</v>
      </c>
    </row>
    <row r="519" spans="1:30" hidden="1" x14ac:dyDescent="0.25">
      <c r="A519">
        <v>501</v>
      </c>
      <c r="B519">
        <f>IF(ISBLANK(A519),0,IF(AND(ISERROR(VLOOKUP(VLOOKUP(A519,ishod_substance!A:G,7,0),$B$17:B518,1,0))=TRUE,VLOOKUP(A519,norm!A:B,2,0)&gt;0),VLOOKUP(A519,ishod_substance!A:G,7,0),0))</f>
        <v>0</v>
      </c>
      <c r="C519" s="47">
        <v>501</v>
      </c>
      <c r="D519" s="147" t="e">
        <f>VLOOKUP(B519,quide!A:B,2,0)</f>
        <v>#N/A</v>
      </c>
      <c r="E519" s="47" t="e">
        <f>VLOOKUP(B519,quide!A:G,7,0)</f>
        <v>#N/A</v>
      </c>
      <c r="F519" s="47">
        <f>SUMIF(ishod_substance!G:G,tbl_7!B519,ishod_substance!H:H)</f>
        <v>0</v>
      </c>
      <c r="G519" s="47">
        <f>SUMIF(ishod_substance!G:G,tbl_7!B519,ishod_substance!I:I)</f>
        <v>0</v>
      </c>
      <c r="H519" s="47" t="s">
        <v>172</v>
      </c>
      <c r="I519" s="47">
        <f t="shared" si="168"/>
        <v>0</v>
      </c>
      <c r="J519" s="47">
        <f t="shared" si="169"/>
        <v>0</v>
      </c>
      <c r="K519" s="47" t="str">
        <f t="shared" si="170"/>
        <v>ПДВ</v>
      </c>
      <c r="L519" s="47">
        <f t="shared" si="171"/>
        <v>0</v>
      </c>
      <c r="M519" s="47">
        <f t="shared" si="172"/>
        <v>0</v>
      </c>
      <c r="N519" s="47" t="str">
        <f t="shared" si="173"/>
        <v>ПДВ</v>
      </c>
      <c r="O519" s="47">
        <f t="shared" si="174"/>
        <v>0</v>
      </c>
      <c r="P519" s="47">
        <f t="shared" si="175"/>
        <v>0</v>
      </c>
      <c r="Q519" s="47" t="str">
        <f t="shared" si="176"/>
        <v>ПДВ</v>
      </c>
      <c r="R519" s="47">
        <f t="shared" si="177"/>
        <v>0</v>
      </c>
      <c r="S519" s="47">
        <f t="shared" si="178"/>
        <v>0</v>
      </c>
      <c r="T519" s="47" t="str">
        <f t="shared" si="179"/>
        <v>ПДВ</v>
      </c>
      <c r="U519" s="47">
        <f t="shared" si="180"/>
        <v>0</v>
      </c>
      <c r="V519" s="47">
        <f t="shared" si="181"/>
        <v>0</v>
      </c>
      <c r="W519" s="47" t="str">
        <f t="shared" si="182"/>
        <v>ПДВ</v>
      </c>
      <c r="X519" s="47">
        <f t="shared" si="183"/>
        <v>0</v>
      </c>
      <c r="Y519" s="47">
        <f t="shared" si="184"/>
        <v>0</v>
      </c>
      <c r="Z519" s="47" t="str">
        <f t="shared" si="185"/>
        <v>ПДВ</v>
      </c>
      <c r="AA519" s="47">
        <f t="shared" si="186"/>
        <v>0</v>
      </c>
      <c r="AB519" s="47">
        <f t="shared" si="187"/>
        <v>0</v>
      </c>
      <c r="AC519" s="47" t="str">
        <f t="shared" si="188"/>
        <v>ПДВ</v>
      </c>
      <c r="AD519" t="e">
        <f>VLOOKUP(B519,[1]справочник!A:H,8,0)</f>
        <v>#N/A</v>
      </c>
    </row>
    <row r="520" spans="1:30" hidden="1" x14ac:dyDescent="0.25">
      <c r="A520">
        <v>502</v>
      </c>
      <c r="B520">
        <f>IF(ISBLANK(A520),0,IF(AND(ISERROR(VLOOKUP(VLOOKUP(A520,ishod_substance!A:G,7,0),$B$17:B519,1,0))=TRUE,VLOOKUP(A520,norm!A:B,2,0)&gt;0),VLOOKUP(A520,ishod_substance!A:G,7,0),0))</f>
        <v>0</v>
      </c>
      <c r="C520" s="47">
        <v>502</v>
      </c>
      <c r="D520" s="147" t="e">
        <f>VLOOKUP(B520,quide!A:B,2,0)</f>
        <v>#N/A</v>
      </c>
      <c r="E520" s="47" t="e">
        <f>VLOOKUP(B520,quide!A:G,7,0)</f>
        <v>#N/A</v>
      </c>
      <c r="F520" s="47">
        <f>SUMIF(ishod_substance!G:G,tbl_7!B520,ishod_substance!H:H)</f>
        <v>0</v>
      </c>
      <c r="G520" s="47">
        <f>SUMIF(ishod_substance!G:G,tbl_7!B520,ishod_substance!I:I)</f>
        <v>0</v>
      </c>
      <c r="H520" s="47" t="s">
        <v>172</v>
      </c>
      <c r="I520" s="47">
        <f t="shared" si="168"/>
        <v>0</v>
      </c>
      <c r="J520" s="47">
        <f t="shared" si="169"/>
        <v>0</v>
      </c>
      <c r="K520" s="47" t="str">
        <f t="shared" si="170"/>
        <v>ПДВ</v>
      </c>
      <c r="L520" s="47">
        <f t="shared" si="171"/>
        <v>0</v>
      </c>
      <c r="M520" s="47">
        <f t="shared" si="172"/>
        <v>0</v>
      </c>
      <c r="N520" s="47" t="str">
        <f t="shared" si="173"/>
        <v>ПДВ</v>
      </c>
      <c r="O520" s="47">
        <f t="shared" si="174"/>
        <v>0</v>
      </c>
      <c r="P520" s="47">
        <f t="shared" si="175"/>
        <v>0</v>
      </c>
      <c r="Q520" s="47" t="str">
        <f t="shared" si="176"/>
        <v>ПДВ</v>
      </c>
      <c r="R520" s="47">
        <f t="shared" si="177"/>
        <v>0</v>
      </c>
      <c r="S520" s="47">
        <f t="shared" si="178"/>
        <v>0</v>
      </c>
      <c r="T520" s="47" t="str">
        <f t="shared" si="179"/>
        <v>ПДВ</v>
      </c>
      <c r="U520" s="47">
        <f t="shared" si="180"/>
        <v>0</v>
      </c>
      <c r="V520" s="47">
        <f t="shared" si="181"/>
        <v>0</v>
      </c>
      <c r="W520" s="47" t="str">
        <f t="shared" si="182"/>
        <v>ПДВ</v>
      </c>
      <c r="X520" s="47">
        <f t="shared" si="183"/>
        <v>0</v>
      </c>
      <c r="Y520" s="47">
        <f t="shared" si="184"/>
        <v>0</v>
      </c>
      <c r="Z520" s="47" t="str">
        <f t="shared" si="185"/>
        <v>ПДВ</v>
      </c>
      <c r="AA520" s="47">
        <f t="shared" si="186"/>
        <v>0</v>
      </c>
      <c r="AB520" s="47">
        <f t="shared" si="187"/>
        <v>0</v>
      </c>
      <c r="AC520" s="47" t="str">
        <f t="shared" si="188"/>
        <v>ПДВ</v>
      </c>
      <c r="AD520" t="e">
        <f>VLOOKUP(B520,[1]справочник!A:H,8,0)</f>
        <v>#N/A</v>
      </c>
    </row>
    <row r="521" spans="1:30" hidden="1" x14ac:dyDescent="0.25">
      <c r="A521">
        <v>503</v>
      </c>
      <c r="B521">
        <f>IF(ISBLANK(A521),0,IF(AND(ISERROR(VLOOKUP(VLOOKUP(A521,ishod_substance!A:G,7,0),$B$17:B520,1,0))=TRUE,VLOOKUP(A521,norm!A:B,2,0)&gt;0),VLOOKUP(A521,ishod_substance!A:G,7,0),0))</f>
        <v>0</v>
      </c>
      <c r="C521" s="47">
        <v>503</v>
      </c>
      <c r="D521" s="147" t="e">
        <f>VLOOKUP(B521,quide!A:B,2,0)</f>
        <v>#N/A</v>
      </c>
      <c r="E521" s="47" t="e">
        <f>VLOOKUP(B521,quide!A:G,7,0)</f>
        <v>#N/A</v>
      </c>
      <c r="F521" s="47">
        <f>SUMIF(ishod_substance!G:G,tbl_7!B521,ishod_substance!H:H)</f>
        <v>0</v>
      </c>
      <c r="G521" s="47">
        <f>SUMIF(ishod_substance!G:G,tbl_7!B521,ishod_substance!I:I)</f>
        <v>0</v>
      </c>
      <c r="H521" s="47" t="s">
        <v>172</v>
      </c>
      <c r="I521" s="47">
        <f t="shared" si="168"/>
        <v>0</v>
      </c>
      <c r="J521" s="47">
        <f t="shared" si="169"/>
        <v>0</v>
      </c>
      <c r="K521" s="47" t="str">
        <f t="shared" si="170"/>
        <v>ПДВ</v>
      </c>
      <c r="L521" s="47">
        <f t="shared" si="171"/>
        <v>0</v>
      </c>
      <c r="M521" s="47">
        <f t="shared" si="172"/>
        <v>0</v>
      </c>
      <c r="N521" s="47" t="str">
        <f t="shared" si="173"/>
        <v>ПДВ</v>
      </c>
      <c r="O521" s="47">
        <f t="shared" si="174"/>
        <v>0</v>
      </c>
      <c r="P521" s="47">
        <f t="shared" si="175"/>
        <v>0</v>
      </c>
      <c r="Q521" s="47" t="str">
        <f t="shared" si="176"/>
        <v>ПДВ</v>
      </c>
      <c r="R521" s="47">
        <f t="shared" si="177"/>
        <v>0</v>
      </c>
      <c r="S521" s="47">
        <f t="shared" si="178"/>
        <v>0</v>
      </c>
      <c r="T521" s="47" t="str">
        <f t="shared" si="179"/>
        <v>ПДВ</v>
      </c>
      <c r="U521" s="47">
        <f t="shared" si="180"/>
        <v>0</v>
      </c>
      <c r="V521" s="47">
        <f t="shared" si="181"/>
        <v>0</v>
      </c>
      <c r="W521" s="47" t="str">
        <f t="shared" si="182"/>
        <v>ПДВ</v>
      </c>
      <c r="X521" s="47">
        <f t="shared" si="183"/>
        <v>0</v>
      </c>
      <c r="Y521" s="47">
        <f t="shared" si="184"/>
        <v>0</v>
      </c>
      <c r="Z521" s="47" t="str">
        <f t="shared" si="185"/>
        <v>ПДВ</v>
      </c>
      <c r="AA521" s="47">
        <f t="shared" si="186"/>
        <v>0</v>
      </c>
      <c r="AB521" s="47">
        <f t="shared" si="187"/>
        <v>0</v>
      </c>
      <c r="AC521" s="47" t="str">
        <f t="shared" si="188"/>
        <v>ПДВ</v>
      </c>
      <c r="AD521" t="e">
        <f>VLOOKUP(B521,[1]справочник!A:H,8,0)</f>
        <v>#N/A</v>
      </c>
    </row>
    <row r="522" spans="1:30" hidden="1" x14ac:dyDescent="0.25">
      <c r="A522">
        <v>504</v>
      </c>
      <c r="B522">
        <f>IF(ISBLANK(A522),0,IF(AND(ISERROR(VLOOKUP(VLOOKUP(A522,ishod_substance!A:G,7,0),$B$17:B521,1,0))=TRUE,VLOOKUP(A522,norm!A:B,2,0)&gt;0),VLOOKUP(A522,ishod_substance!A:G,7,0),0))</f>
        <v>0</v>
      </c>
      <c r="C522" s="47">
        <v>504</v>
      </c>
      <c r="D522" s="147" t="e">
        <f>VLOOKUP(B522,quide!A:B,2,0)</f>
        <v>#N/A</v>
      </c>
      <c r="E522" s="47" t="e">
        <f>VLOOKUP(B522,quide!A:G,7,0)</f>
        <v>#N/A</v>
      </c>
      <c r="F522" s="47">
        <f>SUMIF(ishod_substance!G:G,tbl_7!B522,ishod_substance!H:H)</f>
        <v>0</v>
      </c>
      <c r="G522" s="47">
        <f>SUMIF(ishod_substance!G:G,tbl_7!B522,ishod_substance!I:I)</f>
        <v>0</v>
      </c>
      <c r="H522" s="47" t="s">
        <v>172</v>
      </c>
      <c r="I522" s="47">
        <f t="shared" si="168"/>
        <v>0</v>
      </c>
      <c r="J522" s="47">
        <f t="shared" si="169"/>
        <v>0</v>
      </c>
      <c r="K522" s="47" t="str">
        <f t="shared" si="170"/>
        <v>ПДВ</v>
      </c>
      <c r="L522" s="47">
        <f t="shared" si="171"/>
        <v>0</v>
      </c>
      <c r="M522" s="47">
        <f t="shared" si="172"/>
        <v>0</v>
      </c>
      <c r="N522" s="47" t="str">
        <f t="shared" si="173"/>
        <v>ПДВ</v>
      </c>
      <c r="O522" s="47">
        <f t="shared" si="174"/>
        <v>0</v>
      </c>
      <c r="P522" s="47">
        <f t="shared" si="175"/>
        <v>0</v>
      </c>
      <c r="Q522" s="47" t="str">
        <f t="shared" si="176"/>
        <v>ПДВ</v>
      </c>
      <c r="R522" s="47">
        <f t="shared" si="177"/>
        <v>0</v>
      </c>
      <c r="S522" s="47">
        <f t="shared" si="178"/>
        <v>0</v>
      </c>
      <c r="T522" s="47" t="str">
        <f t="shared" si="179"/>
        <v>ПДВ</v>
      </c>
      <c r="U522" s="47">
        <f t="shared" si="180"/>
        <v>0</v>
      </c>
      <c r="V522" s="47">
        <f t="shared" si="181"/>
        <v>0</v>
      </c>
      <c r="W522" s="47" t="str">
        <f t="shared" si="182"/>
        <v>ПДВ</v>
      </c>
      <c r="X522" s="47">
        <f t="shared" si="183"/>
        <v>0</v>
      </c>
      <c r="Y522" s="47">
        <f t="shared" si="184"/>
        <v>0</v>
      </c>
      <c r="Z522" s="47" t="str">
        <f t="shared" si="185"/>
        <v>ПДВ</v>
      </c>
      <c r="AA522" s="47">
        <f t="shared" si="186"/>
        <v>0</v>
      </c>
      <c r="AB522" s="47">
        <f t="shared" si="187"/>
        <v>0</v>
      </c>
      <c r="AC522" s="47" t="str">
        <f t="shared" si="188"/>
        <v>ПДВ</v>
      </c>
      <c r="AD522" t="e">
        <f>VLOOKUP(B522,[1]справочник!A:H,8,0)</f>
        <v>#N/A</v>
      </c>
    </row>
    <row r="523" spans="1:30" hidden="1" x14ac:dyDescent="0.25">
      <c r="A523">
        <v>505</v>
      </c>
      <c r="B523">
        <f>IF(ISBLANK(A523),0,IF(AND(ISERROR(VLOOKUP(VLOOKUP(A523,ishod_substance!A:G,7,0),$B$17:B522,1,0))=TRUE,VLOOKUP(A523,norm!A:B,2,0)&gt;0),VLOOKUP(A523,ishod_substance!A:G,7,0),0))</f>
        <v>0</v>
      </c>
      <c r="C523" s="47">
        <v>505</v>
      </c>
      <c r="D523" s="147" t="e">
        <f>VLOOKUP(B523,quide!A:B,2,0)</f>
        <v>#N/A</v>
      </c>
      <c r="E523" s="47" t="e">
        <f>VLOOKUP(B523,quide!A:G,7,0)</f>
        <v>#N/A</v>
      </c>
      <c r="F523" s="47">
        <f>SUMIF(ishod_substance!G:G,tbl_7!B523,ishod_substance!H:H)</f>
        <v>0</v>
      </c>
      <c r="G523" s="47">
        <f>SUMIF(ishod_substance!G:G,tbl_7!B523,ishod_substance!I:I)</f>
        <v>0</v>
      </c>
      <c r="H523" s="47" t="s">
        <v>172</v>
      </c>
      <c r="I523" s="47">
        <f t="shared" si="168"/>
        <v>0</v>
      </c>
      <c r="J523" s="47">
        <f t="shared" si="169"/>
        <v>0</v>
      </c>
      <c r="K523" s="47" t="str">
        <f t="shared" si="170"/>
        <v>ПДВ</v>
      </c>
      <c r="L523" s="47">
        <f t="shared" si="171"/>
        <v>0</v>
      </c>
      <c r="M523" s="47">
        <f t="shared" si="172"/>
        <v>0</v>
      </c>
      <c r="N523" s="47" t="str">
        <f t="shared" si="173"/>
        <v>ПДВ</v>
      </c>
      <c r="O523" s="47">
        <f t="shared" si="174"/>
        <v>0</v>
      </c>
      <c r="P523" s="47">
        <f t="shared" si="175"/>
        <v>0</v>
      </c>
      <c r="Q523" s="47" t="str">
        <f t="shared" si="176"/>
        <v>ПДВ</v>
      </c>
      <c r="R523" s="47">
        <f t="shared" si="177"/>
        <v>0</v>
      </c>
      <c r="S523" s="47">
        <f t="shared" si="178"/>
        <v>0</v>
      </c>
      <c r="T523" s="47" t="str">
        <f t="shared" si="179"/>
        <v>ПДВ</v>
      </c>
      <c r="U523" s="47">
        <f t="shared" si="180"/>
        <v>0</v>
      </c>
      <c r="V523" s="47">
        <f t="shared" si="181"/>
        <v>0</v>
      </c>
      <c r="W523" s="47" t="str">
        <f t="shared" si="182"/>
        <v>ПДВ</v>
      </c>
      <c r="X523" s="47">
        <f t="shared" si="183"/>
        <v>0</v>
      </c>
      <c r="Y523" s="47">
        <f t="shared" si="184"/>
        <v>0</v>
      </c>
      <c r="Z523" s="47" t="str">
        <f t="shared" si="185"/>
        <v>ПДВ</v>
      </c>
      <c r="AA523" s="47">
        <f t="shared" si="186"/>
        <v>0</v>
      </c>
      <c r="AB523" s="47">
        <f t="shared" si="187"/>
        <v>0</v>
      </c>
      <c r="AC523" s="47" t="str">
        <f t="shared" si="188"/>
        <v>ПДВ</v>
      </c>
      <c r="AD523" t="e">
        <f>VLOOKUP(B523,[1]справочник!A:H,8,0)</f>
        <v>#N/A</v>
      </c>
    </row>
    <row r="524" spans="1:30" hidden="1" x14ac:dyDescent="0.25">
      <c r="A524">
        <v>506</v>
      </c>
      <c r="B524">
        <f>IF(ISBLANK(A524),0,IF(AND(ISERROR(VLOOKUP(VLOOKUP(A524,ishod_substance!A:G,7,0),$B$17:B523,1,0))=TRUE,VLOOKUP(A524,norm!A:B,2,0)&gt;0),VLOOKUP(A524,ishod_substance!A:G,7,0),0))</f>
        <v>0</v>
      </c>
      <c r="C524" s="47">
        <v>506</v>
      </c>
      <c r="D524" s="147" t="e">
        <f>VLOOKUP(B524,quide!A:B,2,0)</f>
        <v>#N/A</v>
      </c>
      <c r="E524" s="47" t="e">
        <f>VLOOKUP(B524,quide!A:G,7,0)</f>
        <v>#N/A</v>
      </c>
      <c r="F524" s="47">
        <f>SUMIF(ishod_substance!G:G,tbl_7!B524,ishod_substance!H:H)</f>
        <v>0</v>
      </c>
      <c r="G524" s="47">
        <f>SUMIF(ishod_substance!G:G,tbl_7!B524,ishod_substance!I:I)</f>
        <v>0</v>
      </c>
      <c r="H524" s="47" t="s">
        <v>172</v>
      </c>
      <c r="I524" s="47">
        <f t="shared" si="168"/>
        <v>0</v>
      </c>
      <c r="J524" s="47">
        <f t="shared" si="169"/>
        <v>0</v>
      </c>
      <c r="K524" s="47" t="str">
        <f t="shared" si="170"/>
        <v>ПДВ</v>
      </c>
      <c r="L524" s="47">
        <f t="shared" si="171"/>
        <v>0</v>
      </c>
      <c r="M524" s="47">
        <f t="shared" si="172"/>
        <v>0</v>
      </c>
      <c r="N524" s="47" t="str">
        <f t="shared" si="173"/>
        <v>ПДВ</v>
      </c>
      <c r="O524" s="47">
        <f t="shared" si="174"/>
        <v>0</v>
      </c>
      <c r="P524" s="47">
        <f t="shared" si="175"/>
        <v>0</v>
      </c>
      <c r="Q524" s="47" t="str">
        <f t="shared" si="176"/>
        <v>ПДВ</v>
      </c>
      <c r="R524" s="47">
        <f t="shared" si="177"/>
        <v>0</v>
      </c>
      <c r="S524" s="47">
        <f t="shared" si="178"/>
        <v>0</v>
      </c>
      <c r="T524" s="47" t="str">
        <f t="shared" si="179"/>
        <v>ПДВ</v>
      </c>
      <c r="U524" s="47">
        <f t="shared" si="180"/>
        <v>0</v>
      </c>
      <c r="V524" s="47">
        <f t="shared" si="181"/>
        <v>0</v>
      </c>
      <c r="W524" s="47" t="str">
        <f t="shared" si="182"/>
        <v>ПДВ</v>
      </c>
      <c r="X524" s="47">
        <f t="shared" si="183"/>
        <v>0</v>
      </c>
      <c r="Y524" s="47">
        <f t="shared" si="184"/>
        <v>0</v>
      </c>
      <c r="Z524" s="47" t="str">
        <f t="shared" si="185"/>
        <v>ПДВ</v>
      </c>
      <c r="AA524" s="47">
        <f t="shared" si="186"/>
        <v>0</v>
      </c>
      <c r="AB524" s="47">
        <f t="shared" si="187"/>
        <v>0</v>
      </c>
      <c r="AC524" s="47" t="str">
        <f t="shared" si="188"/>
        <v>ПДВ</v>
      </c>
      <c r="AD524" t="e">
        <f>VLOOKUP(B524,[1]справочник!A:H,8,0)</f>
        <v>#N/A</v>
      </c>
    </row>
    <row r="525" spans="1:30" hidden="1" x14ac:dyDescent="0.25">
      <c r="A525">
        <v>507</v>
      </c>
      <c r="B525">
        <f>IF(ISBLANK(A525),0,IF(AND(ISERROR(VLOOKUP(VLOOKUP(A525,ishod_substance!A:G,7,0),$B$17:B524,1,0))=TRUE,VLOOKUP(A525,norm!A:B,2,0)&gt;0),VLOOKUP(A525,ishod_substance!A:G,7,0),0))</f>
        <v>0</v>
      </c>
      <c r="C525" s="47">
        <v>507</v>
      </c>
      <c r="D525" s="147" t="e">
        <f>VLOOKUP(B525,quide!A:B,2,0)</f>
        <v>#N/A</v>
      </c>
      <c r="E525" s="47" t="e">
        <f>VLOOKUP(B525,quide!A:G,7,0)</f>
        <v>#N/A</v>
      </c>
      <c r="F525" s="47">
        <f>SUMIF(ishod_substance!G:G,tbl_7!B525,ishod_substance!H:H)</f>
        <v>0</v>
      </c>
      <c r="G525" s="47">
        <f>SUMIF(ishod_substance!G:G,tbl_7!B525,ishod_substance!I:I)</f>
        <v>0</v>
      </c>
      <c r="H525" s="47" t="s">
        <v>172</v>
      </c>
      <c r="I525" s="47">
        <f t="shared" si="168"/>
        <v>0</v>
      </c>
      <c r="J525" s="47">
        <f t="shared" si="169"/>
        <v>0</v>
      </c>
      <c r="K525" s="47" t="str">
        <f t="shared" si="170"/>
        <v>ПДВ</v>
      </c>
      <c r="L525" s="47">
        <f t="shared" si="171"/>
        <v>0</v>
      </c>
      <c r="M525" s="47">
        <f t="shared" si="172"/>
        <v>0</v>
      </c>
      <c r="N525" s="47" t="str">
        <f t="shared" si="173"/>
        <v>ПДВ</v>
      </c>
      <c r="O525" s="47">
        <f t="shared" si="174"/>
        <v>0</v>
      </c>
      <c r="P525" s="47">
        <f t="shared" si="175"/>
        <v>0</v>
      </c>
      <c r="Q525" s="47" t="str">
        <f t="shared" si="176"/>
        <v>ПДВ</v>
      </c>
      <c r="R525" s="47">
        <f t="shared" si="177"/>
        <v>0</v>
      </c>
      <c r="S525" s="47">
        <f t="shared" si="178"/>
        <v>0</v>
      </c>
      <c r="T525" s="47" t="str">
        <f t="shared" si="179"/>
        <v>ПДВ</v>
      </c>
      <c r="U525" s="47">
        <f t="shared" si="180"/>
        <v>0</v>
      </c>
      <c r="V525" s="47">
        <f t="shared" si="181"/>
        <v>0</v>
      </c>
      <c r="W525" s="47" t="str">
        <f t="shared" si="182"/>
        <v>ПДВ</v>
      </c>
      <c r="X525" s="47">
        <f t="shared" si="183"/>
        <v>0</v>
      </c>
      <c r="Y525" s="47">
        <f t="shared" si="184"/>
        <v>0</v>
      </c>
      <c r="Z525" s="47" t="str">
        <f t="shared" si="185"/>
        <v>ПДВ</v>
      </c>
      <c r="AA525" s="47">
        <f t="shared" si="186"/>
        <v>0</v>
      </c>
      <c r="AB525" s="47">
        <f t="shared" si="187"/>
        <v>0</v>
      </c>
      <c r="AC525" s="47" t="str">
        <f t="shared" si="188"/>
        <v>ПДВ</v>
      </c>
      <c r="AD525" t="e">
        <f>VLOOKUP(B525,[1]справочник!A:H,8,0)</f>
        <v>#N/A</v>
      </c>
    </row>
    <row r="526" spans="1:30" hidden="1" x14ac:dyDescent="0.25">
      <c r="A526">
        <v>508</v>
      </c>
      <c r="B526">
        <f>IF(ISBLANK(A526),0,IF(AND(ISERROR(VLOOKUP(VLOOKUP(A526,ishod_substance!A:G,7,0),$B$17:B525,1,0))=TRUE,VLOOKUP(A526,norm!A:B,2,0)&gt;0),VLOOKUP(A526,ishod_substance!A:G,7,0),0))</f>
        <v>0</v>
      </c>
      <c r="C526" s="47">
        <v>508</v>
      </c>
      <c r="D526" s="147" t="e">
        <f>VLOOKUP(B526,quide!A:B,2,0)</f>
        <v>#N/A</v>
      </c>
      <c r="E526" s="47" t="e">
        <f>VLOOKUP(B526,quide!A:G,7,0)</f>
        <v>#N/A</v>
      </c>
      <c r="F526" s="47">
        <f>SUMIF(ishod_substance!G:G,tbl_7!B526,ishod_substance!H:H)</f>
        <v>0</v>
      </c>
      <c r="G526" s="47">
        <f>SUMIF(ishod_substance!G:G,tbl_7!B526,ishod_substance!I:I)</f>
        <v>0</v>
      </c>
      <c r="H526" s="47" t="s">
        <v>172</v>
      </c>
      <c r="I526" s="47">
        <f t="shared" si="168"/>
        <v>0</v>
      </c>
      <c r="J526" s="47">
        <f t="shared" si="169"/>
        <v>0</v>
      </c>
      <c r="K526" s="47" t="str">
        <f t="shared" si="170"/>
        <v>ПДВ</v>
      </c>
      <c r="L526" s="47">
        <f t="shared" si="171"/>
        <v>0</v>
      </c>
      <c r="M526" s="47">
        <f t="shared" si="172"/>
        <v>0</v>
      </c>
      <c r="N526" s="47" t="str">
        <f t="shared" si="173"/>
        <v>ПДВ</v>
      </c>
      <c r="O526" s="47">
        <f t="shared" si="174"/>
        <v>0</v>
      </c>
      <c r="P526" s="47">
        <f t="shared" si="175"/>
        <v>0</v>
      </c>
      <c r="Q526" s="47" t="str">
        <f t="shared" si="176"/>
        <v>ПДВ</v>
      </c>
      <c r="R526" s="47">
        <f t="shared" si="177"/>
        <v>0</v>
      </c>
      <c r="S526" s="47">
        <f t="shared" si="178"/>
        <v>0</v>
      </c>
      <c r="T526" s="47" t="str">
        <f t="shared" si="179"/>
        <v>ПДВ</v>
      </c>
      <c r="U526" s="47">
        <f t="shared" si="180"/>
        <v>0</v>
      </c>
      <c r="V526" s="47">
        <f t="shared" si="181"/>
        <v>0</v>
      </c>
      <c r="W526" s="47" t="str">
        <f t="shared" si="182"/>
        <v>ПДВ</v>
      </c>
      <c r="X526" s="47">
        <f t="shared" si="183"/>
        <v>0</v>
      </c>
      <c r="Y526" s="47">
        <f t="shared" si="184"/>
        <v>0</v>
      </c>
      <c r="Z526" s="47" t="str">
        <f t="shared" si="185"/>
        <v>ПДВ</v>
      </c>
      <c r="AA526" s="47">
        <f t="shared" si="186"/>
        <v>0</v>
      </c>
      <c r="AB526" s="47">
        <f t="shared" si="187"/>
        <v>0</v>
      </c>
      <c r="AC526" s="47" t="str">
        <f t="shared" si="188"/>
        <v>ПДВ</v>
      </c>
      <c r="AD526" t="e">
        <f>VLOOKUP(B526,[1]справочник!A:H,8,0)</f>
        <v>#N/A</v>
      </c>
    </row>
    <row r="527" spans="1:30" hidden="1" x14ac:dyDescent="0.25">
      <c r="A527">
        <v>509</v>
      </c>
      <c r="B527">
        <f>IF(ISBLANK(A527),0,IF(AND(ISERROR(VLOOKUP(VLOOKUP(A527,ishod_substance!A:G,7,0),$B$17:B526,1,0))=TRUE,VLOOKUP(A527,norm!A:B,2,0)&gt;0),VLOOKUP(A527,ishod_substance!A:G,7,0),0))</f>
        <v>0</v>
      </c>
      <c r="C527" s="47">
        <v>509</v>
      </c>
      <c r="D527" s="147" t="e">
        <f>VLOOKUP(B527,quide!A:B,2,0)</f>
        <v>#N/A</v>
      </c>
      <c r="E527" s="47" t="e">
        <f>VLOOKUP(B527,quide!A:G,7,0)</f>
        <v>#N/A</v>
      </c>
      <c r="F527" s="47">
        <f>SUMIF(ishod_substance!G:G,tbl_7!B527,ishod_substance!H:H)</f>
        <v>0</v>
      </c>
      <c r="G527" s="47">
        <f>SUMIF(ishod_substance!G:G,tbl_7!B527,ishod_substance!I:I)</f>
        <v>0</v>
      </c>
      <c r="H527" s="47" t="s">
        <v>172</v>
      </c>
      <c r="I527" s="47">
        <f t="shared" si="168"/>
        <v>0</v>
      </c>
      <c r="J527" s="47">
        <f t="shared" si="169"/>
        <v>0</v>
      </c>
      <c r="K527" s="47" t="str">
        <f t="shared" si="170"/>
        <v>ПДВ</v>
      </c>
      <c r="L527" s="47">
        <f t="shared" si="171"/>
        <v>0</v>
      </c>
      <c r="M527" s="47">
        <f t="shared" si="172"/>
        <v>0</v>
      </c>
      <c r="N527" s="47" t="str">
        <f t="shared" si="173"/>
        <v>ПДВ</v>
      </c>
      <c r="O527" s="47">
        <f t="shared" si="174"/>
        <v>0</v>
      </c>
      <c r="P527" s="47">
        <f t="shared" si="175"/>
        <v>0</v>
      </c>
      <c r="Q527" s="47" t="str">
        <f t="shared" si="176"/>
        <v>ПДВ</v>
      </c>
      <c r="R527" s="47">
        <f t="shared" si="177"/>
        <v>0</v>
      </c>
      <c r="S527" s="47">
        <f t="shared" si="178"/>
        <v>0</v>
      </c>
      <c r="T527" s="47" t="str">
        <f t="shared" si="179"/>
        <v>ПДВ</v>
      </c>
      <c r="U527" s="47">
        <f t="shared" si="180"/>
        <v>0</v>
      </c>
      <c r="V527" s="47">
        <f t="shared" si="181"/>
        <v>0</v>
      </c>
      <c r="W527" s="47" t="str">
        <f t="shared" si="182"/>
        <v>ПДВ</v>
      </c>
      <c r="X527" s="47">
        <f t="shared" si="183"/>
        <v>0</v>
      </c>
      <c r="Y527" s="47">
        <f t="shared" si="184"/>
        <v>0</v>
      </c>
      <c r="Z527" s="47" t="str">
        <f t="shared" si="185"/>
        <v>ПДВ</v>
      </c>
      <c r="AA527" s="47">
        <f t="shared" si="186"/>
        <v>0</v>
      </c>
      <c r="AB527" s="47">
        <f t="shared" si="187"/>
        <v>0</v>
      </c>
      <c r="AC527" s="47" t="str">
        <f t="shared" si="188"/>
        <v>ПДВ</v>
      </c>
      <c r="AD527" t="e">
        <f>VLOOKUP(B527,[1]справочник!A:H,8,0)</f>
        <v>#N/A</v>
      </c>
    </row>
    <row r="528" spans="1:30" hidden="1" x14ac:dyDescent="0.25">
      <c r="A528">
        <v>510</v>
      </c>
      <c r="B528">
        <f>IF(ISBLANK(A528),0,IF(AND(ISERROR(VLOOKUP(VLOOKUP(A528,ishod_substance!A:G,7,0),$B$17:B527,1,0))=TRUE,VLOOKUP(A528,norm!A:B,2,0)&gt;0),VLOOKUP(A528,ishod_substance!A:G,7,0),0))</f>
        <v>0</v>
      </c>
      <c r="C528" s="47">
        <v>510</v>
      </c>
      <c r="D528" s="147" t="e">
        <f>VLOOKUP(B528,quide!A:B,2,0)</f>
        <v>#N/A</v>
      </c>
      <c r="E528" s="47" t="e">
        <f>VLOOKUP(B528,quide!A:G,7,0)</f>
        <v>#N/A</v>
      </c>
      <c r="F528" s="47">
        <f>SUMIF(ishod_substance!G:G,tbl_7!B528,ishod_substance!H:H)</f>
        <v>0</v>
      </c>
      <c r="G528" s="47">
        <f>SUMIF(ishod_substance!G:G,tbl_7!B528,ishod_substance!I:I)</f>
        <v>0</v>
      </c>
      <c r="H528" s="47" t="s">
        <v>172</v>
      </c>
      <c r="I528" s="47">
        <f t="shared" si="168"/>
        <v>0</v>
      </c>
      <c r="J528" s="47">
        <f t="shared" si="169"/>
        <v>0</v>
      </c>
      <c r="K528" s="47" t="str">
        <f t="shared" si="170"/>
        <v>ПДВ</v>
      </c>
      <c r="L528" s="47">
        <f t="shared" si="171"/>
        <v>0</v>
      </c>
      <c r="M528" s="47">
        <f t="shared" si="172"/>
        <v>0</v>
      </c>
      <c r="N528" s="47" t="str">
        <f t="shared" si="173"/>
        <v>ПДВ</v>
      </c>
      <c r="O528" s="47">
        <f t="shared" si="174"/>
        <v>0</v>
      </c>
      <c r="P528" s="47">
        <f t="shared" si="175"/>
        <v>0</v>
      </c>
      <c r="Q528" s="47" t="str">
        <f t="shared" si="176"/>
        <v>ПДВ</v>
      </c>
      <c r="R528" s="47">
        <f t="shared" si="177"/>
        <v>0</v>
      </c>
      <c r="S528" s="47">
        <f t="shared" si="178"/>
        <v>0</v>
      </c>
      <c r="T528" s="47" t="str">
        <f t="shared" si="179"/>
        <v>ПДВ</v>
      </c>
      <c r="U528" s="47">
        <f t="shared" si="180"/>
        <v>0</v>
      </c>
      <c r="V528" s="47">
        <f t="shared" si="181"/>
        <v>0</v>
      </c>
      <c r="W528" s="47" t="str">
        <f t="shared" si="182"/>
        <v>ПДВ</v>
      </c>
      <c r="X528" s="47">
        <f t="shared" si="183"/>
        <v>0</v>
      </c>
      <c r="Y528" s="47">
        <f t="shared" si="184"/>
        <v>0</v>
      </c>
      <c r="Z528" s="47" t="str">
        <f t="shared" si="185"/>
        <v>ПДВ</v>
      </c>
      <c r="AA528" s="47">
        <f t="shared" si="186"/>
        <v>0</v>
      </c>
      <c r="AB528" s="47">
        <f t="shared" si="187"/>
        <v>0</v>
      </c>
      <c r="AC528" s="47" t="str">
        <f t="shared" si="188"/>
        <v>ПДВ</v>
      </c>
      <c r="AD528" t="e">
        <f>VLOOKUP(B528,[1]справочник!A:H,8,0)</f>
        <v>#N/A</v>
      </c>
    </row>
    <row r="529" spans="1:30" hidden="1" x14ac:dyDescent="0.25">
      <c r="A529">
        <v>511</v>
      </c>
      <c r="B529">
        <f>IF(ISBLANK(A529),0,IF(AND(ISERROR(VLOOKUP(VLOOKUP(A529,ishod_substance!A:G,7,0),$B$17:B528,1,0))=TRUE,VLOOKUP(A529,norm!A:B,2,0)&gt;0),VLOOKUP(A529,ishod_substance!A:G,7,0),0))</f>
        <v>0</v>
      </c>
      <c r="C529" s="47">
        <v>511</v>
      </c>
      <c r="D529" s="147" t="e">
        <f>VLOOKUP(B529,quide!A:B,2,0)</f>
        <v>#N/A</v>
      </c>
      <c r="E529" s="47" t="e">
        <f>VLOOKUP(B529,quide!A:G,7,0)</f>
        <v>#N/A</v>
      </c>
      <c r="F529" s="47">
        <f>SUMIF(ishod_substance!G:G,tbl_7!B529,ishod_substance!H:H)</f>
        <v>0</v>
      </c>
      <c r="G529" s="47">
        <f>SUMIF(ishod_substance!G:G,tbl_7!B529,ishod_substance!I:I)</f>
        <v>0</v>
      </c>
      <c r="H529" s="47" t="s">
        <v>172</v>
      </c>
      <c r="I529" s="47">
        <f t="shared" si="168"/>
        <v>0</v>
      </c>
      <c r="J529" s="47">
        <f t="shared" si="169"/>
        <v>0</v>
      </c>
      <c r="K529" s="47" t="str">
        <f t="shared" si="170"/>
        <v>ПДВ</v>
      </c>
      <c r="L529" s="47">
        <f t="shared" si="171"/>
        <v>0</v>
      </c>
      <c r="M529" s="47">
        <f t="shared" si="172"/>
        <v>0</v>
      </c>
      <c r="N529" s="47" t="str">
        <f t="shared" si="173"/>
        <v>ПДВ</v>
      </c>
      <c r="O529" s="47">
        <f t="shared" si="174"/>
        <v>0</v>
      </c>
      <c r="P529" s="47">
        <f t="shared" si="175"/>
        <v>0</v>
      </c>
      <c r="Q529" s="47" t="str">
        <f t="shared" si="176"/>
        <v>ПДВ</v>
      </c>
      <c r="R529" s="47">
        <f t="shared" si="177"/>
        <v>0</v>
      </c>
      <c r="S529" s="47">
        <f t="shared" si="178"/>
        <v>0</v>
      </c>
      <c r="T529" s="47" t="str">
        <f t="shared" si="179"/>
        <v>ПДВ</v>
      </c>
      <c r="U529" s="47">
        <f t="shared" si="180"/>
        <v>0</v>
      </c>
      <c r="V529" s="47">
        <f t="shared" si="181"/>
        <v>0</v>
      </c>
      <c r="W529" s="47" t="str">
        <f t="shared" si="182"/>
        <v>ПДВ</v>
      </c>
      <c r="X529" s="47">
        <f t="shared" si="183"/>
        <v>0</v>
      </c>
      <c r="Y529" s="47">
        <f t="shared" si="184"/>
        <v>0</v>
      </c>
      <c r="Z529" s="47" t="str">
        <f t="shared" si="185"/>
        <v>ПДВ</v>
      </c>
      <c r="AA529" s="47">
        <f t="shared" si="186"/>
        <v>0</v>
      </c>
      <c r="AB529" s="47">
        <f t="shared" si="187"/>
        <v>0</v>
      </c>
      <c r="AC529" s="47" t="str">
        <f t="shared" si="188"/>
        <v>ПДВ</v>
      </c>
      <c r="AD529" t="e">
        <f>VLOOKUP(B529,[1]справочник!A:H,8,0)</f>
        <v>#N/A</v>
      </c>
    </row>
    <row r="530" spans="1:30" hidden="1" x14ac:dyDescent="0.25">
      <c r="A530">
        <v>512</v>
      </c>
      <c r="B530">
        <f>IF(ISBLANK(A530),0,IF(AND(ISERROR(VLOOKUP(VLOOKUP(A530,ishod_substance!A:G,7,0),$B$17:B529,1,0))=TRUE,VLOOKUP(A530,norm!A:B,2,0)&gt;0),VLOOKUP(A530,ishod_substance!A:G,7,0),0))</f>
        <v>0</v>
      </c>
      <c r="C530" s="47">
        <v>512</v>
      </c>
      <c r="D530" s="147" t="e">
        <f>VLOOKUP(B530,quide!A:B,2,0)</f>
        <v>#N/A</v>
      </c>
      <c r="E530" s="47" t="e">
        <f>VLOOKUP(B530,quide!A:G,7,0)</f>
        <v>#N/A</v>
      </c>
      <c r="F530" s="47">
        <f>SUMIF(ishod_substance!G:G,tbl_7!B530,ishod_substance!H:H)</f>
        <v>0</v>
      </c>
      <c r="G530" s="47">
        <f>SUMIF(ishod_substance!G:G,tbl_7!B530,ishod_substance!I:I)</f>
        <v>0</v>
      </c>
      <c r="H530" s="47" t="s">
        <v>172</v>
      </c>
      <c r="I530" s="47">
        <f t="shared" si="168"/>
        <v>0</v>
      </c>
      <c r="J530" s="47">
        <f t="shared" si="169"/>
        <v>0</v>
      </c>
      <c r="K530" s="47" t="str">
        <f t="shared" si="170"/>
        <v>ПДВ</v>
      </c>
      <c r="L530" s="47">
        <f t="shared" si="171"/>
        <v>0</v>
      </c>
      <c r="M530" s="47">
        <f t="shared" si="172"/>
        <v>0</v>
      </c>
      <c r="N530" s="47" t="str">
        <f t="shared" si="173"/>
        <v>ПДВ</v>
      </c>
      <c r="O530" s="47">
        <f t="shared" si="174"/>
        <v>0</v>
      </c>
      <c r="P530" s="47">
        <f t="shared" si="175"/>
        <v>0</v>
      </c>
      <c r="Q530" s="47" t="str">
        <f t="shared" si="176"/>
        <v>ПДВ</v>
      </c>
      <c r="R530" s="47">
        <f t="shared" si="177"/>
        <v>0</v>
      </c>
      <c r="S530" s="47">
        <f t="shared" si="178"/>
        <v>0</v>
      </c>
      <c r="T530" s="47" t="str">
        <f t="shared" si="179"/>
        <v>ПДВ</v>
      </c>
      <c r="U530" s="47">
        <f t="shared" si="180"/>
        <v>0</v>
      </c>
      <c r="V530" s="47">
        <f t="shared" si="181"/>
        <v>0</v>
      </c>
      <c r="W530" s="47" t="str">
        <f t="shared" si="182"/>
        <v>ПДВ</v>
      </c>
      <c r="X530" s="47">
        <f t="shared" si="183"/>
        <v>0</v>
      </c>
      <c r="Y530" s="47">
        <f t="shared" si="184"/>
        <v>0</v>
      </c>
      <c r="Z530" s="47" t="str">
        <f t="shared" si="185"/>
        <v>ПДВ</v>
      </c>
      <c r="AA530" s="47">
        <f t="shared" si="186"/>
        <v>0</v>
      </c>
      <c r="AB530" s="47">
        <f t="shared" si="187"/>
        <v>0</v>
      </c>
      <c r="AC530" s="47" t="str">
        <f t="shared" si="188"/>
        <v>ПДВ</v>
      </c>
      <c r="AD530" t="e">
        <f>VLOOKUP(B530,[1]справочник!A:H,8,0)</f>
        <v>#N/A</v>
      </c>
    </row>
    <row r="531" spans="1:30" hidden="1" x14ac:dyDescent="0.25">
      <c r="A531">
        <v>513</v>
      </c>
      <c r="B531">
        <f>IF(ISBLANK(A531),0,IF(AND(ISERROR(VLOOKUP(VLOOKUP(A531,ishod_substance!A:G,7,0),$B$17:B530,1,0))=TRUE,VLOOKUP(A531,norm!A:B,2,0)&gt;0),VLOOKUP(A531,ishod_substance!A:G,7,0),0))</f>
        <v>0</v>
      </c>
      <c r="C531" s="47">
        <v>513</v>
      </c>
      <c r="D531" s="147" t="e">
        <f>VLOOKUP(B531,quide!A:B,2,0)</f>
        <v>#N/A</v>
      </c>
      <c r="E531" s="47" t="e">
        <f>VLOOKUP(B531,quide!A:G,7,0)</f>
        <v>#N/A</v>
      </c>
      <c r="F531" s="47">
        <f>SUMIF(ishod_substance!G:G,tbl_7!B531,ishod_substance!H:H)</f>
        <v>0</v>
      </c>
      <c r="G531" s="47">
        <f>SUMIF(ishod_substance!G:G,tbl_7!B531,ishod_substance!I:I)</f>
        <v>0</v>
      </c>
      <c r="H531" s="47" t="s">
        <v>172</v>
      </c>
      <c r="I531" s="47">
        <f t="shared" si="168"/>
        <v>0</v>
      </c>
      <c r="J531" s="47">
        <f t="shared" si="169"/>
        <v>0</v>
      </c>
      <c r="K531" s="47" t="str">
        <f t="shared" si="170"/>
        <v>ПДВ</v>
      </c>
      <c r="L531" s="47">
        <f t="shared" si="171"/>
        <v>0</v>
      </c>
      <c r="M531" s="47">
        <f t="shared" si="172"/>
        <v>0</v>
      </c>
      <c r="N531" s="47" t="str">
        <f t="shared" si="173"/>
        <v>ПДВ</v>
      </c>
      <c r="O531" s="47">
        <f t="shared" si="174"/>
        <v>0</v>
      </c>
      <c r="P531" s="47">
        <f t="shared" si="175"/>
        <v>0</v>
      </c>
      <c r="Q531" s="47" t="str">
        <f t="shared" si="176"/>
        <v>ПДВ</v>
      </c>
      <c r="R531" s="47">
        <f t="shared" si="177"/>
        <v>0</v>
      </c>
      <c r="S531" s="47">
        <f t="shared" si="178"/>
        <v>0</v>
      </c>
      <c r="T531" s="47" t="str">
        <f t="shared" si="179"/>
        <v>ПДВ</v>
      </c>
      <c r="U531" s="47">
        <f t="shared" si="180"/>
        <v>0</v>
      </c>
      <c r="V531" s="47">
        <f t="shared" si="181"/>
        <v>0</v>
      </c>
      <c r="W531" s="47" t="str">
        <f t="shared" si="182"/>
        <v>ПДВ</v>
      </c>
      <c r="X531" s="47">
        <f t="shared" si="183"/>
        <v>0</v>
      </c>
      <c r="Y531" s="47">
        <f t="shared" si="184"/>
        <v>0</v>
      </c>
      <c r="Z531" s="47" t="str">
        <f t="shared" si="185"/>
        <v>ПДВ</v>
      </c>
      <c r="AA531" s="47">
        <f t="shared" si="186"/>
        <v>0</v>
      </c>
      <c r="AB531" s="47">
        <f t="shared" si="187"/>
        <v>0</v>
      </c>
      <c r="AC531" s="47" t="str">
        <f t="shared" si="188"/>
        <v>ПДВ</v>
      </c>
      <c r="AD531" t="e">
        <f>VLOOKUP(B531,[1]справочник!A:H,8,0)</f>
        <v>#N/A</v>
      </c>
    </row>
    <row r="532" spans="1:30" hidden="1" x14ac:dyDescent="0.25">
      <c r="A532">
        <v>514</v>
      </c>
      <c r="B532">
        <f>IF(ISBLANK(A532),0,IF(AND(ISERROR(VLOOKUP(VLOOKUP(A532,ishod_substance!A:G,7,0),$B$17:B531,1,0))=TRUE,VLOOKUP(A532,norm!A:B,2,0)&gt;0),VLOOKUP(A532,ishod_substance!A:G,7,0),0))</f>
        <v>0</v>
      </c>
      <c r="C532" s="47">
        <v>514</v>
      </c>
      <c r="D532" s="147" t="e">
        <f>VLOOKUP(B532,quide!A:B,2,0)</f>
        <v>#N/A</v>
      </c>
      <c r="E532" s="47" t="e">
        <f>VLOOKUP(B532,quide!A:G,7,0)</f>
        <v>#N/A</v>
      </c>
      <c r="F532" s="47">
        <f>SUMIF(ishod_substance!G:G,tbl_7!B532,ishod_substance!H:H)</f>
        <v>0</v>
      </c>
      <c r="G532" s="47">
        <f>SUMIF(ishod_substance!G:G,tbl_7!B532,ishod_substance!I:I)</f>
        <v>0</v>
      </c>
      <c r="H532" s="47" t="s">
        <v>172</v>
      </c>
      <c r="I532" s="47">
        <f t="shared" si="168"/>
        <v>0</v>
      </c>
      <c r="J532" s="47">
        <f t="shared" si="169"/>
        <v>0</v>
      </c>
      <c r="K532" s="47" t="str">
        <f t="shared" si="170"/>
        <v>ПДВ</v>
      </c>
      <c r="L532" s="47">
        <f t="shared" si="171"/>
        <v>0</v>
      </c>
      <c r="M532" s="47">
        <f t="shared" si="172"/>
        <v>0</v>
      </c>
      <c r="N532" s="47" t="str">
        <f t="shared" si="173"/>
        <v>ПДВ</v>
      </c>
      <c r="O532" s="47">
        <f t="shared" si="174"/>
        <v>0</v>
      </c>
      <c r="P532" s="47">
        <f t="shared" si="175"/>
        <v>0</v>
      </c>
      <c r="Q532" s="47" t="str">
        <f t="shared" si="176"/>
        <v>ПДВ</v>
      </c>
      <c r="R532" s="47">
        <f t="shared" si="177"/>
        <v>0</v>
      </c>
      <c r="S532" s="47">
        <f t="shared" si="178"/>
        <v>0</v>
      </c>
      <c r="T532" s="47" t="str">
        <f t="shared" si="179"/>
        <v>ПДВ</v>
      </c>
      <c r="U532" s="47">
        <f t="shared" si="180"/>
        <v>0</v>
      </c>
      <c r="V532" s="47">
        <f t="shared" si="181"/>
        <v>0</v>
      </c>
      <c r="W532" s="47" t="str">
        <f t="shared" si="182"/>
        <v>ПДВ</v>
      </c>
      <c r="X532" s="47">
        <f t="shared" si="183"/>
        <v>0</v>
      </c>
      <c r="Y532" s="47">
        <f t="shared" si="184"/>
        <v>0</v>
      </c>
      <c r="Z532" s="47" t="str">
        <f t="shared" si="185"/>
        <v>ПДВ</v>
      </c>
      <c r="AA532" s="47">
        <f t="shared" si="186"/>
        <v>0</v>
      </c>
      <c r="AB532" s="47">
        <f t="shared" si="187"/>
        <v>0</v>
      </c>
      <c r="AC532" s="47" t="str">
        <f t="shared" si="188"/>
        <v>ПДВ</v>
      </c>
      <c r="AD532" t="e">
        <f>VLOOKUP(B532,[1]справочник!A:H,8,0)</f>
        <v>#N/A</v>
      </c>
    </row>
    <row r="533" spans="1:30" hidden="1" x14ac:dyDescent="0.25">
      <c r="A533">
        <v>515</v>
      </c>
      <c r="B533">
        <f>IF(ISBLANK(A533),0,IF(AND(ISERROR(VLOOKUP(VLOOKUP(A533,ishod_substance!A:G,7,0),$B$17:B532,1,0))=TRUE,VLOOKUP(A533,norm!A:B,2,0)&gt;0),VLOOKUP(A533,ishod_substance!A:G,7,0),0))</f>
        <v>0</v>
      </c>
      <c r="C533" s="47">
        <v>515</v>
      </c>
      <c r="D533" s="147" t="e">
        <f>VLOOKUP(B533,quide!A:B,2,0)</f>
        <v>#N/A</v>
      </c>
      <c r="E533" s="47" t="e">
        <f>VLOOKUP(B533,quide!A:G,7,0)</f>
        <v>#N/A</v>
      </c>
      <c r="F533" s="47">
        <f>SUMIF(ishod_substance!G:G,tbl_7!B533,ishod_substance!H:H)</f>
        <v>0</v>
      </c>
      <c r="G533" s="47">
        <f>SUMIF(ishod_substance!G:G,tbl_7!B533,ishod_substance!I:I)</f>
        <v>0</v>
      </c>
      <c r="H533" s="47" t="s">
        <v>172</v>
      </c>
      <c r="I533" s="47">
        <f t="shared" si="168"/>
        <v>0</v>
      </c>
      <c r="J533" s="47">
        <f t="shared" si="169"/>
        <v>0</v>
      </c>
      <c r="K533" s="47" t="str">
        <f t="shared" si="170"/>
        <v>ПДВ</v>
      </c>
      <c r="L533" s="47">
        <f t="shared" si="171"/>
        <v>0</v>
      </c>
      <c r="M533" s="47">
        <f t="shared" si="172"/>
        <v>0</v>
      </c>
      <c r="N533" s="47" t="str">
        <f t="shared" si="173"/>
        <v>ПДВ</v>
      </c>
      <c r="O533" s="47">
        <f t="shared" si="174"/>
        <v>0</v>
      </c>
      <c r="P533" s="47">
        <f t="shared" si="175"/>
        <v>0</v>
      </c>
      <c r="Q533" s="47" t="str">
        <f t="shared" si="176"/>
        <v>ПДВ</v>
      </c>
      <c r="R533" s="47">
        <f t="shared" si="177"/>
        <v>0</v>
      </c>
      <c r="S533" s="47">
        <f t="shared" si="178"/>
        <v>0</v>
      </c>
      <c r="T533" s="47" t="str">
        <f t="shared" si="179"/>
        <v>ПДВ</v>
      </c>
      <c r="U533" s="47">
        <f t="shared" si="180"/>
        <v>0</v>
      </c>
      <c r="V533" s="47">
        <f t="shared" si="181"/>
        <v>0</v>
      </c>
      <c r="W533" s="47" t="str">
        <f t="shared" si="182"/>
        <v>ПДВ</v>
      </c>
      <c r="X533" s="47">
        <f t="shared" si="183"/>
        <v>0</v>
      </c>
      <c r="Y533" s="47">
        <f t="shared" si="184"/>
        <v>0</v>
      </c>
      <c r="Z533" s="47" t="str">
        <f t="shared" si="185"/>
        <v>ПДВ</v>
      </c>
      <c r="AA533" s="47">
        <f t="shared" si="186"/>
        <v>0</v>
      </c>
      <c r="AB533" s="47">
        <f t="shared" si="187"/>
        <v>0</v>
      </c>
      <c r="AC533" s="47" t="str">
        <f t="shared" si="188"/>
        <v>ПДВ</v>
      </c>
      <c r="AD533" t="e">
        <f>VLOOKUP(B533,[1]справочник!A:H,8,0)</f>
        <v>#N/A</v>
      </c>
    </row>
    <row r="534" spans="1:30" hidden="1" x14ac:dyDescent="0.25">
      <c r="A534">
        <v>516</v>
      </c>
      <c r="B534">
        <f>IF(ISBLANK(A534),0,IF(AND(ISERROR(VLOOKUP(VLOOKUP(A534,ishod_substance!A:G,7,0),$B$17:B533,1,0))=TRUE,VLOOKUP(A534,norm!A:B,2,0)&gt;0),VLOOKUP(A534,ishod_substance!A:G,7,0),0))</f>
        <v>0</v>
      </c>
      <c r="C534" s="47">
        <v>516</v>
      </c>
      <c r="D534" s="147" t="e">
        <f>VLOOKUP(B534,quide!A:B,2,0)</f>
        <v>#N/A</v>
      </c>
      <c r="E534" s="47" t="e">
        <f>VLOOKUP(B534,quide!A:G,7,0)</f>
        <v>#N/A</v>
      </c>
      <c r="F534" s="47">
        <f>SUMIF(ishod_substance!G:G,tbl_7!B534,ishod_substance!H:H)</f>
        <v>0</v>
      </c>
      <c r="G534" s="47">
        <f>SUMIF(ishod_substance!G:G,tbl_7!B534,ishod_substance!I:I)</f>
        <v>0</v>
      </c>
      <c r="H534" s="47" t="s">
        <v>172</v>
      </c>
      <c r="I534" s="47">
        <f t="shared" si="168"/>
        <v>0</v>
      </c>
      <c r="J534" s="47">
        <f t="shared" si="169"/>
        <v>0</v>
      </c>
      <c r="K534" s="47" t="str">
        <f t="shared" si="170"/>
        <v>ПДВ</v>
      </c>
      <c r="L534" s="47">
        <f t="shared" si="171"/>
        <v>0</v>
      </c>
      <c r="M534" s="47">
        <f t="shared" si="172"/>
        <v>0</v>
      </c>
      <c r="N534" s="47" t="str">
        <f t="shared" si="173"/>
        <v>ПДВ</v>
      </c>
      <c r="O534" s="47">
        <f t="shared" si="174"/>
        <v>0</v>
      </c>
      <c r="P534" s="47">
        <f t="shared" si="175"/>
        <v>0</v>
      </c>
      <c r="Q534" s="47" t="str">
        <f t="shared" si="176"/>
        <v>ПДВ</v>
      </c>
      <c r="R534" s="47">
        <f t="shared" si="177"/>
        <v>0</v>
      </c>
      <c r="S534" s="47">
        <f t="shared" si="178"/>
        <v>0</v>
      </c>
      <c r="T534" s="47" t="str">
        <f t="shared" si="179"/>
        <v>ПДВ</v>
      </c>
      <c r="U534" s="47">
        <f t="shared" si="180"/>
        <v>0</v>
      </c>
      <c r="V534" s="47">
        <f t="shared" si="181"/>
        <v>0</v>
      </c>
      <c r="W534" s="47" t="str">
        <f t="shared" si="182"/>
        <v>ПДВ</v>
      </c>
      <c r="X534" s="47">
        <f t="shared" si="183"/>
        <v>0</v>
      </c>
      <c r="Y534" s="47">
        <f t="shared" si="184"/>
        <v>0</v>
      </c>
      <c r="Z534" s="47" t="str">
        <f t="shared" si="185"/>
        <v>ПДВ</v>
      </c>
      <c r="AA534" s="47">
        <f t="shared" si="186"/>
        <v>0</v>
      </c>
      <c r="AB534" s="47">
        <f t="shared" si="187"/>
        <v>0</v>
      </c>
      <c r="AC534" s="47" t="str">
        <f t="shared" si="188"/>
        <v>ПДВ</v>
      </c>
      <c r="AD534" t="e">
        <f>VLOOKUP(B534,[1]справочник!A:H,8,0)</f>
        <v>#N/A</v>
      </c>
    </row>
    <row r="535" spans="1:30" hidden="1" x14ac:dyDescent="0.25">
      <c r="A535">
        <v>517</v>
      </c>
      <c r="B535">
        <f>IF(ISBLANK(A535),0,IF(AND(ISERROR(VLOOKUP(VLOOKUP(A535,ishod_substance!A:G,7,0),$B$17:B534,1,0))=TRUE,VLOOKUP(A535,norm!A:B,2,0)&gt;0),VLOOKUP(A535,ishod_substance!A:G,7,0),0))</f>
        <v>0</v>
      </c>
      <c r="C535" s="47">
        <v>517</v>
      </c>
      <c r="D535" s="147" t="e">
        <f>VLOOKUP(B535,quide!A:B,2,0)</f>
        <v>#N/A</v>
      </c>
      <c r="E535" s="47" t="e">
        <f>VLOOKUP(B535,quide!A:G,7,0)</f>
        <v>#N/A</v>
      </c>
      <c r="F535" s="47">
        <f>SUMIF(ishod_substance!G:G,tbl_7!B535,ishod_substance!H:H)</f>
        <v>0</v>
      </c>
      <c r="G535" s="47">
        <f>SUMIF(ishod_substance!G:G,tbl_7!B535,ishod_substance!I:I)</f>
        <v>0</v>
      </c>
      <c r="H535" s="47" t="s">
        <v>172</v>
      </c>
      <c r="I535" s="47">
        <f t="shared" si="168"/>
        <v>0</v>
      </c>
      <c r="J535" s="47">
        <f t="shared" si="169"/>
        <v>0</v>
      </c>
      <c r="K535" s="47" t="str">
        <f t="shared" si="170"/>
        <v>ПДВ</v>
      </c>
      <c r="L535" s="47">
        <f t="shared" si="171"/>
        <v>0</v>
      </c>
      <c r="M535" s="47">
        <f t="shared" si="172"/>
        <v>0</v>
      </c>
      <c r="N535" s="47" t="str">
        <f t="shared" si="173"/>
        <v>ПДВ</v>
      </c>
      <c r="O535" s="47">
        <f t="shared" si="174"/>
        <v>0</v>
      </c>
      <c r="P535" s="47">
        <f t="shared" si="175"/>
        <v>0</v>
      </c>
      <c r="Q535" s="47" t="str">
        <f t="shared" si="176"/>
        <v>ПДВ</v>
      </c>
      <c r="R535" s="47">
        <f t="shared" si="177"/>
        <v>0</v>
      </c>
      <c r="S535" s="47">
        <f t="shared" si="178"/>
        <v>0</v>
      </c>
      <c r="T535" s="47" t="str">
        <f t="shared" si="179"/>
        <v>ПДВ</v>
      </c>
      <c r="U535" s="47">
        <f t="shared" si="180"/>
        <v>0</v>
      </c>
      <c r="V535" s="47">
        <f t="shared" si="181"/>
        <v>0</v>
      </c>
      <c r="W535" s="47" t="str">
        <f t="shared" si="182"/>
        <v>ПДВ</v>
      </c>
      <c r="X535" s="47">
        <f t="shared" si="183"/>
        <v>0</v>
      </c>
      <c r="Y535" s="47">
        <f t="shared" si="184"/>
        <v>0</v>
      </c>
      <c r="Z535" s="47" t="str">
        <f t="shared" si="185"/>
        <v>ПДВ</v>
      </c>
      <c r="AA535" s="47">
        <f t="shared" si="186"/>
        <v>0</v>
      </c>
      <c r="AB535" s="47">
        <f t="shared" si="187"/>
        <v>0</v>
      </c>
      <c r="AC535" s="47" t="str">
        <f t="shared" si="188"/>
        <v>ПДВ</v>
      </c>
      <c r="AD535" t="e">
        <f>VLOOKUP(B535,[1]справочник!A:H,8,0)</f>
        <v>#N/A</v>
      </c>
    </row>
    <row r="536" spans="1:30" hidden="1" x14ac:dyDescent="0.25">
      <c r="A536">
        <v>518</v>
      </c>
      <c r="B536">
        <f>IF(ISBLANK(A536),0,IF(AND(ISERROR(VLOOKUP(VLOOKUP(A536,ishod_substance!A:G,7,0),$B$17:B535,1,0))=TRUE,VLOOKUP(A536,norm!A:B,2,0)&gt;0),VLOOKUP(A536,ishod_substance!A:G,7,0),0))</f>
        <v>0</v>
      </c>
      <c r="C536" s="47">
        <v>518</v>
      </c>
      <c r="D536" s="147" t="e">
        <f>VLOOKUP(B536,quide!A:B,2,0)</f>
        <v>#N/A</v>
      </c>
      <c r="E536" s="47" t="e">
        <f>VLOOKUP(B536,quide!A:G,7,0)</f>
        <v>#N/A</v>
      </c>
      <c r="F536" s="47">
        <f>SUMIF(ishod_substance!G:G,tbl_7!B536,ishod_substance!H:H)</f>
        <v>0</v>
      </c>
      <c r="G536" s="47">
        <f>SUMIF(ishod_substance!G:G,tbl_7!B536,ishod_substance!I:I)</f>
        <v>0</v>
      </c>
      <c r="H536" s="47" t="s">
        <v>172</v>
      </c>
      <c r="I536" s="47">
        <f t="shared" si="168"/>
        <v>0</v>
      </c>
      <c r="J536" s="47">
        <f t="shared" si="169"/>
        <v>0</v>
      </c>
      <c r="K536" s="47" t="str">
        <f t="shared" si="170"/>
        <v>ПДВ</v>
      </c>
      <c r="L536" s="47">
        <f t="shared" si="171"/>
        <v>0</v>
      </c>
      <c r="M536" s="47">
        <f t="shared" si="172"/>
        <v>0</v>
      </c>
      <c r="N536" s="47" t="str">
        <f t="shared" si="173"/>
        <v>ПДВ</v>
      </c>
      <c r="O536" s="47">
        <f t="shared" si="174"/>
        <v>0</v>
      </c>
      <c r="P536" s="47">
        <f t="shared" si="175"/>
        <v>0</v>
      </c>
      <c r="Q536" s="47" t="str">
        <f t="shared" si="176"/>
        <v>ПДВ</v>
      </c>
      <c r="R536" s="47">
        <f t="shared" si="177"/>
        <v>0</v>
      </c>
      <c r="S536" s="47">
        <f t="shared" si="178"/>
        <v>0</v>
      </c>
      <c r="T536" s="47" t="str">
        <f t="shared" si="179"/>
        <v>ПДВ</v>
      </c>
      <c r="U536" s="47">
        <f t="shared" si="180"/>
        <v>0</v>
      </c>
      <c r="V536" s="47">
        <f t="shared" si="181"/>
        <v>0</v>
      </c>
      <c r="W536" s="47" t="str">
        <f t="shared" si="182"/>
        <v>ПДВ</v>
      </c>
      <c r="X536" s="47">
        <f t="shared" si="183"/>
        <v>0</v>
      </c>
      <c r="Y536" s="47">
        <f t="shared" si="184"/>
        <v>0</v>
      </c>
      <c r="Z536" s="47" t="str">
        <f t="shared" si="185"/>
        <v>ПДВ</v>
      </c>
      <c r="AA536" s="47">
        <f t="shared" si="186"/>
        <v>0</v>
      </c>
      <c r="AB536" s="47">
        <f t="shared" si="187"/>
        <v>0</v>
      </c>
      <c r="AC536" s="47" t="str">
        <f t="shared" si="188"/>
        <v>ПДВ</v>
      </c>
      <c r="AD536" t="e">
        <f>VLOOKUP(B536,[1]справочник!A:H,8,0)</f>
        <v>#N/A</v>
      </c>
    </row>
    <row r="537" spans="1:30" hidden="1" x14ac:dyDescent="0.25">
      <c r="A537">
        <v>519</v>
      </c>
      <c r="B537">
        <f>IF(ISBLANK(A537),0,IF(AND(ISERROR(VLOOKUP(VLOOKUP(A537,ishod_substance!A:G,7,0),$B$17:B536,1,0))=TRUE,VLOOKUP(A537,norm!A:B,2,0)&gt;0),VLOOKUP(A537,ishod_substance!A:G,7,0),0))</f>
        <v>0</v>
      </c>
      <c r="C537" s="47">
        <v>519</v>
      </c>
      <c r="D537" s="147" t="e">
        <f>VLOOKUP(B537,quide!A:B,2,0)</f>
        <v>#N/A</v>
      </c>
      <c r="E537" s="47" t="e">
        <f>VLOOKUP(B537,quide!A:G,7,0)</f>
        <v>#N/A</v>
      </c>
      <c r="F537" s="47">
        <f>SUMIF(ishod_substance!G:G,tbl_7!B537,ishod_substance!H:H)</f>
        <v>0</v>
      </c>
      <c r="G537" s="47">
        <f>SUMIF(ishod_substance!G:G,tbl_7!B537,ishod_substance!I:I)</f>
        <v>0</v>
      </c>
      <c r="H537" s="47" t="s">
        <v>172</v>
      </c>
      <c r="I537" s="47">
        <f t="shared" si="168"/>
        <v>0</v>
      </c>
      <c r="J537" s="47">
        <f t="shared" si="169"/>
        <v>0</v>
      </c>
      <c r="K537" s="47" t="str">
        <f t="shared" si="170"/>
        <v>ПДВ</v>
      </c>
      <c r="L537" s="47">
        <f t="shared" si="171"/>
        <v>0</v>
      </c>
      <c r="M537" s="47">
        <f t="shared" si="172"/>
        <v>0</v>
      </c>
      <c r="N537" s="47" t="str">
        <f t="shared" si="173"/>
        <v>ПДВ</v>
      </c>
      <c r="O537" s="47">
        <f t="shared" si="174"/>
        <v>0</v>
      </c>
      <c r="P537" s="47">
        <f t="shared" si="175"/>
        <v>0</v>
      </c>
      <c r="Q537" s="47" t="str">
        <f t="shared" si="176"/>
        <v>ПДВ</v>
      </c>
      <c r="R537" s="47">
        <f t="shared" si="177"/>
        <v>0</v>
      </c>
      <c r="S537" s="47">
        <f t="shared" si="178"/>
        <v>0</v>
      </c>
      <c r="T537" s="47" t="str">
        <f t="shared" si="179"/>
        <v>ПДВ</v>
      </c>
      <c r="U537" s="47">
        <f t="shared" si="180"/>
        <v>0</v>
      </c>
      <c r="V537" s="47">
        <f t="shared" si="181"/>
        <v>0</v>
      </c>
      <c r="W537" s="47" t="str">
        <f t="shared" si="182"/>
        <v>ПДВ</v>
      </c>
      <c r="X537" s="47">
        <f t="shared" si="183"/>
        <v>0</v>
      </c>
      <c r="Y537" s="47">
        <f t="shared" si="184"/>
        <v>0</v>
      </c>
      <c r="Z537" s="47" t="str">
        <f t="shared" si="185"/>
        <v>ПДВ</v>
      </c>
      <c r="AA537" s="47">
        <f t="shared" si="186"/>
        <v>0</v>
      </c>
      <c r="AB537" s="47">
        <f t="shared" si="187"/>
        <v>0</v>
      </c>
      <c r="AC537" s="47" t="str">
        <f t="shared" si="188"/>
        <v>ПДВ</v>
      </c>
      <c r="AD537" t="e">
        <f>VLOOKUP(B537,[1]справочник!A:H,8,0)</f>
        <v>#N/A</v>
      </c>
    </row>
    <row r="538" spans="1:30" hidden="1" x14ac:dyDescent="0.25">
      <c r="A538">
        <v>520</v>
      </c>
      <c r="B538">
        <f>IF(ISBLANK(A538),0,IF(AND(ISERROR(VLOOKUP(VLOOKUP(A538,ishod_substance!A:G,7,0),$B$17:B537,1,0))=TRUE,VLOOKUP(A538,norm!A:B,2,0)&gt;0),VLOOKUP(A538,ishod_substance!A:G,7,0),0))</f>
        <v>0</v>
      </c>
      <c r="C538" s="47">
        <v>520</v>
      </c>
      <c r="D538" s="147" t="e">
        <f>VLOOKUP(B538,quide!A:B,2,0)</f>
        <v>#N/A</v>
      </c>
      <c r="E538" s="47" t="e">
        <f>VLOOKUP(B538,quide!A:G,7,0)</f>
        <v>#N/A</v>
      </c>
      <c r="F538" s="47">
        <f>SUMIF(ishod_substance!G:G,tbl_7!B538,ishod_substance!H:H)</f>
        <v>0</v>
      </c>
      <c r="G538" s="47">
        <f>SUMIF(ishod_substance!G:G,tbl_7!B538,ishod_substance!I:I)</f>
        <v>0</v>
      </c>
      <c r="H538" s="47" t="s">
        <v>172</v>
      </c>
      <c r="I538" s="47">
        <f t="shared" si="168"/>
        <v>0</v>
      </c>
      <c r="J538" s="47">
        <f t="shared" si="169"/>
        <v>0</v>
      </c>
      <c r="K538" s="47" t="str">
        <f t="shared" si="170"/>
        <v>ПДВ</v>
      </c>
      <c r="L538" s="47">
        <f t="shared" si="171"/>
        <v>0</v>
      </c>
      <c r="M538" s="47">
        <f t="shared" si="172"/>
        <v>0</v>
      </c>
      <c r="N538" s="47" t="str">
        <f t="shared" si="173"/>
        <v>ПДВ</v>
      </c>
      <c r="O538" s="47">
        <f t="shared" si="174"/>
        <v>0</v>
      </c>
      <c r="P538" s="47">
        <f t="shared" si="175"/>
        <v>0</v>
      </c>
      <c r="Q538" s="47" t="str">
        <f t="shared" si="176"/>
        <v>ПДВ</v>
      </c>
      <c r="R538" s="47">
        <f t="shared" si="177"/>
        <v>0</v>
      </c>
      <c r="S538" s="47">
        <f t="shared" si="178"/>
        <v>0</v>
      </c>
      <c r="T538" s="47" t="str">
        <f t="shared" si="179"/>
        <v>ПДВ</v>
      </c>
      <c r="U538" s="47">
        <f t="shared" si="180"/>
        <v>0</v>
      </c>
      <c r="V538" s="47">
        <f t="shared" si="181"/>
        <v>0</v>
      </c>
      <c r="W538" s="47" t="str">
        <f t="shared" si="182"/>
        <v>ПДВ</v>
      </c>
      <c r="X538" s="47">
        <f t="shared" si="183"/>
        <v>0</v>
      </c>
      <c r="Y538" s="47">
        <f t="shared" si="184"/>
        <v>0</v>
      </c>
      <c r="Z538" s="47" t="str">
        <f t="shared" si="185"/>
        <v>ПДВ</v>
      </c>
      <c r="AA538" s="47">
        <f t="shared" si="186"/>
        <v>0</v>
      </c>
      <c r="AB538" s="47">
        <f t="shared" si="187"/>
        <v>0</v>
      </c>
      <c r="AC538" s="47" t="str">
        <f t="shared" si="188"/>
        <v>ПДВ</v>
      </c>
      <c r="AD538" t="e">
        <f>VLOOKUP(B538,[1]справочник!A:H,8,0)</f>
        <v>#N/A</v>
      </c>
    </row>
    <row r="539" spans="1:30" hidden="1" x14ac:dyDescent="0.25">
      <c r="A539">
        <v>521</v>
      </c>
      <c r="B539">
        <f>IF(ISBLANK(A539),0,IF(AND(ISERROR(VLOOKUP(VLOOKUP(A539,ishod_substance!A:G,7,0),$B$17:B538,1,0))=TRUE,VLOOKUP(A539,norm!A:B,2,0)&gt;0),VLOOKUP(A539,ishod_substance!A:G,7,0),0))</f>
        <v>0</v>
      </c>
      <c r="C539" s="47">
        <v>521</v>
      </c>
      <c r="D539" s="147" t="e">
        <f>VLOOKUP(B539,quide!A:B,2,0)</f>
        <v>#N/A</v>
      </c>
      <c r="E539" s="47" t="e">
        <f>VLOOKUP(B539,quide!A:G,7,0)</f>
        <v>#N/A</v>
      </c>
      <c r="F539" s="47">
        <f>SUMIF(ishod_substance!G:G,tbl_7!B539,ishod_substance!H:H)</f>
        <v>0</v>
      </c>
      <c r="G539" s="47">
        <f>SUMIF(ishod_substance!G:G,tbl_7!B539,ishod_substance!I:I)</f>
        <v>0</v>
      </c>
      <c r="H539" s="47" t="s">
        <v>172</v>
      </c>
      <c r="I539" s="47">
        <f t="shared" si="168"/>
        <v>0</v>
      </c>
      <c r="J539" s="47">
        <f t="shared" si="169"/>
        <v>0</v>
      </c>
      <c r="K539" s="47" t="str">
        <f t="shared" si="170"/>
        <v>ПДВ</v>
      </c>
      <c r="L539" s="47">
        <f t="shared" si="171"/>
        <v>0</v>
      </c>
      <c r="M539" s="47">
        <f t="shared" si="172"/>
        <v>0</v>
      </c>
      <c r="N539" s="47" t="str">
        <f t="shared" si="173"/>
        <v>ПДВ</v>
      </c>
      <c r="O539" s="47">
        <f t="shared" si="174"/>
        <v>0</v>
      </c>
      <c r="P539" s="47">
        <f t="shared" si="175"/>
        <v>0</v>
      </c>
      <c r="Q539" s="47" t="str">
        <f t="shared" si="176"/>
        <v>ПДВ</v>
      </c>
      <c r="R539" s="47">
        <f t="shared" si="177"/>
        <v>0</v>
      </c>
      <c r="S539" s="47">
        <f t="shared" si="178"/>
        <v>0</v>
      </c>
      <c r="T539" s="47" t="str">
        <f t="shared" si="179"/>
        <v>ПДВ</v>
      </c>
      <c r="U539" s="47">
        <f t="shared" si="180"/>
        <v>0</v>
      </c>
      <c r="V539" s="47">
        <f t="shared" si="181"/>
        <v>0</v>
      </c>
      <c r="W539" s="47" t="str">
        <f t="shared" si="182"/>
        <v>ПДВ</v>
      </c>
      <c r="X539" s="47">
        <f t="shared" si="183"/>
        <v>0</v>
      </c>
      <c r="Y539" s="47">
        <f t="shared" si="184"/>
        <v>0</v>
      </c>
      <c r="Z539" s="47" t="str">
        <f t="shared" si="185"/>
        <v>ПДВ</v>
      </c>
      <c r="AA539" s="47">
        <f t="shared" si="186"/>
        <v>0</v>
      </c>
      <c r="AB539" s="47">
        <f t="shared" si="187"/>
        <v>0</v>
      </c>
      <c r="AC539" s="47" t="str">
        <f t="shared" si="188"/>
        <v>ПДВ</v>
      </c>
      <c r="AD539" t="e">
        <f>VLOOKUP(B539,[1]справочник!A:H,8,0)</f>
        <v>#N/A</v>
      </c>
    </row>
    <row r="540" spans="1:30" hidden="1" x14ac:dyDescent="0.25">
      <c r="A540">
        <v>522</v>
      </c>
      <c r="B540">
        <f>IF(ISBLANK(A540),0,IF(AND(ISERROR(VLOOKUP(VLOOKUP(A540,ishod_substance!A:G,7,0),$B$17:B539,1,0))=TRUE,VLOOKUP(A540,norm!A:B,2,0)&gt;0),VLOOKUP(A540,ishod_substance!A:G,7,0),0))</f>
        <v>0</v>
      </c>
      <c r="C540" s="47">
        <v>522</v>
      </c>
      <c r="D540" s="147" t="e">
        <f>VLOOKUP(B540,quide!A:B,2,0)</f>
        <v>#N/A</v>
      </c>
      <c r="E540" s="47" t="e">
        <f>VLOOKUP(B540,quide!A:G,7,0)</f>
        <v>#N/A</v>
      </c>
      <c r="F540" s="47">
        <f>SUMIF(ishod_substance!G:G,tbl_7!B540,ishod_substance!H:H)</f>
        <v>0</v>
      </c>
      <c r="G540" s="47">
        <f>SUMIF(ishod_substance!G:G,tbl_7!B540,ishod_substance!I:I)</f>
        <v>0</v>
      </c>
      <c r="H540" s="47" t="s">
        <v>172</v>
      </c>
      <c r="I540" s="47">
        <f t="shared" si="168"/>
        <v>0</v>
      </c>
      <c r="J540" s="47">
        <f t="shared" si="169"/>
        <v>0</v>
      </c>
      <c r="K540" s="47" t="str">
        <f t="shared" si="170"/>
        <v>ПДВ</v>
      </c>
      <c r="L540" s="47">
        <f t="shared" si="171"/>
        <v>0</v>
      </c>
      <c r="M540" s="47">
        <f t="shared" si="172"/>
        <v>0</v>
      </c>
      <c r="N540" s="47" t="str">
        <f t="shared" si="173"/>
        <v>ПДВ</v>
      </c>
      <c r="O540" s="47">
        <f t="shared" si="174"/>
        <v>0</v>
      </c>
      <c r="P540" s="47">
        <f t="shared" si="175"/>
        <v>0</v>
      </c>
      <c r="Q540" s="47" t="str">
        <f t="shared" si="176"/>
        <v>ПДВ</v>
      </c>
      <c r="R540" s="47">
        <f t="shared" si="177"/>
        <v>0</v>
      </c>
      <c r="S540" s="47">
        <f t="shared" si="178"/>
        <v>0</v>
      </c>
      <c r="T540" s="47" t="str">
        <f t="shared" si="179"/>
        <v>ПДВ</v>
      </c>
      <c r="U540" s="47">
        <f t="shared" si="180"/>
        <v>0</v>
      </c>
      <c r="V540" s="47">
        <f t="shared" si="181"/>
        <v>0</v>
      </c>
      <c r="W540" s="47" t="str">
        <f t="shared" si="182"/>
        <v>ПДВ</v>
      </c>
      <c r="X540" s="47">
        <f t="shared" si="183"/>
        <v>0</v>
      </c>
      <c r="Y540" s="47">
        <f t="shared" si="184"/>
        <v>0</v>
      </c>
      <c r="Z540" s="47" t="str">
        <f t="shared" si="185"/>
        <v>ПДВ</v>
      </c>
      <c r="AA540" s="47">
        <f t="shared" si="186"/>
        <v>0</v>
      </c>
      <c r="AB540" s="47">
        <f t="shared" si="187"/>
        <v>0</v>
      </c>
      <c r="AC540" s="47" t="str">
        <f t="shared" si="188"/>
        <v>ПДВ</v>
      </c>
      <c r="AD540" t="e">
        <f>VLOOKUP(B540,[1]справочник!A:H,8,0)</f>
        <v>#N/A</v>
      </c>
    </row>
    <row r="541" spans="1:30" hidden="1" x14ac:dyDescent="0.25">
      <c r="A541">
        <v>523</v>
      </c>
      <c r="B541">
        <f>IF(ISBLANK(A541),0,IF(AND(ISERROR(VLOOKUP(VLOOKUP(A541,ishod_substance!A:G,7,0),$B$17:B540,1,0))=TRUE,VLOOKUP(A541,norm!A:B,2,0)&gt;0),VLOOKUP(A541,ishod_substance!A:G,7,0),0))</f>
        <v>0</v>
      </c>
      <c r="C541" s="47">
        <v>523</v>
      </c>
      <c r="D541" s="147" t="e">
        <f>VLOOKUP(B541,quide!A:B,2,0)</f>
        <v>#N/A</v>
      </c>
      <c r="E541" s="47" t="e">
        <f>VLOOKUP(B541,quide!A:G,7,0)</f>
        <v>#N/A</v>
      </c>
      <c r="F541" s="47">
        <f>SUMIF(ishod_substance!G:G,tbl_7!B541,ishod_substance!H:H)</f>
        <v>0</v>
      </c>
      <c r="G541" s="47">
        <f>SUMIF(ishod_substance!G:G,tbl_7!B541,ishod_substance!I:I)</f>
        <v>0</v>
      </c>
      <c r="H541" s="47" t="s">
        <v>172</v>
      </c>
      <c r="I541" s="47">
        <f t="shared" si="168"/>
        <v>0</v>
      </c>
      <c r="J541" s="47">
        <f t="shared" si="169"/>
        <v>0</v>
      </c>
      <c r="K541" s="47" t="str">
        <f t="shared" si="170"/>
        <v>ПДВ</v>
      </c>
      <c r="L541" s="47">
        <f t="shared" si="171"/>
        <v>0</v>
      </c>
      <c r="M541" s="47">
        <f t="shared" si="172"/>
        <v>0</v>
      </c>
      <c r="N541" s="47" t="str">
        <f t="shared" si="173"/>
        <v>ПДВ</v>
      </c>
      <c r="O541" s="47">
        <f t="shared" si="174"/>
        <v>0</v>
      </c>
      <c r="P541" s="47">
        <f t="shared" si="175"/>
        <v>0</v>
      </c>
      <c r="Q541" s="47" t="str">
        <f t="shared" si="176"/>
        <v>ПДВ</v>
      </c>
      <c r="R541" s="47">
        <f t="shared" si="177"/>
        <v>0</v>
      </c>
      <c r="S541" s="47">
        <f t="shared" si="178"/>
        <v>0</v>
      </c>
      <c r="T541" s="47" t="str">
        <f t="shared" si="179"/>
        <v>ПДВ</v>
      </c>
      <c r="U541" s="47">
        <f t="shared" si="180"/>
        <v>0</v>
      </c>
      <c r="V541" s="47">
        <f t="shared" si="181"/>
        <v>0</v>
      </c>
      <c r="W541" s="47" t="str">
        <f t="shared" si="182"/>
        <v>ПДВ</v>
      </c>
      <c r="X541" s="47">
        <f t="shared" si="183"/>
        <v>0</v>
      </c>
      <c r="Y541" s="47">
        <f t="shared" si="184"/>
        <v>0</v>
      </c>
      <c r="Z541" s="47" t="str">
        <f t="shared" si="185"/>
        <v>ПДВ</v>
      </c>
      <c r="AA541" s="47">
        <f t="shared" si="186"/>
        <v>0</v>
      </c>
      <c r="AB541" s="47">
        <f t="shared" si="187"/>
        <v>0</v>
      </c>
      <c r="AC541" s="47" t="str">
        <f t="shared" si="188"/>
        <v>ПДВ</v>
      </c>
      <c r="AD541" t="e">
        <f>VLOOKUP(B541,[1]справочник!A:H,8,0)</f>
        <v>#N/A</v>
      </c>
    </row>
    <row r="542" spans="1:30" x14ac:dyDescent="0.25">
      <c r="A542">
        <v>524</v>
      </c>
      <c r="B542">
        <v>9999</v>
      </c>
      <c r="C542" s="366" t="s">
        <v>74</v>
      </c>
      <c r="D542" s="366"/>
      <c r="E542" s="366"/>
      <c r="F542" s="47" t="s">
        <v>68</v>
      </c>
      <c r="G542" s="191">
        <f>SUM(G19:G522)</f>
        <v>0.1045523883269454</v>
      </c>
      <c r="H542" s="47"/>
      <c r="I542" s="47" t="s">
        <v>68</v>
      </c>
      <c r="J542" s="191">
        <f>SUM(J19:J522)</f>
        <v>0.1045523883269454</v>
      </c>
      <c r="K542" s="47"/>
      <c r="L542" s="47" t="s">
        <v>68</v>
      </c>
      <c r="M542" s="191">
        <f>SUM(M19:M522)</f>
        <v>0.1045523883269454</v>
      </c>
      <c r="N542" s="47"/>
      <c r="O542" s="47" t="s">
        <v>68</v>
      </c>
      <c r="P542" s="191">
        <f>SUM(P19:P522)</f>
        <v>0.1045523883269454</v>
      </c>
      <c r="Q542" s="47"/>
      <c r="R542" s="47" t="s">
        <v>68</v>
      </c>
      <c r="S542" s="191">
        <f>SUM(S19:S522)</f>
        <v>0.1045523883269454</v>
      </c>
      <c r="T542" s="47"/>
      <c r="U542" s="47" t="s">
        <v>68</v>
      </c>
      <c r="V542" s="191">
        <f>SUM(V19:V522)</f>
        <v>0.1045523883269454</v>
      </c>
      <c r="W542" s="47"/>
      <c r="X542" s="47" t="s">
        <v>68</v>
      </c>
      <c r="Y542" s="191">
        <f>SUM(Y19:Y522)</f>
        <v>0.1045523883269454</v>
      </c>
      <c r="Z542" s="47"/>
      <c r="AA542" s="47" t="s">
        <v>68</v>
      </c>
      <c r="AB542" s="191">
        <f>SUM(AB19:AB522)</f>
        <v>0.1045523883269454</v>
      </c>
      <c r="AC542" s="47"/>
    </row>
    <row r="543" spans="1:30" x14ac:dyDescent="0.25">
      <c r="A543">
        <v>525</v>
      </c>
      <c r="B543">
        <v>9999</v>
      </c>
      <c r="C543" s="366" t="s">
        <v>41</v>
      </c>
      <c r="D543" s="366"/>
      <c r="E543" s="366"/>
      <c r="F543" s="47"/>
      <c r="G543" s="191">
        <f>SUMIF(AD19:AD519,"тв",G19:G541)</f>
        <v>5.2693991704748572E-4</v>
      </c>
      <c r="H543" s="47"/>
      <c r="I543" s="47"/>
      <c r="J543" s="191">
        <f>SUMIF(AG19:AG519,"тв",J19:J541)</f>
        <v>0</v>
      </c>
      <c r="K543" s="47"/>
      <c r="L543" s="47"/>
      <c r="M543" s="191">
        <f>SUMIF(AJ19:AJ519,"тв",M19:M541)</f>
        <v>0</v>
      </c>
      <c r="N543" s="47"/>
      <c r="O543" s="47"/>
      <c r="P543" s="191">
        <f>SUMIF(AM19:AM519,"тв",P19:P541)</f>
        <v>0</v>
      </c>
      <c r="Q543" s="47"/>
      <c r="R543" s="47"/>
      <c r="S543" s="191">
        <f>SUMIF(AP19:AP519,"тв",S19:S541)</f>
        <v>0</v>
      </c>
      <c r="T543" s="47"/>
      <c r="U543" s="47"/>
      <c r="V543" s="191">
        <f>SUMIF(AS19:AS519,"тв",V19:V541)</f>
        <v>0</v>
      </c>
      <c r="W543" s="47"/>
      <c r="X543" s="47"/>
      <c r="Y543" s="191">
        <f>SUMIF(AV19:AV519,"тв",Y19:Y541)</f>
        <v>0</v>
      </c>
      <c r="Z543" s="47"/>
      <c r="AA543" s="47"/>
      <c r="AB543" s="191">
        <f>SUMIF(AY19:AY519,"тв",AB19:AB541)</f>
        <v>0</v>
      </c>
      <c r="AC543" s="47"/>
    </row>
    <row r="544" spans="1:30" x14ac:dyDescent="0.25">
      <c r="A544">
        <v>526</v>
      </c>
      <c r="B544">
        <v>9999</v>
      </c>
      <c r="C544" s="366" t="s">
        <v>42</v>
      </c>
      <c r="D544" s="366"/>
      <c r="E544" s="366"/>
      <c r="F544" s="12"/>
      <c r="G544" s="74">
        <f>G542-G543</f>
        <v>0.10402544840989791</v>
      </c>
      <c r="H544" s="73"/>
      <c r="I544" s="73"/>
      <c r="J544" s="74">
        <f>J542-J543</f>
        <v>0.1045523883269454</v>
      </c>
      <c r="K544" s="73"/>
      <c r="L544" s="73"/>
      <c r="M544" s="74">
        <f>M542-M543</f>
        <v>0.1045523883269454</v>
      </c>
      <c r="N544" s="73"/>
      <c r="O544" s="73"/>
      <c r="P544" s="74">
        <f>P542-P543</f>
        <v>0.1045523883269454</v>
      </c>
      <c r="Q544" s="73"/>
      <c r="R544" s="47"/>
      <c r="S544" s="74">
        <f>S542-S543</f>
        <v>0.1045523883269454</v>
      </c>
      <c r="T544" s="73"/>
      <c r="U544" s="73"/>
      <c r="V544" s="74">
        <f>V542-V543</f>
        <v>0.1045523883269454</v>
      </c>
      <c r="W544" s="73"/>
      <c r="X544" s="73"/>
      <c r="Y544" s="74">
        <f>Y542-Y543</f>
        <v>0.1045523883269454</v>
      </c>
      <c r="Z544" s="73"/>
      <c r="AA544" s="73"/>
      <c r="AB544" s="74">
        <f>AB542-AB543</f>
        <v>0.1045523883269454</v>
      </c>
      <c r="AC544" s="12"/>
    </row>
    <row r="545" spans="1:12" hidden="1" x14ac:dyDescent="0.25">
      <c r="A545">
        <v>527</v>
      </c>
    </row>
    <row r="546" spans="1:12" hidden="1" x14ac:dyDescent="0.25">
      <c r="A546">
        <v>528</v>
      </c>
    </row>
    <row r="547" spans="1:12" hidden="1" x14ac:dyDescent="0.25">
      <c r="A547">
        <v>529</v>
      </c>
      <c r="G547" s="26"/>
      <c r="H547" s="26"/>
      <c r="I547" s="26"/>
      <c r="J547" s="26"/>
      <c r="K547" s="26"/>
      <c r="L547" s="26"/>
    </row>
    <row r="548" spans="1:12" hidden="1" x14ac:dyDescent="0.25">
      <c r="A548">
        <v>530</v>
      </c>
      <c r="G548" s="26"/>
      <c r="H548" s="26"/>
      <c r="I548" s="26"/>
      <c r="J548" s="26"/>
      <c r="K548" s="26"/>
      <c r="L548" s="26"/>
    </row>
    <row r="549" spans="1:12" hidden="1" x14ac:dyDescent="0.25">
      <c r="A549">
        <v>531</v>
      </c>
    </row>
    <row r="550" spans="1:12" hidden="1" x14ac:dyDescent="0.25">
      <c r="A550">
        <v>532</v>
      </c>
    </row>
    <row r="551" spans="1:12" hidden="1" x14ac:dyDescent="0.25">
      <c r="A551">
        <v>533</v>
      </c>
    </row>
    <row r="552" spans="1:12" hidden="1" x14ac:dyDescent="0.25">
      <c r="A552">
        <v>534</v>
      </c>
    </row>
    <row r="553" spans="1:12" hidden="1" x14ac:dyDescent="0.25">
      <c r="A553">
        <v>535</v>
      </c>
    </row>
    <row r="554" spans="1:12" hidden="1" x14ac:dyDescent="0.25">
      <c r="A554">
        <v>536</v>
      </c>
    </row>
    <row r="555" spans="1:12" hidden="1" x14ac:dyDescent="0.25">
      <c r="A555">
        <v>537</v>
      </c>
    </row>
    <row r="556" spans="1:12" hidden="1" x14ac:dyDescent="0.25">
      <c r="A556">
        <v>538</v>
      </c>
    </row>
    <row r="557" spans="1:12" hidden="1" x14ac:dyDescent="0.25">
      <c r="A557">
        <v>539</v>
      </c>
    </row>
    <row r="558" spans="1:12" hidden="1" x14ac:dyDescent="0.25">
      <c r="A558">
        <v>540</v>
      </c>
    </row>
    <row r="559" spans="1:12" hidden="1" x14ac:dyDescent="0.25">
      <c r="A559">
        <v>541</v>
      </c>
    </row>
    <row r="560" spans="1:12" hidden="1" x14ac:dyDescent="0.25">
      <c r="A560">
        <v>542</v>
      </c>
    </row>
    <row r="561" spans="1:1" hidden="1" x14ac:dyDescent="0.25">
      <c r="A561">
        <v>543</v>
      </c>
    </row>
    <row r="562" spans="1:1" hidden="1" x14ac:dyDescent="0.25">
      <c r="A562">
        <v>544</v>
      </c>
    </row>
    <row r="563" spans="1:1" hidden="1" x14ac:dyDescent="0.25">
      <c r="A563">
        <v>545</v>
      </c>
    </row>
    <row r="564" spans="1:1" hidden="1" x14ac:dyDescent="0.25">
      <c r="A564">
        <v>546</v>
      </c>
    </row>
    <row r="565" spans="1:1" hidden="1" x14ac:dyDescent="0.25">
      <c r="A565">
        <v>547</v>
      </c>
    </row>
    <row r="566" spans="1:1" hidden="1" x14ac:dyDescent="0.25">
      <c r="A566">
        <v>548</v>
      </c>
    </row>
    <row r="567" spans="1:1" hidden="1" x14ac:dyDescent="0.25">
      <c r="A567">
        <v>549</v>
      </c>
    </row>
    <row r="568" spans="1:1" hidden="1" x14ac:dyDescent="0.25">
      <c r="A568">
        <v>550</v>
      </c>
    </row>
    <row r="569" spans="1:1" hidden="1" x14ac:dyDescent="0.25">
      <c r="A569">
        <v>551</v>
      </c>
    </row>
    <row r="570" spans="1:1" hidden="1" x14ac:dyDescent="0.25">
      <c r="A570">
        <v>552</v>
      </c>
    </row>
    <row r="571" spans="1:1" hidden="1" x14ac:dyDescent="0.25">
      <c r="A571">
        <v>553</v>
      </c>
    </row>
    <row r="572" spans="1:1" hidden="1" x14ac:dyDescent="0.25">
      <c r="A572">
        <v>554</v>
      </c>
    </row>
    <row r="573" spans="1:1" hidden="1" x14ac:dyDescent="0.25">
      <c r="A573">
        <v>555</v>
      </c>
    </row>
    <row r="574" spans="1:1" hidden="1" x14ac:dyDescent="0.25">
      <c r="A574">
        <v>556</v>
      </c>
    </row>
    <row r="575" spans="1:1" hidden="1" x14ac:dyDescent="0.25">
      <c r="A575">
        <v>557</v>
      </c>
    </row>
    <row r="576" spans="1:1" hidden="1" x14ac:dyDescent="0.25">
      <c r="A576">
        <v>558</v>
      </c>
    </row>
    <row r="577" spans="1:1" hidden="1" x14ac:dyDescent="0.25">
      <c r="A577">
        <v>559</v>
      </c>
    </row>
    <row r="578" spans="1:1" hidden="1" x14ac:dyDescent="0.25">
      <c r="A578">
        <v>560</v>
      </c>
    </row>
    <row r="579" spans="1:1" hidden="1" x14ac:dyDescent="0.25">
      <c r="A579">
        <v>561</v>
      </c>
    </row>
    <row r="580" spans="1:1" hidden="1" x14ac:dyDescent="0.25">
      <c r="A580">
        <v>562</v>
      </c>
    </row>
    <row r="581" spans="1:1" hidden="1" x14ac:dyDescent="0.25">
      <c r="A581">
        <v>563</v>
      </c>
    </row>
    <row r="582" spans="1:1" hidden="1" x14ac:dyDescent="0.25">
      <c r="A582">
        <v>564</v>
      </c>
    </row>
    <row r="583" spans="1:1" hidden="1" x14ac:dyDescent="0.25">
      <c r="A583">
        <v>565</v>
      </c>
    </row>
    <row r="584" spans="1:1" hidden="1" x14ac:dyDescent="0.25">
      <c r="A584">
        <v>566</v>
      </c>
    </row>
    <row r="585" spans="1:1" hidden="1" x14ac:dyDescent="0.25">
      <c r="A585">
        <v>567</v>
      </c>
    </row>
    <row r="586" spans="1:1" hidden="1" x14ac:dyDescent="0.25">
      <c r="A586">
        <v>568</v>
      </c>
    </row>
    <row r="587" spans="1:1" hidden="1" x14ac:dyDescent="0.25">
      <c r="A587">
        <v>569</v>
      </c>
    </row>
    <row r="588" spans="1:1" hidden="1" x14ac:dyDescent="0.25">
      <c r="A588">
        <v>570</v>
      </c>
    </row>
    <row r="589" spans="1:1" hidden="1" x14ac:dyDescent="0.25">
      <c r="A589">
        <v>571</v>
      </c>
    </row>
    <row r="590" spans="1:1" hidden="1" x14ac:dyDescent="0.25">
      <c r="A590">
        <v>572</v>
      </c>
    </row>
    <row r="591" spans="1:1" hidden="1" x14ac:dyDescent="0.25">
      <c r="A591">
        <v>573</v>
      </c>
    </row>
    <row r="592" spans="1:1" hidden="1" x14ac:dyDescent="0.25">
      <c r="A592">
        <v>574</v>
      </c>
    </row>
    <row r="593" spans="1:1" hidden="1" x14ac:dyDescent="0.25">
      <c r="A593">
        <v>575</v>
      </c>
    </row>
    <row r="594" spans="1:1" hidden="1" x14ac:dyDescent="0.25">
      <c r="A594">
        <v>576</v>
      </c>
    </row>
    <row r="595" spans="1:1" hidden="1" x14ac:dyDescent="0.25">
      <c r="A595">
        <v>577</v>
      </c>
    </row>
    <row r="596" spans="1:1" hidden="1" x14ac:dyDescent="0.25">
      <c r="A596">
        <v>578</v>
      </c>
    </row>
    <row r="597" spans="1:1" hidden="1" x14ac:dyDescent="0.25">
      <c r="A597">
        <v>579</v>
      </c>
    </row>
    <row r="598" spans="1:1" hidden="1" x14ac:dyDescent="0.25">
      <c r="A598">
        <v>580</v>
      </c>
    </row>
    <row r="599" spans="1:1" hidden="1" x14ac:dyDescent="0.25">
      <c r="A599">
        <v>581</v>
      </c>
    </row>
    <row r="600" spans="1:1" hidden="1" x14ac:dyDescent="0.25">
      <c r="A600">
        <v>582</v>
      </c>
    </row>
    <row r="601" spans="1:1" hidden="1" x14ac:dyDescent="0.25">
      <c r="A601">
        <v>583</v>
      </c>
    </row>
    <row r="602" spans="1:1" hidden="1" x14ac:dyDescent="0.25">
      <c r="A602">
        <v>584</v>
      </c>
    </row>
    <row r="603" spans="1:1" hidden="1" x14ac:dyDescent="0.25">
      <c r="A603">
        <v>585</v>
      </c>
    </row>
    <row r="604" spans="1:1" hidden="1" x14ac:dyDescent="0.25">
      <c r="A604">
        <v>586</v>
      </c>
    </row>
    <row r="605" spans="1:1" hidden="1" x14ac:dyDescent="0.25">
      <c r="A605">
        <v>587</v>
      </c>
    </row>
    <row r="606" spans="1:1" hidden="1" x14ac:dyDescent="0.25">
      <c r="A606">
        <v>588</v>
      </c>
    </row>
    <row r="607" spans="1:1" hidden="1" x14ac:dyDescent="0.25">
      <c r="A607">
        <v>589</v>
      </c>
    </row>
    <row r="608" spans="1:1" hidden="1" x14ac:dyDescent="0.25">
      <c r="A608">
        <v>590</v>
      </c>
    </row>
    <row r="609" spans="1:1" hidden="1" x14ac:dyDescent="0.25">
      <c r="A609">
        <v>591</v>
      </c>
    </row>
    <row r="610" spans="1:1" hidden="1" x14ac:dyDescent="0.25">
      <c r="A610">
        <v>592</v>
      </c>
    </row>
    <row r="611" spans="1:1" hidden="1" x14ac:dyDescent="0.25">
      <c r="A611">
        <v>593</v>
      </c>
    </row>
    <row r="612" spans="1:1" hidden="1" x14ac:dyDescent="0.25">
      <c r="A612">
        <v>594</v>
      </c>
    </row>
    <row r="613" spans="1:1" hidden="1" x14ac:dyDescent="0.25">
      <c r="A613">
        <v>595</v>
      </c>
    </row>
    <row r="614" spans="1:1" hidden="1" x14ac:dyDescent="0.25">
      <c r="A614">
        <v>596</v>
      </c>
    </row>
    <row r="615" spans="1:1" hidden="1" x14ac:dyDescent="0.25">
      <c r="A615">
        <v>597</v>
      </c>
    </row>
    <row r="616" spans="1:1" hidden="1" x14ac:dyDescent="0.25">
      <c r="A616">
        <v>598</v>
      </c>
    </row>
    <row r="617" spans="1:1" hidden="1" x14ac:dyDescent="0.25">
      <c r="A617">
        <v>599</v>
      </c>
    </row>
    <row r="618" spans="1:1" hidden="1" x14ac:dyDescent="0.25">
      <c r="A618">
        <v>600</v>
      </c>
    </row>
    <row r="619" spans="1:1" hidden="1" x14ac:dyDescent="0.25">
      <c r="A619">
        <v>601</v>
      </c>
    </row>
    <row r="620" spans="1:1" hidden="1" x14ac:dyDescent="0.25">
      <c r="A620">
        <v>602</v>
      </c>
    </row>
    <row r="621" spans="1:1" hidden="1" x14ac:dyDescent="0.25">
      <c r="A621">
        <v>603</v>
      </c>
    </row>
    <row r="622" spans="1:1" hidden="1" x14ac:dyDescent="0.25">
      <c r="A622">
        <v>604</v>
      </c>
    </row>
    <row r="623" spans="1:1" hidden="1" x14ac:dyDescent="0.25">
      <c r="A623">
        <v>605</v>
      </c>
    </row>
    <row r="624" spans="1:1" hidden="1" x14ac:dyDescent="0.25">
      <c r="A624">
        <v>606</v>
      </c>
    </row>
    <row r="625" spans="1:1" hidden="1" x14ac:dyDescent="0.25">
      <c r="A625">
        <v>607</v>
      </c>
    </row>
    <row r="626" spans="1:1" hidden="1" x14ac:dyDescent="0.25">
      <c r="A626">
        <v>608</v>
      </c>
    </row>
    <row r="627" spans="1:1" hidden="1" x14ac:dyDescent="0.25">
      <c r="A627">
        <v>609</v>
      </c>
    </row>
    <row r="628" spans="1:1" hidden="1" x14ac:dyDescent="0.25">
      <c r="A628">
        <v>610</v>
      </c>
    </row>
    <row r="629" spans="1:1" hidden="1" x14ac:dyDescent="0.25">
      <c r="A629">
        <v>611</v>
      </c>
    </row>
    <row r="630" spans="1:1" hidden="1" x14ac:dyDescent="0.25">
      <c r="A630">
        <v>612</v>
      </c>
    </row>
    <row r="631" spans="1:1" hidden="1" x14ac:dyDescent="0.25">
      <c r="A631">
        <v>613</v>
      </c>
    </row>
    <row r="632" spans="1:1" hidden="1" x14ac:dyDescent="0.25">
      <c r="A632">
        <v>614</v>
      </c>
    </row>
    <row r="633" spans="1:1" hidden="1" x14ac:dyDescent="0.25">
      <c r="A633">
        <v>615</v>
      </c>
    </row>
    <row r="634" spans="1:1" hidden="1" x14ac:dyDescent="0.25">
      <c r="A634">
        <v>616</v>
      </c>
    </row>
    <row r="635" spans="1:1" hidden="1" x14ac:dyDescent="0.25">
      <c r="A635">
        <v>617</v>
      </c>
    </row>
    <row r="636" spans="1:1" hidden="1" x14ac:dyDescent="0.25">
      <c r="A636">
        <v>618</v>
      </c>
    </row>
    <row r="637" spans="1:1" hidden="1" x14ac:dyDescent="0.25">
      <c r="A637">
        <v>619</v>
      </c>
    </row>
    <row r="638" spans="1:1" hidden="1" x14ac:dyDescent="0.25">
      <c r="A638">
        <v>620</v>
      </c>
    </row>
    <row r="639" spans="1:1" hidden="1" x14ac:dyDescent="0.25">
      <c r="A639">
        <v>621</v>
      </c>
    </row>
    <row r="640" spans="1:1" hidden="1" x14ac:dyDescent="0.25">
      <c r="A640">
        <v>622</v>
      </c>
    </row>
    <row r="641" spans="1:1" hidden="1" x14ac:dyDescent="0.25">
      <c r="A641">
        <v>623</v>
      </c>
    </row>
    <row r="642" spans="1:1" hidden="1" x14ac:dyDescent="0.25">
      <c r="A642">
        <v>624</v>
      </c>
    </row>
    <row r="643" spans="1:1" hidden="1" x14ac:dyDescent="0.25">
      <c r="A643">
        <v>625</v>
      </c>
    </row>
    <row r="644" spans="1:1" hidden="1" x14ac:dyDescent="0.25">
      <c r="A644">
        <v>626</v>
      </c>
    </row>
    <row r="645" spans="1:1" hidden="1" x14ac:dyDescent="0.25">
      <c r="A645">
        <v>627</v>
      </c>
    </row>
    <row r="646" spans="1:1" hidden="1" x14ac:dyDescent="0.25">
      <c r="A646">
        <v>628</v>
      </c>
    </row>
    <row r="647" spans="1:1" hidden="1" x14ac:dyDescent="0.25">
      <c r="A647">
        <v>629</v>
      </c>
    </row>
    <row r="648" spans="1:1" hidden="1" x14ac:dyDescent="0.25">
      <c r="A648">
        <v>630</v>
      </c>
    </row>
    <row r="649" spans="1:1" hidden="1" x14ac:dyDescent="0.25">
      <c r="A649">
        <v>631</v>
      </c>
    </row>
    <row r="650" spans="1:1" hidden="1" x14ac:dyDescent="0.25">
      <c r="A650">
        <v>632</v>
      </c>
    </row>
    <row r="651" spans="1:1" hidden="1" x14ac:dyDescent="0.25">
      <c r="A651">
        <v>633</v>
      </c>
    </row>
    <row r="652" spans="1:1" hidden="1" x14ac:dyDescent="0.25">
      <c r="A652">
        <v>634</v>
      </c>
    </row>
    <row r="653" spans="1:1" hidden="1" x14ac:dyDescent="0.25">
      <c r="A653">
        <v>635</v>
      </c>
    </row>
    <row r="654" spans="1:1" hidden="1" x14ac:dyDescent="0.25">
      <c r="A654">
        <v>636</v>
      </c>
    </row>
    <row r="655" spans="1:1" hidden="1" x14ac:dyDescent="0.25">
      <c r="A655">
        <v>637</v>
      </c>
    </row>
    <row r="656" spans="1:1" hidden="1" x14ac:dyDescent="0.25">
      <c r="A656">
        <v>638</v>
      </c>
    </row>
    <row r="657" spans="1:1" hidden="1" x14ac:dyDescent="0.25">
      <c r="A657">
        <v>639</v>
      </c>
    </row>
    <row r="658" spans="1:1" hidden="1" x14ac:dyDescent="0.25">
      <c r="A658">
        <v>640</v>
      </c>
    </row>
    <row r="659" spans="1:1" hidden="1" x14ac:dyDescent="0.25">
      <c r="A659">
        <v>641</v>
      </c>
    </row>
    <row r="660" spans="1:1" hidden="1" x14ac:dyDescent="0.25">
      <c r="A660">
        <v>642</v>
      </c>
    </row>
    <row r="661" spans="1:1" hidden="1" x14ac:dyDescent="0.25">
      <c r="A661">
        <v>643</v>
      </c>
    </row>
    <row r="662" spans="1:1" hidden="1" x14ac:dyDescent="0.25">
      <c r="A662">
        <v>644</v>
      </c>
    </row>
    <row r="663" spans="1:1" hidden="1" x14ac:dyDescent="0.25">
      <c r="A663">
        <v>645</v>
      </c>
    </row>
    <row r="664" spans="1:1" hidden="1" x14ac:dyDescent="0.25">
      <c r="A664">
        <v>646</v>
      </c>
    </row>
    <row r="665" spans="1:1" hidden="1" x14ac:dyDescent="0.25">
      <c r="A665">
        <v>647</v>
      </c>
    </row>
    <row r="666" spans="1:1" hidden="1" x14ac:dyDescent="0.25">
      <c r="A666">
        <v>648</v>
      </c>
    </row>
    <row r="667" spans="1:1" hidden="1" x14ac:dyDescent="0.25">
      <c r="A667">
        <v>649</v>
      </c>
    </row>
    <row r="668" spans="1:1" hidden="1" x14ac:dyDescent="0.25">
      <c r="A668">
        <v>650</v>
      </c>
    </row>
    <row r="669" spans="1:1" hidden="1" x14ac:dyDescent="0.25">
      <c r="A669">
        <v>651</v>
      </c>
    </row>
    <row r="670" spans="1:1" hidden="1" x14ac:dyDescent="0.25">
      <c r="A670">
        <v>652</v>
      </c>
    </row>
    <row r="671" spans="1:1" hidden="1" x14ac:dyDescent="0.25">
      <c r="A671">
        <v>653</v>
      </c>
    </row>
    <row r="672" spans="1:1" hidden="1" x14ac:dyDescent="0.25">
      <c r="A672">
        <v>654</v>
      </c>
    </row>
    <row r="673" spans="1:1" hidden="1" x14ac:dyDescent="0.25">
      <c r="A673">
        <v>655</v>
      </c>
    </row>
    <row r="674" spans="1:1" hidden="1" x14ac:dyDescent="0.25">
      <c r="A674">
        <v>656</v>
      </c>
    </row>
    <row r="675" spans="1:1" hidden="1" x14ac:dyDescent="0.25">
      <c r="A675">
        <v>657</v>
      </c>
    </row>
    <row r="676" spans="1:1" hidden="1" x14ac:dyDescent="0.25">
      <c r="A676">
        <v>658</v>
      </c>
    </row>
    <row r="677" spans="1:1" hidden="1" x14ac:dyDescent="0.25">
      <c r="A677">
        <v>659</v>
      </c>
    </row>
    <row r="678" spans="1:1" hidden="1" x14ac:dyDescent="0.25">
      <c r="A678">
        <v>660</v>
      </c>
    </row>
    <row r="679" spans="1:1" hidden="1" x14ac:dyDescent="0.25">
      <c r="A679">
        <v>661</v>
      </c>
    </row>
    <row r="680" spans="1:1" hidden="1" x14ac:dyDescent="0.25">
      <c r="A680">
        <v>662</v>
      </c>
    </row>
    <row r="681" spans="1:1" hidden="1" x14ac:dyDescent="0.25">
      <c r="A681">
        <v>663</v>
      </c>
    </row>
    <row r="682" spans="1:1" hidden="1" x14ac:dyDescent="0.25">
      <c r="A682">
        <v>664</v>
      </c>
    </row>
    <row r="683" spans="1:1" hidden="1" x14ac:dyDescent="0.25">
      <c r="A683">
        <v>665</v>
      </c>
    </row>
    <row r="684" spans="1:1" hidden="1" x14ac:dyDescent="0.25">
      <c r="A684">
        <v>666</v>
      </c>
    </row>
    <row r="685" spans="1:1" hidden="1" x14ac:dyDescent="0.25">
      <c r="A685">
        <v>667</v>
      </c>
    </row>
    <row r="686" spans="1:1" hidden="1" x14ac:dyDescent="0.25">
      <c r="A686">
        <v>668</v>
      </c>
    </row>
    <row r="687" spans="1:1" hidden="1" x14ac:dyDescent="0.25">
      <c r="A687">
        <v>669</v>
      </c>
    </row>
    <row r="688" spans="1:1" hidden="1" x14ac:dyDescent="0.25">
      <c r="A688">
        <v>670</v>
      </c>
    </row>
    <row r="689" spans="1:1" hidden="1" x14ac:dyDescent="0.25">
      <c r="A689">
        <v>671</v>
      </c>
    </row>
    <row r="690" spans="1:1" hidden="1" x14ac:dyDescent="0.25">
      <c r="A690">
        <v>672</v>
      </c>
    </row>
    <row r="691" spans="1:1" hidden="1" x14ac:dyDescent="0.25">
      <c r="A691">
        <v>673</v>
      </c>
    </row>
    <row r="692" spans="1:1" hidden="1" x14ac:dyDescent="0.25">
      <c r="A692">
        <v>674</v>
      </c>
    </row>
    <row r="693" spans="1:1" hidden="1" x14ac:dyDescent="0.25">
      <c r="A693">
        <v>675</v>
      </c>
    </row>
    <row r="694" spans="1:1" hidden="1" x14ac:dyDescent="0.25">
      <c r="A694">
        <v>676</v>
      </c>
    </row>
    <row r="695" spans="1:1" hidden="1" x14ac:dyDescent="0.25">
      <c r="A695">
        <v>677</v>
      </c>
    </row>
    <row r="696" spans="1:1" hidden="1" x14ac:dyDescent="0.25">
      <c r="A696">
        <v>678</v>
      </c>
    </row>
    <row r="697" spans="1:1" hidden="1" x14ac:dyDescent="0.25">
      <c r="A697">
        <v>679</v>
      </c>
    </row>
    <row r="698" spans="1:1" hidden="1" x14ac:dyDescent="0.25">
      <c r="A698">
        <v>680</v>
      </c>
    </row>
    <row r="699" spans="1:1" hidden="1" x14ac:dyDescent="0.25">
      <c r="A699">
        <v>681</v>
      </c>
    </row>
    <row r="700" spans="1:1" hidden="1" x14ac:dyDescent="0.25">
      <c r="A700">
        <v>682</v>
      </c>
    </row>
    <row r="701" spans="1:1" hidden="1" x14ac:dyDescent="0.25">
      <c r="A701">
        <v>683</v>
      </c>
    </row>
    <row r="702" spans="1:1" hidden="1" x14ac:dyDescent="0.25">
      <c r="A702">
        <v>684</v>
      </c>
    </row>
    <row r="703" spans="1:1" hidden="1" x14ac:dyDescent="0.25">
      <c r="A703">
        <v>685</v>
      </c>
    </row>
    <row r="704" spans="1:1" hidden="1" x14ac:dyDescent="0.25">
      <c r="A704">
        <v>686</v>
      </c>
    </row>
    <row r="705" spans="1:1" hidden="1" x14ac:dyDescent="0.25">
      <c r="A705">
        <v>687</v>
      </c>
    </row>
    <row r="706" spans="1:1" hidden="1" x14ac:dyDescent="0.25">
      <c r="A706">
        <v>688</v>
      </c>
    </row>
    <row r="707" spans="1:1" hidden="1" x14ac:dyDescent="0.25">
      <c r="A707">
        <v>689</v>
      </c>
    </row>
    <row r="708" spans="1:1" hidden="1" x14ac:dyDescent="0.25">
      <c r="A708">
        <v>690</v>
      </c>
    </row>
    <row r="709" spans="1:1" hidden="1" x14ac:dyDescent="0.25">
      <c r="A709">
        <v>691</v>
      </c>
    </row>
    <row r="710" spans="1:1" hidden="1" x14ac:dyDescent="0.25">
      <c r="A710">
        <v>692</v>
      </c>
    </row>
    <row r="711" spans="1:1" hidden="1" x14ac:dyDescent="0.25">
      <c r="A711">
        <v>693</v>
      </c>
    </row>
    <row r="712" spans="1:1" hidden="1" x14ac:dyDescent="0.25">
      <c r="A712">
        <v>694</v>
      </c>
    </row>
    <row r="713" spans="1:1" hidden="1" x14ac:dyDescent="0.25">
      <c r="A713">
        <v>695</v>
      </c>
    </row>
    <row r="714" spans="1:1" hidden="1" x14ac:dyDescent="0.25">
      <c r="A714">
        <v>696</v>
      </c>
    </row>
    <row r="715" spans="1:1" hidden="1" x14ac:dyDescent="0.25">
      <c r="A715">
        <v>697</v>
      </c>
    </row>
    <row r="716" spans="1:1" hidden="1" x14ac:dyDescent="0.25">
      <c r="A716">
        <v>698</v>
      </c>
    </row>
    <row r="717" spans="1:1" hidden="1" x14ac:dyDescent="0.25">
      <c r="A717">
        <v>699</v>
      </c>
    </row>
    <row r="718" spans="1:1" hidden="1" x14ac:dyDescent="0.25">
      <c r="A718">
        <v>700</v>
      </c>
    </row>
    <row r="719" spans="1:1" hidden="1" x14ac:dyDescent="0.25">
      <c r="A719">
        <v>701</v>
      </c>
    </row>
    <row r="720" spans="1:1" hidden="1" x14ac:dyDescent="0.25">
      <c r="A720">
        <v>702</v>
      </c>
    </row>
    <row r="721" spans="1:1" hidden="1" x14ac:dyDescent="0.25">
      <c r="A721">
        <v>703</v>
      </c>
    </row>
    <row r="722" spans="1:1" hidden="1" x14ac:dyDescent="0.25">
      <c r="A722">
        <v>704</v>
      </c>
    </row>
    <row r="723" spans="1:1" hidden="1" x14ac:dyDescent="0.25">
      <c r="A723">
        <v>705</v>
      </c>
    </row>
    <row r="724" spans="1:1" hidden="1" x14ac:dyDescent="0.25">
      <c r="A724">
        <v>706</v>
      </c>
    </row>
    <row r="725" spans="1:1" hidden="1" x14ac:dyDescent="0.25">
      <c r="A725">
        <v>707</v>
      </c>
    </row>
    <row r="726" spans="1:1" hidden="1" x14ac:dyDescent="0.25">
      <c r="A726">
        <v>708</v>
      </c>
    </row>
    <row r="727" spans="1:1" hidden="1" x14ac:dyDescent="0.25">
      <c r="A727">
        <v>709</v>
      </c>
    </row>
    <row r="728" spans="1:1" hidden="1" x14ac:dyDescent="0.25">
      <c r="A728">
        <v>710</v>
      </c>
    </row>
    <row r="729" spans="1:1" hidden="1" x14ac:dyDescent="0.25">
      <c r="A729">
        <v>711</v>
      </c>
    </row>
    <row r="730" spans="1:1" hidden="1" x14ac:dyDescent="0.25">
      <c r="A730">
        <v>712</v>
      </c>
    </row>
    <row r="731" spans="1:1" hidden="1" x14ac:dyDescent="0.25">
      <c r="A731">
        <v>713</v>
      </c>
    </row>
    <row r="732" spans="1:1" hidden="1" x14ac:dyDescent="0.25">
      <c r="A732">
        <v>714</v>
      </c>
    </row>
    <row r="733" spans="1:1" hidden="1" x14ac:dyDescent="0.25">
      <c r="A733">
        <v>715</v>
      </c>
    </row>
    <row r="734" spans="1:1" hidden="1" x14ac:dyDescent="0.25">
      <c r="A734">
        <v>716</v>
      </c>
    </row>
    <row r="735" spans="1:1" hidden="1" x14ac:dyDescent="0.25">
      <c r="A735">
        <v>717</v>
      </c>
    </row>
    <row r="736" spans="1:1" hidden="1" x14ac:dyDescent="0.25">
      <c r="A736">
        <v>718</v>
      </c>
    </row>
    <row r="737" spans="1:1" hidden="1" x14ac:dyDescent="0.25">
      <c r="A737">
        <v>719</v>
      </c>
    </row>
    <row r="738" spans="1:1" hidden="1" x14ac:dyDescent="0.25">
      <c r="A738">
        <v>720</v>
      </c>
    </row>
    <row r="739" spans="1:1" hidden="1" x14ac:dyDescent="0.25">
      <c r="A739">
        <v>721</v>
      </c>
    </row>
    <row r="740" spans="1:1" hidden="1" x14ac:dyDescent="0.25">
      <c r="A740">
        <v>722</v>
      </c>
    </row>
    <row r="741" spans="1:1" hidden="1" x14ac:dyDescent="0.25">
      <c r="A741">
        <v>723</v>
      </c>
    </row>
    <row r="742" spans="1:1" hidden="1" x14ac:dyDescent="0.25">
      <c r="A742">
        <v>724</v>
      </c>
    </row>
    <row r="743" spans="1:1" hidden="1" x14ac:dyDescent="0.25">
      <c r="A743">
        <v>725</v>
      </c>
    </row>
    <row r="744" spans="1:1" hidden="1" x14ac:dyDescent="0.25">
      <c r="A744">
        <v>726</v>
      </c>
    </row>
    <row r="745" spans="1:1" hidden="1" x14ac:dyDescent="0.25">
      <c r="A745">
        <v>727</v>
      </c>
    </row>
    <row r="746" spans="1:1" hidden="1" x14ac:dyDescent="0.25">
      <c r="A746">
        <v>728</v>
      </c>
    </row>
    <row r="747" spans="1:1" hidden="1" x14ac:dyDescent="0.25">
      <c r="A747">
        <v>729</v>
      </c>
    </row>
    <row r="748" spans="1:1" hidden="1" x14ac:dyDescent="0.25">
      <c r="A748">
        <v>730</v>
      </c>
    </row>
    <row r="749" spans="1:1" hidden="1" x14ac:dyDescent="0.25">
      <c r="A749">
        <v>731</v>
      </c>
    </row>
    <row r="750" spans="1:1" hidden="1" x14ac:dyDescent="0.25">
      <c r="A750">
        <v>732</v>
      </c>
    </row>
    <row r="751" spans="1:1" hidden="1" x14ac:dyDescent="0.25">
      <c r="A751">
        <v>733</v>
      </c>
    </row>
    <row r="752" spans="1:1" hidden="1" x14ac:dyDescent="0.25">
      <c r="A752">
        <v>734</v>
      </c>
    </row>
    <row r="753" spans="1:1" hidden="1" x14ac:dyDescent="0.25">
      <c r="A753">
        <v>735</v>
      </c>
    </row>
    <row r="754" spans="1:1" hidden="1" x14ac:dyDescent="0.25">
      <c r="A754">
        <v>736</v>
      </c>
    </row>
    <row r="755" spans="1:1" hidden="1" x14ac:dyDescent="0.25">
      <c r="A755">
        <v>737</v>
      </c>
    </row>
    <row r="756" spans="1:1" hidden="1" x14ac:dyDescent="0.25">
      <c r="A756">
        <v>738</v>
      </c>
    </row>
    <row r="757" spans="1:1" hidden="1" x14ac:dyDescent="0.25">
      <c r="A757">
        <v>739</v>
      </c>
    </row>
    <row r="758" spans="1:1" hidden="1" x14ac:dyDescent="0.25">
      <c r="A758">
        <v>740</v>
      </c>
    </row>
    <row r="759" spans="1:1" hidden="1" x14ac:dyDescent="0.25">
      <c r="A759">
        <v>741</v>
      </c>
    </row>
    <row r="760" spans="1:1" hidden="1" x14ac:dyDescent="0.25">
      <c r="A760">
        <v>742</v>
      </c>
    </row>
    <row r="761" spans="1:1" hidden="1" x14ac:dyDescent="0.25">
      <c r="A761">
        <v>743</v>
      </c>
    </row>
    <row r="762" spans="1:1" hidden="1" x14ac:dyDescent="0.25">
      <c r="A762">
        <v>744</v>
      </c>
    </row>
    <row r="763" spans="1:1" hidden="1" x14ac:dyDescent="0.25">
      <c r="A763">
        <v>745</v>
      </c>
    </row>
    <row r="764" spans="1:1" hidden="1" x14ac:dyDescent="0.25">
      <c r="A764">
        <v>746</v>
      </c>
    </row>
    <row r="765" spans="1:1" hidden="1" x14ac:dyDescent="0.25">
      <c r="A765">
        <v>747</v>
      </c>
    </row>
    <row r="766" spans="1:1" hidden="1" x14ac:dyDescent="0.25">
      <c r="A766">
        <v>748</v>
      </c>
    </row>
    <row r="767" spans="1:1" hidden="1" x14ac:dyDescent="0.25">
      <c r="A767">
        <v>749</v>
      </c>
    </row>
    <row r="768" spans="1:1" hidden="1" x14ac:dyDescent="0.25">
      <c r="A768">
        <v>750</v>
      </c>
    </row>
    <row r="769" spans="1:1" hidden="1" x14ac:dyDescent="0.25">
      <c r="A769">
        <v>751</v>
      </c>
    </row>
    <row r="770" spans="1:1" hidden="1" x14ac:dyDescent="0.25">
      <c r="A770">
        <v>752</v>
      </c>
    </row>
    <row r="771" spans="1:1" hidden="1" x14ac:dyDescent="0.25">
      <c r="A771">
        <v>753</v>
      </c>
    </row>
    <row r="772" spans="1:1" hidden="1" x14ac:dyDescent="0.25">
      <c r="A772">
        <v>754</v>
      </c>
    </row>
    <row r="773" spans="1:1" hidden="1" x14ac:dyDescent="0.25">
      <c r="A773">
        <v>755</v>
      </c>
    </row>
    <row r="774" spans="1:1" hidden="1" x14ac:dyDescent="0.25">
      <c r="A774">
        <v>756</v>
      </c>
    </row>
    <row r="775" spans="1:1" hidden="1" x14ac:dyDescent="0.25">
      <c r="A775">
        <v>757</v>
      </c>
    </row>
    <row r="776" spans="1:1" hidden="1" x14ac:dyDescent="0.25">
      <c r="A776">
        <v>758</v>
      </c>
    </row>
    <row r="777" spans="1:1" hidden="1" x14ac:dyDescent="0.25">
      <c r="A777">
        <v>759</v>
      </c>
    </row>
    <row r="778" spans="1:1" hidden="1" x14ac:dyDescent="0.25">
      <c r="A778">
        <v>760</v>
      </c>
    </row>
    <row r="779" spans="1:1" hidden="1" x14ac:dyDescent="0.25">
      <c r="A779">
        <v>761</v>
      </c>
    </row>
    <row r="780" spans="1:1" hidden="1" x14ac:dyDescent="0.25">
      <c r="A780">
        <v>762</v>
      </c>
    </row>
    <row r="781" spans="1:1" hidden="1" x14ac:dyDescent="0.25">
      <c r="A781">
        <v>763</v>
      </c>
    </row>
    <row r="782" spans="1:1" hidden="1" x14ac:dyDescent="0.25">
      <c r="A782">
        <v>764</v>
      </c>
    </row>
    <row r="783" spans="1:1" hidden="1" x14ac:dyDescent="0.25">
      <c r="A783">
        <v>765</v>
      </c>
    </row>
    <row r="784" spans="1:1" hidden="1" x14ac:dyDescent="0.25">
      <c r="A784">
        <v>766</v>
      </c>
    </row>
    <row r="785" spans="1:1" hidden="1" x14ac:dyDescent="0.25">
      <c r="A785">
        <v>767</v>
      </c>
    </row>
    <row r="786" spans="1:1" hidden="1" x14ac:dyDescent="0.25">
      <c r="A786">
        <v>768</v>
      </c>
    </row>
    <row r="787" spans="1:1" hidden="1" x14ac:dyDescent="0.25">
      <c r="A787">
        <v>769</v>
      </c>
    </row>
    <row r="788" spans="1:1" hidden="1" x14ac:dyDescent="0.25">
      <c r="A788">
        <v>770</v>
      </c>
    </row>
    <row r="789" spans="1:1" hidden="1" x14ac:dyDescent="0.25">
      <c r="A789">
        <v>771</v>
      </c>
    </row>
    <row r="790" spans="1:1" hidden="1" x14ac:dyDescent="0.25">
      <c r="A790">
        <v>772</v>
      </c>
    </row>
    <row r="791" spans="1:1" hidden="1" x14ac:dyDescent="0.25">
      <c r="A791">
        <v>773</v>
      </c>
    </row>
    <row r="792" spans="1:1" hidden="1" x14ac:dyDescent="0.25">
      <c r="A792">
        <v>774</v>
      </c>
    </row>
    <row r="793" spans="1:1" hidden="1" x14ac:dyDescent="0.25">
      <c r="A793">
        <v>775</v>
      </c>
    </row>
    <row r="794" spans="1:1" hidden="1" x14ac:dyDescent="0.25">
      <c r="A794">
        <v>776</v>
      </c>
    </row>
    <row r="795" spans="1:1" hidden="1" x14ac:dyDescent="0.25">
      <c r="A795">
        <v>777</v>
      </c>
    </row>
    <row r="796" spans="1:1" hidden="1" x14ac:dyDescent="0.25">
      <c r="A796">
        <v>778</v>
      </c>
    </row>
    <row r="797" spans="1:1" hidden="1" x14ac:dyDescent="0.25">
      <c r="A797">
        <v>779</v>
      </c>
    </row>
    <row r="798" spans="1:1" hidden="1" x14ac:dyDescent="0.25">
      <c r="A798">
        <v>780</v>
      </c>
    </row>
    <row r="799" spans="1:1" hidden="1" x14ac:dyDescent="0.25">
      <c r="A799">
        <v>781</v>
      </c>
    </row>
    <row r="800" spans="1:1" hidden="1" x14ac:dyDescent="0.25">
      <c r="A800">
        <v>782</v>
      </c>
    </row>
    <row r="801" spans="1:1" hidden="1" x14ac:dyDescent="0.25">
      <c r="A801">
        <v>783</v>
      </c>
    </row>
    <row r="802" spans="1:1" hidden="1" x14ac:dyDescent="0.25">
      <c r="A802">
        <v>784</v>
      </c>
    </row>
    <row r="803" spans="1:1" hidden="1" x14ac:dyDescent="0.25">
      <c r="A803">
        <v>785</v>
      </c>
    </row>
    <row r="804" spans="1:1" hidden="1" x14ac:dyDescent="0.25">
      <c r="A804">
        <v>786</v>
      </c>
    </row>
    <row r="805" spans="1:1" hidden="1" x14ac:dyDescent="0.25">
      <c r="A805">
        <v>787</v>
      </c>
    </row>
    <row r="806" spans="1:1" hidden="1" x14ac:dyDescent="0.25">
      <c r="A806">
        <v>788</v>
      </c>
    </row>
    <row r="807" spans="1:1" hidden="1" x14ac:dyDescent="0.25">
      <c r="A807">
        <v>789</v>
      </c>
    </row>
    <row r="808" spans="1:1" hidden="1" x14ac:dyDescent="0.25">
      <c r="A808">
        <v>790</v>
      </c>
    </row>
    <row r="809" spans="1:1" hidden="1" x14ac:dyDescent="0.25">
      <c r="A809">
        <v>791</v>
      </c>
    </row>
    <row r="810" spans="1:1" hidden="1" x14ac:dyDescent="0.25">
      <c r="A810">
        <v>792</v>
      </c>
    </row>
    <row r="811" spans="1:1" hidden="1" x14ac:dyDescent="0.25">
      <c r="A811">
        <v>793</v>
      </c>
    </row>
    <row r="812" spans="1:1" hidden="1" x14ac:dyDescent="0.25">
      <c r="A812">
        <v>794</v>
      </c>
    </row>
    <row r="813" spans="1:1" hidden="1" x14ac:dyDescent="0.25">
      <c r="A813">
        <v>795</v>
      </c>
    </row>
    <row r="814" spans="1:1" hidden="1" x14ac:dyDescent="0.25">
      <c r="A814">
        <v>796</v>
      </c>
    </row>
    <row r="815" spans="1:1" hidden="1" x14ac:dyDescent="0.25">
      <c r="A815">
        <v>797</v>
      </c>
    </row>
    <row r="816" spans="1:1" hidden="1" x14ac:dyDescent="0.25">
      <c r="A816">
        <v>798</v>
      </c>
    </row>
    <row r="817" spans="1:1" hidden="1" x14ac:dyDescent="0.25">
      <c r="A817">
        <v>799</v>
      </c>
    </row>
    <row r="818" spans="1:1" hidden="1" x14ac:dyDescent="0.25">
      <c r="A818">
        <v>800</v>
      </c>
    </row>
    <row r="819" spans="1:1" hidden="1" x14ac:dyDescent="0.25">
      <c r="A819">
        <v>801</v>
      </c>
    </row>
    <row r="820" spans="1:1" hidden="1" x14ac:dyDescent="0.25">
      <c r="A820">
        <v>802</v>
      </c>
    </row>
    <row r="821" spans="1:1" hidden="1" x14ac:dyDescent="0.25">
      <c r="A821">
        <v>803</v>
      </c>
    </row>
    <row r="822" spans="1:1" hidden="1" x14ac:dyDescent="0.25">
      <c r="A822">
        <v>804</v>
      </c>
    </row>
    <row r="823" spans="1:1" hidden="1" x14ac:dyDescent="0.25">
      <c r="A823">
        <v>805</v>
      </c>
    </row>
    <row r="824" spans="1:1" hidden="1" x14ac:dyDescent="0.25">
      <c r="A824">
        <v>806</v>
      </c>
    </row>
    <row r="825" spans="1:1" hidden="1" x14ac:dyDescent="0.25">
      <c r="A825">
        <v>807</v>
      </c>
    </row>
    <row r="826" spans="1:1" hidden="1" x14ac:dyDescent="0.25">
      <c r="A826">
        <v>808</v>
      </c>
    </row>
    <row r="827" spans="1:1" hidden="1" x14ac:dyDescent="0.25">
      <c r="A827">
        <v>809</v>
      </c>
    </row>
    <row r="828" spans="1:1" hidden="1" x14ac:dyDescent="0.25">
      <c r="A828">
        <v>810</v>
      </c>
    </row>
    <row r="829" spans="1:1" hidden="1" x14ac:dyDescent="0.25">
      <c r="A829">
        <v>811</v>
      </c>
    </row>
    <row r="830" spans="1:1" hidden="1" x14ac:dyDescent="0.25">
      <c r="A830">
        <v>812</v>
      </c>
    </row>
    <row r="831" spans="1:1" hidden="1" x14ac:dyDescent="0.25">
      <c r="A831">
        <v>813</v>
      </c>
    </row>
    <row r="832" spans="1:1" hidden="1" x14ac:dyDescent="0.25">
      <c r="A832">
        <v>814</v>
      </c>
    </row>
    <row r="833" spans="1:1" hidden="1" x14ac:dyDescent="0.25">
      <c r="A833">
        <v>815</v>
      </c>
    </row>
    <row r="834" spans="1:1" hidden="1" x14ac:dyDescent="0.25">
      <c r="A834">
        <v>816</v>
      </c>
    </row>
    <row r="835" spans="1:1" hidden="1" x14ac:dyDescent="0.25">
      <c r="A835">
        <v>817</v>
      </c>
    </row>
    <row r="836" spans="1:1" hidden="1" x14ac:dyDescent="0.25">
      <c r="A836">
        <v>818</v>
      </c>
    </row>
    <row r="837" spans="1:1" hidden="1" x14ac:dyDescent="0.25">
      <c r="A837">
        <v>819</v>
      </c>
    </row>
    <row r="838" spans="1:1" hidden="1" x14ac:dyDescent="0.25">
      <c r="A838">
        <v>820</v>
      </c>
    </row>
    <row r="839" spans="1:1" hidden="1" x14ac:dyDescent="0.25">
      <c r="A839">
        <v>821</v>
      </c>
    </row>
    <row r="840" spans="1:1" hidden="1" x14ac:dyDescent="0.25">
      <c r="A840">
        <v>822</v>
      </c>
    </row>
    <row r="841" spans="1:1" hidden="1" x14ac:dyDescent="0.25">
      <c r="A841">
        <v>823</v>
      </c>
    </row>
    <row r="842" spans="1:1" hidden="1" x14ac:dyDescent="0.25">
      <c r="A842">
        <v>824</v>
      </c>
    </row>
    <row r="843" spans="1:1" hidden="1" x14ac:dyDescent="0.25">
      <c r="A843">
        <v>825</v>
      </c>
    </row>
    <row r="844" spans="1:1" hidden="1" x14ac:dyDescent="0.25">
      <c r="A844">
        <v>826</v>
      </c>
    </row>
    <row r="845" spans="1:1" hidden="1" x14ac:dyDescent="0.25">
      <c r="A845">
        <v>827</v>
      </c>
    </row>
    <row r="846" spans="1:1" hidden="1" x14ac:dyDescent="0.25">
      <c r="A846">
        <v>828</v>
      </c>
    </row>
    <row r="847" spans="1:1" hidden="1" x14ac:dyDescent="0.25">
      <c r="A847">
        <v>829</v>
      </c>
    </row>
    <row r="848" spans="1:1" hidden="1" x14ac:dyDescent="0.25">
      <c r="A848">
        <v>830</v>
      </c>
    </row>
    <row r="849" spans="1:1" hidden="1" x14ac:dyDescent="0.25">
      <c r="A849">
        <v>831</v>
      </c>
    </row>
    <row r="850" spans="1:1" hidden="1" x14ac:dyDescent="0.25">
      <c r="A850">
        <v>832</v>
      </c>
    </row>
    <row r="851" spans="1:1" hidden="1" x14ac:dyDescent="0.25">
      <c r="A851">
        <v>833</v>
      </c>
    </row>
    <row r="852" spans="1:1" hidden="1" x14ac:dyDescent="0.25">
      <c r="A852">
        <v>834</v>
      </c>
    </row>
    <row r="853" spans="1:1" hidden="1" x14ac:dyDescent="0.25">
      <c r="A853">
        <v>835</v>
      </c>
    </row>
    <row r="854" spans="1:1" hidden="1" x14ac:dyDescent="0.25">
      <c r="A854">
        <v>836</v>
      </c>
    </row>
    <row r="855" spans="1:1" hidden="1" x14ac:dyDescent="0.25">
      <c r="A855">
        <v>837</v>
      </c>
    </row>
    <row r="856" spans="1:1" hidden="1" x14ac:dyDescent="0.25">
      <c r="A856">
        <v>838</v>
      </c>
    </row>
    <row r="857" spans="1:1" hidden="1" x14ac:dyDescent="0.25">
      <c r="A857">
        <v>839</v>
      </c>
    </row>
    <row r="858" spans="1:1" hidden="1" x14ac:dyDescent="0.25">
      <c r="A858">
        <v>840</v>
      </c>
    </row>
    <row r="859" spans="1:1" hidden="1" x14ac:dyDescent="0.25">
      <c r="A859">
        <v>841</v>
      </c>
    </row>
    <row r="860" spans="1:1" hidden="1" x14ac:dyDescent="0.25">
      <c r="A860">
        <v>842</v>
      </c>
    </row>
    <row r="861" spans="1:1" hidden="1" x14ac:dyDescent="0.25">
      <c r="A861">
        <v>843</v>
      </c>
    </row>
    <row r="862" spans="1:1" hidden="1" x14ac:dyDescent="0.25">
      <c r="A862">
        <v>844</v>
      </c>
    </row>
    <row r="863" spans="1:1" hidden="1" x14ac:dyDescent="0.25">
      <c r="A863">
        <v>845</v>
      </c>
    </row>
    <row r="864" spans="1:1" hidden="1" x14ac:dyDescent="0.25">
      <c r="A864">
        <v>846</v>
      </c>
    </row>
    <row r="865" spans="1:1" hidden="1" x14ac:dyDescent="0.25">
      <c r="A865">
        <v>847</v>
      </c>
    </row>
    <row r="866" spans="1:1" hidden="1" x14ac:dyDescent="0.25">
      <c r="A866">
        <v>848</v>
      </c>
    </row>
    <row r="867" spans="1:1" hidden="1" x14ac:dyDescent="0.25">
      <c r="A867">
        <v>849</v>
      </c>
    </row>
    <row r="868" spans="1:1" hidden="1" x14ac:dyDescent="0.25">
      <c r="A868">
        <v>850</v>
      </c>
    </row>
    <row r="869" spans="1:1" hidden="1" x14ac:dyDescent="0.25">
      <c r="A869">
        <v>851</v>
      </c>
    </row>
    <row r="870" spans="1:1" hidden="1" x14ac:dyDescent="0.25">
      <c r="A870">
        <v>852</v>
      </c>
    </row>
    <row r="871" spans="1:1" hidden="1" x14ac:dyDescent="0.25">
      <c r="A871">
        <v>853</v>
      </c>
    </row>
    <row r="872" spans="1:1" hidden="1" x14ac:dyDescent="0.25">
      <c r="A872">
        <v>854</v>
      </c>
    </row>
    <row r="873" spans="1:1" hidden="1" x14ac:dyDescent="0.25">
      <c r="A873">
        <v>855</v>
      </c>
    </row>
    <row r="874" spans="1:1" hidden="1" x14ac:dyDescent="0.25">
      <c r="A874">
        <v>856</v>
      </c>
    </row>
    <row r="875" spans="1:1" hidden="1" x14ac:dyDescent="0.25">
      <c r="A875">
        <v>857</v>
      </c>
    </row>
    <row r="876" spans="1:1" hidden="1" x14ac:dyDescent="0.25">
      <c r="A876">
        <v>858</v>
      </c>
    </row>
    <row r="877" spans="1:1" hidden="1" x14ac:dyDescent="0.25">
      <c r="A877">
        <v>859</v>
      </c>
    </row>
    <row r="878" spans="1:1" hidden="1" x14ac:dyDescent="0.25">
      <c r="A878">
        <v>860</v>
      </c>
    </row>
    <row r="879" spans="1:1" hidden="1" x14ac:dyDescent="0.25">
      <c r="A879">
        <v>861</v>
      </c>
    </row>
    <row r="880" spans="1:1" hidden="1" x14ac:dyDescent="0.25">
      <c r="A880">
        <v>862</v>
      </c>
    </row>
    <row r="881" spans="1:7" hidden="1" x14ac:dyDescent="0.25">
      <c r="A881">
        <v>863</v>
      </c>
    </row>
    <row r="882" spans="1:7" hidden="1" x14ac:dyDescent="0.25">
      <c r="A882">
        <v>864</v>
      </c>
    </row>
    <row r="883" spans="1:7" hidden="1" x14ac:dyDescent="0.25">
      <c r="A883">
        <v>865</v>
      </c>
    </row>
    <row r="884" spans="1:7" hidden="1" x14ac:dyDescent="0.25">
      <c r="A884">
        <v>866</v>
      </c>
    </row>
    <row r="885" spans="1:7" hidden="1" x14ac:dyDescent="0.25">
      <c r="A885">
        <v>867</v>
      </c>
    </row>
    <row r="886" spans="1:7" hidden="1" x14ac:dyDescent="0.25">
      <c r="A886">
        <v>868</v>
      </c>
    </row>
    <row r="887" spans="1:7" hidden="1" x14ac:dyDescent="0.25">
      <c r="A887">
        <v>869</v>
      </c>
    </row>
    <row r="888" spans="1:7" hidden="1" x14ac:dyDescent="0.25">
      <c r="A888">
        <v>870</v>
      </c>
    </row>
    <row r="889" spans="1:7" hidden="1" x14ac:dyDescent="0.25">
      <c r="A889">
        <v>871</v>
      </c>
    </row>
    <row r="890" spans="1:7" hidden="1" x14ac:dyDescent="0.25">
      <c r="A890">
        <v>872</v>
      </c>
    </row>
    <row r="891" spans="1:7" hidden="1" x14ac:dyDescent="0.25">
      <c r="A891">
        <v>873</v>
      </c>
    </row>
    <row r="892" spans="1:7" hidden="1" x14ac:dyDescent="0.25">
      <c r="A892">
        <v>874</v>
      </c>
    </row>
    <row r="893" spans="1:7" hidden="1" x14ac:dyDescent="0.25">
      <c r="A893">
        <v>875</v>
      </c>
    </row>
    <row r="894" spans="1:7" hidden="1" x14ac:dyDescent="0.25">
      <c r="A894">
        <v>876</v>
      </c>
    </row>
    <row r="895" spans="1:7" hidden="1" x14ac:dyDescent="0.25">
      <c r="A895">
        <v>877</v>
      </c>
    </row>
    <row r="896" spans="1:7" x14ac:dyDescent="0.25">
      <c r="G896" s="274"/>
    </row>
  </sheetData>
  <autoFilter ref="A18:B895" xr:uid="{60C1122E-5323-4BF3-9E0B-05E8061328AF}">
    <filterColumn colId="1">
      <filters>
        <filter val="1325"/>
        <filter val="143"/>
        <filter val="316"/>
        <filter val="333"/>
        <filter val="342"/>
        <filter val="349"/>
        <filter val="602"/>
        <filter val="703"/>
        <filter val="9999"/>
      </filters>
    </filterColumn>
  </autoFilter>
  <mergeCells count="19">
    <mergeCell ref="C543:E543"/>
    <mergeCell ref="C544:E544"/>
    <mergeCell ref="O16:Q16"/>
    <mergeCell ref="R16:T16"/>
    <mergeCell ref="U16:W16"/>
    <mergeCell ref="X16:Z16"/>
    <mergeCell ref="AA16:AC16"/>
    <mergeCell ref="C542:E542"/>
    <mergeCell ref="E15:E17"/>
    <mergeCell ref="F15:AC15"/>
    <mergeCell ref="F16:H16"/>
    <mergeCell ref="I16:K16"/>
    <mergeCell ref="L16:N16"/>
    <mergeCell ref="C10:L10"/>
    <mergeCell ref="D12:L12"/>
    <mergeCell ref="C15:C17"/>
    <mergeCell ref="D15:D17"/>
    <mergeCell ref="C9:P9"/>
    <mergeCell ref="D11:Q11"/>
  </mergeCells>
  <pageMargins left="0.7" right="0.7" top="0.75" bottom="0.75" header="0.3" footer="0.3"/>
  <pageSetup paperSize="9" scale="76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DA0F4-8A36-4E44-987B-D825ECDCBC28}">
  <sheetPr codeName="Sheet12"/>
  <dimension ref="A1:R124"/>
  <sheetViews>
    <sheetView topLeftCell="A61" zoomScaleNormal="100" workbookViewId="0">
      <selection activeCell="N40" sqref="N40"/>
    </sheetView>
  </sheetViews>
  <sheetFormatPr defaultRowHeight="15" x14ac:dyDescent="0.25"/>
  <cols>
    <col min="4" max="4" width="10" customWidth="1"/>
    <col min="5" max="5" width="11.5703125" customWidth="1"/>
    <col min="6" max="6" width="10.140625" customWidth="1"/>
    <col min="7" max="7" width="9.42578125" customWidth="1"/>
    <col min="9" max="9" width="18.28515625" customWidth="1"/>
  </cols>
  <sheetData>
    <row r="1" spans="1:18" ht="15.75" x14ac:dyDescent="0.25">
      <c r="B1" s="45"/>
      <c r="C1" s="45"/>
      <c r="D1" s="45"/>
      <c r="E1" s="45"/>
      <c r="F1" s="45"/>
      <c r="G1" s="45"/>
      <c r="H1" s="45"/>
    </row>
    <row r="2" spans="1:18" ht="15.75" x14ac:dyDescent="0.25">
      <c r="A2" s="45"/>
      <c r="B2" s="45"/>
      <c r="C2" s="45"/>
      <c r="D2" s="45"/>
      <c r="E2" s="45"/>
      <c r="F2" s="45"/>
      <c r="G2" s="45"/>
      <c r="H2" s="45" t="s">
        <v>185</v>
      </c>
      <c r="I2" s="45"/>
    </row>
    <row r="3" spans="1:18" ht="15.75" x14ac:dyDescent="0.25">
      <c r="A3" s="45"/>
      <c r="C3" s="45" t="s">
        <v>199</v>
      </c>
      <c r="D3" s="45"/>
      <c r="E3" s="45"/>
      <c r="F3" s="45"/>
      <c r="G3" s="45"/>
      <c r="H3" s="45"/>
    </row>
    <row r="4" spans="1:18" x14ac:dyDescent="0.25">
      <c r="A4" s="367" t="s">
        <v>51</v>
      </c>
      <c r="B4" s="367" t="s">
        <v>44</v>
      </c>
      <c r="C4" s="367" t="s">
        <v>197</v>
      </c>
      <c r="D4" s="367" t="s">
        <v>45</v>
      </c>
      <c r="E4" s="367"/>
      <c r="F4" s="367"/>
      <c r="G4" s="367" t="s">
        <v>48</v>
      </c>
      <c r="H4" s="367"/>
      <c r="I4" s="367" t="s">
        <v>50</v>
      </c>
    </row>
    <row r="5" spans="1:18" ht="99" customHeight="1" x14ac:dyDescent="0.25">
      <c r="A5" s="368"/>
      <c r="B5" s="367"/>
      <c r="C5" s="367"/>
      <c r="D5" s="367"/>
      <c r="E5" s="367"/>
      <c r="F5" s="367"/>
      <c r="G5" s="367"/>
      <c r="H5" s="367"/>
      <c r="I5" s="367"/>
    </row>
    <row r="6" spans="1:18" ht="90" customHeight="1" x14ac:dyDescent="0.25">
      <c r="A6" s="368"/>
      <c r="B6" s="369"/>
      <c r="C6" s="369"/>
      <c r="D6" s="71" t="s">
        <v>46</v>
      </c>
      <c r="E6" s="71" t="s">
        <v>47</v>
      </c>
      <c r="F6" s="71" t="s">
        <v>52</v>
      </c>
      <c r="G6" s="54" t="s">
        <v>49</v>
      </c>
      <c r="H6" s="55" t="s">
        <v>53</v>
      </c>
      <c r="I6" s="367"/>
    </row>
    <row r="7" spans="1:18" x14ac:dyDescent="0.25">
      <c r="A7" s="132">
        <v>1</v>
      </c>
      <c r="B7" s="132">
        <v>2</v>
      </c>
      <c r="C7" s="132">
        <v>3</v>
      </c>
      <c r="D7" s="132">
        <v>4</v>
      </c>
      <c r="E7" s="132">
        <v>5</v>
      </c>
      <c r="F7" s="132">
        <v>6</v>
      </c>
      <c r="G7" s="133">
        <v>7</v>
      </c>
      <c r="H7" s="133">
        <v>8</v>
      </c>
      <c r="I7" s="132">
        <v>9</v>
      </c>
    </row>
    <row r="8" spans="1:18" x14ac:dyDescent="0.25">
      <c r="A8" s="137"/>
      <c r="B8" s="138"/>
      <c r="C8" s="138" t="s">
        <v>300</v>
      </c>
      <c r="D8" s="138"/>
      <c r="E8" s="138"/>
      <c r="F8" s="138"/>
      <c r="G8" s="138"/>
      <c r="H8" s="138"/>
      <c r="I8" s="176">
        <f>tbl2_2!G4</f>
        <v>44481</v>
      </c>
    </row>
    <row r="9" spans="1:18" ht="43.5" customHeight="1" x14ac:dyDescent="0.25">
      <c r="A9" s="134">
        <v>143</v>
      </c>
      <c r="B9" s="135">
        <v>20</v>
      </c>
      <c r="C9" s="135"/>
      <c r="D9" s="135">
        <v>0.02</v>
      </c>
      <c r="E9" s="135"/>
      <c r="F9" s="135"/>
      <c r="G9" s="177">
        <v>6015</v>
      </c>
      <c r="H9" s="135">
        <v>100</v>
      </c>
      <c r="I9" s="136"/>
      <c r="K9" t="str">
        <f>VLOOKUP(A9,quide!$A$1:M70,2,0)</f>
        <v>Марганец и его соединения/в пересчете на марганец (IV) оксид/</v>
      </c>
      <c r="R9" t="str">
        <f>CONCATENATE(K9," - ",E9)</f>
        <v xml:space="preserve">Марганец и его соединения/в пересчете на марганец (IV) оксид/ - </v>
      </c>
    </row>
    <row r="10" spans="1:18" ht="30.75" customHeight="1" x14ac:dyDescent="0.25">
      <c r="A10" s="66">
        <v>143</v>
      </c>
      <c r="B10" s="31">
        <v>11</v>
      </c>
      <c r="C10" s="31"/>
      <c r="D10" s="67"/>
      <c r="E10" s="31">
        <v>5.0000000000000001E-3</v>
      </c>
      <c r="F10" s="67"/>
      <c r="G10" s="178">
        <v>6015</v>
      </c>
      <c r="H10" s="31">
        <v>79.099999999999994</v>
      </c>
      <c r="I10" s="136"/>
      <c r="K10" t="str">
        <f>VLOOKUP(A10,quide!$A$1:M71,2,0)</f>
        <v>Марганец и его соединения/в пересчете на марганец (IV) оксид/</v>
      </c>
      <c r="R10" t="str">
        <f t="shared" ref="R10:R73" si="0">CONCATENATE(K10," - ",E10)</f>
        <v>Марганец и его соединения/в пересчете на марганец (IV) оксид/ - 0,005</v>
      </c>
    </row>
    <row r="11" spans="1:18" ht="30.75" customHeight="1" x14ac:dyDescent="0.25">
      <c r="A11" s="66">
        <v>143</v>
      </c>
      <c r="B11" s="67">
        <v>23</v>
      </c>
      <c r="C11" s="67"/>
      <c r="D11" s="67"/>
      <c r="E11" s="67"/>
      <c r="F11" s="67">
        <v>6.9999999999999999E-4</v>
      </c>
      <c r="G11" s="177">
        <v>6015</v>
      </c>
      <c r="H11" s="67">
        <v>76.900000000000006</v>
      </c>
      <c r="I11" s="136"/>
      <c r="K11" t="str">
        <f>VLOOKUP(A11,quide!$A$1:M72,2,0)</f>
        <v>Марганец и его соединения/в пересчете на марганец (IV) оксид/</v>
      </c>
      <c r="R11" t="str">
        <f t="shared" si="0"/>
        <v xml:space="preserve">Марганец и его соединения/в пересчете на марганец (IV) оксид/ - </v>
      </c>
    </row>
    <row r="12" spans="1:18" ht="42.75" customHeight="1" x14ac:dyDescent="0.25">
      <c r="A12" s="77">
        <v>301</v>
      </c>
      <c r="B12" s="31">
        <v>15</v>
      </c>
      <c r="C12" s="31">
        <v>0.03</v>
      </c>
      <c r="D12" s="67">
        <v>0.6</v>
      </c>
      <c r="E12" s="31"/>
      <c r="F12" s="67"/>
      <c r="G12" s="178">
        <v>6001</v>
      </c>
      <c r="H12" s="31">
        <v>67.400000000000006</v>
      </c>
      <c r="I12" s="136"/>
      <c r="K12" t="str">
        <f>VLOOKUP(A12,quide!$A$1:M73,2,0)</f>
        <v>Азота диоксид (Двуокись азота; пероксид азота)</v>
      </c>
      <c r="R12" t="str">
        <f t="shared" si="0"/>
        <v xml:space="preserve">Азота диоксид (Двуокись азота; пероксид азота) - </v>
      </c>
    </row>
    <row r="13" spans="1:18" ht="52.5" customHeight="1" x14ac:dyDescent="0.25">
      <c r="A13" s="66">
        <v>301</v>
      </c>
      <c r="B13" s="31">
        <v>11</v>
      </c>
      <c r="C13" s="31">
        <v>0.03</v>
      </c>
      <c r="D13" s="67"/>
      <c r="E13" s="31">
        <v>0.64</v>
      </c>
      <c r="F13" s="67"/>
      <c r="G13" s="178">
        <v>6004</v>
      </c>
      <c r="H13" s="31">
        <v>38.200000000000003</v>
      </c>
      <c r="I13" s="136"/>
      <c r="K13" t="str">
        <f>VLOOKUP(A13,quide!$A$1:M74,2,0)</f>
        <v>Азота диоксид (Двуокись азота; пероксид азота)</v>
      </c>
      <c r="R13" t="str">
        <f t="shared" si="0"/>
        <v>Азота диоксид (Двуокись азота; пероксид азота) - 0,64</v>
      </c>
    </row>
    <row r="14" spans="1:18" ht="36" customHeight="1" x14ac:dyDescent="0.25">
      <c r="A14" s="66">
        <v>301</v>
      </c>
      <c r="B14" s="31">
        <v>23</v>
      </c>
      <c r="C14" s="31">
        <v>0.09</v>
      </c>
      <c r="D14" s="67"/>
      <c r="E14" s="31"/>
      <c r="F14" s="67">
        <v>0.32</v>
      </c>
      <c r="G14" s="178">
        <v>4</v>
      </c>
      <c r="H14" s="31">
        <v>40.9</v>
      </c>
      <c r="I14" s="136"/>
      <c r="K14" t="str">
        <f>VLOOKUP(A14,quide!$A$1:M75,2,0)</f>
        <v>Азота диоксид (Двуокись азота; пероксид азота)</v>
      </c>
      <c r="R14" t="str">
        <f t="shared" si="0"/>
        <v xml:space="preserve">Азота диоксид (Двуокись азота; пероксид азота) - </v>
      </c>
    </row>
    <row r="15" spans="1:18" ht="29.25" customHeight="1" x14ac:dyDescent="0.25">
      <c r="A15" s="66">
        <v>303</v>
      </c>
      <c r="B15" s="31">
        <v>15</v>
      </c>
      <c r="D15" s="31">
        <v>0.04</v>
      </c>
      <c r="E15" s="31"/>
      <c r="F15" s="67"/>
      <c r="G15" s="178">
        <v>3</v>
      </c>
      <c r="H15" s="31">
        <v>42.3</v>
      </c>
      <c r="I15" s="136"/>
      <c r="K15" t="str">
        <f>VLOOKUP(A15,quide!$A$1:M76,2,0)</f>
        <v>Аммиак (Азота гидрид)</v>
      </c>
      <c r="R15" t="str">
        <f t="shared" si="0"/>
        <v xml:space="preserve">Аммиак (Азота гидрид) - </v>
      </c>
    </row>
    <row r="16" spans="1:18" ht="26.25" customHeight="1" x14ac:dyDescent="0.25">
      <c r="A16" s="77">
        <v>303</v>
      </c>
      <c r="B16" s="31">
        <v>3</v>
      </c>
      <c r="C16" s="31"/>
      <c r="E16" s="67">
        <v>0.02</v>
      </c>
      <c r="F16" s="67"/>
      <c r="G16" s="31">
        <v>3</v>
      </c>
      <c r="H16" s="31">
        <v>40.6</v>
      </c>
      <c r="I16" s="136"/>
      <c r="K16" t="str">
        <f>VLOOKUP(A16,quide!$A$1:M77,2,0)</f>
        <v>Аммиак (Азота гидрид)</v>
      </c>
      <c r="R16" t="str">
        <f t="shared" si="0"/>
        <v>Аммиак (Азота гидрид) - 0,02</v>
      </c>
    </row>
    <row r="17" spans="1:18" ht="27" customHeight="1" x14ac:dyDescent="0.25">
      <c r="A17" s="66">
        <v>303</v>
      </c>
      <c r="B17" s="31">
        <v>23</v>
      </c>
      <c r="C17" s="31"/>
      <c r="D17" s="67"/>
      <c r="E17" s="31"/>
      <c r="F17" s="67">
        <v>8.0000000000000002E-3</v>
      </c>
      <c r="G17" s="31">
        <v>4</v>
      </c>
      <c r="H17" s="31">
        <v>42.6</v>
      </c>
      <c r="I17" s="136"/>
      <c r="K17" t="str">
        <f>VLOOKUP(A17,quide!$A$1:M78,2,0)</f>
        <v>Аммиак (Азота гидрид)</v>
      </c>
      <c r="R17" t="str">
        <f t="shared" si="0"/>
        <v xml:space="preserve">Аммиак (Азота гидрид) - </v>
      </c>
    </row>
    <row r="18" spans="1:18" ht="22.5" customHeight="1" x14ac:dyDescent="0.25">
      <c r="A18" s="275">
        <v>304</v>
      </c>
      <c r="B18" s="189">
        <v>15</v>
      </c>
      <c r="D18" s="189">
        <v>0.05</v>
      </c>
      <c r="E18" s="189"/>
      <c r="F18" s="189"/>
      <c r="G18" s="189">
        <v>6001</v>
      </c>
      <c r="H18" s="189">
        <v>71.400000000000006</v>
      </c>
      <c r="I18" s="276"/>
      <c r="K18" t="str">
        <f>VLOOKUP(A18,quide!$A$1:M79,2,0)</f>
        <v>Азот (II) оксид (Азот монооксид)</v>
      </c>
      <c r="R18" t="str">
        <f t="shared" si="0"/>
        <v xml:space="preserve">Азот (II) оксид (Азот монооксид) - </v>
      </c>
    </row>
    <row r="19" spans="1:18" ht="27.75" customHeight="1" x14ac:dyDescent="0.25">
      <c r="A19" s="275">
        <v>304</v>
      </c>
      <c r="B19" s="189">
        <v>3</v>
      </c>
      <c r="C19" s="189"/>
      <c r="E19" s="189">
        <v>0.03</v>
      </c>
      <c r="F19" s="189"/>
      <c r="G19" s="189">
        <v>4</v>
      </c>
      <c r="H19" s="189">
        <v>99.1</v>
      </c>
      <c r="I19" s="276"/>
      <c r="K19" t="str">
        <f>VLOOKUP(A19,quide!$A$1:M80,2,0)</f>
        <v>Азот (II) оксид (Азот монооксид)</v>
      </c>
      <c r="R19" t="str">
        <f t="shared" si="0"/>
        <v>Азот (II) оксид (Азот монооксид) - 0,03</v>
      </c>
    </row>
    <row r="20" spans="1:18" ht="30" customHeight="1" x14ac:dyDescent="0.25">
      <c r="A20" s="275">
        <v>304</v>
      </c>
      <c r="B20" s="189">
        <v>23</v>
      </c>
      <c r="C20" s="189"/>
      <c r="D20" s="189"/>
      <c r="E20" s="189"/>
      <c r="F20" s="189">
        <v>0.02</v>
      </c>
      <c r="G20" s="189">
        <v>4</v>
      </c>
      <c r="H20" s="189">
        <v>57.6</v>
      </c>
      <c r="I20" s="276"/>
      <c r="K20" t="str">
        <f>VLOOKUP(A20,quide!$A$1:M81,2,0)</f>
        <v>Азот (II) оксид (Азот монооксид)</v>
      </c>
      <c r="R20" t="str">
        <f t="shared" si="0"/>
        <v xml:space="preserve">Азот (II) оксид (Азот монооксид) - </v>
      </c>
    </row>
    <row r="21" spans="1:18" ht="27" customHeight="1" x14ac:dyDescent="0.25">
      <c r="A21" s="66">
        <v>316</v>
      </c>
      <c r="B21" s="31">
        <v>19</v>
      </c>
      <c r="C21" s="31"/>
      <c r="D21" s="67">
        <v>4.0000000000000002E-4</v>
      </c>
      <c r="E21" s="31"/>
      <c r="F21" s="67"/>
      <c r="G21" s="31">
        <v>6003</v>
      </c>
      <c r="H21" s="31">
        <v>100</v>
      </c>
      <c r="I21" s="136"/>
      <c r="K21" t="str">
        <f>VLOOKUP(A21,quide!$A$1:M82,2,0)</f>
        <v>Гидрохлорид (по молекуле HCl) (Водород хлорид)</v>
      </c>
      <c r="R21" t="str">
        <f t="shared" si="0"/>
        <v xml:space="preserve">Гидрохлорид (по молекуле HCl) (Водород хлорид) - </v>
      </c>
    </row>
    <row r="22" spans="1:18" ht="29.25" customHeight="1" x14ac:dyDescent="0.25">
      <c r="A22" s="66">
        <v>316</v>
      </c>
      <c r="B22" s="31">
        <v>10</v>
      </c>
      <c r="C22" s="31"/>
      <c r="D22" s="67"/>
      <c r="E22" s="31">
        <v>6.0000000000000002E-6</v>
      </c>
      <c r="F22" s="68"/>
      <c r="G22" s="242">
        <v>6003</v>
      </c>
      <c r="H22" s="242">
        <v>100</v>
      </c>
      <c r="I22" s="136"/>
      <c r="K22" t="str">
        <f>VLOOKUP(A22,quide!$A$1:M83,2,0)</f>
        <v>Гидрохлорид (по молекуле HCl) (Водород хлорид)</v>
      </c>
      <c r="R22" t="str">
        <f t="shared" si="0"/>
        <v>Гидрохлорид (по молекуле HCl) (Водород хлорид) - 0,000006</v>
      </c>
    </row>
    <row r="23" spans="1:18" ht="34.5" customHeight="1" x14ac:dyDescent="0.25">
      <c r="A23" s="69">
        <v>316</v>
      </c>
      <c r="B23" s="31">
        <v>23</v>
      </c>
      <c r="C23" s="31"/>
      <c r="E23" s="31"/>
      <c r="F23" s="67">
        <v>7.9999999999999996E-6</v>
      </c>
      <c r="G23" s="242">
        <v>6003</v>
      </c>
      <c r="H23" s="242">
        <v>100</v>
      </c>
      <c r="I23" s="136"/>
      <c r="K23" t="str">
        <f>VLOOKUP(A23,quide!$A$1:M84,2,0)</f>
        <v>Гидрохлорид (по молекуле HCl) (Водород хлорид)</v>
      </c>
      <c r="R23" t="str">
        <f t="shared" si="0"/>
        <v xml:space="preserve">Гидрохлорид (по молекуле HCl) (Водород хлорид) - </v>
      </c>
    </row>
    <row r="24" spans="1:18" ht="34.5" customHeight="1" x14ac:dyDescent="0.25">
      <c r="A24" s="66">
        <v>328</v>
      </c>
      <c r="B24" s="31">
        <v>14</v>
      </c>
      <c r="C24" s="31"/>
      <c r="D24" s="67">
        <v>0.4</v>
      </c>
      <c r="E24" s="31"/>
      <c r="F24" s="67"/>
      <c r="G24" s="31">
        <v>7</v>
      </c>
      <c r="H24" s="31">
        <v>64.099999999999994</v>
      </c>
      <c r="I24" s="136"/>
      <c r="K24" t="str">
        <f>VLOOKUP(A24,quide!$A$1:M85,2,0)</f>
        <v>Углерод (Пигмент черный)</v>
      </c>
      <c r="R24" t="str">
        <f t="shared" si="0"/>
        <v xml:space="preserve">Углерод (Пигмент черный) - </v>
      </c>
    </row>
    <row r="25" spans="1:18" ht="46.5" customHeight="1" x14ac:dyDescent="0.25">
      <c r="A25" s="66">
        <v>328</v>
      </c>
      <c r="B25" s="31">
        <v>11</v>
      </c>
      <c r="C25" s="31"/>
      <c r="D25" s="67"/>
      <c r="E25" s="31">
        <v>0.37</v>
      </c>
      <c r="F25" s="67"/>
      <c r="G25" s="31">
        <v>7</v>
      </c>
      <c r="H25" s="31">
        <v>66.2</v>
      </c>
      <c r="I25" s="136"/>
      <c r="K25" t="str">
        <f>VLOOKUP(A25,quide!$A$1:M86,2,0)</f>
        <v>Углерод (Пигмент черный)</v>
      </c>
      <c r="R25" t="str">
        <f t="shared" si="0"/>
        <v>Углерод (Пигмент черный) - 0,37</v>
      </c>
    </row>
    <row r="26" spans="1:18" ht="45" customHeight="1" x14ac:dyDescent="0.25">
      <c r="A26" s="69">
        <v>328</v>
      </c>
      <c r="B26" s="31">
        <v>23</v>
      </c>
      <c r="C26" s="31"/>
      <c r="D26" s="67"/>
      <c r="E26" s="31"/>
      <c r="F26" s="67">
        <v>0.11</v>
      </c>
      <c r="G26" s="31">
        <v>7</v>
      </c>
      <c r="H26" s="31">
        <v>50</v>
      </c>
      <c r="I26" s="136"/>
      <c r="K26" t="str">
        <f>VLOOKUP(A26,quide!$A$1:M87,2,0)</f>
        <v>Углерод (Пигмент черный)</v>
      </c>
      <c r="R26" t="str">
        <f t="shared" si="0"/>
        <v xml:space="preserve">Углерод (Пигмент черный) - </v>
      </c>
    </row>
    <row r="27" spans="1:18" ht="31.5" customHeight="1" x14ac:dyDescent="0.25">
      <c r="A27" s="83">
        <v>330</v>
      </c>
      <c r="B27" s="154">
        <v>15</v>
      </c>
      <c r="C27" s="154"/>
      <c r="D27" s="154">
        <v>0.03</v>
      </c>
      <c r="E27" s="154"/>
      <c r="F27" s="154"/>
      <c r="G27" s="154">
        <v>6001</v>
      </c>
      <c r="H27" s="154">
        <v>70.099999999999994</v>
      </c>
      <c r="I27" s="136"/>
      <c r="K27" t="str">
        <f>VLOOKUP(A27,quide!$A$1:M88,2,0)</f>
        <v>Сера диоксид (ангидрид сернистый)</v>
      </c>
      <c r="R27" t="str">
        <f t="shared" si="0"/>
        <v xml:space="preserve">Сера диоксид (ангидрид сернистый) - </v>
      </c>
    </row>
    <row r="28" spans="1:18" ht="31.5" customHeight="1" x14ac:dyDescent="0.25">
      <c r="A28" s="83">
        <v>330</v>
      </c>
      <c r="B28" s="154">
        <v>3</v>
      </c>
      <c r="C28" s="154"/>
      <c r="D28" s="154"/>
      <c r="E28" s="154">
        <v>0.02</v>
      </c>
      <c r="F28" s="154"/>
      <c r="G28" s="154">
        <v>4</v>
      </c>
      <c r="H28" s="154">
        <v>98.9</v>
      </c>
      <c r="I28" s="136"/>
      <c r="K28" t="str">
        <f>VLOOKUP(A28,quide!$A$1:M89,2,0)</f>
        <v>Сера диоксид (ангидрид сернистый)</v>
      </c>
      <c r="R28" t="str">
        <f t="shared" si="0"/>
        <v>Сера диоксид (ангидрид сернистый) - 0,02</v>
      </c>
    </row>
    <row r="29" spans="1:18" ht="31.5" customHeight="1" x14ac:dyDescent="0.25">
      <c r="A29" s="83">
        <v>330</v>
      </c>
      <c r="B29" s="154">
        <v>23</v>
      </c>
      <c r="C29" s="154"/>
      <c r="D29" s="154"/>
      <c r="E29" s="154"/>
      <c r="F29" s="154">
        <v>8.0000000000000002E-3</v>
      </c>
      <c r="G29" s="154">
        <v>4</v>
      </c>
      <c r="H29" s="154">
        <v>66.400000000000006</v>
      </c>
      <c r="I29" s="136"/>
      <c r="K29" t="str">
        <f>VLOOKUP(A29,quide!$A$1:M90,2,0)</f>
        <v>Сера диоксид (ангидрид сернистый)</v>
      </c>
      <c r="R29" t="str">
        <f t="shared" si="0"/>
        <v xml:space="preserve">Сера диоксид (ангидрид сернистый) - </v>
      </c>
    </row>
    <row r="30" spans="1:18" ht="31.5" customHeight="1" x14ac:dyDescent="0.25">
      <c r="A30" s="83">
        <v>333</v>
      </c>
      <c r="B30" s="154">
        <v>13</v>
      </c>
      <c r="C30" s="154"/>
      <c r="D30" s="154">
        <v>0.08</v>
      </c>
      <c r="E30" s="154"/>
      <c r="F30" s="154"/>
      <c r="G30" s="154">
        <v>6016</v>
      </c>
      <c r="H30" s="154">
        <v>80.900000000000006</v>
      </c>
      <c r="I30" s="136"/>
      <c r="K30" t="str">
        <f>VLOOKUP(A30,quide!$A$1:M91,2,0)</f>
        <v xml:space="preserve"> 
Дигидросульфид (Водород сернистый, дигидросульфид, гидросульфид)</v>
      </c>
      <c r="R30" t="str">
        <f t="shared" si="0"/>
        <v xml:space="preserve"> 
Дигидросульфид (Водород сернистый, дигидросульфид, гидросульфид) - </v>
      </c>
    </row>
    <row r="31" spans="1:18" ht="31.5" customHeight="1" x14ac:dyDescent="0.25">
      <c r="A31" s="83">
        <v>333</v>
      </c>
      <c r="B31" s="154">
        <v>2</v>
      </c>
      <c r="C31" s="154"/>
      <c r="D31" s="154"/>
      <c r="E31" s="154">
        <v>0.03</v>
      </c>
      <c r="F31" s="154"/>
      <c r="G31" s="154">
        <v>4</v>
      </c>
      <c r="H31" s="154">
        <v>70.8</v>
      </c>
      <c r="I31" s="136"/>
      <c r="K31" t="str">
        <f>VLOOKUP(A31,quide!$A$1:M92,2,0)</f>
        <v xml:space="preserve"> 
Дигидросульфид (Водород сернистый, дигидросульфид, гидросульфид)</v>
      </c>
      <c r="R31" t="str">
        <f t="shared" si="0"/>
        <v xml:space="preserve"> 
Дигидросульфид (Водород сернистый, дигидросульфид, гидросульфид) - 0,03</v>
      </c>
    </row>
    <row r="32" spans="1:18" ht="31.5" customHeight="1" x14ac:dyDescent="0.25">
      <c r="A32" s="83">
        <v>333</v>
      </c>
      <c r="B32" s="154">
        <v>23</v>
      </c>
      <c r="C32" s="154"/>
      <c r="D32" s="154"/>
      <c r="E32" s="154"/>
      <c r="F32" s="154">
        <v>0.01</v>
      </c>
      <c r="G32" s="154">
        <v>4</v>
      </c>
      <c r="H32" s="154">
        <v>61.4</v>
      </c>
      <c r="I32" s="136"/>
      <c r="K32" t="str">
        <f>VLOOKUP(A32,quide!$A$1:M93,2,0)</f>
        <v xml:space="preserve"> 
Дигидросульфид (Водород сернистый, дигидросульфид, гидросульфид)</v>
      </c>
      <c r="R32" t="str">
        <f t="shared" si="0"/>
        <v xml:space="preserve"> 
Дигидросульфид (Водород сернистый, дигидросульфид, гидросульфид) - </v>
      </c>
    </row>
    <row r="33" spans="1:18" ht="31.5" customHeight="1" x14ac:dyDescent="0.25">
      <c r="A33" s="83">
        <v>337</v>
      </c>
      <c r="B33" s="154">
        <v>14</v>
      </c>
      <c r="C33" s="154">
        <v>0.36</v>
      </c>
      <c r="D33" s="154">
        <v>0.62</v>
      </c>
      <c r="E33" s="154"/>
      <c r="F33" s="154"/>
      <c r="G33" s="154">
        <v>7</v>
      </c>
      <c r="H33" s="154">
        <v>23.9</v>
      </c>
      <c r="I33" s="136"/>
      <c r="K33" t="str">
        <f>VLOOKUP(A33,quide!$A$1:M94,2,0)</f>
        <v>Углерода оксид (Углерод окись; углерод моноокись; угарный газ)</v>
      </c>
      <c r="R33" t="str">
        <f t="shared" si="0"/>
        <v xml:space="preserve">Углерода оксид (Углерод окись; углерод моноокись; угарный газ) - </v>
      </c>
    </row>
    <row r="34" spans="1:18" ht="31.5" customHeight="1" x14ac:dyDescent="0.25">
      <c r="A34" s="83">
        <v>337</v>
      </c>
      <c r="B34" s="154">
        <v>10</v>
      </c>
      <c r="C34" s="154">
        <v>0.37</v>
      </c>
      <c r="D34" s="154"/>
      <c r="E34" s="154">
        <v>0.59</v>
      </c>
      <c r="F34" s="154"/>
      <c r="G34" s="154">
        <v>7</v>
      </c>
      <c r="H34" s="154">
        <v>21.9</v>
      </c>
      <c r="I34" s="136"/>
      <c r="K34" t="str">
        <f>VLOOKUP(A34,quide!$A$1:M95,2,0)</f>
        <v>Углерода оксид (Углерод окись; углерод моноокись; угарный газ)</v>
      </c>
      <c r="R34" t="str">
        <f t="shared" si="0"/>
        <v>Углерода оксид (Углерод окись; углерод моноокись; угарный газ) - 0,59</v>
      </c>
    </row>
    <row r="35" spans="1:18" ht="31.5" customHeight="1" x14ac:dyDescent="0.25">
      <c r="A35" s="83">
        <v>337</v>
      </c>
      <c r="B35" s="154">
        <v>23</v>
      </c>
      <c r="C35" s="154">
        <v>0.44</v>
      </c>
      <c r="D35" s="154"/>
      <c r="E35" s="154"/>
      <c r="F35" s="154">
        <v>0.49</v>
      </c>
      <c r="G35" s="154">
        <v>7</v>
      </c>
      <c r="H35" s="154">
        <v>6.3</v>
      </c>
      <c r="I35" s="136"/>
      <c r="K35" t="str">
        <f>VLOOKUP(A35,quide!$A$1:M96,2,0)</f>
        <v>Углерода оксид (Углерод окись; углерод моноокись; угарный газ)</v>
      </c>
      <c r="R35" t="str">
        <f t="shared" si="0"/>
        <v xml:space="preserve">Углерода оксид (Углерод окись; углерод моноокись; угарный газ) - </v>
      </c>
    </row>
    <row r="36" spans="1:18" ht="31.5" customHeight="1" x14ac:dyDescent="0.25">
      <c r="A36" s="197">
        <v>342</v>
      </c>
      <c r="B36" s="195">
        <v>20</v>
      </c>
      <c r="C36" s="195"/>
      <c r="D36" s="195">
        <v>1E-3</v>
      </c>
      <c r="E36" s="195"/>
      <c r="F36" s="195"/>
      <c r="G36" s="195">
        <v>6015</v>
      </c>
      <c r="H36" s="195">
        <v>100</v>
      </c>
      <c r="I36" s="196"/>
      <c r="K36" t="str">
        <f>VLOOKUP(A36,quide!$A$1:M97,2,0)</f>
        <v xml:space="preserve">Фтористые газообразные соединения (в пересчете на фтор): - Гидрофторид (Водород фторид; фтороводород)
</v>
      </c>
      <c r="R36" t="str">
        <f t="shared" si="0"/>
        <v xml:space="preserve">Фтористые газообразные соединения (в пересчете на фтор): - Гидрофторид (Водород фторид; фтороводород)
 - </v>
      </c>
    </row>
    <row r="37" spans="1:18" ht="31.5" customHeight="1" x14ac:dyDescent="0.25">
      <c r="A37" s="197">
        <v>342</v>
      </c>
      <c r="B37" s="195">
        <v>11</v>
      </c>
      <c r="C37" s="195"/>
      <c r="D37" s="195"/>
      <c r="E37" s="195">
        <v>2.0000000000000001E-4</v>
      </c>
      <c r="F37" s="195"/>
      <c r="G37" s="195">
        <v>6015</v>
      </c>
      <c r="H37" s="195">
        <v>79.099999999999994</v>
      </c>
      <c r="I37" s="196"/>
      <c r="K37" t="str">
        <f>VLOOKUP(A37,quide!$A$1:M98,2,0)</f>
        <v xml:space="preserve">Фтористые газообразные соединения (в пересчете на фтор): - Гидрофторид (Водород фторид; фтороводород)
</v>
      </c>
      <c r="R37" t="str">
        <f t="shared" si="0"/>
        <v>Фтористые газообразные соединения (в пересчете на фтор): - Гидрофторид (Водород фторид; фтороводород)
 - 0,0002</v>
      </c>
    </row>
    <row r="38" spans="1:18" ht="31.5" customHeight="1" x14ac:dyDescent="0.25">
      <c r="A38" s="197">
        <v>342</v>
      </c>
      <c r="B38" s="195">
        <v>23</v>
      </c>
      <c r="C38" s="195"/>
      <c r="D38" s="195"/>
      <c r="E38" s="195"/>
      <c r="F38" s="195">
        <v>3.0000000000000001E-5</v>
      </c>
      <c r="G38" s="195">
        <v>6015</v>
      </c>
      <c r="H38" s="195">
        <v>76.900000000000006</v>
      </c>
      <c r="I38" s="196"/>
      <c r="K38" t="str">
        <f>VLOOKUP(A38,quide!$A$1:M99,2,0)</f>
        <v xml:space="preserve">Фтористые газообразные соединения (в пересчете на фтор): - Гидрофторид (Водород фторид; фтороводород)
</v>
      </c>
      <c r="R38" t="str">
        <f t="shared" si="0"/>
        <v xml:space="preserve">Фтористые газообразные соединения (в пересчете на фтор): - Гидрофторид (Водород фторид; фтороводород)
 - </v>
      </c>
    </row>
    <row r="39" spans="1:18" ht="31.5" customHeight="1" x14ac:dyDescent="0.25">
      <c r="A39" s="83">
        <v>349</v>
      </c>
      <c r="B39" s="154">
        <v>19</v>
      </c>
      <c r="C39" s="154"/>
      <c r="D39" s="154">
        <v>4.0000000000000001E-3</v>
      </c>
      <c r="E39" s="154"/>
      <c r="F39" s="154"/>
      <c r="G39" s="154">
        <v>6003</v>
      </c>
      <c r="H39" s="154">
        <v>100</v>
      </c>
      <c r="I39" s="136"/>
      <c r="K39" t="str">
        <f>VLOOKUP(A39,quide!$A$1:M100,2,0)</f>
        <v>Хлор</v>
      </c>
      <c r="R39" t="str">
        <f t="shared" si="0"/>
        <v xml:space="preserve">Хлор - </v>
      </c>
    </row>
    <row r="40" spans="1:18" ht="31.5" customHeight="1" x14ac:dyDescent="0.25">
      <c r="A40" s="83">
        <v>349</v>
      </c>
      <c r="B40" s="154">
        <v>9</v>
      </c>
      <c r="C40" s="154"/>
      <c r="D40" s="154"/>
      <c r="E40" s="154">
        <v>6.9999999999999999E-4</v>
      </c>
      <c r="F40" s="154"/>
      <c r="G40" s="294">
        <v>6003</v>
      </c>
      <c r="H40" s="294">
        <v>100</v>
      </c>
      <c r="I40" s="136"/>
      <c r="K40" t="str">
        <f>VLOOKUP(A40,quide!$A$1:M101,2,0)</f>
        <v>Хлор</v>
      </c>
      <c r="R40" t="str">
        <f t="shared" si="0"/>
        <v>Хлор - 0,0007</v>
      </c>
    </row>
    <row r="41" spans="1:18" ht="31.5" customHeight="1" x14ac:dyDescent="0.25">
      <c r="A41" s="83">
        <v>349</v>
      </c>
      <c r="B41" s="154">
        <v>23</v>
      </c>
      <c r="C41" s="154"/>
      <c r="D41" s="154"/>
      <c r="E41" s="154"/>
      <c r="F41" s="154">
        <v>8.0000000000000007E-5</v>
      </c>
      <c r="G41" s="294">
        <v>6003</v>
      </c>
      <c r="H41" s="294">
        <v>100</v>
      </c>
      <c r="I41" s="136"/>
      <c r="K41" t="str">
        <f>VLOOKUP(A41,quide!$A$1:M102,2,0)</f>
        <v>Хлор</v>
      </c>
      <c r="R41" t="str">
        <f t="shared" si="0"/>
        <v xml:space="preserve">Хлор - </v>
      </c>
    </row>
    <row r="42" spans="1:18" ht="31.5" customHeight="1" x14ac:dyDescent="0.25">
      <c r="A42" s="83">
        <v>410</v>
      </c>
      <c r="B42" s="154">
        <v>15</v>
      </c>
      <c r="C42" s="154"/>
      <c r="D42" s="154">
        <v>7.0000000000000001E-3</v>
      </c>
      <c r="E42" s="154"/>
      <c r="F42" s="154"/>
      <c r="G42" s="154">
        <v>1</v>
      </c>
      <c r="H42" s="154">
        <v>35.9</v>
      </c>
      <c r="I42" s="136"/>
      <c r="K42" t="str">
        <f>VLOOKUP(A42,quide!$A$1:M103,2,0)</f>
        <v>Метан</v>
      </c>
      <c r="R42" t="str">
        <f t="shared" si="0"/>
        <v xml:space="preserve">Метан - </v>
      </c>
    </row>
    <row r="43" spans="1:18" ht="31.5" customHeight="1" x14ac:dyDescent="0.25">
      <c r="A43" s="83">
        <v>410</v>
      </c>
      <c r="B43" s="154">
        <v>2</v>
      </c>
      <c r="C43" s="154"/>
      <c r="D43" s="154"/>
      <c r="E43" s="154">
        <v>5.0000000000000001E-3</v>
      </c>
      <c r="F43" s="154"/>
      <c r="G43" s="154">
        <v>4</v>
      </c>
      <c r="H43" s="154">
        <v>68.2</v>
      </c>
      <c r="I43" s="136"/>
      <c r="K43" t="str">
        <f>VLOOKUP(A43,quide!$A$1:M104,2,0)</f>
        <v>Метан</v>
      </c>
      <c r="R43" t="str">
        <f t="shared" si="0"/>
        <v>Метан - 0,005</v>
      </c>
    </row>
    <row r="44" spans="1:18" ht="31.5" customHeight="1" x14ac:dyDescent="0.25">
      <c r="A44" s="83">
        <v>410</v>
      </c>
      <c r="B44" s="154">
        <v>23</v>
      </c>
      <c r="C44" s="154"/>
      <c r="D44" s="154"/>
      <c r="E44" s="154"/>
      <c r="F44" s="154">
        <v>2E-3</v>
      </c>
      <c r="G44" s="154">
        <v>4</v>
      </c>
      <c r="H44" s="154">
        <v>64.5</v>
      </c>
      <c r="I44" s="136"/>
      <c r="K44" t="str">
        <f>VLOOKUP(A44,quide!$A$1:M105,2,0)</f>
        <v>Метан</v>
      </c>
      <c r="R44" t="str">
        <f t="shared" si="0"/>
        <v xml:space="preserve">Метан - </v>
      </c>
    </row>
    <row r="45" spans="1:18" ht="31.5" customHeight="1" x14ac:dyDescent="0.25">
      <c r="A45" s="83">
        <v>602</v>
      </c>
      <c r="B45" s="154">
        <v>15</v>
      </c>
      <c r="C45" s="154"/>
      <c r="D45" s="154">
        <v>7.0000000000000007E-2</v>
      </c>
      <c r="E45" s="154"/>
      <c r="F45" s="154"/>
      <c r="G45" s="154">
        <v>1</v>
      </c>
      <c r="H45" s="154">
        <v>56.1</v>
      </c>
      <c r="I45" s="136"/>
      <c r="K45" t="str">
        <f>VLOOKUP(A45,quide!$A$1:M106,2,0)</f>
        <v>Бензол (Циклогексатриен; фенилгидрид)</v>
      </c>
      <c r="R45" t="str">
        <f t="shared" si="0"/>
        <v xml:space="preserve">Бензол (Циклогексатриен; фенилгидрид) - </v>
      </c>
    </row>
    <row r="46" spans="1:18" ht="31.5" customHeight="1" x14ac:dyDescent="0.25">
      <c r="A46" s="83">
        <v>602</v>
      </c>
      <c r="B46" s="154">
        <v>3</v>
      </c>
      <c r="C46" s="154"/>
      <c r="D46" s="154"/>
      <c r="E46" s="154">
        <v>0.04</v>
      </c>
      <c r="F46" s="154"/>
      <c r="G46" s="154">
        <v>1</v>
      </c>
      <c r="H46" s="154">
        <v>54.4</v>
      </c>
      <c r="I46" s="136"/>
      <c r="K46" t="str">
        <f>VLOOKUP(A46,quide!$A$1:M107,2,0)</f>
        <v>Бензол (Циклогексатриен; фенилгидрид)</v>
      </c>
      <c r="R46" t="str">
        <f t="shared" si="0"/>
        <v>Бензол (Циклогексатриен; фенилгидрид) - 0,04</v>
      </c>
    </row>
    <row r="47" spans="1:18" ht="31.5" customHeight="1" x14ac:dyDescent="0.25">
      <c r="A47" s="83">
        <v>602</v>
      </c>
      <c r="B47" s="154">
        <v>22</v>
      </c>
      <c r="C47" s="154"/>
      <c r="D47" s="154"/>
      <c r="E47" s="154"/>
      <c r="F47" s="154">
        <v>6.0000000000000001E-3</v>
      </c>
      <c r="G47" s="154">
        <v>1</v>
      </c>
      <c r="H47" s="154">
        <v>49</v>
      </c>
      <c r="I47" s="136"/>
      <c r="K47" t="str">
        <f>VLOOKUP(A47,quide!$A$1:M108,2,0)</f>
        <v>Бензол (Циклогексатриен; фенилгидрид)</v>
      </c>
      <c r="R47" t="str">
        <f t="shared" si="0"/>
        <v xml:space="preserve">Бензол (Циклогексатриен; фенилгидрид) - </v>
      </c>
    </row>
    <row r="48" spans="1:18" ht="31.5" customHeight="1" x14ac:dyDescent="0.25">
      <c r="A48" s="198">
        <v>2704</v>
      </c>
      <c r="B48" s="188">
        <v>14</v>
      </c>
      <c r="C48" s="188"/>
      <c r="D48" s="188">
        <v>0.01</v>
      </c>
      <c r="E48" s="188"/>
      <c r="G48" s="188">
        <v>6005</v>
      </c>
      <c r="H48" s="188">
        <v>99.9</v>
      </c>
      <c r="I48" s="199"/>
      <c r="K48" t="str">
        <f>VLOOKUP(A48,quide!$A$1:M109,2,0)</f>
        <v>Бензин (нефтяной, малосернистый) (в пересчете на углерод)</v>
      </c>
      <c r="R48" t="str">
        <f t="shared" si="0"/>
        <v xml:space="preserve">Бензин (нефтяной, малосернистый) (в пересчете на углерод) - </v>
      </c>
    </row>
    <row r="49" spans="1:18" ht="31.5" customHeight="1" x14ac:dyDescent="0.25">
      <c r="A49" s="198">
        <v>2704</v>
      </c>
      <c r="B49" s="188">
        <v>2</v>
      </c>
      <c r="C49" s="188"/>
      <c r="D49" s="188"/>
      <c r="E49" s="188">
        <v>6.0000000000000001E-3</v>
      </c>
      <c r="F49" s="188"/>
      <c r="G49" s="188">
        <v>6005</v>
      </c>
      <c r="H49" s="188">
        <v>99.9</v>
      </c>
      <c r="I49" s="199"/>
      <c r="K49" t="str">
        <f>VLOOKUP(A49,quide!$A$1:M110,2,0)</f>
        <v>Бензин (нефтяной, малосернистый) (в пересчете на углерод)</v>
      </c>
      <c r="R49" t="str">
        <f t="shared" si="0"/>
        <v>Бензин (нефтяной, малосернистый) (в пересчете на углерод) - 0,006</v>
      </c>
    </row>
    <row r="50" spans="1:18" ht="31.5" customHeight="1" x14ac:dyDescent="0.25">
      <c r="A50" s="198">
        <v>2704</v>
      </c>
      <c r="B50" s="188">
        <v>23</v>
      </c>
      <c r="C50" s="188"/>
      <c r="D50" s="188"/>
      <c r="E50" s="188"/>
      <c r="F50" s="188">
        <v>8.0000000000000004E-4</v>
      </c>
      <c r="G50" s="188">
        <v>6005</v>
      </c>
      <c r="H50" s="188">
        <v>99.9</v>
      </c>
      <c r="I50" s="199"/>
      <c r="K50" t="str">
        <f>VLOOKUP(A50,quide!$A$1:M111,2,0)</f>
        <v>Бензин (нефтяной, малосернистый) (в пересчете на углерод)</v>
      </c>
      <c r="R50" t="str">
        <f t="shared" si="0"/>
        <v xml:space="preserve">Бензин (нефтяной, малосернистый) (в пересчете на углерод) - </v>
      </c>
    </row>
    <row r="51" spans="1:18" ht="31.5" customHeight="1" x14ac:dyDescent="0.25">
      <c r="A51" s="83">
        <v>2732</v>
      </c>
      <c r="B51" s="154">
        <v>13</v>
      </c>
      <c r="C51" s="154"/>
      <c r="D51" s="154">
        <v>0.04</v>
      </c>
      <c r="E51" s="154"/>
      <c r="F51" s="154"/>
      <c r="G51" s="154">
        <v>7</v>
      </c>
      <c r="H51" s="154">
        <v>82.3</v>
      </c>
      <c r="I51" s="136"/>
      <c r="K51" t="str">
        <f>VLOOKUP(A51,quide!$A$1:M112,2,0)</f>
        <v>Керосин (Керосин прямой перегонки; керосин дезодорированный)</v>
      </c>
      <c r="R51" t="str">
        <f t="shared" si="0"/>
        <v xml:space="preserve">Керосин (Керосин прямой перегонки; керосин дезодорированный) - </v>
      </c>
    </row>
    <row r="52" spans="1:18" ht="31.5" customHeight="1" x14ac:dyDescent="0.25">
      <c r="A52" s="83">
        <v>2732</v>
      </c>
      <c r="B52" s="154">
        <v>1</v>
      </c>
      <c r="C52" s="154"/>
      <c r="D52" s="154"/>
      <c r="E52" s="154">
        <v>0.03</v>
      </c>
      <c r="F52" s="154"/>
      <c r="G52" s="154">
        <v>6005</v>
      </c>
      <c r="H52" s="154">
        <v>66.8</v>
      </c>
      <c r="I52" s="136"/>
      <c r="K52" t="str">
        <f>VLOOKUP(A52,quide!$A$1:M113,2,0)</f>
        <v>Керосин (Керосин прямой перегонки; керосин дезодорированный)</v>
      </c>
      <c r="R52" t="str">
        <f t="shared" si="0"/>
        <v>Керосин (Керосин прямой перегонки; керосин дезодорированный) - 0,03</v>
      </c>
    </row>
    <row r="53" spans="1:18" ht="31.5" customHeight="1" x14ac:dyDescent="0.25">
      <c r="A53" s="83">
        <v>2732</v>
      </c>
      <c r="B53" s="154">
        <v>23</v>
      </c>
      <c r="C53" s="154"/>
      <c r="D53" s="154"/>
      <c r="E53" s="154"/>
      <c r="F53" s="154">
        <v>8.0000000000000002E-3</v>
      </c>
      <c r="G53" s="154">
        <v>4</v>
      </c>
      <c r="H53" s="154">
        <v>57.9</v>
      </c>
      <c r="I53" s="136"/>
      <c r="K53" t="str">
        <f>VLOOKUP(A53,quide!$A$1:M114,2,0)</f>
        <v>Керосин (Керосин прямой перегонки; керосин дезодорированный)</v>
      </c>
      <c r="R53" t="str">
        <f t="shared" si="0"/>
        <v xml:space="preserve">Керосин (Керосин прямой перегонки; керосин дезодорированный) - </v>
      </c>
    </row>
    <row r="54" spans="1:18" ht="31.5" customHeight="1" x14ac:dyDescent="0.25">
      <c r="A54" s="83">
        <v>2735</v>
      </c>
      <c r="B54" s="154">
        <v>15</v>
      </c>
      <c r="C54" s="154"/>
      <c r="D54" s="154">
        <v>0.14000000000000001</v>
      </c>
      <c r="E54" s="154"/>
      <c r="F54" s="154"/>
      <c r="G54" s="154">
        <v>4</v>
      </c>
      <c r="H54" s="154">
        <v>100</v>
      </c>
      <c r="I54" s="136"/>
      <c r="K54" t="str">
        <f>VLOOKUP(A54,quide!$A$1:M115,2,0)</f>
        <v>Масло минеральное нефтяное (веретенное, машинное, цилиндровое и др.)</v>
      </c>
      <c r="R54" t="str">
        <f t="shared" si="0"/>
        <v xml:space="preserve">Масло минеральное нефтяное (веретенное, машинное, цилиндровое и др.) - </v>
      </c>
    </row>
    <row r="55" spans="1:18" ht="31.5" customHeight="1" x14ac:dyDescent="0.25">
      <c r="A55" s="83">
        <v>2735</v>
      </c>
      <c r="B55" s="154">
        <v>3</v>
      </c>
      <c r="C55" s="154"/>
      <c r="D55" s="154"/>
      <c r="E55" s="154">
        <v>0.12</v>
      </c>
      <c r="F55" s="154"/>
      <c r="G55" s="154">
        <v>4</v>
      </c>
      <c r="H55" s="154">
        <v>100</v>
      </c>
      <c r="I55" s="136"/>
      <c r="K55" t="str">
        <f>VLOOKUP(A55,quide!$A$1:M116,2,0)</f>
        <v>Масло минеральное нефтяное (веретенное, машинное, цилиндровое и др.)</v>
      </c>
      <c r="R55" t="str">
        <f t="shared" si="0"/>
        <v>Масло минеральное нефтяное (веретенное, машинное, цилиндровое и др.) - 0,12</v>
      </c>
    </row>
    <row r="56" spans="1:18" ht="31.5" customHeight="1" x14ac:dyDescent="0.25">
      <c r="A56" s="83">
        <v>2735</v>
      </c>
      <c r="B56" s="154">
        <v>23</v>
      </c>
      <c r="C56" s="154"/>
      <c r="D56" s="154"/>
      <c r="E56" s="154"/>
      <c r="F56" s="154">
        <v>0.03</v>
      </c>
      <c r="G56" s="154">
        <v>4</v>
      </c>
      <c r="H56" s="154">
        <v>100</v>
      </c>
      <c r="I56" s="136"/>
      <c r="K56" t="str">
        <f>VLOOKUP(A56,quide!$A$1:M117,2,0)</f>
        <v>Масло минеральное нефтяное (веретенное, машинное, цилиндровое и др.)</v>
      </c>
      <c r="R56" t="str">
        <f t="shared" si="0"/>
        <v xml:space="preserve">Масло минеральное нефтяное (веретенное, машинное, цилиндровое и др.) - </v>
      </c>
    </row>
    <row r="57" spans="1:18" ht="31.5" customHeight="1" x14ac:dyDescent="0.25">
      <c r="A57" s="83">
        <v>2754</v>
      </c>
      <c r="B57" s="154">
        <v>13</v>
      </c>
      <c r="C57" s="154"/>
      <c r="D57" s="154">
        <v>0.19</v>
      </c>
      <c r="E57" s="154"/>
      <c r="F57" s="154"/>
      <c r="G57" s="154">
        <v>6016</v>
      </c>
      <c r="H57" s="154">
        <v>100</v>
      </c>
      <c r="I57" s="136"/>
      <c r="K57" t="str">
        <f>VLOOKUP(A57,quide!$A$1:M118,2,0)</f>
        <v>Алканы C12-19 (в пересчете на С)</v>
      </c>
      <c r="R57" t="str">
        <f t="shared" si="0"/>
        <v xml:space="preserve">Алканы C12-19 (в пересчете на С) - </v>
      </c>
    </row>
    <row r="58" spans="1:18" ht="31.5" customHeight="1" x14ac:dyDescent="0.25">
      <c r="A58" s="83">
        <v>2754</v>
      </c>
      <c r="B58" s="154">
        <v>11</v>
      </c>
      <c r="C58" s="154"/>
      <c r="D58" s="154"/>
      <c r="E58" s="154">
        <v>0.04</v>
      </c>
      <c r="F58" s="154"/>
      <c r="G58" s="242">
        <v>6016</v>
      </c>
      <c r="H58" s="242">
        <v>100</v>
      </c>
      <c r="I58" s="136"/>
      <c r="K58" t="str">
        <f>VLOOKUP(A58,quide!$A$1:M119,2,0)</f>
        <v>Алканы C12-19 (в пересчете на С)</v>
      </c>
      <c r="R58" t="str">
        <f t="shared" si="0"/>
        <v>Алканы C12-19 (в пересчете на С) - 0,04</v>
      </c>
    </row>
    <row r="59" spans="1:18" ht="31.5" customHeight="1" x14ac:dyDescent="0.25">
      <c r="A59" s="83">
        <v>2754</v>
      </c>
      <c r="B59" s="154">
        <v>22</v>
      </c>
      <c r="C59" s="154"/>
      <c r="D59" s="154"/>
      <c r="E59" s="154"/>
      <c r="F59" s="154">
        <v>3.0000000000000001E-3</v>
      </c>
      <c r="G59" s="242">
        <v>6016</v>
      </c>
      <c r="H59" s="242">
        <v>100</v>
      </c>
      <c r="I59" s="136"/>
      <c r="K59" t="str">
        <f>VLOOKUP(A59,quide!$A$1:M120,2,0)</f>
        <v>Алканы C12-19 (в пересчете на С)</v>
      </c>
      <c r="R59" t="str">
        <f t="shared" si="0"/>
        <v xml:space="preserve">Алканы C12-19 (в пересчете на С) - </v>
      </c>
    </row>
    <row r="60" spans="1:18" ht="31.5" customHeight="1" x14ac:dyDescent="0.25">
      <c r="A60" s="198">
        <v>2902</v>
      </c>
      <c r="B60" s="188">
        <v>15</v>
      </c>
      <c r="C60" s="188">
        <v>0.57999999999999996</v>
      </c>
      <c r="D60" s="188">
        <v>0.74</v>
      </c>
      <c r="E60" s="188"/>
      <c r="F60" s="188"/>
      <c r="G60" s="242">
        <v>6001</v>
      </c>
      <c r="H60" s="242">
        <v>20.7</v>
      </c>
      <c r="I60" s="199"/>
      <c r="K60" t="str">
        <f>VLOOKUP(A60,quide!$A$1:M121,2,0)</f>
        <v>Взвешенные вещества</v>
      </c>
      <c r="R60" t="str">
        <f t="shared" si="0"/>
        <v xml:space="preserve">Взвешенные вещества - </v>
      </c>
    </row>
    <row r="61" spans="1:18" ht="31.5" customHeight="1" x14ac:dyDescent="0.25">
      <c r="A61" s="198">
        <v>2902</v>
      </c>
      <c r="B61" s="188">
        <v>11</v>
      </c>
      <c r="C61" s="188">
        <v>0.61</v>
      </c>
      <c r="D61" s="188"/>
      <c r="E61" s="188">
        <v>0.69</v>
      </c>
      <c r="F61" s="188"/>
      <c r="G61" s="242">
        <v>6001</v>
      </c>
      <c r="H61" s="242">
        <v>4.5999999999999996</v>
      </c>
      <c r="I61" s="199"/>
      <c r="K61" t="str">
        <f>VLOOKUP(A61,quide!$A$1:M122,2,0)</f>
        <v>Взвешенные вещества</v>
      </c>
      <c r="R61" t="str">
        <f t="shared" si="0"/>
        <v>Взвешенные вещества - 0,69</v>
      </c>
    </row>
    <row r="62" spans="1:18" ht="31.5" customHeight="1" x14ac:dyDescent="0.25">
      <c r="A62" s="198">
        <v>2902</v>
      </c>
      <c r="B62" s="188">
        <v>23</v>
      </c>
      <c r="C62" s="188">
        <v>0.63</v>
      </c>
      <c r="D62" s="188"/>
      <c r="E62" s="188"/>
      <c r="F62" s="188">
        <v>0.66</v>
      </c>
      <c r="G62" s="242">
        <v>4</v>
      </c>
      <c r="H62" s="242">
        <v>2.4</v>
      </c>
      <c r="I62" s="199"/>
      <c r="K62" t="str">
        <f>VLOOKUP(A62,quide!$A$1:M123,2,0)</f>
        <v>Взвешенные вещества</v>
      </c>
      <c r="R62" t="str">
        <f t="shared" si="0"/>
        <v xml:space="preserve">Взвешенные вещества - </v>
      </c>
    </row>
    <row r="63" spans="1:18" ht="31.5" customHeight="1" x14ac:dyDescent="0.25">
      <c r="A63" s="198">
        <v>6003</v>
      </c>
      <c r="B63" s="188">
        <v>13</v>
      </c>
      <c r="C63" s="188"/>
      <c r="D63" s="188">
        <v>0.1</v>
      </c>
      <c r="E63" s="188"/>
      <c r="F63" s="188"/>
      <c r="G63" s="242">
        <v>6016</v>
      </c>
      <c r="H63" s="242">
        <v>68</v>
      </c>
      <c r="I63" s="199"/>
      <c r="K63" t="str">
        <f>VLOOKUP(A63,quide!$A$1:M124,2,0)</f>
        <v>(2) 303  333</v>
      </c>
      <c r="R63" t="str">
        <f t="shared" si="0"/>
        <v xml:space="preserve">(2) 303  333 - </v>
      </c>
    </row>
    <row r="64" spans="1:18" ht="31.5" customHeight="1" x14ac:dyDescent="0.25">
      <c r="A64" s="198">
        <v>6003</v>
      </c>
      <c r="B64" s="188">
        <v>2</v>
      </c>
      <c r="C64" s="188"/>
      <c r="D64" s="188"/>
      <c r="E64" s="188">
        <v>0.05</v>
      </c>
      <c r="F64" s="188"/>
      <c r="G64" s="242">
        <v>4</v>
      </c>
      <c r="H64" s="242">
        <v>63</v>
      </c>
      <c r="I64" s="199"/>
      <c r="K64" t="str">
        <f>VLOOKUP(A64,quide!$A$1:M125,2,0)</f>
        <v>(2) 303  333</v>
      </c>
      <c r="R64" t="str">
        <f t="shared" si="0"/>
        <v>(2) 303  333 - 0,05</v>
      </c>
    </row>
    <row r="65" spans="1:18" ht="31.5" customHeight="1" x14ac:dyDescent="0.25">
      <c r="A65" s="198">
        <v>6003</v>
      </c>
      <c r="B65" s="188">
        <v>23</v>
      </c>
      <c r="C65" s="188"/>
      <c r="D65" s="188"/>
      <c r="E65" s="188"/>
      <c r="F65" s="188">
        <v>0.02</v>
      </c>
      <c r="G65" s="242">
        <v>4</v>
      </c>
      <c r="H65" s="242">
        <v>54.8</v>
      </c>
      <c r="I65" s="199"/>
      <c r="K65" t="str">
        <f>VLOOKUP(A65,quide!$A$1:M126,2,0)</f>
        <v>(2) 303  333</v>
      </c>
      <c r="R65" t="str">
        <f t="shared" si="0"/>
        <v xml:space="preserve">(2) 303  333 - </v>
      </c>
    </row>
    <row r="66" spans="1:18" ht="31.5" customHeight="1" x14ac:dyDescent="0.25">
      <c r="A66" s="200">
        <v>6043</v>
      </c>
      <c r="B66" s="201">
        <v>13</v>
      </c>
      <c r="C66" s="201"/>
      <c r="D66" s="201">
        <v>0.1</v>
      </c>
      <c r="E66" s="201"/>
      <c r="F66" s="201"/>
      <c r="G66" s="242">
        <v>6016</v>
      </c>
      <c r="H66" s="242">
        <v>66.099999999999994</v>
      </c>
      <c r="I66" s="202"/>
      <c r="K66" t="str">
        <f>VLOOKUP(A66,quide!$A$1:M127,2,0)</f>
        <v>(2) 330  333</v>
      </c>
      <c r="R66" t="str">
        <f t="shared" si="0"/>
        <v xml:space="preserve">(2) 330  333 - </v>
      </c>
    </row>
    <row r="67" spans="1:18" ht="31.5" customHeight="1" x14ac:dyDescent="0.25">
      <c r="A67" s="200">
        <v>6043</v>
      </c>
      <c r="B67" s="201">
        <v>3</v>
      </c>
      <c r="C67" s="201"/>
      <c r="D67" s="201"/>
      <c r="E67" s="201">
        <v>0.05</v>
      </c>
      <c r="F67" s="201"/>
      <c r="G67" s="242">
        <v>4</v>
      </c>
      <c r="H67" s="242">
        <v>91.3</v>
      </c>
      <c r="I67" s="202"/>
      <c r="K67" t="str">
        <f>VLOOKUP(A67,quide!$A$1:M128,2,0)</f>
        <v>(2) 330  333</v>
      </c>
      <c r="R67" t="str">
        <f t="shared" si="0"/>
        <v>(2) 330  333 - 0,05</v>
      </c>
    </row>
    <row r="68" spans="1:18" ht="31.5" customHeight="1" x14ac:dyDescent="0.25">
      <c r="A68" s="200">
        <v>6043</v>
      </c>
      <c r="B68" s="201">
        <v>23</v>
      </c>
      <c r="C68" s="201"/>
      <c r="D68" s="201"/>
      <c r="E68" s="201"/>
      <c r="F68" s="201">
        <v>0.02</v>
      </c>
      <c r="G68" s="242">
        <v>4</v>
      </c>
      <c r="H68" s="242">
        <v>63.4</v>
      </c>
      <c r="I68" s="202"/>
      <c r="K68" t="str">
        <f>VLOOKUP(A68,quide!$A$1:M129,2,0)</f>
        <v>(2) 330  333</v>
      </c>
      <c r="R68" t="str">
        <f t="shared" si="0"/>
        <v xml:space="preserve">(2) 330  333 - </v>
      </c>
    </row>
    <row r="69" spans="1:18" ht="31.5" customHeight="1" x14ac:dyDescent="0.25">
      <c r="A69" s="83">
        <v>6204</v>
      </c>
      <c r="B69" s="154">
        <v>15</v>
      </c>
      <c r="C69" s="154"/>
      <c r="D69" s="154">
        <v>0.37</v>
      </c>
      <c r="E69" s="154"/>
      <c r="F69" s="154"/>
      <c r="G69" s="154">
        <v>6001</v>
      </c>
      <c r="H69" s="154">
        <v>71.8</v>
      </c>
      <c r="I69" s="136"/>
      <c r="K69" t="str">
        <f>VLOOKUP(A69,quide!$A$1:M130,2,0)</f>
        <v>(2) 301  330</v>
      </c>
      <c r="R69" t="str">
        <f t="shared" si="0"/>
        <v xml:space="preserve">(2) 301  330 - </v>
      </c>
    </row>
    <row r="70" spans="1:18" ht="31.5" customHeight="1" x14ac:dyDescent="0.25">
      <c r="A70" s="83">
        <v>6204</v>
      </c>
      <c r="B70" s="154">
        <v>3</v>
      </c>
      <c r="C70" s="154"/>
      <c r="D70" s="154"/>
      <c r="E70" s="154">
        <v>0.27</v>
      </c>
      <c r="F70" s="154"/>
      <c r="G70" s="242">
        <v>4</v>
      </c>
      <c r="H70" s="242">
        <v>99.1</v>
      </c>
      <c r="I70" s="136"/>
      <c r="K70" t="str">
        <f>VLOOKUP(A70,quide!$A$1:M131,2,0)</f>
        <v>(2) 301  330</v>
      </c>
      <c r="R70" t="str">
        <f t="shared" si="0"/>
        <v>(2) 301  330 - 0,27</v>
      </c>
    </row>
    <row r="71" spans="1:18" ht="31.5" customHeight="1" x14ac:dyDescent="0.25">
      <c r="A71" s="83">
        <v>6204</v>
      </c>
      <c r="B71" s="154">
        <v>23</v>
      </c>
      <c r="C71" s="154"/>
      <c r="D71" s="154"/>
      <c r="E71" s="154"/>
      <c r="F71" s="154">
        <v>0.14000000000000001</v>
      </c>
      <c r="G71" s="242">
        <v>4</v>
      </c>
      <c r="H71" s="242">
        <v>57.9</v>
      </c>
      <c r="I71" s="136"/>
      <c r="K71" t="str">
        <f>VLOOKUP(A71,quide!$A$1:M132,2,0)</f>
        <v>(2) 301  330</v>
      </c>
      <c r="R71" t="str">
        <f t="shared" si="0"/>
        <v xml:space="preserve">(2) 301  330 - </v>
      </c>
    </row>
    <row r="72" spans="1:18" ht="31.5" customHeight="1" x14ac:dyDescent="0.25">
      <c r="A72" s="83">
        <v>6205</v>
      </c>
      <c r="B72" s="154">
        <v>15</v>
      </c>
      <c r="C72" s="154"/>
      <c r="D72" s="154">
        <v>0.01</v>
      </c>
      <c r="E72" s="154"/>
      <c r="F72" s="154"/>
      <c r="G72" s="154">
        <v>6001</v>
      </c>
      <c r="H72" s="154">
        <v>69.7</v>
      </c>
      <c r="I72" s="136"/>
      <c r="K72" t="str">
        <f>VLOOKUP(A72,quide!$A$1:M133,2,0)</f>
        <v>(2) 330  342</v>
      </c>
      <c r="R72" t="str">
        <f t="shared" si="0"/>
        <v xml:space="preserve">(2) 330  342 - </v>
      </c>
    </row>
    <row r="73" spans="1:18" ht="31.5" customHeight="1" x14ac:dyDescent="0.25">
      <c r="A73" s="83">
        <v>6205</v>
      </c>
      <c r="B73" s="154">
        <v>3</v>
      </c>
      <c r="C73" s="154"/>
      <c r="D73" s="154"/>
      <c r="E73" s="154">
        <v>8.9999999999999993E-3</v>
      </c>
      <c r="F73" s="154"/>
      <c r="G73" s="242">
        <v>4</v>
      </c>
      <c r="H73" s="242">
        <v>98.9</v>
      </c>
      <c r="I73" s="136"/>
      <c r="K73" t="str">
        <f>VLOOKUP(A73,quide!$A$1:M134,2,0)</f>
        <v>(2) 330  342</v>
      </c>
      <c r="R73" t="str">
        <f t="shared" si="0"/>
        <v>(2) 330  342 - 0,009</v>
      </c>
    </row>
    <row r="74" spans="1:18" ht="31.5" customHeight="1" x14ac:dyDescent="0.25">
      <c r="A74" s="83">
        <v>6205</v>
      </c>
      <c r="B74" s="154">
        <v>23</v>
      </c>
      <c r="C74" s="154"/>
      <c r="D74" s="154"/>
      <c r="E74" s="154"/>
      <c r="F74" s="154">
        <v>4.0000000000000001E-3</v>
      </c>
      <c r="G74" s="242">
        <v>4</v>
      </c>
      <c r="H74" s="242">
        <v>66.2</v>
      </c>
      <c r="I74" s="136"/>
      <c r="K74" t="str">
        <f>VLOOKUP(A74,quide!$A$1:M135,2,0)</f>
        <v>(2) 330  342</v>
      </c>
      <c r="R74" t="str">
        <f t="shared" ref="R74" si="1">CONCATENATE(K74," - ",E74)</f>
        <v xml:space="preserve">(2) 330  342 - </v>
      </c>
    </row>
    <row r="75" spans="1:18" ht="31.5" customHeight="1" x14ac:dyDescent="0.25">
      <c r="A75" s="83"/>
      <c r="B75" s="154"/>
      <c r="C75" s="154"/>
      <c r="D75" s="154"/>
      <c r="E75" s="154"/>
      <c r="G75" s="154"/>
      <c r="H75" s="242"/>
      <c r="I75" s="136"/>
      <c r="K75" t="e">
        <f>VLOOKUP(A75,quide!$A$1:M136,2,0)</f>
        <v>#N/A</v>
      </c>
      <c r="R75" t="e">
        <f t="shared" ref="R75:R98" si="2">CONCATENATE(K75," - ",D75)</f>
        <v>#N/A</v>
      </c>
    </row>
    <row r="76" spans="1:18" ht="31.5" customHeight="1" x14ac:dyDescent="0.25">
      <c r="A76" s="83"/>
      <c r="B76" s="154"/>
      <c r="C76" s="154"/>
      <c r="D76" s="154"/>
      <c r="E76" s="154"/>
      <c r="F76" s="154"/>
      <c r="G76" s="154"/>
      <c r="H76" s="242"/>
      <c r="I76" s="136"/>
      <c r="K76" t="e">
        <f>VLOOKUP(A76,quide!$A$1:M137,2,0)</f>
        <v>#N/A</v>
      </c>
      <c r="R76" t="e">
        <f t="shared" si="2"/>
        <v>#N/A</v>
      </c>
    </row>
    <row r="77" spans="1:18" ht="31.5" customHeight="1" x14ac:dyDescent="0.25">
      <c r="A77" s="83"/>
      <c r="B77" s="154"/>
      <c r="C77" s="154"/>
      <c r="D77" s="154"/>
      <c r="E77" s="154"/>
      <c r="F77" s="154"/>
      <c r="G77" s="154"/>
      <c r="H77" s="242"/>
      <c r="I77" s="136"/>
      <c r="K77" t="e">
        <f>VLOOKUP(A77,quide!$A$1:M138,2,0)</f>
        <v>#N/A</v>
      </c>
      <c r="R77" t="e">
        <f t="shared" si="2"/>
        <v>#N/A</v>
      </c>
    </row>
    <row r="78" spans="1:18" ht="31.5" customHeight="1" x14ac:dyDescent="0.25">
      <c r="A78" s="83"/>
      <c r="B78" s="183"/>
      <c r="C78" s="183"/>
      <c r="D78" s="183"/>
      <c r="E78" s="183"/>
      <c r="F78" s="183"/>
      <c r="G78" s="183"/>
      <c r="H78" s="183"/>
      <c r="I78" s="136"/>
      <c r="K78" t="e">
        <f>VLOOKUP(A78,quide!$A$1:M139,2,0)</f>
        <v>#N/A</v>
      </c>
      <c r="R78" t="e">
        <f t="shared" si="2"/>
        <v>#N/A</v>
      </c>
    </row>
    <row r="79" spans="1:18" ht="31.5" customHeight="1" x14ac:dyDescent="0.25">
      <c r="A79" s="83"/>
      <c r="B79" s="183"/>
      <c r="C79" s="183"/>
      <c r="D79" s="183"/>
      <c r="E79" s="183"/>
      <c r="F79" s="183"/>
      <c r="G79" s="183"/>
      <c r="H79" s="183"/>
      <c r="I79" s="136"/>
      <c r="K79" t="e">
        <f>VLOOKUP(A79,quide!$A$1:M140,2,0)</f>
        <v>#N/A</v>
      </c>
      <c r="R79" t="e">
        <f t="shared" si="2"/>
        <v>#N/A</v>
      </c>
    </row>
    <row r="80" spans="1:18" ht="31.5" customHeight="1" x14ac:dyDescent="0.25">
      <c r="A80" s="83"/>
      <c r="B80" s="183"/>
      <c r="C80" s="183"/>
      <c r="D80" s="183"/>
      <c r="E80" s="183"/>
      <c r="F80" s="183"/>
      <c r="G80" s="183"/>
      <c r="H80" s="183"/>
      <c r="I80" s="136"/>
      <c r="K80" t="e">
        <f>VLOOKUP(A80,quide!$A$1:M141,2,0)</f>
        <v>#N/A</v>
      </c>
      <c r="R80" t="e">
        <f t="shared" si="2"/>
        <v>#N/A</v>
      </c>
    </row>
    <row r="81" spans="1:18" ht="31.5" customHeight="1" x14ac:dyDescent="0.25">
      <c r="A81" s="83"/>
      <c r="B81" s="183"/>
      <c r="C81" s="183"/>
      <c r="D81" s="183"/>
      <c r="E81" s="183"/>
      <c r="F81" s="183"/>
      <c r="G81" s="183"/>
      <c r="H81" s="183"/>
      <c r="I81" s="136"/>
      <c r="K81" t="e">
        <f>VLOOKUP(A81,quide!$A$1:M142,2,0)</f>
        <v>#N/A</v>
      </c>
      <c r="R81" t="e">
        <f t="shared" si="2"/>
        <v>#N/A</v>
      </c>
    </row>
    <row r="82" spans="1:18" ht="31.5" customHeight="1" x14ac:dyDescent="0.25">
      <c r="A82" s="83"/>
      <c r="B82" s="183"/>
      <c r="C82" s="183"/>
      <c r="D82" s="183"/>
      <c r="E82" s="183"/>
      <c r="F82" s="183"/>
      <c r="G82" s="242"/>
      <c r="H82" s="242"/>
      <c r="I82" s="136"/>
      <c r="K82" t="e">
        <f>VLOOKUP(A82,quide!$A$1:M143,2,0)</f>
        <v>#N/A</v>
      </c>
      <c r="R82" t="e">
        <f t="shared" si="2"/>
        <v>#N/A</v>
      </c>
    </row>
    <row r="83" spans="1:18" ht="31.5" customHeight="1" x14ac:dyDescent="0.25">
      <c r="A83" s="83"/>
      <c r="B83" s="183"/>
      <c r="C83" s="183"/>
      <c r="D83" s="183"/>
      <c r="E83" s="183"/>
      <c r="F83" s="183"/>
      <c r="G83" s="242"/>
      <c r="H83" s="242"/>
      <c r="I83" s="136"/>
      <c r="K83" t="e">
        <f>VLOOKUP(A83,quide!$A$1:M144,2,0)</f>
        <v>#N/A</v>
      </c>
      <c r="R83" t="e">
        <f t="shared" si="2"/>
        <v>#N/A</v>
      </c>
    </row>
    <row r="84" spans="1:18" ht="31.5" customHeight="1" x14ac:dyDescent="0.25">
      <c r="A84" s="83"/>
      <c r="B84" s="183"/>
      <c r="C84" s="183"/>
      <c r="D84" s="183"/>
      <c r="E84" s="183"/>
      <c r="F84" s="183"/>
      <c r="G84" s="183"/>
      <c r="H84" s="183"/>
      <c r="I84" s="136"/>
      <c r="K84" t="e">
        <f>VLOOKUP(A84,quide!$A$1:M145,2,0)</f>
        <v>#N/A</v>
      </c>
      <c r="R84" t="e">
        <f t="shared" si="2"/>
        <v>#N/A</v>
      </c>
    </row>
    <row r="85" spans="1:18" ht="31.5" customHeight="1" x14ac:dyDescent="0.25">
      <c r="A85" s="83"/>
      <c r="B85" s="183"/>
      <c r="C85" s="183"/>
      <c r="D85" s="183"/>
      <c r="E85" s="183"/>
      <c r="F85" s="183"/>
      <c r="G85" s="242"/>
      <c r="H85" s="242"/>
      <c r="I85" s="136"/>
      <c r="K85" t="e">
        <f>VLOOKUP(A85,quide!$A$1:M146,2,0)</f>
        <v>#N/A</v>
      </c>
      <c r="R85" t="e">
        <f t="shared" si="2"/>
        <v>#N/A</v>
      </c>
    </row>
    <row r="86" spans="1:18" ht="31.5" customHeight="1" x14ac:dyDescent="0.25">
      <c r="A86" s="83"/>
      <c r="B86" s="183"/>
      <c r="C86" s="183"/>
      <c r="D86" s="183"/>
      <c r="E86" s="183"/>
      <c r="F86" s="183"/>
      <c r="G86" s="242"/>
      <c r="H86" s="242"/>
      <c r="I86" s="136"/>
      <c r="K86" t="e">
        <f>VLOOKUP(A86,quide!$A$1:M147,2,0)</f>
        <v>#N/A</v>
      </c>
      <c r="R86" t="e">
        <f t="shared" si="2"/>
        <v>#N/A</v>
      </c>
    </row>
    <row r="87" spans="1:18" ht="31.5" customHeight="1" x14ac:dyDescent="0.25">
      <c r="A87" s="197"/>
      <c r="B87" s="195"/>
      <c r="C87" s="195"/>
      <c r="D87" s="195"/>
      <c r="E87" s="195"/>
      <c r="F87" s="195"/>
      <c r="G87" s="195"/>
      <c r="H87" s="195"/>
      <c r="I87" s="196"/>
      <c r="K87" t="e">
        <f>VLOOKUP(A87,quide!$A$1:M148,2,0)</f>
        <v>#N/A</v>
      </c>
      <c r="R87" t="e">
        <f t="shared" si="2"/>
        <v>#N/A</v>
      </c>
    </row>
    <row r="88" spans="1:18" ht="31.5" customHeight="1" x14ac:dyDescent="0.25">
      <c r="A88" s="197"/>
      <c r="B88" s="195"/>
      <c r="C88" s="195"/>
      <c r="D88" s="195"/>
      <c r="E88" s="195"/>
      <c r="F88" s="195"/>
      <c r="G88" s="195"/>
      <c r="H88" s="195"/>
      <c r="I88" s="196"/>
      <c r="K88" t="e">
        <f>VLOOKUP(A88,quide!$A$1:M149,2,0)</f>
        <v>#N/A</v>
      </c>
      <c r="R88" t="e">
        <f t="shared" si="2"/>
        <v>#N/A</v>
      </c>
    </row>
    <row r="89" spans="1:18" ht="31.5" customHeight="1" x14ac:dyDescent="0.25">
      <c r="A89" s="197"/>
      <c r="B89" s="195"/>
      <c r="C89" s="195"/>
      <c r="D89" s="195"/>
      <c r="E89" s="195"/>
      <c r="F89" s="195"/>
      <c r="G89" s="195"/>
      <c r="H89" s="195"/>
      <c r="I89" s="196"/>
      <c r="K89" t="e">
        <f>VLOOKUP(A89,quide!$A$1:M150,2,0)</f>
        <v>#N/A</v>
      </c>
      <c r="R89" t="e">
        <f t="shared" si="2"/>
        <v>#N/A</v>
      </c>
    </row>
    <row r="90" spans="1:18" ht="31.5" customHeight="1" x14ac:dyDescent="0.25">
      <c r="A90" s="83"/>
      <c r="B90" s="183"/>
      <c r="C90" s="183"/>
      <c r="D90" s="183"/>
      <c r="E90" s="183"/>
      <c r="F90" s="183"/>
      <c r="G90" s="183"/>
      <c r="H90" s="183"/>
      <c r="I90" s="136"/>
      <c r="K90" t="e">
        <f>VLOOKUP(A90,quide!$A$1:M151,2,0)</f>
        <v>#N/A</v>
      </c>
      <c r="R90" t="e">
        <f t="shared" si="2"/>
        <v>#N/A</v>
      </c>
    </row>
    <row r="91" spans="1:18" ht="31.5" customHeight="1" x14ac:dyDescent="0.25">
      <c r="A91" s="83"/>
      <c r="B91" s="183"/>
      <c r="C91" s="183"/>
      <c r="D91" s="183"/>
      <c r="E91" s="183"/>
      <c r="F91" s="183"/>
      <c r="G91" s="183"/>
      <c r="H91" s="183"/>
      <c r="I91" s="136"/>
      <c r="K91" t="e">
        <f>VLOOKUP(A91,quide!$A$1:M152,2,0)</f>
        <v>#N/A</v>
      </c>
      <c r="R91" t="e">
        <f t="shared" si="2"/>
        <v>#N/A</v>
      </c>
    </row>
    <row r="92" spans="1:18" ht="31.5" customHeight="1" x14ac:dyDescent="0.25">
      <c r="A92" s="83"/>
      <c r="B92" s="183"/>
      <c r="C92" s="183"/>
      <c r="D92" s="183"/>
      <c r="E92" s="183"/>
      <c r="F92" s="183"/>
      <c r="G92" s="183"/>
      <c r="H92" s="183"/>
      <c r="I92" s="136"/>
      <c r="K92" t="e">
        <f>VLOOKUP(A92,quide!$A$1:M153,2,0)</f>
        <v>#N/A</v>
      </c>
      <c r="R92" t="e">
        <f t="shared" si="2"/>
        <v>#N/A</v>
      </c>
    </row>
    <row r="93" spans="1:18" ht="31.5" customHeight="1" x14ac:dyDescent="0.25">
      <c r="A93" s="277"/>
      <c r="B93" s="189"/>
      <c r="C93" s="189"/>
      <c r="D93" s="189"/>
      <c r="E93" s="189"/>
      <c r="F93" s="189"/>
      <c r="G93" s="189"/>
      <c r="H93" s="189"/>
      <c r="I93" s="276"/>
      <c r="K93" t="e">
        <f>VLOOKUP(A93,quide!$A$1:M154,2,0)</f>
        <v>#N/A</v>
      </c>
      <c r="R93" t="e">
        <f t="shared" si="2"/>
        <v>#N/A</v>
      </c>
    </row>
    <row r="94" spans="1:18" ht="31.5" customHeight="1" x14ac:dyDescent="0.25">
      <c r="A94" s="277"/>
      <c r="B94" s="189"/>
      <c r="C94" s="189"/>
      <c r="D94" s="189"/>
      <c r="E94" s="189"/>
      <c r="F94" s="189"/>
      <c r="G94" s="189"/>
      <c r="H94" s="189"/>
      <c r="I94" s="276"/>
      <c r="K94" t="e">
        <f>VLOOKUP(A94,quide!$A$1:M155,2,0)</f>
        <v>#N/A</v>
      </c>
      <c r="R94" t="e">
        <f t="shared" si="2"/>
        <v>#N/A</v>
      </c>
    </row>
    <row r="95" spans="1:18" ht="31.5" customHeight="1" x14ac:dyDescent="0.25">
      <c r="A95" s="277"/>
      <c r="B95" s="189"/>
      <c r="C95" s="189"/>
      <c r="D95" s="189"/>
      <c r="E95" s="189"/>
      <c r="F95" s="189"/>
      <c r="G95" s="189"/>
      <c r="H95" s="189"/>
      <c r="I95" s="276"/>
      <c r="K95" t="e">
        <f>VLOOKUP(A95,quide!$A$1:M156,2,0)</f>
        <v>#N/A</v>
      </c>
      <c r="R95" t="e">
        <f t="shared" si="2"/>
        <v>#N/A</v>
      </c>
    </row>
    <row r="96" spans="1:18" ht="31.5" customHeight="1" x14ac:dyDescent="0.25">
      <c r="A96" s="83"/>
      <c r="B96" s="183"/>
      <c r="C96" s="183"/>
      <c r="D96" s="183"/>
      <c r="E96" s="183"/>
      <c r="F96" s="183"/>
      <c r="G96" s="183"/>
      <c r="H96" s="183"/>
      <c r="I96" s="136"/>
      <c r="K96" t="e">
        <f>VLOOKUP(A96,quide!$A$1:M157,2,0)</f>
        <v>#N/A</v>
      </c>
      <c r="R96" t="e">
        <f t="shared" si="2"/>
        <v>#N/A</v>
      </c>
    </row>
    <row r="97" spans="1:18" ht="31.5" customHeight="1" x14ac:dyDescent="0.25">
      <c r="A97" s="83"/>
      <c r="B97" s="183"/>
      <c r="C97" s="183"/>
      <c r="D97" s="183"/>
      <c r="E97" s="183"/>
      <c r="F97" s="183"/>
      <c r="G97" s="242"/>
      <c r="H97" s="242"/>
      <c r="I97" s="136"/>
      <c r="K97" t="e">
        <f>VLOOKUP(A97,quide!$A$1:M158,2,0)</f>
        <v>#N/A</v>
      </c>
      <c r="R97" t="e">
        <f t="shared" si="2"/>
        <v>#N/A</v>
      </c>
    </row>
    <row r="98" spans="1:18" ht="31.5" customHeight="1" x14ac:dyDescent="0.25">
      <c r="A98" s="83"/>
      <c r="B98" s="183"/>
      <c r="C98" s="183"/>
      <c r="D98" s="183"/>
      <c r="E98" s="183"/>
      <c r="F98" s="183"/>
      <c r="G98" s="242"/>
      <c r="H98" s="242"/>
      <c r="I98" s="136"/>
      <c r="K98" t="e">
        <f>VLOOKUP(A98,quide!$A$1:M159,2,0)</f>
        <v>#N/A</v>
      </c>
      <c r="R98" t="e">
        <f t="shared" si="2"/>
        <v>#N/A</v>
      </c>
    </row>
    <row r="99" spans="1:18" ht="31.5" customHeight="1" x14ac:dyDescent="0.25">
      <c r="A99" s="83"/>
      <c r="B99" s="183"/>
      <c r="C99" s="183"/>
      <c r="D99" s="183"/>
      <c r="E99" s="183"/>
      <c r="F99" s="183"/>
      <c r="G99" s="183"/>
      <c r="H99" s="183"/>
      <c r="I99" s="136"/>
      <c r="K99" t="e">
        <f>VLOOKUP(A99,quide!$A$1:M160,2,0)</f>
        <v>#N/A</v>
      </c>
      <c r="R99" t="e">
        <f>CONCATENATE(A99," ",K99)</f>
        <v>#N/A</v>
      </c>
    </row>
    <row r="100" spans="1:18" ht="27.75" customHeight="1" x14ac:dyDescent="0.25">
      <c r="A100" s="66"/>
      <c r="B100" s="31"/>
      <c r="C100" s="31"/>
      <c r="D100" s="67"/>
      <c r="E100" s="31"/>
      <c r="F100" s="67"/>
      <c r="G100" s="31"/>
      <c r="H100" s="31"/>
      <c r="I100" s="136"/>
      <c r="K100" t="e">
        <f>VLOOKUP(A100,quide!$A$1:M161,2,0)</f>
        <v>#N/A</v>
      </c>
      <c r="R100" t="e">
        <f t="shared" ref="R100:R119" si="3">CONCATENATE(A100," ",K100)</f>
        <v>#N/A</v>
      </c>
    </row>
    <row r="101" spans="1:18" ht="28.5" customHeight="1" x14ac:dyDescent="0.25">
      <c r="A101" s="66"/>
      <c r="B101" s="31"/>
      <c r="C101" s="31"/>
      <c r="D101" s="67"/>
      <c r="E101" s="31"/>
      <c r="F101" s="67"/>
      <c r="G101" s="31"/>
      <c r="H101" s="31"/>
      <c r="I101" s="136"/>
      <c r="K101" t="e">
        <f>VLOOKUP(A101,quide!$A$1:M162,2,0)</f>
        <v>#N/A</v>
      </c>
      <c r="R101" t="e">
        <f t="shared" si="3"/>
        <v>#N/A</v>
      </c>
    </row>
    <row r="102" spans="1:18" ht="28.5" customHeight="1" x14ac:dyDescent="0.25">
      <c r="A102" s="139"/>
      <c r="B102" s="132"/>
      <c r="C102" s="132"/>
      <c r="D102" s="132"/>
      <c r="E102" s="132"/>
      <c r="F102" s="132"/>
      <c r="G102" s="132"/>
      <c r="H102" s="132"/>
      <c r="I102" s="136"/>
      <c r="K102" t="e">
        <f>VLOOKUP(A102,quide!$A$1:M163,2,0)</f>
        <v>#N/A</v>
      </c>
      <c r="R102" t="e">
        <f t="shared" si="3"/>
        <v>#N/A</v>
      </c>
    </row>
    <row r="103" spans="1:18" ht="28.5" customHeight="1" x14ac:dyDescent="0.25">
      <c r="A103" s="139"/>
      <c r="B103" s="132"/>
      <c r="C103" s="132"/>
      <c r="D103" s="132"/>
      <c r="E103" s="132"/>
      <c r="F103" s="132"/>
      <c r="G103" s="132"/>
      <c r="H103" s="132"/>
      <c r="I103" s="136"/>
      <c r="K103" t="e">
        <f>VLOOKUP(A103,quide!$A$1:M164,2,0)</f>
        <v>#N/A</v>
      </c>
      <c r="R103" t="e">
        <f t="shared" si="3"/>
        <v>#N/A</v>
      </c>
    </row>
    <row r="104" spans="1:18" ht="28.5" customHeight="1" x14ac:dyDescent="0.25">
      <c r="A104" s="139"/>
      <c r="B104" s="132"/>
      <c r="C104" s="132"/>
      <c r="D104" s="132"/>
      <c r="E104" s="132"/>
      <c r="F104" s="132"/>
      <c r="G104" s="132"/>
      <c r="H104" s="132"/>
      <c r="I104" s="136"/>
      <c r="K104" t="e">
        <f>VLOOKUP(A104,quide!$A$1:M165,2,0)</f>
        <v>#N/A</v>
      </c>
      <c r="R104" t="e">
        <f t="shared" si="3"/>
        <v>#N/A</v>
      </c>
    </row>
    <row r="105" spans="1:18" ht="28.5" customHeight="1" x14ac:dyDescent="0.25">
      <c r="A105" s="139"/>
      <c r="B105" s="132"/>
      <c r="C105" s="132"/>
      <c r="D105" s="132"/>
      <c r="E105" s="132"/>
      <c r="F105" s="132"/>
      <c r="G105" s="132"/>
      <c r="H105" s="132"/>
      <c r="I105" s="136"/>
      <c r="K105" t="e">
        <f>VLOOKUP(A105,quide!$A$1:M166,2,0)</f>
        <v>#N/A</v>
      </c>
      <c r="R105" t="e">
        <f t="shared" si="3"/>
        <v>#N/A</v>
      </c>
    </row>
    <row r="106" spans="1:18" ht="28.5" customHeight="1" x14ac:dyDescent="0.25">
      <c r="A106" s="139"/>
      <c r="B106" s="132"/>
      <c r="C106" s="132"/>
      <c r="D106" s="132"/>
      <c r="E106" s="132"/>
      <c r="F106" s="132"/>
      <c r="G106" s="132"/>
      <c r="H106" s="132"/>
      <c r="I106" s="136"/>
      <c r="K106" t="e">
        <f>VLOOKUP(A106,quide!$A$1:M167,2,0)</f>
        <v>#N/A</v>
      </c>
      <c r="R106" t="e">
        <f t="shared" si="3"/>
        <v>#N/A</v>
      </c>
    </row>
    <row r="107" spans="1:18" ht="28.5" customHeight="1" x14ac:dyDescent="0.25">
      <c r="A107" s="139"/>
      <c r="B107" s="132"/>
      <c r="C107" s="132"/>
      <c r="D107" s="132"/>
      <c r="E107" s="132"/>
      <c r="F107" s="132"/>
      <c r="G107" s="132"/>
      <c r="H107" s="132"/>
      <c r="I107" s="136"/>
      <c r="K107" t="e">
        <f>VLOOKUP(A107,quide!$A$1:M168,2,0)</f>
        <v>#N/A</v>
      </c>
      <c r="R107" t="e">
        <f t="shared" si="3"/>
        <v>#N/A</v>
      </c>
    </row>
    <row r="108" spans="1:18" ht="28.5" customHeight="1" x14ac:dyDescent="0.25">
      <c r="A108" s="139"/>
      <c r="B108" s="132"/>
      <c r="C108" s="132"/>
      <c r="D108" s="132"/>
      <c r="E108" s="132"/>
      <c r="F108" s="132"/>
      <c r="G108" s="132"/>
      <c r="H108" s="132"/>
      <c r="I108" s="136"/>
      <c r="K108" t="e">
        <f>VLOOKUP(A108,quide!$A$1:M169,2,0)</f>
        <v>#N/A</v>
      </c>
      <c r="R108" t="e">
        <f t="shared" si="3"/>
        <v>#N/A</v>
      </c>
    </row>
    <row r="109" spans="1:18" ht="28.5" customHeight="1" x14ac:dyDescent="0.25">
      <c r="A109" s="139"/>
      <c r="B109" s="132"/>
      <c r="C109" s="132"/>
      <c r="D109" s="132"/>
      <c r="E109" s="132"/>
      <c r="F109" s="132"/>
      <c r="G109" s="132"/>
      <c r="H109" s="132"/>
      <c r="I109" s="136"/>
      <c r="K109" t="e">
        <f>VLOOKUP(A109,quide!$A$1:M170,2,0)</f>
        <v>#N/A</v>
      </c>
      <c r="R109" t="e">
        <f t="shared" si="3"/>
        <v>#N/A</v>
      </c>
    </row>
    <row r="110" spans="1:18" ht="28.5" customHeight="1" x14ac:dyDescent="0.25">
      <c r="A110" s="139"/>
      <c r="B110" s="132"/>
      <c r="C110" s="132"/>
      <c r="D110" s="132"/>
      <c r="E110" s="132"/>
      <c r="F110" s="132"/>
      <c r="G110" s="132"/>
      <c r="H110" s="132"/>
      <c r="I110" s="136"/>
      <c r="K110" t="e">
        <f>VLOOKUP(A110,quide!$A$1:M171,2,0)</f>
        <v>#N/A</v>
      </c>
      <c r="R110" t="e">
        <f t="shared" si="3"/>
        <v>#N/A</v>
      </c>
    </row>
    <row r="111" spans="1:18" ht="28.5" customHeight="1" x14ac:dyDescent="0.25">
      <c r="A111" s="139"/>
      <c r="B111" s="132"/>
      <c r="C111" s="132"/>
      <c r="D111" s="132"/>
      <c r="E111" s="132"/>
      <c r="F111" s="132"/>
      <c r="G111" s="132"/>
      <c r="H111" s="132"/>
      <c r="I111" s="136"/>
      <c r="K111" t="e">
        <f>VLOOKUP(A111,quide!$A$1:M172,2,0)</f>
        <v>#N/A</v>
      </c>
      <c r="R111" t="e">
        <f t="shared" si="3"/>
        <v>#N/A</v>
      </c>
    </row>
    <row r="112" spans="1:18" ht="28.5" customHeight="1" x14ac:dyDescent="0.25">
      <c r="A112" s="139"/>
      <c r="B112" s="132"/>
      <c r="C112" s="132"/>
      <c r="D112" s="132"/>
      <c r="E112" s="132"/>
      <c r="F112" s="132"/>
      <c r="G112" s="132"/>
      <c r="H112" s="132"/>
      <c r="I112" s="136"/>
      <c r="K112" t="e">
        <f>VLOOKUP(A112,quide!$A$1:M173,2,0)</f>
        <v>#N/A</v>
      </c>
      <c r="R112" t="e">
        <f t="shared" si="3"/>
        <v>#N/A</v>
      </c>
    </row>
    <row r="113" spans="1:18" ht="28.5" customHeight="1" x14ac:dyDescent="0.25">
      <c r="A113" s="139"/>
      <c r="B113" s="132"/>
      <c r="C113" s="132"/>
      <c r="D113" s="132"/>
      <c r="E113" s="132"/>
      <c r="F113" s="132"/>
      <c r="G113" s="132"/>
      <c r="H113" s="132"/>
      <c r="I113" s="136"/>
      <c r="K113" t="e">
        <f>VLOOKUP(A113,quide!$A$1:M174,2,0)</f>
        <v>#N/A</v>
      </c>
      <c r="R113" t="e">
        <f t="shared" si="3"/>
        <v>#N/A</v>
      </c>
    </row>
    <row r="114" spans="1:18" ht="28.5" customHeight="1" x14ac:dyDescent="0.25">
      <c r="A114" s="139"/>
      <c r="B114" s="132"/>
      <c r="C114" s="132"/>
      <c r="D114" s="132"/>
      <c r="E114" s="132"/>
      <c r="F114" s="132"/>
      <c r="G114" s="132"/>
      <c r="H114" s="132"/>
      <c r="I114" s="136"/>
      <c r="K114" t="e">
        <f>VLOOKUP(A114,quide!$A$1:M175,2,0)</f>
        <v>#N/A</v>
      </c>
      <c r="R114" t="e">
        <f t="shared" si="3"/>
        <v>#N/A</v>
      </c>
    </row>
    <row r="115" spans="1:18" ht="28.5" customHeight="1" x14ac:dyDescent="0.25">
      <c r="A115" s="139"/>
      <c r="B115" s="132"/>
      <c r="C115" s="132"/>
      <c r="D115" s="132"/>
      <c r="E115" s="132"/>
      <c r="F115" s="132"/>
      <c r="G115" s="132"/>
      <c r="H115" s="132"/>
      <c r="I115" s="136"/>
      <c r="K115" t="e">
        <f>VLOOKUP(A115,quide!$A$1:M176,2,0)</f>
        <v>#N/A</v>
      </c>
      <c r="R115" t="e">
        <f t="shared" si="3"/>
        <v>#N/A</v>
      </c>
    </row>
    <row r="116" spans="1:18" ht="28.5" customHeight="1" x14ac:dyDescent="0.25">
      <c r="A116" s="139"/>
      <c r="B116" s="132"/>
      <c r="C116" s="132"/>
      <c r="D116" s="132"/>
      <c r="E116" s="132"/>
      <c r="F116" s="132"/>
      <c r="G116" s="132"/>
      <c r="H116" s="132"/>
      <c r="I116" s="136"/>
      <c r="K116" t="e">
        <f>VLOOKUP(A116,quide!$A$1:M177,2,0)</f>
        <v>#N/A</v>
      </c>
      <c r="R116" t="e">
        <f t="shared" si="3"/>
        <v>#N/A</v>
      </c>
    </row>
    <row r="117" spans="1:18" ht="28.5" customHeight="1" x14ac:dyDescent="0.25">
      <c r="A117" s="139"/>
      <c r="B117" s="132"/>
      <c r="C117" s="132"/>
      <c r="D117" s="132"/>
      <c r="E117" s="132"/>
      <c r="F117" s="132"/>
      <c r="G117" s="132"/>
      <c r="H117" s="132"/>
      <c r="I117" s="136"/>
      <c r="K117" t="e">
        <f>VLOOKUP(A117,quide!$A$1:M178,2,0)</f>
        <v>#N/A</v>
      </c>
      <c r="R117" t="e">
        <f t="shared" si="3"/>
        <v>#N/A</v>
      </c>
    </row>
    <row r="118" spans="1:18" ht="28.5" customHeight="1" x14ac:dyDescent="0.25">
      <c r="A118" s="139"/>
      <c r="B118" s="132"/>
      <c r="C118" s="132"/>
      <c r="D118" s="132"/>
      <c r="E118" s="132"/>
      <c r="F118" s="132"/>
      <c r="G118" s="132"/>
      <c r="H118" s="132"/>
      <c r="I118" s="136"/>
      <c r="K118" t="e">
        <f>VLOOKUP(A118,quide!$A$1:M179,2,0)</f>
        <v>#N/A</v>
      </c>
      <c r="R118" t="e">
        <f t="shared" si="3"/>
        <v>#N/A</v>
      </c>
    </row>
    <row r="119" spans="1:18" ht="28.5" customHeight="1" x14ac:dyDescent="0.25">
      <c r="A119" s="139"/>
      <c r="B119" s="132"/>
      <c r="C119" s="132"/>
      <c r="D119" s="132"/>
      <c r="E119" s="132"/>
      <c r="F119" s="132"/>
      <c r="G119" s="132"/>
      <c r="H119" s="132"/>
      <c r="I119" s="136"/>
      <c r="K119" t="e">
        <f>VLOOKUP(A119,quide!$A$1:M180,2,0)</f>
        <v>#N/A</v>
      </c>
      <c r="R119" t="e">
        <f t="shared" si="3"/>
        <v>#N/A</v>
      </c>
    </row>
    <row r="120" spans="1:18" ht="28.5" customHeight="1" x14ac:dyDescent="0.25">
      <c r="A120" s="139"/>
      <c r="B120" s="132"/>
      <c r="C120" s="132"/>
      <c r="D120" s="132"/>
      <c r="E120" s="132"/>
      <c r="F120" s="132"/>
      <c r="G120" s="132"/>
      <c r="H120" s="132"/>
      <c r="I120" s="136"/>
      <c r="K120" t="e">
        <f>VLOOKUP(A120,quide!$A$1:M163,2,0)</f>
        <v>#N/A</v>
      </c>
      <c r="R120" t="e">
        <f t="shared" ref="R120:R123" si="4">CONCATENATE(K120," - ",F120)</f>
        <v>#N/A</v>
      </c>
    </row>
    <row r="121" spans="1:18" ht="28.5" customHeight="1" x14ac:dyDescent="0.25">
      <c r="A121" s="139"/>
      <c r="B121" s="132"/>
      <c r="C121" s="132"/>
      <c r="D121" s="132"/>
      <c r="E121" s="132"/>
      <c r="F121" s="132"/>
      <c r="G121" s="132"/>
      <c r="H121" s="132"/>
      <c r="I121" s="136"/>
      <c r="K121" t="e">
        <f>VLOOKUP(A121,quide!$A$1:M164,2,0)</f>
        <v>#N/A</v>
      </c>
      <c r="R121" t="e">
        <f t="shared" si="4"/>
        <v>#N/A</v>
      </c>
    </row>
    <row r="122" spans="1:18" ht="31.5" customHeight="1" x14ac:dyDescent="0.25">
      <c r="A122" s="139"/>
      <c r="B122" s="132"/>
      <c r="C122" s="132"/>
      <c r="D122" s="132"/>
      <c r="E122" s="132"/>
      <c r="F122" s="132"/>
      <c r="G122" s="132"/>
      <c r="H122" s="132"/>
      <c r="I122" s="136"/>
      <c r="K122" t="e">
        <f>VLOOKUP(A122,quide!$A$1:M163,2,0)</f>
        <v>#N/A</v>
      </c>
      <c r="R122" t="e">
        <f t="shared" si="4"/>
        <v>#N/A</v>
      </c>
    </row>
    <row r="123" spans="1:18" ht="15.75" x14ac:dyDescent="0.25">
      <c r="A123" s="130"/>
      <c r="B123" s="131"/>
      <c r="C123" s="131" t="s">
        <v>55</v>
      </c>
      <c r="D123" s="131"/>
      <c r="E123" s="131"/>
      <c r="F123" s="131"/>
      <c r="G123" s="131"/>
      <c r="H123" s="131"/>
      <c r="I123" s="140"/>
      <c r="K123" t="e">
        <f>VLOOKUP(A123,quide!$A$1:M164,2,0)</f>
        <v>#N/A</v>
      </c>
      <c r="R123" t="e">
        <f t="shared" si="4"/>
        <v>#N/A</v>
      </c>
    </row>
    <row r="124" spans="1:18" x14ac:dyDescent="0.25">
      <c r="A124" s="33" t="s">
        <v>301</v>
      </c>
      <c r="B124" s="33"/>
      <c r="C124" s="33"/>
      <c r="D124" s="33"/>
      <c r="E124" s="33"/>
      <c r="F124" s="33"/>
      <c r="G124" s="33"/>
      <c r="H124" s="33"/>
      <c r="I124" s="33"/>
      <c r="J124" s="33"/>
    </row>
  </sheetData>
  <sortState xmlns:xlrd2="http://schemas.microsoft.com/office/spreadsheetml/2017/richdata2" ref="K143:K163">
    <sortCondition ref="K143"/>
  </sortState>
  <mergeCells count="6">
    <mergeCell ref="A4:A6"/>
    <mergeCell ref="G4:H5"/>
    <mergeCell ref="I4:I6"/>
    <mergeCell ref="D4:F5"/>
    <mergeCell ref="B4:B6"/>
    <mergeCell ref="C4:C6"/>
  </mergeCells>
  <phoneticPr fontId="12" type="noConversion"/>
  <pageMargins left="0.7" right="0.7" top="0.75" bottom="0.75" header="0.3" footer="0.3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6344A-3D32-47A8-863F-F78584030658}">
  <sheetPr codeName="Sheet18"/>
  <dimension ref="A3:D44"/>
  <sheetViews>
    <sheetView workbookViewId="0">
      <selection activeCell="A5" sqref="A5:C5"/>
      <pivotSelection pane="bottomRight" showHeader="1" extendable="1" axis="axisRow" start="1" max="25" activeRow="4" previousRow="4" click="1" r:id="rId1">
        <pivotArea dataOnly="0" fieldPosition="0">
          <references count="1">
            <reference field="0" count="1">
              <x v="1"/>
            </reference>
          </references>
        </pivotArea>
      </pivotSelection>
    </sheetView>
  </sheetViews>
  <sheetFormatPr defaultRowHeight="15" x14ac:dyDescent="0.25"/>
  <cols>
    <col min="1" max="1" width="114.140625" bestFit="1" customWidth="1"/>
    <col min="2" max="3" width="9" bestFit="1" customWidth="1"/>
  </cols>
  <sheetData>
    <row r="3" spans="1:4" x14ac:dyDescent="0.25">
      <c r="A3" s="107" t="s">
        <v>274</v>
      </c>
      <c r="B3" t="s">
        <v>221</v>
      </c>
      <c r="C3" t="s">
        <v>222</v>
      </c>
      <c r="D3" t="s">
        <v>223</v>
      </c>
    </row>
    <row r="4" spans="1:4" x14ac:dyDescent="0.25">
      <c r="A4" s="2">
        <v>301</v>
      </c>
      <c r="B4" s="122">
        <v>0.64</v>
      </c>
      <c r="C4" s="122">
        <v>0.32</v>
      </c>
      <c r="D4">
        <f>MAX(B4,C4)</f>
        <v>0.64</v>
      </c>
    </row>
    <row r="5" spans="1:4" x14ac:dyDescent="0.25">
      <c r="A5" s="2">
        <v>304</v>
      </c>
      <c r="B5" s="122">
        <v>0.03</v>
      </c>
      <c r="C5" s="122">
        <v>0.02</v>
      </c>
      <c r="D5">
        <f t="shared" ref="D5:D44" si="0">MAX(B5,C5)</f>
        <v>0.03</v>
      </c>
    </row>
    <row r="6" spans="1:4" x14ac:dyDescent="0.25">
      <c r="A6" s="2">
        <v>337</v>
      </c>
      <c r="B6" s="122">
        <v>0.59</v>
      </c>
      <c r="C6" s="122">
        <v>0.49</v>
      </c>
      <c r="D6">
        <f t="shared" si="0"/>
        <v>0.59</v>
      </c>
    </row>
    <row r="7" spans="1:4" x14ac:dyDescent="0.25">
      <c r="A7" s="2" t="s">
        <v>275</v>
      </c>
      <c r="B7" s="122"/>
      <c r="C7" s="122"/>
      <c r="D7">
        <f t="shared" si="0"/>
        <v>0</v>
      </c>
    </row>
    <row r="8" spans="1:4" x14ac:dyDescent="0.25">
      <c r="A8" s="2">
        <v>303</v>
      </c>
      <c r="B8" s="122">
        <v>0.02</v>
      </c>
      <c r="C8" s="122">
        <v>8.0000000000000002E-3</v>
      </c>
      <c r="D8">
        <f t="shared" si="0"/>
        <v>0.02</v>
      </c>
    </row>
    <row r="9" spans="1:4" x14ac:dyDescent="0.25">
      <c r="A9" s="2">
        <v>328</v>
      </c>
      <c r="B9" s="122">
        <v>0.37</v>
      </c>
      <c r="C9" s="122">
        <v>0.11</v>
      </c>
      <c r="D9">
        <f t="shared" si="0"/>
        <v>0.37</v>
      </c>
    </row>
    <row r="10" spans="1:4" x14ac:dyDescent="0.25">
      <c r="A10" s="2">
        <v>330</v>
      </c>
      <c r="B10" s="122">
        <v>0.02</v>
      </c>
      <c r="C10" s="122">
        <v>8.0000000000000002E-3</v>
      </c>
      <c r="D10">
        <f t="shared" si="0"/>
        <v>0.02</v>
      </c>
    </row>
    <row r="11" spans="1:4" x14ac:dyDescent="0.25">
      <c r="A11" s="2">
        <v>333</v>
      </c>
      <c r="B11" s="122">
        <v>0.03</v>
      </c>
      <c r="C11" s="122">
        <v>0.01</v>
      </c>
      <c r="D11">
        <f t="shared" si="0"/>
        <v>0.03</v>
      </c>
    </row>
    <row r="12" spans="1:4" x14ac:dyDescent="0.25">
      <c r="A12" s="2">
        <v>410</v>
      </c>
      <c r="B12" s="122">
        <v>5.0000000000000001E-3</v>
      </c>
      <c r="C12" s="122">
        <v>2E-3</v>
      </c>
      <c r="D12">
        <f t="shared" si="0"/>
        <v>5.0000000000000001E-3</v>
      </c>
    </row>
    <row r="13" spans="1:4" x14ac:dyDescent="0.25">
      <c r="A13" s="2">
        <v>2704</v>
      </c>
      <c r="B13" s="122">
        <v>6.0000000000000001E-3</v>
      </c>
      <c r="C13" s="122">
        <v>8.0000000000000004E-4</v>
      </c>
      <c r="D13">
        <f t="shared" si="0"/>
        <v>6.0000000000000001E-3</v>
      </c>
    </row>
    <row r="14" spans="1:4" x14ac:dyDescent="0.25">
      <c r="A14" s="2">
        <v>2732</v>
      </c>
      <c r="B14" s="122">
        <v>0.03</v>
      </c>
      <c r="C14" s="122">
        <v>8.0000000000000002E-3</v>
      </c>
      <c r="D14">
        <f t="shared" si="0"/>
        <v>0.03</v>
      </c>
    </row>
    <row r="15" spans="1:4" x14ac:dyDescent="0.25">
      <c r="A15" s="2">
        <v>6204</v>
      </c>
      <c r="B15" s="122">
        <v>0.27</v>
      </c>
      <c r="C15" s="122">
        <v>0.14000000000000001</v>
      </c>
      <c r="D15">
        <f t="shared" si="0"/>
        <v>0.27</v>
      </c>
    </row>
    <row r="16" spans="1:4" x14ac:dyDescent="0.25">
      <c r="A16" s="2" t="s">
        <v>301</v>
      </c>
      <c r="B16" s="122"/>
      <c r="C16" s="122"/>
      <c r="D16">
        <f t="shared" si="0"/>
        <v>0</v>
      </c>
    </row>
    <row r="17" spans="1:4" x14ac:dyDescent="0.25">
      <c r="A17" s="2">
        <v>143</v>
      </c>
      <c r="B17" s="122">
        <v>5.0000000000000001E-3</v>
      </c>
      <c r="C17" s="122">
        <v>6.9999999999999999E-4</v>
      </c>
      <c r="D17">
        <f t="shared" si="0"/>
        <v>5.0000000000000001E-3</v>
      </c>
    </row>
    <row r="18" spans="1:4" x14ac:dyDescent="0.25">
      <c r="A18" s="2">
        <v>342</v>
      </c>
      <c r="B18" s="122">
        <v>2.0000000000000001E-4</v>
      </c>
      <c r="C18" s="122">
        <v>3.0000000000000001E-5</v>
      </c>
      <c r="D18">
        <f t="shared" si="0"/>
        <v>2.0000000000000001E-4</v>
      </c>
    </row>
    <row r="19" spans="1:4" x14ac:dyDescent="0.25">
      <c r="A19" s="2">
        <v>316</v>
      </c>
      <c r="B19" s="122">
        <v>6.0000000000000002E-6</v>
      </c>
      <c r="C19" s="122">
        <v>7.9999999999999996E-6</v>
      </c>
      <c r="D19">
        <f t="shared" si="0"/>
        <v>7.9999999999999996E-6</v>
      </c>
    </row>
    <row r="20" spans="1:4" x14ac:dyDescent="0.25">
      <c r="A20" s="2">
        <v>349</v>
      </c>
      <c r="B20" s="122">
        <v>6.9999999999999999E-4</v>
      </c>
      <c r="C20" s="122">
        <v>8.0000000000000007E-5</v>
      </c>
      <c r="D20">
        <f t="shared" si="0"/>
        <v>6.9999999999999999E-4</v>
      </c>
    </row>
    <row r="21" spans="1:4" x14ac:dyDescent="0.25">
      <c r="A21" s="2">
        <v>602</v>
      </c>
      <c r="B21" s="122">
        <v>0.04</v>
      </c>
      <c r="C21" s="122">
        <v>6.0000000000000001E-3</v>
      </c>
      <c r="D21">
        <f t="shared" si="0"/>
        <v>0.04</v>
      </c>
    </row>
    <row r="22" spans="1:4" x14ac:dyDescent="0.25">
      <c r="A22" s="2">
        <v>2735</v>
      </c>
      <c r="B22" s="122">
        <v>0.12</v>
      </c>
      <c r="C22" s="122">
        <v>0.03</v>
      </c>
      <c r="D22">
        <f t="shared" si="0"/>
        <v>0.12</v>
      </c>
    </row>
    <row r="23" spans="1:4" x14ac:dyDescent="0.25">
      <c r="A23" s="2">
        <v>2754</v>
      </c>
      <c r="B23" s="122">
        <v>0.04</v>
      </c>
      <c r="C23" s="122">
        <v>3.0000000000000001E-3</v>
      </c>
      <c r="D23">
        <f t="shared" si="0"/>
        <v>0.04</v>
      </c>
    </row>
    <row r="24" spans="1:4" x14ac:dyDescent="0.25">
      <c r="A24" s="2">
        <v>2902</v>
      </c>
      <c r="B24" s="122">
        <v>0.69</v>
      </c>
      <c r="C24" s="122">
        <v>0.66</v>
      </c>
      <c r="D24">
        <f t="shared" si="0"/>
        <v>0.69</v>
      </c>
    </row>
    <row r="25" spans="1:4" x14ac:dyDescent="0.25">
      <c r="A25" s="2">
        <v>6003</v>
      </c>
      <c r="B25" s="122">
        <v>0.05</v>
      </c>
      <c r="C25" s="122">
        <v>0.02</v>
      </c>
      <c r="D25">
        <f t="shared" si="0"/>
        <v>0.05</v>
      </c>
    </row>
    <row r="26" spans="1:4" x14ac:dyDescent="0.25">
      <c r="A26" s="2">
        <v>6043</v>
      </c>
      <c r="B26" s="122">
        <v>0.05</v>
      </c>
      <c r="C26" s="122">
        <v>0.02</v>
      </c>
      <c r="D26">
        <f t="shared" si="0"/>
        <v>0.05</v>
      </c>
    </row>
    <row r="27" spans="1:4" x14ac:dyDescent="0.25">
      <c r="A27" s="2">
        <v>6205</v>
      </c>
      <c r="B27" s="122">
        <v>8.9999999999999993E-3</v>
      </c>
      <c r="C27" s="122">
        <v>4.0000000000000001E-3</v>
      </c>
      <c r="D27">
        <f t="shared" si="0"/>
        <v>8.9999999999999993E-3</v>
      </c>
    </row>
    <row r="28" spans="1:4" x14ac:dyDescent="0.25">
      <c r="A28" s="2" t="s">
        <v>276</v>
      </c>
      <c r="B28" s="122">
        <v>0.69</v>
      </c>
      <c r="C28" s="122">
        <v>0.66</v>
      </c>
      <c r="D28">
        <f t="shared" si="0"/>
        <v>0.69</v>
      </c>
    </row>
    <row r="29" spans="1:4" x14ac:dyDescent="0.25">
      <c r="D29">
        <f t="shared" si="0"/>
        <v>0</v>
      </c>
    </row>
    <row r="30" spans="1:4" x14ac:dyDescent="0.25">
      <c r="D30">
        <f t="shared" si="0"/>
        <v>0</v>
      </c>
    </row>
    <row r="31" spans="1:4" x14ac:dyDescent="0.25">
      <c r="D31">
        <f t="shared" si="0"/>
        <v>0</v>
      </c>
    </row>
    <row r="32" spans="1:4" x14ac:dyDescent="0.25">
      <c r="D32">
        <f t="shared" si="0"/>
        <v>0</v>
      </c>
    </row>
    <row r="33" spans="4:4" x14ac:dyDescent="0.25">
      <c r="D33">
        <f t="shared" si="0"/>
        <v>0</v>
      </c>
    </row>
    <row r="34" spans="4:4" x14ac:dyDescent="0.25">
      <c r="D34">
        <f t="shared" si="0"/>
        <v>0</v>
      </c>
    </row>
    <row r="35" spans="4:4" x14ac:dyDescent="0.25">
      <c r="D35">
        <f t="shared" si="0"/>
        <v>0</v>
      </c>
    </row>
    <row r="36" spans="4:4" x14ac:dyDescent="0.25">
      <c r="D36">
        <f t="shared" si="0"/>
        <v>0</v>
      </c>
    </row>
    <row r="37" spans="4:4" x14ac:dyDescent="0.25">
      <c r="D37">
        <f t="shared" si="0"/>
        <v>0</v>
      </c>
    </row>
    <row r="38" spans="4:4" x14ac:dyDescent="0.25">
      <c r="D38">
        <f t="shared" si="0"/>
        <v>0</v>
      </c>
    </row>
    <row r="39" spans="4:4" x14ac:dyDescent="0.25">
      <c r="D39">
        <f t="shared" si="0"/>
        <v>0</v>
      </c>
    </row>
    <row r="40" spans="4:4" x14ac:dyDescent="0.25">
      <c r="D40">
        <f t="shared" si="0"/>
        <v>0</v>
      </c>
    </row>
    <row r="41" spans="4:4" x14ac:dyDescent="0.25">
      <c r="D41">
        <f t="shared" si="0"/>
        <v>0</v>
      </c>
    </row>
    <row r="42" spans="4:4" x14ac:dyDescent="0.25">
      <c r="D42">
        <f t="shared" si="0"/>
        <v>0</v>
      </c>
    </row>
    <row r="43" spans="4:4" x14ac:dyDescent="0.25">
      <c r="D43">
        <f t="shared" si="0"/>
        <v>0</v>
      </c>
    </row>
    <row r="44" spans="4:4" x14ac:dyDescent="0.25">
      <c r="D44">
        <f t="shared" si="0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D58C-518B-41A5-B832-F6B04E359121}">
  <sheetPr codeName="Sheet16" filterMode="1"/>
  <dimension ref="A1:K883"/>
  <sheetViews>
    <sheetView workbookViewId="0">
      <selection activeCell="B33" sqref="B33"/>
    </sheetView>
  </sheetViews>
  <sheetFormatPr defaultRowHeight="15" x14ac:dyDescent="0.25"/>
  <cols>
    <col min="4" max="4" width="55.28515625" bestFit="1" customWidth="1"/>
    <col min="6" max="6" width="10.7109375" customWidth="1"/>
    <col min="7" max="7" width="11.140625" customWidth="1"/>
    <col min="8" max="8" width="10.7109375" customWidth="1"/>
    <col min="9" max="9" width="12.7109375" customWidth="1"/>
    <col min="10" max="11" width="12.85546875" customWidth="1"/>
  </cols>
  <sheetData>
    <row r="1" spans="1:11" ht="15.75" x14ac:dyDescent="0.25">
      <c r="C1" s="370" t="s">
        <v>142</v>
      </c>
      <c r="D1" s="370"/>
      <c r="E1" s="370"/>
      <c r="F1" s="370"/>
      <c r="G1" s="370"/>
      <c r="H1" s="370"/>
      <c r="I1" s="370"/>
      <c r="J1" s="370"/>
      <c r="K1" s="370"/>
    </row>
    <row r="2" spans="1:11" ht="15.75" x14ac:dyDescent="0.25">
      <c r="C2" s="57"/>
      <c r="D2" s="57"/>
      <c r="E2" s="57"/>
      <c r="F2" s="57"/>
      <c r="G2" s="57"/>
      <c r="H2" s="57"/>
      <c r="I2" s="45"/>
      <c r="K2" s="57"/>
    </row>
    <row r="3" spans="1:11" ht="15.75" x14ac:dyDescent="0.25">
      <c r="J3" s="57" t="s">
        <v>202</v>
      </c>
    </row>
    <row r="4" spans="1:11" ht="39" hidden="1" customHeight="1" x14ac:dyDescent="0.25">
      <c r="C4" s="371" t="s">
        <v>143</v>
      </c>
      <c r="D4" s="372" t="s">
        <v>144</v>
      </c>
      <c r="E4" s="371" t="s">
        <v>145</v>
      </c>
      <c r="F4" s="371"/>
      <c r="G4" s="372" t="s">
        <v>206</v>
      </c>
      <c r="H4" s="372"/>
      <c r="I4" s="64" t="s">
        <v>147</v>
      </c>
      <c r="J4" s="64" t="s">
        <v>148</v>
      </c>
      <c r="K4" s="64" t="s">
        <v>149</v>
      </c>
    </row>
    <row r="5" spans="1:11" hidden="1" x14ac:dyDescent="0.25">
      <c r="A5" s="102" t="s">
        <v>210</v>
      </c>
      <c r="B5" t="s">
        <v>212</v>
      </c>
      <c r="C5" s="371"/>
      <c r="D5" s="372"/>
      <c r="E5" s="65" t="s">
        <v>150</v>
      </c>
      <c r="F5" s="65" t="s">
        <v>445</v>
      </c>
      <c r="G5" s="65" t="s">
        <v>151</v>
      </c>
      <c r="H5" s="65" t="s">
        <v>152</v>
      </c>
      <c r="I5" s="65" t="s">
        <v>152</v>
      </c>
      <c r="J5" s="65" t="s">
        <v>152</v>
      </c>
      <c r="K5" s="65" t="s">
        <v>152</v>
      </c>
    </row>
    <row r="6" spans="1:11" x14ac:dyDescent="0.25">
      <c r="A6">
        <v>1</v>
      </c>
      <c r="B6">
        <f>IF(ISBLANK(A6),0,IF(AND(ISERROR(VLOOKUP(VLOOKUP(A6,ishod_substance!A:G,7,0),$B$4:B5,1,0))=TRUE,VLOOKUP(A6,ishod_substance!A:G,7,0)&gt;0),VLOOKUP(A6,ishod_substance!A:G,7,0),0))</f>
        <v>7</v>
      </c>
      <c r="C6" s="78">
        <f>B6</f>
        <v>7</v>
      </c>
      <c r="D6" s="61" t="e">
        <f>VLOOKUP(C6,quide!A:B,2,0)</f>
        <v>#N/A</v>
      </c>
      <c r="E6" s="62" t="e">
        <f>IF(VLOOKUP(B6,quide!$A$2:F70,3,0)&gt;0,VLOOKUP(B6,quide!$A$2:F70,3,0),VLOOKUP(B6,quide!$A$2:F70,6,0))</f>
        <v>#N/A</v>
      </c>
      <c r="F6" s="62" t="e">
        <f>VLOOKUP(C6,quide!$A$1:K1000,5,0)</f>
        <v>#N/A</v>
      </c>
      <c r="G6" s="63" t="e">
        <f>E6*H6</f>
        <v>#N/A</v>
      </c>
      <c r="H6" s="62">
        <f>IFERROR(VLOOKUP(B6,tbl5_piv!A:D,4,0),0)</f>
        <v>0</v>
      </c>
      <c r="I6" s="62">
        <f>H6+H6*0.2</f>
        <v>0</v>
      </c>
      <c r="J6" s="62">
        <f>H6+H6*0.4</f>
        <v>0</v>
      </c>
      <c r="K6" s="62">
        <f>H6+H6*0.6</f>
        <v>0</v>
      </c>
    </row>
    <row r="7" spans="1:11" x14ac:dyDescent="0.25">
      <c r="A7">
        <v>2</v>
      </c>
      <c r="B7">
        <f>IF(ISBLANK(A7),0,IF(AND(ISERROR(VLOOKUP(VLOOKUP(A7,ishod_substance!A:G,7,0),$B$4:B6,1,0))=TRUE,VLOOKUP(A7,ishod_substance!A:G,7,0)&gt;0),VLOOKUP(A7,ishod_substance!A:G,7,0),0))</f>
        <v>410</v>
      </c>
      <c r="C7" s="78">
        <f t="shared" ref="C7:C70" si="0">B7</f>
        <v>410</v>
      </c>
      <c r="D7" s="61" t="str">
        <f>VLOOKUP(C7,quide!A:B,2,0)</f>
        <v>Метан</v>
      </c>
      <c r="E7" s="62">
        <f>IF(VLOOKUP(B7,quide!$A$2:F71,3,0)&gt;0,VLOOKUP(B7,quide!$A$2:F71,3,0),VLOOKUP(B7,quide!$A$2:F71,6,0))</f>
        <v>50</v>
      </c>
      <c r="F7" s="62">
        <f>VLOOKUP(C7,quide!$A$1:K1001,5,0)</f>
        <v>0</v>
      </c>
      <c r="G7" s="63">
        <f t="shared" ref="G7:G70" si="1">E7*H7</f>
        <v>0.25</v>
      </c>
      <c r="H7" s="62">
        <f>IFERROR(VLOOKUP(B7,tbl5_piv!A:D,4,0),0)</f>
        <v>5.0000000000000001E-3</v>
      </c>
      <c r="I7" s="62">
        <f t="shared" ref="I7:I70" si="2">H7+H7*0.2</f>
        <v>6.0000000000000001E-3</v>
      </c>
      <c r="J7" s="62">
        <f t="shared" ref="J7:J70" si="3">H7+H7*0.4</f>
        <v>7.0000000000000001E-3</v>
      </c>
      <c r="K7" s="62">
        <f t="shared" ref="K7:K70" si="4">H7+H7*0.6</f>
        <v>8.0000000000000002E-3</v>
      </c>
    </row>
    <row r="8" spans="1:11" x14ac:dyDescent="0.25">
      <c r="A8">
        <v>3</v>
      </c>
      <c r="B8">
        <f>IF(ISBLANK(A8),0,IF(AND(ISERROR(VLOOKUP(VLOOKUP(A8,ishod_substance!A:G,7,0),$B$4:B7,1,0))=TRUE,VLOOKUP(A8,ishod_substance!A:G,7,0)&gt;0),VLOOKUP(A8,ishod_substance!A:G,7,0),0))</f>
        <v>333</v>
      </c>
      <c r="C8" s="78">
        <f t="shared" si="0"/>
        <v>333</v>
      </c>
      <c r="D8" s="61" t="str">
        <f>VLOOKUP(C8,quide!A:B,2,0)</f>
        <v xml:space="preserve"> 
Дигидросульфид (Водород сернистый, дигидросульфид, гидросульфид)</v>
      </c>
      <c r="E8" s="62">
        <f>IF(VLOOKUP(B8,quide!$A$2:F72,3,0)&gt;0,VLOOKUP(B8,quide!$A$2:F72,3,0),VLOOKUP(B8,quide!$A$2:F72,6,0))</f>
        <v>8.0000000000000002E-3</v>
      </c>
      <c r="F8" s="62">
        <f>VLOOKUP(C8,quide!$A$1:K1002,5,0)</f>
        <v>2E-3</v>
      </c>
      <c r="G8" s="63">
        <f t="shared" si="1"/>
        <v>2.4000000000000001E-4</v>
      </c>
      <c r="H8" s="62">
        <f>IFERROR(VLOOKUP(B8,tbl5_piv!A:D,4,0),0)</f>
        <v>0.03</v>
      </c>
      <c r="I8" s="62">
        <f t="shared" si="2"/>
        <v>3.5999999999999997E-2</v>
      </c>
      <c r="J8" s="62">
        <f t="shared" si="3"/>
        <v>4.1999999999999996E-2</v>
      </c>
      <c r="K8" s="62">
        <f t="shared" si="4"/>
        <v>4.8000000000000001E-2</v>
      </c>
    </row>
    <row r="9" spans="1:11" x14ac:dyDescent="0.25">
      <c r="A9">
        <v>4</v>
      </c>
      <c r="B9">
        <f>IF(ISBLANK(A9),0,IF(AND(ISERROR(VLOOKUP(VLOOKUP(A9,ishod_substance!A:G,7,0),$B$4:B8,1,0))=TRUE,VLOOKUP(A9,ishod_substance!A:G,7,0)&gt;0),VLOOKUP(A9,ishod_substance!A:G,7,0),0))</f>
        <v>602</v>
      </c>
      <c r="C9" s="78">
        <f t="shared" si="0"/>
        <v>602</v>
      </c>
      <c r="D9" s="61" t="str">
        <f>VLOOKUP(C9,quide!A:B,2,0)</f>
        <v>Бензол (Циклогексатриен; фенилгидрид)</v>
      </c>
      <c r="E9" s="62">
        <f>IF(VLOOKUP(B9,quide!$A$2:F73,3,0)&gt;0,VLOOKUP(B9,quide!$A$2:F73,3,0),VLOOKUP(B9,quide!$A$2:F73,6,0))</f>
        <v>0.3</v>
      </c>
      <c r="F9" s="62">
        <f>VLOOKUP(C9,quide!$A$1:K1003,5,0)</f>
        <v>5.0000000000000001E-3</v>
      </c>
      <c r="G9" s="63">
        <f t="shared" si="1"/>
        <v>1.2E-2</v>
      </c>
      <c r="H9" s="62">
        <f>IFERROR(VLOOKUP(B9,tbl5_piv!A:D,4,0),0)</f>
        <v>0.04</v>
      </c>
      <c r="I9" s="62">
        <f t="shared" si="2"/>
        <v>4.8000000000000001E-2</v>
      </c>
      <c r="J9" s="62">
        <f t="shared" si="3"/>
        <v>5.6000000000000001E-2</v>
      </c>
      <c r="K9" s="62">
        <f t="shared" si="4"/>
        <v>6.4000000000000001E-2</v>
      </c>
    </row>
    <row r="10" spans="1:11" ht="23.25" customHeight="1" x14ac:dyDescent="0.25">
      <c r="A10">
        <v>5</v>
      </c>
      <c r="B10">
        <f>IF(ISBLANK(A10),0,IF(AND(ISERROR(VLOOKUP(VLOOKUP(A10,ishod_substance!A:G,7,0),$B$4:B9,1,0))=TRUE,VLOOKUP(A10,ishod_substance!A:G,7,0)&gt;0),VLOOKUP(A10,ishod_substance!A:G,7,0),0))</f>
        <v>337</v>
      </c>
      <c r="C10" s="78">
        <f t="shared" si="0"/>
        <v>337</v>
      </c>
      <c r="D10" s="61" t="str">
        <f>VLOOKUP(C10,quide!A:B,2,0)</f>
        <v>Углерода оксид (Углерод окись; углерод моноокись; угарный газ)</v>
      </c>
      <c r="E10" s="62">
        <f>IF(VLOOKUP(B10,quide!$A$2:F74,3,0)&gt;0,VLOOKUP(B10,quide!$A$2:F74,3,0),VLOOKUP(B10,quide!$A$2:F74,6,0))</f>
        <v>5</v>
      </c>
      <c r="F10" s="62">
        <f>VLOOKUP(C10,quide!$A$1:K1004,5,0)</f>
        <v>3</v>
      </c>
      <c r="G10" s="63">
        <f t="shared" si="1"/>
        <v>2.9499999999999997</v>
      </c>
      <c r="H10" s="62">
        <f>IFERROR(VLOOKUP(B10,tbl5_piv!A:D,4,0),0)</f>
        <v>0.59</v>
      </c>
      <c r="I10" s="62">
        <f t="shared" si="2"/>
        <v>0.70799999999999996</v>
      </c>
      <c r="J10" s="62">
        <f t="shared" si="3"/>
        <v>0.82599999999999996</v>
      </c>
      <c r="K10" s="62">
        <f t="shared" si="4"/>
        <v>0.94399999999999995</v>
      </c>
    </row>
    <row r="11" spans="1:11" ht="23.25" customHeight="1" x14ac:dyDescent="0.25">
      <c r="A11">
        <v>6</v>
      </c>
      <c r="B11">
        <f>IF(ISBLANK(A11),0,IF(AND(ISERROR(VLOOKUP(VLOOKUP(A11,ishod_substance!A:G,7,0),$B$4:B10,1,0))=TRUE,VLOOKUP(A11,ishod_substance!A:G,7,0)&gt;0),VLOOKUP(A11,ishod_substance!A:G,7,0),0))</f>
        <v>2902</v>
      </c>
      <c r="C11" s="78">
        <f t="shared" si="0"/>
        <v>2902</v>
      </c>
      <c r="D11" s="61" t="str">
        <f>VLOOKUP(C11,quide!A:B,2,0)</f>
        <v>Взвешенные вещества</v>
      </c>
      <c r="E11" s="62">
        <f>IF(VLOOKUP(B11,quide!$A$2:F75,3,0)&gt;0,VLOOKUP(B11,quide!$A$2:F75,3,0),VLOOKUP(B11,quide!$A$2:F75,6,0))</f>
        <v>0.5</v>
      </c>
      <c r="F11" s="62">
        <f>VLOOKUP(C11,quide!$A$1:K1005,5,0)</f>
        <v>7.4999999999999997E-2</v>
      </c>
      <c r="G11" s="63">
        <f t="shared" si="1"/>
        <v>0.34499999999999997</v>
      </c>
      <c r="H11" s="62">
        <f>IFERROR(VLOOKUP(B11,tbl5_piv!A:D,4,0),0)</f>
        <v>0.69</v>
      </c>
      <c r="I11" s="62">
        <f t="shared" si="2"/>
        <v>0.82799999999999996</v>
      </c>
      <c r="J11" s="62">
        <f t="shared" si="3"/>
        <v>0.96599999999999997</v>
      </c>
      <c r="K11" s="62">
        <f t="shared" si="4"/>
        <v>1.1039999999999999</v>
      </c>
    </row>
    <row r="12" spans="1:11" ht="23.25" hidden="1" customHeight="1" x14ac:dyDescent="0.25">
      <c r="A12">
        <v>7</v>
      </c>
      <c r="B12">
        <f>IF(ISBLANK(A12),0,IF(AND(ISERROR(VLOOKUP(VLOOKUP(A12,ishod_substance!A:G,7,0),$B$4:B11,1,0))=TRUE,VLOOKUP(A12,ishod_substance!A:G,7,0)&gt;0),VLOOKUP(A12,ishod_substance!A:G,7,0),0))</f>
        <v>303</v>
      </c>
      <c r="C12" s="78">
        <f t="shared" si="0"/>
        <v>303</v>
      </c>
      <c r="D12" s="61" t="str">
        <f>VLOOKUP(C12,quide!A:B,2,0)</f>
        <v>Аммиак (Азота гидрид)</v>
      </c>
      <c r="E12" s="62">
        <f>IF(VLOOKUP(B12,quide!$A$2:F76,3,0)&gt;0,VLOOKUP(B12,quide!$A$2:F76,3,0),VLOOKUP(B12,quide!$A$2:F76,6,0))</f>
        <v>0.2</v>
      </c>
      <c r="F12" s="62">
        <f>VLOOKUP(C12,quide!$A$1:K1006,5,0)</f>
        <v>0.04</v>
      </c>
      <c r="G12" s="63">
        <f t="shared" si="1"/>
        <v>4.0000000000000001E-3</v>
      </c>
      <c r="H12" s="62">
        <f>IFERROR(VLOOKUP(B12,tbl5_piv!A:D,4,0),0)</f>
        <v>0.02</v>
      </c>
      <c r="I12" s="62">
        <f t="shared" si="2"/>
        <v>2.4E-2</v>
      </c>
      <c r="J12" s="62">
        <f t="shared" si="3"/>
        <v>2.8000000000000001E-2</v>
      </c>
      <c r="K12" s="62">
        <f t="shared" si="4"/>
        <v>3.2000000000000001E-2</v>
      </c>
    </row>
    <row r="13" spans="1:11" ht="23.25" hidden="1" customHeight="1" x14ac:dyDescent="0.25">
      <c r="A13">
        <v>8</v>
      </c>
      <c r="B13">
        <f>IF(ISBLANK(A13),0,IF(AND(ISERROR(VLOOKUP(VLOOKUP(A13,ishod_substance!A:G,7,0),$B$4:B12,1,0))=TRUE,VLOOKUP(A13,ishod_substance!A:G,7,0)&gt;0),VLOOKUP(A13,ishod_substance!A:G,7,0),0))</f>
        <v>0</v>
      </c>
      <c r="C13" s="78">
        <f t="shared" si="0"/>
        <v>0</v>
      </c>
      <c r="D13" s="61" t="e">
        <f>VLOOKUP(C13,quide!A:B,2,0)</f>
        <v>#N/A</v>
      </c>
      <c r="E13" s="62" t="e">
        <f>IF(VLOOKUP(B13,quide!$A$2:F77,3,0)&gt;0,VLOOKUP(B13,quide!$A$2:F77,3,0),VLOOKUP(B13,quide!$A$2:F77,6,0))</f>
        <v>#N/A</v>
      </c>
      <c r="F13" s="62" t="e">
        <f>VLOOKUP(C13,quide!$A$1:K1007,5,0)</f>
        <v>#N/A</v>
      </c>
      <c r="G13" s="63" t="e">
        <f t="shared" si="1"/>
        <v>#N/A</v>
      </c>
      <c r="H13" s="62">
        <f>IFERROR(VLOOKUP(B13,tbl5_piv!A:D,4,0),0)</f>
        <v>0</v>
      </c>
      <c r="I13" s="62">
        <f t="shared" si="2"/>
        <v>0</v>
      </c>
      <c r="J13" s="62">
        <f t="shared" si="3"/>
        <v>0</v>
      </c>
      <c r="K13" s="62">
        <f t="shared" si="4"/>
        <v>0</v>
      </c>
    </row>
    <row r="14" spans="1:11" ht="23.25" hidden="1" customHeight="1" x14ac:dyDescent="0.25">
      <c r="A14">
        <v>9</v>
      </c>
      <c r="B14">
        <f>IF(ISBLANK(A14),0,IF(AND(ISERROR(VLOOKUP(VLOOKUP(A14,ishod_substance!A:G,7,0),$B$4:B13,1,0))=TRUE,VLOOKUP(A14,ishod_substance!A:G,7,0)&gt;0),VLOOKUP(A14,ishod_substance!A:G,7,0),0))</f>
        <v>0</v>
      </c>
      <c r="C14" s="78">
        <f t="shared" si="0"/>
        <v>0</v>
      </c>
      <c r="D14" s="61" t="e">
        <f>VLOOKUP(C14,quide!A:B,2,0)</f>
        <v>#N/A</v>
      </c>
      <c r="E14" s="62" t="e">
        <f>IF(VLOOKUP(B14,quide!$A$2:F78,3,0)&gt;0,VLOOKUP(B14,quide!$A$2:F78,3,0),VLOOKUP(B14,quide!$A$2:F78,6,0))</f>
        <v>#N/A</v>
      </c>
      <c r="F14" s="62" t="e">
        <f>VLOOKUP(C14,quide!$A$1:K1008,5,0)</f>
        <v>#N/A</v>
      </c>
      <c r="G14" s="63" t="e">
        <f t="shared" si="1"/>
        <v>#N/A</v>
      </c>
      <c r="H14" s="62">
        <f>IFERROR(VLOOKUP(B14,tbl5_piv!A:D,4,0),0)</f>
        <v>0</v>
      </c>
      <c r="I14" s="62">
        <f t="shared" si="2"/>
        <v>0</v>
      </c>
      <c r="J14" s="62">
        <f t="shared" si="3"/>
        <v>0</v>
      </c>
      <c r="K14" s="62">
        <f t="shared" si="4"/>
        <v>0</v>
      </c>
    </row>
    <row r="15" spans="1:11" ht="23.25" hidden="1" customHeight="1" x14ac:dyDescent="0.25">
      <c r="A15">
        <v>10</v>
      </c>
      <c r="B15">
        <f>IF(ISBLANK(A15),0,IF(AND(ISERROR(VLOOKUP(VLOOKUP(A15,ishod_substance!A:G,7,0),$B$4:B14,1,0))=TRUE,VLOOKUP(A15,ishod_substance!A:G,7,0)&gt;0),VLOOKUP(A15,ishod_substance!A:G,7,0),0))</f>
        <v>0</v>
      </c>
      <c r="C15" s="78">
        <f t="shared" si="0"/>
        <v>0</v>
      </c>
      <c r="D15" s="61" t="e">
        <f>VLOOKUP(C15,quide!A:B,2,0)</f>
        <v>#N/A</v>
      </c>
      <c r="E15" s="62" t="e">
        <f>IF(VLOOKUP(B15,quide!$A$2:F79,3,0)&gt;0,VLOOKUP(B15,quide!$A$2:F79,3,0),VLOOKUP(B15,quide!$A$2:F79,6,0))</f>
        <v>#N/A</v>
      </c>
      <c r="F15" s="62" t="e">
        <f>VLOOKUP(C15,quide!$A$1:K1009,5,0)</f>
        <v>#N/A</v>
      </c>
      <c r="G15" s="63" t="e">
        <f t="shared" si="1"/>
        <v>#N/A</v>
      </c>
      <c r="H15" s="62">
        <f>IFERROR(VLOOKUP(B15,tbl5_piv!A:D,4,0),0)</f>
        <v>0</v>
      </c>
      <c r="I15" s="62">
        <f t="shared" si="2"/>
        <v>0</v>
      </c>
      <c r="J15" s="62">
        <f t="shared" si="3"/>
        <v>0</v>
      </c>
      <c r="K15" s="62">
        <f t="shared" si="4"/>
        <v>0</v>
      </c>
    </row>
    <row r="16" spans="1:11" ht="23.25" hidden="1" customHeight="1" x14ac:dyDescent="0.25">
      <c r="A16">
        <v>11</v>
      </c>
      <c r="B16">
        <f>IF(ISBLANK(A16),0,IF(AND(ISERROR(VLOOKUP(VLOOKUP(A16,ishod_substance!A:G,7,0),$B$4:B15,1,0))=TRUE,VLOOKUP(A16,ishod_substance!A:G,7,0)&gt;0),VLOOKUP(A16,ishod_substance!A:G,7,0),0))</f>
        <v>0</v>
      </c>
      <c r="C16" s="78">
        <f t="shared" si="0"/>
        <v>0</v>
      </c>
      <c r="D16" s="61" t="e">
        <f>VLOOKUP(C16,quide!A:B,2,0)</f>
        <v>#N/A</v>
      </c>
      <c r="E16" s="62" t="e">
        <f>IF(VLOOKUP(B16,quide!$A$2:F80,3,0)&gt;0,VLOOKUP(B16,quide!$A$2:F80,3,0),VLOOKUP(B16,quide!$A$2:F80,6,0))</f>
        <v>#N/A</v>
      </c>
      <c r="F16" s="62" t="e">
        <f>VLOOKUP(C16,quide!$A$1:K1010,5,0)</f>
        <v>#N/A</v>
      </c>
      <c r="G16" s="63" t="e">
        <f t="shared" si="1"/>
        <v>#N/A</v>
      </c>
      <c r="H16" s="62">
        <f>IFERROR(VLOOKUP(B16,tbl5_piv!A:D,4,0),0)</f>
        <v>0</v>
      </c>
      <c r="I16" s="62">
        <f t="shared" si="2"/>
        <v>0</v>
      </c>
      <c r="J16" s="62">
        <f t="shared" si="3"/>
        <v>0</v>
      </c>
      <c r="K16" s="62">
        <f t="shared" si="4"/>
        <v>0</v>
      </c>
    </row>
    <row r="17" spans="1:11" ht="23.25" hidden="1" customHeight="1" x14ac:dyDescent="0.25">
      <c r="A17">
        <v>12</v>
      </c>
      <c r="B17">
        <f>IF(ISBLANK(A17),0,IF(AND(ISERROR(VLOOKUP(VLOOKUP(A17,ishod_substance!A:G,7,0),$B$4:B16,1,0))=TRUE,VLOOKUP(A17,ishod_substance!A:G,7,0)&gt;0),VLOOKUP(A17,ishod_substance!A:G,7,0),0))</f>
        <v>0</v>
      </c>
      <c r="C17" s="78">
        <f t="shared" si="0"/>
        <v>0</v>
      </c>
      <c r="D17" s="61" t="e">
        <f>VLOOKUP(C17,quide!A:B,2,0)</f>
        <v>#N/A</v>
      </c>
      <c r="E17" s="62" t="e">
        <f>IF(VLOOKUP(B17,quide!$A$2:F81,3,0)&gt;0,VLOOKUP(B17,quide!$A$2:F81,3,0),VLOOKUP(B17,quide!$A$2:F81,6,0))</f>
        <v>#N/A</v>
      </c>
      <c r="F17" s="62" t="e">
        <f>VLOOKUP(C17,quide!$A$1:K1011,5,0)</f>
        <v>#N/A</v>
      </c>
      <c r="G17" s="63" t="e">
        <f t="shared" si="1"/>
        <v>#N/A</v>
      </c>
      <c r="H17" s="62">
        <f>IFERROR(VLOOKUP(B17,tbl5_piv!A:D,4,0),0)</f>
        <v>0</v>
      </c>
      <c r="I17" s="62">
        <f t="shared" si="2"/>
        <v>0</v>
      </c>
      <c r="J17" s="62">
        <f t="shared" si="3"/>
        <v>0</v>
      </c>
      <c r="K17" s="62">
        <f t="shared" si="4"/>
        <v>0</v>
      </c>
    </row>
    <row r="18" spans="1:11" ht="23.25" hidden="1" customHeight="1" x14ac:dyDescent="0.25">
      <c r="A18">
        <v>13</v>
      </c>
      <c r="B18">
        <f>IF(ISBLANK(A18),0,IF(AND(ISERROR(VLOOKUP(VLOOKUP(A18,ishod_substance!A:G,7,0),$B$4:B17,1,0))=TRUE,VLOOKUP(A18,ishod_substance!A:G,7,0)&gt;0),VLOOKUP(A18,ishod_substance!A:G,7,0),0))</f>
        <v>0</v>
      </c>
      <c r="C18" s="78">
        <f t="shared" si="0"/>
        <v>0</v>
      </c>
      <c r="D18" s="61" t="e">
        <f>VLOOKUP(C18,quide!A:B,2,0)</f>
        <v>#N/A</v>
      </c>
      <c r="E18" s="62" t="e">
        <f>IF(VLOOKUP(B18,quide!$A$2:F82,3,0)&gt;0,VLOOKUP(B18,quide!$A$2:F82,3,0),VLOOKUP(B18,quide!$A$2:F82,6,0))</f>
        <v>#N/A</v>
      </c>
      <c r="F18" s="62" t="e">
        <f>VLOOKUP(C18,quide!$A$1:K1012,5,0)</f>
        <v>#N/A</v>
      </c>
      <c r="G18" s="63" t="e">
        <f t="shared" si="1"/>
        <v>#N/A</v>
      </c>
      <c r="H18" s="62">
        <f>IFERROR(VLOOKUP(B18,tbl5_piv!A:D,4,0),0)</f>
        <v>0</v>
      </c>
      <c r="I18" s="62">
        <f t="shared" si="2"/>
        <v>0</v>
      </c>
      <c r="J18" s="62">
        <f t="shared" si="3"/>
        <v>0</v>
      </c>
      <c r="K18" s="62">
        <f t="shared" si="4"/>
        <v>0</v>
      </c>
    </row>
    <row r="19" spans="1:11" ht="23.25" hidden="1" customHeight="1" x14ac:dyDescent="0.25">
      <c r="A19">
        <v>14</v>
      </c>
      <c r="B19">
        <f>IF(ISBLANK(A19),0,IF(AND(ISERROR(VLOOKUP(VLOOKUP(A19,ishod_substance!A:G,7,0),$B$4:B18,1,0))=TRUE,VLOOKUP(A19,ishod_substance!A:G,7,0)&gt;0),VLOOKUP(A19,ishod_substance!A:G,7,0),0))</f>
        <v>0</v>
      </c>
      <c r="C19" s="78">
        <f t="shared" si="0"/>
        <v>0</v>
      </c>
      <c r="D19" s="61" t="e">
        <f>VLOOKUP(C19,quide!A:B,2,0)</f>
        <v>#N/A</v>
      </c>
      <c r="E19" s="62" t="e">
        <f>IF(VLOOKUP(B19,quide!$A$2:F83,3,0)&gt;0,VLOOKUP(B19,quide!$A$2:F83,3,0),VLOOKUP(B19,quide!$A$2:F83,6,0))</f>
        <v>#N/A</v>
      </c>
      <c r="F19" s="62" t="e">
        <f>VLOOKUP(C19,quide!$A$1:K1013,5,0)</f>
        <v>#N/A</v>
      </c>
      <c r="G19" s="63" t="e">
        <f t="shared" si="1"/>
        <v>#N/A</v>
      </c>
      <c r="H19" s="62">
        <f>IFERROR(VLOOKUP(B19,tbl5_piv!A:D,4,0),0)</f>
        <v>0</v>
      </c>
      <c r="I19" s="62">
        <f t="shared" si="2"/>
        <v>0</v>
      </c>
      <c r="J19" s="62">
        <f t="shared" si="3"/>
        <v>0</v>
      </c>
      <c r="K19" s="62">
        <f t="shared" si="4"/>
        <v>0</v>
      </c>
    </row>
    <row r="20" spans="1:11" ht="23.25" hidden="1" customHeight="1" x14ac:dyDescent="0.25">
      <c r="A20">
        <v>15</v>
      </c>
      <c r="B20">
        <f>IF(ISBLANK(A20),0,IF(AND(ISERROR(VLOOKUP(VLOOKUP(A20,ishod_substance!A:G,7,0),$B$4:B19,1,0))=TRUE,VLOOKUP(A20,ishod_substance!A:G,7,0)&gt;0),VLOOKUP(A20,ishod_substance!A:G,7,0),0))</f>
        <v>0</v>
      </c>
      <c r="C20" s="78">
        <f t="shared" si="0"/>
        <v>0</v>
      </c>
      <c r="D20" s="61" t="e">
        <f>VLOOKUP(C20,quide!A:B,2,0)</f>
        <v>#N/A</v>
      </c>
      <c r="E20" s="62" t="e">
        <f>IF(VLOOKUP(B20,quide!$A$2:F84,3,0)&gt;0,VLOOKUP(B20,quide!$A$2:F84,3,0),VLOOKUP(B20,quide!$A$2:F84,6,0))</f>
        <v>#N/A</v>
      </c>
      <c r="F20" s="62" t="e">
        <f>VLOOKUP(C20,quide!$A$1:K1014,5,0)</f>
        <v>#N/A</v>
      </c>
      <c r="G20" s="63" t="e">
        <f t="shared" si="1"/>
        <v>#N/A</v>
      </c>
      <c r="H20" s="62">
        <f>IFERROR(VLOOKUP(B20,tbl5_piv!A:D,4,0),0)</f>
        <v>0</v>
      </c>
      <c r="I20" s="62">
        <f t="shared" si="2"/>
        <v>0</v>
      </c>
      <c r="J20" s="62">
        <f t="shared" si="3"/>
        <v>0</v>
      </c>
      <c r="K20" s="62">
        <f t="shared" si="4"/>
        <v>0</v>
      </c>
    </row>
    <row r="21" spans="1:11" ht="23.25" hidden="1" customHeight="1" x14ac:dyDescent="0.25">
      <c r="A21">
        <v>16</v>
      </c>
      <c r="B21">
        <f>IF(ISBLANK(A21),0,IF(AND(ISERROR(VLOOKUP(VLOOKUP(A21,ishod_substance!A:G,7,0),$B$4:B20,1,0))=TRUE,VLOOKUP(A21,ishod_substance!A:G,7,0)&gt;0),VLOOKUP(A21,ishod_substance!A:G,7,0),0))</f>
        <v>0</v>
      </c>
      <c r="C21" s="78">
        <f t="shared" si="0"/>
        <v>0</v>
      </c>
      <c r="D21" s="61" t="e">
        <f>VLOOKUP(C21,quide!A:B,2,0)</f>
        <v>#N/A</v>
      </c>
      <c r="E21" s="62" t="e">
        <f>IF(VLOOKUP(B21,quide!$A$2:F85,3,0)&gt;0,VLOOKUP(B21,quide!$A$2:F85,3,0),VLOOKUP(B21,quide!$A$2:F85,6,0))</f>
        <v>#N/A</v>
      </c>
      <c r="F21" s="62" t="e">
        <f>VLOOKUP(C21,quide!$A$1:K1015,5,0)</f>
        <v>#N/A</v>
      </c>
      <c r="G21" s="63" t="e">
        <f t="shared" si="1"/>
        <v>#N/A</v>
      </c>
      <c r="H21" s="62">
        <f>IFERROR(VLOOKUP(B21,tbl5_piv!A:D,4,0),0)</f>
        <v>0</v>
      </c>
      <c r="I21" s="62">
        <f t="shared" si="2"/>
        <v>0</v>
      </c>
      <c r="J21" s="62">
        <f t="shared" si="3"/>
        <v>0</v>
      </c>
      <c r="K21" s="62">
        <f t="shared" si="4"/>
        <v>0</v>
      </c>
    </row>
    <row r="22" spans="1:11" ht="23.25" hidden="1" customHeight="1" x14ac:dyDescent="0.25">
      <c r="A22">
        <v>17</v>
      </c>
      <c r="B22">
        <f>IF(ISBLANK(A22),0,IF(AND(ISERROR(VLOOKUP(VLOOKUP(A22,ishod_substance!A:G,7,0),$B$4:B21,1,0))=TRUE,VLOOKUP(A22,ishod_substance!A:G,7,0)&gt;0),VLOOKUP(A22,ishod_substance!A:G,7,0),0))</f>
        <v>0</v>
      </c>
      <c r="C22" s="78">
        <f t="shared" si="0"/>
        <v>0</v>
      </c>
      <c r="D22" s="61" t="e">
        <f>VLOOKUP(C22,quide!A:B,2,0)</f>
        <v>#N/A</v>
      </c>
      <c r="E22" s="62" t="e">
        <f>IF(VLOOKUP(B22,quide!$A$2:F86,3,0)&gt;0,VLOOKUP(B22,quide!$A$2:F86,3,0),VLOOKUP(B22,quide!$A$2:F86,6,0))</f>
        <v>#N/A</v>
      </c>
      <c r="F22" s="62" t="e">
        <f>VLOOKUP(C22,quide!$A$1:K1016,5,0)</f>
        <v>#N/A</v>
      </c>
      <c r="G22" s="63" t="e">
        <f t="shared" si="1"/>
        <v>#N/A</v>
      </c>
      <c r="H22" s="62">
        <f>IFERROR(VLOOKUP(B22,tbl5_piv!A:D,4,0),0)</f>
        <v>0</v>
      </c>
      <c r="I22" s="62">
        <f t="shared" si="2"/>
        <v>0</v>
      </c>
      <c r="J22" s="62">
        <f t="shared" si="3"/>
        <v>0</v>
      </c>
      <c r="K22" s="62">
        <f t="shared" si="4"/>
        <v>0</v>
      </c>
    </row>
    <row r="23" spans="1:11" ht="23.25" hidden="1" customHeight="1" x14ac:dyDescent="0.25">
      <c r="A23">
        <v>18</v>
      </c>
      <c r="B23">
        <f>IF(ISBLANK(A23),0,IF(AND(ISERROR(VLOOKUP(VLOOKUP(A23,ishod_substance!A:G,7,0),$B$4:B22,1,0))=TRUE,VLOOKUP(A23,ishod_substance!A:G,7,0)&gt;0),VLOOKUP(A23,ishod_substance!A:G,7,0),0))</f>
        <v>0</v>
      </c>
      <c r="C23" s="78">
        <f t="shared" si="0"/>
        <v>0</v>
      </c>
      <c r="D23" s="61" t="e">
        <f>VLOOKUP(C23,quide!A:B,2,0)</f>
        <v>#N/A</v>
      </c>
      <c r="E23" s="62" t="e">
        <f>IF(VLOOKUP(B23,quide!$A$2:F87,3,0)&gt;0,VLOOKUP(B23,quide!$A$2:F87,3,0),VLOOKUP(B23,quide!$A$2:F87,6,0))</f>
        <v>#N/A</v>
      </c>
      <c r="F23" s="62" t="e">
        <f>VLOOKUP(C23,quide!$A$1:K1017,5,0)</f>
        <v>#N/A</v>
      </c>
      <c r="G23" s="63" t="e">
        <f t="shared" si="1"/>
        <v>#N/A</v>
      </c>
      <c r="H23" s="62">
        <f>IFERROR(VLOOKUP(B23,tbl5_piv!A:D,4,0),0)</f>
        <v>0</v>
      </c>
      <c r="I23" s="62">
        <f t="shared" si="2"/>
        <v>0</v>
      </c>
      <c r="J23" s="62">
        <f t="shared" si="3"/>
        <v>0</v>
      </c>
      <c r="K23" s="62">
        <f t="shared" si="4"/>
        <v>0</v>
      </c>
    </row>
    <row r="24" spans="1:11" ht="23.25" hidden="1" customHeight="1" x14ac:dyDescent="0.25">
      <c r="A24">
        <v>19</v>
      </c>
      <c r="B24">
        <f>IF(ISBLANK(A24),0,IF(AND(ISERROR(VLOOKUP(VLOOKUP(A24,ishod_substance!A:G,7,0),$B$4:B23,1,0))=TRUE,VLOOKUP(A24,ishod_substance!A:G,7,0)&gt;0),VLOOKUP(A24,ishod_substance!A:G,7,0),0))</f>
        <v>0</v>
      </c>
      <c r="C24" s="78">
        <f t="shared" si="0"/>
        <v>0</v>
      </c>
      <c r="D24" s="61" t="e">
        <f>VLOOKUP(C24,quide!A:B,2,0)</f>
        <v>#N/A</v>
      </c>
      <c r="E24" s="62" t="e">
        <f>IF(VLOOKUP(B24,quide!$A$2:F88,3,0)&gt;0,VLOOKUP(B24,quide!$A$2:F88,3,0),VLOOKUP(B24,quide!$A$2:F88,6,0))</f>
        <v>#N/A</v>
      </c>
      <c r="F24" s="62" t="e">
        <f>VLOOKUP(C24,quide!$A$1:K1018,5,0)</f>
        <v>#N/A</v>
      </c>
      <c r="G24" s="63" t="e">
        <f t="shared" si="1"/>
        <v>#N/A</v>
      </c>
      <c r="H24" s="62">
        <f>IFERROR(VLOOKUP(B24,tbl5_piv!A:D,4,0),0)</f>
        <v>0</v>
      </c>
      <c r="I24" s="62">
        <f t="shared" si="2"/>
        <v>0</v>
      </c>
      <c r="J24" s="62">
        <f t="shared" si="3"/>
        <v>0</v>
      </c>
      <c r="K24" s="62">
        <f t="shared" si="4"/>
        <v>0</v>
      </c>
    </row>
    <row r="25" spans="1:11" ht="23.25" hidden="1" customHeight="1" x14ac:dyDescent="0.25">
      <c r="A25">
        <v>20</v>
      </c>
      <c r="B25">
        <f>IF(ISBLANK(A25),0,IF(AND(ISERROR(VLOOKUP(VLOOKUP(A25,ishod_substance!A:G,7,0),$B$4:B24,1,0))=TRUE,VLOOKUP(A25,ishod_substance!A:G,7,0)&gt;0),VLOOKUP(A25,ishod_substance!A:G,7,0),0))</f>
        <v>0</v>
      </c>
      <c r="C25" s="78">
        <f t="shared" si="0"/>
        <v>0</v>
      </c>
      <c r="D25" s="61" t="e">
        <f>VLOOKUP(C25,quide!A:B,2,0)</f>
        <v>#N/A</v>
      </c>
      <c r="E25" s="62" t="e">
        <f>IF(VLOOKUP(B25,quide!$A$2:F89,3,0)&gt;0,VLOOKUP(B25,quide!$A$2:F89,3,0),VLOOKUP(B25,quide!$A$2:F89,6,0))</f>
        <v>#N/A</v>
      </c>
      <c r="F25" s="62" t="e">
        <f>VLOOKUP(C25,quide!$A$1:K1019,5,0)</f>
        <v>#N/A</v>
      </c>
      <c r="G25" s="63" t="e">
        <f t="shared" si="1"/>
        <v>#N/A</v>
      </c>
      <c r="H25" s="62">
        <f>IFERROR(VLOOKUP(B25,tbl5_piv!A:D,4,0),0)</f>
        <v>0</v>
      </c>
      <c r="I25" s="62">
        <f t="shared" si="2"/>
        <v>0</v>
      </c>
      <c r="J25" s="62">
        <f t="shared" si="3"/>
        <v>0</v>
      </c>
      <c r="K25" s="62">
        <f t="shared" si="4"/>
        <v>0</v>
      </c>
    </row>
    <row r="26" spans="1:11" ht="23.25" hidden="1" customHeight="1" x14ac:dyDescent="0.25">
      <c r="A26">
        <v>21</v>
      </c>
      <c r="B26">
        <f>IF(ISBLANK(A26),0,IF(AND(ISERROR(VLOOKUP(VLOOKUP(A26,ishod_substance!A:G,7,0),$B$4:B25,1,0))=TRUE,VLOOKUP(A26,ishod_substance!A:G,7,0)&gt;0),VLOOKUP(A26,ishod_substance!A:G,7,0),0))</f>
        <v>0</v>
      </c>
      <c r="C26" s="78">
        <f t="shared" si="0"/>
        <v>0</v>
      </c>
      <c r="D26" s="61" t="e">
        <f>VLOOKUP(C26,quide!A:B,2,0)</f>
        <v>#N/A</v>
      </c>
      <c r="E26" s="62" t="e">
        <f>IF(VLOOKUP(B26,quide!$A$2:F90,3,0)&gt;0,VLOOKUP(B26,quide!$A$2:F90,3,0),VLOOKUP(B26,quide!$A$2:F90,6,0))</f>
        <v>#N/A</v>
      </c>
      <c r="F26" s="62" t="e">
        <f>VLOOKUP(C26,quide!$A$1:K1020,5,0)</f>
        <v>#N/A</v>
      </c>
      <c r="G26" s="63" t="e">
        <f t="shared" si="1"/>
        <v>#N/A</v>
      </c>
      <c r="H26" s="62">
        <f>IFERROR(VLOOKUP(B26,tbl5_piv!A:D,4,0),0)</f>
        <v>0</v>
      </c>
      <c r="I26" s="62">
        <f t="shared" si="2"/>
        <v>0</v>
      </c>
      <c r="J26" s="62">
        <f t="shared" si="3"/>
        <v>0</v>
      </c>
      <c r="K26" s="62">
        <f t="shared" si="4"/>
        <v>0</v>
      </c>
    </row>
    <row r="27" spans="1:11" ht="23.25" hidden="1" customHeight="1" x14ac:dyDescent="0.25">
      <c r="A27">
        <v>22</v>
      </c>
      <c r="B27">
        <f>IF(ISBLANK(A27),0,IF(AND(ISERROR(VLOOKUP(VLOOKUP(A27,ishod_substance!A:G,7,0),$B$4:B26,1,0))=TRUE,VLOOKUP(A27,ishod_substance!A:G,7,0)&gt;0),VLOOKUP(A27,ishod_substance!A:G,7,0),0))</f>
        <v>0</v>
      </c>
      <c r="C27" s="78">
        <f t="shared" si="0"/>
        <v>0</v>
      </c>
      <c r="D27" s="61" t="e">
        <f>VLOOKUP(C27,quide!A:B,2,0)</f>
        <v>#N/A</v>
      </c>
      <c r="E27" s="62" t="e">
        <f>IF(VLOOKUP(B27,quide!$A$2:F91,3,0)&gt;0,VLOOKUP(B27,quide!$A$2:F91,3,0),VLOOKUP(B27,quide!$A$2:F91,6,0))</f>
        <v>#N/A</v>
      </c>
      <c r="F27" s="62" t="e">
        <f>VLOOKUP(C27,quide!$A$1:K1021,5,0)</f>
        <v>#N/A</v>
      </c>
      <c r="G27" s="63" t="e">
        <f t="shared" si="1"/>
        <v>#N/A</v>
      </c>
      <c r="H27" s="62">
        <f>IFERROR(VLOOKUP(B27,tbl5_piv!A:D,4,0),0)</f>
        <v>0</v>
      </c>
      <c r="I27" s="62">
        <f t="shared" si="2"/>
        <v>0</v>
      </c>
      <c r="J27" s="62">
        <f t="shared" si="3"/>
        <v>0</v>
      </c>
      <c r="K27" s="62">
        <f t="shared" si="4"/>
        <v>0</v>
      </c>
    </row>
    <row r="28" spans="1:11" ht="23.25" hidden="1" customHeight="1" x14ac:dyDescent="0.25">
      <c r="A28">
        <v>23</v>
      </c>
      <c r="B28">
        <f>IF(ISBLANK(A28),0,IF(AND(ISERROR(VLOOKUP(VLOOKUP(A28,ishod_substance!A:G,7,0),$B$4:B27,1,0))=TRUE,VLOOKUP(A28,ishod_substance!A:G,7,0)&gt;0),VLOOKUP(A28,ishod_substance!A:G,7,0),0))</f>
        <v>0</v>
      </c>
      <c r="C28" s="78">
        <f t="shared" si="0"/>
        <v>0</v>
      </c>
      <c r="D28" s="61" t="e">
        <f>VLOOKUP(C28,quide!A:B,2,0)</f>
        <v>#N/A</v>
      </c>
      <c r="E28" s="62" t="e">
        <f>IF(VLOOKUP(B28,quide!$A$2:F92,3,0)&gt;0,VLOOKUP(B28,quide!$A$2:F92,3,0),VLOOKUP(B28,quide!$A$2:F92,6,0))</f>
        <v>#N/A</v>
      </c>
      <c r="F28" s="62" t="e">
        <f>VLOOKUP(C28,quide!$A$1:K1022,5,0)</f>
        <v>#N/A</v>
      </c>
      <c r="G28" s="63" t="e">
        <f t="shared" si="1"/>
        <v>#N/A</v>
      </c>
      <c r="H28" s="62">
        <f>IFERROR(VLOOKUP(B28,tbl5_piv!A:D,4,0),0)</f>
        <v>0</v>
      </c>
      <c r="I28" s="62">
        <f t="shared" si="2"/>
        <v>0</v>
      </c>
      <c r="J28" s="62">
        <f t="shared" si="3"/>
        <v>0</v>
      </c>
      <c r="K28" s="62">
        <f t="shared" si="4"/>
        <v>0</v>
      </c>
    </row>
    <row r="29" spans="1:11" ht="23.25" hidden="1" customHeight="1" x14ac:dyDescent="0.25">
      <c r="A29">
        <v>24</v>
      </c>
      <c r="B29">
        <f>IF(ISBLANK(A29),0,IF(AND(ISERROR(VLOOKUP(VLOOKUP(A29,ishod_substance!A:G,7,0),$B$4:B28,1,0))=TRUE,VLOOKUP(A29,ishod_substance!A:G,7,0)&gt;0),VLOOKUP(A29,ishod_substance!A:G,7,0),0))</f>
        <v>0</v>
      </c>
      <c r="C29" s="78">
        <f t="shared" si="0"/>
        <v>0</v>
      </c>
      <c r="D29" s="61" t="e">
        <f>VLOOKUP(C29,quide!A:B,2,0)</f>
        <v>#N/A</v>
      </c>
      <c r="E29" s="62" t="e">
        <f>IF(VLOOKUP(B29,quide!$A$2:F93,3,0)&gt;0,VLOOKUP(B29,quide!$A$2:F93,3,0),VLOOKUP(B29,quide!$A$2:F93,6,0))</f>
        <v>#N/A</v>
      </c>
      <c r="F29" s="62" t="e">
        <f>VLOOKUP(C29,quide!$A$1:K1023,5,0)</f>
        <v>#N/A</v>
      </c>
      <c r="G29" s="63" t="e">
        <f t="shared" si="1"/>
        <v>#N/A</v>
      </c>
      <c r="H29" s="62">
        <f>IFERROR(VLOOKUP(B29,tbl5_piv!A:D,4,0),0)</f>
        <v>0</v>
      </c>
      <c r="I29" s="62">
        <f t="shared" si="2"/>
        <v>0</v>
      </c>
      <c r="J29" s="62">
        <f t="shared" si="3"/>
        <v>0</v>
      </c>
      <c r="K29" s="62">
        <f t="shared" si="4"/>
        <v>0</v>
      </c>
    </row>
    <row r="30" spans="1:11" ht="23.25" customHeight="1" x14ac:dyDescent="0.25">
      <c r="A30">
        <v>25</v>
      </c>
      <c r="B30">
        <f>IF(ISBLANK(A30),0,IF(AND(ISERROR(VLOOKUP(VLOOKUP(A30,ishod_substance!A:G,7,0),$B$4:B29,1,0))=TRUE,VLOOKUP(A30,ishod_substance!A:G,7,0)&gt;0),VLOOKUP(A30,ishod_substance!A:G,7,0),0))</f>
        <v>301</v>
      </c>
      <c r="C30" s="78">
        <f t="shared" si="0"/>
        <v>301</v>
      </c>
      <c r="D30" s="61" t="str">
        <f>VLOOKUP(C30,quide!A:B,2,0)</f>
        <v>Азота диоксид (Двуокись азота; пероксид азота)</v>
      </c>
      <c r="E30" s="62">
        <f>IF(VLOOKUP(B30,quide!$A$2:F94,3,0)&gt;0,VLOOKUP(B30,quide!$A$2:F94,3,0),VLOOKUP(B30,quide!$A$2:F94,6,0))</f>
        <v>0.2</v>
      </c>
      <c r="F30" s="62">
        <f>VLOOKUP(C30,quide!$A$1:K1024,5,0)</f>
        <v>0.04</v>
      </c>
      <c r="G30" s="63">
        <f t="shared" si="1"/>
        <v>0.128</v>
      </c>
      <c r="H30" s="62">
        <f>IFERROR(VLOOKUP(B30,tbl5_piv!A:D,4,0),0)</f>
        <v>0.64</v>
      </c>
      <c r="I30" s="62">
        <f t="shared" si="2"/>
        <v>0.76800000000000002</v>
      </c>
      <c r="J30" s="62">
        <f t="shared" si="3"/>
        <v>0.89600000000000002</v>
      </c>
      <c r="K30" s="62">
        <f t="shared" si="4"/>
        <v>1.024</v>
      </c>
    </row>
    <row r="31" spans="1:11" ht="23.25" customHeight="1" x14ac:dyDescent="0.25">
      <c r="A31">
        <v>26</v>
      </c>
      <c r="B31">
        <f>IF(ISBLANK(A31),0,IF(AND(ISERROR(VLOOKUP(VLOOKUP(A31,ishod_substance!A:G,7,0),$B$4:B30,1,0))=TRUE,VLOOKUP(A31,ishod_substance!A:G,7,0)&gt;0),VLOOKUP(A31,ishod_substance!A:G,7,0),0))</f>
        <v>304</v>
      </c>
      <c r="C31" s="78">
        <f t="shared" si="0"/>
        <v>304</v>
      </c>
      <c r="D31" s="61" t="str">
        <f>VLOOKUP(C31,quide!A:B,2,0)</f>
        <v>Азот (II) оксид (Азот монооксид)</v>
      </c>
      <c r="E31" s="62">
        <f>IF(VLOOKUP(B31,quide!$A$2:F95,3,0)&gt;0,VLOOKUP(B31,quide!$A$2:F95,3,0),VLOOKUP(B31,quide!$A$2:F95,6,0))</f>
        <v>0.4</v>
      </c>
      <c r="F31" s="62">
        <f>VLOOKUP(C31,quide!$A$1:K1025,5,0)</f>
        <v>0.06</v>
      </c>
      <c r="G31" s="63">
        <f t="shared" si="1"/>
        <v>1.2E-2</v>
      </c>
      <c r="H31" s="62">
        <f>IFERROR(VLOOKUP(B31,tbl5_piv!A:D,4,0),0)</f>
        <v>0.03</v>
      </c>
      <c r="I31" s="62">
        <f t="shared" si="2"/>
        <v>3.5999999999999997E-2</v>
      </c>
      <c r="J31" s="62">
        <f t="shared" si="3"/>
        <v>4.1999999999999996E-2</v>
      </c>
      <c r="K31" s="62">
        <f t="shared" si="4"/>
        <v>4.8000000000000001E-2</v>
      </c>
    </row>
    <row r="32" spans="1:11" ht="23.25" customHeight="1" x14ac:dyDescent="0.25">
      <c r="A32">
        <v>27</v>
      </c>
      <c r="B32">
        <f>IF(ISBLANK(A32),0,IF(AND(ISERROR(VLOOKUP(VLOOKUP(A32,ishod_substance!A:G,7,0),$B$4:B31,1,0))=TRUE,VLOOKUP(A32,ishod_substance!A:G,7,0)&gt;0),VLOOKUP(A32,ishod_substance!A:G,7,0),0))</f>
        <v>328</v>
      </c>
      <c r="C32" s="78">
        <f t="shared" si="0"/>
        <v>328</v>
      </c>
      <c r="D32" s="61" t="str">
        <f>VLOOKUP(C32,quide!A:B,2,0)</f>
        <v>Углерод (Пигмент черный)</v>
      </c>
      <c r="E32" s="62">
        <f>IF(VLOOKUP(B32,quide!$A$2:F96,3,0)&gt;0,VLOOKUP(B32,quide!$A$2:F96,3,0),VLOOKUP(B32,quide!$A$2:F96,6,0))</f>
        <v>0.15</v>
      </c>
      <c r="F32" s="62">
        <f>VLOOKUP(C32,quide!$A$1:K1026,5,0)</f>
        <v>2.5000000000000001E-2</v>
      </c>
      <c r="G32" s="63">
        <f t="shared" si="1"/>
        <v>5.5500000000000001E-2</v>
      </c>
      <c r="H32" s="62">
        <f>IFERROR(VLOOKUP(B32,tbl5_piv!A:D,4,0),0)</f>
        <v>0.37</v>
      </c>
      <c r="I32" s="62">
        <f t="shared" si="2"/>
        <v>0.44400000000000001</v>
      </c>
      <c r="J32" s="62">
        <f t="shared" si="3"/>
        <v>0.51800000000000002</v>
      </c>
      <c r="K32" s="62">
        <f t="shared" si="4"/>
        <v>0.59199999999999997</v>
      </c>
    </row>
    <row r="33" spans="1:11" ht="23.25" customHeight="1" x14ac:dyDescent="0.25">
      <c r="A33">
        <v>28</v>
      </c>
      <c r="B33">
        <f>IF(ISBLANK(A33),0,IF(AND(ISERROR(VLOOKUP(VLOOKUP(A33,ishod_substance!A:G,7,0),$B$4:B32,1,0))=TRUE,VLOOKUP(A33,ishod_substance!A:G,7,0)&gt;0),VLOOKUP(A33,ishod_substance!A:G,7,0),0))</f>
        <v>330</v>
      </c>
      <c r="C33" s="78">
        <f t="shared" si="0"/>
        <v>330</v>
      </c>
      <c r="D33" s="61" t="str">
        <f>VLOOKUP(C33,quide!A:B,2,0)</f>
        <v>Сера диоксид (ангидрид сернистый)</v>
      </c>
      <c r="E33" s="62">
        <f>IF(VLOOKUP(B33,quide!$A$2:F97,3,0)&gt;0,VLOOKUP(B33,quide!$A$2:F97,3,0),VLOOKUP(B33,quide!$A$2:F97,6,0))</f>
        <v>0.5</v>
      </c>
      <c r="F33" s="62">
        <f>VLOOKUP(C33,quide!$A$1:K1027,5,0)</f>
        <v>0</v>
      </c>
      <c r="G33" s="63">
        <f t="shared" si="1"/>
        <v>0.01</v>
      </c>
      <c r="H33" s="62">
        <f>IFERROR(VLOOKUP(B33,tbl5_piv!A:D,4,0),0)</f>
        <v>0.02</v>
      </c>
      <c r="I33" s="62">
        <f t="shared" si="2"/>
        <v>2.4E-2</v>
      </c>
      <c r="J33" s="62">
        <f t="shared" si="3"/>
        <v>2.8000000000000001E-2</v>
      </c>
      <c r="K33" s="62">
        <f t="shared" si="4"/>
        <v>3.2000000000000001E-2</v>
      </c>
    </row>
    <row r="34" spans="1:11" ht="23.25" hidden="1" customHeight="1" x14ac:dyDescent="0.25">
      <c r="A34">
        <v>29</v>
      </c>
      <c r="B34">
        <f>IF(ISBLANK(A34),0,IF(AND(ISERROR(VLOOKUP(VLOOKUP(A34,ishod_substance!A:G,7,0),$B$4:B33,1,0))=TRUE,VLOOKUP(A34,ishod_substance!A:G,7,0)&gt;0),VLOOKUP(A34,ishod_substance!A:G,7,0),0))</f>
        <v>0</v>
      </c>
      <c r="C34" s="78">
        <f t="shared" si="0"/>
        <v>0</v>
      </c>
      <c r="D34" s="61" t="e">
        <f>VLOOKUP(C34,quide!A:B,2,0)</f>
        <v>#N/A</v>
      </c>
      <c r="E34" s="62" t="e">
        <f>IF(VLOOKUP(B34,quide!$A$2:F98,3,0)&gt;0,VLOOKUP(B34,quide!$A$2:F98,3,0),VLOOKUP(B34,quide!$A$2:F98,6,0))</f>
        <v>#N/A</v>
      </c>
      <c r="F34" s="62" t="e">
        <f>VLOOKUP(C34,quide!$A$1:K1028,5,0)</f>
        <v>#N/A</v>
      </c>
      <c r="G34" s="63" t="e">
        <f t="shared" si="1"/>
        <v>#N/A</v>
      </c>
      <c r="H34" s="62">
        <f>IFERROR(VLOOKUP(B34,tbl5_piv!A:D,4,0),0)</f>
        <v>0</v>
      </c>
      <c r="I34" s="62">
        <f t="shared" si="2"/>
        <v>0</v>
      </c>
      <c r="J34" s="62">
        <f t="shared" si="3"/>
        <v>0</v>
      </c>
      <c r="K34" s="62">
        <f t="shared" si="4"/>
        <v>0</v>
      </c>
    </row>
    <row r="35" spans="1:11" ht="23.25" customHeight="1" x14ac:dyDescent="0.25">
      <c r="A35">
        <v>30</v>
      </c>
      <c r="B35">
        <f>IF(ISBLANK(A35),0,IF(AND(ISERROR(VLOOKUP(VLOOKUP(A35,ishod_substance!A:G,7,0),$B$4:B34,1,0))=TRUE,VLOOKUP(A35,ishod_substance!A:G,7,0)&gt;0),VLOOKUP(A35,ishod_substance!A:G,7,0),0))</f>
        <v>2732</v>
      </c>
      <c r="C35" s="78">
        <f t="shared" si="0"/>
        <v>2732</v>
      </c>
      <c r="D35" s="61" t="str">
        <f>VLOOKUP(C35,quide!A:B,2,0)</f>
        <v>Керосин (Керосин прямой перегонки; керосин дезодорированный)</v>
      </c>
      <c r="E35" s="62">
        <f>IF(VLOOKUP(B35,quide!$A$2:F99,3,0)&gt;0,VLOOKUP(B35,quide!$A$2:F99,3,0),VLOOKUP(B35,quide!$A$2:F99,6,0))</f>
        <v>1.2</v>
      </c>
      <c r="F35" s="62">
        <f>VLOOKUP(C35,quide!$A$1:K1029,5,0)</f>
        <v>0</v>
      </c>
      <c r="G35" s="63">
        <f t="shared" si="1"/>
        <v>3.5999999999999997E-2</v>
      </c>
      <c r="H35" s="62">
        <f>IFERROR(VLOOKUP(B35,tbl5_piv!A:D,4,0),0)</f>
        <v>0.03</v>
      </c>
      <c r="I35" s="62">
        <f t="shared" si="2"/>
        <v>3.5999999999999997E-2</v>
      </c>
      <c r="J35" s="62">
        <f t="shared" si="3"/>
        <v>4.1999999999999996E-2</v>
      </c>
      <c r="K35" s="62">
        <f t="shared" si="4"/>
        <v>4.8000000000000001E-2</v>
      </c>
    </row>
    <row r="36" spans="1:11" ht="23.25" customHeight="1" x14ac:dyDescent="0.25">
      <c r="A36">
        <v>31</v>
      </c>
      <c r="B36">
        <f>IF(ISBLANK(A36),0,IF(AND(ISERROR(VLOOKUP(VLOOKUP(A36,ishod_substance!A:G,7,0),$B$4:B35,1,0))=TRUE,VLOOKUP(A36,ishod_substance!A:G,7,0)&gt;0),VLOOKUP(A36,ishod_substance!A:G,7,0),0))</f>
        <v>2735</v>
      </c>
      <c r="C36" s="78">
        <f t="shared" si="0"/>
        <v>2735</v>
      </c>
      <c r="D36" s="61" t="str">
        <f>VLOOKUP(C36,quide!A:B,2,0)</f>
        <v>Масло минеральное нефтяное (веретенное, машинное, цилиндровое и др.)</v>
      </c>
      <c r="E36" s="62">
        <f>IF(VLOOKUP(B36,quide!$A$2:F100,3,0)&gt;0,VLOOKUP(B36,quide!$A$2:F100,3,0),VLOOKUP(B36,quide!$A$2:F100,6,0))</f>
        <v>0.05</v>
      </c>
      <c r="F36" s="62">
        <f>VLOOKUP(C36,quide!$A$1:K1030,5,0)</f>
        <v>0</v>
      </c>
      <c r="G36" s="63">
        <f t="shared" si="1"/>
        <v>6.0000000000000001E-3</v>
      </c>
      <c r="H36" s="62">
        <f>IFERROR(VLOOKUP(B36,tbl5_piv!A:D,4,0),0)</f>
        <v>0.12</v>
      </c>
      <c r="I36" s="62">
        <f t="shared" si="2"/>
        <v>0.14399999999999999</v>
      </c>
      <c r="J36" s="62">
        <f t="shared" si="3"/>
        <v>0.16799999999999998</v>
      </c>
      <c r="K36" s="62">
        <f t="shared" si="4"/>
        <v>0.192</v>
      </c>
    </row>
    <row r="37" spans="1:11" ht="23.25" hidden="1" customHeight="1" x14ac:dyDescent="0.25">
      <c r="A37">
        <v>32</v>
      </c>
      <c r="B37">
        <f>IF(ISBLANK(A37),0,IF(AND(ISERROR(VLOOKUP(VLOOKUP(A37,ishod_substance!A:G,7,0),$B$4:B36,1,0))=TRUE,VLOOKUP(A37,ishod_substance!A:G,7,0)&gt;0),VLOOKUP(A37,ishod_substance!A:G,7,0),0))</f>
        <v>0</v>
      </c>
      <c r="C37" s="78">
        <f t="shared" si="0"/>
        <v>0</v>
      </c>
      <c r="D37" s="61" t="e">
        <f>VLOOKUP(C37,quide!A:B,2,0)</f>
        <v>#N/A</v>
      </c>
      <c r="E37" s="62" t="e">
        <f>IF(VLOOKUP(B37,quide!$A$2:F101,3,0)&gt;0,VLOOKUP(B37,quide!$A$2:F101,3,0),VLOOKUP(B37,quide!$A$2:F101,6,0))</f>
        <v>#N/A</v>
      </c>
      <c r="F37" s="62" t="e">
        <f>VLOOKUP(C37,quide!$A$1:K1031,5,0)</f>
        <v>#N/A</v>
      </c>
      <c r="G37" s="63" t="e">
        <f t="shared" si="1"/>
        <v>#N/A</v>
      </c>
      <c r="H37" s="62">
        <f>IFERROR(VLOOKUP(B37,tbl5_piv!A:D,4,0),0)</f>
        <v>0</v>
      </c>
      <c r="I37" s="62">
        <f t="shared" si="2"/>
        <v>0</v>
      </c>
      <c r="J37" s="62">
        <f t="shared" si="3"/>
        <v>0</v>
      </c>
      <c r="K37" s="62">
        <f t="shared" si="4"/>
        <v>0</v>
      </c>
    </row>
    <row r="38" spans="1:11" ht="23.25" hidden="1" customHeight="1" x14ac:dyDescent="0.25">
      <c r="A38">
        <v>33</v>
      </c>
      <c r="B38">
        <f>IF(ISBLANK(A38),0,IF(AND(ISERROR(VLOOKUP(VLOOKUP(A38,ishod_substance!A:G,7,0),$B$4:B37,1,0))=TRUE,VLOOKUP(A38,ishod_substance!A:G,7,0)&gt;0),VLOOKUP(A38,ishod_substance!A:G,7,0),0))</f>
        <v>0</v>
      </c>
      <c r="C38" s="78">
        <f t="shared" si="0"/>
        <v>0</v>
      </c>
      <c r="D38" s="61" t="e">
        <f>VLOOKUP(C38,quide!A:B,2,0)</f>
        <v>#N/A</v>
      </c>
      <c r="E38" s="62" t="e">
        <f>IF(VLOOKUP(B38,quide!$A$2:F102,3,0)&gt;0,VLOOKUP(B38,quide!$A$2:F102,3,0),VLOOKUP(B38,quide!$A$2:F102,6,0))</f>
        <v>#N/A</v>
      </c>
      <c r="F38" s="62" t="e">
        <f>VLOOKUP(C38,quide!$A$1:K1032,5,0)</f>
        <v>#N/A</v>
      </c>
      <c r="G38" s="63" t="e">
        <f t="shared" si="1"/>
        <v>#N/A</v>
      </c>
      <c r="H38" s="62">
        <f>IFERROR(VLOOKUP(B38,tbl5_piv!A:D,4,0),0)</f>
        <v>0</v>
      </c>
      <c r="I38" s="62">
        <f t="shared" si="2"/>
        <v>0</v>
      </c>
      <c r="J38" s="62">
        <f t="shared" si="3"/>
        <v>0</v>
      </c>
      <c r="K38" s="62">
        <f t="shared" si="4"/>
        <v>0</v>
      </c>
    </row>
    <row r="39" spans="1:11" ht="23.25" hidden="1" customHeight="1" x14ac:dyDescent="0.25">
      <c r="A39">
        <v>34</v>
      </c>
      <c r="B39">
        <f>IF(ISBLANK(A39),0,IF(AND(ISERROR(VLOOKUP(VLOOKUP(A39,ishod_substance!A:G,7,0),$B$4:B38,1,0))=TRUE,VLOOKUP(A39,ishod_substance!A:G,7,0)&gt;0),VLOOKUP(A39,ishod_substance!A:G,7,0),0))</f>
        <v>0</v>
      </c>
      <c r="C39" s="78">
        <f t="shared" si="0"/>
        <v>0</v>
      </c>
      <c r="D39" s="61" t="e">
        <f>VLOOKUP(C39,quide!A:B,2,0)</f>
        <v>#N/A</v>
      </c>
      <c r="E39" s="62" t="e">
        <f>IF(VLOOKUP(B39,quide!$A$2:F103,3,0)&gt;0,VLOOKUP(B39,quide!$A$2:F103,3,0),VLOOKUP(B39,quide!$A$2:F103,6,0))</f>
        <v>#N/A</v>
      </c>
      <c r="F39" s="62" t="e">
        <f>VLOOKUP(C39,quide!$A$1:K1033,5,0)</f>
        <v>#N/A</v>
      </c>
      <c r="G39" s="63" t="e">
        <f t="shared" si="1"/>
        <v>#N/A</v>
      </c>
      <c r="H39" s="62">
        <f>IFERROR(VLOOKUP(B39,tbl5_piv!A:D,4,0),0)</f>
        <v>0</v>
      </c>
      <c r="I39" s="62">
        <f t="shared" si="2"/>
        <v>0</v>
      </c>
      <c r="J39" s="62">
        <f t="shared" si="3"/>
        <v>0</v>
      </c>
      <c r="K39" s="62">
        <f t="shared" si="4"/>
        <v>0</v>
      </c>
    </row>
    <row r="40" spans="1:11" ht="23.25" customHeight="1" x14ac:dyDescent="0.25">
      <c r="A40">
        <v>35</v>
      </c>
      <c r="B40">
        <f>IF(ISBLANK(A40),0,IF(AND(ISERROR(VLOOKUP(VLOOKUP(A40,ishod_substance!A:G,7,0),$B$4:B39,1,0))=TRUE,VLOOKUP(A40,ishod_substance!A:G,7,0)&gt;0),VLOOKUP(A40,ishod_substance!A:G,7,0),0))</f>
        <v>703</v>
      </c>
      <c r="C40" s="78">
        <f t="shared" si="0"/>
        <v>703</v>
      </c>
      <c r="D40" s="61" t="str">
        <f>VLOOKUP(C40,quide!A:B,2,0)</f>
        <v>Бенз/а/пирен</v>
      </c>
      <c r="E40" s="62">
        <f>IF(VLOOKUP(B40,quide!$A$2:F104,3,0)&gt;0,VLOOKUP(B40,quide!$A$2:F104,3,0),VLOOKUP(B40,quide!$A$2:F104,6,0))</f>
        <v>0</v>
      </c>
      <c r="F40" s="62">
        <f>VLOOKUP(C40,quide!$A$1:K1034,5,0)</f>
        <v>9.9999999999999995E-7</v>
      </c>
      <c r="G40" s="63">
        <f t="shared" si="1"/>
        <v>0</v>
      </c>
      <c r="H40" s="62">
        <f>IFERROR(VLOOKUP(B40,tbl5_piv!A:D,4,0),0)</f>
        <v>0</v>
      </c>
      <c r="I40" s="62">
        <f t="shared" si="2"/>
        <v>0</v>
      </c>
      <c r="J40" s="62">
        <f t="shared" si="3"/>
        <v>0</v>
      </c>
      <c r="K40" s="62">
        <f t="shared" si="4"/>
        <v>0</v>
      </c>
    </row>
    <row r="41" spans="1:11" ht="23.25" hidden="1" customHeight="1" x14ac:dyDescent="0.25">
      <c r="A41">
        <v>36</v>
      </c>
      <c r="B41">
        <f>IF(ISBLANK(A41),0,IF(AND(ISERROR(VLOOKUP(VLOOKUP(A41,ishod_substance!A:G,7,0),$B$4:B40,1,0))=TRUE,VLOOKUP(A41,ishod_substance!A:G,7,0)&gt;0),VLOOKUP(A41,ishod_substance!A:G,7,0),0))</f>
        <v>0</v>
      </c>
      <c r="C41" s="78">
        <f t="shared" si="0"/>
        <v>0</v>
      </c>
      <c r="D41" s="61" t="e">
        <f>VLOOKUP(C41,quide!A:B,2,0)</f>
        <v>#N/A</v>
      </c>
      <c r="E41" s="62" t="e">
        <f>IF(VLOOKUP(B41,quide!$A$2:F105,3,0)&gt;0,VLOOKUP(B41,quide!$A$2:F105,3,0),VLOOKUP(B41,quide!$A$2:F105,6,0))</f>
        <v>#N/A</v>
      </c>
      <c r="F41" s="62" t="e">
        <f>VLOOKUP(C41,quide!$A$1:K1035,5,0)</f>
        <v>#N/A</v>
      </c>
      <c r="G41" s="63" t="e">
        <f t="shared" si="1"/>
        <v>#N/A</v>
      </c>
      <c r="H41" s="62">
        <f>IFERROR(VLOOKUP(B41,tbl5_piv!A:D,4,0),0)</f>
        <v>0</v>
      </c>
      <c r="I41" s="62">
        <f t="shared" si="2"/>
        <v>0</v>
      </c>
      <c r="J41" s="62">
        <f t="shared" si="3"/>
        <v>0</v>
      </c>
      <c r="K41" s="62">
        <f t="shared" si="4"/>
        <v>0</v>
      </c>
    </row>
    <row r="42" spans="1:11" ht="23.25" hidden="1" customHeight="1" x14ac:dyDescent="0.25">
      <c r="A42">
        <v>37</v>
      </c>
      <c r="B42">
        <f>IF(ISBLANK(A42),0,IF(AND(ISERROR(VLOOKUP(VLOOKUP(A42,ishod_substance!A:G,7,0),$B$4:B41,1,0))=TRUE,VLOOKUP(A42,ishod_substance!A:G,7,0)&gt;0),VLOOKUP(A42,ishod_substance!A:G,7,0),0))</f>
        <v>0</v>
      </c>
      <c r="C42" s="78">
        <f t="shared" si="0"/>
        <v>0</v>
      </c>
      <c r="D42" s="61" t="e">
        <f>VLOOKUP(C42,quide!A:B,2,0)</f>
        <v>#N/A</v>
      </c>
      <c r="E42" s="62" t="e">
        <f>IF(VLOOKUP(B42,quide!$A$2:F106,3,0)&gt;0,VLOOKUP(B42,quide!$A$2:F106,3,0),VLOOKUP(B42,quide!$A$2:F106,6,0))</f>
        <v>#N/A</v>
      </c>
      <c r="F42" s="62" t="e">
        <f>VLOOKUP(C42,quide!$A$1:K1036,5,0)</f>
        <v>#N/A</v>
      </c>
      <c r="G42" s="63" t="e">
        <f t="shared" si="1"/>
        <v>#N/A</v>
      </c>
      <c r="H42" s="62">
        <f>IFERROR(VLOOKUP(B42,tbl5_piv!A:D,4,0),0)</f>
        <v>0</v>
      </c>
      <c r="I42" s="62">
        <f t="shared" si="2"/>
        <v>0</v>
      </c>
      <c r="J42" s="62">
        <f t="shared" si="3"/>
        <v>0</v>
      </c>
      <c r="K42" s="62">
        <f t="shared" si="4"/>
        <v>0</v>
      </c>
    </row>
    <row r="43" spans="1:11" ht="23.25" hidden="1" customHeight="1" x14ac:dyDescent="0.25">
      <c r="A43">
        <v>38</v>
      </c>
      <c r="B43">
        <f>IF(ISBLANK(A43),0,IF(AND(ISERROR(VLOOKUP(VLOOKUP(A43,ishod_substance!A:G,7,0),$B$4:B42,1,0))=TRUE,VLOOKUP(A43,ishod_substance!A:G,7,0)&gt;0),VLOOKUP(A43,ishod_substance!A:G,7,0),0))</f>
        <v>0</v>
      </c>
      <c r="C43" s="78">
        <f t="shared" si="0"/>
        <v>0</v>
      </c>
      <c r="D43" s="61" t="e">
        <f>VLOOKUP(C43,quide!A:B,2,0)</f>
        <v>#N/A</v>
      </c>
      <c r="E43" s="62" t="e">
        <f>IF(VLOOKUP(B43,quide!$A$2:F107,3,0)&gt;0,VLOOKUP(B43,quide!$A$2:F107,3,0),VLOOKUP(B43,quide!$A$2:F107,6,0))</f>
        <v>#N/A</v>
      </c>
      <c r="F43" s="62" t="e">
        <f>VLOOKUP(C43,quide!$A$1:K1037,5,0)</f>
        <v>#N/A</v>
      </c>
      <c r="G43" s="63" t="e">
        <f t="shared" si="1"/>
        <v>#N/A</v>
      </c>
      <c r="H43" s="62">
        <f>IFERROR(VLOOKUP(B43,tbl5_piv!A:D,4,0),0)</f>
        <v>0</v>
      </c>
      <c r="I43" s="62">
        <f t="shared" si="2"/>
        <v>0</v>
      </c>
      <c r="J43" s="62">
        <f t="shared" si="3"/>
        <v>0</v>
      </c>
      <c r="K43" s="62">
        <f t="shared" si="4"/>
        <v>0</v>
      </c>
    </row>
    <row r="44" spans="1:11" ht="23.25" hidden="1" customHeight="1" x14ac:dyDescent="0.25">
      <c r="A44">
        <v>39</v>
      </c>
      <c r="B44">
        <f>IF(ISBLANK(A44),0,IF(AND(ISERROR(VLOOKUP(VLOOKUP(A44,ishod_substance!A:G,7,0),$B$4:B43,1,0))=TRUE,VLOOKUP(A44,ishod_substance!A:G,7,0)&gt;0),VLOOKUP(A44,ishod_substance!A:G,7,0),0))</f>
        <v>0</v>
      </c>
      <c r="C44" s="78">
        <f t="shared" si="0"/>
        <v>0</v>
      </c>
      <c r="D44" s="61" t="e">
        <f>VLOOKUP(C44,quide!A:B,2,0)</f>
        <v>#N/A</v>
      </c>
      <c r="E44" s="62" t="e">
        <f>IF(VLOOKUP(B44,quide!$A$2:F108,3,0)&gt;0,VLOOKUP(B44,quide!$A$2:F108,3,0),VLOOKUP(B44,quide!$A$2:F108,6,0))</f>
        <v>#N/A</v>
      </c>
      <c r="F44" s="62" t="e">
        <f>VLOOKUP(C44,quide!$A$1:K1038,5,0)</f>
        <v>#N/A</v>
      </c>
      <c r="G44" s="63" t="e">
        <f t="shared" si="1"/>
        <v>#N/A</v>
      </c>
      <c r="H44" s="62">
        <f>IFERROR(VLOOKUP(B44,tbl5_piv!A:D,4,0),0)</f>
        <v>0</v>
      </c>
      <c r="I44" s="62">
        <f t="shared" si="2"/>
        <v>0</v>
      </c>
      <c r="J44" s="62">
        <f t="shared" si="3"/>
        <v>0</v>
      </c>
      <c r="K44" s="62">
        <f t="shared" si="4"/>
        <v>0</v>
      </c>
    </row>
    <row r="45" spans="1:11" ht="23.25" hidden="1" customHeight="1" x14ac:dyDescent="0.25">
      <c r="A45">
        <v>40</v>
      </c>
      <c r="B45">
        <f>IF(ISBLANK(A45),0,IF(AND(ISERROR(VLOOKUP(VLOOKUP(A45,ishod_substance!A:G,7,0),$B$4:B44,1,0))=TRUE,VLOOKUP(A45,ishod_substance!A:G,7,0)&gt;0),VLOOKUP(A45,ishod_substance!A:G,7,0),0))</f>
        <v>0</v>
      </c>
      <c r="C45" s="78">
        <f t="shared" si="0"/>
        <v>0</v>
      </c>
      <c r="D45" s="61" t="e">
        <f>VLOOKUP(C45,quide!A:B,2,0)</f>
        <v>#N/A</v>
      </c>
      <c r="E45" s="62" t="e">
        <f>IF(VLOOKUP(B45,quide!$A$2:F109,3,0)&gt;0,VLOOKUP(B45,quide!$A$2:F109,3,0),VLOOKUP(B45,quide!$A$2:F109,6,0))</f>
        <v>#N/A</v>
      </c>
      <c r="F45" s="62" t="e">
        <f>VLOOKUP(C45,quide!$A$1:K1039,5,0)</f>
        <v>#N/A</v>
      </c>
      <c r="G45" s="63" t="e">
        <f t="shared" si="1"/>
        <v>#N/A</v>
      </c>
      <c r="H45" s="62">
        <f>IFERROR(VLOOKUP(B45,tbl5_piv!A:D,4,0),0)</f>
        <v>0</v>
      </c>
      <c r="I45" s="62">
        <f t="shared" si="2"/>
        <v>0</v>
      </c>
      <c r="J45" s="62">
        <f t="shared" si="3"/>
        <v>0</v>
      </c>
      <c r="K45" s="62">
        <f t="shared" si="4"/>
        <v>0</v>
      </c>
    </row>
    <row r="46" spans="1:11" ht="23.25" hidden="1" customHeight="1" x14ac:dyDescent="0.25">
      <c r="A46">
        <v>41</v>
      </c>
      <c r="B46">
        <f>IF(ISBLANK(A46),0,IF(AND(ISERROR(VLOOKUP(VLOOKUP(A46,ishod_substance!A:G,7,0),$B$4:B45,1,0))=TRUE,VLOOKUP(A46,ishod_substance!A:G,7,0)&gt;0),VLOOKUP(A46,ishod_substance!A:G,7,0),0))</f>
        <v>0</v>
      </c>
      <c r="C46" s="78">
        <f t="shared" si="0"/>
        <v>0</v>
      </c>
      <c r="D46" s="61" t="e">
        <f>VLOOKUP(C46,quide!A:B,2,0)</f>
        <v>#N/A</v>
      </c>
      <c r="E46" s="62" t="e">
        <f>IF(VLOOKUP(B46,quide!$A$2:F110,3,0)&gt;0,VLOOKUP(B46,quide!$A$2:F110,3,0),VLOOKUP(B46,quide!$A$2:F110,6,0))</f>
        <v>#N/A</v>
      </c>
      <c r="F46" s="62" t="e">
        <f>VLOOKUP(C46,quide!$A$1:K1040,5,0)</f>
        <v>#N/A</v>
      </c>
      <c r="G46" s="63" t="e">
        <f t="shared" si="1"/>
        <v>#N/A</v>
      </c>
      <c r="H46" s="62">
        <f>IFERROR(VLOOKUP(B46,tbl5_piv!A:D,4,0),0)</f>
        <v>0</v>
      </c>
      <c r="I46" s="62">
        <f t="shared" si="2"/>
        <v>0</v>
      </c>
      <c r="J46" s="62">
        <f t="shared" si="3"/>
        <v>0</v>
      </c>
      <c r="K46" s="62">
        <f t="shared" si="4"/>
        <v>0</v>
      </c>
    </row>
    <row r="47" spans="1:11" ht="23.25" hidden="1" customHeight="1" x14ac:dyDescent="0.25">
      <c r="A47">
        <v>42</v>
      </c>
      <c r="B47">
        <f>IF(ISBLANK(A47),0,IF(AND(ISERROR(VLOOKUP(VLOOKUP(A47,ishod_substance!A:G,7,0),$B$4:B46,1,0))=TRUE,VLOOKUP(A47,ishod_substance!A:G,7,0)&gt;0),VLOOKUP(A47,ishod_substance!A:G,7,0),0))</f>
        <v>0</v>
      </c>
      <c r="C47" s="78">
        <f t="shared" si="0"/>
        <v>0</v>
      </c>
      <c r="D47" s="61" t="e">
        <f>VLOOKUP(C47,quide!A:B,2,0)</f>
        <v>#N/A</v>
      </c>
      <c r="E47" s="62" t="e">
        <f>IF(VLOOKUP(B47,quide!$A$2:F111,3,0)&gt;0,VLOOKUP(B47,quide!$A$2:F111,3,0),VLOOKUP(B47,quide!$A$2:F111,6,0))</f>
        <v>#N/A</v>
      </c>
      <c r="F47" s="62" t="e">
        <f>VLOOKUP(C47,quide!$A$1:K1041,5,0)</f>
        <v>#N/A</v>
      </c>
      <c r="G47" s="63" t="e">
        <f t="shared" si="1"/>
        <v>#N/A</v>
      </c>
      <c r="H47" s="62">
        <f>IFERROR(VLOOKUP(B47,tbl5_piv!A:D,4,0),0)</f>
        <v>0</v>
      </c>
      <c r="I47" s="62">
        <f t="shared" si="2"/>
        <v>0</v>
      </c>
      <c r="J47" s="62">
        <f t="shared" si="3"/>
        <v>0</v>
      </c>
      <c r="K47" s="62">
        <f t="shared" si="4"/>
        <v>0</v>
      </c>
    </row>
    <row r="48" spans="1:11" ht="23.25" hidden="1" customHeight="1" x14ac:dyDescent="0.25">
      <c r="A48">
        <v>43</v>
      </c>
      <c r="B48">
        <f>IF(ISBLANK(A48),0,IF(AND(ISERROR(VLOOKUP(VLOOKUP(A48,ishod_substance!A:G,7,0),$B$4:B47,1,0))=TRUE,VLOOKUP(A48,ishod_substance!A:G,7,0)&gt;0),VLOOKUP(A48,ishod_substance!A:G,7,0),0))</f>
        <v>0</v>
      </c>
      <c r="C48" s="78">
        <f t="shared" si="0"/>
        <v>0</v>
      </c>
      <c r="D48" s="61" t="e">
        <f>VLOOKUP(C48,quide!A:B,2,0)</f>
        <v>#N/A</v>
      </c>
      <c r="E48" s="62" t="e">
        <f>IF(VLOOKUP(B48,quide!$A$2:F112,3,0)&gt;0,VLOOKUP(B48,quide!$A$2:F112,3,0),VLOOKUP(B48,quide!$A$2:F112,6,0))</f>
        <v>#N/A</v>
      </c>
      <c r="F48" s="62" t="e">
        <f>VLOOKUP(C48,quide!$A$1:K1042,5,0)</f>
        <v>#N/A</v>
      </c>
      <c r="G48" s="63" t="e">
        <f t="shared" si="1"/>
        <v>#N/A</v>
      </c>
      <c r="H48" s="62">
        <f>IFERROR(VLOOKUP(B48,tbl5_piv!A:D,4,0),0)</f>
        <v>0</v>
      </c>
      <c r="I48" s="62">
        <f t="shared" si="2"/>
        <v>0</v>
      </c>
      <c r="J48" s="62">
        <f t="shared" si="3"/>
        <v>0</v>
      </c>
      <c r="K48" s="62">
        <f t="shared" si="4"/>
        <v>0</v>
      </c>
    </row>
    <row r="49" spans="1:11" ht="23.25" hidden="1" customHeight="1" x14ac:dyDescent="0.25">
      <c r="A49">
        <v>44</v>
      </c>
      <c r="B49">
        <f>IF(ISBLANK(A49),0,IF(AND(ISERROR(VLOOKUP(VLOOKUP(A49,ishod_substance!A:G,7,0),$B$4:B48,1,0))=TRUE,VLOOKUP(A49,ishod_substance!A:G,7,0)&gt;0),VLOOKUP(A49,ishod_substance!A:G,7,0),0))</f>
        <v>0</v>
      </c>
      <c r="C49" s="78">
        <f t="shared" si="0"/>
        <v>0</v>
      </c>
      <c r="D49" s="61" t="e">
        <f>VLOOKUP(C49,quide!A:B,2,0)</f>
        <v>#N/A</v>
      </c>
      <c r="E49" s="62" t="e">
        <f>IF(VLOOKUP(B49,quide!$A$2:F113,3,0)&gt;0,VLOOKUP(B49,quide!$A$2:F113,3,0),VLOOKUP(B49,quide!$A$2:F113,6,0))</f>
        <v>#N/A</v>
      </c>
      <c r="F49" s="62" t="e">
        <f>VLOOKUP(C49,quide!$A$1:K1043,5,0)</f>
        <v>#N/A</v>
      </c>
      <c r="G49" s="63" t="e">
        <f t="shared" si="1"/>
        <v>#N/A</v>
      </c>
      <c r="H49" s="62">
        <f>IFERROR(VLOOKUP(B49,tbl5_piv!A:D,4,0),0)</f>
        <v>0</v>
      </c>
      <c r="I49" s="62">
        <f t="shared" si="2"/>
        <v>0</v>
      </c>
      <c r="J49" s="62">
        <f t="shared" si="3"/>
        <v>0</v>
      </c>
      <c r="K49" s="62">
        <f t="shared" si="4"/>
        <v>0</v>
      </c>
    </row>
    <row r="50" spans="1:11" ht="23.25" hidden="1" customHeight="1" x14ac:dyDescent="0.25">
      <c r="A50">
        <v>45</v>
      </c>
      <c r="B50">
        <f>IF(ISBLANK(A50),0,IF(AND(ISERROR(VLOOKUP(VLOOKUP(A50,ishod_substance!A:G,7,0),$B$4:B49,1,0))=TRUE,VLOOKUP(A50,ishod_substance!A:G,7,0)&gt;0),VLOOKUP(A50,ishod_substance!A:G,7,0),0))</f>
        <v>0</v>
      </c>
      <c r="C50" s="78">
        <f t="shared" si="0"/>
        <v>0</v>
      </c>
      <c r="D50" s="61" t="e">
        <f>VLOOKUP(C50,quide!A:B,2,0)</f>
        <v>#N/A</v>
      </c>
      <c r="E50" s="62" t="e">
        <f>IF(VLOOKUP(B50,quide!$A$2:F114,3,0)&gt;0,VLOOKUP(B50,quide!$A$2:F114,3,0),VLOOKUP(B50,quide!$A$2:F114,6,0))</f>
        <v>#N/A</v>
      </c>
      <c r="F50" s="62" t="e">
        <f>VLOOKUP(C50,quide!$A$1:K1044,5,0)</f>
        <v>#N/A</v>
      </c>
      <c r="G50" s="63" t="e">
        <f t="shared" si="1"/>
        <v>#N/A</v>
      </c>
      <c r="H50" s="62">
        <f>IFERROR(VLOOKUP(B50,tbl5_piv!A:D,4,0),0)</f>
        <v>0</v>
      </c>
      <c r="I50" s="62">
        <f t="shared" si="2"/>
        <v>0</v>
      </c>
      <c r="J50" s="62">
        <f t="shared" si="3"/>
        <v>0</v>
      </c>
      <c r="K50" s="62">
        <f t="shared" si="4"/>
        <v>0</v>
      </c>
    </row>
    <row r="51" spans="1:11" ht="23.25" hidden="1" customHeight="1" x14ac:dyDescent="0.25">
      <c r="A51">
        <v>46</v>
      </c>
      <c r="B51">
        <f>IF(ISBLANK(A51),0,IF(AND(ISERROR(VLOOKUP(VLOOKUP(A51,ishod_substance!A:G,7,0),$B$4:B50,1,0))=TRUE,VLOOKUP(A51,ishod_substance!A:G,7,0)&gt;0),VLOOKUP(A51,ishod_substance!A:G,7,0),0))</f>
        <v>0</v>
      </c>
      <c r="C51" s="78">
        <f t="shared" si="0"/>
        <v>0</v>
      </c>
      <c r="D51" s="61" t="e">
        <f>VLOOKUP(C51,quide!A:B,2,0)</f>
        <v>#N/A</v>
      </c>
      <c r="E51" s="62" t="e">
        <f>IF(VLOOKUP(B51,quide!$A$2:F115,3,0)&gt;0,VLOOKUP(B51,quide!$A$2:F115,3,0),VLOOKUP(B51,quide!$A$2:F115,6,0))</f>
        <v>#N/A</v>
      </c>
      <c r="F51" s="62" t="e">
        <f>VLOOKUP(C51,quide!$A$1:K1045,5,0)</f>
        <v>#N/A</v>
      </c>
      <c r="G51" s="63" t="e">
        <f t="shared" si="1"/>
        <v>#N/A</v>
      </c>
      <c r="H51" s="62">
        <f>IFERROR(VLOOKUP(B51,tbl5_piv!A:D,4,0),0)</f>
        <v>0</v>
      </c>
      <c r="I51" s="62">
        <f t="shared" si="2"/>
        <v>0</v>
      </c>
      <c r="J51" s="62">
        <f t="shared" si="3"/>
        <v>0</v>
      </c>
      <c r="K51" s="62">
        <f t="shared" si="4"/>
        <v>0</v>
      </c>
    </row>
    <row r="52" spans="1:11" ht="23.25" hidden="1" customHeight="1" x14ac:dyDescent="0.25">
      <c r="A52">
        <v>47</v>
      </c>
      <c r="B52">
        <f>IF(ISBLANK(A52),0,IF(AND(ISERROR(VLOOKUP(VLOOKUP(A52,ishod_substance!A:G,7,0),$B$4:B51,1,0))=TRUE,VLOOKUP(A52,ishod_substance!A:G,7,0)&gt;0),VLOOKUP(A52,ishod_substance!A:G,7,0),0))</f>
        <v>0</v>
      </c>
      <c r="C52" s="78">
        <f t="shared" si="0"/>
        <v>0</v>
      </c>
      <c r="D52" s="61" t="e">
        <f>VLOOKUP(C52,quide!A:B,2,0)</f>
        <v>#N/A</v>
      </c>
      <c r="E52" s="62" t="e">
        <f>IF(VLOOKUP(B52,quide!$A$2:F116,3,0)&gt;0,VLOOKUP(B52,quide!$A$2:F116,3,0),VLOOKUP(B52,quide!$A$2:F116,6,0))</f>
        <v>#N/A</v>
      </c>
      <c r="F52" s="62" t="e">
        <f>VLOOKUP(C52,quide!$A$1:K1046,5,0)</f>
        <v>#N/A</v>
      </c>
      <c r="G52" s="63" t="e">
        <f t="shared" si="1"/>
        <v>#N/A</v>
      </c>
      <c r="H52" s="62">
        <f>IFERROR(VLOOKUP(B52,tbl5_piv!A:D,4,0),0)</f>
        <v>0</v>
      </c>
      <c r="I52" s="62">
        <f t="shared" si="2"/>
        <v>0</v>
      </c>
      <c r="J52" s="62">
        <f t="shared" si="3"/>
        <v>0</v>
      </c>
      <c r="K52" s="62">
        <f t="shared" si="4"/>
        <v>0</v>
      </c>
    </row>
    <row r="53" spans="1:11" ht="23.25" hidden="1" customHeight="1" x14ac:dyDescent="0.25">
      <c r="A53">
        <v>48</v>
      </c>
      <c r="B53">
        <f>IF(ISBLANK(A53),0,IF(AND(ISERROR(VLOOKUP(VLOOKUP(A53,ishod_substance!A:G,7,0),$B$4:B52,1,0))=TRUE,VLOOKUP(A53,ishod_substance!A:G,7,0)&gt;0),VLOOKUP(A53,ishod_substance!A:G,7,0),0))</f>
        <v>0</v>
      </c>
      <c r="C53" s="78">
        <f t="shared" si="0"/>
        <v>0</v>
      </c>
      <c r="D53" s="61" t="e">
        <f>VLOOKUP(C53,quide!A:B,2,0)</f>
        <v>#N/A</v>
      </c>
      <c r="E53" s="62" t="e">
        <f>IF(VLOOKUP(B53,quide!$A$2:F117,3,0)&gt;0,VLOOKUP(B53,quide!$A$2:F117,3,0),VLOOKUP(B53,quide!$A$2:F117,6,0))</f>
        <v>#N/A</v>
      </c>
      <c r="F53" s="62" t="e">
        <f>VLOOKUP(C53,quide!$A$1:K1047,5,0)</f>
        <v>#N/A</v>
      </c>
      <c r="G53" s="63" t="e">
        <f t="shared" si="1"/>
        <v>#N/A</v>
      </c>
      <c r="H53" s="62">
        <f>IFERROR(VLOOKUP(B53,tbl5_piv!A:D,4,0),0)</f>
        <v>0</v>
      </c>
      <c r="I53" s="62">
        <f t="shared" si="2"/>
        <v>0</v>
      </c>
      <c r="J53" s="62">
        <f t="shared" si="3"/>
        <v>0</v>
      </c>
      <c r="K53" s="62">
        <f t="shared" si="4"/>
        <v>0</v>
      </c>
    </row>
    <row r="54" spans="1:11" ht="23.25" hidden="1" customHeight="1" x14ac:dyDescent="0.25">
      <c r="A54">
        <v>49</v>
      </c>
      <c r="B54">
        <f>IF(ISBLANK(A54),0,IF(AND(ISERROR(VLOOKUP(VLOOKUP(A54,ishod_substance!A:G,7,0),$B$4:B53,1,0))=TRUE,VLOOKUP(A54,ishod_substance!A:G,7,0)&gt;0),VLOOKUP(A54,ishod_substance!A:G,7,0),0))</f>
        <v>0</v>
      </c>
      <c r="C54" s="78">
        <f t="shared" si="0"/>
        <v>0</v>
      </c>
      <c r="D54" s="61" t="e">
        <f>VLOOKUP(C54,quide!A:B,2,0)</f>
        <v>#N/A</v>
      </c>
      <c r="E54" s="62" t="e">
        <f>IF(VLOOKUP(B54,quide!$A$2:F118,3,0)&gt;0,VLOOKUP(B54,quide!$A$2:F118,3,0),VLOOKUP(B54,quide!$A$2:F118,6,0))</f>
        <v>#N/A</v>
      </c>
      <c r="F54" s="62" t="e">
        <f>VLOOKUP(C54,quide!$A$1:K1048,5,0)</f>
        <v>#N/A</v>
      </c>
      <c r="G54" s="63" t="e">
        <f t="shared" si="1"/>
        <v>#N/A</v>
      </c>
      <c r="H54" s="62">
        <f>IFERROR(VLOOKUP(B54,tbl5_piv!A:D,4,0),0)</f>
        <v>0</v>
      </c>
      <c r="I54" s="62">
        <f t="shared" si="2"/>
        <v>0</v>
      </c>
      <c r="J54" s="62">
        <f t="shared" si="3"/>
        <v>0</v>
      </c>
      <c r="K54" s="62">
        <f t="shared" si="4"/>
        <v>0</v>
      </c>
    </row>
    <row r="55" spans="1:11" ht="23.25" hidden="1" customHeight="1" x14ac:dyDescent="0.25">
      <c r="A55">
        <v>50</v>
      </c>
      <c r="B55">
        <f>IF(ISBLANK(A55),0,IF(AND(ISERROR(VLOOKUP(VLOOKUP(A55,ishod_substance!A:G,7,0),$B$4:B54,1,0))=TRUE,VLOOKUP(A55,ishod_substance!A:G,7,0)&gt;0),VLOOKUP(A55,ishod_substance!A:G,7,0),0))</f>
        <v>0</v>
      </c>
      <c r="C55" s="78">
        <f t="shared" si="0"/>
        <v>0</v>
      </c>
      <c r="D55" s="61" t="e">
        <f>VLOOKUP(C55,quide!A:B,2,0)</f>
        <v>#N/A</v>
      </c>
      <c r="E55" s="62" t="e">
        <f>IF(VLOOKUP(B55,quide!$A$2:F119,3,0)&gt;0,VLOOKUP(B55,quide!$A$2:F119,3,0),VLOOKUP(B55,quide!$A$2:F119,6,0))</f>
        <v>#N/A</v>
      </c>
      <c r="F55" s="62" t="e">
        <f>VLOOKUP(C55,quide!$A$1:K1049,5,0)</f>
        <v>#N/A</v>
      </c>
      <c r="G55" s="63" t="e">
        <f t="shared" si="1"/>
        <v>#N/A</v>
      </c>
      <c r="H55" s="62">
        <f>IFERROR(VLOOKUP(B55,tbl5_piv!A:D,4,0),0)</f>
        <v>0</v>
      </c>
      <c r="I55" s="62">
        <f t="shared" si="2"/>
        <v>0</v>
      </c>
      <c r="J55" s="62">
        <f t="shared" si="3"/>
        <v>0</v>
      </c>
      <c r="K55" s="62">
        <f t="shared" si="4"/>
        <v>0</v>
      </c>
    </row>
    <row r="56" spans="1:11" ht="23.25" hidden="1" customHeight="1" x14ac:dyDescent="0.25">
      <c r="A56">
        <v>51</v>
      </c>
      <c r="B56">
        <f>IF(ISBLANK(A56),0,IF(AND(ISERROR(VLOOKUP(VLOOKUP(A56,ishod_substance!A:G,7,0),$B$4:B55,1,0))=TRUE,VLOOKUP(A56,ishod_substance!A:G,7,0)&gt;0),VLOOKUP(A56,ishod_substance!A:G,7,0),0))</f>
        <v>0</v>
      </c>
      <c r="C56" s="78">
        <f t="shared" si="0"/>
        <v>0</v>
      </c>
      <c r="D56" s="61" t="e">
        <f>VLOOKUP(C56,quide!A:B,2,0)</f>
        <v>#N/A</v>
      </c>
      <c r="E56" s="62" t="e">
        <f>IF(VLOOKUP(B56,quide!$A$2:F120,3,0)&gt;0,VLOOKUP(B56,quide!$A$2:F120,3,0),VLOOKUP(B56,quide!$A$2:F120,6,0))</f>
        <v>#N/A</v>
      </c>
      <c r="F56" s="62" t="e">
        <f>VLOOKUP(C56,quide!$A$1:K1050,5,0)</f>
        <v>#N/A</v>
      </c>
      <c r="G56" s="63" t="e">
        <f t="shared" si="1"/>
        <v>#N/A</v>
      </c>
      <c r="H56" s="62">
        <f>IFERROR(VLOOKUP(B56,tbl5_piv!A:D,4,0),0)</f>
        <v>0</v>
      </c>
      <c r="I56" s="62">
        <f t="shared" si="2"/>
        <v>0</v>
      </c>
      <c r="J56" s="62">
        <f t="shared" si="3"/>
        <v>0</v>
      </c>
      <c r="K56" s="62">
        <f t="shared" si="4"/>
        <v>0</v>
      </c>
    </row>
    <row r="57" spans="1:11" ht="23.25" customHeight="1" x14ac:dyDescent="0.25">
      <c r="A57">
        <v>52</v>
      </c>
      <c r="B57">
        <f>IF(ISBLANK(A57),0,IF(AND(ISERROR(VLOOKUP(VLOOKUP(A57,ishod_substance!A:G,7,0),$B$4:B56,1,0))=TRUE,VLOOKUP(A57,ishod_substance!A:G,7,0)&gt;0),VLOOKUP(A57,ishod_substance!A:G,7,0),0))</f>
        <v>123</v>
      </c>
      <c r="C57" s="78">
        <f t="shared" si="0"/>
        <v>123</v>
      </c>
      <c r="D57" s="61" t="str">
        <f>VLOOKUP(C57,quide!A:B,2,0)</f>
        <v>диЖелезо триоксид, (железа окcид) (в пересчете на железо) (Железо сесквиоксид)</v>
      </c>
      <c r="E57" s="62">
        <f>IF(VLOOKUP(B57,quide!$A$2:F121,3,0)&gt;0,VLOOKUP(B57,quide!$A$2:F121,3,0),VLOOKUP(B57,quide!$A$2:F121,6,0))</f>
        <v>0</v>
      </c>
      <c r="F57" s="62">
        <f>VLOOKUP(C57,quide!$A$1:K1051,5,0)</f>
        <v>0</v>
      </c>
      <c r="G57" s="63">
        <f t="shared" si="1"/>
        <v>0</v>
      </c>
      <c r="H57" s="62">
        <f>IFERROR(VLOOKUP(B57,tbl5_piv!A:D,4,0),0)</f>
        <v>0</v>
      </c>
      <c r="I57" s="62">
        <f t="shared" si="2"/>
        <v>0</v>
      </c>
      <c r="J57" s="62">
        <f t="shared" si="3"/>
        <v>0</v>
      </c>
      <c r="K57" s="62">
        <f t="shared" si="4"/>
        <v>0</v>
      </c>
    </row>
    <row r="58" spans="1:11" ht="23.25" customHeight="1" x14ac:dyDescent="0.25">
      <c r="A58">
        <v>53</v>
      </c>
      <c r="B58">
        <f>IF(ISBLANK(A58),0,IF(AND(ISERROR(VLOOKUP(VLOOKUP(A58,ishod_substance!A:G,7,0),$B$4:B57,1,0))=TRUE,VLOOKUP(A58,ishod_substance!A:G,7,0)&gt;0),VLOOKUP(A58,ishod_substance!A:G,7,0),0))</f>
        <v>143</v>
      </c>
      <c r="C58" s="78">
        <f t="shared" si="0"/>
        <v>143</v>
      </c>
      <c r="D58" s="61" t="str">
        <f>VLOOKUP(C58,quide!A:B,2,0)</f>
        <v>Марганец и его соединения/в пересчете на марганец (IV) оксид/</v>
      </c>
      <c r="E58" s="62">
        <f>IF(VLOOKUP(B58,quide!$A$2:F122,3,0)&gt;0,VLOOKUP(B58,quide!$A$2:F122,3,0),VLOOKUP(B58,quide!$A$2:F122,6,0))</f>
        <v>0.01</v>
      </c>
      <c r="F58" s="62">
        <f>VLOOKUP(C58,quide!$A$1:K1052,5,0)</f>
        <v>5.0000000000000002E-5</v>
      </c>
      <c r="G58" s="63">
        <f t="shared" si="1"/>
        <v>5.0000000000000002E-5</v>
      </c>
      <c r="H58" s="62">
        <f>IFERROR(VLOOKUP(B58,tbl5_piv!A:D,4,0),0)</f>
        <v>5.0000000000000001E-3</v>
      </c>
      <c r="I58" s="62">
        <f t="shared" si="2"/>
        <v>6.0000000000000001E-3</v>
      </c>
      <c r="J58" s="62">
        <f t="shared" si="3"/>
        <v>7.0000000000000001E-3</v>
      </c>
      <c r="K58" s="62">
        <f t="shared" si="4"/>
        <v>8.0000000000000002E-3</v>
      </c>
    </row>
    <row r="59" spans="1:11" ht="23.25" customHeight="1" x14ac:dyDescent="0.25">
      <c r="A59">
        <v>54</v>
      </c>
      <c r="B59">
        <f>IF(ISBLANK(A59),0,IF(AND(ISERROR(VLOOKUP(VLOOKUP(A59,ishod_substance!A:G,7,0),$B$4:B58,1,0))=TRUE,VLOOKUP(A59,ishod_substance!A:G,7,0)&gt;0),VLOOKUP(A59,ishod_substance!A:G,7,0),0))</f>
        <v>342</v>
      </c>
      <c r="C59" s="78">
        <f t="shared" si="0"/>
        <v>342</v>
      </c>
      <c r="D59" s="61" t="str">
        <f>VLOOKUP(C59,quide!A:B,2,0)</f>
        <v xml:space="preserve">Фтористые газообразные соединения (в пересчете на фтор): - Гидрофторид (Водород фторид; фтороводород)
</v>
      </c>
      <c r="E59" s="62">
        <f>IF(VLOOKUP(B59,quide!$A$2:F123,3,0)&gt;0,VLOOKUP(B59,quide!$A$2:F123,3,0),VLOOKUP(B59,quide!$A$2:F123,6,0))</f>
        <v>0.02</v>
      </c>
      <c r="F59" s="62">
        <f>VLOOKUP(C59,quide!$A$1:K1053,5,0)</f>
        <v>5.0000000000000001E-3</v>
      </c>
      <c r="G59" s="63">
        <f t="shared" si="1"/>
        <v>4.0000000000000007E-6</v>
      </c>
      <c r="H59" s="62">
        <f>IFERROR(VLOOKUP(B59,tbl5_piv!A:D,4,0),0)</f>
        <v>2.0000000000000001E-4</v>
      </c>
      <c r="I59" s="62">
        <f t="shared" si="2"/>
        <v>2.4000000000000001E-4</v>
      </c>
      <c r="J59" s="62">
        <f t="shared" si="3"/>
        <v>2.8000000000000003E-4</v>
      </c>
      <c r="K59" s="62">
        <f t="shared" si="4"/>
        <v>3.2000000000000003E-4</v>
      </c>
    </row>
    <row r="60" spans="1:11" ht="23.25" hidden="1" customHeight="1" x14ac:dyDescent="0.25">
      <c r="A60">
        <v>55</v>
      </c>
      <c r="B60">
        <f>IF(ISBLANK(A60),0,IF(AND(ISERROR(VLOOKUP(VLOOKUP(A60,ishod_substance!A:G,7,0),$B$4:B59,1,0))=TRUE,VLOOKUP(A60,ishod_substance!A:G,7,0)&gt;0),VLOOKUP(A60,ishod_substance!A:G,7,0),0))</f>
        <v>0</v>
      </c>
      <c r="C60" s="78">
        <f t="shared" si="0"/>
        <v>0</v>
      </c>
      <c r="D60" s="61" t="e">
        <f>VLOOKUP(C60,quide!A:B,2,0)</f>
        <v>#N/A</v>
      </c>
      <c r="E60" s="62" t="e">
        <f>IF(VLOOKUP(B60,quide!$A$2:F124,3,0)&gt;0,VLOOKUP(B60,quide!$A$2:F124,3,0),VLOOKUP(B60,quide!$A$2:F124,6,0))</f>
        <v>#N/A</v>
      </c>
      <c r="F60" s="62" t="e">
        <f>VLOOKUP(C60,quide!$A$1:K1054,5,0)</f>
        <v>#N/A</v>
      </c>
      <c r="G60" s="63" t="e">
        <f t="shared" si="1"/>
        <v>#N/A</v>
      </c>
      <c r="H60" s="62">
        <f>IFERROR(VLOOKUP(B60,tbl5_piv!A:D,4,0),0)</f>
        <v>0</v>
      </c>
      <c r="I60" s="62">
        <f t="shared" si="2"/>
        <v>0</v>
      </c>
      <c r="J60" s="62">
        <f t="shared" si="3"/>
        <v>0</v>
      </c>
      <c r="K60" s="62">
        <f t="shared" si="4"/>
        <v>0</v>
      </c>
    </row>
    <row r="61" spans="1:11" ht="23.25" hidden="1" customHeight="1" x14ac:dyDescent="0.25">
      <c r="A61">
        <v>56</v>
      </c>
      <c r="B61">
        <f>IF(ISBLANK(A61),0,IF(AND(ISERROR(VLOOKUP(VLOOKUP(A61,ishod_substance!A:G,7,0),$B$4:B60,1,0))=TRUE,VLOOKUP(A61,ishod_substance!A:G,7,0)&gt;0),VLOOKUP(A61,ishod_substance!A:G,7,0),0))</f>
        <v>0</v>
      </c>
      <c r="C61" s="78">
        <f t="shared" si="0"/>
        <v>0</v>
      </c>
      <c r="D61" s="61" t="e">
        <f>VLOOKUP(C61,quide!A:B,2,0)</f>
        <v>#N/A</v>
      </c>
      <c r="E61" s="62" t="e">
        <f>IF(VLOOKUP(B61,quide!$A$2:F125,3,0)&gt;0,VLOOKUP(B61,quide!$A$2:F125,3,0),VLOOKUP(B61,quide!$A$2:F125,6,0))</f>
        <v>#N/A</v>
      </c>
      <c r="F61" s="62" t="e">
        <f>VLOOKUP(C61,quide!$A$1:K1055,5,0)</f>
        <v>#N/A</v>
      </c>
      <c r="G61" s="63" t="e">
        <f t="shared" si="1"/>
        <v>#N/A</v>
      </c>
      <c r="H61" s="62">
        <f>IFERROR(VLOOKUP(B61,tbl5_piv!A:D,4,0),0)</f>
        <v>0</v>
      </c>
      <c r="I61" s="62">
        <f t="shared" si="2"/>
        <v>0</v>
      </c>
      <c r="J61" s="62">
        <f t="shared" si="3"/>
        <v>0</v>
      </c>
      <c r="K61" s="62">
        <f t="shared" si="4"/>
        <v>0</v>
      </c>
    </row>
    <row r="62" spans="1:11" ht="23.25" hidden="1" customHeight="1" x14ac:dyDescent="0.25">
      <c r="A62">
        <v>57</v>
      </c>
      <c r="B62">
        <f>IF(ISBLANK(A62),0,IF(AND(ISERROR(VLOOKUP(VLOOKUP(A62,ishod_substance!A:G,7,0),$B$4:B61,1,0))=TRUE,VLOOKUP(A62,ishod_substance!A:G,7,0)&gt;0),VLOOKUP(A62,ishod_substance!A:G,7,0),0))</f>
        <v>0</v>
      </c>
      <c r="C62" s="78">
        <f t="shared" si="0"/>
        <v>0</v>
      </c>
      <c r="D62" s="61" t="e">
        <f>VLOOKUP(C62,quide!A:B,2,0)</f>
        <v>#N/A</v>
      </c>
      <c r="E62" s="62" t="e">
        <f>IF(VLOOKUP(B62,quide!$A$2:F126,3,0)&gt;0,VLOOKUP(B62,quide!$A$2:F126,3,0),VLOOKUP(B62,quide!$A$2:F126,6,0))</f>
        <v>#N/A</v>
      </c>
      <c r="F62" s="62" t="e">
        <f>VLOOKUP(C62,quide!$A$1:K1056,5,0)</f>
        <v>#N/A</v>
      </c>
      <c r="G62" s="63" t="e">
        <f t="shared" si="1"/>
        <v>#N/A</v>
      </c>
      <c r="H62" s="62">
        <f>IFERROR(VLOOKUP(B62,tbl5_piv!A:D,4,0),0)</f>
        <v>0</v>
      </c>
      <c r="I62" s="62">
        <f t="shared" si="2"/>
        <v>0</v>
      </c>
      <c r="J62" s="62">
        <f t="shared" si="3"/>
        <v>0</v>
      </c>
      <c r="K62" s="62">
        <f t="shared" si="4"/>
        <v>0</v>
      </c>
    </row>
    <row r="63" spans="1:11" ht="23.25" hidden="1" customHeight="1" x14ac:dyDescent="0.25">
      <c r="A63">
        <v>58</v>
      </c>
      <c r="B63">
        <f>IF(ISBLANK(A63),0,IF(AND(ISERROR(VLOOKUP(VLOOKUP(A63,ishod_substance!A:G,7,0),$B$4:B62,1,0))=TRUE,VLOOKUP(A63,ishod_substance!A:G,7,0)&gt;0),VLOOKUP(A63,ishod_substance!A:G,7,0),0))</f>
        <v>0</v>
      </c>
      <c r="C63" s="78">
        <f t="shared" si="0"/>
        <v>0</v>
      </c>
      <c r="D63" s="61" t="e">
        <f>VLOOKUP(C63,quide!A:B,2,0)</f>
        <v>#N/A</v>
      </c>
      <c r="E63" s="62" t="e">
        <f>IF(VLOOKUP(B63,quide!$A$2:F127,3,0)&gt;0,VLOOKUP(B63,quide!$A$2:F127,3,0),VLOOKUP(B63,quide!$A$2:F127,6,0))</f>
        <v>#N/A</v>
      </c>
      <c r="F63" s="62" t="e">
        <f>VLOOKUP(C63,quide!$A$1:K1057,5,0)</f>
        <v>#N/A</v>
      </c>
      <c r="G63" s="63" t="e">
        <f t="shared" si="1"/>
        <v>#N/A</v>
      </c>
      <c r="H63" s="62">
        <f>IFERROR(VLOOKUP(B63,tbl5_piv!A:D,4,0),0)</f>
        <v>0</v>
      </c>
      <c r="I63" s="62">
        <f t="shared" si="2"/>
        <v>0</v>
      </c>
      <c r="J63" s="62">
        <f t="shared" si="3"/>
        <v>0</v>
      </c>
      <c r="K63" s="62">
        <f t="shared" si="4"/>
        <v>0</v>
      </c>
    </row>
    <row r="64" spans="1:11" ht="23.25" hidden="1" customHeight="1" x14ac:dyDescent="0.25">
      <c r="A64">
        <v>59</v>
      </c>
      <c r="B64">
        <f>IF(ISBLANK(A64),0,IF(AND(ISERROR(VLOOKUP(VLOOKUP(A64,ishod_substance!A:G,7,0),$B$4:B63,1,0))=TRUE,VLOOKUP(A64,ishod_substance!A:G,7,0)&gt;0),VLOOKUP(A64,ishod_substance!A:G,7,0),0))</f>
        <v>0</v>
      </c>
      <c r="C64" s="78">
        <f t="shared" si="0"/>
        <v>0</v>
      </c>
      <c r="D64" s="61" t="e">
        <f>VLOOKUP(C64,quide!A:B,2,0)</f>
        <v>#N/A</v>
      </c>
      <c r="E64" s="62" t="e">
        <f>IF(VLOOKUP(B64,quide!$A$2:F128,3,0)&gt;0,VLOOKUP(B64,quide!$A$2:F128,3,0),VLOOKUP(B64,quide!$A$2:F128,6,0))</f>
        <v>#N/A</v>
      </c>
      <c r="F64" s="62" t="e">
        <f>VLOOKUP(C64,quide!$A$1:K1058,5,0)</f>
        <v>#N/A</v>
      </c>
      <c r="G64" s="63" t="e">
        <f t="shared" si="1"/>
        <v>#N/A</v>
      </c>
      <c r="H64" s="62">
        <f>IFERROR(VLOOKUP(B64,tbl5_piv!A:D,4,0),0)</f>
        <v>0</v>
      </c>
      <c r="I64" s="62">
        <f t="shared" si="2"/>
        <v>0</v>
      </c>
      <c r="J64" s="62">
        <f t="shared" si="3"/>
        <v>0</v>
      </c>
      <c r="K64" s="62">
        <f t="shared" si="4"/>
        <v>0</v>
      </c>
    </row>
    <row r="65" spans="1:11" ht="23.25" hidden="1" customHeight="1" x14ac:dyDescent="0.25">
      <c r="A65">
        <v>60</v>
      </c>
      <c r="B65">
        <f>IF(ISBLANK(A65),0,IF(AND(ISERROR(VLOOKUP(VLOOKUP(A65,ishod_substance!A:G,7,0),$B$4:B64,1,0))=TRUE,VLOOKUP(A65,ishod_substance!A:G,7,0)&gt;0),VLOOKUP(A65,ishod_substance!A:G,7,0),0))</f>
        <v>0</v>
      </c>
      <c r="C65" s="78">
        <f t="shared" si="0"/>
        <v>0</v>
      </c>
      <c r="D65" s="61" t="e">
        <f>VLOOKUP(C65,quide!A:B,2,0)</f>
        <v>#N/A</v>
      </c>
      <c r="E65" s="62" t="e">
        <f>IF(VLOOKUP(B65,quide!$A$2:F129,3,0)&gt;0,VLOOKUP(B65,quide!$A$2:F129,3,0),VLOOKUP(B65,quide!$A$2:F129,6,0))</f>
        <v>#N/A</v>
      </c>
      <c r="F65" s="62" t="e">
        <f>VLOOKUP(C65,quide!$A$1:K1059,5,0)</f>
        <v>#N/A</v>
      </c>
      <c r="G65" s="63" t="e">
        <f t="shared" si="1"/>
        <v>#N/A</v>
      </c>
      <c r="H65" s="62">
        <f>IFERROR(VLOOKUP(B65,tbl5_piv!A:D,4,0),0)</f>
        <v>0</v>
      </c>
      <c r="I65" s="62">
        <f t="shared" si="2"/>
        <v>0</v>
      </c>
      <c r="J65" s="62">
        <f t="shared" si="3"/>
        <v>0</v>
      </c>
      <c r="K65" s="62">
        <f t="shared" si="4"/>
        <v>0</v>
      </c>
    </row>
    <row r="66" spans="1:11" ht="23.25" hidden="1" customHeight="1" x14ac:dyDescent="0.25">
      <c r="A66">
        <v>61</v>
      </c>
      <c r="B66">
        <f>IF(ISBLANK(A66),0,IF(AND(ISERROR(VLOOKUP(VLOOKUP(A66,ishod_substance!A:G,7,0),$B$4:B65,1,0))=TRUE,VLOOKUP(A66,ishod_substance!A:G,7,0)&gt;0),VLOOKUP(A66,ishod_substance!A:G,7,0),0))</f>
        <v>0</v>
      </c>
      <c r="C66" s="78">
        <f t="shared" si="0"/>
        <v>0</v>
      </c>
      <c r="D66" s="61" t="e">
        <f>VLOOKUP(C66,quide!A:B,2,0)</f>
        <v>#N/A</v>
      </c>
      <c r="E66" s="62" t="e">
        <f>IF(VLOOKUP(B66,quide!$A$2:F130,3,0)&gt;0,VLOOKUP(B66,quide!$A$2:F130,3,0),VLOOKUP(B66,quide!$A$2:F130,6,0))</f>
        <v>#N/A</v>
      </c>
      <c r="F66" s="62" t="e">
        <f>VLOOKUP(C66,quide!$A$1:K1060,5,0)</f>
        <v>#N/A</v>
      </c>
      <c r="G66" s="63" t="e">
        <f t="shared" si="1"/>
        <v>#N/A</v>
      </c>
      <c r="H66" s="62">
        <f>IFERROR(VLOOKUP(B66,tbl5_piv!A:D,4,0),0)</f>
        <v>0</v>
      </c>
      <c r="I66" s="62">
        <f t="shared" si="2"/>
        <v>0</v>
      </c>
      <c r="J66" s="62">
        <f t="shared" si="3"/>
        <v>0</v>
      </c>
      <c r="K66" s="62">
        <f t="shared" si="4"/>
        <v>0</v>
      </c>
    </row>
    <row r="67" spans="1:11" ht="23.25" hidden="1" customHeight="1" x14ac:dyDescent="0.25">
      <c r="A67">
        <v>62</v>
      </c>
      <c r="B67">
        <f>IF(ISBLANK(A67),0,IF(AND(ISERROR(VLOOKUP(VLOOKUP(A67,ishod_substance!A:G,7,0),$B$4:B66,1,0))=TRUE,VLOOKUP(A67,ishod_substance!A:G,7,0)&gt;0),VLOOKUP(A67,ishod_substance!A:G,7,0),0))</f>
        <v>0</v>
      </c>
      <c r="C67" s="78">
        <f t="shared" si="0"/>
        <v>0</v>
      </c>
      <c r="D67" s="61" t="e">
        <f>VLOOKUP(C67,quide!A:B,2,0)</f>
        <v>#N/A</v>
      </c>
      <c r="E67" s="62" t="e">
        <f>IF(VLOOKUP(B67,quide!$A$2:F131,3,0)&gt;0,VLOOKUP(B67,quide!$A$2:F131,3,0),VLOOKUP(B67,quide!$A$2:F131,6,0))</f>
        <v>#N/A</v>
      </c>
      <c r="F67" s="62" t="e">
        <f>VLOOKUP(C67,quide!$A$1:K1061,5,0)</f>
        <v>#N/A</v>
      </c>
      <c r="G67" s="63" t="e">
        <f t="shared" si="1"/>
        <v>#N/A</v>
      </c>
      <c r="H67" s="62">
        <f>IFERROR(VLOOKUP(B67,tbl5_piv!A:D,4,0),0)</f>
        <v>0</v>
      </c>
      <c r="I67" s="62">
        <f t="shared" si="2"/>
        <v>0</v>
      </c>
      <c r="J67" s="62">
        <f t="shared" si="3"/>
        <v>0</v>
      </c>
      <c r="K67" s="62">
        <f t="shared" si="4"/>
        <v>0</v>
      </c>
    </row>
    <row r="68" spans="1:11" ht="23.25" hidden="1" customHeight="1" x14ac:dyDescent="0.25">
      <c r="A68">
        <v>63</v>
      </c>
      <c r="B68">
        <f>IF(ISBLANK(A68),0,IF(AND(ISERROR(VLOOKUP(VLOOKUP(A68,ishod_substance!A:G,7,0),$B$4:B67,1,0))=TRUE,VLOOKUP(A68,ishod_substance!A:G,7,0)&gt;0),VLOOKUP(A68,ishod_substance!A:G,7,0),0))</f>
        <v>0</v>
      </c>
      <c r="C68" s="78">
        <f t="shared" si="0"/>
        <v>0</v>
      </c>
      <c r="D68" s="61" t="e">
        <f>VLOOKUP(C68,quide!A:B,2,0)</f>
        <v>#N/A</v>
      </c>
      <c r="E68" s="62" t="e">
        <f>IF(VLOOKUP(B68,quide!$A$2:F132,3,0)&gt;0,VLOOKUP(B68,quide!$A$2:F132,3,0),VLOOKUP(B68,quide!$A$2:F132,6,0))</f>
        <v>#N/A</v>
      </c>
      <c r="F68" s="62" t="e">
        <f>VLOOKUP(C68,quide!$A$1:K1062,5,0)</f>
        <v>#N/A</v>
      </c>
      <c r="G68" s="63" t="e">
        <f t="shared" si="1"/>
        <v>#N/A</v>
      </c>
      <c r="H68" s="62">
        <f>IFERROR(VLOOKUP(B68,tbl5_piv!A:D,4,0),0)</f>
        <v>0</v>
      </c>
      <c r="I68" s="62">
        <f t="shared" si="2"/>
        <v>0</v>
      </c>
      <c r="J68" s="62">
        <f t="shared" si="3"/>
        <v>0</v>
      </c>
      <c r="K68" s="62">
        <f t="shared" si="4"/>
        <v>0</v>
      </c>
    </row>
    <row r="69" spans="1:11" ht="23.25" hidden="1" customHeight="1" x14ac:dyDescent="0.25">
      <c r="A69">
        <v>64</v>
      </c>
      <c r="B69">
        <f>IF(ISBLANK(A69),0,IF(AND(ISERROR(VLOOKUP(VLOOKUP(A69,ishod_substance!A:G,7,0),$B$4:B68,1,0))=TRUE,VLOOKUP(A69,ishod_substance!A:G,7,0)&gt;0),VLOOKUP(A69,ishod_substance!A:G,7,0),0))</f>
        <v>0</v>
      </c>
      <c r="C69" s="78">
        <f t="shared" si="0"/>
        <v>0</v>
      </c>
      <c r="D69" s="61" t="e">
        <f>VLOOKUP(C69,quide!A:B,2,0)</f>
        <v>#N/A</v>
      </c>
      <c r="E69" s="62" t="e">
        <f>IF(VLOOKUP(B69,quide!$A$2:F133,3,0)&gt;0,VLOOKUP(B69,quide!$A$2:F133,3,0),VLOOKUP(B69,quide!$A$2:F133,6,0))</f>
        <v>#N/A</v>
      </c>
      <c r="F69" s="62" t="e">
        <f>VLOOKUP(C69,quide!$A$1:K1063,5,0)</f>
        <v>#N/A</v>
      </c>
      <c r="G69" s="63" t="e">
        <f t="shared" si="1"/>
        <v>#N/A</v>
      </c>
      <c r="H69" s="62">
        <f>IFERROR(VLOOKUP(B69,tbl5_piv!A:D,4,0),0)</f>
        <v>0</v>
      </c>
      <c r="I69" s="62">
        <f t="shared" si="2"/>
        <v>0</v>
      </c>
      <c r="J69" s="62">
        <f t="shared" si="3"/>
        <v>0</v>
      </c>
      <c r="K69" s="62">
        <f t="shared" si="4"/>
        <v>0</v>
      </c>
    </row>
    <row r="70" spans="1:11" ht="23.25" hidden="1" customHeight="1" x14ac:dyDescent="0.25">
      <c r="A70">
        <v>65</v>
      </c>
      <c r="B70">
        <f>IF(ISBLANK(A70),0,IF(AND(ISERROR(VLOOKUP(VLOOKUP(A70,ishod_substance!A:G,7,0),$B$4:B69,1,0))=TRUE,VLOOKUP(A70,ishod_substance!A:G,7,0)&gt;0),VLOOKUP(A70,ishod_substance!A:G,7,0),0))</f>
        <v>0</v>
      </c>
      <c r="C70" s="78">
        <f t="shared" si="0"/>
        <v>0</v>
      </c>
      <c r="D70" s="61" t="e">
        <f>VLOOKUP(C70,quide!A:B,2,0)</f>
        <v>#N/A</v>
      </c>
      <c r="E70" s="62" t="e">
        <f>IF(VLOOKUP(B70,quide!$A$2:F134,3,0)&gt;0,VLOOKUP(B70,quide!$A$2:F134,3,0),VLOOKUP(B70,quide!$A$2:F134,6,0))</f>
        <v>#N/A</v>
      </c>
      <c r="F70" s="62" t="e">
        <f>VLOOKUP(C70,quide!$A$1:K1064,5,0)</f>
        <v>#N/A</v>
      </c>
      <c r="G70" s="63" t="e">
        <f t="shared" si="1"/>
        <v>#N/A</v>
      </c>
      <c r="H70" s="62">
        <f>IFERROR(VLOOKUP(B70,tbl5_piv!A:D,4,0),0)</f>
        <v>0</v>
      </c>
      <c r="I70" s="62">
        <f t="shared" si="2"/>
        <v>0</v>
      </c>
      <c r="J70" s="62">
        <f t="shared" si="3"/>
        <v>0</v>
      </c>
      <c r="K70" s="62">
        <f t="shared" si="4"/>
        <v>0</v>
      </c>
    </row>
    <row r="71" spans="1:11" ht="23.25" hidden="1" customHeight="1" x14ac:dyDescent="0.25">
      <c r="A71">
        <v>66</v>
      </c>
      <c r="B71">
        <f>IF(ISBLANK(A71),0,IF(AND(ISERROR(VLOOKUP(VLOOKUP(A71,ishod_substance!A:G,7,0),$B$4:B70,1,0))=TRUE,VLOOKUP(A71,ishod_substance!A:G,7,0)&gt;0),VLOOKUP(A71,ishod_substance!A:G,7,0),0))</f>
        <v>0</v>
      </c>
      <c r="C71" s="78">
        <f t="shared" ref="C71:C134" si="5">B71</f>
        <v>0</v>
      </c>
      <c r="D71" s="61" t="e">
        <f>VLOOKUP(C71,quide!A:B,2,0)</f>
        <v>#N/A</v>
      </c>
      <c r="E71" s="62" t="e">
        <f>IF(VLOOKUP(B71,quide!$A$2:F135,3,0)&gt;0,VLOOKUP(B71,quide!$A$2:F135,3,0),VLOOKUP(B71,quide!$A$2:F135,6,0))</f>
        <v>#N/A</v>
      </c>
      <c r="F71" s="62" t="e">
        <f>VLOOKUP(C71,quide!$A$1:K1065,5,0)</f>
        <v>#N/A</v>
      </c>
      <c r="G71" s="63" t="e">
        <f t="shared" ref="G71:G134" si="6">E71*H71</f>
        <v>#N/A</v>
      </c>
      <c r="H71" s="62">
        <f>IFERROR(VLOOKUP(B71,tbl5_piv!A:D,4,0),0)</f>
        <v>0</v>
      </c>
      <c r="I71" s="62">
        <f t="shared" ref="I71:I134" si="7">H71+H71*0.2</f>
        <v>0</v>
      </c>
      <c r="J71" s="62">
        <f t="shared" ref="J71:J134" si="8">H71+H71*0.4</f>
        <v>0</v>
      </c>
      <c r="K71" s="62">
        <f t="shared" ref="K71:K134" si="9">H71+H71*0.6</f>
        <v>0</v>
      </c>
    </row>
    <row r="72" spans="1:11" ht="23.25" hidden="1" customHeight="1" x14ac:dyDescent="0.25">
      <c r="A72">
        <v>67</v>
      </c>
      <c r="B72">
        <f>IF(ISBLANK(A72),0,IF(AND(ISERROR(VLOOKUP(VLOOKUP(A72,ishod_substance!A:G,7,0),$B$4:B71,1,0))=TRUE,VLOOKUP(A72,ishod_substance!A:G,7,0)&gt;0),VLOOKUP(A72,ishod_substance!A:G,7,0),0))</f>
        <v>0</v>
      </c>
      <c r="C72" s="78">
        <f t="shared" si="5"/>
        <v>0</v>
      </c>
      <c r="D72" s="61" t="e">
        <f>VLOOKUP(C72,quide!A:B,2,0)</f>
        <v>#N/A</v>
      </c>
      <c r="E72" s="62" t="e">
        <f>IF(VLOOKUP(B72,quide!$A$2:F136,3,0)&gt;0,VLOOKUP(B72,quide!$A$2:F136,3,0),VLOOKUP(B72,quide!$A$2:F136,6,0))</f>
        <v>#N/A</v>
      </c>
      <c r="F72" s="62" t="e">
        <f>VLOOKUP(C72,quide!$A$1:K1066,5,0)</f>
        <v>#N/A</v>
      </c>
      <c r="G72" s="63" t="e">
        <f t="shared" si="6"/>
        <v>#N/A</v>
      </c>
      <c r="H72" s="62">
        <f>IFERROR(VLOOKUP(B72,tbl5_piv!A:D,4,0),0)</f>
        <v>0</v>
      </c>
      <c r="I72" s="62">
        <f t="shared" si="7"/>
        <v>0</v>
      </c>
      <c r="J72" s="62">
        <f t="shared" si="8"/>
        <v>0</v>
      </c>
      <c r="K72" s="62">
        <f t="shared" si="9"/>
        <v>0</v>
      </c>
    </row>
    <row r="73" spans="1:11" ht="23.25" hidden="1" customHeight="1" x14ac:dyDescent="0.25">
      <c r="A73">
        <v>68</v>
      </c>
      <c r="B73">
        <f>IF(ISBLANK(A73),0,IF(AND(ISERROR(VLOOKUP(VLOOKUP(A73,ishod_substance!A:G,7,0),$B$4:B72,1,0))=TRUE,VLOOKUP(A73,ishod_substance!A:G,7,0)&gt;0),VLOOKUP(A73,ishod_substance!A:G,7,0),0))</f>
        <v>0</v>
      </c>
      <c r="C73" s="78">
        <f t="shared" si="5"/>
        <v>0</v>
      </c>
      <c r="D73" s="61" t="e">
        <f>VLOOKUP(C73,quide!A:B,2,0)</f>
        <v>#N/A</v>
      </c>
      <c r="E73" s="62" t="e">
        <f>IF(VLOOKUP(B73,quide!$A$2:F137,3,0)&gt;0,VLOOKUP(B73,quide!$A$2:F137,3,0),VLOOKUP(B73,quide!$A$2:F137,6,0))</f>
        <v>#N/A</v>
      </c>
      <c r="F73" s="62" t="e">
        <f>VLOOKUP(C73,quide!$A$1:K1067,5,0)</f>
        <v>#N/A</v>
      </c>
      <c r="G73" s="63" t="e">
        <f t="shared" si="6"/>
        <v>#N/A</v>
      </c>
      <c r="H73" s="62">
        <f>IFERROR(VLOOKUP(B73,tbl5_piv!A:D,4,0),0)</f>
        <v>0</v>
      </c>
      <c r="I73" s="62">
        <f t="shared" si="7"/>
        <v>0</v>
      </c>
      <c r="J73" s="62">
        <f t="shared" si="8"/>
        <v>0</v>
      </c>
      <c r="K73" s="62">
        <f t="shared" si="9"/>
        <v>0</v>
      </c>
    </row>
    <row r="74" spans="1:11" ht="23.25" hidden="1" customHeight="1" x14ac:dyDescent="0.25">
      <c r="A74">
        <v>69</v>
      </c>
      <c r="B74">
        <f>IF(ISBLANK(A74),0,IF(AND(ISERROR(VLOOKUP(VLOOKUP(A74,ishod_substance!A:G,7,0),$B$4:B73,1,0))=TRUE,VLOOKUP(A74,ishod_substance!A:G,7,0)&gt;0),VLOOKUP(A74,ishod_substance!A:G,7,0),0))</f>
        <v>0</v>
      </c>
      <c r="C74" s="78">
        <f t="shared" si="5"/>
        <v>0</v>
      </c>
      <c r="D74" s="61" t="e">
        <f>VLOOKUP(C74,quide!A:B,2,0)</f>
        <v>#N/A</v>
      </c>
      <c r="E74" s="62" t="e">
        <f>IF(VLOOKUP(B74,quide!$A$2:F138,3,0)&gt;0,VLOOKUP(B74,quide!$A$2:F138,3,0),VLOOKUP(B74,quide!$A$2:F138,6,0))</f>
        <v>#N/A</v>
      </c>
      <c r="F74" s="62" t="e">
        <f>VLOOKUP(C74,quide!$A$1:K1068,5,0)</f>
        <v>#N/A</v>
      </c>
      <c r="G74" s="63" t="e">
        <f t="shared" si="6"/>
        <v>#N/A</v>
      </c>
      <c r="H74" s="62">
        <f>IFERROR(VLOOKUP(B74,tbl5_piv!A:D,4,0),0)</f>
        <v>0</v>
      </c>
      <c r="I74" s="62">
        <f t="shared" si="7"/>
        <v>0</v>
      </c>
      <c r="J74" s="62">
        <f t="shared" si="8"/>
        <v>0</v>
      </c>
      <c r="K74" s="62">
        <f t="shared" si="9"/>
        <v>0</v>
      </c>
    </row>
    <row r="75" spans="1:11" ht="23.25" hidden="1" customHeight="1" x14ac:dyDescent="0.25">
      <c r="A75">
        <v>70</v>
      </c>
      <c r="B75">
        <f>IF(ISBLANK(A75),0,IF(AND(ISERROR(VLOOKUP(VLOOKUP(A75,ishod_substance!A:G,7,0),$B$4:B74,1,0))=TRUE,VLOOKUP(A75,ishod_substance!A:G,7,0)&gt;0),VLOOKUP(A75,ishod_substance!A:G,7,0),0))</f>
        <v>0</v>
      </c>
      <c r="C75" s="78">
        <f t="shared" si="5"/>
        <v>0</v>
      </c>
      <c r="D75" s="61" t="e">
        <f>VLOOKUP(C75,quide!A:B,2,0)</f>
        <v>#N/A</v>
      </c>
      <c r="E75" s="62" t="e">
        <f>IF(VLOOKUP(B75,quide!$A$2:F139,3,0)&gt;0,VLOOKUP(B75,quide!$A$2:F139,3,0),VLOOKUP(B75,quide!$A$2:F139,6,0))</f>
        <v>#N/A</v>
      </c>
      <c r="F75" s="62" t="e">
        <f>VLOOKUP(C75,quide!$A$1:K1069,5,0)</f>
        <v>#N/A</v>
      </c>
      <c r="G75" s="63" t="e">
        <f t="shared" si="6"/>
        <v>#N/A</v>
      </c>
      <c r="H75" s="62">
        <f>IFERROR(VLOOKUP(B75,tbl5_piv!A:D,4,0),0)</f>
        <v>0</v>
      </c>
      <c r="I75" s="62">
        <f t="shared" si="7"/>
        <v>0</v>
      </c>
      <c r="J75" s="62">
        <f t="shared" si="8"/>
        <v>0</v>
      </c>
      <c r="K75" s="62">
        <f t="shared" si="9"/>
        <v>0</v>
      </c>
    </row>
    <row r="76" spans="1:11" ht="23.25" hidden="1" customHeight="1" x14ac:dyDescent="0.25">
      <c r="A76">
        <v>71</v>
      </c>
      <c r="B76">
        <f>IF(ISBLANK(A76),0,IF(AND(ISERROR(VLOOKUP(VLOOKUP(A76,ishod_substance!A:G,7,0),$B$4:B75,1,0))=TRUE,VLOOKUP(A76,ishod_substance!A:G,7,0)&gt;0),VLOOKUP(A76,ishod_substance!A:G,7,0),0))</f>
        <v>0</v>
      </c>
      <c r="C76" s="78">
        <f t="shared" si="5"/>
        <v>0</v>
      </c>
      <c r="D76" s="61" t="e">
        <f>VLOOKUP(C76,quide!A:B,2,0)</f>
        <v>#N/A</v>
      </c>
      <c r="E76" s="62" t="e">
        <f>IF(VLOOKUP(B76,quide!$A$2:F140,3,0)&gt;0,VLOOKUP(B76,quide!$A$2:F140,3,0),VLOOKUP(B76,quide!$A$2:F140,6,0))</f>
        <v>#N/A</v>
      </c>
      <c r="F76" s="62" t="e">
        <f>VLOOKUP(C76,quide!$A$1:K1070,5,0)</f>
        <v>#N/A</v>
      </c>
      <c r="G76" s="63" t="e">
        <f t="shared" si="6"/>
        <v>#N/A</v>
      </c>
      <c r="H76" s="62">
        <f>IFERROR(VLOOKUP(B76,tbl5_piv!A:D,4,0),0)</f>
        <v>0</v>
      </c>
      <c r="I76" s="62">
        <f t="shared" si="7"/>
        <v>0</v>
      </c>
      <c r="J76" s="62">
        <f t="shared" si="8"/>
        <v>0</v>
      </c>
      <c r="K76" s="62">
        <f t="shared" si="9"/>
        <v>0</v>
      </c>
    </row>
    <row r="77" spans="1:11" ht="23.25" hidden="1" customHeight="1" x14ac:dyDescent="0.25">
      <c r="A77">
        <v>72</v>
      </c>
      <c r="B77">
        <f>IF(ISBLANK(A77),0,IF(AND(ISERROR(VLOOKUP(VLOOKUP(A77,ishod_substance!A:G,7,0),$B$4:B76,1,0))=TRUE,VLOOKUP(A77,ishod_substance!A:G,7,0)&gt;0),VLOOKUP(A77,ishod_substance!A:G,7,0),0))</f>
        <v>0</v>
      </c>
      <c r="C77" s="78">
        <f t="shared" si="5"/>
        <v>0</v>
      </c>
      <c r="D77" s="61" t="e">
        <f>VLOOKUP(C77,quide!A:B,2,0)</f>
        <v>#N/A</v>
      </c>
      <c r="E77" s="62" t="e">
        <f>IF(VLOOKUP(B77,quide!$A$2:F141,3,0)&gt;0,VLOOKUP(B77,quide!$A$2:F141,3,0),VLOOKUP(B77,quide!$A$2:F141,6,0))</f>
        <v>#N/A</v>
      </c>
      <c r="F77" s="62" t="e">
        <f>VLOOKUP(C77,quide!$A$1:K1071,5,0)</f>
        <v>#N/A</v>
      </c>
      <c r="G77" s="63" t="e">
        <f t="shared" si="6"/>
        <v>#N/A</v>
      </c>
      <c r="H77" s="62">
        <f>IFERROR(VLOOKUP(B77,tbl5_piv!A:D,4,0),0)</f>
        <v>0</v>
      </c>
      <c r="I77" s="62">
        <f t="shared" si="7"/>
        <v>0</v>
      </c>
      <c r="J77" s="62">
        <f t="shared" si="8"/>
        <v>0</v>
      </c>
      <c r="K77" s="62">
        <f t="shared" si="9"/>
        <v>0</v>
      </c>
    </row>
    <row r="78" spans="1:11" ht="23.25" hidden="1" customHeight="1" x14ac:dyDescent="0.25">
      <c r="A78">
        <v>73</v>
      </c>
      <c r="B78">
        <f>IF(ISBLANK(A78),0,IF(AND(ISERROR(VLOOKUP(VLOOKUP(A78,ishod_substance!A:G,7,0),$B$4:B77,1,0))=TRUE,VLOOKUP(A78,ishod_substance!A:G,7,0)&gt;0),VLOOKUP(A78,ishod_substance!A:G,7,0),0))</f>
        <v>0</v>
      </c>
      <c r="C78" s="78">
        <f t="shared" si="5"/>
        <v>0</v>
      </c>
      <c r="D78" s="61" t="e">
        <f>VLOOKUP(C78,quide!A:B,2,0)</f>
        <v>#N/A</v>
      </c>
      <c r="E78" s="62" t="e">
        <f>IF(VLOOKUP(B78,quide!$A$2:F142,3,0)&gt;0,VLOOKUP(B78,quide!$A$2:F142,3,0),VLOOKUP(B78,quide!$A$2:F142,6,0))</f>
        <v>#N/A</v>
      </c>
      <c r="F78" s="62" t="e">
        <f>VLOOKUP(C78,quide!$A$1:K1072,5,0)</f>
        <v>#N/A</v>
      </c>
      <c r="G78" s="63" t="e">
        <f t="shared" si="6"/>
        <v>#N/A</v>
      </c>
      <c r="H78" s="62">
        <f>IFERROR(VLOOKUP(B78,tbl5_piv!A:D,4,0),0)</f>
        <v>0</v>
      </c>
      <c r="I78" s="62">
        <f t="shared" si="7"/>
        <v>0</v>
      </c>
      <c r="J78" s="62">
        <f t="shared" si="8"/>
        <v>0</v>
      </c>
      <c r="K78" s="62">
        <f t="shared" si="9"/>
        <v>0</v>
      </c>
    </row>
    <row r="79" spans="1:11" ht="23.25" hidden="1" customHeight="1" x14ac:dyDescent="0.25">
      <c r="A79">
        <v>74</v>
      </c>
      <c r="B79">
        <f>IF(ISBLANK(A79),0,IF(AND(ISERROR(VLOOKUP(VLOOKUP(A79,ishod_substance!A:G,7,0),$B$4:B78,1,0))=TRUE,VLOOKUP(A79,ishod_substance!A:G,7,0)&gt;0),VLOOKUP(A79,ishod_substance!A:G,7,0),0))</f>
        <v>0</v>
      </c>
      <c r="C79" s="78">
        <f t="shared" si="5"/>
        <v>0</v>
      </c>
      <c r="D79" s="61" t="e">
        <f>VLOOKUP(C79,quide!A:B,2,0)</f>
        <v>#N/A</v>
      </c>
      <c r="E79" s="62" t="e">
        <f>IF(VLOOKUP(B79,quide!$A$2:F143,3,0)&gt;0,VLOOKUP(B79,quide!$A$2:F143,3,0),VLOOKUP(B79,quide!$A$2:F143,6,0))</f>
        <v>#N/A</v>
      </c>
      <c r="F79" s="62" t="e">
        <f>VLOOKUP(C79,quide!$A$1:K1073,5,0)</f>
        <v>#N/A</v>
      </c>
      <c r="G79" s="63" t="e">
        <f t="shared" si="6"/>
        <v>#N/A</v>
      </c>
      <c r="H79" s="62">
        <f>IFERROR(VLOOKUP(B79,tbl5_piv!A:D,4,0),0)</f>
        <v>0</v>
      </c>
      <c r="I79" s="62">
        <f t="shared" si="7"/>
        <v>0</v>
      </c>
      <c r="J79" s="62">
        <f t="shared" si="8"/>
        <v>0</v>
      </c>
      <c r="K79" s="62">
        <f t="shared" si="9"/>
        <v>0</v>
      </c>
    </row>
    <row r="80" spans="1:11" ht="23.25" hidden="1" customHeight="1" x14ac:dyDescent="0.25">
      <c r="A80">
        <v>75</v>
      </c>
      <c r="B80">
        <f>IF(ISBLANK(A80),0,IF(AND(ISERROR(VLOOKUP(VLOOKUP(A80,ishod_substance!A:G,7,0),$B$4:B79,1,0))=TRUE,VLOOKUP(A80,ishod_substance!A:G,7,0)&gt;0),VLOOKUP(A80,ishod_substance!A:G,7,0),0))</f>
        <v>0</v>
      </c>
      <c r="C80" s="78">
        <f t="shared" si="5"/>
        <v>0</v>
      </c>
      <c r="D80" s="61" t="e">
        <f>VLOOKUP(C80,quide!A:B,2,0)</f>
        <v>#N/A</v>
      </c>
      <c r="E80" s="62" t="e">
        <f>IF(VLOOKUP(B80,quide!$A$2:F144,3,0)&gt;0,VLOOKUP(B80,quide!$A$2:F144,3,0),VLOOKUP(B80,quide!$A$2:F144,6,0))</f>
        <v>#N/A</v>
      </c>
      <c r="F80" s="62" t="e">
        <f>VLOOKUP(C80,quide!$A$1:K1074,5,0)</f>
        <v>#N/A</v>
      </c>
      <c r="G80" s="63" t="e">
        <f t="shared" si="6"/>
        <v>#N/A</v>
      </c>
      <c r="H80" s="62">
        <f>IFERROR(VLOOKUP(B80,tbl5_piv!A:D,4,0),0)</f>
        <v>0</v>
      </c>
      <c r="I80" s="62">
        <f t="shared" si="7"/>
        <v>0</v>
      </c>
      <c r="J80" s="62">
        <f t="shared" si="8"/>
        <v>0</v>
      </c>
      <c r="K80" s="62">
        <f t="shared" si="9"/>
        <v>0</v>
      </c>
    </row>
    <row r="81" spans="1:11" ht="23.25" hidden="1" customHeight="1" x14ac:dyDescent="0.25">
      <c r="A81">
        <v>76</v>
      </c>
      <c r="B81">
        <f>IF(ISBLANK(A81),0,IF(AND(ISERROR(VLOOKUP(VLOOKUP(A81,ishod_substance!A:G,7,0),$B$4:B80,1,0))=TRUE,VLOOKUP(A81,ishod_substance!A:G,7,0)&gt;0),VLOOKUP(A81,ishod_substance!A:G,7,0),0))</f>
        <v>0</v>
      </c>
      <c r="C81" s="78">
        <f t="shared" si="5"/>
        <v>0</v>
      </c>
      <c r="D81" s="61" t="e">
        <f>VLOOKUP(C81,quide!A:B,2,0)</f>
        <v>#N/A</v>
      </c>
      <c r="E81" s="62" t="e">
        <f>IF(VLOOKUP(B81,quide!$A$2:F145,3,0)&gt;0,VLOOKUP(B81,quide!$A$2:F145,3,0),VLOOKUP(B81,quide!$A$2:F145,6,0))</f>
        <v>#N/A</v>
      </c>
      <c r="F81" s="62" t="e">
        <f>VLOOKUP(C81,quide!$A$1:K1075,5,0)</f>
        <v>#N/A</v>
      </c>
      <c r="G81" s="63" t="e">
        <f t="shared" si="6"/>
        <v>#N/A</v>
      </c>
      <c r="H81" s="62">
        <f>IFERROR(VLOOKUP(B81,tbl5_piv!A:D,4,0),0)</f>
        <v>0</v>
      </c>
      <c r="I81" s="62">
        <f t="shared" si="7"/>
        <v>0</v>
      </c>
      <c r="J81" s="62">
        <f t="shared" si="8"/>
        <v>0</v>
      </c>
      <c r="K81" s="62">
        <f t="shared" si="9"/>
        <v>0</v>
      </c>
    </row>
    <row r="82" spans="1:11" ht="23.25" hidden="1" customHeight="1" x14ac:dyDescent="0.25">
      <c r="A82">
        <v>77</v>
      </c>
      <c r="B82">
        <f>IF(ISBLANK(A82),0,IF(AND(ISERROR(VLOOKUP(VLOOKUP(A82,ishod_substance!A:G,7,0),$B$4:B81,1,0))=TRUE,VLOOKUP(A82,ishod_substance!A:G,7,0)&gt;0),VLOOKUP(A82,ishod_substance!A:G,7,0),0))</f>
        <v>0</v>
      </c>
      <c r="C82" s="78">
        <f t="shared" si="5"/>
        <v>0</v>
      </c>
      <c r="D82" s="61" t="e">
        <f>VLOOKUP(C82,quide!A:B,2,0)</f>
        <v>#N/A</v>
      </c>
      <c r="E82" s="62" t="e">
        <f>IF(VLOOKUP(B82,quide!$A$2:F146,3,0)&gt;0,VLOOKUP(B82,quide!$A$2:F146,3,0),VLOOKUP(B82,quide!$A$2:F146,6,0))</f>
        <v>#N/A</v>
      </c>
      <c r="F82" s="62" t="e">
        <f>VLOOKUP(C82,quide!$A$1:K1076,5,0)</f>
        <v>#N/A</v>
      </c>
      <c r="G82" s="63" t="e">
        <f t="shared" si="6"/>
        <v>#N/A</v>
      </c>
      <c r="H82" s="62">
        <f>IFERROR(VLOOKUP(B82,tbl5_piv!A:D,4,0),0)</f>
        <v>0</v>
      </c>
      <c r="I82" s="62">
        <f t="shared" si="7"/>
        <v>0</v>
      </c>
      <c r="J82" s="62">
        <f t="shared" si="8"/>
        <v>0</v>
      </c>
      <c r="K82" s="62">
        <f t="shared" si="9"/>
        <v>0</v>
      </c>
    </row>
    <row r="83" spans="1:11" ht="23.25" hidden="1" customHeight="1" x14ac:dyDescent="0.25">
      <c r="A83">
        <v>78</v>
      </c>
      <c r="B83">
        <f>IF(ISBLANK(A83),0,IF(AND(ISERROR(VLOOKUP(VLOOKUP(A83,ishod_substance!A:G,7,0),$B$4:B82,1,0))=TRUE,VLOOKUP(A83,ishod_substance!A:G,7,0)&gt;0),VLOOKUP(A83,ishod_substance!A:G,7,0),0))</f>
        <v>0</v>
      </c>
      <c r="C83" s="78">
        <f t="shared" si="5"/>
        <v>0</v>
      </c>
      <c r="D83" s="61" t="e">
        <f>VLOOKUP(C83,quide!A:B,2,0)</f>
        <v>#N/A</v>
      </c>
      <c r="E83" s="62" t="e">
        <f>IF(VLOOKUP(B83,quide!$A$2:F147,3,0)&gt;0,VLOOKUP(B83,quide!$A$2:F147,3,0),VLOOKUP(B83,quide!$A$2:F147,6,0))</f>
        <v>#N/A</v>
      </c>
      <c r="F83" s="62" t="e">
        <f>VLOOKUP(C83,quide!$A$1:K1077,5,0)</f>
        <v>#N/A</v>
      </c>
      <c r="G83" s="63" t="e">
        <f t="shared" si="6"/>
        <v>#N/A</v>
      </c>
      <c r="H83" s="62">
        <f>IFERROR(VLOOKUP(B83,tbl5_piv!A:D,4,0),0)</f>
        <v>0</v>
      </c>
      <c r="I83" s="62">
        <f t="shared" si="7"/>
        <v>0</v>
      </c>
      <c r="J83" s="62">
        <f t="shared" si="8"/>
        <v>0</v>
      </c>
      <c r="K83" s="62">
        <f t="shared" si="9"/>
        <v>0</v>
      </c>
    </row>
    <row r="84" spans="1:11" ht="23.25" hidden="1" customHeight="1" x14ac:dyDescent="0.25">
      <c r="A84">
        <v>79</v>
      </c>
      <c r="B84">
        <f>IF(ISBLANK(A84),0,IF(AND(ISERROR(VLOOKUP(VLOOKUP(A84,ishod_substance!A:G,7,0),$B$4:B83,1,0))=TRUE,VLOOKUP(A84,ishod_substance!A:G,7,0)&gt;0),VLOOKUP(A84,ishod_substance!A:G,7,0),0))</f>
        <v>0</v>
      </c>
      <c r="C84" s="78">
        <f t="shared" si="5"/>
        <v>0</v>
      </c>
      <c r="D84" s="61" t="e">
        <f>VLOOKUP(C84,quide!A:B,2,0)</f>
        <v>#N/A</v>
      </c>
      <c r="E84" s="62" t="e">
        <f>IF(VLOOKUP(B84,quide!$A$2:F148,3,0)&gt;0,VLOOKUP(B84,quide!$A$2:F148,3,0),VLOOKUP(B84,quide!$A$2:F148,6,0))</f>
        <v>#N/A</v>
      </c>
      <c r="F84" s="62" t="e">
        <f>VLOOKUP(C84,quide!$A$1:K1078,5,0)</f>
        <v>#N/A</v>
      </c>
      <c r="G84" s="63" t="e">
        <f t="shared" si="6"/>
        <v>#N/A</v>
      </c>
      <c r="H84" s="62">
        <f>IFERROR(VLOOKUP(B84,tbl5_piv!A:D,4,0),0)</f>
        <v>0</v>
      </c>
      <c r="I84" s="62">
        <f t="shared" si="7"/>
        <v>0</v>
      </c>
      <c r="J84" s="62">
        <f t="shared" si="8"/>
        <v>0</v>
      </c>
      <c r="K84" s="62">
        <f t="shared" si="9"/>
        <v>0</v>
      </c>
    </row>
    <row r="85" spans="1:11" ht="23.25" hidden="1" customHeight="1" x14ac:dyDescent="0.25">
      <c r="A85">
        <v>80</v>
      </c>
      <c r="B85">
        <f>IF(ISBLANK(A85),0,IF(AND(ISERROR(VLOOKUP(VLOOKUP(A85,ishod_substance!A:G,7,0),$B$4:B84,1,0))=TRUE,VLOOKUP(A85,ishod_substance!A:G,7,0)&gt;0),VLOOKUP(A85,ishod_substance!A:G,7,0),0))</f>
        <v>0</v>
      </c>
      <c r="C85" s="78">
        <f t="shared" si="5"/>
        <v>0</v>
      </c>
      <c r="D85" s="61" t="e">
        <f>VLOOKUP(C85,quide!A:B,2,0)</f>
        <v>#N/A</v>
      </c>
      <c r="E85" s="62" t="e">
        <f>IF(VLOOKUP(B85,quide!$A$2:F149,3,0)&gt;0,VLOOKUP(B85,quide!$A$2:F149,3,0),VLOOKUP(B85,quide!$A$2:F149,6,0))</f>
        <v>#N/A</v>
      </c>
      <c r="F85" s="62" t="e">
        <f>VLOOKUP(C85,quide!$A$1:K1079,5,0)</f>
        <v>#N/A</v>
      </c>
      <c r="G85" s="63" t="e">
        <f t="shared" si="6"/>
        <v>#N/A</v>
      </c>
      <c r="H85" s="62">
        <f>IFERROR(VLOOKUP(B85,tbl5_piv!A:D,4,0),0)</f>
        <v>0</v>
      </c>
      <c r="I85" s="62">
        <f t="shared" si="7"/>
        <v>0</v>
      </c>
      <c r="J85" s="62">
        <f t="shared" si="8"/>
        <v>0</v>
      </c>
      <c r="K85" s="62">
        <f t="shared" si="9"/>
        <v>0</v>
      </c>
    </row>
    <row r="86" spans="1:11" ht="23.25" hidden="1" customHeight="1" x14ac:dyDescent="0.25">
      <c r="A86">
        <v>81</v>
      </c>
      <c r="B86">
        <f>IF(ISBLANK(A86),0,IF(AND(ISERROR(VLOOKUP(VLOOKUP(A86,ishod_substance!A:G,7,0),$B$4:B85,1,0))=TRUE,VLOOKUP(A86,ishod_substance!A:G,7,0)&gt;0),VLOOKUP(A86,ishod_substance!A:G,7,0),0))</f>
        <v>0</v>
      </c>
      <c r="C86" s="78">
        <f t="shared" si="5"/>
        <v>0</v>
      </c>
      <c r="D86" s="61" t="e">
        <f>VLOOKUP(C86,quide!A:B,2,0)</f>
        <v>#N/A</v>
      </c>
      <c r="E86" s="62" t="e">
        <f>IF(VLOOKUP(B86,quide!$A$2:F150,3,0)&gt;0,VLOOKUP(B86,quide!$A$2:F150,3,0),VLOOKUP(B86,quide!$A$2:F150,6,0))</f>
        <v>#N/A</v>
      </c>
      <c r="F86" s="62" t="e">
        <f>VLOOKUP(C86,quide!$A$1:K1080,5,0)</f>
        <v>#N/A</v>
      </c>
      <c r="G86" s="63" t="e">
        <f t="shared" si="6"/>
        <v>#N/A</v>
      </c>
      <c r="H86" s="62">
        <f>IFERROR(VLOOKUP(B86,tbl5_piv!A:D,4,0),0)</f>
        <v>0</v>
      </c>
      <c r="I86" s="62">
        <f t="shared" si="7"/>
        <v>0</v>
      </c>
      <c r="J86" s="62">
        <f t="shared" si="8"/>
        <v>0</v>
      </c>
      <c r="K86" s="62">
        <f t="shared" si="9"/>
        <v>0</v>
      </c>
    </row>
    <row r="87" spans="1:11" ht="23.25" hidden="1" customHeight="1" x14ac:dyDescent="0.25">
      <c r="A87">
        <v>82</v>
      </c>
      <c r="B87">
        <f>IF(ISBLANK(A87),0,IF(AND(ISERROR(VLOOKUP(VLOOKUP(A87,ishod_substance!A:G,7,0),$B$4:B86,1,0))=TRUE,VLOOKUP(A87,ishod_substance!A:G,7,0)&gt;0),VLOOKUP(A87,ishod_substance!A:G,7,0),0))</f>
        <v>0</v>
      </c>
      <c r="C87" s="78">
        <f t="shared" si="5"/>
        <v>0</v>
      </c>
      <c r="D87" s="61" t="e">
        <f>VLOOKUP(C87,quide!A:B,2,0)</f>
        <v>#N/A</v>
      </c>
      <c r="E87" s="62" t="e">
        <f>IF(VLOOKUP(B87,quide!$A$2:F151,3,0)&gt;0,VLOOKUP(B87,quide!$A$2:F151,3,0),VLOOKUP(B87,quide!$A$2:F151,6,0))</f>
        <v>#N/A</v>
      </c>
      <c r="F87" s="62" t="e">
        <f>VLOOKUP(C87,quide!$A$1:K1081,5,0)</f>
        <v>#N/A</v>
      </c>
      <c r="G87" s="63" t="e">
        <f t="shared" si="6"/>
        <v>#N/A</v>
      </c>
      <c r="H87" s="62">
        <f>IFERROR(VLOOKUP(B87,tbl5_piv!A:D,4,0),0)</f>
        <v>0</v>
      </c>
      <c r="I87" s="62">
        <f t="shared" si="7"/>
        <v>0</v>
      </c>
      <c r="J87" s="62">
        <f t="shared" si="8"/>
        <v>0</v>
      </c>
      <c r="K87" s="62">
        <f t="shared" si="9"/>
        <v>0</v>
      </c>
    </row>
    <row r="88" spans="1:11" ht="23.25" hidden="1" customHeight="1" x14ac:dyDescent="0.25">
      <c r="A88">
        <v>83</v>
      </c>
      <c r="B88">
        <f>IF(ISBLANK(A88),0,IF(AND(ISERROR(VLOOKUP(VLOOKUP(A88,ishod_substance!A:G,7,0),$B$4:B87,1,0))=TRUE,VLOOKUP(A88,ishod_substance!A:G,7,0)&gt;0),VLOOKUP(A88,ishod_substance!A:G,7,0),0))</f>
        <v>0</v>
      </c>
      <c r="C88" s="78">
        <f t="shared" si="5"/>
        <v>0</v>
      </c>
      <c r="D88" s="61" t="e">
        <f>VLOOKUP(C88,quide!A:B,2,0)</f>
        <v>#N/A</v>
      </c>
      <c r="E88" s="62" t="e">
        <f>IF(VLOOKUP(B88,quide!$A$2:F152,3,0)&gt;0,VLOOKUP(B88,quide!$A$2:F152,3,0),VLOOKUP(B88,quide!$A$2:F152,6,0))</f>
        <v>#N/A</v>
      </c>
      <c r="F88" s="62" t="e">
        <f>VLOOKUP(C88,quide!$A$1:K1082,5,0)</f>
        <v>#N/A</v>
      </c>
      <c r="G88" s="63" t="e">
        <f t="shared" si="6"/>
        <v>#N/A</v>
      </c>
      <c r="H88" s="62">
        <f>IFERROR(VLOOKUP(B88,tbl5_piv!A:D,4,0),0)</f>
        <v>0</v>
      </c>
      <c r="I88" s="62">
        <f t="shared" si="7"/>
        <v>0</v>
      </c>
      <c r="J88" s="62">
        <f t="shared" si="8"/>
        <v>0</v>
      </c>
      <c r="K88" s="62">
        <f t="shared" si="9"/>
        <v>0</v>
      </c>
    </row>
    <row r="89" spans="1:11" ht="23.25" hidden="1" customHeight="1" x14ac:dyDescent="0.25">
      <c r="A89">
        <v>84</v>
      </c>
      <c r="B89">
        <f>IF(ISBLANK(A89),0,IF(AND(ISERROR(VLOOKUP(VLOOKUP(A89,ishod_substance!A:G,7,0),$B$4:B88,1,0))=TRUE,VLOOKUP(A89,ishod_substance!A:G,7,0)&gt;0),VLOOKUP(A89,ishod_substance!A:G,7,0),0))</f>
        <v>0</v>
      </c>
      <c r="C89" s="78">
        <f t="shared" si="5"/>
        <v>0</v>
      </c>
      <c r="D89" s="61" t="e">
        <f>VLOOKUP(C89,quide!A:B,2,0)</f>
        <v>#N/A</v>
      </c>
      <c r="E89" s="62" t="e">
        <f>IF(VLOOKUP(B89,quide!$A$2:F153,3,0)&gt;0,VLOOKUP(B89,quide!$A$2:F153,3,0),VLOOKUP(B89,quide!$A$2:F153,6,0))</f>
        <v>#N/A</v>
      </c>
      <c r="F89" s="62" t="e">
        <f>VLOOKUP(C89,quide!$A$1:K1083,5,0)</f>
        <v>#N/A</v>
      </c>
      <c r="G89" s="63" t="e">
        <f t="shared" si="6"/>
        <v>#N/A</v>
      </c>
      <c r="H89" s="62">
        <f>IFERROR(VLOOKUP(B89,tbl5_piv!A:D,4,0),0)</f>
        <v>0</v>
      </c>
      <c r="I89" s="62">
        <f t="shared" si="7"/>
        <v>0</v>
      </c>
      <c r="J89" s="62">
        <f t="shared" si="8"/>
        <v>0</v>
      </c>
      <c r="K89" s="62">
        <f t="shared" si="9"/>
        <v>0</v>
      </c>
    </row>
    <row r="90" spans="1:11" ht="23.25" hidden="1" customHeight="1" x14ac:dyDescent="0.25">
      <c r="A90">
        <v>85</v>
      </c>
      <c r="B90">
        <f>IF(ISBLANK(A90),0,IF(AND(ISERROR(VLOOKUP(VLOOKUP(A90,ishod_substance!A:G,7,0),$B$4:B89,1,0))=TRUE,VLOOKUP(A90,ishod_substance!A:G,7,0)&gt;0),VLOOKUP(A90,ishod_substance!A:G,7,0),0))</f>
        <v>0</v>
      </c>
      <c r="C90" s="78">
        <f t="shared" si="5"/>
        <v>0</v>
      </c>
      <c r="D90" s="61" t="e">
        <f>VLOOKUP(C90,quide!A:B,2,0)</f>
        <v>#N/A</v>
      </c>
      <c r="E90" s="62" t="e">
        <f>IF(VLOOKUP(B90,quide!$A$2:F154,3,0)&gt;0,VLOOKUP(B90,quide!$A$2:F154,3,0),VLOOKUP(B90,quide!$A$2:F154,6,0))</f>
        <v>#N/A</v>
      </c>
      <c r="F90" s="62" t="e">
        <f>VLOOKUP(C90,quide!$A$1:K1084,5,0)</f>
        <v>#N/A</v>
      </c>
      <c r="G90" s="63" t="e">
        <f t="shared" si="6"/>
        <v>#N/A</v>
      </c>
      <c r="H90" s="62">
        <f>IFERROR(VLOOKUP(B90,tbl5_piv!A:D,4,0),0)</f>
        <v>0</v>
      </c>
      <c r="I90" s="62">
        <f t="shared" si="7"/>
        <v>0</v>
      </c>
      <c r="J90" s="62">
        <f t="shared" si="8"/>
        <v>0</v>
      </c>
      <c r="K90" s="62">
        <f t="shared" si="9"/>
        <v>0</v>
      </c>
    </row>
    <row r="91" spans="1:11" ht="23.25" hidden="1" customHeight="1" x14ac:dyDescent="0.25">
      <c r="A91">
        <v>86</v>
      </c>
      <c r="B91">
        <f>IF(ISBLANK(A91),0,IF(AND(ISERROR(VLOOKUP(VLOOKUP(A91,ishod_substance!A:G,7,0),$B$4:B90,1,0))=TRUE,VLOOKUP(A91,ishod_substance!A:G,7,0)&gt;0),VLOOKUP(A91,ishod_substance!A:G,7,0),0))</f>
        <v>0</v>
      </c>
      <c r="C91" s="78">
        <f t="shared" si="5"/>
        <v>0</v>
      </c>
      <c r="D91" s="61" t="e">
        <f>VLOOKUP(C91,quide!A:B,2,0)</f>
        <v>#N/A</v>
      </c>
      <c r="E91" s="62" t="e">
        <f>IF(VLOOKUP(B91,quide!$A$2:F155,3,0)&gt;0,VLOOKUP(B91,quide!$A$2:F155,3,0),VLOOKUP(B91,quide!$A$2:F155,6,0))</f>
        <v>#N/A</v>
      </c>
      <c r="F91" s="62" t="e">
        <f>VLOOKUP(C91,quide!$A$1:K1085,5,0)</f>
        <v>#N/A</v>
      </c>
      <c r="G91" s="63" t="e">
        <f t="shared" si="6"/>
        <v>#N/A</v>
      </c>
      <c r="H91" s="62">
        <f>IFERROR(VLOOKUP(B91,tbl5_piv!A:D,4,0),0)</f>
        <v>0</v>
      </c>
      <c r="I91" s="62">
        <f t="shared" si="7"/>
        <v>0</v>
      </c>
      <c r="J91" s="62">
        <f t="shared" si="8"/>
        <v>0</v>
      </c>
      <c r="K91" s="62">
        <f t="shared" si="9"/>
        <v>0</v>
      </c>
    </row>
    <row r="92" spans="1:11" ht="23.25" hidden="1" customHeight="1" x14ac:dyDescent="0.25">
      <c r="A92">
        <v>87</v>
      </c>
      <c r="B92">
        <f>IF(ISBLANK(A92),0,IF(AND(ISERROR(VLOOKUP(VLOOKUP(A92,ishod_substance!A:G,7,0),$B$4:B91,1,0))=TRUE,VLOOKUP(A92,ishod_substance!A:G,7,0)&gt;0),VLOOKUP(A92,ishod_substance!A:G,7,0),0))</f>
        <v>0</v>
      </c>
      <c r="C92" s="78">
        <f t="shared" si="5"/>
        <v>0</v>
      </c>
      <c r="D92" s="61" t="e">
        <f>VLOOKUP(C92,quide!A:B,2,0)</f>
        <v>#N/A</v>
      </c>
      <c r="E92" s="62" t="e">
        <f>IF(VLOOKUP(B92,quide!$A$2:F156,3,0)&gt;0,VLOOKUP(B92,quide!$A$2:F156,3,0),VLOOKUP(B92,quide!$A$2:F156,6,0))</f>
        <v>#N/A</v>
      </c>
      <c r="F92" s="62" t="e">
        <f>VLOOKUP(C92,quide!$A$1:K1086,5,0)</f>
        <v>#N/A</v>
      </c>
      <c r="G92" s="63" t="e">
        <f t="shared" si="6"/>
        <v>#N/A</v>
      </c>
      <c r="H92" s="62">
        <f>IFERROR(VLOOKUP(B92,tbl5_piv!A:D,4,0),0)</f>
        <v>0</v>
      </c>
      <c r="I92" s="62">
        <f t="shared" si="7"/>
        <v>0</v>
      </c>
      <c r="J92" s="62">
        <f t="shared" si="8"/>
        <v>0</v>
      </c>
      <c r="K92" s="62">
        <f t="shared" si="9"/>
        <v>0</v>
      </c>
    </row>
    <row r="93" spans="1:11" ht="23.25" hidden="1" customHeight="1" x14ac:dyDescent="0.25">
      <c r="A93">
        <v>88</v>
      </c>
      <c r="B93">
        <f>IF(ISBLANK(A93),0,IF(AND(ISERROR(VLOOKUP(VLOOKUP(A93,ishod_substance!A:G,7,0),$B$4:B92,1,0))=TRUE,VLOOKUP(A93,ishod_substance!A:G,7,0)&gt;0),VLOOKUP(A93,ishod_substance!A:G,7,0),0))</f>
        <v>0</v>
      </c>
      <c r="C93" s="78">
        <f t="shared" si="5"/>
        <v>0</v>
      </c>
      <c r="D93" s="61" t="e">
        <f>VLOOKUP(C93,quide!A:B,2,0)</f>
        <v>#N/A</v>
      </c>
      <c r="E93" s="62" t="e">
        <f>IF(VLOOKUP(B93,quide!$A$2:F157,3,0)&gt;0,VLOOKUP(B93,quide!$A$2:F157,3,0),VLOOKUP(B93,quide!$A$2:F157,6,0))</f>
        <v>#N/A</v>
      </c>
      <c r="F93" s="62" t="e">
        <f>VLOOKUP(C93,quide!$A$1:K1087,5,0)</f>
        <v>#N/A</v>
      </c>
      <c r="G93" s="63" t="e">
        <f t="shared" si="6"/>
        <v>#N/A</v>
      </c>
      <c r="H93" s="62">
        <f>IFERROR(VLOOKUP(B93,tbl5_piv!A:D,4,0),0)</f>
        <v>0</v>
      </c>
      <c r="I93" s="62">
        <f t="shared" si="7"/>
        <v>0</v>
      </c>
      <c r="J93" s="62">
        <f t="shared" si="8"/>
        <v>0</v>
      </c>
      <c r="K93" s="62">
        <f t="shared" si="9"/>
        <v>0</v>
      </c>
    </row>
    <row r="94" spans="1:11" ht="23.25" hidden="1" customHeight="1" x14ac:dyDescent="0.25">
      <c r="A94">
        <v>89</v>
      </c>
      <c r="B94">
        <f>IF(ISBLANK(A94),0,IF(AND(ISERROR(VLOOKUP(VLOOKUP(A94,ishod_substance!A:G,7,0),$B$4:B93,1,0))=TRUE,VLOOKUP(A94,ishod_substance!A:G,7,0)&gt;0),VLOOKUP(A94,ishod_substance!A:G,7,0),0))</f>
        <v>0</v>
      </c>
      <c r="C94" s="78">
        <f t="shared" si="5"/>
        <v>0</v>
      </c>
      <c r="D94" s="61" t="e">
        <f>VLOOKUP(C94,quide!A:B,2,0)</f>
        <v>#N/A</v>
      </c>
      <c r="E94" s="62" t="e">
        <f>IF(VLOOKUP(B94,quide!$A$2:F158,3,0)&gt;0,VLOOKUP(B94,quide!$A$2:F158,3,0),VLOOKUP(B94,quide!$A$2:F158,6,0))</f>
        <v>#N/A</v>
      </c>
      <c r="F94" s="62" t="e">
        <f>VLOOKUP(C94,quide!$A$1:K1088,5,0)</f>
        <v>#N/A</v>
      </c>
      <c r="G94" s="63" t="e">
        <f t="shared" si="6"/>
        <v>#N/A</v>
      </c>
      <c r="H94" s="62">
        <f>IFERROR(VLOOKUP(B94,tbl5_piv!A:D,4,0),0)</f>
        <v>0</v>
      </c>
      <c r="I94" s="62">
        <f t="shared" si="7"/>
        <v>0</v>
      </c>
      <c r="J94" s="62">
        <f t="shared" si="8"/>
        <v>0</v>
      </c>
      <c r="K94" s="62">
        <f t="shared" si="9"/>
        <v>0</v>
      </c>
    </row>
    <row r="95" spans="1:11" ht="23.25" customHeight="1" x14ac:dyDescent="0.25">
      <c r="A95">
        <v>90</v>
      </c>
      <c r="B95">
        <f>IF(ISBLANK(A95),0,IF(AND(ISERROR(VLOOKUP(VLOOKUP(A95,ishod_substance!A:G,7,0),$B$4:B94,1,0))=TRUE,VLOOKUP(A95,ishod_substance!A:G,7,0)&gt;0),VLOOKUP(A95,ishod_substance!A:G,7,0),0))</f>
        <v>349</v>
      </c>
      <c r="C95" s="78">
        <f t="shared" si="5"/>
        <v>349</v>
      </c>
      <c r="D95" s="61" t="str">
        <f>VLOOKUP(C95,quide!A:B,2,0)</f>
        <v>Хлор</v>
      </c>
      <c r="E95" s="62">
        <f>IF(VLOOKUP(B95,quide!$A$2:F159,3,0)&gt;0,VLOOKUP(B95,quide!$A$2:F159,3,0),VLOOKUP(B95,quide!$A$2:F159,6,0))</f>
        <v>0.1</v>
      </c>
      <c r="F95" s="62">
        <f>VLOOKUP(C95,quide!$A$1:K1089,5,0)</f>
        <v>2.0000000000000001E-4</v>
      </c>
      <c r="G95" s="63">
        <f t="shared" si="6"/>
        <v>7.0000000000000007E-5</v>
      </c>
      <c r="H95" s="62">
        <f>IFERROR(VLOOKUP(B95,tbl5_piv!A:D,4,0),0)</f>
        <v>6.9999999999999999E-4</v>
      </c>
      <c r="I95" s="62">
        <f t="shared" si="7"/>
        <v>8.4000000000000003E-4</v>
      </c>
      <c r="J95" s="62">
        <f t="shared" si="8"/>
        <v>9.7999999999999997E-4</v>
      </c>
      <c r="K95" s="62">
        <f t="shared" si="9"/>
        <v>1.1199999999999999E-3</v>
      </c>
    </row>
    <row r="96" spans="1:11" ht="23.25" customHeight="1" x14ac:dyDescent="0.25">
      <c r="A96">
        <v>91</v>
      </c>
      <c r="B96">
        <f>IF(ISBLANK(A96),0,IF(AND(ISERROR(VLOOKUP(VLOOKUP(A96,ishod_substance!A:G,7,0),$B$4:B95,1,0))=TRUE,VLOOKUP(A96,ishod_substance!A:G,7,0)&gt;0),VLOOKUP(A96,ishod_substance!A:G,7,0),0))</f>
        <v>316</v>
      </c>
      <c r="C96" s="78">
        <f t="shared" si="5"/>
        <v>316</v>
      </c>
      <c r="D96" s="61" t="str">
        <f>VLOOKUP(C96,quide!A:B,2,0)</f>
        <v>Гидрохлорид (по молекуле HCl) (Водород хлорид)</v>
      </c>
      <c r="E96" s="62">
        <f>IF(VLOOKUP(B96,quide!$A$2:F160,3,0)&gt;0,VLOOKUP(B96,quide!$A$2:F160,3,0),VLOOKUP(B96,quide!$A$2:F160,6,0))</f>
        <v>0.2</v>
      </c>
      <c r="F96" s="62">
        <f>VLOOKUP(C96,quide!$A$1:K1090,5,0)</f>
        <v>2E-3</v>
      </c>
      <c r="G96" s="63">
        <f t="shared" si="6"/>
        <v>1.5999999999999999E-6</v>
      </c>
      <c r="H96" s="62">
        <f>IFERROR(VLOOKUP(B96,tbl5_piv!A:D,4,0),0)</f>
        <v>7.9999999999999996E-6</v>
      </c>
      <c r="I96" s="62">
        <f t="shared" si="7"/>
        <v>9.5999999999999996E-6</v>
      </c>
      <c r="J96" s="62">
        <f t="shared" si="8"/>
        <v>1.1199999999999999E-5</v>
      </c>
      <c r="K96" s="62">
        <f t="shared" si="9"/>
        <v>1.2799999999999999E-5</v>
      </c>
    </row>
    <row r="97" spans="1:11" ht="23.25" hidden="1" customHeight="1" x14ac:dyDescent="0.25">
      <c r="A97">
        <v>92</v>
      </c>
      <c r="B97">
        <f>IF(ISBLANK(A97),0,IF(AND(ISERROR(VLOOKUP(VLOOKUP(A97,ishod_substance!A:G,7,0),$B$4:B96,1,0))=TRUE,VLOOKUP(A97,ishod_substance!A:G,7,0)&gt;0),VLOOKUP(A97,ishod_substance!A:G,7,0),0))</f>
        <v>0</v>
      </c>
      <c r="C97" s="78">
        <f t="shared" si="5"/>
        <v>0</v>
      </c>
      <c r="D97" s="61" t="e">
        <f>VLOOKUP(C97,quide!A:B,2,0)</f>
        <v>#N/A</v>
      </c>
      <c r="E97" s="62" t="e">
        <f>IF(VLOOKUP(B97,quide!$A$2:F161,3,0)&gt;0,VLOOKUP(B97,quide!$A$2:F161,3,0),VLOOKUP(B97,quide!$A$2:F161,6,0))</f>
        <v>#N/A</v>
      </c>
      <c r="F97" s="62" t="e">
        <f>VLOOKUP(C97,quide!$A$1:K1091,5,0)</f>
        <v>#N/A</v>
      </c>
      <c r="G97" s="63" t="e">
        <f t="shared" si="6"/>
        <v>#N/A</v>
      </c>
      <c r="H97" s="62">
        <f>IFERROR(VLOOKUP(B97,tbl5_piv!A:D,4,0),0)</f>
        <v>0</v>
      </c>
      <c r="I97" s="62">
        <f t="shared" si="7"/>
        <v>0</v>
      </c>
      <c r="J97" s="62">
        <f t="shared" si="8"/>
        <v>0</v>
      </c>
      <c r="K97" s="62">
        <f t="shared" si="9"/>
        <v>0</v>
      </c>
    </row>
    <row r="98" spans="1:11" ht="23.25" hidden="1" customHeight="1" x14ac:dyDescent="0.25">
      <c r="A98">
        <v>93</v>
      </c>
      <c r="B98">
        <f>IF(ISBLANK(A98),0,IF(AND(ISERROR(VLOOKUP(VLOOKUP(A98,ishod_substance!A:G,7,0),$B$4:B97,1,0))=TRUE,VLOOKUP(A98,ishod_substance!A:G,7,0)&gt;0),VLOOKUP(A98,ishod_substance!A:G,7,0),0))</f>
        <v>0</v>
      </c>
      <c r="C98" s="78">
        <f t="shared" si="5"/>
        <v>0</v>
      </c>
      <c r="D98" s="61" t="e">
        <f>VLOOKUP(C98,quide!A:B,2,0)</f>
        <v>#N/A</v>
      </c>
      <c r="E98" s="62" t="e">
        <f>IF(VLOOKUP(B98,quide!$A$2:F162,3,0)&gt;0,VLOOKUP(B98,quide!$A$2:F162,3,0),VLOOKUP(B98,quide!$A$2:F162,6,0))</f>
        <v>#N/A</v>
      </c>
      <c r="F98" s="62" t="e">
        <f>VLOOKUP(C98,quide!$A$1:K1092,5,0)</f>
        <v>#N/A</v>
      </c>
      <c r="G98" s="63" t="e">
        <f t="shared" si="6"/>
        <v>#N/A</v>
      </c>
      <c r="H98" s="62">
        <f>IFERROR(VLOOKUP(B98,tbl5_piv!A:D,4,0),0)</f>
        <v>0</v>
      </c>
      <c r="I98" s="62">
        <f t="shared" si="7"/>
        <v>0</v>
      </c>
      <c r="J98" s="62">
        <f t="shared" si="8"/>
        <v>0</v>
      </c>
      <c r="K98" s="62">
        <f t="shared" si="9"/>
        <v>0</v>
      </c>
    </row>
    <row r="99" spans="1:11" ht="23.25" hidden="1" customHeight="1" x14ac:dyDescent="0.25">
      <c r="A99">
        <v>94</v>
      </c>
      <c r="B99">
        <f>IF(ISBLANK(A99),0,IF(AND(ISERROR(VLOOKUP(VLOOKUP(A99,ishod_substance!A:G,7,0),$B$4:B98,1,0))=TRUE,VLOOKUP(A99,ishod_substance!A:G,7,0)&gt;0),VLOOKUP(A99,ishod_substance!A:G,7,0),0))</f>
        <v>0</v>
      </c>
      <c r="C99" s="78">
        <f t="shared" si="5"/>
        <v>0</v>
      </c>
      <c r="D99" s="61" t="e">
        <f>VLOOKUP(C99,quide!A:B,2,0)</f>
        <v>#N/A</v>
      </c>
      <c r="E99" s="62" t="e">
        <f>IF(VLOOKUP(B99,quide!$A$2:F163,3,0)&gt;0,VLOOKUP(B99,quide!$A$2:F163,3,0),VLOOKUP(B99,quide!$A$2:F163,6,0))</f>
        <v>#N/A</v>
      </c>
      <c r="F99" s="62" t="e">
        <f>VLOOKUP(C99,quide!$A$1:K1093,5,0)</f>
        <v>#N/A</v>
      </c>
      <c r="G99" s="63" t="e">
        <f t="shared" si="6"/>
        <v>#N/A</v>
      </c>
      <c r="H99" s="62">
        <f>IFERROR(VLOOKUP(B99,tbl5_piv!A:D,4,0),0)</f>
        <v>0</v>
      </c>
      <c r="I99" s="62">
        <f t="shared" si="7"/>
        <v>0</v>
      </c>
      <c r="J99" s="62">
        <f t="shared" si="8"/>
        <v>0</v>
      </c>
      <c r="K99" s="62">
        <f t="shared" si="9"/>
        <v>0</v>
      </c>
    </row>
    <row r="100" spans="1:11" ht="23.25" hidden="1" customHeight="1" x14ac:dyDescent="0.25">
      <c r="A100">
        <v>95</v>
      </c>
      <c r="B100">
        <f>IF(ISBLANK(A100),0,IF(AND(ISERROR(VLOOKUP(VLOOKUP(A100,ishod_substance!A:G,7,0),$B$4:B99,1,0))=TRUE,VLOOKUP(A100,ishod_substance!A:G,7,0)&gt;0),VLOOKUP(A100,ishod_substance!A:G,7,0),0))</f>
        <v>0</v>
      </c>
      <c r="C100" s="78">
        <f t="shared" si="5"/>
        <v>0</v>
      </c>
      <c r="D100" s="61" t="e">
        <f>VLOOKUP(C100,quide!A:B,2,0)</f>
        <v>#N/A</v>
      </c>
      <c r="E100" s="62" t="e">
        <f>IF(VLOOKUP(B100,quide!$A$2:F164,3,0)&gt;0,VLOOKUP(B100,quide!$A$2:F164,3,0),VLOOKUP(B100,quide!$A$2:F164,6,0))</f>
        <v>#N/A</v>
      </c>
      <c r="F100" s="62" t="e">
        <f>VLOOKUP(C100,quide!$A$1:K1094,5,0)</f>
        <v>#N/A</v>
      </c>
      <c r="G100" s="63" t="e">
        <f t="shared" si="6"/>
        <v>#N/A</v>
      </c>
      <c r="H100" s="62">
        <f>IFERROR(VLOOKUP(B100,tbl5_piv!A:D,4,0),0)</f>
        <v>0</v>
      </c>
      <c r="I100" s="62">
        <f t="shared" si="7"/>
        <v>0</v>
      </c>
      <c r="J100" s="62">
        <f t="shared" si="8"/>
        <v>0</v>
      </c>
      <c r="K100" s="62">
        <f t="shared" si="9"/>
        <v>0</v>
      </c>
    </row>
    <row r="101" spans="1:11" ht="23.25" hidden="1" customHeight="1" x14ac:dyDescent="0.25">
      <c r="A101">
        <v>96</v>
      </c>
      <c r="B101">
        <f>IF(ISBLANK(A101),0,IF(AND(ISERROR(VLOOKUP(VLOOKUP(A101,ishod_substance!A:G,7,0),$B$4:B100,1,0))=TRUE,VLOOKUP(A101,ishod_substance!A:G,7,0)&gt;0),VLOOKUP(A101,ishod_substance!A:G,7,0),0))</f>
        <v>0</v>
      </c>
      <c r="C101" s="78">
        <f t="shared" si="5"/>
        <v>0</v>
      </c>
      <c r="D101" s="61" t="e">
        <f>VLOOKUP(C101,quide!A:B,2,0)</f>
        <v>#N/A</v>
      </c>
      <c r="E101" s="62" t="e">
        <f>IF(VLOOKUP(B101,quide!$A$2:F165,3,0)&gt;0,VLOOKUP(B101,quide!$A$2:F165,3,0),VLOOKUP(B101,quide!$A$2:F165,6,0))</f>
        <v>#N/A</v>
      </c>
      <c r="F101" s="62" t="e">
        <f>VLOOKUP(C101,quide!$A$1:K1095,5,0)</f>
        <v>#N/A</v>
      </c>
      <c r="G101" s="63" t="e">
        <f t="shared" si="6"/>
        <v>#N/A</v>
      </c>
      <c r="H101" s="62">
        <f>IFERROR(VLOOKUP(B101,tbl5_piv!A:D,4,0),0)</f>
        <v>0</v>
      </c>
      <c r="I101" s="62">
        <f t="shared" si="7"/>
        <v>0</v>
      </c>
      <c r="J101" s="62">
        <f t="shared" si="8"/>
        <v>0</v>
      </c>
      <c r="K101" s="62">
        <f t="shared" si="9"/>
        <v>0</v>
      </c>
    </row>
    <row r="102" spans="1:11" ht="23.25" hidden="1" customHeight="1" x14ac:dyDescent="0.25">
      <c r="A102">
        <v>97</v>
      </c>
      <c r="B102">
        <f>IF(ISBLANK(A102),0,IF(AND(ISERROR(VLOOKUP(VLOOKUP(A102,ishod_substance!A:G,7,0),$B$4:B101,1,0))=TRUE,VLOOKUP(A102,ishod_substance!A:G,7,0)&gt;0),VLOOKUP(A102,ishod_substance!A:G,7,0),0))</f>
        <v>0</v>
      </c>
      <c r="C102" s="78">
        <f t="shared" si="5"/>
        <v>0</v>
      </c>
      <c r="D102" s="61" t="e">
        <f>VLOOKUP(C102,quide!A:B,2,0)</f>
        <v>#N/A</v>
      </c>
      <c r="E102" s="62" t="e">
        <f>IF(VLOOKUP(B102,quide!$A$2:F166,3,0)&gt;0,VLOOKUP(B102,quide!$A$2:F166,3,0),VLOOKUP(B102,quide!$A$2:F166,6,0))</f>
        <v>#N/A</v>
      </c>
      <c r="F102" s="62" t="e">
        <f>VLOOKUP(C102,quide!$A$1:K1096,5,0)</f>
        <v>#N/A</v>
      </c>
      <c r="G102" s="63" t="e">
        <f t="shared" si="6"/>
        <v>#N/A</v>
      </c>
      <c r="H102" s="62">
        <f>IFERROR(VLOOKUP(B102,tbl5_piv!A:D,4,0),0)</f>
        <v>0</v>
      </c>
      <c r="I102" s="62">
        <f t="shared" si="7"/>
        <v>0</v>
      </c>
      <c r="J102" s="62">
        <f t="shared" si="8"/>
        <v>0</v>
      </c>
      <c r="K102" s="62">
        <f t="shared" si="9"/>
        <v>0</v>
      </c>
    </row>
    <row r="103" spans="1:11" ht="23.25" hidden="1" customHeight="1" x14ac:dyDescent="0.25">
      <c r="A103">
        <v>98</v>
      </c>
      <c r="B103">
        <f>IF(ISBLANK(A103),0,IF(AND(ISERROR(VLOOKUP(VLOOKUP(A103,ishod_substance!A:G,7,0),$B$4:B102,1,0))=TRUE,VLOOKUP(A103,ishod_substance!A:G,7,0)&gt;0),VLOOKUP(A103,ishod_substance!A:G,7,0),0))</f>
        <v>0</v>
      </c>
      <c r="C103" s="78">
        <f t="shared" si="5"/>
        <v>0</v>
      </c>
      <c r="D103" s="61" t="e">
        <f>VLOOKUP(C103,quide!A:B,2,0)</f>
        <v>#N/A</v>
      </c>
      <c r="E103" s="62" t="e">
        <f>IF(VLOOKUP(B103,quide!$A$2:F167,3,0)&gt;0,VLOOKUP(B103,quide!$A$2:F167,3,0),VLOOKUP(B103,quide!$A$2:F167,6,0))</f>
        <v>#N/A</v>
      </c>
      <c r="F103" s="62" t="e">
        <f>VLOOKUP(C103,quide!$A$1:K1097,5,0)</f>
        <v>#N/A</v>
      </c>
      <c r="G103" s="63" t="e">
        <f t="shared" si="6"/>
        <v>#N/A</v>
      </c>
      <c r="H103" s="62">
        <f>IFERROR(VLOOKUP(B103,tbl5_piv!A:D,4,0),0)</f>
        <v>0</v>
      </c>
      <c r="I103" s="62">
        <f t="shared" si="7"/>
        <v>0</v>
      </c>
      <c r="J103" s="62">
        <f t="shared" si="8"/>
        <v>0</v>
      </c>
      <c r="K103" s="62">
        <f t="shared" si="9"/>
        <v>0</v>
      </c>
    </row>
    <row r="104" spans="1:11" ht="23.25" hidden="1" customHeight="1" x14ac:dyDescent="0.25">
      <c r="A104">
        <v>99</v>
      </c>
      <c r="B104">
        <f>IF(ISBLANK(A104),0,IF(AND(ISERROR(VLOOKUP(VLOOKUP(A104,ishod_substance!A:G,7,0),$B$4:B103,1,0))=TRUE,VLOOKUP(A104,ishod_substance!A:G,7,0)&gt;0),VLOOKUP(A104,ishod_substance!A:G,7,0),0))</f>
        <v>0</v>
      </c>
      <c r="C104" s="78">
        <f t="shared" si="5"/>
        <v>0</v>
      </c>
      <c r="D104" s="61" t="e">
        <f>VLOOKUP(C104,quide!A:B,2,0)</f>
        <v>#N/A</v>
      </c>
      <c r="E104" s="62" t="e">
        <f>IF(VLOOKUP(B104,quide!$A$2:F168,3,0)&gt;0,VLOOKUP(B104,quide!$A$2:F168,3,0),VLOOKUP(B104,quide!$A$2:F168,6,0))</f>
        <v>#N/A</v>
      </c>
      <c r="F104" s="62" t="e">
        <f>VLOOKUP(C104,quide!$A$1:K1098,5,0)</f>
        <v>#N/A</v>
      </c>
      <c r="G104" s="63" t="e">
        <f t="shared" si="6"/>
        <v>#N/A</v>
      </c>
      <c r="H104" s="62">
        <f>IFERROR(VLOOKUP(B104,tbl5_piv!A:D,4,0),0)</f>
        <v>0</v>
      </c>
      <c r="I104" s="62">
        <f t="shared" si="7"/>
        <v>0</v>
      </c>
      <c r="J104" s="62">
        <f t="shared" si="8"/>
        <v>0</v>
      </c>
      <c r="K104" s="62">
        <f t="shared" si="9"/>
        <v>0</v>
      </c>
    </row>
    <row r="105" spans="1:11" ht="23.25" hidden="1" customHeight="1" x14ac:dyDescent="0.25">
      <c r="A105">
        <v>100</v>
      </c>
      <c r="B105">
        <f>IF(ISBLANK(A105),0,IF(AND(ISERROR(VLOOKUP(VLOOKUP(A105,ishod_substance!A:G,7,0),$B$4:B104,1,0))=TRUE,VLOOKUP(A105,ishod_substance!A:G,7,0)&gt;0),VLOOKUP(A105,ishod_substance!A:G,7,0),0))</f>
        <v>0</v>
      </c>
      <c r="C105" s="78">
        <f t="shared" si="5"/>
        <v>0</v>
      </c>
      <c r="D105" s="61" t="e">
        <f>VLOOKUP(C105,quide!A:B,2,0)</f>
        <v>#N/A</v>
      </c>
      <c r="E105" s="62" t="e">
        <f>IF(VLOOKUP(B105,quide!$A$2:F169,3,0)&gt;0,VLOOKUP(B105,quide!$A$2:F169,3,0),VLOOKUP(B105,quide!$A$2:F169,6,0))</f>
        <v>#N/A</v>
      </c>
      <c r="F105" s="62" t="e">
        <f>VLOOKUP(C105,quide!$A$1:K1099,5,0)</f>
        <v>#N/A</v>
      </c>
      <c r="G105" s="63" t="e">
        <f t="shared" si="6"/>
        <v>#N/A</v>
      </c>
      <c r="H105" s="62">
        <f>IFERROR(VLOOKUP(B105,tbl5_piv!A:D,4,0),0)</f>
        <v>0</v>
      </c>
      <c r="I105" s="62">
        <f t="shared" si="7"/>
        <v>0</v>
      </c>
      <c r="J105" s="62">
        <f t="shared" si="8"/>
        <v>0</v>
      </c>
      <c r="K105" s="62">
        <f t="shared" si="9"/>
        <v>0</v>
      </c>
    </row>
    <row r="106" spans="1:11" ht="23.25" hidden="1" customHeight="1" x14ac:dyDescent="0.25">
      <c r="A106">
        <v>101</v>
      </c>
      <c r="B106">
        <f>IF(ISBLANK(A106),0,IF(AND(ISERROR(VLOOKUP(VLOOKUP(A106,ishod_substance!A:G,7,0),$B$4:B105,1,0))=TRUE,VLOOKUP(A106,ishod_substance!A:G,7,0)&gt;0),VLOOKUP(A106,ishod_substance!A:G,7,0),0))</f>
        <v>0</v>
      </c>
      <c r="C106" s="78">
        <f t="shared" si="5"/>
        <v>0</v>
      </c>
      <c r="D106" s="61" t="e">
        <f>VLOOKUP(C106,quide!A:B,2,0)</f>
        <v>#N/A</v>
      </c>
      <c r="E106" s="62" t="e">
        <f>IF(VLOOKUP(B106,quide!$A$2:F170,3,0)&gt;0,VLOOKUP(B106,quide!$A$2:F170,3,0),VLOOKUP(B106,quide!$A$2:F170,6,0))</f>
        <v>#N/A</v>
      </c>
      <c r="F106" s="62" t="e">
        <f>VLOOKUP(C106,quide!$A$1:K1100,5,0)</f>
        <v>#N/A</v>
      </c>
      <c r="G106" s="63" t="e">
        <f t="shared" si="6"/>
        <v>#N/A</v>
      </c>
      <c r="H106" s="62">
        <f>IFERROR(VLOOKUP(B106,tbl5_piv!A:D,4,0),0)</f>
        <v>0</v>
      </c>
      <c r="I106" s="62">
        <f t="shared" si="7"/>
        <v>0</v>
      </c>
      <c r="J106" s="62">
        <f t="shared" si="8"/>
        <v>0</v>
      </c>
      <c r="K106" s="62">
        <f t="shared" si="9"/>
        <v>0</v>
      </c>
    </row>
    <row r="107" spans="1:11" ht="23.25" hidden="1" customHeight="1" x14ac:dyDescent="0.25">
      <c r="A107">
        <v>102</v>
      </c>
      <c r="B107">
        <f>IF(ISBLANK(A107),0,IF(AND(ISERROR(VLOOKUP(VLOOKUP(A107,ishod_substance!A:G,7,0),$B$4:B106,1,0))=TRUE,VLOOKUP(A107,ishod_substance!A:G,7,0)&gt;0),VLOOKUP(A107,ishod_substance!A:G,7,0),0))</f>
        <v>0</v>
      </c>
      <c r="C107" s="78">
        <f t="shared" si="5"/>
        <v>0</v>
      </c>
      <c r="D107" s="61" t="e">
        <f>VLOOKUP(C107,quide!A:B,2,0)</f>
        <v>#N/A</v>
      </c>
      <c r="E107" s="62" t="e">
        <f>IF(VLOOKUP(B107,quide!$A$2:F171,3,0)&gt;0,VLOOKUP(B107,quide!$A$2:F171,3,0),VLOOKUP(B107,quide!$A$2:F171,6,0))</f>
        <v>#N/A</v>
      </c>
      <c r="F107" s="62" t="e">
        <f>VLOOKUP(C107,quide!$A$1:K1101,5,0)</f>
        <v>#N/A</v>
      </c>
      <c r="G107" s="63" t="e">
        <f t="shared" si="6"/>
        <v>#N/A</v>
      </c>
      <c r="H107" s="62">
        <f>IFERROR(VLOOKUP(B107,tbl5_piv!A:D,4,0),0)</f>
        <v>0</v>
      </c>
      <c r="I107" s="62">
        <f t="shared" si="7"/>
        <v>0</v>
      </c>
      <c r="J107" s="62">
        <f t="shared" si="8"/>
        <v>0</v>
      </c>
      <c r="K107" s="62">
        <f t="shared" si="9"/>
        <v>0</v>
      </c>
    </row>
    <row r="108" spans="1:11" ht="23.25" hidden="1" customHeight="1" x14ac:dyDescent="0.25">
      <c r="A108">
        <v>103</v>
      </c>
      <c r="B108">
        <f>IF(ISBLANK(A108),0,IF(AND(ISERROR(VLOOKUP(VLOOKUP(A108,ishod_substance!A:G,7,0),$B$4:B107,1,0))=TRUE,VLOOKUP(A108,ishod_substance!A:G,7,0)&gt;0),VLOOKUP(A108,ishod_substance!A:G,7,0),0))</f>
        <v>0</v>
      </c>
      <c r="C108" s="78">
        <f t="shared" si="5"/>
        <v>0</v>
      </c>
      <c r="D108" s="61" t="e">
        <f>VLOOKUP(C108,quide!A:B,2,0)</f>
        <v>#N/A</v>
      </c>
      <c r="E108" s="62" t="e">
        <f>IF(VLOOKUP(B108,quide!$A$2:F172,3,0)&gt;0,VLOOKUP(B108,quide!$A$2:F172,3,0),VLOOKUP(B108,quide!$A$2:F172,6,0))</f>
        <v>#N/A</v>
      </c>
      <c r="F108" s="62" t="e">
        <f>VLOOKUP(C108,quide!$A$1:K1102,5,0)</f>
        <v>#N/A</v>
      </c>
      <c r="G108" s="63" t="e">
        <f t="shared" si="6"/>
        <v>#N/A</v>
      </c>
      <c r="H108" s="62">
        <f>IFERROR(VLOOKUP(B108,tbl5_piv!A:D,4,0),0)</f>
        <v>0</v>
      </c>
      <c r="I108" s="62">
        <f t="shared" si="7"/>
        <v>0</v>
      </c>
      <c r="J108" s="62">
        <f t="shared" si="8"/>
        <v>0</v>
      </c>
      <c r="K108" s="62">
        <f t="shared" si="9"/>
        <v>0</v>
      </c>
    </row>
    <row r="109" spans="1:11" ht="23.25" hidden="1" customHeight="1" x14ac:dyDescent="0.25">
      <c r="A109">
        <v>104</v>
      </c>
      <c r="B109">
        <f>IF(ISBLANK(A109),0,IF(AND(ISERROR(VLOOKUP(VLOOKUP(A109,ishod_substance!A:G,7,0),$B$4:B108,1,0))=TRUE,VLOOKUP(A109,ishod_substance!A:G,7,0)&gt;0),VLOOKUP(A109,ishod_substance!A:G,7,0),0))</f>
        <v>0</v>
      </c>
      <c r="C109" s="78">
        <f t="shared" si="5"/>
        <v>0</v>
      </c>
      <c r="D109" s="61" t="e">
        <f>VLOOKUP(C109,quide!A:B,2,0)</f>
        <v>#N/A</v>
      </c>
      <c r="E109" s="62" t="e">
        <f>IF(VLOOKUP(B109,quide!$A$2:F173,3,0)&gt;0,VLOOKUP(B109,quide!$A$2:F173,3,0),VLOOKUP(B109,quide!$A$2:F173,6,0))</f>
        <v>#N/A</v>
      </c>
      <c r="F109" s="62" t="e">
        <f>VLOOKUP(C109,quide!$A$1:K1103,5,0)</f>
        <v>#N/A</v>
      </c>
      <c r="G109" s="63" t="e">
        <f t="shared" si="6"/>
        <v>#N/A</v>
      </c>
      <c r="H109" s="62">
        <f>IFERROR(VLOOKUP(B109,tbl5_piv!A:D,4,0),0)</f>
        <v>0</v>
      </c>
      <c r="I109" s="62">
        <f t="shared" si="7"/>
        <v>0</v>
      </c>
      <c r="J109" s="62">
        <f t="shared" si="8"/>
        <v>0</v>
      </c>
      <c r="K109" s="62">
        <f t="shared" si="9"/>
        <v>0</v>
      </c>
    </row>
    <row r="110" spans="1:11" ht="23.25" hidden="1" customHeight="1" x14ac:dyDescent="0.25">
      <c r="A110">
        <v>105</v>
      </c>
      <c r="B110">
        <f>IF(ISBLANK(A110),0,IF(AND(ISERROR(VLOOKUP(VLOOKUP(A110,ishod_substance!A:G,7,0),$B$4:B109,1,0))=TRUE,VLOOKUP(A110,ishod_substance!A:G,7,0)&gt;0),VLOOKUP(A110,ishod_substance!A:G,7,0),0))</f>
        <v>0</v>
      </c>
      <c r="C110" s="78">
        <f t="shared" si="5"/>
        <v>0</v>
      </c>
      <c r="D110" s="61" t="e">
        <f>VLOOKUP(C110,quide!A:B,2,0)</f>
        <v>#N/A</v>
      </c>
      <c r="E110" s="62" t="e">
        <f>IF(VLOOKUP(B110,quide!$A$2:F174,3,0)&gt;0,VLOOKUP(B110,quide!$A$2:F174,3,0),VLOOKUP(B110,quide!$A$2:F174,6,0))</f>
        <v>#N/A</v>
      </c>
      <c r="F110" s="62" t="e">
        <f>VLOOKUP(C110,quide!$A$1:K1104,5,0)</f>
        <v>#N/A</v>
      </c>
      <c r="G110" s="63" t="e">
        <f t="shared" si="6"/>
        <v>#N/A</v>
      </c>
      <c r="H110" s="62">
        <f>IFERROR(VLOOKUP(B110,tbl5_piv!A:D,4,0),0)</f>
        <v>0</v>
      </c>
      <c r="I110" s="62">
        <f t="shared" si="7"/>
        <v>0</v>
      </c>
      <c r="J110" s="62">
        <f t="shared" si="8"/>
        <v>0</v>
      </c>
      <c r="K110" s="62">
        <f t="shared" si="9"/>
        <v>0</v>
      </c>
    </row>
    <row r="111" spans="1:11" ht="23.25" hidden="1" customHeight="1" x14ac:dyDescent="0.25">
      <c r="A111">
        <v>106</v>
      </c>
      <c r="B111">
        <f>IF(ISBLANK(A111),0,IF(AND(ISERROR(VLOOKUP(VLOOKUP(A111,ishod_substance!A:G,7,0),$B$4:B110,1,0))=TRUE,VLOOKUP(A111,ishod_substance!A:G,7,0)&gt;0),VLOOKUP(A111,ishod_substance!A:G,7,0),0))</f>
        <v>0</v>
      </c>
      <c r="C111" s="78">
        <f t="shared" si="5"/>
        <v>0</v>
      </c>
      <c r="D111" s="61" t="e">
        <f>VLOOKUP(C111,quide!A:B,2,0)</f>
        <v>#N/A</v>
      </c>
      <c r="E111" s="62" t="e">
        <f>IF(VLOOKUP(B111,quide!$A$2:F175,3,0)&gt;0,VLOOKUP(B111,quide!$A$2:F175,3,0),VLOOKUP(B111,quide!$A$2:F175,6,0))</f>
        <v>#N/A</v>
      </c>
      <c r="F111" s="62" t="e">
        <f>VLOOKUP(C111,quide!$A$1:K1105,5,0)</f>
        <v>#N/A</v>
      </c>
      <c r="G111" s="63" t="e">
        <f t="shared" si="6"/>
        <v>#N/A</v>
      </c>
      <c r="H111" s="62">
        <f>IFERROR(VLOOKUP(B111,tbl5_piv!A:D,4,0),0)</f>
        <v>0</v>
      </c>
      <c r="I111" s="62">
        <f t="shared" si="7"/>
        <v>0</v>
      </c>
      <c r="J111" s="62">
        <f t="shared" si="8"/>
        <v>0</v>
      </c>
      <c r="K111" s="62">
        <f t="shared" si="9"/>
        <v>0</v>
      </c>
    </row>
    <row r="112" spans="1:11" ht="23.25" hidden="1" customHeight="1" x14ac:dyDescent="0.25">
      <c r="A112">
        <v>107</v>
      </c>
      <c r="B112">
        <f>IF(ISBLANK(A112),0,IF(AND(ISERROR(VLOOKUP(VLOOKUP(A112,ishod_substance!A:G,7,0),$B$4:B111,1,0))=TRUE,VLOOKUP(A112,ishod_substance!A:G,7,0)&gt;0),VLOOKUP(A112,ishod_substance!A:G,7,0),0))</f>
        <v>0</v>
      </c>
      <c r="C112" s="78">
        <f t="shared" si="5"/>
        <v>0</v>
      </c>
      <c r="D112" s="61" t="e">
        <f>VLOOKUP(C112,quide!A:B,2,0)</f>
        <v>#N/A</v>
      </c>
      <c r="E112" s="62" t="e">
        <f>IF(VLOOKUP(B112,quide!$A$2:F176,3,0)&gt;0,VLOOKUP(B112,quide!$A$2:F176,3,0),VLOOKUP(B112,quide!$A$2:F176,6,0))</f>
        <v>#N/A</v>
      </c>
      <c r="F112" s="62" t="e">
        <f>VLOOKUP(C112,quide!$A$1:K1106,5,0)</f>
        <v>#N/A</v>
      </c>
      <c r="G112" s="63" t="e">
        <f t="shared" si="6"/>
        <v>#N/A</v>
      </c>
      <c r="H112" s="62">
        <f>IFERROR(VLOOKUP(B112,tbl5_piv!A:D,4,0),0)</f>
        <v>0</v>
      </c>
      <c r="I112" s="62">
        <f t="shared" si="7"/>
        <v>0</v>
      </c>
      <c r="J112" s="62">
        <f t="shared" si="8"/>
        <v>0</v>
      </c>
      <c r="K112" s="62">
        <f t="shared" si="9"/>
        <v>0</v>
      </c>
    </row>
    <row r="113" spans="1:11" ht="23.25" hidden="1" customHeight="1" x14ac:dyDescent="0.25">
      <c r="A113">
        <v>108</v>
      </c>
      <c r="B113">
        <f>IF(ISBLANK(A113),0,IF(AND(ISERROR(VLOOKUP(VLOOKUP(A113,ishod_substance!A:G,7,0),$B$4:B112,1,0))=TRUE,VLOOKUP(A113,ishod_substance!A:G,7,0)&gt;0),VLOOKUP(A113,ishod_substance!A:G,7,0),0))</f>
        <v>0</v>
      </c>
      <c r="C113" s="78">
        <f t="shared" si="5"/>
        <v>0</v>
      </c>
      <c r="D113" s="61" t="e">
        <f>VLOOKUP(C113,quide!A:B,2,0)</f>
        <v>#N/A</v>
      </c>
      <c r="E113" s="62" t="e">
        <f>IF(VLOOKUP(B113,quide!$A$2:F177,3,0)&gt;0,VLOOKUP(B113,quide!$A$2:F177,3,0),VLOOKUP(B113,quide!$A$2:F177,6,0))</f>
        <v>#N/A</v>
      </c>
      <c r="F113" s="62" t="e">
        <f>VLOOKUP(C113,quide!$A$1:K1107,5,0)</f>
        <v>#N/A</v>
      </c>
      <c r="G113" s="63" t="e">
        <f t="shared" si="6"/>
        <v>#N/A</v>
      </c>
      <c r="H113" s="62">
        <f>IFERROR(VLOOKUP(B113,tbl5_piv!A:D,4,0),0)</f>
        <v>0</v>
      </c>
      <c r="I113" s="62">
        <f t="shared" si="7"/>
        <v>0</v>
      </c>
      <c r="J113" s="62">
        <f t="shared" si="8"/>
        <v>0</v>
      </c>
      <c r="K113" s="62">
        <f t="shared" si="9"/>
        <v>0</v>
      </c>
    </row>
    <row r="114" spans="1:11" ht="23.25" hidden="1" customHeight="1" x14ac:dyDescent="0.25">
      <c r="A114">
        <v>109</v>
      </c>
      <c r="B114">
        <f>IF(ISBLANK(A114),0,IF(AND(ISERROR(VLOOKUP(VLOOKUP(A114,ishod_substance!A:G,7,0),$B$4:B113,1,0))=TRUE,VLOOKUP(A114,ishod_substance!A:G,7,0)&gt;0),VLOOKUP(A114,ishod_substance!A:G,7,0),0))</f>
        <v>0</v>
      </c>
      <c r="C114" s="78">
        <f t="shared" si="5"/>
        <v>0</v>
      </c>
      <c r="D114" s="61" t="e">
        <f>VLOOKUP(C114,quide!A:B,2,0)</f>
        <v>#N/A</v>
      </c>
      <c r="E114" s="62" t="e">
        <f>IF(VLOOKUP(B114,quide!$A$2:F178,3,0)&gt;0,VLOOKUP(B114,quide!$A$2:F178,3,0),VLOOKUP(B114,quide!$A$2:F178,6,0))</f>
        <v>#N/A</v>
      </c>
      <c r="F114" s="62" t="e">
        <f>VLOOKUP(C114,quide!$A$1:K1108,5,0)</f>
        <v>#N/A</v>
      </c>
      <c r="G114" s="63" t="e">
        <f t="shared" si="6"/>
        <v>#N/A</v>
      </c>
      <c r="H114" s="62">
        <f>IFERROR(VLOOKUP(B114,tbl5_piv!A:D,4,0),0)</f>
        <v>0</v>
      </c>
      <c r="I114" s="62">
        <f t="shared" si="7"/>
        <v>0</v>
      </c>
      <c r="J114" s="62">
        <f t="shared" si="8"/>
        <v>0</v>
      </c>
      <c r="K114" s="62">
        <f t="shared" si="9"/>
        <v>0</v>
      </c>
    </row>
    <row r="115" spans="1:11" ht="23.25" hidden="1" customHeight="1" x14ac:dyDescent="0.25">
      <c r="A115">
        <v>110</v>
      </c>
      <c r="B115">
        <f>IF(ISBLANK(A115),0,IF(AND(ISERROR(VLOOKUP(VLOOKUP(A115,ishod_substance!A:G,7,0),$B$4:B114,1,0))=TRUE,VLOOKUP(A115,ishod_substance!A:G,7,0)&gt;0),VLOOKUP(A115,ishod_substance!A:G,7,0),0))</f>
        <v>0</v>
      </c>
      <c r="C115" s="78">
        <f t="shared" si="5"/>
        <v>0</v>
      </c>
      <c r="D115" s="61" t="e">
        <f>VLOOKUP(C115,quide!A:B,2,0)</f>
        <v>#N/A</v>
      </c>
      <c r="E115" s="62" t="e">
        <f>IF(VLOOKUP(B115,quide!$A$2:F179,3,0)&gt;0,VLOOKUP(B115,quide!$A$2:F179,3,0),VLOOKUP(B115,quide!$A$2:F179,6,0))</f>
        <v>#N/A</v>
      </c>
      <c r="F115" s="62" t="e">
        <f>VLOOKUP(C115,quide!$A$1:K1109,5,0)</f>
        <v>#N/A</v>
      </c>
      <c r="G115" s="63" t="e">
        <f t="shared" si="6"/>
        <v>#N/A</v>
      </c>
      <c r="H115" s="62">
        <f>IFERROR(VLOOKUP(B115,tbl5_piv!A:D,4,0),0)</f>
        <v>0</v>
      </c>
      <c r="I115" s="62">
        <f t="shared" si="7"/>
        <v>0</v>
      </c>
      <c r="J115" s="62">
        <f t="shared" si="8"/>
        <v>0</v>
      </c>
      <c r="K115" s="62">
        <f t="shared" si="9"/>
        <v>0</v>
      </c>
    </row>
    <row r="116" spans="1:11" ht="23.25" hidden="1" customHeight="1" x14ac:dyDescent="0.25">
      <c r="A116">
        <v>111</v>
      </c>
      <c r="B116">
        <f>IF(ISBLANK(A116),0,IF(AND(ISERROR(VLOOKUP(VLOOKUP(A116,ishod_substance!A:G,7,0),$B$4:B115,1,0))=TRUE,VLOOKUP(A116,ishod_substance!A:G,7,0)&gt;0),VLOOKUP(A116,ishod_substance!A:G,7,0),0))</f>
        <v>0</v>
      </c>
      <c r="C116" s="78">
        <f t="shared" si="5"/>
        <v>0</v>
      </c>
      <c r="D116" s="61" t="e">
        <f>VLOOKUP(C116,quide!A:B,2,0)</f>
        <v>#N/A</v>
      </c>
      <c r="E116" s="62" t="e">
        <f>IF(VLOOKUP(B116,quide!$A$2:F180,3,0)&gt;0,VLOOKUP(B116,quide!$A$2:F180,3,0),VLOOKUP(B116,quide!$A$2:F180,6,0))</f>
        <v>#N/A</v>
      </c>
      <c r="F116" s="62" t="e">
        <f>VLOOKUP(C116,quide!$A$1:K1110,5,0)</f>
        <v>#N/A</v>
      </c>
      <c r="G116" s="63" t="e">
        <f t="shared" si="6"/>
        <v>#N/A</v>
      </c>
      <c r="H116" s="62">
        <f>IFERROR(VLOOKUP(B116,tbl5_piv!A:D,4,0),0)</f>
        <v>0</v>
      </c>
      <c r="I116" s="62">
        <f t="shared" si="7"/>
        <v>0</v>
      </c>
      <c r="J116" s="62">
        <f t="shared" si="8"/>
        <v>0</v>
      </c>
      <c r="K116" s="62">
        <f t="shared" si="9"/>
        <v>0</v>
      </c>
    </row>
    <row r="117" spans="1:11" ht="23.25" hidden="1" customHeight="1" x14ac:dyDescent="0.25">
      <c r="A117">
        <v>112</v>
      </c>
      <c r="B117">
        <f>IF(ISBLANK(A117),0,IF(AND(ISERROR(VLOOKUP(VLOOKUP(A117,ishod_substance!A:G,7,0),$B$4:B116,1,0))=TRUE,VLOOKUP(A117,ishod_substance!A:G,7,0)&gt;0),VLOOKUP(A117,ishod_substance!A:G,7,0),0))</f>
        <v>0</v>
      </c>
      <c r="C117" s="78">
        <f t="shared" si="5"/>
        <v>0</v>
      </c>
      <c r="D117" s="61" t="e">
        <f>VLOOKUP(C117,quide!A:B,2,0)</f>
        <v>#N/A</v>
      </c>
      <c r="E117" s="62" t="e">
        <f>IF(VLOOKUP(B117,quide!$A$2:F181,3,0)&gt;0,VLOOKUP(B117,quide!$A$2:F181,3,0),VLOOKUP(B117,quide!$A$2:F181,6,0))</f>
        <v>#N/A</v>
      </c>
      <c r="F117" s="62" t="e">
        <f>VLOOKUP(C117,quide!$A$1:K1111,5,0)</f>
        <v>#N/A</v>
      </c>
      <c r="G117" s="63" t="e">
        <f t="shared" si="6"/>
        <v>#N/A</v>
      </c>
      <c r="H117" s="62">
        <f>IFERROR(VLOOKUP(B117,tbl5_piv!A:D,4,0),0)</f>
        <v>0</v>
      </c>
      <c r="I117" s="62">
        <f t="shared" si="7"/>
        <v>0</v>
      </c>
      <c r="J117" s="62">
        <f t="shared" si="8"/>
        <v>0</v>
      </c>
      <c r="K117" s="62">
        <f t="shared" si="9"/>
        <v>0</v>
      </c>
    </row>
    <row r="118" spans="1:11" ht="23.25" hidden="1" customHeight="1" x14ac:dyDescent="0.25">
      <c r="A118">
        <v>113</v>
      </c>
      <c r="B118">
        <f>IF(ISBLANK(A118),0,IF(AND(ISERROR(VLOOKUP(VLOOKUP(A118,ishod_substance!A:G,7,0),$B$4:B117,1,0))=TRUE,VLOOKUP(A118,ishod_substance!A:G,7,0)&gt;0),VLOOKUP(A118,ishod_substance!A:G,7,0),0))</f>
        <v>0</v>
      </c>
      <c r="C118" s="78">
        <f t="shared" si="5"/>
        <v>0</v>
      </c>
      <c r="D118" s="61" t="e">
        <f>VLOOKUP(C118,quide!A:B,2,0)</f>
        <v>#N/A</v>
      </c>
      <c r="E118" s="62" t="e">
        <f>IF(VLOOKUP(B118,quide!$A$2:F182,3,0)&gt;0,VLOOKUP(B118,quide!$A$2:F182,3,0),VLOOKUP(B118,quide!$A$2:F182,6,0))</f>
        <v>#N/A</v>
      </c>
      <c r="F118" s="62" t="e">
        <f>VLOOKUP(C118,quide!$A$1:K1112,5,0)</f>
        <v>#N/A</v>
      </c>
      <c r="G118" s="63" t="e">
        <f t="shared" si="6"/>
        <v>#N/A</v>
      </c>
      <c r="H118" s="62">
        <f>IFERROR(VLOOKUP(B118,tbl5_piv!A:D,4,0),0)</f>
        <v>0</v>
      </c>
      <c r="I118" s="62">
        <f t="shared" si="7"/>
        <v>0</v>
      </c>
      <c r="J118" s="62">
        <f t="shared" si="8"/>
        <v>0</v>
      </c>
      <c r="K118" s="62">
        <f t="shared" si="9"/>
        <v>0</v>
      </c>
    </row>
    <row r="119" spans="1:11" ht="23.25" hidden="1" customHeight="1" x14ac:dyDescent="0.25">
      <c r="A119">
        <v>114</v>
      </c>
      <c r="B119">
        <f>IF(ISBLANK(A119),0,IF(AND(ISERROR(VLOOKUP(VLOOKUP(A119,ishod_substance!A:G,7,0),$B$4:B118,1,0))=TRUE,VLOOKUP(A119,ishod_substance!A:G,7,0)&gt;0),VLOOKUP(A119,ishod_substance!A:G,7,0),0))</f>
        <v>0</v>
      </c>
      <c r="C119" s="78">
        <f t="shared" si="5"/>
        <v>0</v>
      </c>
      <c r="D119" s="61" t="e">
        <f>VLOOKUP(C119,quide!A:B,2,0)</f>
        <v>#N/A</v>
      </c>
      <c r="E119" s="62" t="e">
        <f>IF(VLOOKUP(B119,quide!$A$2:F183,3,0)&gt;0,VLOOKUP(B119,quide!$A$2:F183,3,0),VLOOKUP(B119,quide!$A$2:F183,6,0))</f>
        <v>#N/A</v>
      </c>
      <c r="F119" s="62" t="e">
        <f>VLOOKUP(C119,quide!$A$1:K1113,5,0)</f>
        <v>#N/A</v>
      </c>
      <c r="G119" s="63" t="e">
        <f t="shared" si="6"/>
        <v>#N/A</v>
      </c>
      <c r="H119" s="62">
        <f>IFERROR(VLOOKUP(B119,tbl5_piv!A:D,4,0),0)</f>
        <v>0</v>
      </c>
      <c r="I119" s="62">
        <f t="shared" si="7"/>
        <v>0</v>
      </c>
      <c r="J119" s="62">
        <f t="shared" si="8"/>
        <v>0</v>
      </c>
      <c r="K119" s="62">
        <f t="shared" si="9"/>
        <v>0</v>
      </c>
    </row>
    <row r="120" spans="1:11" ht="23.25" hidden="1" customHeight="1" x14ac:dyDescent="0.25">
      <c r="A120">
        <v>115</v>
      </c>
      <c r="B120">
        <f>IF(ISBLANK(A120),0,IF(AND(ISERROR(VLOOKUP(VLOOKUP(A120,ishod_substance!A:G,7,0),$B$4:B119,1,0))=TRUE,VLOOKUP(A120,ishod_substance!A:G,7,0)&gt;0),VLOOKUP(A120,ishod_substance!A:G,7,0),0))</f>
        <v>0</v>
      </c>
      <c r="C120" s="78">
        <f t="shared" si="5"/>
        <v>0</v>
      </c>
      <c r="D120" s="61" t="e">
        <f>VLOOKUP(C120,quide!A:B,2,0)</f>
        <v>#N/A</v>
      </c>
      <c r="E120" s="62" t="e">
        <f>IF(VLOOKUP(B120,quide!$A$2:F184,3,0)&gt;0,VLOOKUP(B120,quide!$A$2:F184,3,0),VLOOKUP(B120,quide!$A$2:F184,6,0))</f>
        <v>#N/A</v>
      </c>
      <c r="F120" s="62" t="e">
        <f>VLOOKUP(C120,quide!$A$1:K1114,5,0)</f>
        <v>#N/A</v>
      </c>
      <c r="G120" s="63" t="e">
        <f t="shared" si="6"/>
        <v>#N/A</v>
      </c>
      <c r="H120" s="62">
        <f>IFERROR(VLOOKUP(B120,tbl5_piv!A:D,4,0),0)</f>
        <v>0</v>
      </c>
      <c r="I120" s="62">
        <f t="shared" si="7"/>
        <v>0</v>
      </c>
      <c r="J120" s="62">
        <f t="shared" si="8"/>
        <v>0</v>
      </c>
      <c r="K120" s="62">
        <f t="shared" si="9"/>
        <v>0</v>
      </c>
    </row>
    <row r="121" spans="1:11" ht="23.25" hidden="1" customHeight="1" x14ac:dyDescent="0.25">
      <c r="A121">
        <v>116</v>
      </c>
      <c r="B121">
        <f>IF(ISBLANK(A121),0,IF(AND(ISERROR(VLOOKUP(VLOOKUP(A121,ishod_substance!A:G,7,0),$B$4:B120,1,0))=TRUE,VLOOKUP(A121,ishod_substance!A:G,7,0)&gt;0),VLOOKUP(A121,ishod_substance!A:G,7,0),0))</f>
        <v>0</v>
      </c>
      <c r="C121" s="78">
        <f t="shared" si="5"/>
        <v>0</v>
      </c>
      <c r="D121" s="61" t="e">
        <f>VLOOKUP(C121,quide!A:B,2,0)</f>
        <v>#N/A</v>
      </c>
      <c r="E121" s="62" t="e">
        <f>IF(VLOOKUP(B121,quide!$A$2:F185,3,0)&gt;0,VLOOKUP(B121,quide!$A$2:F185,3,0),VLOOKUP(B121,quide!$A$2:F185,6,0))</f>
        <v>#N/A</v>
      </c>
      <c r="F121" s="62" t="e">
        <f>VLOOKUP(C121,quide!$A$1:K1115,5,0)</f>
        <v>#N/A</v>
      </c>
      <c r="G121" s="63" t="e">
        <f t="shared" si="6"/>
        <v>#N/A</v>
      </c>
      <c r="H121" s="62">
        <f>IFERROR(VLOOKUP(B121,tbl5_piv!A:D,4,0),0)</f>
        <v>0</v>
      </c>
      <c r="I121" s="62">
        <f t="shared" si="7"/>
        <v>0</v>
      </c>
      <c r="J121" s="62">
        <f t="shared" si="8"/>
        <v>0</v>
      </c>
      <c r="K121" s="62">
        <f t="shared" si="9"/>
        <v>0</v>
      </c>
    </row>
    <row r="122" spans="1:11" ht="23.25" hidden="1" customHeight="1" x14ac:dyDescent="0.25">
      <c r="A122">
        <v>117</v>
      </c>
      <c r="B122">
        <f>IF(ISBLANK(A122),0,IF(AND(ISERROR(VLOOKUP(VLOOKUP(A122,ishod_substance!A:G,7,0),$B$4:B121,1,0))=TRUE,VLOOKUP(A122,ishod_substance!A:G,7,0)&gt;0),VLOOKUP(A122,ishod_substance!A:G,7,0),0))</f>
        <v>0</v>
      </c>
      <c r="C122" s="78">
        <f t="shared" si="5"/>
        <v>0</v>
      </c>
      <c r="D122" s="61" t="e">
        <f>VLOOKUP(C122,quide!A:B,2,0)</f>
        <v>#N/A</v>
      </c>
      <c r="E122" s="62" t="e">
        <f>IF(VLOOKUP(B122,quide!$A$2:F186,3,0)&gt;0,VLOOKUP(B122,quide!$A$2:F186,3,0),VLOOKUP(B122,quide!$A$2:F186,6,0))</f>
        <v>#N/A</v>
      </c>
      <c r="F122" s="62" t="e">
        <f>VLOOKUP(C122,quide!$A$1:K1116,5,0)</f>
        <v>#N/A</v>
      </c>
      <c r="G122" s="63" t="e">
        <f t="shared" si="6"/>
        <v>#N/A</v>
      </c>
      <c r="H122" s="62">
        <f>IFERROR(VLOOKUP(B122,tbl5_piv!A:D,4,0),0)</f>
        <v>0</v>
      </c>
      <c r="I122" s="62">
        <f t="shared" si="7"/>
        <v>0</v>
      </c>
      <c r="J122" s="62">
        <f t="shared" si="8"/>
        <v>0</v>
      </c>
      <c r="K122" s="62">
        <f t="shared" si="9"/>
        <v>0</v>
      </c>
    </row>
    <row r="123" spans="1:11" ht="23.25" hidden="1" customHeight="1" x14ac:dyDescent="0.25">
      <c r="A123">
        <v>118</v>
      </c>
      <c r="B123">
        <f>IF(ISBLANK(A123),0,IF(AND(ISERROR(VLOOKUP(VLOOKUP(A123,ishod_substance!A:G,7,0),$B$4:B122,1,0))=TRUE,VLOOKUP(A123,ishod_substance!A:G,7,0)&gt;0),VLOOKUP(A123,ishod_substance!A:G,7,0),0))</f>
        <v>0</v>
      </c>
      <c r="C123" s="78">
        <f t="shared" si="5"/>
        <v>0</v>
      </c>
      <c r="D123" s="61" t="e">
        <f>VLOOKUP(C123,quide!A:B,2,0)</f>
        <v>#N/A</v>
      </c>
      <c r="E123" s="62" t="e">
        <f>IF(VLOOKUP(B123,quide!$A$2:F187,3,0)&gt;0,VLOOKUP(B123,quide!$A$2:F187,3,0),VLOOKUP(B123,quide!$A$2:F187,6,0))</f>
        <v>#N/A</v>
      </c>
      <c r="F123" s="62" t="e">
        <f>VLOOKUP(C123,quide!$A$1:K1117,5,0)</f>
        <v>#N/A</v>
      </c>
      <c r="G123" s="63" t="e">
        <f t="shared" si="6"/>
        <v>#N/A</v>
      </c>
      <c r="H123" s="62">
        <f>IFERROR(VLOOKUP(B123,tbl5_piv!A:D,4,0),0)</f>
        <v>0</v>
      </c>
      <c r="I123" s="62">
        <f t="shared" si="7"/>
        <v>0</v>
      </c>
      <c r="J123" s="62">
        <f t="shared" si="8"/>
        <v>0</v>
      </c>
      <c r="K123" s="62">
        <f t="shared" si="9"/>
        <v>0</v>
      </c>
    </row>
    <row r="124" spans="1:11" ht="23.25" hidden="1" customHeight="1" x14ac:dyDescent="0.25">
      <c r="A124">
        <v>119</v>
      </c>
      <c r="B124">
        <f>IF(ISBLANK(A124),0,IF(AND(ISERROR(VLOOKUP(VLOOKUP(A124,ishod_substance!A:G,7,0),$B$4:B123,1,0))=TRUE,VLOOKUP(A124,ishod_substance!A:G,7,0)&gt;0),VLOOKUP(A124,ishod_substance!A:G,7,0),0))</f>
        <v>0</v>
      </c>
      <c r="C124" s="78">
        <f t="shared" si="5"/>
        <v>0</v>
      </c>
      <c r="D124" s="61" t="e">
        <f>VLOOKUP(C124,quide!A:B,2,0)</f>
        <v>#N/A</v>
      </c>
      <c r="E124" s="62" t="e">
        <f>IF(VLOOKUP(B124,quide!$A$2:F188,3,0)&gt;0,VLOOKUP(B124,quide!$A$2:F188,3,0),VLOOKUP(B124,quide!$A$2:F188,6,0))</f>
        <v>#N/A</v>
      </c>
      <c r="F124" s="62" t="e">
        <f>VLOOKUP(C124,quide!$A$1:K1118,5,0)</f>
        <v>#N/A</v>
      </c>
      <c r="G124" s="63" t="e">
        <f t="shared" si="6"/>
        <v>#N/A</v>
      </c>
      <c r="H124" s="62">
        <f>IFERROR(VLOOKUP(B124,tbl5_piv!A:D,4,0),0)</f>
        <v>0</v>
      </c>
      <c r="I124" s="62">
        <f t="shared" si="7"/>
        <v>0</v>
      </c>
      <c r="J124" s="62">
        <f t="shared" si="8"/>
        <v>0</v>
      </c>
      <c r="K124" s="62">
        <f t="shared" si="9"/>
        <v>0</v>
      </c>
    </row>
    <row r="125" spans="1:11" ht="23.25" hidden="1" customHeight="1" x14ac:dyDescent="0.25">
      <c r="A125">
        <v>120</v>
      </c>
      <c r="B125">
        <f>IF(ISBLANK(A125),0,IF(AND(ISERROR(VLOOKUP(VLOOKUP(A125,ishod_substance!A:G,7,0),$B$4:B124,1,0))=TRUE,VLOOKUP(A125,ishod_substance!A:G,7,0)&gt;0),VLOOKUP(A125,ishod_substance!A:G,7,0),0))</f>
        <v>0</v>
      </c>
      <c r="C125" s="78">
        <f t="shared" si="5"/>
        <v>0</v>
      </c>
      <c r="D125" s="61" t="e">
        <f>VLOOKUP(C125,quide!A:B,2,0)</f>
        <v>#N/A</v>
      </c>
      <c r="E125" s="62" t="e">
        <f>IF(VLOOKUP(B125,quide!$A$2:F189,3,0)&gt;0,VLOOKUP(B125,quide!$A$2:F189,3,0),VLOOKUP(B125,quide!$A$2:F189,6,0))</f>
        <v>#N/A</v>
      </c>
      <c r="F125" s="62" t="e">
        <f>VLOOKUP(C125,quide!$A$1:K1119,5,0)</f>
        <v>#N/A</v>
      </c>
      <c r="G125" s="63" t="e">
        <f t="shared" si="6"/>
        <v>#N/A</v>
      </c>
      <c r="H125" s="62">
        <f>IFERROR(VLOOKUP(B125,tbl5_piv!A:D,4,0),0)</f>
        <v>0</v>
      </c>
      <c r="I125" s="62">
        <f t="shared" si="7"/>
        <v>0</v>
      </c>
      <c r="J125" s="62">
        <f t="shared" si="8"/>
        <v>0</v>
      </c>
      <c r="K125" s="62">
        <f t="shared" si="9"/>
        <v>0</v>
      </c>
    </row>
    <row r="126" spans="1:11" ht="23.25" hidden="1" customHeight="1" x14ac:dyDescent="0.25">
      <c r="A126">
        <v>121</v>
      </c>
      <c r="B126">
        <f>IF(ISBLANK(A126),0,IF(AND(ISERROR(VLOOKUP(VLOOKUP(A126,ishod_substance!A:G,7,0),$B$4:B125,1,0))=TRUE,VLOOKUP(A126,ishod_substance!A:G,7,0)&gt;0),VLOOKUP(A126,ishod_substance!A:G,7,0),0))</f>
        <v>0</v>
      </c>
      <c r="C126" s="78">
        <f t="shared" si="5"/>
        <v>0</v>
      </c>
      <c r="D126" s="61" t="e">
        <f>VLOOKUP(C126,quide!A:B,2,0)</f>
        <v>#N/A</v>
      </c>
      <c r="E126" s="62" t="e">
        <f>IF(VLOOKUP(B126,quide!$A$2:F190,3,0)&gt;0,VLOOKUP(B126,quide!$A$2:F190,3,0),VLOOKUP(B126,quide!$A$2:F190,6,0))</f>
        <v>#N/A</v>
      </c>
      <c r="F126" s="62" t="e">
        <f>VLOOKUP(C126,quide!$A$1:K1120,5,0)</f>
        <v>#N/A</v>
      </c>
      <c r="G126" s="63" t="e">
        <f t="shared" si="6"/>
        <v>#N/A</v>
      </c>
      <c r="H126" s="62">
        <f>IFERROR(VLOOKUP(B126,tbl5_piv!A:D,4,0),0)</f>
        <v>0</v>
      </c>
      <c r="I126" s="62">
        <f t="shared" si="7"/>
        <v>0</v>
      </c>
      <c r="J126" s="62">
        <f t="shared" si="8"/>
        <v>0</v>
      </c>
      <c r="K126" s="62">
        <f t="shared" si="9"/>
        <v>0</v>
      </c>
    </row>
    <row r="127" spans="1:11" ht="23.25" hidden="1" customHeight="1" x14ac:dyDescent="0.25">
      <c r="A127">
        <v>122</v>
      </c>
      <c r="B127">
        <f>IF(ISBLANK(A127),0,IF(AND(ISERROR(VLOOKUP(VLOOKUP(A127,ishod_substance!A:G,7,0),$B$4:B126,1,0))=TRUE,VLOOKUP(A127,ishod_substance!A:G,7,0)&gt;0),VLOOKUP(A127,ishod_substance!A:G,7,0),0))</f>
        <v>0</v>
      </c>
      <c r="C127" s="78">
        <f t="shared" si="5"/>
        <v>0</v>
      </c>
      <c r="D127" s="61" t="e">
        <f>VLOOKUP(C127,quide!A:B,2,0)</f>
        <v>#N/A</v>
      </c>
      <c r="E127" s="62" t="e">
        <f>IF(VLOOKUP(B127,quide!$A$2:F191,3,0)&gt;0,VLOOKUP(B127,quide!$A$2:F191,3,0),VLOOKUP(B127,quide!$A$2:F191,6,0))</f>
        <v>#N/A</v>
      </c>
      <c r="F127" s="62" t="e">
        <f>VLOOKUP(C127,quide!$A$1:K1121,5,0)</f>
        <v>#N/A</v>
      </c>
      <c r="G127" s="63" t="e">
        <f t="shared" si="6"/>
        <v>#N/A</v>
      </c>
      <c r="H127" s="62">
        <f>IFERROR(VLOOKUP(B127,tbl5_piv!A:D,4,0),0)</f>
        <v>0</v>
      </c>
      <c r="I127" s="62">
        <f t="shared" si="7"/>
        <v>0</v>
      </c>
      <c r="J127" s="62">
        <f t="shared" si="8"/>
        <v>0</v>
      </c>
      <c r="K127" s="62">
        <f t="shared" si="9"/>
        <v>0</v>
      </c>
    </row>
    <row r="128" spans="1:11" ht="23.25" hidden="1" customHeight="1" x14ac:dyDescent="0.25">
      <c r="A128">
        <v>123</v>
      </c>
      <c r="B128">
        <f>IF(ISBLANK(A128),0,IF(AND(ISERROR(VLOOKUP(VLOOKUP(A128,ishod_substance!A:G,7,0),$B$4:B127,1,0))=TRUE,VLOOKUP(A128,ishod_substance!A:G,7,0)&gt;0),VLOOKUP(A128,ishod_substance!A:G,7,0),0))</f>
        <v>0</v>
      </c>
      <c r="C128" s="78">
        <f t="shared" si="5"/>
        <v>0</v>
      </c>
      <c r="D128" s="61" t="e">
        <f>VLOOKUP(C128,quide!A:B,2,0)</f>
        <v>#N/A</v>
      </c>
      <c r="E128" s="62" t="e">
        <f>IF(VLOOKUP(B128,quide!$A$2:F192,3,0)&gt;0,VLOOKUP(B128,quide!$A$2:F192,3,0),VLOOKUP(B128,quide!$A$2:F192,6,0))</f>
        <v>#N/A</v>
      </c>
      <c r="F128" s="62" t="e">
        <f>VLOOKUP(C128,quide!$A$1:K1122,5,0)</f>
        <v>#N/A</v>
      </c>
      <c r="G128" s="63" t="e">
        <f t="shared" si="6"/>
        <v>#N/A</v>
      </c>
      <c r="H128" s="62">
        <f>IFERROR(VLOOKUP(B128,tbl5_piv!A:D,4,0),0)</f>
        <v>0</v>
      </c>
      <c r="I128" s="62">
        <f t="shared" si="7"/>
        <v>0</v>
      </c>
      <c r="J128" s="62">
        <f t="shared" si="8"/>
        <v>0</v>
      </c>
      <c r="K128" s="62">
        <f t="shared" si="9"/>
        <v>0</v>
      </c>
    </row>
    <row r="129" spans="1:11" ht="23.25" hidden="1" customHeight="1" x14ac:dyDescent="0.25">
      <c r="A129">
        <v>124</v>
      </c>
      <c r="B129">
        <f>IF(ISBLANK(A129),0,IF(AND(ISERROR(VLOOKUP(VLOOKUP(A129,ishod_substance!A:G,7,0),$B$4:B128,1,0))=TRUE,VLOOKUP(A129,ishod_substance!A:G,7,0)&gt;0),VLOOKUP(A129,ishod_substance!A:G,7,0),0))</f>
        <v>0</v>
      </c>
      <c r="C129" s="78">
        <f t="shared" si="5"/>
        <v>0</v>
      </c>
      <c r="D129" s="61" t="e">
        <f>VLOOKUP(C129,quide!A:B,2,0)</f>
        <v>#N/A</v>
      </c>
      <c r="E129" s="62" t="e">
        <f>IF(VLOOKUP(B129,quide!$A$2:F193,3,0)&gt;0,VLOOKUP(B129,quide!$A$2:F193,3,0),VLOOKUP(B129,quide!$A$2:F193,6,0))</f>
        <v>#N/A</v>
      </c>
      <c r="F129" s="62" t="e">
        <f>VLOOKUP(C129,quide!$A$1:K1123,5,0)</f>
        <v>#N/A</v>
      </c>
      <c r="G129" s="63" t="e">
        <f t="shared" si="6"/>
        <v>#N/A</v>
      </c>
      <c r="H129" s="62">
        <f>IFERROR(VLOOKUP(B129,tbl5_piv!A:D,4,0),0)</f>
        <v>0</v>
      </c>
      <c r="I129" s="62">
        <f t="shared" si="7"/>
        <v>0</v>
      </c>
      <c r="J129" s="62">
        <f t="shared" si="8"/>
        <v>0</v>
      </c>
      <c r="K129" s="62">
        <f t="shared" si="9"/>
        <v>0</v>
      </c>
    </row>
    <row r="130" spans="1:11" ht="23.25" hidden="1" customHeight="1" x14ac:dyDescent="0.25">
      <c r="A130">
        <v>125</v>
      </c>
      <c r="B130">
        <f>IF(ISBLANK(A130),0,IF(AND(ISERROR(VLOOKUP(VLOOKUP(A130,ishod_substance!A:G,7,0),$B$4:B129,1,0))=TRUE,VLOOKUP(A130,ishod_substance!A:G,7,0)&gt;0),VLOOKUP(A130,ishod_substance!A:G,7,0),0))</f>
        <v>0</v>
      </c>
      <c r="C130" s="78">
        <f t="shared" si="5"/>
        <v>0</v>
      </c>
      <c r="D130" s="61" t="e">
        <f>VLOOKUP(C130,quide!A:B,2,0)</f>
        <v>#N/A</v>
      </c>
      <c r="E130" s="62" t="e">
        <f>IF(VLOOKUP(B130,quide!$A$2:F194,3,0)&gt;0,VLOOKUP(B130,quide!$A$2:F194,3,0),VLOOKUP(B130,quide!$A$2:F194,6,0))</f>
        <v>#N/A</v>
      </c>
      <c r="F130" s="62" t="e">
        <f>VLOOKUP(C130,quide!$A$1:K1124,5,0)</f>
        <v>#N/A</v>
      </c>
      <c r="G130" s="63" t="e">
        <f t="shared" si="6"/>
        <v>#N/A</v>
      </c>
      <c r="H130" s="62">
        <f>IFERROR(VLOOKUP(B130,tbl5_piv!A:D,4,0),0)</f>
        <v>0</v>
      </c>
      <c r="I130" s="62">
        <f t="shared" si="7"/>
        <v>0</v>
      </c>
      <c r="J130" s="62">
        <f t="shared" si="8"/>
        <v>0</v>
      </c>
      <c r="K130" s="62">
        <f t="shared" si="9"/>
        <v>0</v>
      </c>
    </row>
    <row r="131" spans="1:11" ht="23.25" hidden="1" customHeight="1" x14ac:dyDescent="0.25">
      <c r="A131">
        <v>126</v>
      </c>
      <c r="B131">
        <f>IF(ISBLANK(A131),0,IF(AND(ISERROR(VLOOKUP(VLOOKUP(A131,ishod_substance!A:G,7,0),$B$4:B130,1,0))=TRUE,VLOOKUP(A131,ishod_substance!A:G,7,0)&gt;0),VLOOKUP(A131,ishod_substance!A:G,7,0),0))</f>
        <v>0</v>
      </c>
      <c r="C131" s="78">
        <f t="shared" si="5"/>
        <v>0</v>
      </c>
      <c r="D131" s="61" t="e">
        <f>VLOOKUP(C131,quide!A:B,2,0)</f>
        <v>#N/A</v>
      </c>
      <c r="E131" s="62" t="e">
        <f>IF(VLOOKUP(B131,quide!$A$2:F195,3,0)&gt;0,VLOOKUP(B131,quide!$A$2:F195,3,0),VLOOKUP(B131,quide!$A$2:F195,6,0))</f>
        <v>#N/A</v>
      </c>
      <c r="F131" s="62" t="e">
        <f>VLOOKUP(C131,quide!$A$1:K1125,5,0)</f>
        <v>#N/A</v>
      </c>
      <c r="G131" s="63" t="e">
        <f t="shared" si="6"/>
        <v>#N/A</v>
      </c>
      <c r="H131" s="62">
        <f>IFERROR(VLOOKUP(B131,tbl5_piv!A:D,4,0),0)</f>
        <v>0</v>
      </c>
      <c r="I131" s="62">
        <f t="shared" si="7"/>
        <v>0</v>
      </c>
      <c r="J131" s="62">
        <f t="shared" si="8"/>
        <v>0</v>
      </c>
      <c r="K131" s="62">
        <f t="shared" si="9"/>
        <v>0</v>
      </c>
    </row>
    <row r="132" spans="1:11" ht="23.25" hidden="1" customHeight="1" x14ac:dyDescent="0.25">
      <c r="A132">
        <v>127</v>
      </c>
      <c r="B132">
        <f>IF(ISBLANK(A132),0,IF(AND(ISERROR(VLOOKUP(VLOOKUP(A132,ishod_substance!A:G,7,0),$B$4:B131,1,0))=TRUE,VLOOKUP(A132,ishod_substance!A:G,7,0)&gt;0),VLOOKUP(A132,ishod_substance!A:G,7,0),0))</f>
        <v>0</v>
      </c>
      <c r="C132" s="78">
        <f t="shared" si="5"/>
        <v>0</v>
      </c>
      <c r="D132" s="61" t="e">
        <f>VLOOKUP(C132,quide!A:B,2,0)</f>
        <v>#N/A</v>
      </c>
      <c r="E132" s="62" t="e">
        <f>IF(VLOOKUP(B132,quide!$A$2:F196,3,0)&gt;0,VLOOKUP(B132,quide!$A$2:F196,3,0),VLOOKUP(B132,quide!$A$2:F196,6,0))</f>
        <v>#N/A</v>
      </c>
      <c r="F132" s="62" t="e">
        <f>VLOOKUP(C132,quide!$A$1:K1126,5,0)</f>
        <v>#N/A</v>
      </c>
      <c r="G132" s="63" t="e">
        <f t="shared" si="6"/>
        <v>#N/A</v>
      </c>
      <c r="H132" s="62">
        <f>IFERROR(VLOOKUP(B132,tbl5_piv!A:D,4,0),0)</f>
        <v>0</v>
      </c>
      <c r="I132" s="62">
        <f t="shared" si="7"/>
        <v>0</v>
      </c>
      <c r="J132" s="62">
        <f t="shared" si="8"/>
        <v>0</v>
      </c>
      <c r="K132" s="62">
        <f t="shared" si="9"/>
        <v>0</v>
      </c>
    </row>
    <row r="133" spans="1:11" ht="23.25" hidden="1" customHeight="1" x14ac:dyDescent="0.25">
      <c r="A133">
        <v>128</v>
      </c>
      <c r="B133">
        <f>IF(ISBLANK(A133),0,IF(AND(ISERROR(VLOOKUP(VLOOKUP(A133,ishod_substance!A:G,7,0),$B$4:B132,1,0))=TRUE,VLOOKUP(A133,ishod_substance!A:G,7,0)&gt;0),VLOOKUP(A133,ishod_substance!A:G,7,0),0))</f>
        <v>0</v>
      </c>
      <c r="C133" s="78">
        <f t="shared" si="5"/>
        <v>0</v>
      </c>
      <c r="D133" s="61" t="e">
        <f>VLOOKUP(C133,quide!A:B,2,0)</f>
        <v>#N/A</v>
      </c>
      <c r="E133" s="62" t="e">
        <f>IF(VLOOKUP(B133,quide!$A$2:F197,3,0)&gt;0,VLOOKUP(B133,quide!$A$2:F197,3,0),VLOOKUP(B133,quide!$A$2:F197,6,0))</f>
        <v>#N/A</v>
      </c>
      <c r="F133" s="62" t="e">
        <f>VLOOKUP(C133,quide!$A$1:K1127,5,0)</f>
        <v>#N/A</v>
      </c>
      <c r="G133" s="63" t="e">
        <f t="shared" si="6"/>
        <v>#N/A</v>
      </c>
      <c r="H133" s="62">
        <f>IFERROR(VLOOKUP(B133,tbl5_piv!A:D,4,0),0)</f>
        <v>0</v>
      </c>
      <c r="I133" s="62">
        <f t="shared" si="7"/>
        <v>0</v>
      </c>
      <c r="J133" s="62">
        <f t="shared" si="8"/>
        <v>0</v>
      </c>
      <c r="K133" s="62">
        <f t="shared" si="9"/>
        <v>0</v>
      </c>
    </row>
    <row r="134" spans="1:11" ht="23.25" hidden="1" customHeight="1" x14ac:dyDescent="0.25">
      <c r="A134">
        <v>129</v>
      </c>
      <c r="B134">
        <f>IF(ISBLANK(A134),0,IF(AND(ISERROR(VLOOKUP(VLOOKUP(A134,ishod_substance!A:G,7,0),$B$4:B133,1,0))=TRUE,VLOOKUP(A134,ishod_substance!A:G,7,0)&gt;0),VLOOKUP(A134,ishod_substance!A:G,7,0),0))</f>
        <v>0</v>
      </c>
      <c r="C134" s="78">
        <f t="shared" si="5"/>
        <v>0</v>
      </c>
      <c r="D134" s="61" t="e">
        <f>VLOOKUP(C134,quide!A:B,2,0)</f>
        <v>#N/A</v>
      </c>
      <c r="E134" s="62" t="e">
        <f>IF(VLOOKUP(B134,quide!$A$2:F198,3,0)&gt;0,VLOOKUP(B134,quide!$A$2:F198,3,0),VLOOKUP(B134,quide!$A$2:F198,6,0))</f>
        <v>#N/A</v>
      </c>
      <c r="F134" s="62" t="e">
        <f>VLOOKUP(C134,quide!$A$1:K1128,5,0)</f>
        <v>#N/A</v>
      </c>
      <c r="G134" s="63" t="e">
        <f t="shared" si="6"/>
        <v>#N/A</v>
      </c>
      <c r="H134" s="62">
        <f>IFERROR(VLOOKUP(B134,tbl5_piv!A:D,4,0),0)</f>
        <v>0</v>
      </c>
      <c r="I134" s="62">
        <f t="shared" si="7"/>
        <v>0</v>
      </c>
      <c r="J134" s="62">
        <f t="shared" si="8"/>
        <v>0</v>
      </c>
      <c r="K134" s="62">
        <f t="shared" si="9"/>
        <v>0</v>
      </c>
    </row>
    <row r="135" spans="1:11" ht="23.25" hidden="1" customHeight="1" x14ac:dyDescent="0.25">
      <c r="A135">
        <v>130</v>
      </c>
      <c r="B135">
        <f>IF(ISBLANK(A135),0,IF(AND(ISERROR(VLOOKUP(VLOOKUP(A135,ishod_substance!A:G,7,0),$B$4:B134,1,0))=TRUE,VLOOKUP(A135,ishod_substance!A:G,7,0)&gt;0),VLOOKUP(A135,ishod_substance!A:G,7,0),0))</f>
        <v>0</v>
      </c>
      <c r="C135" s="78">
        <f t="shared" ref="C135:C198" si="10">B135</f>
        <v>0</v>
      </c>
      <c r="D135" s="61" t="e">
        <f>VLOOKUP(C135,quide!A:B,2,0)</f>
        <v>#N/A</v>
      </c>
      <c r="E135" s="62" t="e">
        <f>IF(VLOOKUP(B135,quide!$A$2:F199,3,0)&gt;0,VLOOKUP(B135,quide!$A$2:F199,3,0),VLOOKUP(B135,quide!$A$2:F199,6,0))</f>
        <v>#N/A</v>
      </c>
      <c r="F135" s="62" t="e">
        <f>VLOOKUP(C135,quide!$A$1:K1129,5,0)</f>
        <v>#N/A</v>
      </c>
      <c r="G135" s="63" t="e">
        <f t="shared" ref="G135:G198" si="11">E135*H135</f>
        <v>#N/A</v>
      </c>
      <c r="H135" s="62">
        <f>IFERROR(VLOOKUP(B135,tbl5_piv!A:D,4,0),0)</f>
        <v>0</v>
      </c>
      <c r="I135" s="62">
        <f t="shared" ref="I135:I198" si="12">H135+H135*0.2</f>
        <v>0</v>
      </c>
      <c r="J135" s="62">
        <f t="shared" ref="J135:J198" si="13">H135+H135*0.4</f>
        <v>0</v>
      </c>
      <c r="K135" s="62">
        <f t="shared" ref="K135:K198" si="14">H135+H135*0.6</f>
        <v>0</v>
      </c>
    </row>
    <row r="136" spans="1:11" ht="23.25" hidden="1" customHeight="1" x14ac:dyDescent="0.25">
      <c r="A136">
        <v>131</v>
      </c>
      <c r="B136">
        <f>IF(ISBLANK(A136),0,IF(AND(ISERROR(VLOOKUP(VLOOKUP(A136,ishod_substance!A:G,7,0),$B$4:B135,1,0))=TRUE,VLOOKUP(A136,ishod_substance!A:G,7,0)&gt;0),VLOOKUP(A136,ishod_substance!A:G,7,0),0))</f>
        <v>0</v>
      </c>
      <c r="C136" s="78">
        <f t="shared" si="10"/>
        <v>0</v>
      </c>
      <c r="D136" s="61" t="e">
        <f>VLOOKUP(C136,quide!A:B,2,0)</f>
        <v>#N/A</v>
      </c>
      <c r="E136" s="62" t="e">
        <f>IF(VLOOKUP(B136,quide!$A$2:F200,3,0)&gt;0,VLOOKUP(B136,quide!$A$2:F200,3,0),VLOOKUP(B136,quide!$A$2:F200,6,0))</f>
        <v>#N/A</v>
      </c>
      <c r="F136" s="62" t="e">
        <f>VLOOKUP(C136,quide!$A$1:K1130,5,0)</f>
        <v>#N/A</v>
      </c>
      <c r="G136" s="63" t="e">
        <f t="shared" si="11"/>
        <v>#N/A</v>
      </c>
      <c r="H136" s="62">
        <f>IFERROR(VLOOKUP(B136,tbl5_piv!A:D,4,0),0)</f>
        <v>0</v>
      </c>
      <c r="I136" s="62">
        <f t="shared" si="12"/>
        <v>0</v>
      </c>
      <c r="J136" s="62">
        <f t="shared" si="13"/>
        <v>0</v>
      </c>
      <c r="K136" s="62">
        <f t="shared" si="14"/>
        <v>0</v>
      </c>
    </row>
    <row r="137" spans="1:11" ht="23.25" hidden="1" customHeight="1" x14ac:dyDescent="0.25">
      <c r="A137">
        <v>132</v>
      </c>
      <c r="B137">
        <f>IF(ISBLANK(A137),0,IF(AND(ISERROR(VLOOKUP(VLOOKUP(A137,ishod_substance!A:G,7,0),$B$4:B136,1,0))=TRUE,VLOOKUP(A137,ishod_substance!A:G,7,0)&gt;0),VLOOKUP(A137,ishod_substance!A:G,7,0),0))</f>
        <v>0</v>
      </c>
      <c r="C137" s="78">
        <f t="shared" si="10"/>
        <v>0</v>
      </c>
      <c r="D137" s="61" t="e">
        <f>VLOOKUP(C137,quide!A:B,2,0)</f>
        <v>#N/A</v>
      </c>
      <c r="E137" s="62" t="e">
        <f>IF(VLOOKUP(B137,quide!$A$2:F201,3,0)&gt;0,VLOOKUP(B137,quide!$A$2:F201,3,0),VLOOKUP(B137,quide!$A$2:F201,6,0))</f>
        <v>#N/A</v>
      </c>
      <c r="F137" s="62" t="e">
        <f>VLOOKUP(C137,quide!$A$1:K1131,5,0)</f>
        <v>#N/A</v>
      </c>
      <c r="G137" s="63" t="e">
        <f t="shared" si="11"/>
        <v>#N/A</v>
      </c>
      <c r="H137" s="62">
        <f>IFERROR(VLOOKUP(B137,tbl5_piv!A:D,4,0),0)</f>
        <v>0</v>
      </c>
      <c r="I137" s="62">
        <f t="shared" si="12"/>
        <v>0</v>
      </c>
      <c r="J137" s="62">
        <f t="shared" si="13"/>
        <v>0</v>
      </c>
      <c r="K137" s="62">
        <f t="shared" si="14"/>
        <v>0</v>
      </c>
    </row>
    <row r="138" spans="1:11" ht="23.25" hidden="1" customHeight="1" x14ac:dyDescent="0.25">
      <c r="A138">
        <v>133</v>
      </c>
      <c r="B138">
        <f>IF(ISBLANK(A138),0,IF(AND(ISERROR(VLOOKUP(VLOOKUP(A138,ishod_substance!A:G,7,0),$B$4:B137,1,0))=TRUE,VLOOKUP(A138,ishod_substance!A:G,7,0)&gt;0),VLOOKUP(A138,ishod_substance!A:G,7,0),0))</f>
        <v>0</v>
      </c>
      <c r="C138" s="78">
        <f t="shared" si="10"/>
        <v>0</v>
      </c>
      <c r="D138" s="61" t="e">
        <f>VLOOKUP(C138,quide!A:B,2,0)</f>
        <v>#N/A</v>
      </c>
      <c r="E138" s="62" t="e">
        <f>IF(VLOOKUP(B138,quide!$A$2:F202,3,0)&gt;0,VLOOKUP(B138,quide!$A$2:F202,3,0),VLOOKUP(B138,quide!$A$2:F202,6,0))</f>
        <v>#N/A</v>
      </c>
      <c r="F138" s="62" t="e">
        <f>VLOOKUP(C138,quide!$A$1:K1132,5,0)</f>
        <v>#N/A</v>
      </c>
      <c r="G138" s="63" t="e">
        <f t="shared" si="11"/>
        <v>#N/A</v>
      </c>
      <c r="H138" s="62">
        <f>IFERROR(VLOOKUP(B138,tbl5_piv!A:D,4,0),0)</f>
        <v>0</v>
      </c>
      <c r="I138" s="62">
        <f t="shared" si="12"/>
        <v>0</v>
      </c>
      <c r="J138" s="62">
        <f t="shared" si="13"/>
        <v>0</v>
      </c>
      <c r="K138" s="62">
        <f t="shared" si="14"/>
        <v>0</v>
      </c>
    </row>
    <row r="139" spans="1:11" ht="23.25" hidden="1" customHeight="1" x14ac:dyDescent="0.25">
      <c r="A139">
        <v>134</v>
      </c>
      <c r="B139">
        <f>IF(ISBLANK(A139),0,IF(AND(ISERROR(VLOOKUP(VLOOKUP(A139,ishod_substance!A:G,7,0),$B$4:B138,1,0))=TRUE,VLOOKUP(A139,ishod_substance!A:G,7,0)&gt;0),VLOOKUP(A139,ishod_substance!A:G,7,0),0))</f>
        <v>0</v>
      </c>
      <c r="C139" s="78">
        <f t="shared" si="10"/>
        <v>0</v>
      </c>
      <c r="D139" s="61" t="e">
        <f>VLOOKUP(C139,quide!A:B,2,0)</f>
        <v>#N/A</v>
      </c>
      <c r="E139" s="62" t="e">
        <f>IF(VLOOKUP(B139,quide!$A$2:F203,3,0)&gt;0,VLOOKUP(B139,quide!$A$2:F203,3,0),VLOOKUP(B139,quide!$A$2:F203,6,0))</f>
        <v>#N/A</v>
      </c>
      <c r="F139" s="62" t="e">
        <f>VLOOKUP(C139,quide!$A$1:K1133,5,0)</f>
        <v>#N/A</v>
      </c>
      <c r="G139" s="63" t="e">
        <f t="shared" si="11"/>
        <v>#N/A</v>
      </c>
      <c r="H139" s="62">
        <f>IFERROR(VLOOKUP(B139,tbl5_piv!A:D,4,0),0)</f>
        <v>0</v>
      </c>
      <c r="I139" s="62">
        <f t="shared" si="12"/>
        <v>0</v>
      </c>
      <c r="J139" s="62">
        <f t="shared" si="13"/>
        <v>0</v>
      </c>
      <c r="K139" s="62">
        <f t="shared" si="14"/>
        <v>0</v>
      </c>
    </row>
    <row r="140" spans="1:11" ht="23.25" hidden="1" customHeight="1" x14ac:dyDescent="0.25">
      <c r="A140">
        <v>135</v>
      </c>
      <c r="B140">
        <f>IF(ISBLANK(A140),0,IF(AND(ISERROR(VLOOKUP(VLOOKUP(A140,ishod_substance!A:G,7,0),$B$4:B139,1,0))=TRUE,VLOOKUP(A140,ishod_substance!A:G,7,0)&gt;0),VLOOKUP(A140,ishod_substance!A:G,7,0),0))</f>
        <v>0</v>
      </c>
      <c r="C140" s="78">
        <f t="shared" si="10"/>
        <v>0</v>
      </c>
      <c r="D140" s="61" t="e">
        <f>VLOOKUP(C140,quide!A:B,2,0)</f>
        <v>#N/A</v>
      </c>
      <c r="E140" s="62" t="e">
        <f>IF(VLOOKUP(B140,quide!$A$2:F204,3,0)&gt;0,VLOOKUP(B140,quide!$A$2:F204,3,0),VLOOKUP(B140,quide!$A$2:F204,6,0))</f>
        <v>#N/A</v>
      </c>
      <c r="F140" s="62" t="e">
        <f>VLOOKUP(C140,quide!$A$1:K1134,5,0)</f>
        <v>#N/A</v>
      </c>
      <c r="G140" s="63" t="e">
        <f t="shared" si="11"/>
        <v>#N/A</v>
      </c>
      <c r="H140" s="62">
        <f>IFERROR(VLOOKUP(B140,tbl5_piv!A:D,4,0),0)</f>
        <v>0</v>
      </c>
      <c r="I140" s="62">
        <f t="shared" si="12"/>
        <v>0</v>
      </c>
      <c r="J140" s="62">
        <f t="shared" si="13"/>
        <v>0</v>
      </c>
      <c r="K140" s="62">
        <f t="shared" si="14"/>
        <v>0</v>
      </c>
    </row>
    <row r="141" spans="1:11" ht="23.25" hidden="1" customHeight="1" x14ac:dyDescent="0.25">
      <c r="A141">
        <v>136</v>
      </c>
      <c r="B141">
        <f>IF(ISBLANK(A141),0,IF(AND(ISERROR(VLOOKUP(VLOOKUP(A141,ishod_substance!A:G,7,0),$B$4:B140,1,0))=TRUE,VLOOKUP(A141,ishod_substance!A:G,7,0)&gt;0),VLOOKUP(A141,ishod_substance!A:G,7,0),0))</f>
        <v>0</v>
      </c>
      <c r="C141" s="78">
        <f t="shared" si="10"/>
        <v>0</v>
      </c>
      <c r="D141" s="61" t="e">
        <f>VLOOKUP(C141,quide!A:B,2,0)</f>
        <v>#N/A</v>
      </c>
      <c r="E141" s="62" t="e">
        <f>IF(VLOOKUP(B141,quide!$A$2:F205,3,0)&gt;0,VLOOKUP(B141,quide!$A$2:F205,3,0),VLOOKUP(B141,quide!$A$2:F205,6,0))</f>
        <v>#N/A</v>
      </c>
      <c r="F141" s="62" t="e">
        <f>VLOOKUP(C141,quide!$A$1:K1135,5,0)</f>
        <v>#N/A</v>
      </c>
      <c r="G141" s="63" t="e">
        <f t="shared" si="11"/>
        <v>#N/A</v>
      </c>
      <c r="H141" s="62">
        <f>IFERROR(VLOOKUP(B141,tbl5_piv!A:D,4,0),0)</f>
        <v>0</v>
      </c>
      <c r="I141" s="62">
        <f t="shared" si="12"/>
        <v>0</v>
      </c>
      <c r="J141" s="62">
        <f t="shared" si="13"/>
        <v>0</v>
      </c>
      <c r="K141" s="62">
        <f t="shared" si="14"/>
        <v>0</v>
      </c>
    </row>
    <row r="142" spans="1:11" ht="23.25" hidden="1" customHeight="1" x14ac:dyDescent="0.25">
      <c r="A142">
        <v>137</v>
      </c>
      <c r="B142">
        <f>IF(ISBLANK(A142),0,IF(AND(ISERROR(VLOOKUP(VLOOKUP(A142,ishod_substance!A:G,7,0),$B$4:B141,1,0))=TRUE,VLOOKUP(A142,ishod_substance!A:G,7,0)&gt;0),VLOOKUP(A142,ishod_substance!A:G,7,0),0))</f>
        <v>0</v>
      </c>
      <c r="C142" s="78">
        <f t="shared" si="10"/>
        <v>0</v>
      </c>
      <c r="D142" s="61" t="e">
        <f>VLOOKUP(C142,quide!A:B,2,0)</f>
        <v>#N/A</v>
      </c>
      <c r="E142" s="62" t="e">
        <f>IF(VLOOKUP(B142,quide!$A$2:F206,3,0)&gt;0,VLOOKUP(B142,quide!$A$2:F206,3,0),VLOOKUP(B142,quide!$A$2:F206,6,0))</f>
        <v>#N/A</v>
      </c>
      <c r="F142" s="62" t="e">
        <f>VLOOKUP(C142,quide!$A$1:K1136,5,0)</f>
        <v>#N/A</v>
      </c>
      <c r="G142" s="63" t="e">
        <f t="shared" si="11"/>
        <v>#N/A</v>
      </c>
      <c r="H142" s="62">
        <f>IFERROR(VLOOKUP(B142,tbl5_piv!A:D,4,0),0)</f>
        <v>0</v>
      </c>
      <c r="I142" s="62">
        <f t="shared" si="12"/>
        <v>0</v>
      </c>
      <c r="J142" s="62">
        <f t="shared" si="13"/>
        <v>0</v>
      </c>
      <c r="K142" s="62">
        <f t="shared" si="14"/>
        <v>0</v>
      </c>
    </row>
    <row r="143" spans="1:11" ht="23.25" hidden="1" customHeight="1" x14ac:dyDescent="0.25">
      <c r="A143">
        <v>138</v>
      </c>
      <c r="B143">
        <f>IF(ISBLANK(A143),0,IF(AND(ISERROR(VLOOKUP(VLOOKUP(A143,ishod_substance!A:G,7,0),$B$4:B142,1,0))=TRUE,VLOOKUP(A143,ishod_substance!A:G,7,0)&gt;0),VLOOKUP(A143,ishod_substance!A:G,7,0),0))</f>
        <v>0</v>
      </c>
      <c r="C143" s="78">
        <f t="shared" si="10"/>
        <v>0</v>
      </c>
      <c r="D143" s="61" t="e">
        <f>VLOOKUP(C143,quide!A:B,2,0)</f>
        <v>#N/A</v>
      </c>
      <c r="E143" s="62" t="e">
        <f>IF(VLOOKUP(B143,quide!$A$2:F207,3,0)&gt;0,VLOOKUP(B143,quide!$A$2:F207,3,0),VLOOKUP(B143,quide!$A$2:F207,6,0))</f>
        <v>#N/A</v>
      </c>
      <c r="F143" s="62" t="e">
        <f>VLOOKUP(C143,quide!$A$1:K1137,5,0)</f>
        <v>#N/A</v>
      </c>
      <c r="G143" s="63" t="e">
        <f t="shared" si="11"/>
        <v>#N/A</v>
      </c>
      <c r="H143" s="62">
        <f>IFERROR(VLOOKUP(B143,tbl5_piv!A:D,4,0),0)</f>
        <v>0</v>
      </c>
      <c r="I143" s="62">
        <f t="shared" si="12"/>
        <v>0</v>
      </c>
      <c r="J143" s="62">
        <f t="shared" si="13"/>
        <v>0</v>
      </c>
      <c r="K143" s="62">
        <f t="shared" si="14"/>
        <v>0</v>
      </c>
    </row>
    <row r="144" spans="1:11" ht="23.25" hidden="1" customHeight="1" x14ac:dyDescent="0.25">
      <c r="A144">
        <v>139</v>
      </c>
      <c r="B144">
        <f>IF(ISBLANK(A144),0,IF(AND(ISERROR(VLOOKUP(VLOOKUP(A144,ishod_substance!A:G,7,0),$B$4:B143,1,0))=TRUE,VLOOKUP(A144,ishod_substance!A:G,7,0)&gt;0),VLOOKUP(A144,ishod_substance!A:G,7,0),0))</f>
        <v>0</v>
      </c>
      <c r="C144" s="78">
        <f t="shared" si="10"/>
        <v>0</v>
      </c>
      <c r="D144" s="61" t="e">
        <f>VLOOKUP(C144,quide!A:B,2,0)</f>
        <v>#N/A</v>
      </c>
      <c r="E144" s="62" t="e">
        <f>IF(VLOOKUP(B144,quide!$A$2:F208,3,0)&gt;0,VLOOKUP(B144,quide!$A$2:F208,3,0),VLOOKUP(B144,quide!$A$2:F208,6,0))</f>
        <v>#N/A</v>
      </c>
      <c r="F144" s="62" t="e">
        <f>VLOOKUP(C144,quide!$A$1:K1138,5,0)</f>
        <v>#N/A</v>
      </c>
      <c r="G144" s="63" t="e">
        <f t="shared" si="11"/>
        <v>#N/A</v>
      </c>
      <c r="H144" s="62">
        <f>IFERROR(VLOOKUP(B144,tbl5_piv!A:D,4,0),0)</f>
        <v>0</v>
      </c>
      <c r="I144" s="62">
        <f t="shared" si="12"/>
        <v>0</v>
      </c>
      <c r="J144" s="62">
        <f t="shared" si="13"/>
        <v>0</v>
      </c>
      <c r="K144" s="62">
        <f t="shared" si="14"/>
        <v>0</v>
      </c>
    </row>
    <row r="145" spans="1:11" ht="23.25" hidden="1" customHeight="1" x14ac:dyDescent="0.25">
      <c r="A145">
        <v>140</v>
      </c>
      <c r="B145">
        <f>IF(ISBLANK(A145),0,IF(AND(ISERROR(VLOOKUP(VLOOKUP(A145,ishod_substance!A:G,7,0),$B$4:B144,1,0))=TRUE,VLOOKUP(A145,ishod_substance!A:G,7,0)&gt;0),VLOOKUP(A145,ishod_substance!A:G,7,0),0))</f>
        <v>0</v>
      </c>
      <c r="C145" s="78">
        <f t="shared" si="10"/>
        <v>0</v>
      </c>
      <c r="D145" s="61" t="e">
        <f>VLOOKUP(C145,quide!A:B,2,0)</f>
        <v>#N/A</v>
      </c>
      <c r="E145" s="62" t="e">
        <f>IF(VLOOKUP(B145,quide!$A$2:F209,3,0)&gt;0,VLOOKUP(B145,quide!$A$2:F209,3,0),VLOOKUP(B145,quide!$A$2:F209,6,0))</f>
        <v>#N/A</v>
      </c>
      <c r="F145" s="62" t="e">
        <f>VLOOKUP(C145,quide!$A$1:K1139,5,0)</f>
        <v>#N/A</v>
      </c>
      <c r="G145" s="63" t="e">
        <f t="shared" si="11"/>
        <v>#N/A</v>
      </c>
      <c r="H145" s="62">
        <f>IFERROR(VLOOKUP(B145,tbl5_piv!A:D,4,0),0)</f>
        <v>0</v>
      </c>
      <c r="I145" s="62">
        <f t="shared" si="12"/>
        <v>0</v>
      </c>
      <c r="J145" s="62">
        <f t="shared" si="13"/>
        <v>0</v>
      </c>
      <c r="K145" s="62">
        <f t="shared" si="14"/>
        <v>0</v>
      </c>
    </row>
    <row r="146" spans="1:11" ht="23.25" hidden="1" customHeight="1" x14ac:dyDescent="0.25">
      <c r="A146">
        <v>141</v>
      </c>
      <c r="B146">
        <f>IF(ISBLANK(A146),0,IF(AND(ISERROR(VLOOKUP(VLOOKUP(A146,ishod_substance!A:G,7,0),$B$4:B145,1,0))=TRUE,VLOOKUP(A146,ishod_substance!A:G,7,0)&gt;0),VLOOKUP(A146,ishod_substance!A:G,7,0),0))</f>
        <v>0</v>
      </c>
      <c r="C146" s="78">
        <f t="shared" si="10"/>
        <v>0</v>
      </c>
      <c r="D146" s="61" t="e">
        <f>VLOOKUP(C146,quide!A:B,2,0)</f>
        <v>#N/A</v>
      </c>
      <c r="E146" s="62" t="e">
        <f>IF(VLOOKUP(B146,quide!$A$2:F210,3,0)&gt;0,VLOOKUP(B146,quide!$A$2:F210,3,0),VLOOKUP(B146,quide!$A$2:F210,6,0))</f>
        <v>#N/A</v>
      </c>
      <c r="F146" s="62" t="e">
        <f>VLOOKUP(C146,quide!$A$1:K1140,5,0)</f>
        <v>#N/A</v>
      </c>
      <c r="G146" s="63" t="e">
        <f t="shared" si="11"/>
        <v>#N/A</v>
      </c>
      <c r="H146" s="62">
        <f>IFERROR(VLOOKUP(B146,tbl5_piv!A:D,4,0),0)</f>
        <v>0</v>
      </c>
      <c r="I146" s="62">
        <f t="shared" si="12"/>
        <v>0</v>
      </c>
      <c r="J146" s="62">
        <f t="shared" si="13"/>
        <v>0</v>
      </c>
      <c r="K146" s="62">
        <f t="shared" si="14"/>
        <v>0</v>
      </c>
    </row>
    <row r="147" spans="1:11" ht="23.25" hidden="1" customHeight="1" x14ac:dyDescent="0.25">
      <c r="A147">
        <v>142</v>
      </c>
      <c r="B147">
        <f>IF(ISBLANK(A147),0,IF(AND(ISERROR(VLOOKUP(VLOOKUP(A147,ishod_substance!A:G,7,0),$B$4:B146,1,0))=TRUE,VLOOKUP(A147,ishod_substance!A:G,7,0)&gt;0),VLOOKUP(A147,ishod_substance!A:G,7,0),0))</f>
        <v>0</v>
      </c>
      <c r="C147" s="78">
        <f t="shared" si="10"/>
        <v>0</v>
      </c>
      <c r="D147" s="61" t="e">
        <f>VLOOKUP(C147,quide!A:B,2,0)</f>
        <v>#N/A</v>
      </c>
      <c r="E147" s="62" t="e">
        <f>IF(VLOOKUP(B147,quide!$A$2:F211,3,0)&gt;0,VLOOKUP(B147,quide!$A$2:F211,3,0),VLOOKUP(B147,quide!$A$2:F211,6,0))</f>
        <v>#N/A</v>
      </c>
      <c r="F147" s="62" t="e">
        <f>VLOOKUP(C147,quide!$A$1:K1141,5,0)</f>
        <v>#N/A</v>
      </c>
      <c r="G147" s="63" t="e">
        <f t="shared" si="11"/>
        <v>#N/A</v>
      </c>
      <c r="H147" s="62">
        <f>IFERROR(VLOOKUP(B147,tbl5_piv!A:D,4,0),0)</f>
        <v>0</v>
      </c>
      <c r="I147" s="62">
        <f t="shared" si="12"/>
        <v>0</v>
      </c>
      <c r="J147" s="62">
        <f t="shared" si="13"/>
        <v>0</v>
      </c>
      <c r="K147" s="62">
        <f t="shared" si="14"/>
        <v>0</v>
      </c>
    </row>
    <row r="148" spans="1:11" ht="23.25" hidden="1" customHeight="1" x14ac:dyDescent="0.25">
      <c r="A148">
        <v>143</v>
      </c>
      <c r="B148">
        <f>IF(ISBLANK(A148),0,IF(AND(ISERROR(VLOOKUP(VLOOKUP(A148,ishod_substance!A:G,7,0),$B$4:B147,1,0))=TRUE,VLOOKUP(A148,ishod_substance!A:G,7,0)&gt;0),VLOOKUP(A148,ishod_substance!A:G,7,0),0))</f>
        <v>0</v>
      </c>
      <c r="C148" s="78">
        <f t="shared" si="10"/>
        <v>0</v>
      </c>
      <c r="D148" s="61" t="e">
        <f>VLOOKUP(C148,quide!A:B,2,0)</f>
        <v>#N/A</v>
      </c>
      <c r="E148" s="62" t="e">
        <f>IF(VLOOKUP(B148,quide!$A$2:F212,3,0)&gt;0,VLOOKUP(B148,quide!$A$2:F212,3,0),VLOOKUP(B148,quide!$A$2:F212,6,0))</f>
        <v>#N/A</v>
      </c>
      <c r="F148" s="62" t="e">
        <f>VLOOKUP(C148,quide!$A$1:K1142,5,0)</f>
        <v>#N/A</v>
      </c>
      <c r="G148" s="63" t="e">
        <f t="shared" si="11"/>
        <v>#N/A</v>
      </c>
      <c r="H148" s="62">
        <f>IFERROR(VLOOKUP(B148,tbl5_piv!A:D,4,0),0)</f>
        <v>0</v>
      </c>
      <c r="I148" s="62">
        <f t="shared" si="12"/>
        <v>0</v>
      </c>
      <c r="J148" s="62">
        <f t="shared" si="13"/>
        <v>0</v>
      </c>
      <c r="K148" s="62">
        <f t="shared" si="14"/>
        <v>0</v>
      </c>
    </row>
    <row r="149" spans="1:11" ht="23.25" customHeight="1" x14ac:dyDescent="0.25">
      <c r="A149">
        <v>144</v>
      </c>
      <c r="B149">
        <f>IF(ISBLANK(A149),0,IF(AND(ISERROR(VLOOKUP(VLOOKUP(A149,ishod_substance!A:G,7,0),$B$4:B148,1,0))=TRUE,VLOOKUP(A149,ishod_substance!A:G,7,0)&gt;0),VLOOKUP(A149,ishod_substance!A:G,7,0),0))</f>
        <v>2704</v>
      </c>
      <c r="C149" s="78">
        <f t="shared" si="10"/>
        <v>2704</v>
      </c>
      <c r="D149" s="61" t="str">
        <f>VLOOKUP(C149,quide!A:B,2,0)</f>
        <v>Бензин (нефтяной, малосернистый) (в пересчете на углерод)</v>
      </c>
      <c r="E149" s="62">
        <f>IF(VLOOKUP(B149,quide!$A$2:F213,3,0)&gt;0,VLOOKUP(B149,quide!$A$2:F213,3,0),VLOOKUP(B149,quide!$A$2:F213,6,0))</f>
        <v>5</v>
      </c>
      <c r="F149" s="62">
        <f>VLOOKUP(C149,quide!$A$1:K1143,5,0)</f>
        <v>0</v>
      </c>
      <c r="G149" s="63">
        <f t="shared" si="11"/>
        <v>0.03</v>
      </c>
      <c r="H149" s="62">
        <f>IFERROR(VLOOKUP(B149,tbl5_piv!A:D,4,0),0)</f>
        <v>6.0000000000000001E-3</v>
      </c>
      <c r="I149" s="62">
        <f t="shared" si="12"/>
        <v>7.1999999999999998E-3</v>
      </c>
      <c r="J149" s="62">
        <f t="shared" si="13"/>
        <v>8.4000000000000012E-3</v>
      </c>
      <c r="K149" s="62">
        <f t="shared" si="14"/>
        <v>9.6000000000000009E-3</v>
      </c>
    </row>
    <row r="150" spans="1:11" ht="23.25" hidden="1" customHeight="1" x14ac:dyDescent="0.25">
      <c r="A150">
        <v>145</v>
      </c>
      <c r="B150">
        <f>IF(ISBLANK(A150),0,IF(AND(ISERROR(VLOOKUP(VLOOKUP(A150,ishod_substance!A:G,7,0),$B$4:B149,1,0))=TRUE,VLOOKUP(A150,ishod_substance!A:G,7,0)&gt;0),VLOOKUP(A150,ishod_substance!A:G,7,0),0))</f>
        <v>0</v>
      </c>
      <c r="C150" s="78">
        <f t="shared" si="10"/>
        <v>0</v>
      </c>
      <c r="D150" s="61" t="e">
        <f>VLOOKUP(C150,quide!A:B,2,0)</f>
        <v>#N/A</v>
      </c>
      <c r="E150" s="62" t="e">
        <f>IF(VLOOKUP(B150,quide!$A$2:F214,3,0)&gt;0,VLOOKUP(B150,quide!$A$2:F214,3,0),VLOOKUP(B150,quide!$A$2:F214,6,0))</f>
        <v>#N/A</v>
      </c>
      <c r="F150" s="62" t="e">
        <f>VLOOKUP(C150,quide!$A$1:K1144,5,0)</f>
        <v>#N/A</v>
      </c>
      <c r="G150" s="63" t="e">
        <f t="shared" si="11"/>
        <v>#N/A</v>
      </c>
      <c r="H150" s="62">
        <f>IFERROR(VLOOKUP(B150,tbl5_piv!A:D,4,0),0)</f>
        <v>0</v>
      </c>
      <c r="I150" s="62">
        <f t="shared" si="12"/>
        <v>0</v>
      </c>
      <c r="J150" s="62">
        <f t="shared" si="13"/>
        <v>0</v>
      </c>
      <c r="K150" s="62">
        <f t="shared" si="14"/>
        <v>0</v>
      </c>
    </row>
    <row r="151" spans="1:11" ht="23.25" hidden="1" customHeight="1" x14ac:dyDescent="0.25">
      <c r="A151">
        <v>146</v>
      </c>
      <c r="B151">
        <f>IF(ISBLANK(A151),0,IF(AND(ISERROR(VLOOKUP(VLOOKUP(A151,ishod_substance!A:G,7,0),$B$4:B150,1,0))=TRUE,VLOOKUP(A151,ishod_substance!A:G,7,0)&gt;0),VLOOKUP(A151,ishod_substance!A:G,7,0),0))</f>
        <v>0</v>
      </c>
      <c r="C151" s="78">
        <f t="shared" si="10"/>
        <v>0</v>
      </c>
      <c r="D151" s="61" t="e">
        <f>VLOOKUP(C151,quide!A:B,2,0)</f>
        <v>#N/A</v>
      </c>
      <c r="E151" s="62" t="e">
        <f>IF(VLOOKUP(B151,quide!$A$2:F215,3,0)&gt;0,VLOOKUP(B151,quide!$A$2:F215,3,0),VLOOKUP(B151,quide!$A$2:F215,6,0))</f>
        <v>#N/A</v>
      </c>
      <c r="F151" s="62" t="e">
        <f>VLOOKUP(C151,quide!$A$1:K1145,5,0)</f>
        <v>#N/A</v>
      </c>
      <c r="G151" s="63" t="e">
        <f t="shared" si="11"/>
        <v>#N/A</v>
      </c>
      <c r="H151" s="62">
        <f>IFERROR(VLOOKUP(B151,tbl5_piv!A:D,4,0),0)</f>
        <v>0</v>
      </c>
      <c r="I151" s="62">
        <f t="shared" si="12"/>
        <v>0</v>
      </c>
      <c r="J151" s="62">
        <f t="shared" si="13"/>
        <v>0</v>
      </c>
      <c r="K151" s="62">
        <f t="shared" si="14"/>
        <v>0</v>
      </c>
    </row>
    <row r="152" spans="1:11" ht="23.25" hidden="1" customHeight="1" x14ac:dyDescent="0.25">
      <c r="A152">
        <v>147</v>
      </c>
      <c r="B152">
        <f>IF(ISBLANK(A152),0,IF(AND(ISERROR(VLOOKUP(VLOOKUP(A152,ishod_substance!A:G,7,0),$B$4:B151,1,0))=TRUE,VLOOKUP(A152,ishod_substance!A:G,7,0)&gt;0),VLOOKUP(A152,ishod_substance!A:G,7,0),0))</f>
        <v>0</v>
      </c>
      <c r="C152" s="78">
        <f t="shared" si="10"/>
        <v>0</v>
      </c>
      <c r="D152" s="61" t="e">
        <f>VLOOKUP(C152,quide!A:B,2,0)</f>
        <v>#N/A</v>
      </c>
      <c r="E152" s="62" t="e">
        <f>IF(VLOOKUP(B152,quide!$A$2:F216,3,0)&gt;0,VLOOKUP(B152,quide!$A$2:F216,3,0),VLOOKUP(B152,quide!$A$2:F216,6,0))</f>
        <v>#N/A</v>
      </c>
      <c r="F152" s="62" t="e">
        <f>VLOOKUP(C152,quide!$A$1:K1146,5,0)</f>
        <v>#N/A</v>
      </c>
      <c r="G152" s="63" t="e">
        <f t="shared" si="11"/>
        <v>#N/A</v>
      </c>
      <c r="H152" s="62">
        <f>IFERROR(VLOOKUP(B152,tbl5_piv!A:D,4,0),0)</f>
        <v>0</v>
      </c>
      <c r="I152" s="62">
        <f t="shared" si="12"/>
        <v>0</v>
      </c>
      <c r="J152" s="62">
        <f t="shared" si="13"/>
        <v>0</v>
      </c>
      <c r="K152" s="62">
        <f t="shared" si="14"/>
        <v>0</v>
      </c>
    </row>
    <row r="153" spans="1:11" ht="23.25" hidden="1" customHeight="1" x14ac:dyDescent="0.25">
      <c r="A153">
        <v>148</v>
      </c>
      <c r="B153">
        <f>IF(ISBLANK(A153),0,IF(AND(ISERROR(VLOOKUP(VLOOKUP(A153,ishod_substance!A:G,7,0),$B$4:B152,1,0))=TRUE,VLOOKUP(A153,ishod_substance!A:G,7,0)&gt;0),VLOOKUP(A153,ishod_substance!A:G,7,0),0))</f>
        <v>0</v>
      </c>
      <c r="C153" s="78">
        <f t="shared" si="10"/>
        <v>0</v>
      </c>
      <c r="D153" s="61" t="e">
        <f>VLOOKUP(C153,quide!A:B,2,0)</f>
        <v>#N/A</v>
      </c>
      <c r="E153" s="62" t="e">
        <f>IF(VLOOKUP(B153,quide!$A$2:F217,3,0)&gt;0,VLOOKUP(B153,quide!$A$2:F217,3,0),VLOOKUP(B153,quide!$A$2:F217,6,0))</f>
        <v>#N/A</v>
      </c>
      <c r="F153" s="62" t="e">
        <f>VLOOKUP(C153,quide!$A$1:K1147,5,0)</f>
        <v>#N/A</v>
      </c>
      <c r="G153" s="63" t="e">
        <f t="shared" si="11"/>
        <v>#N/A</v>
      </c>
      <c r="H153" s="62">
        <f>IFERROR(VLOOKUP(B153,tbl5_piv!A:D,4,0),0)</f>
        <v>0</v>
      </c>
      <c r="I153" s="62">
        <f t="shared" si="12"/>
        <v>0</v>
      </c>
      <c r="J153" s="62">
        <f t="shared" si="13"/>
        <v>0</v>
      </c>
      <c r="K153" s="62">
        <f t="shared" si="14"/>
        <v>0</v>
      </c>
    </row>
    <row r="154" spans="1:11" ht="23.25" hidden="1" customHeight="1" x14ac:dyDescent="0.25">
      <c r="A154">
        <v>149</v>
      </c>
      <c r="B154">
        <f>IF(ISBLANK(A154),0,IF(AND(ISERROR(VLOOKUP(VLOOKUP(A154,ishod_substance!A:G,7,0),$B$4:B153,1,0))=TRUE,VLOOKUP(A154,ishod_substance!A:G,7,0)&gt;0),VLOOKUP(A154,ishod_substance!A:G,7,0),0))</f>
        <v>0</v>
      </c>
      <c r="C154" s="78">
        <f t="shared" si="10"/>
        <v>0</v>
      </c>
      <c r="D154" s="61" t="e">
        <f>VLOOKUP(C154,quide!A:B,2,0)</f>
        <v>#N/A</v>
      </c>
      <c r="E154" s="62" t="e">
        <f>IF(VLOOKUP(B154,quide!$A$2:F218,3,0)&gt;0,VLOOKUP(B154,quide!$A$2:F218,3,0),VLOOKUP(B154,quide!$A$2:F218,6,0))</f>
        <v>#N/A</v>
      </c>
      <c r="F154" s="62" t="e">
        <f>VLOOKUP(C154,quide!$A$1:K1148,5,0)</f>
        <v>#N/A</v>
      </c>
      <c r="G154" s="63" t="e">
        <f t="shared" si="11"/>
        <v>#N/A</v>
      </c>
      <c r="H154" s="62">
        <f>IFERROR(VLOOKUP(B154,tbl5_piv!A:D,4,0),0)</f>
        <v>0</v>
      </c>
      <c r="I154" s="62">
        <f t="shared" si="12"/>
        <v>0</v>
      </c>
      <c r="J154" s="62">
        <f t="shared" si="13"/>
        <v>0</v>
      </c>
      <c r="K154" s="62">
        <f t="shared" si="14"/>
        <v>0</v>
      </c>
    </row>
    <row r="155" spans="1:11" ht="23.25" hidden="1" customHeight="1" x14ac:dyDescent="0.25">
      <c r="A155">
        <v>150</v>
      </c>
      <c r="B155">
        <f>IF(ISBLANK(A155),0,IF(AND(ISERROR(VLOOKUP(VLOOKUP(A155,ishod_substance!A:G,7,0),$B$4:B154,1,0))=TRUE,VLOOKUP(A155,ishod_substance!A:G,7,0)&gt;0),VLOOKUP(A155,ishod_substance!A:G,7,0),0))</f>
        <v>0</v>
      </c>
      <c r="C155" s="78">
        <f t="shared" si="10"/>
        <v>0</v>
      </c>
      <c r="D155" s="61" t="e">
        <f>VLOOKUP(C155,quide!A:B,2,0)</f>
        <v>#N/A</v>
      </c>
      <c r="E155" s="62" t="e">
        <f>IF(VLOOKUP(B155,quide!$A$2:F219,3,0)&gt;0,VLOOKUP(B155,quide!$A$2:F219,3,0),VLOOKUP(B155,quide!$A$2:F219,6,0))</f>
        <v>#N/A</v>
      </c>
      <c r="F155" s="62" t="e">
        <f>VLOOKUP(C155,quide!$A$1:K1149,5,0)</f>
        <v>#N/A</v>
      </c>
      <c r="G155" s="63" t="e">
        <f t="shared" si="11"/>
        <v>#N/A</v>
      </c>
      <c r="H155" s="62">
        <f>IFERROR(VLOOKUP(B155,tbl5_piv!A:D,4,0),0)</f>
        <v>0</v>
      </c>
      <c r="I155" s="62">
        <f t="shared" si="12"/>
        <v>0</v>
      </c>
      <c r="J155" s="62">
        <f t="shared" si="13"/>
        <v>0</v>
      </c>
      <c r="K155" s="62">
        <f t="shared" si="14"/>
        <v>0</v>
      </c>
    </row>
    <row r="156" spans="1:11" ht="23.25" hidden="1" customHeight="1" x14ac:dyDescent="0.25">
      <c r="A156">
        <v>151</v>
      </c>
      <c r="B156">
        <f>IF(ISBLANK(A156),0,IF(AND(ISERROR(VLOOKUP(VLOOKUP(A156,ishod_substance!A:G,7,0),$B$4:B155,1,0))=TRUE,VLOOKUP(A156,ishod_substance!A:G,7,0)&gt;0),VLOOKUP(A156,ishod_substance!A:G,7,0),0))</f>
        <v>0</v>
      </c>
      <c r="C156" s="78">
        <f t="shared" si="10"/>
        <v>0</v>
      </c>
      <c r="D156" s="61" t="e">
        <f>VLOOKUP(C156,quide!A:B,2,0)</f>
        <v>#N/A</v>
      </c>
      <c r="E156" s="62" t="e">
        <f>IF(VLOOKUP(B156,quide!$A$2:F220,3,0)&gt;0,VLOOKUP(B156,quide!$A$2:F220,3,0),VLOOKUP(B156,quide!$A$2:F220,6,0))</f>
        <v>#N/A</v>
      </c>
      <c r="F156" s="62" t="e">
        <f>VLOOKUP(C156,quide!$A$1:K1150,5,0)</f>
        <v>#N/A</v>
      </c>
      <c r="G156" s="63" t="e">
        <f t="shared" si="11"/>
        <v>#N/A</v>
      </c>
      <c r="H156" s="62">
        <f>IFERROR(VLOOKUP(B156,tbl5_piv!A:D,4,0),0)</f>
        <v>0</v>
      </c>
      <c r="I156" s="62">
        <f t="shared" si="12"/>
        <v>0</v>
      </c>
      <c r="J156" s="62">
        <f t="shared" si="13"/>
        <v>0</v>
      </c>
      <c r="K156" s="62">
        <f t="shared" si="14"/>
        <v>0</v>
      </c>
    </row>
    <row r="157" spans="1:11" ht="23.25" hidden="1" customHeight="1" x14ac:dyDescent="0.25">
      <c r="A157">
        <v>152</v>
      </c>
      <c r="B157">
        <f>IF(ISBLANK(A157),0,IF(AND(ISERROR(VLOOKUP(VLOOKUP(A157,ishod_substance!A:G,7,0),$B$4:B156,1,0))=TRUE,VLOOKUP(A157,ishod_substance!A:G,7,0)&gt;0),VLOOKUP(A157,ishod_substance!A:G,7,0),0))</f>
        <v>0</v>
      </c>
      <c r="C157" s="78">
        <f t="shared" si="10"/>
        <v>0</v>
      </c>
      <c r="D157" s="61" t="e">
        <f>VLOOKUP(C157,quide!A:B,2,0)</f>
        <v>#N/A</v>
      </c>
      <c r="E157" s="62" t="e">
        <f>IF(VLOOKUP(B157,quide!$A$2:F221,3,0)&gt;0,VLOOKUP(B157,quide!$A$2:F221,3,0),VLOOKUP(B157,quide!$A$2:F221,6,0))</f>
        <v>#N/A</v>
      </c>
      <c r="F157" s="62" t="e">
        <f>VLOOKUP(C157,quide!$A$1:K1151,5,0)</f>
        <v>#N/A</v>
      </c>
      <c r="G157" s="63" t="e">
        <f t="shared" si="11"/>
        <v>#N/A</v>
      </c>
      <c r="H157" s="62">
        <f>IFERROR(VLOOKUP(B157,tbl5_piv!A:D,4,0),0)</f>
        <v>0</v>
      </c>
      <c r="I157" s="62">
        <f t="shared" si="12"/>
        <v>0</v>
      </c>
      <c r="J157" s="62">
        <f t="shared" si="13"/>
        <v>0</v>
      </c>
      <c r="K157" s="62">
        <f t="shared" si="14"/>
        <v>0</v>
      </c>
    </row>
    <row r="158" spans="1:11" ht="23.25" hidden="1" customHeight="1" x14ac:dyDescent="0.25">
      <c r="A158">
        <v>153</v>
      </c>
      <c r="B158">
        <f>IF(ISBLANK(A158),0,IF(AND(ISERROR(VLOOKUP(VLOOKUP(A158,ishod_substance!A:G,7,0),$B$4:B157,1,0))=TRUE,VLOOKUP(A158,ishod_substance!A:G,7,0)&gt;0),VLOOKUP(A158,ishod_substance!A:G,7,0),0))</f>
        <v>0</v>
      </c>
      <c r="C158" s="78">
        <f t="shared" si="10"/>
        <v>0</v>
      </c>
      <c r="D158" s="61" t="e">
        <f>VLOOKUP(C158,quide!A:B,2,0)</f>
        <v>#N/A</v>
      </c>
      <c r="E158" s="62" t="e">
        <f>IF(VLOOKUP(B158,quide!$A$2:F222,3,0)&gt;0,VLOOKUP(B158,quide!$A$2:F222,3,0),VLOOKUP(B158,quide!$A$2:F222,6,0))</f>
        <v>#N/A</v>
      </c>
      <c r="F158" s="62" t="e">
        <f>VLOOKUP(C158,quide!$A$1:K1152,5,0)</f>
        <v>#N/A</v>
      </c>
      <c r="G158" s="63" t="e">
        <f t="shared" si="11"/>
        <v>#N/A</v>
      </c>
      <c r="H158" s="62">
        <f>IFERROR(VLOOKUP(B158,tbl5_piv!A:D,4,0),0)</f>
        <v>0</v>
      </c>
      <c r="I158" s="62">
        <f t="shared" si="12"/>
        <v>0</v>
      </c>
      <c r="J158" s="62">
        <f t="shared" si="13"/>
        <v>0</v>
      </c>
      <c r="K158" s="62">
        <f t="shared" si="14"/>
        <v>0</v>
      </c>
    </row>
    <row r="159" spans="1:11" ht="23.25" hidden="1" customHeight="1" x14ac:dyDescent="0.25">
      <c r="A159">
        <v>154</v>
      </c>
      <c r="B159">
        <f>IF(ISBLANK(A159),0,IF(AND(ISERROR(VLOOKUP(VLOOKUP(A159,ishod_substance!A:G,7,0),$B$4:B158,1,0))=TRUE,VLOOKUP(A159,ishod_substance!A:G,7,0)&gt;0),VLOOKUP(A159,ishod_substance!A:G,7,0),0))</f>
        <v>0</v>
      </c>
      <c r="C159" s="78">
        <f t="shared" si="10"/>
        <v>0</v>
      </c>
      <c r="D159" s="61" t="e">
        <f>VLOOKUP(C159,quide!A:B,2,0)</f>
        <v>#N/A</v>
      </c>
      <c r="E159" s="62" t="e">
        <f>IF(VLOOKUP(B159,quide!$A$2:F223,3,0)&gt;0,VLOOKUP(B159,quide!$A$2:F223,3,0),VLOOKUP(B159,quide!$A$2:F223,6,0))</f>
        <v>#N/A</v>
      </c>
      <c r="F159" s="62" t="e">
        <f>VLOOKUP(C159,quide!$A$1:K1153,5,0)</f>
        <v>#N/A</v>
      </c>
      <c r="G159" s="63" t="e">
        <f t="shared" si="11"/>
        <v>#N/A</v>
      </c>
      <c r="H159" s="62">
        <f>IFERROR(VLOOKUP(B159,tbl5_piv!A:D,4,0),0)</f>
        <v>0</v>
      </c>
      <c r="I159" s="62">
        <f t="shared" si="12"/>
        <v>0</v>
      </c>
      <c r="J159" s="62">
        <f t="shared" si="13"/>
        <v>0</v>
      </c>
      <c r="K159" s="62">
        <f t="shared" si="14"/>
        <v>0</v>
      </c>
    </row>
    <row r="160" spans="1:11" ht="23.25" hidden="1" customHeight="1" x14ac:dyDescent="0.25">
      <c r="A160">
        <v>155</v>
      </c>
      <c r="B160">
        <f>IF(ISBLANK(A160),0,IF(AND(ISERROR(VLOOKUP(VLOOKUP(A160,ishod_substance!A:G,7,0),$B$4:B159,1,0))=TRUE,VLOOKUP(A160,ishod_substance!A:G,7,0)&gt;0),VLOOKUP(A160,ishod_substance!A:G,7,0),0))</f>
        <v>0</v>
      </c>
      <c r="C160" s="78">
        <f t="shared" si="10"/>
        <v>0</v>
      </c>
      <c r="D160" s="61" t="e">
        <f>VLOOKUP(C160,quide!A:B,2,0)</f>
        <v>#N/A</v>
      </c>
      <c r="E160" s="62" t="e">
        <f>IF(VLOOKUP(B160,quide!$A$2:F224,3,0)&gt;0,VLOOKUP(B160,quide!$A$2:F224,3,0),VLOOKUP(B160,quide!$A$2:F224,6,0))</f>
        <v>#N/A</v>
      </c>
      <c r="F160" s="62" t="e">
        <f>VLOOKUP(C160,quide!$A$1:K1154,5,0)</f>
        <v>#N/A</v>
      </c>
      <c r="G160" s="63" t="e">
        <f t="shared" si="11"/>
        <v>#N/A</v>
      </c>
      <c r="H160" s="62">
        <f>IFERROR(VLOOKUP(B160,tbl5_piv!A:D,4,0),0)</f>
        <v>0</v>
      </c>
      <c r="I160" s="62">
        <f t="shared" si="12"/>
        <v>0</v>
      </c>
      <c r="J160" s="62">
        <f t="shared" si="13"/>
        <v>0</v>
      </c>
      <c r="K160" s="62">
        <f t="shared" si="14"/>
        <v>0</v>
      </c>
    </row>
    <row r="161" spans="1:11" ht="23.25" hidden="1" customHeight="1" x14ac:dyDescent="0.25">
      <c r="A161">
        <v>156</v>
      </c>
      <c r="B161">
        <f>IF(ISBLANK(A161),0,IF(AND(ISERROR(VLOOKUP(VLOOKUP(A161,ishod_substance!A:G,7,0),$B$4:B160,1,0))=TRUE,VLOOKUP(A161,ishod_substance!A:G,7,0)&gt;0),VLOOKUP(A161,ishod_substance!A:G,7,0),0))</f>
        <v>0</v>
      </c>
      <c r="C161" s="78">
        <f t="shared" si="10"/>
        <v>0</v>
      </c>
      <c r="D161" s="61" t="e">
        <f>VLOOKUP(C161,quide!A:B,2,0)</f>
        <v>#N/A</v>
      </c>
      <c r="E161" s="62" t="e">
        <f>IF(VLOOKUP(B161,quide!$A$2:F225,3,0)&gt;0,VLOOKUP(B161,quide!$A$2:F225,3,0),VLOOKUP(B161,quide!$A$2:F225,6,0))</f>
        <v>#N/A</v>
      </c>
      <c r="F161" s="62" t="e">
        <f>VLOOKUP(C161,quide!$A$1:K1155,5,0)</f>
        <v>#N/A</v>
      </c>
      <c r="G161" s="63" t="e">
        <f t="shared" si="11"/>
        <v>#N/A</v>
      </c>
      <c r="H161" s="62">
        <f>IFERROR(VLOOKUP(B161,tbl5_piv!A:D,4,0),0)</f>
        <v>0</v>
      </c>
      <c r="I161" s="62">
        <f t="shared" si="12"/>
        <v>0</v>
      </c>
      <c r="J161" s="62">
        <f t="shared" si="13"/>
        <v>0</v>
      </c>
      <c r="K161" s="62">
        <f t="shared" si="14"/>
        <v>0</v>
      </c>
    </row>
    <row r="162" spans="1:11" ht="23.25" hidden="1" customHeight="1" x14ac:dyDescent="0.25">
      <c r="A162">
        <v>157</v>
      </c>
      <c r="B162">
        <f>IF(ISBLANK(A162),0,IF(AND(ISERROR(VLOOKUP(VLOOKUP(A162,ishod_substance!A:G,7,0),$B$4:B161,1,0))=TRUE,VLOOKUP(A162,ishod_substance!A:G,7,0)&gt;0),VLOOKUP(A162,ishod_substance!A:G,7,0),0))</f>
        <v>0</v>
      </c>
      <c r="C162" s="78">
        <f t="shared" si="10"/>
        <v>0</v>
      </c>
      <c r="D162" s="61" t="e">
        <f>VLOOKUP(C162,quide!A:B,2,0)</f>
        <v>#N/A</v>
      </c>
      <c r="E162" s="62" t="e">
        <f>IF(VLOOKUP(B162,quide!$A$2:F226,3,0)&gt;0,VLOOKUP(B162,quide!$A$2:F226,3,0),VLOOKUP(B162,quide!$A$2:F226,6,0))</f>
        <v>#N/A</v>
      </c>
      <c r="F162" s="62" t="e">
        <f>VLOOKUP(C162,quide!$A$1:K1156,5,0)</f>
        <v>#N/A</v>
      </c>
      <c r="G162" s="63" t="e">
        <f t="shared" si="11"/>
        <v>#N/A</v>
      </c>
      <c r="H162" s="62">
        <f>IFERROR(VLOOKUP(B162,tbl5_piv!A:D,4,0),0)</f>
        <v>0</v>
      </c>
      <c r="I162" s="62">
        <f t="shared" si="12"/>
        <v>0</v>
      </c>
      <c r="J162" s="62">
        <f t="shared" si="13"/>
        <v>0</v>
      </c>
      <c r="K162" s="62">
        <f t="shared" si="14"/>
        <v>0</v>
      </c>
    </row>
    <row r="163" spans="1:11" ht="23.25" hidden="1" customHeight="1" x14ac:dyDescent="0.25">
      <c r="A163">
        <v>158</v>
      </c>
      <c r="B163">
        <f>IF(ISBLANK(A163),0,IF(AND(ISERROR(VLOOKUP(VLOOKUP(A163,ishod_substance!A:G,7,0),$B$4:B162,1,0))=TRUE,VLOOKUP(A163,ishod_substance!A:G,7,0)&gt;0),VLOOKUP(A163,ishod_substance!A:G,7,0),0))</f>
        <v>0</v>
      </c>
      <c r="C163" s="78">
        <f t="shared" si="10"/>
        <v>0</v>
      </c>
      <c r="D163" s="61" t="e">
        <f>VLOOKUP(C163,quide!A:B,2,0)</f>
        <v>#N/A</v>
      </c>
      <c r="E163" s="62" t="e">
        <f>IF(VLOOKUP(B163,quide!$A$2:F227,3,0)&gt;0,VLOOKUP(B163,quide!$A$2:F227,3,0),VLOOKUP(B163,quide!$A$2:F227,6,0))</f>
        <v>#N/A</v>
      </c>
      <c r="F163" s="62" t="e">
        <f>VLOOKUP(C163,quide!$A$1:K1157,5,0)</f>
        <v>#N/A</v>
      </c>
      <c r="G163" s="63" t="e">
        <f t="shared" si="11"/>
        <v>#N/A</v>
      </c>
      <c r="H163" s="62">
        <f>IFERROR(VLOOKUP(B163,tbl5_piv!A:D,4,0),0)</f>
        <v>0</v>
      </c>
      <c r="I163" s="62">
        <f t="shared" si="12"/>
        <v>0</v>
      </c>
      <c r="J163" s="62">
        <f t="shared" si="13"/>
        <v>0</v>
      </c>
      <c r="K163" s="62">
        <f t="shared" si="14"/>
        <v>0</v>
      </c>
    </row>
    <row r="164" spans="1:11" ht="23.25" hidden="1" customHeight="1" x14ac:dyDescent="0.25">
      <c r="A164">
        <v>159</v>
      </c>
      <c r="B164">
        <f>IF(ISBLANK(A164),0,IF(AND(ISERROR(VLOOKUP(VLOOKUP(A164,ishod_substance!A:G,7,0),$B$4:B163,1,0))=TRUE,VLOOKUP(A164,ishod_substance!A:G,7,0)&gt;0),VLOOKUP(A164,ishod_substance!A:G,7,0),0))</f>
        <v>0</v>
      </c>
      <c r="C164" s="78">
        <f t="shared" si="10"/>
        <v>0</v>
      </c>
      <c r="D164" s="61" t="e">
        <f>VLOOKUP(C164,quide!A:B,2,0)</f>
        <v>#N/A</v>
      </c>
      <c r="E164" s="62" t="e">
        <f>IF(VLOOKUP(B164,quide!$A$2:F228,3,0)&gt;0,VLOOKUP(B164,quide!$A$2:F228,3,0),VLOOKUP(B164,quide!$A$2:F228,6,0))</f>
        <v>#N/A</v>
      </c>
      <c r="F164" s="62" t="e">
        <f>VLOOKUP(C164,quide!$A$1:K1158,5,0)</f>
        <v>#N/A</v>
      </c>
      <c r="G164" s="63" t="e">
        <f t="shared" si="11"/>
        <v>#N/A</v>
      </c>
      <c r="H164" s="62">
        <f>IFERROR(VLOOKUP(B164,tbl5_piv!A:D,4,0),0)</f>
        <v>0</v>
      </c>
      <c r="I164" s="62">
        <f t="shared" si="12"/>
        <v>0</v>
      </c>
      <c r="J164" s="62">
        <f t="shared" si="13"/>
        <v>0</v>
      </c>
      <c r="K164" s="62">
        <f t="shared" si="14"/>
        <v>0</v>
      </c>
    </row>
    <row r="165" spans="1:11" ht="23.25" hidden="1" customHeight="1" x14ac:dyDescent="0.25">
      <c r="A165">
        <v>160</v>
      </c>
      <c r="B165">
        <f>IF(ISBLANK(A165),0,IF(AND(ISERROR(VLOOKUP(VLOOKUP(A165,ishod_substance!A:G,7,0),$B$4:B164,1,0))=TRUE,VLOOKUP(A165,ishod_substance!A:G,7,0)&gt;0),VLOOKUP(A165,ishod_substance!A:G,7,0),0))</f>
        <v>0</v>
      </c>
      <c r="C165" s="78">
        <f t="shared" si="10"/>
        <v>0</v>
      </c>
      <c r="D165" s="61" t="e">
        <f>VLOOKUP(C165,quide!A:B,2,0)</f>
        <v>#N/A</v>
      </c>
      <c r="E165" s="62" t="e">
        <f>IF(VLOOKUP(B165,quide!$A$2:F229,3,0)&gt;0,VLOOKUP(B165,quide!$A$2:F229,3,0),VLOOKUP(B165,quide!$A$2:F229,6,0))</f>
        <v>#N/A</v>
      </c>
      <c r="F165" s="62" t="e">
        <f>VLOOKUP(C165,quide!$A$1:K1159,5,0)</f>
        <v>#N/A</v>
      </c>
      <c r="G165" s="63" t="e">
        <f t="shared" si="11"/>
        <v>#N/A</v>
      </c>
      <c r="H165" s="62">
        <f>IFERROR(VLOOKUP(B165,tbl5_piv!A:D,4,0),0)</f>
        <v>0</v>
      </c>
      <c r="I165" s="62">
        <f t="shared" si="12"/>
        <v>0</v>
      </c>
      <c r="J165" s="62">
        <f t="shared" si="13"/>
        <v>0</v>
      </c>
      <c r="K165" s="62">
        <f t="shared" si="14"/>
        <v>0</v>
      </c>
    </row>
    <row r="166" spans="1:11" ht="23.25" hidden="1" customHeight="1" x14ac:dyDescent="0.25">
      <c r="A166">
        <v>161</v>
      </c>
      <c r="B166">
        <f>IF(ISBLANK(A166),0,IF(AND(ISERROR(VLOOKUP(VLOOKUP(A166,ishod_substance!A:G,7,0),$B$4:B165,1,0))=TRUE,VLOOKUP(A166,ishod_substance!A:G,7,0)&gt;0),VLOOKUP(A166,ishod_substance!A:G,7,0),0))</f>
        <v>0</v>
      </c>
      <c r="C166" s="78">
        <f t="shared" si="10"/>
        <v>0</v>
      </c>
      <c r="D166" s="61" t="e">
        <f>VLOOKUP(C166,quide!A:B,2,0)</f>
        <v>#N/A</v>
      </c>
      <c r="E166" s="62" t="e">
        <f>IF(VLOOKUP(B166,quide!$A$2:F230,3,0)&gt;0,VLOOKUP(B166,quide!$A$2:F230,3,0),VLOOKUP(B166,quide!$A$2:F230,6,0))</f>
        <v>#N/A</v>
      </c>
      <c r="F166" s="62" t="e">
        <f>VLOOKUP(C166,quide!$A$1:K1160,5,0)</f>
        <v>#N/A</v>
      </c>
      <c r="G166" s="63" t="e">
        <f t="shared" si="11"/>
        <v>#N/A</v>
      </c>
      <c r="H166" s="62">
        <f>IFERROR(VLOOKUP(B166,tbl5_piv!A:D,4,0),0)</f>
        <v>0</v>
      </c>
      <c r="I166" s="62">
        <f t="shared" si="12"/>
        <v>0</v>
      </c>
      <c r="J166" s="62">
        <f t="shared" si="13"/>
        <v>0</v>
      </c>
      <c r="K166" s="62">
        <f t="shared" si="14"/>
        <v>0</v>
      </c>
    </row>
    <row r="167" spans="1:11" ht="23.25" hidden="1" customHeight="1" x14ac:dyDescent="0.25">
      <c r="A167">
        <v>162</v>
      </c>
      <c r="B167">
        <f>IF(ISBLANK(A167),0,IF(AND(ISERROR(VLOOKUP(VLOOKUP(A167,ishod_substance!A:G,7,0),$B$4:B166,1,0))=TRUE,VLOOKUP(A167,ishod_substance!A:G,7,0)&gt;0),VLOOKUP(A167,ishod_substance!A:G,7,0),0))</f>
        <v>0</v>
      </c>
      <c r="C167" s="78">
        <f t="shared" si="10"/>
        <v>0</v>
      </c>
      <c r="D167" s="61" t="e">
        <f>VLOOKUP(C167,quide!A:B,2,0)</f>
        <v>#N/A</v>
      </c>
      <c r="E167" s="62" t="e">
        <f>IF(VLOOKUP(B167,quide!$A$2:F231,3,0)&gt;0,VLOOKUP(B167,quide!$A$2:F231,3,0),VLOOKUP(B167,quide!$A$2:F231,6,0))</f>
        <v>#N/A</v>
      </c>
      <c r="F167" s="62" t="e">
        <f>VLOOKUP(C167,quide!$A$1:K1161,5,0)</f>
        <v>#N/A</v>
      </c>
      <c r="G167" s="63" t="e">
        <f t="shared" si="11"/>
        <v>#N/A</v>
      </c>
      <c r="H167" s="62">
        <f>IFERROR(VLOOKUP(B167,tbl5_piv!A:D,4,0),0)</f>
        <v>0</v>
      </c>
      <c r="I167" s="62">
        <f t="shared" si="12"/>
        <v>0</v>
      </c>
      <c r="J167" s="62">
        <f t="shared" si="13"/>
        <v>0</v>
      </c>
      <c r="K167" s="62">
        <f t="shared" si="14"/>
        <v>0</v>
      </c>
    </row>
    <row r="168" spans="1:11" ht="23.25" hidden="1" customHeight="1" x14ac:dyDescent="0.25">
      <c r="A168">
        <v>163</v>
      </c>
      <c r="B168">
        <f>IF(ISBLANK(A168),0,IF(AND(ISERROR(VLOOKUP(VLOOKUP(A168,ishod_substance!A:G,7,0),$B$4:B167,1,0))=TRUE,VLOOKUP(A168,ishod_substance!A:G,7,0)&gt;0),VLOOKUP(A168,ishod_substance!A:G,7,0),0))</f>
        <v>0</v>
      </c>
      <c r="C168" s="78">
        <f t="shared" si="10"/>
        <v>0</v>
      </c>
      <c r="D168" s="61" t="e">
        <f>VLOOKUP(C168,quide!A:B,2,0)</f>
        <v>#N/A</v>
      </c>
      <c r="E168" s="62" t="e">
        <f>IF(VLOOKUP(B168,quide!$A$2:F232,3,0)&gt;0,VLOOKUP(B168,quide!$A$2:F232,3,0),VLOOKUP(B168,quide!$A$2:F232,6,0))</f>
        <v>#N/A</v>
      </c>
      <c r="F168" s="62" t="e">
        <f>VLOOKUP(C168,quide!$A$1:K1162,5,0)</f>
        <v>#N/A</v>
      </c>
      <c r="G168" s="63" t="e">
        <f t="shared" si="11"/>
        <v>#N/A</v>
      </c>
      <c r="H168" s="62">
        <f>IFERROR(VLOOKUP(B168,tbl5_piv!A:D,4,0),0)</f>
        <v>0</v>
      </c>
      <c r="I168" s="62">
        <f t="shared" si="12"/>
        <v>0</v>
      </c>
      <c r="J168" s="62">
        <f t="shared" si="13"/>
        <v>0</v>
      </c>
      <c r="K168" s="62">
        <f t="shared" si="14"/>
        <v>0</v>
      </c>
    </row>
    <row r="169" spans="1:11" ht="23.25" hidden="1" customHeight="1" x14ac:dyDescent="0.25">
      <c r="A169">
        <v>164</v>
      </c>
      <c r="B169">
        <f>IF(ISBLANK(A169),0,IF(AND(ISERROR(VLOOKUP(VLOOKUP(A169,ishod_substance!A:G,7,0),$B$4:B168,1,0))=TRUE,VLOOKUP(A169,ishod_substance!A:G,7,0)&gt;0),VLOOKUP(A169,ishod_substance!A:G,7,0),0))</f>
        <v>0</v>
      </c>
      <c r="C169" s="78">
        <f t="shared" si="10"/>
        <v>0</v>
      </c>
      <c r="D169" s="61" t="e">
        <f>VLOOKUP(C169,quide!A:B,2,0)</f>
        <v>#N/A</v>
      </c>
      <c r="E169" s="62" t="e">
        <f>IF(VLOOKUP(B169,quide!$A$2:F233,3,0)&gt;0,VLOOKUP(B169,quide!$A$2:F233,3,0),VLOOKUP(B169,quide!$A$2:F233,6,0))</f>
        <v>#N/A</v>
      </c>
      <c r="F169" s="62" t="e">
        <f>VLOOKUP(C169,quide!$A$1:K1163,5,0)</f>
        <v>#N/A</v>
      </c>
      <c r="G169" s="63" t="e">
        <f t="shared" si="11"/>
        <v>#N/A</v>
      </c>
      <c r="H169" s="62">
        <f>IFERROR(VLOOKUP(B169,tbl5_piv!A:D,4,0),0)</f>
        <v>0</v>
      </c>
      <c r="I169" s="62">
        <f t="shared" si="12"/>
        <v>0</v>
      </c>
      <c r="J169" s="62">
        <f t="shared" si="13"/>
        <v>0</v>
      </c>
      <c r="K169" s="62">
        <f t="shared" si="14"/>
        <v>0</v>
      </c>
    </row>
    <row r="170" spans="1:11" ht="23.25" hidden="1" customHeight="1" x14ac:dyDescent="0.25">
      <c r="A170">
        <v>165</v>
      </c>
      <c r="B170">
        <f>IF(ISBLANK(A170),0,IF(AND(ISERROR(VLOOKUP(VLOOKUP(A170,ishod_substance!A:G,7,0),$B$4:B169,1,0))=TRUE,VLOOKUP(A170,ishod_substance!A:G,7,0)&gt;0),VLOOKUP(A170,ishod_substance!A:G,7,0),0))</f>
        <v>0</v>
      </c>
      <c r="C170" s="78">
        <f t="shared" si="10"/>
        <v>0</v>
      </c>
      <c r="D170" s="61" t="e">
        <f>VLOOKUP(C170,quide!A:B,2,0)</f>
        <v>#N/A</v>
      </c>
      <c r="E170" s="62" t="e">
        <f>IF(VLOOKUP(B170,quide!$A$2:F234,3,0)&gt;0,VLOOKUP(B170,quide!$A$2:F234,3,0),VLOOKUP(B170,quide!$A$2:F234,6,0))</f>
        <v>#N/A</v>
      </c>
      <c r="F170" s="62" t="e">
        <f>VLOOKUP(C170,quide!$A$1:K1164,5,0)</f>
        <v>#N/A</v>
      </c>
      <c r="G170" s="63" t="e">
        <f t="shared" si="11"/>
        <v>#N/A</v>
      </c>
      <c r="H170" s="62">
        <f>IFERROR(VLOOKUP(B170,tbl5_piv!A:D,4,0),0)</f>
        <v>0</v>
      </c>
      <c r="I170" s="62">
        <f t="shared" si="12"/>
        <v>0</v>
      </c>
      <c r="J170" s="62">
        <f t="shared" si="13"/>
        <v>0</v>
      </c>
      <c r="K170" s="62">
        <f t="shared" si="14"/>
        <v>0</v>
      </c>
    </row>
    <row r="171" spans="1:11" ht="23.25" hidden="1" customHeight="1" x14ac:dyDescent="0.25">
      <c r="A171">
        <v>166</v>
      </c>
      <c r="B171">
        <f>IF(ISBLANK(A171),0,IF(AND(ISERROR(VLOOKUP(VLOOKUP(A171,ishod_substance!A:G,7,0),$B$4:B170,1,0))=TRUE,VLOOKUP(A171,ishod_substance!A:G,7,0)&gt;0),VLOOKUP(A171,ishod_substance!A:G,7,0),0))</f>
        <v>0</v>
      </c>
      <c r="C171" s="78">
        <f t="shared" si="10"/>
        <v>0</v>
      </c>
      <c r="D171" s="61" t="e">
        <f>VLOOKUP(C171,quide!A:B,2,0)</f>
        <v>#N/A</v>
      </c>
      <c r="E171" s="62" t="e">
        <f>IF(VLOOKUP(B171,quide!$A$2:F235,3,0)&gt;0,VLOOKUP(B171,quide!$A$2:F235,3,0),VLOOKUP(B171,quide!$A$2:F235,6,0))</f>
        <v>#N/A</v>
      </c>
      <c r="F171" s="62" t="e">
        <f>VLOOKUP(C171,quide!$A$1:K1165,5,0)</f>
        <v>#N/A</v>
      </c>
      <c r="G171" s="63" t="e">
        <f t="shared" si="11"/>
        <v>#N/A</v>
      </c>
      <c r="H171" s="62">
        <f>IFERROR(VLOOKUP(B171,tbl5_piv!A:D,4,0),0)</f>
        <v>0</v>
      </c>
      <c r="I171" s="62">
        <f t="shared" si="12"/>
        <v>0</v>
      </c>
      <c r="J171" s="62">
        <f t="shared" si="13"/>
        <v>0</v>
      </c>
      <c r="K171" s="62">
        <f t="shared" si="14"/>
        <v>0</v>
      </c>
    </row>
    <row r="172" spans="1:11" ht="23.25" hidden="1" customHeight="1" x14ac:dyDescent="0.25">
      <c r="A172">
        <v>167</v>
      </c>
      <c r="B172">
        <f>IF(ISBLANK(A172),0,IF(AND(ISERROR(VLOOKUP(VLOOKUP(A172,ishod_substance!A:G,7,0),$B$4:B171,1,0))=TRUE,VLOOKUP(A172,ishod_substance!A:G,7,0)&gt;0),VLOOKUP(A172,ishod_substance!A:G,7,0),0))</f>
        <v>0</v>
      </c>
      <c r="C172" s="78">
        <f t="shared" si="10"/>
        <v>0</v>
      </c>
      <c r="D172" s="61" t="e">
        <f>VLOOKUP(C172,quide!A:B,2,0)</f>
        <v>#N/A</v>
      </c>
      <c r="E172" s="62" t="e">
        <f>IF(VLOOKUP(B172,quide!$A$2:F236,3,0)&gt;0,VLOOKUP(B172,quide!$A$2:F236,3,0),VLOOKUP(B172,quide!$A$2:F236,6,0))</f>
        <v>#N/A</v>
      </c>
      <c r="F172" s="62" t="e">
        <f>VLOOKUP(C172,quide!$A$1:K1166,5,0)</f>
        <v>#N/A</v>
      </c>
      <c r="G172" s="63" t="e">
        <f t="shared" si="11"/>
        <v>#N/A</v>
      </c>
      <c r="H172" s="62">
        <f>IFERROR(VLOOKUP(B172,tbl5_piv!A:D,4,0),0)</f>
        <v>0</v>
      </c>
      <c r="I172" s="62">
        <f t="shared" si="12"/>
        <v>0</v>
      </c>
      <c r="J172" s="62">
        <f t="shared" si="13"/>
        <v>0</v>
      </c>
      <c r="K172" s="62">
        <f t="shared" si="14"/>
        <v>0</v>
      </c>
    </row>
    <row r="173" spans="1:11" ht="23.25" hidden="1" customHeight="1" x14ac:dyDescent="0.25">
      <c r="A173">
        <v>168</v>
      </c>
      <c r="B173">
        <f>IF(ISBLANK(A173),0,IF(AND(ISERROR(VLOOKUP(VLOOKUP(A173,ishod_substance!A:G,7,0),$B$4:B172,1,0))=TRUE,VLOOKUP(A173,ishod_substance!A:G,7,0)&gt;0),VLOOKUP(A173,ishod_substance!A:G,7,0),0))</f>
        <v>0</v>
      </c>
      <c r="C173" s="78">
        <f t="shared" si="10"/>
        <v>0</v>
      </c>
      <c r="D173" s="61" t="e">
        <f>VLOOKUP(C173,quide!A:B,2,0)</f>
        <v>#N/A</v>
      </c>
      <c r="E173" s="62" t="e">
        <f>IF(VLOOKUP(B173,quide!$A$2:F237,3,0)&gt;0,VLOOKUP(B173,quide!$A$2:F237,3,0),VLOOKUP(B173,quide!$A$2:F237,6,0))</f>
        <v>#N/A</v>
      </c>
      <c r="F173" s="62" t="e">
        <f>VLOOKUP(C173,quide!$A$1:K1167,5,0)</f>
        <v>#N/A</v>
      </c>
      <c r="G173" s="63" t="e">
        <f t="shared" si="11"/>
        <v>#N/A</v>
      </c>
      <c r="H173" s="62">
        <f>IFERROR(VLOOKUP(B173,tbl5_piv!A:D,4,0),0)</f>
        <v>0</v>
      </c>
      <c r="I173" s="62">
        <f t="shared" si="12"/>
        <v>0</v>
      </c>
      <c r="J173" s="62">
        <f t="shared" si="13"/>
        <v>0</v>
      </c>
      <c r="K173" s="62">
        <f t="shared" si="14"/>
        <v>0</v>
      </c>
    </row>
    <row r="174" spans="1:11" ht="23.25" hidden="1" customHeight="1" x14ac:dyDescent="0.25">
      <c r="A174">
        <v>169</v>
      </c>
      <c r="B174">
        <f>IF(ISBLANK(A174),0,IF(AND(ISERROR(VLOOKUP(VLOOKUP(A174,ishod_substance!A:G,7,0),$B$4:B173,1,0))=TRUE,VLOOKUP(A174,ishod_substance!A:G,7,0)&gt;0),VLOOKUP(A174,ishod_substance!A:G,7,0),0))</f>
        <v>0</v>
      </c>
      <c r="C174" s="78">
        <f t="shared" si="10"/>
        <v>0</v>
      </c>
      <c r="D174" s="61" t="e">
        <f>VLOOKUP(C174,quide!A:B,2,0)</f>
        <v>#N/A</v>
      </c>
      <c r="E174" s="62" t="e">
        <f>IF(VLOOKUP(B174,quide!$A$2:F238,3,0)&gt;0,VLOOKUP(B174,quide!$A$2:F238,3,0),VLOOKUP(B174,quide!$A$2:F238,6,0))</f>
        <v>#N/A</v>
      </c>
      <c r="F174" s="62" t="e">
        <f>VLOOKUP(C174,quide!$A$1:K1168,5,0)</f>
        <v>#N/A</v>
      </c>
      <c r="G174" s="63" t="e">
        <f t="shared" si="11"/>
        <v>#N/A</v>
      </c>
      <c r="H174" s="62">
        <f>IFERROR(VLOOKUP(B174,tbl5_piv!A:D,4,0),0)</f>
        <v>0</v>
      </c>
      <c r="I174" s="62">
        <f t="shared" si="12"/>
        <v>0</v>
      </c>
      <c r="J174" s="62">
        <f t="shared" si="13"/>
        <v>0</v>
      </c>
      <c r="K174" s="62">
        <f t="shared" si="14"/>
        <v>0</v>
      </c>
    </row>
    <row r="175" spans="1:11" ht="23.25" hidden="1" customHeight="1" x14ac:dyDescent="0.25">
      <c r="A175">
        <v>170</v>
      </c>
      <c r="B175">
        <f>IF(ISBLANK(A175),0,IF(AND(ISERROR(VLOOKUP(VLOOKUP(A175,ishod_substance!A:G,7,0),$B$4:B174,1,0))=TRUE,VLOOKUP(A175,ishod_substance!A:G,7,0)&gt;0),VLOOKUP(A175,ishod_substance!A:G,7,0),0))</f>
        <v>0</v>
      </c>
      <c r="C175" s="78">
        <f t="shared" si="10"/>
        <v>0</v>
      </c>
      <c r="D175" s="61" t="e">
        <f>VLOOKUP(C175,quide!A:B,2,0)</f>
        <v>#N/A</v>
      </c>
      <c r="E175" s="62" t="e">
        <f>IF(VLOOKUP(B175,quide!$A$2:F239,3,0)&gt;0,VLOOKUP(B175,quide!$A$2:F239,3,0),VLOOKUP(B175,quide!$A$2:F239,6,0))</f>
        <v>#N/A</v>
      </c>
      <c r="F175" s="62" t="e">
        <f>VLOOKUP(C175,quide!$A$1:K1169,5,0)</f>
        <v>#N/A</v>
      </c>
      <c r="G175" s="63" t="e">
        <f t="shared" si="11"/>
        <v>#N/A</v>
      </c>
      <c r="H175" s="62">
        <f>IFERROR(VLOOKUP(B175,tbl5_piv!A:D,4,0),0)</f>
        <v>0</v>
      </c>
      <c r="I175" s="62">
        <f t="shared" si="12"/>
        <v>0</v>
      </c>
      <c r="J175" s="62">
        <f t="shared" si="13"/>
        <v>0</v>
      </c>
      <c r="K175" s="62">
        <f t="shared" si="14"/>
        <v>0</v>
      </c>
    </row>
    <row r="176" spans="1:11" ht="23.25" hidden="1" customHeight="1" x14ac:dyDescent="0.25">
      <c r="A176">
        <v>171</v>
      </c>
      <c r="B176">
        <f>IF(ISBLANK(A176),0,IF(AND(ISERROR(VLOOKUP(VLOOKUP(A176,ishod_substance!A:G,7,0),$B$4:B175,1,0))=TRUE,VLOOKUP(A176,ishod_substance!A:G,7,0)&gt;0),VLOOKUP(A176,ishod_substance!A:G,7,0),0))</f>
        <v>0</v>
      </c>
      <c r="C176" s="78">
        <f t="shared" si="10"/>
        <v>0</v>
      </c>
      <c r="D176" s="61" t="e">
        <f>VLOOKUP(C176,quide!A:B,2,0)</f>
        <v>#N/A</v>
      </c>
      <c r="E176" s="62" t="e">
        <f>IF(VLOOKUP(B176,quide!$A$2:F240,3,0)&gt;0,VLOOKUP(B176,quide!$A$2:F240,3,0),VLOOKUP(B176,quide!$A$2:F240,6,0))</f>
        <v>#N/A</v>
      </c>
      <c r="F176" s="62" t="e">
        <f>VLOOKUP(C176,quide!$A$1:K1170,5,0)</f>
        <v>#N/A</v>
      </c>
      <c r="G176" s="63" t="e">
        <f t="shared" si="11"/>
        <v>#N/A</v>
      </c>
      <c r="H176" s="62">
        <f>IFERROR(VLOOKUP(B176,tbl5_piv!A:D,4,0),0)</f>
        <v>0</v>
      </c>
      <c r="I176" s="62">
        <f t="shared" si="12"/>
        <v>0</v>
      </c>
      <c r="J176" s="62">
        <f t="shared" si="13"/>
        <v>0</v>
      </c>
      <c r="K176" s="62">
        <f t="shared" si="14"/>
        <v>0</v>
      </c>
    </row>
    <row r="177" spans="1:11" ht="23.25" hidden="1" customHeight="1" x14ac:dyDescent="0.25">
      <c r="A177">
        <v>172</v>
      </c>
      <c r="B177">
        <f>IF(ISBLANK(A177),0,IF(AND(ISERROR(VLOOKUP(VLOOKUP(A177,ishod_substance!A:G,7,0),$B$4:B176,1,0))=TRUE,VLOOKUP(A177,ishod_substance!A:G,7,0)&gt;0),VLOOKUP(A177,ishod_substance!A:G,7,0),0))</f>
        <v>0</v>
      </c>
      <c r="C177" s="78">
        <f t="shared" si="10"/>
        <v>0</v>
      </c>
      <c r="D177" s="61" t="e">
        <f>VLOOKUP(C177,quide!A:B,2,0)</f>
        <v>#N/A</v>
      </c>
      <c r="E177" s="62" t="e">
        <f>IF(VLOOKUP(B177,quide!$A$2:F241,3,0)&gt;0,VLOOKUP(B177,quide!$A$2:F241,3,0),VLOOKUP(B177,quide!$A$2:F241,6,0))</f>
        <v>#N/A</v>
      </c>
      <c r="F177" s="62" t="e">
        <f>VLOOKUP(C177,quide!$A$1:K1171,5,0)</f>
        <v>#N/A</v>
      </c>
      <c r="G177" s="63" t="e">
        <f t="shared" si="11"/>
        <v>#N/A</v>
      </c>
      <c r="H177" s="62">
        <f>IFERROR(VLOOKUP(B177,tbl5_piv!A:D,4,0),0)</f>
        <v>0</v>
      </c>
      <c r="I177" s="62">
        <f t="shared" si="12"/>
        <v>0</v>
      </c>
      <c r="J177" s="62">
        <f t="shared" si="13"/>
        <v>0</v>
      </c>
      <c r="K177" s="62">
        <f t="shared" si="14"/>
        <v>0</v>
      </c>
    </row>
    <row r="178" spans="1:11" ht="23.25" hidden="1" customHeight="1" x14ac:dyDescent="0.25">
      <c r="A178">
        <v>173</v>
      </c>
      <c r="B178">
        <f>IF(ISBLANK(A178),0,IF(AND(ISERROR(VLOOKUP(VLOOKUP(A178,ishod_substance!A:G,7,0),$B$4:B177,1,0))=TRUE,VLOOKUP(A178,ishod_substance!A:G,7,0)&gt;0),VLOOKUP(A178,ishod_substance!A:G,7,0),0))</f>
        <v>0</v>
      </c>
      <c r="C178" s="78">
        <f t="shared" si="10"/>
        <v>0</v>
      </c>
      <c r="D178" s="61" t="e">
        <f>VLOOKUP(C178,quide!A:B,2,0)</f>
        <v>#N/A</v>
      </c>
      <c r="E178" s="62" t="e">
        <f>IF(VLOOKUP(B178,quide!$A$2:F242,3,0)&gt;0,VLOOKUP(B178,quide!$A$2:F242,3,0),VLOOKUP(B178,quide!$A$2:F242,6,0))</f>
        <v>#N/A</v>
      </c>
      <c r="F178" s="62" t="e">
        <f>VLOOKUP(C178,quide!$A$1:K1172,5,0)</f>
        <v>#N/A</v>
      </c>
      <c r="G178" s="63" t="e">
        <f t="shared" si="11"/>
        <v>#N/A</v>
      </c>
      <c r="H178" s="62">
        <f>IFERROR(VLOOKUP(B178,tbl5_piv!A:D,4,0),0)</f>
        <v>0</v>
      </c>
      <c r="I178" s="62">
        <f t="shared" si="12"/>
        <v>0</v>
      </c>
      <c r="J178" s="62">
        <f t="shared" si="13"/>
        <v>0</v>
      </c>
      <c r="K178" s="62">
        <f t="shared" si="14"/>
        <v>0</v>
      </c>
    </row>
    <row r="179" spans="1:11" ht="23.25" hidden="1" customHeight="1" x14ac:dyDescent="0.25">
      <c r="A179">
        <v>174</v>
      </c>
      <c r="B179">
        <f>IF(ISBLANK(A179),0,IF(AND(ISERROR(VLOOKUP(VLOOKUP(A179,ishod_substance!A:G,7,0),$B$4:B178,1,0))=TRUE,VLOOKUP(A179,ishod_substance!A:G,7,0)&gt;0),VLOOKUP(A179,ishod_substance!A:G,7,0),0))</f>
        <v>0</v>
      </c>
      <c r="C179" s="78">
        <f t="shared" si="10"/>
        <v>0</v>
      </c>
      <c r="D179" s="61" t="e">
        <f>VLOOKUP(C179,quide!A:B,2,0)</f>
        <v>#N/A</v>
      </c>
      <c r="E179" s="62" t="e">
        <f>IF(VLOOKUP(B179,quide!$A$2:F243,3,0)&gt;0,VLOOKUP(B179,quide!$A$2:F243,3,0),VLOOKUP(B179,quide!$A$2:F243,6,0))</f>
        <v>#N/A</v>
      </c>
      <c r="F179" s="62" t="e">
        <f>VLOOKUP(C179,quide!$A$1:K1173,5,0)</f>
        <v>#N/A</v>
      </c>
      <c r="G179" s="63" t="e">
        <f t="shared" si="11"/>
        <v>#N/A</v>
      </c>
      <c r="H179" s="62">
        <f>IFERROR(VLOOKUP(B179,tbl5_piv!A:D,4,0),0)</f>
        <v>0</v>
      </c>
      <c r="I179" s="62">
        <f t="shared" si="12"/>
        <v>0</v>
      </c>
      <c r="J179" s="62">
        <f t="shared" si="13"/>
        <v>0</v>
      </c>
      <c r="K179" s="62">
        <f t="shared" si="14"/>
        <v>0</v>
      </c>
    </row>
    <row r="180" spans="1:11" ht="23.25" hidden="1" customHeight="1" x14ac:dyDescent="0.25">
      <c r="A180">
        <v>175</v>
      </c>
      <c r="B180">
        <f>IF(ISBLANK(A180),0,IF(AND(ISERROR(VLOOKUP(VLOOKUP(A180,ishod_substance!A:G,7,0),$B$4:B179,1,0))=TRUE,VLOOKUP(A180,ishod_substance!A:G,7,0)&gt;0),VLOOKUP(A180,ishod_substance!A:G,7,0),0))</f>
        <v>0</v>
      </c>
      <c r="C180" s="78">
        <f t="shared" si="10"/>
        <v>0</v>
      </c>
      <c r="D180" s="61" t="e">
        <f>VLOOKUP(C180,quide!A:B,2,0)</f>
        <v>#N/A</v>
      </c>
      <c r="E180" s="62" t="e">
        <f>IF(VLOOKUP(B180,quide!$A$2:F244,3,0)&gt;0,VLOOKUP(B180,quide!$A$2:F244,3,0),VLOOKUP(B180,quide!$A$2:F244,6,0))</f>
        <v>#N/A</v>
      </c>
      <c r="F180" s="62" t="e">
        <f>VLOOKUP(C180,quide!$A$1:K1174,5,0)</f>
        <v>#N/A</v>
      </c>
      <c r="G180" s="63" t="e">
        <f t="shared" si="11"/>
        <v>#N/A</v>
      </c>
      <c r="H180" s="62">
        <f>IFERROR(VLOOKUP(B180,tbl5_piv!A:D,4,0),0)</f>
        <v>0</v>
      </c>
      <c r="I180" s="62">
        <f t="shared" si="12"/>
        <v>0</v>
      </c>
      <c r="J180" s="62">
        <f t="shared" si="13"/>
        <v>0</v>
      </c>
      <c r="K180" s="62">
        <f t="shared" si="14"/>
        <v>0</v>
      </c>
    </row>
    <row r="181" spans="1:11" ht="23.25" hidden="1" customHeight="1" x14ac:dyDescent="0.25">
      <c r="A181">
        <v>176</v>
      </c>
      <c r="B181">
        <f>IF(ISBLANK(A181),0,IF(AND(ISERROR(VLOOKUP(VLOOKUP(A181,ishod_substance!A:G,7,0),$B$4:B180,1,0))=TRUE,VLOOKUP(A181,ishod_substance!A:G,7,0)&gt;0),VLOOKUP(A181,ishod_substance!A:G,7,0),0))</f>
        <v>0</v>
      </c>
      <c r="C181" s="78">
        <f t="shared" si="10"/>
        <v>0</v>
      </c>
      <c r="D181" s="61" t="e">
        <f>VLOOKUP(C181,quide!A:B,2,0)</f>
        <v>#N/A</v>
      </c>
      <c r="E181" s="62" t="e">
        <f>IF(VLOOKUP(B181,quide!$A$2:F245,3,0)&gt;0,VLOOKUP(B181,quide!$A$2:F245,3,0),VLOOKUP(B181,quide!$A$2:F245,6,0))</f>
        <v>#N/A</v>
      </c>
      <c r="F181" s="62" t="e">
        <f>VLOOKUP(C181,quide!$A$1:K1175,5,0)</f>
        <v>#N/A</v>
      </c>
      <c r="G181" s="63" t="e">
        <f t="shared" si="11"/>
        <v>#N/A</v>
      </c>
      <c r="H181" s="62">
        <f>IFERROR(VLOOKUP(B181,tbl5_piv!A:D,4,0),0)</f>
        <v>0</v>
      </c>
      <c r="I181" s="62">
        <f t="shared" si="12"/>
        <v>0</v>
      </c>
      <c r="J181" s="62">
        <f t="shared" si="13"/>
        <v>0</v>
      </c>
      <c r="K181" s="62">
        <f t="shared" si="14"/>
        <v>0</v>
      </c>
    </row>
    <row r="182" spans="1:11" ht="23.25" hidden="1" customHeight="1" x14ac:dyDescent="0.25">
      <c r="A182">
        <v>177</v>
      </c>
      <c r="B182">
        <f>IF(ISBLANK(A182),0,IF(AND(ISERROR(VLOOKUP(VLOOKUP(A182,ishod_substance!A:G,7,0),$B$4:B181,1,0))=TRUE,VLOOKUP(A182,ishod_substance!A:G,7,0)&gt;0),VLOOKUP(A182,ishod_substance!A:G,7,0),0))</f>
        <v>0</v>
      </c>
      <c r="C182" s="78">
        <f t="shared" si="10"/>
        <v>0</v>
      </c>
      <c r="D182" s="61" t="e">
        <f>VLOOKUP(C182,quide!A:B,2,0)</f>
        <v>#N/A</v>
      </c>
      <c r="E182" s="62" t="e">
        <f>IF(VLOOKUP(B182,quide!$A$2:F246,3,0)&gt;0,VLOOKUP(B182,quide!$A$2:F246,3,0),VLOOKUP(B182,quide!$A$2:F246,6,0))</f>
        <v>#N/A</v>
      </c>
      <c r="F182" s="62" t="e">
        <f>VLOOKUP(C182,quide!$A$1:K1176,5,0)</f>
        <v>#N/A</v>
      </c>
      <c r="G182" s="63" t="e">
        <f t="shared" si="11"/>
        <v>#N/A</v>
      </c>
      <c r="H182" s="62">
        <f>IFERROR(VLOOKUP(B182,tbl5_piv!A:D,4,0),0)</f>
        <v>0</v>
      </c>
      <c r="I182" s="62">
        <f t="shared" si="12"/>
        <v>0</v>
      </c>
      <c r="J182" s="62">
        <f t="shared" si="13"/>
        <v>0</v>
      </c>
      <c r="K182" s="62">
        <f t="shared" si="14"/>
        <v>0</v>
      </c>
    </row>
    <row r="183" spans="1:11" ht="23.25" hidden="1" customHeight="1" x14ac:dyDescent="0.25">
      <c r="A183">
        <v>178</v>
      </c>
      <c r="B183">
        <f>IF(ISBLANK(A183),0,IF(AND(ISERROR(VLOOKUP(VLOOKUP(A183,ishod_substance!A:G,7,0),$B$4:B182,1,0))=TRUE,VLOOKUP(A183,ishod_substance!A:G,7,0)&gt;0),VLOOKUP(A183,ishod_substance!A:G,7,0),0))</f>
        <v>0</v>
      </c>
      <c r="C183" s="78">
        <f t="shared" si="10"/>
        <v>0</v>
      </c>
      <c r="D183" s="61" t="e">
        <f>VLOOKUP(C183,quide!A:B,2,0)</f>
        <v>#N/A</v>
      </c>
      <c r="E183" s="62" t="e">
        <f>IF(VLOOKUP(B183,quide!$A$2:F247,3,0)&gt;0,VLOOKUP(B183,quide!$A$2:F247,3,0),VLOOKUP(B183,quide!$A$2:F247,6,0))</f>
        <v>#N/A</v>
      </c>
      <c r="F183" s="62" t="e">
        <f>VLOOKUP(C183,quide!$A$1:K1177,5,0)</f>
        <v>#N/A</v>
      </c>
      <c r="G183" s="63" t="e">
        <f t="shared" si="11"/>
        <v>#N/A</v>
      </c>
      <c r="H183" s="62">
        <f>IFERROR(VLOOKUP(B183,tbl5_piv!A:D,4,0),0)</f>
        <v>0</v>
      </c>
      <c r="I183" s="62">
        <f t="shared" si="12"/>
        <v>0</v>
      </c>
      <c r="J183" s="62">
        <f t="shared" si="13"/>
        <v>0</v>
      </c>
      <c r="K183" s="62">
        <f t="shared" si="14"/>
        <v>0</v>
      </c>
    </row>
    <row r="184" spans="1:11" ht="23.25" hidden="1" customHeight="1" x14ac:dyDescent="0.25">
      <c r="A184">
        <v>179</v>
      </c>
      <c r="B184">
        <f>IF(ISBLANK(A184),0,IF(AND(ISERROR(VLOOKUP(VLOOKUP(A184,ishod_substance!A:G,7,0),$B$4:B183,1,0))=TRUE,VLOOKUP(A184,ishod_substance!A:G,7,0)&gt;0),VLOOKUP(A184,ishod_substance!A:G,7,0),0))</f>
        <v>0</v>
      </c>
      <c r="C184" s="78">
        <f t="shared" si="10"/>
        <v>0</v>
      </c>
      <c r="D184" s="61" t="e">
        <f>VLOOKUP(C184,quide!A:B,2,0)</f>
        <v>#N/A</v>
      </c>
      <c r="E184" s="62" t="e">
        <f>IF(VLOOKUP(B184,quide!$A$2:F248,3,0)&gt;0,VLOOKUP(B184,quide!$A$2:F248,3,0),VLOOKUP(B184,quide!$A$2:F248,6,0))</f>
        <v>#N/A</v>
      </c>
      <c r="F184" s="62" t="e">
        <f>VLOOKUP(C184,quide!$A$1:K1178,5,0)</f>
        <v>#N/A</v>
      </c>
      <c r="G184" s="63" t="e">
        <f t="shared" si="11"/>
        <v>#N/A</v>
      </c>
      <c r="H184" s="62">
        <f>IFERROR(VLOOKUP(B184,tbl5_piv!A:D,4,0),0)</f>
        <v>0</v>
      </c>
      <c r="I184" s="62">
        <f t="shared" si="12"/>
        <v>0</v>
      </c>
      <c r="J184" s="62">
        <f t="shared" si="13"/>
        <v>0</v>
      </c>
      <c r="K184" s="62">
        <f t="shared" si="14"/>
        <v>0</v>
      </c>
    </row>
    <row r="185" spans="1:11" ht="23.25" hidden="1" customHeight="1" x14ac:dyDescent="0.25">
      <c r="A185">
        <v>180</v>
      </c>
      <c r="B185">
        <f>IF(ISBLANK(A185),0,IF(AND(ISERROR(VLOOKUP(VLOOKUP(A185,ishod_substance!A:G,7,0),$B$4:B184,1,0))=TRUE,VLOOKUP(A185,ishod_substance!A:G,7,0)&gt;0),VLOOKUP(A185,ishod_substance!A:G,7,0),0))</f>
        <v>0</v>
      </c>
      <c r="C185" s="78">
        <f t="shared" si="10"/>
        <v>0</v>
      </c>
      <c r="D185" s="61" t="e">
        <f>VLOOKUP(C185,quide!A:B,2,0)</f>
        <v>#N/A</v>
      </c>
      <c r="E185" s="62" t="e">
        <f>IF(VLOOKUP(B185,quide!$A$2:F249,3,0)&gt;0,VLOOKUP(B185,quide!$A$2:F249,3,0),VLOOKUP(B185,quide!$A$2:F249,6,0))</f>
        <v>#N/A</v>
      </c>
      <c r="F185" s="62" t="e">
        <f>VLOOKUP(C185,quide!$A$1:K1179,5,0)</f>
        <v>#N/A</v>
      </c>
      <c r="G185" s="63" t="e">
        <f t="shared" si="11"/>
        <v>#N/A</v>
      </c>
      <c r="H185" s="62">
        <f>IFERROR(VLOOKUP(B185,tbl5_piv!A:D,4,0),0)</f>
        <v>0</v>
      </c>
      <c r="I185" s="62">
        <f t="shared" si="12"/>
        <v>0</v>
      </c>
      <c r="J185" s="62">
        <f t="shared" si="13"/>
        <v>0</v>
      </c>
      <c r="K185" s="62">
        <f t="shared" si="14"/>
        <v>0</v>
      </c>
    </row>
    <row r="186" spans="1:11" ht="23.25" hidden="1" customHeight="1" x14ac:dyDescent="0.25">
      <c r="A186">
        <v>181</v>
      </c>
      <c r="B186">
        <f>IF(ISBLANK(A186),0,IF(AND(ISERROR(VLOOKUP(VLOOKUP(A186,ishod_substance!A:G,7,0),$B$4:B185,1,0))=TRUE,VLOOKUP(A186,ishod_substance!A:G,7,0)&gt;0),VLOOKUP(A186,ishod_substance!A:G,7,0),0))</f>
        <v>0</v>
      </c>
      <c r="C186" s="78">
        <f t="shared" si="10"/>
        <v>0</v>
      </c>
      <c r="D186" s="61" t="e">
        <f>VLOOKUP(C186,quide!A:B,2,0)</f>
        <v>#N/A</v>
      </c>
      <c r="E186" s="62" t="e">
        <f>IF(VLOOKUP(B186,quide!$A$2:F250,3,0)&gt;0,VLOOKUP(B186,quide!$A$2:F250,3,0),VLOOKUP(B186,quide!$A$2:F250,6,0))</f>
        <v>#N/A</v>
      </c>
      <c r="F186" s="62" t="e">
        <f>VLOOKUP(C186,quide!$A$1:K1180,5,0)</f>
        <v>#N/A</v>
      </c>
      <c r="G186" s="63" t="e">
        <f t="shared" si="11"/>
        <v>#N/A</v>
      </c>
      <c r="H186" s="62">
        <f>IFERROR(VLOOKUP(B186,tbl5_piv!A:D,4,0),0)</f>
        <v>0</v>
      </c>
      <c r="I186" s="62">
        <f t="shared" si="12"/>
        <v>0</v>
      </c>
      <c r="J186" s="62">
        <f t="shared" si="13"/>
        <v>0</v>
      </c>
      <c r="K186" s="62">
        <f t="shared" si="14"/>
        <v>0</v>
      </c>
    </row>
    <row r="187" spans="1:11" ht="23.25" hidden="1" customHeight="1" x14ac:dyDescent="0.25">
      <c r="A187">
        <v>182</v>
      </c>
      <c r="B187">
        <f>IF(ISBLANK(A187),0,IF(AND(ISERROR(VLOOKUP(VLOOKUP(A187,ishod_substance!A:G,7,0),$B$4:B186,1,0))=TRUE,VLOOKUP(A187,ishod_substance!A:G,7,0)&gt;0),VLOOKUP(A187,ishod_substance!A:G,7,0),0))</f>
        <v>0</v>
      </c>
      <c r="C187" s="78">
        <f t="shared" si="10"/>
        <v>0</v>
      </c>
      <c r="D187" s="61" t="e">
        <f>VLOOKUP(C187,quide!A:B,2,0)</f>
        <v>#N/A</v>
      </c>
      <c r="E187" s="62" t="e">
        <f>IF(VLOOKUP(B187,quide!$A$2:F251,3,0)&gt;0,VLOOKUP(B187,quide!$A$2:F251,3,0),VLOOKUP(B187,quide!$A$2:F251,6,0))</f>
        <v>#N/A</v>
      </c>
      <c r="F187" s="62" t="e">
        <f>VLOOKUP(C187,quide!$A$1:K1181,5,0)</f>
        <v>#N/A</v>
      </c>
      <c r="G187" s="63" t="e">
        <f t="shared" si="11"/>
        <v>#N/A</v>
      </c>
      <c r="H187" s="62">
        <f>IFERROR(VLOOKUP(B187,tbl5_piv!A:D,4,0),0)</f>
        <v>0</v>
      </c>
      <c r="I187" s="62">
        <f t="shared" si="12"/>
        <v>0</v>
      </c>
      <c r="J187" s="62">
        <f t="shared" si="13"/>
        <v>0</v>
      </c>
      <c r="K187" s="62">
        <f t="shared" si="14"/>
        <v>0</v>
      </c>
    </row>
    <row r="188" spans="1:11" ht="23.25" hidden="1" customHeight="1" x14ac:dyDescent="0.25">
      <c r="A188">
        <v>183</v>
      </c>
      <c r="B188">
        <f>IF(ISBLANK(A188),0,IF(AND(ISERROR(VLOOKUP(VLOOKUP(A188,ishod_substance!A:G,7,0),$B$4:B187,1,0))=TRUE,VLOOKUP(A188,ishod_substance!A:G,7,0)&gt;0),VLOOKUP(A188,ishod_substance!A:G,7,0),0))</f>
        <v>0</v>
      </c>
      <c r="C188" s="78">
        <f t="shared" si="10"/>
        <v>0</v>
      </c>
      <c r="D188" s="61" t="e">
        <f>VLOOKUP(C188,quide!A:B,2,0)</f>
        <v>#N/A</v>
      </c>
      <c r="E188" s="62" t="e">
        <f>IF(VLOOKUP(B188,quide!$A$2:F252,3,0)&gt;0,VLOOKUP(B188,quide!$A$2:F252,3,0),VLOOKUP(B188,quide!$A$2:F252,6,0))</f>
        <v>#N/A</v>
      </c>
      <c r="F188" s="62" t="e">
        <f>VLOOKUP(C188,quide!$A$1:K1182,5,0)</f>
        <v>#N/A</v>
      </c>
      <c r="G188" s="63" t="e">
        <f t="shared" si="11"/>
        <v>#N/A</v>
      </c>
      <c r="H188" s="62">
        <f>IFERROR(VLOOKUP(B188,tbl5_piv!A:D,4,0),0)</f>
        <v>0</v>
      </c>
      <c r="I188" s="62">
        <f t="shared" si="12"/>
        <v>0</v>
      </c>
      <c r="J188" s="62">
        <f t="shared" si="13"/>
        <v>0</v>
      </c>
      <c r="K188" s="62">
        <f t="shared" si="14"/>
        <v>0</v>
      </c>
    </row>
    <row r="189" spans="1:11" ht="23.25" hidden="1" customHeight="1" x14ac:dyDescent="0.25">
      <c r="A189">
        <v>184</v>
      </c>
      <c r="B189">
        <f>IF(ISBLANK(A189),0,IF(AND(ISERROR(VLOOKUP(VLOOKUP(A189,ishod_substance!A:G,7,0),$B$4:B188,1,0))=TRUE,VLOOKUP(A189,ishod_substance!A:G,7,0)&gt;0),VLOOKUP(A189,ishod_substance!A:G,7,0),0))</f>
        <v>0</v>
      </c>
      <c r="C189" s="78">
        <f t="shared" si="10"/>
        <v>0</v>
      </c>
      <c r="D189" s="61" t="e">
        <f>VLOOKUP(C189,quide!A:B,2,0)</f>
        <v>#N/A</v>
      </c>
      <c r="E189" s="62" t="e">
        <f>IF(VLOOKUP(B189,quide!$A$2:F253,3,0)&gt;0,VLOOKUP(B189,quide!$A$2:F253,3,0),VLOOKUP(B189,quide!$A$2:F253,6,0))</f>
        <v>#N/A</v>
      </c>
      <c r="F189" s="62" t="e">
        <f>VLOOKUP(C189,quide!$A$1:K1183,5,0)</f>
        <v>#N/A</v>
      </c>
      <c r="G189" s="63" t="e">
        <f t="shared" si="11"/>
        <v>#N/A</v>
      </c>
      <c r="H189" s="62">
        <f>IFERROR(VLOOKUP(B189,tbl5_piv!A:D,4,0),0)</f>
        <v>0</v>
      </c>
      <c r="I189" s="62">
        <f t="shared" si="12"/>
        <v>0</v>
      </c>
      <c r="J189" s="62">
        <f t="shared" si="13"/>
        <v>0</v>
      </c>
      <c r="K189" s="62">
        <f t="shared" si="14"/>
        <v>0</v>
      </c>
    </row>
    <row r="190" spans="1:11" ht="23.25" hidden="1" customHeight="1" x14ac:dyDescent="0.25">
      <c r="A190">
        <v>185</v>
      </c>
      <c r="B190">
        <f>IF(ISBLANK(A190),0,IF(AND(ISERROR(VLOOKUP(VLOOKUP(A190,ishod_substance!A:G,7,0),$B$4:B189,1,0))=TRUE,VLOOKUP(A190,ishod_substance!A:G,7,0)&gt;0),VLOOKUP(A190,ishod_substance!A:G,7,0),0))</f>
        <v>0</v>
      </c>
      <c r="C190" s="78">
        <f t="shared" si="10"/>
        <v>0</v>
      </c>
      <c r="D190" s="61" t="e">
        <f>VLOOKUP(C190,quide!A:B,2,0)</f>
        <v>#N/A</v>
      </c>
      <c r="E190" s="62" t="e">
        <f>IF(VLOOKUP(B190,quide!$A$2:F254,3,0)&gt;0,VLOOKUP(B190,quide!$A$2:F254,3,0),VLOOKUP(B190,quide!$A$2:F254,6,0))</f>
        <v>#N/A</v>
      </c>
      <c r="F190" s="62" t="e">
        <f>VLOOKUP(C190,quide!$A$1:K1184,5,0)</f>
        <v>#N/A</v>
      </c>
      <c r="G190" s="63" t="e">
        <f t="shared" si="11"/>
        <v>#N/A</v>
      </c>
      <c r="H190" s="62">
        <f>IFERROR(VLOOKUP(B190,tbl5_piv!A:D,4,0),0)</f>
        <v>0</v>
      </c>
      <c r="I190" s="62">
        <f t="shared" si="12"/>
        <v>0</v>
      </c>
      <c r="J190" s="62">
        <f t="shared" si="13"/>
        <v>0</v>
      </c>
      <c r="K190" s="62">
        <f t="shared" si="14"/>
        <v>0</v>
      </c>
    </row>
    <row r="191" spans="1:11" ht="23.25" hidden="1" customHeight="1" x14ac:dyDescent="0.25">
      <c r="A191">
        <v>186</v>
      </c>
      <c r="B191">
        <f>IF(ISBLANK(A191),0,IF(AND(ISERROR(VLOOKUP(VLOOKUP(A191,ishod_substance!A:G,7,0),$B$4:B190,1,0))=TRUE,VLOOKUP(A191,ishod_substance!A:G,7,0)&gt;0),VLOOKUP(A191,ishod_substance!A:G,7,0),0))</f>
        <v>0</v>
      </c>
      <c r="C191" s="78">
        <f t="shared" si="10"/>
        <v>0</v>
      </c>
      <c r="D191" s="61" t="e">
        <f>VLOOKUP(C191,quide!A:B,2,0)</f>
        <v>#N/A</v>
      </c>
      <c r="E191" s="62" t="e">
        <f>IF(VLOOKUP(B191,quide!$A$2:F255,3,0)&gt;0,VLOOKUP(B191,quide!$A$2:F255,3,0),VLOOKUP(B191,quide!$A$2:F255,6,0))</f>
        <v>#N/A</v>
      </c>
      <c r="F191" s="62" t="e">
        <f>VLOOKUP(C191,quide!$A$1:K1185,5,0)</f>
        <v>#N/A</v>
      </c>
      <c r="G191" s="63" t="e">
        <f t="shared" si="11"/>
        <v>#N/A</v>
      </c>
      <c r="H191" s="62">
        <f>IFERROR(VLOOKUP(B191,tbl5_piv!A:D,4,0),0)</f>
        <v>0</v>
      </c>
      <c r="I191" s="62">
        <f t="shared" si="12"/>
        <v>0</v>
      </c>
      <c r="J191" s="62">
        <f t="shared" si="13"/>
        <v>0</v>
      </c>
      <c r="K191" s="62">
        <f t="shared" si="14"/>
        <v>0</v>
      </c>
    </row>
    <row r="192" spans="1:11" ht="23.25" hidden="1" customHeight="1" x14ac:dyDescent="0.25">
      <c r="A192">
        <v>187</v>
      </c>
      <c r="B192">
        <f>IF(ISBLANK(A192),0,IF(AND(ISERROR(VLOOKUP(VLOOKUP(A192,ishod_substance!A:G,7,0),$B$4:B191,1,0))=TRUE,VLOOKUP(A192,ishod_substance!A:G,7,0)&gt;0),VLOOKUP(A192,ishod_substance!A:G,7,0),0))</f>
        <v>0</v>
      </c>
      <c r="C192" s="78">
        <f t="shared" si="10"/>
        <v>0</v>
      </c>
      <c r="D192" s="61" t="e">
        <f>VLOOKUP(C192,quide!A:B,2,0)</f>
        <v>#N/A</v>
      </c>
      <c r="E192" s="62" t="e">
        <f>IF(VLOOKUP(B192,quide!$A$2:F256,3,0)&gt;0,VLOOKUP(B192,quide!$A$2:F256,3,0),VLOOKUP(B192,quide!$A$2:F256,6,0))</f>
        <v>#N/A</v>
      </c>
      <c r="F192" s="62" t="e">
        <f>VLOOKUP(C192,quide!$A$1:K1186,5,0)</f>
        <v>#N/A</v>
      </c>
      <c r="G192" s="63" t="e">
        <f t="shared" si="11"/>
        <v>#N/A</v>
      </c>
      <c r="H192" s="62">
        <f>IFERROR(VLOOKUP(B192,tbl5_piv!A:D,4,0),0)</f>
        <v>0</v>
      </c>
      <c r="I192" s="62">
        <f t="shared" si="12"/>
        <v>0</v>
      </c>
      <c r="J192" s="62">
        <f t="shared" si="13"/>
        <v>0</v>
      </c>
      <c r="K192" s="62">
        <f t="shared" si="14"/>
        <v>0</v>
      </c>
    </row>
    <row r="193" spans="1:11" ht="23.25" hidden="1" customHeight="1" x14ac:dyDescent="0.25">
      <c r="A193">
        <v>188</v>
      </c>
      <c r="B193">
        <f>IF(ISBLANK(A193),0,IF(AND(ISERROR(VLOOKUP(VLOOKUP(A193,ishod_substance!A:G,7,0),$B$4:B192,1,0))=TRUE,VLOOKUP(A193,ishod_substance!A:G,7,0)&gt;0),VLOOKUP(A193,ishod_substance!A:G,7,0),0))</f>
        <v>0</v>
      </c>
      <c r="C193" s="78">
        <f t="shared" si="10"/>
        <v>0</v>
      </c>
      <c r="D193" s="61" t="e">
        <f>VLOOKUP(C193,quide!A:B,2,0)</f>
        <v>#N/A</v>
      </c>
      <c r="E193" s="62" t="e">
        <f>IF(VLOOKUP(B193,quide!$A$2:F257,3,0)&gt;0,VLOOKUP(B193,quide!$A$2:F257,3,0),VLOOKUP(B193,quide!$A$2:F257,6,0))</f>
        <v>#N/A</v>
      </c>
      <c r="F193" s="62" t="e">
        <f>VLOOKUP(C193,quide!$A$1:K1187,5,0)</f>
        <v>#N/A</v>
      </c>
      <c r="G193" s="63" t="e">
        <f t="shared" si="11"/>
        <v>#N/A</v>
      </c>
      <c r="H193" s="62">
        <f>IFERROR(VLOOKUP(B193,tbl5_piv!A:D,4,0),0)</f>
        <v>0</v>
      </c>
      <c r="I193" s="62">
        <f t="shared" si="12"/>
        <v>0</v>
      </c>
      <c r="J193" s="62">
        <f t="shared" si="13"/>
        <v>0</v>
      </c>
      <c r="K193" s="62">
        <f t="shared" si="14"/>
        <v>0</v>
      </c>
    </row>
    <row r="194" spans="1:11" ht="23.25" customHeight="1" x14ac:dyDescent="0.25">
      <c r="A194">
        <v>189</v>
      </c>
      <c r="B194">
        <f>IF(ISBLANK(A194),0,IF(AND(ISERROR(VLOOKUP(VLOOKUP(A194,ishod_substance!A:G,7,0),$B$4:B193,1,0))=TRUE,VLOOKUP(A194,ishod_substance!A:G,7,0)&gt;0),VLOOKUP(A194,ishod_substance!A:G,7,0),0))</f>
        <v>2754</v>
      </c>
      <c r="C194" s="78">
        <f t="shared" si="10"/>
        <v>2754</v>
      </c>
      <c r="D194" s="61" t="str">
        <f>VLOOKUP(C194,quide!A:B,2,0)</f>
        <v>Алканы C12-19 (в пересчете на С)</v>
      </c>
      <c r="E194" s="62">
        <f>IF(VLOOKUP(B194,quide!$A$2:F258,3,0)&gt;0,VLOOKUP(B194,quide!$A$2:F258,3,0),VLOOKUP(B194,quide!$A$2:F258,6,0))</f>
        <v>1</v>
      </c>
      <c r="F194" s="62">
        <f>VLOOKUP(C194,quide!$A$1:K1188,5,0)</f>
        <v>0</v>
      </c>
      <c r="G194" s="63">
        <f t="shared" si="11"/>
        <v>0.04</v>
      </c>
      <c r="H194" s="62">
        <f>IFERROR(VLOOKUP(B194,tbl5_piv!A:D,4,0),0)</f>
        <v>0.04</v>
      </c>
      <c r="I194" s="62">
        <f t="shared" si="12"/>
        <v>4.8000000000000001E-2</v>
      </c>
      <c r="J194" s="62">
        <f t="shared" si="13"/>
        <v>5.6000000000000001E-2</v>
      </c>
      <c r="K194" s="62">
        <f t="shared" si="14"/>
        <v>6.4000000000000001E-2</v>
      </c>
    </row>
    <row r="195" spans="1:11" ht="23.25" hidden="1" customHeight="1" x14ac:dyDescent="0.25">
      <c r="A195">
        <v>190</v>
      </c>
      <c r="B195">
        <f>IF(ISBLANK(A195),0,IF(AND(ISERROR(VLOOKUP(VLOOKUP(A195,ishod_substance!A:G,7,0),$B$4:B194,1,0))=TRUE,VLOOKUP(A195,ishod_substance!A:G,7,0)&gt;0),VLOOKUP(A195,ishod_substance!A:G,7,0),0))</f>
        <v>0</v>
      </c>
      <c r="C195" s="78">
        <f t="shared" si="10"/>
        <v>0</v>
      </c>
      <c r="D195" s="61" t="e">
        <f>VLOOKUP(C195,quide!A:B,2,0)</f>
        <v>#N/A</v>
      </c>
      <c r="E195" s="62" t="e">
        <f>IF(VLOOKUP(B195,quide!$A$2:F259,3,0)&gt;0,VLOOKUP(B195,quide!$A$2:F259,3,0),VLOOKUP(B195,quide!$A$2:F259,6,0))</f>
        <v>#N/A</v>
      </c>
      <c r="F195" s="62" t="e">
        <f>VLOOKUP(C195,quide!$A$1:K1189,5,0)</f>
        <v>#N/A</v>
      </c>
      <c r="G195" s="63" t="e">
        <f t="shared" si="11"/>
        <v>#N/A</v>
      </c>
      <c r="H195" s="62">
        <f>IFERROR(VLOOKUP(B195,tbl5_piv!A:D,4,0),0)</f>
        <v>0</v>
      </c>
      <c r="I195" s="62">
        <f t="shared" si="12"/>
        <v>0</v>
      </c>
      <c r="J195" s="62">
        <f t="shared" si="13"/>
        <v>0</v>
      </c>
      <c r="K195" s="62">
        <f t="shared" si="14"/>
        <v>0</v>
      </c>
    </row>
    <row r="196" spans="1:11" ht="23.25" hidden="1" customHeight="1" x14ac:dyDescent="0.25">
      <c r="A196">
        <v>191</v>
      </c>
      <c r="B196">
        <f>IF(ISBLANK(A196),0,IF(AND(ISERROR(VLOOKUP(VLOOKUP(A196,ishod_substance!A:G,7,0),$B$4:B195,1,0))=TRUE,VLOOKUP(A196,ishod_substance!A:G,7,0)&gt;0),VLOOKUP(A196,ishod_substance!A:G,7,0),0))</f>
        <v>0</v>
      </c>
      <c r="C196" s="78">
        <f t="shared" si="10"/>
        <v>0</v>
      </c>
      <c r="D196" s="61" t="e">
        <f>VLOOKUP(C196,quide!A:B,2,0)</f>
        <v>#N/A</v>
      </c>
      <c r="E196" s="62" t="e">
        <f>IF(VLOOKUP(B196,quide!$A$2:F260,3,0)&gt;0,VLOOKUP(B196,quide!$A$2:F260,3,0),VLOOKUP(B196,quide!$A$2:F260,6,0))</f>
        <v>#N/A</v>
      </c>
      <c r="F196" s="62" t="e">
        <f>VLOOKUP(C196,quide!$A$1:K1190,5,0)</f>
        <v>#N/A</v>
      </c>
      <c r="G196" s="63" t="e">
        <f t="shared" si="11"/>
        <v>#N/A</v>
      </c>
      <c r="H196" s="62">
        <f>IFERROR(VLOOKUP(B196,tbl5_piv!A:D,4,0),0)</f>
        <v>0</v>
      </c>
      <c r="I196" s="62">
        <f t="shared" si="12"/>
        <v>0</v>
      </c>
      <c r="J196" s="62">
        <f t="shared" si="13"/>
        <v>0</v>
      </c>
      <c r="K196" s="62">
        <f t="shared" si="14"/>
        <v>0</v>
      </c>
    </row>
    <row r="197" spans="1:11" ht="23.25" hidden="1" customHeight="1" x14ac:dyDescent="0.25">
      <c r="A197">
        <v>192</v>
      </c>
      <c r="B197">
        <f>IF(ISBLANK(A197),0,IF(AND(ISERROR(VLOOKUP(VLOOKUP(A197,ishod_substance!A:G,7,0),$B$4:B196,1,0))=TRUE,VLOOKUP(A197,ishod_substance!A:G,7,0)&gt;0),VLOOKUP(A197,ishod_substance!A:G,7,0),0))</f>
        <v>0</v>
      </c>
      <c r="C197" s="78">
        <f t="shared" si="10"/>
        <v>0</v>
      </c>
      <c r="D197" s="61" t="e">
        <f>VLOOKUP(C197,quide!A:B,2,0)</f>
        <v>#N/A</v>
      </c>
      <c r="E197" s="62" t="e">
        <f>IF(VLOOKUP(B197,quide!$A$2:F261,3,0)&gt;0,VLOOKUP(B197,quide!$A$2:F261,3,0),VLOOKUP(B197,quide!$A$2:F261,6,0))</f>
        <v>#N/A</v>
      </c>
      <c r="F197" s="62" t="e">
        <f>VLOOKUP(C197,quide!$A$1:K1191,5,0)</f>
        <v>#N/A</v>
      </c>
      <c r="G197" s="63" t="e">
        <f t="shared" si="11"/>
        <v>#N/A</v>
      </c>
      <c r="H197" s="62">
        <f>IFERROR(VLOOKUP(B197,tbl5_piv!A:D,4,0),0)</f>
        <v>0</v>
      </c>
      <c r="I197" s="62">
        <f t="shared" si="12"/>
        <v>0</v>
      </c>
      <c r="J197" s="62">
        <f t="shared" si="13"/>
        <v>0</v>
      </c>
      <c r="K197" s="62">
        <f t="shared" si="14"/>
        <v>0</v>
      </c>
    </row>
    <row r="198" spans="1:11" ht="23.25" hidden="1" customHeight="1" x14ac:dyDescent="0.25">
      <c r="A198">
        <v>193</v>
      </c>
      <c r="B198">
        <f>IF(ISBLANK(A198),0,IF(AND(ISERROR(VLOOKUP(VLOOKUP(A198,ishod_substance!A:G,7,0),$B$4:B197,1,0))=TRUE,VLOOKUP(A198,ishod_substance!A:G,7,0)&gt;0),VLOOKUP(A198,ishod_substance!A:G,7,0),0))</f>
        <v>0</v>
      </c>
      <c r="C198" s="78">
        <f t="shared" si="10"/>
        <v>0</v>
      </c>
      <c r="D198" s="61" t="e">
        <f>VLOOKUP(C198,quide!A:B,2,0)</f>
        <v>#N/A</v>
      </c>
      <c r="E198" s="62" t="e">
        <f>IF(VLOOKUP(B198,quide!$A$2:F262,3,0)&gt;0,VLOOKUP(B198,quide!$A$2:F262,3,0),VLOOKUP(B198,quide!$A$2:F262,6,0))</f>
        <v>#N/A</v>
      </c>
      <c r="F198" s="62" t="e">
        <f>VLOOKUP(C198,quide!$A$1:K1192,5,0)</f>
        <v>#N/A</v>
      </c>
      <c r="G198" s="63" t="e">
        <f t="shared" si="11"/>
        <v>#N/A</v>
      </c>
      <c r="H198" s="62">
        <f>IFERROR(VLOOKUP(B198,tbl5_piv!A:D,4,0),0)</f>
        <v>0</v>
      </c>
      <c r="I198" s="62">
        <f t="shared" si="12"/>
        <v>0</v>
      </c>
      <c r="J198" s="62">
        <f t="shared" si="13"/>
        <v>0</v>
      </c>
      <c r="K198" s="62">
        <f t="shared" si="14"/>
        <v>0</v>
      </c>
    </row>
    <row r="199" spans="1:11" ht="23.25" hidden="1" customHeight="1" x14ac:dyDescent="0.25">
      <c r="A199">
        <v>194</v>
      </c>
      <c r="B199">
        <f>IF(ISBLANK(A199),0,IF(AND(ISERROR(VLOOKUP(VLOOKUP(A199,ishod_substance!A:G,7,0),$B$4:B198,1,0))=TRUE,VLOOKUP(A199,ishod_substance!A:G,7,0)&gt;0),VLOOKUP(A199,ishod_substance!A:G,7,0),0))</f>
        <v>0</v>
      </c>
      <c r="C199" s="78">
        <f t="shared" ref="C199:C262" si="15">B199</f>
        <v>0</v>
      </c>
      <c r="D199" s="61" t="e">
        <f>VLOOKUP(C199,quide!A:B,2,0)</f>
        <v>#N/A</v>
      </c>
      <c r="E199" s="62" t="e">
        <f>IF(VLOOKUP(B199,quide!$A$2:F263,3,0)&gt;0,VLOOKUP(B199,quide!$A$2:F263,3,0),VLOOKUP(B199,quide!$A$2:F263,6,0))</f>
        <v>#N/A</v>
      </c>
      <c r="F199" s="62" t="e">
        <f>VLOOKUP(C199,quide!$A$1:K1193,5,0)</f>
        <v>#N/A</v>
      </c>
      <c r="G199" s="63" t="e">
        <f t="shared" ref="G199:G262" si="16">E199*H199</f>
        <v>#N/A</v>
      </c>
      <c r="H199" s="62">
        <f>IFERROR(VLOOKUP(B199,tbl5_piv!A:D,4,0),0)</f>
        <v>0</v>
      </c>
      <c r="I199" s="62">
        <f t="shared" ref="I199:I262" si="17">H199+H199*0.2</f>
        <v>0</v>
      </c>
      <c r="J199" s="62">
        <f t="shared" ref="J199:J262" si="18">H199+H199*0.4</f>
        <v>0</v>
      </c>
      <c r="K199" s="62">
        <f t="shared" ref="K199:K262" si="19">H199+H199*0.6</f>
        <v>0</v>
      </c>
    </row>
    <row r="200" spans="1:11" ht="23.25" hidden="1" customHeight="1" x14ac:dyDescent="0.25">
      <c r="A200">
        <v>195</v>
      </c>
      <c r="B200">
        <f>IF(ISBLANK(A200),0,IF(AND(ISERROR(VLOOKUP(VLOOKUP(A200,ishod_substance!A:G,7,0),$B$4:B199,1,0))=TRUE,VLOOKUP(A200,ishod_substance!A:G,7,0)&gt;0),VLOOKUP(A200,ishod_substance!A:G,7,0),0))</f>
        <v>0</v>
      </c>
      <c r="C200" s="78">
        <f t="shared" si="15"/>
        <v>0</v>
      </c>
      <c r="D200" s="61" t="e">
        <f>VLOOKUP(C200,quide!A:B,2,0)</f>
        <v>#N/A</v>
      </c>
      <c r="E200" s="62" t="e">
        <f>IF(VLOOKUP(B200,quide!$A$2:F264,3,0)&gt;0,VLOOKUP(B200,quide!$A$2:F264,3,0),VLOOKUP(B200,quide!$A$2:F264,6,0))</f>
        <v>#N/A</v>
      </c>
      <c r="F200" s="62" t="e">
        <f>VLOOKUP(C200,quide!$A$1:K1194,5,0)</f>
        <v>#N/A</v>
      </c>
      <c r="G200" s="63" t="e">
        <f t="shared" si="16"/>
        <v>#N/A</v>
      </c>
      <c r="H200" s="62">
        <f>IFERROR(VLOOKUP(B200,tbl5_piv!A:D,4,0),0)</f>
        <v>0</v>
      </c>
      <c r="I200" s="62">
        <f t="shared" si="17"/>
        <v>0</v>
      </c>
      <c r="J200" s="62">
        <f t="shared" si="18"/>
        <v>0</v>
      </c>
      <c r="K200" s="62">
        <f t="shared" si="19"/>
        <v>0</v>
      </c>
    </row>
    <row r="201" spans="1:11" ht="23.25" hidden="1" customHeight="1" x14ac:dyDescent="0.25">
      <c r="A201">
        <v>196</v>
      </c>
      <c r="B201">
        <f>IF(ISBLANK(A201),0,IF(AND(ISERROR(VLOOKUP(VLOOKUP(A201,ishod_substance!A:G,7,0),$B$4:B200,1,0))=TRUE,VLOOKUP(A201,ishod_substance!A:G,7,0)&gt;0),VLOOKUP(A201,ishod_substance!A:G,7,0),0))</f>
        <v>0</v>
      </c>
      <c r="C201" s="78">
        <f t="shared" si="15"/>
        <v>0</v>
      </c>
      <c r="D201" s="61" t="e">
        <f>VLOOKUP(C201,quide!A:B,2,0)</f>
        <v>#N/A</v>
      </c>
      <c r="E201" s="62" t="e">
        <f>IF(VLOOKUP(B201,quide!$A$2:F265,3,0)&gt;0,VLOOKUP(B201,quide!$A$2:F265,3,0),VLOOKUP(B201,quide!$A$2:F265,6,0))</f>
        <v>#N/A</v>
      </c>
      <c r="F201" s="62" t="e">
        <f>VLOOKUP(C201,quide!$A$1:K1195,5,0)</f>
        <v>#N/A</v>
      </c>
      <c r="G201" s="63" t="e">
        <f t="shared" si="16"/>
        <v>#N/A</v>
      </c>
      <c r="H201" s="62">
        <f>IFERROR(VLOOKUP(B201,tbl5_piv!A:D,4,0),0)</f>
        <v>0</v>
      </c>
      <c r="I201" s="62">
        <f t="shared" si="17"/>
        <v>0</v>
      </c>
      <c r="J201" s="62">
        <f t="shared" si="18"/>
        <v>0</v>
      </c>
      <c r="K201" s="62">
        <f t="shared" si="19"/>
        <v>0</v>
      </c>
    </row>
    <row r="202" spans="1:11" ht="23.25" hidden="1" customHeight="1" x14ac:dyDescent="0.25">
      <c r="A202">
        <v>197</v>
      </c>
      <c r="B202">
        <f>IF(ISBLANK(A202),0,IF(AND(ISERROR(VLOOKUP(VLOOKUP(A202,ishod_substance!A:G,7,0),$B$4:B201,1,0))=TRUE,VLOOKUP(A202,ishod_substance!A:G,7,0)&gt;0),VLOOKUP(A202,ishod_substance!A:G,7,0),0))</f>
        <v>0</v>
      </c>
      <c r="C202" s="78">
        <f t="shared" si="15"/>
        <v>0</v>
      </c>
      <c r="D202" s="61" t="e">
        <f>VLOOKUP(C202,quide!A:B,2,0)</f>
        <v>#N/A</v>
      </c>
      <c r="E202" s="62" t="e">
        <f>IF(VLOOKUP(B202,quide!$A$2:F266,3,0)&gt;0,VLOOKUP(B202,quide!$A$2:F266,3,0),VLOOKUP(B202,quide!$A$2:F266,6,0))</f>
        <v>#N/A</v>
      </c>
      <c r="F202" s="62" t="e">
        <f>VLOOKUP(C202,quide!$A$1:K1196,5,0)</f>
        <v>#N/A</v>
      </c>
      <c r="G202" s="63" t="e">
        <f t="shared" si="16"/>
        <v>#N/A</v>
      </c>
      <c r="H202" s="62">
        <f>IFERROR(VLOOKUP(B202,tbl5_piv!A:D,4,0),0)</f>
        <v>0</v>
      </c>
      <c r="I202" s="62">
        <f t="shared" si="17"/>
        <v>0</v>
      </c>
      <c r="J202" s="62">
        <f t="shared" si="18"/>
        <v>0</v>
      </c>
      <c r="K202" s="62">
        <f t="shared" si="19"/>
        <v>0</v>
      </c>
    </row>
    <row r="203" spans="1:11" ht="23.25" hidden="1" customHeight="1" x14ac:dyDescent="0.25">
      <c r="A203">
        <v>198</v>
      </c>
      <c r="B203">
        <f>IF(ISBLANK(A203),0,IF(AND(ISERROR(VLOOKUP(VLOOKUP(A203,ishod_substance!A:G,7,0),$B$4:B202,1,0))=TRUE,VLOOKUP(A203,ishod_substance!A:G,7,0)&gt;0),VLOOKUP(A203,ishod_substance!A:G,7,0),0))</f>
        <v>0</v>
      </c>
      <c r="C203" s="78">
        <f t="shared" si="15"/>
        <v>0</v>
      </c>
      <c r="D203" s="61" t="e">
        <f>VLOOKUP(C203,quide!A:B,2,0)</f>
        <v>#N/A</v>
      </c>
      <c r="E203" s="62" t="e">
        <f>IF(VLOOKUP(B203,quide!$A$2:F267,3,0)&gt;0,VLOOKUP(B203,quide!$A$2:F267,3,0),VLOOKUP(B203,quide!$A$2:F267,6,0))</f>
        <v>#N/A</v>
      </c>
      <c r="F203" s="62" t="e">
        <f>VLOOKUP(C203,quide!$A$1:K1197,5,0)</f>
        <v>#N/A</v>
      </c>
      <c r="G203" s="63" t="e">
        <f t="shared" si="16"/>
        <v>#N/A</v>
      </c>
      <c r="H203" s="62">
        <f>IFERROR(VLOOKUP(B203,tbl5_piv!A:D,4,0),0)</f>
        <v>0</v>
      </c>
      <c r="I203" s="62">
        <f t="shared" si="17"/>
        <v>0</v>
      </c>
      <c r="J203" s="62">
        <f t="shared" si="18"/>
        <v>0</v>
      </c>
      <c r="K203" s="62">
        <f t="shared" si="19"/>
        <v>0</v>
      </c>
    </row>
    <row r="204" spans="1:11" ht="23.25" hidden="1" customHeight="1" x14ac:dyDescent="0.25">
      <c r="A204">
        <v>199</v>
      </c>
      <c r="B204">
        <f>IF(ISBLANK(A204),0,IF(AND(ISERROR(VLOOKUP(VLOOKUP(A204,ishod_substance!A:G,7,0),$B$4:B203,1,0))=TRUE,VLOOKUP(A204,ishod_substance!A:G,7,0)&gt;0),VLOOKUP(A204,ishod_substance!A:G,7,0),0))</f>
        <v>0</v>
      </c>
      <c r="C204" s="78">
        <f t="shared" si="15"/>
        <v>0</v>
      </c>
      <c r="D204" s="61" t="e">
        <f>VLOOKUP(C204,quide!A:B,2,0)</f>
        <v>#N/A</v>
      </c>
      <c r="E204" s="62" t="e">
        <f>IF(VLOOKUP(B204,quide!$A$2:F268,3,0)&gt;0,VLOOKUP(B204,quide!$A$2:F268,3,0),VLOOKUP(B204,quide!$A$2:F268,6,0))</f>
        <v>#N/A</v>
      </c>
      <c r="F204" s="62" t="e">
        <f>VLOOKUP(C204,quide!$A$1:K1198,5,0)</f>
        <v>#N/A</v>
      </c>
      <c r="G204" s="63" t="e">
        <f t="shared" si="16"/>
        <v>#N/A</v>
      </c>
      <c r="H204" s="62">
        <f>IFERROR(VLOOKUP(B204,tbl5_piv!A:D,4,0),0)</f>
        <v>0</v>
      </c>
      <c r="I204" s="62">
        <f t="shared" si="17"/>
        <v>0</v>
      </c>
      <c r="J204" s="62">
        <f t="shared" si="18"/>
        <v>0</v>
      </c>
      <c r="K204" s="62">
        <f t="shared" si="19"/>
        <v>0</v>
      </c>
    </row>
    <row r="205" spans="1:11" ht="23.25" hidden="1" customHeight="1" x14ac:dyDescent="0.25">
      <c r="A205">
        <v>200</v>
      </c>
      <c r="B205">
        <f>IF(ISBLANK(A205),0,IF(AND(ISERROR(VLOOKUP(VLOOKUP(A205,ishod_substance!A:G,7,0),$B$4:B204,1,0))=TRUE,VLOOKUP(A205,ishod_substance!A:G,7,0)&gt;0),VLOOKUP(A205,ishod_substance!A:G,7,0),0))</f>
        <v>0</v>
      </c>
      <c r="C205" s="78">
        <f t="shared" si="15"/>
        <v>0</v>
      </c>
      <c r="D205" s="61" t="e">
        <f>VLOOKUP(C205,quide!A:B,2,0)</f>
        <v>#N/A</v>
      </c>
      <c r="E205" s="62" t="e">
        <f>IF(VLOOKUP(B205,quide!$A$2:F269,3,0)&gt;0,VLOOKUP(B205,quide!$A$2:F269,3,0),VLOOKUP(B205,quide!$A$2:F269,6,0))</f>
        <v>#N/A</v>
      </c>
      <c r="F205" s="62" t="e">
        <f>VLOOKUP(C205,quide!$A$1:K1199,5,0)</f>
        <v>#N/A</v>
      </c>
      <c r="G205" s="63" t="e">
        <f t="shared" si="16"/>
        <v>#N/A</v>
      </c>
      <c r="H205" s="62">
        <f>IFERROR(VLOOKUP(B205,tbl5_piv!A:D,4,0),0)</f>
        <v>0</v>
      </c>
      <c r="I205" s="62">
        <f t="shared" si="17"/>
        <v>0</v>
      </c>
      <c r="J205" s="62">
        <f t="shared" si="18"/>
        <v>0</v>
      </c>
      <c r="K205" s="62">
        <f t="shared" si="19"/>
        <v>0</v>
      </c>
    </row>
    <row r="206" spans="1:11" ht="23.25" hidden="1" customHeight="1" x14ac:dyDescent="0.25">
      <c r="A206">
        <v>201</v>
      </c>
      <c r="B206">
        <f>IF(ISBLANK(A206),0,IF(AND(ISERROR(VLOOKUP(VLOOKUP(A206,ishod_substance!A:G,7,0),$B$4:B205,1,0))=TRUE,VLOOKUP(A206,ishod_substance!A:G,7,0)&gt;0),VLOOKUP(A206,ishod_substance!A:G,7,0),0))</f>
        <v>0</v>
      </c>
      <c r="C206" s="78">
        <f t="shared" si="15"/>
        <v>0</v>
      </c>
      <c r="D206" s="61" t="e">
        <f>VLOOKUP(C206,quide!A:B,2,0)</f>
        <v>#N/A</v>
      </c>
      <c r="E206" s="62" t="e">
        <f>IF(VLOOKUP(B206,quide!$A$2:F270,3,0)&gt;0,VLOOKUP(B206,quide!$A$2:F270,3,0),VLOOKUP(B206,quide!$A$2:F270,6,0))</f>
        <v>#N/A</v>
      </c>
      <c r="F206" s="62" t="e">
        <f>VLOOKUP(C206,quide!$A$1:K1200,5,0)</f>
        <v>#N/A</v>
      </c>
      <c r="G206" s="63" t="e">
        <f t="shared" si="16"/>
        <v>#N/A</v>
      </c>
      <c r="H206" s="62">
        <f>IFERROR(VLOOKUP(B206,tbl5_piv!A:D,4,0),0)</f>
        <v>0</v>
      </c>
      <c r="I206" s="62">
        <f t="shared" si="17"/>
        <v>0</v>
      </c>
      <c r="J206" s="62">
        <f t="shared" si="18"/>
        <v>0</v>
      </c>
      <c r="K206" s="62">
        <f t="shared" si="19"/>
        <v>0</v>
      </c>
    </row>
    <row r="207" spans="1:11" ht="23.25" hidden="1" customHeight="1" x14ac:dyDescent="0.25">
      <c r="A207">
        <v>202</v>
      </c>
      <c r="B207">
        <f>IF(ISBLANK(A207),0,IF(AND(ISERROR(VLOOKUP(VLOOKUP(A207,ishod_substance!A:G,7,0),$B$4:B206,1,0))=TRUE,VLOOKUP(A207,ishod_substance!A:G,7,0)&gt;0),VLOOKUP(A207,ishod_substance!A:G,7,0),0))</f>
        <v>0</v>
      </c>
      <c r="C207" s="78">
        <f t="shared" si="15"/>
        <v>0</v>
      </c>
      <c r="D207" s="61" t="e">
        <f>VLOOKUP(C207,quide!A:B,2,0)</f>
        <v>#N/A</v>
      </c>
      <c r="E207" s="62" t="e">
        <f>IF(VLOOKUP(B207,quide!$A$2:F271,3,0)&gt;0,VLOOKUP(B207,quide!$A$2:F271,3,0),VLOOKUP(B207,quide!$A$2:F271,6,0))</f>
        <v>#N/A</v>
      </c>
      <c r="F207" s="62" t="e">
        <f>VLOOKUP(C207,quide!$A$1:K1201,5,0)</f>
        <v>#N/A</v>
      </c>
      <c r="G207" s="63" t="e">
        <f t="shared" si="16"/>
        <v>#N/A</v>
      </c>
      <c r="H207" s="62">
        <f>IFERROR(VLOOKUP(B207,tbl5_piv!A:D,4,0),0)</f>
        <v>0</v>
      </c>
      <c r="I207" s="62">
        <f t="shared" si="17"/>
        <v>0</v>
      </c>
      <c r="J207" s="62">
        <f t="shared" si="18"/>
        <v>0</v>
      </c>
      <c r="K207" s="62">
        <f t="shared" si="19"/>
        <v>0</v>
      </c>
    </row>
    <row r="208" spans="1:11" ht="23.25" hidden="1" customHeight="1" x14ac:dyDescent="0.25">
      <c r="A208">
        <v>203</v>
      </c>
      <c r="B208">
        <f>IF(ISBLANK(A208),0,IF(AND(ISERROR(VLOOKUP(VLOOKUP(A208,ishod_substance!A:G,7,0),$B$4:B207,1,0))=TRUE,VLOOKUP(A208,ishod_substance!A:G,7,0)&gt;0),VLOOKUP(A208,ishod_substance!A:G,7,0),0))</f>
        <v>0</v>
      </c>
      <c r="C208" s="78">
        <f t="shared" si="15"/>
        <v>0</v>
      </c>
      <c r="D208" s="61" t="e">
        <f>VLOOKUP(C208,quide!A:B,2,0)</f>
        <v>#N/A</v>
      </c>
      <c r="E208" s="62" t="e">
        <f>IF(VLOOKUP(B208,quide!$A$2:F272,3,0)&gt;0,VLOOKUP(B208,quide!$A$2:F272,3,0),VLOOKUP(B208,quide!$A$2:F272,6,0))</f>
        <v>#N/A</v>
      </c>
      <c r="F208" s="62" t="e">
        <f>VLOOKUP(C208,quide!$A$1:K1202,5,0)</f>
        <v>#N/A</v>
      </c>
      <c r="G208" s="63" t="e">
        <f t="shared" si="16"/>
        <v>#N/A</v>
      </c>
      <c r="H208" s="62">
        <f>IFERROR(VLOOKUP(B208,tbl5_piv!A:D,4,0),0)</f>
        <v>0</v>
      </c>
      <c r="I208" s="62">
        <f t="shared" si="17"/>
        <v>0</v>
      </c>
      <c r="J208" s="62">
        <f t="shared" si="18"/>
        <v>0</v>
      </c>
      <c r="K208" s="62">
        <f t="shared" si="19"/>
        <v>0</v>
      </c>
    </row>
    <row r="209" spans="1:11" ht="23.25" hidden="1" customHeight="1" x14ac:dyDescent="0.25">
      <c r="A209">
        <v>204</v>
      </c>
      <c r="B209">
        <f>IF(ISBLANK(A209),0,IF(AND(ISERROR(VLOOKUP(VLOOKUP(A209,ishod_substance!A:G,7,0),$B$4:B208,1,0))=TRUE,VLOOKUP(A209,ishod_substance!A:G,7,0)&gt;0),VLOOKUP(A209,ishod_substance!A:G,7,0),0))</f>
        <v>0</v>
      </c>
      <c r="C209" s="78">
        <f t="shared" si="15"/>
        <v>0</v>
      </c>
      <c r="D209" s="61" t="e">
        <f>VLOOKUP(C209,quide!A:B,2,0)</f>
        <v>#N/A</v>
      </c>
      <c r="E209" s="62" t="e">
        <f>IF(VLOOKUP(B209,quide!$A$2:F273,3,0)&gt;0,VLOOKUP(B209,quide!$A$2:F273,3,0),VLOOKUP(B209,quide!$A$2:F273,6,0))</f>
        <v>#N/A</v>
      </c>
      <c r="F209" s="62" t="e">
        <f>VLOOKUP(C209,quide!$A$1:K1203,5,0)</f>
        <v>#N/A</v>
      </c>
      <c r="G209" s="63" t="e">
        <f t="shared" si="16"/>
        <v>#N/A</v>
      </c>
      <c r="H209" s="62">
        <f>IFERROR(VLOOKUP(B209,tbl5_piv!A:D,4,0),0)</f>
        <v>0</v>
      </c>
      <c r="I209" s="62">
        <f t="shared" si="17"/>
        <v>0</v>
      </c>
      <c r="J209" s="62">
        <f t="shared" si="18"/>
        <v>0</v>
      </c>
      <c r="K209" s="62">
        <f t="shared" si="19"/>
        <v>0</v>
      </c>
    </row>
    <row r="210" spans="1:11" ht="23.25" hidden="1" customHeight="1" x14ac:dyDescent="0.25">
      <c r="A210">
        <v>205</v>
      </c>
      <c r="B210">
        <f>IF(ISBLANK(A210),0,IF(AND(ISERROR(VLOOKUP(VLOOKUP(A210,ishod_substance!A:G,7,0),$B$4:B209,1,0))=TRUE,VLOOKUP(A210,ishod_substance!A:G,7,0)&gt;0),VLOOKUP(A210,ishod_substance!A:G,7,0),0))</f>
        <v>0</v>
      </c>
      <c r="C210" s="78">
        <f t="shared" si="15"/>
        <v>0</v>
      </c>
      <c r="D210" s="61" t="e">
        <f>VLOOKUP(C210,quide!A:B,2,0)</f>
        <v>#N/A</v>
      </c>
      <c r="E210" s="62" t="e">
        <f>IF(VLOOKUP(B210,quide!$A$2:F274,3,0)&gt;0,VLOOKUP(B210,quide!$A$2:F274,3,0),VLOOKUP(B210,quide!$A$2:F274,6,0))</f>
        <v>#N/A</v>
      </c>
      <c r="F210" s="62" t="e">
        <f>VLOOKUP(C210,quide!$A$1:K1204,5,0)</f>
        <v>#N/A</v>
      </c>
      <c r="G210" s="63" t="e">
        <f t="shared" si="16"/>
        <v>#N/A</v>
      </c>
      <c r="H210" s="62">
        <f>IFERROR(VLOOKUP(B210,tbl5_piv!A:D,4,0),0)</f>
        <v>0</v>
      </c>
      <c r="I210" s="62">
        <f t="shared" si="17"/>
        <v>0</v>
      </c>
      <c r="J210" s="62">
        <f t="shared" si="18"/>
        <v>0</v>
      </c>
      <c r="K210" s="62">
        <f t="shared" si="19"/>
        <v>0</v>
      </c>
    </row>
    <row r="211" spans="1:11" ht="23.25" hidden="1" customHeight="1" x14ac:dyDescent="0.25">
      <c r="A211">
        <v>206</v>
      </c>
      <c r="B211">
        <f>IF(ISBLANK(A211),0,IF(AND(ISERROR(VLOOKUP(VLOOKUP(A211,ishod_substance!A:G,7,0),$B$4:B210,1,0))=TRUE,VLOOKUP(A211,ishod_substance!A:G,7,0)&gt;0),VLOOKUP(A211,ishod_substance!A:G,7,0),0))</f>
        <v>0</v>
      </c>
      <c r="C211" s="78">
        <f t="shared" si="15"/>
        <v>0</v>
      </c>
      <c r="D211" s="61" t="e">
        <f>VLOOKUP(C211,quide!A:B,2,0)</f>
        <v>#N/A</v>
      </c>
      <c r="E211" s="62" t="e">
        <f>IF(VLOOKUP(B211,quide!$A$2:F275,3,0)&gt;0,VLOOKUP(B211,quide!$A$2:F275,3,0),VLOOKUP(B211,quide!$A$2:F275,6,0))</f>
        <v>#N/A</v>
      </c>
      <c r="F211" s="62" t="e">
        <f>VLOOKUP(C211,quide!$A$1:K1205,5,0)</f>
        <v>#N/A</v>
      </c>
      <c r="G211" s="63" t="e">
        <f t="shared" si="16"/>
        <v>#N/A</v>
      </c>
      <c r="H211" s="62">
        <f>IFERROR(VLOOKUP(B211,tbl5_piv!A:D,4,0),0)</f>
        <v>0</v>
      </c>
      <c r="I211" s="62">
        <f t="shared" si="17"/>
        <v>0</v>
      </c>
      <c r="J211" s="62">
        <f t="shared" si="18"/>
        <v>0</v>
      </c>
      <c r="K211" s="62">
        <f t="shared" si="19"/>
        <v>0</v>
      </c>
    </row>
    <row r="212" spans="1:11" ht="23.25" hidden="1" customHeight="1" x14ac:dyDescent="0.25">
      <c r="A212">
        <v>207</v>
      </c>
      <c r="B212">
        <f>IF(ISBLANK(A212),0,IF(AND(ISERROR(VLOOKUP(VLOOKUP(A212,ishod_substance!A:G,7,0),$B$4:B211,1,0))=TRUE,VLOOKUP(A212,ishod_substance!A:G,7,0)&gt;0),VLOOKUP(A212,ishod_substance!A:G,7,0),0))</f>
        <v>0</v>
      </c>
      <c r="C212" s="78">
        <f t="shared" si="15"/>
        <v>0</v>
      </c>
      <c r="D212" s="61" t="e">
        <f>VLOOKUP(C212,quide!A:B,2,0)</f>
        <v>#N/A</v>
      </c>
      <c r="E212" s="62" t="e">
        <f>IF(VLOOKUP(B212,quide!$A$2:F276,3,0)&gt;0,VLOOKUP(B212,quide!$A$2:F276,3,0),VLOOKUP(B212,quide!$A$2:F276,6,0))</f>
        <v>#N/A</v>
      </c>
      <c r="F212" s="62" t="e">
        <f>VLOOKUP(C212,quide!$A$1:K1206,5,0)</f>
        <v>#N/A</v>
      </c>
      <c r="G212" s="63" t="e">
        <f t="shared" si="16"/>
        <v>#N/A</v>
      </c>
      <c r="H212" s="62">
        <f>IFERROR(VLOOKUP(B212,tbl5_piv!A:D,4,0),0)</f>
        <v>0</v>
      </c>
      <c r="I212" s="62">
        <f t="shared" si="17"/>
        <v>0</v>
      </c>
      <c r="J212" s="62">
        <f t="shared" si="18"/>
        <v>0</v>
      </c>
      <c r="K212" s="62">
        <f t="shared" si="19"/>
        <v>0</v>
      </c>
    </row>
    <row r="213" spans="1:11" ht="23.25" hidden="1" customHeight="1" x14ac:dyDescent="0.25">
      <c r="A213">
        <v>208</v>
      </c>
      <c r="B213">
        <f>IF(ISBLANK(A213),0,IF(AND(ISERROR(VLOOKUP(VLOOKUP(A213,ishod_substance!A:G,7,0),$B$4:B212,1,0))=TRUE,VLOOKUP(A213,ishod_substance!A:G,7,0)&gt;0),VLOOKUP(A213,ishod_substance!A:G,7,0),0))</f>
        <v>0</v>
      </c>
      <c r="C213" s="78">
        <f t="shared" si="15"/>
        <v>0</v>
      </c>
      <c r="D213" s="61" t="e">
        <f>VLOOKUP(C213,quide!A:B,2,0)</f>
        <v>#N/A</v>
      </c>
      <c r="E213" s="62" t="e">
        <f>IF(VLOOKUP(B213,quide!$A$2:F277,3,0)&gt;0,VLOOKUP(B213,quide!$A$2:F277,3,0),VLOOKUP(B213,quide!$A$2:F277,6,0))</f>
        <v>#N/A</v>
      </c>
      <c r="F213" s="62" t="e">
        <f>VLOOKUP(C213,quide!$A$1:K1207,5,0)</f>
        <v>#N/A</v>
      </c>
      <c r="G213" s="63" t="e">
        <f t="shared" si="16"/>
        <v>#N/A</v>
      </c>
      <c r="H213" s="62">
        <f>IFERROR(VLOOKUP(B213,tbl5_piv!A:D,4,0),0)</f>
        <v>0</v>
      </c>
      <c r="I213" s="62">
        <f t="shared" si="17"/>
        <v>0</v>
      </c>
      <c r="J213" s="62">
        <f t="shared" si="18"/>
        <v>0</v>
      </c>
      <c r="K213" s="62">
        <f t="shared" si="19"/>
        <v>0</v>
      </c>
    </row>
    <row r="214" spans="1:11" ht="23.25" hidden="1" customHeight="1" x14ac:dyDescent="0.25">
      <c r="A214">
        <v>209</v>
      </c>
      <c r="B214" t="e">
        <f>IF(ISBLANK(A214),0,IF(AND(ISERROR(VLOOKUP(VLOOKUP(A214,ishod_substance!A:G,7,0),$B$4:B213,1,0))=TRUE,VLOOKUP(A214,ishod_substance!A:G,7,0)&gt;0),VLOOKUP(A214,ishod_substance!A:G,7,0),0))</f>
        <v>#N/A</v>
      </c>
      <c r="C214" s="78" t="e">
        <f t="shared" si="15"/>
        <v>#N/A</v>
      </c>
      <c r="D214" s="61" t="e">
        <f>VLOOKUP(C214,quide!A:B,2,0)</f>
        <v>#N/A</v>
      </c>
      <c r="E214" s="62" t="e">
        <f>IF(VLOOKUP(B214,quide!$A$2:F278,3,0)&gt;0,VLOOKUP(B214,quide!$A$2:F278,3,0),VLOOKUP(B214,quide!$A$2:F278,6,0))</f>
        <v>#N/A</v>
      </c>
      <c r="F214" s="62" t="e">
        <f>VLOOKUP(C214,quide!$A$1:K1208,5,0)</f>
        <v>#N/A</v>
      </c>
      <c r="G214" s="63" t="e">
        <f t="shared" si="16"/>
        <v>#N/A</v>
      </c>
      <c r="H214" s="62">
        <f>IFERROR(VLOOKUP(B214,tbl5_piv!A:D,4,0),0)</f>
        <v>0</v>
      </c>
      <c r="I214" s="62">
        <f t="shared" si="17"/>
        <v>0</v>
      </c>
      <c r="J214" s="62">
        <f t="shared" si="18"/>
        <v>0</v>
      </c>
      <c r="K214" s="62">
        <f t="shared" si="19"/>
        <v>0</v>
      </c>
    </row>
    <row r="215" spans="1:11" ht="23.25" hidden="1" customHeight="1" x14ac:dyDescent="0.25">
      <c r="A215">
        <v>210</v>
      </c>
      <c r="B215" t="e">
        <f>IF(ISBLANK(A215),0,IF(AND(ISERROR(VLOOKUP(VLOOKUP(A215,ishod_substance!A:G,7,0),$B$4:B214,1,0))=TRUE,VLOOKUP(A215,ishod_substance!A:G,7,0)&gt;0),VLOOKUP(A215,ishod_substance!A:G,7,0),0))</f>
        <v>#N/A</v>
      </c>
      <c r="C215" s="78" t="e">
        <f t="shared" si="15"/>
        <v>#N/A</v>
      </c>
      <c r="D215" s="61" t="e">
        <f>VLOOKUP(C215,quide!A:B,2,0)</f>
        <v>#N/A</v>
      </c>
      <c r="E215" s="62" t="e">
        <f>IF(VLOOKUP(B215,quide!$A$2:F279,3,0)&gt;0,VLOOKUP(B215,quide!$A$2:F279,3,0),VLOOKUP(B215,quide!$A$2:F279,6,0))</f>
        <v>#N/A</v>
      </c>
      <c r="F215" s="62" t="e">
        <f>VLOOKUP(C215,quide!$A$1:K1209,5,0)</f>
        <v>#N/A</v>
      </c>
      <c r="G215" s="63" t="e">
        <f t="shared" si="16"/>
        <v>#N/A</v>
      </c>
      <c r="H215" s="62">
        <f>IFERROR(VLOOKUP(B215,tbl5_piv!A:D,4,0),0)</f>
        <v>0</v>
      </c>
      <c r="I215" s="62">
        <f t="shared" si="17"/>
        <v>0</v>
      </c>
      <c r="J215" s="62">
        <f t="shared" si="18"/>
        <v>0</v>
      </c>
      <c r="K215" s="62">
        <f t="shared" si="19"/>
        <v>0</v>
      </c>
    </row>
    <row r="216" spans="1:11" ht="23.25" hidden="1" customHeight="1" x14ac:dyDescent="0.25">
      <c r="A216">
        <v>211</v>
      </c>
      <c r="B216" t="e">
        <f>IF(ISBLANK(A216),0,IF(AND(ISERROR(VLOOKUP(VLOOKUP(A216,ishod_substance!A:G,7,0),$B$4:B215,1,0))=TRUE,VLOOKUP(A216,ishod_substance!A:G,7,0)&gt;0),VLOOKUP(A216,ishod_substance!A:G,7,0),0))</f>
        <v>#N/A</v>
      </c>
      <c r="C216" s="78" t="e">
        <f t="shared" si="15"/>
        <v>#N/A</v>
      </c>
      <c r="D216" s="61" t="e">
        <f>VLOOKUP(C216,quide!A:B,2,0)</f>
        <v>#N/A</v>
      </c>
      <c r="E216" s="62" t="e">
        <f>IF(VLOOKUP(B216,quide!$A$2:F280,3,0)&gt;0,VLOOKUP(B216,quide!$A$2:F280,3,0),VLOOKUP(B216,quide!$A$2:F280,6,0))</f>
        <v>#N/A</v>
      </c>
      <c r="F216" s="62" t="e">
        <f>VLOOKUP(C216,quide!$A$1:K1210,5,0)</f>
        <v>#N/A</v>
      </c>
      <c r="G216" s="63" t="e">
        <f t="shared" si="16"/>
        <v>#N/A</v>
      </c>
      <c r="H216" s="62">
        <f>IFERROR(VLOOKUP(B216,tbl5_piv!A:D,4,0),0)</f>
        <v>0</v>
      </c>
      <c r="I216" s="62">
        <f t="shared" si="17"/>
        <v>0</v>
      </c>
      <c r="J216" s="62">
        <f t="shared" si="18"/>
        <v>0</v>
      </c>
      <c r="K216" s="62">
        <f t="shared" si="19"/>
        <v>0</v>
      </c>
    </row>
    <row r="217" spans="1:11" ht="23.25" hidden="1" customHeight="1" x14ac:dyDescent="0.25">
      <c r="A217">
        <v>212</v>
      </c>
      <c r="B217" t="e">
        <f>IF(ISBLANK(A217),0,IF(AND(ISERROR(VLOOKUP(VLOOKUP(A217,ishod_substance!A:G,7,0),$B$4:B216,1,0))=TRUE,VLOOKUP(A217,ishod_substance!A:G,7,0)&gt;0),VLOOKUP(A217,ishod_substance!A:G,7,0),0))</f>
        <v>#N/A</v>
      </c>
      <c r="C217" s="78" t="e">
        <f t="shared" si="15"/>
        <v>#N/A</v>
      </c>
      <c r="D217" s="61" t="e">
        <f>VLOOKUP(C217,quide!A:B,2,0)</f>
        <v>#N/A</v>
      </c>
      <c r="E217" s="62" t="e">
        <f>IF(VLOOKUP(B217,quide!$A$2:F281,3,0)&gt;0,VLOOKUP(B217,quide!$A$2:F281,3,0),VLOOKUP(B217,quide!$A$2:F281,6,0))</f>
        <v>#N/A</v>
      </c>
      <c r="F217" s="62" t="e">
        <f>VLOOKUP(C217,quide!$A$1:K1211,5,0)</f>
        <v>#N/A</v>
      </c>
      <c r="G217" s="63" t="e">
        <f t="shared" si="16"/>
        <v>#N/A</v>
      </c>
      <c r="H217" s="62">
        <f>IFERROR(VLOOKUP(B217,tbl5_piv!A:D,4,0),0)</f>
        <v>0</v>
      </c>
      <c r="I217" s="62">
        <f t="shared" si="17"/>
        <v>0</v>
      </c>
      <c r="J217" s="62">
        <f t="shared" si="18"/>
        <v>0</v>
      </c>
      <c r="K217" s="62">
        <f t="shared" si="19"/>
        <v>0</v>
      </c>
    </row>
    <row r="218" spans="1:11" ht="23.25" hidden="1" customHeight="1" x14ac:dyDescent="0.25">
      <c r="A218">
        <v>213</v>
      </c>
      <c r="B218" t="e">
        <f>IF(ISBLANK(A218),0,IF(AND(ISERROR(VLOOKUP(VLOOKUP(A218,ishod_substance!A:G,7,0),$B$4:B217,1,0))=TRUE,VLOOKUP(A218,ishod_substance!A:G,7,0)&gt;0),VLOOKUP(A218,ishod_substance!A:G,7,0),0))</f>
        <v>#N/A</v>
      </c>
      <c r="C218" s="78" t="e">
        <f t="shared" si="15"/>
        <v>#N/A</v>
      </c>
      <c r="D218" s="61" t="e">
        <f>VLOOKUP(C218,quide!A:B,2,0)</f>
        <v>#N/A</v>
      </c>
      <c r="E218" s="62" t="e">
        <f>IF(VLOOKUP(B218,quide!$A$2:F282,3,0)&gt;0,VLOOKUP(B218,quide!$A$2:F282,3,0),VLOOKUP(B218,quide!$A$2:F282,6,0))</f>
        <v>#N/A</v>
      </c>
      <c r="F218" s="62" t="e">
        <f>VLOOKUP(C218,quide!$A$1:K1212,5,0)</f>
        <v>#N/A</v>
      </c>
      <c r="G218" s="63" t="e">
        <f t="shared" si="16"/>
        <v>#N/A</v>
      </c>
      <c r="H218" s="62">
        <f>IFERROR(VLOOKUP(B218,tbl5_piv!A:D,4,0),0)</f>
        <v>0</v>
      </c>
      <c r="I218" s="62">
        <f t="shared" si="17"/>
        <v>0</v>
      </c>
      <c r="J218" s="62">
        <f t="shared" si="18"/>
        <v>0</v>
      </c>
      <c r="K218" s="62">
        <f t="shared" si="19"/>
        <v>0</v>
      </c>
    </row>
    <row r="219" spans="1:11" ht="23.25" hidden="1" customHeight="1" x14ac:dyDescent="0.25">
      <c r="A219">
        <v>214</v>
      </c>
      <c r="B219" t="e">
        <f>IF(ISBLANK(A219),0,IF(AND(ISERROR(VLOOKUP(VLOOKUP(A219,ishod_substance!A:G,7,0),$B$4:B218,1,0))=TRUE,VLOOKUP(A219,ishod_substance!A:G,7,0)&gt;0),VLOOKUP(A219,ishod_substance!A:G,7,0),0))</f>
        <v>#N/A</v>
      </c>
      <c r="C219" s="78" t="e">
        <f t="shared" si="15"/>
        <v>#N/A</v>
      </c>
      <c r="D219" s="61" t="e">
        <f>VLOOKUP(C219,quide!A:B,2,0)</f>
        <v>#N/A</v>
      </c>
      <c r="E219" s="62" t="e">
        <f>IF(VLOOKUP(B219,quide!$A$2:F283,3,0)&gt;0,VLOOKUP(B219,quide!$A$2:F283,3,0),VLOOKUP(B219,quide!$A$2:F283,6,0))</f>
        <v>#N/A</v>
      </c>
      <c r="F219" s="62" t="e">
        <f>VLOOKUP(C219,quide!$A$1:K1213,5,0)</f>
        <v>#N/A</v>
      </c>
      <c r="G219" s="63" t="e">
        <f t="shared" si="16"/>
        <v>#N/A</v>
      </c>
      <c r="H219" s="62">
        <f>IFERROR(VLOOKUP(B219,tbl5_piv!A:D,4,0),0)</f>
        <v>0</v>
      </c>
      <c r="I219" s="62">
        <f t="shared" si="17"/>
        <v>0</v>
      </c>
      <c r="J219" s="62">
        <f t="shared" si="18"/>
        <v>0</v>
      </c>
      <c r="K219" s="62">
        <f t="shared" si="19"/>
        <v>0</v>
      </c>
    </row>
    <row r="220" spans="1:11" ht="23.25" hidden="1" customHeight="1" x14ac:dyDescent="0.25">
      <c r="A220">
        <v>215</v>
      </c>
      <c r="B220" t="e">
        <f>IF(ISBLANK(A220),0,IF(AND(ISERROR(VLOOKUP(VLOOKUP(A220,ishod_substance!A:G,7,0),$B$4:B219,1,0))=TRUE,VLOOKUP(A220,ishod_substance!A:G,7,0)&gt;0),VLOOKUP(A220,ishod_substance!A:G,7,0),0))</f>
        <v>#N/A</v>
      </c>
      <c r="C220" s="78" t="e">
        <f t="shared" si="15"/>
        <v>#N/A</v>
      </c>
      <c r="D220" s="61" t="e">
        <f>VLOOKUP(C220,quide!A:B,2,0)</f>
        <v>#N/A</v>
      </c>
      <c r="E220" s="62" t="e">
        <f>IF(VLOOKUP(B220,quide!$A$2:F284,3,0)&gt;0,VLOOKUP(B220,quide!$A$2:F284,3,0),VLOOKUP(B220,quide!$A$2:F284,6,0))</f>
        <v>#N/A</v>
      </c>
      <c r="F220" s="62" t="e">
        <f>VLOOKUP(C220,quide!$A$1:K1214,5,0)</f>
        <v>#N/A</v>
      </c>
      <c r="G220" s="63" t="e">
        <f t="shared" si="16"/>
        <v>#N/A</v>
      </c>
      <c r="H220" s="62">
        <f>IFERROR(VLOOKUP(B220,tbl5_piv!A:D,4,0),0)</f>
        <v>0</v>
      </c>
      <c r="I220" s="62">
        <f t="shared" si="17"/>
        <v>0</v>
      </c>
      <c r="J220" s="62">
        <f t="shared" si="18"/>
        <v>0</v>
      </c>
      <c r="K220" s="62">
        <f t="shared" si="19"/>
        <v>0</v>
      </c>
    </row>
    <row r="221" spans="1:11" ht="23.25" hidden="1" customHeight="1" x14ac:dyDescent="0.25">
      <c r="A221">
        <v>216</v>
      </c>
      <c r="B221" t="e">
        <f>IF(ISBLANK(A221),0,IF(AND(ISERROR(VLOOKUP(VLOOKUP(A221,ishod_substance!A:G,7,0),$B$4:B220,1,0))=TRUE,VLOOKUP(A221,ishod_substance!A:G,7,0)&gt;0),VLOOKUP(A221,ishod_substance!A:G,7,0),0))</f>
        <v>#N/A</v>
      </c>
      <c r="C221" s="78" t="e">
        <f t="shared" si="15"/>
        <v>#N/A</v>
      </c>
      <c r="D221" s="61" t="e">
        <f>VLOOKUP(C221,quide!A:B,2,0)</f>
        <v>#N/A</v>
      </c>
      <c r="E221" s="62" t="e">
        <f>IF(VLOOKUP(B221,quide!$A$2:F285,3,0)&gt;0,VLOOKUP(B221,quide!$A$2:F285,3,0),VLOOKUP(B221,quide!$A$2:F285,6,0))</f>
        <v>#N/A</v>
      </c>
      <c r="F221" s="62" t="e">
        <f>VLOOKUP(C221,quide!$A$1:K1215,5,0)</f>
        <v>#N/A</v>
      </c>
      <c r="G221" s="63" t="e">
        <f t="shared" si="16"/>
        <v>#N/A</v>
      </c>
      <c r="H221" s="62">
        <f>IFERROR(VLOOKUP(B221,tbl5_piv!A:D,4,0),0)</f>
        <v>0</v>
      </c>
      <c r="I221" s="62">
        <f t="shared" si="17"/>
        <v>0</v>
      </c>
      <c r="J221" s="62">
        <f t="shared" si="18"/>
        <v>0</v>
      </c>
      <c r="K221" s="62">
        <f t="shared" si="19"/>
        <v>0</v>
      </c>
    </row>
    <row r="222" spans="1:11" ht="23.25" hidden="1" customHeight="1" x14ac:dyDescent="0.25">
      <c r="A222">
        <v>217</v>
      </c>
      <c r="B222" t="e">
        <f>IF(ISBLANK(A222),0,IF(AND(ISERROR(VLOOKUP(VLOOKUP(A222,ishod_substance!A:G,7,0),$B$4:B221,1,0))=TRUE,VLOOKUP(A222,ishod_substance!A:G,7,0)&gt;0),VLOOKUP(A222,ishod_substance!A:G,7,0),0))</f>
        <v>#N/A</v>
      </c>
      <c r="C222" s="78" t="e">
        <f t="shared" si="15"/>
        <v>#N/A</v>
      </c>
      <c r="D222" s="61" t="e">
        <f>VLOOKUP(C222,quide!A:B,2,0)</f>
        <v>#N/A</v>
      </c>
      <c r="E222" s="62" t="e">
        <f>IF(VLOOKUP(B222,quide!$A$2:F286,3,0)&gt;0,VLOOKUP(B222,quide!$A$2:F286,3,0),VLOOKUP(B222,quide!$A$2:F286,6,0))</f>
        <v>#N/A</v>
      </c>
      <c r="F222" s="62" t="e">
        <f>VLOOKUP(C222,quide!$A$1:K1216,5,0)</f>
        <v>#N/A</v>
      </c>
      <c r="G222" s="63" t="e">
        <f t="shared" si="16"/>
        <v>#N/A</v>
      </c>
      <c r="H222" s="62">
        <f>IFERROR(VLOOKUP(B222,tbl5_piv!A:D,4,0),0)</f>
        <v>0</v>
      </c>
      <c r="I222" s="62">
        <f t="shared" si="17"/>
        <v>0</v>
      </c>
      <c r="J222" s="62">
        <f t="shared" si="18"/>
        <v>0</v>
      </c>
      <c r="K222" s="62">
        <f t="shared" si="19"/>
        <v>0</v>
      </c>
    </row>
    <row r="223" spans="1:11" ht="23.25" hidden="1" customHeight="1" x14ac:dyDescent="0.25">
      <c r="A223">
        <v>218</v>
      </c>
      <c r="B223" t="e">
        <f>IF(ISBLANK(A223),0,IF(AND(ISERROR(VLOOKUP(VLOOKUP(A223,ishod_substance!A:G,7,0),$B$4:B222,1,0))=TRUE,VLOOKUP(A223,ishod_substance!A:G,7,0)&gt;0),VLOOKUP(A223,ishod_substance!A:G,7,0),0))</f>
        <v>#N/A</v>
      </c>
      <c r="C223" s="78" t="e">
        <f t="shared" si="15"/>
        <v>#N/A</v>
      </c>
      <c r="D223" s="61" t="e">
        <f>VLOOKUP(C223,quide!A:B,2,0)</f>
        <v>#N/A</v>
      </c>
      <c r="E223" s="62" t="e">
        <f>IF(VLOOKUP(B223,quide!$A$2:F287,3,0)&gt;0,VLOOKUP(B223,quide!$A$2:F287,3,0),VLOOKUP(B223,quide!$A$2:F287,6,0))</f>
        <v>#N/A</v>
      </c>
      <c r="F223" s="62" t="e">
        <f>VLOOKUP(C223,quide!$A$1:K1217,5,0)</f>
        <v>#N/A</v>
      </c>
      <c r="G223" s="63" t="e">
        <f t="shared" si="16"/>
        <v>#N/A</v>
      </c>
      <c r="H223" s="62">
        <f>IFERROR(VLOOKUP(B223,tbl5_piv!A:D,4,0),0)</f>
        <v>0</v>
      </c>
      <c r="I223" s="62">
        <f t="shared" si="17"/>
        <v>0</v>
      </c>
      <c r="J223" s="62">
        <f t="shared" si="18"/>
        <v>0</v>
      </c>
      <c r="K223" s="62">
        <f t="shared" si="19"/>
        <v>0</v>
      </c>
    </row>
    <row r="224" spans="1:11" ht="23.25" hidden="1" customHeight="1" x14ac:dyDescent="0.25">
      <c r="A224">
        <v>219</v>
      </c>
      <c r="B224" t="e">
        <f>IF(ISBLANK(A224),0,IF(AND(ISERROR(VLOOKUP(VLOOKUP(A224,ishod_substance!A:G,7,0),$B$4:B223,1,0))=TRUE,VLOOKUP(A224,ishod_substance!A:G,7,0)&gt;0),VLOOKUP(A224,ishod_substance!A:G,7,0),0))</f>
        <v>#N/A</v>
      </c>
      <c r="C224" s="78" t="e">
        <f t="shared" si="15"/>
        <v>#N/A</v>
      </c>
      <c r="D224" s="61" t="e">
        <f>VLOOKUP(C224,quide!A:B,2,0)</f>
        <v>#N/A</v>
      </c>
      <c r="E224" s="62" t="e">
        <f>IF(VLOOKUP(B224,quide!$A$2:F288,3,0)&gt;0,VLOOKUP(B224,quide!$A$2:F288,3,0),VLOOKUP(B224,quide!$A$2:F288,6,0))</f>
        <v>#N/A</v>
      </c>
      <c r="F224" s="62" t="e">
        <f>VLOOKUP(C224,quide!$A$1:K1218,5,0)</f>
        <v>#N/A</v>
      </c>
      <c r="G224" s="63" t="e">
        <f t="shared" si="16"/>
        <v>#N/A</v>
      </c>
      <c r="H224" s="62">
        <f>IFERROR(VLOOKUP(B224,tbl5_piv!A:D,4,0),0)</f>
        <v>0</v>
      </c>
      <c r="I224" s="62">
        <f t="shared" si="17"/>
        <v>0</v>
      </c>
      <c r="J224" s="62">
        <f t="shared" si="18"/>
        <v>0</v>
      </c>
      <c r="K224" s="62">
        <f t="shared" si="19"/>
        <v>0</v>
      </c>
    </row>
    <row r="225" spans="1:11" ht="23.25" hidden="1" customHeight="1" x14ac:dyDescent="0.25">
      <c r="A225">
        <v>220</v>
      </c>
      <c r="B225" t="e">
        <f>IF(ISBLANK(A225),0,IF(AND(ISERROR(VLOOKUP(VLOOKUP(A225,ishod_substance!A:G,7,0),$B$4:B224,1,0))=TRUE,VLOOKUP(A225,ishod_substance!A:G,7,0)&gt;0),VLOOKUP(A225,ishod_substance!A:G,7,0),0))</f>
        <v>#N/A</v>
      </c>
      <c r="C225" s="78" t="e">
        <f t="shared" si="15"/>
        <v>#N/A</v>
      </c>
      <c r="D225" s="61" t="e">
        <f>VLOOKUP(C225,quide!A:B,2,0)</f>
        <v>#N/A</v>
      </c>
      <c r="E225" s="62" t="e">
        <f>IF(VLOOKUP(B225,quide!$A$2:F289,3,0)&gt;0,VLOOKUP(B225,quide!$A$2:F289,3,0),VLOOKUP(B225,quide!$A$2:F289,6,0))</f>
        <v>#N/A</v>
      </c>
      <c r="F225" s="62" t="e">
        <f>VLOOKUP(C225,quide!$A$1:K1219,5,0)</f>
        <v>#N/A</v>
      </c>
      <c r="G225" s="63" t="e">
        <f t="shared" si="16"/>
        <v>#N/A</v>
      </c>
      <c r="H225" s="62">
        <f>IFERROR(VLOOKUP(B225,tbl5_piv!A:D,4,0),0)</f>
        <v>0</v>
      </c>
      <c r="I225" s="62">
        <f t="shared" si="17"/>
        <v>0</v>
      </c>
      <c r="J225" s="62">
        <f t="shared" si="18"/>
        <v>0</v>
      </c>
      <c r="K225" s="62">
        <f t="shared" si="19"/>
        <v>0</v>
      </c>
    </row>
    <row r="226" spans="1:11" ht="23.25" hidden="1" customHeight="1" x14ac:dyDescent="0.25">
      <c r="A226">
        <v>221</v>
      </c>
      <c r="B226" t="e">
        <f>IF(ISBLANK(A226),0,IF(AND(ISERROR(VLOOKUP(VLOOKUP(A226,ishod_substance!A:G,7,0),$B$4:B225,1,0))=TRUE,VLOOKUP(A226,ishod_substance!A:G,7,0)&gt;0),VLOOKUP(A226,ishod_substance!A:G,7,0),0))</f>
        <v>#N/A</v>
      </c>
      <c r="C226" s="78" t="e">
        <f t="shared" si="15"/>
        <v>#N/A</v>
      </c>
      <c r="D226" s="61" t="e">
        <f>VLOOKUP(C226,quide!A:B,2,0)</f>
        <v>#N/A</v>
      </c>
      <c r="E226" s="62" t="e">
        <f>IF(VLOOKUP(B226,quide!$A$2:F290,3,0)&gt;0,VLOOKUP(B226,quide!$A$2:F290,3,0),VLOOKUP(B226,quide!$A$2:F290,6,0))</f>
        <v>#N/A</v>
      </c>
      <c r="F226" s="62" t="e">
        <f>VLOOKUP(C226,quide!$A$1:K1220,5,0)</f>
        <v>#N/A</v>
      </c>
      <c r="G226" s="63" t="e">
        <f t="shared" si="16"/>
        <v>#N/A</v>
      </c>
      <c r="H226" s="62">
        <f>IFERROR(VLOOKUP(B226,tbl5_piv!A:D,4,0),0)</f>
        <v>0</v>
      </c>
      <c r="I226" s="62">
        <f t="shared" si="17"/>
        <v>0</v>
      </c>
      <c r="J226" s="62">
        <f t="shared" si="18"/>
        <v>0</v>
      </c>
      <c r="K226" s="62">
        <f t="shared" si="19"/>
        <v>0</v>
      </c>
    </row>
    <row r="227" spans="1:11" ht="23.25" hidden="1" customHeight="1" x14ac:dyDescent="0.25">
      <c r="A227">
        <v>222</v>
      </c>
      <c r="B227" t="e">
        <f>IF(ISBLANK(A227),0,IF(AND(ISERROR(VLOOKUP(VLOOKUP(A227,ishod_substance!A:G,7,0),$B$4:B226,1,0))=TRUE,VLOOKUP(A227,ishod_substance!A:G,7,0)&gt;0),VLOOKUP(A227,ishod_substance!A:G,7,0),0))</f>
        <v>#N/A</v>
      </c>
      <c r="C227" s="78" t="e">
        <f t="shared" si="15"/>
        <v>#N/A</v>
      </c>
      <c r="D227" s="61" t="e">
        <f>VLOOKUP(C227,quide!A:B,2,0)</f>
        <v>#N/A</v>
      </c>
      <c r="E227" s="62" t="e">
        <f>IF(VLOOKUP(B227,quide!$A$2:F291,3,0)&gt;0,VLOOKUP(B227,quide!$A$2:F291,3,0),VLOOKUP(B227,quide!$A$2:F291,6,0))</f>
        <v>#N/A</v>
      </c>
      <c r="F227" s="62" t="e">
        <f>VLOOKUP(C227,quide!$A$1:K1221,5,0)</f>
        <v>#N/A</v>
      </c>
      <c r="G227" s="63" t="e">
        <f t="shared" si="16"/>
        <v>#N/A</v>
      </c>
      <c r="H227" s="62">
        <f>IFERROR(VLOOKUP(B227,tbl5_piv!A:D,4,0),0)</f>
        <v>0</v>
      </c>
      <c r="I227" s="62">
        <f t="shared" si="17"/>
        <v>0</v>
      </c>
      <c r="J227" s="62">
        <f t="shared" si="18"/>
        <v>0</v>
      </c>
      <c r="K227" s="62">
        <f t="shared" si="19"/>
        <v>0</v>
      </c>
    </row>
    <row r="228" spans="1:11" ht="23.25" hidden="1" customHeight="1" x14ac:dyDescent="0.25">
      <c r="A228">
        <v>223</v>
      </c>
      <c r="B228" t="e">
        <f>IF(ISBLANK(A228),0,IF(AND(ISERROR(VLOOKUP(VLOOKUP(A228,ishod_substance!A:G,7,0),$B$4:B227,1,0))=TRUE,VLOOKUP(A228,ishod_substance!A:G,7,0)&gt;0),VLOOKUP(A228,ishod_substance!A:G,7,0),0))</f>
        <v>#N/A</v>
      </c>
      <c r="C228" s="78" t="e">
        <f t="shared" si="15"/>
        <v>#N/A</v>
      </c>
      <c r="D228" s="61" t="e">
        <f>VLOOKUP(C228,quide!A:B,2,0)</f>
        <v>#N/A</v>
      </c>
      <c r="E228" s="62" t="e">
        <f>IF(VLOOKUP(B228,quide!$A$2:F292,3,0)&gt;0,VLOOKUP(B228,quide!$A$2:F292,3,0),VLOOKUP(B228,quide!$A$2:F292,6,0))</f>
        <v>#N/A</v>
      </c>
      <c r="F228" s="62" t="e">
        <f>VLOOKUP(C228,quide!$A$1:K1222,5,0)</f>
        <v>#N/A</v>
      </c>
      <c r="G228" s="63" t="e">
        <f t="shared" si="16"/>
        <v>#N/A</v>
      </c>
      <c r="H228" s="62">
        <f>IFERROR(VLOOKUP(B228,tbl5_piv!A:D,4,0),0)</f>
        <v>0</v>
      </c>
      <c r="I228" s="62">
        <f t="shared" si="17"/>
        <v>0</v>
      </c>
      <c r="J228" s="62">
        <f t="shared" si="18"/>
        <v>0</v>
      </c>
      <c r="K228" s="62">
        <f t="shared" si="19"/>
        <v>0</v>
      </c>
    </row>
    <row r="229" spans="1:11" ht="23.25" hidden="1" customHeight="1" x14ac:dyDescent="0.25">
      <c r="A229">
        <v>224</v>
      </c>
      <c r="B229" t="e">
        <f>IF(ISBLANK(A229),0,IF(AND(ISERROR(VLOOKUP(VLOOKUP(A229,ishod_substance!A:G,7,0),$B$4:B228,1,0))=TRUE,VLOOKUP(A229,ishod_substance!A:G,7,0)&gt;0),VLOOKUP(A229,ishod_substance!A:G,7,0),0))</f>
        <v>#N/A</v>
      </c>
      <c r="C229" s="78" t="e">
        <f t="shared" si="15"/>
        <v>#N/A</v>
      </c>
      <c r="D229" s="61" t="e">
        <f>VLOOKUP(C229,quide!A:B,2,0)</f>
        <v>#N/A</v>
      </c>
      <c r="E229" s="62" t="e">
        <f>IF(VLOOKUP(B229,quide!$A$2:F293,3,0)&gt;0,VLOOKUP(B229,quide!$A$2:F293,3,0),VLOOKUP(B229,quide!$A$2:F293,6,0))</f>
        <v>#N/A</v>
      </c>
      <c r="F229" s="62" t="e">
        <f>VLOOKUP(C229,quide!$A$1:K1223,5,0)</f>
        <v>#N/A</v>
      </c>
      <c r="G229" s="63" t="e">
        <f t="shared" si="16"/>
        <v>#N/A</v>
      </c>
      <c r="H229" s="62">
        <f>IFERROR(VLOOKUP(B229,tbl5_piv!A:D,4,0),0)</f>
        <v>0</v>
      </c>
      <c r="I229" s="62">
        <f t="shared" si="17"/>
        <v>0</v>
      </c>
      <c r="J229" s="62">
        <f t="shared" si="18"/>
        <v>0</v>
      </c>
      <c r="K229" s="62">
        <f t="shared" si="19"/>
        <v>0</v>
      </c>
    </row>
    <row r="230" spans="1:11" ht="23.25" hidden="1" customHeight="1" x14ac:dyDescent="0.25">
      <c r="A230">
        <v>225</v>
      </c>
      <c r="B230" t="e">
        <f>IF(ISBLANK(A230),0,IF(AND(ISERROR(VLOOKUP(VLOOKUP(A230,ishod_substance!A:G,7,0),$B$4:B229,1,0))=TRUE,VLOOKUP(A230,ishod_substance!A:G,7,0)&gt;0),VLOOKUP(A230,ishod_substance!A:G,7,0),0))</f>
        <v>#N/A</v>
      </c>
      <c r="C230" s="78" t="e">
        <f t="shared" si="15"/>
        <v>#N/A</v>
      </c>
      <c r="D230" s="61" t="e">
        <f>VLOOKUP(C230,quide!A:B,2,0)</f>
        <v>#N/A</v>
      </c>
      <c r="E230" s="62" t="e">
        <f>IF(VLOOKUP(B230,quide!$A$2:F294,3,0)&gt;0,VLOOKUP(B230,quide!$A$2:F294,3,0),VLOOKUP(B230,quide!$A$2:F294,6,0))</f>
        <v>#N/A</v>
      </c>
      <c r="F230" s="62" t="e">
        <f>VLOOKUP(C230,quide!$A$1:K1224,5,0)</f>
        <v>#N/A</v>
      </c>
      <c r="G230" s="63" t="e">
        <f t="shared" si="16"/>
        <v>#N/A</v>
      </c>
      <c r="H230" s="62">
        <f>IFERROR(VLOOKUP(B230,tbl5_piv!A:D,4,0),0)</f>
        <v>0</v>
      </c>
      <c r="I230" s="62">
        <f t="shared" si="17"/>
        <v>0</v>
      </c>
      <c r="J230" s="62">
        <f t="shared" si="18"/>
        <v>0</v>
      </c>
      <c r="K230" s="62">
        <f t="shared" si="19"/>
        <v>0</v>
      </c>
    </row>
    <row r="231" spans="1:11" ht="23.25" hidden="1" customHeight="1" x14ac:dyDescent="0.25">
      <c r="A231">
        <v>226</v>
      </c>
      <c r="B231" t="e">
        <f>IF(ISBLANK(A231),0,IF(AND(ISERROR(VLOOKUP(VLOOKUP(A231,ishod_substance!A:G,7,0),$B$4:B230,1,0))=TRUE,VLOOKUP(A231,ishod_substance!A:G,7,0)&gt;0),VLOOKUP(A231,ishod_substance!A:G,7,0),0))</f>
        <v>#N/A</v>
      </c>
      <c r="C231" s="78" t="e">
        <f t="shared" si="15"/>
        <v>#N/A</v>
      </c>
      <c r="D231" s="61" t="e">
        <f>VLOOKUP(C231,quide!A:B,2,0)</f>
        <v>#N/A</v>
      </c>
      <c r="E231" s="62" t="e">
        <f>IF(VLOOKUP(B231,quide!$A$2:F295,3,0)&gt;0,VLOOKUP(B231,quide!$A$2:F295,3,0),VLOOKUP(B231,quide!$A$2:F295,6,0))</f>
        <v>#N/A</v>
      </c>
      <c r="F231" s="62" t="e">
        <f>VLOOKUP(C231,quide!$A$1:K1225,5,0)</f>
        <v>#N/A</v>
      </c>
      <c r="G231" s="63" t="e">
        <f t="shared" si="16"/>
        <v>#N/A</v>
      </c>
      <c r="H231" s="62">
        <f>IFERROR(VLOOKUP(B231,tbl5_piv!A:D,4,0),0)</f>
        <v>0</v>
      </c>
      <c r="I231" s="62">
        <f t="shared" si="17"/>
        <v>0</v>
      </c>
      <c r="J231" s="62">
        <f t="shared" si="18"/>
        <v>0</v>
      </c>
      <c r="K231" s="62">
        <f t="shared" si="19"/>
        <v>0</v>
      </c>
    </row>
    <row r="232" spans="1:11" ht="23.25" hidden="1" customHeight="1" x14ac:dyDescent="0.25">
      <c r="A232">
        <v>227</v>
      </c>
      <c r="B232" t="e">
        <f>IF(ISBLANK(A232),0,IF(AND(ISERROR(VLOOKUP(VLOOKUP(A232,ishod_substance!A:G,7,0),$B$4:B231,1,0))=TRUE,VLOOKUP(A232,ishod_substance!A:G,7,0)&gt;0),VLOOKUP(A232,ishod_substance!A:G,7,0),0))</f>
        <v>#N/A</v>
      </c>
      <c r="C232" s="78" t="e">
        <f t="shared" si="15"/>
        <v>#N/A</v>
      </c>
      <c r="D232" s="61" t="e">
        <f>VLOOKUP(C232,quide!A:B,2,0)</f>
        <v>#N/A</v>
      </c>
      <c r="E232" s="62" t="e">
        <f>IF(VLOOKUP(B232,quide!$A$2:F296,3,0)&gt;0,VLOOKUP(B232,quide!$A$2:F296,3,0),VLOOKUP(B232,quide!$A$2:F296,6,0))</f>
        <v>#N/A</v>
      </c>
      <c r="F232" s="62" t="e">
        <f>VLOOKUP(C232,quide!$A$1:K1226,5,0)</f>
        <v>#N/A</v>
      </c>
      <c r="G232" s="63" t="e">
        <f t="shared" si="16"/>
        <v>#N/A</v>
      </c>
      <c r="H232" s="62">
        <f>IFERROR(VLOOKUP(B232,tbl5_piv!A:D,4,0),0)</f>
        <v>0</v>
      </c>
      <c r="I232" s="62">
        <f t="shared" si="17"/>
        <v>0</v>
      </c>
      <c r="J232" s="62">
        <f t="shared" si="18"/>
        <v>0</v>
      </c>
      <c r="K232" s="62">
        <f t="shared" si="19"/>
        <v>0</v>
      </c>
    </row>
    <row r="233" spans="1:11" ht="23.25" hidden="1" customHeight="1" x14ac:dyDescent="0.25">
      <c r="A233">
        <v>228</v>
      </c>
      <c r="B233" t="e">
        <f>IF(ISBLANK(A233),0,IF(AND(ISERROR(VLOOKUP(VLOOKUP(A233,ishod_substance!A:G,7,0),$B$4:B232,1,0))=TRUE,VLOOKUP(A233,ishod_substance!A:G,7,0)&gt;0),VLOOKUP(A233,ishod_substance!A:G,7,0),0))</f>
        <v>#N/A</v>
      </c>
      <c r="C233" s="78" t="e">
        <f t="shared" si="15"/>
        <v>#N/A</v>
      </c>
      <c r="D233" s="61" t="e">
        <f>VLOOKUP(C233,quide!A:B,2,0)</f>
        <v>#N/A</v>
      </c>
      <c r="E233" s="62" t="e">
        <f>IF(VLOOKUP(B233,quide!$A$2:F297,3,0)&gt;0,VLOOKUP(B233,quide!$A$2:F297,3,0),VLOOKUP(B233,quide!$A$2:F297,6,0))</f>
        <v>#N/A</v>
      </c>
      <c r="F233" s="62" t="e">
        <f>VLOOKUP(C233,quide!$A$1:K1227,5,0)</f>
        <v>#N/A</v>
      </c>
      <c r="G233" s="63" t="e">
        <f t="shared" si="16"/>
        <v>#N/A</v>
      </c>
      <c r="H233" s="62">
        <f>IFERROR(VLOOKUP(B233,tbl5_piv!A:D,4,0),0)</f>
        <v>0</v>
      </c>
      <c r="I233" s="62">
        <f t="shared" si="17"/>
        <v>0</v>
      </c>
      <c r="J233" s="62">
        <f t="shared" si="18"/>
        <v>0</v>
      </c>
      <c r="K233" s="62">
        <f t="shared" si="19"/>
        <v>0</v>
      </c>
    </row>
    <row r="234" spans="1:11" ht="23.25" hidden="1" customHeight="1" x14ac:dyDescent="0.25">
      <c r="A234">
        <v>229</v>
      </c>
      <c r="B234" t="e">
        <f>IF(ISBLANK(A234),0,IF(AND(ISERROR(VLOOKUP(VLOOKUP(A234,ishod_substance!A:G,7,0),$B$4:B233,1,0))=TRUE,VLOOKUP(A234,ishod_substance!A:G,7,0)&gt;0),VLOOKUP(A234,ishod_substance!A:G,7,0),0))</f>
        <v>#N/A</v>
      </c>
      <c r="C234" s="78" t="e">
        <f t="shared" si="15"/>
        <v>#N/A</v>
      </c>
      <c r="D234" s="61" t="e">
        <f>VLOOKUP(C234,quide!A:B,2,0)</f>
        <v>#N/A</v>
      </c>
      <c r="E234" s="62" t="e">
        <f>IF(VLOOKUP(B234,quide!$A$2:F298,3,0)&gt;0,VLOOKUP(B234,quide!$A$2:F298,3,0),VLOOKUP(B234,quide!$A$2:F298,6,0))</f>
        <v>#N/A</v>
      </c>
      <c r="F234" s="62" t="e">
        <f>VLOOKUP(C234,quide!$A$1:K1228,5,0)</f>
        <v>#N/A</v>
      </c>
      <c r="G234" s="63" t="e">
        <f t="shared" si="16"/>
        <v>#N/A</v>
      </c>
      <c r="H234" s="62">
        <f>IFERROR(VLOOKUP(B234,tbl5_piv!A:D,4,0),0)</f>
        <v>0</v>
      </c>
      <c r="I234" s="62">
        <f t="shared" si="17"/>
        <v>0</v>
      </c>
      <c r="J234" s="62">
        <f t="shared" si="18"/>
        <v>0</v>
      </c>
      <c r="K234" s="62">
        <f t="shared" si="19"/>
        <v>0</v>
      </c>
    </row>
    <row r="235" spans="1:11" ht="23.25" hidden="1" customHeight="1" x14ac:dyDescent="0.25">
      <c r="A235">
        <v>230</v>
      </c>
      <c r="B235" t="e">
        <f>IF(ISBLANK(A235),0,IF(AND(ISERROR(VLOOKUP(VLOOKUP(A235,ishod_substance!A:G,7,0),$B$4:B234,1,0))=TRUE,VLOOKUP(A235,ishod_substance!A:G,7,0)&gt;0),VLOOKUP(A235,ishod_substance!A:G,7,0),0))</f>
        <v>#N/A</v>
      </c>
      <c r="C235" s="78" t="e">
        <f t="shared" si="15"/>
        <v>#N/A</v>
      </c>
      <c r="D235" s="61" t="e">
        <f>VLOOKUP(C235,quide!A:B,2,0)</f>
        <v>#N/A</v>
      </c>
      <c r="E235" s="62" t="e">
        <f>IF(VLOOKUP(B235,quide!$A$2:F299,3,0)&gt;0,VLOOKUP(B235,quide!$A$2:F299,3,0),VLOOKUP(B235,quide!$A$2:F299,6,0))</f>
        <v>#N/A</v>
      </c>
      <c r="F235" s="62" t="e">
        <f>VLOOKUP(C235,quide!$A$1:K1229,5,0)</f>
        <v>#N/A</v>
      </c>
      <c r="G235" s="63" t="e">
        <f t="shared" si="16"/>
        <v>#N/A</v>
      </c>
      <c r="H235" s="62">
        <f>IFERROR(VLOOKUP(B235,tbl5_piv!A:D,4,0),0)</f>
        <v>0</v>
      </c>
      <c r="I235" s="62">
        <f t="shared" si="17"/>
        <v>0</v>
      </c>
      <c r="J235" s="62">
        <f t="shared" si="18"/>
        <v>0</v>
      </c>
      <c r="K235" s="62">
        <f t="shared" si="19"/>
        <v>0</v>
      </c>
    </row>
    <row r="236" spans="1:11" ht="23.25" hidden="1" customHeight="1" x14ac:dyDescent="0.25">
      <c r="A236">
        <v>231</v>
      </c>
      <c r="B236" t="e">
        <f>IF(ISBLANK(A236),0,IF(AND(ISERROR(VLOOKUP(VLOOKUP(A236,ishod_substance!A:G,7,0),$B$4:B235,1,0))=TRUE,VLOOKUP(A236,ishod_substance!A:G,7,0)&gt;0),VLOOKUP(A236,ishod_substance!A:G,7,0),0))</f>
        <v>#N/A</v>
      </c>
      <c r="C236" s="78" t="e">
        <f t="shared" si="15"/>
        <v>#N/A</v>
      </c>
      <c r="D236" s="61" t="e">
        <f>VLOOKUP(C236,quide!A:B,2,0)</f>
        <v>#N/A</v>
      </c>
      <c r="E236" s="62" t="e">
        <f>IF(VLOOKUP(B236,quide!$A$2:F300,3,0)&gt;0,VLOOKUP(B236,quide!$A$2:F300,3,0),VLOOKUP(B236,quide!$A$2:F300,6,0))</f>
        <v>#N/A</v>
      </c>
      <c r="F236" s="62" t="e">
        <f>VLOOKUP(C236,quide!$A$1:K1230,5,0)</f>
        <v>#N/A</v>
      </c>
      <c r="G236" s="63" t="e">
        <f t="shared" si="16"/>
        <v>#N/A</v>
      </c>
      <c r="H236" s="62">
        <f>IFERROR(VLOOKUP(B236,tbl5_piv!A:D,4,0),0)</f>
        <v>0</v>
      </c>
      <c r="I236" s="62">
        <f t="shared" si="17"/>
        <v>0</v>
      </c>
      <c r="J236" s="62">
        <f t="shared" si="18"/>
        <v>0</v>
      </c>
      <c r="K236" s="62">
        <f t="shared" si="19"/>
        <v>0</v>
      </c>
    </row>
    <row r="237" spans="1:11" ht="23.25" hidden="1" customHeight="1" x14ac:dyDescent="0.25">
      <c r="A237">
        <v>232</v>
      </c>
      <c r="B237" t="e">
        <f>IF(ISBLANK(A237),0,IF(AND(ISERROR(VLOOKUP(VLOOKUP(A237,ishod_substance!A:G,7,0),$B$4:B236,1,0))=TRUE,VLOOKUP(A237,ishod_substance!A:G,7,0)&gt;0),VLOOKUP(A237,ishod_substance!A:G,7,0),0))</f>
        <v>#N/A</v>
      </c>
      <c r="C237" s="78" t="e">
        <f t="shared" si="15"/>
        <v>#N/A</v>
      </c>
      <c r="D237" s="61" t="e">
        <f>VLOOKUP(C237,quide!A:B,2,0)</f>
        <v>#N/A</v>
      </c>
      <c r="E237" s="62" t="e">
        <f>IF(VLOOKUP(B237,quide!$A$2:F301,3,0)&gt;0,VLOOKUP(B237,quide!$A$2:F301,3,0),VLOOKUP(B237,quide!$A$2:F301,6,0))</f>
        <v>#N/A</v>
      </c>
      <c r="F237" s="62" t="e">
        <f>VLOOKUP(C237,quide!$A$1:K1231,5,0)</f>
        <v>#N/A</v>
      </c>
      <c r="G237" s="63" t="e">
        <f t="shared" si="16"/>
        <v>#N/A</v>
      </c>
      <c r="H237" s="62">
        <f>IFERROR(VLOOKUP(B237,tbl5_piv!A:D,4,0),0)</f>
        <v>0</v>
      </c>
      <c r="I237" s="62">
        <f t="shared" si="17"/>
        <v>0</v>
      </c>
      <c r="J237" s="62">
        <f t="shared" si="18"/>
        <v>0</v>
      </c>
      <c r="K237" s="62">
        <f t="shared" si="19"/>
        <v>0</v>
      </c>
    </row>
    <row r="238" spans="1:11" ht="23.25" hidden="1" customHeight="1" x14ac:dyDescent="0.25">
      <c r="A238">
        <v>233</v>
      </c>
      <c r="B238" t="e">
        <f>IF(ISBLANK(A238),0,IF(AND(ISERROR(VLOOKUP(VLOOKUP(A238,ishod_substance!A:G,7,0),$B$4:B237,1,0))=TRUE,VLOOKUP(A238,ishod_substance!A:G,7,0)&gt;0),VLOOKUP(A238,ishod_substance!A:G,7,0),0))</f>
        <v>#N/A</v>
      </c>
      <c r="C238" s="78" t="e">
        <f t="shared" si="15"/>
        <v>#N/A</v>
      </c>
      <c r="D238" s="61" t="e">
        <f>VLOOKUP(C238,quide!A:B,2,0)</f>
        <v>#N/A</v>
      </c>
      <c r="E238" s="62" t="e">
        <f>IF(VLOOKUP(B238,quide!$A$2:F302,3,0)&gt;0,VLOOKUP(B238,quide!$A$2:F302,3,0),VLOOKUP(B238,quide!$A$2:F302,6,0))</f>
        <v>#N/A</v>
      </c>
      <c r="F238" s="62" t="e">
        <f>VLOOKUP(C238,quide!$A$1:K1232,5,0)</f>
        <v>#N/A</v>
      </c>
      <c r="G238" s="63" t="e">
        <f t="shared" si="16"/>
        <v>#N/A</v>
      </c>
      <c r="H238" s="62">
        <f>IFERROR(VLOOKUP(B238,tbl5_piv!A:D,4,0),0)</f>
        <v>0</v>
      </c>
      <c r="I238" s="62">
        <f t="shared" si="17"/>
        <v>0</v>
      </c>
      <c r="J238" s="62">
        <f t="shared" si="18"/>
        <v>0</v>
      </c>
      <c r="K238" s="62">
        <f t="shared" si="19"/>
        <v>0</v>
      </c>
    </row>
    <row r="239" spans="1:11" ht="23.25" hidden="1" customHeight="1" x14ac:dyDescent="0.25">
      <c r="A239">
        <v>234</v>
      </c>
      <c r="B239" t="e">
        <f>IF(ISBLANK(A239),0,IF(AND(ISERROR(VLOOKUP(VLOOKUP(A239,ishod_substance!A:G,7,0),$B$4:B238,1,0))=TRUE,VLOOKUP(A239,ishod_substance!A:G,7,0)&gt;0),VLOOKUP(A239,ishod_substance!A:G,7,0),0))</f>
        <v>#N/A</v>
      </c>
      <c r="C239" s="78" t="e">
        <f t="shared" si="15"/>
        <v>#N/A</v>
      </c>
      <c r="D239" s="61" t="e">
        <f>VLOOKUP(C239,quide!A:B,2,0)</f>
        <v>#N/A</v>
      </c>
      <c r="E239" s="62" t="e">
        <f>IF(VLOOKUP(B239,quide!$A$2:F303,3,0)&gt;0,VLOOKUP(B239,quide!$A$2:F303,3,0),VLOOKUP(B239,quide!$A$2:F303,6,0))</f>
        <v>#N/A</v>
      </c>
      <c r="F239" s="62" t="e">
        <f>VLOOKUP(C239,quide!$A$1:K1233,5,0)</f>
        <v>#N/A</v>
      </c>
      <c r="G239" s="63" t="e">
        <f t="shared" si="16"/>
        <v>#N/A</v>
      </c>
      <c r="H239" s="62">
        <f>IFERROR(VLOOKUP(B239,tbl5_piv!A:D,4,0),0)</f>
        <v>0</v>
      </c>
      <c r="I239" s="62">
        <f t="shared" si="17"/>
        <v>0</v>
      </c>
      <c r="J239" s="62">
        <f t="shared" si="18"/>
        <v>0</v>
      </c>
      <c r="K239" s="62">
        <f t="shared" si="19"/>
        <v>0</v>
      </c>
    </row>
    <row r="240" spans="1:11" ht="23.25" hidden="1" customHeight="1" x14ac:dyDescent="0.25">
      <c r="A240">
        <v>235</v>
      </c>
      <c r="B240" t="e">
        <f>IF(ISBLANK(A240),0,IF(AND(ISERROR(VLOOKUP(VLOOKUP(A240,ishod_substance!A:G,7,0),$B$4:B239,1,0))=TRUE,VLOOKUP(A240,ishod_substance!A:G,7,0)&gt;0),VLOOKUP(A240,ishod_substance!A:G,7,0),0))</f>
        <v>#N/A</v>
      </c>
      <c r="C240" s="78" t="e">
        <f t="shared" si="15"/>
        <v>#N/A</v>
      </c>
      <c r="D240" s="61" t="e">
        <f>VLOOKUP(C240,quide!A:B,2,0)</f>
        <v>#N/A</v>
      </c>
      <c r="E240" s="62" t="e">
        <f>IF(VLOOKUP(B240,quide!$A$2:F304,3,0)&gt;0,VLOOKUP(B240,quide!$A$2:F304,3,0),VLOOKUP(B240,quide!$A$2:F304,6,0))</f>
        <v>#N/A</v>
      </c>
      <c r="F240" s="62" t="e">
        <f>VLOOKUP(C240,quide!$A$1:K1234,5,0)</f>
        <v>#N/A</v>
      </c>
      <c r="G240" s="63" t="e">
        <f t="shared" si="16"/>
        <v>#N/A</v>
      </c>
      <c r="H240" s="62">
        <f>IFERROR(VLOOKUP(B240,tbl5_piv!A:D,4,0),0)</f>
        <v>0</v>
      </c>
      <c r="I240" s="62">
        <f t="shared" si="17"/>
        <v>0</v>
      </c>
      <c r="J240" s="62">
        <f t="shared" si="18"/>
        <v>0</v>
      </c>
      <c r="K240" s="62">
        <f t="shared" si="19"/>
        <v>0</v>
      </c>
    </row>
    <row r="241" spans="1:11" ht="23.25" hidden="1" customHeight="1" x14ac:dyDescent="0.25">
      <c r="A241">
        <v>236</v>
      </c>
      <c r="B241" t="e">
        <f>IF(ISBLANK(A241),0,IF(AND(ISERROR(VLOOKUP(VLOOKUP(A241,ishod_substance!A:G,7,0),$B$4:B240,1,0))=TRUE,VLOOKUP(A241,ishod_substance!A:G,7,0)&gt;0),VLOOKUP(A241,ishod_substance!A:G,7,0),0))</f>
        <v>#N/A</v>
      </c>
      <c r="C241" s="78" t="e">
        <f t="shared" si="15"/>
        <v>#N/A</v>
      </c>
      <c r="D241" s="61" t="e">
        <f>VLOOKUP(C241,quide!A:B,2,0)</f>
        <v>#N/A</v>
      </c>
      <c r="E241" s="62" t="e">
        <f>IF(VLOOKUP(B241,quide!$A$2:F305,3,0)&gt;0,VLOOKUP(B241,quide!$A$2:F305,3,0),VLOOKUP(B241,quide!$A$2:F305,6,0))</f>
        <v>#N/A</v>
      </c>
      <c r="F241" s="62" t="e">
        <f>VLOOKUP(C241,quide!$A$1:K1235,5,0)</f>
        <v>#N/A</v>
      </c>
      <c r="G241" s="63" t="e">
        <f t="shared" si="16"/>
        <v>#N/A</v>
      </c>
      <c r="H241" s="62">
        <f>IFERROR(VLOOKUP(B241,tbl5_piv!A:D,4,0),0)</f>
        <v>0</v>
      </c>
      <c r="I241" s="62">
        <f t="shared" si="17"/>
        <v>0</v>
      </c>
      <c r="J241" s="62">
        <f t="shared" si="18"/>
        <v>0</v>
      </c>
      <c r="K241" s="62">
        <f t="shared" si="19"/>
        <v>0</v>
      </c>
    </row>
    <row r="242" spans="1:11" ht="23.25" hidden="1" customHeight="1" x14ac:dyDescent="0.25">
      <c r="A242">
        <v>237</v>
      </c>
      <c r="B242" t="e">
        <f>IF(ISBLANK(A242),0,IF(AND(ISERROR(VLOOKUP(VLOOKUP(A242,ishod_substance!A:G,7,0),$B$4:B241,1,0))=TRUE,VLOOKUP(A242,ishod_substance!A:G,7,0)&gt;0),VLOOKUP(A242,ishod_substance!A:G,7,0),0))</f>
        <v>#N/A</v>
      </c>
      <c r="C242" s="78" t="e">
        <f t="shared" si="15"/>
        <v>#N/A</v>
      </c>
      <c r="D242" s="61" t="e">
        <f>VLOOKUP(C242,quide!A:B,2,0)</f>
        <v>#N/A</v>
      </c>
      <c r="E242" s="62" t="e">
        <f>IF(VLOOKUP(B242,quide!$A$2:F306,3,0)&gt;0,VLOOKUP(B242,quide!$A$2:F306,3,0),VLOOKUP(B242,quide!$A$2:F306,6,0))</f>
        <v>#N/A</v>
      </c>
      <c r="F242" s="62" t="e">
        <f>VLOOKUP(C242,quide!$A$1:K1236,5,0)</f>
        <v>#N/A</v>
      </c>
      <c r="G242" s="63" t="e">
        <f t="shared" si="16"/>
        <v>#N/A</v>
      </c>
      <c r="H242" s="62">
        <f>IFERROR(VLOOKUP(B242,tbl5_piv!A:D,4,0),0)</f>
        <v>0</v>
      </c>
      <c r="I242" s="62">
        <f t="shared" si="17"/>
        <v>0</v>
      </c>
      <c r="J242" s="62">
        <f t="shared" si="18"/>
        <v>0</v>
      </c>
      <c r="K242" s="62">
        <f t="shared" si="19"/>
        <v>0</v>
      </c>
    </row>
    <row r="243" spans="1:11" ht="23.25" hidden="1" customHeight="1" x14ac:dyDescent="0.25">
      <c r="A243">
        <v>238</v>
      </c>
      <c r="B243" t="e">
        <f>IF(ISBLANK(A243),0,IF(AND(ISERROR(VLOOKUP(VLOOKUP(A243,ishod_substance!A:G,7,0),$B$4:B242,1,0))=TRUE,VLOOKUP(A243,ishod_substance!A:G,7,0)&gt;0),VLOOKUP(A243,ishod_substance!A:G,7,0),0))</f>
        <v>#N/A</v>
      </c>
      <c r="C243" s="78" t="e">
        <f t="shared" si="15"/>
        <v>#N/A</v>
      </c>
      <c r="D243" s="61" t="e">
        <f>VLOOKUP(C243,quide!A:B,2,0)</f>
        <v>#N/A</v>
      </c>
      <c r="E243" s="62" t="e">
        <f>IF(VLOOKUP(B243,quide!$A$2:F307,3,0)&gt;0,VLOOKUP(B243,quide!$A$2:F307,3,0),VLOOKUP(B243,quide!$A$2:F307,6,0))</f>
        <v>#N/A</v>
      </c>
      <c r="F243" s="62" t="e">
        <f>VLOOKUP(C243,quide!$A$1:K1237,5,0)</f>
        <v>#N/A</v>
      </c>
      <c r="G243" s="63" t="e">
        <f t="shared" si="16"/>
        <v>#N/A</v>
      </c>
      <c r="H243" s="62">
        <f>IFERROR(VLOOKUP(B243,tbl5_piv!A:D,4,0),0)</f>
        <v>0</v>
      </c>
      <c r="I243" s="62">
        <f t="shared" si="17"/>
        <v>0</v>
      </c>
      <c r="J243" s="62">
        <f t="shared" si="18"/>
        <v>0</v>
      </c>
      <c r="K243" s="62">
        <f t="shared" si="19"/>
        <v>0</v>
      </c>
    </row>
    <row r="244" spans="1:11" ht="23.25" hidden="1" customHeight="1" x14ac:dyDescent="0.25">
      <c r="A244">
        <v>239</v>
      </c>
      <c r="B244" t="e">
        <f>IF(ISBLANK(A244),0,IF(AND(ISERROR(VLOOKUP(VLOOKUP(A244,ishod_substance!A:G,7,0),$B$4:B243,1,0))=TRUE,VLOOKUP(A244,ishod_substance!A:G,7,0)&gt;0),VLOOKUP(A244,ishod_substance!A:G,7,0),0))</f>
        <v>#N/A</v>
      </c>
      <c r="C244" s="78" t="e">
        <f t="shared" si="15"/>
        <v>#N/A</v>
      </c>
      <c r="D244" s="61" t="e">
        <f>VLOOKUP(C244,quide!A:B,2,0)</f>
        <v>#N/A</v>
      </c>
      <c r="E244" s="62" t="e">
        <f>IF(VLOOKUP(B244,quide!$A$2:F308,3,0)&gt;0,VLOOKUP(B244,quide!$A$2:F308,3,0),VLOOKUP(B244,quide!$A$2:F308,6,0))</f>
        <v>#N/A</v>
      </c>
      <c r="F244" s="62" t="e">
        <f>VLOOKUP(C244,quide!$A$1:K1238,5,0)</f>
        <v>#N/A</v>
      </c>
      <c r="G244" s="63" t="e">
        <f t="shared" si="16"/>
        <v>#N/A</v>
      </c>
      <c r="H244" s="62">
        <f>IFERROR(VLOOKUP(B244,tbl5_piv!A:D,4,0),0)</f>
        <v>0</v>
      </c>
      <c r="I244" s="62">
        <f t="shared" si="17"/>
        <v>0</v>
      </c>
      <c r="J244" s="62">
        <f t="shared" si="18"/>
        <v>0</v>
      </c>
      <c r="K244" s="62">
        <f t="shared" si="19"/>
        <v>0</v>
      </c>
    </row>
    <row r="245" spans="1:11" ht="23.25" hidden="1" customHeight="1" x14ac:dyDescent="0.25">
      <c r="A245">
        <v>240</v>
      </c>
      <c r="B245" t="e">
        <f>IF(ISBLANK(A245),0,IF(AND(ISERROR(VLOOKUP(VLOOKUP(A245,ishod_substance!A:G,7,0),$B$4:B244,1,0))=TRUE,VLOOKUP(A245,ishod_substance!A:G,7,0)&gt;0),VLOOKUP(A245,ishod_substance!A:G,7,0),0))</f>
        <v>#N/A</v>
      </c>
      <c r="C245" s="78" t="e">
        <f t="shared" si="15"/>
        <v>#N/A</v>
      </c>
      <c r="D245" s="61" t="e">
        <f>VLOOKUP(C245,quide!A:B,2,0)</f>
        <v>#N/A</v>
      </c>
      <c r="E245" s="62" t="e">
        <f>IF(VLOOKUP(B245,quide!$A$2:F309,3,0)&gt;0,VLOOKUP(B245,quide!$A$2:F309,3,0),VLOOKUP(B245,quide!$A$2:F309,6,0))</f>
        <v>#N/A</v>
      </c>
      <c r="F245" s="62" t="e">
        <f>VLOOKUP(C245,quide!$A$1:K1239,5,0)</f>
        <v>#N/A</v>
      </c>
      <c r="G245" s="63" t="e">
        <f t="shared" si="16"/>
        <v>#N/A</v>
      </c>
      <c r="H245" s="62">
        <f>IFERROR(VLOOKUP(B245,tbl5_piv!A:D,4,0),0)</f>
        <v>0</v>
      </c>
      <c r="I245" s="62">
        <f t="shared" si="17"/>
        <v>0</v>
      </c>
      <c r="J245" s="62">
        <f t="shared" si="18"/>
        <v>0</v>
      </c>
      <c r="K245" s="62">
        <f t="shared" si="19"/>
        <v>0</v>
      </c>
    </row>
    <row r="246" spans="1:11" ht="23.25" hidden="1" customHeight="1" x14ac:dyDescent="0.25">
      <c r="A246">
        <v>241</v>
      </c>
      <c r="B246" t="e">
        <f>IF(ISBLANK(A246),0,IF(AND(ISERROR(VLOOKUP(VLOOKUP(A246,ishod_substance!A:G,7,0),$B$4:B245,1,0))=TRUE,VLOOKUP(A246,ishod_substance!A:G,7,0)&gt;0),VLOOKUP(A246,ishod_substance!A:G,7,0),0))</f>
        <v>#N/A</v>
      </c>
      <c r="C246" s="78" t="e">
        <f t="shared" si="15"/>
        <v>#N/A</v>
      </c>
      <c r="D246" s="61" t="e">
        <f>VLOOKUP(C246,quide!A:B,2,0)</f>
        <v>#N/A</v>
      </c>
      <c r="E246" s="62" t="e">
        <f>IF(VLOOKUP(B246,quide!$A$2:F310,3,0)&gt;0,VLOOKUP(B246,quide!$A$2:F310,3,0),VLOOKUP(B246,quide!$A$2:F310,6,0))</f>
        <v>#N/A</v>
      </c>
      <c r="F246" s="62" t="e">
        <f>VLOOKUP(C246,quide!$A$1:K1240,5,0)</f>
        <v>#N/A</v>
      </c>
      <c r="G246" s="63" t="e">
        <f t="shared" si="16"/>
        <v>#N/A</v>
      </c>
      <c r="H246" s="62">
        <f>IFERROR(VLOOKUP(B246,tbl5_piv!A:D,4,0),0)</f>
        <v>0</v>
      </c>
      <c r="I246" s="62">
        <f t="shared" si="17"/>
        <v>0</v>
      </c>
      <c r="J246" s="62">
        <f t="shared" si="18"/>
        <v>0</v>
      </c>
      <c r="K246" s="62">
        <f t="shared" si="19"/>
        <v>0</v>
      </c>
    </row>
    <row r="247" spans="1:11" ht="23.25" hidden="1" customHeight="1" x14ac:dyDescent="0.25">
      <c r="A247">
        <v>242</v>
      </c>
      <c r="B247" t="e">
        <f>IF(ISBLANK(A247),0,IF(AND(ISERROR(VLOOKUP(VLOOKUP(A247,ishod_substance!A:G,7,0),$B$4:B246,1,0))=TRUE,VLOOKUP(A247,ishod_substance!A:G,7,0)&gt;0),VLOOKUP(A247,ishod_substance!A:G,7,0),0))</f>
        <v>#N/A</v>
      </c>
      <c r="C247" s="78" t="e">
        <f t="shared" si="15"/>
        <v>#N/A</v>
      </c>
      <c r="D247" s="61" t="e">
        <f>VLOOKUP(C247,quide!A:B,2,0)</f>
        <v>#N/A</v>
      </c>
      <c r="E247" s="62" t="e">
        <f>IF(VLOOKUP(B247,quide!$A$2:F311,3,0)&gt;0,VLOOKUP(B247,quide!$A$2:F311,3,0),VLOOKUP(B247,quide!$A$2:F311,6,0))</f>
        <v>#N/A</v>
      </c>
      <c r="F247" s="62" t="e">
        <f>VLOOKUP(C247,quide!$A$1:K1241,5,0)</f>
        <v>#N/A</v>
      </c>
      <c r="G247" s="63" t="e">
        <f t="shared" si="16"/>
        <v>#N/A</v>
      </c>
      <c r="H247" s="62">
        <f>IFERROR(VLOOKUP(B247,tbl5_piv!A:D,4,0),0)</f>
        <v>0</v>
      </c>
      <c r="I247" s="62">
        <f t="shared" si="17"/>
        <v>0</v>
      </c>
      <c r="J247" s="62">
        <f t="shared" si="18"/>
        <v>0</v>
      </c>
      <c r="K247" s="62">
        <f t="shared" si="19"/>
        <v>0</v>
      </c>
    </row>
    <row r="248" spans="1:11" ht="23.25" hidden="1" customHeight="1" x14ac:dyDescent="0.25">
      <c r="A248">
        <v>243</v>
      </c>
      <c r="B248" t="e">
        <f>IF(ISBLANK(A248),0,IF(AND(ISERROR(VLOOKUP(VLOOKUP(A248,ishod_substance!A:G,7,0),$B$4:B247,1,0))=TRUE,VLOOKUP(A248,ishod_substance!A:G,7,0)&gt;0),VLOOKUP(A248,ishod_substance!A:G,7,0),0))</f>
        <v>#N/A</v>
      </c>
      <c r="C248" s="78" t="e">
        <f t="shared" si="15"/>
        <v>#N/A</v>
      </c>
      <c r="D248" s="61" t="e">
        <f>VLOOKUP(C248,quide!A:B,2,0)</f>
        <v>#N/A</v>
      </c>
      <c r="E248" s="62" t="e">
        <f>IF(VLOOKUP(B248,quide!$A$2:F312,3,0)&gt;0,VLOOKUP(B248,quide!$A$2:F312,3,0),VLOOKUP(B248,quide!$A$2:F312,6,0))</f>
        <v>#N/A</v>
      </c>
      <c r="F248" s="62" t="e">
        <f>VLOOKUP(C248,quide!$A$1:K1242,5,0)</f>
        <v>#N/A</v>
      </c>
      <c r="G248" s="63" t="e">
        <f t="shared" si="16"/>
        <v>#N/A</v>
      </c>
      <c r="H248" s="62">
        <f>IFERROR(VLOOKUP(B248,tbl5_piv!A:D,4,0),0)</f>
        <v>0</v>
      </c>
      <c r="I248" s="62">
        <f t="shared" si="17"/>
        <v>0</v>
      </c>
      <c r="J248" s="62">
        <f t="shared" si="18"/>
        <v>0</v>
      </c>
      <c r="K248" s="62">
        <f t="shared" si="19"/>
        <v>0</v>
      </c>
    </row>
    <row r="249" spans="1:11" ht="23.25" hidden="1" customHeight="1" x14ac:dyDescent="0.25">
      <c r="A249">
        <v>244</v>
      </c>
      <c r="B249" t="e">
        <f>IF(ISBLANK(A249),0,IF(AND(ISERROR(VLOOKUP(VLOOKUP(A249,ishod_substance!A:G,7,0),$B$4:B248,1,0))=TRUE,VLOOKUP(A249,ishod_substance!A:G,7,0)&gt;0),VLOOKUP(A249,ishod_substance!A:G,7,0),0))</f>
        <v>#N/A</v>
      </c>
      <c r="C249" s="78" t="e">
        <f t="shared" si="15"/>
        <v>#N/A</v>
      </c>
      <c r="D249" s="61" t="e">
        <f>VLOOKUP(C249,quide!A:B,2,0)</f>
        <v>#N/A</v>
      </c>
      <c r="E249" s="62" t="e">
        <f>IF(VLOOKUP(B249,quide!$A$2:F313,3,0)&gt;0,VLOOKUP(B249,quide!$A$2:F313,3,0),VLOOKUP(B249,quide!$A$2:F313,6,0))</f>
        <v>#N/A</v>
      </c>
      <c r="F249" s="62" t="e">
        <f>VLOOKUP(C249,quide!$A$1:K1243,5,0)</f>
        <v>#N/A</v>
      </c>
      <c r="G249" s="63" t="e">
        <f t="shared" si="16"/>
        <v>#N/A</v>
      </c>
      <c r="H249" s="62">
        <f>IFERROR(VLOOKUP(B249,tbl5_piv!A:D,4,0),0)</f>
        <v>0</v>
      </c>
      <c r="I249" s="62">
        <f t="shared" si="17"/>
        <v>0</v>
      </c>
      <c r="J249" s="62">
        <f t="shared" si="18"/>
        <v>0</v>
      </c>
      <c r="K249" s="62">
        <f t="shared" si="19"/>
        <v>0</v>
      </c>
    </row>
    <row r="250" spans="1:11" ht="23.25" hidden="1" customHeight="1" x14ac:dyDescent="0.25">
      <c r="A250">
        <v>245</v>
      </c>
      <c r="B250" t="e">
        <f>IF(ISBLANK(A250),0,IF(AND(ISERROR(VLOOKUP(VLOOKUP(A250,ishod_substance!A:G,7,0),$B$4:B249,1,0))=TRUE,VLOOKUP(A250,ishod_substance!A:G,7,0)&gt;0),VLOOKUP(A250,ishod_substance!A:G,7,0),0))</f>
        <v>#N/A</v>
      </c>
      <c r="C250" s="78" t="e">
        <f t="shared" si="15"/>
        <v>#N/A</v>
      </c>
      <c r="D250" s="61" t="e">
        <f>VLOOKUP(C250,quide!A:B,2,0)</f>
        <v>#N/A</v>
      </c>
      <c r="E250" s="62" t="e">
        <f>IF(VLOOKUP(B250,quide!$A$2:F314,3,0)&gt;0,VLOOKUP(B250,quide!$A$2:F314,3,0),VLOOKUP(B250,quide!$A$2:F314,6,0))</f>
        <v>#N/A</v>
      </c>
      <c r="F250" s="62" t="e">
        <f>VLOOKUP(C250,quide!$A$1:K1244,5,0)</f>
        <v>#N/A</v>
      </c>
      <c r="G250" s="63" t="e">
        <f t="shared" si="16"/>
        <v>#N/A</v>
      </c>
      <c r="H250" s="62">
        <f>IFERROR(VLOOKUP(B250,tbl5_piv!A:D,4,0),0)</f>
        <v>0</v>
      </c>
      <c r="I250" s="62">
        <f t="shared" si="17"/>
        <v>0</v>
      </c>
      <c r="J250" s="62">
        <f t="shared" si="18"/>
        <v>0</v>
      </c>
      <c r="K250" s="62">
        <f t="shared" si="19"/>
        <v>0</v>
      </c>
    </row>
    <row r="251" spans="1:11" ht="23.25" hidden="1" customHeight="1" x14ac:dyDescent="0.25">
      <c r="A251">
        <v>246</v>
      </c>
      <c r="B251" t="e">
        <f>IF(ISBLANK(A251),0,IF(AND(ISERROR(VLOOKUP(VLOOKUP(A251,ishod_substance!A:G,7,0),$B$4:B250,1,0))=TRUE,VLOOKUP(A251,ishod_substance!A:G,7,0)&gt;0),VLOOKUP(A251,ishod_substance!A:G,7,0),0))</f>
        <v>#N/A</v>
      </c>
      <c r="C251" s="78" t="e">
        <f t="shared" si="15"/>
        <v>#N/A</v>
      </c>
      <c r="D251" s="61" t="e">
        <f>VLOOKUP(C251,quide!A:B,2,0)</f>
        <v>#N/A</v>
      </c>
      <c r="E251" s="62" t="e">
        <f>IF(VLOOKUP(B251,quide!$A$2:F315,3,0)&gt;0,VLOOKUP(B251,quide!$A$2:F315,3,0),VLOOKUP(B251,quide!$A$2:F315,6,0))</f>
        <v>#N/A</v>
      </c>
      <c r="F251" s="62" t="e">
        <f>VLOOKUP(C251,quide!$A$1:K1245,5,0)</f>
        <v>#N/A</v>
      </c>
      <c r="G251" s="63" t="e">
        <f t="shared" si="16"/>
        <v>#N/A</v>
      </c>
      <c r="H251" s="62">
        <f>IFERROR(VLOOKUP(B251,tbl5_piv!A:D,4,0),0)</f>
        <v>0</v>
      </c>
      <c r="I251" s="62">
        <f t="shared" si="17"/>
        <v>0</v>
      </c>
      <c r="J251" s="62">
        <f t="shared" si="18"/>
        <v>0</v>
      </c>
      <c r="K251" s="62">
        <f t="shared" si="19"/>
        <v>0</v>
      </c>
    </row>
    <row r="252" spans="1:11" ht="23.25" hidden="1" customHeight="1" x14ac:dyDescent="0.25">
      <c r="A252">
        <v>247</v>
      </c>
      <c r="B252" t="e">
        <f>IF(ISBLANK(A252),0,IF(AND(ISERROR(VLOOKUP(VLOOKUP(A252,ishod_substance!A:G,7,0),$B$4:B251,1,0))=TRUE,VLOOKUP(A252,ishod_substance!A:G,7,0)&gt;0),VLOOKUP(A252,ishod_substance!A:G,7,0),0))</f>
        <v>#N/A</v>
      </c>
      <c r="C252" s="78" t="e">
        <f t="shared" si="15"/>
        <v>#N/A</v>
      </c>
      <c r="D252" s="61" t="e">
        <f>VLOOKUP(C252,quide!A:B,2,0)</f>
        <v>#N/A</v>
      </c>
      <c r="E252" s="62" t="e">
        <f>IF(VLOOKUP(B252,quide!$A$2:F316,3,0)&gt;0,VLOOKUP(B252,quide!$A$2:F316,3,0),VLOOKUP(B252,quide!$A$2:F316,6,0))</f>
        <v>#N/A</v>
      </c>
      <c r="F252" s="62" t="e">
        <f>VLOOKUP(C252,quide!$A$1:K1246,5,0)</f>
        <v>#N/A</v>
      </c>
      <c r="G252" s="63" t="e">
        <f t="shared" si="16"/>
        <v>#N/A</v>
      </c>
      <c r="H252" s="62">
        <f>IFERROR(VLOOKUP(B252,tbl5_piv!A:D,4,0),0)</f>
        <v>0</v>
      </c>
      <c r="I252" s="62">
        <f t="shared" si="17"/>
        <v>0</v>
      </c>
      <c r="J252" s="62">
        <f t="shared" si="18"/>
        <v>0</v>
      </c>
      <c r="K252" s="62">
        <f t="shared" si="19"/>
        <v>0</v>
      </c>
    </row>
    <row r="253" spans="1:11" ht="23.25" hidden="1" customHeight="1" x14ac:dyDescent="0.25">
      <c r="A253">
        <v>248</v>
      </c>
      <c r="B253" t="e">
        <f>IF(ISBLANK(A253),0,IF(AND(ISERROR(VLOOKUP(VLOOKUP(A253,ishod_substance!A:G,7,0),$B$4:B252,1,0))=TRUE,VLOOKUP(A253,ishod_substance!A:G,7,0)&gt;0),VLOOKUP(A253,ishod_substance!A:G,7,0),0))</f>
        <v>#N/A</v>
      </c>
      <c r="C253" s="78" t="e">
        <f t="shared" si="15"/>
        <v>#N/A</v>
      </c>
      <c r="D253" s="61" t="e">
        <f>VLOOKUP(C253,quide!A:B,2,0)</f>
        <v>#N/A</v>
      </c>
      <c r="E253" s="62" t="e">
        <f>IF(VLOOKUP(B253,quide!$A$2:F317,3,0)&gt;0,VLOOKUP(B253,quide!$A$2:F317,3,0),VLOOKUP(B253,quide!$A$2:F317,6,0))</f>
        <v>#N/A</v>
      </c>
      <c r="F253" s="62" t="e">
        <f>VLOOKUP(C253,quide!$A$1:K1247,5,0)</f>
        <v>#N/A</v>
      </c>
      <c r="G253" s="63" t="e">
        <f t="shared" si="16"/>
        <v>#N/A</v>
      </c>
      <c r="H253" s="62">
        <f>IFERROR(VLOOKUP(B253,tbl5_piv!A:D,4,0),0)</f>
        <v>0</v>
      </c>
      <c r="I253" s="62">
        <f t="shared" si="17"/>
        <v>0</v>
      </c>
      <c r="J253" s="62">
        <f t="shared" si="18"/>
        <v>0</v>
      </c>
      <c r="K253" s="62">
        <f t="shared" si="19"/>
        <v>0</v>
      </c>
    </row>
    <row r="254" spans="1:11" ht="23.25" hidden="1" customHeight="1" x14ac:dyDescent="0.25">
      <c r="A254">
        <v>249</v>
      </c>
      <c r="B254" t="e">
        <f>IF(ISBLANK(A254),0,IF(AND(ISERROR(VLOOKUP(VLOOKUP(A254,ishod_substance!A:G,7,0),$B$4:B253,1,0))=TRUE,VLOOKUP(A254,ishod_substance!A:G,7,0)&gt;0),VLOOKUP(A254,ishod_substance!A:G,7,0),0))</f>
        <v>#N/A</v>
      </c>
      <c r="C254" s="78" t="e">
        <f t="shared" si="15"/>
        <v>#N/A</v>
      </c>
      <c r="D254" s="61" t="e">
        <f>VLOOKUP(C254,quide!A:B,2,0)</f>
        <v>#N/A</v>
      </c>
      <c r="E254" s="62" t="e">
        <f>IF(VLOOKUP(B254,quide!$A$2:F318,3,0)&gt;0,VLOOKUP(B254,quide!$A$2:F318,3,0),VLOOKUP(B254,quide!$A$2:F318,6,0))</f>
        <v>#N/A</v>
      </c>
      <c r="F254" s="62" t="e">
        <f>VLOOKUP(C254,quide!$A$1:K1248,5,0)</f>
        <v>#N/A</v>
      </c>
      <c r="G254" s="63" t="e">
        <f t="shared" si="16"/>
        <v>#N/A</v>
      </c>
      <c r="H254" s="62">
        <f>IFERROR(VLOOKUP(B254,tbl5_piv!A:D,4,0),0)</f>
        <v>0</v>
      </c>
      <c r="I254" s="62">
        <f t="shared" si="17"/>
        <v>0</v>
      </c>
      <c r="J254" s="62">
        <f t="shared" si="18"/>
        <v>0</v>
      </c>
      <c r="K254" s="62">
        <f t="shared" si="19"/>
        <v>0</v>
      </c>
    </row>
    <row r="255" spans="1:11" ht="23.25" hidden="1" customHeight="1" x14ac:dyDescent="0.25">
      <c r="A255">
        <v>250</v>
      </c>
      <c r="B255" t="e">
        <f>IF(ISBLANK(A255),0,IF(AND(ISERROR(VLOOKUP(VLOOKUP(A255,ishod_substance!A:G,7,0),$B$4:B254,1,0))=TRUE,VLOOKUP(A255,ishod_substance!A:G,7,0)&gt;0),VLOOKUP(A255,ishod_substance!A:G,7,0),0))</f>
        <v>#N/A</v>
      </c>
      <c r="C255" s="78" t="e">
        <f t="shared" si="15"/>
        <v>#N/A</v>
      </c>
      <c r="D255" s="61" t="e">
        <f>VLOOKUP(C255,quide!A:B,2,0)</f>
        <v>#N/A</v>
      </c>
      <c r="E255" s="62" t="e">
        <f>IF(VLOOKUP(B255,quide!$A$2:F319,3,0)&gt;0,VLOOKUP(B255,quide!$A$2:F319,3,0),VLOOKUP(B255,quide!$A$2:F319,6,0))</f>
        <v>#N/A</v>
      </c>
      <c r="F255" s="62" t="e">
        <f>VLOOKUP(C255,quide!$A$1:K1249,5,0)</f>
        <v>#N/A</v>
      </c>
      <c r="G255" s="63" t="e">
        <f t="shared" si="16"/>
        <v>#N/A</v>
      </c>
      <c r="H255" s="62">
        <f>IFERROR(VLOOKUP(B255,tbl5_piv!A:D,4,0),0)</f>
        <v>0</v>
      </c>
      <c r="I255" s="62">
        <f t="shared" si="17"/>
        <v>0</v>
      </c>
      <c r="J255" s="62">
        <f t="shared" si="18"/>
        <v>0</v>
      </c>
      <c r="K255" s="62">
        <f t="shared" si="19"/>
        <v>0</v>
      </c>
    </row>
    <row r="256" spans="1:11" ht="23.25" hidden="1" customHeight="1" x14ac:dyDescent="0.25">
      <c r="A256">
        <v>251</v>
      </c>
      <c r="B256" t="e">
        <f>IF(ISBLANK(A256),0,IF(AND(ISERROR(VLOOKUP(VLOOKUP(A256,ishod_substance!A:G,7,0),$B$4:B255,1,0))=TRUE,VLOOKUP(A256,ishod_substance!A:G,7,0)&gt;0),VLOOKUP(A256,ishod_substance!A:G,7,0),0))</f>
        <v>#N/A</v>
      </c>
      <c r="C256" s="78" t="e">
        <f t="shared" si="15"/>
        <v>#N/A</v>
      </c>
      <c r="D256" s="61" t="e">
        <f>VLOOKUP(C256,quide!A:B,2,0)</f>
        <v>#N/A</v>
      </c>
      <c r="E256" s="62" t="e">
        <f>IF(VLOOKUP(B256,quide!$A$2:F320,3,0)&gt;0,VLOOKUP(B256,quide!$A$2:F320,3,0),VLOOKUP(B256,quide!$A$2:F320,6,0))</f>
        <v>#N/A</v>
      </c>
      <c r="F256" s="62" t="e">
        <f>VLOOKUP(C256,quide!$A$1:K1250,5,0)</f>
        <v>#N/A</v>
      </c>
      <c r="G256" s="63" t="e">
        <f t="shared" si="16"/>
        <v>#N/A</v>
      </c>
      <c r="H256" s="62">
        <f>IFERROR(VLOOKUP(B256,tbl5_piv!A:D,4,0),0)</f>
        <v>0</v>
      </c>
      <c r="I256" s="62">
        <f t="shared" si="17"/>
        <v>0</v>
      </c>
      <c r="J256" s="62">
        <f t="shared" si="18"/>
        <v>0</v>
      </c>
      <c r="K256" s="62">
        <f t="shared" si="19"/>
        <v>0</v>
      </c>
    </row>
    <row r="257" spans="1:11" ht="23.25" hidden="1" customHeight="1" x14ac:dyDescent="0.25">
      <c r="A257">
        <v>252</v>
      </c>
      <c r="B257" t="e">
        <f>IF(ISBLANK(A257),0,IF(AND(ISERROR(VLOOKUP(VLOOKUP(A257,ishod_substance!A:G,7,0),$B$4:B256,1,0))=TRUE,VLOOKUP(A257,ishod_substance!A:G,7,0)&gt;0),VLOOKUP(A257,ishod_substance!A:G,7,0),0))</f>
        <v>#N/A</v>
      </c>
      <c r="C257" s="78" t="e">
        <f t="shared" si="15"/>
        <v>#N/A</v>
      </c>
      <c r="D257" s="61" t="e">
        <f>VLOOKUP(C257,quide!A:B,2,0)</f>
        <v>#N/A</v>
      </c>
      <c r="E257" s="62" t="e">
        <f>IF(VLOOKUP(B257,quide!$A$2:F321,3,0)&gt;0,VLOOKUP(B257,quide!$A$2:F321,3,0),VLOOKUP(B257,quide!$A$2:F321,6,0))</f>
        <v>#N/A</v>
      </c>
      <c r="F257" s="62" t="e">
        <f>VLOOKUP(C257,quide!$A$1:K1251,5,0)</f>
        <v>#N/A</v>
      </c>
      <c r="G257" s="63" t="e">
        <f t="shared" si="16"/>
        <v>#N/A</v>
      </c>
      <c r="H257" s="62">
        <f>IFERROR(VLOOKUP(B257,tbl5_piv!A:D,4,0),0)</f>
        <v>0</v>
      </c>
      <c r="I257" s="62">
        <f t="shared" si="17"/>
        <v>0</v>
      </c>
      <c r="J257" s="62">
        <f t="shared" si="18"/>
        <v>0</v>
      </c>
      <c r="K257" s="62">
        <f t="shared" si="19"/>
        <v>0</v>
      </c>
    </row>
    <row r="258" spans="1:11" ht="23.25" hidden="1" customHeight="1" x14ac:dyDescent="0.25">
      <c r="A258">
        <v>253</v>
      </c>
      <c r="B258" t="e">
        <f>IF(ISBLANK(A258),0,IF(AND(ISERROR(VLOOKUP(VLOOKUP(A258,ishod_substance!A:G,7,0),$B$4:B257,1,0))=TRUE,VLOOKUP(A258,ishod_substance!A:G,7,0)&gt;0),VLOOKUP(A258,ishod_substance!A:G,7,0),0))</f>
        <v>#N/A</v>
      </c>
      <c r="C258" s="78" t="e">
        <f t="shared" si="15"/>
        <v>#N/A</v>
      </c>
      <c r="D258" s="61" t="e">
        <f>VLOOKUP(C258,quide!A:B,2,0)</f>
        <v>#N/A</v>
      </c>
      <c r="E258" s="62" t="e">
        <f>IF(VLOOKUP(B258,quide!$A$2:F322,3,0)&gt;0,VLOOKUP(B258,quide!$A$2:F322,3,0),VLOOKUP(B258,quide!$A$2:F322,6,0))</f>
        <v>#N/A</v>
      </c>
      <c r="F258" s="62" t="e">
        <f>VLOOKUP(C258,quide!$A$1:K1252,5,0)</f>
        <v>#N/A</v>
      </c>
      <c r="G258" s="63" t="e">
        <f t="shared" si="16"/>
        <v>#N/A</v>
      </c>
      <c r="H258" s="62">
        <f>IFERROR(VLOOKUP(B258,tbl5_piv!A:D,4,0),0)</f>
        <v>0</v>
      </c>
      <c r="I258" s="62">
        <f t="shared" si="17"/>
        <v>0</v>
      </c>
      <c r="J258" s="62">
        <f t="shared" si="18"/>
        <v>0</v>
      </c>
      <c r="K258" s="62">
        <f t="shared" si="19"/>
        <v>0</v>
      </c>
    </row>
    <row r="259" spans="1:11" ht="23.25" hidden="1" customHeight="1" x14ac:dyDescent="0.25">
      <c r="A259">
        <v>254</v>
      </c>
      <c r="B259" t="e">
        <f>IF(ISBLANK(A259),0,IF(AND(ISERROR(VLOOKUP(VLOOKUP(A259,ishod_substance!A:G,7,0),$B$4:B258,1,0))=TRUE,VLOOKUP(A259,ishod_substance!A:G,7,0)&gt;0),VLOOKUP(A259,ishod_substance!A:G,7,0),0))</f>
        <v>#N/A</v>
      </c>
      <c r="C259" s="78" t="e">
        <f t="shared" si="15"/>
        <v>#N/A</v>
      </c>
      <c r="D259" s="61" t="e">
        <f>VLOOKUP(C259,quide!A:B,2,0)</f>
        <v>#N/A</v>
      </c>
      <c r="E259" s="62" t="e">
        <f>IF(VLOOKUP(B259,quide!$A$2:F323,3,0)&gt;0,VLOOKUP(B259,quide!$A$2:F323,3,0),VLOOKUP(B259,quide!$A$2:F323,6,0))</f>
        <v>#N/A</v>
      </c>
      <c r="F259" s="62" t="e">
        <f>VLOOKUP(C259,quide!$A$1:K1253,5,0)</f>
        <v>#N/A</v>
      </c>
      <c r="G259" s="63" t="e">
        <f t="shared" si="16"/>
        <v>#N/A</v>
      </c>
      <c r="H259" s="62">
        <f>IFERROR(VLOOKUP(B259,tbl5_piv!A:D,4,0),0)</f>
        <v>0</v>
      </c>
      <c r="I259" s="62">
        <f t="shared" si="17"/>
        <v>0</v>
      </c>
      <c r="J259" s="62">
        <f t="shared" si="18"/>
        <v>0</v>
      </c>
      <c r="K259" s="62">
        <f t="shared" si="19"/>
        <v>0</v>
      </c>
    </row>
    <row r="260" spans="1:11" ht="23.25" hidden="1" customHeight="1" x14ac:dyDescent="0.25">
      <c r="A260">
        <v>255</v>
      </c>
      <c r="B260" t="e">
        <f>IF(ISBLANK(A260),0,IF(AND(ISERROR(VLOOKUP(VLOOKUP(A260,ishod_substance!A:G,7,0),$B$4:B259,1,0))=TRUE,VLOOKUP(A260,ishod_substance!A:G,7,0)&gt;0),VLOOKUP(A260,ishod_substance!A:G,7,0),0))</f>
        <v>#N/A</v>
      </c>
      <c r="C260" s="78" t="e">
        <f t="shared" si="15"/>
        <v>#N/A</v>
      </c>
      <c r="D260" s="61" t="e">
        <f>VLOOKUP(C260,quide!A:B,2,0)</f>
        <v>#N/A</v>
      </c>
      <c r="E260" s="62" t="e">
        <f>IF(VLOOKUP(B260,quide!$A$2:F324,3,0)&gt;0,VLOOKUP(B260,quide!$A$2:F324,3,0),VLOOKUP(B260,quide!$A$2:F324,6,0))</f>
        <v>#N/A</v>
      </c>
      <c r="F260" s="62" t="e">
        <f>VLOOKUP(C260,quide!$A$1:K1254,5,0)</f>
        <v>#N/A</v>
      </c>
      <c r="G260" s="63" t="e">
        <f t="shared" si="16"/>
        <v>#N/A</v>
      </c>
      <c r="H260" s="62">
        <f>IFERROR(VLOOKUP(B260,tbl5_piv!A:D,4,0),0)</f>
        <v>0</v>
      </c>
      <c r="I260" s="62">
        <f t="shared" si="17"/>
        <v>0</v>
      </c>
      <c r="J260" s="62">
        <f t="shared" si="18"/>
        <v>0</v>
      </c>
      <c r="K260" s="62">
        <f t="shared" si="19"/>
        <v>0</v>
      </c>
    </row>
    <row r="261" spans="1:11" ht="23.25" hidden="1" customHeight="1" x14ac:dyDescent="0.25">
      <c r="A261">
        <v>256</v>
      </c>
      <c r="B261" t="e">
        <f>IF(ISBLANK(A261),0,IF(AND(ISERROR(VLOOKUP(VLOOKUP(A261,ishod_substance!A:G,7,0),$B$4:B260,1,0))=TRUE,VLOOKUP(A261,ishod_substance!A:G,7,0)&gt;0),VLOOKUP(A261,ishod_substance!A:G,7,0),0))</f>
        <v>#N/A</v>
      </c>
      <c r="C261" s="78" t="e">
        <f t="shared" si="15"/>
        <v>#N/A</v>
      </c>
      <c r="D261" s="61" t="e">
        <f>VLOOKUP(C261,quide!A:B,2,0)</f>
        <v>#N/A</v>
      </c>
      <c r="E261" s="62" t="e">
        <f>IF(VLOOKUP(B261,quide!$A$2:F325,3,0)&gt;0,VLOOKUP(B261,quide!$A$2:F325,3,0),VLOOKUP(B261,quide!$A$2:F325,6,0))</f>
        <v>#N/A</v>
      </c>
      <c r="F261" s="62" t="e">
        <f>VLOOKUP(C261,quide!$A$1:K1255,5,0)</f>
        <v>#N/A</v>
      </c>
      <c r="G261" s="63" t="e">
        <f t="shared" si="16"/>
        <v>#N/A</v>
      </c>
      <c r="H261" s="62">
        <f>IFERROR(VLOOKUP(B261,tbl5_piv!A:D,4,0),0)</f>
        <v>0</v>
      </c>
      <c r="I261" s="62">
        <f t="shared" si="17"/>
        <v>0</v>
      </c>
      <c r="J261" s="62">
        <f t="shared" si="18"/>
        <v>0</v>
      </c>
      <c r="K261" s="62">
        <f t="shared" si="19"/>
        <v>0</v>
      </c>
    </row>
    <row r="262" spans="1:11" ht="23.25" hidden="1" customHeight="1" x14ac:dyDescent="0.25">
      <c r="A262">
        <v>257</v>
      </c>
      <c r="B262" t="e">
        <f>IF(ISBLANK(A262),0,IF(AND(ISERROR(VLOOKUP(VLOOKUP(A262,ishod_substance!A:G,7,0),$B$4:B261,1,0))=TRUE,VLOOKUP(A262,ishod_substance!A:G,7,0)&gt;0),VLOOKUP(A262,ishod_substance!A:G,7,0),0))</f>
        <v>#N/A</v>
      </c>
      <c r="C262" s="78" t="e">
        <f t="shared" si="15"/>
        <v>#N/A</v>
      </c>
      <c r="D262" s="61" t="e">
        <f>VLOOKUP(C262,quide!A:B,2,0)</f>
        <v>#N/A</v>
      </c>
      <c r="E262" s="62" t="e">
        <f>IF(VLOOKUP(B262,quide!$A$2:F326,3,0)&gt;0,VLOOKUP(B262,quide!$A$2:F326,3,0),VLOOKUP(B262,quide!$A$2:F326,6,0))</f>
        <v>#N/A</v>
      </c>
      <c r="F262" s="62" t="e">
        <f>VLOOKUP(C262,quide!$A$1:K1256,5,0)</f>
        <v>#N/A</v>
      </c>
      <c r="G262" s="63" t="e">
        <f t="shared" si="16"/>
        <v>#N/A</v>
      </c>
      <c r="H262" s="62">
        <f>IFERROR(VLOOKUP(B262,tbl5_piv!A:D,4,0),0)</f>
        <v>0</v>
      </c>
      <c r="I262" s="62">
        <f t="shared" si="17"/>
        <v>0</v>
      </c>
      <c r="J262" s="62">
        <f t="shared" si="18"/>
        <v>0</v>
      </c>
      <c r="K262" s="62">
        <f t="shared" si="19"/>
        <v>0</v>
      </c>
    </row>
    <row r="263" spans="1:11" ht="23.25" hidden="1" customHeight="1" x14ac:dyDescent="0.25">
      <c r="A263">
        <v>258</v>
      </c>
      <c r="B263" t="e">
        <f>IF(ISBLANK(A263),0,IF(AND(ISERROR(VLOOKUP(VLOOKUP(A263,ishod_substance!A:G,7,0),$B$4:B262,1,0))=TRUE,VLOOKUP(A263,ishod_substance!A:G,7,0)&gt;0),VLOOKUP(A263,ishod_substance!A:G,7,0),0))</f>
        <v>#N/A</v>
      </c>
      <c r="C263" s="78" t="e">
        <f t="shared" ref="C263:C326" si="20">B263</f>
        <v>#N/A</v>
      </c>
      <c r="D263" s="61" t="e">
        <f>VLOOKUP(C263,quide!A:B,2,0)</f>
        <v>#N/A</v>
      </c>
      <c r="E263" s="62" t="e">
        <f>IF(VLOOKUP(B263,quide!$A$2:F327,3,0)&gt;0,VLOOKUP(B263,quide!$A$2:F327,3,0),VLOOKUP(B263,quide!$A$2:F327,6,0))</f>
        <v>#N/A</v>
      </c>
      <c r="F263" s="62" t="e">
        <f>VLOOKUP(C263,quide!$A$1:K1257,5,0)</f>
        <v>#N/A</v>
      </c>
      <c r="G263" s="63" t="e">
        <f t="shared" ref="G263:G326" si="21">E263*H263</f>
        <v>#N/A</v>
      </c>
      <c r="H263" s="62">
        <f>IFERROR(VLOOKUP(B263,tbl5_piv!A:D,4,0),0)</f>
        <v>0</v>
      </c>
      <c r="I263" s="62">
        <f t="shared" ref="I263:I326" si="22">H263+H263*0.2</f>
        <v>0</v>
      </c>
      <c r="J263" s="62">
        <f t="shared" ref="J263:J326" si="23">H263+H263*0.4</f>
        <v>0</v>
      </c>
      <c r="K263" s="62">
        <f t="shared" ref="K263:K326" si="24">H263+H263*0.6</f>
        <v>0</v>
      </c>
    </row>
    <row r="264" spans="1:11" ht="23.25" hidden="1" customHeight="1" x14ac:dyDescent="0.25">
      <c r="A264">
        <v>259</v>
      </c>
      <c r="B264" t="e">
        <f>IF(ISBLANK(A264),0,IF(AND(ISERROR(VLOOKUP(VLOOKUP(A264,ishod_substance!A:G,7,0),$B$4:B263,1,0))=TRUE,VLOOKUP(A264,ishod_substance!A:G,7,0)&gt;0),VLOOKUP(A264,ishod_substance!A:G,7,0),0))</f>
        <v>#N/A</v>
      </c>
      <c r="C264" s="78" t="e">
        <f t="shared" si="20"/>
        <v>#N/A</v>
      </c>
      <c r="D264" s="61" t="e">
        <f>VLOOKUP(C264,quide!A:B,2,0)</f>
        <v>#N/A</v>
      </c>
      <c r="E264" s="62" t="e">
        <f>IF(VLOOKUP(B264,quide!$A$2:F328,3,0)&gt;0,VLOOKUP(B264,quide!$A$2:F328,3,0),VLOOKUP(B264,quide!$A$2:F328,6,0))</f>
        <v>#N/A</v>
      </c>
      <c r="F264" s="62" t="e">
        <f>VLOOKUP(C264,quide!$A$1:K1258,5,0)</f>
        <v>#N/A</v>
      </c>
      <c r="G264" s="63" t="e">
        <f t="shared" si="21"/>
        <v>#N/A</v>
      </c>
      <c r="H264" s="62">
        <f>IFERROR(VLOOKUP(B264,tbl5_piv!A:D,4,0),0)</f>
        <v>0</v>
      </c>
      <c r="I264" s="62">
        <f t="shared" si="22"/>
        <v>0</v>
      </c>
      <c r="J264" s="62">
        <f t="shared" si="23"/>
        <v>0</v>
      </c>
      <c r="K264" s="62">
        <f t="shared" si="24"/>
        <v>0</v>
      </c>
    </row>
    <row r="265" spans="1:11" ht="23.25" hidden="1" customHeight="1" x14ac:dyDescent="0.25">
      <c r="A265">
        <v>260</v>
      </c>
      <c r="B265" t="e">
        <f>IF(ISBLANK(A265),0,IF(AND(ISERROR(VLOOKUP(VLOOKUP(A265,ishod_substance!A:G,7,0),$B$4:B264,1,0))=TRUE,VLOOKUP(A265,ishod_substance!A:G,7,0)&gt;0),VLOOKUP(A265,ishod_substance!A:G,7,0),0))</f>
        <v>#N/A</v>
      </c>
      <c r="C265" s="78" t="e">
        <f t="shared" si="20"/>
        <v>#N/A</v>
      </c>
      <c r="D265" s="61" t="e">
        <f>VLOOKUP(C265,quide!A:B,2,0)</f>
        <v>#N/A</v>
      </c>
      <c r="E265" s="62" t="e">
        <f>IF(VLOOKUP(B265,quide!$A$2:F329,3,0)&gt;0,VLOOKUP(B265,quide!$A$2:F329,3,0),VLOOKUP(B265,quide!$A$2:F329,6,0))</f>
        <v>#N/A</v>
      </c>
      <c r="F265" s="62" t="e">
        <f>VLOOKUP(C265,quide!$A$1:K1259,5,0)</f>
        <v>#N/A</v>
      </c>
      <c r="G265" s="63" t="e">
        <f t="shared" si="21"/>
        <v>#N/A</v>
      </c>
      <c r="H265" s="62">
        <f>IFERROR(VLOOKUP(B265,tbl5_piv!A:D,4,0),0)</f>
        <v>0</v>
      </c>
      <c r="I265" s="62">
        <f t="shared" si="22"/>
        <v>0</v>
      </c>
      <c r="J265" s="62">
        <f t="shared" si="23"/>
        <v>0</v>
      </c>
      <c r="K265" s="62">
        <f t="shared" si="24"/>
        <v>0</v>
      </c>
    </row>
    <row r="266" spans="1:11" ht="23.25" hidden="1" customHeight="1" x14ac:dyDescent="0.25">
      <c r="A266">
        <v>261</v>
      </c>
      <c r="B266" t="e">
        <f>IF(ISBLANK(A266),0,IF(AND(ISERROR(VLOOKUP(VLOOKUP(A266,ishod_substance!A:G,7,0),$B$4:B265,1,0))=TRUE,VLOOKUP(A266,ishod_substance!A:G,7,0)&gt;0),VLOOKUP(A266,ishod_substance!A:G,7,0),0))</f>
        <v>#N/A</v>
      </c>
      <c r="C266" s="78" t="e">
        <f t="shared" si="20"/>
        <v>#N/A</v>
      </c>
      <c r="D266" s="61" t="e">
        <f>VLOOKUP(C266,quide!A:B,2,0)</f>
        <v>#N/A</v>
      </c>
      <c r="E266" s="62" t="e">
        <f>IF(VLOOKUP(B266,quide!$A$2:F330,3,0)&gt;0,VLOOKUP(B266,quide!$A$2:F330,3,0),VLOOKUP(B266,quide!$A$2:F330,6,0))</f>
        <v>#N/A</v>
      </c>
      <c r="F266" s="62" t="e">
        <f>VLOOKUP(C266,quide!$A$1:K1260,5,0)</f>
        <v>#N/A</v>
      </c>
      <c r="G266" s="63" t="e">
        <f t="shared" si="21"/>
        <v>#N/A</v>
      </c>
      <c r="H266" s="62">
        <f>IFERROR(VLOOKUP(B266,tbl5_piv!A:D,4,0),0)</f>
        <v>0</v>
      </c>
      <c r="I266" s="62">
        <f t="shared" si="22"/>
        <v>0</v>
      </c>
      <c r="J266" s="62">
        <f t="shared" si="23"/>
        <v>0</v>
      </c>
      <c r="K266" s="62">
        <f t="shared" si="24"/>
        <v>0</v>
      </c>
    </row>
    <row r="267" spans="1:11" ht="23.25" hidden="1" customHeight="1" x14ac:dyDescent="0.25">
      <c r="A267">
        <v>262</v>
      </c>
      <c r="B267" t="e">
        <f>IF(ISBLANK(A267),0,IF(AND(ISERROR(VLOOKUP(VLOOKUP(A267,ishod_substance!A:G,7,0),$B$4:B266,1,0))=TRUE,VLOOKUP(A267,ishod_substance!A:G,7,0)&gt;0),VLOOKUP(A267,ishod_substance!A:G,7,0),0))</f>
        <v>#N/A</v>
      </c>
      <c r="C267" s="78" t="e">
        <f t="shared" si="20"/>
        <v>#N/A</v>
      </c>
      <c r="D267" s="61" t="e">
        <f>VLOOKUP(C267,quide!A:B,2,0)</f>
        <v>#N/A</v>
      </c>
      <c r="E267" s="62" t="e">
        <f>IF(VLOOKUP(B267,quide!$A$2:F331,3,0)&gt;0,VLOOKUP(B267,quide!$A$2:F331,3,0),VLOOKUP(B267,quide!$A$2:F331,6,0))</f>
        <v>#N/A</v>
      </c>
      <c r="F267" s="62" t="e">
        <f>VLOOKUP(C267,quide!$A$1:K1261,5,0)</f>
        <v>#N/A</v>
      </c>
      <c r="G267" s="63" t="e">
        <f t="shared" si="21"/>
        <v>#N/A</v>
      </c>
      <c r="H267" s="62">
        <f>IFERROR(VLOOKUP(B267,tbl5_piv!A:D,4,0),0)</f>
        <v>0</v>
      </c>
      <c r="I267" s="62">
        <f t="shared" si="22"/>
        <v>0</v>
      </c>
      <c r="J267" s="62">
        <f t="shared" si="23"/>
        <v>0</v>
      </c>
      <c r="K267" s="62">
        <f t="shared" si="24"/>
        <v>0</v>
      </c>
    </row>
    <row r="268" spans="1:11" ht="23.25" hidden="1" customHeight="1" x14ac:dyDescent="0.25">
      <c r="A268">
        <v>263</v>
      </c>
      <c r="B268" t="e">
        <f>IF(ISBLANK(A268),0,IF(AND(ISERROR(VLOOKUP(VLOOKUP(A268,ishod_substance!A:G,7,0),$B$4:B267,1,0))=TRUE,VLOOKUP(A268,ishod_substance!A:G,7,0)&gt;0),VLOOKUP(A268,ishod_substance!A:G,7,0),0))</f>
        <v>#N/A</v>
      </c>
      <c r="C268" s="78" t="e">
        <f t="shared" si="20"/>
        <v>#N/A</v>
      </c>
      <c r="D268" s="61" t="e">
        <f>VLOOKUP(C268,quide!A:B,2,0)</f>
        <v>#N/A</v>
      </c>
      <c r="E268" s="62" t="e">
        <f>IF(VLOOKUP(B268,quide!$A$2:F332,3,0)&gt;0,VLOOKUP(B268,quide!$A$2:F332,3,0),VLOOKUP(B268,quide!$A$2:F332,6,0))</f>
        <v>#N/A</v>
      </c>
      <c r="F268" s="62" t="e">
        <f>VLOOKUP(C268,quide!$A$1:K1262,5,0)</f>
        <v>#N/A</v>
      </c>
      <c r="G268" s="63" t="e">
        <f t="shared" si="21"/>
        <v>#N/A</v>
      </c>
      <c r="H268" s="62">
        <f>IFERROR(VLOOKUP(B268,tbl5_piv!A:D,4,0),0)</f>
        <v>0</v>
      </c>
      <c r="I268" s="62">
        <f t="shared" si="22"/>
        <v>0</v>
      </c>
      <c r="J268" s="62">
        <f t="shared" si="23"/>
        <v>0</v>
      </c>
      <c r="K268" s="62">
        <f t="shared" si="24"/>
        <v>0</v>
      </c>
    </row>
    <row r="269" spans="1:11" ht="23.25" hidden="1" customHeight="1" x14ac:dyDescent="0.25">
      <c r="A269">
        <v>264</v>
      </c>
      <c r="B269" t="e">
        <f>IF(ISBLANK(A269),0,IF(AND(ISERROR(VLOOKUP(VLOOKUP(A269,ishod_substance!A:G,7,0),$B$4:B268,1,0))=TRUE,VLOOKUP(A269,ishod_substance!A:G,7,0)&gt;0),VLOOKUP(A269,ishod_substance!A:G,7,0),0))</f>
        <v>#N/A</v>
      </c>
      <c r="C269" s="78" t="e">
        <f t="shared" si="20"/>
        <v>#N/A</v>
      </c>
      <c r="D269" s="61" t="e">
        <f>VLOOKUP(C269,quide!A:B,2,0)</f>
        <v>#N/A</v>
      </c>
      <c r="E269" s="62" t="e">
        <f>IF(VLOOKUP(B269,quide!$A$2:F333,3,0)&gt;0,VLOOKUP(B269,quide!$A$2:F333,3,0),VLOOKUP(B269,quide!$A$2:F333,6,0))</f>
        <v>#N/A</v>
      </c>
      <c r="F269" s="62" t="e">
        <f>VLOOKUP(C269,quide!$A$1:K1263,5,0)</f>
        <v>#N/A</v>
      </c>
      <c r="G269" s="63" t="e">
        <f t="shared" si="21"/>
        <v>#N/A</v>
      </c>
      <c r="H269" s="62">
        <f>IFERROR(VLOOKUP(B269,tbl5_piv!A:D,4,0),0)</f>
        <v>0</v>
      </c>
      <c r="I269" s="62">
        <f t="shared" si="22"/>
        <v>0</v>
      </c>
      <c r="J269" s="62">
        <f t="shared" si="23"/>
        <v>0</v>
      </c>
      <c r="K269" s="62">
        <f t="shared" si="24"/>
        <v>0</v>
      </c>
    </row>
    <row r="270" spans="1:11" ht="23.25" hidden="1" customHeight="1" x14ac:dyDescent="0.25">
      <c r="A270">
        <v>265</v>
      </c>
      <c r="B270" t="e">
        <f>IF(ISBLANK(A270),0,IF(AND(ISERROR(VLOOKUP(VLOOKUP(A270,ishod_substance!A:G,7,0),$B$4:B269,1,0))=TRUE,VLOOKUP(A270,ishod_substance!A:G,7,0)&gt;0),VLOOKUP(A270,ishod_substance!A:G,7,0),0))</f>
        <v>#N/A</v>
      </c>
      <c r="C270" s="78" t="e">
        <f t="shared" si="20"/>
        <v>#N/A</v>
      </c>
      <c r="D270" s="61" t="e">
        <f>VLOOKUP(C270,quide!A:B,2,0)</f>
        <v>#N/A</v>
      </c>
      <c r="E270" s="62" t="e">
        <f>IF(VLOOKUP(B270,quide!$A$2:F334,3,0)&gt;0,VLOOKUP(B270,quide!$A$2:F334,3,0),VLOOKUP(B270,quide!$A$2:F334,6,0))</f>
        <v>#N/A</v>
      </c>
      <c r="F270" s="62" t="e">
        <f>VLOOKUP(C270,quide!$A$1:K1264,5,0)</f>
        <v>#N/A</v>
      </c>
      <c r="G270" s="63" t="e">
        <f t="shared" si="21"/>
        <v>#N/A</v>
      </c>
      <c r="H270" s="62">
        <f>IFERROR(VLOOKUP(B270,tbl5_piv!A:D,4,0),0)</f>
        <v>0</v>
      </c>
      <c r="I270" s="62">
        <f t="shared" si="22"/>
        <v>0</v>
      </c>
      <c r="J270" s="62">
        <f t="shared" si="23"/>
        <v>0</v>
      </c>
      <c r="K270" s="62">
        <f t="shared" si="24"/>
        <v>0</v>
      </c>
    </row>
    <row r="271" spans="1:11" ht="23.25" hidden="1" customHeight="1" x14ac:dyDescent="0.25">
      <c r="A271">
        <v>266</v>
      </c>
      <c r="B271" t="e">
        <f>IF(ISBLANK(A271),0,IF(AND(ISERROR(VLOOKUP(VLOOKUP(A271,ishod_substance!A:G,7,0),$B$4:B270,1,0))=TRUE,VLOOKUP(A271,ishod_substance!A:G,7,0)&gt;0),VLOOKUP(A271,ishod_substance!A:G,7,0),0))</f>
        <v>#N/A</v>
      </c>
      <c r="C271" s="78" t="e">
        <f t="shared" si="20"/>
        <v>#N/A</v>
      </c>
      <c r="D271" s="61" t="e">
        <f>VLOOKUP(C271,quide!A:B,2,0)</f>
        <v>#N/A</v>
      </c>
      <c r="E271" s="62" t="e">
        <f>IF(VLOOKUP(B271,quide!$A$2:F335,3,0)&gt;0,VLOOKUP(B271,quide!$A$2:F335,3,0),VLOOKUP(B271,quide!$A$2:F335,6,0))</f>
        <v>#N/A</v>
      </c>
      <c r="F271" s="62" t="e">
        <f>VLOOKUP(C271,quide!$A$1:K1265,5,0)</f>
        <v>#N/A</v>
      </c>
      <c r="G271" s="63" t="e">
        <f t="shared" si="21"/>
        <v>#N/A</v>
      </c>
      <c r="H271" s="62">
        <f>IFERROR(VLOOKUP(B271,tbl5_piv!A:D,4,0),0)</f>
        <v>0</v>
      </c>
      <c r="I271" s="62">
        <f t="shared" si="22"/>
        <v>0</v>
      </c>
      <c r="J271" s="62">
        <f t="shared" si="23"/>
        <v>0</v>
      </c>
      <c r="K271" s="62">
        <f t="shared" si="24"/>
        <v>0</v>
      </c>
    </row>
    <row r="272" spans="1:11" ht="23.25" hidden="1" customHeight="1" x14ac:dyDescent="0.25">
      <c r="A272">
        <v>267</v>
      </c>
      <c r="B272" t="e">
        <f>IF(ISBLANK(A272),0,IF(AND(ISERROR(VLOOKUP(VLOOKUP(A272,ishod_substance!A:G,7,0),$B$4:B271,1,0))=TRUE,VLOOKUP(A272,ishod_substance!A:G,7,0)&gt;0),VLOOKUP(A272,ishod_substance!A:G,7,0),0))</f>
        <v>#N/A</v>
      </c>
      <c r="C272" s="78" t="e">
        <f t="shared" si="20"/>
        <v>#N/A</v>
      </c>
      <c r="D272" s="61" t="e">
        <f>VLOOKUP(C272,quide!A:B,2,0)</f>
        <v>#N/A</v>
      </c>
      <c r="E272" s="62" t="e">
        <f>IF(VLOOKUP(B272,quide!$A$2:F336,3,0)&gt;0,VLOOKUP(B272,quide!$A$2:F336,3,0),VLOOKUP(B272,quide!$A$2:F336,6,0))</f>
        <v>#N/A</v>
      </c>
      <c r="F272" s="62" t="e">
        <f>VLOOKUP(C272,quide!$A$1:K1266,5,0)</f>
        <v>#N/A</v>
      </c>
      <c r="G272" s="63" t="e">
        <f t="shared" si="21"/>
        <v>#N/A</v>
      </c>
      <c r="H272" s="62">
        <f>IFERROR(VLOOKUP(B272,tbl5_piv!A:D,4,0),0)</f>
        <v>0</v>
      </c>
      <c r="I272" s="62">
        <f t="shared" si="22"/>
        <v>0</v>
      </c>
      <c r="J272" s="62">
        <f t="shared" si="23"/>
        <v>0</v>
      </c>
      <c r="K272" s="62">
        <f t="shared" si="24"/>
        <v>0</v>
      </c>
    </row>
    <row r="273" spans="1:11" ht="23.25" hidden="1" customHeight="1" x14ac:dyDescent="0.25">
      <c r="A273">
        <v>268</v>
      </c>
      <c r="B273" t="e">
        <f>IF(ISBLANK(A273),0,IF(AND(ISERROR(VLOOKUP(VLOOKUP(A273,ishod_substance!A:G,7,0),$B$4:B272,1,0))=TRUE,VLOOKUP(A273,ishod_substance!A:G,7,0)&gt;0),VLOOKUP(A273,ishod_substance!A:G,7,0),0))</f>
        <v>#N/A</v>
      </c>
      <c r="C273" s="78" t="e">
        <f t="shared" si="20"/>
        <v>#N/A</v>
      </c>
      <c r="D273" s="61" t="e">
        <f>VLOOKUP(C273,quide!A:B,2,0)</f>
        <v>#N/A</v>
      </c>
      <c r="E273" s="62" t="e">
        <f>IF(VLOOKUP(B273,quide!$A$2:F337,3,0)&gt;0,VLOOKUP(B273,quide!$A$2:F337,3,0),VLOOKUP(B273,quide!$A$2:F337,6,0))</f>
        <v>#N/A</v>
      </c>
      <c r="F273" s="62" t="e">
        <f>VLOOKUP(C273,quide!$A$1:K1267,5,0)</f>
        <v>#N/A</v>
      </c>
      <c r="G273" s="63" t="e">
        <f t="shared" si="21"/>
        <v>#N/A</v>
      </c>
      <c r="H273" s="62">
        <f>IFERROR(VLOOKUP(B273,tbl5_piv!A:D,4,0),0)</f>
        <v>0</v>
      </c>
      <c r="I273" s="62">
        <f t="shared" si="22"/>
        <v>0</v>
      </c>
      <c r="J273" s="62">
        <f t="shared" si="23"/>
        <v>0</v>
      </c>
      <c r="K273" s="62">
        <f t="shared" si="24"/>
        <v>0</v>
      </c>
    </row>
    <row r="274" spans="1:11" ht="23.25" hidden="1" customHeight="1" x14ac:dyDescent="0.25">
      <c r="A274">
        <v>269</v>
      </c>
      <c r="B274" t="e">
        <f>IF(ISBLANK(A274),0,IF(AND(ISERROR(VLOOKUP(VLOOKUP(A274,ishod_substance!A:G,7,0),$B$4:B273,1,0))=TRUE,VLOOKUP(A274,ishod_substance!A:G,7,0)&gt;0),VLOOKUP(A274,ishod_substance!A:G,7,0),0))</f>
        <v>#N/A</v>
      </c>
      <c r="C274" s="78" t="e">
        <f t="shared" si="20"/>
        <v>#N/A</v>
      </c>
      <c r="D274" s="61" t="e">
        <f>VLOOKUP(C274,quide!A:B,2,0)</f>
        <v>#N/A</v>
      </c>
      <c r="E274" s="62" t="e">
        <f>IF(VLOOKUP(B274,quide!$A$2:F338,3,0)&gt;0,VLOOKUP(B274,quide!$A$2:F338,3,0),VLOOKUP(B274,quide!$A$2:F338,6,0))</f>
        <v>#N/A</v>
      </c>
      <c r="F274" s="62" t="e">
        <f>VLOOKUP(C274,quide!$A$1:K1268,5,0)</f>
        <v>#N/A</v>
      </c>
      <c r="G274" s="63" t="e">
        <f t="shared" si="21"/>
        <v>#N/A</v>
      </c>
      <c r="H274" s="62">
        <f>IFERROR(VLOOKUP(B274,tbl5_piv!A:D,4,0),0)</f>
        <v>0</v>
      </c>
      <c r="I274" s="62">
        <f t="shared" si="22"/>
        <v>0</v>
      </c>
      <c r="J274" s="62">
        <f t="shared" si="23"/>
        <v>0</v>
      </c>
      <c r="K274" s="62">
        <f t="shared" si="24"/>
        <v>0</v>
      </c>
    </row>
    <row r="275" spans="1:11" ht="23.25" hidden="1" customHeight="1" x14ac:dyDescent="0.25">
      <c r="A275">
        <v>270</v>
      </c>
      <c r="B275" t="e">
        <f>IF(ISBLANK(A275),0,IF(AND(ISERROR(VLOOKUP(VLOOKUP(A275,ishod_substance!A:G,7,0),$B$4:B274,1,0))=TRUE,VLOOKUP(A275,ishod_substance!A:G,7,0)&gt;0),VLOOKUP(A275,ishod_substance!A:G,7,0),0))</f>
        <v>#N/A</v>
      </c>
      <c r="C275" s="78" t="e">
        <f t="shared" si="20"/>
        <v>#N/A</v>
      </c>
      <c r="D275" s="61" t="e">
        <f>VLOOKUP(C275,quide!A:B,2,0)</f>
        <v>#N/A</v>
      </c>
      <c r="E275" s="62" t="e">
        <f>IF(VLOOKUP(B275,quide!$A$2:F339,3,0)&gt;0,VLOOKUP(B275,quide!$A$2:F339,3,0),VLOOKUP(B275,quide!$A$2:F339,6,0))</f>
        <v>#N/A</v>
      </c>
      <c r="F275" s="62" t="e">
        <f>VLOOKUP(C275,quide!$A$1:K1269,5,0)</f>
        <v>#N/A</v>
      </c>
      <c r="G275" s="63" t="e">
        <f t="shared" si="21"/>
        <v>#N/A</v>
      </c>
      <c r="H275" s="62">
        <f>IFERROR(VLOOKUP(B275,tbl5_piv!A:D,4,0),0)</f>
        <v>0</v>
      </c>
      <c r="I275" s="62">
        <f t="shared" si="22"/>
        <v>0</v>
      </c>
      <c r="J275" s="62">
        <f t="shared" si="23"/>
        <v>0</v>
      </c>
      <c r="K275" s="62">
        <f t="shared" si="24"/>
        <v>0</v>
      </c>
    </row>
    <row r="276" spans="1:11" ht="23.25" hidden="1" customHeight="1" x14ac:dyDescent="0.25">
      <c r="A276">
        <v>271</v>
      </c>
      <c r="B276" t="e">
        <f>IF(ISBLANK(A276),0,IF(AND(ISERROR(VLOOKUP(VLOOKUP(A276,ishod_substance!A:G,7,0),$B$4:B275,1,0))=TRUE,VLOOKUP(A276,ishod_substance!A:G,7,0)&gt;0),VLOOKUP(A276,ishod_substance!A:G,7,0),0))</f>
        <v>#N/A</v>
      </c>
      <c r="C276" s="78" t="e">
        <f t="shared" si="20"/>
        <v>#N/A</v>
      </c>
      <c r="D276" s="61" t="e">
        <f>VLOOKUP(C276,quide!A:B,2,0)</f>
        <v>#N/A</v>
      </c>
      <c r="E276" s="62" t="e">
        <f>IF(VLOOKUP(B276,quide!$A$2:F340,3,0)&gt;0,VLOOKUP(B276,quide!$A$2:F340,3,0),VLOOKUP(B276,quide!$A$2:F340,6,0))</f>
        <v>#N/A</v>
      </c>
      <c r="F276" s="62" t="e">
        <f>VLOOKUP(C276,quide!$A$1:K1270,5,0)</f>
        <v>#N/A</v>
      </c>
      <c r="G276" s="63" t="e">
        <f t="shared" si="21"/>
        <v>#N/A</v>
      </c>
      <c r="H276" s="62">
        <f>IFERROR(VLOOKUP(B276,tbl5_piv!A:D,4,0),0)</f>
        <v>0</v>
      </c>
      <c r="I276" s="62">
        <f t="shared" si="22"/>
        <v>0</v>
      </c>
      <c r="J276" s="62">
        <f t="shared" si="23"/>
        <v>0</v>
      </c>
      <c r="K276" s="62">
        <f t="shared" si="24"/>
        <v>0</v>
      </c>
    </row>
    <row r="277" spans="1:11" ht="23.25" hidden="1" customHeight="1" x14ac:dyDescent="0.25">
      <c r="A277">
        <v>272</v>
      </c>
      <c r="B277" t="e">
        <f>IF(ISBLANK(A277),0,IF(AND(ISERROR(VLOOKUP(VLOOKUP(A277,ishod_substance!A:G,7,0),$B$4:B276,1,0))=TRUE,VLOOKUP(A277,ishod_substance!A:G,7,0)&gt;0),VLOOKUP(A277,ishod_substance!A:G,7,0),0))</f>
        <v>#N/A</v>
      </c>
      <c r="C277" s="78" t="e">
        <f t="shared" si="20"/>
        <v>#N/A</v>
      </c>
      <c r="D277" s="61" t="e">
        <f>VLOOKUP(C277,quide!A:B,2,0)</f>
        <v>#N/A</v>
      </c>
      <c r="E277" s="62" t="e">
        <f>IF(VLOOKUP(B277,quide!$A$2:F341,3,0)&gt;0,VLOOKUP(B277,quide!$A$2:F341,3,0),VLOOKUP(B277,quide!$A$2:F341,6,0))</f>
        <v>#N/A</v>
      </c>
      <c r="F277" s="62" t="e">
        <f>VLOOKUP(C277,quide!$A$1:K1271,5,0)</f>
        <v>#N/A</v>
      </c>
      <c r="G277" s="63" t="e">
        <f t="shared" si="21"/>
        <v>#N/A</v>
      </c>
      <c r="H277" s="62">
        <f>IFERROR(VLOOKUP(B277,tbl5_piv!A:D,4,0),0)</f>
        <v>0</v>
      </c>
      <c r="I277" s="62">
        <f t="shared" si="22"/>
        <v>0</v>
      </c>
      <c r="J277" s="62">
        <f t="shared" si="23"/>
        <v>0</v>
      </c>
      <c r="K277" s="62">
        <f t="shared" si="24"/>
        <v>0</v>
      </c>
    </row>
    <row r="278" spans="1:11" ht="23.25" hidden="1" customHeight="1" x14ac:dyDescent="0.25">
      <c r="A278">
        <v>273</v>
      </c>
      <c r="B278" t="e">
        <f>IF(ISBLANK(A278),0,IF(AND(ISERROR(VLOOKUP(VLOOKUP(A278,ishod_substance!A:G,7,0),$B$4:B277,1,0))=TRUE,VLOOKUP(A278,ishod_substance!A:G,7,0)&gt;0),VLOOKUP(A278,ishod_substance!A:G,7,0),0))</f>
        <v>#N/A</v>
      </c>
      <c r="C278" s="78" t="e">
        <f t="shared" si="20"/>
        <v>#N/A</v>
      </c>
      <c r="D278" s="61" t="e">
        <f>VLOOKUP(C278,quide!A:B,2,0)</f>
        <v>#N/A</v>
      </c>
      <c r="E278" s="62" t="e">
        <f>IF(VLOOKUP(B278,quide!$A$2:F342,3,0)&gt;0,VLOOKUP(B278,quide!$A$2:F342,3,0),VLOOKUP(B278,quide!$A$2:F342,6,0))</f>
        <v>#N/A</v>
      </c>
      <c r="F278" s="62" t="e">
        <f>VLOOKUP(C278,quide!$A$1:K1272,5,0)</f>
        <v>#N/A</v>
      </c>
      <c r="G278" s="63" t="e">
        <f t="shared" si="21"/>
        <v>#N/A</v>
      </c>
      <c r="H278" s="62">
        <f>IFERROR(VLOOKUP(B278,tbl5_piv!A:D,4,0),0)</f>
        <v>0</v>
      </c>
      <c r="I278" s="62">
        <f t="shared" si="22"/>
        <v>0</v>
      </c>
      <c r="J278" s="62">
        <f t="shared" si="23"/>
        <v>0</v>
      </c>
      <c r="K278" s="62">
        <f t="shared" si="24"/>
        <v>0</v>
      </c>
    </row>
    <row r="279" spans="1:11" ht="23.25" hidden="1" customHeight="1" x14ac:dyDescent="0.25">
      <c r="A279">
        <v>274</v>
      </c>
      <c r="B279" t="e">
        <f>IF(ISBLANK(A279),0,IF(AND(ISERROR(VLOOKUP(VLOOKUP(A279,ishod_substance!A:G,7,0),$B$4:B278,1,0))=TRUE,VLOOKUP(A279,ishod_substance!A:G,7,0)&gt;0),VLOOKUP(A279,ishod_substance!A:G,7,0),0))</f>
        <v>#N/A</v>
      </c>
      <c r="C279" s="78" t="e">
        <f t="shared" si="20"/>
        <v>#N/A</v>
      </c>
      <c r="D279" s="61" t="e">
        <f>VLOOKUP(C279,quide!A:B,2,0)</f>
        <v>#N/A</v>
      </c>
      <c r="E279" s="62" t="e">
        <f>IF(VLOOKUP(B279,quide!$A$2:F343,3,0)&gt;0,VLOOKUP(B279,quide!$A$2:F343,3,0),VLOOKUP(B279,quide!$A$2:F343,6,0))</f>
        <v>#N/A</v>
      </c>
      <c r="F279" s="62" t="e">
        <f>VLOOKUP(C279,quide!$A$1:K1273,5,0)</f>
        <v>#N/A</v>
      </c>
      <c r="G279" s="63" t="e">
        <f t="shared" si="21"/>
        <v>#N/A</v>
      </c>
      <c r="H279" s="62">
        <f>IFERROR(VLOOKUP(B279,tbl5_piv!A:D,4,0),0)</f>
        <v>0</v>
      </c>
      <c r="I279" s="62">
        <f t="shared" si="22"/>
        <v>0</v>
      </c>
      <c r="J279" s="62">
        <f t="shared" si="23"/>
        <v>0</v>
      </c>
      <c r="K279" s="62">
        <f t="shared" si="24"/>
        <v>0</v>
      </c>
    </row>
    <row r="280" spans="1:11" ht="23.25" hidden="1" customHeight="1" x14ac:dyDescent="0.25">
      <c r="A280">
        <v>275</v>
      </c>
      <c r="B280" t="e">
        <f>IF(ISBLANK(A280),0,IF(AND(ISERROR(VLOOKUP(VLOOKUP(A280,ishod_substance!A:G,7,0),$B$4:B279,1,0))=TRUE,VLOOKUP(A280,ishod_substance!A:G,7,0)&gt;0),VLOOKUP(A280,ishod_substance!A:G,7,0),0))</f>
        <v>#N/A</v>
      </c>
      <c r="C280" s="78" t="e">
        <f t="shared" si="20"/>
        <v>#N/A</v>
      </c>
      <c r="D280" s="61" t="e">
        <f>VLOOKUP(C280,quide!A:B,2,0)</f>
        <v>#N/A</v>
      </c>
      <c r="E280" s="62" t="e">
        <f>IF(VLOOKUP(B280,quide!$A$2:F344,3,0)&gt;0,VLOOKUP(B280,quide!$A$2:F344,3,0),VLOOKUP(B280,quide!$A$2:F344,6,0))</f>
        <v>#N/A</v>
      </c>
      <c r="F280" s="62" t="e">
        <f>VLOOKUP(C280,quide!$A$1:K1274,5,0)</f>
        <v>#N/A</v>
      </c>
      <c r="G280" s="63" t="e">
        <f t="shared" si="21"/>
        <v>#N/A</v>
      </c>
      <c r="H280" s="62">
        <f>IFERROR(VLOOKUP(B280,tbl5_piv!A:D,4,0),0)</f>
        <v>0</v>
      </c>
      <c r="I280" s="62">
        <f t="shared" si="22"/>
        <v>0</v>
      </c>
      <c r="J280" s="62">
        <f t="shared" si="23"/>
        <v>0</v>
      </c>
      <c r="K280" s="62">
        <f t="shared" si="24"/>
        <v>0</v>
      </c>
    </row>
    <row r="281" spans="1:11" ht="23.25" hidden="1" customHeight="1" x14ac:dyDescent="0.25">
      <c r="A281">
        <v>276</v>
      </c>
      <c r="B281" t="e">
        <f>IF(ISBLANK(A281),0,IF(AND(ISERROR(VLOOKUP(VLOOKUP(A281,ishod_substance!A:G,7,0),$B$4:B280,1,0))=TRUE,VLOOKUP(A281,ishod_substance!A:G,7,0)&gt;0),VLOOKUP(A281,ishod_substance!A:G,7,0),0))</f>
        <v>#N/A</v>
      </c>
      <c r="C281" s="78" t="e">
        <f t="shared" si="20"/>
        <v>#N/A</v>
      </c>
      <c r="D281" s="61" t="e">
        <f>VLOOKUP(C281,quide!A:B,2,0)</f>
        <v>#N/A</v>
      </c>
      <c r="E281" s="62" t="e">
        <f>IF(VLOOKUP(B281,quide!$A$2:F345,3,0)&gt;0,VLOOKUP(B281,quide!$A$2:F345,3,0),VLOOKUP(B281,quide!$A$2:F345,6,0))</f>
        <v>#N/A</v>
      </c>
      <c r="F281" s="62" t="e">
        <f>VLOOKUP(C281,quide!$A$1:K1275,5,0)</f>
        <v>#N/A</v>
      </c>
      <c r="G281" s="63" t="e">
        <f t="shared" si="21"/>
        <v>#N/A</v>
      </c>
      <c r="H281" s="62">
        <f>IFERROR(VLOOKUP(B281,tbl5_piv!A:D,4,0),0)</f>
        <v>0</v>
      </c>
      <c r="I281" s="62">
        <f t="shared" si="22"/>
        <v>0</v>
      </c>
      <c r="J281" s="62">
        <f t="shared" si="23"/>
        <v>0</v>
      </c>
      <c r="K281" s="62">
        <f t="shared" si="24"/>
        <v>0</v>
      </c>
    </row>
    <row r="282" spans="1:11" ht="23.25" hidden="1" customHeight="1" x14ac:dyDescent="0.25">
      <c r="A282">
        <v>277</v>
      </c>
      <c r="B282" t="e">
        <f>IF(ISBLANK(A282),0,IF(AND(ISERROR(VLOOKUP(VLOOKUP(A282,ishod_substance!A:G,7,0),$B$4:B281,1,0))=TRUE,VLOOKUP(A282,ishod_substance!A:G,7,0)&gt;0),VLOOKUP(A282,ishod_substance!A:G,7,0),0))</f>
        <v>#N/A</v>
      </c>
      <c r="C282" s="78" t="e">
        <f t="shared" si="20"/>
        <v>#N/A</v>
      </c>
      <c r="D282" s="61" t="e">
        <f>VLOOKUP(C282,quide!A:B,2,0)</f>
        <v>#N/A</v>
      </c>
      <c r="E282" s="62" t="e">
        <f>IF(VLOOKUP(B282,quide!$A$2:F346,3,0)&gt;0,VLOOKUP(B282,quide!$A$2:F346,3,0),VLOOKUP(B282,quide!$A$2:F346,6,0))</f>
        <v>#N/A</v>
      </c>
      <c r="F282" s="62" t="e">
        <f>VLOOKUP(C282,quide!$A$1:K1276,5,0)</f>
        <v>#N/A</v>
      </c>
      <c r="G282" s="63" t="e">
        <f t="shared" si="21"/>
        <v>#N/A</v>
      </c>
      <c r="H282" s="62">
        <f>IFERROR(VLOOKUP(B282,tbl5_piv!A:D,4,0),0)</f>
        <v>0</v>
      </c>
      <c r="I282" s="62">
        <f t="shared" si="22"/>
        <v>0</v>
      </c>
      <c r="J282" s="62">
        <f t="shared" si="23"/>
        <v>0</v>
      </c>
      <c r="K282" s="62">
        <f t="shared" si="24"/>
        <v>0</v>
      </c>
    </row>
    <row r="283" spans="1:11" ht="23.25" hidden="1" customHeight="1" x14ac:dyDescent="0.25">
      <c r="A283">
        <v>278</v>
      </c>
      <c r="B283" t="e">
        <f>IF(ISBLANK(A283),0,IF(AND(ISERROR(VLOOKUP(VLOOKUP(A283,ishod_substance!A:G,7,0),$B$4:B282,1,0))=TRUE,VLOOKUP(A283,ishod_substance!A:G,7,0)&gt;0),VLOOKUP(A283,ishod_substance!A:G,7,0),0))</f>
        <v>#N/A</v>
      </c>
      <c r="C283" s="78" t="e">
        <f t="shared" si="20"/>
        <v>#N/A</v>
      </c>
      <c r="D283" s="61" t="e">
        <f>VLOOKUP(C283,quide!A:B,2,0)</f>
        <v>#N/A</v>
      </c>
      <c r="E283" s="62" t="e">
        <f>IF(VLOOKUP(B283,quide!$A$2:F347,3,0)&gt;0,VLOOKUP(B283,quide!$A$2:F347,3,0),VLOOKUP(B283,quide!$A$2:F347,6,0))</f>
        <v>#N/A</v>
      </c>
      <c r="F283" s="62" t="e">
        <f>VLOOKUP(C283,quide!$A$1:K1277,5,0)</f>
        <v>#N/A</v>
      </c>
      <c r="G283" s="63" t="e">
        <f t="shared" si="21"/>
        <v>#N/A</v>
      </c>
      <c r="H283" s="62">
        <f>IFERROR(VLOOKUP(B283,tbl5_piv!A:D,4,0),0)</f>
        <v>0</v>
      </c>
      <c r="I283" s="62">
        <f t="shared" si="22"/>
        <v>0</v>
      </c>
      <c r="J283" s="62">
        <f t="shared" si="23"/>
        <v>0</v>
      </c>
      <c r="K283" s="62">
        <f t="shared" si="24"/>
        <v>0</v>
      </c>
    </row>
    <row r="284" spans="1:11" ht="23.25" hidden="1" customHeight="1" x14ac:dyDescent="0.25">
      <c r="A284">
        <v>279</v>
      </c>
      <c r="B284" t="e">
        <f>IF(ISBLANK(A284),0,IF(AND(ISERROR(VLOOKUP(VLOOKUP(A284,ishod_substance!A:G,7,0),$B$4:B283,1,0))=TRUE,VLOOKUP(A284,ishod_substance!A:G,7,0)&gt;0),VLOOKUP(A284,ishod_substance!A:G,7,0),0))</f>
        <v>#N/A</v>
      </c>
      <c r="C284" s="78" t="e">
        <f t="shared" si="20"/>
        <v>#N/A</v>
      </c>
      <c r="D284" s="61" t="e">
        <f>VLOOKUP(C284,quide!A:B,2,0)</f>
        <v>#N/A</v>
      </c>
      <c r="E284" s="62" t="e">
        <f>IF(VLOOKUP(B284,quide!$A$2:F348,3,0)&gt;0,VLOOKUP(B284,quide!$A$2:F348,3,0),VLOOKUP(B284,quide!$A$2:F348,6,0))</f>
        <v>#N/A</v>
      </c>
      <c r="F284" s="62" t="e">
        <f>VLOOKUP(C284,quide!$A$1:K1278,5,0)</f>
        <v>#N/A</v>
      </c>
      <c r="G284" s="63" t="e">
        <f t="shared" si="21"/>
        <v>#N/A</v>
      </c>
      <c r="H284" s="62">
        <f>IFERROR(VLOOKUP(B284,tbl5_piv!A:D,4,0),0)</f>
        <v>0</v>
      </c>
      <c r="I284" s="62">
        <f t="shared" si="22"/>
        <v>0</v>
      </c>
      <c r="J284" s="62">
        <f t="shared" si="23"/>
        <v>0</v>
      </c>
      <c r="K284" s="62">
        <f t="shared" si="24"/>
        <v>0</v>
      </c>
    </row>
    <row r="285" spans="1:11" ht="23.25" hidden="1" customHeight="1" x14ac:dyDescent="0.25">
      <c r="A285">
        <v>280</v>
      </c>
      <c r="B285" t="e">
        <f>IF(ISBLANK(A285),0,IF(AND(ISERROR(VLOOKUP(VLOOKUP(A285,ishod_substance!A:G,7,0),$B$4:B284,1,0))=TRUE,VLOOKUP(A285,ishod_substance!A:G,7,0)&gt;0),VLOOKUP(A285,ishod_substance!A:G,7,0),0))</f>
        <v>#N/A</v>
      </c>
      <c r="C285" s="78" t="e">
        <f t="shared" si="20"/>
        <v>#N/A</v>
      </c>
      <c r="D285" s="61" t="e">
        <f>VLOOKUP(C285,quide!A:B,2,0)</f>
        <v>#N/A</v>
      </c>
      <c r="E285" s="62" t="e">
        <f>IF(VLOOKUP(B285,quide!$A$2:F349,3,0)&gt;0,VLOOKUP(B285,quide!$A$2:F349,3,0),VLOOKUP(B285,quide!$A$2:F349,6,0))</f>
        <v>#N/A</v>
      </c>
      <c r="F285" s="62" t="e">
        <f>VLOOKUP(C285,quide!$A$1:K1279,5,0)</f>
        <v>#N/A</v>
      </c>
      <c r="G285" s="63" t="e">
        <f t="shared" si="21"/>
        <v>#N/A</v>
      </c>
      <c r="H285" s="62">
        <f>IFERROR(VLOOKUP(B285,tbl5_piv!A:D,4,0),0)</f>
        <v>0</v>
      </c>
      <c r="I285" s="62">
        <f t="shared" si="22"/>
        <v>0</v>
      </c>
      <c r="J285" s="62">
        <f t="shared" si="23"/>
        <v>0</v>
      </c>
      <c r="K285" s="62">
        <f t="shared" si="24"/>
        <v>0</v>
      </c>
    </row>
    <row r="286" spans="1:11" ht="23.25" hidden="1" customHeight="1" x14ac:dyDescent="0.25">
      <c r="A286">
        <v>281</v>
      </c>
      <c r="B286" t="e">
        <f>IF(ISBLANK(A286),0,IF(AND(ISERROR(VLOOKUP(VLOOKUP(A286,ishod_substance!A:G,7,0),$B$4:B285,1,0))=TRUE,VLOOKUP(A286,ishod_substance!A:G,7,0)&gt;0),VLOOKUP(A286,ishod_substance!A:G,7,0),0))</f>
        <v>#N/A</v>
      </c>
      <c r="C286" s="78" t="e">
        <f t="shared" si="20"/>
        <v>#N/A</v>
      </c>
      <c r="D286" s="61" t="e">
        <f>VLOOKUP(C286,quide!A:B,2,0)</f>
        <v>#N/A</v>
      </c>
      <c r="E286" s="62" t="e">
        <f>IF(VLOOKUP(B286,quide!$A$2:F350,3,0)&gt;0,VLOOKUP(B286,quide!$A$2:F350,3,0),VLOOKUP(B286,quide!$A$2:F350,6,0))</f>
        <v>#N/A</v>
      </c>
      <c r="F286" s="62" t="e">
        <f>VLOOKUP(C286,quide!$A$1:K1280,5,0)</f>
        <v>#N/A</v>
      </c>
      <c r="G286" s="63" t="e">
        <f t="shared" si="21"/>
        <v>#N/A</v>
      </c>
      <c r="H286" s="62">
        <f>IFERROR(VLOOKUP(B286,tbl5_piv!A:D,4,0),0)</f>
        <v>0</v>
      </c>
      <c r="I286" s="62">
        <f t="shared" si="22"/>
        <v>0</v>
      </c>
      <c r="J286" s="62">
        <f t="shared" si="23"/>
        <v>0</v>
      </c>
      <c r="K286" s="62">
        <f t="shared" si="24"/>
        <v>0</v>
      </c>
    </row>
    <row r="287" spans="1:11" ht="23.25" hidden="1" customHeight="1" x14ac:dyDescent="0.25">
      <c r="A287">
        <v>282</v>
      </c>
      <c r="B287" t="e">
        <f>IF(ISBLANK(A287),0,IF(AND(ISERROR(VLOOKUP(VLOOKUP(A287,ishod_substance!A:G,7,0),$B$4:B286,1,0))=TRUE,VLOOKUP(A287,ishod_substance!A:G,7,0)&gt;0),VLOOKUP(A287,ishod_substance!A:G,7,0),0))</f>
        <v>#N/A</v>
      </c>
      <c r="C287" s="78" t="e">
        <f t="shared" si="20"/>
        <v>#N/A</v>
      </c>
      <c r="D287" s="61" t="e">
        <f>VLOOKUP(C287,quide!A:B,2,0)</f>
        <v>#N/A</v>
      </c>
      <c r="E287" s="62" t="e">
        <f>IF(VLOOKUP(B287,quide!$A$2:F351,3,0)&gt;0,VLOOKUP(B287,quide!$A$2:F351,3,0),VLOOKUP(B287,quide!$A$2:F351,6,0))</f>
        <v>#N/A</v>
      </c>
      <c r="F287" s="62" t="e">
        <f>VLOOKUP(C287,quide!$A$1:K1281,5,0)</f>
        <v>#N/A</v>
      </c>
      <c r="G287" s="63" t="e">
        <f t="shared" si="21"/>
        <v>#N/A</v>
      </c>
      <c r="H287" s="62">
        <f>IFERROR(VLOOKUP(B287,tbl5_piv!A:D,4,0),0)</f>
        <v>0</v>
      </c>
      <c r="I287" s="62">
        <f t="shared" si="22"/>
        <v>0</v>
      </c>
      <c r="J287" s="62">
        <f t="shared" si="23"/>
        <v>0</v>
      </c>
      <c r="K287" s="62">
        <f t="shared" si="24"/>
        <v>0</v>
      </c>
    </row>
    <row r="288" spans="1:11" ht="23.25" hidden="1" customHeight="1" x14ac:dyDescent="0.25">
      <c r="A288">
        <v>283</v>
      </c>
      <c r="B288" t="e">
        <f>IF(ISBLANK(A288),0,IF(AND(ISERROR(VLOOKUP(VLOOKUP(A288,ishod_substance!A:G,7,0),$B$4:B287,1,0))=TRUE,VLOOKUP(A288,ishod_substance!A:G,7,0)&gt;0),VLOOKUP(A288,ishod_substance!A:G,7,0),0))</f>
        <v>#N/A</v>
      </c>
      <c r="C288" s="78" t="e">
        <f t="shared" si="20"/>
        <v>#N/A</v>
      </c>
      <c r="D288" s="61" t="e">
        <f>VLOOKUP(C288,quide!A:B,2,0)</f>
        <v>#N/A</v>
      </c>
      <c r="E288" s="62" t="e">
        <f>IF(VLOOKUP(B288,quide!$A$2:F352,3,0)&gt;0,VLOOKUP(B288,quide!$A$2:F352,3,0),VLOOKUP(B288,quide!$A$2:F352,6,0))</f>
        <v>#N/A</v>
      </c>
      <c r="F288" s="62" t="e">
        <f>VLOOKUP(C288,quide!$A$1:K1282,5,0)</f>
        <v>#N/A</v>
      </c>
      <c r="G288" s="63" t="e">
        <f t="shared" si="21"/>
        <v>#N/A</v>
      </c>
      <c r="H288" s="62">
        <f>IFERROR(VLOOKUP(B288,tbl5_piv!A:D,4,0),0)</f>
        <v>0</v>
      </c>
      <c r="I288" s="62">
        <f t="shared" si="22"/>
        <v>0</v>
      </c>
      <c r="J288" s="62">
        <f t="shared" si="23"/>
        <v>0</v>
      </c>
      <c r="K288" s="62">
        <f t="shared" si="24"/>
        <v>0</v>
      </c>
    </row>
    <row r="289" spans="1:11" ht="23.25" hidden="1" customHeight="1" x14ac:dyDescent="0.25">
      <c r="A289">
        <v>284</v>
      </c>
      <c r="B289" t="e">
        <f>IF(ISBLANK(A289),0,IF(AND(ISERROR(VLOOKUP(VLOOKUP(A289,ishod_substance!A:G,7,0),$B$4:B288,1,0))=TRUE,VLOOKUP(A289,ishod_substance!A:G,7,0)&gt;0),VLOOKUP(A289,ishod_substance!A:G,7,0),0))</f>
        <v>#N/A</v>
      </c>
      <c r="C289" s="78" t="e">
        <f t="shared" si="20"/>
        <v>#N/A</v>
      </c>
      <c r="D289" s="61" t="e">
        <f>VLOOKUP(C289,quide!A:B,2,0)</f>
        <v>#N/A</v>
      </c>
      <c r="E289" s="62" t="e">
        <f>IF(VLOOKUP(B289,quide!$A$2:F353,3,0)&gt;0,VLOOKUP(B289,quide!$A$2:F353,3,0),VLOOKUP(B289,quide!$A$2:F353,6,0))</f>
        <v>#N/A</v>
      </c>
      <c r="F289" s="62" t="e">
        <f>VLOOKUP(C289,quide!$A$1:K1283,5,0)</f>
        <v>#N/A</v>
      </c>
      <c r="G289" s="63" t="e">
        <f t="shared" si="21"/>
        <v>#N/A</v>
      </c>
      <c r="H289" s="62">
        <f>IFERROR(VLOOKUP(B289,tbl5_piv!A:D,4,0),0)</f>
        <v>0</v>
      </c>
      <c r="I289" s="62">
        <f t="shared" si="22"/>
        <v>0</v>
      </c>
      <c r="J289" s="62">
        <f t="shared" si="23"/>
        <v>0</v>
      </c>
      <c r="K289" s="62">
        <f t="shared" si="24"/>
        <v>0</v>
      </c>
    </row>
    <row r="290" spans="1:11" ht="23.25" hidden="1" customHeight="1" x14ac:dyDescent="0.25">
      <c r="A290">
        <v>285</v>
      </c>
      <c r="B290" t="e">
        <f>IF(ISBLANK(A290),0,IF(AND(ISERROR(VLOOKUP(VLOOKUP(A290,ishod_substance!A:G,7,0),$B$4:B289,1,0))=TRUE,VLOOKUP(A290,ishod_substance!A:G,7,0)&gt;0),VLOOKUP(A290,ishod_substance!A:G,7,0),0))</f>
        <v>#N/A</v>
      </c>
      <c r="C290" s="78" t="e">
        <f t="shared" si="20"/>
        <v>#N/A</v>
      </c>
      <c r="D290" s="61" t="e">
        <f>VLOOKUP(C290,quide!A:B,2,0)</f>
        <v>#N/A</v>
      </c>
      <c r="E290" s="62" t="e">
        <f>IF(VLOOKUP(B290,quide!$A$2:F354,3,0)&gt;0,VLOOKUP(B290,quide!$A$2:F354,3,0),VLOOKUP(B290,quide!$A$2:F354,6,0))</f>
        <v>#N/A</v>
      </c>
      <c r="F290" s="62" t="e">
        <f>VLOOKUP(C290,quide!$A$1:K1284,5,0)</f>
        <v>#N/A</v>
      </c>
      <c r="G290" s="63" t="e">
        <f t="shared" si="21"/>
        <v>#N/A</v>
      </c>
      <c r="H290" s="62">
        <f>IFERROR(VLOOKUP(B290,tbl5_piv!A:D,4,0),0)</f>
        <v>0</v>
      </c>
      <c r="I290" s="62">
        <f t="shared" si="22"/>
        <v>0</v>
      </c>
      <c r="J290" s="62">
        <f t="shared" si="23"/>
        <v>0</v>
      </c>
      <c r="K290" s="62">
        <f t="shared" si="24"/>
        <v>0</v>
      </c>
    </row>
    <row r="291" spans="1:11" ht="23.25" hidden="1" customHeight="1" x14ac:dyDescent="0.25">
      <c r="A291">
        <v>286</v>
      </c>
      <c r="B291" t="e">
        <f>IF(ISBLANK(A291),0,IF(AND(ISERROR(VLOOKUP(VLOOKUP(A291,ishod_substance!A:G,7,0),$B$4:B290,1,0))=TRUE,VLOOKUP(A291,ishod_substance!A:G,7,0)&gt;0),VLOOKUP(A291,ishod_substance!A:G,7,0),0))</f>
        <v>#N/A</v>
      </c>
      <c r="C291" s="78" t="e">
        <f t="shared" si="20"/>
        <v>#N/A</v>
      </c>
      <c r="D291" s="61" t="e">
        <f>VLOOKUP(C291,quide!A:B,2,0)</f>
        <v>#N/A</v>
      </c>
      <c r="E291" s="62" t="e">
        <f>IF(VLOOKUP(B291,quide!$A$2:F355,3,0)&gt;0,VLOOKUP(B291,quide!$A$2:F355,3,0),VLOOKUP(B291,quide!$A$2:F355,6,0))</f>
        <v>#N/A</v>
      </c>
      <c r="F291" s="62" t="e">
        <f>VLOOKUP(C291,quide!$A$1:K1285,5,0)</f>
        <v>#N/A</v>
      </c>
      <c r="G291" s="63" t="e">
        <f t="shared" si="21"/>
        <v>#N/A</v>
      </c>
      <c r="H291" s="62">
        <f>IFERROR(VLOOKUP(B291,tbl5_piv!A:D,4,0),0)</f>
        <v>0</v>
      </c>
      <c r="I291" s="62">
        <f t="shared" si="22"/>
        <v>0</v>
      </c>
      <c r="J291" s="62">
        <f t="shared" si="23"/>
        <v>0</v>
      </c>
      <c r="K291" s="62">
        <f t="shared" si="24"/>
        <v>0</v>
      </c>
    </row>
    <row r="292" spans="1:11" ht="23.25" hidden="1" customHeight="1" x14ac:dyDescent="0.25">
      <c r="A292">
        <v>287</v>
      </c>
      <c r="B292" t="e">
        <f>IF(ISBLANK(A292),0,IF(AND(ISERROR(VLOOKUP(VLOOKUP(A292,ishod_substance!A:G,7,0),$B$4:B291,1,0))=TRUE,VLOOKUP(A292,ishod_substance!A:G,7,0)&gt;0),VLOOKUP(A292,ishod_substance!A:G,7,0),0))</f>
        <v>#N/A</v>
      </c>
      <c r="C292" s="78" t="e">
        <f t="shared" si="20"/>
        <v>#N/A</v>
      </c>
      <c r="D292" s="61" t="e">
        <f>VLOOKUP(C292,quide!A:B,2,0)</f>
        <v>#N/A</v>
      </c>
      <c r="E292" s="62" t="e">
        <f>IF(VLOOKUP(B292,quide!$A$2:F356,3,0)&gt;0,VLOOKUP(B292,quide!$A$2:F356,3,0),VLOOKUP(B292,quide!$A$2:F356,6,0))</f>
        <v>#N/A</v>
      </c>
      <c r="F292" s="62" t="e">
        <f>VLOOKUP(C292,quide!$A$1:K1286,5,0)</f>
        <v>#N/A</v>
      </c>
      <c r="G292" s="63" t="e">
        <f t="shared" si="21"/>
        <v>#N/A</v>
      </c>
      <c r="H292" s="62">
        <f>IFERROR(VLOOKUP(B292,tbl5_piv!A:D,4,0),0)</f>
        <v>0</v>
      </c>
      <c r="I292" s="62">
        <f t="shared" si="22"/>
        <v>0</v>
      </c>
      <c r="J292" s="62">
        <f t="shared" si="23"/>
        <v>0</v>
      </c>
      <c r="K292" s="62">
        <f t="shared" si="24"/>
        <v>0</v>
      </c>
    </row>
    <row r="293" spans="1:11" ht="23.25" hidden="1" customHeight="1" x14ac:dyDescent="0.25">
      <c r="A293">
        <v>288</v>
      </c>
      <c r="B293" t="e">
        <f>IF(ISBLANK(A293),0,IF(AND(ISERROR(VLOOKUP(VLOOKUP(A293,ishod_substance!A:G,7,0),$B$4:B292,1,0))=TRUE,VLOOKUP(A293,ishod_substance!A:G,7,0)&gt;0),VLOOKUP(A293,ishod_substance!A:G,7,0),0))</f>
        <v>#N/A</v>
      </c>
      <c r="C293" s="78" t="e">
        <f t="shared" si="20"/>
        <v>#N/A</v>
      </c>
      <c r="D293" s="61" t="e">
        <f>VLOOKUP(C293,quide!A:B,2,0)</f>
        <v>#N/A</v>
      </c>
      <c r="E293" s="62" t="e">
        <f>IF(VLOOKUP(B293,quide!$A$2:F357,3,0)&gt;0,VLOOKUP(B293,quide!$A$2:F357,3,0),VLOOKUP(B293,quide!$A$2:F357,6,0))</f>
        <v>#N/A</v>
      </c>
      <c r="F293" s="62" t="e">
        <f>VLOOKUP(C293,quide!$A$1:K1287,5,0)</f>
        <v>#N/A</v>
      </c>
      <c r="G293" s="63" t="e">
        <f t="shared" si="21"/>
        <v>#N/A</v>
      </c>
      <c r="H293" s="62">
        <f>IFERROR(VLOOKUP(B293,tbl5_piv!A:D,4,0),0)</f>
        <v>0</v>
      </c>
      <c r="I293" s="62">
        <f t="shared" si="22"/>
        <v>0</v>
      </c>
      <c r="J293" s="62">
        <f t="shared" si="23"/>
        <v>0</v>
      </c>
      <c r="K293" s="62">
        <f t="shared" si="24"/>
        <v>0</v>
      </c>
    </row>
    <row r="294" spans="1:11" ht="23.25" hidden="1" customHeight="1" x14ac:dyDescent="0.25">
      <c r="A294">
        <v>289</v>
      </c>
      <c r="B294" t="e">
        <f>IF(ISBLANK(A294),0,IF(AND(ISERROR(VLOOKUP(VLOOKUP(A294,ishod_substance!A:G,7,0),$B$4:B293,1,0))=TRUE,VLOOKUP(A294,ishod_substance!A:G,7,0)&gt;0),VLOOKUP(A294,ishod_substance!A:G,7,0),0))</f>
        <v>#N/A</v>
      </c>
      <c r="C294" s="78" t="e">
        <f t="shared" si="20"/>
        <v>#N/A</v>
      </c>
      <c r="D294" s="61" t="e">
        <f>VLOOKUP(C294,quide!A:B,2,0)</f>
        <v>#N/A</v>
      </c>
      <c r="E294" s="62" t="e">
        <f>IF(VLOOKUP(B294,quide!$A$2:F358,3,0)&gt;0,VLOOKUP(B294,quide!$A$2:F358,3,0),VLOOKUP(B294,quide!$A$2:F358,6,0))</f>
        <v>#N/A</v>
      </c>
      <c r="F294" s="62" t="e">
        <f>VLOOKUP(C294,quide!$A$1:K1288,5,0)</f>
        <v>#N/A</v>
      </c>
      <c r="G294" s="63" t="e">
        <f t="shared" si="21"/>
        <v>#N/A</v>
      </c>
      <c r="H294" s="62">
        <f>IFERROR(VLOOKUP(B294,tbl5_piv!A:D,4,0),0)</f>
        <v>0</v>
      </c>
      <c r="I294" s="62">
        <f t="shared" si="22"/>
        <v>0</v>
      </c>
      <c r="J294" s="62">
        <f t="shared" si="23"/>
        <v>0</v>
      </c>
      <c r="K294" s="62">
        <f t="shared" si="24"/>
        <v>0</v>
      </c>
    </row>
    <row r="295" spans="1:11" ht="23.25" hidden="1" customHeight="1" x14ac:dyDescent="0.25">
      <c r="A295">
        <v>290</v>
      </c>
      <c r="B295" t="e">
        <f>IF(ISBLANK(A295),0,IF(AND(ISERROR(VLOOKUP(VLOOKUP(A295,ishod_substance!A:G,7,0),$B$4:B294,1,0))=TRUE,VLOOKUP(A295,ishod_substance!A:G,7,0)&gt;0),VLOOKUP(A295,ishod_substance!A:G,7,0),0))</f>
        <v>#N/A</v>
      </c>
      <c r="C295" s="78" t="e">
        <f t="shared" si="20"/>
        <v>#N/A</v>
      </c>
      <c r="D295" s="61" t="e">
        <f>VLOOKUP(C295,quide!A:B,2,0)</f>
        <v>#N/A</v>
      </c>
      <c r="E295" s="62" t="e">
        <f>IF(VLOOKUP(B295,quide!$A$2:F359,3,0)&gt;0,VLOOKUP(B295,quide!$A$2:F359,3,0),VLOOKUP(B295,quide!$A$2:F359,6,0))</f>
        <v>#N/A</v>
      </c>
      <c r="F295" s="62" t="e">
        <f>VLOOKUP(C295,quide!$A$1:K1289,5,0)</f>
        <v>#N/A</v>
      </c>
      <c r="G295" s="63" t="e">
        <f t="shared" si="21"/>
        <v>#N/A</v>
      </c>
      <c r="H295" s="62">
        <f>IFERROR(VLOOKUP(B295,tbl5_piv!A:D,4,0),0)</f>
        <v>0</v>
      </c>
      <c r="I295" s="62">
        <f t="shared" si="22"/>
        <v>0</v>
      </c>
      <c r="J295" s="62">
        <f t="shared" si="23"/>
        <v>0</v>
      </c>
      <c r="K295" s="62">
        <f t="shared" si="24"/>
        <v>0</v>
      </c>
    </row>
    <row r="296" spans="1:11" ht="23.25" hidden="1" customHeight="1" x14ac:dyDescent="0.25">
      <c r="A296">
        <v>291</v>
      </c>
      <c r="B296" t="e">
        <f>IF(ISBLANK(A296),0,IF(AND(ISERROR(VLOOKUP(VLOOKUP(A296,ishod_substance!A:G,7,0),$B$4:B295,1,0))=TRUE,VLOOKUP(A296,ishod_substance!A:G,7,0)&gt;0),VLOOKUP(A296,ishod_substance!A:G,7,0),0))</f>
        <v>#N/A</v>
      </c>
      <c r="C296" s="78" t="e">
        <f t="shared" si="20"/>
        <v>#N/A</v>
      </c>
      <c r="D296" s="61" t="e">
        <f>VLOOKUP(C296,quide!A:B,2,0)</f>
        <v>#N/A</v>
      </c>
      <c r="E296" s="62" t="e">
        <f>IF(VLOOKUP(B296,quide!$A$2:F360,3,0)&gt;0,VLOOKUP(B296,quide!$A$2:F360,3,0),VLOOKUP(B296,quide!$A$2:F360,6,0))</f>
        <v>#N/A</v>
      </c>
      <c r="F296" s="62" t="e">
        <f>VLOOKUP(C296,quide!$A$1:K1290,5,0)</f>
        <v>#N/A</v>
      </c>
      <c r="G296" s="63" t="e">
        <f t="shared" si="21"/>
        <v>#N/A</v>
      </c>
      <c r="H296" s="62">
        <f>IFERROR(VLOOKUP(B296,tbl5_piv!A:D,4,0),0)</f>
        <v>0</v>
      </c>
      <c r="I296" s="62">
        <f t="shared" si="22"/>
        <v>0</v>
      </c>
      <c r="J296" s="62">
        <f t="shared" si="23"/>
        <v>0</v>
      </c>
      <c r="K296" s="62">
        <f t="shared" si="24"/>
        <v>0</v>
      </c>
    </row>
    <row r="297" spans="1:11" ht="23.25" hidden="1" customHeight="1" x14ac:dyDescent="0.25">
      <c r="A297">
        <v>292</v>
      </c>
      <c r="B297" t="e">
        <f>IF(ISBLANK(A297),0,IF(AND(ISERROR(VLOOKUP(VLOOKUP(A297,ishod_substance!A:G,7,0),$B$4:B296,1,0))=TRUE,VLOOKUP(A297,ishod_substance!A:G,7,0)&gt;0),VLOOKUP(A297,ishod_substance!A:G,7,0),0))</f>
        <v>#N/A</v>
      </c>
      <c r="C297" s="78" t="e">
        <f t="shared" si="20"/>
        <v>#N/A</v>
      </c>
      <c r="D297" s="61" t="e">
        <f>VLOOKUP(C297,quide!A:B,2,0)</f>
        <v>#N/A</v>
      </c>
      <c r="E297" s="62" t="e">
        <f>IF(VLOOKUP(B297,quide!$A$2:F361,3,0)&gt;0,VLOOKUP(B297,quide!$A$2:F361,3,0),VLOOKUP(B297,quide!$A$2:F361,6,0))</f>
        <v>#N/A</v>
      </c>
      <c r="F297" s="62" t="e">
        <f>VLOOKUP(C297,quide!$A$1:K1291,5,0)</f>
        <v>#N/A</v>
      </c>
      <c r="G297" s="63" t="e">
        <f t="shared" si="21"/>
        <v>#N/A</v>
      </c>
      <c r="H297" s="62">
        <f>IFERROR(VLOOKUP(B297,tbl5_piv!A:D,4,0),0)</f>
        <v>0</v>
      </c>
      <c r="I297" s="62">
        <f t="shared" si="22"/>
        <v>0</v>
      </c>
      <c r="J297" s="62">
        <f t="shared" si="23"/>
        <v>0</v>
      </c>
      <c r="K297" s="62">
        <f t="shared" si="24"/>
        <v>0</v>
      </c>
    </row>
    <row r="298" spans="1:11" ht="23.25" hidden="1" customHeight="1" x14ac:dyDescent="0.25">
      <c r="A298">
        <v>293</v>
      </c>
      <c r="B298" t="e">
        <f>IF(ISBLANK(A298),0,IF(AND(ISERROR(VLOOKUP(VLOOKUP(A298,ishod_substance!A:G,7,0),$B$4:B297,1,0))=TRUE,VLOOKUP(A298,ishod_substance!A:G,7,0)&gt;0),VLOOKUP(A298,ishod_substance!A:G,7,0),0))</f>
        <v>#N/A</v>
      </c>
      <c r="C298" s="78" t="e">
        <f t="shared" si="20"/>
        <v>#N/A</v>
      </c>
      <c r="D298" s="61" t="e">
        <f>VLOOKUP(C298,quide!A:B,2,0)</f>
        <v>#N/A</v>
      </c>
      <c r="E298" s="62" t="e">
        <f>IF(VLOOKUP(B298,quide!$A$2:F362,3,0)&gt;0,VLOOKUP(B298,quide!$A$2:F362,3,0),VLOOKUP(B298,quide!$A$2:F362,6,0))</f>
        <v>#N/A</v>
      </c>
      <c r="F298" s="62" t="e">
        <f>VLOOKUP(C298,quide!$A$1:K1292,5,0)</f>
        <v>#N/A</v>
      </c>
      <c r="G298" s="63" t="e">
        <f t="shared" si="21"/>
        <v>#N/A</v>
      </c>
      <c r="H298" s="62">
        <f>IFERROR(VLOOKUP(B298,tbl5_piv!A:D,4,0),0)</f>
        <v>0</v>
      </c>
      <c r="I298" s="62">
        <f t="shared" si="22"/>
        <v>0</v>
      </c>
      <c r="J298" s="62">
        <f t="shared" si="23"/>
        <v>0</v>
      </c>
      <c r="K298" s="62">
        <f t="shared" si="24"/>
        <v>0</v>
      </c>
    </row>
    <row r="299" spans="1:11" ht="23.25" hidden="1" customHeight="1" x14ac:dyDescent="0.25">
      <c r="A299">
        <v>294</v>
      </c>
      <c r="B299" t="e">
        <f>IF(ISBLANK(A299),0,IF(AND(ISERROR(VLOOKUP(VLOOKUP(A299,ishod_substance!A:G,7,0),$B$4:B298,1,0))=TRUE,VLOOKUP(A299,ishod_substance!A:G,7,0)&gt;0),VLOOKUP(A299,ishod_substance!A:G,7,0),0))</f>
        <v>#N/A</v>
      </c>
      <c r="C299" s="78" t="e">
        <f t="shared" si="20"/>
        <v>#N/A</v>
      </c>
      <c r="D299" s="61" t="e">
        <f>VLOOKUP(C299,quide!A:B,2,0)</f>
        <v>#N/A</v>
      </c>
      <c r="E299" s="62" t="e">
        <f>IF(VLOOKUP(B299,quide!$A$2:F363,3,0)&gt;0,VLOOKUP(B299,quide!$A$2:F363,3,0),VLOOKUP(B299,quide!$A$2:F363,6,0))</f>
        <v>#N/A</v>
      </c>
      <c r="F299" s="62" t="e">
        <f>VLOOKUP(C299,quide!$A$1:K1293,5,0)</f>
        <v>#N/A</v>
      </c>
      <c r="G299" s="63" t="e">
        <f t="shared" si="21"/>
        <v>#N/A</v>
      </c>
      <c r="H299" s="62">
        <f>IFERROR(VLOOKUP(B299,tbl5_piv!A:D,4,0),0)</f>
        <v>0</v>
      </c>
      <c r="I299" s="62">
        <f t="shared" si="22"/>
        <v>0</v>
      </c>
      <c r="J299" s="62">
        <f t="shared" si="23"/>
        <v>0</v>
      </c>
      <c r="K299" s="62">
        <f t="shared" si="24"/>
        <v>0</v>
      </c>
    </row>
    <row r="300" spans="1:11" ht="23.25" hidden="1" customHeight="1" x14ac:dyDescent="0.25">
      <c r="A300">
        <v>295</v>
      </c>
      <c r="B300" t="e">
        <f>IF(ISBLANK(A300),0,IF(AND(ISERROR(VLOOKUP(VLOOKUP(A300,ishod_substance!A:G,7,0),$B$4:B299,1,0))=TRUE,VLOOKUP(A300,ishod_substance!A:G,7,0)&gt;0),VLOOKUP(A300,ishod_substance!A:G,7,0),0))</f>
        <v>#N/A</v>
      </c>
      <c r="C300" s="78" t="e">
        <f t="shared" si="20"/>
        <v>#N/A</v>
      </c>
      <c r="D300" s="61" t="e">
        <f>VLOOKUP(C300,quide!A:B,2,0)</f>
        <v>#N/A</v>
      </c>
      <c r="E300" s="62" t="e">
        <f>IF(VLOOKUP(B300,quide!$A$2:F364,3,0)&gt;0,VLOOKUP(B300,quide!$A$2:F364,3,0),VLOOKUP(B300,quide!$A$2:F364,6,0))</f>
        <v>#N/A</v>
      </c>
      <c r="F300" s="62" t="e">
        <f>VLOOKUP(C300,quide!$A$1:K1294,5,0)</f>
        <v>#N/A</v>
      </c>
      <c r="G300" s="63" t="e">
        <f t="shared" si="21"/>
        <v>#N/A</v>
      </c>
      <c r="H300" s="62">
        <f>IFERROR(VLOOKUP(B300,tbl5_piv!A:D,4,0),0)</f>
        <v>0</v>
      </c>
      <c r="I300" s="62">
        <f t="shared" si="22"/>
        <v>0</v>
      </c>
      <c r="J300" s="62">
        <f t="shared" si="23"/>
        <v>0</v>
      </c>
      <c r="K300" s="62">
        <f t="shared" si="24"/>
        <v>0</v>
      </c>
    </row>
    <row r="301" spans="1:11" ht="23.25" hidden="1" customHeight="1" x14ac:dyDescent="0.25">
      <c r="A301">
        <v>296</v>
      </c>
      <c r="B301" t="e">
        <f>IF(ISBLANK(A301),0,IF(AND(ISERROR(VLOOKUP(VLOOKUP(A301,ishod_substance!A:G,7,0),$B$4:B300,1,0))=TRUE,VLOOKUP(A301,ishod_substance!A:G,7,0)&gt;0),VLOOKUP(A301,ishod_substance!A:G,7,0),0))</f>
        <v>#N/A</v>
      </c>
      <c r="C301" s="78" t="e">
        <f t="shared" si="20"/>
        <v>#N/A</v>
      </c>
      <c r="D301" s="61" t="e">
        <f>VLOOKUP(C301,quide!A:B,2,0)</f>
        <v>#N/A</v>
      </c>
      <c r="E301" s="62" t="e">
        <f>IF(VLOOKUP(B301,quide!$A$2:F365,3,0)&gt;0,VLOOKUP(B301,quide!$A$2:F365,3,0),VLOOKUP(B301,quide!$A$2:F365,6,0))</f>
        <v>#N/A</v>
      </c>
      <c r="F301" s="62" t="e">
        <f>VLOOKUP(C301,quide!$A$1:K1295,5,0)</f>
        <v>#N/A</v>
      </c>
      <c r="G301" s="63" t="e">
        <f t="shared" si="21"/>
        <v>#N/A</v>
      </c>
      <c r="H301" s="62">
        <f>IFERROR(VLOOKUP(B301,tbl5_piv!A:D,4,0),0)</f>
        <v>0</v>
      </c>
      <c r="I301" s="62">
        <f t="shared" si="22"/>
        <v>0</v>
      </c>
      <c r="J301" s="62">
        <f t="shared" si="23"/>
        <v>0</v>
      </c>
      <c r="K301" s="62">
        <f t="shared" si="24"/>
        <v>0</v>
      </c>
    </row>
    <row r="302" spans="1:11" ht="23.25" hidden="1" customHeight="1" x14ac:dyDescent="0.25">
      <c r="A302">
        <v>297</v>
      </c>
      <c r="B302" t="e">
        <f>IF(ISBLANK(A302),0,IF(AND(ISERROR(VLOOKUP(VLOOKUP(A302,ishod_substance!A:G,7,0),$B$4:B301,1,0))=TRUE,VLOOKUP(A302,ishod_substance!A:G,7,0)&gt;0),VLOOKUP(A302,ishod_substance!A:G,7,0),0))</f>
        <v>#N/A</v>
      </c>
      <c r="C302" s="78" t="e">
        <f t="shared" si="20"/>
        <v>#N/A</v>
      </c>
      <c r="D302" s="61" t="e">
        <f>VLOOKUP(C302,quide!A:B,2,0)</f>
        <v>#N/A</v>
      </c>
      <c r="E302" s="62" t="e">
        <f>IF(VLOOKUP(B302,quide!$A$2:F366,3,0)&gt;0,VLOOKUP(B302,quide!$A$2:F366,3,0),VLOOKUP(B302,quide!$A$2:F366,6,0))</f>
        <v>#N/A</v>
      </c>
      <c r="F302" s="62" t="e">
        <f>VLOOKUP(C302,quide!$A$1:K1296,5,0)</f>
        <v>#N/A</v>
      </c>
      <c r="G302" s="63" t="e">
        <f t="shared" si="21"/>
        <v>#N/A</v>
      </c>
      <c r="H302" s="62">
        <f>IFERROR(VLOOKUP(B302,tbl5_piv!A:D,4,0),0)</f>
        <v>0</v>
      </c>
      <c r="I302" s="62">
        <f t="shared" si="22"/>
        <v>0</v>
      </c>
      <c r="J302" s="62">
        <f t="shared" si="23"/>
        <v>0</v>
      </c>
      <c r="K302" s="62">
        <f t="shared" si="24"/>
        <v>0</v>
      </c>
    </row>
    <row r="303" spans="1:11" ht="23.25" hidden="1" customHeight="1" x14ac:dyDescent="0.25">
      <c r="A303">
        <v>298</v>
      </c>
      <c r="B303" t="e">
        <f>IF(ISBLANK(A303),0,IF(AND(ISERROR(VLOOKUP(VLOOKUP(A303,ishod_substance!A:G,7,0),$B$4:B302,1,0))=TRUE,VLOOKUP(A303,ishod_substance!A:G,7,0)&gt;0),VLOOKUP(A303,ishod_substance!A:G,7,0),0))</f>
        <v>#N/A</v>
      </c>
      <c r="C303" s="78" t="e">
        <f t="shared" si="20"/>
        <v>#N/A</v>
      </c>
      <c r="D303" s="61" t="e">
        <f>VLOOKUP(C303,quide!A:B,2,0)</f>
        <v>#N/A</v>
      </c>
      <c r="E303" s="62" t="e">
        <f>IF(VLOOKUP(B303,quide!$A$2:F367,3,0)&gt;0,VLOOKUP(B303,quide!$A$2:F367,3,0),VLOOKUP(B303,quide!$A$2:F367,6,0))</f>
        <v>#N/A</v>
      </c>
      <c r="F303" s="62" t="e">
        <f>VLOOKUP(C303,quide!$A$1:K1297,5,0)</f>
        <v>#N/A</v>
      </c>
      <c r="G303" s="63" t="e">
        <f t="shared" si="21"/>
        <v>#N/A</v>
      </c>
      <c r="H303" s="62">
        <f>IFERROR(VLOOKUP(B303,tbl5_piv!A:D,4,0),0)</f>
        <v>0</v>
      </c>
      <c r="I303" s="62">
        <f t="shared" si="22"/>
        <v>0</v>
      </c>
      <c r="J303" s="62">
        <f t="shared" si="23"/>
        <v>0</v>
      </c>
      <c r="K303" s="62">
        <f t="shared" si="24"/>
        <v>0</v>
      </c>
    </row>
    <row r="304" spans="1:11" ht="23.25" hidden="1" customHeight="1" x14ac:dyDescent="0.25">
      <c r="A304">
        <v>299</v>
      </c>
      <c r="B304" t="e">
        <f>IF(ISBLANK(A304),0,IF(AND(ISERROR(VLOOKUP(VLOOKUP(A304,ishod_substance!A:G,7,0),$B$4:B303,1,0))=TRUE,VLOOKUP(A304,ishod_substance!A:G,7,0)&gt;0),VLOOKUP(A304,ishod_substance!A:G,7,0),0))</f>
        <v>#N/A</v>
      </c>
      <c r="C304" s="78" t="e">
        <f t="shared" si="20"/>
        <v>#N/A</v>
      </c>
      <c r="D304" s="61" t="e">
        <f>VLOOKUP(C304,quide!A:B,2,0)</f>
        <v>#N/A</v>
      </c>
      <c r="E304" s="62" t="e">
        <f>IF(VLOOKUP(B304,quide!$A$2:F368,3,0)&gt;0,VLOOKUP(B304,quide!$A$2:F368,3,0),VLOOKUP(B304,quide!$A$2:F368,6,0))</f>
        <v>#N/A</v>
      </c>
      <c r="F304" s="62" t="e">
        <f>VLOOKUP(C304,quide!$A$1:K1298,5,0)</f>
        <v>#N/A</v>
      </c>
      <c r="G304" s="63" t="e">
        <f t="shared" si="21"/>
        <v>#N/A</v>
      </c>
      <c r="H304" s="62">
        <f>IFERROR(VLOOKUP(B304,tbl5_piv!A:D,4,0),0)</f>
        <v>0</v>
      </c>
      <c r="I304" s="62">
        <f t="shared" si="22"/>
        <v>0</v>
      </c>
      <c r="J304" s="62">
        <f t="shared" si="23"/>
        <v>0</v>
      </c>
      <c r="K304" s="62">
        <f t="shared" si="24"/>
        <v>0</v>
      </c>
    </row>
    <row r="305" spans="1:11" ht="23.25" hidden="1" customHeight="1" x14ac:dyDescent="0.25">
      <c r="A305">
        <v>300</v>
      </c>
      <c r="B305" t="e">
        <f>IF(ISBLANK(A305),0,IF(AND(ISERROR(VLOOKUP(VLOOKUP(A305,ishod_substance!A:G,7,0),$B$4:B304,1,0))=TRUE,VLOOKUP(A305,ishod_substance!A:G,7,0)&gt;0),VLOOKUP(A305,ishod_substance!A:G,7,0),0))</f>
        <v>#N/A</v>
      </c>
      <c r="C305" s="78" t="e">
        <f t="shared" si="20"/>
        <v>#N/A</v>
      </c>
      <c r="D305" s="61" t="e">
        <f>VLOOKUP(C305,quide!A:B,2,0)</f>
        <v>#N/A</v>
      </c>
      <c r="E305" s="62" t="e">
        <f>IF(VLOOKUP(B305,quide!$A$2:F369,3,0)&gt;0,VLOOKUP(B305,quide!$A$2:F369,3,0),VLOOKUP(B305,quide!$A$2:F369,6,0))</f>
        <v>#N/A</v>
      </c>
      <c r="F305" s="62" t="e">
        <f>VLOOKUP(C305,quide!$A$1:K1299,5,0)</f>
        <v>#N/A</v>
      </c>
      <c r="G305" s="63" t="e">
        <f t="shared" si="21"/>
        <v>#N/A</v>
      </c>
      <c r="H305" s="62">
        <f>IFERROR(VLOOKUP(B305,tbl5_piv!A:D,4,0),0)</f>
        <v>0</v>
      </c>
      <c r="I305" s="62">
        <f t="shared" si="22"/>
        <v>0</v>
      </c>
      <c r="J305" s="62">
        <f t="shared" si="23"/>
        <v>0</v>
      </c>
      <c r="K305" s="62">
        <f t="shared" si="24"/>
        <v>0</v>
      </c>
    </row>
    <row r="306" spans="1:11" ht="23.25" hidden="1" customHeight="1" x14ac:dyDescent="0.25">
      <c r="A306">
        <v>301</v>
      </c>
      <c r="B306" t="e">
        <f>IF(ISBLANK(A306),0,IF(AND(ISERROR(VLOOKUP(VLOOKUP(A306,ishod_substance!A:G,7,0),$B$4:B305,1,0))=TRUE,VLOOKUP(A306,ishod_substance!A:G,7,0)&gt;0),VLOOKUP(A306,ishod_substance!A:G,7,0),0))</f>
        <v>#N/A</v>
      </c>
      <c r="C306" s="78" t="e">
        <f t="shared" si="20"/>
        <v>#N/A</v>
      </c>
      <c r="D306" s="61" t="e">
        <f>VLOOKUP(C306,quide!A:B,2,0)</f>
        <v>#N/A</v>
      </c>
      <c r="E306" s="62" t="e">
        <f>IF(VLOOKUP(B306,quide!$A$2:F370,3,0)&gt;0,VLOOKUP(B306,quide!$A$2:F370,3,0),VLOOKUP(B306,quide!$A$2:F370,6,0))</f>
        <v>#N/A</v>
      </c>
      <c r="F306" s="62" t="e">
        <f>VLOOKUP(C306,quide!$A$1:K1300,5,0)</f>
        <v>#N/A</v>
      </c>
      <c r="G306" s="63" t="e">
        <f t="shared" si="21"/>
        <v>#N/A</v>
      </c>
      <c r="H306" s="62">
        <f>IFERROR(VLOOKUP(B306,tbl5_piv!A:D,4,0),0)</f>
        <v>0</v>
      </c>
      <c r="I306" s="62">
        <f t="shared" si="22"/>
        <v>0</v>
      </c>
      <c r="J306" s="62">
        <f t="shared" si="23"/>
        <v>0</v>
      </c>
      <c r="K306" s="62">
        <f t="shared" si="24"/>
        <v>0</v>
      </c>
    </row>
    <row r="307" spans="1:11" ht="23.25" hidden="1" customHeight="1" x14ac:dyDescent="0.25">
      <c r="A307">
        <v>302</v>
      </c>
      <c r="B307" t="e">
        <f>IF(ISBLANK(A307),0,IF(AND(ISERROR(VLOOKUP(VLOOKUP(A307,ishod_substance!A:G,7,0),$B$4:B306,1,0))=TRUE,VLOOKUP(A307,ishod_substance!A:G,7,0)&gt;0),VLOOKUP(A307,ishod_substance!A:G,7,0),0))</f>
        <v>#N/A</v>
      </c>
      <c r="C307" s="78" t="e">
        <f t="shared" si="20"/>
        <v>#N/A</v>
      </c>
      <c r="D307" s="61" t="e">
        <f>VLOOKUP(C307,quide!A:B,2,0)</f>
        <v>#N/A</v>
      </c>
      <c r="E307" s="62" t="e">
        <f>IF(VLOOKUP(B307,quide!$A$2:F371,3,0)&gt;0,VLOOKUP(B307,quide!$A$2:F371,3,0),VLOOKUP(B307,quide!$A$2:F371,6,0))</f>
        <v>#N/A</v>
      </c>
      <c r="F307" s="62" t="e">
        <f>VLOOKUP(C307,quide!$A$1:K1301,5,0)</f>
        <v>#N/A</v>
      </c>
      <c r="G307" s="63" t="e">
        <f t="shared" si="21"/>
        <v>#N/A</v>
      </c>
      <c r="H307" s="62">
        <f>IFERROR(VLOOKUP(B307,tbl5_piv!A:D,4,0),0)</f>
        <v>0</v>
      </c>
      <c r="I307" s="62">
        <f t="shared" si="22"/>
        <v>0</v>
      </c>
      <c r="J307" s="62">
        <f t="shared" si="23"/>
        <v>0</v>
      </c>
      <c r="K307" s="62">
        <f t="shared" si="24"/>
        <v>0</v>
      </c>
    </row>
    <row r="308" spans="1:11" ht="23.25" hidden="1" customHeight="1" x14ac:dyDescent="0.25">
      <c r="A308">
        <v>303</v>
      </c>
      <c r="B308" t="e">
        <f>IF(ISBLANK(A308),0,IF(AND(ISERROR(VLOOKUP(VLOOKUP(A308,ishod_substance!A:G,7,0),$B$4:B307,1,0))=TRUE,VLOOKUP(A308,ishod_substance!A:G,7,0)&gt;0),VLOOKUP(A308,ishod_substance!A:G,7,0),0))</f>
        <v>#N/A</v>
      </c>
      <c r="C308" s="78" t="e">
        <f t="shared" si="20"/>
        <v>#N/A</v>
      </c>
      <c r="D308" s="61" t="e">
        <f>VLOOKUP(C308,quide!A:B,2,0)</f>
        <v>#N/A</v>
      </c>
      <c r="E308" s="62" t="e">
        <f>IF(VLOOKUP(B308,quide!$A$2:F372,3,0)&gt;0,VLOOKUP(B308,quide!$A$2:F372,3,0),VLOOKUP(B308,quide!$A$2:F372,6,0))</f>
        <v>#N/A</v>
      </c>
      <c r="F308" s="62" t="e">
        <f>VLOOKUP(C308,quide!$A$1:K1302,5,0)</f>
        <v>#N/A</v>
      </c>
      <c r="G308" s="63" t="e">
        <f t="shared" si="21"/>
        <v>#N/A</v>
      </c>
      <c r="H308" s="62">
        <f>IFERROR(VLOOKUP(B308,tbl5_piv!A:D,4,0),0)</f>
        <v>0</v>
      </c>
      <c r="I308" s="62">
        <f t="shared" si="22"/>
        <v>0</v>
      </c>
      <c r="J308" s="62">
        <f t="shared" si="23"/>
        <v>0</v>
      </c>
      <c r="K308" s="62">
        <f t="shared" si="24"/>
        <v>0</v>
      </c>
    </row>
    <row r="309" spans="1:11" ht="23.25" hidden="1" customHeight="1" x14ac:dyDescent="0.25">
      <c r="A309">
        <v>304</v>
      </c>
      <c r="B309" t="e">
        <f>IF(ISBLANK(A309),0,IF(AND(ISERROR(VLOOKUP(VLOOKUP(A309,ishod_substance!A:G,7,0),$B$4:B308,1,0))=TRUE,VLOOKUP(A309,ishod_substance!A:G,7,0)&gt;0),VLOOKUP(A309,ishod_substance!A:G,7,0),0))</f>
        <v>#N/A</v>
      </c>
      <c r="C309" s="78" t="e">
        <f t="shared" si="20"/>
        <v>#N/A</v>
      </c>
      <c r="D309" s="61" t="e">
        <f>VLOOKUP(C309,quide!A:B,2,0)</f>
        <v>#N/A</v>
      </c>
      <c r="E309" s="62" t="e">
        <f>IF(VLOOKUP(B309,quide!$A$2:F373,3,0)&gt;0,VLOOKUP(B309,quide!$A$2:F373,3,0),VLOOKUP(B309,quide!$A$2:F373,6,0))</f>
        <v>#N/A</v>
      </c>
      <c r="F309" s="62" t="e">
        <f>VLOOKUP(C309,quide!$A$1:K1303,5,0)</f>
        <v>#N/A</v>
      </c>
      <c r="G309" s="63" t="e">
        <f t="shared" si="21"/>
        <v>#N/A</v>
      </c>
      <c r="H309" s="62">
        <f>IFERROR(VLOOKUP(B309,tbl5_piv!A:D,4,0),0)</f>
        <v>0</v>
      </c>
      <c r="I309" s="62">
        <f t="shared" si="22"/>
        <v>0</v>
      </c>
      <c r="J309" s="62">
        <f t="shared" si="23"/>
        <v>0</v>
      </c>
      <c r="K309" s="62">
        <f t="shared" si="24"/>
        <v>0</v>
      </c>
    </row>
    <row r="310" spans="1:11" ht="23.25" hidden="1" customHeight="1" x14ac:dyDescent="0.25">
      <c r="A310">
        <v>305</v>
      </c>
      <c r="B310" t="e">
        <f>IF(ISBLANK(A310),0,IF(AND(ISERROR(VLOOKUP(VLOOKUP(A310,ishod_substance!A:G,7,0),$B$4:B309,1,0))=TRUE,VLOOKUP(A310,ishod_substance!A:G,7,0)&gt;0),VLOOKUP(A310,ishod_substance!A:G,7,0),0))</f>
        <v>#N/A</v>
      </c>
      <c r="C310" s="78" t="e">
        <f t="shared" si="20"/>
        <v>#N/A</v>
      </c>
      <c r="D310" s="61" t="e">
        <f>VLOOKUP(C310,quide!A:B,2,0)</f>
        <v>#N/A</v>
      </c>
      <c r="E310" s="62" t="e">
        <f>IF(VLOOKUP(B310,quide!$A$2:F374,3,0)&gt;0,VLOOKUP(B310,quide!$A$2:F374,3,0),VLOOKUP(B310,quide!$A$2:F374,6,0))</f>
        <v>#N/A</v>
      </c>
      <c r="F310" s="62" t="e">
        <f>VLOOKUP(C310,quide!$A$1:K1304,5,0)</f>
        <v>#N/A</v>
      </c>
      <c r="G310" s="63" t="e">
        <f t="shared" si="21"/>
        <v>#N/A</v>
      </c>
      <c r="H310" s="62">
        <f>IFERROR(VLOOKUP(B310,tbl5_piv!A:D,4,0),0)</f>
        <v>0</v>
      </c>
      <c r="I310" s="62">
        <f t="shared" si="22"/>
        <v>0</v>
      </c>
      <c r="J310" s="62">
        <f t="shared" si="23"/>
        <v>0</v>
      </c>
      <c r="K310" s="62">
        <f t="shared" si="24"/>
        <v>0</v>
      </c>
    </row>
    <row r="311" spans="1:11" ht="23.25" hidden="1" customHeight="1" x14ac:dyDescent="0.25">
      <c r="A311">
        <v>306</v>
      </c>
      <c r="B311" t="e">
        <f>IF(ISBLANK(A311),0,IF(AND(ISERROR(VLOOKUP(VLOOKUP(A311,ishod_substance!A:G,7,0),$B$4:B310,1,0))=TRUE,VLOOKUP(A311,ishod_substance!A:G,7,0)&gt;0),VLOOKUP(A311,ishod_substance!A:G,7,0),0))</f>
        <v>#N/A</v>
      </c>
      <c r="C311" s="78" t="e">
        <f t="shared" si="20"/>
        <v>#N/A</v>
      </c>
      <c r="D311" s="61" t="e">
        <f>VLOOKUP(C311,quide!A:B,2,0)</f>
        <v>#N/A</v>
      </c>
      <c r="E311" s="62" t="e">
        <f>IF(VLOOKUP(B311,quide!$A$2:F375,3,0)&gt;0,VLOOKUP(B311,quide!$A$2:F375,3,0),VLOOKUP(B311,quide!$A$2:F375,6,0))</f>
        <v>#N/A</v>
      </c>
      <c r="F311" s="62" t="e">
        <f>VLOOKUP(C311,quide!$A$1:K1305,5,0)</f>
        <v>#N/A</v>
      </c>
      <c r="G311" s="63" t="e">
        <f t="shared" si="21"/>
        <v>#N/A</v>
      </c>
      <c r="H311" s="62">
        <f>IFERROR(VLOOKUP(B311,tbl5_piv!A:D,4,0),0)</f>
        <v>0</v>
      </c>
      <c r="I311" s="62">
        <f t="shared" si="22"/>
        <v>0</v>
      </c>
      <c r="J311" s="62">
        <f t="shared" si="23"/>
        <v>0</v>
      </c>
      <c r="K311" s="62">
        <f t="shared" si="24"/>
        <v>0</v>
      </c>
    </row>
    <row r="312" spans="1:11" ht="23.25" hidden="1" customHeight="1" x14ac:dyDescent="0.25">
      <c r="A312">
        <v>307</v>
      </c>
      <c r="B312" t="e">
        <f>IF(ISBLANK(A312),0,IF(AND(ISERROR(VLOOKUP(VLOOKUP(A312,ishod_substance!A:G,7,0),$B$4:B311,1,0))=TRUE,VLOOKUP(A312,ishod_substance!A:G,7,0)&gt;0),VLOOKUP(A312,ishod_substance!A:G,7,0),0))</f>
        <v>#N/A</v>
      </c>
      <c r="C312" s="78" t="e">
        <f t="shared" si="20"/>
        <v>#N/A</v>
      </c>
      <c r="D312" s="61" t="e">
        <f>VLOOKUP(C312,quide!A:B,2,0)</f>
        <v>#N/A</v>
      </c>
      <c r="E312" s="62" t="e">
        <f>IF(VLOOKUP(B312,quide!$A$2:F376,3,0)&gt;0,VLOOKUP(B312,quide!$A$2:F376,3,0),VLOOKUP(B312,quide!$A$2:F376,6,0))</f>
        <v>#N/A</v>
      </c>
      <c r="F312" s="62" t="e">
        <f>VLOOKUP(C312,quide!$A$1:K1306,5,0)</f>
        <v>#N/A</v>
      </c>
      <c r="G312" s="63" t="e">
        <f t="shared" si="21"/>
        <v>#N/A</v>
      </c>
      <c r="H312" s="62">
        <f>IFERROR(VLOOKUP(B312,tbl5_piv!A:D,4,0),0)</f>
        <v>0</v>
      </c>
      <c r="I312" s="62">
        <f t="shared" si="22"/>
        <v>0</v>
      </c>
      <c r="J312" s="62">
        <f t="shared" si="23"/>
        <v>0</v>
      </c>
      <c r="K312" s="62">
        <f t="shared" si="24"/>
        <v>0</v>
      </c>
    </row>
    <row r="313" spans="1:11" ht="23.25" hidden="1" customHeight="1" x14ac:dyDescent="0.25">
      <c r="A313">
        <v>308</v>
      </c>
      <c r="B313">
        <f>IF(ISBLANK(A313),0,IF(AND(ISERROR(VLOOKUP(VLOOKUP(A313,ishod_substance!A:G,7,0),$B$4:B312,1,0))=TRUE,VLOOKUP(A313,ishod_substance!A:G,7,0)&gt;0),VLOOKUP(A313,ishod_substance!A:G,7,0),0))</f>
        <v>0</v>
      </c>
      <c r="C313" s="78">
        <f t="shared" si="20"/>
        <v>0</v>
      </c>
      <c r="D313" s="61" t="e">
        <f>VLOOKUP(C313,quide!A:B,2,0)</f>
        <v>#N/A</v>
      </c>
      <c r="E313" s="62" t="e">
        <f>IF(VLOOKUP(B313,quide!$A$2:F377,3,0)&gt;0,VLOOKUP(B313,quide!$A$2:F377,3,0),VLOOKUP(B313,quide!$A$2:F377,6,0))</f>
        <v>#N/A</v>
      </c>
      <c r="F313" s="62" t="e">
        <f>VLOOKUP(C313,quide!$A$1:K1307,5,0)</f>
        <v>#N/A</v>
      </c>
      <c r="G313" s="63" t="e">
        <f t="shared" si="21"/>
        <v>#N/A</v>
      </c>
      <c r="H313" s="62">
        <f>IFERROR(VLOOKUP(B313,tbl5_piv!A:D,4,0),0)</f>
        <v>0</v>
      </c>
      <c r="I313" s="62">
        <f t="shared" si="22"/>
        <v>0</v>
      </c>
      <c r="J313" s="62">
        <f t="shared" si="23"/>
        <v>0</v>
      </c>
      <c r="K313" s="62">
        <f t="shared" si="24"/>
        <v>0</v>
      </c>
    </row>
    <row r="314" spans="1:11" ht="23.25" hidden="1" customHeight="1" x14ac:dyDescent="0.25">
      <c r="A314">
        <v>309</v>
      </c>
      <c r="B314">
        <f>IF(ISBLANK(A314),0,IF(AND(ISERROR(VLOOKUP(VLOOKUP(A314,ishod_substance!A:G,7,0),$B$4:B313,1,0))=TRUE,VLOOKUP(A314,ishod_substance!A:G,7,0)&gt;0),VLOOKUP(A314,ishod_substance!A:G,7,0),0))</f>
        <v>0</v>
      </c>
      <c r="C314" s="78">
        <f t="shared" si="20"/>
        <v>0</v>
      </c>
      <c r="D314" s="61" t="e">
        <f>VLOOKUP(C314,quide!A:B,2,0)</f>
        <v>#N/A</v>
      </c>
      <c r="E314" s="62" t="e">
        <f>IF(VLOOKUP(B314,quide!$A$2:F378,3,0)&gt;0,VLOOKUP(B314,quide!$A$2:F378,3,0),VLOOKUP(B314,quide!$A$2:F378,6,0))</f>
        <v>#N/A</v>
      </c>
      <c r="F314" s="62" t="e">
        <f>VLOOKUP(C314,quide!$A$1:K1308,5,0)</f>
        <v>#N/A</v>
      </c>
      <c r="G314" s="63" t="e">
        <f t="shared" si="21"/>
        <v>#N/A</v>
      </c>
      <c r="H314" s="62">
        <f>IFERROR(VLOOKUP(B314,tbl5_piv!A:D,4,0),0)</f>
        <v>0</v>
      </c>
      <c r="I314" s="62">
        <f t="shared" si="22"/>
        <v>0</v>
      </c>
      <c r="J314" s="62">
        <f t="shared" si="23"/>
        <v>0</v>
      </c>
      <c r="K314" s="62">
        <f t="shared" si="24"/>
        <v>0</v>
      </c>
    </row>
    <row r="315" spans="1:11" ht="23.25" hidden="1" customHeight="1" x14ac:dyDescent="0.25">
      <c r="A315">
        <v>310</v>
      </c>
      <c r="B315">
        <f>IF(ISBLANK(A315),0,IF(AND(ISERROR(VLOOKUP(VLOOKUP(A315,ishod_substance!A:G,7,0),$B$4:B314,1,0))=TRUE,VLOOKUP(A315,ishod_substance!A:G,7,0)&gt;0),VLOOKUP(A315,ishod_substance!A:G,7,0),0))</f>
        <v>0</v>
      </c>
      <c r="C315" s="78">
        <f t="shared" si="20"/>
        <v>0</v>
      </c>
      <c r="D315" s="61" t="e">
        <f>VLOOKUP(C315,quide!A:B,2,0)</f>
        <v>#N/A</v>
      </c>
      <c r="E315" s="62" t="e">
        <f>IF(VLOOKUP(B315,quide!$A$2:F379,3,0)&gt;0,VLOOKUP(B315,quide!$A$2:F379,3,0),VLOOKUP(B315,quide!$A$2:F379,6,0))</f>
        <v>#N/A</v>
      </c>
      <c r="F315" s="62" t="e">
        <f>VLOOKUP(C315,quide!$A$1:K1309,5,0)</f>
        <v>#N/A</v>
      </c>
      <c r="G315" s="63" t="e">
        <f t="shared" si="21"/>
        <v>#N/A</v>
      </c>
      <c r="H315" s="62">
        <f>IFERROR(VLOOKUP(B315,tbl5_piv!A:D,4,0),0)</f>
        <v>0</v>
      </c>
      <c r="I315" s="62">
        <f t="shared" si="22"/>
        <v>0</v>
      </c>
      <c r="J315" s="62">
        <f t="shared" si="23"/>
        <v>0</v>
      </c>
      <c r="K315" s="62">
        <f t="shared" si="24"/>
        <v>0</v>
      </c>
    </row>
    <row r="316" spans="1:11" ht="23.25" hidden="1" customHeight="1" x14ac:dyDescent="0.25">
      <c r="A316">
        <v>311</v>
      </c>
      <c r="B316">
        <f>IF(ISBLANK(A316),0,IF(AND(ISERROR(VLOOKUP(VLOOKUP(A316,ishod_substance!A:G,7,0),$B$4:B315,1,0))=TRUE,VLOOKUP(A316,ishod_substance!A:G,7,0)&gt;0),VLOOKUP(A316,ishod_substance!A:G,7,0),0))</f>
        <v>0</v>
      </c>
      <c r="C316" s="78">
        <f t="shared" si="20"/>
        <v>0</v>
      </c>
      <c r="D316" s="61" t="e">
        <f>VLOOKUP(C316,quide!A:B,2,0)</f>
        <v>#N/A</v>
      </c>
      <c r="E316" s="62" t="e">
        <f>IF(VLOOKUP(B316,quide!$A$2:F380,3,0)&gt;0,VLOOKUP(B316,quide!$A$2:F380,3,0),VLOOKUP(B316,quide!$A$2:F380,6,0))</f>
        <v>#N/A</v>
      </c>
      <c r="F316" s="62" t="e">
        <f>VLOOKUP(C316,quide!$A$1:K1310,5,0)</f>
        <v>#N/A</v>
      </c>
      <c r="G316" s="63" t="e">
        <f t="shared" si="21"/>
        <v>#N/A</v>
      </c>
      <c r="H316" s="62">
        <f>IFERROR(VLOOKUP(B316,tbl5_piv!A:D,4,0),0)</f>
        <v>0</v>
      </c>
      <c r="I316" s="62">
        <f t="shared" si="22"/>
        <v>0</v>
      </c>
      <c r="J316" s="62">
        <f t="shared" si="23"/>
        <v>0</v>
      </c>
      <c r="K316" s="62">
        <f t="shared" si="24"/>
        <v>0</v>
      </c>
    </row>
    <row r="317" spans="1:11" ht="23.25" hidden="1" customHeight="1" x14ac:dyDescent="0.25">
      <c r="A317">
        <v>312</v>
      </c>
      <c r="B317">
        <f>IF(ISBLANK(A317),0,IF(AND(ISERROR(VLOOKUP(VLOOKUP(A317,ishod_substance!A:G,7,0),$B$4:B316,1,0))=TRUE,VLOOKUP(A317,ishod_substance!A:G,7,0)&gt;0),VLOOKUP(A317,ishod_substance!A:G,7,0),0))</f>
        <v>0</v>
      </c>
      <c r="C317" s="78">
        <f t="shared" si="20"/>
        <v>0</v>
      </c>
      <c r="D317" s="61" t="e">
        <f>VLOOKUP(C317,quide!A:B,2,0)</f>
        <v>#N/A</v>
      </c>
      <c r="E317" s="62" t="e">
        <f>IF(VLOOKUP(B317,quide!$A$2:F381,3,0)&gt;0,VLOOKUP(B317,quide!$A$2:F381,3,0),VLOOKUP(B317,quide!$A$2:F381,6,0))</f>
        <v>#N/A</v>
      </c>
      <c r="F317" s="62" t="e">
        <f>VLOOKUP(C317,quide!$A$1:K1311,5,0)</f>
        <v>#N/A</v>
      </c>
      <c r="G317" s="63" t="e">
        <f t="shared" si="21"/>
        <v>#N/A</v>
      </c>
      <c r="H317" s="62">
        <f>IFERROR(VLOOKUP(B317,tbl5_piv!A:D,4,0),0)</f>
        <v>0</v>
      </c>
      <c r="I317" s="62">
        <f t="shared" si="22"/>
        <v>0</v>
      </c>
      <c r="J317" s="62">
        <f t="shared" si="23"/>
        <v>0</v>
      </c>
      <c r="K317" s="62">
        <f t="shared" si="24"/>
        <v>0</v>
      </c>
    </row>
    <row r="318" spans="1:11" ht="23.25" hidden="1" customHeight="1" x14ac:dyDescent="0.25">
      <c r="A318">
        <v>313</v>
      </c>
      <c r="B318">
        <f>IF(ISBLANK(A318),0,IF(AND(ISERROR(VLOOKUP(VLOOKUP(A318,ishod_substance!A:G,7,0),$B$4:B317,1,0))=TRUE,VLOOKUP(A318,ishod_substance!A:G,7,0)&gt;0),VLOOKUP(A318,ishod_substance!A:G,7,0),0))</f>
        <v>0</v>
      </c>
      <c r="C318" s="78">
        <f t="shared" si="20"/>
        <v>0</v>
      </c>
      <c r="D318" s="61" t="e">
        <f>VLOOKUP(C318,quide!A:B,2,0)</f>
        <v>#N/A</v>
      </c>
      <c r="E318" s="62" t="e">
        <f>IF(VLOOKUP(B318,quide!$A$2:F382,3,0)&gt;0,VLOOKUP(B318,quide!$A$2:F382,3,0),VLOOKUP(B318,quide!$A$2:F382,6,0))</f>
        <v>#N/A</v>
      </c>
      <c r="F318" s="62" t="e">
        <f>VLOOKUP(C318,quide!$A$1:K1312,5,0)</f>
        <v>#N/A</v>
      </c>
      <c r="G318" s="63" t="e">
        <f t="shared" si="21"/>
        <v>#N/A</v>
      </c>
      <c r="H318" s="62">
        <f>IFERROR(VLOOKUP(B318,tbl5_piv!A:D,4,0),0)</f>
        <v>0</v>
      </c>
      <c r="I318" s="62">
        <f t="shared" si="22"/>
        <v>0</v>
      </c>
      <c r="J318" s="62">
        <f t="shared" si="23"/>
        <v>0</v>
      </c>
      <c r="K318" s="62">
        <f t="shared" si="24"/>
        <v>0</v>
      </c>
    </row>
    <row r="319" spans="1:11" ht="23.25" hidden="1" customHeight="1" x14ac:dyDescent="0.25">
      <c r="A319">
        <v>314</v>
      </c>
      <c r="B319">
        <f>IF(ISBLANK(A319),0,IF(AND(ISERROR(VLOOKUP(VLOOKUP(A319,ishod_substance!A:G,7,0),$B$4:B318,1,0))=TRUE,VLOOKUP(A319,ishod_substance!A:G,7,0)&gt;0),VLOOKUP(A319,ishod_substance!A:G,7,0),0))</f>
        <v>0</v>
      </c>
      <c r="C319" s="78">
        <f t="shared" si="20"/>
        <v>0</v>
      </c>
      <c r="D319" s="61" t="e">
        <f>VLOOKUP(C319,quide!A:B,2,0)</f>
        <v>#N/A</v>
      </c>
      <c r="E319" s="62" t="e">
        <f>IF(VLOOKUP(B319,quide!$A$2:F383,3,0)&gt;0,VLOOKUP(B319,quide!$A$2:F383,3,0),VLOOKUP(B319,quide!$A$2:F383,6,0))</f>
        <v>#N/A</v>
      </c>
      <c r="F319" s="62" t="e">
        <f>VLOOKUP(C319,quide!$A$1:K1313,5,0)</f>
        <v>#N/A</v>
      </c>
      <c r="G319" s="63" t="e">
        <f t="shared" si="21"/>
        <v>#N/A</v>
      </c>
      <c r="H319" s="62">
        <f>IFERROR(VLOOKUP(B319,tbl5_piv!A:D,4,0),0)</f>
        <v>0</v>
      </c>
      <c r="I319" s="62">
        <f t="shared" si="22"/>
        <v>0</v>
      </c>
      <c r="J319" s="62">
        <f t="shared" si="23"/>
        <v>0</v>
      </c>
      <c r="K319" s="62">
        <f t="shared" si="24"/>
        <v>0</v>
      </c>
    </row>
    <row r="320" spans="1:11" ht="23.25" hidden="1" customHeight="1" x14ac:dyDescent="0.25">
      <c r="A320">
        <v>315</v>
      </c>
      <c r="B320">
        <f>IF(ISBLANK(A320),0,IF(AND(ISERROR(VLOOKUP(VLOOKUP(A320,ishod_substance!A:G,7,0),$B$4:B319,1,0))=TRUE,VLOOKUP(A320,ishod_substance!A:G,7,0)&gt;0),VLOOKUP(A320,ishod_substance!A:G,7,0),0))</f>
        <v>0</v>
      </c>
      <c r="C320" s="78">
        <f t="shared" si="20"/>
        <v>0</v>
      </c>
      <c r="D320" s="61" t="e">
        <f>VLOOKUP(C320,quide!A:B,2,0)</f>
        <v>#N/A</v>
      </c>
      <c r="E320" s="62" t="e">
        <f>IF(VLOOKUP(B320,quide!$A$2:F384,3,0)&gt;0,VLOOKUP(B320,quide!$A$2:F384,3,0),VLOOKUP(B320,quide!$A$2:F384,6,0))</f>
        <v>#N/A</v>
      </c>
      <c r="F320" s="62" t="e">
        <f>VLOOKUP(C320,quide!$A$1:K1314,5,0)</f>
        <v>#N/A</v>
      </c>
      <c r="G320" s="63" t="e">
        <f t="shared" si="21"/>
        <v>#N/A</v>
      </c>
      <c r="H320" s="62">
        <f>IFERROR(VLOOKUP(B320,tbl5_piv!A:D,4,0),0)</f>
        <v>0</v>
      </c>
      <c r="I320" s="62">
        <f t="shared" si="22"/>
        <v>0</v>
      </c>
      <c r="J320" s="62">
        <f t="shared" si="23"/>
        <v>0</v>
      </c>
      <c r="K320" s="62">
        <f t="shared" si="24"/>
        <v>0</v>
      </c>
    </row>
    <row r="321" spans="1:11" ht="23.25" hidden="1" customHeight="1" x14ac:dyDescent="0.25">
      <c r="A321">
        <v>316</v>
      </c>
      <c r="B321">
        <f>IF(ISBLANK(A321),0,IF(AND(ISERROR(VLOOKUP(VLOOKUP(A321,ishod_substance!A:G,7,0),$B$4:B320,1,0))=TRUE,VLOOKUP(A321,ishod_substance!A:G,7,0)&gt;0),VLOOKUP(A321,ishod_substance!A:G,7,0),0))</f>
        <v>0</v>
      </c>
      <c r="C321" s="78">
        <f t="shared" si="20"/>
        <v>0</v>
      </c>
      <c r="D321" s="61" t="e">
        <f>VLOOKUP(C321,quide!A:B,2,0)</f>
        <v>#N/A</v>
      </c>
      <c r="E321" s="62" t="e">
        <f>IF(VLOOKUP(B321,quide!$A$2:F385,3,0)&gt;0,VLOOKUP(B321,quide!$A$2:F385,3,0),VLOOKUP(B321,quide!$A$2:F385,6,0))</f>
        <v>#N/A</v>
      </c>
      <c r="F321" s="62" t="e">
        <f>VLOOKUP(C321,quide!$A$1:K1315,5,0)</f>
        <v>#N/A</v>
      </c>
      <c r="G321" s="63" t="e">
        <f t="shared" si="21"/>
        <v>#N/A</v>
      </c>
      <c r="H321" s="62">
        <f>IFERROR(VLOOKUP(B321,tbl5_piv!A:D,4,0),0)</f>
        <v>0</v>
      </c>
      <c r="I321" s="62">
        <f t="shared" si="22"/>
        <v>0</v>
      </c>
      <c r="J321" s="62">
        <f t="shared" si="23"/>
        <v>0</v>
      </c>
      <c r="K321" s="62">
        <f t="shared" si="24"/>
        <v>0</v>
      </c>
    </row>
    <row r="322" spans="1:11" ht="23.25" hidden="1" customHeight="1" x14ac:dyDescent="0.25">
      <c r="A322">
        <v>317</v>
      </c>
      <c r="B322">
        <f>IF(ISBLANK(A322),0,IF(AND(ISERROR(VLOOKUP(VLOOKUP(A322,ishod_substance!A:G,7,0),$B$4:B321,1,0))=TRUE,VLOOKUP(A322,ishod_substance!A:G,7,0)&gt;0),VLOOKUP(A322,ishod_substance!A:G,7,0),0))</f>
        <v>0</v>
      </c>
      <c r="C322" s="78">
        <f t="shared" si="20"/>
        <v>0</v>
      </c>
      <c r="D322" s="61" t="e">
        <f>VLOOKUP(C322,quide!A:B,2,0)</f>
        <v>#N/A</v>
      </c>
      <c r="E322" s="62" t="e">
        <f>IF(VLOOKUP(B322,quide!$A$2:F386,3,0)&gt;0,VLOOKUP(B322,quide!$A$2:F386,3,0),VLOOKUP(B322,quide!$A$2:F386,6,0))</f>
        <v>#N/A</v>
      </c>
      <c r="F322" s="62" t="e">
        <f>VLOOKUP(C322,quide!$A$1:K1316,5,0)</f>
        <v>#N/A</v>
      </c>
      <c r="G322" s="63" t="e">
        <f t="shared" si="21"/>
        <v>#N/A</v>
      </c>
      <c r="H322" s="62">
        <f>IFERROR(VLOOKUP(B322,tbl5_piv!A:D,4,0),0)</f>
        <v>0</v>
      </c>
      <c r="I322" s="62">
        <f t="shared" si="22"/>
        <v>0</v>
      </c>
      <c r="J322" s="62">
        <f t="shared" si="23"/>
        <v>0</v>
      </c>
      <c r="K322" s="62">
        <f t="shared" si="24"/>
        <v>0</v>
      </c>
    </row>
    <row r="323" spans="1:11" ht="23.25" hidden="1" customHeight="1" x14ac:dyDescent="0.25">
      <c r="A323">
        <v>318</v>
      </c>
      <c r="B323">
        <f>IF(ISBLANK(A323),0,IF(AND(ISERROR(VLOOKUP(VLOOKUP(A323,ishod_substance!A:G,7,0),$B$4:B322,1,0))=TRUE,VLOOKUP(A323,ishod_substance!A:G,7,0)&gt;0),VLOOKUP(A323,ishod_substance!A:G,7,0),0))</f>
        <v>0</v>
      </c>
      <c r="C323" s="78">
        <f t="shared" si="20"/>
        <v>0</v>
      </c>
      <c r="D323" s="61" t="e">
        <f>VLOOKUP(C323,quide!A:B,2,0)</f>
        <v>#N/A</v>
      </c>
      <c r="E323" s="62" t="e">
        <f>IF(VLOOKUP(B323,quide!$A$2:F387,3,0)&gt;0,VLOOKUP(B323,quide!$A$2:F387,3,0),VLOOKUP(B323,quide!$A$2:F387,6,0))</f>
        <v>#N/A</v>
      </c>
      <c r="F323" s="62" t="e">
        <f>VLOOKUP(C323,quide!$A$1:K1317,5,0)</f>
        <v>#N/A</v>
      </c>
      <c r="G323" s="63" t="e">
        <f t="shared" si="21"/>
        <v>#N/A</v>
      </c>
      <c r="H323" s="62">
        <f>IFERROR(VLOOKUP(B323,tbl5_piv!A:D,4,0),0)</f>
        <v>0</v>
      </c>
      <c r="I323" s="62">
        <f t="shared" si="22"/>
        <v>0</v>
      </c>
      <c r="J323" s="62">
        <f t="shared" si="23"/>
        <v>0</v>
      </c>
      <c r="K323" s="62">
        <f t="shared" si="24"/>
        <v>0</v>
      </c>
    </row>
    <row r="324" spans="1:11" ht="23.25" hidden="1" customHeight="1" x14ac:dyDescent="0.25">
      <c r="A324">
        <v>319</v>
      </c>
      <c r="B324">
        <f>IF(ISBLANK(A324),0,IF(AND(ISERROR(VLOOKUP(VLOOKUP(A324,ishod_substance!A:G,7,0),$B$4:B323,1,0))=TRUE,VLOOKUP(A324,ishod_substance!A:G,7,0)&gt;0),VLOOKUP(A324,ishod_substance!A:G,7,0),0))</f>
        <v>0</v>
      </c>
      <c r="C324" s="78">
        <f t="shared" si="20"/>
        <v>0</v>
      </c>
      <c r="D324" s="61" t="e">
        <f>VLOOKUP(C324,quide!A:B,2,0)</f>
        <v>#N/A</v>
      </c>
      <c r="E324" s="62" t="e">
        <f>IF(VLOOKUP(B324,quide!$A$2:F388,3,0)&gt;0,VLOOKUP(B324,quide!$A$2:F388,3,0),VLOOKUP(B324,quide!$A$2:F388,6,0))</f>
        <v>#N/A</v>
      </c>
      <c r="F324" s="62" t="e">
        <f>VLOOKUP(C324,quide!$A$1:K1318,5,0)</f>
        <v>#N/A</v>
      </c>
      <c r="G324" s="63" t="e">
        <f t="shared" si="21"/>
        <v>#N/A</v>
      </c>
      <c r="H324" s="62">
        <f>IFERROR(VLOOKUP(B324,tbl5_piv!A:D,4,0),0)</f>
        <v>0</v>
      </c>
      <c r="I324" s="62">
        <f t="shared" si="22"/>
        <v>0</v>
      </c>
      <c r="J324" s="62">
        <f t="shared" si="23"/>
        <v>0</v>
      </c>
      <c r="K324" s="62">
        <f t="shared" si="24"/>
        <v>0</v>
      </c>
    </row>
    <row r="325" spans="1:11" ht="23.25" hidden="1" customHeight="1" x14ac:dyDescent="0.25">
      <c r="A325">
        <v>320</v>
      </c>
      <c r="B325">
        <f>IF(ISBLANK(A325),0,IF(AND(ISERROR(VLOOKUP(VLOOKUP(A325,ishod_substance!A:G,7,0),$B$4:B324,1,0))=TRUE,VLOOKUP(A325,ishod_substance!A:G,7,0)&gt;0),VLOOKUP(A325,ishod_substance!A:G,7,0),0))</f>
        <v>0</v>
      </c>
      <c r="C325" s="78">
        <f t="shared" si="20"/>
        <v>0</v>
      </c>
      <c r="D325" s="61" t="e">
        <f>VLOOKUP(C325,quide!A:B,2,0)</f>
        <v>#N/A</v>
      </c>
      <c r="E325" s="62" t="e">
        <f>IF(VLOOKUP(B325,quide!$A$2:F389,3,0)&gt;0,VLOOKUP(B325,quide!$A$2:F389,3,0),VLOOKUP(B325,quide!$A$2:F389,6,0))</f>
        <v>#N/A</v>
      </c>
      <c r="F325" s="62" t="e">
        <f>VLOOKUP(C325,quide!$A$1:K1319,5,0)</f>
        <v>#N/A</v>
      </c>
      <c r="G325" s="63" t="e">
        <f t="shared" si="21"/>
        <v>#N/A</v>
      </c>
      <c r="H325" s="62">
        <f>IFERROR(VLOOKUP(B325,tbl5_piv!A:D,4,0),0)</f>
        <v>0</v>
      </c>
      <c r="I325" s="62">
        <f t="shared" si="22"/>
        <v>0</v>
      </c>
      <c r="J325" s="62">
        <f t="shared" si="23"/>
        <v>0</v>
      </c>
      <c r="K325" s="62">
        <f t="shared" si="24"/>
        <v>0</v>
      </c>
    </row>
    <row r="326" spans="1:11" ht="23.25" hidden="1" customHeight="1" x14ac:dyDescent="0.25">
      <c r="A326">
        <v>321</v>
      </c>
      <c r="B326">
        <f>IF(ISBLANK(A326),0,IF(AND(ISERROR(VLOOKUP(VLOOKUP(A326,ishod_substance!A:G,7,0),$B$4:B325,1,0))=TRUE,VLOOKUP(A326,ishod_substance!A:G,7,0)&gt;0),VLOOKUP(A326,ishod_substance!A:G,7,0),0))</f>
        <v>0</v>
      </c>
      <c r="C326" s="78">
        <f t="shared" si="20"/>
        <v>0</v>
      </c>
      <c r="D326" s="61" t="e">
        <f>VLOOKUP(C326,quide!A:B,2,0)</f>
        <v>#N/A</v>
      </c>
      <c r="E326" s="62" t="e">
        <f>IF(VLOOKUP(B326,quide!$A$2:F390,3,0)&gt;0,VLOOKUP(B326,quide!$A$2:F390,3,0),VLOOKUP(B326,quide!$A$2:F390,6,0))</f>
        <v>#N/A</v>
      </c>
      <c r="F326" s="62" t="e">
        <f>VLOOKUP(C326,quide!$A$1:K1320,5,0)</f>
        <v>#N/A</v>
      </c>
      <c r="G326" s="63" t="e">
        <f t="shared" si="21"/>
        <v>#N/A</v>
      </c>
      <c r="H326" s="62">
        <f>IFERROR(VLOOKUP(B326,tbl5_piv!A:D,4,0),0)</f>
        <v>0</v>
      </c>
      <c r="I326" s="62">
        <f t="shared" si="22"/>
        <v>0</v>
      </c>
      <c r="J326" s="62">
        <f t="shared" si="23"/>
        <v>0</v>
      </c>
      <c r="K326" s="62">
        <f t="shared" si="24"/>
        <v>0</v>
      </c>
    </row>
    <row r="327" spans="1:11" ht="23.25" hidden="1" customHeight="1" x14ac:dyDescent="0.25">
      <c r="A327">
        <v>322</v>
      </c>
      <c r="B327">
        <f>IF(ISBLANK(A327),0,IF(AND(ISERROR(VLOOKUP(VLOOKUP(A327,ishod_substance!A:G,7,0),$B$4:B326,1,0))=TRUE,VLOOKUP(A327,ishod_substance!A:G,7,0)&gt;0),VLOOKUP(A327,ishod_substance!A:G,7,0),0))</f>
        <v>0</v>
      </c>
      <c r="C327" s="78">
        <f t="shared" ref="C327:C390" si="25">B327</f>
        <v>0</v>
      </c>
      <c r="D327" s="61" t="e">
        <f>VLOOKUP(C327,quide!A:B,2,0)</f>
        <v>#N/A</v>
      </c>
      <c r="E327" s="62" t="e">
        <f>IF(VLOOKUP(B327,quide!$A$2:F391,3,0)&gt;0,VLOOKUP(B327,quide!$A$2:F391,3,0),VLOOKUP(B327,quide!$A$2:F391,6,0))</f>
        <v>#N/A</v>
      </c>
      <c r="F327" s="62" t="e">
        <f>VLOOKUP(C327,quide!$A$1:K1321,5,0)</f>
        <v>#N/A</v>
      </c>
      <c r="G327" s="63" t="e">
        <f t="shared" ref="G327:G390" si="26">E327*H327</f>
        <v>#N/A</v>
      </c>
      <c r="H327" s="62">
        <f>IFERROR(VLOOKUP(B327,tbl5_piv!A:D,4,0),0)</f>
        <v>0</v>
      </c>
      <c r="I327" s="62">
        <f t="shared" ref="I327:I390" si="27">H327+H327*0.2</f>
        <v>0</v>
      </c>
      <c r="J327" s="62">
        <f t="shared" ref="J327:J390" si="28">H327+H327*0.4</f>
        <v>0</v>
      </c>
      <c r="K327" s="62">
        <f t="shared" ref="K327:K390" si="29">H327+H327*0.6</f>
        <v>0</v>
      </c>
    </row>
    <row r="328" spans="1:11" ht="23.25" hidden="1" customHeight="1" x14ac:dyDescent="0.25">
      <c r="A328">
        <v>323</v>
      </c>
      <c r="B328">
        <f>IF(ISBLANK(A328),0,IF(AND(ISERROR(VLOOKUP(VLOOKUP(A328,ishod_substance!A:G,7,0),$B$4:B327,1,0))=TRUE,VLOOKUP(A328,ishod_substance!A:G,7,0)&gt;0),VLOOKUP(A328,ishod_substance!A:G,7,0),0))</f>
        <v>0</v>
      </c>
      <c r="C328" s="78">
        <f t="shared" si="25"/>
        <v>0</v>
      </c>
      <c r="D328" s="61" t="e">
        <f>VLOOKUP(C328,quide!A:B,2,0)</f>
        <v>#N/A</v>
      </c>
      <c r="E328" s="62" t="e">
        <f>IF(VLOOKUP(B328,quide!$A$2:F392,3,0)&gt;0,VLOOKUP(B328,quide!$A$2:F392,3,0),VLOOKUP(B328,quide!$A$2:F392,6,0))</f>
        <v>#N/A</v>
      </c>
      <c r="F328" s="62" t="e">
        <f>VLOOKUP(C328,quide!$A$1:K1322,5,0)</f>
        <v>#N/A</v>
      </c>
      <c r="G328" s="63" t="e">
        <f t="shared" si="26"/>
        <v>#N/A</v>
      </c>
      <c r="H328" s="62">
        <f>IFERROR(VLOOKUP(B328,tbl5_piv!A:D,4,0),0)</f>
        <v>0</v>
      </c>
      <c r="I328" s="62">
        <f t="shared" si="27"/>
        <v>0</v>
      </c>
      <c r="J328" s="62">
        <f t="shared" si="28"/>
        <v>0</v>
      </c>
      <c r="K328" s="62">
        <f t="shared" si="29"/>
        <v>0</v>
      </c>
    </row>
    <row r="329" spans="1:11" ht="23.25" hidden="1" customHeight="1" x14ac:dyDescent="0.25">
      <c r="A329">
        <v>324</v>
      </c>
      <c r="B329">
        <f>IF(ISBLANK(A329),0,IF(AND(ISERROR(VLOOKUP(VLOOKUP(A329,ishod_substance!A:G,7,0),$B$4:B328,1,0))=TRUE,VLOOKUP(A329,ishod_substance!A:G,7,0)&gt;0),VLOOKUP(A329,ishod_substance!A:G,7,0),0))</f>
        <v>0</v>
      </c>
      <c r="C329" s="78">
        <f t="shared" si="25"/>
        <v>0</v>
      </c>
      <c r="D329" s="61" t="e">
        <f>VLOOKUP(C329,quide!A:B,2,0)</f>
        <v>#N/A</v>
      </c>
      <c r="E329" s="62" t="e">
        <f>IF(VLOOKUP(B329,quide!$A$2:F393,3,0)&gt;0,VLOOKUP(B329,quide!$A$2:F393,3,0),VLOOKUP(B329,quide!$A$2:F393,6,0))</f>
        <v>#N/A</v>
      </c>
      <c r="F329" s="62" t="e">
        <f>VLOOKUP(C329,quide!$A$1:K1323,5,0)</f>
        <v>#N/A</v>
      </c>
      <c r="G329" s="63" t="e">
        <f t="shared" si="26"/>
        <v>#N/A</v>
      </c>
      <c r="H329" s="62">
        <f>IFERROR(VLOOKUP(B329,tbl5_piv!A:D,4,0),0)</f>
        <v>0</v>
      </c>
      <c r="I329" s="62">
        <f t="shared" si="27"/>
        <v>0</v>
      </c>
      <c r="J329" s="62">
        <f t="shared" si="28"/>
        <v>0</v>
      </c>
      <c r="K329" s="62">
        <f t="shared" si="29"/>
        <v>0</v>
      </c>
    </row>
    <row r="330" spans="1:11" ht="23.25" hidden="1" customHeight="1" x14ac:dyDescent="0.25">
      <c r="A330">
        <v>325</v>
      </c>
      <c r="B330">
        <f>IF(ISBLANK(A330),0,IF(AND(ISERROR(VLOOKUP(VLOOKUP(A330,ishod_substance!A:G,7,0),$B$4:B329,1,0))=TRUE,VLOOKUP(A330,ishod_substance!A:G,7,0)&gt;0),VLOOKUP(A330,ishod_substance!A:G,7,0),0))</f>
        <v>0</v>
      </c>
      <c r="C330" s="78">
        <f t="shared" si="25"/>
        <v>0</v>
      </c>
      <c r="D330" s="61" t="e">
        <f>VLOOKUP(C330,quide!A:B,2,0)</f>
        <v>#N/A</v>
      </c>
      <c r="E330" s="62" t="e">
        <f>IF(VLOOKUP(B330,quide!$A$2:F394,3,0)&gt;0,VLOOKUP(B330,quide!$A$2:F394,3,0),VLOOKUP(B330,quide!$A$2:F394,6,0))</f>
        <v>#N/A</v>
      </c>
      <c r="F330" s="62" t="e">
        <f>VLOOKUP(C330,quide!$A$1:K1324,5,0)</f>
        <v>#N/A</v>
      </c>
      <c r="G330" s="63" t="e">
        <f t="shared" si="26"/>
        <v>#N/A</v>
      </c>
      <c r="H330" s="62">
        <f>IFERROR(VLOOKUP(B330,tbl5_piv!A:D,4,0),0)</f>
        <v>0</v>
      </c>
      <c r="I330" s="62">
        <f t="shared" si="27"/>
        <v>0</v>
      </c>
      <c r="J330" s="62">
        <f t="shared" si="28"/>
        <v>0</v>
      </c>
      <c r="K330" s="62">
        <f t="shared" si="29"/>
        <v>0</v>
      </c>
    </row>
    <row r="331" spans="1:11" ht="23.25" hidden="1" customHeight="1" x14ac:dyDescent="0.25">
      <c r="A331">
        <v>326</v>
      </c>
      <c r="B331">
        <f>IF(ISBLANK(A331),0,IF(AND(ISERROR(VLOOKUP(VLOOKUP(A331,ishod_substance!A:G,7,0),$B$4:B330,1,0))=TRUE,VLOOKUP(A331,ishod_substance!A:G,7,0)&gt;0),VLOOKUP(A331,ishod_substance!A:G,7,0),0))</f>
        <v>0</v>
      </c>
      <c r="C331" s="78">
        <f t="shared" si="25"/>
        <v>0</v>
      </c>
      <c r="D331" s="61" t="e">
        <f>VLOOKUP(C331,quide!A:B,2,0)</f>
        <v>#N/A</v>
      </c>
      <c r="E331" s="62" t="e">
        <f>IF(VLOOKUP(B331,quide!$A$2:F395,3,0)&gt;0,VLOOKUP(B331,quide!$A$2:F395,3,0),VLOOKUP(B331,quide!$A$2:F395,6,0))</f>
        <v>#N/A</v>
      </c>
      <c r="F331" s="62" t="e">
        <f>VLOOKUP(C331,quide!$A$1:K1325,5,0)</f>
        <v>#N/A</v>
      </c>
      <c r="G331" s="63" t="e">
        <f t="shared" si="26"/>
        <v>#N/A</v>
      </c>
      <c r="H331" s="62">
        <f>IFERROR(VLOOKUP(B331,tbl5_piv!A:D,4,0),0)</f>
        <v>0</v>
      </c>
      <c r="I331" s="62">
        <f t="shared" si="27"/>
        <v>0</v>
      </c>
      <c r="J331" s="62">
        <f t="shared" si="28"/>
        <v>0</v>
      </c>
      <c r="K331" s="62">
        <f t="shared" si="29"/>
        <v>0</v>
      </c>
    </row>
    <row r="332" spans="1:11" ht="23.25" hidden="1" customHeight="1" x14ac:dyDescent="0.25">
      <c r="A332">
        <v>327</v>
      </c>
      <c r="B332">
        <f>IF(ISBLANK(A332),0,IF(AND(ISERROR(VLOOKUP(VLOOKUP(A332,ishod_substance!A:G,7,0),$B$4:B331,1,0))=TRUE,VLOOKUP(A332,ishod_substance!A:G,7,0)&gt;0),VLOOKUP(A332,ishod_substance!A:G,7,0),0))</f>
        <v>0</v>
      </c>
      <c r="C332" s="78">
        <f t="shared" si="25"/>
        <v>0</v>
      </c>
      <c r="D332" s="61" t="e">
        <f>VLOOKUP(C332,quide!A:B,2,0)</f>
        <v>#N/A</v>
      </c>
      <c r="E332" s="62" t="e">
        <f>IF(VLOOKUP(B332,quide!$A$2:F396,3,0)&gt;0,VLOOKUP(B332,quide!$A$2:F396,3,0),VLOOKUP(B332,quide!$A$2:F396,6,0))</f>
        <v>#N/A</v>
      </c>
      <c r="F332" s="62" t="e">
        <f>VLOOKUP(C332,quide!$A$1:K1326,5,0)</f>
        <v>#N/A</v>
      </c>
      <c r="G332" s="63" t="e">
        <f t="shared" si="26"/>
        <v>#N/A</v>
      </c>
      <c r="H332" s="62">
        <f>IFERROR(VLOOKUP(B332,tbl5_piv!A:D,4,0),0)</f>
        <v>0</v>
      </c>
      <c r="I332" s="62">
        <f t="shared" si="27"/>
        <v>0</v>
      </c>
      <c r="J332" s="62">
        <f t="shared" si="28"/>
        <v>0</v>
      </c>
      <c r="K332" s="62">
        <f t="shared" si="29"/>
        <v>0</v>
      </c>
    </row>
    <row r="333" spans="1:11" ht="23.25" hidden="1" customHeight="1" x14ac:dyDescent="0.25">
      <c r="A333">
        <v>328</v>
      </c>
      <c r="B333">
        <f>IF(ISBLANK(A333),0,IF(AND(ISERROR(VLOOKUP(VLOOKUP(A333,ishod_substance!A:G,7,0),$B$4:B332,1,0))=TRUE,VLOOKUP(A333,ishod_substance!A:G,7,0)&gt;0),VLOOKUP(A333,ishod_substance!A:G,7,0),0))</f>
        <v>0</v>
      </c>
      <c r="C333" s="78">
        <f t="shared" si="25"/>
        <v>0</v>
      </c>
      <c r="D333" s="61" t="e">
        <f>VLOOKUP(C333,quide!A:B,2,0)</f>
        <v>#N/A</v>
      </c>
      <c r="E333" s="62" t="e">
        <f>IF(VLOOKUP(B333,quide!$A$2:F397,3,0)&gt;0,VLOOKUP(B333,quide!$A$2:F397,3,0),VLOOKUP(B333,quide!$A$2:F397,6,0))</f>
        <v>#N/A</v>
      </c>
      <c r="F333" s="62" t="e">
        <f>VLOOKUP(C333,quide!$A$1:K1327,5,0)</f>
        <v>#N/A</v>
      </c>
      <c r="G333" s="63" t="e">
        <f t="shared" si="26"/>
        <v>#N/A</v>
      </c>
      <c r="H333" s="62">
        <f>IFERROR(VLOOKUP(B333,tbl5_piv!A:D,4,0),0)</f>
        <v>0</v>
      </c>
      <c r="I333" s="62">
        <f t="shared" si="27"/>
        <v>0</v>
      </c>
      <c r="J333" s="62">
        <f t="shared" si="28"/>
        <v>0</v>
      </c>
      <c r="K333" s="62">
        <f t="shared" si="29"/>
        <v>0</v>
      </c>
    </row>
    <row r="334" spans="1:11" ht="23.25" hidden="1" customHeight="1" x14ac:dyDescent="0.25">
      <c r="A334">
        <v>329</v>
      </c>
      <c r="B334">
        <f>IF(ISBLANK(A334),0,IF(AND(ISERROR(VLOOKUP(VLOOKUP(A334,ishod_substance!A:G,7,0),$B$4:B333,1,0))=TRUE,VLOOKUP(A334,ishod_substance!A:G,7,0)&gt;0),VLOOKUP(A334,ishod_substance!A:G,7,0),0))</f>
        <v>0</v>
      </c>
      <c r="C334" s="78">
        <f t="shared" si="25"/>
        <v>0</v>
      </c>
      <c r="D334" s="61" t="e">
        <f>VLOOKUP(C334,quide!A:B,2,0)</f>
        <v>#N/A</v>
      </c>
      <c r="E334" s="62" t="e">
        <f>IF(VLOOKUP(B334,quide!$A$2:F398,3,0)&gt;0,VLOOKUP(B334,quide!$A$2:F398,3,0),VLOOKUP(B334,quide!$A$2:F398,6,0))</f>
        <v>#N/A</v>
      </c>
      <c r="F334" s="62" t="e">
        <f>VLOOKUP(C334,quide!$A$1:K1328,5,0)</f>
        <v>#N/A</v>
      </c>
      <c r="G334" s="63" t="e">
        <f t="shared" si="26"/>
        <v>#N/A</v>
      </c>
      <c r="H334" s="62">
        <f>IFERROR(VLOOKUP(B334,tbl5_piv!A:D,4,0),0)</f>
        <v>0</v>
      </c>
      <c r="I334" s="62">
        <f t="shared" si="27"/>
        <v>0</v>
      </c>
      <c r="J334" s="62">
        <f t="shared" si="28"/>
        <v>0</v>
      </c>
      <c r="K334" s="62">
        <f t="shared" si="29"/>
        <v>0</v>
      </c>
    </row>
    <row r="335" spans="1:11" ht="23.25" hidden="1" customHeight="1" x14ac:dyDescent="0.25">
      <c r="A335">
        <v>330</v>
      </c>
      <c r="B335">
        <f>IF(ISBLANK(A335),0,IF(AND(ISERROR(VLOOKUP(VLOOKUP(A335,ishod_substance!A:G,7,0),$B$4:B334,1,0))=TRUE,VLOOKUP(A335,ishod_substance!A:G,7,0)&gt;0),VLOOKUP(A335,ishod_substance!A:G,7,0),0))</f>
        <v>0</v>
      </c>
      <c r="C335" s="78">
        <f t="shared" si="25"/>
        <v>0</v>
      </c>
      <c r="D335" s="61" t="e">
        <f>VLOOKUP(C335,quide!A:B,2,0)</f>
        <v>#N/A</v>
      </c>
      <c r="E335" s="62" t="e">
        <f>IF(VLOOKUP(B335,quide!$A$2:F399,3,0)&gt;0,VLOOKUP(B335,quide!$A$2:F399,3,0),VLOOKUP(B335,quide!$A$2:F399,6,0))</f>
        <v>#N/A</v>
      </c>
      <c r="F335" s="62" t="e">
        <f>VLOOKUP(C335,quide!$A$1:K1329,5,0)</f>
        <v>#N/A</v>
      </c>
      <c r="G335" s="63" t="e">
        <f t="shared" si="26"/>
        <v>#N/A</v>
      </c>
      <c r="H335" s="62">
        <f>IFERROR(VLOOKUP(B335,tbl5_piv!A:D,4,0),0)</f>
        <v>0</v>
      </c>
      <c r="I335" s="62">
        <f t="shared" si="27"/>
        <v>0</v>
      </c>
      <c r="J335" s="62">
        <f t="shared" si="28"/>
        <v>0</v>
      </c>
      <c r="K335" s="62">
        <f t="shared" si="29"/>
        <v>0</v>
      </c>
    </row>
    <row r="336" spans="1:11" ht="23.25" hidden="1" customHeight="1" x14ac:dyDescent="0.25">
      <c r="A336">
        <v>331</v>
      </c>
      <c r="B336">
        <f>IF(ISBLANK(A336),0,IF(AND(ISERROR(VLOOKUP(VLOOKUP(A336,ishod_substance!A:G,7,0),$B$4:B335,1,0))=TRUE,VLOOKUP(A336,ishod_substance!A:G,7,0)&gt;0),VLOOKUP(A336,ishod_substance!A:G,7,0),0))</f>
        <v>0</v>
      </c>
      <c r="C336" s="78">
        <f t="shared" si="25"/>
        <v>0</v>
      </c>
      <c r="D336" s="61" t="e">
        <f>VLOOKUP(C336,quide!A:B,2,0)</f>
        <v>#N/A</v>
      </c>
      <c r="E336" s="62" t="e">
        <f>IF(VLOOKUP(B336,quide!$A$2:F400,3,0)&gt;0,VLOOKUP(B336,quide!$A$2:F400,3,0),VLOOKUP(B336,quide!$A$2:F400,6,0))</f>
        <v>#N/A</v>
      </c>
      <c r="F336" s="62" t="e">
        <f>VLOOKUP(C336,quide!$A$1:K1330,5,0)</f>
        <v>#N/A</v>
      </c>
      <c r="G336" s="63" t="e">
        <f t="shared" si="26"/>
        <v>#N/A</v>
      </c>
      <c r="H336" s="62">
        <f>IFERROR(VLOOKUP(B336,tbl5_piv!A:D,4,0),0)</f>
        <v>0</v>
      </c>
      <c r="I336" s="62">
        <f t="shared" si="27"/>
        <v>0</v>
      </c>
      <c r="J336" s="62">
        <f t="shared" si="28"/>
        <v>0</v>
      </c>
      <c r="K336" s="62">
        <f t="shared" si="29"/>
        <v>0</v>
      </c>
    </row>
    <row r="337" spans="1:11" ht="23.25" hidden="1" customHeight="1" x14ac:dyDescent="0.25">
      <c r="A337">
        <v>332</v>
      </c>
      <c r="B337">
        <f>IF(ISBLANK(A337),0,IF(AND(ISERROR(VLOOKUP(VLOOKUP(A337,ishod_substance!A:G,7,0),$B$4:B336,1,0))=TRUE,VLOOKUP(A337,ishod_substance!A:G,7,0)&gt;0),VLOOKUP(A337,ishod_substance!A:G,7,0),0))</f>
        <v>0</v>
      </c>
      <c r="C337" s="78">
        <f t="shared" si="25"/>
        <v>0</v>
      </c>
      <c r="D337" s="61" t="e">
        <f>VLOOKUP(C337,quide!A:B,2,0)</f>
        <v>#N/A</v>
      </c>
      <c r="E337" s="62" t="e">
        <f>IF(VLOOKUP(B337,quide!$A$2:F401,3,0)&gt;0,VLOOKUP(B337,quide!$A$2:F401,3,0),VLOOKUP(B337,quide!$A$2:F401,6,0))</f>
        <v>#N/A</v>
      </c>
      <c r="F337" s="62" t="e">
        <f>VLOOKUP(C337,quide!$A$1:K1331,5,0)</f>
        <v>#N/A</v>
      </c>
      <c r="G337" s="63" t="e">
        <f t="shared" si="26"/>
        <v>#N/A</v>
      </c>
      <c r="H337" s="62">
        <f>IFERROR(VLOOKUP(B337,tbl5_piv!A:D,4,0),0)</f>
        <v>0</v>
      </c>
      <c r="I337" s="62">
        <f t="shared" si="27"/>
        <v>0</v>
      </c>
      <c r="J337" s="62">
        <f t="shared" si="28"/>
        <v>0</v>
      </c>
      <c r="K337" s="62">
        <f t="shared" si="29"/>
        <v>0</v>
      </c>
    </row>
    <row r="338" spans="1:11" ht="23.25" hidden="1" customHeight="1" x14ac:dyDescent="0.25">
      <c r="A338">
        <v>333</v>
      </c>
      <c r="B338">
        <f>IF(ISBLANK(A338),0,IF(AND(ISERROR(VLOOKUP(VLOOKUP(A338,ishod_substance!A:G,7,0),$B$4:B337,1,0))=TRUE,VLOOKUP(A338,ishod_substance!A:G,7,0)&gt;0),VLOOKUP(A338,ishod_substance!A:G,7,0),0))</f>
        <v>0</v>
      </c>
      <c r="C338" s="78">
        <f t="shared" si="25"/>
        <v>0</v>
      </c>
      <c r="D338" s="61" t="e">
        <f>VLOOKUP(C338,quide!A:B,2,0)</f>
        <v>#N/A</v>
      </c>
      <c r="E338" s="62" t="e">
        <f>IF(VLOOKUP(B338,quide!$A$2:F402,3,0)&gt;0,VLOOKUP(B338,quide!$A$2:F402,3,0),VLOOKUP(B338,quide!$A$2:F402,6,0))</f>
        <v>#N/A</v>
      </c>
      <c r="F338" s="62" t="e">
        <f>VLOOKUP(C338,quide!$A$1:K1332,5,0)</f>
        <v>#N/A</v>
      </c>
      <c r="G338" s="63" t="e">
        <f t="shared" si="26"/>
        <v>#N/A</v>
      </c>
      <c r="H338" s="62">
        <f>IFERROR(VLOOKUP(B338,tbl5_piv!A:D,4,0),0)</f>
        <v>0</v>
      </c>
      <c r="I338" s="62">
        <f t="shared" si="27"/>
        <v>0</v>
      </c>
      <c r="J338" s="62">
        <f t="shared" si="28"/>
        <v>0</v>
      </c>
      <c r="K338" s="62">
        <f t="shared" si="29"/>
        <v>0</v>
      </c>
    </row>
    <row r="339" spans="1:11" ht="23.25" hidden="1" customHeight="1" x14ac:dyDescent="0.25">
      <c r="A339">
        <v>334</v>
      </c>
      <c r="B339">
        <f>IF(ISBLANK(A339),0,IF(AND(ISERROR(VLOOKUP(VLOOKUP(A339,ishod_substance!A:G,7,0),$B$4:B338,1,0))=TRUE,VLOOKUP(A339,ishod_substance!A:G,7,0)&gt;0),VLOOKUP(A339,ishod_substance!A:G,7,0),0))</f>
        <v>0</v>
      </c>
      <c r="C339" s="78">
        <f t="shared" si="25"/>
        <v>0</v>
      </c>
      <c r="D339" s="61" t="e">
        <f>VLOOKUP(C339,quide!A:B,2,0)</f>
        <v>#N/A</v>
      </c>
      <c r="E339" s="62" t="e">
        <f>IF(VLOOKUP(B339,quide!$A$2:F403,3,0)&gt;0,VLOOKUP(B339,quide!$A$2:F403,3,0),VLOOKUP(B339,quide!$A$2:F403,6,0))</f>
        <v>#N/A</v>
      </c>
      <c r="F339" s="62" t="e">
        <f>VLOOKUP(C339,quide!$A$1:K1333,5,0)</f>
        <v>#N/A</v>
      </c>
      <c r="G339" s="63" t="e">
        <f t="shared" si="26"/>
        <v>#N/A</v>
      </c>
      <c r="H339" s="62">
        <f>IFERROR(VLOOKUP(B339,tbl5_piv!A:D,4,0),0)</f>
        <v>0</v>
      </c>
      <c r="I339" s="62">
        <f t="shared" si="27"/>
        <v>0</v>
      </c>
      <c r="J339" s="62">
        <f t="shared" si="28"/>
        <v>0</v>
      </c>
      <c r="K339" s="62">
        <f t="shared" si="29"/>
        <v>0</v>
      </c>
    </row>
    <row r="340" spans="1:11" ht="23.25" hidden="1" customHeight="1" x14ac:dyDescent="0.25">
      <c r="A340">
        <v>335</v>
      </c>
      <c r="B340">
        <f>IF(ISBLANK(A340),0,IF(AND(ISERROR(VLOOKUP(VLOOKUP(A340,ishod_substance!A:G,7,0),$B$4:B339,1,0))=TRUE,VLOOKUP(A340,ishod_substance!A:G,7,0)&gt;0),VLOOKUP(A340,ishod_substance!A:G,7,0),0))</f>
        <v>0</v>
      </c>
      <c r="C340" s="78">
        <f t="shared" si="25"/>
        <v>0</v>
      </c>
      <c r="D340" s="61" t="e">
        <f>VLOOKUP(C340,quide!A:B,2,0)</f>
        <v>#N/A</v>
      </c>
      <c r="E340" s="62" t="e">
        <f>IF(VLOOKUP(B340,quide!$A$2:F404,3,0)&gt;0,VLOOKUP(B340,quide!$A$2:F404,3,0),VLOOKUP(B340,quide!$A$2:F404,6,0))</f>
        <v>#N/A</v>
      </c>
      <c r="F340" s="62" t="e">
        <f>VLOOKUP(C340,quide!$A$1:K1334,5,0)</f>
        <v>#N/A</v>
      </c>
      <c r="G340" s="63" t="e">
        <f t="shared" si="26"/>
        <v>#N/A</v>
      </c>
      <c r="H340" s="62">
        <f>IFERROR(VLOOKUP(B340,tbl5_piv!A:D,4,0),0)</f>
        <v>0</v>
      </c>
      <c r="I340" s="62">
        <f t="shared" si="27"/>
        <v>0</v>
      </c>
      <c r="J340" s="62">
        <f t="shared" si="28"/>
        <v>0</v>
      </c>
      <c r="K340" s="62">
        <f t="shared" si="29"/>
        <v>0</v>
      </c>
    </row>
    <row r="341" spans="1:11" ht="23.25" hidden="1" customHeight="1" x14ac:dyDescent="0.25">
      <c r="A341">
        <v>336</v>
      </c>
      <c r="B341">
        <f>IF(ISBLANK(A341),0,IF(AND(ISERROR(VLOOKUP(VLOOKUP(A341,ishod_substance!A:G,7,0),$B$4:B340,1,0))=TRUE,VLOOKUP(A341,ishod_substance!A:G,7,0)&gt;0),VLOOKUP(A341,ishod_substance!A:G,7,0),0))</f>
        <v>0</v>
      </c>
      <c r="C341" s="78">
        <f t="shared" si="25"/>
        <v>0</v>
      </c>
      <c r="D341" s="61" t="e">
        <f>VLOOKUP(C341,quide!A:B,2,0)</f>
        <v>#N/A</v>
      </c>
      <c r="E341" s="62" t="e">
        <f>IF(VLOOKUP(B341,quide!$A$2:F405,3,0)&gt;0,VLOOKUP(B341,quide!$A$2:F405,3,0),VLOOKUP(B341,quide!$A$2:F405,6,0))</f>
        <v>#N/A</v>
      </c>
      <c r="F341" s="62" t="e">
        <f>VLOOKUP(C341,quide!$A$1:K1335,5,0)</f>
        <v>#N/A</v>
      </c>
      <c r="G341" s="63" t="e">
        <f t="shared" si="26"/>
        <v>#N/A</v>
      </c>
      <c r="H341" s="62">
        <f>IFERROR(VLOOKUP(B341,tbl5_piv!A:D,4,0),0)</f>
        <v>0</v>
      </c>
      <c r="I341" s="62">
        <f t="shared" si="27"/>
        <v>0</v>
      </c>
      <c r="J341" s="62">
        <f t="shared" si="28"/>
        <v>0</v>
      </c>
      <c r="K341" s="62">
        <f t="shared" si="29"/>
        <v>0</v>
      </c>
    </row>
    <row r="342" spans="1:11" ht="23.25" hidden="1" customHeight="1" x14ac:dyDescent="0.25">
      <c r="A342">
        <v>337</v>
      </c>
      <c r="B342">
        <f>IF(ISBLANK(A342),0,IF(AND(ISERROR(VLOOKUP(VLOOKUP(A342,ishod_substance!A:G,7,0),$B$4:B341,1,0))=TRUE,VLOOKUP(A342,ishod_substance!A:G,7,0)&gt;0),VLOOKUP(A342,ishod_substance!A:G,7,0),0))</f>
        <v>0</v>
      </c>
      <c r="C342" s="78">
        <f t="shared" si="25"/>
        <v>0</v>
      </c>
      <c r="D342" s="61" t="e">
        <f>VLOOKUP(C342,quide!A:B,2,0)</f>
        <v>#N/A</v>
      </c>
      <c r="E342" s="62" t="e">
        <f>IF(VLOOKUP(B342,quide!$A$2:F406,3,0)&gt;0,VLOOKUP(B342,quide!$A$2:F406,3,0),VLOOKUP(B342,quide!$A$2:F406,6,0))</f>
        <v>#N/A</v>
      </c>
      <c r="F342" s="62" t="e">
        <f>VLOOKUP(C342,quide!$A$1:K1336,5,0)</f>
        <v>#N/A</v>
      </c>
      <c r="G342" s="63" t="e">
        <f t="shared" si="26"/>
        <v>#N/A</v>
      </c>
      <c r="H342" s="62">
        <f>IFERROR(VLOOKUP(B342,tbl5_piv!A:D,4,0),0)</f>
        <v>0</v>
      </c>
      <c r="I342" s="62">
        <f t="shared" si="27"/>
        <v>0</v>
      </c>
      <c r="J342" s="62">
        <f t="shared" si="28"/>
        <v>0</v>
      </c>
      <c r="K342" s="62">
        <f t="shared" si="29"/>
        <v>0</v>
      </c>
    </row>
    <row r="343" spans="1:11" ht="23.25" hidden="1" customHeight="1" x14ac:dyDescent="0.25">
      <c r="A343">
        <v>338</v>
      </c>
      <c r="B343">
        <f>IF(ISBLANK(A343),0,IF(AND(ISERROR(VLOOKUP(VLOOKUP(A343,ishod_substance!A:G,7,0),$B$4:B342,1,0))=TRUE,VLOOKUP(A343,ishod_substance!A:G,7,0)&gt;0),VLOOKUP(A343,ishod_substance!A:G,7,0),0))</f>
        <v>0</v>
      </c>
      <c r="C343" s="78">
        <f t="shared" si="25"/>
        <v>0</v>
      </c>
      <c r="D343" s="61" t="e">
        <f>VLOOKUP(C343,quide!A:B,2,0)</f>
        <v>#N/A</v>
      </c>
      <c r="E343" s="62" t="e">
        <f>IF(VLOOKUP(B343,quide!$A$2:F407,3,0)&gt;0,VLOOKUP(B343,quide!$A$2:F407,3,0),VLOOKUP(B343,quide!$A$2:F407,6,0))</f>
        <v>#N/A</v>
      </c>
      <c r="F343" s="62" t="e">
        <f>VLOOKUP(C343,quide!$A$1:K1337,5,0)</f>
        <v>#N/A</v>
      </c>
      <c r="G343" s="63" t="e">
        <f t="shared" si="26"/>
        <v>#N/A</v>
      </c>
      <c r="H343" s="62">
        <f>IFERROR(VLOOKUP(B343,tbl5_piv!A:D,4,0),0)</f>
        <v>0</v>
      </c>
      <c r="I343" s="62">
        <f t="shared" si="27"/>
        <v>0</v>
      </c>
      <c r="J343" s="62">
        <f t="shared" si="28"/>
        <v>0</v>
      </c>
      <c r="K343" s="62">
        <f t="shared" si="29"/>
        <v>0</v>
      </c>
    </row>
    <row r="344" spans="1:11" ht="23.25" hidden="1" customHeight="1" x14ac:dyDescent="0.25">
      <c r="A344">
        <v>339</v>
      </c>
      <c r="B344">
        <f>IF(ISBLANK(A344),0,IF(AND(ISERROR(VLOOKUP(VLOOKUP(A344,ishod_substance!A:G,7,0),$B$4:B343,1,0))=TRUE,VLOOKUP(A344,ishod_substance!A:G,7,0)&gt;0),VLOOKUP(A344,ishod_substance!A:G,7,0),0))</f>
        <v>0</v>
      </c>
      <c r="C344" s="78">
        <f t="shared" si="25"/>
        <v>0</v>
      </c>
      <c r="D344" s="61" t="e">
        <f>VLOOKUP(C344,quide!A:B,2,0)</f>
        <v>#N/A</v>
      </c>
      <c r="E344" s="62" t="e">
        <f>IF(VLOOKUP(B344,quide!$A$2:F408,3,0)&gt;0,VLOOKUP(B344,quide!$A$2:F408,3,0),VLOOKUP(B344,quide!$A$2:F408,6,0))</f>
        <v>#N/A</v>
      </c>
      <c r="F344" s="62" t="e">
        <f>VLOOKUP(C344,quide!$A$1:K1338,5,0)</f>
        <v>#N/A</v>
      </c>
      <c r="G344" s="63" t="e">
        <f t="shared" si="26"/>
        <v>#N/A</v>
      </c>
      <c r="H344" s="62">
        <f>IFERROR(VLOOKUP(B344,tbl5_piv!A:D,4,0),0)</f>
        <v>0</v>
      </c>
      <c r="I344" s="62">
        <f t="shared" si="27"/>
        <v>0</v>
      </c>
      <c r="J344" s="62">
        <f t="shared" si="28"/>
        <v>0</v>
      </c>
      <c r="K344" s="62">
        <f t="shared" si="29"/>
        <v>0</v>
      </c>
    </row>
    <row r="345" spans="1:11" ht="23.25" hidden="1" customHeight="1" x14ac:dyDescent="0.25">
      <c r="A345">
        <v>340</v>
      </c>
      <c r="B345">
        <f>IF(ISBLANK(A345),0,IF(AND(ISERROR(VLOOKUP(VLOOKUP(A345,ishod_substance!A:G,7,0),$B$4:B344,1,0))=TRUE,VLOOKUP(A345,ishod_substance!A:G,7,0)&gt;0),VLOOKUP(A345,ishod_substance!A:G,7,0),0))</f>
        <v>0</v>
      </c>
      <c r="C345" s="78">
        <f t="shared" si="25"/>
        <v>0</v>
      </c>
      <c r="D345" s="61" t="e">
        <f>VLOOKUP(C345,quide!A:B,2,0)</f>
        <v>#N/A</v>
      </c>
      <c r="E345" s="62" t="e">
        <f>IF(VLOOKUP(B345,quide!$A$2:F409,3,0)&gt;0,VLOOKUP(B345,quide!$A$2:F409,3,0),VLOOKUP(B345,quide!$A$2:F409,6,0))</f>
        <v>#N/A</v>
      </c>
      <c r="F345" s="62" t="e">
        <f>VLOOKUP(C345,quide!$A$1:K1339,5,0)</f>
        <v>#N/A</v>
      </c>
      <c r="G345" s="63" t="e">
        <f t="shared" si="26"/>
        <v>#N/A</v>
      </c>
      <c r="H345" s="62">
        <f>IFERROR(VLOOKUP(B345,tbl5_piv!A:D,4,0),0)</f>
        <v>0</v>
      </c>
      <c r="I345" s="62">
        <f t="shared" si="27"/>
        <v>0</v>
      </c>
      <c r="J345" s="62">
        <f t="shared" si="28"/>
        <v>0</v>
      </c>
      <c r="K345" s="62">
        <f t="shared" si="29"/>
        <v>0</v>
      </c>
    </row>
    <row r="346" spans="1:11" ht="23.25" hidden="1" customHeight="1" x14ac:dyDescent="0.25">
      <c r="A346">
        <v>341</v>
      </c>
      <c r="B346">
        <f>IF(ISBLANK(A346),0,IF(AND(ISERROR(VLOOKUP(VLOOKUP(A346,ishod_substance!A:G,7,0),$B$4:B345,1,0))=TRUE,VLOOKUP(A346,ishod_substance!A:G,7,0)&gt;0),VLOOKUP(A346,ishod_substance!A:G,7,0),0))</f>
        <v>0</v>
      </c>
      <c r="C346" s="78">
        <f t="shared" si="25"/>
        <v>0</v>
      </c>
      <c r="D346" s="61" t="e">
        <f>VLOOKUP(C346,quide!A:B,2,0)</f>
        <v>#N/A</v>
      </c>
      <c r="E346" s="62" t="e">
        <f>IF(VLOOKUP(B346,quide!$A$2:F410,3,0)&gt;0,VLOOKUP(B346,quide!$A$2:F410,3,0),VLOOKUP(B346,quide!$A$2:F410,6,0))</f>
        <v>#N/A</v>
      </c>
      <c r="F346" s="62" t="e">
        <f>VLOOKUP(C346,quide!$A$1:K1340,5,0)</f>
        <v>#N/A</v>
      </c>
      <c r="G346" s="63" t="e">
        <f t="shared" si="26"/>
        <v>#N/A</v>
      </c>
      <c r="H346" s="62">
        <f>IFERROR(VLOOKUP(B346,tbl5_piv!A:D,4,0),0)</f>
        <v>0</v>
      </c>
      <c r="I346" s="62">
        <f t="shared" si="27"/>
        <v>0</v>
      </c>
      <c r="J346" s="62">
        <f t="shared" si="28"/>
        <v>0</v>
      </c>
      <c r="K346" s="62">
        <f t="shared" si="29"/>
        <v>0</v>
      </c>
    </row>
    <row r="347" spans="1:11" ht="23.25" hidden="1" customHeight="1" x14ac:dyDescent="0.25">
      <c r="A347">
        <v>342</v>
      </c>
      <c r="B347">
        <f>IF(ISBLANK(A347),0,IF(AND(ISERROR(VLOOKUP(VLOOKUP(A347,ishod_substance!A:G,7,0),$B$4:B346,1,0))=TRUE,VLOOKUP(A347,ishod_substance!A:G,7,0)&gt;0),VLOOKUP(A347,ishod_substance!A:G,7,0),0))</f>
        <v>0</v>
      </c>
      <c r="C347" s="78">
        <f t="shared" si="25"/>
        <v>0</v>
      </c>
      <c r="D347" s="61" t="e">
        <f>VLOOKUP(C347,quide!A:B,2,0)</f>
        <v>#N/A</v>
      </c>
      <c r="E347" s="62" t="e">
        <f>IF(VLOOKUP(B347,quide!$A$2:F411,3,0)&gt;0,VLOOKUP(B347,quide!$A$2:F411,3,0),VLOOKUP(B347,quide!$A$2:F411,6,0))</f>
        <v>#N/A</v>
      </c>
      <c r="F347" s="62" t="e">
        <f>VLOOKUP(C347,quide!$A$1:K1341,5,0)</f>
        <v>#N/A</v>
      </c>
      <c r="G347" s="63" t="e">
        <f t="shared" si="26"/>
        <v>#N/A</v>
      </c>
      <c r="H347" s="62">
        <f>IFERROR(VLOOKUP(B347,tbl5_piv!A:D,4,0),0)</f>
        <v>0</v>
      </c>
      <c r="I347" s="62">
        <f t="shared" si="27"/>
        <v>0</v>
      </c>
      <c r="J347" s="62">
        <f t="shared" si="28"/>
        <v>0</v>
      </c>
      <c r="K347" s="62">
        <f t="shared" si="29"/>
        <v>0</v>
      </c>
    </row>
    <row r="348" spans="1:11" ht="23.25" hidden="1" customHeight="1" x14ac:dyDescent="0.25">
      <c r="A348">
        <v>343</v>
      </c>
      <c r="B348">
        <f>IF(ISBLANK(A348),0,IF(AND(ISERROR(VLOOKUP(VLOOKUP(A348,ishod_substance!A:G,7,0),$B$4:B347,1,0))=TRUE,VLOOKUP(A348,ishod_substance!A:G,7,0)&gt;0),VLOOKUP(A348,ishod_substance!A:G,7,0),0))</f>
        <v>0</v>
      </c>
      <c r="C348" s="78">
        <f t="shared" si="25"/>
        <v>0</v>
      </c>
      <c r="D348" s="61" t="e">
        <f>VLOOKUP(C348,quide!A:B,2,0)</f>
        <v>#N/A</v>
      </c>
      <c r="E348" s="62" t="e">
        <f>IF(VLOOKUP(B348,quide!$A$2:F412,3,0)&gt;0,VLOOKUP(B348,quide!$A$2:F412,3,0),VLOOKUP(B348,quide!$A$2:F412,6,0))</f>
        <v>#N/A</v>
      </c>
      <c r="F348" s="62" t="e">
        <f>VLOOKUP(C348,quide!$A$1:K1342,5,0)</f>
        <v>#N/A</v>
      </c>
      <c r="G348" s="63" t="e">
        <f t="shared" si="26"/>
        <v>#N/A</v>
      </c>
      <c r="H348" s="62">
        <f>IFERROR(VLOOKUP(B348,tbl5_piv!A:D,4,0),0)</f>
        <v>0</v>
      </c>
      <c r="I348" s="62">
        <f t="shared" si="27"/>
        <v>0</v>
      </c>
      <c r="J348" s="62">
        <f t="shared" si="28"/>
        <v>0</v>
      </c>
      <c r="K348" s="62">
        <f t="shared" si="29"/>
        <v>0</v>
      </c>
    </row>
    <row r="349" spans="1:11" ht="23.25" hidden="1" customHeight="1" x14ac:dyDescent="0.25">
      <c r="A349">
        <v>344</v>
      </c>
      <c r="B349">
        <f>IF(ISBLANK(A349),0,IF(AND(ISERROR(VLOOKUP(VLOOKUP(A349,ishod_substance!A:G,7,0),$B$4:B348,1,0))=TRUE,VLOOKUP(A349,ishod_substance!A:G,7,0)&gt;0),VLOOKUP(A349,ishod_substance!A:G,7,0),0))</f>
        <v>0</v>
      </c>
      <c r="C349" s="78">
        <f t="shared" si="25"/>
        <v>0</v>
      </c>
      <c r="D349" s="61" t="e">
        <f>VLOOKUP(C349,quide!A:B,2,0)</f>
        <v>#N/A</v>
      </c>
      <c r="E349" s="62" t="e">
        <f>IF(VLOOKUP(B349,quide!$A$2:F413,3,0)&gt;0,VLOOKUP(B349,quide!$A$2:F413,3,0),VLOOKUP(B349,quide!$A$2:F413,6,0))</f>
        <v>#N/A</v>
      </c>
      <c r="F349" s="62" t="e">
        <f>VLOOKUP(C349,quide!$A$1:K1343,5,0)</f>
        <v>#N/A</v>
      </c>
      <c r="G349" s="63" t="e">
        <f t="shared" si="26"/>
        <v>#N/A</v>
      </c>
      <c r="H349" s="62">
        <f>IFERROR(VLOOKUP(B349,tbl5_piv!A:D,4,0),0)</f>
        <v>0</v>
      </c>
      <c r="I349" s="62">
        <f t="shared" si="27"/>
        <v>0</v>
      </c>
      <c r="J349" s="62">
        <f t="shared" si="28"/>
        <v>0</v>
      </c>
      <c r="K349" s="62">
        <f t="shared" si="29"/>
        <v>0</v>
      </c>
    </row>
    <row r="350" spans="1:11" ht="23.25" hidden="1" customHeight="1" x14ac:dyDescent="0.25">
      <c r="A350">
        <v>345</v>
      </c>
      <c r="B350">
        <f>IF(ISBLANK(A350),0,IF(AND(ISERROR(VLOOKUP(VLOOKUP(A350,ishod_substance!A:G,7,0),$B$4:B349,1,0))=TRUE,VLOOKUP(A350,ishod_substance!A:G,7,0)&gt;0),VLOOKUP(A350,ishod_substance!A:G,7,0),0))</f>
        <v>0</v>
      </c>
      <c r="C350" s="78">
        <f t="shared" si="25"/>
        <v>0</v>
      </c>
      <c r="D350" s="61" t="e">
        <f>VLOOKUP(C350,quide!A:B,2,0)</f>
        <v>#N/A</v>
      </c>
      <c r="E350" s="62" t="e">
        <f>IF(VLOOKUP(B350,quide!$A$2:F414,3,0)&gt;0,VLOOKUP(B350,quide!$A$2:F414,3,0),VLOOKUP(B350,quide!$A$2:F414,6,0))</f>
        <v>#N/A</v>
      </c>
      <c r="F350" s="62" t="e">
        <f>VLOOKUP(C350,quide!$A$1:K1344,5,0)</f>
        <v>#N/A</v>
      </c>
      <c r="G350" s="63" t="e">
        <f t="shared" si="26"/>
        <v>#N/A</v>
      </c>
      <c r="H350" s="62">
        <f>IFERROR(VLOOKUP(B350,tbl5_piv!A:D,4,0),0)</f>
        <v>0</v>
      </c>
      <c r="I350" s="62">
        <f t="shared" si="27"/>
        <v>0</v>
      </c>
      <c r="J350" s="62">
        <f t="shared" si="28"/>
        <v>0</v>
      </c>
      <c r="K350" s="62">
        <f t="shared" si="29"/>
        <v>0</v>
      </c>
    </row>
    <row r="351" spans="1:11" ht="23.25" hidden="1" customHeight="1" x14ac:dyDescent="0.25">
      <c r="A351">
        <v>346</v>
      </c>
      <c r="B351">
        <f>IF(ISBLANK(A351),0,IF(AND(ISERROR(VLOOKUP(VLOOKUP(A351,ishod_substance!A:G,7,0),$B$4:B350,1,0))=TRUE,VLOOKUP(A351,ishod_substance!A:G,7,0)&gt;0),VLOOKUP(A351,ishod_substance!A:G,7,0),0))</f>
        <v>0</v>
      </c>
      <c r="C351" s="78">
        <f t="shared" si="25"/>
        <v>0</v>
      </c>
      <c r="D351" s="61" t="e">
        <f>VLOOKUP(C351,quide!A:B,2,0)</f>
        <v>#N/A</v>
      </c>
      <c r="E351" s="62" t="e">
        <f>IF(VLOOKUP(B351,quide!$A$2:F415,3,0)&gt;0,VLOOKUP(B351,quide!$A$2:F415,3,0),VLOOKUP(B351,quide!$A$2:F415,6,0))</f>
        <v>#N/A</v>
      </c>
      <c r="F351" s="62" t="e">
        <f>VLOOKUP(C351,quide!$A$1:K1345,5,0)</f>
        <v>#N/A</v>
      </c>
      <c r="G351" s="63" t="e">
        <f t="shared" si="26"/>
        <v>#N/A</v>
      </c>
      <c r="H351" s="62">
        <f>IFERROR(VLOOKUP(B351,tbl5_piv!A:D,4,0),0)</f>
        <v>0</v>
      </c>
      <c r="I351" s="62">
        <f t="shared" si="27"/>
        <v>0</v>
      </c>
      <c r="J351" s="62">
        <f t="shared" si="28"/>
        <v>0</v>
      </c>
      <c r="K351" s="62">
        <f t="shared" si="29"/>
        <v>0</v>
      </c>
    </row>
    <row r="352" spans="1:11" ht="23.25" hidden="1" customHeight="1" x14ac:dyDescent="0.25">
      <c r="A352">
        <v>347</v>
      </c>
      <c r="B352">
        <f>IF(ISBLANK(A352),0,IF(AND(ISERROR(VLOOKUP(VLOOKUP(A352,ishod_substance!A:G,7,0),$B$4:B351,1,0))=TRUE,VLOOKUP(A352,ishod_substance!A:G,7,0)&gt;0),VLOOKUP(A352,ishod_substance!A:G,7,0),0))</f>
        <v>0</v>
      </c>
      <c r="C352" s="78">
        <f t="shared" si="25"/>
        <v>0</v>
      </c>
      <c r="D352" s="61" t="e">
        <f>VLOOKUP(C352,quide!A:B,2,0)</f>
        <v>#N/A</v>
      </c>
      <c r="E352" s="62" t="e">
        <f>IF(VLOOKUP(B352,quide!$A$2:F416,3,0)&gt;0,VLOOKUP(B352,quide!$A$2:F416,3,0),VLOOKUP(B352,quide!$A$2:F416,6,0))</f>
        <v>#N/A</v>
      </c>
      <c r="F352" s="62" t="e">
        <f>VLOOKUP(C352,quide!$A$1:K1346,5,0)</f>
        <v>#N/A</v>
      </c>
      <c r="G352" s="63" t="e">
        <f t="shared" si="26"/>
        <v>#N/A</v>
      </c>
      <c r="H352" s="62">
        <f>IFERROR(VLOOKUP(B352,tbl5_piv!A:D,4,0),0)</f>
        <v>0</v>
      </c>
      <c r="I352" s="62">
        <f t="shared" si="27"/>
        <v>0</v>
      </c>
      <c r="J352" s="62">
        <f t="shared" si="28"/>
        <v>0</v>
      </c>
      <c r="K352" s="62">
        <f t="shared" si="29"/>
        <v>0</v>
      </c>
    </row>
    <row r="353" spans="1:11" ht="23.25" hidden="1" customHeight="1" x14ac:dyDescent="0.25">
      <c r="A353">
        <v>348</v>
      </c>
      <c r="B353">
        <f>IF(ISBLANK(A353),0,IF(AND(ISERROR(VLOOKUP(VLOOKUP(A353,ishod_substance!A:G,7,0),$B$4:B352,1,0))=TRUE,VLOOKUP(A353,ishod_substance!A:G,7,0)&gt;0),VLOOKUP(A353,ishod_substance!A:G,7,0),0))</f>
        <v>0</v>
      </c>
      <c r="C353" s="78">
        <f t="shared" si="25"/>
        <v>0</v>
      </c>
      <c r="D353" s="61" t="e">
        <f>VLOOKUP(C353,quide!A:B,2,0)</f>
        <v>#N/A</v>
      </c>
      <c r="E353" s="62" t="e">
        <f>IF(VLOOKUP(B353,quide!$A$2:F417,3,0)&gt;0,VLOOKUP(B353,quide!$A$2:F417,3,0),VLOOKUP(B353,quide!$A$2:F417,6,0))</f>
        <v>#N/A</v>
      </c>
      <c r="F353" s="62" t="e">
        <f>VLOOKUP(C353,quide!$A$1:K1347,5,0)</f>
        <v>#N/A</v>
      </c>
      <c r="G353" s="63" t="e">
        <f t="shared" si="26"/>
        <v>#N/A</v>
      </c>
      <c r="H353" s="62">
        <f>IFERROR(VLOOKUP(B353,tbl5_piv!A:D,4,0),0)</f>
        <v>0</v>
      </c>
      <c r="I353" s="62">
        <f t="shared" si="27"/>
        <v>0</v>
      </c>
      <c r="J353" s="62">
        <f t="shared" si="28"/>
        <v>0</v>
      </c>
      <c r="K353" s="62">
        <f t="shared" si="29"/>
        <v>0</v>
      </c>
    </row>
    <row r="354" spans="1:11" ht="23.25" hidden="1" customHeight="1" x14ac:dyDescent="0.25">
      <c r="A354">
        <v>349</v>
      </c>
      <c r="B354">
        <f>IF(ISBLANK(A354),0,IF(AND(ISERROR(VLOOKUP(VLOOKUP(A354,ishod_substance!A:G,7,0),$B$4:B353,1,0))=TRUE,VLOOKUP(A354,ishod_substance!A:G,7,0)&gt;0),VLOOKUP(A354,ishod_substance!A:G,7,0),0))</f>
        <v>0</v>
      </c>
      <c r="C354" s="78">
        <f t="shared" si="25"/>
        <v>0</v>
      </c>
      <c r="D354" s="61" t="e">
        <f>VLOOKUP(C354,quide!A:B,2,0)</f>
        <v>#N/A</v>
      </c>
      <c r="E354" s="62" t="e">
        <f>IF(VLOOKUP(B354,quide!$A$2:F418,3,0)&gt;0,VLOOKUP(B354,quide!$A$2:F418,3,0),VLOOKUP(B354,quide!$A$2:F418,6,0))</f>
        <v>#N/A</v>
      </c>
      <c r="F354" s="62" t="e">
        <f>VLOOKUP(C354,quide!$A$1:K1348,5,0)</f>
        <v>#N/A</v>
      </c>
      <c r="G354" s="63" t="e">
        <f t="shared" si="26"/>
        <v>#N/A</v>
      </c>
      <c r="H354" s="62">
        <f>IFERROR(VLOOKUP(B354,tbl5_piv!A:D,4,0),0)</f>
        <v>0</v>
      </c>
      <c r="I354" s="62">
        <f t="shared" si="27"/>
        <v>0</v>
      </c>
      <c r="J354" s="62">
        <f t="shared" si="28"/>
        <v>0</v>
      </c>
      <c r="K354" s="62">
        <f t="shared" si="29"/>
        <v>0</v>
      </c>
    </row>
    <row r="355" spans="1:11" ht="23.25" hidden="1" customHeight="1" x14ac:dyDescent="0.25">
      <c r="A355">
        <v>350</v>
      </c>
      <c r="B355">
        <f>IF(ISBLANK(A355),0,IF(AND(ISERROR(VLOOKUP(VLOOKUP(A355,ishod_substance!A:G,7,0),$B$4:B354,1,0))=TRUE,VLOOKUP(A355,ishod_substance!A:G,7,0)&gt;0),VLOOKUP(A355,ishod_substance!A:G,7,0),0))</f>
        <v>0</v>
      </c>
      <c r="C355" s="78">
        <f t="shared" si="25"/>
        <v>0</v>
      </c>
      <c r="D355" s="61" t="e">
        <f>VLOOKUP(C355,quide!A:B,2,0)</f>
        <v>#N/A</v>
      </c>
      <c r="E355" s="62" t="e">
        <f>IF(VLOOKUP(B355,quide!$A$2:F419,3,0)&gt;0,VLOOKUP(B355,quide!$A$2:F419,3,0),VLOOKUP(B355,quide!$A$2:F419,6,0))</f>
        <v>#N/A</v>
      </c>
      <c r="F355" s="62" t="e">
        <f>VLOOKUP(C355,quide!$A$1:K1349,5,0)</f>
        <v>#N/A</v>
      </c>
      <c r="G355" s="63" t="e">
        <f t="shared" si="26"/>
        <v>#N/A</v>
      </c>
      <c r="H355" s="62">
        <f>IFERROR(VLOOKUP(B355,tbl5_piv!A:D,4,0),0)</f>
        <v>0</v>
      </c>
      <c r="I355" s="62">
        <f t="shared" si="27"/>
        <v>0</v>
      </c>
      <c r="J355" s="62">
        <f t="shared" si="28"/>
        <v>0</v>
      </c>
      <c r="K355" s="62">
        <f t="shared" si="29"/>
        <v>0</v>
      </c>
    </row>
    <row r="356" spans="1:11" ht="23.25" hidden="1" customHeight="1" x14ac:dyDescent="0.25">
      <c r="A356">
        <v>351</v>
      </c>
      <c r="B356">
        <f>IF(ISBLANK(A356),0,IF(AND(ISERROR(VLOOKUP(VLOOKUP(A356,ishod_substance!A:G,7,0),$B$4:B355,1,0))=TRUE,VLOOKUP(A356,ishod_substance!A:G,7,0)&gt;0),VLOOKUP(A356,ishod_substance!A:G,7,0),0))</f>
        <v>0</v>
      </c>
      <c r="C356" s="78">
        <f t="shared" si="25"/>
        <v>0</v>
      </c>
      <c r="D356" s="61" t="e">
        <f>VLOOKUP(C356,quide!A:B,2,0)</f>
        <v>#N/A</v>
      </c>
      <c r="E356" s="62" t="e">
        <f>IF(VLOOKUP(B356,quide!$A$2:F420,3,0)&gt;0,VLOOKUP(B356,quide!$A$2:F420,3,0),VLOOKUP(B356,quide!$A$2:F420,6,0))</f>
        <v>#N/A</v>
      </c>
      <c r="F356" s="62" t="e">
        <f>VLOOKUP(C356,quide!$A$1:K1350,5,0)</f>
        <v>#N/A</v>
      </c>
      <c r="G356" s="63" t="e">
        <f t="shared" si="26"/>
        <v>#N/A</v>
      </c>
      <c r="H356" s="62">
        <f>IFERROR(VLOOKUP(B356,tbl5_piv!A:D,4,0),0)</f>
        <v>0</v>
      </c>
      <c r="I356" s="62">
        <f t="shared" si="27"/>
        <v>0</v>
      </c>
      <c r="J356" s="62">
        <f t="shared" si="28"/>
        <v>0</v>
      </c>
      <c r="K356" s="62">
        <f t="shared" si="29"/>
        <v>0</v>
      </c>
    </row>
    <row r="357" spans="1:11" ht="23.25" hidden="1" customHeight="1" x14ac:dyDescent="0.25">
      <c r="A357">
        <v>352</v>
      </c>
      <c r="B357">
        <f>IF(ISBLANK(A357),0,IF(AND(ISERROR(VLOOKUP(VLOOKUP(A357,ishod_substance!A:G,7,0),$B$4:B356,1,0))=TRUE,VLOOKUP(A357,ishod_substance!A:G,7,0)&gt;0),VLOOKUP(A357,ishod_substance!A:G,7,0),0))</f>
        <v>0</v>
      </c>
      <c r="C357" s="78">
        <f t="shared" si="25"/>
        <v>0</v>
      </c>
      <c r="D357" s="61" t="e">
        <f>VLOOKUP(C357,quide!A:B,2,0)</f>
        <v>#N/A</v>
      </c>
      <c r="E357" s="62" t="e">
        <f>IF(VLOOKUP(B357,quide!$A$2:F421,3,0)&gt;0,VLOOKUP(B357,quide!$A$2:F421,3,0),VLOOKUP(B357,quide!$A$2:F421,6,0))</f>
        <v>#N/A</v>
      </c>
      <c r="F357" s="62" t="e">
        <f>VLOOKUP(C357,quide!$A$1:K1351,5,0)</f>
        <v>#N/A</v>
      </c>
      <c r="G357" s="63" t="e">
        <f t="shared" si="26"/>
        <v>#N/A</v>
      </c>
      <c r="H357" s="62">
        <f>IFERROR(VLOOKUP(B357,tbl5_piv!A:D,4,0),0)</f>
        <v>0</v>
      </c>
      <c r="I357" s="62">
        <f t="shared" si="27"/>
        <v>0</v>
      </c>
      <c r="J357" s="62">
        <f t="shared" si="28"/>
        <v>0</v>
      </c>
      <c r="K357" s="62">
        <f t="shared" si="29"/>
        <v>0</v>
      </c>
    </row>
    <row r="358" spans="1:11" ht="23.25" hidden="1" customHeight="1" x14ac:dyDescent="0.25">
      <c r="A358">
        <v>353</v>
      </c>
      <c r="B358">
        <f>IF(ISBLANK(A358),0,IF(AND(ISERROR(VLOOKUP(VLOOKUP(A358,ishod_substance!A:G,7,0),$B$4:B357,1,0))=TRUE,VLOOKUP(A358,ishod_substance!A:G,7,0)&gt;0),VLOOKUP(A358,ishod_substance!A:G,7,0),0))</f>
        <v>0</v>
      </c>
      <c r="C358" s="78">
        <f t="shared" si="25"/>
        <v>0</v>
      </c>
      <c r="D358" s="61" t="e">
        <f>VLOOKUP(C358,quide!A:B,2,0)</f>
        <v>#N/A</v>
      </c>
      <c r="E358" s="62" t="e">
        <f>IF(VLOOKUP(B358,quide!$A$2:F422,3,0)&gt;0,VLOOKUP(B358,quide!$A$2:F422,3,0),VLOOKUP(B358,quide!$A$2:F422,6,0))</f>
        <v>#N/A</v>
      </c>
      <c r="F358" s="62" t="e">
        <f>VLOOKUP(C358,quide!$A$1:K1352,5,0)</f>
        <v>#N/A</v>
      </c>
      <c r="G358" s="63" t="e">
        <f t="shared" si="26"/>
        <v>#N/A</v>
      </c>
      <c r="H358" s="62">
        <f>IFERROR(VLOOKUP(B358,tbl5_piv!A:D,4,0),0)</f>
        <v>0</v>
      </c>
      <c r="I358" s="62">
        <f t="shared" si="27"/>
        <v>0</v>
      </c>
      <c r="J358" s="62">
        <f t="shared" si="28"/>
        <v>0</v>
      </c>
      <c r="K358" s="62">
        <f t="shared" si="29"/>
        <v>0</v>
      </c>
    </row>
    <row r="359" spans="1:11" ht="23.25" hidden="1" customHeight="1" x14ac:dyDescent="0.25">
      <c r="A359">
        <v>354</v>
      </c>
      <c r="B359">
        <f>IF(ISBLANK(A359),0,IF(AND(ISERROR(VLOOKUP(VLOOKUP(A359,ishod_substance!A:G,7,0),$B$4:B358,1,0))=TRUE,VLOOKUP(A359,ishod_substance!A:G,7,0)&gt;0),VLOOKUP(A359,ishod_substance!A:G,7,0),0))</f>
        <v>0</v>
      </c>
      <c r="C359" s="78">
        <f t="shared" si="25"/>
        <v>0</v>
      </c>
      <c r="D359" s="61" t="e">
        <f>VLOOKUP(C359,quide!A:B,2,0)</f>
        <v>#N/A</v>
      </c>
      <c r="E359" s="62" t="e">
        <f>IF(VLOOKUP(B359,quide!$A$2:F423,3,0)&gt;0,VLOOKUP(B359,quide!$A$2:F423,3,0),VLOOKUP(B359,quide!$A$2:F423,6,0))</f>
        <v>#N/A</v>
      </c>
      <c r="F359" s="62" t="e">
        <f>VLOOKUP(C359,quide!$A$1:K1353,5,0)</f>
        <v>#N/A</v>
      </c>
      <c r="G359" s="63" t="e">
        <f t="shared" si="26"/>
        <v>#N/A</v>
      </c>
      <c r="H359" s="62">
        <f>IFERROR(VLOOKUP(B359,tbl5_piv!A:D,4,0),0)</f>
        <v>0</v>
      </c>
      <c r="I359" s="62">
        <f t="shared" si="27"/>
        <v>0</v>
      </c>
      <c r="J359" s="62">
        <f t="shared" si="28"/>
        <v>0</v>
      </c>
      <c r="K359" s="62">
        <f t="shared" si="29"/>
        <v>0</v>
      </c>
    </row>
    <row r="360" spans="1:11" ht="23.25" hidden="1" customHeight="1" x14ac:dyDescent="0.25">
      <c r="A360">
        <v>355</v>
      </c>
      <c r="B360">
        <f>IF(ISBLANK(A360),0,IF(AND(ISERROR(VLOOKUP(VLOOKUP(A360,ishod_substance!A:G,7,0),$B$4:B359,1,0))=TRUE,VLOOKUP(A360,ishod_substance!A:G,7,0)&gt;0),VLOOKUP(A360,ishod_substance!A:G,7,0),0))</f>
        <v>0</v>
      </c>
      <c r="C360" s="78">
        <f t="shared" si="25"/>
        <v>0</v>
      </c>
      <c r="D360" s="61" t="e">
        <f>VLOOKUP(C360,quide!A:B,2,0)</f>
        <v>#N/A</v>
      </c>
      <c r="E360" s="62" t="e">
        <f>IF(VLOOKUP(B360,quide!$A$2:F424,3,0)&gt;0,VLOOKUP(B360,quide!$A$2:F424,3,0),VLOOKUP(B360,quide!$A$2:F424,6,0))</f>
        <v>#N/A</v>
      </c>
      <c r="F360" s="62" t="e">
        <f>VLOOKUP(C360,quide!$A$1:K1354,5,0)</f>
        <v>#N/A</v>
      </c>
      <c r="G360" s="63" t="e">
        <f t="shared" si="26"/>
        <v>#N/A</v>
      </c>
      <c r="H360" s="62">
        <f>IFERROR(VLOOKUP(B360,tbl5_piv!A:D,4,0),0)</f>
        <v>0</v>
      </c>
      <c r="I360" s="62">
        <f t="shared" si="27"/>
        <v>0</v>
      </c>
      <c r="J360" s="62">
        <f t="shared" si="28"/>
        <v>0</v>
      </c>
      <c r="K360" s="62">
        <f t="shared" si="29"/>
        <v>0</v>
      </c>
    </row>
    <row r="361" spans="1:11" ht="23.25" hidden="1" customHeight="1" x14ac:dyDescent="0.25">
      <c r="A361">
        <v>356</v>
      </c>
      <c r="B361">
        <f>IF(ISBLANK(A361),0,IF(AND(ISERROR(VLOOKUP(VLOOKUP(A361,ishod_substance!A:G,7,0),$B$4:B360,1,0))=TRUE,VLOOKUP(A361,ishod_substance!A:G,7,0)&gt;0),VLOOKUP(A361,ishod_substance!A:G,7,0),0))</f>
        <v>0</v>
      </c>
      <c r="C361" s="78">
        <f t="shared" si="25"/>
        <v>0</v>
      </c>
      <c r="D361" s="61" t="e">
        <f>VLOOKUP(C361,quide!A:B,2,0)</f>
        <v>#N/A</v>
      </c>
      <c r="E361" s="62" t="e">
        <f>IF(VLOOKUP(B361,quide!$A$2:F425,3,0)&gt;0,VLOOKUP(B361,quide!$A$2:F425,3,0),VLOOKUP(B361,quide!$A$2:F425,6,0))</f>
        <v>#N/A</v>
      </c>
      <c r="F361" s="62" t="e">
        <f>VLOOKUP(C361,quide!$A$1:K1355,5,0)</f>
        <v>#N/A</v>
      </c>
      <c r="G361" s="63" t="e">
        <f t="shared" si="26"/>
        <v>#N/A</v>
      </c>
      <c r="H361" s="62">
        <f>IFERROR(VLOOKUP(B361,tbl5_piv!A:D,4,0),0)</f>
        <v>0</v>
      </c>
      <c r="I361" s="62">
        <f t="shared" si="27"/>
        <v>0</v>
      </c>
      <c r="J361" s="62">
        <f t="shared" si="28"/>
        <v>0</v>
      </c>
      <c r="K361" s="62">
        <f t="shared" si="29"/>
        <v>0</v>
      </c>
    </row>
    <row r="362" spans="1:11" ht="23.25" hidden="1" customHeight="1" x14ac:dyDescent="0.25">
      <c r="A362">
        <v>357</v>
      </c>
      <c r="B362">
        <f>IF(ISBLANK(A362),0,IF(AND(ISERROR(VLOOKUP(VLOOKUP(A362,ishod_substance!A:G,7,0),$B$4:B361,1,0))=TRUE,VLOOKUP(A362,ishod_substance!A:G,7,0)&gt;0),VLOOKUP(A362,ishod_substance!A:G,7,0),0))</f>
        <v>0</v>
      </c>
      <c r="C362" s="78">
        <f t="shared" si="25"/>
        <v>0</v>
      </c>
      <c r="D362" s="61" t="e">
        <f>VLOOKUP(C362,quide!A:B,2,0)</f>
        <v>#N/A</v>
      </c>
      <c r="E362" s="62" t="e">
        <f>IF(VLOOKUP(B362,quide!$A$2:F426,3,0)&gt;0,VLOOKUP(B362,quide!$A$2:F426,3,0),VLOOKUP(B362,quide!$A$2:F426,6,0))</f>
        <v>#N/A</v>
      </c>
      <c r="F362" s="62" t="e">
        <f>VLOOKUP(C362,quide!$A$1:K1356,5,0)</f>
        <v>#N/A</v>
      </c>
      <c r="G362" s="63" t="e">
        <f t="shared" si="26"/>
        <v>#N/A</v>
      </c>
      <c r="H362" s="62">
        <f>IFERROR(VLOOKUP(B362,tbl5_piv!A:D,4,0),0)</f>
        <v>0</v>
      </c>
      <c r="I362" s="62">
        <f t="shared" si="27"/>
        <v>0</v>
      </c>
      <c r="J362" s="62">
        <f t="shared" si="28"/>
        <v>0</v>
      </c>
      <c r="K362" s="62">
        <f t="shared" si="29"/>
        <v>0</v>
      </c>
    </row>
    <row r="363" spans="1:11" ht="23.25" hidden="1" customHeight="1" x14ac:dyDescent="0.25">
      <c r="A363">
        <v>358</v>
      </c>
      <c r="B363">
        <f>IF(ISBLANK(A363),0,IF(AND(ISERROR(VLOOKUP(VLOOKUP(A363,ishod_substance!A:G,7,0),$B$4:B362,1,0))=TRUE,VLOOKUP(A363,ishod_substance!A:G,7,0)&gt;0),VLOOKUP(A363,ishod_substance!A:G,7,0),0))</f>
        <v>0</v>
      </c>
      <c r="C363" s="78">
        <f t="shared" si="25"/>
        <v>0</v>
      </c>
      <c r="D363" s="61" t="e">
        <f>VLOOKUP(C363,quide!A:B,2,0)</f>
        <v>#N/A</v>
      </c>
      <c r="E363" s="62" t="e">
        <f>IF(VLOOKUP(B363,quide!$A$2:F427,3,0)&gt;0,VLOOKUP(B363,quide!$A$2:F427,3,0),VLOOKUP(B363,quide!$A$2:F427,6,0))</f>
        <v>#N/A</v>
      </c>
      <c r="F363" s="62" t="e">
        <f>VLOOKUP(C363,quide!$A$1:K1357,5,0)</f>
        <v>#N/A</v>
      </c>
      <c r="G363" s="63" t="e">
        <f t="shared" si="26"/>
        <v>#N/A</v>
      </c>
      <c r="H363" s="62">
        <f>IFERROR(VLOOKUP(B363,tbl5_piv!A:D,4,0),0)</f>
        <v>0</v>
      </c>
      <c r="I363" s="62">
        <f t="shared" si="27"/>
        <v>0</v>
      </c>
      <c r="J363" s="62">
        <f t="shared" si="28"/>
        <v>0</v>
      </c>
      <c r="K363" s="62">
        <f t="shared" si="29"/>
        <v>0</v>
      </c>
    </row>
    <row r="364" spans="1:11" ht="23.25" hidden="1" customHeight="1" x14ac:dyDescent="0.25">
      <c r="A364">
        <v>359</v>
      </c>
      <c r="B364">
        <f>IF(ISBLANK(A364),0,IF(AND(ISERROR(VLOOKUP(VLOOKUP(A364,ishod_substance!A:G,7,0),$B$4:B363,1,0))=TRUE,VLOOKUP(A364,ishod_substance!A:G,7,0)&gt;0),VLOOKUP(A364,ishod_substance!A:G,7,0),0))</f>
        <v>0</v>
      </c>
      <c r="C364" s="78">
        <f t="shared" si="25"/>
        <v>0</v>
      </c>
      <c r="D364" s="61" t="e">
        <f>VLOOKUP(C364,quide!A:B,2,0)</f>
        <v>#N/A</v>
      </c>
      <c r="E364" s="62" t="e">
        <f>IF(VLOOKUP(B364,quide!$A$2:F428,3,0)&gt;0,VLOOKUP(B364,quide!$A$2:F428,3,0),VLOOKUP(B364,quide!$A$2:F428,6,0))</f>
        <v>#N/A</v>
      </c>
      <c r="F364" s="62" t="e">
        <f>VLOOKUP(C364,quide!$A$1:K1358,5,0)</f>
        <v>#N/A</v>
      </c>
      <c r="G364" s="63" t="e">
        <f t="shared" si="26"/>
        <v>#N/A</v>
      </c>
      <c r="H364" s="62">
        <f>IFERROR(VLOOKUP(B364,tbl5_piv!A:D,4,0),0)</f>
        <v>0</v>
      </c>
      <c r="I364" s="62">
        <f t="shared" si="27"/>
        <v>0</v>
      </c>
      <c r="J364" s="62">
        <f t="shared" si="28"/>
        <v>0</v>
      </c>
      <c r="K364" s="62">
        <f t="shared" si="29"/>
        <v>0</v>
      </c>
    </row>
    <row r="365" spans="1:11" ht="23.25" hidden="1" customHeight="1" x14ac:dyDescent="0.25">
      <c r="A365">
        <v>360</v>
      </c>
      <c r="B365">
        <f>IF(ISBLANK(A365),0,IF(AND(ISERROR(VLOOKUP(VLOOKUP(A365,ishod_substance!A:G,7,0),$B$4:B364,1,0))=TRUE,VLOOKUP(A365,ishod_substance!A:G,7,0)&gt;0),VLOOKUP(A365,ishod_substance!A:G,7,0),0))</f>
        <v>0</v>
      </c>
      <c r="C365" s="78">
        <f t="shared" si="25"/>
        <v>0</v>
      </c>
      <c r="D365" s="61" t="e">
        <f>VLOOKUP(C365,quide!A:B,2,0)</f>
        <v>#N/A</v>
      </c>
      <c r="E365" s="62" t="e">
        <f>IF(VLOOKUP(B365,quide!$A$2:F429,3,0)&gt;0,VLOOKUP(B365,quide!$A$2:F429,3,0),VLOOKUP(B365,quide!$A$2:F429,6,0))</f>
        <v>#N/A</v>
      </c>
      <c r="F365" s="62" t="e">
        <f>VLOOKUP(C365,quide!$A$1:K1359,5,0)</f>
        <v>#N/A</v>
      </c>
      <c r="G365" s="63" t="e">
        <f t="shared" si="26"/>
        <v>#N/A</v>
      </c>
      <c r="H365" s="62">
        <f>IFERROR(VLOOKUP(B365,tbl5_piv!A:D,4,0),0)</f>
        <v>0</v>
      </c>
      <c r="I365" s="62">
        <f t="shared" si="27"/>
        <v>0</v>
      </c>
      <c r="J365" s="62">
        <f t="shared" si="28"/>
        <v>0</v>
      </c>
      <c r="K365" s="62">
        <f t="shared" si="29"/>
        <v>0</v>
      </c>
    </row>
    <row r="366" spans="1:11" ht="23.25" hidden="1" customHeight="1" x14ac:dyDescent="0.25">
      <c r="A366">
        <v>361</v>
      </c>
      <c r="B366">
        <f>IF(ISBLANK(A366),0,IF(AND(ISERROR(VLOOKUP(VLOOKUP(A366,ishod_substance!A:G,7,0),$B$4:B365,1,0))=TRUE,VLOOKUP(A366,ishod_substance!A:G,7,0)&gt;0),VLOOKUP(A366,ishod_substance!A:G,7,0),0))</f>
        <v>0</v>
      </c>
      <c r="C366" s="78">
        <f t="shared" si="25"/>
        <v>0</v>
      </c>
      <c r="D366" s="61" t="e">
        <f>VLOOKUP(C366,quide!A:B,2,0)</f>
        <v>#N/A</v>
      </c>
      <c r="E366" s="62" t="e">
        <f>IF(VLOOKUP(B366,quide!$A$2:F430,3,0)&gt;0,VLOOKUP(B366,quide!$A$2:F430,3,0),VLOOKUP(B366,quide!$A$2:F430,6,0))</f>
        <v>#N/A</v>
      </c>
      <c r="F366" s="62" t="e">
        <f>VLOOKUP(C366,quide!$A$1:K1360,5,0)</f>
        <v>#N/A</v>
      </c>
      <c r="G366" s="63" t="e">
        <f t="shared" si="26"/>
        <v>#N/A</v>
      </c>
      <c r="H366" s="62">
        <f>IFERROR(VLOOKUP(B366,tbl5_piv!A:D,4,0),0)</f>
        <v>0</v>
      </c>
      <c r="I366" s="62">
        <f t="shared" si="27"/>
        <v>0</v>
      </c>
      <c r="J366" s="62">
        <f t="shared" si="28"/>
        <v>0</v>
      </c>
      <c r="K366" s="62">
        <f t="shared" si="29"/>
        <v>0</v>
      </c>
    </row>
    <row r="367" spans="1:11" ht="23.25" hidden="1" customHeight="1" x14ac:dyDescent="0.25">
      <c r="A367">
        <v>362</v>
      </c>
      <c r="B367">
        <f>IF(ISBLANK(A367),0,IF(AND(ISERROR(VLOOKUP(VLOOKUP(A367,ishod_substance!A:G,7,0),$B$4:B366,1,0))=TRUE,VLOOKUP(A367,ishod_substance!A:G,7,0)&gt;0),VLOOKUP(A367,ishod_substance!A:G,7,0),0))</f>
        <v>0</v>
      </c>
      <c r="C367" s="78">
        <f t="shared" si="25"/>
        <v>0</v>
      </c>
      <c r="D367" s="61" t="e">
        <f>VLOOKUP(C367,quide!A:B,2,0)</f>
        <v>#N/A</v>
      </c>
      <c r="E367" s="62" t="e">
        <f>IF(VLOOKUP(B367,quide!$A$2:F431,3,0)&gt;0,VLOOKUP(B367,quide!$A$2:F431,3,0),VLOOKUP(B367,quide!$A$2:F431,6,0))</f>
        <v>#N/A</v>
      </c>
      <c r="F367" s="62" t="e">
        <f>VLOOKUP(C367,quide!$A$1:K1361,5,0)</f>
        <v>#N/A</v>
      </c>
      <c r="G367" s="63" t="e">
        <f t="shared" si="26"/>
        <v>#N/A</v>
      </c>
      <c r="H367" s="62">
        <f>IFERROR(VLOOKUP(B367,tbl5_piv!A:D,4,0),0)</f>
        <v>0</v>
      </c>
      <c r="I367" s="62">
        <f t="shared" si="27"/>
        <v>0</v>
      </c>
      <c r="J367" s="62">
        <f t="shared" si="28"/>
        <v>0</v>
      </c>
      <c r="K367" s="62">
        <f t="shared" si="29"/>
        <v>0</v>
      </c>
    </row>
    <row r="368" spans="1:11" ht="23.25" hidden="1" customHeight="1" x14ac:dyDescent="0.25">
      <c r="A368">
        <v>363</v>
      </c>
      <c r="B368">
        <f>IF(ISBLANK(A368),0,IF(AND(ISERROR(VLOOKUP(VLOOKUP(A368,ishod_substance!A:G,7,0),$B$4:B367,1,0))=TRUE,VLOOKUP(A368,ishod_substance!A:G,7,0)&gt;0),VLOOKUP(A368,ishod_substance!A:G,7,0),0))</f>
        <v>0</v>
      </c>
      <c r="C368" s="78">
        <f t="shared" si="25"/>
        <v>0</v>
      </c>
      <c r="D368" s="61" t="e">
        <f>VLOOKUP(C368,quide!A:B,2,0)</f>
        <v>#N/A</v>
      </c>
      <c r="E368" s="62" t="e">
        <f>IF(VLOOKUP(B368,quide!$A$2:F432,3,0)&gt;0,VLOOKUP(B368,quide!$A$2:F432,3,0),VLOOKUP(B368,quide!$A$2:F432,6,0))</f>
        <v>#N/A</v>
      </c>
      <c r="F368" s="62" t="e">
        <f>VLOOKUP(C368,quide!$A$1:K1362,5,0)</f>
        <v>#N/A</v>
      </c>
      <c r="G368" s="63" t="e">
        <f t="shared" si="26"/>
        <v>#N/A</v>
      </c>
      <c r="H368" s="62">
        <f>IFERROR(VLOOKUP(B368,tbl5_piv!A:D,4,0),0)</f>
        <v>0</v>
      </c>
      <c r="I368" s="62">
        <f t="shared" si="27"/>
        <v>0</v>
      </c>
      <c r="J368" s="62">
        <f t="shared" si="28"/>
        <v>0</v>
      </c>
      <c r="K368" s="62">
        <f t="shared" si="29"/>
        <v>0</v>
      </c>
    </row>
    <row r="369" spans="1:11" ht="23.25" hidden="1" customHeight="1" x14ac:dyDescent="0.25">
      <c r="A369">
        <v>364</v>
      </c>
      <c r="B369">
        <f>IF(ISBLANK(A369),0,IF(AND(ISERROR(VLOOKUP(VLOOKUP(A369,ishod_substance!A:G,7,0),$B$4:B368,1,0))=TRUE,VLOOKUP(A369,ishod_substance!A:G,7,0)&gt;0),VLOOKUP(A369,ishod_substance!A:G,7,0),0))</f>
        <v>0</v>
      </c>
      <c r="C369" s="78">
        <f t="shared" si="25"/>
        <v>0</v>
      </c>
      <c r="D369" s="61" t="e">
        <f>VLOOKUP(C369,quide!A:B,2,0)</f>
        <v>#N/A</v>
      </c>
      <c r="E369" s="62" t="e">
        <f>IF(VLOOKUP(B369,quide!$A$2:F433,3,0)&gt;0,VLOOKUP(B369,quide!$A$2:F433,3,0),VLOOKUP(B369,quide!$A$2:F433,6,0))</f>
        <v>#N/A</v>
      </c>
      <c r="F369" s="62" t="e">
        <f>VLOOKUP(C369,quide!$A$1:K1363,5,0)</f>
        <v>#N/A</v>
      </c>
      <c r="G369" s="63" t="e">
        <f t="shared" si="26"/>
        <v>#N/A</v>
      </c>
      <c r="H369" s="62">
        <f>IFERROR(VLOOKUP(B369,tbl5_piv!A:D,4,0),0)</f>
        <v>0</v>
      </c>
      <c r="I369" s="62">
        <f t="shared" si="27"/>
        <v>0</v>
      </c>
      <c r="J369" s="62">
        <f t="shared" si="28"/>
        <v>0</v>
      </c>
      <c r="K369" s="62">
        <f t="shared" si="29"/>
        <v>0</v>
      </c>
    </row>
    <row r="370" spans="1:11" ht="23.25" hidden="1" customHeight="1" x14ac:dyDescent="0.25">
      <c r="A370">
        <v>365</v>
      </c>
      <c r="B370">
        <f>IF(ISBLANK(A370),0,IF(AND(ISERROR(VLOOKUP(VLOOKUP(A370,ishod_substance!A:G,7,0),$B$4:B369,1,0))=TRUE,VLOOKUP(A370,ishod_substance!A:G,7,0)&gt;0),VLOOKUP(A370,ishod_substance!A:G,7,0),0))</f>
        <v>0</v>
      </c>
      <c r="C370" s="78">
        <f t="shared" si="25"/>
        <v>0</v>
      </c>
      <c r="D370" s="61" t="e">
        <f>VLOOKUP(C370,quide!A:B,2,0)</f>
        <v>#N/A</v>
      </c>
      <c r="E370" s="62" t="e">
        <f>IF(VLOOKUP(B370,quide!$A$2:F434,3,0)&gt;0,VLOOKUP(B370,quide!$A$2:F434,3,0),VLOOKUP(B370,quide!$A$2:F434,6,0))</f>
        <v>#N/A</v>
      </c>
      <c r="F370" s="62" t="e">
        <f>VLOOKUP(C370,quide!$A$1:K1364,5,0)</f>
        <v>#N/A</v>
      </c>
      <c r="G370" s="63" t="e">
        <f t="shared" si="26"/>
        <v>#N/A</v>
      </c>
      <c r="H370" s="62">
        <f>IFERROR(VLOOKUP(B370,tbl5_piv!A:D,4,0),0)</f>
        <v>0</v>
      </c>
      <c r="I370" s="62">
        <f t="shared" si="27"/>
        <v>0</v>
      </c>
      <c r="J370" s="62">
        <f t="shared" si="28"/>
        <v>0</v>
      </c>
      <c r="K370" s="62">
        <f t="shared" si="29"/>
        <v>0</v>
      </c>
    </row>
    <row r="371" spans="1:11" ht="23.25" hidden="1" customHeight="1" x14ac:dyDescent="0.25">
      <c r="A371">
        <v>366</v>
      </c>
      <c r="B371">
        <f>IF(ISBLANK(A371),0,IF(AND(ISERROR(VLOOKUP(VLOOKUP(A371,ishod_substance!A:G,7,0),$B$4:B370,1,0))=TRUE,VLOOKUP(A371,ishod_substance!A:G,7,0)&gt;0),VLOOKUP(A371,ishod_substance!A:G,7,0),0))</f>
        <v>0</v>
      </c>
      <c r="C371" s="78">
        <f t="shared" si="25"/>
        <v>0</v>
      </c>
      <c r="D371" s="61" t="e">
        <f>VLOOKUP(C371,quide!A:B,2,0)</f>
        <v>#N/A</v>
      </c>
      <c r="E371" s="62" t="e">
        <f>IF(VLOOKUP(B371,quide!$A$2:F435,3,0)&gt;0,VLOOKUP(B371,quide!$A$2:F435,3,0),VLOOKUP(B371,quide!$A$2:F435,6,0))</f>
        <v>#N/A</v>
      </c>
      <c r="F371" s="62" t="e">
        <f>VLOOKUP(C371,quide!$A$1:K1365,5,0)</f>
        <v>#N/A</v>
      </c>
      <c r="G371" s="63" t="e">
        <f t="shared" si="26"/>
        <v>#N/A</v>
      </c>
      <c r="H371" s="62">
        <f>IFERROR(VLOOKUP(B371,tbl5_piv!A:D,4,0),0)</f>
        <v>0</v>
      </c>
      <c r="I371" s="62">
        <f t="shared" si="27"/>
        <v>0</v>
      </c>
      <c r="J371" s="62">
        <f t="shared" si="28"/>
        <v>0</v>
      </c>
      <c r="K371" s="62">
        <f t="shared" si="29"/>
        <v>0</v>
      </c>
    </row>
    <row r="372" spans="1:11" ht="23.25" hidden="1" customHeight="1" x14ac:dyDescent="0.25">
      <c r="A372">
        <v>367</v>
      </c>
      <c r="B372">
        <f>IF(ISBLANK(A372),0,IF(AND(ISERROR(VLOOKUP(VLOOKUP(A372,ishod_substance!A:G,7,0),$B$4:B371,1,0))=TRUE,VLOOKUP(A372,ishod_substance!A:G,7,0)&gt;0),VLOOKUP(A372,ishod_substance!A:G,7,0),0))</f>
        <v>0</v>
      </c>
      <c r="C372" s="78">
        <f t="shared" si="25"/>
        <v>0</v>
      </c>
      <c r="D372" s="61" t="e">
        <f>VLOOKUP(C372,quide!A:B,2,0)</f>
        <v>#N/A</v>
      </c>
      <c r="E372" s="62" t="e">
        <f>IF(VLOOKUP(B372,quide!$A$2:F436,3,0)&gt;0,VLOOKUP(B372,quide!$A$2:F436,3,0),VLOOKUP(B372,quide!$A$2:F436,6,0))</f>
        <v>#N/A</v>
      </c>
      <c r="F372" s="62" t="e">
        <f>VLOOKUP(C372,quide!$A$1:K1366,5,0)</f>
        <v>#N/A</v>
      </c>
      <c r="G372" s="63" t="e">
        <f t="shared" si="26"/>
        <v>#N/A</v>
      </c>
      <c r="H372" s="62">
        <f>IFERROR(VLOOKUP(B372,tbl5_piv!A:D,4,0),0)</f>
        <v>0</v>
      </c>
      <c r="I372" s="62">
        <f t="shared" si="27"/>
        <v>0</v>
      </c>
      <c r="J372" s="62">
        <f t="shared" si="28"/>
        <v>0</v>
      </c>
      <c r="K372" s="62">
        <f t="shared" si="29"/>
        <v>0</v>
      </c>
    </row>
    <row r="373" spans="1:11" ht="23.25" hidden="1" customHeight="1" x14ac:dyDescent="0.25">
      <c r="A373">
        <v>368</v>
      </c>
      <c r="B373">
        <f>IF(ISBLANK(A373),0,IF(AND(ISERROR(VLOOKUP(VLOOKUP(A373,ishod_substance!A:G,7,0),$B$4:B372,1,0))=TRUE,VLOOKUP(A373,ishod_substance!A:G,7,0)&gt;0),VLOOKUP(A373,ishod_substance!A:G,7,0),0))</f>
        <v>0</v>
      </c>
      <c r="C373" s="78">
        <f t="shared" si="25"/>
        <v>0</v>
      </c>
      <c r="D373" s="61" t="e">
        <f>VLOOKUP(C373,quide!A:B,2,0)</f>
        <v>#N/A</v>
      </c>
      <c r="E373" s="62" t="e">
        <f>IF(VLOOKUP(B373,quide!$A$2:F437,3,0)&gt;0,VLOOKUP(B373,quide!$A$2:F437,3,0),VLOOKUP(B373,quide!$A$2:F437,6,0))</f>
        <v>#N/A</v>
      </c>
      <c r="F373" s="62" t="e">
        <f>VLOOKUP(C373,quide!$A$1:K1367,5,0)</f>
        <v>#N/A</v>
      </c>
      <c r="G373" s="63" t="e">
        <f t="shared" si="26"/>
        <v>#N/A</v>
      </c>
      <c r="H373" s="62">
        <f>IFERROR(VLOOKUP(B373,tbl5_piv!A:D,4,0),0)</f>
        <v>0</v>
      </c>
      <c r="I373" s="62">
        <f t="shared" si="27"/>
        <v>0</v>
      </c>
      <c r="J373" s="62">
        <f t="shared" si="28"/>
        <v>0</v>
      </c>
      <c r="K373" s="62">
        <f t="shared" si="29"/>
        <v>0</v>
      </c>
    </row>
    <row r="374" spans="1:11" ht="23.25" hidden="1" customHeight="1" x14ac:dyDescent="0.25">
      <c r="A374">
        <v>369</v>
      </c>
      <c r="B374">
        <f>IF(ISBLANK(A374),0,IF(AND(ISERROR(VLOOKUP(VLOOKUP(A374,ishod_substance!A:G,7,0),$B$4:B373,1,0))=TRUE,VLOOKUP(A374,ishod_substance!A:G,7,0)&gt;0),VLOOKUP(A374,ishod_substance!A:G,7,0),0))</f>
        <v>0</v>
      </c>
      <c r="C374" s="78">
        <f t="shared" si="25"/>
        <v>0</v>
      </c>
      <c r="D374" s="61" t="e">
        <f>VLOOKUP(C374,quide!A:B,2,0)</f>
        <v>#N/A</v>
      </c>
      <c r="E374" s="62" t="e">
        <f>IF(VLOOKUP(B374,quide!$A$2:F438,3,0)&gt;0,VLOOKUP(B374,quide!$A$2:F438,3,0),VLOOKUP(B374,quide!$A$2:F438,6,0))</f>
        <v>#N/A</v>
      </c>
      <c r="F374" s="62" t="e">
        <f>VLOOKUP(C374,quide!$A$1:K1368,5,0)</f>
        <v>#N/A</v>
      </c>
      <c r="G374" s="63" t="e">
        <f t="shared" si="26"/>
        <v>#N/A</v>
      </c>
      <c r="H374" s="62">
        <f>IFERROR(VLOOKUP(B374,tbl5_piv!A:D,4,0),0)</f>
        <v>0</v>
      </c>
      <c r="I374" s="62">
        <f t="shared" si="27"/>
        <v>0</v>
      </c>
      <c r="J374" s="62">
        <f t="shared" si="28"/>
        <v>0</v>
      </c>
      <c r="K374" s="62">
        <f t="shared" si="29"/>
        <v>0</v>
      </c>
    </row>
    <row r="375" spans="1:11" ht="23.25" hidden="1" customHeight="1" x14ac:dyDescent="0.25">
      <c r="A375">
        <v>370</v>
      </c>
      <c r="B375">
        <f>IF(ISBLANK(A375),0,IF(AND(ISERROR(VLOOKUP(VLOOKUP(A375,ishod_substance!A:G,7,0),$B$4:B374,1,0))=TRUE,VLOOKUP(A375,ishod_substance!A:G,7,0)&gt;0),VLOOKUP(A375,ishod_substance!A:G,7,0),0))</f>
        <v>0</v>
      </c>
      <c r="C375" s="78">
        <f t="shared" si="25"/>
        <v>0</v>
      </c>
      <c r="D375" s="61" t="e">
        <f>VLOOKUP(C375,quide!A:B,2,0)</f>
        <v>#N/A</v>
      </c>
      <c r="E375" s="62" t="e">
        <f>IF(VLOOKUP(B375,quide!$A$2:F439,3,0)&gt;0,VLOOKUP(B375,quide!$A$2:F439,3,0),VLOOKUP(B375,quide!$A$2:F439,6,0))</f>
        <v>#N/A</v>
      </c>
      <c r="F375" s="62" t="e">
        <f>VLOOKUP(C375,quide!$A$1:K1369,5,0)</f>
        <v>#N/A</v>
      </c>
      <c r="G375" s="63" t="e">
        <f t="shared" si="26"/>
        <v>#N/A</v>
      </c>
      <c r="H375" s="62">
        <f>IFERROR(VLOOKUP(B375,tbl5_piv!A:D,4,0),0)</f>
        <v>0</v>
      </c>
      <c r="I375" s="62">
        <f t="shared" si="27"/>
        <v>0</v>
      </c>
      <c r="J375" s="62">
        <f t="shared" si="28"/>
        <v>0</v>
      </c>
      <c r="K375" s="62">
        <f t="shared" si="29"/>
        <v>0</v>
      </c>
    </row>
    <row r="376" spans="1:11" ht="23.25" hidden="1" customHeight="1" x14ac:dyDescent="0.25">
      <c r="A376">
        <v>371</v>
      </c>
      <c r="B376">
        <f>IF(ISBLANK(A376),0,IF(AND(ISERROR(VLOOKUP(VLOOKUP(A376,ishod_substance!A:G,7,0),$B$4:B375,1,0))=TRUE,VLOOKUP(A376,ishod_substance!A:G,7,0)&gt;0),VLOOKUP(A376,ishod_substance!A:G,7,0),0))</f>
        <v>0</v>
      </c>
      <c r="C376" s="78">
        <f t="shared" si="25"/>
        <v>0</v>
      </c>
      <c r="D376" s="61" t="e">
        <f>VLOOKUP(C376,quide!A:B,2,0)</f>
        <v>#N/A</v>
      </c>
      <c r="E376" s="62" t="e">
        <f>IF(VLOOKUP(B376,quide!$A$2:F440,3,0)&gt;0,VLOOKUP(B376,quide!$A$2:F440,3,0),VLOOKUP(B376,quide!$A$2:F440,6,0))</f>
        <v>#N/A</v>
      </c>
      <c r="F376" s="62" t="e">
        <f>VLOOKUP(C376,quide!$A$1:K1370,5,0)</f>
        <v>#N/A</v>
      </c>
      <c r="G376" s="63" t="e">
        <f t="shared" si="26"/>
        <v>#N/A</v>
      </c>
      <c r="H376" s="62">
        <f>IFERROR(VLOOKUP(B376,tbl5_piv!A:D,4,0),0)</f>
        <v>0</v>
      </c>
      <c r="I376" s="62">
        <f t="shared" si="27"/>
        <v>0</v>
      </c>
      <c r="J376" s="62">
        <f t="shared" si="28"/>
        <v>0</v>
      </c>
      <c r="K376" s="62">
        <f t="shared" si="29"/>
        <v>0</v>
      </c>
    </row>
    <row r="377" spans="1:11" ht="23.25" hidden="1" customHeight="1" x14ac:dyDescent="0.25">
      <c r="A377">
        <v>372</v>
      </c>
      <c r="B377">
        <f>IF(ISBLANK(A377),0,IF(AND(ISERROR(VLOOKUP(VLOOKUP(A377,ishod_substance!A:G,7,0),$B$4:B376,1,0))=TRUE,VLOOKUP(A377,ishod_substance!A:G,7,0)&gt;0),VLOOKUP(A377,ishod_substance!A:G,7,0),0))</f>
        <v>0</v>
      </c>
      <c r="C377" s="78">
        <f t="shared" si="25"/>
        <v>0</v>
      </c>
      <c r="D377" s="61" t="e">
        <f>VLOOKUP(C377,quide!A:B,2,0)</f>
        <v>#N/A</v>
      </c>
      <c r="E377" s="62" t="e">
        <f>IF(VLOOKUP(B377,quide!$A$2:F441,3,0)&gt;0,VLOOKUP(B377,quide!$A$2:F441,3,0),VLOOKUP(B377,quide!$A$2:F441,6,0))</f>
        <v>#N/A</v>
      </c>
      <c r="F377" s="62" t="e">
        <f>VLOOKUP(C377,quide!$A$1:K1371,5,0)</f>
        <v>#N/A</v>
      </c>
      <c r="G377" s="63" t="e">
        <f t="shared" si="26"/>
        <v>#N/A</v>
      </c>
      <c r="H377" s="62">
        <f>IFERROR(VLOOKUP(B377,tbl5_piv!A:D,4,0),0)</f>
        <v>0</v>
      </c>
      <c r="I377" s="62">
        <f t="shared" si="27"/>
        <v>0</v>
      </c>
      <c r="J377" s="62">
        <f t="shared" si="28"/>
        <v>0</v>
      </c>
      <c r="K377" s="62">
        <f t="shared" si="29"/>
        <v>0</v>
      </c>
    </row>
    <row r="378" spans="1:11" ht="23.25" hidden="1" customHeight="1" x14ac:dyDescent="0.25">
      <c r="A378">
        <v>373</v>
      </c>
      <c r="B378">
        <f>IF(ISBLANK(A378),0,IF(AND(ISERROR(VLOOKUP(VLOOKUP(A378,ishod_substance!A:G,7,0),$B$4:B377,1,0))=TRUE,VLOOKUP(A378,ishod_substance!A:G,7,0)&gt;0),VLOOKUP(A378,ishod_substance!A:G,7,0),0))</f>
        <v>0</v>
      </c>
      <c r="C378" s="78">
        <f t="shared" si="25"/>
        <v>0</v>
      </c>
      <c r="D378" s="61" t="e">
        <f>VLOOKUP(C378,quide!A:B,2,0)</f>
        <v>#N/A</v>
      </c>
      <c r="E378" s="62" t="e">
        <f>IF(VLOOKUP(B378,quide!$A$2:F442,3,0)&gt;0,VLOOKUP(B378,quide!$A$2:F442,3,0),VLOOKUP(B378,quide!$A$2:F442,6,0))</f>
        <v>#N/A</v>
      </c>
      <c r="F378" s="62" t="e">
        <f>VLOOKUP(C378,quide!$A$1:K1372,5,0)</f>
        <v>#N/A</v>
      </c>
      <c r="G378" s="63" t="e">
        <f t="shared" si="26"/>
        <v>#N/A</v>
      </c>
      <c r="H378" s="62">
        <f>IFERROR(VLOOKUP(B378,tbl5_piv!A:D,4,0),0)</f>
        <v>0</v>
      </c>
      <c r="I378" s="62">
        <f t="shared" si="27"/>
        <v>0</v>
      </c>
      <c r="J378" s="62">
        <f t="shared" si="28"/>
        <v>0</v>
      </c>
      <c r="K378" s="62">
        <f t="shared" si="29"/>
        <v>0</v>
      </c>
    </row>
    <row r="379" spans="1:11" ht="23.25" hidden="1" customHeight="1" x14ac:dyDescent="0.25">
      <c r="A379">
        <v>374</v>
      </c>
      <c r="B379">
        <f>IF(ISBLANK(A379),0,IF(AND(ISERROR(VLOOKUP(VLOOKUP(A379,ishod_substance!A:G,7,0),$B$4:B378,1,0))=TRUE,VLOOKUP(A379,ishod_substance!A:G,7,0)&gt;0),VLOOKUP(A379,ishod_substance!A:G,7,0),0))</f>
        <v>0</v>
      </c>
      <c r="C379" s="78">
        <f t="shared" si="25"/>
        <v>0</v>
      </c>
      <c r="D379" s="61" t="e">
        <f>VLOOKUP(C379,quide!A:B,2,0)</f>
        <v>#N/A</v>
      </c>
      <c r="E379" s="62" t="e">
        <f>IF(VLOOKUP(B379,quide!$A$2:F443,3,0)&gt;0,VLOOKUP(B379,quide!$A$2:F443,3,0),VLOOKUP(B379,quide!$A$2:F443,6,0))</f>
        <v>#N/A</v>
      </c>
      <c r="F379" s="62" t="e">
        <f>VLOOKUP(C379,quide!$A$1:K1373,5,0)</f>
        <v>#N/A</v>
      </c>
      <c r="G379" s="63" t="e">
        <f t="shared" si="26"/>
        <v>#N/A</v>
      </c>
      <c r="H379" s="62">
        <f>IFERROR(VLOOKUP(B379,tbl5_piv!A:D,4,0),0)</f>
        <v>0</v>
      </c>
      <c r="I379" s="62">
        <f t="shared" si="27"/>
        <v>0</v>
      </c>
      <c r="J379" s="62">
        <f t="shared" si="28"/>
        <v>0</v>
      </c>
      <c r="K379" s="62">
        <f t="shared" si="29"/>
        <v>0</v>
      </c>
    </row>
    <row r="380" spans="1:11" ht="23.25" hidden="1" customHeight="1" x14ac:dyDescent="0.25">
      <c r="A380">
        <v>375</v>
      </c>
      <c r="B380">
        <f>IF(ISBLANK(A380),0,IF(AND(ISERROR(VLOOKUP(VLOOKUP(A380,ishod_substance!A:G,7,0),$B$4:B379,1,0))=TRUE,VLOOKUP(A380,ishod_substance!A:G,7,0)&gt;0),VLOOKUP(A380,ishod_substance!A:G,7,0),0))</f>
        <v>0</v>
      </c>
      <c r="C380" s="78">
        <f t="shared" si="25"/>
        <v>0</v>
      </c>
      <c r="D380" s="61" t="e">
        <f>VLOOKUP(C380,quide!A:B,2,0)</f>
        <v>#N/A</v>
      </c>
      <c r="E380" s="62" t="e">
        <f>IF(VLOOKUP(B380,quide!$A$2:F444,3,0)&gt;0,VLOOKUP(B380,quide!$A$2:F444,3,0),VLOOKUP(B380,quide!$A$2:F444,6,0))</f>
        <v>#N/A</v>
      </c>
      <c r="F380" s="62" t="e">
        <f>VLOOKUP(C380,quide!$A$1:K1374,5,0)</f>
        <v>#N/A</v>
      </c>
      <c r="G380" s="63" t="e">
        <f t="shared" si="26"/>
        <v>#N/A</v>
      </c>
      <c r="H380" s="62">
        <f>IFERROR(VLOOKUP(B380,tbl5_piv!A:D,4,0),0)</f>
        <v>0</v>
      </c>
      <c r="I380" s="62">
        <f t="shared" si="27"/>
        <v>0</v>
      </c>
      <c r="J380" s="62">
        <f t="shared" si="28"/>
        <v>0</v>
      </c>
      <c r="K380" s="62">
        <f t="shared" si="29"/>
        <v>0</v>
      </c>
    </row>
    <row r="381" spans="1:11" ht="23.25" hidden="1" customHeight="1" x14ac:dyDescent="0.25">
      <c r="A381">
        <v>376</v>
      </c>
      <c r="B381">
        <f>IF(ISBLANK(A381),0,IF(AND(ISERROR(VLOOKUP(VLOOKUP(A381,ishod_substance!A:G,7,0),$B$4:B380,1,0))=TRUE,VLOOKUP(A381,ishod_substance!A:G,7,0)&gt;0),VLOOKUP(A381,ishod_substance!A:G,7,0),0))</f>
        <v>0</v>
      </c>
      <c r="C381" s="78">
        <f t="shared" si="25"/>
        <v>0</v>
      </c>
      <c r="D381" s="61" t="e">
        <f>VLOOKUP(C381,quide!A:B,2,0)</f>
        <v>#N/A</v>
      </c>
      <c r="E381" s="62" t="e">
        <f>IF(VLOOKUP(B381,quide!$A$2:F445,3,0)&gt;0,VLOOKUP(B381,quide!$A$2:F445,3,0),VLOOKUP(B381,quide!$A$2:F445,6,0))</f>
        <v>#N/A</v>
      </c>
      <c r="F381" s="62" t="e">
        <f>VLOOKUP(C381,quide!$A$1:K1375,5,0)</f>
        <v>#N/A</v>
      </c>
      <c r="G381" s="63" t="e">
        <f t="shared" si="26"/>
        <v>#N/A</v>
      </c>
      <c r="H381" s="62">
        <f>IFERROR(VLOOKUP(B381,tbl5_piv!A:D,4,0),0)</f>
        <v>0</v>
      </c>
      <c r="I381" s="62">
        <f t="shared" si="27"/>
        <v>0</v>
      </c>
      <c r="J381" s="62">
        <f t="shared" si="28"/>
        <v>0</v>
      </c>
      <c r="K381" s="62">
        <f t="shared" si="29"/>
        <v>0</v>
      </c>
    </row>
    <row r="382" spans="1:11" ht="23.25" hidden="1" customHeight="1" x14ac:dyDescent="0.25">
      <c r="A382">
        <v>377</v>
      </c>
      <c r="B382">
        <f>IF(ISBLANK(A382),0,IF(AND(ISERROR(VLOOKUP(VLOOKUP(A382,ishod_substance!A:G,7,0),$B$4:B381,1,0))=TRUE,VLOOKUP(A382,ishod_substance!A:G,7,0)&gt;0),VLOOKUP(A382,ishod_substance!A:G,7,0),0))</f>
        <v>0</v>
      </c>
      <c r="C382" s="78">
        <f t="shared" si="25"/>
        <v>0</v>
      </c>
      <c r="D382" s="61" t="e">
        <f>VLOOKUP(C382,quide!A:B,2,0)</f>
        <v>#N/A</v>
      </c>
      <c r="E382" s="62" t="e">
        <f>IF(VLOOKUP(B382,quide!$A$2:F446,3,0)&gt;0,VLOOKUP(B382,quide!$A$2:F446,3,0),VLOOKUP(B382,quide!$A$2:F446,6,0))</f>
        <v>#N/A</v>
      </c>
      <c r="F382" s="62" t="e">
        <f>VLOOKUP(C382,quide!$A$1:K1376,5,0)</f>
        <v>#N/A</v>
      </c>
      <c r="G382" s="63" t="e">
        <f t="shared" si="26"/>
        <v>#N/A</v>
      </c>
      <c r="H382" s="62">
        <f>IFERROR(VLOOKUP(B382,tbl5_piv!A:D,4,0),0)</f>
        <v>0</v>
      </c>
      <c r="I382" s="62">
        <f t="shared" si="27"/>
        <v>0</v>
      </c>
      <c r="J382" s="62">
        <f t="shared" si="28"/>
        <v>0</v>
      </c>
      <c r="K382" s="62">
        <f t="shared" si="29"/>
        <v>0</v>
      </c>
    </row>
    <row r="383" spans="1:11" ht="23.25" hidden="1" customHeight="1" x14ac:dyDescent="0.25">
      <c r="A383">
        <v>378</v>
      </c>
      <c r="B383">
        <f>IF(ISBLANK(A383),0,IF(AND(ISERROR(VLOOKUP(VLOOKUP(A383,ishod_substance!A:G,7,0),$B$4:B382,1,0))=TRUE,VLOOKUP(A383,ishod_substance!A:G,7,0)&gt;0),VLOOKUP(A383,ishod_substance!A:G,7,0),0))</f>
        <v>0</v>
      </c>
      <c r="C383" s="78">
        <f t="shared" si="25"/>
        <v>0</v>
      </c>
      <c r="D383" s="61" t="e">
        <f>VLOOKUP(C383,quide!A:B,2,0)</f>
        <v>#N/A</v>
      </c>
      <c r="E383" s="62" t="e">
        <f>IF(VLOOKUP(B383,quide!$A$2:F447,3,0)&gt;0,VLOOKUP(B383,quide!$A$2:F447,3,0),VLOOKUP(B383,quide!$A$2:F447,6,0))</f>
        <v>#N/A</v>
      </c>
      <c r="F383" s="62" t="e">
        <f>VLOOKUP(C383,quide!$A$1:K1377,5,0)</f>
        <v>#N/A</v>
      </c>
      <c r="G383" s="63" t="e">
        <f t="shared" si="26"/>
        <v>#N/A</v>
      </c>
      <c r="H383" s="62">
        <f>IFERROR(VLOOKUP(B383,tbl5_piv!A:D,4,0),0)</f>
        <v>0</v>
      </c>
      <c r="I383" s="62">
        <f t="shared" si="27"/>
        <v>0</v>
      </c>
      <c r="J383" s="62">
        <f t="shared" si="28"/>
        <v>0</v>
      </c>
      <c r="K383" s="62">
        <f t="shared" si="29"/>
        <v>0</v>
      </c>
    </row>
    <row r="384" spans="1:11" ht="23.25" hidden="1" customHeight="1" x14ac:dyDescent="0.25">
      <c r="A384">
        <v>379</v>
      </c>
      <c r="B384">
        <f>IF(ISBLANK(A384),0,IF(AND(ISERROR(VLOOKUP(VLOOKUP(A384,ishod_substance!A:G,7,0),$B$4:B383,1,0))=TRUE,VLOOKUP(A384,ishod_substance!A:G,7,0)&gt;0),VLOOKUP(A384,ishod_substance!A:G,7,0),0))</f>
        <v>0</v>
      </c>
      <c r="C384" s="78">
        <f t="shared" si="25"/>
        <v>0</v>
      </c>
      <c r="D384" s="61" t="e">
        <f>VLOOKUP(C384,quide!A:B,2,0)</f>
        <v>#N/A</v>
      </c>
      <c r="E384" s="62" t="e">
        <f>IF(VLOOKUP(B384,quide!$A$2:F448,3,0)&gt;0,VLOOKUP(B384,quide!$A$2:F448,3,0),VLOOKUP(B384,quide!$A$2:F448,6,0))</f>
        <v>#N/A</v>
      </c>
      <c r="F384" s="62" t="e">
        <f>VLOOKUP(C384,quide!$A$1:K1378,5,0)</f>
        <v>#N/A</v>
      </c>
      <c r="G384" s="63" t="e">
        <f t="shared" si="26"/>
        <v>#N/A</v>
      </c>
      <c r="H384" s="62">
        <f>IFERROR(VLOOKUP(B384,tbl5_piv!A:D,4,0),0)</f>
        <v>0</v>
      </c>
      <c r="I384" s="62">
        <f t="shared" si="27"/>
        <v>0</v>
      </c>
      <c r="J384" s="62">
        <f t="shared" si="28"/>
        <v>0</v>
      </c>
      <c r="K384" s="62">
        <f t="shared" si="29"/>
        <v>0</v>
      </c>
    </row>
    <row r="385" spans="1:11" ht="23.25" hidden="1" customHeight="1" x14ac:dyDescent="0.25">
      <c r="A385">
        <v>380</v>
      </c>
      <c r="B385">
        <f>IF(ISBLANK(A385),0,IF(AND(ISERROR(VLOOKUP(VLOOKUP(A385,ishod_substance!A:G,7,0),$B$4:B384,1,0))=TRUE,VLOOKUP(A385,ishod_substance!A:G,7,0)&gt;0),VLOOKUP(A385,ishod_substance!A:G,7,0),0))</f>
        <v>0</v>
      </c>
      <c r="C385" s="78">
        <f t="shared" si="25"/>
        <v>0</v>
      </c>
      <c r="D385" s="61" t="e">
        <f>VLOOKUP(C385,quide!A:B,2,0)</f>
        <v>#N/A</v>
      </c>
      <c r="E385" s="62" t="e">
        <f>IF(VLOOKUP(B385,quide!$A$2:F449,3,0)&gt;0,VLOOKUP(B385,quide!$A$2:F449,3,0),VLOOKUP(B385,quide!$A$2:F449,6,0))</f>
        <v>#N/A</v>
      </c>
      <c r="F385" s="62" t="e">
        <f>VLOOKUP(C385,quide!$A$1:K1379,5,0)</f>
        <v>#N/A</v>
      </c>
      <c r="G385" s="63" t="e">
        <f t="shared" si="26"/>
        <v>#N/A</v>
      </c>
      <c r="H385" s="62">
        <f>IFERROR(VLOOKUP(B385,tbl5_piv!A:D,4,0),0)</f>
        <v>0</v>
      </c>
      <c r="I385" s="62">
        <f t="shared" si="27"/>
        <v>0</v>
      </c>
      <c r="J385" s="62">
        <f t="shared" si="28"/>
        <v>0</v>
      </c>
      <c r="K385" s="62">
        <f t="shared" si="29"/>
        <v>0</v>
      </c>
    </row>
    <row r="386" spans="1:11" ht="23.25" hidden="1" customHeight="1" x14ac:dyDescent="0.25">
      <c r="A386">
        <v>381</v>
      </c>
      <c r="B386">
        <f>IF(ISBLANK(A386),0,IF(AND(ISERROR(VLOOKUP(VLOOKUP(A386,ishod_substance!A:G,7,0),$B$4:B385,1,0))=TRUE,VLOOKUP(A386,ishod_substance!A:G,7,0)&gt;0),VLOOKUP(A386,ishod_substance!A:G,7,0),0))</f>
        <v>0</v>
      </c>
      <c r="C386" s="78">
        <f t="shared" si="25"/>
        <v>0</v>
      </c>
      <c r="D386" s="61" t="e">
        <f>VLOOKUP(C386,quide!A:B,2,0)</f>
        <v>#N/A</v>
      </c>
      <c r="E386" s="62" t="e">
        <f>IF(VLOOKUP(B386,quide!$A$2:F450,3,0)&gt;0,VLOOKUP(B386,quide!$A$2:F450,3,0),VLOOKUP(B386,quide!$A$2:F450,6,0))</f>
        <v>#N/A</v>
      </c>
      <c r="F386" s="62" t="e">
        <f>VLOOKUP(C386,quide!$A$1:K1380,5,0)</f>
        <v>#N/A</v>
      </c>
      <c r="G386" s="63" t="e">
        <f t="shared" si="26"/>
        <v>#N/A</v>
      </c>
      <c r="H386" s="62">
        <f>IFERROR(VLOOKUP(B386,tbl5_piv!A:D,4,0),0)</f>
        <v>0</v>
      </c>
      <c r="I386" s="62">
        <f t="shared" si="27"/>
        <v>0</v>
      </c>
      <c r="J386" s="62">
        <f t="shared" si="28"/>
        <v>0</v>
      </c>
      <c r="K386" s="62">
        <f t="shared" si="29"/>
        <v>0</v>
      </c>
    </row>
    <row r="387" spans="1:11" ht="23.25" hidden="1" customHeight="1" x14ac:dyDescent="0.25">
      <c r="A387">
        <v>382</v>
      </c>
      <c r="B387">
        <f>IF(ISBLANK(A387),0,IF(AND(ISERROR(VLOOKUP(VLOOKUP(A387,ishod_substance!A:G,7,0),$B$4:B386,1,0))=TRUE,VLOOKUP(A387,ishod_substance!A:G,7,0)&gt;0),VLOOKUP(A387,ishod_substance!A:G,7,0),0))</f>
        <v>0</v>
      </c>
      <c r="C387" s="78">
        <f t="shared" si="25"/>
        <v>0</v>
      </c>
      <c r="D387" s="61" t="e">
        <f>VLOOKUP(C387,quide!A:B,2,0)</f>
        <v>#N/A</v>
      </c>
      <c r="E387" s="62" t="e">
        <f>IF(VLOOKUP(B387,quide!$A$2:F451,3,0)&gt;0,VLOOKUP(B387,quide!$A$2:F451,3,0),VLOOKUP(B387,quide!$A$2:F451,6,0))</f>
        <v>#N/A</v>
      </c>
      <c r="F387" s="62" t="e">
        <f>VLOOKUP(C387,quide!$A$1:K1381,5,0)</f>
        <v>#N/A</v>
      </c>
      <c r="G387" s="63" t="e">
        <f t="shared" si="26"/>
        <v>#N/A</v>
      </c>
      <c r="H387" s="62">
        <f>IFERROR(VLOOKUP(B387,tbl5_piv!A:D,4,0),0)</f>
        <v>0</v>
      </c>
      <c r="I387" s="62">
        <f t="shared" si="27"/>
        <v>0</v>
      </c>
      <c r="J387" s="62">
        <f t="shared" si="28"/>
        <v>0</v>
      </c>
      <c r="K387" s="62">
        <f t="shared" si="29"/>
        <v>0</v>
      </c>
    </row>
    <row r="388" spans="1:11" ht="23.25" hidden="1" customHeight="1" x14ac:dyDescent="0.25">
      <c r="A388">
        <v>383</v>
      </c>
      <c r="B388">
        <f>IF(ISBLANK(A388),0,IF(AND(ISERROR(VLOOKUP(VLOOKUP(A388,ishod_substance!A:G,7,0),$B$4:B387,1,0))=TRUE,VLOOKUP(A388,ishod_substance!A:G,7,0)&gt;0),VLOOKUP(A388,ishod_substance!A:G,7,0),0))</f>
        <v>0</v>
      </c>
      <c r="C388" s="78">
        <f t="shared" si="25"/>
        <v>0</v>
      </c>
      <c r="D388" s="61" t="e">
        <f>VLOOKUP(C388,quide!A:B,2,0)</f>
        <v>#N/A</v>
      </c>
      <c r="E388" s="62" t="e">
        <f>IF(VLOOKUP(B388,quide!$A$2:F452,3,0)&gt;0,VLOOKUP(B388,quide!$A$2:F452,3,0),VLOOKUP(B388,quide!$A$2:F452,6,0))</f>
        <v>#N/A</v>
      </c>
      <c r="F388" s="62" t="e">
        <f>VLOOKUP(C388,quide!$A$1:K1382,5,0)</f>
        <v>#N/A</v>
      </c>
      <c r="G388" s="63" t="e">
        <f t="shared" si="26"/>
        <v>#N/A</v>
      </c>
      <c r="H388" s="62">
        <f>IFERROR(VLOOKUP(B388,tbl5_piv!A:D,4,0),0)</f>
        <v>0</v>
      </c>
      <c r="I388" s="62">
        <f t="shared" si="27"/>
        <v>0</v>
      </c>
      <c r="J388" s="62">
        <f t="shared" si="28"/>
        <v>0</v>
      </c>
      <c r="K388" s="62">
        <f t="shared" si="29"/>
        <v>0</v>
      </c>
    </row>
    <row r="389" spans="1:11" ht="23.25" hidden="1" customHeight="1" x14ac:dyDescent="0.25">
      <c r="A389">
        <v>384</v>
      </c>
      <c r="B389">
        <f>IF(ISBLANK(A389),0,IF(AND(ISERROR(VLOOKUP(VLOOKUP(A389,ishod_substance!A:G,7,0),$B$4:B388,1,0))=TRUE,VLOOKUP(A389,ishod_substance!A:G,7,0)&gt;0),VLOOKUP(A389,ishod_substance!A:G,7,0),0))</f>
        <v>0</v>
      </c>
      <c r="C389" s="78">
        <f t="shared" si="25"/>
        <v>0</v>
      </c>
      <c r="D389" s="61" t="e">
        <f>VLOOKUP(C389,quide!A:B,2,0)</f>
        <v>#N/A</v>
      </c>
      <c r="E389" s="62" t="e">
        <f>IF(VLOOKUP(B389,quide!$A$2:F453,3,0)&gt;0,VLOOKUP(B389,quide!$A$2:F453,3,0),VLOOKUP(B389,quide!$A$2:F453,6,0))</f>
        <v>#N/A</v>
      </c>
      <c r="F389" s="62" t="e">
        <f>VLOOKUP(C389,quide!$A$1:K1383,5,0)</f>
        <v>#N/A</v>
      </c>
      <c r="G389" s="63" t="e">
        <f t="shared" si="26"/>
        <v>#N/A</v>
      </c>
      <c r="H389" s="62">
        <f>IFERROR(VLOOKUP(B389,tbl5_piv!A:D,4,0),0)</f>
        <v>0</v>
      </c>
      <c r="I389" s="62">
        <f t="shared" si="27"/>
        <v>0</v>
      </c>
      <c r="J389" s="62">
        <f t="shared" si="28"/>
        <v>0</v>
      </c>
      <c r="K389" s="62">
        <f t="shared" si="29"/>
        <v>0</v>
      </c>
    </row>
    <row r="390" spans="1:11" ht="23.25" hidden="1" customHeight="1" x14ac:dyDescent="0.25">
      <c r="A390">
        <v>385</v>
      </c>
      <c r="B390">
        <f>IF(ISBLANK(A390),0,IF(AND(ISERROR(VLOOKUP(VLOOKUP(A390,ishod_substance!A:G,7,0),$B$4:B389,1,0))=TRUE,VLOOKUP(A390,ishod_substance!A:G,7,0)&gt;0),VLOOKUP(A390,ishod_substance!A:G,7,0),0))</f>
        <v>0</v>
      </c>
      <c r="C390" s="78">
        <f t="shared" si="25"/>
        <v>0</v>
      </c>
      <c r="D390" s="61" t="e">
        <f>VLOOKUP(C390,quide!A:B,2,0)</f>
        <v>#N/A</v>
      </c>
      <c r="E390" s="62" t="e">
        <f>IF(VLOOKUP(B390,quide!$A$2:F454,3,0)&gt;0,VLOOKUP(B390,quide!$A$2:F454,3,0),VLOOKUP(B390,quide!$A$2:F454,6,0))</f>
        <v>#N/A</v>
      </c>
      <c r="F390" s="62" t="e">
        <f>VLOOKUP(C390,quide!$A$1:K1384,5,0)</f>
        <v>#N/A</v>
      </c>
      <c r="G390" s="63" t="e">
        <f t="shared" si="26"/>
        <v>#N/A</v>
      </c>
      <c r="H390" s="62">
        <f>IFERROR(VLOOKUP(B390,tbl5_piv!A:D,4,0),0)</f>
        <v>0</v>
      </c>
      <c r="I390" s="62">
        <f t="shared" si="27"/>
        <v>0</v>
      </c>
      <c r="J390" s="62">
        <f t="shared" si="28"/>
        <v>0</v>
      </c>
      <c r="K390" s="62">
        <f t="shared" si="29"/>
        <v>0</v>
      </c>
    </row>
    <row r="391" spans="1:11" ht="23.25" hidden="1" customHeight="1" x14ac:dyDescent="0.25">
      <c r="A391">
        <v>386</v>
      </c>
      <c r="B391">
        <f>IF(ISBLANK(A391),0,IF(AND(ISERROR(VLOOKUP(VLOOKUP(A391,ishod_substance!A:G,7,0),$B$4:B390,1,0))=TRUE,VLOOKUP(A391,ishod_substance!A:G,7,0)&gt;0),VLOOKUP(A391,ishod_substance!A:G,7,0),0))</f>
        <v>0</v>
      </c>
      <c r="C391" s="78">
        <f t="shared" ref="C391:C454" si="30">B391</f>
        <v>0</v>
      </c>
      <c r="D391" s="61" t="e">
        <f>VLOOKUP(C391,quide!A:B,2,0)</f>
        <v>#N/A</v>
      </c>
      <c r="E391" s="62" t="e">
        <f>IF(VLOOKUP(B391,quide!$A$2:F455,3,0)&gt;0,VLOOKUP(B391,quide!$A$2:F455,3,0),VLOOKUP(B391,quide!$A$2:F455,6,0))</f>
        <v>#N/A</v>
      </c>
      <c r="F391" s="62" t="e">
        <f>VLOOKUP(C391,quide!$A$1:K1385,5,0)</f>
        <v>#N/A</v>
      </c>
      <c r="G391" s="63" t="e">
        <f t="shared" ref="G391:G454" si="31">E391*H391</f>
        <v>#N/A</v>
      </c>
      <c r="H391" s="62">
        <f>IFERROR(VLOOKUP(B391,tbl5_piv!A:D,4,0),0)</f>
        <v>0</v>
      </c>
      <c r="I391" s="62">
        <f t="shared" ref="I391:I454" si="32">H391+H391*0.2</f>
        <v>0</v>
      </c>
      <c r="J391" s="62">
        <f t="shared" ref="J391:J454" si="33">H391+H391*0.4</f>
        <v>0</v>
      </c>
      <c r="K391" s="62">
        <f t="shared" ref="K391:K454" si="34">H391+H391*0.6</f>
        <v>0</v>
      </c>
    </row>
    <row r="392" spans="1:11" ht="23.25" hidden="1" customHeight="1" x14ac:dyDescent="0.25">
      <c r="A392">
        <v>387</v>
      </c>
      <c r="B392">
        <f>IF(ISBLANK(A392),0,IF(AND(ISERROR(VLOOKUP(VLOOKUP(A392,ishod_substance!A:G,7,0),$B$4:B391,1,0))=TRUE,VLOOKUP(A392,ishod_substance!A:G,7,0)&gt;0),VLOOKUP(A392,ishod_substance!A:G,7,0),0))</f>
        <v>0</v>
      </c>
      <c r="C392" s="78">
        <f t="shared" si="30"/>
        <v>0</v>
      </c>
      <c r="D392" s="61" t="e">
        <f>VLOOKUP(C392,quide!A:B,2,0)</f>
        <v>#N/A</v>
      </c>
      <c r="E392" s="62" t="e">
        <f>IF(VLOOKUP(B392,quide!$A$2:F456,3,0)&gt;0,VLOOKUP(B392,quide!$A$2:F456,3,0),VLOOKUP(B392,quide!$A$2:F456,6,0))</f>
        <v>#N/A</v>
      </c>
      <c r="F392" s="62" t="e">
        <f>VLOOKUP(C392,quide!$A$1:K1386,5,0)</f>
        <v>#N/A</v>
      </c>
      <c r="G392" s="63" t="e">
        <f t="shared" si="31"/>
        <v>#N/A</v>
      </c>
      <c r="H392" s="62">
        <f>IFERROR(VLOOKUP(B392,tbl5_piv!A:D,4,0),0)</f>
        <v>0</v>
      </c>
      <c r="I392" s="62">
        <f t="shared" si="32"/>
        <v>0</v>
      </c>
      <c r="J392" s="62">
        <f t="shared" si="33"/>
        <v>0</v>
      </c>
      <c r="K392" s="62">
        <f t="shared" si="34"/>
        <v>0</v>
      </c>
    </row>
    <row r="393" spans="1:11" ht="23.25" hidden="1" customHeight="1" x14ac:dyDescent="0.25">
      <c r="A393">
        <v>388</v>
      </c>
      <c r="B393">
        <f>IF(ISBLANK(A393),0,IF(AND(ISERROR(VLOOKUP(VLOOKUP(A393,ishod_substance!A:G,7,0),$B$4:B392,1,0))=TRUE,VLOOKUP(A393,ishod_substance!A:G,7,0)&gt;0),VLOOKUP(A393,ishod_substance!A:G,7,0),0))</f>
        <v>0</v>
      </c>
      <c r="C393" s="78">
        <f t="shared" si="30"/>
        <v>0</v>
      </c>
      <c r="D393" s="61" t="e">
        <f>VLOOKUP(C393,quide!A:B,2,0)</f>
        <v>#N/A</v>
      </c>
      <c r="E393" s="62" t="e">
        <f>IF(VLOOKUP(B393,quide!$A$2:F457,3,0)&gt;0,VLOOKUP(B393,quide!$A$2:F457,3,0),VLOOKUP(B393,quide!$A$2:F457,6,0))</f>
        <v>#N/A</v>
      </c>
      <c r="F393" s="62" t="e">
        <f>VLOOKUP(C393,quide!$A$1:K1387,5,0)</f>
        <v>#N/A</v>
      </c>
      <c r="G393" s="63" t="e">
        <f t="shared" si="31"/>
        <v>#N/A</v>
      </c>
      <c r="H393" s="62">
        <f>IFERROR(VLOOKUP(B393,tbl5_piv!A:D,4,0),0)</f>
        <v>0</v>
      </c>
      <c r="I393" s="62">
        <f t="shared" si="32"/>
        <v>0</v>
      </c>
      <c r="J393" s="62">
        <f t="shared" si="33"/>
        <v>0</v>
      </c>
      <c r="K393" s="62">
        <f t="shared" si="34"/>
        <v>0</v>
      </c>
    </row>
    <row r="394" spans="1:11" ht="23.25" hidden="1" customHeight="1" x14ac:dyDescent="0.25">
      <c r="A394">
        <v>389</v>
      </c>
      <c r="B394">
        <f>IF(ISBLANK(A394),0,IF(AND(ISERROR(VLOOKUP(VLOOKUP(A394,ishod_substance!A:G,7,0),$B$4:B393,1,0))=TRUE,VLOOKUP(A394,ishod_substance!A:G,7,0)&gt;0),VLOOKUP(A394,ishod_substance!A:G,7,0),0))</f>
        <v>0</v>
      </c>
      <c r="C394" s="78">
        <f t="shared" si="30"/>
        <v>0</v>
      </c>
      <c r="D394" s="61" t="e">
        <f>VLOOKUP(C394,quide!A:B,2,0)</f>
        <v>#N/A</v>
      </c>
      <c r="E394" s="62" t="e">
        <f>IF(VLOOKUP(B394,quide!$A$2:F458,3,0)&gt;0,VLOOKUP(B394,quide!$A$2:F458,3,0),VLOOKUP(B394,quide!$A$2:F458,6,0))</f>
        <v>#N/A</v>
      </c>
      <c r="F394" s="62" t="e">
        <f>VLOOKUP(C394,quide!$A$1:K1388,5,0)</f>
        <v>#N/A</v>
      </c>
      <c r="G394" s="63" t="e">
        <f t="shared" si="31"/>
        <v>#N/A</v>
      </c>
      <c r="H394" s="62">
        <f>IFERROR(VLOOKUP(B394,tbl5_piv!A:D,4,0),0)</f>
        <v>0</v>
      </c>
      <c r="I394" s="62">
        <f t="shared" si="32"/>
        <v>0</v>
      </c>
      <c r="J394" s="62">
        <f t="shared" si="33"/>
        <v>0</v>
      </c>
      <c r="K394" s="62">
        <f t="shared" si="34"/>
        <v>0</v>
      </c>
    </row>
    <row r="395" spans="1:11" ht="23.25" hidden="1" customHeight="1" x14ac:dyDescent="0.25">
      <c r="A395">
        <v>390</v>
      </c>
      <c r="B395">
        <f>IF(ISBLANK(A395),0,IF(AND(ISERROR(VLOOKUP(VLOOKUP(A395,ishod_substance!A:G,7,0),$B$4:B394,1,0))=TRUE,VLOOKUP(A395,ishod_substance!A:G,7,0)&gt;0),VLOOKUP(A395,ishod_substance!A:G,7,0),0))</f>
        <v>0</v>
      </c>
      <c r="C395" s="78">
        <f t="shared" si="30"/>
        <v>0</v>
      </c>
      <c r="D395" s="61" t="e">
        <f>VLOOKUP(C395,quide!A:B,2,0)</f>
        <v>#N/A</v>
      </c>
      <c r="E395" s="62" t="e">
        <f>IF(VLOOKUP(B395,quide!$A$2:F459,3,0)&gt;0,VLOOKUP(B395,quide!$A$2:F459,3,0),VLOOKUP(B395,quide!$A$2:F459,6,0))</f>
        <v>#N/A</v>
      </c>
      <c r="F395" s="62" t="e">
        <f>VLOOKUP(C395,quide!$A$1:K1389,5,0)</f>
        <v>#N/A</v>
      </c>
      <c r="G395" s="63" t="e">
        <f t="shared" si="31"/>
        <v>#N/A</v>
      </c>
      <c r="H395" s="62">
        <f>IFERROR(VLOOKUP(B395,tbl5_piv!A:D,4,0),0)</f>
        <v>0</v>
      </c>
      <c r="I395" s="62">
        <f t="shared" si="32"/>
        <v>0</v>
      </c>
      <c r="J395" s="62">
        <f t="shared" si="33"/>
        <v>0</v>
      </c>
      <c r="K395" s="62">
        <f t="shared" si="34"/>
        <v>0</v>
      </c>
    </row>
    <row r="396" spans="1:11" ht="23.25" hidden="1" customHeight="1" x14ac:dyDescent="0.25">
      <c r="A396">
        <v>391</v>
      </c>
      <c r="B396">
        <f>IF(ISBLANK(A396),0,IF(AND(ISERROR(VLOOKUP(VLOOKUP(A396,ishod_substance!A:G,7,0),$B$4:B395,1,0))=TRUE,VLOOKUP(A396,ishod_substance!A:G,7,0)&gt;0),VLOOKUP(A396,ishod_substance!A:G,7,0),0))</f>
        <v>0</v>
      </c>
      <c r="C396" s="78">
        <f t="shared" si="30"/>
        <v>0</v>
      </c>
      <c r="D396" s="61" t="e">
        <f>VLOOKUP(C396,quide!A:B,2,0)</f>
        <v>#N/A</v>
      </c>
      <c r="E396" s="62" t="e">
        <f>IF(VLOOKUP(B396,quide!$A$2:F460,3,0)&gt;0,VLOOKUP(B396,quide!$A$2:F460,3,0),VLOOKUP(B396,quide!$A$2:F460,6,0))</f>
        <v>#N/A</v>
      </c>
      <c r="F396" s="62" t="e">
        <f>VLOOKUP(C396,quide!$A$1:K1390,5,0)</f>
        <v>#N/A</v>
      </c>
      <c r="G396" s="63" t="e">
        <f t="shared" si="31"/>
        <v>#N/A</v>
      </c>
      <c r="H396" s="62">
        <f>IFERROR(VLOOKUP(B396,tbl5_piv!A:D,4,0),0)</f>
        <v>0</v>
      </c>
      <c r="I396" s="62">
        <f t="shared" si="32"/>
        <v>0</v>
      </c>
      <c r="J396" s="62">
        <f t="shared" si="33"/>
        <v>0</v>
      </c>
      <c r="K396" s="62">
        <f t="shared" si="34"/>
        <v>0</v>
      </c>
    </row>
    <row r="397" spans="1:11" ht="23.25" hidden="1" customHeight="1" x14ac:dyDescent="0.25">
      <c r="A397">
        <v>392</v>
      </c>
      <c r="B397">
        <f>IF(ISBLANK(A397),0,IF(AND(ISERROR(VLOOKUP(VLOOKUP(A397,ishod_substance!A:G,7,0),$B$4:B396,1,0))=TRUE,VLOOKUP(A397,ishod_substance!A:G,7,0)&gt;0),VLOOKUP(A397,ishod_substance!A:G,7,0),0))</f>
        <v>0</v>
      </c>
      <c r="C397" s="78">
        <f t="shared" si="30"/>
        <v>0</v>
      </c>
      <c r="D397" s="61" t="e">
        <f>VLOOKUP(C397,quide!A:B,2,0)</f>
        <v>#N/A</v>
      </c>
      <c r="E397" s="62" t="e">
        <f>IF(VLOOKUP(B397,quide!$A$2:F461,3,0)&gt;0,VLOOKUP(B397,quide!$A$2:F461,3,0),VLOOKUP(B397,quide!$A$2:F461,6,0))</f>
        <v>#N/A</v>
      </c>
      <c r="F397" s="62" t="e">
        <f>VLOOKUP(C397,quide!$A$1:K1391,5,0)</f>
        <v>#N/A</v>
      </c>
      <c r="G397" s="63" t="e">
        <f t="shared" si="31"/>
        <v>#N/A</v>
      </c>
      <c r="H397" s="62">
        <f>IFERROR(VLOOKUP(B397,tbl5_piv!A:D,4,0),0)</f>
        <v>0</v>
      </c>
      <c r="I397" s="62">
        <f t="shared" si="32"/>
        <v>0</v>
      </c>
      <c r="J397" s="62">
        <f t="shared" si="33"/>
        <v>0</v>
      </c>
      <c r="K397" s="62">
        <f t="shared" si="34"/>
        <v>0</v>
      </c>
    </row>
    <row r="398" spans="1:11" ht="23.25" hidden="1" customHeight="1" x14ac:dyDescent="0.25">
      <c r="A398">
        <v>393</v>
      </c>
      <c r="B398">
        <f>IF(ISBLANK(A398),0,IF(AND(ISERROR(VLOOKUP(VLOOKUP(A398,ishod_substance!A:G,7,0),$B$4:B397,1,0))=TRUE,VLOOKUP(A398,ishod_substance!A:G,7,0)&gt;0),VLOOKUP(A398,ishod_substance!A:G,7,0),0))</f>
        <v>0</v>
      </c>
      <c r="C398" s="78">
        <f t="shared" si="30"/>
        <v>0</v>
      </c>
      <c r="D398" s="61" t="e">
        <f>VLOOKUP(C398,quide!A:B,2,0)</f>
        <v>#N/A</v>
      </c>
      <c r="E398" s="62" t="e">
        <f>IF(VLOOKUP(B398,quide!$A$2:F462,3,0)&gt;0,VLOOKUP(B398,quide!$A$2:F462,3,0),VLOOKUP(B398,quide!$A$2:F462,6,0))</f>
        <v>#N/A</v>
      </c>
      <c r="F398" s="62" t="e">
        <f>VLOOKUP(C398,quide!$A$1:K1392,5,0)</f>
        <v>#N/A</v>
      </c>
      <c r="G398" s="63" t="e">
        <f t="shared" si="31"/>
        <v>#N/A</v>
      </c>
      <c r="H398" s="62">
        <f>IFERROR(VLOOKUP(B398,tbl5_piv!A:D,4,0),0)</f>
        <v>0</v>
      </c>
      <c r="I398" s="62">
        <f t="shared" si="32"/>
        <v>0</v>
      </c>
      <c r="J398" s="62">
        <f t="shared" si="33"/>
        <v>0</v>
      </c>
      <c r="K398" s="62">
        <f t="shared" si="34"/>
        <v>0</v>
      </c>
    </row>
    <row r="399" spans="1:11" ht="23.25" hidden="1" customHeight="1" x14ac:dyDescent="0.25">
      <c r="A399">
        <v>394</v>
      </c>
      <c r="B399">
        <f>IF(ISBLANK(A399),0,IF(AND(ISERROR(VLOOKUP(VLOOKUP(A399,ishod_substance!A:G,7,0),$B$4:B398,1,0))=TRUE,VLOOKUP(A399,ishod_substance!A:G,7,0)&gt;0),VLOOKUP(A399,ishod_substance!A:G,7,0),0))</f>
        <v>0</v>
      </c>
      <c r="C399" s="78">
        <f t="shared" si="30"/>
        <v>0</v>
      </c>
      <c r="D399" s="61" t="e">
        <f>VLOOKUP(C399,quide!A:B,2,0)</f>
        <v>#N/A</v>
      </c>
      <c r="E399" s="62" t="e">
        <f>IF(VLOOKUP(B399,quide!$A$2:F463,3,0)&gt;0,VLOOKUP(B399,quide!$A$2:F463,3,0),VLOOKUP(B399,quide!$A$2:F463,6,0))</f>
        <v>#N/A</v>
      </c>
      <c r="F399" s="62" t="e">
        <f>VLOOKUP(C399,quide!$A$1:K1393,5,0)</f>
        <v>#N/A</v>
      </c>
      <c r="G399" s="63" t="e">
        <f t="shared" si="31"/>
        <v>#N/A</v>
      </c>
      <c r="H399" s="62">
        <f>IFERROR(VLOOKUP(B399,tbl5_piv!A:D,4,0),0)</f>
        <v>0</v>
      </c>
      <c r="I399" s="62">
        <f t="shared" si="32"/>
        <v>0</v>
      </c>
      <c r="J399" s="62">
        <f t="shared" si="33"/>
        <v>0</v>
      </c>
      <c r="K399" s="62">
        <f t="shared" si="34"/>
        <v>0</v>
      </c>
    </row>
    <row r="400" spans="1:11" ht="23.25" hidden="1" customHeight="1" x14ac:dyDescent="0.25">
      <c r="A400">
        <v>395</v>
      </c>
      <c r="B400">
        <f>IF(ISBLANK(A400),0,IF(AND(ISERROR(VLOOKUP(VLOOKUP(A400,ishod_substance!A:G,7,0),$B$4:B399,1,0))=TRUE,VLOOKUP(A400,ishod_substance!A:G,7,0)&gt;0),VLOOKUP(A400,ishod_substance!A:G,7,0),0))</f>
        <v>0</v>
      </c>
      <c r="C400" s="78">
        <f t="shared" si="30"/>
        <v>0</v>
      </c>
      <c r="D400" s="61" t="e">
        <f>VLOOKUP(C400,quide!A:B,2,0)</f>
        <v>#N/A</v>
      </c>
      <c r="E400" s="62" t="e">
        <f>IF(VLOOKUP(B400,quide!$A$2:F464,3,0)&gt;0,VLOOKUP(B400,quide!$A$2:F464,3,0),VLOOKUP(B400,quide!$A$2:F464,6,0))</f>
        <v>#N/A</v>
      </c>
      <c r="F400" s="62" t="e">
        <f>VLOOKUP(C400,quide!$A$1:K1394,5,0)</f>
        <v>#N/A</v>
      </c>
      <c r="G400" s="63" t="e">
        <f t="shared" si="31"/>
        <v>#N/A</v>
      </c>
      <c r="H400" s="62">
        <f>IFERROR(VLOOKUP(B400,tbl5_piv!A:D,4,0),0)</f>
        <v>0</v>
      </c>
      <c r="I400" s="62">
        <f t="shared" si="32"/>
        <v>0</v>
      </c>
      <c r="J400" s="62">
        <f t="shared" si="33"/>
        <v>0</v>
      </c>
      <c r="K400" s="62">
        <f t="shared" si="34"/>
        <v>0</v>
      </c>
    </row>
    <row r="401" spans="1:11" ht="23.25" hidden="1" customHeight="1" x14ac:dyDescent="0.25">
      <c r="A401">
        <v>396</v>
      </c>
      <c r="B401">
        <f>IF(ISBLANK(A401),0,IF(AND(ISERROR(VLOOKUP(VLOOKUP(A401,ishod_substance!A:G,7,0),$B$4:B400,1,0))=TRUE,VLOOKUP(A401,ishod_substance!A:G,7,0)&gt;0),VLOOKUP(A401,ishod_substance!A:G,7,0),0))</f>
        <v>0</v>
      </c>
      <c r="C401" s="78">
        <f t="shared" si="30"/>
        <v>0</v>
      </c>
      <c r="D401" s="61" t="e">
        <f>VLOOKUP(C401,quide!A:B,2,0)</f>
        <v>#N/A</v>
      </c>
      <c r="E401" s="62" t="e">
        <f>IF(VLOOKUP(B401,quide!$A$2:F465,3,0)&gt;0,VLOOKUP(B401,quide!$A$2:F465,3,0),VLOOKUP(B401,quide!$A$2:F465,6,0))</f>
        <v>#N/A</v>
      </c>
      <c r="F401" s="62" t="e">
        <f>VLOOKUP(C401,quide!$A$1:K1395,5,0)</f>
        <v>#N/A</v>
      </c>
      <c r="G401" s="63" t="e">
        <f t="shared" si="31"/>
        <v>#N/A</v>
      </c>
      <c r="H401" s="62">
        <f>IFERROR(VLOOKUP(B401,tbl5_piv!A:D,4,0),0)</f>
        <v>0</v>
      </c>
      <c r="I401" s="62">
        <f t="shared" si="32"/>
        <v>0</v>
      </c>
      <c r="J401" s="62">
        <f t="shared" si="33"/>
        <v>0</v>
      </c>
      <c r="K401" s="62">
        <f t="shared" si="34"/>
        <v>0</v>
      </c>
    </row>
    <row r="402" spans="1:11" ht="23.25" hidden="1" customHeight="1" x14ac:dyDescent="0.25">
      <c r="A402">
        <v>397</v>
      </c>
      <c r="B402">
        <f>IF(ISBLANK(A402),0,IF(AND(ISERROR(VLOOKUP(VLOOKUP(A402,ishod_substance!A:G,7,0),$B$4:B401,1,0))=TRUE,VLOOKUP(A402,ishod_substance!A:G,7,0)&gt;0),VLOOKUP(A402,ishod_substance!A:G,7,0),0))</f>
        <v>0</v>
      </c>
      <c r="C402" s="78">
        <f t="shared" si="30"/>
        <v>0</v>
      </c>
      <c r="D402" s="61" t="e">
        <f>VLOOKUP(C402,quide!A:B,2,0)</f>
        <v>#N/A</v>
      </c>
      <c r="E402" s="62" t="e">
        <f>IF(VLOOKUP(B402,quide!$A$2:F466,3,0)&gt;0,VLOOKUP(B402,quide!$A$2:F466,3,0),VLOOKUP(B402,quide!$A$2:F466,6,0))</f>
        <v>#N/A</v>
      </c>
      <c r="F402" s="62" t="e">
        <f>VLOOKUP(C402,quide!$A$1:K1396,5,0)</f>
        <v>#N/A</v>
      </c>
      <c r="G402" s="63" t="e">
        <f t="shared" si="31"/>
        <v>#N/A</v>
      </c>
      <c r="H402" s="62">
        <f>IFERROR(VLOOKUP(B402,tbl5_piv!A:D,4,0),0)</f>
        <v>0</v>
      </c>
      <c r="I402" s="62">
        <f t="shared" si="32"/>
        <v>0</v>
      </c>
      <c r="J402" s="62">
        <f t="shared" si="33"/>
        <v>0</v>
      </c>
      <c r="K402" s="62">
        <f t="shared" si="34"/>
        <v>0</v>
      </c>
    </row>
    <row r="403" spans="1:11" ht="23.25" hidden="1" customHeight="1" x14ac:dyDescent="0.25">
      <c r="A403">
        <v>398</v>
      </c>
      <c r="B403">
        <f>IF(ISBLANK(A403),0,IF(AND(ISERROR(VLOOKUP(VLOOKUP(A403,ishod_substance!A:G,7,0),$B$4:B402,1,0))=TRUE,VLOOKUP(A403,ishod_substance!A:G,7,0)&gt;0),VLOOKUP(A403,ishod_substance!A:G,7,0),0))</f>
        <v>0</v>
      </c>
      <c r="C403" s="78">
        <f t="shared" si="30"/>
        <v>0</v>
      </c>
      <c r="D403" s="61" t="e">
        <f>VLOOKUP(C403,quide!A:B,2,0)</f>
        <v>#N/A</v>
      </c>
      <c r="E403" s="62" t="e">
        <f>IF(VLOOKUP(B403,quide!$A$2:F467,3,0)&gt;0,VLOOKUP(B403,quide!$A$2:F467,3,0),VLOOKUP(B403,quide!$A$2:F467,6,0))</f>
        <v>#N/A</v>
      </c>
      <c r="F403" s="62" t="e">
        <f>VLOOKUP(C403,quide!$A$1:K1397,5,0)</f>
        <v>#N/A</v>
      </c>
      <c r="G403" s="63" t="e">
        <f t="shared" si="31"/>
        <v>#N/A</v>
      </c>
      <c r="H403" s="62">
        <f>IFERROR(VLOOKUP(B403,tbl5_piv!A:D,4,0),0)</f>
        <v>0</v>
      </c>
      <c r="I403" s="62">
        <f t="shared" si="32"/>
        <v>0</v>
      </c>
      <c r="J403" s="62">
        <f t="shared" si="33"/>
        <v>0</v>
      </c>
      <c r="K403" s="62">
        <f t="shared" si="34"/>
        <v>0</v>
      </c>
    </row>
    <row r="404" spans="1:11" ht="23.25" hidden="1" customHeight="1" x14ac:dyDescent="0.25">
      <c r="A404">
        <v>399</v>
      </c>
      <c r="B404">
        <f>IF(ISBLANK(A404),0,IF(AND(ISERROR(VLOOKUP(VLOOKUP(A404,ishod_substance!A:G,7,0),$B$4:B403,1,0))=TRUE,VLOOKUP(A404,ishod_substance!A:G,7,0)&gt;0),VLOOKUP(A404,ishod_substance!A:G,7,0),0))</f>
        <v>0</v>
      </c>
      <c r="C404" s="78">
        <f t="shared" si="30"/>
        <v>0</v>
      </c>
      <c r="D404" s="61" t="e">
        <f>VLOOKUP(C404,quide!A:B,2,0)</f>
        <v>#N/A</v>
      </c>
      <c r="E404" s="62" t="e">
        <f>IF(VLOOKUP(B404,quide!$A$2:F468,3,0)&gt;0,VLOOKUP(B404,quide!$A$2:F468,3,0),VLOOKUP(B404,quide!$A$2:F468,6,0))</f>
        <v>#N/A</v>
      </c>
      <c r="F404" s="62" t="e">
        <f>VLOOKUP(C404,quide!$A$1:K1398,5,0)</f>
        <v>#N/A</v>
      </c>
      <c r="G404" s="63" t="e">
        <f t="shared" si="31"/>
        <v>#N/A</v>
      </c>
      <c r="H404" s="62">
        <f>IFERROR(VLOOKUP(B404,tbl5_piv!A:D,4,0),0)</f>
        <v>0</v>
      </c>
      <c r="I404" s="62">
        <f t="shared" si="32"/>
        <v>0</v>
      </c>
      <c r="J404" s="62">
        <f t="shared" si="33"/>
        <v>0</v>
      </c>
      <c r="K404" s="62">
        <f t="shared" si="34"/>
        <v>0</v>
      </c>
    </row>
    <row r="405" spans="1:11" ht="23.25" hidden="1" customHeight="1" x14ac:dyDescent="0.25">
      <c r="A405">
        <v>400</v>
      </c>
      <c r="B405">
        <f>IF(ISBLANK(A405),0,IF(AND(ISERROR(VLOOKUP(VLOOKUP(A405,ishod_substance!A:G,7,0),$B$4:B404,1,0))=TRUE,VLOOKUP(A405,ishod_substance!A:G,7,0)&gt;0),VLOOKUP(A405,ishod_substance!A:G,7,0),0))</f>
        <v>0</v>
      </c>
      <c r="C405" s="78">
        <f t="shared" si="30"/>
        <v>0</v>
      </c>
      <c r="D405" s="61" t="e">
        <f>VLOOKUP(C405,quide!A:B,2,0)</f>
        <v>#N/A</v>
      </c>
      <c r="E405" s="62" t="e">
        <f>IF(VLOOKUP(B405,quide!$A$2:F469,3,0)&gt;0,VLOOKUP(B405,quide!$A$2:F469,3,0),VLOOKUP(B405,quide!$A$2:F469,6,0))</f>
        <v>#N/A</v>
      </c>
      <c r="F405" s="62" t="e">
        <f>VLOOKUP(C405,quide!$A$1:K1399,5,0)</f>
        <v>#N/A</v>
      </c>
      <c r="G405" s="63" t="e">
        <f t="shared" si="31"/>
        <v>#N/A</v>
      </c>
      <c r="H405" s="62">
        <f>IFERROR(VLOOKUP(B405,tbl5_piv!A:D,4,0),0)</f>
        <v>0</v>
      </c>
      <c r="I405" s="62">
        <f t="shared" si="32"/>
        <v>0</v>
      </c>
      <c r="J405" s="62">
        <f t="shared" si="33"/>
        <v>0</v>
      </c>
      <c r="K405" s="62">
        <f t="shared" si="34"/>
        <v>0</v>
      </c>
    </row>
    <row r="406" spans="1:11" ht="23.25" hidden="1" customHeight="1" x14ac:dyDescent="0.25">
      <c r="A406">
        <v>401</v>
      </c>
      <c r="B406">
        <f>IF(ISBLANK(A406),0,IF(AND(ISERROR(VLOOKUP(VLOOKUP(A406,ishod_substance!A:G,7,0),$B$4:B405,1,0))=TRUE,VLOOKUP(A406,ishod_substance!A:G,7,0)&gt;0),VLOOKUP(A406,ishod_substance!A:G,7,0),0))</f>
        <v>0</v>
      </c>
      <c r="C406" s="78">
        <f t="shared" si="30"/>
        <v>0</v>
      </c>
      <c r="D406" s="61" t="e">
        <f>VLOOKUP(C406,quide!A:B,2,0)</f>
        <v>#N/A</v>
      </c>
      <c r="E406" s="62" t="e">
        <f>IF(VLOOKUP(B406,quide!$A$2:F470,3,0)&gt;0,VLOOKUP(B406,quide!$A$2:F470,3,0),VLOOKUP(B406,quide!$A$2:F470,6,0))</f>
        <v>#N/A</v>
      </c>
      <c r="F406" s="62" t="e">
        <f>VLOOKUP(C406,quide!$A$1:K1400,5,0)</f>
        <v>#N/A</v>
      </c>
      <c r="G406" s="63" t="e">
        <f t="shared" si="31"/>
        <v>#N/A</v>
      </c>
      <c r="H406" s="62">
        <f>IFERROR(VLOOKUP(B406,tbl5_piv!A:D,4,0),0)</f>
        <v>0</v>
      </c>
      <c r="I406" s="62">
        <f t="shared" si="32"/>
        <v>0</v>
      </c>
      <c r="J406" s="62">
        <f t="shared" si="33"/>
        <v>0</v>
      </c>
      <c r="K406" s="62">
        <f t="shared" si="34"/>
        <v>0</v>
      </c>
    </row>
    <row r="407" spans="1:11" ht="23.25" hidden="1" customHeight="1" x14ac:dyDescent="0.25">
      <c r="A407">
        <v>402</v>
      </c>
      <c r="B407">
        <f>IF(ISBLANK(A407),0,IF(AND(ISERROR(VLOOKUP(VLOOKUP(A407,ishod_substance!A:G,7,0),$B$4:B406,1,0))=TRUE,VLOOKUP(A407,ishod_substance!A:G,7,0)&gt;0),VLOOKUP(A407,ishod_substance!A:G,7,0),0))</f>
        <v>0</v>
      </c>
      <c r="C407" s="78">
        <f t="shared" si="30"/>
        <v>0</v>
      </c>
      <c r="D407" s="61" t="e">
        <f>VLOOKUP(C407,quide!A:B,2,0)</f>
        <v>#N/A</v>
      </c>
      <c r="E407" s="62" t="e">
        <f>IF(VLOOKUP(B407,quide!$A$2:F471,3,0)&gt;0,VLOOKUP(B407,quide!$A$2:F471,3,0),VLOOKUP(B407,quide!$A$2:F471,6,0))</f>
        <v>#N/A</v>
      </c>
      <c r="F407" s="62" t="e">
        <f>VLOOKUP(C407,quide!$A$1:K1401,5,0)</f>
        <v>#N/A</v>
      </c>
      <c r="G407" s="63" t="e">
        <f t="shared" si="31"/>
        <v>#N/A</v>
      </c>
      <c r="H407" s="62">
        <f>IFERROR(VLOOKUP(B407,tbl5_piv!A:D,4,0),0)</f>
        <v>0</v>
      </c>
      <c r="I407" s="62">
        <f t="shared" si="32"/>
        <v>0</v>
      </c>
      <c r="J407" s="62">
        <f t="shared" si="33"/>
        <v>0</v>
      </c>
      <c r="K407" s="62">
        <f t="shared" si="34"/>
        <v>0</v>
      </c>
    </row>
    <row r="408" spans="1:11" ht="23.25" hidden="1" customHeight="1" x14ac:dyDescent="0.25">
      <c r="A408">
        <v>403</v>
      </c>
      <c r="B408">
        <f>IF(ISBLANK(A408),0,IF(AND(ISERROR(VLOOKUP(VLOOKUP(A408,ishod_substance!A:G,7,0),$B$4:B407,1,0))=TRUE,VLOOKUP(A408,ishod_substance!A:G,7,0)&gt;0),VLOOKUP(A408,ishod_substance!A:G,7,0),0))</f>
        <v>0</v>
      </c>
      <c r="C408" s="78">
        <f t="shared" si="30"/>
        <v>0</v>
      </c>
      <c r="D408" s="61" t="e">
        <f>VLOOKUP(C408,quide!A:B,2,0)</f>
        <v>#N/A</v>
      </c>
      <c r="E408" s="62" t="e">
        <f>IF(VLOOKUP(B408,quide!$A$2:F472,3,0)&gt;0,VLOOKUP(B408,quide!$A$2:F472,3,0),VLOOKUP(B408,quide!$A$2:F472,6,0))</f>
        <v>#N/A</v>
      </c>
      <c r="F408" s="62" t="e">
        <f>VLOOKUP(C408,quide!$A$1:K1402,5,0)</f>
        <v>#N/A</v>
      </c>
      <c r="G408" s="63" t="e">
        <f t="shared" si="31"/>
        <v>#N/A</v>
      </c>
      <c r="H408" s="62">
        <f>IFERROR(VLOOKUP(B408,tbl5_piv!A:D,4,0),0)</f>
        <v>0</v>
      </c>
      <c r="I408" s="62">
        <f t="shared" si="32"/>
        <v>0</v>
      </c>
      <c r="J408" s="62">
        <f t="shared" si="33"/>
        <v>0</v>
      </c>
      <c r="K408" s="62">
        <f t="shared" si="34"/>
        <v>0</v>
      </c>
    </row>
    <row r="409" spans="1:11" ht="23.25" hidden="1" customHeight="1" x14ac:dyDescent="0.25">
      <c r="A409">
        <v>404</v>
      </c>
      <c r="B409">
        <f>IF(ISBLANK(A409),0,IF(AND(ISERROR(VLOOKUP(VLOOKUP(A409,ishod_substance!A:G,7,0),$B$4:B408,1,0))=TRUE,VLOOKUP(A409,ishod_substance!A:G,7,0)&gt;0),VLOOKUP(A409,ishod_substance!A:G,7,0),0))</f>
        <v>0</v>
      </c>
      <c r="C409" s="78">
        <f t="shared" si="30"/>
        <v>0</v>
      </c>
      <c r="D409" s="61" t="e">
        <f>VLOOKUP(C409,quide!A:B,2,0)</f>
        <v>#N/A</v>
      </c>
      <c r="E409" s="62" t="e">
        <f>IF(VLOOKUP(B409,quide!$A$2:F473,3,0)&gt;0,VLOOKUP(B409,quide!$A$2:F473,3,0),VLOOKUP(B409,quide!$A$2:F473,6,0))</f>
        <v>#N/A</v>
      </c>
      <c r="F409" s="62" t="e">
        <f>VLOOKUP(C409,quide!$A$1:K1403,5,0)</f>
        <v>#N/A</v>
      </c>
      <c r="G409" s="63" t="e">
        <f t="shared" si="31"/>
        <v>#N/A</v>
      </c>
      <c r="H409" s="62">
        <f>IFERROR(VLOOKUP(B409,tbl5_piv!A:D,4,0),0)</f>
        <v>0</v>
      </c>
      <c r="I409" s="62">
        <f t="shared" si="32"/>
        <v>0</v>
      </c>
      <c r="J409" s="62">
        <f t="shared" si="33"/>
        <v>0</v>
      </c>
      <c r="K409" s="62">
        <f t="shared" si="34"/>
        <v>0</v>
      </c>
    </row>
    <row r="410" spans="1:11" ht="23.25" hidden="1" customHeight="1" x14ac:dyDescent="0.25">
      <c r="A410">
        <v>405</v>
      </c>
      <c r="B410">
        <f>IF(ISBLANK(A410),0,IF(AND(ISERROR(VLOOKUP(VLOOKUP(A410,ishod_substance!A:G,7,0),$B$4:B409,1,0))=TRUE,VLOOKUP(A410,ishod_substance!A:G,7,0)&gt;0),VLOOKUP(A410,ishod_substance!A:G,7,0),0))</f>
        <v>0</v>
      </c>
      <c r="C410" s="78">
        <f t="shared" si="30"/>
        <v>0</v>
      </c>
      <c r="D410" s="61" t="e">
        <f>VLOOKUP(C410,quide!A:B,2,0)</f>
        <v>#N/A</v>
      </c>
      <c r="E410" s="62" t="e">
        <f>IF(VLOOKUP(B410,quide!$A$2:F474,3,0)&gt;0,VLOOKUP(B410,quide!$A$2:F474,3,0),VLOOKUP(B410,quide!$A$2:F474,6,0))</f>
        <v>#N/A</v>
      </c>
      <c r="F410" s="62" t="e">
        <f>VLOOKUP(C410,quide!$A$1:K1404,5,0)</f>
        <v>#N/A</v>
      </c>
      <c r="G410" s="63" t="e">
        <f t="shared" si="31"/>
        <v>#N/A</v>
      </c>
      <c r="H410" s="62">
        <f>IFERROR(VLOOKUP(B410,tbl5_piv!A:D,4,0),0)</f>
        <v>0</v>
      </c>
      <c r="I410" s="62">
        <f t="shared" si="32"/>
        <v>0</v>
      </c>
      <c r="J410" s="62">
        <f t="shared" si="33"/>
        <v>0</v>
      </c>
      <c r="K410" s="62">
        <f t="shared" si="34"/>
        <v>0</v>
      </c>
    </row>
    <row r="411" spans="1:11" ht="23.25" hidden="1" customHeight="1" x14ac:dyDescent="0.25">
      <c r="A411">
        <v>406</v>
      </c>
      <c r="B411">
        <f>IF(ISBLANK(A411),0,IF(AND(ISERROR(VLOOKUP(VLOOKUP(A411,ishod_substance!A:G,7,0),$B$4:B410,1,0))=TRUE,VLOOKUP(A411,ishod_substance!A:G,7,0)&gt;0),VLOOKUP(A411,ishod_substance!A:G,7,0),0))</f>
        <v>0</v>
      </c>
      <c r="C411" s="78">
        <f t="shared" si="30"/>
        <v>0</v>
      </c>
      <c r="D411" s="61" t="e">
        <f>VLOOKUP(C411,quide!A:B,2,0)</f>
        <v>#N/A</v>
      </c>
      <c r="E411" s="62" t="e">
        <f>IF(VLOOKUP(B411,quide!$A$2:F475,3,0)&gt;0,VLOOKUP(B411,quide!$A$2:F475,3,0),VLOOKUP(B411,quide!$A$2:F475,6,0))</f>
        <v>#N/A</v>
      </c>
      <c r="F411" s="62" t="e">
        <f>VLOOKUP(C411,quide!$A$1:K1405,5,0)</f>
        <v>#N/A</v>
      </c>
      <c r="G411" s="63" t="e">
        <f t="shared" si="31"/>
        <v>#N/A</v>
      </c>
      <c r="H411" s="62">
        <f>IFERROR(VLOOKUP(B411,tbl5_piv!A:D,4,0),0)</f>
        <v>0</v>
      </c>
      <c r="I411" s="62">
        <f t="shared" si="32"/>
        <v>0</v>
      </c>
      <c r="J411" s="62">
        <f t="shared" si="33"/>
        <v>0</v>
      </c>
      <c r="K411" s="62">
        <f t="shared" si="34"/>
        <v>0</v>
      </c>
    </row>
    <row r="412" spans="1:11" ht="23.25" hidden="1" customHeight="1" x14ac:dyDescent="0.25">
      <c r="A412">
        <v>407</v>
      </c>
      <c r="B412">
        <f>IF(ISBLANK(A412),0,IF(AND(ISERROR(VLOOKUP(VLOOKUP(A412,ishod_substance!A:G,7,0),$B$4:B411,1,0))=TRUE,VLOOKUP(A412,ishod_substance!A:G,7,0)&gt;0),VLOOKUP(A412,ishod_substance!A:G,7,0),0))</f>
        <v>0</v>
      </c>
      <c r="C412" s="78">
        <f t="shared" si="30"/>
        <v>0</v>
      </c>
      <c r="D412" s="61" t="e">
        <f>VLOOKUP(C412,quide!A:B,2,0)</f>
        <v>#N/A</v>
      </c>
      <c r="E412" s="62" t="e">
        <f>IF(VLOOKUP(B412,quide!$A$2:F476,3,0)&gt;0,VLOOKUP(B412,quide!$A$2:F476,3,0),VLOOKUP(B412,quide!$A$2:F476,6,0))</f>
        <v>#N/A</v>
      </c>
      <c r="F412" s="62" t="e">
        <f>VLOOKUP(C412,quide!$A$1:K1406,5,0)</f>
        <v>#N/A</v>
      </c>
      <c r="G412" s="63" t="e">
        <f t="shared" si="31"/>
        <v>#N/A</v>
      </c>
      <c r="H412" s="62">
        <f>IFERROR(VLOOKUP(B412,tbl5_piv!A:D,4,0),0)</f>
        <v>0</v>
      </c>
      <c r="I412" s="62">
        <f t="shared" si="32"/>
        <v>0</v>
      </c>
      <c r="J412" s="62">
        <f t="shared" si="33"/>
        <v>0</v>
      </c>
      <c r="K412" s="62">
        <f t="shared" si="34"/>
        <v>0</v>
      </c>
    </row>
    <row r="413" spans="1:11" ht="23.25" hidden="1" customHeight="1" x14ac:dyDescent="0.25">
      <c r="A413">
        <v>408</v>
      </c>
      <c r="B413">
        <f>IF(ISBLANK(A413),0,IF(AND(ISERROR(VLOOKUP(VLOOKUP(A413,ishod_substance!A:G,7,0),$B$4:B412,1,0))=TRUE,VLOOKUP(A413,ishod_substance!A:G,7,0)&gt;0),VLOOKUP(A413,ishod_substance!A:G,7,0),0))</f>
        <v>0</v>
      </c>
      <c r="C413" s="78">
        <f t="shared" si="30"/>
        <v>0</v>
      </c>
      <c r="D413" s="61" t="e">
        <f>VLOOKUP(C413,quide!A:B,2,0)</f>
        <v>#N/A</v>
      </c>
      <c r="E413" s="62" t="e">
        <f>IF(VLOOKUP(B413,quide!$A$2:F477,3,0)&gt;0,VLOOKUP(B413,quide!$A$2:F477,3,0),VLOOKUP(B413,quide!$A$2:F477,6,0))</f>
        <v>#N/A</v>
      </c>
      <c r="F413" s="62" t="e">
        <f>VLOOKUP(C413,quide!$A$1:K1407,5,0)</f>
        <v>#N/A</v>
      </c>
      <c r="G413" s="63" t="e">
        <f t="shared" si="31"/>
        <v>#N/A</v>
      </c>
      <c r="H413" s="62">
        <f>IFERROR(VLOOKUP(B413,tbl5_piv!A:D,4,0),0)</f>
        <v>0</v>
      </c>
      <c r="I413" s="62">
        <f t="shared" si="32"/>
        <v>0</v>
      </c>
      <c r="J413" s="62">
        <f t="shared" si="33"/>
        <v>0</v>
      </c>
      <c r="K413" s="62">
        <f t="shared" si="34"/>
        <v>0</v>
      </c>
    </row>
    <row r="414" spans="1:11" ht="23.25" hidden="1" customHeight="1" x14ac:dyDescent="0.25">
      <c r="A414">
        <v>409</v>
      </c>
      <c r="B414">
        <f>IF(ISBLANK(A414),0,IF(AND(ISERROR(VLOOKUP(VLOOKUP(A414,ishod_substance!A:G,7,0),$B$4:B413,1,0))=TRUE,VLOOKUP(A414,ishod_substance!A:G,7,0)&gt;0),VLOOKUP(A414,ishod_substance!A:G,7,0),0))</f>
        <v>0</v>
      </c>
      <c r="C414" s="78">
        <f t="shared" si="30"/>
        <v>0</v>
      </c>
      <c r="D414" s="61" t="e">
        <f>VLOOKUP(C414,quide!A:B,2,0)</f>
        <v>#N/A</v>
      </c>
      <c r="E414" s="62" t="e">
        <f>IF(VLOOKUP(B414,quide!$A$2:F478,3,0)&gt;0,VLOOKUP(B414,quide!$A$2:F478,3,0),VLOOKUP(B414,quide!$A$2:F478,6,0))</f>
        <v>#N/A</v>
      </c>
      <c r="F414" s="62" t="e">
        <f>VLOOKUP(C414,quide!$A$1:K1408,5,0)</f>
        <v>#N/A</v>
      </c>
      <c r="G414" s="63" t="e">
        <f t="shared" si="31"/>
        <v>#N/A</v>
      </c>
      <c r="H414" s="62">
        <f>IFERROR(VLOOKUP(B414,tbl5_piv!A:D,4,0),0)</f>
        <v>0</v>
      </c>
      <c r="I414" s="62">
        <f t="shared" si="32"/>
        <v>0</v>
      </c>
      <c r="J414" s="62">
        <f t="shared" si="33"/>
        <v>0</v>
      </c>
      <c r="K414" s="62">
        <f t="shared" si="34"/>
        <v>0</v>
      </c>
    </row>
    <row r="415" spans="1:11" ht="23.25" hidden="1" customHeight="1" x14ac:dyDescent="0.25">
      <c r="A415">
        <v>410</v>
      </c>
      <c r="B415">
        <f>IF(ISBLANK(A415),0,IF(AND(ISERROR(VLOOKUP(VLOOKUP(A415,ishod_substance!A:G,7,0),$B$4:B414,1,0))=TRUE,VLOOKUP(A415,ishod_substance!A:G,7,0)&gt;0),VLOOKUP(A415,ishod_substance!A:G,7,0),0))</f>
        <v>0</v>
      </c>
      <c r="C415" s="78">
        <f t="shared" si="30"/>
        <v>0</v>
      </c>
      <c r="D415" s="61" t="e">
        <f>VLOOKUP(C415,quide!A:B,2,0)</f>
        <v>#N/A</v>
      </c>
      <c r="E415" s="62" t="e">
        <f>IF(VLOOKUP(B415,quide!$A$2:F479,3,0)&gt;0,VLOOKUP(B415,quide!$A$2:F479,3,0),VLOOKUP(B415,quide!$A$2:F479,6,0))</f>
        <v>#N/A</v>
      </c>
      <c r="F415" s="62" t="e">
        <f>VLOOKUP(C415,quide!$A$1:K1409,5,0)</f>
        <v>#N/A</v>
      </c>
      <c r="G415" s="63" t="e">
        <f t="shared" si="31"/>
        <v>#N/A</v>
      </c>
      <c r="H415" s="62">
        <f>IFERROR(VLOOKUP(B415,tbl5_piv!A:D,4,0),0)</f>
        <v>0</v>
      </c>
      <c r="I415" s="62">
        <f t="shared" si="32"/>
        <v>0</v>
      </c>
      <c r="J415" s="62">
        <f t="shared" si="33"/>
        <v>0</v>
      </c>
      <c r="K415" s="62">
        <f t="shared" si="34"/>
        <v>0</v>
      </c>
    </row>
    <row r="416" spans="1:11" ht="23.25" hidden="1" customHeight="1" x14ac:dyDescent="0.25">
      <c r="A416">
        <v>411</v>
      </c>
      <c r="B416">
        <f>IF(ISBLANK(A416),0,IF(AND(ISERROR(VLOOKUP(VLOOKUP(A416,ishod_substance!A:G,7,0),$B$4:B415,1,0))=TRUE,VLOOKUP(A416,ishod_substance!A:G,7,0)&gt;0),VLOOKUP(A416,ishod_substance!A:G,7,0),0))</f>
        <v>0</v>
      </c>
      <c r="C416" s="78">
        <f t="shared" si="30"/>
        <v>0</v>
      </c>
      <c r="D416" s="61" t="e">
        <f>VLOOKUP(C416,quide!A:B,2,0)</f>
        <v>#N/A</v>
      </c>
      <c r="E416" s="62" t="e">
        <f>IF(VLOOKUP(B416,quide!$A$2:F480,3,0)&gt;0,VLOOKUP(B416,quide!$A$2:F480,3,0),VLOOKUP(B416,quide!$A$2:F480,6,0))</f>
        <v>#N/A</v>
      </c>
      <c r="F416" s="62" t="e">
        <f>VLOOKUP(C416,quide!$A$1:K1410,5,0)</f>
        <v>#N/A</v>
      </c>
      <c r="G416" s="63" t="e">
        <f t="shared" si="31"/>
        <v>#N/A</v>
      </c>
      <c r="H416" s="62">
        <f>IFERROR(VLOOKUP(B416,tbl5_piv!A:D,4,0),0)</f>
        <v>0</v>
      </c>
      <c r="I416" s="62">
        <f t="shared" si="32"/>
        <v>0</v>
      </c>
      <c r="J416" s="62">
        <f t="shared" si="33"/>
        <v>0</v>
      </c>
      <c r="K416" s="62">
        <f t="shared" si="34"/>
        <v>0</v>
      </c>
    </row>
    <row r="417" spans="1:11" ht="23.25" hidden="1" customHeight="1" x14ac:dyDescent="0.25">
      <c r="A417">
        <v>412</v>
      </c>
      <c r="B417">
        <f>IF(ISBLANK(A417),0,IF(AND(ISERROR(VLOOKUP(VLOOKUP(A417,ishod_substance!A:G,7,0),$B$4:B416,1,0))=TRUE,VLOOKUP(A417,ishod_substance!A:G,7,0)&gt;0),VLOOKUP(A417,ishod_substance!A:G,7,0),0))</f>
        <v>0</v>
      </c>
      <c r="C417" s="78">
        <f t="shared" si="30"/>
        <v>0</v>
      </c>
      <c r="D417" s="61" t="e">
        <f>VLOOKUP(C417,quide!A:B,2,0)</f>
        <v>#N/A</v>
      </c>
      <c r="E417" s="62" t="e">
        <f>IF(VLOOKUP(B417,quide!$A$2:F481,3,0)&gt;0,VLOOKUP(B417,quide!$A$2:F481,3,0),VLOOKUP(B417,quide!$A$2:F481,6,0))</f>
        <v>#N/A</v>
      </c>
      <c r="F417" s="62" t="e">
        <f>VLOOKUP(C417,quide!$A$1:K1411,5,0)</f>
        <v>#N/A</v>
      </c>
      <c r="G417" s="63" t="e">
        <f t="shared" si="31"/>
        <v>#N/A</v>
      </c>
      <c r="H417" s="62">
        <f>IFERROR(VLOOKUP(B417,tbl5_piv!A:D,4,0),0)</f>
        <v>0</v>
      </c>
      <c r="I417" s="62">
        <f t="shared" si="32"/>
        <v>0</v>
      </c>
      <c r="J417" s="62">
        <f t="shared" si="33"/>
        <v>0</v>
      </c>
      <c r="K417" s="62">
        <f t="shared" si="34"/>
        <v>0</v>
      </c>
    </row>
    <row r="418" spans="1:11" ht="23.25" hidden="1" customHeight="1" x14ac:dyDescent="0.25">
      <c r="A418">
        <v>413</v>
      </c>
      <c r="B418">
        <f>IF(ISBLANK(A418),0,IF(AND(ISERROR(VLOOKUP(VLOOKUP(A418,ishod_substance!A:G,7,0),$B$4:B417,1,0))=TRUE,VLOOKUP(A418,ishod_substance!A:G,7,0)&gt;0),VLOOKUP(A418,ishod_substance!A:G,7,0),0))</f>
        <v>0</v>
      </c>
      <c r="C418" s="78">
        <f t="shared" si="30"/>
        <v>0</v>
      </c>
      <c r="D418" s="61" t="e">
        <f>VLOOKUP(C418,quide!A:B,2,0)</f>
        <v>#N/A</v>
      </c>
      <c r="E418" s="62" t="e">
        <f>IF(VLOOKUP(B418,quide!$A$2:F482,3,0)&gt;0,VLOOKUP(B418,quide!$A$2:F482,3,0),VLOOKUP(B418,quide!$A$2:F482,6,0))</f>
        <v>#N/A</v>
      </c>
      <c r="F418" s="62" t="e">
        <f>VLOOKUP(C418,quide!$A$1:K1412,5,0)</f>
        <v>#N/A</v>
      </c>
      <c r="G418" s="63" t="e">
        <f t="shared" si="31"/>
        <v>#N/A</v>
      </c>
      <c r="H418" s="62">
        <f>IFERROR(VLOOKUP(B418,tbl5_piv!A:D,4,0),0)</f>
        <v>0</v>
      </c>
      <c r="I418" s="62">
        <f t="shared" si="32"/>
        <v>0</v>
      </c>
      <c r="J418" s="62">
        <f t="shared" si="33"/>
        <v>0</v>
      </c>
      <c r="K418" s="62">
        <f t="shared" si="34"/>
        <v>0</v>
      </c>
    </row>
    <row r="419" spans="1:11" ht="23.25" hidden="1" customHeight="1" x14ac:dyDescent="0.25">
      <c r="A419">
        <v>414</v>
      </c>
      <c r="B419">
        <f>IF(ISBLANK(A419),0,IF(AND(ISERROR(VLOOKUP(VLOOKUP(A419,ishod_substance!A:G,7,0),$B$4:B418,1,0))=TRUE,VLOOKUP(A419,ishod_substance!A:G,7,0)&gt;0),VLOOKUP(A419,ishod_substance!A:G,7,0),0))</f>
        <v>0</v>
      </c>
      <c r="C419" s="78">
        <f t="shared" si="30"/>
        <v>0</v>
      </c>
      <c r="D419" s="61" t="e">
        <f>VLOOKUP(C419,quide!A:B,2,0)</f>
        <v>#N/A</v>
      </c>
      <c r="E419" s="62" t="e">
        <f>IF(VLOOKUP(B419,quide!$A$2:F483,3,0)&gt;0,VLOOKUP(B419,quide!$A$2:F483,3,0),VLOOKUP(B419,quide!$A$2:F483,6,0))</f>
        <v>#N/A</v>
      </c>
      <c r="F419" s="62" t="e">
        <f>VLOOKUP(C419,quide!$A$1:K1413,5,0)</f>
        <v>#N/A</v>
      </c>
      <c r="G419" s="63" t="e">
        <f t="shared" si="31"/>
        <v>#N/A</v>
      </c>
      <c r="H419" s="62">
        <f>IFERROR(VLOOKUP(B419,tbl5_piv!A:D,4,0),0)</f>
        <v>0</v>
      </c>
      <c r="I419" s="62">
        <f t="shared" si="32"/>
        <v>0</v>
      </c>
      <c r="J419" s="62">
        <f t="shared" si="33"/>
        <v>0</v>
      </c>
      <c r="K419" s="62">
        <f t="shared" si="34"/>
        <v>0</v>
      </c>
    </row>
    <row r="420" spans="1:11" ht="23.25" hidden="1" customHeight="1" x14ac:dyDescent="0.25">
      <c r="A420">
        <v>415</v>
      </c>
      <c r="B420">
        <f>IF(ISBLANK(A420),0,IF(AND(ISERROR(VLOOKUP(VLOOKUP(A420,ishod_substance!A:G,7,0),$B$4:B419,1,0))=TRUE,VLOOKUP(A420,ishod_substance!A:G,7,0)&gt;0),VLOOKUP(A420,ishod_substance!A:G,7,0),0))</f>
        <v>0</v>
      </c>
      <c r="C420" s="78">
        <f t="shared" si="30"/>
        <v>0</v>
      </c>
      <c r="D420" s="61" t="e">
        <f>VLOOKUP(C420,quide!A:B,2,0)</f>
        <v>#N/A</v>
      </c>
      <c r="E420" s="62" t="e">
        <f>IF(VLOOKUP(B420,quide!$A$2:F484,3,0)&gt;0,VLOOKUP(B420,quide!$A$2:F484,3,0),VLOOKUP(B420,quide!$A$2:F484,6,0))</f>
        <v>#N/A</v>
      </c>
      <c r="F420" s="62" t="e">
        <f>VLOOKUP(C420,quide!$A$1:K1414,5,0)</f>
        <v>#N/A</v>
      </c>
      <c r="G420" s="63" t="e">
        <f t="shared" si="31"/>
        <v>#N/A</v>
      </c>
      <c r="H420" s="62">
        <f>IFERROR(VLOOKUP(B420,tbl5_piv!A:D,4,0),0)</f>
        <v>0</v>
      </c>
      <c r="I420" s="62">
        <f t="shared" si="32"/>
        <v>0</v>
      </c>
      <c r="J420" s="62">
        <f t="shared" si="33"/>
        <v>0</v>
      </c>
      <c r="K420" s="62">
        <f t="shared" si="34"/>
        <v>0</v>
      </c>
    </row>
    <row r="421" spans="1:11" ht="23.25" hidden="1" customHeight="1" x14ac:dyDescent="0.25">
      <c r="A421">
        <v>416</v>
      </c>
      <c r="B421">
        <f>IF(ISBLANK(A421),0,IF(AND(ISERROR(VLOOKUP(VLOOKUP(A421,ishod_substance!A:G,7,0),$B$4:B420,1,0))=TRUE,VLOOKUP(A421,ishod_substance!A:G,7,0)&gt;0),VLOOKUP(A421,ishod_substance!A:G,7,0),0))</f>
        <v>0</v>
      </c>
      <c r="C421" s="78">
        <f t="shared" si="30"/>
        <v>0</v>
      </c>
      <c r="D421" s="61" t="e">
        <f>VLOOKUP(C421,quide!A:B,2,0)</f>
        <v>#N/A</v>
      </c>
      <c r="E421" s="62" t="e">
        <f>IF(VLOOKUP(B421,quide!$A$2:F485,3,0)&gt;0,VLOOKUP(B421,quide!$A$2:F485,3,0),VLOOKUP(B421,quide!$A$2:F485,6,0))</f>
        <v>#N/A</v>
      </c>
      <c r="F421" s="62" t="e">
        <f>VLOOKUP(C421,quide!$A$1:K1415,5,0)</f>
        <v>#N/A</v>
      </c>
      <c r="G421" s="63" t="e">
        <f t="shared" si="31"/>
        <v>#N/A</v>
      </c>
      <c r="H421" s="62">
        <f>IFERROR(VLOOKUP(B421,tbl5_piv!A:D,4,0),0)</f>
        <v>0</v>
      </c>
      <c r="I421" s="62">
        <f t="shared" si="32"/>
        <v>0</v>
      </c>
      <c r="J421" s="62">
        <f t="shared" si="33"/>
        <v>0</v>
      </c>
      <c r="K421" s="62">
        <f t="shared" si="34"/>
        <v>0</v>
      </c>
    </row>
    <row r="422" spans="1:11" ht="23.25" hidden="1" customHeight="1" x14ac:dyDescent="0.25">
      <c r="A422">
        <v>417</v>
      </c>
      <c r="B422">
        <f>IF(ISBLANK(A422),0,IF(AND(ISERROR(VLOOKUP(VLOOKUP(A422,ishod_substance!A:G,7,0),$B$4:B421,1,0))=TRUE,VLOOKUP(A422,ishod_substance!A:G,7,0)&gt;0),VLOOKUP(A422,ishod_substance!A:G,7,0),0))</f>
        <v>0</v>
      </c>
      <c r="C422" s="78">
        <f t="shared" si="30"/>
        <v>0</v>
      </c>
      <c r="D422" s="61" t="e">
        <f>VLOOKUP(C422,quide!A:B,2,0)</f>
        <v>#N/A</v>
      </c>
      <c r="E422" s="62" t="e">
        <f>IF(VLOOKUP(B422,quide!$A$2:F486,3,0)&gt;0,VLOOKUP(B422,quide!$A$2:F486,3,0),VLOOKUP(B422,quide!$A$2:F486,6,0))</f>
        <v>#N/A</v>
      </c>
      <c r="F422" s="62" t="e">
        <f>VLOOKUP(C422,quide!$A$1:K1416,5,0)</f>
        <v>#N/A</v>
      </c>
      <c r="G422" s="63" t="e">
        <f t="shared" si="31"/>
        <v>#N/A</v>
      </c>
      <c r="H422" s="62">
        <f>IFERROR(VLOOKUP(B422,tbl5_piv!A:D,4,0),0)</f>
        <v>0</v>
      </c>
      <c r="I422" s="62">
        <f t="shared" si="32"/>
        <v>0</v>
      </c>
      <c r="J422" s="62">
        <f t="shared" si="33"/>
        <v>0</v>
      </c>
      <c r="K422" s="62">
        <f t="shared" si="34"/>
        <v>0</v>
      </c>
    </row>
    <row r="423" spans="1:11" ht="23.25" hidden="1" customHeight="1" x14ac:dyDescent="0.25">
      <c r="A423">
        <v>418</v>
      </c>
      <c r="B423">
        <f>IF(ISBLANK(A423),0,IF(AND(ISERROR(VLOOKUP(VLOOKUP(A423,ishod_substance!A:G,7,0),$B$4:B422,1,0))=TRUE,VLOOKUP(A423,ishod_substance!A:G,7,0)&gt;0),VLOOKUP(A423,ishod_substance!A:G,7,0),0))</f>
        <v>0</v>
      </c>
      <c r="C423" s="78">
        <f t="shared" si="30"/>
        <v>0</v>
      </c>
      <c r="D423" s="61" t="e">
        <f>VLOOKUP(C423,quide!A:B,2,0)</f>
        <v>#N/A</v>
      </c>
      <c r="E423" s="62" t="e">
        <f>IF(VLOOKUP(B423,quide!$A$2:F487,3,0)&gt;0,VLOOKUP(B423,quide!$A$2:F487,3,0),VLOOKUP(B423,quide!$A$2:F487,6,0))</f>
        <v>#N/A</v>
      </c>
      <c r="F423" s="62" t="e">
        <f>VLOOKUP(C423,quide!$A$1:K1417,5,0)</f>
        <v>#N/A</v>
      </c>
      <c r="G423" s="63" t="e">
        <f t="shared" si="31"/>
        <v>#N/A</v>
      </c>
      <c r="H423" s="62">
        <f>IFERROR(VLOOKUP(B423,tbl5_piv!A:D,4,0),0)</f>
        <v>0</v>
      </c>
      <c r="I423" s="62">
        <f t="shared" si="32"/>
        <v>0</v>
      </c>
      <c r="J423" s="62">
        <f t="shared" si="33"/>
        <v>0</v>
      </c>
      <c r="K423" s="62">
        <f t="shared" si="34"/>
        <v>0</v>
      </c>
    </row>
    <row r="424" spans="1:11" ht="23.25" hidden="1" customHeight="1" x14ac:dyDescent="0.25">
      <c r="A424">
        <v>419</v>
      </c>
      <c r="B424">
        <f>IF(ISBLANK(A424),0,IF(AND(ISERROR(VLOOKUP(VLOOKUP(A424,ishod_substance!A:G,7,0),$B$4:B423,1,0))=TRUE,VLOOKUP(A424,ishod_substance!A:G,7,0)&gt;0),VLOOKUP(A424,ishod_substance!A:G,7,0),0))</f>
        <v>0</v>
      </c>
      <c r="C424" s="78">
        <f t="shared" si="30"/>
        <v>0</v>
      </c>
      <c r="D424" s="61" t="e">
        <f>VLOOKUP(C424,quide!A:B,2,0)</f>
        <v>#N/A</v>
      </c>
      <c r="E424" s="62" t="e">
        <f>IF(VLOOKUP(B424,quide!$A$2:F488,3,0)&gt;0,VLOOKUP(B424,quide!$A$2:F488,3,0),VLOOKUP(B424,quide!$A$2:F488,6,0))</f>
        <v>#N/A</v>
      </c>
      <c r="F424" s="62" t="e">
        <f>VLOOKUP(C424,quide!$A$1:K1418,5,0)</f>
        <v>#N/A</v>
      </c>
      <c r="G424" s="63" t="e">
        <f t="shared" si="31"/>
        <v>#N/A</v>
      </c>
      <c r="H424" s="62">
        <f>IFERROR(VLOOKUP(B424,tbl5_piv!A:D,4,0),0)</f>
        <v>0</v>
      </c>
      <c r="I424" s="62">
        <f t="shared" si="32"/>
        <v>0</v>
      </c>
      <c r="J424" s="62">
        <f t="shared" si="33"/>
        <v>0</v>
      </c>
      <c r="K424" s="62">
        <f t="shared" si="34"/>
        <v>0</v>
      </c>
    </row>
    <row r="425" spans="1:11" ht="23.25" hidden="1" customHeight="1" x14ac:dyDescent="0.25">
      <c r="A425">
        <v>420</v>
      </c>
      <c r="B425">
        <f>IF(ISBLANK(A425),0,IF(AND(ISERROR(VLOOKUP(VLOOKUP(A425,ishod_substance!A:G,7,0),$B$4:B424,1,0))=TRUE,VLOOKUP(A425,ishod_substance!A:G,7,0)&gt;0),VLOOKUP(A425,ishod_substance!A:G,7,0),0))</f>
        <v>0</v>
      </c>
      <c r="C425" s="78">
        <f t="shared" si="30"/>
        <v>0</v>
      </c>
      <c r="D425" s="61" t="e">
        <f>VLOOKUP(C425,quide!A:B,2,0)</f>
        <v>#N/A</v>
      </c>
      <c r="E425" s="62" t="e">
        <f>IF(VLOOKUP(B425,quide!$A$2:F489,3,0)&gt;0,VLOOKUP(B425,quide!$A$2:F489,3,0),VLOOKUP(B425,quide!$A$2:F489,6,0))</f>
        <v>#N/A</v>
      </c>
      <c r="F425" s="62" t="e">
        <f>VLOOKUP(C425,quide!$A$1:K1419,5,0)</f>
        <v>#N/A</v>
      </c>
      <c r="G425" s="63" t="e">
        <f t="shared" si="31"/>
        <v>#N/A</v>
      </c>
      <c r="H425" s="62">
        <f>IFERROR(VLOOKUP(B425,tbl5_piv!A:D,4,0),0)</f>
        <v>0</v>
      </c>
      <c r="I425" s="62">
        <f t="shared" si="32"/>
        <v>0</v>
      </c>
      <c r="J425" s="62">
        <f t="shared" si="33"/>
        <v>0</v>
      </c>
      <c r="K425" s="62">
        <f t="shared" si="34"/>
        <v>0</v>
      </c>
    </row>
    <row r="426" spans="1:11" ht="23.25" hidden="1" customHeight="1" x14ac:dyDescent="0.25">
      <c r="A426">
        <v>421</v>
      </c>
      <c r="B426">
        <f>IF(ISBLANK(A426),0,IF(AND(ISERROR(VLOOKUP(VLOOKUP(A426,ishod_substance!A:G,7,0),$B$4:B425,1,0))=TRUE,VLOOKUP(A426,ishod_substance!A:G,7,0)&gt;0),VLOOKUP(A426,ishod_substance!A:G,7,0),0))</f>
        <v>0</v>
      </c>
      <c r="C426" s="78">
        <f t="shared" si="30"/>
        <v>0</v>
      </c>
      <c r="D426" s="61" t="e">
        <f>VLOOKUP(C426,quide!A:B,2,0)</f>
        <v>#N/A</v>
      </c>
      <c r="E426" s="62" t="e">
        <f>IF(VLOOKUP(B426,quide!$A$2:F490,3,0)&gt;0,VLOOKUP(B426,quide!$A$2:F490,3,0),VLOOKUP(B426,quide!$A$2:F490,6,0))</f>
        <v>#N/A</v>
      </c>
      <c r="F426" s="62" t="e">
        <f>VLOOKUP(C426,quide!$A$1:K1420,5,0)</f>
        <v>#N/A</v>
      </c>
      <c r="G426" s="63" t="e">
        <f t="shared" si="31"/>
        <v>#N/A</v>
      </c>
      <c r="H426" s="62">
        <f>IFERROR(VLOOKUP(B426,tbl5_piv!A:D,4,0),0)</f>
        <v>0</v>
      </c>
      <c r="I426" s="62">
        <f t="shared" si="32"/>
        <v>0</v>
      </c>
      <c r="J426" s="62">
        <f t="shared" si="33"/>
        <v>0</v>
      </c>
      <c r="K426" s="62">
        <f t="shared" si="34"/>
        <v>0</v>
      </c>
    </row>
    <row r="427" spans="1:11" ht="23.25" hidden="1" customHeight="1" x14ac:dyDescent="0.25">
      <c r="A427">
        <v>422</v>
      </c>
      <c r="B427">
        <f>IF(ISBLANK(A427),0,IF(AND(ISERROR(VLOOKUP(VLOOKUP(A427,ishod_substance!A:G,7,0),$B$4:B426,1,0))=TRUE,VLOOKUP(A427,ishod_substance!A:G,7,0)&gt;0),VLOOKUP(A427,ishod_substance!A:G,7,0),0))</f>
        <v>0</v>
      </c>
      <c r="C427" s="78">
        <f t="shared" si="30"/>
        <v>0</v>
      </c>
      <c r="D427" s="61" t="e">
        <f>VLOOKUP(C427,quide!A:B,2,0)</f>
        <v>#N/A</v>
      </c>
      <c r="E427" s="62" t="e">
        <f>IF(VLOOKUP(B427,quide!$A$2:F491,3,0)&gt;0,VLOOKUP(B427,quide!$A$2:F491,3,0),VLOOKUP(B427,quide!$A$2:F491,6,0))</f>
        <v>#N/A</v>
      </c>
      <c r="F427" s="62" t="e">
        <f>VLOOKUP(C427,quide!$A$1:K1421,5,0)</f>
        <v>#N/A</v>
      </c>
      <c r="G427" s="63" t="e">
        <f t="shared" si="31"/>
        <v>#N/A</v>
      </c>
      <c r="H427" s="62">
        <f>IFERROR(VLOOKUP(B427,tbl5_piv!A:D,4,0),0)</f>
        <v>0</v>
      </c>
      <c r="I427" s="62">
        <f t="shared" si="32"/>
        <v>0</v>
      </c>
      <c r="J427" s="62">
        <f t="shared" si="33"/>
        <v>0</v>
      </c>
      <c r="K427" s="62">
        <f t="shared" si="34"/>
        <v>0</v>
      </c>
    </row>
    <row r="428" spans="1:11" ht="23.25" hidden="1" customHeight="1" x14ac:dyDescent="0.25">
      <c r="A428">
        <v>423</v>
      </c>
      <c r="B428">
        <f>IF(ISBLANK(A428),0,IF(AND(ISERROR(VLOOKUP(VLOOKUP(A428,ishod_substance!A:G,7,0),$B$4:B427,1,0))=TRUE,VLOOKUP(A428,ishod_substance!A:G,7,0)&gt;0),VLOOKUP(A428,ishod_substance!A:G,7,0),0))</f>
        <v>0</v>
      </c>
      <c r="C428" s="78">
        <f t="shared" si="30"/>
        <v>0</v>
      </c>
      <c r="D428" s="61" t="e">
        <f>VLOOKUP(C428,quide!A:B,2,0)</f>
        <v>#N/A</v>
      </c>
      <c r="E428" s="62" t="e">
        <f>IF(VLOOKUP(B428,quide!$A$2:F492,3,0)&gt;0,VLOOKUP(B428,quide!$A$2:F492,3,0),VLOOKUP(B428,quide!$A$2:F492,6,0))</f>
        <v>#N/A</v>
      </c>
      <c r="F428" s="62" t="e">
        <f>VLOOKUP(C428,quide!$A$1:K1422,5,0)</f>
        <v>#N/A</v>
      </c>
      <c r="G428" s="63" t="e">
        <f t="shared" si="31"/>
        <v>#N/A</v>
      </c>
      <c r="H428" s="62">
        <f>IFERROR(VLOOKUP(B428,tbl5_piv!A:D,4,0),0)</f>
        <v>0</v>
      </c>
      <c r="I428" s="62">
        <f t="shared" si="32"/>
        <v>0</v>
      </c>
      <c r="J428" s="62">
        <f t="shared" si="33"/>
        <v>0</v>
      </c>
      <c r="K428" s="62">
        <f t="shared" si="34"/>
        <v>0</v>
      </c>
    </row>
    <row r="429" spans="1:11" ht="23.25" hidden="1" customHeight="1" x14ac:dyDescent="0.25">
      <c r="A429">
        <v>424</v>
      </c>
      <c r="B429">
        <f>IF(ISBLANK(A429),0,IF(AND(ISERROR(VLOOKUP(VLOOKUP(A429,ishod_substance!A:G,7,0),$B$4:B428,1,0))=TRUE,VLOOKUP(A429,ishod_substance!A:G,7,0)&gt;0),VLOOKUP(A429,ishod_substance!A:G,7,0),0))</f>
        <v>0</v>
      </c>
      <c r="C429" s="78">
        <f t="shared" si="30"/>
        <v>0</v>
      </c>
      <c r="D429" s="61" t="e">
        <f>VLOOKUP(C429,quide!A:B,2,0)</f>
        <v>#N/A</v>
      </c>
      <c r="E429" s="62" t="e">
        <f>IF(VLOOKUP(B429,quide!$A$2:F493,3,0)&gt;0,VLOOKUP(B429,quide!$A$2:F493,3,0),VLOOKUP(B429,quide!$A$2:F493,6,0))</f>
        <v>#N/A</v>
      </c>
      <c r="F429" s="62" t="e">
        <f>VLOOKUP(C429,quide!$A$1:K1423,5,0)</f>
        <v>#N/A</v>
      </c>
      <c r="G429" s="63" t="e">
        <f t="shared" si="31"/>
        <v>#N/A</v>
      </c>
      <c r="H429" s="62">
        <f>IFERROR(VLOOKUP(B429,tbl5_piv!A:D,4,0),0)</f>
        <v>0</v>
      </c>
      <c r="I429" s="62">
        <f t="shared" si="32"/>
        <v>0</v>
      </c>
      <c r="J429" s="62">
        <f t="shared" si="33"/>
        <v>0</v>
      </c>
      <c r="K429" s="62">
        <f t="shared" si="34"/>
        <v>0</v>
      </c>
    </row>
    <row r="430" spans="1:11" ht="23.25" hidden="1" customHeight="1" x14ac:dyDescent="0.25">
      <c r="A430">
        <v>425</v>
      </c>
      <c r="B430">
        <f>IF(ISBLANK(A430),0,IF(AND(ISERROR(VLOOKUP(VLOOKUP(A430,ishod_substance!A:G,7,0),$B$4:B429,1,0))=TRUE,VLOOKUP(A430,ishod_substance!A:G,7,0)&gt;0),VLOOKUP(A430,ishod_substance!A:G,7,0),0))</f>
        <v>0</v>
      </c>
      <c r="C430" s="78">
        <f t="shared" si="30"/>
        <v>0</v>
      </c>
      <c r="D430" s="61" t="e">
        <f>VLOOKUP(C430,quide!A:B,2,0)</f>
        <v>#N/A</v>
      </c>
      <c r="E430" s="62" t="e">
        <f>IF(VLOOKUP(B430,quide!$A$2:F494,3,0)&gt;0,VLOOKUP(B430,quide!$A$2:F494,3,0),VLOOKUP(B430,quide!$A$2:F494,6,0))</f>
        <v>#N/A</v>
      </c>
      <c r="F430" s="62" t="e">
        <f>VLOOKUP(C430,quide!$A$1:K1424,5,0)</f>
        <v>#N/A</v>
      </c>
      <c r="G430" s="63" t="e">
        <f t="shared" si="31"/>
        <v>#N/A</v>
      </c>
      <c r="H430" s="62">
        <f>IFERROR(VLOOKUP(B430,tbl5_piv!A:D,4,0),0)</f>
        <v>0</v>
      </c>
      <c r="I430" s="62">
        <f t="shared" si="32"/>
        <v>0</v>
      </c>
      <c r="J430" s="62">
        <f t="shared" si="33"/>
        <v>0</v>
      </c>
      <c r="K430" s="62">
        <f t="shared" si="34"/>
        <v>0</v>
      </c>
    </row>
    <row r="431" spans="1:11" ht="23.25" hidden="1" customHeight="1" x14ac:dyDescent="0.25">
      <c r="A431">
        <v>426</v>
      </c>
      <c r="B431">
        <f>IF(ISBLANK(A431),0,IF(AND(ISERROR(VLOOKUP(VLOOKUP(A431,ishod_substance!A:G,7,0),$B$4:B430,1,0))=TRUE,VLOOKUP(A431,ishod_substance!A:G,7,0)&gt;0),VLOOKUP(A431,ishod_substance!A:G,7,0),0))</f>
        <v>0</v>
      </c>
      <c r="C431" s="78">
        <f t="shared" si="30"/>
        <v>0</v>
      </c>
      <c r="D431" s="61" t="e">
        <f>VLOOKUP(C431,quide!A:B,2,0)</f>
        <v>#N/A</v>
      </c>
      <c r="E431" s="62" t="e">
        <f>IF(VLOOKUP(B431,quide!$A$2:F495,3,0)&gt;0,VLOOKUP(B431,quide!$A$2:F495,3,0),VLOOKUP(B431,quide!$A$2:F495,6,0))</f>
        <v>#N/A</v>
      </c>
      <c r="F431" s="62" t="e">
        <f>VLOOKUP(C431,quide!$A$1:K1425,5,0)</f>
        <v>#N/A</v>
      </c>
      <c r="G431" s="63" t="e">
        <f t="shared" si="31"/>
        <v>#N/A</v>
      </c>
      <c r="H431" s="62">
        <f>IFERROR(VLOOKUP(B431,tbl5_piv!A:D,4,0),0)</f>
        <v>0</v>
      </c>
      <c r="I431" s="62">
        <f t="shared" si="32"/>
        <v>0</v>
      </c>
      <c r="J431" s="62">
        <f t="shared" si="33"/>
        <v>0</v>
      </c>
      <c r="K431" s="62">
        <f t="shared" si="34"/>
        <v>0</v>
      </c>
    </row>
    <row r="432" spans="1:11" ht="23.25" hidden="1" customHeight="1" x14ac:dyDescent="0.25">
      <c r="A432">
        <v>427</v>
      </c>
      <c r="B432">
        <f>IF(ISBLANK(A432),0,IF(AND(ISERROR(VLOOKUP(VLOOKUP(A432,ishod_substance!A:G,7,0),$B$4:B431,1,0))=TRUE,VLOOKUP(A432,ishod_substance!A:G,7,0)&gt;0),VLOOKUP(A432,ishod_substance!A:G,7,0),0))</f>
        <v>0</v>
      </c>
      <c r="C432" s="78">
        <f t="shared" si="30"/>
        <v>0</v>
      </c>
      <c r="D432" s="61" t="e">
        <f>VLOOKUP(C432,quide!A:B,2,0)</f>
        <v>#N/A</v>
      </c>
      <c r="E432" s="62" t="e">
        <f>IF(VLOOKUP(B432,quide!$A$2:F496,3,0)&gt;0,VLOOKUP(B432,quide!$A$2:F496,3,0),VLOOKUP(B432,quide!$A$2:F496,6,0))</f>
        <v>#N/A</v>
      </c>
      <c r="F432" s="62" t="e">
        <f>VLOOKUP(C432,quide!$A$1:K1426,5,0)</f>
        <v>#N/A</v>
      </c>
      <c r="G432" s="63" t="e">
        <f t="shared" si="31"/>
        <v>#N/A</v>
      </c>
      <c r="H432" s="62">
        <f>IFERROR(VLOOKUP(B432,tbl5_piv!A:D,4,0),0)</f>
        <v>0</v>
      </c>
      <c r="I432" s="62">
        <f t="shared" si="32"/>
        <v>0</v>
      </c>
      <c r="J432" s="62">
        <f t="shared" si="33"/>
        <v>0</v>
      </c>
      <c r="K432" s="62">
        <f t="shared" si="34"/>
        <v>0</v>
      </c>
    </row>
    <row r="433" spans="1:11" ht="23.25" hidden="1" customHeight="1" x14ac:dyDescent="0.25">
      <c r="A433">
        <v>428</v>
      </c>
      <c r="B433">
        <f>IF(ISBLANK(A433),0,IF(AND(ISERROR(VLOOKUP(VLOOKUP(A433,ishod_substance!A:G,7,0),$B$4:B432,1,0))=TRUE,VLOOKUP(A433,ishod_substance!A:G,7,0)&gt;0),VLOOKUP(A433,ishod_substance!A:G,7,0),0))</f>
        <v>0</v>
      </c>
      <c r="C433" s="78">
        <f t="shared" si="30"/>
        <v>0</v>
      </c>
      <c r="D433" s="61" t="e">
        <f>VLOOKUP(C433,quide!A:B,2,0)</f>
        <v>#N/A</v>
      </c>
      <c r="E433" s="62" t="e">
        <f>IF(VLOOKUP(B433,quide!$A$2:F497,3,0)&gt;0,VLOOKUP(B433,quide!$A$2:F497,3,0),VLOOKUP(B433,quide!$A$2:F497,6,0))</f>
        <v>#N/A</v>
      </c>
      <c r="F433" s="62" t="e">
        <f>VLOOKUP(C433,quide!$A$1:K1427,5,0)</f>
        <v>#N/A</v>
      </c>
      <c r="G433" s="63" t="e">
        <f t="shared" si="31"/>
        <v>#N/A</v>
      </c>
      <c r="H433" s="62">
        <f>IFERROR(VLOOKUP(B433,tbl5_piv!A:D,4,0),0)</f>
        <v>0</v>
      </c>
      <c r="I433" s="62">
        <f t="shared" si="32"/>
        <v>0</v>
      </c>
      <c r="J433" s="62">
        <f t="shared" si="33"/>
        <v>0</v>
      </c>
      <c r="K433" s="62">
        <f t="shared" si="34"/>
        <v>0</v>
      </c>
    </row>
    <row r="434" spans="1:11" ht="23.25" hidden="1" customHeight="1" x14ac:dyDescent="0.25">
      <c r="A434">
        <v>429</v>
      </c>
      <c r="B434">
        <f>IF(ISBLANK(A434),0,IF(AND(ISERROR(VLOOKUP(VLOOKUP(A434,ishod_substance!A:G,7,0),$B$4:B433,1,0))=TRUE,VLOOKUP(A434,ishod_substance!A:G,7,0)&gt;0),VLOOKUP(A434,ishod_substance!A:G,7,0),0))</f>
        <v>0</v>
      </c>
      <c r="C434" s="78">
        <f t="shared" si="30"/>
        <v>0</v>
      </c>
      <c r="D434" s="61" t="e">
        <f>VLOOKUP(C434,quide!A:B,2,0)</f>
        <v>#N/A</v>
      </c>
      <c r="E434" s="62" t="e">
        <f>IF(VLOOKUP(B434,quide!$A$2:F498,3,0)&gt;0,VLOOKUP(B434,quide!$A$2:F498,3,0),VLOOKUP(B434,quide!$A$2:F498,6,0))</f>
        <v>#N/A</v>
      </c>
      <c r="F434" s="62" t="e">
        <f>VLOOKUP(C434,quide!$A$1:K1428,5,0)</f>
        <v>#N/A</v>
      </c>
      <c r="G434" s="63" t="e">
        <f t="shared" si="31"/>
        <v>#N/A</v>
      </c>
      <c r="H434" s="62">
        <f>IFERROR(VLOOKUP(B434,tbl5_piv!A:D,4,0),0)</f>
        <v>0</v>
      </c>
      <c r="I434" s="62">
        <f t="shared" si="32"/>
        <v>0</v>
      </c>
      <c r="J434" s="62">
        <f t="shared" si="33"/>
        <v>0</v>
      </c>
      <c r="K434" s="62">
        <f t="shared" si="34"/>
        <v>0</v>
      </c>
    </row>
    <row r="435" spans="1:11" ht="23.25" hidden="1" customHeight="1" x14ac:dyDescent="0.25">
      <c r="A435">
        <v>430</v>
      </c>
      <c r="B435">
        <f>IF(ISBLANK(A435),0,IF(AND(ISERROR(VLOOKUP(VLOOKUP(A435,ishod_substance!A:G,7,0),$B$4:B434,1,0))=TRUE,VLOOKUP(A435,ishod_substance!A:G,7,0)&gt;0),VLOOKUP(A435,ishod_substance!A:G,7,0),0))</f>
        <v>0</v>
      </c>
      <c r="C435" s="78">
        <f t="shared" si="30"/>
        <v>0</v>
      </c>
      <c r="D435" s="61" t="e">
        <f>VLOOKUP(C435,quide!A:B,2,0)</f>
        <v>#N/A</v>
      </c>
      <c r="E435" s="62" t="e">
        <f>IF(VLOOKUP(B435,quide!$A$2:F499,3,0)&gt;0,VLOOKUP(B435,quide!$A$2:F499,3,0),VLOOKUP(B435,quide!$A$2:F499,6,0))</f>
        <v>#N/A</v>
      </c>
      <c r="F435" s="62" t="e">
        <f>VLOOKUP(C435,quide!$A$1:K1429,5,0)</f>
        <v>#N/A</v>
      </c>
      <c r="G435" s="63" t="e">
        <f t="shared" si="31"/>
        <v>#N/A</v>
      </c>
      <c r="H435" s="62">
        <f>IFERROR(VLOOKUP(B435,tbl5_piv!A:D,4,0),0)</f>
        <v>0</v>
      </c>
      <c r="I435" s="62">
        <f t="shared" si="32"/>
        <v>0</v>
      </c>
      <c r="J435" s="62">
        <f t="shared" si="33"/>
        <v>0</v>
      </c>
      <c r="K435" s="62">
        <f t="shared" si="34"/>
        <v>0</v>
      </c>
    </row>
    <row r="436" spans="1:11" ht="23.25" hidden="1" customHeight="1" x14ac:dyDescent="0.25">
      <c r="A436">
        <v>431</v>
      </c>
      <c r="B436">
        <f>IF(ISBLANK(A436),0,IF(AND(ISERROR(VLOOKUP(VLOOKUP(A436,ishod_substance!A:G,7,0),$B$4:B435,1,0))=TRUE,VLOOKUP(A436,ishod_substance!A:G,7,0)&gt;0),VLOOKUP(A436,ishod_substance!A:G,7,0),0))</f>
        <v>0</v>
      </c>
      <c r="C436" s="78">
        <f t="shared" si="30"/>
        <v>0</v>
      </c>
      <c r="D436" s="61" t="e">
        <f>VLOOKUP(C436,quide!A:B,2,0)</f>
        <v>#N/A</v>
      </c>
      <c r="E436" s="62" t="e">
        <f>IF(VLOOKUP(B436,quide!$A$2:F500,3,0)&gt;0,VLOOKUP(B436,quide!$A$2:F500,3,0),VLOOKUP(B436,quide!$A$2:F500,6,0))</f>
        <v>#N/A</v>
      </c>
      <c r="F436" s="62" t="e">
        <f>VLOOKUP(C436,quide!$A$1:K1430,5,0)</f>
        <v>#N/A</v>
      </c>
      <c r="G436" s="63" t="e">
        <f t="shared" si="31"/>
        <v>#N/A</v>
      </c>
      <c r="H436" s="62">
        <f>IFERROR(VLOOKUP(B436,tbl5_piv!A:D,4,0),0)</f>
        <v>0</v>
      </c>
      <c r="I436" s="62">
        <f t="shared" si="32"/>
        <v>0</v>
      </c>
      <c r="J436" s="62">
        <f t="shared" si="33"/>
        <v>0</v>
      </c>
      <c r="K436" s="62">
        <f t="shared" si="34"/>
        <v>0</v>
      </c>
    </row>
    <row r="437" spans="1:11" ht="23.25" hidden="1" customHeight="1" x14ac:dyDescent="0.25">
      <c r="A437">
        <v>432</v>
      </c>
      <c r="B437">
        <f>IF(ISBLANK(A437),0,IF(AND(ISERROR(VLOOKUP(VLOOKUP(A437,ishod_substance!A:G,7,0),$B$4:B436,1,0))=TRUE,VLOOKUP(A437,ishod_substance!A:G,7,0)&gt;0),VLOOKUP(A437,ishod_substance!A:G,7,0),0))</f>
        <v>0</v>
      </c>
      <c r="C437" s="78">
        <f t="shared" si="30"/>
        <v>0</v>
      </c>
      <c r="D437" s="61" t="e">
        <f>VLOOKUP(C437,quide!A:B,2,0)</f>
        <v>#N/A</v>
      </c>
      <c r="E437" s="62" t="e">
        <f>IF(VLOOKUP(B437,quide!$A$2:F501,3,0)&gt;0,VLOOKUP(B437,quide!$A$2:F501,3,0),VLOOKUP(B437,quide!$A$2:F501,6,0))</f>
        <v>#N/A</v>
      </c>
      <c r="F437" s="62" t="e">
        <f>VLOOKUP(C437,quide!$A$1:K1431,5,0)</f>
        <v>#N/A</v>
      </c>
      <c r="G437" s="63" t="e">
        <f t="shared" si="31"/>
        <v>#N/A</v>
      </c>
      <c r="H437" s="62">
        <f>IFERROR(VLOOKUP(B437,tbl5_piv!A:D,4,0),0)</f>
        <v>0</v>
      </c>
      <c r="I437" s="62">
        <f t="shared" si="32"/>
        <v>0</v>
      </c>
      <c r="J437" s="62">
        <f t="shared" si="33"/>
        <v>0</v>
      </c>
      <c r="K437" s="62">
        <f t="shared" si="34"/>
        <v>0</v>
      </c>
    </row>
    <row r="438" spans="1:11" ht="23.25" hidden="1" customHeight="1" x14ac:dyDescent="0.25">
      <c r="A438">
        <v>433</v>
      </c>
      <c r="B438">
        <f>IF(ISBLANK(A438),0,IF(AND(ISERROR(VLOOKUP(VLOOKUP(A438,ishod_substance!A:G,7,0),$B$4:B437,1,0))=TRUE,VLOOKUP(A438,ishod_substance!A:G,7,0)&gt;0),VLOOKUP(A438,ishod_substance!A:G,7,0),0))</f>
        <v>0</v>
      </c>
      <c r="C438" s="78">
        <f t="shared" si="30"/>
        <v>0</v>
      </c>
      <c r="D438" s="61" t="e">
        <f>VLOOKUP(C438,quide!A:B,2,0)</f>
        <v>#N/A</v>
      </c>
      <c r="E438" s="62" t="e">
        <f>IF(VLOOKUP(B438,quide!$A$2:F502,3,0)&gt;0,VLOOKUP(B438,quide!$A$2:F502,3,0),VLOOKUP(B438,quide!$A$2:F502,6,0))</f>
        <v>#N/A</v>
      </c>
      <c r="F438" s="62" t="e">
        <f>VLOOKUP(C438,quide!$A$1:K1432,5,0)</f>
        <v>#N/A</v>
      </c>
      <c r="G438" s="63" t="e">
        <f t="shared" si="31"/>
        <v>#N/A</v>
      </c>
      <c r="H438" s="62">
        <f>IFERROR(VLOOKUP(B438,tbl5_piv!A:D,4,0),0)</f>
        <v>0</v>
      </c>
      <c r="I438" s="62">
        <f t="shared" si="32"/>
        <v>0</v>
      </c>
      <c r="J438" s="62">
        <f t="shared" si="33"/>
        <v>0</v>
      </c>
      <c r="K438" s="62">
        <f t="shared" si="34"/>
        <v>0</v>
      </c>
    </row>
    <row r="439" spans="1:11" ht="23.25" hidden="1" customHeight="1" x14ac:dyDescent="0.25">
      <c r="A439">
        <v>434</v>
      </c>
      <c r="B439" t="e">
        <f>IF(ISBLANK(A439),0,IF(AND(ISERROR(VLOOKUP(VLOOKUP(A439,ishod_substance!A:G,7,0),$B$4:B438,1,0))=TRUE,VLOOKUP(A439,ishod_substance!A:G,7,0)&gt;0),VLOOKUP(A439,ishod_substance!A:G,7,0),0))</f>
        <v>#N/A</v>
      </c>
      <c r="C439" s="78" t="e">
        <f t="shared" si="30"/>
        <v>#N/A</v>
      </c>
      <c r="D439" s="61" t="e">
        <f>VLOOKUP(C439,quide!A:B,2,0)</f>
        <v>#N/A</v>
      </c>
      <c r="E439" s="62" t="e">
        <f>IF(VLOOKUP(B439,quide!$A$2:F503,3,0)&gt;0,VLOOKUP(B439,quide!$A$2:F503,3,0),VLOOKUP(B439,quide!$A$2:F503,6,0))</f>
        <v>#N/A</v>
      </c>
      <c r="F439" s="62" t="e">
        <f>VLOOKUP(C439,quide!$A$1:K1433,5,0)</f>
        <v>#N/A</v>
      </c>
      <c r="G439" s="63" t="e">
        <f t="shared" si="31"/>
        <v>#N/A</v>
      </c>
      <c r="H439" s="62">
        <f>IFERROR(VLOOKUP(B439,tbl5_piv!A:D,4,0),0)</f>
        <v>0</v>
      </c>
      <c r="I439" s="62">
        <f t="shared" si="32"/>
        <v>0</v>
      </c>
      <c r="J439" s="62">
        <f t="shared" si="33"/>
        <v>0</v>
      </c>
      <c r="K439" s="62">
        <f t="shared" si="34"/>
        <v>0</v>
      </c>
    </row>
    <row r="440" spans="1:11" ht="23.25" hidden="1" customHeight="1" x14ac:dyDescent="0.25">
      <c r="A440">
        <v>435</v>
      </c>
      <c r="B440" t="e">
        <f>IF(ISBLANK(A440),0,IF(AND(ISERROR(VLOOKUP(VLOOKUP(A440,ishod_substance!A:G,7,0),$B$4:B439,1,0))=TRUE,VLOOKUP(A440,ishod_substance!A:G,7,0)&gt;0),VLOOKUP(A440,ishod_substance!A:G,7,0),0))</f>
        <v>#N/A</v>
      </c>
      <c r="C440" s="78" t="e">
        <f t="shared" si="30"/>
        <v>#N/A</v>
      </c>
      <c r="D440" s="61" t="e">
        <f>VLOOKUP(C440,quide!A:B,2,0)</f>
        <v>#N/A</v>
      </c>
      <c r="E440" s="62" t="e">
        <f>IF(VLOOKUP(B440,quide!$A$2:F504,3,0)&gt;0,VLOOKUP(B440,quide!$A$2:F504,3,0),VLOOKUP(B440,quide!$A$2:F504,6,0))</f>
        <v>#N/A</v>
      </c>
      <c r="F440" s="62" t="e">
        <f>VLOOKUP(C440,quide!$A$1:K1434,5,0)</f>
        <v>#N/A</v>
      </c>
      <c r="G440" s="63" t="e">
        <f t="shared" si="31"/>
        <v>#N/A</v>
      </c>
      <c r="H440" s="62">
        <f>IFERROR(VLOOKUP(B440,tbl5_piv!A:D,4,0),0)</f>
        <v>0</v>
      </c>
      <c r="I440" s="62">
        <f t="shared" si="32"/>
        <v>0</v>
      </c>
      <c r="J440" s="62">
        <f t="shared" si="33"/>
        <v>0</v>
      </c>
      <c r="K440" s="62">
        <f t="shared" si="34"/>
        <v>0</v>
      </c>
    </row>
    <row r="441" spans="1:11" ht="23.25" hidden="1" customHeight="1" x14ac:dyDescent="0.25">
      <c r="A441">
        <v>436</v>
      </c>
      <c r="B441" t="e">
        <f>IF(ISBLANK(A441),0,IF(AND(ISERROR(VLOOKUP(VLOOKUP(A441,ishod_substance!A:G,7,0),$B$4:B440,1,0))=TRUE,VLOOKUP(A441,ishod_substance!A:G,7,0)&gt;0),VLOOKUP(A441,ishod_substance!A:G,7,0),0))</f>
        <v>#N/A</v>
      </c>
      <c r="C441" s="78" t="e">
        <f t="shared" si="30"/>
        <v>#N/A</v>
      </c>
      <c r="D441" s="61" t="e">
        <f>VLOOKUP(C441,quide!A:B,2,0)</f>
        <v>#N/A</v>
      </c>
      <c r="E441" s="62" t="e">
        <f>IF(VLOOKUP(B441,quide!$A$2:F505,3,0)&gt;0,VLOOKUP(B441,quide!$A$2:F505,3,0),VLOOKUP(B441,quide!$A$2:F505,6,0))</f>
        <v>#N/A</v>
      </c>
      <c r="F441" s="62" t="e">
        <f>VLOOKUP(C441,quide!$A$1:K1435,5,0)</f>
        <v>#N/A</v>
      </c>
      <c r="G441" s="63" t="e">
        <f t="shared" si="31"/>
        <v>#N/A</v>
      </c>
      <c r="H441" s="62">
        <f>IFERROR(VLOOKUP(B441,tbl5_piv!A:D,4,0),0)</f>
        <v>0</v>
      </c>
      <c r="I441" s="62">
        <f t="shared" si="32"/>
        <v>0</v>
      </c>
      <c r="J441" s="62">
        <f t="shared" si="33"/>
        <v>0</v>
      </c>
      <c r="K441" s="62">
        <f t="shared" si="34"/>
        <v>0</v>
      </c>
    </row>
    <row r="442" spans="1:11" ht="23.25" hidden="1" customHeight="1" x14ac:dyDescent="0.25">
      <c r="A442">
        <v>437</v>
      </c>
      <c r="B442" t="e">
        <f>IF(ISBLANK(A442),0,IF(AND(ISERROR(VLOOKUP(VLOOKUP(A442,ishod_substance!A:G,7,0),$B$4:B441,1,0))=TRUE,VLOOKUP(A442,ishod_substance!A:G,7,0)&gt;0),VLOOKUP(A442,ishod_substance!A:G,7,0),0))</f>
        <v>#N/A</v>
      </c>
      <c r="C442" s="78" t="e">
        <f t="shared" si="30"/>
        <v>#N/A</v>
      </c>
      <c r="D442" s="61" t="e">
        <f>VLOOKUP(C442,quide!A:B,2,0)</f>
        <v>#N/A</v>
      </c>
      <c r="E442" s="62" t="e">
        <f>IF(VLOOKUP(B442,quide!$A$2:F506,3,0)&gt;0,VLOOKUP(B442,quide!$A$2:F506,3,0),VLOOKUP(B442,quide!$A$2:F506,6,0))</f>
        <v>#N/A</v>
      </c>
      <c r="F442" s="62" t="e">
        <f>VLOOKUP(C442,quide!$A$1:K1436,5,0)</f>
        <v>#N/A</v>
      </c>
      <c r="G442" s="63" t="e">
        <f t="shared" si="31"/>
        <v>#N/A</v>
      </c>
      <c r="H442" s="62">
        <f>IFERROR(VLOOKUP(B442,tbl5_piv!A:D,4,0),0)</f>
        <v>0</v>
      </c>
      <c r="I442" s="62">
        <f t="shared" si="32"/>
        <v>0</v>
      </c>
      <c r="J442" s="62">
        <f t="shared" si="33"/>
        <v>0</v>
      </c>
      <c r="K442" s="62">
        <f t="shared" si="34"/>
        <v>0</v>
      </c>
    </row>
    <row r="443" spans="1:11" ht="23.25" hidden="1" customHeight="1" x14ac:dyDescent="0.25">
      <c r="A443">
        <v>438</v>
      </c>
      <c r="B443" t="e">
        <f>IF(ISBLANK(A443),0,IF(AND(ISERROR(VLOOKUP(VLOOKUP(A443,ishod_substance!A:G,7,0),$B$4:B442,1,0))=TRUE,VLOOKUP(A443,ishod_substance!A:G,7,0)&gt;0),VLOOKUP(A443,ishod_substance!A:G,7,0),0))</f>
        <v>#N/A</v>
      </c>
      <c r="C443" s="78" t="e">
        <f t="shared" si="30"/>
        <v>#N/A</v>
      </c>
      <c r="D443" s="61" t="e">
        <f>VLOOKUP(C443,quide!A:B,2,0)</f>
        <v>#N/A</v>
      </c>
      <c r="E443" s="62" t="e">
        <f>IF(VLOOKUP(B443,quide!$A$2:F507,3,0)&gt;0,VLOOKUP(B443,quide!$A$2:F507,3,0),VLOOKUP(B443,quide!$A$2:F507,6,0))</f>
        <v>#N/A</v>
      </c>
      <c r="F443" s="62" t="e">
        <f>VLOOKUP(C443,quide!$A$1:K1437,5,0)</f>
        <v>#N/A</v>
      </c>
      <c r="G443" s="63" t="e">
        <f t="shared" si="31"/>
        <v>#N/A</v>
      </c>
      <c r="H443" s="62">
        <f>IFERROR(VLOOKUP(B443,tbl5_piv!A:D,4,0),0)</f>
        <v>0</v>
      </c>
      <c r="I443" s="62">
        <f t="shared" si="32"/>
        <v>0</v>
      </c>
      <c r="J443" s="62">
        <f t="shared" si="33"/>
        <v>0</v>
      </c>
      <c r="K443" s="62">
        <f t="shared" si="34"/>
        <v>0</v>
      </c>
    </row>
    <row r="444" spans="1:11" ht="23.25" hidden="1" customHeight="1" x14ac:dyDescent="0.25">
      <c r="A444">
        <v>439</v>
      </c>
      <c r="B444" t="e">
        <f>IF(ISBLANK(A444),0,IF(AND(ISERROR(VLOOKUP(VLOOKUP(A444,ishod_substance!A:G,7,0),$B$4:B443,1,0))=TRUE,VLOOKUP(A444,ishod_substance!A:G,7,0)&gt;0),VLOOKUP(A444,ishod_substance!A:G,7,0),0))</f>
        <v>#N/A</v>
      </c>
      <c r="C444" s="78" t="e">
        <f t="shared" si="30"/>
        <v>#N/A</v>
      </c>
      <c r="D444" s="61" t="e">
        <f>VLOOKUP(C444,quide!A:B,2,0)</f>
        <v>#N/A</v>
      </c>
      <c r="E444" s="62" t="e">
        <f>IF(VLOOKUP(B444,quide!$A$2:F508,3,0)&gt;0,VLOOKUP(B444,quide!$A$2:F508,3,0),VLOOKUP(B444,quide!$A$2:F508,6,0))</f>
        <v>#N/A</v>
      </c>
      <c r="F444" s="62" t="e">
        <f>VLOOKUP(C444,quide!$A$1:K1438,5,0)</f>
        <v>#N/A</v>
      </c>
      <c r="G444" s="63" t="e">
        <f t="shared" si="31"/>
        <v>#N/A</v>
      </c>
      <c r="H444" s="62">
        <f>IFERROR(VLOOKUP(B444,tbl5_piv!A:D,4,0),0)</f>
        <v>0</v>
      </c>
      <c r="I444" s="62">
        <f t="shared" si="32"/>
        <v>0</v>
      </c>
      <c r="J444" s="62">
        <f t="shared" si="33"/>
        <v>0</v>
      </c>
      <c r="K444" s="62">
        <f t="shared" si="34"/>
        <v>0</v>
      </c>
    </row>
    <row r="445" spans="1:11" ht="23.25" hidden="1" customHeight="1" x14ac:dyDescent="0.25">
      <c r="A445">
        <v>440</v>
      </c>
      <c r="B445" t="e">
        <f>IF(ISBLANK(A445),0,IF(AND(ISERROR(VLOOKUP(VLOOKUP(A445,ishod_substance!A:G,7,0),$B$4:B444,1,0))=TRUE,VLOOKUP(A445,ishod_substance!A:G,7,0)&gt;0),VLOOKUP(A445,ishod_substance!A:G,7,0),0))</f>
        <v>#N/A</v>
      </c>
      <c r="C445" s="78" t="e">
        <f t="shared" si="30"/>
        <v>#N/A</v>
      </c>
      <c r="D445" s="61" t="e">
        <f>VLOOKUP(C445,quide!A:B,2,0)</f>
        <v>#N/A</v>
      </c>
      <c r="E445" s="62" t="e">
        <f>IF(VLOOKUP(B445,quide!$A$2:F509,3,0)&gt;0,VLOOKUP(B445,quide!$A$2:F509,3,0),VLOOKUP(B445,quide!$A$2:F509,6,0))</f>
        <v>#N/A</v>
      </c>
      <c r="F445" s="62" t="e">
        <f>VLOOKUP(C445,quide!$A$1:K1439,5,0)</f>
        <v>#N/A</v>
      </c>
      <c r="G445" s="63" t="e">
        <f t="shared" si="31"/>
        <v>#N/A</v>
      </c>
      <c r="H445" s="62">
        <f>IFERROR(VLOOKUP(B445,tbl5_piv!A:D,4,0),0)</f>
        <v>0</v>
      </c>
      <c r="I445" s="62">
        <f t="shared" si="32"/>
        <v>0</v>
      </c>
      <c r="J445" s="62">
        <f t="shared" si="33"/>
        <v>0</v>
      </c>
      <c r="K445" s="62">
        <f t="shared" si="34"/>
        <v>0</v>
      </c>
    </row>
    <row r="446" spans="1:11" ht="23.25" hidden="1" customHeight="1" x14ac:dyDescent="0.25">
      <c r="A446">
        <v>441</v>
      </c>
      <c r="B446" t="e">
        <f>IF(ISBLANK(A446),0,IF(AND(ISERROR(VLOOKUP(VLOOKUP(A446,ishod_substance!A:G,7,0),$B$4:B445,1,0))=TRUE,VLOOKUP(A446,ishod_substance!A:G,7,0)&gt;0),VLOOKUP(A446,ishod_substance!A:G,7,0),0))</f>
        <v>#N/A</v>
      </c>
      <c r="C446" s="78" t="e">
        <f t="shared" si="30"/>
        <v>#N/A</v>
      </c>
      <c r="D446" s="61" t="e">
        <f>VLOOKUP(C446,quide!A:B,2,0)</f>
        <v>#N/A</v>
      </c>
      <c r="E446" s="62" t="e">
        <f>IF(VLOOKUP(B446,quide!$A$2:F510,3,0)&gt;0,VLOOKUP(B446,quide!$A$2:F510,3,0),VLOOKUP(B446,quide!$A$2:F510,6,0))</f>
        <v>#N/A</v>
      </c>
      <c r="F446" s="62" t="e">
        <f>VLOOKUP(C446,quide!$A$1:K1440,5,0)</f>
        <v>#N/A</v>
      </c>
      <c r="G446" s="63" t="e">
        <f t="shared" si="31"/>
        <v>#N/A</v>
      </c>
      <c r="H446" s="62">
        <f>IFERROR(VLOOKUP(B446,tbl5_piv!A:D,4,0),0)</f>
        <v>0</v>
      </c>
      <c r="I446" s="62">
        <f t="shared" si="32"/>
        <v>0</v>
      </c>
      <c r="J446" s="62">
        <f t="shared" si="33"/>
        <v>0</v>
      </c>
      <c r="K446" s="62">
        <f t="shared" si="34"/>
        <v>0</v>
      </c>
    </row>
    <row r="447" spans="1:11" ht="23.25" hidden="1" customHeight="1" x14ac:dyDescent="0.25">
      <c r="A447">
        <v>442</v>
      </c>
      <c r="B447" t="e">
        <f>IF(ISBLANK(A447),0,IF(AND(ISERROR(VLOOKUP(VLOOKUP(A447,ishod_substance!A:G,7,0),$B$4:B446,1,0))=TRUE,VLOOKUP(A447,ishod_substance!A:G,7,0)&gt;0),VLOOKUP(A447,ishod_substance!A:G,7,0),0))</f>
        <v>#N/A</v>
      </c>
      <c r="C447" s="78" t="e">
        <f t="shared" si="30"/>
        <v>#N/A</v>
      </c>
      <c r="D447" s="61" t="e">
        <f>VLOOKUP(C447,quide!A:B,2,0)</f>
        <v>#N/A</v>
      </c>
      <c r="E447" s="62" t="e">
        <f>IF(VLOOKUP(B447,quide!$A$2:F511,3,0)&gt;0,VLOOKUP(B447,quide!$A$2:F511,3,0),VLOOKUP(B447,quide!$A$2:F511,6,0))</f>
        <v>#N/A</v>
      </c>
      <c r="F447" s="62" t="e">
        <f>VLOOKUP(C447,quide!$A$1:K1441,5,0)</f>
        <v>#N/A</v>
      </c>
      <c r="G447" s="63" t="e">
        <f t="shared" si="31"/>
        <v>#N/A</v>
      </c>
      <c r="H447" s="62">
        <f>IFERROR(VLOOKUP(B447,tbl5_piv!A:D,4,0),0)</f>
        <v>0</v>
      </c>
      <c r="I447" s="62">
        <f t="shared" si="32"/>
        <v>0</v>
      </c>
      <c r="J447" s="62">
        <f t="shared" si="33"/>
        <v>0</v>
      </c>
      <c r="K447" s="62">
        <f t="shared" si="34"/>
        <v>0</v>
      </c>
    </row>
    <row r="448" spans="1:11" ht="23.25" hidden="1" customHeight="1" x14ac:dyDescent="0.25">
      <c r="A448">
        <v>443</v>
      </c>
      <c r="B448" t="e">
        <f>IF(ISBLANK(A448),0,IF(AND(ISERROR(VLOOKUP(VLOOKUP(A448,ishod_substance!A:G,7,0),$B$4:B447,1,0))=TRUE,VLOOKUP(A448,ishod_substance!A:G,7,0)&gt;0),VLOOKUP(A448,ishod_substance!A:G,7,0),0))</f>
        <v>#N/A</v>
      </c>
      <c r="C448" s="78" t="e">
        <f t="shared" si="30"/>
        <v>#N/A</v>
      </c>
      <c r="D448" s="61" t="e">
        <f>VLOOKUP(C448,quide!A:B,2,0)</f>
        <v>#N/A</v>
      </c>
      <c r="E448" s="62" t="e">
        <f>IF(VLOOKUP(B448,quide!$A$2:F512,3,0)&gt;0,VLOOKUP(B448,quide!$A$2:F512,3,0),VLOOKUP(B448,quide!$A$2:F512,6,0))</f>
        <v>#N/A</v>
      </c>
      <c r="F448" s="62" t="e">
        <f>VLOOKUP(C448,quide!$A$1:K1442,5,0)</f>
        <v>#N/A</v>
      </c>
      <c r="G448" s="63" t="e">
        <f t="shared" si="31"/>
        <v>#N/A</v>
      </c>
      <c r="H448" s="62">
        <f>IFERROR(VLOOKUP(B448,tbl5_piv!A:D,4,0),0)</f>
        <v>0</v>
      </c>
      <c r="I448" s="62">
        <f t="shared" si="32"/>
        <v>0</v>
      </c>
      <c r="J448" s="62">
        <f t="shared" si="33"/>
        <v>0</v>
      </c>
      <c r="K448" s="62">
        <f t="shared" si="34"/>
        <v>0</v>
      </c>
    </row>
    <row r="449" spans="1:11" ht="23.25" hidden="1" customHeight="1" x14ac:dyDescent="0.25">
      <c r="A449">
        <v>444</v>
      </c>
      <c r="B449" t="e">
        <f>IF(ISBLANK(A449),0,IF(AND(ISERROR(VLOOKUP(VLOOKUP(A449,ishod_substance!A:G,7,0),$B$4:B448,1,0))=TRUE,VLOOKUP(A449,ishod_substance!A:G,7,0)&gt;0),VLOOKUP(A449,ishod_substance!A:G,7,0),0))</f>
        <v>#N/A</v>
      </c>
      <c r="C449" s="78" t="e">
        <f t="shared" si="30"/>
        <v>#N/A</v>
      </c>
      <c r="D449" s="61" t="e">
        <f>VLOOKUP(C449,quide!A:B,2,0)</f>
        <v>#N/A</v>
      </c>
      <c r="E449" s="62" t="e">
        <f>IF(VLOOKUP(B449,quide!$A$2:F513,3,0)&gt;0,VLOOKUP(B449,quide!$A$2:F513,3,0),VLOOKUP(B449,quide!$A$2:F513,6,0))</f>
        <v>#N/A</v>
      </c>
      <c r="F449" s="62" t="e">
        <f>VLOOKUP(C449,quide!$A$1:K1443,5,0)</f>
        <v>#N/A</v>
      </c>
      <c r="G449" s="63" t="e">
        <f t="shared" si="31"/>
        <v>#N/A</v>
      </c>
      <c r="H449" s="62">
        <f>IFERROR(VLOOKUP(B449,tbl5_piv!A:D,4,0),0)</f>
        <v>0</v>
      </c>
      <c r="I449" s="62">
        <f t="shared" si="32"/>
        <v>0</v>
      </c>
      <c r="J449" s="62">
        <f t="shared" si="33"/>
        <v>0</v>
      </c>
      <c r="K449" s="62">
        <f t="shared" si="34"/>
        <v>0</v>
      </c>
    </row>
    <row r="450" spans="1:11" ht="23.25" hidden="1" customHeight="1" x14ac:dyDescent="0.25">
      <c r="A450">
        <v>445</v>
      </c>
      <c r="B450" t="e">
        <f>IF(ISBLANK(A450),0,IF(AND(ISERROR(VLOOKUP(VLOOKUP(A450,ishod_substance!A:G,7,0),$B$4:B449,1,0))=TRUE,VLOOKUP(A450,ishod_substance!A:G,7,0)&gt;0),VLOOKUP(A450,ishod_substance!A:G,7,0),0))</f>
        <v>#N/A</v>
      </c>
      <c r="C450" s="78" t="e">
        <f t="shared" si="30"/>
        <v>#N/A</v>
      </c>
      <c r="D450" s="61" t="e">
        <f>VLOOKUP(C450,quide!A:B,2,0)</f>
        <v>#N/A</v>
      </c>
      <c r="E450" s="62" t="e">
        <f>IF(VLOOKUP(B450,quide!$A$2:F514,3,0)&gt;0,VLOOKUP(B450,quide!$A$2:F514,3,0),VLOOKUP(B450,quide!$A$2:F514,6,0))</f>
        <v>#N/A</v>
      </c>
      <c r="F450" s="62" t="e">
        <f>VLOOKUP(C450,quide!$A$1:K1444,5,0)</f>
        <v>#N/A</v>
      </c>
      <c r="G450" s="63" t="e">
        <f t="shared" si="31"/>
        <v>#N/A</v>
      </c>
      <c r="H450" s="62">
        <f>IFERROR(VLOOKUP(B450,tbl5_piv!A:D,4,0),0)</f>
        <v>0</v>
      </c>
      <c r="I450" s="62">
        <f t="shared" si="32"/>
        <v>0</v>
      </c>
      <c r="J450" s="62">
        <f t="shared" si="33"/>
        <v>0</v>
      </c>
      <c r="K450" s="62">
        <f t="shared" si="34"/>
        <v>0</v>
      </c>
    </row>
    <row r="451" spans="1:11" ht="23.25" hidden="1" customHeight="1" x14ac:dyDescent="0.25">
      <c r="A451">
        <v>446</v>
      </c>
      <c r="B451" t="e">
        <f>IF(ISBLANK(A451),0,IF(AND(ISERROR(VLOOKUP(VLOOKUP(A451,ishod_substance!A:G,7,0),$B$4:B450,1,0))=TRUE,VLOOKUP(A451,ishod_substance!A:G,7,0)&gt;0),VLOOKUP(A451,ishod_substance!A:G,7,0),0))</f>
        <v>#N/A</v>
      </c>
      <c r="C451" s="78" t="e">
        <f t="shared" si="30"/>
        <v>#N/A</v>
      </c>
      <c r="D451" s="61" t="e">
        <f>VLOOKUP(C451,quide!A:B,2,0)</f>
        <v>#N/A</v>
      </c>
      <c r="E451" s="62" t="e">
        <f>IF(VLOOKUP(B451,quide!$A$2:F515,3,0)&gt;0,VLOOKUP(B451,quide!$A$2:F515,3,0),VLOOKUP(B451,quide!$A$2:F515,6,0))</f>
        <v>#N/A</v>
      </c>
      <c r="F451" s="62" t="e">
        <f>VLOOKUP(C451,quide!$A$1:K1445,5,0)</f>
        <v>#N/A</v>
      </c>
      <c r="G451" s="63" t="e">
        <f t="shared" si="31"/>
        <v>#N/A</v>
      </c>
      <c r="H451" s="62">
        <f>IFERROR(VLOOKUP(B451,tbl5_piv!A:D,4,0),0)</f>
        <v>0</v>
      </c>
      <c r="I451" s="62">
        <f t="shared" si="32"/>
        <v>0</v>
      </c>
      <c r="J451" s="62">
        <f t="shared" si="33"/>
        <v>0</v>
      </c>
      <c r="K451" s="62">
        <f t="shared" si="34"/>
        <v>0</v>
      </c>
    </row>
    <row r="452" spans="1:11" ht="23.25" hidden="1" customHeight="1" x14ac:dyDescent="0.25">
      <c r="A452">
        <v>447</v>
      </c>
      <c r="B452" t="e">
        <f>IF(ISBLANK(A452),0,IF(AND(ISERROR(VLOOKUP(VLOOKUP(A452,ishod_substance!A:G,7,0),$B$4:B451,1,0))=TRUE,VLOOKUP(A452,ishod_substance!A:G,7,0)&gt;0),VLOOKUP(A452,ishod_substance!A:G,7,0),0))</f>
        <v>#N/A</v>
      </c>
      <c r="C452" s="78" t="e">
        <f t="shared" si="30"/>
        <v>#N/A</v>
      </c>
      <c r="D452" s="61" t="e">
        <f>VLOOKUP(C452,quide!A:B,2,0)</f>
        <v>#N/A</v>
      </c>
      <c r="E452" s="62" t="e">
        <f>IF(VLOOKUP(B452,quide!$A$2:F516,3,0)&gt;0,VLOOKUP(B452,quide!$A$2:F516,3,0),VLOOKUP(B452,quide!$A$2:F516,6,0))</f>
        <v>#N/A</v>
      </c>
      <c r="F452" s="62" t="e">
        <f>VLOOKUP(C452,quide!$A$1:K1446,5,0)</f>
        <v>#N/A</v>
      </c>
      <c r="G452" s="63" t="e">
        <f t="shared" si="31"/>
        <v>#N/A</v>
      </c>
      <c r="H452" s="62">
        <f>IFERROR(VLOOKUP(B452,tbl5_piv!A:D,4,0),0)</f>
        <v>0</v>
      </c>
      <c r="I452" s="62">
        <f t="shared" si="32"/>
        <v>0</v>
      </c>
      <c r="J452" s="62">
        <f t="shared" si="33"/>
        <v>0</v>
      </c>
      <c r="K452" s="62">
        <f t="shared" si="34"/>
        <v>0</v>
      </c>
    </row>
    <row r="453" spans="1:11" ht="23.25" hidden="1" customHeight="1" x14ac:dyDescent="0.25">
      <c r="A453">
        <v>448</v>
      </c>
      <c r="B453" t="e">
        <f>IF(ISBLANK(A453),0,IF(AND(ISERROR(VLOOKUP(VLOOKUP(A453,ishod_substance!A:G,7,0),$B$4:B452,1,0))=TRUE,VLOOKUP(A453,ishod_substance!A:G,7,0)&gt;0),VLOOKUP(A453,ishod_substance!A:G,7,0),0))</f>
        <v>#N/A</v>
      </c>
      <c r="C453" s="78" t="e">
        <f t="shared" si="30"/>
        <v>#N/A</v>
      </c>
      <c r="D453" s="61" t="e">
        <f>VLOOKUP(C453,quide!A:B,2,0)</f>
        <v>#N/A</v>
      </c>
      <c r="E453" s="62" t="e">
        <f>IF(VLOOKUP(B453,quide!$A$2:F517,3,0)&gt;0,VLOOKUP(B453,quide!$A$2:F517,3,0),VLOOKUP(B453,quide!$A$2:F517,6,0))</f>
        <v>#N/A</v>
      </c>
      <c r="F453" s="62" t="e">
        <f>VLOOKUP(C453,quide!$A$1:K1447,5,0)</f>
        <v>#N/A</v>
      </c>
      <c r="G453" s="63" t="e">
        <f t="shared" si="31"/>
        <v>#N/A</v>
      </c>
      <c r="H453" s="62">
        <f>IFERROR(VLOOKUP(B453,tbl5_piv!A:D,4,0),0)</f>
        <v>0</v>
      </c>
      <c r="I453" s="62">
        <f t="shared" si="32"/>
        <v>0</v>
      </c>
      <c r="J453" s="62">
        <f t="shared" si="33"/>
        <v>0</v>
      </c>
      <c r="K453" s="62">
        <f t="shared" si="34"/>
        <v>0</v>
      </c>
    </row>
    <row r="454" spans="1:11" ht="23.25" hidden="1" customHeight="1" x14ac:dyDescent="0.25">
      <c r="A454">
        <v>449</v>
      </c>
      <c r="B454" t="e">
        <f>IF(ISBLANK(A454),0,IF(AND(ISERROR(VLOOKUP(VLOOKUP(A454,ishod_substance!A:G,7,0),$B$4:B453,1,0))=TRUE,VLOOKUP(A454,ishod_substance!A:G,7,0)&gt;0),VLOOKUP(A454,ishod_substance!A:G,7,0),0))</f>
        <v>#N/A</v>
      </c>
      <c r="C454" s="78" t="e">
        <f t="shared" si="30"/>
        <v>#N/A</v>
      </c>
      <c r="D454" s="61" t="e">
        <f>VLOOKUP(C454,quide!A:B,2,0)</f>
        <v>#N/A</v>
      </c>
      <c r="E454" s="62" t="e">
        <f>IF(VLOOKUP(B454,quide!$A$2:F518,3,0)&gt;0,VLOOKUP(B454,quide!$A$2:F518,3,0),VLOOKUP(B454,quide!$A$2:F518,6,0))</f>
        <v>#N/A</v>
      </c>
      <c r="F454" s="62" t="e">
        <f>VLOOKUP(C454,quide!$A$1:K1448,5,0)</f>
        <v>#N/A</v>
      </c>
      <c r="G454" s="63" t="e">
        <f t="shared" si="31"/>
        <v>#N/A</v>
      </c>
      <c r="H454" s="62">
        <f>IFERROR(VLOOKUP(B454,tbl5_piv!A:D,4,0),0)</f>
        <v>0</v>
      </c>
      <c r="I454" s="62">
        <f t="shared" si="32"/>
        <v>0</v>
      </c>
      <c r="J454" s="62">
        <f t="shared" si="33"/>
        <v>0</v>
      </c>
      <c r="K454" s="62">
        <f t="shared" si="34"/>
        <v>0</v>
      </c>
    </row>
    <row r="455" spans="1:11" ht="23.25" hidden="1" customHeight="1" x14ac:dyDescent="0.25">
      <c r="A455">
        <v>450</v>
      </c>
      <c r="B455" t="e">
        <f>IF(ISBLANK(A455),0,IF(AND(ISERROR(VLOOKUP(VLOOKUP(A455,ishod_substance!A:G,7,0),$B$4:B454,1,0))=TRUE,VLOOKUP(A455,ishod_substance!A:G,7,0)&gt;0),VLOOKUP(A455,ishod_substance!A:G,7,0),0))</f>
        <v>#N/A</v>
      </c>
      <c r="C455" s="78" t="e">
        <f t="shared" ref="C455:C518" si="35">B455</f>
        <v>#N/A</v>
      </c>
      <c r="D455" s="61" t="e">
        <f>VLOOKUP(C455,quide!A:B,2,0)</f>
        <v>#N/A</v>
      </c>
      <c r="E455" s="62" t="e">
        <f>IF(VLOOKUP(B455,quide!$A$2:F519,3,0)&gt;0,VLOOKUP(B455,quide!$A$2:F519,3,0),VLOOKUP(B455,quide!$A$2:F519,6,0))</f>
        <v>#N/A</v>
      </c>
      <c r="F455" s="62" t="e">
        <f>VLOOKUP(C455,quide!$A$1:K1449,5,0)</f>
        <v>#N/A</v>
      </c>
      <c r="G455" s="63" t="e">
        <f t="shared" ref="G455:G518" si="36">E455*H455</f>
        <v>#N/A</v>
      </c>
      <c r="H455" s="62">
        <f>IFERROR(VLOOKUP(B455,tbl5_piv!A:D,4,0),0)</f>
        <v>0</v>
      </c>
      <c r="I455" s="62">
        <f t="shared" ref="I455:I518" si="37">H455+H455*0.2</f>
        <v>0</v>
      </c>
      <c r="J455" s="62">
        <f t="shared" ref="J455:J518" si="38">H455+H455*0.4</f>
        <v>0</v>
      </c>
      <c r="K455" s="62">
        <f t="shared" ref="K455:K518" si="39">H455+H455*0.6</f>
        <v>0</v>
      </c>
    </row>
    <row r="456" spans="1:11" ht="23.25" hidden="1" customHeight="1" x14ac:dyDescent="0.25">
      <c r="A456">
        <v>451</v>
      </c>
      <c r="B456" t="e">
        <f>IF(ISBLANK(A456),0,IF(AND(ISERROR(VLOOKUP(VLOOKUP(A456,ishod_substance!A:G,7,0),$B$4:B455,1,0))=TRUE,VLOOKUP(A456,ishod_substance!A:G,7,0)&gt;0),VLOOKUP(A456,ishod_substance!A:G,7,0),0))</f>
        <v>#N/A</v>
      </c>
      <c r="C456" s="78" t="e">
        <f t="shared" si="35"/>
        <v>#N/A</v>
      </c>
      <c r="D456" s="61" t="e">
        <f>VLOOKUP(C456,quide!A:B,2,0)</f>
        <v>#N/A</v>
      </c>
      <c r="E456" s="62" t="e">
        <f>IF(VLOOKUP(B456,quide!$A$2:F520,3,0)&gt;0,VLOOKUP(B456,quide!$A$2:F520,3,0),VLOOKUP(B456,quide!$A$2:F520,6,0))</f>
        <v>#N/A</v>
      </c>
      <c r="F456" s="62" t="e">
        <f>VLOOKUP(C456,quide!$A$1:K1450,5,0)</f>
        <v>#N/A</v>
      </c>
      <c r="G456" s="63" t="e">
        <f t="shared" si="36"/>
        <v>#N/A</v>
      </c>
      <c r="H456" s="62">
        <f>IFERROR(VLOOKUP(B456,tbl5_piv!A:D,4,0),0)</f>
        <v>0</v>
      </c>
      <c r="I456" s="62">
        <f t="shared" si="37"/>
        <v>0</v>
      </c>
      <c r="J456" s="62">
        <f t="shared" si="38"/>
        <v>0</v>
      </c>
      <c r="K456" s="62">
        <f t="shared" si="39"/>
        <v>0</v>
      </c>
    </row>
    <row r="457" spans="1:11" ht="23.25" hidden="1" customHeight="1" x14ac:dyDescent="0.25">
      <c r="A457">
        <v>452</v>
      </c>
      <c r="B457" t="e">
        <f>IF(ISBLANK(A457),0,IF(AND(ISERROR(VLOOKUP(VLOOKUP(A457,ishod_substance!A:G,7,0),$B$4:B456,1,0))=TRUE,VLOOKUP(A457,ishod_substance!A:G,7,0)&gt;0),VLOOKUP(A457,ishod_substance!A:G,7,0),0))</f>
        <v>#N/A</v>
      </c>
      <c r="C457" s="78" t="e">
        <f t="shared" si="35"/>
        <v>#N/A</v>
      </c>
      <c r="D457" s="61" t="e">
        <f>VLOOKUP(C457,quide!A:B,2,0)</f>
        <v>#N/A</v>
      </c>
      <c r="E457" s="62" t="e">
        <f>IF(VLOOKUP(B457,quide!$A$2:F521,3,0)&gt;0,VLOOKUP(B457,quide!$A$2:F521,3,0),VLOOKUP(B457,quide!$A$2:F521,6,0))</f>
        <v>#N/A</v>
      </c>
      <c r="F457" s="62" t="e">
        <f>VLOOKUP(C457,quide!$A$1:K1451,5,0)</f>
        <v>#N/A</v>
      </c>
      <c r="G457" s="63" t="e">
        <f t="shared" si="36"/>
        <v>#N/A</v>
      </c>
      <c r="H457" s="62">
        <f>IFERROR(VLOOKUP(B457,tbl5_piv!A:D,4,0),0)</f>
        <v>0</v>
      </c>
      <c r="I457" s="62">
        <f t="shared" si="37"/>
        <v>0</v>
      </c>
      <c r="J457" s="62">
        <f t="shared" si="38"/>
        <v>0</v>
      </c>
      <c r="K457" s="62">
        <f t="shared" si="39"/>
        <v>0</v>
      </c>
    </row>
    <row r="458" spans="1:11" ht="23.25" hidden="1" customHeight="1" x14ac:dyDescent="0.25">
      <c r="A458">
        <v>453</v>
      </c>
      <c r="B458" t="e">
        <f>IF(ISBLANK(A458),0,IF(AND(ISERROR(VLOOKUP(VLOOKUP(A458,ishod_substance!A:G,7,0),$B$4:B457,1,0))=TRUE,VLOOKUP(A458,ishod_substance!A:G,7,0)&gt;0),VLOOKUP(A458,ishod_substance!A:G,7,0),0))</f>
        <v>#N/A</v>
      </c>
      <c r="C458" s="78" t="e">
        <f t="shared" si="35"/>
        <v>#N/A</v>
      </c>
      <c r="D458" s="61" t="e">
        <f>VLOOKUP(C458,quide!A:B,2,0)</f>
        <v>#N/A</v>
      </c>
      <c r="E458" s="62" t="e">
        <f>IF(VLOOKUP(B458,quide!$A$2:F522,3,0)&gt;0,VLOOKUP(B458,quide!$A$2:F522,3,0),VLOOKUP(B458,quide!$A$2:F522,6,0))</f>
        <v>#N/A</v>
      </c>
      <c r="F458" s="62" t="e">
        <f>VLOOKUP(C458,quide!$A$1:K1452,5,0)</f>
        <v>#N/A</v>
      </c>
      <c r="G458" s="63" t="e">
        <f t="shared" si="36"/>
        <v>#N/A</v>
      </c>
      <c r="H458" s="62">
        <f>IFERROR(VLOOKUP(B458,tbl5_piv!A:D,4,0),0)</f>
        <v>0</v>
      </c>
      <c r="I458" s="62">
        <f t="shared" si="37"/>
        <v>0</v>
      </c>
      <c r="J458" s="62">
        <f t="shared" si="38"/>
        <v>0</v>
      </c>
      <c r="K458" s="62">
        <f t="shared" si="39"/>
        <v>0</v>
      </c>
    </row>
    <row r="459" spans="1:11" ht="23.25" hidden="1" customHeight="1" x14ac:dyDescent="0.25">
      <c r="A459">
        <v>454</v>
      </c>
      <c r="B459" t="e">
        <f>IF(ISBLANK(A459),0,IF(AND(ISERROR(VLOOKUP(VLOOKUP(A459,ishod_substance!A:G,7,0),$B$4:B458,1,0))=TRUE,VLOOKUP(A459,ishod_substance!A:G,7,0)&gt;0),VLOOKUP(A459,ishod_substance!A:G,7,0),0))</f>
        <v>#N/A</v>
      </c>
      <c r="C459" s="78" t="e">
        <f t="shared" si="35"/>
        <v>#N/A</v>
      </c>
      <c r="D459" s="61" t="e">
        <f>VLOOKUP(C459,quide!A:B,2,0)</f>
        <v>#N/A</v>
      </c>
      <c r="E459" s="62" t="e">
        <f>IF(VLOOKUP(B459,quide!$A$2:F523,3,0)&gt;0,VLOOKUP(B459,quide!$A$2:F523,3,0),VLOOKUP(B459,quide!$A$2:F523,6,0))</f>
        <v>#N/A</v>
      </c>
      <c r="F459" s="62" t="e">
        <f>VLOOKUP(C459,quide!$A$1:K1453,5,0)</f>
        <v>#N/A</v>
      </c>
      <c r="G459" s="63" t="e">
        <f t="shared" si="36"/>
        <v>#N/A</v>
      </c>
      <c r="H459" s="62">
        <f>IFERROR(VLOOKUP(B459,tbl5_piv!A:D,4,0),0)</f>
        <v>0</v>
      </c>
      <c r="I459" s="62">
        <f t="shared" si="37"/>
        <v>0</v>
      </c>
      <c r="J459" s="62">
        <f t="shared" si="38"/>
        <v>0</v>
      </c>
      <c r="K459" s="62">
        <f t="shared" si="39"/>
        <v>0</v>
      </c>
    </row>
    <row r="460" spans="1:11" ht="23.25" hidden="1" customHeight="1" x14ac:dyDescent="0.25">
      <c r="A460">
        <v>455</v>
      </c>
      <c r="B460" t="e">
        <f>IF(ISBLANK(A460),0,IF(AND(ISERROR(VLOOKUP(VLOOKUP(A460,ishod_substance!A:G,7,0),$B$4:B459,1,0))=TRUE,VLOOKUP(A460,ishod_substance!A:G,7,0)&gt;0),VLOOKUP(A460,ishod_substance!A:G,7,0),0))</f>
        <v>#N/A</v>
      </c>
      <c r="C460" s="78" t="e">
        <f t="shared" si="35"/>
        <v>#N/A</v>
      </c>
      <c r="D460" s="61" t="e">
        <f>VLOOKUP(C460,quide!A:B,2,0)</f>
        <v>#N/A</v>
      </c>
      <c r="E460" s="62" t="e">
        <f>IF(VLOOKUP(B460,quide!$A$2:F524,3,0)&gt;0,VLOOKUP(B460,quide!$A$2:F524,3,0),VLOOKUP(B460,quide!$A$2:F524,6,0))</f>
        <v>#N/A</v>
      </c>
      <c r="F460" s="62" t="e">
        <f>VLOOKUP(C460,quide!$A$1:K1454,5,0)</f>
        <v>#N/A</v>
      </c>
      <c r="G460" s="63" t="e">
        <f t="shared" si="36"/>
        <v>#N/A</v>
      </c>
      <c r="H460" s="62">
        <f>IFERROR(VLOOKUP(B460,tbl5_piv!A:D,4,0),0)</f>
        <v>0</v>
      </c>
      <c r="I460" s="62">
        <f t="shared" si="37"/>
        <v>0</v>
      </c>
      <c r="J460" s="62">
        <f t="shared" si="38"/>
        <v>0</v>
      </c>
      <c r="K460" s="62">
        <f t="shared" si="39"/>
        <v>0</v>
      </c>
    </row>
    <row r="461" spans="1:11" ht="23.25" hidden="1" customHeight="1" x14ac:dyDescent="0.25">
      <c r="A461">
        <v>456</v>
      </c>
      <c r="B461" t="e">
        <f>IF(ISBLANK(A461),0,IF(AND(ISERROR(VLOOKUP(VLOOKUP(A461,ishod_substance!A:G,7,0),$B$4:B460,1,0))=TRUE,VLOOKUP(A461,ishod_substance!A:G,7,0)&gt;0),VLOOKUP(A461,ishod_substance!A:G,7,0),0))</f>
        <v>#N/A</v>
      </c>
      <c r="C461" s="78" t="e">
        <f t="shared" si="35"/>
        <v>#N/A</v>
      </c>
      <c r="D461" s="61" t="e">
        <f>VLOOKUP(C461,quide!A:B,2,0)</f>
        <v>#N/A</v>
      </c>
      <c r="E461" s="62" t="e">
        <f>IF(VLOOKUP(B461,quide!$A$2:F525,3,0)&gt;0,VLOOKUP(B461,quide!$A$2:F525,3,0),VLOOKUP(B461,quide!$A$2:F525,6,0))</f>
        <v>#N/A</v>
      </c>
      <c r="F461" s="62" t="e">
        <f>VLOOKUP(C461,quide!$A$1:K1455,5,0)</f>
        <v>#N/A</v>
      </c>
      <c r="G461" s="63" t="e">
        <f t="shared" si="36"/>
        <v>#N/A</v>
      </c>
      <c r="H461" s="62">
        <f>IFERROR(VLOOKUP(B461,tbl5_piv!A:D,4,0),0)</f>
        <v>0</v>
      </c>
      <c r="I461" s="62">
        <f t="shared" si="37"/>
        <v>0</v>
      </c>
      <c r="J461" s="62">
        <f t="shared" si="38"/>
        <v>0</v>
      </c>
      <c r="K461" s="62">
        <f t="shared" si="39"/>
        <v>0</v>
      </c>
    </row>
    <row r="462" spans="1:11" ht="23.25" hidden="1" customHeight="1" x14ac:dyDescent="0.25">
      <c r="A462">
        <v>457</v>
      </c>
      <c r="B462" t="e">
        <f>IF(ISBLANK(A462),0,IF(AND(ISERROR(VLOOKUP(VLOOKUP(A462,ishod_substance!A:G,7,0),$B$4:B461,1,0))=TRUE,VLOOKUP(A462,ishod_substance!A:G,7,0)&gt;0),VLOOKUP(A462,ishod_substance!A:G,7,0),0))</f>
        <v>#N/A</v>
      </c>
      <c r="C462" s="78" t="e">
        <f t="shared" si="35"/>
        <v>#N/A</v>
      </c>
      <c r="D462" s="61" t="e">
        <f>VLOOKUP(C462,quide!A:B,2,0)</f>
        <v>#N/A</v>
      </c>
      <c r="E462" s="62" t="e">
        <f>IF(VLOOKUP(B462,quide!$A$2:F526,3,0)&gt;0,VLOOKUP(B462,quide!$A$2:F526,3,0),VLOOKUP(B462,quide!$A$2:F526,6,0))</f>
        <v>#N/A</v>
      </c>
      <c r="F462" s="62" t="e">
        <f>VLOOKUP(C462,quide!$A$1:K1456,5,0)</f>
        <v>#N/A</v>
      </c>
      <c r="G462" s="63" t="e">
        <f t="shared" si="36"/>
        <v>#N/A</v>
      </c>
      <c r="H462" s="62">
        <f>IFERROR(VLOOKUP(B462,tbl5_piv!A:D,4,0),0)</f>
        <v>0</v>
      </c>
      <c r="I462" s="62">
        <f t="shared" si="37"/>
        <v>0</v>
      </c>
      <c r="J462" s="62">
        <f t="shared" si="38"/>
        <v>0</v>
      </c>
      <c r="K462" s="62">
        <f t="shared" si="39"/>
        <v>0</v>
      </c>
    </row>
    <row r="463" spans="1:11" ht="23.25" hidden="1" customHeight="1" x14ac:dyDescent="0.25">
      <c r="A463">
        <v>458</v>
      </c>
      <c r="B463" t="e">
        <f>IF(ISBLANK(A463),0,IF(AND(ISERROR(VLOOKUP(VLOOKUP(A463,ishod_substance!A:G,7,0),$B$4:B462,1,0))=TRUE,VLOOKUP(A463,ishod_substance!A:G,7,0)&gt;0),VLOOKUP(A463,ishod_substance!A:G,7,0),0))</f>
        <v>#N/A</v>
      </c>
      <c r="C463" s="78" t="e">
        <f t="shared" si="35"/>
        <v>#N/A</v>
      </c>
      <c r="D463" s="61" t="e">
        <f>VLOOKUP(C463,quide!A:B,2,0)</f>
        <v>#N/A</v>
      </c>
      <c r="E463" s="62" t="e">
        <f>IF(VLOOKUP(B463,quide!$A$2:F527,3,0)&gt;0,VLOOKUP(B463,quide!$A$2:F527,3,0),VLOOKUP(B463,quide!$A$2:F527,6,0))</f>
        <v>#N/A</v>
      </c>
      <c r="F463" s="62" t="e">
        <f>VLOOKUP(C463,quide!$A$1:K1457,5,0)</f>
        <v>#N/A</v>
      </c>
      <c r="G463" s="63" t="e">
        <f t="shared" si="36"/>
        <v>#N/A</v>
      </c>
      <c r="H463" s="62">
        <f>IFERROR(VLOOKUP(B463,tbl5_piv!A:D,4,0),0)</f>
        <v>0</v>
      </c>
      <c r="I463" s="62">
        <f t="shared" si="37"/>
        <v>0</v>
      </c>
      <c r="J463" s="62">
        <f t="shared" si="38"/>
        <v>0</v>
      </c>
      <c r="K463" s="62">
        <f t="shared" si="39"/>
        <v>0</v>
      </c>
    </row>
    <row r="464" spans="1:11" ht="23.25" hidden="1" customHeight="1" x14ac:dyDescent="0.25">
      <c r="A464">
        <v>459</v>
      </c>
      <c r="B464" t="e">
        <f>IF(ISBLANK(A464),0,IF(AND(ISERROR(VLOOKUP(VLOOKUP(A464,ishod_substance!A:G,7,0),$B$4:B463,1,0))=TRUE,VLOOKUP(A464,ishod_substance!A:G,7,0)&gt;0),VLOOKUP(A464,ishod_substance!A:G,7,0),0))</f>
        <v>#N/A</v>
      </c>
      <c r="C464" s="78" t="e">
        <f t="shared" si="35"/>
        <v>#N/A</v>
      </c>
      <c r="D464" s="61" t="e">
        <f>VLOOKUP(C464,quide!A:B,2,0)</f>
        <v>#N/A</v>
      </c>
      <c r="E464" s="62" t="e">
        <f>IF(VLOOKUP(B464,quide!$A$2:F528,3,0)&gt;0,VLOOKUP(B464,quide!$A$2:F528,3,0),VLOOKUP(B464,quide!$A$2:F528,6,0))</f>
        <v>#N/A</v>
      </c>
      <c r="F464" s="62" t="e">
        <f>VLOOKUP(C464,quide!$A$1:K1458,5,0)</f>
        <v>#N/A</v>
      </c>
      <c r="G464" s="63" t="e">
        <f t="shared" si="36"/>
        <v>#N/A</v>
      </c>
      <c r="H464" s="62">
        <f>IFERROR(VLOOKUP(B464,tbl5_piv!A:D,4,0),0)</f>
        <v>0</v>
      </c>
      <c r="I464" s="62">
        <f t="shared" si="37"/>
        <v>0</v>
      </c>
      <c r="J464" s="62">
        <f t="shared" si="38"/>
        <v>0</v>
      </c>
      <c r="K464" s="62">
        <f t="shared" si="39"/>
        <v>0</v>
      </c>
    </row>
    <row r="465" spans="1:11" ht="23.25" hidden="1" customHeight="1" x14ac:dyDescent="0.25">
      <c r="A465">
        <v>460</v>
      </c>
      <c r="B465" t="e">
        <f>IF(ISBLANK(A465),0,IF(AND(ISERROR(VLOOKUP(VLOOKUP(A465,ishod_substance!A:G,7,0),$B$4:B464,1,0))=TRUE,VLOOKUP(A465,ishod_substance!A:G,7,0)&gt;0),VLOOKUP(A465,ishod_substance!A:G,7,0),0))</f>
        <v>#N/A</v>
      </c>
      <c r="C465" s="78" t="e">
        <f t="shared" si="35"/>
        <v>#N/A</v>
      </c>
      <c r="D465" s="61" t="e">
        <f>VLOOKUP(C465,quide!A:B,2,0)</f>
        <v>#N/A</v>
      </c>
      <c r="E465" s="62" t="e">
        <f>IF(VLOOKUP(B465,quide!$A$2:F529,3,0)&gt;0,VLOOKUP(B465,quide!$A$2:F529,3,0),VLOOKUP(B465,quide!$A$2:F529,6,0))</f>
        <v>#N/A</v>
      </c>
      <c r="F465" s="62" t="e">
        <f>VLOOKUP(C465,quide!$A$1:K1459,5,0)</f>
        <v>#N/A</v>
      </c>
      <c r="G465" s="63" t="e">
        <f t="shared" si="36"/>
        <v>#N/A</v>
      </c>
      <c r="H465" s="62">
        <f>IFERROR(VLOOKUP(B465,tbl5_piv!A:D,4,0),0)</f>
        <v>0</v>
      </c>
      <c r="I465" s="62">
        <f t="shared" si="37"/>
        <v>0</v>
      </c>
      <c r="J465" s="62">
        <f t="shared" si="38"/>
        <v>0</v>
      </c>
      <c r="K465" s="62">
        <f t="shared" si="39"/>
        <v>0</v>
      </c>
    </row>
    <row r="466" spans="1:11" ht="23.25" hidden="1" customHeight="1" x14ac:dyDescent="0.25">
      <c r="A466">
        <v>461</v>
      </c>
      <c r="B466" t="e">
        <f>IF(ISBLANK(A466),0,IF(AND(ISERROR(VLOOKUP(VLOOKUP(A466,ishod_substance!A:G,7,0),$B$4:B465,1,0))=TRUE,VLOOKUP(A466,ishod_substance!A:G,7,0)&gt;0),VLOOKUP(A466,ishod_substance!A:G,7,0),0))</f>
        <v>#N/A</v>
      </c>
      <c r="C466" s="78" t="e">
        <f t="shared" si="35"/>
        <v>#N/A</v>
      </c>
      <c r="D466" s="61" t="e">
        <f>VLOOKUP(C466,quide!A:B,2,0)</f>
        <v>#N/A</v>
      </c>
      <c r="E466" s="62" t="e">
        <f>IF(VLOOKUP(B466,quide!$A$2:F530,3,0)&gt;0,VLOOKUP(B466,quide!$A$2:F530,3,0),VLOOKUP(B466,quide!$A$2:F530,6,0))</f>
        <v>#N/A</v>
      </c>
      <c r="F466" s="62" t="e">
        <f>VLOOKUP(C466,quide!$A$1:K1460,5,0)</f>
        <v>#N/A</v>
      </c>
      <c r="G466" s="63" t="e">
        <f t="shared" si="36"/>
        <v>#N/A</v>
      </c>
      <c r="H466" s="62">
        <f>IFERROR(VLOOKUP(B466,tbl5_piv!A:D,4,0),0)</f>
        <v>0</v>
      </c>
      <c r="I466" s="62">
        <f t="shared" si="37"/>
        <v>0</v>
      </c>
      <c r="J466" s="62">
        <f t="shared" si="38"/>
        <v>0</v>
      </c>
      <c r="K466" s="62">
        <f t="shared" si="39"/>
        <v>0</v>
      </c>
    </row>
    <row r="467" spans="1:11" ht="23.25" hidden="1" customHeight="1" x14ac:dyDescent="0.25">
      <c r="A467">
        <v>462</v>
      </c>
      <c r="B467" t="e">
        <f>IF(ISBLANK(A467),0,IF(AND(ISERROR(VLOOKUP(VLOOKUP(A467,ishod_substance!A:G,7,0),$B$4:B466,1,0))=TRUE,VLOOKUP(A467,ishod_substance!A:G,7,0)&gt;0),VLOOKUP(A467,ishod_substance!A:G,7,0),0))</f>
        <v>#N/A</v>
      </c>
      <c r="C467" s="78" t="e">
        <f t="shared" si="35"/>
        <v>#N/A</v>
      </c>
      <c r="D467" s="61" t="e">
        <f>VLOOKUP(C467,quide!A:B,2,0)</f>
        <v>#N/A</v>
      </c>
      <c r="E467" s="62" t="e">
        <f>IF(VLOOKUP(B467,quide!$A$2:F531,3,0)&gt;0,VLOOKUP(B467,quide!$A$2:F531,3,0),VLOOKUP(B467,quide!$A$2:F531,6,0))</f>
        <v>#N/A</v>
      </c>
      <c r="F467" s="62" t="e">
        <f>VLOOKUP(C467,quide!$A$1:K1461,5,0)</f>
        <v>#N/A</v>
      </c>
      <c r="G467" s="63" t="e">
        <f t="shared" si="36"/>
        <v>#N/A</v>
      </c>
      <c r="H467" s="62">
        <f>IFERROR(VLOOKUP(B467,tbl5_piv!A:D,4,0),0)</f>
        <v>0</v>
      </c>
      <c r="I467" s="62">
        <f t="shared" si="37"/>
        <v>0</v>
      </c>
      <c r="J467" s="62">
        <f t="shared" si="38"/>
        <v>0</v>
      </c>
      <c r="K467" s="62">
        <f t="shared" si="39"/>
        <v>0</v>
      </c>
    </row>
    <row r="468" spans="1:11" ht="23.25" hidden="1" customHeight="1" x14ac:dyDescent="0.25">
      <c r="A468">
        <v>463</v>
      </c>
      <c r="B468" t="e">
        <f>IF(ISBLANK(A468),0,IF(AND(ISERROR(VLOOKUP(VLOOKUP(A468,ishod_substance!A:G,7,0),$B$4:B467,1,0))=TRUE,VLOOKUP(A468,ishod_substance!A:G,7,0)&gt;0),VLOOKUP(A468,ishod_substance!A:G,7,0),0))</f>
        <v>#N/A</v>
      </c>
      <c r="C468" s="78" t="e">
        <f t="shared" si="35"/>
        <v>#N/A</v>
      </c>
      <c r="D468" s="61" t="e">
        <f>VLOOKUP(C468,quide!A:B,2,0)</f>
        <v>#N/A</v>
      </c>
      <c r="E468" s="62" t="e">
        <f>IF(VLOOKUP(B468,quide!$A$2:F532,3,0)&gt;0,VLOOKUP(B468,quide!$A$2:F532,3,0),VLOOKUP(B468,quide!$A$2:F532,6,0))</f>
        <v>#N/A</v>
      </c>
      <c r="F468" s="62" t="e">
        <f>VLOOKUP(C468,quide!$A$1:K1462,5,0)</f>
        <v>#N/A</v>
      </c>
      <c r="G468" s="63" t="e">
        <f t="shared" si="36"/>
        <v>#N/A</v>
      </c>
      <c r="H468" s="62">
        <f>IFERROR(VLOOKUP(B468,tbl5_piv!A:D,4,0),0)</f>
        <v>0</v>
      </c>
      <c r="I468" s="62">
        <f t="shared" si="37"/>
        <v>0</v>
      </c>
      <c r="J468" s="62">
        <f t="shared" si="38"/>
        <v>0</v>
      </c>
      <c r="K468" s="62">
        <f t="shared" si="39"/>
        <v>0</v>
      </c>
    </row>
    <row r="469" spans="1:11" ht="23.25" hidden="1" customHeight="1" x14ac:dyDescent="0.25">
      <c r="A469">
        <v>464</v>
      </c>
      <c r="B469" t="e">
        <f>IF(ISBLANK(A469),0,IF(AND(ISERROR(VLOOKUP(VLOOKUP(A469,ishod_substance!A:G,7,0),$B$4:B468,1,0))=TRUE,VLOOKUP(A469,ishod_substance!A:G,7,0)&gt;0),VLOOKUP(A469,ishod_substance!A:G,7,0),0))</f>
        <v>#N/A</v>
      </c>
      <c r="C469" s="78" t="e">
        <f t="shared" si="35"/>
        <v>#N/A</v>
      </c>
      <c r="D469" s="61" t="e">
        <f>VLOOKUP(C469,quide!A:B,2,0)</f>
        <v>#N/A</v>
      </c>
      <c r="E469" s="62" t="e">
        <f>IF(VLOOKUP(B469,quide!$A$2:F533,3,0)&gt;0,VLOOKUP(B469,quide!$A$2:F533,3,0),VLOOKUP(B469,quide!$A$2:F533,6,0))</f>
        <v>#N/A</v>
      </c>
      <c r="F469" s="62" t="e">
        <f>VLOOKUP(C469,quide!$A$1:K1463,5,0)</f>
        <v>#N/A</v>
      </c>
      <c r="G469" s="63" t="e">
        <f t="shared" si="36"/>
        <v>#N/A</v>
      </c>
      <c r="H469" s="62">
        <f>IFERROR(VLOOKUP(B469,tbl5_piv!A:D,4,0),0)</f>
        <v>0</v>
      </c>
      <c r="I469" s="62">
        <f t="shared" si="37"/>
        <v>0</v>
      </c>
      <c r="J469" s="62">
        <f t="shared" si="38"/>
        <v>0</v>
      </c>
      <c r="K469" s="62">
        <f t="shared" si="39"/>
        <v>0</v>
      </c>
    </row>
    <row r="470" spans="1:11" ht="23.25" hidden="1" customHeight="1" x14ac:dyDescent="0.25">
      <c r="A470">
        <v>465</v>
      </c>
      <c r="B470" t="e">
        <f>IF(ISBLANK(A470),0,IF(AND(ISERROR(VLOOKUP(VLOOKUP(A470,ishod_substance!A:G,7,0),$B$4:B469,1,0))=TRUE,VLOOKUP(A470,ishod_substance!A:G,7,0)&gt;0),VLOOKUP(A470,ishod_substance!A:G,7,0),0))</f>
        <v>#N/A</v>
      </c>
      <c r="C470" s="78" t="e">
        <f t="shared" si="35"/>
        <v>#N/A</v>
      </c>
      <c r="D470" s="61" t="e">
        <f>VLOOKUP(C470,quide!A:B,2,0)</f>
        <v>#N/A</v>
      </c>
      <c r="E470" s="62" t="e">
        <f>IF(VLOOKUP(B470,quide!$A$2:F534,3,0)&gt;0,VLOOKUP(B470,quide!$A$2:F534,3,0),VLOOKUP(B470,quide!$A$2:F534,6,0))</f>
        <v>#N/A</v>
      </c>
      <c r="F470" s="62" t="e">
        <f>VLOOKUP(C470,quide!$A$1:K1464,5,0)</f>
        <v>#N/A</v>
      </c>
      <c r="G470" s="63" t="e">
        <f t="shared" si="36"/>
        <v>#N/A</v>
      </c>
      <c r="H470" s="62">
        <f>IFERROR(VLOOKUP(B470,tbl5_piv!A:D,4,0),0)</f>
        <v>0</v>
      </c>
      <c r="I470" s="62">
        <f t="shared" si="37"/>
        <v>0</v>
      </c>
      <c r="J470" s="62">
        <f t="shared" si="38"/>
        <v>0</v>
      </c>
      <c r="K470" s="62">
        <f t="shared" si="39"/>
        <v>0</v>
      </c>
    </row>
    <row r="471" spans="1:11" ht="23.25" hidden="1" customHeight="1" x14ac:dyDescent="0.25">
      <c r="A471">
        <v>466</v>
      </c>
      <c r="B471" t="e">
        <f>IF(ISBLANK(A471),0,IF(AND(ISERROR(VLOOKUP(VLOOKUP(A471,ishod_substance!A:G,7,0),$B$4:B470,1,0))=TRUE,VLOOKUP(A471,ishod_substance!A:G,7,0)&gt;0),VLOOKUP(A471,ishod_substance!A:G,7,0),0))</f>
        <v>#N/A</v>
      </c>
      <c r="C471" s="78" t="e">
        <f t="shared" si="35"/>
        <v>#N/A</v>
      </c>
      <c r="D471" s="61" t="e">
        <f>VLOOKUP(C471,quide!A:B,2,0)</f>
        <v>#N/A</v>
      </c>
      <c r="E471" s="62" t="e">
        <f>IF(VLOOKUP(B471,quide!$A$2:F535,3,0)&gt;0,VLOOKUP(B471,quide!$A$2:F535,3,0),VLOOKUP(B471,quide!$A$2:F535,6,0))</f>
        <v>#N/A</v>
      </c>
      <c r="F471" s="62" t="e">
        <f>VLOOKUP(C471,quide!$A$1:K1465,5,0)</f>
        <v>#N/A</v>
      </c>
      <c r="G471" s="63" t="e">
        <f t="shared" si="36"/>
        <v>#N/A</v>
      </c>
      <c r="H471" s="62">
        <f>IFERROR(VLOOKUP(B471,tbl5_piv!A:D,4,0),0)</f>
        <v>0</v>
      </c>
      <c r="I471" s="62">
        <f t="shared" si="37"/>
        <v>0</v>
      </c>
      <c r="J471" s="62">
        <f t="shared" si="38"/>
        <v>0</v>
      </c>
      <c r="K471" s="62">
        <f t="shared" si="39"/>
        <v>0</v>
      </c>
    </row>
    <row r="472" spans="1:11" ht="23.25" hidden="1" customHeight="1" x14ac:dyDescent="0.25">
      <c r="A472">
        <v>467</v>
      </c>
      <c r="B472" t="e">
        <f>IF(ISBLANK(A472),0,IF(AND(ISERROR(VLOOKUP(VLOOKUP(A472,ishod_substance!A:G,7,0),$B$4:B471,1,0))=TRUE,VLOOKUP(A472,ishod_substance!A:G,7,0)&gt;0),VLOOKUP(A472,ishod_substance!A:G,7,0),0))</f>
        <v>#N/A</v>
      </c>
      <c r="C472" s="78" t="e">
        <f t="shared" si="35"/>
        <v>#N/A</v>
      </c>
      <c r="D472" s="61" t="e">
        <f>VLOOKUP(C472,quide!A:B,2,0)</f>
        <v>#N/A</v>
      </c>
      <c r="E472" s="62" t="e">
        <f>IF(VLOOKUP(B472,quide!$A$2:F536,3,0)&gt;0,VLOOKUP(B472,quide!$A$2:F536,3,0),VLOOKUP(B472,quide!$A$2:F536,6,0))</f>
        <v>#N/A</v>
      </c>
      <c r="F472" s="62" t="e">
        <f>VLOOKUP(C472,quide!$A$1:K1466,5,0)</f>
        <v>#N/A</v>
      </c>
      <c r="G472" s="63" t="e">
        <f t="shared" si="36"/>
        <v>#N/A</v>
      </c>
      <c r="H472" s="62">
        <f>IFERROR(VLOOKUP(B472,tbl5_piv!A:D,4,0),0)</f>
        <v>0</v>
      </c>
      <c r="I472" s="62">
        <f t="shared" si="37"/>
        <v>0</v>
      </c>
      <c r="J472" s="62">
        <f t="shared" si="38"/>
        <v>0</v>
      </c>
      <c r="K472" s="62">
        <f t="shared" si="39"/>
        <v>0</v>
      </c>
    </row>
    <row r="473" spans="1:11" ht="23.25" hidden="1" customHeight="1" x14ac:dyDescent="0.25">
      <c r="A473">
        <v>468</v>
      </c>
      <c r="B473" t="e">
        <f>IF(ISBLANK(A473),0,IF(AND(ISERROR(VLOOKUP(VLOOKUP(A473,ishod_substance!A:G,7,0),$B$4:B472,1,0))=TRUE,VLOOKUP(A473,ishod_substance!A:G,7,0)&gt;0),VLOOKUP(A473,ishod_substance!A:G,7,0),0))</f>
        <v>#N/A</v>
      </c>
      <c r="C473" s="78" t="e">
        <f t="shared" si="35"/>
        <v>#N/A</v>
      </c>
      <c r="D473" s="61" t="e">
        <f>VLOOKUP(C473,quide!A:B,2,0)</f>
        <v>#N/A</v>
      </c>
      <c r="E473" s="62" t="e">
        <f>IF(VLOOKUP(B473,quide!$A$2:F537,3,0)&gt;0,VLOOKUP(B473,quide!$A$2:F537,3,0),VLOOKUP(B473,quide!$A$2:F537,6,0))</f>
        <v>#N/A</v>
      </c>
      <c r="F473" s="62" t="e">
        <f>VLOOKUP(C473,quide!$A$1:K1467,5,0)</f>
        <v>#N/A</v>
      </c>
      <c r="G473" s="63" t="e">
        <f t="shared" si="36"/>
        <v>#N/A</v>
      </c>
      <c r="H473" s="62">
        <f>IFERROR(VLOOKUP(B473,tbl5_piv!A:D,4,0),0)</f>
        <v>0</v>
      </c>
      <c r="I473" s="62">
        <f t="shared" si="37"/>
        <v>0</v>
      </c>
      <c r="J473" s="62">
        <f t="shared" si="38"/>
        <v>0</v>
      </c>
      <c r="K473" s="62">
        <f t="shared" si="39"/>
        <v>0</v>
      </c>
    </row>
    <row r="474" spans="1:11" ht="23.25" hidden="1" customHeight="1" x14ac:dyDescent="0.25">
      <c r="A474">
        <v>469</v>
      </c>
      <c r="B474" t="e">
        <f>IF(ISBLANK(A474),0,IF(AND(ISERROR(VLOOKUP(VLOOKUP(A474,ishod_substance!A:G,7,0),$B$4:B473,1,0))=TRUE,VLOOKUP(A474,ishod_substance!A:G,7,0)&gt;0),VLOOKUP(A474,ishod_substance!A:G,7,0),0))</f>
        <v>#N/A</v>
      </c>
      <c r="C474" s="78" t="e">
        <f t="shared" si="35"/>
        <v>#N/A</v>
      </c>
      <c r="D474" s="61" t="e">
        <f>VLOOKUP(C474,quide!A:B,2,0)</f>
        <v>#N/A</v>
      </c>
      <c r="E474" s="62" t="e">
        <f>IF(VLOOKUP(B474,quide!$A$2:F538,3,0)&gt;0,VLOOKUP(B474,quide!$A$2:F538,3,0),VLOOKUP(B474,quide!$A$2:F538,6,0))</f>
        <v>#N/A</v>
      </c>
      <c r="F474" s="62" t="e">
        <f>VLOOKUP(C474,quide!$A$1:K1468,5,0)</f>
        <v>#N/A</v>
      </c>
      <c r="G474" s="63" t="e">
        <f t="shared" si="36"/>
        <v>#N/A</v>
      </c>
      <c r="H474" s="62">
        <f>IFERROR(VLOOKUP(B474,tbl5_piv!A:D,4,0),0)</f>
        <v>0</v>
      </c>
      <c r="I474" s="62">
        <f t="shared" si="37"/>
        <v>0</v>
      </c>
      <c r="J474" s="62">
        <f t="shared" si="38"/>
        <v>0</v>
      </c>
      <c r="K474" s="62">
        <f t="shared" si="39"/>
        <v>0</v>
      </c>
    </row>
    <row r="475" spans="1:11" ht="23.25" hidden="1" customHeight="1" x14ac:dyDescent="0.25">
      <c r="A475">
        <v>470</v>
      </c>
      <c r="B475" t="e">
        <f>IF(ISBLANK(A475),0,IF(AND(ISERROR(VLOOKUP(VLOOKUP(A475,ishod_substance!A:G,7,0),$B$4:B474,1,0))=TRUE,VLOOKUP(A475,ishod_substance!A:G,7,0)&gt;0),VLOOKUP(A475,ishod_substance!A:G,7,0),0))</f>
        <v>#N/A</v>
      </c>
      <c r="C475" s="78" t="e">
        <f t="shared" si="35"/>
        <v>#N/A</v>
      </c>
      <c r="D475" s="61" t="e">
        <f>VLOOKUP(C475,quide!A:B,2,0)</f>
        <v>#N/A</v>
      </c>
      <c r="E475" s="62" t="e">
        <f>IF(VLOOKUP(B475,quide!$A$2:F539,3,0)&gt;0,VLOOKUP(B475,quide!$A$2:F539,3,0),VLOOKUP(B475,quide!$A$2:F539,6,0))</f>
        <v>#N/A</v>
      </c>
      <c r="F475" s="62" t="e">
        <f>VLOOKUP(C475,quide!$A$1:K1469,5,0)</f>
        <v>#N/A</v>
      </c>
      <c r="G475" s="63" t="e">
        <f t="shared" si="36"/>
        <v>#N/A</v>
      </c>
      <c r="H475" s="62">
        <f>IFERROR(VLOOKUP(B475,tbl5_piv!A:D,4,0),0)</f>
        <v>0</v>
      </c>
      <c r="I475" s="62">
        <f t="shared" si="37"/>
        <v>0</v>
      </c>
      <c r="J475" s="62">
        <f t="shared" si="38"/>
        <v>0</v>
      </c>
      <c r="K475" s="62">
        <f t="shared" si="39"/>
        <v>0</v>
      </c>
    </row>
    <row r="476" spans="1:11" ht="23.25" hidden="1" customHeight="1" x14ac:dyDescent="0.25">
      <c r="A476">
        <v>471</v>
      </c>
      <c r="B476" t="e">
        <f>IF(ISBLANK(A476),0,IF(AND(ISERROR(VLOOKUP(VLOOKUP(A476,ishod_substance!A:G,7,0),$B$4:B475,1,0))=TRUE,VLOOKUP(A476,ishod_substance!A:G,7,0)&gt;0),VLOOKUP(A476,ishod_substance!A:G,7,0),0))</f>
        <v>#N/A</v>
      </c>
      <c r="C476" s="78" t="e">
        <f t="shared" si="35"/>
        <v>#N/A</v>
      </c>
      <c r="D476" s="61" t="e">
        <f>VLOOKUP(C476,quide!A:B,2,0)</f>
        <v>#N/A</v>
      </c>
      <c r="E476" s="62" t="e">
        <f>IF(VLOOKUP(B476,quide!$A$2:F540,3,0)&gt;0,VLOOKUP(B476,quide!$A$2:F540,3,0),VLOOKUP(B476,quide!$A$2:F540,6,0))</f>
        <v>#N/A</v>
      </c>
      <c r="F476" s="62" t="e">
        <f>VLOOKUP(C476,quide!$A$1:K1470,5,0)</f>
        <v>#N/A</v>
      </c>
      <c r="G476" s="63" t="e">
        <f t="shared" si="36"/>
        <v>#N/A</v>
      </c>
      <c r="H476" s="62">
        <f>IFERROR(VLOOKUP(B476,tbl5_piv!A:D,4,0),0)</f>
        <v>0</v>
      </c>
      <c r="I476" s="62">
        <f t="shared" si="37"/>
        <v>0</v>
      </c>
      <c r="J476" s="62">
        <f t="shared" si="38"/>
        <v>0</v>
      </c>
      <c r="K476" s="62">
        <f t="shared" si="39"/>
        <v>0</v>
      </c>
    </row>
    <row r="477" spans="1:11" ht="23.25" hidden="1" customHeight="1" x14ac:dyDescent="0.25">
      <c r="A477">
        <v>472</v>
      </c>
      <c r="B477" t="e">
        <f>IF(ISBLANK(A477),0,IF(AND(ISERROR(VLOOKUP(VLOOKUP(A477,ishod_substance!A:G,7,0),$B$4:B476,1,0))=TRUE,VLOOKUP(A477,ishod_substance!A:G,7,0)&gt;0),VLOOKUP(A477,ishod_substance!A:G,7,0),0))</f>
        <v>#N/A</v>
      </c>
      <c r="C477" s="78" t="e">
        <f t="shared" si="35"/>
        <v>#N/A</v>
      </c>
      <c r="D477" s="61" t="e">
        <f>VLOOKUP(C477,quide!A:B,2,0)</f>
        <v>#N/A</v>
      </c>
      <c r="E477" s="62" t="e">
        <f>IF(VLOOKUP(B477,quide!$A$2:F541,3,0)&gt;0,VLOOKUP(B477,quide!$A$2:F541,3,0),VLOOKUP(B477,quide!$A$2:F541,6,0))</f>
        <v>#N/A</v>
      </c>
      <c r="F477" s="62" t="e">
        <f>VLOOKUP(C477,quide!$A$1:K1471,5,0)</f>
        <v>#N/A</v>
      </c>
      <c r="G477" s="63" t="e">
        <f t="shared" si="36"/>
        <v>#N/A</v>
      </c>
      <c r="H477" s="62">
        <f>IFERROR(VLOOKUP(B477,tbl5_piv!A:D,4,0),0)</f>
        <v>0</v>
      </c>
      <c r="I477" s="62">
        <f t="shared" si="37"/>
        <v>0</v>
      </c>
      <c r="J477" s="62">
        <f t="shared" si="38"/>
        <v>0</v>
      </c>
      <c r="K477" s="62">
        <f t="shared" si="39"/>
        <v>0</v>
      </c>
    </row>
    <row r="478" spans="1:11" ht="23.25" hidden="1" customHeight="1" x14ac:dyDescent="0.25">
      <c r="A478">
        <v>473</v>
      </c>
      <c r="B478" t="e">
        <f>IF(ISBLANK(A478),0,IF(AND(ISERROR(VLOOKUP(VLOOKUP(A478,ishod_substance!A:G,7,0),$B$4:B477,1,0))=TRUE,VLOOKUP(A478,ishod_substance!A:G,7,0)&gt;0),VLOOKUP(A478,ishod_substance!A:G,7,0),0))</f>
        <v>#N/A</v>
      </c>
      <c r="C478" s="78" t="e">
        <f t="shared" si="35"/>
        <v>#N/A</v>
      </c>
      <c r="D478" s="61" t="e">
        <f>VLOOKUP(C478,quide!A:B,2,0)</f>
        <v>#N/A</v>
      </c>
      <c r="E478" s="62" t="e">
        <f>IF(VLOOKUP(B478,quide!$A$2:F542,3,0)&gt;0,VLOOKUP(B478,quide!$A$2:F542,3,0),VLOOKUP(B478,quide!$A$2:F542,6,0))</f>
        <v>#N/A</v>
      </c>
      <c r="F478" s="62" t="e">
        <f>VLOOKUP(C478,quide!$A$1:K1472,5,0)</f>
        <v>#N/A</v>
      </c>
      <c r="G478" s="63" t="e">
        <f t="shared" si="36"/>
        <v>#N/A</v>
      </c>
      <c r="H478" s="62">
        <f>IFERROR(VLOOKUP(B478,tbl5_piv!A:D,4,0),0)</f>
        <v>0</v>
      </c>
      <c r="I478" s="62">
        <f t="shared" si="37"/>
        <v>0</v>
      </c>
      <c r="J478" s="62">
        <f t="shared" si="38"/>
        <v>0</v>
      </c>
      <c r="K478" s="62">
        <f t="shared" si="39"/>
        <v>0</v>
      </c>
    </row>
    <row r="479" spans="1:11" ht="23.25" hidden="1" customHeight="1" x14ac:dyDescent="0.25">
      <c r="A479">
        <v>474</v>
      </c>
      <c r="B479" t="e">
        <f>IF(ISBLANK(A479),0,IF(AND(ISERROR(VLOOKUP(VLOOKUP(A479,ishod_substance!A:G,7,0),$B$4:B478,1,0))=TRUE,VLOOKUP(A479,ishod_substance!A:G,7,0)&gt;0),VLOOKUP(A479,ishod_substance!A:G,7,0),0))</f>
        <v>#N/A</v>
      </c>
      <c r="C479" s="78" t="e">
        <f t="shared" si="35"/>
        <v>#N/A</v>
      </c>
      <c r="D479" s="61" t="e">
        <f>VLOOKUP(C479,quide!A:B,2,0)</f>
        <v>#N/A</v>
      </c>
      <c r="E479" s="62" t="e">
        <f>IF(VLOOKUP(B479,quide!$A$2:F543,3,0)&gt;0,VLOOKUP(B479,quide!$A$2:F543,3,0),VLOOKUP(B479,quide!$A$2:F543,6,0))</f>
        <v>#N/A</v>
      </c>
      <c r="F479" s="62" t="e">
        <f>VLOOKUP(C479,quide!$A$1:K1473,5,0)</f>
        <v>#N/A</v>
      </c>
      <c r="G479" s="63" t="e">
        <f t="shared" si="36"/>
        <v>#N/A</v>
      </c>
      <c r="H479" s="62">
        <f>IFERROR(VLOOKUP(B479,tbl5_piv!A:D,4,0),0)</f>
        <v>0</v>
      </c>
      <c r="I479" s="62">
        <f t="shared" si="37"/>
        <v>0</v>
      </c>
      <c r="J479" s="62">
        <f t="shared" si="38"/>
        <v>0</v>
      </c>
      <c r="K479" s="62">
        <f t="shared" si="39"/>
        <v>0</v>
      </c>
    </row>
    <row r="480" spans="1:11" ht="23.25" hidden="1" customHeight="1" x14ac:dyDescent="0.25">
      <c r="A480">
        <v>475</v>
      </c>
      <c r="B480" t="e">
        <f>IF(ISBLANK(A480),0,IF(AND(ISERROR(VLOOKUP(VLOOKUP(A480,ishod_substance!A:G,7,0),$B$4:B479,1,0))=TRUE,VLOOKUP(A480,ishod_substance!A:G,7,0)&gt;0),VLOOKUP(A480,ishod_substance!A:G,7,0),0))</f>
        <v>#N/A</v>
      </c>
      <c r="C480" s="78" t="e">
        <f t="shared" si="35"/>
        <v>#N/A</v>
      </c>
      <c r="D480" s="61" t="e">
        <f>VLOOKUP(C480,quide!A:B,2,0)</f>
        <v>#N/A</v>
      </c>
      <c r="E480" s="62" t="e">
        <f>IF(VLOOKUP(B480,quide!$A$2:F544,3,0)&gt;0,VLOOKUP(B480,quide!$A$2:F544,3,0),VLOOKUP(B480,quide!$A$2:F544,6,0))</f>
        <v>#N/A</v>
      </c>
      <c r="F480" s="62" t="e">
        <f>VLOOKUP(C480,quide!$A$1:K1474,5,0)</f>
        <v>#N/A</v>
      </c>
      <c r="G480" s="63" t="e">
        <f t="shared" si="36"/>
        <v>#N/A</v>
      </c>
      <c r="H480" s="62">
        <f>IFERROR(VLOOKUP(B480,tbl5_piv!A:D,4,0),0)</f>
        <v>0</v>
      </c>
      <c r="I480" s="62">
        <f t="shared" si="37"/>
        <v>0</v>
      </c>
      <c r="J480" s="62">
        <f t="shared" si="38"/>
        <v>0</v>
      </c>
      <c r="K480" s="62">
        <f t="shared" si="39"/>
        <v>0</v>
      </c>
    </row>
    <row r="481" spans="1:11" ht="23.25" hidden="1" customHeight="1" x14ac:dyDescent="0.25">
      <c r="A481">
        <v>476</v>
      </c>
      <c r="B481" t="e">
        <f>IF(ISBLANK(A481),0,IF(AND(ISERROR(VLOOKUP(VLOOKUP(A481,ishod_substance!A:G,7,0),$B$4:B480,1,0))=TRUE,VLOOKUP(A481,ishod_substance!A:G,7,0)&gt;0),VLOOKUP(A481,ishod_substance!A:G,7,0),0))</f>
        <v>#N/A</v>
      </c>
      <c r="C481" s="78" t="e">
        <f t="shared" si="35"/>
        <v>#N/A</v>
      </c>
      <c r="D481" s="61" t="e">
        <f>VLOOKUP(C481,quide!A:B,2,0)</f>
        <v>#N/A</v>
      </c>
      <c r="E481" s="62" t="e">
        <f>IF(VLOOKUP(B481,quide!$A$2:F545,3,0)&gt;0,VLOOKUP(B481,quide!$A$2:F545,3,0),VLOOKUP(B481,quide!$A$2:F545,6,0))</f>
        <v>#N/A</v>
      </c>
      <c r="F481" s="62" t="e">
        <f>VLOOKUP(C481,quide!$A$1:K1475,5,0)</f>
        <v>#N/A</v>
      </c>
      <c r="G481" s="63" t="e">
        <f t="shared" si="36"/>
        <v>#N/A</v>
      </c>
      <c r="H481" s="62">
        <f>IFERROR(VLOOKUP(B481,tbl5_piv!A:D,4,0),0)</f>
        <v>0</v>
      </c>
      <c r="I481" s="62">
        <f t="shared" si="37"/>
        <v>0</v>
      </c>
      <c r="J481" s="62">
        <f t="shared" si="38"/>
        <v>0</v>
      </c>
      <c r="K481" s="62">
        <f t="shared" si="39"/>
        <v>0</v>
      </c>
    </row>
    <row r="482" spans="1:11" ht="23.25" hidden="1" customHeight="1" x14ac:dyDescent="0.25">
      <c r="A482">
        <v>477</v>
      </c>
      <c r="B482" t="e">
        <f>IF(ISBLANK(A482),0,IF(AND(ISERROR(VLOOKUP(VLOOKUP(A482,ishod_substance!A:G,7,0),$B$4:B481,1,0))=TRUE,VLOOKUP(A482,ishod_substance!A:G,7,0)&gt;0),VLOOKUP(A482,ishod_substance!A:G,7,0),0))</f>
        <v>#N/A</v>
      </c>
      <c r="C482" s="78" t="e">
        <f t="shared" si="35"/>
        <v>#N/A</v>
      </c>
      <c r="D482" s="61" t="e">
        <f>VLOOKUP(C482,quide!A:B,2,0)</f>
        <v>#N/A</v>
      </c>
      <c r="E482" s="62" t="e">
        <f>IF(VLOOKUP(B482,quide!$A$2:F546,3,0)&gt;0,VLOOKUP(B482,quide!$A$2:F546,3,0),VLOOKUP(B482,quide!$A$2:F546,6,0))</f>
        <v>#N/A</v>
      </c>
      <c r="F482" s="62" t="e">
        <f>VLOOKUP(C482,quide!$A$1:K1476,5,0)</f>
        <v>#N/A</v>
      </c>
      <c r="G482" s="63" t="e">
        <f t="shared" si="36"/>
        <v>#N/A</v>
      </c>
      <c r="H482" s="62">
        <f>IFERROR(VLOOKUP(B482,tbl5_piv!A:D,4,0),0)</f>
        <v>0</v>
      </c>
      <c r="I482" s="62">
        <f t="shared" si="37"/>
        <v>0</v>
      </c>
      <c r="J482" s="62">
        <f t="shared" si="38"/>
        <v>0</v>
      </c>
      <c r="K482" s="62">
        <f t="shared" si="39"/>
        <v>0</v>
      </c>
    </row>
    <row r="483" spans="1:11" ht="23.25" hidden="1" customHeight="1" x14ac:dyDescent="0.25">
      <c r="A483">
        <v>478</v>
      </c>
      <c r="B483" t="e">
        <f>IF(ISBLANK(A483),0,IF(AND(ISERROR(VLOOKUP(VLOOKUP(A483,ishod_substance!A:G,7,0),$B$4:B482,1,0))=TRUE,VLOOKUP(A483,ishod_substance!A:G,7,0)&gt;0),VLOOKUP(A483,ishod_substance!A:G,7,0),0))</f>
        <v>#N/A</v>
      </c>
      <c r="C483" s="78" t="e">
        <f t="shared" si="35"/>
        <v>#N/A</v>
      </c>
      <c r="D483" s="61" t="e">
        <f>VLOOKUP(C483,quide!A:B,2,0)</f>
        <v>#N/A</v>
      </c>
      <c r="E483" s="62" t="e">
        <f>IF(VLOOKUP(B483,quide!$A$2:F547,3,0)&gt;0,VLOOKUP(B483,quide!$A$2:F547,3,0),VLOOKUP(B483,quide!$A$2:F547,6,0))</f>
        <v>#N/A</v>
      </c>
      <c r="F483" s="62" t="e">
        <f>VLOOKUP(C483,quide!$A$1:K1477,5,0)</f>
        <v>#N/A</v>
      </c>
      <c r="G483" s="63" t="e">
        <f t="shared" si="36"/>
        <v>#N/A</v>
      </c>
      <c r="H483" s="62">
        <f>IFERROR(VLOOKUP(B483,tbl5_piv!A:D,4,0),0)</f>
        <v>0</v>
      </c>
      <c r="I483" s="62">
        <f t="shared" si="37"/>
        <v>0</v>
      </c>
      <c r="J483" s="62">
        <f t="shared" si="38"/>
        <v>0</v>
      </c>
      <c r="K483" s="62">
        <f t="shared" si="39"/>
        <v>0</v>
      </c>
    </row>
    <row r="484" spans="1:11" ht="23.25" hidden="1" customHeight="1" x14ac:dyDescent="0.25">
      <c r="A484">
        <v>479</v>
      </c>
      <c r="B484" t="e">
        <f>IF(ISBLANK(A484),0,IF(AND(ISERROR(VLOOKUP(VLOOKUP(A484,ishod_substance!A:G,7,0),$B$4:B483,1,0))=TRUE,VLOOKUP(A484,ishod_substance!A:G,7,0)&gt;0),VLOOKUP(A484,ishod_substance!A:G,7,0),0))</f>
        <v>#N/A</v>
      </c>
      <c r="C484" s="78" t="e">
        <f t="shared" si="35"/>
        <v>#N/A</v>
      </c>
      <c r="D484" s="61" t="e">
        <f>VLOOKUP(C484,quide!A:B,2,0)</f>
        <v>#N/A</v>
      </c>
      <c r="E484" s="62" t="e">
        <f>IF(VLOOKUP(B484,quide!$A$2:F548,3,0)&gt;0,VLOOKUP(B484,quide!$A$2:F548,3,0),VLOOKUP(B484,quide!$A$2:F548,6,0))</f>
        <v>#N/A</v>
      </c>
      <c r="F484" s="62" t="e">
        <f>VLOOKUP(C484,quide!$A$1:K1478,5,0)</f>
        <v>#N/A</v>
      </c>
      <c r="G484" s="63" t="e">
        <f t="shared" si="36"/>
        <v>#N/A</v>
      </c>
      <c r="H484" s="62">
        <f>IFERROR(VLOOKUP(B484,tbl5_piv!A:D,4,0),0)</f>
        <v>0</v>
      </c>
      <c r="I484" s="62">
        <f t="shared" si="37"/>
        <v>0</v>
      </c>
      <c r="J484" s="62">
        <f t="shared" si="38"/>
        <v>0</v>
      </c>
      <c r="K484" s="62">
        <f t="shared" si="39"/>
        <v>0</v>
      </c>
    </row>
    <row r="485" spans="1:11" ht="23.25" hidden="1" customHeight="1" x14ac:dyDescent="0.25">
      <c r="A485">
        <v>480</v>
      </c>
      <c r="B485" t="e">
        <f>IF(ISBLANK(A485),0,IF(AND(ISERROR(VLOOKUP(VLOOKUP(A485,ishod_substance!A:G,7,0),$B$4:B484,1,0))=TRUE,VLOOKUP(A485,ishod_substance!A:G,7,0)&gt;0),VLOOKUP(A485,ishod_substance!A:G,7,0),0))</f>
        <v>#N/A</v>
      </c>
      <c r="C485" s="78" t="e">
        <f t="shared" si="35"/>
        <v>#N/A</v>
      </c>
      <c r="D485" s="61" t="e">
        <f>VLOOKUP(C485,quide!A:B,2,0)</f>
        <v>#N/A</v>
      </c>
      <c r="E485" s="62" t="e">
        <f>IF(VLOOKUP(B485,quide!$A$2:F549,3,0)&gt;0,VLOOKUP(B485,quide!$A$2:F549,3,0),VLOOKUP(B485,quide!$A$2:F549,6,0))</f>
        <v>#N/A</v>
      </c>
      <c r="F485" s="62" t="e">
        <f>VLOOKUP(C485,quide!$A$1:K1479,5,0)</f>
        <v>#N/A</v>
      </c>
      <c r="G485" s="63" t="e">
        <f t="shared" si="36"/>
        <v>#N/A</v>
      </c>
      <c r="H485" s="62">
        <f>IFERROR(VLOOKUP(B485,tbl5_piv!A:D,4,0),0)</f>
        <v>0</v>
      </c>
      <c r="I485" s="62">
        <f t="shared" si="37"/>
        <v>0</v>
      </c>
      <c r="J485" s="62">
        <f t="shared" si="38"/>
        <v>0</v>
      </c>
      <c r="K485" s="62">
        <f t="shared" si="39"/>
        <v>0</v>
      </c>
    </row>
    <row r="486" spans="1:11" ht="23.25" hidden="1" customHeight="1" x14ac:dyDescent="0.25">
      <c r="A486">
        <v>481</v>
      </c>
      <c r="B486" t="e">
        <f>IF(ISBLANK(A486),0,IF(AND(ISERROR(VLOOKUP(VLOOKUP(A486,ishod_substance!A:G,7,0),$B$4:B485,1,0))=TRUE,VLOOKUP(A486,ishod_substance!A:G,7,0)&gt;0),VLOOKUP(A486,ishod_substance!A:G,7,0),0))</f>
        <v>#N/A</v>
      </c>
      <c r="C486" s="78" t="e">
        <f t="shared" si="35"/>
        <v>#N/A</v>
      </c>
      <c r="D486" s="61" t="e">
        <f>VLOOKUP(C486,quide!A:B,2,0)</f>
        <v>#N/A</v>
      </c>
      <c r="E486" s="62" t="e">
        <f>IF(VLOOKUP(B486,quide!$A$2:F550,3,0)&gt;0,VLOOKUP(B486,quide!$A$2:F550,3,0),VLOOKUP(B486,quide!$A$2:F550,6,0))</f>
        <v>#N/A</v>
      </c>
      <c r="F486" s="62" t="e">
        <f>VLOOKUP(C486,quide!$A$1:K1480,5,0)</f>
        <v>#N/A</v>
      </c>
      <c r="G486" s="63" t="e">
        <f t="shared" si="36"/>
        <v>#N/A</v>
      </c>
      <c r="H486" s="62">
        <f>IFERROR(VLOOKUP(B486,tbl5_piv!A:D,4,0),0)</f>
        <v>0</v>
      </c>
      <c r="I486" s="62">
        <f t="shared" si="37"/>
        <v>0</v>
      </c>
      <c r="J486" s="62">
        <f t="shared" si="38"/>
        <v>0</v>
      </c>
      <c r="K486" s="62">
        <f t="shared" si="39"/>
        <v>0</v>
      </c>
    </row>
    <row r="487" spans="1:11" ht="23.25" hidden="1" customHeight="1" x14ac:dyDescent="0.25">
      <c r="A487">
        <v>482</v>
      </c>
      <c r="B487" t="e">
        <f>IF(ISBLANK(A487),0,IF(AND(ISERROR(VLOOKUP(VLOOKUP(A487,ishod_substance!A:G,7,0),$B$4:B486,1,0))=TRUE,VLOOKUP(A487,ishod_substance!A:G,7,0)&gt;0),VLOOKUP(A487,ishod_substance!A:G,7,0),0))</f>
        <v>#N/A</v>
      </c>
      <c r="C487" s="78" t="e">
        <f t="shared" si="35"/>
        <v>#N/A</v>
      </c>
      <c r="D487" s="61" t="e">
        <f>VLOOKUP(C487,quide!A:B,2,0)</f>
        <v>#N/A</v>
      </c>
      <c r="E487" s="62" t="e">
        <f>IF(VLOOKUP(B487,quide!$A$2:F551,3,0)&gt;0,VLOOKUP(B487,quide!$A$2:F551,3,0),VLOOKUP(B487,quide!$A$2:F551,6,0))</f>
        <v>#N/A</v>
      </c>
      <c r="F487" s="62" t="e">
        <f>VLOOKUP(C487,quide!$A$1:K1481,5,0)</f>
        <v>#N/A</v>
      </c>
      <c r="G487" s="63" t="e">
        <f t="shared" si="36"/>
        <v>#N/A</v>
      </c>
      <c r="H487" s="62">
        <f>IFERROR(VLOOKUP(B487,tbl5_piv!A:D,4,0),0)</f>
        <v>0</v>
      </c>
      <c r="I487" s="62">
        <f t="shared" si="37"/>
        <v>0</v>
      </c>
      <c r="J487" s="62">
        <f t="shared" si="38"/>
        <v>0</v>
      </c>
      <c r="K487" s="62">
        <f t="shared" si="39"/>
        <v>0</v>
      </c>
    </row>
    <row r="488" spans="1:11" ht="23.25" hidden="1" customHeight="1" x14ac:dyDescent="0.25">
      <c r="A488">
        <v>483</v>
      </c>
      <c r="B488" t="e">
        <f>IF(ISBLANK(A488),0,IF(AND(ISERROR(VLOOKUP(VLOOKUP(A488,ishod_substance!A:G,7,0),$B$4:B487,1,0))=TRUE,VLOOKUP(A488,ishod_substance!A:G,7,0)&gt;0),VLOOKUP(A488,ishod_substance!A:G,7,0),0))</f>
        <v>#N/A</v>
      </c>
      <c r="C488" s="78" t="e">
        <f t="shared" si="35"/>
        <v>#N/A</v>
      </c>
      <c r="D488" s="61" t="e">
        <f>VLOOKUP(C488,quide!A:B,2,0)</f>
        <v>#N/A</v>
      </c>
      <c r="E488" s="62" t="e">
        <f>IF(VLOOKUP(B488,quide!$A$2:F552,3,0)&gt;0,VLOOKUP(B488,quide!$A$2:F552,3,0),VLOOKUP(B488,quide!$A$2:F552,6,0))</f>
        <v>#N/A</v>
      </c>
      <c r="F488" s="62" t="e">
        <f>VLOOKUP(C488,quide!$A$1:K1482,5,0)</f>
        <v>#N/A</v>
      </c>
      <c r="G488" s="63" t="e">
        <f t="shared" si="36"/>
        <v>#N/A</v>
      </c>
      <c r="H488" s="62">
        <f>IFERROR(VLOOKUP(B488,tbl5_piv!A:D,4,0),0)</f>
        <v>0</v>
      </c>
      <c r="I488" s="62">
        <f t="shared" si="37"/>
        <v>0</v>
      </c>
      <c r="J488" s="62">
        <f t="shared" si="38"/>
        <v>0</v>
      </c>
      <c r="K488" s="62">
        <f t="shared" si="39"/>
        <v>0</v>
      </c>
    </row>
    <row r="489" spans="1:11" ht="23.25" hidden="1" customHeight="1" x14ac:dyDescent="0.25">
      <c r="A489">
        <v>484</v>
      </c>
      <c r="B489" t="e">
        <f>IF(ISBLANK(A489),0,IF(AND(ISERROR(VLOOKUP(VLOOKUP(A489,ishod_substance!A:G,7,0),$B$4:B488,1,0))=TRUE,VLOOKUP(A489,ishod_substance!A:G,7,0)&gt;0),VLOOKUP(A489,ishod_substance!A:G,7,0),0))</f>
        <v>#N/A</v>
      </c>
      <c r="C489" s="78" t="e">
        <f t="shared" si="35"/>
        <v>#N/A</v>
      </c>
      <c r="D489" s="61" t="e">
        <f>VLOOKUP(C489,quide!A:B,2,0)</f>
        <v>#N/A</v>
      </c>
      <c r="E489" s="62" t="e">
        <f>IF(VLOOKUP(B489,quide!$A$2:F553,3,0)&gt;0,VLOOKUP(B489,quide!$A$2:F553,3,0),VLOOKUP(B489,quide!$A$2:F553,6,0))</f>
        <v>#N/A</v>
      </c>
      <c r="F489" s="62" t="e">
        <f>VLOOKUP(C489,quide!$A$1:K1483,5,0)</f>
        <v>#N/A</v>
      </c>
      <c r="G489" s="63" t="e">
        <f t="shared" si="36"/>
        <v>#N/A</v>
      </c>
      <c r="H489" s="62">
        <f>IFERROR(VLOOKUP(B489,tbl5_piv!A:D,4,0),0)</f>
        <v>0</v>
      </c>
      <c r="I489" s="62">
        <f t="shared" si="37"/>
        <v>0</v>
      </c>
      <c r="J489" s="62">
        <f t="shared" si="38"/>
        <v>0</v>
      </c>
      <c r="K489" s="62">
        <f t="shared" si="39"/>
        <v>0</v>
      </c>
    </row>
    <row r="490" spans="1:11" ht="23.25" hidden="1" customHeight="1" x14ac:dyDescent="0.25">
      <c r="A490">
        <v>485</v>
      </c>
      <c r="B490" t="e">
        <f>IF(ISBLANK(A490),0,IF(AND(ISERROR(VLOOKUP(VLOOKUP(A490,ishod_substance!A:G,7,0),$B$4:B489,1,0))=TRUE,VLOOKUP(A490,ishod_substance!A:G,7,0)&gt;0),VLOOKUP(A490,ishod_substance!A:G,7,0),0))</f>
        <v>#N/A</v>
      </c>
      <c r="C490" s="78" t="e">
        <f t="shared" si="35"/>
        <v>#N/A</v>
      </c>
      <c r="D490" s="61" t="e">
        <f>VLOOKUP(C490,quide!A:B,2,0)</f>
        <v>#N/A</v>
      </c>
      <c r="E490" s="62" t="e">
        <f>IF(VLOOKUP(B490,quide!$A$2:F554,3,0)&gt;0,VLOOKUP(B490,quide!$A$2:F554,3,0),VLOOKUP(B490,quide!$A$2:F554,6,0))</f>
        <v>#N/A</v>
      </c>
      <c r="F490" s="62" t="e">
        <f>VLOOKUP(C490,quide!$A$1:K1484,5,0)</f>
        <v>#N/A</v>
      </c>
      <c r="G490" s="63" t="e">
        <f t="shared" si="36"/>
        <v>#N/A</v>
      </c>
      <c r="H490" s="62">
        <f>IFERROR(VLOOKUP(B490,tbl5_piv!A:D,4,0),0)</f>
        <v>0</v>
      </c>
      <c r="I490" s="62">
        <f t="shared" si="37"/>
        <v>0</v>
      </c>
      <c r="J490" s="62">
        <f t="shared" si="38"/>
        <v>0</v>
      </c>
      <c r="K490" s="62">
        <f t="shared" si="39"/>
        <v>0</v>
      </c>
    </row>
    <row r="491" spans="1:11" ht="23.25" hidden="1" customHeight="1" x14ac:dyDescent="0.25">
      <c r="A491">
        <v>486</v>
      </c>
      <c r="B491" t="e">
        <f>IF(ISBLANK(A491),0,IF(AND(ISERROR(VLOOKUP(VLOOKUP(A491,ishod_substance!A:G,7,0),$B$4:B490,1,0))=TRUE,VLOOKUP(A491,ishod_substance!A:G,7,0)&gt;0),VLOOKUP(A491,ishod_substance!A:G,7,0),0))</f>
        <v>#N/A</v>
      </c>
      <c r="C491" s="78" t="e">
        <f t="shared" si="35"/>
        <v>#N/A</v>
      </c>
      <c r="D491" s="61" t="e">
        <f>VLOOKUP(C491,quide!A:B,2,0)</f>
        <v>#N/A</v>
      </c>
      <c r="E491" s="62" t="e">
        <f>IF(VLOOKUP(B491,quide!$A$2:F555,3,0)&gt;0,VLOOKUP(B491,quide!$A$2:F555,3,0),VLOOKUP(B491,quide!$A$2:F555,6,0))</f>
        <v>#N/A</v>
      </c>
      <c r="F491" s="62" t="e">
        <f>VLOOKUP(C491,quide!$A$1:K1485,5,0)</f>
        <v>#N/A</v>
      </c>
      <c r="G491" s="63" t="e">
        <f t="shared" si="36"/>
        <v>#N/A</v>
      </c>
      <c r="H491" s="62">
        <f>IFERROR(VLOOKUP(B491,tbl5_piv!A:D,4,0),0)</f>
        <v>0</v>
      </c>
      <c r="I491" s="62">
        <f t="shared" si="37"/>
        <v>0</v>
      </c>
      <c r="J491" s="62">
        <f t="shared" si="38"/>
        <v>0</v>
      </c>
      <c r="K491" s="62">
        <f t="shared" si="39"/>
        <v>0</v>
      </c>
    </row>
    <row r="492" spans="1:11" ht="23.25" hidden="1" customHeight="1" x14ac:dyDescent="0.25">
      <c r="A492">
        <v>487</v>
      </c>
      <c r="B492" t="e">
        <f>IF(ISBLANK(A492),0,IF(AND(ISERROR(VLOOKUP(VLOOKUP(A492,ishod_substance!A:G,7,0),$B$4:B491,1,0))=TRUE,VLOOKUP(A492,ishod_substance!A:G,7,0)&gt;0),VLOOKUP(A492,ishod_substance!A:G,7,0),0))</f>
        <v>#N/A</v>
      </c>
      <c r="C492" s="78" t="e">
        <f t="shared" si="35"/>
        <v>#N/A</v>
      </c>
      <c r="D492" s="61" t="e">
        <f>VLOOKUP(C492,quide!A:B,2,0)</f>
        <v>#N/A</v>
      </c>
      <c r="E492" s="62" t="e">
        <f>IF(VLOOKUP(B492,quide!$A$2:F556,3,0)&gt;0,VLOOKUP(B492,quide!$A$2:F556,3,0),VLOOKUP(B492,quide!$A$2:F556,6,0))</f>
        <v>#N/A</v>
      </c>
      <c r="F492" s="62" t="e">
        <f>VLOOKUP(C492,quide!$A$1:K1486,5,0)</f>
        <v>#N/A</v>
      </c>
      <c r="G492" s="63" t="e">
        <f t="shared" si="36"/>
        <v>#N/A</v>
      </c>
      <c r="H492" s="62">
        <f>IFERROR(VLOOKUP(B492,tbl5_piv!A:D,4,0),0)</f>
        <v>0</v>
      </c>
      <c r="I492" s="62">
        <f t="shared" si="37"/>
        <v>0</v>
      </c>
      <c r="J492" s="62">
        <f t="shared" si="38"/>
        <v>0</v>
      </c>
      <c r="K492" s="62">
        <f t="shared" si="39"/>
        <v>0</v>
      </c>
    </row>
    <row r="493" spans="1:11" ht="23.25" hidden="1" customHeight="1" x14ac:dyDescent="0.25">
      <c r="A493">
        <v>488</v>
      </c>
      <c r="B493" t="e">
        <f>IF(ISBLANK(A493),0,IF(AND(ISERROR(VLOOKUP(VLOOKUP(A493,ishod_substance!A:G,7,0),$B$4:B492,1,0))=TRUE,VLOOKUP(A493,ishod_substance!A:G,7,0)&gt;0),VLOOKUP(A493,ishod_substance!A:G,7,0),0))</f>
        <v>#N/A</v>
      </c>
      <c r="C493" s="78" t="e">
        <f t="shared" si="35"/>
        <v>#N/A</v>
      </c>
      <c r="D493" s="61" t="e">
        <f>VLOOKUP(C493,quide!A:B,2,0)</f>
        <v>#N/A</v>
      </c>
      <c r="E493" s="62" t="e">
        <f>IF(VLOOKUP(B493,quide!$A$2:F557,3,0)&gt;0,VLOOKUP(B493,quide!$A$2:F557,3,0),VLOOKUP(B493,quide!$A$2:F557,6,0))</f>
        <v>#N/A</v>
      </c>
      <c r="F493" s="62" t="e">
        <f>VLOOKUP(C493,quide!$A$1:K1487,5,0)</f>
        <v>#N/A</v>
      </c>
      <c r="G493" s="63" t="e">
        <f t="shared" si="36"/>
        <v>#N/A</v>
      </c>
      <c r="H493" s="62">
        <f>IFERROR(VLOOKUP(B493,tbl5_piv!A:D,4,0),0)</f>
        <v>0</v>
      </c>
      <c r="I493" s="62">
        <f t="shared" si="37"/>
        <v>0</v>
      </c>
      <c r="J493" s="62">
        <f t="shared" si="38"/>
        <v>0</v>
      </c>
      <c r="K493" s="62">
        <f t="shared" si="39"/>
        <v>0</v>
      </c>
    </row>
    <row r="494" spans="1:11" ht="23.25" hidden="1" customHeight="1" x14ac:dyDescent="0.25">
      <c r="A494">
        <v>489</v>
      </c>
      <c r="B494" t="e">
        <f>IF(ISBLANK(A494),0,IF(AND(ISERROR(VLOOKUP(VLOOKUP(A494,ishod_substance!A:G,7,0),$B$4:B493,1,0))=TRUE,VLOOKUP(A494,ishod_substance!A:G,7,0)&gt;0),VLOOKUP(A494,ishod_substance!A:G,7,0),0))</f>
        <v>#N/A</v>
      </c>
      <c r="C494" s="78" t="e">
        <f t="shared" si="35"/>
        <v>#N/A</v>
      </c>
      <c r="D494" s="61" t="e">
        <f>VLOOKUP(C494,quide!A:B,2,0)</f>
        <v>#N/A</v>
      </c>
      <c r="E494" s="62" t="e">
        <f>IF(VLOOKUP(B494,quide!$A$2:F558,3,0)&gt;0,VLOOKUP(B494,quide!$A$2:F558,3,0),VLOOKUP(B494,quide!$A$2:F558,6,0))</f>
        <v>#N/A</v>
      </c>
      <c r="F494" s="62" t="e">
        <f>VLOOKUP(C494,quide!$A$1:K1488,5,0)</f>
        <v>#N/A</v>
      </c>
      <c r="G494" s="63" t="e">
        <f t="shared" si="36"/>
        <v>#N/A</v>
      </c>
      <c r="H494" s="62">
        <f>IFERROR(VLOOKUP(B494,tbl5_piv!A:D,4,0),0)</f>
        <v>0</v>
      </c>
      <c r="I494" s="62">
        <f t="shared" si="37"/>
        <v>0</v>
      </c>
      <c r="J494" s="62">
        <f t="shared" si="38"/>
        <v>0</v>
      </c>
      <c r="K494" s="62">
        <f t="shared" si="39"/>
        <v>0</v>
      </c>
    </row>
    <row r="495" spans="1:11" ht="23.25" hidden="1" customHeight="1" x14ac:dyDescent="0.25">
      <c r="A495">
        <v>490</v>
      </c>
      <c r="B495" t="e">
        <f>IF(ISBLANK(A495),0,IF(AND(ISERROR(VLOOKUP(VLOOKUP(A495,ishod_substance!A:G,7,0),$B$4:B494,1,0))=TRUE,VLOOKUP(A495,ishod_substance!A:G,7,0)&gt;0),VLOOKUP(A495,ishod_substance!A:G,7,0),0))</f>
        <v>#N/A</v>
      </c>
      <c r="C495" s="78" t="e">
        <f t="shared" si="35"/>
        <v>#N/A</v>
      </c>
      <c r="D495" s="61" t="e">
        <f>VLOOKUP(C495,quide!A:B,2,0)</f>
        <v>#N/A</v>
      </c>
      <c r="E495" s="62" t="e">
        <f>IF(VLOOKUP(B495,quide!$A$2:F559,3,0)&gt;0,VLOOKUP(B495,quide!$A$2:F559,3,0),VLOOKUP(B495,quide!$A$2:F559,6,0))</f>
        <v>#N/A</v>
      </c>
      <c r="F495" s="62" t="e">
        <f>VLOOKUP(C495,quide!$A$1:K1489,5,0)</f>
        <v>#N/A</v>
      </c>
      <c r="G495" s="63" t="e">
        <f t="shared" si="36"/>
        <v>#N/A</v>
      </c>
      <c r="H495" s="62">
        <f>IFERROR(VLOOKUP(B495,tbl5_piv!A:D,4,0),0)</f>
        <v>0</v>
      </c>
      <c r="I495" s="62">
        <f t="shared" si="37"/>
        <v>0</v>
      </c>
      <c r="J495" s="62">
        <f t="shared" si="38"/>
        <v>0</v>
      </c>
      <c r="K495" s="62">
        <f t="shared" si="39"/>
        <v>0</v>
      </c>
    </row>
    <row r="496" spans="1:11" ht="23.25" hidden="1" customHeight="1" x14ac:dyDescent="0.25">
      <c r="A496">
        <v>491</v>
      </c>
      <c r="B496" t="e">
        <f>IF(ISBLANK(A496),0,IF(AND(ISERROR(VLOOKUP(VLOOKUP(A496,ishod_substance!A:G,7,0),$B$4:B495,1,0))=TRUE,VLOOKUP(A496,ishod_substance!A:G,7,0)&gt;0),VLOOKUP(A496,ishod_substance!A:G,7,0),0))</f>
        <v>#N/A</v>
      </c>
      <c r="C496" s="78" t="e">
        <f t="shared" si="35"/>
        <v>#N/A</v>
      </c>
      <c r="D496" s="61" t="e">
        <f>VLOOKUP(C496,quide!A:B,2,0)</f>
        <v>#N/A</v>
      </c>
      <c r="E496" s="62" t="e">
        <f>IF(VLOOKUP(B496,quide!$A$2:F560,3,0)&gt;0,VLOOKUP(B496,quide!$A$2:F560,3,0),VLOOKUP(B496,quide!$A$2:F560,6,0))</f>
        <v>#N/A</v>
      </c>
      <c r="F496" s="62" t="e">
        <f>VLOOKUP(C496,quide!$A$1:K1490,5,0)</f>
        <v>#N/A</v>
      </c>
      <c r="G496" s="63" t="e">
        <f t="shared" si="36"/>
        <v>#N/A</v>
      </c>
      <c r="H496" s="62">
        <f>IFERROR(VLOOKUP(B496,tbl5_piv!A:D,4,0),0)</f>
        <v>0</v>
      </c>
      <c r="I496" s="62">
        <f t="shared" si="37"/>
        <v>0</v>
      </c>
      <c r="J496" s="62">
        <f t="shared" si="38"/>
        <v>0</v>
      </c>
      <c r="K496" s="62">
        <f t="shared" si="39"/>
        <v>0</v>
      </c>
    </row>
    <row r="497" spans="1:11" ht="23.25" hidden="1" customHeight="1" x14ac:dyDescent="0.25">
      <c r="A497">
        <v>492</v>
      </c>
      <c r="B497" t="e">
        <f>IF(ISBLANK(A497),0,IF(AND(ISERROR(VLOOKUP(VLOOKUP(A497,ishod_substance!A:G,7,0),$B$4:B496,1,0))=TRUE,VLOOKUP(A497,ishod_substance!A:G,7,0)&gt;0),VLOOKUP(A497,ishod_substance!A:G,7,0),0))</f>
        <v>#N/A</v>
      </c>
      <c r="C497" s="78" t="e">
        <f t="shared" si="35"/>
        <v>#N/A</v>
      </c>
      <c r="D497" s="61" t="e">
        <f>VLOOKUP(C497,quide!A:B,2,0)</f>
        <v>#N/A</v>
      </c>
      <c r="E497" s="62" t="e">
        <f>IF(VLOOKUP(B497,quide!$A$2:F561,3,0)&gt;0,VLOOKUP(B497,quide!$A$2:F561,3,0),VLOOKUP(B497,quide!$A$2:F561,6,0))</f>
        <v>#N/A</v>
      </c>
      <c r="F497" s="62" t="e">
        <f>VLOOKUP(C497,quide!$A$1:K1491,5,0)</f>
        <v>#N/A</v>
      </c>
      <c r="G497" s="63" t="e">
        <f t="shared" si="36"/>
        <v>#N/A</v>
      </c>
      <c r="H497" s="62">
        <f>IFERROR(VLOOKUP(B497,tbl5_piv!A:D,4,0),0)</f>
        <v>0</v>
      </c>
      <c r="I497" s="62">
        <f t="shared" si="37"/>
        <v>0</v>
      </c>
      <c r="J497" s="62">
        <f t="shared" si="38"/>
        <v>0</v>
      </c>
      <c r="K497" s="62">
        <f t="shared" si="39"/>
        <v>0</v>
      </c>
    </row>
    <row r="498" spans="1:11" ht="23.25" hidden="1" customHeight="1" x14ac:dyDescent="0.25">
      <c r="A498">
        <v>493</v>
      </c>
      <c r="B498" t="e">
        <f>IF(ISBLANK(A498),0,IF(AND(ISERROR(VLOOKUP(VLOOKUP(A498,ishod_substance!A:G,7,0),$B$4:B497,1,0))=TRUE,VLOOKUP(A498,ishod_substance!A:G,7,0)&gt;0),VLOOKUP(A498,ishod_substance!A:G,7,0),0))</f>
        <v>#N/A</v>
      </c>
      <c r="C498" s="78" t="e">
        <f t="shared" si="35"/>
        <v>#N/A</v>
      </c>
      <c r="D498" s="61" t="e">
        <f>VLOOKUP(C498,quide!A:B,2,0)</f>
        <v>#N/A</v>
      </c>
      <c r="E498" s="62" t="e">
        <f>IF(VLOOKUP(B498,quide!$A$2:F562,3,0)&gt;0,VLOOKUP(B498,quide!$A$2:F562,3,0),VLOOKUP(B498,quide!$A$2:F562,6,0))</f>
        <v>#N/A</v>
      </c>
      <c r="F498" s="62" t="e">
        <f>VLOOKUP(C498,quide!$A$1:K1492,5,0)</f>
        <v>#N/A</v>
      </c>
      <c r="G498" s="63" t="e">
        <f t="shared" si="36"/>
        <v>#N/A</v>
      </c>
      <c r="H498" s="62">
        <f>IFERROR(VLOOKUP(B498,tbl5_piv!A:D,4,0),0)</f>
        <v>0</v>
      </c>
      <c r="I498" s="62">
        <f t="shared" si="37"/>
        <v>0</v>
      </c>
      <c r="J498" s="62">
        <f t="shared" si="38"/>
        <v>0</v>
      </c>
      <c r="K498" s="62">
        <f t="shared" si="39"/>
        <v>0</v>
      </c>
    </row>
    <row r="499" spans="1:11" ht="23.25" hidden="1" customHeight="1" x14ac:dyDescent="0.25">
      <c r="A499">
        <v>494</v>
      </c>
      <c r="B499" t="e">
        <f>IF(ISBLANK(A499),0,IF(AND(ISERROR(VLOOKUP(VLOOKUP(A499,ishod_substance!A:G,7,0),$B$4:B498,1,0))=TRUE,VLOOKUP(A499,ishod_substance!A:G,7,0)&gt;0),VLOOKUP(A499,ishod_substance!A:G,7,0),0))</f>
        <v>#N/A</v>
      </c>
      <c r="C499" s="78" t="e">
        <f t="shared" si="35"/>
        <v>#N/A</v>
      </c>
      <c r="D499" s="61" t="e">
        <f>VLOOKUP(C499,quide!A:B,2,0)</f>
        <v>#N/A</v>
      </c>
      <c r="E499" s="62" t="e">
        <f>IF(VLOOKUP(B499,quide!$A$2:F563,3,0)&gt;0,VLOOKUP(B499,quide!$A$2:F563,3,0),VLOOKUP(B499,quide!$A$2:F563,6,0))</f>
        <v>#N/A</v>
      </c>
      <c r="F499" s="62" t="e">
        <f>VLOOKUP(C499,quide!$A$1:K1493,5,0)</f>
        <v>#N/A</v>
      </c>
      <c r="G499" s="63" t="e">
        <f t="shared" si="36"/>
        <v>#N/A</v>
      </c>
      <c r="H499" s="62">
        <f>IFERROR(VLOOKUP(B499,tbl5_piv!A:D,4,0),0)</f>
        <v>0</v>
      </c>
      <c r="I499" s="62">
        <f t="shared" si="37"/>
        <v>0</v>
      </c>
      <c r="J499" s="62">
        <f t="shared" si="38"/>
        <v>0</v>
      </c>
      <c r="K499" s="62">
        <f t="shared" si="39"/>
        <v>0</v>
      </c>
    </row>
    <row r="500" spans="1:11" ht="23.25" hidden="1" customHeight="1" x14ac:dyDescent="0.25">
      <c r="A500">
        <v>495</v>
      </c>
      <c r="B500" t="e">
        <f>IF(ISBLANK(A500),0,IF(AND(ISERROR(VLOOKUP(VLOOKUP(A500,ishod_substance!A:G,7,0),$B$4:B499,1,0))=TRUE,VLOOKUP(A500,ishod_substance!A:G,7,0)&gt;0),VLOOKUP(A500,ishod_substance!A:G,7,0),0))</f>
        <v>#N/A</v>
      </c>
      <c r="C500" s="78" t="e">
        <f t="shared" si="35"/>
        <v>#N/A</v>
      </c>
      <c r="D500" s="61" t="e">
        <f>VLOOKUP(C500,quide!A:B,2,0)</f>
        <v>#N/A</v>
      </c>
      <c r="E500" s="62" t="e">
        <f>IF(VLOOKUP(B500,quide!$A$2:F564,3,0)&gt;0,VLOOKUP(B500,quide!$A$2:F564,3,0),VLOOKUP(B500,quide!$A$2:F564,6,0))</f>
        <v>#N/A</v>
      </c>
      <c r="F500" s="62" t="e">
        <f>VLOOKUP(C500,quide!$A$1:K1494,5,0)</f>
        <v>#N/A</v>
      </c>
      <c r="G500" s="63" t="e">
        <f t="shared" si="36"/>
        <v>#N/A</v>
      </c>
      <c r="H500" s="62">
        <f>IFERROR(VLOOKUP(B500,tbl5_piv!A:D,4,0),0)</f>
        <v>0</v>
      </c>
      <c r="I500" s="62">
        <f t="shared" si="37"/>
        <v>0</v>
      </c>
      <c r="J500" s="62">
        <f t="shared" si="38"/>
        <v>0</v>
      </c>
      <c r="K500" s="62">
        <f t="shared" si="39"/>
        <v>0</v>
      </c>
    </row>
    <row r="501" spans="1:11" ht="23.25" hidden="1" customHeight="1" x14ac:dyDescent="0.25">
      <c r="A501">
        <v>496</v>
      </c>
      <c r="B501" t="e">
        <f>IF(ISBLANK(A501),0,IF(AND(ISERROR(VLOOKUP(VLOOKUP(A501,ishod_substance!A:G,7,0),$B$4:B500,1,0))=TRUE,VLOOKUP(A501,ishod_substance!A:G,7,0)&gt;0),VLOOKUP(A501,ishod_substance!A:G,7,0),0))</f>
        <v>#N/A</v>
      </c>
      <c r="C501" s="78" t="e">
        <f t="shared" si="35"/>
        <v>#N/A</v>
      </c>
      <c r="D501" s="61" t="e">
        <f>VLOOKUP(C501,quide!A:B,2,0)</f>
        <v>#N/A</v>
      </c>
      <c r="E501" s="62" t="e">
        <f>IF(VLOOKUP(B501,quide!$A$2:F565,3,0)&gt;0,VLOOKUP(B501,quide!$A$2:F565,3,0),VLOOKUP(B501,quide!$A$2:F565,6,0))</f>
        <v>#N/A</v>
      </c>
      <c r="F501" s="62" t="e">
        <f>VLOOKUP(C501,quide!$A$1:K1495,5,0)</f>
        <v>#N/A</v>
      </c>
      <c r="G501" s="63" t="e">
        <f t="shared" si="36"/>
        <v>#N/A</v>
      </c>
      <c r="H501" s="62">
        <f>IFERROR(VLOOKUP(B501,tbl5_piv!A:D,4,0),0)</f>
        <v>0</v>
      </c>
      <c r="I501" s="62">
        <f t="shared" si="37"/>
        <v>0</v>
      </c>
      <c r="J501" s="62">
        <f t="shared" si="38"/>
        <v>0</v>
      </c>
      <c r="K501" s="62">
        <f t="shared" si="39"/>
        <v>0</v>
      </c>
    </row>
    <row r="502" spans="1:11" ht="23.25" hidden="1" customHeight="1" x14ac:dyDescent="0.25">
      <c r="A502">
        <v>497</v>
      </c>
      <c r="B502" t="e">
        <f>IF(ISBLANK(A502),0,IF(AND(ISERROR(VLOOKUP(VLOOKUP(A502,ishod_substance!A:G,7,0),$B$4:B501,1,0))=TRUE,VLOOKUP(A502,ishod_substance!A:G,7,0)&gt;0),VLOOKUP(A502,ishod_substance!A:G,7,0),0))</f>
        <v>#N/A</v>
      </c>
      <c r="C502" s="78" t="e">
        <f t="shared" si="35"/>
        <v>#N/A</v>
      </c>
      <c r="D502" s="61" t="e">
        <f>VLOOKUP(C502,quide!A:B,2,0)</f>
        <v>#N/A</v>
      </c>
      <c r="E502" s="62" t="e">
        <f>IF(VLOOKUP(B502,quide!$A$2:F566,3,0)&gt;0,VLOOKUP(B502,quide!$A$2:F566,3,0),VLOOKUP(B502,quide!$A$2:F566,6,0))</f>
        <v>#N/A</v>
      </c>
      <c r="F502" s="62" t="e">
        <f>VLOOKUP(C502,quide!$A$1:K1496,5,0)</f>
        <v>#N/A</v>
      </c>
      <c r="G502" s="63" t="e">
        <f t="shared" si="36"/>
        <v>#N/A</v>
      </c>
      <c r="H502" s="62">
        <f>IFERROR(VLOOKUP(B502,tbl5_piv!A:D,4,0),0)</f>
        <v>0</v>
      </c>
      <c r="I502" s="62">
        <f t="shared" si="37"/>
        <v>0</v>
      </c>
      <c r="J502" s="62">
        <f t="shared" si="38"/>
        <v>0</v>
      </c>
      <c r="K502" s="62">
        <f t="shared" si="39"/>
        <v>0</v>
      </c>
    </row>
    <row r="503" spans="1:11" ht="23.25" hidden="1" customHeight="1" x14ac:dyDescent="0.25">
      <c r="A503">
        <v>498</v>
      </c>
      <c r="B503" t="e">
        <f>IF(ISBLANK(A503),0,IF(AND(ISERROR(VLOOKUP(VLOOKUP(A503,ishod_substance!A:G,7,0),$B$4:B502,1,0))=TRUE,VLOOKUP(A503,ishod_substance!A:G,7,0)&gt;0),VLOOKUP(A503,ishod_substance!A:G,7,0),0))</f>
        <v>#N/A</v>
      </c>
      <c r="C503" s="78" t="e">
        <f t="shared" si="35"/>
        <v>#N/A</v>
      </c>
      <c r="D503" s="61" t="e">
        <f>VLOOKUP(C503,quide!A:B,2,0)</f>
        <v>#N/A</v>
      </c>
      <c r="E503" s="62" t="e">
        <f>IF(VLOOKUP(B503,quide!$A$2:F567,3,0)&gt;0,VLOOKUP(B503,quide!$A$2:F567,3,0),VLOOKUP(B503,quide!$A$2:F567,6,0))</f>
        <v>#N/A</v>
      </c>
      <c r="F503" s="62" t="e">
        <f>VLOOKUP(C503,quide!$A$1:K1497,5,0)</f>
        <v>#N/A</v>
      </c>
      <c r="G503" s="63" t="e">
        <f t="shared" si="36"/>
        <v>#N/A</v>
      </c>
      <c r="H503" s="62">
        <f>IFERROR(VLOOKUP(B503,tbl5_piv!A:D,4,0),0)</f>
        <v>0</v>
      </c>
      <c r="I503" s="62">
        <f t="shared" si="37"/>
        <v>0</v>
      </c>
      <c r="J503" s="62">
        <f t="shared" si="38"/>
        <v>0</v>
      </c>
      <c r="K503" s="62">
        <f t="shared" si="39"/>
        <v>0</v>
      </c>
    </row>
    <row r="504" spans="1:11" ht="23.25" hidden="1" customHeight="1" x14ac:dyDescent="0.25">
      <c r="A504">
        <v>499</v>
      </c>
      <c r="B504" t="e">
        <f>IF(ISBLANK(A504),0,IF(AND(ISERROR(VLOOKUP(VLOOKUP(A504,ishod_substance!A:G,7,0),$B$4:B503,1,0))=TRUE,VLOOKUP(A504,ishod_substance!A:G,7,0)&gt;0),VLOOKUP(A504,ishod_substance!A:G,7,0),0))</f>
        <v>#N/A</v>
      </c>
      <c r="C504" s="78" t="e">
        <f t="shared" si="35"/>
        <v>#N/A</v>
      </c>
      <c r="D504" s="61" t="e">
        <f>VLOOKUP(C504,quide!A:B,2,0)</f>
        <v>#N/A</v>
      </c>
      <c r="E504" s="62" t="e">
        <f>IF(VLOOKUP(B504,quide!$A$2:F568,3,0)&gt;0,VLOOKUP(B504,quide!$A$2:F568,3,0),VLOOKUP(B504,quide!$A$2:F568,6,0))</f>
        <v>#N/A</v>
      </c>
      <c r="F504" s="62" t="e">
        <f>VLOOKUP(C504,quide!$A$1:K1498,5,0)</f>
        <v>#N/A</v>
      </c>
      <c r="G504" s="63" t="e">
        <f t="shared" si="36"/>
        <v>#N/A</v>
      </c>
      <c r="H504" s="62">
        <f>IFERROR(VLOOKUP(B504,tbl5_piv!A:D,4,0),0)</f>
        <v>0</v>
      </c>
      <c r="I504" s="62">
        <f t="shared" si="37"/>
        <v>0</v>
      </c>
      <c r="J504" s="62">
        <f t="shared" si="38"/>
        <v>0</v>
      </c>
      <c r="K504" s="62">
        <f t="shared" si="39"/>
        <v>0</v>
      </c>
    </row>
    <row r="505" spans="1:11" ht="23.25" hidden="1" customHeight="1" x14ac:dyDescent="0.25">
      <c r="A505">
        <v>500</v>
      </c>
      <c r="B505" t="e">
        <f>IF(ISBLANK(A505),0,IF(AND(ISERROR(VLOOKUP(VLOOKUP(A505,ishod_substance!A:G,7,0),$B$4:B504,1,0))=TRUE,VLOOKUP(A505,ishod_substance!A:G,7,0)&gt;0),VLOOKUP(A505,ishod_substance!A:G,7,0),0))</f>
        <v>#N/A</v>
      </c>
      <c r="C505" s="78" t="e">
        <f t="shared" si="35"/>
        <v>#N/A</v>
      </c>
      <c r="D505" s="61" t="e">
        <f>VLOOKUP(C505,quide!A:B,2,0)</f>
        <v>#N/A</v>
      </c>
      <c r="E505" s="62" t="e">
        <f>IF(VLOOKUP(B505,quide!$A$2:F569,3,0)&gt;0,VLOOKUP(B505,quide!$A$2:F569,3,0),VLOOKUP(B505,quide!$A$2:F569,6,0))</f>
        <v>#N/A</v>
      </c>
      <c r="F505" s="62" t="e">
        <f>VLOOKUP(C505,quide!$A$1:K1499,5,0)</f>
        <v>#N/A</v>
      </c>
      <c r="G505" s="63" t="e">
        <f t="shared" si="36"/>
        <v>#N/A</v>
      </c>
      <c r="H505" s="62">
        <f>IFERROR(VLOOKUP(B505,tbl5_piv!A:D,4,0),0)</f>
        <v>0</v>
      </c>
      <c r="I505" s="62">
        <f t="shared" si="37"/>
        <v>0</v>
      </c>
      <c r="J505" s="62">
        <f t="shared" si="38"/>
        <v>0</v>
      </c>
      <c r="K505" s="62">
        <f t="shared" si="39"/>
        <v>0</v>
      </c>
    </row>
    <row r="506" spans="1:11" ht="23.25" hidden="1" customHeight="1" x14ac:dyDescent="0.25">
      <c r="A506">
        <v>501</v>
      </c>
      <c r="B506" t="e">
        <f>IF(ISBLANK(A506),0,IF(AND(ISERROR(VLOOKUP(VLOOKUP(A506,ishod_substance!A:G,7,0),$B$4:B505,1,0))=TRUE,VLOOKUP(A506,ishod_substance!A:G,7,0)&gt;0),VLOOKUP(A506,ishod_substance!A:G,7,0),0))</f>
        <v>#N/A</v>
      </c>
      <c r="C506" s="78" t="e">
        <f t="shared" si="35"/>
        <v>#N/A</v>
      </c>
      <c r="D506" s="61" t="e">
        <f>VLOOKUP(C506,quide!A:B,2,0)</f>
        <v>#N/A</v>
      </c>
      <c r="E506" s="62" t="e">
        <f>IF(VLOOKUP(B506,quide!$A$2:F570,3,0)&gt;0,VLOOKUP(B506,quide!$A$2:F570,3,0),VLOOKUP(B506,quide!$A$2:F570,6,0))</f>
        <v>#N/A</v>
      </c>
      <c r="F506" s="62" t="e">
        <f>VLOOKUP(C506,quide!$A$1:K1500,5,0)</f>
        <v>#N/A</v>
      </c>
      <c r="G506" s="63" t="e">
        <f t="shared" si="36"/>
        <v>#N/A</v>
      </c>
      <c r="H506" s="62">
        <f>IFERROR(VLOOKUP(B506,tbl5_piv!A:D,4,0),0)</f>
        <v>0</v>
      </c>
      <c r="I506" s="62">
        <f t="shared" si="37"/>
        <v>0</v>
      </c>
      <c r="J506" s="62">
        <f t="shared" si="38"/>
        <v>0</v>
      </c>
      <c r="K506" s="62">
        <f t="shared" si="39"/>
        <v>0</v>
      </c>
    </row>
    <row r="507" spans="1:11" ht="23.25" hidden="1" customHeight="1" x14ac:dyDescent="0.25">
      <c r="A507">
        <v>502</v>
      </c>
      <c r="B507" t="e">
        <f>IF(ISBLANK(A507),0,IF(AND(ISERROR(VLOOKUP(VLOOKUP(A507,ishod_substance!A:G,7,0),$B$4:B506,1,0))=TRUE,VLOOKUP(A507,ishod_substance!A:G,7,0)&gt;0),VLOOKUP(A507,ishod_substance!A:G,7,0),0))</f>
        <v>#N/A</v>
      </c>
      <c r="C507" s="78" t="e">
        <f t="shared" si="35"/>
        <v>#N/A</v>
      </c>
      <c r="D507" s="61" t="e">
        <f>VLOOKUP(C507,quide!A:B,2,0)</f>
        <v>#N/A</v>
      </c>
      <c r="E507" s="62" t="e">
        <f>IF(VLOOKUP(B507,quide!$A$2:F571,3,0)&gt;0,VLOOKUP(B507,quide!$A$2:F571,3,0),VLOOKUP(B507,quide!$A$2:F571,6,0))</f>
        <v>#N/A</v>
      </c>
      <c r="F507" s="62" t="e">
        <f>VLOOKUP(C507,quide!$A$1:K1501,5,0)</f>
        <v>#N/A</v>
      </c>
      <c r="G507" s="63" t="e">
        <f t="shared" si="36"/>
        <v>#N/A</v>
      </c>
      <c r="H507" s="62">
        <f>IFERROR(VLOOKUP(B507,tbl5_piv!A:D,4,0),0)</f>
        <v>0</v>
      </c>
      <c r="I507" s="62">
        <f t="shared" si="37"/>
        <v>0</v>
      </c>
      <c r="J507" s="62">
        <f t="shared" si="38"/>
        <v>0</v>
      </c>
      <c r="K507" s="62">
        <f t="shared" si="39"/>
        <v>0</v>
      </c>
    </row>
    <row r="508" spans="1:11" ht="23.25" hidden="1" customHeight="1" x14ac:dyDescent="0.25">
      <c r="A508">
        <v>503</v>
      </c>
      <c r="B508" t="e">
        <f>IF(ISBLANK(A508),0,IF(AND(ISERROR(VLOOKUP(VLOOKUP(A508,ishod_substance!A:G,7,0),$B$4:B507,1,0))=TRUE,VLOOKUP(A508,ishod_substance!A:G,7,0)&gt;0),VLOOKUP(A508,ishod_substance!A:G,7,0),0))</f>
        <v>#N/A</v>
      </c>
      <c r="C508" s="78" t="e">
        <f t="shared" si="35"/>
        <v>#N/A</v>
      </c>
      <c r="D508" s="61" t="e">
        <f>VLOOKUP(C508,quide!A:B,2,0)</f>
        <v>#N/A</v>
      </c>
      <c r="E508" s="62" t="e">
        <f>IF(VLOOKUP(B508,quide!$A$2:F572,3,0)&gt;0,VLOOKUP(B508,quide!$A$2:F572,3,0),VLOOKUP(B508,quide!$A$2:F572,6,0))</f>
        <v>#N/A</v>
      </c>
      <c r="F508" s="62" t="e">
        <f>VLOOKUP(C508,quide!$A$1:K1502,5,0)</f>
        <v>#N/A</v>
      </c>
      <c r="G508" s="63" t="e">
        <f t="shared" si="36"/>
        <v>#N/A</v>
      </c>
      <c r="H508" s="62">
        <f>IFERROR(VLOOKUP(B508,tbl5_piv!A:D,4,0),0)</f>
        <v>0</v>
      </c>
      <c r="I508" s="62">
        <f t="shared" si="37"/>
        <v>0</v>
      </c>
      <c r="J508" s="62">
        <f t="shared" si="38"/>
        <v>0</v>
      </c>
      <c r="K508" s="62">
        <f t="shared" si="39"/>
        <v>0</v>
      </c>
    </row>
    <row r="509" spans="1:11" ht="23.25" hidden="1" customHeight="1" x14ac:dyDescent="0.25">
      <c r="A509">
        <v>504</v>
      </c>
      <c r="B509" t="e">
        <f>IF(ISBLANK(A509),0,IF(AND(ISERROR(VLOOKUP(VLOOKUP(A509,ishod_substance!A:G,7,0),$B$4:B508,1,0))=TRUE,VLOOKUP(A509,ishod_substance!A:G,7,0)&gt;0),VLOOKUP(A509,ishod_substance!A:G,7,0),0))</f>
        <v>#N/A</v>
      </c>
      <c r="C509" s="78" t="e">
        <f t="shared" si="35"/>
        <v>#N/A</v>
      </c>
      <c r="D509" s="61" t="e">
        <f>VLOOKUP(C509,quide!A:B,2,0)</f>
        <v>#N/A</v>
      </c>
      <c r="E509" s="62" t="e">
        <f>IF(VLOOKUP(B509,quide!$A$2:F573,3,0)&gt;0,VLOOKUP(B509,quide!$A$2:F573,3,0),VLOOKUP(B509,quide!$A$2:F573,6,0))</f>
        <v>#N/A</v>
      </c>
      <c r="F509" s="62" t="e">
        <f>VLOOKUP(C509,quide!$A$1:K1503,5,0)</f>
        <v>#N/A</v>
      </c>
      <c r="G509" s="63" t="e">
        <f t="shared" si="36"/>
        <v>#N/A</v>
      </c>
      <c r="H509" s="62">
        <f>IFERROR(VLOOKUP(B509,tbl5_piv!A:D,4,0),0)</f>
        <v>0</v>
      </c>
      <c r="I509" s="62">
        <f t="shared" si="37"/>
        <v>0</v>
      </c>
      <c r="J509" s="62">
        <f t="shared" si="38"/>
        <v>0</v>
      </c>
      <c r="K509" s="62">
        <f t="shared" si="39"/>
        <v>0</v>
      </c>
    </row>
    <row r="510" spans="1:11" ht="23.25" hidden="1" customHeight="1" x14ac:dyDescent="0.25">
      <c r="A510">
        <v>505</v>
      </c>
      <c r="B510" t="e">
        <f>IF(ISBLANK(A510),0,IF(AND(ISERROR(VLOOKUP(VLOOKUP(A510,ishod_substance!A:G,7,0),$B$4:B509,1,0))=TRUE,VLOOKUP(A510,ishod_substance!A:G,7,0)&gt;0),VLOOKUP(A510,ishod_substance!A:G,7,0),0))</f>
        <v>#N/A</v>
      </c>
      <c r="C510" s="78" t="e">
        <f t="shared" si="35"/>
        <v>#N/A</v>
      </c>
      <c r="D510" s="61" t="e">
        <f>VLOOKUP(C510,quide!A:B,2,0)</f>
        <v>#N/A</v>
      </c>
      <c r="E510" s="62" t="e">
        <f>IF(VLOOKUP(B510,quide!$A$2:F574,3,0)&gt;0,VLOOKUP(B510,quide!$A$2:F574,3,0),VLOOKUP(B510,quide!$A$2:F574,6,0))</f>
        <v>#N/A</v>
      </c>
      <c r="F510" s="62" t="e">
        <f>VLOOKUP(C510,quide!$A$1:K1504,5,0)</f>
        <v>#N/A</v>
      </c>
      <c r="G510" s="63" t="e">
        <f t="shared" si="36"/>
        <v>#N/A</v>
      </c>
      <c r="H510" s="62">
        <f>IFERROR(VLOOKUP(B510,tbl5_piv!A:D,4,0),0)</f>
        <v>0</v>
      </c>
      <c r="I510" s="62">
        <f t="shared" si="37"/>
        <v>0</v>
      </c>
      <c r="J510" s="62">
        <f t="shared" si="38"/>
        <v>0</v>
      </c>
      <c r="K510" s="62">
        <f t="shared" si="39"/>
        <v>0</v>
      </c>
    </row>
    <row r="511" spans="1:11" ht="23.25" hidden="1" customHeight="1" x14ac:dyDescent="0.25">
      <c r="A511">
        <v>506</v>
      </c>
      <c r="B511" t="e">
        <f>IF(ISBLANK(A511),0,IF(AND(ISERROR(VLOOKUP(VLOOKUP(A511,ishod_substance!A:G,7,0),$B$4:B510,1,0))=TRUE,VLOOKUP(A511,ishod_substance!A:G,7,0)&gt;0),VLOOKUP(A511,ishod_substance!A:G,7,0),0))</f>
        <v>#N/A</v>
      </c>
      <c r="C511" s="78" t="e">
        <f t="shared" si="35"/>
        <v>#N/A</v>
      </c>
      <c r="D511" s="61" t="e">
        <f>VLOOKUP(C511,quide!A:B,2,0)</f>
        <v>#N/A</v>
      </c>
      <c r="E511" s="62" t="e">
        <f>IF(VLOOKUP(B511,quide!$A$2:F575,3,0)&gt;0,VLOOKUP(B511,quide!$A$2:F575,3,0),VLOOKUP(B511,quide!$A$2:F575,6,0))</f>
        <v>#N/A</v>
      </c>
      <c r="F511" s="62" t="e">
        <f>VLOOKUP(C511,quide!$A$1:K1505,5,0)</f>
        <v>#N/A</v>
      </c>
      <c r="G511" s="63" t="e">
        <f t="shared" si="36"/>
        <v>#N/A</v>
      </c>
      <c r="H511" s="62">
        <f>IFERROR(VLOOKUP(B511,tbl5_piv!A:D,4,0),0)</f>
        <v>0</v>
      </c>
      <c r="I511" s="62">
        <f t="shared" si="37"/>
        <v>0</v>
      </c>
      <c r="J511" s="62">
        <f t="shared" si="38"/>
        <v>0</v>
      </c>
      <c r="K511" s="62">
        <f t="shared" si="39"/>
        <v>0</v>
      </c>
    </row>
    <row r="512" spans="1:11" ht="23.25" hidden="1" customHeight="1" x14ac:dyDescent="0.25">
      <c r="A512">
        <v>507</v>
      </c>
      <c r="B512" t="e">
        <f>IF(ISBLANK(A512),0,IF(AND(ISERROR(VLOOKUP(VLOOKUP(A512,ishod_substance!A:G,7,0),$B$4:B511,1,0))=TRUE,VLOOKUP(A512,ishod_substance!A:G,7,0)&gt;0),VLOOKUP(A512,ishod_substance!A:G,7,0),0))</f>
        <v>#N/A</v>
      </c>
      <c r="C512" s="78" t="e">
        <f t="shared" si="35"/>
        <v>#N/A</v>
      </c>
      <c r="D512" s="61" t="e">
        <f>VLOOKUP(C512,quide!A:B,2,0)</f>
        <v>#N/A</v>
      </c>
      <c r="E512" s="62" t="e">
        <f>IF(VLOOKUP(B512,quide!$A$2:F576,3,0)&gt;0,VLOOKUP(B512,quide!$A$2:F576,3,0),VLOOKUP(B512,quide!$A$2:F576,6,0))</f>
        <v>#N/A</v>
      </c>
      <c r="F512" s="62" t="e">
        <f>VLOOKUP(C512,quide!$A$1:K1506,5,0)</f>
        <v>#N/A</v>
      </c>
      <c r="G512" s="63" t="e">
        <f t="shared" si="36"/>
        <v>#N/A</v>
      </c>
      <c r="H512" s="62">
        <f>IFERROR(VLOOKUP(B512,tbl5_piv!A:D,4,0),0)</f>
        <v>0</v>
      </c>
      <c r="I512" s="62">
        <f t="shared" si="37"/>
        <v>0</v>
      </c>
      <c r="J512" s="62">
        <f t="shared" si="38"/>
        <v>0</v>
      </c>
      <c r="K512" s="62">
        <f t="shared" si="39"/>
        <v>0</v>
      </c>
    </row>
    <row r="513" spans="1:11" ht="23.25" hidden="1" customHeight="1" x14ac:dyDescent="0.25">
      <c r="A513">
        <v>508</v>
      </c>
      <c r="B513" t="e">
        <f>IF(ISBLANK(A513),0,IF(AND(ISERROR(VLOOKUP(VLOOKUP(A513,ishod_substance!A:G,7,0),$B$4:B512,1,0))=TRUE,VLOOKUP(A513,ishod_substance!A:G,7,0)&gt;0),VLOOKUP(A513,ishod_substance!A:G,7,0),0))</f>
        <v>#N/A</v>
      </c>
      <c r="C513" s="78" t="e">
        <f t="shared" si="35"/>
        <v>#N/A</v>
      </c>
      <c r="D513" s="61" t="e">
        <f>VLOOKUP(C513,quide!A:B,2,0)</f>
        <v>#N/A</v>
      </c>
      <c r="E513" s="62" t="e">
        <f>IF(VLOOKUP(B513,quide!$A$2:F577,3,0)&gt;0,VLOOKUP(B513,quide!$A$2:F577,3,0),VLOOKUP(B513,quide!$A$2:F577,6,0))</f>
        <v>#N/A</v>
      </c>
      <c r="F513" s="62" t="e">
        <f>VLOOKUP(C513,quide!$A$1:K1507,5,0)</f>
        <v>#N/A</v>
      </c>
      <c r="G513" s="63" t="e">
        <f t="shared" si="36"/>
        <v>#N/A</v>
      </c>
      <c r="H513" s="62">
        <f>IFERROR(VLOOKUP(B513,tbl5_piv!A:D,4,0),0)</f>
        <v>0</v>
      </c>
      <c r="I513" s="62">
        <f t="shared" si="37"/>
        <v>0</v>
      </c>
      <c r="J513" s="62">
        <f t="shared" si="38"/>
        <v>0</v>
      </c>
      <c r="K513" s="62">
        <f t="shared" si="39"/>
        <v>0</v>
      </c>
    </row>
    <row r="514" spans="1:11" ht="23.25" hidden="1" customHeight="1" x14ac:dyDescent="0.25">
      <c r="A514">
        <v>509</v>
      </c>
      <c r="B514" t="e">
        <f>IF(ISBLANK(A514),0,IF(AND(ISERROR(VLOOKUP(VLOOKUP(A514,ishod_substance!A:G,7,0),$B$4:B513,1,0))=TRUE,VLOOKUP(A514,ishod_substance!A:G,7,0)&gt;0),VLOOKUP(A514,ishod_substance!A:G,7,0),0))</f>
        <v>#N/A</v>
      </c>
      <c r="C514" s="78" t="e">
        <f t="shared" si="35"/>
        <v>#N/A</v>
      </c>
      <c r="D514" s="61" t="e">
        <f>VLOOKUP(C514,quide!A:B,2,0)</f>
        <v>#N/A</v>
      </c>
      <c r="E514" s="62" t="e">
        <f>IF(VLOOKUP(B514,quide!$A$2:F578,3,0)&gt;0,VLOOKUP(B514,quide!$A$2:F578,3,0),VLOOKUP(B514,quide!$A$2:F578,6,0))</f>
        <v>#N/A</v>
      </c>
      <c r="F514" s="62" t="e">
        <f>VLOOKUP(C514,quide!$A$1:K1508,5,0)</f>
        <v>#N/A</v>
      </c>
      <c r="G514" s="63" t="e">
        <f t="shared" si="36"/>
        <v>#N/A</v>
      </c>
      <c r="H514" s="62">
        <f>IFERROR(VLOOKUP(B514,tbl5_piv!A:D,4,0),0)</f>
        <v>0</v>
      </c>
      <c r="I514" s="62">
        <f t="shared" si="37"/>
        <v>0</v>
      </c>
      <c r="J514" s="62">
        <f t="shared" si="38"/>
        <v>0</v>
      </c>
      <c r="K514" s="62">
        <f t="shared" si="39"/>
        <v>0</v>
      </c>
    </row>
    <row r="515" spans="1:11" ht="23.25" hidden="1" customHeight="1" x14ac:dyDescent="0.25">
      <c r="A515">
        <v>510</v>
      </c>
      <c r="B515" t="e">
        <f>IF(ISBLANK(A515),0,IF(AND(ISERROR(VLOOKUP(VLOOKUP(A515,ishod_substance!A:G,7,0),$B$4:B514,1,0))=TRUE,VLOOKUP(A515,ishod_substance!A:G,7,0)&gt;0),VLOOKUP(A515,ishod_substance!A:G,7,0),0))</f>
        <v>#N/A</v>
      </c>
      <c r="C515" s="78" t="e">
        <f t="shared" si="35"/>
        <v>#N/A</v>
      </c>
      <c r="D515" s="61" t="e">
        <f>VLOOKUP(C515,quide!A:B,2,0)</f>
        <v>#N/A</v>
      </c>
      <c r="E515" s="62" t="e">
        <f>IF(VLOOKUP(B515,quide!$A$2:F579,3,0)&gt;0,VLOOKUP(B515,quide!$A$2:F579,3,0),VLOOKUP(B515,quide!$A$2:F579,6,0))</f>
        <v>#N/A</v>
      </c>
      <c r="F515" s="62" t="e">
        <f>VLOOKUP(C515,quide!$A$1:K1509,5,0)</f>
        <v>#N/A</v>
      </c>
      <c r="G515" s="63" t="e">
        <f t="shared" si="36"/>
        <v>#N/A</v>
      </c>
      <c r="H515" s="62">
        <f>IFERROR(VLOOKUP(B515,tbl5_piv!A:D,4,0),0)</f>
        <v>0</v>
      </c>
      <c r="I515" s="62">
        <f t="shared" si="37"/>
        <v>0</v>
      </c>
      <c r="J515" s="62">
        <f t="shared" si="38"/>
        <v>0</v>
      </c>
      <c r="K515" s="62">
        <f t="shared" si="39"/>
        <v>0</v>
      </c>
    </row>
    <row r="516" spans="1:11" ht="23.25" hidden="1" customHeight="1" x14ac:dyDescent="0.25">
      <c r="A516">
        <v>511</v>
      </c>
      <c r="B516" t="e">
        <f>IF(ISBLANK(A516),0,IF(AND(ISERROR(VLOOKUP(VLOOKUP(A516,ishod_substance!A:G,7,0),$B$4:B515,1,0))=TRUE,VLOOKUP(A516,ishod_substance!A:G,7,0)&gt;0),VLOOKUP(A516,ishod_substance!A:G,7,0),0))</f>
        <v>#N/A</v>
      </c>
      <c r="C516" s="78" t="e">
        <f t="shared" si="35"/>
        <v>#N/A</v>
      </c>
      <c r="D516" s="61" t="e">
        <f>VLOOKUP(C516,quide!A:B,2,0)</f>
        <v>#N/A</v>
      </c>
      <c r="E516" s="62" t="e">
        <f>IF(VLOOKUP(B516,quide!$A$2:F580,3,0)&gt;0,VLOOKUP(B516,quide!$A$2:F580,3,0),VLOOKUP(B516,quide!$A$2:F580,6,0))</f>
        <v>#N/A</v>
      </c>
      <c r="F516" s="62" t="e">
        <f>VLOOKUP(C516,quide!$A$1:K1510,5,0)</f>
        <v>#N/A</v>
      </c>
      <c r="G516" s="63" t="e">
        <f t="shared" si="36"/>
        <v>#N/A</v>
      </c>
      <c r="H516" s="62">
        <f>IFERROR(VLOOKUP(B516,tbl5_piv!A:D,4,0),0)</f>
        <v>0</v>
      </c>
      <c r="I516" s="62">
        <f t="shared" si="37"/>
        <v>0</v>
      </c>
      <c r="J516" s="62">
        <f t="shared" si="38"/>
        <v>0</v>
      </c>
      <c r="K516" s="62">
        <f t="shared" si="39"/>
        <v>0</v>
      </c>
    </row>
    <row r="517" spans="1:11" ht="23.25" hidden="1" customHeight="1" x14ac:dyDescent="0.25">
      <c r="A517">
        <v>512</v>
      </c>
      <c r="B517" t="e">
        <f>IF(ISBLANK(A517),0,IF(AND(ISERROR(VLOOKUP(VLOOKUP(A517,ishod_substance!A:G,7,0),$B$4:B516,1,0))=TRUE,VLOOKUP(A517,ishod_substance!A:G,7,0)&gt;0),VLOOKUP(A517,ishod_substance!A:G,7,0),0))</f>
        <v>#N/A</v>
      </c>
      <c r="C517" s="78" t="e">
        <f t="shared" si="35"/>
        <v>#N/A</v>
      </c>
      <c r="D517" s="61" t="e">
        <f>VLOOKUP(C517,quide!A:B,2,0)</f>
        <v>#N/A</v>
      </c>
      <c r="E517" s="62" t="e">
        <f>IF(VLOOKUP(B517,quide!$A$2:F581,3,0)&gt;0,VLOOKUP(B517,quide!$A$2:F581,3,0),VLOOKUP(B517,quide!$A$2:F581,6,0))</f>
        <v>#N/A</v>
      </c>
      <c r="F517" s="62" t="e">
        <f>VLOOKUP(C517,quide!$A$1:K1511,5,0)</f>
        <v>#N/A</v>
      </c>
      <c r="G517" s="63" t="e">
        <f t="shared" si="36"/>
        <v>#N/A</v>
      </c>
      <c r="H517" s="62">
        <f>IFERROR(VLOOKUP(B517,tbl5_piv!A:D,4,0),0)</f>
        <v>0</v>
      </c>
      <c r="I517" s="62">
        <f t="shared" si="37"/>
        <v>0</v>
      </c>
      <c r="J517" s="62">
        <f t="shared" si="38"/>
        <v>0</v>
      </c>
      <c r="K517" s="62">
        <f t="shared" si="39"/>
        <v>0</v>
      </c>
    </row>
    <row r="518" spans="1:11" ht="23.25" hidden="1" customHeight="1" x14ac:dyDescent="0.25">
      <c r="A518">
        <v>513</v>
      </c>
      <c r="B518" t="e">
        <f>IF(ISBLANK(A518),0,IF(AND(ISERROR(VLOOKUP(VLOOKUP(A518,ishod_substance!A:G,7,0),$B$4:B517,1,0))=TRUE,VLOOKUP(A518,ishod_substance!A:G,7,0)&gt;0),VLOOKUP(A518,ishod_substance!A:G,7,0),0))</f>
        <v>#N/A</v>
      </c>
      <c r="C518" s="78" t="e">
        <f t="shared" si="35"/>
        <v>#N/A</v>
      </c>
      <c r="D518" s="61" t="e">
        <f>VLOOKUP(C518,quide!A:B,2,0)</f>
        <v>#N/A</v>
      </c>
      <c r="E518" s="62" t="e">
        <f>IF(VLOOKUP(B518,quide!$A$2:F582,3,0)&gt;0,VLOOKUP(B518,quide!$A$2:F582,3,0),VLOOKUP(B518,quide!$A$2:F582,6,0))</f>
        <v>#N/A</v>
      </c>
      <c r="F518" s="62" t="e">
        <f>VLOOKUP(C518,quide!$A$1:K1512,5,0)</f>
        <v>#N/A</v>
      </c>
      <c r="G518" s="63" t="e">
        <f t="shared" si="36"/>
        <v>#N/A</v>
      </c>
      <c r="H518" s="62">
        <f>IFERROR(VLOOKUP(B518,tbl5_piv!A:D,4,0),0)</f>
        <v>0</v>
      </c>
      <c r="I518" s="62">
        <f t="shared" si="37"/>
        <v>0</v>
      </c>
      <c r="J518" s="62">
        <f t="shared" si="38"/>
        <v>0</v>
      </c>
      <c r="K518" s="62">
        <f t="shared" si="39"/>
        <v>0</v>
      </c>
    </row>
    <row r="519" spans="1:11" ht="23.25" hidden="1" customHeight="1" x14ac:dyDescent="0.25">
      <c r="A519">
        <v>514</v>
      </c>
      <c r="B519" t="e">
        <f>IF(ISBLANK(A519),0,IF(AND(ISERROR(VLOOKUP(VLOOKUP(A519,ishod_substance!A:G,7,0),$B$4:B518,1,0))=TRUE,VLOOKUP(A519,ishod_substance!A:G,7,0)&gt;0),VLOOKUP(A519,ishod_substance!A:G,7,0),0))</f>
        <v>#N/A</v>
      </c>
      <c r="C519" s="78" t="e">
        <f t="shared" ref="C519:C582" si="40">B519</f>
        <v>#N/A</v>
      </c>
      <c r="D519" s="61" t="e">
        <f>VLOOKUP(C519,quide!A:B,2,0)</f>
        <v>#N/A</v>
      </c>
      <c r="E519" s="62" t="e">
        <f>IF(VLOOKUP(B519,quide!$A$2:F583,3,0)&gt;0,VLOOKUP(B519,quide!$A$2:F583,3,0),VLOOKUP(B519,quide!$A$2:F583,6,0))</f>
        <v>#N/A</v>
      </c>
      <c r="F519" s="62" t="e">
        <f>VLOOKUP(C519,quide!$A$1:K1513,5,0)</f>
        <v>#N/A</v>
      </c>
      <c r="G519" s="63" t="e">
        <f t="shared" ref="G519:G582" si="41">E519*H519</f>
        <v>#N/A</v>
      </c>
      <c r="H519" s="62">
        <f>IFERROR(VLOOKUP(B519,tbl5_piv!A:D,4,0),0)</f>
        <v>0</v>
      </c>
      <c r="I519" s="62">
        <f t="shared" ref="I519:I582" si="42">H519+H519*0.2</f>
        <v>0</v>
      </c>
      <c r="J519" s="62">
        <f t="shared" ref="J519:J582" si="43">H519+H519*0.4</f>
        <v>0</v>
      </c>
      <c r="K519" s="62">
        <f t="shared" ref="K519:K582" si="44">H519+H519*0.6</f>
        <v>0</v>
      </c>
    </row>
    <row r="520" spans="1:11" ht="23.25" hidden="1" customHeight="1" x14ac:dyDescent="0.25">
      <c r="A520">
        <v>515</v>
      </c>
      <c r="B520" t="e">
        <f>IF(ISBLANK(A520),0,IF(AND(ISERROR(VLOOKUP(VLOOKUP(A520,ishod_substance!A:G,7,0),$B$4:B519,1,0))=TRUE,VLOOKUP(A520,ishod_substance!A:G,7,0)&gt;0),VLOOKUP(A520,ishod_substance!A:G,7,0),0))</f>
        <v>#N/A</v>
      </c>
      <c r="C520" s="78" t="e">
        <f t="shared" si="40"/>
        <v>#N/A</v>
      </c>
      <c r="D520" s="61" t="e">
        <f>VLOOKUP(C520,quide!A:B,2,0)</f>
        <v>#N/A</v>
      </c>
      <c r="E520" s="62" t="e">
        <f>IF(VLOOKUP(B520,quide!$A$2:F584,3,0)&gt;0,VLOOKUP(B520,quide!$A$2:F584,3,0),VLOOKUP(B520,quide!$A$2:F584,6,0))</f>
        <v>#N/A</v>
      </c>
      <c r="F520" s="62" t="e">
        <f>VLOOKUP(C520,quide!$A$1:K1514,5,0)</f>
        <v>#N/A</v>
      </c>
      <c r="G520" s="63" t="e">
        <f t="shared" si="41"/>
        <v>#N/A</v>
      </c>
      <c r="H520" s="62">
        <f>IFERROR(VLOOKUP(B520,tbl5_piv!A:D,4,0),0)</f>
        <v>0</v>
      </c>
      <c r="I520" s="62">
        <f t="shared" si="42"/>
        <v>0</v>
      </c>
      <c r="J520" s="62">
        <f t="shared" si="43"/>
        <v>0</v>
      </c>
      <c r="K520" s="62">
        <f t="shared" si="44"/>
        <v>0</v>
      </c>
    </row>
    <row r="521" spans="1:11" ht="23.25" hidden="1" customHeight="1" x14ac:dyDescent="0.25">
      <c r="A521">
        <v>516</v>
      </c>
      <c r="B521" t="e">
        <f>IF(ISBLANK(A521),0,IF(AND(ISERROR(VLOOKUP(VLOOKUP(A521,ishod_substance!A:G,7,0),$B$4:B520,1,0))=TRUE,VLOOKUP(A521,ishod_substance!A:G,7,0)&gt;0),VLOOKUP(A521,ishod_substance!A:G,7,0),0))</f>
        <v>#N/A</v>
      </c>
      <c r="C521" s="78" t="e">
        <f t="shared" si="40"/>
        <v>#N/A</v>
      </c>
      <c r="D521" s="61" t="e">
        <f>VLOOKUP(C521,quide!A:B,2,0)</f>
        <v>#N/A</v>
      </c>
      <c r="E521" s="62" t="e">
        <f>IF(VLOOKUP(B521,quide!$A$2:F585,3,0)&gt;0,VLOOKUP(B521,quide!$A$2:F585,3,0),VLOOKUP(B521,quide!$A$2:F585,6,0))</f>
        <v>#N/A</v>
      </c>
      <c r="F521" s="62" t="e">
        <f>VLOOKUP(C521,quide!$A$1:K1515,5,0)</f>
        <v>#N/A</v>
      </c>
      <c r="G521" s="63" t="e">
        <f t="shared" si="41"/>
        <v>#N/A</v>
      </c>
      <c r="H521" s="62">
        <f>IFERROR(VLOOKUP(B521,tbl5_piv!A:D,4,0),0)</f>
        <v>0</v>
      </c>
      <c r="I521" s="62">
        <f t="shared" si="42"/>
        <v>0</v>
      </c>
      <c r="J521" s="62">
        <f t="shared" si="43"/>
        <v>0</v>
      </c>
      <c r="K521" s="62">
        <f t="shared" si="44"/>
        <v>0</v>
      </c>
    </row>
    <row r="522" spans="1:11" ht="23.25" hidden="1" customHeight="1" x14ac:dyDescent="0.25">
      <c r="A522">
        <v>517</v>
      </c>
      <c r="B522" t="e">
        <f>IF(ISBLANK(A522),0,IF(AND(ISERROR(VLOOKUP(VLOOKUP(A522,ishod_substance!A:G,7,0),$B$4:B521,1,0))=TRUE,VLOOKUP(A522,ishod_substance!A:G,7,0)&gt;0),VLOOKUP(A522,ishod_substance!A:G,7,0),0))</f>
        <v>#N/A</v>
      </c>
      <c r="C522" s="78" t="e">
        <f t="shared" si="40"/>
        <v>#N/A</v>
      </c>
      <c r="D522" s="61" t="e">
        <f>VLOOKUP(C522,quide!A:B,2,0)</f>
        <v>#N/A</v>
      </c>
      <c r="E522" s="62" t="e">
        <f>IF(VLOOKUP(B522,quide!$A$2:F586,3,0)&gt;0,VLOOKUP(B522,quide!$A$2:F586,3,0),VLOOKUP(B522,quide!$A$2:F586,6,0))</f>
        <v>#N/A</v>
      </c>
      <c r="F522" s="62" t="e">
        <f>VLOOKUP(C522,quide!$A$1:K1516,5,0)</f>
        <v>#N/A</v>
      </c>
      <c r="G522" s="63" t="e">
        <f t="shared" si="41"/>
        <v>#N/A</v>
      </c>
      <c r="H522" s="62">
        <f>IFERROR(VLOOKUP(B522,tbl5_piv!A:D,4,0),0)</f>
        <v>0</v>
      </c>
      <c r="I522" s="62">
        <f t="shared" si="42"/>
        <v>0</v>
      </c>
      <c r="J522" s="62">
        <f t="shared" si="43"/>
        <v>0</v>
      </c>
      <c r="K522" s="62">
        <f t="shared" si="44"/>
        <v>0</v>
      </c>
    </row>
    <row r="523" spans="1:11" ht="23.25" hidden="1" customHeight="1" x14ac:dyDescent="0.25">
      <c r="A523">
        <v>518</v>
      </c>
      <c r="B523" t="e">
        <f>IF(ISBLANK(A523),0,IF(AND(ISERROR(VLOOKUP(VLOOKUP(A523,ishod_substance!A:G,7,0),$B$4:B522,1,0))=TRUE,VLOOKUP(A523,ishod_substance!A:G,7,0)&gt;0),VLOOKUP(A523,ishod_substance!A:G,7,0),0))</f>
        <v>#N/A</v>
      </c>
      <c r="C523" s="78" t="e">
        <f t="shared" si="40"/>
        <v>#N/A</v>
      </c>
      <c r="D523" s="61" t="e">
        <f>VLOOKUP(C523,quide!A:B,2,0)</f>
        <v>#N/A</v>
      </c>
      <c r="E523" s="62" t="e">
        <f>IF(VLOOKUP(B523,quide!$A$2:F587,3,0)&gt;0,VLOOKUP(B523,quide!$A$2:F587,3,0),VLOOKUP(B523,quide!$A$2:F587,6,0))</f>
        <v>#N/A</v>
      </c>
      <c r="F523" s="62" t="e">
        <f>VLOOKUP(C523,quide!$A$1:K1517,5,0)</f>
        <v>#N/A</v>
      </c>
      <c r="G523" s="63" t="e">
        <f t="shared" si="41"/>
        <v>#N/A</v>
      </c>
      <c r="H523" s="62">
        <f>IFERROR(VLOOKUP(B523,tbl5_piv!A:D,4,0),0)</f>
        <v>0</v>
      </c>
      <c r="I523" s="62">
        <f t="shared" si="42"/>
        <v>0</v>
      </c>
      <c r="J523" s="62">
        <f t="shared" si="43"/>
        <v>0</v>
      </c>
      <c r="K523" s="62">
        <f t="shared" si="44"/>
        <v>0</v>
      </c>
    </row>
    <row r="524" spans="1:11" ht="23.25" hidden="1" customHeight="1" x14ac:dyDescent="0.25">
      <c r="A524">
        <v>519</v>
      </c>
      <c r="B524" t="e">
        <f>IF(ISBLANK(A524),0,IF(AND(ISERROR(VLOOKUP(VLOOKUP(A524,ishod_substance!A:G,7,0),$B$4:B523,1,0))=TRUE,VLOOKUP(A524,ishod_substance!A:G,7,0)&gt;0),VLOOKUP(A524,ishod_substance!A:G,7,0),0))</f>
        <v>#N/A</v>
      </c>
      <c r="C524" s="78" t="e">
        <f t="shared" si="40"/>
        <v>#N/A</v>
      </c>
      <c r="D524" s="61" t="e">
        <f>VLOOKUP(C524,quide!A:B,2,0)</f>
        <v>#N/A</v>
      </c>
      <c r="E524" s="62" t="e">
        <f>IF(VLOOKUP(B524,quide!$A$2:F588,3,0)&gt;0,VLOOKUP(B524,quide!$A$2:F588,3,0),VLOOKUP(B524,quide!$A$2:F588,6,0))</f>
        <v>#N/A</v>
      </c>
      <c r="F524" s="62" t="e">
        <f>VLOOKUP(C524,quide!$A$1:K1518,5,0)</f>
        <v>#N/A</v>
      </c>
      <c r="G524" s="63" t="e">
        <f t="shared" si="41"/>
        <v>#N/A</v>
      </c>
      <c r="H524" s="62">
        <f>IFERROR(VLOOKUP(B524,tbl5_piv!A:D,4,0),0)</f>
        <v>0</v>
      </c>
      <c r="I524" s="62">
        <f t="shared" si="42"/>
        <v>0</v>
      </c>
      <c r="J524" s="62">
        <f t="shared" si="43"/>
        <v>0</v>
      </c>
      <c r="K524" s="62">
        <f t="shared" si="44"/>
        <v>0</v>
      </c>
    </row>
    <row r="525" spans="1:11" ht="23.25" hidden="1" customHeight="1" x14ac:dyDescent="0.25">
      <c r="A525">
        <v>520</v>
      </c>
      <c r="B525" t="e">
        <f>IF(ISBLANK(A525),0,IF(AND(ISERROR(VLOOKUP(VLOOKUP(A525,ishod_substance!A:G,7,0),$B$4:B524,1,0))=TRUE,VLOOKUP(A525,ishod_substance!A:G,7,0)&gt;0),VLOOKUP(A525,ishod_substance!A:G,7,0),0))</f>
        <v>#N/A</v>
      </c>
      <c r="C525" s="78" t="e">
        <f t="shared" si="40"/>
        <v>#N/A</v>
      </c>
      <c r="D525" s="61" t="e">
        <f>VLOOKUP(C525,quide!A:B,2,0)</f>
        <v>#N/A</v>
      </c>
      <c r="E525" s="62" t="e">
        <f>IF(VLOOKUP(B525,quide!$A$2:F589,3,0)&gt;0,VLOOKUP(B525,quide!$A$2:F589,3,0),VLOOKUP(B525,quide!$A$2:F589,6,0))</f>
        <v>#N/A</v>
      </c>
      <c r="F525" s="62" t="e">
        <f>VLOOKUP(C525,quide!$A$1:K1519,5,0)</f>
        <v>#N/A</v>
      </c>
      <c r="G525" s="63" t="e">
        <f t="shared" si="41"/>
        <v>#N/A</v>
      </c>
      <c r="H525" s="62">
        <f>IFERROR(VLOOKUP(B525,tbl5_piv!A:D,4,0),0)</f>
        <v>0</v>
      </c>
      <c r="I525" s="62">
        <f t="shared" si="42"/>
        <v>0</v>
      </c>
      <c r="J525" s="62">
        <f t="shared" si="43"/>
        <v>0</v>
      </c>
      <c r="K525" s="62">
        <f t="shared" si="44"/>
        <v>0</v>
      </c>
    </row>
    <row r="526" spans="1:11" ht="23.25" hidden="1" customHeight="1" x14ac:dyDescent="0.25">
      <c r="A526">
        <v>521</v>
      </c>
      <c r="B526" t="e">
        <f>IF(ISBLANK(A526),0,IF(AND(ISERROR(VLOOKUP(VLOOKUP(A526,ishod_substance!A:G,7,0),$B$4:B525,1,0))=TRUE,VLOOKUP(A526,ishod_substance!A:G,7,0)&gt;0),VLOOKUP(A526,ishod_substance!A:G,7,0),0))</f>
        <v>#N/A</v>
      </c>
      <c r="C526" s="78" t="e">
        <f t="shared" si="40"/>
        <v>#N/A</v>
      </c>
      <c r="D526" s="61" t="e">
        <f>VLOOKUP(C526,quide!A:B,2,0)</f>
        <v>#N/A</v>
      </c>
      <c r="E526" s="62" t="e">
        <f>IF(VLOOKUP(B526,quide!$A$2:F590,3,0)&gt;0,VLOOKUP(B526,quide!$A$2:F590,3,0),VLOOKUP(B526,quide!$A$2:F590,6,0))</f>
        <v>#N/A</v>
      </c>
      <c r="F526" s="62" t="e">
        <f>VLOOKUP(C526,quide!$A$1:K1520,5,0)</f>
        <v>#N/A</v>
      </c>
      <c r="G526" s="63" t="e">
        <f t="shared" si="41"/>
        <v>#N/A</v>
      </c>
      <c r="H526" s="62">
        <f>IFERROR(VLOOKUP(B526,tbl5_piv!A:D,4,0),0)</f>
        <v>0</v>
      </c>
      <c r="I526" s="62">
        <f t="shared" si="42"/>
        <v>0</v>
      </c>
      <c r="J526" s="62">
        <f t="shared" si="43"/>
        <v>0</v>
      </c>
      <c r="K526" s="62">
        <f t="shared" si="44"/>
        <v>0</v>
      </c>
    </row>
    <row r="527" spans="1:11" ht="23.25" hidden="1" customHeight="1" x14ac:dyDescent="0.25">
      <c r="A527">
        <v>522</v>
      </c>
      <c r="B527" t="e">
        <f>IF(ISBLANK(A527),0,IF(AND(ISERROR(VLOOKUP(VLOOKUP(A527,ishod_substance!A:G,7,0),$B$4:B526,1,0))=TRUE,VLOOKUP(A527,ishod_substance!A:G,7,0)&gt;0),VLOOKUP(A527,ishod_substance!A:G,7,0),0))</f>
        <v>#N/A</v>
      </c>
      <c r="C527" s="78" t="e">
        <f t="shared" si="40"/>
        <v>#N/A</v>
      </c>
      <c r="D527" s="61" t="e">
        <f>VLOOKUP(C527,quide!A:B,2,0)</f>
        <v>#N/A</v>
      </c>
      <c r="E527" s="62" t="e">
        <f>IF(VLOOKUP(B527,quide!$A$2:F591,3,0)&gt;0,VLOOKUP(B527,quide!$A$2:F591,3,0),VLOOKUP(B527,quide!$A$2:F591,6,0))</f>
        <v>#N/A</v>
      </c>
      <c r="F527" s="62" t="e">
        <f>VLOOKUP(C527,quide!$A$1:K1521,5,0)</f>
        <v>#N/A</v>
      </c>
      <c r="G527" s="63" t="e">
        <f t="shared" si="41"/>
        <v>#N/A</v>
      </c>
      <c r="H527" s="62">
        <f>IFERROR(VLOOKUP(B527,tbl5_piv!A:D,4,0),0)</f>
        <v>0</v>
      </c>
      <c r="I527" s="62">
        <f t="shared" si="42"/>
        <v>0</v>
      </c>
      <c r="J527" s="62">
        <f t="shared" si="43"/>
        <v>0</v>
      </c>
      <c r="K527" s="62">
        <f t="shared" si="44"/>
        <v>0</v>
      </c>
    </row>
    <row r="528" spans="1:11" ht="23.25" hidden="1" customHeight="1" x14ac:dyDescent="0.25">
      <c r="A528">
        <v>523</v>
      </c>
      <c r="B528" t="e">
        <f>IF(ISBLANK(A528),0,IF(AND(ISERROR(VLOOKUP(VLOOKUP(A528,ishod_substance!A:G,7,0),$B$4:B527,1,0))=TRUE,VLOOKUP(A528,ishod_substance!A:G,7,0)&gt;0),VLOOKUP(A528,ishod_substance!A:G,7,0),0))</f>
        <v>#N/A</v>
      </c>
      <c r="C528" s="78" t="e">
        <f t="shared" si="40"/>
        <v>#N/A</v>
      </c>
      <c r="D528" s="61" t="e">
        <f>VLOOKUP(C528,quide!A:B,2,0)</f>
        <v>#N/A</v>
      </c>
      <c r="E528" s="62" t="e">
        <f>IF(VLOOKUP(B528,quide!$A$2:F592,3,0)&gt;0,VLOOKUP(B528,quide!$A$2:F592,3,0),VLOOKUP(B528,quide!$A$2:F592,6,0))</f>
        <v>#N/A</v>
      </c>
      <c r="F528" s="62" t="e">
        <f>VLOOKUP(C528,quide!$A$1:K1522,5,0)</f>
        <v>#N/A</v>
      </c>
      <c r="G528" s="63" t="e">
        <f t="shared" si="41"/>
        <v>#N/A</v>
      </c>
      <c r="H528" s="62">
        <f>IFERROR(VLOOKUP(B528,tbl5_piv!A:D,4,0),0)</f>
        <v>0</v>
      </c>
      <c r="I528" s="62">
        <f t="shared" si="42"/>
        <v>0</v>
      </c>
      <c r="J528" s="62">
        <f t="shared" si="43"/>
        <v>0</v>
      </c>
      <c r="K528" s="62">
        <f t="shared" si="44"/>
        <v>0</v>
      </c>
    </row>
    <row r="529" spans="1:11" ht="23.25" hidden="1" customHeight="1" x14ac:dyDescent="0.25">
      <c r="A529">
        <v>524</v>
      </c>
      <c r="B529" t="e">
        <f>IF(ISBLANK(A529),0,IF(AND(ISERROR(VLOOKUP(VLOOKUP(A529,ishod_substance!A:G,7,0),$B$4:B528,1,0))=TRUE,VLOOKUP(A529,ishod_substance!A:G,7,0)&gt;0),VLOOKUP(A529,ishod_substance!A:G,7,0),0))</f>
        <v>#N/A</v>
      </c>
      <c r="C529" s="78" t="e">
        <f t="shared" si="40"/>
        <v>#N/A</v>
      </c>
      <c r="D529" s="61" t="e">
        <f>VLOOKUP(C529,quide!A:B,2,0)</f>
        <v>#N/A</v>
      </c>
      <c r="E529" s="62" t="e">
        <f>IF(VLOOKUP(B529,quide!$A$2:F593,3,0)&gt;0,VLOOKUP(B529,quide!$A$2:F593,3,0),VLOOKUP(B529,quide!$A$2:F593,6,0))</f>
        <v>#N/A</v>
      </c>
      <c r="F529" s="62" t="e">
        <f>VLOOKUP(C529,quide!$A$1:K1523,5,0)</f>
        <v>#N/A</v>
      </c>
      <c r="G529" s="63" t="e">
        <f t="shared" si="41"/>
        <v>#N/A</v>
      </c>
      <c r="H529" s="62">
        <f>IFERROR(VLOOKUP(B529,tbl5_piv!A:D,4,0),0)</f>
        <v>0</v>
      </c>
      <c r="I529" s="62">
        <f t="shared" si="42"/>
        <v>0</v>
      </c>
      <c r="J529" s="62">
        <f t="shared" si="43"/>
        <v>0</v>
      </c>
      <c r="K529" s="62">
        <f t="shared" si="44"/>
        <v>0</v>
      </c>
    </row>
    <row r="530" spans="1:11" ht="23.25" hidden="1" customHeight="1" x14ac:dyDescent="0.25">
      <c r="A530">
        <v>525</v>
      </c>
      <c r="B530" t="e">
        <f>IF(ISBLANK(A530),0,IF(AND(ISERROR(VLOOKUP(VLOOKUP(A530,ishod_substance!A:G,7,0),$B$4:B529,1,0))=TRUE,VLOOKUP(A530,ishod_substance!A:G,7,0)&gt;0),VLOOKUP(A530,ishod_substance!A:G,7,0),0))</f>
        <v>#N/A</v>
      </c>
      <c r="C530" s="78" t="e">
        <f t="shared" si="40"/>
        <v>#N/A</v>
      </c>
      <c r="D530" s="61" t="e">
        <f>VLOOKUP(C530,quide!A:B,2,0)</f>
        <v>#N/A</v>
      </c>
      <c r="E530" s="62" t="e">
        <f>IF(VLOOKUP(B530,quide!$A$2:F594,3,0)&gt;0,VLOOKUP(B530,quide!$A$2:F594,3,0),VLOOKUP(B530,quide!$A$2:F594,6,0))</f>
        <v>#N/A</v>
      </c>
      <c r="F530" s="62" t="e">
        <f>VLOOKUP(C530,quide!$A$1:K1524,5,0)</f>
        <v>#N/A</v>
      </c>
      <c r="G530" s="63" t="e">
        <f t="shared" si="41"/>
        <v>#N/A</v>
      </c>
      <c r="H530" s="62">
        <f>IFERROR(VLOOKUP(B530,tbl5_piv!A:D,4,0),0)</f>
        <v>0</v>
      </c>
      <c r="I530" s="62">
        <f t="shared" si="42"/>
        <v>0</v>
      </c>
      <c r="J530" s="62">
        <f t="shared" si="43"/>
        <v>0</v>
      </c>
      <c r="K530" s="62">
        <f t="shared" si="44"/>
        <v>0</v>
      </c>
    </row>
    <row r="531" spans="1:11" ht="23.25" hidden="1" customHeight="1" x14ac:dyDescent="0.25">
      <c r="A531">
        <v>526</v>
      </c>
      <c r="B531" t="e">
        <f>IF(ISBLANK(A531),0,IF(AND(ISERROR(VLOOKUP(VLOOKUP(A531,ishod_substance!A:G,7,0),$B$4:B530,1,0))=TRUE,VLOOKUP(A531,ishod_substance!A:G,7,0)&gt;0),VLOOKUP(A531,ishod_substance!A:G,7,0),0))</f>
        <v>#N/A</v>
      </c>
      <c r="C531" s="78" t="e">
        <f t="shared" si="40"/>
        <v>#N/A</v>
      </c>
      <c r="D531" s="61" t="e">
        <f>VLOOKUP(C531,quide!A:B,2,0)</f>
        <v>#N/A</v>
      </c>
      <c r="E531" s="62" t="e">
        <f>IF(VLOOKUP(B531,quide!$A$2:F595,3,0)&gt;0,VLOOKUP(B531,quide!$A$2:F595,3,0),VLOOKUP(B531,quide!$A$2:F595,6,0))</f>
        <v>#N/A</v>
      </c>
      <c r="F531" s="62" t="e">
        <f>VLOOKUP(C531,quide!$A$1:K1525,5,0)</f>
        <v>#N/A</v>
      </c>
      <c r="G531" s="63" t="e">
        <f t="shared" si="41"/>
        <v>#N/A</v>
      </c>
      <c r="H531" s="62">
        <f>IFERROR(VLOOKUP(B531,tbl5_piv!A:D,4,0),0)</f>
        <v>0</v>
      </c>
      <c r="I531" s="62">
        <f t="shared" si="42"/>
        <v>0</v>
      </c>
      <c r="J531" s="62">
        <f t="shared" si="43"/>
        <v>0</v>
      </c>
      <c r="K531" s="62">
        <f t="shared" si="44"/>
        <v>0</v>
      </c>
    </row>
    <row r="532" spans="1:11" ht="23.25" hidden="1" customHeight="1" x14ac:dyDescent="0.25">
      <c r="A532">
        <v>527</v>
      </c>
      <c r="B532" t="e">
        <f>IF(ISBLANK(A532),0,IF(AND(ISERROR(VLOOKUP(VLOOKUP(A532,ishod_substance!A:G,7,0),$B$4:B531,1,0))=TRUE,VLOOKUP(A532,ishod_substance!A:G,7,0)&gt;0),VLOOKUP(A532,ishod_substance!A:G,7,0),0))</f>
        <v>#N/A</v>
      </c>
      <c r="C532" s="78" t="e">
        <f t="shared" si="40"/>
        <v>#N/A</v>
      </c>
      <c r="D532" s="61" t="e">
        <f>VLOOKUP(C532,quide!A:B,2,0)</f>
        <v>#N/A</v>
      </c>
      <c r="E532" s="62" t="e">
        <f>IF(VLOOKUP(B532,quide!$A$2:F596,3,0)&gt;0,VLOOKUP(B532,quide!$A$2:F596,3,0),VLOOKUP(B532,quide!$A$2:F596,6,0))</f>
        <v>#N/A</v>
      </c>
      <c r="F532" s="62" t="e">
        <f>VLOOKUP(C532,quide!$A$1:K1526,5,0)</f>
        <v>#N/A</v>
      </c>
      <c r="G532" s="63" t="e">
        <f t="shared" si="41"/>
        <v>#N/A</v>
      </c>
      <c r="H532" s="62">
        <f>IFERROR(VLOOKUP(B532,tbl5_piv!A:D,4,0),0)</f>
        <v>0</v>
      </c>
      <c r="I532" s="62">
        <f t="shared" si="42"/>
        <v>0</v>
      </c>
      <c r="J532" s="62">
        <f t="shared" si="43"/>
        <v>0</v>
      </c>
      <c r="K532" s="62">
        <f t="shared" si="44"/>
        <v>0</v>
      </c>
    </row>
    <row r="533" spans="1:11" ht="23.25" hidden="1" customHeight="1" x14ac:dyDescent="0.25">
      <c r="A533">
        <v>528</v>
      </c>
      <c r="B533" t="e">
        <f>IF(ISBLANK(A533),0,IF(AND(ISERROR(VLOOKUP(VLOOKUP(A533,ishod_substance!A:G,7,0),$B$4:B532,1,0))=TRUE,VLOOKUP(A533,ishod_substance!A:G,7,0)&gt;0),VLOOKUP(A533,ishod_substance!A:G,7,0),0))</f>
        <v>#N/A</v>
      </c>
      <c r="C533" s="78" t="e">
        <f t="shared" si="40"/>
        <v>#N/A</v>
      </c>
      <c r="D533" s="61" t="e">
        <f>VLOOKUP(C533,quide!A:B,2,0)</f>
        <v>#N/A</v>
      </c>
      <c r="E533" s="62" t="e">
        <f>IF(VLOOKUP(B533,quide!$A$2:F597,3,0)&gt;0,VLOOKUP(B533,quide!$A$2:F597,3,0),VLOOKUP(B533,quide!$A$2:F597,6,0))</f>
        <v>#N/A</v>
      </c>
      <c r="F533" s="62" t="e">
        <f>VLOOKUP(C533,quide!$A$1:K1527,5,0)</f>
        <v>#N/A</v>
      </c>
      <c r="G533" s="63" t="e">
        <f t="shared" si="41"/>
        <v>#N/A</v>
      </c>
      <c r="H533" s="62">
        <f>IFERROR(VLOOKUP(B533,tbl5_piv!A:D,4,0),0)</f>
        <v>0</v>
      </c>
      <c r="I533" s="62">
        <f t="shared" si="42"/>
        <v>0</v>
      </c>
      <c r="J533" s="62">
        <f t="shared" si="43"/>
        <v>0</v>
      </c>
      <c r="K533" s="62">
        <f t="shared" si="44"/>
        <v>0</v>
      </c>
    </row>
    <row r="534" spans="1:11" ht="23.25" hidden="1" customHeight="1" x14ac:dyDescent="0.25">
      <c r="A534">
        <v>529</v>
      </c>
      <c r="B534" t="e">
        <f>IF(ISBLANK(A534),0,IF(AND(ISERROR(VLOOKUP(VLOOKUP(A534,ishod_substance!A:G,7,0),$B$4:B533,1,0))=TRUE,VLOOKUP(A534,ishod_substance!A:G,7,0)&gt;0),VLOOKUP(A534,ishod_substance!A:G,7,0),0))</f>
        <v>#N/A</v>
      </c>
      <c r="C534" s="78" t="e">
        <f t="shared" si="40"/>
        <v>#N/A</v>
      </c>
      <c r="D534" s="61" t="e">
        <f>VLOOKUP(C534,quide!A:B,2,0)</f>
        <v>#N/A</v>
      </c>
      <c r="E534" s="62" t="e">
        <f>IF(VLOOKUP(B534,quide!$A$2:F598,3,0)&gt;0,VLOOKUP(B534,quide!$A$2:F598,3,0),VLOOKUP(B534,quide!$A$2:F598,6,0))</f>
        <v>#N/A</v>
      </c>
      <c r="F534" s="62" t="e">
        <f>VLOOKUP(C534,quide!$A$1:K1528,5,0)</f>
        <v>#N/A</v>
      </c>
      <c r="G534" s="63" t="e">
        <f t="shared" si="41"/>
        <v>#N/A</v>
      </c>
      <c r="H534" s="62">
        <f>IFERROR(VLOOKUP(B534,tbl5_piv!A:D,4,0),0)</f>
        <v>0</v>
      </c>
      <c r="I534" s="62">
        <f t="shared" si="42"/>
        <v>0</v>
      </c>
      <c r="J534" s="62">
        <f t="shared" si="43"/>
        <v>0</v>
      </c>
      <c r="K534" s="62">
        <f t="shared" si="44"/>
        <v>0</v>
      </c>
    </row>
    <row r="535" spans="1:11" ht="23.25" hidden="1" customHeight="1" x14ac:dyDescent="0.25">
      <c r="A535">
        <v>530</v>
      </c>
      <c r="B535" t="e">
        <f>IF(ISBLANK(A535),0,IF(AND(ISERROR(VLOOKUP(VLOOKUP(A535,ishod_substance!A:G,7,0),$B$4:B534,1,0))=TRUE,VLOOKUP(A535,ishod_substance!A:G,7,0)&gt;0),VLOOKUP(A535,ishod_substance!A:G,7,0),0))</f>
        <v>#N/A</v>
      </c>
      <c r="C535" s="78" t="e">
        <f t="shared" si="40"/>
        <v>#N/A</v>
      </c>
      <c r="D535" s="61" t="e">
        <f>VLOOKUP(C535,quide!A:B,2,0)</f>
        <v>#N/A</v>
      </c>
      <c r="E535" s="62" t="e">
        <f>IF(VLOOKUP(B535,quide!$A$2:F599,3,0)&gt;0,VLOOKUP(B535,quide!$A$2:F599,3,0),VLOOKUP(B535,quide!$A$2:F599,6,0))</f>
        <v>#N/A</v>
      </c>
      <c r="F535" s="62" t="e">
        <f>VLOOKUP(C535,quide!$A$1:K1529,5,0)</f>
        <v>#N/A</v>
      </c>
      <c r="G535" s="63" t="e">
        <f t="shared" si="41"/>
        <v>#N/A</v>
      </c>
      <c r="H535" s="62">
        <f>IFERROR(VLOOKUP(B535,tbl5_piv!A:D,4,0),0)</f>
        <v>0</v>
      </c>
      <c r="I535" s="62">
        <f t="shared" si="42"/>
        <v>0</v>
      </c>
      <c r="J535" s="62">
        <f t="shared" si="43"/>
        <v>0</v>
      </c>
      <c r="K535" s="62">
        <f t="shared" si="44"/>
        <v>0</v>
      </c>
    </row>
    <row r="536" spans="1:11" ht="23.25" hidden="1" customHeight="1" x14ac:dyDescent="0.25">
      <c r="A536">
        <v>531</v>
      </c>
      <c r="B536" t="e">
        <f>IF(ISBLANK(A536),0,IF(AND(ISERROR(VLOOKUP(VLOOKUP(A536,ishod_substance!A:G,7,0),$B$4:B535,1,0))=TRUE,VLOOKUP(A536,ishod_substance!A:G,7,0)&gt;0),VLOOKUP(A536,ishod_substance!A:G,7,0),0))</f>
        <v>#N/A</v>
      </c>
      <c r="C536" s="78" t="e">
        <f t="shared" si="40"/>
        <v>#N/A</v>
      </c>
      <c r="D536" s="61" t="e">
        <f>VLOOKUP(C536,quide!A:B,2,0)</f>
        <v>#N/A</v>
      </c>
      <c r="E536" s="62" t="e">
        <f>IF(VLOOKUP(B536,quide!$A$2:F600,3,0)&gt;0,VLOOKUP(B536,quide!$A$2:F600,3,0),VLOOKUP(B536,quide!$A$2:F600,6,0))</f>
        <v>#N/A</v>
      </c>
      <c r="F536" s="62" t="e">
        <f>VLOOKUP(C536,quide!$A$1:K1530,5,0)</f>
        <v>#N/A</v>
      </c>
      <c r="G536" s="63" t="e">
        <f t="shared" si="41"/>
        <v>#N/A</v>
      </c>
      <c r="H536" s="62">
        <f>IFERROR(VLOOKUP(B536,tbl5_piv!A:D,4,0),0)</f>
        <v>0</v>
      </c>
      <c r="I536" s="62">
        <f t="shared" si="42"/>
        <v>0</v>
      </c>
      <c r="J536" s="62">
        <f t="shared" si="43"/>
        <v>0</v>
      </c>
      <c r="K536" s="62">
        <f t="shared" si="44"/>
        <v>0</v>
      </c>
    </row>
    <row r="537" spans="1:11" ht="23.25" hidden="1" customHeight="1" x14ac:dyDescent="0.25">
      <c r="A537">
        <v>532</v>
      </c>
      <c r="B537" t="e">
        <f>IF(ISBLANK(A537),0,IF(AND(ISERROR(VLOOKUP(VLOOKUP(A537,ishod_substance!A:G,7,0),$B$4:B536,1,0))=TRUE,VLOOKUP(A537,ishod_substance!A:G,7,0)&gt;0),VLOOKUP(A537,ishod_substance!A:G,7,0),0))</f>
        <v>#N/A</v>
      </c>
      <c r="C537" s="78" t="e">
        <f t="shared" si="40"/>
        <v>#N/A</v>
      </c>
      <c r="D537" s="61" t="e">
        <f>VLOOKUP(C537,quide!A:B,2,0)</f>
        <v>#N/A</v>
      </c>
      <c r="E537" s="62" t="e">
        <f>IF(VLOOKUP(B537,quide!$A$2:F601,3,0)&gt;0,VLOOKUP(B537,quide!$A$2:F601,3,0),VLOOKUP(B537,quide!$A$2:F601,6,0))</f>
        <v>#N/A</v>
      </c>
      <c r="F537" s="62" t="e">
        <f>VLOOKUP(C537,quide!$A$1:K1531,5,0)</f>
        <v>#N/A</v>
      </c>
      <c r="G537" s="63" t="e">
        <f t="shared" si="41"/>
        <v>#N/A</v>
      </c>
      <c r="H537" s="62">
        <f>IFERROR(VLOOKUP(B537,tbl5_piv!A:D,4,0),0)</f>
        <v>0</v>
      </c>
      <c r="I537" s="62">
        <f t="shared" si="42"/>
        <v>0</v>
      </c>
      <c r="J537" s="62">
        <f t="shared" si="43"/>
        <v>0</v>
      </c>
      <c r="K537" s="62">
        <f t="shared" si="44"/>
        <v>0</v>
      </c>
    </row>
    <row r="538" spans="1:11" ht="23.25" hidden="1" customHeight="1" x14ac:dyDescent="0.25">
      <c r="A538">
        <v>533</v>
      </c>
      <c r="B538" t="e">
        <f>IF(ISBLANK(A538),0,IF(AND(ISERROR(VLOOKUP(VLOOKUP(A538,ishod_substance!A:G,7,0),$B$4:B537,1,0))=TRUE,VLOOKUP(A538,ishod_substance!A:G,7,0)&gt;0),VLOOKUP(A538,ishod_substance!A:G,7,0),0))</f>
        <v>#N/A</v>
      </c>
      <c r="C538" s="78" t="e">
        <f t="shared" si="40"/>
        <v>#N/A</v>
      </c>
      <c r="D538" s="61" t="e">
        <f>VLOOKUP(C538,quide!A:B,2,0)</f>
        <v>#N/A</v>
      </c>
      <c r="E538" s="62" t="e">
        <f>IF(VLOOKUP(B538,quide!$A$2:F602,3,0)&gt;0,VLOOKUP(B538,quide!$A$2:F602,3,0),VLOOKUP(B538,quide!$A$2:F602,6,0))</f>
        <v>#N/A</v>
      </c>
      <c r="F538" s="62" t="e">
        <f>VLOOKUP(C538,quide!$A$1:K1532,5,0)</f>
        <v>#N/A</v>
      </c>
      <c r="G538" s="63" t="e">
        <f t="shared" si="41"/>
        <v>#N/A</v>
      </c>
      <c r="H538" s="62">
        <f>IFERROR(VLOOKUP(B538,tbl5_piv!A:D,4,0),0)</f>
        <v>0</v>
      </c>
      <c r="I538" s="62">
        <f t="shared" si="42"/>
        <v>0</v>
      </c>
      <c r="J538" s="62">
        <f t="shared" si="43"/>
        <v>0</v>
      </c>
      <c r="K538" s="62">
        <f t="shared" si="44"/>
        <v>0</v>
      </c>
    </row>
    <row r="539" spans="1:11" ht="23.25" hidden="1" customHeight="1" x14ac:dyDescent="0.25">
      <c r="A539">
        <v>534</v>
      </c>
      <c r="B539" t="e">
        <f>IF(ISBLANK(A539),0,IF(AND(ISERROR(VLOOKUP(VLOOKUP(A539,ishod_substance!A:G,7,0),$B$4:B538,1,0))=TRUE,VLOOKUP(A539,ishod_substance!A:G,7,0)&gt;0),VLOOKUP(A539,ishod_substance!A:G,7,0),0))</f>
        <v>#N/A</v>
      </c>
      <c r="C539" s="78" t="e">
        <f t="shared" si="40"/>
        <v>#N/A</v>
      </c>
      <c r="D539" s="61" t="e">
        <f>VLOOKUP(C539,quide!A:B,2,0)</f>
        <v>#N/A</v>
      </c>
      <c r="E539" s="62" t="e">
        <f>IF(VLOOKUP(B539,quide!$A$2:F603,3,0)&gt;0,VLOOKUP(B539,quide!$A$2:F603,3,0),VLOOKUP(B539,quide!$A$2:F603,6,0))</f>
        <v>#N/A</v>
      </c>
      <c r="F539" s="62" t="e">
        <f>VLOOKUP(C539,quide!$A$1:K1533,5,0)</f>
        <v>#N/A</v>
      </c>
      <c r="G539" s="63" t="e">
        <f t="shared" si="41"/>
        <v>#N/A</v>
      </c>
      <c r="H539" s="62">
        <f>IFERROR(VLOOKUP(B539,tbl5_piv!A:D,4,0),0)</f>
        <v>0</v>
      </c>
      <c r="I539" s="62">
        <f t="shared" si="42"/>
        <v>0</v>
      </c>
      <c r="J539" s="62">
        <f t="shared" si="43"/>
        <v>0</v>
      </c>
      <c r="K539" s="62">
        <f t="shared" si="44"/>
        <v>0</v>
      </c>
    </row>
    <row r="540" spans="1:11" ht="23.25" hidden="1" customHeight="1" x14ac:dyDescent="0.25">
      <c r="A540">
        <v>535</v>
      </c>
      <c r="B540" t="e">
        <f>IF(ISBLANK(A540),0,IF(AND(ISERROR(VLOOKUP(VLOOKUP(A540,ishod_substance!A:G,7,0),$B$4:B539,1,0))=TRUE,VLOOKUP(A540,ishod_substance!A:G,7,0)&gt;0),VLOOKUP(A540,ishod_substance!A:G,7,0),0))</f>
        <v>#N/A</v>
      </c>
      <c r="C540" s="78" t="e">
        <f t="shared" si="40"/>
        <v>#N/A</v>
      </c>
      <c r="D540" s="61" t="e">
        <f>VLOOKUP(C540,quide!A:B,2,0)</f>
        <v>#N/A</v>
      </c>
      <c r="E540" s="62" t="e">
        <f>IF(VLOOKUP(B540,quide!$A$2:F604,3,0)&gt;0,VLOOKUP(B540,quide!$A$2:F604,3,0),VLOOKUP(B540,quide!$A$2:F604,6,0))</f>
        <v>#N/A</v>
      </c>
      <c r="F540" s="62" t="e">
        <f>VLOOKUP(C540,quide!$A$1:K1534,5,0)</f>
        <v>#N/A</v>
      </c>
      <c r="G540" s="63" t="e">
        <f t="shared" si="41"/>
        <v>#N/A</v>
      </c>
      <c r="H540" s="62">
        <f>IFERROR(VLOOKUP(B540,tbl5_piv!A:D,4,0),0)</f>
        <v>0</v>
      </c>
      <c r="I540" s="62">
        <f t="shared" si="42"/>
        <v>0</v>
      </c>
      <c r="J540" s="62">
        <f t="shared" si="43"/>
        <v>0</v>
      </c>
      <c r="K540" s="62">
        <f t="shared" si="44"/>
        <v>0</v>
      </c>
    </row>
    <row r="541" spans="1:11" ht="23.25" hidden="1" customHeight="1" x14ac:dyDescent="0.25">
      <c r="A541">
        <v>536</v>
      </c>
      <c r="B541" t="e">
        <f>IF(ISBLANK(A541),0,IF(AND(ISERROR(VLOOKUP(VLOOKUP(A541,ishod_substance!A:G,7,0),$B$4:B540,1,0))=TRUE,VLOOKUP(A541,ishod_substance!A:G,7,0)&gt;0),VLOOKUP(A541,ishod_substance!A:G,7,0),0))</f>
        <v>#N/A</v>
      </c>
      <c r="C541" s="78" t="e">
        <f t="shared" si="40"/>
        <v>#N/A</v>
      </c>
      <c r="D541" s="61" t="e">
        <f>VLOOKUP(C541,quide!A:B,2,0)</f>
        <v>#N/A</v>
      </c>
      <c r="E541" s="62" t="e">
        <f>IF(VLOOKUP(B541,quide!$A$2:F605,3,0)&gt;0,VLOOKUP(B541,quide!$A$2:F605,3,0),VLOOKUP(B541,quide!$A$2:F605,6,0))</f>
        <v>#N/A</v>
      </c>
      <c r="F541" s="62" t="e">
        <f>VLOOKUP(C541,quide!$A$1:K1535,5,0)</f>
        <v>#N/A</v>
      </c>
      <c r="G541" s="63" t="e">
        <f t="shared" si="41"/>
        <v>#N/A</v>
      </c>
      <c r="H541" s="62">
        <f>IFERROR(VLOOKUP(B541,tbl5_piv!A:D,4,0),0)</f>
        <v>0</v>
      </c>
      <c r="I541" s="62">
        <f t="shared" si="42"/>
        <v>0</v>
      </c>
      <c r="J541" s="62">
        <f t="shared" si="43"/>
        <v>0</v>
      </c>
      <c r="K541" s="62">
        <f t="shared" si="44"/>
        <v>0</v>
      </c>
    </row>
    <row r="542" spans="1:11" ht="23.25" hidden="1" customHeight="1" x14ac:dyDescent="0.25">
      <c r="A542">
        <v>537</v>
      </c>
      <c r="B542" t="e">
        <f>IF(ISBLANK(A542),0,IF(AND(ISERROR(VLOOKUP(VLOOKUP(A542,ishod_substance!A:G,7,0),$B$4:B541,1,0))=TRUE,VLOOKUP(A542,ishod_substance!A:G,7,0)&gt;0),VLOOKUP(A542,ishod_substance!A:G,7,0),0))</f>
        <v>#N/A</v>
      </c>
      <c r="C542" s="78" t="e">
        <f t="shared" si="40"/>
        <v>#N/A</v>
      </c>
      <c r="D542" s="61" t="e">
        <f>VLOOKUP(C542,quide!A:B,2,0)</f>
        <v>#N/A</v>
      </c>
      <c r="E542" s="62" t="e">
        <f>IF(VLOOKUP(B542,quide!$A$2:F606,3,0)&gt;0,VLOOKUP(B542,quide!$A$2:F606,3,0),VLOOKUP(B542,quide!$A$2:F606,6,0))</f>
        <v>#N/A</v>
      </c>
      <c r="F542" s="62" t="e">
        <f>VLOOKUP(C542,quide!$A$1:K1536,5,0)</f>
        <v>#N/A</v>
      </c>
      <c r="G542" s="63" t="e">
        <f t="shared" si="41"/>
        <v>#N/A</v>
      </c>
      <c r="H542" s="62">
        <f>IFERROR(VLOOKUP(B542,tbl5_piv!A:D,4,0),0)</f>
        <v>0</v>
      </c>
      <c r="I542" s="62">
        <f t="shared" si="42"/>
        <v>0</v>
      </c>
      <c r="J542" s="62">
        <f t="shared" si="43"/>
        <v>0</v>
      </c>
      <c r="K542" s="62">
        <f t="shared" si="44"/>
        <v>0</v>
      </c>
    </row>
    <row r="543" spans="1:11" ht="23.25" hidden="1" customHeight="1" x14ac:dyDescent="0.25">
      <c r="A543">
        <v>538</v>
      </c>
      <c r="B543" t="e">
        <f>IF(ISBLANK(A543),0,IF(AND(ISERROR(VLOOKUP(VLOOKUP(A543,ishod_substance!A:G,7,0),$B$4:B542,1,0))=TRUE,VLOOKUP(A543,ishod_substance!A:G,7,0)&gt;0),VLOOKUP(A543,ishod_substance!A:G,7,0),0))</f>
        <v>#N/A</v>
      </c>
      <c r="C543" s="78" t="e">
        <f t="shared" si="40"/>
        <v>#N/A</v>
      </c>
      <c r="D543" s="61" t="e">
        <f>VLOOKUP(C543,quide!A:B,2,0)</f>
        <v>#N/A</v>
      </c>
      <c r="E543" s="62" t="e">
        <f>IF(VLOOKUP(B543,quide!$A$2:F607,3,0)&gt;0,VLOOKUP(B543,quide!$A$2:F607,3,0),VLOOKUP(B543,quide!$A$2:F607,6,0))</f>
        <v>#N/A</v>
      </c>
      <c r="F543" s="62" t="e">
        <f>VLOOKUP(C543,quide!$A$1:K1537,5,0)</f>
        <v>#N/A</v>
      </c>
      <c r="G543" s="63" t="e">
        <f t="shared" si="41"/>
        <v>#N/A</v>
      </c>
      <c r="H543" s="62">
        <f>IFERROR(VLOOKUP(B543,tbl5_piv!A:D,4,0),0)</f>
        <v>0</v>
      </c>
      <c r="I543" s="62">
        <f t="shared" si="42"/>
        <v>0</v>
      </c>
      <c r="J543" s="62">
        <f t="shared" si="43"/>
        <v>0</v>
      </c>
      <c r="K543" s="62">
        <f t="shared" si="44"/>
        <v>0</v>
      </c>
    </row>
    <row r="544" spans="1:11" ht="23.25" hidden="1" customHeight="1" x14ac:dyDescent="0.25">
      <c r="A544">
        <v>539</v>
      </c>
      <c r="B544" t="e">
        <f>IF(ISBLANK(A544),0,IF(AND(ISERROR(VLOOKUP(VLOOKUP(A544,ishod_substance!A:G,7,0),$B$4:B543,1,0))=TRUE,VLOOKUP(A544,ishod_substance!A:G,7,0)&gt;0),VLOOKUP(A544,ishod_substance!A:G,7,0),0))</f>
        <v>#N/A</v>
      </c>
      <c r="C544" s="78" t="e">
        <f t="shared" si="40"/>
        <v>#N/A</v>
      </c>
      <c r="D544" s="61" t="e">
        <f>VLOOKUP(C544,quide!A:B,2,0)</f>
        <v>#N/A</v>
      </c>
      <c r="E544" s="62" t="e">
        <f>IF(VLOOKUP(B544,quide!$A$2:F608,3,0)&gt;0,VLOOKUP(B544,quide!$A$2:F608,3,0),VLOOKUP(B544,quide!$A$2:F608,6,0))</f>
        <v>#N/A</v>
      </c>
      <c r="F544" s="62" t="e">
        <f>VLOOKUP(C544,quide!$A$1:K1538,5,0)</f>
        <v>#N/A</v>
      </c>
      <c r="G544" s="63" t="e">
        <f t="shared" si="41"/>
        <v>#N/A</v>
      </c>
      <c r="H544" s="62">
        <f>IFERROR(VLOOKUP(B544,tbl5_piv!A:D,4,0),0)</f>
        <v>0</v>
      </c>
      <c r="I544" s="62">
        <f t="shared" si="42"/>
        <v>0</v>
      </c>
      <c r="J544" s="62">
        <f t="shared" si="43"/>
        <v>0</v>
      </c>
      <c r="K544" s="62">
        <f t="shared" si="44"/>
        <v>0</v>
      </c>
    </row>
    <row r="545" spans="1:11" ht="23.25" hidden="1" customHeight="1" x14ac:dyDescent="0.25">
      <c r="A545">
        <v>540</v>
      </c>
      <c r="B545" t="e">
        <f>IF(ISBLANK(A545),0,IF(AND(ISERROR(VLOOKUP(VLOOKUP(A545,ishod_substance!A:G,7,0),$B$4:B544,1,0))=TRUE,VLOOKUP(A545,ishod_substance!A:G,7,0)&gt;0),VLOOKUP(A545,ishod_substance!A:G,7,0),0))</f>
        <v>#N/A</v>
      </c>
      <c r="C545" s="78" t="e">
        <f t="shared" si="40"/>
        <v>#N/A</v>
      </c>
      <c r="D545" s="61" t="e">
        <f>VLOOKUP(C545,quide!A:B,2,0)</f>
        <v>#N/A</v>
      </c>
      <c r="E545" s="62" t="e">
        <f>IF(VLOOKUP(B545,quide!$A$2:F609,3,0)&gt;0,VLOOKUP(B545,quide!$A$2:F609,3,0),VLOOKUP(B545,quide!$A$2:F609,6,0))</f>
        <v>#N/A</v>
      </c>
      <c r="F545" s="62" t="e">
        <f>VLOOKUP(C545,quide!$A$1:K1539,5,0)</f>
        <v>#N/A</v>
      </c>
      <c r="G545" s="63" t="e">
        <f t="shared" si="41"/>
        <v>#N/A</v>
      </c>
      <c r="H545" s="62">
        <f>IFERROR(VLOOKUP(B545,tbl5_piv!A:D,4,0),0)</f>
        <v>0</v>
      </c>
      <c r="I545" s="62">
        <f t="shared" si="42"/>
        <v>0</v>
      </c>
      <c r="J545" s="62">
        <f t="shared" si="43"/>
        <v>0</v>
      </c>
      <c r="K545" s="62">
        <f t="shared" si="44"/>
        <v>0</v>
      </c>
    </row>
    <row r="546" spans="1:11" ht="23.25" hidden="1" customHeight="1" x14ac:dyDescent="0.25">
      <c r="A546">
        <v>541</v>
      </c>
      <c r="B546" t="e">
        <f>IF(ISBLANK(A546),0,IF(AND(ISERROR(VLOOKUP(VLOOKUP(A546,ishod_substance!A:G,7,0),$B$4:B545,1,0))=TRUE,VLOOKUP(A546,ishod_substance!A:G,7,0)&gt;0),VLOOKUP(A546,ishod_substance!A:G,7,0),0))</f>
        <v>#N/A</v>
      </c>
      <c r="C546" s="78" t="e">
        <f t="shared" si="40"/>
        <v>#N/A</v>
      </c>
      <c r="D546" s="61" t="e">
        <f>VLOOKUP(C546,quide!A:B,2,0)</f>
        <v>#N/A</v>
      </c>
      <c r="E546" s="62" t="e">
        <f>IF(VLOOKUP(B546,quide!$A$2:F610,3,0)&gt;0,VLOOKUP(B546,quide!$A$2:F610,3,0),VLOOKUP(B546,quide!$A$2:F610,6,0))</f>
        <v>#N/A</v>
      </c>
      <c r="F546" s="62" t="e">
        <f>VLOOKUP(C546,quide!$A$1:K1540,5,0)</f>
        <v>#N/A</v>
      </c>
      <c r="G546" s="63" t="e">
        <f t="shared" si="41"/>
        <v>#N/A</v>
      </c>
      <c r="H546" s="62">
        <f>IFERROR(VLOOKUP(B546,tbl5_piv!A:D,4,0),0)</f>
        <v>0</v>
      </c>
      <c r="I546" s="62">
        <f t="shared" si="42"/>
        <v>0</v>
      </c>
      <c r="J546" s="62">
        <f t="shared" si="43"/>
        <v>0</v>
      </c>
      <c r="K546" s="62">
        <f t="shared" si="44"/>
        <v>0</v>
      </c>
    </row>
    <row r="547" spans="1:11" ht="23.25" hidden="1" customHeight="1" x14ac:dyDescent="0.25">
      <c r="A547">
        <v>542</v>
      </c>
      <c r="B547" t="e">
        <f>IF(ISBLANK(A547),0,IF(AND(ISERROR(VLOOKUP(VLOOKUP(A547,ishod_substance!A:G,7,0),$B$4:B546,1,0))=TRUE,VLOOKUP(A547,ishod_substance!A:G,7,0)&gt;0),VLOOKUP(A547,ishod_substance!A:G,7,0),0))</f>
        <v>#N/A</v>
      </c>
      <c r="C547" s="78" t="e">
        <f t="shared" si="40"/>
        <v>#N/A</v>
      </c>
      <c r="D547" s="61" t="e">
        <f>VLOOKUP(C547,quide!A:B,2,0)</f>
        <v>#N/A</v>
      </c>
      <c r="E547" s="62" t="e">
        <f>IF(VLOOKUP(B547,quide!$A$2:F611,3,0)&gt;0,VLOOKUP(B547,quide!$A$2:F611,3,0),VLOOKUP(B547,quide!$A$2:F611,6,0))</f>
        <v>#N/A</v>
      </c>
      <c r="F547" s="62" t="e">
        <f>VLOOKUP(C547,quide!$A$1:K1541,5,0)</f>
        <v>#N/A</v>
      </c>
      <c r="G547" s="63" t="e">
        <f t="shared" si="41"/>
        <v>#N/A</v>
      </c>
      <c r="H547" s="62">
        <f>IFERROR(VLOOKUP(B547,tbl5_piv!A:D,4,0),0)</f>
        <v>0</v>
      </c>
      <c r="I547" s="62">
        <f t="shared" si="42"/>
        <v>0</v>
      </c>
      <c r="J547" s="62">
        <f t="shared" si="43"/>
        <v>0</v>
      </c>
      <c r="K547" s="62">
        <f t="shared" si="44"/>
        <v>0</v>
      </c>
    </row>
    <row r="548" spans="1:11" ht="23.25" hidden="1" customHeight="1" x14ac:dyDescent="0.25">
      <c r="A548">
        <v>543</v>
      </c>
      <c r="B548" t="e">
        <f>IF(ISBLANK(A548),0,IF(AND(ISERROR(VLOOKUP(VLOOKUP(A548,ishod_substance!A:G,7,0),$B$4:B547,1,0))=TRUE,VLOOKUP(A548,ishod_substance!A:G,7,0)&gt;0),VLOOKUP(A548,ishod_substance!A:G,7,0),0))</f>
        <v>#N/A</v>
      </c>
      <c r="C548" s="78" t="e">
        <f t="shared" si="40"/>
        <v>#N/A</v>
      </c>
      <c r="D548" s="61" t="e">
        <f>VLOOKUP(C548,quide!A:B,2,0)</f>
        <v>#N/A</v>
      </c>
      <c r="E548" s="62" t="e">
        <f>IF(VLOOKUP(B548,quide!$A$2:F612,3,0)&gt;0,VLOOKUP(B548,quide!$A$2:F612,3,0),VLOOKUP(B548,quide!$A$2:F612,6,0))</f>
        <v>#N/A</v>
      </c>
      <c r="F548" s="62" t="e">
        <f>VLOOKUP(C548,quide!$A$1:K1542,5,0)</f>
        <v>#N/A</v>
      </c>
      <c r="G548" s="63" t="e">
        <f t="shared" si="41"/>
        <v>#N/A</v>
      </c>
      <c r="H548" s="62">
        <f>IFERROR(VLOOKUP(B548,tbl5_piv!A:D,4,0),0)</f>
        <v>0</v>
      </c>
      <c r="I548" s="62">
        <f t="shared" si="42"/>
        <v>0</v>
      </c>
      <c r="J548" s="62">
        <f t="shared" si="43"/>
        <v>0</v>
      </c>
      <c r="K548" s="62">
        <f t="shared" si="44"/>
        <v>0</v>
      </c>
    </row>
    <row r="549" spans="1:11" ht="23.25" hidden="1" customHeight="1" x14ac:dyDescent="0.25">
      <c r="A549">
        <v>544</v>
      </c>
      <c r="B549" t="e">
        <f>IF(ISBLANK(A549),0,IF(AND(ISERROR(VLOOKUP(VLOOKUP(A549,ishod_substance!A:G,7,0),$B$4:B548,1,0))=TRUE,VLOOKUP(A549,ishod_substance!A:G,7,0)&gt;0),VLOOKUP(A549,ishod_substance!A:G,7,0),0))</f>
        <v>#N/A</v>
      </c>
      <c r="C549" s="78" t="e">
        <f t="shared" si="40"/>
        <v>#N/A</v>
      </c>
      <c r="D549" s="61" t="e">
        <f>VLOOKUP(C549,quide!A:B,2,0)</f>
        <v>#N/A</v>
      </c>
      <c r="E549" s="62" t="e">
        <f>IF(VLOOKUP(B549,quide!$A$2:F613,3,0)&gt;0,VLOOKUP(B549,quide!$A$2:F613,3,0),VLOOKUP(B549,quide!$A$2:F613,6,0))</f>
        <v>#N/A</v>
      </c>
      <c r="F549" s="62" t="e">
        <f>VLOOKUP(C549,quide!$A$1:K1543,5,0)</f>
        <v>#N/A</v>
      </c>
      <c r="G549" s="63" t="e">
        <f t="shared" si="41"/>
        <v>#N/A</v>
      </c>
      <c r="H549" s="62">
        <f>IFERROR(VLOOKUP(B549,tbl5_piv!A:D,4,0),0)</f>
        <v>0</v>
      </c>
      <c r="I549" s="62">
        <f t="shared" si="42"/>
        <v>0</v>
      </c>
      <c r="J549" s="62">
        <f t="shared" si="43"/>
        <v>0</v>
      </c>
      <c r="K549" s="62">
        <f t="shared" si="44"/>
        <v>0</v>
      </c>
    </row>
    <row r="550" spans="1:11" ht="23.25" hidden="1" customHeight="1" x14ac:dyDescent="0.25">
      <c r="A550">
        <v>545</v>
      </c>
      <c r="B550" t="e">
        <f>IF(ISBLANK(A550),0,IF(AND(ISERROR(VLOOKUP(VLOOKUP(A550,ishod_substance!A:G,7,0),$B$4:B549,1,0))=TRUE,VLOOKUP(A550,ishod_substance!A:G,7,0)&gt;0),VLOOKUP(A550,ishod_substance!A:G,7,0),0))</f>
        <v>#N/A</v>
      </c>
      <c r="C550" s="78" t="e">
        <f t="shared" si="40"/>
        <v>#N/A</v>
      </c>
      <c r="D550" s="61" t="e">
        <f>VLOOKUP(C550,quide!A:B,2,0)</f>
        <v>#N/A</v>
      </c>
      <c r="E550" s="62" t="e">
        <f>IF(VLOOKUP(B550,quide!$A$2:F614,3,0)&gt;0,VLOOKUP(B550,quide!$A$2:F614,3,0),VLOOKUP(B550,quide!$A$2:F614,6,0))</f>
        <v>#N/A</v>
      </c>
      <c r="F550" s="62" t="e">
        <f>VLOOKUP(C550,quide!$A$1:K1544,5,0)</f>
        <v>#N/A</v>
      </c>
      <c r="G550" s="63" t="e">
        <f t="shared" si="41"/>
        <v>#N/A</v>
      </c>
      <c r="H550" s="62">
        <f>IFERROR(VLOOKUP(B550,tbl5_piv!A:D,4,0),0)</f>
        <v>0</v>
      </c>
      <c r="I550" s="62">
        <f t="shared" si="42"/>
        <v>0</v>
      </c>
      <c r="J550" s="62">
        <f t="shared" si="43"/>
        <v>0</v>
      </c>
      <c r="K550" s="62">
        <f t="shared" si="44"/>
        <v>0</v>
      </c>
    </row>
    <row r="551" spans="1:11" ht="23.25" hidden="1" customHeight="1" x14ac:dyDescent="0.25">
      <c r="A551">
        <v>546</v>
      </c>
      <c r="B551" t="e">
        <f>IF(ISBLANK(A551),0,IF(AND(ISERROR(VLOOKUP(VLOOKUP(A551,ishod_substance!A:G,7,0),$B$4:B550,1,0))=TRUE,VLOOKUP(A551,ishod_substance!A:G,7,0)&gt;0),VLOOKUP(A551,ishod_substance!A:G,7,0),0))</f>
        <v>#N/A</v>
      </c>
      <c r="C551" s="78" t="e">
        <f t="shared" si="40"/>
        <v>#N/A</v>
      </c>
      <c r="D551" s="61" t="e">
        <f>VLOOKUP(C551,quide!A:B,2,0)</f>
        <v>#N/A</v>
      </c>
      <c r="E551" s="62" t="e">
        <f>IF(VLOOKUP(B551,quide!$A$2:F615,3,0)&gt;0,VLOOKUP(B551,quide!$A$2:F615,3,0),VLOOKUP(B551,quide!$A$2:F615,6,0))</f>
        <v>#N/A</v>
      </c>
      <c r="F551" s="62" t="e">
        <f>VLOOKUP(C551,quide!$A$1:K1545,5,0)</f>
        <v>#N/A</v>
      </c>
      <c r="G551" s="63" t="e">
        <f t="shared" si="41"/>
        <v>#N/A</v>
      </c>
      <c r="H551" s="62">
        <f>IFERROR(VLOOKUP(B551,tbl5_piv!A:D,4,0),0)</f>
        <v>0</v>
      </c>
      <c r="I551" s="62">
        <f t="shared" si="42"/>
        <v>0</v>
      </c>
      <c r="J551" s="62">
        <f t="shared" si="43"/>
        <v>0</v>
      </c>
      <c r="K551" s="62">
        <f t="shared" si="44"/>
        <v>0</v>
      </c>
    </row>
    <row r="552" spans="1:11" ht="23.25" hidden="1" customHeight="1" x14ac:dyDescent="0.25">
      <c r="A552">
        <v>547</v>
      </c>
      <c r="B552" t="e">
        <f>IF(ISBLANK(A552),0,IF(AND(ISERROR(VLOOKUP(VLOOKUP(A552,ishod_substance!A:G,7,0),$B$4:B551,1,0))=TRUE,VLOOKUP(A552,ishod_substance!A:G,7,0)&gt;0),VLOOKUP(A552,ishod_substance!A:G,7,0),0))</f>
        <v>#N/A</v>
      </c>
      <c r="C552" s="78" t="e">
        <f t="shared" si="40"/>
        <v>#N/A</v>
      </c>
      <c r="D552" s="61" t="e">
        <f>VLOOKUP(C552,quide!A:B,2,0)</f>
        <v>#N/A</v>
      </c>
      <c r="E552" s="62" t="e">
        <f>IF(VLOOKUP(B552,quide!$A$2:F616,3,0)&gt;0,VLOOKUP(B552,quide!$A$2:F616,3,0),VLOOKUP(B552,quide!$A$2:F616,6,0))</f>
        <v>#N/A</v>
      </c>
      <c r="F552" s="62" t="e">
        <f>VLOOKUP(C552,quide!$A$1:K1546,5,0)</f>
        <v>#N/A</v>
      </c>
      <c r="G552" s="63" t="e">
        <f t="shared" si="41"/>
        <v>#N/A</v>
      </c>
      <c r="H552" s="62">
        <f>IFERROR(VLOOKUP(B552,tbl5_piv!A:D,4,0),0)</f>
        <v>0</v>
      </c>
      <c r="I552" s="62">
        <f t="shared" si="42"/>
        <v>0</v>
      </c>
      <c r="J552" s="62">
        <f t="shared" si="43"/>
        <v>0</v>
      </c>
      <c r="K552" s="62">
        <f t="shared" si="44"/>
        <v>0</v>
      </c>
    </row>
    <row r="553" spans="1:11" ht="23.25" hidden="1" customHeight="1" x14ac:dyDescent="0.25">
      <c r="A553">
        <v>548</v>
      </c>
      <c r="B553" t="e">
        <f>IF(ISBLANK(A553),0,IF(AND(ISERROR(VLOOKUP(VLOOKUP(A553,ishod_substance!A:G,7,0),$B$4:B552,1,0))=TRUE,VLOOKUP(A553,ishod_substance!A:G,7,0)&gt;0),VLOOKUP(A553,ishod_substance!A:G,7,0),0))</f>
        <v>#N/A</v>
      </c>
      <c r="C553" s="78" t="e">
        <f t="shared" si="40"/>
        <v>#N/A</v>
      </c>
      <c r="D553" s="61" t="e">
        <f>VLOOKUP(C553,quide!A:B,2,0)</f>
        <v>#N/A</v>
      </c>
      <c r="E553" s="62" t="e">
        <f>IF(VLOOKUP(B553,quide!$A$2:F617,3,0)&gt;0,VLOOKUP(B553,quide!$A$2:F617,3,0),VLOOKUP(B553,quide!$A$2:F617,6,0))</f>
        <v>#N/A</v>
      </c>
      <c r="F553" s="62" t="e">
        <f>VLOOKUP(C553,quide!$A$1:K1547,5,0)</f>
        <v>#N/A</v>
      </c>
      <c r="G553" s="63" t="e">
        <f t="shared" si="41"/>
        <v>#N/A</v>
      </c>
      <c r="H553" s="62">
        <f>IFERROR(VLOOKUP(B553,tbl5_piv!A:D,4,0),0)</f>
        <v>0</v>
      </c>
      <c r="I553" s="62">
        <f t="shared" si="42"/>
        <v>0</v>
      </c>
      <c r="J553" s="62">
        <f t="shared" si="43"/>
        <v>0</v>
      </c>
      <c r="K553" s="62">
        <f t="shared" si="44"/>
        <v>0</v>
      </c>
    </row>
    <row r="554" spans="1:11" ht="23.25" hidden="1" customHeight="1" x14ac:dyDescent="0.25">
      <c r="A554">
        <v>549</v>
      </c>
      <c r="B554" t="e">
        <f>IF(ISBLANK(A554),0,IF(AND(ISERROR(VLOOKUP(VLOOKUP(A554,ishod_substance!A:G,7,0),$B$4:B553,1,0))=TRUE,VLOOKUP(A554,ishod_substance!A:G,7,0)&gt;0),VLOOKUP(A554,ishod_substance!A:G,7,0),0))</f>
        <v>#N/A</v>
      </c>
      <c r="C554" s="78" t="e">
        <f t="shared" si="40"/>
        <v>#N/A</v>
      </c>
      <c r="D554" s="61" t="e">
        <f>VLOOKUP(C554,quide!A:B,2,0)</f>
        <v>#N/A</v>
      </c>
      <c r="E554" s="62" t="e">
        <f>IF(VLOOKUP(B554,quide!$A$2:F618,3,0)&gt;0,VLOOKUP(B554,quide!$A$2:F618,3,0),VLOOKUP(B554,quide!$A$2:F618,6,0))</f>
        <v>#N/A</v>
      </c>
      <c r="F554" s="62" t="e">
        <f>VLOOKUP(C554,quide!$A$1:K1548,5,0)</f>
        <v>#N/A</v>
      </c>
      <c r="G554" s="63" t="e">
        <f t="shared" si="41"/>
        <v>#N/A</v>
      </c>
      <c r="H554" s="62">
        <f>IFERROR(VLOOKUP(B554,tbl5_piv!A:D,4,0),0)</f>
        <v>0</v>
      </c>
      <c r="I554" s="62">
        <f t="shared" si="42"/>
        <v>0</v>
      </c>
      <c r="J554" s="62">
        <f t="shared" si="43"/>
        <v>0</v>
      </c>
      <c r="K554" s="62">
        <f t="shared" si="44"/>
        <v>0</v>
      </c>
    </row>
    <row r="555" spans="1:11" ht="23.25" hidden="1" customHeight="1" x14ac:dyDescent="0.25">
      <c r="A555">
        <v>550</v>
      </c>
      <c r="B555" t="e">
        <f>IF(ISBLANK(A555),0,IF(AND(ISERROR(VLOOKUP(VLOOKUP(A555,ishod_substance!A:G,7,0),$B$4:B554,1,0))=TRUE,VLOOKUP(A555,ishod_substance!A:G,7,0)&gt;0),VLOOKUP(A555,ishod_substance!A:G,7,0),0))</f>
        <v>#N/A</v>
      </c>
      <c r="C555" s="78" t="e">
        <f t="shared" si="40"/>
        <v>#N/A</v>
      </c>
      <c r="D555" s="61" t="e">
        <f>VLOOKUP(C555,quide!A:B,2,0)</f>
        <v>#N/A</v>
      </c>
      <c r="E555" s="62" t="e">
        <f>IF(VLOOKUP(B555,quide!$A$2:F619,3,0)&gt;0,VLOOKUP(B555,quide!$A$2:F619,3,0),VLOOKUP(B555,quide!$A$2:F619,6,0))</f>
        <v>#N/A</v>
      </c>
      <c r="F555" s="62" t="e">
        <f>VLOOKUP(C555,quide!$A$1:K1549,5,0)</f>
        <v>#N/A</v>
      </c>
      <c r="G555" s="63" t="e">
        <f t="shared" si="41"/>
        <v>#N/A</v>
      </c>
      <c r="H555" s="62">
        <f>IFERROR(VLOOKUP(B555,tbl5_piv!A:D,4,0),0)</f>
        <v>0</v>
      </c>
      <c r="I555" s="62">
        <f t="shared" si="42"/>
        <v>0</v>
      </c>
      <c r="J555" s="62">
        <f t="shared" si="43"/>
        <v>0</v>
      </c>
      <c r="K555" s="62">
        <f t="shared" si="44"/>
        <v>0</v>
      </c>
    </row>
    <row r="556" spans="1:11" ht="23.25" hidden="1" customHeight="1" x14ac:dyDescent="0.25">
      <c r="A556">
        <v>551</v>
      </c>
      <c r="B556" t="e">
        <f>IF(ISBLANK(A556),0,IF(AND(ISERROR(VLOOKUP(VLOOKUP(A556,ishod_substance!A:G,7,0),$B$4:B555,1,0))=TRUE,VLOOKUP(A556,ishod_substance!A:G,7,0)&gt;0),VLOOKUP(A556,ishod_substance!A:G,7,0),0))</f>
        <v>#N/A</v>
      </c>
      <c r="C556" s="78" t="e">
        <f t="shared" si="40"/>
        <v>#N/A</v>
      </c>
      <c r="D556" s="61" t="e">
        <f>VLOOKUP(C556,quide!A:B,2,0)</f>
        <v>#N/A</v>
      </c>
      <c r="E556" s="62" t="e">
        <f>IF(VLOOKUP(B556,quide!$A$2:F620,3,0)&gt;0,VLOOKUP(B556,quide!$A$2:F620,3,0),VLOOKUP(B556,quide!$A$2:F620,6,0))</f>
        <v>#N/A</v>
      </c>
      <c r="F556" s="62" t="e">
        <f>VLOOKUP(C556,quide!$A$1:K1550,5,0)</f>
        <v>#N/A</v>
      </c>
      <c r="G556" s="63" t="e">
        <f t="shared" si="41"/>
        <v>#N/A</v>
      </c>
      <c r="H556" s="62">
        <f>IFERROR(VLOOKUP(B556,tbl5_piv!A:D,4,0),0)</f>
        <v>0</v>
      </c>
      <c r="I556" s="62">
        <f t="shared" si="42"/>
        <v>0</v>
      </c>
      <c r="J556" s="62">
        <f t="shared" si="43"/>
        <v>0</v>
      </c>
      <c r="K556" s="62">
        <f t="shared" si="44"/>
        <v>0</v>
      </c>
    </row>
    <row r="557" spans="1:11" ht="23.25" hidden="1" customHeight="1" x14ac:dyDescent="0.25">
      <c r="A557">
        <v>552</v>
      </c>
      <c r="B557" t="e">
        <f>IF(ISBLANK(A557),0,IF(AND(ISERROR(VLOOKUP(VLOOKUP(A557,ishod_substance!A:G,7,0),$B$4:B556,1,0))=TRUE,VLOOKUP(A557,ishod_substance!A:G,7,0)&gt;0),VLOOKUP(A557,ishod_substance!A:G,7,0),0))</f>
        <v>#N/A</v>
      </c>
      <c r="C557" s="78" t="e">
        <f t="shared" si="40"/>
        <v>#N/A</v>
      </c>
      <c r="D557" s="61" t="e">
        <f>VLOOKUP(C557,quide!A:B,2,0)</f>
        <v>#N/A</v>
      </c>
      <c r="E557" s="62" t="e">
        <f>IF(VLOOKUP(B557,quide!$A$2:F621,3,0)&gt;0,VLOOKUP(B557,quide!$A$2:F621,3,0),VLOOKUP(B557,quide!$A$2:F621,6,0))</f>
        <v>#N/A</v>
      </c>
      <c r="F557" s="62" t="e">
        <f>VLOOKUP(C557,quide!$A$1:K1551,5,0)</f>
        <v>#N/A</v>
      </c>
      <c r="G557" s="63" t="e">
        <f t="shared" si="41"/>
        <v>#N/A</v>
      </c>
      <c r="H557" s="62">
        <f>IFERROR(VLOOKUP(B557,tbl5_piv!A:D,4,0),0)</f>
        <v>0</v>
      </c>
      <c r="I557" s="62">
        <f t="shared" si="42"/>
        <v>0</v>
      </c>
      <c r="J557" s="62">
        <f t="shared" si="43"/>
        <v>0</v>
      </c>
      <c r="K557" s="62">
        <f t="shared" si="44"/>
        <v>0</v>
      </c>
    </row>
    <row r="558" spans="1:11" ht="23.25" hidden="1" customHeight="1" x14ac:dyDescent="0.25">
      <c r="A558">
        <v>553</v>
      </c>
      <c r="B558" t="e">
        <f>IF(ISBLANK(A558),0,IF(AND(ISERROR(VLOOKUP(VLOOKUP(A558,ishod_substance!A:G,7,0),$B$4:B557,1,0))=TRUE,VLOOKUP(A558,ishod_substance!A:G,7,0)&gt;0),VLOOKUP(A558,ishod_substance!A:G,7,0),0))</f>
        <v>#N/A</v>
      </c>
      <c r="C558" s="78" t="e">
        <f t="shared" si="40"/>
        <v>#N/A</v>
      </c>
      <c r="D558" s="61" t="e">
        <f>VLOOKUP(C558,quide!A:B,2,0)</f>
        <v>#N/A</v>
      </c>
      <c r="E558" s="62" t="e">
        <f>IF(VLOOKUP(B558,quide!$A$2:F622,3,0)&gt;0,VLOOKUP(B558,quide!$A$2:F622,3,0),VLOOKUP(B558,quide!$A$2:F622,6,0))</f>
        <v>#N/A</v>
      </c>
      <c r="F558" s="62" t="e">
        <f>VLOOKUP(C558,quide!$A$1:K1552,5,0)</f>
        <v>#N/A</v>
      </c>
      <c r="G558" s="63" t="e">
        <f t="shared" si="41"/>
        <v>#N/A</v>
      </c>
      <c r="H558" s="62">
        <f>IFERROR(VLOOKUP(B558,tbl5_piv!A:D,4,0),0)</f>
        <v>0</v>
      </c>
      <c r="I558" s="62">
        <f t="shared" si="42"/>
        <v>0</v>
      </c>
      <c r="J558" s="62">
        <f t="shared" si="43"/>
        <v>0</v>
      </c>
      <c r="K558" s="62">
        <f t="shared" si="44"/>
        <v>0</v>
      </c>
    </row>
    <row r="559" spans="1:11" ht="23.25" hidden="1" customHeight="1" x14ac:dyDescent="0.25">
      <c r="A559">
        <v>554</v>
      </c>
      <c r="B559" t="e">
        <f>IF(ISBLANK(A559),0,IF(AND(ISERROR(VLOOKUP(VLOOKUP(A559,ishod_substance!A:G,7,0),$B$4:B558,1,0))=TRUE,VLOOKUP(A559,ishod_substance!A:G,7,0)&gt;0),VLOOKUP(A559,ishod_substance!A:G,7,0),0))</f>
        <v>#N/A</v>
      </c>
      <c r="C559" s="78" t="e">
        <f t="shared" si="40"/>
        <v>#N/A</v>
      </c>
      <c r="D559" s="61" t="e">
        <f>VLOOKUP(C559,quide!A:B,2,0)</f>
        <v>#N/A</v>
      </c>
      <c r="E559" s="62" t="e">
        <f>IF(VLOOKUP(B559,quide!$A$2:F623,3,0)&gt;0,VLOOKUP(B559,quide!$A$2:F623,3,0),VLOOKUP(B559,quide!$A$2:F623,6,0))</f>
        <v>#N/A</v>
      </c>
      <c r="F559" s="62" t="e">
        <f>VLOOKUP(C559,quide!$A$1:K1553,5,0)</f>
        <v>#N/A</v>
      </c>
      <c r="G559" s="63" t="e">
        <f t="shared" si="41"/>
        <v>#N/A</v>
      </c>
      <c r="H559" s="62">
        <f>IFERROR(VLOOKUP(B559,tbl5_piv!A:D,4,0),0)</f>
        <v>0</v>
      </c>
      <c r="I559" s="62">
        <f t="shared" si="42"/>
        <v>0</v>
      </c>
      <c r="J559" s="62">
        <f t="shared" si="43"/>
        <v>0</v>
      </c>
      <c r="K559" s="62">
        <f t="shared" si="44"/>
        <v>0</v>
      </c>
    </row>
    <row r="560" spans="1:11" ht="23.25" hidden="1" customHeight="1" x14ac:dyDescent="0.25">
      <c r="A560">
        <v>555</v>
      </c>
      <c r="B560" t="e">
        <f>IF(ISBLANK(A560),0,IF(AND(ISERROR(VLOOKUP(VLOOKUP(A560,ishod_substance!A:G,7,0),$B$4:B559,1,0))=TRUE,VLOOKUP(A560,ishod_substance!A:G,7,0)&gt;0),VLOOKUP(A560,ishod_substance!A:G,7,0),0))</f>
        <v>#N/A</v>
      </c>
      <c r="C560" s="78" t="e">
        <f t="shared" si="40"/>
        <v>#N/A</v>
      </c>
      <c r="D560" s="61" t="e">
        <f>VLOOKUP(C560,quide!A:B,2,0)</f>
        <v>#N/A</v>
      </c>
      <c r="E560" s="62" t="e">
        <f>IF(VLOOKUP(B560,quide!$A$2:F624,3,0)&gt;0,VLOOKUP(B560,quide!$A$2:F624,3,0),VLOOKUP(B560,quide!$A$2:F624,6,0))</f>
        <v>#N/A</v>
      </c>
      <c r="F560" s="62" t="e">
        <f>VLOOKUP(C560,quide!$A$1:K1554,5,0)</f>
        <v>#N/A</v>
      </c>
      <c r="G560" s="63" t="e">
        <f t="shared" si="41"/>
        <v>#N/A</v>
      </c>
      <c r="H560" s="62">
        <f>IFERROR(VLOOKUP(B560,tbl5_piv!A:D,4,0),0)</f>
        <v>0</v>
      </c>
      <c r="I560" s="62">
        <f t="shared" si="42"/>
        <v>0</v>
      </c>
      <c r="J560" s="62">
        <f t="shared" si="43"/>
        <v>0</v>
      </c>
      <c r="K560" s="62">
        <f t="shared" si="44"/>
        <v>0</v>
      </c>
    </row>
    <row r="561" spans="1:11" ht="23.25" hidden="1" customHeight="1" x14ac:dyDescent="0.25">
      <c r="A561">
        <v>556</v>
      </c>
      <c r="B561" t="e">
        <f>IF(ISBLANK(A561),0,IF(AND(ISERROR(VLOOKUP(VLOOKUP(A561,ishod_substance!A:G,7,0),$B$4:B560,1,0))=TRUE,VLOOKUP(A561,ishod_substance!A:G,7,0)&gt;0),VLOOKUP(A561,ishod_substance!A:G,7,0),0))</f>
        <v>#N/A</v>
      </c>
      <c r="C561" s="78" t="e">
        <f t="shared" si="40"/>
        <v>#N/A</v>
      </c>
      <c r="D561" s="61" t="e">
        <f>VLOOKUP(C561,quide!A:B,2,0)</f>
        <v>#N/A</v>
      </c>
      <c r="E561" s="62" t="e">
        <f>IF(VLOOKUP(B561,quide!$A$2:F625,3,0)&gt;0,VLOOKUP(B561,quide!$A$2:F625,3,0),VLOOKUP(B561,quide!$A$2:F625,6,0))</f>
        <v>#N/A</v>
      </c>
      <c r="F561" s="62" t="e">
        <f>VLOOKUP(C561,quide!$A$1:K1555,5,0)</f>
        <v>#N/A</v>
      </c>
      <c r="G561" s="63" t="e">
        <f t="shared" si="41"/>
        <v>#N/A</v>
      </c>
      <c r="H561" s="62">
        <f>IFERROR(VLOOKUP(B561,tbl5_piv!A:D,4,0),0)</f>
        <v>0</v>
      </c>
      <c r="I561" s="62">
        <f t="shared" si="42"/>
        <v>0</v>
      </c>
      <c r="J561" s="62">
        <f t="shared" si="43"/>
        <v>0</v>
      </c>
      <c r="K561" s="62">
        <f t="shared" si="44"/>
        <v>0</v>
      </c>
    </row>
    <row r="562" spans="1:11" ht="23.25" hidden="1" customHeight="1" x14ac:dyDescent="0.25">
      <c r="A562">
        <v>557</v>
      </c>
      <c r="B562" t="e">
        <f>IF(ISBLANK(A562),0,IF(AND(ISERROR(VLOOKUP(VLOOKUP(A562,ishod_substance!A:G,7,0),$B$4:B561,1,0))=TRUE,VLOOKUP(A562,ishod_substance!A:G,7,0)&gt;0),VLOOKUP(A562,ishod_substance!A:G,7,0),0))</f>
        <v>#N/A</v>
      </c>
      <c r="C562" s="78" t="e">
        <f t="shared" si="40"/>
        <v>#N/A</v>
      </c>
      <c r="D562" s="61" t="e">
        <f>VLOOKUP(C562,quide!A:B,2,0)</f>
        <v>#N/A</v>
      </c>
      <c r="E562" s="62" t="e">
        <f>IF(VLOOKUP(B562,quide!$A$2:F626,3,0)&gt;0,VLOOKUP(B562,quide!$A$2:F626,3,0),VLOOKUP(B562,quide!$A$2:F626,6,0))</f>
        <v>#N/A</v>
      </c>
      <c r="F562" s="62" t="e">
        <f>VLOOKUP(C562,quide!$A$1:K1556,5,0)</f>
        <v>#N/A</v>
      </c>
      <c r="G562" s="63" t="e">
        <f t="shared" si="41"/>
        <v>#N/A</v>
      </c>
      <c r="H562" s="62">
        <f>IFERROR(VLOOKUP(B562,tbl5_piv!A:D,4,0),0)</f>
        <v>0</v>
      </c>
      <c r="I562" s="62">
        <f t="shared" si="42"/>
        <v>0</v>
      </c>
      <c r="J562" s="62">
        <f t="shared" si="43"/>
        <v>0</v>
      </c>
      <c r="K562" s="62">
        <f t="shared" si="44"/>
        <v>0</v>
      </c>
    </row>
    <row r="563" spans="1:11" ht="23.25" hidden="1" customHeight="1" x14ac:dyDescent="0.25">
      <c r="A563">
        <v>558</v>
      </c>
      <c r="B563" t="e">
        <f>IF(ISBLANK(A563),0,IF(AND(ISERROR(VLOOKUP(VLOOKUP(A563,ishod_substance!A:G,7,0),$B$4:B562,1,0))=TRUE,VLOOKUP(A563,ishod_substance!A:G,7,0)&gt;0),VLOOKUP(A563,ishod_substance!A:G,7,0),0))</f>
        <v>#N/A</v>
      </c>
      <c r="C563" s="78" t="e">
        <f t="shared" si="40"/>
        <v>#N/A</v>
      </c>
      <c r="D563" s="61" t="e">
        <f>VLOOKUP(C563,quide!A:B,2,0)</f>
        <v>#N/A</v>
      </c>
      <c r="E563" s="62" t="e">
        <f>IF(VLOOKUP(B563,quide!$A$2:F627,3,0)&gt;0,VLOOKUP(B563,quide!$A$2:F627,3,0),VLOOKUP(B563,quide!$A$2:F627,6,0))</f>
        <v>#N/A</v>
      </c>
      <c r="F563" s="62" t="e">
        <f>VLOOKUP(C563,quide!$A$1:K1557,5,0)</f>
        <v>#N/A</v>
      </c>
      <c r="G563" s="63" t="e">
        <f t="shared" si="41"/>
        <v>#N/A</v>
      </c>
      <c r="H563" s="62">
        <f>IFERROR(VLOOKUP(B563,tbl5_piv!A:D,4,0),0)</f>
        <v>0</v>
      </c>
      <c r="I563" s="62">
        <f t="shared" si="42"/>
        <v>0</v>
      </c>
      <c r="J563" s="62">
        <f t="shared" si="43"/>
        <v>0</v>
      </c>
      <c r="K563" s="62">
        <f t="shared" si="44"/>
        <v>0</v>
      </c>
    </row>
    <row r="564" spans="1:11" ht="23.25" hidden="1" customHeight="1" x14ac:dyDescent="0.25">
      <c r="A564">
        <v>559</v>
      </c>
      <c r="B564" t="e">
        <f>IF(ISBLANK(A564),0,IF(AND(ISERROR(VLOOKUP(VLOOKUP(A564,ishod_substance!A:G,7,0),$B$4:B563,1,0))=TRUE,VLOOKUP(A564,ishod_substance!A:G,7,0)&gt;0),VLOOKUP(A564,ishod_substance!A:G,7,0),0))</f>
        <v>#N/A</v>
      </c>
      <c r="C564" s="78" t="e">
        <f t="shared" si="40"/>
        <v>#N/A</v>
      </c>
      <c r="D564" s="61" t="e">
        <f>VLOOKUP(C564,quide!A:B,2,0)</f>
        <v>#N/A</v>
      </c>
      <c r="E564" s="62" t="e">
        <f>IF(VLOOKUP(B564,quide!$A$2:F628,3,0)&gt;0,VLOOKUP(B564,quide!$A$2:F628,3,0),VLOOKUP(B564,quide!$A$2:F628,6,0))</f>
        <v>#N/A</v>
      </c>
      <c r="F564" s="62" t="e">
        <f>VLOOKUP(C564,quide!$A$1:K1558,5,0)</f>
        <v>#N/A</v>
      </c>
      <c r="G564" s="63" t="e">
        <f t="shared" si="41"/>
        <v>#N/A</v>
      </c>
      <c r="H564" s="62">
        <f>IFERROR(VLOOKUP(B564,tbl5_piv!A:D,4,0),0)</f>
        <v>0</v>
      </c>
      <c r="I564" s="62">
        <f t="shared" si="42"/>
        <v>0</v>
      </c>
      <c r="J564" s="62">
        <f t="shared" si="43"/>
        <v>0</v>
      </c>
      <c r="K564" s="62">
        <f t="shared" si="44"/>
        <v>0</v>
      </c>
    </row>
    <row r="565" spans="1:11" ht="23.25" hidden="1" customHeight="1" x14ac:dyDescent="0.25">
      <c r="A565">
        <v>560</v>
      </c>
      <c r="B565" t="e">
        <f>IF(ISBLANK(A565),0,IF(AND(ISERROR(VLOOKUP(VLOOKUP(A565,ishod_substance!A:G,7,0),$B$4:B564,1,0))=TRUE,VLOOKUP(A565,ishod_substance!A:G,7,0)&gt;0),VLOOKUP(A565,ishod_substance!A:G,7,0),0))</f>
        <v>#N/A</v>
      </c>
      <c r="C565" s="78" t="e">
        <f t="shared" si="40"/>
        <v>#N/A</v>
      </c>
      <c r="D565" s="61" t="e">
        <f>VLOOKUP(C565,quide!A:B,2,0)</f>
        <v>#N/A</v>
      </c>
      <c r="E565" s="62" t="e">
        <f>IF(VLOOKUP(B565,quide!$A$2:F629,3,0)&gt;0,VLOOKUP(B565,quide!$A$2:F629,3,0),VLOOKUP(B565,quide!$A$2:F629,6,0))</f>
        <v>#N/A</v>
      </c>
      <c r="F565" s="62" t="e">
        <f>VLOOKUP(C565,quide!$A$1:K1559,5,0)</f>
        <v>#N/A</v>
      </c>
      <c r="G565" s="63" t="e">
        <f t="shared" si="41"/>
        <v>#N/A</v>
      </c>
      <c r="H565" s="62">
        <f>IFERROR(VLOOKUP(B565,tbl5_piv!A:D,4,0),0)</f>
        <v>0</v>
      </c>
      <c r="I565" s="62">
        <f t="shared" si="42"/>
        <v>0</v>
      </c>
      <c r="J565" s="62">
        <f t="shared" si="43"/>
        <v>0</v>
      </c>
      <c r="K565" s="62">
        <f t="shared" si="44"/>
        <v>0</v>
      </c>
    </row>
    <row r="566" spans="1:11" ht="23.25" hidden="1" customHeight="1" x14ac:dyDescent="0.25">
      <c r="A566">
        <v>561</v>
      </c>
      <c r="B566" t="e">
        <f>IF(ISBLANK(A566),0,IF(AND(ISERROR(VLOOKUP(VLOOKUP(A566,ishod_substance!A:G,7,0),$B$4:B565,1,0))=TRUE,VLOOKUP(A566,ishod_substance!A:G,7,0)&gt;0),VLOOKUP(A566,ishod_substance!A:G,7,0),0))</f>
        <v>#N/A</v>
      </c>
      <c r="C566" s="78" t="e">
        <f t="shared" si="40"/>
        <v>#N/A</v>
      </c>
      <c r="D566" s="61" t="e">
        <f>VLOOKUP(C566,quide!A:B,2,0)</f>
        <v>#N/A</v>
      </c>
      <c r="E566" s="62" t="e">
        <f>IF(VLOOKUP(B566,quide!$A$2:F630,3,0)&gt;0,VLOOKUP(B566,quide!$A$2:F630,3,0),VLOOKUP(B566,quide!$A$2:F630,6,0))</f>
        <v>#N/A</v>
      </c>
      <c r="F566" s="62" t="e">
        <f>VLOOKUP(C566,quide!$A$1:K1560,5,0)</f>
        <v>#N/A</v>
      </c>
      <c r="G566" s="63" t="e">
        <f t="shared" si="41"/>
        <v>#N/A</v>
      </c>
      <c r="H566" s="62">
        <f>IFERROR(VLOOKUP(B566,tbl5_piv!A:D,4,0),0)</f>
        <v>0</v>
      </c>
      <c r="I566" s="62">
        <f t="shared" si="42"/>
        <v>0</v>
      </c>
      <c r="J566" s="62">
        <f t="shared" si="43"/>
        <v>0</v>
      </c>
      <c r="K566" s="62">
        <f t="shared" si="44"/>
        <v>0</v>
      </c>
    </row>
    <row r="567" spans="1:11" ht="23.25" hidden="1" customHeight="1" x14ac:dyDescent="0.25">
      <c r="A567">
        <v>562</v>
      </c>
      <c r="B567" t="e">
        <f>IF(ISBLANK(A567),0,IF(AND(ISERROR(VLOOKUP(VLOOKUP(A567,ishod_substance!A:G,7,0),$B$4:B566,1,0))=TRUE,VLOOKUP(A567,ishod_substance!A:G,7,0)&gt;0),VLOOKUP(A567,ishod_substance!A:G,7,0),0))</f>
        <v>#N/A</v>
      </c>
      <c r="C567" s="78" t="e">
        <f t="shared" si="40"/>
        <v>#N/A</v>
      </c>
      <c r="D567" s="61" t="e">
        <f>VLOOKUP(C567,quide!A:B,2,0)</f>
        <v>#N/A</v>
      </c>
      <c r="E567" s="62" t="e">
        <f>IF(VLOOKUP(B567,quide!$A$2:F631,3,0)&gt;0,VLOOKUP(B567,quide!$A$2:F631,3,0),VLOOKUP(B567,quide!$A$2:F631,6,0))</f>
        <v>#N/A</v>
      </c>
      <c r="F567" s="62" t="e">
        <f>VLOOKUP(C567,quide!$A$1:K1561,5,0)</f>
        <v>#N/A</v>
      </c>
      <c r="G567" s="63" t="e">
        <f t="shared" si="41"/>
        <v>#N/A</v>
      </c>
      <c r="H567" s="62">
        <f>IFERROR(VLOOKUP(B567,tbl5_piv!A:D,4,0),0)</f>
        <v>0</v>
      </c>
      <c r="I567" s="62">
        <f t="shared" si="42"/>
        <v>0</v>
      </c>
      <c r="J567" s="62">
        <f t="shared" si="43"/>
        <v>0</v>
      </c>
      <c r="K567" s="62">
        <f t="shared" si="44"/>
        <v>0</v>
      </c>
    </row>
    <row r="568" spans="1:11" ht="23.25" hidden="1" customHeight="1" x14ac:dyDescent="0.25">
      <c r="A568">
        <v>563</v>
      </c>
      <c r="B568" t="e">
        <f>IF(ISBLANK(A568),0,IF(AND(ISERROR(VLOOKUP(VLOOKUP(A568,ishod_substance!A:G,7,0),$B$4:B567,1,0))=TRUE,VLOOKUP(A568,ishod_substance!A:G,7,0)&gt;0),VLOOKUP(A568,ishod_substance!A:G,7,0),0))</f>
        <v>#N/A</v>
      </c>
      <c r="C568" s="78" t="e">
        <f t="shared" si="40"/>
        <v>#N/A</v>
      </c>
      <c r="D568" s="61" t="e">
        <f>VLOOKUP(C568,quide!A:B,2,0)</f>
        <v>#N/A</v>
      </c>
      <c r="E568" s="62" t="e">
        <f>IF(VLOOKUP(B568,quide!$A$2:F632,3,0)&gt;0,VLOOKUP(B568,quide!$A$2:F632,3,0),VLOOKUP(B568,quide!$A$2:F632,6,0))</f>
        <v>#N/A</v>
      </c>
      <c r="F568" s="62" t="e">
        <f>VLOOKUP(C568,quide!$A$1:K1562,5,0)</f>
        <v>#N/A</v>
      </c>
      <c r="G568" s="63" t="e">
        <f t="shared" si="41"/>
        <v>#N/A</v>
      </c>
      <c r="H568" s="62">
        <f>IFERROR(VLOOKUP(B568,tbl5_piv!A:D,4,0),0)</f>
        <v>0</v>
      </c>
      <c r="I568" s="62">
        <f t="shared" si="42"/>
        <v>0</v>
      </c>
      <c r="J568" s="62">
        <f t="shared" si="43"/>
        <v>0</v>
      </c>
      <c r="K568" s="62">
        <f t="shared" si="44"/>
        <v>0</v>
      </c>
    </row>
    <row r="569" spans="1:11" ht="23.25" hidden="1" customHeight="1" x14ac:dyDescent="0.25">
      <c r="A569">
        <v>564</v>
      </c>
      <c r="B569" t="e">
        <f>IF(ISBLANK(A569),0,IF(AND(ISERROR(VLOOKUP(VLOOKUP(A569,ishod_substance!A:G,7,0),$B$4:B568,1,0))=TRUE,VLOOKUP(A569,ishod_substance!A:G,7,0)&gt;0),VLOOKUP(A569,ishod_substance!A:G,7,0),0))</f>
        <v>#N/A</v>
      </c>
      <c r="C569" s="78" t="e">
        <f t="shared" si="40"/>
        <v>#N/A</v>
      </c>
      <c r="D569" s="61" t="e">
        <f>VLOOKUP(C569,quide!A:B,2,0)</f>
        <v>#N/A</v>
      </c>
      <c r="E569" s="62" t="e">
        <f>IF(VLOOKUP(B569,quide!$A$2:F633,3,0)&gt;0,VLOOKUP(B569,quide!$A$2:F633,3,0),VLOOKUP(B569,quide!$A$2:F633,6,0))</f>
        <v>#N/A</v>
      </c>
      <c r="F569" s="62" t="e">
        <f>VLOOKUP(C569,quide!$A$1:K1563,5,0)</f>
        <v>#N/A</v>
      </c>
      <c r="G569" s="63" t="e">
        <f t="shared" si="41"/>
        <v>#N/A</v>
      </c>
      <c r="H569" s="62">
        <f>IFERROR(VLOOKUP(B569,tbl5_piv!A:D,4,0),0)</f>
        <v>0</v>
      </c>
      <c r="I569" s="62">
        <f t="shared" si="42"/>
        <v>0</v>
      </c>
      <c r="J569" s="62">
        <f t="shared" si="43"/>
        <v>0</v>
      </c>
      <c r="K569" s="62">
        <f t="shared" si="44"/>
        <v>0</v>
      </c>
    </row>
    <row r="570" spans="1:11" ht="23.25" hidden="1" customHeight="1" x14ac:dyDescent="0.25">
      <c r="A570">
        <v>565</v>
      </c>
      <c r="B570" t="e">
        <f>IF(ISBLANK(A570),0,IF(AND(ISERROR(VLOOKUP(VLOOKUP(A570,ishod_substance!A:G,7,0),$B$4:B569,1,0))=TRUE,VLOOKUP(A570,ishod_substance!A:G,7,0)&gt;0),VLOOKUP(A570,ishod_substance!A:G,7,0),0))</f>
        <v>#N/A</v>
      </c>
      <c r="C570" s="78" t="e">
        <f t="shared" si="40"/>
        <v>#N/A</v>
      </c>
      <c r="D570" s="61" t="e">
        <f>VLOOKUP(C570,quide!A:B,2,0)</f>
        <v>#N/A</v>
      </c>
      <c r="E570" s="62" t="e">
        <f>IF(VLOOKUP(B570,quide!$A$2:F634,3,0)&gt;0,VLOOKUP(B570,quide!$A$2:F634,3,0),VLOOKUP(B570,quide!$A$2:F634,6,0))</f>
        <v>#N/A</v>
      </c>
      <c r="F570" s="62" t="e">
        <f>VLOOKUP(C570,quide!$A$1:K1564,5,0)</f>
        <v>#N/A</v>
      </c>
      <c r="G570" s="63" t="e">
        <f t="shared" si="41"/>
        <v>#N/A</v>
      </c>
      <c r="H570" s="62">
        <f>IFERROR(VLOOKUP(B570,tbl5_piv!A:D,4,0),0)</f>
        <v>0</v>
      </c>
      <c r="I570" s="62">
        <f t="shared" si="42"/>
        <v>0</v>
      </c>
      <c r="J570" s="62">
        <f t="shared" si="43"/>
        <v>0</v>
      </c>
      <c r="K570" s="62">
        <f t="shared" si="44"/>
        <v>0</v>
      </c>
    </row>
    <row r="571" spans="1:11" ht="23.25" hidden="1" customHeight="1" x14ac:dyDescent="0.25">
      <c r="A571">
        <v>566</v>
      </c>
      <c r="B571" t="e">
        <f>IF(ISBLANK(A571),0,IF(AND(ISERROR(VLOOKUP(VLOOKUP(A571,ishod_substance!A:G,7,0),$B$4:B570,1,0))=TRUE,VLOOKUP(A571,ishod_substance!A:G,7,0)&gt;0),VLOOKUP(A571,ishod_substance!A:G,7,0),0))</f>
        <v>#N/A</v>
      </c>
      <c r="C571" s="78" t="e">
        <f t="shared" si="40"/>
        <v>#N/A</v>
      </c>
      <c r="D571" s="61" t="e">
        <f>VLOOKUP(C571,quide!A:B,2,0)</f>
        <v>#N/A</v>
      </c>
      <c r="E571" s="62" t="e">
        <f>IF(VLOOKUP(B571,quide!$A$2:F635,3,0)&gt;0,VLOOKUP(B571,quide!$A$2:F635,3,0),VLOOKUP(B571,quide!$A$2:F635,6,0))</f>
        <v>#N/A</v>
      </c>
      <c r="F571" s="62" t="e">
        <f>VLOOKUP(C571,quide!$A$1:K1565,5,0)</f>
        <v>#N/A</v>
      </c>
      <c r="G571" s="63" t="e">
        <f t="shared" si="41"/>
        <v>#N/A</v>
      </c>
      <c r="H571" s="62">
        <f>IFERROR(VLOOKUP(B571,tbl5_piv!A:D,4,0),0)</f>
        <v>0</v>
      </c>
      <c r="I571" s="62">
        <f t="shared" si="42"/>
        <v>0</v>
      </c>
      <c r="J571" s="62">
        <f t="shared" si="43"/>
        <v>0</v>
      </c>
      <c r="K571" s="62">
        <f t="shared" si="44"/>
        <v>0</v>
      </c>
    </row>
    <row r="572" spans="1:11" ht="23.25" hidden="1" customHeight="1" x14ac:dyDescent="0.25">
      <c r="A572">
        <v>567</v>
      </c>
      <c r="B572" t="e">
        <f>IF(ISBLANK(A572),0,IF(AND(ISERROR(VLOOKUP(VLOOKUP(A572,ishod_substance!A:G,7,0),$B$4:B571,1,0))=TRUE,VLOOKUP(A572,ishod_substance!A:G,7,0)&gt;0),VLOOKUP(A572,ishod_substance!A:G,7,0),0))</f>
        <v>#N/A</v>
      </c>
      <c r="C572" s="78" t="e">
        <f t="shared" si="40"/>
        <v>#N/A</v>
      </c>
      <c r="D572" s="61" t="e">
        <f>VLOOKUP(C572,quide!A:B,2,0)</f>
        <v>#N/A</v>
      </c>
      <c r="E572" s="62" t="e">
        <f>IF(VLOOKUP(B572,quide!$A$2:F636,3,0)&gt;0,VLOOKUP(B572,quide!$A$2:F636,3,0),VLOOKUP(B572,quide!$A$2:F636,6,0))</f>
        <v>#N/A</v>
      </c>
      <c r="F572" s="62" t="e">
        <f>VLOOKUP(C572,quide!$A$1:K1566,5,0)</f>
        <v>#N/A</v>
      </c>
      <c r="G572" s="63" t="e">
        <f t="shared" si="41"/>
        <v>#N/A</v>
      </c>
      <c r="H572" s="62">
        <f>IFERROR(VLOOKUP(B572,tbl5_piv!A:D,4,0),0)</f>
        <v>0</v>
      </c>
      <c r="I572" s="62">
        <f t="shared" si="42"/>
        <v>0</v>
      </c>
      <c r="J572" s="62">
        <f t="shared" si="43"/>
        <v>0</v>
      </c>
      <c r="K572" s="62">
        <f t="shared" si="44"/>
        <v>0</v>
      </c>
    </row>
    <row r="573" spans="1:11" ht="23.25" hidden="1" customHeight="1" x14ac:dyDescent="0.25">
      <c r="A573">
        <v>568</v>
      </c>
      <c r="B573" t="e">
        <f>IF(ISBLANK(A573),0,IF(AND(ISERROR(VLOOKUP(VLOOKUP(A573,ishod_substance!A:G,7,0),$B$4:B572,1,0))=TRUE,VLOOKUP(A573,ishod_substance!A:G,7,0)&gt;0),VLOOKUP(A573,ishod_substance!A:G,7,0),0))</f>
        <v>#N/A</v>
      </c>
      <c r="C573" s="78" t="e">
        <f t="shared" si="40"/>
        <v>#N/A</v>
      </c>
      <c r="D573" s="61" t="e">
        <f>VLOOKUP(C573,quide!A:B,2,0)</f>
        <v>#N/A</v>
      </c>
      <c r="E573" s="62" t="e">
        <f>IF(VLOOKUP(B573,quide!$A$2:F637,3,0)&gt;0,VLOOKUP(B573,quide!$A$2:F637,3,0),VLOOKUP(B573,quide!$A$2:F637,6,0))</f>
        <v>#N/A</v>
      </c>
      <c r="F573" s="62" t="e">
        <f>VLOOKUP(C573,quide!$A$1:K1567,5,0)</f>
        <v>#N/A</v>
      </c>
      <c r="G573" s="63" t="e">
        <f t="shared" si="41"/>
        <v>#N/A</v>
      </c>
      <c r="H573" s="62">
        <f>IFERROR(VLOOKUP(B573,tbl5_piv!A:D,4,0),0)</f>
        <v>0</v>
      </c>
      <c r="I573" s="62">
        <f t="shared" si="42"/>
        <v>0</v>
      </c>
      <c r="J573" s="62">
        <f t="shared" si="43"/>
        <v>0</v>
      </c>
      <c r="K573" s="62">
        <f t="shared" si="44"/>
        <v>0</v>
      </c>
    </row>
    <row r="574" spans="1:11" ht="23.25" hidden="1" customHeight="1" x14ac:dyDescent="0.25">
      <c r="A574">
        <v>569</v>
      </c>
      <c r="B574" t="e">
        <f>IF(ISBLANK(A574),0,IF(AND(ISERROR(VLOOKUP(VLOOKUP(A574,ishod_substance!A:G,7,0),$B$4:B573,1,0))=TRUE,VLOOKUP(A574,ishod_substance!A:G,7,0)&gt;0),VLOOKUP(A574,ishod_substance!A:G,7,0),0))</f>
        <v>#N/A</v>
      </c>
      <c r="C574" s="78" t="e">
        <f t="shared" si="40"/>
        <v>#N/A</v>
      </c>
      <c r="D574" s="61" t="e">
        <f>VLOOKUP(C574,quide!A:B,2,0)</f>
        <v>#N/A</v>
      </c>
      <c r="E574" s="62" t="e">
        <f>IF(VLOOKUP(B574,quide!$A$2:F638,3,0)&gt;0,VLOOKUP(B574,quide!$A$2:F638,3,0),VLOOKUP(B574,quide!$A$2:F638,6,0))</f>
        <v>#N/A</v>
      </c>
      <c r="F574" s="62" t="e">
        <f>VLOOKUP(C574,quide!$A$1:K1568,5,0)</f>
        <v>#N/A</v>
      </c>
      <c r="G574" s="63" t="e">
        <f t="shared" si="41"/>
        <v>#N/A</v>
      </c>
      <c r="H574" s="62">
        <f>IFERROR(VLOOKUP(B574,tbl5_piv!A:D,4,0),0)</f>
        <v>0</v>
      </c>
      <c r="I574" s="62">
        <f t="shared" si="42"/>
        <v>0</v>
      </c>
      <c r="J574" s="62">
        <f t="shared" si="43"/>
        <v>0</v>
      </c>
      <c r="K574" s="62">
        <f t="shared" si="44"/>
        <v>0</v>
      </c>
    </row>
    <row r="575" spans="1:11" ht="23.25" hidden="1" customHeight="1" x14ac:dyDescent="0.25">
      <c r="A575">
        <v>570</v>
      </c>
      <c r="B575" t="e">
        <f>IF(ISBLANK(A575),0,IF(AND(ISERROR(VLOOKUP(VLOOKUP(A575,ishod_substance!A:G,7,0),$B$4:B574,1,0))=TRUE,VLOOKUP(A575,ishod_substance!A:G,7,0)&gt;0),VLOOKUP(A575,ishod_substance!A:G,7,0),0))</f>
        <v>#N/A</v>
      </c>
      <c r="C575" s="78" t="e">
        <f t="shared" si="40"/>
        <v>#N/A</v>
      </c>
      <c r="D575" s="61" t="e">
        <f>VLOOKUP(C575,quide!A:B,2,0)</f>
        <v>#N/A</v>
      </c>
      <c r="E575" s="62" t="e">
        <f>IF(VLOOKUP(B575,quide!$A$2:F639,3,0)&gt;0,VLOOKUP(B575,quide!$A$2:F639,3,0),VLOOKUP(B575,quide!$A$2:F639,6,0))</f>
        <v>#N/A</v>
      </c>
      <c r="F575" s="62" t="e">
        <f>VLOOKUP(C575,quide!$A$1:K1569,5,0)</f>
        <v>#N/A</v>
      </c>
      <c r="G575" s="63" t="e">
        <f t="shared" si="41"/>
        <v>#N/A</v>
      </c>
      <c r="H575" s="62">
        <f>IFERROR(VLOOKUP(B575,tbl5_piv!A:D,4,0),0)</f>
        <v>0</v>
      </c>
      <c r="I575" s="62">
        <f t="shared" si="42"/>
        <v>0</v>
      </c>
      <c r="J575" s="62">
        <f t="shared" si="43"/>
        <v>0</v>
      </c>
      <c r="K575" s="62">
        <f t="shared" si="44"/>
        <v>0</v>
      </c>
    </row>
    <row r="576" spans="1:11" ht="23.25" hidden="1" customHeight="1" x14ac:dyDescent="0.25">
      <c r="A576">
        <v>571</v>
      </c>
      <c r="B576" t="e">
        <f>IF(ISBLANK(A576),0,IF(AND(ISERROR(VLOOKUP(VLOOKUP(A576,ishod_substance!A:G,7,0),$B$4:B575,1,0))=TRUE,VLOOKUP(A576,ishod_substance!A:G,7,0)&gt;0),VLOOKUP(A576,ishod_substance!A:G,7,0),0))</f>
        <v>#N/A</v>
      </c>
      <c r="C576" s="78" t="e">
        <f t="shared" si="40"/>
        <v>#N/A</v>
      </c>
      <c r="D576" s="61" t="e">
        <f>VLOOKUP(C576,quide!A:B,2,0)</f>
        <v>#N/A</v>
      </c>
      <c r="E576" s="62" t="e">
        <f>IF(VLOOKUP(B576,quide!$A$2:F640,3,0)&gt;0,VLOOKUP(B576,quide!$A$2:F640,3,0),VLOOKUP(B576,quide!$A$2:F640,6,0))</f>
        <v>#N/A</v>
      </c>
      <c r="F576" s="62" t="e">
        <f>VLOOKUP(C576,quide!$A$1:K1570,5,0)</f>
        <v>#N/A</v>
      </c>
      <c r="G576" s="63" t="e">
        <f t="shared" si="41"/>
        <v>#N/A</v>
      </c>
      <c r="H576" s="62">
        <f>IFERROR(VLOOKUP(B576,tbl5_piv!A:D,4,0),0)</f>
        <v>0</v>
      </c>
      <c r="I576" s="62">
        <f t="shared" si="42"/>
        <v>0</v>
      </c>
      <c r="J576" s="62">
        <f t="shared" si="43"/>
        <v>0</v>
      </c>
      <c r="K576" s="62">
        <f t="shared" si="44"/>
        <v>0</v>
      </c>
    </row>
    <row r="577" spans="1:11" ht="23.25" hidden="1" customHeight="1" x14ac:dyDescent="0.25">
      <c r="A577">
        <v>572</v>
      </c>
      <c r="B577" t="e">
        <f>IF(ISBLANK(A577),0,IF(AND(ISERROR(VLOOKUP(VLOOKUP(A577,ishod_substance!A:G,7,0),$B$4:B576,1,0))=TRUE,VLOOKUP(A577,ishod_substance!A:G,7,0)&gt;0),VLOOKUP(A577,ishod_substance!A:G,7,0),0))</f>
        <v>#N/A</v>
      </c>
      <c r="C577" s="78" t="e">
        <f t="shared" si="40"/>
        <v>#N/A</v>
      </c>
      <c r="D577" s="61" t="e">
        <f>VLOOKUP(C577,quide!A:B,2,0)</f>
        <v>#N/A</v>
      </c>
      <c r="E577" s="62" t="e">
        <f>IF(VLOOKUP(B577,quide!$A$2:F641,3,0)&gt;0,VLOOKUP(B577,quide!$A$2:F641,3,0),VLOOKUP(B577,quide!$A$2:F641,6,0))</f>
        <v>#N/A</v>
      </c>
      <c r="F577" s="62" t="e">
        <f>VLOOKUP(C577,quide!$A$1:K1571,5,0)</f>
        <v>#N/A</v>
      </c>
      <c r="G577" s="63" t="e">
        <f t="shared" si="41"/>
        <v>#N/A</v>
      </c>
      <c r="H577" s="62">
        <f>IFERROR(VLOOKUP(B577,tbl5_piv!A:D,4,0),0)</f>
        <v>0</v>
      </c>
      <c r="I577" s="62">
        <f t="shared" si="42"/>
        <v>0</v>
      </c>
      <c r="J577" s="62">
        <f t="shared" si="43"/>
        <v>0</v>
      </c>
      <c r="K577" s="62">
        <f t="shared" si="44"/>
        <v>0</v>
      </c>
    </row>
    <row r="578" spans="1:11" ht="23.25" hidden="1" customHeight="1" x14ac:dyDescent="0.25">
      <c r="A578">
        <v>573</v>
      </c>
      <c r="B578" t="e">
        <f>IF(ISBLANK(A578),0,IF(AND(ISERROR(VLOOKUP(VLOOKUP(A578,ishod_substance!A:G,7,0),$B$4:B577,1,0))=TRUE,VLOOKUP(A578,ishod_substance!A:G,7,0)&gt;0),VLOOKUP(A578,ishod_substance!A:G,7,0),0))</f>
        <v>#N/A</v>
      </c>
      <c r="C578" s="78" t="e">
        <f t="shared" si="40"/>
        <v>#N/A</v>
      </c>
      <c r="D578" s="61" t="e">
        <f>VLOOKUP(C578,quide!A:B,2,0)</f>
        <v>#N/A</v>
      </c>
      <c r="E578" s="62" t="e">
        <f>IF(VLOOKUP(B578,quide!$A$2:F642,3,0)&gt;0,VLOOKUP(B578,quide!$A$2:F642,3,0),VLOOKUP(B578,quide!$A$2:F642,6,0))</f>
        <v>#N/A</v>
      </c>
      <c r="F578" s="62" t="e">
        <f>VLOOKUP(C578,quide!$A$1:K1572,5,0)</f>
        <v>#N/A</v>
      </c>
      <c r="G578" s="63" t="e">
        <f t="shared" si="41"/>
        <v>#N/A</v>
      </c>
      <c r="H578" s="62">
        <f>IFERROR(VLOOKUP(B578,tbl5_piv!A:D,4,0),0)</f>
        <v>0</v>
      </c>
      <c r="I578" s="62">
        <f t="shared" si="42"/>
        <v>0</v>
      </c>
      <c r="J578" s="62">
        <f t="shared" si="43"/>
        <v>0</v>
      </c>
      <c r="K578" s="62">
        <f t="shared" si="44"/>
        <v>0</v>
      </c>
    </row>
    <row r="579" spans="1:11" ht="23.25" hidden="1" customHeight="1" x14ac:dyDescent="0.25">
      <c r="A579">
        <v>574</v>
      </c>
      <c r="B579" t="e">
        <f>IF(ISBLANK(A579),0,IF(AND(ISERROR(VLOOKUP(VLOOKUP(A579,ishod_substance!A:G,7,0),$B$4:B578,1,0))=TRUE,VLOOKUP(A579,ishod_substance!A:G,7,0)&gt;0),VLOOKUP(A579,ishod_substance!A:G,7,0),0))</f>
        <v>#N/A</v>
      </c>
      <c r="C579" s="78" t="e">
        <f t="shared" si="40"/>
        <v>#N/A</v>
      </c>
      <c r="D579" s="61" t="e">
        <f>VLOOKUP(C579,quide!A:B,2,0)</f>
        <v>#N/A</v>
      </c>
      <c r="E579" s="62" t="e">
        <f>IF(VLOOKUP(B579,quide!$A$2:F643,3,0)&gt;0,VLOOKUP(B579,quide!$A$2:F643,3,0),VLOOKUP(B579,quide!$A$2:F643,6,0))</f>
        <v>#N/A</v>
      </c>
      <c r="F579" s="62" t="e">
        <f>VLOOKUP(C579,quide!$A$1:K1573,5,0)</f>
        <v>#N/A</v>
      </c>
      <c r="G579" s="63" t="e">
        <f t="shared" si="41"/>
        <v>#N/A</v>
      </c>
      <c r="H579" s="62">
        <f>IFERROR(VLOOKUP(B579,tbl5_piv!A:D,4,0),0)</f>
        <v>0</v>
      </c>
      <c r="I579" s="62">
        <f t="shared" si="42"/>
        <v>0</v>
      </c>
      <c r="J579" s="62">
        <f t="shared" si="43"/>
        <v>0</v>
      </c>
      <c r="K579" s="62">
        <f t="shared" si="44"/>
        <v>0</v>
      </c>
    </row>
    <row r="580" spans="1:11" ht="23.25" hidden="1" customHeight="1" x14ac:dyDescent="0.25">
      <c r="A580">
        <v>575</v>
      </c>
      <c r="B580" t="e">
        <f>IF(ISBLANK(A580),0,IF(AND(ISERROR(VLOOKUP(VLOOKUP(A580,ishod_substance!A:G,7,0),$B$4:B579,1,0))=TRUE,VLOOKUP(A580,ishod_substance!A:G,7,0)&gt;0),VLOOKUP(A580,ishod_substance!A:G,7,0),0))</f>
        <v>#N/A</v>
      </c>
      <c r="C580" s="78" t="e">
        <f t="shared" si="40"/>
        <v>#N/A</v>
      </c>
      <c r="D580" s="61" t="e">
        <f>VLOOKUP(C580,quide!A:B,2,0)</f>
        <v>#N/A</v>
      </c>
      <c r="E580" s="62" t="e">
        <f>IF(VLOOKUP(B580,quide!$A$2:F644,3,0)&gt;0,VLOOKUP(B580,quide!$A$2:F644,3,0),VLOOKUP(B580,quide!$A$2:F644,6,0))</f>
        <v>#N/A</v>
      </c>
      <c r="F580" s="62" t="e">
        <f>VLOOKUP(C580,quide!$A$1:K1574,5,0)</f>
        <v>#N/A</v>
      </c>
      <c r="G580" s="63" t="e">
        <f t="shared" si="41"/>
        <v>#N/A</v>
      </c>
      <c r="H580" s="62">
        <f>IFERROR(VLOOKUP(B580,tbl5_piv!A:D,4,0),0)</f>
        <v>0</v>
      </c>
      <c r="I580" s="62">
        <f t="shared" si="42"/>
        <v>0</v>
      </c>
      <c r="J580" s="62">
        <f t="shared" si="43"/>
        <v>0</v>
      </c>
      <c r="K580" s="62">
        <f t="shared" si="44"/>
        <v>0</v>
      </c>
    </row>
    <row r="581" spans="1:11" ht="23.25" hidden="1" customHeight="1" x14ac:dyDescent="0.25">
      <c r="A581">
        <v>576</v>
      </c>
      <c r="B581" t="e">
        <f>IF(ISBLANK(A581),0,IF(AND(ISERROR(VLOOKUP(VLOOKUP(A581,ishod_substance!A:G,7,0),$B$4:B580,1,0))=TRUE,VLOOKUP(A581,ishod_substance!A:G,7,0)&gt;0),VLOOKUP(A581,ishod_substance!A:G,7,0),0))</f>
        <v>#N/A</v>
      </c>
      <c r="C581" s="78" t="e">
        <f t="shared" si="40"/>
        <v>#N/A</v>
      </c>
      <c r="D581" s="61" t="e">
        <f>VLOOKUP(C581,quide!A:B,2,0)</f>
        <v>#N/A</v>
      </c>
      <c r="E581" s="62" t="e">
        <f>IF(VLOOKUP(B581,quide!$A$2:F645,3,0)&gt;0,VLOOKUP(B581,quide!$A$2:F645,3,0),VLOOKUP(B581,quide!$A$2:F645,6,0))</f>
        <v>#N/A</v>
      </c>
      <c r="F581" s="62" t="e">
        <f>VLOOKUP(C581,quide!$A$1:K1575,5,0)</f>
        <v>#N/A</v>
      </c>
      <c r="G581" s="63" t="e">
        <f t="shared" si="41"/>
        <v>#N/A</v>
      </c>
      <c r="H581" s="62">
        <f>IFERROR(VLOOKUP(B581,tbl5_piv!A:D,4,0),0)</f>
        <v>0</v>
      </c>
      <c r="I581" s="62">
        <f t="shared" si="42"/>
        <v>0</v>
      </c>
      <c r="J581" s="62">
        <f t="shared" si="43"/>
        <v>0</v>
      </c>
      <c r="K581" s="62">
        <f t="shared" si="44"/>
        <v>0</v>
      </c>
    </row>
    <row r="582" spans="1:11" ht="23.25" hidden="1" customHeight="1" x14ac:dyDescent="0.25">
      <c r="A582">
        <v>577</v>
      </c>
      <c r="B582" t="e">
        <f>IF(ISBLANK(A582),0,IF(AND(ISERROR(VLOOKUP(VLOOKUP(A582,ishod_substance!A:G,7,0),$B$4:B581,1,0))=TRUE,VLOOKUP(A582,ishod_substance!A:G,7,0)&gt;0),VLOOKUP(A582,ishod_substance!A:G,7,0),0))</f>
        <v>#N/A</v>
      </c>
      <c r="C582" s="78" t="e">
        <f t="shared" si="40"/>
        <v>#N/A</v>
      </c>
      <c r="D582" s="61" t="e">
        <f>VLOOKUP(C582,quide!A:B,2,0)</f>
        <v>#N/A</v>
      </c>
      <c r="E582" s="62" t="e">
        <f>IF(VLOOKUP(B582,quide!$A$2:F646,3,0)&gt;0,VLOOKUP(B582,quide!$A$2:F646,3,0),VLOOKUP(B582,quide!$A$2:F646,6,0))</f>
        <v>#N/A</v>
      </c>
      <c r="F582" s="62" t="e">
        <f>VLOOKUP(C582,quide!$A$1:K1576,5,0)</f>
        <v>#N/A</v>
      </c>
      <c r="G582" s="63" t="e">
        <f t="shared" si="41"/>
        <v>#N/A</v>
      </c>
      <c r="H582" s="62">
        <f>IFERROR(VLOOKUP(B582,tbl5_piv!A:D,4,0),0)</f>
        <v>0</v>
      </c>
      <c r="I582" s="62">
        <f t="shared" si="42"/>
        <v>0</v>
      </c>
      <c r="J582" s="62">
        <f t="shared" si="43"/>
        <v>0</v>
      </c>
      <c r="K582" s="62">
        <f t="shared" si="44"/>
        <v>0</v>
      </c>
    </row>
    <row r="583" spans="1:11" ht="23.25" hidden="1" customHeight="1" x14ac:dyDescent="0.25">
      <c r="A583">
        <v>578</v>
      </c>
      <c r="B583" t="e">
        <f>IF(ISBLANK(A583),0,IF(AND(ISERROR(VLOOKUP(VLOOKUP(A583,ishod_substance!A:G,7,0),$B$4:B582,1,0))=TRUE,VLOOKUP(A583,ishod_substance!A:G,7,0)&gt;0),VLOOKUP(A583,ishod_substance!A:G,7,0),0))</f>
        <v>#N/A</v>
      </c>
      <c r="C583" s="78" t="e">
        <f t="shared" ref="C583:C646" si="45">B583</f>
        <v>#N/A</v>
      </c>
      <c r="D583" s="61" t="e">
        <f>VLOOKUP(C583,quide!A:B,2,0)</f>
        <v>#N/A</v>
      </c>
      <c r="E583" s="62" t="e">
        <f>IF(VLOOKUP(B583,quide!$A$2:F647,3,0)&gt;0,VLOOKUP(B583,quide!$A$2:F647,3,0),VLOOKUP(B583,quide!$A$2:F647,6,0))</f>
        <v>#N/A</v>
      </c>
      <c r="F583" s="62" t="e">
        <f>VLOOKUP(C583,quide!$A$1:K1577,5,0)</f>
        <v>#N/A</v>
      </c>
      <c r="G583" s="63" t="e">
        <f t="shared" ref="G583:G646" si="46">E583*H583</f>
        <v>#N/A</v>
      </c>
      <c r="H583" s="62">
        <f>IFERROR(VLOOKUP(B583,tbl5_piv!A:D,4,0),0)</f>
        <v>0</v>
      </c>
      <c r="I583" s="62">
        <f t="shared" ref="I583:I646" si="47">H583+H583*0.2</f>
        <v>0</v>
      </c>
      <c r="J583" s="62">
        <f t="shared" ref="J583:J646" si="48">H583+H583*0.4</f>
        <v>0</v>
      </c>
      <c r="K583" s="62">
        <f t="shared" ref="K583:K646" si="49">H583+H583*0.6</f>
        <v>0</v>
      </c>
    </row>
    <row r="584" spans="1:11" ht="23.25" hidden="1" customHeight="1" x14ac:dyDescent="0.25">
      <c r="A584">
        <v>579</v>
      </c>
      <c r="B584" t="e">
        <f>IF(ISBLANK(A584),0,IF(AND(ISERROR(VLOOKUP(VLOOKUP(A584,ishod_substance!A:G,7,0),$B$4:B583,1,0))=TRUE,VLOOKUP(A584,ishod_substance!A:G,7,0)&gt;0),VLOOKUP(A584,ishod_substance!A:G,7,0),0))</f>
        <v>#N/A</v>
      </c>
      <c r="C584" s="78" t="e">
        <f t="shared" si="45"/>
        <v>#N/A</v>
      </c>
      <c r="D584" s="61" t="e">
        <f>VLOOKUP(C584,quide!A:B,2,0)</f>
        <v>#N/A</v>
      </c>
      <c r="E584" s="62" t="e">
        <f>IF(VLOOKUP(B584,quide!$A$2:F648,3,0)&gt;0,VLOOKUP(B584,quide!$A$2:F648,3,0),VLOOKUP(B584,quide!$A$2:F648,6,0))</f>
        <v>#N/A</v>
      </c>
      <c r="F584" s="62" t="e">
        <f>VLOOKUP(C584,quide!$A$1:K1578,5,0)</f>
        <v>#N/A</v>
      </c>
      <c r="G584" s="63" t="e">
        <f t="shared" si="46"/>
        <v>#N/A</v>
      </c>
      <c r="H584" s="62">
        <f>IFERROR(VLOOKUP(B584,tbl5_piv!A:D,4,0),0)</f>
        <v>0</v>
      </c>
      <c r="I584" s="62">
        <f t="shared" si="47"/>
        <v>0</v>
      </c>
      <c r="J584" s="62">
        <f t="shared" si="48"/>
        <v>0</v>
      </c>
      <c r="K584" s="62">
        <f t="shared" si="49"/>
        <v>0</v>
      </c>
    </row>
    <row r="585" spans="1:11" ht="23.25" hidden="1" customHeight="1" x14ac:dyDescent="0.25">
      <c r="A585">
        <v>580</v>
      </c>
      <c r="B585" t="e">
        <f>IF(ISBLANK(A585),0,IF(AND(ISERROR(VLOOKUP(VLOOKUP(A585,ishod_substance!A:G,7,0),$B$4:B584,1,0))=TRUE,VLOOKUP(A585,ishod_substance!A:G,7,0)&gt;0),VLOOKUP(A585,ishod_substance!A:G,7,0),0))</f>
        <v>#N/A</v>
      </c>
      <c r="C585" s="78" t="e">
        <f t="shared" si="45"/>
        <v>#N/A</v>
      </c>
      <c r="D585" s="61" t="e">
        <f>VLOOKUP(C585,quide!A:B,2,0)</f>
        <v>#N/A</v>
      </c>
      <c r="E585" s="62" t="e">
        <f>IF(VLOOKUP(B585,quide!$A$2:F649,3,0)&gt;0,VLOOKUP(B585,quide!$A$2:F649,3,0),VLOOKUP(B585,quide!$A$2:F649,6,0))</f>
        <v>#N/A</v>
      </c>
      <c r="F585" s="62" t="e">
        <f>VLOOKUP(C585,quide!$A$1:K1579,5,0)</f>
        <v>#N/A</v>
      </c>
      <c r="G585" s="63" t="e">
        <f t="shared" si="46"/>
        <v>#N/A</v>
      </c>
      <c r="H585" s="62">
        <f>IFERROR(VLOOKUP(B585,tbl5_piv!A:D,4,0),0)</f>
        <v>0</v>
      </c>
      <c r="I585" s="62">
        <f t="shared" si="47"/>
        <v>0</v>
      </c>
      <c r="J585" s="62">
        <f t="shared" si="48"/>
        <v>0</v>
      </c>
      <c r="K585" s="62">
        <f t="shared" si="49"/>
        <v>0</v>
      </c>
    </row>
    <row r="586" spans="1:11" ht="23.25" hidden="1" customHeight="1" x14ac:dyDescent="0.25">
      <c r="A586">
        <v>581</v>
      </c>
      <c r="B586" t="e">
        <f>IF(ISBLANK(A586),0,IF(AND(ISERROR(VLOOKUP(VLOOKUP(A586,ishod_substance!A:G,7,0),$B$4:B585,1,0))=TRUE,VLOOKUP(A586,ishod_substance!A:G,7,0)&gt;0),VLOOKUP(A586,ishod_substance!A:G,7,0),0))</f>
        <v>#N/A</v>
      </c>
      <c r="C586" s="78" t="e">
        <f t="shared" si="45"/>
        <v>#N/A</v>
      </c>
      <c r="D586" s="61" t="e">
        <f>VLOOKUP(C586,quide!A:B,2,0)</f>
        <v>#N/A</v>
      </c>
      <c r="E586" s="62" t="e">
        <f>IF(VLOOKUP(B586,quide!$A$2:F650,3,0)&gt;0,VLOOKUP(B586,quide!$A$2:F650,3,0),VLOOKUP(B586,quide!$A$2:F650,6,0))</f>
        <v>#N/A</v>
      </c>
      <c r="F586" s="62" t="e">
        <f>VLOOKUP(C586,quide!$A$1:K1580,5,0)</f>
        <v>#N/A</v>
      </c>
      <c r="G586" s="63" t="e">
        <f t="shared" si="46"/>
        <v>#N/A</v>
      </c>
      <c r="H586" s="62">
        <f>IFERROR(VLOOKUP(B586,tbl5_piv!A:D,4,0),0)</f>
        <v>0</v>
      </c>
      <c r="I586" s="62">
        <f t="shared" si="47"/>
        <v>0</v>
      </c>
      <c r="J586" s="62">
        <f t="shared" si="48"/>
        <v>0</v>
      </c>
      <c r="K586" s="62">
        <f t="shared" si="49"/>
        <v>0</v>
      </c>
    </row>
    <row r="587" spans="1:11" ht="23.25" hidden="1" customHeight="1" x14ac:dyDescent="0.25">
      <c r="A587">
        <v>582</v>
      </c>
      <c r="B587" t="e">
        <f>IF(ISBLANK(A587),0,IF(AND(ISERROR(VLOOKUP(VLOOKUP(A587,ishod_substance!A:G,7,0),$B$4:B586,1,0))=TRUE,VLOOKUP(A587,ishod_substance!A:G,7,0)&gt;0),VLOOKUP(A587,ishod_substance!A:G,7,0),0))</f>
        <v>#N/A</v>
      </c>
      <c r="C587" s="78" t="e">
        <f t="shared" si="45"/>
        <v>#N/A</v>
      </c>
      <c r="D587" s="61" t="e">
        <f>VLOOKUP(C587,quide!A:B,2,0)</f>
        <v>#N/A</v>
      </c>
      <c r="E587" s="62" t="e">
        <f>IF(VLOOKUP(B587,quide!$A$2:F651,3,0)&gt;0,VLOOKUP(B587,quide!$A$2:F651,3,0),VLOOKUP(B587,quide!$A$2:F651,6,0))</f>
        <v>#N/A</v>
      </c>
      <c r="F587" s="62" t="e">
        <f>VLOOKUP(C587,quide!$A$1:K1581,5,0)</f>
        <v>#N/A</v>
      </c>
      <c r="G587" s="63" t="e">
        <f t="shared" si="46"/>
        <v>#N/A</v>
      </c>
      <c r="H587" s="62">
        <f>IFERROR(VLOOKUP(B587,tbl5_piv!A:D,4,0),0)</f>
        <v>0</v>
      </c>
      <c r="I587" s="62">
        <f t="shared" si="47"/>
        <v>0</v>
      </c>
      <c r="J587" s="62">
        <f t="shared" si="48"/>
        <v>0</v>
      </c>
      <c r="K587" s="62">
        <f t="shared" si="49"/>
        <v>0</v>
      </c>
    </row>
    <row r="588" spans="1:11" ht="23.25" hidden="1" customHeight="1" x14ac:dyDescent="0.25">
      <c r="A588">
        <v>583</v>
      </c>
      <c r="B588" t="e">
        <f>IF(ISBLANK(A588),0,IF(AND(ISERROR(VLOOKUP(VLOOKUP(A588,ishod_substance!A:G,7,0),$B$4:B587,1,0))=TRUE,VLOOKUP(A588,ishod_substance!A:G,7,0)&gt;0),VLOOKUP(A588,ishod_substance!A:G,7,0),0))</f>
        <v>#N/A</v>
      </c>
      <c r="C588" s="78" t="e">
        <f t="shared" si="45"/>
        <v>#N/A</v>
      </c>
      <c r="D588" s="61" t="e">
        <f>VLOOKUP(C588,quide!A:B,2,0)</f>
        <v>#N/A</v>
      </c>
      <c r="E588" s="62" t="e">
        <f>IF(VLOOKUP(B588,quide!$A$2:F652,3,0)&gt;0,VLOOKUP(B588,quide!$A$2:F652,3,0),VLOOKUP(B588,quide!$A$2:F652,6,0))</f>
        <v>#N/A</v>
      </c>
      <c r="F588" s="62" t="e">
        <f>VLOOKUP(C588,quide!$A$1:K1582,5,0)</f>
        <v>#N/A</v>
      </c>
      <c r="G588" s="63" t="e">
        <f t="shared" si="46"/>
        <v>#N/A</v>
      </c>
      <c r="H588" s="62">
        <f>IFERROR(VLOOKUP(B588,tbl5_piv!A:D,4,0),0)</f>
        <v>0</v>
      </c>
      <c r="I588" s="62">
        <f t="shared" si="47"/>
        <v>0</v>
      </c>
      <c r="J588" s="62">
        <f t="shared" si="48"/>
        <v>0</v>
      </c>
      <c r="K588" s="62">
        <f t="shared" si="49"/>
        <v>0</v>
      </c>
    </row>
    <row r="589" spans="1:11" ht="23.25" hidden="1" customHeight="1" x14ac:dyDescent="0.25">
      <c r="A589">
        <v>584</v>
      </c>
      <c r="B589" t="e">
        <f>IF(ISBLANK(A589),0,IF(AND(ISERROR(VLOOKUP(VLOOKUP(A589,ishod_substance!A:G,7,0),$B$4:B588,1,0))=TRUE,VLOOKUP(A589,ishod_substance!A:G,7,0)&gt;0),VLOOKUP(A589,ishod_substance!A:G,7,0),0))</f>
        <v>#N/A</v>
      </c>
      <c r="C589" s="78" t="e">
        <f t="shared" si="45"/>
        <v>#N/A</v>
      </c>
      <c r="D589" s="61" t="e">
        <f>VLOOKUP(C589,quide!A:B,2,0)</f>
        <v>#N/A</v>
      </c>
      <c r="E589" s="62" t="e">
        <f>IF(VLOOKUP(B589,quide!$A$2:F653,3,0)&gt;0,VLOOKUP(B589,quide!$A$2:F653,3,0),VLOOKUP(B589,quide!$A$2:F653,6,0))</f>
        <v>#N/A</v>
      </c>
      <c r="F589" s="62" t="e">
        <f>VLOOKUP(C589,quide!$A$1:K1583,5,0)</f>
        <v>#N/A</v>
      </c>
      <c r="G589" s="63" t="e">
        <f t="shared" si="46"/>
        <v>#N/A</v>
      </c>
      <c r="H589" s="62">
        <f>IFERROR(VLOOKUP(B589,tbl5_piv!A:D,4,0),0)</f>
        <v>0</v>
      </c>
      <c r="I589" s="62">
        <f t="shared" si="47"/>
        <v>0</v>
      </c>
      <c r="J589" s="62">
        <f t="shared" si="48"/>
        <v>0</v>
      </c>
      <c r="K589" s="62">
        <f t="shared" si="49"/>
        <v>0</v>
      </c>
    </row>
    <row r="590" spans="1:11" ht="23.25" hidden="1" customHeight="1" x14ac:dyDescent="0.25">
      <c r="A590">
        <v>585</v>
      </c>
      <c r="B590" t="e">
        <f>IF(ISBLANK(A590),0,IF(AND(ISERROR(VLOOKUP(VLOOKUP(A590,ishod_substance!A:G,7,0),$B$4:B589,1,0))=TRUE,VLOOKUP(A590,ishod_substance!A:G,7,0)&gt;0),VLOOKUP(A590,ishod_substance!A:G,7,0),0))</f>
        <v>#N/A</v>
      </c>
      <c r="C590" s="78" t="e">
        <f t="shared" si="45"/>
        <v>#N/A</v>
      </c>
      <c r="D590" s="61" t="e">
        <f>VLOOKUP(C590,quide!A:B,2,0)</f>
        <v>#N/A</v>
      </c>
      <c r="E590" s="62" t="e">
        <f>IF(VLOOKUP(B590,quide!$A$2:F654,3,0)&gt;0,VLOOKUP(B590,quide!$A$2:F654,3,0),VLOOKUP(B590,quide!$A$2:F654,6,0))</f>
        <v>#N/A</v>
      </c>
      <c r="F590" s="62" t="e">
        <f>VLOOKUP(C590,quide!$A$1:K1584,5,0)</f>
        <v>#N/A</v>
      </c>
      <c r="G590" s="63" t="e">
        <f t="shared" si="46"/>
        <v>#N/A</v>
      </c>
      <c r="H590" s="62">
        <f>IFERROR(VLOOKUP(B590,tbl5_piv!A:D,4,0),0)</f>
        <v>0</v>
      </c>
      <c r="I590" s="62">
        <f t="shared" si="47"/>
        <v>0</v>
      </c>
      <c r="J590" s="62">
        <f t="shared" si="48"/>
        <v>0</v>
      </c>
      <c r="K590" s="62">
        <f t="shared" si="49"/>
        <v>0</v>
      </c>
    </row>
    <row r="591" spans="1:11" ht="23.25" hidden="1" customHeight="1" x14ac:dyDescent="0.25">
      <c r="A591">
        <v>586</v>
      </c>
      <c r="B591" t="e">
        <f>IF(ISBLANK(A591),0,IF(AND(ISERROR(VLOOKUP(VLOOKUP(A591,ishod_substance!A:G,7,0),$B$4:B590,1,0))=TRUE,VLOOKUP(A591,ishod_substance!A:G,7,0)&gt;0),VLOOKUP(A591,ishod_substance!A:G,7,0),0))</f>
        <v>#N/A</v>
      </c>
      <c r="C591" s="78" t="e">
        <f t="shared" si="45"/>
        <v>#N/A</v>
      </c>
      <c r="D591" s="61" t="e">
        <f>VLOOKUP(C591,quide!A:B,2,0)</f>
        <v>#N/A</v>
      </c>
      <c r="E591" s="62" t="e">
        <f>IF(VLOOKUP(B591,quide!$A$2:F655,3,0)&gt;0,VLOOKUP(B591,quide!$A$2:F655,3,0),VLOOKUP(B591,quide!$A$2:F655,6,0))</f>
        <v>#N/A</v>
      </c>
      <c r="F591" s="62" t="e">
        <f>VLOOKUP(C591,quide!$A$1:K1585,5,0)</f>
        <v>#N/A</v>
      </c>
      <c r="G591" s="63" t="e">
        <f t="shared" si="46"/>
        <v>#N/A</v>
      </c>
      <c r="H591" s="62">
        <f>IFERROR(VLOOKUP(B591,tbl5_piv!A:D,4,0),0)</f>
        <v>0</v>
      </c>
      <c r="I591" s="62">
        <f t="shared" si="47"/>
        <v>0</v>
      </c>
      <c r="J591" s="62">
        <f t="shared" si="48"/>
        <v>0</v>
      </c>
      <c r="K591" s="62">
        <f t="shared" si="49"/>
        <v>0</v>
      </c>
    </row>
    <row r="592" spans="1:11" ht="23.25" hidden="1" customHeight="1" x14ac:dyDescent="0.25">
      <c r="A592">
        <v>587</v>
      </c>
      <c r="B592" t="e">
        <f>IF(ISBLANK(A592),0,IF(AND(ISERROR(VLOOKUP(VLOOKUP(A592,ishod_substance!A:G,7,0),$B$4:B591,1,0))=TRUE,VLOOKUP(A592,ishod_substance!A:G,7,0)&gt;0),VLOOKUP(A592,ishod_substance!A:G,7,0),0))</f>
        <v>#N/A</v>
      </c>
      <c r="C592" s="78" t="e">
        <f t="shared" si="45"/>
        <v>#N/A</v>
      </c>
      <c r="D592" s="61" t="e">
        <f>VLOOKUP(C592,quide!A:B,2,0)</f>
        <v>#N/A</v>
      </c>
      <c r="E592" s="62" t="e">
        <f>IF(VLOOKUP(B592,quide!$A$2:F656,3,0)&gt;0,VLOOKUP(B592,quide!$A$2:F656,3,0),VLOOKUP(B592,quide!$A$2:F656,6,0))</f>
        <v>#N/A</v>
      </c>
      <c r="F592" s="62" t="e">
        <f>VLOOKUP(C592,quide!$A$1:K1586,5,0)</f>
        <v>#N/A</v>
      </c>
      <c r="G592" s="63" t="e">
        <f t="shared" si="46"/>
        <v>#N/A</v>
      </c>
      <c r="H592" s="62">
        <f>IFERROR(VLOOKUP(B592,tbl5_piv!A:D,4,0),0)</f>
        <v>0</v>
      </c>
      <c r="I592" s="62">
        <f t="shared" si="47"/>
        <v>0</v>
      </c>
      <c r="J592" s="62">
        <f t="shared" si="48"/>
        <v>0</v>
      </c>
      <c r="K592" s="62">
        <f t="shared" si="49"/>
        <v>0</v>
      </c>
    </row>
    <row r="593" spans="1:11" ht="23.25" hidden="1" customHeight="1" x14ac:dyDescent="0.25">
      <c r="A593">
        <v>588</v>
      </c>
      <c r="B593" t="e">
        <f>IF(ISBLANK(A593),0,IF(AND(ISERROR(VLOOKUP(VLOOKUP(A593,ishod_substance!A:G,7,0),$B$4:B592,1,0))=TRUE,VLOOKUP(A593,ishod_substance!A:G,7,0)&gt;0),VLOOKUP(A593,ishod_substance!A:G,7,0),0))</f>
        <v>#N/A</v>
      </c>
      <c r="C593" s="78" t="e">
        <f t="shared" si="45"/>
        <v>#N/A</v>
      </c>
      <c r="D593" s="61" t="e">
        <f>VLOOKUP(C593,quide!A:B,2,0)</f>
        <v>#N/A</v>
      </c>
      <c r="E593" s="62" t="e">
        <f>IF(VLOOKUP(B593,quide!$A$2:F657,3,0)&gt;0,VLOOKUP(B593,quide!$A$2:F657,3,0),VLOOKUP(B593,quide!$A$2:F657,6,0))</f>
        <v>#N/A</v>
      </c>
      <c r="F593" s="62" t="e">
        <f>VLOOKUP(C593,quide!$A$1:K1587,5,0)</f>
        <v>#N/A</v>
      </c>
      <c r="G593" s="63" t="e">
        <f t="shared" si="46"/>
        <v>#N/A</v>
      </c>
      <c r="H593" s="62">
        <f>IFERROR(VLOOKUP(B593,tbl5_piv!A:D,4,0),0)</f>
        <v>0</v>
      </c>
      <c r="I593" s="62">
        <f t="shared" si="47"/>
        <v>0</v>
      </c>
      <c r="J593" s="62">
        <f t="shared" si="48"/>
        <v>0</v>
      </c>
      <c r="K593" s="62">
        <f t="shared" si="49"/>
        <v>0</v>
      </c>
    </row>
    <row r="594" spans="1:11" ht="23.25" hidden="1" customHeight="1" x14ac:dyDescent="0.25">
      <c r="A594">
        <v>589</v>
      </c>
      <c r="B594" t="e">
        <f>IF(ISBLANK(A594),0,IF(AND(ISERROR(VLOOKUP(VLOOKUP(A594,ishod_substance!A:G,7,0),$B$4:B593,1,0))=TRUE,VLOOKUP(A594,ishod_substance!A:G,7,0)&gt;0),VLOOKUP(A594,ishod_substance!A:G,7,0),0))</f>
        <v>#N/A</v>
      </c>
      <c r="C594" s="78" t="e">
        <f t="shared" si="45"/>
        <v>#N/A</v>
      </c>
      <c r="D594" s="61" t="e">
        <f>VLOOKUP(C594,quide!A:B,2,0)</f>
        <v>#N/A</v>
      </c>
      <c r="E594" s="62" t="e">
        <f>IF(VLOOKUP(B594,quide!$A$2:F658,3,0)&gt;0,VLOOKUP(B594,quide!$A$2:F658,3,0),VLOOKUP(B594,quide!$A$2:F658,6,0))</f>
        <v>#N/A</v>
      </c>
      <c r="F594" s="62" t="e">
        <f>VLOOKUP(C594,quide!$A$1:K1588,5,0)</f>
        <v>#N/A</v>
      </c>
      <c r="G594" s="63" t="e">
        <f t="shared" si="46"/>
        <v>#N/A</v>
      </c>
      <c r="H594" s="62">
        <f>IFERROR(VLOOKUP(B594,tbl5_piv!A:D,4,0),0)</f>
        <v>0</v>
      </c>
      <c r="I594" s="62">
        <f t="shared" si="47"/>
        <v>0</v>
      </c>
      <c r="J594" s="62">
        <f t="shared" si="48"/>
        <v>0</v>
      </c>
      <c r="K594" s="62">
        <f t="shared" si="49"/>
        <v>0</v>
      </c>
    </row>
    <row r="595" spans="1:11" ht="23.25" hidden="1" customHeight="1" x14ac:dyDescent="0.25">
      <c r="A595">
        <v>590</v>
      </c>
      <c r="B595" t="e">
        <f>IF(ISBLANK(A595),0,IF(AND(ISERROR(VLOOKUP(VLOOKUP(A595,ishod_substance!A:G,7,0),$B$4:B594,1,0))=TRUE,VLOOKUP(A595,ishod_substance!A:G,7,0)&gt;0),VLOOKUP(A595,ishod_substance!A:G,7,0),0))</f>
        <v>#N/A</v>
      </c>
      <c r="C595" s="78" t="e">
        <f t="shared" si="45"/>
        <v>#N/A</v>
      </c>
      <c r="D595" s="61" t="e">
        <f>VLOOKUP(C595,quide!A:B,2,0)</f>
        <v>#N/A</v>
      </c>
      <c r="E595" s="62" t="e">
        <f>IF(VLOOKUP(B595,quide!$A$2:F659,3,0)&gt;0,VLOOKUP(B595,quide!$A$2:F659,3,0),VLOOKUP(B595,quide!$A$2:F659,6,0))</f>
        <v>#N/A</v>
      </c>
      <c r="F595" s="62" t="e">
        <f>VLOOKUP(C595,quide!$A$1:K1589,5,0)</f>
        <v>#N/A</v>
      </c>
      <c r="G595" s="63" t="e">
        <f t="shared" si="46"/>
        <v>#N/A</v>
      </c>
      <c r="H595" s="62">
        <f>IFERROR(VLOOKUP(B595,tbl5_piv!A:D,4,0),0)</f>
        <v>0</v>
      </c>
      <c r="I595" s="62">
        <f t="shared" si="47"/>
        <v>0</v>
      </c>
      <c r="J595" s="62">
        <f t="shared" si="48"/>
        <v>0</v>
      </c>
      <c r="K595" s="62">
        <f t="shared" si="49"/>
        <v>0</v>
      </c>
    </row>
    <row r="596" spans="1:11" ht="23.25" hidden="1" customHeight="1" x14ac:dyDescent="0.25">
      <c r="A596">
        <v>591</v>
      </c>
      <c r="B596" t="e">
        <f>IF(ISBLANK(A596),0,IF(AND(ISERROR(VLOOKUP(VLOOKUP(A596,ishod_substance!A:G,7,0),$B$4:B595,1,0))=TRUE,VLOOKUP(A596,ishod_substance!A:G,7,0)&gt;0),VLOOKUP(A596,ishod_substance!A:G,7,0),0))</f>
        <v>#N/A</v>
      </c>
      <c r="C596" s="78" t="e">
        <f t="shared" si="45"/>
        <v>#N/A</v>
      </c>
      <c r="D596" s="61" t="e">
        <f>VLOOKUP(C596,quide!A:B,2,0)</f>
        <v>#N/A</v>
      </c>
      <c r="E596" s="62" t="e">
        <f>IF(VLOOKUP(B596,quide!$A$2:F660,3,0)&gt;0,VLOOKUP(B596,quide!$A$2:F660,3,0),VLOOKUP(B596,quide!$A$2:F660,6,0))</f>
        <v>#N/A</v>
      </c>
      <c r="F596" s="62" t="e">
        <f>VLOOKUP(C596,quide!$A$1:K1590,5,0)</f>
        <v>#N/A</v>
      </c>
      <c r="G596" s="63" t="e">
        <f t="shared" si="46"/>
        <v>#N/A</v>
      </c>
      <c r="H596" s="62">
        <f>IFERROR(VLOOKUP(B596,tbl5_piv!A:D,4,0),0)</f>
        <v>0</v>
      </c>
      <c r="I596" s="62">
        <f t="shared" si="47"/>
        <v>0</v>
      </c>
      <c r="J596" s="62">
        <f t="shared" si="48"/>
        <v>0</v>
      </c>
      <c r="K596" s="62">
        <f t="shared" si="49"/>
        <v>0</v>
      </c>
    </row>
    <row r="597" spans="1:11" ht="23.25" hidden="1" customHeight="1" x14ac:dyDescent="0.25">
      <c r="A597">
        <v>592</v>
      </c>
      <c r="B597" t="e">
        <f>IF(ISBLANK(A597),0,IF(AND(ISERROR(VLOOKUP(VLOOKUP(A597,ishod_substance!A:G,7,0),$B$4:B596,1,0))=TRUE,VLOOKUP(A597,ishod_substance!A:G,7,0)&gt;0),VLOOKUP(A597,ishod_substance!A:G,7,0),0))</f>
        <v>#N/A</v>
      </c>
      <c r="C597" s="78" t="e">
        <f t="shared" si="45"/>
        <v>#N/A</v>
      </c>
      <c r="D597" s="61" t="e">
        <f>VLOOKUP(C597,quide!A:B,2,0)</f>
        <v>#N/A</v>
      </c>
      <c r="E597" s="62" t="e">
        <f>IF(VLOOKUP(B597,quide!$A$2:F661,3,0)&gt;0,VLOOKUP(B597,quide!$A$2:F661,3,0),VLOOKUP(B597,quide!$A$2:F661,6,0))</f>
        <v>#N/A</v>
      </c>
      <c r="F597" s="62" t="e">
        <f>VLOOKUP(C597,quide!$A$1:K1591,5,0)</f>
        <v>#N/A</v>
      </c>
      <c r="G597" s="63" t="e">
        <f t="shared" si="46"/>
        <v>#N/A</v>
      </c>
      <c r="H597" s="62">
        <f>IFERROR(VLOOKUP(B597,tbl5_piv!A:D,4,0),0)</f>
        <v>0</v>
      </c>
      <c r="I597" s="62">
        <f t="shared" si="47"/>
        <v>0</v>
      </c>
      <c r="J597" s="62">
        <f t="shared" si="48"/>
        <v>0</v>
      </c>
      <c r="K597" s="62">
        <f t="shared" si="49"/>
        <v>0</v>
      </c>
    </row>
    <row r="598" spans="1:11" ht="23.25" hidden="1" customHeight="1" x14ac:dyDescent="0.25">
      <c r="A598">
        <v>593</v>
      </c>
      <c r="B598" t="e">
        <f>IF(ISBLANK(A598),0,IF(AND(ISERROR(VLOOKUP(VLOOKUP(A598,ishod_substance!A:G,7,0),$B$4:B597,1,0))=TRUE,VLOOKUP(A598,ishod_substance!A:G,7,0)&gt;0),VLOOKUP(A598,ishod_substance!A:G,7,0),0))</f>
        <v>#N/A</v>
      </c>
      <c r="C598" s="78" t="e">
        <f t="shared" si="45"/>
        <v>#N/A</v>
      </c>
      <c r="D598" s="61" t="e">
        <f>VLOOKUP(C598,quide!A:B,2,0)</f>
        <v>#N/A</v>
      </c>
      <c r="E598" s="62" t="e">
        <f>IF(VLOOKUP(B598,quide!$A$2:F662,3,0)&gt;0,VLOOKUP(B598,quide!$A$2:F662,3,0),VLOOKUP(B598,quide!$A$2:F662,6,0))</f>
        <v>#N/A</v>
      </c>
      <c r="F598" s="62" t="e">
        <f>VLOOKUP(C598,quide!$A$1:K1592,5,0)</f>
        <v>#N/A</v>
      </c>
      <c r="G598" s="63" t="e">
        <f t="shared" si="46"/>
        <v>#N/A</v>
      </c>
      <c r="H598" s="62">
        <f>IFERROR(VLOOKUP(B598,tbl5_piv!A:D,4,0),0)</f>
        <v>0</v>
      </c>
      <c r="I598" s="62">
        <f t="shared" si="47"/>
        <v>0</v>
      </c>
      <c r="J598" s="62">
        <f t="shared" si="48"/>
        <v>0</v>
      </c>
      <c r="K598" s="62">
        <f t="shared" si="49"/>
        <v>0</v>
      </c>
    </row>
    <row r="599" spans="1:11" ht="23.25" hidden="1" customHeight="1" x14ac:dyDescent="0.25">
      <c r="A599">
        <v>594</v>
      </c>
      <c r="B599" t="e">
        <f>IF(ISBLANK(A599),0,IF(AND(ISERROR(VLOOKUP(VLOOKUP(A599,ishod_substance!A:G,7,0),$B$4:B598,1,0))=TRUE,VLOOKUP(A599,ishod_substance!A:G,7,0)&gt;0),VLOOKUP(A599,ishod_substance!A:G,7,0),0))</f>
        <v>#N/A</v>
      </c>
      <c r="C599" s="78" t="e">
        <f t="shared" si="45"/>
        <v>#N/A</v>
      </c>
      <c r="D599" s="61" t="e">
        <f>VLOOKUP(C599,quide!A:B,2,0)</f>
        <v>#N/A</v>
      </c>
      <c r="E599" s="62" t="e">
        <f>IF(VLOOKUP(B599,quide!$A$2:F663,3,0)&gt;0,VLOOKUP(B599,quide!$A$2:F663,3,0),VLOOKUP(B599,quide!$A$2:F663,6,0))</f>
        <v>#N/A</v>
      </c>
      <c r="F599" s="62" t="e">
        <f>VLOOKUP(C599,quide!$A$1:K1593,5,0)</f>
        <v>#N/A</v>
      </c>
      <c r="G599" s="63" t="e">
        <f t="shared" si="46"/>
        <v>#N/A</v>
      </c>
      <c r="H599" s="62">
        <f>IFERROR(VLOOKUP(B599,tbl5_piv!A:D,4,0),0)</f>
        <v>0</v>
      </c>
      <c r="I599" s="62">
        <f t="shared" si="47"/>
        <v>0</v>
      </c>
      <c r="J599" s="62">
        <f t="shared" si="48"/>
        <v>0</v>
      </c>
      <c r="K599" s="62">
        <f t="shared" si="49"/>
        <v>0</v>
      </c>
    </row>
    <row r="600" spans="1:11" ht="23.25" hidden="1" customHeight="1" x14ac:dyDescent="0.25">
      <c r="A600">
        <v>595</v>
      </c>
      <c r="B600" t="e">
        <f>IF(ISBLANK(A600),0,IF(AND(ISERROR(VLOOKUP(VLOOKUP(A600,ishod_substance!A:G,7,0),$B$4:B599,1,0))=TRUE,VLOOKUP(A600,ishod_substance!A:G,7,0)&gt;0),VLOOKUP(A600,ishod_substance!A:G,7,0),0))</f>
        <v>#N/A</v>
      </c>
      <c r="C600" s="78" t="e">
        <f t="shared" si="45"/>
        <v>#N/A</v>
      </c>
      <c r="D600" s="61" t="e">
        <f>VLOOKUP(C600,quide!A:B,2,0)</f>
        <v>#N/A</v>
      </c>
      <c r="E600" s="62" t="e">
        <f>IF(VLOOKUP(B600,quide!$A$2:F664,3,0)&gt;0,VLOOKUP(B600,quide!$A$2:F664,3,0),VLOOKUP(B600,quide!$A$2:F664,6,0))</f>
        <v>#N/A</v>
      </c>
      <c r="F600" s="62" t="e">
        <f>VLOOKUP(C600,quide!$A$1:K1594,5,0)</f>
        <v>#N/A</v>
      </c>
      <c r="G600" s="63" t="e">
        <f t="shared" si="46"/>
        <v>#N/A</v>
      </c>
      <c r="H600" s="62">
        <f>IFERROR(VLOOKUP(B600,tbl5_piv!A:D,4,0),0)</f>
        <v>0</v>
      </c>
      <c r="I600" s="62">
        <f t="shared" si="47"/>
        <v>0</v>
      </c>
      <c r="J600" s="62">
        <f t="shared" si="48"/>
        <v>0</v>
      </c>
      <c r="K600" s="62">
        <f t="shared" si="49"/>
        <v>0</v>
      </c>
    </row>
    <row r="601" spans="1:11" ht="23.25" hidden="1" customHeight="1" x14ac:dyDescent="0.25">
      <c r="A601">
        <v>596</v>
      </c>
      <c r="B601" t="e">
        <f>IF(ISBLANK(A601),0,IF(AND(ISERROR(VLOOKUP(VLOOKUP(A601,ishod_substance!A:G,7,0),$B$4:B600,1,0))=TRUE,VLOOKUP(A601,ishod_substance!A:G,7,0)&gt;0),VLOOKUP(A601,ishod_substance!A:G,7,0),0))</f>
        <v>#N/A</v>
      </c>
      <c r="C601" s="78" t="e">
        <f t="shared" si="45"/>
        <v>#N/A</v>
      </c>
      <c r="D601" s="61" t="e">
        <f>VLOOKUP(C601,quide!A:B,2,0)</f>
        <v>#N/A</v>
      </c>
      <c r="E601" s="62" t="e">
        <f>IF(VLOOKUP(B601,quide!$A$2:F665,3,0)&gt;0,VLOOKUP(B601,quide!$A$2:F665,3,0),VLOOKUP(B601,quide!$A$2:F665,6,0))</f>
        <v>#N/A</v>
      </c>
      <c r="F601" s="62" t="e">
        <f>VLOOKUP(C601,quide!$A$1:K1595,5,0)</f>
        <v>#N/A</v>
      </c>
      <c r="G601" s="63" t="e">
        <f t="shared" si="46"/>
        <v>#N/A</v>
      </c>
      <c r="H601" s="62">
        <f>IFERROR(VLOOKUP(B601,tbl5_piv!A:D,4,0),0)</f>
        <v>0</v>
      </c>
      <c r="I601" s="62">
        <f t="shared" si="47"/>
        <v>0</v>
      </c>
      <c r="J601" s="62">
        <f t="shared" si="48"/>
        <v>0</v>
      </c>
      <c r="K601" s="62">
        <f t="shared" si="49"/>
        <v>0</v>
      </c>
    </row>
    <row r="602" spans="1:11" ht="23.25" hidden="1" customHeight="1" x14ac:dyDescent="0.25">
      <c r="A602">
        <v>597</v>
      </c>
      <c r="B602" t="e">
        <f>IF(ISBLANK(A602),0,IF(AND(ISERROR(VLOOKUP(VLOOKUP(A602,ishod_substance!A:G,7,0),$B$4:B601,1,0))=TRUE,VLOOKUP(A602,ishod_substance!A:G,7,0)&gt;0),VLOOKUP(A602,ishod_substance!A:G,7,0),0))</f>
        <v>#N/A</v>
      </c>
      <c r="C602" s="78" t="e">
        <f t="shared" si="45"/>
        <v>#N/A</v>
      </c>
      <c r="D602" s="61" t="e">
        <f>VLOOKUP(C602,quide!A:B,2,0)</f>
        <v>#N/A</v>
      </c>
      <c r="E602" s="62" t="e">
        <f>IF(VLOOKUP(B602,quide!$A$2:F666,3,0)&gt;0,VLOOKUP(B602,quide!$A$2:F666,3,0),VLOOKUP(B602,quide!$A$2:F666,6,0))</f>
        <v>#N/A</v>
      </c>
      <c r="F602" s="62" t="e">
        <f>VLOOKUP(C602,quide!$A$1:K1596,5,0)</f>
        <v>#N/A</v>
      </c>
      <c r="G602" s="63" t="e">
        <f t="shared" si="46"/>
        <v>#N/A</v>
      </c>
      <c r="H602" s="62">
        <f>IFERROR(VLOOKUP(B602,tbl5_piv!A:D,4,0),0)</f>
        <v>0</v>
      </c>
      <c r="I602" s="62">
        <f t="shared" si="47"/>
        <v>0</v>
      </c>
      <c r="J602" s="62">
        <f t="shared" si="48"/>
        <v>0</v>
      </c>
      <c r="K602" s="62">
        <f t="shared" si="49"/>
        <v>0</v>
      </c>
    </row>
    <row r="603" spans="1:11" ht="23.25" hidden="1" customHeight="1" x14ac:dyDescent="0.25">
      <c r="A603">
        <v>598</v>
      </c>
      <c r="B603" t="e">
        <f>IF(ISBLANK(A603),0,IF(AND(ISERROR(VLOOKUP(VLOOKUP(A603,ishod_substance!A:G,7,0),$B$4:B602,1,0))=TRUE,VLOOKUP(A603,ishod_substance!A:G,7,0)&gt;0),VLOOKUP(A603,ishod_substance!A:G,7,0),0))</f>
        <v>#N/A</v>
      </c>
      <c r="C603" s="78" t="e">
        <f t="shared" si="45"/>
        <v>#N/A</v>
      </c>
      <c r="D603" s="61" t="e">
        <f>VLOOKUP(C603,quide!A:B,2,0)</f>
        <v>#N/A</v>
      </c>
      <c r="E603" s="62" t="e">
        <f>IF(VLOOKUP(B603,quide!$A$2:F667,3,0)&gt;0,VLOOKUP(B603,quide!$A$2:F667,3,0),VLOOKUP(B603,quide!$A$2:F667,6,0))</f>
        <v>#N/A</v>
      </c>
      <c r="F603" s="62" t="e">
        <f>VLOOKUP(C603,quide!$A$1:K1597,5,0)</f>
        <v>#N/A</v>
      </c>
      <c r="G603" s="63" t="e">
        <f t="shared" si="46"/>
        <v>#N/A</v>
      </c>
      <c r="H603" s="62">
        <f>IFERROR(VLOOKUP(B603,tbl5_piv!A:D,4,0),0)</f>
        <v>0</v>
      </c>
      <c r="I603" s="62">
        <f t="shared" si="47"/>
        <v>0</v>
      </c>
      <c r="J603" s="62">
        <f t="shared" si="48"/>
        <v>0</v>
      </c>
      <c r="K603" s="62">
        <f t="shared" si="49"/>
        <v>0</v>
      </c>
    </row>
    <row r="604" spans="1:11" ht="23.25" hidden="1" customHeight="1" x14ac:dyDescent="0.25">
      <c r="A604">
        <v>599</v>
      </c>
      <c r="B604" t="e">
        <f>IF(ISBLANK(A604),0,IF(AND(ISERROR(VLOOKUP(VLOOKUP(A604,ishod_substance!A:G,7,0),$B$4:B603,1,0))=TRUE,VLOOKUP(A604,ishod_substance!A:G,7,0)&gt;0),VLOOKUP(A604,ishod_substance!A:G,7,0),0))</f>
        <v>#N/A</v>
      </c>
      <c r="C604" s="78" t="e">
        <f t="shared" si="45"/>
        <v>#N/A</v>
      </c>
      <c r="D604" s="61" t="e">
        <f>VLOOKUP(C604,quide!A:B,2,0)</f>
        <v>#N/A</v>
      </c>
      <c r="E604" s="62" t="e">
        <f>IF(VLOOKUP(B604,quide!$A$2:F668,3,0)&gt;0,VLOOKUP(B604,quide!$A$2:F668,3,0),VLOOKUP(B604,quide!$A$2:F668,6,0))</f>
        <v>#N/A</v>
      </c>
      <c r="F604" s="62" t="e">
        <f>VLOOKUP(C604,quide!$A$1:K1598,5,0)</f>
        <v>#N/A</v>
      </c>
      <c r="G604" s="63" t="e">
        <f t="shared" si="46"/>
        <v>#N/A</v>
      </c>
      <c r="H604" s="62">
        <f>IFERROR(VLOOKUP(B604,tbl5_piv!A:D,4,0),0)</f>
        <v>0</v>
      </c>
      <c r="I604" s="62">
        <f t="shared" si="47"/>
        <v>0</v>
      </c>
      <c r="J604" s="62">
        <f t="shared" si="48"/>
        <v>0</v>
      </c>
      <c r="K604" s="62">
        <f t="shared" si="49"/>
        <v>0</v>
      </c>
    </row>
    <row r="605" spans="1:11" ht="23.25" hidden="1" customHeight="1" x14ac:dyDescent="0.25">
      <c r="A605">
        <v>600</v>
      </c>
      <c r="B605" t="e">
        <f>IF(ISBLANK(A605),0,IF(AND(ISERROR(VLOOKUP(VLOOKUP(A605,ishod_substance!A:G,7,0),$B$4:B604,1,0))=TRUE,VLOOKUP(A605,ishod_substance!A:G,7,0)&gt;0),VLOOKUP(A605,ishod_substance!A:G,7,0),0))</f>
        <v>#N/A</v>
      </c>
      <c r="C605" s="78" t="e">
        <f t="shared" si="45"/>
        <v>#N/A</v>
      </c>
      <c r="D605" s="61" t="e">
        <f>VLOOKUP(C605,quide!A:B,2,0)</f>
        <v>#N/A</v>
      </c>
      <c r="E605" s="62" t="e">
        <f>IF(VLOOKUP(B605,quide!$A$2:F669,3,0)&gt;0,VLOOKUP(B605,quide!$A$2:F669,3,0),VLOOKUP(B605,quide!$A$2:F669,6,0))</f>
        <v>#N/A</v>
      </c>
      <c r="F605" s="62" t="e">
        <f>VLOOKUP(C605,quide!$A$1:K1599,5,0)</f>
        <v>#N/A</v>
      </c>
      <c r="G605" s="63" t="e">
        <f t="shared" si="46"/>
        <v>#N/A</v>
      </c>
      <c r="H605" s="62">
        <f>IFERROR(VLOOKUP(B605,tbl5_piv!A:D,4,0),0)</f>
        <v>0</v>
      </c>
      <c r="I605" s="62">
        <f t="shared" si="47"/>
        <v>0</v>
      </c>
      <c r="J605" s="62">
        <f t="shared" si="48"/>
        <v>0</v>
      </c>
      <c r="K605" s="62">
        <f t="shared" si="49"/>
        <v>0</v>
      </c>
    </row>
    <row r="606" spans="1:11" ht="23.25" hidden="1" customHeight="1" x14ac:dyDescent="0.25">
      <c r="A606">
        <v>601</v>
      </c>
      <c r="B606" t="e">
        <f>IF(ISBLANK(A606),0,IF(AND(ISERROR(VLOOKUP(VLOOKUP(A606,ishod_substance!A:G,7,0),$B$4:B605,1,0))=TRUE,VLOOKUP(A606,ishod_substance!A:G,7,0)&gt;0),VLOOKUP(A606,ishod_substance!A:G,7,0),0))</f>
        <v>#N/A</v>
      </c>
      <c r="C606" s="78" t="e">
        <f t="shared" si="45"/>
        <v>#N/A</v>
      </c>
      <c r="D606" s="61" t="e">
        <f>VLOOKUP(C606,quide!A:B,2,0)</f>
        <v>#N/A</v>
      </c>
      <c r="E606" s="62" t="e">
        <f>IF(VLOOKUP(B606,quide!$A$2:F670,3,0)&gt;0,VLOOKUP(B606,quide!$A$2:F670,3,0),VLOOKUP(B606,quide!$A$2:F670,6,0))</f>
        <v>#N/A</v>
      </c>
      <c r="F606" s="62" t="e">
        <f>VLOOKUP(C606,quide!$A$1:K1600,5,0)</f>
        <v>#N/A</v>
      </c>
      <c r="G606" s="63" t="e">
        <f t="shared" si="46"/>
        <v>#N/A</v>
      </c>
      <c r="H606" s="62">
        <f>IFERROR(VLOOKUP(B606,tbl5_piv!A:D,4,0),0)</f>
        <v>0</v>
      </c>
      <c r="I606" s="62">
        <f t="shared" si="47"/>
        <v>0</v>
      </c>
      <c r="J606" s="62">
        <f t="shared" si="48"/>
        <v>0</v>
      </c>
      <c r="K606" s="62">
        <f t="shared" si="49"/>
        <v>0</v>
      </c>
    </row>
    <row r="607" spans="1:11" ht="23.25" hidden="1" customHeight="1" x14ac:dyDescent="0.25">
      <c r="A607">
        <v>602</v>
      </c>
      <c r="B607" t="e">
        <f>IF(ISBLANK(A607),0,IF(AND(ISERROR(VLOOKUP(VLOOKUP(A607,ishod_substance!A:G,7,0),$B$4:B606,1,0))=TRUE,VLOOKUP(A607,ishod_substance!A:G,7,0)&gt;0),VLOOKUP(A607,ishod_substance!A:G,7,0),0))</f>
        <v>#N/A</v>
      </c>
      <c r="C607" s="78" t="e">
        <f t="shared" si="45"/>
        <v>#N/A</v>
      </c>
      <c r="D607" s="61" t="e">
        <f>VLOOKUP(C607,quide!A:B,2,0)</f>
        <v>#N/A</v>
      </c>
      <c r="E607" s="62" t="e">
        <f>IF(VLOOKUP(B607,quide!$A$2:F671,3,0)&gt;0,VLOOKUP(B607,quide!$A$2:F671,3,0),VLOOKUP(B607,quide!$A$2:F671,6,0))</f>
        <v>#N/A</v>
      </c>
      <c r="F607" s="62" t="e">
        <f>VLOOKUP(C607,quide!$A$1:K1601,5,0)</f>
        <v>#N/A</v>
      </c>
      <c r="G607" s="63" t="e">
        <f t="shared" si="46"/>
        <v>#N/A</v>
      </c>
      <c r="H607" s="62">
        <f>IFERROR(VLOOKUP(B607,tbl5_piv!A:D,4,0),0)</f>
        <v>0</v>
      </c>
      <c r="I607" s="62">
        <f t="shared" si="47"/>
        <v>0</v>
      </c>
      <c r="J607" s="62">
        <f t="shared" si="48"/>
        <v>0</v>
      </c>
      <c r="K607" s="62">
        <f t="shared" si="49"/>
        <v>0</v>
      </c>
    </row>
    <row r="608" spans="1:11" ht="23.25" hidden="1" customHeight="1" x14ac:dyDescent="0.25">
      <c r="A608">
        <v>603</v>
      </c>
      <c r="B608" t="e">
        <f>IF(ISBLANK(A608),0,IF(AND(ISERROR(VLOOKUP(VLOOKUP(A608,ishod_substance!A:G,7,0),$B$4:B607,1,0))=TRUE,VLOOKUP(A608,ishod_substance!A:G,7,0)&gt;0),VLOOKUP(A608,ishod_substance!A:G,7,0),0))</f>
        <v>#N/A</v>
      </c>
      <c r="C608" s="78" t="e">
        <f t="shared" si="45"/>
        <v>#N/A</v>
      </c>
      <c r="D608" s="61" t="e">
        <f>VLOOKUP(C608,quide!A:B,2,0)</f>
        <v>#N/A</v>
      </c>
      <c r="E608" s="62" t="e">
        <f>IF(VLOOKUP(B608,quide!$A$2:F672,3,0)&gt;0,VLOOKUP(B608,quide!$A$2:F672,3,0),VLOOKUP(B608,quide!$A$2:F672,6,0))</f>
        <v>#N/A</v>
      </c>
      <c r="F608" s="62" t="e">
        <f>VLOOKUP(C608,quide!$A$1:K1602,5,0)</f>
        <v>#N/A</v>
      </c>
      <c r="G608" s="63" t="e">
        <f t="shared" si="46"/>
        <v>#N/A</v>
      </c>
      <c r="H608" s="62">
        <f>IFERROR(VLOOKUP(B608,tbl5_piv!A:D,4,0),0)</f>
        <v>0</v>
      </c>
      <c r="I608" s="62">
        <f t="shared" si="47"/>
        <v>0</v>
      </c>
      <c r="J608" s="62">
        <f t="shared" si="48"/>
        <v>0</v>
      </c>
      <c r="K608" s="62">
        <f t="shared" si="49"/>
        <v>0</v>
      </c>
    </row>
    <row r="609" spans="1:11" ht="23.25" hidden="1" customHeight="1" x14ac:dyDescent="0.25">
      <c r="A609">
        <v>604</v>
      </c>
      <c r="B609" t="e">
        <f>IF(ISBLANK(A609),0,IF(AND(ISERROR(VLOOKUP(VLOOKUP(A609,ishod_substance!A:G,7,0),$B$4:B608,1,0))=TRUE,VLOOKUP(A609,ishod_substance!A:G,7,0)&gt;0),VLOOKUP(A609,ishod_substance!A:G,7,0),0))</f>
        <v>#N/A</v>
      </c>
      <c r="C609" s="78" t="e">
        <f t="shared" si="45"/>
        <v>#N/A</v>
      </c>
      <c r="D609" s="61" t="e">
        <f>VLOOKUP(C609,quide!A:B,2,0)</f>
        <v>#N/A</v>
      </c>
      <c r="E609" s="62" t="e">
        <f>IF(VLOOKUP(B609,quide!$A$2:F673,3,0)&gt;0,VLOOKUP(B609,quide!$A$2:F673,3,0),VLOOKUP(B609,quide!$A$2:F673,6,0))</f>
        <v>#N/A</v>
      </c>
      <c r="F609" s="62" t="e">
        <f>VLOOKUP(C609,quide!$A$1:K1603,5,0)</f>
        <v>#N/A</v>
      </c>
      <c r="G609" s="63" t="e">
        <f t="shared" si="46"/>
        <v>#N/A</v>
      </c>
      <c r="H609" s="62">
        <f>IFERROR(VLOOKUP(B609,tbl5_piv!A:D,4,0),0)</f>
        <v>0</v>
      </c>
      <c r="I609" s="62">
        <f t="shared" si="47"/>
        <v>0</v>
      </c>
      <c r="J609" s="62">
        <f t="shared" si="48"/>
        <v>0</v>
      </c>
      <c r="K609" s="62">
        <f t="shared" si="49"/>
        <v>0</v>
      </c>
    </row>
    <row r="610" spans="1:11" ht="23.25" hidden="1" customHeight="1" x14ac:dyDescent="0.25">
      <c r="A610">
        <v>605</v>
      </c>
      <c r="B610" t="e">
        <f>IF(ISBLANK(A610),0,IF(AND(ISERROR(VLOOKUP(VLOOKUP(A610,ishod_substance!A:G,7,0),$B$4:B609,1,0))=TRUE,VLOOKUP(A610,ishod_substance!A:G,7,0)&gt;0),VLOOKUP(A610,ishod_substance!A:G,7,0),0))</f>
        <v>#N/A</v>
      </c>
      <c r="C610" s="78" t="e">
        <f t="shared" si="45"/>
        <v>#N/A</v>
      </c>
      <c r="D610" s="61" t="e">
        <f>VLOOKUP(C610,quide!A:B,2,0)</f>
        <v>#N/A</v>
      </c>
      <c r="E610" s="62" t="e">
        <f>IF(VLOOKUP(B610,quide!$A$2:F674,3,0)&gt;0,VLOOKUP(B610,quide!$A$2:F674,3,0),VLOOKUP(B610,quide!$A$2:F674,6,0))</f>
        <v>#N/A</v>
      </c>
      <c r="F610" s="62" t="e">
        <f>VLOOKUP(C610,quide!$A$1:K1604,5,0)</f>
        <v>#N/A</v>
      </c>
      <c r="G610" s="63" t="e">
        <f t="shared" si="46"/>
        <v>#N/A</v>
      </c>
      <c r="H610" s="62">
        <f>IFERROR(VLOOKUP(B610,tbl5_piv!A:D,4,0),0)</f>
        <v>0</v>
      </c>
      <c r="I610" s="62">
        <f t="shared" si="47"/>
        <v>0</v>
      </c>
      <c r="J610" s="62">
        <f t="shared" si="48"/>
        <v>0</v>
      </c>
      <c r="K610" s="62">
        <f t="shared" si="49"/>
        <v>0</v>
      </c>
    </row>
    <row r="611" spans="1:11" ht="23.25" hidden="1" customHeight="1" x14ac:dyDescent="0.25">
      <c r="A611">
        <v>606</v>
      </c>
      <c r="B611" t="e">
        <f>IF(ISBLANK(A611),0,IF(AND(ISERROR(VLOOKUP(VLOOKUP(A611,ishod_substance!A:G,7,0),$B$4:B610,1,0))=TRUE,VLOOKUP(A611,ishod_substance!A:G,7,0)&gt;0),VLOOKUP(A611,ishod_substance!A:G,7,0),0))</f>
        <v>#N/A</v>
      </c>
      <c r="C611" s="78" t="e">
        <f t="shared" si="45"/>
        <v>#N/A</v>
      </c>
      <c r="D611" s="61" t="e">
        <f>VLOOKUP(C611,quide!A:B,2,0)</f>
        <v>#N/A</v>
      </c>
      <c r="E611" s="62" t="e">
        <f>IF(VLOOKUP(B611,quide!$A$2:F675,3,0)&gt;0,VLOOKUP(B611,quide!$A$2:F675,3,0),VLOOKUP(B611,quide!$A$2:F675,6,0))</f>
        <v>#N/A</v>
      </c>
      <c r="F611" s="62" t="e">
        <f>VLOOKUP(C611,quide!$A$1:K1605,5,0)</f>
        <v>#N/A</v>
      </c>
      <c r="G611" s="63" t="e">
        <f t="shared" si="46"/>
        <v>#N/A</v>
      </c>
      <c r="H611" s="62">
        <f>IFERROR(VLOOKUP(B611,tbl5_piv!A:D,4,0),0)</f>
        <v>0</v>
      </c>
      <c r="I611" s="62">
        <f t="shared" si="47"/>
        <v>0</v>
      </c>
      <c r="J611" s="62">
        <f t="shared" si="48"/>
        <v>0</v>
      </c>
      <c r="K611" s="62">
        <f t="shared" si="49"/>
        <v>0</v>
      </c>
    </row>
    <row r="612" spans="1:11" ht="23.25" hidden="1" customHeight="1" x14ac:dyDescent="0.25">
      <c r="A612">
        <v>607</v>
      </c>
      <c r="B612" t="e">
        <f>IF(ISBLANK(A612),0,IF(AND(ISERROR(VLOOKUP(VLOOKUP(A612,ishod_substance!A:G,7,0),$B$4:B611,1,0))=TRUE,VLOOKUP(A612,ishod_substance!A:G,7,0)&gt;0),VLOOKUP(A612,ishod_substance!A:G,7,0),0))</f>
        <v>#N/A</v>
      </c>
      <c r="C612" s="78" t="e">
        <f t="shared" si="45"/>
        <v>#N/A</v>
      </c>
      <c r="D612" s="61" t="e">
        <f>VLOOKUP(C612,quide!A:B,2,0)</f>
        <v>#N/A</v>
      </c>
      <c r="E612" s="62" t="e">
        <f>IF(VLOOKUP(B612,quide!$A$2:F676,3,0)&gt;0,VLOOKUP(B612,quide!$A$2:F676,3,0),VLOOKUP(B612,quide!$A$2:F676,6,0))</f>
        <v>#N/A</v>
      </c>
      <c r="F612" s="62" t="e">
        <f>VLOOKUP(C612,quide!$A$1:K1606,5,0)</f>
        <v>#N/A</v>
      </c>
      <c r="G612" s="63" t="e">
        <f t="shared" si="46"/>
        <v>#N/A</v>
      </c>
      <c r="H612" s="62">
        <f>IFERROR(VLOOKUP(B612,tbl5_piv!A:D,4,0),0)</f>
        <v>0</v>
      </c>
      <c r="I612" s="62">
        <f t="shared" si="47"/>
        <v>0</v>
      </c>
      <c r="J612" s="62">
        <f t="shared" si="48"/>
        <v>0</v>
      </c>
      <c r="K612" s="62">
        <f t="shared" si="49"/>
        <v>0</v>
      </c>
    </row>
    <row r="613" spans="1:11" ht="23.25" hidden="1" customHeight="1" x14ac:dyDescent="0.25">
      <c r="A613">
        <v>608</v>
      </c>
      <c r="B613" t="e">
        <f>IF(ISBLANK(A613),0,IF(AND(ISERROR(VLOOKUP(VLOOKUP(A613,ishod_substance!A:G,7,0),$B$4:B612,1,0))=TRUE,VLOOKUP(A613,ishod_substance!A:G,7,0)&gt;0),VLOOKUP(A613,ishod_substance!A:G,7,0),0))</f>
        <v>#N/A</v>
      </c>
      <c r="C613" s="78" t="e">
        <f t="shared" si="45"/>
        <v>#N/A</v>
      </c>
      <c r="D613" s="61" t="e">
        <f>VLOOKUP(C613,quide!A:B,2,0)</f>
        <v>#N/A</v>
      </c>
      <c r="E613" s="62" t="e">
        <f>IF(VLOOKUP(B613,quide!$A$2:F677,3,0)&gt;0,VLOOKUP(B613,quide!$A$2:F677,3,0),VLOOKUP(B613,quide!$A$2:F677,6,0))</f>
        <v>#N/A</v>
      </c>
      <c r="F613" s="62" t="e">
        <f>VLOOKUP(C613,quide!$A$1:K1607,5,0)</f>
        <v>#N/A</v>
      </c>
      <c r="G613" s="63" t="e">
        <f t="shared" si="46"/>
        <v>#N/A</v>
      </c>
      <c r="H613" s="62">
        <f>IFERROR(VLOOKUP(B613,tbl5_piv!A:D,4,0),0)</f>
        <v>0</v>
      </c>
      <c r="I613" s="62">
        <f t="shared" si="47"/>
        <v>0</v>
      </c>
      <c r="J613" s="62">
        <f t="shared" si="48"/>
        <v>0</v>
      </c>
      <c r="K613" s="62">
        <f t="shared" si="49"/>
        <v>0</v>
      </c>
    </row>
    <row r="614" spans="1:11" ht="23.25" hidden="1" customHeight="1" x14ac:dyDescent="0.25">
      <c r="A614">
        <v>609</v>
      </c>
      <c r="B614" t="e">
        <f>IF(ISBLANK(A614),0,IF(AND(ISERROR(VLOOKUP(VLOOKUP(A614,ishod_substance!A:G,7,0),$B$4:B613,1,0))=TRUE,VLOOKUP(A614,ishod_substance!A:G,7,0)&gt;0),VLOOKUP(A614,ishod_substance!A:G,7,0),0))</f>
        <v>#N/A</v>
      </c>
      <c r="C614" s="78" t="e">
        <f t="shared" si="45"/>
        <v>#N/A</v>
      </c>
      <c r="D614" s="61" t="e">
        <f>VLOOKUP(C614,quide!A:B,2,0)</f>
        <v>#N/A</v>
      </c>
      <c r="E614" s="62" t="e">
        <f>IF(VLOOKUP(B614,quide!$A$2:F678,3,0)&gt;0,VLOOKUP(B614,quide!$A$2:F678,3,0),VLOOKUP(B614,quide!$A$2:F678,6,0))</f>
        <v>#N/A</v>
      </c>
      <c r="F614" s="62" t="e">
        <f>VLOOKUP(C614,quide!$A$1:K1608,5,0)</f>
        <v>#N/A</v>
      </c>
      <c r="G614" s="63" t="e">
        <f t="shared" si="46"/>
        <v>#N/A</v>
      </c>
      <c r="H614" s="62">
        <f>IFERROR(VLOOKUP(B614,tbl5_piv!A:D,4,0),0)</f>
        <v>0</v>
      </c>
      <c r="I614" s="62">
        <f t="shared" si="47"/>
        <v>0</v>
      </c>
      <c r="J614" s="62">
        <f t="shared" si="48"/>
        <v>0</v>
      </c>
      <c r="K614" s="62">
        <f t="shared" si="49"/>
        <v>0</v>
      </c>
    </row>
    <row r="615" spans="1:11" ht="23.25" hidden="1" customHeight="1" x14ac:dyDescent="0.25">
      <c r="A615">
        <v>610</v>
      </c>
      <c r="B615" t="e">
        <f>IF(ISBLANK(A615),0,IF(AND(ISERROR(VLOOKUP(VLOOKUP(A615,ishod_substance!A:G,7,0),$B$4:B614,1,0))=TRUE,VLOOKUP(A615,ishod_substance!A:G,7,0)&gt;0),VLOOKUP(A615,ishod_substance!A:G,7,0),0))</f>
        <v>#N/A</v>
      </c>
      <c r="C615" s="78" t="e">
        <f t="shared" si="45"/>
        <v>#N/A</v>
      </c>
      <c r="D615" s="61" t="e">
        <f>VLOOKUP(C615,quide!A:B,2,0)</f>
        <v>#N/A</v>
      </c>
      <c r="E615" s="62" t="e">
        <f>IF(VLOOKUP(B615,quide!$A$2:F679,3,0)&gt;0,VLOOKUP(B615,quide!$A$2:F679,3,0),VLOOKUP(B615,quide!$A$2:F679,6,0))</f>
        <v>#N/A</v>
      </c>
      <c r="F615" s="62" t="e">
        <f>VLOOKUP(C615,quide!$A$1:K1609,5,0)</f>
        <v>#N/A</v>
      </c>
      <c r="G615" s="63" t="e">
        <f t="shared" si="46"/>
        <v>#N/A</v>
      </c>
      <c r="H615" s="62">
        <f>IFERROR(VLOOKUP(B615,tbl5_piv!A:D,4,0),0)</f>
        <v>0</v>
      </c>
      <c r="I615" s="62">
        <f t="shared" si="47"/>
        <v>0</v>
      </c>
      <c r="J615" s="62">
        <f t="shared" si="48"/>
        <v>0</v>
      </c>
      <c r="K615" s="62">
        <f t="shared" si="49"/>
        <v>0</v>
      </c>
    </row>
    <row r="616" spans="1:11" ht="23.25" hidden="1" customHeight="1" x14ac:dyDescent="0.25">
      <c r="A616">
        <v>611</v>
      </c>
      <c r="B616" t="e">
        <f>IF(ISBLANK(A616),0,IF(AND(ISERROR(VLOOKUP(VLOOKUP(A616,ishod_substance!A:G,7,0),$B$4:B615,1,0))=TRUE,VLOOKUP(A616,ishod_substance!A:G,7,0)&gt;0),VLOOKUP(A616,ishod_substance!A:G,7,0),0))</f>
        <v>#N/A</v>
      </c>
      <c r="C616" s="78" t="e">
        <f t="shared" si="45"/>
        <v>#N/A</v>
      </c>
      <c r="D616" s="61" t="e">
        <f>VLOOKUP(C616,quide!A:B,2,0)</f>
        <v>#N/A</v>
      </c>
      <c r="E616" s="62" t="e">
        <f>IF(VLOOKUP(B616,quide!$A$2:F680,3,0)&gt;0,VLOOKUP(B616,quide!$A$2:F680,3,0),VLOOKUP(B616,quide!$A$2:F680,6,0))</f>
        <v>#N/A</v>
      </c>
      <c r="F616" s="62" t="e">
        <f>VLOOKUP(C616,quide!$A$1:K1610,5,0)</f>
        <v>#N/A</v>
      </c>
      <c r="G616" s="63" t="e">
        <f t="shared" si="46"/>
        <v>#N/A</v>
      </c>
      <c r="H616" s="62">
        <f>IFERROR(VLOOKUP(B616,tbl5_piv!A:D,4,0),0)</f>
        <v>0</v>
      </c>
      <c r="I616" s="62">
        <f t="shared" si="47"/>
        <v>0</v>
      </c>
      <c r="J616" s="62">
        <f t="shared" si="48"/>
        <v>0</v>
      </c>
      <c r="K616" s="62">
        <f t="shared" si="49"/>
        <v>0</v>
      </c>
    </row>
    <row r="617" spans="1:11" ht="23.25" hidden="1" customHeight="1" x14ac:dyDescent="0.25">
      <c r="A617">
        <v>612</v>
      </c>
      <c r="B617" t="e">
        <f>IF(ISBLANK(A617),0,IF(AND(ISERROR(VLOOKUP(VLOOKUP(A617,ishod_substance!A:G,7,0),$B$4:B616,1,0))=TRUE,VLOOKUP(A617,ishod_substance!A:G,7,0)&gt;0),VLOOKUP(A617,ishod_substance!A:G,7,0),0))</f>
        <v>#N/A</v>
      </c>
      <c r="C617" s="78" t="e">
        <f t="shared" si="45"/>
        <v>#N/A</v>
      </c>
      <c r="D617" s="61" t="e">
        <f>VLOOKUP(C617,quide!A:B,2,0)</f>
        <v>#N/A</v>
      </c>
      <c r="E617" s="62" t="e">
        <f>IF(VLOOKUP(B617,quide!$A$2:F681,3,0)&gt;0,VLOOKUP(B617,quide!$A$2:F681,3,0),VLOOKUP(B617,quide!$A$2:F681,6,0))</f>
        <v>#N/A</v>
      </c>
      <c r="F617" s="62" t="e">
        <f>VLOOKUP(C617,quide!$A$1:K1611,5,0)</f>
        <v>#N/A</v>
      </c>
      <c r="G617" s="63" t="e">
        <f t="shared" si="46"/>
        <v>#N/A</v>
      </c>
      <c r="H617" s="62">
        <f>IFERROR(VLOOKUP(B617,tbl5_piv!A:D,4,0),0)</f>
        <v>0</v>
      </c>
      <c r="I617" s="62">
        <f t="shared" si="47"/>
        <v>0</v>
      </c>
      <c r="J617" s="62">
        <f t="shared" si="48"/>
        <v>0</v>
      </c>
      <c r="K617" s="62">
        <f t="shared" si="49"/>
        <v>0</v>
      </c>
    </row>
    <row r="618" spans="1:11" ht="23.25" hidden="1" customHeight="1" x14ac:dyDescent="0.25">
      <c r="A618">
        <v>613</v>
      </c>
      <c r="B618" t="e">
        <f>IF(ISBLANK(A618),0,IF(AND(ISERROR(VLOOKUP(VLOOKUP(A618,ishod_substance!A:G,7,0),$B$4:B617,1,0))=TRUE,VLOOKUP(A618,ishod_substance!A:G,7,0)&gt;0),VLOOKUP(A618,ishod_substance!A:G,7,0),0))</f>
        <v>#N/A</v>
      </c>
      <c r="C618" s="78" t="e">
        <f t="shared" si="45"/>
        <v>#N/A</v>
      </c>
      <c r="D618" s="61" t="e">
        <f>VLOOKUP(C618,quide!A:B,2,0)</f>
        <v>#N/A</v>
      </c>
      <c r="E618" s="62" t="e">
        <f>IF(VLOOKUP(B618,quide!$A$2:F682,3,0)&gt;0,VLOOKUP(B618,quide!$A$2:F682,3,0),VLOOKUP(B618,quide!$A$2:F682,6,0))</f>
        <v>#N/A</v>
      </c>
      <c r="F618" s="62" t="e">
        <f>VLOOKUP(C618,quide!$A$1:K1612,5,0)</f>
        <v>#N/A</v>
      </c>
      <c r="G618" s="63" t="e">
        <f t="shared" si="46"/>
        <v>#N/A</v>
      </c>
      <c r="H618" s="62">
        <f>IFERROR(VLOOKUP(B618,tbl5_piv!A:D,4,0),0)</f>
        <v>0</v>
      </c>
      <c r="I618" s="62">
        <f t="shared" si="47"/>
        <v>0</v>
      </c>
      <c r="J618" s="62">
        <f t="shared" si="48"/>
        <v>0</v>
      </c>
      <c r="K618" s="62">
        <f t="shared" si="49"/>
        <v>0</v>
      </c>
    </row>
    <row r="619" spans="1:11" ht="23.25" hidden="1" customHeight="1" x14ac:dyDescent="0.25">
      <c r="A619">
        <v>614</v>
      </c>
      <c r="B619" t="e">
        <f>IF(ISBLANK(A619),0,IF(AND(ISERROR(VLOOKUP(VLOOKUP(A619,ishod_substance!A:G,7,0),$B$4:B618,1,0))=TRUE,VLOOKUP(A619,ishod_substance!A:G,7,0)&gt;0),VLOOKUP(A619,ishod_substance!A:G,7,0),0))</f>
        <v>#N/A</v>
      </c>
      <c r="C619" s="78" t="e">
        <f t="shared" si="45"/>
        <v>#N/A</v>
      </c>
      <c r="D619" s="61" t="e">
        <f>VLOOKUP(C619,quide!A:B,2,0)</f>
        <v>#N/A</v>
      </c>
      <c r="E619" s="62" t="e">
        <f>IF(VLOOKUP(B619,quide!$A$2:F683,3,0)&gt;0,VLOOKUP(B619,quide!$A$2:F683,3,0),VLOOKUP(B619,quide!$A$2:F683,6,0))</f>
        <v>#N/A</v>
      </c>
      <c r="F619" s="62" t="e">
        <f>VLOOKUP(C619,quide!$A$1:K1613,5,0)</f>
        <v>#N/A</v>
      </c>
      <c r="G619" s="63" t="e">
        <f t="shared" si="46"/>
        <v>#N/A</v>
      </c>
      <c r="H619" s="62">
        <f>IFERROR(VLOOKUP(B619,tbl5_piv!A:D,4,0),0)</f>
        <v>0</v>
      </c>
      <c r="I619" s="62">
        <f t="shared" si="47"/>
        <v>0</v>
      </c>
      <c r="J619" s="62">
        <f t="shared" si="48"/>
        <v>0</v>
      </c>
      <c r="K619" s="62">
        <f t="shared" si="49"/>
        <v>0</v>
      </c>
    </row>
    <row r="620" spans="1:11" ht="23.25" hidden="1" customHeight="1" x14ac:dyDescent="0.25">
      <c r="A620">
        <v>615</v>
      </c>
      <c r="B620" t="e">
        <f>IF(ISBLANK(A620),0,IF(AND(ISERROR(VLOOKUP(VLOOKUP(A620,ishod_substance!A:G,7,0),$B$4:B619,1,0))=TRUE,VLOOKUP(A620,ishod_substance!A:G,7,0)&gt;0),VLOOKUP(A620,ishod_substance!A:G,7,0),0))</f>
        <v>#N/A</v>
      </c>
      <c r="C620" s="78" t="e">
        <f t="shared" si="45"/>
        <v>#N/A</v>
      </c>
      <c r="D620" s="61" t="e">
        <f>VLOOKUP(C620,quide!A:B,2,0)</f>
        <v>#N/A</v>
      </c>
      <c r="E620" s="62" t="e">
        <f>IF(VLOOKUP(B620,quide!$A$2:F684,3,0)&gt;0,VLOOKUP(B620,quide!$A$2:F684,3,0),VLOOKUP(B620,quide!$A$2:F684,6,0))</f>
        <v>#N/A</v>
      </c>
      <c r="F620" s="62" t="e">
        <f>VLOOKUP(C620,quide!$A$1:K1614,5,0)</f>
        <v>#N/A</v>
      </c>
      <c r="G620" s="63" t="e">
        <f t="shared" si="46"/>
        <v>#N/A</v>
      </c>
      <c r="H620" s="62">
        <f>IFERROR(VLOOKUP(B620,tbl5_piv!A:D,4,0),0)</f>
        <v>0</v>
      </c>
      <c r="I620" s="62">
        <f t="shared" si="47"/>
        <v>0</v>
      </c>
      <c r="J620" s="62">
        <f t="shared" si="48"/>
        <v>0</v>
      </c>
      <c r="K620" s="62">
        <f t="shared" si="49"/>
        <v>0</v>
      </c>
    </row>
    <row r="621" spans="1:11" ht="23.25" hidden="1" customHeight="1" x14ac:dyDescent="0.25">
      <c r="A621">
        <v>616</v>
      </c>
      <c r="B621" t="e">
        <f>IF(ISBLANK(A621),0,IF(AND(ISERROR(VLOOKUP(VLOOKUP(A621,ishod_substance!A:G,7,0),$B$4:B620,1,0))=TRUE,VLOOKUP(A621,ishod_substance!A:G,7,0)&gt;0),VLOOKUP(A621,ishod_substance!A:G,7,0),0))</f>
        <v>#N/A</v>
      </c>
      <c r="C621" s="78" t="e">
        <f t="shared" si="45"/>
        <v>#N/A</v>
      </c>
      <c r="D621" s="61" t="e">
        <f>VLOOKUP(C621,quide!A:B,2,0)</f>
        <v>#N/A</v>
      </c>
      <c r="E621" s="62" t="e">
        <f>IF(VLOOKUP(B621,quide!$A$2:F685,3,0)&gt;0,VLOOKUP(B621,quide!$A$2:F685,3,0),VLOOKUP(B621,quide!$A$2:F685,6,0))</f>
        <v>#N/A</v>
      </c>
      <c r="F621" s="62" t="e">
        <f>VLOOKUP(C621,quide!$A$1:K1615,5,0)</f>
        <v>#N/A</v>
      </c>
      <c r="G621" s="63" t="e">
        <f t="shared" si="46"/>
        <v>#N/A</v>
      </c>
      <c r="H621" s="62">
        <f>IFERROR(VLOOKUP(B621,tbl5_piv!A:D,4,0),0)</f>
        <v>0</v>
      </c>
      <c r="I621" s="62">
        <f t="shared" si="47"/>
        <v>0</v>
      </c>
      <c r="J621" s="62">
        <f t="shared" si="48"/>
        <v>0</v>
      </c>
      <c r="K621" s="62">
        <f t="shared" si="49"/>
        <v>0</v>
      </c>
    </row>
    <row r="622" spans="1:11" ht="23.25" hidden="1" customHeight="1" x14ac:dyDescent="0.25">
      <c r="A622">
        <v>617</v>
      </c>
      <c r="B622" t="e">
        <f>IF(ISBLANK(A622),0,IF(AND(ISERROR(VLOOKUP(VLOOKUP(A622,ishod_substance!A:G,7,0),$B$4:B621,1,0))=TRUE,VLOOKUP(A622,ishod_substance!A:G,7,0)&gt;0),VLOOKUP(A622,ishod_substance!A:G,7,0),0))</f>
        <v>#N/A</v>
      </c>
      <c r="C622" s="78" t="e">
        <f t="shared" si="45"/>
        <v>#N/A</v>
      </c>
      <c r="D622" s="61" t="e">
        <f>VLOOKUP(C622,quide!A:B,2,0)</f>
        <v>#N/A</v>
      </c>
      <c r="E622" s="62" t="e">
        <f>IF(VLOOKUP(B622,quide!$A$2:F686,3,0)&gt;0,VLOOKUP(B622,quide!$A$2:F686,3,0),VLOOKUP(B622,quide!$A$2:F686,6,0))</f>
        <v>#N/A</v>
      </c>
      <c r="F622" s="62" t="e">
        <f>VLOOKUP(C622,quide!$A$1:K1616,5,0)</f>
        <v>#N/A</v>
      </c>
      <c r="G622" s="63" t="e">
        <f t="shared" si="46"/>
        <v>#N/A</v>
      </c>
      <c r="H622" s="62">
        <f>IFERROR(VLOOKUP(B622,tbl5_piv!A:D,4,0),0)</f>
        <v>0</v>
      </c>
      <c r="I622" s="62">
        <f t="shared" si="47"/>
        <v>0</v>
      </c>
      <c r="J622" s="62">
        <f t="shared" si="48"/>
        <v>0</v>
      </c>
      <c r="K622" s="62">
        <f t="shared" si="49"/>
        <v>0</v>
      </c>
    </row>
    <row r="623" spans="1:11" ht="23.25" hidden="1" customHeight="1" x14ac:dyDescent="0.25">
      <c r="A623">
        <v>618</v>
      </c>
      <c r="B623" t="e">
        <f>IF(ISBLANK(A623),0,IF(AND(ISERROR(VLOOKUP(VLOOKUP(A623,ishod_substance!A:G,7,0),$B$4:B622,1,0))=TRUE,VLOOKUP(A623,ishod_substance!A:G,7,0)&gt;0),VLOOKUP(A623,ishod_substance!A:G,7,0),0))</f>
        <v>#N/A</v>
      </c>
      <c r="C623" s="78" t="e">
        <f t="shared" si="45"/>
        <v>#N/A</v>
      </c>
      <c r="D623" s="61" t="e">
        <f>VLOOKUP(C623,quide!A:B,2,0)</f>
        <v>#N/A</v>
      </c>
      <c r="E623" s="62" t="e">
        <f>IF(VLOOKUP(B623,quide!$A$2:F687,3,0)&gt;0,VLOOKUP(B623,quide!$A$2:F687,3,0),VLOOKUP(B623,quide!$A$2:F687,6,0))</f>
        <v>#N/A</v>
      </c>
      <c r="F623" s="62" t="e">
        <f>VLOOKUP(C623,quide!$A$1:K1617,5,0)</f>
        <v>#N/A</v>
      </c>
      <c r="G623" s="63" t="e">
        <f t="shared" si="46"/>
        <v>#N/A</v>
      </c>
      <c r="H623" s="62">
        <f>IFERROR(VLOOKUP(B623,tbl5_piv!A:D,4,0),0)</f>
        <v>0</v>
      </c>
      <c r="I623" s="62">
        <f t="shared" si="47"/>
        <v>0</v>
      </c>
      <c r="J623" s="62">
        <f t="shared" si="48"/>
        <v>0</v>
      </c>
      <c r="K623" s="62">
        <f t="shared" si="49"/>
        <v>0</v>
      </c>
    </row>
    <row r="624" spans="1:11" ht="23.25" hidden="1" customHeight="1" x14ac:dyDescent="0.25">
      <c r="A624">
        <v>619</v>
      </c>
      <c r="B624" t="e">
        <f>IF(ISBLANK(A624),0,IF(AND(ISERROR(VLOOKUP(VLOOKUP(A624,ishod_substance!A:G,7,0),$B$4:B623,1,0))=TRUE,VLOOKUP(A624,ishod_substance!A:G,7,0)&gt;0),VLOOKUP(A624,ishod_substance!A:G,7,0),0))</f>
        <v>#N/A</v>
      </c>
      <c r="C624" s="78" t="e">
        <f t="shared" si="45"/>
        <v>#N/A</v>
      </c>
      <c r="D624" s="61" t="e">
        <f>VLOOKUP(C624,quide!A:B,2,0)</f>
        <v>#N/A</v>
      </c>
      <c r="E624" s="62" t="e">
        <f>IF(VLOOKUP(B624,quide!$A$2:F688,3,0)&gt;0,VLOOKUP(B624,quide!$A$2:F688,3,0),VLOOKUP(B624,quide!$A$2:F688,6,0))</f>
        <v>#N/A</v>
      </c>
      <c r="F624" s="62" t="e">
        <f>VLOOKUP(C624,quide!$A$1:K1618,5,0)</f>
        <v>#N/A</v>
      </c>
      <c r="G624" s="63" t="e">
        <f t="shared" si="46"/>
        <v>#N/A</v>
      </c>
      <c r="H624" s="62">
        <f>IFERROR(VLOOKUP(B624,tbl5_piv!A:D,4,0),0)</f>
        <v>0</v>
      </c>
      <c r="I624" s="62">
        <f t="shared" si="47"/>
        <v>0</v>
      </c>
      <c r="J624" s="62">
        <f t="shared" si="48"/>
        <v>0</v>
      </c>
      <c r="K624" s="62">
        <f t="shared" si="49"/>
        <v>0</v>
      </c>
    </row>
    <row r="625" spans="1:11" ht="23.25" hidden="1" customHeight="1" x14ac:dyDescent="0.25">
      <c r="A625">
        <v>620</v>
      </c>
      <c r="B625" t="e">
        <f>IF(ISBLANK(A625),0,IF(AND(ISERROR(VLOOKUP(VLOOKUP(A625,ishod_substance!A:G,7,0),$B$4:B624,1,0))=TRUE,VLOOKUP(A625,ishod_substance!A:G,7,0)&gt;0),VLOOKUP(A625,ishod_substance!A:G,7,0),0))</f>
        <v>#N/A</v>
      </c>
      <c r="C625" s="78" t="e">
        <f t="shared" si="45"/>
        <v>#N/A</v>
      </c>
      <c r="D625" s="61" t="e">
        <f>VLOOKUP(C625,quide!A:B,2,0)</f>
        <v>#N/A</v>
      </c>
      <c r="E625" s="62" t="e">
        <f>IF(VLOOKUP(B625,quide!$A$2:F689,3,0)&gt;0,VLOOKUP(B625,quide!$A$2:F689,3,0),VLOOKUP(B625,quide!$A$2:F689,6,0))</f>
        <v>#N/A</v>
      </c>
      <c r="F625" s="62" t="e">
        <f>VLOOKUP(C625,quide!$A$1:K1619,5,0)</f>
        <v>#N/A</v>
      </c>
      <c r="G625" s="63" t="e">
        <f t="shared" si="46"/>
        <v>#N/A</v>
      </c>
      <c r="H625" s="62">
        <f>IFERROR(VLOOKUP(B625,tbl5_piv!A:D,4,0),0)</f>
        <v>0</v>
      </c>
      <c r="I625" s="62">
        <f t="shared" si="47"/>
        <v>0</v>
      </c>
      <c r="J625" s="62">
        <f t="shared" si="48"/>
        <v>0</v>
      </c>
      <c r="K625" s="62">
        <f t="shared" si="49"/>
        <v>0</v>
      </c>
    </row>
    <row r="626" spans="1:11" ht="23.25" hidden="1" customHeight="1" x14ac:dyDescent="0.25">
      <c r="A626">
        <v>621</v>
      </c>
      <c r="B626" t="e">
        <f>IF(ISBLANK(A626),0,IF(AND(ISERROR(VLOOKUP(VLOOKUP(A626,ishod_substance!A:G,7,0),$B$4:B625,1,0))=TRUE,VLOOKUP(A626,ishod_substance!A:G,7,0)&gt;0),VLOOKUP(A626,ishod_substance!A:G,7,0),0))</f>
        <v>#N/A</v>
      </c>
      <c r="C626" s="78" t="e">
        <f t="shared" si="45"/>
        <v>#N/A</v>
      </c>
      <c r="D626" s="61" t="e">
        <f>VLOOKUP(C626,quide!A:B,2,0)</f>
        <v>#N/A</v>
      </c>
      <c r="E626" s="62" t="e">
        <f>IF(VLOOKUP(B626,quide!$A$2:F690,3,0)&gt;0,VLOOKUP(B626,quide!$A$2:F690,3,0),VLOOKUP(B626,quide!$A$2:F690,6,0))</f>
        <v>#N/A</v>
      </c>
      <c r="F626" s="62" t="e">
        <f>VLOOKUP(C626,quide!$A$1:K1620,5,0)</f>
        <v>#N/A</v>
      </c>
      <c r="G626" s="63" t="e">
        <f t="shared" si="46"/>
        <v>#N/A</v>
      </c>
      <c r="H626" s="62">
        <f>IFERROR(VLOOKUP(B626,tbl5_piv!A:D,4,0),0)</f>
        <v>0</v>
      </c>
      <c r="I626" s="62">
        <f t="shared" si="47"/>
        <v>0</v>
      </c>
      <c r="J626" s="62">
        <f t="shared" si="48"/>
        <v>0</v>
      </c>
      <c r="K626" s="62">
        <f t="shared" si="49"/>
        <v>0</v>
      </c>
    </row>
    <row r="627" spans="1:11" ht="23.25" hidden="1" customHeight="1" x14ac:dyDescent="0.25">
      <c r="A627">
        <v>622</v>
      </c>
      <c r="B627" t="e">
        <f>IF(ISBLANK(A627),0,IF(AND(ISERROR(VLOOKUP(VLOOKUP(A627,ishod_substance!A:G,7,0),$B$4:B626,1,0))=TRUE,VLOOKUP(A627,ishod_substance!A:G,7,0)&gt;0),VLOOKUP(A627,ishod_substance!A:G,7,0),0))</f>
        <v>#N/A</v>
      </c>
      <c r="C627" s="78" t="e">
        <f t="shared" si="45"/>
        <v>#N/A</v>
      </c>
      <c r="D627" s="61" t="e">
        <f>VLOOKUP(C627,quide!A:B,2,0)</f>
        <v>#N/A</v>
      </c>
      <c r="E627" s="62" t="e">
        <f>IF(VLOOKUP(B627,quide!$A$2:F691,3,0)&gt;0,VLOOKUP(B627,quide!$A$2:F691,3,0),VLOOKUP(B627,quide!$A$2:F691,6,0))</f>
        <v>#N/A</v>
      </c>
      <c r="F627" s="62" t="e">
        <f>VLOOKUP(C627,quide!$A$1:K1621,5,0)</f>
        <v>#N/A</v>
      </c>
      <c r="G627" s="63" t="e">
        <f t="shared" si="46"/>
        <v>#N/A</v>
      </c>
      <c r="H627" s="62">
        <f>IFERROR(VLOOKUP(B627,tbl5_piv!A:D,4,0),0)</f>
        <v>0</v>
      </c>
      <c r="I627" s="62">
        <f t="shared" si="47"/>
        <v>0</v>
      </c>
      <c r="J627" s="62">
        <f t="shared" si="48"/>
        <v>0</v>
      </c>
      <c r="K627" s="62">
        <f t="shared" si="49"/>
        <v>0</v>
      </c>
    </row>
    <row r="628" spans="1:11" ht="23.25" hidden="1" customHeight="1" x14ac:dyDescent="0.25">
      <c r="A628">
        <v>623</v>
      </c>
      <c r="B628" t="e">
        <f>IF(ISBLANK(A628),0,IF(AND(ISERROR(VLOOKUP(VLOOKUP(A628,ishod_substance!A:G,7,0),$B$4:B627,1,0))=TRUE,VLOOKUP(A628,ishod_substance!A:G,7,0)&gt;0),VLOOKUP(A628,ishod_substance!A:G,7,0),0))</f>
        <v>#N/A</v>
      </c>
      <c r="C628" s="78" t="e">
        <f t="shared" si="45"/>
        <v>#N/A</v>
      </c>
      <c r="D628" s="61" t="e">
        <f>VLOOKUP(C628,quide!A:B,2,0)</f>
        <v>#N/A</v>
      </c>
      <c r="E628" s="62" t="e">
        <f>IF(VLOOKUP(B628,quide!$A$2:F692,3,0)&gt;0,VLOOKUP(B628,quide!$A$2:F692,3,0),VLOOKUP(B628,quide!$A$2:F692,6,0))</f>
        <v>#N/A</v>
      </c>
      <c r="F628" s="62" t="e">
        <f>VLOOKUP(C628,quide!$A$1:K1622,5,0)</f>
        <v>#N/A</v>
      </c>
      <c r="G628" s="63" t="e">
        <f t="shared" si="46"/>
        <v>#N/A</v>
      </c>
      <c r="H628" s="62">
        <f>IFERROR(VLOOKUP(B628,tbl5_piv!A:D,4,0),0)</f>
        <v>0</v>
      </c>
      <c r="I628" s="62">
        <f t="shared" si="47"/>
        <v>0</v>
      </c>
      <c r="J628" s="62">
        <f t="shared" si="48"/>
        <v>0</v>
      </c>
      <c r="K628" s="62">
        <f t="shared" si="49"/>
        <v>0</v>
      </c>
    </row>
    <row r="629" spans="1:11" ht="23.25" hidden="1" customHeight="1" x14ac:dyDescent="0.25">
      <c r="A629">
        <v>624</v>
      </c>
      <c r="B629" t="e">
        <f>IF(ISBLANK(A629),0,IF(AND(ISERROR(VLOOKUP(VLOOKUP(A629,ishod_substance!A:G,7,0),$B$4:B628,1,0))=TRUE,VLOOKUP(A629,ishod_substance!A:G,7,0)&gt;0),VLOOKUP(A629,ishod_substance!A:G,7,0),0))</f>
        <v>#N/A</v>
      </c>
      <c r="C629" s="78" t="e">
        <f t="shared" si="45"/>
        <v>#N/A</v>
      </c>
      <c r="D629" s="61" t="e">
        <f>VLOOKUP(C629,quide!A:B,2,0)</f>
        <v>#N/A</v>
      </c>
      <c r="E629" s="62" t="e">
        <f>IF(VLOOKUP(B629,quide!$A$2:F693,3,0)&gt;0,VLOOKUP(B629,quide!$A$2:F693,3,0),VLOOKUP(B629,quide!$A$2:F693,6,0))</f>
        <v>#N/A</v>
      </c>
      <c r="F629" s="62" t="e">
        <f>VLOOKUP(C629,quide!$A$1:K1623,5,0)</f>
        <v>#N/A</v>
      </c>
      <c r="G629" s="63" t="e">
        <f t="shared" si="46"/>
        <v>#N/A</v>
      </c>
      <c r="H629" s="62">
        <f>IFERROR(VLOOKUP(B629,tbl5_piv!A:D,4,0),0)</f>
        <v>0</v>
      </c>
      <c r="I629" s="62">
        <f t="shared" si="47"/>
        <v>0</v>
      </c>
      <c r="J629" s="62">
        <f t="shared" si="48"/>
        <v>0</v>
      </c>
      <c r="K629" s="62">
        <f t="shared" si="49"/>
        <v>0</v>
      </c>
    </row>
    <row r="630" spans="1:11" ht="23.25" hidden="1" customHeight="1" x14ac:dyDescent="0.25">
      <c r="A630">
        <v>625</v>
      </c>
      <c r="B630" t="e">
        <f>IF(ISBLANK(A630),0,IF(AND(ISERROR(VLOOKUP(VLOOKUP(A630,ishod_substance!A:G,7,0),$B$4:B629,1,0))=TRUE,VLOOKUP(A630,ishod_substance!A:G,7,0)&gt;0),VLOOKUP(A630,ishod_substance!A:G,7,0),0))</f>
        <v>#N/A</v>
      </c>
      <c r="C630" s="78" t="e">
        <f t="shared" si="45"/>
        <v>#N/A</v>
      </c>
      <c r="D630" s="61" t="e">
        <f>VLOOKUP(C630,quide!A:B,2,0)</f>
        <v>#N/A</v>
      </c>
      <c r="E630" s="62" t="e">
        <f>IF(VLOOKUP(B630,quide!$A$2:F694,3,0)&gt;0,VLOOKUP(B630,quide!$A$2:F694,3,0),VLOOKUP(B630,quide!$A$2:F694,6,0))</f>
        <v>#N/A</v>
      </c>
      <c r="F630" s="62" t="e">
        <f>VLOOKUP(C630,quide!$A$1:K1624,5,0)</f>
        <v>#N/A</v>
      </c>
      <c r="G630" s="63" t="e">
        <f t="shared" si="46"/>
        <v>#N/A</v>
      </c>
      <c r="H630" s="62">
        <f>IFERROR(VLOOKUP(B630,tbl5_piv!A:D,4,0),0)</f>
        <v>0</v>
      </c>
      <c r="I630" s="62">
        <f t="shared" si="47"/>
        <v>0</v>
      </c>
      <c r="J630" s="62">
        <f t="shared" si="48"/>
        <v>0</v>
      </c>
      <c r="K630" s="62">
        <f t="shared" si="49"/>
        <v>0</v>
      </c>
    </row>
    <row r="631" spans="1:11" ht="23.25" hidden="1" customHeight="1" x14ac:dyDescent="0.25">
      <c r="A631">
        <v>626</v>
      </c>
      <c r="B631" t="e">
        <f>IF(ISBLANK(A631),0,IF(AND(ISERROR(VLOOKUP(VLOOKUP(A631,ishod_substance!A:G,7,0),$B$4:B630,1,0))=TRUE,VLOOKUP(A631,ishod_substance!A:G,7,0)&gt;0),VLOOKUP(A631,ishod_substance!A:G,7,0),0))</f>
        <v>#N/A</v>
      </c>
      <c r="C631" s="78" t="e">
        <f t="shared" si="45"/>
        <v>#N/A</v>
      </c>
      <c r="D631" s="61" t="e">
        <f>VLOOKUP(C631,quide!A:B,2,0)</f>
        <v>#N/A</v>
      </c>
      <c r="E631" s="62" t="e">
        <f>IF(VLOOKUP(B631,quide!$A$2:F695,3,0)&gt;0,VLOOKUP(B631,quide!$A$2:F695,3,0),VLOOKUP(B631,quide!$A$2:F695,6,0))</f>
        <v>#N/A</v>
      </c>
      <c r="F631" s="62" t="e">
        <f>VLOOKUP(C631,quide!$A$1:K1625,5,0)</f>
        <v>#N/A</v>
      </c>
      <c r="G631" s="63" t="e">
        <f t="shared" si="46"/>
        <v>#N/A</v>
      </c>
      <c r="H631" s="62">
        <f>IFERROR(VLOOKUP(B631,tbl5_piv!A:D,4,0),0)</f>
        <v>0</v>
      </c>
      <c r="I631" s="62">
        <f t="shared" si="47"/>
        <v>0</v>
      </c>
      <c r="J631" s="62">
        <f t="shared" si="48"/>
        <v>0</v>
      </c>
      <c r="K631" s="62">
        <f t="shared" si="49"/>
        <v>0</v>
      </c>
    </row>
    <row r="632" spans="1:11" ht="23.25" hidden="1" customHeight="1" x14ac:dyDescent="0.25">
      <c r="A632">
        <v>627</v>
      </c>
      <c r="B632" t="e">
        <f>IF(ISBLANK(A632),0,IF(AND(ISERROR(VLOOKUP(VLOOKUP(A632,ishod_substance!A:G,7,0),$B$4:B631,1,0))=TRUE,VLOOKUP(A632,ishod_substance!A:G,7,0)&gt;0),VLOOKUP(A632,ishod_substance!A:G,7,0),0))</f>
        <v>#N/A</v>
      </c>
      <c r="C632" s="78" t="e">
        <f t="shared" si="45"/>
        <v>#N/A</v>
      </c>
      <c r="D632" s="61" t="e">
        <f>VLOOKUP(C632,quide!A:B,2,0)</f>
        <v>#N/A</v>
      </c>
      <c r="E632" s="62" t="e">
        <f>IF(VLOOKUP(B632,quide!$A$2:F696,3,0)&gt;0,VLOOKUP(B632,quide!$A$2:F696,3,0),VLOOKUP(B632,quide!$A$2:F696,6,0))</f>
        <v>#N/A</v>
      </c>
      <c r="F632" s="62" t="e">
        <f>VLOOKUP(C632,quide!$A$1:K1626,5,0)</f>
        <v>#N/A</v>
      </c>
      <c r="G632" s="63" t="e">
        <f t="shared" si="46"/>
        <v>#N/A</v>
      </c>
      <c r="H632" s="62">
        <f>IFERROR(VLOOKUP(B632,tbl5_piv!A:D,4,0),0)</f>
        <v>0</v>
      </c>
      <c r="I632" s="62">
        <f t="shared" si="47"/>
        <v>0</v>
      </c>
      <c r="J632" s="62">
        <f t="shared" si="48"/>
        <v>0</v>
      </c>
      <c r="K632" s="62">
        <f t="shared" si="49"/>
        <v>0</v>
      </c>
    </row>
    <row r="633" spans="1:11" ht="23.25" hidden="1" customHeight="1" x14ac:dyDescent="0.25">
      <c r="A633">
        <v>628</v>
      </c>
      <c r="B633" t="e">
        <f>IF(ISBLANK(A633),0,IF(AND(ISERROR(VLOOKUP(VLOOKUP(A633,ishod_substance!A:G,7,0),$B$4:B632,1,0))=TRUE,VLOOKUP(A633,ishod_substance!A:G,7,0)&gt;0),VLOOKUP(A633,ishod_substance!A:G,7,0),0))</f>
        <v>#N/A</v>
      </c>
      <c r="C633" s="78" t="e">
        <f t="shared" si="45"/>
        <v>#N/A</v>
      </c>
      <c r="D633" s="61" t="e">
        <f>VLOOKUP(C633,quide!A:B,2,0)</f>
        <v>#N/A</v>
      </c>
      <c r="E633" s="62" t="e">
        <f>IF(VLOOKUP(B633,quide!$A$2:F697,3,0)&gt;0,VLOOKUP(B633,quide!$A$2:F697,3,0),VLOOKUP(B633,quide!$A$2:F697,6,0))</f>
        <v>#N/A</v>
      </c>
      <c r="F633" s="62" t="e">
        <f>VLOOKUP(C633,quide!$A$1:K1627,5,0)</f>
        <v>#N/A</v>
      </c>
      <c r="G633" s="63" t="e">
        <f t="shared" si="46"/>
        <v>#N/A</v>
      </c>
      <c r="H633" s="62">
        <f>IFERROR(VLOOKUP(B633,tbl5_piv!A:D,4,0),0)</f>
        <v>0</v>
      </c>
      <c r="I633" s="62">
        <f t="shared" si="47"/>
        <v>0</v>
      </c>
      <c r="J633" s="62">
        <f t="shared" si="48"/>
        <v>0</v>
      </c>
      <c r="K633" s="62">
        <f t="shared" si="49"/>
        <v>0</v>
      </c>
    </row>
    <row r="634" spans="1:11" ht="23.25" hidden="1" customHeight="1" x14ac:dyDescent="0.25">
      <c r="A634">
        <v>629</v>
      </c>
      <c r="B634" t="e">
        <f>IF(ISBLANK(A634),0,IF(AND(ISERROR(VLOOKUP(VLOOKUP(A634,ishod_substance!A:G,7,0),$B$4:B633,1,0))=TRUE,VLOOKUP(A634,ishod_substance!A:G,7,0)&gt;0),VLOOKUP(A634,ishod_substance!A:G,7,0),0))</f>
        <v>#N/A</v>
      </c>
      <c r="C634" s="78" t="e">
        <f t="shared" si="45"/>
        <v>#N/A</v>
      </c>
      <c r="D634" s="61" t="e">
        <f>VLOOKUP(C634,quide!A:B,2,0)</f>
        <v>#N/A</v>
      </c>
      <c r="E634" s="62" t="e">
        <f>IF(VLOOKUP(B634,quide!$A$2:F698,3,0)&gt;0,VLOOKUP(B634,quide!$A$2:F698,3,0),VLOOKUP(B634,quide!$A$2:F698,6,0))</f>
        <v>#N/A</v>
      </c>
      <c r="F634" s="62" t="e">
        <f>VLOOKUP(C634,quide!$A$1:K1628,5,0)</f>
        <v>#N/A</v>
      </c>
      <c r="G634" s="63" t="e">
        <f t="shared" si="46"/>
        <v>#N/A</v>
      </c>
      <c r="H634" s="62">
        <f>IFERROR(VLOOKUP(B634,tbl5_piv!A:D,4,0),0)</f>
        <v>0</v>
      </c>
      <c r="I634" s="62">
        <f t="shared" si="47"/>
        <v>0</v>
      </c>
      <c r="J634" s="62">
        <f t="shared" si="48"/>
        <v>0</v>
      </c>
      <c r="K634" s="62">
        <f t="shared" si="49"/>
        <v>0</v>
      </c>
    </row>
    <row r="635" spans="1:11" ht="23.25" hidden="1" customHeight="1" x14ac:dyDescent="0.25">
      <c r="A635">
        <v>630</v>
      </c>
      <c r="B635" t="e">
        <f>IF(ISBLANK(A635),0,IF(AND(ISERROR(VLOOKUP(VLOOKUP(A635,ishod_substance!A:G,7,0),$B$4:B634,1,0))=TRUE,VLOOKUP(A635,ishod_substance!A:G,7,0)&gt;0),VLOOKUP(A635,ishod_substance!A:G,7,0),0))</f>
        <v>#N/A</v>
      </c>
      <c r="C635" s="78" t="e">
        <f t="shared" si="45"/>
        <v>#N/A</v>
      </c>
      <c r="D635" s="61" t="e">
        <f>VLOOKUP(C635,quide!A:B,2,0)</f>
        <v>#N/A</v>
      </c>
      <c r="E635" s="62" t="e">
        <f>IF(VLOOKUP(B635,quide!$A$2:F699,3,0)&gt;0,VLOOKUP(B635,quide!$A$2:F699,3,0),VLOOKUP(B635,quide!$A$2:F699,6,0))</f>
        <v>#N/A</v>
      </c>
      <c r="F635" s="62" t="e">
        <f>VLOOKUP(C635,quide!$A$1:K1629,5,0)</f>
        <v>#N/A</v>
      </c>
      <c r="G635" s="63" t="e">
        <f t="shared" si="46"/>
        <v>#N/A</v>
      </c>
      <c r="H635" s="62">
        <f>IFERROR(VLOOKUP(B635,tbl5_piv!A:D,4,0),0)</f>
        <v>0</v>
      </c>
      <c r="I635" s="62">
        <f t="shared" si="47"/>
        <v>0</v>
      </c>
      <c r="J635" s="62">
        <f t="shared" si="48"/>
        <v>0</v>
      </c>
      <c r="K635" s="62">
        <f t="shared" si="49"/>
        <v>0</v>
      </c>
    </row>
    <row r="636" spans="1:11" ht="23.25" hidden="1" customHeight="1" x14ac:dyDescent="0.25">
      <c r="A636">
        <v>631</v>
      </c>
      <c r="B636" t="e">
        <f>IF(ISBLANK(A636),0,IF(AND(ISERROR(VLOOKUP(VLOOKUP(A636,ishod_substance!A:G,7,0),$B$4:B635,1,0))=TRUE,VLOOKUP(A636,ishod_substance!A:G,7,0)&gt;0),VLOOKUP(A636,ishod_substance!A:G,7,0),0))</f>
        <v>#N/A</v>
      </c>
      <c r="C636" s="78" t="e">
        <f t="shared" si="45"/>
        <v>#N/A</v>
      </c>
      <c r="D636" s="61" t="e">
        <f>VLOOKUP(C636,quide!A:B,2,0)</f>
        <v>#N/A</v>
      </c>
      <c r="E636" s="62" t="e">
        <f>IF(VLOOKUP(B636,quide!$A$2:F700,3,0)&gt;0,VLOOKUP(B636,quide!$A$2:F700,3,0),VLOOKUP(B636,quide!$A$2:F700,6,0))</f>
        <v>#N/A</v>
      </c>
      <c r="F636" s="62" t="e">
        <f>VLOOKUP(C636,quide!$A$1:K1630,5,0)</f>
        <v>#N/A</v>
      </c>
      <c r="G636" s="63" t="e">
        <f t="shared" si="46"/>
        <v>#N/A</v>
      </c>
      <c r="H636" s="62">
        <f>IFERROR(VLOOKUP(B636,tbl5_piv!A:D,4,0),0)</f>
        <v>0</v>
      </c>
      <c r="I636" s="62">
        <f t="shared" si="47"/>
        <v>0</v>
      </c>
      <c r="J636" s="62">
        <f t="shared" si="48"/>
        <v>0</v>
      </c>
      <c r="K636" s="62">
        <f t="shared" si="49"/>
        <v>0</v>
      </c>
    </row>
    <row r="637" spans="1:11" ht="23.25" hidden="1" customHeight="1" x14ac:dyDescent="0.25">
      <c r="A637">
        <v>632</v>
      </c>
      <c r="B637" t="e">
        <f>IF(ISBLANK(A637),0,IF(AND(ISERROR(VLOOKUP(VLOOKUP(A637,ishod_substance!A:G,7,0),$B$4:B636,1,0))=TRUE,VLOOKUP(A637,ishod_substance!A:G,7,0)&gt;0),VLOOKUP(A637,ishod_substance!A:G,7,0),0))</f>
        <v>#N/A</v>
      </c>
      <c r="C637" s="78" t="e">
        <f t="shared" si="45"/>
        <v>#N/A</v>
      </c>
      <c r="D637" s="61" t="e">
        <f>VLOOKUP(C637,quide!A:B,2,0)</f>
        <v>#N/A</v>
      </c>
      <c r="E637" s="62" t="e">
        <f>IF(VLOOKUP(B637,quide!$A$2:F701,3,0)&gt;0,VLOOKUP(B637,quide!$A$2:F701,3,0),VLOOKUP(B637,quide!$A$2:F701,6,0))</f>
        <v>#N/A</v>
      </c>
      <c r="F637" s="62" t="e">
        <f>VLOOKUP(C637,quide!$A$1:K1631,5,0)</f>
        <v>#N/A</v>
      </c>
      <c r="G637" s="63" t="e">
        <f t="shared" si="46"/>
        <v>#N/A</v>
      </c>
      <c r="H637" s="62">
        <f>IFERROR(VLOOKUP(B637,tbl5_piv!A:D,4,0),0)</f>
        <v>0</v>
      </c>
      <c r="I637" s="62">
        <f t="shared" si="47"/>
        <v>0</v>
      </c>
      <c r="J637" s="62">
        <f t="shared" si="48"/>
        <v>0</v>
      </c>
      <c r="K637" s="62">
        <f t="shared" si="49"/>
        <v>0</v>
      </c>
    </row>
    <row r="638" spans="1:11" ht="23.25" hidden="1" customHeight="1" x14ac:dyDescent="0.25">
      <c r="A638">
        <v>633</v>
      </c>
      <c r="B638" t="e">
        <f>IF(ISBLANK(A638),0,IF(AND(ISERROR(VLOOKUP(VLOOKUP(A638,ishod_substance!A:G,7,0),$B$4:B637,1,0))=TRUE,VLOOKUP(A638,ishod_substance!A:G,7,0)&gt;0),VLOOKUP(A638,ishod_substance!A:G,7,0),0))</f>
        <v>#N/A</v>
      </c>
      <c r="C638" s="78" t="e">
        <f t="shared" si="45"/>
        <v>#N/A</v>
      </c>
      <c r="D638" s="61" t="e">
        <f>VLOOKUP(C638,quide!A:B,2,0)</f>
        <v>#N/A</v>
      </c>
      <c r="E638" s="62" t="e">
        <f>IF(VLOOKUP(B638,quide!$A$2:F702,3,0)&gt;0,VLOOKUP(B638,quide!$A$2:F702,3,0),VLOOKUP(B638,quide!$A$2:F702,6,0))</f>
        <v>#N/A</v>
      </c>
      <c r="F638" s="62" t="e">
        <f>VLOOKUP(C638,quide!$A$1:K1632,5,0)</f>
        <v>#N/A</v>
      </c>
      <c r="G638" s="63" t="e">
        <f t="shared" si="46"/>
        <v>#N/A</v>
      </c>
      <c r="H638" s="62">
        <f>IFERROR(VLOOKUP(B638,tbl5_piv!A:D,4,0),0)</f>
        <v>0</v>
      </c>
      <c r="I638" s="62">
        <f t="shared" si="47"/>
        <v>0</v>
      </c>
      <c r="J638" s="62">
        <f t="shared" si="48"/>
        <v>0</v>
      </c>
      <c r="K638" s="62">
        <f t="shared" si="49"/>
        <v>0</v>
      </c>
    </row>
    <row r="639" spans="1:11" ht="23.25" hidden="1" customHeight="1" x14ac:dyDescent="0.25">
      <c r="A639">
        <v>634</v>
      </c>
      <c r="B639" t="e">
        <f>IF(ISBLANK(A639),0,IF(AND(ISERROR(VLOOKUP(VLOOKUP(A639,ishod_substance!A:G,7,0),$B$4:B638,1,0))=TRUE,VLOOKUP(A639,ishod_substance!A:G,7,0)&gt;0),VLOOKUP(A639,ishod_substance!A:G,7,0),0))</f>
        <v>#N/A</v>
      </c>
      <c r="C639" s="78" t="e">
        <f t="shared" si="45"/>
        <v>#N/A</v>
      </c>
      <c r="D639" s="61" t="e">
        <f>VLOOKUP(C639,quide!A:B,2,0)</f>
        <v>#N/A</v>
      </c>
      <c r="E639" s="62" t="e">
        <f>IF(VLOOKUP(B639,quide!$A$2:F703,3,0)&gt;0,VLOOKUP(B639,quide!$A$2:F703,3,0),VLOOKUP(B639,quide!$A$2:F703,6,0))</f>
        <v>#N/A</v>
      </c>
      <c r="F639" s="62" t="e">
        <f>VLOOKUP(C639,quide!$A$1:K1633,5,0)</f>
        <v>#N/A</v>
      </c>
      <c r="G639" s="63" t="e">
        <f t="shared" si="46"/>
        <v>#N/A</v>
      </c>
      <c r="H639" s="62">
        <f>IFERROR(VLOOKUP(B639,tbl5_piv!A:D,4,0),0)</f>
        <v>0</v>
      </c>
      <c r="I639" s="62">
        <f t="shared" si="47"/>
        <v>0</v>
      </c>
      <c r="J639" s="62">
        <f t="shared" si="48"/>
        <v>0</v>
      </c>
      <c r="K639" s="62">
        <f t="shared" si="49"/>
        <v>0</v>
      </c>
    </row>
    <row r="640" spans="1:11" ht="23.25" hidden="1" customHeight="1" x14ac:dyDescent="0.25">
      <c r="A640">
        <v>635</v>
      </c>
      <c r="B640" t="e">
        <f>IF(ISBLANK(A640),0,IF(AND(ISERROR(VLOOKUP(VLOOKUP(A640,ishod_substance!A:G,7,0),$B$4:B639,1,0))=TRUE,VLOOKUP(A640,ishod_substance!A:G,7,0)&gt;0),VLOOKUP(A640,ishod_substance!A:G,7,0),0))</f>
        <v>#N/A</v>
      </c>
      <c r="C640" s="78" t="e">
        <f t="shared" si="45"/>
        <v>#N/A</v>
      </c>
      <c r="D640" s="61" t="e">
        <f>VLOOKUP(C640,quide!A:B,2,0)</f>
        <v>#N/A</v>
      </c>
      <c r="E640" s="62" t="e">
        <f>IF(VLOOKUP(B640,quide!$A$2:F704,3,0)&gt;0,VLOOKUP(B640,quide!$A$2:F704,3,0),VLOOKUP(B640,quide!$A$2:F704,6,0))</f>
        <v>#N/A</v>
      </c>
      <c r="F640" s="62" t="e">
        <f>VLOOKUP(C640,quide!$A$1:K1634,5,0)</f>
        <v>#N/A</v>
      </c>
      <c r="G640" s="63" t="e">
        <f t="shared" si="46"/>
        <v>#N/A</v>
      </c>
      <c r="H640" s="62">
        <f>IFERROR(VLOOKUP(B640,tbl5_piv!A:D,4,0),0)</f>
        <v>0</v>
      </c>
      <c r="I640" s="62">
        <f t="shared" si="47"/>
        <v>0</v>
      </c>
      <c r="J640" s="62">
        <f t="shared" si="48"/>
        <v>0</v>
      </c>
      <c r="K640" s="62">
        <f t="shared" si="49"/>
        <v>0</v>
      </c>
    </row>
    <row r="641" spans="1:11" ht="23.25" hidden="1" customHeight="1" x14ac:dyDescent="0.25">
      <c r="A641">
        <v>636</v>
      </c>
      <c r="B641" t="e">
        <f>IF(ISBLANK(A641),0,IF(AND(ISERROR(VLOOKUP(VLOOKUP(A641,ishod_substance!A:G,7,0),$B$4:B640,1,0))=TRUE,VLOOKUP(A641,ishod_substance!A:G,7,0)&gt;0),VLOOKUP(A641,ishod_substance!A:G,7,0),0))</f>
        <v>#N/A</v>
      </c>
      <c r="C641" s="78" t="e">
        <f t="shared" si="45"/>
        <v>#N/A</v>
      </c>
      <c r="D641" s="61" t="e">
        <f>VLOOKUP(C641,quide!A:B,2,0)</f>
        <v>#N/A</v>
      </c>
      <c r="E641" s="62" t="e">
        <f>IF(VLOOKUP(B641,quide!$A$2:F705,3,0)&gt;0,VLOOKUP(B641,quide!$A$2:F705,3,0),VLOOKUP(B641,quide!$A$2:F705,6,0))</f>
        <v>#N/A</v>
      </c>
      <c r="F641" s="62" t="e">
        <f>VLOOKUP(C641,quide!$A$1:K1635,5,0)</f>
        <v>#N/A</v>
      </c>
      <c r="G641" s="63" t="e">
        <f t="shared" si="46"/>
        <v>#N/A</v>
      </c>
      <c r="H641" s="62">
        <f>IFERROR(VLOOKUP(B641,tbl5_piv!A:D,4,0),0)</f>
        <v>0</v>
      </c>
      <c r="I641" s="62">
        <f t="shared" si="47"/>
        <v>0</v>
      </c>
      <c r="J641" s="62">
        <f t="shared" si="48"/>
        <v>0</v>
      </c>
      <c r="K641" s="62">
        <f t="shared" si="49"/>
        <v>0</v>
      </c>
    </row>
    <row r="642" spans="1:11" ht="23.25" hidden="1" customHeight="1" x14ac:dyDescent="0.25">
      <c r="A642">
        <v>637</v>
      </c>
      <c r="B642" t="e">
        <f>IF(ISBLANK(A642),0,IF(AND(ISERROR(VLOOKUP(VLOOKUP(A642,ishod_substance!A:G,7,0),$B$4:B641,1,0))=TRUE,VLOOKUP(A642,ishod_substance!A:G,7,0)&gt;0),VLOOKUP(A642,ishod_substance!A:G,7,0),0))</f>
        <v>#N/A</v>
      </c>
      <c r="C642" s="78" t="e">
        <f t="shared" si="45"/>
        <v>#N/A</v>
      </c>
      <c r="D642" s="61" t="e">
        <f>VLOOKUP(C642,quide!A:B,2,0)</f>
        <v>#N/A</v>
      </c>
      <c r="E642" s="62" t="e">
        <f>IF(VLOOKUP(B642,quide!$A$2:F706,3,0)&gt;0,VLOOKUP(B642,quide!$A$2:F706,3,0),VLOOKUP(B642,quide!$A$2:F706,6,0))</f>
        <v>#N/A</v>
      </c>
      <c r="F642" s="62" t="e">
        <f>VLOOKUP(C642,quide!$A$1:K1636,5,0)</f>
        <v>#N/A</v>
      </c>
      <c r="G642" s="63" t="e">
        <f t="shared" si="46"/>
        <v>#N/A</v>
      </c>
      <c r="H642" s="62">
        <f>IFERROR(VLOOKUP(B642,tbl5_piv!A:D,4,0),0)</f>
        <v>0</v>
      </c>
      <c r="I642" s="62">
        <f t="shared" si="47"/>
        <v>0</v>
      </c>
      <c r="J642" s="62">
        <f t="shared" si="48"/>
        <v>0</v>
      </c>
      <c r="K642" s="62">
        <f t="shared" si="49"/>
        <v>0</v>
      </c>
    </row>
    <row r="643" spans="1:11" ht="23.25" hidden="1" customHeight="1" x14ac:dyDescent="0.25">
      <c r="A643">
        <v>638</v>
      </c>
      <c r="B643" t="e">
        <f>IF(ISBLANK(A643),0,IF(AND(ISERROR(VLOOKUP(VLOOKUP(A643,ishod_substance!A:G,7,0),$B$4:B642,1,0))=TRUE,VLOOKUP(A643,ishod_substance!A:G,7,0)&gt;0),VLOOKUP(A643,ishod_substance!A:G,7,0),0))</f>
        <v>#N/A</v>
      </c>
      <c r="C643" s="78" t="e">
        <f t="shared" si="45"/>
        <v>#N/A</v>
      </c>
      <c r="D643" s="61" t="e">
        <f>VLOOKUP(C643,quide!A:B,2,0)</f>
        <v>#N/A</v>
      </c>
      <c r="E643" s="62" t="e">
        <f>IF(VLOOKUP(B643,quide!$A$2:F707,3,0)&gt;0,VLOOKUP(B643,quide!$A$2:F707,3,0),VLOOKUP(B643,quide!$A$2:F707,6,0))</f>
        <v>#N/A</v>
      </c>
      <c r="F643" s="62" t="e">
        <f>VLOOKUP(C643,quide!$A$1:K1637,5,0)</f>
        <v>#N/A</v>
      </c>
      <c r="G643" s="63" t="e">
        <f t="shared" si="46"/>
        <v>#N/A</v>
      </c>
      <c r="H643" s="62">
        <f>IFERROR(VLOOKUP(B643,tbl5_piv!A:D,4,0),0)</f>
        <v>0</v>
      </c>
      <c r="I643" s="62">
        <f t="shared" si="47"/>
        <v>0</v>
      </c>
      <c r="J643" s="62">
        <f t="shared" si="48"/>
        <v>0</v>
      </c>
      <c r="K643" s="62">
        <f t="shared" si="49"/>
        <v>0</v>
      </c>
    </row>
    <row r="644" spans="1:11" ht="23.25" hidden="1" customHeight="1" x14ac:dyDescent="0.25">
      <c r="A644">
        <v>639</v>
      </c>
      <c r="B644" t="e">
        <f>IF(ISBLANK(A644),0,IF(AND(ISERROR(VLOOKUP(VLOOKUP(A644,ishod_substance!A:G,7,0),$B$4:B643,1,0))=TRUE,VLOOKUP(A644,ishod_substance!A:G,7,0)&gt;0),VLOOKUP(A644,ishod_substance!A:G,7,0),0))</f>
        <v>#N/A</v>
      </c>
      <c r="C644" s="78" t="e">
        <f t="shared" si="45"/>
        <v>#N/A</v>
      </c>
      <c r="D644" s="61" t="e">
        <f>VLOOKUP(C644,quide!A:B,2,0)</f>
        <v>#N/A</v>
      </c>
      <c r="E644" s="62" t="e">
        <f>IF(VLOOKUP(B644,quide!$A$2:F708,3,0)&gt;0,VLOOKUP(B644,quide!$A$2:F708,3,0),VLOOKUP(B644,quide!$A$2:F708,6,0))</f>
        <v>#N/A</v>
      </c>
      <c r="F644" s="62" t="e">
        <f>VLOOKUP(C644,quide!$A$1:K1638,5,0)</f>
        <v>#N/A</v>
      </c>
      <c r="G644" s="63" t="e">
        <f t="shared" si="46"/>
        <v>#N/A</v>
      </c>
      <c r="H644" s="62">
        <f>IFERROR(VLOOKUP(B644,tbl5_piv!A:D,4,0),0)</f>
        <v>0</v>
      </c>
      <c r="I644" s="62">
        <f t="shared" si="47"/>
        <v>0</v>
      </c>
      <c r="J644" s="62">
        <f t="shared" si="48"/>
        <v>0</v>
      </c>
      <c r="K644" s="62">
        <f t="shared" si="49"/>
        <v>0</v>
      </c>
    </row>
    <row r="645" spans="1:11" ht="23.25" hidden="1" customHeight="1" x14ac:dyDescent="0.25">
      <c r="A645">
        <v>640</v>
      </c>
      <c r="B645" t="e">
        <f>IF(ISBLANK(A645),0,IF(AND(ISERROR(VLOOKUP(VLOOKUP(A645,ishod_substance!A:G,7,0),$B$4:B644,1,0))=TRUE,VLOOKUP(A645,ishod_substance!A:G,7,0)&gt;0),VLOOKUP(A645,ishod_substance!A:G,7,0),0))</f>
        <v>#N/A</v>
      </c>
      <c r="C645" s="78" t="e">
        <f t="shared" si="45"/>
        <v>#N/A</v>
      </c>
      <c r="D645" s="61" t="e">
        <f>VLOOKUP(C645,quide!A:B,2,0)</f>
        <v>#N/A</v>
      </c>
      <c r="E645" s="62" t="e">
        <f>IF(VLOOKUP(B645,quide!$A$2:F709,3,0)&gt;0,VLOOKUP(B645,quide!$A$2:F709,3,0),VLOOKUP(B645,quide!$A$2:F709,6,0))</f>
        <v>#N/A</v>
      </c>
      <c r="F645" s="62" t="e">
        <f>VLOOKUP(C645,quide!$A$1:K1639,5,0)</f>
        <v>#N/A</v>
      </c>
      <c r="G645" s="63" t="e">
        <f t="shared" si="46"/>
        <v>#N/A</v>
      </c>
      <c r="H645" s="62">
        <f>IFERROR(VLOOKUP(B645,tbl5_piv!A:D,4,0),0)</f>
        <v>0</v>
      </c>
      <c r="I645" s="62">
        <f t="shared" si="47"/>
        <v>0</v>
      </c>
      <c r="J645" s="62">
        <f t="shared" si="48"/>
        <v>0</v>
      </c>
      <c r="K645" s="62">
        <f t="shared" si="49"/>
        <v>0</v>
      </c>
    </row>
    <row r="646" spans="1:11" ht="23.25" hidden="1" customHeight="1" x14ac:dyDescent="0.25">
      <c r="A646">
        <v>641</v>
      </c>
      <c r="B646" t="e">
        <f>IF(ISBLANK(A646),0,IF(AND(ISERROR(VLOOKUP(VLOOKUP(A646,ishod_substance!A:G,7,0),$B$4:B645,1,0))=TRUE,VLOOKUP(A646,ishod_substance!A:G,7,0)&gt;0),VLOOKUP(A646,ishod_substance!A:G,7,0),0))</f>
        <v>#N/A</v>
      </c>
      <c r="C646" s="78" t="e">
        <f t="shared" si="45"/>
        <v>#N/A</v>
      </c>
      <c r="D646" s="61" t="e">
        <f>VLOOKUP(C646,quide!A:B,2,0)</f>
        <v>#N/A</v>
      </c>
      <c r="E646" s="62" t="e">
        <f>IF(VLOOKUP(B646,quide!$A$2:F710,3,0)&gt;0,VLOOKUP(B646,quide!$A$2:F710,3,0),VLOOKUP(B646,quide!$A$2:F710,6,0))</f>
        <v>#N/A</v>
      </c>
      <c r="F646" s="62" t="e">
        <f>VLOOKUP(C646,quide!$A$1:K1640,5,0)</f>
        <v>#N/A</v>
      </c>
      <c r="G646" s="63" t="e">
        <f t="shared" si="46"/>
        <v>#N/A</v>
      </c>
      <c r="H646" s="62">
        <f>IFERROR(VLOOKUP(B646,tbl5_piv!A:D,4,0),0)</f>
        <v>0</v>
      </c>
      <c r="I646" s="62">
        <f t="shared" si="47"/>
        <v>0</v>
      </c>
      <c r="J646" s="62">
        <f t="shared" si="48"/>
        <v>0</v>
      </c>
      <c r="K646" s="62">
        <f t="shared" si="49"/>
        <v>0</v>
      </c>
    </row>
    <row r="647" spans="1:11" ht="23.25" hidden="1" customHeight="1" x14ac:dyDescent="0.25">
      <c r="A647">
        <v>642</v>
      </c>
      <c r="B647" t="e">
        <f>IF(ISBLANK(A647),0,IF(AND(ISERROR(VLOOKUP(VLOOKUP(A647,ishod_substance!A:G,7,0),$B$4:B646,1,0))=TRUE,VLOOKUP(A647,ishod_substance!A:G,7,0)&gt;0),VLOOKUP(A647,ishod_substance!A:G,7,0),0))</f>
        <v>#N/A</v>
      </c>
      <c r="C647" s="78" t="e">
        <f t="shared" ref="C647:C710" si="50">B647</f>
        <v>#N/A</v>
      </c>
      <c r="D647" s="61" t="e">
        <f>VLOOKUP(C647,quide!A:B,2,0)</f>
        <v>#N/A</v>
      </c>
      <c r="E647" s="62" t="e">
        <f>IF(VLOOKUP(B647,quide!$A$2:F711,3,0)&gt;0,VLOOKUP(B647,quide!$A$2:F711,3,0),VLOOKUP(B647,quide!$A$2:F711,6,0))</f>
        <v>#N/A</v>
      </c>
      <c r="F647" s="62" t="e">
        <f>VLOOKUP(C647,quide!$A$1:K1641,5,0)</f>
        <v>#N/A</v>
      </c>
      <c r="G647" s="63" t="e">
        <f t="shared" ref="G647:G710" si="51">E647*H647</f>
        <v>#N/A</v>
      </c>
      <c r="H647" s="62">
        <f>IFERROR(VLOOKUP(B647,tbl5_piv!A:D,4,0),0)</f>
        <v>0</v>
      </c>
      <c r="I647" s="62">
        <f t="shared" ref="I647:I710" si="52">H647+H647*0.2</f>
        <v>0</v>
      </c>
      <c r="J647" s="62">
        <f t="shared" ref="J647:J710" si="53">H647+H647*0.4</f>
        <v>0</v>
      </c>
      <c r="K647" s="62">
        <f t="shared" ref="K647:K710" si="54">H647+H647*0.6</f>
        <v>0</v>
      </c>
    </row>
    <row r="648" spans="1:11" ht="23.25" hidden="1" customHeight="1" x14ac:dyDescent="0.25">
      <c r="A648">
        <v>643</v>
      </c>
      <c r="B648" t="e">
        <f>IF(ISBLANK(A648),0,IF(AND(ISERROR(VLOOKUP(VLOOKUP(A648,ishod_substance!A:G,7,0),$B$4:B647,1,0))=TRUE,VLOOKUP(A648,ishod_substance!A:G,7,0)&gt;0),VLOOKUP(A648,ishod_substance!A:G,7,0),0))</f>
        <v>#N/A</v>
      </c>
      <c r="C648" s="78" t="e">
        <f t="shared" si="50"/>
        <v>#N/A</v>
      </c>
      <c r="D648" s="61" t="e">
        <f>VLOOKUP(C648,quide!A:B,2,0)</f>
        <v>#N/A</v>
      </c>
      <c r="E648" s="62" t="e">
        <f>IF(VLOOKUP(B648,quide!$A$2:F712,3,0)&gt;0,VLOOKUP(B648,quide!$A$2:F712,3,0),VLOOKUP(B648,quide!$A$2:F712,6,0))</f>
        <v>#N/A</v>
      </c>
      <c r="F648" s="62" t="e">
        <f>VLOOKUP(C648,quide!$A$1:K1642,5,0)</f>
        <v>#N/A</v>
      </c>
      <c r="G648" s="63" t="e">
        <f t="shared" si="51"/>
        <v>#N/A</v>
      </c>
      <c r="H648" s="62">
        <f>IFERROR(VLOOKUP(B648,tbl5_piv!A:D,4,0),0)</f>
        <v>0</v>
      </c>
      <c r="I648" s="62">
        <f t="shared" si="52"/>
        <v>0</v>
      </c>
      <c r="J648" s="62">
        <f t="shared" si="53"/>
        <v>0</v>
      </c>
      <c r="K648" s="62">
        <f t="shared" si="54"/>
        <v>0</v>
      </c>
    </row>
    <row r="649" spans="1:11" ht="23.25" hidden="1" customHeight="1" x14ac:dyDescent="0.25">
      <c r="A649">
        <v>644</v>
      </c>
      <c r="B649" t="e">
        <f>IF(ISBLANK(A649),0,IF(AND(ISERROR(VLOOKUP(VLOOKUP(A649,ishod_substance!A:G,7,0),$B$4:B648,1,0))=TRUE,VLOOKUP(A649,ishod_substance!A:G,7,0)&gt;0),VLOOKUP(A649,ishod_substance!A:G,7,0),0))</f>
        <v>#N/A</v>
      </c>
      <c r="C649" s="78" t="e">
        <f t="shared" si="50"/>
        <v>#N/A</v>
      </c>
      <c r="D649" s="61" t="e">
        <f>VLOOKUP(C649,quide!A:B,2,0)</f>
        <v>#N/A</v>
      </c>
      <c r="E649" s="62" t="e">
        <f>IF(VLOOKUP(B649,quide!$A$2:F713,3,0)&gt;0,VLOOKUP(B649,quide!$A$2:F713,3,0),VLOOKUP(B649,quide!$A$2:F713,6,0))</f>
        <v>#N/A</v>
      </c>
      <c r="F649" s="62" t="e">
        <f>VLOOKUP(C649,quide!$A$1:K1643,5,0)</f>
        <v>#N/A</v>
      </c>
      <c r="G649" s="63" t="e">
        <f t="shared" si="51"/>
        <v>#N/A</v>
      </c>
      <c r="H649" s="62">
        <f>IFERROR(VLOOKUP(B649,tbl5_piv!A:D,4,0),0)</f>
        <v>0</v>
      </c>
      <c r="I649" s="62">
        <f t="shared" si="52"/>
        <v>0</v>
      </c>
      <c r="J649" s="62">
        <f t="shared" si="53"/>
        <v>0</v>
      </c>
      <c r="K649" s="62">
        <f t="shared" si="54"/>
        <v>0</v>
      </c>
    </row>
    <row r="650" spans="1:11" ht="23.25" hidden="1" customHeight="1" x14ac:dyDescent="0.25">
      <c r="A650">
        <v>645</v>
      </c>
      <c r="B650" t="e">
        <f>IF(ISBLANK(A650),0,IF(AND(ISERROR(VLOOKUP(VLOOKUP(A650,ishod_substance!A:G,7,0),$B$4:B649,1,0))=TRUE,VLOOKUP(A650,ishod_substance!A:G,7,0)&gt;0),VLOOKUP(A650,ishod_substance!A:G,7,0),0))</f>
        <v>#N/A</v>
      </c>
      <c r="C650" s="78" t="e">
        <f t="shared" si="50"/>
        <v>#N/A</v>
      </c>
      <c r="D650" s="61" t="e">
        <f>VLOOKUP(C650,quide!A:B,2,0)</f>
        <v>#N/A</v>
      </c>
      <c r="E650" s="62" t="e">
        <f>IF(VLOOKUP(B650,quide!$A$2:F714,3,0)&gt;0,VLOOKUP(B650,quide!$A$2:F714,3,0),VLOOKUP(B650,quide!$A$2:F714,6,0))</f>
        <v>#N/A</v>
      </c>
      <c r="F650" s="62" t="e">
        <f>VLOOKUP(C650,quide!$A$1:K1644,5,0)</f>
        <v>#N/A</v>
      </c>
      <c r="G650" s="63" t="e">
        <f t="shared" si="51"/>
        <v>#N/A</v>
      </c>
      <c r="H650" s="62">
        <f>IFERROR(VLOOKUP(B650,tbl5_piv!A:D,4,0),0)</f>
        <v>0</v>
      </c>
      <c r="I650" s="62">
        <f t="shared" si="52"/>
        <v>0</v>
      </c>
      <c r="J650" s="62">
        <f t="shared" si="53"/>
        <v>0</v>
      </c>
      <c r="K650" s="62">
        <f t="shared" si="54"/>
        <v>0</v>
      </c>
    </row>
    <row r="651" spans="1:11" ht="23.25" hidden="1" customHeight="1" x14ac:dyDescent="0.25">
      <c r="A651">
        <v>646</v>
      </c>
      <c r="B651" t="e">
        <f>IF(ISBLANK(A651),0,IF(AND(ISERROR(VLOOKUP(VLOOKUP(A651,ishod_substance!A:G,7,0),$B$4:B650,1,0))=TRUE,VLOOKUP(A651,ishod_substance!A:G,7,0)&gt;0),VLOOKUP(A651,ishod_substance!A:G,7,0),0))</f>
        <v>#N/A</v>
      </c>
      <c r="C651" s="78" t="e">
        <f t="shared" si="50"/>
        <v>#N/A</v>
      </c>
      <c r="D651" s="61" t="e">
        <f>VLOOKUP(C651,quide!A:B,2,0)</f>
        <v>#N/A</v>
      </c>
      <c r="E651" s="62" t="e">
        <f>IF(VLOOKUP(B651,quide!$A$2:F715,3,0)&gt;0,VLOOKUP(B651,quide!$A$2:F715,3,0),VLOOKUP(B651,quide!$A$2:F715,6,0))</f>
        <v>#N/A</v>
      </c>
      <c r="F651" s="62" t="e">
        <f>VLOOKUP(C651,quide!$A$1:K1645,5,0)</f>
        <v>#N/A</v>
      </c>
      <c r="G651" s="63" t="e">
        <f t="shared" si="51"/>
        <v>#N/A</v>
      </c>
      <c r="H651" s="62">
        <f>IFERROR(VLOOKUP(B651,tbl5_piv!A:D,4,0),0)</f>
        <v>0</v>
      </c>
      <c r="I651" s="62">
        <f t="shared" si="52"/>
        <v>0</v>
      </c>
      <c r="J651" s="62">
        <f t="shared" si="53"/>
        <v>0</v>
      </c>
      <c r="K651" s="62">
        <f t="shared" si="54"/>
        <v>0</v>
      </c>
    </row>
    <row r="652" spans="1:11" ht="23.25" hidden="1" customHeight="1" x14ac:dyDescent="0.25">
      <c r="A652">
        <v>647</v>
      </c>
      <c r="B652" t="e">
        <f>IF(ISBLANK(A652),0,IF(AND(ISERROR(VLOOKUP(VLOOKUP(A652,ishod_substance!A:G,7,0),$B$4:B651,1,0))=TRUE,VLOOKUP(A652,ishod_substance!A:G,7,0)&gt;0),VLOOKUP(A652,ishod_substance!A:G,7,0),0))</f>
        <v>#N/A</v>
      </c>
      <c r="C652" s="78" t="e">
        <f t="shared" si="50"/>
        <v>#N/A</v>
      </c>
      <c r="D652" s="61" t="e">
        <f>VLOOKUP(C652,quide!A:B,2,0)</f>
        <v>#N/A</v>
      </c>
      <c r="E652" s="62" t="e">
        <f>IF(VLOOKUP(B652,quide!$A$2:F716,3,0)&gt;0,VLOOKUP(B652,quide!$A$2:F716,3,0),VLOOKUP(B652,quide!$A$2:F716,6,0))</f>
        <v>#N/A</v>
      </c>
      <c r="F652" s="62" t="e">
        <f>VLOOKUP(C652,quide!$A$1:K1646,5,0)</f>
        <v>#N/A</v>
      </c>
      <c r="G652" s="63" t="e">
        <f t="shared" si="51"/>
        <v>#N/A</v>
      </c>
      <c r="H652" s="62">
        <f>IFERROR(VLOOKUP(B652,tbl5_piv!A:D,4,0),0)</f>
        <v>0</v>
      </c>
      <c r="I652" s="62">
        <f t="shared" si="52"/>
        <v>0</v>
      </c>
      <c r="J652" s="62">
        <f t="shared" si="53"/>
        <v>0</v>
      </c>
      <c r="K652" s="62">
        <f t="shared" si="54"/>
        <v>0</v>
      </c>
    </row>
    <row r="653" spans="1:11" ht="23.25" hidden="1" customHeight="1" x14ac:dyDescent="0.25">
      <c r="A653">
        <v>648</v>
      </c>
      <c r="B653" t="e">
        <f>IF(ISBLANK(A653),0,IF(AND(ISERROR(VLOOKUP(VLOOKUP(A653,ishod_substance!A:G,7,0),$B$4:B652,1,0))=TRUE,VLOOKUP(A653,ishod_substance!A:G,7,0)&gt;0),VLOOKUP(A653,ishod_substance!A:G,7,0),0))</f>
        <v>#N/A</v>
      </c>
      <c r="C653" s="78" t="e">
        <f t="shared" si="50"/>
        <v>#N/A</v>
      </c>
      <c r="D653" s="61" t="e">
        <f>VLOOKUP(C653,quide!A:B,2,0)</f>
        <v>#N/A</v>
      </c>
      <c r="E653" s="62" t="e">
        <f>IF(VLOOKUP(B653,quide!$A$2:F717,3,0)&gt;0,VLOOKUP(B653,quide!$A$2:F717,3,0),VLOOKUP(B653,quide!$A$2:F717,6,0))</f>
        <v>#N/A</v>
      </c>
      <c r="F653" s="62" t="e">
        <f>VLOOKUP(C653,quide!$A$1:K1647,5,0)</f>
        <v>#N/A</v>
      </c>
      <c r="G653" s="63" t="e">
        <f t="shared" si="51"/>
        <v>#N/A</v>
      </c>
      <c r="H653" s="62">
        <f>IFERROR(VLOOKUP(B653,tbl5_piv!A:D,4,0),0)</f>
        <v>0</v>
      </c>
      <c r="I653" s="62">
        <f t="shared" si="52"/>
        <v>0</v>
      </c>
      <c r="J653" s="62">
        <f t="shared" si="53"/>
        <v>0</v>
      </c>
      <c r="K653" s="62">
        <f t="shared" si="54"/>
        <v>0</v>
      </c>
    </row>
    <row r="654" spans="1:11" ht="23.25" hidden="1" customHeight="1" x14ac:dyDescent="0.25">
      <c r="A654">
        <v>649</v>
      </c>
      <c r="B654" t="e">
        <f>IF(ISBLANK(A654),0,IF(AND(ISERROR(VLOOKUP(VLOOKUP(A654,ishod_substance!A:G,7,0),$B$4:B653,1,0))=TRUE,VLOOKUP(A654,ishod_substance!A:G,7,0)&gt;0),VLOOKUP(A654,ishod_substance!A:G,7,0),0))</f>
        <v>#N/A</v>
      </c>
      <c r="C654" s="78" t="e">
        <f t="shared" si="50"/>
        <v>#N/A</v>
      </c>
      <c r="D654" s="61" t="e">
        <f>VLOOKUP(C654,quide!A:B,2,0)</f>
        <v>#N/A</v>
      </c>
      <c r="E654" s="62" t="e">
        <f>IF(VLOOKUP(B654,quide!$A$2:F718,3,0)&gt;0,VLOOKUP(B654,quide!$A$2:F718,3,0),VLOOKUP(B654,quide!$A$2:F718,6,0))</f>
        <v>#N/A</v>
      </c>
      <c r="F654" s="62" t="e">
        <f>VLOOKUP(C654,quide!$A$1:K1648,5,0)</f>
        <v>#N/A</v>
      </c>
      <c r="G654" s="63" t="e">
        <f t="shared" si="51"/>
        <v>#N/A</v>
      </c>
      <c r="H654" s="62">
        <f>IFERROR(VLOOKUP(B654,tbl5_piv!A:D,4,0),0)</f>
        <v>0</v>
      </c>
      <c r="I654" s="62">
        <f t="shared" si="52"/>
        <v>0</v>
      </c>
      <c r="J654" s="62">
        <f t="shared" si="53"/>
        <v>0</v>
      </c>
      <c r="K654" s="62">
        <f t="shared" si="54"/>
        <v>0</v>
      </c>
    </row>
    <row r="655" spans="1:11" ht="23.25" hidden="1" customHeight="1" x14ac:dyDescent="0.25">
      <c r="A655">
        <v>650</v>
      </c>
      <c r="B655" t="e">
        <f>IF(ISBLANK(A655),0,IF(AND(ISERROR(VLOOKUP(VLOOKUP(A655,ishod_substance!A:G,7,0),$B$4:B654,1,0))=TRUE,VLOOKUP(A655,ishod_substance!A:G,7,0)&gt;0),VLOOKUP(A655,ishod_substance!A:G,7,0),0))</f>
        <v>#N/A</v>
      </c>
      <c r="C655" s="78" t="e">
        <f t="shared" si="50"/>
        <v>#N/A</v>
      </c>
      <c r="D655" s="61" t="e">
        <f>VLOOKUP(C655,quide!A:B,2,0)</f>
        <v>#N/A</v>
      </c>
      <c r="E655" s="62" t="e">
        <f>IF(VLOOKUP(B655,quide!$A$2:F719,3,0)&gt;0,VLOOKUP(B655,quide!$A$2:F719,3,0),VLOOKUP(B655,quide!$A$2:F719,6,0))</f>
        <v>#N/A</v>
      </c>
      <c r="F655" s="62" t="e">
        <f>VLOOKUP(C655,quide!$A$1:K1649,5,0)</f>
        <v>#N/A</v>
      </c>
      <c r="G655" s="63" t="e">
        <f t="shared" si="51"/>
        <v>#N/A</v>
      </c>
      <c r="H655" s="62">
        <f>IFERROR(VLOOKUP(B655,tbl5_piv!A:D,4,0),0)</f>
        <v>0</v>
      </c>
      <c r="I655" s="62">
        <f t="shared" si="52"/>
        <v>0</v>
      </c>
      <c r="J655" s="62">
        <f t="shared" si="53"/>
        <v>0</v>
      </c>
      <c r="K655" s="62">
        <f t="shared" si="54"/>
        <v>0</v>
      </c>
    </row>
    <row r="656" spans="1:11" ht="23.25" hidden="1" customHeight="1" x14ac:dyDescent="0.25">
      <c r="A656">
        <v>651</v>
      </c>
      <c r="B656" t="e">
        <f>IF(ISBLANK(A656),0,IF(AND(ISERROR(VLOOKUP(VLOOKUP(A656,ishod_substance!A:G,7,0),$B$4:B655,1,0))=TRUE,VLOOKUP(A656,ishod_substance!A:G,7,0)&gt;0),VLOOKUP(A656,ishod_substance!A:G,7,0),0))</f>
        <v>#N/A</v>
      </c>
      <c r="C656" s="78" t="e">
        <f t="shared" si="50"/>
        <v>#N/A</v>
      </c>
      <c r="D656" s="61" t="e">
        <f>VLOOKUP(C656,quide!A:B,2,0)</f>
        <v>#N/A</v>
      </c>
      <c r="E656" s="62" t="e">
        <f>IF(VLOOKUP(B656,quide!$A$2:F720,3,0)&gt;0,VLOOKUP(B656,quide!$A$2:F720,3,0),VLOOKUP(B656,quide!$A$2:F720,6,0))</f>
        <v>#N/A</v>
      </c>
      <c r="F656" s="62" t="e">
        <f>VLOOKUP(C656,quide!$A$1:K1650,5,0)</f>
        <v>#N/A</v>
      </c>
      <c r="G656" s="63" t="e">
        <f t="shared" si="51"/>
        <v>#N/A</v>
      </c>
      <c r="H656" s="62">
        <f>IFERROR(VLOOKUP(B656,tbl5_piv!A:D,4,0),0)</f>
        <v>0</v>
      </c>
      <c r="I656" s="62">
        <f t="shared" si="52"/>
        <v>0</v>
      </c>
      <c r="J656" s="62">
        <f t="shared" si="53"/>
        <v>0</v>
      </c>
      <c r="K656" s="62">
        <f t="shared" si="54"/>
        <v>0</v>
      </c>
    </row>
    <row r="657" spans="1:11" ht="23.25" hidden="1" customHeight="1" x14ac:dyDescent="0.25">
      <c r="A657">
        <v>652</v>
      </c>
      <c r="B657" t="e">
        <f>IF(ISBLANK(A657),0,IF(AND(ISERROR(VLOOKUP(VLOOKUP(A657,ishod_substance!A:G,7,0),$B$4:B656,1,0))=TRUE,VLOOKUP(A657,ishod_substance!A:G,7,0)&gt;0),VLOOKUP(A657,ishod_substance!A:G,7,0),0))</f>
        <v>#N/A</v>
      </c>
      <c r="C657" s="78" t="e">
        <f t="shared" si="50"/>
        <v>#N/A</v>
      </c>
      <c r="D657" s="61" t="e">
        <f>VLOOKUP(C657,quide!A:B,2,0)</f>
        <v>#N/A</v>
      </c>
      <c r="E657" s="62" t="e">
        <f>IF(VLOOKUP(B657,quide!$A$2:F721,3,0)&gt;0,VLOOKUP(B657,quide!$A$2:F721,3,0),VLOOKUP(B657,quide!$A$2:F721,6,0))</f>
        <v>#N/A</v>
      </c>
      <c r="F657" s="62" t="e">
        <f>VLOOKUP(C657,quide!$A$1:K1651,5,0)</f>
        <v>#N/A</v>
      </c>
      <c r="G657" s="63" t="e">
        <f t="shared" si="51"/>
        <v>#N/A</v>
      </c>
      <c r="H657" s="62">
        <f>IFERROR(VLOOKUP(B657,tbl5_piv!A:D,4,0),0)</f>
        <v>0</v>
      </c>
      <c r="I657" s="62">
        <f t="shared" si="52"/>
        <v>0</v>
      </c>
      <c r="J657" s="62">
        <f t="shared" si="53"/>
        <v>0</v>
      </c>
      <c r="K657" s="62">
        <f t="shared" si="54"/>
        <v>0</v>
      </c>
    </row>
    <row r="658" spans="1:11" ht="23.25" hidden="1" customHeight="1" x14ac:dyDescent="0.25">
      <c r="A658">
        <v>653</v>
      </c>
      <c r="B658" t="e">
        <f>IF(ISBLANK(A658),0,IF(AND(ISERROR(VLOOKUP(VLOOKUP(A658,ishod_substance!A:G,7,0),$B$4:B657,1,0))=TRUE,VLOOKUP(A658,ishod_substance!A:G,7,0)&gt;0),VLOOKUP(A658,ishod_substance!A:G,7,0),0))</f>
        <v>#N/A</v>
      </c>
      <c r="C658" s="78" t="e">
        <f t="shared" si="50"/>
        <v>#N/A</v>
      </c>
      <c r="D658" s="61" t="e">
        <f>VLOOKUP(C658,quide!A:B,2,0)</f>
        <v>#N/A</v>
      </c>
      <c r="E658" s="62" t="e">
        <f>IF(VLOOKUP(B658,quide!$A$2:F722,3,0)&gt;0,VLOOKUP(B658,quide!$A$2:F722,3,0),VLOOKUP(B658,quide!$A$2:F722,6,0))</f>
        <v>#N/A</v>
      </c>
      <c r="F658" s="62" t="e">
        <f>VLOOKUP(C658,quide!$A$1:K1652,5,0)</f>
        <v>#N/A</v>
      </c>
      <c r="G658" s="63" t="e">
        <f t="shared" si="51"/>
        <v>#N/A</v>
      </c>
      <c r="H658" s="62">
        <f>IFERROR(VLOOKUP(B658,tbl5_piv!A:D,4,0),0)</f>
        <v>0</v>
      </c>
      <c r="I658" s="62">
        <f t="shared" si="52"/>
        <v>0</v>
      </c>
      <c r="J658" s="62">
        <f t="shared" si="53"/>
        <v>0</v>
      </c>
      <c r="K658" s="62">
        <f t="shared" si="54"/>
        <v>0</v>
      </c>
    </row>
    <row r="659" spans="1:11" ht="23.25" hidden="1" customHeight="1" x14ac:dyDescent="0.25">
      <c r="A659">
        <v>654</v>
      </c>
      <c r="B659" t="e">
        <f>IF(ISBLANK(A659),0,IF(AND(ISERROR(VLOOKUP(VLOOKUP(A659,ishod_substance!A:G,7,0),$B$4:B658,1,0))=TRUE,VLOOKUP(A659,ishod_substance!A:G,7,0)&gt;0),VLOOKUP(A659,ishod_substance!A:G,7,0),0))</f>
        <v>#N/A</v>
      </c>
      <c r="C659" s="78" t="e">
        <f t="shared" si="50"/>
        <v>#N/A</v>
      </c>
      <c r="D659" s="61" t="e">
        <f>VLOOKUP(C659,quide!A:B,2,0)</f>
        <v>#N/A</v>
      </c>
      <c r="E659" s="62" t="e">
        <f>IF(VLOOKUP(B659,quide!$A$2:F723,3,0)&gt;0,VLOOKUP(B659,quide!$A$2:F723,3,0),VLOOKUP(B659,quide!$A$2:F723,6,0))</f>
        <v>#N/A</v>
      </c>
      <c r="F659" s="62" t="e">
        <f>VLOOKUP(C659,quide!$A$1:K1653,5,0)</f>
        <v>#N/A</v>
      </c>
      <c r="G659" s="63" t="e">
        <f t="shared" si="51"/>
        <v>#N/A</v>
      </c>
      <c r="H659" s="62">
        <f>IFERROR(VLOOKUP(B659,tbl5_piv!A:D,4,0),0)</f>
        <v>0</v>
      </c>
      <c r="I659" s="62">
        <f t="shared" si="52"/>
        <v>0</v>
      </c>
      <c r="J659" s="62">
        <f t="shared" si="53"/>
        <v>0</v>
      </c>
      <c r="K659" s="62">
        <f t="shared" si="54"/>
        <v>0</v>
      </c>
    </row>
    <row r="660" spans="1:11" ht="23.25" hidden="1" customHeight="1" x14ac:dyDescent="0.25">
      <c r="A660">
        <v>655</v>
      </c>
      <c r="B660" t="e">
        <f>IF(ISBLANK(A660),0,IF(AND(ISERROR(VLOOKUP(VLOOKUP(A660,ishod_substance!A:G,7,0),$B$4:B659,1,0))=TRUE,VLOOKUP(A660,ishod_substance!A:G,7,0)&gt;0),VLOOKUP(A660,ishod_substance!A:G,7,0),0))</f>
        <v>#N/A</v>
      </c>
      <c r="C660" s="78" t="e">
        <f t="shared" si="50"/>
        <v>#N/A</v>
      </c>
      <c r="D660" s="61" t="e">
        <f>VLOOKUP(C660,quide!A:B,2,0)</f>
        <v>#N/A</v>
      </c>
      <c r="E660" s="62" t="e">
        <f>IF(VLOOKUP(B660,quide!$A$2:F724,3,0)&gt;0,VLOOKUP(B660,quide!$A$2:F724,3,0),VLOOKUP(B660,quide!$A$2:F724,6,0))</f>
        <v>#N/A</v>
      </c>
      <c r="F660" s="62" t="e">
        <f>VLOOKUP(C660,quide!$A$1:K1654,5,0)</f>
        <v>#N/A</v>
      </c>
      <c r="G660" s="63" t="e">
        <f t="shared" si="51"/>
        <v>#N/A</v>
      </c>
      <c r="H660" s="62">
        <f>IFERROR(VLOOKUP(B660,tbl5_piv!A:D,4,0),0)</f>
        <v>0</v>
      </c>
      <c r="I660" s="62">
        <f t="shared" si="52"/>
        <v>0</v>
      </c>
      <c r="J660" s="62">
        <f t="shared" si="53"/>
        <v>0</v>
      </c>
      <c r="K660" s="62">
        <f t="shared" si="54"/>
        <v>0</v>
      </c>
    </row>
    <row r="661" spans="1:11" ht="23.25" hidden="1" customHeight="1" x14ac:dyDescent="0.25">
      <c r="A661">
        <v>656</v>
      </c>
      <c r="B661" t="e">
        <f>IF(ISBLANK(A661),0,IF(AND(ISERROR(VLOOKUP(VLOOKUP(A661,ishod_substance!A:G,7,0),$B$4:B660,1,0))=TRUE,VLOOKUP(A661,ishod_substance!A:G,7,0)&gt;0),VLOOKUP(A661,ishod_substance!A:G,7,0),0))</f>
        <v>#N/A</v>
      </c>
      <c r="C661" s="78" t="e">
        <f t="shared" si="50"/>
        <v>#N/A</v>
      </c>
      <c r="D661" s="61" t="e">
        <f>VLOOKUP(C661,quide!A:B,2,0)</f>
        <v>#N/A</v>
      </c>
      <c r="E661" s="62" t="e">
        <f>IF(VLOOKUP(B661,quide!$A$2:F725,3,0)&gt;0,VLOOKUP(B661,quide!$A$2:F725,3,0),VLOOKUP(B661,quide!$A$2:F725,6,0))</f>
        <v>#N/A</v>
      </c>
      <c r="F661" s="62" t="e">
        <f>VLOOKUP(C661,quide!$A$1:K1655,5,0)</f>
        <v>#N/A</v>
      </c>
      <c r="G661" s="63" t="e">
        <f t="shared" si="51"/>
        <v>#N/A</v>
      </c>
      <c r="H661" s="62">
        <f>IFERROR(VLOOKUP(B661,tbl5_piv!A:D,4,0),0)</f>
        <v>0</v>
      </c>
      <c r="I661" s="62">
        <f t="shared" si="52"/>
        <v>0</v>
      </c>
      <c r="J661" s="62">
        <f t="shared" si="53"/>
        <v>0</v>
      </c>
      <c r="K661" s="62">
        <f t="shared" si="54"/>
        <v>0</v>
      </c>
    </row>
    <row r="662" spans="1:11" ht="23.25" hidden="1" customHeight="1" x14ac:dyDescent="0.25">
      <c r="A662">
        <v>657</v>
      </c>
      <c r="B662" t="e">
        <f>IF(ISBLANK(A662),0,IF(AND(ISERROR(VLOOKUP(VLOOKUP(A662,ishod_substance!A:G,7,0),$B$4:B661,1,0))=TRUE,VLOOKUP(A662,ishod_substance!A:G,7,0)&gt;0),VLOOKUP(A662,ishod_substance!A:G,7,0),0))</f>
        <v>#N/A</v>
      </c>
      <c r="C662" s="78" t="e">
        <f t="shared" si="50"/>
        <v>#N/A</v>
      </c>
      <c r="D662" s="61" t="e">
        <f>VLOOKUP(C662,quide!A:B,2,0)</f>
        <v>#N/A</v>
      </c>
      <c r="E662" s="62" t="e">
        <f>IF(VLOOKUP(B662,quide!$A$2:F726,3,0)&gt;0,VLOOKUP(B662,quide!$A$2:F726,3,0),VLOOKUP(B662,quide!$A$2:F726,6,0))</f>
        <v>#N/A</v>
      </c>
      <c r="F662" s="62" t="e">
        <f>VLOOKUP(C662,quide!$A$1:K1656,5,0)</f>
        <v>#N/A</v>
      </c>
      <c r="G662" s="63" t="e">
        <f t="shared" si="51"/>
        <v>#N/A</v>
      </c>
      <c r="H662" s="62">
        <f>IFERROR(VLOOKUP(B662,tbl5_piv!A:D,4,0),0)</f>
        <v>0</v>
      </c>
      <c r="I662" s="62">
        <f t="shared" si="52"/>
        <v>0</v>
      </c>
      <c r="J662" s="62">
        <f t="shared" si="53"/>
        <v>0</v>
      </c>
      <c r="K662" s="62">
        <f t="shared" si="54"/>
        <v>0</v>
      </c>
    </row>
    <row r="663" spans="1:11" ht="23.25" hidden="1" customHeight="1" x14ac:dyDescent="0.25">
      <c r="A663">
        <v>658</v>
      </c>
      <c r="B663" t="e">
        <f>IF(ISBLANK(A663),0,IF(AND(ISERROR(VLOOKUP(VLOOKUP(A663,ishod_substance!A:G,7,0),$B$4:B662,1,0))=TRUE,VLOOKUP(A663,ishod_substance!A:G,7,0)&gt;0),VLOOKUP(A663,ishod_substance!A:G,7,0),0))</f>
        <v>#N/A</v>
      </c>
      <c r="C663" s="78" t="e">
        <f t="shared" si="50"/>
        <v>#N/A</v>
      </c>
      <c r="D663" s="61" t="e">
        <f>VLOOKUP(C663,quide!A:B,2,0)</f>
        <v>#N/A</v>
      </c>
      <c r="E663" s="62" t="e">
        <f>IF(VLOOKUP(B663,quide!$A$2:F727,3,0)&gt;0,VLOOKUP(B663,quide!$A$2:F727,3,0),VLOOKUP(B663,quide!$A$2:F727,6,0))</f>
        <v>#N/A</v>
      </c>
      <c r="F663" s="62" t="e">
        <f>VLOOKUP(C663,quide!$A$1:K1657,5,0)</f>
        <v>#N/A</v>
      </c>
      <c r="G663" s="63" t="e">
        <f t="shared" si="51"/>
        <v>#N/A</v>
      </c>
      <c r="H663" s="62">
        <f>IFERROR(VLOOKUP(B663,tbl5_piv!A:D,4,0),0)</f>
        <v>0</v>
      </c>
      <c r="I663" s="62">
        <f t="shared" si="52"/>
        <v>0</v>
      </c>
      <c r="J663" s="62">
        <f t="shared" si="53"/>
        <v>0</v>
      </c>
      <c r="K663" s="62">
        <f t="shared" si="54"/>
        <v>0</v>
      </c>
    </row>
    <row r="664" spans="1:11" ht="23.25" hidden="1" customHeight="1" x14ac:dyDescent="0.25">
      <c r="A664">
        <v>659</v>
      </c>
      <c r="B664" t="e">
        <f>IF(ISBLANK(A664),0,IF(AND(ISERROR(VLOOKUP(VLOOKUP(A664,ishod_substance!A:G,7,0),$B$4:B663,1,0))=TRUE,VLOOKUP(A664,ishod_substance!A:G,7,0)&gt;0),VLOOKUP(A664,ishod_substance!A:G,7,0),0))</f>
        <v>#N/A</v>
      </c>
      <c r="C664" s="78" t="e">
        <f t="shared" si="50"/>
        <v>#N/A</v>
      </c>
      <c r="D664" s="61" t="e">
        <f>VLOOKUP(C664,quide!A:B,2,0)</f>
        <v>#N/A</v>
      </c>
      <c r="E664" s="62" t="e">
        <f>IF(VLOOKUP(B664,quide!$A$2:F728,3,0)&gt;0,VLOOKUP(B664,quide!$A$2:F728,3,0),VLOOKUP(B664,quide!$A$2:F728,6,0))</f>
        <v>#N/A</v>
      </c>
      <c r="F664" s="62" t="e">
        <f>VLOOKUP(C664,quide!$A$1:K1658,5,0)</f>
        <v>#N/A</v>
      </c>
      <c r="G664" s="63" t="e">
        <f t="shared" si="51"/>
        <v>#N/A</v>
      </c>
      <c r="H664" s="62">
        <f>IFERROR(VLOOKUP(B664,tbl5_piv!A:D,4,0),0)</f>
        <v>0</v>
      </c>
      <c r="I664" s="62">
        <f t="shared" si="52"/>
        <v>0</v>
      </c>
      <c r="J664" s="62">
        <f t="shared" si="53"/>
        <v>0</v>
      </c>
      <c r="K664" s="62">
        <f t="shared" si="54"/>
        <v>0</v>
      </c>
    </row>
    <row r="665" spans="1:11" ht="23.25" hidden="1" customHeight="1" x14ac:dyDescent="0.25">
      <c r="A665">
        <v>660</v>
      </c>
      <c r="B665" t="e">
        <f>IF(ISBLANK(A665),0,IF(AND(ISERROR(VLOOKUP(VLOOKUP(A665,ishod_substance!A:G,7,0),$B$4:B664,1,0))=TRUE,VLOOKUP(A665,ishod_substance!A:G,7,0)&gt;0),VLOOKUP(A665,ishod_substance!A:G,7,0),0))</f>
        <v>#N/A</v>
      </c>
      <c r="C665" s="78" t="e">
        <f t="shared" si="50"/>
        <v>#N/A</v>
      </c>
      <c r="D665" s="61" t="e">
        <f>VLOOKUP(C665,quide!A:B,2,0)</f>
        <v>#N/A</v>
      </c>
      <c r="E665" s="62" t="e">
        <f>IF(VLOOKUP(B665,quide!$A$2:F729,3,0)&gt;0,VLOOKUP(B665,quide!$A$2:F729,3,0),VLOOKUP(B665,quide!$A$2:F729,6,0))</f>
        <v>#N/A</v>
      </c>
      <c r="F665" s="62" t="e">
        <f>VLOOKUP(C665,quide!$A$1:K1659,5,0)</f>
        <v>#N/A</v>
      </c>
      <c r="G665" s="63" t="e">
        <f t="shared" si="51"/>
        <v>#N/A</v>
      </c>
      <c r="H665" s="62">
        <f>IFERROR(VLOOKUP(B665,tbl5_piv!A:D,4,0),0)</f>
        <v>0</v>
      </c>
      <c r="I665" s="62">
        <f t="shared" si="52"/>
        <v>0</v>
      </c>
      <c r="J665" s="62">
        <f t="shared" si="53"/>
        <v>0</v>
      </c>
      <c r="K665" s="62">
        <f t="shared" si="54"/>
        <v>0</v>
      </c>
    </row>
    <row r="666" spans="1:11" ht="23.25" hidden="1" customHeight="1" x14ac:dyDescent="0.25">
      <c r="A666">
        <v>661</v>
      </c>
      <c r="B666" t="e">
        <f>IF(ISBLANK(A666),0,IF(AND(ISERROR(VLOOKUP(VLOOKUP(A666,ishod_substance!A:G,7,0),$B$4:B665,1,0))=TRUE,VLOOKUP(A666,ishod_substance!A:G,7,0)&gt;0),VLOOKUP(A666,ishod_substance!A:G,7,0),0))</f>
        <v>#N/A</v>
      </c>
      <c r="C666" s="78" t="e">
        <f t="shared" si="50"/>
        <v>#N/A</v>
      </c>
      <c r="D666" s="61" t="e">
        <f>VLOOKUP(C666,quide!A:B,2,0)</f>
        <v>#N/A</v>
      </c>
      <c r="E666" s="62" t="e">
        <f>IF(VLOOKUP(B666,quide!$A$2:F730,3,0)&gt;0,VLOOKUP(B666,quide!$A$2:F730,3,0),VLOOKUP(B666,quide!$A$2:F730,6,0))</f>
        <v>#N/A</v>
      </c>
      <c r="F666" s="62" t="e">
        <f>VLOOKUP(C666,quide!$A$1:K1660,5,0)</f>
        <v>#N/A</v>
      </c>
      <c r="G666" s="63" t="e">
        <f t="shared" si="51"/>
        <v>#N/A</v>
      </c>
      <c r="H666" s="62">
        <f>IFERROR(VLOOKUP(B666,tbl5_piv!A:D,4,0),0)</f>
        <v>0</v>
      </c>
      <c r="I666" s="62">
        <f t="shared" si="52"/>
        <v>0</v>
      </c>
      <c r="J666" s="62">
        <f t="shared" si="53"/>
        <v>0</v>
      </c>
      <c r="K666" s="62">
        <f t="shared" si="54"/>
        <v>0</v>
      </c>
    </row>
    <row r="667" spans="1:11" ht="23.25" hidden="1" customHeight="1" x14ac:dyDescent="0.25">
      <c r="A667">
        <v>662</v>
      </c>
      <c r="B667" t="e">
        <f>IF(ISBLANK(A667),0,IF(AND(ISERROR(VLOOKUP(VLOOKUP(A667,ishod_substance!A:G,7,0),$B$4:B666,1,0))=TRUE,VLOOKUP(A667,ishod_substance!A:G,7,0)&gt;0),VLOOKUP(A667,ishod_substance!A:G,7,0),0))</f>
        <v>#N/A</v>
      </c>
      <c r="C667" s="78" t="e">
        <f t="shared" si="50"/>
        <v>#N/A</v>
      </c>
      <c r="D667" s="61" t="e">
        <f>VLOOKUP(C667,quide!A:B,2,0)</f>
        <v>#N/A</v>
      </c>
      <c r="E667" s="62" t="e">
        <f>IF(VLOOKUP(B667,quide!$A$2:F731,3,0)&gt;0,VLOOKUP(B667,quide!$A$2:F731,3,0),VLOOKUP(B667,quide!$A$2:F731,6,0))</f>
        <v>#N/A</v>
      </c>
      <c r="F667" s="62" t="e">
        <f>VLOOKUP(C667,quide!$A$1:K1661,5,0)</f>
        <v>#N/A</v>
      </c>
      <c r="G667" s="63" t="e">
        <f t="shared" si="51"/>
        <v>#N/A</v>
      </c>
      <c r="H667" s="62">
        <f>IFERROR(VLOOKUP(B667,tbl5_piv!A:D,4,0),0)</f>
        <v>0</v>
      </c>
      <c r="I667" s="62">
        <f t="shared" si="52"/>
        <v>0</v>
      </c>
      <c r="J667" s="62">
        <f t="shared" si="53"/>
        <v>0</v>
      </c>
      <c r="K667" s="62">
        <f t="shared" si="54"/>
        <v>0</v>
      </c>
    </row>
    <row r="668" spans="1:11" ht="23.25" hidden="1" customHeight="1" x14ac:dyDescent="0.25">
      <c r="A668">
        <v>663</v>
      </c>
      <c r="B668" t="e">
        <f>IF(ISBLANK(A668),0,IF(AND(ISERROR(VLOOKUP(VLOOKUP(A668,ishod_substance!A:G,7,0),$B$4:B667,1,0))=TRUE,VLOOKUP(A668,ishod_substance!A:G,7,0)&gt;0),VLOOKUP(A668,ishod_substance!A:G,7,0),0))</f>
        <v>#N/A</v>
      </c>
      <c r="C668" s="78" t="e">
        <f t="shared" si="50"/>
        <v>#N/A</v>
      </c>
      <c r="D668" s="61" t="e">
        <f>VLOOKUP(C668,quide!A:B,2,0)</f>
        <v>#N/A</v>
      </c>
      <c r="E668" s="62" t="e">
        <f>IF(VLOOKUP(B668,quide!$A$2:F732,3,0)&gt;0,VLOOKUP(B668,quide!$A$2:F732,3,0),VLOOKUP(B668,quide!$A$2:F732,6,0))</f>
        <v>#N/A</v>
      </c>
      <c r="F668" s="62" t="e">
        <f>VLOOKUP(C668,quide!$A$1:K1662,5,0)</f>
        <v>#N/A</v>
      </c>
      <c r="G668" s="63" t="e">
        <f t="shared" si="51"/>
        <v>#N/A</v>
      </c>
      <c r="H668" s="62">
        <f>IFERROR(VLOOKUP(B668,tbl5_piv!A:D,4,0),0)</f>
        <v>0</v>
      </c>
      <c r="I668" s="62">
        <f t="shared" si="52"/>
        <v>0</v>
      </c>
      <c r="J668" s="62">
        <f t="shared" si="53"/>
        <v>0</v>
      </c>
      <c r="K668" s="62">
        <f t="shared" si="54"/>
        <v>0</v>
      </c>
    </row>
    <row r="669" spans="1:11" ht="23.25" hidden="1" customHeight="1" x14ac:dyDescent="0.25">
      <c r="A669">
        <v>664</v>
      </c>
      <c r="B669" t="e">
        <f>IF(ISBLANK(A669),0,IF(AND(ISERROR(VLOOKUP(VLOOKUP(A669,ishod_substance!A:G,7,0),$B$4:B668,1,0))=TRUE,VLOOKUP(A669,ishod_substance!A:G,7,0)&gt;0),VLOOKUP(A669,ishod_substance!A:G,7,0),0))</f>
        <v>#N/A</v>
      </c>
      <c r="C669" s="78" t="e">
        <f t="shared" si="50"/>
        <v>#N/A</v>
      </c>
      <c r="D669" s="61" t="e">
        <f>VLOOKUP(C669,quide!A:B,2,0)</f>
        <v>#N/A</v>
      </c>
      <c r="E669" s="62" t="e">
        <f>IF(VLOOKUP(B669,quide!$A$2:F733,3,0)&gt;0,VLOOKUP(B669,quide!$A$2:F733,3,0),VLOOKUP(B669,quide!$A$2:F733,6,0))</f>
        <v>#N/A</v>
      </c>
      <c r="F669" s="62" t="e">
        <f>VLOOKUP(C669,quide!$A$1:K1663,5,0)</f>
        <v>#N/A</v>
      </c>
      <c r="G669" s="63" t="e">
        <f t="shared" si="51"/>
        <v>#N/A</v>
      </c>
      <c r="H669" s="62">
        <f>IFERROR(VLOOKUP(B669,tbl5_piv!A:D,4,0),0)</f>
        <v>0</v>
      </c>
      <c r="I669" s="62">
        <f t="shared" si="52"/>
        <v>0</v>
      </c>
      <c r="J669" s="62">
        <f t="shared" si="53"/>
        <v>0</v>
      </c>
      <c r="K669" s="62">
        <f t="shared" si="54"/>
        <v>0</v>
      </c>
    </row>
    <row r="670" spans="1:11" ht="23.25" hidden="1" customHeight="1" x14ac:dyDescent="0.25">
      <c r="A670">
        <v>665</v>
      </c>
      <c r="B670" t="e">
        <f>IF(ISBLANK(A670),0,IF(AND(ISERROR(VLOOKUP(VLOOKUP(A670,ishod_substance!A:G,7,0),$B$4:B669,1,0))=TRUE,VLOOKUP(A670,ishod_substance!A:G,7,0)&gt;0),VLOOKUP(A670,ishod_substance!A:G,7,0),0))</f>
        <v>#N/A</v>
      </c>
      <c r="C670" s="78" t="e">
        <f t="shared" si="50"/>
        <v>#N/A</v>
      </c>
      <c r="D670" s="61" t="e">
        <f>VLOOKUP(C670,quide!A:B,2,0)</f>
        <v>#N/A</v>
      </c>
      <c r="E670" s="62" t="e">
        <f>IF(VLOOKUP(B670,quide!$A$2:F734,3,0)&gt;0,VLOOKUP(B670,quide!$A$2:F734,3,0),VLOOKUP(B670,quide!$A$2:F734,6,0))</f>
        <v>#N/A</v>
      </c>
      <c r="F670" s="62" t="e">
        <f>VLOOKUP(C670,quide!$A$1:K1664,5,0)</f>
        <v>#N/A</v>
      </c>
      <c r="G670" s="63" t="e">
        <f t="shared" si="51"/>
        <v>#N/A</v>
      </c>
      <c r="H670" s="62">
        <f>IFERROR(VLOOKUP(B670,tbl5_piv!A:D,4,0),0)</f>
        <v>0</v>
      </c>
      <c r="I670" s="62">
        <f t="shared" si="52"/>
        <v>0</v>
      </c>
      <c r="J670" s="62">
        <f t="shared" si="53"/>
        <v>0</v>
      </c>
      <c r="K670" s="62">
        <f t="shared" si="54"/>
        <v>0</v>
      </c>
    </row>
    <row r="671" spans="1:11" ht="23.25" hidden="1" customHeight="1" x14ac:dyDescent="0.25">
      <c r="A671">
        <v>666</v>
      </c>
      <c r="B671" t="e">
        <f>IF(ISBLANK(A671),0,IF(AND(ISERROR(VLOOKUP(VLOOKUP(A671,ishod_substance!A:G,7,0),$B$4:B670,1,0))=TRUE,VLOOKUP(A671,ishod_substance!A:G,7,0)&gt;0),VLOOKUP(A671,ishod_substance!A:G,7,0),0))</f>
        <v>#N/A</v>
      </c>
      <c r="C671" s="78" t="e">
        <f t="shared" si="50"/>
        <v>#N/A</v>
      </c>
      <c r="D671" s="61" t="e">
        <f>VLOOKUP(C671,quide!A:B,2,0)</f>
        <v>#N/A</v>
      </c>
      <c r="E671" s="62" t="e">
        <f>IF(VLOOKUP(B671,quide!$A$2:F735,3,0)&gt;0,VLOOKUP(B671,quide!$A$2:F735,3,0),VLOOKUP(B671,quide!$A$2:F735,6,0))</f>
        <v>#N/A</v>
      </c>
      <c r="F671" s="62" t="e">
        <f>VLOOKUP(C671,quide!$A$1:K1665,5,0)</f>
        <v>#N/A</v>
      </c>
      <c r="G671" s="63" t="e">
        <f t="shared" si="51"/>
        <v>#N/A</v>
      </c>
      <c r="H671" s="62">
        <f>IFERROR(VLOOKUP(B671,tbl5_piv!A:D,4,0),0)</f>
        <v>0</v>
      </c>
      <c r="I671" s="62">
        <f t="shared" si="52"/>
        <v>0</v>
      </c>
      <c r="J671" s="62">
        <f t="shared" si="53"/>
        <v>0</v>
      </c>
      <c r="K671" s="62">
        <f t="shared" si="54"/>
        <v>0</v>
      </c>
    </row>
    <row r="672" spans="1:11" ht="23.25" hidden="1" customHeight="1" x14ac:dyDescent="0.25">
      <c r="A672">
        <v>667</v>
      </c>
      <c r="B672" t="e">
        <f>IF(ISBLANK(A672),0,IF(AND(ISERROR(VLOOKUP(VLOOKUP(A672,ishod_substance!A:G,7,0),$B$4:B671,1,0))=TRUE,VLOOKUP(A672,ishod_substance!A:G,7,0)&gt;0),VLOOKUP(A672,ishod_substance!A:G,7,0),0))</f>
        <v>#N/A</v>
      </c>
      <c r="C672" s="78" t="e">
        <f t="shared" si="50"/>
        <v>#N/A</v>
      </c>
      <c r="D672" s="61" t="e">
        <f>VLOOKUP(C672,quide!A:B,2,0)</f>
        <v>#N/A</v>
      </c>
      <c r="E672" s="62" t="e">
        <f>IF(VLOOKUP(B672,quide!$A$2:F736,3,0)&gt;0,VLOOKUP(B672,quide!$A$2:F736,3,0),VLOOKUP(B672,quide!$A$2:F736,6,0))</f>
        <v>#N/A</v>
      </c>
      <c r="F672" s="62" t="e">
        <f>VLOOKUP(C672,quide!$A$1:K1666,5,0)</f>
        <v>#N/A</v>
      </c>
      <c r="G672" s="63" t="e">
        <f t="shared" si="51"/>
        <v>#N/A</v>
      </c>
      <c r="H672" s="62">
        <f>IFERROR(VLOOKUP(B672,tbl5_piv!A:D,4,0),0)</f>
        <v>0</v>
      </c>
      <c r="I672" s="62">
        <f t="shared" si="52"/>
        <v>0</v>
      </c>
      <c r="J672" s="62">
        <f t="shared" si="53"/>
        <v>0</v>
      </c>
      <c r="K672" s="62">
        <f t="shared" si="54"/>
        <v>0</v>
      </c>
    </row>
    <row r="673" spans="1:11" ht="23.25" hidden="1" customHeight="1" x14ac:dyDescent="0.25">
      <c r="A673">
        <v>668</v>
      </c>
      <c r="B673" t="e">
        <f>IF(ISBLANK(A673),0,IF(AND(ISERROR(VLOOKUP(VLOOKUP(A673,ishod_substance!A:G,7,0),$B$4:B672,1,0))=TRUE,VLOOKUP(A673,ishod_substance!A:G,7,0)&gt;0),VLOOKUP(A673,ishod_substance!A:G,7,0),0))</f>
        <v>#N/A</v>
      </c>
      <c r="C673" s="78" t="e">
        <f t="shared" si="50"/>
        <v>#N/A</v>
      </c>
      <c r="D673" s="61" t="e">
        <f>VLOOKUP(C673,quide!A:B,2,0)</f>
        <v>#N/A</v>
      </c>
      <c r="E673" s="62" t="e">
        <f>IF(VLOOKUP(B673,quide!$A$2:F737,3,0)&gt;0,VLOOKUP(B673,quide!$A$2:F737,3,0),VLOOKUP(B673,quide!$A$2:F737,6,0))</f>
        <v>#N/A</v>
      </c>
      <c r="F673" s="62" t="e">
        <f>VLOOKUP(C673,quide!$A$1:K1667,5,0)</f>
        <v>#N/A</v>
      </c>
      <c r="G673" s="63" t="e">
        <f t="shared" si="51"/>
        <v>#N/A</v>
      </c>
      <c r="H673" s="62">
        <f>IFERROR(VLOOKUP(B673,tbl5_piv!A:D,4,0),0)</f>
        <v>0</v>
      </c>
      <c r="I673" s="62">
        <f t="shared" si="52"/>
        <v>0</v>
      </c>
      <c r="J673" s="62">
        <f t="shared" si="53"/>
        <v>0</v>
      </c>
      <c r="K673" s="62">
        <f t="shared" si="54"/>
        <v>0</v>
      </c>
    </row>
    <row r="674" spans="1:11" ht="23.25" hidden="1" customHeight="1" x14ac:dyDescent="0.25">
      <c r="A674">
        <v>669</v>
      </c>
      <c r="B674" t="e">
        <f>IF(ISBLANK(A674),0,IF(AND(ISERROR(VLOOKUP(VLOOKUP(A674,ishod_substance!A:G,7,0),$B$4:B673,1,0))=TRUE,VLOOKUP(A674,ishod_substance!A:G,7,0)&gt;0),VLOOKUP(A674,ishod_substance!A:G,7,0),0))</f>
        <v>#N/A</v>
      </c>
      <c r="C674" s="78" t="e">
        <f t="shared" si="50"/>
        <v>#N/A</v>
      </c>
      <c r="D674" s="61" t="e">
        <f>VLOOKUP(C674,quide!A:B,2,0)</f>
        <v>#N/A</v>
      </c>
      <c r="E674" s="62" t="e">
        <f>IF(VLOOKUP(B674,quide!$A$2:F738,3,0)&gt;0,VLOOKUP(B674,quide!$A$2:F738,3,0),VLOOKUP(B674,quide!$A$2:F738,6,0))</f>
        <v>#N/A</v>
      </c>
      <c r="F674" s="62" t="e">
        <f>VLOOKUP(C674,quide!$A$1:K1668,5,0)</f>
        <v>#N/A</v>
      </c>
      <c r="G674" s="63" t="e">
        <f t="shared" si="51"/>
        <v>#N/A</v>
      </c>
      <c r="H674" s="62">
        <f>IFERROR(VLOOKUP(B674,tbl5_piv!A:D,4,0),0)</f>
        <v>0</v>
      </c>
      <c r="I674" s="62">
        <f t="shared" si="52"/>
        <v>0</v>
      </c>
      <c r="J674" s="62">
        <f t="shared" si="53"/>
        <v>0</v>
      </c>
      <c r="K674" s="62">
        <f t="shared" si="54"/>
        <v>0</v>
      </c>
    </row>
    <row r="675" spans="1:11" ht="23.25" hidden="1" customHeight="1" x14ac:dyDescent="0.25">
      <c r="A675">
        <v>670</v>
      </c>
      <c r="B675" t="e">
        <f>IF(ISBLANK(A675),0,IF(AND(ISERROR(VLOOKUP(VLOOKUP(A675,ishod_substance!A:G,7,0),$B$4:B674,1,0))=TRUE,VLOOKUP(A675,ishod_substance!A:G,7,0)&gt;0),VLOOKUP(A675,ishod_substance!A:G,7,0),0))</f>
        <v>#N/A</v>
      </c>
      <c r="C675" s="78" t="e">
        <f t="shared" si="50"/>
        <v>#N/A</v>
      </c>
      <c r="D675" s="61" t="e">
        <f>VLOOKUP(C675,quide!A:B,2,0)</f>
        <v>#N/A</v>
      </c>
      <c r="E675" s="62" t="e">
        <f>IF(VLOOKUP(B675,quide!$A$2:F739,3,0)&gt;0,VLOOKUP(B675,quide!$A$2:F739,3,0),VLOOKUP(B675,quide!$A$2:F739,6,0))</f>
        <v>#N/A</v>
      </c>
      <c r="F675" s="62" t="e">
        <f>VLOOKUP(C675,quide!$A$1:K1669,5,0)</f>
        <v>#N/A</v>
      </c>
      <c r="G675" s="63" t="e">
        <f t="shared" si="51"/>
        <v>#N/A</v>
      </c>
      <c r="H675" s="62">
        <f>IFERROR(VLOOKUP(B675,tbl5_piv!A:D,4,0),0)</f>
        <v>0</v>
      </c>
      <c r="I675" s="62">
        <f t="shared" si="52"/>
        <v>0</v>
      </c>
      <c r="J675" s="62">
        <f t="shared" si="53"/>
        <v>0</v>
      </c>
      <c r="K675" s="62">
        <f t="shared" si="54"/>
        <v>0</v>
      </c>
    </row>
    <row r="676" spans="1:11" ht="23.25" hidden="1" customHeight="1" x14ac:dyDescent="0.25">
      <c r="A676">
        <v>671</v>
      </c>
      <c r="B676" t="e">
        <f>IF(ISBLANK(A676),0,IF(AND(ISERROR(VLOOKUP(VLOOKUP(A676,ishod_substance!A:G,7,0),$B$4:B675,1,0))=TRUE,VLOOKUP(A676,ishod_substance!A:G,7,0)&gt;0),VLOOKUP(A676,ishod_substance!A:G,7,0),0))</f>
        <v>#N/A</v>
      </c>
      <c r="C676" s="78" t="e">
        <f t="shared" si="50"/>
        <v>#N/A</v>
      </c>
      <c r="D676" s="61" t="e">
        <f>VLOOKUP(C676,quide!A:B,2,0)</f>
        <v>#N/A</v>
      </c>
      <c r="E676" s="62" t="e">
        <f>IF(VLOOKUP(B676,quide!$A$2:F740,3,0)&gt;0,VLOOKUP(B676,quide!$A$2:F740,3,0),VLOOKUP(B676,quide!$A$2:F740,6,0))</f>
        <v>#N/A</v>
      </c>
      <c r="F676" s="62" t="e">
        <f>VLOOKUP(C676,quide!$A$1:K1670,5,0)</f>
        <v>#N/A</v>
      </c>
      <c r="G676" s="63" t="e">
        <f t="shared" si="51"/>
        <v>#N/A</v>
      </c>
      <c r="H676" s="62">
        <f>IFERROR(VLOOKUP(B676,tbl5_piv!A:D,4,0),0)</f>
        <v>0</v>
      </c>
      <c r="I676" s="62">
        <f t="shared" si="52"/>
        <v>0</v>
      </c>
      <c r="J676" s="62">
        <f t="shared" si="53"/>
        <v>0</v>
      </c>
      <c r="K676" s="62">
        <f t="shared" si="54"/>
        <v>0</v>
      </c>
    </row>
    <row r="677" spans="1:11" ht="23.25" hidden="1" customHeight="1" x14ac:dyDescent="0.25">
      <c r="A677">
        <v>672</v>
      </c>
      <c r="B677" t="e">
        <f>IF(ISBLANK(A677),0,IF(AND(ISERROR(VLOOKUP(VLOOKUP(A677,ishod_substance!A:G,7,0),$B$4:B676,1,0))=TRUE,VLOOKUP(A677,ishod_substance!A:G,7,0)&gt;0),VLOOKUP(A677,ishod_substance!A:G,7,0),0))</f>
        <v>#N/A</v>
      </c>
      <c r="C677" s="78" t="e">
        <f t="shared" si="50"/>
        <v>#N/A</v>
      </c>
      <c r="D677" s="61" t="e">
        <f>VLOOKUP(C677,quide!A:B,2,0)</f>
        <v>#N/A</v>
      </c>
      <c r="E677" s="62" t="e">
        <f>IF(VLOOKUP(B677,quide!$A$2:F741,3,0)&gt;0,VLOOKUP(B677,quide!$A$2:F741,3,0),VLOOKUP(B677,quide!$A$2:F741,6,0))</f>
        <v>#N/A</v>
      </c>
      <c r="F677" s="62" t="e">
        <f>VLOOKUP(C677,quide!$A$1:K1671,5,0)</f>
        <v>#N/A</v>
      </c>
      <c r="G677" s="63" t="e">
        <f t="shared" si="51"/>
        <v>#N/A</v>
      </c>
      <c r="H677" s="62">
        <f>IFERROR(VLOOKUP(B677,tbl5_piv!A:D,4,0),0)</f>
        <v>0</v>
      </c>
      <c r="I677" s="62">
        <f t="shared" si="52"/>
        <v>0</v>
      </c>
      <c r="J677" s="62">
        <f t="shared" si="53"/>
        <v>0</v>
      </c>
      <c r="K677" s="62">
        <f t="shared" si="54"/>
        <v>0</v>
      </c>
    </row>
    <row r="678" spans="1:11" ht="23.25" hidden="1" customHeight="1" x14ac:dyDescent="0.25">
      <c r="A678">
        <v>673</v>
      </c>
      <c r="B678" t="e">
        <f>IF(ISBLANK(A678),0,IF(AND(ISERROR(VLOOKUP(VLOOKUP(A678,ishod_substance!A:G,7,0),$B$4:B677,1,0))=TRUE,VLOOKUP(A678,ishod_substance!A:G,7,0)&gt;0),VLOOKUP(A678,ishod_substance!A:G,7,0),0))</f>
        <v>#N/A</v>
      </c>
      <c r="C678" s="78" t="e">
        <f t="shared" si="50"/>
        <v>#N/A</v>
      </c>
      <c r="D678" s="61" t="e">
        <f>VLOOKUP(C678,quide!A:B,2,0)</f>
        <v>#N/A</v>
      </c>
      <c r="E678" s="62" t="e">
        <f>IF(VLOOKUP(B678,quide!$A$2:F742,3,0)&gt;0,VLOOKUP(B678,quide!$A$2:F742,3,0),VLOOKUP(B678,quide!$A$2:F742,6,0))</f>
        <v>#N/A</v>
      </c>
      <c r="F678" s="62" t="e">
        <f>VLOOKUP(C678,quide!$A$1:K1672,5,0)</f>
        <v>#N/A</v>
      </c>
      <c r="G678" s="63" t="e">
        <f t="shared" si="51"/>
        <v>#N/A</v>
      </c>
      <c r="H678" s="62">
        <f>IFERROR(VLOOKUP(B678,tbl5_piv!A:D,4,0),0)</f>
        <v>0</v>
      </c>
      <c r="I678" s="62">
        <f t="shared" si="52"/>
        <v>0</v>
      </c>
      <c r="J678" s="62">
        <f t="shared" si="53"/>
        <v>0</v>
      </c>
      <c r="K678" s="62">
        <f t="shared" si="54"/>
        <v>0</v>
      </c>
    </row>
    <row r="679" spans="1:11" ht="23.25" hidden="1" customHeight="1" x14ac:dyDescent="0.25">
      <c r="A679">
        <v>674</v>
      </c>
      <c r="B679" t="e">
        <f>IF(ISBLANK(A679),0,IF(AND(ISERROR(VLOOKUP(VLOOKUP(A679,ishod_substance!A:G,7,0),$B$4:B678,1,0))=TRUE,VLOOKUP(A679,ishod_substance!A:G,7,0)&gt;0),VLOOKUP(A679,ishod_substance!A:G,7,0),0))</f>
        <v>#N/A</v>
      </c>
      <c r="C679" s="78" t="e">
        <f t="shared" si="50"/>
        <v>#N/A</v>
      </c>
      <c r="D679" s="61" t="e">
        <f>VLOOKUP(C679,quide!A:B,2,0)</f>
        <v>#N/A</v>
      </c>
      <c r="E679" s="62" t="e">
        <f>IF(VLOOKUP(B679,quide!$A$2:F743,3,0)&gt;0,VLOOKUP(B679,quide!$A$2:F743,3,0),VLOOKUP(B679,quide!$A$2:F743,6,0))</f>
        <v>#N/A</v>
      </c>
      <c r="F679" s="62" t="e">
        <f>VLOOKUP(C679,quide!$A$1:K1673,5,0)</f>
        <v>#N/A</v>
      </c>
      <c r="G679" s="63" t="e">
        <f t="shared" si="51"/>
        <v>#N/A</v>
      </c>
      <c r="H679" s="62">
        <f>IFERROR(VLOOKUP(B679,tbl5_piv!A:D,4,0),0)</f>
        <v>0</v>
      </c>
      <c r="I679" s="62">
        <f t="shared" si="52"/>
        <v>0</v>
      </c>
      <c r="J679" s="62">
        <f t="shared" si="53"/>
        <v>0</v>
      </c>
      <c r="K679" s="62">
        <f t="shared" si="54"/>
        <v>0</v>
      </c>
    </row>
    <row r="680" spans="1:11" ht="23.25" hidden="1" customHeight="1" x14ac:dyDescent="0.25">
      <c r="A680">
        <v>675</v>
      </c>
      <c r="B680" t="e">
        <f>IF(ISBLANK(A680),0,IF(AND(ISERROR(VLOOKUP(VLOOKUP(A680,ishod_substance!A:G,7,0),$B$4:B679,1,0))=TRUE,VLOOKUP(A680,ishod_substance!A:G,7,0)&gt;0),VLOOKUP(A680,ishod_substance!A:G,7,0),0))</f>
        <v>#N/A</v>
      </c>
      <c r="C680" s="78" t="e">
        <f t="shared" si="50"/>
        <v>#N/A</v>
      </c>
      <c r="D680" s="61" t="e">
        <f>VLOOKUP(C680,quide!A:B,2,0)</f>
        <v>#N/A</v>
      </c>
      <c r="E680" s="62" t="e">
        <f>IF(VLOOKUP(B680,quide!$A$2:F744,3,0)&gt;0,VLOOKUP(B680,quide!$A$2:F744,3,0),VLOOKUP(B680,quide!$A$2:F744,6,0))</f>
        <v>#N/A</v>
      </c>
      <c r="F680" s="62" t="e">
        <f>VLOOKUP(C680,quide!$A$1:K1674,5,0)</f>
        <v>#N/A</v>
      </c>
      <c r="G680" s="63" t="e">
        <f t="shared" si="51"/>
        <v>#N/A</v>
      </c>
      <c r="H680" s="62">
        <f>IFERROR(VLOOKUP(B680,tbl5_piv!A:D,4,0),0)</f>
        <v>0</v>
      </c>
      <c r="I680" s="62">
        <f t="shared" si="52"/>
        <v>0</v>
      </c>
      <c r="J680" s="62">
        <f t="shared" si="53"/>
        <v>0</v>
      </c>
      <c r="K680" s="62">
        <f t="shared" si="54"/>
        <v>0</v>
      </c>
    </row>
    <row r="681" spans="1:11" ht="23.25" hidden="1" customHeight="1" x14ac:dyDescent="0.25">
      <c r="A681">
        <v>676</v>
      </c>
      <c r="B681" t="e">
        <f>IF(ISBLANK(A681),0,IF(AND(ISERROR(VLOOKUP(VLOOKUP(A681,ishod_substance!A:G,7,0),$B$4:B680,1,0))=TRUE,VLOOKUP(A681,ishod_substance!A:G,7,0)&gt;0),VLOOKUP(A681,ishod_substance!A:G,7,0),0))</f>
        <v>#N/A</v>
      </c>
      <c r="C681" s="78" t="e">
        <f t="shared" si="50"/>
        <v>#N/A</v>
      </c>
      <c r="D681" s="61" t="e">
        <f>VLOOKUP(C681,quide!A:B,2,0)</f>
        <v>#N/A</v>
      </c>
      <c r="E681" s="62" t="e">
        <f>IF(VLOOKUP(B681,quide!$A$2:F745,3,0)&gt;0,VLOOKUP(B681,quide!$A$2:F745,3,0),VLOOKUP(B681,quide!$A$2:F745,6,0))</f>
        <v>#N/A</v>
      </c>
      <c r="F681" s="62" t="e">
        <f>VLOOKUP(C681,quide!$A$1:K1675,5,0)</f>
        <v>#N/A</v>
      </c>
      <c r="G681" s="63" t="e">
        <f t="shared" si="51"/>
        <v>#N/A</v>
      </c>
      <c r="H681" s="62">
        <f>IFERROR(VLOOKUP(B681,tbl5_piv!A:D,4,0),0)</f>
        <v>0</v>
      </c>
      <c r="I681" s="62">
        <f t="shared" si="52"/>
        <v>0</v>
      </c>
      <c r="J681" s="62">
        <f t="shared" si="53"/>
        <v>0</v>
      </c>
      <c r="K681" s="62">
        <f t="shared" si="54"/>
        <v>0</v>
      </c>
    </row>
    <row r="682" spans="1:11" ht="23.25" hidden="1" customHeight="1" x14ac:dyDescent="0.25">
      <c r="A682">
        <v>677</v>
      </c>
      <c r="B682" t="e">
        <f>IF(ISBLANK(A682),0,IF(AND(ISERROR(VLOOKUP(VLOOKUP(A682,ishod_substance!A:G,7,0),$B$4:B681,1,0))=TRUE,VLOOKUP(A682,ishod_substance!A:G,7,0)&gt;0),VLOOKUP(A682,ishod_substance!A:G,7,0),0))</f>
        <v>#N/A</v>
      </c>
      <c r="C682" s="78" t="e">
        <f t="shared" si="50"/>
        <v>#N/A</v>
      </c>
      <c r="D682" s="61" t="e">
        <f>VLOOKUP(C682,quide!A:B,2,0)</f>
        <v>#N/A</v>
      </c>
      <c r="E682" s="62" t="e">
        <f>IF(VLOOKUP(B682,quide!$A$2:F746,3,0)&gt;0,VLOOKUP(B682,quide!$A$2:F746,3,0),VLOOKUP(B682,quide!$A$2:F746,6,0))</f>
        <v>#N/A</v>
      </c>
      <c r="F682" s="62" t="e">
        <f>VLOOKUP(C682,quide!$A$1:K1676,5,0)</f>
        <v>#N/A</v>
      </c>
      <c r="G682" s="63" t="e">
        <f t="shared" si="51"/>
        <v>#N/A</v>
      </c>
      <c r="H682" s="62">
        <f>IFERROR(VLOOKUP(B682,tbl5_piv!A:D,4,0),0)</f>
        <v>0</v>
      </c>
      <c r="I682" s="62">
        <f t="shared" si="52"/>
        <v>0</v>
      </c>
      <c r="J682" s="62">
        <f t="shared" si="53"/>
        <v>0</v>
      </c>
      <c r="K682" s="62">
        <f t="shared" si="54"/>
        <v>0</v>
      </c>
    </row>
    <row r="683" spans="1:11" ht="23.25" hidden="1" customHeight="1" x14ac:dyDescent="0.25">
      <c r="A683">
        <v>678</v>
      </c>
      <c r="B683" t="e">
        <f>IF(ISBLANK(A683),0,IF(AND(ISERROR(VLOOKUP(VLOOKUP(A683,ishod_substance!A:G,7,0),$B$4:B682,1,0))=TRUE,VLOOKUP(A683,ishod_substance!A:G,7,0)&gt;0),VLOOKUP(A683,ishod_substance!A:G,7,0),0))</f>
        <v>#N/A</v>
      </c>
      <c r="C683" s="78" t="e">
        <f t="shared" si="50"/>
        <v>#N/A</v>
      </c>
      <c r="D683" s="61" t="e">
        <f>VLOOKUP(C683,quide!A:B,2,0)</f>
        <v>#N/A</v>
      </c>
      <c r="E683" s="62" t="e">
        <f>IF(VLOOKUP(B683,quide!$A$2:F747,3,0)&gt;0,VLOOKUP(B683,quide!$A$2:F747,3,0),VLOOKUP(B683,quide!$A$2:F747,6,0))</f>
        <v>#N/A</v>
      </c>
      <c r="F683" s="62" t="e">
        <f>VLOOKUP(C683,quide!$A$1:K1677,5,0)</f>
        <v>#N/A</v>
      </c>
      <c r="G683" s="63" t="e">
        <f t="shared" si="51"/>
        <v>#N/A</v>
      </c>
      <c r="H683" s="62">
        <f>IFERROR(VLOOKUP(B683,tbl5_piv!A:D,4,0),0)</f>
        <v>0</v>
      </c>
      <c r="I683" s="62">
        <f t="shared" si="52"/>
        <v>0</v>
      </c>
      <c r="J683" s="62">
        <f t="shared" si="53"/>
        <v>0</v>
      </c>
      <c r="K683" s="62">
        <f t="shared" si="54"/>
        <v>0</v>
      </c>
    </row>
    <row r="684" spans="1:11" ht="23.25" hidden="1" customHeight="1" x14ac:dyDescent="0.25">
      <c r="A684">
        <v>679</v>
      </c>
      <c r="B684" t="e">
        <f>IF(ISBLANK(A684),0,IF(AND(ISERROR(VLOOKUP(VLOOKUP(A684,ishod_substance!A:G,7,0),$B$4:B683,1,0))=TRUE,VLOOKUP(A684,ishod_substance!A:G,7,0)&gt;0),VLOOKUP(A684,ishod_substance!A:G,7,0),0))</f>
        <v>#N/A</v>
      </c>
      <c r="C684" s="78" t="e">
        <f t="shared" si="50"/>
        <v>#N/A</v>
      </c>
      <c r="D684" s="61" t="e">
        <f>VLOOKUP(C684,quide!A:B,2,0)</f>
        <v>#N/A</v>
      </c>
      <c r="E684" s="62" t="e">
        <f>IF(VLOOKUP(B684,quide!$A$2:F748,3,0)&gt;0,VLOOKUP(B684,quide!$A$2:F748,3,0),VLOOKUP(B684,quide!$A$2:F748,6,0))</f>
        <v>#N/A</v>
      </c>
      <c r="F684" s="62" t="e">
        <f>VLOOKUP(C684,quide!$A$1:K1678,5,0)</f>
        <v>#N/A</v>
      </c>
      <c r="G684" s="63" t="e">
        <f t="shared" si="51"/>
        <v>#N/A</v>
      </c>
      <c r="H684" s="62">
        <f>IFERROR(VLOOKUP(B684,tbl5_piv!A:D,4,0),0)</f>
        <v>0</v>
      </c>
      <c r="I684" s="62">
        <f t="shared" si="52"/>
        <v>0</v>
      </c>
      <c r="J684" s="62">
        <f t="shared" si="53"/>
        <v>0</v>
      </c>
      <c r="K684" s="62">
        <f t="shared" si="54"/>
        <v>0</v>
      </c>
    </row>
    <row r="685" spans="1:11" ht="23.25" hidden="1" customHeight="1" x14ac:dyDescent="0.25">
      <c r="A685">
        <v>680</v>
      </c>
      <c r="B685" t="e">
        <f>IF(ISBLANK(A685),0,IF(AND(ISERROR(VLOOKUP(VLOOKUP(A685,ishod_substance!A:G,7,0),$B$4:B684,1,0))=TRUE,VLOOKUP(A685,ishod_substance!A:G,7,0)&gt;0),VLOOKUP(A685,ishod_substance!A:G,7,0),0))</f>
        <v>#N/A</v>
      </c>
      <c r="C685" s="78" t="e">
        <f t="shared" si="50"/>
        <v>#N/A</v>
      </c>
      <c r="D685" s="61" t="e">
        <f>VLOOKUP(C685,quide!A:B,2,0)</f>
        <v>#N/A</v>
      </c>
      <c r="E685" s="62" t="e">
        <f>IF(VLOOKUP(B685,quide!$A$2:F749,3,0)&gt;0,VLOOKUP(B685,quide!$A$2:F749,3,0),VLOOKUP(B685,quide!$A$2:F749,6,0))</f>
        <v>#N/A</v>
      </c>
      <c r="F685" s="62" t="e">
        <f>VLOOKUP(C685,quide!$A$1:K1679,5,0)</f>
        <v>#N/A</v>
      </c>
      <c r="G685" s="63" t="e">
        <f t="shared" si="51"/>
        <v>#N/A</v>
      </c>
      <c r="H685" s="62">
        <f>IFERROR(VLOOKUP(B685,tbl5_piv!A:D,4,0),0)</f>
        <v>0</v>
      </c>
      <c r="I685" s="62">
        <f t="shared" si="52"/>
        <v>0</v>
      </c>
      <c r="J685" s="62">
        <f t="shared" si="53"/>
        <v>0</v>
      </c>
      <c r="K685" s="62">
        <f t="shared" si="54"/>
        <v>0</v>
      </c>
    </row>
    <row r="686" spans="1:11" ht="23.25" hidden="1" customHeight="1" x14ac:dyDescent="0.25">
      <c r="A686">
        <v>681</v>
      </c>
      <c r="B686" t="e">
        <f>IF(ISBLANK(A686),0,IF(AND(ISERROR(VLOOKUP(VLOOKUP(A686,ishod_substance!A:G,7,0),$B$4:B685,1,0))=TRUE,VLOOKUP(A686,ishod_substance!A:G,7,0)&gt;0),VLOOKUP(A686,ishod_substance!A:G,7,0),0))</f>
        <v>#N/A</v>
      </c>
      <c r="C686" s="78" t="e">
        <f t="shared" si="50"/>
        <v>#N/A</v>
      </c>
      <c r="D686" s="61" t="e">
        <f>VLOOKUP(C686,quide!A:B,2,0)</f>
        <v>#N/A</v>
      </c>
      <c r="E686" s="62" t="e">
        <f>IF(VLOOKUP(B686,quide!$A$2:F750,3,0)&gt;0,VLOOKUP(B686,quide!$A$2:F750,3,0),VLOOKUP(B686,quide!$A$2:F750,6,0))</f>
        <v>#N/A</v>
      </c>
      <c r="F686" s="62" t="e">
        <f>VLOOKUP(C686,quide!$A$1:K1680,5,0)</f>
        <v>#N/A</v>
      </c>
      <c r="G686" s="63" t="e">
        <f t="shared" si="51"/>
        <v>#N/A</v>
      </c>
      <c r="H686" s="62">
        <f>IFERROR(VLOOKUP(B686,tbl5_piv!A:D,4,0),0)</f>
        <v>0</v>
      </c>
      <c r="I686" s="62">
        <f t="shared" si="52"/>
        <v>0</v>
      </c>
      <c r="J686" s="62">
        <f t="shared" si="53"/>
        <v>0</v>
      </c>
      <c r="K686" s="62">
        <f t="shared" si="54"/>
        <v>0</v>
      </c>
    </row>
    <row r="687" spans="1:11" ht="23.25" hidden="1" customHeight="1" x14ac:dyDescent="0.25">
      <c r="A687">
        <v>682</v>
      </c>
      <c r="B687" t="e">
        <f>IF(ISBLANK(A687),0,IF(AND(ISERROR(VLOOKUP(VLOOKUP(A687,ishod_substance!A:G,7,0),$B$4:B686,1,0))=TRUE,VLOOKUP(A687,ishod_substance!A:G,7,0)&gt;0),VLOOKUP(A687,ishod_substance!A:G,7,0),0))</f>
        <v>#N/A</v>
      </c>
      <c r="C687" s="78" t="e">
        <f t="shared" si="50"/>
        <v>#N/A</v>
      </c>
      <c r="D687" s="61" t="e">
        <f>VLOOKUP(C687,quide!A:B,2,0)</f>
        <v>#N/A</v>
      </c>
      <c r="E687" s="62" t="e">
        <f>IF(VLOOKUP(B687,quide!$A$2:F751,3,0)&gt;0,VLOOKUP(B687,quide!$A$2:F751,3,0),VLOOKUP(B687,quide!$A$2:F751,6,0))</f>
        <v>#N/A</v>
      </c>
      <c r="F687" s="62" t="e">
        <f>VLOOKUP(C687,quide!$A$1:K1681,5,0)</f>
        <v>#N/A</v>
      </c>
      <c r="G687" s="63" t="e">
        <f t="shared" si="51"/>
        <v>#N/A</v>
      </c>
      <c r="H687" s="62">
        <f>IFERROR(VLOOKUP(B687,tbl5_piv!A:D,4,0),0)</f>
        <v>0</v>
      </c>
      <c r="I687" s="62">
        <f t="shared" si="52"/>
        <v>0</v>
      </c>
      <c r="J687" s="62">
        <f t="shared" si="53"/>
        <v>0</v>
      </c>
      <c r="K687" s="62">
        <f t="shared" si="54"/>
        <v>0</v>
      </c>
    </row>
    <row r="688" spans="1:11" ht="23.25" hidden="1" customHeight="1" x14ac:dyDescent="0.25">
      <c r="A688">
        <v>683</v>
      </c>
      <c r="B688" t="e">
        <f>IF(ISBLANK(A688),0,IF(AND(ISERROR(VLOOKUP(VLOOKUP(A688,ishod_substance!A:G,7,0),$B$4:B687,1,0))=TRUE,VLOOKUP(A688,ishod_substance!A:G,7,0)&gt;0),VLOOKUP(A688,ishod_substance!A:G,7,0),0))</f>
        <v>#N/A</v>
      </c>
      <c r="C688" s="78" t="e">
        <f t="shared" si="50"/>
        <v>#N/A</v>
      </c>
      <c r="D688" s="61" t="e">
        <f>VLOOKUP(C688,quide!A:B,2,0)</f>
        <v>#N/A</v>
      </c>
      <c r="E688" s="62" t="e">
        <f>IF(VLOOKUP(B688,quide!$A$2:F752,3,0)&gt;0,VLOOKUP(B688,quide!$A$2:F752,3,0),VLOOKUP(B688,quide!$A$2:F752,6,0))</f>
        <v>#N/A</v>
      </c>
      <c r="F688" s="62" t="e">
        <f>VLOOKUP(C688,quide!$A$1:K1682,5,0)</f>
        <v>#N/A</v>
      </c>
      <c r="G688" s="63" t="e">
        <f t="shared" si="51"/>
        <v>#N/A</v>
      </c>
      <c r="H688" s="62">
        <f>IFERROR(VLOOKUP(B688,tbl5_piv!A:D,4,0),0)</f>
        <v>0</v>
      </c>
      <c r="I688" s="62">
        <f t="shared" si="52"/>
        <v>0</v>
      </c>
      <c r="J688" s="62">
        <f t="shared" si="53"/>
        <v>0</v>
      </c>
      <c r="K688" s="62">
        <f t="shared" si="54"/>
        <v>0</v>
      </c>
    </row>
    <row r="689" spans="1:11" ht="23.25" hidden="1" customHeight="1" x14ac:dyDescent="0.25">
      <c r="A689">
        <v>684</v>
      </c>
      <c r="B689" t="e">
        <f>IF(ISBLANK(A689),0,IF(AND(ISERROR(VLOOKUP(VLOOKUP(A689,ishod_substance!A:G,7,0),$B$4:B688,1,0))=TRUE,VLOOKUP(A689,ishod_substance!A:G,7,0)&gt;0),VLOOKUP(A689,ishod_substance!A:G,7,0),0))</f>
        <v>#N/A</v>
      </c>
      <c r="C689" s="78" t="e">
        <f t="shared" si="50"/>
        <v>#N/A</v>
      </c>
      <c r="D689" s="61" t="e">
        <f>VLOOKUP(C689,quide!A:B,2,0)</f>
        <v>#N/A</v>
      </c>
      <c r="E689" s="62" t="e">
        <f>IF(VLOOKUP(B689,quide!$A$2:F753,3,0)&gt;0,VLOOKUP(B689,quide!$A$2:F753,3,0),VLOOKUP(B689,quide!$A$2:F753,6,0))</f>
        <v>#N/A</v>
      </c>
      <c r="F689" s="62" t="e">
        <f>VLOOKUP(C689,quide!$A$1:K1683,5,0)</f>
        <v>#N/A</v>
      </c>
      <c r="G689" s="63" t="e">
        <f t="shared" si="51"/>
        <v>#N/A</v>
      </c>
      <c r="H689" s="62">
        <f>IFERROR(VLOOKUP(B689,tbl5_piv!A:D,4,0),0)</f>
        <v>0</v>
      </c>
      <c r="I689" s="62">
        <f t="shared" si="52"/>
        <v>0</v>
      </c>
      <c r="J689" s="62">
        <f t="shared" si="53"/>
        <v>0</v>
      </c>
      <c r="K689" s="62">
        <f t="shared" si="54"/>
        <v>0</v>
      </c>
    </row>
    <row r="690" spans="1:11" ht="23.25" hidden="1" customHeight="1" x14ac:dyDescent="0.25">
      <c r="A690">
        <v>685</v>
      </c>
      <c r="B690" t="e">
        <f>IF(ISBLANK(A690),0,IF(AND(ISERROR(VLOOKUP(VLOOKUP(A690,ishod_substance!A:G,7,0),$B$4:B689,1,0))=TRUE,VLOOKUP(A690,ishod_substance!A:G,7,0)&gt;0),VLOOKUP(A690,ishod_substance!A:G,7,0),0))</f>
        <v>#N/A</v>
      </c>
      <c r="C690" s="78" t="e">
        <f t="shared" si="50"/>
        <v>#N/A</v>
      </c>
      <c r="D690" s="61" t="e">
        <f>VLOOKUP(C690,quide!A:B,2,0)</f>
        <v>#N/A</v>
      </c>
      <c r="E690" s="62" t="e">
        <f>IF(VLOOKUP(B690,quide!$A$2:F754,3,0)&gt;0,VLOOKUP(B690,quide!$A$2:F754,3,0),VLOOKUP(B690,quide!$A$2:F754,6,0))</f>
        <v>#N/A</v>
      </c>
      <c r="F690" s="62" t="e">
        <f>VLOOKUP(C690,quide!$A$1:K1684,5,0)</f>
        <v>#N/A</v>
      </c>
      <c r="G690" s="63" t="e">
        <f t="shared" si="51"/>
        <v>#N/A</v>
      </c>
      <c r="H690" s="62">
        <f>IFERROR(VLOOKUP(B690,tbl5_piv!A:D,4,0),0)</f>
        <v>0</v>
      </c>
      <c r="I690" s="62">
        <f t="shared" si="52"/>
        <v>0</v>
      </c>
      <c r="J690" s="62">
        <f t="shared" si="53"/>
        <v>0</v>
      </c>
      <c r="K690" s="62">
        <f t="shared" si="54"/>
        <v>0</v>
      </c>
    </row>
    <row r="691" spans="1:11" ht="23.25" hidden="1" customHeight="1" x14ac:dyDescent="0.25">
      <c r="A691">
        <v>686</v>
      </c>
      <c r="B691" t="e">
        <f>IF(ISBLANK(A691),0,IF(AND(ISERROR(VLOOKUP(VLOOKUP(A691,ishod_substance!A:G,7,0),$B$4:B690,1,0))=TRUE,VLOOKUP(A691,ishod_substance!A:G,7,0)&gt;0),VLOOKUP(A691,ishod_substance!A:G,7,0),0))</f>
        <v>#N/A</v>
      </c>
      <c r="C691" s="78" t="e">
        <f t="shared" si="50"/>
        <v>#N/A</v>
      </c>
      <c r="D691" s="61" t="e">
        <f>VLOOKUP(C691,quide!A:B,2,0)</f>
        <v>#N/A</v>
      </c>
      <c r="E691" s="62" t="e">
        <f>IF(VLOOKUP(B691,quide!$A$2:F755,3,0)&gt;0,VLOOKUP(B691,quide!$A$2:F755,3,0),VLOOKUP(B691,quide!$A$2:F755,6,0))</f>
        <v>#N/A</v>
      </c>
      <c r="F691" s="62" t="e">
        <f>VLOOKUP(C691,quide!$A$1:K1685,5,0)</f>
        <v>#N/A</v>
      </c>
      <c r="G691" s="63" t="e">
        <f t="shared" si="51"/>
        <v>#N/A</v>
      </c>
      <c r="H691" s="62">
        <f>IFERROR(VLOOKUP(B691,tbl5_piv!A:D,4,0),0)</f>
        <v>0</v>
      </c>
      <c r="I691" s="62">
        <f t="shared" si="52"/>
        <v>0</v>
      </c>
      <c r="J691" s="62">
        <f t="shared" si="53"/>
        <v>0</v>
      </c>
      <c r="K691" s="62">
        <f t="shared" si="54"/>
        <v>0</v>
      </c>
    </row>
    <row r="692" spans="1:11" ht="23.25" hidden="1" customHeight="1" x14ac:dyDescent="0.25">
      <c r="A692">
        <v>687</v>
      </c>
      <c r="B692" t="e">
        <f>IF(ISBLANK(A692),0,IF(AND(ISERROR(VLOOKUP(VLOOKUP(A692,ishod_substance!A:G,7,0),$B$4:B691,1,0))=TRUE,VLOOKUP(A692,ishod_substance!A:G,7,0)&gt;0),VLOOKUP(A692,ishod_substance!A:G,7,0),0))</f>
        <v>#N/A</v>
      </c>
      <c r="C692" s="78" t="e">
        <f t="shared" si="50"/>
        <v>#N/A</v>
      </c>
      <c r="D692" s="61" t="e">
        <f>VLOOKUP(C692,quide!A:B,2,0)</f>
        <v>#N/A</v>
      </c>
      <c r="E692" s="62" t="e">
        <f>IF(VLOOKUP(B692,quide!$A$2:F756,3,0)&gt;0,VLOOKUP(B692,quide!$A$2:F756,3,0),VLOOKUP(B692,quide!$A$2:F756,6,0))</f>
        <v>#N/A</v>
      </c>
      <c r="F692" s="62" t="e">
        <f>VLOOKUP(C692,quide!$A$1:K1686,5,0)</f>
        <v>#N/A</v>
      </c>
      <c r="G692" s="63" t="e">
        <f t="shared" si="51"/>
        <v>#N/A</v>
      </c>
      <c r="H692" s="62">
        <f>IFERROR(VLOOKUP(B692,tbl5_piv!A:D,4,0),0)</f>
        <v>0</v>
      </c>
      <c r="I692" s="62">
        <f t="shared" si="52"/>
        <v>0</v>
      </c>
      <c r="J692" s="62">
        <f t="shared" si="53"/>
        <v>0</v>
      </c>
      <c r="K692" s="62">
        <f t="shared" si="54"/>
        <v>0</v>
      </c>
    </row>
    <row r="693" spans="1:11" ht="23.25" hidden="1" customHeight="1" x14ac:dyDescent="0.25">
      <c r="A693">
        <v>688</v>
      </c>
      <c r="B693" t="e">
        <f>IF(ISBLANK(A693),0,IF(AND(ISERROR(VLOOKUP(VLOOKUP(A693,ishod_substance!A:G,7,0),$B$4:B692,1,0))=TRUE,VLOOKUP(A693,ishod_substance!A:G,7,0)&gt;0),VLOOKUP(A693,ishod_substance!A:G,7,0),0))</f>
        <v>#N/A</v>
      </c>
      <c r="C693" s="78" t="e">
        <f t="shared" si="50"/>
        <v>#N/A</v>
      </c>
      <c r="D693" s="61" t="e">
        <f>VLOOKUP(C693,quide!A:B,2,0)</f>
        <v>#N/A</v>
      </c>
      <c r="E693" s="62" t="e">
        <f>IF(VLOOKUP(B693,quide!$A$2:F757,3,0)&gt;0,VLOOKUP(B693,quide!$A$2:F757,3,0),VLOOKUP(B693,quide!$A$2:F757,6,0))</f>
        <v>#N/A</v>
      </c>
      <c r="F693" s="62" t="e">
        <f>VLOOKUP(C693,quide!$A$1:K1687,5,0)</f>
        <v>#N/A</v>
      </c>
      <c r="G693" s="63" t="e">
        <f t="shared" si="51"/>
        <v>#N/A</v>
      </c>
      <c r="H693" s="62">
        <f>IFERROR(VLOOKUP(B693,tbl5_piv!A:D,4,0),0)</f>
        <v>0</v>
      </c>
      <c r="I693" s="62">
        <f t="shared" si="52"/>
        <v>0</v>
      </c>
      <c r="J693" s="62">
        <f t="shared" si="53"/>
        <v>0</v>
      </c>
      <c r="K693" s="62">
        <f t="shared" si="54"/>
        <v>0</v>
      </c>
    </row>
    <row r="694" spans="1:11" ht="23.25" hidden="1" customHeight="1" x14ac:dyDescent="0.25">
      <c r="A694">
        <v>689</v>
      </c>
      <c r="B694" t="e">
        <f>IF(ISBLANK(A694),0,IF(AND(ISERROR(VLOOKUP(VLOOKUP(A694,ishod_substance!A:G,7,0),$B$4:B693,1,0))=TRUE,VLOOKUP(A694,ishod_substance!A:G,7,0)&gt;0),VLOOKUP(A694,ishod_substance!A:G,7,0),0))</f>
        <v>#N/A</v>
      </c>
      <c r="C694" s="78" t="e">
        <f t="shared" si="50"/>
        <v>#N/A</v>
      </c>
      <c r="D694" s="61" t="e">
        <f>VLOOKUP(C694,quide!A:B,2,0)</f>
        <v>#N/A</v>
      </c>
      <c r="E694" s="62" t="e">
        <f>IF(VLOOKUP(B694,quide!$A$2:F758,3,0)&gt;0,VLOOKUP(B694,quide!$A$2:F758,3,0),VLOOKUP(B694,quide!$A$2:F758,6,0))</f>
        <v>#N/A</v>
      </c>
      <c r="F694" s="62" t="e">
        <f>VLOOKUP(C694,quide!$A$1:K1688,5,0)</f>
        <v>#N/A</v>
      </c>
      <c r="G694" s="63" t="e">
        <f t="shared" si="51"/>
        <v>#N/A</v>
      </c>
      <c r="H694" s="62">
        <f>IFERROR(VLOOKUP(B694,tbl5_piv!A:D,4,0),0)</f>
        <v>0</v>
      </c>
      <c r="I694" s="62">
        <f t="shared" si="52"/>
        <v>0</v>
      </c>
      <c r="J694" s="62">
        <f t="shared" si="53"/>
        <v>0</v>
      </c>
      <c r="K694" s="62">
        <f t="shared" si="54"/>
        <v>0</v>
      </c>
    </row>
    <row r="695" spans="1:11" ht="23.25" hidden="1" customHeight="1" x14ac:dyDescent="0.25">
      <c r="A695">
        <v>690</v>
      </c>
      <c r="B695" t="e">
        <f>IF(ISBLANK(A695),0,IF(AND(ISERROR(VLOOKUP(VLOOKUP(A695,ishod_substance!A:G,7,0),$B$4:B694,1,0))=TRUE,VLOOKUP(A695,ishod_substance!A:G,7,0)&gt;0),VLOOKUP(A695,ishod_substance!A:G,7,0),0))</f>
        <v>#N/A</v>
      </c>
      <c r="C695" s="78" t="e">
        <f t="shared" si="50"/>
        <v>#N/A</v>
      </c>
      <c r="D695" s="61" t="e">
        <f>VLOOKUP(C695,quide!A:B,2,0)</f>
        <v>#N/A</v>
      </c>
      <c r="E695" s="62" t="e">
        <f>IF(VLOOKUP(B695,quide!$A$2:F759,3,0)&gt;0,VLOOKUP(B695,quide!$A$2:F759,3,0),VLOOKUP(B695,quide!$A$2:F759,6,0))</f>
        <v>#N/A</v>
      </c>
      <c r="F695" s="62" t="e">
        <f>VLOOKUP(C695,quide!$A$1:K1689,5,0)</f>
        <v>#N/A</v>
      </c>
      <c r="G695" s="63" t="e">
        <f t="shared" si="51"/>
        <v>#N/A</v>
      </c>
      <c r="H695" s="62">
        <f>IFERROR(VLOOKUP(B695,tbl5_piv!A:D,4,0),0)</f>
        <v>0</v>
      </c>
      <c r="I695" s="62">
        <f t="shared" si="52"/>
        <v>0</v>
      </c>
      <c r="J695" s="62">
        <f t="shared" si="53"/>
        <v>0</v>
      </c>
      <c r="K695" s="62">
        <f t="shared" si="54"/>
        <v>0</v>
      </c>
    </row>
    <row r="696" spans="1:11" ht="23.25" hidden="1" customHeight="1" x14ac:dyDescent="0.25">
      <c r="A696">
        <v>691</v>
      </c>
      <c r="B696" t="e">
        <f>IF(ISBLANK(A696),0,IF(AND(ISERROR(VLOOKUP(VLOOKUP(A696,ishod_substance!A:G,7,0),$B$4:B695,1,0))=TRUE,VLOOKUP(A696,ishod_substance!A:G,7,0)&gt;0),VLOOKUP(A696,ishod_substance!A:G,7,0),0))</f>
        <v>#N/A</v>
      </c>
      <c r="C696" s="78" t="e">
        <f t="shared" si="50"/>
        <v>#N/A</v>
      </c>
      <c r="D696" s="61" t="e">
        <f>VLOOKUP(C696,quide!A:B,2,0)</f>
        <v>#N/A</v>
      </c>
      <c r="E696" s="62" t="e">
        <f>IF(VLOOKUP(B696,quide!$A$2:F760,3,0)&gt;0,VLOOKUP(B696,quide!$A$2:F760,3,0),VLOOKUP(B696,quide!$A$2:F760,6,0))</f>
        <v>#N/A</v>
      </c>
      <c r="F696" s="62" t="e">
        <f>VLOOKUP(C696,quide!$A$1:K1690,5,0)</f>
        <v>#N/A</v>
      </c>
      <c r="G696" s="63" t="e">
        <f t="shared" si="51"/>
        <v>#N/A</v>
      </c>
      <c r="H696" s="62">
        <f>IFERROR(VLOOKUP(B696,tbl5_piv!A:D,4,0),0)</f>
        <v>0</v>
      </c>
      <c r="I696" s="62">
        <f t="shared" si="52"/>
        <v>0</v>
      </c>
      <c r="J696" s="62">
        <f t="shared" si="53"/>
        <v>0</v>
      </c>
      <c r="K696" s="62">
        <f t="shared" si="54"/>
        <v>0</v>
      </c>
    </row>
    <row r="697" spans="1:11" ht="23.25" hidden="1" customHeight="1" x14ac:dyDescent="0.25">
      <c r="A697">
        <v>692</v>
      </c>
      <c r="B697" t="e">
        <f>IF(ISBLANK(A697),0,IF(AND(ISERROR(VLOOKUP(VLOOKUP(A697,ishod_substance!A:G,7,0),$B$4:B696,1,0))=TRUE,VLOOKUP(A697,ishod_substance!A:G,7,0)&gt;0),VLOOKUP(A697,ishod_substance!A:G,7,0),0))</f>
        <v>#N/A</v>
      </c>
      <c r="C697" s="78" t="e">
        <f t="shared" si="50"/>
        <v>#N/A</v>
      </c>
      <c r="D697" s="61" t="e">
        <f>VLOOKUP(C697,quide!A:B,2,0)</f>
        <v>#N/A</v>
      </c>
      <c r="E697" s="62" t="e">
        <f>IF(VLOOKUP(B697,quide!$A$2:F761,3,0)&gt;0,VLOOKUP(B697,quide!$A$2:F761,3,0),VLOOKUP(B697,quide!$A$2:F761,6,0))</f>
        <v>#N/A</v>
      </c>
      <c r="F697" s="62" t="e">
        <f>VLOOKUP(C697,quide!$A$1:K1691,5,0)</f>
        <v>#N/A</v>
      </c>
      <c r="G697" s="63" t="e">
        <f t="shared" si="51"/>
        <v>#N/A</v>
      </c>
      <c r="H697" s="62">
        <f>IFERROR(VLOOKUP(B697,tbl5_piv!A:D,4,0),0)</f>
        <v>0</v>
      </c>
      <c r="I697" s="62">
        <f t="shared" si="52"/>
        <v>0</v>
      </c>
      <c r="J697" s="62">
        <f t="shared" si="53"/>
        <v>0</v>
      </c>
      <c r="K697" s="62">
        <f t="shared" si="54"/>
        <v>0</v>
      </c>
    </row>
    <row r="698" spans="1:11" ht="23.25" hidden="1" customHeight="1" x14ac:dyDescent="0.25">
      <c r="A698">
        <v>693</v>
      </c>
      <c r="B698" t="e">
        <f>IF(ISBLANK(A698),0,IF(AND(ISERROR(VLOOKUP(VLOOKUP(A698,ishod_substance!A:G,7,0),$B$4:B697,1,0))=TRUE,VLOOKUP(A698,ishod_substance!A:G,7,0)&gt;0),VLOOKUP(A698,ishod_substance!A:G,7,0),0))</f>
        <v>#N/A</v>
      </c>
      <c r="C698" s="78" t="e">
        <f t="shared" si="50"/>
        <v>#N/A</v>
      </c>
      <c r="D698" s="61" t="e">
        <f>VLOOKUP(C698,quide!A:B,2,0)</f>
        <v>#N/A</v>
      </c>
      <c r="E698" s="62" t="e">
        <f>IF(VLOOKUP(B698,quide!$A$2:F762,3,0)&gt;0,VLOOKUP(B698,quide!$A$2:F762,3,0),VLOOKUP(B698,quide!$A$2:F762,6,0))</f>
        <v>#N/A</v>
      </c>
      <c r="F698" s="62" t="e">
        <f>VLOOKUP(C698,quide!$A$1:K1692,5,0)</f>
        <v>#N/A</v>
      </c>
      <c r="G698" s="63" t="e">
        <f t="shared" si="51"/>
        <v>#N/A</v>
      </c>
      <c r="H698" s="62">
        <f>IFERROR(VLOOKUP(B698,tbl5_piv!A:D,4,0),0)</f>
        <v>0</v>
      </c>
      <c r="I698" s="62">
        <f t="shared" si="52"/>
        <v>0</v>
      </c>
      <c r="J698" s="62">
        <f t="shared" si="53"/>
        <v>0</v>
      </c>
      <c r="K698" s="62">
        <f t="shared" si="54"/>
        <v>0</v>
      </c>
    </row>
    <row r="699" spans="1:11" ht="23.25" hidden="1" customHeight="1" x14ac:dyDescent="0.25">
      <c r="A699">
        <v>694</v>
      </c>
      <c r="B699" t="e">
        <f>IF(ISBLANK(A699),0,IF(AND(ISERROR(VLOOKUP(VLOOKUP(A699,ishod_substance!A:G,7,0),$B$4:B698,1,0))=TRUE,VLOOKUP(A699,ishod_substance!A:G,7,0)&gt;0),VLOOKUP(A699,ishod_substance!A:G,7,0),0))</f>
        <v>#N/A</v>
      </c>
      <c r="C699" s="78" t="e">
        <f t="shared" si="50"/>
        <v>#N/A</v>
      </c>
      <c r="D699" s="61" t="e">
        <f>VLOOKUP(C699,quide!A:B,2,0)</f>
        <v>#N/A</v>
      </c>
      <c r="E699" s="62" t="e">
        <f>IF(VLOOKUP(B699,quide!$A$2:F763,3,0)&gt;0,VLOOKUP(B699,quide!$A$2:F763,3,0),VLOOKUP(B699,quide!$A$2:F763,6,0))</f>
        <v>#N/A</v>
      </c>
      <c r="F699" s="62" t="e">
        <f>VLOOKUP(C699,quide!$A$1:K1693,5,0)</f>
        <v>#N/A</v>
      </c>
      <c r="G699" s="63" t="e">
        <f t="shared" si="51"/>
        <v>#N/A</v>
      </c>
      <c r="H699" s="62">
        <f>IFERROR(VLOOKUP(B699,tbl5_piv!A:D,4,0),0)</f>
        <v>0</v>
      </c>
      <c r="I699" s="62">
        <f t="shared" si="52"/>
        <v>0</v>
      </c>
      <c r="J699" s="62">
        <f t="shared" si="53"/>
        <v>0</v>
      </c>
      <c r="K699" s="62">
        <f t="shared" si="54"/>
        <v>0</v>
      </c>
    </row>
    <row r="700" spans="1:11" ht="23.25" hidden="1" customHeight="1" x14ac:dyDescent="0.25">
      <c r="A700">
        <v>695</v>
      </c>
      <c r="B700" t="e">
        <f>IF(ISBLANK(A700),0,IF(AND(ISERROR(VLOOKUP(VLOOKUP(A700,ishod_substance!A:G,7,0),$B$4:B699,1,0))=TRUE,VLOOKUP(A700,ishod_substance!A:G,7,0)&gt;0),VLOOKUP(A700,ishod_substance!A:G,7,0),0))</f>
        <v>#N/A</v>
      </c>
      <c r="C700" s="78" t="e">
        <f t="shared" si="50"/>
        <v>#N/A</v>
      </c>
      <c r="D700" s="61" t="e">
        <f>VLOOKUP(C700,quide!A:B,2,0)</f>
        <v>#N/A</v>
      </c>
      <c r="E700" s="62" t="e">
        <f>IF(VLOOKUP(B700,quide!$A$2:F764,3,0)&gt;0,VLOOKUP(B700,quide!$A$2:F764,3,0),VLOOKUP(B700,quide!$A$2:F764,6,0))</f>
        <v>#N/A</v>
      </c>
      <c r="F700" s="62" t="e">
        <f>VLOOKUP(C700,quide!$A$1:K1694,5,0)</f>
        <v>#N/A</v>
      </c>
      <c r="G700" s="63" t="e">
        <f t="shared" si="51"/>
        <v>#N/A</v>
      </c>
      <c r="H700" s="62">
        <f>IFERROR(VLOOKUP(B700,tbl5_piv!A:D,4,0),0)</f>
        <v>0</v>
      </c>
      <c r="I700" s="62">
        <f t="shared" si="52"/>
        <v>0</v>
      </c>
      <c r="J700" s="62">
        <f t="shared" si="53"/>
        <v>0</v>
      </c>
      <c r="K700" s="62">
        <f t="shared" si="54"/>
        <v>0</v>
      </c>
    </row>
    <row r="701" spans="1:11" ht="23.25" hidden="1" customHeight="1" x14ac:dyDescent="0.25">
      <c r="A701">
        <v>696</v>
      </c>
      <c r="B701" t="e">
        <f>IF(ISBLANK(A701),0,IF(AND(ISERROR(VLOOKUP(VLOOKUP(A701,ishod_substance!A:G,7,0),$B$4:B700,1,0))=TRUE,VLOOKUP(A701,ishod_substance!A:G,7,0)&gt;0),VLOOKUP(A701,ishod_substance!A:G,7,0),0))</f>
        <v>#N/A</v>
      </c>
      <c r="C701" s="78" t="e">
        <f t="shared" si="50"/>
        <v>#N/A</v>
      </c>
      <c r="D701" s="61" t="e">
        <f>VLOOKUP(C701,quide!A:B,2,0)</f>
        <v>#N/A</v>
      </c>
      <c r="E701" s="62" t="e">
        <f>IF(VLOOKUP(B701,quide!$A$2:F765,3,0)&gt;0,VLOOKUP(B701,quide!$A$2:F765,3,0),VLOOKUP(B701,quide!$A$2:F765,6,0))</f>
        <v>#N/A</v>
      </c>
      <c r="F701" s="62" t="e">
        <f>VLOOKUP(C701,quide!$A$1:K1695,5,0)</f>
        <v>#N/A</v>
      </c>
      <c r="G701" s="63" t="e">
        <f t="shared" si="51"/>
        <v>#N/A</v>
      </c>
      <c r="H701" s="62">
        <f>IFERROR(VLOOKUP(B701,tbl5_piv!A:D,4,0),0)</f>
        <v>0</v>
      </c>
      <c r="I701" s="62">
        <f t="shared" si="52"/>
        <v>0</v>
      </c>
      <c r="J701" s="62">
        <f t="shared" si="53"/>
        <v>0</v>
      </c>
      <c r="K701" s="62">
        <f t="shared" si="54"/>
        <v>0</v>
      </c>
    </row>
    <row r="702" spans="1:11" ht="23.25" hidden="1" customHeight="1" x14ac:dyDescent="0.25">
      <c r="A702">
        <v>697</v>
      </c>
      <c r="B702" t="e">
        <f>IF(ISBLANK(A702),0,IF(AND(ISERROR(VLOOKUP(VLOOKUP(A702,ishod_substance!A:G,7,0),$B$4:B701,1,0))=TRUE,VLOOKUP(A702,ishod_substance!A:G,7,0)&gt;0),VLOOKUP(A702,ishod_substance!A:G,7,0),0))</f>
        <v>#N/A</v>
      </c>
      <c r="C702" s="78" t="e">
        <f t="shared" si="50"/>
        <v>#N/A</v>
      </c>
      <c r="D702" s="61" t="e">
        <f>VLOOKUP(C702,quide!A:B,2,0)</f>
        <v>#N/A</v>
      </c>
      <c r="E702" s="62" t="e">
        <f>IF(VLOOKUP(B702,quide!$A$2:F766,3,0)&gt;0,VLOOKUP(B702,quide!$A$2:F766,3,0),VLOOKUP(B702,quide!$A$2:F766,6,0))</f>
        <v>#N/A</v>
      </c>
      <c r="F702" s="62" t="e">
        <f>VLOOKUP(C702,quide!$A$1:K1696,5,0)</f>
        <v>#N/A</v>
      </c>
      <c r="G702" s="63" t="e">
        <f t="shared" si="51"/>
        <v>#N/A</v>
      </c>
      <c r="H702" s="62">
        <f>IFERROR(VLOOKUP(B702,tbl5_piv!A:D,4,0),0)</f>
        <v>0</v>
      </c>
      <c r="I702" s="62">
        <f t="shared" si="52"/>
        <v>0</v>
      </c>
      <c r="J702" s="62">
        <f t="shared" si="53"/>
        <v>0</v>
      </c>
      <c r="K702" s="62">
        <f t="shared" si="54"/>
        <v>0</v>
      </c>
    </row>
    <row r="703" spans="1:11" ht="23.25" hidden="1" customHeight="1" x14ac:dyDescent="0.25">
      <c r="A703">
        <v>698</v>
      </c>
      <c r="B703" t="e">
        <f>IF(ISBLANK(A703),0,IF(AND(ISERROR(VLOOKUP(VLOOKUP(A703,ishod_substance!A:G,7,0),$B$4:B702,1,0))=TRUE,VLOOKUP(A703,ishod_substance!A:G,7,0)&gt;0),VLOOKUP(A703,ishod_substance!A:G,7,0),0))</f>
        <v>#N/A</v>
      </c>
      <c r="C703" s="78" t="e">
        <f t="shared" si="50"/>
        <v>#N/A</v>
      </c>
      <c r="D703" s="61" t="e">
        <f>VLOOKUP(C703,quide!A:B,2,0)</f>
        <v>#N/A</v>
      </c>
      <c r="E703" s="62" t="e">
        <f>IF(VLOOKUP(B703,quide!$A$2:F767,3,0)&gt;0,VLOOKUP(B703,quide!$A$2:F767,3,0),VLOOKUP(B703,quide!$A$2:F767,6,0))</f>
        <v>#N/A</v>
      </c>
      <c r="F703" s="62" t="e">
        <f>VLOOKUP(C703,quide!$A$1:K1697,5,0)</f>
        <v>#N/A</v>
      </c>
      <c r="G703" s="63" t="e">
        <f t="shared" si="51"/>
        <v>#N/A</v>
      </c>
      <c r="H703" s="62">
        <f>IFERROR(VLOOKUP(B703,tbl5_piv!A:D,4,0),0)</f>
        <v>0</v>
      </c>
      <c r="I703" s="62">
        <f t="shared" si="52"/>
        <v>0</v>
      </c>
      <c r="J703" s="62">
        <f t="shared" si="53"/>
        <v>0</v>
      </c>
      <c r="K703" s="62">
        <f t="shared" si="54"/>
        <v>0</v>
      </c>
    </row>
    <row r="704" spans="1:11" ht="23.25" hidden="1" customHeight="1" x14ac:dyDescent="0.25">
      <c r="A704">
        <v>699</v>
      </c>
      <c r="B704" t="e">
        <f>IF(ISBLANK(A704),0,IF(AND(ISERROR(VLOOKUP(VLOOKUP(A704,ishod_substance!A:G,7,0),$B$4:B703,1,0))=TRUE,VLOOKUP(A704,ishod_substance!A:G,7,0)&gt;0),VLOOKUP(A704,ishod_substance!A:G,7,0),0))</f>
        <v>#N/A</v>
      </c>
      <c r="C704" s="78" t="e">
        <f t="shared" si="50"/>
        <v>#N/A</v>
      </c>
      <c r="D704" s="61" t="e">
        <f>VLOOKUP(C704,quide!A:B,2,0)</f>
        <v>#N/A</v>
      </c>
      <c r="E704" s="62" t="e">
        <f>IF(VLOOKUP(B704,quide!$A$2:F768,3,0)&gt;0,VLOOKUP(B704,quide!$A$2:F768,3,0),VLOOKUP(B704,quide!$A$2:F768,6,0))</f>
        <v>#N/A</v>
      </c>
      <c r="F704" s="62" t="e">
        <f>VLOOKUP(C704,quide!$A$1:K1698,5,0)</f>
        <v>#N/A</v>
      </c>
      <c r="G704" s="63" t="e">
        <f t="shared" si="51"/>
        <v>#N/A</v>
      </c>
      <c r="H704" s="62">
        <f>IFERROR(VLOOKUP(B704,tbl5_piv!A:D,4,0),0)</f>
        <v>0</v>
      </c>
      <c r="I704" s="62">
        <f t="shared" si="52"/>
        <v>0</v>
      </c>
      <c r="J704" s="62">
        <f t="shared" si="53"/>
        <v>0</v>
      </c>
      <c r="K704" s="62">
        <f t="shared" si="54"/>
        <v>0</v>
      </c>
    </row>
    <row r="705" spans="1:11" ht="23.25" hidden="1" customHeight="1" x14ac:dyDescent="0.25">
      <c r="A705">
        <v>700</v>
      </c>
      <c r="B705" t="e">
        <f>IF(ISBLANK(A705),0,IF(AND(ISERROR(VLOOKUP(VLOOKUP(A705,ishod_substance!A:G,7,0),$B$4:B704,1,0))=TRUE,VLOOKUP(A705,ishod_substance!A:G,7,0)&gt;0),VLOOKUP(A705,ishod_substance!A:G,7,0),0))</f>
        <v>#N/A</v>
      </c>
      <c r="C705" s="78" t="e">
        <f t="shared" si="50"/>
        <v>#N/A</v>
      </c>
      <c r="D705" s="61" t="e">
        <f>VLOOKUP(C705,quide!A:B,2,0)</f>
        <v>#N/A</v>
      </c>
      <c r="E705" s="62" t="e">
        <f>IF(VLOOKUP(B705,quide!$A$2:F769,3,0)&gt;0,VLOOKUP(B705,quide!$A$2:F769,3,0),VLOOKUP(B705,quide!$A$2:F769,6,0))</f>
        <v>#N/A</v>
      </c>
      <c r="F705" s="62" t="e">
        <f>VLOOKUP(C705,quide!$A$1:K1699,5,0)</f>
        <v>#N/A</v>
      </c>
      <c r="G705" s="63" t="e">
        <f t="shared" si="51"/>
        <v>#N/A</v>
      </c>
      <c r="H705" s="62">
        <f>IFERROR(VLOOKUP(B705,tbl5_piv!A:D,4,0),0)</f>
        <v>0</v>
      </c>
      <c r="I705" s="62">
        <f t="shared" si="52"/>
        <v>0</v>
      </c>
      <c r="J705" s="62">
        <f t="shared" si="53"/>
        <v>0</v>
      </c>
      <c r="K705" s="62">
        <f t="shared" si="54"/>
        <v>0</v>
      </c>
    </row>
    <row r="706" spans="1:11" ht="23.25" hidden="1" customHeight="1" x14ac:dyDescent="0.25">
      <c r="A706">
        <v>701</v>
      </c>
      <c r="B706" t="e">
        <f>IF(ISBLANK(A706),0,IF(AND(ISERROR(VLOOKUP(VLOOKUP(A706,ishod_substance!A:G,7,0),$B$4:B705,1,0))=TRUE,VLOOKUP(A706,ishod_substance!A:G,7,0)&gt;0),VLOOKUP(A706,ishod_substance!A:G,7,0),0))</f>
        <v>#N/A</v>
      </c>
      <c r="C706" s="78" t="e">
        <f t="shared" si="50"/>
        <v>#N/A</v>
      </c>
      <c r="D706" s="61" t="e">
        <f>VLOOKUP(C706,quide!A:B,2,0)</f>
        <v>#N/A</v>
      </c>
      <c r="E706" s="62" t="e">
        <f>IF(VLOOKUP(B706,quide!$A$2:F770,3,0)&gt;0,VLOOKUP(B706,quide!$A$2:F770,3,0),VLOOKUP(B706,quide!$A$2:F770,6,0))</f>
        <v>#N/A</v>
      </c>
      <c r="F706" s="62" t="e">
        <f>VLOOKUP(C706,quide!$A$1:K1700,5,0)</f>
        <v>#N/A</v>
      </c>
      <c r="G706" s="63" t="e">
        <f t="shared" si="51"/>
        <v>#N/A</v>
      </c>
      <c r="H706" s="62">
        <f>IFERROR(VLOOKUP(B706,tbl5_piv!A:D,4,0),0)</f>
        <v>0</v>
      </c>
      <c r="I706" s="62">
        <f t="shared" si="52"/>
        <v>0</v>
      </c>
      <c r="J706" s="62">
        <f t="shared" si="53"/>
        <v>0</v>
      </c>
      <c r="K706" s="62">
        <f t="shared" si="54"/>
        <v>0</v>
      </c>
    </row>
    <row r="707" spans="1:11" ht="23.25" hidden="1" customHeight="1" x14ac:dyDescent="0.25">
      <c r="A707">
        <v>702</v>
      </c>
      <c r="B707" t="e">
        <f>IF(ISBLANK(A707),0,IF(AND(ISERROR(VLOOKUP(VLOOKUP(A707,ishod_substance!A:G,7,0),$B$4:B706,1,0))=TRUE,VLOOKUP(A707,ishod_substance!A:G,7,0)&gt;0),VLOOKUP(A707,ishod_substance!A:G,7,0),0))</f>
        <v>#N/A</v>
      </c>
      <c r="C707" s="78" t="e">
        <f t="shared" si="50"/>
        <v>#N/A</v>
      </c>
      <c r="D707" s="61" t="e">
        <f>VLOOKUP(C707,quide!A:B,2,0)</f>
        <v>#N/A</v>
      </c>
      <c r="E707" s="62" t="e">
        <f>IF(VLOOKUP(B707,quide!$A$2:F771,3,0)&gt;0,VLOOKUP(B707,quide!$A$2:F771,3,0),VLOOKUP(B707,quide!$A$2:F771,6,0))</f>
        <v>#N/A</v>
      </c>
      <c r="F707" s="62" t="e">
        <f>VLOOKUP(C707,quide!$A$1:K1701,5,0)</f>
        <v>#N/A</v>
      </c>
      <c r="G707" s="63" t="e">
        <f t="shared" si="51"/>
        <v>#N/A</v>
      </c>
      <c r="H707" s="62">
        <f>IFERROR(VLOOKUP(B707,tbl5_piv!A:D,4,0),0)</f>
        <v>0</v>
      </c>
      <c r="I707" s="62">
        <f t="shared" si="52"/>
        <v>0</v>
      </c>
      <c r="J707" s="62">
        <f t="shared" si="53"/>
        <v>0</v>
      </c>
      <c r="K707" s="62">
        <f t="shared" si="54"/>
        <v>0</v>
      </c>
    </row>
    <row r="708" spans="1:11" ht="23.25" hidden="1" customHeight="1" x14ac:dyDescent="0.25">
      <c r="A708">
        <v>703</v>
      </c>
      <c r="B708" t="e">
        <f>IF(ISBLANK(A708),0,IF(AND(ISERROR(VLOOKUP(VLOOKUP(A708,ishod_substance!A:G,7,0),$B$4:B707,1,0))=TRUE,VLOOKUP(A708,ishod_substance!A:G,7,0)&gt;0),VLOOKUP(A708,ishod_substance!A:G,7,0),0))</f>
        <v>#N/A</v>
      </c>
      <c r="C708" s="78" t="e">
        <f t="shared" si="50"/>
        <v>#N/A</v>
      </c>
      <c r="D708" s="61" t="e">
        <f>VLOOKUP(C708,quide!A:B,2,0)</f>
        <v>#N/A</v>
      </c>
      <c r="E708" s="62" t="e">
        <f>IF(VLOOKUP(B708,quide!$A$2:F772,3,0)&gt;0,VLOOKUP(B708,quide!$A$2:F772,3,0),VLOOKUP(B708,quide!$A$2:F772,6,0))</f>
        <v>#N/A</v>
      </c>
      <c r="F708" s="62" t="e">
        <f>VLOOKUP(C708,quide!$A$1:K1702,5,0)</f>
        <v>#N/A</v>
      </c>
      <c r="G708" s="63" t="e">
        <f t="shared" si="51"/>
        <v>#N/A</v>
      </c>
      <c r="H708" s="62">
        <f>IFERROR(VLOOKUP(B708,tbl5_piv!A:D,4,0),0)</f>
        <v>0</v>
      </c>
      <c r="I708" s="62">
        <f t="shared" si="52"/>
        <v>0</v>
      </c>
      <c r="J708" s="62">
        <f t="shared" si="53"/>
        <v>0</v>
      </c>
      <c r="K708" s="62">
        <f t="shared" si="54"/>
        <v>0</v>
      </c>
    </row>
    <row r="709" spans="1:11" ht="23.25" hidden="1" customHeight="1" x14ac:dyDescent="0.25">
      <c r="A709">
        <v>704</v>
      </c>
      <c r="B709" t="e">
        <f>IF(ISBLANK(A709),0,IF(AND(ISERROR(VLOOKUP(VLOOKUP(A709,ishod_substance!A:G,7,0),$B$4:B708,1,0))=TRUE,VLOOKUP(A709,ishod_substance!A:G,7,0)&gt;0),VLOOKUP(A709,ishod_substance!A:G,7,0),0))</f>
        <v>#N/A</v>
      </c>
      <c r="C709" s="78" t="e">
        <f t="shared" si="50"/>
        <v>#N/A</v>
      </c>
      <c r="D709" s="61" t="e">
        <f>VLOOKUP(C709,quide!A:B,2,0)</f>
        <v>#N/A</v>
      </c>
      <c r="E709" s="62" t="e">
        <f>IF(VLOOKUP(B709,quide!$A$2:F773,3,0)&gt;0,VLOOKUP(B709,quide!$A$2:F773,3,0),VLOOKUP(B709,quide!$A$2:F773,6,0))</f>
        <v>#N/A</v>
      </c>
      <c r="F709" s="62" t="e">
        <f>VLOOKUP(C709,quide!$A$1:K1703,5,0)</f>
        <v>#N/A</v>
      </c>
      <c r="G709" s="63" t="e">
        <f t="shared" si="51"/>
        <v>#N/A</v>
      </c>
      <c r="H709" s="62">
        <f>IFERROR(VLOOKUP(B709,tbl5_piv!A:D,4,0),0)</f>
        <v>0</v>
      </c>
      <c r="I709" s="62">
        <f t="shared" si="52"/>
        <v>0</v>
      </c>
      <c r="J709" s="62">
        <f t="shared" si="53"/>
        <v>0</v>
      </c>
      <c r="K709" s="62">
        <f t="shared" si="54"/>
        <v>0</v>
      </c>
    </row>
    <row r="710" spans="1:11" ht="23.25" hidden="1" customHeight="1" x14ac:dyDescent="0.25">
      <c r="A710">
        <v>705</v>
      </c>
      <c r="B710" t="e">
        <f>IF(ISBLANK(A710),0,IF(AND(ISERROR(VLOOKUP(VLOOKUP(A710,ishod_substance!A:G,7,0),$B$4:B709,1,0))=TRUE,VLOOKUP(A710,ishod_substance!A:G,7,0)&gt;0),VLOOKUP(A710,ishod_substance!A:G,7,0),0))</f>
        <v>#N/A</v>
      </c>
      <c r="C710" s="78" t="e">
        <f t="shared" si="50"/>
        <v>#N/A</v>
      </c>
      <c r="D710" s="61" t="e">
        <f>VLOOKUP(C710,quide!A:B,2,0)</f>
        <v>#N/A</v>
      </c>
      <c r="E710" s="62" t="e">
        <f>IF(VLOOKUP(B710,quide!$A$2:F774,3,0)&gt;0,VLOOKUP(B710,quide!$A$2:F774,3,0),VLOOKUP(B710,quide!$A$2:F774,6,0))</f>
        <v>#N/A</v>
      </c>
      <c r="F710" s="62" t="e">
        <f>VLOOKUP(C710,quide!$A$1:K1704,5,0)</f>
        <v>#N/A</v>
      </c>
      <c r="G710" s="63" t="e">
        <f t="shared" si="51"/>
        <v>#N/A</v>
      </c>
      <c r="H710" s="62">
        <f>IFERROR(VLOOKUP(B710,tbl5_piv!A:D,4,0),0)</f>
        <v>0</v>
      </c>
      <c r="I710" s="62">
        <f t="shared" si="52"/>
        <v>0</v>
      </c>
      <c r="J710" s="62">
        <f t="shared" si="53"/>
        <v>0</v>
      </c>
      <c r="K710" s="62">
        <f t="shared" si="54"/>
        <v>0</v>
      </c>
    </row>
    <row r="711" spans="1:11" ht="23.25" hidden="1" customHeight="1" x14ac:dyDescent="0.25">
      <c r="A711">
        <v>706</v>
      </c>
      <c r="B711" t="e">
        <f>IF(ISBLANK(A711),0,IF(AND(ISERROR(VLOOKUP(VLOOKUP(A711,ishod_substance!A:G,7,0),$B$4:B710,1,0))=TRUE,VLOOKUP(A711,ishod_substance!A:G,7,0)&gt;0),VLOOKUP(A711,ishod_substance!A:G,7,0),0))</f>
        <v>#N/A</v>
      </c>
      <c r="C711" s="78" t="e">
        <f t="shared" ref="C711:C774" si="55">B711</f>
        <v>#N/A</v>
      </c>
      <c r="D711" s="61" t="e">
        <f>VLOOKUP(C711,quide!A:B,2,0)</f>
        <v>#N/A</v>
      </c>
      <c r="E711" s="62" t="e">
        <f>IF(VLOOKUP(B711,quide!$A$2:F775,3,0)&gt;0,VLOOKUP(B711,quide!$A$2:F775,3,0),VLOOKUP(B711,quide!$A$2:F775,6,0))</f>
        <v>#N/A</v>
      </c>
      <c r="F711" s="62" t="e">
        <f>VLOOKUP(C711,quide!$A$1:K1705,5,0)</f>
        <v>#N/A</v>
      </c>
      <c r="G711" s="63" t="e">
        <f t="shared" ref="G711:G774" si="56">E711*H711</f>
        <v>#N/A</v>
      </c>
      <c r="H711" s="62">
        <f>IFERROR(VLOOKUP(B711,tbl5_piv!A:D,4,0),0)</f>
        <v>0</v>
      </c>
      <c r="I711" s="62">
        <f t="shared" ref="I711:I774" si="57">H711+H711*0.2</f>
        <v>0</v>
      </c>
      <c r="J711" s="62">
        <f t="shared" ref="J711:J774" si="58">H711+H711*0.4</f>
        <v>0</v>
      </c>
      <c r="K711" s="62">
        <f t="shared" ref="K711:K774" si="59">H711+H711*0.6</f>
        <v>0</v>
      </c>
    </row>
    <row r="712" spans="1:11" ht="23.25" hidden="1" customHeight="1" x14ac:dyDescent="0.25">
      <c r="A712">
        <v>707</v>
      </c>
      <c r="B712" t="e">
        <f>IF(ISBLANK(A712),0,IF(AND(ISERROR(VLOOKUP(VLOOKUP(A712,ishod_substance!A:G,7,0),$B$4:B711,1,0))=TRUE,VLOOKUP(A712,ishod_substance!A:G,7,0)&gt;0),VLOOKUP(A712,ishod_substance!A:G,7,0),0))</f>
        <v>#N/A</v>
      </c>
      <c r="C712" s="78" t="e">
        <f t="shared" si="55"/>
        <v>#N/A</v>
      </c>
      <c r="D712" s="61" t="e">
        <f>VLOOKUP(C712,quide!A:B,2,0)</f>
        <v>#N/A</v>
      </c>
      <c r="E712" s="62" t="e">
        <f>IF(VLOOKUP(B712,quide!$A$2:F776,3,0)&gt;0,VLOOKUP(B712,quide!$A$2:F776,3,0),VLOOKUP(B712,quide!$A$2:F776,6,0))</f>
        <v>#N/A</v>
      </c>
      <c r="F712" s="62" t="e">
        <f>VLOOKUP(C712,quide!$A$1:K1706,5,0)</f>
        <v>#N/A</v>
      </c>
      <c r="G712" s="63" t="e">
        <f t="shared" si="56"/>
        <v>#N/A</v>
      </c>
      <c r="H712" s="62">
        <f>IFERROR(VLOOKUP(B712,tbl5_piv!A:D,4,0),0)</f>
        <v>0</v>
      </c>
      <c r="I712" s="62">
        <f t="shared" si="57"/>
        <v>0</v>
      </c>
      <c r="J712" s="62">
        <f t="shared" si="58"/>
        <v>0</v>
      </c>
      <c r="K712" s="62">
        <f t="shared" si="59"/>
        <v>0</v>
      </c>
    </row>
    <row r="713" spans="1:11" ht="23.25" hidden="1" customHeight="1" x14ac:dyDescent="0.25">
      <c r="A713">
        <v>708</v>
      </c>
      <c r="B713" t="e">
        <f>IF(ISBLANK(A713),0,IF(AND(ISERROR(VLOOKUP(VLOOKUP(A713,ishod_substance!A:G,7,0),$B$4:B712,1,0))=TRUE,VLOOKUP(A713,ishod_substance!A:G,7,0)&gt;0),VLOOKUP(A713,ishod_substance!A:G,7,0),0))</f>
        <v>#N/A</v>
      </c>
      <c r="C713" s="78" t="e">
        <f t="shared" si="55"/>
        <v>#N/A</v>
      </c>
      <c r="D713" s="61" t="e">
        <f>VLOOKUP(C713,quide!A:B,2,0)</f>
        <v>#N/A</v>
      </c>
      <c r="E713" s="62" t="e">
        <f>IF(VLOOKUP(B713,quide!$A$2:F777,3,0)&gt;0,VLOOKUP(B713,quide!$A$2:F777,3,0),VLOOKUP(B713,quide!$A$2:F777,6,0))</f>
        <v>#N/A</v>
      </c>
      <c r="F713" s="62" t="e">
        <f>VLOOKUP(C713,quide!$A$1:K1707,5,0)</f>
        <v>#N/A</v>
      </c>
      <c r="G713" s="63" t="e">
        <f t="shared" si="56"/>
        <v>#N/A</v>
      </c>
      <c r="H713" s="62">
        <f>IFERROR(VLOOKUP(B713,tbl5_piv!A:D,4,0),0)</f>
        <v>0</v>
      </c>
      <c r="I713" s="62">
        <f t="shared" si="57"/>
        <v>0</v>
      </c>
      <c r="J713" s="62">
        <f t="shared" si="58"/>
        <v>0</v>
      </c>
      <c r="K713" s="62">
        <f t="shared" si="59"/>
        <v>0</v>
      </c>
    </row>
    <row r="714" spans="1:11" ht="23.25" hidden="1" customHeight="1" x14ac:dyDescent="0.25">
      <c r="A714">
        <v>709</v>
      </c>
      <c r="B714" t="e">
        <f>IF(ISBLANK(A714),0,IF(AND(ISERROR(VLOOKUP(VLOOKUP(A714,ishod_substance!A:G,7,0),$B$4:B713,1,0))=TRUE,VLOOKUP(A714,ishod_substance!A:G,7,0)&gt;0),VLOOKUP(A714,ishod_substance!A:G,7,0),0))</f>
        <v>#N/A</v>
      </c>
      <c r="C714" s="78" t="e">
        <f t="shared" si="55"/>
        <v>#N/A</v>
      </c>
      <c r="D714" s="61" t="e">
        <f>VLOOKUP(C714,quide!A:B,2,0)</f>
        <v>#N/A</v>
      </c>
      <c r="E714" s="62" t="e">
        <f>IF(VLOOKUP(B714,quide!$A$2:F778,3,0)&gt;0,VLOOKUP(B714,quide!$A$2:F778,3,0),VLOOKUP(B714,quide!$A$2:F778,6,0))</f>
        <v>#N/A</v>
      </c>
      <c r="F714" s="62" t="e">
        <f>VLOOKUP(C714,quide!$A$1:K1708,5,0)</f>
        <v>#N/A</v>
      </c>
      <c r="G714" s="63" t="e">
        <f t="shared" si="56"/>
        <v>#N/A</v>
      </c>
      <c r="H714" s="62">
        <f>IFERROR(VLOOKUP(B714,tbl5_piv!A:D,4,0),0)</f>
        <v>0</v>
      </c>
      <c r="I714" s="62">
        <f t="shared" si="57"/>
        <v>0</v>
      </c>
      <c r="J714" s="62">
        <f t="shared" si="58"/>
        <v>0</v>
      </c>
      <c r="K714" s="62">
        <f t="shared" si="59"/>
        <v>0</v>
      </c>
    </row>
    <row r="715" spans="1:11" ht="23.25" hidden="1" customHeight="1" x14ac:dyDescent="0.25">
      <c r="A715">
        <v>710</v>
      </c>
      <c r="B715" t="e">
        <f>IF(ISBLANK(A715),0,IF(AND(ISERROR(VLOOKUP(VLOOKUP(A715,ishod_substance!A:G,7,0),$B$4:B714,1,0))=TRUE,VLOOKUP(A715,ishod_substance!A:G,7,0)&gt;0),VLOOKUP(A715,ishod_substance!A:G,7,0),0))</f>
        <v>#N/A</v>
      </c>
      <c r="C715" s="78" t="e">
        <f t="shared" si="55"/>
        <v>#N/A</v>
      </c>
      <c r="D715" s="61" t="e">
        <f>VLOOKUP(C715,quide!A:B,2,0)</f>
        <v>#N/A</v>
      </c>
      <c r="E715" s="62" t="e">
        <f>IF(VLOOKUP(B715,quide!$A$2:F779,3,0)&gt;0,VLOOKUP(B715,quide!$A$2:F779,3,0),VLOOKUP(B715,quide!$A$2:F779,6,0))</f>
        <v>#N/A</v>
      </c>
      <c r="F715" s="62" t="e">
        <f>VLOOKUP(C715,quide!$A$1:K1709,5,0)</f>
        <v>#N/A</v>
      </c>
      <c r="G715" s="63" t="e">
        <f t="shared" si="56"/>
        <v>#N/A</v>
      </c>
      <c r="H715" s="62">
        <f>IFERROR(VLOOKUP(B715,tbl5_piv!A:D,4,0),0)</f>
        <v>0</v>
      </c>
      <c r="I715" s="62">
        <f t="shared" si="57"/>
        <v>0</v>
      </c>
      <c r="J715" s="62">
        <f t="shared" si="58"/>
        <v>0</v>
      </c>
      <c r="K715" s="62">
        <f t="shared" si="59"/>
        <v>0</v>
      </c>
    </row>
    <row r="716" spans="1:11" ht="23.25" hidden="1" customHeight="1" x14ac:dyDescent="0.25">
      <c r="A716">
        <v>711</v>
      </c>
      <c r="B716" t="e">
        <f>IF(ISBLANK(A716),0,IF(AND(ISERROR(VLOOKUP(VLOOKUP(A716,ishod_substance!A:G,7,0),$B$4:B715,1,0))=TRUE,VLOOKUP(A716,ishod_substance!A:G,7,0)&gt;0),VLOOKUP(A716,ishod_substance!A:G,7,0),0))</f>
        <v>#N/A</v>
      </c>
      <c r="C716" s="78" t="e">
        <f t="shared" si="55"/>
        <v>#N/A</v>
      </c>
      <c r="D716" s="61" t="e">
        <f>VLOOKUP(C716,quide!A:B,2,0)</f>
        <v>#N/A</v>
      </c>
      <c r="E716" s="62" t="e">
        <f>IF(VLOOKUP(B716,quide!$A$2:F780,3,0)&gt;0,VLOOKUP(B716,quide!$A$2:F780,3,0),VLOOKUP(B716,quide!$A$2:F780,6,0))</f>
        <v>#N/A</v>
      </c>
      <c r="F716" s="62" t="e">
        <f>VLOOKUP(C716,quide!$A$1:K1710,5,0)</f>
        <v>#N/A</v>
      </c>
      <c r="G716" s="63" t="e">
        <f t="shared" si="56"/>
        <v>#N/A</v>
      </c>
      <c r="H716" s="62">
        <f>IFERROR(VLOOKUP(B716,tbl5_piv!A:D,4,0),0)</f>
        <v>0</v>
      </c>
      <c r="I716" s="62">
        <f t="shared" si="57"/>
        <v>0</v>
      </c>
      <c r="J716" s="62">
        <f t="shared" si="58"/>
        <v>0</v>
      </c>
      <c r="K716" s="62">
        <f t="shared" si="59"/>
        <v>0</v>
      </c>
    </row>
    <row r="717" spans="1:11" ht="23.25" hidden="1" customHeight="1" x14ac:dyDescent="0.25">
      <c r="A717">
        <v>712</v>
      </c>
      <c r="B717" t="e">
        <f>IF(ISBLANK(A717),0,IF(AND(ISERROR(VLOOKUP(VLOOKUP(A717,ishod_substance!A:G,7,0),$B$4:B716,1,0))=TRUE,VLOOKUP(A717,ishod_substance!A:G,7,0)&gt;0),VLOOKUP(A717,ishod_substance!A:G,7,0),0))</f>
        <v>#N/A</v>
      </c>
      <c r="C717" s="78" t="e">
        <f t="shared" si="55"/>
        <v>#N/A</v>
      </c>
      <c r="D717" s="61" t="e">
        <f>VLOOKUP(C717,quide!A:B,2,0)</f>
        <v>#N/A</v>
      </c>
      <c r="E717" s="62" t="e">
        <f>IF(VLOOKUP(B717,quide!$A$2:F781,3,0)&gt;0,VLOOKUP(B717,quide!$A$2:F781,3,0),VLOOKUP(B717,quide!$A$2:F781,6,0))</f>
        <v>#N/A</v>
      </c>
      <c r="F717" s="62" t="e">
        <f>VLOOKUP(C717,quide!$A$1:K1711,5,0)</f>
        <v>#N/A</v>
      </c>
      <c r="G717" s="63" t="e">
        <f t="shared" si="56"/>
        <v>#N/A</v>
      </c>
      <c r="H717" s="62">
        <f>IFERROR(VLOOKUP(B717,tbl5_piv!A:D,4,0),0)</f>
        <v>0</v>
      </c>
      <c r="I717" s="62">
        <f t="shared" si="57"/>
        <v>0</v>
      </c>
      <c r="J717" s="62">
        <f t="shared" si="58"/>
        <v>0</v>
      </c>
      <c r="K717" s="62">
        <f t="shared" si="59"/>
        <v>0</v>
      </c>
    </row>
    <row r="718" spans="1:11" ht="23.25" hidden="1" customHeight="1" x14ac:dyDescent="0.25">
      <c r="A718">
        <v>713</v>
      </c>
      <c r="B718" t="e">
        <f>IF(ISBLANK(A718),0,IF(AND(ISERROR(VLOOKUP(VLOOKUP(A718,ishod_substance!A:G,7,0),$B$4:B717,1,0))=TRUE,VLOOKUP(A718,ishod_substance!A:G,7,0)&gt;0),VLOOKUP(A718,ishod_substance!A:G,7,0),0))</f>
        <v>#N/A</v>
      </c>
      <c r="C718" s="78" t="e">
        <f t="shared" si="55"/>
        <v>#N/A</v>
      </c>
      <c r="D718" s="61" t="e">
        <f>VLOOKUP(C718,quide!A:B,2,0)</f>
        <v>#N/A</v>
      </c>
      <c r="E718" s="62" t="e">
        <f>IF(VLOOKUP(B718,quide!$A$2:F782,3,0)&gt;0,VLOOKUP(B718,quide!$A$2:F782,3,0),VLOOKUP(B718,quide!$A$2:F782,6,0))</f>
        <v>#N/A</v>
      </c>
      <c r="F718" s="62" t="e">
        <f>VLOOKUP(C718,quide!$A$1:K1712,5,0)</f>
        <v>#N/A</v>
      </c>
      <c r="G718" s="63" t="e">
        <f t="shared" si="56"/>
        <v>#N/A</v>
      </c>
      <c r="H718" s="62">
        <f>IFERROR(VLOOKUP(B718,tbl5_piv!A:D,4,0),0)</f>
        <v>0</v>
      </c>
      <c r="I718" s="62">
        <f t="shared" si="57"/>
        <v>0</v>
      </c>
      <c r="J718" s="62">
        <f t="shared" si="58"/>
        <v>0</v>
      </c>
      <c r="K718" s="62">
        <f t="shared" si="59"/>
        <v>0</v>
      </c>
    </row>
    <row r="719" spans="1:11" ht="23.25" hidden="1" customHeight="1" x14ac:dyDescent="0.25">
      <c r="A719">
        <v>714</v>
      </c>
      <c r="B719" t="e">
        <f>IF(ISBLANK(A719),0,IF(AND(ISERROR(VLOOKUP(VLOOKUP(A719,ishod_substance!A:G,7,0),$B$4:B718,1,0))=TRUE,VLOOKUP(A719,ishod_substance!A:G,7,0)&gt;0),VLOOKUP(A719,ishod_substance!A:G,7,0),0))</f>
        <v>#N/A</v>
      </c>
      <c r="C719" s="78" t="e">
        <f t="shared" si="55"/>
        <v>#N/A</v>
      </c>
      <c r="D719" s="61" t="e">
        <f>VLOOKUP(C719,quide!A:B,2,0)</f>
        <v>#N/A</v>
      </c>
      <c r="E719" s="62" t="e">
        <f>IF(VLOOKUP(B719,quide!$A$2:F783,3,0)&gt;0,VLOOKUP(B719,quide!$A$2:F783,3,0),VLOOKUP(B719,quide!$A$2:F783,6,0))</f>
        <v>#N/A</v>
      </c>
      <c r="F719" s="62" t="e">
        <f>VLOOKUP(C719,quide!$A$1:K1713,5,0)</f>
        <v>#N/A</v>
      </c>
      <c r="G719" s="63" t="e">
        <f t="shared" si="56"/>
        <v>#N/A</v>
      </c>
      <c r="H719" s="62">
        <f>IFERROR(VLOOKUP(B719,tbl5_piv!A:D,4,0),0)</f>
        <v>0</v>
      </c>
      <c r="I719" s="62">
        <f t="shared" si="57"/>
        <v>0</v>
      </c>
      <c r="J719" s="62">
        <f t="shared" si="58"/>
        <v>0</v>
      </c>
      <c r="K719" s="62">
        <f t="shared" si="59"/>
        <v>0</v>
      </c>
    </row>
    <row r="720" spans="1:11" ht="23.25" hidden="1" customHeight="1" x14ac:dyDescent="0.25">
      <c r="A720">
        <v>715</v>
      </c>
      <c r="B720" t="e">
        <f>IF(ISBLANK(A720),0,IF(AND(ISERROR(VLOOKUP(VLOOKUP(A720,ishod_substance!A:G,7,0),$B$4:B719,1,0))=TRUE,VLOOKUP(A720,ishod_substance!A:G,7,0)&gt;0),VLOOKUP(A720,ishod_substance!A:G,7,0),0))</f>
        <v>#N/A</v>
      </c>
      <c r="C720" s="78" t="e">
        <f t="shared" si="55"/>
        <v>#N/A</v>
      </c>
      <c r="D720" s="61" t="e">
        <f>VLOOKUP(C720,quide!A:B,2,0)</f>
        <v>#N/A</v>
      </c>
      <c r="E720" s="62" t="e">
        <f>IF(VLOOKUP(B720,quide!$A$2:F784,3,0)&gt;0,VLOOKUP(B720,quide!$A$2:F784,3,0),VLOOKUP(B720,quide!$A$2:F784,6,0))</f>
        <v>#N/A</v>
      </c>
      <c r="F720" s="62" t="e">
        <f>VLOOKUP(C720,quide!$A$1:K1714,5,0)</f>
        <v>#N/A</v>
      </c>
      <c r="G720" s="63" t="e">
        <f t="shared" si="56"/>
        <v>#N/A</v>
      </c>
      <c r="H720" s="62">
        <f>IFERROR(VLOOKUP(B720,tbl5_piv!A:D,4,0),0)</f>
        <v>0</v>
      </c>
      <c r="I720" s="62">
        <f t="shared" si="57"/>
        <v>0</v>
      </c>
      <c r="J720" s="62">
        <f t="shared" si="58"/>
        <v>0</v>
      </c>
      <c r="K720" s="62">
        <f t="shared" si="59"/>
        <v>0</v>
      </c>
    </row>
    <row r="721" spans="1:11" ht="23.25" hidden="1" customHeight="1" x14ac:dyDescent="0.25">
      <c r="A721">
        <v>716</v>
      </c>
      <c r="B721" t="e">
        <f>IF(ISBLANK(A721),0,IF(AND(ISERROR(VLOOKUP(VLOOKUP(A721,ishod_substance!A:G,7,0),$B$4:B720,1,0))=TRUE,VLOOKUP(A721,ishod_substance!A:G,7,0)&gt;0),VLOOKUP(A721,ishod_substance!A:G,7,0),0))</f>
        <v>#N/A</v>
      </c>
      <c r="C721" s="78" t="e">
        <f t="shared" si="55"/>
        <v>#N/A</v>
      </c>
      <c r="D721" s="61" t="e">
        <f>VLOOKUP(C721,quide!A:B,2,0)</f>
        <v>#N/A</v>
      </c>
      <c r="E721" s="62" t="e">
        <f>IF(VLOOKUP(B721,quide!$A$2:F785,3,0)&gt;0,VLOOKUP(B721,quide!$A$2:F785,3,0),VLOOKUP(B721,quide!$A$2:F785,6,0))</f>
        <v>#N/A</v>
      </c>
      <c r="F721" s="62" t="e">
        <f>VLOOKUP(C721,quide!$A$1:K1715,5,0)</f>
        <v>#N/A</v>
      </c>
      <c r="G721" s="63" t="e">
        <f t="shared" si="56"/>
        <v>#N/A</v>
      </c>
      <c r="H721" s="62">
        <f>IFERROR(VLOOKUP(B721,tbl5_piv!A:D,4,0),0)</f>
        <v>0</v>
      </c>
      <c r="I721" s="62">
        <f t="shared" si="57"/>
        <v>0</v>
      </c>
      <c r="J721" s="62">
        <f t="shared" si="58"/>
        <v>0</v>
      </c>
      <c r="K721" s="62">
        <f t="shared" si="59"/>
        <v>0</v>
      </c>
    </row>
    <row r="722" spans="1:11" ht="23.25" hidden="1" customHeight="1" x14ac:dyDescent="0.25">
      <c r="A722">
        <v>717</v>
      </c>
      <c r="B722" t="e">
        <f>IF(ISBLANK(A722),0,IF(AND(ISERROR(VLOOKUP(VLOOKUP(A722,ishod_substance!A:G,7,0),$B$4:B721,1,0))=TRUE,VLOOKUP(A722,ishod_substance!A:G,7,0)&gt;0),VLOOKUP(A722,ishod_substance!A:G,7,0),0))</f>
        <v>#N/A</v>
      </c>
      <c r="C722" s="78" t="e">
        <f t="shared" si="55"/>
        <v>#N/A</v>
      </c>
      <c r="D722" s="61" t="e">
        <f>VLOOKUP(C722,quide!A:B,2,0)</f>
        <v>#N/A</v>
      </c>
      <c r="E722" s="62" t="e">
        <f>IF(VLOOKUP(B722,quide!$A$2:F786,3,0)&gt;0,VLOOKUP(B722,quide!$A$2:F786,3,0),VLOOKUP(B722,quide!$A$2:F786,6,0))</f>
        <v>#N/A</v>
      </c>
      <c r="F722" s="62" t="e">
        <f>VLOOKUP(C722,quide!$A$1:K1716,5,0)</f>
        <v>#N/A</v>
      </c>
      <c r="G722" s="63" t="e">
        <f t="shared" si="56"/>
        <v>#N/A</v>
      </c>
      <c r="H722" s="62">
        <f>IFERROR(VLOOKUP(B722,tbl5_piv!A:D,4,0),0)</f>
        <v>0</v>
      </c>
      <c r="I722" s="62">
        <f t="shared" si="57"/>
        <v>0</v>
      </c>
      <c r="J722" s="62">
        <f t="shared" si="58"/>
        <v>0</v>
      </c>
      <c r="K722" s="62">
        <f t="shared" si="59"/>
        <v>0</v>
      </c>
    </row>
    <row r="723" spans="1:11" ht="23.25" hidden="1" customHeight="1" x14ac:dyDescent="0.25">
      <c r="A723">
        <v>718</v>
      </c>
      <c r="B723" t="e">
        <f>IF(ISBLANK(A723),0,IF(AND(ISERROR(VLOOKUP(VLOOKUP(A723,ishod_substance!A:G,7,0),$B$4:B722,1,0))=TRUE,VLOOKUP(A723,ishod_substance!A:G,7,0)&gt;0),VLOOKUP(A723,ishod_substance!A:G,7,0),0))</f>
        <v>#N/A</v>
      </c>
      <c r="C723" s="78" t="e">
        <f t="shared" si="55"/>
        <v>#N/A</v>
      </c>
      <c r="D723" s="61" t="e">
        <f>VLOOKUP(C723,quide!A:B,2,0)</f>
        <v>#N/A</v>
      </c>
      <c r="E723" s="62" t="e">
        <f>IF(VLOOKUP(B723,quide!$A$2:F787,3,0)&gt;0,VLOOKUP(B723,quide!$A$2:F787,3,0),VLOOKUP(B723,quide!$A$2:F787,6,0))</f>
        <v>#N/A</v>
      </c>
      <c r="F723" s="62" t="e">
        <f>VLOOKUP(C723,quide!$A$1:K1717,5,0)</f>
        <v>#N/A</v>
      </c>
      <c r="G723" s="63" t="e">
        <f t="shared" si="56"/>
        <v>#N/A</v>
      </c>
      <c r="H723" s="62">
        <f>IFERROR(VLOOKUP(B723,tbl5_piv!A:D,4,0),0)</f>
        <v>0</v>
      </c>
      <c r="I723" s="62">
        <f t="shared" si="57"/>
        <v>0</v>
      </c>
      <c r="J723" s="62">
        <f t="shared" si="58"/>
        <v>0</v>
      </c>
      <c r="K723" s="62">
        <f t="shared" si="59"/>
        <v>0</v>
      </c>
    </row>
    <row r="724" spans="1:11" ht="23.25" hidden="1" customHeight="1" x14ac:dyDescent="0.25">
      <c r="A724">
        <v>719</v>
      </c>
      <c r="B724" t="e">
        <f>IF(ISBLANK(A724),0,IF(AND(ISERROR(VLOOKUP(VLOOKUP(A724,ishod_substance!A:G,7,0),$B$4:B723,1,0))=TRUE,VLOOKUP(A724,ishod_substance!A:G,7,0)&gt;0),VLOOKUP(A724,ishod_substance!A:G,7,0),0))</f>
        <v>#N/A</v>
      </c>
      <c r="C724" s="78" t="e">
        <f t="shared" si="55"/>
        <v>#N/A</v>
      </c>
      <c r="D724" s="61" t="e">
        <f>VLOOKUP(C724,quide!A:B,2,0)</f>
        <v>#N/A</v>
      </c>
      <c r="E724" s="62" t="e">
        <f>IF(VLOOKUP(B724,quide!$A$2:F788,3,0)&gt;0,VLOOKUP(B724,quide!$A$2:F788,3,0),VLOOKUP(B724,quide!$A$2:F788,6,0))</f>
        <v>#N/A</v>
      </c>
      <c r="F724" s="62" t="e">
        <f>VLOOKUP(C724,quide!$A$1:K1718,5,0)</f>
        <v>#N/A</v>
      </c>
      <c r="G724" s="63" t="e">
        <f t="shared" si="56"/>
        <v>#N/A</v>
      </c>
      <c r="H724" s="62">
        <f>IFERROR(VLOOKUP(B724,tbl5_piv!A:D,4,0),0)</f>
        <v>0</v>
      </c>
      <c r="I724" s="62">
        <f t="shared" si="57"/>
        <v>0</v>
      </c>
      <c r="J724" s="62">
        <f t="shared" si="58"/>
        <v>0</v>
      </c>
      <c r="K724" s="62">
        <f t="shared" si="59"/>
        <v>0</v>
      </c>
    </row>
    <row r="725" spans="1:11" ht="23.25" hidden="1" customHeight="1" x14ac:dyDescent="0.25">
      <c r="A725">
        <v>720</v>
      </c>
      <c r="B725" t="e">
        <f>IF(ISBLANK(A725),0,IF(AND(ISERROR(VLOOKUP(VLOOKUP(A725,ishod_substance!A:G,7,0),$B$4:B724,1,0))=TRUE,VLOOKUP(A725,ishod_substance!A:G,7,0)&gt;0),VLOOKUP(A725,ishod_substance!A:G,7,0),0))</f>
        <v>#N/A</v>
      </c>
      <c r="C725" s="78" t="e">
        <f t="shared" si="55"/>
        <v>#N/A</v>
      </c>
      <c r="D725" s="61" t="e">
        <f>VLOOKUP(C725,quide!A:B,2,0)</f>
        <v>#N/A</v>
      </c>
      <c r="E725" s="62" t="e">
        <f>IF(VLOOKUP(B725,quide!$A$2:F789,3,0)&gt;0,VLOOKUP(B725,quide!$A$2:F789,3,0),VLOOKUP(B725,quide!$A$2:F789,6,0))</f>
        <v>#N/A</v>
      </c>
      <c r="F725" s="62" t="e">
        <f>VLOOKUP(C725,quide!$A$1:K1719,5,0)</f>
        <v>#N/A</v>
      </c>
      <c r="G725" s="63" t="e">
        <f t="shared" si="56"/>
        <v>#N/A</v>
      </c>
      <c r="H725" s="62">
        <f>IFERROR(VLOOKUP(B725,tbl5_piv!A:D,4,0),0)</f>
        <v>0</v>
      </c>
      <c r="I725" s="62">
        <f t="shared" si="57"/>
        <v>0</v>
      </c>
      <c r="J725" s="62">
        <f t="shared" si="58"/>
        <v>0</v>
      </c>
      <c r="K725" s="62">
        <f t="shared" si="59"/>
        <v>0</v>
      </c>
    </row>
    <row r="726" spans="1:11" ht="23.25" hidden="1" customHeight="1" x14ac:dyDescent="0.25">
      <c r="A726">
        <v>721</v>
      </c>
      <c r="B726" t="e">
        <f>IF(ISBLANK(A726),0,IF(AND(ISERROR(VLOOKUP(VLOOKUP(A726,ishod_substance!A:G,7,0),$B$4:B725,1,0))=TRUE,VLOOKUP(A726,ishod_substance!A:G,7,0)&gt;0),VLOOKUP(A726,ishod_substance!A:G,7,0),0))</f>
        <v>#N/A</v>
      </c>
      <c r="C726" s="78" t="e">
        <f t="shared" si="55"/>
        <v>#N/A</v>
      </c>
      <c r="D726" s="61" t="e">
        <f>VLOOKUP(C726,quide!A:B,2,0)</f>
        <v>#N/A</v>
      </c>
      <c r="E726" s="62" t="e">
        <f>IF(VLOOKUP(B726,quide!$A$2:F790,3,0)&gt;0,VLOOKUP(B726,quide!$A$2:F790,3,0),VLOOKUP(B726,quide!$A$2:F790,6,0))</f>
        <v>#N/A</v>
      </c>
      <c r="F726" s="62" t="e">
        <f>VLOOKUP(C726,quide!$A$1:K1720,5,0)</f>
        <v>#N/A</v>
      </c>
      <c r="G726" s="63" t="e">
        <f t="shared" si="56"/>
        <v>#N/A</v>
      </c>
      <c r="H726" s="62">
        <f>IFERROR(VLOOKUP(B726,tbl5_piv!A:D,4,0),0)</f>
        <v>0</v>
      </c>
      <c r="I726" s="62">
        <f t="shared" si="57"/>
        <v>0</v>
      </c>
      <c r="J726" s="62">
        <f t="shared" si="58"/>
        <v>0</v>
      </c>
      <c r="K726" s="62">
        <f t="shared" si="59"/>
        <v>0</v>
      </c>
    </row>
    <row r="727" spans="1:11" ht="23.25" hidden="1" customHeight="1" x14ac:dyDescent="0.25">
      <c r="A727">
        <v>722</v>
      </c>
      <c r="B727" t="e">
        <f>IF(ISBLANK(A727),0,IF(AND(ISERROR(VLOOKUP(VLOOKUP(A727,ishod_substance!A:G,7,0),$B$4:B726,1,0))=TRUE,VLOOKUP(A727,ishod_substance!A:G,7,0)&gt;0),VLOOKUP(A727,ishod_substance!A:G,7,0),0))</f>
        <v>#N/A</v>
      </c>
      <c r="C727" s="78" t="e">
        <f t="shared" si="55"/>
        <v>#N/A</v>
      </c>
      <c r="D727" s="61" t="e">
        <f>VLOOKUP(C727,quide!A:B,2,0)</f>
        <v>#N/A</v>
      </c>
      <c r="E727" s="62" t="e">
        <f>IF(VLOOKUP(B727,quide!$A$2:F791,3,0)&gt;0,VLOOKUP(B727,quide!$A$2:F791,3,0),VLOOKUP(B727,quide!$A$2:F791,6,0))</f>
        <v>#N/A</v>
      </c>
      <c r="F727" s="62" t="e">
        <f>VLOOKUP(C727,quide!$A$1:K1721,5,0)</f>
        <v>#N/A</v>
      </c>
      <c r="G727" s="63" t="e">
        <f t="shared" si="56"/>
        <v>#N/A</v>
      </c>
      <c r="H727" s="62">
        <f>IFERROR(VLOOKUP(B727,tbl5_piv!A:D,4,0),0)</f>
        <v>0</v>
      </c>
      <c r="I727" s="62">
        <f t="shared" si="57"/>
        <v>0</v>
      </c>
      <c r="J727" s="62">
        <f t="shared" si="58"/>
        <v>0</v>
      </c>
      <c r="K727" s="62">
        <f t="shared" si="59"/>
        <v>0</v>
      </c>
    </row>
    <row r="728" spans="1:11" ht="23.25" hidden="1" customHeight="1" x14ac:dyDescent="0.25">
      <c r="A728">
        <v>723</v>
      </c>
      <c r="B728" t="e">
        <f>IF(ISBLANK(A728),0,IF(AND(ISERROR(VLOOKUP(VLOOKUP(A728,ishod_substance!A:G,7,0),$B$4:B727,1,0))=TRUE,VLOOKUP(A728,ishod_substance!A:G,7,0)&gt;0),VLOOKUP(A728,ishod_substance!A:G,7,0),0))</f>
        <v>#N/A</v>
      </c>
      <c r="C728" s="78" t="e">
        <f t="shared" si="55"/>
        <v>#N/A</v>
      </c>
      <c r="D728" s="61" t="e">
        <f>VLOOKUP(C728,quide!A:B,2,0)</f>
        <v>#N/A</v>
      </c>
      <c r="E728" s="62" t="e">
        <f>IF(VLOOKUP(B728,quide!$A$2:F792,3,0)&gt;0,VLOOKUP(B728,quide!$A$2:F792,3,0),VLOOKUP(B728,quide!$A$2:F792,6,0))</f>
        <v>#N/A</v>
      </c>
      <c r="F728" s="62" t="e">
        <f>VLOOKUP(C728,quide!$A$1:K1722,5,0)</f>
        <v>#N/A</v>
      </c>
      <c r="G728" s="63" t="e">
        <f t="shared" si="56"/>
        <v>#N/A</v>
      </c>
      <c r="H728" s="62">
        <f>IFERROR(VLOOKUP(B728,tbl5_piv!A:D,4,0),0)</f>
        <v>0</v>
      </c>
      <c r="I728" s="62">
        <f t="shared" si="57"/>
        <v>0</v>
      </c>
      <c r="J728" s="62">
        <f t="shared" si="58"/>
        <v>0</v>
      </c>
      <c r="K728" s="62">
        <f t="shared" si="59"/>
        <v>0</v>
      </c>
    </row>
    <row r="729" spans="1:11" ht="23.25" hidden="1" customHeight="1" x14ac:dyDescent="0.25">
      <c r="A729">
        <v>724</v>
      </c>
      <c r="B729" t="e">
        <f>IF(ISBLANK(A729),0,IF(AND(ISERROR(VLOOKUP(VLOOKUP(A729,ishod_substance!A:G,7,0),$B$4:B728,1,0))=TRUE,VLOOKUP(A729,ishod_substance!A:G,7,0)&gt;0),VLOOKUP(A729,ishod_substance!A:G,7,0),0))</f>
        <v>#N/A</v>
      </c>
      <c r="C729" s="78" t="e">
        <f t="shared" si="55"/>
        <v>#N/A</v>
      </c>
      <c r="D729" s="61" t="e">
        <f>VLOOKUP(C729,quide!A:B,2,0)</f>
        <v>#N/A</v>
      </c>
      <c r="E729" s="62" t="e">
        <f>IF(VLOOKUP(B729,quide!$A$2:F793,3,0)&gt;0,VLOOKUP(B729,quide!$A$2:F793,3,0),VLOOKUP(B729,quide!$A$2:F793,6,0))</f>
        <v>#N/A</v>
      </c>
      <c r="F729" s="62" t="e">
        <f>VLOOKUP(C729,quide!$A$1:K1723,5,0)</f>
        <v>#N/A</v>
      </c>
      <c r="G729" s="63" t="e">
        <f t="shared" si="56"/>
        <v>#N/A</v>
      </c>
      <c r="H729" s="62">
        <f>IFERROR(VLOOKUP(B729,tbl5_piv!A:D,4,0),0)</f>
        <v>0</v>
      </c>
      <c r="I729" s="62">
        <f t="shared" si="57"/>
        <v>0</v>
      </c>
      <c r="J729" s="62">
        <f t="shared" si="58"/>
        <v>0</v>
      </c>
      <c r="K729" s="62">
        <f t="shared" si="59"/>
        <v>0</v>
      </c>
    </row>
    <row r="730" spans="1:11" ht="23.25" hidden="1" customHeight="1" x14ac:dyDescent="0.25">
      <c r="A730">
        <v>725</v>
      </c>
      <c r="B730" t="e">
        <f>IF(ISBLANK(A730),0,IF(AND(ISERROR(VLOOKUP(VLOOKUP(A730,ishod_substance!A:G,7,0),$B$4:B729,1,0))=TRUE,VLOOKUP(A730,ishod_substance!A:G,7,0)&gt;0),VLOOKUP(A730,ishod_substance!A:G,7,0),0))</f>
        <v>#N/A</v>
      </c>
      <c r="C730" s="78" t="e">
        <f t="shared" si="55"/>
        <v>#N/A</v>
      </c>
      <c r="D730" s="61" t="e">
        <f>VLOOKUP(C730,quide!A:B,2,0)</f>
        <v>#N/A</v>
      </c>
      <c r="E730" s="62" t="e">
        <f>IF(VLOOKUP(B730,quide!$A$2:F794,3,0)&gt;0,VLOOKUP(B730,quide!$A$2:F794,3,0),VLOOKUP(B730,quide!$A$2:F794,6,0))</f>
        <v>#N/A</v>
      </c>
      <c r="F730" s="62" t="e">
        <f>VLOOKUP(C730,quide!$A$1:K1724,5,0)</f>
        <v>#N/A</v>
      </c>
      <c r="G730" s="63" t="e">
        <f t="shared" si="56"/>
        <v>#N/A</v>
      </c>
      <c r="H730" s="62">
        <f>IFERROR(VLOOKUP(B730,tbl5_piv!A:D,4,0),0)</f>
        <v>0</v>
      </c>
      <c r="I730" s="62">
        <f t="shared" si="57"/>
        <v>0</v>
      </c>
      <c r="J730" s="62">
        <f t="shared" si="58"/>
        <v>0</v>
      </c>
      <c r="K730" s="62">
        <f t="shared" si="59"/>
        <v>0</v>
      </c>
    </row>
    <row r="731" spans="1:11" ht="23.25" hidden="1" customHeight="1" x14ac:dyDescent="0.25">
      <c r="A731">
        <v>726</v>
      </c>
      <c r="B731" t="e">
        <f>IF(ISBLANK(A731),0,IF(AND(ISERROR(VLOOKUP(VLOOKUP(A731,ishod_substance!A:G,7,0),$B$4:B730,1,0))=TRUE,VLOOKUP(A731,ishod_substance!A:G,7,0)&gt;0),VLOOKUP(A731,ishod_substance!A:G,7,0),0))</f>
        <v>#N/A</v>
      </c>
      <c r="C731" s="78" t="e">
        <f t="shared" si="55"/>
        <v>#N/A</v>
      </c>
      <c r="D731" s="61" t="e">
        <f>VLOOKUP(C731,quide!A:B,2,0)</f>
        <v>#N/A</v>
      </c>
      <c r="E731" s="62" t="e">
        <f>IF(VLOOKUP(B731,quide!$A$2:F795,3,0)&gt;0,VLOOKUP(B731,quide!$A$2:F795,3,0),VLOOKUP(B731,quide!$A$2:F795,6,0))</f>
        <v>#N/A</v>
      </c>
      <c r="F731" s="62" t="e">
        <f>VLOOKUP(C731,quide!$A$1:K1725,5,0)</f>
        <v>#N/A</v>
      </c>
      <c r="G731" s="63" t="e">
        <f t="shared" si="56"/>
        <v>#N/A</v>
      </c>
      <c r="H731" s="62">
        <f>IFERROR(VLOOKUP(B731,tbl5_piv!A:D,4,0),0)</f>
        <v>0</v>
      </c>
      <c r="I731" s="62">
        <f t="shared" si="57"/>
        <v>0</v>
      </c>
      <c r="J731" s="62">
        <f t="shared" si="58"/>
        <v>0</v>
      </c>
      <c r="K731" s="62">
        <f t="shared" si="59"/>
        <v>0</v>
      </c>
    </row>
    <row r="732" spans="1:11" ht="23.25" hidden="1" customHeight="1" x14ac:dyDescent="0.25">
      <c r="A732">
        <v>727</v>
      </c>
      <c r="B732" t="e">
        <f>IF(ISBLANK(A732),0,IF(AND(ISERROR(VLOOKUP(VLOOKUP(A732,ishod_substance!A:G,7,0),$B$4:B731,1,0))=TRUE,VLOOKUP(A732,ishod_substance!A:G,7,0)&gt;0),VLOOKUP(A732,ishod_substance!A:G,7,0),0))</f>
        <v>#N/A</v>
      </c>
      <c r="C732" s="78" t="e">
        <f t="shared" si="55"/>
        <v>#N/A</v>
      </c>
      <c r="D732" s="61" t="e">
        <f>VLOOKUP(C732,quide!A:B,2,0)</f>
        <v>#N/A</v>
      </c>
      <c r="E732" s="62" t="e">
        <f>IF(VLOOKUP(B732,quide!$A$2:F796,3,0)&gt;0,VLOOKUP(B732,quide!$A$2:F796,3,0),VLOOKUP(B732,quide!$A$2:F796,6,0))</f>
        <v>#N/A</v>
      </c>
      <c r="F732" s="62" t="e">
        <f>VLOOKUP(C732,quide!$A$1:K1726,5,0)</f>
        <v>#N/A</v>
      </c>
      <c r="G732" s="63" t="e">
        <f t="shared" si="56"/>
        <v>#N/A</v>
      </c>
      <c r="H732" s="62">
        <f>IFERROR(VLOOKUP(B732,tbl5_piv!A:D,4,0),0)</f>
        <v>0</v>
      </c>
      <c r="I732" s="62">
        <f t="shared" si="57"/>
        <v>0</v>
      </c>
      <c r="J732" s="62">
        <f t="shared" si="58"/>
        <v>0</v>
      </c>
      <c r="K732" s="62">
        <f t="shared" si="59"/>
        <v>0</v>
      </c>
    </row>
    <row r="733" spans="1:11" ht="23.25" hidden="1" customHeight="1" x14ac:dyDescent="0.25">
      <c r="A733">
        <v>728</v>
      </c>
      <c r="B733" t="e">
        <f>IF(ISBLANK(A733),0,IF(AND(ISERROR(VLOOKUP(VLOOKUP(A733,ishod_substance!A:G,7,0),$B$4:B732,1,0))=TRUE,VLOOKUP(A733,ishod_substance!A:G,7,0)&gt;0),VLOOKUP(A733,ishod_substance!A:G,7,0),0))</f>
        <v>#N/A</v>
      </c>
      <c r="C733" s="78" t="e">
        <f t="shared" si="55"/>
        <v>#N/A</v>
      </c>
      <c r="D733" s="61" t="e">
        <f>VLOOKUP(C733,quide!A:B,2,0)</f>
        <v>#N/A</v>
      </c>
      <c r="E733" s="62" t="e">
        <f>IF(VLOOKUP(B733,quide!$A$2:F797,3,0)&gt;0,VLOOKUP(B733,quide!$A$2:F797,3,0),VLOOKUP(B733,quide!$A$2:F797,6,0))</f>
        <v>#N/A</v>
      </c>
      <c r="F733" s="62" t="e">
        <f>VLOOKUP(C733,quide!$A$1:K1727,5,0)</f>
        <v>#N/A</v>
      </c>
      <c r="G733" s="63" t="e">
        <f t="shared" si="56"/>
        <v>#N/A</v>
      </c>
      <c r="H733" s="62">
        <f>IFERROR(VLOOKUP(B733,tbl5_piv!A:D,4,0),0)</f>
        <v>0</v>
      </c>
      <c r="I733" s="62">
        <f t="shared" si="57"/>
        <v>0</v>
      </c>
      <c r="J733" s="62">
        <f t="shared" si="58"/>
        <v>0</v>
      </c>
      <c r="K733" s="62">
        <f t="shared" si="59"/>
        <v>0</v>
      </c>
    </row>
    <row r="734" spans="1:11" ht="23.25" hidden="1" customHeight="1" x14ac:dyDescent="0.25">
      <c r="A734">
        <v>729</v>
      </c>
      <c r="B734" t="e">
        <f>IF(ISBLANK(A734),0,IF(AND(ISERROR(VLOOKUP(VLOOKUP(A734,ishod_substance!A:G,7,0),$B$4:B733,1,0))=TRUE,VLOOKUP(A734,ishod_substance!A:G,7,0)&gt;0),VLOOKUP(A734,ishod_substance!A:G,7,0),0))</f>
        <v>#N/A</v>
      </c>
      <c r="C734" s="78" t="e">
        <f t="shared" si="55"/>
        <v>#N/A</v>
      </c>
      <c r="D734" s="61" t="e">
        <f>VLOOKUP(C734,quide!A:B,2,0)</f>
        <v>#N/A</v>
      </c>
      <c r="E734" s="62" t="e">
        <f>IF(VLOOKUP(B734,quide!$A$2:F798,3,0)&gt;0,VLOOKUP(B734,quide!$A$2:F798,3,0),VLOOKUP(B734,quide!$A$2:F798,6,0))</f>
        <v>#N/A</v>
      </c>
      <c r="F734" s="62" t="e">
        <f>VLOOKUP(C734,quide!$A$1:K1728,5,0)</f>
        <v>#N/A</v>
      </c>
      <c r="G734" s="63" t="e">
        <f t="shared" si="56"/>
        <v>#N/A</v>
      </c>
      <c r="H734" s="62">
        <f>IFERROR(VLOOKUP(B734,tbl5_piv!A:D,4,0),0)</f>
        <v>0</v>
      </c>
      <c r="I734" s="62">
        <f t="shared" si="57"/>
        <v>0</v>
      </c>
      <c r="J734" s="62">
        <f t="shared" si="58"/>
        <v>0</v>
      </c>
      <c r="K734" s="62">
        <f t="shared" si="59"/>
        <v>0</v>
      </c>
    </row>
    <row r="735" spans="1:11" ht="23.25" hidden="1" customHeight="1" x14ac:dyDescent="0.25">
      <c r="A735">
        <v>730</v>
      </c>
      <c r="B735" t="e">
        <f>IF(ISBLANK(A735),0,IF(AND(ISERROR(VLOOKUP(VLOOKUP(A735,ishod_substance!A:G,7,0),$B$4:B734,1,0))=TRUE,VLOOKUP(A735,ishod_substance!A:G,7,0)&gt;0),VLOOKUP(A735,ishod_substance!A:G,7,0),0))</f>
        <v>#N/A</v>
      </c>
      <c r="C735" s="78" t="e">
        <f t="shared" si="55"/>
        <v>#N/A</v>
      </c>
      <c r="D735" s="61" t="e">
        <f>VLOOKUP(C735,quide!A:B,2,0)</f>
        <v>#N/A</v>
      </c>
      <c r="E735" s="62" t="e">
        <f>IF(VLOOKUP(B735,quide!$A$2:F799,3,0)&gt;0,VLOOKUP(B735,quide!$A$2:F799,3,0),VLOOKUP(B735,quide!$A$2:F799,6,0))</f>
        <v>#N/A</v>
      </c>
      <c r="F735" s="62" t="e">
        <f>VLOOKUP(C735,quide!$A$1:K1729,5,0)</f>
        <v>#N/A</v>
      </c>
      <c r="G735" s="63" t="e">
        <f t="shared" si="56"/>
        <v>#N/A</v>
      </c>
      <c r="H735" s="62">
        <f>IFERROR(VLOOKUP(B735,tbl5_piv!A:D,4,0),0)</f>
        <v>0</v>
      </c>
      <c r="I735" s="62">
        <f t="shared" si="57"/>
        <v>0</v>
      </c>
      <c r="J735" s="62">
        <f t="shared" si="58"/>
        <v>0</v>
      </c>
      <c r="K735" s="62">
        <f t="shared" si="59"/>
        <v>0</v>
      </c>
    </row>
    <row r="736" spans="1:11" ht="23.25" hidden="1" customHeight="1" x14ac:dyDescent="0.25">
      <c r="A736">
        <v>731</v>
      </c>
      <c r="B736" t="e">
        <f>IF(ISBLANK(A736),0,IF(AND(ISERROR(VLOOKUP(VLOOKUP(A736,ishod_substance!A:G,7,0),$B$4:B735,1,0))=TRUE,VLOOKUP(A736,ishod_substance!A:G,7,0)&gt;0),VLOOKUP(A736,ishod_substance!A:G,7,0),0))</f>
        <v>#N/A</v>
      </c>
      <c r="C736" s="78" t="e">
        <f t="shared" si="55"/>
        <v>#N/A</v>
      </c>
      <c r="D736" s="61" t="e">
        <f>VLOOKUP(C736,quide!A:B,2,0)</f>
        <v>#N/A</v>
      </c>
      <c r="E736" s="62" t="e">
        <f>IF(VLOOKUP(B736,quide!$A$2:F800,3,0)&gt;0,VLOOKUP(B736,quide!$A$2:F800,3,0),VLOOKUP(B736,quide!$A$2:F800,6,0))</f>
        <v>#N/A</v>
      </c>
      <c r="F736" s="62" t="e">
        <f>VLOOKUP(C736,quide!$A$1:K1730,5,0)</f>
        <v>#N/A</v>
      </c>
      <c r="G736" s="63" t="e">
        <f t="shared" si="56"/>
        <v>#N/A</v>
      </c>
      <c r="H736" s="62">
        <f>IFERROR(VLOOKUP(B736,tbl5_piv!A:D,4,0),0)</f>
        <v>0</v>
      </c>
      <c r="I736" s="62">
        <f t="shared" si="57"/>
        <v>0</v>
      </c>
      <c r="J736" s="62">
        <f t="shared" si="58"/>
        <v>0</v>
      </c>
      <c r="K736" s="62">
        <f t="shared" si="59"/>
        <v>0</v>
      </c>
    </row>
    <row r="737" spans="1:11" ht="23.25" hidden="1" customHeight="1" x14ac:dyDescent="0.25">
      <c r="A737">
        <v>732</v>
      </c>
      <c r="B737" t="e">
        <f>IF(ISBLANK(A737),0,IF(AND(ISERROR(VLOOKUP(VLOOKUP(A737,ishod_substance!A:G,7,0),$B$4:B736,1,0))=TRUE,VLOOKUP(A737,ishod_substance!A:G,7,0)&gt;0),VLOOKUP(A737,ishod_substance!A:G,7,0),0))</f>
        <v>#N/A</v>
      </c>
      <c r="C737" s="78" t="e">
        <f t="shared" si="55"/>
        <v>#N/A</v>
      </c>
      <c r="D737" s="61" t="e">
        <f>VLOOKUP(C737,quide!A:B,2,0)</f>
        <v>#N/A</v>
      </c>
      <c r="E737" s="62" t="e">
        <f>IF(VLOOKUP(B737,quide!$A$2:F801,3,0)&gt;0,VLOOKUP(B737,quide!$A$2:F801,3,0),VLOOKUP(B737,quide!$A$2:F801,6,0))</f>
        <v>#N/A</v>
      </c>
      <c r="F737" s="62" t="e">
        <f>VLOOKUP(C737,quide!$A$1:K1731,5,0)</f>
        <v>#N/A</v>
      </c>
      <c r="G737" s="63" t="e">
        <f t="shared" si="56"/>
        <v>#N/A</v>
      </c>
      <c r="H737" s="62">
        <f>IFERROR(VLOOKUP(B737,tbl5_piv!A:D,4,0),0)</f>
        <v>0</v>
      </c>
      <c r="I737" s="62">
        <f t="shared" si="57"/>
        <v>0</v>
      </c>
      <c r="J737" s="62">
        <f t="shared" si="58"/>
        <v>0</v>
      </c>
      <c r="K737" s="62">
        <f t="shared" si="59"/>
        <v>0</v>
      </c>
    </row>
    <row r="738" spans="1:11" ht="23.25" hidden="1" customHeight="1" x14ac:dyDescent="0.25">
      <c r="A738">
        <v>733</v>
      </c>
      <c r="B738" t="e">
        <f>IF(ISBLANK(A738),0,IF(AND(ISERROR(VLOOKUP(VLOOKUP(A738,ishod_substance!A:G,7,0),$B$4:B737,1,0))=TRUE,VLOOKUP(A738,ishod_substance!A:G,7,0)&gt;0),VLOOKUP(A738,ishod_substance!A:G,7,0),0))</f>
        <v>#N/A</v>
      </c>
      <c r="C738" s="78" t="e">
        <f t="shared" si="55"/>
        <v>#N/A</v>
      </c>
      <c r="D738" s="61" t="e">
        <f>VLOOKUP(C738,quide!A:B,2,0)</f>
        <v>#N/A</v>
      </c>
      <c r="E738" s="62" t="e">
        <f>IF(VLOOKUP(B738,quide!$A$2:F802,3,0)&gt;0,VLOOKUP(B738,quide!$A$2:F802,3,0),VLOOKUP(B738,quide!$A$2:F802,6,0))</f>
        <v>#N/A</v>
      </c>
      <c r="F738" s="62" t="e">
        <f>VLOOKUP(C738,quide!$A$1:K1732,5,0)</f>
        <v>#N/A</v>
      </c>
      <c r="G738" s="63" t="e">
        <f t="shared" si="56"/>
        <v>#N/A</v>
      </c>
      <c r="H738" s="62">
        <f>IFERROR(VLOOKUP(B738,tbl5_piv!A:D,4,0),0)</f>
        <v>0</v>
      </c>
      <c r="I738" s="62">
        <f t="shared" si="57"/>
        <v>0</v>
      </c>
      <c r="J738" s="62">
        <f t="shared" si="58"/>
        <v>0</v>
      </c>
      <c r="K738" s="62">
        <f t="shared" si="59"/>
        <v>0</v>
      </c>
    </row>
    <row r="739" spans="1:11" ht="23.25" hidden="1" customHeight="1" x14ac:dyDescent="0.25">
      <c r="A739">
        <v>734</v>
      </c>
      <c r="B739" t="e">
        <f>IF(ISBLANK(A739),0,IF(AND(ISERROR(VLOOKUP(VLOOKUP(A739,ishod_substance!A:G,7,0),$B$4:B738,1,0))=TRUE,VLOOKUP(A739,ishod_substance!A:G,7,0)&gt;0),VLOOKUP(A739,ishod_substance!A:G,7,0),0))</f>
        <v>#N/A</v>
      </c>
      <c r="C739" s="78" t="e">
        <f t="shared" si="55"/>
        <v>#N/A</v>
      </c>
      <c r="D739" s="61" t="e">
        <f>VLOOKUP(C739,quide!A:B,2,0)</f>
        <v>#N/A</v>
      </c>
      <c r="E739" s="62" t="e">
        <f>IF(VLOOKUP(B739,quide!$A$2:F803,3,0)&gt;0,VLOOKUP(B739,quide!$A$2:F803,3,0),VLOOKUP(B739,quide!$A$2:F803,6,0))</f>
        <v>#N/A</v>
      </c>
      <c r="F739" s="62" t="e">
        <f>VLOOKUP(C739,quide!$A$1:K1733,5,0)</f>
        <v>#N/A</v>
      </c>
      <c r="G739" s="63" t="e">
        <f t="shared" si="56"/>
        <v>#N/A</v>
      </c>
      <c r="H739" s="62">
        <f>IFERROR(VLOOKUP(B739,tbl5_piv!A:D,4,0),0)</f>
        <v>0</v>
      </c>
      <c r="I739" s="62">
        <f t="shared" si="57"/>
        <v>0</v>
      </c>
      <c r="J739" s="62">
        <f t="shared" si="58"/>
        <v>0</v>
      </c>
      <c r="K739" s="62">
        <f t="shared" si="59"/>
        <v>0</v>
      </c>
    </row>
    <row r="740" spans="1:11" ht="23.25" hidden="1" customHeight="1" x14ac:dyDescent="0.25">
      <c r="A740">
        <v>735</v>
      </c>
      <c r="B740" t="e">
        <f>IF(ISBLANK(A740),0,IF(AND(ISERROR(VLOOKUP(VLOOKUP(A740,ishod_substance!A:G,7,0),$B$4:B739,1,0))=TRUE,VLOOKUP(A740,ishod_substance!A:G,7,0)&gt;0),VLOOKUP(A740,ishod_substance!A:G,7,0),0))</f>
        <v>#N/A</v>
      </c>
      <c r="C740" s="78" t="e">
        <f t="shared" si="55"/>
        <v>#N/A</v>
      </c>
      <c r="D740" s="61" t="e">
        <f>VLOOKUP(C740,quide!A:B,2,0)</f>
        <v>#N/A</v>
      </c>
      <c r="E740" s="62" t="e">
        <f>IF(VLOOKUP(B740,quide!$A$2:F804,3,0)&gt;0,VLOOKUP(B740,quide!$A$2:F804,3,0),VLOOKUP(B740,quide!$A$2:F804,6,0))</f>
        <v>#N/A</v>
      </c>
      <c r="F740" s="62" t="e">
        <f>VLOOKUP(C740,quide!$A$1:K1734,5,0)</f>
        <v>#N/A</v>
      </c>
      <c r="G740" s="63" t="e">
        <f t="shared" si="56"/>
        <v>#N/A</v>
      </c>
      <c r="H740" s="62">
        <f>IFERROR(VLOOKUP(B740,tbl5_piv!A:D,4,0),0)</f>
        <v>0</v>
      </c>
      <c r="I740" s="62">
        <f t="shared" si="57"/>
        <v>0</v>
      </c>
      <c r="J740" s="62">
        <f t="shared" si="58"/>
        <v>0</v>
      </c>
      <c r="K740" s="62">
        <f t="shared" si="59"/>
        <v>0</v>
      </c>
    </row>
    <row r="741" spans="1:11" ht="23.25" hidden="1" customHeight="1" x14ac:dyDescent="0.25">
      <c r="A741">
        <v>736</v>
      </c>
      <c r="B741" t="e">
        <f>IF(ISBLANK(A741),0,IF(AND(ISERROR(VLOOKUP(VLOOKUP(A741,ishod_substance!A:G,7,0),$B$4:B740,1,0))=TRUE,VLOOKUP(A741,ishod_substance!A:G,7,0)&gt;0),VLOOKUP(A741,ishod_substance!A:G,7,0),0))</f>
        <v>#N/A</v>
      </c>
      <c r="C741" s="78" t="e">
        <f t="shared" si="55"/>
        <v>#N/A</v>
      </c>
      <c r="D741" s="61" t="e">
        <f>VLOOKUP(C741,quide!A:B,2,0)</f>
        <v>#N/A</v>
      </c>
      <c r="E741" s="62" t="e">
        <f>IF(VLOOKUP(B741,quide!$A$2:F805,3,0)&gt;0,VLOOKUP(B741,quide!$A$2:F805,3,0),VLOOKUP(B741,quide!$A$2:F805,6,0))</f>
        <v>#N/A</v>
      </c>
      <c r="F741" s="62" t="e">
        <f>VLOOKUP(C741,quide!$A$1:K1735,5,0)</f>
        <v>#N/A</v>
      </c>
      <c r="G741" s="63" t="e">
        <f t="shared" si="56"/>
        <v>#N/A</v>
      </c>
      <c r="H741" s="62">
        <f>IFERROR(VLOOKUP(B741,tbl5_piv!A:D,4,0),0)</f>
        <v>0</v>
      </c>
      <c r="I741" s="62">
        <f t="shared" si="57"/>
        <v>0</v>
      </c>
      <c r="J741" s="62">
        <f t="shared" si="58"/>
        <v>0</v>
      </c>
      <c r="K741" s="62">
        <f t="shared" si="59"/>
        <v>0</v>
      </c>
    </row>
    <row r="742" spans="1:11" ht="23.25" hidden="1" customHeight="1" x14ac:dyDescent="0.25">
      <c r="A742">
        <v>737</v>
      </c>
      <c r="B742" t="e">
        <f>IF(ISBLANK(A742),0,IF(AND(ISERROR(VLOOKUP(VLOOKUP(A742,ishod_substance!A:G,7,0),$B$4:B741,1,0))=TRUE,VLOOKUP(A742,ishod_substance!A:G,7,0)&gt;0),VLOOKUP(A742,ishod_substance!A:G,7,0),0))</f>
        <v>#N/A</v>
      </c>
      <c r="C742" s="78" t="e">
        <f t="shared" si="55"/>
        <v>#N/A</v>
      </c>
      <c r="D742" s="61" t="e">
        <f>VLOOKUP(C742,quide!A:B,2,0)</f>
        <v>#N/A</v>
      </c>
      <c r="E742" s="62" t="e">
        <f>IF(VLOOKUP(B742,quide!$A$2:F806,3,0)&gt;0,VLOOKUP(B742,quide!$A$2:F806,3,0),VLOOKUP(B742,quide!$A$2:F806,6,0))</f>
        <v>#N/A</v>
      </c>
      <c r="F742" s="62" t="e">
        <f>VLOOKUP(C742,quide!$A$1:K1736,5,0)</f>
        <v>#N/A</v>
      </c>
      <c r="G742" s="63" t="e">
        <f t="shared" si="56"/>
        <v>#N/A</v>
      </c>
      <c r="H742" s="62">
        <f>IFERROR(VLOOKUP(B742,tbl5_piv!A:D,4,0),0)</f>
        <v>0</v>
      </c>
      <c r="I742" s="62">
        <f t="shared" si="57"/>
        <v>0</v>
      </c>
      <c r="J742" s="62">
        <f t="shared" si="58"/>
        <v>0</v>
      </c>
      <c r="K742" s="62">
        <f t="shared" si="59"/>
        <v>0</v>
      </c>
    </row>
    <row r="743" spans="1:11" ht="23.25" hidden="1" customHeight="1" x14ac:dyDescent="0.25">
      <c r="A743">
        <v>738</v>
      </c>
      <c r="B743" t="e">
        <f>IF(ISBLANK(A743),0,IF(AND(ISERROR(VLOOKUP(VLOOKUP(A743,ishod_substance!A:G,7,0),$B$4:B742,1,0))=TRUE,VLOOKUP(A743,ishod_substance!A:G,7,0)&gt;0),VLOOKUP(A743,ishod_substance!A:G,7,0),0))</f>
        <v>#N/A</v>
      </c>
      <c r="C743" s="78" t="e">
        <f t="shared" si="55"/>
        <v>#N/A</v>
      </c>
      <c r="D743" s="61" t="e">
        <f>VLOOKUP(C743,quide!A:B,2,0)</f>
        <v>#N/A</v>
      </c>
      <c r="E743" s="62" t="e">
        <f>IF(VLOOKUP(B743,quide!$A$2:F807,3,0)&gt;0,VLOOKUP(B743,quide!$A$2:F807,3,0),VLOOKUP(B743,quide!$A$2:F807,6,0))</f>
        <v>#N/A</v>
      </c>
      <c r="F743" s="62" t="e">
        <f>VLOOKUP(C743,quide!$A$1:K1737,5,0)</f>
        <v>#N/A</v>
      </c>
      <c r="G743" s="63" t="e">
        <f t="shared" si="56"/>
        <v>#N/A</v>
      </c>
      <c r="H743" s="62">
        <f>IFERROR(VLOOKUP(B743,tbl5_piv!A:D,4,0),0)</f>
        <v>0</v>
      </c>
      <c r="I743" s="62">
        <f t="shared" si="57"/>
        <v>0</v>
      </c>
      <c r="J743" s="62">
        <f t="shared" si="58"/>
        <v>0</v>
      </c>
      <c r="K743" s="62">
        <f t="shared" si="59"/>
        <v>0</v>
      </c>
    </row>
    <row r="744" spans="1:11" ht="23.25" hidden="1" customHeight="1" x14ac:dyDescent="0.25">
      <c r="A744">
        <v>739</v>
      </c>
      <c r="B744" t="e">
        <f>IF(ISBLANK(A744),0,IF(AND(ISERROR(VLOOKUP(VLOOKUP(A744,ishod_substance!A:G,7,0),$B$4:B743,1,0))=TRUE,VLOOKUP(A744,ishod_substance!A:G,7,0)&gt;0),VLOOKUP(A744,ishod_substance!A:G,7,0),0))</f>
        <v>#N/A</v>
      </c>
      <c r="C744" s="78" t="e">
        <f t="shared" si="55"/>
        <v>#N/A</v>
      </c>
      <c r="D744" s="61" t="e">
        <f>VLOOKUP(C744,quide!A:B,2,0)</f>
        <v>#N/A</v>
      </c>
      <c r="E744" s="62" t="e">
        <f>IF(VLOOKUP(B744,quide!$A$2:F808,3,0)&gt;0,VLOOKUP(B744,quide!$A$2:F808,3,0),VLOOKUP(B744,quide!$A$2:F808,6,0))</f>
        <v>#N/A</v>
      </c>
      <c r="F744" s="62" t="e">
        <f>VLOOKUP(C744,quide!$A$1:K1738,5,0)</f>
        <v>#N/A</v>
      </c>
      <c r="G744" s="63" t="e">
        <f t="shared" si="56"/>
        <v>#N/A</v>
      </c>
      <c r="H744" s="62">
        <f>IFERROR(VLOOKUP(B744,tbl5_piv!A:D,4,0),0)</f>
        <v>0</v>
      </c>
      <c r="I744" s="62">
        <f t="shared" si="57"/>
        <v>0</v>
      </c>
      <c r="J744" s="62">
        <f t="shared" si="58"/>
        <v>0</v>
      </c>
      <c r="K744" s="62">
        <f t="shared" si="59"/>
        <v>0</v>
      </c>
    </row>
    <row r="745" spans="1:11" ht="23.25" hidden="1" customHeight="1" x14ac:dyDescent="0.25">
      <c r="A745">
        <v>740</v>
      </c>
      <c r="B745" t="e">
        <f>IF(ISBLANK(A745),0,IF(AND(ISERROR(VLOOKUP(VLOOKUP(A745,ishod_substance!A:G,7,0),$B$4:B744,1,0))=TRUE,VLOOKUP(A745,ishod_substance!A:G,7,0)&gt;0),VLOOKUP(A745,ishod_substance!A:G,7,0),0))</f>
        <v>#N/A</v>
      </c>
      <c r="C745" s="78" t="e">
        <f t="shared" si="55"/>
        <v>#N/A</v>
      </c>
      <c r="D745" s="61" t="e">
        <f>VLOOKUP(C745,quide!A:B,2,0)</f>
        <v>#N/A</v>
      </c>
      <c r="E745" s="62" t="e">
        <f>IF(VLOOKUP(B745,quide!$A$2:F809,3,0)&gt;0,VLOOKUP(B745,quide!$A$2:F809,3,0),VLOOKUP(B745,quide!$A$2:F809,6,0))</f>
        <v>#N/A</v>
      </c>
      <c r="F745" s="62" t="e">
        <f>VLOOKUP(C745,quide!$A$1:K1739,5,0)</f>
        <v>#N/A</v>
      </c>
      <c r="G745" s="63" t="e">
        <f t="shared" si="56"/>
        <v>#N/A</v>
      </c>
      <c r="H745" s="62">
        <f>IFERROR(VLOOKUP(B745,tbl5_piv!A:D,4,0),0)</f>
        <v>0</v>
      </c>
      <c r="I745" s="62">
        <f t="shared" si="57"/>
        <v>0</v>
      </c>
      <c r="J745" s="62">
        <f t="shared" si="58"/>
        <v>0</v>
      </c>
      <c r="K745" s="62">
        <f t="shared" si="59"/>
        <v>0</v>
      </c>
    </row>
    <row r="746" spans="1:11" ht="23.25" hidden="1" customHeight="1" x14ac:dyDescent="0.25">
      <c r="A746">
        <v>741</v>
      </c>
      <c r="B746" t="e">
        <f>IF(ISBLANK(A746),0,IF(AND(ISERROR(VLOOKUP(VLOOKUP(A746,ishod_substance!A:G,7,0),$B$4:B745,1,0))=TRUE,VLOOKUP(A746,ishod_substance!A:G,7,0)&gt;0),VLOOKUP(A746,ishod_substance!A:G,7,0),0))</f>
        <v>#N/A</v>
      </c>
      <c r="C746" s="78" t="e">
        <f t="shared" si="55"/>
        <v>#N/A</v>
      </c>
      <c r="D746" s="61" t="e">
        <f>VLOOKUP(C746,quide!A:B,2,0)</f>
        <v>#N/A</v>
      </c>
      <c r="E746" s="62" t="e">
        <f>IF(VLOOKUP(B746,quide!$A$2:F810,3,0)&gt;0,VLOOKUP(B746,quide!$A$2:F810,3,0),VLOOKUP(B746,quide!$A$2:F810,6,0))</f>
        <v>#N/A</v>
      </c>
      <c r="F746" s="62" t="e">
        <f>VLOOKUP(C746,quide!$A$1:K1740,5,0)</f>
        <v>#N/A</v>
      </c>
      <c r="G746" s="63" t="e">
        <f t="shared" si="56"/>
        <v>#N/A</v>
      </c>
      <c r="H746" s="62">
        <f>IFERROR(VLOOKUP(B746,tbl5_piv!A:D,4,0),0)</f>
        <v>0</v>
      </c>
      <c r="I746" s="62">
        <f t="shared" si="57"/>
        <v>0</v>
      </c>
      <c r="J746" s="62">
        <f t="shared" si="58"/>
        <v>0</v>
      </c>
      <c r="K746" s="62">
        <f t="shared" si="59"/>
        <v>0</v>
      </c>
    </row>
    <row r="747" spans="1:11" ht="23.25" hidden="1" customHeight="1" x14ac:dyDescent="0.25">
      <c r="A747">
        <v>742</v>
      </c>
      <c r="B747" t="e">
        <f>IF(ISBLANK(A747),0,IF(AND(ISERROR(VLOOKUP(VLOOKUP(A747,ishod_substance!A:G,7,0),$B$4:B746,1,0))=TRUE,VLOOKUP(A747,ishod_substance!A:G,7,0)&gt;0),VLOOKUP(A747,ishod_substance!A:G,7,0),0))</f>
        <v>#N/A</v>
      </c>
      <c r="C747" s="78" t="e">
        <f t="shared" si="55"/>
        <v>#N/A</v>
      </c>
      <c r="D747" s="61" t="e">
        <f>VLOOKUP(C747,quide!A:B,2,0)</f>
        <v>#N/A</v>
      </c>
      <c r="E747" s="62" t="e">
        <f>IF(VLOOKUP(B747,quide!$A$2:F811,3,0)&gt;0,VLOOKUP(B747,quide!$A$2:F811,3,0),VLOOKUP(B747,quide!$A$2:F811,6,0))</f>
        <v>#N/A</v>
      </c>
      <c r="F747" s="62" t="e">
        <f>VLOOKUP(C747,quide!$A$1:K1741,5,0)</f>
        <v>#N/A</v>
      </c>
      <c r="G747" s="63" t="e">
        <f t="shared" si="56"/>
        <v>#N/A</v>
      </c>
      <c r="H747" s="62">
        <f>IFERROR(VLOOKUP(B747,tbl5_piv!A:D,4,0),0)</f>
        <v>0</v>
      </c>
      <c r="I747" s="62">
        <f t="shared" si="57"/>
        <v>0</v>
      </c>
      <c r="J747" s="62">
        <f t="shared" si="58"/>
        <v>0</v>
      </c>
      <c r="K747" s="62">
        <f t="shared" si="59"/>
        <v>0</v>
      </c>
    </row>
    <row r="748" spans="1:11" ht="23.25" hidden="1" customHeight="1" x14ac:dyDescent="0.25">
      <c r="A748">
        <v>743</v>
      </c>
      <c r="B748" t="e">
        <f>IF(ISBLANK(A748),0,IF(AND(ISERROR(VLOOKUP(VLOOKUP(A748,ishod_substance!A:G,7,0),$B$4:B747,1,0))=TRUE,VLOOKUP(A748,ishod_substance!A:G,7,0)&gt;0),VLOOKUP(A748,ishod_substance!A:G,7,0),0))</f>
        <v>#N/A</v>
      </c>
      <c r="C748" s="78" t="e">
        <f t="shared" si="55"/>
        <v>#N/A</v>
      </c>
      <c r="D748" s="61" t="e">
        <f>VLOOKUP(C748,quide!A:B,2,0)</f>
        <v>#N/A</v>
      </c>
      <c r="E748" s="62" t="e">
        <f>IF(VLOOKUP(B748,quide!$A$2:F812,3,0)&gt;0,VLOOKUP(B748,quide!$A$2:F812,3,0),VLOOKUP(B748,quide!$A$2:F812,6,0))</f>
        <v>#N/A</v>
      </c>
      <c r="F748" s="62" t="e">
        <f>VLOOKUP(C748,quide!$A$1:K1742,5,0)</f>
        <v>#N/A</v>
      </c>
      <c r="G748" s="63" t="e">
        <f t="shared" si="56"/>
        <v>#N/A</v>
      </c>
      <c r="H748" s="62">
        <f>IFERROR(VLOOKUP(B748,tbl5_piv!A:D,4,0),0)</f>
        <v>0</v>
      </c>
      <c r="I748" s="62">
        <f t="shared" si="57"/>
        <v>0</v>
      </c>
      <c r="J748" s="62">
        <f t="shared" si="58"/>
        <v>0</v>
      </c>
      <c r="K748" s="62">
        <f t="shared" si="59"/>
        <v>0</v>
      </c>
    </row>
    <row r="749" spans="1:11" ht="23.25" hidden="1" customHeight="1" x14ac:dyDescent="0.25">
      <c r="A749">
        <v>744</v>
      </c>
      <c r="B749" t="e">
        <f>IF(ISBLANK(A749),0,IF(AND(ISERROR(VLOOKUP(VLOOKUP(A749,ishod_substance!A:G,7,0),$B$4:B748,1,0))=TRUE,VLOOKUP(A749,ishod_substance!A:G,7,0)&gt;0),VLOOKUP(A749,ishod_substance!A:G,7,0),0))</f>
        <v>#N/A</v>
      </c>
      <c r="C749" s="78" t="e">
        <f t="shared" si="55"/>
        <v>#N/A</v>
      </c>
      <c r="D749" s="61" t="e">
        <f>VLOOKUP(C749,quide!A:B,2,0)</f>
        <v>#N/A</v>
      </c>
      <c r="E749" s="62" t="e">
        <f>IF(VLOOKUP(B749,quide!$A$2:F813,3,0)&gt;0,VLOOKUP(B749,quide!$A$2:F813,3,0),VLOOKUP(B749,quide!$A$2:F813,6,0))</f>
        <v>#N/A</v>
      </c>
      <c r="F749" s="62" t="e">
        <f>VLOOKUP(C749,quide!$A$1:K1743,5,0)</f>
        <v>#N/A</v>
      </c>
      <c r="G749" s="63" t="e">
        <f t="shared" si="56"/>
        <v>#N/A</v>
      </c>
      <c r="H749" s="62">
        <f>IFERROR(VLOOKUP(B749,tbl5_piv!A:D,4,0),0)</f>
        <v>0</v>
      </c>
      <c r="I749" s="62">
        <f t="shared" si="57"/>
        <v>0</v>
      </c>
      <c r="J749" s="62">
        <f t="shared" si="58"/>
        <v>0</v>
      </c>
      <c r="K749" s="62">
        <f t="shared" si="59"/>
        <v>0</v>
      </c>
    </row>
    <row r="750" spans="1:11" ht="23.25" hidden="1" customHeight="1" x14ac:dyDescent="0.25">
      <c r="A750">
        <v>745</v>
      </c>
      <c r="B750" t="e">
        <f>IF(ISBLANK(A750),0,IF(AND(ISERROR(VLOOKUP(VLOOKUP(A750,ishod_substance!A:G,7,0),$B$4:B749,1,0))=TRUE,VLOOKUP(A750,ishod_substance!A:G,7,0)&gt;0),VLOOKUP(A750,ishod_substance!A:G,7,0),0))</f>
        <v>#N/A</v>
      </c>
      <c r="C750" s="78" t="e">
        <f t="shared" si="55"/>
        <v>#N/A</v>
      </c>
      <c r="D750" s="61" t="e">
        <f>VLOOKUP(C750,quide!A:B,2,0)</f>
        <v>#N/A</v>
      </c>
      <c r="E750" s="62" t="e">
        <f>IF(VLOOKUP(B750,quide!$A$2:F814,3,0)&gt;0,VLOOKUP(B750,quide!$A$2:F814,3,0),VLOOKUP(B750,quide!$A$2:F814,6,0))</f>
        <v>#N/A</v>
      </c>
      <c r="F750" s="62" t="e">
        <f>VLOOKUP(C750,quide!$A$1:K1744,5,0)</f>
        <v>#N/A</v>
      </c>
      <c r="G750" s="63" t="e">
        <f t="shared" si="56"/>
        <v>#N/A</v>
      </c>
      <c r="H750" s="62">
        <f>IFERROR(VLOOKUP(B750,tbl5_piv!A:D,4,0),0)</f>
        <v>0</v>
      </c>
      <c r="I750" s="62">
        <f t="shared" si="57"/>
        <v>0</v>
      </c>
      <c r="J750" s="62">
        <f t="shared" si="58"/>
        <v>0</v>
      </c>
      <c r="K750" s="62">
        <f t="shared" si="59"/>
        <v>0</v>
      </c>
    </row>
    <row r="751" spans="1:11" ht="23.25" hidden="1" customHeight="1" x14ac:dyDescent="0.25">
      <c r="A751">
        <v>746</v>
      </c>
      <c r="B751" t="e">
        <f>IF(ISBLANK(A751),0,IF(AND(ISERROR(VLOOKUP(VLOOKUP(A751,ishod_substance!A:G,7,0),$B$4:B750,1,0))=TRUE,VLOOKUP(A751,ishod_substance!A:G,7,0)&gt;0),VLOOKUP(A751,ishod_substance!A:G,7,0),0))</f>
        <v>#N/A</v>
      </c>
      <c r="C751" s="78" t="e">
        <f t="shared" si="55"/>
        <v>#N/A</v>
      </c>
      <c r="D751" s="61" t="e">
        <f>VLOOKUP(C751,quide!A:B,2,0)</f>
        <v>#N/A</v>
      </c>
      <c r="E751" s="62" t="e">
        <f>IF(VLOOKUP(B751,quide!$A$2:F815,3,0)&gt;0,VLOOKUP(B751,quide!$A$2:F815,3,0),VLOOKUP(B751,quide!$A$2:F815,6,0))</f>
        <v>#N/A</v>
      </c>
      <c r="F751" s="62" t="e">
        <f>VLOOKUP(C751,quide!$A$1:K1745,5,0)</f>
        <v>#N/A</v>
      </c>
      <c r="G751" s="63" t="e">
        <f t="shared" si="56"/>
        <v>#N/A</v>
      </c>
      <c r="H751" s="62">
        <f>IFERROR(VLOOKUP(B751,tbl5_piv!A:D,4,0),0)</f>
        <v>0</v>
      </c>
      <c r="I751" s="62">
        <f t="shared" si="57"/>
        <v>0</v>
      </c>
      <c r="J751" s="62">
        <f t="shared" si="58"/>
        <v>0</v>
      </c>
      <c r="K751" s="62">
        <f t="shared" si="59"/>
        <v>0</v>
      </c>
    </row>
    <row r="752" spans="1:11" ht="23.25" hidden="1" customHeight="1" x14ac:dyDescent="0.25">
      <c r="A752">
        <v>747</v>
      </c>
      <c r="B752" t="e">
        <f>IF(ISBLANK(A752),0,IF(AND(ISERROR(VLOOKUP(VLOOKUP(A752,ishod_substance!A:G,7,0),$B$4:B751,1,0))=TRUE,VLOOKUP(A752,ishod_substance!A:G,7,0)&gt;0),VLOOKUP(A752,ishod_substance!A:G,7,0),0))</f>
        <v>#N/A</v>
      </c>
      <c r="C752" s="78" t="e">
        <f t="shared" si="55"/>
        <v>#N/A</v>
      </c>
      <c r="D752" s="61" t="e">
        <f>VLOOKUP(C752,quide!A:B,2,0)</f>
        <v>#N/A</v>
      </c>
      <c r="E752" s="62" t="e">
        <f>IF(VLOOKUP(B752,quide!$A$2:F816,3,0)&gt;0,VLOOKUP(B752,quide!$A$2:F816,3,0),VLOOKUP(B752,quide!$A$2:F816,6,0))</f>
        <v>#N/A</v>
      </c>
      <c r="F752" s="62" t="e">
        <f>VLOOKUP(C752,quide!$A$1:K1746,5,0)</f>
        <v>#N/A</v>
      </c>
      <c r="G752" s="63" t="e">
        <f t="shared" si="56"/>
        <v>#N/A</v>
      </c>
      <c r="H752" s="62">
        <f>IFERROR(VLOOKUP(B752,tbl5_piv!A:D,4,0),0)</f>
        <v>0</v>
      </c>
      <c r="I752" s="62">
        <f t="shared" si="57"/>
        <v>0</v>
      </c>
      <c r="J752" s="62">
        <f t="shared" si="58"/>
        <v>0</v>
      </c>
      <c r="K752" s="62">
        <f t="shared" si="59"/>
        <v>0</v>
      </c>
    </row>
    <row r="753" spans="1:11" ht="23.25" hidden="1" customHeight="1" x14ac:dyDescent="0.25">
      <c r="A753">
        <v>748</v>
      </c>
      <c r="B753" t="e">
        <f>IF(ISBLANK(A753),0,IF(AND(ISERROR(VLOOKUP(VLOOKUP(A753,ishod_substance!A:G,7,0),$B$4:B752,1,0))=TRUE,VLOOKUP(A753,ishod_substance!A:G,7,0)&gt;0),VLOOKUP(A753,ishod_substance!A:G,7,0),0))</f>
        <v>#N/A</v>
      </c>
      <c r="C753" s="78" t="e">
        <f t="shared" si="55"/>
        <v>#N/A</v>
      </c>
      <c r="D753" s="61" t="e">
        <f>VLOOKUP(C753,quide!A:B,2,0)</f>
        <v>#N/A</v>
      </c>
      <c r="E753" s="62" t="e">
        <f>IF(VLOOKUP(B753,quide!$A$2:F817,3,0)&gt;0,VLOOKUP(B753,quide!$A$2:F817,3,0),VLOOKUP(B753,quide!$A$2:F817,6,0))</f>
        <v>#N/A</v>
      </c>
      <c r="F753" s="62" t="e">
        <f>VLOOKUP(C753,quide!$A$1:K1747,5,0)</f>
        <v>#N/A</v>
      </c>
      <c r="G753" s="63" t="e">
        <f t="shared" si="56"/>
        <v>#N/A</v>
      </c>
      <c r="H753" s="62">
        <f>IFERROR(VLOOKUP(B753,tbl5_piv!A:D,4,0),0)</f>
        <v>0</v>
      </c>
      <c r="I753" s="62">
        <f t="shared" si="57"/>
        <v>0</v>
      </c>
      <c r="J753" s="62">
        <f t="shared" si="58"/>
        <v>0</v>
      </c>
      <c r="K753" s="62">
        <f t="shared" si="59"/>
        <v>0</v>
      </c>
    </row>
    <row r="754" spans="1:11" ht="23.25" hidden="1" customHeight="1" x14ac:dyDescent="0.25">
      <c r="A754">
        <v>749</v>
      </c>
      <c r="B754" t="e">
        <f>IF(ISBLANK(A754),0,IF(AND(ISERROR(VLOOKUP(VLOOKUP(A754,ishod_substance!A:G,7,0),$B$4:B753,1,0))=TRUE,VLOOKUP(A754,ishod_substance!A:G,7,0)&gt;0),VLOOKUP(A754,ishod_substance!A:G,7,0),0))</f>
        <v>#N/A</v>
      </c>
      <c r="C754" s="78" t="e">
        <f t="shared" si="55"/>
        <v>#N/A</v>
      </c>
      <c r="D754" s="61" t="e">
        <f>VLOOKUP(C754,quide!A:B,2,0)</f>
        <v>#N/A</v>
      </c>
      <c r="E754" s="62" t="e">
        <f>IF(VLOOKUP(B754,quide!$A$2:F818,3,0)&gt;0,VLOOKUP(B754,quide!$A$2:F818,3,0),VLOOKUP(B754,quide!$A$2:F818,6,0))</f>
        <v>#N/A</v>
      </c>
      <c r="F754" s="62" t="e">
        <f>VLOOKUP(C754,quide!$A$1:K1748,5,0)</f>
        <v>#N/A</v>
      </c>
      <c r="G754" s="63" t="e">
        <f t="shared" si="56"/>
        <v>#N/A</v>
      </c>
      <c r="H754" s="62">
        <f>IFERROR(VLOOKUP(B754,tbl5_piv!A:D,4,0),0)</f>
        <v>0</v>
      </c>
      <c r="I754" s="62">
        <f t="shared" si="57"/>
        <v>0</v>
      </c>
      <c r="J754" s="62">
        <f t="shared" si="58"/>
        <v>0</v>
      </c>
      <c r="K754" s="62">
        <f t="shared" si="59"/>
        <v>0</v>
      </c>
    </row>
    <row r="755" spans="1:11" ht="23.25" hidden="1" customHeight="1" x14ac:dyDescent="0.25">
      <c r="A755">
        <v>750</v>
      </c>
      <c r="B755" t="e">
        <f>IF(ISBLANK(A755),0,IF(AND(ISERROR(VLOOKUP(VLOOKUP(A755,ishod_substance!A:G,7,0),$B$4:B754,1,0))=TRUE,VLOOKUP(A755,ishod_substance!A:G,7,0)&gt;0),VLOOKUP(A755,ishod_substance!A:G,7,0),0))</f>
        <v>#N/A</v>
      </c>
      <c r="C755" s="78" t="e">
        <f t="shared" si="55"/>
        <v>#N/A</v>
      </c>
      <c r="D755" s="61" t="e">
        <f>VLOOKUP(C755,quide!A:B,2,0)</f>
        <v>#N/A</v>
      </c>
      <c r="E755" s="62" t="e">
        <f>IF(VLOOKUP(B755,quide!$A$2:F819,3,0)&gt;0,VLOOKUP(B755,quide!$A$2:F819,3,0),VLOOKUP(B755,quide!$A$2:F819,6,0))</f>
        <v>#N/A</v>
      </c>
      <c r="F755" s="62" t="e">
        <f>VLOOKUP(C755,quide!$A$1:K1749,5,0)</f>
        <v>#N/A</v>
      </c>
      <c r="G755" s="63" t="e">
        <f t="shared" si="56"/>
        <v>#N/A</v>
      </c>
      <c r="H755" s="62">
        <f>IFERROR(VLOOKUP(B755,tbl5_piv!A:D,4,0),0)</f>
        <v>0</v>
      </c>
      <c r="I755" s="62">
        <f t="shared" si="57"/>
        <v>0</v>
      </c>
      <c r="J755" s="62">
        <f t="shared" si="58"/>
        <v>0</v>
      </c>
      <c r="K755" s="62">
        <f t="shared" si="59"/>
        <v>0</v>
      </c>
    </row>
    <row r="756" spans="1:11" ht="23.25" hidden="1" customHeight="1" x14ac:dyDescent="0.25">
      <c r="A756">
        <v>751</v>
      </c>
      <c r="B756" t="e">
        <f>IF(ISBLANK(A756),0,IF(AND(ISERROR(VLOOKUP(VLOOKUP(A756,ishod_substance!A:G,7,0),$B$4:B755,1,0))=TRUE,VLOOKUP(A756,ishod_substance!A:G,7,0)&gt;0),VLOOKUP(A756,ishod_substance!A:G,7,0),0))</f>
        <v>#N/A</v>
      </c>
      <c r="C756" s="78" t="e">
        <f t="shared" si="55"/>
        <v>#N/A</v>
      </c>
      <c r="D756" s="61" t="e">
        <f>VLOOKUP(C756,quide!A:B,2,0)</f>
        <v>#N/A</v>
      </c>
      <c r="E756" s="62" t="e">
        <f>IF(VLOOKUP(B756,quide!$A$2:F820,3,0)&gt;0,VLOOKUP(B756,quide!$A$2:F820,3,0),VLOOKUP(B756,quide!$A$2:F820,6,0))</f>
        <v>#N/A</v>
      </c>
      <c r="F756" s="62" t="e">
        <f>VLOOKUP(C756,quide!$A$1:K1750,5,0)</f>
        <v>#N/A</v>
      </c>
      <c r="G756" s="63" t="e">
        <f t="shared" si="56"/>
        <v>#N/A</v>
      </c>
      <c r="H756" s="62">
        <f>IFERROR(VLOOKUP(B756,tbl5_piv!A:D,4,0),0)</f>
        <v>0</v>
      </c>
      <c r="I756" s="62">
        <f t="shared" si="57"/>
        <v>0</v>
      </c>
      <c r="J756" s="62">
        <f t="shared" si="58"/>
        <v>0</v>
      </c>
      <c r="K756" s="62">
        <f t="shared" si="59"/>
        <v>0</v>
      </c>
    </row>
    <row r="757" spans="1:11" ht="23.25" hidden="1" customHeight="1" x14ac:dyDescent="0.25">
      <c r="A757">
        <v>752</v>
      </c>
      <c r="B757" t="e">
        <f>IF(ISBLANK(A757),0,IF(AND(ISERROR(VLOOKUP(VLOOKUP(A757,ishod_substance!A:G,7,0),$B$4:B756,1,0))=TRUE,VLOOKUP(A757,ishod_substance!A:G,7,0)&gt;0),VLOOKUP(A757,ishod_substance!A:G,7,0),0))</f>
        <v>#N/A</v>
      </c>
      <c r="C757" s="78" t="e">
        <f t="shared" si="55"/>
        <v>#N/A</v>
      </c>
      <c r="D757" s="61" t="e">
        <f>VLOOKUP(C757,quide!A:B,2,0)</f>
        <v>#N/A</v>
      </c>
      <c r="E757" s="62" t="e">
        <f>IF(VLOOKUP(B757,quide!$A$2:F821,3,0)&gt;0,VLOOKUP(B757,quide!$A$2:F821,3,0),VLOOKUP(B757,quide!$A$2:F821,6,0))</f>
        <v>#N/A</v>
      </c>
      <c r="F757" s="62" t="e">
        <f>VLOOKUP(C757,quide!$A$1:K1751,5,0)</f>
        <v>#N/A</v>
      </c>
      <c r="G757" s="63" t="e">
        <f t="shared" si="56"/>
        <v>#N/A</v>
      </c>
      <c r="H757" s="62">
        <f>IFERROR(VLOOKUP(B757,tbl5_piv!A:D,4,0),0)</f>
        <v>0</v>
      </c>
      <c r="I757" s="62">
        <f t="shared" si="57"/>
        <v>0</v>
      </c>
      <c r="J757" s="62">
        <f t="shared" si="58"/>
        <v>0</v>
      </c>
      <c r="K757" s="62">
        <f t="shared" si="59"/>
        <v>0</v>
      </c>
    </row>
    <row r="758" spans="1:11" ht="23.25" hidden="1" customHeight="1" x14ac:dyDescent="0.25">
      <c r="A758">
        <v>753</v>
      </c>
      <c r="B758" t="e">
        <f>IF(ISBLANK(A758),0,IF(AND(ISERROR(VLOOKUP(VLOOKUP(A758,ishod_substance!A:G,7,0),$B$4:B757,1,0))=TRUE,VLOOKUP(A758,ishod_substance!A:G,7,0)&gt;0),VLOOKUP(A758,ishod_substance!A:G,7,0),0))</f>
        <v>#N/A</v>
      </c>
      <c r="C758" s="78" t="e">
        <f t="shared" si="55"/>
        <v>#N/A</v>
      </c>
      <c r="D758" s="61" t="e">
        <f>VLOOKUP(C758,quide!A:B,2,0)</f>
        <v>#N/A</v>
      </c>
      <c r="E758" s="62" t="e">
        <f>IF(VLOOKUP(B758,quide!$A$2:F822,3,0)&gt;0,VLOOKUP(B758,quide!$A$2:F822,3,0),VLOOKUP(B758,quide!$A$2:F822,6,0))</f>
        <v>#N/A</v>
      </c>
      <c r="F758" s="62" t="e">
        <f>VLOOKUP(C758,quide!$A$1:K1752,5,0)</f>
        <v>#N/A</v>
      </c>
      <c r="G758" s="63" t="e">
        <f t="shared" si="56"/>
        <v>#N/A</v>
      </c>
      <c r="H758" s="62">
        <f>IFERROR(VLOOKUP(B758,tbl5_piv!A:D,4,0),0)</f>
        <v>0</v>
      </c>
      <c r="I758" s="62">
        <f t="shared" si="57"/>
        <v>0</v>
      </c>
      <c r="J758" s="62">
        <f t="shared" si="58"/>
        <v>0</v>
      </c>
      <c r="K758" s="62">
        <f t="shared" si="59"/>
        <v>0</v>
      </c>
    </row>
    <row r="759" spans="1:11" ht="23.25" hidden="1" customHeight="1" x14ac:dyDescent="0.25">
      <c r="A759">
        <v>754</v>
      </c>
      <c r="B759" t="e">
        <f>IF(ISBLANK(A759),0,IF(AND(ISERROR(VLOOKUP(VLOOKUP(A759,ishod_substance!A:G,7,0),$B$4:B758,1,0))=TRUE,VLOOKUP(A759,ishod_substance!A:G,7,0)&gt;0),VLOOKUP(A759,ishod_substance!A:G,7,0),0))</f>
        <v>#N/A</v>
      </c>
      <c r="C759" s="78" t="e">
        <f t="shared" si="55"/>
        <v>#N/A</v>
      </c>
      <c r="D759" s="61" t="e">
        <f>VLOOKUP(C759,quide!A:B,2,0)</f>
        <v>#N/A</v>
      </c>
      <c r="E759" s="62" t="e">
        <f>IF(VLOOKUP(B759,quide!$A$2:F823,3,0)&gt;0,VLOOKUP(B759,quide!$A$2:F823,3,0),VLOOKUP(B759,quide!$A$2:F823,6,0))</f>
        <v>#N/A</v>
      </c>
      <c r="F759" s="62" t="e">
        <f>VLOOKUP(C759,quide!$A$1:K1753,5,0)</f>
        <v>#N/A</v>
      </c>
      <c r="G759" s="63" t="e">
        <f t="shared" si="56"/>
        <v>#N/A</v>
      </c>
      <c r="H759" s="62">
        <f>IFERROR(VLOOKUP(B759,tbl5_piv!A:D,4,0),0)</f>
        <v>0</v>
      </c>
      <c r="I759" s="62">
        <f t="shared" si="57"/>
        <v>0</v>
      </c>
      <c r="J759" s="62">
        <f t="shared" si="58"/>
        <v>0</v>
      </c>
      <c r="K759" s="62">
        <f t="shared" si="59"/>
        <v>0</v>
      </c>
    </row>
    <row r="760" spans="1:11" ht="23.25" hidden="1" customHeight="1" x14ac:dyDescent="0.25">
      <c r="A760">
        <v>755</v>
      </c>
      <c r="B760" t="e">
        <f>IF(ISBLANK(A760),0,IF(AND(ISERROR(VLOOKUP(VLOOKUP(A760,ishod_substance!A:G,7,0),$B$4:B759,1,0))=TRUE,VLOOKUP(A760,ishod_substance!A:G,7,0)&gt;0),VLOOKUP(A760,ishod_substance!A:G,7,0),0))</f>
        <v>#N/A</v>
      </c>
      <c r="C760" s="78" t="e">
        <f t="shared" si="55"/>
        <v>#N/A</v>
      </c>
      <c r="D760" s="61" t="e">
        <f>VLOOKUP(C760,quide!A:B,2,0)</f>
        <v>#N/A</v>
      </c>
      <c r="E760" s="62" t="e">
        <f>IF(VLOOKUP(B760,quide!$A$2:F824,3,0)&gt;0,VLOOKUP(B760,quide!$A$2:F824,3,0),VLOOKUP(B760,quide!$A$2:F824,6,0))</f>
        <v>#N/A</v>
      </c>
      <c r="F760" s="62" t="e">
        <f>VLOOKUP(C760,quide!$A$1:K1754,5,0)</f>
        <v>#N/A</v>
      </c>
      <c r="G760" s="63" t="e">
        <f t="shared" si="56"/>
        <v>#N/A</v>
      </c>
      <c r="H760" s="62">
        <f>IFERROR(VLOOKUP(B760,tbl5_piv!A:D,4,0),0)</f>
        <v>0</v>
      </c>
      <c r="I760" s="62">
        <f t="shared" si="57"/>
        <v>0</v>
      </c>
      <c r="J760" s="62">
        <f t="shared" si="58"/>
        <v>0</v>
      </c>
      <c r="K760" s="62">
        <f t="shared" si="59"/>
        <v>0</v>
      </c>
    </row>
    <row r="761" spans="1:11" ht="23.25" hidden="1" customHeight="1" x14ac:dyDescent="0.25">
      <c r="A761">
        <v>756</v>
      </c>
      <c r="B761" t="e">
        <f>IF(ISBLANK(A761),0,IF(AND(ISERROR(VLOOKUP(VLOOKUP(A761,ishod_substance!A:G,7,0),$B$4:B760,1,0))=TRUE,VLOOKUP(A761,ishod_substance!A:G,7,0)&gt;0),VLOOKUP(A761,ishod_substance!A:G,7,0),0))</f>
        <v>#N/A</v>
      </c>
      <c r="C761" s="78" t="e">
        <f t="shared" si="55"/>
        <v>#N/A</v>
      </c>
      <c r="D761" s="61" t="e">
        <f>VLOOKUP(C761,quide!A:B,2,0)</f>
        <v>#N/A</v>
      </c>
      <c r="E761" s="62" t="e">
        <f>IF(VLOOKUP(B761,quide!$A$2:F825,3,0)&gt;0,VLOOKUP(B761,quide!$A$2:F825,3,0),VLOOKUP(B761,quide!$A$2:F825,6,0))</f>
        <v>#N/A</v>
      </c>
      <c r="F761" s="62" t="e">
        <f>VLOOKUP(C761,quide!$A$1:K1755,5,0)</f>
        <v>#N/A</v>
      </c>
      <c r="G761" s="63" t="e">
        <f t="shared" si="56"/>
        <v>#N/A</v>
      </c>
      <c r="H761" s="62">
        <f>IFERROR(VLOOKUP(B761,tbl5_piv!A:D,4,0),0)</f>
        <v>0</v>
      </c>
      <c r="I761" s="62">
        <f t="shared" si="57"/>
        <v>0</v>
      </c>
      <c r="J761" s="62">
        <f t="shared" si="58"/>
        <v>0</v>
      </c>
      <c r="K761" s="62">
        <f t="shared" si="59"/>
        <v>0</v>
      </c>
    </row>
    <row r="762" spans="1:11" ht="23.25" hidden="1" customHeight="1" x14ac:dyDescent="0.25">
      <c r="A762">
        <v>757</v>
      </c>
      <c r="B762" t="e">
        <f>IF(ISBLANK(A762),0,IF(AND(ISERROR(VLOOKUP(VLOOKUP(A762,ishod_substance!A:G,7,0),$B$4:B761,1,0))=TRUE,VLOOKUP(A762,ishod_substance!A:G,7,0)&gt;0),VLOOKUP(A762,ishod_substance!A:G,7,0),0))</f>
        <v>#N/A</v>
      </c>
      <c r="C762" s="78" t="e">
        <f t="shared" si="55"/>
        <v>#N/A</v>
      </c>
      <c r="D762" s="61" t="e">
        <f>VLOOKUP(C762,quide!A:B,2,0)</f>
        <v>#N/A</v>
      </c>
      <c r="E762" s="62" t="e">
        <f>IF(VLOOKUP(B762,quide!$A$2:F826,3,0)&gt;0,VLOOKUP(B762,quide!$A$2:F826,3,0),VLOOKUP(B762,quide!$A$2:F826,6,0))</f>
        <v>#N/A</v>
      </c>
      <c r="F762" s="62" t="e">
        <f>VLOOKUP(C762,quide!$A$1:K1756,5,0)</f>
        <v>#N/A</v>
      </c>
      <c r="G762" s="63" t="e">
        <f t="shared" si="56"/>
        <v>#N/A</v>
      </c>
      <c r="H762" s="62">
        <f>IFERROR(VLOOKUP(B762,tbl5_piv!A:D,4,0),0)</f>
        <v>0</v>
      </c>
      <c r="I762" s="62">
        <f t="shared" si="57"/>
        <v>0</v>
      </c>
      <c r="J762" s="62">
        <f t="shared" si="58"/>
        <v>0</v>
      </c>
      <c r="K762" s="62">
        <f t="shared" si="59"/>
        <v>0</v>
      </c>
    </row>
    <row r="763" spans="1:11" ht="23.25" hidden="1" customHeight="1" x14ac:dyDescent="0.25">
      <c r="A763">
        <v>758</v>
      </c>
      <c r="B763" t="e">
        <f>IF(ISBLANK(A763),0,IF(AND(ISERROR(VLOOKUP(VLOOKUP(A763,ishod_substance!A:G,7,0),$B$4:B762,1,0))=TRUE,VLOOKUP(A763,ishod_substance!A:G,7,0)&gt;0),VLOOKUP(A763,ishod_substance!A:G,7,0),0))</f>
        <v>#N/A</v>
      </c>
      <c r="C763" s="78" t="e">
        <f t="shared" si="55"/>
        <v>#N/A</v>
      </c>
      <c r="D763" s="61" t="e">
        <f>VLOOKUP(C763,quide!A:B,2,0)</f>
        <v>#N/A</v>
      </c>
      <c r="E763" s="62" t="e">
        <f>IF(VLOOKUP(B763,quide!$A$2:F827,3,0)&gt;0,VLOOKUP(B763,quide!$A$2:F827,3,0),VLOOKUP(B763,quide!$A$2:F827,6,0))</f>
        <v>#N/A</v>
      </c>
      <c r="F763" s="62" t="e">
        <f>VLOOKUP(C763,quide!$A$1:K1757,5,0)</f>
        <v>#N/A</v>
      </c>
      <c r="G763" s="63" t="e">
        <f t="shared" si="56"/>
        <v>#N/A</v>
      </c>
      <c r="H763" s="62">
        <f>IFERROR(VLOOKUP(B763,tbl5_piv!A:D,4,0),0)</f>
        <v>0</v>
      </c>
      <c r="I763" s="62">
        <f t="shared" si="57"/>
        <v>0</v>
      </c>
      <c r="J763" s="62">
        <f t="shared" si="58"/>
        <v>0</v>
      </c>
      <c r="K763" s="62">
        <f t="shared" si="59"/>
        <v>0</v>
      </c>
    </row>
    <row r="764" spans="1:11" ht="23.25" hidden="1" customHeight="1" x14ac:dyDescent="0.25">
      <c r="A764">
        <v>759</v>
      </c>
      <c r="B764" t="e">
        <f>IF(ISBLANK(A764),0,IF(AND(ISERROR(VLOOKUP(VLOOKUP(A764,ishod_substance!A:G,7,0),$B$4:B763,1,0))=TRUE,VLOOKUP(A764,ishod_substance!A:G,7,0)&gt;0),VLOOKUP(A764,ishod_substance!A:G,7,0),0))</f>
        <v>#N/A</v>
      </c>
      <c r="C764" s="78" t="e">
        <f t="shared" si="55"/>
        <v>#N/A</v>
      </c>
      <c r="D764" s="61" t="e">
        <f>VLOOKUP(C764,quide!A:B,2,0)</f>
        <v>#N/A</v>
      </c>
      <c r="E764" s="62" t="e">
        <f>IF(VLOOKUP(B764,quide!$A$2:F828,3,0)&gt;0,VLOOKUP(B764,quide!$A$2:F828,3,0),VLOOKUP(B764,quide!$A$2:F828,6,0))</f>
        <v>#N/A</v>
      </c>
      <c r="F764" s="62" t="e">
        <f>VLOOKUP(C764,quide!$A$1:K1758,5,0)</f>
        <v>#N/A</v>
      </c>
      <c r="G764" s="63" t="e">
        <f t="shared" si="56"/>
        <v>#N/A</v>
      </c>
      <c r="H764" s="62">
        <f>IFERROR(VLOOKUP(B764,tbl5_piv!A:D,4,0),0)</f>
        <v>0</v>
      </c>
      <c r="I764" s="62">
        <f t="shared" si="57"/>
        <v>0</v>
      </c>
      <c r="J764" s="62">
        <f t="shared" si="58"/>
        <v>0</v>
      </c>
      <c r="K764" s="62">
        <f t="shared" si="59"/>
        <v>0</v>
      </c>
    </row>
    <row r="765" spans="1:11" ht="23.25" hidden="1" customHeight="1" x14ac:dyDescent="0.25">
      <c r="A765">
        <v>760</v>
      </c>
      <c r="B765" t="e">
        <f>IF(ISBLANK(A765),0,IF(AND(ISERROR(VLOOKUP(VLOOKUP(A765,ishod_substance!A:G,7,0),$B$4:B764,1,0))=TRUE,VLOOKUP(A765,ishod_substance!A:G,7,0)&gt;0),VLOOKUP(A765,ishod_substance!A:G,7,0),0))</f>
        <v>#N/A</v>
      </c>
      <c r="C765" s="78" t="e">
        <f t="shared" si="55"/>
        <v>#N/A</v>
      </c>
      <c r="D765" s="61" t="e">
        <f>VLOOKUP(C765,quide!A:B,2,0)</f>
        <v>#N/A</v>
      </c>
      <c r="E765" s="62" t="e">
        <f>IF(VLOOKUP(B765,quide!$A$2:F829,3,0)&gt;0,VLOOKUP(B765,quide!$A$2:F829,3,0),VLOOKUP(B765,quide!$A$2:F829,6,0))</f>
        <v>#N/A</v>
      </c>
      <c r="F765" s="62" t="e">
        <f>VLOOKUP(C765,quide!$A$1:K1759,5,0)</f>
        <v>#N/A</v>
      </c>
      <c r="G765" s="63" t="e">
        <f t="shared" si="56"/>
        <v>#N/A</v>
      </c>
      <c r="H765" s="62">
        <f>IFERROR(VLOOKUP(B765,tbl5_piv!A:D,4,0),0)</f>
        <v>0</v>
      </c>
      <c r="I765" s="62">
        <f t="shared" si="57"/>
        <v>0</v>
      </c>
      <c r="J765" s="62">
        <f t="shared" si="58"/>
        <v>0</v>
      </c>
      <c r="K765" s="62">
        <f t="shared" si="59"/>
        <v>0</v>
      </c>
    </row>
    <row r="766" spans="1:11" ht="23.25" hidden="1" customHeight="1" x14ac:dyDescent="0.25">
      <c r="A766">
        <v>761</v>
      </c>
      <c r="B766" t="e">
        <f>IF(ISBLANK(A766),0,IF(AND(ISERROR(VLOOKUP(VLOOKUP(A766,ishod_substance!A:G,7,0),$B$4:B765,1,0))=TRUE,VLOOKUP(A766,ishod_substance!A:G,7,0)&gt;0),VLOOKUP(A766,ishod_substance!A:G,7,0),0))</f>
        <v>#N/A</v>
      </c>
      <c r="C766" s="78" t="e">
        <f t="shared" si="55"/>
        <v>#N/A</v>
      </c>
      <c r="D766" s="61" t="e">
        <f>VLOOKUP(C766,quide!A:B,2,0)</f>
        <v>#N/A</v>
      </c>
      <c r="E766" s="62" t="e">
        <f>IF(VLOOKUP(B766,quide!$A$2:F830,3,0)&gt;0,VLOOKUP(B766,quide!$A$2:F830,3,0),VLOOKUP(B766,quide!$A$2:F830,6,0))</f>
        <v>#N/A</v>
      </c>
      <c r="F766" s="62" t="e">
        <f>VLOOKUP(C766,quide!$A$1:K1760,5,0)</f>
        <v>#N/A</v>
      </c>
      <c r="G766" s="63" t="e">
        <f t="shared" si="56"/>
        <v>#N/A</v>
      </c>
      <c r="H766" s="62">
        <f>IFERROR(VLOOKUP(B766,tbl5_piv!A:D,4,0),0)</f>
        <v>0</v>
      </c>
      <c r="I766" s="62">
        <f t="shared" si="57"/>
        <v>0</v>
      </c>
      <c r="J766" s="62">
        <f t="shared" si="58"/>
        <v>0</v>
      </c>
      <c r="K766" s="62">
        <f t="shared" si="59"/>
        <v>0</v>
      </c>
    </row>
    <row r="767" spans="1:11" ht="23.25" hidden="1" customHeight="1" x14ac:dyDescent="0.25">
      <c r="A767">
        <v>762</v>
      </c>
      <c r="B767" t="e">
        <f>IF(ISBLANK(A767),0,IF(AND(ISERROR(VLOOKUP(VLOOKUP(A767,ishod_substance!A:G,7,0),$B$4:B766,1,0))=TRUE,VLOOKUP(A767,ishod_substance!A:G,7,0)&gt;0),VLOOKUP(A767,ishod_substance!A:G,7,0),0))</f>
        <v>#N/A</v>
      </c>
      <c r="C767" s="78" t="e">
        <f t="shared" si="55"/>
        <v>#N/A</v>
      </c>
      <c r="D767" s="61" t="e">
        <f>VLOOKUP(C767,quide!A:B,2,0)</f>
        <v>#N/A</v>
      </c>
      <c r="E767" s="62" t="e">
        <f>IF(VLOOKUP(B767,quide!$A$2:F831,3,0)&gt;0,VLOOKUP(B767,quide!$A$2:F831,3,0),VLOOKUP(B767,quide!$A$2:F831,6,0))</f>
        <v>#N/A</v>
      </c>
      <c r="F767" s="62" t="e">
        <f>VLOOKUP(C767,quide!$A$1:K1761,5,0)</f>
        <v>#N/A</v>
      </c>
      <c r="G767" s="63" t="e">
        <f t="shared" si="56"/>
        <v>#N/A</v>
      </c>
      <c r="H767" s="62">
        <f>IFERROR(VLOOKUP(B767,tbl5_piv!A:D,4,0),0)</f>
        <v>0</v>
      </c>
      <c r="I767" s="62">
        <f t="shared" si="57"/>
        <v>0</v>
      </c>
      <c r="J767" s="62">
        <f t="shared" si="58"/>
        <v>0</v>
      </c>
      <c r="K767" s="62">
        <f t="shared" si="59"/>
        <v>0</v>
      </c>
    </row>
    <row r="768" spans="1:11" ht="23.25" hidden="1" customHeight="1" x14ac:dyDescent="0.25">
      <c r="A768">
        <v>763</v>
      </c>
      <c r="B768" t="e">
        <f>IF(ISBLANK(A768),0,IF(AND(ISERROR(VLOOKUP(VLOOKUP(A768,ishod_substance!A:G,7,0),$B$4:B767,1,0))=TRUE,VLOOKUP(A768,ishod_substance!A:G,7,0)&gt;0),VLOOKUP(A768,ishod_substance!A:G,7,0),0))</f>
        <v>#N/A</v>
      </c>
      <c r="C768" s="78" t="e">
        <f t="shared" si="55"/>
        <v>#N/A</v>
      </c>
      <c r="D768" s="61" t="e">
        <f>VLOOKUP(C768,quide!A:B,2,0)</f>
        <v>#N/A</v>
      </c>
      <c r="E768" s="62" t="e">
        <f>IF(VLOOKUP(B768,quide!$A$2:F832,3,0)&gt;0,VLOOKUP(B768,quide!$A$2:F832,3,0),VLOOKUP(B768,quide!$A$2:F832,6,0))</f>
        <v>#N/A</v>
      </c>
      <c r="F768" s="62" t="e">
        <f>VLOOKUP(C768,quide!$A$1:K1762,5,0)</f>
        <v>#N/A</v>
      </c>
      <c r="G768" s="63" t="e">
        <f t="shared" si="56"/>
        <v>#N/A</v>
      </c>
      <c r="H768" s="62">
        <f>IFERROR(VLOOKUP(B768,tbl5_piv!A:D,4,0),0)</f>
        <v>0</v>
      </c>
      <c r="I768" s="62">
        <f t="shared" si="57"/>
        <v>0</v>
      </c>
      <c r="J768" s="62">
        <f t="shared" si="58"/>
        <v>0</v>
      </c>
      <c r="K768" s="62">
        <f t="shared" si="59"/>
        <v>0</v>
      </c>
    </row>
    <row r="769" spans="1:11" ht="23.25" hidden="1" customHeight="1" x14ac:dyDescent="0.25">
      <c r="A769">
        <v>764</v>
      </c>
      <c r="B769" t="e">
        <f>IF(ISBLANK(A769),0,IF(AND(ISERROR(VLOOKUP(VLOOKUP(A769,ishod_substance!A:G,7,0),$B$4:B768,1,0))=TRUE,VLOOKUP(A769,ishod_substance!A:G,7,0)&gt;0),VLOOKUP(A769,ishod_substance!A:G,7,0),0))</f>
        <v>#N/A</v>
      </c>
      <c r="C769" s="78" t="e">
        <f t="shared" si="55"/>
        <v>#N/A</v>
      </c>
      <c r="D769" s="61" t="e">
        <f>VLOOKUP(C769,quide!A:B,2,0)</f>
        <v>#N/A</v>
      </c>
      <c r="E769" s="62" t="e">
        <f>IF(VLOOKUP(B769,quide!$A$2:F833,3,0)&gt;0,VLOOKUP(B769,quide!$A$2:F833,3,0),VLOOKUP(B769,quide!$A$2:F833,6,0))</f>
        <v>#N/A</v>
      </c>
      <c r="F769" s="62" t="e">
        <f>VLOOKUP(C769,quide!$A$1:K1763,5,0)</f>
        <v>#N/A</v>
      </c>
      <c r="G769" s="63" t="e">
        <f t="shared" si="56"/>
        <v>#N/A</v>
      </c>
      <c r="H769" s="62">
        <f>IFERROR(VLOOKUP(B769,tbl5_piv!A:D,4,0),0)</f>
        <v>0</v>
      </c>
      <c r="I769" s="62">
        <f t="shared" si="57"/>
        <v>0</v>
      </c>
      <c r="J769" s="62">
        <f t="shared" si="58"/>
        <v>0</v>
      </c>
      <c r="K769" s="62">
        <f t="shared" si="59"/>
        <v>0</v>
      </c>
    </row>
    <row r="770" spans="1:11" ht="23.25" hidden="1" customHeight="1" x14ac:dyDescent="0.25">
      <c r="A770">
        <v>765</v>
      </c>
      <c r="B770" t="e">
        <f>IF(ISBLANK(A770),0,IF(AND(ISERROR(VLOOKUP(VLOOKUP(A770,ishod_substance!A:G,7,0),$B$4:B769,1,0))=TRUE,VLOOKUP(A770,ishod_substance!A:G,7,0)&gt;0),VLOOKUP(A770,ishod_substance!A:G,7,0),0))</f>
        <v>#N/A</v>
      </c>
      <c r="C770" s="78" t="e">
        <f t="shared" si="55"/>
        <v>#N/A</v>
      </c>
      <c r="D770" s="61" t="e">
        <f>VLOOKUP(C770,quide!A:B,2,0)</f>
        <v>#N/A</v>
      </c>
      <c r="E770" s="62" t="e">
        <f>IF(VLOOKUP(B770,quide!$A$2:F834,3,0)&gt;0,VLOOKUP(B770,quide!$A$2:F834,3,0),VLOOKUP(B770,quide!$A$2:F834,6,0))</f>
        <v>#N/A</v>
      </c>
      <c r="F770" s="62" t="e">
        <f>VLOOKUP(C770,quide!$A$1:K1764,5,0)</f>
        <v>#N/A</v>
      </c>
      <c r="G770" s="63" t="e">
        <f t="shared" si="56"/>
        <v>#N/A</v>
      </c>
      <c r="H770" s="62">
        <f>IFERROR(VLOOKUP(B770,tbl5_piv!A:D,4,0),0)</f>
        <v>0</v>
      </c>
      <c r="I770" s="62">
        <f t="shared" si="57"/>
        <v>0</v>
      </c>
      <c r="J770" s="62">
        <f t="shared" si="58"/>
        <v>0</v>
      </c>
      <c r="K770" s="62">
        <f t="shared" si="59"/>
        <v>0</v>
      </c>
    </row>
    <row r="771" spans="1:11" ht="23.25" hidden="1" customHeight="1" x14ac:dyDescent="0.25">
      <c r="A771">
        <v>766</v>
      </c>
      <c r="B771" t="e">
        <f>IF(ISBLANK(A771),0,IF(AND(ISERROR(VLOOKUP(VLOOKUP(A771,ishod_substance!A:G,7,0),$B$4:B770,1,0))=TRUE,VLOOKUP(A771,ishod_substance!A:G,7,0)&gt;0),VLOOKUP(A771,ishod_substance!A:G,7,0),0))</f>
        <v>#N/A</v>
      </c>
      <c r="C771" s="78" t="e">
        <f t="shared" si="55"/>
        <v>#N/A</v>
      </c>
      <c r="D771" s="61" t="e">
        <f>VLOOKUP(C771,quide!A:B,2,0)</f>
        <v>#N/A</v>
      </c>
      <c r="E771" s="62" t="e">
        <f>IF(VLOOKUP(B771,quide!$A$2:F835,3,0)&gt;0,VLOOKUP(B771,quide!$A$2:F835,3,0),VLOOKUP(B771,quide!$A$2:F835,6,0))</f>
        <v>#N/A</v>
      </c>
      <c r="F771" s="62" t="e">
        <f>VLOOKUP(C771,quide!$A$1:K1765,5,0)</f>
        <v>#N/A</v>
      </c>
      <c r="G771" s="63" t="e">
        <f t="shared" si="56"/>
        <v>#N/A</v>
      </c>
      <c r="H771" s="62">
        <f>IFERROR(VLOOKUP(B771,tbl5_piv!A:D,4,0),0)</f>
        <v>0</v>
      </c>
      <c r="I771" s="62">
        <f t="shared" si="57"/>
        <v>0</v>
      </c>
      <c r="J771" s="62">
        <f t="shared" si="58"/>
        <v>0</v>
      </c>
      <c r="K771" s="62">
        <f t="shared" si="59"/>
        <v>0</v>
      </c>
    </row>
    <row r="772" spans="1:11" ht="23.25" hidden="1" customHeight="1" x14ac:dyDescent="0.25">
      <c r="A772">
        <v>767</v>
      </c>
      <c r="B772" t="e">
        <f>IF(ISBLANK(A772),0,IF(AND(ISERROR(VLOOKUP(VLOOKUP(A772,ishod_substance!A:G,7,0),$B$4:B771,1,0))=TRUE,VLOOKUP(A772,ishod_substance!A:G,7,0)&gt;0),VLOOKUP(A772,ishod_substance!A:G,7,0),0))</f>
        <v>#N/A</v>
      </c>
      <c r="C772" s="78" t="e">
        <f t="shared" si="55"/>
        <v>#N/A</v>
      </c>
      <c r="D772" s="61" t="e">
        <f>VLOOKUP(C772,quide!A:B,2,0)</f>
        <v>#N/A</v>
      </c>
      <c r="E772" s="62" t="e">
        <f>IF(VLOOKUP(B772,quide!$A$2:F836,3,0)&gt;0,VLOOKUP(B772,quide!$A$2:F836,3,0),VLOOKUP(B772,quide!$A$2:F836,6,0))</f>
        <v>#N/A</v>
      </c>
      <c r="F772" s="62" t="e">
        <f>VLOOKUP(C772,quide!$A$1:K1766,5,0)</f>
        <v>#N/A</v>
      </c>
      <c r="G772" s="63" t="e">
        <f t="shared" si="56"/>
        <v>#N/A</v>
      </c>
      <c r="H772" s="62">
        <f>IFERROR(VLOOKUP(B772,tbl5_piv!A:D,4,0),0)</f>
        <v>0</v>
      </c>
      <c r="I772" s="62">
        <f t="shared" si="57"/>
        <v>0</v>
      </c>
      <c r="J772" s="62">
        <f t="shared" si="58"/>
        <v>0</v>
      </c>
      <c r="K772" s="62">
        <f t="shared" si="59"/>
        <v>0</v>
      </c>
    </row>
    <row r="773" spans="1:11" ht="23.25" hidden="1" customHeight="1" x14ac:dyDescent="0.25">
      <c r="A773">
        <v>768</v>
      </c>
      <c r="B773" t="e">
        <f>IF(ISBLANK(A773),0,IF(AND(ISERROR(VLOOKUP(VLOOKUP(A773,ishod_substance!A:G,7,0),$B$4:B772,1,0))=TRUE,VLOOKUP(A773,ishod_substance!A:G,7,0)&gt;0),VLOOKUP(A773,ishod_substance!A:G,7,0),0))</f>
        <v>#N/A</v>
      </c>
      <c r="C773" s="78" t="e">
        <f t="shared" si="55"/>
        <v>#N/A</v>
      </c>
      <c r="D773" s="61" t="e">
        <f>VLOOKUP(C773,quide!A:B,2,0)</f>
        <v>#N/A</v>
      </c>
      <c r="E773" s="62" t="e">
        <f>IF(VLOOKUP(B773,quide!$A$2:F837,3,0)&gt;0,VLOOKUP(B773,quide!$A$2:F837,3,0),VLOOKUP(B773,quide!$A$2:F837,6,0))</f>
        <v>#N/A</v>
      </c>
      <c r="F773" s="62" t="e">
        <f>VLOOKUP(C773,quide!$A$1:K1767,5,0)</f>
        <v>#N/A</v>
      </c>
      <c r="G773" s="63" t="e">
        <f t="shared" si="56"/>
        <v>#N/A</v>
      </c>
      <c r="H773" s="62">
        <f>IFERROR(VLOOKUP(B773,tbl5_piv!A:D,4,0),0)</f>
        <v>0</v>
      </c>
      <c r="I773" s="62">
        <f t="shared" si="57"/>
        <v>0</v>
      </c>
      <c r="J773" s="62">
        <f t="shared" si="58"/>
        <v>0</v>
      </c>
      <c r="K773" s="62">
        <f t="shared" si="59"/>
        <v>0</v>
      </c>
    </row>
    <row r="774" spans="1:11" ht="23.25" hidden="1" customHeight="1" x14ac:dyDescent="0.25">
      <c r="A774">
        <v>769</v>
      </c>
      <c r="B774" t="e">
        <f>IF(ISBLANK(A774),0,IF(AND(ISERROR(VLOOKUP(VLOOKUP(A774,ishod_substance!A:G,7,0),$B$4:B773,1,0))=TRUE,VLOOKUP(A774,ishod_substance!A:G,7,0)&gt;0),VLOOKUP(A774,ishod_substance!A:G,7,0),0))</f>
        <v>#N/A</v>
      </c>
      <c r="C774" s="78" t="e">
        <f t="shared" si="55"/>
        <v>#N/A</v>
      </c>
      <c r="D774" s="61" t="e">
        <f>VLOOKUP(C774,quide!A:B,2,0)</f>
        <v>#N/A</v>
      </c>
      <c r="E774" s="62" t="e">
        <f>IF(VLOOKUP(B774,quide!$A$2:F838,3,0)&gt;0,VLOOKUP(B774,quide!$A$2:F838,3,0),VLOOKUP(B774,quide!$A$2:F838,6,0))</f>
        <v>#N/A</v>
      </c>
      <c r="F774" s="62" t="e">
        <f>VLOOKUP(C774,quide!$A$1:K1768,5,0)</f>
        <v>#N/A</v>
      </c>
      <c r="G774" s="63" t="e">
        <f t="shared" si="56"/>
        <v>#N/A</v>
      </c>
      <c r="H774" s="62">
        <f>IFERROR(VLOOKUP(B774,tbl5_piv!A:D,4,0),0)</f>
        <v>0</v>
      </c>
      <c r="I774" s="62">
        <f t="shared" si="57"/>
        <v>0</v>
      </c>
      <c r="J774" s="62">
        <f t="shared" si="58"/>
        <v>0</v>
      </c>
      <c r="K774" s="62">
        <f t="shared" si="59"/>
        <v>0</v>
      </c>
    </row>
    <row r="775" spans="1:11" ht="23.25" hidden="1" customHeight="1" x14ac:dyDescent="0.25">
      <c r="A775">
        <v>770</v>
      </c>
      <c r="B775" t="e">
        <f>IF(ISBLANK(A775),0,IF(AND(ISERROR(VLOOKUP(VLOOKUP(A775,ishod_substance!A:G,7,0),$B$4:B774,1,0))=TRUE,VLOOKUP(A775,ishod_substance!A:G,7,0)&gt;0),VLOOKUP(A775,ishod_substance!A:G,7,0),0))</f>
        <v>#N/A</v>
      </c>
      <c r="C775" s="78" t="e">
        <f t="shared" ref="C775:C838" si="60">B775</f>
        <v>#N/A</v>
      </c>
      <c r="D775" s="61" t="e">
        <f>VLOOKUP(C775,quide!A:B,2,0)</f>
        <v>#N/A</v>
      </c>
      <c r="E775" s="62" t="e">
        <f>IF(VLOOKUP(B775,quide!$A$2:F839,3,0)&gt;0,VLOOKUP(B775,quide!$A$2:F839,3,0),VLOOKUP(B775,quide!$A$2:F839,6,0))</f>
        <v>#N/A</v>
      </c>
      <c r="F775" s="62" t="e">
        <f>VLOOKUP(C775,quide!$A$1:K1769,5,0)</f>
        <v>#N/A</v>
      </c>
      <c r="G775" s="63" t="e">
        <f t="shared" ref="G775:G838" si="61">E775*H775</f>
        <v>#N/A</v>
      </c>
      <c r="H775" s="62">
        <f>IFERROR(VLOOKUP(B775,tbl5_piv!A:D,4,0),0)</f>
        <v>0</v>
      </c>
      <c r="I775" s="62">
        <f t="shared" ref="I775:I838" si="62">H775+H775*0.2</f>
        <v>0</v>
      </c>
      <c r="J775" s="62">
        <f t="shared" ref="J775:J838" si="63">H775+H775*0.4</f>
        <v>0</v>
      </c>
      <c r="K775" s="62">
        <f t="shared" ref="K775:K838" si="64">H775+H775*0.6</f>
        <v>0</v>
      </c>
    </row>
    <row r="776" spans="1:11" ht="23.25" hidden="1" customHeight="1" x14ac:dyDescent="0.25">
      <c r="A776">
        <v>771</v>
      </c>
      <c r="B776" t="e">
        <f>IF(ISBLANK(A776),0,IF(AND(ISERROR(VLOOKUP(VLOOKUP(A776,ishod_substance!A:G,7,0),$B$4:B775,1,0))=TRUE,VLOOKUP(A776,ishod_substance!A:G,7,0)&gt;0),VLOOKUP(A776,ishod_substance!A:G,7,0),0))</f>
        <v>#N/A</v>
      </c>
      <c r="C776" s="78" t="e">
        <f t="shared" si="60"/>
        <v>#N/A</v>
      </c>
      <c r="D776" s="61" t="e">
        <f>VLOOKUP(C776,quide!A:B,2,0)</f>
        <v>#N/A</v>
      </c>
      <c r="E776" s="62" t="e">
        <f>IF(VLOOKUP(B776,quide!$A$2:F840,3,0)&gt;0,VLOOKUP(B776,quide!$A$2:F840,3,0),VLOOKUP(B776,quide!$A$2:F840,6,0))</f>
        <v>#N/A</v>
      </c>
      <c r="F776" s="62" t="e">
        <f>VLOOKUP(C776,quide!$A$1:K1770,5,0)</f>
        <v>#N/A</v>
      </c>
      <c r="G776" s="63" t="e">
        <f t="shared" si="61"/>
        <v>#N/A</v>
      </c>
      <c r="H776" s="62">
        <f>IFERROR(VLOOKUP(B776,tbl5_piv!A:D,4,0),0)</f>
        <v>0</v>
      </c>
      <c r="I776" s="62">
        <f t="shared" si="62"/>
        <v>0</v>
      </c>
      <c r="J776" s="62">
        <f t="shared" si="63"/>
        <v>0</v>
      </c>
      <c r="K776" s="62">
        <f t="shared" si="64"/>
        <v>0</v>
      </c>
    </row>
    <row r="777" spans="1:11" ht="23.25" hidden="1" customHeight="1" x14ac:dyDescent="0.25">
      <c r="A777">
        <v>772</v>
      </c>
      <c r="B777" t="e">
        <f>IF(ISBLANK(A777),0,IF(AND(ISERROR(VLOOKUP(VLOOKUP(A777,ishod_substance!A:G,7,0),$B$4:B776,1,0))=TRUE,VLOOKUP(A777,ishod_substance!A:G,7,0)&gt;0),VLOOKUP(A777,ishod_substance!A:G,7,0),0))</f>
        <v>#N/A</v>
      </c>
      <c r="C777" s="78" t="e">
        <f t="shared" si="60"/>
        <v>#N/A</v>
      </c>
      <c r="D777" s="61" t="e">
        <f>VLOOKUP(C777,quide!A:B,2,0)</f>
        <v>#N/A</v>
      </c>
      <c r="E777" s="62" t="e">
        <f>IF(VLOOKUP(B777,quide!$A$2:F841,3,0)&gt;0,VLOOKUP(B777,quide!$A$2:F841,3,0),VLOOKUP(B777,quide!$A$2:F841,6,0))</f>
        <v>#N/A</v>
      </c>
      <c r="F777" s="62" t="e">
        <f>VLOOKUP(C777,quide!$A$1:K1771,5,0)</f>
        <v>#N/A</v>
      </c>
      <c r="G777" s="63" t="e">
        <f t="shared" si="61"/>
        <v>#N/A</v>
      </c>
      <c r="H777" s="62">
        <f>IFERROR(VLOOKUP(B777,tbl5_piv!A:D,4,0),0)</f>
        <v>0</v>
      </c>
      <c r="I777" s="62">
        <f t="shared" si="62"/>
        <v>0</v>
      </c>
      <c r="J777" s="62">
        <f t="shared" si="63"/>
        <v>0</v>
      </c>
      <c r="K777" s="62">
        <f t="shared" si="64"/>
        <v>0</v>
      </c>
    </row>
    <row r="778" spans="1:11" ht="23.25" hidden="1" customHeight="1" x14ac:dyDescent="0.25">
      <c r="A778">
        <v>773</v>
      </c>
      <c r="B778" t="e">
        <f>IF(ISBLANK(A778),0,IF(AND(ISERROR(VLOOKUP(VLOOKUP(A778,ishod_substance!A:G,7,0),$B$4:B777,1,0))=TRUE,VLOOKUP(A778,ishod_substance!A:G,7,0)&gt;0),VLOOKUP(A778,ishod_substance!A:G,7,0),0))</f>
        <v>#N/A</v>
      </c>
      <c r="C778" s="78" t="e">
        <f t="shared" si="60"/>
        <v>#N/A</v>
      </c>
      <c r="D778" s="61" t="e">
        <f>VLOOKUP(C778,quide!A:B,2,0)</f>
        <v>#N/A</v>
      </c>
      <c r="E778" s="62" t="e">
        <f>IF(VLOOKUP(B778,quide!$A$2:F842,3,0)&gt;0,VLOOKUP(B778,quide!$A$2:F842,3,0),VLOOKUP(B778,quide!$A$2:F842,6,0))</f>
        <v>#N/A</v>
      </c>
      <c r="F778" s="62" t="e">
        <f>VLOOKUP(C778,quide!$A$1:K1772,5,0)</f>
        <v>#N/A</v>
      </c>
      <c r="G778" s="63" t="e">
        <f t="shared" si="61"/>
        <v>#N/A</v>
      </c>
      <c r="H778" s="62">
        <f>IFERROR(VLOOKUP(B778,tbl5_piv!A:D,4,0),0)</f>
        <v>0</v>
      </c>
      <c r="I778" s="62">
        <f t="shared" si="62"/>
        <v>0</v>
      </c>
      <c r="J778" s="62">
        <f t="shared" si="63"/>
        <v>0</v>
      </c>
      <c r="K778" s="62">
        <f t="shared" si="64"/>
        <v>0</v>
      </c>
    </row>
    <row r="779" spans="1:11" ht="23.25" hidden="1" customHeight="1" x14ac:dyDescent="0.25">
      <c r="A779">
        <v>774</v>
      </c>
      <c r="B779" t="e">
        <f>IF(ISBLANK(A779),0,IF(AND(ISERROR(VLOOKUP(VLOOKUP(A779,ishod_substance!A:G,7,0),$B$4:B778,1,0))=TRUE,VLOOKUP(A779,ishod_substance!A:G,7,0)&gt;0),VLOOKUP(A779,ishod_substance!A:G,7,0),0))</f>
        <v>#N/A</v>
      </c>
      <c r="C779" s="78" t="e">
        <f t="shared" si="60"/>
        <v>#N/A</v>
      </c>
      <c r="D779" s="61" t="e">
        <f>VLOOKUP(C779,quide!A:B,2,0)</f>
        <v>#N/A</v>
      </c>
      <c r="E779" s="62" t="e">
        <f>IF(VLOOKUP(B779,quide!$A$2:F843,3,0)&gt;0,VLOOKUP(B779,quide!$A$2:F843,3,0),VLOOKUP(B779,quide!$A$2:F843,6,0))</f>
        <v>#N/A</v>
      </c>
      <c r="F779" s="62" t="e">
        <f>VLOOKUP(C779,quide!$A$1:K1773,5,0)</f>
        <v>#N/A</v>
      </c>
      <c r="G779" s="63" t="e">
        <f t="shared" si="61"/>
        <v>#N/A</v>
      </c>
      <c r="H779" s="62">
        <f>IFERROR(VLOOKUP(B779,tbl5_piv!A:D,4,0),0)</f>
        <v>0</v>
      </c>
      <c r="I779" s="62">
        <f t="shared" si="62"/>
        <v>0</v>
      </c>
      <c r="J779" s="62">
        <f t="shared" si="63"/>
        <v>0</v>
      </c>
      <c r="K779" s="62">
        <f t="shared" si="64"/>
        <v>0</v>
      </c>
    </row>
    <row r="780" spans="1:11" ht="23.25" hidden="1" customHeight="1" x14ac:dyDescent="0.25">
      <c r="A780">
        <v>775</v>
      </c>
      <c r="B780" t="e">
        <f>IF(ISBLANK(A780),0,IF(AND(ISERROR(VLOOKUP(VLOOKUP(A780,ishod_substance!A:G,7,0),$B$4:B779,1,0))=TRUE,VLOOKUP(A780,ishod_substance!A:G,7,0)&gt;0),VLOOKUP(A780,ishod_substance!A:G,7,0),0))</f>
        <v>#N/A</v>
      </c>
      <c r="C780" s="78" t="e">
        <f t="shared" si="60"/>
        <v>#N/A</v>
      </c>
      <c r="D780" s="61" t="e">
        <f>VLOOKUP(C780,quide!A:B,2,0)</f>
        <v>#N/A</v>
      </c>
      <c r="E780" s="62" t="e">
        <f>IF(VLOOKUP(B780,quide!$A$2:F844,3,0)&gt;0,VLOOKUP(B780,quide!$A$2:F844,3,0),VLOOKUP(B780,quide!$A$2:F844,6,0))</f>
        <v>#N/A</v>
      </c>
      <c r="F780" s="62" t="e">
        <f>VLOOKUP(C780,quide!$A$1:K1774,5,0)</f>
        <v>#N/A</v>
      </c>
      <c r="G780" s="63" t="e">
        <f t="shared" si="61"/>
        <v>#N/A</v>
      </c>
      <c r="H780" s="62">
        <f>IFERROR(VLOOKUP(B780,tbl5_piv!A:D,4,0),0)</f>
        <v>0</v>
      </c>
      <c r="I780" s="62">
        <f t="shared" si="62"/>
        <v>0</v>
      </c>
      <c r="J780" s="62">
        <f t="shared" si="63"/>
        <v>0</v>
      </c>
      <c r="K780" s="62">
        <f t="shared" si="64"/>
        <v>0</v>
      </c>
    </row>
    <row r="781" spans="1:11" ht="23.25" hidden="1" customHeight="1" x14ac:dyDescent="0.25">
      <c r="A781">
        <v>776</v>
      </c>
      <c r="B781" t="e">
        <f>IF(ISBLANK(A781),0,IF(AND(ISERROR(VLOOKUP(VLOOKUP(A781,ishod_substance!A:G,7,0),$B$4:B780,1,0))=TRUE,VLOOKUP(A781,ishod_substance!A:G,7,0)&gt;0),VLOOKUP(A781,ishod_substance!A:G,7,0),0))</f>
        <v>#N/A</v>
      </c>
      <c r="C781" s="78" t="e">
        <f t="shared" si="60"/>
        <v>#N/A</v>
      </c>
      <c r="D781" s="61" t="e">
        <f>VLOOKUP(C781,quide!A:B,2,0)</f>
        <v>#N/A</v>
      </c>
      <c r="E781" s="62" t="e">
        <f>IF(VLOOKUP(B781,quide!$A$2:F845,3,0)&gt;0,VLOOKUP(B781,quide!$A$2:F845,3,0),VLOOKUP(B781,quide!$A$2:F845,6,0))</f>
        <v>#N/A</v>
      </c>
      <c r="F781" s="62" t="e">
        <f>VLOOKUP(C781,quide!$A$1:K1775,5,0)</f>
        <v>#N/A</v>
      </c>
      <c r="G781" s="63" t="e">
        <f t="shared" si="61"/>
        <v>#N/A</v>
      </c>
      <c r="H781" s="62">
        <f>IFERROR(VLOOKUP(B781,tbl5_piv!A:D,4,0),0)</f>
        <v>0</v>
      </c>
      <c r="I781" s="62">
        <f t="shared" si="62"/>
        <v>0</v>
      </c>
      <c r="J781" s="62">
        <f t="shared" si="63"/>
        <v>0</v>
      </c>
      <c r="K781" s="62">
        <f t="shared" si="64"/>
        <v>0</v>
      </c>
    </row>
    <row r="782" spans="1:11" ht="23.25" hidden="1" customHeight="1" x14ac:dyDescent="0.25">
      <c r="A782">
        <v>777</v>
      </c>
      <c r="B782" t="e">
        <f>IF(ISBLANK(A782),0,IF(AND(ISERROR(VLOOKUP(VLOOKUP(A782,ishod_substance!A:G,7,0),$B$4:B781,1,0))=TRUE,VLOOKUP(A782,ishod_substance!A:G,7,0)&gt;0),VLOOKUP(A782,ishod_substance!A:G,7,0),0))</f>
        <v>#N/A</v>
      </c>
      <c r="C782" s="78" t="e">
        <f t="shared" si="60"/>
        <v>#N/A</v>
      </c>
      <c r="D782" s="61" t="e">
        <f>VLOOKUP(C782,quide!A:B,2,0)</f>
        <v>#N/A</v>
      </c>
      <c r="E782" s="62" t="e">
        <f>IF(VLOOKUP(B782,quide!$A$2:F846,3,0)&gt;0,VLOOKUP(B782,quide!$A$2:F846,3,0),VLOOKUP(B782,quide!$A$2:F846,6,0))</f>
        <v>#N/A</v>
      </c>
      <c r="F782" s="62" t="e">
        <f>VLOOKUP(C782,quide!$A$1:K1776,5,0)</f>
        <v>#N/A</v>
      </c>
      <c r="G782" s="63" t="e">
        <f t="shared" si="61"/>
        <v>#N/A</v>
      </c>
      <c r="H782" s="62">
        <f>IFERROR(VLOOKUP(B782,tbl5_piv!A:D,4,0),0)</f>
        <v>0</v>
      </c>
      <c r="I782" s="62">
        <f t="shared" si="62"/>
        <v>0</v>
      </c>
      <c r="J782" s="62">
        <f t="shared" si="63"/>
        <v>0</v>
      </c>
      <c r="K782" s="62">
        <f t="shared" si="64"/>
        <v>0</v>
      </c>
    </row>
    <row r="783" spans="1:11" ht="23.25" hidden="1" customHeight="1" x14ac:dyDescent="0.25">
      <c r="A783">
        <v>778</v>
      </c>
      <c r="B783" t="e">
        <f>IF(ISBLANK(A783),0,IF(AND(ISERROR(VLOOKUP(VLOOKUP(A783,ishod_substance!A:G,7,0),$B$4:B782,1,0))=TRUE,VLOOKUP(A783,ishod_substance!A:G,7,0)&gt;0),VLOOKUP(A783,ishod_substance!A:G,7,0),0))</f>
        <v>#N/A</v>
      </c>
      <c r="C783" s="78" t="e">
        <f t="shared" si="60"/>
        <v>#N/A</v>
      </c>
      <c r="D783" s="61" t="e">
        <f>VLOOKUP(C783,quide!A:B,2,0)</f>
        <v>#N/A</v>
      </c>
      <c r="E783" s="62" t="e">
        <f>IF(VLOOKUP(B783,quide!$A$2:F847,3,0)&gt;0,VLOOKUP(B783,quide!$A$2:F847,3,0),VLOOKUP(B783,quide!$A$2:F847,6,0))</f>
        <v>#N/A</v>
      </c>
      <c r="F783" s="62" t="e">
        <f>VLOOKUP(C783,quide!$A$1:K1777,5,0)</f>
        <v>#N/A</v>
      </c>
      <c r="G783" s="63" t="e">
        <f t="shared" si="61"/>
        <v>#N/A</v>
      </c>
      <c r="H783" s="62">
        <f>IFERROR(VLOOKUP(B783,tbl5_piv!A:D,4,0),0)</f>
        <v>0</v>
      </c>
      <c r="I783" s="62">
        <f t="shared" si="62"/>
        <v>0</v>
      </c>
      <c r="J783" s="62">
        <f t="shared" si="63"/>
        <v>0</v>
      </c>
      <c r="K783" s="62">
        <f t="shared" si="64"/>
        <v>0</v>
      </c>
    </row>
    <row r="784" spans="1:11" ht="23.25" hidden="1" customHeight="1" x14ac:dyDescent="0.25">
      <c r="A784">
        <v>779</v>
      </c>
      <c r="B784" t="e">
        <f>IF(ISBLANK(A784),0,IF(AND(ISERROR(VLOOKUP(VLOOKUP(A784,ishod_substance!A:G,7,0),$B$4:B783,1,0))=TRUE,VLOOKUP(A784,ishod_substance!A:G,7,0)&gt;0),VLOOKUP(A784,ishod_substance!A:G,7,0),0))</f>
        <v>#N/A</v>
      </c>
      <c r="C784" s="78" t="e">
        <f t="shared" si="60"/>
        <v>#N/A</v>
      </c>
      <c r="D784" s="61" t="e">
        <f>VLOOKUP(C784,quide!A:B,2,0)</f>
        <v>#N/A</v>
      </c>
      <c r="E784" s="62" t="e">
        <f>IF(VLOOKUP(B784,quide!$A$2:F848,3,0)&gt;0,VLOOKUP(B784,quide!$A$2:F848,3,0),VLOOKUP(B784,quide!$A$2:F848,6,0))</f>
        <v>#N/A</v>
      </c>
      <c r="F784" s="62" t="e">
        <f>VLOOKUP(C784,quide!$A$1:K1778,5,0)</f>
        <v>#N/A</v>
      </c>
      <c r="G784" s="63" t="e">
        <f t="shared" si="61"/>
        <v>#N/A</v>
      </c>
      <c r="H784" s="62">
        <f>IFERROR(VLOOKUP(B784,tbl5_piv!A:D,4,0),0)</f>
        <v>0</v>
      </c>
      <c r="I784" s="62">
        <f t="shared" si="62"/>
        <v>0</v>
      </c>
      <c r="J784" s="62">
        <f t="shared" si="63"/>
        <v>0</v>
      </c>
      <c r="K784" s="62">
        <f t="shared" si="64"/>
        <v>0</v>
      </c>
    </row>
    <row r="785" spans="1:11" ht="23.25" hidden="1" customHeight="1" x14ac:dyDescent="0.25">
      <c r="A785">
        <v>780</v>
      </c>
      <c r="B785" t="e">
        <f>IF(ISBLANK(A785),0,IF(AND(ISERROR(VLOOKUP(VLOOKUP(A785,ishod_substance!A:G,7,0),$B$4:B784,1,0))=TRUE,VLOOKUP(A785,ishod_substance!A:G,7,0)&gt;0),VLOOKUP(A785,ishod_substance!A:G,7,0),0))</f>
        <v>#N/A</v>
      </c>
      <c r="C785" s="78" t="e">
        <f t="shared" si="60"/>
        <v>#N/A</v>
      </c>
      <c r="D785" s="61" t="e">
        <f>VLOOKUP(C785,quide!A:B,2,0)</f>
        <v>#N/A</v>
      </c>
      <c r="E785" s="62" t="e">
        <f>IF(VLOOKUP(B785,quide!$A$2:F849,3,0)&gt;0,VLOOKUP(B785,quide!$A$2:F849,3,0),VLOOKUP(B785,quide!$A$2:F849,6,0))</f>
        <v>#N/A</v>
      </c>
      <c r="F785" s="62" t="e">
        <f>VLOOKUP(C785,quide!$A$1:K1779,5,0)</f>
        <v>#N/A</v>
      </c>
      <c r="G785" s="63" t="e">
        <f t="shared" si="61"/>
        <v>#N/A</v>
      </c>
      <c r="H785" s="62">
        <f>IFERROR(VLOOKUP(B785,tbl5_piv!A:D,4,0),0)</f>
        <v>0</v>
      </c>
      <c r="I785" s="62">
        <f t="shared" si="62"/>
        <v>0</v>
      </c>
      <c r="J785" s="62">
        <f t="shared" si="63"/>
        <v>0</v>
      </c>
      <c r="K785" s="62">
        <f t="shared" si="64"/>
        <v>0</v>
      </c>
    </row>
    <row r="786" spans="1:11" ht="23.25" hidden="1" customHeight="1" x14ac:dyDescent="0.25">
      <c r="A786">
        <v>781</v>
      </c>
      <c r="B786" t="e">
        <f>IF(ISBLANK(A786),0,IF(AND(ISERROR(VLOOKUP(VLOOKUP(A786,ishod_substance!A:G,7,0),$B$4:B785,1,0))=TRUE,VLOOKUP(A786,ishod_substance!A:G,7,0)&gt;0),VLOOKUP(A786,ishod_substance!A:G,7,0),0))</f>
        <v>#N/A</v>
      </c>
      <c r="C786" s="78" t="e">
        <f t="shared" si="60"/>
        <v>#N/A</v>
      </c>
      <c r="D786" s="61" t="e">
        <f>VLOOKUP(C786,quide!A:B,2,0)</f>
        <v>#N/A</v>
      </c>
      <c r="E786" s="62" t="e">
        <f>IF(VLOOKUP(B786,quide!$A$2:F850,3,0)&gt;0,VLOOKUP(B786,quide!$A$2:F850,3,0),VLOOKUP(B786,quide!$A$2:F850,6,0))</f>
        <v>#N/A</v>
      </c>
      <c r="F786" s="62" t="e">
        <f>VLOOKUP(C786,quide!$A$1:K1780,5,0)</f>
        <v>#N/A</v>
      </c>
      <c r="G786" s="63" t="e">
        <f t="shared" si="61"/>
        <v>#N/A</v>
      </c>
      <c r="H786" s="62">
        <f>IFERROR(VLOOKUP(B786,tbl5_piv!A:D,4,0),0)</f>
        <v>0</v>
      </c>
      <c r="I786" s="62">
        <f t="shared" si="62"/>
        <v>0</v>
      </c>
      <c r="J786" s="62">
        <f t="shared" si="63"/>
        <v>0</v>
      </c>
      <c r="K786" s="62">
        <f t="shared" si="64"/>
        <v>0</v>
      </c>
    </row>
    <row r="787" spans="1:11" ht="23.25" hidden="1" customHeight="1" x14ac:dyDescent="0.25">
      <c r="A787">
        <v>782</v>
      </c>
      <c r="B787" t="e">
        <f>IF(ISBLANK(A787),0,IF(AND(ISERROR(VLOOKUP(VLOOKUP(A787,ishod_substance!A:G,7,0),$B$4:B786,1,0))=TRUE,VLOOKUP(A787,ishod_substance!A:G,7,0)&gt;0),VLOOKUP(A787,ishod_substance!A:G,7,0),0))</f>
        <v>#N/A</v>
      </c>
      <c r="C787" s="78" t="e">
        <f t="shared" si="60"/>
        <v>#N/A</v>
      </c>
      <c r="D787" s="61" t="e">
        <f>VLOOKUP(C787,quide!A:B,2,0)</f>
        <v>#N/A</v>
      </c>
      <c r="E787" s="62" t="e">
        <f>IF(VLOOKUP(B787,quide!$A$2:F851,3,0)&gt;0,VLOOKUP(B787,quide!$A$2:F851,3,0),VLOOKUP(B787,quide!$A$2:F851,6,0))</f>
        <v>#N/A</v>
      </c>
      <c r="F787" s="62" t="e">
        <f>VLOOKUP(C787,quide!$A$1:K1781,5,0)</f>
        <v>#N/A</v>
      </c>
      <c r="G787" s="63" t="e">
        <f t="shared" si="61"/>
        <v>#N/A</v>
      </c>
      <c r="H787" s="62">
        <f>IFERROR(VLOOKUP(B787,tbl5_piv!A:D,4,0),0)</f>
        <v>0</v>
      </c>
      <c r="I787" s="62">
        <f t="shared" si="62"/>
        <v>0</v>
      </c>
      <c r="J787" s="62">
        <f t="shared" si="63"/>
        <v>0</v>
      </c>
      <c r="K787" s="62">
        <f t="shared" si="64"/>
        <v>0</v>
      </c>
    </row>
    <row r="788" spans="1:11" ht="23.25" hidden="1" customHeight="1" x14ac:dyDescent="0.25">
      <c r="A788">
        <v>783</v>
      </c>
      <c r="B788" t="e">
        <f>IF(ISBLANK(A788),0,IF(AND(ISERROR(VLOOKUP(VLOOKUP(A788,ishod_substance!A:G,7,0),$B$4:B787,1,0))=TRUE,VLOOKUP(A788,ishod_substance!A:G,7,0)&gt;0),VLOOKUP(A788,ishod_substance!A:G,7,0),0))</f>
        <v>#N/A</v>
      </c>
      <c r="C788" s="78" t="e">
        <f t="shared" si="60"/>
        <v>#N/A</v>
      </c>
      <c r="D788" s="61" t="e">
        <f>VLOOKUP(C788,quide!A:B,2,0)</f>
        <v>#N/A</v>
      </c>
      <c r="E788" s="62" t="e">
        <f>IF(VLOOKUP(B788,quide!$A$2:F852,3,0)&gt;0,VLOOKUP(B788,quide!$A$2:F852,3,0),VLOOKUP(B788,quide!$A$2:F852,6,0))</f>
        <v>#N/A</v>
      </c>
      <c r="F788" s="62" t="e">
        <f>VLOOKUP(C788,quide!$A$1:K1782,5,0)</f>
        <v>#N/A</v>
      </c>
      <c r="G788" s="63" t="e">
        <f t="shared" si="61"/>
        <v>#N/A</v>
      </c>
      <c r="H788" s="62">
        <f>IFERROR(VLOOKUP(B788,tbl5_piv!A:D,4,0),0)</f>
        <v>0</v>
      </c>
      <c r="I788" s="62">
        <f t="shared" si="62"/>
        <v>0</v>
      </c>
      <c r="J788" s="62">
        <f t="shared" si="63"/>
        <v>0</v>
      </c>
      <c r="K788" s="62">
        <f t="shared" si="64"/>
        <v>0</v>
      </c>
    </row>
    <row r="789" spans="1:11" ht="23.25" hidden="1" customHeight="1" x14ac:dyDescent="0.25">
      <c r="A789">
        <v>784</v>
      </c>
      <c r="B789" t="e">
        <f>IF(ISBLANK(A789),0,IF(AND(ISERROR(VLOOKUP(VLOOKUP(A789,ishod_substance!A:G,7,0),$B$4:B788,1,0))=TRUE,VLOOKUP(A789,ishod_substance!A:G,7,0)&gt;0),VLOOKUP(A789,ishod_substance!A:G,7,0),0))</f>
        <v>#N/A</v>
      </c>
      <c r="C789" s="78" t="e">
        <f t="shared" si="60"/>
        <v>#N/A</v>
      </c>
      <c r="D789" s="61" t="e">
        <f>VLOOKUP(C789,quide!A:B,2,0)</f>
        <v>#N/A</v>
      </c>
      <c r="E789" s="62" t="e">
        <f>IF(VLOOKUP(B789,quide!$A$2:F853,3,0)&gt;0,VLOOKUP(B789,quide!$A$2:F853,3,0),VLOOKUP(B789,quide!$A$2:F853,6,0))</f>
        <v>#N/A</v>
      </c>
      <c r="F789" s="62" t="e">
        <f>VLOOKUP(C789,quide!$A$1:K1783,5,0)</f>
        <v>#N/A</v>
      </c>
      <c r="G789" s="63" t="e">
        <f t="shared" si="61"/>
        <v>#N/A</v>
      </c>
      <c r="H789" s="62">
        <f>IFERROR(VLOOKUP(B789,tbl5_piv!A:D,4,0),0)</f>
        <v>0</v>
      </c>
      <c r="I789" s="62">
        <f t="shared" si="62"/>
        <v>0</v>
      </c>
      <c r="J789" s="62">
        <f t="shared" si="63"/>
        <v>0</v>
      </c>
      <c r="K789" s="62">
        <f t="shared" si="64"/>
        <v>0</v>
      </c>
    </row>
    <row r="790" spans="1:11" ht="23.25" hidden="1" customHeight="1" x14ac:dyDescent="0.25">
      <c r="A790">
        <v>785</v>
      </c>
      <c r="B790" t="e">
        <f>IF(ISBLANK(A790),0,IF(AND(ISERROR(VLOOKUP(VLOOKUP(A790,ishod_substance!A:G,7,0),$B$4:B789,1,0))=TRUE,VLOOKUP(A790,ishod_substance!A:G,7,0)&gt;0),VLOOKUP(A790,ishod_substance!A:G,7,0),0))</f>
        <v>#N/A</v>
      </c>
      <c r="C790" s="78" t="e">
        <f t="shared" si="60"/>
        <v>#N/A</v>
      </c>
      <c r="D790" s="61" t="e">
        <f>VLOOKUP(C790,quide!A:B,2,0)</f>
        <v>#N/A</v>
      </c>
      <c r="E790" s="62" t="e">
        <f>IF(VLOOKUP(B790,quide!$A$2:F854,3,0)&gt;0,VLOOKUP(B790,quide!$A$2:F854,3,0),VLOOKUP(B790,quide!$A$2:F854,6,0))</f>
        <v>#N/A</v>
      </c>
      <c r="F790" s="62" t="e">
        <f>VLOOKUP(C790,quide!$A$1:K1784,5,0)</f>
        <v>#N/A</v>
      </c>
      <c r="G790" s="63" t="e">
        <f t="shared" si="61"/>
        <v>#N/A</v>
      </c>
      <c r="H790" s="62">
        <f>IFERROR(VLOOKUP(B790,tbl5_piv!A:D,4,0),0)</f>
        <v>0</v>
      </c>
      <c r="I790" s="62">
        <f t="shared" si="62"/>
        <v>0</v>
      </c>
      <c r="J790" s="62">
        <f t="shared" si="63"/>
        <v>0</v>
      </c>
      <c r="K790" s="62">
        <f t="shared" si="64"/>
        <v>0</v>
      </c>
    </row>
    <row r="791" spans="1:11" ht="23.25" hidden="1" customHeight="1" x14ac:dyDescent="0.25">
      <c r="A791">
        <v>786</v>
      </c>
      <c r="B791" t="e">
        <f>IF(ISBLANK(A791),0,IF(AND(ISERROR(VLOOKUP(VLOOKUP(A791,ishod_substance!A:G,7,0),$B$4:B790,1,0))=TRUE,VLOOKUP(A791,ishod_substance!A:G,7,0)&gt;0),VLOOKUP(A791,ishod_substance!A:G,7,0),0))</f>
        <v>#N/A</v>
      </c>
      <c r="C791" s="78" t="e">
        <f t="shared" si="60"/>
        <v>#N/A</v>
      </c>
      <c r="D791" s="61" t="e">
        <f>VLOOKUP(C791,quide!A:B,2,0)</f>
        <v>#N/A</v>
      </c>
      <c r="E791" s="62" t="e">
        <f>IF(VLOOKUP(B791,quide!$A$2:F855,3,0)&gt;0,VLOOKUP(B791,quide!$A$2:F855,3,0),VLOOKUP(B791,quide!$A$2:F855,6,0))</f>
        <v>#N/A</v>
      </c>
      <c r="F791" s="62" t="e">
        <f>VLOOKUP(C791,quide!$A$1:K1785,5,0)</f>
        <v>#N/A</v>
      </c>
      <c r="G791" s="63" t="e">
        <f t="shared" si="61"/>
        <v>#N/A</v>
      </c>
      <c r="H791" s="62">
        <f>IFERROR(VLOOKUP(B791,tbl5_piv!A:D,4,0),0)</f>
        <v>0</v>
      </c>
      <c r="I791" s="62">
        <f t="shared" si="62"/>
        <v>0</v>
      </c>
      <c r="J791" s="62">
        <f t="shared" si="63"/>
        <v>0</v>
      </c>
      <c r="K791" s="62">
        <f t="shared" si="64"/>
        <v>0</v>
      </c>
    </row>
    <row r="792" spans="1:11" ht="23.25" hidden="1" customHeight="1" x14ac:dyDescent="0.25">
      <c r="A792">
        <v>787</v>
      </c>
      <c r="B792" t="e">
        <f>IF(ISBLANK(A792),0,IF(AND(ISERROR(VLOOKUP(VLOOKUP(A792,ishod_substance!A:G,7,0),$B$4:B791,1,0))=TRUE,VLOOKUP(A792,ishod_substance!A:G,7,0)&gt;0),VLOOKUP(A792,ishod_substance!A:G,7,0),0))</f>
        <v>#N/A</v>
      </c>
      <c r="C792" s="78" t="e">
        <f t="shared" si="60"/>
        <v>#N/A</v>
      </c>
      <c r="D792" s="61" t="e">
        <f>VLOOKUP(C792,quide!A:B,2,0)</f>
        <v>#N/A</v>
      </c>
      <c r="E792" s="62" t="e">
        <f>IF(VLOOKUP(B792,quide!$A$2:F856,3,0)&gt;0,VLOOKUP(B792,quide!$A$2:F856,3,0),VLOOKUP(B792,quide!$A$2:F856,6,0))</f>
        <v>#N/A</v>
      </c>
      <c r="F792" s="62" t="e">
        <f>VLOOKUP(C792,quide!$A$1:K1786,5,0)</f>
        <v>#N/A</v>
      </c>
      <c r="G792" s="63" t="e">
        <f t="shared" si="61"/>
        <v>#N/A</v>
      </c>
      <c r="H792" s="62">
        <f>IFERROR(VLOOKUP(B792,tbl5_piv!A:D,4,0),0)</f>
        <v>0</v>
      </c>
      <c r="I792" s="62">
        <f t="shared" si="62"/>
        <v>0</v>
      </c>
      <c r="J792" s="62">
        <f t="shared" si="63"/>
        <v>0</v>
      </c>
      <c r="K792" s="62">
        <f t="shared" si="64"/>
        <v>0</v>
      </c>
    </row>
    <row r="793" spans="1:11" ht="23.25" hidden="1" customHeight="1" x14ac:dyDescent="0.25">
      <c r="A793">
        <v>788</v>
      </c>
      <c r="B793" t="e">
        <f>IF(ISBLANK(A793),0,IF(AND(ISERROR(VLOOKUP(VLOOKUP(A793,ishod_substance!A:G,7,0),$B$4:B792,1,0))=TRUE,VLOOKUP(A793,ishod_substance!A:G,7,0)&gt;0),VLOOKUP(A793,ishod_substance!A:G,7,0),0))</f>
        <v>#N/A</v>
      </c>
      <c r="C793" s="78" t="e">
        <f t="shared" si="60"/>
        <v>#N/A</v>
      </c>
      <c r="D793" s="61" t="e">
        <f>VLOOKUP(C793,quide!A:B,2,0)</f>
        <v>#N/A</v>
      </c>
      <c r="E793" s="62" t="e">
        <f>IF(VLOOKUP(B793,quide!$A$2:F857,3,0)&gt;0,VLOOKUP(B793,quide!$A$2:F857,3,0),VLOOKUP(B793,quide!$A$2:F857,6,0))</f>
        <v>#N/A</v>
      </c>
      <c r="F793" s="62" t="e">
        <f>VLOOKUP(C793,quide!$A$1:K1787,5,0)</f>
        <v>#N/A</v>
      </c>
      <c r="G793" s="63" t="e">
        <f t="shared" si="61"/>
        <v>#N/A</v>
      </c>
      <c r="H793" s="62">
        <f>IFERROR(VLOOKUP(B793,tbl5_piv!A:D,4,0),0)</f>
        <v>0</v>
      </c>
      <c r="I793" s="62">
        <f t="shared" si="62"/>
        <v>0</v>
      </c>
      <c r="J793" s="62">
        <f t="shared" si="63"/>
        <v>0</v>
      </c>
      <c r="K793" s="62">
        <f t="shared" si="64"/>
        <v>0</v>
      </c>
    </row>
    <row r="794" spans="1:11" ht="23.25" hidden="1" customHeight="1" x14ac:dyDescent="0.25">
      <c r="A794">
        <v>789</v>
      </c>
      <c r="B794" t="e">
        <f>IF(ISBLANK(A794),0,IF(AND(ISERROR(VLOOKUP(VLOOKUP(A794,ishod_substance!A:G,7,0),$B$4:B793,1,0))=TRUE,VLOOKUP(A794,ishod_substance!A:G,7,0)&gt;0),VLOOKUP(A794,ishod_substance!A:G,7,0),0))</f>
        <v>#N/A</v>
      </c>
      <c r="C794" s="78" t="e">
        <f t="shared" si="60"/>
        <v>#N/A</v>
      </c>
      <c r="D794" s="61" t="e">
        <f>VLOOKUP(C794,quide!A:B,2,0)</f>
        <v>#N/A</v>
      </c>
      <c r="E794" s="62" t="e">
        <f>IF(VLOOKUP(B794,quide!$A$2:F858,3,0)&gt;0,VLOOKUP(B794,quide!$A$2:F858,3,0),VLOOKUP(B794,quide!$A$2:F858,6,0))</f>
        <v>#N/A</v>
      </c>
      <c r="F794" s="62" t="e">
        <f>VLOOKUP(C794,quide!$A$1:K1788,5,0)</f>
        <v>#N/A</v>
      </c>
      <c r="G794" s="63" t="e">
        <f t="shared" si="61"/>
        <v>#N/A</v>
      </c>
      <c r="H794" s="62">
        <f>IFERROR(VLOOKUP(B794,tbl5_piv!A:D,4,0),0)</f>
        <v>0</v>
      </c>
      <c r="I794" s="62">
        <f t="shared" si="62"/>
        <v>0</v>
      </c>
      <c r="J794" s="62">
        <f t="shared" si="63"/>
        <v>0</v>
      </c>
      <c r="K794" s="62">
        <f t="shared" si="64"/>
        <v>0</v>
      </c>
    </row>
    <row r="795" spans="1:11" ht="23.25" hidden="1" customHeight="1" x14ac:dyDescent="0.25">
      <c r="A795">
        <v>790</v>
      </c>
      <c r="B795" t="e">
        <f>IF(ISBLANK(A795),0,IF(AND(ISERROR(VLOOKUP(VLOOKUP(A795,ishod_substance!A:G,7,0),$B$4:B794,1,0))=TRUE,VLOOKUP(A795,ishod_substance!A:G,7,0)&gt;0),VLOOKUP(A795,ishod_substance!A:G,7,0),0))</f>
        <v>#N/A</v>
      </c>
      <c r="C795" s="78" t="e">
        <f t="shared" si="60"/>
        <v>#N/A</v>
      </c>
      <c r="D795" s="61" t="e">
        <f>VLOOKUP(C795,quide!A:B,2,0)</f>
        <v>#N/A</v>
      </c>
      <c r="E795" s="62" t="e">
        <f>IF(VLOOKUP(B795,quide!$A$2:F859,3,0)&gt;0,VLOOKUP(B795,quide!$A$2:F859,3,0),VLOOKUP(B795,quide!$A$2:F859,6,0))</f>
        <v>#N/A</v>
      </c>
      <c r="F795" s="62" t="e">
        <f>VLOOKUP(C795,quide!$A$1:K1789,5,0)</f>
        <v>#N/A</v>
      </c>
      <c r="G795" s="63" t="e">
        <f t="shared" si="61"/>
        <v>#N/A</v>
      </c>
      <c r="H795" s="62">
        <f>IFERROR(VLOOKUP(B795,tbl5_piv!A:D,4,0),0)</f>
        <v>0</v>
      </c>
      <c r="I795" s="62">
        <f t="shared" si="62"/>
        <v>0</v>
      </c>
      <c r="J795" s="62">
        <f t="shared" si="63"/>
        <v>0</v>
      </c>
      <c r="K795" s="62">
        <f t="shared" si="64"/>
        <v>0</v>
      </c>
    </row>
    <row r="796" spans="1:11" ht="23.25" hidden="1" customHeight="1" x14ac:dyDescent="0.25">
      <c r="A796">
        <v>791</v>
      </c>
      <c r="B796" t="e">
        <f>IF(ISBLANK(A796),0,IF(AND(ISERROR(VLOOKUP(VLOOKUP(A796,ishod_substance!A:G,7,0),$B$4:B795,1,0))=TRUE,VLOOKUP(A796,ishod_substance!A:G,7,0)&gt;0),VLOOKUP(A796,ishod_substance!A:G,7,0),0))</f>
        <v>#N/A</v>
      </c>
      <c r="C796" s="78" t="e">
        <f t="shared" si="60"/>
        <v>#N/A</v>
      </c>
      <c r="D796" s="61" t="e">
        <f>VLOOKUP(C796,quide!A:B,2,0)</f>
        <v>#N/A</v>
      </c>
      <c r="E796" s="62" t="e">
        <f>IF(VLOOKUP(B796,quide!$A$2:F860,3,0)&gt;0,VLOOKUP(B796,quide!$A$2:F860,3,0),VLOOKUP(B796,quide!$A$2:F860,6,0))</f>
        <v>#N/A</v>
      </c>
      <c r="F796" s="62" t="e">
        <f>VLOOKUP(C796,quide!$A$1:K1790,5,0)</f>
        <v>#N/A</v>
      </c>
      <c r="G796" s="63" t="e">
        <f t="shared" si="61"/>
        <v>#N/A</v>
      </c>
      <c r="H796" s="62">
        <f>IFERROR(VLOOKUP(B796,tbl5_piv!A:D,4,0),0)</f>
        <v>0</v>
      </c>
      <c r="I796" s="62">
        <f t="shared" si="62"/>
        <v>0</v>
      </c>
      <c r="J796" s="62">
        <f t="shared" si="63"/>
        <v>0</v>
      </c>
      <c r="K796" s="62">
        <f t="shared" si="64"/>
        <v>0</v>
      </c>
    </row>
    <row r="797" spans="1:11" ht="23.25" hidden="1" customHeight="1" x14ac:dyDescent="0.25">
      <c r="A797">
        <v>792</v>
      </c>
      <c r="B797" t="e">
        <f>IF(ISBLANK(A797),0,IF(AND(ISERROR(VLOOKUP(VLOOKUP(A797,ishod_substance!A:G,7,0),$B$4:B796,1,0))=TRUE,VLOOKUP(A797,ishod_substance!A:G,7,0)&gt;0),VLOOKUP(A797,ishod_substance!A:G,7,0),0))</f>
        <v>#N/A</v>
      </c>
      <c r="C797" s="78" t="e">
        <f t="shared" si="60"/>
        <v>#N/A</v>
      </c>
      <c r="D797" s="61" t="e">
        <f>VLOOKUP(C797,quide!A:B,2,0)</f>
        <v>#N/A</v>
      </c>
      <c r="E797" s="62" t="e">
        <f>IF(VLOOKUP(B797,quide!$A$2:F861,3,0)&gt;0,VLOOKUP(B797,quide!$A$2:F861,3,0),VLOOKUP(B797,quide!$A$2:F861,6,0))</f>
        <v>#N/A</v>
      </c>
      <c r="F797" s="62" t="e">
        <f>VLOOKUP(C797,quide!$A$1:K1791,5,0)</f>
        <v>#N/A</v>
      </c>
      <c r="G797" s="63" t="e">
        <f t="shared" si="61"/>
        <v>#N/A</v>
      </c>
      <c r="H797" s="62">
        <f>IFERROR(VLOOKUP(B797,tbl5_piv!A:D,4,0),0)</f>
        <v>0</v>
      </c>
      <c r="I797" s="62">
        <f t="shared" si="62"/>
        <v>0</v>
      </c>
      <c r="J797" s="62">
        <f t="shared" si="63"/>
        <v>0</v>
      </c>
      <c r="K797" s="62">
        <f t="shared" si="64"/>
        <v>0</v>
      </c>
    </row>
    <row r="798" spans="1:11" ht="23.25" hidden="1" customHeight="1" x14ac:dyDescent="0.25">
      <c r="A798">
        <v>793</v>
      </c>
      <c r="B798" t="e">
        <f>IF(ISBLANK(A798),0,IF(AND(ISERROR(VLOOKUP(VLOOKUP(A798,ishod_substance!A:G,7,0),$B$4:B797,1,0))=TRUE,VLOOKUP(A798,ishod_substance!A:G,7,0)&gt;0),VLOOKUP(A798,ishod_substance!A:G,7,0),0))</f>
        <v>#N/A</v>
      </c>
      <c r="C798" s="78" t="e">
        <f t="shared" si="60"/>
        <v>#N/A</v>
      </c>
      <c r="D798" s="61" t="e">
        <f>VLOOKUP(C798,quide!A:B,2,0)</f>
        <v>#N/A</v>
      </c>
      <c r="E798" s="62" t="e">
        <f>IF(VLOOKUP(B798,quide!$A$2:F862,3,0)&gt;0,VLOOKUP(B798,quide!$A$2:F862,3,0),VLOOKUP(B798,quide!$A$2:F862,6,0))</f>
        <v>#N/A</v>
      </c>
      <c r="F798" s="62" t="e">
        <f>VLOOKUP(C798,quide!$A$1:K1792,5,0)</f>
        <v>#N/A</v>
      </c>
      <c r="G798" s="63" t="e">
        <f t="shared" si="61"/>
        <v>#N/A</v>
      </c>
      <c r="H798" s="62">
        <f>IFERROR(VLOOKUP(B798,tbl5_piv!A:D,4,0),0)</f>
        <v>0</v>
      </c>
      <c r="I798" s="62">
        <f t="shared" si="62"/>
        <v>0</v>
      </c>
      <c r="J798" s="62">
        <f t="shared" si="63"/>
        <v>0</v>
      </c>
      <c r="K798" s="62">
        <f t="shared" si="64"/>
        <v>0</v>
      </c>
    </row>
    <row r="799" spans="1:11" ht="23.25" hidden="1" customHeight="1" x14ac:dyDescent="0.25">
      <c r="A799">
        <v>794</v>
      </c>
      <c r="B799" t="e">
        <f>IF(ISBLANK(A799),0,IF(AND(ISERROR(VLOOKUP(VLOOKUP(A799,ishod_substance!A:G,7,0),$B$4:B798,1,0))=TRUE,VLOOKUP(A799,ishod_substance!A:G,7,0)&gt;0),VLOOKUP(A799,ishod_substance!A:G,7,0),0))</f>
        <v>#N/A</v>
      </c>
      <c r="C799" s="78" t="e">
        <f t="shared" si="60"/>
        <v>#N/A</v>
      </c>
      <c r="D799" s="61" t="e">
        <f>VLOOKUP(C799,quide!A:B,2,0)</f>
        <v>#N/A</v>
      </c>
      <c r="E799" s="62" t="e">
        <f>IF(VLOOKUP(B799,quide!$A$2:F863,3,0)&gt;0,VLOOKUP(B799,quide!$A$2:F863,3,0),VLOOKUP(B799,quide!$A$2:F863,6,0))</f>
        <v>#N/A</v>
      </c>
      <c r="F799" s="62" t="e">
        <f>VLOOKUP(C799,quide!$A$1:K1793,5,0)</f>
        <v>#N/A</v>
      </c>
      <c r="G799" s="63" t="e">
        <f t="shared" si="61"/>
        <v>#N/A</v>
      </c>
      <c r="H799" s="62">
        <f>IFERROR(VLOOKUP(B799,tbl5_piv!A:D,4,0),0)</f>
        <v>0</v>
      </c>
      <c r="I799" s="62">
        <f t="shared" si="62"/>
        <v>0</v>
      </c>
      <c r="J799" s="62">
        <f t="shared" si="63"/>
        <v>0</v>
      </c>
      <c r="K799" s="62">
        <f t="shared" si="64"/>
        <v>0</v>
      </c>
    </row>
    <row r="800" spans="1:11" ht="23.25" hidden="1" customHeight="1" x14ac:dyDescent="0.25">
      <c r="A800">
        <v>795</v>
      </c>
      <c r="B800" t="e">
        <f>IF(ISBLANK(A800),0,IF(AND(ISERROR(VLOOKUP(VLOOKUP(A800,ishod_substance!A:G,7,0),$B$4:B799,1,0))=TRUE,VLOOKUP(A800,ishod_substance!A:G,7,0)&gt;0),VLOOKUP(A800,ishod_substance!A:G,7,0),0))</f>
        <v>#N/A</v>
      </c>
      <c r="C800" s="78" t="e">
        <f t="shared" si="60"/>
        <v>#N/A</v>
      </c>
      <c r="D800" s="61" t="e">
        <f>VLOOKUP(C800,quide!A:B,2,0)</f>
        <v>#N/A</v>
      </c>
      <c r="E800" s="62" t="e">
        <f>IF(VLOOKUP(B800,quide!$A$2:F864,3,0)&gt;0,VLOOKUP(B800,quide!$A$2:F864,3,0),VLOOKUP(B800,quide!$A$2:F864,6,0))</f>
        <v>#N/A</v>
      </c>
      <c r="F800" s="62" t="e">
        <f>VLOOKUP(C800,quide!$A$1:K1794,5,0)</f>
        <v>#N/A</v>
      </c>
      <c r="G800" s="63" t="e">
        <f t="shared" si="61"/>
        <v>#N/A</v>
      </c>
      <c r="H800" s="62">
        <f>IFERROR(VLOOKUP(B800,tbl5_piv!A:D,4,0),0)</f>
        <v>0</v>
      </c>
      <c r="I800" s="62">
        <f t="shared" si="62"/>
        <v>0</v>
      </c>
      <c r="J800" s="62">
        <f t="shared" si="63"/>
        <v>0</v>
      </c>
      <c r="K800" s="62">
        <f t="shared" si="64"/>
        <v>0</v>
      </c>
    </row>
    <row r="801" spans="1:11" ht="23.25" hidden="1" customHeight="1" x14ac:dyDescent="0.25">
      <c r="A801">
        <v>796</v>
      </c>
      <c r="B801" t="e">
        <f>IF(ISBLANK(A801),0,IF(AND(ISERROR(VLOOKUP(VLOOKUP(A801,ishod_substance!A:G,7,0),$B$4:B800,1,0))=TRUE,VLOOKUP(A801,ishod_substance!A:G,7,0)&gt;0),VLOOKUP(A801,ishod_substance!A:G,7,0),0))</f>
        <v>#N/A</v>
      </c>
      <c r="C801" s="78" t="e">
        <f t="shared" si="60"/>
        <v>#N/A</v>
      </c>
      <c r="D801" s="61" t="e">
        <f>VLOOKUP(C801,quide!A:B,2,0)</f>
        <v>#N/A</v>
      </c>
      <c r="E801" s="62" t="e">
        <f>IF(VLOOKUP(B801,quide!$A$2:F865,3,0)&gt;0,VLOOKUP(B801,quide!$A$2:F865,3,0),VLOOKUP(B801,quide!$A$2:F865,6,0))</f>
        <v>#N/A</v>
      </c>
      <c r="F801" s="62" t="e">
        <f>VLOOKUP(C801,quide!$A$1:K1795,5,0)</f>
        <v>#N/A</v>
      </c>
      <c r="G801" s="63" t="e">
        <f t="shared" si="61"/>
        <v>#N/A</v>
      </c>
      <c r="H801" s="62">
        <f>IFERROR(VLOOKUP(B801,tbl5_piv!A:D,4,0),0)</f>
        <v>0</v>
      </c>
      <c r="I801" s="62">
        <f t="shared" si="62"/>
        <v>0</v>
      </c>
      <c r="J801" s="62">
        <f t="shared" si="63"/>
        <v>0</v>
      </c>
      <c r="K801" s="62">
        <f t="shared" si="64"/>
        <v>0</v>
      </c>
    </row>
    <row r="802" spans="1:11" ht="23.25" hidden="1" customHeight="1" x14ac:dyDescent="0.25">
      <c r="A802">
        <v>797</v>
      </c>
      <c r="B802" t="e">
        <f>IF(ISBLANK(A802),0,IF(AND(ISERROR(VLOOKUP(VLOOKUP(A802,ishod_substance!A:G,7,0),$B$4:B801,1,0))=TRUE,VLOOKUP(A802,ishod_substance!A:G,7,0)&gt;0),VLOOKUP(A802,ishod_substance!A:G,7,0),0))</f>
        <v>#N/A</v>
      </c>
      <c r="C802" s="78" t="e">
        <f t="shared" si="60"/>
        <v>#N/A</v>
      </c>
      <c r="D802" s="61" t="e">
        <f>VLOOKUP(C802,quide!A:B,2,0)</f>
        <v>#N/A</v>
      </c>
      <c r="E802" s="62" t="e">
        <f>IF(VLOOKUP(B802,quide!$A$2:F866,3,0)&gt;0,VLOOKUP(B802,quide!$A$2:F866,3,0),VLOOKUP(B802,quide!$A$2:F866,6,0))</f>
        <v>#N/A</v>
      </c>
      <c r="F802" s="62" t="e">
        <f>VLOOKUP(C802,quide!$A$1:K1796,5,0)</f>
        <v>#N/A</v>
      </c>
      <c r="G802" s="63" t="e">
        <f t="shared" si="61"/>
        <v>#N/A</v>
      </c>
      <c r="H802" s="62">
        <f>IFERROR(VLOOKUP(B802,tbl5_piv!A:D,4,0),0)</f>
        <v>0</v>
      </c>
      <c r="I802" s="62">
        <f t="shared" si="62"/>
        <v>0</v>
      </c>
      <c r="J802" s="62">
        <f t="shared" si="63"/>
        <v>0</v>
      </c>
      <c r="K802" s="62">
        <f t="shared" si="64"/>
        <v>0</v>
      </c>
    </row>
    <row r="803" spans="1:11" ht="23.25" hidden="1" customHeight="1" x14ac:dyDescent="0.25">
      <c r="A803">
        <v>798</v>
      </c>
      <c r="B803" t="e">
        <f>IF(ISBLANK(A803),0,IF(AND(ISERROR(VLOOKUP(VLOOKUP(A803,ishod_substance!A:G,7,0),$B$4:B802,1,0))=TRUE,VLOOKUP(A803,ishod_substance!A:G,7,0)&gt;0),VLOOKUP(A803,ishod_substance!A:G,7,0),0))</f>
        <v>#N/A</v>
      </c>
      <c r="C803" s="78" t="e">
        <f t="shared" si="60"/>
        <v>#N/A</v>
      </c>
      <c r="D803" s="61" t="e">
        <f>VLOOKUP(C803,quide!A:B,2,0)</f>
        <v>#N/A</v>
      </c>
      <c r="E803" s="62" t="e">
        <f>IF(VLOOKUP(B803,quide!$A$2:F867,3,0)&gt;0,VLOOKUP(B803,quide!$A$2:F867,3,0),VLOOKUP(B803,quide!$A$2:F867,6,0))</f>
        <v>#N/A</v>
      </c>
      <c r="F803" s="62" t="e">
        <f>VLOOKUP(C803,quide!$A$1:K1797,5,0)</f>
        <v>#N/A</v>
      </c>
      <c r="G803" s="63" t="e">
        <f t="shared" si="61"/>
        <v>#N/A</v>
      </c>
      <c r="H803" s="62">
        <f>IFERROR(VLOOKUP(B803,tbl5_piv!A:D,4,0),0)</f>
        <v>0</v>
      </c>
      <c r="I803" s="62">
        <f t="shared" si="62"/>
        <v>0</v>
      </c>
      <c r="J803" s="62">
        <f t="shared" si="63"/>
        <v>0</v>
      </c>
      <c r="K803" s="62">
        <f t="shared" si="64"/>
        <v>0</v>
      </c>
    </row>
    <row r="804" spans="1:11" ht="23.25" hidden="1" customHeight="1" x14ac:dyDescent="0.25">
      <c r="A804">
        <v>799</v>
      </c>
      <c r="B804" t="e">
        <f>IF(ISBLANK(A804),0,IF(AND(ISERROR(VLOOKUP(VLOOKUP(A804,ishod_substance!A:G,7,0),$B$4:B803,1,0))=TRUE,VLOOKUP(A804,ishod_substance!A:G,7,0)&gt;0),VLOOKUP(A804,ishod_substance!A:G,7,0),0))</f>
        <v>#N/A</v>
      </c>
      <c r="C804" s="78" t="e">
        <f t="shared" si="60"/>
        <v>#N/A</v>
      </c>
      <c r="D804" s="61" t="e">
        <f>VLOOKUP(C804,quide!A:B,2,0)</f>
        <v>#N/A</v>
      </c>
      <c r="E804" s="62" t="e">
        <f>IF(VLOOKUP(B804,quide!$A$2:F868,3,0)&gt;0,VLOOKUP(B804,quide!$A$2:F868,3,0),VLOOKUP(B804,quide!$A$2:F868,6,0))</f>
        <v>#N/A</v>
      </c>
      <c r="F804" s="62" t="e">
        <f>VLOOKUP(C804,quide!$A$1:K1798,5,0)</f>
        <v>#N/A</v>
      </c>
      <c r="G804" s="63" t="e">
        <f t="shared" si="61"/>
        <v>#N/A</v>
      </c>
      <c r="H804" s="62">
        <f>IFERROR(VLOOKUP(B804,tbl5_piv!A:D,4,0),0)</f>
        <v>0</v>
      </c>
      <c r="I804" s="62">
        <f t="shared" si="62"/>
        <v>0</v>
      </c>
      <c r="J804" s="62">
        <f t="shared" si="63"/>
        <v>0</v>
      </c>
      <c r="K804" s="62">
        <f t="shared" si="64"/>
        <v>0</v>
      </c>
    </row>
    <row r="805" spans="1:11" ht="23.25" hidden="1" customHeight="1" x14ac:dyDescent="0.25">
      <c r="A805">
        <v>800</v>
      </c>
      <c r="B805" t="e">
        <f>IF(ISBLANK(A805),0,IF(AND(ISERROR(VLOOKUP(VLOOKUP(A805,ishod_substance!A:G,7,0),$B$4:B804,1,0))=TRUE,VLOOKUP(A805,ishod_substance!A:G,7,0)&gt;0),VLOOKUP(A805,ishod_substance!A:G,7,0),0))</f>
        <v>#N/A</v>
      </c>
      <c r="C805" s="78" t="e">
        <f t="shared" si="60"/>
        <v>#N/A</v>
      </c>
      <c r="D805" s="61" t="e">
        <f>VLOOKUP(C805,quide!A:B,2,0)</f>
        <v>#N/A</v>
      </c>
      <c r="E805" s="62" t="e">
        <f>IF(VLOOKUP(B805,quide!$A$2:F869,3,0)&gt;0,VLOOKUP(B805,quide!$A$2:F869,3,0),VLOOKUP(B805,quide!$A$2:F869,6,0))</f>
        <v>#N/A</v>
      </c>
      <c r="F805" s="62" t="e">
        <f>VLOOKUP(C805,quide!$A$1:K1799,5,0)</f>
        <v>#N/A</v>
      </c>
      <c r="G805" s="63" t="e">
        <f t="shared" si="61"/>
        <v>#N/A</v>
      </c>
      <c r="H805" s="62">
        <f>IFERROR(VLOOKUP(B805,tbl5_piv!A:D,4,0),0)</f>
        <v>0</v>
      </c>
      <c r="I805" s="62">
        <f t="shared" si="62"/>
        <v>0</v>
      </c>
      <c r="J805" s="62">
        <f t="shared" si="63"/>
        <v>0</v>
      </c>
      <c r="K805" s="62">
        <f t="shared" si="64"/>
        <v>0</v>
      </c>
    </row>
    <row r="806" spans="1:11" ht="23.25" hidden="1" customHeight="1" x14ac:dyDescent="0.25">
      <c r="A806">
        <v>801</v>
      </c>
      <c r="B806" t="e">
        <f>IF(ISBLANK(A806),0,IF(AND(ISERROR(VLOOKUP(VLOOKUP(A806,ishod_substance!A:G,7,0),$B$4:B805,1,0))=TRUE,VLOOKUP(A806,ishod_substance!A:G,7,0)&gt;0),VLOOKUP(A806,ishod_substance!A:G,7,0),0))</f>
        <v>#N/A</v>
      </c>
      <c r="C806" s="78" t="e">
        <f t="shared" si="60"/>
        <v>#N/A</v>
      </c>
      <c r="D806" s="61" t="e">
        <f>VLOOKUP(C806,quide!A:B,2,0)</f>
        <v>#N/A</v>
      </c>
      <c r="E806" s="62" t="e">
        <f>IF(VLOOKUP(B806,quide!$A$2:F870,3,0)&gt;0,VLOOKUP(B806,quide!$A$2:F870,3,0),VLOOKUP(B806,quide!$A$2:F870,6,0))</f>
        <v>#N/A</v>
      </c>
      <c r="F806" s="62" t="e">
        <f>VLOOKUP(C806,quide!$A$1:K1800,5,0)</f>
        <v>#N/A</v>
      </c>
      <c r="G806" s="63" t="e">
        <f t="shared" si="61"/>
        <v>#N/A</v>
      </c>
      <c r="H806" s="62">
        <f>IFERROR(VLOOKUP(B806,tbl5_piv!A:D,4,0),0)</f>
        <v>0</v>
      </c>
      <c r="I806" s="62">
        <f t="shared" si="62"/>
        <v>0</v>
      </c>
      <c r="J806" s="62">
        <f t="shared" si="63"/>
        <v>0</v>
      </c>
      <c r="K806" s="62">
        <f t="shared" si="64"/>
        <v>0</v>
      </c>
    </row>
    <row r="807" spans="1:11" ht="23.25" hidden="1" customHeight="1" x14ac:dyDescent="0.25">
      <c r="A807">
        <v>802</v>
      </c>
      <c r="B807" t="e">
        <f>IF(ISBLANK(A807),0,IF(AND(ISERROR(VLOOKUP(VLOOKUP(A807,ishod_substance!A:G,7,0),$B$4:B806,1,0))=TRUE,VLOOKUP(A807,ishod_substance!A:G,7,0)&gt;0),VLOOKUP(A807,ishod_substance!A:G,7,0),0))</f>
        <v>#N/A</v>
      </c>
      <c r="C807" s="78" t="e">
        <f t="shared" si="60"/>
        <v>#N/A</v>
      </c>
      <c r="D807" s="61" t="e">
        <f>VLOOKUP(C807,quide!A:B,2,0)</f>
        <v>#N/A</v>
      </c>
      <c r="E807" s="62" t="e">
        <f>IF(VLOOKUP(B807,quide!$A$2:F871,3,0)&gt;0,VLOOKUP(B807,quide!$A$2:F871,3,0),VLOOKUP(B807,quide!$A$2:F871,6,0))</f>
        <v>#N/A</v>
      </c>
      <c r="F807" s="62" t="e">
        <f>VLOOKUP(C807,quide!$A$1:K1801,5,0)</f>
        <v>#N/A</v>
      </c>
      <c r="G807" s="63" t="e">
        <f t="shared" si="61"/>
        <v>#N/A</v>
      </c>
      <c r="H807" s="62">
        <f>IFERROR(VLOOKUP(B807,tbl5_piv!A:D,4,0),0)</f>
        <v>0</v>
      </c>
      <c r="I807" s="62">
        <f t="shared" si="62"/>
        <v>0</v>
      </c>
      <c r="J807" s="62">
        <f t="shared" si="63"/>
        <v>0</v>
      </c>
      <c r="K807" s="62">
        <f t="shared" si="64"/>
        <v>0</v>
      </c>
    </row>
    <row r="808" spans="1:11" ht="23.25" hidden="1" customHeight="1" x14ac:dyDescent="0.25">
      <c r="A808">
        <v>803</v>
      </c>
      <c r="B808" t="e">
        <f>IF(ISBLANK(A808),0,IF(AND(ISERROR(VLOOKUP(VLOOKUP(A808,ishod_substance!A:G,7,0),$B$4:B807,1,0))=TRUE,VLOOKUP(A808,ishod_substance!A:G,7,0)&gt;0),VLOOKUP(A808,ishod_substance!A:G,7,0),0))</f>
        <v>#N/A</v>
      </c>
      <c r="C808" s="78" t="e">
        <f t="shared" si="60"/>
        <v>#N/A</v>
      </c>
      <c r="D808" s="61" t="e">
        <f>VLOOKUP(C808,quide!A:B,2,0)</f>
        <v>#N/A</v>
      </c>
      <c r="E808" s="62" t="e">
        <f>IF(VLOOKUP(B808,quide!$A$2:F872,3,0)&gt;0,VLOOKUP(B808,quide!$A$2:F872,3,0),VLOOKUP(B808,quide!$A$2:F872,6,0))</f>
        <v>#N/A</v>
      </c>
      <c r="F808" s="62" t="e">
        <f>VLOOKUP(C808,quide!$A$1:K1802,5,0)</f>
        <v>#N/A</v>
      </c>
      <c r="G808" s="63" t="e">
        <f t="shared" si="61"/>
        <v>#N/A</v>
      </c>
      <c r="H808" s="62">
        <f>IFERROR(VLOOKUP(B808,tbl5_piv!A:D,4,0),0)</f>
        <v>0</v>
      </c>
      <c r="I808" s="62">
        <f t="shared" si="62"/>
        <v>0</v>
      </c>
      <c r="J808" s="62">
        <f t="shared" si="63"/>
        <v>0</v>
      </c>
      <c r="K808" s="62">
        <f t="shared" si="64"/>
        <v>0</v>
      </c>
    </row>
    <row r="809" spans="1:11" ht="23.25" hidden="1" customHeight="1" x14ac:dyDescent="0.25">
      <c r="A809">
        <v>804</v>
      </c>
      <c r="B809" t="e">
        <f>IF(ISBLANK(A809),0,IF(AND(ISERROR(VLOOKUP(VLOOKUP(A809,ishod_substance!A:G,7,0),$B$4:B808,1,0))=TRUE,VLOOKUP(A809,ishod_substance!A:G,7,0)&gt;0),VLOOKUP(A809,ishod_substance!A:G,7,0),0))</f>
        <v>#N/A</v>
      </c>
      <c r="C809" s="78" t="e">
        <f t="shared" si="60"/>
        <v>#N/A</v>
      </c>
      <c r="D809" s="61" t="e">
        <f>VLOOKUP(C809,quide!A:B,2,0)</f>
        <v>#N/A</v>
      </c>
      <c r="E809" s="62" t="e">
        <f>IF(VLOOKUP(B809,quide!$A$2:F873,3,0)&gt;0,VLOOKUP(B809,quide!$A$2:F873,3,0),VLOOKUP(B809,quide!$A$2:F873,6,0))</f>
        <v>#N/A</v>
      </c>
      <c r="F809" s="62" t="e">
        <f>VLOOKUP(C809,quide!$A$1:K1803,5,0)</f>
        <v>#N/A</v>
      </c>
      <c r="G809" s="63" t="e">
        <f t="shared" si="61"/>
        <v>#N/A</v>
      </c>
      <c r="H809" s="62">
        <f>IFERROR(VLOOKUP(B809,tbl5_piv!A:D,4,0),0)</f>
        <v>0</v>
      </c>
      <c r="I809" s="62">
        <f t="shared" si="62"/>
        <v>0</v>
      </c>
      <c r="J809" s="62">
        <f t="shared" si="63"/>
        <v>0</v>
      </c>
      <c r="K809" s="62">
        <f t="shared" si="64"/>
        <v>0</v>
      </c>
    </row>
    <row r="810" spans="1:11" ht="23.25" hidden="1" customHeight="1" x14ac:dyDescent="0.25">
      <c r="A810">
        <v>805</v>
      </c>
      <c r="B810" t="e">
        <f>IF(ISBLANK(A810),0,IF(AND(ISERROR(VLOOKUP(VLOOKUP(A810,ishod_substance!A:G,7,0),$B$4:B809,1,0))=TRUE,VLOOKUP(A810,ishod_substance!A:G,7,0)&gt;0),VLOOKUP(A810,ishod_substance!A:G,7,0),0))</f>
        <v>#N/A</v>
      </c>
      <c r="C810" s="78" t="e">
        <f t="shared" si="60"/>
        <v>#N/A</v>
      </c>
      <c r="D810" s="61" t="e">
        <f>VLOOKUP(C810,quide!A:B,2,0)</f>
        <v>#N/A</v>
      </c>
      <c r="E810" s="62" t="e">
        <f>IF(VLOOKUP(B810,quide!$A$2:F874,3,0)&gt;0,VLOOKUP(B810,quide!$A$2:F874,3,0),VLOOKUP(B810,quide!$A$2:F874,6,0))</f>
        <v>#N/A</v>
      </c>
      <c r="F810" s="62" t="e">
        <f>VLOOKUP(C810,quide!$A$1:K1804,5,0)</f>
        <v>#N/A</v>
      </c>
      <c r="G810" s="63" t="e">
        <f t="shared" si="61"/>
        <v>#N/A</v>
      </c>
      <c r="H810" s="62">
        <f>IFERROR(VLOOKUP(B810,tbl5_piv!A:D,4,0),0)</f>
        <v>0</v>
      </c>
      <c r="I810" s="62">
        <f t="shared" si="62"/>
        <v>0</v>
      </c>
      <c r="J810" s="62">
        <f t="shared" si="63"/>
        <v>0</v>
      </c>
      <c r="K810" s="62">
        <f t="shared" si="64"/>
        <v>0</v>
      </c>
    </row>
    <row r="811" spans="1:11" ht="23.25" hidden="1" customHeight="1" x14ac:dyDescent="0.25">
      <c r="A811">
        <v>806</v>
      </c>
      <c r="B811" t="e">
        <f>IF(ISBLANK(A811),0,IF(AND(ISERROR(VLOOKUP(VLOOKUP(A811,ishod_substance!A:G,7,0),$B$4:B810,1,0))=TRUE,VLOOKUP(A811,ishod_substance!A:G,7,0)&gt;0),VLOOKUP(A811,ishod_substance!A:G,7,0),0))</f>
        <v>#N/A</v>
      </c>
      <c r="C811" s="78" t="e">
        <f t="shared" si="60"/>
        <v>#N/A</v>
      </c>
      <c r="D811" s="61" t="e">
        <f>VLOOKUP(C811,quide!A:B,2,0)</f>
        <v>#N/A</v>
      </c>
      <c r="E811" s="62" t="e">
        <f>IF(VLOOKUP(B811,quide!$A$2:F875,3,0)&gt;0,VLOOKUP(B811,quide!$A$2:F875,3,0),VLOOKUP(B811,quide!$A$2:F875,6,0))</f>
        <v>#N/A</v>
      </c>
      <c r="F811" s="62" t="e">
        <f>VLOOKUP(C811,quide!$A$1:K1805,5,0)</f>
        <v>#N/A</v>
      </c>
      <c r="G811" s="63" t="e">
        <f t="shared" si="61"/>
        <v>#N/A</v>
      </c>
      <c r="H811" s="62">
        <f>IFERROR(VLOOKUP(B811,tbl5_piv!A:D,4,0),0)</f>
        <v>0</v>
      </c>
      <c r="I811" s="62">
        <f t="shared" si="62"/>
        <v>0</v>
      </c>
      <c r="J811" s="62">
        <f t="shared" si="63"/>
        <v>0</v>
      </c>
      <c r="K811" s="62">
        <f t="shared" si="64"/>
        <v>0</v>
      </c>
    </row>
    <row r="812" spans="1:11" ht="23.25" hidden="1" customHeight="1" x14ac:dyDescent="0.25">
      <c r="A812">
        <v>807</v>
      </c>
      <c r="B812" t="e">
        <f>IF(ISBLANK(A812),0,IF(AND(ISERROR(VLOOKUP(VLOOKUP(A812,ishod_substance!A:G,7,0),$B$4:B811,1,0))=TRUE,VLOOKUP(A812,ishod_substance!A:G,7,0)&gt;0),VLOOKUP(A812,ishod_substance!A:G,7,0),0))</f>
        <v>#N/A</v>
      </c>
      <c r="C812" s="78" t="e">
        <f t="shared" si="60"/>
        <v>#N/A</v>
      </c>
      <c r="D812" s="61" t="e">
        <f>VLOOKUP(C812,quide!A:B,2,0)</f>
        <v>#N/A</v>
      </c>
      <c r="E812" s="62" t="e">
        <f>IF(VLOOKUP(B812,quide!$A$2:F876,3,0)&gt;0,VLOOKUP(B812,quide!$A$2:F876,3,0),VLOOKUP(B812,quide!$A$2:F876,6,0))</f>
        <v>#N/A</v>
      </c>
      <c r="F812" s="62" t="e">
        <f>VLOOKUP(C812,quide!$A$1:K1806,5,0)</f>
        <v>#N/A</v>
      </c>
      <c r="G812" s="63" t="e">
        <f t="shared" si="61"/>
        <v>#N/A</v>
      </c>
      <c r="H812" s="62">
        <f>IFERROR(VLOOKUP(B812,tbl5_piv!A:D,4,0),0)</f>
        <v>0</v>
      </c>
      <c r="I812" s="62">
        <f t="shared" si="62"/>
        <v>0</v>
      </c>
      <c r="J812" s="62">
        <f t="shared" si="63"/>
        <v>0</v>
      </c>
      <c r="K812" s="62">
        <f t="shared" si="64"/>
        <v>0</v>
      </c>
    </row>
    <row r="813" spans="1:11" ht="23.25" hidden="1" customHeight="1" x14ac:dyDescent="0.25">
      <c r="A813">
        <v>808</v>
      </c>
      <c r="B813" t="e">
        <f>IF(ISBLANK(A813),0,IF(AND(ISERROR(VLOOKUP(VLOOKUP(A813,ishod_substance!A:G,7,0),$B$4:B812,1,0))=TRUE,VLOOKUP(A813,ishod_substance!A:G,7,0)&gt;0),VLOOKUP(A813,ishod_substance!A:G,7,0),0))</f>
        <v>#N/A</v>
      </c>
      <c r="C813" s="78" t="e">
        <f t="shared" si="60"/>
        <v>#N/A</v>
      </c>
      <c r="D813" s="61" t="e">
        <f>VLOOKUP(C813,quide!A:B,2,0)</f>
        <v>#N/A</v>
      </c>
      <c r="E813" s="62" t="e">
        <f>IF(VLOOKUP(B813,quide!$A$2:F877,3,0)&gt;0,VLOOKUP(B813,quide!$A$2:F877,3,0),VLOOKUP(B813,quide!$A$2:F877,6,0))</f>
        <v>#N/A</v>
      </c>
      <c r="F813" s="62" t="e">
        <f>VLOOKUP(C813,quide!$A$1:K1807,5,0)</f>
        <v>#N/A</v>
      </c>
      <c r="G813" s="63" t="e">
        <f t="shared" si="61"/>
        <v>#N/A</v>
      </c>
      <c r="H813" s="62">
        <f>IFERROR(VLOOKUP(B813,tbl5_piv!A:D,4,0),0)</f>
        <v>0</v>
      </c>
      <c r="I813" s="62">
        <f t="shared" si="62"/>
        <v>0</v>
      </c>
      <c r="J813" s="62">
        <f t="shared" si="63"/>
        <v>0</v>
      </c>
      <c r="K813" s="62">
        <f t="shared" si="64"/>
        <v>0</v>
      </c>
    </row>
    <row r="814" spans="1:11" ht="23.25" hidden="1" customHeight="1" x14ac:dyDescent="0.25">
      <c r="A814">
        <v>809</v>
      </c>
      <c r="B814" t="e">
        <f>IF(ISBLANK(A814),0,IF(AND(ISERROR(VLOOKUP(VLOOKUP(A814,ishod_substance!A:G,7,0),$B$4:B813,1,0))=TRUE,VLOOKUP(A814,ishod_substance!A:G,7,0)&gt;0),VLOOKUP(A814,ishod_substance!A:G,7,0),0))</f>
        <v>#N/A</v>
      </c>
      <c r="C814" s="78" t="e">
        <f t="shared" si="60"/>
        <v>#N/A</v>
      </c>
      <c r="D814" s="61" t="e">
        <f>VLOOKUP(C814,quide!A:B,2,0)</f>
        <v>#N/A</v>
      </c>
      <c r="E814" s="62" t="e">
        <f>IF(VLOOKUP(B814,quide!$A$2:F878,3,0)&gt;0,VLOOKUP(B814,quide!$A$2:F878,3,0),VLOOKUP(B814,quide!$A$2:F878,6,0))</f>
        <v>#N/A</v>
      </c>
      <c r="F814" s="62" t="e">
        <f>VLOOKUP(C814,quide!$A$1:K1808,5,0)</f>
        <v>#N/A</v>
      </c>
      <c r="G814" s="63" t="e">
        <f t="shared" si="61"/>
        <v>#N/A</v>
      </c>
      <c r="H814" s="62">
        <f>IFERROR(VLOOKUP(B814,tbl5_piv!A:D,4,0),0)</f>
        <v>0</v>
      </c>
      <c r="I814" s="62">
        <f t="shared" si="62"/>
        <v>0</v>
      </c>
      <c r="J814" s="62">
        <f t="shared" si="63"/>
        <v>0</v>
      </c>
      <c r="K814" s="62">
        <f t="shared" si="64"/>
        <v>0</v>
      </c>
    </row>
    <row r="815" spans="1:11" ht="23.25" hidden="1" customHeight="1" x14ac:dyDescent="0.25">
      <c r="A815">
        <v>810</v>
      </c>
      <c r="B815" t="e">
        <f>IF(ISBLANK(A815),0,IF(AND(ISERROR(VLOOKUP(VLOOKUP(A815,ishod_substance!A:G,7,0),$B$4:B814,1,0))=TRUE,VLOOKUP(A815,ishod_substance!A:G,7,0)&gt;0),VLOOKUP(A815,ishod_substance!A:G,7,0),0))</f>
        <v>#N/A</v>
      </c>
      <c r="C815" s="78" t="e">
        <f t="shared" si="60"/>
        <v>#N/A</v>
      </c>
      <c r="D815" s="61" t="e">
        <f>VLOOKUP(C815,quide!A:B,2,0)</f>
        <v>#N/A</v>
      </c>
      <c r="E815" s="62" t="e">
        <f>IF(VLOOKUP(B815,quide!$A$2:F879,3,0)&gt;0,VLOOKUP(B815,quide!$A$2:F879,3,0),VLOOKUP(B815,quide!$A$2:F879,6,0))</f>
        <v>#N/A</v>
      </c>
      <c r="F815" s="62" t="e">
        <f>VLOOKUP(C815,quide!$A$1:K1809,5,0)</f>
        <v>#N/A</v>
      </c>
      <c r="G815" s="63" t="e">
        <f t="shared" si="61"/>
        <v>#N/A</v>
      </c>
      <c r="H815" s="62">
        <f>IFERROR(VLOOKUP(B815,tbl5_piv!A:D,4,0),0)</f>
        <v>0</v>
      </c>
      <c r="I815" s="62">
        <f t="shared" si="62"/>
        <v>0</v>
      </c>
      <c r="J815" s="62">
        <f t="shared" si="63"/>
        <v>0</v>
      </c>
      <c r="K815" s="62">
        <f t="shared" si="64"/>
        <v>0</v>
      </c>
    </row>
    <row r="816" spans="1:11" ht="23.25" hidden="1" customHeight="1" x14ac:dyDescent="0.25">
      <c r="A816">
        <v>811</v>
      </c>
      <c r="B816" t="e">
        <f>IF(ISBLANK(A816),0,IF(AND(ISERROR(VLOOKUP(VLOOKUP(A816,ishod_substance!A:G,7,0),$B$4:B815,1,0))=TRUE,VLOOKUP(A816,ishod_substance!A:G,7,0)&gt;0),VLOOKUP(A816,ishod_substance!A:G,7,0),0))</f>
        <v>#N/A</v>
      </c>
      <c r="C816" s="78" t="e">
        <f t="shared" si="60"/>
        <v>#N/A</v>
      </c>
      <c r="D816" s="61" t="e">
        <f>VLOOKUP(C816,quide!A:B,2,0)</f>
        <v>#N/A</v>
      </c>
      <c r="E816" s="62" t="e">
        <f>IF(VLOOKUP(B816,quide!$A$2:F880,3,0)&gt;0,VLOOKUP(B816,quide!$A$2:F880,3,0),VLOOKUP(B816,quide!$A$2:F880,6,0))</f>
        <v>#N/A</v>
      </c>
      <c r="F816" s="62" t="e">
        <f>VLOOKUP(C816,quide!$A$1:K1810,5,0)</f>
        <v>#N/A</v>
      </c>
      <c r="G816" s="63" t="e">
        <f t="shared" si="61"/>
        <v>#N/A</v>
      </c>
      <c r="H816" s="62">
        <f>IFERROR(VLOOKUP(B816,tbl5_piv!A:D,4,0),0)</f>
        <v>0</v>
      </c>
      <c r="I816" s="62">
        <f t="shared" si="62"/>
        <v>0</v>
      </c>
      <c r="J816" s="62">
        <f t="shared" si="63"/>
        <v>0</v>
      </c>
      <c r="K816" s="62">
        <f t="shared" si="64"/>
        <v>0</v>
      </c>
    </row>
    <row r="817" spans="1:11" ht="23.25" hidden="1" customHeight="1" x14ac:dyDescent="0.25">
      <c r="A817">
        <v>812</v>
      </c>
      <c r="B817" t="e">
        <f>IF(ISBLANK(A817),0,IF(AND(ISERROR(VLOOKUP(VLOOKUP(A817,ishod_substance!A:G,7,0),$B$4:B816,1,0))=TRUE,VLOOKUP(A817,ishod_substance!A:G,7,0)&gt;0),VLOOKUP(A817,ishod_substance!A:G,7,0),0))</f>
        <v>#N/A</v>
      </c>
      <c r="C817" s="78" t="e">
        <f t="shared" si="60"/>
        <v>#N/A</v>
      </c>
      <c r="D817" s="61" t="e">
        <f>VLOOKUP(C817,quide!A:B,2,0)</f>
        <v>#N/A</v>
      </c>
      <c r="E817" s="62" t="e">
        <f>IF(VLOOKUP(B817,quide!$A$2:F881,3,0)&gt;0,VLOOKUP(B817,quide!$A$2:F881,3,0),VLOOKUP(B817,quide!$A$2:F881,6,0))</f>
        <v>#N/A</v>
      </c>
      <c r="F817" s="62" t="e">
        <f>VLOOKUP(C817,quide!$A$1:K1811,5,0)</f>
        <v>#N/A</v>
      </c>
      <c r="G817" s="63" t="e">
        <f t="shared" si="61"/>
        <v>#N/A</v>
      </c>
      <c r="H817" s="62">
        <f>IFERROR(VLOOKUP(B817,tbl5_piv!A:D,4,0),0)</f>
        <v>0</v>
      </c>
      <c r="I817" s="62">
        <f t="shared" si="62"/>
        <v>0</v>
      </c>
      <c r="J817" s="62">
        <f t="shared" si="63"/>
        <v>0</v>
      </c>
      <c r="K817" s="62">
        <f t="shared" si="64"/>
        <v>0</v>
      </c>
    </row>
    <row r="818" spans="1:11" ht="23.25" hidden="1" customHeight="1" x14ac:dyDescent="0.25">
      <c r="A818">
        <v>813</v>
      </c>
      <c r="B818" t="e">
        <f>IF(ISBLANK(A818),0,IF(AND(ISERROR(VLOOKUP(VLOOKUP(A818,ishod_substance!A:G,7,0),$B$4:B817,1,0))=TRUE,VLOOKUP(A818,ishod_substance!A:G,7,0)&gt;0),VLOOKUP(A818,ishod_substance!A:G,7,0),0))</f>
        <v>#N/A</v>
      </c>
      <c r="C818" s="78" t="e">
        <f t="shared" si="60"/>
        <v>#N/A</v>
      </c>
      <c r="D818" s="61" t="e">
        <f>VLOOKUP(C818,quide!A:B,2,0)</f>
        <v>#N/A</v>
      </c>
      <c r="E818" s="62" t="e">
        <f>IF(VLOOKUP(B818,quide!$A$2:F882,3,0)&gt;0,VLOOKUP(B818,quide!$A$2:F882,3,0),VLOOKUP(B818,quide!$A$2:F882,6,0))</f>
        <v>#N/A</v>
      </c>
      <c r="F818" s="62" t="e">
        <f>VLOOKUP(C818,quide!$A$1:K1812,5,0)</f>
        <v>#N/A</v>
      </c>
      <c r="G818" s="63" t="e">
        <f t="shared" si="61"/>
        <v>#N/A</v>
      </c>
      <c r="H818" s="62">
        <f>IFERROR(VLOOKUP(B818,tbl5_piv!A:D,4,0),0)</f>
        <v>0</v>
      </c>
      <c r="I818" s="62">
        <f t="shared" si="62"/>
        <v>0</v>
      </c>
      <c r="J818" s="62">
        <f t="shared" si="63"/>
        <v>0</v>
      </c>
      <c r="K818" s="62">
        <f t="shared" si="64"/>
        <v>0</v>
      </c>
    </row>
    <row r="819" spans="1:11" ht="23.25" hidden="1" customHeight="1" x14ac:dyDescent="0.25">
      <c r="A819">
        <v>814</v>
      </c>
      <c r="B819" t="e">
        <f>IF(ISBLANK(A819),0,IF(AND(ISERROR(VLOOKUP(VLOOKUP(A819,ishod_substance!A:G,7,0),$B$4:B818,1,0))=TRUE,VLOOKUP(A819,ishod_substance!A:G,7,0)&gt;0),VLOOKUP(A819,ishod_substance!A:G,7,0),0))</f>
        <v>#N/A</v>
      </c>
      <c r="C819" s="78" t="e">
        <f t="shared" si="60"/>
        <v>#N/A</v>
      </c>
      <c r="D819" s="61" t="e">
        <f>VLOOKUP(C819,quide!A:B,2,0)</f>
        <v>#N/A</v>
      </c>
      <c r="E819" s="62" t="e">
        <f>IF(VLOOKUP(B819,quide!$A$2:F883,3,0)&gt;0,VLOOKUP(B819,quide!$A$2:F883,3,0),VLOOKUP(B819,quide!$A$2:F883,6,0))</f>
        <v>#N/A</v>
      </c>
      <c r="F819" s="62" t="e">
        <f>VLOOKUP(C819,quide!$A$1:K1813,5,0)</f>
        <v>#N/A</v>
      </c>
      <c r="G819" s="63" t="e">
        <f t="shared" si="61"/>
        <v>#N/A</v>
      </c>
      <c r="H819" s="62">
        <f>IFERROR(VLOOKUP(B819,tbl5_piv!A:D,4,0),0)</f>
        <v>0</v>
      </c>
      <c r="I819" s="62">
        <f t="shared" si="62"/>
        <v>0</v>
      </c>
      <c r="J819" s="62">
        <f t="shared" si="63"/>
        <v>0</v>
      </c>
      <c r="K819" s="62">
        <f t="shared" si="64"/>
        <v>0</v>
      </c>
    </row>
    <row r="820" spans="1:11" ht="23.25" hidden="1" customHeight="1" x14ac:dyDescent="0.25">
      <c r="A820">
        <v>815</v>
      </c>
      <c r="B820" t="e">
        <f>IF(ISBLANK(A820),0,IF(AND(ISERROR(VLOOKUP(VLOOKUP(A820,ishod_substance!A:G,7,0),$B$4:B819,1,0))=TRUE,VLOOKUP(A820,ishod_substance!A:G,7,0)&gt;0),VLOOKUP(A820,ishod_substance!A:G,7,0),0))</f>
        <v>#N/A</v>
      </c>
      <c r="C820" s="78" t="e">
        <f t="shared" si="60"/>
        <v>#N/A</v>
      </c>
      <c r="D820" s="61" t="e">
        <f>VLOOKUP(C820,quide!A:B,2,0)</f>
        <v>#N/A</v>
      </c>
      <c r="E820" s="62" t="e">
        <f>IF(VLOOKUP(B820,quide!$A$2:F884,3,0)&gt;0,VLOOKUP(B820,quide!$A$2:F884,3,0),VLOOKUP(B820,quide!$A$2:F884,6,0))</f>
        <v>#N/A</v>
      </c>
      <c r="F820" s="62" t="e">
        <f>VLOOKUP(C820,quide!$A$1:K1814,5,0)</f>
        <v>#N/A</v>
      </c>
      <c r="G820" s="63" t="e">
        <f t="shared" si="61"/>
        <v>#N/A</v>
      </c>
      <c r="H820" s="62">
        <f>IFERROR(VLOOKUP(B820,tbl5_piv!A:D,4,0),0)</f>
        <v>0</v>
      </c>
      <c r="I820" s="62">
        <f t="shared" si="62"/>
        <v>0</v>
      </c>
      <c r="J820" s="62">
        <f t="shared" si="63"/>
        <v>0</v>
      </c>
      <c r="K820" s="62">
        <f t="shared" si="64"/>
        <v>0</v>
      </c>
    </row>
    <row r="821" spans="1:11" ht="23.25" hidden="1" customHeight="1" x14ac:dyDescent="0.25">
      <c r="A821">
        <v>816</v>
      </c>
      <c r="B821" t="e">
        <f>IF(ISBLANK(A821),0,IF(AND(ISERROR(VLOOKUP(VLOOKUP(A821,ishod_substance!A:G,7,0),$B$4:B820,1,0))=TRUE,VLOOKUP(A821,ishod_substance!A:G,7,0)&gt;0),VLOOKUP(A821,ishod_substance!A:G,7,0),0))</f>
        <v>#N/A</v>
      </c>
      <c r="C821" s="78" t="e">
        <f t="shared" si="60"/>
        <v>#N/A</v>
      </c>
      <c r="D821" s="61" t="e">
        <f>VLOOKUP(C821,quide!A:B,2,0)</f>
        <v>#N/A</v>
      </c>
      <c r="E821" s="62" t="e">
        <f>IF(VLOOKUP(B821,quide!$A$2:F885,3,0)&gt;0,VLOOKUP(B821,quide!$A$2:F885,3,0),VLOOKUP(B821,quide!$A$2:F885,6,0))</f>
        <v>#N/A</v>
      </c>
      <c r="F821" s="62" t="e">
        <f>VLOOKUP(C821,quide!$A$1:K1815,5,0)</f>
        <v>#N/A</v>
      </c>
      <c r="G821" s="63" t="e">
        <f t="shared" si="61"/>
        <v>#N/A</v>
      </c>
      <c r="H821" s="62">
        <f>IFERROR(VLOOKUP(B821,tbl5_piv!A:D,4,0),0)</f>
        <v>0</v>
      </c>
      <c r="I821" s="62">
        <f t="shared" si="62"/>
        <v>0</v>
      </c>
      <c r="J821" s="62">
        <f t="shared" si="63"/>
        <v>0</v>
      </c>
      <c r="K821" s="62">
        <f t="shared" si="64"/>
        <v>0</v>
      </c>
    </row>
    <row r="822" spans="1:11" ht="23.25" hidden="1" customHeight="1" x14ac:dyDescent="0.25">
      <c r="A822">
        <v>817</v>
      </c>
      <c r="B822" t="e">
        <f>IF(ISBLANK(A822),0,IF(AND(ISERROR(VLOOKUP(VLOOKUP(A822,ishod_substance!A:G,7,0),$B$4:B821,1,0))=TRUE,VLOOKUP(A822,ishod_substance!A:G,7,0)&gt;0),VLOOKUP(A822,ishod_substance!A:G,7,0),0))</f>
        <v>#N/A</v>
      </c>
      <c r="C822" s="78" t="e">
        <f t="shared" si="60"/>
        <v>#N/A</v>
      </c>
      <c r="D822" s="61" t="e">
        <f>VLOOKUP(C822,quide!A:B,2,0)</f>
        <v>#N/A</v>
      </c>
      <c r="E822" s="62" t="e">
        <f>IF(VLOOKUP(B822,quide!$A$2:F886,3,0)&gt;0,VLOOKUP(B822,quide!$A$2:F886,3,0),VLOOKUP(B822,quide!$A$2:F886,6,0))</f>
        <v>#N/A</v>
      </c>
      <c r="F822" s="62" t="e">
        <f>VLOOKUP(C822,quide!$A$1:K1816,5,0)</f>
        <v>#N/A</v>
      </c>
      <c r="G822" s="63" t="e">
        <f t="shared" si="61"/>
        <v>#N/A</v>
      </c>
      <c r="H822" s="62">
        <f>IFERROR(VLOOKUP(B822,tbl5_piv!A:D,4,0),0)</f>
        <v>0</v>
      </c>
      <c r="I822" s="62">
        <f t="shared" si="62"/>
        <v>0</v>
      </c>
      <c r="J822" s="62">
        <f t="shared" si="63"/>
        <v>0</v>
      </c>
      <c r="K822" s="62">
        <f t="shared" si="64"/>
        <v>0</v>
      </c>
    </row>
    <row r="823" spans="1:11" ht="23.25" hidden="1" customHeight="1" x14ac:dyDescent="0.25">
      <c r="A823">
        <v>818</v>
      </c>
      <c r="B823" t="e">
        <f>IF(ISBLANK(A823),0,IF(AND(ISERROR(VLOOKUP(VLOOKUP(A823,ishod_substance!A:G,7,0),$B$4:B822,1,0))=TRUE,VLOOKUP(A823,ishod_substance!A:G,7,0)&gt;0),VLOOKUP(A823,ishod_substance!A:G,7,0),0))</f>
        <v>#N/A</v>
      </c>
      <c r="C823" s="78" t="e">
        <f t="shared" si="60"/>
        <v>#N/A</v>
      </c>
      <c r="D823" s="61" t="e">
        <f>VLOOKUP(C823,quide!A:B,2,0)</f>
        <v>#N/A</v>
      </c>
      <c r="E823" s="62" t="e">
        <f>IF(VLOOKUP(B823,quide!$A$2:F887,3,0)&gt;0,VLOOKUP(B823,quide!$A$2:F887,3,0),VLOOKUP(B823,quide!$A$2:F887,6,0))</f>
        <v>#N/A</v>
      </c>
      <c r="F823" s="62" t="e">
        <f>VLOOKUP(C823,quide!$A$1:K1817,5,0)</f>
        <v>#N/A</v>
      </c>
      <c r="G823" s="63" t="e">
        <f t="shared" si="61"/>
        <v>#N/A</v>
      </c>
      <c r="H823" s="62">
        <f>IFERROR(VLOOKUP(B823,tbl5_piv!A:D,4,0),0)</f>
        <v>0</v>
      </c>
      <c r="I823" s="62">
        <f t="shared" si="62"/>
        <v>0</v>
      </c>
      <c r="J823" s="62">
        <f t="shared" si="63"/>
        <v>0</v>
      </c>
      <c r="K823" s="62">
        <f t="shared" si="64"/>
        <v>0</v>
      </c>
    </row>
    <row r="824" spans="1:11" ht="23.25" hidden="1" customHeight="1" x14ac:dyDescent="0.25">
      <c r="A824">
        <v>819</v>
      </c>
      <c r="B824" t="e">
        <f>IF(ISBLANK(A824),0,IF(AND(ISERROR(VLOOKUP(VLOOKUP(A824,ishod_substance!A:G,7,0),$B$4:B823,1,0))=TRUE,VLOOKUP(A824,ishod_substance!A:G,7,0)&gt;0),VLOOKUP(A824,ishod_substance!A:G,7,0),0))</f>
        <v>#N/A</v>
      </c>
      <c r="C824" s="78" t="e">
        <f t="shared" si="60"/>
        <v>#N/A</v>
      </c>
      <c r="D824" s="61" t="e">
        <f>VLOOKUP(C824,quide!A:B,2,0)</f>
        <v>#N/A</v>
      </c>
      <c r="E824" s="62" t="e">
        <f>IF(VLOOKUP(B824,quide!$A$2:F888,3,0)&gt;0,VLOOKUP(B824,quide!$A$2:F888,3,0),VLOOKUP(B824,quide!$A$2:F888,6,0))</f>
        <v>#N/A</v>
      </c>
      <c r="F824" s="62" t="e">
        <f>VLOOKUP(C824,quide!$A$1:K1818,5,0)</f>
        <v>#N/A</v>
      </c>
      <c r="G824" s="63" t="e">
        <f t="shared" si="61"/>
        <v>#N/A</v>
      </c>
      <c r="H824" s="62">
        <f>IFERROR(VLOOKUP(B824,tbl5_piv!A:D,4,0),0)</f>
        <v>0</v>
      </c>
      <c r="I824" s="62">
        <f t="shared" si="62"/>
        <v>0</v>
      </c>
      <c r="J824" s="62">
        <f t="shared" si="63"/>
        <v>0</v>
      </c>
      <c r="K824" s="62">
        <f t="shared" si="64"/>
        <v>0</v>
      </c>
    </row>
    <row r="825" spans="1:11" ht="23.25" hidden="1" customHeight="1" x14ac:dyDescent="0.25">
      <c r="A825">
        <v>820</v>
      </c>
      <c r="B825" t="e">
        <f>IF(ISBLANK(A825),0,IF(AND(ISERROR(VLOOKUP(VLOOKUP(A825,ishod_substance!A:G,7,0),$B$4:B824,1,0))=TRUE,VLOOKUP(A825,ishod_substance!A:G,7,0)&gt;0),VLOOKUP(A825,ishod_substance!A:G,7,0),0))</f>
        <v>#N/A</v>
      </c>
      <c r="C825" s="78" t="e">
        <f t="shared" si="60"/>
        <v>#N/A</v>
      </c>
      <c r="D825" s="61" t="e">
        <f>VLOOKUP(C825,quide!A:B,2,0)</f>
        <v>#N/A</v>
      </c>
      <c r="E825" s="62" t="e">
        <f>IF(VLOOKUP(B825,quide!$A$2:F889,3,0)&gt;0,VLOOKUP(B825,quide!$A$2:F889,3,0),VLOOKUP(B825,quide!$A$2:F889,6,0))</f>
        <v>#N/A</v>
      </c>
      <c r="F825" s="62" t="e">
        <f>VLOOKUP(C825,quide!$A$1:K1819,5,0)</f>
        <v>#N/A</v>
      </c>
      <c r="G825" s="63" t="e">
        <f t="shared" si="61"/>
        <v>#N/A</v>
      </c>
      <c r="H825" s="62">
        <f>IFERROR(VLOOKUP(B825,tbl5_piv!A:D,4,0),0)</f>
        <v>0</v>
      </c>
      <c r="I825" s="62">
        <f t="shared" si="62"/>
        <v>0</v>
      </c>
      <c r="J825" s="62">
        <f t="shared" si="63"/>
        <v>0</v>
      </c>
      <c r="K825" s="62">
        <f t="shared" si="64"/>
        <v>0</v>
      </c>
    </row>
    <row r="826" spans="1:11" ht="23.25" hidden="1" customHeight="1" x14ac:dyDescent="0.25">
      <c r="A826">
        <v>821</v>
      </c>
      <c r="B826" t="e">
        <f>IF(ISBLANK(A826),0,IF(AND(ISERROR(VLOOKUP(VLOOKUP(A826,ishod_substance!A:G,7,0),$B$4:B825,1,0))=TRUE,VLOOKUP(A826,ishod_substance!A:G,7,0)&gt;0),VLOOKUP(A826,ishod_substance!A:G,7,0),0))</f>
        <v>#N/A</v>
      </c>
      <c r="C826" s="78" t="e">
        <f t="shared" si="60"/>
        <v>#N/A</v>
      </c>
      <c r="D826" s="61" t="e">
        <f>VLOOKUP(C826,quide!A:B,2,0)</f>
        <v>#N/A</v>
      </c>
      <c r="E826" s="62" t="e">
        <f>IF(VLOOKUP(B826,quide!$A$2:F890,3,0)&gt;0,VLOOKUP(B826,quide!$A$2:F890,3,0),VLOOKUP(B826,quide!$A$2:F890,6,0))</f>
        <v>#N/A</v>
      </c>
      <c r="F826" s="62" t="e">
        <f>VLOOKUP(C826,quide!$A$1:K1820,5,0)</f>
        <v>#N/A</v>
      </c>
      <c r="G826" s="63" t="e">
        <f t="shared" si="61"/>
        <v>#N/A</v>
      </c>
      <c r="H826" s="62">
        <f>IFERROR(VLOOKUP(B826,tbl5_piv!A:D,4,0),0)</f>
        <v>0</v>
      </c>
      <c r="I826" s="62">
        <f t="shared" si="62"/>
        <v>0</v>
      </c>
      <c r="J826" s="62">
        <f t="shared" si="63"/>
        <v>0</v>
      </c>
      <c r="K826" s="62">
        <f t="shared" si="64"/>
        <v>0</v>
      </c>
    </row>
    <row r="827" spans="1:11" ht="23.25" hidden="1" customHeight="1" x14ac:dyDescent="0.25">
      <c r="A827">
        <v>822</v>
      </c>
      <c r="B827" t="e">
        <f>IF(ISBLANK(A827),0,IF(AND(ISERROR(VLOOKUP(VLOOKUP(A827,ishod_substance!A:G,7,0),$B$4:B826,1,0))=TRUE,VLOOKUP(A827,ishod_substance!A:G,7,0)&gt;0),VLOOKUP(A827,ishod_substance!A:G,7,0),0))</f>
        <v>#N/A</v>
      </c>
      <c r="C827" s="78" t="e">
        <f t="shared" si="60"/>
        <v>#N/A</v>
      </c>
      <c r="D827" s="61" t="e">
        <f>VLOOKUP(C827,quide!A:B,2,0)</f>
        <v>#N/A</v>
      </c>
      <c r="E827" s="62" t="e">
        <f>IF(VLOOKUP(B827,quide!$A$2:F891,3,0)&gt;0,VLOOKUP(B827,quide!$A$2:F891,3,0),VLOOKUP(B827,quide!$A$2:F891,6,0))</f>
        <v>#N/A</v>
      </c>
      <c r="F827" s="62" t="e">
        <f>VLOOKUP(C827,quide!$A$1:K1821,5,0)</f>
        <v>#N/A</v>
      </c>
      <c r="G827" s="63" t="e">
        <f t="shared" si="61"/>
        <v>#N/A</v>
      </c>
      <c r="H827" s="62">
        <f>IFERROR(VLOOKUP(B827,tbl5_piv!A:D,4,0),0)</f>
        <v>0</v>
      </c>
      <c r="I827" s="62">
        <f t="shared" si="62"/>
        <v>0</v>
      </c>
      <c r="J827" s="62">
        <f t="shared" si="63"/>
        <v>0</v>
      </c>
      <c r="K827" s="62">
        <f t="shared" si="64"/>
        <v>0</v>
      </c>
    </row>
    <row r="828" spans="1:11" ht="23.25" hidden="1" customHeight="1" x14ac:dyDescent="0.25">
      <c r="A828">
        <v>823</v>
      </c>
      <c r="B828" t="e">
        <f>IF(ISBLANK(A828),0,IF(AND(ISERROR(VLOOKUP(VLOOKUP(A828,ishod_substance!A:G,7,0),$B$4:B827,1,0))=TRUE,VLOOKUP(A828,ishod_substance!A:G,7,0)&gt;0),VLOOKUP(A828,ishod_substance!A:G,7,0),0))</f>
        <v>#N/A</v>
      </c>
      <c r="C828" s="78" t="e">
        <f t="shared" si="60"/>
        <v>#N/A</v>
      </c>
      <c r="D828" s="61" t="e">
        <f>VLOOKUP(C828,quide!A:B,2,0)</f>
        <v>#N/A</v>
      </c>
      <c r="E828" s="62" t="e">
        <f>IF(VLOOKUP(B828,quide!$A$2:F892,3,0)&gt;0,VLOOKUP(B828,quide!$A$2:F892,3,0),VLOOKUP(B828,quide!$A$2:F892,6,0))</f>
        <v>#N/A</v>
      </c>
      <c r="F828" s="62" t="e">
        <f>VLOOKUP(C828,quide!$A$1:K1822,5,0)</f>
        <v>#N/A</v>
      </c>
      <c r="G828" s="63" t="e">
        <f t="shared" si="61"/>
        <v>#N/A</v>
      </c>
      <c r="H828" s="62">
        <f>IFERROR(VLOOKUP(B828,tbl5_piv!A:D,4,0),0)</f>
        <v>0</v>
      </c>
      <c r="I828" s="62">
        <f t="shared" si="62"/>
        <v>0</v>
      </c>
      <c r="J828" s="62">
        <f t="shared" si="63"/>
        <v>0</v>
      </c>
      <c r="K828" s="62">
        <f t="shared" si="64"/>
        <v>0</v>
      </c>
    </row>
    <row r="829" spans="1:11" ht="23.25" hidden="1" customHeight="1" x14ac:dyDescent="0.25">
      <c r="A829">
        <v>824</v>
      </c>
      <c r="B829" t="e">
        <f>IF(ISBLANK(A829),0,IF(AND(ISERROR(VLOOKUP(VLOOKUP(A829,ishod_substance!A:G,7,0),$B$4:B828,1,0))=TRUE,VLOOKUP(A829,ishod_substance!A:G,7,0)&gt;0),VLOOKUP(A829,ishod_substance!A:G,7,0),0))</f>
        <v>#N/A</v>
      </c>
      <c r="C829" s="78" t="e">
        <f t="shared" si="60"/>
        <v>#N/A</v>
      </c>
      <c r="D829" s="61" t="e">
        <f>VLOOKUP(C829,quide!A:B,2,0)</f>
        <v>#N/A</v>
      </c>
      <c r="E829" s="62" t="e">
        <f>IF(VLOOKUP(B829,quide!$A$2:F893,3,0)&gt;0,VLOOKUP(B829,quide!$A$2:F893,3,0),VLOOKUP(B829,quide!$A$2:F893,6,0))</f>
        <v>#N/A</v>
      </c>
      <c r="F829" s="62" t="e">
        <f>VLOOKUP(C829,quide!$A$1:K1823,5,0)</f>
        <v>#N/A</v>
      </c>
      <c r="G829" s="63" t="e">
        <f t="shared" si="61"/>
        <v>#N/A</v>
      </c>
      <c r="H829" s="62">
        <f>IFERROR(VLOOKUP(B829,tbl5_piv!A:D,4,0),0)</f>
        <v>0</v>
      </c>
      <c r="I829" s="62">
        <f t="shared" si="62"/>
        <v>0</v>
      </c>
      <c r="J829" s="62">
        <f t="shared" si="63"/>
        <v>0</v>
      </c>
      <c r="K829" s="62">
        <f t="shared" si="64"/>
        <v>0</v>
      </c>
    </row>
    <row r="830" spans="1:11" ht="23.25" hidden="1" customHeight="1" x14ac:dyDescent="0.25">
      <c r="A830">
        <v>825</v>
      </c>
      <c r="B830" t="e">
        <f>IF(ISBLANK(A830),0,IF(AND(ISERROR(VLOOKUP(VLOOKUP(A830,ishod_substance!A:G,7,0),$B$4:B829,1,0))=TRUE,VLOOKUP(A830,ishod_substance!A:G,7,0)&gt;0),VLOOKUP(A830,ishod_substance!A:G,7,0),0))</f>
        <v>#N/A</v>
      </c>
      <c r="C830" s="78" t="e">
        <f t="shared" si="60"/>
        <v>#N/A</v>
      </c>
      <c r="D830" s="61" t="e">
        <f>VLOOKUP(C830,quide!A:B,2,0)</f>
        <v>#N/A</v>
      </c>
      <c r="E830" s="62" t="e">
        <f>IF(VLOOKUP(B830,quide!$A$2:F894,3,0)&gt;0,VLOOKUP(B830,quide!$A$2:F894,3,0),VLOOKUP(B830,quide!$A$2:F894,6,0))</f>
        <v>#N/A</v>
      </c>
      <c r="F830" s="62" t="e">
        <f>VLOOKUP(C830,quide!$A$1:K1824,5,0)</f>
        <v>#N/A</v>
      </c>
      <c r="G830" s="63" t="e">
        <f t="shared" si="61"/>
        <v>#N/A</v>
      </c>
      <c r="H830" s="62">
        <f>IFERROR(VLOOKUP(B830,tbl5_piv!A:D,4,0),0)</f>
        <v>0</v>
      </c>
      <c r="I830" s="62">
        <f t="shared" si="62"/>
        <v>0</v>
      </c>
      <c r="J830" s="62">
        <f t="shared" si="63"/>
        <v>0</v>
      </c>
      <c r="K830" s="62">
        <f t="shared" si="64"/>
        <v>0</v>
      </c>
    </row>
    <row r="831" spans="1:11" ht="23.25" hidden="1" customHeight="1" x14ac:dyDescent="0.25">
      <c r="A831">
        <v>826</v>
      </c>
      <c r="B831" t="e">
        <f>IF(ISBLANK(A831),0,IF(AND(ISERROR(VLOOKUP(VLOOKUP(A831,ishod_substance!A:G,7,0),$B$4:B830,1,0))=TRUE,VLOOKUP(A831,ishod_substance!A:G,7,0)&gt;0),VLOOKUP(A831,ishod_substance!A:G,7,0),0))</f>
        <v>#N/A</v>
      </c>
      <c r="C831" s="78" t="e">
        <f t="shared" si="60"/>
        <v>#N/A</v>
      </c>
      <c r="D831" s="61" t="e">
        <f>VLOOKUP(C831,quide!A:B,2,0)</f>
        <v>#N/A</v>
      </c>
      <c r="E831" s="62" t="e">
        <f>IF(VLOOKUP(B831,quide!$A$2:F895,3,0)&gt;0,VLOOKUP(B831,quide!$A$2:F895,3,0),VLOOKUP(B831,quide!$A$2:F895,6,0))</f>
        <v>#N/A</v>
      </c>
      <c r="F831" s="62" t="e">
        <f>VLOOKUP(C831,quide!$A$1:K1825,5,0)</f>
        <v>#N/A</v>
      </c>
      <c r="G831" s="63" t="e">
        <f t="shared" si="61"/>
        <v>#N/A</v>
      </c>
      <c r="H831" s="62">
        <f>IFERROR(VLOOKUP(B831,tbl5_piv!A:D,4,0),0)</f>
        <v>0</v>
      </c>
      <c r="I831" s="62">
        <f t="shared" si="62"/>
        <v>0</v>
      </c>
      <c r="J831" s="62">
        <f t="shared" si="63"/>
        <v>0</v>
      </c>
      <c r="K831" s="62">
        <f t="shared" si="64"/>
        <v>0</v>
      </c>
    </row>
    <row r="832" spans="1:11" ht="23.25" hidden="1" customHeight="1" x14ac:dyDescent="0.25">
      <c r="A832">
        <v>827</v>
      </c>
      <c r="B832" t="e">
        <f>IF(ISBLANK(A832),0,IF(AND(ISERROR(VLOOKUP(VLOOKUP(A832,ishod_substance!A:G,7,0),$B$4:B831,1,0))=TRUE,VLOOKUP(A832,ishod_substance!A:G,7,0)&gt;0),VLOOKUP(A832,ishod_substance!A:G,7,0),0))</f>
        <v>#N/A</v>
      </c>
      <c r="C832" s="78" t="e">
        <f t="shared" si="60"/>
        <v>#N/A</v>
      </c>
      <c r="D832" s="61" t="e">
        <f>VLOOKUP(C832,quide!A:B,2,0)</f>
        <v>#N/A</v>
      </c>
      <c r="E832" s="62" t="e">
        <f>IF(VLOOKUP(B832,quide!$A$2:F896,3,0)&gt;0,VLOOKUP(B832,quide!$A$2:F896,3,0),VLOOKUP(B832,quide!$A$2:F896,6,0))</f>
        <v>#N/A</v>
      </c>
      <c r="F832" s="62" t="e">
        <f>VLOOKUP(C832,quide!$A$1:K1826,5,0)</f>
        <v>#N/A</v>
      </c>
      <c r="G832" s="63" t="e">
        <f t="shared" si="61"/>
        <v>#N/A</v>
      </c>
      <c r="H832" s="62">
        <f>IFERROR(VLOOKUP(B832,tbl5_piv!A:D,4,0),0)</f>
        <v>0</v>
      </c>
      <c r="I832" s="62">
        <f t="shared" si="62"/>
        <v>0</v>
      </c>
      <c r="J832" s="62">
        <f t="shared" si="63"/>
        <v>0</v>
      </c>
      <c r="K832" s="62">
        <f t="shared" si="64"/>
        <v>0</v>
      </c>
    </row>
    <row r="833" spans="1:11" ht="23.25" hidden="1" customHeight="1" x14ac:dyDescent="0.25">
      <c r="A833">
        <v>828</v>
      </c>
      <c r="B833" t="e">
        <f>IF(ISBLANK(A833),0,IF(AND(ISERROR(VLOOKUP(VLOOKUP(A833,ishod_substance!A:G,7,0),$B$4:B832,1,0))=TRUE,VLOOKUP(A833,ishod_substance!A:G,7,0)&gt;0),VLOOKUP(A833,ishod_substance!A:G,7,0),0))</f>
        <v>#N/A</v>
      </c>
      <c r="C833" s="78" t="e">
        <f t="shared" si="60"/>
        <v>#N/A</v>
      </c>
      <c r="D833" s="61" t="e">
        <f>VLOOKUP(C833,quide!A:B,2,0)</f>
        <v>#N/A</v>
      </c>
      <c r="E833" s="62" t="e">
        <f>IF(VLOOKUP(B833,quide!$A$2:F897,3,0)&gt;0,VLOOKUP(B833,quide!$A$2:F897,3,0),VLOOKUP(B833,quide!$A$2:F897,6,0))</f>
        <v>#N/A</v>
      </c>
      <c r="F833" s="62" t="e">
        <f>VLOOKUP(C833,quide!$A$1:K1827,5,0)</f>
        <v>#N/A</v>
      </c>
      <c r="G833" s="63" t="e">
        <f t="shared" si="61"/>
        <v>#N/A</v>
      </c>
      <c r="H833" s="62">
        <f>IFERROR(VLOOKUP(B833,tbl5_piv!A:D,4,0),0)</f>
        <v>0</v>
      </c>
      <c r="I833" s="62">
        <f t="shared" si="62"/>
        <v>0</v>
      </c>
      <c r="J833" s="62">
        <f t="shared" si="63"/>
        <v>0</v>
      </c>
      <c r="K833" s="62">
        <f t="shared" si="64"/>
        <v>0</v>
      </c>
    </row>
    <row r="834" spans="1:11" ht="23.25" hidden="1" customHeight="1" x14ac:dyDescent="0.25">
      <c r="A834">
        <v>829</v>
      </c>
      <c r="B834" t="e">
        <f>IF(ISBLANK(A834),0,IF(AND(ISERROR(VLOOKUP(VLOOKUP(A834,ishod_substance!A:G,7,0),$B$4:B833,1,0))=TRUE,VLOOKUP(A834,ishod_substance!A:G,7,0)&gt;0),VLOOKUP(A834,ishod_substance!A:G,7,0),0))</f>
        <v>#N/A</v>
      </c>
      <c r="C834" s="78" t="e">
        <f t="shared" si="60"/>
        <v>#N/A</v>
      </c>
      <c r="D834" s="61" t="e">
        <f>VLOOKUP(C834,quide!A:B,2,0)</f>
        <v>#N/A</v>
      </c>
      <c r="E834" s="62" t="e">
        <f>IF(VLOOKUP(B834,quide!$A$2:F898,3,0)&gt;0,VLOOKUP(B834,quide!$A$2:F898,3,0),VLOOKUP(B834,quide!$A$2:F898,6,0))</f>
        <v>#N/A</v>
      </c>
      <c r="F834" s="62" t="e">
        <f>VLOOKUP(C834,quide!$A$1:K1828,5,0)</f>
        <v>#N/A</v>
      </c>
      <c r="G834" s="63" t="e">
        <f t="shared" si="61"/>
        <v>#N/A</v>
      </c>
      <c r="H834" s="62">
        <f>IFERROR(VLOOKUP(B834,tbl5_piv!A:D,4,0),0)</f>
        <v>0</v>
      </c>
      <c r="I834" s="62">
        <f t="shared" si="62"/>
        <v>0</v>
      </c>
      <c r="J834" s="62">
        <f t="shared" si="63"/>
        <v>0</v>
      </c>
      <c r="K834" s="62">
        <f t="shared" si="64"/>
        <v>0</v>
      </c>
    </row>
    <row r="835" spans="1:11" ht="23.25" hidden="1" customHeight="1" x14ac:dyDescent="0.25">
      <c r="A835">
        <v>830</v>
      </c>
      <c r="B835" t="e">
        <f>IF(ISBLANK(A835),0,IF(AND(ISERROR(VLOOKUP(VLOOKUP(A835,ishod_substance!A:G,7,0),$B$4:B834,1,0))=TRUE,VLOOKUP(A835,ishod_substance!A:G,7,0)&gt;0),VLOOKUP(A835,ishod_substance!A:G,7,0),0))</f>
        <v>#N/A</v>
      </c>
      <c r="C835" s="78" t="e">
        <f t="shared" si="60"/>
        <v>#N/A</v>
      </c>
      <c r="D835" s="61" t="e">
        <f>VLOOKUP(C835,quide!A:B,2,0)</f>
        <v>#N/A</v>
      </c>
      <c r="E835" s="62" t="e">
        <f>IF(VLOOKUP(B835,quide!$A$2:F899,3,0)&gt;0,VLOOKUP(B835,quide!$A$2:F899,3,0),VLOOKUP(B835,quide!$A$2:F899,6,0))</f>
        <v>#N/A</v>
      </c>
      <c r="F835" s="62" t="e">
        <f>VLOOKUP(C835,quide!$A$1:K1829,5,0)</f>
        <v>#N/A</v>
      </c>
      <c r="G835" s="63" t="e">
        <f t="shared" si="61"/>
        <v>#N/A</v>
      </c>
      <c r="H835" s="62">
        <f>IFERROR(VLOOKUP(B835,tbl5_piv!A:D,4,0),0)</f>
        <v>0</v>
      </c>
      <c r="I835" s="62">
        <f t="shared" si="62"/>
        <v>0</v>
      </c>
      <c r="J835" s="62">
        <f t="shared" si="63"/>
        <v>0</v>
      </c>
      <c r="K835" s="62">
        <f t="shared" si="64"/>
        <v>0</v>
      </c>
    </row>
    <row r="836" spans="1:11" ht="23.25" hidden="1" customHeight="1" x14ac:dyDescent="0.25">
      <c r="A836">
        <v>831</v>
      </c>
      <c r="B836" t="e">
        <f>IF(ISBLANK(A836),0,IF(AND(ISERROR(VLOOKUP(VLOOKUP(A836,ishod_substance!A:G,7,0),$B$4:B835,1,0))=TRUE,VLOOKUP(A836,ishod_substance!A:G,7,0)&gt;0),VLOOKUP(A836,ishod_substance!A:G,7,0),0))</f>
        <v>#N/A</v>
      </c>
      <c r="C836" s="78" t="e">
        <f t="shared" si="60"/>
        <v>#N/A</v>
      </c>
      <c r="D836" s="61" t="e">
        <f>VLOOKUP(C836,quide!A:B,2,0)</f>
        <v>#N/A</v>
      </c>
      <c r="E836" s="62" t="e">
        <f>IF(VLOOKUP(B836,quide!$A$2:F900,3,0)&gt;0,VLOOKUP(B836,quide!$A$2:F900,3,0),VLOOKUP(B836,quide!$A$2:F900,6,0))</f>
        <v>#N/A</v>
      </c>
      <c r="F836" s="62" t="e">
        <f>VLOOKUP(C836,quide!$A$1:K1830,5,0)</f>
        <v>#N/A</v>
      </c>
      <c r="G836" s="63" t="e">
        <f t="shared" si="61"/>
        <v>#N/A</v>
      </c>
      <c r="H836" s="62">
        <f>IFERROR(VLOOKUP(B836,tbl5_piv!A:D,4,0),0)</f>
        <v>0</v>
      </c>
      <c r="I836" s="62">
        <f t="shared" si="62"/>
        <v>0</v>
      </c>
      <c r="J836" s="62">
        <f t="shared" si="63"/>
        <v>0</v>
      </c>
      <c r="K836" s="62">
        <f t="shared" si="64"/>
        <v>0</v>
      </c>
    </row>
    <row r="837" spans="1:11" ht="23.25" hidden="1" customHeight="1" x14ac:dyDescent="0.25">
      <c r="A837">
        <v>832</v>
      </c>
      <c r="B837" t="e">
        <f>IF(ISBLANK(A837),0,IF(AND(ISERROR(VLOOKUP(VLOOKUP(A837,ishod_substance!A:G,7,0),$B$4:B836,1,0))=TRUE,VLOOKUP(A837,ishod_substance!A:G,7,0)&gt;0),VLOOKUP(A837,ishod_substance!A:G,7,0),0))</f>
        <v>#N/A</v>
      </c>
      <c r="C837" s="78" t="e">
        <f t="shared" si="60"/>
        <v>#N/A</v>
      </c>
      <c r="D837" s="61" t="e">
        <f>VLOOKUP(C837,quide!A:B,2,0)</f>
        <v>#N/A</v>
      </c>
      <c r="E837" s="62" t="e">
        <f>IF(VLOOKUP(B837,quide!$A$2:F901,3,0)&gt;0,VLOOKUP(B837,quide!$A$2:F901,3,0),VLOOKUP(B837,quide!$A$2:F901,6,0))</f>
        <v>#N/A</v>
      </c>
      <c r="F837" s="62" t="e">
        <f>VLOOKUP(C837,quide!$A$1:K1831,5,0)</f>
        <v>#N/A</v>
      </c>
      <c r="G837" s="63" t="e">
        <f t="shared" si="61"/>
        <v>#N/A</v>
      </c>
      <c r="H837" s="62">
        <f>IFERROR(VLOOKUP(B837,tbl5_piv!A:D,4,0),0)</f>
        <v>0</v>
      </c>
      <c r="I837" s="62">
        <f t="shared" si="62"/>
        <v>0</v>
      </c>
      <c r="J837" s="62">
        <f t="shared" si="63"/>
        <v>0</v>
      </c>
      <c r="K837" s="62">
        <f t="shared" si="64"/>
        <v>0</v>
      </c>
    </row>
    <row r="838" spans="1:11" ht="23.25" hidden="1" customHeight="1" x14ac:dyDescent="0.25">
      <c r="A838">
        <v>833</v>
      </c>
      <c r="B838" t="e">
        <f>IF(ISBLANK(A838),0,IF(AND(ISERROR(VLOOKUP(VLOOKUP(A838,ishod_substance!A:G,7,0),$B$4:B837,1,0))=TRUE,VLOOKUP(A838,ishod_substance!A:G,7,0)&gt;0),VLOOKUP(A838,ishod_substance!A:G,7,0),0))</f>
        <v>#N/A</v>
      </c>
      <c r="C838" s="78" t="e">
        <f t="shared" si="60"/>
        <v>#N/A</v>
      </c>
      <c r="D838" s="61" t="e">
        <f>VLOOKUP(C838,quide!A:B,2,0)</f>
        <v>#N/A</v>
      </c>
      <c r="E838" s="62" t="e">
        <f>IF(VLOOKUP(B838,quide!$A$2:F902,3,0)&gt;0,VLOOKUP(B838,quide!$A$2:F902,3,0),VLOOKUP(B838,quide!$A$2:F902,6,0))</f>
        <v>#N/A</v>
      </c>
      <c r="F838" s="62" t="e">
        <f>VLOOKUP(C838,quide!$A$1:K1832,5,0)</f>
        <v>#N/A</v>
      </c>
      <c r="G838" s="63" t="e">
        <f t="shared" si="61"/>
        <v>#N/A</v>
      </c>
      <c r="H838" s="62">
        <f>IFERROR(VLOOKUP(B838,tbl5_piv!A:D,4,0),0)</f>
        <v>0</v>
      </c>
      <c r="I838" s="62">
        <f t="shared" si="62"/>
        <v>0</v>
      </c>
      <c r="J838" s="62">
        <f t="shared" si="63"/>
        <v>0</v>
      </c>
      <c r="K838" s="62">
        <f t="shared" si="64"/>
        <v>0</v>
      </c>
    </row>
    <row r="839" spans="1:11" ht="23.25" hidden="1" customHeight="1" x14ac:dyDescent="0.25">
      <c r="A839">
        <v>834</v>
      </c>
      <c r="B839" t="e">
        <f>IF(ISBLANK(A839),0,IF(AND(ISERROR(VLOOKUP(VLOOKUP(A839,ishod_substance!A:G,7,0),$B$4:B838,1,0))=TRUE,VLOOKUP(A839,ishod_substance!A:G,7,0)&gt;0),VLOOKUP(A839,ishod_substance!A:G,7,0),0))</f>
        <v>#N/A</v>
      </c>
      <c r="C839" s="78" t="e">
        <f t="shared" ref="C839:C882" si="65">B839</f>
        <v>#N/A</v>
      </c>
      <c r="D839" s="61" t="e">
        <f>VLOOKUP(C839,quide!A:B,2,0)</f>
        <v>#N/A</v>
      </c>
      <c r="E839" s="62" t="e">
        <f>IF(VLOOKUP(B839,quide!$A$2:F903,3,0)&gt;0,VLOOKUP(B839,quide!$A$2:F903,3,0),VLOOKUP(B839,quide!$A$2:F903,6,0))</f>
        <v>#N/A</v>
      </c>
      <c r="F839" s="62" t="e">
        <f>VLOOKUP(C839,quide!$A$1:K1833,5,0)</f>
        <v>#N/A</v>
      </c>
      <c r="G839" s="63" t="e">
        <f t="shared" ref="G839:G882" si="66">E839*H839</f>
        <v>#N/A</v>
      </c>
      <c r="H839" s="62">
        <f>IFERROR(VLOOKUP(B839,tbl5_piv!A:D,4,0),0)</f>
        <v>0</v>
      </c>
      <c r="I839" s="62">
        <f t="shared" ref="I839:I882" si="67">H839+H839*0.2</f>
        <v>0</v>
      </c>
      <c r="J839" s="62">
        <f t="shared" ref="J839:J882" si="68">H839+H839*0.4</f>
        <v>0</v>
      </c>
      <c r="K839" s="62">
        <f t="shared" ref="K839:K882" si="69">H839+H839*0.6</f>
        <v>0</v>
      </c>
    </row>
    <row r="840" spans="1:11" ht="23.25" hidden="1" customHeight="1" x14ac:dyDescent="0.25">
      <c r="A840">
        <v>835</v>
      </c>
      <c r="B840" t="e">
        <f>IF(ISBLANK(A840),0,IF(AND(ISERROR(VLOOKUP(VLOOKUP(A840,ishod_substance!A:G,7,0),$B$4:B839,1,0))=TRUE,VLOOKUP(A840,ishod_substance!A:G,7,0)&gt;0),VLOOKUP(A840,ishod_substance!A:G,7,0),0))</f>
        <v>#N/A</v>
      </c>
      <c r="C840" s="78" t="e">
        <f t="shared" si="65"/>
        <v>#N/A</v>
      </c>
      <c r="D840" s="61" t="e">
        <f>VLOOKUP(C840,quide!A:B,2,0)</f>
        <v>#N/A</v>
      </c>
      <c r="E840" s="62" t="e">
        <f>IF(VLOOKUP(B840,quide!$A$2:F904,3,0)&gt;0,VLOOKUP(B840,quide!$A$2:F904,3,0),VLOOKUP(B840,quide!$A$2:F904,6,0))</f>
        <v>#N/A</v>
      </c>
      <c r="F840" s="62" t="e">
        <f>VLOOKUP(C840,quide!$A$1:K1834,5,0)</f>
        <v>#N/A</v>
      </c>
      <c r="G840" s="63" t="e">
        <f t="shared" si="66"/>
        <v>#N/A</v>
      </c>
      <c r="H840" s="62">
        <f>IFERROR(VLOOKUP(B840,tbl5_piv!A:D,4,0),0)</f>
        <v>0</v>
      </c>
      <c r="I840" s="62">
        <f t="shared" si="67"/>
        <v>0</v>
      </c>
      <c r="J840" s="62">
        <f t="shared" si="68"/>
        <v>0</v>
      </c>
      <c r="K840" s="62">
        <f t="shared" si="69"/>
        <v>0</v>
      </c>
    </row>
    <row r="841" spans="1:11" ht="23.25" hidden="1" customHeight="1" x14ac:dyDescent="0.25">
      <c r="A841">
        <v>836</v>
      </c>
      <c r="B841" t="e">
        <f>IF(ISBLANK(A841),0,IF(AND(ISERROR(VLOOKUP(VLOOKUP(A841,ishod_substance!A:G,7,0),$B$4:B840,1,0))=TRUE,VLOOKUP(A841,ishod_substance!A:G,7,0)&gt;0),VLOOKUP(A841,ishod_substance!A:G,7,0),0))</f>
        <v>#N/A</v>
      </c>
      <c r="C841" s="78" t="e">
        <f t="shared" si="65"/>
        <v>#N/A</v>
      </c>
      <c r="D841" s="61" t="e">
        <f>VLOOKUP(C841,quide!A:B,2,0)</f>
        <v>#N/A</v>
      </c>
      <c r="E841" s="62" t="e">
        <f>IF(VLOOKUP(B841,quide!$A$2:F905,3,0)&gt;0,VLOOKUP(B841,quide!$A$2:F905,3,0),VLOOKUP(B841,quide!$A$2:F905,6,0))</f>
        <v>#N/A</v>
      </c>
      <c r="F841" s="62" t="e">
        <f>VLOOKUP(C841,quide!$A$1:K1835,5,0)</f>
        <v>#N/A</v>
      </c>
      <c r="G841" s="63" t="e">
        <f t="shared" si="66"/>
        <v>#N/A</v>
      </c>
      <c r="H841" s="62">
        <f>IFERROR(VLOOKUP(B841,tbl5_piv!A:D,4,0),0)</f>
        <v>0</v>
      </c>
      <c r="I841" s="62">
        <f t="shared" si="67"/>
        <v>0</v>
      </c>
      <c r="J841" s="62">
        <f t="shared" si="68"/>
        <v>0</v>
      </c>
      <c r="K841" s="62">
        <f t="shared" si="69"/>
        <v>0</v>
      </c>
    </row>
    <row r="842" spans="1:11" ht="23.25" hidden="1" customHeight="1" x14ac:dyDescent="0.25">
      <c r="A842">
        <v>837</v>
      </c>
      <c r="B842" t="e">
        <f>IF(ISBLANK(A842),0,IF(AND(ISERROR(VLOOKUP(VLOOKUP(A842,ishod_substance!A:G,7,0),$B$4:B841,1,0))=TRUE,VLOOKUP(A842,ishod_substance!A:G,7,0)&gt;0),VLOOKUP(A842,ishod_substance!A:G,7,0),0))</f>
        <v>#N/A</v>
      </c>
      <c r="C842" s="78" t="e">
        <f t="shared" si="65"/>
        <v>#N/A</v>
      </c>
      <c r="D842" s="61" t="e">
        <f>VLOOKUP(C842,quide!A:B,2,0)</f>
        <v>#N/A</v>
      </c>
      <c r="E842" s="62" t="e">
        <f>IF(VLOOKUP(B842,quide!$A$2:F906,3,0)&gt;0,VLOOKUP(B842,quide!$A$2:F906,3,0),VLOOKUP(B842,quide!$A$2:F906,6,0))</f>
        <v>#N/A</v>
      </c>
      <c r="F842" s="62" t="e">
        <f>VLOOKUP(C842,quide!$A$1:K1836,5,0)</f>
        <v>#N/A</v>
      </c>
      <c r="G842" s="63" t="e">
        <f t="shared" si="66"/>
        <v>#N/A</v>
      </c>
      <c r="H842" s="62">
        <f>IFERROR(VLOOKUP(B842,tbl5_piv!A:D,4,0),0)</f>
        <v>0</v>
      </c>
      <c r="I842" s="62">
        <f t="shared" si="67"/>
        <v>0</v>
      </c>
      <c r="J842" s="62">
        <f t="shared" si="68"/>
        <v>0</v>
      </c>
      <c r="K842" s="62">
        <f t="shared" si="69"/>
        <v>0</v>
      </c>
    </row>
    <row r="843" spans="1:11" ht="23.25" hidden="1" customHeight="1" x14ac:dyDescent="0.25">
      <c r="A843">
        <v>838</v>
      </c>
      <c r="B843" t="e">
        <f>IF(ISBLANK(A843),0,IF(AND(ISERROR(VLOOKUP(VLOOKUP(A843,ishod_substance!A:G,7,0),$B$4:B842,1,0))=TRUE,VLOOKUP(A843,ishod_substance!A:G,7,0)&gt;0),VLOOKUP(A843,ishod_substance!A:G,7,0),0))</f>
        <v>#N/A</v>
      </c>
      <c r="C843" s="78" t="e">
        <f t="shared" si="65"/>
        <v>#N/A</v>
      </c>
      <c r="D843" s="61" t="e">
        <f>VLOOKUP(C843,quide!A:B,2,0)</f>
        <v>#N/A</v>
      </c>
      <c r="E843" s="62" t="e">
        <f>IF(VLOOKUP(B843,quide!$A$2:F907,3,0)&gt;0,VLOOKUP(B843,quide!$A$2:F907,3,0),VLOOKUP(B843,quide!$A$2:F907,6,0))</f>
        <v>#N/A</v>
      </c>
      <c r="F843" s="62" t="e">
        <f>VLOOKUP(C843,quide!$A$1:K1837,5,0)</f>
        <v>#N/A</v>
      </c>
      <c r="G843" s="63" t="e">
        <f t="shared" si="66"/>
        <v>#N/A</v>
      </c>
      <c r="H843" s="62">
        <f>IFERROR(VLOOKUP(B843,tbl5_piv!A:D,4,0),0)</f>
        <v>0</v>
      </c>
      <c r="I843" s="62">
        <f t="shared" si="67"/>
        <v>0</v>
      </c>
      <c r="J843" s="62">
        <f t="shared" si="68"/>
        <v>0</v>
      </c>
      <c r="K843" s="62">
        <f t="shared" si="69"/>
        <v>0</v>
      </c>
    </row>
    <row r="844" spans="1:11" ht="23.25" hidden="1" customHeight="1" x14ac:dyDescent="0.25">
      <c r="A844">
        <v>839</v>
      </c>
      <c r="B844" t="e">
        <f>IF(ISBLANK(A844),0,IF(AND(ISERROR(VLOOKUP(VLOOKUP(A844,ishod_substance!A:G,7,0),$B$4:B843,1,0))=TRUE,VLOOKUP(A844,ishod_substance!A:G,7,0)&gt;0),VLOOKUP(A844,ishod_substance!A:G,7,0),0))</f>
        <v>#N/A</v>
      </c>
      <c r="C844" s="78" t="e">
        <f t="shared" si="65"/>
        <v>#N/A</v>
      </c>
      <c r="D844" s="61" t="e">
        <f>VLOOKUP(C844,quide!A:B,2,0)</f>
        <v>#N/A</v>
      </c>
      <c r="E844" s="62" t="e">
        <f>IF(VLOOKUP(B844,quide!$A$2:F908,3,0)&gt;0,VLOOKUP(B844,quide!$A$2:F908,3,0),VLOOKUP(B844,quide!$A$2:F908,6,0))</f>
        <v>#N/A</v>
      </c>
      <c r="F844" s="62" t="e">
        <f>VLOOKUP(C844,quide!$A$1:K1838,5,0)</f>
        <v>#N/A</v>
      </c>
      <c r="G844" s="63" t="e">
        <f t="shared" si="66"/>
        <v>#N/A</v>
      </c>
      <c r="H844" s="62">
        <f>IFERROR(VLOOKUP(B844,tbl5_piv!A:D,4,0),0)</f>
        <v>0</v>
      </c>
      <c r="I844" s="62">
        <f t="shared" si="67"/>
        <v>0</v>
      </c>
      <c r="J844" s="62">
        <f t="shared" si="68"/>
        <v>0</v>
      </c>
      <c r="K844" s="62">
        <f t="shared" si="69"/>
        <v>0</v>
      </c>
    </row>
    <row r="845" spans="1:11" ht="23.25" hidden="1" customHeight="1" x14ac:dyDescent="0.25">
      <c r="A845">
        <v>840</v>
      </c>
      <c r="B845" t="e">
        <f>IF(ISBLANK(A845),0,IF(AND(ISERROR(VLOOKUP(VLOOKUP(A845,ishod_substance!A:G,7,0),$B$4:B844,1,0))=TRUE,VLOOKUP(A845,ishod_substance!A:G,7,0)&gt;0),VLOOKUP(A845,ishod_substance!A:G,7,0),0))</f>
        <v>#N/A</v>
      </c>
      <c r="C845" s="78" t="e">
        <f t="shared" si="65"/>
        <v>#N/A</v>
      </c>
      <c r="D845" s="61" t="e">
        <f>VLOOKUP(C845,quide!A:B,2,0)</f>
        <v>#N/A</v>
      </c>
      <c r="E845" s="62" t="e">
        <f>IF(VLOOKUP(B845,quide!$A$2:F909,3,0)&gt;0,VLOOKUP(B845,quide!$A$2:F909,3,0),VLOOKUP(B845,quide!$A$2:F909,6,0))</f>
        <v>#N/A</v>
      </c>
      <c r="F845" s="62" t="e">
        <f>VLOOKUP(C845,quide!$A$1:K1839,5,0)</f>
        <v>#N/A</v>
      </c>
      <c r="G845" s="63" t="e">
        <f t="shared" si="66"/>
        <v>#N/A</v>
      </c>
      <c r="H845" s="62">
        <f>IFERROR(VLOOKUP(B845,tbl5_piv!A:D,4,0),0)</f>
        <v>0</v>
      </c>
      <c r="I845" s="62">
        <f t="shared" si="67"/>
        <v>0</v>
      </c>
      <c r="J845" s="62">
        <f t="shared" si="68"/>
        <v>0</v>
      </c>
      <c r="K845" s="62">
        <f t="shared" si="69"/>
        <v>0</v>
      </c>
    </row>
    <row r="846" spans="1:11" ht="23.25" hidden="1" customHeight="1" x14ac:dyDescent="0.25">
      <c r="A846">
        <v>841</v>
      </c>
      <c r="B846" t="e">
        <f>IF(ISBLANK(A846),0,IF(AND(ISERROR(VLOOKUP(VLOOKUP(A846,ishod_substance!A:G,7,0),$B$4:B845,1,0))=TRUE,VLOOKUP(A846,ishod_substance!A:G,7,0)&gt;0),VLOOKUP(A846,ishod_substance!A:G,7,0),0))</f>
        <v>#N/A</v>
      </c>
      <c r="C846" s="78" t="e">
        <f t="shared" si="65"/>
        <v>#N/A</v>
      </c>
      <c r="D846" s="61" t="e">
        <f>VLOOKUP(C846,quide!A:B,2,0)</f>
        <v>#N/A</v>
      </c>
      <c r="E846" s="62" t="e">
        <f>IF(VLOOKUP(B846,quide!$A$2:F910,3,0)&gt;0,VLOOKUP(B846,quide!$A$2:F910,3,0),VLOOKUP(B846,quide!$A$2:F910,6,0))</f>
        <v>#N/A</v>
      </c>
      <c r="F846" s="62" t="e">
        <f>VLOOKUP(C846,quide!$A$1:K1840,5,0)</f>
        <v>#N/A</v>
      </c>
      <c r="G846" s="63" t="e">
        <f t="shared" si="66"/>
        <v>#N/A</v>
      </c>
      <c r="H846" s="62">
        <f>IFERROR(VLOOKUP(B846,tbl5_piv!A:D,4,0),0)</f>
        <v>0</v>
      </c>
      <c r="I846" s="62">
        <f t="shared" si="67"/>
        <v>0</v>
      </c>
      <c r="J846" s="62">
        <f t="shared" si="68"/>
        <v>0</v>
      </c>
      <c r="K846" s="62">
        <f t="shared" si="69"/>
        <v>0</v>
      </c>
    </row>
    <row r="847" spans="1:11" ht="23.25" hidden="1" customHeight="1" x14ac:dyDescent="0.25">
      <c r="A847">
        <v>842</v>
      </c>
      <c r="B847" t="e">
        <f>IF(ISBLANK(A847),0,IF(AND(ISERROR(VLOOKUP(VLOOKUP(A847,ishod_substance!A:G,7,0),$B$4:B846,1,0))=TRUE,VLOOKUP(A847,ishod_substance!A:G,7,0)&gt;0),VLOOKUP(A847,ishod_substance!A:G,7,0),0))</f>
        <v>#N/A</v>
      </c>
      <c r="C847" s="78" t="e">
        <f t="shared" si="65"/>
        <v>#N/A</v>
      </c>
      <c r="D847" s="61" t="e">
        <f>VLOOKUP(C847,quide!A:B,2,0)</f>
        <v>#N/A</v>
      </c>
      <c r="E847" s="62" t="e">
        <f>IF(VLOOKUP(B847,quide!$A$2:F911,3,0)&gt;0,VLOOKUP(B847,quide!$A$2:F911,3,0),VLOOKUP(B847,quide!$A$2:F911,6,0))</f>
        <v>#N/A</v>
      </c>
      <c r="F847" s="62" t="e">
        <f>VLOOKUP(C847,quide!$A$1:K1841,5,0)</f>
        <v>#N/A</v>
      </c>
      <c r="G847" s="63" t="e">
        <f t="shared" si="66"/>
        <v>#N/A</v>
      </c>
      <c r="H847" s="62">
        <f>IFERROR(VLOOKUP(B847,tbl5_piv!A:D,4,0),0)</f>
        <v>0</v>
      </c>
      <c r="I847" s="62">
        <f t="shared" si="67"/>
        <v>0</v>
      </c>
      <c r="J847" s="62">
        <f t="shared" si="68"/>
        <v>0</v>
      </c>
      <c r="K847" s="62">
        <f t="shared" si="69"/>
        <v>0</v>
      </c>
    </row>
    <row r="848" spans="1:11" ht="23.25" hidden="1" customHeight="1" x14ac:dyDescent="0.25">
      <c r="A848">
        <v>843</v>
      </c>
      <c r="B848" t="e">
        <f>IF(ISBLANK(A848),0,IF(AND(ISERROR(VLOOKUP(VLOOKUP(A848,ishod_substance!A:G,7,0),$B$4:B847,1,0))=TRUE,VLOOKUP(A848,ishod_substance!A:G,7,0)&gt;0),VLOOKUP(A848,ishod_substance!A:G,7,0),0))</f>
        <v>#N/A</v>
      </c>
      <c r="C848" s="78" t="e">
        <f t="shared" si="65"/>
        <v>#N/A</v>
      </c>
      <c r="D848" s="61" t="e">
        <f>VLOOKUP(C848,quide!A:B,2,0)</f>
        <v>#N/A</v>
      </c>
      <c r="E848" s="62" t="e">
        <f>IF(VLOOKUP(B848,quide!$A$2:F912,3,0)&gt;0,VLOOKUP(B848,quide!$A$2:F912,3,0),VLOOKUP(B848,quide!$A$2:F912,6,0))</f>
        <v>#N/A</v>
      </c>
      <c r="F848" s="62" t="e">
        <f>VLOOKUP(C848,quide!$A$1:K1842,5,0)</f>
        <v>#N/A</v>
      </c>
      <c r="G848" s="63" t="e">
        <f t="shared" si="66"/>
        <v>#N/A</v>
      </c>
      <c r="H848" s="62">
        <f>IFERROR(VLOOKUP(B848,tbl5_piv!A:D,4,0),0)</f>
        <v>0</v>
      </c>
      <c r="I848" s="62">
        <f t="shared" si="67"/>
        <v>0</v>
      </c>
      <c r="J848" s="62">
        <f t="shared" si="68"/>
        <v>0</v>
      </c>
      <c r="K848" s="62">
        <f t="shared" si="69"/>
        <v>0</v>
      </c>
    </row>
    <row r="849" spans="1:11" ht="23.25" hidden="1" customHeight="1" x14ac:dyDescent="0.25">
      <c r="A849">
        <v>844</v>
      </c>
      <c r="B849" t="e">
        <f>IF(ISBLANK(A849),0,IF(AND(ISERROR(VLOOKUP(VLOOKUP(A849,ishod_substance!A:G,7,0),$B$4:B848,1,0))=TRUE,VLOOKUP(A849,ishod_substance!A:G,7,0)&gt;0),VLOOKUP(A849,ishod_substance!A:G,7,0),0))</f>
        <v>#N/A</v>
      </c>
      <c r="C849" s="78" t="e">
        <f t="shared" si="65"/>
        <v>#N/A</v>
      </c>
      <c r="D849" s="61" t="e">
        <f>VLOOKUP(C849,quide!A:B,2,0)</f>
        <v>#N/A</v>
      </c>
      <c r="E849" s="62" t="e">
        <f>IF(VLOOKUP(B849,quide!$A$2:F913,3,0)&gt;0,VLOOKUP(B849,quide!$A$2:F913,3,0),VLOOKUP(B849,quide!$A$2:F913,6,0))</f>
        <v>#N/A</v>
      </c>
      <c r="F849" s="62" t="e">
        <f>VLOOKUP(C849,quide!$A$1:K1843,5,0)</f>
        <v>#N/A</v>
      </c>
      <c r="G849" s="63" t="e">
        <f t="shared" si="66"/>
        <v>#N/A</v>
      </c>
      <c r="H849" s="62">
        <f>IFERROR(VLOOKUP(B849,tbl5_piv!A:D,4,0),0)</f>
        <v>0</v>
      </c>
      <c r="I849" s="62">
        <f t="shared" si="67"/>
        <v>0</v>
      </c>
      <c r="J849" s="62">
        <f t="shared" si="68"/>
        <v>0</v>
      </c>
      <c r="K849" s="62">
        <f t="shared" si="69"/>
        <v>0</v>
      </c>
    </row>
    <row r="850" spans="1:11" ht="23.25" hidden="1" customHeight="1" x14ac:dyDescent="0.25">
      <c r="A850">
        <v>845</v>
      </c>
      <c r="B850" t="e">
        <f>IF(ISBLANK(A850),0,IF(AND(ISERROR(VLOOKUP(VLOOKUP(A850,ishod_substance!A:G,7,0),$B$4:B849,1,0))=TRUE,VLOOKUP(A850,ishod_substance!A:G,7,0)&gt;0),VLOOKUP(A850,ishod_substance!A:G,7,0),0))</f>
        <v>#N/A</v>
      </c>
      <c r="C850" s="78" t="e">
        <f t="shared" si="65"/>
        <v>#N/A</v>
      </c>
      <c r="D850" s="61" t="e">
        <f>VLOOKUP(C850,quide!A:B,2,0)</f>
        <v>#N/A</v>
      </c>
      <c r="E850" s="62" t="e">
        <f>IF(VLOOKUP(B850,quide!$A$2:F914,3,0)&gt;0,VLOOKUP(B850,quide!$A$2:F914,3,0),VLOOKUP(B850,quide!$A$2:F914,6,0))</f>
        <v>#N/A</v>
      </c>
      <c r="F850" s="62" t="e">
        <f>VLOOKUP(C850,quide!$A$1:K1844,5,0)</f>
        <v>#N/A</v>
      </c>
      <c r="G850" s="63" t="e">
        <f t="shared" si="66"/>
        <v>#N/A</v>
      </c>
      <c r="H850" s="62">
        <f>IFERROR(VLOOKUP(B850,tbl5_piv!A:D,4,0),0)</f>
        <v>0</v>
      </c>
      <c r="I850" s="62">
        <f t="shared" si="67"/>
        <v>0</v>
      </c>
      <c r="J850" s="62">
        <f t="shared" si="68"/>
        <v>0</v>
      </c>
      <c r="K850" s="62">
        <f t="shared" si="69"/>
        <v>0</v>
      </c>
    </row>
    <row r="851" spans="1:11" ht="23.25" hidden="1" customHeight="1" x14ac:dyDescent="0.25">
      <c r="A851">
        <v>846</v>
      </c>
      <c r="B851" t="e">
        <f>IF(ISBLANK(A851),0,IF(AND(ISERROR(VLOOKUP(VLOOKUP(A851,ishod_substance!A:G,7,0),$B$4:B850,1,0))=TRUE,VLOOKUP(A851,ishod_substance!A:G,7,0)&gt;0),VLOOKUP(A851,ishod_substance!A:G,7,0),0))</f>
        <v>#N/A</v>
      </c>
      <c r="C851" s="78" t="e">
        <f t="shared" si="65"/>
        <v>#N/A</v>
      </c>
      <c r="D851" s="61" t="e">
        <f>VLOOKUP(C851,quide!A:B,2,0)</f>
        <v>#N/A</v>
      </c>
      <c r="E851" s="62" t="e">
        <f>IF(VLOOKUP(B851,quide!$A$2:F915,3,0)&gt;0,VLOOKUP(B851,quide!$A$2:F915,3,0),VLOOKUP(B851,quide!$A$2:F915,6,0))</f>
        <v>#N/A</v>
      </c>
      <c r="F851" s="62" t="e">
        <f>VLOOKUP(C851,quide!$A$1:K1845,5,0)</f>
        <v>#N/A</v>
      </c>
      <c r="G851" s="63" t="e">
        <f t="shared" si="66"/>
        <v>#N/A</v>
      </c>
      <c r="H851" s="62">
        <f>IFERROR(VLOOKUP(B851,tbl5_piv!A:D,4,0),0)</f>
        <v>0</v>
      </c>
      <c r="I851" s="62">
        <f t="shared" si="67"/>
        <v>0</v>
      </c>
      <c r="J851" s="62">
        <f t="shared" si="68"/>
        <v>0</v>
      </c>
      <c r="K851" s="62">
        <f t="shared" si="69"/>
        <v>0</v>
      </c>
    </row>
    <row r="852" spans="1:11" ht="23.25" hidden="1" customHeight="1" x14ac:dyDescent="0.25">
      <c r="A852">
        <v>847</v>
      </c>
      <c r="B852" t="e">
        <f>IF(ISBLANK(A852),0,IF(AND(ISERROR(VLOOKUP(VLOOKUP(A852,ishod_substance!A:G,7,0),$B$4:B851,1,0))=TRUE,VLOOKUP(A852,ishod_substance!A:G,7,0)&gt;0),VLOOKUP(A852,ishod_substance!A:G,7,0),0))</f>
        <v>#N/A</v>
      </c>
      <c r="C852" s="78" t="e">
        <f t="shared" si="65"/>
        <v>#N/A</v>
      </c>
      <c r="D852" s="61" t="e">
        <f>VLOOKUP(C852,quide!A:B,2,0)</f>
        <v>#N/A</v>
      </c>
      <c r="E852" s="62" t="e">
        <f>IF(VLOOKUP(B852,quide!$A$2:F916,3,0)&gt;0,VLOOKUP(B852,quide!$A$2:F916,3,0),VLOOKUP(B852,quide!$A$2:F916,6,0))</f>
        <v>#N/A</v>
      </c>
      <c r="F852" s="62" t="e">
        <f>VLOOKUP(C852,quide!$A$1:K1846,5,0)</f>
        <v>#N/A</v>
      </c>
      <c r="G852" s="63" t="e">
        <f t="shared" si="66"/>
        <v>#N/A</v>
      </c>
      <c r="H852" s="62">
        <f>IFERROR(VLOOKUP(B852,tbl5_piv!A:D,4,0),0)</f>
        <v>0</v>
      </c>
      <c r="I852" s="62">
        <f t="shared" si="67"/>
        <v>0</v>
      </c>
      <c r="J852" s="62">
        <f t="shared" si="68"/>
        <v>0</v>
      </c>
      <c r="K852" s="62">
        <f t="shared" si="69"/>
        <v>0</v>
      </c>
    </row>
    <row r="853" spans="1:11" ht="23.25" hidden="1" customHeight="1" x14ac:dyDescent="0.25">
      <c r="A853">
        <v>848</v>
      </c>
      <c r="B853" t="e">
        <f>IF(ISBLANK(A853),0,IF(AND(ISERROR(VLOOKUP(VLOOKUP(A853,ishod_substance!A:G,7,0),$B$4:B852,1,0))=TRUE,VLOOKUP(A853,ishod_substance!A:G,7,0)&gt;0),VLOOKUP(A853,ishod_substance!A:G,7,0),0))</f>
        <v>#N/A</v>
      </c>
      <c r="C853" s="78" t="e">
        <f t="shared" si="65"/>
        <v>#N/A</v>
      </c>
      <c r="D853" s="61" t="e">
        <f>VLOOKUP(C853,quide!A:B,2,0)</f>
        <v>#N/A</v>
      </c>
      <c r="E853" s="62" t="e">
        <f>IF(VLOOKUP(B853,quide!$A$2:F917,3,0)&gt;0,VLOOKUP(B853,quide!$A$2:F917,3,0),VLOOKUP(B853,quide!$A$2:F917,6,0))</f>
        <v>#N/A</v>
      </c>
      <c r="F853" s="62" t="e">
        <f>VLOOKUP(C853,quide!$A$1:K1847,5,0)</f>
        <v>#N/A</v>
      </c>
      <c r="G853" s="63" t="e">
        <f t="shared" si="66"/>
        <v>#N/A</v>
      </c>
      <c r="H853" s="62">
        <f>IFERROR(VLOOKUP(B853,tbl5_piv!A:D,4,0),0)</f>
        <v>0</v>
      </c>
      <c r="I853" s="62">
        <f t="shared" si="67"/>
        <v>0</v>
      </c>
      <c r="J853" s="62">
        <f t="shared" si="68"/>
        <v>0</v>
      </c>
      <c r="K853" s="62">
        <f t="shared" si="69"/>
        <v>0</v>
      </c>
    </row>
    <row r="854" spans="1:11" ht="23.25" hidden="1" customHeight="1" x14ac:dyDescent="0.25">
      <c r="A854">
        <v>849</v>
      </c>
      <c r="B854" t="e">
        <f>IF(ISBLANK(A854),0,IF(AND(ISERROR(VLOOKUP(VLOOKUP(A854,ishod_substance!A:G,7,0),$B$4:B853,1,0))=TRUE,VLOOKUP(A854,ishod_substance!A:G,7,0)&gt;0),VLOOKUP(A854,ishod_substance!A:G,7,0),0))</f>
        <v>#N/A</v>
      </c>
      <c r="C854" s="78" t="e">
        <f t="shared" si="65"/>
        <v>#N/A</v>
      </c>
      <c r="D854" s="61" t="e">
        <f>VLOOKUP(C854,quide!A:B,2,0)</f>
        <v>#N/A</v>
      </c>
      <c r="E854" s="62" t="e">
        <f>IF(VLOOKUP(B854,quide!$A$2:F918,3,0)&gt;0,VLOOKUP(B854,quide!$A$2:F918,3,0),VLOOKUP(B854,quide!$A$2:F918,6,0))</f>
        <v>#N/A</v>
      </c>
      <c r="F854" s="62" t="e">
        <f>VLOOKUP(C854,quide!$A$1:K1848,5,0)</f>
        <v>#N/A</v>
      </c>
      <c r="G854" s="63" t="e">
        <f t="shared" si="66"/>
        <v>#N/A</v>
      </c>
      <c r="H854" s="62">
        <f>IFERROR(VLOOKUP(B854,tbl5_piv!A:D,4,0),0)</f>
        <v>0</v>
      </c>
      <c r="I854" s="62">
        <f t="shared" si="67"/>
        <v>0</v>
      </c>
      <c r="J854" s="62">
        <f t="shared" si="68"/>
        <v>0</v>
      </c>
      <c r="K854" s="62">
        <f t="shared" si="69"/>
        <v>0</v>
      </c>
    </row>
    <row r="855" spans="1:11" ht="23.25" hidden="1" customHeight="1" x14ac:dyDescent="0.25">
      <c r="A855">
        <v>850</v>
      </c>
      <c r="B855" t="e">
        <f>IF(ISBLANK(A855),0,IF(AND(ISERROR(VLOOKUP(VLOOKUP(A855,ishod_substance!A:G,7,0),$B$4:B854,1,0))=TRUE,VLOOKUP(A855,ishod_substance!A:G,7,0)&gt;0),VLOOKUP(A855,ishod_substance!A:G,7,0),0))</f>
        <v>#N/A</v>
      </c>
      <c r="C855" s="78" t="e">
        <f t="shared" si="65"/>
        <v>#N/A</v>
      </c>
      <c r="D855" s="61" t="e">
        <f>VLOOKUP(C855,quide!A:B,2,0)</f>
        <v>#N/A</v>
      </c>
      <c r="E855" s="62" t="e">
        <f>IF(VLOOKUP(B855,quide!$A$2:F919,3,0)&gt;0,VLOOKUP(B855,quide!$A$2:F919,3,0),VLOOKUP(B855,quide!$A$2:F919,6,0))</f>
        <v>#N/A</v>
      </c>
      <c r="F855" s="62" t="e">
        <f>VLOOKUP(C855,quide!$A$1:K1849,5,0)</f>
        <v>#N/A</v>
      </c>
      <c r="G855" s="63" t="e">
        <f t="shared" si="66"/>
        <v>#N/A</v>
      </c>
      <c r="H855" s="62">
        <f>IFERROR(VLOOKUP(B855,tbl5_piv!A:D,4,0),0)</f>
        <v>0</v>
      </c>
      <c r="I855" s="62">
        <f t="shared" si="67"/>
        <v>0</v>
      </c>
      <c r="J855" s="62">
        <f t="shared" si="68"/>
        <v>0</v>
      </c>
      <c r="K855" s="62">
        <f t="shared" si="69"/>
        <v>0</v>
      </c>
    </row>
    <row r="856" spans="1:11" ht="23.25" hidden="1" customHeight="1" x14ac:dyDescent="0.25">
      <c r="A856">
        <v>851</v>
      </c>
      <c r="B856" t="e">
        <f>IF(ISBLANK(A856),0,IF(AND(ISERROR(VLOOKUP(VLOOKUP(A856,ishod_substance!A:G,7,0),$B$4:B855,1,0))=TRUE,VLOOKUP(A856,ishod_substance!A:G,7,0)&gt;0),VLOOKUP(A856,ishod_substance!A:G,7,0),0))</f>
        <v>#N/A</v>
      </c>
      <c r="C856" s="78" t="e">
        <f t="shared" si="65"/>
        <v>#N/A</v>
      </c>
      <c r="D856" s="61" t="e">
        <f>VLOOKUP(C856,quide!A:B,2,0)</f>
        <v>#N/A</v>
      </c>
      <c r="E856" s="62" t="e">
        <f>IF(VLOOKUP(B856,quide!$A$2:F920,3,0)&gt;0,VLOOKUP(B856,quide!$A$2:F920,3,0),VLOOKUP(B856,quide!$A$2:F920,6,0))</f>
        <v>#N/A</v>
      </c>
      <c r="F856" s="62" t="e">
        <f>VLOOKUP(C856,quide!$A$1:K1850,5,0)</f>
        <v>#N/A</v>
      </c>
      <c r="G856" s="63" t="e">
        <f t="shared" si="66"/>
        <v>#N/A</v>
      </c>
      <c r="H856" s="62">
        <f>IFERROR(VLOOKUP(B856,tbl5_piv!A:D,4,0),0)</f>
        <v>0</v>
      </c>
      <c r="I856" s="62">
        <f t="shared" si="67"/>
        <v>0</v>
      </c>
      <c r="J856" s="62">
        <f t="shared" si="68"/>
        <v>0</v>
      </c>
      <c r="K856" s="62">
        <f t="shared" si="69"/>
        <v>0</v>
      </c>
    </row>
    <row r="857" spans="1:11" ht="23.25" hidden="1" customHeight="1" x14ac:dyDescent="0.25">
      <c r="A857">
        <v>852</v>
      </c>
      <c r="B857" t="e">
        <f>IF(ISBLANK(A857),0,IF(AND(ISERROR(VLOOKUP(VLOOKUP(A857,ishod_substance!A:G,7,0),$B$4:B856,1,0))=TRUE,VLOOKUP(A857,ishod_substance!A:G,7,0)&gt;0),VLOOKUP(A857,ishod_substance!A:G,7,0),0))</f>
        <v>#N/A</v>
      </c>
      <c r="C857" s="78" t="e">
        <f t="shared" si="65"/>
        <v>#N/A</v>
      </c>
      <c r="D857" s="61" t="e">
        <f>VLOOKUP(C857,quide!A:B,2,0)</f>
        <v>#N/A</v>
      </c>
      <c r="E857" s="62" t="e">
        <f>IF(VLOOKUP(B857,quide!$A$2:F921,3,0)&gt;0,VLOOKUP(B857,quide!$A$2:F921,3,0),VLOOKUP(B857,quide!$A$2:F921,6,0))</f>
        <v>#N/A</v>
      </c>
      <c r="F857" s="62" t="e">
        <f>VLOOKUP(C857,quide!$A$1:K1851,5,0)</f>
        <v>#N/A</v>
      </c>
      <c r="G857" s="63" t="e">
        <f t="shared" si="66"/>
        <v>#N/A</v>
      </c>
      <c r="H857" s="62">
        <f>IFERROR(VLOOKUP(B857,tbl5_piv!A:D,4,0),0)</f>
        <v>0</v>
      </c>
      <c r="I857" s="62">
        <f t="shared" si="67"/>
        <v>0</v>
      </c>
      <c r="J857" s="62">
        <f t="shared" si="68"/>
        <v>0</v>
      </c>
      <c r="K857" s="62">
        <f t="shared" si="69"/>
        <v>0</v>
      </c>
    </row>
    <row r="858" spans="1:11" ht="23.25" hidden="1" customHeight="1" x14ac:dyDescent="0.25">
      <c r="A858">
        <v>853</v>
      </c>
      <c r="B858" t="e">
        <f>IF(ISBLANK(A858),0,IF(AND(ISERROR(VLOOKUP(VLOOKUP(A858,ishod_substance!A:G,7,0),$B$4:B857,1,0))=TRUE,VLOOKUP(A858,ishod_substance!A:G,7,0)&gt;0),VLOOKUP(A858,ishod_substance!A:G,7,0),0))</f>
        <v>#N/A</v>
      </c>
      <c r="C858" s="78" t="e">
        <f t="shared" si="65"/>
        <v>#N/A</v>
      </c>
      <c r="D858" s="61" t="e">
        <f>VLOOKUP(C858,quide!A:B,2,0)</f>
        <v>#N/A</v>
      </c>
      <c r="E858" s="62" t="e">
        <f>IF(VLOOKUP(B858,quide!$A$2:F922,3,0)&gt;0,VLOOKUP(B858,quide!$A$2:F922,3,0),VLOOKUP(B858,quide!$A$2:F922,6,0))</f>
        <v>#N/A</v>
      </c>
      <c r="F858" s="62" t="e">
        <f>VLOOKUP(C858,quide!$A$1:K1852,5,0)</f>
        <v>#N/A</v>
      </c>
      <c r="G858" s="63" t="e">
        <f t="shared" si="66"/>
        <v>#N/A</v>
      </c>
      <c r="H858" s="62">
        <f>IFERROR(VLOOKUP(B858,tbl5_piv!A:D,4,0),0)</f>
        <v>0</v>
      </c>
      <c r="I858" s="62">
        <f t="shared" si="67"/>
        <v>0</v>
      </c>
      <c r="J858" s="62">
        <f t="shared" si="68"/>
        <v>0</v>
      </c>
      <c r="K858" s="62">
        <f t="shared" si="69"/>
        <v>0</v>
      </c>
    </row>
    <row r="859" spans="1:11" ht="23.25" hidden="1" customHeight="1" x14ac:dyDescent="0.25">
      <c r="A859">
        <v>854</v>
      </c>
      <c r="B859" t="e">
        <f>IF(ISBLANK(A859),0,IF(AND(ISERROR(VLOOKUP(VLOOKUP(A859,ishod_substance!A:G,7,0),$B$4:B858,1,0))=TRUE,VLOOKUP(A859,ishod_substance!A:G,7,0)&gt;0),VLOOKUP(A859,ishod_substance!A:G,7,0),0))</f>
        <v>#N/A</v>
      </c>
      <c r="C859" s="78" t="e">
        <f t="shared" si="65"/>
        <v>#N/A</v>
      </c>
      <c r="D859" s="61" t="e">
        <f>VLOOKUP(C859,quide!A:B,2,0)</f>
        <v>#N/A</v>
      </c>
      <c r="E859" s="62" t="e">
        <f>IF(VLOOKUP(B859,quide!$A$2:F923,3,0)&gt;0,VLOOKUP(B859,quide!$A$2:F923,3,0),VLOOKUP(B859,quide!$A$2:F923,6,0))</f>
        <v>#N/A</v>
      </c>
      <c r="F859" s="62" t="e">
        <f>VLOOKUP(C859,quide!$A$1:K1853,5,0)</f>
        <v>#N/A</v>
      </c>
      <c r="G859" s="63" t="e">
        <f t="shared" si="66"/>
        <v>#N/A</v>
      </c>
      <c r="H859" s="62">
        <f>IFERROR(VLOOKUP(B859,tbl5_piv!A:D,4,0),0)</f>
        <v>0</v>
      </c>
      <c r="I859" s="62">
        <f t="shared" si="67"/>
        <v>0</v>
      </c>
      <c r="J859" s="62">
        <f t="shared" si="68"/>
        <v>0</v>
      </c>
      <c r="K859" s="62">
        <f t="shared" si="69"/>
        <v>0</v>
      </c>
    </row>
    <row r="860" spans="1:11" ht="23.25" hidden="1" customHeight="1" x14ac:dyDescent="0.25">
      <c r="A860">
        <v>855</v>
      </c>
      <c r="B860" t="e">
        <f>IF(ISBLANK(A860),0,IF(AND(ISERROR(VLOOKUP(VLOOKUP(A860,ishod_substance!A:G,7,0),$B$4:B859,1,0))=TRUE,VLOOKUP(A860,ishod_substance!A:G,7,0)&gt;0),VLOOKUP(A860,ishod_substance!A:G,7,0),0))</f>
        <v>#N/A</v>
      </c>
      <c r="C860" s="78" t="e">
        <f t="shared" si="65"/>
        <v>#N/A</v>
      </c>
      <c r="D860" s="61" t="e">
        <f>VLOOKUP(C860,quide!A:B,2,0)</f>
        <v>#N/A</v>
      </c>
      <c r="E860" s="62" t="e">
        <f>IF(VLOOKUP(B860,quide!$A$2:F924,3,0)&gt;0,VLOOKUP(B860,quide!$A$2:F924,3,0),VLOOKUP(B860,quide!$A$2:F924,6,0))</f>
        <v>#N/A</v>
      </c>
      <c r="F860" s="62" t="e">
        <f>VLOOKUP(C860,quide!$A$1:K1854,5,0)</f>
        <v>#N/A</v>
      </c>
      <c r="G860" s="63" t="e">
        <f t="shared" si="66"/>
        <v>#N/A</v>
      </c>
      <c r="H860" s="62">
        <f>IFERROR(VLOOKUP(B860,tbl5_piv!A:D,4,0),0)</f>
        <v>0</v>
      </c>
      <c r="I860" s="62">
        <f t="shared" si="67"/>
        <v>0</v>
      </c>
      <c r="J860" s="62">
        <f t="shared" si="68"/>
        <v>0</v>
      </c>
      <c r="K860" s="62">
        <f t="shared" si="69"/>
        <v>0</v>
      </c>
    </row>
    <row r="861" spans="1:11" ht="23.25" hidden="1" customHeight="1" x14ac:dyDescent="0.25">
      <c r="A861">
        <v>856</v>
      </c>
      <c r="B861" t="e">
        <f>IF(ISBLANK(A861),0,IF(AND(ISERROR(VLOOKUP(VLOOKUP(A861,ishod_substance!A:G,7,0),$B$4:B860,1,0))=TRUE,VLOOKUP(A861,ishod_substance!A:G,7,0)&gt;0),VLOOKUP(A861,ishod_substance!A:G,7,0),0))</f>
        <v>#N/A</v>
      </c>
      <c r="C861" s="78" t="e">
        <f t="shared" si="65"/>
        <v>#N/A</v>
      </c>
      <c r="D861" s="61" t="e">
        <f>VLOOKUP(C861,quide!A:B,2,0)</f>
        <v>#N/A</v>
      </c>
      <c r="E861" s="62" t="e">
        <f>IF(VLOOKUP(B861,quide!$A$2:F925,3,0)&gt;0,VLOOKUP(B861,quide!$A$2:F925,3,0),VLOOKUP(B861,quide!$A$2:F925,6,0))</f>
        <v>#N/A</v>
      </c>
      <c r="F861" s="62" t="e">
        <f>VLOOKUP(C861,quide!$A$1:K1855,5,0)</f>
        <v>#N/A</v>
      </c>
      <c r="G861" s="63" t="e">
        <f t="shared" si="66"/>
        <v>#N/A</v>
      </c>
      <c r="H861" s="62">
        <f>IFERROR(VLOOKUP(B861,tbl5_piv!A:D,4,0),0)</f>
        <v>0</v>
      </c>
      <c r="I861" s="62">
        <f t="shared" si="67"/>
        <v>0</v>
      </c>
      <c r="J861" s="62">
        <f t="shared" si="68"/>
        <v>0</v>
      </c>
      <c r="K861" s="62">
        <f t="shared" si="69"/>
        <v>0</v>
      </c>
    </row>
    <row r="862" spans="1:11" ht="23.25" hidden="1" customHeight="1" x14ac:dyDescent="0.25">
      <c r="A862">
        <v>857</v>
      </c>
      <c r="B862" t="e">
        <f>IF(ISBLANK(A862),0,IF(AND(ISERROR(VLOOKUP(VLOOKUP(A862,ishod_substance!A:G,7,0),$B$4:B861,1,0))=TRUE,VLOOKUP(A862,ishod_substance!A:G,7,0)&gt;0),VLOOKUP(A862,ishod_substance!A:G,7,0),0))</f>
        <v>#N/A</v>
      </c>
      <c r="C862" s="78" t="e">
        <f t="shared" si="65"/>
        <v>#N/A</v>
      </c>
      <c r="D862" s="61" t="e">
        <f>VLOOKUP(C862,quide!A:B,2,0)</f>
        <v>#N/A</v>
      </c>
      <c r="E862" s="62" t="e">
        <f>IF(VLOOKUP(B862,quide!$A$2:F926,3,0)&gt;0,VLOOKUP(B862,quide!$A$2:F926,3,0),VLOOKUP(B862,quide!$A$2:F926,6,0))</f>
        <v>#N/A</v>
      </c>
      <c r="F862" s="62" t="e">
        <f>VLOOKUP(C862,quide!$A$1:K1856,5,0)</f>
        <v>#N/A</v>
      </c>
      <c r="G862" s="63" t="e">
        <f t="shared" si="66"/>
        <v>#N/A</v>
      </c>
      <c r="H862" s="62">
        <f>IFERROR(VLOOKUP(B862,tbl5_piv!A:D,4,0),0)</f>
        <v>0</v>
      </c>
      <c r="I862" s="62">
        <f t="shared" si="67"/>
        <v>0</v>
      </c>
      <c r="J862" s="62">
        <f t="shared" si="68"/>
        <v>0</v>
      </c>
      <c r="K862" s="62">
        <f t="shared" si="69"/>
        <v>0</v>
      </c>
    </row>
    <row r="863" spans="1:11" ht="23.25" hidden="1" customHeight="1" x14ac:dyDescent="0.25">
      <c r="A863">
        <v>858</v>
      </c>
      <c r="B863" t="e">
        <f>IF(ISBLANK(A863),0,IF(AND(ISERROR(VLOOKUP(VLOOKUP(A863,ishod_substance!A:G,7,0),$B$4:B862,1,0))=TRUE,VLOOKUP(A863,ishod_substance!A:G,7,0)&gt;0),VLOOKUP(A863,ishod_substance!A:G,7,0),0))</f>
        <v>#N/A</v>
      </c>
      <c r="C863" s="78" t="e">
        <f t="shared" si="65"/>
        <v>#N/A</v>
      </c>
      <c r="D863" s="61" t="e">
        <f>VLOOKUP(C863,quide!A:B,2,0)</f>
        <v>#N/A</v>
      </c>
      <c r="E863" s="62" t="e">
        <f>IF(VLOOKUP(B863,quide!$A$2:F927,3,0)&gt;0,VLOOKUP(B863,quide!$A$2:F927,3,0),VLOOKUP(B863,quide!$A$2:F927,6,0))</f>
        <v>#N/A</v>
      </c>
      <c r="F863" s="62" t="e">
        <f>VLOOKUP(C863,quide!$A$1:K1857,5,0)</f>
        <v>#N/A</v>
      </c>
      <c r="G863" s="63" t="e">
        <f t="shared" si="66"/>
        <v>#N/A</v>
      </c>
      <c r="H863" s="62">
        <f>IFERROR(VLOOKUP(B863,tbl5_piv!A:D,4,0),0)</f>
        <v>0</v>
      </c>
      <c r="I863" s="62">
        <f t="shared" si="67"/>
        <v>0</v>
      </c>
      <c r="J863" s="62">
        <f t="shared" si="68"/>
        <v>0</v>
      </c>
      <c r="K863" s="62">
        <f t="shared" si="69"/>
        <v>0</v>
      </c>
    </row>
    <row r="864" spans="1:11" ht="23.25" hidden="1" customHeight="1" x14ac:dyDescent="0.25">
      <c r="A864">
        <v>859</v>
      </c>
      <c r="B864" t="e">
        <f>IF(ISBLANK(A864),0,IF(AND(ISERROR(VLOOKUP(VLOOKUP(A864,ishod_substance!A:G,7,0),$B$4:B863,1,0))=TRUE,VLOOKUP(A864,ishod_substance!A:G,7,0)&gt;0),VLOOKUP(A864,ishod_substance!A:G,7,0),0))</f>
        <v>#N/A</v>
      </c>
      <c r="C864" s="78" t="e">
        <f t="shared" si="65"/>
        <v>#N/A</v>
      </c>
      <c r="D864" s="61" t="e">
        <f>VLOOKUP(C864,quide!A:B,2,0)</f>
        <v>#N/A</v>
      </c>
      <c r="E864" s="62" t="e">
        <f>IF(VLOOKUP(B864,quide!$A$2:F928,3,0)&gt;0,VLOOKUP(B864,quide!$A$2:F928,3,0),VLOOKUP(B864,quide!$A$2:F928,6,0))</f>
        <v>#N/A</v>
      </c>
      <c r="F864" s="62" t="e">
        <f>VLOOKUP(C864,quide!$A$1:K1858,5,0)</f>
        <v>#N/A</v>
      </c>
      <c r="G864" s="63" t="e">
        <f t="shared" si="66"/>
        <v>#N/A</v>
      </c>
      <c r="H864" s="62">
        <f>IFERROR(VLOOKUP(B864,tbl5_piv!A:D,4,0),0)</f>
        <v>0</v>
      </c>
      <c r="I864" s="62">
        <f t="shared" si="67"/>
        <v>0</v>
      </c>
      <c r="J864" s="62">
        <f t="shared" si="68"/>
        <v>0</v>
      </c>
      <c r="K864" s="62">
        <f t="shared" si="69"/>
        <v>0</v>
      </c>
    </row>
    <row r="865" spans="1:11" ht="23.25" hidden="1" customHeight="1" x14ac:dyDescent="0.25">
      <c r="A865">
        <v>860</v>
      </c>
      <c r="B865" t="e">
        <f>IF(ISBLANK(A865),0,IF(AND(ISERROR(VLOOKUP(VLOOKUP(A865,ishod_substance!A:G,7,0),$B$4:B864,1,0))=TRUE,VLOOKUP(A865,ishod_substance!A:G,7,0)&gt;0),VLOOKUP(A865,ishod_substance!A:G,7,0),0))</f>
        <v>#N/A</v>
      </c>
      <c r="C865" s="78" t="e">
        <f t="shared" si="65"/>
        <v>#N/A</v>
      </c>
      <c r="D865" s="61" t="e">
        <f>VLOOKUP(C865,quide!A:B,2,0)</f>
        <v>#N/A</v>
      </c>
      <c r="E865" s="62" t="e">
        <f>IF(VLOOKUP(B865,quide!$A$2:F929,3,0)&gt;0,VLOOKUP(B865,quide!$A$2:F929,3,0),VLOOKUP(B865,quide!$A$2:F929,6,0))</f>
        <v>#N/A</v>
      </c>
      <c r="F865" s="62" t="e">
        <f>VLOOKUP(C865,quide!$A$1:K1859,5,0)</f>
        <v>#N/A</v>
      </c>
      <c r="G865" s="63" t="e">
        <f t="shared" si="66"/>
        <v>#N/A</v>
      </c>
      <c r="H865" s="62">
        <f>IFERROR(VLOOKUP(B865,tbl5_piv!A:D,4,0),0)</f>
        <v>0</v>
      </c>
      <c r="I865" s="62">
        <f t="shared" si="67"/>
        <v>0</v>
      </c>
      <c r="J865" s="62">
        <f t="shared" si="68"/>
        <v>0</v>
      </c>
      <c r="K865" s="62">
        <f t="shared" si="69"/>
        <v>0</v>
      </c>
    </row>
    <row r="866" spans="1:11" ht="23.25" hidden="1" customHeight="1" x14ac:dyDescent="0.25">
      <c r="A866">
        <v>861</v>
      </c>
      <c r="B866" t="e">
        <f>IF(ISBLANK(A866),0,IF(AND(ISERROR(VLOOKUP(VLOOKUP(A866,ishod_substance!A:G,7,0),$B$4:B865,1,0))=TRUE,VLOOKUP(A866,ishod_substance!A:G,7,0)&gt;0),VLOOKUP(A866,ishod_substance!A:G,7,0),0))</f>
        <v>#N/A</v>
      </c>
      <c r="C866" s="78" t="e">
        <f t="shared" si="65"/>
        <v>#N/A</v>
      </c>
      <c r="D866" s="61" t="e">
        <f>VLOOKUP(C866,quide!A:B,2,0)</f>
        <v>#N/A</v>
      </c>
      <c r="E866" s="62" t="e">
        <f>IF(VLOOKUP(B866,quide!$A$2:F930,3,0)&gt;0,VLOOKUP(B866,quide!$A$2:F930,3,0),VLOOKUP(B866,quide!$A$2:F930,6,0))</f>
        <v>#N/A</v>
      </c>
      <c r="F866" s="62" t="e">
        <f>VLOOKUP(C866,quide!$A$1:K1860,5,0)</f>
        <v>#N/A</v>
      </c>
      <c r="G866" s="63" t="e">
        <f t="shared" si="66"/>
        <v>#N/A</v>
      </c>
      <c r="H866" s="62">
        <f>IFERROR(VLOOKUP(B866,tbl5_piv!A:D,4,0),0)</f>
        <v>0</v>
      </c>
      <c r="I866" s="62">
        <f t="shared" si="67"/>
        <v>0</v>
      </c>
      <c r="J866" s="62">
        <f t="shared" si="68"/>
        <v>0</v>
      </c>
      <c r="K866" s="62">
        <f t="shared" si="69"/>
        <v>0</v>
      </c>
    </row>
    <row r="867" spans="1:11" ht="23.25" hidden="1" customHeight="1" x14ac:dyDescent="0.25">
      <c r="A867">
        <v>862</v>
      </c>
      <c r="B867" t="e">
        <f>IF(ISBLANK(A867),0,IF(AND(ISERROR(VLOOKUP(VLOOKUP(A867,ishod_substance!A:G,7,0),$B$4:B866,1,0))=TRUE,VLOOKUP(A867,ishod_substance!A:G,7,0)&gt;0),VLOOKUP(A867,ishod_substance!A:G,7,0),0))</f>
        <v>#N/A</v>
      </c>
      <c r="C867" s="78" t="e">
        <f t="shared" si="65"/>
        <v>#N/A</v>
      </c>
      <c r="D867" s="61" t="e">
        <f>VLOOKUP(C867,quide!A:B,2,0)</f>
        <v>#N/A</v>
      </c>
      <c r="E867" s="62" t="e">
        <f>IF(VLOOKUP(B867,quide!$A$2:F931,3,0)&gt;0,VLOOKUP(B867,quide!$A$2:F931,3,0),VLOOKUP(B867,quide!$A$2:F931,6,0))</f>
        <v>#N/A</v>
      </c>
      <c r="F867" s="62" t="e">
        <f>VLOOKUP(C867,quide!$A$1:K1861,5,0)</f>
        <v>#N/A</v>
      </c>
      <c r="G867" s="63" t="e">
        <f t="shared" si="66"/>
        <v>#N/A</v>
      </c>
      <c r="H867" s="62">
        <f>IFERROR(VLOOKUP(B867,tbl5_piv!A:D,4,0),0)</f>
        <v>0</v>
      </c>
      <c r="I867" s="62">
        <f t="shared" si="67"/>
        <v>0</v>
      </c>
      <c r="J867" s="62">
        <f t="shared" si="68"/>
        <v>0</v>
      </c>
      <c r="K867" s="62">
        <f t="shared" si="69"/>
        <v>0</v>
      </c>
    </row>
    <row r="868" spans="1:11" ht="23.25" hidden="1" customHeight="1" x14ac:dyDescent="0.25">
      <c r="A868">
        <v>863</v>
      </c>
      <c r="B868" t="e">
        <f>IF(ISBLANK(A868),0,IF(AND(ISERROR(VLOOKUP(VLOOKUP(A868,ishod_substance!A:G,7,0),$B$4:B867,1,0))=TRUE,VLOOKUP(A868,ishod_substance!A:G,7,0)&gt;0),VLOOKUP(A868,ishod_substance!A:G,7,0),0))</f>
        <v>#N/A</v>
      </c>
      <c r="C868" s="78" t="e">
        <f t="shared" si="65"/>
        <v>#N/A</v>
      </c>
      <c r="D868" s="61" t="e">
        <f>VLOOKUP(C868,quide!A:B,2,0)</f>
        <v>#N/A</v>
      </c>
      <c r="E868" s="62" t="e">
        <f>IF(VLOOKUP(B868,quide!$A$2:F932,3,0)&gt;0,VLOOKUP(B868,quide!$A$2:F932,3,0),VLOOKUP(B868,quide!$A$2:F932,6,0))</f>
        <v>#N/A</v>
      </c>
      <c r="F868" s="62" t="e">
        <f>VLOOKUP(C868,quide!$A$1:K1862,5,0)</f>
        <v>#N/A</v>
      </c>
      <c r="G868" s="63" t="e">
        <f t="shared" si="66"/>
        <v>#N/A</v>
      </c>
      <c r="H868" s="62">
        <f>IFERROR(VLOOKUP(B868,tbl5_piv!A:D,4,0),0)</f>
        <v>0</v>
      </c>
      <c r="I868" s="62">
        <f t="shared" si="67"/>
        <v>0</v>
      </c>
      <c r="J868" s="62">
        <f t="shared" si="68"/>
        <v>0</v>
      </c>
      <c r="K868" s="62">
        <f t="shared" si="69"/>
        <v>0</v>
      </c>
    </row>
    <row r="869" spans="1:11" ht="23.25" hidden="1" customHeight="1" x14ac:dyDescent="0.25">
      <c r="A869">
        <v>864</v>
      </c>
      <c r="B869" t="e">
        <f>IF(ISBLANK(A869),0,IF(AND(ISERROR(VLOOKUP(VLOOKUP(A869,ishod_substance!A:G,7,0),$B$4:B868,1,0))=TRUE,VLOOKUP(A869,ishod_substance!A:G,7,0)&gt;0),VLOOKUP(A869,ishod_substance!A:G,7,0),0))</f>
        <v>#N/A</v>
      </c>
      <c r="C869" s="78" t="e">
        <f t="shared" si="65"/>
        <v>#N/A</v>
      </c>
      <c r="D869" s="61" t="e">
        <f>VLOOKUP(C869,quide!A:B,2,0)</f>
        <v>#N/A</v>
      </c>
      <c r="E869" s="62" t="e">
        <f>IF(VLOOKUP(B869,quide!$A$2:F933,3,0)&gt;0,VLOOKUP(B869,quide!$A$2:F933,3,0),VLOOKUP(B869,quide!$A$2:F933,6,0))</f>
        <v>#N/A</v>
      </c>
      <c r="F869" s="62" t="e">
        <f>VLOOKUP(C869,quide!$A$1:K1863,5,0)</f>
        <v>#N/A</v>
      </c>
      <c r="G869" s="63" t="e">
        <f t="shared" si="66"/>
        <v>#N/A</v>
      </c>
      <c r="H869" s="62">
        <f>IFERROR(VLOOKUP(B869,tbl5_piv!A:D,4,0),0)</f>
        <v>0</v>
      </c>
      <c r="I869" s="62">
        <f t="shared" si="67"/>
        <v>0</v>
      </c>
      <c r="J869" s="62">
        <f t="shared" si="68"/>
        <v>0</v>
      </c>
      <c r="K869" s="62">
        <f t="shared" si="69"/>
        <v>0</v>
      </c>
    </row>
    <row r="870" spans="1:11" ht="23.25" hidden="1" customHeight="1" x14ac:dyDescent="0.25">
      <c r="A870">
        <v>865</v>
      </c>
      <c r="B870" t="e">
        <f>IF(ISBLANK(A870),0,IF(AND(ISERROR(VLOOKUP(VLOOKUP(A870,ishod_substance!A:G,7,0),$B$4:B869,1,0))=TRUE,VLOOKUP(A870,ishod_substance!A:G,7,0)&gt;0),VLOOKUP(A870,ishod_substance!A:G,7,0),0))</f>
        <v>#N/A</v>
      </c>
      <c r="C870" s="78" t="e">
        <f t="shared" si="65"/>
        <v>#N/A</v>
      </c>
      <c r="D870" s="61" t="e">
        <f>VLOOKUP(C870,quide!A:B,2,0)</f>
        <v>#N/A</v>
      </c>
      <c r="E870" s="62" t="e">
        <f>IF(VLOOKUP(B870,quide!$A$2:F934,3,0)&gt;0,VLOOKUP(B870,quide!$A$2:F934,3,0),VLOOKUP(B870,quide!$A$2:F934,6,0))</f>
        <v>#N/A</v>
      </c>
      <c r="F870" s="62" t="e">
        <f>VLOOKUP(C870,quide!$A$1:K1864,5,0)</f>
        <v>#N/A</v>
      </c>
      <c r="G870" s="63" t="e">
        <f t="shared" si="66"/>
        <v>#N/A</v>
      </c>
      <c r="H870" s="62">
        <f>IFERROR(VLOOKUP(B870,tbl5_piv!A:D,4,0),0)</f>
        <v>0</v>
      </c>
      <c r="I870" s="62">
        <f t="shared" si="67"/>
        <v>0</v>
      </c>
      <c r="J870" s="62">
        <f t="shared" si="68"/>
        <v>0</v>
      </c>
      <c r="K870" s="62">
        <f t="shared" si="69"/>
        <v>0</v>
      </c>
    </row>
    <row r="871" spans="1:11" ht="23.25" hidden="1" customHeight="1" x14ac:dyDescent="0.25">
      <c r="A871">
        <v>866</v>
      </c>
      <c r="B871" t="e">
        <f>IF(ISBLANK(A871),0,IF(AND(ISERROR(VLOOKUP(VLOOKUP(A871,ishod_substance!A:G,7,0),$B$4:B870,1,0))=TRUE,VLOOKUP(A871,ishod_substance!A:G,7,0)&gt;0),VLOOKUP(A871,ishod_substance!A:G,7,0),0))</f>
        <v>#N/A</v>
      </c>
      <c r="C871" s="78" t="e">
        <f t="shared" si="65"/>
        <v>#N/A</v>
      </c>
      <c r="D871" s="61" t="e">
        <f>VLOOKUP(C871,quide!A:B,2,0)</f>
        <v>#N/A</v>
      </c>
      <c r="E871" s="62" t="e">
        <f>IF(VLOOKUP(B871,quide!$A$2:F935,3,0)&gt;0,VLOOKUP(B871,quide!$A$2:F935,3,0),VLOOKUP(B871,quide!$A$2:F935,6,0))</f>
        <v>#N/A</v>
      </c>
      <c r="F871" s="62" t="e">
        <f>VLOOKUP(C871,quide!$A$1:K1865,5,0)</f>
        <v>#N/A</v>
      </c>
      <c r="G871" s="63" t="e">
        <f t="shared" si="66"/>
        <v>#N/A</v>
      </c>
      <c r="H871" s="62">
        <f>IFERROR(VLOOKUP(B871,tbl5_piv!A:D,4,0),0)</f>
        <v>0</v>
      </c>
      <c r="I871" s="62">
        <f t="shared" si="67"/>
        <v>0</v>
      </c>
      <c r="J871" s="62">
        <f t="shared" si="68"/>
        <v>0</v>
      </c>
      <c r="K871" s="62">
        <f t="shared" si="69"/>
        <v>0</v>
      </c>
    </row>
    <row r="872" spans="1:11" ht="23.25" hidden="1" customHeight="1" x14ac:dyDescent="0.25">
      <c r="A872">
        <v>867</v>
      </c>
      <c r="B872" t="e">
        <f>IF(ISBLANK(A872),0,IF(AND(ISERROR(VLOOKUP(VLOOKUP(A872,ishod_substance!A:G,7,0),$B$4:B871,1,0))=TRUE,VLOOKUP(A872,ishod_substance!A:G,7,0)&gt;0),VLOOKUP(A872,ishod_substance!A:G,7,0),0))</f>
        <v>#N/A</v>
      </c>
      <c r="C872" s="78" t="e">
        <f t="shared" si="65"/>
        <v>#N/A</v>
      </c>
      <c r="D872" s="61" t="e">
        <f>VLOOKUP(C872,quide!A:B,2,0)</f>
        <v>#N/A</v>
      </c>
      <c r="E872" s="62" t="e">
        <f>IF(VLOOKUP(B872,quide!$A$2:F936,3,0)&gt;0,VLOOKUP(B872,quide!$A$2:F936,3,0),VLOOKUP(B872,quide!$A$2:F936,6,0))</f>
        <v>#N/A</v>
      </c>
      <c r="F872" s="62" t="e">
        <f>VLOOKUP(C872,quide!$A$1:K1866,5,0)</f>
        <v>#N/A</v>
      </c>
      <c r="G872" s="63" t="e">
        <f t="shared" si="66"/>
        <v>#N/A</v>
      </c>
      <c r="H872" s="62">
        <f>IFERROR(VLOOKUP(B872,tbl5_piv!A:D,4,0),0)</f>
        <v>0</v>
      </c>
      <c r="I872" s="62">
        <f t="shared" si="67"/>
        <v>0</v>
      </c>
      <c r="J872" s="62">
        <f t="shared" si="68"/>
        <v>0</v>
      </c>
      <c r="K872" s="62">
        <f t="shared" si="69"/>
        <v>0</v>
      </c>
    </row>
    <row r="873" spans="1:11" ht="23.25" hidden="1" customHeight="1" x14ac:dyDescent="0.25">
      <c r="A873">
        <v>868</v>
      </c>
      <c r="B873" t="e">
        <f>IF(ISBLANK(A873),0,IF(AND(ISERROR(VLOOKUP(VLOOKUP(A873,ishod_substance!A:G,7,0),$B$4:B872,1,0))=TRUE,VLOOKUP(A873,ishod_substance!A:G,7,0)&gt;0),VLOOKUP(A873,ishod_substance!A:G,7,0),0))</f>
        <v>#N/A</v>
      </c>
      <c r="C873" s="78" t="e">
        <f t="shared" si="65"/>
        <v>#N/A</v>
      </c>
      <c r="D873" s="61" t="e">
        <f>VLOOKUP(C873,quide!A:B,2,0)</f>
        <v>#N/A</v>
      </c>
      <c r="E873" s="62" t="e">
        <f>IF(VLOOKUP(B873,quide!$A$2:F937,3,0)&gt;0,VLOOKUP(B873,quide!$A$2:F937,3,0),VLOOKUP(B873,quide!$A$2:F937,6,0))</f>
        <v>#N/A</v>
      </c>
      <c r="F873" s="62" t="e">
        <f>VLOOKUP(C873,quide!$A$1:K1867,5,0)</f>
        <v>#N/A</v>
      </c>
      <c r="G873" s="63" t="e">
        <f t="shared" si="66"/>
        <v>#N/A</v>
      </c>
      <c r="H873" s="62">
        <f>IFERROR(VLOOKUP(B873,tbl5_piv!A:D,4,0),0)</f>
        <v>0</v>
      </c>
      <c r="I873" s="62">
        <f t="shared" si="67"/>
        <v>0</v>
      </c>
      <c r="J873" s="62">
        <f t="shared" si="68"/>
        <v>0</v>
      </c>
      <c r="K873" s="62">
        <f t="shared" si="69"/>
        <v>0</v>
      </c>
    </row>
    <row r="874" spans="1:11" ht="23.25" hidden="1" customHeight="1" x14ac:dyDescent="0.25">
      <c r="A874">
        <v>869</v>
      </c>
      <c r="B874" t="e">
        <f>IF(ISBLANK(A874),0,IF(AND(ISERROR(VLOOKUP(VLOOKUP(A874,ishod_substance!A:G,7,0),$B$4:B873,1,0))=TRUE,VLOOKUP(A874,ishod_substance!A:G,7,0)&gt;0),VLOOKUP(A874,ishod_substance!A:G,7,0),0))</f>
        <v>#N/A</v>
      </c>
      <c r="C874" s="78" t="e">
        <f t="shared" si="65"/>
        <v>#N/A</v>
      </c>
      <c r="D874" s="61" t="e">
        <f>VLOOKUP(C874,quide!A:B,2,0)</f>
        <v>#N/A</v>
      </c>
      <c r="E874" s="62" t="e">
        <f>IF(VLOOKUP(B874,quide!$A$2:F938,3,0)&gt;0,VLOOKUP(B874,quide!$A$2:F938,3,0),VLOOKUP(B874,quide!$A$2:F938,6,0))</f>
        <v>#N/A</v>
      </c>
      <c r="F874" s="62" t="e">
        <f>VLOOKUP(C874,quide!$A$1:K1868,5,0)</f>
        <v>#N/A</v>
      </c>
      <c r="G874" s="63" t="e">
        <f t="shared" si="66"/>
        <v>#N/A</v>
      </c>
      <c r="H874" s="62">
        <f>IFERROR(VLOOKUP(B874,tbl5_piv!A:D,4,0),0)</f>
        <v>0</v>
      </c>
      <c r="I874" s="62">
        <f t="shared" si="67"/>
        <v>0</v>
      </c>
      <c r="J874" s="62">
        <f t="shared" si="68"/>
        <v>0</v>
      </c>
      <c r="K874" s="62">
        <f t="shared" si="69"/>
        <v>0</v>
      </c>
    </row>
    <row r="875" spans="1:11" ht="23.25" hidden="1" customHeight="1" x14ac:dyDescent="0.25">
      <c r="A875">
        <v>870</v>
      </c>
      <c r="B875" t="e">
        <f>IF(ISBLANK(A875),0,IF(AND(ISERROR(VLOOKUP(VLOOKUP(A875,ishod_substance!A:G,7,0),$B$4:B874,1,0))=TRUE,VLOOKUP(A875,ishod_substance!A:G,7,0)&gt;0),VLOOKUP(A875,ishod_substance!A:G,7,0),0))</f>
        <v>#N/A</v>
      </c>
      <c r="C875" s="78" t="e">
        <f t="shared" si="65"/>
        <v>#N/A</v>
      </c>
      <c r="D875" s="61" t="e">
        <f>VLOOKUP(C875,quide!A:B,2,0)</f>
        <v>#N/A</v>
      </c>
      <c r="E875" s="62" t="e">
        <f>IF(VLOOKUP(B875,quide!$A$2:F939,3,0)&gt;0,VLOOKUP(B875,quide!$A$2:F939,3,0),VLOOKUP(B875,quide!$A$2:F939,6,0))</f>
        <v>#N/A</v>
      </c>
      <c r="F875" s="62" t="e">
        <f>VLOOKUP(C875,quide!$A$1:K1869,5,0)</f>
        <v>#N/A</v>
      </c>
      <c r="G875" s="63" t="e">
        <f t="shared" si="66"/>
        <v>#N/A</v>
      </c>
      <c r="H875" s="62">
        <f>IFERROR(VLOOKUP(B875,tbl5_piv!A:D,4,0),0)</f>
        <v>0</v>
      </c>
      <c r="I875" s="62">
        <f t="shared" si="67"/>
        <v>0</v>
      </c>
      <c r="J875" s="62">
        <f t="shared" si="68"/>
        <v>0</v>
      </c>
      <c r="K875" s="62">
        <f t="shared" si="69"/>
        <v>0</v>
      </c>
    </row>
    <row r="876" spans="1:11" ht="23.25" hidden="1" customHeight="1" x14ac:dyDescent="0.25">
      <c r="A876">
        <v>871</v>
      </c>
      <c r="B876" t="e">
        <f>IF(ISBLANK(A876),0,IF(AND(ISERROR(VLOOKUP(VLOOKUP(A876,ishod_substance!A:G,7,0),$B$4:B875,1,0))=TRUE,VLOOKUP(A876,ishod_substance!A:G,7,0)&gt;0),VLOOKUP(A876,ishod_substance!A:G,7,0),0))</f>
        <v>#N/A</v>
      </c>
      <c r="C876" s="78" t="e">
        <f t="shared" si="65"/>
        <v>#N/A</v>
      </c>
      <c r="D876" s="61" t="e">
        <f>VLOOKUP(C876,quide!A:B,2,0)</f>
        <v>#N/A</v>
      </c>
      <c r="E876" s="62" t="e">
        <f>IF(VLOOKUP(B876,quide!$A$2:F940,3,0)&gt;0,VLOOKUP(B876,quide!$A$2:F940,3,0),VLOOKUP(B876,quide!$A$2:F940,6,0))</f>
        <v>#N/A</v>
      </c>
      <c r="F876" s="62" t="e">
        <f>VLOOKUP(C876,quide!$A$1:K1870,5,0)</f>
        <v>#N/A</v>
      </c>
      <c r="G876" s="63" t="e">
        <f t="shared" si="66"/>
        <v>#N/A</v>
      </c>
      <c r="H876" s="62">
        <f>IFERROR(VLOOKUP(B876,tbl5_piv!A:D,4,0),0)</f>
        <v>0</v>
      </c>
      <c r="I876" s="62">
        <f t="shared" si="67"/>
        <v>0</v>
      </c>
      <c r="J876" s="62">
        <f t="shared" si="68"/>
        <v>0</v>
      </c>
      <c r="K876" s="62">
        <f t="shared" si="69"/>
        <v>0</v>
      </c>
    </row>
    <row r="877" spans="1:11" ht="23.25" hidden="1" customHeight="1" x14ac:dyDescent="0.25">
      <c r="A877">
        <v>872</v>
      </c>
      <c r="B877" t="e">
        <f>IF(ISBLANK(A877),0,IF(AND(ISERROR(VLOOKUP(VLOOKUP(A877,ishod_substance!A:G,7,0),$B$4:B876,1,0))=TRUE,VLOOKUP(A877,ishod_substance!A:G,7,0)&gt;0),VLOOKUP(A877,ishod_substance!A:G,7,0),0))</f>
        <v>#N/A</v>
      </c>
      <c r="C877" s="78" t="e">
        <f t="shared" si="65"/>
        <v>#N/A</v>
      </c>
      <c r="D877" s="61" t="e">
        <f>VLOOKUP(C877,quide!A:B,2,0)</f>
        <v>#N/A</v>
      </c>
      <c r="E877" s="62" t="e">
        <f>IF(VLOOKUP(B877,quide!$A$2:F941,3,0)&gt;0,VLOOKUP(B877,quide!$A$2:F941,3,0),VLOOKUP(B877,quide!$A$2:F941,6,0))</f>
        <v>#N/A</v>
      </c>
      <c r="F877" s="62" t="e">
        <f>VLOOKUP(C877,quide!$A$1:K1871,5,0)</f>
        <v>#N/A</v>
      </c>
      <c r="G877" s="63" t="e">
        <f t="shared" si="66"/>
        <v>#N/A</v>
      </c>
      <c r="H877" s="62">
        <f>IFERROR(VLOOKUP(B877,tbl5_piv!A:D,4,0),0)</f>
        <v>0</v>
      </c>
      <c r="I877" s="62">
        <f t="shared" si="67"/>
        <v>0</v>
      </c>
      <c r="J877" s="62">
        <f t="shared" si="68"/>
        <v>0</v>
      </c>
      <c r="K877" s="62">
        <f t="shared" si="69"/>
        <v>0</v>
      </c>
    </row>
    <row r="878" spans="1:11" ht="23.25" hidden="1" customHeight="1" x14ac:dyDescent="0.25">
      <c r="A878">
        <v>873</v>
      </c>
      <c r="B878" t="e">
        <f>IF(ISBLANK(A878),0,IF(AND(ISERROR(VLOOKUP(VLOOKUP(A878,ishod_substance!A:G,7,0),$B$4:B877,1,0))=TRUE,VLOOKUP(A878,ishod_substance!A:G,7,0)&gt;0),VLOOKUP(A878,ishod_substance!A:G,7,0),0))</f>
        <v>#N/A</v>
      </c>
      <c r="C878" s="78" t="e">
        <f t="shared" si="65"/>
        <v>#N/A</v>
      </c>
      <c r="D878" s="61" t="e">
        <f>VLOOKUP(C878,quide!A:B,2,0)</f>
        <v>#N/A</v>
      </c>
      <c r="E878" s="62" t="e">
        <f>IF(VLOOKUP(B878,quide!$A$2:F942,3,0)&gt;0,VLOOKUP(B878,quide!$A$2:F942,3,0),VLOOKUP(B878,quide!$A$2:F942,6,0))</f>
        <v>#N/A</v>
      </c>
      <c r="F878" s="62" t="e">
        <f>VLOOKUP(C878,quide!$A$1:K1872,5,0)</f>
        <v>#N/A</v>
      </c>
      <c r="G878" s="63" t="e">
        <f t="shared" si="66"/>
        <v>#N/A</v>
      </c>
      <c r="H878" s="62">
        <f>IFERROR(VLOOKUP(B878,tbl5_piv!A:D,4,0),0)</f>
        <v>0</v>
      </c>
      <c r="I878" s="62">
        <f t="shared" si="67"/>
        <v>0</v>
      </c>
      <c r="J878" s="62">
        <f t="shared" si="68"/>
        <v>0</v>
      </c>
      <c r="K878" s="62">
        <f t="shared" si="69"/>
        <v>0</v>
      </c>
    </row>
    <row r="879" spans="1:11" ht="23.25" hidden="1" customHeight="1" x14ac:dyDescent="0.25">
      <c r="A879">
        <v>874</v>
      </c>
      <c r="B879" t="e">
        <f>IF(ISBLANK(A879),0,IF(AND(ISERROR(VLOOKUP(VLOOKUP(A879,ishod_substance!A:G,7,0),$B$4:B878,1,0))=TRUE,VLOOKUP(A879,ishod_substance!A:G,7,0)&gt;0),VLOOKUP(A879,ishod_substance!A:G,7,0),0))</f>
        <v>#N/A</v>
      </c>
      <c r="C879" s="78" t="e">
        <f t="shared" si="65"/>
        <v>#N/A</v>
      </c>
      <c r="D879" s="61" t="e">
        <f>VLOOKUP(C879,quide!A:B,2,0)</f>
        <v>#N/A</v>
      </c>
      <c r="E879" s="62" t="e">
        <f>IF(VLOOKUP(B879,quide!$A$2:F943,3,0)&gt;0,VLOOKUP(B879,quide!$A$2:F943,3,0),VLOOKUP(B879,quide!$A$2:F943,6,0))</f>
        <v>#N/A</v>
      </c>
      <c r="F879" s="62" t="e">
        <f>VLOOKUP(C879,quide!$A$1:K1873,5,0)</f>
        <v>#N/A</v>
      </c>
      <c r="G879" s="63" t="e">
        <f t="shared" si="66"/>
        <v>#N/A</v>
      </c>
      <c r="H879" s="62">
        <f>IFERROR(VLOOKUP(B879,tbl5_piv!A:D,4,0),0)</f>
        <v>0</v>
      </c>
      <c r="I879" s="62">
        <f t="shared" si="67"/>
        <v>0</v>
      </c>
      <c r="J879" s="62">
        <f t="shared" si="68"/>
        <v>0</v>
      </c>
      <c r="K879" s="62">
        <f t="shared" si="69"/>
        <v>0</v>
      </c>
    </row>
    <row r="880" spans="1:11" ht="23.25" hidden="1" customHeight="1" x14ac:dyDescent="0.25">
      <c r="A880">
        <v>875</v>
      </c>
      <c r="B880" t="e">
        <f>IF(ISBLANK(A880),0,IF(AND(ISERROR(VLOOKUP(VLOOKUP(A880,ishod_substance!A:G,7,0),$B$4:B879,1,0))=TRUE,VLOOKUP(A880,ishod_substance!A:G,7,0)&gt;0),VLOOKUP(A880,ishod_substance!A:G,7,0),0))</f>
        <v>#N/A</v>
      </c>
      <c r="C880" s="78" t="e">
        <f t="shared" si="65"/>
        <v>#N/A</v>
      </c>
      <c r="D880" s="61" t="e">
        <f>VLOOKUP(C880,quide!A:B,2,0)</f>
        <v>#N/A</v>
      </c>
      <c r="E880" s="62" t="e">
        <f>IF(VLOOKUP(B880,quide!$A$2:F944,3,0)&gt;0,VLOOKUP(B880,quide!$A$2:F944,3,0),VLOOKUP(B880,quide!$A$2:F944,6,0))</f>
        <v>#N/A</v>
      </c>
      <c r="F880" s="62" t="e">
        <f>VLOOKUP(C880,quide!$A$1:K1874,5,0)</f>
        <v>#N/A</v>
      </c>
      <c r="G880" s="63" t="e">
        <f t="shared" si="66"/>
        <v>#N/A</v>
      </c>
      <c r="H880" s="62">
        <f>IFERROR(VLOOKUP(B880,tbl5_piv!A:D,4,0),0)</f>
        <v>0</v>
      </c>
      <c r="I880" s="62">
        <f t="shared" si="67"/>
        <v>0</v>
      </c>
      <c r="J880" s="62">
        <f t="shared" si="68"/>
        <v>0</v>
      </c>
      <c r="K880" s="62">
        <f t="shared" si="69"/>
        <v>0</v>
      </c>
    </row>
    <row r="881" spans="1:11" ht="23.25" hidden="1" customHeight="1" x14ac:dyDescent="0.25">
      <c r="A881">
        <v>876</v>
      </c>
      <c r="B881" t="e">
        <f>IF(ISBLANK(A881),0,IF(AND(ISERROR(VLOOKUP(VLOOKUP(A881,ishod_substance!A:G,7,0),$B$4:B880,1,0))=TRUE,VLOOKUP(A881,ishod_substance!A:G,7,0)&gt;0),VLOOKUP(A881,ishod_substance!A:G,7,0),0))</f>
        <v>#N/A</v>
      </c>
      <c r="C881" s="78" t="e">
        <f t="shared" si="65"/>
        <v>#N/A</v>
      </c>
      <c r="D881" s="61" t="e">
        <f>VLOOKUP(C881,quide!A:B,2,0)</f>
        <v>#N/A</v>
      </c>
      <c r="E881" s="62" t="e">
        <f>IF(VLOOKUP(B881,quide!$A$2:F945,3,0)&gt;0,VLOOKUP(B881,quide!$A$2:F945,3,0),VLOOKUP(B881,quide!$A$2:F945,6,0))</f>
        <v>#N/A</v>
      </c>
      <c r="F881" s="62" t="e">
        <f>VLOOKUP(C881,quide!$A$1:K1875,5,0)</f>
        <v>#N/A</v>
      </c>
      <c r="G881" s="63" t="e">
        <f t="shared" si="66"/>
        <v>#N/A</v>
      </c>
      <c r="H881" s="62">
        <f>IFERROR(VLOOKUP(B881,tbl5_piv!A:D,4,0),0)</f>
        <v>0</v>
      </c>
      <c r="I881" s="62">
        <f t="shared" si="67"/>
        <v>0</v>
      </c>
      <c r="J881" s="62">
        <f t="shared" si="68"/>
        <v>0</v>
      </c>
      <c r="K881" s="62">
        <f t="shared" si="69"/>
        <v>0</v>
      </c>
    </row>
    <row r="882" spans="1:11" ht="23.25" hidden="1" customHeight="1" x14ac:dyDescent="0.25">
      <c r="A882">
        <v>877</v>
      </c>
      <c r="B882" t="e">
        <f>IF(ISBLANK(A882),0,IF(AND(ISERROR(VLOOKUP(VLOOKUP(A882,ishod_substance!A:G,7,0),$B$4:B881,1,0))=TRUE,VLOOKUP(A882,ishod_substance!A:G,7,0)&gt;0),VLOOKUP(A882,ishod_substance!A:G,7,0),0))</f>
        <v>#N/A</v>
      </c>
      <c r="C882" s="78" t="e">
        <f t="shared" si="65"/>
        <v>#N/A</v>
      </c>
      <c r="D882" s="61" t="e">
        <f>VLOOKUP(C882,quide!A:B,2,0)</f>
        <v>#N/A</v>
      </c>
      <c r="E882" s="62" t="e">
        <f>IF(VLOOKUP(B882,quide!$A$2:F946,3,0)&gt;0,VLOOKUP(B882,quide!$A$2:F946,3,0),VLOOKUP(B882,quide!$A$2:F946,6,0))</f>
        <v>#N/A</v>
      </c>
      <c r="F882" s="62" t="e">
        <f>VLOOKUP(C882,quide!$A$1:K1876,5,0)</f>
        <v>#N/A</v>
      </c>
      <c r="G882" s="63" t="e">
        <f t="shared" si="66"/>
        <v>#N/A</v>
      </c>
      <c r="H882" s="62">
        <f>IFERROR(VLOOKUP(B882,tbl5_piv!A:D,4,0),0)</f>
        <v>0</v>
      </c>
      <c r="I882" s="62">
        <f t="shared" si="67"/>
        <v>0</v>
      </c>
      <c r="J882" s="62">
        <f t="shared" si="68"/>
        <v>0</v>
      </c>
      <c r="K882" s="62">
        <f t="shared" si="69"/>
        <v>0</v>
      </c>
    </row>
    <row r="883" spans="1:11" ht="23.25" customHeight="1" x14ac:dyDescent="0.25"/>
  </sheetData>
  <autoFilter ref="A3:K882" xr:uid="{FA398F13-502B-45D2-BD54-898A6C18DD75}">
    <filterColumn colId="1">
      <filters>
        <filter val="123"/>
        <filter val="143"/>
        <filter val="2704"/>
        <filter val="2732"/>
        <filter val="2735"/>
        <filter val="2754"/>
        <filter val="2902"/>
        <filter val="301"/>
        <filter val="303"/>
        <filter val="304"/>
        <filter val="316"/>
        <filter val="328"/>
        <filter val="330"/>
        <filter val="333"/>
        <filter val="337"/>
        <filter val="342"/>
        <filter val="349"/>
        <filter val="410"/>
        <filter val="602"/>
        <filter val="703"/>
      </filters>
    </filterColumn>
  </autoFilter>
  <mergeCells count="5">
    <mergeCell ref="C1:K1"/>
    <mergeCell ref="C4:C5"/>
    <mergeCell ref="D4:D5"/>
    <mergeCell ref="E4:F4"/>
    <mergeCell ref="G4:H4"/>
  </mergeCells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7B94-F1EB-4F36-8510-7C48F427C2AF}">
  <sheetPr codeName="Sheet13"/>
  <dimension ref="A1:P126"/>
  <sheetViews>
    <sheetView topLeftCell="A101" zoomScaleNormal="100" workbookViewId="0">
      <selection activeCell="R107" sqref="R107"/>
    </sheetView>
  </sheetViews>
  <sheetFormatPr defaultRowHeight="15" x14ac:dyDescent="0.25"/>
  <cols>
    <col min="5" max="5" width="9.140625" customWidth="1"/>
    <col min="6" max="6" width="10.28515625" customWidth="1"/>
    <col min="7" max="7" width="11.140625" customWidth="1"/>
    <col min="8" max="8" width="13.7109375" customWidth="1"/>
    <col min="9" max="9" width="10.140625" bestFit="1" customWidth="1"/>
  </cols>
  <sheetData>
    <row r="1" spans="1:16" ht="15.75" x14ac:dyDescent="0.25">
      <c r="B1" s="45"/>
      <c r="C1" s="45"/>
      <c r="D1" s="45"/>
      <c r="E1" s="45"/>
      <c r="F1" s="45"/>
      <c r="G1" s="45"/>
      <c r="H1" s="45"/>
    </row>
    <row r="2" spans="1:16" ht="15.75" x14ac:dyDescent="0.25">
      <c r="A2" s="45"/>
      <c r="B2" s="45"/>
      <c r="C2" s="45"/>
      <c r="D2" s="45"/>
      <c r="E2" s="45"/>
      <c r="F2" s="45"/>
      <c r="G2" s="45"/>
      <c r="H2" s="45" t="s">
        <v>186</v>
      </c>
      <c r="I2" s="45"/>
    </row>
    <row r="3" spans="1:16" ht="15.75" x14ac:dyDescent="0.25">
      <c r="A3" s="45"/>
      <c r="C3" s="45" t="s">
        <v>198</v>
      </c>
      <c r="D3" s="45"/>
      <c r="E3" s="45"/>
      <c r="F3" s="45"/>
      <c r="G3" s="45"/>
      <c r="H3" s="45"/>
    </row>
    <row r="4" spans="1:16" x14ac:dyDescent="0.25">
      <c r="A4" s="367" t="s">
        <v>51</v>
      </c>
      <c r="B4" s="367" t="s">
        <v>44</v>
      </c>
      <c r="C4" s="367" t="s">
        <v>197</v>
      </c>
      <c r="D4" s="367" t="s">
        <v>45</v>
      </c>
      <c r="E4" s="367"/>
      <c r="F4" s="367"/>
      <c r="G4" s="373" t="s">
        <v>48</v>
      </c>
      <c r="H4" s="376"/>
      <c r="I4" s="373" t="s">
        <v>50</v>
      </c>
    </row>
    <row r="5" spans="1:16" ht="99" customHeight="1" x14ac:dyDescent="0.25">
      <c r="A5" s="368"/>
      <c r="B5" s="367"/>
      <c r="C5" s="367"/>
      <c r="D5" s="367"/>
      <c r="E5" s="367"/>
      <c r="F5" s="367"/>
      <c r="G5" s="375"/>
      <c r="H5" s="377"/>
      <c r="I5" s="374"/>
    </row>
    <row r="6" spans="1:16" ht="71.25" customHeight="1" x14ac:dyDescent="0.25">
      <c r="A6" s="368"/>
      <c r="B6" s="369"/>
      <c r="C6" s="369"/>
      <c r="D6" s="71" t="s">
        <v>46</v>
      </c>
      <c r="E6" s="71" t="s">
        <v>47</v>
      </c>
      <c r="F6" s="71" t="s">
        <v>52</v>
      </c>
      <c r="G6" s="54" t="s">
        <v>49</v>
      </c>
      <c r="H6" s="55" t="s">
        <v>53</v>
      </c>
      <c r="I6" s="375"/>
    </row>
    <row r="7" spans="1:16" x14ac:dyDescent="0.25">
      <c r="A7" s="67">
        <v>1</v>
      </c>
      <c r="B7" s="31">
        <v>2</v>
      </c>
      <c r="C7" s="31">
        <v>3</v>
      </c>
      <c r="D7" s="67">
        <v>4</v>
      </c>
      <c r="E7" s="67">
        <v>5</v>
      </c>
      <c r="F7" s="70">
        <v>6</v>
      </c>
      <c r="G7" s="38">
        <v>7</v>
      </c>
      <c r="H7" s="38">
        <v>8</v>
      </c>
      <c r="I7" s="67">
        <v>9</v>
      </c>
    </row>
    <row r="8" spans="1:16" ht="18.75" customHeight="1" x14ac:dyDescent="0.25">
      <c r="A8" s="95"/>
      <c r="B8" s="95"/>
      <c r="C8" s="95" t="s">
        <v>336</v>
      </c>
      <c r="D8" s="95"/>
      <c r="E8" s="95"/>
      <c r="F8" s="95"/>
      <c r="G8" s="95"/>
      <c r="H8" s="95"/>
      <c r="I8" s="278">
        <f>'tbl5'!I8</f>
        <v>44481</v>
      </c>
    </row>
    <row r="9" spans="1:16" ht="30.75" customHeight="1" x14ac:dyDescent="0.25">
      <c r="A9" s="279">
        <v>123</v>
      </c>
      <c r="B9" s="189">
        <v>24</v>
      </c>
      <c r="C9" s="189"/>
      <c r="D9" s="189">
        <v>1E-4</v>
      </c>
      <c r="E9" s="189"/>
      <c r="F9" s="189"/>
      <c r="G9" s="280" t="s">
        <v>337</v>
      </c>
      <c r="H9" s="189">
        <v>100</v>
      </c>
      <c r="I9" s="197"/>
      <c r="K9" t="str">
        <f>VLOOKUP(A9,quide!$A$1:M70,2,0)</f>
        <v>диЖелезо триоксид, (железа окcид) (в пересчете на железо) (Железо сесквиоксид)</v>
      </c>
      <c r="P9" t="str">
        <f>CONCATENATE(K9," - ",D9)</f>
        <v>диЖелезо триоксид, (железа окcид) (в пересчете на железо) (Железо сесквиоксид) - 0,0001</v>
      </c>
    </row>
    <row r="10" spans="1:16" ht="30.75" customHeight="1" x14ac:dyDescent="0.25">
      <c r="A10" s="279">
        <v>123</v>
      </c>
      <c r="B10" s="189">
        <v>7</v>
      </c>
      <c r="C10" s="189"/>
      <c r="D10" s="189"/>
      <c r="E10" s="189">
        <v>1.0000000000000001E-5</v>
      </c>
      <c r="F10" s="189"/>
      <c r="G10" s="280" t="s">
        <v>337</v>
      </c>
      <c r="H10" s="189">
        <v>100</v>
      </c>
      <c r="I10" s="197"/>
      <c r="K10" t="str">
        <f>VLOOKUP(A10,quide!$A$1:M71,2,0)</f>
        <v>диЖелезо триоксид, (железа окcид) (в пересчете на железо) (Железо сесквиоксид)</v>
      </c>
      <c r="P10" t="str">
        <f t="shared" ref="P10:P71" si="0">CONCATENATE(K10," - ",D10)</f>
        <v xml:space="preserve">диЖелезо триоксид, (железа окcид) (в пересчете на железо) (Железо сесквиоксид) - </v>
      </c>
    </row>
    <row r="11" spans="1:16" ht="42.75" customHeight="1" x14ac:dyDescent="0.25">
      <c r="A11" s="279">
        <v>123</v>
      </c>
      <c r="B11" s="189">
        <v>27</v>
      </c>
      <c r="C11" s="189"/>
      <c r="D11" s="189"/>
      <c r="E11" s="189"/>
      <c r="F11" s="189">
        <v>1.9999999999999999E-6</v>
      </c>
      <c r="G11" s="280" t="s">
        <v>337</v>
      </c>
      <c r="H11" s="189">
        <v>100</v>
      </c>
      <c r="I11" s="197"/>
      <c r="K11" t="str">
        <f>VLOOKUP(A11,quide!$A$1:M72,2,0)</f>
        <v>диЖелезо триоксид, (железа окcид) (в пересчете на железо) (Железо сесквиоксид)</v>
      </c>
      <c r="P11" t="str">
        <f t="shared" si="0"/>
        <v xml:space="preserve">диЖелезо триоксид, (железа окcид) (в пересчете на железо) (Железо сесквиоксид) - </v>
      </c>
    </row>
    <row r="12" spans="1:16" ht="29.25" customHeight="1" x14ac:dyDescent="0.25">
      <c r="A12" s="281">
        <v>143</v>
      </c>
      <c r="B12" s="189">
        <v>24</v>
      </c>
      <c r="C12" s="189"/>
      <c r="D12" s="189">
        <v>0.01</v>
      </c>
      <c r="E12" s="189"/>
      <c r="F12" s="189"/>
      <c r="G12" s="280" t="s">
        <v>337</v>
      </c>
      <c r="H12" s="189">
        <v>100</v>
      </c>
      <c r="I12" s="69"/>
      <c r="K12" t="str">
        <f>VLOOKUP(A12,quide!$A$1:M73,2,0)</f>
        <v>Марганец и его соединения/в пересчете на марганец (IV) оксид/</v>
      </c>
      <c r="P12" t="str">
        <f t="shared" si="0"/>
        <v>Марганец и его соединения/в пересчете на марганец (IV) оксид/ - 0,01</v>
      </c>
    </row>
    <row r="13" spans="1:16" ht="26.25" customHeight="1" x14ac:dyDescent="0.25">
      <c r="A13" s="281">
        <v>143</v>
      </c>
      <c r="B13" s="189">
        <v>7</v>
      </c>
      <c r="C13" s="189"/>
      <c r="D13" s="189"/>
      <c r="E13" s="189">
        <v>1E-3</v>
      </c>
      <c r="F13" s="189"/>
      <c r="G13" s="280" t="s">
        <v>337</v>
      </c>
      <c r="H13" s="189">
        <v>100</v>
      </c>
      <c r="I13" s="69"/>
      <c r="K13" t="str">
        <f>VLOOKUP(A13,quide!$A$1:M74,2,0)</f>
        <v>Марганец и его соединения/в пересчете на марганец (IV) оксид/</v>
      </c>
      <c r="P13" t="str">
        <f t="shared" si="0"/>
        <v xml:space="preserve">Марганец и его соединения/в пересчете на марганец (IV) оксид/ - </v>
      </c>
    </row>
    <row r="14" spans="1:16" ht="26.25" customHeight="1" x14ac:dyDescent="0.25">
      <c r="A14" s="281">
        <v>143</v>
      </c>
      <c r="B14" s="189">
        <v>27</v>
      </c>
      <c r="C14" s="189"/>
      <c r="D14" s="189"/>
      <c r="E14" s="189"/>
      <c r="F14" s="189">
        <v>2.9999999999999997E-4</v>
      </c>
      <c r="G14" s="280" t="s">
        <v>337</v>
      </c>
      <c r="H14" s="189">
        <v>100</v>
      </c>
      <c r="I14" s="69"/>
      <c r="K14" t="str">
        <f>VLOOKUP(A14,quide!$A$1:M75,2,0)</f>
        <v>Марганец и его соединения/в пересчете на марганец (IV) оксид/</v>
      </c>
      <c r="P14" t="str">
        <f t="shared" si="0"/>
        <v xml:space="preserve">Марганец и его соединения/в пересчете на марганец (IV) оксид/ - </v>
      </c>
    </row>
    <row r="15" spans="1:16" ht="26.25" customHeight="1" x14ac:dyDescent="0.25">
      <c r="A15" s="284">
        <v>301</v>
      </c>
      <c r="B15" s="188">
        <v>23</v>
      </c>
      <c r="C15" s="188"/>
      <c r="D15" s="188">
        <v>1.77</v>
      </c>
      <c r="E15" s="188"/>
      <c r="F15" s="188"/>
      <c r="G15" s="188">
        <v>6010</v>
      </c>
      <c r="H15" s="188">
        <v>67.2</v>
      </c>
      <c r="I15" s="197"/>
      <c r="K15" t="str">
        <f>VLOOKUP(A15,quide!$A$1:M76,2,0)</f>
        <v>Азота диоксид (Двуокись азота; пероксид азота)</v>
      </c>
      <c r="P15" t="str">
        <f t="shared" si="0"/>
        <v>Азота диоксид (Двуокись азота; пероксид азота) - 1,77</v>
      </c>
    </row>
    <row r="16" spans="1:16" ht="26.25" customHeight="1" x14ac:dyDescent="0.25">
      <c r="A16" s="284">
        <v>301</v>
      </c>
      <c r="B16" s="188">
        <v>3</v>
      </c>
      <c r="C16" s="188"/>
      <c r="D16" s="188"/>
      <c r="E16" s="188">
        <v>0.11</v>
      </c>
      <c r="F16" s="188"/>
      <c r="G16" s="188">
        <v>6010</v>
      </c>
      <c r="H16" s="188">
        <v>28.4</v>
      </c>
      <c r="I16" s="197"/>
      <c r="K16" t="str">
        <f>VLOOKUP(A16,quide!$A$1:M77,2,0)</f>
        <v>Азота диоксид (Двуокись азота; пероксид азота)</v>
      </c>
      <c r="P16" t="str">
        <f t="shared" si="0"/>
        <v xml:space="preserve">Азота диоксид (Двуокись азота; пероксид азота) - </v>
      </c>
    </row>
    <row r="17" spans="1:16" ht="26.25" customHeight="1" x14ac:dyDescent="0.25">
      <c r="A17" s="284">
        <v>301</v>
      </c>
      <c r="B17" s="188">
        <v>27</v>
      </c>
      <c r="C17" s="188"/>
      <c r="D17" s="188"/>
      <c r="E17" s="188"/>
      <c r="F17" s="188">
        <v>0.04</v>
      </c>
      <c r="G17" s="188">
        <v>6013</v>
      </c>
      <c r="H17" s="188">
        <v>30</v>
      </c>
      <c r="I17" s="197"/>
      <c r="K17" t="str">
        <f>VLOOKUP(A17,quide!$A$1:M78,2,0)</f>
        <v>Азота диоксид (Двуокись азота; пероксид азота)</v>
      </c>
      <c r="P17" t="str">
        <f t="shared" si="0"/>
        <v xml:space="preserve">Азота диоксид (Двуокись азота; пероксид азота) - </v>
      </c>
    </row>
    <row r="18" spans="1:16" ht="27" customHeight="1" x14ac:dyDescent="0.25">
      <c r="A18" s="275">
        <v>303</v>
      </c>
      <c r="B18" s="189">
        <v>22</v>
      </c>
      <c r="C18" s="189"/>
      <c r="D18" s="189">
        <v>0.09</v>
      </c>
      <c r="E18" s="189"/>
      <c r="F18" s="189"/>
      <c r="G18" s="282">
        <v>6013</v>
      </c>
      <c r="H18" s="189">
        <v>96.7</v>
      </c>
      <c r="I18" s="69"/>
      <c r="K18" t="str">
        <f>VLOOKUP(A18,quide!$A$1:M79,2,0)</f>
        <v>Аммиак (Азота гидрид)</v>
      </c>
      <c r="P18" t="str">
        <f t="shared" si="0"/>
        <v>Аммиак (Азота гидрид) - 0,09</v>
      </c>
    </row>
    <row r="19" spans="1:16" ht="22.5" customHeight="1" x14ac:dyDescent="0.25">
      <c r="A19" s="275">
        <v>303</v>
      </c>
      <c r="B19" s="189">
        <v>8</v>
      </c>
      <c r="C19" s="189"/>
      <c r="D19" s="189"/>
      <c r="E19" s="189">
        <v>6.0000000000000001E-3</v>
      </c>
      <c r="F19" s="189"/>
      <c r="G19" s="189">
        <v>6013</v>
      </c>
      <c r="H19" s="189">
        <v>93.8</v>
      </c>
      <c r="I19" s="69"/>
      <c r="K19" t="str">
        <f>VLOOKUP(A19,quide!$A$1:M80,2,0)</f>
        <v>Аммиак (Азота гидрид)</v>
      </c>
      <c r="P19" t="str">
        <f t="shared" si="0"/>
        <v xml:space="preserve">Аммиак (Азота гидрид) - </v>
      </c>
    </row>
    <row r="20" spans="1:16" ht="27.75" customHeight="1" x14ac:dyDescent="0.25">
      <c r="A20" s="275">
        <v>303</v>
      </c>
      <c r="B20" s="189">
        <v>27</v>
      </c>
      <c r="C20" s="189"/>
      <c r="D20" s="189"/>
      <c r="E20" s="189"/>
      <c r="F20" s="189">
        <v>2E-3</v>
      </c>
      <c r="G20" s="189">
        <v>6013</v>
      </c>
      <c r="H20" s="189">
        <v>90.6</v>
      </c>
      <c r="I20" s="69"/>
      <c r="K20" t="str">
        <f>VLOOKUP(A20,quide!$A$1:M81,2,0)</f>
        <v>Аммиак (Азота гидрид)</v>
      </c>
      <c r="P20" t="str">
        <f t="shared" si="0"/>
        <v xml:space="preserve">Аммиак (Азота гидрид) - </v>
      </c>
    </row>
    <row r="21" spans="1:16" ht="30" customHeight="1" x14ac:dyDescent="0.25">
      <c r="A21" s="275">
        <v>304</v>
      </c>
      <c r="B21" s="189">
        <v>23</v>
      </c>
      <c r="C21" s="189"/>
      <c r="D21" s="189">
        <v>0.19</v>
      </c>
      <c r="E21" s="189"/>
      <c r="F21" s="189"/>
      <c r="G21" s="189">
        <v>6010</v>
      </c>
      <c r="H21" s="189">
        <v>67.400000000000006</v>
      </c>
      <c r="I21" s="197"/>
      <c r="K21" t="str">
        <f>VLOOKUP(A21,quide!$A$1:M82,2,0)</f>
        <v>Азот (II) оксид (Азот монооксид)</v>
      </c>
      <c r="P21" t="str">
        <f t="shared" si="0"/>
        <v>Азот (II) оксид (Азот монооксид) - 0,19</v>
      </c>
    </row>
    <row r="22" spans="1:16" ht="27" customHeight="1" x14ac:dyDescent="0.25">
      <c r="A22" s="275">
        <v>304</v>
      </c>
      <c r="B22" s="189">
        <v>3</v>
      </c>
      <c r="C22" s="189"/>
      <c r="D22" s="189"/>
      <c r="E22" s="189">
        <v>0.01</v>
      </c>
      <c r="F22" s="189"/>
      <c r="G22" s="189">
        <v>6010</v>
      </c>
      <c r="H22" s="189">
        <v>28.6</v>
      </c>
      <c r="I22" s="197"/>
      <c r="K22" t="str">
        <f>VLOOKUP(A22,quide!$A$1:M83,2,0)</f>
        <v>Азот (II) оксид (Азот монооксид)</v>
      </c>
      <c r="P22" t="str">
        <f t="shared" si="0"/>
        <v xml:space="preserve">Азот (II) оксид (Азот монооксид) - </v>
      </c>
    </row>
    <row r="23" spans="1:16" ht="29.25" customHeight="1" x14ac:dyDescent="0.25">
      <c r="A23" s="275">
        <v>304</v>
      </c>
      <c r="B23" s="189">
        <v>27</v>
      </c>
      <c r="C23" s="189"/>
      <c r="D23" s="189"/>
      <c r="E23" s="189"/>
      <c r="F23" s="283">
        <v>4.0000000000000001E-3</v>
      </c>
      <c r="G23" s="189">
        <v>6013</v>
      </c>
      <c r="H23" s="189">
        <v>29.4</v>
      </c>
      <c r="I23" s="197"/>
      <c r="K23" t="str">
        <f>VLOOKUP(A23,quide!$A$1:M84,2,0)</f>
        <v>Азот (II) оксид (Азот монооксид)</v>
      </c>
      <c r="P23" t="str">
        <f t="shared" si="0"/>
        <v xml:space="preserve">Азот (II) оксид (Азот монооксид) - </v>
      </c>
    </row>
    <row r="24" spans="1:16" ht="26.25" customHeight="1" x14ac:dyDescent="0.25">
      <c r="A24" s="277">
        <v>316</v>
      </c>
      <c r="B24" s="189">
        <v>23</v>
      </c>
      <c r="C24" s="189"/>
      <c r="D24" s="189">
        <v>5.0000000000000002E-5</v>
      </c>
      <c r="E24" s="189"/>
      <c r="F24" s="189"/>
      <c r="G24" s="189">
        <v>6011</v>
      </c>
      <c r="H24" s="189">
        <v>100</v>
      </c>
      <c r="I24" s="72"/>
      <c r="K24" t="str">
        <f>VLOOKUP(A24,quide!$A$1:M85,2,0)</f>
        <v>Гидрохлорид (по молекуле HCl) (Водород хлорид)</v>
      </c>
      <c r="P24" t="str">
        <f t="shared" si="0"/>
        <v>Гидрохлорид (по молекуле HCl) (Водород хлорид) - 0,00005</v>
      </c>
    </row>
    <row r="25" spans="1:16" ht="25.5" customHeight="1" x14ac:dyDescent="0.25">
      <c r="A25" s="277">
        <v>316</v>
      </c>
      <c r="B25" s="189">
        <v>16</v>
      </c>
      <c r="C25" s="189"/>
      <c r="D25" s="189"/>
      <c r="E25" s="189">
        <v>1.9999999999999999E-6</v>
      </c>
      <c r="F25" s="189"/>
      <c r="G25" s="189">
        <v>6011</v>
      </c>
      <c r="H25" s="189">
        <v>100</v>
      </c>
      <c r="I25" s="69"/>
      <c r="K25" t="str">
        <f>VLOOKUP(A25,quide!$A$1:M86,2,0)</f>
        <v>Гидрохлорид (по молекуле HCl) (Водород хлорид)</v>
      </c>
      <c r="P25" t="str">
        <f t="shared" si="0"/>
        <v xml:space="preserve">Гидрохлорид (по молекуле HCl) (Водород хлорид) - </v>
      </c>
    </row>
    <row r="26" spans="1:16" ht="30" customHeight="1" x14ac:dyDescent="0.25">
      <c r="A26" s="277">
        <v>316</v>
      </c>
      <c r="B26" s="189">
        <v>27</v>
      </c>
      <c r="C26" s="189"/>
      <c r="D26" s="189"/>
      <c r="E26" s="189"/>
      <c r="F26" s="189">
        <v>6.9999999999999997E-7</v>
      </c>
      <c r="G26" s="189">
        <v>6011</v>
      </c>
      <c r="H26" s="189">
        <v>100</v>
      </c>
      <c r="I26" s="69"/>
      <c r="K26" t="str">
        <f>VLOOKUP(A26,quide!$A$1:M87,2,0)</f>
        <v>Гидрохлорид (по молекуле HCl) (Водород хлорид)</v>
      </c>
      <c r="P26" t="str">
        <f t="shared" si="0"/>
        <v xml:space="preserve">Гидрохлорид (по молекуле HCl) (Водород хлорид) - </v>
      </c>
    </row>
    <row r="27" spans="1:16" ht="30" customHeight="1" x14ac:dyDescent="0.25">
      <c r="A27" s="285">
        <v>328</v>
      </c>
      <c r="B27" s="188">
        <v>23</v>
      </c>
      <c r="C27" s="188"/>
      <c r="D27" s="188">
        <v>0.59</v>
      </c>
      <c r="E27" s="188"/>
      <c r="F27" s="188"/>
      <c r="G27" s="188">
        <v>6010</v>
      </c>
      <c r="H27" s="188">
        <v>67.5</v>
      </c>
      <c r="I27" s="198"/>
      <c r="K27" t="str">
        <f>VLOOKUP(A27,quide!$A$1:M88,2,0)</f>
        <v>Углерод (Пигмент черный)</v>
      </c>
      <c r="P27" t="str">
        <f t="shared" si="0"/>
        <v>Углерод (Пигмент черный) - 0,59</v>
      </c>
    </row>
    <row r="28" spans="1:16" ht="30" customHeight="1" x14ac:dyDescent="0.25">
      <c r="A28" s="285">
        <v>328</v>
      </c>
      <c r="B28" s="188">
        <v>7</v>
      </c>
      <c r="C28" s="188"/>
      <c r="D28" s="188"/>
      <c r="E28" s="188">
        <v>0.04</v>
      </c>
      <c r="F28" s="188"/>
      <c r="G28" s="188">
        <v>6013</v>
      </c>
      <c r="H28" s="188">
        <v>32.9</v>
      </c>
      <c r="I28" s="198"/>
      <c r="K28" t="str">
        <f>VLOOKUP(A28,quide!$A$1:M89,2,0)</f>
        <v>Углерод (Пигмент черный)</v>
      </c>
      <c r="P28" t="str">
        <f t="shared" si="0"/>
        <v xml:space="preserve">Углерод (Пигмент черный) - </v>
      </c>
    </row>
    <row r="29" spans="1:16" ht="30" customHeight="1" x14ac:dyDescent="0.25">
      <c r="A29" s="285">
        <v>328</v>
      </c>
      <c r="B29" s="188">
        <v>27</v>
      </c>
      <c r="C29" s="188"/>
      <c r="D29" s="188"/>
      <c r="E29" s="188"/>
      <c r="F29" s="188">
        <v>0.01</v>
      </c>
      <c r="G29" s="188">
        <v>6013</v>
      </c>
      <c r="H29" s="188">
        <v>29.5</v>
      </c>
      <c r="I29" s="198"/>
      <c r="K29" t="str">
        <f>VLOOKUP(A29,quide!$A$1:M90,2,0)</f>
        <v>Углерод (Пигмент черный)</v>
      </c>
      <c r="P29" t="str">
        <f t="shared" si="0"/>
        <v xml:space="preserve">Углерод (Пигмент черный) - </v>
      </c>
    </row>
    <row r="30" spans="1:16" ht="30" customHeight="1" x14ac:dyDescent="0.25">
      <c r="A30" s="285">
        <v>330</v>
      </c>
      <c r="B30" s="188">
        <v>23</v>
      </c>
      <c r="C30" s="188"/>
      <c r="D30" s="188">
        <v>0.18</v>
      </c>
      <c r="E30" s="188"/>
      <c r="F30" s="188"/>
      <c r="G30" s="188">
        <v>6010</v>
      </c>
      <c r="H30" s="188">
        <v>67.099999999999994</v>
      </c>
      <c r="I30" s="198"/>
      <c r="K30" t="str">
        <f>VLOOKUP(A30,quide!$A$1:M91,2,0)</f>
        <v>Сера диоксид (ангидрид сернистый)</v>
      </c>
      <c r="P30" t="str">
        <f t="shared" si="0"/>
        <v>Сера диоксид (ангидрид сернистый) - 0,18</v>
      </c>
    </row>
    <row r="31" spans="1:16" ht="30" customHeight="1" x14ac:dyDescent="0.25">
      <c r="A31" s="285">
        <v>330</v>
      </c>
      <c r="B31" s="188">
        <v>7</v>
      </c>
      <c r="C31" s="188"/>
      <c r="D31" s="188"/>
      <c r="E31" s="188">
        <v>0.01</v>
      </c>
      <c r="F31" s="188"/>
      <c r="G31" s="188">
        <v>6013</v>
      </c>
      <c r="H31" s="188">
        <v>37.700000000000003</v>
      </c>
      <c r="I31" s="198"/>
      <c r="K31" t="str">
        <f>VLOOKUP(A31,quide!$A$1:M92,2,0)</f>
        <v>Сера диоксид (ангидрид сернистый)</v>
      </c>
      <c r="P31" t="str">
        <f t="shared" si="0"/>
        <v xml:space="preserve">Сера диоксид (ангидрид сернистый) - </v>
      </c>
    </row>
    <row r="32" spans="1:16" ht="30" customHeight="1" x14ac:dyDescent="0.25">
      <c r="A32" s="275">
        <v>330</v>
      </c>
      <c r="B32" s="189">
        <v>27</v>
      </c>
      <c r="C32" s="189"/>
      <c r="D32" s="189"/>
      <c r="E32" s="189"/>
      <c r="F32" s="189">
        <v>4.0000000000000001E-3</v>
      </c>
      <c r="G32" s="189">
        <v>6013</v>
      </c>
      <c r="H32" s="189">
        <v>33.700000000000003</v>
      </c>
      <c r="I32" s="200"/>
      <c r="K32" t="str">
        <f>VLOOKUP(A32,quide!$A$1:M93,2,0)</f>
        <v>Сера диоксид (ангидрид сернистый)</v>
      </c>
      <c r="P32" t="str">
        <f t="shared" si="0"/>
        <v xml:space="preserve">Сера диоксид (ангидрид сернистый) - </v>
      </c>
    </row>
    <row r="33" spans="1:16" ht="30" customHeight="1" x14ac:dyDescent="0.25">
      <c r="A33" s="275">
        <v>333</v>
      </c>
      <c r="B33" s="189">
        <v>22</v>
      </c>
      <c r="C33" s="189"/>
      <c r="D33" s="189">
        <v>0.09</v>
      </c>
      <c r="E33" s="189"/>
      <c r="F33" s="189"/>
      <c r="G33" s="189">
        <v>6013</v>
      </c>
      <c r="H33" s="189">
        <v>89.6</v>
      </c>
      <c r="I33" s="197"/>
      <c r="K33" t="str">
        <f>VLOOKUP(A33,quide!$A$1:M94,2,0)</f>
        <v xml:space="preserve"> 
Дигидросульфид (Водород сернистый, дигидросульфид, гидросульфид)</v>
      </c>
      <c r="P33" t="str">
        <f t="shared" si="0"/>
        <v xml:space="preserve"> 
Дигидросульфид (Водород сернистый, дигидросульфид, гидросульфид) - 0,09</v>
      </c>
    </row>
    <row r="34" spans="1:16" ht="30" customHeight="1" x14ac:dyDescent="0.25">
      <c r="A34" s="275">
        <v>333</v>
      </c>
      <c r="B34" s="189">
        <v>8</v>
      </c>
      <c r="C34" s="189"/>
      <c r="D34" s="189"/>
      <c r="E34" s="189">
        <v>7.0000000000000001E-3</v>
      </c>
      <c r="F34" s="189"/>
      <c r="G34" s="189">
        <v>6013</v>
      </c>
      <c r="H34" s="189">
        <v>81.599999999999994</v>
      </c>
      <c r="I34" s="197"/>
      <c r="K34" t="str">
        <f>VLOOKUP(A34,quide!$A$1:M95,2,0)</f>
        <v xml:space="preserve"> 
Дигидросульфид (Водород сернистый, дигидросульфид, гидросульфид)</v>
      </c>
      <c r="P34" t="str">
        <f t="shared" si="0"/>
        <v xml:space="preserve"> 
Дигидросульфид (Водород сернистый, дигидросульфид, гидросульфид) - </v>
      </c>
    </row>
    <row r="35" spans="1:16" ht="30" customHeight="1" x14ac:dyDescent="0.25">
      <c r="A35" s="275">
        <v>333</v>
      </c>
      <c r="B35" s="189">
        <v>27</v>
      </c>
      <c r="C35" s="189"/>
      <c r="D35" s="189"/>
      <c r="E35" s="189"/>
      <c r="F35" s="189">
        <v>2E-3</v>
      </c>
      <c r="G35" s="189">
        <v>6013</v>
      </c>
      <c r="H35" s="189">
        <v>73.8</v>
      </c>
      <c r="I35" s="197"/>
      <c r="K35" t="str">
        <f>VLOOKUP(A35,quide!$A$1:M96,2,0)</f>
        <v xml:space="preserve"> 
Дигидросульфид (Водород сернистый, дигидросульфид, гидросульфид)</v>
      </c>
      <c r="P35" t="str">
        <f t="shared" si="0"/>
        <v xml:space="preserve"> 
Дигидросульфид (Водород сернистый, дигидросульфид, гидросульфид) - </v>
      </c>
    </row>
    <row r="36" spans="1:16" ht="30" customHeight="1" x14ac:dyDescent="0.25">
      <c r="A36" s="275">
        <v>337</v>
      </c>
      <c r="B36" s="189">
        <v>24</v>
      </c>
      <c r="C36" s="189"/>
      <c r="D36" s="189">
        <v>0.03</v>
      </c>
      <c r="E36" s="189"/>
      <c r="F36" s="189"/>
      <c r="G36" s="189">
        <v>6012</v>
      </c>
      <c r="H36" s="189">
        <v>28.8</v>
      </c>
      <c r="I36" s="83"/>
      <c r="K36" t="str">
        <f>VLOOKUP(A36,quide!$A$1:M97,2,0)</f>
        <v>Углерода оксид (Углерод окись; углерод моноокись; угарный газ)</v>
      </c>
      <c r="P36" t="str">
        <f t="shared" si="0"/>
        <v>Углерода оксид (Углерод окись; углерод моноокись; угарный газ) - 0,03</v>
      </c>
    </row>
    <row r="37" spans="1:16" ht="30" customHeight="1" x14ac:dyDescent="0.25">
      <c r="A37" s="275">
        <v>337</v>
      </c>
      <c r="B37" s="189">
        <v>3</v>
      </c>
      <c r="C37" s="189"/>
      <c r="D37" s="189"/>
      <c r="E37" s="189">
        <v>3.0000000000000001E-3</v>
      </c>
      <c r="F37" s="189"/>
      <c r="G37" s="189">
        <v>6012</v>
      </c>
      <c r="H37" s="189">
        <v>40.5</v>
      </c>
      <c r="I37" s="83"/>
      <c r="K37" t="str">
        <f>VLOOKUP(A37,quide!$A$1:M98,2,0)</f>
        <v>Углерода оксид (Углерод окись; углерод моноокись; угарный газ)</v>
      </c>
      <c r="P37" t="str">
        <f t="shared" si="0"/>
        <v xml:space="preserve">Углерода оксид (Углерод окись; углерод моноокись; угарный газ) - </v>
      </c>
    </row>
    <row r="38" spans="1:16" ht="30" customHeight="1" x14ac:dyDescent="0.25">
      <c r="A38" s="275">
        <v>337</v>
      </c>
      <c r="B38" s="189">
        <v>27</v>
      </c>
      <c r="C38" s="189"/>
      <c r="D38" s="189"/>
      <c r="E38" s="189"/>
      <c r="F38" s="189">
        <v>8.0000000000000004E-4</v>
      </c>
      <c r="G38" s="189">
        <v>6012</v>
      </c>
      <c r="H38" s="189">
        <v>41.6</v>
      </c>
      <c r="I38" s="83"/>
      <c r="K38" t="str">
        <f>VLOOKUP(A38,quide!$A$1:M99,2,0)</f>
        <v>Углерода оксид (Углерод окись; углерод моноокись; угарный газ)</v>
      </c>
      <c r="P38" t="str">
        <f t="shared" si="0"/>
        <v xml:space="preserve">Углерода оксид (Углерод окись; углерод моноокись; угарный газ) - </v>
      </c>
    </row>
    <row r="39" spans="1:16" ht="30" customHeight="1" x14ac:dyDescent="0.25">
      <c r="A39" s="275">
        <v>342</v>
      </c>
      <c r="B39" s="189">
        <v>24</v>
      </c>
      <c r="C39" s="189"/>
      <c r="D39" s="189">
        <v>1.0000000000000001E-5</v>
      </c>
      <c r="E39" s="189"/>
      <c r="F39" s="189"/>
      <c r="G39" s="189">
        <v>6011</v>
      </c>
      <c r="H39" s="189">
        <v>100</v>
      </c>
      <c r="I39" s="83"/>
      <c r="K39" t="str">
        <f>VLOOKUP(A39,quide!$A$1:M100,2,0)</f>
        <v xml:space="preserve">Фтористые газообразные соединения (в пересчете на фтор): - Гидрофторид (Водород фторид; фтороводород)
</v>
      </c>
      <c r="P39" t="str">
        <f t="shared" si="0"/>
        <v>Фтористые газообразные соединения (в пересчете на фтор): - Гидрофторид (Водород фторид; фтороводород)
 - 0,00001</v>
      </c>
    </row>
    <row r="40" spans="1:16" ht="30" customHeight="1" x14ac:dyDescent="0.25">
      <c r="A40" s="275">
        <v>342</v>
      </c>
      <c r="B40" s="189">
        <v>7</v>
      </c>
      <c r="C40" s="189"/>
      <c r="D40" s="189"/>
      <c r="E40" s="189">
        <v>9.9999999999999995E-7</v>
      </c>
      <c r="F40" s="189"/>
      <c r="G40" s="189">
        <v>6011</v>
      </c>
      <c r="H40" s="189">
        <v>100</v>
      </c>
      <c r="I40" s="83"/>
      <c r="K40" t="str">
        <f>VLOOKUP(A40,quide!$A$1:M101,2,0)</f>
        <v xml:space="preserve">Фтористые газообразные соединения (в пересчете на фтор): - Гидрофторид (Водород фторид; фтороводород)
</v>
      </c>
      <c r="P40" t="str">
        <f t="shared" si="0"/>
        <v xml:space="preserve">Фтористые газообразные соединения (в пересчете на фтор): - Гидрофторид (Водород фторид; фтороводород)
 - </v>
      </c>
    </row>
    <row r="41" spans="1:16" ht="30" customHeight="1" x14ac:dyDescent="0.25">
      <c r="A41" s="275">
        <v>342</v>
      </c>
      <c r="B41" s="189">
        <v>27</v>
      </c>
      <c r="C41" s="189"/>
      <c r="D41" s="189"/>
      <c r="E41" s="189"/>
      <c r="F41" s="189">
        <v>2.9999999999999999E-7</v>
      </c>
      <c r="G41" s="189">
        <v>6011</v>
      </c>
      <c r="H41" s="189">
        <v>100</v>
      </c>
      <c r="I41" s="83"/>
      <c r="K41" t="str">
        <f>VLOOKUP(A41,quide!$A$1:M102,2,0)</f>
        <v xml:space="preserve">Фтористые газообразные соединения (в пересчете на фтор): - Гидрофторид (Водород фторид; фтороводород)
</v>
      </c>
      <c r="P41" t="str">
        <f t="shared" si="0"/>
        <v xml:space="preserve">Фтористые газообразные соединения (в пересчете на фтор): - Гидрофторид (Водород фторид; фтороводород)
 - </v>
      </c>
    </row>
    <row r="42" spans="1:16" ht="30" customHeight="1" x14ac:dyDescent="0.25">
      <c r="A42" s="275">
        <v>349</v>
      </c>
      <c r="B42" s="189">
        <v>23</v>
      </c>
      <c r="C42" s="189"/>
      <c r="D42" s="189">
        <v>0.02</v>
      </c>
      <c r="E42" s="189"/>
      <c r="F42" s="189"/>
      <c r="G42" s="189">
        <v>6011</v>
      </c>
      <c r="H42" s="189">
        <v>100</v>
      </c>
      <c r="I42" s="197"/>
      <c r="K42" t="str">
        <f>VLOOKUP(A42,quide!$A$1:M103,2,0)</f>
        <v>Хлор</v>
      </c>
      <c r="P42" t="str">
        <f t="shared" si="0"/>
        <v>Хлор - 0,02</v>
      </c>
    </row>
    <row r="43" spans="1:16" ht="30" customHeight="1" x14ac:dyDescent="0.25">
      <c r="A43" s="275">
        <v>349</v>
      </c>
      <c r="B43" s="189">
        <v>16</v>
      </c>
      <c r="C43" s="189"/>
      <c r="D43" s="189"/>
      <c r="E43" s="189">
        <v>1E-3</v>
      </c>
      <c r="F43" s="189"/>
      <c r="G43" s="189">
        <v>6011</v>
      </c>
      <c r="H43" s="189">
        <v>100</v>
      </c>
      <c r="I43" s="197"/>
      <c r="K43" t="str">
        <f>VLOOKUP(A43,quide!$A$1:M104,2,0)</f>
        <v>Хлор</v>
      </c>
      <c r="P43" t="str">
        <f t="shared" si="0"/>
        <v xml:space="preserve">Хлор - </v>
      </c>
    </row>
    <row r="44" spans="1:16" ht="31.5" customHeight="1" x14ac:dyDescent="0.25">
      <c r="A44" s="275">
        <v>349</v>
      </c>
      <c r="B44" s="189">
        <v>27</v>
      </c>
      <c r="C44" s="189"/>
      <c r="D44" s="189"/>
      <c r="E44" s="189"/>
      <c r="F44" s="189">
        <v>4.0000000000000002E-4</v>
      </c>
      <c r="G44" s="189">
        <v>6011</v>
      </c>
      <c r="H44" s="189">
        <v>100</v>
      </c>
      <c r="I44" s="197"/>
      <c r="K44" t="str">
        <f>VLOOKUP(A44,quide!$A$1:M105,2,0)</f>
        <v>Хлор</v>
      </c>
      <c r="P44" t="str">
        <f t="shared" si="0"/>
        <v xml:space="preserve">Хлор - </v>
      </c>
    </row>
    <row r="45" spans="1:16" ht="31.5" customHeight="1" x14ac:dyDescent="0.25">
      <c r="A45" s="277">
        <v>602</v>
      </c>
      <c r="B45" s="189">
        <v>24</v>
      </c>
      <c r="C45" s="189"/>
      <c r="D45" s="189">
        <v>0.03</v>
      </c>
      <c r="E45" s="189"/>
      <c r="F45" s="189"/>
      <c r="G45" s="189">
        <v>6007</v>
      </c>
      <c r="H45" s="189">
        <v>41.6</v>
      </c>
      <c r="I45" s="83"/>
      <c r="K45" t="str">
        <f>VLOOKUP(A45,quide!$A$1:M106,2,0)</f>
        <v>Бензол (Циклогексатриен; фенилгидрид)</v>
      </c>
      <c r="P45" t="str">
        <f t="shared" si="0"/>
        <v>Бензол (Циклогексатриен; фенилгидрид) - 0,03</v>
      </c>
    </row>
    <row r="46" spans="1:16" ht="31.5" customHeight="1" x14ac:dyDescent="0.25">
      <c r="A46" s="277">
        <v>602</v>
      </c>
      <c r="B46" s="189">
        <v>7</v>
      </c>
      <c r="C46" s="189"/>
      <c r="D46" s="189"/>
      <c r="E46" s="189">
        <v>2E-3</v>
      </c>
      <c r="F46" s="189"/>
      <c r="G46" s="189">
        <v>6007</v>
      </c>
      <c r="H46" s="189">
        <v>42.2</v>
      </c>
      <c r="I46" s="83"/>
      <c r="K46" t="str">
        <f>VLOOKUP(A46,quide!$A$1:M107,2,0)</f>
        <v>Бензол (Циклогексатриен; фенилгидрид)</v>
      </c>
      <c r="P46" t="str">
        <f t="shared" si="0"/>
        <v xml:space="preserve">Бензол (Циклогексатриен; фенилгидрид) - </v>
      </c>
    </row>
    <row r="47" spans="1:16" ht="31.5" customHeight="1" x14ac:dyDescent="0.25">
      <c r="A47" s="277">
        <v>602</v>
      </c>
      <c r="B47" s="189">
        <v>27</v>
      </c>
      <c r="C47" s="189"/>
      <c r="D47" s="189"/>
      <c r="E47" s="189"/>
      <c r="F47" s="189">
        <v>8.0000000000000004E-4</v>
      </c>
      <c r="G47" s="189">
        <v>11</v>
      </c>
      <c r="H47" s="189">
        <v>42.6</v>
      </c>
      <c r="I47" s="83"/>
      <c r="K47" t="str">
        <f>VLOOKUP(A47,quide!$A$1:M108,2,0)</f>
        <v>Бензол (Циклогексатриен; фенилгидрид)</v>
      </c>
      <c r="P47" t="str">
        <f t="shared" si="0"/>
        <v xml:space="preserve">Бензол (Циклогексатриен; фенилгидрид) - </v>
      </c>
    </row>
    <row r="48" spans="1:16" ht="31.5" customHeight="1" x14ac:dyDescent="0.25">
      <c r="A48" s="198">
        <v>616</v>
      </c>
      <c r="B48" s="188">
        <v>24</v>
      </c>
      <c r="C48" s="188"/>
      <c r="D48" s="188">
        <v>0.13</v>
      </c>
      <c r="E48" s="188"/>
      <c r="F48" s="188"/>
      <c r="G48" s="188">
        <v>6008</v>
      </c>
      <c r="H48" s="188">
        <v>91.6</v>
      </c>
      <c r="I48" s="198"/>
      <c r="K48" t="str">
        <f>VLOOKUP(A48,quide!$A$1:M109,2,0)</f>
        <v>Диметилбензол (смесь о-, м-, п- изомеров) (Метилтолуол)</v>
      </c>
      <c r="P48" t="str">
        <f t="shared" si="0"/>
        <v>Диметилбензол (смесь о-, м-, п- изомеров) (Метилтолуол) - 0,13</v>
      </c>
    </row>
    <row r="49" spans="1:16" ht="31.5" customHeight="1" x14ac:dyDescent="0.25">
      <c r="A49" s="198">
        <v>616</v>
      </c>
      <c r="B49" s="188">
        <v>3</v>
      </c>
      <c r="C49" s="188"/>
      <c r="D49" s="188"/>
      <c r="E49" s="188">
        <v>5.0000000000000001E-3</v>
      </c>
      <c r="F49" s="188"/>
      <c r="G49" s="188">
        <v>6008</v>
      </c>
      <c r="H49" s="188">
        <v>71.2</v>
      </c>
      <c r="I49" s="198"/>
      <c r="K49" t="str">
        <f>VLOOKUP(A49,quide!$A$1:M110,2,0)</f>
        <v>Диметилбензол (смесь о-, м-, п- изомеров) (Метилтолуол)</v>
      </c>
      <c r="P49" t="str">
        <f t="shared" si="0"/>
        <v xml:space="preserve">Диметилбензол (смесь о-, м-, п- изомеров) (Метилтолуол) - </v>
      </c>
    </row>
    <row r="50" spans="1:16" ht="31.5" customHeight="1" x14ac:dyDescent="0.25">
      <c r="A50" s="198">
        <v>616</v>
      </c>
      <c r="B50" s="188">
        <v>27</v>
      </c>
      <c r="C50" s="188"/>
      <c r="D50" s="188"/>
      <c r="E50" s="188"/>
      <c r="F50" s="188">
        <v>2E-3</v>
      </c>
      <c r="G50" s="188">
        <v>6008</v>
      </c>
      <c r="H50" s="188">
        <v>67.099999999999994</v>
      </c>
      <c r="I50" s="198"/>
      <c r="K50" t="str">
        <f>VLOOKUP(A50,quide!$A$1:M111,2,0)</f>
        <v>Диметилбензол (смесь о-, м-, п- изомеров) (Метилтолуол)</v>
      </c>
      <c r="P50" t="str">
        <f t="shared" si="0"/>
        <v xml:space="preserve">Диметилбензол (смесь о-, м-, п- изомеров) (Метилтолуол) - </v>
      </c>
    </row>
    <row r="51" spans="1:16" ht="31.5" customHeight="1" x14ac:dyDescent="0.25">
      <c r="A51" s="277">
        <v>621</v>
      </c>
      <c r="B51" s="189">
        <v>24</v>
      </c>
      <c r="C51" s="189"/>
      <c r="D51" s="189">
        <v>0.02</v>
      </c>
      <c r="E51" s="189"/>
      <c r="F51" s="189"/>
      <c r="G51" s="189">
        <v>6008</v>
      </c>
      <c r="H51" s="189">
        <v>81.599999999999994</v>
      </c>
      <c r="I51" s="83"/>
      <c r="K51" t="str">
        <f>VLOOKUP(A51,quide!$A$1:M112,2,0)</f>
        <v>Метилбензол (Фенилметан)</v>
      </c>
      <c r="P51" t="str">
        <f t="shared" si="0"/>
        <v>Метилбензол (Фенилметан) - 0,02</v>
      </c>
    </row>
    <row r="52" spans="1:16" ht="31.5" customHeight="1" x14ac:dyDescent="0.25">
      <c r="A52" s="277">
        <v>621</v>
      </c>
      <c r="B52" s="189">
        <v>16</v>
      </c>
      <c r="C52" s="189"/>
      <c r="D52" s="189"/>
      <c r="E52" s="189">
        <v>1E-3</v>
      </c>
      <c r="F52" s="189"/>
      <c r="G52" s="189">
        <v>6013</v>
      </c>
      <c r="H52" s="189">
        <v>56.7</v>
      </c>
      <c r="I52" s="83"/>
      <c r="K52" t="str">
        <f>VLOOKUP(A52,quide!$A$1:M113,2,0)</f>
        <v>Метилбензол (Фенилметан)</v>
      </c>
      <c r="P52" t="str">
        <f t="shared" si="0"/>
        <v xml:space="preserve">Метилбензол (Фенилметан) - </v>
      </c>
    </row>
    <row r="53" spans="1:16" ht="31.5" customHeight="1" x14ac:dyDescent="0.25">
      <c r="A53" s="277">
        <v>621</v>
      </c>
      <c r="B53" s="189">
        <v>27</v>
      </c>
      <c r="C53" s="189"/>
      <c r="D53" s="189"/>
      <c r="E53" s="189"/>
      <c r="F53" s="189">
        <v>4.0000000000000002E-4</v>
      </c>
      <c r="G53" s="189">
        <v>6013</v>
      </c>
      <c r="H53" s="189">
        <v>54.6</v>
      </c>
      <c r="I53" s="83"/>
      <c r="K53" t="str">
        <f>VLOOKUP(A53,quide!$A$1:M114,2,0)</f>
        <v>Метилбензол (Фенилметан)</v>
      </c>
      <c r="P53" t="str">
        <f t="shared" si="0"/>
        <v xml:space="preserve">Метилбензол (Фенилметан) - </v>
      </c>
    </row>
    <row r="54" spans="1:16" ht="31.5" customHeight="1" x14ac:dyDescent="0.25">
      <c r="A54" s="277">
        <v>627</v>
      </c>
      <c r="B54" s="189">
        <v>22</v>
      </c>
      <c r="C54" s="189"/>
      <c r="D54" s="189">
        <v>0.01</v>
      </c>
      <c r="E54" s="189"/>
      <c r="F54" s="189"/>
      <c r="G54" s="189">
        <v>6013</v>
      </c>
      <c r="H54" s="189">
        <v>100</v>
      </c>
      <c r="I54" s="83"/>
      <c r="K54" t="str">
        <f>VLOOKUP(A54,quide!$A$1:M115,2,0)</f>
        <v>Этилбензол (Фенилэтан)</v>
      </c>
      <c r="P54" t="str">
        <f t="shared" si="0"/>
        <v>Этилбензол (Фенилэтан) - 0,01</v>
      </c>
    </row>
    <row r="55" spans="1:16" ht="31.5" customHeight="1" x14ac:dyDescent="0.25">
      <c r="A55" s="277">
        <v>627</v>
      </c>
      <c r="B55" s="189">
        <v>8</v>
      </c>
      <c r="C55" s="189"/>
      <c r="D55" s="189"/>
      <c r="E55" s="189">
        <v>1E-3</v>
      </c>
      <c r="F55" s="189"/>
      <c r="G55" s="189">
        <v>6013</v>
      </c>
      <c r="H55" s="189">
        <v>100</v>
      </c>
      <c r="I55" s="83"/>
      <c r="K55" t="str">
        <f>VLOOKUP(A55,quide!$A$1:M116,2,0)</f>
        <v>Этилбензол (Фенилэтан)</v>
      </c>
      <c r="P55" t="str">
        <f t="shared" si="0"/>
        <v xml:space="preserve">Этилбензол (Фенилэтан) - </v>
      </c>
    </row>
    <row r="56" spans="1:16" ht="31.5" customHeight="1" x14ac:dyDescent="0.25">
      <c r="A56" s="277">
        <v>627</v>
      </c>
      <c r="B56" s="189">
        <v>27</v>
      </c>
      <c r="C56" s="189"/>
      <c r="D56" s="189"/>
      <c r="E56" s="189"/>
      <c r="F56" s="189">
        <v>2.9999999999999997E-4</v>
      </c>
      <c r="G56" s="189">
        <v>6013</v>
      </c>
      <c r="H56" s="189">
        <v>100</v>
      </c>
      <c r="I56" s="83"/>
      <c r="K56" t="str">
        <f>VLOOKUP(A56,quide!$A$1:M117,2,0)</f>
        <v>Этилбензол (Фенилэтан)</v>
      </c>
      <c r="P56" t="str">
        <f t="shared" si="0"/>
        <v xml:space="preserve">Этилбензол (Фенилэтан) - </v>
      </c>
    </row>
    <row r="57" spans="1:16" ht="31.5" customHeight="1" x14ac:dyDescent="0.25">
      <c r="A57" s="277">
        <v>703</v>
      </c>
      <c r="B57" s="189">
        <v>25</v>
      </c>
      <c r="C57" s="189"/>
      <c r="D57" s="189">
        <v>2.0000000000000001E-4</v>
      </c>
      <c r="E57" s="189"/>
      <c r="F57" s="189"/>
      <c r="G57" s="189">
        <v>12</v>
      </c>
      <c r="H57" s="189">
        <v>100</v>
      </c>
      <c r="I57" s="83"/>
      <c r="K57" t="str">
        <f>VLOOKUP(A57,quide!$A$1:M118,2,0)</f>
        <v>Бенз/а/пирен</v>
      </c>
      <c r="P57" t="str">
        <f t="shared" si="0"/>
        <v>Бенз/а/пирен - 0,0002</v>
      </c>
    </row>
    <row r="58" spans="1:16" ht="31.5" customHeight="1" x14ac:dyDescent="0.25">
      <c r="A58" s="277">
        <v>703</v>
      </c>
      <c r="B58" s="189">
        <v>7</v>
      </c>
      <c r="C58" s="189"/>
      <c r="D58" s="189"/>
      <c r="E58" s="189">
        <v>3.0000000000000001E-5</v>
      </c>
      <c r="F58" s="189"/>
      <c r="G58" s="189">
        <v>12</v>
      </c>
      <c r="H58" s="189">
        <v>100</v>
      </c>
      <c r="I58" s="83"/>
      <c r="K58" t="str">
        <f>VLOOKUP(A58,quide!$A$1:M119,2,0)</f>
        <v>Бенз/а/пирен</v>
      </c>
      <c r="P58" t="str">
        <f t="shared" si="0"/>
        <v xml:space="preserve">Бенз/а/пирен - </v>
      </c>
    </row>
    <row r="59" spans="1:16" ht="31.5" customHeight="1" x14ac:dyDescent="0.25">
      <c r="A59" s="277">
        <v>703</v>
      </c>
      <c r="B59" s="189">
        <v>27</v>
      </c>
      <c r="C59" s="189"/>
      <c r="D59" s="189"/>
      <c r="E59" s="189"/>
      <c r="F59" s="189">
        <v>1.0000000000000001E-5</v>
      </c>
      <c r="G59" s="189">
        <v>12</v>
      </c>
      <c r="H59" s="189">
        <v>100</v>
      </c>
      <c r="I59" s="83"/>
      <c r="K59" t="str">
        <f>VLOOKUP(A59,quide!$A$1:M120,2,0)</f>
        <v>Бенз/а/пирен</v>
      </c>
      <c r="P59" t="str">
        <f t="shared" si="0"/>
        <v xml:space="preserve">Бенз/а/пирен - </v>
      </c>
    </row>
    <row r="60" spans="1:16" ht="31.5" customHeight="1" x14ac:dyDescent="0.25">
      <c r="A60" s="198">
        <v>1325</v>
      </c>
      <c r="B60" s="188">
        <v>22</v>
      </c>
      <c r="C60" s="188"/>
      <c r="D60" s="188">
        <v>0.2</v>
      </c>
      <c r="E60" s="188"/>
      <c r="F60" s="188"/>
      <c r="G60" s="188">
        <v>6013</v>
      </c>
      <c r="H60" s="188">
        <v>100</v>
      </c>
      <c r="I60" s="198"/>
      <c r="K60" t="str">
        <f>VLOOKUP(A60,quide!$A$1:M121,2,0)</f>
        <v>Формальдегид (Муравьиный альдегид, оксометан, метиленоксид)</v>
      </c>
      <c r="P60" t="str">
        <f t="shared" si="0"/>
        <v>Формальдегид (Муравьиный альдегид, оксометан, метиленоксид) - 0,2</v>
      </c>
    </row>
    <row r="61" spans="1:16" ht="31.5" customHeight="1" x14ac:dyDescent="0.25">
      <c r="A61" s="198">
        <v>1325</v>
      </c>
      <c r="B61" s="188">
        <v>8</v>
      </c>
      <c r="C61" s="188"/>
      <c r="D61" s="188"/>
      <c r="E61" s="188">
        <v>0.01</v>
      </c>
      <c r="F61" s="188"/>
      <c r="G61" s="188">
        <v>6013</v>
      </c>
      <c r="H61" s="188">
        <v>100</v>
      </c>
      <c r="I61" s="198"/>
      <c r="K61" t="str">
        <f>VLOOKUP(A61,quide!$A$1:M122,2,0)</f>
        <v>Формальдегид (Муравьиный альдегид, оксометан, метиленоксид)</v>
      </c>
      <c r="P61" t="str">
        <f t="shared" si="0"/>
        <v xml:space="preserve">Формальдегид (Муравьиный альдегид, оксометан, метиленоксид) - </v>
      </c>
    </row>
    <row r="62" spans="1:16" ht="31.5" customHeight="1" x14ac:dyDescent="0.25">
      <c r="A62" s="198">
        <v>1325</v>
      </c>
      <c r="B62" s="188">
        <v>27</v>
      </c>
      <c r="C62" s="188"/>
      <c r="D62" s="188"/>
      <c r="E62" s="188"/>
      <c r="F62" s="188">
        <v>4.0000000000000001E-3</v>
      </c>
      <c r="G62" s="188">
        <v>6013</v>
      </c>
      <c r="H62" s="188">
        <v>100</v>
      </c>
      <c r="I62" s="198"/>
      <c r="K62" t="str">
        <f>VLOOKUP(A62,quide!$A$1:M123,2,0)</f>
        <v>Формальдегид (Муравьиный альдегид, оксометан, метиленоксид)</v>
      </c>
      <c r="P62" t="str">
        <f t="shared" si="0"/>
        <v xml:space="preserve">Формальдегид (Муравьиный альдегид, оксометан, метиленоксид) - </v>
      </c>
    </row>
    <row r="63" spans="1:16" ht="31.5" customHeight="1" x14ac:dyDescent="0.25">
      <c r="A63" s="277">
        <v>2704</v>
      </c>
      <c r="B63" s="189">
        <v>25</v>
      </c>
      <c r="C63" s="189"/>
      <c r="D63" s="189">
        <v>2.9999999999999997E-4</v>
      </c>
      <c r="E63" s="189"/>
      <c r="F63" s="189"/>
      <c r="G63" s="189">
        <v>6012</v>
      </c>
      <c r="H63" s="189">
        <v>100</v>
      </c>
      <c r="I63" s="83"/>
      <c r="K63" t="str">
        <f>VLOOKUP(A63,quide!$A$1:M124,2,0)</f>
        <v>Бензин (нефтяной, малосернистый) (в пересчете на углерод)</v>
      </c>
      <c r="P63" t="str">
        <f t="shared" si="0"/>
        <v>Бензин (нефтяной, малосернистый) (в пересчете на углерод) - 0,0003</v>
      </c>
    </row>
    <row r="64" spans="1:16" ht="31.5" customHeight="1" x14ac:dyDescent="0.25">
      <c r="A64" s="277">
        <v>2704</v>
      </c>
      <c r="B64" s="189">
        <v>7</v>
      </c>
      <c r="C64" s="189"/>
      <c r="D64" s="189"/>
      <c r="E64" s="189">
        <v>2.0000000000000002E-5</v>
      </c>
      <c r="F64" s="189"/>
      <c r="G64" s="189">
        <v>6012</v>
      </c>
      <c r="H64" s="189">
        <v>100</v>
      </c>
      <c r="I64" s="83"/>
      <c r="K64" t="str">
        <f>VLOOKUP(A64,quide!$A$1:M125,2,0)</f>
        <v>Бензин (нефтяной, малосернистый) (в пересчете на углерод)</v>
      </c>
      <c r="P64" t="str">
        <f t="shared" si="0"/>
        <v xml:space="preserve">Бензин (нефтяной, малосернистый) (в пересчете на углерод) - </v>
      </c>
    </row>
    <row r="65" spans="1:16" ht="31.5" customHeight="1" x14ac:dyDescent="0.25">
      <c r="A65" s="277">
        <v>2704</v>
      </c>
      <c r="B65" s="189">
        <v>27</v>
      </c>
      <c r="C65" s="189"/>
      <c r="D65" s="189"/>
      <c r="E65" s="189"/>
      <c r="F65" s="189">
        <v>5.0000000000000004E-6</v>
      </c>
      <c r="G65" s="189">
        <v>6012</v>
      </c>
      <c r="H65" s="189">
        <v>100</v>
      </c>
      <c r="I65" s="83"/>
      <c r="K65" t="str">
        <f>VLOOKUP(A65,quide!$A$1:M126,2,0)</f>
        <v>Бензин (нефтяной, малосернистый) (в пересчете на углерод)</v>
      </c>
      <c r="P65" t="str">
        <f t="shared" si="0"/>
        <v xml:space="preserve">Бензин (нефтяной, малосернистый) (в пересчете на углерод) - </v>
      </c>
    </row>
    <row r="66" spans="1:16" ht="31.5" customHeight="1" x14ac:dyDescent="0.25">
      <c r="A66" s="198">
        <v>2902</v>
      </c>
      <c r="B66" s="188">
        <v>24</v>
      </c>
      <c r="C66" s="188"/>
      <c r="D66" s="188">
        <v>1.31</v>
      </c>
      <c r="E66" s="188"/>
      <c r="F66" s="188"/>
      <c r="G66" s="188">
        <v>6008</v>
      </c>
      <c r="H66" s="188">
        <v>98</v>
      </c>
      <c r="I66" s="198"/>
      <c r="K66" t="str">
        <f>VLOOKUP(A66,quide!$A$1:M127,2,0)</f>
        <v>Взвешенные вещества</v>
      </c>
      <c r="P66" t="str">
        <f t="shared" si="0"/>
        <v>Взвешенные вещества - 1,31</v>
      </c>
    </row>
    <row r="67" spans="1:16" ht="31.5" customHeight="1" x14ac:dyDescent="0.25">
      <c r="A67" s="198">
        <v>2902</v>
      </c>
      <c r="B67" s="188">
        <v>3</v>
      </c>
      <c r="C67" s="188"/>
      <c r="D67" s="188"/>
      <c r="E67" s="188">
        <v>0.02</v>
      </c>
      <c r="F67" s="188"/>
      <c r="G67" s="188">
        <v>6008</v>
      </c>
      <c r="H67" s="188">
        <v>93.7</v>
      </c>
      <c r="I67" s="198"/>
      <c r="K67" t="str">
        <f>VLOOKUP(A67,quide!$A$1:M128,2,0)</f>
        <v>Взвешенные вещества</v>
      </c>
      <c r="P67" t="str">
        <f t="shared" si="0"/>
        <v xml:space="preserve">Взвешенные вещества - </v>
      </c>
    </row>
    <row r="68" spans="1:16" ht="31.5" customHeight="1" x14ac:dyDescent="0.25">
      <c r="A68" s="198">
        <v>2902</v>
      </c>
      <c r="B68" s="188">
        <v>27</v>
      </c>
      <c r="C68" s="188"/>
      <c r="D68" s="188"/>
      <c r="E68" s="188"/>
      <c r="F68" s="188">
        <v>5.0000000000000001E-3</v>
      </c>
      <c r="G68" s="188">
        <v>6008</v>
      </c>
      <c r="H68" s="188">
        <v>93.3</v>
      </c>
      <c r="I68" s="198"/>
      <c r="K68" t="str">
        <f>VLOOKUP(A68,quide!$A$1:M129,2,0)</f>
        <v>Взвешенные вещества</v>
      </c>
      <c r="P68" t="str">
        <f t="shared" si="0"/>
        <v xml:space="preserve">Взвешенные вещества - </v>
      </c>
    </row>
    <row r="69" spans="1:16" ht="31.5" customHeight="1" x14ac:dyDescent="0.25">
      <c r="A69" s="198">
        <v>2908</v>
      </c>
      <c r="B69" s="188">
        <v>22</v>
      </c>
      <c r="C69" s="188"/>
      <c r="D69" s="188">
        <v>3.55</v>
      </c>
      <c r="E69" s="188"/>
      <c r="F69" s="188"/>
      <c r="G69" s="188">
        <v>6013</v>
      </c>
      <c r="H69" s="188">
        <v>100</v>
      </c>
      <c r="I69" s="198"/>
      <c r="K69" t="str">
        <f>VLOOKUP(A69,quide!$A$1:M130,2,0)</f>
        <v>Пыль неорганическая, содержащая двуокись кремния, в %: - 70-20</v>
      </c>
      <c r="P69" t="str">
        <f t="shared" si="0"/>
        <v>Пыль неорганическая, содержащая двуокись кремния, в %: - 70-20 - 3,55</v>
      </c>
    </row>
    <row r="70" spans="1:16" ht="31.5" customHeight="1" x14ac:dyDescent="0.25">
      <c r="A70" s="198">
        <v>2908</v>
      </c>
      <c r="B70" s="188">
        <v>8</v>
      </c>
      <c r="C70" s="188"/>
      <c r="D70" s="188"/>
      <c r="E70" s="188">
        <v>0.11</v>
      </c>
      <c r="F70" s="188"/>
      <c r="G70" s="188">
        <v>6013</v>
      </c>
      <c r="H70" s="188">
        <v>100</v>
      </c>
      <c r="I70" s="198"/>
      <c r="K70" t="str">
        <f>VLOOKUP(A70,quide!$A$1:M131,2,0)</f>
        <v>Пыль неорганическая, содержащая двуокись кремния, в %: - 70-20</v>
      </c>
      <c r="P70" t="str">
        <f t="shared" si="0"/>
        <v xml:space="preserve">Пыль неорганическая, содержащая двуокись кремния, в %: - 70-20 - </v>
      </c>
    </row>
    <row r="71" spans="1:16" ht="31.5" customHeight="1" x14ac:dyDescent="0.25">
      <c r="A71" s="198">
        <v>2908</v>
      </c>
      <c r="B71" s="188">
        <v>27</v>
      </c>
      <c r="C71" s="188"/>
      <c r="D71" s="188"/>
      <c r="E71" s="188"/>
      <c r="F71" s="188">
        <v>0.03</v>
      </c>
      <c r="G71" s="188">
        <v>6013</v>
      </c>
      <c r="H71" s="188">
        <v>100</v>
      </c>
      <c r="I71" s="198"/>
      <c r="K71" t="str">
        <f>VLOOKUP(A71,quide!$A$1:M132,2,0)</f>
        <v>Пыль неорганическая, содержащая двуокись кремния, в %: - 70-20</v>
      </c>
      <c r="P71" t="str">
        <f t="shared" si="0"/>
        <v xml:space="preserve">Пыль неорганическая, содержащая двуокись кремния, в %: - 70-20 - </v>
      </c>
    </row>
    <row r="72" spans="1:16" ht="31.5" customHeight="1" x14ac:dyDescent="0.25">
      <c r="A72" s="277">
        <v>6003</v>
      </c>
      <c r="B72" s="189">
        <v>22</v>
      </c>
      <c r="C72" s="189"/>
      <c r="D72" s="189">
        <v>0.18</v>
      </c>
      <c r="E72" s="189"/>
      <c r="F72" s="189"/>
      <c r="G72" s="189">
        <v>6013</v>
      </c>
      <c r="H72" s="189">
        <v>93</v>
      </c>
      <c r="I72" s="83"/>
      <c r="K72" t="str">
        <f>VLOOKUP(A72,quide!$A$1:M133,2,0)</f>
        <v>(2) 303  333</v>
      </c>
      <c r="P72" t="str">
        <f t="shared" ref="P72:P73" si="1">CONCATENATE(K72," - ",F72)</f>
        <v xml:space="preserve">(2) 303  333 - </v>
      </c>
    </row>
    <row r="73" spans="1:16" ht="31.5" customHeight="1" x14ac:dyDescent="0.25">
      <c r="A73" s="277">
        <v>6003</v>
      </c>
      <c r="B73" s="189">
        <v>8</v>
      </c>
      <c r="C73" s="189"/>
      <c r="D73" s="189"/>
      <c r="E73" s="189">
        <v>0.01</v>
      </c>
      <c r="F73" s="189"/>
      <c r="G73" s="189">
        <v>6013</v>
      </c>
      <c r="H73" s="189">
        <v>87.4</v>
      </c>
      <c r="I73" s="83"/>
      <c r="K73" t="str">
        <f>VLOOKUP(A73,quide!$A$1:M134,2,0)</f>
        <v>(2) 303  333</v>
      </c>
      <c r="P73" t="str">
        <f t="shared" si="1"/>
        <v xml:space="preserve">(2) 303  333 - </v>
      </c>
    </row>
    <row r="74" spans="1:16" ht="31.5" customHeight="1" x14ac:dyDescent="0.25">
      <c r="A74" s="277">
        <v>6003</v>
      </c>
      <c r="B74" s="189">
        <v>27</v>
      </c>
      <c r="C74" s="189"/>
      <c r="D74" s="189"/>
      <c r="E74" s="189"/>
      <c r="F74" s="189">
        <v>4.0000000000000001E-3</v>
      </c>
      <c r="G74" s="189">
        <v>6013</v>
      </c>
      <c r="H74" s="189">
        <v>81.5</v>
      </c>
      <c r="I74" s="83"/>
      <c r="K74" t="str">
        <f>VLOOKUP(A74,quide!$A$1:M135,2,0)</f>
        <v>(2) 303  333</v>
      </c>
      <c r="P74" t="str">
        <f t="shared" ref="P74:P94" si="2">CONCATENATE(K74," - ",F74)</f>
        <v>(2) 303  333 - 0,004</v>
      </c>
    </row>
    <row r="75" spans="1:16" ht="31.5" customHeight="1" x14ac:dyDescent="0.25">
      <c r="A75" s="277">
        <v>6004</v>
      </c>
      <c r="B75" s="189">
        <v>22</v>
      </c>
      <c r="C75" s="189"/>
      <c r="D75" s="189">
        <v>0.38</v>
      </c>
      <c r="E75" s="189"/>
      <c r="F75" s="189"/>
      <c r="G75" s="189">
        <v>6013</v>
      </c>
      <c r="H75" s="189">
        <v>96.7</v>
      </c>
      <c r="I75" s="83"/>
      <c r="K75" t="str">
        <f>VLOOKUP(A75,quide!$A$1:M136,2,0)</f>
        <v>(3) 303  333 1325</v>
      </c>
      <c r="P75" t="str">
        <f t="shared" si="2"/>
        <v xml:space="preserve">(3) 303  333 1325 - </v>
      </c>
    </row>
    <row r="76" spans="1:16" ht="31.5" customHeight="1" x14ac:dyDescent="0.25">
      <c r="A76" s="277">
        <v>6004</v>
      </c>
      <c r="B76" s="189">
        <v>8</v>
      </c>
      <c r="C76" s="189"/>
      <c r="D76" s="189"/>
      <c r="E76" s="189"/>
      <c r="F76" s="189">
        <v>0.03</v>
      </c>
      <c r="G76" s="189">
        <v>6013</v>
      </c>
      <c r="H76" s="189">
        <v>93.9</v>
      </c>
      <c r="I76" s="83"/>
      <c r="K76" t="str">
        <f>VLOOKUP(A76,quide!$A$1:M137,2,0)</f>
        <v>(3) 303  333 1325</v>
      </c>
      <c r="P76" t="str">
        <f t="shared" si="2"/>
        <v>(3) 303  333 1325 - 0,03</v>
      </c>
    </row>
    <row r="77" spans="1:16" ht="31.5" customHeight="1" x14ac:dyDescent="0.25">
      <c r="A77" s="277">
        <v>6004</v>
      </c>
      <c r="B77" s="189">
        <v>27</v>
      </c>
      <c r="C77" s="189"/>
      <c r="D77" s="189"/>
      <c r="E77" s="189"/>
      <c r="F77" s="189">
        <v>7.0000000000000001E-3</v>
      </c>
      <c r="G77" s="189">
        <v>6013</v>
      </c>
      <c r="H77" s="189">
        <v>90.7</v>
      </c>
      <c r="I77" s="83"/>
      <c r="K77" t="str">
        <f>VLOOKUP(A77,quide!$A$1:M138,2,0)</f>
        <v>(3) 303  333 1325</v>
      </c>
      <c r="P77" t="str">
        <f t="shared" si="2"/>
        <v>(3) 303  333 1325 - 0,007</v>
      </c>
    </row>
    <row r="78" spans="1:16" ht="31.5" customHeight="1" x14ac:dyDescent="0.25">
      <c r="A78" s="277">
        <v>6005</v>
      </c>
      <c r="B78" s="189">
        <v>22</v>
      </c>
      <c r="C78" s="189"/>
      <c r="D78" s="189">
        <v>0.28999999999999998</v>
      </c>
      <c r="E78" s="189"/>
      <c r="F78" s="189"/>
      <c r="G78" s="189">
        <v>6013</v>
      </c>
      <c r="H78" s="189">
        <v>99</v>
      </c>
      <c r="I78" s="83"/>
      <c r="K78" t="str">
        <f>VLOOKUP(A78,quide!$A$1:M139,2,0)</f>
        <v>(2) 303  1325</v>
      </c>
      <c r="P78" t="str">
        <f t="shared" si="2"/>
        <v xml:space="preserve">(2) 303  1325 - </v>
      </c>
    </row>
    <row r="79" spans="1:16" ht="31.5" customHeight="1" x14ac:dyDescent="0.25">
      <c r="A79" s="277">
        <v>6005</v>
      </c>
      <c r="B79" s="189">
        <v>8</v>
      </c>
      <c r="C79" s="189"/>
      <c r="D79" s="189"/>
      <c r="E79" s="189">
        <v>0.02</v>
      </c>
      <c r="F79" s="189"/>
      <c r="G79" s="189">
        <v>6013</v>
      </c>
      <c r="H79" s="189">
        <v>98.1</v>
      </c>
      <c r="I79" s="83"/>
      <c r="K79" t="str">
        <f>VLOOKUP(A79,quide!$A$1:M140,2,0)</f>
        <v>(2) 303  1325</v>
      </c>
      <c r="P79" t="str">
        <f t="shared" si="2"/>
        <v xml:space="preserve">(2) 303  1325 - </v>
      </c>
    </row>
    <row r="80" spans="1:16" ht="31.5" customHeight="1" x14ac:dyDescent="0.25">
      <c r="A80" s="277">
        <v>6005</v>
      </c>
      <c r="B80" s="189">
        <v>27</v>
      </c>
      <c r="C80" s="189"/>
      <c r="D80" s="189"/>
      <c r="E80" s="189"/>
      <c r="F80" s="189">
        <v>5.0000000000000001E-3</v>
      </c>
      <c r="G80" s="189">
        <v>6013</v>
      </c>
      <c r="H80" s="189">
        <v>97.1</v>
      </c>
      <c r="I80" s="83"/>
      <c r="K80" t="str">
        <f>VLOOKUP(A80,quide!$A$1:M141,2,0)</f>
        <v>(2) 303  1325</v>
      </c>
      <c r="P80" t="str">
        <f t="shared" si="2"/>
        <v>(2) 303  1325 - 0,005</v>
      </c>
    </row>
    <row r="81" spans="1:16" ht="31.5" customHeight="1" x14ac:dyDescent="0.25">
      <c r="A81" s="277">
        <v>6035</v>
      </c>
      <c r="B81" s="189">
        <v>22</v>
      </c>
      <c r="C81" s="189"/>
      <c r="D81" s="189">
        <v>0.28999999999999998</v>
      </c>
      <c r="E81" s="189"/>
      <c r="F81" s="189"/>
      <c r="G81" s="189">
        <v>6013</v>
      </c>
      <c r="H81" s="189">
        <v>96.7</v>
      </c>
      <c r="I81" s="83"/>
      <c r="K81" t="str">
        <f>VLOOKUP(A81,quide!$A$1:M142,2,0)</f>
        <v>(2) 333  1325</v>
      </c>
      <c r="P81" t="str">
        <f t="shared" si="2"/>
        <v xml:space="preserve">(2) 333  1325 - </v>
      </c>
    </row>
    <row r="82" spans="1:16" ht="31.5" customHeight="1" x14ac:dyDescent="0.25">
      <c r="A82" s="277">
        <v>6035</v>
      </c>
      <c r="B82" s="189">
        <v>8</v>
      </c>
      <c r="C82" s="189"/>
      <c r="D82" s="189"/>
      <c r="E82" s="189">
        <v>0.02</v>
      </c>
      <c r="F82" s="189"/>
      <c r="G82" s="189">
        <v>6013</v>
      </c>
      <c r="H82" s="189">
        <v>93.3</v>
      </c>
      <c r="I82" s="83"/>
      <c r="K82" t="str">
        <f>VLOOKUP(A82,quide!$A$1:M143,2,0)</f>
        <v>(2) 333  1325</v>
      </c>
      <c r="P82" t="str">
        <f t="shared" si="2"/>
        <v xml:space="preserve">(2) 333  1325 - </v>
      </c>
    </row>
    <row r="83" spans="1:16" ht="31.5" customHeight="1" x14ac:dyDescent="0.25">
      <c r="A83" s="277">
        <v>6035</v>
      </c>
      <c r="B83" s="189">
        <v>27</v>
      </c>
      <c r="C83" s="189"/>
      <c r="D83" s="189"/>
      <c r="E83" s="189"/>
      <c r="F83" s="189">
        <v>6.0000000000000001E-3</v>
      </c>
      <c r="G83" s="189">
        <v>6013</v>
      </c>
      <c r="H83" s="189">
        <v>90.7</v>
      </c>
      <c r="I83" s="83"/>
      <c r="K83" t="str">
        <f>VLOOKUP(A83,quide!$A$1:M144,2,0)</f>
        <v>(2) 333  1325</v>
      </c>
      <c r="P83" t="str">
        <f t="shared" si="2"/>
        <v>(2) 333  1325 - 0,006</v>
      </c>
    </row>
    <row r="84" spans="1:16" ht="31.5" customHeight="1" x14ac:dyDescent="0.25">
      <c r="A84" s="277">
        <v>6043</v>
      </c>
      <c r="B84" s="189">
        <v>22</v>
      </c>
      <c r="C84" s="189"/>
      <c r="D84" s="189">
        <v>0.22</v>
      </c>
      <c r="E84" s="189"/>
      <c r="F84" s="189"/>
      <c r="G84" s="189">
        <v>6013</v>
      </c>
      <c r="H84" s="189">
        <v>65.8</v>
      </c>
      <c r="I84" s="83"/>
      <c r="K84" t="str">
        <f>VLOOKUP(A84,quide!$A$1:M145,2,0)</f>
        <v>(2) 330  333</v>
      </c>
      <c r="P84" t="str">
        <f t="shared" si="2"/>
        <v xml:space="preserve">(2) 330  333 - </v>
      </c>
    </row>
    <row r="85" spans="1:16" ht="31.5" customHeight="1" x14ac:dyDescent="0.25">
      <c r="A85" s="277">
        <v>6043</v>
      </c>
      <c r="B85" s="189">
        <v>7</v>
      </c>
      <c r="C85" s="189"/>
      <c r="D85" s="189"/>
      <c r="E85" s="189">
        <v>0.02</v>
      </c>
      <c r="F85" s="189"/>
      <c r="G85" s="189">
        <v>6013</v>
      </c>
      <c r="H85" s="189">
        <v>53.3</v>
      </c>
      <c r="I85" s="83"/>
      <c r="K85" t="str">
        <f>VLOOKUP(A85,quide!$A$1:M146,2,0)</f>
        <v>(2) 330  333</v>
      </c>
      <c r="P85" t="str">
        <f t="shared" si="2"/>
        <v xml:space="preserve">(2) 330  333 - </v>
      </c>
    </row>
    <row r="86" spans="1:16" ht="31.5" customHeight="1" x14ac:dyDescent="0.25">
      <c r="A86" s="277">
        <v>6043</v>
      </c>
      <c r="B86" s="189">
        <v>27</v>
      </c>
      <c r="C86" s="189"/>
      <c r="D86" s="189"/>
      <c r="E86" s="189"/>
      <c r="F86" s="189">
        <v>6.0000000000000001E-3</v>
      </c>
      <c r="G86" s="189">
        <v>6013</v>
      </c>
      <c r="H86" s="189">
        <v>48.2</v>
      </c>
      <c r="I86" s="83"/>
      <c r="K86" t="str">
        <f>VLOOKUP(A86,quide!$A$1:M147,2,0)</f>
        <v>(2) 330  333</v>
      </c>
      <c r="P86" t="str">
        <f t="shared" si="2"/>
        <v>(2) 330  333 - 0,006</v>
      </c>
    </row>
    <row r="87" spans="1:16" ht="31.5" customHeight="1" x14ac:dyDescent="0.25">
      <c r="A87" s="277">
        <v>6046</v>
      </c>
      <c r="B87" s="189">
        <v>22</v>
      </c>
      <c r="C87" s="189"/>
      <c r="D87" s="189">
        <v>3.57</v>
      </c>
      <c r="E87" s="189"/>
      <c r="F87" s="189"/>
      <c r="G87" s="189">
        <v>6013</v>
      </c>
      <c r="H87" s="189">
        <v>99.6</v>
      </c>
      <c r="I87" s="83"/>
      <c r="K87" t="str">
        <f>VLOOKUP(A87,quide!$A$1:M148,2,0)</f>
        <v>(2) 337  2908</v>
      </c>
      <c r="P87" t="str">
        <f t="shared" si="2"/>
        <v xml:space="preserve">(2) 337  2908 - </v>
      </c>
    </row>
    <row r="88" spans="1:16" ht="31.5" customHeight="1" x14ac:dyDescent="0.25">
      <c r="A88" s="277">
        <v>6046</v>
      </c>
      <c r="B88" s="189">
        <v>8</v>
      </c>
      <c r="C88" s="189"/>
      <c r="D88" s="189"/>
      <c r="E88" s="189">
        <v>0.11</v>
      </c>
      <c r="F88" s="189"/>
      <c r="G88" s="189">
        <v>6013</v>
      </c>
      <c r="H88" s="189">
        <v>98.3</v>
      </c>
      <c r="I88" s="83"/>
      <c r="K88" t="str">
        <f>VLOOKUP(A88,quide!$A$1:M149,2,0)</f>
        <v>(2) 337  2908</v>
      </c>
      <c r="P88" t="str">
        <f t="shared" si="2"/>
        <v xml:space="preserve">(2) 337  2908 - </v>
      </c>
    </row>
    <row r="89" spans="1:16" ht="31.5" customHeight="1" x14ac:dyDescent="0.25">
      <c r="A89" s="277">
        <v>6046</v>
      </c>
      <c r="B89" s="189">
        <v>27</v>
      </c>
      <c r="C89" s="189"/>
      <c r="D89" s="189"/>
      <c r="E89" s="189"/>
      <c r="F89" s="189">
        <v>0.03</v>
      </c>
      <c r="G89" s="189">
        <v>6013</v>
      </c>
      <c r="H89" s="189">
        <v>97.7</v>
      </c>
      <c r="I89" s="83"/>
      <c r="K89" t="str">
        <f>VLOOKUP(A89,quide!$A$1:M150,2,0)</f>
        <v>(2) 337  2908</v>
      </c>
      <c r="P89" t="str">
        <f t="shared" si="2"/>
        <v>(2) 337  2908 - 0,03</v>
      </c>
    </row>
    <row r="90" spans="1:16" ht="31.5" customHeight="1" x14ac:dyDescent="0.25">
      <c r="A90" s="277">
        <v>6204</v>
      </c>
      <c r="B90" s="189">
        <v>23</v>
      </c>
      <c r="C90" s="189"/>
      <c r="D90" s="189">
        <v>1.3</v>
      </c>
      <c r="E90" s="189"/>
      <c r="F90" s="189"/>
      <c r="G90" s="189">
        <v>6010</v>
      </c>
      <c r="H90" s="189">
        <v>63.1</v>
      </c>
      <c r="I90" s="83"/>
      <c r="K90" t="str">
        <f>VLOOKUP(A90,quide!$A$1:M151,2,0)</f>
        <v>(2) 301  330</v>
      </c>
      <c r="P90" t="str">
        <f t="shared" si="2"/>
        <v xml:space="preserve">(2) 301  330 - </v>
      </c>
    </row>
    <row r="91" spans="1:16" ht="31.5" customHeight="1" x14ac:dyDescent="0.25">
      <c r="A91" s="277">
        <v>6204</v>
      </c>
      <c r="B91" s="189">
        <v>7</v>
      </c>
      <c r="C91" s="189"/>
      <c r="D91" s="189"/>
      <c r="E91" s="189">
        <v>0.09</v>
      </c>
      <c r="F91" s="189"/>
      <c r="G91" s="189">
        <v>6013</v>
      </c>
      <c r="H91" s="189">
        <v>45.7</v>
      </c>
      <c r="I91" s="83"/>
      <c r="K91" t="str">
        <f>VLOOKUP(A91,quide!$A$1:M152,2,0)</f>
        <v>(2) 301  330</v>
      </c>
      <c r="P91" t="str">
        <f t="shared" si="2"/>
        <v xml:space="preserve">(2) 301  330 - </v>
      </c>
    </row>
    <row r="92" spans="1:16" ht="31.5" customHeight="1" x14ac:dyDescent="0.25">
      <c r="A92" s="277">
        <v>6204</v>
      </c>
      <c r="B92" s="189">
        <v>27</v>
      </c>
      <c r="C92" s="189"/>
      <c r="D92" s="189"/>
      <c r="E92" s="189"/>
      <c r="F92" s="189">
        <v>0.03</v>
      </c>
      <c r="G92" s="189">
        <v>6013</v>
      </c>
      <c r="H92" s="189">
        <v>41.1</v>
      </c>
      <c r="I92" s="83"/>
      <c r="K92" t="str">
        <f>VLOOKUP(A92,quide!$A$1:M153,2,0)</f>
        <v>(2) 301  330</v>
      </c>
      <c r="P92" t="str">
        <f t="shared" si="2"/>
        <v>(2) 301  330 - 0,03</v>
      </c>
    </row>
    <row r="93" spans="1:16" ht="31.5" customHeight="1" x14ac:dyDescent="0.25">
      <c r="A93" s="277">
        <v>6205</v>
      </c>
      <c r="B93" s="189">
        <v>23</v>
      </c>
      <c r="C93" s="189"/>
      <c r="D93" s="189">
        <v>0.11</v>
      </c>
      <c r="E93" s="189"/>
      <c r="F93" s="189"/>
      <c r="G93" s="189">
        <v>6010</v>
      </c>
      <c r="H93" s="189">
        <v>61.2</v>
      </c>
      <c r="I93" s="83"/>
      <c r="K93" t="str">
        <f>VLOOKUP(A93,quide!$A$1:M154,2,0)</f>
        <v>(2) 330  342</v>
      </c>
      <c r="P93" t="str">
        <f t="shared" si="2"/>
        <v xml:space="preserve">(2) 330  342 - </v>
      </c>
    </row>
    <row r="94" spans="1:16" ht="31.5" customHeight="1" x14ac:dyDescent="0.25">
      <c r="A94" s="277">
        <v>6205</v>
      </c>
      <c r="B94" s="189">
        <v>7</v>
      </c>
      <c r="C94" s="189"/>
      <c r="D94" s="189"/>
      <c r="E94" s="189">
        <v>8.0000000000000002E-3</v>
      </c>
      <c r="F94" s="189"/>
      <c r="G94" s="189">
        <v>6013</v>
      </c>
      <c r="H94" s="189">
        <v>52.1</v>
      </c>
      <c r="I94" s="83"/>
      <c r="K94" t="str">
        <f>VLOOKUP(A94,quide!$A$1:M155,2,0)</f>
        <v>(2) 330  342</v>
      </c>
      <c r="P94" t="str">
        <f t="shared" si="2"/>
        <v xml:space="preserve">(2) 330  342 - </v>
      </c>
    </row>
    <row r="95" spans="1:16" ht="31.5" customHeight="1" x14ac:dyDescent="0.25">
      <c r="A95" s="277">
        <v>6205</v>
      </c>
      <c r="B95" s="189">
        <v>27</v>
      </c>
      <c r="C95" s="189"/>
      <c r="D95" s="189"/>
      <c r="E95" s="189"/>
      <c r="F95" s="189">
        <v>3.0000000000000001E-3</v>
      </c>
      <c r="G95" s="189">
        <v>6013</v>
      </c>
      <c r="H95" s="189">
        <v>45.7</v>
      </c>
      <c r="I95" s="83"/>
      <c r="K95" t="str">
        <f>VLOOKUP(A95,quide!$A$1:M156,2,0)</f>
        <v>(2) 330  342</v>
      </c>
    </row>
    <row r="96" spans="1:16" ht="15.75" x14ac:dyDescent="0.25">
      <c r="A96" s="130"/>
      <c r="B96" s="131"/>
      <c r="C96" s="131" t="s">
        <v>55</v>
      </c>
      <c r="D96" s="131"/>
      <c r="E96" s="131"/>
      <c r="F96" s="131"/>
      <c r="G96" s="131"/>
      <c r="H96" s="131"/>
      <c r="I96" s="140"/>
    </row>
    <row r="97" spans="1:13" x14ac:dyDescent="0.25">
      <c r="A97" s="33" t="s">
        <v>301</v>
      </c>
      <c r="B97" s="33"/>
      <c r="C97" s="33"/>
      <c r="D97" s="33"/>
      <c r="E97" s="33"/>
      <c r="F97" s="33"/>
      <c r="G97" s="33"/>
      <c r="H97" s="33"/>
      <c r="I97" s="33"/>
    </row>
    <row r="104" spans="1:13" x14ac:dyDescent="0.25">
      <c r="A104" s="26"/>
      <c r="B104" s="26"/>
      <c r="C104" s="26"/>
      <c r="D104" s="26"/>
      <c r="E104" s="26"/>
      <c r="F104" s="26"/>
      <c r="G104" s="26"/>
      <c r="H104" s="26"/>
      <c r="I104" s="26"/>
    </row>
    <row r="105" spans="1:13" x14ac:dyDescent="0.25">
      <c r="A105" s="26"/>
      <c r="B105" s="26"/>
      <c r="C105" s="26"/>
    </row>
    <row r="112" spans="1:13" x14ac:dyDescent="0.25">
      <c r="M112" s="291"/>
    </row>
    <row r="113" spans="13:13" x14ac:dyDescent="0.25">
      <c r="M113" s="291"/>
    </row>
    <row r="114" spans="13:13" x14ac:dyDescent="0.25">
      <c r="M114" s="291"/>
    </row>
    <row r="115" spans="13:13" x14ac:dyDescent="0.25">
      <c r="M115" s="291"/>
    </row>
    <row r="116" spans="13:13" x14ac:dyDescent="0.25">
      <c r="M116" s="291"/>
    </row>
    <row r="117" spans="13:13" x14ac:dyDescent="0.25">
      <c r="M117" s="291"/>
    </row>
    <row r="118" spans="13:13" x14ac:dyDescent="0.25">
      <c r="M118" s="291"/>
    </row>
    <row r="119" spans="13:13" x14ac:dyDescent="0.25">
      <c r="M119" s="291"/>
    </row>
    <row r="120" spans="13:13" x14ac:dyDescent="0.25">
      <c r="M120" s="291"/>
    </row>
    <row r="121" spans="13:13" x14ac:dyDescent="0.25">
      <c r="M121" s="291"/>
    </row>
    <row r="122" spans="13:13" x14ac:dyDescent="0.25">
      <c r="M122" s="291"/>
    </row>
    <row r="123" spans="13:13" x14ac:dyDescent="0.25">
      <c r="M123" s="291"/>
    </row>
    <row r="124" spans="13:13" x14ac:dyDescent="0.25">
      <c r="M124" s="291"/>
    </row>
    <row r="125" spans="13:13" x14ac:dyDescent="0.25">
      <c r="M125" s="291"/>
    </row>
    <row r="126" spans="13:13" x14ac:dyDescent="0.25">
      <c r="M126" s="291"/>
    </row>
  </sheetData>
  <mergeCells count="6">
    <mergeCell ref="I4:I6"/>
    <mergeCell ref="A4:A6"/>
    <mergeCell ref="B4:B6"/>
    <mergeCell ref="C4:C6"/>
    <mergeCell ref="D4:F5"/>
    <mergeCell ref="G4:H5"/>
  </mergeCells>
  <phoneticPr fontId="12" type="noConversion"/>
  <pageMargins left="0.7" right="0.7" top="0.75" bottom="0.75" header="0.3" footer="0.3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22C45-C9B5-47FF-9EF9-E741B912FEB9}">
  <sheetPr codeName="Sheet19"/>
  <dimension ref="A3:D38"/>
  <sheetViews>
    <sheetView workbookViewId="0">
      <selection activeCell="A19" sqref="A4:A34"/>
    </sheetView>
  </sheetViews>
  <sheetFormatPr defaultRowHeight="15" x14ac:dyDescent="0.25"/>
  <cols>
    <col min="1" max="1" width="114.140625" bestFit="1" customWidth="1"/>
    <col min="2" max="2" width="9" bestFit="1" customWidth="1"/>
    <col min="3" max="3" width="10" bestFit="1" customWidth="1"/>
  </cols>
  <sheetData>
    <row r="3" spans="1:4" x14ac:dyDescent="0.25">
      <c r="A3" s="107" t="s">
        <v>274</v>
      </c>
      <c r="B3" t="s">
        <v>221</v>
      </c>
      <c r="C3" t="s">
        <v>222</v>
      </c>
      <c r="D3" t="s">
        <v>223</v>
      </c>
    </row>
    <row r="4" spans="1:4" x14ac:dyDescent="0.25">
      <c r="A4" s="2">
        <v>301</v>
      </c>
      <c r="B4" s="122">
        <v>0.11</v>
      </c>
      <c r="C4" s="122">
        <v>0.04</v>
      </c>
      <c r="D4">
        <f>MAX(B4,C4)</f>
        <v>0.11</v>
      </c>
    </row>
    <row r="5" spans="1:4" x14ac:dyDescent="0.25">
      <c r="A5" s="2">
        <v>304</v>
      </c>
      <c r="B5" s="122">
        <v>0.01</v>
      </c>
      <c r="C5" s="122">
        <v>4.0000000000000001E-3</v>
      </c>
      <c r="D5">
        <f t="shared" ref="D5:D38" si="0">MAX(B5,C5)</f>
        <v>0.01</v>
      </c>
    </row>
    <row r="6" spans="1:4" x14ac:dyDescent="0.25">
      <c r="A6" s="2" t="s">
        <v>275</v>
      </c>
      <c r="B6" s="122"/>
      <c r="C6" s="122"/>
      <c r="D6">
        <f t="shared" si="0"/>
        <v>0</v>
      </c>
    </row>
    <row r="7" spans="1:4" x14ac:dyDescent="0.25">
      <c r="A7" s="2">
        <v>303</v>
      </c>
      <c r="B7" s="122">
        <v>6.0000000000000001E-3</v>
      </c>
      <c r="C7" s="122">
        <v>2E-3</v>
      </c>
      <c r="D7">
        <f t="shared" si="0"/>
        <v>6.0000000000000001E-3</v>
      </c>
    </row>
    <row r="8" spans="1:4" x14ac:dyDescent="0.25">
      <c r="A8" s="2">
        <v>333</v>
      </c>
      <c r="B8" s="122">
        <v>7.0000000000000001E-3</v>
      </c>
      <c r="C8" s="122">
        <v>2E-3</v>
      </c>
      <c r="D8">
        <f t="shared" si="0"/>
        <v>7.0000000000000001E-3</v>
      </c>
    </row>
    <row r="9" spans="1:4" x14ac:dyDescent="0.25">
      <c r="A9" s="2">
        <v>123</v>
      </c>
      <c r="B9" s="122">
        <v>1.0000000000000001E-5</v>
      </c>
      <c r="C9" s="122">
        <v>1.9999999999999999E-6</v>
      </c>
      <c r="D9">
        <f t="shared" si="0"/>
        <v>1.0000000000000001E-5</v>
      </c>
    </row>
    <row r="10" spans="1:4" x14ac:dyDescent="0.25">
      <c r="A10" s="2">
        <v>143</v>
      </c>
      <c r="B10" s="122">
        <v>1E-3</v>
      </c>
      <c r="C10" s="122">
        <v>2.9999999999999997E-4</v>
      </c>
      <c r="D10">
        <f t="shared" si="0"/>
        <v>1E-3</v>
      </c>
    </row>
    <row r="11" spans="1:4" x14ac:dyDescent="0.25">
      <c r="A11" s="2">
        <v>328</v>
      </c>
      <c r="B11" s="122">
        <v>0.04</v>
      </c>
      <c r="C11" s="122">
        <v>0.01</v>
      </c>
      <c r="D11">
        <f t="shared" si="0"/>
        <v>0.04</v>
      </c>
    </row>
    <row r="12" spans="1:4" x14ac:dyDescent="0.25">
      <c r="A12" s="2">
        <v>330</v>
      </c>
      <c r="B12" s="122">
        <v>0.01</v>
      </c>
      <c r="C12" s="122">
        <v>4.0000000000000001E-3</v>
      </c>
      <c r="D12">
        <f t="shared" si="0"/>
        <v>0.01</v>
      </c>
    </row>
    <row r="13" spans="1:4" x14ac:dyDescent="0.25">
      <c r="A13" s="2">
        <v>337</v>
      </c>
      <c r="B13" s="122">
        <v>3.0000000000000001E-3</v>
      </c>
      <c r="C13" s="122">
        <v>8.0000000000000004E-4</v>
      </c>
      <c r="D13">
        <f t="shared" si="0"/>
        <v>3.0000000000000001E-3</v>
      </c>
    </row>
    <row r="14" spans="1:4" x14ac:dyDescent="0.25">
      <c r="A14" s="2">
        <v>342</v>
      </c>
      <c r="B14" s="122">
        <v>9.9999999999999995E-7</v>
      </c>
      <c r="C14" s="122">
        <v>2.9999999999999999E-7</v>
      </c>
      <c r="D14">
        <f t="shared" si="0"/>
        <v>9.9999999999999995E-7</v>
      </c>
    </row>
    <row r="15" spans="1:4" x14ac:dyDescent="0.25">
      <c r="A15" s="2">
        <v>703</v>
      </c>
      <c r="B15" s="122">
        <v>3.0000000000000001E-5</v>
      </c>
      <c r="C15" s="122">
        <v>1.0000000000000001E-5</v>
      </c>
      <c r="D15">
        <f t="shared" si="0"/>
        <v>3.0000000000000001E-5</v>
      </c>
    </row>
    <row r="16" spans="1:4" x14ac:dyDescent="0.25">
      <c r="A16" s="2">
        <v>1325</v>
      </c>
      <c r="B16" s="122">
        <v>0.01</v>
      </c>
      <c r="C16" s="122">
        <v>4.0000000000000001E-3</v>
      </c>
      <c r="D16">
        <f t="shared" si="0"/>
        <v>0.01</v>
      </c>
    </row>
    <row r="17" spans="1:4" x14ac:dyDescent="0.25">
      <c r="A17" s="2">
        <v>2704</v>
      </c>
      <c r="B17" s="122">
        <v>2.0000000000000002E-5</v>
      </c>
      <c r="C17" s="122">
        <v>5.0000000000000004E-6</v>
      </c>
      <c r="D17">
        <f t="shared" si="0"/>
        <v>2.0000000000000002E-5</v>
      </c>
    </row>
    <row r="18" spans="1:4" x14ac:dyDescent="0.25">
      <c r="A18" s="2">
        <v>2908</v>
      </c>
      <c r="B18" s="122">
        <v>0.11</v>
      </c>
      <c r="C18" s="122">
        <v>0.03</v>
      </c>
      <c r="D18">
        <f t="shared" si="0"/>
        <v>0.11</v>
      </c>
    </row>
    <row r="19" spans="1:4" x14ac:dyDescent="0.25">
      <c r="A19" s="2">
        <v>316</v>
      </c>
      <c r="B19" s="122">
        <v>1.9999999999999999E-6</v>
      </c>
      <c r="C19" s="122">
        <v>6.9999999999999997E-7</v>
      </c>
      <c r="D19">
        <f t="shared" si="0"/>
        <v>1.9999999999999999E-6</v>
      </c>
    </row>
    <row r="20" spans="1:4" x14ac:dyDescent="0.25">
      <c r="A20" s="2">
        <v>349</v>
      </c>
      <c r="B20" s="122">
        <v>1E-3</v>
      </c>
      <c r="C20" s="122">
        <v>4.0000000000000002E-4</v>
      </c>
      <c r="D20">
        <f t="shared" si="0"/>
        <v>1E-3</v>
      </c>
    </row>
    <row r="21" spans="1:4" x14ac:dyDescent="0.25">
      <c r="A21" s="2">
        <v>602</v>
      </c>
      <c r="B21" s="122">
        <v>2E-3</v>
      </c>
      <c r="C21" s="122">
        <v>8.0000000000000004E-4</v>
      </c>
      <c r="D21">
        <f t="shared" si="0"/>
        <v>2E-3</v>
      </c>
    </row>
    <row r="22" spans="1:4" x14ac:dyDescent="0.25">
      <c r="A22" s="2">
        <v>616</v>
      </c>
      <c r="B22" s="122">
        <v>5.0000000000000001E-3</v>
      </c>
      <c r="C22" s="122">
        <v>2E-3</v>
      </c>
      <c r="D22">
        <f t="shared" si="0"/>
        <v>5.0000000000000001E-3</v>
      </c>
    </row>
    <row r="23" spans="1:4" x14ac:dyDescent="0.25">
      <c r="A23" s="2">
        <v>621</v>
      </c>
      <c r="B23" s="122">
        <v>1E-3</v>
      </c>
      <c r="C23" s="122">
        <v>4.0000000000000002E-4</v>
      </c>
      <c r="D23">
        <f t="shared" si="0"/>
        <v>1E-3</v>
      </c>
    </row>
    <row r="24" spans="1:4" x14ac:dyDescent="0.25">
      <c r="A24" s="2">
        <v>627</v>
      </c>
      <c r="B24" s="122">
        <v>1E-3</v>
      </c>
      <c r="C24" s="122">
        <v>2.9999999999999997E-4</v>
      </c>
      <c r="D24">
        <f t="shared" si="0"/>
        <v>1E-3</v>
      </c>
    </row>
    <row r="25" spans="1:4" x14ac:dyDescent="0.25">
      <c r="A25" s="2">
        <v>2902</v>
      </c>
      <c r="B25" s="122">
        <v>0.02</v>
      </c>
      <c r="C25" s="122">
        <v>5.0000000000000001E-3</v>
      </c>
      <c r="D25">
        <f t="shared" si="0"/>
        <v>0.02</v>
      </c>
    </row>
    <row r="26" spans="1:4" x14ac:dyDescent="0.25">
      <c r="A26" s="2">
        <v>6003</v>
      </c>
      <c r="B26" s="122">
        <v>0.01</v>
      </c>
      <c r="C26" s="122">
        <v>4.0000000000000001E-3</v>
      </c>
      <c r="D26">
        <f t="shared" si="0"/>
        <v>0.01</v>
      </c>
    </row>
    <row r="27" spans="1:4" x14ac:dyDescent="0.25">
      <c r="A27" s="2">
        <v>6004</v>
      </c>
      <c r="B27" s="122"/>
      <c r="C27" s="122">
        <v>0.03</v>
      </c>
      <c r="D27">
        <f t="shared" si="0"/>
        <v>0.03</v>
      </c>
    </row>
    <row r="28" spans="1:4" x14ac:dyDescent="0.25">
      <c r="A28" s="2">
        <v>6005</v>
      </c>
      <c r="B28" s="122">
        <v>0.02</v>
      </c>
      <c r="C28" s="122">
        <v>5.0000000000000001E-3</v>
      </c>
      <c r="D28">
        <f t="shared" si="0"/>
        <v>0.02</v>
      </c>
    </row>
    <row r="29" spans="1:4" x14ac:dyDescent="0.25">
      <c r="A29" s="2">
        <v>6035</v>
      </c>
      <c r="B29" s="122">
        <v>0.02</v>
      </c>
      <c r="C29" s="122">
        <v>6.0000000000000001E-3</v>
      </c>
      <c r="D29">
        <f t="shared" si="0"/>
        <v>0.02</v>
      </c>
    </row>
    <row r="30" spans="1:4" x14ac:dyDescent="0.25">
      <c r="A30" s="2">
        <v>6043</v>
      </c>
      <c r="B30" s="122">
        <v>0.02</v>
      </c>
      <c r="C30" s="122">
        <v>6.0000000000000001E-3</v>
      </c>
      <c r="D30">
        <f t="shared" si="0"/>
        <v>0.02</v>
      </c>
    </row>
    <row r="31" spans="1:4" x14ac:dyDescent="0.25">
      <c r="A31" s="2">
        <v>6046</v>
      </c>
      <c r="B31" s="122">
        <v>0.11</v>
      </c>
      <c r="C31" s="122">
        <v>0.03</v>
      </c>
      <c r="D31">
        <f t="shared" si="0"/>
        <v>0.11</v>
      </c>
    </row>
    <row r="32" spans="1:4" x14ac:dyDescent="0.25">
      <c r="A32" s="2">
        <v>6204</v>
      </c>
      <c r="B32" s="122">
        <v>0.09</v>
      </c>
      <c r="C32" s="122">
        <v>0.03</v>
      </c>
      <c r="D32">
        <f t="shared" si="0"/>
        <v>0.09</v>
      </c>
    </row>
    <row r="33" spans="1:4" x14ac:dyDescent="0.25">
      <c r="A33" s="2">
        <v>6205</v>
      </c>
      <c r="B33" s="122">
        <v>8.0000000000000002E-3</v>
      </c>
      <c r="C33" s="122">
        <v>3.0000000000000001E-3</v>
      </c>
      <c r="D33">
        <f t="shared" si="0"/>
        <v>8.0000000000000002E-3</v>
      </c>
    </row>
    <row r="34" spans="1:4" x14ac:dyDescent="0.25">
      <c r="A34" s="2" t="s">
        <v>301</v>
      </c>
      <c r="B34" s="122"/>
      <c r="C34" s="122"/>
      <c r="D34">
        <f t="shared" si="0"/>
        <v>0</v>
      </c>
    </row>
    <row r="35" spans="1:4" x14ac:dyDescent="0.25">
      <c r="A35" s="2" t="s">
        <v>276</v>
      </c>
      <c r="B35" s="122">
        <v>0.11</v>
      </c>
      <c r="C35" s="122">
        <v>0.04</v>
      </c>
      <c r="D35">
        <f t="shared" si="0"/>
        <v>0.11</v>
      </c>
    </row>
    <row r="36" spans="1:4" x14ac:dyDescent="0.25">
      <c r="D36">
        <f t="shared" si="0"/>
        <v>0</v>
      </c>
    </row>
    <row r="37" spans="1:4" x14ac:dyDescent="0.25">
      <c r="D37">
        <f t="shared" si="0"/>
        <v>0</v>
      </c>
    </row>
    <row r="38" spans="1:4" x14ac:dyDescent="0.25">
      <c r="D38">
        <f t="shared" si="0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3C1C-6AA5-484B-AA86-0C61D612135A}">
  <sheetPr codeName="Sheet17"/>
  <dimension ref="A1:K882"/>
  <sheetViews>
    <sheetView zoomScaleNormal="100" workbookViewId="0">
      <selection activeCell="D8" sqref="D8"/>
    </sheetView>
  </sheetViews>
  <sheetFormatPr defaultRowHeight="15" x14ac:dyDescent="0.25"/>
  <cols>
    <col min="4" max="4" width="13.7109375" customWidth="1"/>
    <col min="5" max="5" width="11" customWidth="1"/>
    <col min="6" max="6" width="10.5703125" customWidth="1"/>
    <col min="7" max="7" width="19" customWidth="1"/>
    <col min="8" max="8" width="13" customWidth="1"/>
    <col min="9" max="10" width="11.7109375" customWidth="1"/>
    <col min="11" max="11" width="11.42578125" customWidth="1"/>
  </cols>
  <sheetData>
    <row r="1" spans="1:11" ht="15.75" x14ac:dyDescent="0.25">
      <c r="C1" s="370" t="s">
        <v>153</v>
      </c>
      <c r="D1" s="370"/>
      <c r="E1" s="370"/>
      <c r="F1" s="370"/>
      <c r="G1" s="370"/>
      <c r="H1" s="370"/>
      <c r="I1" s="370"/>
      <c r="J1" s="370"/>
      <c r="K1" s="370"/>
    </row>
    <row r="2" spans="1:11" ht="15.75" x14ac:dyDescent="0.25">
      <c r="C2" s="56"/>
      <c r="D2" s="56"/>
      <c r="E2" s="56"/>
      <c r="F2" s="56"/>
      <c r="G2" s="56"/>
      <c r="H2" s="56"/>
      <c r="J2" s="57" t="s">
        <v>201</v>
      </c>
      <c r="K2" s="56"/>
    </row>
    <row r="3" spans="1:11" ht="45" customHeight="1" x14ac:dyDescent="0.25"/>
    <row r="4" spans="1:11" ht="60" x14ac:dyDescent="0.25">
      <c r="C4" s="141" t="s">
        <v>143</v>
      </c>
      <c r="D4" s="142" t="s">
        <v>144</v>
      </c>
      <c r="E4" s="141" t="s">
        <v>145</v>
      </c>
      <c r="F4" s="141"/>
      <c r="G4" s="142" t="s">
        <v>146</v>
      </c>
      <c r="H4" s="142"/>
      <c r="I4" s="101" t="s">
        <v>147</v>
      </c>
      <c r="J4" s="101" t="s">
        <v>148</v>
      </c>
      <c r="K4" s="101" t="s">
        <v>149</v>
      </c>
    </row>
    <row r="5" spans="1:11" x14ac:dyDescent="0.25">
      <c r="A5" s="102" t="s">
        <v>210</v>
      </c>
      <c r="B5" t="s">
        <v>212</v>
      </c>
      <c r="C5" s="141"/>
      <c r="D5" s="142"/>
      <c r="E5" s="100" t="s">
        <v>150</v>
      </c>
      <c r="F5" s="100" t="s">
        <v>200</v>
      </c>
      <c r="G5" s="100" t="s">
        <v>151</v>
      </c>
      <c r="H5" s="100" t="s">
        <v>152</v>
      </c>
      <c r="I5" s="100" t="s">
        <v>152</v>
      </c>
      <c r="J5" s="100" t="s">
        <v>152</v>
      </c>
      <c r="K5" s="100" t="s">
        <v>152</v>
      </c>
    </row>
    <row r="6" spans="1:11" x14ac:dyDescent="0.25">
      <c r="A6">
        <v>1</v>
      </c>
      <c r="B6">
        <f>IF(ISBLANK(A6),0,IF(AND(ISERROR(VLOOKUP(VLOOKUP(A6,ishod_substance!A:G,7,0),$B$4:B5,1,0))=TRUE,VLOOKUP(A6,ishod_substance!A:G,7,0)&gt;0),VLOOKUP(A6,ishod_substance!A:G,7,0),0))</f>
        <v>7</v>
      </c>
      <c r="C6" s="78">
        <f>B6</f>
        <v>7</v>
      </c>
      <c r="D6" s="61" t="e">
        <f>VLOOKUP(C6,quide!A:B,2,0)</f>
        <v>#N/A</v>
      </c>
      <c r="E6" s="62" t="e">
        <f>VLOOKUP(C6,quide!$A$1:K1000,3,0)</f>
        <v>#N/A</v>
      </c>
      <c r="F6" s="62" t="e">
        <f>VLOOKUP(C6,quide!$A$1:K1000,5,0)</f>
        <v>#N/A</v>
      </c>
      <c r="G6" s="63" t="e">
        <f>E6*H6</f>
        <v>#N/A</v>
      </c>
      <c r="H6" s="62">
        <f>IFERROR(VLOOKUP(B6,tbl5cc_piv!A:D,4,0),0)</f>
        <v>0</v>
      </c>
      <c r="I6" s="62">
        <f>H6+H6*0.2</f>
        <v>0</v>
      </c>
      <c r="J6" s="62">
        <f>H6+H6*0.4</f>
        <v>0</v>
      </c>
      <c r="K6" s="62">
        <f>H6+H6*0.6</f>
        <v>0</v>
      </c>
    </row>
    <row r="7" spans="1:11" x14ac:dyDescent="0.25">
      <c r="A7">
        <v>2</v>
      </c>
      <c r="B7">
        <f>IF(ISBLANK(A7),0,IF(AND(ISERROR(VLOOKUP(VLOOKUP(A7,ishod_substance!A:G,7,0),$B$4:B6,1,0))=TRUE,VLOOKUP(A7,ishod_substance!A:G,7,0)&gt;0),VLOOKUP(A7,ishod_substance!A:G,7,0),0))</f>
        <v>410</v>
      </c>
      <c r="C7" s="78">
        <f t="shared" ref="C7:C70" si="0">B7</f>
        <v>410</v>
      </c>
      <c r="D7" s="61" t="str">
        <f>VLOOKUP(C7,quide!A:B,2,0)</f>
        <v>Метан</v>
      </c>
      <c r="E7" s="62">
        <f>VLOOKUP(C7,quide!$A$1:K1001,3,0)</f>
        <v>0</v>
      </c>
      <c r="F7" s="62">
        <f>VLOOKUP(C7,quide!$A$1:K1001,5,0)</f>
        <v>0</v>
      </c>
      <c r="G7" s="63">
        <f t="shared" ref="G7:G70" si="1">E7*H7</f>
        <v>0</v>
      </c>
      <c r="H7" s="62">
        <f>IFERROR(VLOOKUP(B7,tbl5cc_piv!A:D,4,0),0)</f>
        <v>0</v>
      </c>
      <c r="I7" s="62">
        <f t="shared" ref="I7:I70" si="2">H7+H7*0.2</f>
        <v>0</v>
      </c>
      <c r="J7" s="62">
        <f t="shared" ref="J7:J70" si="3">H7+H7*0.4</f>
        <v>0</v>
      </c>
      <c r="K7" s="62">
        <f t="shared" ref="K7:K70" si="4">H7+H7*0.6</f>
        <v>0</v>
      </c>
    </row>
    <row r="8" spans="1:11" x14ac:dyDescent="0.25">
      <c r="A8">
        <v>3</v>
      </c>
      <c r="B8">
        <f>IF(ISBLANK(A8),0,IF(AND(ISERROR(VLOOKUP(VLOOKUP(A8,ishod_substance!A:G,7,0),$B$4:B7,1,0))=TRUE,VLOOKUP(A8,ishod_substance!A:G,7,0)&gt;0),VLOOKUP(A8,ishod_substance!A:G,7,0),0))</f>
        <v>333</v>
      </c>
      <c r="C8" s="78">
        <f t="shared" si="0"/>
        <v>333</v>
      </c>
      <c r="D8" s="61" t="str">
        <f>VLOOKUP(C8,quide!A:B,2,0)</f>
        <v xml:space="preserve"> 
Дигидросульфид (Водород сернистый, дигидросульфид, гидросульфид)</v>
      </c>
      <c r="E8" s="62">
        <f>VLOOKUP(C8,quide!$A$1:K1002,3,0)</f>
        <v>8.0000000000000002E-3</v>
      </c>
      <c r="F8" s="62">
        <f>VLOOKUP(C8,quide!$A$1:K1002,5,0)</f>
        <v>2E-3</v>
      </c>
      <c r="G8" s="63">
        <f t="shared" si="1"/>
        <v>5.5999999999999999E-5</v>
      </c>
      <c r="H8" s="62">
        <f>IFERROR(VLOOKUP(B8,tbl5cc_piv!A:D,4,0),0)</f>
        <v>7.0000000000000001E-3</v>
      </c>
      <c r="I8" s="62">
        <f t="shared" si="2"/>
        <v>8.4000000000000012E-3</v>
      </c>
      <c r="J8" s="62">
        <f t="shared" si="3"/>
        <v>9.7999999999999997E-3</v>
      </c>
      <c r="K8" s="62">
        <f t="shared" si="4"/>
        <v>1.12E-2</v>
      </c>
    </row>
    <row r="9" spans="1:11" x14ac:dyDescent="0.25">
      <c r="A9">
        <v>4</v>
      </c>
      <c r="B9">
        <f>IF(ISBLANK(A9),0,IF(AND(ISERROR(VLOOKUP(VLOOKUP(A9,ishod_substance!A:G,7,0),$B$4:B8,1,0))=TRUE,VLOOKUP(A9,ishod_substance!A:G,7,0)&gt;0),VLOOKUP(A9,ishod_substance!A:G,7,0),0))</f>
        <v>602</v>
      </c>
      <c r="C9" s="78">
        <f t="shared" si="0"/>
        <v>602</v>
      </c>
      <c r="D9" s="61" t="str">
        <f>VLOOKUP(C9,quide!A:B,2,0)</f>
        <v>Бензол (Циклогексатриен; фенилгидрид)</v>
      </c>
      <c r="E9" s="62">
        <f>VLOOKUP(C9,quide!$A$1:K1003,3,0)</f>
        <v>0.3</v>
      </c>
      <c r="F9" s="62">
        <f>VLOOKUP(C9,quide!$A$1:K1003,5,0)</f>
        <v>5.0000000000000001E-3</v>
      </c>
      <c r="G9" s="63">
        <f t="shared" si="1"/>
        <v>5.9999999999999995E-4</v>
      </c>
      <c r="H9" s="62">
        <f>IFERROR(VLOOKUP(B9,tbl5cc_piv!A:D,4,0),0)</f>
        <v>2E-3</v>
      </c>
      <c r="I9" s="62">
        <f t="shared" si="2"/>
        <v>2.4000000000000002E-3</v>
      </c>
      <c r="J9" s="62">
        <f t="shared" si="3"/>
        <v>2.8E-3</v>
      </c>
      <c r="K9" s="62">
        <f t="shared" si="4"/>
        <v>3.1999999999999997E-3</v>
      </c>
    </row>
    <row r="10" spans="1:11" x14ac:dyDescent="0.25">
      <c r="A10">
        <v>5</v>
      </c>
      <c r="B10">
        <f>IF(ISBLANK(A10),0,IF(AND(ISERROR(VLOOKUP(VLOOKUP(A10,ishod_substance!A:G,7,0),$B$4:B9,1,0))=TRUE,VLOOKUP(A10,ishod_substance!A:G,7,0)&gt;0),VLOOKUP(A10,ishod_substance!A:G,7,0),0))</f>
        <v>337</v>
      </c>
      <c r="C10" s="78">
        <f t="shared" si="0"/>
        <v>337</v>
      </c>
      <c r="D10" s="61" t="str">
        <f>VLOOKUP(C10,quide!A:B,2,0)</f>
        <v>Углерода оксид (Углерод окись; углерод моноокись; угарный газ)</v>
      </c>
      <c r="E10" s="62">
        <f>VLOOKUP(C10,quide!$A$1:K1004,3,0)</f>
        <v>5</v>
      </c>
      <c r="F10" s="62">
        <f>VLOOKUP(C10,quide!$A$1:K1004,5,0)</f>
        <v>3</v>
      </c>
      <c r="G10" s="63">
        <f t="shared" si="1"/>
        <v>1.4999999999999999E-2</v>
      </c>
      <c r="H10" s="62">
        <f>IFERROR(VLOOKUP(B10,tbl5cc_piv!A:D,4,0),0)</f>
        <v>3.0000000000000001E-3</v>
      </c>
      <c r="I10" s="62">
        <f t="shared" si="2"/>
        <v>3.5999999999999999E-3</v>
      </c>
      <c r="J10" s="62">
        <f t="shared" si="3"/>
        <v>4.2000000000000006E-3</v>
      </c>
      <c r="K10" s="62">
        <f t="shared" si="4"/>
        <v>4.8000000000000004E-3</v>
      </c>
    </row>
    <row r="11" spans="1:11" x14ac:dyDescent="0.25">
      <c r="A11">
        <v>6</v>
      </c>
      <c r="B11">
        <f>IF(ISBLANK(A11),0,IF(AND(ISERROR(VLOOKUP(VLOOKUP(A11,ishod_substance!A:G,7,0),$B$4:B10,1,0))=TRUE,VLOOKUP(A11,ishod_substance!A:G,7,0)&gt;0),VLOOKUP(A11,ishod_substance!A:G,7,0),0))</f>
        <v>2902</v>
      </c>
      <c r="C11" s="78">
        <f t="shared" si="0"/>
        <v>2902</v>
      </c>
      <c r="D11" s="61" t="str">
        <f>VLOOKUP(C11,quide!A:B,2,0)</f>
        <v>Взвешенные вещества</v>
      </c>
      <c r="E11" s="62">
        <f>VLOOKUP(C11,quide!$A$1:K1005,3,0)</f>
        <v>0.5</v>
      </c>
      <c r="F11" s="62">
        <f>VLOOKUP(C11,quide!$A$1:K1005,5,0)</f>
        <v>7.4999999999999997E-2</v>
      </c>
      <c r="G11" s="63">
        <f t="shared" si="1"/>
        <v>0.01</v>
      </c>
      <c r="H11" s="62">
        <f>IFERROR(VLOOKUP(B11,tbl5cc_piv!A:D,4,0),0)</f>
        <v>0.02</v>
      </c>
      <c r="I11" s="62">
        <f t="shared" si="2"/>
        <v>2.4E-2</v>
      </c>
      <c r="J11" s="62">
        <f t="shared" si="3"/>
        <v>2.8000000000000001E-2</v>
      </c>
      <c r="K11" s="62">
        <f t="shared" si="4"/>
        <v>3.2000000000000001E-2</v>
      </c>
    </row>
    <row r="12" spans="1:11" x14ac:dyDescent="0.25">
      <c r="A12">
        <v>7</v>
      </c>
      <c r="B12">
        <f>IF(ISBLANK(A12),0,IF(AND(ISERROR(VLOOKUP(VLOOKUP(A12,ishod_substance!A:G,7,0),$B$4:B11,1,0))=TRUE,VLOOKUP(A12,ishod_substance!A:G,7,0)&gt;0),VLOOKUP(A12,ishod_substance!A:G,7,0),0))</f>
        <v>303</v>
      </c>
      <c r="C12" s="78">
        <f t="shared" si="0"/>
        <v>303</v>
      </c>
      <c r="D12" s="61" t="str">
        <f>VLOOKUP(C12,quide!A:B,2,0)</f>
        <v>Аммиак (Азота гидрид)</v>
      </c>
      <c r="E12" s="62">
        <f>VLOOKUP(C12,quide!$A$1:K1006,3,0)</f>
        <v>0.2</v>
      </c>
      <c r="F12" s="62">
        <f>VLOOKUP(C12,quide!$A$1:K1006,5,0)</f>
        <v>0.04</v>
      </c>
      <c r="G12" s="63">
        <f t="shared" si="1"/>
        <v>1.2000000000000001E-3</v>
      </c>
      <c r="H12" s="62">
        <f>IFERROR(VLOOKUP(B12,tbl5cc_piv!A:D,4,0),0)</f>
        <v>6.0000000000000001E-3</v>
      </c>
      <c r="I12" s="62">
        <f t="shared" si="2"/>
        <v>7.1999999999999998E-3</v>
      </c>
      <c r="J12" s="62">
        <f t="shared" si="3"/>
        <v>8.4000000000000012E-3</v>
      </c>
      <c r="K12" s="62">
        <f t="shared" si="4"/>
        <v>9.6000000000000009E-3</v>
      </c>
    </row>
    <row r="13" spans="1:11" x14ac:dyDescent="0.25">
      <c r="A13">
        <v>8</v>
      </c>
      <c r="B13">
        <f>IF(ISBLANK(A13),0,IF(AND(ISERROR(VLOOKUP(VLOOKUP(A13,ishod_substance!A:G,7,0),$B$4:B12,1,0))=TRUE,VLOOKUP(A13,ishod_substance!A:G,7,0)&gt;0),VLOOKUP(A13,ishod_substance!A:G,7,0),0))</f>
        <v>0</v>
      </c>
      <c r="C13" s="78">
        <f t="shared" si="0"/>
        <v>0</v>
      </c>
      <c r="D13" s="61" t="e">
        <f>VLOOKUP(C13,quide!A:B,2,0)</f>
        <v>#N/A</v>
      </c>
      <c r="E13" s="62" t="e">
        <f>VLOOKUP(C13,quide!$A$1:K1007,3,0)</f>
        <v>#N/A</v>
      </c>
      <c r="F13" s="62" t="e">
        <f>VLOOKUP(C13,quide!$A$1:K1007,5,0)</f>
        <v>#N/A</v>
      </c>
      <c r="G13" s="63" t="e">
        <f t="shared" si="1"/>
        <v>#N/A</v>
      </c>
      <c r="H13" s="62">
        <f>IFERROR(VLOOKUP(B13,tbl5cc_piv!A:D,4,0),0)</f>
        <v>0</v>
      </c>
      <c r="I13" s="62">
        <f t="shared" si="2"/>
        <v>0</v>
      </c>
      <c r="J13" s="62">
        <f t="shared" si="3"/>
        <v>0</v>
      </c>
      <c r="K13" s="62">
        <f t="shared" si="4"/>
        <v>0</v>
      </c>
    </row>
    <row r="14" spans="1:11" x14ac:dyDescent="0.25">
      <c r="A14">
        <v>9</v>
      </c>
      <c r="B14">
        <f>IF(ISBLANK(A14),0,IF(AND(ISERROR(VLOOKUP(VLOOKUP(A14,ishod_substance!A:G,7,0),$B$4:B13,1,0))=TRUE,VLOOKUP(A14,ishod_substance!A:G,7,0)&gt;0),VLOOKUP(A14,ishod_substance!A:G,7,0),0))</f>
        <v>0</v>
      </c>
      <c r="C14" s="78">
        <f t="shared" si="0"/>
        <v>0</v>
      </c>
      <c r="D14" s="61" t="e">
        <f>VLOOKUP(C14,quide!A:B,2,0)</f>
        <v>#N/A</v>
      </c>
      <c r="E14" s="62" t="e">
        <f>VLOOKUP(C14,quide!$A$1:K1008,3,0)</f>
        <v>#N/A</v>
      </c>
      <c r="F14" s="62" t="e">
        <f>VLOOKUP(C14,quide!$A$1:K1008,5,0)</f>
        <v>#N/A</v>
      </c>
      <c r="G14" s="63" t="e">
        <f t="shared" si="1"/>
        <v>#N/A</v>
      </c>
      <c r="H14" s="62">
        <f>IFERROR(VLOOKUP(B14,tbl5cc_piv!A:D,4,0),0)</f>
        <v>0</v>
      </c>
      <c r="I14" s="62">
        <f t="shared" si="2"/>
        <v>0</v>
      </c>
      <c r="J14" s="62">
        <f t="shared" si="3"/>
        <v>0</v>
      </c>
      <c r="K14" s="62">
        <f t="shared" si="4"/>
        <v>0</v>
      </c>
    </row>
    <row r="15" spans="1:11" x14ac:dyDescent="0.25">
      <c r="A15">
        <v>10</v>
      </c>
      <c r="B15">
        <f>IF(ISBLANK(A15),0,IF(AND(ISERROR(VLOOKUP(VLOOKUP(A15,ishod_substance!A:G,7,0),$B$4:B14,1,0))=TRUE,VLOOKUP(A15,ishod_substance!A:G,7,0)&gt;0),VLOOKUP(A15,ishod_substance!A:G,7,0),0))</f>
        <v>0</v>
      </c>
      <c r="C15" s="78">
        <f t="shared" si="0"/>
        <v>0</v>
      </c>
      <c r="D15" s="61" t="e">
        <f>VLOOKUP(C15,quide!A:B,2,0)</f>
        <v>#N/A</v>
      </c>
      <c r="E15" s="62" t="e">
        <f>VLOOKUP(C15,quide!$A$1:K1009,3,0)</f>
        <v>#N/A</v>
      </c>
      <c r="F15" s="62" t="e">
        <f>VLOOKUP(C15,quide!$A$1:K1009,5,0)</f>
        <v>#N/A</v>
      </c>
      <c r="G15" s="63" t="e">
        <f t="shared" si="1"/>
        <v>#N/A</v>
      </c>
      <c r="H15" s="62">
        <f>IFERROR(VLOOKUP(B15,tbl5cc_piv!A:D,4,0),0)</f>
        <v>0</v>
      </c>
      <c r="I15" s="62">
        <f t="shared" si="2"/>
        <v>0</v>
      </c>
      <c r="J15" s="62">
        <f t="shared" si="3"/>
        <v>0</v>
      </c>
      <c r="K15" s="62">
        <f t="shared" si="4"/>
        <v>0</v>
      </c>
    </row>
    <row r="16" spans="1:11" x14ac:dyDescent="0.25">
      <c r="A16">
        <v>11</v>
      </c>
      <c r="B16">
        <f>IF(ISBLANK(A16),0,IF(AND(ISERROR(VLOOKUP(VLOOKUP(A16,ishod_substance!A:G,7,0),$B$4:B15,1,0))=TRUE,VLOOKUP(A16,ishod_substance!A:G,7,0)&gt;0),VLOOKUP(A16,ishod_substance!A:G,7,0),0))</f>
        <v>0</v>
      </c>
      <c r="C16" s="78">
        <f t="shared" si="0"/>
        <v>0</v>
      </c>
      <c r="D16" s="61" t="e">
        <f>VLOOKUP(C16,quide!A:B,2,0)</f>
        <v>#N/A</v>
      </c>
      <c r="E16" s="62" t="e">
        <f>VLOOKUP(C16,quide!$A$1:K1010,3,0)</f>
        <v>#N/A</v>
      </c>
      <c r="F16" s="62" t="e">
        <f>VLOOKUP(C16,quide!$A$1:K1010,5,0)</f>
        <v>#N/A</v>
      </c>
      <c r="G16" s="63" t="e">
        <f t="shared" si="1"/>
        <v>#N/A</v>
      </c>
      <c r="H16" s="62">
        <f>IFERROR(VLOOKUP(B16,tbl5cc_piv!A:D,4,0),0)</f>
        <v>0</v>
      </c>
      <c r="I16" s="62">
        <f t="shared" si="2"/>
        <v>0</v>
      </c>
      <c r="J16" s="62">
        <f t="shared" si="3"/>
        <v>0</v>
      </c>
      <c r="K16" s="62">
        <f t="shared" si="4"/>
        <v>0</v>
      </c>
    </row>
    <row r="17" spans="1:11" x14ac:dyDescent="0.25">
      <c r="A17">
        <v>12</v>
      </c>
      <c r="B17">
        <f>IF(ISBLANK(A17),0,IF(AND(ISERROR(VLOOKUP(VLOOKUP(A17,ishod_substance!A:G,7,0),$B$4:B16,1,0))=TRUE,VLOOKUP(A17,ishod_substance!A:G,7,0)&gt;0),VLOOKUP(A17,ishod_substance!A:G,7,0),0))</f>
        <v>0</v>
      </c>
      <c r="C17" s="78">
        <f t="shared" si="0"/>
        <v>0</v>
      </c>
      <c r="D17" s="61" t="e">
        <f>VLOOKUP(C17,quide!A:B,2,0)</f>
        <v>#N/A</v>
      </c>
      <c r="E17" s="62" t="e">
        <f>VLOOKUP(C17,quide!$A$1:K1011,3,0)</f>
        <v>#N/A</v>
      </c>
      <c r="F17" s="62" t="e">
        <f>VLOOKUP(C17,quide!$A$1:K1011,5,0)</f>
        <v>#N/A</v>
      </c>
      <c r="G17" s="63" t="e">
        <f t="shared" si="1"/>
        <v>#N/A</v>
      </c>
      <c r="H17" s="62">
        <f>IFERROR(VLOOKUP(B17,tbl5cc_piv!A:D,4,0),0)</f>
        <v>0</v>
      </c>
      <c r="I17" s="62">
        <f t="shared" si="2"/>
        <v>0</v>
      </c>
      <c r="J17" s="62">
        <f t="shared" si="3"/>
        <v>0</v>
      </c>
      <c r="K17" s="62">
        <f t="shared" si="4"/>
        <v>0</v>
      </c>
    </row>
    <row r="18" spans="1:11" x14ac:dyDescent="0.25">
      <c r="A18">
        <v>13</v>
      </c>
      <c r="B18">
        <f>IF(ISBLANK(A18),0,IF(AND(ISERROR(VLOOKUP(VLOOKUP(A18,ishod_substance!A:G,7,0),$B$4:B17,1,0))=TRUE,VLOOKUP(A18,ishod_substance!A:G,7,0)&gt;0),VLOOKUP(A18,ishod_substance!A:G,7,0),0))</f>
        <v>0</v>
      </c>
      <c r="C18" s="78">
        <f t="shared" si="0"/>
        <v>0</v>
      </c>
      <c r="D18" s="61" t="e">
        <f>VLOOKUP(C18,quide!A:B,2,0)</f>
        <v>#N/A</v>
      </c>
      <c r="E18" s="62" t="e">
        <f>VLOOKUP(C18,quide!$A$1:K1012,3,0)</f>
        <v>#N/A</v>
      </c>
      <c r="F18" s="62" t="e">
        <f>VLOOKUP(C18,quide!$A$1:K1012,5,0)</f>
        <v>#N/A</v>
      </c>
      <c r="G18" s="63" t="e">
        <f t="shared" si="1"/>
        <v>#N/A</v>
      </c>
      <c r="H18" s="62">
        <f>IFERROR(VLOOKUP(B18,tbl5cc_piv!A:D,4,0),0)</f>
        <v>0</v>
      </c>
      <c r="I18" s="62">
        <f t="shared" si="2"/>
        <v>0</v>
      </c>
      <c r="J18" s="62">
        <f t="shared" si="3"/>
        <v>0</v>
      </c>
      <c r="K18" s="62">
        <f t="shared" si="4"/>
        <v>0</v>
      </c>
    </row>
    <row r="19" spans="1:11" x14ac:dyDescent="0.25">
      <c r="A19">
        <v>14</v>
      </c>
      <c r="B19">
        <f>IF(ISBLANK(A19),0,IF(AND(ISERROR(VLOOKUP(VLOOKUP(A19,ishod_substance!A:G,7,0),$B$4:B18,1,0))=TRUE,VLOOKUP(A19,ishod_substance!A:G,7,0)&gt;0),VLOOKUP(A19,ishod_substance!A:G,7,0),0))</f>
        <v>0</v>
      </c>
      <c r="C19" s="78">
        <f t="shared" si="0"/>
        <v>0</v>
      </c>
      <c r="D19" s="61" t="e">
        <f>VLOOKUP(C19,quide!A:B,2,0)</f>
        <v>#N/A</v>
      </c>
      <c r="E19" s="62" t="e">
        <f>VLOOKUP(C19,quide!$A$1:K1013,3,0)</f>
        <v>#N/A</v>
      </c>
      <c r="F19" s="62" t="e">
        <f>VLOOKUP(C19,quide!$A$1:K1013,5,0)</f>
        <v>#N/A</v>
      </c>
      <c r="G19" s="63" t="e">
        <f t="shared" si="1"/>
        <v>#N/A</v>
      </c>
      <c r="H19" s="62">
        <f>IFERROR(VLOOKUP(B19,tbl5cc_piv!A:D,4,0),0)</f>
        <v>0</v>
      </c>
      <c r="I19" s="62">
        <f t="shared" si="2"/>
        <v>0</v>
      </c>
      <c r="J19" s="62">
        <f t="shared" si="3"/>
        <v>0</v>
      </c>
      <c r="K19" s="62">
        <f t="shared" si="4"/>
        <v>0</v>
      </c>
    </row>
    <row r="20" spans="1:11" x14ac:dyDescent="0.25">
      <c r="A20">
        <v>15</v>
      </c>
      <c r="B20">
        <f>IF(ISBLANK(A20),0,IF(AND(ISERROR(VLOOKUP(VLOOKUP(A20,ishod_substance!A:G,7,0),$B$4:B19,1,0))=TRUE,VLOOKUP(A20,ishod_substance!A:G,7,0)&gt;0),VLOOKUP(A20,ishod_substance!A:G,7,0),0))</f>
        <v>0</v>
      </c>
      <c r="C20" s="78">
        <f t="shared" si="0"/>
        <v>0</v>
      </c>
      <c r="D20" s="61" t="e">
        <f>VLOOKUP(C20,quide!A:B,2,0)</f>
        <v>#N/A</v>
      </c>
      <c r="E20" s="62" t="e">
        <f>VLOOKUP(C20,quide!$A$1:K1014,3,0)</f>
        <v>#N/A</v>
      </c>
      <c r="F20" s="62" t="e">
        <f>VLOOKUP(C20,quide!$A$1:K1014,5,0)</f>
        <v>#N/A</v>
      </c>
      <c r="G20" s="63" t="e">
        <f t="shared" si="1"/>
        <v>#N/A</v>
      </c>
      <c r="H20" s="62">
        <f>IFERROR(VLOOKUP(B20,tbl5cc_piv!A:D,4,0),0)</f>
        <v>0</v>
      </c>
      <c r="I20" s="62">
        <f t="shared" si="2"/>
        <v>0</v>
      </c>
      <c r="J20" s="62">
        <f t="shared" si="3"/>
        <v>0</v>
      </c>
      <c r="K20" s="62">
        <f t="shared" si="4"/>
        <v>0</v>
      </c>
    </row>
    <row r="21" spans="1:11" x14ac:dyDescent="0.25">
      <c r="A21">
        <v>16</v>
      </c>
      <c r="B21">
        <f>IF(ISBLANK(A21),0,IF(AND(ISERROR(VLOOKUP(VLOOKUP(A21,ishod_substance!A:G,7,0),$B$4:B20,1,0))=TRUE,VLOOKUP(A21,ishod_substance!A:G,7,0)&gt;0),VLOOKUP(A21,ishod_substance!A:G,7,0),0))</f>
        <v>0</v>
      </c>
      <c r="C21" s="78">
        <f t="shared" si="0"/>
        <v>0</v>
      </c>
      <c r="D21" s="61" t="e">
        <f>VLOOKUP(C21,quide!A:B,2,0)</f>
        <v>#N/A</v>
      </c>
      <c r="E21" s="62" t="e">
        <f>VLOOKUP(C21,quide!$A$1:K1015,3,0)</f>
        <v>#N/A</v>
      </c>
      <c r="F21" s="62" t="e">
        <f>VLOOKUP(C21,quide!$A$1:K1015,5,0)</f>
        <v>#N/A</v>
      </c>
      <c r="G21" s="63" t="e">
        <f t="shared" si="1"/>
        <v>#N/A</v>
      </c>
      <c r="H21" s="62">
        <f>IFERROR(VLOOKUP(B21,tbl5cc_piv!A:D,4,0),0)</f>
        <v>0</v>
      </c>
      <c r="I21" s="62">
        <f t="shared" si="2"/>
        <v>0</v>
      </c>
      <c r="J21" s="62">
        <f t="shared" si="3"/>
        <v>0</v>
      </c>
      <c r="K21" s="62">
        <f t="shared" si="4"/>
        <v>0</v>
      </c>
    </row>
    <row r="22" spans="1:11" x14ac:dyDescent="0.25">
      <c r="A22">
        <v>17</v>
      </c>
      <c r="B22">
        <f>IF(ISBLANK(A22),0,IF(AND(ISERROR(VLOOKUP(VLOOKUP(A22,ishod_substance!A:G,7,0),$B$4:B21,1,0))=TRUE,VLOOKUP(A22,ishod_substance!A:G,7,0)&gt;0),VLOOKUP(A22,ishod_substance!A:G,7,0),0))</f>
        <v>0</v>
      </c>
      <c r="C22" s="78">
        <f t="shared" si="0"/>
        <v>0</v>
      </c>
      <c r="D22" s="61" t="e">
        <f>VLOOKUP(C22,quide!A:B,2,0)</f>
        <v>#N/A</v>
      </c>
      <c r="E22" s="62" t="e">
        <f>VLOOKUP(C22,quide!$A$1:K1016,3,0)</f>
        <v>#N/A</v>
      </c>
      <c r="F22" s="62" t="e">
        <f>VLOOKUP(C22,quide!$A$1:K1016,5,0)</f>
        <v>#N/A</v>
      </c>
      <c r="G22" s="63" t="e">
        <f t="shared" si="1"/>
        <v>#N/A</v>
      </c>
      <c r="H22" s="62">
        <f>IFERROR(VLOOKUP(B22,tbl5cc_piv!A:D,4,0),0)</f>
        <v>0</v>
      </c>
      <c r="I22" s="62">
        <f t="shared" si="2"/>
        <v>0</v>
      </c>
      <c r="J22" s="62">
        <f t="shared" si="3"/>
        <v>0</v>
      </c>
      <c r="K22" s="62">
        <f t="shared" si="4"/>
        <v>0</v>
      </c>
    </row>
    <row r="23" spans="1:11" x14ac:dyDescent="0.25">
      <c r="A23">
        <v>18</v>
      </c>
      <c r="B23">
        <f>IF(ISBLANK(A23),0,IF(AND(ISERROR(VLOOKUP(VLOOKUP(A23,ishod_substance!A:G,7,0),$B$4:B22,1,0))=TRUE,VLOOKUP(A23,ishod_substance!A:G,7,0)&gt;0),VLOOKUP(A23,ishod_substance!A:G,7,0),0))</f>
        <v>0</v>
      </c>
      <c r="C23" s="78">
        <f t="shared" si="0"/>
        <v>0</v>
      </c>
      <c r="D23" s="61" t="e">
        <f>VLOOKUP(C23,quide!A:B,2,0)</f>
        <v>#N/A</v>
      </c>
      <c r="E23" s="62" t="e">
        <f>VLOOKUP(C23,quide!$A$1:K1017,3,0)</f>
        <v>#N/A</v>
      </c>
      <c r="F23" s="62" t="e">
        <f>VLOOKUP(C23,quide!$A$1:K1017,5,0)</f>
        <v>#N/A</v>
      </c>
      <c r="G23" s="63" t="e">
        <f t="shared" si="1"/>
        <v>#N/A</v>
      </c>
      <c r="H23" s="62">
        <f>IFERROR(VLOOKUP(B23,tbl5cc_piv!A:D,4,0),0)</f>
        <v>0</v>
      </c>
      <c r="I23" s="62">
        <f t="shared" si="2"/>
        <v>0</v>
      </c>
      <c r="J23" s="62">
        <f t="shared" si="3"/>
        <v>0</v>
      </c>
      <c r="K23" s="62">
        <f t="shared" si="4"/>
        <v>0</v>
      </c>
    </row>
    <row r="24" spans="1:11" x14ac:dyDescent="0.25">
      <c r="A24">
        <v>19</v>
      </c>
      <c r="B24">
        <f>IF(ISBLANK(A24),0,IF(AND(ISERROR(VLOOKUP(VLOOKUP(A24,ishod_substance!A:G,7,0),$B$4:B23,1,0))=TRUE,VLOOKUP(A24,ishod_substance!A:G,7,0)&gt;0),VLOOKUP(A24,ishod_substance!A:G,7,0),0))</f>
        <v>0</v>
      </c>
      <c r="C24" s="78">
        <f t="shared" si="0"/>
        <v>0</v>
      </c>
      <c r="D24" s="61" t="e">
        <f>VLOOKUP(C24,quide!A:B,2,0)</f>
        <v>#N/A</v>
      </c>
      <c r="E24" s="62" t="e">
        <f>VLOOKUP(C24,quide!$A$1:K1018,3,0)</f>
        <v>#N/A</v>
      </c>
      <c r="F24" s="62" t="e">
        <f>VLOOKUP(C24,quide!$A$1:K1018,5,0)</f>
        <v>#N/A</v>
      </c>
      <c r="G24" s="63" t="e">
        <f t="shared" si="1"/>
        <v>#N/A</v>
      </c>
      <c r="H24" s="62">
        <f>IFERROR(VLOOKUP(B24,tbl5cc_piv!A:D,4,0),0)</f>
        <v>0</v>
      </c>
      <c r="I24" s="62">
        <f t="shared" si="2"/>
        <v>0</v>
      </c>
      <c r="J24" s="62">
        <f t="shared" si="3"/>
        <v>0</v>
      </c>
      <c r="K24" s="62">
        <f t="shared" si="4"/>
        <v>0</v>
      </c>
    </row>
    <row r="25" spans="1:11" x14ac:dyDescent="0.25">
      <c r="A25">
        <v>20</v>
      </c>
      <c r="B25">
        <f>IF(ISBLANK(A25),0,IF(AND(ISERROR(VLOOKUP(VLOOKUP(A25,ishod_substance!A:G,7,0),$B$4:B24,1,0))=TRUE,VLOOKUP(A25,ishod_substance!A:G,7,0)&gt;0),VLOOKUP(A25,ishod_substance!A:G,7,0),0))</f>
        <v>0</v>
      </c>
      <c r="C25" s="78">
        <f t="shared" si="0"/>
        <v>0</v>
      </c>
      <c r="D25" s="61" t="e">
        <f>VLOOKUP(C25,quide!A:B,2,0)</f>
        <v>#N/A</v>
      </c>
      <c r="E25" s="62" t="e">
        <f>VLOOKUP(C25,quide!$A$1:K1019,3,0)</f>
        <v>#N/A</v>
      </c>
      <c r="F25" s="62" t="e">
        <f>VLOOKUP(C25,quide!$A$1:K1019,5,0)</f>
        <v>#N/A</v>
      </c>
      <c r="G25" s="63" t="e">
        <f t="shared" si="1"/>
        <v>#N/A</v>
      </c>
      <c r="H25" s="62">
        <f>IFERROR(VLOOKUP(B25,tbl5cc_piv!A:D,4,0),0)</f>
        <v>0</v>
      </c>
      <c r="I25" s="62">
        <f t="shared" si="2"/>
        <v>0</v>
      </c>
      <c r="J25" s="62">
        <f t="shared" si="3"/>
        <v>0</v>
      </c>
      <c r="K25" s="62">
        <f t="shared" si="4"/>
        <v>0</v>
      </c>
    </row>
    <row r="26" spans="1:11" x14ac:dyDescent="0.25">
      <c r="A26">
        <v>21</v>
      </c>
      <c r="B26">
        <f>IF(ISBLANK(A26),0,IF(AND(ISERROR(VLOOKUP(VLOOKUP(A26,ishod_substance!A:G,7,0),$B$4:B25,1,0))=TRUE,VLOOKUP(A26,ishod_substance!A:G,7,0)&gt;0),VLOOKUP(A26,ishod_substance!A:G,7,0),0))</f>
        <v>0</v>
      </c>
      <c r="C26" s="78">
        <f t="shared" si="0"/>
        <v>0</v>
      </c>
      <c r="D26" s="61" t="e">
        <f>VLOOKUP(C26,quide!A:B,2,0)</f>
        <v>#N/A</v>
      </c>
      <c r="E26" s="62" t="e">
        <f>VLOOKUP(C26,quide!$A$1:K1020,3,0)</f>
        <v>#N/A</v>
      </c>
      <c r="F26" s="62" t="e">
        <f>VLOOKUP(C26,quide!$A$1:K1020,5,0)</f>
        <v>#N/A</v>
      </c>
      <c r="G26" s="63" t="e">
        <f t="shared" si="1"/>
        <v>#N/A</v>
      </c>
      <c r="H26" s="62">
        <f>IFERROR(VLOOKUP(B26,tbl5cc_piv!A:D,4,0),0)</f>
        <v>0</v>
      </c>
      <c r="I26" s="62">
        <f t="shared" si="2"/>
        <v>0</v>
      </c>
      <c r="J26" s="62">
        <f t="shared" si="3"/>
        <v>0</v>
      </c>
      <c r="K26" s="62">
        <f t="shared" si="4"/>
        <v>0</v>
      </c>
    </row>
    <row r="27" spans="1:11" x14ac:dyDescent="0.25">
      <c r="A27">
        <v>22</v>
      </c>
      <c r="B27">
        <f>IF(ISBLANK(A27),0,IF(AND(ISERROR(VLOOKUP(VLOOKUP(A27,ishod_substance!A:G,7,0),$B$4:B26,1,0))=TRUE,VLOOKUP(A27,ishod_substance!A:G,7,0)&gt;0),VLOOKUP(A27,ishod_substance!A:G,7,0),0))</f>
        <v>0</v>
      </c>
      <c r="C27" s="78">
        <f t="shared" si="0"/>
        <v>0</v>
      </c>
      <c r="D27" s="61" t="e">
        <f>VLOOKUP(C27,quide!A:B,2,0)</f>
        <v>#N/A</v>
      </c>
      <c r="E27" s="62" t="e">
        <f>VLOOKUP(C27,quide!$A$1:K1021,3,0)</f>
        <v>#N/A</v>
      </c>
      <c r="F27" s="62" t="e">
        <f>VLOOKUP(C27,quide!$A$1:K1021,5,0)</f>
        <v>#N/A</v>
      </c>
      <c r="G27" s="63" t="e">
        <f t="shared" si="1"/>
        <v>#N/A</v>
      </c>
      <c r="H27" s="62">
        <f>IFERROR(VLOOKUP(B27,tbl5cc_piv!A:D,4,0),0)</f>
        <v>0</v>
      </c>
      <c r="I27" s="62">
        <f t="shared" si="2"/>
        <v>0</v>
      </c>
      <c r="J27" s="62">
        <f t="shared" si="3"/>
        <v>0</v>
      </c>
      <c r="K27" s="62">
        <f t="shared" si="4"/>
        <v>0</v>
      </c>
    </row>
    <row r="28" spans="1:11" x14ac:dyDescent="0.25">
      <c r="A28">
        <v>23</v>
      </c>
      <c r="B28">
        <f>IF(ISBLANK(A28),0,IF(AND(ISERROR(VLOOKUP(VLOOKUP(A28,ishod_substance!A:G,7,0),$B$4:B27,1,0))=TRUE,VLOOKUP(A28,ishod_substance!A:G,7,0)&gt;0),VLOOKUP(A28,ishod_substance!A:G,7,0),0))</f>
        <v>0</v>
      </c>
      <c r="C28" s="78">
        <f t="shared" si="0"/>
        <v>0</v>
      </c>
      <c r="D28" s="61" t="e">
        <f>VLOOKUP(C28,quide!A:B,2,0)</f>
        <v>#N/A</v>
      </c>
      <c r="E28" s="62" t="e">
        <f>VLOOKUP(C28,quide!$A$1:K1022,3,0)</f>
        <v>#N/A</v>
      </c>
      <c r="F28" s="62" t="e">
        <f>VLOOKUP(C28,quide!$A$1:K1022,5,0)</f>
        <v>#N/A</v>
      </c>
      <c r="G28" s="63" t="e">
        <f t="shared" si="1"/>
        <v>#N/A</v>
      </c>
      <c r="H28" s="62">
        <f>IFERROR(VLOOKUP(B28,tbl5cc_piv!A:D,4,0),0)</f>
        <v>0</v>
      </c>
      <c r="I28" s="62">
        <f t="shared" si="2"/>
        <v>0</v>
      </c>
      <c r="J28" s="62">
        <f t="shared" si="3"/>
        <v>0</v>
      </c>
      <c r="K28" s="62">
        <f t="shared" si="4"/>
        <v>0</v>
      </c>
    </row>
    <row r="29" spans="1:11" x14ac:dyDescent="0.25">
      <c r="A29">
        <v>24</v>
      </c>
      <c r="B29">
        <f>IF(ISBLANK(A29),0,IF(AND(ISERROR(VLOOKUP(VLOOKUP(A29,ishod_substance!A:G,7,0),$B$4:B28,1,0))=TRUE,VLOOKUP(A29,ishod_substance!A:G,7,0)&gt;0),VLOOKUP(A29,ishod_substance!A:G,7,0),0))</f>
        <v>0</v>
      </c>
      <c r="C29" s="78">
        <f t="shared" si="0"/>
        <v>0</v>
      </c>
      <c r="D29" s="61" t="e">
        <f>VLOOKUP(C29,quide!A:B,2,0)</f>
        <v>#N/A</v>
      </c>
      <c r="E29" s="62" t="e">
        <f>VLOOKUP(C29,quide!$A$1:K1023,3,0)</f>
        <v>#N/A</v>
      </c>
      <c r="F29" s="62" t="e">
        <f>VLOOKUP(C29,quide!$A$1:K1023,5,0)</f>
        <v>#N/A</v>
      </c>
      <c r="G29" s="63" t="e">
        <f t="shared" si="1"/>
        <v>#N/A</v>
      </c>
      <c r="H29" s="62">
        <f>IFERROR(VLOOKUP(B29,tbl5cc_piv!A:D,4,0),0)</f>
        <v>0</v>
      </c>
      <c r="I29" s="62">
        <f t="shared" si="2"/>
        <v>0</v>
      </c>
      <c r="J29" s="62">
        <f t="shared" si="3"/>
        <v>0</v>
      </c>
      <c r="K29" s="62">
        <f t="shared" si="4"/>
        <v>0</v>
      </c>
    </row>
    <row r="30" spans="1:11" x14ac:dyDescent="0.25">
      <c r="A30">
        <v>25</v>
      </c>
      <c r="B30">
        <f>IF(ISBLANK(A30),0,IF(AND(ISERROR(VLOOKUP(VLOOKUP(A30,ishod_substance!A:G,7,0),$B$4:B29,1,0))=TRUE,VLOOKUP(A30,ishod_substance!A:G,7,0)&gt;0),VLOOKUP(A30,ishod_substance!A:G,7,0),0))</f>
        <v>301</v>
      </c>
      <c r="C30" s="78">
        <f t="shared" si="0"/>
        <v>301</v>
      </c>
      <c r="D30" s="61" t="str">
        <f>VLOOKUP(C30,quide!A:B,2,0)</f>
        <v>Азота диоксид (Двуокись азота; пероксид азота)</v>
      </c>
      <c r="E30" s="62">
        <f>VLOOKUP(C30,quide!$A$1:K1024,3,0)</f>
        <v>0.2</v>
      </c>
      <c r="F30" s="62">
        <f>VLOOKUP(C30,quide!$A$1:K1024,5,0)</f>
        <v>0.04</v>
      </c>
      <c r="G30" s="63">
        <f t="shared" si="1"/>
        <v>2.2000000000000002E-2</v>
      </c>
      <c r="H30" s="62">
        <f>IFERROR(VLOOKUP(B30,tbl5cc_piv!A:D,4,0),0)</f>
        <v>0.11</v>
      </c>
      <c r="I30" s="62">
        <f t="shared" si="2"/>
        <v>0.13200000000000001</v>
      </c>
      <c r="J30" s="62">
        <f t="shared" si="3"/>
        <v>0.154</v>
      </c>
      <c r="K30" s="62">
        <f t="shared" si="4"/>
        <v>0.17599999999999999</v>
      </c>
    </row>
    <row r="31" spans="1:11" x14ac:dyDescent="0.25">
      <c r="A31">
        <v>26</v>
      </c>
      <c r="B31">
        <f>IF(ISBLANK(A31),0,IF(AND(ISERROR(VLOOKUP(VLOOKUP(A31,ishod_substance!A:G,7,0),$B$4:B30,1,0))=TRUE,VLOOKUP(A31,ishod_substance!A:G,7,0)&gt;0),VLOOKUP(A31,ishod_substance!A:G,7,0),0))</f>
        <v>304</v>
      </c>
      <c r="C31" s="78">
        <f t="shared" si="0"/>
        <v>304</v>
      </c>
      <c r="D31" s="61" t="str">
        <f>VLOOKUP(C31,quide!A:B,2,0)</f>
        <v>Азот (II) оксид (Азот монооксид)</v>
      </c>
      <c r="E31" s="62">
        <f>VLOOKUP(C31,quide!$A$1:K1025,3,0)</f>
        <v>0.4</v>
      </c>
      <c r="F31" s="62">
        <f>VLOOKUP(C31,quide!$A$1:K1025,5,0)</f>
        <v>0.06</v>
      </c>
      <c r="G31" s="63">
        <f t="shared" si="1"/>
        <v>4.0000000000000001E-3</v>
      </c>
      <c r="H31" s="62">
        <f>IFERROR(VLOOKUP(B31,tbl5cc_piv!A:D,4,0),0)</f>
        <v>0.01</v>
      </c>
      <c r="I31" s="62">
        <f t="shared" si="2"/>
        <v>1.2E-2</v>
      </c>
      <c r="J31" s="62">
        <f t="shared" si="3"/>
        <v>1.4E-2</v>
      </c>
      <c r="K31" s="62">
        <f t="shared" si="4"/>
        <v>1.6E-2</v>
      </c>
    </row>
    <row r="32" spans="1:11" x14ac:dyDescent="0.25">
      <c r="A32">
        <v>27</v>
      </c>
      <c r="B32">
        <f>IF(ISBLANK(A32),0,IF(AND(ISERROR(VLOOKUP(VLOOKUP(A32,ishod_substance!A:G,7,0),$B$4:B31,1,0))=TRUE,VLOOKUP(A32,ishod_substance!A:G,7,0)&gt;0),VLOOKUP(A32,ishod_substance!A:G,7,0),0))</f>
        <v>328</v>
      </c>
      <c r="C32" s="78">
        <f t="shared" si="0"/>
        <v>328</v>
      </c>
      <c r="D32" s="61" t="str">
        <f>VLOOKUP(C32,quide!A:B,2,0)</f>
        <v>Углерод (Пигмент черный)</v>
      </c>
      <c r="E32" s="62">
        <f>VLOOKUP(C32,quide!$A$1:K1026,3,0)</f>
        <v>0.15</v>
      </c>
      <c r="F32" s="62">
        <f>VLOOKUP(C32,quide!$A$1:K1026,5,0)</f>
        <v>2.5000000000000001E-2</v>
      </c>
      <c r="G32" s="63">
        <f t="shared" si="1"/>
        <v>6.0000000000000001E-3</v>
      </c>
      <c r="H32" s="62">
        <f>IFERROR(VLOOKUP(B32,tbl5cc_piv!A:D,4,0),0)</f>
        <v>0.04</v>
      </c>
      <c r="I32" s="62">
        <f t="shared" si="2"/>
        <v>4.8000000000000001E-2</v>
      </c>
      <c r="J32" s="62">
        <f t="shared" si="3"/>
        <v>5.6000000000000001E-2</v>
      </c>
      <c r="K32" s="62">
        <f t="shared" si="4"/>
        <v>6.4000000000000001E-2</v>
      </c>
    </row>
    <row r="33" spans="1:11" x14ac:dyDescent="0.25">
      <c r="A33">
        <v>28</v>
      </c>
      <c r="B33">
        <f>IF(ISBLANK(A33),0,IF(AND(ISERROR(VLOOKUP(VLOOKUP(A33,ishod_substance!A:G,7,0),$B$4:B32,1,0))=TRUE,VLOOKUP(A33,ishod_substance!A:G,7,0)&gt;0),VLOOKUP(A33,ishod_substance!A:G,7,0),0))</f>
        <v>330</v>
      </c>
      <c r="C33" s="78">
        <f t="shared" si="0"/>
        <v>330</v>
      </c>
      <c r="D33" s="61" t="str">
        <f>VLOOKUP(C33,quide!A:B,2,0)</f>
        <v>Сера диоксид (ангидрид сернистый)</v>
      </c>
      <c r="E33" s="62">
        <f>VLOOKUP(C33,quide!$A$1:K1027,3,0)</f>
        <v>0.5</v>
      </c>
      <c r="F33" s="62">
        <f>VLOOKUP(C33,quide!$A$1:K1027,5,0)</f>
        <v>0</v>
      </c>
      <c r="G33" s="63">
        <f t="shared" si="1"/>
        <v>5.0000000000000001E-3</v>
      </c>
      <c r="H33" s="62">
        <f>IFERROR(VLOOKUP(B33,tbl5cc_piv!A:D,4,0),0)</f>
        <v>0.01</v>
      </c>
      <c r="I33" s="62">
        <f t="shared" si="2"/>
        <v>1.2E-2</v>
      </c>
      <c r="J33" s="62">
        <f t="shared" si="3"/>
        <v>1.4E-2</v>
      </c>
      <c r="K33" s="62">
        <f t="shared" si="4"/>
        <v>1.6E-2</v>
      </c>
    </row>
    <row r="34" spans="1:11" x14ac:dyDescent="0.25">
      <c r="A34">
        <v>29</v>
      </c>
      <c r="B34">
        <f>IF(ISBLANK(A34),0,IF(AND(ISERROR(VLOOKUP(VLOOKUP(A34,ishod_substance!A:G,7,0),$B$4:B33,1,0))=TRUE,VLOOKUP(A34,ishod_substance!A:G,7,0)&gt;0),VLOOKUP(A34,ishod_substance!A:G,7,0),0))</f>
        <v>0</v>
      </c>
      <c r="C34" s="78">
        <f t="shared" si="0"/>
        <v>0</v>
      </c>
      <c r="D34" s="61" t="e">
        <f>VLOOKUP(C34,quide!A:B,2,0)</f>
        <v>#N/A</v>
      </c>
      <c r="E34" s="62" t="e">
        <f>VLOOKUP(C34,quide!$A$1:K1028,3,0)</f>
        <v>#N/A</v>
      </c>
      <c r="F34" s="62" t="e">
        <f>VLOOKUP(C34,quide!$A$1:K1028,5,0)</f>
        <v>#N/A</v>
      </c>
      <c r="G34" s="63" t="e">
        <f t="shared" si="1"/>
        <v>#N/A</v>
      </c>
      <c r="H34" s="62">
        <f>IFERROR(VLOOKUP(B34,tbl5cc_piv!A:D,4,0),0)</f>
        <v>0</v>
      </c>
      <c r="I34" s="62">
        <f t="shared" si="2"/>
        <v>0</v>
      </c>
      <c r="J34" s="62">
        <f t="shared" si="3"/>
        <v>0</v>
      </c>
      <c r="K34" s="62">
        <f t="shared" si="4"/>
        <v>0</v>
      </c>
    </row>
    <row r="35" spans="1:11" x14ac:dyDescent="0.25">
      <c r="A35">
        <v>30</v>
      </c>
      <c r="B35">
        <f>IF(ISBLANK(A35),0,IF(AND(ISERROR(VLOOKUP(VLOOKUP(A35,ishod_substance!A:G,7,0),$B$4:B34,1,0))=TRUE,VLOOKUP(A35,ishod_substance!A:G,7,0)&gt;0),VLOOKUP(A35,ishod_substance!A:G,7,0),0))</f>
        <v>2732</v>
      </c>
      <c r="C35" s="78">
        <f t="shared" si="0"/>
        <v>2732</v>
      </c>
      <c r="D35" s="61" t="str">
        <f>VLOOKUP(C35,quide!A:B,2,0)</f>
        <v>Керосин (Керосин прямой перегонки; керосин дезодорированный)</v>
      </c>
      <c r="E35" s="62">
        <f>VLOOKUP(C35,quide!$A$1:K1029,3,0)</f>
        <v>0</v>
      </c>
      <c r="F35" s="62">
        <f>VLOOKUP(C35,quide!$A$1:K1029,5,0)</f>
        <v>0</v>
      </c>
      <c r="G35" s="63">
        <f t="shared" si="1"/>
        <v>0</v>
      </c>
      <c r="H35" s="62">
        <f>IFERROR(VLOOKUP(B35,tbl5cc_piv!A:D,4,0),0)</f>
        <v>0</v>
      </c>
      <c r="I35" s="62">
        <f t="shared" si="2"/>
        <v>0</v>
      </c>
      <c r="J35" s="62">
        <f t="shared" si="3"/>
        <v>0</v>
      </c>
      <c r="K35" s="62">
        <f t="shared" si="4"/>
        <v>0</v>
      </c>
    </row>
    <row r="36" spans="1:11" x14ac:dyDescent="0.25">
      <c r="A36">
        <v>31</v>
      </c>
      <c r="B36">
        <f>IF(ISBLANK(A36),0,IF(AND(ISERROR(VLOOKUP(VLOOKUP(A36,ishod_substance!A:G,7,0),$B$4:B35,1,0))=TRUE,VLOOKUP(A36,ishod_substance!A:G,7,0)&gt;0),VLOOKUP(A36,ishod_substance!A:G,7,0),0))</f>
        <v>2735</v>
      </c>
      <c r="C36" s="78">
        <f t="shared" si="0"/>
        <v>2735</v>
      </c>
      <c r="D36" s="61" t="str">
        <f>VLOOKUP(C36,quide!A:B,2,0)</f>
        <v>Масло минеральное нефтяное (веретенное, машинное, цилиндровое и др.)</v>
      </c>
      <c r="E36" s="62">
        <f>VLOOKUP(C36,quide!$A$1:K1030,3,0)</f>
        <v>0</v>
      </c>
      <c r="F36" s="62">
        <f>VLOOKUP(C36,quide!$A$1:K1030,5,0)</f>
        <v>0</v>
      </c>
      <c r="G36" s="63">
        <f t="shared" si="1"/>
        <v>0</v>
      </c>
      <c r="H36" s="62">
        <f>IFERROR(VLOOKUP(B36,tbl5cc_piv!A:D,4,0),0)</f>
        <v>0</v>
      </c>
      <c r="I36" s="62">
        <f t="shared" si="2"/>
        <v>0</v>
      </c>
      <c r="J36" s="62">
        <f t="shared" si="3"/>
        <v>0</v>
      </c>
      <c r="K36" s="62">
        <f t="shared" si="4"/>
        <v>0</v>
      </c>
    </row>
    <row r="37" spans="1:11" x14ac:dyDescent="0.25">
      <c r="A37">
        <v>32</v>
      </c>
      <c r="B37">
        <f>IF(ISBLANK(A37),0,IF(AND(ISERROR(VLOOKUP(VLOOKUP(A37,ishod_substance!A:G,7,0),$B$4:B36,1,0))=TRUE,VLOOKUP(A37,ishod_substance!A:G,7,0)&gt;0),VLOOKUP(A37,ishod_substance!A:G,7,0),0))</f>
        <v>0</v>
      </c>
      <c r="C37" s="78">
        <f t="shared" si="0"/>
        <v>0</v>
      </c>
      <c r="D37" s="61" t="e">
        <f>VLOOKUP(C37,quide!A:B,2,0)</f>
        <v>#N/A</v>
      </c>
      <c r="E37" s="62" t="e">
        <f>VLOOKUP(C37,quide!$A$1:K1031,3,0)</f>
        <v>#N/A</v>
      </c>
      <c r="F37" s="62" t="e">
        <f>VLOOKUP(C37,quide!$A$1:K1031,5,0)</f>
        <v>#N/A</v>
      </c>
      <c r="G37" s="63" t="e">
        <f t="shared" si="1"/>
        <v>#N/A</v>
      </c>
      <c r="H37" s="62">
        <f>IFERROR(VLOOKUP(B37,tbl5cc_piv!A:D,4,0),0)</f>
        <v>0</v>
      </c>
      <c r="I37" s="62">
        <f t="shared" si="2"/>
        <v>0</v>
      </c>
      <c r="J37" s="62">
        <f t="shared" si="3"/>
        <v>0</v>
      </c>
      <c r="K37" s="62">
        <f t="shared" si="4"/>
        <v>0</v>
      </c>
    </row>
    <row r="38" spans="1:11" x14ac:dyDescent="0.25">
      <c r="A38">
        <v>33</v>
      </c>
      <c r="B38">
        <f>IF(ISBLANK(A38),0,IF(AND(ISERROR(VLOOKUP(VLOOKUP(A38,ishod_substance!A:G,7,0),$B$4:B37,1,0))=TRUE,VLOOKUP(A38,ishod_substance!A:G,7,0)&gt;0),VLOOKUP(A38,ishod_substance!A:G,7,0),0))</f>
        <v>0</v>
      </c>
      <c r="C38" s="78">
        <f t="shared" si="0"/>
        <v>0</v>
      </c>
      <c r="D38" s="61" t="e">
        <f>VLOOKUP(C38,quide!A:B,2,0)</f>
        <v>#N/A</v>
      </c>
      <c r="E38" s="62" t="e">
        <f>VLOOKUP(C38,quide!$A$1:K1032,3,0)</f>
        <v>#N/A</v>
      </c>
      <c r="F38" s="62" t="e">
        <f>VLOOKUP(C38,quide!$A$1:K1032,5,0)</f>
        <v>#N/A</v>
      </c>
      <c r="G38" s="63" t="e">
        <f t="shared" si="1"/>
        <v>#N/A</v>
      </c>
      <c r="H38" s="62">
        <f>IFERROR(VLOOKUP(B38,tbl5cc_piv!A:D,4,0),0)</f>
        <v>0</v>
      </c>
      <c r="I38" s="62">
        <f t="shared" si="2"/>
        <v>0</v>
      </c>
      <c r="J38" s="62">
        <f t="shared" si="3"/>
        <v>0</v>
      </c>
      <c r="K38" s="62">
        <f t="shared" si="4"/>
        <v>0</v>
      </c>
    </row>
    <row r="39" spans="1:11" x14ac:dyDescent="0.25">
      <c r="A39">
        <v>34</v>
      </c>
      <c r="B39">
        <f>IF(ISBLANK(A39),0,IF(AND(ISERROR(VLOOKUP(VLOOKUP(A39,ishod_substance!A:G,7,0),$B$4:B38,1,0))=TRUE,VLOOKUP(A39,ishod_substance!A:G,7,0)&gt;0),VLOOKUP(A39,ishod_substance!A:G,7,0),0))</f>
        <v>0</v>
      </c>
      <c r="C39" s="78">
        <f t="shared" si="0"/>
        <v>0</v>
      </c>
      <c r="D39" s="61" t="e">
        <f>VLOOKUP(C39,quide!A:B,2,0)</f>
        <v>#N/A</v>
      </c>
      <c r="E39" s="62" t="e">
        <f>VLOOKUP(C39,quide!$A$1:K1033,3,0)</f>
        <v>#N/A</v>
      </c>
      <c r="F39" s="62" t="e">
        <f>VLOOKUP(C39,quide!$A$1:K1033,5,0)</f>
        <v>#N/A</v>
      </c>
      <c r="G39" s="63" t="e">
        <f t="shared" si="1"/>
        <v>#N/A</v>
      </c>
      <c r="H39" s="62">
        <f>IFERROR(VLOOKUP(B39,tbl5cc_piv!A:D,4,0),0)</f>
        <v>0</v>
      </c>
      <c r="I39" s="62">
        <f t="shared" si="2"/>
        <v>0</v>
      </c>
      <c r="J39" s="62">
        <f t="shared" si="3"/>
        <v>0</v>
      </c>
      <c r="K39" s="62">
        <f t="shared" si="4"/>
        <v>0</v>
      </c>
    </row>
    <row r="40" spans="1:11" x14ac:dyDescent="0.25">
      <c r="A40">
        <v>35</v>
      </c>
      <c r="B40">
        <f>IF(ISBLANK(A40),0,IF(AND(ISERROR(VLOOKUP(VLOOKUP(A40,ishod_substance!A:G,7,0),$B$4:B39,1,0))=TRUE,VLOOKUP(A40,ishod_substance!A:G,7,0)&gt;0),VLOOKUP(A40,ishod_substance!A:G,7,0),0))</f>
        <v>703</v>
      </c>
      <c r="C40" s="78">
        <f t="shared" si="0"/>
        <v>703</v>
      </c>
      <c r="D40" s="61" t="str">
        <f>VLOOKUP(C40,quide!A:B,2,0)</f>
        <v>Бенз/а/пирен</v>
      </c>
      <c r="E40" s="62">
        <f>VLOOKUP(C40,quide!$A$1:K1034,3,0)</f>
        <v>0</v>
      </c>
      <c r="F40" s="62">
        <f>VLOOKUP(C40,quide!$A$1:K1034,5,0)</f>
        <v>9.9999999999999995E-7</v>
      </c>
      <c r="G40" s="63">
        <f t="shared" si="1"/>
        <v>0</v>
      </c>
      <c r="H40" s="62">
        <f>IFERROR(VLOOKUP(B40,tbl5cc_piv!A:D,4,0),0)</f>
        <v>3.0000000000000001E-5</v>
      </c>
      <c r="I40" s="62">
        <f t="shared" si="2"/>
        <v>3.6000000000000001E-5</v>
      </c>
      <c r="J40" s="62">
        <f t="shared" si="3"/>
        <v>4.2000000000000004E-5</v>
      </c>
      <c r="K40" s="62">
        <f t="shared" si="4"/>
        <v>4.8000000000000001E-5</v>
      </c>
    </row>
    <row r="41" spans="1:11" x14ac:dyDescent="0.25">
      <c r="A41">
        <v>36</v>
      </c>
      <c r="B41">
        <f>IF(ISBLANK(A41),0,IF(AND(ISERROR(VLOOKUP(VLOOKUP(A41,ishod_substance!A:G,7,0),$B$4:B40,1,0))=TRUE,VLOOKUP(A41,ishod_substance!A:G,7,0)&gt;0),VLOOKUP(A41,ishod_substance!A:G,7,0),0))</f>
        <v>0</v>
      </c>
      <c r="C41" s="78">
        <f t="shared" si="0"/>
        <v>0</v>
      </c>
      <c r="D41" s="61" t="e">
        <f>VLOOKUP(C41,quide!A:B,2,0)</f>
        <v>#N/A</v>
      </c>
      <c r="E41" s="62" t="e">
        <f>VLOOKUP(C41,quide!$A$1:K1035,3,0)</f>
        <v>#N/A</v>
      </c>
      <c r="F41" s="62" t="e">
        <f>VLOOKUP(C41,quide!$A$1:K1035,5,0)</f>
        <v>#N/A</v>
      </c>
      <c r="G41" s="63" t="e">
        <f t="shared" si="1"/>
        <v>#N/A</v>
      </c>
      <c r="H41" s="62">
        <f>IFERROR(VLOOKUP(B41,tbl5cc_piv!A:D,4,0),0)</f>
        <v>0</v>
      </c>
      <c r="I41" s="62">
        <f t="shared" si="2"/>
        <v>0</v>
      </c>
      <c r="J41" s="62">
        <f t="shared" si="3"/>
        <v>0</v>
      </c>
      <c r="K41" s="62">
        <f t="shared" si="4"/>
        <v>0</v>
      </c>
    </row>
    <row r="42" spans="1:11" x14ac:dyDescent="0.25">
      <c r="A42">
        <v>37</v>
      </c>
      <c r="B42">
        <f>IF(ISBLANK(A42),0,IF(AND(ISERROR(VLOOKUP(VLOOKUP(A42,ishod_substance!A:G,7,0),$B$4:B41,1,0))=TRUE,VLOOKUP(A42,ishod_substance!A:G,7,0)&gt;0),VLOOKUP(A42,ishod_substance!A:G,7,0),0))</f>
        <v>0</v>
      </c>
      <c r="C42" s="78">
        <f t="shared" si="0"/>
        <v>0</v>
      </c>
      <c r="D42" s="61" t="e">
        <f>VLOOKUP(C42,quide!A:B,2,0)</f>
        <v>#N/A</v>
      </c>
      <c r="E42" s="62" t="e">
        <f>VLOOKUP(C42,quide!$A$1:K1036,3,0)</f>
        <v>#N/A</v>
      </c>
      <c r="F42" s="62" t="e">
        <f>VLOOKUP(C42,quide!$A$1:K1036,5,0)</f>
        <v>#N/A</v>
      </c>
      <c r="G42" s="63" t="e">
        <f t="shared" si="1"/>
        <v>#N/A</v>
      </c>
      <c r="H42" s="62">
        <f>IFERROR(VLOOKUP(B42,tbl5cc_piv!A:D,4,0),0)</f>
        <v>0</v>
      </c>
      <c r="I42" s="62">
        <f t="shared" si="2"/>
        <v>0</v>
      </c>
      <c r="J42" s="62">
        <f t="shared" si="3"/>
        <v>0</v>
      </c>
      <c r="K42" s="62">
        <f t="shared" si="4"/>
        <v>0</v>
      </c>
    </row>
    <row r="43" spans="1:11" x14ac:dyDescent="0.25">
      <c r="A43">
        <v>38</v>
      </c>
      <c r="B43">
        <f>IF(ISBLANK(A43),0,IF(AND(ISERROR(VLOOKUP(VLOOKUP(A43,ishod_substance!A:G,7,0),$B$4:B42,1,0))=TRUE,VLOOKUP(A43,ishod_substance!A:G,7,0)&gt;0),VLOOKUP(A43,ishod_substance!A:G,7,0),0))</f>
        <v>0</v>
      </c>
      <c r="C43" s="78">
        <f t="shared" si="0"/>
        <v>0</v>
      </c>
      <c r="D43" s="61" t="e">
        <f>VLOOKUP(C43,quide!A:B,2,0)</f>
        <v>#N/A</v>
      </c>
      <c r="E43" s="62" t="e">
        <f>VLOOKUP(C43,quide!$A$1:K1037,3,0)</f>
        <v>#N/A</v>
      </c>
      <c r="F43" s="62" t="e">
        <f>VLOOKUP(C43,quide!$A$1:K1037,5,0)</f>
        <v>#N/A</v>
      </c>
      <c r="G43" s="63" t="e">
        <f t="shared" si="1"/>
        <v>#N/A</v>
      </c>
      <c r="H43" s="62">
        <f>IFERROR(VLOOKUP(B43,tbl5cc_piv!A:D,4,0),0)</f>
        <v>0</v>
      </c>
      <c r="I43" s="62">
        <f t="shared" si="2"/>
        <v>0</v>
      </c>
      <c r="J43" s="62">
        <f t="shared" si="3"/>
        <v>0</v>
      </c>
      <c r="K43" s="62">
        <f t="shared" si="4"/>
        <v>0</v>
      </c>
    </row>
    <row r="44" spans="1:11" x14ac:dyDescent="0.25">
      <c r="A44">
        <v>39</v>
      </c>
      <c r="B44">
        <f>IF(ISBLANK(A44),0,IF(AND(ISERROR(VLOOKUP(VLOOKUP(A44,ishod_substance!A:G,7,0),$B$4:B43,1,0))=TRUE,VLOOKUP(A44,ishod_substance!A:G,7,0)&gt;0),VLOOKUP(A44,ishod_substance!A:G,7,0),0))</f>
        <v>0</v>
      </c>
      <c r="C44" s="78">
        <f t="shared" si="0"/>
        <v>0</v>
      </c>
      <c r="D44" s="61" t="e">
        <f>VLOOKUP(C44,quide!A:B,2,0)</f>
        <v>#N/A</v>
      </c>
      <c r="E44" s="62" t="e">
        <f>VLOOKUP(C44,quide!$A$1:K1038,3,0)</f>
        <v>#N/A</v>
      </c>
      <c r="F44" s="62" t="e">
        <f>VLOOKUP(C44,quide!$A$1:K1038,5,0)</f>
        <v>#N/A</v>
      </c>
      <c r="G44" s="63" t="e">
        <f t="shared" si="1"/>
        <v>#N/A</v>
      </c>
      <c r="H44" s="62">
        <f>IFERROR(VLOOKUP(B44,tbl5cc_piv!A:D,4,0),0)</f>
        <v>0</v>
      </c>
      <c r="I44" s="62">
        <f t="shared" si="2"/>
        <v>0</v>
      </c>
      <c r="J44" s="62">
        <f t="shared" si="3"/>
        <v>0</v>
      </c>
      <c r="K44" s="62">
        <f t="shared" si="4"/>
        <v>0</v>
      </c>
    </row>
    <row r="45" spans="1:11" x14ac:dyDescent="0.25">
      <c r="A45">
        <v>40</v>
      </c>
      <c r="B45">
        <f>IF(ISBLANK(A45),0,IF(AND(ISERROR(VLOOKUP(VLOOKUP(A45,ishod_substance!A:G,7,0),$B$4:B44,1,0))=TRUE,VLOOKUP(A45,ishod_substance!A:G,7,0)&gt;0),VLOOKUP(A45,ishod_substance!A:G,7,0),0))</f>
        <v>0</v>
      </c>
      <c r="C45" s="78">
        <f t="shared" si="0"/>
        <v>0</v>
      </c>
      <c r="D45" s="61" t="e">
        <f>VLOOKUP(C45,quide!A:B,2,0)</f>
        <v>#N/A</v>
      </c>
      <c r="E45" s="62" t="e">
        <f>VLOOKUP(C45,quide!$A$1:K1039,3,0)</f>
        <v>#N/A</v>
      </c>
      <c r="F45" s="62" t="e">
        <f>VLOOKUP(C45,quide!$A$1:K1039,5,0)</f>
        <v>#N/A</v>
      </c>
      <c r="G45" s="63" t="e">
        <f t="shared" si="1"/>
        <v>#N/A</v>
      </c>
      <c r="H45" s="62">
        <f>IFERROR(VLOOKUP(B45,tbl5cc_piv!A:D,4,0),0)</f>
        <v>0</v>
      </c>
      <c r="I45" s="62">
        <f t="shared" si="2"/>
        <v>0</v>
      </c>
      <c r="J45" s="62">
        <f t="shared" si="3"/>
        <v>0</v>
      </c>
      <c r="K45" s="62">
        <f t="shared" si="4"/>
        <v>0</v>
      </c>
    </row>
    <row r="46" spans="1:11" x14ac:dyDescent="0.25">
      <c r="A46">
        <v>41</v>
      </c>
      <c r="B46">
        <f>IF(ISBLANK(A46),0,IF(AND(ISERROR(VLOOKUP(VLOOKUP(A46,ishod_substance!A:G,7,0),$B$4:B45,1,0))=TRUE,VLOOKUP(A46,ishod_substance!A:G,7,0)&gt;0),VLOOKUP(A46,ishod_substance!A:G,7,0),0))</f>
        <v>0</v>
      </c>
      <c r="C46" s="78">
        <f t="shared" si="0"/>
        <v>0</v>
      </c>
      <c r="D46" s="61" t="e">
        <f>VLOOKUP(C46,quide!A:B,2,0)</f>
        <v>#N/A</v>
      </c>
      <c r="E46" s="62" t="e">
        <f>VLOOKUP(C46,quide!$A$1:K1040,3,0)</f>
        <v>#N/A</v>
      </c>
      <c r="F46" s="62" t="e">
        <f>VLOOKUP(C46,quide!$A$1:K1040,5,0)</f>
        <v>#N/A</v>
      </c>
      <c r="G46" s="63" t="e">
        <f t="shared" si="1"/>
        <v>#N/A</v>
      </c>
      <c r="H46" s="62">
        <f>IFERROR(VLOOKUP(B46,tbl5cc_piv!A:D,4,0),0)</f>
        <v>0</v>
      </c>
      <c r="I46" s="62">
        <f t="shared" si="2"/>
        <v>0</v>
      </c>
      <c r="J46" s="62">
        <f t="shared" si="3"/>
        <v>0</v>
      </c>
      <c r="K46" s="62">
        <f t="shared" si="4"/>
        <v>0</v>
      </c>
    </row>
    <row r="47" spans="1:11" x14ac:dyDescent="0.25">
      <c r="A47">
        <v>42</v>
      </c>
      <c r="B47">
        <f>IF(ISBLANK(A47),0,IF(AND(ISERROR(VLOOKUP(VLOOKUP(A47,ishod_substance!A:G,7,0),$B$4:B46,1,0))=TRUE,VLOOKUP(A47,ishod_substance!A:G,7,0)&gt;0),VLOOKUP(A47,ishod_substance!A:G,7,0),0))</f>
        <v>0</v>
      </c>
      <c r="C47" s="78">
        <f t="shared" si="0"/>
        <v>0</v>
      </c>
      <c r="D47" s="61" t="e">
        <f>VLOOKUP(C47,quide!A:B,2,0)</f>
        <v>#N/A</v>
      </c>
      <c r="E47" s="62" t="e">
        <f>VLOOKUP(C47,quide!$A$1:K1041,3,0)</f>
        <v>#N/A</v>
      </c>
      <c r="F47" s="62" t="e">
        <f>VLOOKUP(C47,quide!$A$1:K1041,5,0)</f>
        <v>#N/A</v>
      </c>
      <c r="G47" s="63" t="e">
        <f t="shared" si="1"/>
        <v>#N/A</v>
      </c>
      <c r="H47" s="62">
        <f>IFERROR(VLOOKUP(B47,tbl5cc_piv!A:D,4,0),0)</f>
        <v>0</v>
      </c>
      <c r="I47" s="62">
        <f t="shared" si="2"/>
        <v>0</v>
      </c>
      <c r="J47" s="62">
        <f t="shared" si="3"/>
        <v>0</v>
      </c>
      <c r="K47" s="62">
        <f t="shared" si="4"/>
        <v>0</v>
      </c>
    </row>
    <row r="48" spans="1:11" x14ac:dyDescent="0.25">
      <c r="A48">
        <v>43</v>
      </c>
      <c r="B48">
        <f>IF(ISBLANK(A48),0,IF(AND(ISERROR(VLOOKUP(VLOOKUP(A48,ishod_substance!A:G,7,0),$B$4:B47,1,0))=TRUE,VLOOKUP(A48,ishod_substance!A:G,7,0)&gt;0),VLOOKUP(A48,ishod_substance!A:G,7,0),0))</f>
        <v>0</v>
      </c>
      <c r="C48" s="78">
        <f t="shared" si="0"/>
        <v>0</v>
      </c>
      <c r="D48" s="61" t="e">
        <f>VLOOKUP(C48,quide!A:B,2,0)</f>
        <v>#N/A</v>
      </c>
      <c r="E48" s="62" t="e">
        <f>VLOOKUP(C48,quide!$A$1:K1042,3,0)</f>
        <v>#N/A</v>
      </c>
      <c r="F48" s="62" t="e">
        <f>VLOOKUP(C48,quide!$A$1:K1042,5,0)</f>
        <v>#N/A</v>
      </c>
      <c r="G48" s="63" t="e">
        <f t="shared" si="1"/>
        <v>#N/A</v>
      </c>
      <c r="H48" s="62">
        <f>IFERROR(VLOOKUP(B48,tbl5cc_piv!A:D,4,0),0)</f>
        <v>0</v>
      </c>
      <c r="I48" s="62">
        <f t="shared" si="2"/>
        <v>0</v>
      </c>
      <c r="J48" s="62">
        <f t="shared" si="3"/>
        <v>0</v>
      </c>
      <c r="K48" s="62">
        <f t="shared" si="4"/>
        <v>0</v>
      </c>
    </row>
    <row r="49" spans="1:11" x14ac:dyDescent="0.25">
      <c r="A49">
        <v>44</v>
      </c>
      <c r="B49">
        <f>IF(ISBLANK(A49),0,IF(AND(ISERROR(VLOOKUP(VLOOKUP(A49,ishod_substance!A:G,7,0),$B$4:B48,1,0))=TRUE,VLOOKUP(A49,ishod_substance!A:G,7,0)&gt;0),VLOOKUP(A49,ishod_substance!A:G,7,0),0))</f>
        <v>0</v>
      </c>
      <c r="C49" s="78">
        <f t="shared" si="0"/>
        <v>0</v>
      </c>
      <c r="D49" s="61" t="e">
        <f>VLOOKUP(C49,quide!A:B,2,0)</f>
        <v>#N/A</v>
      </c>
      <c r="E49" s="62" t="e">
        <f>VLOOKUP(C49,quide!$A$1:K1043,3,0)</f>
        <v>#N/A</v>
      </c>
      <c r="F49" s="62" t="e">
        <f>VLOOKUP(C49,quide!$A$1:K1043,5,0)</f>
        <v>#N/A</v>
      </c>
      <c r="G49" s="63" t="e">
        <f t="shared" si="1"/>
        <v>#N/A</v>
      </c>
      <c r="H49" s="62">
        <f>IFERROR(VLOOKUP(B49,tbl5cc_piv!A:D,4,0),0)</f>
        <v>0</v>
      </c>
      <c r="I49" s="62">
        <f t="shared" si="2"/>
        <v>0</v>
      </c>
      <c r="J49" s="62">
        <f t="shared" si="3"/>
        <v>0</v>
      </c>
      <c r="K49" s="62">
        <f t="shared" si="4"/>
        <v>0</v>
      </c>
    </row>
    <row r="50" spans="1:11" x14ac:dyDescent="0.25">
      <c r="A50">
        <v>45</v>
      </c>
      <c r="B50">
        <f>IF(ISBLANK(A50),0,IF(AND(ISERROR(VLOOKUP(VLOOKUP(A50,ishod_substance!A:G,7,0),$B$4:B49,1,0))=TRUE,VLOOKUP(A50,ishod_substance!A:G,7,0)&gt;0),VLOOKUP(A50,ishod_substance!A:G,7,0),0))</f>
        <v>0</v>
      </c>
      <c r="C50" s="78">
        <f t="shared" si="0"/>
        <v>0</v>
      </c>
      <c r="D50" s="61" t="e">
        <f>VLOOKUP(C50,quide!A:B,2,0)</f>
        <v>#N/A</v>
      </c>
      <c r="E50" s="62" t="e">
        <f>VLOOKUP(C50,quide!$A$1:K1044,3,0)</f>
        <v>#N/A</v>
      </c>
      <c r="F50" s="62" t="e">
        <f>VLOOKUP(C50,quide!$A$1:K1044,5,0)</f>
        <v>#N/A</v>
      </c>
      <c r="G50" s="63" t="e">
        <f t="shared" si="1"/>
        <v>#N/A</v>
      </c>
      <c r="H50" s="62">
        <f>IFERROR(VLOOKUP(B50,tbl5cc_piv!A:D,4,0),0)</f>
        <v>0</v>
      </c>
      <c r="I50" s="62">
        <f t="shared" si="2"/>
        <v>0</v>
      </c>
      <c r="J50" s="62">
        <f t="shared" si="3"/>
        <v>0</v>
      </c>
      <c r="K50" s="62">
        <f t="shared" si="4"/>
        <v>0</v>
      </c>
    </row>
    <row r="51" spans="1:11" x14ac:dyDescent="0.25">
      <c r="A51">
        <v>46</v>
      </c>
      <c r="B51">
        <f>IF(ISBLANK(A51),0,IF(AND(ISERROR(VLOOKUP(VLOOKUP(A51,ishod_substance!A:G,7,0),$B$4:B50,1,0))=TRUE,VLOOKUP(A51,ishod_substance!A:G,7,0)&gt;0),VLOOKUP(A51,ishod_substance!A:G,7,0),0))</f>
        <v>0</v>
      </c>
      <c r="C51" s="78">
        <f t="shared" si="0"/>
        <v>0</v>
      </c>
      <c r="D51" s="61" t="e">
        <f>VLOOKUP(C51,quide!A:B,2,0)</f>
        <v>#N/A</v>
      </c>
      <c r="E51" s="62" t="e">
        <f>VLOOKUP(C51,quide!$A$1:K1045,3,0)</f>
        <v>#N/A</v>
      </c>
      <c r="F51" s="62" t="e">
        <f>VLOOKUP(C51,quide!$A$1:K1045,5,0)</f>
        <v>#N/A</v>
      </c>
      <c r="G51" s="63" t="e">
        <f t="shared" si="1"/>
        <v>#N/A</v>
      </c>
      <c r="H51" s="62">
        <f>IFERROR(VLOOKUP(B51,tbl5cc_piv!A:D,4,0),0)</f>
        <v>0</v>
      </c>
      <c r="I51" s="62">
        <f t="shared" si="2"/>
        <v>0</v>
      </c>
      <c r="J51" s="62">
        <f t="shared" si="3"/>
        <v>0</v>
      </c>
      <c r="K51" s="62">
        <f t="shared" si="4"/>
        <v>0</v>
      </c>
    </row>
    <row r="52" spans="1:11" x14ac:dyDescent="0.25">
      <c r="A52">
        <v>47</v>
      </c>
      <c r="B52">
        <f>IF(ISBLANK(A52),0,IF(AND(ISERROR(VLOOKUP(VLOOKUP(A52,ishod_substance!A:G,7,0),$B$4:B51,1,0))=TRUE,VLOOKUP(A52,ishod_substance!A:G,7,0)&gt;0),VLOOKUP(A52,ishod_substance!A:G,7,0),0))</f>
        <v>0</v>
      </c>
      <c r="C52" s="78">
        <f t="shared" si="0"/>
        <v>0</v>
      </c>
      <c r="D52" s="61" t="e">
        <f>VLOOKUP(C52,quide!A:B,2,0)</f>
        <v>#N/A</v>
      </c>
      <c r="E52" s="62" t="e">
        <f>VLOOKUP(C52,quide!$A$1:K1046,3,0)</f>
        <v>#N/A</v>
      </c>
      <c r="F52" s="62" t="e">
        <f>VLOOKUP(C52,quide!$A$1:K1046,5,0)</f>
        <v>#N/A</v>
      </c>
      <c r="G52" s="63" t="e">
        <f t="shared" si="1"/>
        <v>#N/A</v>
      </c>
      <c r="H52" s="62">
        <f>IFERROR(VLOOKUP(B52,tbl5cc_piv!A:D,4,0),0)</f>
        <v>0</v>
      </c>
      <c r="I52" s="62">
        <f t="shared" si="2"/>
        <v>0</v>
      </c>
      <c r="J52" s="62">
        <f t="shared" si="3"/>
        <v>0</v>
      </c>
      <c r="K52" s="62">
        <f t="shared" si="4"/>
        <v>0</v>
      </c>
    </row>
    <row r="53" spans="1:11" x14ac:dyDescent="0.25">
      <c r="A53">
        <v>48</v>
      </c>
      <c r="B53">
        <f>IF(ISBLANK(A53),0,IF(AND(ISERROR(VLOOKUP(VLOOKUP(A53,ishod_substance!A:G,7,0),$B$4:B52,1,0))=TRUE,VLOOKUP(A53,ishod_substance!A:G,7,0)&gt;0),VLOOKUP(A53,ishod_substance!A:G,7,0),0))</f>
        <v>0</v>
      </c>
      <c r="C53" s="78">
        <f t="shared" si="0"/>
        <v>0</v>
      </c>
      <c r="D53" s="61" t="e">
        <f>VLOOKUP(C53,quide!A:B,2,0)</f>
        <v>#N/A</v>
      </c>
      <c r="E53" s="62" t="e">
        <f>VLOOKUP(C53,quide!$A$1:K1047,3,0)</f>
        <v>#N/A</v>
      </c>
      <c r="F53" s="62" t="e">
        <f>VLOOKUP(C53,quide!$A$1:K1047,5,0)</f>
        <v>#N/A</v>
      </c>
      <c r="G53" s="63" t="e">
        <f t="shared" si="1"/>
        <v>#N/A</v>
      </c>
      <c r="H53" s="62">
        <f>IFERROR(VLOOKUP(B53,tbl5cc_piv!A:D,4,0),0)</f>
        <v>0</v>
      </c>
      <c r="I53" s="62">
        <f t="shared" si="2"/>
        <v>0</v>
      </c>
      <c r="J53" s="62">
        <f t="shared" si="3"/>
        <v>0</v>
      </c>
      <c r="K53" s="62">
        <f t="shared" si="4"/>
        <v>0</v>
      </c>
    </row>
    <row r="54" spans="1:11" x14ac:dyDescent="0.25">
      <c r="A54">
        <v>49</v>
      </c>
      <c r="B54">
        <f>IF(ISBLANK(A54),0,IF(AND(ISERROR(VLOOKUP(VLOOKUP(A54,ishod_substance!A:G,7,0),$B$4:B53,1,0))=TRUE,VLOOKUP(A54,ishod_substance!A:G,7,0)&gt;0),VLOOKUP(A54,ishod_substance!A:G,7,0),0))</f>
        <v>0</v>
      </c>
      <c r="C54" s="78">
        <f t="shared" si="0"/>
        <v>0</v>
      </c>
      <c r="D54" s="61" t="e">
        <f>VLOOKUP(C54,quide!A:B,2,0)</f>
        <v>#N/A</v>
      </c>
      <c r="E54" s="62" t="e">
        <f>VLOOKUP(C54,quide!$A$1:K1048,3,0)</f>
        <v>#N/A</v>
      </c>
      <c r="F54" s="62" t="e">
        <f>VLOOKUP(C54,quide!$A$1:K1048,5,0)</f>
        <v>#N/A</v>
      </c>
      <c r="G54" s="63" t="e">
        <f t="shared" si="1"/>
        <v>#N/A</v>
      </c>
      <c r="H54" s="62">
        <f>IFERROR(VLOOKUP(B54,tbl5cc_piv!A:D,4,0),0)</f>
        <v>0</v>
      </c>
      <c r="I54" s="62">
        <f t="shared" si="2"/>
        <v>0</v>
      </c>
      <c r="J54" s="62">
        <f t="shared" si="3"/>
        <v>0</v>
      </c>
      <c r="K54" s="62">
        <f t="shared" si="4"/>
        <v>0</v>
      </c>
    </row>
    <row r="55" spans="1:11" x14ac:dyDescent="0.25">
      <c r="A55">
        <v>50</v>
      </c>
      <c r="B55">
        <f>IF(ISBLANK(A55),0,IF(AND(ISERROR(VLOOKUP(VLOOKUP(A55,ishod_substance!A:G,7,0),$B$4:B54,1,0))=TRUE,VLOOKUP(A55,ishod_substance!A:G,7,0)&gt;0),VLOOKUP(A55,ishod_substance!A:G,7,0),0))</f>
        <v>0</v>
      </c>
      <c r="C55" s="78">
        <f t="shared" si="0"/>
        <v>0</v>
      </c>
      <c r="D55" s="61" t="e">
        <f>VLOOKUP(C55,quide!A:B,2,0)</f>
        <v>#N/A</v>
      </c>
      <c r="E55" s="62" t="e">
        <f>VLOOKUP(C55,quide!$A$1:K1049,3,0)</f>
        <v>#N/A</v>
      </c>
      <c r="F55" s="62" t="e">
        <f>VLOOKUP(C55,quide!$A$1:K1049,5,0)</f>
        <v>#N/A</v>
      </c>
      <c r="G55" s="63" t="e">
        <f t="shared" si="1"/>
        <v>#N/A</v>
      </c>
      <c r="H55" s="62">
        <f>IFERROR(VLOOKUP(B55,tbl5cc_piv!A:D,4,0),0)</f>
        <v>0</v>
      </c>
      <c r="I55" s="62">
        <f t="shared" si="2"/>
        <v>0</v>
      </c>
      <c r="J55" s="62">
        <f t="shared" si="3"/>
        <v>0</v>
      </c>
      <c r="K55" s="62">
        <f t="shared" si="4"/>
        <v>0</v>
      </c>
    </row>
    <row r="56" spans="1:11" x14ac:dyDescent="0.25">
      <c r="A56">
        <v>51</v>
      </c>
      <c r="B56">
        <f>IF(ISBLANK(A56),0,IF(AND(ISERROR(VLOOKUP(VLOOKUP(A56,ishod_substance!A:G,7,0),$B$4:B55,1,0))=TRUE,VLOOKUP(A56,ishod_substance!A:G,7,0)&gt;0),VLOOKUP(A56,ishod_substance!A:G,7,0),0))</f>
        <v>0</v>
      </c>
      <c r="C56" s="78">
        <f t="shared" si="0"/>
        <v>0</v>
      </c>
      <c r="D56" s="61" t="e">
        <f>VLOOKUP(C56,quide!A:B,2,0)</f>
        <v>#N/A</v>
      </c>
      <c r="E56" s="62" t="e">
        <f>VLOOKUP(C56,quide!$A$1:K1050,3,0)</f>
        <v>#N/A</v>
      </c>
      <c r="F56" s="62" t="e">
        <f>VLOOKUP(C56,quide!$A$1:K1050,5,0)</f>
        <v>#N/A</v>
      </c>
      <c r="G56" s="63" t="e">
        <f t="shared" si="1"/>
        <v>#N/A</v>
      </c>
      <c r="H56" s="62">
        <f>IFERROR(VLOOKUP(B56,tbl5cc_piv!A:D,4,0),0)</f>
        <v>0</v>
      </c>
      <c r="I56" s="62">
        <f t="shared" si="2"/>
        <v>0</v>
      </c>
      <c r="J56" s="62">
        <f t="shared" si="3"/>
        <v>0</v>
      </c>
      <c r="K56" s="62">
        <f t="shared" si="4"/>
        <v>0</v>
      </c>
    </row>
    <row r="57" spans="1:11" x14ac:dyDescent="0.25">
      <c r="A57">
        <v>52</v>
      </c>
      <c r="B57">
        <f>IF(ISBLANK(A57),0,IF(AND(ISERROR(VLOOKUP(VLOOKUP(A57,ishod_substance!A:G,7,0),$B$4:B56,1,0))=TRUE,VLOOKUP(A57,ishod_substance!A:G,7,0)&gt;0),VLOOKUP(A57,ishod_substance!A:G,7,0),0))</f>
        <v>123</v>
      </c>
      <c r="C57" s="78">
        <f t="shared" si="0"/>
        <v>123</v>
      </c>
      <c r="D57" s="61" t="str">
        <f>VLOOKUP(C57,quide!A:B,2,0)</f>
        <v>диЖелезо триоксид, (железа окcид) (в пересчете на железо) (Железо сесквиоксид)</v>
      </c>
      <c r="E57" s="62">
        <f>VLOOKUP(C57,quide!$A$1:K1051,3,0)</f>
        <v>0</v>
      </c>
      <c r="F57" s="62">
        <f>VLOOKUP(C57,quide!$A$1:K1051,5,0)</f>
        <v>0</v>
      </c>
      <c r="G57" s="63">
        <f t="shared" si="1"/>
        <v>0</v>
      </c>
      <c r="H57" s="62">
        <f>IFERROR(VLOOKUP(B57,tbl5cc_piv!A:D,4,0),0)</f>
        <v>1.0000000000000001E-5</v>
      </c>
      <c r="I57" s="62">
        <f t="shared" si="2"/>
        <v>1.2E-5</v>
      </c>
      <c r="J57" s="62">
        <f t="shared" si="3"/>
        <v>1.4000000000000001E-5</v>
      </c>
      <c r="K57" s="62">
        <f t="shared" si="4"/>
        <v>1.6000000000000003E-5</v>
      </c>
    </row>
    <row r="58" spans="1:11" x14ac:dyDescent="0.25">
      <c r="A58">
        <v>53</v>
      </c>
      <c r="B58">
        <f>IF(ISBLANK(A58),0,IF(AND(ISERROR(VLOOKUP(VLOOKUP(A58,ishod_substance!A:G,7,0),$B$4:B57,1,0))=TRUE,VLOOKUP(A58,ishod_substance!A:G,7,0)&gt;0),VLOOKUP(A58,ishod_substance!A:G,7,0),0))</f>
        <v>143</v>
      </c>
      <c r="C58" s="78">
        <f t="shared" si="0"/>
        <v>143</v>
      </c>
      <c r="D58" s="61" t="str">
        <f>VLOOKUP(C58,quide!A:B,2,0)</f>
        <v>Марганец и его соединения/в пересчете на марганец (IV) оксид/</v>
      </c>
      <c r="E58" s="62">
        <f>VLOOKUP(C58,quide!$A$1:K1052,3,0)</f>
        <v>0.01</v>
      </c>
      <c r="F58" s="62">
        <f>VLOOKUP(C58,quide!$A$1:K1052,5,0)</f>
        <v>5.0000000000000002E-5</v>
      </c>
      <c r="G58" s="63">
        <f t="shared" si="1"/>
        <v>1.0000000000000001E-5</v>
      </c>
      <c r="H58" s="62">
        <f>IFERROR(VLOOKUP(B58,tbl5cc_piv!A:D,4,0),0)</f>
        <v>1E-3</v>
      </c>
      <c r="I58" s="62">
        <f t="shared" si="2"/>
        <v>1.2000000000000001E-3</v>
      </c>
      <c r="J58" s="62">
        <f t="shared" si="3"/>
        <v>1.4E-3</v>
      </c>
      <c r="K58" s="62">
        <f t="shared" si="4"/>
        <v>1.5999999999999999E-3</v>
      </c>
    </row>
    <row r="59" spans="1:11" x14ac:dyDescent="0.25">
      <c r="A59">
        <v>54</v>
      </c>
      <c r="B59">
        <f>IF(ISBLANK(A59),0,IF(AND(ISERROR(VLOOKUP(VLOOKUP(A59,ishod_substance!A:G,7,0),$B$4:B58,1,0))=TRUE,VLOOKUP(A59,ishod_substance!A:G,7,0)&gt;0),VLOOKUP(A59,ishod_substance!A:G,7,0),0))</f>
        <v>342</v>
      </c>
      <c r="C59" s="78">
        <f t="shared" si="0"/>
        <v>342</v>
      </c>
      <c r="D59" s="61" t="str">
        <f>VLOOKUP(C59,quide!A:B,2,0)</f>
        <v xml:space="preserve">Фтористые газообразные соединения (в пересчете на фтор): - Гидрофторид (Водород фторид; фтороводород)
</v>
      </c>
      <c r="E59" s="62">
        <f>VLOOKUP(C59,quide!$A$1:K1053,3,0)</f>
        <v>0.02</v>
      </c>
      <c r="F59" s="62">
        <f>VLOOKUP(C59,quide!$A$1:K1053,5,0)</f>
        <v>5.0000000000000001E-3</v>
      </c>
      <c r="G59" s="63">
        <f t="shared" si="1"/>
        <v>2E-8</v>
      </c>
      <c r="H59" s="62">
        <f>IFERROR(VLOOKUP(B59,tbl5cc_piv!A:D,4,0),0)</f>
        <v>9.9999999999999995E-7</v>
      </c>
      <c r="I59" s="62">
        <f t="shared" si="2"/>
        <v>1.1999999999999999E-6</v>
      </c>
      <c r="J59" s="62">
        <f t="shared" si="3"/>
        <v>1.3999999999999999E-6</v>
      </c>
      <c r="K59" s="62">
        <f t="shared" si="4"/>
        <v>1.5999999999999999E-6</v>
      </c>
    </row>
    <row r="60" spans="1:11" x14ac:dyDescent="0.25">
      <c r="A60">
        <v>55</v>
      </c>
      <c r="B60">
        <f>IF(ISBLANK(A60),0,IF(AND(ISERROR(VLOOKUP(VLOOKUP(A60,ishod_substance!A:G,7,0),$B$4:B59,1,0))=TRUE,VLOOKUP(A60,ishod_substance!A:G,7,0)&gt;0),VLOOKUP(A60,ishod_substance!A:G,7,0),0))</f>
        <v>0</v>
      </c>
      <c r="C60" s="78">
        <f t="shared" si="0"/>
        <v>0</v>
      </c>
      <c r="D60" s="61" t="e">
        <f>VLOOKUP(C60,quide!A:B,2,0)</f>
        <v>#N/A</v>
      </c>
      <c r="E60" s="62" t="e">
        <f>VLOOKUP(C60,quide!$A$1:K1054,3,0)</f>
        <v>#N/A</v>
      </c>
      <c r="F60" s="62" t="e">
        <f>VLOOKUP(C60,quide!$A$1:K1054,5,0)</f>
        <v>#N/A</v>
      </c>
      <c r="G60" s="63" t="e">
        <f t="shared" si="1"/>
        <v>#N/A</v>
      </c>
      <c r="H60" s="62">
        <f>IFERROR(VLOOKUP(B60,tbl5cc_piv!A:D,4,0),0)</f>
        <v>0</v>
      </c>
      <c r="I60" s="62">
        <f t="shared" si="2"/>
        <v>0</v>
      </c>
      <c r="J60" s="62">
        <f t="shared" si="3"/>
        <v>0</v>
      </c>
      <c r="K60" s="62">
        <f t="shared" si="4"/>
        <v>0</v>
      </c>
    </row>
    <row r="61" spans="1:11" x14ac:dyDescent="0.25">
      <c r="A61">
        <v>56</v>
      </c>
      <c r="B61">
        <f>IF(ISBLANK(A61),0,IF(AND(ISERROR(VLOOKUP(VLOOKUP(A61,ishod_substance!A:G,7,0),$B$4:B60,1,0))=TRUE,VLOOKUP(A61,ishod_substance!A:G,7,0)&gt;0),VLOOKUP(A61,ishod_substance!A:G,7,0),0))</f>
        <v>0</v>
      </c>
      <c r="C61" s="78">
        <f t="shared" si="0"/>
        <v>0</v>
      </c>
      <c r="D61" s="61" t="e">
        <f>VLOOKUP(C61,quide!A:B,2,0)</f>
        <v>#N/A</v>
      </c>
      <c r="E61" s="62" t="e">
        <f>VLOOKUP(C61,quide!$A$1:K1055,3,0)</f>
        <v>#N/A</v>
      </c>
      <c r="F61" s="62" t="e">
        <f>VLOOKUP(C61,quide!$A$1:K1055,5,0)</f>
        <v>#N/A</v>
      </c>
      <c r="G61" s="63" t="e">
        <f t="shared" si="1"/>
        <v>#N/A</v>
      </c>
      <c r="H61" s="62">
        <f>IFERROR(VLOOKUP(B61,tbl5cc_piv!A:D,4,0),0)</f>
        <v>0</v>
      </c>
      <c r="I61" s="62">
        <f t="shared" si="2"/>
        <v>0</v>
      </c>
      <c r="J61" s="62">
        <f t="shared" si="3"/>
        <v>0</v>
      </c>
      <c r="K61" s="62">
        <f t="shared" si="4"/>
        <v>0</v>
      </c>
    </row>
    <row r="62" spans="1:11" x14ac:dyDescent="0.25">
      <c r="A62">
        <v>57</v>
      </c>
      <c r="B62">
        <f>IF(ISBLANK(A62),0,IF(AND(ISERROR(VLOOKUP(VLOOKUP(A62,ishod_substance!A:G,7,0),$B$4:B61,1,0))=TRUE,VLOOKUP(A62,ishod_substance!A:G,7,0)&gt;0),VLOOKUP(A62,ishod_substance!A:G,7,0),0))</f>
        <v>0</v>
      </c>
      <c r="C62" s="78">
        <f t="shared" si="0"/>
        <v>0</v>
      </c>
      <c r="D62" s="61" t="e">
        <f>VLOOKUP(C62,quide!A:B,2,0)</f>
        <v>#N/A</v>
      </c>
      <c r="E62" s="62" t="e">
        <f>VLOOKUP(C62,quide!$A$1:K1056,3,0)</f>
        <v>#N/A</v>
      </c>
      <c r="F62" s="62" t="e">
        <f>VLOOKUP(C62,quide!$A$1:K1056,5,0)</f>
        <v>#N/A</v>
      </c>
      <c r="G62" s="63" t="e">
        <f t="shared" si="1"/>
        <v>#N/A</v>
      </c>
      <c r="H62" s="62">
        <f>IFERROR(VLOOKUP(B62,tbl5cc_piv!A:D,4,0),0)</f>
        <v>0</v>
      </c>
      <c r="I62" s="62">
        <f t="shared" si="2"/>
        <v>0</v>
      </c>
      <c r="J62" s="62">
        <f t="shared" si="3"/>
        <v>0</v>
      </c>
      <c r="K62" s="62">
        <f t="shared" si="4"/>
        <v>0</v>
      </c>
    </row>
    <row r="63" spans="1:11" x14ac:dyDescent="0.25">
      <c r="A63">
        <v>58</v>
      </c>
      <c r="B63">
        <f>IF(ISBLANK(A63),0,IF(AND(ISERROR(VLOOKUP(VLOOKUP(A63,ishod_substance!A:G,7,0),$B$4:B62,1,0))=TRUE,VLOOKUP(A63,ishod_substance!A:G,7,0)&gt;0),VLOOKUP(A63,ishod_substance!A:G,7,0),0))</f>
        <v>0</v>
      </c>
      <c r="C63" s="78">
        <f t="shared" si="0"/>
        <v>0</v>
      </c>
      <c r="D63" s="61" t="e">
        <f>VLOOKUP(C63,quide!A:B,2,0)</f>
        <v>#N/A</v>
      </c>
      <c r="E63" s="62" t="e">
        <f>VLOOKUP(C63,quide!$A$1:K1057,3,0)</f>
        <v>#N/A</v>
      </c>
      <c r="F63" s="62" t="e">
        <f>VLOOKUP(C63,quide!$A$1:K1057,5,0)</f>
        <v>#N/A</v>
      </c>
      <c r="G63" s="63" t="e">
        <f t="shared" si="1"/>
        <v>#N/A</v>
      </c>
      <c r="H63" s="62">
        <f>IFERROR(VLOOKUP(B63,tbl5cc_piv!A:D,4,0),0)</f>
        <v>0</v>
      </c>
      <c r="I63" s="62">
        <f t="shared" si="2"/>
        <v>0</v>
      </c>
      <c r="J63" s="62">
        <f t="shared" si="3"/>
        <v>0</v>
      </c>
      <c r="K63" s="62">
        <f t="shared" si="4"/>
        <v>0</v>
      </c>
    </row>
    <row r="64" spans="1:11" x14ac:dyDescent="0.25">
      <c r="A64">
        <v>59</v>
      </c>
      <c r="B64">
        <f>IF(ISBLANK(A64),0,IF(AND(ISERROR(VLOOKUP(VLOOKUP(A64,ishod_substance!A:G,7,0),$B$4:B63,1,0))=TRUE,VLOOKUP(A64,ishod_substance!A:G,7,0)&gt;0),VLOOKUP(A64,ishod_substance!A:G,7,0),0))</f>
        <v>0</v>
      </c>
      <c r="C64" s="78">
        <f t="shared" si="0"/>
        <v>0</v>
      </c>
      <c r="D64" s="61" t="e">
        <f>VLOOKUP(C64,quide!A:B,2,0)</f>
        <v>#N/A</v>
      </c>
      <c r="E64" s="62" t="e">
        <f>VLOOKUP(C64,quide!$A$1:K1058,3,0)</f>
        <v>#N/A</v>
      </c>
      <c r="F64" s="62" t="e">
        <f>VLOOKUP(C64,quide!$A$1:K1058,5,0)</f>
        <v>#N/A</v>
      </c>
      <c r="G64" s="63" t="e">
        <f t="shared" si="1"/>
        <v>#N/A</v>
      </c>
      <c r="H64" s="62">
        <f>IFERROR(VLOOKUP(B64,tbl5cc_piv!A:D,4,0),0)</f>
        <v>0</v>
      </c>
      <c r="I64" s="62">
        <f t="shared" si="2"/>
        <v>0</v>
      </c>
      <c r="J64" s="62">
        <f t="shared" si="3"/>
        <v>0</v>
      </c>
      <c r="K64" s="62">
        <f t="shared" si="4"/>
        <v>0</v>
      </c>
    </row>
    <row r="65" spans="1:11" x14ac:dyDescent="0.25">
      <c r="A65">
        <v>60</v>
      </c>
      <c r="B65">
        <f>IF(ISBLANK(A65),0,IF(AND(ISERROR(VLOOKUP(VLOOKUP(A65,ishod_substance!A:G,7,0),$B$4:B64,1,0))=TRUE,VLOOKUP(A65,ishod_substance!A:G,7,0)&gt;0),VLOOKUP(A65,ishod_substance!A:G,7,0),0))</f>
        <v>0</v>
      </c>
      <c r="C65" s="78">
        <f t="shared" si="0"/>
        <v>0</v>
      </c>
      <c r="D65" s="61" t="e">
        <f>VLOOKUP(C65,quide!A:B,2,0)</f>
        <v>#N/A</v>
      </c>
      <c r="E65" s="62" t="e">
        <f>VLOOKUP(C65,quide!$A$1:K1059,3,0)</f>
        <v>#N/A</v>
      </c>
      <c r="F65" s="62" t="e">
        <f>VLOOKUP(C65,quide!$A$1:K1059,5,0)</f>
        <v>#N/A</v>
      </c>
      <c r="G65" s="63" t="e">
        <f t="shared" si="1"/>
        <v>#N/A</v>
      </c>
      <c r="H65" s="62">
        <f>IFERROR(VLOOKUP(B65,tbl5cc_piv!A:D,4,0),0)</f>
        <v>0</v>
      </c>
      <c r="I65" s="62">
        <f t="shared" si="2"/>
        <v>0</v>
      </c>
      <c r="J65" s="62">
        <f t="shared" si="3"/>
        <v>0</v>
      </c>
      <c r="K65" s="62">
        <f t="shared" si="4"/>
        <v>0</v>
      </c>
    </row>
    <row r="66" spans="1:11" x14ac:dyDescent="0.25">
      <c r="A66">
        <v>61</v>
      </c>
      <c r="B66">
        <f>IF(ISBLANK(A66),0,IF(AND(ISERROR(VLOOKUP(VLOOKUP(A66,ishod_substance!A:G,7,0),$B$4:B65,1,0))=TRUE,VLOOKUP(A66,ishod_substance!A:G,7,0)&gt;0),VLOOKUP(A66,ishod_substance!A:G,7,0),0))</f>
        <v>0</v>
      </c>
      <c r="C66" s="78">
        <f t="shared" si="0"/>
        <v>0</v>
      </c>
      <c r="D66" s="61" t="e">
        <f>VLOOKUP(C66,quide!A:B,2,0)</f>
        <v>#N/A</v>
      </c>
      <c r="E66" s="62" t="e">
        <f>VLOOKUP(C66,quide!$A$1:K1060,3,0)</f>
        <v>#N/A</v>
      </c>
      <c r="F66" s="62" t="e">
        <f>VLOOKUP(C66,quide!$A$1:K1060,5,0)</f>
        <v>#N/A</v>
      </c>
      <c r="G66" s="63" t="e">
        <f t="shared" si="1"/>
        <v>#N/A</v>
      </c>
      <c r="H66" s="62">
        <f>IFERROR(VLOOKUP(B66,tbl5cc_piv!A:D,4,0),0)</f>
        <v>0</v>
      </c>
      <c r="I66" s="62">
        <f t="shared" si="2"/>
        <v>0</v>
      </c>
      <c r="J66" s="62">
        <f t="shared" si="3"/>
        <v>0</v>
      </c>
      <c r="K66" s="62">
        <f t="shared" si="4"/>
        <v>0</v>
      </c>
    </row>
    <row r="67" spans="1:11" x14ac:dyDescent="0.25">
      <c r="A67">
        <v>62</v>
      </c>
      <c r="B67">
        <f>IF(ISBLANK(A67),0,IF(AND(ISERROR(VLOOKUP(VLOOKUP(A67,ishod_substance!A:G,7,0),$B$4:B66,1,0))=TRUE,VLOOKUP(A67,ishod_substance!A:G,7,0)&gt;0),VLOOKUP(A67,ishod_substance!A:G,7,0),0))</f>
        <v>0</v>
      </c>
      <c r="C67" s="78">
        <f t="shared" si="0"/>
        <v>0</v>
      </c>
      <c r="D67" s="61" t="e">
        <f>VLOOKUP(C67,quide!A:B,2,0)</f>
        <v>#N/A</v>
      </c>
      <c r="E67" s="62" t="e">
        <f>VLOOKUP(C67,quide!$A$1:K1061,3,0)</f>
        <v>#N/A</v>
      </c>
      <c r="F67" s="62" t="e">
        <f>VLOOKUP(C67,quide!$A$1:K1061,5,0)</f>
        <v>#N/A</v>
      </c>
      <c r="G67" s="63" t="e">
        <f t="shared" si="1"/>
        <v>#N/A</v>
      </c>
      <c r="H67" s="62">
        <f>IFERROR(VLOOKUP(B67,tbl5cc_piv!A:D,4,0),0)</f>
        <v>0</v>
      </c>
      <c r="I67" s="62">
        <f t="shared" si="2"/>
        <v>0</v>
      </c>
      <c r="J67" s="62">
        <f t="shared" si="3"/>
        <v>0</v>
      </c>
      <c r="K67" s="62">
        <f t="shared" si="4"/>
        <v>0</v>
      </c>
    </row>
    <row r="68" spans="1:11" x14ac:dyDescent="0.25">
      <c r="A68">
        <v>63</v>
      </c>
      <c r="B68">
        <f>IF(ISBLANK(A68),0,IF(AND(ISERROR(VLOOKUP(VLOOKUP(A68,ishod_substance!A:G,7,0),$B$4:B67,1,0))=TRUE,VLOOKUP(A68,ishod_substance!A:G,7,0)&gt;0),VLOOKUP(A68,ishod_substance!A:G,7,0),0))</f>
        <v>0</v>
      </c>
      <c r="C68" s="78">
        <f t="shared" si="0"/>
        <v>0</v>
      </c>
      <c r="D68" s="61" t="e">
        <f>VLOOKUP(C68,quide!A:B,2,0)</f>
        <v>#N/A</v>
      </c>
      <c r="E68" s="62" t="e">
        <f>VLOOKUP(C68,quide!$A$1:K1062,3,0)</f>
        <v>#N/A</v>
      </c>
      <c r="F68" s="62" t="e">
        <f>VLOOKUP(C68,quide!$A$1:K1062,5,0)</f>
        <v>#N/A</v>
      </c>
      <c r="G68" s="63" t="e">
        <f t="shared" si="1"/>
        <v>#N/A</v>
      </c>
      <c r="H68" s="62">
        <f>IFERROR(VLOOKUP(B68,tbl5cc_piv!A:D,4,0),0)</f>
        <v>0</v>
      </c>
      <c r="I68" s="62">
        <f t="shared" si="2"/>
        <v>0</v>
      </c>
      <c r="J68" s="62">
        <f t="shared" si="3"/>
        <v>0</v>
      </c>
      <c r="K68" s="62">
        <f t="shared" si="4"/>
        <v>0</v>
      </c>
    </row>
    <row r="69" spans="1:11" x14ac:dyDescent="0.25">
      <c r="A69">
        <v>64</v>
      </c>
      <c r="B69">
        <f>IF(ISBLANK(A69),0,IF(AND(ISERROR(VLOOKUP(VLOOKUP(A69,ishod_substance!A:G,7,0),$B$4:B68,1,0))=TRUE,VLOOKUP(A69,ishod_substance!A:G,7,0)&gt;0),VLOOKUP(A69,ishod_substance!A:G,7,0),0))</f>
        <v>0</v>
      </c>
      <c r="C69" s="78">
        <f t="shared" si="0"/>
        <v>0</v>
      </c>
      <c r="D69" s="61" t="e">
        <f>VLOOKUP(C69,quide!A:B,2,0)</f>
        <v>#N/A</v>
      </c>
      <c r="E69" s="62" t="e">
        <f>VLOOKUP(C69,quide!$A$1:K1063,3,0)</f>
        <v>#N/A</v>
      </c>
      <c r="F69" s="62" t="e">
        <f>VLOOKUP(C69,quide!$A$1:K1063,5,0)</f>
        <v>#N/A</v>
      </c>
      <c r="G69" s="63" t="e">
        <f t="shared" si="1"/>
        <v>#N/A</v>
      </c>
      <c r="H69" s="62">
        <f>IFERROR(VLOOKUP(B69,tbl5cc_piv!A:D,4,0),0)</f>
        <v>0</v>
      </c>
      <c r="I69" s="62">
        <f t="shared" si="2"/>
        <v>0</v>
      </c>
      <c r="J69" s="62">
        <f t="shared" si="3"/>
        <v>0</v>
      </c>
      <c r="K69" s="62">
        <f t="shared" si="4"/>
        <v>0</v>
      </c>
    </row>
    <row r="70" spans="1:11" x14ac:dyDescent="0.25">
      <c r="A70">
        <v>65</v>
      </c>
      <c r="B70">
        <f>IF(ISBLANK(A70),0,IF(AND(ISERROR(VLOOKUP(VLOOKUP(A70,ishod_substance!A:G,7,0),$B$4:B69,1,0))=TRUE,VLOOKUP(A70,ishod_substance!A:G,7,0)&gt;0),VLOOKUP(A70,ishod_substance!A:G,7,0),0))</f>
        <v>0</v>
      </c>
      <c r="C70" s="78">
        <f t="shared" si="0"/>
        <v>0</v>
      </c>
      <c r="D70" s="61" t="e">
        <f>VLOOKUP(C70,quide!A:B,2,0)</f>
        <v>#N/A</v>
      </c>
      <c r="E70" s="62" t="e">
        <f>VLOOKUP(C70,quide!$A$1:K1064,3,0)</f>
        <v>#N/A</v>
      </c>
      <c r="F70" s="62" t="e">
        <f>VLOOKUP(C70,quide!$A$1:K1064,5,0)</f>
        <v>#N/A</v>
      </c>
      <c r="G70" s="63" t="e">
        <f t="shared" si="1"/>
        <v>#N/A</v>
      </c>
      <c r="H70" s="62">
        <f>IFERROR(VLOOKUP(B70,tbl5cc_piv!A:D,4,0),0)</f>
        <v>0</v>
      </c>
      <c r="I70" s="62">
        <f t="shared" si="2"/>
        <v>0</v>
      </c>
      <c r="J70" s="62">
        <f t="shared" si="3"/>
        <v>0</v>
      </c>
      <c r="K70" s="62">
        <f t="shared" si="4"/>
        <v>0</v>
      </c>
    </row>
    <row r="71" spans="1:11" x14ac:dyDescent="0.25">
      <c r="A71">
        <v>66</v>
      </c>
      <c r="B71">
        <f>IF(ISBLANK(A71),0,IF(AND(ISERROR(VLOOKUP(VLOOKUP(A71,ishod_substance!A:G,7,0),$B$4:B70,1,0))=TRUE,VLOOKUP(A71,ishod_substance!A:G,7,0)&gt;0),VLOOKUP(A71,ishod_substance!A:G,7,0),0))</f>
        <v>0</v>
      </c>
      <c r="C71" s="78">
        <f t="shared" ref="C71:C134" si="5">B71</f>
        <v>0</v>
      </c>
      <c r="D71" s="61" t="e">
        <f>VLOOKUP(C71,quide!A:B,2,0)</f>
        <v>#N/A</v>
      </c>
      <c r="E71" s="62" t="e">
        <f>VLOOKUP(C71,quide!$A$1:K1065,3,0)</f>
        <v>#N/A</v>
      </c>
      <c r="F71" s="62" t="e">
        <f>VLOOKUP(C71,quide!$A$1:K1065,5,0)</f>
        <v>#N/A</v>
      </c>
      <c r="G71" s="63" t="e">
        <f t="shared" ref="G71:G134" si="6">E71*H71</f>
        <v>#N/A</v>
      </c>
      <c r="H71" s="62">
        <f>IFERROR(VLOOKUP(B71,tbl5cc_piv!A:D,4,0),0)</f>
        <v>0</v>
      </c>
      <c r="I71" s="62">
        <f t="shared" ref="I71:I134" si="7">H71+H71*0.2</f>
        <v>0</v>
      </c>
      <c r="J71" s="62">
        <f t="shared" ref="J71:J134" si="8">H71+H71*0.4</f>
        <v>0</v>
      </c>
      <c r="K71" s="62">
        <f t="shared" ref="K71:K134" si="9">H71+H71*0.6</f>
        <v>0</v>
      </c>
    </row>
    <row r="72" spans="1:11" x14ac:dyDescent="0.25">
      <c r="A72">
        <v>67</v>
      </c>
      <c r="B72">
        <f>IF(ISBLANK(A72),0,IF(AND(ISERROR(VLOOKUP(VLOOKUP(A72,ishod_substance!A:G,7,0),$B$4:B71,1,0))=TRUE,VLOOKUP(A72,ishod_substance!A:G,7,0)&gt;0),VLOOKUP(A72,ishod_substance!A:G,7,0),0))</f>
        <v>0</v>
      </c>
      <c r="C72" s="78">
        <f t="shared" si="5"/>
        <v>0</v>
      </c>
      <c r="D72" s="61" t="e">
        <f>VLOOKUP(C72,quide!A:B,2,0)</f>
        <v>#N/A</v>
      </c>
      <c r="E72" s="62" t="e">
        <f>VLOOKUP(C72,quide!$A$1:K1066,3,0)</f>
        <v>#N/A</v>
      </c>
      <c r="F72" s="62" t="e">
        <f>VLOOKUP(C72,quide!$A$1:K1066,5,0)</f>
        <v>#N/A</v>
      </c>
      <c r="G72" s="63" t="e">
        <f t="shared" si="6"/>
        <v>#N/A</v>
      </c>
      <c r="H72" s="62">
        <f>IFERROR(VLOOKUP(B72,tbl5cc_piv!A:D,4,0),0)</f>
        <v>0</v>
      </c>
      <c r="I72" s="62">
        <f t="shared" si="7"/>
        <v>0</v>
      </c>
      <c r="J72" s="62">
        <f t="shared" si="8"/>
        <v>0</v>
      </c>
      <c r="K72" s="62">
        <f t="shared" si="9"/>
        <v>0</v>
      </c>
    </row>
    <row r="73" spans="1:11" x14ac:dyDescent="0.25">
      <c r="A73">
        <v>68</v>
      </c>
      <c r="B73">
        <f>IF(ISBLANK(A73),0,IF(AND(ISERROR(VLOOKUP(VLOOKUP(A73,ishod_substance!A:G,7,0),$B$4:B72,1,0))=TRUE,VLOOKUP(A73,ishod_substance!A:G,7,0)&gt;0),VLOOKUP(A73,ishod_substance!A:G,7,0),0))</f>
        <v>0</v>
      </c>
      <c r="C73" s="78">
        <f t="shared" si="5"/>
        <v>0</v>
      </c>
      <c r="D73" s="61" t="e">
        <f>VLOOKUP(C73,quide!A:B,2,0)</f>
        <v>#N/A</v>
      </c>
      <c r="E73" s="62" t="e">
        <f>VLOOKUP(C73,quide!$A$1:K1067,3,0)</f>
        <v>#N/A</v>
      </c>
      <c r="F73" s="62" t="e">
        <f>VLOOKUP(C73,quide!$A$1:K1067,5,0)</f>
        <v>#N/A</v>
      </c>
      <c r="G73" s="63" t="e">
        <f t="shared" si="6"/>
        <v>#N/A</v>
      </c>
      <c r="H73" s="62">
        <f>IFERROR(VLOOKUP(B73,tbl5cc_piv!A:D,4,0),0)</f>
        <v>0</v>
      </c>
      <c r="I73" s="62">
        <f t="shared" si="7"/>
        <v>0</v>
      </c>
      <c r="J73" s="62">
        <f t="shared" si="8"/>
        <v>0</v>
      </c>
      <c r="K73" s="62">
        <f t="shared" si="9"/>
        <v>0</v>
      </c>
    </row>
    <row r="74" spans="1:11" x14ac:dyDescent="0.25">
      <c r="A74">
        <v>69</v>
      </c>
      <c r="B74">
        <f>IF(ISBLANK(A74),0,IF(AND(ISERROR(VLOOKUP(VLOOKUP(A74,ishod_substance!A:G,7,0),$B$4:B73,1,0))=TRUE,VLOOKUP(A74,ishod_substance!A:G,7,0)&gt;0),VLOOKUP(A74,ishod_substance!A:G,7,0),0))</f>
        <v>0</v>
      </c>
      <c r="C74" s="78">
        <f t="shared" si="5"/>
        <v>0</v>
      </c>
      <c r="D74" s="61" t="e">
        <f>VLOOKUP(C74,quide!A:B,2,0)</f>
        <v>#N/A</v>
      </c>
      <c r="E74" s="62" t="e">
        <f>VLOOKUP(C74,quide!$A$1:K1068,3,0)</f>
        <v>#N/A</v>
      </c>
      <c r="F74" s="62" t="e">
        <f>VLOOKUP(C74,quide!$A$1:K1068,5,0)</f>
        <v>#N/A</v>
      </c>
      <c r="G74" s="63" t="e">
        <f t="shared" si="6"/>
        <v>#N/A</v>
      </c>
      <c r="H74" s="62">
        <f>IFERROR(VLOOKUP(B74,tbl5cc_piv!A:D,4,0),0)</f>
        <v>0</v>
      </c>
      <c r="I74" s="62">
        <f t="shared" si="7"/>
        <v>0</v>
      </c>
      <c r="J74" s="62">
        <f t="shared" si="8"/>
        <v>0</v>
      </c>
      <c r="K74" s="62">
        <f t="shared" si="9"/>
        <v>0</v>
      </c>
    </row>
    <row r="75" spans="1:11" x14ac:dyDescent="0.25">
      <c r="A75">
        <v>70</v>
      </c>
      <c r="B75">
        <f>IF(ISBLANK(A75),0,IF(AND(ISERROR(VLOOKUP(VLOOKUP(A75,ishod_substance!A:G,7,0),$B$4:B74,1,0))=TRUE,VLOOKUP(A75,ishod_substance!A:G,7,0)&gt;0),VLOOKUP(A75,ishod_substance!A:G,7,0),0))</f>
        <v>0</v>
      </c>
      <c r="C75" s="78">
        <f t="shared" si="5"/>
        <v>0</v>
      </c>
      <c r="D75" s="61" t="e">
        <f>VLOOKUP(C75,quide!A:B,2,0)</f>
        <v>#N/A</v>
      </c>
      <c r="E75" s="62" t="e">
        <f>VLOOKUP(C75,quide!$A$1:K1069,3,0)</f>
        <v>#N/A</v>
      </c>
      <c r="F75" s="62" t="e">
        <f>VLOOKUP(C75,quide!$A$1:K1069,5,0)</f>
        <v>#N/A</v>
      </c>
      <c r="G75" s="63" t="e">
        <f t="shared" si="6"/>
        <v>#N/A</v>
      </c>
      <c r="H75" s="62">
        <f>IFERROR(VLOOKUP(B75,tbl5cc_piv!A:D,4,0),0)</f>
        <v>0</v>
      </c>
      <c r="I75" s="62">
        <f t="shared" si="7"/>
        <v>0</v>
      </c>
      <c r="J75" s="62">
        <f t="shared" si="8"/>
        <v>0</v>
      </c>
      <c r="K75" s="62">
        <f t="shared" si="9"/>
        <v>0</v>
      </c>
    </row>
    <row r="76" spans="1:11" x14ac:dyDescent="0.25">
      <c r="A76">
        <v>71</v>
      </c>
      <c r="B76">
        <f>IF(ISBLANK(A76),0,IF(AND(ISERROR(VLOOKUP(VLOOKUP(A76,ishod_substance!A:G,7,0),$B$4:B75,1,0))=TRUE,VLOOKUP(A76,ishod_substance!A:G,7,0)&gt;0),VLOOKUP(A76,ishod_substance!A:G,7,0),0))</f>
        <v>0</v>
      </c>
      <c r="C76" s="78">
        <f t="shared" si="5"/>
        <v>0</v>
      </c>
      <c r="D76" s="61" t="e">
        <f>VLOOKUP(C76,quide!A:B,2,0)</f>
        <v>#N/A</v>
      </c>
      <c r="E76" s="62" t="e">
        <f>VLOOKUP(C76,quide!$A$1:K1070,3,0)</f>
        <v>#N/A</v>
      </c>
      <c r="F76" s="62" t="e">
        <f>VLOOKUP(C76,quide!$A$1:K1070,5,0)</f>
        <v>#N/A</v>
      </c>
      <c r="G76" s="63" t="e">
        <f t="shared" si="6"/>
        <v>#N/A</v>
      </c>
      <c r="H76" s="62">
        <f>IFERROR(VLOOKUP(B76,tbl5cc_piv!A:D,4,0),0)</f>
        <v>0</v>
      </c>
      <c r="I76" s="62">
        <f t="shared" si="7"/>
        <v>0</v>
      </c>
      <c r="J76" s="62">
        <f t="shared" si="8"/>
        <v>0</v>
      </c>
      <c r="K76" s="62">
        <f t="shared" si="9"/>
        <v>0</v>
      </c>
    </row>
    <row r="77" spans="1:11" x14ac:dyDescent="0.25">
      <c r="A77">
        <v>72</v>
      </c>
      <c r="B77">
        <f>IF(ISBLANK(A77),0,IF(AND(ISERROR(VLOOKUP(VLOOKUP(A77,ishod_substance!A:G,7,0),$B$4:B76,1,0))=TRUE,VLOOKUP(A77,ishod_substance!A:G,7,0)&gt;0),VLOOKUP(A77,ishod_substance!A:G,7,0),0))</f>
        <v>0</v>
      </c>
      <c r="C77" s="78">
        <f t="shared" si="5"/>
        <v>0</v>
      </c>
      <c r="D77" s="61" t="e">
        <f>VLOOKUP(C77,quide!A:B,2,0)</f>
        <v>#N/A</v>
      </c>
      <c r="E77" s="62" t="e">
        <f>VLOOKUP(C77,quide!$A$1:K1071,3,0)</f>
        <v>#N/A</v>
      </c>
      <c r="F77" s="62" t="e">
        <f>VLOOKUP(C77,quide!$A$1:K1071,5,0)</f>
        <v>#N/A</v>
      </c>
      <c r="G77" s="63" t="e">
        <f t="shared" si="6"/>
        <v>#N/A</v>
      </c>
      <c r="H77" s="62">
        <f>IFERROR(VLOOKUP(B77,tbl5cc_piv!A:D,4,0),0)</f>
        <v>0</v>
      </c>
      <c r="I77" s="62">
        <f t="shared" si="7"/>
        <v>0</v>
      </c>
      <c r="J77" s="62">
        <f t="shared" si="8"/>
        <v>0</v>
      </c>
      <c r="K77" s="62">
        <f t="shared" si="9"/>
        <v>0</v>
      </c>
    </row>
    <row r="78" spans="1:11" x14ac:dyDescent="0.25">
      <c r="A78">
        <v>73</v>
      </c>
      <c r="B78">
        <f>IF(ISBLANK(A78),0,IF(AND(ISERROR(VLOOKUP(VLOOKUP(A78,ishod_substance!A:G,7,0),$B$4:B77,1,0))=TRUE,VLOOKUP(A78,ishod_substance!A:G,7,0)&gt;0),VLOOKUP(A78,ishod_substance!A:G,7,0),0))</f>
        <v>0</v>
      </c>
      <c r="C78" s="78">
        <f t="shared" si="5"/>
        <v>0</v>
      </c>
      <c r="D78" s="61" t="e">
        <f>VLOOKUP(C78,quide!A:B,2,0)</f>
        <v>#N/A</v>
      </c>
      <c r="E78" s="62" t="e">
        <f>VLOOKUP(C78,quide!$A$1:K1072,3,0)</f>
        <v>#N/A</v>
      </c>
      <c r="F78" s="62" t="e">
        <f>VLOOKUP(C78,quide!$A$1:K1072,5,0)</f>
        <v>#N/A</v>
      </c>
      <c r="G78" s="63" t="e">
        <f t="shared" si="6"/>
        <v>#N/A</v>
      </c>
      <c r="H78" s="62">
        <f>IFERROR(VLOOKUP(B78,tbl5cc_piv!A:D,4,0),0)</f>
        <v>0</v>
      </c>
      <c r="I78" s="62">
        <f t="shared" si="7"/>
        <v>0</v>
      </c>
      <c r="J78" s="62">
        <f t="shared" si="8"/>
        <v>0</v>
      </c>
      <c r="K78" s="62">
        <f t="shared" si="9"/>
        <v>0</v>
      </c>
    </row>
    <row r="79" spans="1:11" x14ac:dyDescent="0.25">
      <c r="A79">
        <v>74</v>
      </c>
      <c r="B79">
        <f>IF(ISBLANK(A79),0,IF(AND(ISERROR(VLOOKUP(VLOOKUP(A79,ishod_substance!A:G,7,0),$B$4:B78,1,0))=TRUE,VLOOKUP(A79,ishod_substance!A:G,7,0)&gt;0),VLOOKUP(A79,ishod_substance!A:G,7,0),0))</f>
        <v>0</v>
      </c>
      <c r="C79" s="78">
        <f t="shared" si="5"/>
        <v>0</v>
      </c>
      <c r="D79" s="61" t="e">
        <f>VLOOKUP(C79,quide!A:B,2,0)</f>
        <v>#N/A</v>
      </c>
      <c r="E79" s="62" t="e">
        <f>VLOOKUP(C79,quide!$A$1:K1073,3,0)</f>
        <v>#N/A</v>
      </c>
      <c r="F79" s="62" t="e">
        <f>VLOOKUP(C79,quide!$A$1:K1073,5,0)</f>
        <v>#N/A</v>
      </c>
      <c r="G79" s="63" t="e">
        <f t="shared" si="6"/>
        <v>#N/A</v>
      </c>
      <c r="H79" s="62">
        <f>IFERROR(VLOOKUP(B79,tbl5cc_piv!A:D,4,0),0)</f>
        <v>0</v>
      </c>
      <c r="I79" s="62">
        <f t="shared" si="7"/>
        <v>0</v>
      </c>
      <c r="J79" s="62">
        <f t="shared" si="8"/>
        <v>0</v>
      </c>
      <c r="K79" s="62">
        <f t="shared" si="9"/>
        <v>0</v>
      </c>
    </row>
    <row r="80" spans="1:11" x14ac:dyDescent="0.25">
      <c r="A80">
        <v>75</v>
      </c>
      <c r="B80">
        <f>IF(ISBLANK(A80),0,IF(AND(ISERROR(VLOOKUP(VLOOKUP(A80,ishod_substance!A:G,7,0),$B$4:B79,1,0))=TRUE,VLOOKUP(A80,ishod_substance!A:G,7,0)&gt;0),VLOOKUP(A80,ishod_substance!A:G,7,0),0))</f>
        <v>0</v>
      </c>
      <c r="C80" s="78">
        <f t="shared" si="5"/>
        <v>0</v>
      </c>
      <c r="D80" s="61" t="e">
        <f>VLOOKUP(C80,quide!A:B,2,0)</f>
        <v>#N/A</v>
      </c>
      <c r="E80" s="62" t="e">
        <f>VLOOKUP(C80,quide!$A$1:K1074,3,0)</f>
        <v>#N/A</v>
      </c>
      <c r="F80" s="62" t="e">
        <f>VLOOKUP(C80,quide!$A$1:K1074,5,0)</f>
        <v>#N/A</v>
      </c>
      <c r="G80" s="63" t="e">
        <f t="shared" si="6"/>
        <v>#N/A</v>
      </c>
      <c r="H80" s="62">
        <f>IFERROR(VLOOKUP(B80,tbl5cc_piv!A:D,4,0),0)</f>
        <v>0</v>
      </c>
      <c r="I80" s="62">
        <f t="shared" si="7"/>
        <v>0</v>
      </c>
      <c r="J80" s="62">
        <f t="shared" si="8"/>
        <v>0</v>
      </c>
      <c r="K80" s="62">
        <f t="shared" si="9"/>
        <v>0</v>
      </c>
    </row>
    <row r="81" spans="1:11" x14ac:dyDescent="0.25">
      <c r="A81">
        <v>76</v>
      </c>
      <c r="B81">
        <f>IF(ISBLANK(A81),0,IF(AND(ISERROR(VLOOKUP(VLOOKUP(A81,ishod_substance!A:G,7,0),$B$4:B80,1,0))=TRUE,VLOOKUP(A81,ishod_substance!A:G,7,0)&gt;0),VLOOKUP(A81,ishod_substance!A:G,7,0),0))</f>
        <v>0</v>
      </c>
      <c r="C81" s="78">
        <f t="shared" si="5"/>
        <v>0</v>
      </c>
      <c r="D81" s="61" t="e">
        <f>VLOOKUP(C81,quide!A:B,2,0)</f>
        <v>#N/A</v>
      </c>
      <c r="E81" s="62" t="e">
        <f>VLOOKUP(C81,quide!$A$1:K1075,3,0)</f>
        <v>#N/A</v>
      </c>
      <c r="F81" s="62" t="e">
        <f>VLOOKUP(C81,quide!$A$1:K1075,5,0)</f>
        <v>#N/A</v>
      </c>
      <c r="G81" s="63" t="e">
        <f t="shared" si="6"/>
        <v>#N/A</v>
      </c>
      <c r="H81" s="62">
        <f>IFERROR(VLOOKUP(B81,tbl5cc_piv!A:D,4,0),0)</f>
        <v>0</v>
      </c>
      <c r="I81" s="62">
        <f t="shared" si="7"/>
        <v>0</v>
      </c>
      <c r="J81" s="62">
        <f t="shared" si="8"/>
        <v>0</v>
      </c>
      <c r="K81" s="62">
        <f t="shared" si="9"/>
        <v>0</v>
      </c>
    </row>
    <row r="82" spans="1:11" x14ac:dyDescent="0.25">
      <c r="A82">
        <v>77</v>
      </c>
      <c r="B82">
        <f>IF(ISBLANK(A82),0,IF(AND(ISERROR(VLOOKUP(VLOOKUP(A82,ishod_substance!A:G,7,0),$B$4:B81,1,0))=TRUE,VLOOKUP(A82,ishod_substance!A:G,7,0)&gt;0),VLOOKUP(A82,ishod_substance!A:G,7,0),0))</f>
        <v>0</v>
      </c>
      <c r="C82" s="78">
        <f t="shared" si="5"/>
        <v>0</v>
      </c>
      <c r="D82" s="61" t="e">
        <f>VLOOKUP(C82,quide!A:B,2,0)</f>
        <v>#N/A</v>
      </c>
      <c r="E82" s="62" t="e">
        <f>VLOOKUP(C82,quide!$A$1:K1076,3,0)</f>
        <v>#N/A</v>
      </c>
      <c r="F82" s="62" t="e">
        <f>VLOOKUP(C82,quide!$A$1:K1076,5,0)</f>
        <v>#N/A</v>
      </c>
      <c r="G82" s="63" t="e">
        <f t="shared" si="6"/>
        <v>#N/A</v>
      </c>
      <c r="H82" s="62">
        <f>IFERROR(VLOOKUP(B82,tbl5cc_piv!A:D,4,0),0)</f>
        <v>0</v>
      </c>
      <c r="I82" s="62">
        <f t="shared" si="7"/>
        <v>0</v>
      </c>
      <c r="J82" s="62">
        <f t="shared" si="8"/>
        <v>0</v>
      </c>
      <c r="K82" s="62">
        <f t="shared" si="9"/>
        <v>0</v>
      </c>
    </row>
    <row r="83" spans="1:11" x14ac:dyDescent="0.25">
      <c r="A83">
        <v>78</v>
      </c>
      <c r="B83">
        <f>IF(ISBLANK(A83),0,IF(AND(ISERROR(VLOOKUP(VLOOKUP(A83,ishod_substance!A:G,7,0),$B$4:B82,1,0))=TRUE,VLOOKUP(A83,ishod_substance!A:G,7,0)&gt;0),VLOOKUP(A83,ishod_substance!A:G,7,0),0))</f>
        <v>0</v>
      </c>
      <c r="C83" s="78">
        <f t="shared" si="5"/>
        <v>0</v>
      </c>
      <c r="D83" s="61" t="e">
        <f>VLOOKUP(C83,quide!A:B,2,0)</f>
        <v>#N/A</v>
      </c>
      <c r="E83" s="62" t="e">
        <f>VLOOKUP(C83,quide!$A$1:K1077,3,0)</f>
        <v>#N/A</v>
      </c>
      <c r="F83" s="62" t="e">
        <f>VLOOKUP(C83,quide!$A$1:K1077,5,0)</f>
        <v>#N/A</v>
      </c>
      <c r="G83" s="63" t="e">
        <f t="shared" si="6"/>
        <v>#N/A</v>
      </c>
      <c r="H83" s="62">
        <f>IFERROR(VLOOKUP(B83,tbl5cc_piv!A:D,4,0),0)</f>
        <v>0</v>
      </c>
      <c r="I83" s="62">
        <f t="shared" si="7"/>
        <v>0</v>
      </c>
      <c r="J83" s="62">
        <f t="shared" si="8"/>
        <v>0</v>
      </c>
      <c r="K83" s="62">
        <f t="shared" si="9"/>
        <v>0</v>
      </c>
    </row>
    <row r="84" spans="1:11" x14ac:dyDescent="0.25">
      <c r="A84">
        <v>79</v>
      </c>
      <c r="B84">
        <f>IF(ISBLANK(A84),0,IF(AND(ISERROR(VLOOKUP(VLOOKUP(A84,ishod_substance!A:G,7,0),$B$4:B83,1,0))=TRUE,VLOOKUP(A84,ishod_substance!A:G,7,0)&gt;0),VLOOKUP(A84,ishod_substance!A:G,7,0),0))</f>
        <v>0</v>
      </c>
      <c r="C84" s="78">
        <f t="shared" si="5"/>
        <v>0</v>
      </c>
      <c r="D84" s="61" t="e">
        <f>VLOOKUP(C84,quide!A:B,2,0)</f>
        <v>#N/A</v>
      </c>
      <c r="E84" s="62" t="e">
        <f>VLOOKUP(C84,quide!$A$1:K1078,3,0)</f>
        <v>#N/A</v>
      </c>
      <c r="F84" s="62" t="e">
        <f>VLOOKUP(C84,quide!$A$1:K1078,5,0)</f>
        <v>#N/A</v>
      </c>
      <c r="G84" s="63" t="e">
        <f t="shared" si="6"/>
        <v>#N/A</v>
      </c>
      <c r="H84" s="62">
        <f>IFERROR(VLOOKUP(B84,tbl5cc_piv!A:D,4,0),0)</f>
        <v>0</v>
      </c>
      <c r="I84" s="62">
        <f t="shared" si="7"/>
        <v>0</v>
      </c>
      <c r="J84" s="62">
        <f t="shared" si="8"/>
        <v>0</v>
      </c>
      <c r="K84" s="62">
        <f t="shared" si="9"/>
        <v>0</v>
      </c>
    </row>
    <row r="85" spans="1:11" x14ac:dyDescent="0.25">
      <c r="A85">
        <v>80</v>
      </c>
      <c r="B85">
        <f>IF(ISBLANK(A85),0,IF(AND(ISERROR(VLOOKUP(VLOOKUP(A85,ishod_substance!A:G,7,0),$B$4:B84,1,0))=TRUE,VLOOKUP(A85,ishod_substance!A:G,7,0)&gt;0),VLOOKUP(A85,ishod_substance!A:G,7,0),0))</f>
        <v>0</v>
      </c>
      <c r="C85" s="78">
        <f t="shared" si="5"/>
        <v>0</v>
      </c>
      <c r="D85" s="61" t="e">
        <f>VLOOKUP(C85,quide!A:B,2,0)</f>
        <v>#N/A</v>
      </c>
      <c r="E85" s="62" t="e">
        <f>VLOOKUP(C85,quide!$A$1:K1079,3,0)</f>
        <v>#N/A</v>
      </c>
      <c r="F85" s="62" t="e">
        <f>VLOOKUP(C85,quide!$A$1:K1079,5,0)</f>
        <v>#N/A</v>
      </c>
      <c r="G85" s="63" t="e">
        <f t="shared" si="6"/>
        <v>#N/A</v>
      </c>
      <c r="H85" s="62">
        <f>IFERROR(VLOOKUP(B85,tbl5cc_piv!A:D,4,0),0)</f>
        <v>0</v>
      </c>
      <c r="I85" s="62">
        <f t="shared" si="7"/>
        <v>0</v>
      </c>
      <c r="J85" s="62">
        <f t="shared" si="8"/>
        <v>0</v>
      </c>
      <c r="K85" s="62">
        <f t="shared" si="9"/>
        <v>0</v>
      </c>
    </row>
    <row r="86" spans="1:11" x14ac:dyDescent="0.25">
      <c r="A86">
        <v>81</v>
      </c>
      <c r="B86">
        <f>IF(ISBLANK(A86),0,IF(AND(ISERROR(VLOOKUP(VLOOKUP(A86,ishod_substance!A:G,7,0),$B$4:B85,1,0))=TRUE,VLOOKUP(A86,ishod_substance!A:G,7,0)&gt;0),VLOOKUP(A86,ishod_substance!A:G,7,0),0))</f>
        <v>0</v>
      </c>
      <c r="C86" s="78">
        <f t="shared" si="5"/>
        <v>0</v>
      </c>
      <c r="D86" s="61" t="e">
        <f>VLOOKUP(C86,quide!A:B,2,0)</f>
        <v>#N/A</v>
      </c>
      <c r="E86" s="62" t="e">
        <f>VLOOKUP(C86,quide!$A$1:K1080,3,0)</f>
        <v>#N/A</v>
      </c>
      <c r="F86" s="62" t="e">
        <f>VLOOKUP(C86,quide!$A$1:K1080,5,0)</f>
        <v>#N/A</v>
      </c>
      <c r="G86" s="63" t="e">
        <f t="shared" si="6"/>
        <v>#N/A</v>
      </c>
      <c r="H86" s="62">
        <f>IFERROR(VLOOKUP(B86,tbl5cc_piv!A:D,4,0),0)</f>
        <v>0</v>
      </c>
      <c r="I86" s="62">
        <f t="shared" si="7"/>
        <v>0</v>
      </c>
      <c r="J86" s="62">
        <f t="shared" si="8"/>
        <v>0</v>
      </c>
      <c r="K86" s="62">
        <f t="shared" si="9"/>
        <v>0</v>
      </c>
    </row>
    <row r="87" spans="1:11" x14ac:dyDescent="0.25">
      <c r="A87">
        <v>82</v>
      </c>
      <c r="B87">
        <f>IF(ISBLANK(A87),0,IF(AND(ISERROR(VLOOKUP(VLOOKUP(A87,ishod_substance!A:G,7,0),$B$4:B86,1,0))=TRUE,VLOOKUP(A87,ishod_substance!A:G,7,0)&gt;0),VLOOKUP(A87,ishod_substance!A:G,7,0),0))</f>
        <v>0</v>
      </c>
      <c r="C87" s="78">
        <f t="shared" si="5"/>
        <v>0</v>
      </c>
      <c r="D87" s="61" t="e">
        <f>VLOOKUP(C87,quide!A:B,2,0)</f>
        <v>#N/A</v>
      </c>
      <c r="E87" s="62" t="e">
        <f>VLOOKUP(C87,quide!$A$1:K1081,3,0)</f>
        <v>#N/A</v>
      </c>
      <c r="F87" s="62" t="e">
        <f>VLOOKUP(C87,quide!$A$1:K1081,5,0)</f>
        <v>#N/A</v>
      </c>
      <c r="G87" s="63" t="e">
        <f t="shared" si="6"/>
        <v>#N/A</v>
      </c>
      <c r="H87" s="62">
        <f>IFERROR(VLOOKUP(B87,tbl5cc_piv!A:D,4,0),0)</f>
        <v>0</v>
      </c>
      <c r="I87" s="62">
        <f t="shared" si="7"/>
        <v>0</v>
      </c>
      <c r="J87" s="62">
        <f t="shared" si="8"/>
        <v>0</v>
      </c>
      <c r="K87" s="62">
        <f t="shared" si="9"/>
        <v>0</v>
      </c>
    </row>
    <row r="88" spans="1:11" x14ac:dyDescent="0.25">
      <c r="A88">
        <v>83</v>
      </c>
      <c r="B88">
        <f>IF(ISBLANK(A88),0,IF(AND(ISERROR(VLOOKUP(VLOOKUP(A88,ishod_substance!A:G,7,0),$B$4:B87,1,0))=TRUE,VLOOKUP(A88,ishod_substance!A:G,7,0)&gt;0),VLOOKUP(A88,ishod_substance!A:G,7,0),0))</f>
        <v>0</v>
      </c>
      <c r="C88" s="78">
        <f t="shared" si="5"/>
        <v>0</v>
      </c>
      <c r="D88" s="61" t="e">
        <f>VLOOKUP(C88,quide!A:B,2,0)</f>
        <v>#N/A</v>
      </c>
      <c r="E88" s="62" t="e">
        <f>VLOOKUP(C88,quide!$A$1:K1082,3,0)</f>
        <v>#N/A</v>
      </c>
      <c r="F88" s="62" t="e">
        <f>VLOOKUP(C88,quide!$A$1:K1082,5,0)</f>
        <v>#N/A</v>
      </c>
      <c r="G88" s="63" t="e">
        <f t="shared" si="6"/>
        <v>#N/A</v>
      </c>
      <c r="H88" s="62">
        <f>IFERROR(VLOOKUP(B88,tbl5cc_piv!A:D,4,0),0)</f>
        <v>0</v>
      </c>
      <c r="I88" s="62">
        <f t="shared" si="7"/>
        <v>0</v>
      </c>
      <c r="J88" s="62">
        <f t="shared" si="8"/>
        <v>0</v>
      </c>
      <c r="K88" s="62">
        <f t="shared" si="9"/>
        <v>0</v>
      </c>
    </row>
    <row r="89" spans="1:11" x14ac:dyDescent="0.25">
      <c r="A89">
        <v>84</v>
      </c>
      <c r="B89">
        <f>IF(ISBLANK(A89),0,IF(AND(ISERROR(VLOOKUP(VLOOKUP(A89,ishod_substance!A:G,7,0),$B$4:B88,1,0))=TRUE,VLOOKUP(A89,ishod_substance!A:G,7,0)&gt;0),VLOOKUP(A89,ishod_substance!A:G,7,0),0))</f>
        <v>0</v>
      </c>
      <c r="C89" s="78">
        <f t="shared" si="5"/>
        <v>0</v>
      </c>
      <c r="D89" s="61" t="e">
        <f>VLOOKUP(C89,quide!A:B,2,0)</f>
        <v>#N/A</v>
      </c>
      <c r="E89" s="62" t="e">
        <f>VLOOKUP(C89,quide!$A$1:K1083,3,0)</f>
        <v>#N/A</v>
      </c>
      <c r="F89" s="62" t="e">
        <f>VLOOKUP(C89,quide!$A$1:K1083,5,0)</f>
        <v>#N/A</v>
      </c>
      <c r="G89" s="63" t="e">
        <f t="shared" si="6"/>
        <v>#N/A</v>
      </c>
      <c r="H89" s="62">
        <f>IFERROR(VLOOKUP(B89,tbl5cc_piv!A:D,4,0),0)</f>
        <v>0</v>
      </c>
      <c r="I89" s="62">
        <f t="shared" si="7"/>
        <v>0</v>
      </c>
      <c r="J89" s="62">
        <f t="shared" si="8"/>
        <v>0</v>
      </c>
      <c r="K89" s="62">
        <f t="shared" si="9"/>
        <v>0</v>
      </c>
    </row>
    <row r="90" spans="1:11" x14ac:dyDescent="0.25">
      <c r="A90">
        <v>85</v>
      </c>
      <c r="B90">
        <f>IF(ISBLANK(A90),0,IF(AND(ISERROR(VLOOKUP(VLOOKUP(A90,ishod_substance!A:G,7,0),$B$4:B89,1,0))=TRUE,VLOOKUP(A90,ishod_substance!A:G,7,0)&gt;0),VLOOKUP(A90,ishod_substance!A:G,7,0),0))</f>
        <v>0</v>
      </c>
      <c r="C90" s="78">
        <f t="shared" si="5"/>
        <v>0</v>
      </c>
      <c r="D90" s="61" t="e">
        <f>VLOOKUP(C90,quide!A:B,2,0)</f>
        <v>#N/A</v>
      </c>
      <c r="E90" s="62" t="e">
        <f>VLOOKUP(C90,quide!$A$1:K1084,3,0)</f>
        <v>#N/A</v>
      </c>
      <c r="F90" s="62" t="e">
        <f>VLOOKUP(C90,quide!$A$1:K1084,5,0)</f>
        <v>#N/A</v>
      </c>
      <c r="G90" s="63" t="e">
        <f t="shared" si="6"/>
        <v>#N/A</v>
      </c>
      <c r="H90" s="62">
        <f>IFERROR(VLOOKUP(B90,tbl5cc_piv!A:D,4,0),0)</f>
        <v>0</v>
      </c>
      <c r="I90" s="62">
        <f t="shared" si="7"/>
        <v>0</v>
      </c>
      <c r="J90" s="62">
        <f t="shared" si="8"/>
        <v>0</v>
      </c>
      <c r="K90" s="62">
        <f t="shared" si="9"/>
        <v>0</v>
      </c>
    </row>
    <row r="91" spans="1:11" x14ac:dyDescent="0.25">
      <c r="A91">
        <v>86</v>
      </c>
      <c r="B91">
        <f>IF(ISBLANK(A91),0,IF(AND(ISERROR(VLOOKUP(VLOOKUP(A91,ishod_substance!A:G,7,0),$B$4:B90,1,0))=TRUE,VLOOKUP(A91,ishod_substance!A:G,7,0)&gt;0),VLOOKUP(A91,ishod_substance!A:G,7,0),0))</f>
        <v>0</v>
      </c>
      <c r="C91" s="78">
        <f t="shared" si="5"/>
        <v>0</v>
      </c>
      <c r="D91" s="61" t="e">
        <f>VLOOKUP(C91,quide!A:B,2,0)</f>
        <v>#N/A</v>
      </c>
      <c r="E91" s="62" t="e">
        <f>VLOOKUP(C91,quide!$A$1:K1085,3,0)</f>
        <v>#N/A</v>
      </c>
      <c r="F91" s="62" t="e">
        <f>VLOOKUP(C91,quide!$A$1:K1085,5,0)</f>
        <v>#N/A</v>
      </c>
      <c r="G91" s="63" t="e">
        <f t="shared" si="6"/>
        <v>#N/A</v>
      </c>
      <c r="H91" s="62">
        <f>IFERROR(VLOOKUP(B91,tbl5cc_piv!A:D,4,0),0)</f>
        <v>0</v>
      </c>
      <c r="I91" s="62">
        <f t="shared" si="7"/>
        <v>0</v>
      </c>
      <c r="J91" s="62">
        <f t="shared" si="8"/>
        <v>0</v>
      </c>
      <c r="K91" s="62">
        <f t="shared" si="9"/>
        <v>0</v>
      </c>
    </row>
    <row r="92" spans="1:11" x14ac:dyDescent="0.25">
      <c r="A92">
        <v>87</v>
      </c>
      <c r="B92">
        <f>IF(ISBLANK(A92),0,IF(AND(ISERROR(VLOOKUP(VLOOKUP(A92,ishod_substance!A:G,7,0),$B$4:B91,1,0))=TRUE,VLOOKUP(A92,ishod_substance!A:G,7,0)&gt;0),VLOOKUP(A92,ishod_substance!A:G,7,0),0))</f>
        <v>0</v>
      </c>
      <c r="C92" s="78">
        <f t="shared" si="5"/>
        <v>0</v>
      </c>
      <c r="D92" s="61" t="e">
        <f>VLOOKUP(C92,quide!A:B,2,0)</f>
        <v>#N/A</v>
      </c>
      <c r="E92" s="62" t="e">
        <f>VLOOKUP(C92,quide!$A$1:K1086,3,0)</f>
        <v>#N/A</v>
      </c>
      <c r="F92" s="62" t="e">
        <f>VLOOKUP(C92,quide!$A$1:K1086,5,0)</f>
        <v>#N/A</v>
      </c>
      <c r="G92" s="63" t="e">
        <f t="shared" si="6"/>
        <v>#N/A</v>
      </c>
      <c r="H92" s="62">
        <f>IFERROR(VLOOKUP(B92,tbl5cc_piv!A:D,4,0),0)</f>
        <v>0</v>
      </c>
      <c r="I92" s="62">
        <f t="shared" si="7"/>
        <v>0</v>
      </c>
      <c r="J92" s="62">
        <f t="shared" si="8"/>
        <v>0</v>
      </c>
      <c r="K92" s="62">
        <f t="shared" si="9"/>
        <v>0</v>
      </c>
    </row>
    <row r="93" spans="1:11" x14ac:dyDescent="0.25">
      <c r="A93">
        <v>88</v>
      </c>
      <c r="B93">
        <f>IF(ISBLANK(A93),0,IF(AND(ISERROR(VLOOKUP(VLOOKUP(A93,ishod_substance!A:G,7,0),$B$4:B92,1,0))=TRUE,VLOOKUP(A93,ishod_substance!A:G,7,0)&gt;0),VLOOKUP(A93,ishod_substance!A:G,7,0),0))</f>
        <v>0</v>
      </c>
      <c r="C93" s="78">
        <f t="shared" si="5"/>
        <v>0</v>
      </c>
      <c r="D93" s="61" t="e">
        <f>VLOOKUP(C93,quide!A:B,2,0)</f>
        <v>#N/A</v>
      </c>
      <c r="E93" s="62" t="e">
        <f>VLOOKUP(C93,quide!$A$1:K1087,3,0)</f>
        <v>#N/A</v>
      </c>
      <c r="F93" s="62" t="e">
        <f>VLOOKUP(C93,quide!$A$1:K1087,5,0)</f>
        <v>#N/A</v>
      </c>
      <c r="G93" s="63" t="e">
        <f t="shared" si="6"/>
        <v>#N/A</v>
      </c>
      <c r="H93" s="62">
        <f>IFERROR(VLOOKUP(B93,tbl5cc_piv!A:D,4,0),0)</f>
        <v>0</v>
      </c>
      <c r="I93" s="62">
        <f t="shared" si="7"/>
        <v>0</v>
      </c>
      <c r="J93" s="62">
        <f t="shared" si="8"/>
        <v>0</v>
      </c>
      <c r="K93" s="62">
        <f t="shared" si="9"/>
        <v>0</v>
      </c>
    </row>
    <row r="94" spans="1:11" x14ac:dyDescent="0.25">
      <c r="A94">
        <v>89</v>
      </c>
      <c r="B94">
        <f>IF(ISBLANK(A94),0,IF(AND(ISERROR(VLOOKUP(VLOOKUP(A94,ishod_substance!A:G,7,0),$B$4:B93,1,0))=TRUE,VLOOKUP(A94,ishod_substance!A:G,7,0)&gt;0),VLOOKUP(A94,ishod_substance!A:G,7,0),0))</f>
        <v>0</v>
      </c>
      <c r="C94" s="78">
        <f t="shared" si="5"/>
        <v>0</v>
      </c>
      <c r="D94" s="61" t="e">
        <f>VLOOKUP(C94,quide!A:B,2,0)</f>
        <v>#N/A</v>
      </c>
      <c r="E94" s="62" t="e">
        <f>VLOOKUP(C94,quide!$A$1:K1088,3,0)</f>
        <v>#N/A</v>
      </c>
      <c r="F94" s="62" t="e">
        <f>VLOOKUP(C94,quide!$A$1:K1088,5,0)</f>
        <v>#N/A</v>
      </c>
      <c r="G94" s="63" t="e">
        <f t="shared" si="6"/>
        <v>#N/A</v>
      </c>
      <c r="H94" s="62">
        <f>IFERROR(VLOOKUP(B94,tbl5cc_piv!A:D,4,0),0)</f>
        <v>0</v>
      </c>
      <c r="I94" s="62">
        <f t="shared" si="7"/>
        <v>0</v>
      </c>
      <c r="J94" s="62">
        <f t="shared" si="8"/>
        <v>0</v>
      </c>
      <c r="K94" s="62">
        <f t="shared" si="9"/>
        <v>0</v>
      </c>
    </row>
    <row r="95" spans="1:11" x14ac:dyDescent="0.25">
      <c r="A95">
        <v>90</v>
      </c>
      <c r="B95">
        <f>IF(ISBLANK(A95),0,IF(AND(ISERROR(VLOOKUP(VLOOKUP(A95,ishod_substance!A:G,7,0),$B$4:B94,1,0))=TRUE,VLOOKUP(A95,ishod_substance!A:G,7,0)&gt;0),VLOOKUP(A95,ishod_substance!A:G,7,0),0))</f>
        <v>349</v>
      </c>
      <c r="C95" s="78">
        <f t="shared" si="5"/>
        <v>349</v>
      </c>
      <c r="D95" s="61" t="str">
        <f>VLOOKUP(C95,quide!A:B,2,0)</f>
        <v>Хлор</v>
      </c>
      <c r="E95" s="62">
        <f>VLOOKUP(C95,quide!$A$1:K1089,3,0)</f>
        <v>0.1</v>
      </c>
      <c r="F95" s="62">
        <f>VLOOKUP(C95,quide!$A$1:K1089,5,0)</f>
        <v>2.0000000000000001E-4</v>
      </c>
      <c r="G95" s="63">
        <f t="shared" si="6"/>
        <v>1E-4</v>
      </c>
      <c r="H95" s="62">
        <f>IFERROR(VLOOKUP(B95,tbl5cc_piv!A:D,4,0),0)</f>
        <v>1E-3</v>
      </c>
      <c r="I95" s="62">
        <f t="shared" si="7"/>
        <v>1.2000000000000001E-3</v>
      </c>
      <c r="J95" s="62">
        <f t="shared" si="8"/>
        <v>1.4E-3</v>
      </c>
      <c r="K95" s="62">
        <f t="shared" si="9"/>
        <v>1.5999999999999999E-3</v>
      </c>
    </row>
    <row r="96" spans="1:11" x14ac:dyDescent="0.25">
      <c r="A96">
        <v>91</v>
      </c>
      <c r="B96">
        <f>IF(ISBLANK(A96),0,IF(AND(ISERROR(VLOOKUP(VLOOKUP(A96,ishod_substance!A:G,7,0),$B$4:B95,1,0))=TRUE,VLOOKUP(A96,ishod_substance!A:G,7,0)&gt;0),VLOOKUP(A96,ishod_substance!A:G,7,0),0))</f>
        <v>316</v>
      </c>
      <c r="C96" s="78">
        <f t="shared" si="5"/>
        <v>316</v>
      </c>
      <c r="D96" s="61" t="str">
        <f>VLOOKUP(C96,quide!A:B,2,0)</f>
        <v>Гидрохлорид (по молекуле HCl) (Водород хлорид)</v>
      </c>
      <c r="E96" s="62">
        <f>VLOOKUP(C96,quide!$A$1:K1090,3,0)</f>
        <v>0.2</v>
      </c>
      <c r="F96" s="62">
        <f>VLOOKUP(C96,quide!$A$1:K1090,5,0)</f>
        <v>2E-3</v>
      </c>
      <c r="G96" s="63">
        <f t="shared" si="6"/>
        <v>3.9999999999999998E-7</v>
      </c>
      <c r="H96" s="62">
        <f>IFERROR(VLOOKUP(B96,tbl5cc_piv!A:D,4,0),0)</f>
        <v>1.9999999999999999E-6</v>
      </c>
      <c r="I96" s="62">
        <f t="shared" si="7"/>
        <v>2.3999999999999999E-6</v>
      </c>
      <c r="J96" s="62">
        <f t="shared" si="8"/>
        <v>2.7999999999999999E-6</v>
      </c>
      <c r="K96" s="62">
        <f t="shared" si="9"/>
        <v>3.1999999999999999E-6</v>
      </c>
    </row>
    <row r="97" spans="1:11" x14ac:dyDescent="0.25">
      <c r="A97">
        <v>92</v>
      </c>
      <c r="B97">
        <f>IF(ISBLANK(A97),0,IF(AND(ISERROR(VLOOKUP(VLOOKUP(A97,ishod_substance!A:G,7,0),$B$4:B96,1,0))=TRUE,VLOOKUP(A97,ishod_substance!A:G,7,0)&gt;0),VLOOKUP(A97,ishod_substance!A:G,7,0),0))</f>
        <v>0</v>
      </c>
      <c r="C97" s="78">
        <f t="shared" si="5"/>
        <v>0</v>
      </c>
      <c r="D97" s="61" t="e">
        <f>VLOOKUP(C97,quide!A:B,2,0)</f>
        <v>#N/A</v>
      </c>
      <c r="E97" s="62" t="e">
        <f>VLOOKUP(C97,quide!$A$1:K1091,3,0)</f>
        <v>#N/A</v>
      </c>
      <c r="F97" s="62" t="e">
        <f>VLOOKUP(C97,quide!$A$1:K1091,5,0)</f>
        <v>#N/A</v>
      </c>
      <c r="G97" s="63" t="e">
        <f t="shared" si="6"/>
        <v>#N/A</v>
      </c>
      <c r="H97" s="62">
        <f>IFERROR(VLOOKUP(B97,tbl5cc_piv!A:D,4,0),0)</f>
        <v>0</v>
      </c>
      <c r="I97" s="62">
        <f t="shared" si="7"/>
        <v>0</v>
      </c>
      <c r="J97" s="62">
        <f t="shared" si="8"/>
        <v>0</v>
      </c>
      <c r="K97" s="62">
        <f t="shared" si="9"/>
        <v>0</v>
      </c>
    </row>
    <row r="98" spans="1:11" x14ac:dyDescent="0.25">
      <c r="A98">
        <v>93</v>
      </c>
      <c r="B98">
        <f>IF(ISBLANK(A98),0,IF(AND(ISERROR(VLOOKUP(VLOOKUP(A98,ishod_substance!A:G,7,0),$B$4:B97,1,0))=TRUE,VLOOKUP(A98,ishod_substance!A:G,7,0)&gt;0),VLOOKUP(A98,ishod_substance!A:G,7,0),0))</f>
        <v>0</v>
      </c>
      <c r="C98" s="78">
        <f t="shared" si="5"/>
        <v>0</v>
      </c>
      <c r="D98" s="61" t="e">
        <f>VLOOKUP(C98,quide!A:B,2,0)</f>
        <v>#N/A</v>
      </c>
      <c r="E98" s="62" t="e">
        <f>VLOOKUP(C98,quide!$A$1:K1092,3,0)</f>
        <v>#N/A</v>
      </c>
      <c r="F98" s="62" t="e">
        <f>VLOOKUP(C98,quide!$A$1:K1092,5,0)</f>
        <v>#N/A</v>
      </c>
      <c r="G98" s="63" t="e">
        <f t="shared" si="6"/>
        <v>#N/A</v>
      </c>
      <c r="H98" s="62">
        <f>IFERROR(VLOOKUP(B98,tbl5cc_piv!A:D,4,0),0)</f>
        <v>0</v>
      </c>
      <c r="I98" s="62">
        <f t="shared" si="7"/>
        <v>0</v>
      </c>
      <c r="J98" s="62">
        <f t="shared" si="8"/>
        <v>0</v>
      </c>
      <c r="K98" s="62">
        <f t="shared" si="9"/>
        <v>0</v>
      </c>
    </row>
    <row r="99" spans="1:11" x14ac:dyDescent="0.25">
      <c r="A99">
        <v>94</v>
      </c>
      <c r="B99">
        <f>IF(ISBLANK(A99),0,IF(AND(ISERROR(VLOOKUP(VLOOKUP(A99,ishod_substance!A:G,7,0),$B$4:B98,1,0))=TRUE,VLOOKUP(A99,ishod_substance!A:G,7,0)&gt;0),VLOOKUP(A99,ishod_substance!A:G,7,0),0))</f>
        <v>0</v>
      </c>
      <c r="C99" s="78">
        <f t="shared" si="5"/>
        <v>0</v>
      </c>
      <c r="D99" s="61" t="e">
        <f>VLOOKUP(C99,quide!A:B,2,0)</f>
        <v>#N/A</v>
      </c>
      <c r="E99" s="62" t="e">
        <f>VLOOKUP(C99,quide!$A$1:K1093,3,0)</f>
        <v>#N/A</v>
      </c>
      <c r="F99" s="62" t="e">
        <f>VLOOKUP(C99,quide!$A$1:K1093,5,0)</f>
        <v>#N/A</v>
      </c>
      <c r="G99" s="63" t="e">
        <f t="shared" si="6"/>
        <v>#N/A</v>
      </c>
      <c r="H99" s="62">
        <f>IFERROR(VLOOKUP(B99,tbl5cc_piv!A:D,4,0),0)</f>
        <v>0</v>
      </c>
      <c r="I99" s="62">
        <f t="shared" si="7"/>
        <v>0</v>
      </c>
      <c r="J99" s="62">
        <f t="shared" si="8"/>
        <v>0</v>
      </c>
      <c r="K99" s="62">
        <f t="shared" si="9"/>
        <v>0</v>
      </c>
    </row>
    <row r="100" spans="1:11" x14ac:dyDescent="0.25">
      <c r="A100">
        <v>95</v>
      </c>
      <c r="B100">
        <f>IF(ISBLANK(A100),0,IF(AND(ISERROR(VLOOKUP(VLOOKUP(A100,ishod_substance!A:G,7,0),$B$4:B99,1,0))=TRUE,VLOOKUP(A100,ishod_substance!A:G,7,0)&gt;0),VLOOKUP(A100,ishod_substance!A:G,7,0),0))</f>
        <v>0</v>
      </c>
      <c r="C100" s="78">
        <f t="shared" si="5"/>
        <v>0</v>
      </c>
      <c r="D100" s="61" t="e">
        <f>VLOOKUP(C100,quide!A:B,2,0)</f>
        <v>#N/A</v>
      </c>
      <c r="E100" s="62" t="e">
        <f>VLOOKUP(C100,quide!$A$1:K1094,3,0)</f>
        <v>#N/A</v>
      </c>
      <c r="F100" s="62" t="e">
        <f>VLOOKUP(C100,quide!$A$1:K1094,5,0)</f>
        <v>#N/A</v>
      </c>
      <c r="G100" s="63" t="e">
        <f t="shared" si="6"/>
        <v>#N/A</v>
      </c>
      <c r="H100" s="62">
        <f>IFERROR(VLOOKUP(B100,tbl5cc_piv!A:D,4,0),0)</f>
        <v>0</v>
      </c>
      <c r="I100" s="62">
        <f t="shared" si="7"/>
        <v>0</v>
      </c>
      <c r="J100" s="62">
        <f t="shared" si="8"/>
        <v>0</v>
      </c>
      <c r="K100" s="62">
        <f t="shared" si="9"/>
        <v>0</v>
      </c>
    </row>
    <row r="101" spans="1:11" x14ac:dyDescent="0.25">
      <c r="A101">
        <v>96</v>
      </c>
      <c r="B101">
        <f>IF(ISBLANK(A101),0,IF(AND(ISERROR(VLOOKUP(VLOOKUP(A101,ishod_substance!A:G,7,0),$B$4:B100,1,0))=TRUE,VLOOKUP(A101,ishod_substance!A:G,7,0)&gt;0),VLOOKUP(A101,ishod_substance!A:G,7,0),0))</f>
        <v>0</v>
      </c>
      <c r="C101" s="78">
        <f t="shared" si="5"/>
        <v>0</v>
      </c>
      <c r="D101" s="61" t="e">
        <f>VLOOKUP(C101,quide!A:B,2,0)</f>
        <v>#N/A</v>
      </c>
      <c r="E101" s="62" t="e">
        <f>VLOOKUP(C101,quide!$A$1:K1095,3,0)</f>
        <v>#N/A</v>
      </c>
      <c r="F101" s="62" t="e">
        <f>VLOOKUP(C101,quide!$A$1:K1095,5,0)</f>
        <v>#N/A</v>
      </c>
      <c r="G101" s="63" t="e">
        <f t="shared" si="6"/>
        <v>#N/A</v>
      </c>
      <c r="H101" s="62">
        <f>IFERROR(VLOOKUP(B101,tbl5cc_piv!A:D,4,0),0)</f>
        <v>0</v>
      </c>
      <c r="I101" s="62">
        <f t="shared" si="7"/>
        <v>0</v>
      </c>
      <c r="J101" s="62">
        <f t="shared" si="8"/>
        <v>0</v>
      </c>
      <c r="K101" s="62">
        <f t="shared" si="9"/>
        <v>0</v>
      </c>
    </row>
    <row r="102" spans="1:11" x14ac:dyDescent="0.25">
      <c r="A102">
        <v>97</v>
      </c>
      <c r="B102">
        <f>IF(ISBLANK(A102),0,IF(AND(ISERROR(VLOOKUP(VLOOKUP(A102,ishod_substance!A:G,7,0),$B$4:B101,1,0))=TRUE,VLOOKUP(A102,ishod_substance!A:G,7,0)&gt;0),VLOOKUP(A102,ishod_substance!A:G,7,0),0))</f>
        <v>0</v>
      </c>
      <c r="C102" s="78">
        <f t="shared" si="5"/>
        <v>0</v>
      </c>
      <c r="D102" s="61" t="e">
        <f>VLOOKUP(C102,quide!A:B,2,0)</f>
        <v>#N/A</v>
      </c>
      <c r="E102" s="62" t="e">
        <f>VLOOKUP(C102,quide!$A$1:K1096,3,0)</f>
        <v>#N/A</v>
      </c>
      <c r="F102" s="62" t="e">
        <f>VLOOKUP(C102,quide!$A$1:K1096,5,0)</f>
        <v>#N/A</v>
      </c>
      <c r="G102" s="63" t="e">
        <f t="shared" si="6"/>
        <v>#N/A</v>
      </c>
      <c r="H102" s="62">
        <f>IFERROR(VLOOKUP(B102,tbl5cc_piv!A:D,4,0),0)</f>
        <v>0</v>
      </c>
      <c r="I102" s="62">
        <f t="shared" si="7"/>
        <v>0</v>
      </c>
      <c r="J102" s="62">
        <f t="shared" si="8"/>
        <v>0</v>
      </c>
      <c r="K102" s="62">
        <f t="shared" si="9"/>
        <v>0</v>
      </c>
    </row>
    <row r="103" spans="1:11" x14ac:dyDescent="0.25">
      <c r="A103">
        <v>98</v>
      </c>
      <c r="B103">
        <f>IF(ISBLANK(A103),0,IF(AND(ISERROR(VLOOKUP(VLOOKUP(A103,ishod_substance!A:G,7,0),$B$4:B102,1,0))=TRUE,VLOOKUP(A103,ishod_substance!A:G,7,0)&gt;0),VLOOKUP(A103,ishod_substance!A:G,7,0),0))</f>
        <v>0</v>
      </c>
      <c r="C103" s="78">
        <f t="shared" si="5"/>
        <v>0</v>
      </c>
      <c r="D103" s="61" t="e">
        <f>VLOOKUP(C103,quide!A:B,2,0)</f>
        <v>#N/A</v>
      </c>
      <c r="E103" s="62" t="e">
        <f>VLOOKUP(C103,quide!$A$1:K1097,3,0)</f>
        <v>#N/A</v>
      </c>
      <c r="F103" s="62" t="e">
        <f>VLOOKUP(C103,quide!$A$1:K1097,5,0)</f>
        <v>#N/A</v>
      </c>
      <c r="G103" s="63" t="e">
        <f t="shared" si="6"/>
        <v>#N/A</v>
      </c>
      <c r="H103" s="62">
        <f>IFERROR(VLOOKUP(B103,tbl5cc_piv!A:D,4,0),0)</f>
        <v>0</v>
      </c>
      <c r="I103" s="62">
        <f t="shared" si="7"/>
        <v>0</v>
      </c>
      <c r="J103" s="62">
        <f t="shared" si="8"/>
        <v>0</v>
      </c>
      <c r="K103" s="62">
        <f t="shared" si="9"/>
        <v>0</v>
      </c>
    </row>
    <row r="104" spans="1:11" x14ac:dyDescent="0.25">
      <c r="A104">
        <v>99</v>
      </c>
      <c r="B104">
        <f>IF(ISBLANK(A104),0,IF(AND(ISERROR(VLOOKUP(VLOOKUP(A104,ishod_substance!A:G,7,0),$B$4:B103,1,0))=TRUE,VLOOKUP(A104,ishod_substance!A:G,7,0)&gt;0),VLOOKUP(A104,ishod_substance!A:G,7,0),0))</f>
        <v>0</v>
      </c>
      <c r="C104" s="78">
        <f t="shared" si="5"/>
        <v>0</v>
      </c>
      <c r="D104" s="61" t="e">
        <f>VLOOKUP(C104,quide!A:B,2,0)</f>
        <v>#N/A</v>
      </c>
      <c r="E104" s="62" t="e">
        <f>VLOOKUP(C104,quide!$A$1:K1098,3,0)</f>
        <v>#N/A</v>
      </c>
      <c r="F104" s="62" t="e">
        <f>VLOOKUP(C104,quide!$A$1:K1098,5,0)</f>
        <v>#N/A</v>
      </c>
      <c r="G104" s="63" t="e">
        <f t="shared" si="6"/>
        <v>#N/A</v>
      </c>
      <c r="H104" s="62">
        <f>IFERROR(VLOOKUP(B104,tbl5cc_piv!A:D,4,0),0)</f>
        <v>0</v>
      </c>
      <c r="I104" s="62">
        <f t="shared" si="7"/>
        <v>0</v>
      </c>
      <c r="J104" s="62">
        <f t="shared" si="8"/>
        <v>0</v>
      </c>
      <c r="K104" s="62">
        <f t="shared" si="9"/>
        <v>0</v>
      </c>
    </row>
    <row r="105" spans="1:11" x14ac:dyDescent="0.25">
      <c r="A105">
        <v>100</v>
      </c>
      <c r="B105">
        <f>IF(ISBLANK(A105),0,IF(AND(ISERROR(VLOOKUP(VLOOKUP(A105,ishod_substance!A:G,7,0),$B$4:B104,1,0))=TRUE,VLOOKUP(A105,ishod_substance!A:G,7,0)&gt;0),VLOOKUP(A105,ishod_substance!A:G,7,0),0))</f>
        <v>0</v>
      </c>
      <c r="C105" s="78">
        <f t="shared" si="5"/>
        <v>0</v>
      </c>
      <c r="D105" s="61" t="e">
        <f>VLOOKUP(C105,quide!A:B,2,0)</f>
        <v>#N/A</v>
      </c>
      <c r="E105" s="62" t="e">
        <f>VLOOKUP(C105,quide!$A$1:K1099,3,0)</f>
        <v>#N/A</v>
      </c>
      <c r="F105" s="62" t="e">
        <f>VLOOKUP(C105,quide!$A$1:K1099,5,0)</f>
        <v>#N/A</v>
      </c>
      <c r="G105" s="63" t="e">
        <f t="shared" si="6"/>
        <v>#N/A</v>
      </c>
      <c r="H105" s="62">
        <f>IFERROR(VLOOKUP(B105,tbl5cc_piv!A:D,4,0),0)</f>
        <v>0</v>
      </c>
      <c r="I105" s="62">
        <f t="shared" si="7"/>
        <v>0</v>
      </c>
      <c r="J105" s="62">
        <f t="shared" si="8"/>
        <v>0</v>
      </c>
      <c r="K105" s="62">
        <f t="shared" si="9"/>
        <v>0</v>
      </c>
    </row>
    <row r="106" spans="1:11" x14ac:dyDescent="0.25">
      <c r="A106">
        <v>101</v>
      </c>
      <c r="B106">
        <f>IF(ISBLANK(A106),0,IF(AND(ISERROR(VLOOKUP(VLOOKUP(A106,ishod_substance!A:G,7,0),$B$4:B105,1,0))=TRUE,VLOOKUP(A106,ishod_substance!A:G,7,0)&gt;0),VLOOKUP(A106,ishod_substance!A:G,7,0),0))</f>
        <v>0</v>
      </c>
      <c r="C106" s="78">
        <f t="shared" si="5"/>
        <v>0</v>
      </c>
      <c r="D106" s="61" t="e">
        <f>VLOOKUP(C106,quide!A:B,2,0)</f>
        <v>#N/A</v>
      </c>
      <c r="E106" s="62" t="e">
        <f>VLOOKUP(C106,quide!$A$1:K1100,3,0)</f>
        <v>#N/A</v>
      </c>
      <c r="F106" s="62" t="e">
        <f>VLOOKUP(C106,quide!$A$1:K1100,5,0)</f>
        <v>#N/A</v>
      </c>
      <c r="G106" s="63" t="e">
        <f t="shared" si="6"/>
        <v>#N/A</v>
      </c>
      <c r="H106" s="62">
        <f>IFERROR(VLOOKUP(B106,tbl5cc_piv!A:D,4,0),0)</f>
        <v>0</v>
      </c>
      <c r="I106" s="62">
        <f t="shared" si="7"/>
        <v>0</v>
      </c>
      <c r="J106" s="62">
        <f t="shared" si="8"/>
        <v>0</v>
      </c>
      <c r="K106" s="62">
        <f t="shared" si="9"/>
        <v>0</v>
      </c>
    </row>
    <row r="107" spans="1:11" x14ac:dyDescent="0.25">
      <c r="A107">
        <v>102</v>
      </c>
      <c r="B107">
        <f>IF(ISBLANK(A107),0,IF(AND(ISERROR(VLOOKUP(VLOOKUP(A107,ishod_substance!A:G,7,0),$B$4:B106,1,0))=TRUE,VLOOKUP(A107,ishod_substance!A:G,7,0)&gt;0),VLOOKUP(A107,ishod_substance!A:G,7,0),0))</f>
        <v>0</v>
      </c>
      <c r="C107" s="78">
        <f t="shared" si="5"/>
        <v>0</v>
      </c>
      <c r="D107" s="61" t="e">
        <f>VLOOKUP(C107,quide!A:B,2,0)</f>
        <v>#N/A</v>
      </c>
      <c r="E107" s="62" t="e">
        <f>VLOOKUP(C107,quide!$A$1:K1101,3,0)</f>
        <v>#N/A</v>
      </c>
      <c r="F107" s="62" t="e">
        <f>VLOOKUP(C107,quide!$A$1:K1101,5,0)</f>
        <v>#N/A</v>
      </c>
      <c r="G107" s="63" t="e">
        <f t="shared" si="6"/>
        <v>#N/A</v>
      </c>
      <c r="H107" s="62">
        <f>IFERROR(VLOOKUP(B107,tbl5cc_piv!A:D,4,0),0)</f>
        <v>0</v>
      </c>
      <c r="I107" s="62">
        <f t="shared" si="7"/>
        <v>0</v>
      </c>
      <c r="J107" s="62">
        <f t="shared" si="8"/>
        <v>0</v>
      </c>
      <c r="K107" s="62">
        <f t="shared" si="9"/>
        <v>0</v>
      </c>
    </row>
    <row r="108" spans="1:11" x14ac:dyDescent="0.25">
      <c r="A108">
        <v>103</v>
      </c>
      <c r="B108">
        <f>IF(ISBLANK(A108),0,IF(AND(ISERROR(VLOOKUP(VLOOKUP(A108,ishod_substance!A:G,7,0),$B$4:B107,1,0))=TRUE,VLOOKUP(A108,ishod_substance!A:G,7,0)&gt;0),VLOOKUP(A108,ishod_substance!A:G,7,0),0))</f>
        <v>0</v>
      </c>
      <c r="C108" s="78">
        <f t="shared" si="5"/>
        <v>0</v>
      </c>
      <c r="D108" s="61" t="e">
        <f>VLOOKUP(C108,quide!A:B,2,0)</f>
        <v>#N/A</v>
      </c>
      <c r="E108" s="62" t="e">
        <f>VLOOKUP(C108,quide!$A$1:K1102,3,0)</f>
        <v>#N/A</v>
      </c>
      <c r="F108" s="62" t="e">
        <f>VLOOKUP(C108,quide!$A$1:K1102,5,0)</f>
        <v>#N/A</v>
      </c>
      <c r="G108" s="63" t="e">
        <f t="shared" si="6"/>
        <v>#N/A</v>
      </c>
      <c r="H108" s="62">
        <f>IFERROR(VLOOKUP(B108,tbl5cc_piv!A:D,4,0),0)</f>
        <v>0</v>
      </c>
      <c r="I108" s="62">
        <f t="shared" si="7"/>
        <v>0</v>
      </c>
      <c r="J108" s="62">
        <f t="shared" si="8"/>
        <v>0</v>
      </c>
      <c r="K108" s="62">
        <f t="shared" si="9"/>
        <v>0</v>
      </c>
    </row>
    <row r="109" spans="1:11" x14ac:dyDescent="0.25">
      <c r="A109">
        <v>104</v>
      </c>
      <c r="B109">
        <f>IF(ISBLANK(A109),0,IF(AND(ISERROR(VLOOKUP(VLOOKUP(A109,ishod_substance!A:G,7,0),$B$4:B108,1,0))=TRUE,VLOOKUP(A109,ishod_substance!A:G,7,0)&gt;0),VLOOKUP(A109,ishod_substance!A:G,7,0),0))</f>
        <v>0</v>
      </c>
      <c r="C109" s="78">
        <f t="shared" si="5"/>
        <v>0</v>
      </c>
      <c r="D109" s="61" t="e">
        <f>VLOOKUP(C109,quide!A:B,2,0)</f>
        <v>#N/A</v>
      </c>
      <c r="E109" s="62" t="e">
        <f>VLOOKUP(C109,quide!$A$1:K1103,3,0)</f>
        <v>#N/A</v>
      </c>
      <c r="F109" s="62" t="e">
        <f>VLOOKUP(C109,quide!$A$1:K1103,5,0)</f>
        <v>#N/A</v>
      </c>
      <c r="G109" s="63" t="e">
        <f t="shared" si="6"/>
        <v>#N/A</v>
      </c>
      <c r="H109" s="62">
        <f>IFERROR(VLOOKUP(B109,tbl5cc_piv!A:D,4,0),0)</f>
        <v>0</v>
      </c>
      <c r="I109" s="62">
        <f t="shared" si="7"/>
        <v>0</v>
      </c>
      <c r="J109" s="62">
        <f t="shared" si="8"/>
        <v>0</v>
      </c>
      <c r="K109" s="62">
        <f t="shared" si="9"/>
        <v>0</v>
      </c>
    </row>
    <row r="110" spans="1:11" x14ac:dyDescent="0.25">
      <c r="A110">
        <v>105</v>
      </c>
      <c r="B110">
        <f>IF(ISBLANK(A110),0,IF(AND(ISERROR(VLOOKUP(VLOOKUP(A110,ishod_substance!A:G,7,0),$B$4:B109,1,0))=TRUE,VLOOKUP(A110,ishod_substance!A:G,7,0)&gt;0),VLOOKUP(A110,ishod_substance!A:G,7,0),0))</f>
        <v>0</v>
      </c>
      <c r="C110" s="78">
        <f t="shared" si="5"/>
        <v>0</v>
      </c>
      <c r="D110" s="61" t="e">
        <f>VLOOKUP(C110,quide!A:B,2,0)</f>
        <v>#N/A</v>
      </c>
      <c r="E110" s="62" t="e">
        <f>VLOOKUP(C110,quide!$A$1:K1104,3,0)</f>
        <v>#N/A</v>
      </c>
      <c r="F110" s="62" t="e">
        <f>VLOOKUP(C110,quide!$A$1:K1104,5,0)</f>
        <v>#N/A</v>
      </c>
      <c r="G110" s="63" t="e">
        <f t="shared" si="6"/>
        <v>#N/A</v>
      </c>
      <c r="H110" s="62">
        <f>IFERROR(VLOOKUP(B110,tbl5cc_piv!A:D,4,0),0)</f>
        <v>0</v>
      </c>
      <c r="I110" s="62">
        <f t="shared" si="7"/>
        <v>0</v>
      </c>
      <c r="J110" s="62">
        <f t="shared" si="8"/>
        <v>0</v>
      </c>
      <c r="K110" s="62">
        <f t="shared" si="9"/>
        <v>0</v>
      </c>
    </row>
    <row r="111" spans="1:11" x14ac:dyDescent="0.25">
      <c r="A111">
        <v>106</v>
      </c>
      <c r="B111">
        <f>IF(ISBLANK(A111),0,IF(AND(ISERROR(VLOOKUP(VLOOKUP(A111,ishod_substance!A:G,7,0),$B$4:B110,1,0))=TRUE,VLOOKUP(A111,ishod_substance!A:G,7,0)&gt;0),VLOOKUP(A111,ishod_substance!A:G,7,0),0))</f>
        <v>0</v>
      </c>
      <c r="C111" s="78">
        <f t="shared" si="5"/>
        <v>0</v>
      </c>
      <c r="D111" s="61" t="e">
        <f>VLOOKUP(C111,quide!A:B,2,0)</f>
        <v>#N/A</v>
      </c>
      <c r="E111" s="62" t="e">
        <f>VLOOKUP(C111,quide!$A$1:K1105,3,0)</f>
        <v>#N/A</v>
      </c>
      <c r="F111" s="62" t="e">
        <f>VLOOKUP(C111,quide!$A$1:K1105,5,0)</f>
        <v>#N/A</v>
      </c>
      <c r="G111" s="63" t="e">
        <f t="shared" si="6"/>
        <v>#N/A</v>
      </c>
      <c r="H111" s="62">
        <f>IFERROR(VLOOKUP(B111,tbl5cc_piv!A:D,4,0),0)</f>
        <v>0</v>
      </c>
      <c r="I111" s="62">
        <f t="shared" si="7"/>
        <v>0</v>
      </c>
      <c r="J111" s="62">
        <f t="shared" si="8"/>
        <v>0</v>
      </c>
      <c r="K111" s="62">
        <f t="shared" si="9"/>
        <v>0</v>
      </c>
    </row>
    <row r="112" spans="1:11" x14ac:dyDescent="0.25">
      <c r="A112">
        <v>107</v>
      </c>
      <c r="B112">
        <f>IF(ISBLANK(A112),0,IF(AND(ISERROR(VLOOKUP(VLOOKUP(A112,ishod_substance!A:G,7,0),$B$4:B111,1,0))=TRUE,VLOOKUP(A112,ishod_substance!A:G,7,0)&gt;0),VLOOKUP(A112,ishod_substance!A:G,7,0),0))</f>
        <v>0</v>
      </c>
      <c r="C112" s="78">
        <f t="shared" si="5"/>
        <v>0</v>
      </c>
      <c r="D112" s="61" t="e">
        <f>VLOOKUP(C112,quide!A:B,2,0)</f>
        <v>#N/A</v>
      </c>
      <c r="E112" s="62" t="e">
        <f>VLOOKUP(C112,quide!$A$1:K1106,3,0)</f>
        <v>#N/A</v>
      </c>
      <c r="F112" s="62" t="e">
        <f>VLOOKUP(C112,quide!$A$1:K1106,5,0)</f>
        <v>#N/A</v>
      </c>
      <c r="G112" s="63" t="e">
        <f t="shared" si="6"/>
        <v>#N/A</v>
      </c>
      <c r="H112" s="62">
        <f>IFERROR(VLOOKUP(B112,tbl5cc_piv!A:D,4,0),0)</f>
        <v>0</v>
      </c>
      <c r="I112" s="62">
        <f t="shared" si="7"/>
        <v>0</v>
      </c>
      <c r="J112" s="62">
        <f t="shared" si="8"/>
        <v>0</v>
      </c>
      <c r="K112" s="62">
        <f t="shared" si="9"/>
        <v>0</v>
      </c>
    </row>
    <row r="113" spans="1:11" x14ac:dyDescent="0.25">
      <c r="A113">
        <v>108</v>
      </c>
      <c r="B113">
        <f>IF(ISBLANK(A113),0,IF(AND(ISERROR(VLOOKUP(VLOOKUP(A113,ishod_substance!A:G,7,0),$B$4:B112,1,0))=TRUE,VLOOKUP(A113,ishod_substance!A:G,7,0)&gt;0),VLOOKUP(A113,ishod_substance!A:G,7,0),0))</f>
        <v>0</v>
      </c>
      <c r="C113" s="78">
        <f t="shared" si="5"/>
        <v>0</v>
      </c>
      <c r="D113" s="61" t="e">
        <f>VLOOKUP(C113,quide!A:B,2,0)</f>
        <v>#N/A</v>
      </c>
      <c r="E113" s="62" t="e">
        <f>VLOOKUP(C113,quide!$A$1:K1107,3,0)</f>
        <v>#N/A</v>
      </c>
      <c r="F113" s="62" t="e">
        <f>VLOOKUP(C113,quide!$A$1:K1107,5,0)</f>
        <v>#N/A</v>
      </c>
      <c r="G113" s="63" t="e">
        <f t="shared" si="6"/>
        <v>#N/A</v>
      </c>
      <c r="H113" s="62">
        <f>IFERROR(VLOOKUP(B113,tbl5cc_piv!A:D,4,0),0)</f>
        <v>0</v>
      </c>
      <c r="I113" s="62">
        <f t="shared" si="7"/>
        <v>0</v>
      </c>
      <c r="J113" s="62">
        <f t="shared" si="8"/>
        <v>0</v>
      </c>
      <c r="K113" s="62">
        <f t="shared" si="9"/>
        <v>0</v>
      </c>
    </row>
    <row r="114" spans="1:11" x14ac:dyDescent="0.25">
      <c r="A114">
        <v>109</v>
      </c>
      <c r="B114">
        <f>IF(ISBLANK(A114),0,IF(AND(ISERROR(VLOOKUP(VLOOKUP(A114,ishod_substance!A:G,7,0),$B$4:B113,1,0))=TRUE,VLOOKUP(A114,ishod_substance!A:G,7,0)&gt;0),VLOOKUP(A114,ishod_substance!A:G,7,0),0))</f>
        <v>0</v>
      </c>
      <c r="C114" s="78">
        <f t="shared" si="5"/>
        <v>0</v>
      </c>
      <c r="D114" s="61" t="e">
        <f>VLOOKUP(C114,quide!A:B,2,0)</f>
        <v>#N/A</v>
      </c>
      <c r="E114" s="62" t="e">
        <f>VLOOKUP(C114,quide!$A$1:K1108,3,0)</f>
        <v>#N/A</v>
      </c>
      <c r="F114" s="62" t="e">
        <f>VLOOKUP(C114,quide!$A$1:K1108,5,0)</f>
        <v>#N/A</v>
      </c>
      <c r="G114" s="63" t="e">
        <f t="shared" si="6"/>
        <v>#N/A</v>
      </c>
      <c r="H114" s="62">
        <f>IFERROR(VLOOKUP(B114,tbl5cc_piv!A:D,4,0),0)</f>
        <v>0</v>
      </c>
      <c r="I114" s="62">
        <f t="shared" si="7"/>
        <v>0</v>
      </c>
      <c r="J114" s="62">
        <f t="shared" si="8"/>
        <v>0</v>
      </c>
      <c r="K114" s="62">
        <f t="shared" si="9"/>
        <v>0</v>
      </c>
    </row>
    <row r="115" spans="1:11" x14ac:dyDescent="0.25">
      <c r="A115">
        <v>110</v>
      </c>
      <c r="B115">
        <f>IF(ISBLANK(A115),0,IF(AND(ISERROR(VLOOKUP(VLOOKUP(A115,ishod_substance!A:G,7,0),$B$4:B114,1,0))=TRUE,VLOOKUP(A115,ishod_substance!A:G,7,0)&gt;0),VLOOKUP(A115,ishod_substance!A:G,7,0),0))</f>
        <v>0</v>
      </c>
      <c r="C115" s="78">
        <f t="shared" si="5"/>
        <v>0</v>
      </c>
      <c r="D115" s="61" t="e">
        <f>VLOOKUP(C115,quide!A:B,2,0)</f>
        <v>#N/A</v>
      </c>
      <c r="E115" s="62" t="e">
        <f>VLOOKUP(C115,quide!$A$1:K1109,3,0)</f>
        <v>#N/A</v>
      </c>
      <c r="F115" s="62" t="e">
        <f>VLOOKUP(C115,quide!$A$1:K1109,5,0)</f>
        <v>#N/A</v>
      </c>
      <c r="G115" s="63" t="e">
        <f t="shared" si="6"/>
        <v>#N/A</v>
      </c>
      <c r="H115" s="62">
        <f>IFERROR(VLOOKUP(B115,tbl5cc_piv!A:D,4,0),0)</f>
        <v>0</v>
      </c>
      <c r="I115" s="62">
        <f t="shared" si="7"/>
        <v>0</v>
      </c>
      <c r="J115" s="62">
        <f t="shared" si="8"/>
        <v>0</v>
      </c>
      <c r="K115" s="62">
        <f t="shared" si="9"/>
        <v>0</v>
      </c>
    </row>
    <row r="116" spans="1:11" x14ac:dyDescent="0.25">
      <c r="A116">
        <v>111</v>
      </c>
      <c r="B116">
        <f>IF(ISBLANK(A116),0,IF(AND(ISERROR(VLOOKUP(VLOOKUP(A116,ishod_substance!A:G,7,0),$B$4:B115,1,0))=TRUE,VLOOKUP(A116,ishod_substance!A:G,7,0)&gt;0),VLOOKUP(A116,ishod_substance!A:G,7,0),0))</f>
        <v>0</v>
      </c>
      <c r="C116" s="78">
        <f t="shared" si="5"/>
        <v>0</v>
      </c>
      <c r="D116" s="61" t="e">
        <f>VLOOKUP(C116,quide!A:B,2,0)</f>
        <v>#N/A</v>
      </c>
      <c r="E116" s="62" t="e">
        <f>VLOOKUP(C116,quide!$A$1:K1110,3,0)</f>
        <v>#N/A</v>
      </c>
      <c r="F116" s="62" t="e">
        <f>VLOOKUP(C116,quide!$A$1:K1110,5,0)</f>
        <v>#N/A</v>
      </c>
      <c r="G116" s="63" t="e">
        <f t="shared" si="6"/>
        <v>#N/A</v>
      </c>
      <c r="H116" s="62">
        <f>IFERROR(VLOOKUP(B116,tbl5cc_piv!A:D,4,0),0)</f>
        <v>0</v>
      </c>
      <c r="I116" s="62">
        <f t="shared" si="7"/>
        <v>0</v>
      </c>
      <c r="J116" s="62">
        <f t="shared" si="8"/>
        <v>0</v>
      </c>
      <c r="K116" s="62">
        <f t="shared" si="9"/>
        <v>0</v>
      </c>
    </row>
    <row r="117" spans="1:11" x14ac:dyDescent="0.25">
      <c r="A117">
        <v>112</v>
      </c>
      <c r="B117">
        <f>IF(ISBLANK(A117),0,IF(AND(ISERROR(VLOOKUP(VLOOKUP(A117,ishod_substance!A:G,7,0),$B$4:B116,1,0))=TRUE,VLOOKUP(A117,ishod_substance!A:G,7,0)&gt;0),VLOOKUP(A117,ishod_substance!A:G,7,0),0))</f>
        <v>0</v>
      </c>
      <c r="C117" s="78">
        <f t="shared" si="5"/>
        <v>0</v>
      </c>
      <c r="D117" s="61" t="e">
        <f>VLOOKUP(C117,quide!A:B,2,0)</f>
        <v>#N/A</v>
      </c>
      <c r="E117" s="62" t="e">
        <f>VLOOKUP(C117,quide!$A$1:K1111,3,0)</f>
        <v>#N/A</v>
      </c>
      <c r="F117" s="62" t="e">
        <f>VLOOKUP(C117,quide!$A$1:K1111,5,0)</f>
        <v>#N/A</v>
      </c>
      <c r="G117" s="63" t="e">
        <f t="shared" si="6"/>
        <v>#N/A</v>
      </c>
      <c r="H117" s="62">
        <f>IFERROR(VLOOKUP(B117,tbl5cc_piv!A:D,4,0),0)</f>
        <v>0</v>
      </c>
      <c r="I117" s="62">
        <f t="shared" si="7"/>
        <v>0</v>
      </c>
      <c r="J117" s="62">
        <f t="shared" si="8"/>
        <v>0</v>
      </c>
      <c r="K117" s="62">
        <f t="shared" si="9"/>
        <v>0</v>
      </c>
    </row>
    <row r="118" spans="1:11" x14ac:dyDescent="0.25">
      <c r="A118">
        <v>113</v>
      </c>
      <c r="B118">
        <f>IF(ISBLANK(A118),0,IF(AND(ISERROR(VLOOKUP(VLOOKUP(A118,ishod_substance!A:G,7,0),$B$4:B117,1,0))=TRUE,VLOOKUP(A118,ishod_substance!A:G,7,0)&gt;0),VLOOKUP(A118,ishod_substance!A:G,7,0),0))</f>
        <v>0</v>
      </c>
      <c r="C118" s="78">
        <f t="shared" si="5"/>
        <v>0</v>
      </c>
      <c r="D118" s="61" t="e">
        <f>VLOOKUP(C118,quide!A:B,2,0)</f>
        <v>#N/A</v>
      </c>
      <c r="E118" s="62" t="e">
        <f>VLOOKUP(C118,quide!$A$1:K1112,3,0)</f>
        <v>#N/A</v>
      </c>
      <c r="F118" s="62" t="e">
        <f>VLOOKUP(C118,quide!$A$1:K1112,5,0)</f>
        <v>#N/A</v>
      </c>
      <c r="G118" s="63" t="e">
        <f t="shared" si="6"/>
        <v>#N/A</v>
      </c>
      <c r="H118" s="62">
        <f>IFERROR(VLOOKUP(B118,tbl5cc_piv!A:D,4,0),0)</f>
        <v>0</v>
      </c>
      <c r="I118" s="62">
        <f t="shared" si="7"/>
        <v>0</v>
      </c>
      <c r="J118" s="62">
        <f t="shared" si="8"/>
        <v>0</v>
      </c>
      <c r="K118" s="62">
        <f t="shared" si="9"/>
        <v>0</v>
      </c>
    </row>
    <row r="119" spans="1:11" x14ac:dyDescent="0.25">
      <c r="A119">
        <v>114</v>
      </c>
      <c r="B119">
        <f>IF(ISBLANK(A119),0,IF(AND(ISERROR(VLOOKUP(VLOOKUP(A119,ishod_substance!A:G,7,0),$B$4:B118,1,0))=TRUE,VLOOKUP(A119,ishod_substance!A:G,7,0)&gt;0),VLOOKUP(A119,ishod_substance!A:G,7,0),0))</f>
        <v>0</v>
      </c>
      <c r="C119" s="78">
        <f t="shared" si="5"/>
        <v>0</v>
      </c>
      <c r="D119" s="61" t="e">
        <f>VLOOKUP(C119,quide!A:B,2,0)</f>
        <v>#N/A</v>
      </c>
      <c r="E119" s="62" t="e">
        <f>VLOOKUP(C119,quide!$A$1:K1113,3,0)</f>
        <v>#N/A</v>
      </c>
      <c r="F119" s="62" t="e">
        <f>VLOOKUP(C119,quide!$A$1:K1113,5,0)</f>
        <v>#N/A</v>
      </c>
      <c r="G119" s="63" t="e">
        <f t="shared" si="6"/>
        <v>#N/A</v>
      </c>
      <c r="H119" s="62">
        <f>IFERROR(VLOOKUP(B119,tbl5cc_piv!A:D,4,0),0)</f>
        <v>0</v>
      </c>
      <c r="I119" s="62">
        <f t="shared" si="7"/>
        <v>0</v>
      </c>
      <c r="J119" s="62">
        <f t="shared" si="8"/>
        <v>0</v>
      </c>
      <c r="K119" s="62">
        <f t="shared" si="9"/>
        <v>0</v>
      </c>
    </row>
    <row r="120" spans="1:11" x14ac:dyDescent="0.25">
      <c r="A120">
        <v>115</v>
      </c>
      <c r="B120">
        <f>IF(ISBLANK(A120),0,IF(AND(ISERROR(VLOOKUP(VLOOKUP(A120,ishod_substance!A:G,7,0),$B$4:B119,1,0))=TRUE,VLOOKUP(A120,ishod_substance!A:G,7,0)&gt;0),VLOOKUP(A120,ishod_substance!A:G,7,0),0))</f>
        <v>0</v>
      </c>
      <c r="C120" s="78">
        <f t="shared" si="5"/>
        <v>0</v>
      </c>
      <c r="D120" s="61" t="e">
        <f>VLOOKUP(C120,quide!A:B,2,0)</f>
        <v>#N/A</v>
      </c>
      <c r="E120" s="62" t="e">
        <f>VLOOKUP(C120,quide!$A$1:K1114,3,0)</f>
        <v>#N/A</v>
      </c>
      <c r="F120" s="62" t="e">
        <f>VLOOKUP(C120,quide!$A$1:K1114,5,0)</f>
        <v>#N/A</v>
      </c>
      <c r="G120" s="63" t="e">
        <f t="shared" si="6"/>
        <v>#N/A</v>
      </c>
      <c r="H120" s="62">
        <f>IFERROR(VLOOKUP(B120,tbl5cc_piv!A:D,4,0),0)</f>
        <v>0</v>
      </c>
      <c r="I120" s="62">
        <f t="shared" si="7"/>
        <v>0</v>
      </c>
      <c r="J120" s="62">
        <f t="shared" si="8"/>
        <v>0</v>
      </c>
      <c r="K120" s="62">
        <f t="shared" si="9"/>
        <v>0</v>
      </c>
    </row>
    <row r="121" spans="1:11" x14ac:dyDescent="0.25">
      <c r="A121">
        <v>116</v>
      </c>
      <c r="B121">
        <f>IF(ISBLANK(A121),0,IF(AND(ISERROR(VLOOKUP(VLOOKUP(A121,ishod_substance!A:G,7,0),$B$4:B120,1,0))=TRUE,VLOOKUP(A121,ishod_substance!A:G,7,0)&gt;0),VLOOKUP(A121,ishod_substance!A:G,7,0),0))</f>
        <v>0</v>
      </c>
      <c r="C121" s="78">
        <f t="shared" si="5"/>
        <v>0</v>
      </c>
      <c r="D121" s="61" t="e">
        <f>VLOOKUP(C121,quide!A:B,2,0)</f>
        <v>#N/A</v>
      </c>
      <c r="E121" s="62" t="e">
        <f>VLOOKUP(C121,quide!$A$1:K1115,3,0)</f>
        <v>#N/A</v>
      </c>
      <c r="F121" s="62" t="e">
        <f>VLOOKUP(C121,quide!$A$1:K1115,5,0)</f>
        <v>#N/A</v>
      </c>
      <c r="G121" s="63" t="e">
        <f t="shared" si="6"/>
        <v>#N/A</v>
      </c>
      <c r="H121" s="62">
        <f>IFERROR(VLOOKUP(B121,tbl5cc_piv!A:D,4,0),0)</f>
        <v>0</v>
      </c>
      <c r="I121" s="62">
        <f t="shared" si="7"/>
        <v>0</v>
      </c>
      <c r="J121" s="62">
        <f t="shared" si="8"/>
        <v>0</v>
      </c>
      <c r="K121" s="62">
        <f t="shared" si="9"/>
        <v>0</v>
      </c>
    </row>
    <row r="122" spans="1:11" x14ac:dyDescent="0.25">
      <c r="A122">
        <v>117</v>
      </c>
      <c r="B122">
        <f>IF(ISBLANK(A122),0,IF(AND(ISERROR(VLOOKUP(VLOOKUP(A122,ishod_substance!A:G,7,0),$B$4:B121,1,0))=TRUE,VLOOKUP(A122,ishod_substance!A:G,7,0)&gt;0),VLOOKUP(A122,ishod_substance!A:G,7,0),0))</f>
        <v>0</v>
      </c>
      <c r="C122" s="78">
        <f t="shared" si="5"/>
        <v>0</v>
      </c>
      <c r="D122" s="61" t="e">
        <f>VLOOKUP(C122,quide!A:B,2,0)</f>
        <v>#N/A</v>
      </c>
      <c r="E122" s="62" t="e">
        <f>VLOOKUP(C122,quide!$A$1:K1116,3,0)</f>
        <v>#N/A</v>
      </c>
      <c r="F122" s="62" t="e">
        <f>VLOOKUP(C122,quide!$A$1:K1116,5,0)</f>
        <v>#N/A</v>
      </c>
      <c r="G122" s="63" t="e">
        <f t="shared" si="6"/>
        <v>#N/A</v>
      </c>
      <c r="H122" s="62">
        <f>IFERROR(VLOOKUP(B122,tbl5cc_piv!A:D,4,0),0)</f>
        <v>0</v>
      </c>
      <c r="I122" s="62">
        <f t="shared" si="7"/>
        <v>0</v>
      </c>
      <c r="J122" s="62">
        <f t="shared" si="8"/>
        <v>0</v>
      </c>
      <c r="K122" s="62">
        <f t="shared" si="9"/>
        <v>0</v>
      </c>
    </row>
    <row r="123" spans="1:11" x14ac:dyDescent="0.25">
      <c r="A123">
        <v>118</v>
      </c>
      <c r="B123">
        <f>IF(ISBLANK(A123),0,IF(AND(ISERROR(VLOOKUP(VLOOKUP(A123,ishod_substance!A:G,7,0),$B$4:B122,1,0))=TRUE,VLOOKUP(A123,ishod_substance!A:G,7,0)&gt;0),VLOOKUP(A123,ishod_substance!A:G,7,0),0))</f>
        <v>0</v>
      </c>
      <c r="C123" s="78">
        <f t="shared" si="5"/>
        <v>0</v>
      </c>
      <c r="D123" s="61" t="e">
        <f>VLOOKUP(C123,quide!A:B,2,0)</f>
        <v>#N/A</v>
      </c>
      <c r="E123" s="62" t="e">
        <f>VLOOKUP(C123,quide!$A$1:K1117,3,0)</f>
        <v>#N/A</v>
      </c>
      <c r="F123" s="62" t="e">
        <f>VLOOKUP(C123,quide!$A$1:K1117,5,0)</f>
        <v>#N/A</v>
      </c>
      <c r="G123" s="63" t="e">
        <f t="shared" si="6"/>
        <v>#N/A</v>
      </c>
      <c r="H123" s="62">
        <f>IFERROR(VLOOKUP(B123,tbl5cc_piv!A:D,4,0),0)</f>
        <v>0</v>
      </c>
      <c r="I123" s="62">
        <f t="shared" si="7"/>
        <v>0</v>
      </c>
      <c r="J123" s="62">
        <f t="shared" si="8"/>
        <v>0</v>
      </c>
      <c r="K123" s="62">
        <f t="shared" si="9"/>
        <v>0</v>
      </c>
    </row>
    <row r="124" spans="1:11" x14ac:dyDescent="0.25">
      <c r="A124">
        <v>119</v>
      </c>
      <c r="B124">
        <f>IF(ISBLANK(A124),0,IF(AND(ISERROR(VLOOKUP(VLOOKUP(A124,ishod_substance!A:G,7,0),$B$4:B123,1,0))=TRUE,VLOOKUP(A124,ishod_substance!A:G,7,0)&gt;0),VLOOKUP(A124,ishod_substance!A:G,7,0),0))</f>
        <v>0</v>
      </c>
      <c r="C124" s="78">
        <f t="shared" si="5"/>
        <v>0</v>
      </c>
      <c r="D124" s="61" t="e">
        <f>VLOOKUP(C124,quide!A:B,2,0)</f>
        <v>#N/A</v>
      </c>
      <c r="E124" s="62" t="e">
        <f>VLOOKUP(C124,quide!$A$1:K1118,3,0)</f>
        <v>#N/A</v>
      </c>
      <c r="F124" s="62" t="e">
        <f>VLOOKUP(C124,quide!$A$1:K1118,5,0)</f>
        <v>#N/A</v>
      </c>
      <c r="G124" s="63" t="e">
        <f t="shared" si="6"/>
        <v>#N/A</v>
      </c>
      <c r="H124" s="62">
        <f>IFERROR(VLOOKUP(B124,tbl5cc_piv!A:D,4,0),0)</f>
        <v>0</v>
      </c>
      <c r="I124" s="62">
        <f t="shared" si="7"/>
        <v>0</v>
      </c>
      <c r="J124" s="62">
        <f t="shared" si="8"/>
        <v>0</v>
      </c>
      <c r="K124" s="62">
        <f t="shared" si="9"/>
        <v>0</v>
      </c>
    </row>
    <row r="125" spans="1:11" x14ac:dyDescent="0.25">
      <c r="A125">
        <v>120</v>
      </c>
      <c r="B125">
        <f>IF(ISBLANK(A125),0,IF(AND(ISERROR(VLOOKUP(VLOOKUP(A125,ishod_substance!A:G,7,0),$B$4:B124,1,0))=TRUE,VLOOKUP(A125,ishod_substance!A:G,7,0)&gt;0),VLOOKUP(A125,ishod_substance!A:G,7,0),0))</f>
        <v>0</v>
      </c>
      <c r="C125" s="78">
        <f t="shared" si="5"/>
        <v>0</v>
      </c>
      <c r="D125" s="61" t="e">
        <f>VLOOKUP(C125,quide!A:B,2,0)</f>
        <v>#N/A</v>
      </c>
      <c r="E125" s="62" t="e">
        <f>VLOOKUP(C125,quide!$A$1:K1119,3,0)</f>
        <v>#N/A</v>
      </c>
      <c r="F125" s="62" t="e">
        <f>VLOOKUP(C125,quide!$A$1:K1119,5,0)</f>
        <v>#N/A</v>
      </c>
      <c r="G125" s="63" t="e">
        <f t="shared" si="6"/>
        <v>#N/A</v>
      </c>
      <c r="H125" s="62">
        <f>IFERROR(VLOOKUP(B125,tbl5cc_piv!A:D,4,0),0)</f>
        <v>0</v>
      </c>
      <c r="I125" s="62">
        <f t="shared" si="7"/>
        <v>0</v>
      </c>
      <c r="J125" s="62">
        <f t="shared" si="8"/>
        <v>0</v>
      </c>
      <c r="K125" s="62">
        <f t="shared" si="9"/>
        <v>0</v>
      </c>
    </row>
    <row r="126" spans="1:11" x14ac:dyDescent="0.25">
      <c r="A126">
        <v>121</v>
      </c>
      <c r="B126">
        <f>IF(ISBLANK(A126),0,IF(AND(ISERROR(VLOOKUP(VLOOKUP(A126,ishod_substance!A:G,7,0),$B$4:B125,1,0))=TRUE,VLOOKUP(A126,ishod_substance!A:G,7,0)&gt;0),VLOOKUP(A126,ishod_substance!A:G,7,0),0))</f>
        <v>0</v>
      </c>
      <c r="C126" s="78">
        <f t="shared" si="5"/>
        <v>0</v>
      </c>
      <c r="D126" s="61" t="e">
        <f>VLOOKUP(C126,quide!A:B,2,0)</f>
        <v>#N/A</v>
      </c>
      <c r="E126" s="62" t="e">
        <f>VLOOKUP(C126,quide!$A$1:K1120,3,0)</f>
        <v>#N/A</v>
      </c>
      <c r="F126" s="62" t="e">
        <f>VLOOKUP(C126,quide!$A$1:K1120,5,0)</f>
        <v>#N/A</v>
      </c>
      <c r="G126" s="63" t="e">
        <f t="shared" si="6"/>
        <v>#N/A</v>
      </c>
      <c r="H126" s="62">
        <f>IFERROR(VLOOKUP(B126,tbl5cc_piv!A:D,4,0),0)</f>
        <v>0</v>
      </c>
      <c r="I126" s="62">
        <f t="shared" si="7"/>
        <v>0</v>
      </c>
      <c r="J126" s="62">
        <f t="shared" si="8"/>
        <v>0</v>
      </c>
      <c r="K126" s="62">
        <f t="shared" si="9"/>
        <v>0</v>
      </c>
    </row>
    <row r="127" spans="1:11" x14ac:dyDescent="0.25">
      <c r="A127">
        <v>122</v>
      </c>
      <c r="B127">
        <f>IF(ISBLANK(A127),0,IF(AND(ISERROR(VLOOKUP(VLOOKUP(A127,ishod_substance!A:G,7,0),$B$4:B126,1,0))=TRUE,VLOOKUP(A127,ishod_substance!A:G,7,0)&gt;0),VLOOKUP(A127,ishod_substance!A:G,7,0),0))</f>
        <v>0</v>
      </c>
      <c r="C127" s="78">
        <f t="shared" si="5"/>
        <v>0</v>
      </c>
      <c r="D127" s="61" t="e">
        <f>VLOOKUP(C127,quide!A:B,2,0)</f>
        <v>#N/A</v>
      </c>
      <c r="E127" s="62" t="e">
        <f>VLOOKUP(C127,quide!$A$1:K1121,3,0)</f>
        <v>#N/A</v>
      </c>
      <c r="F127" s="62" t="e">
        <f>VLOOKUP(C127,quide!$A$1:K1121,5,0)</f>
        <v>#N/A</v>
      </c>
      <c r="G127" s="63" t="e">
        <f t="shared" si="6"/>
        <v>#N/A</v>
      </c>
      <c r="H127" s="62">
        <f>IFERROR(VLOOKUP(B127,tbl5cc_piv!A:D,4,0),0)</f>
        <v>0</v>
      </c>
      <c r="I127" s="62">
        <f t="shared" si="7"/>
        <v>0</v>
      </c>
      <c r="J127" s="62">
        <f t="shared" si="8"/>
        <v>0</v>
      </c>
      <c r="K127" s="62">
        <f t="shared" si="9"/>
        <v>0</v>
      </c>
    </row>
    <row r="128" spans="1:11" x14ac:dyDescent="0.25">
      <c r="A128">
        <v>123</v>
      </c>
      <c r="B128">
        <f>IF(ISBLANK(A128),0,IF(AND(ISERROR(VLOOKUP(VLOOKUP(A128,ishod_substance!A:G,7,0),$B$4:B127,1,0))=TRUE,VLOOKUP(A128,ishod_substance!A:G,7,0)&gt;0),VLOOKUP(A128,ishod_substance!A:G,7,0),0))</f>
        <v>0</v>
      </c>
      <c r="C128" s="78">
        <f t="shared" si="5"/>
        <v>0</v>
      </c>
      <c r="D128" s="61" t="e">
        <f>VLOOKUP(C128,quide!A:B,2,0)</f>
        <v>#N/A</v>
      </c>
      <c r="E128" s="62" t="e">
        <f>VLOOKUP(C128,quide!$A$1:K1122,3,0)</f>
        <v>#N/A</v>
      </c>
      <c r="F128" s="62" t="e">
        <f>VLOOKUP(C128,quide!$A$1:K1122,5,0)</f>
        <v>#N/A</v>
      </c>
      <c r="G128" s="63" t="e">
        <f t="shared" si="6"/>
        <v>#N/A</v>
      </c>
      <c r="H128" s="62">
        <f>IFERROR(VLOOKUP(B128,tbl5cc_piv!A:D,4,0),0)</f>
        <v>0</v>
      </c>
      <c r="I128" s="62">
        <f t="shared" si="7"/>
        <v>0</v>
      </c>
      <c r="J128" s="62">
        <f t="shared" si="8"/>
        <v>0</v>
      </c>
      <c r="K128" s="62">
        <f t="shared" si="9"/>
        <v>0</v>
      </c>
    </row>
    <row r="129" spans="1:11" x14ac:dyDescent="0.25">
      <c r="A129">
        <v>124</v>
      </c>
      <c r="B129">
        <f>IF(ISBLANK(A129),0,IF(AND(ISERROR(VLOOKUP(VLOOKUP(A129,ishod_substance!A:G,7,0),$B$4:B128,1,0))=TRUE,VLOOKUP(A129,ishod_substance!A:G,7,0)&gt;0),VLOOKUP(A129,ishod_substance!A:G,7,0),0))</f>
        <v>0</v>
      </c>
      <c r="C129" s="78">
        <f t="shared" si="5"/>
        <v>0</v>
      </c>
      <c r="D129" s="61" t="e">
        <f>VLOOKUP(C129,quide!A:B,2,0)</f>
        <v>#N/A</v>
      </c>
      <c r="E129" s="62" t="e">
        <f>VLOOKUP(C129,quide!$A$1:K1123,3,0)</f>
        <v>#N/A</v>
      </c>
      <c r="F129" s="62" t="e">
        <f>VLOOKUP(C129,quide!$A$1:K1123,5,0)</f>
        <v>#N/A</v>
      </c>
      <c r="G129" s="63" t="e">
        <f t="shared" si="6"/>
        <v>#N/A</v>
      </c>
      <c r="H129" s="62">
        <f>IFERROR(VLOOKUP(B129,tbl5cc_piv!A:D,4,0),0)</f>
        <v>0</v>
      </c>
      <c r="I129" s="62">
        <f t="shared" si="7"/>
        <v>0</v>
      </c>
      <c r="J129" s="62">
        <f t="shared" si="8"/>
        <v>0</v>
      </c>
      <c r="K129" s="62">
        <f t="shared" si="9"/>
        <v>0</v>
      </c>
    </row>
    <row r="130" spans="1:11" x14ac:dyDescent="0.25">
      <c r="A130">
        <v>125</v>
      </c>
      <c r="B130">
        <f>IF(ISBLANK(A130),0,IF(AND(ISERROR(VLOOKUP(VLOOKUP(A130,ishod_substance!A:G,7,0),$B$4:B129,1,0))=TRUE,VLOOKUP(A130,ishod_substance!A:G,7,0)&gt;0),VLOOKUP(A130,ishod_substance!A:G,7,0),0))</f>
        <v>0</v>
      </c>
      <c r="C130" s="78">
        <f t="shared" si="5"/>
        <v>0</v>
      </c>
      <c r="D130" s="61" t="e">
        <f>VLOOKUP(C130,quide!A:B,2,0)</f>
        <v>#N/A</v>
      </c>
      <c r="E130" s="62" t="e">
        <f>VLOOKUP(C130,quide!$A$1:K1124,3,0)</f>
        <v>#N/A</v>
      </c>
      <c r="F130" s="62" t="e">
        <f>VLOOKUP(C130,quide!$A$1:K1124,5,0)</f>
        <v>#N/A</v>
      </c>
      <c r="G130" s="63" t="e">
        <f t="shared" si="6"/>
        <v>#N/A</v>
      </c>
      <c r="H130" s="62">
        <f>IFERROR(VLOOKUP(B130,tbl5cc_piv!A:D,4,0),0)</f>
        <v>0</v>
      </c>
      <c r="I130" s="62">
        <f t="shared" si="7"/>
        <v>0</v>
      </c>
      <c r="J130" s="62">
        <f t="shared" si="8"/>
        <v>0</v>
      </c>
      <c r="K130" s="62">
        <f t="shared" si="9"/>
        <v>0</v>
      </c>
    </row>
    <row r="131" spans="1:11" x14ac:dyDescent="0.25">
      <c r="A131">
        <v>126</v>
      </c>
      <c r="B131">
        <f>IF(ISBLANK(A131),0,IF(AND(ISERROR(VLOOKUP(VLOOKUP(A131,ishod_substance!A:G,7,0),$B$4:B130,1,0))=TRUE,VLOOKUP(A131,ishod_substance!A:G,7,0)&gt;0),VLOOKUP(A131,ishod_substance!A:G,7,0),0))</f>
        <v>0</v>
      </c>
      <c r="C131" s="78">
        <f t="shared" si="5"/>
        <v>0</v>
      </c>
      <c r="D131" s="61" t="e">
        <f>VLOOKUP(C131,quide!A:B,2,0)</f>
        <v>#N/A</v>
      </c>
      <c r="E131" s="62" t="e">
        <f>VLOOKUP(C131,quide!$A$1:K1125,3,0)</f>
        <v>#N/A</v>
      </c>
      <c r="F131" s="62" t="e">
        <f>VLOOKUP(C131,quide!$A$1:K1125,5,0)</f>
        <v>#N/A</v>
      </c>
      <c r="G131" s="63" t="e">
        <f t="shared" si="6"/>
        <v>#N/A</v>
      </c>
      <c r="H131" s="62">
        <f>IFERROR(VLOOKUP(B131,tbl5cc_piv!A:D,4,0),0)</f>
        <v>0</v>
      </c>
      <c r="I131" s="62">
        <f t="shared" si="7"/>
        <v>0</v>
      </c>
      <c r="J131" s="62">
        <f t="shared" si="8"/>
        <v>0</v>
      </c>
      <c r="K131" s="62">
        <f t="shared" si="9"/>
        <v>0</v>
      </c>
    </row>
    <row r="132" spans="1:11" x14ac:dyDescent="0.25">
      <c r="A132">
        <v>127</v>
      </c>
      <c r="B132">
        <f>IF(ISBLANK(A132),0,IF(AND(ISERROR(VLOOKUP(VLOOKUP(A132,ishod_substance!A:G,7,0),$B$4:B131,1,0))=TRUE,VLOOKUP(A132,ishod_substance!A:G,7,0)&gt;0),VLOOKUP(A132,ishod_substance!A:G,7,0),0))</f>
        <v>0</v>
      </c>
      <c r="C132" s="78">
        <f t="shared" si="5"/>
        <v>0</v>
      </c>
      <c r="D132" s="61" t="e">
        <f>VLOOKUP(C132,quide!A:B,2,0)</f>
        <v>#N/A</v>
      </c>
      <c r="E132" s="62" t="e">
        <f>VLOOKUP(C132,quide!$A$1:K1126,3,0)</f>
        <v>#N/A</v>
      </c>
      <c r="F132" s="62" t="e">
        <f>VLOOKUP(C132,quide!$A$1:K1126,5,0)</f>
        <v>#N/A</v>
      </c>
      <c r="G132" s="63" t="e">
        <f t="shared" si="6"/>
        <v>#N/A</v>
      </c>
      <c r="H132" s="62">
        <f>IFERROR(VLOOKUP(B132,tbl5cc_piv!A:D,4,0),0)</f>
        <v>0</v>
      </c>
      <c r="I132" s="62">
        <f t="shared" si="7"/>
        <v>0</v>
      </c>
      <c r="J132" s="62">
        <f t="shared" si="8"/>
        <v>0</v>
      </c>
      <c r="K132" s="62">
        <f t="shared" si="9"/>
        <v>0</v>
      </c>
    </row>
    <row r="133" spans="1:11" x14ac:dyDescent="0.25">
      <c r="A133">
        <v>128</v>
      </c>
      <c r="B133">
        <f>IF(ISBLANK(A133),0,IF(AND(ISERROR(VLOOKUP(VLOOKUP(A133,ishod_substance!A:G,7,0),$B$4:B132,1,0))=TRUE,VLOOKUP(A133,ishod_substance!A:G,7,0)&gt;0),VLOOKUP(A133,ishod_substance!A:G,7,0),0))</f>
        <v>0</v>
      </c>
      <c r="C133" s="78">
        <f t="shared" si="5"/>
        <v>0</v>
      </c>
      <c r="D133" s="61" t="e">
        <f>VLOOKUP(C133,quide!A:B,2,0)</f>
        <v>#N/A</v>
      </c>
      <c r="E133" s="62" t="e">
        <f>VLOOKUP(C133,quide!$A$1:K1127,3,0)</f>
        <v>#N/A</v>
      </c>
      <c r="F133" s="62" t="e">
        <f>VLOOKUP(C133,quide!$A$1:K1127,5,0)</f>
        <v>#N/A</v>
      </c>
      <c r="G133" s="63" t="e">
        <f t="shared" si="6"/>
        <v>#N/A</v>
      </c>
      <c r="H133" s="62">
        <f>IFERROR(VLOOKUP(B133,tbl5cc_piv!A:D,4,0),0)</f>
        <v>0</v>
      </c>
      <c r="I133" s="62">
        <f t="shared" si="7"/>
        <v>0</v>
      </c>
      <c r="J133" s="62">
        <f t="shared" si="8"/>
        <v>0</v>
      </c>
      <c r="K133" s="62">
        <f t="shared" si="9"/>
        <v>0</v>
      </c>
    </row>
    <row r="134" spans="1:11" x14ac:dyDescent="0.25">
      <c r="A134">
        <v>129</v>
      </c>
      <c r="B134">
        <f>IF(ISBLANK(A134),0,IF(AND(ISERROR(VLOOKUP(VLOOKUP(A134,ishod_substance!A:G,7,0),$B$4:B133,1,0))=TRUE,VLOOKUP(A134,ishod_substance!A:G,7,0)&gt;0),VLOOKUP(A134,ishod_substance!A:G,7,0),0))</f>
        <v>0</v>
      </c>
      <c r="C134" s="78">
        <f t="shared" si="5"/>
        <v>0</v>
      </c>
      <c r="D134" s="61" t="e">
        <f>VLOOKUP(C134,quide!A:B,2,0)</f>
        <v>#N/A</v>
      </c>
      <c r="E134" s="62" t="e">
        <f>VLOOKUP(C134,quide!$A$1:K1128,3,0)</f>
        <v>#N/A</v>
      </c>
      <c r="F134" s="62" t="e">
        <f>VLOOKUP(C134,quide!$A$1:K1128,5,0)</f>
        <v>#N/A</v>
      </c>
      <c r="G134" s="63" t="e">
        <f t="shared" si="6"/>
        <v>#N/A</v>
      </c>
      <c r="H134" s="62">
        <f>IFERROR(VLOOKUP(B134,tbl5cc_piv!A:D,4,0),0)</f>
        <v>0</v>
      </c>
      <c r="I134" s="62">
        <f t="shared" si="7"/>
        <v>0</v>
      </c>
      <c r="J134" s="62">
        <f t="shared" si="8"/>
        <v>0</v>
      </c>
      <c r="K134" s="62">
        <f t="shared" si="9"/>
        <v>0</v>
      </c>
    </row>
    <row r="135" spans="1:11" x14ac:dyDescent="0.25">
      <c r="A135">
        <v>130</v>
      </c>
      <c r="B135">
        <f>IF(ISBLANK(A135),0,IF(AND(ISERROR(VLOOKUP(VLOOKUP(A135,ishod_substance!A:G,7,0),$B$4:B134,1,0))=TRUE,VLOOKUP(A135,ishod_substance!A:G,7,0)&gt;0),VLOOKUP(A135,ishod_substance!A:G,7,0),0))</f>
        <v>0</v>
      </c>
      <c r="C135" s="78">
        <f t="shared" ref="C135:C198" si="10">B135</f>
        <v>0</v>
      </c>
      <c r="D135" s="61" t="e">
        <f>VLOOKUP(C135,quide!A:B,2,0)</f>
        <v>#N/A</v>
      </c>
      <c r="E135" s="62" t="e">
        <f>VLOOKUP(C135,quide!$A$1:K1129,3,0)</f>
        <v>#N/A</v>
      </c>
      <c r="F135" s="62" t="e">
        <f>VLOOKUP(C135,quide!$A$1:K1129,5,0)</f>
        <v>#N/A</v>
      </c>
      <c r="G135" s="63" t="e">
        <f t="shared" ref="G135:G198" si="11">E135*H135</f>
        <v>#N/A</v>
      </c>
      <c r="H135" s="62">
        <f>IFERROR(VLOOKUP(B135,tbl5cc_piv!A:D,4,0),0)</f>
        <v>0</v>
      </c>
      <c r="I135" s="62">
        <f t="shared" ref="I135:I198" si="12">H135+H135*0.2</f>
        <v>0</v>
      </c>
      <c r="J135" s="62">
        <f t="shared" ref="J135:J198" si="13">H135+H135*0.4</f>
        <v>0</v>
      </c>
      <c r="K135" s="62">
        <f t="shared" ref="K135:K198" si="14">H135+H135*0.6</f>
        <v>0</v>
      </c>
    </row>
    <row r="136" spans="1:11" x14ac:dyDescent="0.25">
      <c r="A136">
        <v>131</v>
      </c>
      <c r="B136">
        <f>IF(ISBLANK(A136),0,IF(AND(ISERROR(VLOOKUP(VLOOKUP(A136,ishod_substance!A:G,7,0),$B$4:B135,1,0))=TRUE,VLOOKUP(A136,ishod_substance!A:G,7,0)&gt;0),VLOOKUP(A136,ishod_substance!A:G,7,0),0))</f>
        <v>0</v>
      </c>
      <c r="C136" s="78">
        <f t="shared" si="10"/>
        <v>0</v>
      </c>
      <c r="D136" s="61" t="e">
        <f>VLOOKUP(C136,quide!A:B,2,0)</f>
        <v>#N/A</v>
      </c>
      <c r="E136" s="62" t="e">
        <f>VLOOKUP(C136,quide!$A$1:K1130,3,0)</f>
        <v>#N/A</v>
      </c>
      <c r="F136" s="62" t="e">
        <f>VLOOKUP(C136,quide!$A$1:K1130,5,0)</f>
        <v>#N/A</v>
      </c>
      <c r="G136" s="63" t="e">
        <f t="shared" si="11"/>
        <v>#N/A</v>
      </c>
      <c r="H136" s="62">
        <f>IFERROR(VLOOKUP(B136,tbl5cc_piv!A:D,4,0),0)</f>
        <v>0</v>
      </c>
      <c r="I136" s="62">
        <f t="shared" si="12"/>
        <v>0</v>
      </c>
      <c r="J136" s="62">
        <f t="shared" si="13"/>
        <v>0</v>
      </c>
      <c r="K136" s="62">
        <f t="shared" si="14"/>
        <v>0</v>
      </c>
    </row>
    <row r="137" spans="1:11" x14ac:dyDescent="0.25">
      <c r="A137">
        <v>132</v>
      </c>
      <c r="B137">
        <f>IF(ISBLANK(A137),0,IF(AND(ISERROR(VLOOKUP(VLOOKUP(A137,ishod_substance!A:G,7,0),$B$4:B136,1,0))=TRUE,VLOOKUP(A137,ishod_substance!A:G,7,0)&gt;0),VLOOKUP(A137,ishod_substance!A:G,7,0),0))</f>
        <v>0</v>
      </c>
      <c r="C137" s="78">
        <f t="shared" si="10"/>
        <v>0</v>
      </c>
      <c r="D137" s="61" t="e">
        <f>VLOOKUP(C137,quide!A:B,2,0)</f>
        <v>#N/A</v>
      </c>
      <c r="E137" s="62" t="e">
        <f>VLOOKUP(C137,quide!$A$1:K1131,3,0)</f>
        <v>#N/A</v>
      </c>
      <c r="F137" s="62" t="e">
        <f>VLOOKUP(C137,quide!$A$1:K1131,5,0)</f>
        <v>#N/A</v>
      </c>
      <c r="G137" s="63" t="e">
        <f t="shared" si="11"/>
        <v>#N/A</v>
      </c>
      <c r="H137" s="62">
        <f>IFERROR(VLOOKUP(B137,tbl5cc_piv!A:D,4,0),0)</f>
        <v>0</v>
      </c>
      <c r="I137" s="62">
        <f t="shared" si="12"/>
        <v>0</v>
      </c>
      <c r="J137" s="62">
        <f t="shared" si="13"/>
        <v>0</v>
      </c>
      <c r="K137" s="62">
        <f t="shared" si="14"/>
        <v>0</v>
      </c>
    </row>
    <row r="138" spans="1:11" x14ac:dyDescent="0.25">
      <c r="A138">
        <v>133</v>
      </c>
      <c r="B138">
        <f>IF(ISBLANK(A138),0,IF(AND(ISERROR(VLOOKUP(VLOOKUP(A138,ishod_substance!A:G,7,0),$B$4:B137,1,0))=TRUE,VLOOKUP(A138,ishod_substance!A:G,7,0)&gt;0),VLOOKUP(A138,ishod_substance!A:G,7,0),0))</f>
        <v>0</v>
      </c>
      <c r="C138" s="78">
        <f t="shared" si="10"/>
        <v>0</v>
      </c>
      <c r="D138" s="61" t="e">
        <f>VLOOKUP(C138,quide!A:B,2,0)</f>
        <v>#N/A</v>
      </c>
      <c r="E138" s="62" t="e">
        <f>VLOOKUP(C138,quide!$A$1:K1132,3,0)</f>
        <v>#N/A</v>
      </c>
      <c r="F138" s="62" t="e">
        <f>VLOOKUP(C138,quide!$A$1:K1132,5,0)</f>
        <v>#N/A</v>
      </c>
      <c r="G138" s="63" t="e">
        <f t="shared" si="11"/>
        <v>#N/A</v>
      </c>
      <c r="H138" s="62">
        <f>IFERROR(VLOOKUP(B138,tbl5cc_piv!A:D,4,0),0)</f>
        <v>0</v>
      </c>
      <c r="I138" s="62">
        <f t="shared" si="12"/>
        <v>0</v>
      </c>
      <c r="J138" s="62">
        <f t="shared" si="13"/>
        <v>0</v>
      </c>
      <c r="K138" s="62">
        <f t="shared" si="14"/>
        <v>0</v>
      </c>
    </row>
    <row r="139" spans="1:11" x14ac:dyDescent="0.25">
      <c r="A139">
        <v>134</v>
      </c>
      <c r="B139">
        <f>IF(ISBLANK(A139),0,IF(AND(ISERROR(VLOOKUP(VLOOKUP(A139,ishod_substance!A:G,7,0),$B$4:B138,1,0))=TRUE,VLOOKUP(A139,ishod_substance!A:G,7,0)&gt;0),VLOOKUP(A139,ishod_substance!A:G,7,0),0))</f>
        <v>0</v>
      </c>
      <c r="C139" s="78">
        <f t="shared" si="10"/>
        <v>0</v>
      </c>
      <c r="D139" s="61" t="e">
        <f>VLOOKUP(C139,quide!A:B,2,0)</f>
        <v>#N/A</v>
      </c>
      <c r="E139" s="62" t="e">
        <f>VLOOKUP(C139,quide!$A$1:K1133,3,0)</f>
        <v>#N/A</v>
      </c>
      <c r="F139" s="62" t="e">
        <f>VLOOKUP(C139,quide!$A$1:K1133,5,0)</f>
        <v>#N/A</v>
      </c>
      <c r="G139" s="63" t="e">
        <f t="shared" si="11"/>
        <v>#N/A</v>
      </c>
      <c r="H139" s="62">
        <f>IFERROR(VLOOKUP(B139,tbl5cc_piv!A:D,4,0),0)</f>
        <v>0</v>
      </c>
      <c r="I139" s="62">
        <f t="shared" si="12"/>
        <v>0</v>
      </c>
      <c r="J139" s="62">
        <f t="shared" si="13"/>
        <v>0</v>
      </c>
      <c r="K139" s="62">
        <f t="shared" si="14"/>
        <v>0</v>
      </c>
    </row>
    <row r="140" spans="1:11" x14ac:dyDescent="0.25">
      <c r="A140">
        <v>135</v>
      </c>
      <c r="B140">
        <f>IF(ISBLANK(A140),0,IF(AND(ISERROR(VLOOKUP(VLOOKUP(A140,ishod_substance!A:G,7,0),$B$4:B139,1,0))=TRUE,VLOOKUP(A140,ishod_substance!A:G,7,0)&gt;0),VLOOKUP(A140,ishod_substance!A:G,7,0),0))</f>
        <v>0</v>
      </c>
      <c r="C140" s="78">
        <f t="shared" si="10"/>
        <v>0</v>
      </c>
      <c r="D140" s="61" t="e">
        <f>VLOOKUP(C140,quide!A:B,2,0)</f>
        <v>#N/A</v>
      </c>
      <c r="E140" s="62" t="e">
        <f>VLOOKUP(C140,quide!$A$1:K1134,3,0)</f>
        <v>#N/A</v>
      </c>
      <c r="F140" s="62" t="e">
        <f>VLOOKUP(C140,quide!$A$1:K1134,5,0)</f>
        <v>#N/A</v>
      </c>
      <c r="G140" s="63" t="e">
        <f t="shared" si="11"/>
        <v>#N/A</v>
      </c>
      <c r="H140" s="62">
        <f>IFERROR(VLOOKUP(B140,tbl5cc_piv!A:D,4,0),0)</f>
        <v>0</v>
      </c>
      <c r="I140" s="62">
        <f t="shared" si="12"/>
        <v>0</v>
      </c>
      <c r="J140" s="62">
        <f t="shared" si="13"/>
        <v>0</v>
      </c>
      <c r="K140" s="62">
        <f t="shared" si="14"/>
        <v>0</v>
      </c>
    </row>
    <row r="141" spans="1:11" x14ac:dyDescent="0.25">
      <c r="A141">
        <v>136</v>
      </c>
      <c r="B141">
        <f>IF(ISBLANK(A141),0,IF(AND(ISERROR(VLOOKUP(VLOOKUP(A141,ishod_substance!A:G,7,0),$B$4:B140,1,0))=TRUE,VLOOKUP(A141,ishod_substance!A:G,7,0)&gt;0),VLOOKUP(A141,ishod_substance!A:G,7,0),0))</f>
        <v>0</v>
      </c>
      <c r="C141" s="78">
        <f t="shared" si="10"/>
        <v>0</v>
      </c>
      <c r="D141" s="61" t="e">
        <f>VLOOKUP(C141,quide!A:B,2,0)</f>
        <v>#N/A</v>
      </c>
      <c r="E141" s="62" t="e">
        <f>VLOOKUP(C141,quide!$A$1:K1135,3,0)</f>
        <v>#N/A</v>
      </c>
      <c r="F141" s="62" t="e">
        <f>VLOOKUP(C141,quide!$A$1:K1135,5,0)</f>
        <v>#N/A</v>
      </c>
      <c r="G141" s="63" t="e">
        <f t="shared" si="11"/>
        <v>#N/A</v>
      </c>
      <c r="H141" s="62">
        <f>IFERROR(VLOOKUP(B141,tbl5cc_piv!A:D,4,0),0)</f>
        <v>0</v>
      </c>
      <c r="I141" s="62">
        <f t="shared" si="12"/>
        <v>0</v>
      </c>
      <c r="J141" s="62">
        <f t="shared" si="13"/>
        <v>0</v>
      </c>
      <c r="K141" s="62">
        <f t="shared" si="14"/>
        <v>0</v>
      </c>
    </row>
    <row r="142" spans="1:11" x14ac:dyDescent="0.25">
      <c r="A142">
        <v>137</v>
      </c>
      <c r="B142">
        <f>IF(ISBLANK(A142),0,IF(AND(ISERROR(VLOOKUP(VLOOKUP(A142,ishod_substance!A:G,7,0),$B$4:B141,1,0))=TRUE,VLOOKUP(A142,ishod_substance!A:G,7,0)&gt;0),VLOOKUP(A142,ishod_substance!A:G,7,0),0))</f>
        <v>0</v>
      </c>
      <c r="C142" s="78">
        <f t="shared" si="10"/>
        <v>0</v>
      </c>
      <c r="D142" s="61" t="e">
        <f>VLOOKUP(C142,quide!A:B,2,0)</f>
        <v>#N/A</v>
      </c>
      <c r="E142" s="62" t="e">
        <f>VLOOKUP(C142,quide!$A$1:K1136,3,0)</f>
        <v>#N/A</v>
      </c>
      <c r="F142" s="62" t="e">
        <f>VLOOKUP(C142,quide!$A$1:K1136,5,0)</f>
        <v>#N/A</v>
      </c>
      <c r="G142" s="63" t="e">
        <f t="shared" si="11"/>
        <v>#N/A</v>
      </c>
      <c r="H142" s="62">
        <f>IFERROR(VLOOKUP(B142,tbl5cc_piv!A:D,4,0),0)</f>
        <v>0</v>
      </c>
      <c r="I142" s="62">
        <f t="shared" si="12"/>
        <v>0</v>
      </c>
      <c r="J142" s="62">
        <f t="shared" si="13"/>
        <v>0</v>
      </c>
      <c r="K142" s="62">
        <f t="shared" si="14"/>
        <v>0</v>
      </c>
    </row>
    <row r="143" spans="1:11" x14ac:dyDescent="0.25">
      <c r="A143">
        <v>138</v>
      </c>
      <c r="B143">
        <f>IF(ISBLANK(A143),0,IF(AND(ISERROR(VLOOKUP(VLOOKUP(A143,ishod_substance!A:G,7,0),$B$4:B142,1,0))=TRUE,VLOOKUP(A143,ishod_substance!A:G,7,0)&gt;0),VLOOKUP(A143,ishod_substance!A:G,7,0),0))</f>
        <v>0</v>
      </c>
      <c r="C143" s="78">
        <f t="shared" si="10"/>
        <v>0</v>
      </c>
      <c r="D143" s="61" t="e">
        <f>VLOOKUP(C143,quide!A:B,2,0)</f>
        <v>#N/A</v>
      </c>
      <c r="E143" s="62" t="e">
        <f>VLOOKUP(C143,quide!$A$1:K1137,3,0)</f>
        <v>#N/A</v>
      </c>
      <c r="F143" s="62" t="e">
        <f>VLOOKUP(C143,quide!$A$1:K1137,5,0)</f>
        <v>#N/A</v>
      </c>
      <c r="G143" s="63" t="e">
        <f t="shared" si="11"/>
        <v>#N/A</v>
      </c>
      <c r="H143" s="62">
        <f>IFERROR(VLOOKUP(B143,tbl5cc_piv!A:D,4,0),0)</f>
        <v>0</v>
      </c>
      <c r="I143" s="62">
        <f t="shared" si="12"/>
        <v>0</v>
      </c>
      <c r="J143" s="62">
        <f t="shared" si="13"/>
        <v>0</v>
      </c>
      <c r="K143" s="62">
        <f t="shared" si="14"/>
        <v>0</v>
      </c>
    </row>
    <row r="144" spans="1:11" x14ac:dyDescent="0.25">
      <c r="A144">
        <v>139</v>
      </c>
      <c r="B144">
        <f>IF(ISBLANK(A144),0,IF(AND(ISERROR(VLOOKUP(VLOOKUP(A144,ishod_substance!A:G,7,0),$B$4:B143,1,0))=TRUE,VLOOKUP(A144,ishod_substance!A:G,7,0)&gt;0),VLOOKUP(A144,ishod_substance!A:G,7,0),0))</f>
        <v>0</v>
      </c>
      <c r="C144" s="78">
        <f t="shared" si="10"/>
        <v>0</v>
      </c>
      <c r="D144" s="61" t="e">
        <f>VLOOKUP(C144,quide!A:B,2,0)</f>
        <v>#N/A</v>
      </c>
      <c r="E144" s="62" t="e">
        <f>VLOOKUP(C144,quide!$A$1:K1138,3,0)</f>
        <v>#N/A</v>
      </c>
      <c r="F144" s="62" t="e">
        <f>VLOOKUP(C144,quide!$A$1:K1138,5,0)</f>
        <v>#N/A</v>
      </c>
      <c r="G144" s="63" t="e">
        <f t="shared" si="11"/>
        <v>#N/A</v>
      </c>
      <c r="H144" s="62">
        <f>IFERROR(VLOOKUP(B144,tbl5cc_piv!A:D,4,0),0)</f>
        <v>0</v>
      </c>
      <c r="I144" s="62">
        <f t="shared" si="12"/>
        <v>0</v>
      </c>
      <c r="J144" s="62">
        <f t="shared" si="13"/>
        <v>0</v>
      </c>
      <c r="K144" s="62">
        <f t="shared" si="14"/>
        <v>0</v>
      </c>
    </row>
    <row r="145" spans="1:11" x14ac:dyDescent="0.25">
      <c r="A145">
        <v>140</v>
      </c>
      <c r="B145">
        <f>IF(ISBLANK(A145),0,IF(AND(ISERROR(VLOOKUP(VLOOKUP(A145,ishod_substance!A:G,7,0),$B$4:B144,1,0))=TRUE,VLOOKUP(A145,ishod_substance!A:G,7,0)&gt;0),VLOOKUP(A145,ishod_substance!A:G,7,0),0))</f>
        <v>0</v>
      </c>
      <c r="C145" s="78">
        <f t="shared" si="10"/>
        <v>0</v>
      </c>
      <c r="D145" s="61" t="e">
        <f>VLOOKUP(C145,quide!A:B,2,0)</f>
        <v>#N/A</v>
      </c>
      <c r="E145" s="62" t="e">
        <f>VLOOKUP(C145,quide!$A$1:K1139,3,0)</f>
        <v>#N/A</v>
      </c>
      <c r="F145" s="62" t="e">
        <f>VLOOKUP(C145,quide!$A$1:K1139,5,0)</f>
        <v>#N/A</v>
      </c>
      <c r="G145" s="63" t="e">
        <f t="shared" si="11"/>
        <v>#N/A</v>
      </c>
      <c r="H145" s="62">
        <f>IFERROR(VLOOKUP(B145,tbl5cc_piv!A:D,4,0),0)</f>
        <v>0</v>
      </c>
      <c r="I145" s="62">
        <f t="shared" si="12"/>
        <v>0</v>
      </c>
      <c r="J145" s="62">
        <f t="shared" si="13"/>
        <v>0</v>
      </c>
      <c r="K145" s="62">
        <f t="shared" si="14"/>
        <v>0</v>
      </c>
    </row>
    <row r="146" spans="1:11" x14ac:dyDescent="0.25">
      <c r="A146">
        <v>141</v>
      </c>
      <c r="B146">
        <f>IF(ISBLANK(A146),0,IF(AND(ISERROR(VLOOKUP(VLOOKUP(A146,ishod_substance!A:G,7,0),$B$4:B145,1,0))=TRUE,VLOOKUP(A146,ishod_substance!A:G,7,0)&gt;0),VLOOKUP(A146,ishod_substance!A:G,7,0),0))</f>
        <v>0</v>
      </c>
      <c r="C146" s="78">
        <f t="shared" si="10"/>
        <v>0</v>
      </c>
      <c r="D146" s="61" t="e">
        <f>VLOOKUP(C146,quide!A:B,2,0)</f>
        <v>#N/A</v>
      </c>
      <c r="E146" s="62" t="e">
        <f>VLOOKUP(C146,quide!$A$1:K1140,3,0)</f>
        <v>#N/A</v>
      </c>
      <c r="F146" s="62" t="e">
        <f>VLOOKUP(C146,quide!$A$1:K1140,5,0)</f>
        <v>#N/A</v>
      </c>
      <c r="G146" s="63" t="e">
        <f t="shared" si="11"/>
        <v>#N/A</v>
      </c>
      <c r="H146" s="62">
        <f>IFERROR(VLOOKUP(B146,tbl5cc_piv!A:D,4,0),0)</f>
        <v>0</v>
      </c>
      <c r="I146" s="62">
        <f t="shared" si="12"/>
        <v>0</v>
      </c>
      <c r="J146" s="62">
        <f t="shared" si="13"/>
        <v>0</v>
      </c>
      <c r="K146" s="62">
        <f t="shared" si="14"/>
        <v>0</v>
      </c>
    </row>
    <row r="147" spans="1:11" x14ac:dyDescent="0.25">
      <c r="A147">
        <v>142</v>
      </c>
      <c r="B147">
        <f>IF(ISBLANK(A147),0,IF(AND(ISERROR(VLOOKUP(VLOOKUP(A147,ishod_substance!A:G,7,0),$B$4:B146,1,0))=TRUE,VLOOKUP(A147,ishod_substance!A:G,7,0)&gt;0),VLOOKUP(A147,ishod_substance!A:G,7,0),0))</f>
        <v>0</v>
      </c>
      <c r="C147" s="78">
        <f t="shared" si="10"/>
        <v>0</v>
      </c>
      <c r="D147" s="61" t="e">
        <f>VLOOKUP(C147,quide!A:B,2,0)</f>
        <v>#N/A</v>
      </c>
      <c r="E147" s="62" t="e">
        <f>VLOOKUP(C147,quide!$A$1:K1141,3,0)</f>
        <v>#N/A</v>
      </c>
      <c r="F147" s="62" t="e">
        <f>VLOOKUP(C147,quide!$A$1:K1141,5,0)</f>
        <v>#N/A</v>
      </c>
      <c r="G147" s="63" t="e">
        <f t="shared" si="11"/>
        <v>#N/A</v>
      </c>
      <c r="H147" s="62">
        <f>IFERROR(VLOOKUP(B147,tbl5cc_piv!A:D,4,0),0)</f>
        <v>0</v>
      </c>
      <c r="I147" s="62">
        <f t="shared" si="12"/>
        <v>0</v>
      </c>
      <c r="J147" s="62">
        <f t="shared" si="13"/>
        <v>0</v>
      </c>
      <c r="K147" s="62">
        <f t="shared" si="14"/>
        <v>0</v>
      </c>
    </row>
    <row r="148" spans="1:11" x14ac:dyDescent="0.25">
      <c r="A148">
        <v>143</v>
      </c>
      <c r="B148">
        <f>IF(ISBLANK(A148),0,IF(AND(ISERROR(VLOOKUP(VLOOKUP(A148,ishod_substance!A:G,7,0),$B$4:B147,1,0))=TRUE,VLOOKUP(A148,ishod_substance!A:G,7,0)&gt;0),VLOOKUP(A148,ishod_substance!A:G,7,0),0))</f>
        <v>0</v>
      </c>
      <c r="C148" s="78">
        <f t="shared" si="10"/>
        <v>0</v>
      </c>
      <c r="D148" s="61" t="e">
        <f>VLOOKUP(C148,quide!A:B,2,0)</f>
        <v>#N/A</v>
      </c>
      <c r="E148" s="62" t="e">
        <f>VLOOKUP(C148,quide!$A$1:K1142,3,0)</f>
        <v>#N/A</v>
      </c>
      <c r="F148" s="62" t="e">
        <f>VLOOKUP(C148,quide!$A$1:K1142,5,0)</f>
        <v>#N/A</v>
      </c>
      <c r="G148" s="63" t="e">
        <f t="shared" si="11"/>
        <v>#N/A</v>
      </c>
      <c r="H148" s="62">
        <f>IFERROR(VLOOKUP(B148,tbl5cc_piv!A:D,4,0),0)</f>
        <v>0</v>
      </c>
      <c r="I148" s="62">
        <f t="shared" si="12"/>
        <v>0</v>
      </c>
      <c r="J148" s="62">
        <f t="shared" si="13"/>
        <v>0</v>
      </c>
      <c r="K148" s="62">
        <f t="shared" si="14"/>
        <v>0</v>
      </c>
    </row>
    <row r="149" spans="1:11" x14ac:dyDescent="0.25">
      <c r="A149">
        <v>144</v>
      </c>
      <c r="B149">
        <f>IF(ISBLANK(A149),0,IF(AND(ISERROR(VLOOKUP(VLOOKUP(A149,ishod_substance!A:G,7,0),$B$4:B148,1,0))=TRUE,VLOOKUP(A149,ishod_substance!A:G,7,0)&gt;0),VLOOKUP(A149,ishod_substance!A:G,7,0),0))</f>
        <v>2704</v>
      </c>
      <c r="C149" s="78">
        <f t="shared" si="10"/>
        <v>2704</v>
      </c>
      <c r="D149" s="61" t="str">
        <f>VLOOKUP(C149,quide!A:B,2,0)</f>
        <v>Бензин (нефтяной, малосернистый) (в пересчете на углерод)</v>
      </c>
      <c r="E149" s="62">
        <f>VLOOKUP(C149,quide!$A$1:K1143,3,0)</f>
        <v>5</v>
      </c>
      <c r="F149" s="62">
        <f>VLOOKUP(C149,quide!$A$1:K1143,5,0)</f>
        <v>0</v>
      </c>
      <c r="G149" s="63">
        <f t="shared" si="11"/>
        <v>1E-4</v>
      </c>
      <c r="H149" s="62">
        <f>IFERROR(VLOOKUP(B149,tbl5cc_piv!A:D,4,0),0)</f>
        <v>2.0000000000000002E-5</v>
      </c>
      <c r="I149" s="62">
        <f t="shared" si="12"/>
        <v>2.4000000000000001E-5</v>
      </c>
      <c r="J149" s="62">
        <f t="shared" si="13"/>
        <v>2.8000000000000003E-5</v>
      </c>
      <c r="K149" s="62">
        <f t="shared" si="14"/>
        <v>3.2000000000000005E-5</v>
      </c>
    </row>
    <row r="150" spans="1:11" x14ac:dyDescent="0.25">
      <c r="A150">
        <v>145</v>
      </c>
      <c r="B150">
        <f>IF(ISBLANK(A150),0,IF(AND(ISERROR(VLOOKUP(VLOOKUP(A150,ishod_substance!A:G,7,0),$B$4:B149,1,0))=TRUE,VLOOKUP(A150,ishod_substance!A:G,7,0)&gt;0),VLOOKUP(A150,ishod_substance!A:G,7,0),0))</f>
        <v>0</v>
      </c>
      <c r="C150" s="78">
        <f t="shared" si="10"/>
        <v>0</v>
      </c>
      <c r="D150" s="61" t="e">
        <f>VLOOKUP(C150,quide!A:B,2,0)</f>
        <v>#N/A</v>
      </c>
      <c r="E150" s="62" t="e">
        <f>VLOOKUP(C150,quide!$A$1:K1144,3,0)</f>
        <v>#N/A</v>
      </c>
      <c r="F150" s="62" t="e">
        <f>VLOOKUP(C150,quide!$A$1:K1144,5,0)</f>
        <v>#N/A</v>
      </c>
      <c r="G150" s="63" t="e">
        <f t="shared" si="11"/>
        <v>#N/A</v>
      </c>
      <c r="H150" s="62">
        <f>IFERROR(VLOOKUP(B150,tbl5cc_piv!A:D,4,0),0)</f>
        <v>0</v>
      </c>
      <c r="I150" s="62">
        <f t="shared" si="12"/>
        <v>0</v>
      </c>
      <c r="J150" s="62">
        <f t="shared" si="13"/>
        <v>0</v>
      </c>
      <c r="K150" s="62">
        <f t="shared" si="14"/>
        <v>0</v>
      </c>
    </row>
    <row r="151" spans="1:11" x14ac:dyDescent="0.25">
      <c r="A151">
        <v>146</v>
      </c>
      <c r="B151">
        <f>IF(ISBLANK(A151),0,IF(AND(ISERROR(VLOOKUP(VLOOKUP(A151,ishod_substance!A:G,7,0),$B$4:B150,1,0))=TRUE,VLOOKUP(A151,ishod_substance!A:G,7,0)&gt;0),VLOOKUP(A151,ishod_substance!A:G,7,0),0))</f>
        <v>0</v>
      </c>
      <c r="C151" s="78">
        <f t="shared" si="10"/>
        <v>0</v>
      </c>
      <c r="D151" s="61" t="e">
        <f>VLOOKUP(C151,quide!A:B,2,0)</f>
        <v>#N/A</v>
      </c>
      <c r="E151" s="62" t="e">
        <f>VLOOKUP(C151,quide!$A$1:K1145,3,0)</f>
        <v>#N/A</v>
      </c>
      <c r="F151" s="62" t="e">
        <f>VLOOKUP(C151,quide!$A$1:K1145,5,0)</f>
        <v>#N/A</v>
      </c>
      <c r="G151" s="63" t="e">
        <f t="shared" si="11"/>
        <v>#N/A</v>
      </c>
      <c r="H151" s="62">
        <f>IFERROR(VLOOKUP(B151,tbl5cc_piv!A:D,4,0),0)</f>
        <v>0</v>
      </c>
      <c r="I151" s="62">
        <f t="shared" si="12"/>
        <v>0</v>
      </c>
      <c r="J151" s="62">
        <f t="shared" si="13"/>
        <v>0</v>
      </c>
      <c r="K151" s="62">
        <f t="shared" si="14"/>
        <v>0</v>
      </c>
    </row>
    <row r="152" spans="1:11" x14ac:dyDescent="0.25">
      <c r="A152">
        <v>147</v>
      </c>
      <c r="B152">
        <f>IF(ISBLANK(A152),0,IF(AND(ISERROR(VLOOKUP(VLOOKUP(A152,ishod_substance!A:G,7,0),$B$4:B151,1,0))=TRUE,VLOOKUP(A152,ishod_substance!A:G,7,0)&gt;0),VLOOKUP(A152,ishod_substance!A:G,7,0),0))</f>
        <v>0</v>
      </c>
      <c r="C152" s="78">
        <f t="shared" si="10"/>
        <v>0</v>
      </c>
      <c r="D152" s="61" t="e">
        <f>VLOOKUP(C152,quide!A:B,2,0)</f>
        <v>#N/A</v>
      </c>
      <c r="E152" s="62" t="e">
        <f>VLOOKUP(C152,quide!$A$1:K1146,3,0)</f>
        <v>#N/A</v>
      </c>
      <c r="F152" s="62" t="e">
        <f>VLOOKUP(C152,quide!$A$1:K1146,5,0)</f>
        <v>#N/A</v>
      </c>
      <c r="G152" s="63" t="e">
        <f t="shared" si="11"/>
        <v>#N/A</v>
      </c>
      <c r="H152" s="62">
        <f>IFERROR(VLOOKUP(B152,tbl5cc_piv!A:D,4,0),0)</f>
        <v>0</v>
      </c>
      <c r="I152" s="62">
        <f t="shared" si="12"/>
        <v>0</v>
      </c>
      <c r="J152" s="62">
        <f t="shared" si="13"/>
        <v>0</v>
      </c>
      <c r="K152" s="62">
        <f t="shared" si="14"/>
        <v>0</v>
      </c>
    </row>
    <row r="153" spans="1:11" x14ac:dyDescent="0.25">
      <c r="A153">
        <v>148</v>
      </c>
      <c r="B153">
        <f>IF(ISBLANK(A153),0,IF(AND(ISERROR(VLOOKUP(VLOOKUP(A153,ishod_substance!A:G,7,0),$B$4:B152,1,0))=TRUE,VLOOKUP(A153,ishod_substance!A:G,7,0)&gt;0),VLOOKUP(A153,ishod_substance!A:G,7,0),0))</f>
        <v>0</v>
      </c>
      <c r="C153" s="78">
        <f t="shared" si="10"/>
        <v>0</v>
      </c>
      <c r="D153" s="61" t="e">
        <f>VLOOKUP(C153,quide!A:B,2,0)</f>
        <v>#N/A</v>
      </c>
      <c r="E153" s="62" t="e">
        <f>VLOOKUP(C153,quide!$A$1:K1147,3,0)</f>
        <v>#N/A</v>
      </c>
      <c r="F153" s="62" t="e">
        <f>VLOOKUP(C153,quide!$A$1:K1147,5,0)</f>
        <v>#N/A</v>
      </c>
      <c r="G153" s="63" t="e">
        <f t="shared" si="11"/>
        <v>#N/A</v>
      </c>
      <c r="H153" s="62">
        <f>IFERROR(VLOOKUP(B153,tbl5cc_piv!A:D,4,0),0)</f>
        <v>0</v>
      </c>
      <c r="I153" s="62">
        <f t="shared" si="12"/>
        <v>0</v>
      </c>
      <c r="J153" s="62">
        <f t="shared" si="13"/>
        <v>0</v>
      </c>
      <c r="K153" s="62">
        <f t="shared" si="14"/>
        <v>0</v>
      </c>
    </row>
    <row r="154" spans="1:11" x14ac:dyDescent="0.25">
      <c r="A154">
        <v>149</v>
      </c>
      <c r="B154">
        <f>IF(ISBLANK(A154),0,IF(AND(ISERROR(VLOOKUP(VLOOKUP(A154,ishod_substance!A:G,7,0),$B$4:B153,1,0))=TRUE,VLOOKUP(A154,ishod_substance!A:G,7,0)&gt;0),VLOOKUP(A154,ishod_substance!A:G,7,0),0))</f>
        <v>0</v>
      </c>
      <c r="C154" s="78">
        <f t="shared" si="10"/>
        <v>0</v>
      </c>
      <c r="D154" s="61" t="e">
        <f>VLOOKUP(C154,quide!A:B,2,0)</f>
        <v>#N/A</v>
      </c>
      <c r="E154" s="62" t="e">
        <f>VLOOKUP(C154,quide!$A$1:K1148,3,0)</f>
        <v>#N/A</v>
      </c>
      <c r="F154" s="62" t="e">
        <f>VLOOKUP(C154,quide!$A$1:K1148,5,0)</f>
        <v>#N/A</v>
      </c>
      <c r="G154" s="63" t="e">
        <f t="shared" si="11"/>
        <v>#N/A</v>
      </c>
      <c r="H154" s="62">
        <f>IFERROR(VLOOKUP(B154,tbl5cc_piv!A:D,4,0),0)</f>
        <v>0</v>
      </c>
      <c r="I154" s="62">
        <f t="shared" si="12"/>
        <v>0</v>
      </c>
      <c r="J154" s="62">
        <f t="shared" si="13"/>
        <v>0</v>
      </c>
      <c r="K154" s="62">
        <f t="shared" si="14"/>
        <v>0</v>
      </c>
    </row>
    <row r="155" spans="1:11" x14ac:dyDescent="0.25">
      <c r="A155">
        <v>150</v>
      </c>
      <c r="B155">
        <f>IF(ISBLANK(A155),0,IF(AND(ISERROR(VLOOKUP(VLOOKUP(A155,ishod_substance!A:G,7,0),$B$4:B154,1,0))=TRUE,VLOOKUP(A155,ishod_substance!A:G,7,0)&gt;0),VLOOKUP(A155,ishod_substance!A:G,7,0),0))</f>
        <v>0</v>
      </c>
      <c r="C155" s="78">
        <f t="shared" si="10"/>
        <v>0</v>
      </c>
      <c r="D155" s="61" t="e">
        <f>VLOOKUP(C155,quide!A:B,2,0)</f>
        <v>#N/A</v>
      </c>
      <c r="E155" s="62" t="e">
        <f>VLOOKUP(C155,quide!$A$1:K1149,3,0)</f>
        <v>#N/A</v>
      </c>
      <c r="F155" s="62" t="e">
        <f>VLOOKUP(C155,quide!$A$1:K1149,5,0)</f>
        <v>#N/A</v>
      </c>
      <c r="G155" s="63" t="e">
        <f t="shared" si="11"/>
        <v>#N/A</v>
      </c>
      <c r="H155" s="62">
        <f>IFERROR(VLOOKUP(B155,tbl5cc_piv!A:D,4,0),0)</f>
        <v>0</v>
      </c>
      <c r="I155" s="62">
        <f t="shared" si="12"/>
        <v>0</v>
      </c>
      <c r="J155" s="62">
        <f t="shared" si="13"/>
        <v>0</v>
      </c>
      <c r="K155" s="62">
        <f t="shared" si="14"/>
        <v>0</v>
      </c>
    </row>
    <row r="156" spans="1:11" x14ac:dyDescent="0.25">
      <c r="A156">
        <v>151</v>
      </c>
      <c r="B156">
        <f>IF(ISBLANK(A156),0,IF(AND(ISERROR(VLOOKUP(VLOOKUP(A156,ishod_substance!A:G,7,0),$B$4:B155,1,0))=TRUE,VLOOKUP(A156,ishod_substance!A:G,7,0)&gt;0),VLOOKUP(A156,ishod_substance!A:G,7,0),0))</f>
        <v>0</v>
      </c>
      <c r="C156" s="78">
        <f t="shared" si="10"/>
        <v>0</v>
      </c>
      <c r="D156" s="61" t="e">
        <f>VLOOKUP(C156,quide!A:B,2,0)</f>
        <v>#N/A</v>
      </c>
      <c r="E156" s="62" t="e">
        <f>VLOOKUP(C156,quide!$A$1:K1150,3,0)</f>
        <v>#N/A</v>
      </c>
      <c r="F156" s="62" t="e">
        <f>VLOOKUP(C156,quide!$A$1:K1150,5,0)</f>
        <v>#N/A</v>
      </c>
      <c r="G156" s="63" t="e">
        <f t="shared" si="11"/>
        <v>#N/A</v>
      </c>
      <c r="H156" s="62">
        <f>IFERROR(VLOOKUP(B156,tbl5cc_piv!A:D,4,0),0)</f>
        <v>0</v>
      </c>
      <c r="I156" s="62">
        <f t="shared" si="12"/>
        <v>0</v>
      </c>
      <c r="J156" s="62">
        <f t="shared" si="13"/>
        <v>0</v>
      </c>
      <c r="K156" s="62">
        <f t="shared" si="14"/>
        <v>0</v>
      </c>
    </row>
    <row r="157" spans="1:11" x14ac:dyDescent="0.25">
      <c r="A157">
        <v>152</v>
      </c>
      <c r="B157">
        <f>IF(ISBLANK(A157),0,IF(AND(ISERROR(VLOOKUP(VLOOKUP(A157,ishod_substance!A:G,7,0),$B$4:B156,1,0))=TRUE,VLOOKUP(A157,ishod_substance!A:G,7,0)&gt;0),VLOOKUP(A157,ishod_substance!A:G,7,0),0))</f>
        <v>0</v>
      </c>
      <c r="C157" s="78">
        <f t="shared" si="10"/>
        <v>0</v>
      </c>
      <c r="D157" s="61" t="e">
        <f>VLOOKUP(C157,quide!A:B,2,0)</f>
        <v>#N/A</v>
      </c>
      <c r="E157" s="62" t="e">
        <f>VLOOKUP(C157,quide!$A$1:K1151,3,0)</f>
        <v>#N/A</v>
      </c>
      <c r="F157" s="62" t="e">
        <f>VLOOKUP(C157,quide!$A$1:K1151,5,0)</f>
        <v>#N/A</v>
      </c>
      <c r="G157" s="63" t="e">
        <f t="shared" si="11"/>
        <v>#N/A</v>
      </c>
      <c r="H157" s="62">
        <f>IFERROR(VLOOKUP(B157,tbl5cc_piv!A:D,4,0),0)</f>
        <v>0</v>
      </c>
      <c r="I157" s="62">
        <f t="shared" si="12"/>
        <v>0</v>
      </c>
      <c r="J157" s="62">
        <f t="shared" si="13"/>
        <v>0</v>
      </c>
      <c r="K157" s="62">
        <f t="shared" si="14"/>
        <v>0</v>
      </c>
    </row>
    <row r="158" spans="1:11" x14ac:dyDescent="0.25">
      <c r="A158">
        <v>153</v>
      </c>
      <c r="B158">
        <f>IF(ISBLANK(A158),0,IF(AND(ISERROR(VLOOKUP(VLOOKUP(A158,ishod_substance!A:G,7,0),$B$4:B157,1,0))=TRUE,VLOOKUP(A158,ishod_substance!A:G,7,0)&gt;0),VLOOKUP(A158,ishod_substance!A:G,7,0),0))</f>
        <v>0</v>
      </c>
      <c r="C158" s="78">
        <f t="shared" si="10"/>
        <v>0</v>
      </c>
      <c r="D158" s="61" t="e">
        <f>VLOOKUP(C158,quide!A:B,2,0)</f>
        <v>#N/A</v>
      </c>
      <c r="E158" s="62" t="e">
        <f>VLOOKUP(C158,quide!$A$1:K1152,3,0)</f>
        <v>#N/A</v>
      </c>
      <c r="F158" s="62" t="e">
        <f>VLOOKUP(C158,quide!$A$1:K1152,5,0)</f>
        <v>#N/A</v>
      </c>
      <c r="G158" s="63" t="e">
        <f t="shared" si="11"/>
        <v>#N/A</v>
      </c>
      <c r="H158" s="62">
        <f>IFERROR(VLOOKUP(B158,tbl5cc_piv!A:D,4,0),0)</f>
        <v>0</v>
      </c>
      <c r="I158" s="62">
        <f t="shared" si="12"/>
        <v>0</v>
      </c>
      <c r="J158" s="62">
        <f t="shared" si="13"/>
        <v>0</v>
      </c>
      <c r="K158" s="62">
        <f t="shared" si="14"/>
        <v>0</v>
      </c>
    </row>
    <row r="159" spans="1:11" x14ac:dyDescent="0.25">
      <c r="A159">
        <v>154</v>
      </c>
      <c r="B159">
        <f>IF(ISBLANK(A159),0,IF(AND(ISERROR(VLOOKUP(VLOOKUP(A159,ishod_substance!A:G,7,0),$B$4:B158,1,0))=TRUE,VLOOKUP(A159,ishod_substance!A:G,7,0)&gt;0),VLOOKUP(A159,ishod_substance!A:G,7,0),0))</f>
        <v>0</v>
      </c>
      <c r="C159" s="78">
        <f t="shared" si="10"/>
        <v>0</v>
      </c>
      <c r="D159" s="61" t="e">
        <f>VLOOKUP(C159,quide!A:B,2,0)</f>
        <v>#N/A</v>
      </c>
      <c r="E159" s="62" t="e">
        <f>VLOOKUP(C159,quide!$A$1:K1153,3,0)</f>
        <v>#N/A</v>
      </c>
      <c r="F159" s="62" t="e">
        <f>VLOOKUP(C159,quide!$A$1:K1153,5,0)</f>
        <v>#N/A</v>
      </c>
      <c r="G159" s="63" t="e">
        <f t="shared" si="11"/>
        <v>#N/A</v>
      </c>
      <c r="H159" s="62">
        <f>IFERROR(VLOOKUP(B159,tbl5cc_piv!A:D,4,0),0)</f>
        <v>0</v>
      </c>
      <c r="I159" s="62">
        <f t="shared" si="12"/>
        <v>0</v>
      </c>
      <c r="J159" s="62">
        <f t="shared" si="13"/>
        <v>0</v>
      </c>
      <c r="K159" s="62">
        <f t="shared" si="14"/>
        <v>0</v>
      </c>
    </row>
    <row r="160" spans="1:11" x14ac:dyDescent="0.25">
      <c r="A160">
        <v>155</v>
      </c>
      <c r="B160">
        <f>IF(ISBLANK(A160),0,IF(AND(ISERROR(VLOOKUP(VLOOKUP(A160,ishod_substance!A:G,7,0),$B$4:B159,1,0))=TRUE,VLOOKUP(A160,ishod_substance!A:G,7,0)&gt;0),VLOOKUP(A160,ishod_substance!A:G,7,0),0))</f>
        <v>0</v>
      </c>
      <c r="C160" s="78">
        <f t="shared" si="10"/>
        <v>0</v>
      </c>
      <c r="D160" s="61" t="e">
        <f>VLOOKUP(C160,quide!A:B,2,0)</f>
        <v>#N/A</v>
      </c>
      <c r="E160" s="62" t="e">
        <f>VLOOKUP(C160,quide!$A$1:K1154,3,0)</f>
        <v>#N/A</v>
      </c>
      <c r="F160" s="62" t="e">
        <f>VLOOKUP(C160,quide!$A$1:K1154,5,0)</f>
        <v>#N/A</v>
      </c>
      <c r="G160" s="63" t="e">
        <f t="shared" si="11"/>
        <v>#N/A</v>
      </c>
      <c r="H160" s="62">
        <f>IFERROR(VLOOKUP(B160,tbl5cc_piv!A:D,4,0),0)</f>
        <v>0</v>
      </c>
      <c r="I160" s="62">
        <f t="shared" si="12"/>
        <v>0</v>
      </c>
      <c r="J160" s="62">
        <f t="shared" si="13"/>
        <v>0</v>
      </c>
      <c r="K160" s="62">
        <f t="shared" si="14"/>
        <v>0</v>
      </c>
    </row>
    <row r="161" spans="1:11" x14ac:dyDescent="0.25">
      <c r="A161">
        <v>156</v>
      </c>
      <c r="B161">
        <f>IF(ISBLANK(A161),0,IF(AND(ISERROR(VLOOKUP(VLOOKUP(A161,ishod_substance!A:G,7,0),$B$4:B160,1,0))=TRUE,VLOOKUP(A161,ishod_substance!A:G,7,0)&gt;0),VLOOKUP(A161,ishod_substance!A:G,7,0),0))</f>
        <v>0</v>
      </c>
      <c r="C161" s="78">
        <f t="shared" si="10"/>
        <v>0</v>
      </c>
      <c r="D161" s="61" t="e">
        <f>VLOOKUP(C161,quide!A:B,2,0)</f>
        <v>#N/A</v>
      </c>
      <c r="E161" s="62" t="e">
        <f>VLOOKUP(C161,quide!$A$1:K1155,3,0)</f>
        <v>#N/A</v>
      </c>
      <c r="F161" s="62" t="e">
        <f>VLOOKUP(C161,quide!$A$1:K1155,5,0)</f>
        <v>#N/A</v>
      </c>
      <c r="G161" s="63" t="e">
        <f t="shared" si="11"/>
        <v>#N/A</v>
      </c>
      <c r="H161" s="62">
        <f>IFERROR(VLOOKUP(B161,tbl5cc_piv!A:D,4,0),0)</f>
        <v>0</v>
      </c>
      <c r="I161" s="62">
        <f t="shared" si="12"/>
        <v>0</v>
      </c>
      <c r="J161" s="62">
        <f t="shared" si="13"/>
        <v>0</v>
      </c>
      <c r="K161" s="62">
        <f t="shared" si="14"/>
        <v>0</v>
      </c>
    </row>
    <row r="162" spans="1:11" x14ac:dyDescent="0.25">
      <c r="A162">
        <v>157</v>
      </c>
      <c r="B162">
        <f>IF(ISBLANK(A162),0,IF(AND(ISERROR(VLOOKUP(VLOOKUP(A162,ishod_substance!A:G,7,0),$B$4:B161,1,0))=TRUE,VLOOKUP(A162,ishod_substance!A:G,7,0)&gt;0),VLOOKUP(A162,ishod_substance!A:G,7,0),0))</f>
        <v>0</v>
      </c>
      <c r="C162" s="78">
        <f t="shared" si="10"/>
        <v>0</v>
      </c>
      <c r="D162" s="61" t="e">
        <f>VLOOKUP(C162,quide!A:B,2,0)</f>
        <v>#N/A</v>
      </c>
      <c r="E162" s="62" t="e">
        <f>VLOOKUP(C162,quide!$A$1:K1156,3,0)</f>
        <v>#N/A</v>
      </c>
      <c r="F162" s="62" t="e">
        <f>VLOOKUP(C162,quide!$A$1:K1156,5,0)</f>
        <v>#N/A</v>
      </c>
      <c r="G162" s="63" t="e">
        <f t="shared" si="11"/>
        <v>#N/A</v>
      </c>
      <c r="H162" s="62">
        <f>IFERROR(VLOOKUP(B162,tbl5cc_piv!A:D,4,0),0)</f>
        <v>0</v>
      </c>
      <c r="I162" s="62">
        <f t="shared" si="12"/>
        <v>0</v>
      </c>
      <c r="J162" s="62">
        <f t="shared" si="13"/>
        <v>0</v>
      </c>
      <c r="K162" s="62">
        <f t="shared" si="14"/>
        <v>0</v>
      </c>
    </row>
    <row r="163" spans="1:11" x14ac:dyDescent="0.25">
      <c r="A163">
        <v>158</v>
      </c>
      <c r="B163">
        <f>IF(ISBLANK(A163),0,IF(AND(ISERROR(VLOOKUP(VLOOKUP(A163,ishod_substance!A:G,7,0),$B$4:B162,1,0))=TRUE,VLOOKUP(A163,ishod_substance!A:G,7,0)&gt;0),VLOOKUP(A163,ishod_substance!A:G,7,0),0))</f>
        <v>0</v>
      </c>
      <c r="C163" s="78">
        <f t="shared" si="10"/>
        <v>0</v>
      </c>
      <c r="D163" s="61" t="e">
        <f>VLOOKUP(C163,quide!A:B,2,0)</f>
        <v>#N/A</v>
      </c>
      <c r="E163" s="62" t="e">
        <f>VLOOKUP(C163,quide!$A$1:K1157,3,0)</f>
        <v>#N/A</v>
      </c>
      <c r="F163" s="62" t="e">
        <f>VLOOKUP(C163,quide!$A$1:K1157,5,0)</f>
        <v>#N/A</v>
      </c>
      <c r="G163" s="63" t="e">
        <f t="shared" si="11"/>
        <v>#N/A</v>
      </c>
      <c r="H163" s="62">
        <f>IFERROR(VLOOKUP(B163,tbl5cc_piv!A:D,4,0),0)</f>
        <v>0</v>
      </c>
      <c r="I163" s="62">
        <f t="shared" si="12"/>
        <v>0</v>
      </c>
      <c r="J163" s="62">
        <f t="shared" si="13"/>
        <v>0</v>
      </c>
      <c r="K163" s="62">
        <f t="shared" si="14"/>
        <v>0</v>
      </c>
    </row>
    <row r="164" spans="1:11" x14ac:dyDescent="0.25">
      <c r="A164">
        <v>159</v>
      </c>
      <c r="B164">
        <f>IF(ISBLANK(A164),0,IF(AND(ISERROR(VLOOKUP(VLOOKUP(A164,ishod_substance!A:G,7,0),$B$4:B163,1,0))=TRUE,VLOOKUP(A164,ishod_substance!A:G,7,0)&gt;0),VLOOKUP(A164,ishod_substance!A:G,7,0),0))</f>
        <v>0</v>
      </c>
      <c r="C164" s="78">
        <f t="shared" si="10"/>
        <v>0</v>
      </c>
      <c r="D164" s="61" t="e">
        <f>VLOOKUP(C164,quide!A:B,2,0)</f>
        <v>#N/A</v>
      </c>
      <c r="E164" s="62" t="e">
        <f>VLOOKUP(C164,quide!$A$1:K1158,3,0)</f>
        <v>#N/A</v>
      </c>
      <c r="F164" s="62" t="e">
        <f>VLOOKUP(C164,quide!$A$1:K1158,5,0)</f>
        <v>#N/A</v>
      </c>
      <c r="G164" s="63" t="e">
        <f t="shared" si="11"/>
        <v>#N/A</v>
      </c>
      <c r="H164" s="62">
        <f>IFERROR(VLOOKUP(B164,tbl5cc_piv!A:D,4,0),0)</f>
        <v>0</v>
      </c>
      <c r="I164" s="62">
        <f t="shared" si="12"/>
        <v>0</v>
      </c>
      <c r="J164" s="62">
        <f t="shared" si="13"/>
        <v>0</v>
      </c>
      <c r="K164" s="62">
        <f t="shared" si="14"/>
        <v>0</v>
      </c>
    </row>
    <row r="165" spans="1:11" x14ac:dyDescent="0.25">
      <c r="A165">
        <v>160</v>
      </c>
      <c r="B165">
        <f>IF(ISBLANK(A165),0,IF(AND(ISERROR(VLOOKUP(VLOOKUP(A165,ishod_substance!A:G,7,0),$B$4:B164,1,0))=TRUE,VLOOKUP(A165,ishod_substance!A:G,7,0)&gt;0),VLOOKUP(A165,ishod_substance!A:G,7,0),0))</f>
        <v>0</v>
      </c>
      <c r="C165" s="78">
        <f t="shared" si="10"/>
        <v>0</v>
      </c>
      <c r="D165" s="61" t="e">
        <f>VLOOKUP(C165,quide!A:B,2,0)</f>
        <v>#N/A</v>
      </c>
      <c r="E165" s="62" t="e">
        <f>VLOOKUP(C165,quide!$A$1:K1159,3,0)</f>
        <v>#N/A</v>
      </c>
      <c r="F165" s="62" t="e">
        <f>VLOOKUP(C165,quide!$A$1:K1159,5,0)</f>
        <v>#N/A</v>
      </c>
      <c r="G165" s="63" t="e">
        <f t="shared" si="11"/>
        <v>#N/A</v>
      </c>
      <c r="H165" s="62">
        <f>IFERROR(VLOOKUP(B165,tbl5cc_piv!A:D,4,0),0)</f>
        <v>0</v>
      </c>
      <c r="I165" s="62">
        <f t="shared" si="12"/>
        <v>0</v>
      </c>
      <c r="J165" s="62">
        <f t="shared" si="13"/>
        <v>0</v>
      </c>
      <c r="K165" s="62">
        <f t="shared" si="14"/>
        <v>0</v>
      </c>
    </row>
    <row r="166" spans="1:11" x14ac:dyDescent="0.25">
      <c r="A166">
        <v>161</v>
      </c>
      <c r="B166">
        <f>IF(ISBLANK(A166),0,IF(AND(ISERROR(VLOOKUP(VLOOKUP(A166,ishod_substance!A:G,7,0),$B$4:B165,1,0))=TRUE,VLOOKUP(A166,ishod_substance!A:G,7,0)&gt;0),VLOOKUP(A166,ishod_substance!A:G,7,0),0))</f>
        <v>0</v>
      </c>
      <c r="C166" s="78">
        <f t="shared" si="10"/>
        <v>0</v>
      </c>
      <c r="D166" s="61" t="e">
        <f>VLOOKUP(C166,quide!A:B,2,0)</f>
        <v>#N/A</v>
      </c>
      <c r="E166" s="62" t="e">
        <f>VLOOKUP(C166,quide!$A$1:K1160,3,0)</f>
        <v>#N/A</v>
      </c>
      <c r="F166" s="62" t="e">
        <f>VLOOKUP(C166,quide!$A$1:K1160,5,0)</f>
        <v>#N/A</v>
      </c>
      <c r="G166" s="63" t="e">
        <f t="shared" si="11"/>
        <v>#N/A</v>
      </c>
      <c r="H166" s="62">
        <f>IFERROR(VLOOKUP(B166,tbl5cc_piv!A:D,4,0),0)</f>
        <v>0</v>
      </c>
      <c r="I166" s="62">
        <f t="shared" si="12"/>
        <v>0</v>
      </c>
      <c r="J166" s="62">
        <f t="shared" si="13"/>
        <v>0</v>
      </c>
      <c r="K166" s="62">
        <f t="shared" si="14"/>
        <v>0</v>
      </c>
    </row>
    <row r="167" spans="1:11" x14ac:dyDescent="0.25">
      <c r="A167">
        <v>162</v>
      </c>
      <c r="B167">
        <f>IF(ISBLANK(A167),0,IF(AND(ISERROR(VLOOKUP(VLOOKUP(A167,ishod_substance!A:G,7,0),$B$4:B166,1,0))=TRUE,VLOOKUP(A167,ishod_substance!A:G,7,0)&gt;0),VLOOKUP(A167,ishod_substance!A:G,7,0),0))</f>
        <v>0</v>
      </c>
      <c r="C167" s="78">
        <f t="shared" si="10"/>
        <v>0</v>
      </c>
      <c r="D167" s="61" t="e">
        <f>VLOOKUP(C167,quide!A:B,2,0)</f>
        <v>#N/A</v>
      </c>
      <c r="E167" s="62" t="e">
        <f>VLOOKUP(C167,quide!$A$1:K1161,3,0)</f>
        <v>#N/A</v>
      </c>
      <c r="F167" s="62" t="e">
        <f>VLOOKUP(C167,quide!$A$1:K1161,5,0)</f>
        <v>#N/A</v>
      </c>
      <c r="G167" s="63" t="e">
        <f t="shared" si="11"/>
        <v>#N/A</v>
      </c>
      <c r="H167" s="62">
        <f>IFERROR(VLOOKUP(B167,tbl5cc_piv!A:D,4,0),0)</f>
        <v>0</v>
      </c>
      <c r="I167" s="62">
        <f t="shared" si="12"/>
        <v>0</v>
      </c>
      <c r="J167" s="62">
        <f t="shared" si="13"/>
        <v>0</v>
      </c>
      <c r="K167" s="62">
        <f t="shared" si="14"/>
        <v>0</v>
      </c>
    </row>
    <row r="168" spans="1:11" x14ac:dyDescent="0.25">
      <c r="A168">
        <v>163</v>
      </c>
      <c r="B168">
        <f>IF(ISBLANK(A168),0,IF(AND(ISERROR(VLOOKUP(VLOOKUP(A168,ishod_substance!A:G,7,0),$B$4:B167,1,0))=TRUE,VLOOKUP(A168,ishod_substance!A:G,7,0)&gt;0),VLOOKUP(A168,ishod_substance!A:G,7,0),0))</f>
        <v>0</v>
      </c>
      <c r="C168" s="78">
        <f t="shared" si="10"/>
        <v>0</v>
      </c>
      <c r="D168" s="61" t="e">
        <f>VLOOKUP(C168,quide!A:B,2,0)</f>
        <v>#N/A</v>
      </c>
      <c r="E168" s="62" t="e">
        <f>VLOOKUP(C168,quide!$A$1:K1162,3,0)</f>
        <v>#N/A</v>
      </c>
      <c r="F168" s="62" t="e">
        <f>VLOOKUP(C168,quide!$A$1:K1162,5,0)</f>
        <v>#N/A</v>
      </c>
      <c r="G168" s="63" t="e">
        <f t="shared" si="11"/>
        <v>#N/A</v>
      </c>
      <c r="H168" s="62">
        <f>IFERROR(VLOOKUP(B168,tbl5cc_piv!A:D,4,0),0)</f>
        <v>0</v>
      </c>
      <c r="I168" s="62">
        <f t="shared" si="12"/>
        <v>0</v>
      </c>
      <c r="J168" s="62">
        <f t="shared" si="13"/>
        <v>0</v>
      </c>
      <c r="K168" s="62">
        <f t="shared" si="14"/>
        <v>0</v>
      </c>
    </row>
    <row r="169" spans="1:11" x14ac:dyDescent="0.25">
      <c r="A169">
        <v>164</v>
      </c>
      <c r="B169">
        <f>IF(ISBLANK(A169),0,IF(AND(ISERROR(VLOOKUP(VLOOKUP(A169,ishod_substance!A:G,7,0),$B$4:B168,1,0))=TRUE,VLOOKUP(A169,ishod_substance!A:G,7,0)&gt;0),VLOOKUP(A169,ishod_substance!A:G,7,0),0))</f>
        <v>0</v>
      </c>
      <c r="C169" s="78">
        <f t="shared" si="10"/>
        <v>0</v>
      </c>
      <c r="D169" s="61" t="e">
        <f>VLOOKUP(C169,quide!A:B,2,0)</f>
        <v>#N/A</v>
      </c>
      <c r="E169" s="62" t="e">
        <f>VLOOKUP(C169,quide!$A$1:K1163,3,0)</f>
        <v>#N/A</v>
      </c>
      <c r="F169" s="62" t="e">
        <f>VLOOKUP(C169,quide!$A$1:K1163,5,0)</f>
        <v>#N/A</v>
      </c>
      <c r="G169" s="63" t="e">
        <f t="shared" si="11"/>
        <v>#N/A</v>
      </c>
      <c r="H169" s="62">
        <f>IFERROR(VLOOKUP(B169,tbl5cc_piv!A:D,4,0),0)</f>
        <v>0</v>
      </c>
      <c r="I169" s="62">
        <f t="shared" si="12"/>
        <v>0</v>
      </c>
      <c r="J169" s="62">
        <f t="shared" si="13"/>
        <v>0</v>
      </c>
      <c r="K169" s="62">
        <f t="shared" si="14"/>
        <v>0</v>
      </c>
    </row>
    <row r="170" spans="1:11" x14ac:dyDescent="0.25">
      <c r="A170">
        <v>165</v>
      </c>
      <c r="B170">
        <f>IF(ISBLANK(A170),0,IF(AND(ISERROR(VLOOKUP(VLOOKUP(A170,ishod_substance!A:G,7,0),$B$4:B169,1,0))=TRUE,VLOOKUP(A170,ishod_substance!A:G,7,0)&gt;0),VLOOKUP(A170,ishod_substance!A:G,7,0),0))</f>
        <v>0</v>
      </c>
      <c r="C170" s="78">
        <f t="shared" si="10"/>
        <v>0</v>
      </c>
      <c r="D170" s="61" t="e">
        <f>VLOOKUP(C170,quide!A:B,2,0)</f>
        <v>#N/A</v>
      </c>
      <c r="E170" s="62" t="e">
        <f>VLOOKUP(C170,quide!$A$1:K1164,3,0)</f>
        <v>#N/A</v>
      </c>
      <c r="F170" s="62" t="e">
        <f>VLOOKUP(C170,quide!$A$1:K1164,5,0)</f>
        <v>#N/A</v>
      </c>
      <c r="G170" s="63" t="e">
        <f t="shared" si="11"/>
        <v>#N/A</v>
      </c>
      <c r="H170" s="62">
        <f>IFERROR(VLOOKUP(B170,tbl5cc_piv!A:D,4,0),0)</f>
        <v>0</v>
      </c>
      <c r="I170" s="62">
        <f t="shared" si="12"/>
        <v>0</v>
      </c>
      <c r="J170" s="62">
        <f t="shared" si="13"/>
        <v>0</v>
      </c>
      <c r="K170" s="62">
        <f t="shared" si="14"/>
        <v>0</v>
      </c>
    </row>
    <row r="171" spans="1:11" x14ac:dyDescent="0.25">
      <c r="A171">
        <v>166</v>
      </c>
      <c r="B171">
        <f>IF(ISBLANK(A171),0,IF(AND(ISERROR(VLOOKUP(VLOOKUP(A171,ishod_substance!A:G,7,0),$B$4:B170,1,0))=TRUE,VLOOKUP(A171,ishod_substance!A:G,7,0)&gt;0),VLOOKUP(A171,ishod_substance!A:G,7,0),0))</f>
        <v>0</v>
      </c>
      <c r="C171" s="78">
        <f t="shared" si="10"/>
        <v>0</v>
      </c>
      <c r="D171" s="61" t="e">
        <f>VLOOKUP(C171,quide!A:B,2,0)</f>
        <v>#N/A</v>
      </c>
      <c r="E171" s="62" t="e">
        <f>VLOOKUP(C171,quide!$A$1:K1165,3,0)</f>
        <v>#N/A</v>
      </c>
      <c r="F171" s="62" t="e">
        <f>VLOOKUP(C171,quide!$A$1:K1165,5,0)</f>
        <v>#N/A</v>
      </c>
      <c r="G171" s="63" t="e">
        <f t="shared" si="11"/>
        <v>#N/A</v>
      </c>
      <c r="H171" s="62">
        <f>IFERROR(VLOOKUP(B171,tbl5cc_piv!A:D,4,0),0)</f>
        <v>0</v>
      </c>
      <c r="I171" s="62">
        <f t="shared" si="12"/>
        <v>0</v>
      </c>
      <c r="J171" s="62">
        <f t="shared" si="13"/>
        <v>0</v>
      </c>
      <c r="K171" s="62">
        <f t="shared" si="14"/>
        <v>0</v>
      </c>
    </row>
    <row r="172" spans="1:11" x14ac:dyDescent="0.25">
      <c r="A172">
        <v>167</v>
      </c>
      <c r="B172">
        <f>IF(ISBLANK(A172),0,IF(AND(ISERROR(VLOOKUP(VLOOKUP(A172,ishod_substance!A:G,7,0),$B$4:B171,1,0))=TRUE,VLOOKUP(A172,ishod_substance!A:G,7,0)&gt;0),VLOOKUP(A172,ishod_substance!A:G,7,0),0))</f>
        <v>0</v>
      </c>
      <c r="C172" s="78">
        <f t="shared" si="10"/>
        <v>0</v>
      </c>
      <c r="D172" s="61" t="e">
        <f>VLOOKUP(C172,quide!A:B,2,0)</f>
        <v>#N/A</v>
      </c>
      <c r="E172" s="62" t="e">
        <f>VLOOKUP(C172,quide!$A$1:K1166,3,0)</f>
        <v>#N/A</v>
      </c>
      <c r="F172" s="62" t="e">
        <f>VLOOKUP(C172,quide!$A$1:K1166,5,0)</f>
        <v>#N/A</v>
      </c>
      <c r="G172" s="63" t="e">
        <f t="shared" si="11"/>
        <v>#N/A</v>
      </c>
      <c r="H172" s="62">
        <f>IFERROR(VLOOKUP(B172,tbl5cc_piv!A:D,4,0),0)</f>
        <v>0</v>
      </c>
      <c r="I172" s="62">
        <f t="shared" si="12"/>
        <v>0</v>
      </c>
      <c r="J172" s="62">
        <f t="shared" si="13"/>
        <v>0</v>
      </c>
      <c r="K172" s="62">
        <f t="shared" si="14"/>
        <v>0</v>
      </c>
    </row>
    <row r="173" spans="1:11" x14ac:dyDescent="0.25">
      <c r="A173">
        <v>168</v>
      </c>
      <c r="B173">
        <f>IF(ISBLANK(A173),0,IF(AND(ISERROR(VLOOKUP(VLOOKUP(A173,ishod_substance!A:G,7,0),$B$4:B172,1,0))=TRUE,VLOOKUP(A173,ishod_substance!A:G,7,0)&gt;0),VLOOKUP(A173,ishod_substance!A:G,7,0),0))</f>
        <v>0</v>
      </c>
      <c r="C173" s="78">
        <f t="shared" si="10"/>
        <v>0</v>
      </c>
      <c r="D173" s="61" t="e">
        <f>VLOOKUP(C173,quide!A:B,2,0)</f>
        <v>#N/A</v>
      </c>
      <c r="E173" s="62" t="e">
        <f>VLOOKUP(C173,quide!$A$1:K1167,3,0)</f>
        <v>#N/A</v>
      </c>
      <c r="F173" s="62" t="e">
        <f>VLOOKUP(C173,quide!$A$1:K1167,5,0)</f>
        <v>#N/A</v>
      </c>
      <c r="G173" s="63" t="e">
        <f t="shared" si="11"/>
        <v>#N/A</v>
      </c>
      <c r="H173" s="62">
        <f>IFERROR(VLOOKUP(B173,tbl5cc_piv!A:D,4,0),0)</f>
        <v>0</v>
      </c>
      <c r="I173" s="62">
        <f t="shared" si="12"/>
        <v>0</v>
      </c>
      <c r="J173" s="62">
        <f t="shared" si="13"/>
        <v>0</v>
      </c>
      <c r="K173" s="62">
        <f t="shared" si="14"/>
        <v>0</v>
      </c>
    </row>
    <row r="174" spans="1:11" x14ac:dyDescent="0.25">
      <c r="A174">
        <v>169</v>
      </c>
      <c r="B174">
        <f>IF(ISBLANK(A174),0,IF(AND(ISERROR(VLOOKUP(VLOOKUP(A174,ishod_substance!A:G,7,0),$B$4:B173,1,0))=TRUE,VLOOKUP(A174,ishod_substance!A:G,7,0)&gt;0),VLOOKUP(A174,ishod_substance!A:G,7,0),0))</f>
        <v>0</v>
      </c>
      <c r="C174" s="78">
        <f t="shared" si="10"/>
        <v>0</v>
      </c>
      <c r="D174" s="61" t="e">
        <f>VLOOKUP(C174,quide!A:B,2,0)</f>
        <v>#N/A</v>
      </c>
      <c r="E174" s="62" t="e">
        <f>VLOOKUP(C174,quide!$A$1:K1168,3,0)</f>
        <v>#N/A</v>
      </c>
      <c r="F174" s="62" t="e">
        <f>VLOOKUP(C174,quide!$A$1:K1168,5,0)</f>
        <v>#N/A</v>
      </c>
      <c r="G174" s="63" t="e">
        <f t="shared" si="11"/>
        <v>#N/A</v>
      </c>
      <c r="H174" s="62">
        <f>IFERROR(VLOOKUP(B174,tbl5cc_piv!A:D,4,0),0)</f>
        <v>0</v>
      </c>
      <c r="I174" s="62">
        <f t="shared" si="12"/>
        <v>0</v>
      </c>
      <c r="J174" s="62">
        <f t="shared" si="13"/>
        <v>0</v>
      </c>
      <c r="K174" s="62">
        <f t="shared" si="14"/>
        <v>0</v>
      </c>
    </row>
    <row r="175" spans="1:11" x14ac:dyDescent="0.25">
      <c r="A175">
        <v>170</v>
      </c>
      <c r="B175">
        <f>IF(ISBLANK(A175),0,IF(AND(ISERROR(VLOOKUP(VLOOKUP(A175,ishod_substance!A:G,7,0),$B$4:B174,1,0))=TRUE,VLOOKUP(A175,ishod_substance!A:G,7,0)&gt;0),VLOOKUP(A175,ishod_substance!A:G,7,0),0))</f>
        <v>0</v>
      </c>
      <c r="C175" s="78">
        <f t="shared" si="10"/>
        <v>0</v>
      </c>
      <c r="D175" s="61" t="e">
        <f>VLOOKUP(C175,quide!A:B,2,0)</f>
        <v>#N/A</v>
      </c>
      <c r="E175" s="62" t="e">
        <f>VLOOKUP(C175,quide!$A$1:K1169,3,0)</f>
        <v>#N/A</v>
      </c>
      <c r="F175" s="62" t="e">
        <f>VLOOKUP(C175,quide!$A$1:K1169,5,0)</f>
        <v>#N/A</v>
      </c>
      <c r="G175" s="63" t="e">
        <f t="shared" si="11"/>
        <v>#N/A</v>
      </c>
      <c r="H175" s="62">
        <f>IFERROR(VLOOKUP(B175,tbl5cc_piv!A:D,4,0),0)</f>
        <v>0</v>
      </c>
      <c r="I175" s="62">
        <f t="shared" si="12"/>
        <v>0</v>
      </c>
      <c r="J175" s="62">
        <f t="shared" si="13"/>
        <v>0</v>
      </c>
      <c r="K175" s="62">
        <f t="shared" si="14"/>
        <v>0</v>
      </c>
    </row>
    <row r="176" spans="1:11" x14ac:dyDescent="0.25">
      <c r="A176">
        <v>171</v>
      </c>
      <c r="B176">
        <f>IF(ISBLANK(A176),0,IF(AND(ISERROR(VLOOKUP(VLOOKUP(A176,ishod_substance!A:G,7,0),$B$4:B175,1,0))=TRUE,VLOOKUP(A176,ishod_substance!A:G,7,0)&gt;0),VLOOKUP(A176,ishod_substance!A:G,7,0),0))</f>
        <v>0</v>
      </c>
      <c r="C176" s="78">
        <f t="shared" si="10"/>
        <v>0</v>
      </c>
      <c r="D176" s="61" t="e">
        <f>VLOOKUP(C176,quide!A:B,2,0)</f>
        <v>#N/A</v>
      </c>
      <c r="E176" s="62" t="e">
        <f>VLOOKUP(C176,quide!$A$1:K1170,3,0)</f>
        <v>#N/A</v>
      </c>
      <c r="F176" s="62" t="e">
        <f>VLOOKUP(C176,quide!$A$1:K1170,5,0)</f>
        <v>#N/A</v>
      </c>
      <c r="G176" s="63" t="e">
        <f t="shared" si="11"/>
        <v>#N/A</v>
      </c>
      <c r="H176" s="62">
        <f>IFERROR(VLOOKUP(B176,tbl5cc_piv!A:D,4,0),0)</f>
        <v>0</v>
      </c>
      <c r="I176" s="62">
        <f t="shared" si="12"/>
        <v>0</v>
      </c>
      <c r="J176" s="62">
        <f t="shared" si="13"/>
        <v>0</v>
      </c>
      <c r="K176" s="62">
        <f t="shared" si="14"/>
        <v>0</v>
      </c>
    </row>
    <row r="177" spans="1:11" x14ac:dyDescent="0.25">
      <c r="A177">
        <v>172</v>
      </c>
      <c r="B177">
        <f>IF(ISBLANK(A177),0,IF(AND(ISERROR(VLOOKUP(VLOOKUP(A177,ishod_substance!A:G,7,0),$B$4:B176,1,0))=TRUE,VLOOKUP(A177,ishod_substance!A:G,7,0)&gt;0),VLOOKUP(A177,ishod_substance!A:G,7,0),0))</f>
        <v>0</v>
      </c>
      <c r="C177" s="78">
        <f t="shared" si="10"/>
        <v>0</v>
      </c>
      <c r="D177" s="61" t="e">
        <f>VLOOKUP(C177,quide!A:B,2,0)</f>
        <v>#N/A</v>
      </c>
      <c r="E177" s="62" t="e">
        <f>VLOOKUP(C177,quide!$A$1:K1171,3,0)</f>
        <v>#N/A</v>
      </c>
      <c r="F177" s="62" t="e">
        <f>VLOOKUP(C177,quide!$A$1:K1171,5,0)</f>
        <v>#N/A</v>
      </c>
      <c r="G177" s="63" t="e">
        <f t="shared" si="11"/>
        <v>#N/A</v>
      </c>
      <c r="H177" s="62">
        <f>IFERROR(VLOOKUP(B177,tbl5cc_piv!A:D,4,0),0)</f>
        <v>0</v>
      </c>
      <c r="I177" s="62">
        <f t="shared" si="12"/>
        <v>0</v>
      </c>
      <c r="J177" s="62">
        <f t="shared" si="13"/>
        <v>0</v>
      </c>
      <c r="K177" s="62">
        <f t="shared" si="14"/>
        <v>0</v>
      </c>
    </row>
    <row r="178" spans="1:11" x14ac:dyDescent="0.25">
      <c r="A178">
        <v>173</v>
      </c>
      <c r="B178">
        <f>IF(ISBLANK(A178),0,IF(AND(ISERROR(VLOOKUP(VLOOKUP(A178,ishod_substance!A:G,7,0),$B$4:B177,1,0))=TRUE,VLOOKUP(A178,ishod_substance!A:G,7,0)&gt;0),VLOOKUP(A178,ishod_substance!A:G,7,0),0))</f>
        <v>0</v>
      </c>
      <c r="C178" s="78">
        <f t="shared" si="10"/>
        <v>0</v>
      </c>
      <c r="D178" s="61" t="e">
        <f>VLOOKUP(C178,quide!A:B,2,0)</f>
        <v>#N/A</v>
      </c>
      <c r="E178" s="62" t="e">
        <f>VLOOKUP(C178,quide!$A$1:K1172,3,0)</f>
        <v>#N/A</v>
      </c>
      <c r="F178" s="62" t="e">
        <f>VLOOKUP(C178,quide!$A$1:K1172,5,0)</f>
        <v>#N/A</v>
      </c>
      <c r="G178" s="63" t="e">
        <f t="shared" si="11"/>
        <v>#N/A</v>
      </c>
      <c r="H178" s="62">
        <f>IFERROR(VLOOKUP(B178,tbl5cc_piv!A:D,4,0),0)</f>
        <v>0</v>
      </c>
      <c r="I178" s="62">
        <f t="shared" si="12"/>
        <v>0</v>
      </c>
      <c r="J178" s="62">
        <f t="shared" si="13"/>
        <v>0</v>
      </c>
      <c r="K178" s="62">
        <f t="shared" si="14"/>
        <v>0</v>
      </c>
    </row>
    <row r="179" spans="1:11" x14ac:dyDescent="0.25">
      <c r="A179">
        <v>174</v>
      </c>
      <c r="B179">
        <f>IF(ISBLANK(A179),0,IF(AND(ISERROR(VLOOKUP(VLOOKUP(A179,ishod_substance!A:G,7,0),$B$4:B178,1,0))=TRUE,VLOOKUP(A179,ishod_substance!A:G,7,0)&gt;0),VLOOKUP(A179,ishod_substance!A:G,7,0),0))</f>
        <v>0</v>
      </c>
      <c r="C179" s="78">
        <f t="shared" si="10"/>
        <v>0</v>
      </c>
      <c r="D179" s="61" t="e">
        <f>VLOOKUP(C179,quide!A:B,2,0)</f>
        <v>#N/A</v>
      </c>
      <c r="E179" s="62" t="e">
        <f>VLOOKUP(C179,quide!$A$1:K1173,3,0)</f>
        <v>#N/A</v>
      </c>
      <c r="F179" s="62" t="e">
        <f>VLOOKUP(C179,quide!$A$1:K1173,5,0)</f>
        <v>#N/A</v>
      </c>
      <c r="G179" s="63" t="e">
        <f t="shared" si="11"/>
        <v>#N/A</v>
      </c>
      <c r="H179" s="62">
        <f>IFERROR(VLOOKUP(B179,tbl5cc_piv!A:D,4,0),0)</f>
        <v>0</v>
      </c>
      <c r="I179" s="62">
        <f t="shared" si="12"/>
        <v>0</v>
      </c>
      <c r="J179" s="62">
        <f t="shared" si="13"/>
        <v>0</v>
      </c>
      <c r="K179" s="62">
        <f t="shared" si="14"/>
        <v>0</v>
      </c>
    </row>
    <row r="180" spans="1:11" x14ac:dyDescent="0.25">
      <c r="A180">
        <v>175</v>
      </c>
      <c r="B180">
        <f>IF(ISBLANK(A180),0,IF(AND(ISERROR(VLOOKUP(VLOOKUP(A180,ishod_substance!A:G,7,0),$B$4:B179,1,0))=TRUE,VLOOKUP(A180,ishod_substance!A:G,7,0)&gt;0),VLOOKUP(A180,ishod_substance!A:G,7,0),0))</f>
        <v>0</v>
      </c>
      <c r="C180" s="78">
        <f t="shared" si="10"/>
        <v>0</v>
      </c>
      <c r="D180" s="61" t="e">
        <f>VLOOKUP(C180,quide!A:B,2,0)</f>
        <v>#N/A</v>
      </c>
      <c r="E180" s="62" t="e">
        <f>VLOOKUP(C180,quide!$A$1:K1174,3,0)</f>
        <v>#N/A</v>
      </c>
      <c r="F180" s="62" t="e">
        <f>VLOOKUP(C180,quide!$A$1:K1174,5,0)</f>
        <v>#N/A</v>
      </c>
      <c r="G180" s="63" t="e">
        <f t="shared" si="11"/>
        <v>#N/A</v>
      </c>
      <c r="H180" s="62">
        <f>IFERROR(VLOOKUP(B180,tbl5cc_piv!A:D,4,0),0)</f>
        <v>0</v>
      </c>
      <c r="I180" s="62">
        <f t="shared" si="12"/>
        <v>0</v>
      </c>
      <c r="J180" s="62">
        <f t="shared" si="13"/>
        <v>0</v>
      </c>
      <c r="K180" s="62">
        <f t="shared" si="14"/>
        <v>0</v>
      </c>
    </row>
    <row r="181" spans="1:11" x14ac:dyDescent="0.25">
      <c r="A181">
        <v>176</v>
      </c>
      <c r="B181">
        <f>IF(ISBLANK(A181),0,IF(AND(ISERROR(VLOOKUP(VLOOKUP(A181,ishod_substance!A:G,7,0),$B$4:B180,1,0))=TRUE,VLOOKUP(A181,ishod_substance!A:G,7,0)&gt;0),VLOOKUP(A181,ishod_substance!A:G,7,0),0))</f>
        <v>0</v>
      </c>
      <c r="C181" s="78">
        <f t="shared" si="10"/>
        <v>0</v>
      </c>
      <c r="D181" s="61" t="e">
        <f>VLOOKUP(C181,quide!A:B,2,0)</f>
        <v>#N/A</v>
      </c>
      <c r="E181" s="62" t="e">
        <f>VLOOKUP(C181,quide!$A$1:K1175,3,0)</f>
        <v>#N/A</v>
      </c>
      <c r="F181" s="62" t="e">
        <f>VLOOKUP(C181,quide!$A$1:K1175,5,0)</f>
        <v>#N/A</v>
      </c>
      <c r="G181" s="63" t="e">
        <f t="shared" si="11"/>
        <v>#N/A</v>
      </c>
      <c r="H181" s="62">
        <f>IFERROR(VLOOKUP(B181,tbl5cc_piv!A:D,4,0),0)</f>
        <v>0</v>
      </c>
      <c r="I181" s="62">
        <f t="shared" si="12"/>
        <v>0</v>
      </c>
      <c r="J181" s="62">
        <f t="shared" si="13"/>
        <v>0</v>
      </c>
      <c r="K181" s="62">
        <f t="shared" si="14"/>
        <v>0</v>
      </c>
    </row>
    <row r="182" spans="1:11" x14ac:dyDescent="0.25">
      <c r="A182">
        <v>177</v>
      </c>
      <c r="B182">
        <f>IF(ISBLANK(A182),0,IF(AND(ISERROR(VLOOKUP(VLOOKUP(A182,ishod_substance!A:G,7,0),$B$4:B181,1,0))=TRUE,VLOOKUP(A182,ishod_substance!A:G,7,0)&gt;0),VLOOKUP(A182,ishod_substance!A:G,7,0),0))</f>
        <v>0</v>
      </c>
      <c r="C182" s="78">
        <f t="shared" si="10"/>
        <v>0</v>
      </c>
      <c r="D182" s="61" t="e">
        <f>VLOOKUP(C182,quide!A:B,2,0)</f>
        <v>#N/A</v>
      </c>
      <c r="E182" s="62" t="e">
        <f>VLOOKUP(C182,quide!$A$1:K1176,3,0)</f>
        <v>#N/A</v>
      </c>
      <c r="F182" s="62" t="e">
        <f>VLOOKUP(C182,quide!$A$1:K1176,5,0)</f>
        <v>#N/A</v>
      </c>
      <c r="G182" s="63" t="e">
        <f t="shared" si="11"/>
        <v>#N/A</v>
      </c>
      <c r="H182" s="62">
        <f>IFERROR(VLOOKUP(B182,tbl5cc_piv!A:D,4,0),0)</f>
        <v>0</v>
      </c>
      <c r="I182" s="62">
        <f t="shared" si="12"/>
        <v>0</v>
      </c>
      <c r="J182" s="62">
        <f t="shared" si="13"/>
        <v>0</v>
      </c>
      <c r="K182" s="62">
        <f t="shared" si="14"/>
        <v>0</v>
      </c>
    </row>
    <row r="183" spans="1:11" x14ac:dyDescent="0.25">
      <c r="A183">
        <v>178</v>
      </c>
      <c r="B183">
        <f>IF(ISBLANK(A183),0,IF(AND(ISERROR(VLOOKUP(VLOOKUP(A183,ishod_substance!A:G,7,0),$B$4:B182,1,0))=TRUE,VLOOKUP(A183,ishod_substance!A:G,7,0)&gt;0),VLOOKUP(A183,ishod_substance!A:G,7,0),0))</f>
        <v>0</v>
      </c>
      <c r="C183" s="78">
        <f t="shared" si="10"/>
        <v>0</v>
      </c>
      <c r="D183" s="61" t="e">
        <f>VLOOKUP(C183,quide!A:B,2,0)</f>
        <v>#N/A</v>
      </c>
      <c r="E183" s="62" t="e">
        <f>VLOOKUP(C183,quide!$A$1:K1177,3,0)</f>
        <v>#N/A</v>
      </c>
      <c r="F183" s="62" t="e">
        <f>VLOOKUP(C183,quide!$A$1:K1177,5,0)</f>
        <v>#N/A</v>
      </c>
      <c r="G183" s="63" t="e">
        <f t="shared" si="11"/>
        <v>#N/A</v>
      </c>
      <c r="H183" s="62">
        <f>IFERROR(VLOOKUP(B183,tbl5cc_piv!A:D,4,0),0)</f>
        <v>0</v>
      </c>
      <c r="I183" s="62">
        <f t="shared" si="12"/>
        <v>0</v>
      </c>
      <c r="J183" s="62">
        <f t="shared" si="13"/>
        <v>0</v>
      </c>
      <c r="K183" s="62">
        <f t="shared" si="14"/>
        <v>0</v>
      </c>
    </row>
    <row r="184" spans="1:11" x14ac:dyDescent="0.25">
      <c r="A184">
        <v>179</v>
      </c>
      <c r="B184">
        <f>IF(ISBLANK(A184),0,IF(AND(ISERROR(VLOOKUP(VLOOKUP(A184,ishod_substance!A:G,7,0),$B$4:B183,1,0))=TRUE,VLOOKUP(A184,ishod_substance!A:G,7,0)&gt;0),VLOOKUP(A184,ishod_substance!A:G,7,0),0))</f>
        <v>0</v>
      </c>
      <c r="C184" s="78">
        <f t="shared" si="10"/>
        <v>0</v>
      </c>
      <c r="D184" s="61" t="e">
        <f>VLOOKUP(C184,quide!A:B,2,0)</f>
        <v>#N/A</v>
      </c>
      <c r="E184" s="62" t="e">
        <f>VLOOKUP(C184,quide!$A$1:K1178,3,0)</f>
        <v>#N/A</v>
      </c>
      <c r="F184" s="62" t="e">
        <f>VLOOKUP(C184,quide!$A$1:K1178,5,0)</f>
        <v>#N/A</v>
      </c>
      <c r="G184" s="63" t="e">
        <f t="shared" si="11"/>
        <v>#N/A</v>
      </c>
      <c r="H184" s="62">
        <f>IFERROR(VLOOKUP(B184,tbl5cc_piv!A:D,4,0),0)</f>
        <v>0</v>
      </c>
      <c r="I184" s="62">
        <f t="shared" si="12"/>
        <v>0</v>
      </c>
      <c r="J184" s="62">
        <f t="shared" si="13"/>
        <v>0</v>
      </c>
      <c r="K184" s="62">
        <f t="shared" si="14"/>
        <v>0</v>
      </c>
    </row>
    <row r="185" spans="1:11" x14ac:dyDescent="0.25">
      <c r="A185">
        <v>180</v>
      </c>
      <c r="B185">
        <f>IF(ISBLANK(A185),0,IF(AND(ISERROR(VLOOKUP(VLOOKUP(A185,ishod_substance!A:G,7,0),$B$4:B184,1,0))=TRUE,VLOOKUP(A185,ishod_substance!A:G,7,0)&gt;0),VLOOKUP(A185,ishod_substance!A:G,7,0),0))</f>
        <v>0</v>
      </c>
      <c r="C185" s="78">
        <f t="shared" si="10"/>
        <v>0</v>
      </c>
      <c r="D185" s="61" t="e">
        <f>VLOOKUP(C185,quide!A:B,2,0)</f>
        <v>#N/A</v>
      </c>
      <c r="E185" s="62" t="e">
        <f>VLOOKUP(C185,quide!$A$1:K1179,3,0)</f>
        <v>#N/A</v>
      </c>
      <c r="F185" s="62" t="e">
        <f>VLOOKUP(C185,quide!$A$1:K1179,5,0)</f>
        <v>#N/A</v>
      </c>
      <c r="G185" s="63" t="e">
        <f t="shared" si="11"/>
        <v>#N/A</v>
      </c>
      <c r="H185" s="62">
        <f>IFERROR(VLOOKUP(B185,tbl5cc_piv!A:D,4,0),0)</f>
        <v>0</v>
      </c>
      <c r="I185" s="62">
        <f t="shared" si="12"/>
        <v>0</v>
      </c>
      <c r="J185" s="62">
        <f t="shared" si="13"/>
        <v>0</v>
      </c>
      <c r="K185" s="62">
        <f t="shared" si="14"/>
        <v>0</v>
      </c>
    </row>
    <row r="186" spans="1:11" x14ac:dyDescent="0.25">
      <c r="A186">
        <v>181</v>
      </c>
      <c r="B186">
        <f>IF(ISBLANK(A186),0,IF(AND(ISERROR(VLOOKUP(VLOOKUP(A186,ishod_substance!A:G,7,0),$B$4:B185,1,0))=TRUE,VLOOKUP(A186,ishod_substance!A:G,7,0)&gt;0),VLOOKUP(A186,ishod_substance!A:G,7,0),0))</f>
        <v>0</v>
      </c>
      <c r="C186" s="78">
        <f t="shared" si="10"/>
        <v>0</v>
      </c>
      <c r="D186" s="61" t="e">
        <f>VLOOKUP(C186,quide!A:B,2,0)</f>
        <v>#N/A</v>
      </c>
      <c r="E186" s="62" t="e">
        <f>VLOOKUP(C186,quide!$A$1:K1180,3,0)</f>
        <v>#N/A</v>
      </c>
      <c r="F186" s="62" t="e">
        <f>VLOOKUP(C186,quide!$A$1:K1180,5,0)</f>
        <v>#N/A</v>
      </c>
      <c r="G186" s="63" t="e">
        <f t="shared" si="11"/>
        <v>#N/A</v>
      </c>
      <c r="H186" s="62">
        <f>IFERROR(VLOOKUP(B186,tbl5cc_piv!A:D,4,0),0)</f>
        <v>0</v>
      </c>
      <c r="I186" s="62">
        <f t="shared" si="12"/>
        <v>0</v>
      </c>
      <c r="J186" s="62">
        <f t="shared" si="13"/>
        <v>0</v>
      </c>
      <c r="K186" s="62">
        <f t="shared" si="14"/>
        <v>0</v>
      </c>
    </row>
    <row r="187" spans="1:11" x14ac:dyDescent="0.25">
      <c r="A187">
        <v>182</v>
      </c>
      <c r="B187">
        <f>IF(ISBLANK(A187),0,IF(AND(ISERROR(VLOOKUP(VLOOKUP(A187,ishod_substance!A:G,7,0),$B$4:B186,1,0))=TRUE,VLOOKUP(A187,ishod_substance!A:G,7,0)&gt;0),VLOOKUP(A187,ishod_substance!A:G,7,0),0))</f>
        <v>0</v>
      </c>
      <c r="C187" s="78">
        <f t="shared" si="10"/>
        <v>0</v>
      </c>
      <c r="D187" s="61" t="e">
        <f>VLOOKUP(C187,quide!A:B,2,0)</f>
        <v>#N/A</v>
      </c>
      <c r="E187" s="62" t="e">
        <f>VLOOKUP(C187,quide!$A$1:K1181,3,0)</f>
        <v>#N/A</v>
      </c>
      <c r="F187" s="62" t="e">
        <f>VLOOKUP(C187,quide!$A$1:K1181,5,0)</f>
        <v>#N/A</v>
      </c>
      <c r="G187" s="63" t="e">
        <f t="shared" si="11"/>
        <v>#N/A</v>
      </c>
      <c r="H187" s="62">
        <f>IFERROR(VLOOKUP(B187,tbl5cc_piv!A:D,4,0),0)</f>
        <v>0</v>
      </c>
      <c r="I187" s="62">
        <f t="shared" si="12"/>
        <v>0</v>
      </c>
      <c r="J187" s="62">
        <f t="shared" si="13"/>
        <v>0</v>
      </c>
      <c r="K187" s="62">
        <f t="shared" si="14"/>
        <v>0</v>
      </c>
    </row>
    <row r="188" spans="1:11" x14ac:dyDescent="0.25">
      <c r="A188">
        <v>183</v>
      </c>
      <c r="B188">
        <f>IF(ISBLANK(A188),0,IF(AND(ISERROR(VLOOKUP(VLOOKUP(A188,ishod_substance!A:G,7,0),$B$4:B187,1,0))=TRUE,VLOOKUP(A188,ishod_substance!A:G,7,0)&gt;0),VLOOKUP(A188,ishod_substance!A:G,7,0),0))</f>
        <v>0</v>
      </c>
      <c r="C188" s="78">
        <f t="shared" si="10"/>
        <v>0</v>
      </c>
      <c r="D188" s="61" t="e">
        <f>VLOOKUP(C188,quide!A:B,2,0)</f>
        <v>#N/A</v>
      </c>
      <c r="E188" s="62" t="e">
        <f>VLOOKUP(C188,quide!$A$1:K1182,3,0)</f>
        <v>#N/A</v>
      </c>
      <c r="F188" s="62" t="e">
        <f>VLOOKUP(C188,quide!$A$1:K1182,5,0)</f>
        <v>#N/A</v>
      </c>
      <c r="G188" s="63" t="e">
        <f t="shared" si="11"/>
        <v>#N/A</v>
      </c>
      <c r="H188" s="62">
        <f>IFERROR(VLOOKUP(B188,tbl5cc_piv!A:D,4,0),0)</f>
        <v>0</v>
      </c>
      <c r="I188" s="62">
        <f t="shared" si="12"/>
        <v>0</v>
      </c>
      <c r="J188" s="62">
        <f t="shared" si="13"/>
        <v>0</v>
      </c>
      <c r="K188" s="62">
        <f t="shared" si="14"/>
        <v>0</v>
      </c>
    </row>
    <row r="189" spans="1:11" x14ac:dyDescent="0.25">
      <c r="A189">
        <v>184</v>
      </c>
      <c r="B189">
        <f>IF(ISBLANK(A189),0,IF(AND(ISERROR(VLOOKUP(VLOOKUP(A189,ishod_substance!A:G,7,0),$B$4:B188,1,0))=TRUE,VLOOKUP(A189,ishod_substance!A:G,7,0)&gt;0),VLOOKUP(A189,ishod_substance!A:G,7,0),0))</f>
        <v>0</v>
      </c>
      <c r="C189" s="78">
        <f t="shared" si="10"/>
        <v>0</v>
      </c>
      <c r="D189" s="61" t="e">
        <f>VLOOKUP(C189,quide!A:B,2,0)</f>
        <v>#N/A</v>
      </c>
      <c r="E189" s="62" t="e">
        <f>VLOOKUP(C189,quide!$A$1:K1183,3,0)</f>
        <v>#N/A</v>
      </c>
      <c r="F189" s="62" t="e">
        <f>VLOOKUP(C189,quide!$A$1:K1183,5,0)</f>
        <v>#N/A</v>
      </c>
      <c r="G189" s="63" t="e">
        <f t="shared" si="11"/>
        <v>#N/A</v>
      </c>
      <c r="H189" s="62">
        <f>IFERROR(VLOOKUP(B189,tbl5cc_piv!A:D,4,0),0)</f>
        <v>0</v>
      </c>
      <c r="I189" s="62">
        <f t="shared" si="12"/>
        <v>0</v>
      </c>
      <c r="J189" s="62">
        <f t="shared" si="13"/>
        <v>0</v>
      </c>
      <c r="K189" s="62">
        <f t="shared" si="14"/>
        <v>0</v>
      </c>
    </row>
    <row r="190" spans="1:11" x14ac:dyDescent="0.25">
      <c r="A190">
        <v>185</v>
      </c>
      <c r="B190">
        <f>IF(ISBLANK(A190),0,IF(AND(ISERROR(VLOOKUP(VLOOKUP(A190,ishod_substance!A:G,7,0),$B$4:B189,1,0))=TRUE,VLOOKUP(A190,ishod_substance!A:G,7,0)&gt;0),VLOOKUP(A190,ishod_substance!A:G,7,0),0))</f>
        <v>0</v>
      </c>
      <c r="C190" s="78">
        <f t="shared" si="10"/>
        <v>0</v>
      </c>
      <c r="D190" s="61" t="e">
        <f>VLOOKUP(C190,quide!A:B,2,0)</f>
        <v>#N/A</v>
      </c>
      <c r="E190" s="62" t="e">
        <f>VLOOKUP(C190,quide!$A$1:K1184,3,0)</f>
        <v>#N/A</v>
      </c>
      <c r="F190" s="62" t="e">
        <f>VLOOKUP(C190,quide!$A$1:K1184,5,0)</f>
        <v>#N/A</v>
      </c>
      <c r="G190" s="63" t="e">
        <f t="shared" si="11"/>
        <v>#N/A</v>
      </c>
      <c r="H190" s="62">
        <f>IFERROR(VLOOKUP(B190,tbl5cc_piv!A:D,4,0),0)</f>
        <v>0</v>
      </c>
      <c r="I190" s="62">
        <f t="shared" si="12"/>
        <v>0</v>
      </c>
      <c r="J190" s="62">
        <f t="shared" si="13"/>
        <v>0</v>
      </c>
      <c r="K190" s="62">
        <f t="shared" si="14"/>
        <v>0</v>
      </c>
    </row>
    <row r="191" spans="1:11" x14ac:dyDescent="0.25">
      <c r="A191">
        <v>186</v>
      </c>
      <c r="B191">
        <f>IF(ISBLANK(A191),0,IF(AND(ISERROR(VLOOKUP(VLOOKUP(A191,ishod_substance!A:G,7,0),$B$4:B190,1,0))=TRUE,VLOOKUP(A191,ishod_substance!A:G,7,0)&gt;0),VLOOKUP(A191,ishod_substance!A:G,7,0),0))</f>
        <v>0</v>
      </c>
      <c r="C191" s="78">
        <f t="shared" si="10"/>
        <v>0</v>
      </c>
      <c r="D191" s="61" t="e">
        <f>VLOOKUP(C191,quide!A:B,2,0)</f>
        <v>#N/A</v>
      </c>
      <c r="E191" s="62" t="e">
        <f>VLOOKUP(C191,quide!$A$1:K1185,3,0)</f>
        <v>#N/A</v>
      </c>
      <c r="F191" s="62" t="e">
        <f>VLOOKUP(C191,quide!$A$1:K1185,5,0)</f>
        <v>#N/A</v>
      </c>
      <c r="G191" s="63" t="e">
        <f t="shared" si="11"/>
        <v>#N/A</v>
      </c>
      <c r="H191" s="62">
        <f>IFERROR(VLOOKUP(B191,tbl5cc_piv!A:D,4,0),0)</f>
        <v>0</v>
      </c>
      <c r="I191" s="62">
        <f t="shared" si="12"/>
        <v>0</v>
      </c>
      <c r="J191" s="62">
        <f t="shared" si="13"/>
        <v>0</v>
      </c>
      <c r="K191" s="62">
        <f t="shared" si="14"/>
        <v>0</v>
      </c>
    </row>
    <row r="192" spans="1:11" x14ac:dyDescent="0.25">
      <c r="A192">
        <v>187</v>
      </c>
      <c r="B192">
        <f>IF(ISBLANK(A192),0,IF(AND(ISERROR(VLOOKUP(VLOOKUP(A192,ishod_substance!A:G,7,0),$B$4:B191,1,0))=TRUE,VLOOKUP(A192,ishod_substance!A:G,7,0)&gt;0),VLOOKUP(A192,ishod_substance!A:G,7,0),0))</f>
        <v>0</v>
      </c>
      <c r="C192" s="78">
        <f t="shared" si="10"/>
        <v>0</v>
      </c>
      <c r="D192" s="61" t="e">
        <f>VLOOKUP(C192,quide!A:B,2,0)</f>
        <v>#N/A</v>
      </c>
      <c r="E192" s="62" t="e">
        <f>VLOOKUP(C192,quide!$A$1:K1186,3,0)</f>
        <v>#N/A</v>
      </c>
      <c r="F192" s="62" t="e">
        <f>VLOOKUP(C192,quide!$A$1:K1186,5,0)</f>
        <v>#N/A</v>
      </c>
      <c r="G192" s="63" t="e">
        <f t="shared" si="11"/>
        <v>#N/A</v>
      </c>
      <c r="H192" s="62">
        <f>IFERROR(VLOOKUP(B192,tbl5cc_piv!A:D,4,0),0)</f>
        <v>0</v>
      </c>
      <c r="I192" s="62">
        <f t="shared" si="12"/>
        <v>0</v>
      </c>
      <c r="J192" s="62">
        <f t="shared" si="13"/>
        <v>0</v>
      </c>
      <c r="K192" s="62">
        <f t="shared" si="14"/>
        <v>0</v>
      </c>
    </row>
    <row r="193" spans="1:11" x14ac:dyDescent="0.25">
      <c r="A193">
        <v>188</v>
      </c>
      <c r="B193">
        <f>IF(ISBLANK(A193),0,IF(AND(ISERROR(VLOOKUP(VLOOKUP(A193,ishod_substance!A:G,7,0),$B$4:B192,1,0))=TRUE,VLOOKUP(A193,ishod_substance!A:G,7,0)&gt;0),VLOOKUP(A193,ishod_substance!A:G,7,0),0))</f>
        <v>0</v>
      </c>
      <c r="C193" s="78">
        <f t="shared" si="10"/>
        <v>0</v>
      </c>
      <c r="D193" s="61" t="e">
        <f>VLOOKUP(C193,quide!A:B,2,0)</f>
        <v>#N/A</v>
      </c>
      <c r="E193" s="62" t="e">
        <f>VLOOKUP(C193,quide!$A$1:K1187,3,0)</f>
        <v>#N/A</v>
      </c>
      <c r="F193" s="62" t="e">
        <f>VLOOKUP(C193,quide!$A$1:K1187,5,0)</f>
        <v>#N/A</v>
      </c>
      <c r="G193" s="63" t="e">
        <f t="shared" si="11"/>
        <v>#N/A</v>
      </c>
      <c r="H193" s="62">
        <f>IFERROR(VLOOKUP(B193,tbl5cc_piv!A:D,4,0),0)</f>
        <v>0</v>
      </c>
      <c r="I193" s="62">
        <f t="shared" si="12"/>
        <v>0</v>
      </c>
      <c r="J193" s="62">
        <f t="shared" si="13"/>
        <v>0</v>
      </c>
      <c r="K193" s="62">
        <f t="shared" si="14"/>
        <v>0</v>
      </c>
    </row>
    <row r="194" spans="1:11" x14ac:dyDescent="0.25">
      <c r="A194">
        <v>189</v>
      </c>
      <c r="B194">
        <f>IF(ISBLANK(A194),0,IF(AND(ISERROR(VLOOKUP(VLOOKUP(A194,ishod_substance!A:G,7,0),$B$4:B193,1,0))=TRUE,VLOOKUP(A194,ishod_substance!A:G,7,0)&gt;0),VLOOKUP(A194,ishod_substance!A:G,7,0),0))</f>
        <v>2754</v>
      </c>
      <c r="C194" s="78">
        <f t="shared" si="10"/>
        <v>2754</v>
      </c>
      <c r="D194" s="61" t="str">
        <f>VLOOKUP(C194,quide!A:B,2,0)</f>
        <v>Алканы C12-19 (в пересчете на С)</v>
      </c>
      <c r="E194" s="62">
        <f>VLOOKUP(C194,quide!$A$1:K1188,3,0)</f>
        <v>1</v>
      </c>
      <c r="F194" s="62">
        <f>VLOOKUP(C194,quide!$A$1:K1188,5,0)</f>
        <v>0</v>
      </c>
      <c r="G194" s="63">
        <f t="shared" si="11"/>
        <v>0</v>
      </c>
      <c r="H194" s="62">
        <f>IFERROR(VLOOKUP(B194,tbl5cc_piv!A:D,4,0),0)</f>
        <v>0</v>
      </c>
      <c r="I194" s="62">
        <f t="shared" si="12"/>
        <v>0</v>
      </c>
      <c r="J194" s="62">
        <f t="shared" si="13"/>
        <v>0</v>
      </c>
      <c r="K194" s="62">
        <f t="shared" si="14"/>
        <v>0</v>
      </c>
    </row>
    <row r="195" spans="1:11" x14ac:dyDescent="0.25">
      <c r="A195">
        <v>190</v>
      </c>
      <c r="B195">
        <f>IF(ISBLANK(A195),0,IF(AND(ISERROR(VLOOKUP(VLOOKUP(A195,ishod_substance!A:G,7,0),$B$4:B194,1,0))=TRUE,VLOOKUP(A195,ishod_substance!A:G,7,0)&gt;0),VLOOKUP(A195,ishod_substance!A:G,7,0),0))</f>
        <v>0</v>
      </c>
      <c r="C195" s="78">
        <f t="shared" si="10"/>
        <v>0</v>
      </c>
      <c r="D195" s="61" t="e">
        <f>VLOOKUP(C195,quide!A:B,2,0)</f>
        <v>#N/A</v>
      </c>
      <c r="E195" s="62" t="e">
        <f>VLOOKUP(C195,quide!$A$1:K1189,3,0)</f>
        <v>#N/A</v>
      </c>
      <c r="F195" s="62" t="e">
        <f>VLOOKUP(C195,quide!$A$1:K1189,5,0)</f>
        <v>#N/A</v>
      </c>
      <c r="G195" s="63" t="e">
        <f t="shared" si="11"/>
        <v>#N/A</v>
      </c>
      <c r="H195" s="62">
        <f>IFERROR(VLOOKUP(B195,tbl5cc_piv!A:D,4,0),0)</f>
        <v>0</v>
      </c>
      <c r="I195" s="62">
        <f t="shared" si="12"/>
        <v>0</v>
      </c>
      <c r="J195" s="62">
        <f t="shared" si="13"/>
        <v>0</v>
      </c>
      <c r="K195" s="62">
        <f t="shared" si="14"/>
        <v>0</v>
      </c>
    </row>
    <row r="196" spans="1:11" x14ac:dyDescent="0.25">
      <c r="A196">
        <v>191</v>
      </c>
      <c r="B196">
        <f>IF(ISBLANK(A196),0,IF(AND(ISERROR(VLOOKUP(VLOOKUP(A196,ishod_substance!A:G,7,0),$B$4:B195,1,0))=TRUE,VLOOKUP(A196,ishod_substance!A:G,7,0)&gt;0),VLOOKUP(A196,ishod_substance!A:G,7,0),0))</f>
        <v>0</v>
      </c>
      <c r="C196" s="78">
        <f t="shared" si="10"/>
        <v>0</v>
      </c>
      <c r="D196" s="61" t="e">
        <f>VLOOKUP(C196,quide!A:B,2,0)</f>
        <v>#N/A</v>
      </c>
      <c r="E196" s="62" t="e">
        <f>VLOOKUP(C196,quide!$A$1:K1190,3,0)</f>
        <v>#N/A</v>
      </c>
      <c r="F196" s="62" t="e">
        <f>VLOOKUP(C196,quide!$A$1:K1190,5,0)</f>
        <v>#N/A</v>
      </c>
      <c r="G196" s="63" t="e">
        <f t="shared" si="11"/>
        <v>#N/A</v>
      </c>
      <c r="H196" s="62">
        <f>IFERROR(VLOOKUP(B196,tbl5cc_piv!A:D,4,0),0)</f>
        <v>0</v>
      </c>
      <c r="I196" s="62">
        <f t="shared" si="12"/>
        <v>0</v>
      </c>
      <c r="J196" s="62">
        <f t="shared" si="13"/>
        <v>0</v>
      </c>
      <c r="K196" s="62">
        <f t="shared" si="14"/>
        <v>0</v>
      </c>
    </row>
    <row r="197" spans="1:11" x14ac:dyDescent="0.25">
      <c r="A197">
        <v>192</v>
      </c>
      <c r="B197">
        <f>IF(ISBLANK(A197),0,IF(AND(ISERROR(VLOOKUP(VLOOKUP(A197,ishod_substance!A:G,7,0),$B$4:B196,1,0))=TRUE,VLOOKUP(A197,ishod_substance!A:G,7,0)&gt;0),VLOOKUP(A197,ishod_substance!A:G,7,0),0))</f>
        <v>0</v>
      </c>
      <c r="C197" s="78">
        <f t="shared" si="10"/>
        <v>0</v>
      </c>
      <c r="D197" s="61" t="e">
        <f>VLOOKUP(C197,quide!A:B,2,0)</f>
        <v>#N/A</v>
      </c>
      <c r="E197" s="62" t="e">
        <f>VLOOKUP(C197,quide!$A$1:K1191,3,0)</f>
        <v>#N/A</v>
      </c>
      <c r="F197" s="62" t="e">
        <f>VLOOKUP(C197,quide!$A$1:K1191,5,0)</f>
        <v>#N/A</v>
      </c>
      <c r="G197" s="63" t="e">
        <f t="shared" si="11"/>
        <v>#N/A</v>
      </c>
      <c r="H197" s="62">
        <f>IFERROR(VLOOKUP(B197,tbl5cc_piv!A:D,4,0),0)</f>
        <v>0</v>
      </c>
      <c r="I197" s="62">
        <f t="shared" si="12"/>
        <v>0</v>
      </c>
      <c r="J197" s="62">
        <f t="shared" si="13"/>
        <v>0</v>
      </c>
      <c r="K197" s="62">
        <f t="shared" si="14"/>
        <v>0</v>
      </c>
    </row>
    <row r="198" spans="1:11" x14ac:dyDescent="0.25">
      <c r="A198">
        <v>193</v>
      </c>
      <c r="B198">
        <f>IF(ISBLANK(A198),0,IF(AND(ISERROR(VLOOKUP(VLOOKUP(A198,ishod_substance!A:G,7,0),$B$4:B197,1,0))=TRUE,VLOOKUP(A198,ishod_substance!A:G,7,0)&gt;0),VLOOKUP(A198,ishod_substance!A:G,7,0),0))</f>
        <v>0</v>
      </c>
      <c r="C198" s="78">
        <f t="shared" si="10"/>
        <v>0</v>
      </c>
      <c r="D198" s="61" t="e">
        <f>VLOOKUP(C198,quide!A:B,2,0)</f>
        <v>#N/A</v>
      </c>
      <c r="E198" s="62" t="e">
        <f>VLOOKUP(C198,quide!$A$1:K1192,3,0)</f>
        <v>#N/A</v>
      </c>
      <c r="F198" s="62" t="e">
        <f>VLOOKUP(C198,quide!$A$1:K1192,5,0)</f>
        <v>#N/A</v>
      </c>
      <c r="G198" s="63" t="e">
        <f t="shared" si="11"/>
        <v>#N/A</v>
      </c>
      <c r="H198" s="62">
        <f>IFERROR(VLOOKUP(B198,tbl5cc_piv!A:D,4,0),0)</f>
        <v>0</v>
      </c>
      <c r="I198" s="62">
        <f t="shared" si="12"/>
        <v>0</v>
      </c>
      <c r="J198" s="62">
        <f t="shared" si="13"/>
        <v>0</v>
      </c>
      <c r="K198" s="62">
        <f t="shared" si="14"/>
        <v>0</v>
      </c>
    </row>
    <row r="199" spans="1:11" x14ac:dyDescent="0.25">
      <c r="A199">
        <v>194</v>
      </c>
      <c r="B199">
        <f>IF(ISBLANK(A199),0,IF(AND(ISERROR(VLOOKUP(VLOOKUP(A199,ishod_substance!A:G,7,0),$B$4:B198,1,0))=TRUE,VLOOKUP(A199,ishod_substance!A:G,7,0)&gt;0),VLOOKUP(A199,ishod_substance!A:G,7,0),0))</f>
        <v>0</v>
      </c>
      <c r="C199" s="78">
        <f t="shared" ref="C199:C262" si="15">B199</f>
        <v>0</v>
      </c>
      <c r="D199" s="61" t="e">
        <f>VLOOKUP(C199,quide!A:B,2,0)</f>
        <v>#N/A</v>
      </c>
      <c r="E199" s="62" t="e">
        <f>VLOOKUP(C199,quide!$A$1:K1193,3,0)</f>
        <v>#N/A</v>
      </c>
      <c r="F199" s="62" t="e">
        <f>VLOOKUP(C199,quide!$A$1:K1193,5,0)</f>
        <v>#N/A</v>
      </c>
      <c r="G199" s="63" t="e">
        <f t="shared" ref="G199:G262" si="16">E199*H199</f>
        <v>#N/A</v>
      </c>
      <c r="H199" s="62">
        <f>IFERROR(VLOOKUP(B199,tbl5cc_piv!A:D,4,0),0)</f>
        <v>0</v>
      </c>
      <c r="I199" s="62">
        <f t="shared" ref="I199:I262" si="17">H199+H199*0.2</f>
        <v>0</v>
      </c>
      <c r="J199" s="62">
        <f t="shared" ref="J199:J262" si="18">H199+H199*0.4</f>
        <v>0</v>
      </c>
      <c r="K199" s="62">
        <f t="shared" ref="K199:K262" si="19">H199+H199*0.6</f>
        <v>0</v>
      </c>
    </row>
    <row r="200" spans="1:11" x14ac:dyDescent="0.25">
      <c r="A200">
        <v>195</v>
      </c>
      <c r="B200">
        <f>IF(ISBLANK(A200),0,IF(AND(ISERROR(VLOOKUP(VLOOKUP(A200,ishod_substance!A:G,7,0),$B$4:B199,1,0))=TRUE,VLOOKUP(A200,ishod_substance!A:G,7,0)&gt;0),VLOOKUP(A200,ishod_substance!A:G,7,0),0))</f>
        <v>0</v>
      </c>
      <c r="C200" s="78">
        <f t="shared" si="15"/>
        <v>0</v>
      </c>
      <c r="D200" s="61" t="e">
        <f>VLOOKUP(C200,quide!A:B,2,0)</f>
        <v>#N/A</v>
      </c>
      <c r="E200" s="62" t="e">
        <f>VLOOKUP(C200,quide!$A$1:K1194,3,0)</f>
        <v>#N/A</v>
      </c>
      <c r="F200" s="62" t="e">
        <f>VLOOKUP(C200,quide!$A$1:K1194,5,0)</f>
        <v>#N/A</v>
      </c>
      <c r="G200" s="63" t="e">
        <f t="shared" si="16"/>
        <v>#N/A</v>
      </c>
      <c r="H200" s="62">
        <f>IFERROR(VLOOKUP(B200,tbl5cc_piv!A:D,4,0),0)</f>
        <v>0</v>
      </c>
      <c r="I200" s="62">
        <f t="shared" si="17"/>
        <v>0</v>
      </c>
      <c r="J200" s="62">
        <f t="shared" si="18"/>
        <v>0</v>
      </c>
      <c r="K200" s="62">
        <f t="shared" si="19"/>
        <v>0</v>
      </c>
    </row>
    <row r="201" spans="1:11" x14ac:dyDescent="0.25">
      <c r="A201">
        <v>196</v>
      </c>
      <c r="B201">
        <f>IF(ISBLANK(A201),0,IF(AND(ISERROR(VLOOKUP(VLOOKUP(A201,ishod_substance!A:G,7,0),$B$4:B200,1,0))=TRUE,VLOOKUP(A201,ishod_substance!A:G,7,0)&gt;0),VLOOKUP(A201,ishod_substance!A:G,7,0),0))</f>
        <v>0</v>
      </c>
      <c r="C201" s="78">
        <f t="shared" si="15"/>
        <v>0</v>
      </c>
      <c r="D201" s="61" t="e">
        <f>VLOOKUP(C201,quide!A:B,2,0)</f>
        <v>#N/A</v>
      </c>
      <c r="E201" s="62" t="e">
        <f>VLOOKUP(C201,quide!$A$1:K1195,3,0)</f>
        <v>#N/A</v>
      </c>
      <c r="F201" s="62" t="e">
        <f>VLOOKUP(C201,quide!$A$1:K1195,5,0)</f>
        <v>#N/A</v>
      </c>
      <c r="G201" s="63" t="e">
        <f t="shared" si="16"/>
        <v>#N/A</v>
      </c>
      <c r="H201" s="62">
        <f>IFERROR(VLOOKUP(B201,tbl5cc_piv!A:D,4,0),0)</f>
        <v>0</v>
      </c>
      <c r="I201" s="62">
        <f t="shared" si="17"/>
        <v>0</v>
      </c>
      <c r="J201" s="62">
        <f t="shared" si="18"/>
        <v>0</v>
      </c>
      <c r="K201" s="62">
        <f t="shared" si="19"/>
        <v>0</v>
      </c>
    </row>
    <row r="202" spans="1:11" x14ac:dyDescent="0.25">
      <c r="A202">
        <v>197</v>
      </c>
      <c r="B202">
        <f>IF(ISBLANK(A202),0,IF(AND(ISERROR(VLOOKUP(VLOOKUP(A202,ishod_substance!A:G,7,0),$B$4:B201,1,0))=TRUE,VLOOKUP(A202,ishod_substance!A:G,7,0)&gt;0),VLOOKUP(A202,ishod_substance!A:G,7,0),0))</f>
        <v>0</v>
      </c>
      <c r="C202" s="78">
        <f t="shared" si="15"/>
        <v>0</v>
      </c>
      <c r="D202" s="61" t="e">
        <f>VLOOKUP(C202,quide!A:B,2,0)</f>
        <v>#N/A</v>
      </c>
      <c r="E202" s="62" t="e">
        <f>VLOOKUP(C202,quide!$A$1:K1196,3,0)</f>
        <v>#N/A</v>
      </c>
      <c r="F202" s="62" t="e">
        <f>VLOOKUP(C202,quide!$A$1:K1196,5,0)</f>
        <v>#N/A</v>
      </c>
      <c r="G202" s="63" t="e">
        <f t="shared" si="16"/>
        <v>#N/A</v>
      </c>
      <c r="H202" s="62">
        <f>IFERROR(VLOOKUP(B202,tbl5cc_piv!A:D,4,0),0)</f>
        <v>0</v>
      </c>
      <c r="I202" s="62">
        <f t="shared" si="17"/>
        <v>0</v>
      </c>
      <c r="J202" s="62">
        <f t="shared" si="18"/>
        <v>0</v>
      </c>
      <c r="K202" s="62">
        <f t="shared" si="19"/>
        <v>0</v>
      </c>
    </row>
    <row r="203" spans="1:11" x14ac:dyDescent="0.25">
      <c r="A203">
        <v>198</v>
      </c>
      <c r="B203">
        <f>IF(ISBLANK(A203),0,IF(AND(ISERROR(VLOOKUP(VLOOKUP(A203,ishod_substance!A:G,7,0),$B$4:B202,1,0))=TRUE,VLOOKUP(A203,ishod_substance!A:G,7,0)&gt;0),VLOOKUP(A203,ishod_substance!A:G,7,0),0))</f>
        <v>0</v>
      </c>
      <c r="C203" s="78">
        <f t="shared" si="15"/>
        <v>0</v>
      </c>
      <c r="D203" s="61" t="e">
        <f>VLOOKUP(C203,quide!A:B,2,0)</f>
        <v>#N/A</v>
      </c>
      <c r="E203" s="62" t="e">
        <f>VLOOKUP(C203,quide!$A$1:K1197,3,0)</f>
        <v>#N/A</v>
      </c>
      <c r="F203" s="62" t="e">
        <f>VLOOKUP(C203,quide!$A$1:K1197,5,0)</f>
        <v>#N/A</v>
      </c>
      <c r="G203" s="63" t="e">
        <f t="shared" si="16"/>
        <v>#N/A</v>
      </c>
      <c r="H203" s="62">
        <f>IFERROR(VLOOKUP(B203,tbl5cc_piv!A:D,4,0),0)</f>
        <v>0</v>
      </c>
      <c r="I203" s="62">
        <f t="shared" si="17"/>
        <v>0</v>
      </c>
      <c r="J203" s="62">
        <f t="shared" si="18"/>
        <v>0</v>
      </c>
      <c r="K203" s="62">
        <f t="shared" si="19"/>
        <v>0</v>
      </c>
    </row>
    <row r="204" spans="1:11" x14ac:dyDescent="0.25">
      <c r="A204">
        <v>199</v>
      </c>
      <c r="B204">
        <f>IF(ISBLANK(A204),0,IF(AND(ISERROR(VLOOKUP(VLOOKUP(A204,ishod_substance!A:G,7,0),$B$4:B203,1,0))=TRUE,VLOOKUP(A204,ishod_substance!A:G,7,0)&gt;0),VLOOKUP(A204,ishod_substance!A:G,7,0),0))</f>
        <v>0</v>
      </c>
      <c r="C204" s="78">
        <f t="shared" si="15"/>
        <v>0</v>
      </c>
      <c r="D204" s="61" t="e">
        <f>VLOOKUP(C204,quide!A:B,2,0)</f>
        <v>#N/A</v>
      </c>
      <c r="E204" s="62" t="e">
        <f>VLOOKUP(C204,quide!$A$1:K1198,3,0)</f>
        <v>#N/A</v>
      </c>
      <c r="F204" s="62" t="e">
        <f>VLOOKUP(C204,quide!$A$1:K1198,5,0)</f>
        <v>#N/A</v>
      </c>
      <c r="G204" s="63" t="e">
        <f t="shared" si="16"/>
        <v>#N/A</v>
      </c>
      <c r="H204" s="62">
        <f>IFERROR(VLOOKUP(B204,tbl5cc_piv!A:D,4,0),0)</f>
        <v>0</v>
      </c>
      <c r="I204" s="62">
        <f t="shared" si="17"/>
        <v>0</v>
      </c>
      <c r="J204" s="62">
        <f t="shared" si="18"/>
        <v>0</v>
      </c>
      <c r="K204" s="62">
        <f t="shared" si="19"/>
        <v>0</v>
      </c>
    </row>
    <row r="205" spans="1:11" x14ac:dyDescent="0.25">
      <c r="A205">
        <v>200</v>
      </c>
      <c r="B205">
        <f>IF(ISBLANK(A205),0,IF(AND(ISERROR(VLOOKUP(VLOOKUP(A205,ishod_substance!A:G,7,0),$B$4:B204,1,0))=TRUE,VLOOKUP(A205,ishod_substance!A:G,7,0)&gt;0),VLOOKUP(A205,ishod_substance!A:G,7,0),0))</f>
        <v>0</v>
      </c>
      <c r="C205" s="78">
        <f t="shared" si="15"/>
        <v>0</v>
      </c>
      <c r="D205" s="61" t="e">
        <f>VLOOKUP(C205,quide!A:B,2,0)</f>
        <v>#N/A</v>
      </c>
      <c r="E205" s="62" t="e">
        <f>VLOOKUP(C205,quide!$A$1:K1199,3,0)</f>
        <v>#N/A</v>
      </c>
      <c r="F205" s="62" t="e">
        <f>VLOOKUP(C205,quide!$A$1:K1199,5,0)</f>
        <v>#N/A</v>
      </c>
      <c r="G205" s="63" t="e">
        <f t="shared" si="16"/>
        <v>#N/A</v>
      </c>
      <c r="H205" s="62">
        <f>IFERROR(VLOOKUP(B205,tbl5cc_piv!A:D,4,0),0)</f>
        <v>0</v>
      </c>
      <c r="I205" s="62">
        <f t="shared" si="17"/>
        <v>0</v>
      </c>
      <c r="J205" s="62">
        <f t="shared" si="18"/>
        <v>0</v>
      </c>
      <c r="K205" s="62">
        <f t="shared" si="19"/>
        <v>0</v>
      </c>
    </row>
    <row r="206" spans="1:11" x14ac:dyDescent="0.25">
      <c r="A206">
        <v>201</v>
      </c>
      <c r="B206">
        <f>IF(ISBLANK(A206),0,IF(AND(ISERROR(VLOOKUP(VLOOKUP(A206,ishod_substance!A:G,7,0),$B$4:B205,1,0))=TRUE,VLOOKUP(A206,ishod_substance!A:G,7,0)&gt;0),VLOOKUP(A206,ishod_substance!A:G,7,0),0))</f>
        <v>0</v>
      </c>
      <c r="C206" s="78">
        <f t="shared" si="15"/>
        <v>0</v>
      </c>
      <c r="D206" s="61" t="e">
        <f>VLOOKUP(C206,quide!A:B,2,0)</f>
        <v>#N/A</v>
      </c>
      <c r="E206" s="62" t="e">
        <f>VLOOKUP(C206,quide!$A$1:K1200,3,0)</f>
        <v>#N/A</v>
      </c>
      <c r="F206" s="62" t="e">
        <f>VLOOKUP(C206,quide!$A$1:K1200,5,0)</f>
        <v>#N/A</v>
      </c>
      <c r="G206" s="63" t="e">
        <f t="shared" si="16"/>
        <v>#N/A</v>
      </c>
      <c r="H206" s="62">
        <f>IFERROR(VLOOKUP(B206,tbl5cc_piv!A:D,4,0),0)</f>
        <v>0</v>
      </c>
      <c r="I206" s="62">
        <f t="shared" si="17"/>
        <v>0</v>
      </c>
      <c r="J206" s="62">
        <f t="shared" si="18"/>
        <v>0</v>
      </c>
      <c r="K206" s="62">
        <f t="shared" si="19"/>
        <v>0</v>
      </c>
    </row>
    <row r="207" spans="1:11" x14ac:dyDescent="0.25">
      <c r="A207">
        <v>202</v>
      </c>
      <c r="B207">
        <f>IF(ISBLANK(A207),0,IF(AND(ISERROR(VLOOKUP(VLOOKUP(A207,ishod_substance!A:G,7,0),$B$4:B206,1,0))=TRUE,VLOOKUP(A207,ishod_substance!A:G,7,0)&gt;0),VLOOKUP(A207,ishod_substance!A:G,7,0),0))</f>
        <v>0</v>
      </c>
      <c r="C207" s="78">
        <f t="shared" si="15"/>
        <v>0</v>
      </c>
      <c r="D207" s="61" t="e">
        <f>VLOOKUP(C207,quide!A:B,2,0)</f>
        <v>#N/A</v>
      </c>
      <c r="E207" s="62" t="e">
        <f>VLOOKUP(C207,quide!$A$1:K1201,3,0)</f>
        <v>#N/A</v>
      </c>
      <c r="F207" s="62" t="e">
        <f>VLOOKUP(C207,quide!$A$1:K1201,5,0)</f>
        <v>#N/A</v>
      </c>
      <c r="G207" s="63" t="e">
        <f t="shared" si="16"/>
        <v>#N/A</v>
      </c>
      <c r="H207" s="62">
        <f>IFERROR(VLOOKUP(B207,tbl5cc_piv!A:D,4,0),0)</f>
        <v>0</v>
      </c>
      <c r="I207" s="62">
        <f t="shared" si="17"/>
        <v>0</v>
      </c>
      <c r="J207" s="62">
        <f t="shared" si="18"/>
        <v>0</v>
      </c>
      <c r="K207" s="62">
        <f t="shared" si="19"/>
        <v>0</v>
      </c>
    </row>
    <row r="208" spans="1:11" x14ac:dyDescent="0.25">
      <c r="A208">
        <v>203</v>
      </c>
      <c r="B208">
        <f>IF(ISBLANK(A208),0,IF(AND(ISERROR(VLOOKUP(VLOOKUP(A208,ishod_substance!A:G,7,0),$B$4:B207,1,0))=TRUE,VLOOKUP(A208,ishod_substance!A:G,7,0)&gt;0),VLOOKUP(A208,ishod_substance!A:G,7,0),0))</f>
        <v>0</v>
      </c>
      <c r="C208" s="78">
        <f t="shared" si="15"/>
        <v>0</v>
      </c>
      <c r="D208" s="61" t="e">
        <f>VLOOKUP(C208,quide!A:B,2,0)</f>
        <v>#N/A</v>
      </c>
      <c r="E208" s="62" t="e">
        <f>VLOOKUP(C208,quide!$A$1:K1202,3,0)</f>
        <v>#N/A</v>
      </c>
      <c r="F208" s="62" t="e">
        <f>VLOOKUP(C208,quide!$A$1:K1202,5,0)</f>
        <v>#N/A</v>
      </c>
      <c r="G208" s="63" t="e">
        <f t="shared" si="16"/>
        <v>#N/A</v>
      </c>
      <c r="H208" s="62">
        <f>IFERROR(VLOOKUP(B208,tbl5cc_piv!A:D,4,0),0)</f>
        <v>0</v>
      </c>
      <c r="I208" s="62">
        <f t="shared" si="17"/>
        <v>0</v>
      </c>
      <c r="J208" s="62">
        <f t="shared" si="18"/>
        <v>0</v>
      </c>
      <c r="K208" s="62">
        <f t="shared" si="19"/>
        <v>0</v>
      </c>
    </row>
    <row r="209" spans="1:11" x14ac:dyDescent="0.25">
      <c r="A209">
        <v>204</v>
      </c>
      <c r="B209">
        <f>IF(ISBLANK(A209),0,IF(AND(ISERROR(VLOOKUP(VLOOKUP(A209,ishod_substance!A:G,7,0),$B$4:B208,1,0))=TRUE,VLOOKUP(A209,ishod_substance!A:G,7,0)&gt;0),VLOOKUP(A209,ishod_substance!A:G,7,0),0))</f>
        <v>0</v>
      </c>
      <c r="C209" s="78">
        <f t="shared" si="15"/>
        <v>0</v>
      </c>
      <c r="D209" s="61" t="e">
        <f>VLOOKUP(C209,quide!A:B,2,0)</f>
        <v>#N/A</v>
      </c>
      <c r="E209" s="62" t="e">
        <f>VLOOKUP(C209,quide!$A$1:K1203,3,0)</f>
        <v>#N/A</v>
      </c>
      <c r="F209" s="62" t="e">
        <f>VLOOKUP(C209,quide!$A$1:K1203,5,0)</f>
        <v>#N/A</v>
      </c>
      <c r="G209" s="63" t="e">
        <f t="shared" si="16"/>
        <v>#N/A</v>
      </c>
      <c r="H209" s="62">
        <f>IFERROR(VLOOKUP(B209,tbl5cc_piv!A:D,4,0),0)</f>
        <v>0</v>
      </c>
      <c r="I209" s="62">
        <f t="shared" si="17"/>
        <v>0</v>
      </c>
      <c r="J209" s="62">
        <f t="shared" si="18"/>
        <v>0</v>
      </c>
      <c r="K209" s="62">
        <f t="shared" si="19"/>
        <v>0</v>
      </c>
    </row>
    <row r="210" spans="1:11" x14ac:dyDescent="0.25">
      <c r="A210">
        <v>205</v>
      </c>
      <c r="B210">
        <f>IF(ISBLANK(A210),0,IF(AND(ISERROR(VLOOKUP(VLOOKUP(A210,ishod_substance!A:G,7,0),$B$4:B209,1,0))=TRUE,VLOOKUP(A210,ishod_substance!A:G,7,0)&gt;0),VLOOKUP(A210,ishod_substance!A:G,7,0),0))</f>
        <v>0</v>
      </c>
      <c r="C210" s="78">
        <f t="shared" si="15"/>
        <v>0</v>
      </c>
      <c r="D210" s="61" t="e">
        <f>VLOOKUP(C210,quide!A:B,2,0)</f>
        <v>#N/A</v>
      </c>
      <c r="E210" s="62" t="e">
        <f>VLOOKUP(C210,quide!$A$1:K1204,3,0)</f>
        <v>#N/A</v>
      </c>
      <c r="F210" s="62" t="e">
        <f>VLOOKUP(C210,quide!$A$1:K1204,5,0)</f>
        <v>#N/A</v>
      </c>
      <c r="G210" s="63" t="e">
        <f t="shared" si="16"/>
        <v>#N/A</v>
      </c>
      <c r="H210" s="62">
        <f>IFERROR(VLOOKUP(B210,tbl5cc_piv!A:D,4,0),0)</f>
        <v>0</v>
      </c>
      <c r="I210" s="62">
        <f t="shared" si="17"/>
        <v>0</v>
      </c>
      <c r="J210" s="62">
        <f t="shared" si="18"/>
        <v>0</v>
      </c>
      <c r="K210" s="62">
        <f t="shared" si="19"/>
        <v>0</v>
      </c>
    </row>
    <row r="211" spans="1:11" x14ac:dyDescent="0.25">
      <c r="A211">
        <v>206</v>
      </c>
      <c r="B211">
        <f>IF(ISBLANK(A211),0,IF(AND(ISERROR(VLOOKUP(VLOOKUP(A211,ishod_substance!A:G,7,0),$B$4:B210,1,0))=TRUE,VLOOKUP(A211,ishod_substance!A:G,7,0)&gt;0),VLOOKUP(A211,ishod_substance!A:G,7,0),0))</f>
        <v>0</v>
      </c>
      <c r="C211" s="78">
        <f t="shared" si="15"/>
        <v>0</v>
      </c>
      <c r="D211" s="61" t="e">
        <f>VLOOKUP(C211,quide!A:B,2,0)</f>
        <v>#N/A</v>
      </c>
      <c r="E211" s="62" t="e">
        <f>VLOOKUP(C211,quide!$A$1:K1205,3,0)</f>
        <v>#N/A</v>
      </c>
      <c r="F211" s="62" t="e">
        <f>VLOOKUP(C211,quide!$A$1:K1205,5,0)</f>
        <v>#N/A</v>
      </c>
      <c r="G211" s="63" t="e">
        <f t="shared" si="16"/>
        <v>#N/A</v>
      </c>
      <c r="H211" s="62">
        <f>IFERROR(VLOOKUP(B211,tbl5cc_piv!A:D,4,0),0)</f>
        <v>0</v>
      </c>
      <c r="I211" s="62">
        <f t="shared" si="17"/>
        <v>0</v>
      </c>
      <c r="J211" s="62">
        <f t="shared" si="18"/>
        <v>0</v>
      </c>
      <c r="K211" s="62">
        <f t="shared" si="19"/>
        <v>0</v>
      </c>
    </row>
    <row r="212" spans="1:11" x14ac:dyDescent="0.25">
      <c r="A212">
        <v>207</v>
      </c>
      <c r="B212">
        <f>IF(ISBLANK(A212),0,IF(AND(ISERROR(VLOOKUP(VLOOKUP(A212,ishod_substance!A:G,7,0),$B$4:B211,1,0))=TRUE,VLOOKUP(A212,ishod_substance!A:G,7,0)&gt;0),VLOOKUP(A212,ishod_substance!A:G,7,0),0))</f>
        <v>0</v>
      </c>
      <c r="C212" s="78">
        <f t="shared" si="15"/>
        <v>0</v>
      </c>
      <c r="D212" s="61" t="e">
        <f>VLOOKUP(C212,quide!A:B,2,0)</f>
        <v>#N/A</v>
      </c>
      <c r="E212" s="62" t="e">
        <f>VLOOKUP(C212,quide!$A$1:K1206,3,0)</f>
        <v>#N/A</v>
      </c>
      <c r="F212" s="62" t="e">
        <f>VLOOKUP(C212,quide!$A$1:K1206,5,0)</f>
        <v>#N/A</v>
      </c>
      <c r="G212" s="63" t="e">
        <f t="shared" si="16"/>
        <v>#N/A</v>
      </c>
      <c r="H212" s="62">
        <f>IFERROR(VLOOKUP(B212,tbl5cc_piv!A:D,4,0),0)</f>
        <v>0</v>
      </c>
      <c r="I212" s="62">
        <f t="shared" si="17"/>
        <v>0</v>
      </c>
      <c r="J212" s="62">
        <f t="shared" si="18"/>
        <v>0</v>
      </c>
      <c r="K212" s="62">
        <f t="shared" si="19"/>
        <v>0</v>
      </c>
    </row>
    <row r="213" spans="1:11" x14ac:dyDescent="0.25">
      <c r="A213">
        <v>208</v>
      </c>
      <c r="B213">
        <f>IF(ISBLANK(A213),0,IF(AND(ISERROR(VLOOKUP(VLOOKUP(A213,ishod_substance!A:G,7,0),$B$4:B212,1,0))=TRUE,VLOOKUP(A213,ishod_substance!A:G,7,0)&gt;0),VLOOKUP(A213,ishod_substance!A:G,7,0),0))</f>
        <v>0</v>
      </c>
      <c r="C213" s="78">
        <f t="shared" si="15"/>
        <v>0</v>
      </c>
      <c r="D213" s="61" t="e">
        <f>VLOOKUP(C213,quide!A:B,2,0)</f>
        <v>#N/A</v>
      </c>
      <c r="E213" s="62" t="e">
        <f>VLOOKUP(C213,quide!$A$1:K1207,3,0)</f>
        <v>#N/A</v>
      </c>
      <c r="F213" s="62" t="e">
        <f>VLOOKUP(C213,quide!$A$1:K1207,5,0)</f>
        <v>#N/A</v>
      </c>
      <c r="G213" s="63" t="e">
        <f t="shared" si="16"/>
        <v>#N/A</v>
      </c>
      <c r="H213" s="62">
        <f>IFERROR(VLOOKUP(B213,tbl5cc_piv!A:D,4,0),0)</f>
        <v>0</v>
      </c>
      <c r="I213" s="62">
        <f t="shared" si="17"/>
        <v>0</v>
      </c>
      <c r="J213" s="62">
        <f t="shared" si="18"/>
        <v>0</v>
      </c>
      <c r="K213" s="62">
        <f t="shared" si="19"/>
        <v>0</v>
      </c>
    </row>
    <row r="214" spans="1:11" x14ac:dyDescent="0.25">
      <c r="A214">
        <v>209</v>
      </c>
      <c r="B214" t="e">
        <f>IF(ISBLANK(A214),0,IF(AND(ISERROR(VLOOKUP(VLOOKUP(A214,ishod_substance!A:G,7,0),$B$4:B213,1,0))=TRUE,VLOOKUP(A214,ishod_substance!A:G,7,0)&gt;0),VLOOKUP(A214,ishod_substance!A:G,7,0),0))</f>
        <v>#N/A</v>
      </c>
      <c r="C214" s="78" t="e">
        <f t="shared" si="15"/>
        <v>#N/A</v>
      </c>
      <c r="D214" s="61" t="e">
        <f>VLOOKUP(C214,quide!A:B,2,0)</f>
        <v>#N/A</v>
      </c>
      <c r="E214" s="62" t="e">
        <f>VLOOKUP(C214,quide!$A$1:K1208,3,0)</f>
        <v>#N/A</v>
      </c>
      <c r="F214" s="62" t="e">
        <f>VLOOKUP(C214,quide!$A$1:K1208,5,0)</f>
        <v>#N/A</v>
      </c>
      <c r="G214" s="63" t="e">
        <f t="shared" si="16"/>
        <v>#N/A</v>
      </c>
      <c r="H214" s="62">
        <f>IFERROR(VLOOKUP(B214,tbl5cc_piv!A:D,4,0),0)</f>
        <v>0</v>
      </c>
      <c r="I214" s="62">
        <f t="shared" si="17"/>
        <v>0</v>
      </c>
      <c r="J214" s="62">
        <f t="shared" si="18"/>
        <v>0</v>
      </c>
      <c r="K214" s="62">
        <f t="shared" si="19"/>
        <v>0</v>
      </c>
    </row>
    <row r="215" spans="1:11" x14ac:dyDescent="0.25">
      <c r="A215">
        <v>210</v>
      </c>
      <c r="B215" t="e">
        <f>IF(ISBLANK(A215),0,IF(AND(ISERROR(VLOOKUP(VLOOKUP(A215,ishod_substance!A:G,7,0),$B$4:B214,1,0))=TRUE,VLOOKUP(A215,ishod_substance!A:G,7,0)&gt;0),VLOOKUP(A215,ishod_substance!A:G,7,0),0))</f>
        <v>#N/A</v>
      </c>
      <c r="C215" s="78" t="e">
        <f t="shared" si="15"/>
        <v>#N/A</v>
      </c>
      <c r="D215" s="61" t="e">
        <f>VLOOKUP(C215,quide!A:B,2,0)</f>
        <v>#N/A</v>
      </c>
      <c r="E215" s="62" t="e">
        <f>VLOOKUP(C215,quide!$A$1:K1209,3,0)</f>
        <v>#N/A</v>
      </c>
      <c r="F215" s="62" t="e">
        <f>VLOOKUP(C215,quide!$A$1:K1209,5,0)</f>
        <v>#N/A</v>
      </c>
      <c r="G215" s="63" t="e">
        <f t="shared" si="16"/>
        <v>#N/A</v>
      </c>
      <c r="H215" s="62">
        <f>IFERROR(VLOOKUP(B215,tbl5cc_piv!A:D,4,0),0)</f>
        <v>0</v>
      </c>
      <c r="I215" s="62">
        <f t="shared" si="17"/>
        <v>0</v>
      </c>
      <c r="J215" s="62">
        <f t="shared" si="18"/>
        <v>0</v>
      </c>
      <c r="K215" s="62">
        <f t="shared" si="19"/>
        <v>0</v>
      </c>
    </row>
    <row r="216" spans="1:11" x14ac:dyDescent="0.25">
      <c r="A216">
        <v>211</v>
      </c>
      <c r="B216" t="e">
        <f>IF(ISBLANK(A216),0,IF(AND(ISERROR(VLOOKUP(VLOOKUP(A216,ishod_substance!A:G,7,0),$B$4:B215,1,0))=TRUE,VLOOKUP(A216,ishod_substance!A:G,7,0)&gt;0),VLOOKUP(A216,ishod_substance!A:G,7,0),0))</f>
        <v>#N/A</v>
      </c>
      <c r="C216" s="78" t="e">
        <f t="shared" si="15"/>
        <v>#N/A</v>
      </c>
      <c r="D216" s="61" t="e">
        <f>VLOOKUP(C216,quide!A:B,2,0)</f>
        <v>#N/A</v>
      </c>
      <c r="E216" s="62" t="e">
        <f>VLOOKUP(C216,quide!$A$1:K1210,3,0)</f>
        <v>#N/A</v>
      </c>
      <c r="F216" s="62" t="e">
        <f>VLOOKUP(C216,quide!$A$1:K1210,5,0)</f>
        <v>#N/A</v>
      </c>
      <c r="G216" s="63" t="e">
        <f t="shared" si="16"/>
        <v>#N/A</v>
      </c>
      <c r="H216" s="62">
        <f>IFERROR(VLOOKUP(B216,tbl5cc_piv!A:D,4,0),0)</f>
        <v>0</v>
      </c>
      <c r="I216" s="62">
        <f t="shared" si="17"/>
        <v>0</v>
      </c>
      <c r="J216" s="62">
        <f t="shared" si="18"/>
        <v>0</v>
      </c>
      <c r="K216" s="62">
        <f t="shared" si="19"/>
        <v>0</v>
      </c>
    </row>
    <row r="217" spans="1:11" x14ac:dyDescent="0.25">
      <c r="A217">
        <v>212</v>
      </c>
      <c r="B217" t="e">
        <f>IF(ISBLANK(A217),0,IF(AND(ISERROR(VLOOKUP(VLOOKUP(A217,ishod_substance!A:G,7,0),$B$4:B216,1,0))=TRUE,VLOOKUP(A217,ishod_substance!A:G,7,0)&gt;0),VLOOKUP(A217,ishod_substance!A:G,7,0),0))</f>
        <v>#N/A</v>
      </c>
      <c r="C217" s="78" t="e">
        <f t="shared" si="15"/>
        <v>#N/A</v>
      </c>
      <c r="D217" s="61" t="e">
        <f>VLOOKUP(C217,quide!A:B,2,0)</f>
        <v>#N/A</v>
      </c>
      <c r="E217" s="62" t="e">
        <f>VLOOKUP(C217,quide!$A$1:K1211,3,0)</f>
        <v>#N/A</v>
      </c>
      <c r="F217" s="62" t="e">
        <f>VLOOKUP(C217,quide!$A$1:K1211,5,0)</f>
        <v>#N/A</v>
      </c>
      <c r="G217" s="63" t="e">
        <f t="shared" si="16"/>
        <v>#N/A</v>
      </c>
      <c r="H217" s="62">
        <f>IFERROR(VLOOKUP(B217,tbl5cc_piv!A:D,4,0),0)</f>
        <v>0</v>
      </c>
      <c r="I217" s="62">
        <f t="shared" si="17"/>
        <v>0</v>
      </c>
      <c r="J217" s="62">
        <f t="shared" si="18"/>
        <v>0</v>
      </c>
      <c r="K217" s="62">
        <f t="shared" si="19"/>
        <v>0</v>
      </c>
    </row>
    <row r="218" spans="1:11" x14ac:dyDescent="0.25">
      <c r="A218">
        <v>213</v>
      </c>
      <c r="B218" t="e">
        <f>IF(ISBLANK(A218),0,IF(AND(ISERROR(VLOOKUP(VLOOKUP(A218,ishod_substance!A:G,7,0),$B$4:B217,1,0))=TRUE,VLOOKUP(A218,ishod_substance!A:G,7,0)&gt;0),VLOOKUP(A218,ishod_substance!A:G,7,0),0))</f>
        <v>#N/A</v>
      </c>
      <c r="C218" s="78" t="e">
        <f t="shared" si="15"/>
        <v>#N/A</v>
      </c>
      <c r="D218" s="61" t="e">
        <f>VLOOKUP(C218,quide!A:B,2,0)</f>
        <v>#N/A</v>
      </c>
      <c r="E218" s="62" t="e">
        <f>VLOOKUP(C218,quide!$A$1:K1212,3,0)</f>
        <v>#N/A</v>
      </c>
      <c r="F218" s="62" t="e">
        <f>VLOOKUP(C218,quide!$A$1:K1212,5,0)</f>
        <v>#N/A</v>
      </c>
      <c r="G218" s="63" t="e">
        <f t="shared" si="16"/>
        <v>#N/A</v>
      </c>
      <c r="H218" s="62">
        <f>IFERROR(VLOOKUP(B218,tbl5cc_piv!A:D,4,0),0)</f>
        <v>0</v>
      </c>
      <c r="I218" s="62">
        <f t="shared" si="17"/>
        <v>0</v>
      </c>
      <c r="J218" s="62">
        <f t="shared" si="18"/>
        <v>0</v>
      </c>
      <c r="K218" s="62">
        <f t="shared" si="19"/>
        <v>0</v>
      </c>
    </row>
    <row r="219" spans="1:11" x14ac:dyDescent="0.25">
      <c r="A219">
        <v>214</v>
      </c>
      <c r="B219" t="e">
        <f>IF(ISBLANK(A219),0,IF(AND(ISERROR(VLOOKUP(VLOOKUP(A219,ishod_substance!A:G,7,0),$B$4:B218,1,0))=TRUE,VLOOKUP(A219,ishod_substance!A:G,7,0)&gt;0),VLOOKUP(A219,ishod_substance!A:G,7,0),0))</f>
        <v>#N/A</v>
      </c>
      <c r="C219" s="78" t="e">
        <f t="shared" si="15"/>
        <v>#N/A</v>
      </c>
      <c r="D219" s="61" t="e">
        <f>VLOOKUP(C219,quide!A:B,2,0)</f>
        <v>#N/A</v>
      </c>
      <c r="E219" s="62" t="e">
        <f>VLOOKUP(C219,quide!$A$1:K1213,3,0)</f>
        <v>#N/A</v>
      </c>
      <c r="F219" s="62" t="e">
        <f>VLOOKUP(C219,quide!$A$1:K1213,5,0)</f>
        <v>#N/A</v>
      </c>
      <c r="G219" s="63" t="e">
        <f t="shared" si="16"/>
        <v>#N/A</v>
      </c>
      <c r="H219" s="62">
        <f>IFERROR(VLOOKUP(B219,tbl5cc_piv!A:D,4,0),0)</f>
        <v>0</v>
      </c>
      <c r="I219" s="62">
        <f t="shared" si="17"/>
        <v>0</v>
      </c>
      <c r="J219" s="62">
        <f t="shared" si="18"/>
        <v>0</v>
      </c>
      <c r="K219" s="62">
        <f t="shared" si="19"/>
        <v>0</v>
      </c>
    </row>
    <row r="220" spans="1:11" x14ac:dyDescent="0.25">
      <c r="A220">
        <v>215</v>
      </c>
      <c r="B220" t="e">
        <f>IF(ISBLANK(A220),0,IF(AND(ISERROR(VLOOKUP(VLOOKUP(A220,ishod_substance!A:G,7,0),$B$4:B219,1,0))=TRUE,VLOOKUP(A220,ishod_substance!A:G,7,0)&gt;0),VLOOKUP(A220,ishod_substance!A:G,7,0),0))</f>
        <v>#N/A</v>
      </c>
      <c r="C220" s="78" t="e">
        <f t="shared" si="15"/>
        <v>#N/A</v>
      </c>
      <c r="D220" s="61" t="e">
        <f>VLOOKUP(C220,quide!A:B,2,0)</f>
        <v>#N/A</v>
      </c>
      <c r="E220" s="62" t="e">
        <f>VLOOKUP(C220,quide!$A$1:K1214,3,0)</f>
        <v>#N/A</v>
      </c>
      <c r="F220" s="62" t="e">
        <f>VLOOKUP(C220,quide!$A$1:K1214,5,0)</f>
        <v>#N/A</v>
      </c>
      <c r="G220" s="63" t="e">
        <f t="shared" si="16"/>
        <v>#N/A</v>
      </c>
      <c r="H220" s="62">
        <f>IFERROR(VLOOKUP(B220,tbl5cc_piv!A:D,4,0),0)</f>
        <v>0</v>
      </c>
      <c r="I220" s="62">
        <f t="shared" si="17"/>
        <v>0</v>
      </c>
      <c r="J220" s="62">
        <f t="shared" si="18"/>
        <v>0</v>
      </c>
      <c r="K220" s="62">
        <f t="shared" si="19"/>
        <v>0</v>
      </c>
    </row>
    <row r="221" spans="1:11" x14ac:dyDescent="0.25">
      <c r="A221">
        <v>216</v>
      </c>
      <c r="B221" t="e">
        <f>IF(ISBLANK(A221),0,IF(AND(ISERROR(VLOOKUP(VLOOKUP(A221,ishod_substance!A:G,7,0),$B$4:B220,1,0))=TRUE,VLOOKUP(A221,ishod_substance!A:G,7,0)&gt;0),VLOOKUP(A221,ishod_substance!A:G,7,0),0))</f>
        <v>#N/A</v>
      </c>
      <c r="C221" s="78" t="e">
        <f t="shared" si="15"/>
        <v>#N/A</v>
      </c>
      <c r="D221" s="61" t="e">
        <f>VLOOKUP(C221,quide!A:B,2,0)</f>
        <v>#N/A</v>
      </c>
      <c r="E221" s="62" t="e">
        <f>VLOOKUP(C221,quide!$A$1:K1215,3,0)</f>
        <v>#N/A</v>
      </c>
      <c r="F221" s="62" t="e">
        <f>VLOOKUP(C221,quide!$A$1:K1215,5,0)</f>
        <v>#N/A</v>
      </c>
      <c r="G221" s="63" t="e">
        <f t="shared" si="16"/>
        <v>#N/A</v>
      </c>
      <c r="H221" s="62">
        <f>IFERROR(VLOOKUP(B221,tbl5cc_piv!A:D,4,0),0)</f>
        <v>0</v>
      </c>
      <c r="I221" s="62">
        <f t="shared" si="17"/>
        <v>0</v>
      </c>
      <c r="J221" s="62">
        <f t="shared" si="18"/>
        <v>0</v>
      </c>
      <c r="K221" s="62">
        <f t="shared" si="19"/>
        <v>0</v>
      </c>
    </row>
    <row r="222" spans="1:11" x14ac:dyDescent="0.25">
      <c r="A222">
        <v>217</v>
      </c>
      <c r="B222" t="e">
        <f>IF(ISBLANK(A222),0,IF(AND(ISERROR(VLOOKUP(VLOOKUP(A222,ishod_substance!A:G,7,0),$B$4:B221,1,0))=TRUE,VLOOKUP(A222,ishod_substance!A:G,7,0)&gt;0),VLOOKUP(A222,ishod_substance!A:G,7,0),0))</f>
        <v>#N/A</v>
      </c>
      <c r="C222" s="78" t="e">
        <f t="shared" si="15"/>
        <v>#N/A</v>
      </c>
      <c r="D222" s="61" t="e">
        <f>VLOOKUP(C222,quide!A:B,2,0)</f>
        <v>#N/A</v>
      </c>
      <c r="E222" s="62" t="e">
        <f>VLOOKUP(C222,quide!$A$1:K1216,3,0)</f>
        <v>#N/A</v>
      </c>
      <c r="F222" s="62" t="e">
        <f>VLOOKUP(C222,quide!$A$1:K1216,5,0)</f>
        <v>#N/A</v>
      </c>
      <c r="G222" s="63" t="e">
        <f t="shared" si="16"/>
        <v>#N/A</v>
      </c>
      <c r="H222" s="62">
        <f>IFERROR(VLOOKUP(B222,tbl5cc_piv!A:D,4,0),0)</f>
        <v>0</v>
      </c>
      <c r="I222" s="62">
        <f t="shared" si="17"/>
        <v>0</v>
      </c>
      <c r="J222" s="62">
        <f t="shared" si="18"/>
        <v>0</v>
      </c>
      <c r="K222" s="62">
        <f t="shared" si="19"/>
        <v>0</v>
      </c>
    </row>
    <row r="223" spans="1:11" x14ac:dyDescent="0.25">
      <c r="A223">
        <v>218</v>
      </c>
      <c r="B223" t="e">
        <f>IF(ISBLANK(A223),0,IF(AND(ISERROR(VLOOKUP(VLOOKUP(A223,ishod_substance!A:G,7,0),$B$4:B222,1,0))=TRUE,VLOOKUP(A223,ishod_substance!A:G,7,0)&gt;0),VLOOKUP(A223,ishod_substance!A:G,7,0),0))</f>
        <v>#N/A</v>
      </c>
      <c r="C223" s="78" t="e">
        <f t="shared" si="15"/>
        <v>#N/A</v>
      </c>
      <c r="D223" s="61" t="e">
        <f>VLOOKUP(C223,quide!A:B,2,0)</f>
        <v>#N/A</v>
      </c>
      <c r="E223" s="62" t="e">
        <f>VLOOKUP(C223,quide!$A$1:K1217,3,0)</f>
        <v>#N/A</v>
      </c>
      <c r="F223" s="62" t="e">
        <f>VLOOKUP(C223,quide!$A$1:K1217,5,0)</f>
        <v>#N/A</v>
      </c>
      <c r="G223" s="63" t="e">
        <f t="shared" si="16"/>
        <v>#N/A</v>
      </c>
      <c r="H223" s="62">
        <f>IFERROR(VLOOKUP(B223,tbl5cc_piv!A:D,4,0),0)</f>
        <v>0</v>
      </c>
      <c r="I223" s="62">
        <f t="shared" si="17"/>
        <v>0</v>
      </c>
      <c r="J223" s="62">
        <f t="shared" si="18"/>
        <v>0</v>
      </c>
      <c r="K223" s="62">
        <f t="shared" si="19"/>
        <v>0</v>
      </c>
    </row>
    <row r="224" spans="1:11" x14ac:dyDescent="0.25">
      <c r="A224">
        <v>219</v>
      </c>
      <c r="B224" t="e">
        <f>IF(ISBLANK(A224),0,IF(AND(ISERROR(VLOOKUP(VLOOKUP(A224,ishod_substance!A:G,7,0),$B$4:B223,1,0))=TRUE,VLOOKUP(A224,ishod_substance!A:G,7,0)&gt;0),VLOOKUP(A224,ishod_substance!A:G,7,0),0))</f>
        <v>#N/A</v>
      </c>
      <c r="C224" s="78" t="e">
        <f t="shared" si="15"/>
        <v>#N/A</v>
      </c>
      <c r="D224" s="61" t="e">
        <f>VLOOKUP(C224,quide!A:B,2,0)</f>
        <v>#N/A</v>
      </c>
      <c r="E224" s="62" t="e">
        <f>VLOOKUP(C224,quide!$A$1:K1218,3,0)</f>
        <v>#N/A</v>
      </c>
      <c r="F224" s="62" t="e">
        <f>VLOOKUP(C224,quide!$A$1:K1218,5,0)</f>
        <v>#N/A</v>
      </c>
      <c r="G224" s="63" t="e">
        <f t="shared" si="16"/>
        <v>#N/A</v>
      </c>
      <c r="H224" s="62">
        <f>IFERROR(VLOOKUP(B224,tbl5cc_piv!A:D,4,0),0)</f>
        <v>0</v>
      </c>
      <c r="I224" s="62">
        <f t="shared" si="17"/>
        <v>0</v>
      </c>
      <c r="J224" s="62">
        <f t="shared" si="18"/>
        <v>0</v>
      </c>
      <c r="K224" s="62">
        <f t="shared" si="19"/>
        <v>0</v>
      </c>
    </row>
    <row r="225" spans="1:11" x14ac:dyDescent="0.25">
      <c r="A225">
        <v>220</v>
      </c>
      <c r="B225" t="e">
        <f>IF(ISBLANK(A225),0,IF(AND(ISERROR(VLOOKUP(VLOOKUP(A225,ishod_substance!A:G,7,0),$B$4:B224,1,0))=TRUE,VLOOKUP(A225,ishod_substance!A:G,7,0)&gt;0),VLOOKUP(A225,ishod_substance!A:G,7,0),0))</f>
        <v>#N/A</v>
      </c>
      <c r="C225" s="78" t="e">
        <f t="shared" si="15"/>
        <v>#N/A</v>
      </c>
      <c r="D225" s="61" t="e">
        <f>VLOOKUP(C225,quide!A:B,2,0)</f>
        <v>#N/A</v>
      </c>
      <c r="E225" s="62" t="e">
        <f>VLOOKUP(C225,quide!$A$1:K1219,3,0)</f>
        <v>#N/A</v>
      </c>
      <c r="F225" s="62" t="e">
        <f>VLOOKUP(C225,quide!$A$1:K1219,5,0)</f>
        <v>#N/A</v>
      </c>
      <c r="G225" s="63" t="e">
        <f t="shared" si="16"/>
        <v>#N/A</v>
      </c>
      <c r="H225" s="62">
        <f>IFERROR(VLOOKUP(B225,tbl5cc_piv!A:D,4,0),0)</f>
        <v>0</v>
      </c>
      <c r="I225" s="62">
        <f t="shared" si="17"/>
        <v>0</v>
      </c>
      <c r="J225" s="62">
        <f t="shared" si="18"/>
        <v>0</v>
      </c>
      <c r="K225" s="62">
        <f t="shared" si="19"/>
        <v>0</v>
      </c>
    </row>
    <row r="226" spans="1:11" x14ac:dyDescent="0.25">
      <c r="A226">
        <v>221</v>
      </c>
      <c r="B226" t="e">
        <f>IF(ISBLANK(A226),0,IF(AND(ISERROR(VLOOKUP(VLOOKUP(A226,ishod_substance!A:G,7,0),$B$4:B225,1,0))=TRUE,VLOOKUP(A226,ishod_substance!A:G,7,0)&gt;0),VLOOKUP(A226,ishod_substance!A:G,7,0),0))</f>
        <v>#N/A</v>
      </c>
      <c r="C226" s="78" t="e">
        <f t="shared" si="15"/>
        <v>#N/A</v>
      </c>
      <c r="D226" s="61" t="e">
        <f>VLOOKUP(C226,quide!A:B,2,0)</f>
        <v>#N/A</v>
      </c>
      <c r="E226" s="62" t="e">
        <f>VLOOKUP(C226,quide!$A$1:K1220,3,0)</f>
        <v>#N/A</v>
      </c>
      <c r="F226" s="62" t="e">
        <f>VLOOKUP(C226,quide!$A$1:K1220,5,0)</f>
        <v>#N/A</v>
      </c>
      <c r="G226" s="63" t="e">
        <f t="shared" si="16"/>
        <v>#N/A</v>
      </c>
      <c r="H226" s="62">
        <f>IFERROR(VLOOKUP(B226,tbl5cc_piv!A:D,4,0),0)</f>
        <v>0</v>
      </c>
      <c r="I226" s="62">
        <f t="shared" si="17"/>
        <v>0</v>
      </c>
      <c r="J226" s="62">
        <f t="shared" si="18"/>
        <v>0</v>
      </c>
      <c r="K226" s="62">
        <f t="shared" si="19"/>
        <v>0</v>
      </c>
    </row>
    <row r="227" spans="1:11" x14ac:dyDescent="0.25">
      <c r="A227">
        <v>222</v>
      </c>
      <c r="B227" t="e">
        <f>IF(ISBLANK(A227),0,IF(AND(ISERROR(VLOOKUP(VLOOKUP(A227,ishod_substance!A:G,7,0),$B$4:B226,1,0))=TRUE,VLOOKUP(A227,ishod_substance!A:G,7,0)&gt;0),VLOOKUP(A227,ishod_substance!A:G,7,0),0))</f>
        <v>#N/A</v>
      </c>
      <c r="C227" s="78" t="e">
        <f t="shared" si="15"/>
        <v>#N/A</v>
      </c>
      <c r="D227" s="61" t="e">
        <f>VLOOKUP(C227,quide!A:B,2,0)</f>
        <v>#N/A</v>
      </c>
      <c r="E227" s="62" t="e">
        <f>VLOOKUP(C227,quide!$A$1:K1221,3,0)</f>
        <v>#N/A</v>
      </c>
      <c r="F227" s="62" t="e">
        <f>VLOOKUP(C227,quide!$A$1:K1221,5,0)</f>
        <v>#N/A</v>
      </c>
      <c r="G227" s="63" t="e">
        <f t="shared" si="16"/>
        <v>#N/A</v>
      </c>
      <c r="H227" s="62">
        <f>IFERROR(VLOOKUP(B227,tbl5cc_piv!A:D,4,0),0)</f>
        <v>0</v>
      </c>
      <c r="I227" s="62">
        <f t="shared" si="17"/>
        <v>0</v>
      </c>
      <c r="J227" s="62">
        <f t="shared" si="18"/>
        <v>0</v>
      </c>
      <c r="K227" s="62">
        <f t="shared" si="19"/>
        <v>0</v>
      </c>
    </row>
    <row r="228" spans="1:11" x14ac:dyDescent="0.25">
      <c r="A228">
        <v>223</v>
      </c>
      <c r="B228" t="e">
        <f>IF(ISBLANK(A228),0,IF(AND(ISERROR(VLOOKUP(VLOOKUP(A228,ishod_substance!A:G,7,0),$B$4:B227,1,0))=TRUE,VLOOKUP(A228,ishod_substance!A:G,7,0)&gt;0),VLOOKUP(A228,ishod_substance!A:G,7,0),0))</f>
        <v>#N/A</v>
      </c>
      <c r="C228" s="78" t="e">
        <f t="shared" si="15"/>
        <v>#N/A</v>
      </c>
      <c r="D228" s="61" t="e">
        <f>VLOOKUP(C228,quide!A:B,2,0)</f>
        <v>#N/A</v>
      </c>
      <c r="E228" s="62" t="e">
        <f>VLOOKUP(C228,quide!$A$1:K1222,3,0)</f>
        <v>#N/A</v>
      </c>
      <c r="F228" s="62" t="e">
        <f>VLOOKUP(C228,quide!$A$1:K1222,5,0)</f>
        <v>#N/A</v>
      </c>
      <c r="G228" s="63" t="e">
        <f t="shared" si="16"/>
        <v>#N/A</v>
      </c>
      <c r="H228" s="62">
        <f>IFERROR(VLOOKUP(B228,tbl5cc_piv!A:D,4,0),0)</f>
        <v>0</v>
      </c>
      <c r="I228" s="62">
        <f t="shared" si="17"/>
        <v>0</v>
      </c>
      <c r="J228" s="62">
        <f t="shared" si="18"/>
        <v>0</v>
      </c>
      <c r="K228" s="62">
        <f t="shared" si="19"/>
        <v>0</v>
      </c>
    </row>
    <row r="229" spans="1:11" x14ac:dyDescent="0.25">
      <c r="A229">
        <v>224</v>
      </c>
      <c r="B229" t="e">
        <f>IF(ISBLANK(A229),0,IF(AND(ISERROR(VLOOKUP(VLOOKUP(A229,ishod_substance!A:G,7,0),$B$4:B228,1,0))=TRUE,VLOOKUP(A229,ishod_substance!A:G,7,0)&gt;0),VLOOKUP(A229,ishod_substance!A:G,7,0),0))</f>
        <v>#N/A</v>
      </c>
      <c r="C229" s="78" t="e">
        <f t="shared" si="15"/>
        <v>#N/A</v>
      </c>
      <c r="D229" s="61" t="e">
        <f>VLOOKUP(C229,quide!A:B,2,0)</f>
        <v>#N/A</v>
      </c>
      <c r="E229" s="62" t="e">
        <f>VLOOKUP(C229,quide!$A$1:K1223,3,0)</f>
        <v>#N/A</v>
      </c>
      <c r="F229" s="62" t="e">
        <f>VLOOKUP(C229,quide!$A$1:K1223,5,0)</f>
        <v>#N/A</v>
      </c>
      <c r="G229" s="63" t="e">
        <f t="shared" si="16"/>
        <v>#N/A</v>
      </c>
      <c r="H229" s="62">
        <f>IFERROR(VLOOKUP(B229,tbl5cc_piv!A:D,4,0),0)</f>
        <v>0</v>
      </c>
      <c r="I229" s="62">
        <f t="shared" si="17"/>
        <v>0</v>
      </c>
      <c r="J229" s="62">
        <f t="shared" si="18"/>
        <v>0</v>
      </c>
      <c r="K229" s="62">
        <f t="shared" si="19"/>
        <v>0</v>
      </c>
    </row>
    <row r="230" spans="1:11" x14ac:dyDescent="0.25">
      <c r="A230">
        <v>225</v>
      </c>
      <c r="B230" t="e">
        <f>IF(ISBLANK(A230),0,IF(AND(ISERROR(VLOOKUP(VLOOKUP(A230,ishod_substance!A:G,7,0),$B$4:B229,1,0))=TRUE,VLOOKUP(A230,ishod_substance!A:G,7,0)&gt;0),VLOOKUP(A230,ishod_substance!A:G,7,0),0))</f>
        <v>#N/A</v>
      </c>
      <c r="C230" s="78" t="e">
        <f t="shared" si="15"/>
        <v>#N/A</v>
      </c>
      <c r="D230" s="61" t="e">
        <f>VLOOKUP(C230,quide!A:B,2,0)</f>
        <v>#N/A</v>
      </c>
      <c r="E230" s="62" t="e">
        <f>VLOOKUP(C230,quide!$A$1:K1224,3,0)</f>
        <v>#N/A</v>
      </c>
      <c r="F230" s="62" t="e">
        <f>VLOOKUP(C230,quide!$A$1:K1224,5,0)</f>
        <v>#N/A</v>
      </c>
      <c r="G230" s="63" t="e">
        <f t="shared" si="16"/>
        <v>#N/A</v>
      </c>
      <c r="H230" s="62">
        <f>IFERROR(VLOOKUP(B230,tbl5cc_piv!A:D,4,0),0)</f>
        <v>0</v>
      </c>
      <c r="I230" s="62">
        <f t="shared" si="17"/>
        <v>0</v>
      </c>
      <c r="J230" s="62">
        <f t="shared" si="18"/>
        <v>0</v>
      </c>
      <c r="K230" s="62">
        <f t="shared" si="19"/>
        <v>0</v>
      </c>
    </row>
    <row r="231" spans="1:11" x14ac:dyDescent="0.25">
      <c r="A231">
        <v>226</v>
      </c>
      <c r="B231" t="e">
        <f>IF(ISBLANK(A231),0,IF(AND(ISERROR(VLOOKUP(VLOOKUP(A231,ishod_substance!A:G,7,0),$B$4:B230,1,0))=TRUE,VLOOKUP(A231,ishod_substance!A:G,7,0)&gt;0),VLOOKUP(A231,ishod_substance!A:G,7,0),0))</f>
        <v>#N/A</v>
      </c>
      <c r="C231" s="78" t="e">
        <f t="shared" si="15"/>
        <v>#N/A</v>
      </c>
      <c r="D231" s="61" t="e">
        <f>VLOOKUP(C231,quide!A:B,2,0)</f>
        <v>#N/A</v>
      </c>
      <c r="E231" s="62" t="e">
        <f>VLOOKUP(C231,quide!$A$1:K1225,3,0)</f>
        <v>#N/A</v>
      </c>
      <c r="F231" s="62" t="e">
        <f>VLOOKUP(C231,quide!$A$1:K1225,5,0)</f>
        <v>#N/A</v>
      </c>
      <c r="G231" s="63" t="e">
        <f t="shared" si="16"/>
        <v>#N/A</v>
      </c>
      <c r="H231" s="62">
        <f>IFERROR(VLOOKUP(B231,tbl5cc_piv!A:D,4,0),0)</f>
        <v>0</v>
      </c>
      <c r="I231" s="62">
        <f t="shared" si="17"/>
        <v>0</v>
      </c>
      <c r="J231" s="62">
        <f t="shared" si="18"/>
        <v>0</v>
      </c>
      <c r="K231" s="62">
        <f t="shared" si="19"/>
        <v>0</v>
      </c>
    </row>
    <row r="232" spans="1:11" x14ac:dyDescent="0.25">
      <c r="A232">
        <v>227</v>
      </c>
      <c r="B232" t="e">
        <f>IF(ISBLANK(A232),0,IF(AND(ISERROR(VLOOKUP(VLOOKUP(A232,ishod_substance!A:G,7,0),$B$4:B231,1,0))=TRUE,VLOOKUP(A232,ishod_substance!A:G,7,0)&gt;0),VLOOKUP(A232,ishod_substance!A:G,7,0),0))</f>
        <v>#N/A</v>
      </c>
      <c r="C232" s="78" t="e">
        <f t="shared" si="15"/>
        <v>#N/A</v>
      </c>
      <c r="D232" s="61" t="e">
        <f>VLOOKUP(C232,quide!A:B,2,0)</f>
        <v>#N/A</v>
      </c>
      <c r="E232" s="62" t="e">
        <f>VLOOKUP(C232,quide!$A$1:K1226,3,0)</f>
        <v>#N/A</v>
      </c>
      <c r="F232" s="62" t="e">
        <f>VLOOKUP(C232,quide!$A$1:K1226,5,0)</f>
        <v>#N/A</v>
      </c>
      <c r="G232" s="63" t="e">
        <f t="shared" si="16"/>
        <v>#N/A</v>
      </c>
      <c r="H232" s="62">
        <f>IFERROR(VLOOKUP(B232,tbl5cc_piv!A:D,4,0),0)</f>
        <v>0</v>
      </c>
      <c r="I232" s="62">
        <f t="shared" si="17"/>
        <v>0</v>
      </c>
      <c r="J232" s="62">
        <f t="shared" si="18"/>
        <v>0</v>
      </c>
      <c r="K232" s="62">
        <f t="shared" si="19"/>
        <v>0</v>
      </c>
    </row>
    <row r="233" spans="1:11" x14ac:dyDescent="0.25">
      <c r="A233">
        <v>228</v>
      </c>
      <c r="B233" t="e">
        <f>IF(ISBLANK(A233),0,IF(AND(ISERROR(VLOOKUP(VLOOKUP(A233,ishod_substance!A:G,7,0),$B$4:B232,1,0))=TRUE,VLOOKUP(A233,ishod_substance!A:G,7,0)&gt;0),VLOOKUP(A233,ishod_substance!A:G,7,0),0))</f>
        <v>#N/A</v>
      </c>
      <c r="C233" s="78" t="e">
        <f t="shared" si="15"/>
        <v>#N/A</v>
      </c>
      <c r="D233" s="61" t="e">
        <f>VLOOKUP(C233,quide!A:B,2,0)</f>
        <v>#N/A</v>
      </c>
      <c r="E233" s="62" t="e">
        <f>VLOOKUP(C233,quide!$A$1:K1227,3,0)</f>
        <v>#N/A</v>
      </c>
      <c r="F233" s="62" t="e">
        <f>VLOOKUP(C233,quide!$A$1:K1227,5,0)</f>
        <v>#N/A</v>
      </c>
      <c r="G233" s="63" t="e">
        <f t="shared" si="16"/>
        <v>#N/A</v>
      </c>
      <c r="H233" s="62">
        <f>IFERROR(VLOOKUP(B233,tbl5cc_piv!A:D,4,0),0)</f>
        <v>0</v>
      </c>
      <c r="I233" s="62">
        <f t="shared" si="17"/>
        <v>0</v>
      </c>
      <c r="J233" s="62">
        <f t="shared" si="18"/>
        <v>0</v>
      </c>
      <c r="K233" s="62">
        <f t="shared" si="19"/>
        <v>0</v>
      </c>
    </row>
    <row r="234" spans="1:11" x14ac:dyDescent="0.25">
      <c r="A234">
        <v>229</v>
      </c>
      <c r="B234" t="e">
        <f>IF(ISBLANK(A234),0,IF(AND(ISERROR(VLOOKUP(VLOOKUP(A234,ishod_substance!A:G,7,0),$B$4:B233,1,0))=TRUE,VLOOKUP(A234,ishod_substance!A:G,7,0)&gt;0),VLOOKUP(A234,ishod_substance!A:G,7,0),0))</f>
        <v>#N/A</v>
      </c>
      <c r="C234" s="78" t="e">
        <f t="shared" si="15"/>
        <v>#N/A</v>
      </c>
      <c r="D234" s="61" t="e">
        <f>VLOOKUP(C234,quide!A:B,2,0)</f>
        <v>#N/A</v>
      </c>
      <c r="E234" s="62" t="e">
        <f>VLOOKUP(C234,quide!$A$1:K1228,3,0)</f>
        <v>#N/A</v>
      </c>
      <c r="F234" s="62" t="e">
        <f>VLOOKUP(C234,quide!$A$1:K1228,5,0)</f>
        <v>#N/A</v>
      </c>
      <c r="G234" s="63" t="e">
        <f t="shared" si="16"/>
        <v>#N/A</v>
      </c>
      <c r="H234" s="62">
        <f>IFERROR(VLOOKUP(B234,tbl5cc_piv!A:D,4,0),0)</f>
        <v>0</v>
      </c>
      <c r="I234" s="62">
        <f t="shared" si="17"/>
        <v>0</v>
      </c>
      <c r="J234" s="62">
        <f t="shared" si="18"/>
        <v>0</v>
      </c>
      <c r="K234" s="62">
        <f t="shared" si="19"/>
        <v>0</v>
      </c>
    </row>
    <row r="235" spans="1:11" x14ac:dyDescent="0.25">
      <c r="A235">
        <v>230</v>
      </c>
      <c r="B235" t="e">
        <f>IF(ISBLANK(A235),0,IF(AND(ISERROR(VLOOKUP(VLOOKUP(A235,ishod_substance!A:G,7,0),$B$4:B234,1,0))=TRUE,VLOOKUP(A235,ishod_substance!A:G,7,0)&gt;0),VLOOKUP(A235,ishod_substance!A:G,7,0),0))</f>
        <v>#N/A</v>
      </c>
      <c r="C235" s="78" t="e">
        <f t="shared" si="15"/>
        <v>#N/A</v>
      </c>
      <c r="D235" s="61" t="e">
        <f>VLOOKUP(C235,quide!A:B,2,0)</f>
        <v>#N/A</v>
      </c>
      <c r="E235" s="62" t="e">
        <f>VLOOKUP(C235,quide!$A$1:K1229,3,0)</f>
        <v>#N/A</v>
      </c>
      <c r="F235" s="62" t="e">
        <f>VLOOKUP(C235,quide!$A$1:K1229,5,0)</f>
        <v>#N/A</v>
      </c>
      <c r="G235" s="63" t="e">
        <f t="shared" si="16"/>
        <v>#N/A</v>
      </c>
      <c r="H235" s="62">
        <f>IFERROR(VLOOKUP(B235,tbl5cc_piv!A:D,4,0),0)</f>
        <v>0</v>
      </c>
      <c r="I235" s="62">
        <f t="shared" si="17"/>
        <v>0</v>
      </c>
      <c r="J235" s="62">
        <f t="shared" si="18"/>
        <v>0</v>
      </c>
      <c r="K235" s="62">
        <f t="shared" si="19"/>
        <v>0</v>
      </c>
    </row>
    <row r="236" spans="1:11" x14ac:dyDescent="0.25">
      <c r="A236">
        <v>231</v>
      </c>
      <c r="B236" t="e">
        <f>IF(ISBLANK(A236),0,IF(AND(ISERROR(VLOOKUP(VLOOKUP(A236,ishod_substance!A:G,7,0),$B$4:B235,1,0))=TRUE,VLOOKUP(A236,ishod_substance!A:G,7,0)&gt;0),VLOOKUP(A236,ishod_substance!A:G,7,0),0))</f>
        <v>#N/A</v>
      </c>
      <c r="C236" s="78" t="e">
        <f t="shared" si="15"/>
        <v>#N/A</v>
      </c>
      <c r="D236" s="61" t="e">
        <f>VLOOKUP(C236,quide!A:B,2,0)</f>
        <v>#N/A</v>
      </c>
      <c r="E236" s="62" t="e">
        <f>VLOOKUP(C236,quide!$A$1:K1230,3,0)</f>
        <v>#N/A</v>
      </c>
      <c r="F236" s="62" t="e">
        <f>VLOOKUP(C236,quide!$A$1:K1230,5,0)</f>
        <v>#N/A</v>
      </c>
      <c r="G236" s="63" t="e">
        <f t="shared" si="16"/>
        <v>#N/A</v>
      </c>
      <c r="H236" s="62">
        <f>IFERROR(VLOOKUP(B236,tbl5cc_piv!A:D,4,0),0)</f>
        <v>0</v>
      </c>
      <c r="I236" s="62">
        <f t="shared" si="17"/>
        <v>0</v>
      </c>
      <c r="J236" s="62">
        <f t="shared" si="18"/>
        <v>0</v>
      </c>
      <c r="K236" s="62">
        <f t="shared" si="19"/>
        <v>0</v>
      </c>
    </row>
    <row r="237" spans="1:11" x14ac:dyDescent="0.25">
      <c r="A237">
        <v>232</v>
      </c>
      <c r="B237" t="e">
        <f>IF(ISBLANK(A237),0,IF(AND(ISERROR(VLOOKUP(VLOOKUP(A237,ishod_substance!A:G,7,0),$B$4:B236,1,0))=TRUE,VLOOKUP(A237,ishod_substance!A:G,7,0)&gt;0),VLOOKUP(A237,ishod_substance!A:G,7,0),0))</f>
        <v>#N/A</v>
      </c>
      <c r="C237" s="78" t="e">
        <f t="shared" si="15"/>
        <v>#N/A</v>
      </c>
      <c r="D237" s="61" t="e">
        <f>VLOOKUP(C237,quide!A:B,2,0)</f>
        <v>#N/A</v>
      </c>
      <c r="E237" s="62" t="e">
        <f>VLOOKUP(C237,quide!$A$1:K1231,3,0)</f>
        <v>#N/A</v>
      </c>
      <c r="F237" s="62" t="e">
        <f>VLOOKUP(C237,quide!$A$1:K1231,5,0)</f>
        <v>#N/A</v>
      </c>
      <c r="G237" s="63" t="e">
        <f t="shared" si="16"/>
        <v>#N/A</v>
      </c>
      <c r="H237" s="62">
        <f>IFERROR(VLOOKUP(B237,tbl5cc_piv!A:D,4,0),0)</f>
        <v>0</v>
      </c>
      <c r="I237" s="62">
        <f t="shared" si="17"/>
        <v>0</v>
      </c>
      <c r="J237" s="62">
        <f t="shared" si="18"/>
        <v>0</v>
      </c>
      <c r="K237" s="62">
        <f t="shared" si="19"/>
        <v>0</v>
      </c>
    </row>
    <row r="238" spans="1:11" x14ac:dyDescent="0.25">
      <c r="A238">
        <v>233</v>
      </c>
      <c r="B238" t="e">
        <f>IF(ISBLANK(A238),0,IF(AND(ISERROR(VLOOKUP(VLOOKUP(A238,ishod_substance!A:G,7,0),$B$4:B237,1,0))=TRUE,VLOOKUP(A238,ishod_substance!A:G,7,0)&gt;0),VLOOKUP(A238,ishod_substance!A:G,7,0),0))</f>
        <v>#N/A</v>
      </c>
      <c r="C238" s="78" t="e">
        <f t="shared" si="15"/>
        <v>#N/A</v>
      </c>
      <c r="D238" s="61" t="e">
        <f>VLOOKUP(C238,quide!A:B,2,0)</f>
        <v>#N/A</v>
      </c>
      <c r="E238" s="62" t="e">
        <f>VLOOKUP(C238,quide!$A$1:K1232,3,0)</f>
        <v>#N/A</v>
      </c>
      <c r="F238" s="62" t="e">
        <f>VLOOKUP(C238,quide!$A$1:K1232,5,0)</f>
        <v>#N/A</v>
      </c>
      <c r="G238" s="63" t="e">
        <f t="shared" si="16"/>
        <v>#N/A</v>
      </c>
      <c r="H238" s="62">
        <f>IFERROR(VLOOKUP(B238,tbl5cc_piv!A:D,4,0),0)</f>
        <v>0</v>
      </c>
      <c r="I238" s="62">
        <f t="shared" si="17"/>
        <v>0</v>
      </c>
      <c r="J238" s="62">
        <f t="shared" si="18"/>
        <v>0</v>
      </c>
      <c r="K238" s="62">
        <f t="shared" si="19"/>
        <v>0</v>
      </c>
    </row>
    <row r="239" spans="1:11" x14ac:dyDescent="0.25">
      <c r="A239">
        <v>234</v>
      </c>
      <c r="B239" t="e">
        <f>IF(ISBLANK(A239),0,IF(AND(ISERROR(VLOOKUP(VLOOKUP(A239,ishod_substance!A:G,7,0),$B$4:B238,1,0))=TRUE,VLOOKUP(A239,ishod_substance!A:G,7,0)&gt;0),VLOOKUP(A239,ishod_substance!A:G,7,0),0))</f>
        <v>#N/A</v>
      </c>
      <c r="C239" s="78" t="e">
        <f t="shared" si="15"/>
        <v>#N/A</v>
      </c>
      <c r="D239" s="61" t="e">
        <f>VLOOKUP(C239,quide!A:B,2,0)</f>
        <v>#N/A</v>
      </c>
      <c r="E239" s="62" t="e">
        <f>VLOOKUP(C239,quide!$A$1:K1233,3,0)</f>
        <v>#N/A</v>
      </c>
      <c r="F239" s="62" t="e">
        <f>VLOOKUP(C239,quide!$A$1:K1233,5,0)</f>
        <v>#N/A</v>
      </c>
      <c r="G239" s="63" t="e">
        <f t="shared" si="16"/>
        <v>#N/A</v>
      </c>
      <c r="H239" s="62">
        <f>IFERROR(VLOOKUP(B239,tbl5cc_piv!A:D,4,0),0)</f>
        <v>0</v>
      </c>
      <c r="I239" s="62">
        <f t="shared" si="17"/>
        <v>0</v>
      </c>
      <c r="J239" s="62">
        <f t="shared" si="18"/>
        <v>0</v>
      </c>
      <c r="K239" s="62">
        <f t="shared" si="19"/>
        <v>0</v>
      </c>
    </row>
    <row r="240" spans="1:11" x14ac:dyDescent="0.25">
      <c r="A240">
        <v>235</v>
      </c>
      <c r="B240" t="e">
        <f>IF(ISBLANK(A240),0,IF(AND(ISERROR(VLOOKUP(VLOOKUP(A240,ishod_substance!A:G,7,0),$B$4:B239,1,0))=TRUE,VLOOKUP(A240,ishod_substance!A:G,7,0)&gt;0),VLOOKUP(A240,ishod_substance!A:G,7,0),0))</f>
        <v>#N/A</v>
      </c>
      <c r="C240" s="78" t="e">
        <f t="shared" si="15"/>
        <v>#N/A</v>
      </c>
      <c r="D240" s="61" t="e">
        <f>VLOOKUP(C240,quide!A:B,2,0)</f>
        <v>#N/A</v>
      </c>
      <c r="E240" s="62" t="e">
        <f>VLOOKUP(C240,quide!$A$1:K1234,3,0)</f>
        <v>#N/A</v>
      </c>
      <c r="F240" s="62" t="e">
        <f>VLOOKUP(C240,quide!$A$1:K1234,5,0)</f>
        <v>#N/A</v>
      </c>
      <c r="G240" s="63" t="e">
        <f t="shared" si="16"/>
        <v>#N/A</v>
      </c>
      <c r="H240" s="62">
        <f>IFERROR(VLOOKUP(B240,tbl5cc_piv!A:D,4,0),0)</f>
        <v>0</v>
      </c>
      <c r="I240" s="62">
        <f t="shared" si="17"/>
        <v>0</v>
      </c>
      <c r="J240" s="62">
        <f t="shared" si="18"/>
        <v>0</v>
      </c>
      <c r="K240" s="62">
        <f t="shared" si="19"/>
        <v>0</v>
      </c>
    </row>
    <row r="241" spans="1:11" x14ac:dyDescent="0.25">
      <c r="A241">
        <v>236</v>
      </c>
      <c r="B241" t="e">
        <f>IF(ISBLANK(A241),0,IF(AND(ISERROR(VLOOKUP(VLOOKUP(A241,ishod_substance!A:G,7,0),$B$4:B240,1,0))=TRUE,VLOOKUP(A241,ishod_substance!A:G,7,0)&gt;0),VLOOKUP(A241,ishod_substance!A:G,7,0),0))</f>
        <v>#N/A</v>
      </c>
      <c r="C241" s="78" t="e">
        <f t="shared" si="15"/>
        <v>#N/A</v>
      </c>
      <c r="D241" s="61" t="e">
        <f>VLOOKUP(C241,quide!A:B,2,0)</f>
        <v>#N/A</v>
      </c>
      <c r="E241" s="62" t="e">
        <f>VLOOKUP(C241,quide!$A$1:K1235,3,0)</f>
        <v>#N/A</v>
      </c>
      <c r="F241" s="62" t="e">
        <f>VLOOKUP(C241,quide!$A$1:K1235,5,0)</f>
        <v>#N/A</v>
      </c>
      <c r="G241" s="63" t="e">
        <f t="shared" si="16"/>
        <v>#N/A</v>
      </c>
      <c r="H241" s="62">
        <f>IFERROR(VLOOKUP(B241,tbl5cc_piv!A:D,4,0),0)</f>
        <v>0</v>
      </c>
      <c r="I241" s="62">
        <f t="shared" si="17"/>
        <v>0</v>
      </c>
      <c r="J241" s="62">
        <f t="shared" si="18"/>
        <v>0</v>
      </c>
      <c r="K241" s="62">
        <f t="shared" si="19"/>
        <v>0</v>
      </c>
    </row>
    <row r="242" spans="1:11" x14ac:dyDescent="0.25">
      <c r="A242">
        <v>237</v>
      </c>
      <c r="B242" t="e">
        <f>IF(ISBLANK(A242),0,IF(AND(ISERROR(VLOOKUP(VLOOKUP(A242,ishod_substance!A:G,7,0),$B$4:B241,1,0))=TRUE,VLOOKUP(A242,ishod_substance!A:G,7,0)&gt;0),VLOOKUP(A242,ishod_substance!A:G,7,0),0))</f>
        <v>#N/A</v>
      </c>
      <c r="C242" s="78" t="e">
        <f t="shared" si="15"/>
        <v>#N/A</v>
      </c>
      <c r="D242" s="61" t="e">
        <f>VLOOKUP(C242,quide!A:B,2,0)</f>
        <v>#N/A</v>
      </c>
      <c r="E242" s="62" t="e">
        <f>VLOOKUP(C242,quide!$A$1:K1236,3,0)</f>
        <v>#N/A</v>
      </c>
      <c r="F242" s="62" t="e">
        <f>VLOOKUP(C242,quide!$A$1:K1236,5,0)</f>
        <v>#N/A</v>
      </c>
      <c r="G242" s="63" t="e">
        <f t="shared" si="16"/>
        <v>#N/A</v>
      </c>
      <c r="H242" s="62">
        <f>IFERROR(VLOOKUP(B242,tbl5cc_piv!A:D,4,0),0)</f>
        <v>0</v>
      </c>
      <c r="I242" s="62">
        <f t="shared" si="17"/>
        <v>0</v>
      </c>
      <c r="J242" s="62">
        <f t="shared" si="18"/>
        <v>0</v>
      </c>
      <c r="K242" s="62">
        <f t="shared" si="19"/>
        <v>0</v>
      </c>
    </row>
    <row r="243" spans="1:11" x14ac:dyDescent="0.25">
      <c r="A243">
        <v>238</v>
      </c>
      <c r="B243" t="e">
        <f>IF(ISBLANK(A243),0,IF(AND(ISERROR(VLOOKUP(VLOOKUP(A243,ishod_substance!A:G,7,0),$B$4:B242,1,0))=TRUE,VLOOKUP(A243,ishod_substance!A:G,7,0)&gt;0),VLOOKUP(A243,ishod_substance!A:G,7,0),0))</f>
        <v>#N/A</v>
      </c>
      <c r="C243" s="78" t="e">
        <f t="shared" si="15"/>
        <v>#N/A</v>
      </c>
      <c r="D243" s="61" t="e">
        <f>VLOOKUP(C243,quide!A:B,2,0)</f>
        <v>#N/A</v>
      </c>
      <c r="E243" s="62" t="e">
        <f>VLOOKUP(C243,quide!$A$1:K1237,3,0)</f>
        <v>#N/A</v>
      </c>
      <c r="F243" s="62" t="e">
        <f>VLOOKUP(C243,quide!$A$1:K1237,5,0)</f>
        <v>#N/A</v>
      </c>
      <c r="G243" s="63" t="e">
        <f t="shared" si="16"/>
        <v>#N/A</v>
      </c>
      <c r="H243" s="62">
        <f>IFERROR(VLOOKUP(B243,tbl5cc_piv!A:D,4,0),0)</f>
        <v>0</v>
      </c>
      <c r="I243" s="62">
        <f t="shared" si="17"/>
        <v>0</v>
      </c>
      <c r="J243" s="62">
        <f t="shared" si="18"/>
        <v>0</v>
      </c>
      <c r="K243" s="62">
        <f t="shared" si="19"/>
        <v>0</v>
      </c>
    </row>
    <row r="244" spans="1:11" x14ac:dyDescent="0.25">
      <c r="A244">
        <v>239</v>
      </c>
      <c r="B244" t="e">
        <f>IF(ISBLANK(A244),0,IF(AND(ISERROR(VLOOKUP(VLOOKUP(A244,ishod_substance!A:G,7,0),$B$4:B243,1,0))=TRUE,VLOOKUP(A244,ishod_substance!A:G,7,0)&gt;0),VLOOKUP(A244,ishod_substance!A:G,7,0),0))</f>
        <v>#N/A</v>
      </c>
      <c r="C244" s="78" t="e">
        <f t="shared" si="15"/>
        <v>#N/A</v>
      </c>
      <c r="D244" s="61" t="e">
        <f>VLOOKUP(C244,quide!A:B,2,0)</f>
        <v>#N/A</v>
      </c>
      <c r="E244" s="62" t="e">
        <f>VLOOKUP(C244,quide!$A$1:K1238,3,0)</f>
        <v>#N/A</v>
      </c>
      <c r="F244" s="62" t="e">
        <f>VLOOKUP(C244,quide!$A$1:K1238,5,0)</f>
        <v>#N/A</v>
      </c>
      <c r="G244" s="63" t="e">
        <f t="shared" si="16"/>
        <v>#N/A</v>
      </c>
      <c r="H244" s="62">
        <f>IFERROR(VLOOKUP(B244,tbl5cc_piv!A:D,4,0),0)</f>
        <v>0</v>
      </c>
      <c r="I244" s="62">
        <f t="shared" si="17"/>
        <v>0</v>
      </c>
      <c r="J244" s="62">
        <f t="shared" si="18"/>
        <v>0</v>
      </c>
      <c r="K244" s="62">
        <f t="shared" si="19"/>
        <v>0</v>
      </c>
    </row>
    <row r="245" spans="1:11" x14ac:dyDescent="0.25">
      <c r="A245">
        <v>240</v>
      </c>
      <c r="B245" t="e">
        <f>IF(ISBLANK(A245),0,IF(AND(ISERROR(VLOOKUP(VLOOKUP(A245,ishod_substance!A:G,7,0),$B$4:B244,1,0))=TRUE,VLOOKUP(A245,ishod_substance!A:G,7,0)&gt;0),VLOOKUP(A245,ishod_substance!A:G,7,0),0))</f>
        <v>#N/A</v>
      </c>
      <c r="C245" s="78" t="e">
        <f t="shared" si="15"/>
        <v>#N/A</v>
      </c>
      <c r="D245" s="61" t="e">
        <f>VLOOKUP(C245,quide!A:B,2,0)</f>
        <v>#N/A</v>
      </c>
      <c r="E245" s="62" t="e">
        <f>VLOOKUP(C245,quide!$A$1:K1239,3,0)</f>
        <v>#N/A</v>
      </c>
      <c r="F245" s="62" t="e">
        <f>VLOOKUP(C245,quide!$A$1:K1239,5,0)</f>
        <v>#N/A</v>
      </c>
      <c r="G245" s="63" t="e">
        <f t="shared" si="16"/>
        <v>#N/A</v>
      </c>
      <c r="H245" s="62">
        <f>IFERROR(VLOOKUP(B245,tbl5cc_piv!A:D,4,0),0)</f>
        <v>0</v>
      </c>
      <c r="I245" s="62">
        <f t="shared" si="17"/>
        <v>0</v>
      </c>
      <c r="J245" s="62">
        <f t="shared" si="18"/>
        <v>0</v>
      </c>
      <c r="K245" s="62">
        <f t="shared" si="19"/>
        <v>0</v>
      </c>
    </row>
    <row r="246" spans="1:11" x14ac:dyDescent="0.25">
      <c r="A246">
        <v>241</v>
      </c>
      <c r="B246" t="e">
        <f>IF(ISBLANK(A246),0,IF(AND(ISERROR(VLOOKUP(VLOOKUP(A246,ishod_substance!A:G,7,0),$B$4:B245,1,0))=TRUE,VLOOKUP(A246,ishod_substance!A:G,7,0)&gt;0),VLOOKUP(A246,ishod_substance!A:G,7,0),0))</f>
        <v>#N/A</v>
      </c>
      <c r="C246" s="78" t="e">
        <f t="shared" si="15"/>
        <v>#N/A</v>
      </c>
      <c r="D246" s="61" t="e">
        <f>VLOOKUP(C246,quide!A:B,2,0)</f>
        <v>#N/A</v>
      </c>
      <c r="E246" s="62" t="e">
        <f>VLOOKUP(C246,quide!$A$1:K1240,3,0)</f>
        <v>#N/A</v>
      </c>
      <c r="F246" s="62" t="e">
        <f>VLOOKUP(C246,quide!$A$1:K1240,5,0)</f>
        <v>#N/A</v>
      </c>
      <c r="G246" s="63" t="e">
        <f t="shared" si="16"/>
        <v>#N/A</v>
      </c>
      <c r="H246" s="62">
        <f>IFERROR(VLOOKUP(B246,tbl5cc_piv!A:D,4,0),0)</f>
        <v>0</v>
      </c>
      <c r="I246" s="62">
        <f t="shared" si="17"/>
        <v>0</v>
      </c>
      <c r="J246" s="62">
        <f t="shared" si="18"/>
        <v>0</v>
      </c>
      <c r="K246" s="62">
        <f t="shared" si="19"/>
        <v>0</v>
      </c>
    </row>
    <row r="247" spans="1:11" x14ac:dyDescent="0.25">
      <c r="A247">
        <v>242</v>
      </c>
      <c r="B247" t="e">
        <f>IF(ISBLANK(A247),0,IF(AND(ISERROR(VLOOKUP(VLOOKUP(A247,ishod_substance!A:G,7,0),$B$4:B246,1,0))=TRUE,VLOOKUP(A247,ishod_substance!A:G,7,0)&gt;0),VLOOKUP(A247,ishod_substance!A:G,7,0),0))</f>
        <v>#N/A</v>
      </c>
      <c r="C247" s="78" t="e">
        <f t="shared" si="15"/>
        <v>#N/A</v>
      </c>
      <c r="D247" s="61" t="e">
        <f>VLOOKUP(C247,quide!A:B,2,0)</f>
        <v>#N/A</v>
      </c>
      <c r="E247" s="62" t="e">
        <f>VLOOKUP(C247,quide!$A$1:K1241,3,0)</f>
        <v>#N/A</v>
      </c>
      <c r="F247" s="62" t="e">
        <f>VLOOKUP(C247,quide!$A$1:K1241,5,0)</f>
        <v>#N/A</v>
      </c>
      <c r="G247" s="63" t="e">
        <f t="shared" si="16"/>
        <v>#N/A</v>
      </c>
      <c r="H247" s="62">
        <f>IFERROR(VLOOKUP(B247,tbl5cc_piv!A:D,4,0),0)</f>
        <v>0</v>
      </c>
      <c r="I247" s="62">
        <f t="shared" si="17"/>
        <v>0</v>
      </c>
      <c r="J247" s="62">
        <f t="shared" si="18"/>
        <v>0</v>
      </c>
      <c r="K247" s="62">
        <f t="shared" si="19"/>
        <v>0</v>
      </c>
    </row>
    <row r="248" spans="1:11" x14ac:dyDescent="0.25">
      <c r="A248">
        <v>243</v>
      </c>
      <c r="B248" t="e">
        <f>IF(ISBLANK(A248),0,IF(AND(ISERROR(VLOOKUP(VLOOKUP(A248,ishod_substance!A:G,7,0),$B$4:B247,1,0))=TRUE,VLOOKUP(A248,ishod_substance!A:G,7,0)&gt;0),VLOOKUP(A248,ishod_substance!A:G,7,0),0))</f>
        <v>#N/A</v>
      </c>
      <c r="C248" s="78" t="e">
        <f t="shared" si="15"/>
        <v>#N/A</v>
      </c>
      <c r="D248" s="61" t="e">
        <f>VLOOKUP(C248,quide!A:B,2,0)</f>
        <v>#N/A</v>
      </c>
      <c r="E248" s="62" t="e">
        <f>VLOOKUP(C248,quide!$A$1:K1242,3,0)</f>
        <v>#N/A</v>
      </c>
      <c r="F248" s="62" t="e">
        <f>VLOOKUP(C248,quide!$A$1:K1242,5,0)</f>
        <v>#N/A</v>
      </c>
      <c r="G248" s="63" t="e">
        <f t="shared" si="16"/>
        <v>#N/A</v>
      </c>
      <c r="H248" s="62">
        <f>IFERROR(VLOOKUP(B248,tbl5cc_piv!A:D,4,0),0)</f>
        <v>0</v>
      </c>
      <c r="I248" s="62">
        <f t="shared" si="17"/>
        <v>0</v>
      </c>
      <c r="J248" s="62">
        <f t="shared" si="18"/>
        <v>0</v>
      </c>
      <c r="K248" s="62">
        <f t="shared" si="19"/>
        <v>0</v>
      </c>
    </row>
    <row r="249" spans="1:11" x14ac:dyDescent="0.25">
      <c r="A249">
        <v>244</v>
      </c>
      <c r="B249" t="e">
        <f>IF(ISBLANK(A249),0,IF(AND(ISERROR(VLOOKUP(VLOOKUP(A249,ishod_substance!A:G,7,0),$B$4:B248,1,0))=TRUE,VLOOKUP(A249,ishod_substance!A:G,7,0)&gt;0),VLOOKUP(A249,ishod_substance!A:G,7,0),0))</f>
        <v>#N/A</v>
      </c>
      <c r="C249" s="78" t="e">
        <f t="shared" si="15"/>
        <v>#N/A</v>
      </c>
      <c r="D249" s="61" t="e">
        <f>VLOOKUP(C249,quide!A:B,2,0)</f>
        <v>#N/A</v>
      </c>
      <c r="E249" s="62" t="e">
        <f>VLOOKUP(C249,quide!$A$1:K1243,3,0)</f>
        <v>#N/A</v>
      </c>
      <c r="F249" s="62" t="e">
        <f>VLOOKUP(C249,quide!$A$1:K1243,5,0)</f>
        <v>#N/A</v>
      </c>
      <c r="G249" s="63" t="e">
        <f t="shared" si="16"/>
        <v>#N/A</v>
      </c>
      <c r="H249" s="62">
        <f>IFERROR(VLOOKUP(B249,tbl5cc_piv!A:D,4,0),0)</f>
        <v>0</v>
      </c>
      <c r="I249" s="62">
        <f t="shared" si="17"/>
        <v>0</v>
      </c>
      <c r="J249" s="62">
        <f t="shared" si="18"/>
        <v>0</v>
      </c>
      <c r="K249" s="62">
        <f t="shared" si="19"/>
        <v>0</v>
      </c>
    </row>
    <row r="250" spans="1:11" x14ac:dyDescent="0.25">
      <c r="A250">
        <v>245</v>
      </c>
      <c r="B250" t="e">
        <f>IF(ISBLANK(A250),0,IF(AND(ISERROR(VLOOKUP(VLOOKUP(A250,ishod_substance!A:G,7,0),$B$4:B249,1,0))=TRUE,VLOOKUP(A250,ishod_substance!A:G,7,0)&gt;0),VLOOKUP(A250,ishod_substance!A:G,7,0),0))</f>
        <v>#N/A</v>
      </c>
      <c r="C250" s="78" t="e">
        <f t="shared" si="15"/>
        <v>#N/A</v>
      </c>
      <c r="D250" s="61" t="e">
        <f>VLOOKUP(C250,quide!A:B,2,0)</f>
        <v>#N/A</v>
      </c>
      <c r="E250" s="62" t="e">
        <f>VLOOKUP(C250,quide!$A$1:K1244,3,0)</f>
        <v>#N/A</v>
      </c>
      <c r="F250" s="62" t="e">
        <f>VLOOKUP(C250,quide!$A$1:K1244,5,0)</f>
        <v>#N/A</v>
      </c>
      <c r="G250" s="63" t="e">
        <f t="shared" si="16"/>
        <v>#N/A</v>
      </c>
      <c r="H250" s="62">
        <f>IFERROR(VLOOKUP(B250,tbl5cc_piv!A:D,4,0),0)</f>
        <v>0</v>
      </c>
      <c r="I250" s="62">
        <f t="shared" si="17"/>
        <v>0</v>
      </c>
      <c r="J250" s="62">
        <f t="shared" si="18"/>
        <v>0</v>
      </c>
      <c r="K250" s="62">
        <f t="shared" si="19"/>
        <v>0</v>
      </c>
    </row>
    <row r="251" spans="1:11" x14ac:dyDescent="0.25">
      <c r="A251">
        <v>246</v>
      </c>
      <c r="B251" t="e">
        <f>IF(ISBLANK(A251),0,IF(AND(ISERROR(VLOOKUP(VLOOKUP(A251,ishod_substance!A:G,7,0),$B$4:B250,1,0))=TRUE,VLOOKUP(A251,ishod_substance!A:G,7,0)&gt;0),VLOOKUP(A251,ishod_substance!A:G,7,0),0))</f>
        <v>#N/A</v>
      </c>
      <c r="C251" s="78" t="e">
        <f t="shared" si="15"/>
        <v>#N/A</v>
      </c>
      <c r="D251" s="61" t="e">
        <f>VLOOKUP(C251,quide!A:B,2,0)</f>
        <v>#N/A</v>
      </c>
      <c r="E251" s="62" t="e">
        <f>VLOOKUP(C251,quide!$A$1:K1245,3,0)</f>
        <v>#N/A</v>
      </c>
      <c r="F251" s="62" t="e">
        <f>VLOOKUP(C251,quide!$A$1:K1245,5,0)</f>
        <v>#N/A</v>
      </c>
      <c r="G251" s="63" t="e">
        <f t="shared" si="16"/>
        <v>#N/A</v>
      </c>
      <c r="H251" s="62">
        <f>IFERROR(VLOOKUP(B251,tbl5cc_piv!A:D,4,0),0)</f>
        <v>0</v>
      </c>
      <c r="I251" s="62">
        <f t="shared" si="17"/>
        <v>0</v>
      </c>
      <c r="J251" s="62">
        <f t="shared" si="18"/>
        <v>0</v>
      </c>
      <c r="K251" s="62">
        <f t="shared" si="19"/>
        <v>0</v>
      </c>
    </row>
    <row r="252" spans="1:11" x14ac:dyDescent="0.25">
      <c r="A252">
        <v>247</v>
      </c>
      <c r="B252" t="e">
        <f>IF(ISBLANK(A252),0,IF(AND(ISERROR(VLOOKUP(VLOOKUP(A252,ishod_substance!A:G,7,0),$B$4:B251,1,0))=TRUE,VLOOKUP(A252,ishod_substance!A:G,7,0)&gt;0),VLOOKUP(A252,ishod_substance!A:G,7,0),0))</f>
        <v>#N/A</v>
      </c>
      <c r="C252" s="78" t="e">
        <f t="shared" si="15"/>
        <v>#N/A</v>
      </c>
      <c r="D252" s="61" t="e">
        <f>VLOOKUP(C252,quide!A:B,2,0)</f>
        <v>#N/A</v>
      </c>
      <c r="E252" s="62" t="e">
        <f>VLOOKUP(C252,quide!$A$1:K1246,3,0)</f>
        <v>#N/A</v>
      </c>
      <c r="F252" s="62" t="e">
        <f>VLOOKUP(C252,quide!$A$1:K1246,5,0)</f>
        <v>#N/A</v>
      </c>
      <c r="G252" s="63" t="e">
        <f t="shared" si="16"/>
        <v>#N/A</v>
      </c>
      <c r="H252" s="62">
        <f>IFERROR(VLOOKUP(B252,tbl5cc_piv!A:D,4,0),0)</f>
        <v>0</v>
      </c>
      <c r="I252" s="62">
        <f t="shared" si="17"/>
        <v>0</v>
      </c>
      <c r="J252" s="62">
        <f t="shared" si="18"/>
        <v>0</v>
      </c>
      <c r="K252" s="62">
        <f t="shared" si="19"/>
        <v>0</v>
      </c>
    </row>
    <row r="253" spans="1:11" x14ac:dyDescent="0.25">
      <c r="A253">
        <v>248</v>
      </c>
      <c r="B253" t="e">
        <f>IF(ISBLANK(A253),0,IF(AND(ISERROR(VLOOKUP(VLOOKUP(A253,ishod_substance!A:G,7,0),$B$4:B252,1,0))=TRUE,VLOOKUP(A253,ishod_substance!A:G,7,0)&gt;0),VLOOKUP(A253,ishod_substance!A:G,7,0),0))</f>
        <v>#N/A</v>
      </c>
      <c r="C253" s="78" t="e">
        <f t="shared" si="15"/>
        <v>#N/A</v>
      </c>
      <c r="D253" s="61" t="e">
        <f>VLOOKUP(C253,quide!A:B,2,0)</f>
        <v>#N/A</v>
      </c>
      <c r="E253" s="62" t="e">
        <f>VLOOKUP(C253,quide!$A$1:K1247,3,0)</f>
        <v>#N/A</v>
      </c>
      <c r="F253" s="62" t="e">
        <f>VLOOKUP(C253,quide!$A$1:K1247,5,0)</f>
        <v>#N/A</v>
      </c>
      <c r="G253" s="63" t="e">
        <f t="shared" si="16"/>
        <v>#N/A</v>
      </c>
      <c r="H253" s="62">
        <f>IFERROR(VLOOKUP(B253,tbl5cc_piv!A:D,4,0),0)</f>
        <v>0</v>
      </c>
      <c r="I253" s="62">
        <f t="shared" si="17"/>
        <v>0</v>
      </c>
      <c r="J253" s="62">
        <f t="shared" si="18"/>
        <v>0</v>
      </c>
      <c r="K253" s="62">
        <f t="shared" si="19"/>
        <v>0</v>
      </c>
    </row>
    <row r="254" spans="1:11" x14ac:dyDescent="0.25">
      <c r="A254">
        <v>249</v>
      </c>
      <c r="B254" t="e">
        <f>IF(ISBLANK(A254),0,IF(AND(ISERROR(VLOOKUP(VLOOKUP(A254,ishod_substance!A:G,7,0),$B$4:B253,1,0))=TRUE,VLOOKUP(A254,ishod_substance!A:G,7,0)&gt;0),VLOOKUP(A254,ishod_substance!A:G,7,0),0))</f>
        <v>#N/A</v>
      </c>
      <c r="C254" s="78" t="e">
        <f t="shared" si="15"/>
        <v>#N/A</v>
      </c>
      <c r="D254" s="61" t="e">
        <f>VLOOKUP(C254,quide!A:B,2,0)</f>
        <v>#N/A</v>
      </c>
      <c r="E254" s="62" t="e">
        <f>VLOOKUP(C254,quide!$A$1:K1248,3,0)</f>
        <v>#N/A</v>
      </c>
      <c r="F254" s="62" t="e">
        <f>VLOOKUP(C254,quide!$A$1:K1248,5,0)</f>
        <v>#N/A</v>
      </c>
      <c r="G254" s="63" t="e">
        <f t="shared" si="16"/>
        <v>#N/A</v>
      </c>
      <c r="H254" s="62">
        <f>IFERROR(VLOOKUP(B254,tbl5cc_piv!A:D,4,0),0)</f>
        <v>0</v>
      </c>
      <c r="I254" s="62">
        <f t="shared" si="17"/>
        <v>0</v>
      </c>
      <c r="J254" s="62">
        <f t="shared" si="18"/>
        <v>0</v>
      </c>
      <c r="K254" s="62">
        <f t="shared" si="19"/>
        <v>0</v>
      </c>
    </row>
    <row r="255" spans="1:11" x14ac:dyDescent="0.25">
      <c r="A255">
        <v>250</v>
      </c>
      <c r="B255" t="e">
        <f>IF(ISBLANK(A255),0,IF(AND(ISERROR(VLOOKUP(VLOOKUP(A255,ishod_substance!A:G,7,0),$B$4:B254,1,0))=TRUE,VLOOKUP(A255,ishod_substance!A:G,7,0)&gt;0),VLOOKUP(A255,ishod_substance!A:G,7,0),0))</f>
        <v>#N/A</v>
      </c>
      <c r="C255" s="78" t="e">
        <f t="shared" si="15"/>
        <v>#N/A</v>
      </c>
      <c r="D255" s="61" t="e">
        <f>VLOOKUP(C255,quide!A:B,2,0)</f>
        <v>#N/A</v>
      </c>
      <c r="E255" s="62" t="e">
        <f>VLOOKUP(C255,quide!$A$1:K1249,3,0)</f>
        <v>#N/A</v>
      </c>
      <c r="F255" s="62" t="e">
        <f>VLOOKUP(C255,quide!$A$1:K1249,5,0)</f>
        <v>#N/A</v>
      </c>
      <c r="G255" s="63" t="e">
        <f t="shared" si="16"/>
        <v>#N/A</v>
      </c>
      <c r="H255" s="62">
        <f>IFERROR(VLOOKUP(B255,tbl5cc_piv!A:D,4,0),0)</f>
        <v>0</v>
      </c>
      <c r="I255" s="62">
        <f t="shared" si="17"/>
        <v>0</v>
      </c>
      <c r="J255" s="62">
        <f t="shared" si="18"/>
        <v>0</v>
      </c>
      <c r="K255" s="62">
        <f t="shared" si="19"/>
        <v>0</v>
      </c>
    </row>
    <row r="256" spans="1:11" x14ac:dyDescent="0.25">
      <c r="A256">
        <v>251</v>
      </c>
      <c r="B256" t="e">
        <f>IF(ISBLANK(A256),0,IF(AND(ISERROR(VLOOKUP(VLOOKUP(A256,ishod_substance!A:G,7,0),$B$4:B255,1,0))=TRUE,VLOOKUP(A256,ishod_substance!A:G,7,0)&gt;0),VLOOKUP(A256,ishod_substance!A:G,7,0),0))</f>
        <v>#N/A</v>
      </c>
      <c r="C256" s="78" t="e">
        <f t="shared" si="15"/>
        <v>#N/A</v>
      </c>
      <c r="D256" s="61" t="e">
        <f>VLOOKUP(C256,quide!A:B,2,0)</f>
        <v>#N/A</v>
      </c>
      <c r="E256" s="62" t="e">
        <f>VLOOKUP(C256,quide!$A$1:K1250,3,0)</f>
        <v>#N/A</v>
      </c>
      <c r="F256" s="62" t="e">
        <f>VLOOKUP(C256,quide!$A$1:K1250,5,0)</f>
        <v>#N/A</v>
      </c>
      <c r="G256" s="63" t="e">
        <f t="shared" si="16"/>
        <v>#N/A</v>
      </c>
      <c r="H256" s="62">
        <f>IFERROR(VLOOKUP(B256,tbl5cc_piv!A:D,4,0),0)</f>
        <v>0</v>
      </c>
      <c r="I256" s="62">
        <f t="shared" si="17"/>
        <v>0</v>
      </c>
      <c r="J256" s="62">
        <f t="shared" si="18"/>
        <v>0</v>
      </c>
      <c r="K256" s="62">
        <f t="shared" si="19"/>
        <v>0</v>
      </c>
    </row>
    <row r="257" spans="1:11" x14ac:dyDescent="0.25">
      <c r="A257">
        <v>252</v>
      </c>
      <c r="B257" t="e">
        <f>IF(ISBLANK(A257),0,IF(AND(ISERROR(VLOOKUP(VLOOKUP(A257,ishod_substance!A:G,7,0),$B$4:B256,1,0))=TRUE,VLOOKUP(A257,ishod_substance!A:G,7,0)&gt;0),VLOOKUP(A257,ishod_substance!A:G,7,0),0))</f>
        <v>#N/A</v>
      </c>
      <c r="C257" s="78" t="e">
        <f t="shared" si="15"/>
        <v>#N/A</v>
      </c>
      <c r="D257" s="61" t="e">
        <f>VLOOKUP(C257,quide!A:B,2,0)</f>
        <v>#N/A</v>
      </c>
      <c r="E257" s="62" t="e">
        <f>VLOOKUP(C257,quide!$A$1:K1251,3,0)</f>
        <v>#N/A</v>
      </c>
      <c r="F257" s="62" t="e">
        <f>VLOOKUP(C257,quide!$A$1:K1251,5,0)</f>
        <v>#N/A</v>
      </c>
      <c r="G257" s="63" t="e">
        <f t="shared" si="16"/>
        <v>#N/A</v>
      </c>
      <c r="H257" s="62">
        <f>IFERROR(VLOOKUP(B257,tbl5cc_piv!A:D,4,0),0)</f>
        <v>0</v>
      </c>
      <c r="I257" s="62">
        <f t="shared" si="17"/>
        <v>0</v>
      </c>
      <c r="J257" s="62">
        <f t="shared" si="18"/>
        <v>0</v>
      </c>
      <c r="K257" s="62">
        <f t="shared" si="19"/>
        <v>0</v>
      </c>
    </row>
    <row r="258" spans="1:11" x14ac:dyDescent="0.25">
      <c r="A258">
        <v>253</v>
      </c>
      <c r="B258" t="e">
        <f>IF(ISBLANK(A258),0,IF(AND(ISERROR(VLOOKUP(VLOOKUP(A258,ishod_substance!A:G,7,0),$B$4:B257,1,0))=TRUE,VLOOKUP(A258,ishod_substance!A:G,7,0)&gt;0),VLOOKUP(A258,ishod_substance!A:G,7,0),0))</f>
        <v>#N/A</v>
      </c>
      <c r="C258" s="78" t="e">
        <f t="shared" si="15"/>
        <v>#N/A</v>
      </c>
      <c r="D258" s="61" t="e">
        <f>VLOOKUP(C258,quide!A:B,2,0)</f>
        <v>#N/A</v>
      </c>
      <c r="E258" s="62" t="e">
        <f>VLOOKUP(C258,quide!$A$1:K1252,3,0)</f>
        <v>#N/A</v>
      </c>
      <c r="F258" s="62" t="e">
        <f>VLOOKUP(C258,quide!$A$1:K1252,5,0)</f>
        <v>#N/A</v>
      </c>
      <c r="G258" s="63" t="e">
        <f t="shared" si="16"/>
        <v>#N/A</v>
      </c>
      <c r="H258" s="62">
        <f>IFERROR(VLOOKUP(B258,tbl5cc_piv!A:D,4,0),0)</f>
        <v>0</v>
      </c>
      <c r="I258" s="62">
        <f t="shared" si="17"/>
        <v>0</v>
      </c>
      <c r="J258" s="62">
        <f t="shared" si="18"/>
        <v>0</v>
      </c>
      <c r="K258" s="62">
        <f t="shared" si="19"/>
        <v>0</v>
      </c>
    </row>
    <row r="259" spans="1:11" x14ac:dyDescent="0.25">
      <c r="A259">
        <v>254</v>
      </c>
      <c r="B259" t="e">
        <f>IF(ISBLANK(A259),0,IF(AND(ISERROR(VLOOKUP(VLOOKUP(A259,ishod_substance!A:G,7,0),$B$4:B258,1,0))=TRUE,VLOOKUP(A259,ishod_substance!A:G,7,0)&gt;0),VLOOKUP(A259,ishod_substance!A:G,7,0),0))</f>
        <v>#N/A</v>
      </c>
      <c r="C259" s="78" t="e">
        <f t="shared" si="15"/>
        <v>#N/A</v>
      </c>
      <c r="D259" s="61" t="e">
        <f>VLOOKUP(C259,quide!A:B,2,0)</f>
        <v>#N/A</v>
      </c>
      <c r="E259" s="62" t="e">
        <f>VLOOKUP(C259,quide!$A$1:K1253,3,0)</f>
        <v>#N/A</v>
      </c>
      <c r="F259" s="62" t="e">
        <f>VLOOKUP(C259,quide!$A$1:K1253,5,0)</f>
        <v>#N/A</v>
      </c>
      <c r="G259" s="63" t="e">
        <f t="shared" si="16"/>
        <v>#N/A</v>
      </c>
      <c r="H259" s="62">
        <f>IFERROR(VLOOKUP(B259,tbl5cc_piv!A:D,4,0),0)</f>
        <v>0</v>
      </c>
      <c r="I259" s="62">
        <f t="shared" si="17"/>
        <v>0</v>
      </c>
      <c r="J259" s="62">
        <f t="shared" si="18"/>
        <v>0</v>
      </c>
      <c r="K259" s="62">
        <f t="shared" si="19"/>
        <v>0</v>
      </c>
    </row>
    <row r="260" spans="1:11" x14ac:dyDescent="0.25">
      <c r="A260">
        <v>255</v>
      </c>
      <c r="B260" t="e">
        <f>IF(ISBLANK(A260),0,IF(AND(ISERROR(VLOOKUP(VLOOKUP(A260,ishod_substance!A:G,7,0),$B$4:B259,1,0))=TRUE,VLOOKUP(A260,ishod_substance!A:G,7,0)&gt;0),VLOOKUP(A260,ishod_substance!A:G,7,0),0))</f>
        <v>#N/A</v>
      </c>
      <c r="C260" s="78" t="e">
        <f t="shared" si="15"/>
        <v>#N/A</v>
      </c>
      <c r="D260" s="61" t="e">
        <f>VLOOKUP(C260,quide!A:B,2,0)</f>
        <v>#N/A</v>
      </c>
      <c r="E260" s="62" t="e">
        <f>VLOOKUP(C260,quide!$A$1:K1254,3,0)</f>
        <v>#N/A</v>
      </c>
      <c r="F260" s="62" t="e">
        <f>VLOOKUP(C260,quide!$A$1:K1254,5,0)</f>
        <v>#N/A</v>
      </c>
      <c r="G260" s="63" t="e">
        <f t="shared" si="16"/>
        <v>#N/A</v>
      </c>
      <c r="H260" s="62">
        <f>IFERROR(VLOOKUP(B260,tbl5cc_piv!A:D,4,0),0)</f>
        <v>0</v>
      </c>
      <c r="I260" s="62">
        <f t="shared" si="17"/>
        <v>0</v>
      </c>
      <c r="J260" s="62">
        <f t="shared" si="18"/>
        <v>0</v>
      </c>
      <c r="K260" s="62">
        <f t="shared" si="19"/>
        <v>0</v>
      </c>
    </row>
    <row r="261" spans="1:11" x14ac:dyDescent="0.25">
      <c r="A261">
        <v>256</v>
      </c>
      <c r="B261" t="e">
        <f>IF(ISBLANK(A261),0,IF(AND(ISERROR(VLOOKUP(VLOOKUP(A261,ishod_substance!A:G,7,0),$B$4:B260,1,0))=TRUE,VLOOKUP(A261,ishod_substance!A:G,7,0)&gt;0),VLOOKUP(A261,ishod_substance!A:G,7,0),0))</f>
        <v>#N/A</v>
      </c>
      <c r="C261" s="78" t="e">
        <f t="shared" si="15"/>
        <v>#N/A</v>
      </c>
      <c r="D261" s="61" t="e">
        <f>VLOOKUP(C261,quide!A:B,2,0)</f>
        <v>#N/A</v>
      </c>
      <c r="E261" s="62" t="e">
        <f>VLOOKUP(C261,quide!$A$1:K1255,3,0)</f>
        <v>#N/A</v>
      </c>
      <c r="F261" s="62" t="e">
        <f>VLOOKUP(C261,quide!$A$1:K1255,5,0)</f>
        <v>#N/A</v>
      </c>
      <c r="G261" s="63" t="e">
        <f t="shared" si="16"/>
        <v>#N/A</v>
      </c>
      <c r="H261" s="62">
        <f>IFERROR(VLOOKUP(B261,tbl5cc_piv!A:D,4,0),0)</f>
        <v>0</v>
      </c>
      <c r="I261" s="62">
        <f t="shared" si="17"/>
        <v>0</v>
      </c>
      <c r="J261" s="62">
        <f t="shared" si="18"/>
        <v>0</v>
      </c>
      <c r="K261" s="62">
        <f t="shared" si="19"/>
        <v>0</v>
      </c>
    </row>
    <row r="262" spans="1:11" x14ac:dyDescent="0.25">
      <c r="A262">
        <v>257</v>
      </c>
      <c r="B262" t="e">
        <f>IF(ISBLANK(A262),0,IF(AND(ISERROR(VLOOKUP(VLOOKUP(A262,ishod_substance!A:G,7,0),$B$4:B261,1,0))=TRUE,VLOOKUP(A262,ishod_substance!A:G,7,0)&gt;0),VLOOKUP(A262,ishod_substance!A:G,7,0),0))</f>
        <v>#N/A</v>
      </c>
      <c r="C262" s="78" t="e">
        <f t="shared" si="15"/>
        <v>#N/A</v>
      </c>
      <c r="D262" s="61" t="e">
        <f>VLOOKUP(C262,quide!A:B,2,0)</f>
        <v>#N/A</v>
      </c>
      <c r="E262" s="62" t="e">
        <f>VLOOKUP(C262,quide!$A$1:K1256,3,0)</f>
        <v>#N/A</v>
      </c>
      <c r="F262" s="62" t="e">
        <f>VLOOKUP(C262,quide!$A$1:K1256,5,0)</f>
        <v>#N/A</v>
      </c>
      <c r="G262" s="63" t="e">
        <f t="shared" si="16"/>
        <v>#N/A</v>
      </c>
      <c r="H262" s="62">
        <f>IFERROR(VLOOKUP(B262,tbl5cc_piv!A:D,4,0),0)</f>
        <v>0</v>
      </c>
      <c r="I262" s="62">
        <f t="shared" si="17"/>
        <v>0</v>
      </c>
      <c r="J262" s="62">
        <f t="shared" si="18"/>
        <v>0</v>
      </c>
      <c r="K262" s="62">
        <f t="shared" si="19"/>
        <v>0</v>
      </c>
    </row>
    <row r="263" spans="1:11" x14ac:dyDescent="0.25">
      <c r="A263">
        <v>258</v>
      </c>
      <c r="B263" t="e">
        <f>IF(ISBLANK(A263),0,IF(AND(ISERROR(VLOOKUP(VLOOKUP(A263,ishod_substance!A:G,7,0),$B$4:B262,1,0))=TRUE,VLOOKUP(A263,ishod_substance!A:G,7,0)&gt;0),VLOOKUP(A263,ishod_substance!A:G,7,0),0))</f>
        <v>#N/A</v>
      </c>
      <c r="C263" s="78" t="e">
        <f t="shared" ref="C263:C326" si="20">B263</f>
        <v>#N/A</v>
      </c>
      <c r="D263" s="61" t="e">
        <f>VLOOKUP(C263,quide!A:B,2,0)</f>
        <v>#N/A</v>
      </c>
      <c r="E263" s="62" t="e">
        <f>VLOOKUP(C263,quide!$A$1:K1257,3,0)</f>
        <v>#N/A</v>
      </c>
      <c r="F263" s="62" t="e">
        <f>VLOOKUP(C263,quide!$A$1:K1257,5,0)</f>
        <v>#N/A</v>
      </c>
      <c r="G263" s="63" t="e">
        <f t="shared" ref="G263:G326" si="21">E263*H263</f>
        <v>#N/A</v>
      </c>
      <c r="H263" s="62">
        <f>IFERROR(VLOOKUP(B263,tbl5cc_piv!A:D,4,0),0)</f>
        <v>0</v>
      </c>
      <c r="I263" s="62">
        <f t="shared" ref="I263:I326" si="22">H263+H263*0.2</f>
        <v>0</v>
      </c>
      <c r="J263" s="62">
        <f t="shared" ref="J263:J326" si="23">H263+H263*0.4</f>
        <v>0</v>
      </c>
      <c r="K263" s="62">
        <f t="shared" ref="K263:K326" si="24">H263+H263*0.6</f>
        <v>0</v>
      </c>
    </row>
    <row r="264" spans="1:11" x14ac:dyDescent="0.25">
      <c r="A264">
        <v>259</v>
      </c>
      <c r="B264" t="e">
        <f>IF(ISBLANK(A264),0,IF(AND(ISERROR(VLOOKUP(VLOOKUP(A264,ishod_substance!A:G,7,0),$B$4:B263,1,0))=TRUE,VLOOKUP(A264,ishod_substance!A:G,7,0)&gt;0),VLOOKUP(A264,ishod_substance!A:G,7,0),0))</f>
        <v>#N/A</v>
      </c>
      <c r="C264" s="78" t="e">
        <f t="shared" si="20"/>
        <v>#N/A</v>
      </c>
      <c r="D264" s="61" t="e">
        <f>VLOOKUP(C264,quide!A:B,2,0)</f>
        <v>#N/A</v>
      </c>
      <c r="E264" s="62" t="e">
        <f>VLOOKUP(C264,quide!$A$1:K1258,3,0)</f>
        <v>#N/A</v>
      </c>
      <c r="F264" s="62" t="e">
        <f>VLOOKUP(C264,quide!$A$1:K1258,5,0)</f>
        <v>#N/A</v>
      </c>
      <c r="G264" s="63" t="e">
        <f t="shared" si="21"/>
        <v>#N/A</v>
      </c>
      <c r="H264" s="62">
        <f>IFERROR(VLOOKUP(B264,tbl5cc_piv!A:D,4,0),0)</f>
        <v>0</v>
      </c>
      <c r="I264" s="62">
        <f t="shared" si="22"/>
        <v>0</v>
      </c>
      <c r="J264" s="62">
        <f t="shared" si="23"/>
        <v>0</v>
      </c>
      <c r="K264" s="62">
        <f t="shared" si="24"/>
        <v>0</v>
      </c>
    </row>
    <row r="265" spans="1:11" x14ac:dyDescent="0.25">
      <c r="A265">
        <v>260</v>
      </c>
      <c r="B265" t="e">
        <f>IF(ISBLANK(A265),0,IF(AND(ISERROR(VLOOKUP(VLOOKUP(A265,ishod_substance!A:G,7,0),$B$4:B264,1,0))=TRUE,VLOOKUP(A265,ishod_substance!A:G,7,0)&gt;0),VLOOKUP(A265,ishod_substance!A:G,7,0),0))</f>
        <v>#N/A</v>
      </c>
      <c r="C265" s="78" t="e">
        <f t="shared" si="20"/>
        <v>#N/A</v>
      </c>
      <c r="D265" s="61" t="e">
        <f>VLOOKUP(C265,quide!A:B,2,0)</f>
        <v>#N/A</v>
      </c>
      <c r="E265" s="62" t="e">
        <f>VLOOKUP(C265,quide!$A$1:K1259,3,0)</f>
        <v>#N/A</v>
      </c>
      <c r="F265" s="62" t="e">
        <f>VLOOKUP(C265,quide!$A$1:K1259,5,0)</f>
        <v>#N/A</v>
      </c>
      <c r="G265" s="63" t="e">
        <f t="shared" si="21"/>
        <v>#N/A</v>
      </c>
      <c r="H265" s="62">
        <f>IFERROR(VLOOKUP(B265,tbl5cc_piv!A:D,4,0),0)</f>
        <v>0</v>
      </c>
      <c r="I265" s="62">
        <f t="shared" si="22"/>
        <v>0</v>
      </c>
      <c r="J265" s="62">
        <f t="shared" si="23"/>
        <v>0</v>
      </c>
      <c r="K265" s="62">
        <f t="shared" si="24"/>
        <v>0</v>
      </c>
    </row>
    <row r="266" spans="1:11" x14ac:dyDescent="0.25">
      <c r="A266">
        <v>261</v>
      </c>
      <c r="B266" t="e">
        <f>IF(ISBLANK(A266),0,IF(AND(ISERROR(VLOOKUP(VLOOKUP(A266,ishod_substance!A:G,7,0),$B$4:B265,1,0))=TRUE,VLOOKUP(A266,ishod_substance!A:G,7,0)&gt;0),VLOOKUP(A266,ishod_substance!A:G,7,0),0))</f>
        <v>#N/A</v>
      </c>
      <c r="C266" s="78" t="e">
        <f t="shared" si="20"/>
        <v>#N/A</v>
      </c>
      <c r="D266" s="61" t="e">
        <f>VLOOKUP(C266,quide!A:B,2,0)</f>
        <v>#N/A</v>
      </c>
      <c r="E266" s="62" t="e">
        <f>VLOOKUP(C266,quide!$A$1:K1260,3,0)</f>
        <v>#N/A</v>
      </c>
      <c r="F266" s="62" t="e">
        <f>VLOOKUP(C266,quide!$A$1:K1260,5,0)</f>
        <v>#N/A</v>
      </c>
      <c r="G266" s="63" t="e">
        <f t="shared" si="21"/>
        <v>#N/A</v>
      </c>
      <c r="H266" s="62">
        <f>IFERROR(VLOOKUP(B266,tbl5cc_piv!A:D,4,0),0)</f>
        <v>0</v>
      </c>
      <c r="I266" s="62">
        <f t="shared" si="22"/>
        <v>0</v>
      </c>
      <c r="J266" s="62">
        <f t="shared" si="23"/>
        <v>0</v>
      </c>
      <c r="K266" s="62">
        <f t="shared" si="24"/>
        <v>0</v>
      </c>
    </row>
    <row r="267" spans="1:11" x14ac:dyDescent="0.25">
      <c r="A267">
        <v>262</v>
      </c>
      <c r="B267" t="e">
        <f>IF(ISBLANK(A267),0,IF(AND(ISERROR(VLOOKUP(VLOOKUP(A267,ishod_substance!A:G,7,0),$B$4:B266,1,0))=TRUE,VLOOKUP(A267,ishod_substance!A:G,7,0)&gt;0),VLOOKUP(A267,ishod_substance!A:G,7,0),0))</f>
        <v>#N/A</v>
      </c>
      <c r="C267" s="78" t="e">
        <f t="shared" si="20"/>
        <v>#N/A</v>
      </c>
      <c r="D267" s="61" t="e">
        <f>VLOOKUP(C267,quide!A:B,2,0)</f>
        <v>#N/A</v>
      </c>
      <c r="E267" s="62" t="e">
        <f>VLOOKUP(C267,quide!$A$1:K1261,3,0)</f>
        <v>#N/A</v>
      </c>
      <c r="F267" s="62" t="e">
        <f>VLOOKUP(C267,quide!$A$1:K1261,5,0)</f>
        <v>#N/A</v>
      </c>
      <c r="G267" s="63" t="e">
        <f t="shared" si="21"/>
        <v>#N/A</v>
      </c>
      <c r="H267" s="62">
        <f>IFERROR(VLOOKUP(B267,tbl5cc_piv!A:D,4,0),0)</f>
        <v>0</v>
      </c>
      <c r="I267" s="62">
        <f t="shared" si="22"/>
        <v>0</v>
      </c>
      <c r="J267" s="62">
        <f t="shared" si="23"/>
        <v>0</v>
      </c>
      <c r="K267" s="62">
        <f t="shared" si="24"/>
        <v>0</v>
      </c>
    </row>
    <row r="268" spans="1:11" x14ac:dyDescent="0.25">
      <c r="A268">
        <v>263</v>
      </c>
      <c r="B268" t="e">
        <f>IF(ISBLANK(A268),0,IF(AND(ISERROR(VLOOKUP(VLOOKUP(A268,ishod_substance!A:G,7,0),$B$4:B267,1,0))=TRUE,VLOOKUP(A268,ishod_substance!A:G,7,0)&gt;0),VLOOKUP(A268,ishod_substance!A:G,7,0),0))</f>
        <v>#N/A</v>
      </c>
      <c r="C268" s="78" t="e">
        <f t="shared" si="20"/>
        <v>#N/A</v>
      </c>
      <c r="D268" s="61" t="e">
        <f>VLOOKUP(C268,quide!A:B,2,0)</f>
        <v>#N/A</v>
      </c>
      <c r="E268" s="62" t="e">
        <f>VLOOKUP(C268,quide!$A$1:K1262,3,0)</f>
        <v>#N/A</v>
      </c>
      <c r="F268" s="62" t="e">
        <f>VLOOKUP(C268,quide!$A$1:K1262,5,0)</f>
        <v>#N/A</v>
      </c>
      <c r="G268" s="63" t="e">
        <f t="shared" si="21"/>
        <v>#N/A</v>
      </c>
      <c r="H268" s="62">
        <f>IFERROR(VLOOKUP(B268,tbl5cc_piv!A:D,4,0),0)</f>
        <v>0</v>
      </c>
      <c r="I268" s="62">
        <f t="shared" si="22"/>
        <v>0</v>
      </c>
      <c r="J268" s="62">
        <f t="shared" si="23"/>
        <v>0</v>
      </c>
      <c r="K268" s="62">
        <f t="shared" si="24"/>
        <v>0</v>
      </c>
    </row>
    <row r="269" spans="1:11" x14ac:dyDescent="0.25">
      <c r="A269">
        <v>264</v>
      </c>
      <c r="B269" t="e">
        <f>IF(ISBLANK(A269),0,IF(AND(ISERROR(VLOOKUP(VLOOKUP(A269,ishod_substance!A:G,7,0),$B$4:B268,1,0))=TRUE,VLOOKUP(A269,ishod_substance!A:G,7,0)&gt;0),VLOOKUP(A269,ishod_substance!A:G,7,0),0))</f>
        <v>#N/A</v>
      </c>
      <c r="C269" s="78" t="e">
        <f t="shared" si="20"/>
        <v>#N/A</v>
      </c>
      <c r="D269" s="61" t="e">
        <f>VLOOKUP(C269,quide!A:B,2,0)</f>
        <v>#N/A</v>
      </c>
      <c r="E269" s="62" t="e">
        <f>VLOOKUP(C269,quide!$A$1:K1263,3,0)</f>
        <v>#N/A</v>
      </c>
      <c r="F269" s="62" t="e">
        <f>VLOOKUP(C269,quide!$A$1:K1263,5,0)</f>
        <v>#N/A</v>
      </c>
      <c r="G269" s="63" t="e">
        <f t="shared" si="21"/>
        <v>#N/A</v>
      </c>
      <c r="H269" s="62">
        <f>IFERROR(VLOOKUP(B269,tbl5cc_piv!A:D,4,0),0)</f>
        <v>0</v>
      </c>
      <c r="I269" s="62">
        <f t="shared" si="22"/>
        <v>0</v>
      </c>
      <c r="J269" s="62">
        <f t="shared" si="23"/>
        <v>0</v>
      </c>
      <c r="K269" s="62">
        <f t="shared" si="24"/>
        <v>0</v>
      </c>
    </row>
    <row r="270" spans="1:11" x14ac:dyDescent="0.25">
      <c r="A270">
        <v>265</v>
      </c>
      <c r="B270" t="e">
        <f>IF(ISBLANK(A270),0,IF(AND(ISERROR(VLOOKUP(VLOOKUP(A270,ishod_substance!A:G,7,0),$B$4:B269,1,0))=TRUE,VLOOKUP(A270,ishod_substance!A:G,7,0)&gt;0),VLOOKUP(A270,ishod_substance!A:G,7,0),0))</f>
        <v>#N/A</v>
      </c>
      <c r="C270" s="78" t="e">
        <f t="shared" si="20"/>
        <v>#N/A</v>
      </c>
      <c r="D270" s="61" t="e">
        <f>VLOOKUP(C270,quide!A:B,2,0)</f>
        <v>#N/A</v>
      </c>
      <c r="E270" s="62" t="e">
        <f>VLOOKUP(C270,quide!$A$1:K1264,3,0)</f>
        <v>#N/A</v>
      </c>
      <c r="F270" s="62" t="e">
        <f>VLOOKUP(C270,quide!$A$1:K1264,5,0)</f>
        <v>#N/A</v>
      </c>
      <c r="G270" s="63" t="e">
        <f t="shared" si="21"/>
        <v>#N/A</v>
      </c>
      <c r="H270" s="62">
        <f>IFERROR(VLOOKUP(B270,tbl5cc_piv!A:D,4,0),0)</f>
        <v>0</v>
      </c>
      <c r="I270" s="62">
        <f t="shared" si="22"/>
        <v>0</v>
      </c>
      <c r="J270" s="62">
        <f t="shared" si="23"/>
        <v>0</v>
      </c>
      <c r="K270" s="62">
        <f t="shared" si="24"/>
        <v>0</v>
      </c>
    </row>
    <row r="271" spans="1:11" x14ac:dyDescent="0.25">
      <c r="A271">
        <v>266</v>
      </c>
      <c r="B271" t="e">
        <f>IF(ISBLANK(A271),0,IF(AND(ISERROR(VLOOKUP(VLOOKUP(A271,ishod_substance!A:G,7,0),$B$4:B270,1,0))=TRUE,VLOOKUP(A271,ishod_substance!A:G,7,0)&gt;0),VLOOKUP(A271,ishod_substance!A:G,7,0),0))</f>
        <v>#N/A</v>
      </c>
      <c r="C271" s="78" t="e">
        <f t="shared" si="20"/>
        <v>#N/A</v>
      </c>
      <c r="D271" s="61" t="e">
        <f>VLOOKUP(C271,quide!A:B,2,0)</f>
        <v>#N/A</v>
      </c>
      <c r="E271" s="62" t="e">
        <f>VLOOKUP(C271,quide!$A$1:K1265,3,0)</f>
        <v>#N/A</v>
      </c>
      <c r="F271" s="62" t="e">
        <f>VLOOKUP(C271,quide!$A$1:K1265,5,0)</f>
        <v>#N/A</v>
      </c>
      <c r="G271" s="63" t="e">
        <f t="shared" si="21"/>
        <v>#N/A</v>
      </c>
      <c r="H271" s="62">
        <f>IFERROR(VLOOKUP(B271,tbl5cc_piv!A:D,4,0),0)</f>
        <v>0</v>
      </c>
      <c r="I271" s="62">
        <f t="shared" si="22"/>
        <v>0</v>
      </c>
      <c r="J271" s="62">
        <f t="shared" si="23"/>
        <v>0</v>
      </c>
      <c r="K271" s="62">
        <f t="shared" si="24"/>
        <v>0</v>
      </c>
    </row>
    <row r="272" spans="1:11" x14ac:dyDescent="0.25">
      <c r="A272">
        <v>267</v>
      </c>
      <c r="B272" t="e">
        <f>IF(ISBLANK(A272),0,IF(AND(ISERROR(VLOOKUP(VLOOKUP(A272,ishod_substance!A:G,7,0),$B$4:B271,1,0))=TRUE,VLOOKUP(A272,ishod_substance!A:G,7,0)&gt;0),VLOOKUP(A272,ishod_substance!A:G,7,0),0))</f>
        <v>#N/A</v>
      </c>
      <c r="C272" s="78" t="e">
        <f t="shared" si="20"/>
        <v>#N/A</v>
      </c>
      <c r="D272" s="61" t="e">
        <f>VLOOKUP(C272,quide!A:B,2,0)</f>
        <v>#N/A</v>
      </c>
      <c r="E272" s="62" t="e">
        <f>VLOOKUP(C272,quide!$A$1:K1266,3,0)</f>
        <v>#N/A</v>
      </c>
      <c r="F272" s="62" t="e">
        <f>VLOOKUP(C272,quide!$A$1:K1266,5,0)</f>
        <v>#N/A</v>
      </c>
      <c r="G272" s="63" t="e">
        <f t="shared" si="21"/>
        <v>#N/A</v>
      </c>
      <c r="H272" s="62">
        <f>IFERROR(VLOOKUP(B272,tbl5cc_piv!A:D,4,0),0)</f>
        <v>0</v>
      </c>
      <c r="I272" s="62">
        <f t="shared" si="22"/>
        <v>0</v>
      </c>
      <c r="J272" s="62">
        <f t="shared" si="23"/>
        <v>0</v>
      </c>
      <c r="K272" s="62">
        <f t="shared" si="24"/>
        <v>0</v>
      </c>
    </row>
    <row r="273" spans="1:11" x14ac:dyDescent="0.25">
      <c r="A273">
        <v>268</v>
      </c>
      <c r="B273" t="e">
        <f>IF(ISBLANK(A273),0,IF(AND(ISERROR(VLOOKUP(VLOOKUP(A273,ishod_substance!A:G,7,0),$B$4:B272,1,0))=TRUE,VLOOKUP(A273,ishod_substance!A:G,7,0)&gt;0),VLOOKUP(A273,ishod_substance!A:G,7,0),0))</f>
        <v>#N/A</v>
      </c>
      <c r="C273" s="78" t="e">
        <f t="shared" si="20"/>
        <v>#N/A</v>
      </c>
      <c r="D273" s="61" t="e">
        <f>VLOOKUP(C273,quide!A:B,2,0)</f>
        <v>#N/A</v>
      </c>
      <c r="E273" s="62" t="e">
        <f>VLOOKUP(C273,quide!$A$1:K1267,3,0)</f>
        <v>#N/A</v>
      </c>
      <c r="F273" s="62" t="e">
        <f>VLOOKUP(C273,quide!$A$1:K1267,5,0)</f>
        <v>#N/A</v>
      </c>
      <c r="G273" s="63" t="e">
        <f t="shared" si="21"/>
        <v>#N/A</v>
      </c>
      <c r="H273" s="62">
        <f>IFERROR(VLOOKUP(B273,tbl5cc_piv!A:D,4,0),0)</f>
        <v>0</v>
      </c>
      <c r="I273" s="62">
        <f t="shared" si="22"/>
        <v>0</v>
      </c>
      <c r="J273" s="62">
        <f t="shared" si="23"/>
        <v>0</v>
      </c>
      <c r="K273" s="62">
        <f t="shared" si="24"/>
        <v>0</v>
      </c>
    </row>
    <row r="274" spans="1:11" x14ac:dyDescent="0.25">
      <c r="A274">
        <v>269</v>
      </c>
      <c r="B274" t="e">
        <f>IF(ISBLANK(A274),0,IF(AND(ISERROR(VLOOKUP(VLOOKUP(A274,ishod_substance!A:G,7,0),$B$4:B273,1,0))=TRUE,VLOOKUP(A274,ishod_substance!A:G,7,0)&gt;0),VLOOKUP(A274,ishod_substance!A:G,7,0),0))</f>
        <v>#N/A</v>
      </c>
      <c r="C274" s="78" t="e">
        <f t="shared" si="20"/>
        <v>#N/A</v>
      </c>
      <c r="D274" s="61" t="e">
        <f>VLOOKUP(C274,quide!A:B,2,0)</f>
        <v>#N/A</v>
      </c>
      <c r="E274" s="62" t="e">
        <f>VLOOKUP(C274,quide!$A$1:K1268,3,0)</f>
        <v>#N/A</v>
      </c>
      <c r="F274" s="62" t="e">
        <f>VLOOKUP(C274,quide!$A$1:K1268,5,0)</f>
        <v>#N/A</v>
      </c>
      <c r="G274" s="63" t="e">
        <f t="shared" si="21"/>
        <v>#N/A</v>
      </c>
      <c r="H274" s="62">
        <f>IFERROR(VLOOKUP(B274,tbl5cc_piv!A:D,4,0),0)</f>
        <v>0</v>
      </c>
      <c r="I274" s="62">
        <f t="shared" si="22"/>
        <v>0</v>
      </c>
      <c r="J274" s="62">
        <f t="shared" si="23"/>
        <v>0</v>
      </c>
      <c r="K274" s="62">
        <f t="shared" si="24"/>
        <v>0</v>
      </c>
    </row>
    <row r="275" spans="1:11" x14ac:dyDescent="0.25">
      <c r="A275">
        <v>270</v>
      </c>
      <c r="B275" t="e">
        <f>IF(ISBLANK(A275),0,IF(AND(ISERROR(VLOOKUP(VLOOKUP(A275,ishod_substance!A:G,7,0),$B$4:B274,1,0))=TRUE,VLOOKUP(A275,ishod_substance!A:G,7,0)&gt;0),VLOOKUP(A275,ishod_substance!A:G,7,0),0))</f>
        <v>#N/A</v>
      </c>
      <c r="C275" s="78" t="e">
        <f t="shared" si="20"/>
        <v>#N/A</v>
      </c>
      <c r="D275" s="61" t="e">
        <f>VLOOKUP(C275,quide!A:B,2,0)</f>
        <v>#N/A</v>
      </c>
      <c r="E275" s="62" t="e">
        <f>VLOOKUP(C275,quide!$A$1:K1269,3,0)</f>
        <v>#N/A</v>
      </c>
      <c r="F275" s="62" t="e">
        <f>VLOOKUP(C275,quide!$A$1:K1269,5,0)</f>
        <v>#N/A</v>
      </c>
      <c r="G275" s="63" t="e">
        <f t="shared" si="21"/>
        <v>#N/A</v>
      </c>
      <c r="H275" s="62">
        <f>IFERROR(VLOOKUP(B275,tbl5cc_piv!A:D,4,0),0)</f>
        <v>0</v>
      </c>
      <c r="I275" s="62">
        <f t="shared" si="22"/>
        <v>0</v>
      </c>
      <c r="J275" s="62">
        <f t="shared" si="23"/>
        <v>0</v>
      </c>
      <c r="K275" s="62">
        <f t="shared" si="24"/>
        <v>0</v>
      </c>
    </row>
    <row r="276" spans="1:11" x14ac:dyDescent="0.25">
      <c r="A276">
        <v>271</v>
      </c>
      <c r="B276" t="e">
        <f>IF(ISBLANK(A276),0,IF(AND(ISERROR(VLOOKUP(VLOOKUP(A276,ishod_substance!A:G,7,0),$B$4:B275,1,0))=TRUE,VLOOKUP(A276,ishod_substance!A:G,7,0)&gt;0),VLOOKUP(A276,ishod_substance!A:G,7,0),0))</f>
        <v>#N/A</v>
      </c>
      <c r="C276" s="78" t="e">
        <f t="shared" si="20"/>
        <v>#N/A</v>
      </c>
      <c r="D276" s="61" t="e">
        <f>VLOOKUP(C276,quide!A:B,2,0)</f>
        <v>#N/A</v>
      </c>
      <c r="E276" s="62" t="e">
        <f>VLOOKUP(C276,quide!$A$1:K1270,3,0)</f>
        <v>#N/A</v>
      </c>
      <c r="F276" s="62" t="e">
        <f>VLOOKUP(C276,quide!$A$1:K1270,5,0)</f>
        <v>#N/A</v>
      </c>
      <c r="G276" s="63" t="e">
        <f t="shared" si="21"/>
        <v>#N/A</v>
      </c>
      <c r="H276" s="62">
        <f>IFERROR(VLOOKUP(B276,tbl5cc_piv!A:D,4,0),0)</f>
        <v>0</v>
      </c>
      <c r="I276" s="62">
        <f t="shared" si="22"/>
        <v>0</v>
      </c>
      <c r="J276" s="62">
        <f t="shared" si="23"/>
        <v>0</v>
      </c>
      <c r="K276" s="62">
        <f t="shared" si="24"/>
        <v>0</v>
      </c>
    </row>
    <row r="277" spans="1:11" x14ac:dyDescent="0.25">
      <c r="A277">
        <v>272</v>
      </c>
      <c r="B277" t="e">
        <f>IF(ISBLANK(A277),0,IF(AND(ISERROR(VLOOKUP(VLOOKUP(A277,ishod_substance!A:G,7,0),$B$4:B276,1,0))=TRUE,VLOOKUP(A277,ishod_substance!A:G,7,0)&gt;0),VLOOKUP(A277,ishod_substance!A:G,7,0),0))</f>
        <v>#N/A</v>
      </c>
      <c r="C277" s="78" t="e">
        <f t="shared" si="20"/>
        <v>#N/A</v>
      </c>
      <c r="D277" s="61" t="e">
        <f>VLOOKUP(C277,quide!A:B,2,0)</f>
        <v>#N/A</v>
      </c>
      <c r="E277" s="62" t="e">
        <f>VLOOKUP(C277,quide!$A$1:K1271,3,0)</f>
        <v>#N/A</v>
      </c>
      <c r="F277" s="62" t="e">
        <f>VLOOKUP(C277,quide!$A$1:K1271,5,0)</f>
        <v>#N/A</v>
      </c>
      <c r="G277" s="63" t="e">
        <f t="shared" si="21"/>
        <v>#N/A</v>
      </c>
      <c r="H277" s="62">
        <f>IFERROR(VLOOKUP(B277,tbl5cc_piv!A:D,4,0),0)</f>
        <v>0</v>
      </c>
      <c r="I277" s="62">
        <f t="shared" si="22"/>
        <v>0</v>
      </c>
      <c r="J277" s="62">
        <f t="shared" si="23"/>
        <v>0</v>
      </c>
      <c r="K277" s="62">
        <f t="shared" si="24"/>
        <v>0</v>
      </c>
    </row>
    <row r="278" spans="1:11" x14ac:dyDescent="0.25">
      <c r="A278">
        <v>273</v>
      </c>
      <c r="B278" t="e">
        <f>IF(ISBLANK(A278),0,IF(AND(ISERROR(VLOOKUP(VLOOKUP(A278,ishod_substance!A:G,7,0),$B$4:B277,1,0))=TRUE,VLOOKUP(A278,ishod_substance!A:G,7,0)&gt;0),VLOOKUP(A278,ishod_substance!A:G,7,0),0))</f>
        <v>#N/A</v>
      </c>
      <c r="C278" s="78" t="e">
        <f t="shared" si="20"/>
        <v>#N/A</v>
      </c>
      <c r="D278" s="61" t="e">
        <f>VLOOKUP(C278,quide!A:B,2,0)</f>
        <v>#N/A</v>
      </c>
      <c r="E278" s="62" t="e">
        <f>VLOOKUP(C278,quide!$A$1:K1272,3,0)</f>
        <v>#N/A</v>
      </c>
      <c r="F278" s="62" t="e">
        <f>VLOOKUP(C278,quide!$A$1:K1272,5,0)</f>
        <v>#N/A</v>
      </c>
      <c r="G278" s="63" t="e">
        <f t="shared" si="21"/>
        <v>#N/A</v>
      </c>
      <c r="H278" s="62">
        <f>IFERROR(VLOOKUP(B278,tbl5cc_piv!A:D,4,0),0)</f>
        <v>0</v>
      </c>
      <c r="I278" s="62">
        <f t="shared" si="22"/>
        <v>0</v>
      </c>
      <c r="J278" s="62">
        <f t="shared" si="23"/>
        <v>0</v>
      </c>
      <c r="K278" s="62">
        <f t="shared" si="24"/>
        <v>0</v>
      </c>
    </row>
    <row r="279" spans="1:11" x14ac:dyDescent="0.25">
      <c r="A279">
        <v>274</v>
      </c>
      <c r="B279" t="e">
        <f>IF(ISBLANK(A279),0,IF(AND(ISERROR(VLOOKUP(VLOOKUP(A279,ishod_substance!A:G,7,0),$B$4:B278,1,0))=TRUE,VLOOKUP(A279,ishod_substance!A:G,7,0)&gt;0),VLOOKUP(A279,ishod_substance!A:G,7,0),0))</f>
        <v>#N/A</v>
      </c>
      <c r="C279" s="78" t="e">
        <f t="shared" si="20"/>
        <v>#N/A</v>
      </c>
      <c r="D279" s="61" t="e">
        <f>VLOOKUP(C279,quide!A:B,2,0)</f>
        <v>#N/A</v>
      </c>
      <c r="E279" s="62" t="e">
        <f>VLOOKUP(C279,quide!$A$1:K1273,3,0)</f>
        <v>#N/A</v>
      </c>
      <c r="F279" s="62" t="e">
        <f>VLOOKUP(C279,quide!$A$1:K1273,5,0)</f>
        <v>#N/A</v>
      </c>
      <c r="G279" s="63" t="e">
        <f t="shared" si="21"/>
        <v>#N/A</v>
      </c>
      <c r="H279" s="62">
        <f>IFERROR(VLOOKUP(B279,tbl5cc_piv!A:D,4,0),0)</f>
        <v>0</v>
      </c>
      <c r="I279" s="62">
        <f t="shared" si="22"/>
        <v>0</v>
      </c>
      <c r="J279" s="62">
        <f t="shared" si="23"/>
        <v>0</v>
      </c>
      <c r="K279" s="62">
        <f t="shared" si="24"/>
        <v>0</v>
      </c>
    </row>
    <row r="280" spans="1:11" x14ac:dyDescent="0.25">
      <c r="A280">
        <v>275</v>
      </c>
      <c r="B280" t="e">
        <f>IF(ISBLANK(A280),0,IF(AND(ISERROR(VLOOKUP(VLOOKUP(A280,ishod_substance!A:G,7,0),$B$4:B279,1,0))=TRUE,VLOOKUP(A280,ishod_substance!A:G,7,0)&gt;0),VLOOKUP(A280,ishod_substance!A:G,7,0),0))</f>
        <v>#N/A</v>
      </c>
      <c r="C280" s="78" t="e">
        <f t="shared" si="20"/>
        <v>#N/A</v>
      </c>
      <c r="D280" s="61" t="e">
        <f>VLOOKUP(C280,quide!A:B,2,0)</f>
        <v>#N/A</v>
      </c>
      <c r="E280" s="62" t="e">
        <f>VLOOKUP(C280,quide!$A$1:K1274,3,0)</f>
        <v>#N/A</v>
      </c>
      <c r="F280" s="62" t="e">
        <f>VLOOKUP(C280,quide!$A$1:K1274,5,0)</f>
        <v>#N/A</v>
      </c>
      <c r="G280" s="63" t="e">
        <f t="shared" si="21"/>
        <v>#N/A</v>
      </c>
      <c r="H280" s="62">
        <f>IFERROR(VLOOKUP(B280,tbl5cc_piv!A:D,4,0),0)</f>
        <v>0</v>
      </c>
      <c r="I280" s="62">
        <f t="shared" si="22"/>
        <v>0</v>
      </c>
      <c r="J280" s="62">
        <f t="shared" si="23"/>
        <v>0</v>
      </c>
      <c r="K280" s="62">
        <f t="shared" si="24"/>
        <v>0</v>
      </c>
    </row>
    <row r="281" spans="1:11" x14ac:dyDescent="0.25">
      <c r="A281">
        <v>276</v>
      </c>
      <c r="B281" t="e">
        <f>IF(ISBLANK(A281),0,IF(AND(ISERROR(VLOOKUP(VLOOKUP(A281,ishod_substance!A:G,7,0),$B$4:B280,1,0))=TRUE,VLOOKUP(A281,ishod_substance!A:G,7,0)&gt;0),VLOOKUP(A281,ishod_substance!A:G,7,0),0))</f>
        <v>#N/A</v>
      </c>
      <c r="C281" s="78" t="e">
        <f t="shared" si="20"/>
        <v>#N/A</v>
      </c>
      <c r="D281" s="61" t="e">
        <f>VLOOKUP(C281,quide!A:B,2,0)</f>
        <v>#N/A</v>
      </c>
      <c r="E281" s="62" t="e">
        <f>VLOOKUP(C281,quide!$A$1:K1275,3,0)</f>
        <v>#N/A</v>
      </c>
      <c r="F281" s="62" t="e">
        <f>VLOOKUP(C281,quide!$A$1:K1275,5,0)</f>
        <v>#N/A</v>
      </c>
      <c r="G281" s="63" t="e">
        <f t="shared" si="21"/>
        <v>#N/A</v>
      </c>
      <c r="H281" s="62">
        <f>IFERROR(VLOOKUP(B281,tbl5cc_piv!A:D,4,0),0)</f>
        <v>0</v>
      </c>
      <c r="I281" s="62">
        <f t="shared" si="22"/>
        <v>0</v>
      </c>
      <c r="J281" s="62">
        <f t="shared" si="23"/>
        <v>0</v>
      </c>
      <c r="K281" s="62">
        <f t="shared" si="24"/>
        <v>0</v>
      </c>
    </row>
    <row r="282" spans="1:11" x14ac:dyDescent="0.25">
      <c r="A282">
        <v>277</v>
      </c>
      <c r="B282" t="e">
        <f>IF(ISBLANK(A282),0,IF(AND(ISERROR(VLOOKUP(VLOOKUP(A282,ishod_substance!A:G,7,0),$B$4:B281,1,0))=TRUE,VLOOKUP(A282,ishod_substance!A:G,7,0)&gt;0),VLOOKUP(A282,ishod_substance!A:G,7,0),0))</f>
        <v>#N/A</v>
      </c>
      <c r="C282" s="78" t="e">
        <f t="shared" si="20"/>
        <v>#N/A</v>
      </c>
      <c r="D282" s="61" t="e">
        <f>VLOOKUP(C282,quide!A:B,2,0)</f>
        <v>#N/A</v>
      </c>
      <c r="E282" s="62" t="e">
        <f>VLOOKUP(C282,quide!$A$1:K1276,3,0)</f>
        <v>#N/A</v>
      </c>
      <c r="F282" s="62" t="e">
        <f>VLOOKUP(C282,quide!$A$1:K1276,5,0)</f>
        <v>#N/A</v>
      </c>
      <c r="G282" s="63" t="e">
        <f t="shared" si="21"/>
        <v>#N/A</v>
      </c>
      <c r="H282" s="62">
        <f>IFERROR(VLOOKUP(B282,tbl5cc_piv!A:D,4,0),0)</f>
        <v>0</v>
      </c>
      <c r="I282" s="62">
        <f t="shared" si="22"/>
        <v>0</v>
      </c>
      <c r="J282" s="62">
        <f t="shared" si="23"/>
        <v>0</v>
      </c>
      <c r="K282" s="62">
        <f t="shared" si="24"/>
        <v>0</v>
      </c>
    </row>
    <row r="283" spans="1:11" x14ac:dyDescent="0.25">
      <c r="A283">
        <v>278</v>
      </c>
      <c r="B283" t="e">
        <f>IF(ISBLANK(A283),0,IF(AND(ISERROR(VLOOKUP(VLOOKUP(A283,ishod_substance!A:G,7,0),$B$4:B282,1,0))=TRUE,VLOOKUP(A283,ishod_substance!A:G,7,0)&gt;0),VLOOKUP(A283,ishod_substance!A:G,7,0),0))</f>
        <v>#N/A</v>
      </c>
      <c r="C283" s="78" t="e">
        <f t="shared" si="20"/>
        <v>#N/A</v>
      </c>
      <c r="D283" s="61" t="e">
        <f>VLOOKUP(C283,quide!A:B,2,0)</f>
        <v>#N/A</v>
      </c>
      <c r="E283" s="62" t="e">
        <f>VLOOKUP(C283,quide!$A$1:K1277,3,0)</f>
        <v>#N/A</v>
      </c>
      <c r="F283" s="62" t="e">
        <f>VLOOKUP(C283,quide!$A$1:K1277,5,0)</f>
        <v>#N/A</v>
      </c>
      <c r="G283" s="63" t="e">
        <f t="shared" si="21"/>
        <v>#N/A</v>
      </c>
      <c r="H283" s="62">
        <f>IFERROR(VLOOKUP(B283,tbl5cc_piv!A:D,4,0),0)</f>
        <v>0</v>
      </c>
      <c r="I283" s="62">
        <f t="shared" si="22"/>
        <v>0</v>
      </c>
      <c r="J283" s="62">
        <f t="shared" si="23"/>
        <v>0</v>
      </c>
      <c r="K283" s="62">
        <f t="shared" si="24"/>
        <v>0</v>
      </c>
    </row>
    <row r="284" spans="1:11" x14ac:dyDescent="0.25">
      <c r="A284">
        <v>279</v>
      </c>
      <c r="B284" t="e">
        <f>IF(ISBLANK(A284),0,IF(AND(ISERROR(VLOOKUP(VLOOKUP(A284,ishod_substance!A:G,7,0),$B$4:B283,1,0))=TRUE,VLOOKUP(A284,ishod_substance!A:G,7,0)&gt;0),VLOOKUP(A284,ishod_substance!A:G,7,0),0))</f>
        <v>#N/A</v>
      </c>
      <c r="C284" s="78" t="e">
        <f t="shared" si="20"/>
        <v>#N/A</v>
      </c>
      <c r="D284" s="61" t="e">
        <f>VLOOKUP(C284,quide!A:B,2,0)</f>
        <v>#N/A</v>
      </c>
      <c r="E284" s="62" t="e">
        <f>VLOOKUP(C284,quide!$A$1:K1278,3,0)</f>
        <v>#N/A</v>
      </c>
      <c r="F284" s="62" t="e">
        <f>VLOOKUP(C284,quide!$A$1:K1278,5,0)</f>
        <v>#N/A</v>
      </c>
      <c r="G284" s="63" t="e">
        <f t="shared" si="21"/>
        <v>#N/A</v>
      </c>
      <c r="H284" s="62">
        <f>IFERROR(VLOOKUP(B284,tbl5cc_piv!A:D,4,0),0)</f>
        <v>0</v>
      </c>
      <c r="I284" s="62">
        <f t="shared" si="22"/>
        <v>0</v>
      </c>
      <c r="J284" s="62">
        <f t="shared" si="23"/>
        <v>0</v>
      </c>
      <c r="K284" s="62">
        <f t="shared" si="24"/>
        <v>0</v>
      </c>
    </row>
    <row r="285" spans="1:11" x14ac:dyDescent="0.25">
      <c r="A285">
        <v>280</v>
      </c>
      <c r="B285" t="e">
        <f>IF(ISBLANK(A285),0,IF(AND(ISERROR(VLOOKUP(VLOOKUP(A285,ishod_substance!A:G,7,0),$B$4:B284,1,0))=TRUE,VLOOKUP(A285,ishod_substance!A:G,7,0)&gt;0),VLOOKUP(A285,ishod_substance!A:G,7,0),0))</f>
        <v>#N/A</v>
      </c>
      <c r="C285" s="78" t="e">
        <f t="shared" si="20"/>
        <v>#N/A</v>
      </c>
      <c r="D285" s="61" t="e">
        <f>VLOOKUP(C285,quide!A:B,2,0)</f>
        <v>#N/A</v>
      </c>
      <c r="E285" s="62" t="e">
        <f>VLOOKUP(C285,quide!$A$1:K1279,3,0)</f>
        <v>#N/A</v>
      </c>
      <c r="F285" s="62" t="e">
        <f>VLOOKUP(C285,quide!$A$1:K1279,5,0)</f>
        <v>#N/A</v>
      </c>
      <c r="G285" s="63" t="e">
        <f t="shared" si="21"/>
        <v>#N/A</v>
      </c>
      <c r="H285" s="62">
        <f>IFERROR(VLOOKUP(B285,tbl5cc_piv!A:D,4,0),0)</f>
        <v>0</v>
      </c>
      <c r="I285" s="62">
        <f t="shared" si="22"/>
        <v>0</v>
      </c>
      <c r="J285" s="62">
        <f t="shared" si="23"/>
        <v>0</v>
      </c>
      <c r="K285" s="62">
        <f t="shared" si="24"/>
        <v>0</v>
      </c>
    </row>
    <row r="286" spans="1:11" x14ac:dyDescent="0.25">
      <c r="A286">
        <v>281</v>
      </c>
      <c r="B286" t="e">
        <f>IF(ISBLANK(A286),0,IF(AND(ISERROR(VLOOKUP(VLOOKUP(A286,ishod_substance!A:G,7,0),$B$4:B285,1,0))=TRUE,VLOOKUP(A286,ishod_substance!A:G,7,0)&gt;0),VLOOKUP(A286,ishod_substance!A:G,7,0),0))</f>
        <v>#N/A</v>
      </c>
      <c r="C286" s="78" t="e">
        <f t="shared" si="20"/>
        <v>#N/A</v>
      </c>
      <c r="D286" s="61" t="e">
        <f>VLOOKUP(C286,quide!A:B,2,0)</f>
        <v>#N/A</v>
      </c>
      <c r="E286" s="62" t="e">
        <f>VLOOKUP(C286,quide!$A$1:K1280,3,0)</f>
        <v>#N/A</v>
      </c>
      <c r="F286" s="62" t="e">
        <f>VLOOKUP(C286,quide!$A$1:K1280,5,0)</f>
        <v>#N/A</v>
      </c>
      <c r="G286" s="63" t="e">
        <f t="shared" si="21"/>
        <v>#N/A</v>
      </c>
      <c r="H286" s="62">
        <f>IFERROR(VLOOKUP(B286,tbl5cc_piv!A:D,4,0),0)</f>
        <v>0</v>
      </c>
      <c r="I286" s="62">
        <f t="shared" si="22"/>
        <v>0</v>
      </c>
      <c r="J286" s="62">
        <f t="shared" si="23"/>
        <v>0</v>
      </c>
      <c r="K286" s="62">
        <f t="shared" si="24"/>
        <v>0</v>
      </c>
    </row>
    <row r="287" spans="1:11" x14ac:dyDescent="0.25">
      <c r="A287">
        <v>282</v>
      </c>
      <c r="B287" t="e">
        <f>IF(ISBLANK(A287),0,IF(AND(ISERROR(VLOOKUP(VLOOKUP(A287,ishod_substance!A:G,7,0),$B$4:B286,1,0))=TRUE,VLOOKUP(A287,ishod_substance!A:G,7,0)&gt;0),VLOOKUP(A287,ishod_substance!A:G,7,0),0))</f>
        <v>#N/A</v>
      </c>
      <c r="C287" s="78" t="e">
        <f t="shared" si="20"/>
        <v>#N/A</v>
      </c>
      <c r="D287" s="61" t="e">
        <f>VLOOKUP(C287,quide!A:B,2,0)</f>
        <v>#N/A</v>
      </c>
      <c r="E287" s="62" t="e">
        <f>VLOOKUP(C287,quide!$A$1:K1281,3,0)</f>
        <v>#N/A</v>
      </c>
      <c r="F287" s="62" t="e">
        <f>VLOOKUP(C287,quide!$A$1:K1281,5,0)</f>
        <v>#N/A</v>
      </c>
      <c r="G287" s="63" t="e">
        <f t="shared" si="21"/>
        <v>#N/A</v>
      </c>
      <c r="H287" s="62">
        <f>IFERROR(VLOOKUP(B287,tbl5cc_piv!A:D,4,0),0)</f>
        <v>0</v>
      </c>
      <c r="I287" s="62">
        <f t="shared" si="22"/>
        <v>0</v>
      </c>
      <c r="J287" s="62">
        <f t="shared" si="23"/>
        <v>0</v>
      </c>
      <c r="K287" s="62">
        <f t="shared" si="24"/>
        <v>0</v>
      </c>
    </row>
    <row r="288" spans="1:11" x14ac:dyDescent="0.25">
      <c r="A288">
        <v>283</v>
      </c>
      <c r="B288" t="e">
        <f>IF(ISBLANK(A288),0,IF(AND(ISERROR(VLOOKUP(VLOOKUP(A288,ishod_substance!A:G,7,0),$B$4:B287,1,0))=TRUE,VLOOKUP(A288,ishod_substance!A:G,7,0)&gt;0),VLOOKUP(A288,ishod_substance!A:G,7,0),0))</f>
        <v>#N/A</v>
      </c>
      <c r="C288" s="78" t="e">
        <f t="shared" si="20"/>
        <v>#N/A</v>
      </c>
      <c r="D288" s="61" t="e">
        <f>VLOOKUP(C288,quide!A:B,2,0)</f>
        <v>#N/A</v>
      </c>
      <c r="E288" s="62" t="e">
        <f>VLOOKUP(C288,quide!$A$1:K1282,3,0)</f>
        <v>#N/A</v>
      </c>
      <c r="F288" s="62" t="e">
        <f>VLOOKUP(C288,quide!$A$1:K1282,5,0)</f>
        <v>#N/A</v>
      </c>
      <c r="G288" s="63" t="e">
        <f t="shared" si="21"/>
        <v>#N/A</v>
      </c>
      <c r="H288" s="62">
        <f>IFERROR(VLOOKUP(B288,tbl5cc_piv!A:D,4,0),0)</f>
        <v>0</v>
      </c>
      <c r="I288" s="62">
        <f t="shared" si="22"/>
        <v>0</v>
      </c>
      <c r="J288" s="62">
        <f t="shared" si="23"/>
        <v>0</v>
      </c>
      <c r="K288" s="62">
        <f t="shared" si="24"/>
        <v>0</v>
      </c>
    </row>
    <row r="289" spans="1:11" x14ac:dyDescent="0.25">
      <c r="A289">
        <v>284</v>
      </c>
      <c r="B289" t="e">
        <f>IF(ISBLANK(A289),0,IF(AND(ISERROR(VLOOKUP(VLOOKUP(A289,ishod_substance!A:G,7,0),$B$4:B288,1,0))=TRUE,VLOOKUP(A289,ishod_substance!A:G,7,0)&gt;0),VLOOKUP(A289,ishod_substance!A:G,7,0),0))</f>
        <v>#N/A</v>
      </c>
      <c r="C289" s="78" t="e">
        <f t="shared" si="20"/>
        <v>#N/A</v>
      </c>
      <c r="D289" s="61" t="e">
        <f>VLOOKUP(C289,quide!A:B,2,0)</f>
        <v>#N/A</v>
      </c>
      <c r="E289" s="62" t="e">
        <f>VLOOKUP(C289,quide!$A$1:K1283,3,0)</f>
        <v>#N/A</v>
      </c>
      <c r="F289" s="62" t="e">
        <f>VLOOKUP(C289,quide!$A$1:K1283,5,0)</f>
        <v>#N/A</v>
      </c>
      <c r="G289" s="63" t="e">
        <f t="shared" si="21"/>
        <v>#N/A</v>
      </c>
      <c r="H289" s="62">
        <f>IFERROR(VLOOKUP(B289,tbl5cc_piv!A:D,4,0),0)</f>
        <v>0</v>
      </c>
      <c r="I289" s="62">
        <f t="shared" si="22"/>
        <v>0</v>
      </c>
      <c r="J289" s="62">
        <f t="shared" si="23"/>
        <v>0</v>
      </c>
      <c r="K289" s="62">
        <f t="shared" si="24"/>
        <v>0</v>
      </c>
    </row>
    <row r="290" spans="1:11" x14ac:dyDescent="0.25">
      <c r="A290">
        <v>285</v>
      </c>
      <c r="B290" t="e">
        <f>IF(ISBLANK(A290),0,IF(AND(ISERROR(VLOOKUP(VLOOKUP(A290,ishod_substance!A:G,7,0),$B$4:B289,1,0))=TRUE,VLOOKUP(A290,ishod_substance!A:G,7,0)&gt;0),VLOOKUP(A290,ishod_substance!A:G,7,0),0))</f>
        <v>#N/A</v>
      </c>
      <c r="C290" s="78" t="e">
        <f t="shared" si="20"/>
        <v>#N/A</v>
      </c>
      <c r="D290" s="61" t="e">
        <f>VLOOKUP(C290,quide!A:B,2,0)</f>
        <v>#N/A</v>
      </c>
      <c r="E290" s="62" t="e">
        <f>VLOOKUP(C290,quide!$A$1:K1284,3,0)</f>
        <v>#N/A</v>
      </c>
      <c r="F290" s="62" t="e">
        <f>VLOOKUP(C290,quide!$A$1:K1284,5,0)</f>
        <v>#N/A</v>
      </c>
      <c r="G290" s="63" t="e">
        <f t="shared" si="21"/>
        <v>#N/A</v>
      </c>
      <c r="H290" s="62">
        <f>IFERROR(VLOOKUP(B290,tbl5cc_piv!A:D,4,0),0)</f>
        <v>0</v>
      </c>
      <c r="I290" s="62">
        <f t="shared" si="22"/>
        <v>0</v>
      </c>
      <c r="J290" s="62">
        <f t="shared" si="23"/>
        <v>0</v>
      </c>
      <c r="K290" s="62">
        <f t="shared" si="24"/>
        <v>0</v>
      </c>
    </row>
    <row r="291" spans="1:11" x14ac:dyDescent="0.25">
      <c r="A291">
        <v>286</v>
      </c>
      <c r="B291" t="e">
        <f>IF(ISBLANK(A291),0,IF(AND(ISERROR(VLOOKUP(VLOOKUP(A291,ishod_substance!A:G,7,0),$B$4:B290,1,0))=TRUE,VLOOKUP(A291,ishod_substance!A:G,7,0)&gt;0),VLOOKUP(A291,ishod_substance!A:G,7,0),0))</f>
        <v>#N/A</v>
      </c>
      <c r="C291" s="78" t="e">
        <f t="shared" si="20"/>
        <v>#N/A</v>
      </c>
      <c r="D291" s="61" t="e">
        <f>VLOOKUP(C291,quide!A:B,2,0)</f>
        <v>#N/A</v>
      </c>
      <c r="E291" s="62" t="e">
        <f>VLOOKUP(C291,quide!$A$1:K1285,3,0)</f>
        <v>#N/A</v>
      </c>
      <c r="F291" s="62" t="e">
        <f>VLOOKUP(C291,quide!$A$1:K1285,5,0)</f>
        <v>#N/A</v>
      </c>
      <c r="G291" s="63" t="e">
        <f t="shared" si="21"/>
        <v>#N/A</v>
      </c>
      <c r="H291" s="62">
        <f>IFERROR(VLOOKUP(B291,tbl5cc_piv!A:D,4,0),0)</f>
        <v>0</v>
      </c>
      <c r="I291" s="62">
        <f t="shared" si="22"/>
        <v>0</v>
      </c>
      <c r="J291" s="62">
        <f t="shared" si="23"/>
        <v>0</v>
      </c>
      <c r="K291" s="62">
        <f t="shared" si="24"/>
        <v>0</v>
      </c>
    </row>
    <row r="292" spans="1:11" x14ac:dyDescent="0.25">
      <c r="A292">
        <v>287</v>
      </c>
      <c r="B292" t="e">
        <f>IF(ISBLANK(A292),0,IF(AND(ISERROR(VLOOKUP(VLOOKUP(A292,ishod_substance!A:G,7,0),$B$4:B291,1,0))=TRUE,VLOOKUP(A292,ishod_substance!A:G,7,0)&gt;0),VLOOKUP(A292,ishod_substance!A:G,7,0),0))</f>
        <v>#N/A</v>
      </c>
      <c r="C292" s="78" t="e">
        <f t="shared" si="20"/>
        <v>#N/A</v>
      </c>
      <c r="D292" s="61" t="e">
        <f>VLOOKUP(C292,quide!A:B,2,0)</f>
        <v>#N/A</v>
      </c>
      <c r="E292" s="62" t="e">
        <f>VLOOKUP(C292,quide!$A$1:K1286,3,0)</f>
        <v>#N/A</v>
      </c>
      <c r="F292" s="62" t="e">
        <f>VLOOKUP(C292,quide!$A$1:K1286,5,0)</f>
        <v>#N/A</v>
      </c>
      <c r="G292" s="63" t="e">
        <f t="shared" si="21"/>
        <v>#N/A</v>
      </c>
      <c r="H292" s="62">
        <f>IFERROR(VLOOKUP(B292,tbl5cc_piv!A:D,4,0),0)</f>
        <v>0</v>
      </c>
      <c r="I292" s="62">
        <f t="shared" si="22"/>
        <v>0</v>
      </c>
      <c r="J292" s="62">
        <f t="shared" si="23"/>
        <v>0</v>
      </c>
      <c r="K292" s="62">
        <f t="shared" si="24"/>
        <v>0</v>
      </c>
    </row>
    <row r="293" spans="1:11" x14ac:dyDescent="0.25">
      <c r="A293">
        <v>288</v>
      </c>
      <c r="B293" t="e">
        <f>IF(ISBLANK(A293),0,IF(AND(ISERROR(VLOOKUP(VLOOKUP(A293,ishod_substance!A:G,7,0),$B$4:B292,1,0))=TRUE,VLOOKUP(A293,ishod_substance!A:G,7,0)&gt;0),VLOOKUP(A293,ishod_substance!A:G,7,0),0))</f>
        <v>#N/A</v>
      </c>
      <c r="C293" s="78" t="e">
        <f t="shared" si="20"/>
        <v>#N/A</v>
      </c>
      <c r="D293" s="61" t="e">
        <f>VLOOKUP(C293,quide!A:B,2,0)</f>
        <v>#N/A</v>
      </c>
      <c r="E293" s="62" t="e">
        <f>VLOOKUP(C293,quide!$A$1:K1287,3,0)</f>
        <v>#N/A</v>
      </c>
      <c r="F293" s="62" t="e">
        <f>VLOOKUP(C293,quide!$A$1:K1287,5,0)</f>
        <v>#N/A</v>
      </c>
      <c r="G293" s="63" t="e">
        <f t="shared" si="21"/>
        <v>#N/A</v>
      </c>
      <c r="H293" s="62">
        <f>IFERROR(VLOOKUP(B293,tbl5cc_piv!A:D,4,0),0)</f>
        <v>0</v>
      </c>
      <c r="I293" s="62">
        <f t="shared" si="22"/>
        <v>0</v>
      </c>
      <c r="J293" s="62">
        <f t="shared" si="23"/>
        <v>0</v>
      </c>
      <c r="K293" s="62">
        <f t="shared" si="24"/>
        <v>0</v>
      </c>
    </row>
    <row r="294" spans="1:11" x14ac:dyDescent="0.25">
      <c r="A294">
        <v>289</v>
      </c>
      <c r="B294" t="e">
        <f>IF(ISBLANK(A294),0,IF(AND(ISERROR(VLOOKUP(VLOOKUP(A294,ishod_substance!A:G,7,0),$B$4:B293,1,0))=TRUE,VLOOKUP(A294,ishod_substance!A:G,7,0)&gt;0),VLOOKUP(A294,ishod_substance!A:G,7,0),0))</f>
        <v>#N/A</v>
      </c>
      <c r="C294" s="78" t="e">
        <f t="shared" si="20"/>
        <v>#N/A</v>
      </c>
      <c r="D294" s="61" t="e">
        <f>VLOOKUP(C294,quide!A:B,2,0)</f>
        <v>#N/A</v>
      </c>
      <c r="E294" s="62" t="e">
        <f>VLOOKUP(C294,quide!$A$1:K1288,3,0)</f>
        <v>#N/A</v>
      </c>
      <c r="F294" s="62" t="e">
        <f>VLOOKUP(C294,quide!$A$1:K1288,5,0)</f>
        <v>#N/A</v>
      </c>
      <c r="G294" s="63" t="e">
        <f t="shared" si="21"/>
        <v>#N/A</v>
      </c>
      <c r="H294" s="62">
        <f>IFERROR(VLOOKUP(B294,tbl5cc_piv!A:D,4,0),0)</f>
        <v>0</v>
      </c>
      <c r="I294" s="62">
        <f t="shared" si="22"/>
        <v>0</v>
      </c>
      <c r="J294" s="62">
        <f t="shared" si="23"/>
        <v>0</v>
      </c>
      <c r="K294" s="62">
        <f t="shared" si="24"/>
        <v>0</v>
      </c>
    </row>
    <row r="295" spans="1:11" x14ac:dyDescent="0.25">
      <c r="A295">
        <v>290</v>
      </c>
      <c r="B295" t="e">
        <f>IF(ISBLANK(A295),0,IF(AND(ISERROR(VLOOKUP(VLOOKUP(A295,ishod_substance!A:G,7,0),$B$4:B294,1,0))=TRUE,VLOOKUP(A295,ishod_substance!A:G,7,0)&gt;0),VLOOKUP(A295,ishod_substance!A:G,7,0),0))</f>
        <v>#N/A</v>
      </c>
      <c r="C295" s="78" t="e">
        <f t="shared" si="20"/>
        <v>#N/A</v>
      </c>
      <c r="D295" s="61" t="e">
        <f>VLOOKUP(C295,quide!A:B,2,0)</f>
        <v>#N/A</v>
      </c>
      <c r="E295" s="62" t="e">
        <f>VLOOKUP(C295,quide!$A$1:K1289,3,0)</f>
        <v>#N/A</v>
      </c>
      <c r="F295" s="62" t="e">
        <f>VLOOKUP(C295,quide!$A$1:K1289,5,0)</f>
        <v>#N/A</v>
      </c>
      <c r="G295" s="63" t="e">
        <f t="shared" si="21"/>
        <v>#N/A</v>
      </c>
      <c r="H295" s="62">
        <f>IFERROR(VLOOKUP(B295,tbl5cc_piv!A:D,4,0),0)</f>
        <v>0</v>
      </c>
      <c r="I295" s="62">
        <f t="shared" si="22"/>
        <v>0</v>
      </c>
      <c r="J295" s="62">
        <f t="shared" si="23"/>
        <v>0</v>
      </c>
      <c r="K295" s="62">
        <f t="shared" si="24"/>
        <v>0</v>
      </c>
    </row>
    <row r="296" spans="1:11" x14ac:dyDescent="0.25">
      <c r="A296">
        <v>291</v>
      </c>
      <c r="B296" t="e">
        <f>IF(ISBLANK(A296),0,IF(AND(ISERROR(VLOOKUP(VLOOKUP(A296,ishod_substance!A:G,7,0),$B$4:B295,1,0))=TRUE,VLOOKUP(A296,ishod_substance!A:G,7,0)&gt;0),VLOOKUP(A296,ishod_substance!A:G,7,0),0))</f>
        <v>#N/A</v>
      </c>
      <c r="C296" s="78" t="e">
        <f t="shared" si="20"/>
        <v>#N/A</v>
      </c>
      <c r="D296" s="61" t="e">
        <f>VLOOKUP(C296,quide!A:B,2,0)</f>
        <v>#N/A</v>
      </c>
      <c r="E296" s="62" t="e">
        <f>VLOOKUP(C296,quide!$A$1:K1290,3,0)</f>
        <v>#N/A</v>
      </c>
      <c r="F296" s="62" t="e">
        <f>VLOOKUP(C296,quide!$A$1:K1290,5,0)</f>
        <v>#N/A</v>
      </c>
      <c r="G296" s="63" t="e">
        <f t="shared" si="21"/>
        <v>#N/A</v>
      </c>
      <c r="H296" s="62">
        <f>IFERROR(VLOOKUP(B296,tbl5cc_piv!A:D,4,0),0)</f>
        <v>0</v>
      </c>
      <c r="I296" s="62">
        <f t="shared" si="22"/>
        <v>0</v>
      </c>
      <c r="J296" s="62">
        <f t="shared" si="23"/>
        <v>0</v>
      </c>
      <c r="K296" s="62">
        <f t="shared" si="24"/>
        <v>0</v>
      </c>
    </row>
    <row r="297" spans="1:11" x14ac:dyDescent="0.25">
      <c r="A297">
        <v>292</v>
      </c>
      <c r="B297" t="e">
        <f>IF(ISBLANK(A297),0,IF(AND(ISERROR(VLOOKUP(VLOOKUP(A297,ishod_substance!A:G,7,0),$B$4:B296,1,0))=TRUE,VLOOKUP(A297,ishod_substance!A:G,7,0)&gt;0),VLOOKUP(A297,ishod_substance!A:G,7,0),0))</f>
        <v>#N/A</v>
      </c>
      <c r="C297" s="78" t="e">
        <f t="shared" si="20"/>
        <v>#N/A</v>
      </c>
      <c r="D297" s="61" t="e">
        <f>VLOOKUP(C297,quide!A:B,2,0)</f>
        <v>#N/A</v>
      </c>
      <c r="E297" s="62" t="e">
        <f>VLOOKUP(C297,quide!$A$1:K1291,3,0)</f>
        <v>#N/A</v>
      </c>
      <c r="F297" s="62" t="e">
        <f>VLOOKUP(C297,quide!$A$1:K1291,5,0)</f>
        <v>#N/A</v>
      </c>
      <c r="G297" s="63" t="e">
        <f t="shared" si="21"/>
        <v>#N/A</v>
      </c>
      <c r="H297" s="62">
        <f>IFERROR(VLOOKUP(B297,tbl5cc_piv!A:D,4,0),0)</f>
        <v>0</v>
      </c>
      <c r="I297" s="62">
        <f t="shared" si="22"/>
        <v>0</v>
      </c>
      <c r="J297" s="62">
        <f t="shared" si="23"/>
        <v>0</v>
      </c>
      <c r="K297" s="62">
        <f t="shared" si="24"/>
        <v>0</v>
      </c>
    </row>
    <row r="298" spans="1:11" x14ac:dyDescent="0.25">
      <c r="A298">
        <v>293</v>
      </c>
      <c r="B298" t="e">
        <f>IF(ISBLANK(A298),0,IF(AND(ISERROR(VLOOKUP(VLOOKUP(A298,ishod_substance!A:G,7,0),$B$4:B297,1,0))=TRUE,VLOOKUP(A298,ishod_substance!A:G,7,0)&gt;0),VLOOKUP(A298,ishod_substance!A:G,7,0),0))</f>
        <v>#N/A</v>
      </c>
      <c r="C298" s="78" t="e">
        <f t="shared" si="20"/>
        <v>#N/A</v>
      </c>
      <c r="D298" s="61" t="e">
        <f>VLOOKUP(C298,quide!A:B,2,0)</f>
        <v>#N/A</v>
      </c>
      <c r="E298" s="62" t="e">
        <f>VLOOKUP(C298,quide!$A$1:K1292,3,0)</f>
        <v>#N/A</v>
      </c>
      <c r="F298" s="62" t="e">
        <f>VLOOKUP(C298,quide!$A$1:K1292,5,0)</f>
        <v>#N/A</v>
      </c>
      <c r="G298" s="63" t="e">
        <f t="shared" si="21"/>
        <v>#N/A</v>
      </c>
      <c r="H298" s="62">
        <f>IFERROR(VLOOKUP(B298,tbl5cc_piv!A:D,4,0),0)</f>
        <v>0</v>
      </c>
      <c r="I298" s="62">
        <f t="shared" si="22"/>
        <v>0</v>
      </c>
      <c r="J298" s="62">
        <f t="shared" si="23"/>
        <v>0</v>
      </c>
      <c r="K298" s="62">
        <f t="shared" si="24"/>
        <v>0</v>
      </c>
    </row>
    <row r="299" spans="1:11" x14ac:dyDescent="0.25">
      <c r="A299">
        <v>294</v>
      </c>
      <c r="B299" t="e">
        <f>IF(ISBLANK(A299),0,IF(AND(ISERROR(VLOOKUP(VLOOKUP(A299,ishod_substance!A:G,7,0),$B$4:B298,1,0))=TRUE,VLOOKUP(A299,ishod_substance!A:G,7,0)&gt;0),VLOOKUP(A299,ishod_substance!A:G,7,0),0))</f>
        <v>#N/A</v>
      </c>
      <c r="C299" s="78" t="e">
        <f t="shared" si="20"/>
        <v>#N/A</v>
      </c>
      <c r="D299" s="61" t="e">
        <f>VLOOKUP(C299,quide!A:B,2,0)</f>
        <v>#N/A</v>
      </c>
      <c r="E299" s="62" t="e">
        <f>VLOOKUP(C299,quide!$A$1:K1293,3,0)</f>
        <v>#N/A</v>
      </c>
      <c r="F299" s="62" t="e">
        <f>VLOOKUP(C299,quide!$A$1:K1293,5,0)</f>
        <v>#N/A</v>
      </c>
      <c r="G299" s="63" t="e">
        <f t="shared" si="21"/>
        <v>#N/A</v>
      </c>
      <c r="H299" s="62">
        <f>IFERROR(VLOOKUP(B299,tbl5cc_piv!A:D,4,0),0)</f>
        <v>0</v>
      </c>
      <c r="I299" s="62">
        <f t="shared" si="22"/>
        <v>0</v>
      </c>
      <c r="J299" s="62">
        <f t="shared" si="23"/>
        <v>0</v>
      </c>
      <c r="K299" s="62">
        <f t="shared" si="24"/>
        <v>0</v>
      </c>
    </row>
    <row r="300" spans="1:11" x14ac:dyDescent="0.25">
      <c r="A300">
        <v>295</v>
      </c>
      <c r="B300" t="e">
        <f>IF(ISBLANK(A300),0,IF(AND(ISERROR(VLOOKUP(VLOOKUP(A300,ishod_substance!A:G,7,0),$B$4:B299,1,0))=TRUE,VLOOKUP(A300,ishod_substance!A:G,7,0)&gt;0),VLOOKUP(A300,ishod_substance!A:G,7,0),0))</f>
        <v>#N/A</v>
      </c>
      <c r="C300" s="78" t="e">
        <f t="shared" si="20"/>
        <v>#N/A</v>
      </c>
      <c r="D300" s="61" t="e">
        <f>VLOOKUP(C300,quide!A:B,2,0)</f>
        <v>#N/A</v>
      </c>
      <c r="E300" s="62" t="e">
        <f>VLOOKUP(C300,quide!$A$1:K1294,3,0)</f>
        <v>#N/A</v>
      </c>
      <c r="F300" s="62" t="e">
        <f>VLOOKUP(C300,quide!$A$1:K1294,5,0)</f>
        <v>#N/A</v>
      </c>
      <c r="G300" s="63" t="e">
        <f t="shared" si="21"/>
        <v>#N/A</v>
      </c>
      <c r="H300" s="62">
        <f>IFERROR(VLOOKUP(B300,tbl5cc_piv!A:D,4,0),0)</f>
        <v>0</v>
      </c>
      <c r="I300" s="62">
        <f t="shared" si="22"/>
        <v>0</v>
      </c>
      <c r="J300" s="62">
        <f t="shared" si="23"/>
        <v>0</v>
      </c>
      <c r="K300" s="62">
        <f t="shared" si="24"/>
        <v>0</v>
      </c>
    </row>
    <row r="301" spans="1:11" x14ac:dyDescent="0.25">
      <c r="A301">
        <v>296</v>
      </c>
      <c r="B301" t="e">
        <f>IF(ISBLANK(A301),0,IF(AND(ISERROR(VLOOKUP(VLOOKUP(A301,ishod_substance!A:G,7,0),$B$4:B300,1,0))=TRUE,VLOOKUP(A301,ishod_substance!A:G,7,0)&gt;0),VLOOKUP(A301,ishod_substance!A:G,7,0),0))</f>
        <v>#N/A</v>
      </c>
      <c r="C301" s="78" t="e">
        <f t="shared" si="20"/>
        <v>#N/A</v>
      </c>
      <c r="D301" s="61" t="e">
        <f>VLOOKUP(C301,quide!A:B,2,0)</f>
        <v>#N/A</v>
      </c>
      <c r="E301" s="62" t="e">
        <f>VLOOKUP(C301,quide!$A$1:K1295,3,0)</f>
        <v>#N/A</v>
      </c>
      <c r="F301" s="62" t="e">
        <f>VLOOKUP(C301,quide!$A$1:K1295,5,0)</f>
        <v>#N/A</v>
      </c>
      <c r="G301" s="63" t="e">
        <f t="shared" si="21"/>
        <v>#N/A</v>
      </c>
      <c r="H301" s="62">
        <f>IFERROR(VLOOKUP(B301,tbl5cc_piv!A:D,4,0),0)</f>
        <v>0</v>
      </c>
      <c r="I301" s="62">
        <f t="shared" si="22"/>
        <v>0</v>
      </c>
      <c r="J301" s="62">
        <f t="shared" si="23"/>
        <v>0</v>
      </c>
      <c r="K301" s="62">
        <f t="shared" si="24"/>
        <v>0</v>
      </c>
    </row>
    <row r="302" spans="1:11" x14ac:dyDescent="0.25">
      <c r="A302">
        <v>297</v>
      </c>
      <c r="B302" t="e">
        <f>IF(ISBLANK(A302),0,IF(AND(ISERROR(VLOOKUP(VLOOKUP(A302,ishod_substance!A:G,7,0),$B$4:B301,1,0))=TRUE,VLOOKUP(A302,ishod_substance!A:G,7,0)&gt;0),VLOOKUP(A302,ishod_substance!A:G,7,0),0))</f>
        <v>#N/A</v>
      </c>
      <c r="C302" s="78" t="e">
        <f t="shared" si="20"/>
        <v>#N/A</v>
      </c>
      <c r="D302" s="61" t="e">
        <f>VLOOKUP(C302,quide!A:B,2,0)</f>
        <v>#N/A</v>
      </c>
      <c r="E302" s="62" t="e">
        <f>VLOOKUP(C302,quide!$A$1:K1296,3,0)</f>
        <v>#N/A</v>
      </c>
      <c r="F302" s="62" t="e">
        <f>VLOOKUP(C302,quide!$A$1:K1296,5,0)</f>
        <v>#N/A</v>
      </c>
      <c r="G302" s="63" t="e">
        <f t="shared" si="21"/>
        <v>#N/A</v>
      </c>
      <c r="H302" s="62">
        <f>IFERROR(VLOOKUP(B302,tbl5cc_piv!A:D,4,0),0)</f>
        <v>0</v>
      </c>
      <c r="I302" s="62">
        <f t="shared" si="22"/>
        <v>0</v>
      </c>
      <c r="J302" s="62">
        <f t="shared" si="23"/>
        <v>0</v>
      </c>
      <c r="K302" s="62">
        <f t="shared" si="24"/>
        <v>0</v>
      </c>
    </row>
    <row r="303" spans="1:11" x14ac:dyDescent="0.25">
      <c r="A303">
        <v>298</v>
      </c>
      <c r="B303" t="e">
        <f>IF(ISBLANK(A303),0,IF(AND(ISERROR(VLOOKUP(VLOOKUP(A303,ishod_substance!A:G,7,0),$B$4:B302,1,0))=TRUE,VLOOKUP(A303,ishod_substance!A:G,7,0)&gt;0),VLOOKUP(A303,ishod_substance!A:G,7,0),0))</f>
        <v>#N/A</v>
      </c>
      <c r="C303" s="78" t="e">
        <f t="shared" si="20"/>
        <v>#N/A</v>
      </c>
      <c r="D303" s="61" t="e">
        <f>VLOOKUP(C303,quide!A:B,2,0)</f>
        <v>#N/A</v>
      </c>
      <c r="E303" s="62" t="e">
        <f>VLOOKUP(C303,quide!$A$1:K1297,3,0)</f>
        <v>#N/A</v>
      </c>
      <c r="F303" s="62" t="e">
        <f>VLOOKUP(C303,quide!$A$1:K1297,5,0)</f>
        <v>#N/A</v>
      </c>
      <c r="G303" s="63" t="e">
        <f t="shared" si="21"/>
        <v>#N/A</v>
      </c>
      <c r="H303" s="62">
        <f>IFERROR(VLOOKUP(B303,tbl5cc_piv!A:D,4,0),0)</f>
        <v>0</v>
      </c>
      <c r="I303" s="62">
        <f t="shared" si="22"/>
        <v>0</v>
      </c>
      <c r="J303" s="62">
        <f t="shared" si="23"/>
        <v>0</v>
      </c>
      <c r="K303" s="62">
        <f t="shared" si="24"/>
        <v>0</v>
      </c>
    </row>
    <row r="304" spans="1:11" x14ac:dyDescent="0.25">
      <c r="A304">
        <v>299</v>
      </c>
      <c r="B304" t="e">
        <f>IF(ISBLANK(A304),0,IF(AND(ISERROR(VLOOKUP(VLOOKUP(A304,ishod_substance!A:G,7,0),$B$4:B303,1,0))=TRUE,VLOOKUP(A304,ishod_substance!A:G,7,0)&gt;0),VLOOKUP(A304,ishod_substance!A:G,7,0),0))</f>
        <v>#N/A</v>
      </c>
      <c r="C304" s="78" t="e">
        <f t="shared" si="20"/>
        <v>#N/A</v>
      </c>
      <c r="D304" s="61" t="e">
        <f>VLOOKUP(C304,quide!A:B,2,0)</f>
        <v>#N/A</v>
      </c>
      <c r="E304" s="62" t="e">
        <f>VLOOKUP(C304,quide!$A$1:K1298,3,0)</f>
        <v>#N/A</v>
      </c>
      <c r="F304" s="62" t="e">
        <f>VLOOKUP(C304,quide!$A$1:K1298,5,0)</f>
        <v>#N/A</v>
      </c>
      <c r="G304" s="63" t="e">
        <f t="shared" si="21"/>
        <v>#N/A</v>
      </c>
      <c r="H304" s="62">
        <f>IFERROR(VLOOKUP(B304,tbl5cc_piv!A:D,4,0),0)</f>
        <v>0</v>
      </c>
      <c r="I304" s="62">
        <f t="shared" si="22"/>
        <v>0</v>
      </c>
      <c r="J304" s="62">
        <f t="shared" si="23"/>
        <v>0</v>
      </c>
      <c r="K304" s="62">
        <f t="shared" si="24"/>
        <v>0</v>
      </c>
    </row>
    <row r="305" spans="1:11" x14ac:dyDescent="0.25">
      <c r="A305">
        <v>300</v>
      </c>
      <c r="B305" t="e">
        <f>IF(ISBLANK(A305),0,IF(AND(ISERROR(VLOOKUP(VLOOKUP(A305,ishod_substance!A:G,7,0),$B$4:B304,1,0))=TRUE,VLOOKUP(A305,ishod_substance!A:G,7,0)&gt;0),VLOOKUP(A305,ishod_substance!A:G,7,0),0))</f>
        <v>#N/A</v>
      </c>
      <c r="C305" s="78" t="e">
        <f t="shared" si="20"/>
        <v>#N/A</v>
      </c>
      <c r="D305" s="61" t="e">
        <f>VLOOKUP(C305,quide!A:B,2,0)</f>
        <v>#N/A</v>
      </c>
      <c r="E305" s="62" t="e">
        <f>VLOOKUP(C305,quide!$A$1:K1299,3,0)</f>
        <v>#N/A</v>
      </c>
      <c r="F305" s="62" t="e">
        <f>VLOOKUP(C305,quide!$A$1:K1299,5,0)</f>
        <v>#N/A</v>
      </c>
      <c r="G305" s="63" t="e">
        <f t="shared" si="21"/>
        <v>#N/A</v>
      </c>
      <c r="H305" s="62">
        <f>IFERROR(VLOOKUP(B305,tbl5cc_piv!A:D,4,0),0)</f>
        <v>0</v>
      </c>
      <c r="I305" s="62">
        <f t="shared" si="22"/>
        <v>0</v>
      </c>
      <c r="J305" s="62">
        <f t="shared" si="23"/>
        <v>0</v>
      </c>
      <c r="K305" s="62">
        <f t="shared" si="24"/>
        <v>0</v>
      </c>
    </row>
    <row r="306" spans="1:11" x14ac:dyDescent="0.25">
      <c r="A306">
        <v>301</v>
      </c>
      <c r="B306" t="e">
        <f>IF(ISBLANK(A306),0,IF(AND(ISERROR(VLOOKUP(VLOOKUP(A306,ishod_substance!A:G,7,0),$B$4:B305,1,0))=TRUE,VLOOKUP(A306,ishod_substance!A:G,7,0)&gt;0),VLOOKUP(A306,ishod_substance!A:G,7,0),0))</f>
        <v>#N/A</v>
      </c>
      <c r="C306" s="78" t="e">
        <f t="shared" si="20"/>
        <v>#N/A</v>
      </c>
      <c r="D306" s="61" t="e">
        <f>VLOOKUP(C306,quide!A:B,2,0)</f>
        <v>#N/A</v>
      </c>
      <c r="E306" s="62" t="e">
        <f>VLOOKUP(C306,quide!$A$1:K1300,3,0)</f>
        <v>#N/A</v>
      </c>
      <c r="F306" s="62" t="e">
        <f>VLOOKUP(C306,quide!$A$1:K1300,5,0)</f>
        <v>#N/A</v>
      </c>
      <c r="G306" s="63" t="e">
        <f t="shared" si="21"/>
        <v>#N/A</v>
      </c>
      <c r="H306" s="62">
        <f>IFERROR(VLOOKUP(B306,tbl5cc_piv!A:D,4,0),0)</f>
        <v>0</v>
      </c>
      <c r="I306" s="62">
        <f t="shared" si="22"/>
        <v>0</v>
      </c>
      <c r="J306" s="62">
        <f t="shared" si="23"/>
        <v>0</v>
      </c>
      <c r="K306" s="62">
        <f t="shared" si="24"/>
        <v>0</v>
      </c>
    </row>
    <row r="307" spans="1:11" x14ac:dyDescent="0.25">
      <c r="A307">
        <v>302</v>
      </c>
      <c r="B307" t="e">
        <f>IF(ISBLANK(A307),0,IF(AND(ISERROR(VLOOKUP(VLOOKUP(A307,ishod_substance!A:G,7,0),$B$4:B306,1,0))=TRUE,VLOOKUP(A307,ishod_substance!A:G,7,0)&gt;0),VLOOKUP(A307,ishod_substance!A:G,7,0),0))</f>
        <v>#N/A</v>
      </c>
      <c r="C307" s="78" t="e">
        <f t="shared" si="20"/>
        <v>#N/A</v>
      </c>
      <c r="D307" s="61" t="e">
        <f>VLOOKUP(C307,quide!A:B,2,0)</f>
        <v>#N/A</v>
      </c>
      <c r="E307" s="62" t="e">
        <f>VLOOKUP(C307,quide!$A$1:K1301,3,0)</f>
        <v>#N/A</v>
      </c>
      <c r="F307" s="62" t="e">
        <f>VLOOKUP(C307,quide!$A$1:K1301,5,0)</f>
        <v>#N/A</v>
      </c>
      <c r="G307" s="63" t="e">
        <f t="shared" si="21"/>
        <v>#N/A</v>
      </c>
      <c r="H307" s="62">
        <f>IFERROR(VLOOKUP(B307,tbl5cc_piv!A:D,4,0),0)</f>
        <v>0</v>
      </c>
      <c r="I307" s="62">
        <f t="shared" si="22"/>
        <v>0</v>
      </c>
      <c r="J307" s="62">
        <f t="shared" si="23"/>
        <v>0</v>
      </c>
      <c r="K307" s="62">
        <f t="shared" si="24"/>
        <v>0</v>
      </c>
    </row>
    <row r="308" spans="1:11" x14ac:dyDescent="0.25">
      <c r="A308">
        <v>303</v>
      </c>
      <c r="B308" t="e">
        <f>IF(ISBLANK(A308),0,IF(AND(ISERROR(VLOOKUP(VLOOKUP(A308,ishod_substance!A:G,7,0),$B$4:B307,1,0))=TRUE,VLOOKUP(A308,ishod_substance!A:G,7,0)&gt;0),VLOOKUP(A308,ishod_substance!A:G,7,0),0))</f>
        <v>#N/A</v>
      </c>
      <c r="C308" s="78" t="e">
        <f t="shared" si="20"/>
        <v>#N/A</v>
      </c>
      <c r="D308" s="61" t="e">
        <f>VLOOKUP(C308,quide!A:B,2,0)</f>
        <v>#N/A</v>
      </c>
      <c r="E308" s="62" t="e">
        <f>VLOOKUP(C308,quide!$A$1:K1302,3,0)</f>
        <v>#N/A</v>
      </c>
      <c r="F308" s="62" t="e">
        <f>VLOOKUP(C308,quide!$A$1:K1302,5,0)</f>
        <v>#N/A</v>
      </c>
      <c r="G308" s="63" t="e">
        <f t="shared" si="21"/>
        <v>#N/A</v>
      </c>
      <c r="H308" s="62">
        <f>IFERROR(VLOOKUP(B308,tbl5cc_piv!A:D,4,0),0)</f>
        <v>0</v>
      </c>
      <c r="I308" s="62">
        <f t="shared" si="22"/>
        <v>0</v>
      </c>
      <c r="J308" s="62">
        <f t="shared" si="23"/>
        <v>0</v>
      </c>
      <c r="K308" s="62">
        <f t="shared" si="24"/>
        <v>0</v>
      </c>
    </row>
    <row r="309" spans="1:11" x14ac:dyDescent="0.25">
      <c r="A309">
        <v>304</v>
      </c>
      <c r="B309" t="e">
        <f>IF(ISBLANK(A309),0,IF(AND(ISERROR(VLOOKUP(VLOOKUP(A309,ishod_substance!A:G,7,0),$B$4:B308,1,0))=TRUE,VLOOKUP(A309,ishod_substance!A:G,7,0)&gt;0),VLOOKUP(A309,ishod_substance!A:G,7,0),0))</f>
        <v>#N/A</v>
      </c>
      <c r="C309" s="78" t="e">
        <f t="shared" si="20"/>
        <v>#N/A</v>
      </c>
      <c r="D309" s="61" t="e">
        <f>VLOOKUP(C309,quide!A:B,2,0)</f>
        <v>#N/A</v>
      </c>
      <c r="E309" s="62" t="e">
        <f>VLOOKUP(C309,quide!$A$1:K1303,3,0)</f>
        <v>#N/A</v>
      </c>
      <c r="F309" s="62" t="e">
        <f>VLOOKUP(C309,quide!$A$1:K1303,5,0)</f>
        <v>#N/A</v>
      </c>
      <c r="G309" s="63" t="e">
        <f t="shared" si="21"/>
        <v>#N/A</v>
      </c>
      <c r="H309" s="62">
        <f>IFERROR(VLOOKUP(B309,tbl5cc_piv!A:D,4,0),0)</f>
        <v>0</v>
      </c>
      <c r="I309" s="62">
        <f t="shared" si="22"/>
        <v>0</v>
      </c>
      <c r="J309" s="62">
        <f t="shared" si="23"/>
        <v>0</v>
      </c>
      <c r="K309" s="62">
        <f t="shared" si="24"/>
        <v>0</v>
      </c>
    </row>
    <row r="310" spans="1:11" x14ac:dyDescent="0.25">
      <c r="A310">
        <v>305</v>
      </c>
      <c r="B310" t="e">
        <f>IF(ISBLANK(A310),0,IF(AND(ISERROR(VLOOKUP(VLOOKUP(A310,ishod_substance!A:G,7,0),$B$4:B309,1,0))=TRUE,VLOOKUP(A310,ishod_substance!A:G,7,0)&gt;0),VLOOKUP(A310,ishod_substance!A:G,7,0),0))</f>
        <v>#N/A</v>
      </c>
      <c r="C310" s="78" t="e">
        <f t="shared" si="20"/>
        <v>#N/A</v>
      </c>
      <c r="D310" s="61" t="e">
        <f>VLOOKUP(C310,quide!A:B,2,0)</f>
        <v>#N/A</v>
      </c>
      <c r="E310" s="62" t="e">
        <f>VLOOKUP(C310,quide!$A$1:K1304,3,0)</f>
        <v>#N/A</v>
      </c>
      <c r="F310" s="62" t="e">
        <f>VLOOKUP(C310,quide!$A$1:K1304,5,0)</f>
        <v>#N/A</v>
      </c>
      <c r="G310" s="63" t="e">
        <f t="shared" si="21"/>
        <v>#N/A</v>
      </c>
      <c r="H310" s="62">
        <f>IFERROR(VLOOKUP(B310,tbl5cc_piv!A:D,4,0),0)</f>
        <v>0</v>
      </c>
      <c r="I310" s="62">
        <f t="shared" si="22"/>
        <v>0</v>
      </c>
      <c r="J310" s="62">
        <f t="shared" si="23"/>
        <v>0</v>
      </c>
      <c r="K310" s="62">
        <f t="shared" si="24"/>
        <v>0</v>
      </c>
    </row>
    <row r="311" spans="1:11" x14ac:dyDescent="0.25">
      <c r="A311">
        <v>306</v>
      </c>
      <c r="B311" t="e">
        <f>IF(ISBLANK(A311),0,IF(AND(ISERROR(VLOOKUP(VLOOKUP(A311,ishod_substance!A:G,7,0),$B$4:B310,1,0))=TRUE,VLOOKUP(A311,ishod_substance!A:G,7,0)&gt;0),VLOOKUP(A311,ishod_substance!A:G,7,0),0))</f>
        <v>#N/A</v>
      </c>
      <c r="C311" s="78" t="e">
        <f t="shared" si="20"/>
        <v>#N/A</v>
      </c>
      <c r="D311" s="61" t="e">
        <f>VLOOKUP(C311,quide!A:B,2,0)</f>
        <v>#N/A</v>
      </c>
      <c r="E311" s="62" t="e">
        <f>VLOOKUP(C311,quide!$A$1:K1305,3,0)</f>
        <v>#N/A</v>
      </c>
      <c r="F311" s="62" t="e">
        <f>VLOOKUP(C311,quide!$A$1:K1305,5,0)</f>
        <v>#N/A</v>
      </c>
      <c r="G311" s="63" t="e">
        <f t="shared" si="21"/>
        <v>#N/A</v>
      </c>
      <c r="H311" s="62">
        <f>IFERROR(VLOOKUP(B311,tbl5cc_piv!A:D,4,0),0)</f>
        <v>0</v>
      </c>
      <c r="I311" s="62">
        <f t="shared" si="22"/>
        <v>0</v>
      </c>
      <c r="J311" s="62">
        <f t="shared" si="23"/>
        <v>0</v>
      </c>
      <c r="K311" s="62">
        <f t="shared" si="24"/>
        <v>0</v>
      </c>
    </row>
    <row r="312" spans="1:11" x14ac:dyDescent="0.25">
      <c r="A312">
        <v>307</v>
      </c>
      <c r="B312" t="e">
        <f>IF(ISBLANK(A312),0,IF(AND(ISERROR(VLOOKUP(VLOOKUP(A312,ishod_substance!A:G,7,0),$B$4:B311,1,0))=TRUE,VLOOKUP(A312,ishod_substance!A:G,7,0)&gt;0),VLOOKUP(A312,ishod_substance!A:G,7,0),0))</f>
        <v>#N/A</v>
      </c>
      <c r="C312" s="78" t="e">
        <f t="shared" si="20"/>
        <v>#N/A</v>
      </c>
      <c r="D312" s="61" t="e">
        <f>VLOOKUP(C312,quide!A:B,2,0)</f>
        <v>#N/A</v>
      </c>
      <c r="E312" s="62" t="e">
        <f>VLOOKUP(C312,quide!$A$1:K1306,3,0)</f>
        <v>#N/A</v>
      </c>
      <c r="F312" s="62" t="e">
        <f>VLOOKUP(C312,quide!$A$1:K1306,5,0)</f>
        <v>#N/A</v>
      </c>
      <c r="G312" s="63" t="e">
        <f t="shared" si="21"/>
        <v>#N/A</v>
      </c>
      <c r="H312" s="62">
        <f>IFERROR(VLOOKUP(B312,tbl5cc_piv!A:D,4,0),0)</f>
        <v>0</v>
      </c>
      <c r="I312" s="62">
        <f t="shared" si="22"/>
        <v>0</v>
      </c>
      <c r="J312" s="62">
        <f t="shared" si="23"/>
        <v>0</v>
      </c>
      <c r="K312" s="62">
        <f t="shared" si="24"/>
        <v>0</v>
      </c>
    </row>
    <row r="313" spans="1:11" x14ac:dyDescent="0.25">
      <c r="A313">
        <v>308</v>
      </c>
      <c r="B313">
        <f>IF(ISBLANK(A313),0,IF(AND(ISERROR(VLOOKUP(VLOOKUP(A313,ishod_substance!A:G,7,0),$B$4:B312,1,0))=TRUE,VLOOKUP(A313,ishod_substance!A:G,7,0)&gt;0),VLOOKUP(A313,ishod_substance!A:G,7,0),0))</f>
        <v>0</v>
      </c>
      <c r="C313" s="78">
        <f t="shared" si="20"/>
        <v>0</v>
      </c>
      <c r="D313" s="61" t="e">
        <f>VLOOKUP(C313,quide!A:B,2,0)</f>
        <v>#N/A</v>
      </c>
      <c r="E313" s="62" t="e">
        <f>VLOOKUP(C313,quide!$A$1:K1307,3,0)</f>
        <v>#N/A</v>
      </c>
      <c r="F313" s="62" t="e">
        <f>VLOOKUP(C313,quide!$A$1:K1307,5,0)</f>
        <v>#N/A</v>
      </c>
      <c r="G313" s="63" t="e">
        <f t="shared" si="21"/>
        <v>#N/A</v>
      </c>
      <c r="H313" s="62">
        <f>IFERROR(VLOOKUP(B313,tbl5cc_piv!A:D,4,0),0)</f>
        <v>0</v>
      </c>
      <c r="I313" s="62">
        <f t="shared" si="22"/>
        <v>0</v>
      </c>
      <c r="J313" s="62">
        <f t="shared" si="23"/>
        <v>0</v>
      </c>
      <c r="K313" s="62">
        <f t="shared" si="24"/>
        <v>0</v>
      </c>
    </row>
    <row r="314" spans="1:11" x14ac:dyDescent="0.25">
      <c r="A314">
        <v>309</v>
      </c>
      <c r="B314">
        <f>IF(ISBLANK(A314),0,IF(AND(ISERROR(VLOOKUP(VLOOKUP(A314,ishod_substance!A:G,7,0),$B$4:B313,1,0))=TRUE,VLOOKUP(A314,ishod_substance!A:G,7,0)&gt;0),VLOOKUP(A314,ishod_substance!A:G,7,0),0))</f>
        <v>0</v>
      </c>
      <c r="C314" s="78">
        <f t="shared" si="20"/>
        <v>0</v>
      </c>
      <c r="D314" s="61" t="e">
        <f>VLOOKUP(C314,quide!A:B,2,0)</f>
        <v>#N/A</v>
      </c>
      <c r="E314" s="62" t="e">
        <f>VLOOKUP(C314,quide!$A$1:K1308,3,0)</f>
        <v>#N/A</v>
      </c>
      <c r="F314" s="62" t="e">
        <f>VLOOKUP(C314,quide!$A$1:K1308,5,0)</f>
        <v>#N/A</v>
      </c>
      <c r="G314" s="63" t="e">
        <f t="shared" si="21"/>
        <v>#N/A</v>
      </c>
      <c r="H314" s="62">
        <f>IFERROR(VLOOKUP(B314,tbl5cc_piv!A:D,4,0),0)</f>
        <v>0</v>
      </c>
      <c r="I314" s="62">
        <f t="shared" si="22"/>
        <v>0</v>
      </c>
      <c r="J314" s="62">
        <f t="shared" si="23"/>
        <v>0</v>
      </c>
      <c r="K314" s="62">
        <f t="shared" si="24"/>
        <v>0</v>
      </c>
    </row>
    <row r="315" spans="1:11" x14ac:dyDescent="0.25">
      <c r="A315">
        <v>310</v>
      </c>
      <c r="B315">
        <f>IF(ISBLANK(A315),0,IF(AND(ISERROR(VLOOKUP(VLOOKUP(A315,ishod_substance!A:G,7,0),$B$4:B314,1,0))=TRUE,VLOOKUP(A315,ishod_substance!A:G,7,0)&gt;0),VLOOKUP(A315,ishod_substance!A:G,7,0),0))</f>
        <v>0</v>
      </c>
      <c r="C315" s="78">
        <f t="shared" si="20"/>
        <v>0</v>
      </c>
      <c r="D315" s="61" t="e">
        <f>VLOOKUP(C315,quide!A:B,2,0)</f>
        <v>#N/A</v>
      </c>
      <c r="E315" s="62" t="e">
        <f>VLOOKUP(C315,quide!$A$1:K1309,3,0)</f>
        <v>#N/A</v>
      </c>
      <c r="F315" s="62" t="e">
        <f>VLOOKUP(C315,quide!$A$1:K1309,5,0)</f>
        <v>#N/A</v>
      </c>
      <c r="G315" s="63" t="e">
        <f t="shared" si="21"/>
        <v>#N/A</v>
      </c>
      <c r="H315" s="62">
        <f>IFERROR(VLOOKUP(B315,tbl5cc_piv!A:D,4,0),0)</f>
        <v>0</v>
      </c>
      <c r="I315" s="62">
        <f t="shared" si="22"/>
        <v>0</v>
      </c>
      <c r="J315" s="62">
        <f t="shared" si="23"/>
        <v>0</v>
      </c>
      <c r="K315" s="62">
        <f t="shared" si="24"/>
        <v>0</v>
      </c>
    </row>
    <row r="316" spans="1:11" x14ac:dyDescent="0.25">
      <c r="A316">
        <v>311</v>
      </c>
      <c r="B316">
        <f>IF(ISBLANK(A316),0,IF(AND(ISERROR(VLOOKUP(VLOOKUP(A316,ishod_substance!A:G,7,0),$B$4:B315,1,0))=TRUE,VLOOKUP(A316,ishod_substance!A:G,7,0)&gt;0),VLOOKUP(A316,ishod_substance!A:G,7,0),0))</f>
        <v>0</v>
      </c>
      <c r="C316" s="78">
        <f t="shared" si="20"/>
        <v>0</v>
      </c>
      <c r="D316" s="61" t="e">
        <f>VLOOKUP(C316,quide!A:B,2,0)</f>
        <v>#N/A</v>
      </c>
      <c r="E316" s="62" t="e">
        <f>VLOOKUP(C316,quide!$A$1:K1310,3,0)</f>
        <v>#N/A</v>
      </c>
      <c r="F316" s="62" t="e">
        <f>VLOOKUP(C316,quide!$A$1:K1310,5,0)</f>
        <v>#N/A</v>
      </c>
      <c r="G316" s="63" t="e">
        <f t="shared" si="21"/>
        <v>#N/A</v>
      </c>
      <c r="H316" s="62">
        <f>IFERROR(VLOOKUP(B316,tbl5cc_piv!A:D,4,0),0)</f>
        <v>0</v>
      </c>
      <c r="I316" s="62">
        <f t="shared" si="22"/>
        <v>0</v>
      </c>
      <c r="J316" s="62">
        <f t="shared" si="23"/>
        <v>0</v>
      </c>
      <c r="K316" s="62">
        <f t="shared" si="24"/>
        <v>0</v>
      </c>
    </row>
    <row r="317" spans="1:11" x14ac:dyDescent="0.25">
      <c r="A317">
        <v>312</v>
      </c>
      <c r="B317">
        <f>IF(ISBLANK(A317),0,IF(AND(ISERROR(VLOOKUP(VLOOKUP(A317,ishod_substance!A:G,7,0),$B$4:B316,1,0))=TRUE,VLOOKUP(A317,ishod_substance!A:G,7,0)&gt;0),VLOOKUP(A317,ishod_substance!A:G,7,0),0))</f>
        <v>0</v>
      </c>
      <c r="C317" s="78">
        <f t="shared" si="20"/>
        <v>0</v>
      </c>
      <c r="D317" s="61" t="e">
        <f>VLOOKUP(C317,quide!A:B,2,0)</f>
        <v>#N/A</v>
      </c>
      <c r="E317" s="62" t="e">
        <f>VLOOKUP(C317,quide!$A$1:K1311,3,0)</f>
        <v>#N/A</v>
      </c>
      <c r="F317" s="62" t="e">
        <f>VLOOKUP(C317,quide!$A$1:K1311,5,0)</f>
        <v>#N/A</v>
      </c>
      <c r="G317" s="63" t="e">
        <f t="shared" si="21"/>
        <v>#N/A</v>
      </c>
      <c r="H317" s="62">
        <f>IFERROR(VLOOKUP(B317,tbl5cc_piv!A:D,4,0),0)</f>
        <v>0</v>
      </c>
      <c r="I317" s="62">
        <f t="shared" si="22"/>
        <v>0</v>
      </c>
      <c r="J317" s="62">
        <f t="shared" si="23"/>
        <v>0</v>
      </c>
      <c r="K317" s="62">
        <f t="shared" si="24"/>
        <v>0</v>
      </c>
    </row>
    <row r="318" spans="1:11" x14ac:dyDescent="0.25">
      <c r="A318">
        <v>313</v>
      </c>
      <c r="B318">
        <f>IF(ISBLANK(A318),0,IF(AND(ISERROR(VLOOKUP(VLOOKUP(A318,ishod_substance!A:G,7,0),$B$4:B317,1,0))=TRUE,VLOOKUP(A318,ishod_substance!A:G,7,0)&gt;0),VLOOKUP(A318,ishod_substance!A:G,7,0),0))</f>
        <v>0</v>
      </c>
      <c r="C318" s="78">
        <f t="shared" si="20"/>
        <v>0</v>
      </c>
      <c r="D318" s="61" t="e">
        <f>VLOOKUP(C318,quide!A:B,2,0)</f>
        <v>#N/A</v>
      </c>
      <c r="E318" s="62" t="e">
        <f>VLOOKUP(C318,quide!$A$1:K1312,3,0)</f>
        <v>#N/A</v>
      </c>
      <c r="F318" s="62" t="e">
        <f>VLOOKUP(C318,quide!$A$1:K1312,5,0)</f>
        <v>#N/A</v>
      </c>
      <c r="G318" s="63" t="e">
        <f t="shared" si="21"/>
        <v>#N/A</v>
      </c>
      <c r="H318" s="62">
        <f>IFERROR(VLOOKUP(B318,tbl5cc_piv!A:D,4,0),0)</f>
        <v>0</v>
      </c>
      <c r="I318" s="62">
        <f t="shared" si="22"/>
        <v>0</v>
      </c>
      <c r="J318" s="62">
        <f t="shared" si="23"/>
        <v>0</v>
      </c>
      <c r="K318" s="62">
        <f t="shared" si="24"/>
        <v>0</v>
      </c>
    </row>
    <row r="319" spans="1:11" x14ac:dyDescent="0.25">
      <c r="A319">
        <v>314</v>
      </c>
      <c r="B319">
        <f>IF(ISBLANK(A319),0,IF(AND(ISERROR(VLOOKUP(VLOOKUP(A319,ishod_substance!A:G,7,0),$B$4:B318,1,0))=TRUE,VLOOKUP(A319,ishod_substance!A:G,7,0)&gt;0),VLOOKUP(A319,ishod_substance!A:G,7,0),0))</f>
        <v>0</v>
      </c>
      <c r="C319" s="78">
        <f t="shared" si="20"/>
        <v>0</v>
      </c>
      <c r="D319" s="61" t="e">
        <f>VLOOKUP(C319,quide!A:B,2,0)</f>
        <v>#N/A</v>
      </c>
      <c r="E319" s="62" t="e">
        <f>VLOOKUP(C319,quide!$A$1:K1313,3,0)</f>
        <v>#N/A</v>
      </c>
      <c r="F319" s="62" t="e">
        <f>VLOOKUP(C319,quide!$A$1:K1313,5,0)</f>
        <v>#N/A</v>
      </c>
      <c r="G319" s="63" t="e">
        <f t="shared" si="21"/>
        <v>#N/A</v>
      </c>
      <c r="H319" s="62">
        <f>IFERROR(VLOOKUP(B319,tbl5cc_piv!A:D,4,0),0)</f>
        <v>0</v>
      </c>
      <c r="I319" s="62">
        <f t="shared" si="22"/>
        <v>0</v>
      </c>
      <c r="J319" s="62">
        <f t="shared" si="23"/>
        <v>0</v>
      </c>
      <c r="K319" s="62">
        <f t="shared" si="24"/>
        <v>0</v>
      </c>
    </row>
    <row r="320" spans="1:11" x14ac:dyDescent="0.25">
      <c r="A320">
        <v>315</v>
      </c>
      <c r="B320">
        <f>IF(ISBLANK(A320),0,IF(AND(ISERROR(VLOOKUP(VLOOKUP(A320,ishod_substance!A:G,7,0),$B$4:B319,1,0))=TRUE,VLOOKUP(A320,ishod_substance!A:G,7,0)&gt;0),VLOOKUP(A320,ishod_substance!A:G,7,0),0))</f>
        <v>0</v>
      </c>
      <c r="C320" s="78">
        <f t="shared" si="20"/>
        <v>0</v>
      </c>
      <c r="D320" s="61" t="e">
        <f>VLOOKUP(C320,quide!A:B,2,0)</f>
        <v>#N/A</v>
      </c>
      <c r="E320" s="62" t="e">
        <f>VLOOKUP(C320,quide!$A$1:K1314,3,0)</f>
        <v>#N/A</v>
      </c>
      <c r="F320" s="62" t="e">
        <f>VLOOKUP(C320,quide!$A$1:K1314,5,0)</f>
        <v>#N/A</v>
      </c>
      <c r="G320" s="63" t="e">
        <f t="shared" si="21"/>
        <v>#N/A</v>
      </c>
      <c r="H320" s="62">
        <f>IFERROR(VLOOKUP(B320,tbl5cc_piv!A:D,4,0),0)</f>
        <v>0</v>
      </c>
      <c r="I320" s="62">
        <f t="shared" si="22"/>
        <v>0</v>
      </c>
      <c r="J320" s="62">
        <f t="shared" si="23"/>
        <v>0</v>
      </c>
      <c r="K320" s="62">
        <f t="shared" si="24"/>
        <v>0</v>
      </c>
    </row>
    <row r="321" spans="1:11" x14ac:dyDescent="0.25">
      <c r="A321">
        <v>316</v>
      </c>
      <c r="B321">
        <f>IF(ISBLANK(A321),0,IF(AND(ISERROR(VLOOKUP(VLOOKUP(A321,ishod_substance!A:G,7,0),$B$4:B320,1,0))=TRUE,VLOOKUP(A321,ishod_substance!A:G,7,0)&gt;0),VLOOKUP(A321,ishod_substance!A:G,7,0),0))</f>
        <v>0</v>
      </c>
      <c r="C321" s="78">
        <f t="shared" si="20"/>
        <v>0</v>
      </c>
      <c r="D321" s="61" t="e">
        <f>VLOOKUP(C321,quide!A:B,2,0)</f>
        <v>#N/A</v>
      </c>
      <c r="E321" s="62" t="e">
        <f>VLOOKUP(C321,quide!$A$1:K1315,3,0)</f>
        <v>#N/A</v>
      </c>
      <c r="F321" s="62" t="e">
        <f>VLOOKUP(C321,quide!$A$1:K1315,5,0)</f>
        <v>#N/A</v>
      </c>
      <c r="G321" s="63" t="e">
        <f t="shared" si="21"/>
        <v>#N/A</v>
      </c>
      <c r="H321" s="62">
        <f>IFERROR(VLOOKUP(B321,tbl5cc_piv!A:D,4,0),0)</f>
        <v>0</v>
      </c>
      <c r="I321" s="62">
        <f t="shared" si="22"/>
        <v>0</v>
      </c>
      <c r="J321" s="62">
        <f t="shared" si="23"/>
        <v>0</v>
      </c>
      <c r="K321" s="62">
        <f t="shared" si="24"/>
        <v>0</v>
      </c>
    </row>
    <row r="322" spans="1:11" x14ac:dyDescent="0.25">
      <c r="A322">
        <v>317</v>
      </c>
      <c r="B322">
        <f>IF(ISBLANK(A322),0,IF(AND(ISERROR(VLOOKUP(VLOOKUP(A322,ishod_substance!A:G,7,0),$B$4:B321,1,0))=TRUE,VLOOKUP(A322,ishod_substance!A:G,7,0)&gt;0),VLOOKUP(A322,ishod_substance!A:G,7,0),0))</f>
        <v>0</v>
      </c>
      <c r="C322" s="78">
        <f t="shared" si="20"/>
        <v>0</v>
      </c>
      <c r="D322" s="61" t="e">
        <f>VLOOKUP(C322,quide!A:B,2,0)</f>
        <v>#N/A</v>
      </c>
      <c r="E322" s="62" t="e">
        <f>VLOOKUP(C322,quide!$A$1:K1316,3,0)</f>
        <v>#N/A</v>
      </c>
      <c r="F322" s="62" t="e">
        <f>VLOOKUP(C322,quide!$A$1:K1316,5,0)</f>
        <v>#N/A</v>
      </c>
      <c r="G322" s="63" t="e">
        <f t="shared" si="21"/>
        <v>#N/A</v>
      </c>
      <c r="H322" s="62">
        <f>IFERROR(VLOOKUP(B322,tbl5cc_piv!A:D,4,0),0)</f>
        <v>0</v>
      </c>
      <c r="I322" s="62">
        <f t="shared" si="22"/>
        <v>0</v>
      </c>
      <c r="J322" s="62">
        <f t="shared" si="23"/>
        <v>0</v>
      </c>
      <c r="K322" s="62">
        <f t="shared" si="24"/>
        <v>0</v>
      </c>
    </row>
    <row r="323" spans="1:11" x14ac:dyDescent="0.25">
      <c r="A323">
        <v>318</v>
      </c>
      <c r="B323">
        <f>IF(ISBLANK(A323),0,IF(AND(ISERROR(VLOOKUP(VLOOKUP(A323,ishod_substance!A:G,7,0),$B$4:B322,1,0))=TRUE,VLOOKUP(A323,ishod_substance!A:G,7,0)&gt;0),VLOOKUP(A323,ishod_substance!A:G,7,0),0))</f>
        <v>0</v>
      </c>
      <c r="C323" s="78">
        <f t="shared" si="20"/>
        <v>0</v>
      </c>
      <c r="D323" s="61" t="e">
        <f>VLOOKUP(C323,quide!A:B,2,0)</f>
        <v>#N/A</v>
      </c>
      <c r="E323" s="62" t="e">
        <f>VLOOKUP(C323,quide!$A$1:K1317,3,0)</f>
        <v>#N/A</v>
      </c>
      <c r="F323" s="62" t="e">
        <f>VLOOKUP(C323,quide!$A$1:K1317,5,0)</f>
        <v>#N/A</v>
      </c>
      <c r="G323" s="63" t="e">
        <f t="shared" si="21"/>
        <v>#N/A</v>
      </c>
      <c r="H323" s="62">
        <f>IFERROR(VLOOKUP(B323,tbl5cc_piv!A:D,4,0),0)</f>
        <v>0</v>
      </c>
      <c r="I323" s="62">
        <f t="shared" si="22"/>
        <v>0</v>
      </c>
      <c r="J323" s="62">
        <f t="shared" si="23"/>
        <v>0</v>
      </c>
      <c r="K323" s="62">
        <f t="shared" si="24"/>
        <v>0</v>
      </c>
    </row>
    <row r="324" spans="1:11" x14ac:dyDescent="0.25">
      <c r="A324">
        <v>319</v>
      </c>
      <c r="B324">
        <f>IF(ISBLANK(A324),0,IF(AND(ISERROR(VLOOKUP(VLOOKUP(A324,ishod_substance!A:G,7,0),$B$4:B323,1,0))=TRUE,VLOOKUP(A324,ishod_substance!A:G,7,0)&gt;0),VLOOKUP(A324,ishod_substance!A:G,7,0),0))</f>
        <v>0</v>
      </c>
      <c r="C324" s="78">
        <f t="shared" si="20"/>
        <v>0</v>
      </c>
      <c r="D324" s="61" t="e">
        <f>VLOOKUP(C324,quide!A:B,2,0)</f>
        <v>#N/A</v>
      </c>
      <c r="E324" s="62" t="e">
        <f>VLOOKUP(C324,quide!$A$1:K1318,3,0)</f>
        <v>#N/A</v>
      </c>
      <c r="F324" s="62" t="e">
        <f>VLOOKUP(C324,quide!$A$1:K1318,5,0)</f>
        <v>#N/A</v>
      </c>
      <c r="G324" s="63" t="e">
        <f t="shared" si="21"/>
        <v>#N/A</v>
      </c>
      <c r="H324" s="62">
        <f>IFERROR(VLOOKUP(B324,tbl5cc_piv!A:D,4,0),0)</f>
        <v>0</v>
      </c>
      <c r="I324" s="62">
        <f t="shared" si="22"/>
        <v>0</v>
      </c>
      <c r="J324" s="62">
        <f t="shared" si="23"/>
        <v>0</v>
      </c>
      <c r="K324" s="62">
        <f t="shared" si="24"/>
        <v>0</v>
      </c>
    </row>
    <row r="325" spans="1:11" x14ac:dyDescent="0.25">
      <c r="A325">
        <v>320</v>
      </c>
      <c r="B325">
        <f>IF(ISBLANK(A325),0,IF(AND(ISERROR(VLOOKUP(VLOOKUP(A325,ishod_substance!A:G,7,0),$B$4:B324,1,0))=TRUE,VLOOKUP(A325,ishod_substance!A:G,7,0)&gt;0),VLOOKUP(A325,ishod_substance!A:G,7,0),0))</f>
        <v>0</v>
      </c>
      <c r="C325" s="78">
        <f t="shared" si="20"/>
        <v>0</v>
      </c>
      <c r="D325" s="61" t="e">
        <f>VLOOKUP(C325,quide!A:B,2,0)</f>
        <v>#N/A</v>
      </c>
      <c r="E325" s="62" t="e">
        <f>VLOOKUP(C325,quide!$A$1:K1319,3,0)</f>
        <v>#N/A</v>
      </c>
      <c r="F325" s="62" t="e">
        <f>VLOOKUP(C325,quide!$A$1:K1319,5,0)</f>
        <v>#N/A</v>
      </c>
      <c r="G325" s="63" t="e">
        <f t="shared" si="21"/>
        <v>#N/A</v>
      </c>
      <c r="H325" s="62">
        <f>IFERROR(VLOOKUP(B325,tbl5cc_piv!A:D,4,0),0)</f>
        <v>0</v>
      </c>
      <c r="I325" s="62">
        <f t="shared" si="22"/>
        <v>0</v>
      </c>
      <c r="J325" s="62">
        <f t="shared" si="23"/>
        <v>0</v>
      </c>
      <c r="K325" s="62">
        <f t="shared" si="24"/>
        <v>0</v>
      </c>
    </row>
    <row r="326" spans="1:11" x14ac:dyDescent="0.25">
      <c r="A326">
        <v>321</v>
      </c>
      <c r="B326">
        <f>IF(ISBLANK(A326),0,IF(AND(ISERROR(VLOOKUP(VLOOKUP(A326,ishod_substance!A:G,7,0),$B$4:B325,1,0))=TRUE,VLOOKUP(A326,ishod_substance!A:G,7,0)&gt;0),VLOOKUP(A326,ishod_substance!A:G,7,0),0))</f>
        <v>0</v>
      </c>
      <c r="C326" s="78">
        <f t="shared" si="20"/>
        <v>0</v>
      </c>
      <c r="D326" s="61" t="e">
        <f>VLOOKUP(C326,quide!A:B,2,0)</f>
        <v>#N/A</v>
      </c>
      <c r="E326" s="62" t="e">
        <f>VLOOKUP(C326,quide!$A$1:K1320,3,0)</f>
        <v>#N/A</v>
      </c>
      <c r="F326" s="62" t="e">
        <f>VLOOKUP(C326,quide!$A$1:K1320,5,0)</f>
        <v>#N/A</v>
      </c>
      <c r="G326" s="63" t="e">
        <f t="shared" si="21"/>
        <v>#N/A</v>
      </c>
      <c r="H326" s="62">
        <f>IFERROR(VLOOKUP(B326,tbl5cc_piv!A:D,4,0),0)</f>
        <v>0</v>
      </c>
      <c r="I326" s="62">
        <f t="shared" si="22"/>
        <v>0</v>
      </c>
      <c r="J326" s="62">
        <f t="shared" si="23"/>
        <v>0</v>
      </c>
      <c r="K326" s="62">
        <f t="shared" si="24"/>
        <v>0</v>
      </c>
    </row>
    <row r="327" spans="1:11" x14ac:dyDescent="0.25">
      <c r="A327">
        <v>322</v>
      </c>
      <c r="B327">
        <f>IF(ISBLANK(A327),0,IF(AND(ISERROR(VLOOKUP(VLOOKUP(A327,ishod_substance!A:G,7,0),$B$4:B326,1,0))=TRUE,VLOOKUP(A327,ishod_substance!A:G,7,0)&gt;0),VLOOKUP(A327,ishod_substance!A:G,7,0),0))</f>
        <v>0</v>
      </c>
      <c r="C327" s="78">
        <f t="shared" ref="C327:C390" si="25">B327</f>
        <v>0</v>
      </c>
      <c r="D327" s="61" t="e">
        <f>VLOOKUP(C327,quide!A:B,2,0)</f>
        <v>#N/A</v>
      </c>
      <c r="E327" s="62" t="e">
        <f>VLOOKUP(C327,quide!$A$1:K1321,3,0)</f>
        <v>#N/A</v>
      </c>
      <c r="F327" s="62" t="e">
        <f>VLOOKUP(C327,quide!$A$1:K1321,5,0)</f>
        <v>#N/A</v>
      </c>
      <c r="G327" s="63" t="e">
        <f t="shared" ref="G327:G390" si="26">E327*H327</f>
        <v>#N/A</v>
      </c>
      <c r="H327" s="62">
        <f>IFERROR(VLOOKUP(B327,tbl5cc_piv!A:D,4,0),0)</f>
        <v>0</v>
      </c>
      <c r="I327" s="62">
        <f t="shared" ref="I327:I390" si="27">H327+H327*0.2</f>
        <v>0</v>
      </c>
      <c r="J327" s="62">
        <f t="shared" ref="J327:J390" si="28">H327+H327*0.4</f>
        <v>0</v>
      </c>
      <c r="K327" s="62">
        <f t="shared" ref="K327:K390" si="29">H327+H327*0.6</f>
        <v>0</v>
      </c>
    </row>
    <row r="328" spans="1:11" x14ac:dyDescent="0.25">
      <c r="A328">
        <v>323</v>
      </c>
      <c r="B328">
        <f>IF(ISBLANK(A328),0,IF(AND(ISERROR(VLOOKUP(VLOOKUP(A328,ishod_substance!A:G,7,0),$B$4:B327,1,0))=TRUE,VLOOKUP(A328,ishod_substance!A:G,7,0)&gt;0),VLOOKUP(A328,ishod_substance!A:G,7,0),0))</f>
        <v>0</v>
      </c>
      <c r="C328" s="78">
        <f t="shared" si="25"/>
        <v>0</v>
      </c>
      <c r="D328" s="61" t="e">
        <f>VLOOKUP(C328,quide!A:B,2,0)</f>
        <v>#N/A</v>
      </c>
      <c r="E328" s="62" t="e">
        <f>VLOOKUP(C328,quide!$A$1:K1322,3,0)</f>
        <v>#N/A</v>
      </c>
      <c r="F328" s="62" t="e">
        <f>VLOOKUP(C328,quide!$A$1:K1322,5,0)</f>
        <v>#N/A</v>
      </c>
      <c r="G328" s="63" t="e">
        <f t="shared" si="26"/>
        <v>#N/A</v>
      </c>
      <c r="H328" s="62">
        <f>IFERROR(VLOOKUP(B328,tbl5cc_piv!A:D,4,0),0)</f>
        <v>0</v>
      </c>
      <c r="I328" s="62">
        <f t="shared" si="27"/>
        <v>0</v>
      </c>
      <c r="J328" s="62">
        <f t="shared" si="28"/>
        <v>0</v>
      </c>
      <c r="K328" s="62">
        <f t="shared" si="29"/>
        <v>0</v>
      </c>
    </row>
    <row r="329" spans="1:11" x14ac:dyDescent="0.25">
      <c r="A329">
        <v>324</v>
      </c>
      <c r="B329">
        <f>IF(ISBLANK(A329),0,IF(AND(ISERROR(VLOOKUP(VLOOKUP(A329,ishod_substance!A:G,7,0),$B$4:B328,1,0))=TRUE,VLOOKUP(A329,ishod_substance!A:G,7,0)&gt;0),VLOOKUP(A329,ishod_substance!A:G,7,0),0))</f>
        <v>0</v>
      </c>
      <c r="C329" s="78">
        <f t="shared" si="25"/>
        <v>0</v>
      </c>
      <c r="D329" s="61" t="e">
        <f>VLOOKUP(C329,quide!A:B,2,0)</f>
        <v>#N/A</v>
      </c>
      <c r="E329" s="62" t="e">
        <f>VLOOKUP(C329,quide!$A$1:K1323,3,0)</f>
        <v>#N/A</v>
      </c>
      <c r="F329" s="62" t="e">
        <f>VLOOKUP(C329,quide!$A$1:K1323,5,0)</f>
        <v>#N/A</v>
      </c>
      <c r="G329" s="63" t="e">
        <f t="shared" si="26"/>
        <v>#N/A</v>
      </c>
      <c r="H329" s="62">
        <f>IFERROR(VLOOKUP(B329,tbl5cc_piv!A:D,4,0),0)</f>
        <v>0</v>
      </c>
      <c r="I329" s="62">
        <f t="shared" si="27"/>
        <v>0</v>
      </c>
      <c r="J329" s="62">
        <f t="shared" si="28"/>
        <v>0</v>
      </c>
      <c r="K329" s="62">
        <f t="shared" si="29"/>
        <v>0</v>
      </c>
    </row>
    <row r="330" spans="1:11" x14ac:dyDescent="0.25">
      <c r="A330">
        <v>325</v>
      </c>
      <c r="B330">
        <f>IF(ISBLANK(A330),0,IF(AND(ISERROR(VLOOKUP(VLOOKUP(A330,ishod_substance!A:G,7,0),$B$4:B329,1,0))=TRUE,VLOOKUP(A330,ishod_substance!A:G,7,0)&gt;0),VLOOKUP(A330,ishod_substance!A:G,7,0),0))</f>
        <v>0</v>
      </c>
      <c r="C330" s="78">
        <f t="shared" si="25"/>
        <v>0</v>
      </c>
      <c r="D330" s="61" t="e">
        <f>VLOOKUP(C330,quide!A:B,2,0)</f>
        <v>#N/A</v>
      </c>
      <c r="E330" s="62" t="e">
        <f>VLOOKUP(C330,quide!$A$1:K1324,3,0)</f>
        <v>#N/A</v>
      </c>
      <c r="F330" s="62" t="e">
        <f>VLOOKUP(C330,quide!$A$1:K1324,5,0)</f>
        <v>#N/A</v>
      </c>
      <c r="G330" s="63" t="e">
        <f t="shared" si="26"/>
        <v>#N/A</v>
      </c>
      <c r="H330" s="62">
        <f>IFERROR(VLOOKUP(B330,tbl5cc_piv!A:D,4,0),0)</f>
        <v>0</v>
      </c>
      <c r="I330" s="62">
        <f t="shared" si="27"/>
        <v>0</v>
      </c>
      <c r="J330" s="62">
        <f t="shared" si="28"/>
        <v>0</v>
      </c>
      <c r="K330" s="62">
        <f t="shared" si="29"/>
        <v>0</v>
      </c>
    </row>
    <row r="331" spans="1:11" x14ac:dyDescent="0.25">
      <c r="A331">
        <v>326</v>
      </c>
      <c r="B331">
        <f>IF(ISBLANK(A331),0,IF(AND(ISERROR(VLOOKUP(VLOOKUP(A331,ishod_substance!A:G,7,0),$B$4:B330,1,0))=TRUE,VLOOKUP(A331,ishod_substance!A:G,7,0)&gt;0),VLOOKUP(A331,ishod_substance!A:G,7,0),0))</f>
        <v>0</v>
      </c>
      <c r="C331" s="78">
        <f t="shared" si="25"/>
        <v>0</v>
      </c>
      <c r="D331" s="61" t="e">
        <f>VLOOKUP(C331,quide!A:B,2,0)</f>
        <v>#N/A</v>
      </c>
      <c r="E331" s="62" t="e">
        <f>VLOOKUP(C331,quide!$A$1:K1325,3,0)</f>
        <v>#N/A</v>
      </c>
      <c r="F331" s="62" t="e">
        <f>VLOOKUP(C331,quide!$A$1:K1325,5,0)</f>
        <v>#N/A</v>
      </c>
      <c r="G331" s="63" t="e">
        <f t="shared" si="26"/>
        <v>#N/A</v>
      </c>
      <c r="H331" s="62">
        <f>IFERROR(VLOOKUP(B331,tbl5cc_piv!A:D,4,0),0)</f>
        <v>0</v>
      </c>
      <c r="I331" s="62">
        <f t="shared" si="27"/>
        <v>0</v>
      </c>
      <c r="J331" s="62">
        <f t="shared" si="28"/>
        <v>0</v>
      </c>
      <c r="K331" s="62">
        <f t="shared" si="29"/>
        <v>0</v>
      </c>
    </row>
    <row r="332" spans="1:11" x14ac:dyDescent="0.25">
      <c r="A332">
        <v>327</v>
      </c>
      <c r="B332">
        <f>IF(ISBLANK(A332),0,IF(AND(ISERROR(VLOOKUP(VLOOKUP(A332,ishod_substance!A:G,7,0),$B$4:B331,1,0))=TRUE,VLOOKUP(A332,ishod_substance!A:G,7,0)&gt;0),VLOOKUP(A332,ishod_substance!A:G,7,0),0))</f>
        <v>0</v>
      </c>
      <c r="C332" s="78">
        <f t="shared" si="25"/>
        <v>0</v>
      </c>
      <c r="D332" s="61" t="e">
        <f>VLOOKUP(C332,quide!A:B,2,0)</f>
        <v>#N/A</v>
      </c>
      <c r="E332" s="62" t="e">
        <f>VLOOKUP(C332,quide!$A$1:K1326,3,0)</f>
        <v>#N/A</v>
      </c>
      <c r="F332" s="62" t="e">
        <f>VLOOKUP(C332,quide!$A$1:K1326,5,0)</f>
        <v>#N/A</v>
      </c>
      <c r="G332" s="63" t="e">
        <f t="shared" si="26"/>
        <v>#N/A</v>
      </c>
      <c r="H332" s="62">
        <f>IFERROR(VLOOKUP(B332,tbl5cc_piv!A:D,4,0),0)</f>
        <v>0</v>
      </c>
      <c r="I332" s="62">
        <f t="shared" si="27"/>
        <v>0</v>
      </c>
      <c r="J332" s="62">
        <f t="shared" si="28"/>
        <v>0</v>
      </c>
      <c r="K332" s="62">
        <f t="shared" si="29"/>
        <v>0</v>
      </c>
    </row>
    <row r="333" spans="1:11" x14ac:dyDescent="0.25">
      <c r="A333">
        <v>328</v>
      </c>
      <c r="B333">
        <f>IF(ISBLANK(A333),0,IF(AND(ISERROR(VLOOKUP(VLOOKUP(A333,ishod_substance!A:G,7,0),$B$4:B332,1,0))=TRUE,VLOOKUP(A333,ishod_substance!A:G,7,0)&gt;0),VLOOKUP(A333,ishod_substance!A:G,7,0),0))</f>
        <v>0</v>
      </c>
      <c r="C333" s="78">
        <f t="shared" si="25"/>
        <v>0</v>
      </c>
      <c r="D333" s="61" t="e">
        <f>VLOOKUP(C333,quide!A:B,2,0)</f>
        <v>#N/A</v>
      </c>
      <c r="E333" s="62" t="e">
        <f>VLOOKUP(C333,quide!$A$1:K1327,3,0)</f>
        <v>#N/A</v>
      </c>
      <c r="F333" s="62" t="e">
        <f>VLOOKUP(C333,quide!$A$1:K1327,5,0)</f>
        <v>#N/A</v>
      </c>
      <c r="G333" s="63" t="e">
        <f t="shared" si="26"/>
        <v>#N/A</v>
      </c>
      <c r="H333" s="62">
        <f>IFERROR(VLOOKUP(B333,tbl5cc_piv!A:D,4,0),0)</f>
        <v>0</v>
      </c>
      <c r="I333" s="62">
        <f t="shared" si="27"/>
        <v>0</v>
      </c>
      <c r="J333" s="62">
        <f t="shared" si="28"/>
        <v>0</v>
      </c>
      <c r="K333" s="62">
        <f t="shared" si="29"/>
        <v>0</v>
      </c>
    </row>
    <row r="334" spans="1:11" x14ac:dyDescent="0.25">
      <c r="A334">
        <v>329</v>
      </c>
      <c r="B334">
        <f>IF(ISBLANK(A334),0,IF(AND(ISERROR(VLOOKUP(VLOOKUP(A334,ishod_substance!A:G,7,0),$B$4:B333,1,0))=TRUE,VLOOKUP(A334,ishod_substance!A:G,7,0)&gt;0),VLOOKUP(A334,ishod_substance!A:G,7,0),0))</f>
        <v>0</v>
      </c>
      <c r="C334" s="78">
        <f t="shared" si="25"/>
        <v>0</v>
      </c>
      <c r="D334" s="61" t="e">
        <f>VLOOKUP(C334,quide!A:B,2,0)</f>
        <v>#N/A</v>
      </c>
      <c r="E334" s="62" t="e">
        <f>VLOOKUP(C334,quide!$A$1:K1328,3,0)</f>
        <v>#N/A</v>
      </c>
      <c r="F334" s="62" t="e">
        <f>VLOOKUP(C334,quide!$A$1:K1328,5,0)</f>
        <v>#N/A</v>
      </c>
      <c r="G334" s="63" t="e">
        <f t="shared" si="26"/>
        <v>#N/A</v>
      </c>
      <c r="H334" s="62">
        <f>IFERROR(VLOOKUP(B334,tbl5cc_piv!A:D,4,0),0)</f>
        <v>0</v>
      </c>
      <c r="I334" s="62">
        <f t="shared" si="27"/>
        <v>0</v>
      </c>
      <c r="J334" s="62">
        <f t="shared" si="28"/>
        <v>0</v>
      </c>
      <c r="K334" s="62">
        <f t="shared" si="29"/>
        <v>0</v>
      </c>
    </row>
    <row r="335" spans="1:11" x14ac:dyDescent="0.25">
      <c r="A335">
        <v>330</v>
      </c>
      <c r="B335">
        <f>IF(ISBLANK(A335),0,IF(AND(ISERROR(VLOOKUP(VLOOKUP(A335,ishod_substance!A:G,7,0),$B$4:B334,1,0))=TRUE,VLOOKUP(A335,ishod_substance!A:G,7,0)&gt;0),VLOOKUP(A335,ishod_substance!A:G,7,0),0))</f>
        <v>0</v>
      </c>
      <c r="C335" s="78">
        <f t="shared" si="25"/>
        <v>0</v>
      </c>
      <c r="D335" s="61" t="e">
        <f>VLOOKUP(C335,quide!A:B,2,0)</f>
        <v>#N/A</v>
      </c>
      <c r="E335" s="62" t="e">
        <f>VLOOKUP(C335,quide!$A$1:K1329,3,0)</f>
        <v>#N/A</v>
      </c>
      <c r="F335" s="62" t="e">
        <f>VLOOKUP(C335,quide!$A$1:K1329,5,0)</f>
        <v>#N/A</v>
      </c>
      <c r="G335" s="63" t="e">
        <f t="shared" si="26"/>
        <v>#N/A</v>
      </c>
      <c r="H335" s="62">
        <f>IFERROR(VLOOKUP(B335,tbl5cc_piv!A:D,4,0),0)</f>
        <v>0</v>
      </c>
      <c r="I335" s="62">
        <f t="shared" si="27"/>
        <v>0</v>
      </c>
      <c r="J335" s="62">
        <f t="shared" si="28"/>
        <v>0</v>
      </c>
      <c r="K335" s="62">
        <f t="shared" si="29"/>
        <v>0</v>
      </c>
    </row>
    <row r="336" spans="1:11" x14ac:dyDescent="0.25">
      <c r="A336">
        <v>331</v>
      </c>
      <c r="B336">
        <f>IF(ISBLANK(A336),0,IF(AND(ISERROR(VLOOKUP(VLOOKUP(A336,ishod_substance!A:G,7,0),$B$4:B335,1,0))=TRUE,VLOOKUP(A336,ishod_substance!A:G,7,0)&gt;0),VLOOKUP(A336,ishod_substance!A:G,7,0),0))</f>
        <v>0</v>
      </c>
      <c r="C336" s="78">
        <f t="shared" si="25"/>
        <v>0</v>
      </c>
      <c r="D336" s="61" t="e">
        <f>VLOOKUP(C336,quide!A:B,2,0)</f>
        <v>#N/A</v>
      </c>
      <c r="E336" s="62" t="e">
        <f>VLOOKUP(C336,quide!$A$1:K1330,3,0)</f>
        <v>#N/A</v>
      </c>
      <c r="F336" s="62" t="e">
        <f>VLOOKUP(C336,quide!$A$1:K1330,5,0)</f>
        <v>#N/A</v>
      </c>
      <c r="G336" s="63" t="e">
        <f t="shared" si="26"/>
        <v>#N/A</v>
      </c>
      <c r="H336" s="62">
        <f>IFERROR(VLOOKUP(B336,tbl5cc_piv!A:D,4,0),0)</f>
        <v>0</v>
      </c>
      <c r="I336" s="62">
        <f t="shared" si="27"/>
        <v>0</v>
      </c>
      <c r="J336" s="62">
        <f t="shared" si="28"/>
        <v>0</v>
      </c>
      <c r="K336" s="62">
        <f t="shared" si="29"/>
        <v>0</v>
      </c>
    </row>
    <row r="337" spans="1:11" x14ac:dyDescent="0.25">
      <c r="A337">
        <v>332</v>
      </c>
      <c r="B337">
        <f>IF(ISBLANK(A337),0,IF(AND(ISERROR(VLOOKUP(VLOOKUP(A337,ishod_substance!A:G,7,0),$B$4:B336,1,0))=TRUE,VLOOKUP(A337,ishod_substance!A:G,7,0)&gt;0),VLOOKUP(A337,ishod_substance!A:G,7,0),0))</f>
        <v>0</v>
      </c>
      <c r="C337" s="78">
        <f t="shared" si="25"/>
        <v>0</v>
      </c>
      <c r="D337" s="61" t="e">
        <f>VLOOKUP(C337,quide!A:B,2,0)</f>
        <v>#N/A</v>
      </c>
      <c r="E337" s="62" t="e">
        <f>VLOOKUP(C337,quide!$A$1:K1331,3,0)</f>
        <v>#N/A</v>
      </c>
      <c r="F337" s="62" t="e">
        <f>VLOOKUP(C337,quide!$A$1:K1331,5,0)</f>
        <v>#N/A</v>
      </c>
      <c r="G337" s="63" t="e">
        <f t="shared" si="26"/>
        <v>#N/A</v>
      </c>
      <c r="H337" s="62">
        <f>IFERROR(VLOOKUP(B337,tbl5cc_piv!A:D,4,0),0)</f>
        <v>0</v>
      </c>
      <c r="I337" s="62">
        <f t="shared" si="27"/>
        <v>0</v>
      </c>
      <c r="J337" s="62">
        <f t="shared" si="28"/>
        <v>0</v>
      </c>
      <c r="K337" s="62">
        <f t="shared" si="29"/>
        <v>0</v>
      </c>
    </row>
    <row r="338" spans="1:11" x14ac:dyDescent="0.25">
      <c r="A338">
        <v>333</v>
      </c>
      <c r="B338">
        <f>IF(ISBLANK(A338),0,IF(AND(ISERROR(VLOOKUP(VLOOKUP(A338,ishod_substance!A:G,7,0),$B$4:B337,1,0))=TRUE,VLOOKUP(A338,ishod_substance!A:G,7,0)&gt;0),VLOOKUP(A338,ishod_substance!A:G,7,0),0))</f>
        <v>0</v>
      </c>
      <c r="C338" s="78">
        <f t="shared" si="25"/>
        <v>0</v>
      </c>
      <c r="D338" s="61" t="e">
        <f>VLOOKUP(C338,quide!A:B,2,0)</f>
        <v>#N/A</v>
      </c>
      <c r="E338" s="62" t="e">
        <f>VLOOKUP(C338,quide!$A$1:K1332,3,0)</f>
        <v>#N/A</v>
      </c>
      <c r="F338" s="62" t="e">
        <f>VLOOKUP(C338,quide!$A$1:K1332,5,0)</f>
        <v>#N/A</v>
      </c>
      <c r="G338" s="63" t="e">
        <f t="shared" si="26"/>
        <v>#N/A</v>
      </c>
      <c r="H338" s="62">
        <f>IFERROR(VLOOKUP(B338,tbl5cc_piv!A:D,4,0),0)</f>
        <v>0</v>
      </c>
      <c r="I338" s="62">
        <f t="shared" si="27"/>
        <v>0</v>
      </c>
      <c r="J338" s="62">
        <f t="shared" si="28"/>
        <v>0</v>
      </c>
      <c r="K338" s="62">
        <f t="shared" si="29"/>
        <v>0</v>
      </c>
    </row>
    <row r="339" spans="1:11" x14ac:dyDescent="0.25">
      <c r="A339">
        <v>334</v>
      </c>
      <c r="B339">
        <f>IF(ISBLANK(A339),0,IF(AND(ISERROR(VLOOKUP(VLOOKUP(A339,ishod_substance!A:G,7,0),$B$4:B338,1,0))=TRUE,VLOOKUP(A339,ishod_substance!A:G,7,0)&gt;0),VLOOKUP(A339,ishod_substance!A:G,7,0),0))</f>
        <v>0</v>
      </c>
      <c r="C339" s="78">
        <f t="shared" si="25"/>
        <v>0</v>
      </c>
      <c r="D339" s="61" t="e">
        <f>VLOOKUP(C339,quide!A:B,2,0)</f>
        <v>#N/A</v>
      </c>
      <c r="E339" s="62" t="e">
        <f>VLOOKUP(C339,quide!$A$1:K1333,3,0)</f>
        <v>#N/A</v>
      </c>
      <c r="F339" s="62" t="e">
        <f>VLOOKUP(C339,quide!$A$1:K1333,5,0)</f>
        <v>#N/A</v>
      </c>
      <c r="G339" s="63" t="e">
        <f t="shared" si="26"/>
        <v>#N/A</v>
      </c>
      <c r="H339" s="62">
        <f>IFERROR(VLOOKUP(B339,tbl5cc_piv!A:D,4,0),0)</f>
        <v>0</v>
      </c>
      <c r="I339" s="62">
        <f t="shared" si="27"/>
        <v>0</v>
      </c>
      <c r="J339" s="62">
        <f t="shared" si="28"/>
        <v>0</v>
      </c>
      <c r="K339" s="62">
        <f t="shared" si="29"/>
        <v>0</v>
      </c>
    </row>
    <row r="340" spans="1:11" x14ac:dyDescent="0.25">
      <c r="A340">
        <v>335</v>
      </c>
      <c r="B340">
        <f>IF(ISBLANK(A340),0,IF(AND(ISERROR(VLOOKUP(VLOOKUP(A340,ishod_substance!A:G,7,0),$B$4:B339,1,0))=TRUE,VLOOKUP(A340,ishod_substance!A:G,7,0)&gt;0),VLOOKUP(A340,ishod_substance!A:G,7,0),0))</f>
        <v>0</v>
      </c>
      <c r="C340" s="78">
        <f t="shared" si="25"/>
        <v>0</v>
      </c>
      <c r="D340" s="61" t="e">
        <f>VLOOKUP(C340,quide!A:B,2,0)</f>
        <v>#N/A</v>
      </c>
      <c r="E340" s="62" t="e">
        <f>VLOOKUP(C340,quide!$A$1:K1334,3,0)</f>
        <v>#N/A</v>
      </c>
      <c r="F340" s="62" t="e">
        <f>VLOOKUP(C340,quide!$A$1:K1334,5,0)</f>
        <v>#N/A</v>
      </c>
      <c r="G340" s="63" t="e">
        <f t="shared" si="26"/>
        <v>#N/A</v>
      </c>
      <c r="H340" s="62">
        <f>IFERROR(VLOOKUP(B340,tbl5cc_piv!A:D,4,0),0)</f>
        <v>0</v>
      </c>
      <c r="I340" s="62">
        <f t="shared" si="27"/>
        <v>0</v>
      </c>
      <c r="J340" s="62">
        <f t="shared" si="28"/>
        <v>0</v>
      </c>
      <c r="K340" s="62">
        <f t="shared" si="29"/>
        <v>0</v>
      </c>
    </row>
    <row r="341" spans="1:11" x14ac:dyDescent="0.25">
      <c r="A341">
        <v>336</v>
      </c>
      <c r="B341">
        <f>IF(ISBLANK(A341),0,IF(AND(ISERROR(VLOOKUP(VLOOKUP(A341,ishod_substance!A:G,7,0),$B$4:B340,1,0))=TRUE,VLOOKUP(A341,ishod_substance!A:G,7,0)&gt;0),VLOOKUP(A341,ishod_substance!A:G,7,0),0))</f>
        <v>0</v>
      </c>
      <c r="C341" s="78">
        <f t="shared" si="25"/>
        <v>0</v>
      </c>
      <c r="D341" s="61" t="e">
        <f>VLOOKUP(C341,quide!A:B,2,0)</f>
        <v>#N/A</v>
      </c>
      <c r="E341" s="62" t="e">
        <f>VLOOKUP(C341,quide!$A$1:K1335,3,0)</f>
        <v>#N/A</v>
      </c>
      <c r="F341" s="62" t="e">
        <f>VLOOKUP(C341,quide!$A$1:K1335,5,0)</f>
        <v>#N/A</v>
      </c>
      <c r="G341" s="63" t="e">
        <f t="shared" si="26"/>
        <v>#N/A</v>
      </c>
      <c r="H341" s="62">
        <f>IFERROR(VLOOKUP(B341,tbl5cc_piv!A:D,4,0),0)</f>
        <v>0</v>
      </c>
      <c r="I341" s="62">
        <f t="shared" si="27"/>
        <v>0</v>
      </c>
      <c r="J341" s="62">
        <f t="shared" si="28"/>
        <v>0</v>
      </c>
      <c r="K341" s="62">
        <f t="shared" si="29"/>
        <v>0</v>
      </c>
    </row>
    <row r="342" spans="1:11" x14ac:dyDescent="0.25">
      <c r="A342">
        <v>337</v>
      </c>
      <c r="B342">
        <f>IF(ISBLANK(A342),0,IF(AND(ISERROR(VLOOKUP(VLOOKUP(A342,ishod_substance!A:G,7,0),$B$4:B341,1,0))=TRUE,VLOOKUP(A342,ishod_substance!A:G,7,0)&gt;0),VLOOKUP(A342,ishod_substance!A:G,7,0),0))</f>
        <v>0</v>
      </c>
      <c r="C342" s="78">
        <f t="shared" si="25"/>
        <v>0</v>
      </c>
      <c r="D342" s="61" t="e">
        <f>VLOOKUP(C342,quide!A:B,2,0)</f>
        <v>#N/A</v>
      </c>
      <c r="E342" s="62" t="e">
        <f>VLOOKUP(C342,quide!$A$1:K1336,3,0)</f>
        <v>#N/A</v>
      </c>
      <c r="F342" s="62" t="e">
        <f>VLOOKUP(C342,quide!$A$1:K1336,5,0)</f>
        <v>#N/A</v>
      </c>
      <c r="G342" s="63" t="e">
        <f t="shared" si="26"/>
        <v>#N/A</v>
      </c>
      <c r="H342" s="62">
        <f>IFERROR(VLOOKUP(B342,tbl5cc_piv!A:D,4,0),0)</f>
        <v>0</v>
      </c>
      <c r="I342" s="62">
        <f t="shared" si="27"/>
        <v>0</v>
      </c>
      <c r="J342" s="62">
        <f t="shared" si="28"/>
        <v>0</v>
      </c>
      <c r="K342" s="62">
        <f t="shared" si="29"/>
        <v>0</v>
      </c>
    </row>
    <row r="343" spans="1:11" x14ac:dyDescent="0.25">
      <c r="A343">
        <v>338</v>
      </c>
      <c r="B343">
        <f>IF(ISBLANK(A343),0,IF(AND(ISERROR(VLOOKUP(VLOOKUP(A343,ishod_substance!A:G,7,0),$B$4:B342,1,0))=TRUE,VLOOKUP(A343,ishod_substance!A:G,7,0)&gt;0),VLOOKUP(A343,ishod_substance!A:G,7,0),0))</f>
        <v>0</v>
      </c>
      <c r="C343" s="78">
        <f t="shared" si="25"/>
        <v>0</v>
      </c>
      <c r="D343" s="61" t="e">
        <f>VLOOKUP(C343,quide!A:B,2,0)</f>
        <v>#N/A</v>
      </c>
      <c r="E343" s="62" t="e">
        <f>VLOOKUP(C343,quide!$A$1:K1337,3,0)</f>
        <v>#N/A</v>
      </c>
      <c r="F343" s="62" t="e">
        <f>VLOOKUP(C343,quide!$A$1:K1337,5,0)</f>
        <v>#N/A</v>
      </c>
      <c r="G343" s="63" t="e">
        <f t="shared" si="26"/>
        <v>#N/A</v>
      </c>
      <c r="H343" s="62">
        <f>IFERROR(VLOOKUP(B343,tbl5cc_piv!A:D,4,0),0)</f>
        <v>0</v>
      </c>
      <c r="I343" s="62">
        <f t="shared" si="27"/>
        <v>0</v>
      </c>
      <c r="J343" s="62">
        <f t="shared" si="28"/>
        <v>0</v>
      </c>
      <c r="K343" s="62">
        <f t="shared" si="29"/>
        <v>0</v>
      </c>
    </row>
    <row r="344" spans="1:11" x14ac:dyDescent="0.25">
      <c r="A344">
        <v>339</v>
      </c>
      <c r="B344">
        <f>IF(ISBLANK(A344),0,IF(AND(ISERROR(VLOOKUP(VLOOKUP(A344,ishod_substance!A:G,7,0),$B$4:B343,1,0))=TRUE,VLOOKUP(A344,ishod_substance!A:G,7,0)&gt;0),VLOOKUP(A344,ishod_substance!A:G,7,0),0))</f>
        <v>0</v>
      </c>
      <c r="C344" s="78">
        <f t="shared" si="25"/>
        <v>0</v>
      </c>
      <c r="D344" s="61" t="e">
        <f>VLOOKUP(C344,quide!A:B,2,0)</f>
        <v>#N/A</v>
      </c>
      <c r="E344" s="62" t="e">
        <f>VLOOKUP(C344,quide!$A$1:K1338,3,0)</f>
        <v>#N/A</v>
      </c>
      <c r="F344" s="62" t="e">
        <f>VLOOKUP(C344,quide!$A$1:K1338,5,0)</f>
        <v>#N/A</v>
      </c>
      <c r="G344" s="63" t="e">
        <f t="shared" si="26"/>
        <v>#N/A</v>
      </c>
      <c r="H344" s="62">
        <f>IFERROR(VLOOKUP(B344,tbl5cc_piv!A:D,4,0),0)</f>
        <v>0</v>
      </c>
      <c r="I344" s="62">
        <f t="shared" si="27"/>
        <v>0</v>
      </c>
      <c r="J344" s="62">
        <f t="shared" si="28"/>
        <v>0</v>
      </c>
      <c r="K344" s="62">
        <f t="shared" si="29"/>
        <v>0</v>
      </c>
    </row>
    <row r="345" spans="1:11" x14ac:dyDescent="0.25">
      <c r="A345">
        <v>340</v>
      </c>
      <c r="B345">
        <f>IF(ISBLANK(A345),0,IF(AND(ISERROR(VLOOKUP(VLOOKUP(A345,ishod_substance!A:G,7,0),$B$4:B344,1,0))=TRUE,VLOOKUP(A345,ishod_substance!A:G,7,0)&gt;0),VLOOKUP(A345,ishod_substance!A:G,7,0),0))</f>
        <v>0</v>
      </c>
      <c r="C345" s="78">
        <f t="shared" si="25"/>
        <v>0</v>
      </c>
      <c r="D345" s="61" t="e">
        <f>VLOOKUP(C345,quide!A:B,2,0)</f>
        <v>#N/A</v>
      </c>
      <c r="E345" s="62" t="e">
        <f>VLOOKUP(C345,quide!$A$1:K1339,3,0)</f>
        <v>#N/A</v>
      </c>
      <c r="F345" s="62" t="e">
        <f>VLOOKUP(C345,quide!$A$1:K1339,5,0)</f>
        <v>#N/A</v>
      </c>
      <c r="G345" s="63" t="e">
        <f t="shared" si="26"/>
        <v>#N/A</v>
      </c>
      <c r="H345" s="62">
        <f>IFERROR(VLOOKUP(B345,tbl5cc_piv!A:D,4,0),0)</f>
        <v>0</v>
      </c>
      <c r="I345" s="62">
        <f t="shared" si="27"/>
        <v>0</v>
      </c>
      <c r="J345" s="62">
        <f t="shared" si="28"/>
        <v>0</v>
      </c>
      <c r="K345" s="62">
        <f t="shared" si="29"/>
        <v>0</v>
      </c>
    </row>
    <row r="346" spans="1:11" x14ac:dyDescent="0.25">
      <c r="A346">
        <v>341</v>
      </c>
      <c r="B346">
        <f>IF(ISBLANK(A346),0,IF(AND(ISERROR(VLOOKUP(VLOOKUP(A346,ishod_substance!A:G,7,0),$B$4:B345,1,0))=TRUE,VLOOKUP(A346,ishod_substance!A:G,7,0)&gt;0),VLOOKUP(A346,ishod_substance!A:G,7,0),0))</f>
        <v>0</v>
      </c>
      <c r="C346" s="78">
        <f t="shared" si="25"/>
        <v>0</v>
      </c>
      <c r="D346" s="61" t="e">
        <f>VLOOKUP(C346,quide!A:B,2,0)</f>
        <v>#N/A</v>
      </c>
      <c r="E346" s="62" t="e">
        <f>VLOOKUP(C346,quide!$A$1:K1340,3,0)</f>
        <v>#N/A</v>
      </c>
      <c r="F346" s="62" t="e">
        <f>VLOOKUP(C346,quide!$A$1:K1340,5,0)</f>
        <v>#N/A</v>
      </c>
      <c r="G346" s="63" t="e">
        <f t="shared" si="26"/>
        <v>#N/A</v>
      </c>
      <c r="H346" s="62">
        <f>IFERROR(VLOOKUP(B346,tbl5cc_piv!A:D,4,0),0)</f>
        <v>0</v>
      </c>
      <c r="I346" s="62">
        <f t="shared" si="27"/>
        <v>0</v>
      </c>
      <c r="J346" s="62">
        <f t="shared" si="28"/>
        <v>0</v>
      </c>
      <c r="K346" s="62">
        <f t="shared" si="29"/>
        <v>0</v>
      </c>
    </row>
    <row r="347" spans="1:11" x14ac:dyDescent="0.25">
      <c r="A347">
        <v>342</v>
      </c>
      <c r="B347">
        <f>IF(ISBLANK(A347),0,IF(AND(ISERROR(VLOOKUP(VLOOKUP(A347,ishod_substance!A:G,7,0),$B$4:B346,1,0))=TRUE,VLOOKUP(A347,ishod_substance!A:G,7,0)&gt;0),VLOOKUP(A347,ishod_substance!A:G,7,0),0))</f>
        <v>0</v>
      </c>
      <c r="C347" s="78">
        <f t="shared" si="25"/>
        <v>0</v>
      </c>
      <c r="D347" s="61" t="e">
        <f>VLOOKUP(C347,quide!A:B,2,0)</f>
        <v>#N/A</v>
      </c>
      <c r="E347" s="62" t="e">
        <f>VLOOKUP(C347,quide!$A$1:K1341,3,0)</f>
        <v>#N/A</v>
      </c>
      <c r="F347" s="62" t="e">
        <f>VLOOKUP(C347,quide!$A$1:K1341,5,0)</f>
        <v>#N/A</v>
      </c>
      <c r="G347" s="63" t="e">
        <f t="shared" si="26"/>
        <v>#N/A</v>
      </c>
      <c r="H347" s="62">
        <f>IFERROR(VLOOKUP(B347,tbl5cc_piv!A:D,4,0),0)</f>
        <v>0</v>
      </c>
      <c r="I347" s="62">
        <f t="shared" si="27"/>
        <v>0</v>
      </c>
      <c r="J347" s="62">
        <f t="shared" si="28"/>
        <v>0</v>
      </c>
      <c r="K347" s="62">
        <f t="shared" si="29"/>
        <v>0</v>
      </c>
    </row>
    <row r="348" spans="1:11" x14ac:dyDescent="0.25">
      <c r="A348">
        <v>343</v>
      </c>
      <c r="B348">
        <f>IF(ISBLANK(A348),0,IF(AND(ISERROR(VLOOKUP(VLOOKUP(A348,ishod_substance!A:G,7,0),$B$4:B347,1,0))=TRUE,VLOOKUP(A348,ishod_substance!A:G,7,0)&gt;0),VLOOKUP(A348,ishod_substance!A:G,7,0),0))</f>
        <v>0</v>
      </c>
      <c r="C348" s="78">
        <f t="shared" si="25"/>
        <v>0</v>
      </c>
      <c r="D348" s="61" t="e">
        <f>VLOOKUP(C348,quide!A:B,2,0)</f>
        <v>#N/A</v>
      </c>
      <c r="E348" s="62" t="e">
        <f>VLOOKUP(C348,quide!$A$1:K1342,3,0)</f>
        <v>#N/A</v>
      </c>
      <c r="F348" s="62" t="e">
        <f>VLOOKUP(C348,quide!$A$1:K1342,5,0)</f>
        <v>#N/A</v>
      </c>
      <c r="G348" s="63" t="e">
        <f t="shared" si="26"/>
        <v>#N/A</v>
      </c>
      <c r="H348" s="62">
        <f>IFERROR(VLOOKUP(B348,tbl5cc_piv!A:D,4,0),0)</f>
        <v>0</v>
      </c>
      <c r="I348" s="62">
        <f t="shared" si="27"/>
        <v>0</v>
      </c>
      <c r="J348" s="62">
        <f t="shared" si="28"/>
        <v>0</v>
      </c>
      <c r="K348" s="62">
        <f t="shared" si="29"/>
        <v>0</v>
      </c>
    </row>
    <row r="349" spans="1:11" x14ac:dyDescent="0.25">
      <c r="A349">
        <v>344</v>
      </c>
      <c r="B349">
        <f>IF(ISBLANK(A349),0,IF(AND(ISERROR(VLOOKUP(VLOOKUP(A349,ishod_substance!A:G,7,0),$B$4:B348,1,0))=TRUE,VLOOKUP(A349,ishod_substance!A:G,7,0)&gt;0),VLOOKUP(A349,ishod_substance!A:G,7,0),0))</f>
        <v>0</v>
      </c>
      <c r="C349" s="78">
        <f t="shared" si="25"/>
        <v>0</v>
      </c>
      <c r="D349" s="61" t="e">
        <f>VLOOKUP(C349,quide!A:B,2,0)</f>
        <v>#N/A</v>
      </c>
      <c r="E349" s="62" t="e">
        <f>VLOOKUP(C349,quide!$A$1:K1343,3,0)</f>
        <v>#N/A</v>
      </c>
      <c r="F349" s="62" t="e">
        <f>VLOOKUP(C349,quide!$A$1:K1343,5,0)</f>
        <v>#N/A</v>
      </c>
      <c r="G349" s="63" t="e">
        <f t="shared" si="26"/>
        <v>#N/A</v>
      </c>
      <c r="H349" s="62">
        <f>IFERROR(VLOOKUP(B349,tbl5cc_piv!A:D,4,0),0)</f>
        <v>0</v>
      </c>
      <c r="I349" s="62">
        <f t="shared" si="27"/>
        <v>0</v>
      </c>
      <c r="J349" s="62">
        <f t="shared" si="28"/>
        <v>0</v>
      </c>
      <c r="K349" s="62">
        <f t="shared" si="29"/>
        <v>0</v>
      </c>
    </row>
    <row r="350" spans="1:11" x14ac:dyDescent="0.25">
      <c r="A350">
        <v>345</v>
      </c>
      <c r="B350">
        <f>IF(ISBLANK(A350),0,IF(AND(ISERROR(VLOOKUP(VLOOKUP(A350,ishod_substance!A:G,7,0),$B$4:B349,1,0))=TRUE,VLOOKUP(A350,ishod_substance!A:G,7,0)&gt;0),VLOOKUP(A350,ishod_substance!A:G,7,0),0))</f>
        <v>0</v>
      </c>
      <c r="C350" s="78">
        <f t="shared" si="25"/>
        <v>0</v>
      </c>
      <c r="D350" s="61" t="e">
        <f>VLOOKUP(C350,quide!A:B,2,0)</f>
        <v>#N/A</v>
      </c>
      <c r="E350" s="62" t="e">
        <f>VLOOKUP(C350,quide!$A$1:K1344,3,0)</f>
        <v>#N/A</v>
      </c>
      <c r="F350" s="62" t="e">
        <f>VLOOKUP(C350,quide!$A$1:K1344,5,0)</f>
        <v>#N/A</v>
      </c>
      <c r="G350" s="63" t="e">
        <f t="shared" si="26"/>
        <v>#N/A</v>
      </c>
      <c r="H350" s="62">
        <f>IFERROR(VLOOKUP(B350,tbl5cc_piv!A:D,4,0),0)</f>
        <v>0</v>
      </c>
      <c r="I350" s="62">
        <f t="shared" si="27"/>
        <v>0</v>
      </c>
      <c r="J350" s="62">
        <f t="shared" si="28"/>
        <v>0</v>
      </c>
      <c r="K350" s="62">
        <f t="shared" si="29"/>
        <v>0</v>
      </c>
    </row>
    <row r="351" spans="1:11" x14ac:dyDescent="0.25">
      <c r="A351">
        <v>346</v>
      </c>
      <c r="B351">
        <f>IF(ISBLANK(A351),0,IF(AND(ISERROR(VLOOKUP(VLOOKUP(A351,ishod_substance!A:G,7,0),$B$4:B350,1,0))=TRUE,VLOOKUP(A351,ishod_substance!A:G,7,0)&gt;0),VLOOKUP(A351,ishod_substance!A:G,7,0),0))</f>
        <v>0</v>
      </c>
      <c r="C351" s="78">
        <f t="shared" si="25"/>
        <v>0</v>
      </c>
      <c r="D351" s="61" t="e">
        <f>VLOOKUP(C351,quide!A:B,2,0)</f>
        <v>#N/A</v>
      </c>
      <c r="E351" s="62" t="e">
        <f>VLOOKUP(C351,quide!$A$1:K1345,3,0)</f>
        <v>#N/A</v>
      </c>
      <c r="F351" s="62" t="e">
        <f>VLOOKUP(C351,quide!$A$1:K1345,5,0)</f>
        <v>#N/A</v>
      </c>
      <c r="G351" s="63" t="e">
        <f t="shared" si="26"/>
        <v>#N/A</v>
      </c>
      <c r="H351" s="62">
        <f>IFERROR(VLOOKUP(B351,tbl5cc_piv!A:D,4,0),0)</f>
        <v>0</v>
      </c>
      <c r="I351" s="62">
        <f t="shared" si="27"/>
        <v>0</v>
      </c>
      <c r="J351" s="62">
        <f t="shared" si="28"/>
        <v>0</v>
      </c>
      <c r="K351" s="62">
        <f t="shared" si="29"/>
        <v>0</v>
      </c>
    </row>
    <row r="352" spans="1:11" x14ac:dyDescent="0.25">
      <c r="A352">
        <v>347</v>
      </c>
      <c r="B352">
        <f>IF(ISBLANK(A352),0,IF(AND(ISERROR(VLOOKUP(VLOOKUP(A352,ishod_substance!A:G,7,0),$B$4:B351,1,0))=TRUE,VLOOKUP(A352,ishod_substance!A:G,7,0)&gt;0),VLOOKUP(A352,ishod_substance!A:G,7,0),0))</f>
        <v>0</v>
      </c>
      <c r="C352" s="78">
        <f t="shared" si="25"/>
        <v>0</v>
      </c>
      <c r="D352" s="61" t="e">
        <f>VLOOKUP(C352,quide!A:B,2,0)</f>
        <v>#N/A</v>
      </c>
      <c r="E352" s="62" t="e">
        <f>VLOOKUP(C352,quide!$A$1:K1346,3,0)</f>
        <v>#N/A</v>
      </c>
      <c r="F352" s="62" t="e">
        <f>VLOOKUP(C352,quide!$A$1:K1346,5,0)</f>
        <v>#N/A</v>
      </c>
      <c r="G352" s="63" t="e">
        <f t="shared" si="26"/>
        <v>#N/A</v>
      </c>
      <c r="H352" s="62">
        <f>IFERROR(VLOOKUP(B352,tbl5cc_piv!A:D,4,0),0)</f>
        <v>0</v>
      </c>
      <c r="I352" s="62">
        <f t="shared" si="27"/>
        <v>0</v>
      </c>
      <c r="J352" s="62">
        <f t="shared" si="28"/>
        <v>0</v>
      </c>
      <c r="K352" s="62">
        <f t="shared" si="29"/>
        <v>0</v>
      </c>
    </row>
    <row r="353" spans="1:11" x14ac:dyDescent="0.25">
      <c r="A353">
        <v>348</v>
      </c>
      <c r="B353">
        <f>IF(ISBLANK(A353),0,IF(AND(ISERROR(VLOOKUP(VLOOKUP(A353,ishod_substance!A:G,7,0),$B$4:B352,1,0))=TRUE,VLOOKUP(A353,ishod_substance!A:G,7,0)&gt;0),VLOOKUP(A353,ishod_substance!A:G,7,0),0))</f>
        <v>0</v>
      </c>
      <c r="C353" s="78">
        <f t="shared" si="25"/>
        <v>0</v>
      </c>
      <c r="D353" s="61" t="e">
        <f>VLOOKUP(C353,quide!A:B,2,0)</f>
        <v>#N/A</v>
      </c>
      <c r="E353" s="62" t="e">
        <f>VLOOKUP(C353,quide!$A$1:K1347,3,0)</f>
        <v>#N/A</v>
      </c>
      <c r="F353" s="62" t="e">
        <f>VLOOKUP(C353,quide!$A$1:K1347,5,0)</f>
        <v>#N/A</v>
      </c>
      <c r="G353" s="63" t="e">
        <f t="shared" si="26"/>
        <v>#N/A</v>
      </c>
      <c r="H353" s="62">
        <f>IFERROR(VLOOKUP(B353,tbl5cc_piv!A:D,4,0),0)</f>
        <v>0</v>
      </c>
      <c r="I353" s="62">
        <f t="shared" si="27"/>
        <v>0</v>
      </c>
      <c r="J353" s="62">
        <f t="shared" si="28"/>
        <v>0</v>
      </c>
      <c r="K353" s="62">
        <f t="shared" si="29"/>
        <v>0</v>
      </c>
    </row>
    <row r="354" spans="1:11" x14ac:dyDescent="0.25">
      <c r="A354">
        <v>349</v>
      </c>
      <c r="B354">
        <f>IF(ISBLANK(A354),0,IF(AND(ISERROR(VLOOKUP(VLOOKUP(A354,ishod_substance!A:G,7,0),$B$4:B353,1,0))=TRUE,VLOOKUP(A354,ishod_substance!A:G,7,0)&gt;0),VLOOKUP(A354,ishod_substance!A:G,7,0),0))</f>
        <v>0</v>
      </c>
      <c r="C354" s="78">
        <f t="shared" si="25"/>
        <v>0</v>
      </c>
      <c r="D354" s="61" t="e">
        <f>VLOOKUP(C354,quide!A:B,2,0)</f>
        <v>#N/A</v>
      </c>
      <c r="E354" s="62" t="e">
        <f>VLOOKUP(C354,quide!$A$1:K1348,3,0)</f>
        <v>#N/A</v>
      </c>
      <c r="F354" s="62" t="e">
        <f>VLOOKUP(C354,quide!$A$1:K1348,5,0)</f>
        <v>#N/A</v>
      </c>
      <c r="G354" s="63" t="e">
        <f t="shared" si="26"/>
        <v>#N/A</v>
      </c>
      <c r="H354" s="62">
        <f>IFERROR(VLOOKUP(B354,tbl5cc_piv!A:D,4,0),0)</f>
        <v>0</v>
      </c>
      <c r="I354" s="62">
        <f t="shared" si="27"/>
        <v>0</v>
      </c>
      <c r="J354" s="62">
        <f t="shared" si="28"/>
        <v>0</v>
      </c>
      <c r="K354" s="62">
        <f t="shared" si="29"/>
        <v>0</v>
      </c>
    </row>
    <row r="355" spans="1:11" x14ac:dyDescent="0.25">
      <c r="A355">
        <v>350</v>
      </c>
      <c r="B355">
        <f>IF(ISBLANK(A355),0,IF(AND(ISERROR(VLOOKUP(VLOOKUP(A355,ishod_substance!A:G,7,0),$B$4:B354,1,0))=TRUE,VLOOKUP(A355,ishod_substance!A:G,7,0)&gt;0),VLOOKUP(A355,ishod_substance!A:G,7,0),0))</f>
        <v>0</v>
      </c>
      <c r="C355" s="78">
        <f t="shared" si="25"/>
        <v>0</v>
      </c>
      <c r="D355" s="61" t="e">
        <f>VLOOKUP(C355,quide!A:B,2,0)</f>
        <v>#N/A</v>
      </c>
      <c r="E355" s="62" t="e">
        <f>VLOOKUP(C355,quide!$A$1:K1349,3,0)</f>
        <v>#N/A</v>
      </c>
      <c r="F355" s="62" t="e">
        <f>VLOOKUP(C355,quide!$A$1:K1349,5,0)</f>
        <v>#N/A</v>
      </c>
      <c r="G355" s="63" t="e">
        <f t="shared" si="26"/>
        <v>#N/A</v>
      </c>
      <c r="H355" s="62">
        <f>IFERROR(VLOOKUP(B355,tbl5cc_piv!A:D,4,0),0)</f>
        <v>0</v>
      </c>
      <c r="I355" s="62">
        <f t="shared" si="27"/>
        <v>0</v>
      </c>
      <c r="J355" s="62">
        <f t="shared" si="28"/>
        <v>0</v>
      </c>
      <c r="K355" s="62">
        <f t="shared" si="29"/>
        <v>0</v>
      </c>
    </row>
    <row r="356" spans="1:11" x14ac:dyDescent="0.25">
      <c r="A356">
        <v>351</v>
      </c>
      <c r="B356">
        <f>IF(ISBLANK(A356),0,IF(AND(ISERROR(VLOOKUP(VLOOKUP(A356,ishod_substance!A:G,7,0),$B$4:B355,1,0))=TRUE,VLOOKUP(A356,ishod_substance!A:G,7,0)&gt;0),VLOOKUP(A356,ishod_substance!A:G,7,0),0))</f>
        <v>0</v>
      </c>
      <c r="C356" s="78">
        <f t="shared" si="25"/>
        <v>0</v>
      </c>
      <c r="D356" s="61" t="e">
        <f>VLOOKUP(C356,quide!A:B,2,0)</f>
        <v>#N/A</v>
      </c>
      <c r="E356" s="62" t="e">
        <f>VLOOKUP(C356,quide!$A$1:K1350,3,0)</f>
        <v>#N/A</v>
      </c>
      <c r="F356" s="62" t="e">
        <f>VLOOKUP(C356,quide!$A$1:K1350,5,0)</f>
        <v>#N/A</v>
      </c>
      <c r="G356" s="63" t="e">
        <f t="shared" si="26"/>
        <v>#N/A</v>
      </c>
      <c r="H356" s="62">
        <f>IFERROR(VLOOKUP(B356,tbl5cc_piv!A:D,4,0),0)</f>
        <v>0</v>
      </c>
      <c r="I356" s="62">
        <f t="shared" si="27"/>
        <v>0</v>
      </c>
      <c r="J356" s="62">
        <f t="shared" si="28"/>
        <v>0</v>
      </c>
      <c r="K356" s="62">
        <f t="shared" si="29"/>
        <v>0</v>
      </c>
    </row>
    <row r="357" spans="1:11" x14ac:dyDescent="0.25">
      <c r="A357">
        <v>352</v>
      </c>
      <c r="B357">
        <f>IF(ISBLANK(A357),0,IF(AND(ISERROR(VLOOKUP(VLOOKUP(A357,ishod_substance!A:G,7,0),$B$4:B356,1,0))=TRUE,VLOOKUP(A357,ishod_substance!A:G,7,0)&gt;0),VLOOKUP(A357,ishod_substance!A:G,7,0),0))</f>
        <v>0</v>
      </c>
      <c r="C357" s="78">
        <f t="shared" si="25"/>
        <v>0</v>
      </c>
      <c r="D357" s="61" t="e">
        <f>VLOOKUP(C357,quide!A:B,2,0)</f>
        <v>#N/A</v>
      </c>
      <c r="E357" s="62" t="e">
        <f>VLOOKUP(C357,quide!$A$1:K1351,3,0)</f>
        <v>#N/A</v>
      </c>
      <c r="F357" s="62" t="e">
        <f>VLOOKUP(C357,quide!$A$1:K1351,5,0)</f>
        <v>#N/A</v>
      </c>
      <c r="G357" s="63" t="e">
        <f t="shared" si="26"/>
        <v>#N/A</v>
      </c>
      <c r="H357" s="62">
        <f>IFERROR(VLOOKUP(B357,tbl5cc_piv!A:D,4,0),0)</f>
        <v>0</v>
      </c>
      <c r="I357" s="62">
        <f t="shared" si="27"/>
        <v>0</v>
      </c>
      <c r="J357" s="62">
        <f t="shared" si="28"/>
        <v>0</v>
      </c>
      <c r="K357" s="62">
        <f t="shared" si="29"/>
        <v>0</v>
      </c>
    </row>
    <row r="358" spans="1:11" x14ac:dyDescent="0.25">
      <c r="A358">
        <v>353</v>
      </c>
      <c r="B358">
        <f>IF(ISBLANK(A358),0,IF(AND(ISERROR(VLOOKUP(VLOOKUP(A358,ishod_substance!A:G,7,0),$B$4:B357,1,0))=TRUE,VLOOKUP(A358,ishod_substance!A:G,7,0)&gt;0),VLOOKUP(A358,ishod_substance!A:G,7,0),0))</f>
        <v>0</v>
      </c>
      <c r="C358" s="78">
        <f t="shared" si="25"/>
        <v>0</v>
      </c>
      <c r="D358" s="61" t="e">
        <f>VLOOKUP(C358,quide!A:B,2,0)</f>
        <v>#N/A</v>
      </c>
      <c r="E358" s="62" t="e">
        <f>VLOOKUP(C358,quide!$A$1:K1352,3,0)</f>
        <v>#N/A</v>
      </c>
      <c r="F358" s="62" t="e">
        <f>VLOOKUP(C358,quide!$A$1:K1352,5,0)</f>
        <v>#N/A</v>
      </c>
      <c r="G358" s="63" t="e">
        <f t="shared" si="26"/>
        <v>#N/A</v>
      </c>
      <c r="H358" s="62">
        <f>IFERROR(VLOOKUP(B358,tbl5cc_piv!A:D,4,0),0)</f>
        <v>0</v>
      </c>
      <c r="I358" s="62">
        <f t="shared" si="27"/>
        <v>0</v>
      </c>
      <c r="J358" s="62">
        <f t="shared" si="28"/>
        <v>0</v>
      </c>
      <c r="K358" s="62">
        <f t="shared" si="29"/>
        <v>0</v>
      </c>
    </row>
    <row r="359" spans="1:11" x14ac:dyDescent="0.25">
      <c r="A359">
        <v>354</v>
      </c>
      <c r="B359">
        <f>IF(ISBLANK(A359),0,IF(AND(ISERROR(VLOOKUP(VLOOKUP(A359,ishod_substance!A:G,7,0),$B$4:B358,1,0))=TRUE,VLOOKUP(A359,ishod_substance!A:G,7,0)&gt;0),VLOOKUP(A359,ishod_substance!A:G,7,0),0))</f>
        <v>0</v>
      </c>
      <c r="C359" s="78">
        <f t="shared" si="25"/>
        <v>0</v>
      </c>
      <c r="D359" s="61" t="e">
        <f>VLOOKUP(C359,quide!A:B,2,0)</f>
        <v>#N/A</v>
      </c>
      <c r="E359" s="62" t="e">
        <f>VLOOKUP(C359,quide!$A$1:K1353,3,0)</f>
        <v>#N/A</v>
      </c>
      <c r="F359" s="62" t="e">
        <f>VLOOKUP(C359,quide!$A$1:K1353,5,0)</f>
        <v>#N/A</v>
      </c>
      <c r="G359" s="63" t="e">
        <f t="shared" si="26"/>
        <v>#N/A</v>
      </c>
      <c r="H359" s="62">
        <f>IFERROR(VLOOKUP(B359,tbl5cc_piv!A:D,4,0),0)</f>
        <v>0</v>
      </c>
      <c r="I359" s="62">
        <f t="shared" si="27"/>
        <v>0</v>
      </c>
      <c r="J359" s="62">
        <f t="shared" si="28"/>
        <v>0</v>
      </c>
      <c r="K359" s="62">
        <f t="shared" si="29"/>
        <v>0</v>
      </c>
    </row>
    <row r="360" spans="1:11" x14ac:dyDescent="0.25">
      <c r="A360">
        <v>355</v>
      </c>
      <c r="B360">
        <f>IF(ISBLANK(A360),0,IF(AND(ISERROR(VLOOKUP(VLOOKUP(A360,ishod_substance!A:G,7,0),$B$4:B359,1,0))=TRUE,VLOOKUP(A360,ishod_substance!A:G,7,0)&gt;0),VLOOKUP(A360,ishod_substance!A:G,7,0),0))</f>
        <v>0</v>
      </c>
      <c r="C360" s="78">
        <f t="shared" si="25"/>
        <v>0</v>
      </c>
      <c r="D360" s="61" t="e">
        <f>VLOOKUP(C360,quide!A:B,2,0)</f>
        <v>#N/A</v>
      </c>
      <c r="E360" s="62" t="e">
        <f>VLOOKUP(C360,quide!$A$1:K1354,3,0)</f>
        <v>#N/A</v>
      </c>
      <c r="F360" s="62" t="e">
        <f>VLOOKUP(C360,quide!$A$1:K1354,5,0)</f>
        <v>#N/A</v>
      </c>
      <c r="G360" s="63" t="e">
        <f t="shared" si="26"/>
        <v>#N/A</v>
      </c>
      <c r="H360" s="62">
        <f>IFERROR(VLOOKUP(B360,tbl5cc_piv!A:D,4,0),0)</f>
        <v>0</v>
      </c>
      <c r="I360" s="62">
        <f t="shared" si="27"/>
        <v>0</v>
      </c>
      <c r="J360" s="62">
        <f t="shared" si="28"/>
        <v>0</v>
      </c>
      <c r="K360" s="62">
        <f t="shared" si="29"/>
        <v>0</v>
      </c>
    </row>
    <row r="361" spans="1:11" x14ac:dyDescent="0.25">
      <c r="A361">
        <v>356</v>
      </c>
      <c r="B361">
        <f>IF(ISBLANK(A361),0,IF(AND(ISERROR(VLOOKUP(VLOOKUP(A361,ishod_substance!A:G,7,0),$B$4:B360,1,0))=TRUE,VLOOKUP(A361,ishod_substance!A:G,7,0)&gt;0),VLOOKUP(A361,ishod_substance!A:G,7,0),0))</f>
        <v>0</v>
      </c>
      <c r="C361" s="78">
        <f t="shared" si="25"/>
        <v>0</v>
      </c>
      <c r="D361" s="61" t="e">
        <f>VLOOKUP(C361,quide!A:B,2,0)</f>
        <v>#N/A</v>
      </c>
      <c r="E361" s="62" t="e">
        <f>VLOOKUP(C361,quide!$A$1:K1355,3,0)</f>
        <v>#N/A</v>
      </c>
      <c r="F361" s="62" t="e">
        <f>VLOOKUP(C361,quide!$A$1:K1355,5,0)</f>
        <v>#N/A</v>
      </c>
      <c r="G361" s="63" t="e">
        <f t="shared" si="26"/>
        <v>#N/A</v>
      </c>
      <c r="H361" s="62">
        <f>IFERROR(VLOOKUP(B361,tbl5cc_piv!A:D,4,0),0)</f>
        <v>0</v>
      </c>
      <c r="I361" s="62">
        <f t="shared" si="27"/>
        <v>0</v>
      </c>
      <c r="J361" s="62">
        <f t="shared" si="28"/>
        <v>0</v>
      </c>
      <c r="K361" s="62">
        <f t="shared" si="29"/>
        <v>0</v>
      </c>
    </row>
    <row r="362" spans="1:11" x14ac:dyDescent="0.25">
      <c r="A362">
        <v>357</v>
      </c>
      <c r="B362">
        <f>IF(ISBLANK(A362),0,IF(AND(ISERROR(VLOOKUP(VLOOKUP(A362,ishod_substance!A:G,7,0),$B$4:B361,1,0))=TRUE,VLOOKUP(A362,ishod_substance!A:G,7,0)&gt;0),VLOOKUP(A362,ishod_substance!A:G,7,0),0))</f>
        <v>0</v>
      </c>
      <c r="C362" s="78">
        <f t="shared" si="25"/>
        <v>0</v>
      </c>
      <c r="D362" s="61" t="e">
        <f>VLOOKUP(C362,quide!A:B,2,0)</f>
        <v>#N/A</v>
      </c>
      <c r="E362" s="62" t="e">
        <f>VLOOKUP(C362,quide!$A$1:K1356,3,0)</f>
        <v>#N/A</v>
      </c>
      <c r="F362" s="62" t="e">
        <f>VLOOKUP(C362,quide!$A$1:K1356,5,0)</f>
        <v>#N/A</v>
      </c>
      <c r="G362" s="63" t="e">
        <f t="shared" si="26"/>
        <v>#N/A</v>
      </c>
      <c r="H362" s="62">
        <f>IFERROR(VLOOKUP(B362,tbl5cc_piv!A:D,4,0),0)</f>
        <v>0</v>
      </c>
      <c r="I362" s="62">
        <f t="shared" si="27"/>
        <v>0</v>
      </c>
      <c r="J362" s="62">
        <f t="shared" si="28"/>
        <v>0</v>
      </c>
      <c r="K362" s="62">
        <f t="shared" si="29"/>
        <v>0</v>
      </c>
    </row>
    <row r="363" spans="1:11" x14ac:dyDescent="0.25">
      <c r="A363">
        <v>358</v>
      </c>
      <c r="B363">
        <f>IF(ISBLANK(A363),0,IF(AND(ISERROR(VLOOKUP(VLOOKUP(A363,ishod_substance!A:G,7,0),$B$4:B362,1,0))=TRUE,VLOOKUP(A363,ishod_substance!A:G,7,0)&gt;0),VLOOKUP(A363,ishod_substance!A:G,7,0),0))</f>
        <v>0</v>
      </c>
      <c r="C363" s="78">
        <f t="shared" si="25"/>
        <v>0</v>
      </c>
      <c r="D363" s="61" t="e">
        <f>VLOOKUP(C363,quide!A:B,2,0)</f>
        <v>#N/A</v>
      </c>
      <c r="E363" s="62" t="e">
        <f>VLOOKUP(C363,quide!$A$1:K1357,3,0)</f>
        <v>#N/A</v>
      </c>
      <c r="F363" s="62" t="e">
        <f>VLOOKUP(C363,quide!$A$1:K1357,5,0)</f>
        <v>#N/A</v>
      </c>
      <c r="G363" s="63" t="e">
        <f t="shared" si="26"/>
        <v>#N/A</v>
      </c>
      <c r="H363" s="62">
        <f>IFERROR(VLOOKUP(B363,tbl5cc_piv!A:D,4,0),0)</f>
        <v>0</v>
      </c>
      <c r="I363" s="62">
        <f t="shared" si="27"/>
        <v>0</v>
      </c>
      <c r="J363" s="62">
        <f t="shared" si="28"/>
        <v>0</v>
      </c>
      <c r="K363" s="62">
        <f t="shared" si="29"/>
        <v>0</v>
      </c>
    </row>
    <row r="364" spans="1:11" x14ac:dyDescent="0.25">
      <c r="A364">
        <v>359</v>
      </c>
      <c r="B364">
        <f>IF(ISBLANK(A364),0,IF(AND(ISERROR(VLOOKUP(VLOOKUP(A364,ishod_substance!A:G,7,0),$B$4:B363,1,0))=TRUE,VLOOKUP(A364,ishod_substance!A:G,7,0)&gt;0),VLOOKUP(A364,ishod_substance!A:G,7,0),0))</f>
        <v>0</v>
      </c>
      <c r="C364" s="78">
        <f t="shared" si="25"/>
        <v>0</v>
      </c>
      <c r="D364" s="61" t="e">
        <f>VLOOKUP(C364,quide!A:B,2,0)</f>
        <v>#N/A</v>
      </c>
      <c r="E364" s="62" t="e">
        <f>VLOOKUP(C364,quide!$A$1:K1358,3,0)</f>
        <v>#N/A</v>
      </c>
      <c r="F364" s="62" t="e">
        <f>VLOOKUP(C364,quide!$A$1:K1358,5,0)</f>
        <v>#N/A</v>
      </c>
      <c r="G364" s="63" t="e">
        <f t="shared" si="26"/>
        <v>#N/A</v>
      </c>
      <c r="H364" s="62">
        <f>IFERROR(VLOOKUP(B364,tbl5cc_piv!A:D,4,0),0)</f>
        <v>0</v>
      </c>
      <c r="I364" s="62">
        <f t="shared" si="27"/>
        <v>0</v>
      </c>
      <c r="J364" s="62">
        <f t="shared" si="28"/>
        <v>0</v>
      </c>
      <c r="K364" s="62">
        <f t="shared" si="29"/>
        <v>0</v>
      </c>
    </row>
    <row r="365" spans="1:11" x14ac:dyDescent="0.25">
      <c r="A365">
        <v>360</v>
      </c>
      <c r="B365">
        <f>IF(ISBLANK(A365),0,IF(AND(ISERROR(VLOOKUP(VLOOKUP(A365,ishod_substance!A:G,7,0),$B$4:B364,1,0))=TRUE,VLOOKUP(A365,ishod_substance!A:G,7,0)&gt;0),VLOOKUP(A365,ishod_substance!A:G,7,0),0))</f>
        <v>0</v>
      </c>
      <c r="C365" s="78">
        <f t="shared" si="25"/>
        <v>0</v>
      </c>
      <c r="D365" s="61" t="e">
        <f>VLOOKUP(C365,quide!A:B,2,0)</f>
        <v>#N/A</v>
      </c>
      <c r="E365" s="62" t="e">
        <f>VLOOKUP(C365,quide!$A$1:K1359,3,0)</f>
        <v>#N/A</v>
      </c>
      <c r="F365" s="62" t="e">
        <f>VLOOKUP(C365,quide!$A$1:K1359,5,0)</f>
        <v>#N/A</v>
      </c>
      <c r="G365" s="63" t="e">
        <f t="shared" si="26"/>
        <v>#N/A</v>
      </c>
      <c r="H365" s="62">
        <f>IFERROR(VLOOKUP(B365,tbl5cc_piv!A:D,4,0),0)</f>
        <v>0</v>
      </c>
      <c r="I365" s="62">
        <f t="shared" si="27"/>
        <v>0</v>
      </c>
      <c r="J365" s="62">
        <f t="shared" si="28"/>
        <v>0</v>
      </c>
      <c r="K365" s="62">
        <f t="shared" si="29"/>
        <v>0</v>
      </c>
    </row>
    <row r="366" spans="1:11" x14ac:dyDescent="0.25">
      <c r="A366">
        <v>361</v>
      </c>
      <c r="B366">
        <f>IF(ISBLANK(A366),0,IF(AND(ISERROR(VLOOKUP(VLOOKUP(A366,ishod_substance!A:G,7,0),$B$4:B365,1,0))=TRUE,VLOOKUP(A366,ishod_substance!A:G,7,0)&gt;0),VLOOKUP(A366,ishod_substance!A:G,7,0),0))</f>
        <v>0</v>
      </c>
      <c r="C366" s="78">
        <f t="shared" si="25"/>
        <v>0</v>
      </c>
      <c r="D366" s="61" t="e">
        <f>VLOOKUP(C366,quide!A:B,2,0)</f>
        <v>#N/A</v>
      </c>
      <c r="E366" s="62" t="e">
        <f>VLOOKUP(C366,quide!$A$1:K1360,3,0)</f>
        <v>#N/A</v>
      </c>
      <c r="F366" s="62" t="e">
        <f>VLOOKUP(C366,quide!$A$1:K1360,5,0)</f>
        <v>#N/A</v>
      </c>
      <c r="G366" s="63" t="e">
        <f t="shared" si="26"/>
        <v>#N/A</v>
      </c>
      <c r="H366" s="62">
        <f>IFERROR(VLOOKUP(B366,tbl5cc_piv!A:D,4,0),0)</f>
        <v>0</v>
      </c>
      <c r="I366" s="62">
        <f t="shared" si="27"/>
        <v>0</v>
      </c>
      <c r="J366" s="62">
        <f t="shared" si="28"/>
        <v>0</v>
      </c>
      <c r="K366" s="62">
        <f t="shared" si="29"/>
        <v>0</v>
      </c>
    </row>
    <row r="367" spans="1:11" x14ac:dyDescent="0.25">
      <c r="A367">
        <v>362</v>
      </c>
      <c r="B367">
        <f>IF(ISBLANK(A367),0,IF(AND(ISERROR(VLOOKUP(VLOOKUP(A367,ishod_substance!A:G,7,0),$B$4:B366,1,0))=TRUE,VLOOKUP(A367,ishod_substance!A:G,7,0)&gt;0),VLOOKUP(A367,ishod_substance!A:G,7,0),0))</f>
        <v>0</v>
      </c>
      <c r="C367" s="78">
        <f t="shared" si="25"/>
        <v>0</v>
      </c>
      <c r="D367" s="61" t="e">
        <f>VLOOKUP(C367,quide!A:B,2,0)</f>
        <v>#N/A</v>
      </c>
      <c r="E367" s="62" t="e">
        <f>VLOOKUP(C367,quide!$A$1:K1361,3,0)</f>
        <v>#N/A</v>
      </c>
      <c r="F367" s="62" t="e">
        <f>VLOOKUP(C367,quide!$A$1:K1361,5,0)</f>
        <v>#N/A</v>
      </c>
      <c r="G367" s="63" t="e">
        <f t="shared" si="26"/>
        <v>#N/A</v>
      </c>
      <c r="H367" s="62">
        <f>IFERROR(VLOOKUP(B367,tbl5cc_piv!A:D,4,0),0)</f>
        <v>0</v>
      </c>
      <c r="I367" s="62">
        <f t="shared" si="27"/>
        <v>0</v>
      </c>
      <c r="J367" s="62">
        <f t="shared" si="28"/>
        <v>0</v>
      </c>
      <c r="K367" s="62">
        <f t="shared" si="29"/>
        <v>0</v>
      </c>
    </row>
    <row r="368" spans="1:11" x14ac:dyDescent="0.25">
      <c r="A368">
        <v>363</v>
      </c>
      <c r="B368">
        <f>IF(ISBLANK(A368),0,IF(AND(ISERROR(VLOOKUP(VLOOKUP(A368,ishod_substance!A:G,7,0),$B$4:B367,1,0))=TRUE,VLOOKUP(A368,ishod_substance!A:G,7,0)&gt;0),VLOOKUP(A368,ishod_substance!A:G,7,0),0))</f>
        <v>0</v>
      </c>
      <c r="C368" s="78">
        <f t="shared" si="25"/>
        <v>0</v>
      </c>
      <c r="D368" s="61" t="e">
        <f>VLOOKUP(C368,quide!A:B,2,0)</f>
        <v>#N/A</v>
      </c>
      <c r="E368" s="62" t="e">
        <f>VLOOKUP(C368,quide!$A$1:K1362,3,0)</f>
        <v>#N/A</v>
      </c>
      <c r="F368" s="62" t="e">
        <f>VLOOKUP(C368,quide!$A$1:K1362,5,0)</f>
        <v>#N/A</v>
      </c>
      <c r="G368" s="63" t="e">
        <f t="shared" si="26"/>
        <v>#N/A</v>
      </c>
      <c r="H368" s="62">
        <f>IFERROR(VLOOKUP(B368,tbl5cc_piv!A:D,4,0),0)</f>
        <v>0</v>
      </c>
      <c r="I368" s="62">
        <f t="shared" si="27"/>
        <v>0</v>
      </c>
      <c r="J368" s="62">
        <f t="shared" si="28"/>
        <v>0</v>
      </c>
      <c r="K368" s="62">
        <f t="shared" si="29"/>
        <v>0</v>
      </c>
    </row>
    <row r="369" spans="1:11" x14ac:dyDescent="0.25">
      <c r="A369">
        <v>364</v>
      </c>
      <c r="B369">
        <f>IF(ISBLANK(A369),0,IF(AND(ISERROR(VLOOKUP(VLOOKUP(A369,ishod_substance!A:G,7,0),$B$4:B368,1,0))=TRUE,VLOOKUP(A369,ishod_substance!A:G,7,0)&gt;0),VLOOKUP(A369,ishod_substance!A:G,7,0),0))</f>
        <v>0</v>
      </c>
      <c r="C369" s="78">
        <f t="shared" si="25"/>
        <v>0</v>
      </c>
      <c r="D369" s="61" t="e">
        <f>VLOOKUP(C369,quide!A:B,2,0)</f>
        <v>#N/A</v>
      </c>
      <c r="E369" s="62" t="e">
        <f>VLOOKUP(C369,quide!$A$1:K1363,3,0)</f>
        <v>#N/A</v>
      </c>
      <c r="F369" s="62" t="e">
        <f>VLOOKUP(C369,quide!$A$1:K1363,5,0)</f>
        <v>#N/A</v>
      </c>
      <c r="G369" s="63" t="e">
        <f t="shared" si="26"/>
        <v>#N/A</v>
      </c>
      <c r="H369" s="62">
        <f>IFERROR(VLOOKUP(B369,tbl5cc_piv!A:D,4,0),0)</f>
        <v>0</v>
      </c>
      <c r="I369" s="62">
        <f t="shared" si="27"/>
        <v>0</v>
      </c>
      <c r="J369" s="62">
        <f t="shared" si="28"/>
        <v>0</v>
      </c>
      <c r="K369" s="62">
        <f t="shared" si="29"/>
        <v>0</v>
      </c>
    </row>
    <row r="370" spans="1:11" x14ac:dyDescent="0.25">
      <c r="A370">
        <v>365</v>
      </c>
      <c r="B370">
        <f>IF(ISBLANK(A370),0,IF(AND(ISERROR(VLOOKUP(VLOOKUP(A370,ishod_substance!A:G,7,0),$B$4:B369,1,0))=TRUE,VLOOKUP(A370,ishod_substance!A:G,7,0)&gt;0),VLOOKUP(A370,ishod_substance!A:G,7,0),0))</f>
        <v>0</v>
      </c>
      <c r="C370" s="78">
        <f t="shared" si="25"/>
        <v>0</v>
      </c>
      <c r="D370" s="61" t="e">
        <f>VLOOKUP(C370,quide!A:B,2,0)</f>
        <v>#N/A</v>
      </c>
      <c r="E370" s="62" t="e">
        <f>VLOOKUP(C370,quide!$A$1:K1364,3,0)</f>
        <v>#N/A</v>
      </c>
      <c r="F370" s="62" t="e">
        <f>VLOOKUP(C370,quide!$A$1:K1364,5,0)</f>
        <v>#N/A</v>
      </c>
      <c r="G370" s="63" t="e">
        <f t="shared" si="26"/>
        <v>#N/A</v>
      </c>
      <c r="H370" s="62">
        <f>IFERROR(VLOOKUP(B370,tbl5cc_piv!A:D,4,0),0)</f>
        <v>0</v>
      </c>
      <c r="I370" s="62">
        <f t="shared" si="27"/>
        <v>0</v>
      </c>
      <c r="J370" s="62">
        <f t="shared" si="28"/>
        <v>0</v>
      </c>
      <c r="K370" s="62">
        <f t="shared" si="29"/>
        <v>0</v>
      </c>
    </row>
    <row r="371" spans="1:11" x14ac:dyDescent="0.25">
      <c r="A371">
        <v>366</v>
      </c>
      <c r="B371">
        <f>IF(ISBLANK(A371),0,IF(AND(ISERROR(VLOOKUP(VLOOKUP(A371,ishod_substance!A:G,7,0),$B$4:B370,1,0))=TRUE,VLOOKUP(A371,ishod_substance!A:G,7,0)&gt;0),VLOOKUP(A371,ishod_substance!A:G,7,0),0))</f>
        <v>0</v>
      </c>
      <c r="C371" s="78">
        <f t="shared" si="25"/>
        <v>0</v>
      </c>
      <c r="D371" s="61" t="e">
        <f>VLOOKUP(C371,quide!A:B,2,0)</f>
        <v>#N/A</v>
      </c>
      <c r="E371" s="62" t="e">
        <f>VLOOKUP(C371,quide!$A$1:K1365,3,0)</f>
        <v>#N/A</v>
      </c>
      <c r="F371" s="62" t="e">
        <f>VLOOKUP(C371,quide!$A$1:K1365,5,0)</f>
        <v>#N/A</v>
      </c>
      <c r="G371" s="63" t="e">
        <f t="shared" si="26"/>
        <v>#N/A</v>
      </c>
      <c r="H371" s="62">
        <f>IFERROR(VLOOKUP(B371,tbl5cc_piv!A:D,4,0),0)</f>
        <v>0</v>
      </c>
      <c r="I371" s="62">
        <f t="shared" si="27"/>
        <v>0</v>
      </c>
      <c r="J371" s="62">
        <f t="shared" si="28"/>
        <v>0</v>
      </c>
      <c r="K371" s="62">
        <f t="shared" si="29"/>
        <v>0</v>
      </c>
    </row>
    <row r="372" spans="1:11" x14ac:dyDescent="0.25">
      <c r="A372">
        <v>367</v>
      </c>
      <c r="B372">
        <f>IF(ISBLANK(A372),0,IF(AND(ISERROR(VLOOKUP(VLOOKUP(A372,ishod_substance!A:G,7,0),$B$4:B371,1,0))=TRUE,VLOOKUP(A372,ishod_substance!A:G,7,0)&gt;0),VLOOKUP(A372,ishod_substance!A:G,7,0),0))</f>
        <v>0</v>
      </c>
      <c r="C372" s="78">
        <f t="shared" si="25"/>
        <v>0</v>
      </c>
      <c r="D372" s="61" t="e">
        <f>VLOOKUP(C372,quide!A:B,2,0)</f>
        <v>#N/A</v>
      </c>
      <c r="E372" s="62" t="e">
        <f>VLOOKUP(C372,quide!$A$1:K1366,3,0)</f>
        <v>#N/A</v>
      </c>
      <c r="F372" s="62" t="e">
        <f>VLOOKUP(C372,quide!$A$1:K1366,5,0)</f>
        <v>#N/A</v>
      </c>
      <c r="G372" s="63" t="e">
        <f t="shared" si="26"/>
        <v>#N/A</v>
      </c>
      <c r="H372" s="62">
        <f>IFERROR(VLOOKUP(B372,tbl5cc_piv!A:D,4,0),0)</f>
        <v>0</v>
      </c>
      <c r="I372" s="62">
        <f t="shared" si="27"/>
        <v>0</v>
      </c>
      <c r="J372" s="62">
        <f t="shared" si="28"/>
        <v>0</v>
      </c>
      <c r="K372" s="62">
        <f t="shared" si="29"/>
        <v>0</v>
      </c>
    </row>
    <row r="373" spans="1:11" x14ac:dyDescent="0.25">
      <c r="A373">
        <v>368</v>
      </c>
      <c r="B373">
        <f>IF(ISBLANK(A373),0,IF(AND(ISERROR(VLOOKUP(VLOOKUP(A373,ishod_substance!A:G,7,0),$B$4:B372,1,0))=TRUE,VLOOKUP(A373,ishod_substance!A:G,7,0)&gt;0),VLOOKUP(A373,ishod_substance!A:G,7,0),0))</f>
        <v>0</v>
      </c>
      <c r="C373" s="78">
        <f t="shared" si="25"/>
        <v>0</v>
      </c>
      <c r="D373" s="61" t="e">
        <f>VLOOKUP(C373,quide!A:B,2,0)</f>
        <v>#N/A</v>
      </c>
      <c r="E373" s="62" t="e">
        <f>VLOOKUP(C373,quide!$A$1:K1367,3,0)</f>
        <v>#N/A</v>
      </c>
      <c r="F373" s="62" t="e">
        <f>VLOOKUP(C373,quide!$A$1:K1367,5,0)</f>
        <v>#N/A</v>
      </c>
      <c r="G373" s="63" t="e">
        <f t="shared" si="26"/>
        <v>#N/A</v>
      </c>
      <c r="H373" s="62">
        <f>IFERROR(VLOOKUP(B373,tbl5cc_piv!A:D,4,0),0)</f>
        <v>0</v>
      </c>
      <c r="I373" s="62">
        <f t="shared" si="27"/>
        <v>0</v>
      </c>
      <c r="J373" s="62">
        <f t="shared" si="28"/>
        <v>0</v>
      </c>
      <c r="K373" s="62">
        <f t="shared" si="29"/>
        <v>0</v>
      </c>
    </row>
    <row r="374" spans="1:11" x14ac:dyDescent="0.25">
      <c r="A374">
        <v>369</v>
      </c>
      <c r="B374">
        <f>IF(ISBLANK(A374),0,IF(AND(ISERROR(VLOOKUP(VLOOKUP(A374,ishod_substance!A:G,7,0),$B$4:B373,1,0))=TRUE,VLOOKUP(A374,ishod_substance!A:G,7,0)&gt;0),VLOOKUP(A374,ishod_substance!A:G,7,0),0))</f>
        <v>0</v>
      </c>
      <c r="C374" s="78">
        <f t="shared" si="25"/>
        <v>0</v>
      </c>
      <c r="D374" s="61" t="e">
        <f>VLOOKUP(C374,quide!A:B,2,0)</f>
        <v>#N/A</v>
      </c>
      <c r="E374" s="62" t="e">
        <f>VLOOKUP(C374,quide!$A$1:K1368,3,0)</f>
        <v>#N/A</v>
      </c>
      <c r="F374" s="62" t="e">
        <f>VLOOKUP(C374,quide!$A$1:K1368,5,0)</f>
        <v>#N/A</v>
      </c>
      <c r="G374" s="63" t="e">
        <f t="shared" si="26"/>
        <v>#N/A</v>
      </c>
      <c r="H374" s="62">
        <f>IFERROR(VLOOKUP(B374,tbl5cc_piv!A:D,4,0),0)</f>
        <v>0</v>
      </c>
      <c r="I374" s="62">
        <f t="shared" si="27"/>
        <v>0</v>
      </c>
      <c r="J374" s="62">
        <f t="shared" si="28"/>
        <v>0</v>
      </c>
      <c r="K374" s="62">
        <f t="shared" si="29"/>
        <v>0</v>
      </c>
    </row>
    <row r="375" spans="1:11" x14ac:dyDescent="0.25">
      <c r="A375">
        <v>370</v>
      </c>
      <c r="B375">
        <f>IF(ISBLANK(A375),0,IF(AND(ISERROR(VLOOKUP(VLOOKUP(A375,ishod_substance!A:G,7,0),$B$4:B374,1,0))=TRUE,VLOOKUP(A375,ishod_substance!A:G,7,0)&gt;0),VLOOKUP(A375,ishod_substance!A:G,7,0),0))</f>
        <v>0</v>
      </c>
      <c r="C375" s="78">
        <f t="shared" si="25"/>
        <v>0</v>
      </c>
      <c r="D375" s="61" t="e">
        <f>VLOOKUP(C375,quide!A:B,2,0)</f>
        <v>#N/A</v>
      </c>
      <c r="E375" s="62" t="e">
        <f>VLOOKUP(C375,quide!$A$1:K1369,3,0)</f>
        <v>#N/A</v>
      </c>
      <c r="F375" s="62" t="e">
        <f>VLOOKUP(C375,quide!$A$1:K1369,5,0)</f>
        <v>#N/A</v>
      </c>
      <c r="G375" s="63" t="e">
        <f t="shared" si="26"/>
        <v>#N/A</v>
      </c>
      <c r="H375" s="62">
        <f>IFERROR(VLOOKUP(B375,tbl5cc_piv!A:D,4,0),0)</f>
        <v>0</v>
      </c>
      <c r="I375" s="62">
        <f t="shared" si="27"/>
        <v>0</v>
      </c>
      <c r="J375" s="62">
        <f t="shared" si="28"/>
        <v>0</v>
      </c>
      <c r="K375" s="62">
        <f t="shared" si="29"/>
        <v>0</v>
      </c>
    </row>
    <row r="376" spans="1:11" x14ac:dyDescent="0.25">
      <c r="A376">
        <v>371</v>
      </c>
      <c r="B376">
        <f>IF(ISBLANK(A376),0,IF(AND(ISERROR(VLOOKUP(VLOOKUP(A376,ishod_substance!A:G,7,0),$B$4:B375,1,0))=TRUE,VLOOKUP(A376,ishod_substance!A:G,7,0)&gt;0),VLOOKUP(A376,ishod_substance!A:G,7,0),0))</f>
        <v>0</v>
      </c>
      <c r="C376" s="78">
        <f t="shared" si="25"/>
        <v>0</v>
      </c>
      <c r="D376" s="61" t="e">
        <f>VLOOKUP(C376,quide!A:B,2,0)</f>
        <v>#N/A</v>
      </c>
      <c r="E376" s="62" t="e">
        <f>VLOOKUP(C376,quide!$A$1:K1370,3,0)</f>
        <v>#N/A</v>
      </c>
      <c r="F376" s="62" t="e">
        <f>VLOOKUP(C376,quide!$A$1:K1370,5,0)</f>
        <v>#N/A</v>
      </c>
      <c r="G376" s="63" t="e">
        <f t="shared" si="26"/>
        <v>#N/A</v>
      </c>
      <c r="H376" s="62">
        <f>IFERROR(VLOOKUP(B376,tbl5cc_piv!A:D,4,0),0)</f>
        <v>0</v>
      </c>
      <c r="I376" s="62">
        <f t="shared" si="27"/>
        <v>0</v>
      </c>
      <c r="J376" s="62">
        <f t="shared" si="28"/>
        <v>0</v>
      </c>
      <c r="K376" s="62">
        <f t="shared" si="29"/>
        <v>0</v>
      </c>
    </row>
    <row r="377" spans="1:11" x14ac:dyDescent="0.25">
      <c r="A377">
        <v>372</v>
      </c>
      <c r="B377">
        <f>IF(ISBLANK(A377),0,IF(AND(ISERROR(VLOOKUP(VLOOKUP(A377,ishod_substance!A:G,7,0),$B$4:B376,1,0))=TRUE,VLOOKUP(A377,ishod_substance!A:G,7,0)&gt;0),VLOOKUP(A377,ishod_substance!A:G,7,0),0))</f>
        <v>0</v>
      </c>
      <c r="C377" s="78">
        <f t="shared" si="25"/>
        <v>0</v>
      </c>
      <c r="D377" s="61" t="e">
        <f>VLOOKUP(C377,quide!A:B,2,0)</f>
        <v>#N/A</v>
      </c>
      <c r="E377" s="62" t="e">
        <f>VLOOKUP(C377,quide!$A$1:K1371,3,0)</f>
        <v>#N/A</v>
      </c>
      <c r="F377" s="62" t="e">
        <f>VLOOKUP(C377,quide!$A$1:K1371,5,0)</f>
        <v>#N/A</v>
      </c>
      <c r="G377" s="63" t="e">
        <f t="shared" si="26"/>
        <v>#N/A</v>
      </c>
      <c r="H377" s="62">
        <f>IFERROR(VLOOKUP(B377,tbl5cc_piv!A:D,4,0),0)</f>
        <v>0</v>
      </c>
      <c r="I377" s="62">
        <f t="shared" si="27"/>
        <v>0</v>
      </c>
      <c r="J377" s="62">
        <f t="shared" si="28"/>
        <v>0</v>
      </c>
      <c r="K377" s="62">
        <f t="shared" si="29"/>
        <v>0</v>
      </c>
    </row>
    <row r="378" spans="1:11" x14ac:dyDescent="0.25">
      <c r="A378">
        <v>373</v>
      </c>
      <c r="B378">
        <f>IF(ISBLANK(A378),0,IF(AND(ISERROR(VLOOKUP(VLOOKUP(A378,ishod_substance!A:G,7,0),$B$4:B377,1,0))=TRUE,VLOOKUP(A378,ishod_substance!A:G,7,0)&gt;0),VLOOKUP(A378,ishod_substance!A:G,7,0),0))</f>
        <v>0</v>
      </c>
      <c r="C378" s="78">
        <f t="shared" si="25"/>
        <v>0</v>
      </c>
      <c r="D378" s="61" t="e">
        <f>VLOOKUP(C378,quide!A:B,2,0)</f>
        <v>#N/A</v>
      </c>
      <c r="E378" s="62" t="e">
        <f>VLOOKUP(C378,quide!$A$1:K1372,3,0)</f>
        <v>#N/A</v>
      </c>
      <c r="F378" s="62" t="e">
        <f>VLOOKUP(C378,quide!$A$1:K1372,5,0)</f>
        <v>#N/A</v>
      </c>
      <c r="G378" s="63" t="e">
        <f t="shared" si="26"/>
        <v>#N/A</v>
      </c>
      <c r="H378" s="62">
        <f>IFERROR(VLOOKUP(B378,tbl5cc_piv!A:D,4,0),0)</f>
        <v>0</v>
      </c>
      <c r="I378" s="62">
        <f t="shared" si="27"/>
        <v>0</v>
      </c>
      <c r="J378" s="62">
        <f t="shared" si="28"/>
        <v>0</v>
      </c>
      <c r="K378" s="62">
        <f t="shared" si="29"/>
        <v>0</v>
      </c>
    </row>
    <row r="379" spans="1:11" x14ac:dyDescent="0.25">
      <c r="A379">
        <v>374</v>
      </c>
      <c r="B379">
        <f>IF(ISBLANK(A379),0,IF(AND(ISERROR(VLOOKUP(VLOOKUP(A379,ishod_substance!A:G,7,0),$B$4:B378,1,0))=TRUE,VLOOKUP(A379,ishod_substance!A:G,7,0)&gt;0),VLOOKUP(A379,ishod_substance!A:G,7,0),0))</f>
        <v>0</v>
      </c>
      <c r="C379" s="78">
        <f t="shared" si="25"/>
        <v>0</v>
      </c>
      <c r="D379" s="61" t="e">
        <f>VLOOKUP(C379,quide!A:B,2,0)</f>
        <v>#N/A</v>
      </c>
      <c r="E379" s="62" t="e">
        <f>VLOOKUP(C379,quide!$A$1:K1373,3,0)</f>
        <v>#N/A</v>
      </c>
      <c r="F379" s="62" t="e">
        <f>VLOOKUP(C379,quide!$A$1:K1373,5,0)</f>
        <v>#N/A</v>
      </c>
      <c r="G379" s="63" t="e">
        <f t="shared" si="26"/>
        <v>#N/A</v>
      </c>
      <c r="H379" s="62">
        <f>IFERROR(VLOOKUP(B379,tbl5cc_piv!A:D,4,0),0)</f>
        <v>0</v>
      </c>
      <c r="I379" s="62">
        <f t="shared" si="27"/>
        <v>0</v>
      </c>
      <c r="J379" s="62">
        <f t="shared" si="28"/>
        <v>0</v>
      </c>
      <c r="K379" s="62">
        <f t="shared" si="29"/>
        <v>0</v>
      </c>
    </row>
    <row r="380" spans="1:11" x14ac:dyDescent="0.25">
      <c r="A380">
        <v>375</v>
      </c>
      <c r="B380">
        <f>IF(ISBLANK(A380),0,IF(AND(ISERROR(VLOOKUP(VLOOKUP(A380,ishod_substance!A:G,7,0),$B$4:B379,1,0))=TRUE,VLOOKUP(A380,ishod_substance!A:G,7,0)&gt;0),VLOOKUP(A380,ishod_substance!A:G,7,0),0))</f>
        <v>0</v>
      </c>
      <c r="C380" s="78">
        <f t="shared" si="25"/>
        <v>0</v>
      </c>
      <c r="D380" s="61" t="e">
        <f>VLOOKUP(C380,quide!A:B,2,0)</f>
        <v>#N/A</v>
      </c>
      <c r="E380" s="62" t="e">
        <f>VLOOKUP(C380,quide!$A$1:K1374,3,0)</f>
        <v>#N/A</v>
      </c>
      <c r="F380" s="62" t="e">
        <f>VLOOKUP(C380,quide!$A$1:K1374,5,0)</f>
        <v>#N/A</v>
      </c>
      <c r="G380" s="63" t="e">
        <f t="shared" si="26"/>
        <v>#N/A</v>
      </c>
      <c r="H380" s="62">
        <f>IFERROR(VLOOKUP(B380,tbl5cc_piv!A:D,4,0),0)</f>
        <v>0</v>
      </c>
      <c r="I380" s="62">
        <f t="shared" si="27"/>
        <v>0</v>
      </c>
      <c r="J380" s="62">
        <f t="shared" si="28"/>
        <v>0</v>
      </c>
      <c r="K380" s="62">
        <f t="shared" si="29"/>
        <v>0</v>
      </c>
    </row>
    <row r="381" spans="1:11" x14ac:dyDescent="0.25">
      <c r="A381">
        <v>376</v>
      </c>
      <c r="B381">
        <f>IF(ISBLANK(A381),0,IF(AND(ISERROR(VLOOKUP(VLOOKUP(A381,ishod_substance!A:G,7,0),$B$4:B380,1,0))=TRUE,VLOOKUP(A381,ishod_substance!A:G,7,0)&gt;0),VLOOKUP(A381,ishod_substance!A:G,7,0),0))</f>
        <v>0</v>
      </c>
      <c r="C381" s="78">
        <f t="shared" si="25"/>
        <v>0</v>
      </c>
      <c r="D381" s="61" t="e">
        <f>VLOOKUP(C381,quide!A:B,2,0)</f>
        <v>#N/A</v>
      </c>
      <c r="E381" s="62" t="e">
        <f>VLOOKUP(C381,quide!$A$1:K1375,3,0)</f>
        <v>#N/A</v>
      </c>
      <c r="F381" s="62" t="e">
        <f>VLOOKUP(C381,quide!$A$1:K1375,5,0)</f>
        <v>#N/A</v>
      </c>
      <c r="G381" s="63" t="e">
        <f t="shared" si="26"/>
        <v>#N/A</v>
      </c>
      <c r="H381" s="62">
        <f>IFERROR(VLOOKUP(B381,tbl5cc_piv!A:D,4,0),0)</f>
        <v>0</v>
      </c>
      <c r="I381" s="62">
        <f t="shared" si="27"/>
        <v>0</v>
      </c>
      <c r="J381" s="62">
        <f t="shared" si="28"/>
        <v>0</v>
      </c>
      <c r="K381" s="62">
        <f t="shared" si="29"/>
        <v>0</v>
      </c>
    </row>
    <row r="382" spans="1:11" x14ac:dyDescent="0.25">
      <c r="A382">
        <v>377</v>
      </c>
      <c r="B382">
        <f>IF(ISBLANK(A382),0,IF(AND(ISERROR(VLOOKUP(VLOOKUP(A382,ishod_substance!A:G,7,0),$B$4:B381,1,0))=TRUE,VLOOKUP(A382,ishod_substance!A:G,7,0)&gt;0),VLOOKUP(A382,ishod_substance!A:G,7,0),0))</f>
        <v>0</v>
      </c>
      <c r="C382" s="78">
        <f t="shared" si="25"/>
        <v>0</v>
      </c>
      <c r="D382" s="61" t="e">
        <f>VLOOKUP(C382,quide!A:B,2,0)</f>
        <v>#N/A</v>
      </c>
      <c r="E382" s="62" t="e">
        <f>VLOOKUP(C382,quide!$A$1:K1376,3,0)</f>
        <v>#N/A</v>
      </c>
      <c r="F382" s="62" t="e">
        <f>VLOOKUP(C382,quide!$A$1:K1376,5,0)</f>
        <v>#N/A</v>
      </c>
      <c r="G382" s="63" t="e">
        <f t="shared" si="26"/>
        <v>#N/A</v>
      </c>
      <c r="H382" s="62">
        <f>IFERROR(VLOOKUP(B382,tbl5cc_piv!A:D,4,0),0)</f>
        <v>0</v>
      </c>
      <c r="I382" s="62">
        <f t="shared" si="27"/>
        <v>0</v>
      </c>
      <c r="J382" s="62">
        <f t="shared" si="28"/>
        <v>0</v>
      </c>
      <c r="K382" s="62">
        <f t="shared" si="29"/>
        <v>0</v>
      </c>
    </row>
    <row r="383" spans="1:11" x14ac:dyDescent="0.25">
      <c r="A383">
        <v>378</v>
      </c>
      <c r="B383">
        <f>IF(ISBLANK(A383),0,IF(AND(ISERROR(VLOOKUP(VLOOKUP(A383,ishod_substance!A:G,7,0),$B$4:B382,1,0))=TRUE,VLOOKUP(A383,ishod_substance!A:G,7,0)&gt;0),VLOOKUP(A383,ishod_substance!A:G,7,0),0))</f>
        <v>0</v>
      </c>
      <c r="C383" s="78">
        <f t="shared" si="25"/>
        <v>0</v>
      </c>
      <c r="D383" s="61" t="e">
        <f>VLOOKUP(C383,quide!A:B,2,0)</f>
        <v>#N/A</v>
      </c>
      <c r="E383" s="62" t="e">
        <f>VLOOKUP(C383,quide!$A$1:K1377,3,0)</f>
        <v>#N/A</v>
      </c>
      <c r="F383" s="62" t="e">
        <f>VLOOKUP(C383,quide!$A$1:K1377,5,0)</f>
        <v>#N/A</v>
      </c>
      <c r="G383" s="63" t="e">
        <f t="shared" si="26"/>
        <v>#N/A</v>
      </c>
      <c r="H383" s="62">
        <f>IFERROR(VLOOKUP(B383,tbl5cc_piv!A:D,4,0),0)</f>
        <v>0</v>
      </c>
      <c r="I383" s="62">
        <f t="shared" si="27"/>
        <v>0</v>
      </c>
      <c r="J383" s="62">
        <f t="shared" si="28"/>
        <v>0</v>
      </c>
      <c r="K383" s="62">
        <f t="shared" si="29"/>
        <v>0</v>
      </c>
    </row>
    <row r="384" spans="1:11" x14ac:dyDescent="0.25">
      <c r="A384">
        <v>379</v>
      </c>
      <c r="B384">
        <f>IF(ISBLANK(A384),0,IF(AND(ISERROR(VLOOKUP(VLOOKUP(A384,ishod_substance!A:G,7,0),$B$4:B383,1,0))=TRUE,VLOOKUP(A384,ishod_substance!A:G,7,0)&gt;0),VLOOKUP(A384,ishod_substance!A:G,7,0),0))</f>
        <v>0</v>
      </c>
      <c r="C384" s="78">
        <f t="shared" si="25"/>
        <v>0</v>
      </c>
      <c r="D384" s="61" t="e">
        <f>VLOOKUP(C384,quide!A:B,2,0)</f>
        <v>#N/A</v>
      </c>
      <c r="E384" s="62" t="e">
        <f>VLOOKUP(C384,quide!$A$1:K1378,3,0)</f>
        <v>#N/A</v>
      </c>
      <c r="F384" s="62" t="e">
        <f>VLOOKUP(C384,quide!$A$1:K1378,5,0)</f>
        <v>#N/A</v>
      </c>
      <c r="G384" s="63" t="e">
        <f t="shared" si="26"/>
        <v>#N/A</v>
      </c>
      <c r="H384" s="62">
        <f>IFERROR(VLOOKUP(B384,tbl5cc_piv!A:D,4,0),0)</f>
        <v>0</v>
      </c>
      <c r="I384" s="62">
        <f t="shared" si="27"/>
        <v>0</v>
      </c>
      <c r="J384" s="62">
        <f t="shared" si="28"/>
        <v>0</v>
      </c>
      <c r="K384" s="62">
        <f t="shared" si="29"/>
        <v>0</v>
      </c>
    </row>
    <row r="385" spans="1:11" x14ac:dyDescent="0.25">
      <c r="A385">
        <v>380</v>
      </c>
      <c r="B385">
        <f>IF(ISBLANK(A385),0,IF(AND(ISERROR(VLOOKUP(VLOOKUP(A385,ishod_substance!A:G,7,0),$B$4:B384,1,0))=TRUE,VLOOKUP(A385,ishod_substance!A:G,7,0)&gt;0),VLOOKUP(A385,ishod_substance!A:G,7,0),0))</f>
        <v>0</v>
      </c>
      <c r="C385" s="78">
        <f t="shared" si="25"/>
        <v>0</v>
      </c>
      <c r="D385" s="61" t="e">
        <f>VLOOKUP(C385,quide!A:B,2,0)</f>
        <v>#N/A</v>
      </c>
      <c r="E385" s="62" t="e">
        <f>VLOOKUP(C385,quide!$A$1:K1379,3,0)</f>
        <v>#N/A</v>
      </c>
      <c r="F385" s="62" t="e">
        <f>VLOOKUP(C385,quide!$A$1:K1379,5,0)</f>
        <v>#N/A</v>
      </c>
      <c r="G385" s="63" t="e">
        <f t="shared" si="26"/>
        <v>#N/A</v>
      </c>
      <c r="H385" s="62">
        <f>IFERROR(VLOOKUP(B385,tbl5cc_piv!A:D,4,0),0)</f>
        <v>0</v>
      </c>
      <c r="I385" s="62">
        <f t="shared" si="27"/>
        <v>0</v>
      </c>
      <c r="J385" s="62">
        <f t="shared" si="28"/>
        <v>0</v>
      </c>
      <c r="K385" s="62">
        <f t="shared" si="29"/>
        <v>0</v>
      </c>
    </row>
    <row r="386" spans="1:11" x14ac:dyDescent="0.25">
      <c r="A386">
        <v>381</v>
      </c>
      <c r="B386">
        <f>IF(ISBLANK(A386),0,IF(AND(ISERROR(VLOOKUP(VLOOKUP(A386,ishod_substance!A:G,7,0),$B$4:B385,1,0))=TRUE,VLOOKUP(A386,ishod_substance!A:G,7,0)&gt;0),VLOOKUP(A386,ishod_substance!A:G,7,0),0))</f>
        <v>0</v>
      </c>
      <c r="C386" s="78">
        <f t="shared" si="25"/>
        <v>0</v>
      </c>
      <c r="D386" s="61" t="e">
        <f>VLOOKUP(C386,quide!A:B,2,0)</f>
        <v>#N/A</v>
      </c>
      <c r="E386" s="62" t="e">
        <f>VLOOKUP(C386,quide!$A$1:K1380,3,0)</f>
        <v>#N/A</v>
      </c>
      <c r="F386" s="62" t="e">
        <f>VLOOKUP(C386,quide!$A$1:K1380,5,0)</f>
        <v>#N/A</v>
      </c>
      <c r="G386" s="63" t="e">
        <f t="shared" si="26"/>
        <v>#N/A</v>
      </c>
      <c r="H386" s="62">
        <f>IFERROR(VLOOKUP(B386,tbl5cc_piv!A:D,4,0),0)</f>
        <v>0</v>
      </c>
      <c r="I386" s="62">
        <f t="shared" si="27"/>
        <v>0</v>
      </c>
      <c r="J386" s="62">
        <f t="shared" si="28"/>
        <v>0</v>
      </c>
      <c r="K386" s="62">
        <f t="shared" si="29"/>
        <v>0</v>
      </c>
    </row>
    <row r="387" spans="1:11" x14ac:dyDescent="0.25">
      <c r="A387">
        <v>382</v>
      </c>
      <c r="B387">
        <f>IF(ISBLANK(A387),0,IF(AND(ISERROR(VLOOKUP(VLOOKUP(A387,ishod_substance!A:G,7,0),$B$4:B386,1,0))=TRUE,VLOOKUP(A387,ishod_substance!A:G,7,0)&gt;0),VLOOKUP(A387,ishod_substance!A:G,7,0),0))</f>
        <v>0</v>
      </c>
      <c r="C387" s="78">
        <f t="shared" si="25"/>
        <v>0</v>
      </c>
      <c r="D387" s="61" t="e">
        <f>VLOOKUP(C387,quide!A:B,2,0)</f>
        <v>#N/A</v>
      </c>
      <c r="E387" s="62" t="e">
        <f>VLOOKUP(C387,quide!$A$1:K1381,3,0)</f>
        <v>#N/A</v>
      </c>
      <c r="F387" s="62" t="e">
        <f>VLOOKUP(C387,quide!$A$1:K1381,5,0)</f>
        <v>#N/A</v>
      </c>
      <c r="G387" s="63" t="e">
        <f t="shared" si="26"/>
        <v>#N/A</v>
      </c>
      <c r="H387" s="62">
        <f>IFERROR(VLOOKUP(B387,tbl5cc_piv!A:D,4,0),0)</f>
        <v>0</v>
      </c>
      <c r="I387" s="62">
        <f t="shared" si="27"/>
        <v>0</v>
      </c>
      <c r="J387" s="62">
        <f t="shared" si="28"/>
        <v>0</v>
      </c>
      <c r="K387" s="62">
        <f t="shared" si="29"/>
        <v>0</v>
      </c>
    </row>
    <row r="388" spans="1:11" x14ac:dyDescent="0.25">
      <c r="A388">
        <v>383</v>
      </c>
      <c r="B388">
        <f>IF(ISBLANK(A388),0,IF(AND(ISERROR(VLOOKUP(VLOOKUP(A388,ishod_substance!A:G,7,0),$B$4:B387,1,0))=TRUE,VLOOKUP(A388,ishod_substance!A:G,7,0)&gt;0),VLOOKUP(A388,ishod_substance!A:G,7,0),0))</f>
        <v>0</v>
      </c>
      <c r="C388" s="78">
        <f t="shared" si="25"/>
        <v>0</v>
      </c>
      <c r="D388" s="61" t="e">
        <f>VLOOKUP(C388,quide!A:B,2,0)</f>
        <v>#N/A</v>
      </c>
      <c r="E388" s="62" t="e">
        <f>VLOOKUP(C388,quide!$A$1:K1382,3,0)</f>
        <v>#N/A</v>
      </c>
      <c r="F388" s="62" t="e">
        <f>VLOOKUP(C388,quide!$A$1:K1382,5,0)</f>
        <v>#N/A</v>
      </c>
      <c r="G388" s="63" t="e">
        <f t="shared" si="26"/>
        <v>#N/A</v>
      </c>
      <c r="H388" s="62">
        <f>IFERROR(VLOOKUP(B388,tbl5cc_piv!A:D,4,0),0)</f>
        <v>0</v>
      </c>
      <c r="I388" s="62">
        <f t="shared" si="27"/>
        <v>0</v>
      </c>
      <c r="J388" s="62">
        <f t="shared" si="28"/>
        <v>0</v>
      </c>
      <c r="K388" s="62">
        <f t="shared" si="29"/>
        <v>0</v>
      </c>
    </row>
    <row r="389" spans="1:11" x14ac:dyDescent="0.25">
      <c r="A389">
        <v>384</v>
      </c>
      <c r="B389">
        <f>IF(ISBLANK(A389),0,IF(AND(ISERROR(VLOOKUP(VLOOKUP(A389,ishod_substance!A:G,7,0),$B$4:B388,1,0))=TRUE,VLOOKUP(A389,ishod_substance!A:G,7,0)&gt;0),VLOOKUP(A389,ishod_substance!A:G,7,0),0))</f>
        <v>0</v>
      </c>
      <c r="C389" s="78">
        <f t="shared" si="25"/>
        <v>0</v>
      </c>
      <c r="D389" s="61" t="e">
        <f>VLOOKUP(C389,quide!A:B,2,0)</f>
        <v>#N/A</v>
      </c>
      <c r="E389" s="62" t="e">
        <f>VLOOKUP(C389,quide!$A$1:K1383,3,0)</f>
        <v>#N/A</v>
      </c>
      <c r="F389" s="62" t="e">
        <f>VLOOKUP(C389,quide!$A$1:K1383,5,0)</f>
        <v>#N/A</v>
      </c>
      <c r="G389" s="63" t="e">
        <f t="shared" si="26"/>
        <v>#N/A</v>
      </c>
      <c r="H389" s="62">
        <f>IFERROR(VLOOKUP(B389,tbl5cc_piv!A:D,4,0),0)</f>
        <v>0</v>
      </c>
      <c r="I389" s="62">
        <f t="shared" si="27"/>
        <v>0</v>
      </c>
      <c r="J389" s="62">
        <f t="shared" si="28"/>
        <v>0</v>
      </c>
      <c r="K389" s="62">
        <f t="shared" si="29"/>
        <v>0</v>
      </c>
    </row>
    <row r="390" spans="1:11" x14ac:dyDescent="0.25">
      <c r="A390">
        <v>385</v>
      </c>
      <c r="B390">
        <f>IF(ISBLANK(A390),0,IF(AND(ISERROR(VLOOKUP(VLOOKUP(A390,ishod_substance!A:G,7,0),$B$4:B389,1,0))=TRUE,VLOOKUP(A390,ishod_substance!A:G,7,0)&gt;0),VLOOKUP(A390,ishod_substance!A:G,7,0),0))</f>
        <v>0</v>
      </c>
      <c r="C390" s="78">
        <f t="shared" si="25"/>
        <v>0</v>
      </c>
      <c r="D390" s="61" t="e">
        <f>VLOOKUP(C390,quide!A:B,2,0)</f>
        <v>#N/A</v>
      </c>
      <c r="E390" s="62" t="e">
        <f>VLOOKUP(C390,quide!$A$1:K1384,3,0)</f>
        <v>#N/A</v>
      </c>
      <c r="F390" s="62" t="e">
        <f>VLOOKUP(C390,quide!$A$1:K1384,5,0)</f>
        <v>#N/A</v>
      </c>
      <c r="G390" s="63" t="e">
        <f t="shared" si="26"/>
        <v>#N/A</v>
      </c>
      <c r="H390" s="62">
        <f>IFERROR(VLOOKUP(B390,tbl5cc_piv!A:D,4,0),0)</f>
        <v>0</v>
      </c>
      <c r="I390" s="62">
        <f t="shared" si="27"/>
        <v>0</v>
      </c>
      <c r="J390" s="62">
        <f t="shared" si="28"/>
        <v>0</v>
      </c>
      <c r="K390" s="62">
        <f t="shared" si="29"/>
        <v>0</v>
      </c>
    </row>
    <row r="391" spans="1:11" x14ac:dyDescent="0.25">
      <c r="A391">
        <v>386</v>
      </c>
      <c r="B391">
        <f>IF(ISBLANK(A391),0,IF(AND(ISERROR(VLOOKUP(VLOOKUP(A391,ishod_substance!A:G,7,0),$B$4:B390,1,0))=TRUE,VLOOKUP(A391,ishod_substance!A:G,7,0)&gt;0),VLOOKUP(A391,ishod_substance!A:G,7,0),0))</f>
        <v>0</v>
      </c>
      <c r="C391" s="78">
        <f t="shared" ref="C391:C454" si="30">B391</f>
        <v>0</v>
      </c>
      <c r="D391" s="61" t="e">
        <f>VLOOKUP(C391,quide!A:B,2,0)</f>
        <v>#N/A</v>
      </c>
      <c r="E391" s="62" t="e">
        <f>VLOOKUP(C391,quide!$A$1:K1385,3,0)</f>
        <v>#N/A</v>
      </c>
      <c r="F391" s="62" t="e">
        <f>VLOOKUP(C391,quide!$A$1:K1385,5,0)</f>
        <v>#N/A</v>
      </c>
      <c r="G391" s="63" t="e">
        <f t="shared" ref="G391:G454" si="31">E391*H391</f>
        <v>#N/A</v>
      </c>
      <c r="H391" s="62">
        <f>IFERROR(VLOOKUP(B391,tbl5cc_piv!A:D,4,0),0)</f>
        <v>0</v>
      </c>
      <c r="I391" s="62">
        <f t="shared" ref="I391:I454" si="32">H391+H391*0.2</f>
        <v>0</v>
      </c>
      <c r="J391" s="62">
        <f t="shared" ref="J391:J454" si="33">H391+H391*0.4</f>
        <v>0</v>
      </c>
      <c r="K391" s="62">
        <f t="shared" ref="K391:K454" si="34">H391+H391*0.6</f>
        <v>0</v>
      </c>
    </row>
    <row r="392" spans="1:11" x14ac:dyDescent="0.25">
      <c r="A392">
        <v>387</v>
      </c>
      <c r="B392">
        <f>IF(ISBLANK(A392),0,IF(AND(ISERROR(VLOOKUP(VLOOKUP(A392,ishod_substance!A:G,7,0),$B$4:B391,1,0))=TRUE,VLOOKUP(A392,ishod_substance!A:G,7,0)&gt;0),VLOOKUP(A392,ishod_substance!A:G,7,0),0))</f>
        <v>0</v>
      </c>
      <c r="C392" s="78">
        <f t="shared" si="30"/>
        <v>0</v>
      </c>
      <c r="D392" s="61" t="e">
        <f>VLOOKUP(C392,quide!A:B,2,0)</f>
        <v>#N/A</v>
      </c>
      <c r="E392" s="62" t="e">
        <f>VLOOKUP(C392,quide!$A$1:K1386,3,0)</f>
        <v>#N/A</v>
      </c>
      <c r="F392" s="62" t="e">
        <f>VLOOKUP(C392,quide!$A$1:K1386,5,0)</f>
        <v>#N/A</v>
      </c>
      <c r="G392" s="63" t="e">
        <f t="shared" si="31"/>
        <v>#N/A</v>
      </c>
      <c r="H392" s="62">
        <f>IFERROR(VLOOKUP(B392,tbl5cc_piv!A:D,4,0),0)</f>
        <v>0</v>
      </c>
      <c r="I392" s="62">
        <f t="shared" si="32"/>
        <v>0</v>
      </c>
      <c r="J392" s="62">
        <f t="shared" si="33"/>
        <v>0</v>
      </c>
      <c r="K392" s="62">
        <f t="shared" si="34"/>
        <v>0</v>
      </c>
    </row>
    <row r="393" spans="1:11" x14ac:dyDescent="0.25">
      <c r="A393">
        <v>388</v>
      </c>
      <c r="B393">
        <f>IF(ISBLANK(A393),0,IF(AND(ISERROR(VLOOKUP(VLOOKUP(A393,ishod_substance!A:G,7,0),$B$4:B392,1,0))=TRUE,VLOOKUP(A393,ishod_substance!A:G,7,0)&gt;0),VLOOKUP(A393,ishod_substance!A:G,7,0),0))</f>
        <v>0</v>
      </c>
      <c r="C393" s="78">
        <f t="shared" si="30"/>
        <v>0</v>
      </c>
      <c r="D393" s="61" t="e">
        <f>VLOOKUP(C393,quide!A:B,2,0)</f>
        <v>#N/A</v>
      </c>
      <c r="E393" s="62" t="e">
        <f>VLOOKUP(C393,quide!$A$1:K1387,3,0)</f>
        <v>#N/A</v>
      </c>
      <c r="F393" s="62" t="e">
        <f>VLOOKUP(C393,quide!$A$1:K1387,5,0)</f>
        <v>#N/A</v>
      </c>
      <c r="G393" s="63" t="e">
        <f t="shared" si="31"/>
        <v>#N/A</v>
      </c>
      <c r="H393" s="62">
        <f>IFERROR(VLOOKUP(B393,tbl5cc_piv!A:D,4,0),0)</f>
        <v>0</v>
      </c>
      <c r="I393" s="62">
        <f t="shared" si="32"/>
        <v>0</v>
      </c>
      <c r="J393" s="62">
        <f t="shared" si="33"/>
        <v>0</v>
      </c>
      <c r="K393" s="62">
        <f t="shared" si="34"/>
        <v>0</v>
      </c>
    </row>
    <row r="394" spans="1:11" x14ac:dyDescent="0.25">
      <c r="A394">
        <v>389</v>
      </c>
      <c r="B394">
        <f>IF(ISBLANK(A394),0,IF(AND(ISERROR(VLOOKUP(VLOOKUP(A394,ishod_substance!A:G,7,0),$B$4:B393,1,0))=TRUE,VLOOKUP(A394,ishod_substance!A:G,7,0)&gt;0),VLOOKUP(A394,ishod_substance!A:G,7,0),0))</f>
        <v>0</v>
      </c>
      <c r="C394" s="78">
        <f t="shared" si="30"/>
        <v>0</v>
      </c>
      <c r="D394" s="61" t="e">
        <f>VLOOKUP(C394,quide!A:B,2,0)</f>
        <v>#N/A</v>
      </c>
      <c r="E394" s="62" t="e">
        <f>VLOOKUP(C394,quide!$A$1:K1388,3,0)</f>
        <v>#N/A</v>
      </c>
      <c r="F394" s="62" t="e">
        <f>VLOOKUP(C394,quide!$A$1:K1388,5,0)</f>
        <v>#N/A</v>
      </c>
      <c r="G394" s="63" t="e">
        <f t="shared" si="31"/>
        <v>#N/A</v>
      </c>
      <c r="H394" s="62">
        <f>IFERROR(VLOOKUP(B394,tbl5cc_piv!A:D,4,0),0)</f>
        <v>0</v>
      </c>
      <c r="I394" s="62">
        <f t="shared" si="32"/>
        <v>0</v>
      </c>
      <c r="J394" s="62">
        <f t="shared" si="33"/>
        <v>0</v>
      </c>
      <c r="K394" s="62">
        <f t="shared" si="34"/>
        <v>0</v>
      </c>
    </row>
    <row r="395" spans="1:11" x14ac:dyDescent="0.25">
      <c r="A395">
        <v>390</v>
      </c>
      <c r="B395">
        <f>IF(ISBLANK(A395),0,IF(AND(ISERROR(VLOOKUP(VLOOKUP(A395,ishod_substance!A:G,7,0),$B$4:B394,1,0))=TRUE,VLOOKUP(A395,ishod_substance!A:G,7,0)&gt;0),VLOOKUP(A395,ishod_substance!A:G,7,0),0))</f>
        <v>0</v>
      </c>
      <c r="C395" s="78">
        <f t="shared" si="30"/>
        <v>0</v>
      </c>
      <c r="D395" s="61" t="e">
        <f>VLOOKUP(C395,quide!A:B,2,0)</f>
        <v>#N/A</v>
      </c>
      <c r="E395" s="62" t="e">
        <f>VLOOKUP(C395,quide!$A$1:K1389,3,0)</f>
        <v>#N/A</v>
      </c>
      <c r="F395" s="62" t="e">
        <f>VLOOKUP(C395,quide!$A$1:K1389,5,0)</f>
        <v>#N/A</v>
      </c>
      <c r="G395" s="63" t="e">
        <f t="shared" si="31"/>
        <v>#N/A</v>
      </c>
      <c r="H395" s="62">
        <f>IFERROR(VLOOKUP(B395,tbl5cc_piv!A:D,4,0),0)</f>
        <v>0</v>
      </c>
      <c r="I395" s="62">
        <f t="shared" si="32"/>
        <v>0</v>
      </c>
      <c r="J395" s="62">
        <f t="shared" si="33"/>
        <v>0</v>
      </c>
      <c r="K395" s="62">
        <f t="shared" si="34"/>
        <v>0</v>
      </c>
    </row>
    <row r="396" spans="1:11" x14ac:dyDescent="0.25">
      <c r="A396">
        <v>391</v>
      </c>
      <c r="B396">
        <f>IF(ISBLANK(A396),0,IF(AND(ISERROR(VLOOKUP(VLOOKUP(A396,ishod_substance!A:G,7,0),$B$4:B395,1,0))=TRUE,VLOOKUP(A396,ishod_substance!A:G,7,0)&gt;0),VLOOKUP(A396,ishod_substance!A:G,7,0),0))</f>
        <v>0</v>
      </c>
      <c r="C396" s="78">
        <f t="shared" si="30"/>
        <v>0</v>
      </c>
      <c r="D396" s="61" t="e">
        <f>VLOOKUP(C396,quide!A:B,2,0)</f>
        <v>#N/A</v>
      </c>
      <c r="E396" s="62" t="e">
        <f>VLOOKUP(C396,quide!$A$1:K1390,3,0)</f>
        <v>#N/A</v>
      </c>
      <c r="F396" s="62" t="e">
        <f>VLOOKUP(C396,quide!$A$1:K1390,5,0)</f>
        <v>#N/A</v>
      </c>
      <c r="G396" s="63" t="e">
        <f t="shared" si="31"/>
        <v>#N/A</v>
      </c>
      <c r="H396" s="62">
        <f>IFERROR(VLOOKUP(B396,tbl5cc_piv!A:D,4,0),0)</f>
        <v>0</v>
      </c>
      <c r="I396" s="62">
        <f t="shared" si="32"/>
        <v>0</v>
      </c>
      <c r="J396" s="62">
        <f t="shared" si="33"/>
        <v>0</v>
      </c>
      <c r="K396" s="62">
        <f t="shared" si="34"/>
        <v>0</v>
      </c>
    </row>
    <row r="397" spans="1:11" x14ac:dyDescent="0.25">
      <c r="A397">
        <v>392</v>
      </c>
      <c r="B397">
        <f>IF(ISBLANK(A397),0,IF(AND(ISERROR(VLOOKUP(VLOOKUP(A397,ishod_substance!A:G,7,0),$B$4:B396,1,0))=TRUE,VLOOKUP(A397,ishod_substance!A:G,7,0)&gt;0),VLOOKUP(A397,ishod_substance!A:G,7,0),0))</f>
        <v>0</v>
      </c>
      <c r="C397" s="78">
        <f t="shared" si="30"/>
        <v>0</v>
      </c>
      <c r="D397" s="61" t="e">
        <f>VLOOKUP(C397,quide!A:B,2,0)</f>
        <v>#N/A</v>
      </c>
      <c r="E397" s="62" t="e">
        <f>VLOOKUP(C397,quide!$A$1:K1391,3,0)</f>
        <v>#N/A</v>
      </c>
      <c r="F397" s="62" t="e">
        <f>VLOOKUP(C397,quide!$A$1:K1391,5,0)</f>
        <v>#N/A</v>
      </c>
      <c r="G397" s="63" t="e">
        <f t="shared" si="31"/>
        <v>#N/A</v>
      </c>
      <c r="H397" s="62">
        <f>IFERROR(VLOOKUP(B397,tbl5cc_piv!A:D,4,0),0)</f>
        <v>0</v>
      </c>
      <c r="I397" s="62">
        <f t="shared" si="32"/>
        <v>0</v>
      </c>
      <c r="J397" s="62">
        <f t="shared" si="33"/>
        <v>0</v>
      </c>
      <c r="K397" s="62">
        <f t="shared" si="34"/>
        <v>0</v>
      </c>
    </row>
    <row r="398" spans="1:11" x14ac:dyDescent="0.25">
      <c r="A398">
        <v>393</v>
      </c>
      <c r="B398">
        <f>IF(ISBLANK(A398),0,IF(AND(ISERROR(VLOOKUP(VLOOKUP(A398,ishod_substance!A:G,7,0),$B$4:B397,1,0))=TRUE,VLOOKUP(A398,ishod_substance!A:G,7,0)&gt;0),VLOOKUP(A398,ishod_substance!A:G,7,0),0))</f>
        <v>0</v>
      </c>
      <c r="C398" s="78">
        <f t="shared" si="30"/>
        <v>0</v>
      </c>
      <c r="D398" s="61" t="e">
        <f>VLOOKUP(C398,quide!A:B,2,0)</f>
        <v>#N/A</v>
      </c>
      <c r="E398" s="62" t="e">
        <f>VLOOKUP(C398,quide!$A$1:K1392,3,0)</f>
        <v>#N/A</v>
      </c>
      <c r="F398" s="62" t="e">
        <f>VLOOKUP(C398,quide!$A$1:K1392,5,0)</f>
        <v>#N/A</v>
      </c>
      <c r="G398" s="63" t="e">
        <f t="shared" si="31"/>
        <v>#N/A</v>
      </c>
      <c r="H398" s="62">
        <f>IFERROR(VLOOKUP(B398,tbl5cc_piv!A:D,4,0),0)</f>
        <v>0</v>
      </c>
      <c r="I398" s="62">
        <f t="shared" si="32"/>
        <v>0</v>
      </c>
      <c r="J398" s="62">
        <f t="shared" si="33"/>
        <v>0</v>
      </c>
      <c r="K398" s="62">
        <f t="shared" si="34"/>
        <v>0</v>
      </c>
    </row>
    <row r="399" spans="1:11" x14ac:dyDescent="0.25">
      <c r="A399">
        <v>394</v>
      </c>
      <c r="B399">
        <f>IF(ISBLANK(A399),0,IF(AND(ISERROR(VLOOKUP(VLOOKUP(A399,ishod_substance!A:G,7,0),$B$4:B398,1,0))=TRUE,VLOOKUP(A399,ishod_substance!A:G,7,0)&gt;0),VLOOKUP(A399,ishod_substance!A:G,7,0),0))</f>
        <v>0</v>
      </c>
      <c r="C399" s="78">
        <f t="shared" si="30"/>
        <v>0</v>
      </c>
      <c r="D399" s="61" t="e">
        <f>VLOOKUP(C399,quide!A:B,2,0)</f>
        <v>#N/A</v>
      </c>
      <c r="E399" s="62" t="e">
        <f>VLOOKUP(C399,quide!$A$1:K1393,3,0)</f>
        <v>#N/A</v>
      </c>
      <c r="F399" s="62" t="e">
        <f>VLOOKUP(C399,quide!$A$1:K1393,5,0)</f>
        <v>#N/A</v>
      </c>
      <c r="G399" s="63" t="e">
        <f t="shared" si="31"/>
        <v>#N/A</v>
      </c>
      <c r="H399" s="62">
        <f>IFERROR(VLOOKUP(B399,tbl5cc_piv!A:D,4,0),0)</f>
        <v>0</v>
      </c>
      <c r="I399" s="62">
        <f t="shared" si="32"/>
        <v>0</v>
      </c>
      <c r="J399" s="62">
        <f t="shared" si="33"/>
        <v>0</v>
      </c>
      <c r="K399" s="62">
        <f t="shared" si="34"/>
        <v>0</v>
      </c>
    </row>
    <row r="400" spans="1:11" x14ac:dyDescent="0.25">
      <c r="A400">
        <v>395</v>
      </c>
      <c r="B400">
        <f>IF(ISBLANK(A400),0,IF(AND(ISERROR(VLOOKUP(VLOOKUP(A400,ishod_substance!A:G,7,0),$B$4:B399,1,0))=TRUE,VLOOKUP(A400,ishod_substance!A:G,7,0)&gt;0),VLOOKUP(A400,ishod_substance!A:G,7,0),0))</f>
        <v>0</v>
      </c>
      <c r="C400" s="78">
        <f t="shared" si="30"/>
        <v>0</v>
      </c>
      <c r="D400" s="61" t="e">
        <f>VLOOKUP(C400,quide!A:B,2,0)</f>
        <v>#N/A</v>
      </c>
      <c r="E400" s="62" t="e">
        <f>VLOOKUP(C400,quide!$A$1:K1394,3,0)</f>
        <v>#N/A</v>
      </c>
      <c r="F400" s="62" t="e">
        <f>VLOOKUP(C400,quide!$A$1:K1394,5,0)</f>
        <v>#N/A</v>
      </c>
      <c r="G400" s="63" t="e">
        <f t="shared" si="31"/>
        <v>#N/A</v>
      </c>
      <c r="H400" s="62">
        <f>IFERROR(VLOOKUP(B400,tbl5cc_piv!A:D,4,0),0)</f>
        <v>0</v>
      </c>
      <c r="I400" s="62">
        <f t="shared" si="32"/>
        <v>0</v>
      </c>
      <c r="J400" s="62">
        <f t="shared" si="33"/>
        <v>0</v>
      </c>
      <c r="K400" s="62">
        <f t="shared" si="34"/>
        <v>0</v>
      </c>
    </row>
    <row r="401" spans="1:11" x14ac:dyDescent="0.25">
      <c r="A401">
        <v>396</v>
      </c>
      <c r="B401">
        <f>IF(ISBLANK(A401),0,IF(AND(ISERROR(VLOOKUP(VLOOKUP(A401,ishod_substance!A:G,7,0),$B$4:B400,1,0))=TRUE,VLOOKUP(A401,ishod_substance!A:G,7,0)&gt;0),VLOOKUP(A401,ishod_substance!A:G,7,0),0))</f>
        <v>0</v>
      </c>
      <c r="C401" s="78">
        <f t="shared" si="30"/>
        <v>0</v>
      </c>
      <c r="D401" s="61" t="e">
        <f>VLOOKUP(C401,quide!A:B,2,0)</f>
        <v>#N/A</v>
      </c>
      <c r="E401" s="62" t="e">
        <f>VLOOKUP(C401,quide!$A$1:K1395,3,0)</f>
        <v>#N/A</v>
      </c>
      <c r="F401" s="62" t="e">
        <f>VLOOKUP(C401,quide!$A$1:K1395,5,0)</f>
        <v>#N/A</v>
      </c>
      <c r="G401" s="63" t="e">
        <f t="shared" si="31"/>
        <v>#N/A</v>
      </c>
      <c r="H401" s="62">
        <f>IFERROR(VLOOKUP(B401,tbl5cc_piv!A:D,4,0),0)</f>
        <v>0</v>
      </c>
      <c r="I401" s="62">
        <f t="shared" si="32"/>
        <v>0</v>
      </c>
      <c r="J401" s="62">
        <f t="shared" si="33"/>
        <v>0</v>
      </c>
      <c r="K401" s="62">
        <f t="shared" si="34"/>
        <v>0</v>
      </c>
    </row>
    <row r="402" spans="1:11" x14ac:dyDescent="0.25">
      <c r="A402">
        <v>397</v>
      </c>
      <c r="B402">
        <f>IF(ISBLANK(A402),0,IF(AND(ISERROR(VLOOKUP(VLOOKUP(A402,ishod_substance!A:G,7,0),$B$4:B401,1,0))=TRUE,VLOOKUP(A402,ishod_substance!A:G,7,0)&gt;0),VLOOKUP(A402,ishod_substance!A:G,7,0),0))</f>
        <v>0</v>
      </c>
      <c r="C402" s="78">
        <f t="shared" si="30"/>
        <v>0</v>
      </c>
      <c r="D402" s="61" t="e">
        <f>VLOOKUP(C402,quide!A:B,2,0)</f>
        <v>#N/A</v>
      </c>
      <c r="E402" s="62" t="e">
        <f>VLOOKUP(C402,quide!$A$1:K1396,3,0)</f>
        <v>#N/A</v>
      </c>
      <c r="F402" s="62" t="e">
        <f>VLOOKUP(C402,quide!$A$1:K1396,5,0)</f>
        <v>#N/A</v>
      </c>
      <c r="G402" s="63" t="e">
        <f t="shared" si="31"/>
        <v>#N/A</v>
      </c>
      <c r="H402" s="62">
        <f>IFERROR(VLOOKUP(B402,tbl5cc_piv!A:D,4,0),0)</f>
        <v>0</v>
      </c>
      <c r="I402" s="62">
        <f t="shared" si="32"/>
        <v>0</v>
      </c>
      <c r="J402" s="62">
        <f t="shared" si="33"/>
        <v>0</v>
      </c>
      <c r="K402" s="62">
        <f t="shared" si="34"/>
        <v>0</v>
      </c>
    </row>
    <row r="403" spans="1:11" x14ac:dyDescent="0.25">
      <c r="A403">
        <v>398</v>
      </c>
      <c r="B403">
        <f>IF(ISBLANK(A403),0,IF(AND(ISERROR(VLOOKUP(VLOOKUP(A403,ishod_substance!A:G,7,0),$B$4:B402,1,0))=TRUE,VLOOKUP(A403,ishod_substance!A:G,7,0)&gt;0),VLOOKUP(A403,ishod_substance!A:G,7,0),0))</f>
        <v>0</v>
      </c>
      <c r="C403" s="78">
        <f t="shared" si="30"/>
        <v>0</v>
      </c>
      <c r="D403" s="61" t="e">
        <f>VLOOKUP(C403,quide!A:B,2,0)</f>
        <v>#N/A</v>
      </c>
      <c r="E403" s="62" t="e">
        <f>VLOOKUP(C403,quide!$A$1:K1397,3,0)</f>
        <v>#N/A</v>
      </c>
      <c r="F403" s="62" t="e">
        <f>VLOOKUP(C403,quide!$A$1:K1397,5,0)</f>
        <v>#N/A</v>
      </c>
      <c r="G403" s="63" t="e">
        <f t="shared" si="31"/>
        <v>#N/A</v>
      </c>
      <c r="H403" s="62">
        <f>IFERROR(VLOOKUP(B403,tbl5cc_piv!A:D,4,0),0)</f>
        <v>0</v>
      </c>
      <c r="I403" s="62">
        <f t="shared" si="32"/>
        <v>0</v>
      </c>
      <c r="J403" s="62">
        <f t="shared" si="33"/>
        <v>0</v>
      </c>
      <c r="K403" s="62">
        <f t="shared" si="34"/>
        <v>0</v>
      </c>
    </row>
    <row r="404" spans="1:11" x14ac:dyDescent="0.25">
      <c r="A404">
        <v>399</v>
      </c>
      <c r="B404">
        <f>IF(ISBLANK(A404),0,IF(AND(ISERROR(VLOOKUP(VLOOKUP(A404,ishod_substance!A:G,7,0),$B$4:B403,1,0))=TRUE,VLOOKUP(A404,ishod_substance!A:G,7,0)&gt;0),VLOOKUP(A404,ishod_substance!A:G,7,0),0))</f>
        <v>0</v>
      </c>
      <c r="C404" s="78">
        <f t="shared" si="30"/>
        <v>0</v>
      </c>
      <c r="D404" s="61" t="e">
        <f>VLOOKUP(C404,quide!A:B,2,0)</f>
        <v>#N/A</v>
      </c>
      <c r="E404" s="62" t="e">
        <f>VLOOKUP(C404,quide!$A$1:K1398,3,0)</f>
        <v>#N/A</v>
      </c>
      <c r="F404" s="62" t="e">
        <f>VLOOKUP(C404,quide!$A$1:K1398,5,0)</f>
        <v>#N/A</v>
      </c>
      <c r="G404" s="63" t="e">
        <f t="shared" si="31"/>
        <v>#N/A</v>
      </c>
      <c r="H404" s="62">
        <f>IFERROR(VLOOKUP(B404,tbl5cc_piv!A:D,4,0),0)</f>
        <v>0</v>
      </c>
      <c r="I404" s="62">
        <f t="shared" si="32"/>
        <v>0</v>
      </c>
      <c r="J404" s="62">
        <f t="shared" si="33"/>
        <v>0</v>
      </c>
      <c r="K404" s="62">
        <f t="shared" si="34"/>
        <v>0</v>
      </c>
    </row>
    <row r="405" spans="1:11" x14ac:dyDescent="0.25">
      <c r="A405">
        <v>400</v>
      </c>
      <c r="B405">
        <f>IF(ISBLANK(A405),0,IF(AND(ISERROR(VLOOKUP(VLOOKUP(A405,ishod_substance!A:G,7,0),$B$4:B404,1,0))=TRUE,VLOOKUP(A405,ishod_substance!A:G,7,0)&gt;0),VLOOKUP(A405,ishod_substance!A:G,7,0),0))</f>
        <v>0</v>
      </c>
      <c r="C405" s="78">
        <f t="shared" si="30"/>
        <v>0</v>
      </c>
      <c r="D405" s="61" t="e">
        <f>VLOOKUP(C405,quide!A:B,2,0)</f>
        <v>#N/A</v>
      </c>
      <c r="E405" s="62" t="e">
        <f>VLOOKUP(C405,quide!$A$1:K1399,3,0)</f>
        <v>#N/A</v>
      </c>
      <c r="F405" s="62" t="e">
        <f>VLOOKUP(C405,quide!$A$1:K1399,5,0)</f>
        <v>#N/A</v>
      </c>
      <c r="G405" s="63" t="e">
        <f t="shared" si="31"/>
        <v>#N/A</v>
      </c>
      <c r="H405" s="62">
        <f>IFERROR(VLOOKUP(B405,tbl5cc_piv!A:D,4,0),0)</f>
        <v>0</v>
      </c>
      <c r="I405" s="62">
        <f t="shared" si="32"/>
        <v>0</v>
      </c>
      <c r="J405" s="62">
        <f t="shared" si="33"/>
        <v>0</v>
      </c>
      <c r="K405" s="62">
        <f t="shared" si="34"/>
        <v>0</v>
      </c>
    </row>
    <row r="406" spans="1:11" x14ac:dyDescent="0.25">
      <c r="A406">
        <v>401</v>
      </c>
      <c r="B406">
        <f>IF(ISBLANK(A406),0,IF(AND(ISERROR(VLOOKUP(VLOOKUP(A406,ishod_substance!A:G,7,0),$B$4:B405,1,0))=TRUE,VLOOKUP(A406,ishod_substance!A:G,7,0)&gt;0),VLOOKUP(A406,ishod_substance!A:G,7,0),0))</f>
        <v>0</v>
      </c>
      <c r="C406" s="78">
        <f t="shared" si="30"/>
        <v>0</v>
      </c>
      <c r="D406" s="61" t="e">
        <f>VLOOKUP(C406,quide!A:B,2,0)</f>
        <v>#N/A</v>
      </c>
      <c r="E406" s="62" t="e">
        <f>VLOOKUP(C406,quide!$A$1:K1400,3,0)</f>
        <v>#N/A</v>
      </c>
      <c r="F406" s="62" t="e">
        <f>VLOOKUP(C406,quide!$A$1:K1400,5,0)</f>
        <v>#N/A</v>
      </c>
      <c r="G406" s="63" t="e">
        <f t="shared" si="31"/>
        <v>#N/A</v>
      </c>
      <c r="H406" s="62">
        <f>IFERROR(VLOOKUP(B406,tbl5cc_piv!A:D,4,0),0)</f>
        <v>0</v>
      </c>
      <c r="I406" s="62">
        <f t="shared" si="32"/>
        <v>0</v>
      </c>
      <c r="J406" s="62">
        <f t="shared" si="33"/>
        <v>0</v>
      </c>
      <c r="K406" s="62">
        <f t="shared" si="34"/>
        <v>0</v>
      </c>
    </row>
    <row r="407" spans="1:11" x14ac:dyDescent="0.25">
      <c r="A407">
        <v>402</v>
      </c>
      <c r="B407">
        <f>IF(ISBLANK(A407),0,IF(AND(ISERROR(VLOOKUP(VLOOKUP(A407,ishod_substance!A:G,7,0),$B$4:B406,1,0))=TRUE,VLOOKUP(A407,ishod_substance!A:G,7,0)&gt;0),VLOOKUP(A407,ishod_substance!A:G,7,0),0))</f>
        <v>0</v>
      </c>
      <c r="C407" s="78">
        <f t="shared" si="30"/>
        <v>0</v>
      </c>
      <c r="D407" s="61" t="e">
        <f>VLOOKUP(C407,quide!A:B,2,0)</f>
        <v>#N/A</v>
      </c>
      <c r="E407" s="62" t="e">
        <f>VLOOKUP(C407,quide!$A$1:K1401,3,0)</f>
        <v>#N/A</v>
      </c>
      <c r="F407" s="62" t="e">
        <f>VLOOKUP(C407,quide!$A$1:K1401,5,0)</f>
        <v>#N/A</v>
      </c>
      <c r="G407" s="63" t="e">
        <f t="shared" si="31"/>
        <v>#N/A</v>
      </c>
      <c r="H407" s="62">
        <f>IFERROR(VLOOKUP(B407,tbl5cc_piv!A:D,4,0),0)</f>
        <v>0</v>
      </c>
      <c r="I407" s="62">
        <f t="shared" si="32"/>
        <v>0</v>
      </c>
      <c r="J407" s="62">
        <f t="shared" si="33"/>
        <v>0</v>
      </c>
      <c r="K407" s="62">
        <f t="shared" si="34"/>
        <v>0</v>
      </c>
    </row>
    <row r="408" spans="1:11" x14ac:dyDescent="0.25">
      <c r="A408">
        <v>403</v>
      </c>
      <c r="B408">
        <f>IF(ISBLANK(A408),0,IF(AND(ISERROR(VLOOKUP(VLOOKUP(A408,ishod_substance!A:G,7,0),$B$4:B407,1,0))=TRUE,VLOOKUP(A408,ishod_substance!A:G,7,0)&gt;0),VLOOKUP(A408,ishod_substance!A:G,7,0),0))</f>
        <v>0</v>
      </c>
      <c r="C408" s="78">
        <f t="shared" si="30"/>
        <v>0</v>
      </c>
      <c r="D408" s="61" t="e">
        <f>VLOOKUP(C408,quide!A:B,2,0)</f>
        <v>#N/A</v>
      </c>
      <c r="E408" s="62" t="e">
        <f>VLOOKUP(C408,quide!$A$1:K1402,3,0)</f>
        <v>#N/A</v>
      </c>
      <c r="F408" s="62" t="e">
        <f>VLOOKUP(C408,quide!$A$1:K1402,5,0)</f>
        <v>#N/A</v>
      </c>
      <c r="G408" s="63" t="e">
        <f t="shared" si="31"/>
        <v>#N/A</v>
      </c>
      <c r="H408" s="62">
        <f>IFERROR(VLOOKUP(B408,tbl5cc_piv!A:D,4,0),0)</f>
        <v>0</v>
      </c>
      <c r="I408" s="62">
        <f t="shared" si="32"/>
        <v>0</v>
      </c>
      <c r="J408" s="62">
        <f t="shared" si="33"/>
        <v>0</v>
      </c>
      <c r="K408" s="62">
        <f t="shared" si="34"/>
        <v>0</v>
      </c>
    </row>
    <row r="409" spans="1:11" x14ac:dyDescent="0.25">
      <c r="A409">
        <v>404</v>
      </c>
      <c r="B409">
        <f>IF(ISBLANK(A409),0,IF(AND(ISERROR(VLOOKUP(VLOOKUP(A409,ishod_substance!A:G,7,0),$B$4:B408,1,0))=TRUE,VLOOKUP(A409,ishod_substance!A:G,7,0)&gt;0),VLOOKUP(A409,ishod_substance!A:G,7,0),0))</f>
        <v>0</v>
      </c>
      <c r="C409" s="78">
        <f t="shared" si="30"/>
        <v>0</v>
      </c>
      <c r="D409" s="61" t="e">
        <f>VLOOKUP(C409,quide!A:B,2,0)</f>
        <v>#N/A</v>
      </c>
      <c r="E409" s="62" t="e">
        <f>VLOOKUP(C409,quide!$A$1:K1403,3,0)</f>
        <v>#N/A</v>
      </c>
      <c r="F409" s="62" t="e">
        <f>VLOOKUP(C409,quide!$A$1:K1403,5,0)</f>
        <v>#N/A</v>
      </c>
      <c r="G409" s="63" t="e">
        <f t="shared" si="31"/>
        <v>#N/A</v>
      </c>
      <c r="H409" s="62">
        <f>IFERROR(VLOOKUP(B409,tbl5cc_piv!A:D,4,0),0)</f>
        <v>0</v>
      </c>
      <c r="I409" s="62">
        <f t="shared" si="32"/>
        <v>0</v>
      </c>
      <c r="J409" s="62">
        <f t="shared" si="33"/>
        <v>0</v>
      </c>
      <c r="K409" s="62">
        <f t="shared" si="34"/>
        <v>0</v>
      </c>
    </row>
    <row r="410" spans="1:11" x14ac:dyDescent="0.25">
      <c r="A410">
        <v>405</v>
      </c>
      <c r="B410">
        <f>IF(ISBLANK(A410),0,IF(AND(ISERROR(VLOOKUP(VLOOKUP(A410,ishod_substance!A:G,7,0),$B$4:B409,1,0))=TRUE,VLOOKUP(A410,ishod_substance!A:G,7,0)&gt;0),VLOOKUP(A410,ishod_substance!A:G,7,0),0))</f>
        <v>0</v>
      </c>
      <c r="C410" s="78">
        <f t="shared" si="30"/>
        <v>0</v>
      </c>
      <c r="D410" s="61" t="e">
        <f>VLOOKUP(C410,quide!A:B,2,0)</f>
        <v>#N/A</v>
      </c>
      <c r="E410" s="62" t="e">
        <f>VLOOKUP(C410,quide!$A$1:K1404,3,0)</f>
        <v>#N/A</v>
      </c>
      <c r="F410" s="62" t="e">
        <f>VLOOKUP(C410,quide!$A$1:K1404,5,0)</f>
        <v>#N/A</v>
      </c>
      <c r="G410" s="63" t="e">
        <f t="shared" si="31"/>
        <v>#N/A</v>
      </c>
      <c r="H410" s="62">
        <f>IFERROR(VLOOKUP(B410,tbl5cc_piv!A:D,4,0),0)</f>
        <v>0</v>
      </c>
      <c r="I410" s="62">
        <f t="shared" si="32"/>
        <v>0</v>
      </c>
      <c r="J410" s="62">
        <f t="shared" si="33"/>
        <v>0</v>
      </c>
      <c r="K410" s="62">
        <f t="shared" si="34"/>
        <v>0</v>
      </c>
    </row>
    <row r="411" spans="1:11" x14ac:dyDescent="0.25">
      <c r="A411">
        <v>406</v>
      </c>
      <c r="B411">
        <f>IF(ISBLANK(A411),0,IF(AND(ISERROR(VLOOKUP(VLOOKUP(A411,ishod_substance!A:G,7,0),$B$4:B410,1,0))=TRUE,VLOOKUP(A411,ishod_substance!A:G,7,0)&gt;0),VLOOKUP(A411,ishod_substance!A:G,7,0),0))</f>
        <v>0</v>
      </c>
      <c r="C411" s="78">
        <f t="shared" si="30"/>
        <v>0</v>
      </c>
      <c r="D411" s="61" t="e">
        <f>VLOOKUP(C411,quide!A:B,2,0)</f>
        <v>#N/A</v>
      </c>
      <c r="E411" s="62" t="e">
        <f>VLOOKUP(C411,quide!$A$1:K1405,3,0)</f>
        <v>#N/A</v>
      </c>
      <c r="F411" s="62" t="e">
        <f>VLOOKUP(C411,quide!$A$1:K1405,5,0)</f>
        <v>#N/A</v>
      </c>
      <c r="G411" s="63" t="e">
        <f t="shared" si="31"/>
        <v>#N/A</v>
      </c>
      <c r="H411" s="62">
        <f>IFERROR(VLOOKUP(B411,tbl5cc_piv!A:D,4,0),0)</f>
        <v>0</v>
      </c>
      <c r="I411" s="62">
        <f t="shared" si="32"/>
        <v>0</v>
      </c>
      <c r="J411" s="62">
        <f t="shared" si="33"/>
        <v>0</v>
      </c>
      <c r="K411" s="62">
        <f t="shared" si="34"/>
        <v>0</v>
      </c>
    </row>
    <row r="412" spans="1:11" x14ac:dyDescent="0.25">
      <c r="A412">
        <v>407</v>
      </c>
      <c r="B412">
        <f>IF(ISBLANK(A412),0,IF(AND(ISERROR(VLOOKUP(VLOOKUP(A412,ishod_substance!A:G,7,0),$B$4:B411,1,0))=TRUE,VLOOKUP(A412,ishod_substance!A:G,7,0)&gt;0),VLOOKUP(A412,ishod_substance!A:G,7,0),0))</f>
        <v>0</v>
      </c>
      <c r="C412" s="78">
        <f t="shared" si="30"/>
        <v>0</v>
      </c>
      <c r="D412" s="61" t="e">
        <f>VLOOKUP(C412,quide!A:B,2,0)</f>
        <v>#N/A</v>
      </c>
      <c r="E412" s="62" t="e">
        <f>VLOOKUP(C412,quide!$A$1:K1406,3,0)</f>
        <v>#N/A</v>
      </c>
      <c r="F412" s="62" t="e">
        <f>VLOOKUP(C412,quide!$A$1:K1406,5,0)</f>
        <v>#N/A</v>
      </c>
      <c r="G412" s="63" t="e">
        <f t="shared" si="31"/>
        <v>#N/A</v>
      </c>
      <c r="H412" s="62">
        <f>IFERROR(VLOOKUP(B412,tbl5cc_piv!A:D,4,0),0)</f>
        <v>0</v>
      </c>
      <c r="I412" s="62">
        <f t="shared" si="32"/>
        <v>0</v>
      </c>
      <c r="J412" s="62">
        <f t="shared" si="33"/>
        <v>0</v>
      </c>
      <c r="K412" s="62">
        <f t="shared" si="34"/>
        <v>0</v>
      </c>
    </row>
    <row r="413" spans="1:11" x14ac:dyDescent="0.25">
      <c r="A413">
        <v>408</v>
      </c>
      <c r="B413">
        <f>IF(ISBLANK(A413),0,IF(AND(ISERROR(VLOOKUP(VLOOKUP(A413,ishod_substance!A:G,7,0),$B$4:B412,1,0))=TRUE,VLOOKUP(A413,ishod_substance!A:G,7,0)&gt;0),VLOOKUP(A413,ishod_substance!A:G,7,0),0))</f>
        <v>0</v>
      </c>
      <c r="C413" s="78">
        <f t="shared" si="30"/>
        <v>0</v>
      </c>
      <c r="D413" s="61" t="e">
        <f>VLOOKUP(C413,quide!A:B,2,0)</f>
        <v>#N/A</v>
      </c>
      <c r="E413" s="62" t="e">
        <f>VLOOKUP(C413,quide!$A$1:K1407,3,0)</f>
        <v>#N/A</v>
      </c>
      <c r="F413" s="62" t="e">
        <f>VLOOKUP(C413,quide!$A$1:K1407,5,0)</f>
        <v>#N/A</v>
      </c>
      <c r="G413" s="63" t="e">
        <f t="shared" si="31"/>
        <v>#N/A</v>
      </c>
      <c r="H413" s="62">
        <f>IFERROR(VLOOKUP(B413,tbl5cc_piv!A:D,4,0),0)</f>
        <v>0</v>
      </c>
      <c r="I413" s="62">
        <f t="shared" si="32"/>
        <v>0</v>
      </c>
      <c r="J413" s="62">
        <f t="shared" si="33"/>
        <v>0</v>
      </c>
      <c r="K413" s="62">
        <f t="shared" si="34"/>
        <v>0</v>
      </c>
    </row>
    <row r="414" spans="1:11" x14ac:dyDescent="0.25">
      <c r="A414">
        <v>409</v>
      </c>
      <c r="B414">
        <f>IF(ISBLANK(A414),0,IF(AND(ISERROR(VLOOKUP(VLOOKUP(A414,ishod_substance!A:G,7,0),$B$4:B413,1,0))=TRUE,VLOOKUP(A414,ishod_substance!A:G,7,0)&gt;0),VLOOKUP(A414,ishod_substance!A:G,7,0),0))</f>
        <v>0</v>
      </c>
      <c r="C414" s="78">
        <f t="shared" si="30"/>
        <v>0</v>
      </c>
      <c r="D414" s="61" t="e">
        <f>VLOOKUP(C414,quide!A:B,2,0)</f>
        <v>#N/A</v>
      </c>
      <c r="E414" s="62" t="e">
        <f>VLOOKUP(C414,quide!$A$1:K1408,3,0)</f>
        <v>#N/A</v>
      </c>
      <c r="F414" s="62" t="e">
        <f>VLOOKUP(C414,quide!$A$1:K1408,5,0)</f>
        <v>#N/A</v>
      </c>
      <c r="G414" s="63" t="e">
        <f t="shared" si="31"/>
        <v>#N/A</v>
      </c>
      <c r="H414" s="62">
        <f>IFERROR(VLOOKUP(B414,tbl5cc_piv!A:D,4,0),0)</f>
        <v>0</v>
      </c>
      <c r="I414" s="62">
        <f t="shared" si="32"/>
        <v>0</v>
      </c>
      <c r="J414" s="62">
        <f t="shared" si="33"/>
        <v>0</v>
      </c>
      <c r="K414" s="62">
        <f t="shared" si="34"/>
        <v>0</v>
      </c>
    </row>
    <row r="415" spans="1:11" x14ac:dyDescent="0.25">
      <c r="A415">
        <v>410</v>
      </c>
      <c r="B415">
        <f>IF(ISBLANK(A415),0,IF(AND(ISERROR(VLOOKUP(VLOOKUP(A415,ishod_substance!A:G,7,0),$B$4:B414,1,0))=TRUE,VLOOKUP(A415,ishod_substance!A:G,7,0)&gt;0),VLOOKUP(A415,ishod_substance!A:G,7,0),0))</f>
        <v>0</v>
      </c>
      <c r="C415" s="78">
        <f t="shared" si="30"/>
        <v>0</v>
      </c>
      <c r="D415" s="61" t="e">
        <f>VLOOKUP(C415,quide!A:B,2,0)</f>
        <v>#N/A</v>
      </c>
      <c r="E415" s="62" t="e">
        <f>VLOOKUP(C415,quide!$A$1:K1409,3,0)</f>
        <v>#N/A</v>
      </c>
      <c r="F415" s="62" t="e">
        <f>VLOOKUP(C415,quide!$A$1:K1409,5,0)</f>
        <v>#N/A</v>
      </c>
      <c r="G415" s="63" t="e">
        <f t="shared" si="31"/>
        <v>#N/A</v>
      </c>
      <c r="H415" s="62">
        <f>IFERROR(VLOOKUP(B415,tbl5cc_piv!A:D,4,0),0)</f>
        <v>0</v>
      </c>
      <c r="I415" s="62">
        <f t="shared" si="32"/>
        <v>0</v>
      </c>
      <c r="J415" s="62">
        <f t="shared" si="33"/>
        <v>0</v>
      </c>
      <c r="K415" s="62">
        <f t="shared" si="34"/>
        <v>0</v>
      </c>
    </row>
    <row r="416" spans="1:11" x14ac:dyDescent="0.25">
      <c r="A416">
        <v>411</v>
      </c>
      <c r="B416">
        <f>IF(ISBLANK(A416),0,IF(AND(ISERROR(VLOOKUP(VLOOKUP(A416,ishod_substance!A:G,7,0),$B$4:B415,1,0))=TRUE,VLOOKUP(A416,ishod_substance!A:G,7,0)&gt;0),VLOOKUP(A416,ishod_substance!A:G,7,0),0))</f>
        <v>0</v>
      </c>
      <c r="C416" s="78">
        <f t="shared" si="30"/>
        <v>0</v>
      </c>
      <c r="D416" s="61" t="e">
        <f>VLOOKUP(C416,quide!A:B,2,0)</f>
        <v>#N/A</v>
      </c>
      <c r="E416" s="62" t="e">
        <f>VLOOKUP(C416,quide!$A$1:K1410,3,0)</f>
        <v>#N/A</v>
      </c>
      <c r="F416" s="62" t="e">
        <f>VLOOKUP(C416,quide!$A$1:K1410,5,0)</f>
        <v>#N/A</v>
      </c>
      <c r="G416" s="63" t="e">
        <f t="shared" si="31"/>
        <v>#N/A</v>
      </c>
      <c r="H416" s="62">
        <f>IFERROR(VLOOKUP(B416,tbl5cc_piv!A:D,4,0),0)</f>
        <v>0</v>
      </c>
      <c r="I416" s="62">
        <f t="shared" si="32"/>
        <v>0</v>
      </c>
      <c r="J416" s="62">
        <f t="shared" si="33"/>
        <v>0</v>
      </c>
      <c r="K416" s="62">
        <f t="shared" si="34"/>
        <v>0</v>
      </c>
    </row>
    <row r="417" spans="1:11" x14ac:dyDescent="0.25">
      <c r="A417">
        <v>412</v>
      </c>
      <c r="B417">
        <f>IF(ISBLANK(A417),0,IF(AND(ISERROR(VLOOKUP(VLOOKUP(A417,ishod_substance!A:G,7,0),$B$4:B416,1,0))=TRUE,VLOOKUP(A417,ishod_substance!A:G,7,0)&gt;0),VLOOKUP(A417,ishod_substance!A:G,7,0),0))</f>
        <v>0</v>
      </c>
      <c r="C417" s="78">
        <f t="shared" si="30"/>
        <v>0</v>
      </c>
      <c r="D417" s="61" t="e">
        <f>VLOOKUP(C417,quide!A:B,2,0)</f>
        <v>#N/A</v>
      </c>
      <c r="E417" s="62" t="e">
        <f>VLOOKUP(C417,quide!$A$1:K1411,3,0)</f>
        <v>#N/A</v>
      </c>
      <c r="F417" s="62" t="e">
        <f>VLOOKUP(C417,quide!$A$1:K1411,5,0)</f>
        <v>#N/A</v>
      </c>
      <c r="G417" s="63" t="e">
        <f t="shared" si="31"/>
        <v>#N/A</v>
      </c>
      <c r="H417" s="62">
        <f>IFERROR(VLOOKUP(B417,tbl5cc_piv!A:D,4,0),0)</f>
        <v>0</v>
      </c>
      <c r="I417" s="62">
        <f t="shared" si="32"/>
        <v>0</v>
      </c>
      <c r="J417" s="62">
        <f t="shared" si="33"/>
        <v>0</v>
      </c>
      <c r="K417" s="62">
        <f t="shared" si="34"/>
        <v>0</v>
      </c>
    </row>
    <row r="418" spans="1:11" x14ac:dyDescent="0.25">
      <c r="A418">
        <v>413</v>
      </c>
      <c r="B418">
        <f>IF(ISBLANK(A418),0,IF(AND(ISERROR(VLOOKUP(VLOOKUP(A418,ishod_substance!A:G,7,0),$B$4:B417,1,0))=TRUE,VLOOKUP(A418,ishod_substance!A:G,7,0)&gt;0),VLOOKUP(A418,ishod_substance!A:G,7,0),0))</f>
        <v>0</v>
      </c>
      <c r="C418" s="78">
        <f t="shared" si="30"/>
        <v>0</v>
      </c>
      <c r="D418" s="61" t="e">
        <f>VLOOKUP(C418,quide!A:B,2,0)</f>
        <v>#N/A</v>
      </c>
      <c r="E418" s="62" t="e">
        <f>VLOOKUP(C418,quide!$A$1:K1412,3,0)</f>
        <v>#N/A</v>
      </c>
      <c r="F418" s="62" t="e">
        <f>VLOOKUP(C418,quide!$A$1:K1412,5,0)</f>
        <v>#N/A</v>
      </c>
      <c r="G418" s="63" t="e">
        <f t="shared" si="31"/>
        <v>#N/A</v>
      </c>
      <c r="H418" s="62">
        <f>IFERROR(VLOOKUP(B418,tbl5cc_piv!A:D,4,0),0)</f>
        <v>0</v>
      </c>
      <c r="I418" s="62">
        <f t="shared" si="32"/>
        <v>0</v>
      </c>
      <c r="J418" s="62">
        <f t="shared" si="33"/>
        <v>0</v>
      </c>
      <c r="K418" s="62">
        <f t="shared" si="34"/>
        <v>0</v>
      </c>
    </row>
    <row r="419" spans="1:11" x14ac:dyDescent="0.25">
      <c r="A419">
        <v>414</v>
      </c>
      <c r="B419">
        <f>IF(ISBLANK(A419),0,IF(AND(ISERROR(VLOOKUP(VLOOKUP(A419,ishod_substance!A:G,7,0),$B$4:B418,1,0))=TRUE,VLOOKUP(A419,ishod_substance!A:G,7,0)&gt;0),VLOOKUP(A419,ishod_substance!A:G,7,0),0))</f>
        <v>0</v>
      </c>
      <c r="C419" s="78">
        <f t="shared" si="30"/>
        <v>0</v>
      </c>
      <c r="D419" s="61" t="e">
        <f>VLOOKUP(C419,quide!A:B,2,0)</f>
        <v>#N/A</v>
      </c>
      <c r="E419" s="62" t="e">
        <f>VLOOKUP(C419,quide!$A$1:K1413,3,0)</f>
        <v>#N/A</v>
      </c>
      <c r="F419" s="62" t="e">
        <f>VLOOKUP(C419,quide!$A$1:K1413,5,0)</f>
        <v>#N/A</v>
      </c>
      <c r="G419" s="63" t="e">
        <f t="shared" si="31"/>
        <v>#N/A</v>
      </c>
      <c r="H419" s="62">
        <f>IFERROR(VLOOKUP(B419,tbl5cc_piv!A:D,4,0),0)</f>
        <v>0</v>
      </c>
      <c r="I419" s="62">
        <f t="shared" si="32"/>
        <v>0</v>
      </c>
      <c r="J419" s="62">
        <f t="shared" si="33"/>
        <v>0</v>
      </c>
      <c r="K419" s="62">
        <f t="shared" si="34"/>
        <v>0</v>
      </c>
    </row>
    <row r="420" spans="1:11" x14ac:dyDescent="0.25">
      <c r="A420">
        <v>415</v>
      </c>
      <c r="B420">
        <f>IF(ISBLANK(A420),0,IF(AND(ISERROR(VLOOKUP(VLOOKUP(A420,ishod_substance!A:G,7,0),$B$4:B419,1,0))=TRUE,VLOOKUP(A420,ishod_substance!A:G,7,0)&gt;0),VLOOKUP(A420,ishod_substance!A:G,7,0),0))</f>
        <v>0</v>
      </c>
      <c r="C420" s="78">
        <f t="shared" si="30"/>
        <v>0</v>
      </c>
      <c r="D420" s="61" t="e">
        <f>VLOOKUP(C420,quide!A:B,2,0)</f>
        <v>#N/A</v>
      </c>
      <c r="E420" s="62" t="e">
        <f>VLOOKUP(C420,quide!$A$1:K1414,3,0)</f>
        <v>#N/A</v>
      </c>
      <c r="F420" s="62" t="e">
        <f>VLOOKUP(C420,quide!$A$1:K1414,5,0)</f>
        <v>#N/A</v>
      </c>
      <c r="G420" s="63" t="e">
        <f t="shared" si="31"/>
        <v>#N/A</v>
      </c>
      <c r="H420" s="62">
        <f>IFERROR(VLOOKUP(B420,tbl5cc_piv!A:D,4,0),0)</f>
        <v>0</v>
      </c>
      <c r="I420" s="62">
        <f t="shared" si="32"/>
        <v>0</v>
      </c>
      <c r="J420" s="62">
        <f t="shared" si="33"/>
        <v>0</v>
      </c>
      <c r="K420" s="62">
        <f t="shared" si="34"/>
        <v>0</v>
      </c>
    </row>
    <row r="421" spans="1:11" x14ac:dyDescent="0.25">
      <c r="A421">
        <v>416</v>
      </c>
      <c r="B421">
        <f>IF(ISBLANK(A421),0,IF(AND(ISERROR(VLOOKUP(VLOOKUP(A421,ishod_substance!A:G,7,0),$B$4:B420,1,0))=TRUE,VLOOKUP(A421,ishod_substance!A:G,7,0)&gt;0),VLOOKUP(A421,ishod_substance!A:G,7,0),0))</f>
        <v>0</v>
      </c>
      <c r="C421" s="78">
        <f t="shared" si="30"/>
        <v>0</v>
      </c>
      <c r="D421" s="61" t="e">
        <f>VLOOKUP(C421,quide!A:B,2,0)</f>
        <v>#N/A</v>
      </c>
      <c r="E421" s="62" t="e">
        <f>VLOOKUP(C421,quide!$A$1:K1415,3,0)</f>
        <v>#N/A</v>
      </c>
      <c r="F421" s="62" t="e">
        <f>VLOOKUP(C421,quide!$A$1:K1415,5,0)</f>
        <v>#N/A</v>
      </c>
      <c r="G421" s="63" t="e">
        <f t="shared" si="31"/>
        <v>#N/A</v>
      </c>
      <c r="H421" s="62">
        <f>IFERROR(VLOOKUP(B421,tbl5cc_piv!A:D,4,0),0)</f>
        <v>0</v>
      </c>
      <c r="I421" s="62">
        <f t="shared" si="32"/>
        <v>0</v>
      </c>
      <c r="J421" s="62">
        <f t="shared" si="33"/>
        <v>0</v>
      </c>
      <c r="K421" s="62">
        <f t="shared" si="34"/>
        <v>0</v>
      </c>
    </row>
    <row r="422" spans="1:11" x14ac:dyDescent="0.25">
      <c r="A422">
        <v>417</v>
      </c>
      <c r="B422">
        <f>IF(ISBLANK(A422),0,IF(AND(ISERROR(VLOOKUP(VLOOKUP(A422,ishod_substance!A:G,7,0),$B$4:B421,1,0))=TRUE,VLOOKUP(A422,ishod_substance!A:G,7,0)&gt;0),VLOOKUP(A422,ishod_substance!A:G,7,0),0))</f>
        <v>0</v>
      </c>
      <c r="C422" s="78">
        <f t="shared" si="30"/>
        <v>0</v>
      </c>
      <c r="D422" s="61" t="e">
        <f>VLOOKUP(C422,quide!A:B,2,0)</f>
        <v>#N/A</v>
      </c>
      <c r="E422" s="62" t="e">
        <f>VLOOKUP(C422,quide!$A$1:K1416,3,0)</f>
        <v>#N/A</v>
      </c>
      <c r="F422" s="62" t="e">
        <f>VLOOKUP(C422,quide!$A$1:K1416,5,0)</f>
        <v>#N/A</v>
      </c>
      <c r="G422" s="63" t="e">
        <f t="shared" si="31"/>
        <v>#N/A</v>
      </c>
      <c r="H422" s="62">
        <f>IFERROR(VLOOKUP(B422,tbl5cc_piv!A:D,4,0),0)</f>
        <v>0</v>
      </c>
      <c r="I422" s="62">
        <f t="shared" si="32"/>
        <v>0</v>
      </c>
      <c r="J422" s="62">
        <f t="shared" si="33"/>
        <v>0</v>
      </c>
      <c r="K422" s="62">
        <f t="shared" si="34"/>
        <v>0</v>
      </c>
    </row>
    <row r="423" spans="1:11" x14ac:dyDescent="0.25">
      <c r="A423">
        <v>418</v>
      </c>
      <c r="B423">
        <f>IF(ISBLANK(A423),0,IF(AND(ISERROR(VLOOKUP(VLOOKUP(A423,ishod_substance!A:G,7,0),$B$4:B422,1,0))=TRUE,VLOOKUP(A423,ishod_substance!A:G,7,0)&gt;0),VLOOKUP(A423,ishod_substance!A:G,7,0),0))</f>
        <v>0</v>
      </c>
      <c r="C423" s="78">
        <f t="shared" si="30"/>
        <v>0</v>
      </c>
      <c r="D423" s="61" t="e">
        <f>VLOOKUP(C423,quide!A:B,2,0)</f>
        <v>#N/A</v>
      </c>
      <c r="E423" s="62" t="e">
        <f>VLOOKUP(C423,quide!$A$1:K1417,3,0)</f>
        <v>#N/A</v>
      </c>
      <c r="F423" s="62" t="e">
        <f>VLOOKUP(C423,quide!$A$1:K1417,5,0)</f>
        <v>#N/A</v>
      </c>
      <c r="G423" s="63" t="e">
        <f t="shared" si="31"/>
        <v>#N/A</v>
      </c>
      <c r="H423" s="62">
        <f>IFERROR(VLOOKUP(B423,tbl5cc_piv!A:D,4,0),0)</f>
        <v>0</v>
      </c>
      <c r="I423" s="62">
        <f t="shared" si="32"/>
        <v>0</v>
      </c>
      <c r="J423" s="62">
        <f t="shared" si="33"/>
        <v>0</v>
      </c>
      <c r="K423" s="62">
        <f t="shared" si="34"/>
        <v>0</v>
      </c>
    </row>
    <row r="424" spans="1:11" x14ac:dyDescent="0.25">
      <c r="A424">
        <v>419</v>
      </c>
      <c r="B424">
        <f>IF(ISBLANK(A424),0,IF(AND(ISERROR(VLOOKUP(VLOOKUP(A424,ishod_substance!A:G,7,0),$B$4:B423,1,0))=TRUE,VLOOKUP(A424,ishod_substance!A:G,7,0)&gt;0),VLOOKUP(A424,ishod_substance!A:G,7,0),0))</f>
        <v>0</v>
      </c>
      <c r="C424" s="78">
        <f t="shared" si="30"/>
        <v>0</v>
      </c>
      <c r="D424" s="61" t="e">
        <f>VLOOKUP(C424,quide!A:B,2,0)</f>
        <v>#N/A</v>
      </c>
      <c r="E424" s="62" t="e">
        <f>VLOOKUP(C424,quide!$A$1:K1418,3,0)</f>
        <v>#N/A</v>
      </c>
      <c r="F424" s="62" t="e">
        <f>VLOOKUP(C424,quide!$A$1:K1418,5,0)</f>
        <v>#N/A</v>
      </c>
      <c r="G424" s="63" t="e">
        <f t="shared" si="31"/>
        <v>#N/A</v>
      </c>
      <c r="H424" s="62">
        <f>IFERROR(VLOOKUP(B424,tbl5cc_piv!A:D,4,0),0)</f>
        <v>0</v>
      </c>
      <c r="I424" s="62">
        <f t="shared" si="32"/>
        <v>0</v>
      </c>
      <c r="J424" s="62">
        <f t="shared" si="33"/>
        <v>0</v>
      </c>
      <c r="K424" s="62">
        <f t="shared" si="34"/>
        <v>0</v>
      </c>
    </row>
    <row r="425" spans="1:11" x14ac:dyDescent="0.25">
      <c r="A425">
        <v>420</v>
      </c>
      <c r="B425">
        <f>IF(ISBLANK(A425),0,IF(AND(ISERROR(VLOOKUP(VLOOKUP(A425,ishod_substance!A:G,7,0),$B$4:B424,1,0))=TRUE,VLOOKUP(A425,ishod_substance!A:G,7,0)&gt;0),VLOOKUP(A425,ishod_substance!A:G,7,0),0))</f>
        <v>0</v>
      </c>
      <c r="C425" s="78">
        <f t="shared" si="30"/>
        <v>0</v>
      </c>
      <c r="D425" s="61" t="e">
        <f>VLOOKUP(C425,quide!A:B,2,0)</f>
        <v>#N/A</v>
      </c>
      <c r="E425" s="62" t="e">
        <f>VLOOKUP(C425,quide!$A$1:K1419,3,0)</f>
        <v>#N/A</v>
      </c>
      <c r="F425" s="62" t="e">
        <f>VLOOKUP(C425,quide!$A$1:K1419,5,0)</f>
        <v>#N/A</v>
      </c>
      <c r="G425" s="63" t="e">
        <f t="shared" si="31"/>
        <v>#N/A</v>
      </c>
      <c r="H425" s="62">
        <f>IFERROR(VLOOKUP(B425,tbl5cc_piv!A:D,4,0),0)</f>
        <v>0</v>
      </c>
      <c r="I425" s="62">
        <f t="shared" si="32"/>
        <v>0</v>
      </c>
      <c r="J425" s="62">
        <f t="shared" si="33"/>
        <v>0</v>
      </c>
      <c r="K425" s="62">
        <f t="shared" si="34"/>
        <v>0</v>
      </c>
    </row>
    <row r="426" spans="1:11" x14ac:dyDescent="0.25">
      <c r="A426">
        <v>421</v>
      </c>
      <c r="B426">
        <f>IF(ISBLANK(A426),0,IF(AND(ISERROR(VLOOKUP(VLOOKUP(A426,ishod_substance!A:G,7,0),$B$4:B425,1,0))=TRUE,VLOOKUP(A426,ishod_substance!A:G,7,0)&gt;0),VLOOKUP(A426,ishod_substance!A:G,7,0),0))</f>
        <v>0</v>
      </c>
      <c r="C426" s="78">
        <f t="shared" si="30"/>
        <v>0</v>
      </c>
      <c r="D426" s="61" t="e">
        <f>VLOOKUP(C426,quide!A:B,2,0)</f>
        <v>#N/A</v>
      </c>
      <c r="E426" s="62" t="e">
        <f>VLOOKUP(C426,quide!$A$1:K1420,3,0)</f>
        <v>#N/A</v>
      </c>
      <c r="F426" s="62" t="e">
        <f>VLOOKUP(C426,quide!$A$1:K1420,5,0)</f>
        <v>#N/A</v>
      </c>
      <c r="G426" s="63" t="e">
        <f t="shared" si="31"/>
        <v>#N/A</v>
      </c>
      <c r="H426" s="62">
        <f>IFERROR(VLOOKUP(B426,tbl5cc_piv!A:D,4,0),0)</f>
        <v>0</v>
      </c>
      <c r="I426" s="62">
        <f t="shared" si="32"/>
        <v>0</v>
      </c>
      <c r="J426" s="62">
        <f t="shared" si="33"/>
        <v>0</v>
      </c>
      <c r="K426" s="62">
        <f t="shared" si="34"/>
        <v>0</v>
      </c>
    </row>
    <row r="427" spans="1:11" x14ac:dyDescent="0.25">
      <c r="A427">
        <v>422</v>
      </c>
      <c r="B427">
        <f>IF(ISBLANK(A427),0,IF(AND(ISERROR(VLOOKUP(VLOOKUP(A427,ishod_substance!A:G,7,0),$B$4:B426,1,0))=TRUE,VLOOKUP(A427,ishod_substance!A:G,7,0)&gt;0),VLOOKUP(A427,ishod_substance!A:G,7,0),0))</f>
        <v>0</v>
      </c>
      <c r="C427" s="78">
        <f t="shared" si="30"/>
        <v>0</v>
      </c>
      <c r="D427" s="61" t="e">
        <f>VLOOKUP(C427,quide!A:B,2,0)</f>
        <v>#N/A</v>
      </c>
      <c r="E427" s="62" t="e">
        <f>VLOOKUP(C427,quide!$A$1:K1421,3,0)</f>
        <v>#N/A</v>
      </c>
      <c r="F427" s="62" t="e">
        <f>VLOOKUP(C427,quide!$A$1:K1421,5,0)</f>
        <v>#N/A</v>
      </c>
      <c r="G427" s="63" t="e">
        <f t="shared" si="31"/>
        <v>#N/A</v>
      </c>
      <c r="H427" s="62">
        <f>IFERROR(VLOOKUP(B427,tbl5cc_piv!A:D,4,0),0)</f>
        <v>0</v>
      </c>
      <c r="I427" s="62">
        <f t="shared" si="32"/>
        <v>0</v>
      </c>
      <c r="J427" s="62">
        <f t="shared" si="33"/>
        <v>0</v>
      </c>
      <c r="K427" s="62">
        <f t="shared" si="34"/>
        <v>0</v>
      </c>
    </row>
    <row r="428" spans="1:11" x14ac:dyDescent="0.25">
      <c r="A428">
        <v>423</v>
      </c>
      <c r="B428">
        <f>IF(ISBLANK(A428),0,IF(AND(ISERROR(VLOOKUP(VLOOKUP(A428,ishod_substance!A:G,7,0),$B$4:B427,1,0))=TRUE,VLOOKUP(A428,ishod_substance!A:G,7,0)&gt;0),VLOOKUP(A428,ishod_substance!A:G,7,0),0))</f>
        <v>0</v>
      </c>
      <c r="C428" s="78">
        <f t="shared" si="30"/>
        <v>0</v>
      </c>
      <c r="D428" s="61" t="e">
        <f>VLOOKUP(C428,quide!A:B,2,0)</f>
        <v>#N/A</v>
      </c>
      <c r="E428" s="62" t="e">
        <f>VLOOKUP(C428,quide!$A$1:K1422,3,0)</f>
        <v>#N/A</v>
      </c>
      <c r="F428" s="62" t="e">
        <f>VLOOKUP(C428,quide!$A$1:K1422,5,0)</f>
        <v>#N/A</v>
      </c>
      <c r="G428" s="63" t="e">
        <f t="shared" si="31"/>
        <v>#N/A</v>
      </c>
      <c r="H428" s="62">
        <f>IFERROR(VLOOKUP(B428,tbl5cc_piv!A:D,4,0),0)</f>
        <v>0</v>
      </c>
      <c r="I428" s="62">
        <f t="shared" si="32"/>
        <v>0</v>
      </c>
      <c r="J428" s="62">
        <f t="shared" si="33"/>
        <v>0</v>
      </c>
      <c r="K428" s="62">
        <f t="shared" si="34"/>
        <v>0</v>
      </c>
    </row>
    <row r="429" spans="1:11" x14ac:dyDescent="0.25">
      <c r="A429">
        <v>424</v>
      </c>
      <c r="B429">
        <f>IF(ISBLANK(A429),0,IF(AND(ISERROR(VLOOKUP(VLOOKUP(A429,ishod_substance!A:G,7,0),$B$4:B428,1,0))=TRUE,VLOOKUP(A429,ishod_substance!A:G,7,0)&gt;0),VLOOKUP(A429,ishod_substance!A:G,7,0),0))</f>
        <v>0</v>
      </c>
      <c r="C429" s="78">
        <f t="shared" si="30"/>
        <v>0</v>
      </c>
      <c r="D429" s="61" t="e">
        <f>VLOOKUP(C429,quide!A:B,2,0)</f>
        <v>#N/A</v>
      </c>
      <c r="E429" s="62" t="e">
        <f>VLOOKUP(C429,quide!$A$1:K1423,3,0)</f>
        <v>#N/A</v>
      </c>
      <c r="F429" s="62" t="e">
        <f>VLOOKUP(C429,quide!$A$1:K1423,5,0)</f>
        <v>#N/A</v>
      </c>
      <c r="G429" s="63" t="e">
        <f t="shared" si="31"/>
        <v>#N/A</v>
      </c>
      <c r="H429" s="62">
        <f>IFERROR(VLOOKUP(B429,tbl5cc_piv!A:D,4,0),0)</f>
        <v>0</v>
      </c>
      <c r="I429" s="62">
        <f t="shared" si="32"/>
        <v>0</v>
      </c>
      <c r="J429" s="62">
        <f t="shared" si="33"/>
        <v>0</v>
      </c>
      <c r="K429" s="62">
        <f t="shared" si="34"/>
        <v>0</v>
      </c>
    </row>
    <row r="430" spans="1:11" x14ac:dyDescent="0.25">
      <c r="A430">
        <v>425</v>
      </c>
      <c r="B430">
        <f>IF(ISBLANK(A430),0,IF(AND(ISERROR(VLOOKUP(VLOOKUP(A430,ishod_substance!A:G,7,0),$B$4:B429,1,0))=TRUE,VLOOKUP(A430,ishod_substance!A:G,7,0)&gt;0),VLOOKUP(A430,ishod_substance!A:G,7,0),0))</f>
        <v>0</v>
      </c>
      <c r="C430" s="78">
        <f t="shared" si="30"/>
        <v>0</v>
      </c>
      <c r="D430" s="61" t="e">
        <f>VLOOKUP(C430,quide!A:B,2,0)</f>
        <v>#N/A</v>
      </c>
      <c r="E430" s="62" t="e">
        <f>VLOOKUP(C430,quide!$A$1:K1424,3,0)</f>
        <v>#N/A</v>
      </c>
      <c r="F430" s="62" t="e">
        <f>VLOOKUP(C430,quide!$A$1:K1424,5,0)</f>
        <v>#N/A</v>
      </c>
      <c r="G430" s="63" t="e">
        <f t="shared" si="31"/>
        <v>#N/A</v>
      </c>
      <c r="H430" s="62">
        <f>IFERROR(VLOOKUP(B430,tbl5cc_piv!A:D,4,0),0)</f>
        <v>0</v>
      </c>
      <c r="I430" s="62">
        <f t="shared" si="32"/>
        <v>0</v>
      </c>
      <c r="J430" s="62">
        <f t="shared" si="33"/>
        <v>0</v>
      </c>
      <c r="K430" s="62">
        <f t="shared" si="34"/>
        <v>0</v>
      </c>
    </row>
    <row r="431" spans="1:11" x14ac:dyDescent="0.25">
      <c r="A431">
        <v>426</v>
      </c>
      <c r="B431">
        <f>IF(ISBLANK(A431),0,IF(AND(ISERROR(VLOOKUP(VLOOKUP(A431,ishod_substance!A:G,7,0),$B$4:B430,1,0))=TRUE,VLOOKUP(A431,ishod_substance!A:G,7,0)&gt;0),VLOOKUP(A431,ishod_substance!A:G,7,0),0))</f>
        <v>0</v>
      </c>
      <c r="C431" s="78">
        <f t="shared" si="30"/>
        <v>0</v>
      </c>
      <c r="D431" s="61" t="e">
        <f>VLOOKUP(C431,quide!A:B,2,0)</f>
        <v>#N/A</v>
      </c>
      <c r="E431" s="62" t="e">
        <f>VLOOKUP(C431,quide!$A$1:K1425,3,0)</f>
        <v>#N/A</v>
      </c>
      <c r="F431" s="62" t="e">
        <f>VLOOKUP(C431,quide!$A$1:K1425,5,0)</f>
        <v>#N/A</v>
      </c>
      <c r="G431" s="63" t="e">
        <f t="shared" si="31"/>
        <v>#N/A</v>
      </c>
      <c r="H431" s="62">
        <f>IFERROR(VLOOKUP(B431,tbl5cc_piv!A:D,4,0),0)</f>
        <v>0</v>
      </c>
      <c r="I431" s="62">
        <f t="shared" si="32"/>
        <v>0</v>
      </c>
      <c r="J431" s="62">
        <f t="shared" si="33"/>
        <v>0</v>
      </c>
      <c r="K431" s="62">
        <f t="shared" si="34"/>
        <v>0</v>
      </c>
    </row>
    <row r="432" spans="1:11" x14ac:dyDescent="0.25">
      <c r="A432">
        <v>427</v>
      </c>
      <c r="B432">
        <f>IF(ISBLANK(A432),0,IF(AND(ISERROR(VLOOKUP(VLOOKUP(A432,ishod_substance!A:G,7,0),$B$4:B431,1,0))=TRUE,VLOOKUP(A432,ishod_substance!A:G,7,0)&gt;0),VLOOKUP(A432,ishod_substance!A:G,7,0),0))</f>
        <v>0</v>
      </c>
      <c r="C432" s="78">
        <f t="shared" si="30"/>
        <v>0</v>
      </c>
      <c r="D432" s="61" t="e">
        <f>VLOOKUP(C432,quide!A:B,2,0)</f>
        <v>#N/A</v>
      </c>
      <c r="E432" s="62" t="e">
        <f>VLOOKUP(C432,quide!$A$1:K1426,3,0)</f>
        <v>#N/A</v>
      </c>
      <c r="F432" s="62" t="e">
        <f>VLOOKUP(C432,quide!$A$1:K1426,5,0)</f>
        <v>#N/A</v>
      </c>
      <c r="G432" s="63" t="e">
        <f t="shared" si="31"/>
        <v>#N/A</v>
      </c>
      <c r="H432" s="62">
        <f>IFERROR(VLOOKUP(B432,tbl5cc_piv!A:D,4,0),0)</f>
        <v>0</v>
      </c>
      <c r="I432" s="62">
        <f t="shared" si="32"/>
        <v>0</v>
      </c>
      <c r="J432" s="62">
        <f t="shared" si="33"/>
        <v>0</v>
      </c>
      <c r="K432" s="62">
        <f t="shared" si="34"/>
        <v>0</v>
      </c>
    </row>
    <row r="433" spans="1:11" x14ac:dyDescent="0.25">
      <c r="A433">
        <v>428</v>
      </c>
      <c r="B433">
        <f>IF(ISBLANK(A433),0,IF(AND(ISERROR(VLOOKUP(VLOOKUP(A433,ishod_substance!A:G,7,0),$B$4:B432,1,0))=TRUE,VLOOKUP(A433,ishod_substance!A:G,7,0)&gt;0),VLOOKUP(A433,ishod_substance!A:G,7,0),0))</f>
        <v>0</v>
      </c>
      <c r="C433" s="78">
        <f t="shared" si="30"/>
        <v>0</v>
      </c>
      <c r="D433" s="61" t="e">
        <f>VLOOKUP(C433,quide!A:B,2,0)</f>
        <v>#N/A</v>
      </c>
      <c r="E433" s="62" t="e">
        <f>VLOOKUP(C433,quide!$A$1:K1427,3,0)</f>
        <v>#N/A</v>
      </c>
      <c r="F433" s="62" t="e">
        <f>VLOOKUP(C433,quide!$A$1:K1427,5,0)</f>
        <v>#N/A</v>
      </c>
      <c r="G433" s="63" t="e">
        <f t="shared" si="31"/>
        <v>#N/A</v>
      </c>
      <c r="H433" s="62">
        <f>IFERROR(VLOOKUP(B433,tbl5cc_piv!A:D,4,0),0)</f>
        <v>0</v>
      </c>
      <c r="I433" s="62">
        <f t="shared" si="32"/>
        <v>0</v>
      </c>
      <c r="J433" s="62">
        <f t="shared" si="33"/>
        <v>0</v>
      </c>
      <c r="K433" s="62">
        <f t="shared" si="34"/>
        <v>0</v>
      </c>
    </row>
    <row r="434" spans="1:11" x14ac:dyDescent="0.25">
      <c r="A434">
        <v>429</v>
      </c>
      <c r="B434">
        <f>IF(ISBLANK(A434),0,IF(AND(ISERROR(VLOOKUP(VLOOKUP(A434,ishod_substance!A:G,7,0),$B$4:B433,1,0))=TRUE,VLOOKUP(A434,ishod_substance!A:G,7,0)&gt;0),VLOOKUP(A434,ishod_substance!A:G,7,0),0))</f>
        <v>0</v>
      </c>
      <c r="C434" s="78">
        <f t="shared" si="30"/>
        <v>0</v>
      </c>
      <c r="D434" s="61" t="e">
        <f>VLOOKUP(C434,quide!A:B,2,0)</f>
        <v>#N/A</v>
      </c>
      <c r="E434" s="62" t="e">
        <f>VLOOKUP(C434,quide!$A$1:K1428,3,0)</f>
        <v>#N/A</v>
      </c>
      <c r="F434" s="62" t="e">
        <f>VLOOKUP(C434,quide!$A$1:K1428,5,0)</f>
        <v>#N/A</v>
      </c>
      <c r="G434" s="63" t="e">
        <f t="shared" si="31"/>
        <v>#N/A</v>
      </c>
      <c r="H434" s="62">
        <f>IFERROR(VLOOKUP(B434,tbl5cc_piv!A:D,4,0),0)</f>
        <v>0</v>
      </c>
      <c r="I434" s="62">
        <f t="shared" si="32"/>
        <v>0</v>
      </c>
      <c r="J434" s="62">
        <f t="shared" si="33"/>
        <v>0</v>
      </c>
      <c r="K434" s="62">
        <f t="shared" si="34"/>
        <v>0</v>
      </c>
    </row>
    <row r="435" spans="1:11" x14ac:dyDescent="0.25">
      <c r="A435">
        <v>430</v>
      </c>
      <c r="B435">
        <f>IF(ISBLANK(A435),0,IF(AND(ISERROR(VLOOKUP(VLOOKUP(A435,ishod_substance!A:G,7,0),$B$4:B434,1,0))=TRUE,VLOOKUP(A435,ishod_substance!A:G,7,0)&gt;0),VLOOKUP(A435,ishod_substance!A:G,7,0),0))</f>
        <v>0</v>
      </c>
      <c r="C435" s="78">
        <f t="shared" si="30"/>
        <v>0</v>
      </c>
      <c r="D435" s="61" t="e">
        <f>VLOOKUP(C435,quide!A:B,2,0)</f>
        <v>#N/A</v>
      </c>
      <c r="E435" s="62" t="e">
        <f>VLOOKUP(C435,quide!$A$1:K1429,3,0)</f>
        <v>#N/A</v>
      </c>
      <c r="F435" s="62" t="e">
        <f>VLOOKUP(C435,quide!$A$1:K1429,5,0)</f>
        <v>#N/A</v>
      </c>
      <c r="G435" s="63" t="e">
        <f t="shared" si="31"/>
        <v>#N/A</v>
      </c>
      <c r="H435" s="62">
        <f>IFERROR(VLOOKUP(B435,tbl5cc_piv!A:D,4,0),0)</f>
        <v>0</v>
      </c>
      <c r="I435" s="62">
        <f t="shared" si="32"/>
        <v>0</v>
      </c>
      <c r="J435" s="62">
        <f t="shared" si="33"/>
        <v>0</v>
      </c>
      <c r="K435" s="62">
        <f t="shared" si="34"/>
        <v>0</v>
      </c>
    </row>
    <row r="436" spans="1:11" x14ac:dyDescent="0.25">
      <c r="A436">
        <v>431</v>
      </c>
      <c r="B436">
        <f>IF(ISBLANK(A436),0,IF(AND(ISERROR(VLOOKUP(VLOOKUP(A436,ishod_substance!A:G,7,0),$B$4:B435,1,0))=TRUE,VLOOKUP(A436,ishod_substance!A:G,7,0)&gt;0),VLOOKUP(A436,ishod_substance!A:G,7,0),0))</f>
        <v>0</v>
      </c>
      <c r="C436" s="78">
        <f t="shared" si="30"/>
        <v>0</v>
      </c>
      <c r="D436" s="61" t="e">
        <f>VLOOKUP(C436,quide!A:B,2,0)</f>
        <v>#N/A</v>
      </c>
      <c r="E436" s="62" t="e">
        <f>VLOOKUP(C436,quide!$A$1:K1430,3,0)</f>
        <v>#N/A</v>
      </c>
      <c r="F436" s="62" t="e">
        <f>VLOOKUP(C436,quide!$A$1:K1430,5,0)</f>
        <v>#N/A</v>
      </c>
      <c r="G436" s="63" t="e">
        <f t="shared" si="31"/>
        <v>#N/A</v>
      </c>
      <c r="H436" s="62">
        <f>IFERROR(VLOOKUP(B436,tbl5cc_piv!A:D,4,0),0)</f>
        <v>0</v>
      </c>
      <c r="I436" s="62">
        <f t="shared" si="32"/>
        <v>0</v>
      </c>
      <c r="J436" s="62">
        <f t="shared" si="33"/>
        <v>0</v>
      </c>
      <c r="K436" s="62">
        <f t="shared" si="34"/>
        <v>0</v>
      </c>
    </row>
    <row r="437" spans="1:11" x14ac:dyDescent="0.25">
      <c r="A437">
        <v>432</v>
      </c>
      <c r="B437">
        <f>IF(ISBLANK(A437),0,IF(AND(ISERROR(VLOOKUP(VLOOKUP(A437,ishod_substance!A:G,7,0),$B$4:B436,1,0))=TRUE,VLOOKUP(A437,ishod_substance!A:G,7,0)&gt;0),VLOOKUP(A437,ishod_substance!A:G,7,0),0))</f>
        <v>0</v>
      </c>
      <c r="C437" s="78">
        <f t="shared" si="30"/>
        <v>0</v>
      </c>
      <c r="D437" s="61" t="e">
        <f>VLOOKUP(C437,quide!A:B,2,0)</f>
        <v>#N/A</v>
      </c>
      <c r="E437" s="62" t="e">
        <f>VLOOKUP(C437,quide!$A$1:K1431,3,0)</f>
        <v>#N/A</v>
      </c>
      <c r="F437" s="62" t="e">
        <f>VLOOKUP(C437,quide!$A$1:K1431,5,0)</f>
        <v>#N/A</v>
      </c>
      <c r="G437" s="63" t="e">
        <f t="shared" si="31"/>
        <v>#N/A</v>
      </c>
      <c r="H437" s="62">
        <f>IFERROR(VLOOKUP(B437,tbl5cc_piv!A:D,4,0),0)</f>
        <v>0</v>
      </c>
      <c r="I437" s="62">
        <f t="shared" si="32"/>
        <v>0</v>
      </c>
      <c r="J437" s="62">
        <f t="shared" si="33"/>
        <v>0</v>
      </c>
      <c r="K437" s="62">
        <f t="shared" si="34"/>
        <v>0</v>
      </c>
    </row>
    <row r="438" spans="1:11" x14ac:dyDescent="0.25">
      <c r="A438">
        <v>433</v>
      </c>
      <c r="B438">
        <f>IF(ISBLANK(A438),0,IF(AND(ISERROR(VLOOKUP(VLOOKUP(A438,ishod_substance!A:G,7,0),$B$4:B437,1,0))=TRUE,VLOOKUP(A438,ishod_substance!A:G,7,0)&gt;0),VLOOKUP(A438,ishod_substance!A:G,7,0),0))</f>
        <v>0</v>
      </c>
      <c r="C438" s="78">
        <f t="shared" si="30"/>
        <v>0</v>
      </c>
      <c r="D438" s="61" t="e">
        <f>VLOOKUP(C438,quide!A:B,2,0)</f>
        <v>#N/A</v>
      </c>
      <c r="E438" s="62" t="e">
        <f>VLOOKUP(C438,quide!$A$1:K1432,3,0)</f>
        <v>#N/A</v>
      </c>
      <c r="F438" s="62" t="e">
        <f>VLOOKUP(C438,quide!$A$1:K1432,5,0)</f>
        <v>#N/A</v>
      </c>
      <c r="G438" s="63" t="e">
        <f t="shared" si="31"/>
        <v>#N/A</v>
      </c>
      <c r="H438" s="62">
        <f>IFERROR(VLOOKUP(B438,tbl5cc_piv!A:D,4,0),0)</f>
        <v>0</v>
      </c>
      <c r="I438" s="62">
        <f t="shared" si="32"/>
        <v>0</v>
      </c>
      <c r="J438" s="62">
        <f t="shared" si="33"/>
        <v>0</v>
      </c>
      <c r="K438" s="62">
        <f t="shared" si="34"/>
        <v>0</v>
      </c>
    </row>
    <row r="439" spans="1:11" x14ac:dyDescent="0.25">
      <c r="A439">
        <v>434</v>
      </c>
      <c r="B439" t="e">
        <f>IF(ISBLANK(A439),0,IF(AND(ISERROR(VLOOKUP(VLOOKUP(A439,ishod_substance!A:G,7,0),$B$4:B438,1,0))=TRUE,VLOOKUP(A439,ishod_substance!A:G,7,0)&gt;0),VLOOKUP(A439,ishod_substance!A:G,7,0),0))</f>
        <v>#N/A</v>
      </c>
      <c r="C439" s="78" t="e">
        <f t="shared" si="30"/>
        <v>#N/A</v>
      </c>
      <c r="D439" s="61" t="e">
        <f>VLOOKUP(C439,quide!A:B,2,0)</f>
        <v>#N/A</v>
      </c>
      <c r="E439" s="62" t="e">
        <f>VLOOKUP(C439,quide!$A$1:K1433,3,0)</f>
        <v>#N/A</v>
      </c>
      <c r="F439" s="62" t="e">
        <f>VLOOKUP(C439,quide!$A$1:K1433,5,0)</f>
        <v>#N/A</v>
      </c>
      <c r="G439" s="63" t="e">
        <f t="shared" si="31"/>
        <v>#N/A</v>
      </c>
      <c r="H439" s="62">
        <f>IFERROR(VLOOKUP(B439,tbl5cc_piv!A:D,4,0),0)</f>
        <v>0</v>
      </c>
      <c r="I439" s="62">
        <f t="shared" si="32"/>
        <v>0</v>
      </c>
      <c r="J439" s="62">
        <f t="shared" si="33"/>
        <v>0</v>
      </c>
      <c r="K439" s="62">
        <f t="shared" si="34"/>
        <v>0</v>
      </c>
    </row>
    <row r="440" spans="1:11" x14ac:dyDescent="0.25">
      <c r="A440">
        <v>435</v>
      </c>
      <c r="B440" t="e">
        <f>IF(ISBLANK(A440),0,IF(AND(ISERROR(VLOOKUP(VLOOKUP(A440,ishod_substance!A:G,7,0),$B$4:B439,1,0))=TRUE,VLOOKUP(A440,ishod_substance!A:G,7,0)&gt;0),VLOOKUP(A440,ishod_substance!A:G,7,0),0))</f>
        <v>#N/A</v>
      </c>
      <c r="C440" s="78" t="e">
        <f t="shared" si="30"/>
        <v>#N/A</v>
      </c>
      <c r="D440" s="61" t="e">
        <f>VLOOKUP(C440,quide!A:B,2,0)</f>
        <v>#N/A</v>
      </c>
      <c r="E440" s="62" t="e">
        <f>VLOOKUP(C440,quide!$A$1:K1434,3,0)</f>
        <v>#N/A</v>
      </c>
      <c r="F440" s="62" t="e">
        <f>VLOOKUP(C440,quide!$A$1:K1434,5,0)</f>
        <v>#N/A</v>
      </c>
      <c r="G440" s="63" t="e">
        <f t="shared" si="31"/>
        <v>#N/A</v>
      </c>
      <c r="H440" s="62">
        <f>IFERROR(VLOOKUP(B440,tbl5cc_piv!A:D,4,0),0)</f>
        <v>0</v>
      </c>
      <c r="I440" s="62">
        <f t="shared" si="32"/>
        <v>0</v>
      </c>
      <c r="J440" s="62">
        <f t="shared" si="33"/>
        <v>0</v>
      </c>
      <c r="K440" s="62">
        <f t="shared" si="34"/>
        <v>0</v>
      </c>
    </row>
    <row r="441" spans="1:11" x14ac:dyDescent="0.25">
      <c r="A441">
        <v>436</v>
      </c>
      <c r="B441" t="e">
        <f>IF(ISBLANK(A441),0,IF(AND(ISERROR(VLOOKUP(VLOOKUP(A441,ishod_substance!A:G,7,0),$B$4:B440,1,0))=TRUE,VLOOKUP(A441,ishod_substance!A:G,7,0)&gt;0),VLOOKUP(A441,ishod_substance!A:G,7,0),0))</f>
        <v>#N/A</v>
      </c>
      <c r="C441" s="78" t="e">
        <f t="shared" si="30"/>
        <v>#N/A</v>
      </c>
      <c r="D441" s="61" t="e">
        <f>VLOOKUP(C441,quide!A:B,2,0)</f>
        <v>#N/A</v>
      </c>
      <c r="E441" s="62" t="e">
        <f>VLOOKUP(C441,quide!$A$1:K1435,3,0)</f>
        <v>#N/A</v>
      </c>
      <c r="F441" s="62" t="e">
        <f>VLOOKUP(C441,quide!$A$1:K1435,5,0)</f>
        <v>#N/A</v>
      </c>
      <c r="G441" s="63" t="e">
        <f t="shared" si="31"/>
        <v>#N/A</v>
      </c>
      <c r="H441" s="62">
        <f>IFERROR(VLOOKUP(B441,tbl5cc_piv!A:D,4,0),0)</f>
        <v>0</v>
      </c>
      <c r="I441" s="62">
        <f t="shared" si="32"/>
        <v>0</v>
      </c>
      <c r="J441" s="62">
        <f t="shared" si="33"/>
        <v>0</v>
      </c>
      <c r="K441" s="62">
        <f t="shared" si="34"/>
        <v>0</v>
      </c>
    </row>
    <row r="442" spans="1:11" x14ac:dyDescent="0.25">
      <c r="A442">
        <v>437</v>
      </c>
      <c r="B442" t="e">
        <f>IF(ISBLANK(A442),0,IF(AND(ISERROR(VLOOKUP(VLOOKUP(A442,ishod_substance!A:G,7,0),$B$4:B441,1,0))=TRUE,VLOOKUP(A442,ishod_substance!A:G,7,0)&gt;0),VLOOKUP(A442,ishod_substance!A:G,7,0),0))</f>
        <v>#N/A</v>
      </c>
      <c r="C442" s="78" t="e">
        <f t="shared" si="30"/>
        <v>#N/A</v>
      </c>
      <c r="D442" s="61" t="e">
        <f>VLOOKUP(C442,quide!A:B,2,0)</f>
        <v>#N/A</v>
      </c>
      <c r="E442" s="62" t="e">
        <f>VLOOKUP(C442,quide!$A$1:K1436,3,0)</f>
        <v>#N/A</v>
      </c>
      <c r="F442" s="62" t="e">
        <f>VLOOKUP(C442,quide!$A$1:K1436,5,0)</f>
        <v>#N/A</v>
      </c>
      <c r="G442" s="63" t="e">
        <f t="shared" si="31"/>
        <v>#N/A</v>
      </c>
      <c r="H442" s="62">
        <f>IFERROR(VLOOKUP(B442,tbl5cc_piv!A:D,4,0),0)</f>
        <v>0</v>
      </c>
      <c r="I442" s="62">
        <f t="shared" si="32"/>
        <v>0</v>
      </c>
      <c r="J442" s="62">
        <f t="shared" si="33"/>
        <v>0</v>
      </c>
      <c r="K442" s="62">
        <f t="shared" si="34"/>
        <v>0</v>
      </c>
    </row>
    <row r="443" spans="1:11" x14ac:dyDescent="0.25">
      <c r="A443">
        <v>438</v>
      </c>
      <c r="B443" t="e">
        <f>IF(ISBLANK(A443),0,IF(AND(ISERROR(VLOOKUP(VLOOKUP(A443,ishod_substance!A:G,7,0),$B$4:B442,1,0))=TRUE,VLOOKUP(A443,ishod_substance!A:G,7,0)&gt;0),VLOOKUP(A443,ishod_substance!A:G,7,0),0))</f>
        <v>#N/A</v>
      </c>
      <c r="C443" s="78" t="e">
        <f t="shared" si="30"/>
        <v>#N/A</v>
      </c>
      <c r="D443" s="61" t="e">
        <f>VLOOKUP(C443,quide!A:B,2,0)</f>
        <v>#N/A</v>
      </c>
      <c r="E443" s="62" t="e">
        <f>VLOOKUP(C443,quide!$A$1:K1437,3,0)</f>
        <v>#N/A</v>
      </c>
      <c r="F443" s="62" t="e">
        <f>VLOOKUP(C443,quide!$A$1:K1437,5,0)</f>
        <v>#N/A</v>
      </c>
      <c r="G443" s="63" t="e">
        <f t="shared" si="31"/>
        <v>#N/A</v>
      </c>
      <c r="H443" s="62">
        <f>IFERROR(VLOOKUP(B443,tbl5cc_piv!A:D,4,0),0)</f>
        <v>0</v>
      </c>
      <c r="I443" s="62">
        <f t="shared" si="32"/>
        <v>0</v>
      </c>
      <c r="J443" s="62">
        <f t="shared" si="33"/>
        <v>0</v>
      </c>
      <c r="K443" s="62">
        <f t="shared" si="34"/>
        <v>0</v>
      </c>
    </row>
    <row r="444" spans="1:11" x14ac:dyDescent="0.25">
      <c r="A444">
        <v>439</v>
      </c>
      <c r="B444" t="e">
        <f>IF(ISBLANK(A444),0,IF(AND(ISERROR(VLOOKUP(VLOOKUP(A444,ishod_substance!A:G,7,0),$B$4:B443,1,0))=TRUE,VLOOKUP(A444,ishod_substance!A:G,7,0)&gt;0),VLOOKUP(A444,ishod_substance!A:G,7,0),0))</f>
        <v>#N/A</v>
      </c>
      <c r="C444" s="78" t="e">
        <f t="shared" si="30"/>
        <v>#N/A</v>
      </c>
      <c r="D444" s="61" t="e">
        <f>VLOOKUP(C444,quide!A:B,2,0)</f>
        <v>#N/A</v>
      </c>
      <c r="E444" s="62" t="e">
        <f>VLOOKUP(C444,quide!$A$1:K1438,3,0)</f>
        <v>#N/A</v>
      </c>
      <c r="F444" s="62" t="e">
        <f>VLOOKUP(C444,quide!$A$1:K1438,5,0)</f>
        <v>#N/A</v>
      </c>
      <c r="G444" s="63" t="e">
        <f t="shared" si="31"/>
        <v>#N/A</v>
      </c>
      <c r="H444" s="62">
        <f>IFERROR(VLOOKUP(B444,tbl5cc_piv!A:D,4,0),0)</f>
        <v>0</v>
      </c>
      <c r="I444" s="62">
        <f t="shared" si="32"/>
        <v>0</v>
      </c>
      <c r="J444" s="62">
        <f t="shared" si="33"/>
        <v>0</v>
      </c>
      <c r="K444" s="62">
        <f t="shared" si="34"/>
        <v>0</v>
      </c>
    </row>
    <row r="445" spans="1:11" x14ac:dyDescent="0.25">
      <c r="A445">
        <v>440</v>
      </c>
      <c r="B445" t="e">
        <f>IF(ISBLANK(A445),0,IF(AND(ISERROR(VLOOKUP(VLOOKUP(A445,ishod_substance!A:G,7,0),$B$4:B444,1,0))=TRUE,VLOOKUP(A445,ishod_substance!A:G,7,0)&gt;0),VLOOKUP(A445,ishod_substance!A:G,7,0),0))</f>
        <v>#N/A</v>
      </c>
      <c r="C445" s="78" t="e">
        <f t="shared" si="30"/>
        <v>#N/A</v>
      </c>
      <c r="D445" s="61" t="e">
        <f>VLOOKUP(C445,quide!A:B,2,0)</f>
        <v>#N/A</v>
      </c>
      <c r="E445" s="62" t="e">
        <f>VLOOKUP(C445,quide!$A$1:K1439,3,0)</f>
        <v>#N/A</v>
      </c>
      <c r="F445" s="62" t="e">
        <f>VLOOKUP(C445,quide!$A$1:K1439,5,0)</f>
        <v>#N/A</v>
      </c>
      <c r="G445" s="63" t="e">
        <f t="shared" si="31"/>
        <v>#N/A</v>
      </c>
      <c r="H445" s="62">
        <f>IFERROR(VLOOKUP(B445,tbl5cc_piv!A:D,4,0),0)</f>
        <v>0</v>
      </c>
      <c r="I445" s="62">
        <f t="shared" si="32"/>
        <v>0</v>
      </c>
      <c r="J445" s="62">
        <f t="shared" si="33"/>
        <v>0</v>
      </c>
      <c r="K445" s="62">
        <f t="shared" si="34"/>
        <v>0</v>
      </c>
    </row>
    <row r="446" spans="1:11" x14ac:dyDescent="0.25">
      <c r="A446">
        <v>441</v>
      </c>
      <c r="B446" t="e">
        <f>IF(ISBLANK(A446),0,IF(AND(ISERROR(VLOOKUP(VLOOKUP(A446,ishod_substance!A:G,7,0),$B$4:B445,1,0))=TRUE,VLOOKUP(A446,ishod_substance!A:G,7,0)&gt;0),VLOOKUP(A446,ishod_substance!A:G,7,0),0))</f>
        <v>#N/A</v>
      </c>
      <c r="C446" s="78" t="e">
        <f t="shared" si="30"/>
        <v>#N/A</v>
      </c>
      <c r="D446" s="61" t="e">
        <f>VLOOKUP(C446,quide!A:B,2,0)</f>
        <v>#N/A</v>
      </c>
      <c r="E446" s="62" t="e">
        <f>VLOOKUP(C446,quide!$A$1:K1440,3,0)</f>
        <v>#N/A</v>
      </c>
      <c r="F446" s="62" t="e">
        <f>VLOOKUP(C446,quide!$A$1:K1440,5,0)</f>
        <v>#N/A</v>
      </c>
      <c r="G446" s="63" t="e">
        <f t="shared" si="31"/>
        <v>#N/A</v>
      </c>
      <c r="H446" s="62">
        <f>IFERROR(VLOOKUP(B446,tbl5cc_piv!A:D,4,0),0)</f>
        <v>0</v>
      </c>
      <c r="I446" s="62">
        <f t="shared" si="32"/>
        <v>0</v>
      </c>
      <c r="J446" s="62">
        <f t="shared" si="33"/>
        <v>0</v>
      </c>
      <c r="K446" s="62">
        <f t="shared" si="34"/>
        <v>0</v>
      </c>
    </row>
    <row r="447" spans="1:11" x14ac:dyDescent="0.25">
      <c r="A447">
        <v>442</v>
      </c>
      <c r="B447" t="e">
        <f>IF(ISBLANK(A447),0,IF(AND(ISERROR(VLOOKUP(VLOOKUP(A447,ishod_substance!A:G,7,0),$B$4:B446,1,0))=TRUE,VLOOKUP(A447,ishod_substance!A:G,7,0)&gt;0),VLOOKUP(A447,ishod_substance!A:G,7,0),0))</f>
        <v>#N/A</v>
      </c>
      <c r="C447" s="78" t="e">
        <f t="shared" si="30"/>
        <v>#N/A</v>
      </c>
      <c r="D447" s="61" t="e">
        <f>VLOOKUP(C447,quide!A:B,2,0)</f>
        <v>#N/A</v>
      </c>
      <c r="E447" s="62" t="e">
        <f>VLOOKUP(C447,quide!$A$1:K1441,3,0)</f>
        <v>#N/A</v>
      </c>
      <c r="F447" s="62" t="e">
        <f>VLOOKUP(C447,quide!$A$1:K1441,5,0)</f>
        <v>#N/A</v>
      </c>
      <c r="G447" s="63" t="e">
        <f t="shared" si="31"/>
        <v>#N/A</v>
      </c>
      <c r="H447" s="62">
        <f>IFERROR(VLOOKUP(B447,tbl5cc_piv!A:D,4,0),0)</f>
        <v>0</v>
      </c>
      <c r="I447" s="62">
        <f t="shared" si="32"/>
        <v>0</v>
      </c>
      <c r="J447" s="62">
        <f t="shared" si="33"/>
        <v>0</v>
      </c>
      <c r="K447" s="62">
        <f t="shared" si="34"/>
        <v>0</v>
      </c>
    </row>
    <row r="448" spans="1:11" x14ac:dyDescent="0.25">
      <c r="A448">
        <v>443</v>
      </c>
      <c r="B448" t="e">
        <f>IF(ISBLANK(A448),0,IF(AND(ISERROR(VLOOKUP(VLOOKUP(A448,ishod_substance!A:G,7,0),$B$4:B447,1,0))=TRUE,VLOOKUP(A448,ishod_substance!A:G,7,0)&gt;0),VLOOKUP(A448,ishod_substance!A:G,7,0),0))</f>
        <v>#N/A</v>
      </c>
      <c r="C448" s="78" t="e">
        <f t="shared" si="30"/>
        <v>#N/A</v>
      </c>
      <c r="D448" s="61" t="e">
        <f>VLOOKUP(C448,quide!A:B,2,0)</f>
        <v>#N/A</v>
      </c>
      <c r="E448" s="62" t="e">
        <f>VLOOKUP(C448,quide!$A$1:K1442,3,0)</f>
        <v>#N/A</v>
      </c>
      <c r="F448" s="62" t="e">
        <f>VLOOKUP(C448,quide!$A$1:K1442,5,0)</f>
        <v>#N/A</v>
      </c>
      <c r="G448" s="63" t="e">
        <f t="shared" si="31"/>
        <v>#N/A</v>
      </c>
      <c r="H448" s="62">
        <f>IFERROR(VLOOKUP(B448,tbl5cc_piv!A:D,4,0),0)</f>
        <v>0</v>
      </c>
      <c r="I448" s="62">
        <f t="shared" si="32"/>
        <v>0</v>
      </c>
      <c r="J448" s="62">
        <f t="shared" si="33"/>
        <v>0</v>
      </c>
      <c r="K448" s="62">
        <f t="shared" si="34"/>
        <v>0</v>
      </c>
    </row>
    <row r="449" spans="1:11" x14ac:dyDescent="0.25">
      <c r="A449">
        <v>444</v>
      </c>
      <c r="B449" t="e">
        <f>IF(ISBLANK(A449),0,IF(AND(ISERROR(VLOOKUP(VLOOKUP(A449,ishod_substance!A:G,7,0),$B$4:B448,1,0))=TRUE,VLOOKUP(A449,ishod_substance!A:G,7,0)&gt;0),VLOOKUP(A449,ishod_substance!A:G,7,0),0))</f>
        <v>#N/A</v>
      </c>
      <c r="C449" s="78" t="e">
        <f t="shared" si="30"/>
        <v>#N/A</v>
      </c>
      <c r="D449" s="61" t="e">
        <f>VLOOKUP(C449,quide!A:B,2,0)</f>
        <v>#N/A</v>
      </c>
      <c r="E449" s="62" t="e">
        <f>VLOOKUP(C449,quide!$A$1:K1443,3,0)</f>
        <v>#N/A</v>
      </c>
      <c r="F449" s="62" t="e">
        <f>VLOOKUP(C449,quide!$A$1:K1443,5,0)</f>
        <v>#N/A</v>
      </c>
      <c r="G449" s="63" t="e">
        <f t="shared" si="31"/>
        <v>#N/A</v>
      </c>
      <c r="H449" s="62">
        <f>IFERROR(VLOOKUP(B449,tbl5cc_piv!A:D,4,0),0)</f>
        <v>0</v>
      </c>
      <c r="I449" s="62">
        <f t="shared" si="32"/>
        <v>0</v>
      </c>
      <c r="J449" s="62">
        <f t="shared" si="33"/>
        <v>0</v>
      </c>
      <c r="K449" s="62">
        <f t="shared" si="34"/>
        <v>0</v>
      </c>
    </row>
    <row r="450" spans="1:11" x14ac:dyDescent="0.25">
      <c r="A450">
        <v>445</v>
      </c>
      <c r="B450" t="e">
        <f>IF(ISBLANK(A450),0,IF(AND(ISERROR(VLOOKUP(VLOOKUP(A450,ishod_substance!A:G,7,0),$B$4:B449,1,0))=TRUE,VLOOKUP(A450,ishod_substance!A:G,7,0)&gt;0),VLOOKUP(A450,ishod_substance!A:G,7,0),0))</f>
        <v>#N/A</v>
      </c>
      <c r="C450" s="78" t="e">
        <f t="shared" si="30"/>
        <v>#N/A</v>
      </c>
      <c r="D450" s="61" t="e">
        <f>VLOOKUP(C450,quide!A:B,2,0)</f>
        <v>#N/A</v>
      </c>
      <c r="E450" s="62" t="e">
        <f>VLOOKUP(C450,quide!$A$1:K1444,3,0)</f>
        <v>#N/A</v>
      </c>
      <c r="F450" s="62" t="e">
        <f>VLOOKUP(C450,quide!$A$1:K1444,5,0)</f>
        <v>#N/A</v>
      </c>
      <c r="G450" s="63" t="e">
        <f t="shared" si="31"/>
        <v>#N/A</v>
      </c>
      <c r="H450" s="62">
        <f>IFERROR(VLOOKUP(B450,tbl5cc_piv!A:D,4,0),0)</f>
        <v>0</v>
      </c>
      <c r="I450" s="62">
        <f t="shared" si="32"/>
        <v>0</v>
      </c>
      <c r="J450" s="62">
        <f t="shared" si="33"/>
        <v>0</v>
      </c>
      <c r="K450" s="62">
        <f t="shared" si="34"/>
        <v>0</v>
      </c>
    </row>
    <row r="451" spans="1:11" x14ac:dyDescent="0.25">
      <c r="A451">
        <v>446</v>
      </c>
      <c r="B451" t="e">
        <f>IF(ISBLANK(A451),0,IF(AND(ISERROR(VLOOKUP(VLOOKUP(A451,ishod_substance!A:G,7,0),$B$4:B450,1,0))=TRUE,VLOOKUP(A451,ishod_substance!A:G,7,0)&gt;0),VLOOKUP(A451,ishod_substance!A:G,7,0),0))</f>
        <v>#N/A</v>
      </c>
      <c r="C451" s="78" t="e">
        <f t="shared" si="30"/>
        <v>#N/A</v>
      </c>
      <c r="D451" s="61" t="e">
        <f>VLOOKUP(C451,quide!A:B,2,0)</f>
        <v>#N/A</v>
      </c>
      <c r="E451" s="62" t="e">
        <f>VLOOKUP(C451,quide!$A$1:K1445,3,0)</f>
        <v>#N/A</v>
      </c>
      <c r="F451" s="62" t="e">
        <f>VLOOKUP(C451,quide!$A$1:K1445,5,0)</f>
        <v>#N/A</v>
      </c>
      <c r="G451" s="63" t="e">
        <f t="shared" si="31"/>
        <v>#N/A</v>
      </c>
      <c r="H451" s="62">
        <f>IFERROR(VLOOKUP(B451,tbl5cc_piv!A:D,4,0),0)</f>
        <v>0</v>
      </c>
      <c r="I451" s="62">
        <f t="shared" si="32"/>
        <v>0</v>
      </c>
      <c r="J451" s="62">
        <f t="shared" si="33"/>
        <v>0</v>
      </c>
      <c r="K451" s="62">
        <f t="shared" si="34"/>
        <v>0</v>
      </c>
    </row>
    <row r="452" spans="1:11" x14ac:dyDescent="0.25">
      <c r="A452">
        <v>447</v>
      </c>
      <c r="B452" t="e">
        <f>IF(ISBLANK(A452),0,IF(AND(ISERROR(VLOOKUP(VLOOKUP(A452,ishod_substance!A:G,7,0),$B$4:B451,1,0))=TRUE,VLOOKUP(A452,ishod_substance!A:G,7,0)&gt;0),VLOOKUP(A452,ishod_substance!A:G,7,0),0))</f>
        <v>#N/A</v>
      </c>
      <c r="C452" s="78" t="e">
        <f t="shared" si="30"/>
        <v>#N/A</v>
      </c>
      <c r="D452" s="61" t="e">
        <f>VLOOKUP(C452,quide!A:B,2,0)</f>
        <v>#N/A</v>
      </c>
      <c r="E452" s="62" t="e">
        <f>VLOOKUP(C452,quide!$A$1:K1446,3,0)</f>
        <v>#N/A</v>
      </c>
      <c r="F452" s="62" t="e">
        <f>VLOOKUP(C452,quide!$A$1:K1446,5,0)</f>
        <v>#N/A</v>
      </c>
      <c r="G452" s="63" t="e">
        <f t="shared" si="31"/>
        <v>#N/A</v>
      </c>
      <c r="H452" s="62">
        <f>IFERROR(VLOOKUP(B452,tbl5cc_piv!A:D,4,0),0)</f>
        <v>0</v>
      </c>
      <c r="I452" s="62">
        <f t="shared" si="32"/>
        <v>0</v>
      </c>
      <c r="J452" s="62">
        <f t="shared" si="33"/>
        <v>0</v>
      </c>
      <c r="K452" s="62">
        <f t="shared" si="34"/>
        <v>0</v>
      </c>
    </row>
    <row r="453" spans="1:11" x14ac:dyDescent="0.25">
      <c r="A453">
        <v>448</v>
      </c>
      <c r="B453" t="e">
        <f>IF(ISBLANK(A453),0,IF(AND(ISERROR(VLOOKUP(VLOOKUP(A453,ishod_substance!A:G,7,0),$B$4:B452,1,0))=TRUE,VLOOKUP(A453,ishod_substance!A:G,7,0)&gt;0),VLOOKUP(A453,ishod_substance!A:G,7,0),0))</f>
        <v>#N/A</v>
      </c>
      <c r="C453" s="78" t="e">
        <f t="shared" si="30"/>
        <v>#N/A</v>
      </c>
      <c r="D453" s="61" t="e">
        <f>VLOOKUP(C453,quide!A:B,2,0)</f>
        <v>#N/A</v>
      </c>
      <c r="E453" s="62" t="e">
        <f>VLOOKUP(C453,quide!$A$1:K1447,3,0)</f>
        <v>#N/A</v>
      </c>
      <c r="F453" s="62" t="e">
        <f>VLOOKUP(C453,quide!$A$1:K1447,5,0)</f>
        <v>#N/A</v>
      </c>
      <c r="G453" s="63" t="e">
        <f t="shared" si="31"/>
        <v>#N/A</v>
      </c>
      <c r="H453" s="62">
        <f>IFERROR(VLOOKUP(B453,tbl5cc_piv!A:D,4,0),0)</f>
        <v>0</v>
      </c>
      <c r="I453" s="62">
        <f t="shared" si="32"/>
        <v>0</v>
      </c>
      <c r="J453" s="62">
        <f t="shared" si="33"/>
        <v>0</v>
      </c>
      <c r="K453" s="62">
        <f t="shared" si="34"/>
        <v>0</v>
      </c>
    </row>
    <row r="454" spans="1:11" x14ac:dyDescent="0.25">
      <c r="A454">
        <v>449</v>
      </c>
      <c r="B454" t="e">
        <f>IF(ISBLANK(A454),0,IF(AND(ISERROR(VLOOKUP(VLOOKUP(A454,ishod_substance!A:G,7,0),$B$4:B453,1,0))=TRUE,VLOOKUP(A454,ishod_substance!A:G,7,0)&gt;0),VLOOKUP(A454,ishod_substance!A:G,7,0),0))</f>
        <v>#N/A</v>
      </c>
      <c r="C454" s="78" t="e">
        <f t="shared" si="30"/>
        <v>#N/A</v>
      </c>
      <c r="D454" s="61" t="e">
        <f>VLOOKUP(C454,quide!A:B,2,0)</f>
        <v>#N/A</v>
      </c>
      <c r="E454" s="62" t="e">
        <f>VLOOKUP(C454,quide!$A$1:K1448,3,0)</f>
        <v>#N/A</v>
      </c>
      <c r="F454" s="62" t="e">
        <f>VLOOKUP(C454,quide!$A$1:K1448,5,0)</f>
        <v>#N/A</v>
      </c>
      <c r="G454" s="63" t="e">
        <f t="shared" si="31"/>
        <v>#N/A</v>
      </c>
      <c r="H454" s="62">
        <f>IFERROR(VLOOKUP(B454,tbl5cc_piv!A:D,4,0),0)</f>
        <v>0</v>
      </c>
      <c r="I454" s="62">
        <f t="shared" si="32"/>
        <v>0</v>
      </c>
      <c r="J454" s="62">
        <f t="shared" si="33"/>
        <v>0</v>
      </c>
      <c r="K454" s="62">
        <f t="shared" si="34"/>
        <v>0</v>
      </c>
    </row>
    <row r="455" spans="1:11" x14ac:dyDescent="0.25">
      <c r="A455">
        <v>450</v>
      </c>
      <c r="B455" t="e">
        <f>IF(ISBLANK(A455),0,IF(AND(ISERROR(VLOOKUP(VLOOKUP(A455,ishod_substance!A:G,7,0),$B$4:B454,1,0))=TRUE,VLOOKUP(A455,ishod_substance!A:G,7,0)&gt;0),VLOOKUP(A455,ishod_substance!A:G,7,0),0))</f>
        <v>#N/A</v>
      </c>
      <c r="C455" s="78" t="e">
        <f t="shared" ref="C455:C518" si="35">B455</f>
        <v>#N/A</v>
      </c>
      <c r="D455" s="61" t="e">
        <f>VLOOKUP(C455,quide!A:B,2,0)</f>
        <v>#N/A</v>
      </c>
      <c r="E455" s="62" t="e">
        <f>VLOOKUP(C455,quide!$A$1:K1449,3,0)</f>
        <v>#N/A</v>
      </c>
      <c r="F455" s="62" t="e">
        <f>VLOOKUP(C455,quide!$A$1:K1449,5,0)</f>
        <v>#N/A</v>
      </c>
      <c r="G455" s="63" t="e">
        <f t="shared" ref="G455:G518" si="36">E455*H455</f>
        <v>#N/A</v>
      </c>
      <c r="H455" s="62">
        <f>IFERROR(VLOOKUP(B455,tbl5cc_piv!A:D,4,0),0)</f>
        <v>0</v>
      </c>
      <c r="I455" s="62">
        <f t="shared" ref="I455:I518" si="37">H455+H455*0.2</f>
        <v>0</v>
      </c>
      <c r="J455" s="62">
        <f t="shared" ref="J455:J518" si="38">H455+H455*0.4</f>
        <v>0</v>
      </c>
      <c r="K455" s="62">
        <f t="shared" ref="K455:K518" si="39">H455+H455*0.6</f>
        <v>0</v>
      </c>
    </row>
    <row r="456" spans="1:11" x14ac:dyDescent="0.25">
      <c r="A456">
        <v>451</v>
      </c>
      <c r="B456" t="e">
        <f>IF(ISBLANK(A456),0,IF(AND(ISERROR(VLOOKUP(VLOOKUP(A456,ishod_substance!A:G,7,0),$B$4:B455,1,0))=TRUE,VLOOKUP(A456,ishod_substance!A:G,7,0)&gt;0),VLOOKUP(A456,ishod_substance!A:G,7,0),0))</f>
        <v>#N/A</v>
      </c>
      <c r="C456" s="78" t="e">
        <f t="shared" si="35"/>
        <v>#N/A</v>
      </c>
      <c r="D456" s="61" t="e">
        <f>VLOOKUP(C456,quide!A:B,2,0)</f>
        <v>#N/A</v>
      </c>
      <c r="E456" s="62" t="e">
        <f>VLOOKUP(C456,quide!$A$1:K1450,3,0)</f>
        <v>#N/A</v>
      </c>
      <c r="F456" s="62" t="e">
        <f>VLOOKUP(C456,quide!$A$1:K1450,5,0)</f>
        <v>#N/A</v>
      </c>
      <c r="G456" s="63" t="e">
        <f t="shared" si="36"/>
        <v>#N/A</v>
      </c>
      <c r="H456" s="62">
        <f>IFERROR(VLOOKUP(B456,tbl5cc_piv!A:D,4,0),0)</f>
        <v>0</v>
      </c>
      <c r="I456" s="62">
        <f t="shared" si="37"/>
        <v>0</v>
      </c>
      <c r="J456" s="62">
        <f t="shared" si="38"/>
        <v>0</v>
      </c>
      <c r="K456" s="62">
        <f t="shared" si="39"/>
        <v>0</v>
      </c>
    </row>
    <row r="457" spans="1:11" x14ac:dyDescent="0.25">
      <c r="A457">
        <v>452</v>
      </c>
      <c r="B457" t="e">
        <f>IF(ISBLANK(A457),0,IF(AND(ISERROR(VLOOKUP(VLOOKUP(A457,ishod_substance!A:G,7,0),$B$4:B456,1,0))=TRUE,VLOOKUP(A457,ishod_substance!A:G,7,0)&gt;0),VLOOKUP(A457,ishod_substance!A:G,7,0),0))</f>
        <v>#N/A</v>
      </c>
      <c r="C457" s="78" t="e">
        <f t="shared" si="35"/>
        <v>#N/A</v>
      </c>
      <c r="D457" s="61" t="e">
        <f>VLOOKUP(C457,quide!A:B,2,0)</f>
        <v>#N/A</v>
      </c>
      <c r="E457" s="62" t="e">
        <f>VLOOKUP(C457,quide!$A$1:K1451,3,0)</f>
        <v>#N/A</v>
      </c>
      <c r="F457" s="62" t="e">
        <f>VLOOKUP(C457,quide!$A$1:K1451,5,0)</f>
        <v>#N/A</v>
      </c>
      <c r="G457" s="63" t="e">
        <f t="shared" si="36"/>
        <v>#N/A</v>
      </c>
      <c r="H457" s="62">
        <f>IFERROR(VLOOKUP(B457,tbl5cc_piv!A:D,4,0),0)</f>
        <v>0</v>
      </c>
      <c r="I457" s="62">
        <f t="shared" si="37"/>
        <v>0</v>
      </c>
      <c r="J457" s="62">
        <f t="shared" si="38"/>
        <v>0</v>
      </c>
      <c r="K457" s="62">
        <f t="shared" si="39"/>
        <v>0</v>
      </c>
    </row>
    <row r="458" spans="1:11" x14ac:dyDescent="0.25">
      <c r="A458">
        <v>453</v>
      </c>
      <c r="B458" t="e">
        <f>IF(ISBLANK(A458),0,IF(AND(ISERROR(VLOOKUP(VLOOKUP(A458,ishod_substance!A:G,7,0),$B$4:B457,1,0))=TRUE,VLOOKUP(A458,ishod_substance!A:G,7,0)&gt;0),VLOOKUP(A458,ishod_substance!A:G,7,0),0))</f>
        <v>#N/A</v>
      </c>
      <c r="C458" s="78" t="e">
        <f t="shared" si="35"/>
        <v>#N/A</v>
      </c>
      <c r="D458" s="61" t="e">
        <f>VLOOKUP(C458,quide!A:B,2,0)</f>
        <v>#N/A</v>
      </c>
      <c r="E458" s="62" t="e">
        <f>VLOOKUP(C458,quide!$A$1:K1452,3,0)</f>
        <v>#N/A</v>
      </c>
      <c r="F458" s="62" t="e">
        <f>VLOOKUP(C458,quide!$A$1:K1452,5,0)</f>
        <v>#N/A</v>
      </c>
      <c r="G458" s="63" t="e">
        <f t="shared" si="36"/>
        <v>#N/A</v>
      </c>
      <c r="H458" s="62">
        <f>IFERROR(VLOOKUP(B458,tbl5cc_piv!A:D,4,0),0)</f>
        <v>0</v>
      </c>
      <c r="I458" s="62">
        <f t="shared" si="37"/>
        <v>0</v>
      </c>
      <c r="J458" s="62">
        <f t="shared" si="38"/>
        <v>0</v>
      </c>
      <c r="K458" s="62">
        <f t="shared" si="39"/>
        <v>0</v>
      </c>
    </row>
    <row r="459" spans="1:11" x14ac:dyDescent="0.25">
      <c r="A459">
        <v>454</v>
      </c>
      <c r="B459" t="e">
        <f>IF(ISBLANK(A459),0,IF(AND(ISERROR(VLOOKUP(VLOOKUP(A459,ishod_substance!A:G,7,0),$B$4:B458,1,0))=TRUE,VLOOKUP(A459,ishod_substance!A:G,7,0)&gt;0),VLOOKUP(A459,ishod_substance!A:G,7,0),0))</f>
        <v>#N/A</v>
      </c>
      <c r="C459" s="78" t="e">
        <f t="shared" si="35"/>
        <v>#N/A</v>
      </c>
      <c r="D459" s="61" t="e">
        <f>VLOOKUP(C459,quide!A:B,2,0)</f>
        <v>#N/A</v>
      </c>
      <c r="E459" s="62" t="e">
        <f>VLOOKUP(C459,quide!$A$1:K1453,3,0)</f>
        <v>#N/A</v>
      </c>
      <c r="F459" s="62" t="e">
        <f>VLOOKUP(C459,quide!$A$1:K1453,5,0)</f>
        <v>#N/A</v>
      </c>
      <c r="G459" s="63" t="e">
        <f t="shared" si="36"/>
        <v>#N/A</v>
      </c>
      <c r="H459" s="62">
        <f>IFERROR(VLOOKUP(B459,tbl5cc_piv!A:D,4,0),0)</f>
        <v>0</v>
      </c>
      <c r="I459" s="62">
        <f t="shared" si="37"/>
        <v>0</v>
      </c>
      <c r="J459" s="62">
        <f t="shared" si="38"/>
        <v>0</v>
      </c>
      <c r="K459" s="62">
        <f t="shared" si="39"/>
        <v>0</v>
      </c>
    </row>
    <row r="460" spans="1:11" x14ac:dyDescent="0.25">
      <c r="A460">
        <v>455</v>
      </c>
      <c r="B460" t="e">
        <f>IF(ISBLANK(A460),0,IF(AND(ISERROR(VLOOKUP(VLOOKUP(A460,ishod_substance!A:G,7,0),$B$4:B459,1,0))=TRUE,VLOOKUP(A460,ishod_substance!A:G,7,0)&gt;0),VLOOKUP(A460,ishod_substance!A:G,7,0),0))</f>
        <v>#N/A</v>
      </c>
      <c r="C460" s="78" t="e">
        <f t="shared" si="35"/>
        <v>#N/A</v>
      </c>
      <c r="D460" s="61" t="e">
        <f>VLOOKUP(C460,quide!A:B,2,0)</f>
        <v>#N/A</v>
      </c>
      <c r="E460" s="62" t="e">
        <f>VLOOKUP(C460,quide!$A$1:K1454,3,0)</f>
        <v>#N/A</v>
      </c>
      <c r="F460" s="62" t="e">
        <f>VLOOKUP(C460,quide!$A$1:K1454,5,0)</f>
        <v>#N/A</v>
      </c>
      <c r="G460" s="63" t="e">
        <f t="shared" si="36"/>
        <v>#N/A</v>
      </c>
      <c r="H460" s="62">
        <f>IFERROR(VLOOKUP(B460,tbl5cc_piv!A:D,4,0),0)</f>
        <v>0</v>
      </c>
      <c r="I460" s="62">
        <f t="shared" si="37"/>
        <v>0</v>
      </c>
      <c r="J460" s="62">
        <f t="shared" si="38"/>
        <v>0</v>
      </c>
      <c r="K460" s="62">
        <f t="shared" si="39"/>
        <v>0</v>
      </c>
    </row>
    <row r="461" spans="1:11" x14ac:dyDescent="0.25">
      <c r="A461">
        <v>456</v>
      </c>
      <c r="B461" t="e">
        <f>IF(ISBLANK(A461),0,IF(AND(ISERROR(VLOOKUP(VLOOKUP(A461,ishod_substance!A:G,7,0),$B$4:B460,1,0))=TRUE,VLOOKUP(A461,ishod_substance!A:G,7,0)&gt;0),VLOOKUP(A461,ishod_substance!A:G,7,0),0))</f>
        <v>#N/A</v>
      </c>
      <c r="C461" s="78" t="e">
        <f t="shared" si="35"/>
        <v>#N/A</v>
      </c>
      <c r="D461" s="61" t="e">
        <f>VLOOKUP(C461,quide!A:B,2,0)</f>
        <v>#N/A</v>
      </c>
      <c r="E461" s="62" t="e">
        <f>VLOOKUP(C461,quide!$A$1:K1455,3,0)</f>
        <v>#N/A</v>
      </c>
      <c r="F461" s="62" t="e">
        <f>VLOOKUP(C461,quide!$A$1:K1455,5,0)</f>
        <v>#N/A</v>
      </c>
      <c r="G461" s="63" t="e">
        <f t="shared" si="36"/>
        <v>#N/A</v>
      </c>
      <c r="H461" s="62">
        <f>IFERROR(VLOOKUP(B461,tbl5cc_piv!A:D,4,0),0)</f>
        <v>0</v>
      </c>
      <c r="I461" s="62">
        <f t="shared" si="37"/>
        <v>0</v>
      </c>
      <c r="J461" s="62">
        <f t="shared" si="38"/>
        <v>0</v>
      </c>
      <c r="K461" s="62">
        <f t="shared" si="39"/>
        <v>0</v>
      </c>
    </row>
    <row r="462" spans="1:11" x14ac:dyDescent="0.25">
      <c r="A462">
        <v>457</v>
      </c>
      <c r="B462" t="e">
        <f>IF(ISBLANK(A462),0,IF(AND(ISERROR(VLOOKUP(VLOOKUP(A462,ishod_substance!A:G,7,0),$B$4:B461,1,0))=TRUE,VLOOKUP(A462,ishod_substance!A:G,7,0)&gt;0),VLOOKUP(A462,ishod_substance!A:G,7,0),0))</f>
        <v>#N/A</v>
      </c>
      <c r="C462" s="78" t="e">
        <f t="shared" si="35"/>
        <v>#N/A</v>
      </c>
      <c r="D462" s="61" t="e">
        <f>VLOOKUP(C462,quide!A:B,2,0)</f>
        <v>#N/A</v>
      </c>
      <c r="E462" s="62" t="e">
        <f>VLOOKUP(C462,quide!$A$1:K1456,3,0)</f>
        <v>#N/A</v>
      </c>
      <c r="F462" s="62" t="e">
        <f>VLOOKUP(C462,quide!$A$1:K1456,5,0)</f>
        <v>#N/A</v>
      </c>
      <c r="G462" s="63" t="e">
        <f t="shared" si="36"/>
        <v>#N/A</v>
      </c>
      <c r="H462" s="62">
        <f>IFERROR(VLOOKUP(B462,tbl5cc_piv!A:D,4,0),0)</f>
        <v>0</v>
      </c>
      <c r="I462" s="62">
        <f t="shared" si="37"/>
        <v>0</v>
      </c>
      <c r="J462" s="62">
        <f t="shared" si="38"/>
        <v>0</v>
      </c>
      <c r="K462" s="62">
        <f t="shared" si="39"/>
        <v>0</v>
      </c>
    </row>
    <row r="463" spans="1:11" x14ac:dyDescent="0.25">
      <c r="A463">
        <v>458</v>
      </c>
      <c r="B463" t="e">
        <f>IF(ISBLANK(A463),0,IF(AND(ISERROR(VLOOKUP(VLOOKUP(A463,ishod_substance!A:G,7,0),$B$4:B462,1,0))=TRUE,VLOOKUP(A463,ishod_substance!A:G,7,0)&gt;0),VLOOKUP(A463,ishod_substance!A:G,7,0),0))</f>
        <v>#N/A</v>
      </c>
      <c r="C463" s="78" t="e">
        <f t="shared" si="35"/>
        <v>#N/A</v>
      </c>
      <c r="D463" s="61" t="e">
        <f>VLOOKUP(C463,quide!A:B,2,0)</f>
        <v>#N/A</v>
      </c>
      <c r="E463" s="62" t="e">
        <f>VLOOKUP(C463,quide!$A$1:K1457,3,0)</f>
        <v>#N/A</v>
      </c>
      <c r="F463" s="62" t="e">
        <f>VLOOKUP(C463,quide!$A$1:K1457,5,0)</f>
        <v>#N/A</v>
      </c>
      <c r="G463" s="63" t="e">
        <f t="shared" si="36"/>
        <v>#N/A</v>
      </c>
      <c r="H463" s="62">
        <f>IFERROR(VLOOKUP(B463,tbl5cc_piv!A:D,4,0),0)</f>
        <v>0</v>
      </c>
      <c r="I463" s="62">
        <f t="shared" si="37"/>
        <v>0</v>
      </c>
      <c r="J463" s="62">
        <f t="shared" si="38"/>
        <v>0</v>
      </c>
      <c r="K463" s="62">
        <f t="shared" si="39"/>
        <v>0</v>
      </c>
    </row>
    <row r="464" spans="1:11" x14ac:dyDescent="0.25">
      <c r="A464">
        <v>459</v>
      </c>
      <c r="B464" t="e">
        <f>IF(ISBLANK(A464),0,IF(AND(ISERROR(VLOOKUP(VLOOKUP(A464,ishod_substance!A:G,7,0),$B$4:B463,1,0))=TRUE,VLOOKUP(A464,ishod_substance!A:G,7,0)&gt;0),VLOOKUP(A464,ishod_substance!A:G,7,0),0))</f>
        <v>#N/A</v>
      </c>
      <c r="C464" s="78" t="e">
        <f t="shared" si="35"/>
        <v>#N/A</v>
      </c>
      <c r="D464" s="61" t="e">
        <f>VLOOKUP(C464,quide!A:B,2,0)</f>
        <v>#N/A</v>
      </c>
      <c r="E464" s="62" t="e">
        <f>VLOOKUP(C464,quide!$A$1:K1458,3,0)</f>
        <v>#N/A</v>
      </c>
      <c r="F464" s="62" t="e">
        <f>VLOOKUP(C464,quide!$A$1:K1458,5,0)</f>
        <v>#N/A</v>
      </c>
      <c r="G464" s="63" t="e">
        <f t="shared" si="36"/>
        <v>#N/A</v>
      </c>
      <c r="H464" s="62">
        <f>IFERROR(VLOOKUP(B464,tbl5cc_piv!A:D,4,0),0)</f>
        <v>0</v>
      </c>
      <c r="I464" s="62">
        <f t="shared" si="37"/>
        <v>0</v>
      </c>
      <c r="J464" s="62">
        <f t="shared" si="38"/>
        <v>0</v>
      </c>
      <c r="K464" s="62">
        <f t="shared" si="39"/>
        <v>0</v>
      </c>
    </row>
    <row r="465" spans="1:11" x14ac:dyDescent="0.25">
      <c r="A465">
        <v>460</v>
      </c>
      <c r="B465" t="e">
        <f>IF(ISBLANK(A465),0,IF(AND(ISERROR(VLOOKUP(VLOOKUP(A465,ishod_substance!A:G,7,0),$B$4:B464,1,0))=TRUE,VLOOKUP(A465,ishod_substance!A:G,7,0)&gt;0),VLOOKUP(A465,ishod_substance!A:G,7,0),0))</f>
        <v>#N/A</v>
      </c>
      <c r="C465" s="78" t="e">
        <f t="shared" si="35"/>
        <v>#N/A</v>
      </c>
      <c r="D465" s="61" t="e">
        <f>VLOOKUP(C465,quide!A:B,2,0)</f>
        <v>#N/A</v>
      </c>
      <c r="E465" s="62" t="e">
        <f>VLOOKUP(C465,quide!$A$1:K1459,3,0)</f>
        <v>#N/A</v>
      </c>
      <c r="F465" s="62" t="e">
        <f>VLOOKUP(C465,quide!$A$1:K1459,5,0)</f>
        <v>#N/A</v>
      </c>
      <c r="G465" s="63" t="e">
        <f t="shared" si="36"/>
        <v>#N/A</v>
      </c>
      <c r="H465" s="62">
        <f>IFERROR(VLOOKUP(B465,tbl5cc_piv!A:D,4,0),0)</f>
        <v>0</v>
      </c>
      <c r="I465" s="62">
        <f t="shared" si="37"/>
        <v>0</v>
      </c>
      <c r="J465" s="62">
        <f t="shared" si="38"/>
        <v>0</v>
      </c>
      <c r="K465" s="62">
        <f t="shared" si="39"/>
        <v>0</v>
      </c>
    </row>
    <row r="466" spans="1:11" x14ac:dyDescent="0.25">
      <c r="A466">
        <v>461</v>
      </c>
      <c r="B466" t="e">
        <f>IF(ISBLANK(A466),0,IF(AND(ISERROR(VLOOKUP(VLOOKUP(A466,ishod_substance!A:G,7,0),$B$4:B465,1,0))=TRUE,VLOOKUP(A466,ishod_substance!A:G,7,0)&gt;0),VLOOKUP(A466,ishod_substance!A:G,7,0),0))</f>
        <v>#N/A</v>
      </c>
      <c r="C466" s="78" t="e">
        <f t="shared" si="35"/>
        <v>#N/A</v>
      </c>
      <c r="D466" s="61" t="e">
        <f>VLOOKUP(C466,quide!A:B,2,0)</f>
        <v>#N/A</v>
      </c>
      <c r="E466" s="62" t="e">
        <f>VLOOKUP(C466,quide!$A$1:K1460,3,0)</f>
        <v>#N/A</v>
      </c>
      <c r="F466" s="62" t="e">
        <f>VLOOKUP(C466,quide!$A$1:K1460,5,0)</f>
        <v>#N/A</v>
      </c>
      <c r="G466" s="63" t="e">
        <f t="shared" si="36"/>
        <v>#N/A</v>
      </c>
      <c r="H466" s="62">
        <f>IFERROR(VLOOKUP(B466,tbl5cc_piv!A:D,4,0),0)</f>
        <v>0</v>
      </c>
      <c r="I466" s="62">
        <f t="shared" si="37"/>
        <v>0</v>
      </c>
      <c r="J466" s="62">
        <f t="shared" si="38"/>
        <v>0</v>
      </c>
      <c r="K466" s="62">
        <f t="shared" si="39"/>
        <v>0</v>
      </c>
    </row>
    <row r="467" spans="1:11" x14ac:dyDescent="0.25">
      <c r="A467">
        <v>462</v>
      </c>
      <c r="B467" t="e">
        <f>IF(ISBLANK(A467),0,IF(AND(ISERROR(VLOOKUP(VLOOKUP(A467,ishod_substance!A:G,7,0),$B$4:B466,1,0))=TRUE,VLOOKUP(A467,ishod_substance!A:G,7,0)&gt;0),VLOOKUP(A467,ishod_substance!A:G,7,0),0))</f>
        <v>#N/A</v>
      </c>
      <c r="C467" s="78" t="e">
        <f t="shared" si="35"/>
        <v>#N/A</v>
      </c>
      <c r="D467" s="61" t="e">
        <f>VLOOKUP(C467,quide!A:B,2,0)</f>
        <v>#N/A</v>
      </c>
      <c r="E467" s="62" t="e">
        <f>VLOOKUP(C467,quide!$A$1:K1461,3,0)</f>
        <v>#N/A</v>
      </c>
      <c r="F467" s="62" t="e">
        <f>VLOOKUP(C467,quide!$A$1:K1461,5,0)</f>
        <v>#N/A</v>
      </c>
      <c r="G467" s="63" t="e">
        <f t="shared" si="36"/>
        <v>#N/A</v>
      </c>
      <c r="H467" s="62">
        <f>IFERROR(VLOOKUP(B467,tbl5cc_piv!A:D,4,0),0)</f>
        <v>0</v>
      </c>
      <c r="I467" s="62">
        <f t="shared" si="37"/>
        <v>0</v>
      </c>
      <c r="J467" s="62">
        <f t="shared" si="38"/>
        <v>0</v>
      </c>
      <c r="K467" s="62">
        <f t="shared" si="39"/>
        <v>0</v>
      </c>
    </row>
    <row r="468" spans="1:11" x14ac:dyDescent="0.25">
      <c r="A468">
        <v>463</v>
      </c>
      <c r="B468" t="e">
        <f>IF(ISBLANK(A468),0,IF(AND(ISERROR(VLOOKUP(VLOOKUP(A468,ishod_substance!A:G,7,0),$B$4:B467,1,0))=TRUE,VLOOKUP(A468,ishod_substance!A:G,7,0)&gt;0),VLOOKUP(A468,ishod_substance!A:G,7,0),0))</f>
        <v>#N/A</v>
      </c>
      <c r="C468" s="78" t="e">
        <f t="shared" si="35"/>
        <v>#N/A</v>
      </c>
      <c r="D468" s="61" t="e">
        <f>VLOOKUP(C468,quide!A:B,2,0)</f>
        <v>#N/A</v>
      </c>
      <c r="E468" s="62" t="e">
        <f>VLOOKUP(C468,quide!$A$1:K1462,3,0)</f>
        <v>#N/A</v>
      </c>
      <c r="F468" s="62" t="e">
        <f>VLOOKUP(C468,quide!$A$1:K1462,5,0)</f>
        <v>#N/A</v>
      </c>
      <c r="G468" s="63" t="e">
        <f t="shared" si="36"/>
        <v>#N/A</v>
      </c>
      <c r="H468" s="62">
        <f>IFERROR(VLOOKUP(B468,tbl5cc_piv!A:D,4,0),0)</f>
        <v>0</v>
      </c>
      <c r="I468" s="62">
        <f t="shared" si="37"/>
        <v>0</v>
      </c>
      <c r="J468" s="62">
        <f t="shared" si="38"/>
        <v>0</v>
      </c>
      <c r="K468" s="62">
        <f t="shared" si="39"/>
        <v>0</v>
      </c>
    </row>
    <row r="469" spans="1:11" x14ac:dyDescent="0.25">
      <c r="A469">
        <v>464</v>
      </c>
      <c r="B469" t="e">
        <f>IF(ISBLANK(A469),0,IF(AND(ISERROR(VLOOKUP(VLOOKUP(A469,ishod_substance!A:G,7,0),$B$4:B468,1,0))=TRUE,VLOOKUP(A469,ishod_substance!A:G,7,0)&gt;0),VLOOKUP(A469,ishod_substance!A:G,7,0),0))</f>
        <v>#N/A</v>
      </c>
      <c r="C469" s="78" t="e">
        <f t="shared" si="35"/>
        <v>#N/A</v>
      </c>
      <c r="D469" s="61" t="e">
        <f>VLOOKUP(C469,quide!A:B,2,0)</f>
        <v>#N/A</v>
      </c>
      <c r="E469" s="62" t="e">
        <f>VLOOKUP(C469,quide!$A$1:K1463,3,0)</f>
        <v>#N/A</v>
      </c>
      <c r="F469" s="62" t="e">
        <f>VLOOKUP(C469,quide!$A$1:K1463,5,0)</f>
        <v>#N/A</v>
      </c>
      <c r="G469" s="63" t="e">
        <f t="shared" si="36"/>
        <v>#N/A</v>
      </c>
      <c r="H469" s="62">
        <f>IFERROR(VLOOKUP(B469,tbl5cc_piv!A:D,4,0),0)</f>
        <v>0</v>
      </c>
      <c r="I469" s="62">
        <f t="shared" si="37"/>
        <v>0</v>
      </c>
      <c r="J469" s="62">
        <f t="shared" si="38"/>
        <v>0</v>
      </c>
      <c r="K469" s="62">
        <f t="shared" si="39"/>
        <v>0</v>
      </c>
    </row>
    <row r="470" spans="1:11" x14ac:dyDescent="0.25">
      <c r="A470">
        <v>465</v>
      </c>
      <c r="B470" t="e">
        <f>IF(ISBLANK(A470),0,IF(AND(ISERROR(VLOOKUP(VLOOKUP(A470,ishod_substance!A:G,7,0),$B$4:B469,1,0))=TRUE,VLOOKUP(A470,ishod_substance!A:G,7,0)&gt;0),VLOOKUP(A470,ishod_substance!A:G,7,0),0))</f>
        <v>#N/A</v>
      </c>
      <c r="C470" s="78" t="e">
        <f t="shared" si="35"/>
        <v>#N/A</v>
      </c>
      <c r="D470" s="61" t="e">
        <f>VLOOKUP(C470,quide!A:B,2,0)</f>
        <v>#N/A</v>
      </c>
      <c r="E470" s="62" t="e">
        <f>VLOOKUP(C470,quide!$A$1:K1464,3,0)</f>
        <v>#N/A</v>
      </c>
      <c r="F470" s="62" t="e">
        <f>VLOOKUP(C470,quide!$A$1:K1464,5,0)</f>
        <v>#N/A</v>
      </c>
      <c r="G470" s="63" t="e">
        <f t="shared" si="36"/>
        <v>#N/A</v>
      </c>
      <c r="H470" s="62">
        <f>IFERROR(VLOOKUP(B470,tbl5cc_piv!A:D,4,0),0)</f>
        <v>0</v>
      </c>
      <c r="I470" s="62">
        <f t="shared" si="37"/>
        <v>0</v>
      </c>
      <c r="J470" s="62">
        <f t="shared" si="38"/>
        <v>0</v>
      </c>
      <c r="K470" s="62">
        <f t="shared" si="39"/>
        <v>0</v>
      </c>
    </row>
    <row r="471" spans="1:11" x14ac:dyDescent="0.25">
      <c r="A471">
        <v>466</v>
      </c>
      <c r="B471" t="e">
        <f>IF(ISBLANK(A471),0,IF(AND(ISERROR(VLOOKUP(VLOOKUP(A471,ishod_substance!A:G,7,0),$B$4:B470,1,0))=TRUE,VLOOKUP(A471,ishod_substance!A:G,7,0)&gt;0),VLOOKUP(A471,ishod_substance!A:G,7,0),0))</f>
        <v>#N/A</v>
      </c>
      <c r="C471" s="78" t="e">
        <f t="shared" si="35"/>
        <v>#N/A</v>
      </c>
      <c r="D471" s="61" t="e">
        <f>VLOOKUP(C471,quide!A:B,2,0)</f>
        <v>#N/A</v>
      </c>
      <c r="E471" s="62" t="e">
        <f>VLOOKUP(C471,quide!$A$1:K1465,3,0)</f>
        <v>#N/A</v>
      </c>
      <c r="F471" s="62" t="e">
        <f>VLOOKUP(C471,quide!$A$1:K1465,5,0)</f>
        <v>#N/A</v>
      </c>
      <c r="G471" s="63" t="e">
        <f t="shared" si="36"/>
        <v>#N/A</v>
      </c>
      <c r="H471" s="62">
        <f>IFERROR(VLOOKUP(B471,tbl5cc_piv!A:D,4,0),0)</f>
        <v>0</v>
      </c>
      <c r="I471" s="62">
        <f t="shared" si="37"/>
        <v>0</v>
      </c>
      <c r="J471" s="62">
        <f t="shared" si="38"/>
        <v>0</v>
      </c>
      <c r="K471" s="62">
        <f t="shared" si="39"/>
        <v>0</v>
      </c>
    </row>
    <row r="472" spans="1:11" x14ac:dyDescent="0.25">
      <c r="A472">
        <v>467</v>
      </c>
      <c r="B472" t="e">
        <f>IF(ISBLANK(A472),0,IF(AND(ISERROR(VLOOKUP(VLOOKUP(A472,ishod_substance!A:G,7,0),$B$4:B471,1,0))=TRUE,VLOOKUP(A472,ishod_substance!A:G,7,0)&gt;0),VLOOKUP(A472,ishod_substance!A:G,7,0),0))</f>
        <v>#N/A</v>
      </c>
      <c r="C472" s="78" t="e">
        <f t="shared" si="35"/>
        <v>#N/A</v>
      </c>
      <c r="D472" s="61" t="e">
        <f>VLOOKUP(C472,quide!A:B,2,0)</f>
        <v>#N/A</v>
      </c>
      <c r="E472" s="62" t="e">
        <f>VLOOKUP(C472,quide!$A$1:K1466,3,0)</f>
        <v>#N/A</v>
      </c>
      <c r="F472" s="62" t="e">
        <f>VLOOKUP(C472,quide!$A$1:K1466,5,0)</f>
        <v>#N/A</v>
      </c>
      <c r="G472" s="63" t="e">
        <f t="shared" si="36"/>
        <v>#N/A</v>
      </c>
      <c r="H472" s="62">
        <f>IFERROR(VLOOKUP(B472,tbl5cc_piv!A:D,4,0),0)</f>
        <v>0</v>
      </c>
      <c r="I472" s="62">
        <f t="shared" si="37"/>
        <v>0</v>
      </c>
      <c r="J472" s="62">
        <f t="shared" si="38"/>
        <v>0</v>
      </c>
      <c r="K472" s="62">
        <f t="shared" si="39"/>
        <v>0</v>
      </c>
    </row>
    <row r="473" spans="1:11" x14ac:dyDescent="0.25">
      <c r="A473">
        <v>468</v>
      </c>
      <c r="B473" t="e">
        <f>IF(ISBLANK(A473),0,IF(AND(ISERROR(VLOOKUP(VLOOKUP(A473,ishod_substance!A:G,7,0),$B$4:B472,1,0))=TRUE,VLOOKUP(A473,ishod_substance!A:G,7,0)&gt;0),VLOOKUP(A473,ishod_substance!A:G,7,0),0))</f>
        <v>#N/A</v>
      </c>
      <c r="C473" s="78" t="e">
        <f t="shared" si="35"/>
        <v>#N/A</v>
      </c>
      <c r="D473" s="61" t="e">
        <f>VLOOKUP(C473,quide!A:B,2,0)</f>
        <v>#N/A</v>
      </c>
      <c r="E473" s="62" t="e">
        <f>VLOOKUP(C473,quide!$A$1:K1467,3,0)</f>
        <v>#N/A</v>
      </c>
      <c r="F473" s="62" t="e">
        <f>VLOOKUP(C473,quide!$A$1:K1467,5,0)</f>
        <v>#N/A</v>
      </c>
      <c r="G473" s="63" t="e">
        <f t="shared" si="36"/>
        <v>#N/A</v>
      </c>
      <c r="H473" s="62">
        <f>IFERROR(VLOOKUP(B473,tbl5cc_piv!A:D,4,0),0)</f>
        <v>0</v>
      </c>
      <c r="I473" s="62">
        <f t="shared" si="37"/>
        <v>0</v>
      </c>
      <c r="J473" s="62">
        <f t="shared" si="38"/>
        <v>0</v>
      </c>
      <c r="K473" s="62">
        <f t="shared" si="39"/>
        <v>0</v>
      </c>
    </row>
    <row r="474" spans="1:11" x14ac:dyDescent="0.25">
      <c r="A474">
        <v>469</v>
      </c>
      <c r="B474" t="e">
        <f>IF(ISBLANK(A474),0,IF(AND(ISERROR(VLOOKUP(VLOOKUP(A474,ishod_substance!A:G,7,0),$B$4:B473,1,0))=TRUE,VLOOKUP(A474,ishod_substance!A:G,7,0)&gt;0),VLOOKUP(A474,ishod_substance!A:G,7,0),0))</f>
        <v>#N/A</v>
      </c>
      <c r="C474" s="78" t="e">
        <f t="shared" si="35"/>
        <v>#N/A</v>
      </c>
      <c r="D474" s="61" t="e">
        <f>VLOOKUP(C474,quide!A:B,2,0)</f>
        <v>#N/A</v>
      </c>
      <c r="E474" s="62" t="e">
        <f>VLOOKUP(C474,quide!$A$1:K1468,3,0)</f>
        <v>#N/A</v>
      </c>
      <c r="F474" s="62" t="e">
        <f>VLOOKUP(C474,quide!$A$1:K1468,5,0)</f>
        <v>#N/A</v>
      </c>
      <c r="G474" s="63" t="e">
        <f t="shared" si="36"/>
        <v>#N/A</v>
      </c>
      <c r="H474" s="62">
        <f>IFERROR(VLOOKUP(B474,tbl5cc_piv!A:D,4,0),0)</f>
        <v>0</v>
      </c>
      <c r="I474" s="62">
        <f t="shared" si="37"/>
        <v>0</v>
      </c>
      <c r="J474" s="62">
        <f t="shared" si="38"/>
        <v>0</v>
      </c>
      <c r="K474" s="62">
        <f t="shared" si="39"/>
        <v>0</v>
      </c>
    </row>
    <row r="475" spans="1:11" x14ac:dyDescent="0.25">
      <c r="A475">
        <v>470</v>
      </c>
      <c r="B475" t="e">
        <f>IF(ISBLANK(A475),0,IF(AND(ISERROR(VLOOKUP(VLOOKUP(A475,ishod_substance!A:G,7,0),$B$4:B474,1,0))=TRUE,VLOOKUP(A475,ishod_substance!A:G,7,0)&gt;0),VLOOKUP(A475,ishod_substance!A:G,7,0),0))</f>
        <v>#N/A</v>
      </c>
      <c r="C475" s="78" t="e">
        <f t="shared" si="35"/>
        <v>#N/A</v>
      </c>
      <c r="D475" s="61" t="e">
        <f>VLOOKUP(C475,quide!A:B,2,0)</f>
        <v>#N/A</v>
      </c>
      <c r="E475" s="62" t="e">
        <f>VLOOKUP(C475,quide!$A$1:K1469,3,0)</f>
        <v>#N/A</v>
      </c>
      <c r="F475" s="62" t="e">
        <f>VLOOKUP(C475,quide!$A$1:K1469,5,0)</f>
        <v>#N/A</v>
      </c>
      <c r="G475" s="63" t="e">
        <f t="shared" si="36"/>
        <v>#N/A</v>
      </c>
      <c r="H475" s="62">
        <f>IFERROR(VLOOKUP(B475,tbl5cc_piv!A:D,4,0),0)</f>
        <v>0</v>
      </c>
      <c r="I475" s="62">
        <f t="shared" si="37"/>
        <v>0</v>
      </c>
      <c r="J475" s="62">
        <f t="shared" si="38"/>
        <v>0</v>
      </c>
      <c r="K475" s="62">
        <f t="shared" si="39"/>
        <v>0</v>
      </c>
    </row>
    <row r="476" spans="1:11" x14ac:dyDescent="0.25">
      <c r="A476">
        <v>471</v>
      </c>
      <c r="B476" t="e">
        <f>IF(ISBLANK(A476),0,IF(AND(ISERROR(VLOOKUP(VLOOKUP(A476,ishod_substance!A:G,7,0),$B$4:B475,1,0))=TRUE,VLOOKUP(A476,ishod_substance!A:G,7,0)&gt;0),VLOOKUP(A476,ishod_substance!A:G,7,0),0))</f>
        <v>#N/A</v>
      </c>
      <c r="C476" s="78" t="e">
        <f t="shared" si="35"/>
        <v>#N/A</v>
      </c>
      <c r="D476" s="61" t="e">
        <f>VLOOKUP(C476,quide!A:B,2,0)</f>
        <v>#N/A</v>
      </c>
      <c r="E476" s="62" t="e">
        <f>VLOOKUP(C476,quide!$A$1:K1470,3,0)</f>
        <v>#N/A</v>
      </c>
      <c r="F476" s="62" t="e">
        <f>VLOOKUP(C476,quide!$A$1:K1470,5,0)</f>
        <v>#N/A</v>
      </c>
      <c r="G476" s="63" t="e">
        <f t="shared" si="36"/>
        <v>#N/A</v>
      </c>
      <c r="H476" s="62">
        <f>IFERROR(VLOOKUP(B476,tbl5cc_piv!A:D,4,0),0)</f>
        <v>0</v>
      </c>
      <c r="I476" s="62">
        <f t="shared" si="37"/>
        <v>0</v>
      </c>
      <c r="J476" s="62">
        <f t="shared" si="38"/>
        <v>0</v>
      </c>
      <c r="K476" s="62">
        <f t="shared" si="39"/>
        <v>0</v>
      </c>
    </row>
    <row r="477" spans="1:11" x14ac:dyDescent="0.25">
      <c r="A477">
        <v>472</v>
      </c>
      <c r="B477" t="e">
        <f>IF(ISBLANK(A477),0,IF(AND(ISERROR(VLOOKUP(VLOOKUP(A477,ishod_substance!A:G,7,0),$B$4:B476,1,0))=TRUE,VLOOKUP(A477,ishod_substance!A:G,7,0)&gt;0),VLOOKUP(A477,ishod_substance!A:G,7,0),0))</f>
        <v>#N/A</v>
      </c>
      <c r="C477" s="78" t="e">
        <f t="shared" si="35"/>
        <v>#N/A</v>
      </c>
      <c r="D477" s="61" t="e">
        <f>VLOOKUP(C477,quide!A:B,2,0)</f>
        <v>#N/A</v>
      </c>
      <c r="E477" s="62" t="e">
        <f>VLOOKUP(C477,quide!$A$1:K1471,3,0)</f>
        <v>#N/A</v>
      </c>
      <c r="F477" s="62" t="e">
        <f>VLOOKUP(C477,quide!$A$1:K1471,5,0)</f>
        <v>#N/A</v>
      </c>
      <c r="G477" s="63" t="e">
        <f t="shared" si="36"/>
        <v>#N/A</v>
      </c>
      <c r="H477" s="62">
        <f>IFERROR(VLOOKUP(B477,tbl5cc_piv!A:D,4,0),0)</f>
        <v>0</v>
      </c>
      <c r="I477" s="62">
        <f t="shared" si="37"/>
        <v>0</v>
      </c>
      <c r="J477" s="62">
        <f t="shared" si="38"/>
        <v>0</v>
      </c>
      <c r="K477" s="62">
        <f t="shared" si="39"/>
        <v>0</v>
      </c>
    </row>
    <row r="478" spans="1:11" x14ac:dyDescent="0.25">
      <c r="A478">
        <v>473</v>
      </c>
      <c r="B478" t="e">
        <f>IF(ISBLANK(A478),0,IF(AND(ISERROR(VLOOKUP(VLOOKUP(A478,ishod_substance!A:G,7,0),$B$4:B477,1,0))=TRUE,VLOOKUP(A478,ishod_substance!A:G,7,0)&gt;0),VLOOKUP(A478,ishod_substance!A:G,7,0),0))</f>
        <v>#N/A</v>
      </c>
      <c r="C478" s="78" t="e">
        <f t="shared" si="35"/>
        <v>#N/A</v>
      </c>
      <c r="D478" s="61" t="e">
        <f>VLOOKUP(C478,quide!A:B,2,0)</f>
        <v>#N/A</v>
      </c>
      <c r="E478" s="62" t="e">
        <f>VLOOKUP(C478,quide!$A$1:K1472,3,0)</f>
        <v>#N/A</v>
      </c>
      <c r="F478" s="62" t="e">
        <f>VLOOKUP(C478,quide!$A$1:K1472,5,0)</f>
        <v>#N/A</v>
      </c>
      <c r="G478" s="63" t="e">
        <f t="shared" si="36"/>
        <v>#N/A</v>
      </c>
      <c r="H478" s="62">
        <f>IFERROR(VLOOKUP(B478,tbl5cc_piv!A:D,4,0),0)</f>
        <v>0</v>
      </c>
      <c r="I478" s="62">
        <f t="shared" si="37"/>
        <v>0</v>
      </c>
      <c r="J478" s="62">
        <f t="shared" si="38"/>
        <v>0</v>
      </c>
      <c r="K478" s="62">
        <f t="shared" si="39"/>
        <v>0</v>
      </c>
    </row>
    <row r="479" spans="1:11" x14ac:dyDescent="0.25">
      <c r="A479">
        <v>474</v>
      </c>
      <c r="B479" t="e">
        <f>IF(ISBLANK(A479),0,IF(AND(ISERROR(VLOOKUP(VLOOKUP(A479,ishod_substance!A:G,7,0),$B$4:B478,1,0))=TRUE,VLOOKUP(A479,ishod_substance!A:G,7,0)&gt;0),VLOOKUP(A479,ishod_substance!A:G,7,0),0))</f>
        <v>#N/A</v>
      </c>
      <c r="C479" s="78" t="e">
        <f t="shared" si="35"/>
        <v>#N/A</v>
      </c>
      <c r="D479" s="61" t="e">
        <f>VLOOKUP(C479,quide!A:B,2,0)</f>
        <v>#N/A</v>
      </c>
      <c r="E479" s="62" t="e">
        <f>VLOOKUP(C479,quide!$A$1:K1473,3,0)</f>
        <v>#N/A</v>
      </c>
      <c r="F479" s="62" t="e">
        <f>VLOOKUP(C479,quide!$A$1:K1473,5,0)</f>
        <v>#N/A</v>
      </c>
      <c r="G479" s="63" t="e">
        <f t="shared" si="36"/>
        <v>#N/A</v>
      </c>
      <c r="H479" s="62">
        <f>IFERROR(VLOOKUP(B479,tbl5cc_piv!A:D,4,0),0)</f>
        <v>0</v>
      </c>
      <c r="I479" s="62">
        <f t="shared" si="37"/>
        <v>0</v>
      </c>
      <c r="J479" s="62">
        <f t="shared" si="38"/>
        <v>0</v>
      </c>
      <c r="K479" s="62">
        <f t="shared" si="39"/>
        <v>0</v>
      </c>
    </row>
    <row r="480" spans="1:11" x14ac:dyDescent="0.25">
      <c r="A480">
        <v>475</v>
      </c>
      <c r="B480" t="e">
        <f>IF(ISBLANK(A480),0,IF(AND(ISERROR(VLOOKUP(VLOOKUP(A480,ishod_substance!A:G,7,0),$B$4:B479,1,0))=TRUE,VLOOKUP(A480,ishod_substance!A:G,7,0)&gt;0),VLOOKUP(A480,ishod_substance!A:G,7,0),0))</f>
        <v>#N/A</v>
      </c>
      <c r="C480" s="78" t="e">
        <f t="shared" si="35"/>
        <v>#N/A</v>
      </c>
      <c r="D480" s="61" t="e">
        <f>VLOOKUP(C480,quide!A:B,2,0)</f>
        <v>#N/A</v>
      </c>
      <c r="E480" s="62" t="e">
        <f>VLOOKUP(C480,quide!$A$1:K1474,3,0)</f>
        <v>#N/A</v>
      </c>
      <c r="F480" s="62" t="e">
        <f>VLOOKUP(C480,quide!$A$1:K1474,5,0)</f>
        <v>#N/A</v>
      </c>
      <c r="G480" s="63" t="e">
        <f t="shared" si="36"/>
        <v>#N/A</v>
      </c>
      <c r="H480" s="62">
        <f>IFERROR(VLOOKUP(B480,tbl5cc_piv!A:D,4,0),0)</f>
        <v>0</v>
      </c>
      <c r="I480" s="62">
        <f t="shared" si="37"/>
        <v>0</v>
      </c>
      <c r="J480" s="62">
        <f t="shared" si="38"/>
        <v>0</v>
      </c>
      <c r="K480" s="62">
        <f t="shared" si="39"/>
        <v>0</v>
      </c>
    </row>
    <row r="481" spans="1:11" x14ac:dyDescent="0.25">
      <c r="A481">
        <v>476</v>
      </c>
      <c r="B481" t="e">
        <f>IF(ISBLANK(A481),0,IF(AND(ISERROR(VLOOKUP(VLOOKUP(A481,ishod_substance!A:G,7,0),$B$4:B480,1,0))=TRUE,VLOOKUP(A481,ishod_substance!A:G,7,0)&gt;0),VLOOKUP(A481,ishod_substance!A:G,7,0),0))</f>
        <v>#N/A</v>
      </c>
      <c r="C481" s="78" t="e">
        <f t="shared" si="35"/>
        <v>#N/A</v>
      </c>
      <c r="D481" s="61" t="e">
        <f>VLOOKUP(C481,quide!A:B,2,0)</f>
        <v>#N/A</v>
      </c>
      <c r="E481" s="62" t="e">
        <f>VLOOKUP(C481,quide!$A$1:K1475,3,0)</f>
        <v>#N/A</v>
      </c>
      <c r="F481" s="62" t="e">
        <f>VLOOKUP(C481,quide!$A$1:K1475,5,0)</f>
        <v>#N/A</v>
      </c>
      <c r="G481" s="63" t="e">
        <f t="shared" si="36"/>
        <v>#N/A</v>
      </c>
      <c r="H481" s="62">
        <f>IFERROR(VLOOKUP(B481,tbl5cc_piv!A:D,4,0),0)</f>
        <v>0</v>
      </c>
      <c r="I481" s="62">
        <f t="shared" si="37"/>
        <v>0</v>
      </c>
      <c r="J481" s="62">
        <f t="shared" si="38"/>
        <v>0</v>
      </c>
      <c r="K481" s="62">
        <f t="shared" si="39"/>
        <v>0</v>
      </c>
    </row>
    <row r="482" spans="1:11" x14ac:dyDescent="0.25">
      <c r="A482">
        <v>477</v>
      </c>
      <c r="B482" t="e">
        <f>IF(ISBLANK(A482),0,IF(AND(ISERROR(VLOOKUP(VLOOKUP(A482,ishod_substance!A:G,7,0),$B$4:B481,1,0))=TRUE,VLOOKUP(A482,ishod_substance!A:G,7,0)&gt;0),VLOOKUP(A482,ishod_substance!A:G,7,0),0))</f>
        <v>#N/A</v>
      </c>
      <c r="C482" s="78" t="e">
        <f t="shared" si="35"/>
        <v>#N/A</v>
      </c>
      <c r="D482" s="61" t="e">
        <f>VLOOKUP(C482,quide!A:B,2,0)</f>
        <v>#N/A</v>
      </c>
      <c r="E482" s="62" t="e">
        <f>VLOOKUP(C482,quide!$A$1:K1476,3,0)</f>
        <v>#N/A</v>
      </c>
      <c r="F482" s="62" t="e">
        <f>VLOOKUP(C482,quide!$A$1:K1476,5,0)</f>
        <v>#N/A</v>
      </c>
      <c r="G482" s="63" t="e">
        <f t="shared" si="36"/>
        <v>#N/A</v>
      </c>
      <c r="H482" s="62">
        <f>IFERROR(VLOOKUP(B482,tbl5cc_piv!A:D,4,0),0)</f>
        <v>0</v>
      </c>
      <c r="I482" s="62">
        <f t="shared" si="37"/>
        <v>0</v>
      </c>
      <c r="J482" s="62">
        <f t="shared" si="38"/>
        <v>0</v>
      </c>
      <c r="K482" s="62">
        <f t="shared" si="39"/>
        <v>0</v>
      </c>
    </row>
    <row r="483" spans="1:11" x14ac:dyDescent="0.25">
      <c r="A483">
        <v>478</v>
      </c>
      <c r="B483" t="e">
        <f>IF(ISBLANK(A483),0,IF(AND(ISERROR(VLOOKUP(VLOOKUP(A483,ishod_substance!A:G,7,0),$B$4:B482,1,0))=TRUE,VLOOKUP(A483,ishod_substance!A:G,7,0)&gt;0),VLOOKUP(A483,ishod_substance!A:G,7,0),0))</f>
        <v>#N/A</v>
      </c>
      <c r="C483" s="78" t="e">
        <f t="shared" si="35"/>
        <v>#N/A</v>
      </c>
      <c r="D483" s="61" t="e">
        <f>VLOOKUP(C483,quide!A:B,2,0)</f>
        <v>#N/A</v>
      </c>
      <c r="E483" s="62" t="e">
        <f>VLOOKUP(C483,quide!$A$1:K1477,3,0)</f>
        <v>#N/A</v>
      </c>
      <c r="F483" s="62" t="e">
        <f>VLOOKUP(C483,quide!$A$1:K1477,5,0)</f>
        <v>#N/A</v>
      </c>
      <c r="G483" s="63" t="e">
        <f t="shared" si="36"/>
        <v>#N/A</v>
      </c>
      <c r="H483" s="62">
        <f>IFERROR(VLOOKUP(B483,tbl5cc_piv!A:D,4,0),0)</f>
        <v>0</v>
      </c>
      <c r="I483" s="62">
        <f t="shared" si="37"/>
        <v>0</v>
      </c>
      <c r="J483" s="62">
        <f t="shared" si="38"/>
        <v>0</v>
      </c>
      <c r="K483" s="62">
        <f t="shared" si="39"/>
        <v>0</v>
      </c>
    </row>
    <row r="484" spans="1:11" x14ac:dyDescent="0.25">
      <c r="A484">
        <v>479</v>
      </c>
      <c r="B484" t="e">
        <f>IF(ISBLANK(A484),0,IF(AND(ISERROR(VLOOKUP(VLOOKUP(A484,ishod_substance!A:G,7,0),$B$4:B483,1,0))=TRUE,VLOOKUP(A484,ishod_substance!A:G,7,0)&gt;0),VLOOKUP(A484,ishod_substance!A:G,7,0),0))</f>
        <v>#N/A</v>
      </c>
      <c r="C484" s="78" t="e">
        <f t="shared" si="35"/>
        <v>#N/A</v>
      </c>
      <c r="D484" s="61" t="e">
        <f>VLOOKUP(C484,quide!A:B,2,0)</f>
        <v>#N/A</v>
      </c>
      <c r="E484" s="62" t="e">
        <f>VLOOKUP(C484,quide!$A$1:K1478,3,0)</f>
        <v>#N/A</v>
      </c>
      <c r="F484" s="62" t="e">
        <f>VLOOKUP(C484,quide!$A$1:K1478,5,0)</f>
        <v>#N/A</v>
      </c>
      <c r="G484" s="63" t="e">
        <f t="shared" si="36"/>
        <v>#N/A</v>
      </c>
      <c r="H484" s="62">
        <f>IFERROR(VLOOKUP(B484,tbl5cc_piv!A:D,4,0),0)</f>
        <v>0</v>
      </c>
      <c r="I484" s="62">
        <f t="shared" si="37"/>
        <v>0</v>
      </c>
      <c r="J484" s="62">
        <f t="shared" si="38"/>
        <v>0</v>
      </c>
      <c r="K484" s="62">
        <f t="shared" si="39"/>
        <v>0</v>
      </c>
    </row>
    <row r="485" spans="1:11" x14ac:dyDescent="0.25">
      <c r="A485">
        <v>480</v>
      </c>
      <c r="B485" t="e">
        <f>IF(ISBLANK(A485),0,IF(AND(ISERROR(VLOOKUP(VLOOKUP(A485,ishod_substance!A:G,7,0),$B$4:B484,1,0))=TRUE,VLOOKUP(A485,ishod_substance!A:G,7,0)&gt;0),VLOOKUP(A485,ishod_substance!A:G,7,0),0))</f>
        <v>#N/A</v>
      </c>
      <c r="C485" s="78" t="e">
        <f t="shared" si="35"/>
        <v>#N/A</v>
      </c>
      <c r="D485" s="61" t="e">
        <f>VLOOKUP(C485,quide!A:B,2,0)</f>
        <v>#N/A</v>
      </c>
      <c r="E485" s="62" t="e">
        <f>VLOOKUP(C485,quide!$A$1:K1479,3,0)</f>
        <v>#N/A</v>
      </c>
      <c r="F485" s="62" t="e">
        <f>VLOOKUP(C485,quide!$A$1:K1479,5,0)</f>
        <v>#N/A</v>
      </c>
      <c r="G485" s="63" t="e">
        <f t="shared" si="36"/>
        <v>#N/A</v>
      </c>
      <c r="H485" s="62">
        <f>IFERROR(VLOOKUP(B485,tbl5cc_piv!A:D,4,0),0)</f>
        <v>0</v>
      </c>
      <c r="I485" s="62">
        <f t="shared" si="37"/>
        <v>0</v>
      </c>
      <c r="J485" s="62">
        <f t="shared" si="38"/>
        <v>0</v>
      </c>
      <c r="K485" s="62">
        <f t="shared" si="39"/>
        <v>0</v>
      </c>
    </row>
    <row r="486" spans="1:11" x14ac:dyDescent="0.25">
      <c r="A486">
        <v>481</v>
      </c>
      <c r="B486" t="e">
        <f>IF(ISBLANK(A486),0,IF(AND(ISERROR(VLOOKUP(VLOOKUP(A486,ishod_substance!A:G,7,0),$B$4:B485,1,0))=TRUE,VLOOKUP(A486,ishod_substance!A:G,7,0)&gt;0),VLOOKUP(A486,ishod_substance!A:G,7,0),0))</f>
        <v>#N/A</v>
      </c>
      <c r="C486" s="78" t="e">
        <f t="shared" si="35"/>
        <v>#N/A</v>
      </c>
      <c r="D486" s="61" t="e">
        <f>VLOOKUP(C486,quide!A:B,2,0)</f>
        <v>#N/A</v>
      </c>
      <c r="E486" s="62" t="e">
        <f>VLOOKUP(C486,quide!$A$1:K1480,3,0)</f>
        <v>#N/A</v>
      </c>
      <c r="F486" s="62" t="e">
        <f>VLOOKUP(C486,quide!$A$1:K1480,5,0)</f>
        <v>#N/A</v>
      </c>
      <c r="G486" s="63" t="e">
        <f t="shared" si="36"/>
        <v>#N/A</v>
      </c>
      <c r="H486" s="62">
        <f>IFERROR(VLOOKUP(B486,tbl5cc_piv!A:D,4,0),0)</f>
        <v>0</v>
      </c>
      <c r="I486" s="62">
        <f t="shared" si="37"/>
        <v>0</v>
      </c>
      <c r="J486" s="62">
        <f t="shared" si="38"/>
        <v>0</v>
      </c>
      <c r="K486" s="62">
        <f t="shared" si="39"/>
        <v>0</v>
      </c>
    </row>
    <row r="487" spans="1:11" x14ac:dyDescent="0.25">
      <c r="A487">
        <v>482</v>
      </c>
      <c r="B487" t="e">
        <f>IF(ISBLANK(A487),0,IF(AND(ISERROR(VLOOKUP(VLOOKUP(A487,ishod_substance!A:G,7,0),$B$4:B486,1,0))=TRUE,VLOOKUP(A487,ishod_substance!A:G,7,0)&gt;0),VLOOKUP(A487,ishod_substance!A:G,7,0),0))</f>
        <v>#N/A</v>
      </c>
      <c r="C487" s="78" t="e">
        <f t="shared" si="35"/>
        <v>#N/A</v>
      </c>
      <c r="D487" s="61" t="e">
        <f>VLOOKUP(C487,quide!A:B,2,0)</f>
        <v>#N/A</v>
      </c>
      <c r="E487" s="62" t="e">
        <f>VLOOKUP(C487,quide!$A$1:K1481,3,0)</f>
        <v>#N/A</v>
      </c>
      <c r="F487" s="62" t="e">
        <f>VLOOKUP(C487,quide!$A$1:K1481,5,0)</f>
        <v>#N/A</v>
      </c>
      <c r="G487" s="63" t="e">
        <f t="shared" si="36"/>
        <v>#N/A</v>
      </c>
      <c r="H487" s="62">
        <f>IFERROR(VLOOKUP(B487,tbl5cc_piv!A:D,4,0),0)</f>
        <v>0</v>
      </c>
      <c r="I487" s="62">
        <f t="shared" si="37"/>
        <v>0</v>
      </c>
      <c r="J487" s="62">
        <f t="shared" si="38"/>
        <v>0</v>
      </c>
      <c r="K487" s="62">
        <f t="shared" si="39"/>
        <v>0</v>
      </c>
    </row>
    <row r="488" spans="1:11" x14ac:dyDescent="0.25">
      <c r="A488">
        <v>483</v>
      </c>
      <c r="B488" t="e">
        <f>IF(ISBLANK(A488),0,IF(AND(ISERROR(VLOOKUP(VLOOKUP(A488,ishod_substance!A:G,7,0),$B$4:B487,1,0))=TRUE,VLOOKUP(A488,ishod_substance!A:G,7,0)&gt;0),VLOOKUP(A488,ishod_substance!A:G,7,0),0))</f>
        <v>#N/A</v>
      </c>
      <c r="C488" s="78" t="e">
        <f t="shared" si="35"/>
        <v>#N/A</v>
      </c>
      <c r="D488" s="61" t="e">
        <f>VLOOKUP(C488,quide!A:B,2,0)</f>
        <v>#N/A</v>
      </c>
      <c r="E488" s="62" t="e">
        <f>VLOOKUP(C488,quide!$A$1:K1482,3,0)</f>
        <v>#N/A</v>
      </c>
      <c r="F488" s="62" t="e">
        <f>VLOOKUP(C488,quide!$A$1:K1482,5,0)</f>
        <v>#N/A</v>
      </c>
      <c r="G488" s="63" t="e">
        <f t="shared" si="36"/>
        <v>#N/A</v>
      </c>
      <c r="H488" s="62">
        <f>IFERROR(VLOOKUP(B488,tbl5cc_piv!A:D,4,0),0)</f>
        <v>0</v>
      </c>
      <c r="I488" s="62">
        <f t="shared" si="37"/>
        <v>0</v>
      </c>
      <c r="J488" s="62">
        <f t="shared" si="38"/>
        <v>0</v>
      </c>
      <c r="K488" s="62">
        <f t="shared" si="39"/>
        <v>0</v>
      </c>
    </row>
    <row r="489" spans="1:11" x14ac:dyDescent="0.25">
      <c r="A489">
        <v>484</v>
      </c>
      <c r="B489" t="e">
        <f>IF(ISBLANK(A489),0,IF(AND(ISERROR(VLOOKUP(VLOOKUP(A489,ishod_substance!A:G,7,0),$B$4:B488,1,0))=TRUE,VLOOKUP(A489,ishod_substance!A:G,7,0)&gt;0),VLOOKUP(A489,ishod_substance!A:G,7,0),0))</f>
        <v>#N/A</v>
      </c>
      <c r="C489" s="78" t="e">
        <f t="shared" si="35"/>
        <v>#N/A</v>
      </c>
      <c r="D489" s="61" t="e">
        <f>VLOOKUP(C489,quide!A:B,2,0)</f>
        <v>#N/A</v>
      </c>
      <c r="E489" s="62" t="e">
        <f>VLOOKUP(C489,quide!$A$1:K1483,3,0)</f>
        <v>#N/A</v>
      </c>
      <c r="F489" s="62" t="e">
        <f>VLOOKUP(C489,quide!$A$1:K1483,5,0)</f>
        <v>#N/A</v>
      </c>
      <c r="G489" s="63" t="e">
        <f t="shared" si="36"/>
        <v>#N/A</v>
      </c>
      <c r="H489" s="62">
        <f>IFERROR(VLOOKUP(B489,tbl5cc_piv!A:D,4,0),0)</f>
        <v>0</v>
      </c>
      <c r="I489" s="62">
        <f t="shared" si="37"/>
        <v>0</v>
      </c>
      <c r="J489" s="62">
        <f t="shared" si="38"/>
        <v>0</v>
      </c>
      <c r="K489" s="62">
        <f t="shared" si="39"/>
        <v>0</v>
      </c>
    </row>
    <row r="490" spans="1:11" x14ac:dyDescent="0.25">
      <c r="A490">
        <v>485</v>
      </c>
      <c r="B490" t="e">
        <f>IF(ISBLANK(A490),0,IF(AND(ISERROR(VLOOKUP(VLOOKUP(A490,ishod_substance!A:G,7,0),$B$4:B489,1,0))=TRUE,VLOOKUP(A490,ishod_substance!A:G,7,0)&gt;0),VLOOKUP(A490,ishod_substance!A:G,7,0),0))</f>
        <v>#N/A</v>
      </c>
      <c r="C490" s="78" t="e">
        <f t="shared" si="35"/>
        <v>#N/A</v>
      </c>
      <c r="D490" s="61" t="e">
        <f>VLOOKUP(C490,quide!A:B,2,0)</f>
        <v>#N/A</v>
      </c>
      <c r="E490" s="62" t="e">
        <f>VLOOKUP(C490,quide!$A$1:K1484,3,0)</f>
        <v>#N/A</v>
      </c>
      <c r="F490" s="62" t="e">
        <f>VLOOKUP(C490,quide!$A$1:K1484,5,0)</f>
        <v>#N/A</v>
      </c>
      <c r="G490" s="63" t="e">
        <f t="shared" si="36"/>
        <v>#N/A</v>
      </c>
      <c r="H490" s="62">
        <f>IFERROR(VLOOKUP(B490,tbl5cc_piv!A:D,4,0),0)</f>
        <v>0</v>
      </c>
      <c r="I490" s="62">
        <f t="shared" si="37"/>
        <v>0</v>
      </c>
      <c r="J490" s="62">
        <f t="shared" si="38"/>
        <v>0</v>
      </c>
      <c r="K490" s="62">
        <f t="shared" si="39"/>
        <v>0</v>
      </c>
    </row>
    <row r="491" spans="1:11" x14ac:dyDescent="0.25">
      <c r="A491">
        <v>486</v>
      </c>
      <c r="B491" t="e">
        <f>IF(ISBLANK(A491),0,IF(AND(ISERROR(VLOOKUP(VLOOKUP(A491,ishod_substance!A:G,7,0),$B$4:B490,1,0))=TRUE,VLOOKUP(A491,ishod_substance!A:G,7,0)&gt;0),VLOOKUP(A491,ishod_substance!A:G,7,0),0))</f>
        <v>#N/A</v>
      </c>
      <c r="C491" s="78" t="e">
        <f t="shared" si="35"/>
        <v>#N/A</v>
      </c>
      <c r="D491" s="61" t="e">
        <f>VLOOKUP(C491,quide!A:B,2,0)</f>
        <v>#N/A</v>
      </c>
      <c r="E491" s="62" t="e">
        <f>VLOOKUP(C491,quide!$A$1:K1485,3,0)</f>
        <v>#N/A</v>
      </c>
      <c r="F491" s="62" t="e">
        <f>VLOOKUP(C491,quide!$A$1:K1485,5,0)</f>
        <v>#N/A</v>
      </c>
      <c r="G491" s="63" t="e">
        <f t="shared" si="36"/>
        <v>#N/A</v>
      </c>
      <c r="H491" s="62">
        <f>IFERROR(VLOOKUP(B491,tbl5cc_piv!A:D,4,0),0)</f>
        <v>0</v>
      </c>
      <c r="I491" s="62">
        <f t="shared" si="37"/>
        <v>0</v>
      </c>
      <c r="J491" s="62">
        <f t="shared" si="38"/>
        <v>0</v>
      </c>
      <c r="K491" s="62">
        <f t="shared" si="39"/>
        <v>0</v>
      </c>
    </row>
    <row r="492" spans="1:11" x14ac:dyDescent="0.25">
      <c r="A492">
        <v>487</v>
      </c>
      <c r="B492" t="e">
        <f>IF(ISBLANK(A492),0,IF(AND(ISERROR(VLOOKUP(VLOOKUP(A492,ishod_substance!A:G,7,0),$B$4:B491,1,0))=TRUE,VLOOKUP(A492,ishod_substance!A:G,7,0)&gt;0),VLOOKUP(A492,ishod_substance!A:G,7,0),0))</f>
        <v>#N/A</v>
      </c>
      <c r="C492" s="78" t="e">
        <f t="shared" si="35"/>
        <v>#N/A</v>
      </c>
      <c r="D492" s="61" t="e">
        <f>VLOOKUP(C492,quide!A:B,2,0)</f>
        <v>#N/A</v>
      </c>
      <c r="E492" s="62" t="e">
        <f>VLOOKUP(C492,quide!$A$1:K1486,3,0)</f>
        <v>#N/A</v>
      </c>
      <c r="F492" s="62" t="e">
        <f>VLOOKUP(C492,quide!$A$1:K1486,5,0)</f>
        <v>#N/A</v>
      </c>
      <c r="G492" s="63" t="e">
        <f t="shared" si="36"/>
        <v>#N/A</v>
      </c>
      <c r="H492" s="62">
        <f>IFERROR(VLOOKUP(B492,tbl5cc_piv!A:D,4,0),0)</f>
        <v>0</v>
      </c>
      <c r="I492" s="62">
        <f t="shared" si="37"/>
        <v>0</v>
      </c>
      <c r="J492" s="62">
        <f t="shared" si="38"/>
        <v>0</v>
      </c>
      <c r="K492" s="62">
        <f t="shared" si="39"/>
        <v>0</v>
      </c>
    </row>
    <row r="493" spans="1:11" x14ac:dyDescent="0.25">
      <c r="A493">
        <v>488</v>
      </c>
      <c r="B493" t="e">
        <f>IF(ISBLANK(A493),0,IF(AND(ISERROR(VLOOKUP(VLOOKUP(A493,ishod_substance!A:G,7,0),$B$4:B492,1,0))=TRUE,VLOOKUP(A493,ishod_substance!A:G,7,0)&gt;0),VLOOKUP(A493,ishod_substance!A:G,7,0),0))</f>
        <v>#N/A</v>
      </c>
      <c r="C493" s="78" t="e">
        <f t="shared" si="35"/>
        <v>#N/A</v>
      </c>
      <c r="D493" s="61" t="e">
        <f>VLOOKUP(C493,quide!A:B,2,0)</f>
        <v>#N/A</v>
      </c>
      <c r="E493" s="62" t="e">
        <f>VLOOKUP(C493,quide!$A$1:K1487,3,0)</f>
        <v>#N/A</v>
      </c>
      <c r="F493" s="62" t="e">
        <f>VLOOKUP(C493,quide!$A$1:K1487,5,0)</f>
        <v>#N/A</v>
      </c>
      <c r="G493" s="63" t="e">
        <f t="shared" si="36"/>
        <v>#N/A</v>
      </c>
      <c r="H493" s="62">
        <f>IFERROR(VLOOKUP(B493,tbl5cc_piv!A:D,4,0),0)</f>
        <v>0</v>
      </c>
      <c r="I493" s="62">
        <f t="shared" si="37"/>
        <v>0</v>
      </c>
      <c r="J493" s="62">
        <f t="shared" si="38"/>
        <v>0</v>
      </c>
      <c r="K493" s="62">
        <f t="shared" si="39"/>
        <v>0</v>
      </c>
    </row>
    <row r="494" spans="1:11" x14ac:dyDescent="0.25">
      <c r="A494">
        <v>489</v>
      </c>
      <c r="B494" t="e">
        <f>IF(ISBLANK(A494),0,IF(AND(ISERROR(VLOOKUP(VLOOKUP(A494,ishod_substance!A:G,7,0),$B$4:B493,1,0))=TRUE,VLOOKUP(A494,ishod_substance!A:G,7,0)&gt;0),VLOOKUP(A494,ishod_substance!A:G,7,0),0))</f>
        <v>#N/A</v>
      </c>
      <c r="C494" s="78" t="e">
        <f t="shared" si="35"/>
        <v>#N/A</v>
      </c>
      <c r="D494" s="61" t="e">
        <f>VLOOKUP(C494,quide!A:B,2,0)</f>
        <v>#N/A</v>
      </c>
      <c r="E494" s="62" t="e">
        <f>VLOOKUP(C494,quide!$A$1:K1488,3,0)</f>
        <v>#N/A</v>
      </c>
      <c r="F494" s="62" t="e">
        <f>VLOOKUP(C494,quide!$A$1:K1488,5,0)</f>
        <v>#N/A</v>
      </c>
      <c r="G494" s="63" t="e">
        <f t="shared" si="36"/>
        <v>#N/A</v>
      </c>
      <c r="H494" s="62">
        <f>IFERROR(VLOOKUP(B494,tbl5cc_piv!A:D,4,0),0)</f>
        <v>0</v>
      </c>
      <c r="I494" s="62">
        <f t="shared" si="37"/>
        <v>0</v>
      </c>
      <c r="J494" s="62">
        <f t="shared" si="38"/>
        <v>0</v>
      </c>
      <c r="K494" s="62">
        <f t="shared" si="39"/>
        <v>0</v>
      </c>
    </row>
    <row r="495" spans="1:11" x14ac:dyDescent="0.25">
      <c r="A495">
        <v>490</v>
      </c>
      <c r="B495" t="e">
        <f>IF(ISBLANK(A495),0,IF(AND(ISERROR(VLOOKUP(VLOOKUP(A495,ishod_substance!A:G,7,0),$B$4:B494,1,0))=TRUE,VLOOKUP(A495,ishod_substance!A:G,7,0)&gt;0),VLOOKUP(A495,ishod_substance!A:G,7,0),0))</f>
        <v>#N/A</v>
      </c>
      <c r="C495" s="78" t="e">
        <f t="shared" si="35"/>
        <v>#N/A</v>
      </c>
      <c r="D495" s="61" t="e">
        <f>VLOOKUP(C495,quide!A:B,2,0)</f>
        <v>#N/A</v>
      </c>
      <c r="E495" s="62" t="e">
        <f>VLOOKUP(C495,quide!$A$1:K1489,3,0)</f>
        <v>#N/A</v>
      </c>
      <c r="F495" s="62" t="e">
        <f>VLOOKUP(C495,quide!$A$1:K1489,5,0)</f>
        <v>#N/A</v>
      </c>
      <c r="G495" s="63" t="e">
        <f t="shared" si="36"/>
        <v>#N/A</v>
      </c>
      <c r="H495" s="62">
        <f>IFERROR(VLOOKUP(B495,tbl5cc_piv!A:D,4,0),0)</f>
        <v>0</v>
      </c>
      <c r="I495" s="62">
        <f t="shared" si="37"/>
        <v>0</v>
      </c>
      <c r="J495" s="62">
        <f t="shared" si="38"/>
        <v>0</v>
      </c>
      <c r="K495" s="62">
        <f t="shared" si="39"/>
        <v>0</v>
      </c>
    </row>
    <row r="496" spans="1:11" x14ac:dyDescent="0.25">
      <c r="A496">
        <v>491</v>
      </c>
      <c r="B496" t="e">
        <f>IF(ISBLANK(A496),0,IF(AND(ISERROR(VLOOKUP(VLOOKUP(A496,ishod_substance!A:G,7,0),$B$4:B495,1,0))=TRUE,VLOOKUP(A496,ishod_substance!A:G,7,0)&gt;0),VLOOKUP(A496,ishod_substance!A:G,7,0),0))</f>
        <v>#N/A</v>
      </c>
      <c r="C496" s="78" t="e">
        <f t="shared" si="35"/>
        <v>#N/A</v>
      </c>
      <c r="D496" s="61" t="e">
        <f>VLOOKUP(C496,quide!A:B,2,0)</f>
        <v>#N/A</v>
      </c>
      <c r="E496" s="62" t="e">
        <f>VLOOKUP(C496,quide!$A$1:K1490,3,0)</f>
        <v>#N/A</v>
      </c>
      <c r="F496" s="62" t="e">
        <f>VLOOKUP(C496,quide!$A$1:K1490,5,0)</f>
        <v>#N/A</v>
      </c>
      <c r="G496" s="63" t="e">
        <f t="shared" si="36"/>
        <v>#N/A</v>
      </c>
      <c r="H496" s="62">
        <f>IFERROR(VLOOKUP(B496,tbl5cc_piv!A:D,4,0),0)</f>
        <v>0</v>
      </c>
      <c r="I496" s="62">
        <f t="shared" si="37"/>
        <v>0</v>
      </c>
      <c r="J496" s="62">
        <f t="shared" si="38"/>
        <v>0</v>
      </c>
      <c r="K496" s="62">
        <f t="shared" si="39"/>
        <v>0</v>
      </c>
    </row>
    <row r="497" spans="1:11" x14ac:dyDescent="0.25">
      <c r="A497">
        <v>492</v>
      </c>
      <c r="B497" t="e">
        <f>IF(ISBLANK(A497),0,IF(AND(ISERROR(VLOOKUP(VLOOKUP(A497,ishod_substance!A:G,7,0),$B$4:B496,1,0))=TRUE,VLOOKUP(A497,ishod_substance!A:G,7,0)&gt;0),VLOOKUP(A497,ishod_substance!A:G,7,0),0))</f>
        <v>#N/A</v>
      </c>
      <c r="C497" s="78" t="e">
        <f t="shared" si="35"/>
        <v>#N/A</v>
      </c>
      <c r="D497" s="61" t="e">
        <f>VLOOKUP(C497,quide!A:B,2,0)</f>
        <v>#N/A</v>
      </c>
      <c r="E497" s="62" t="e">
        <f>VLOOKUP(C497,quide!$A$1:K1491,3,0)</f>
        <v>#N/A</v>
      </c>
      <c r="F497" s="62" t="e">
        <f>VLOOKUP(C497,quide!$A$1:K1491,5,0)</f>
        <v>#N/A</v>
      </c>
      <c r="G497" s="63" t="e">
        <f t="shared" si="36"/>
        <v>#N/A</v>
      </c>
      <c r="H497" s="62">
        <f>IFERROR(VLOOKUP(B497,tbl5cc_piv!A:D,4,0),0)</f>
        <v>0</v>
      </c>
      <c r="I497" s="62">
        <f t="shared" si="37"/>
        <v>0</v>
      </c>
      <c r="J497" s="62">
        <f t="shared" si="38"/>
        <v>0</v>
      </c>
      <c r="K497" s="62">
        <f t="shared" si="39"/>
        <v>0</v>
      </c>
    </row>
    <row r="498" spans="1:11" x14ac:dyDescent="0.25">
      <c r="A498">
        <v>493</v>
      </c>
      <c r="B498" t="e">
        <f>IF(ISBLANK(A498),0,IF(AND(ISERROR(VLOOKUP(VLOOKUP(A498,ishod_substance!A:G,7,0),$B$4:B497,1,0))=TRUE,VLOOKUP(A498,ishod_substance!A:G,7,0)&gt;0),VLOOKUP(A498,ishod_substance!A:G,7,0),0))</f>
        <v>#N/A</v>
      </c>
      <c r="C498" s="78" t="e">
        <f t="shared" si="35"/>
        <v>#N/A</v>
      </c>
      <c r="D498" s="61" t="e">
        <f>VLOOKUP(C498,quide!A:B,2,0)</f>
        <v>#N/A</v>
      </c>
      <c r="E498" s="62" t="e">
        <f>VLOOKUP(C498,quide!$A$1:K1492,3,0)</f>
        <v>#N/A</v>
      </c>
      <c r="F498" s="62" t="e">
        <f>VLOOKUP(C498,quide!$A$1:K1492,5,0)</f>
        <v>#N/A</v>
      </c>
      <c r="G498" s="63" t="e">
        <f t="shared" si="36"/>
        <v>#N/A</v>
      </c>
      <c r="H498" s="62">
        <f>IFERROR(VLOOKUP(B498,tbl5cc_piv!A:D,4,0),0)</f>
        <v>0</v>
      </c>
      <c r="I498" s="62">
        <f t="shared" si="37"/>
        <v>0</v>
      </c>
      <c r="J498" s="62">
        <f t="shared" si="38"/>
        <v>0</v>
      </c>
      <c r="K498" s="62">
        <f t="shared" si="39"/>
        <v>0</v>
      </c>
    </row>
    <row r="499" spans="1:11" x14ac:dyDescent="0.25">
      <c r="A499">
        <v>494</v>
      </c>
      <c r="B499" t="e">
        <f>IF(ISBLANK(A499),0,IF(AND(ISERROR(VLOOKUP(VLOOKUP(A499,ishod_substance!A:G,7,0),$B$4:B498,1,0))=TRUE,VLOOKUP(A499,ishod_substance!A:G,7,0)&gt;0),VLOOKUP(A499,ishod_substance!A:G,7,0),0))</f>
        <v>#N/A</v>
      </c>
      <c r="C499" s="78" t="e">
        <f t="shared" si="35"/>
        <v>#N/A</v>
      </c>
      <c r="D499" s="61" t="e">
        <f>VLOOKUP(C499,quide!A:B,2,0)</f>
        <v>#N/A</v>
      </c>
      <c r="E499" s="62" t="e">
        <f>VLOOKUP(C499,quide!$A$1:K1493,3,0)</f>
        <v>#N/A</v>
      </c>
      <c r="F499" s="62" t="e">
        <f>VLOOKUP(C499,quide!$A$1:K1493,5,0)</f>
        <v>#N/A</v>
      </c>
      <c r="G499" s="63" t="e">
        <f t="shared" si="36"/>
        <v>#N/A</v>
      </c>
      <c r="H499" s="62">
        <f>IFERROR(VLOOKUP(B499,tbl5cc_piv!A:D,4,0),0)</f>
        <v>0</v>
      </c>
      <c r="I499" s="62">
        <f t="shared" si="37"/>
        <v>0</v>
      </c>
      <c r="J499" s="62">
        <f t="shared" si="38"/>
        <v>0</v>
      </c>
      <c r="K499" s="62">
        <f t="shared" si="39"/>
        <v>0</v>
      </c>
    </row>
    <row r="500" spans="1:11" x14ac:dyDescent="0.25">
      <c r="A500">
        <v>495</v>
      </c>
      <c r="B500" t="e">
        <f>IF(ISBLANK(A500),0,IF(AND(ISERROR(VLOOKUP(VLOOKUP(A500,ishod_substance!A:G,7,0),$B$4:B499,1,0))=TRUE,VLOOKUP(A500,ishod_substance!A:G,7,0)&gt;0),VLOOKUP(A500,ishod_substance!A:G,7,0),0))</f>
        <v>#N/A</v>
      </c>
      <c r="C500" s="78" t="e">
        <f t="shared" si="35"/>
        <v>#N/A</v>
      </c>
      <c r="D500" s="61" t="e">
        <f>VLOOKUP(C500,quide!A:B,2,0)</f>
        <v>#N/A</v>
      </c>
      <c r="E500" s="62" t="e">
        <f>VLOOKUP(C500,quide!$A$1:K1494,3,0)</f>
        <v>#N/A</v>
      </c>
      <c r="F500" s="62" t="e">
        <f>VLOOKUP(C500,quide!$A$1:K1494,5,0)</f>
        <v>#N/A</v>
      </c>
      <c r="G500" s="63" t="e">
        <f t="shared" si="36"/>
        <v>#N/A</v>
      </c>
      <c r="H500" s="62">
        <f>IFERROR(VLOOKUP(B500,tbl5cc_piv!A:D,4,0),0)</f>
        <v>0</v>
      </c>
      <c r="I500" s="62">
        <f t="shared" si="37"/>
        <v>0</v>
      </c>
      <c r="J500" s="62">
        <f t="shared" si="38"/>
        <v>0</v>
      </c>
      <c r="K500" s="62">
        <f t="shared" si="39"/>
        <v>0</v>
      </c>
    </row>
    <row r="501" spans="1:11" x14ac:dyDescent="0.25">
      <c r="A501">
        <v>496</v>
      </c>
      <c r="B501" t="e">
        <f>IF(ISBLANK(A501),0,IF(AND(ISERROR(VLOOKUP(VLOOKUP(A501,ishod_substance!A:G,7,0),$B$4:B500,1,0))=TRUE,VLOOKUP(A501,ishod_substance!A:G,7,0)&gt;0),VLOOKUP(A501,ishod_substance!A:G,7,0),0))</f>
        <v>#N/A</v>
      </c>
      <c r="C501" s="78" t="e">
        <f t="shared" si="35"/>
        <v>#N/A</v>
      </c>
      <c r="D501" s="61" t="e">
        <f>VLOOKUP(C501,quide!A:B,2,0)</f>
        <v>#N/A</v>
      </c>
      <c r="E501" s="62" t="e">
        <f>VLOOKUP(C501,quide!$A$1:K1495,3,0)</f>
        <v>#N/A</v>
      </c>
      <c r="F501" s="62" t="e">
        <f>VLOOKUP(C501,quide!$A$1:K1495,5,0)</f>
        <v>#N/A</v>
      </c>
      <c r="G501" s="63" t="e">
        <f t="shared" si="36"/>
        <v>#N/A</v>
      </c>
      <c r="H501" s="62">
        <f>IFERROR(VLOOKUP(B501,tbl5cc_piv!A:D,4,0),0)</f>
        <v>0</v>
      </c>
      <c r="I501" s="62">
        <f t="shared" si="37"/>
        <v>0</v>
      </c>
      <c r="J501" s="62">
        <f t="shared" si="38"/>
        <v>0</v>
      </c>
      <c r="K501" s="62">
        <f t="shared" si="39"/>
        <v>0</v>
      </c>
    </row>
    <row r="502" spans="1:11" x14ac:dyDescent="0.25">
      <c r="A502">
        <v>497</v>
      </c>
      <c r="B502" t="e">
        <f>IF(ISBLANK(A502),0,IF(AND(ISERROR(VLOOKUP(VLOOKUP(A502,ishod_substance!A:G,7,0),$B$4:B501,1,0))=TRUE,VLOOKUP(A502,ishod_substance!A:G,7,0)&gt;0),VLOOKUP(A502,ishod_substance!A:G,7,0),0))</f>
        <v>#N/A</v>
      </c>
      <c r="C502" s="78" t="e">
        <f t="shared" si="35"/>
        <v>#N/A</v>
      </c>
      <c r="D502" s="61" t="e">
        <f>VLOOKUP(C502,quide!A:B,2,0)</f>
        <v>#N/A</v>
      </c>
      <c r="E502" s="62" t="e">
        <f>VLOOKUP(C502,quide!$A$1:K1496,3,0)</f>
        <v>#N/A</v>
      </c>
      <c r="F502" s="62" t="e">
        <f>VLOOKUP(C502,quide!$A$1:K1496,5,0)</f>
        <v>#N/A</v>
      </c>
      <c r="G502" s="63" t="e">
        <f t="shared" si="36"/>
        <v>#N/A</v>
      </c>
      <c r="H502" s="62">
        <f>IFERROR(VLOOKUP(B502,tbl5cc_piv!A:D,4,0),0)</f>
        <v>0</v>
      </c>
      <c r="I502" s="62">
        <f t="shared" si="37"/>
        <v>0</v>
      </c>
      <c r="J502" s="62">
        <f t="shared" si="38"/>
        <v>0</v>
      </c>
      <c r="K502" s="62">
        <f t="shared" si="39"/>
        <v>0</v>
      </c>
    </row>
    <row r="503" spans="1:11" x14ac:dyDescent="0.25">
      <c r="A503">
        <v>498</v>
      </c>
      <c r="B503" t="e">
        <f>IF(ISBLANK(A503),0,IF(AND(ISERROR(VLOOKUP(VLOOKUP(A503,ishod_substance!A:G,7,0),$B$4:B502,1,0))=TRUE,VLOOKUP(A503,ishod_substance!A:G,7,0)&gt;0),VLOOKUP(A503,ishod_substance!A:G,7,0),0))</f>
        <v>#N/A</v>
      </c>
      <c r="C503" s="78" t="e">
        <f t="shared" si="35"/>
        <v>#N/A</v>
      </c>
      <c r="D503" s="61" t="e">
        <f>VLOOKUP(C503,quide!A:B,2,0)</f>
        <v>#N/A</v>
      </c>
      <c r="E503" s="62" t="e">
        <f>VLOOKUP(C503,quide!$A$1:K1497,3,0)</f>
        <v>#N/A</v>
      </c>
      <c r="F503" s="62" t="e">
        <f>VLOOKUP(C503,quide!$A$1:K1497,5,0)</f>
        <v>#N/A</v>
      </c>
      <c r="G503" s="63" t="e">
        <f t="shared" si="36"/>
        <v>#N/A</v>
      </c>
      <c r="H503" s="62">
        <f>IFERROR(VLOOKUP(B503,tbl5cc_piv!A:D,4,0),0)</f>
        <v>0</v>
      </c>
      <c r="I503" s="62">
        <f t="shared" si="37"/>
        <v>0</v>
      </c>
      <c r="J503" s="62">
        <f t="shared" si="38"/>
        <v>0</v>
      </c>
      <c r="K503" s="62">
        <f t="shared" si="39"/>
        <v>0</v>
      </c>
    </row>
    <row r="504" spans="1:11" x14ac:dyDescent="0.25">
      <c r="A504">
        <v>499</v>
      </c>
      <c r="B504" t="e">
        <f>IF(ISBLANK(A504),0,IF(AND(ISERROR(VLOOKUP(VLOOKUP(A504,ishod_substance!A:G,7,0),$B$4:B503,1,0))=TRUE,VLOOKUP(A504,ishod_substance!A:G,7,0)&gt;0),VLOOKUP(A504,ishod_substance!A:G,7,0),0))</f>
        <v>#N/A</v>
      </c>
      <c r="C504" s="78" t="e">
        <f t="shared" si="35"/>
        <v>#N/A</v>
      </c>
      <c r="D504" s="61" t="e">
        <f>VLOOKUP(C504,quide!A:B,2,0)</f>
        <v>#N/A</v>
      </c>
      <c r="E504" s="62" t="e">
        <f>VLOOKUP(C504,quide!$A$1:K1498,3,0)</f>
        <v>#N/A</v>
      </c>
      <c r="F504" s="62" t="e">
        <f>VLOOKUP(C504,quide!$A$1:K1498,5,0)</f>
        <v>#N/A</v>
      </c>
      <c r="G504" s="63" t="e">
        <f t="shared" si="36"/>
        <v>#N/A</v>
      </c>
      <c r="H504" s="62">
        <f>IFERROR(VLOOKUP(B504,tbl5cc_piv!A:D,4,0),0)</f>
        <v>0</v>
      </c>
      <c r="I504" s="62">
        <f t="shared" si="37"/>
        <v>0</v>
      </c>
      <c r="J504" s="62">
        <f t="shared" si="38"/>
        <v>0</v>
      </c>
      <c r="K504" s="62">
        <f t="shared" si="39"/>
        <v>0</v>
      </c>
    </row>
    <row r="505" spans="1:11" x14ac:dyDescent="0.25">
      <c r="A505">
        <v>500</v>
      </c>
      <c r="B505" t="e">
        <f>IF(ISBLANK(A505),0,IF(AND(ISERROR(VLOOKUP(VLOOKUP(A505,ishod_substance!A:G,7,0),$B$4:B504,1,0))=TRUE,VLOOKUP(A505,ishod_substance!A:G,7,0)&gt;0),VLOOKUP(A505,ishod_substance!A:G,7,0),0))</f>
        <v>#N/A</v>
      </c>
      <c r="C505" s="78" t="e">
        <f t="shared" si="35"/>
        <v>#N/A</v>
      </c>
      <c r="D505" s="61" t="e">
        <f>VLOOKUP(C505,quide!A:B,2,0)</f>
        <v>#N/A</v>
      </c>
      <c r="E505" s="62" t="e">
        <f>VLOOKUP(C505,quide!$A$1:K1499,3,0)</f>
        <v>#N/A</v>
      </c>
      <c r="F505" s="62" t="e">
        <f>VLOOKUP(C505,quide!$A$1:K1499,5,0)</f>
        <v>#N/A</v>
      </c>
      <c r="G505" s="63" t="e">
        <f t="shared" si="36"/>
        <v>#N/A</v>
      </c>
      <c r="H505" s="62">
        <f>IFERROR(VLOOKUP(B505,tbl5cc_piv!A:D,4,0),0)</f>
        <v>0</v>
      </c>
      <c r="I505" s="62">
        <f t="shared" si="37"/>
        <v>0</v>
      </c>
      <c r="J505" s="62">
        <f t="shared" si="38"/>
        <v>0</v>
      </c>
      <c r="K505" s="62">
        <f t="shared" si="39"/>
        <v>0</v>
      </c>
    </row>
    <row r="506" spans="1:11" x14ac:dyDescent="0.25">
      <c r="A506">
        <v>501</v>
      </c>
      <c r="B506" t="e">
        <f>IF(ISBLANK(A506),0,IF(AND(ISERROR(VLOOKUP(VLOOKUP(A506,ishod_substance!A:G,7,0),$B$4:B505,1,0))=TRUE,VLOOKUP(A506,ishod_substance!A:G,7,0)&gt;0),VLOOKUP(A506,ishod_substance!A:G,7,0),0))</f>
        <v>#N/A</v>
      </c>
      <c r="C506" s="78" t="e">
        <f t="shared" si="35"/>
        <v>#N/A</v>
      </c>
      <c r="D506" s="61" t="e">
        <f>VLOOKUP(C506,quide!A:B,2,0)</f>
        <v>#N/A</v>
      </c>
      <c r="E506" s="62" t="e">
        <f>VLOOKUP(C506,quide!$A$1:K1500,3,0)</f>
        <v>#N/A</v>
      </c>
      <c r="F506" s="62" t="e">
        <f>VLOOKUP(C506,quide!$A$1:K1500,5,0)</f>
        <v>#N/A</v>
      </c>
      <c r="G506" s="63" t="e">
        <f t="shared" si="36"/>
        <v>#N/A</v>
      </c>
      <c r="H506" s="62">
        <f>IFERROR(VLOOKUP(B506,tbl5cc_piv!A:D,4,0),0)</f>
        <v>0</v>
      </c>
      <c r="I506" s="62">
        <f t="shared" si="37"/>
        <v>0</v>
      </c>
      <c r="J506" s="62">
        <f t="shared" si="38"/>
        <v>0</v>
      </c>
      <c r="K506" s="62">
        <f t="shared" si="39"/>
        <v>0</v>
      </c>
    </row>
    <row r="507" spans="1:11" x14ac:dyDescent="0.25">
      <c r="A507">
        <v>502</v>
      </c>
      <c r="B507" t="e">
        <f>IF(ISBLANK(A507),0,IF(AND(ISERROR(VLOOKUP(VLOOKUP(A507,ishod_substance!A:G,7,0),$B$4:B506,1,0))=TRUE,VLOOKUP(A507,ishod_substance!A:G,7,0)&gt;0),VLOOKUP(A507,ishod_substance!A:G,7,0),0))</f>
        <v>#N/A</v>
      </c>
      <c r="C507" s="78" t="e">
        <f t="shared" si="35"/>
        <v>#N/A</v>
      </c>
      <c r="D507" s="61" t="e">
        <f>VLOOKUP(C507,quide!A:B,2,0)</f>
        <v>#N/A</v>
      </c>
      <c r="E507" s="62" t="e">
        <f>VLOOKUP(C507,quide!$A$1:K1501,3,0)</f>
        <v>#N/A</v>
      </c>
      <c r="F507" s="62" t="e">
        <f>VLOOKUP(C507,quide!$A$1:K1501,5,0)</f>
        <v>#N/A</v>
      </c>
      <c r="G507" s="63" t="e">
        <f t="shared" si="36"/>
        <v>#N/A</v>
      </c>
      <c r="H507" s="62">
        <f>IFERROR(VLOOKUP(B507,tbl5cc_piv!A:D,4,0),0)</f>
        <v>0</v>
      </c>
      <c r="I507" s="62">
        <f t="shared" si="37"/>
        <v>0</v>
      </c>
      <c r="J507" s="62">
        <f t="shared" si="38"/>
        <v>0</v>
      </c>
      <c r="K507" s="62">
        <f t="shared" si="39"/>
        <v>0</v>
      </c>
    </row>
    <row r="508" spans="1:11" x14ac:dyDescent="0.25">
      <c r="A508">
        <v>503</v>
      </c>
      <c r="B508" t="e">
        <f>IF(ISBLANK(A508),0,IF(AND(ISERROR(VLOOKUP(VLOOKUP(A508,ishod_substance!A:G,7,0),$B$4:B507,1,0))=TRUE,VLOOKUP(A508,ishod_substance!A:G,7,0)&gt;0),VLOOKUP(A508,ishod_substance!A:G,7,0),0))</f>
        <v>#N/A</v>
      </c>
      <c r="C508" s="78" t="e">
        <f t="shared" si="35"/>
        <v>#N/A</v>
      </c>
      <c r="D508" s="61" t="e">
        <f>VLOOKUP(C508,quide!A:B,2,0)</f>
        <v>#N/A</v>
      </c>
      <c r="E508" s="62" t="e">
        <f>VLOOKUP(C508,quide!$A$1:K1502,3,0)</f>
        <v>#N/A</v>
      </c>
      <c r="F508" s="62" t="e">
        <f>VLOOKUP(C508,quide!$A$1:K1502,5,0)</f>
        <v>#N/A</v>
      </c>
      <c r="G508" s="63" t="e">
        <f t="shared" si="36"/>
        <v>#N/A</v>
      </c>
      <c r="H508" s="62">
        <f>IFERROR(VLOOKUP(B508,tbl5cc_piv!A:D,4,0),0)</f>
        <v>0</v>
      </c>
      <c r="I508" s="62">
        <f t="shared" si="37"/>
        <v>0</v>
      </c>
      <c r="J508" s="62">
        <f t="shared" si="38"/>
        <v>0</v>
      </c>
      <c r="K508" s="62">
        <f t="shared" si="39"/>
        <v>0</v>
      </c>
    </row>
    <row r="509" spans="1:11" x14ac:dyDescent="0.25">
      <c r="A509">
        <v>504</v>
      </c>
      <c r="B509" t="e">
        <f>IF(ISBLANK(A509),0,IF(AND(ISERROR(VLOOKUP(VLOOKUP(A509,ishod_substance!A:G,7,0),$B$4:B508,1,0))=TRUE,VLOOKUP(A509,ishod_substance!A:G,7,0)&gt;0),VLOOKUP(A509,ishod_substance!A:G,7,0),0))</f>
        <v>#N/A</v>
      </c>
      <c r="C509" s="78" t="e">
        <f t="shared" si="35"/>
        <v>#N/A</v>
      </c>
      <c r="D509" s="61" t="e">
        <f>VLOOKUP(C509,quide!A:B,2,0)</f>
        <v>#N/A</v>
      </c>
      <c r="E509" s="62" t="e">
        <f>VLOOKUP(C509,quide!$A$1:K1503,3,0)</f>
        <v>#N/A</v>
      </c>
      <c r="F509" s="62" t="e">
        <f>VLOOKUP(C509,quide!$A$1:K1503,5,0)</f>
        <v>#N/A</v>
      </c>
      <c r="G509" s="63" t="e">
        <f t="shared" si="36"/>
        <v>#N/A</v>
      </c>
      <c r="H509" s="62">
        <f>IFERROR(VLOOKUP(B509,tbl5cc_piv!A:D,4,0),0)</f>
        <v>0</v>
      </c>
      <c r="I509" s="62">
        <f t="shared" si="37"/>
        <v>0</v>
      </c>
      <c r="J509" s="62">
        <f t="shared" si="38"/>
        <v>0</v>
      </c>
      <c r="K509" s="62">
        <f t="shared" si="39"/>
        <v>0</v>
      </c>
    </row>
    <row r="510" spans="1:11" x14ac:dyDescent="0.25">
      <c r="A510">
        <v>505</v>
      </c>
      <c r="B510" t="e">
        <f>IF(ISBLANK(A510),0,IF(AND(ISERROR(VLOOKUP(VLOOKUP(A510,ishod_substance!A:G,7,0),$B$4:B509,1,0))=TRUE,VLOOKUP(A510,ishod_substance!A:G,7,0)&gt;0),VLOOKUP(A510,ishod_substance!A:G,7,0),0))</f>
        <v>#N/A</v>
      </c>
      <c r="C510" s="78" t="e">
        <f t="shared" si="35"/>
        <v>#N/A</v>
      </c>
      <c r="D510" s="61" t="e">
        <f>VLOOKUP(C510,quide!A:B,2,0)</f>
        <v>#N/A</v>
      </c>
      <c r="E510" s="62" t="e">
        <f>VLOOKUP(C510,quide!$A$1:K1504,3,0)</f>
        <v>#N/A</v>
      </c>
      <c r="F510" s="62" t="e">
        <f>VLOOKUP(C510,quide!$A$1:K1504,5,0)</f>
        <v>#N/A</v>
      </c>
      <c r="G510" s="63" t="e">
        <f t="shared" si="36"/>
        <v>#N/A</v>
      </c>
      <c r="H510" s="62">
        <f>IFERROR(VLOOKUP(B510,tbl5cc_piv!A:D,4,0),0)</f>
        <v>0</v>
      </c>
      <c r="I510" s="62">
        <f t="shared" si="37"/>
        <v>0</v>
      </c>
      <c r="J510" s="62">
        <f t="shared" si="38"/>
        <v>0</v>
      </c>
      <c r="K510" s="62">
        <f t="shared" si="39"/>
        <v>0</v>
      </c>
    </row>
    <row r="511" spans="1:11" x14ac:dyDescent="0.25">
      <c r="A511">
        <v>506</v>
      </c>
      <c r="B511" t="e">
        <f>IF(ISBLANK(A511),0,IF(AND(ISERROR(VLOOKUP(VLOOKUP(A511,ishod_substance!A:G,7,0),$B$4:B510,1,0))=TRUE,VLOOKUP(A511,ishod_substance!A:G,7,0)&gt;0),VLOOKUP(A511,ishod_substance!A:G,7,0),0))</f>
        <v>#N/A</v>
      </c>
      <c r="C511" s="78" t="e">
        <f t="shared" si="35"/>
        <v>#N/A</v>
      </c>
      <c r="D511" s="61" t="e">
        <f>VLOOKUP(C511,quide!A:B,2,0)</f>
        <v>#N/A</v>
      </c>
      <c r="E511" s="62" t="e">
        <f>VLOOKUP(C511,quide!$A$1:K1505,3,0)</f>
        <v>#N/A</v>
      </c>
      <c r="F511" s="62" t="e">
        <f>VLOOKUP(C511,quide!$A$1:K1505,5,0)</f>
        <v>#N/A</v>
      </c>
      <c r="G511" s="63" t="e">
        <f t="shared" si="36"/>
        <v>#N/A</v>
      </c>
      <c r="H511" s="62">
        <f>IFERROR(VLOOKUP(B511,tbl5cc_piv!A:D,4,0),0)</f>
        <v>0</v>
      </c>
      <c r="I511" s="62">
        <f t="shared" si="37"/>
        <v>0</v>
      </c>
      <c r="J511" s="62">
        <f t="shared" si="38"/>
        <v>0</v>
      </c>
      <c r="K511" s="62">
        <f t="shared" si="39"/>
        <v>0</v>
      </c>
    </row>
    <row r="512" spans="1:11" x14ac:dyDescent="0.25">
      <c r="A512">
        <v>507</v>
      </c>
      <c r="B512" t="e">
        <f>IF(ISBLANK(A512),0,IF(AND(ISERROR(VLOOKUP(VLOOKUP(A512,ishod_substance!A:G,7,0),$B$4:B511,1,0))=TRUE,VLOOKUP(A512,ishod_substance!A:G,7,0)&gt;0),VLOOKUP(A512,ishod_substance!A:G,7,0),0))</f>
        <v>#N/A</v>
      </c>
      <c r="C512" s="78" t="e">
        <f t="shared" si="35"/>
        <v>#N/A</v>
      </c>
      <c r="D512" s="61" t="e">
        <f>VLOOKUP(C512,quide!A:B,2,0)</f>
        <v>#N/A</v>
      </c>
      <c r="E512" s="62" t="e">
        <f>VLOOKUP(C512,quide!$A$1:K1506,3,0)</f>
        <v>#N/A</v>
      </c>
      <c r="F512" s="62" t="e">
        <f>VLOOKUP(C512,quide!$A$1:K1506,5,0)</f>
        <v>#N/A</v>
      </c>
      <c r="G512" s="63" t="e">
        <f t="shared" si="36"/>
        <v>#N/A</v>
      </c>
      <c r="H512" s="62">
        <f>IFERROR(VLOOKUP(B512,tbl5cc_piv!A:D,4,0),0)</f>
        <v>0</v>
      </c>
      <c r="I512" s="62">
        <f t="shared" si="37"/>
        <v>0</v>
      </c>
      <c r="J512" s="62">
        <f t="shared" si="38"/>
        <v>0</v>
      </c>
      <c r="K512" s="62">
        <f t="shared" si="39"/>
        <v>0</v>
      </c>
    </row>
    <row r="513" spans="1:11" x14ac:dyDescent="0.25">
      <c r="A513">
        <v>508</v>
      </c>
      <c r="B513" t="e">
        <f>IF(ISBLANK(A513),0,IF(AND(ISERROR(VLOOKUP(VLOOKUP(A513,ishod_substance!A:G,7,0),$B$4:B512,1,0))=TRUE,VLOOKUP(A513,ishod_substance!A:G,7,0)&gt;0),VLOOKUP(A513,ishod_substance!A:G,7,0),0))</f>
        <v>#N/A</v>
      </c>
      <c r="C513" s="78" t="e">
        <f t="shared" si="35"/>
        <v>#N/A</v>
      </c>
      <c r="D513" s="61" t="e">
        <f>VLOOKUP(C513,quide!A:B,2,0)</f>
        <v>#N/A</v>
      </c>
      <c r="E513" s="62" t="e">
        <f>VLOOKUP(C513,quide!$A$1:K1507,3,0)</f>
        <v>#N/A</v>
      </c>
      <c r="F513" s="62" t="e">
        <f>VLOOKUP(C513,quide!$A$1:K1507,5,0)</f>
        <v>#N/A</v>
      </c>
      <c r="G513" s="63" t="e">
        <f t="shared" si="36"/>
        <v>#N/A</v>
      </c>
      <c r="H513" s="62">
        <f>IFERROR(VLOOKUP(B513,tbl5cc_piv!A:D,4,0),0)</f>
        <v>0</v>
      </c>
      <c r="I513" s="62">
        <f t="shared" si="37"/>
        <v>0</v>
      </c>
      <c r="J513" s="62">
        <f t="shared" si="38"/>
        <v>0</v>
      </c>
      <c r="K513" s="62">
        <f t="shared" si="39"/>
        <v>0</v>
      </c>
    </row>
    <row r="514" spans="1:11" x14ac:dyDescent="0.25">
      <c r="A514">
        <v>509</v>
      </c>
      <c r="B514" t="e">
        <f>IF(ISBLANK(A514),0,IF(AND(ISERROR(VLOOKUP(VLOOKUP(A514,ishod_substance!A:G,7,0),$B$4:B513,1,0))=TRUE,VLOOKUP(A514,ishod_substance!A:G,7,0)&gt;0),VLOOKUP(A514,ishod_substance!A:G,7,0),0))</f>
        <v>#N/A</v>
      </c>
      <c r="C514" s="78" t="e">
        <f t="shared" si="35"/>
        <v>#N/A</v>
      </c>
      <c r="D514" s="61" t="e">
        <f>VLOOKUP(C514,quide!A:B,2,0)</f>
        <v>#N/A</v>
      </c>
      <c r="E514" s="62" t="e">
        <f>VLOOKUP(C514,quide!$A$1:K1508,3,0)</f>
        <v>#N/A</v>
      </c>
      <c r="F514" s="62" t="e">
        <f>VLOOKUP(C514,quide!$A$1:K1508,5,0)</f>
        <v>#N/A</v>
      </c>
      <c r="G514" s="63" t="e">
        <f t="shared" si="36"/>
        <v>#N/A</v>
      </c>
      <c r="H514" s="62">
        <f>IFERROR(VLOOKUP(B514,tbl5cc_piv!A:D,4,0),0)</f>
        <v>0</v>
      </c>
      <c r="I514" s="62">
        <f t="shared" si="37"/>
        <v>0</v>
      </c>
      <c r="J514" s="62">
        <f t="shared" si="38"/>
        <v>0</v>
      </c>
      <c r="K514" s="62">
        <f t="shared" si="39"/>
        <v>0</v>
      </c>
    </row>
    <row r="515" spans="1:11" x14ac:dyDescent="0.25">
      <c r="A515">
        <v>510</v>
      </c>
      <c r="B515" t="e">
        <f>IF(ISBLANK(A515),0,IF(AND(ISERROR(VLOOKUP(VLOOKUP(A515,ishod_substance!A:G,7,0),$B$4:B514,1,0))=TRUE,VLOOKUP(A515,ishod_substance!A:G,7,0)&gt;0),VLOOKUP(A515,ishod_substance!A:G,7,0),0))</f>
        <v>#N/A</v>
      </c>
      <c r="C515" s="78" t="e">
        <f t="shared" si="35"/>
        <v>#N/A</v>
      </c>
      <c r="D515" s="61" t="e">
        <f>VLOOKUP(C515,quide!A:B,2,0)</f>
        <v>#N/A</v>
      </c>
      <c r="E515" s="62" t="e">
        <f>VLOOKUP(C515,quide!$A$1:K1509,3,0)</f>
        <v>#N/A</v>
      </c>
      <c r="F515" s="62" t="e">
        <f>VLOOKUP(C515,quide!$A$1:K1509,5,0)</f>
        <v>#N/A</v>
      </c>
      <c r="G515" s="63" t="e">
        <f t="shared" si="36"/>
        <v>#N/A</v>
      </c>
      <c r="H515" s="62">
        <f>IFERROR(VLOOKUP(B515,tbl5cc_piv!A:D,4,0),0)</f>
        <v>0</v>
      </c>
      <c r="I515" s="62">
        <f t="shared" si="37"/>
        <v>0</v>
      </c>
      <c r="J515" s="62">
        <f t="shared" si="38"/>
        <v>0</v>
      </c>
      <c r="K515" s="62">
        <f t="shared" si="39"/>
        <v>0</v>
      </c>
    </row>
    <row r="516" spans="1:11" x14ac:dyDescent="0.25">
      <c r="A516">
        <v>511</v>
      </c>
      <c r="B516" t="e">
        <f>IF(ISBLANK(A516),0,IF(AND(ISERROR(VLOOKUP(VLOOKUP(A516,ishod_substance!A:G,7,0),$B$4:B515,1,0))=TRUE,VLOOKUP(A516,ishod_substance!A:G,7,0)&gt;0),VLOOKUP(A516,ishod_substance!A:G,7,0),0))</f>
        <v>#N/A</v>
      </c>
      <c r="C516" s="78" t="e">
        <f t="shared" si="35"/>
        <v>#N/A</v>
      </c>
      <c r="D516" s="61" t="e">
        <f>VLOOKUP(C516,quide!A:B,2,0)</f>
        <v>#N/A</v>
      </c>
      <c r="E516" s="62" t="e">
        <f>VLOOKUP(C516,quide!$A$1:K1510,3,0)</f>
        <v>#N/A</v>
      </c>
      <c r="F516" s="62" t="e">
        <f>VLOOKUP(C516,quide!$A$1:K1510,5,0)</f>
        <v>#N/A</v>
      </c>
      <c r="G516" s="63" t="e">
        <f t="shared" si="36"/>
        <v>#N/A</v>
      </c>
      <c r="H516" s="62">
        <f>IFERROR(VLOOKUP(B516,tbl5cc_piv!A:D,4,0),0)</f>
        <v>0</v>
      </c>
      <c r="I516" s="62">
        <f t="shared" si="37"/>
        <v>0</v>
      </c>
      <c r="J516" s="62">
        <f t="shared" si="38"/>
        <v>0</v>
      </c>
      <c r="K516" s="62">
        <f t="shared" si="39"/>
        <v>0</v>
      </c>
    </row>
    <row r="517" spans="1:11" x14ac:dyDescent="0.25">
      <c r="A517">
        <v>512</v>
      </c>
      <c r="B517" t="e">
        <f>IF(ISBLANK(A517),0,IF(AND(ISERROR(VLOOKUP(VLOOKUP(A517,ishod_substance!A:G,7,0),$B$4:B516,1,0))=TRUE,VLOOKUP(A517,ishod_substance!A:G,7,0)&gt;0),VLOOKUP(A517,ishod_substance!A:G,7,0),0))</f>
        <v>#N/A</v>
      </c>
      <c r="C517" s="78" t="e">
        <f t="shared" si="35"/>
        <v>#N/A</v>
      </c>
      <c r="D517" s="61" t="e">
        <f>VLOOKUP(C517,quide!A:B,2,0)</f>
        <v>#N/A</v>
      </c>
      <c r="E517" s="62" t="e">
        <f>VLOOKUP(C517,quide!$A$1:K1511,3,0)</f>
        <v>#N/A</v>
      </c>
      <c r="F517" s="62" t="e">
        <f>VLOOKUP(C517,quide!$A$1:K1511,5,0)</f>
        <v>#N/A</v>
      </c>
      <c r="G517" s="63" t="e">
        <f t="shared" si="36"/>
        <v>#N/A</v>
      </c>
      <c r="H517" s="62">
        <f>IFERROR(VLOOKUP(B517,tbl5cc_piv!A:D,4,0),0)</f>
        <v>0</v>
      </c>
      <c r="I517" s="62">
        <f t="shared" si="37"/>
        <v>0</v>
      </c>
      <c r="J517" s="62">
        <f t="shared" si="38"/>
        <v>0</v>
      </c>
      <c r="K517" s="62">
        <f t="shared" si="39"/>
        <v>0</v>
      </c>
    </row>
    <row r="518" spans="1:11" x14ac:dyDescent="0.25">
      <c r="A518">
        <v>513</v>
      </c>
      <c r="B518" t="e">
        <f>IF(ISBLANK(A518),0,IF(AND(ISERROR(VLOOKUP(VLOOKUP(A518,ishod_substance!A:G,7,0),$B$4:B517,1,0))=TRUE,VLOOKUP(A518,ishod_substance!A:G,7,0)&gt;0),VLOOKUP(A518,ishod_substance!A:G,7,0),0))</f>
        <v>#N/A</v>
      </c>
      <c r="C518" s="78" t="e">
        <f t="shared" si="35"/>
        <v>#N/A</v>
      </c>
      <c r="D518" s="61" t="e">
        <f>VLOOKUP(C518,quide!A:B,2,0)</f>
        <v>#N/A</v>
      </c>
      <c r="E518" s="62" t="e">
        <f>VLOOKUP(C518,quide!$A$1:K1512,3,0)</f>
        <v>#N/A</v>
      </c>
      <c r="F518" s="62" t="e">
        <f>VLOOKUP(C518,quide!$A$1:K1512,5,0)</f>
        <v>#N/A</v>
      </c>
      <c r="G518" s="63" t="e">
        <f t="shared" si="36"/>
        <v>#N/A</v>
      </c>
      <c r="H518" s="62">
        <f>IFERROR(VLOOKUP(B518,tbl5cc_piv!A:D,4,0),0)</f>
        <v>0</v>
      </c>
      <c r="I518" s="62">
        <f t="shared" si="37"/>
        <v>0</v>
      </c>
      <c r="J518" s="62">
        <f t="shared" si="38"/>
        <v>0</v>
      </c>
      <c r="K518" s="62">
        <f t="shared" si="39"/>
        <v>0</v>
      </c>
    </row>
    <row r="519" spans="1:11" x14ac:dyDescent="0.25">
      <c r="A519">
        <v>514</v>
      </c>
      <c r="B519" t="e">
        <f>IF(ISBLANK(A519),0,IF(AND(ISERROR(VLOOKUP(VLOOKUP(A519,ishod_substance!A:G,7,0),$B$4:B518,1,0))=TRUE,VLOOKUP(A519,ishod_substance!A:G,7,0)&gt;0),VLOOKUP(A519,ishod_substance!A:G,7,0),0))</f>
        <v>#N/A</v>
      </c>
      <c r="C519" s="78" t="e">
        <f t="shared" ref="C519:C582" si="40">B519</f>
        <v>#N/A</v>
      </c>
      <c r="D519" s="61" t="e">
        <f>VLOOKUP(C519,quide!A:B,2,0)</f>
        <v>#N/A</v>
      </c>
      <c r="E519" s="62" t="e">
        <f>VLOOKUP(C519,quide!$A$1:K1513,3,0)</f>
        <v>#N/A</v>
      </c>
      <c r="F519" s="62" t="e">
        <f>VLOOKUP(C519,quide!$A$1:K1513,5,0)</f>
        <v>#N/A</v>
      </c>
      <c r="G519" s="63" t="e">
        <f t="shared" ref="G519:G582" si="41">E519*H519</f>
        <v>#N/A</v>
      </c>
      <c r="H519" s="62">
        <f>IFERROR(VLOOKUP(B519,tbl5cc_piv!A:D,4,0),0)</f>
        <v>0</v>
      </c>
      <c r="I519" s="62">
        <f t="shared" ref="I519:I582" si="42">H519+H519*0.2</f>
        <v>0</v>
      </c>
      <c r="J519" s="62">
        <f t="shared" ref="J519:J582" si="43">H519+H519*0.4</f>
        <v>0</v>
      </c>
      <c r="K519" s="62">
        <f t="shared" ref="K519:K582" si="44">H519+H519*0.6</f>
        <v>0</v>
      </c>
    </row>
    <row r="520" spans="1:11" x14ac:dyDescent="0.25">
      <c r="A520">
        <v>515</v>
      </c>
      <c r="B520" t="e">
        <f>IF(ISBLANK(A520),0,IF(AND(ISERROR(VLOOKUP(VLOOKUP(A520,ishod_substance!A:G,7,0),$B$4:B519,1,0))=TRUE,VLOOKUP(A520,ishod_substance!A:G,7,0)&gt;0),VLOOKUP(A520,ishod_substance!A:G,7,0),0))</f>
        <v>#N/A</v>
      </c>
      <c r="C520" s="78" t="e">
        <f t="shared" si="40"/>
        <v>#N/A</v>
      </c>
      <c r="D520" s="61" t="e">
        <f>VLOOKUP(C520,quide!A:B,2,0)</f>
        <v>#N/A</v>
      </c>
      <c r="E520" s="62" t="e">
        <f>VLOOKUP(C520,quide!$A$1:K1514,3,0)</f>
        <v>#N/A</v>
      </c>
      <c r="F520" s="62" t="e">
        <f>VLOOKUP(C520,quide!$A$1:K1514,5,0)</f>
        <v>#N/A</v>
      </c>
      <c r="G520" s="63" t="e">
        <f t="shared" si="41"/>
        <v>#N/A</v>
      </c>
      <c r="H520" s="62">
        <f>IFERROR(VLOOKUP(B520,tbl5cc_piv!A:D,4,0),0)</f>
        <v>0</v>
      </c>
      <c r="I520" s="62">
        <f t="shared" si="42"/>
        <v>0</v>
      </c>
      <c r="J520" s="62">
        <f t="shared" si="43"/>
        <v>0</v>
      </c>
      <c r="K520" s="62">
        <f t="shared" si="44"/>
        <v>0</v>
      </c>
    </row>
    <row r="521" spans="1:11" x14ac:dyDescent="0.25">
      <c r="A521">
        <v>516</v>
      </c>
      <c r="B521" t="e">
        <f>IF(ISBLANK(A521),0,IF(AND(ISERROR(VLOOKUP(VLOOKUP(A521,ishod_substance!A:G,7,0),$B$4:B520,1,0))=TRUE,VLOOKUP(A521,ishod_substance!A:G,7,0)&gt;0),VLOOKUP(A521,ishod_substance!A:G,7,0),0))</f>
        <v>#N/A</v>
      </c>
      <c r="C521" s="78" t="e">
        <f t="shared" si="40"/>
        <v>#N/A</v>
      </c>
      <c r="D521" s="61" t="e">
        <f>VLOOKUP(C521,quide!A:B,2,0)</f>
        <v>#N/A</v>
      </c>
      <c r="E521" s="62" t="e">
        <f>VLOOKUP(C521,quide!$A$1:K1515,3,0)</f>
        <v>#N/A</v>
      </c>
      <c r="F521" s="62" t="e">
        <f>VLOOKUP(C521,quide!$A$1:K1515,5,0)</f>
        <v>#N/A</v>
      </c>
      <c r="G521" s="63" t="e">
        <f t="shared" si="41"/>
        <v>#N/A</v>
      </c>
      <c r="H521" s="62">
        <f>IFERROR(VLOOKUP(B521,tbl5cc_piv!A:D,4,0),0)</f>
        <v>0</v>
      </c>
      <c r="I521" s="62">
        <f t="shared" si="42"/>
        <v>0</v>
      </c>
      <c r="J521" s="62">
        <f t="shared" si="43"/>
        <v>0</v>
      </c>
      <c r="K521" s="62">
        <f t="shared" si="44"/>
        <v>0</v>
      </c>
    </row>
    <row r="522" spans="1:11" x14ac:dyDescent="0.25">
      <c r="A522">
        <v>517</v>
      </c>
      <c r="B522" t="e">
        <f>IF(ISBLANK(A522),0,IF(AND(ISERROR(VLOOKUP(VLOOKUP(A522,ishod_substance!A:G,7,0),$B$4:B521,1,0))=TRUE,VLOOKUP(A522,ishod_substance!A:G,7,0)&gt;0),VLOOKUP(A522,ishod_substance!A:G,7,0),0))</f>
        <v>#N/A</v>
      </c>
      <c r="C522" s="78" t="e">
        <f t="shared" si="40"/>
        <v>#N/A</v>
      </c>
      <c r="D522" s="61" t="e">
        <f>VLOOKUP(C522,quide!A:B,2,0)</f>
        <v>#N/A</v>
      </c>
      <c r="E522" s="62" t="e">
        <f>VLOOKUP(C522,quide!$A$1:K1516,3,0)</f>
        <v>#N/A</v>
      </c>
      <c r="F522" s="62" t="e">
        <f>VLOOKUP(C522,quide!$A$1:K1516,5,0)</f>
        <v>#N/A</v>
      </c>
      <c r="G522" s="63" t="e">
        <f t="shared" si="41"/>
        <v>#N/A</v>
      </c>
      <c r="H522" s="62">
        <f>IFERROR(VLOOKUP(B522,tbl5cc_piv!A:D,4,0),0)</f>
        <v>0</v>
      </c>
      <c r="I522" s="62">
        <f t="shared" si="42"/>
        <v>0</v>
      </c>
      <c r="J522" s="62">
        <f t="shared" si="43"/>
        <v>0</v>
      </c>
      <c r="K522" s="62">
        <f t="shared" si="44"/>
        <v>0</v>
      </c>
    </row>
    <row r="523" spans="1:11" x14ac:dyDescent="0.25">
      <c r="A523">
        <v>518</v>
      </c>
      <c r="B523" t="e">
        <f>IF(ISBLANK(A523),0,IF(AND(ISERROR(VLOOKUP(VLOOKUP(A523,ishod_substance!A:G,7,0),$B$4:B522,1,0))=TRUE,VLOOKUP(A523,ishod_substance!A:G,7,0)&gt;0),VLOOKUP(A523,ishod_substance!A:G,7,0),0))</f>
        <v>#N/A</v>
      </c>
      <c r="C523" s="78" t="e">
        <f t="shared" si="40"/>
        <v>#N/A</v>
      </c>
      <c r="D523" s="61" t="e">
        <f>VLOOKUP(C523,quide!A:B,2,0)</f>
        <v>#N/A</v>
      </c>
      <c r="E523" s="62" t="e">
        <f>VLOOKUP(C523,quide!$A$1:K1517,3,0)</f>
        <v>#N/A</v>
      </c>
      <c r="F523" s="62" t="e">
        <f>VLOOKUP(C523,quide!$A$1:K1517,5,0)</f>
        <v>#N/A</v>
      </c>
      <c r="G523" s="63" t="e">
        <f t="shared" si="41"/>
        <v>#N/A</v>
      </c>
      <c r="H523" s="62">
        <f>IFERROR(VLOOKUP(B523,tbl5cc_piv!A:D,4,0),0)</f>
        <v>0</v>
      </c>
      <c r="I523" s="62">
        <f t="shared" si="42"/>
        <v>0</v>
      </c>
      <c r="J523" s="62">
        <f t="shared" si="43"/>
        <v>0</v>
      </c>
      <c r="K523" s="62">
        <f t="shared" si="44"/>
        <v>0</v>
      </c>
    </row>
    <row r="524" spans="1:11" x14ac:dyDescent="0.25">
      <c r="A524">
        <v>519</v>
      </c>
      <c r="B524" t="e">
        <f>IF(ISBLANK(A524),0,IF(AND(ISERROR(VLOOKUP(VLOOKUP(A524,ishod_substance!A:G,7,0),$B$4:B523,1,0))=TRUE,VLOOKUP(A524,ishod_substance!A:G,7,0)&gt;0),VLOOKUP(A524,ishod_substance!A:G,7,0),0))</f>
        <v>#N/A</v>
      </c>
      <c r="C524" s="78" t="e">
        <f t="shared" si="40"/>
        <v>#N/A</v>
      </c>
      <c r="D524" s="61" t="e">
        <f>VLOOKUP(C524,quide!A:B,2,0)</f>
        <v>#N/A</v>
      </c>
      <c r="E524" s="62" t="e">
        <f>VLOOKUP(C524,quide!$A$1:K1518,3,0)</f>
        <v>#N/A</v>
      </c>
      <c r="F524" s="62" t="e">
        <f>VLOOKUP(C524,quide!$A$1:K1518,5,0)</f>
        <v>#N/A</v>
      </c>
      <c r="G524" s="63" t="e">
        <f t="shared" si="41"/>
        <v>#N/A</v>
      </c>
      <c r="H524" s="62">
        <f>IFERROR(VLOOKUP(B524,tbl5cc_piv!A:D,4,0),0)</f>
        <v>0</v>
      </c>
      <c r="I524" s="62">
        <f t="shared" si="42"/>
        <v>0</v>
      </c>
      <c r="J524" s="62">
        <f t="shared" si="43"/>
        <v>0</v>
      </c>
      <c r="K524" s="62">
        <f t="shared" si="44"/>
        <v>0</v>
      </c>
    </row>
    <row r="525" spans="1:11" x14ac:dyDescent="0.25">
      <c r="A525">
        <v>520</v>
      </c>
      <c r="B525" t="e">
        <f>IF(ISBLANK(A525),0,IF(AND(ISERROR(VLOOKUP(VLOOKUP(A525,ishod_substance!A:G,7,0),$B$4:B524,1,0))=TRUE,VLOOKUP(A525,ishod_substance!A:G,7,0)&gt;0),VLOOKUP(A525,ishod_substance!A:G,7,0),0))</f>
        <v>#N/A</v>
      </c>
      <c r="C525" s="78" t="e">
        <f t="shared" si="40"/>
        <v>#N/A</v>
      </c>
      <c r="D525" s="61" t="e">
        <f>VLOOKUP(C525,quide!A:B,2,0)</f>
        <v>#N/A</v>
      </c>
      <c r="E525" s="62" t="e">
        <f>VLOOKUP(C525,quide!$A$1:K1519,3,0)</f>
        <v>#N/A</v>
      </c>
      <c r="F525" s="62" t="e">
        <f>VLOOKUP(C525,quide!$A$1:K1519,5,0)</f>
        <v>#N/A</v>
      </c>
      <c r="G525" s="63" t="e">
        <f t="shared" si="41"/>
        <v>#N/A</v>
      </c>
      <c r="H525" s="62">
        <f>IFERROR(VLOOKUP(B525,tbl5cc_piv!A:D,4,0),0)</f>
        <v>0</v>
      </c>
      <c r="I525" s="62">
        <f t="shared" si="42"/>
        <v>0</v>
      </c>
      <c r="J525" s="62">
        <f t="shared" si="43"/>
        <v>0</v>
      </c>
      <c r="K525" s="62">
        <f t="shared" si="44"/>
        <v>0</v>
      </c>
    </row>
    <row r="526" spans="1:11" x14ac:dyDescent="0.25">
      <c r="A526">
        <v>521</v>
      </c>
      <c r="B526" t="e">
        <f>IF(ISBLANK(A526),0,IF(AND(ISERROR(VLOOKUP(VLOOKUP(A526,ishod_substance!A:G,7,0),$B$4:B525,1,0))=TRUE,VLOOKUP(A526,ishod_substance!A:G,7,0)&gt;0),VLOOKUP(A526,ishod_substance!A:G,7,0),0))</f>
        <v>#N/A</v>
      </c>
      <c r="C526" s="78" t="e">
        <f t="shared" si="40"/>
        <v>#N/A</v>
      </c>
      <c r="D526" s="61" t="e">
        <f>VLOOKUP(C526,quide!A:B,2,0)</f>
        <v>#N/A</v>
      </c>
      <c r="E526" s="62" t="e">
        <f>VLOOKUP(C526,quide!$A$1:K1520,3,0)</f>
        <v>#N/A</v>
      </c>
      <c r="F526" s="62" t="e">
        <f>VLOOKUP(C526,quide!$A$1:K1520,5,0)</f>
        <v>#N/A</v>
      </c>
      <c r="G526" s="63" t="e">
        <f t="shared" si="41"/>
        <v>#N/A</v>
      </c>
      <c r="H526" s="62">
        <f>IFERROR(VLOOKUP(B526,tbl5cc_piv!A:D,4,0),0)</f>
        <v>0</v>
      </c>
      <c r="I526" s="62">
        <f t="shared" si="42"/>
        <v>0</v>
      </c>
      <c r="J526" s="62">
        <f t="shared" si="43"/>
        <v>0</v>
      </c>
      <c r="K526" s="62">
        <f t="shared" si="44"/>
        <v>0</v>
      </c>
    </row>
    <row r="527" spans="1:11" x14ac:dyDescent="0.25">
      <c r="A527">
        <v>522</v>
      </c>
      <c r="B527" t="e">
        <f>IF(ISBLANK(A527),0,IF(AND(ISERROR(VLOOKUP(VLOOKUP(A527,ishod_substance!A:G,7,0),$B$4:B526,1,0))=TRUE,VLOOKUP(A527,ishod_substance!A:G,7,0)&gt;0),VLOOKUP(A527,ishod_substance!A:G,7,0),0))</f>
        <v>#N/A</v>
      </c>
      <c r="C527" s="78" t="e">
        <f t="shared" si="40"/>
        <v>#N/A</v>
      </c>
      <c r="D527" s="61" t="e">
        <f>VLOOKUP(C527,quide!A:B,2,0)</f>
        <v>#N/A</v>
      </c>
      <c r="E527" s="62" t="e">
        <f>VLOOKUP(C527,quide!$A$1:K1521,3,0)</f>
        <v>#N/A</v>
      </c>
      <c r="F527" s="62" t="e">
        <f>VLOOKUP(C527,quide!$A$1:K1521,5,0)</f>
        <v>#N/A</v>
      </c>
      <c r="G527" s="63" t="e">
        <f t="shared" si="41"/>
        <v>#N/A</v>
      </c>
      <c r="H527" s="62">
        <f>IFERROR(VLOOKUP(B527,tbl5cc_piv!A:D,4,0),0)</f>
        <v>0</v>
      </c>
      <c r="I527" s="62">
        <f t="shared" si="42"/>
        <v>0</v>
      </c>
      <c r="J527" s="62">
        <f t="shared" si="43"/>
        <v>0</v>
      </c>
      <c r="K527" s="62">
        <f t="shared" si="44"/>
        <v>0</v>
      </c>
    </row>
    <row r="528" spans="1:11" x14ac:dyDescent="0.25">
      <c r="A528">
        <v>523</v>
      </c>
      <c r="B528" t="e">
        <f>IF(ISBLANK(A528),0,IF(AND(ISERROR(VLOOKUP(VLOOKUP(A528,ishod_substance!A:G,7,0),$B$4:B527,1,0))=TRUE,VLOOKUP(A528,ishod_substance!A:G,7,0)&gt;0),VLOOKUP(A528,ishod_substance!A:G,7,0),0))</f>
        <v>#N/A</v>
      </c>
      <c r="C528" s="78" t="e">
        <f t="shared" si="40"/>
        <v>#N/A</v>
      </c>
      <c r="D528" s="61" t="e">
        <f>VLOOKUP(C528,quide!A:B,2,0)</f>
        <v>#N/A</v>
      </c>
      <c r="E528" s="62" t="e">
        <f>VLOOKUP(C528,quide!$A$1:K1522,3,0)</f>
        <v>#N/A</v>
      </c>
      <c r="F528" s="62" t="e">
        <f>VLOOKUP(C528,quide!$A$1:K1522,5,0)</f>
        <v>#N/A</v>
      </c>
      <c r="G528" s="63" t="e">
        <f t="shared" si="41"/>
        <v>#N/A</v>
      </c>
      <c r="H528" s="62">
        <f>IFERROR(VLOOKUP(B528,tbl5cc_piv!A:D,4,0),0)</f>
        <v>0</v>
      </c>
      <c r="I528" s="62">
        <f t="shared" si="42"/>
        <v>0</v>
      </c>
      <c r="J528" s="62">
        <f t="shared" si="43"/>
        <v>0</v>
      </c>
      <c r="K528" s="62">
        <f t="shared" si="44"/>
        <v>0</v>
      </c>
    </row>
    <row r="529" spans="1:11" x14ac:dyDescent="0.25">
      <c r="A529">
        <v>524</v>
      </c>
      <c r="B529" t="e">
        <f>IF(ISBLANK(A529),0,IF(AND(ISERROR(VLOOKUP(VLOOKUP(A529,ishod_substance!A:G,7,0),$B$4:B528,1,0))=TRUE,VLOOKUP(A529,ishod_substance!A:G,7,0)&gt;0),VLOOKUP(A529,ishod_substance!A:G,7,0),0))</f>
        <v>#N/A</v>
      </c>
      <c r="C529" s="78" t="e">
        <f t="shared" si="40"/>
        <v>#N/A</v>
      </c>
      <c r="D529" s="61" t="e">
        <f>VLOOKUP(C529,quide!A:B,2,0)</f>
        <v>#N/A</v>
      </c>
      <c r="E529" s="62" t="e">
        <f>VLOOKUP(C529,quide!$A$1:K1523,3,0)</f>
        <v>#N/A</v>
      </c>
      <c r="F529" s="62" t="e">
        <f>VLOOKUP(C529,quide!$A$1:K1523,5,0)</f>
        <v>#N/A</v>
      </c>
      <c r="G529" s="63" t="e">
        <f t="shared" si="41"/>
        <v>#N/A</v>
      </c>
      <c r="H529" s="62">
        <f>IFERROR(VLOOKUP(B529,tbl5cc_piv!A:D,4,0),0)</f>
        <v>0</v>
      </c>
      <c r="I529" s="62">
        <f t="shared" si="42"/>
        <v>0</v>
      </c>
      <c r="J529" s="62">
        <f t="shared" si="43"/>
        <v>0</v>
      </c>
      <c r="K529" s="62">
        <f t="shared" si="44"/>
        <v>0</v>
      </c>
    </row>
    <row r="530" spans="1:11" x14ac:dyDescent="0.25">
      <c r="A530">
        <v>525</v>
      </c>
      <c r="B530" t="e">
        <f>IF(ISBLANK(A530),0,IF(AND(ISERROR(VLOOKUP(VLOOKUP(A530,ishod_substance!A:G,7,0),$B$4:B529,1,0))=TRUE,VLOOKUP(A530,ishod_substance!A:G,7,0)&gt;0),VLOOKUP(A530,ishod_substance!A:G,7,0),0))</f>
        <v>#N/A</v>
      </c>
      <c r="C530" s="78" t="e">
        <f t="shared" si="40"/>
        <v>#N/A</v>
      </c>
      <c r="D530" s="61" t="e">
        <f>VLOOKUP(C530,quide!A:B,2,0)</f>
        <v>#N/A</v>
      </c>
      <c r="E530" s="62" t="e">
        <f>VLOOKUP(C530,quide!$A$1:K1524,3,0)</f>
        <v>#N/A</v>
      </c>
      <c r="F530" s="62" t="e">
        <f>VLOOKUP(C530,quide!$A$1:K1524,5,0)</f>
        <v>#N/A</v>
      </c>
      <c r="G530" s="63" t="e">
        <f t="shared" si="41"/>
        <v>#N/A</v>
      </c>
      <c r="H530" s="62">
        <f>IFERROR(VLOOKUP(B530,tbl5cc_piv!A:D,4,0),0)</f>
        <v>0</v>
      </c>
      <c r="I530" s="62">
        <f t="shared" si="42"/>
        <v>0</v>
      </c>
      <c r="J530" s="62">
        <f t="shared" si="43"/>
        <v>0</v>
      </c>
      <c r="K530" s="62">
        <f t="shared" si="44"/>
        <v>0</v>
      </c>
    </row>
    <row r="531" spans="1:11" x14ac:dyDescent="0.25">
      <c r="A531">
        <v>526</v>
      </c>
      <c r="B531" t="e">
        <f>IF(ISBLANK(A531),0,IF(AND(ISERROR(VLOOKUP(VLOOKUP(A531,ishod_substance!A:G,7,0),$B$4:B530,1,0))=TRUE,VLOOKUP(A531,ishod_substance!A:G,7,0)&gt;0),VLOOKUP(A531,ishod_substance!A:G,7,0),0))</f>
        <v>#N/A</v>
      </c>
      <c r="C531" s="78" t="e">
        <f t="shared" si="40"/>
        <v>#N/A</v>
      </c>
      <c r="D531" s="61" t="e">
        <f>VLOOKUP(C531,quide!A:B,2,0)</f>
        <v>#N/A</v>
      </c>
      <c r="E531" s="62" t="e">
        <f>VLOOKUP(C531,quide!$A$1:K1525,3,0)</f>
        <v>#N/A</v>
      </c>
      <c r="F531" s="62" t="e">
        <f>VLOOKUP(C531,quide!$A$1:K1525,5,0)</f>
        <v>#N/A</v>
      </c>
      <c r="G531" s="63" t="e">
        <f t="shared" si="41"/>
        <v>#N/A</v>
      </c>
      <c r="H531" s="62">
        <f>IFERROR(VLOOKUP(B531,tbl5cc_piv!A:D,4,0),0)</f>
        <v>0</v>
      </c>
      <c r="I531" s="62">
        <f t="shared" si="42"/>
        <v>0</v>
      </c>
      <c r="J531" s="62">
        <f t="shared" si="43"/>
        <v>0</v>
      </c>
      <c r="K531" s="62">
        <f t="shared" si="44"/>
        <v>0</v>
      </c>
    </row>
    <row r="532" spans="1:11" x14ac:dyDescent="0.25">
      <c r="A532">
        <v>527</v>
      </c>
      <c r="B532" t="e">
        <f>IF(ISBLANK(A532),0,IF(AND(ISERROR(VLOOKUP(VLOOKUP(A532,ishod_substance!A:G,7,0),$B$4:B531,1,0))=TRUE,VLOOKUP(A532,ishod_substance!A:G,7,0)&gt;0),VLOOKUP(A532,ishod_substance!A:G,7,0),0))</f>
        <v>#N/A</v>
      </c>
      <c r="C532" s="78" t="e">
        <f t="shared" si="40"/>
        <v>#N/A</v>
      </c>
      <c r="D532" s="61" t="e">
        <f>VLOOKUP(C532,quide!A:B,2,0)</f>
        <v>#N/A</v>
      </c>
      <c r="E532" s="62" t="e">
        <f>VLOOKUP(C532,quide!$A$1:K1526,3,0)</f>
        <v>#N/A</v>
      </c>
      <c r="F532" s="62" t="e">
        <f>VLOOKUP(C532,quide!$A$1:K1526,5,0)</f>
        <v>#N/A</v>
      </c>
      <c r="G532" s="63" t="e">
        <f t="shared" si="41"/>
        <v>#N/A</v>
      </c>
      <c r="H532" s="62">
        <f>IFERROR(VLOOKUP(B532,tbl5cc_piv!A:D,4,0),0)</f>
        <v>0</v>
      </c>
      <c r="I532" s="62">
        <f t="shared" si="42"/>
        <v>0</v>
      </c>
      <c r="J532" s="62">
        <f t="shared" si="43"/>
        <v>0</v>
      </c>
      <c r="K532" s="62">
        <f t="shared" si="44"/>
        <v>0</v>
      </c>
    </row>
    <row r="533" spans="1:11" x14ac:dyDescent="0.25">
      <c r="A533">
        <v>528</v>
      </c>
      <c r="B533" t="e">
        <f>IF(ISBLANK(A533),0,IF(AND(ISERROR(VLOOKUP(VLOOKUP(A533,ishod_substance!A:G,7,0),$B$4:B532,1,0))=TRUE,VLOOKUP(A533,ishod_substance!A:G,7,0)&gt;0),VLOOKUP(A533,ishod_substance!A:G,7,0),0))</f>
        <v>#N/A</v>
      </c>
      <c r="C533" s="78" t="e">
        <f t="shared" si="40"/>
        <v>#N/A</v>
      </c>
      <c r="D533" s="61" t="e">
        <f>VLOOKUP(C533,quide!A:B,2,0)</f>
        <v>#N/A</v>
      </c>
      <c r="E533" s="62" t="e">
        <f>VLOOKUP(C533,quide!$A$1:K1527,3,0)</f>
        <v>#N/A</v>
      </c>
      <c r="F533" s="62" t="e">
        <f>VLOOKUP(C533,quide!$A$1:K1527,5,0)</f>
        <v>#N/A</v>
      </c>
      <c r="G533" s="63" t="e">
        <f t="shared" si="41"/>
        <v>#N/A</v>
      </c>
      <c r="H533" s="62">
        <f>IFERROR(VLOOKUP(B533,tbl5cc_piv!A:D,4,0),0)</f>
        <v>0</v>
      </c>
      <c r="I533" s="62">
        <f t="shared" si="42"/>
        <v>0</v>
      </c>
      <c r="J533" s="62">
        <f t="shared" si="43"/>
        <v>0</v>
      </c>
      <c r="K533" s="62">
        <f t="shared" si="44"/>
        <v>0</v>
      </c>
    </row>
    <row r="534" spans="1:11" x14ac:dyDescent="0.25">
      <c r="A534">
        <v>529</v>
      </c>
      <c r="B534" t="e">
        <f>IF(ISBLANK(A534),0,IF(AND(ISERROR(VLOOKUP(VLOOKUP(A534,ishod_substance!A:G,7,0),$B$4:B533,1,0))=TRUE,VLOOKUP(A534,ishod_substance!A:G,7,0)&gt;0),VLOOKUP(A534,ishod_substance!A:G,7,0),0))</f>
        <v>#N/A</v>
      </c>
      <c r="C534" s="78" t="e">
        <f t="shared" si="40"/>
        <v>#N/A</v>
      </c>
      <c r="D534" s="61" t="e">
        <f>VLOOKUP(C534,quide!A:B,2,0)</f>
        <v>#N/A</v>
      </c>
      <c r="E534" s="62" t="e">
        <f>VLOOKUP(C534,quide!$A$1:K1528,3,0)</f>
        <v>#N/A</v>
      </c>
      <c r="F534" s="62" t="e">
        <f>VLOOKUP(C534,quide!$A$1:K1528,5,0)</f>
        <v>#N/A</v>
      </c>
      <c r="G534" s="63" t="e">
        <f t="shared" si="41"/>
        <v>#N/A</v>
      </c>
      <c r="H534" s="62">
        <f>IFERROR(VLOOKUP(B534,tbl5cc_piv!A:D,4,0),0)</f>
        <v>0</v>
      </c>
      <c r="I534" s="62">
        <f t="shared" si="42"/>
        <v>0</v>
      </c>
      <c r="J534" s="62">
        <f t="shared" si="43"/>
        <v>0</v>
      </c>
      <c r="K534" s="62">
        <f t="shared" si="44"/>
        <v>0</v>
      </c>
    </row>
    <row r="535" spans="1:11" x14ac:dyDescent="0.25">
      <c r="A535">
        <v>530</v>
      </c>
      <c r="B535" t="e">
        <f>IF(ISBLANK(A535),0,IF(AND(ISERROR(VLOOKUP(VLOOKUP(A535,ishod_substance!A:G,7,0),$B$4:B534,1,0))=TRUE,VLOOKUP(A535,ishod_substance!A:G,7,0)&gt;0),VLOOKUP(A535,ishod_substance!A:G,7,0),0))</f>
        <v>#N/A</v>
      </c>
      <c r="C535" s="78" t="e">
        <f t="shared" si="40"/>
        <v>#N/A</v>
      </c>
      <c r="D535" s="61" t="e">
        <f>VLOOKUP(C535,quide!A:B,2,0)</f>
        <v>#N/A</v>
      </c>
      <c r="E535" s="62" t="e">
        <f>VLOOKUP(C535,quide!$A$1:K1529,3,0)</f>
        <v>#N/A</v>
      </c>
      <c r="F535" s="62" t="e">
        <f>VLOOKUP(C535,quide!$A$1:K1529,5,0)</f>
        <v>#N/A</v>
      </c>
      <c r="G535" s="63" t="e">
        <f t="shared" si="41"/>
        <v>#N/A</v>
      </c>
      <c r="H535" s="62">
        <f>IFERROR(VLOOKUP(B535,tbl5cc_piv!A:D,4,0),0)</f>
        <v>0</v>
      </c>
      <c r="I535" s="62">
        <f t="shared" si="42"/>
        <v>0</v>
      </c>
      <c r="J535" s="62">
        <f t="shared" si="43"/>
        <v>0</v>
      </c>
      <c r="K535" s="62">
        <f t="shared" si="44"/>
        <v>0</v>
      </c>
    </row>
    <row r="536" spans="1:11" x14ac:dyDescent="0.25">
      <c r="A536">
        <v>531</v>
      </c>
      <c r="B536" t="e">
        <f>IF(ISBLANK(A536),0,IF(AND(ISERROR(VLOOKUP(VLOOKUP(A536,ishod_substance!A:G,7,0),$B$4:B535,1,0))=TRUE,VLOOKUP(A536,ishod_substance!A:G,7,0)&gt;0),VLOOKUP(A536,ishod_substance!A:G,7,0),0))</f>
        <v>#N/A</v>
      </c>
      <c r="C536" s="78" t="e">
        <f t="shared" si="40"/>
        <v>#N/A</v>
      </c>
      <c r="D536" s="61" t="e">
        <f>VLOOKUP(C536,quide!A:B,2,0)</f>
        <v>#N/A</v>
      </c>
      <c r="E536" s="62" t="e">
        <f>VLOOKUP(C536,quide!$A$1:K1530,3,0)</f>
        <v>#N/A</v>
      </c>
      <c r="F536" s="62" t="e">
        <f>VLOOKUP(C536,quide!$A$1:K1530,5,0)</f>
        <v>#N/A</v>
      </c>
      <c r="G536" s="63" t="e">
        <f t="shared" si="41"/>
        <v>#N/A</v>
      </c>
      <c r="H536" s="62">
        <f>IFERROR(VLOOKUP(B536,tbl5cc_piv!A:D,4,0),0)</f>
        <v>0</v>
      </c>
      <c r="I536" s="62">
        <f t="shared" si="42"/>
        <v>0</v>
      </c>
      <c r="J536" s="62">
        <f t="shared" si="43"/>
        <v>0</v>
      </c>
      <c r="K536" s="62">
        <f t="shared" si="44"/>
        <v>0</v>
      </c>
    </row>
    <row r="537" spans="1:11" x14ac:dyDescent="0.25">
      <c r="A537">
        <v>532</v>
      </c>
      <c r="B537" t="e">
        <f>IF(ISBLANK(A537),0,IF(AND(ISERROR(VLOOKUP(VLOOKUP(A537,ishod_substance!A:G,7,0),$B$4:B536,1,0))=TRUE,VLOOKUP(A537,ishod_substance!A:G,7,0)&gt;0),VLOOKUP(A537,ishod_substance!A:G,7,0),0))</f>
        <v>#N/A</v>
      </c>
      <c r="C537" s="78" t="e">
        <f t="shared" si="40"/>
        <v>#N/A</v>
      </c>
      <c r="D537" s="61" t="e">
        <f>VLOOKUP(C537,quide!A:B,2,0)</f>
        <v>#N/A</v>
      </c>
      <c r="E537" s="62" t="e">
        <f>VLOOKUP(C537,quide!$A$1:K1531,3,0)</f>
        <v>#N/A</v>
      </c>
      <c r="F537" s="62" t="e">
        <f>VLOOKUP(C537,quide!$A$1:K1531,5,0)</f>
        <v>#N/A</v>
      </c>
      <c r="G537" s="63" t="e">
        <f t="shared" si="41"/>
        <v>#N/A</v>
      </c>
      <c r="H537" s="62">
        <f>IFERROR(VLOOKUP(B537,tbl5cc_piv!A:D,4,0),0)</f>
        <v>0</v>
      </c>
      <c r="I537" s="62">
        <f t="shared" si="42"/>
        <v>0</v>
      </c>
      <c r="J537" s="62">
        <f t="shared" si="43"/>
        <v>0</v>
      </c>
      <c r="K537" s="62">
        <f t="shared" si="44"/>
        <v>0</v>
      </c>
    </row>
    <row r="538" spans="1:11" x14ac:dyDescent="0.25">
      <c r="A538">
        <v>533</v>
      </c>
      <c r="B538" t="e">
        <f>IF(ISBLANK(A538),0,IF(AND(ISERROR(VLOOKUP(VLOOKUP(A538,ishod_substance!A:G,7,0),$B$4:B537,1,0))=TRUE,VLOOKUP(A538,ishod_substance!A:G,7,0)&gt;0),VLOOKUP(A538,ishod_substance!A:G,7,0),0))</f>
        <v>#N/A</v>
      </c>
      <c r="C538" s="78" t="e">
        <f t="shared" si="40"/>
        <v>#N/A</v>
      </c>
      <c r="D538" s="61" t="e">
        <f>VLOOKUP(C538,quide!A:B,2,0)</f>
        <v>#N/A</v>
      </c>
      <c r="E538" s="62" t="e">
        <f>VLOOKUP(C538,quide!$A$1:K1532,3,0)</f>
        <v>#N/A</v>
      </c>
      <c r="F538" s="62" t="e">
        <f>VLOOKUP(C538,quide!$A$1:K1532,5,0)</f>
        <v>#N/A</v>
      </c>
      <c r="G538" s="63" t="e">
        <f t="shared" si="41"/>
        <v>#N/A</v>
      </c>
      <c r="H538" s="62">
        <f>IFERROR(VLOOKUP(B538,tbl5cc_piv!A:D,4,0),0)</f>
        <v>0</v>
      </c>
      <c r="I538" s="62">
        <f t="shared" si="42"/>
        <v>0</v>
      </c>
      <c r="J538" s="62">
        <f t="shared" si="43"/>
        <v>0</v>
      </c>
      <c r="K538" s="62">
        <f t="shared" si="44"/>
        <v>0</v>
      </c>
    </row>
    <row r="539" spans="1:11" x14ac:dyDescent="0.25">
      <c r="A539">
        <v>534</v>
      </c>
      <c r="B539" t="e">
        <f>IF(ISBLANK(A539),0,IF(AND(ISERROR(VLOOKUP(VLOOKUP(A539,ishod_substance!A:G,7,0),$B$4:B538,1,0))=TRUE,VLOOKUP(A539,ishod_substance!A:G,7,0)&gt;0),VLOOKUP(A539,ishod_substance!A:G,7,0),0))</f>
        <v>#N/A</v>
      </c>
      <c r="C539" s="78" t="e">
        <f t="shared" si="40"/>
        <v>#N/A</v>
      </c>
      <c r="D539" s="61" t="e">
        <f>VLOOKUP(C539,quide!A:B,2,0)</f>
        <v>#N/A</v>
      </c>
      <c r="E539" s="62" t="e">
        <f>VLOOKUP(C539,quide!$A$1:K1533,3,0)</f>
        <v>#N/A</v>
      </c>
      <c r="F539" s="62" t="e">
        <f>VLOOKUP(C539,quide!$A$1:K1533,5,0)</f>
        <v>#N/A</v>
      </c>
      <c r="G539" s="63" t="e">
        <f t="shared" si="41"/>
        <v>#N/A</v>
      </c>
      <c r="H539" s="62">
        <f>IFERROR(VLOOKUP(B539,tbl5cc_piv!A:D,4,0),0)</f>
        <v>0</v>
      </c>
      <c r="I539" s="62">
        <f t="shared" si="42"/>
        <v>0</v>
      </c>
      <c r="J539" s="62">
        <f t="shared" si="43"/>
        <v>0</v>
      </c>
      <c r="K539" s="62">
        <f t="shared" si="44"/>
        <v>0</v>
      </c>
    </row>
    <row r="540" spans="1:11" x14ac:dyDescent="0.25">
      <c r="A540">
        <v>535</v>
      </c>
      <c r="B540" t="e">
        <f>IF(ISBLANK(A540),0,IF(AND(ISERROR(VLOOKUP(VLOOKUP(A540,ishod_substance!A:G,7,0),$B$4:B539,1,0))=TRUE,VLOOKUP(A540,ishod_substance!A:G,7,0)&gt;0),VLOOKUP(A540,ishod_substance!A:G,7,0),0))</f>
        <v>#N/A</v>
      </c>
      <c r="C540" s="78" t="e">
        <f t="shared" si="40"/>
        <v>#N/A</v>
      </c>
      <c r="D540" s="61" t="e">
        <f>VLOOKUP(C540,quide!A:B,2,0)</f>
        <v>#N/A</v>
      </c>
      <c r="E540" s="62" t="e">
        <f>VLOOKUP(C540,quide!$A$1:K1534,3,0)</f>
        <v>#N/A</v>
      </c>
      <c r="F540" s="62" t="e">
        <f>VLOOKUP(C540,quide!$A$1:K1534,5,0)</f>
        <v>#N/A</v>
      </c>
      <c r="G540" s="63" t="e">
        <f t="shared" si="41"/>
        <v>#N/A</v>
      </c>
      <c r="H540" s="62">
        <f>IFERROR(VLOOKUP(B540,tbl5cc_piv!A:D,4,0),0)</f>
        <v>0</v>
      </c>
      <c r="I540" s="62">
        <f t="shared" si="42"/>
        <v>0</v>
      </c>
      <c r="J540" s="62">
        <f t="shared" si="43"/>
        <v>0</v>
      </c>
      <c r="K540" s="62">
        <f t="shared" si="44"/>
        <v>0</v>
      </c>
    </row>
    <row r="541" spans="1:11" x14ac:dyDescent="0.25">
      <c r="A541">
        <v>536</v>
      </c>
      <c r="B541" t="e">
        <f>IF(ISBLANK(A541),0,IF(AND(ISERROR(VLOOKUP(VLOOKUP(A541,ishod_substance!A:G,7,0),$B$4:B540,1,0))=TRUE,VLOOKUP(A541,ishod_substance!A:G,7,0)&gt;0),VLOOKUP(A541,ishod_substance!A:G,7,0),0))</f>
        <v>#N/A</v>
      </c>
      <c r="C541" s="78" t="e">
        <f t="shared" si="40"/>
        <v>#N/A</v>
      </c>
      <c r="D541" s="61" t="e">
        <f>VLOOKUP(C541,quide!A:B,2,0)</f>
        <v>#N/A</v>
      </c>
      <c r="E541" s="62" t="e">
        <f>VLOOKUP(C541,quide!$A$1:K1535,3,0)</f>
        <v>#N/A</v>
      </c>
      <c r="F541" s="62" t="e">
        <f>VLOOKUP(C541,quide!$A$1:K1535,5,0)</f>
        <v>#N/A</v>
      </c>
      <c r="G541" s="63" t="e">
        <f t="shared" si="41"/>
        <v>#N/A</v>
      </c>
      <c r="H541" s="62">
        <f>IFERROR(VLOOKUP(B541,tbl5cc_piv!A:D,4,0),0)</f>
        <v>0</v>
      </c>
      <c r="I541" s="62">
        <f t="shared" si="42"/>
        <v>0</v>
      </c>
      <c r="J541" s="62">
        <f t="shared" si="43"/>
        <v>0</v>
      </c>
      <c r="K541" s="62">
        <f t="shared" si="44"/>
        <v>0</v>
      </c>
    </row>
    <row r="542" spans="1:11" x14ac:dyDescent="0.25">
      <c r="A542">
        <v>537</v>
      </c>
      <c r="B542" t="e">
        <f>IF(ISBLANK(A542),0,IF(AND(ISERROR(VLOOKUP(VLOOKUP(A542,ishod_substance!A:G,7,0),$B$4:B541,1,0))=TRUE,VLOOKUP(A542,ishod_substance!A:G,7,0)&gt;0),VLOOKUP(A542,ishod_substance!A:G,7,0),0))</f>
        <v>#N/A</v>
      </c>
      <c r="C542" s="78" t="e">
        <f t="shared" si="40"/>
        <v>#N/A</v>
      </c>
      <c r="D542" s="61" t="e">
        <f>VLOOKUP(C542,quide!A:B,2,0)</f>
        <v>#N/A</v>
      </c>
      <c r="E542" s="62" t="e">
        <f>VLOOKUP(C542,quide!$A$1:K1536,3,0)</f>
        <v>#N/A</v>
      </c>
      <c r="F542" s="62" t="e">
        <f>VLOOKUP(C542,quide!$A$1:K1536,5,0)</f>
        <v>#N/A</v>
      </c>
      <c r="G542" s="63" t="e">
        <f t="shared" si="41"/>
        <v>#N/A</v>
      </c>
      <c r="H542" s="62">
        <f>IFERROR(VLOOKUP(B542,tbl5cc_piv!A:D,4,0),0)</f>
        <v>0</v>
      </c>
      <c r="I542" s="62">
        <f t="shared" si="42"/>
        <v>0</v>
      </c>
      <c r="J542" s="62">
        <f t="shared" si="43"/>
        <v>0</v>
      </c>
      <c r="K542" s="62">
        <f t="shared" si="44"/>
        <v>0</v>
      </c>
    </row>
    <row r="543" spans="1:11" x14ac:dyDescent="0.25">
      <c r="A543">
        <v>538</v>
      </c>
      <c r="B543" t="e">
        <f>IF(ISBLANK(A543),0,IF(AND(ISERROR(VLOOKUP(VLOOKUP(A543,ishod_substance!A:G,7,0),$B$4:B542,1,0))=TRUE,VLOOKUP(A543,ishod_substance!A:G,7,0)&gt;0),VLOOKUP(A543,ishod_substance!A:G,7,0),0))</f>
        <v>#N/A</v>
      </c>
      <c r="C543" s="78" t="e">
        <f t="shared" si="40"/>
        <v>#N/A</v>
      </c>
      <c r="D543" s="61" t="e">
        <f>VLOOKUP(C543,quide!A:B,2,0)</f>
        <v>#N/A</v>
      </c>
      <c r="E543" s="62" t="e">
        <f>VLOOKUP(C543,quide!$A$1:K1537,3,0)</f>
        <v>#N/A</v>
      </c>
      <c r="F543" s="62" t="e">
        <f>VLOOKUP(C543,quide!$A$1:K1537,5,0)</f>
        <v>#N/A</v>
      </c>
      <c r="G543" s="63" t="e">
        <f t="shared" si="41"/>
        <v>#N/A</v>
      </c>
      <c r="H543" s="62">
        <f>IFERROR(VLOOKUP(B543,tbl5cc_piv!A:D,4,0),0)</f>
        <v>0</v>
      </c>
      <c r="I543" s="62">
        <f t="shared" si="42"/>
        <v>0</v>
      </c>
      <c r="J543" s="62">
        <f t="shared" si="43"/>
        <v>0</v>
      </c>
      <c r="K543" s="62">
        <f t="shared" si="44"/>
        <v>0</v>
      </c>
    </row>
    <row r="544" spans="1:11" x14ac:dyDescent="0.25">
      <c r="A544">
        <v>539</v>
      </c>
      <c r="B544" t="e">
        <f>IF(ISBLANK(A544),0,IF(AND(ISERROR(VLOOKUP(VLOOKUP(A544,ishod_substance!A:G,7,0),$B$4:B543,1,0))=TRUE,VLOOKUP(A544,ishod_substance!A:G,7,0)&gt;0),VLOOKUP(A544,ishod_substance!A:G,7,0),0))</f>
        <v>#N/A</v>
      </c>
      <c r="C544" s="78" t="e">
        <f t="shared" si="40"/>
        <v>#N/A</v>
      </c>
      <c r="D544" s="61" t="e">
        <f>VLOOKUP(C544,quide!A:B,2,0)</f>
        <v>#N/A</v>
      </c>
      <c r="E544" s="62" t="e">
        <f>VLOOKUP(C544,quide!$A$1:K1538,3,0)</f>
        <v>#N/A</v>
      </c>
      <c r="F544" s="62" t="e">
        <f>VLOOKUP(C544,quide!$A$1:K1538,5,0)</f>
        <v>#N/A</v>
      </c>
      <c r="G544" s="63" t="e">
        <f t="shared" si="41"/>
        <v>#N/A</v>
      </c>
      <c r="H544" s="62">
        <f>IFERROR(VLOOKUP(B544,tbl5cc_piv!A:D,4,0),0)</f>
        <v>0</v>
      </c>
      <c r="I544" s="62">
        <f t="shared" si="42"/>
        <v>0</v>
      </c>
      <c r="J544" s="62">
        <f t="shared" si="43"/>
        <v>0</v>
      </c>
      <c r="K544" s="62">
        <f t="shared" si="44"/>
        <v>0</v>
      </c>
    </row>
    <row r="545" spans="1:11" x14ac:dyDescent="0.25">
      <c r="A545">
        <v>540</v>
      </c>
      <c r="B545" t="e">
        <f>IF(ISBLANK(A545),0,IF(AND(ISERROR(VLOOKUP(VLOOKUP(A545,ishod_substance!A:G,7,0),$B$4:B544,1,0))=TRUE,VLOOKUP(A545,ishod_substance!A:G,7,0)&gt;0),VLOOKUP(A545,ishod_substance!A:G,7,0),0))</f>
        <v>#N/A</v>
      </c>
      <c r="C545" s="78" t="e">
        <f t="shared" si="40"/>
        <v>#N/A</v>
      </c>
      <c r="D545" s="61" t="e">
        <f>VLOOKUP(C545,quide!A:B,2,0)</f>
        <v>#N/A</v>
      </c>
      <c r="E545" s="62" t="e">
        <f>VLOOKUP(C545,quide!$A$1:K1539,3,0)</f>
        <v>#N/A</v>
      </c>
      <c r="F545" s="62" t="e">
        <f>VLOOKUP(C545,quide!$A$1:K1539,5,0)</f>
        <v>#N/A</v>
      </c>
      <c r="G545" s="63" t="e">
        <f t="shared" si="41"/>
        <v>#N/A</v>
      </c>
      <c r="H545" s="62">
        <f>IFERROR(VLOOKUP(B545,tbl5cc_piv!A:D,4,0),0)</f>
        <v>0</v>
      </c>
      <c r="I545" s="62">
        <f t="shared" si="42"/>
        <v>0</v>
      </c>
      <c r="J545" s="62">
        <f t="shared" si="43"/>
        <v>0</v>
      </c>
      <c r="K545" s="62">
        <f t="shared" si="44"/>
        <v>0</v>
      </c>
    </row>
    <row r="546" spans="1:11" x14ac:dyDescent="0.25">
      <c r="A546">
        <v>541</v>
      </c>
      <c r="B546" t="e">
        <f>IF(ISBLANK(A546),0,IF(AND(ISERROR(VLOOKUP(VLOOKUP(A546,ishod_substance!A:G,7,0),$B$4:B545,1,0))=TRUE,VLOOKUP(A546,ishod_substance!A:G,7,0)&gt;0),VLOOKUP(A546,ishod_substance!A:G,7,0),0))</f>
        <v>#N/A</v>
      </c>
      <c r="C546" s="78" t="e">
        <f t="shared" si="40"/>
        <v>#N/A</v>
      </c>
      <c r="D546" s="61" t="e">
        <f>VLOOKUP(C546,quide!A:B,2,0)</f>
        <v>#N/A</v>
      </c>
      <c r="E546" s="62" t="e">
        <f>VLOOKUP(C546,quide!$A$1:K1540,3,0)</f>
        <v>#N/A</v>
      </c>
      <c r="F546" s="62" t="e">
        <f>VLOOKUP(C546,quide!$A$1:K1540,5,0)</f>
        <v>#N/A</v>
      </c>
      <c r="G546" s="63" t="e">
        <f t="shared" si="41"/>
        <v>#N/A</v>
      </c>
      <c r="H546" s="62">
        <f>IFERROR(VLOOKUP(B546,tbl5cc_piv!A:D,4,0),0)</f>
        <v>0</v>
      </c>
      <c r="I546" s="62">
        <f t="shared" si="42"/>
        <v>0</v>
      </c>
      <c r="J546" s="62">
        <f t="shared" si="43"/>
        <v>0</v>
      </c>
      <c r="K546" s="62">
        <f t="shared" si="44"/>
        <v>0</v>
      </c>
    </row>
    <row r="547" spans="1:11" x14ac:dyDescent="0.25">
      <c r="A547">
        <v>542</v>
      </c>
      <c r="B547" t="e">
        <f>IF(ISBLANK(A547),0,IF(AND(ISERROR(VLOOKUP(VLOOKUP(A547,ishod_substance!A:G,7,0),$B$4:B546,1,0))=TRUE,VLOOKUP(A547,ishod_substance!A:G,7,0)&gt;0),VLOOKUP(A547,ishod_substance!A:G,7,0),0))</f>
        <v>#N/A</v>
      </c>
      <c r="C547" s="78" t="e">
        <f t="shared" si="40"/>
        <v>#N/A</v>
      </c>
      <c r="D547" s="61" t="e">
        <f>VLOOKUP(C547,quide!A:B,2,0)</f>
        <v>#N/A</v>
      </c>
      <c r="E547" s="62" t="e">
        <f>VLOOKUP(C547,quide!$A$1:K1541,3,0)</f>
        <v>#N/A</v>
      </c>
      <c r="F547" s="62" t="e">
        <f>VLOOKUP(C547,quide!$A$1:K1541,5,0)</f>
        <v>#N/A</v>
      </c>
      <c r="G547" s="63" t="e">
        <f t="shared" si="41"/>
        <v>#N/A</v>
      </c>
      <c r="H547" s="62">
        <f>IFERROR(VLOOKUP(B547,tbl5cc_piv!A:D,4,0),0)</f>
        <v>0</v>
      </c>
      <c r="I547" s="62">
        <f t="shared" si="42"/>
        <v>0</v>
      </c>
      <c r="J547" s="62">
        <f t="shared" si="43"/>
        <v>0</v>
      </c>
      <c r="K547" s="62">
        <f t="shared" si="44"/>
        <v>0</v>
      </c>
    </row>
    <row r="548" spans="1:11" x14ac:dyDescent="0.25">
      <c r="A548">
        <v>543</v>
      </c>
      <c r="B548" t="e">
        <f>IF(ISBLANK(A548),0,IF(AND(ISERROR(VLOOKUP(VLOOKUP(A548,ishod_substance!A:G,7,0),$B$4:B547,1,0))=TRUE,VLOOKUP(A548,ishod_substance!A:G,7,0)&gt;0),VLOOKUP(A548,ishod_substance!A:G,7,0),0))</f>
        <v>#N/A</v>
      </c>
      <c r="C548" s="78" t="e">
        <f t="shared" si="40"/>
        <v>#N/A</v>
      </c>
      <c r="D548" s="61" t="e">
        <f>VLOOKUP(C548,quide!A:B,2,0)</f>
        <v>#N/A</v>
      </c>
      <c r="E548" s="62" t="e">
        <f>VLOOKUP(C548,quide!$A$1:K1542,3,0)</f>
        <v>#N/A</v>
      </c>
      <c r="F548" s="62" t="e">
        <f>VLOOKUP(C548,quide!$A$1:K1542,5,0)</f>
        <v>#N/A</v>
      </c>
      <c r="G548" s="63" t="e">
        <f t="shared" si="41"/>
        <v>#N/A</v>
      </c>
      <c r="H548" s="62">
        <f>IFERROR(VLOOKUP(B548,tbl5cc_piv!A:D,4,0),0)</f>
        <v>0</v>
      </c>
      <c r="I548" s="62">
        <f t="shared" si="42"/>
        <v>0</v>
      </c>
      <c r="J548" s="62">
        <f t="shared" si="43"/>
        <v>0</v>
      </c>
      <c r="K548" s="62">
        <f t="shared" si="44"/>
        <v>0</v>
      </c>
    </row>
    <row r="549" spans="1:11" x14ac:dyDescent="0.25">
      <c r="A549">
        <v>544</v>
      </c>
      <c r="B549" t="e">
        <f>IF(ISBLANK(A549),0,IF(AND(ISERROR(VLOOKUP(VLOOKUP(A549,ishod_substance!A:G,7,0),$B$4:B548,1,0))=TRUE,VLOOKUP(A549,ishod_substance!A:G,7,0)&gt;0),VLOOKUP(A549,ishod_substance!A:G,7,0),0))</f>
        <v>#N/A</v>
      </c>
      <c r="C549" s="78" t="e">
        <f t="shared" si="40"/>
        <v>#N/A</v>
      </c>
      <c r="D549" s="61" t="e">
        <f>VLOOKUP(C549,quide!A:B,2,0)</f>
        <v>#N/A</v>
      </c>
      <c r="E549" s="62" t="e">
        <f>VLOOKUP(C549,quide!$A$1:K1543,3,0)</f>
        <v>#N/A</v>
      </c>
      <c r="F549" s="62" t="e">
        <f>VLOOKUP(C549,quide!$A$1:K1543,5,0)</f>
        <v>#N/A</v>
      </c>
      <c r="G549" s="63" t="e">
        <f t="shared" si="41"/>
        <v>#N/A</v>
      </c>
      <c r="H549" s="62">
        <f>IFERROR(VLOOKUP(B549,tbl5cc_piv!A:D,4,0),0)</f>
        <v>0</v>
      </c>
      <c r="I549" s="62">
        <f t="shared" si="42"/>
        <v>0</v>
      </c>
      <c r="J549" s="62">
        <f t="shared" si="43"/>
        <v>0</v>
      </c>
      <c r="K549" s="62">
        <f t="shared" si="44"/>
        <v>0</v>
      </c>
    </row>
    <row r="550" spans="1:11" x14ac:dyDescent="0.25">
      <c r="A550">
        <v>545</v>
      </c>
      <c r="B550" t="e">
        <f>IF(ISBLANK(A550),0,IF(AND(ISERROR(VLOOKUP(VLOOKUP(A550,ishod_substance!A:G,7,0),$B$4:B549,1,0))=TRUE,VLOOKUP(A550,ishod_substance!A:G,7,0)&gt;0),VLOOKUP(A550,ishod_substance!A:G,7,0),0))</f>
        <v>#N/A</v>
      </c>
      <c r="C550" s="78" t="e">
        <f t="shared" si="40"/>
        <v>#N/A</v>
      </c>
      <c r="D550" s="61" t="e">
        <f>VLOOKUP(C550,quide!A:B,2,0)</f>
        <v>#N/A</v>
      </c>
      <c r="E550" s="62" t="e">
        <f>VLOOKUP(C550,quide!$A$1:K1544,3,0)</f>
        <v>#N/A</v>
      </c>
      <c r="F550" s="62" t="e">
        <f>VLOOKUP(C550,quide!$A$1:K1544,5,0)</f>
        <v>#N/A</v>
      </c>
      <c r="G550" s="63" t="e">
        <f t="shared" si="41"/>
        <v>#N/A</v>
      </c>
      <c r="H550" s="62">
        <f>IFERROR(VLOOKUP(B550,tbl5cc_piv!A:D,4,0),0)</f>
        <v>0</v>
      </c>
      <c r="I550" s="62">
        <f t="shared" si="42"/>
        <v>0</v>
      </c>
      <c r="J550" s="62">
        <f t="shared" si="43"/>
        <v>0</v>
      </c>
      <c r="K550" s="62">
        <f t="shared" si="44"/>
        <v>0</v>
      </c>
    </row>
    <row r="551" spans="1:11" x14ac:dyDescent="0.25">
      <c r="A551">
        <v>546</v>
      </c>
      <c r="B551" t="e">
        <f>IF(ISBLANK(A551),0,IF(AND(ISERROR(VLOOKUP(VLOOKUP(A551,ishod_substance!A:G,7,0),$B$4:B550,1,0))=TRUE,VLOOKUP(A551,ishod_substance!A:G,7,0)&gt;0),VLOOKUP(A551,ishod_substance!A:G,7,0),0))</f>
        <v>#N/A</v>
      </c>
      <c r="C551" s="78" t="e">
        <f t="shared" si="40"/>
        <v>#N/A</v>
      </c>
      <c r="D551" s="61" t="e">
        <f>VLOOKUP(C551,quide!A:B,2,0)</f>
        <v>#N/A</v>
      </c>
      <c r="E551" s="62" t="e">
        <f>VLOOKUP(C551,quide!$A$1:K1545,3,0)</f>
        <v>#N/A</v>
      </c>
      <c r="F551" s="62" t="e">
        <f>VLOOKUP(C551,quide!$A$1:K1545,5,0)</f>
        <v>#N/A</v>
      </c>
      <c r="G551" s="63" t="e">
        <f t="shared" si="41"/>
        <v>#N/A</v>
      </c>
      <c r="H551" s="62">
        <f>IFERROR(VLOOKUP(B551,tbl5cc_piv!A:D,4,0),0)</f>
        <v>0</v>
      </c>
      <c r="I551" s="62">
        <f t="shared" si="42"/>
        <v>0</v>
      </c>
      <c r="J551" s="62">
        <f t="shared" si="43"/>
        <v>0</v>
      </c>
      <c r="K551" s="62">
        <f t="shared" si="44"/>
        <v>0</v>
      </c>
    </row>
    <row r="552" spans="1:11" x14ac:dyDescent="0.25">
      <c r="A552">
        <v>547</v>
      </c>
      <c r="B552" t="e">
        <f>IF(ISBLANK(A552),0,IF(AND(ISERROR(VLOOKUP(VLOOKUP(A552,ishod_substance!A:G,7,0),$B$4:B551,1,0))=TRUE,VLOOKUP(A552,ishod_substance!A:G,7,0)&gt;0),VLOOKUP(A552,ishod_substance!A:G,7,0),0))</f>
        <v>#N/A</v>
      </c>
      <c r="C552" s="78" t="e">
        <f t="shared" si="40"/>
        <v>#N/A</v>
      </c>
      <c r="D552" s="61" t="e">
        <f>VLOOKUP(C552,quide!A:B,2,0)</f>
        <v>#N/A</v>
      </c>
      <c r="E552" s="62" t="e">
        <f>VLOOKUP(C552,quide!$A$1:K1546,3,0)</f>
        <v>#N/A</v>
      </c>
      <c r="F552" s="62" t="e">
        <f>VLOOKUP(C552,quide!$A$1:K1546,5,0)</f>
        <v>#N/A</v>
      </c>
      <c r="G552" s="63" t="e">
        <f t="shared" si="41"/>
        <v>#N/A</v>
      </c>
      <c r="H552" s="62">
        <f>IFERROR(VLOOKUP(B552,tbl5cc_piv!A:D,4,0),0)</f>
        <v>0</v>
      </c>
      <c r="I552" s="62">
        <f t="shared" si="42"/>
        <v>0</v>
      </c>
      <c r="J552" s="62">
        <f t="shared" si="43"/>
        <v>0</v>
      </c>
      <c r="K552" s="62">
        <f t="shared" si="44"/>
        <v>0</v>
      </c>
    </row>
    <row r="553" spans="1:11" x14ac:dyDescent="0.25">
      <c r="A553">
        <v>548</v>
      </c>
      <c r="B553" t="e">
        <f>IF(ISBLANK(A553),0,IF(AND(ISERROR(VLOOKUP(VLOOKUP(A553,ishod_substance!A:G,7,0),$B$4:B552,1,0))=TRUE,VLOOKUP(A553,ishod_substance!A:G,7,0)&gt;0),VLOOKUP(A553,ishod_substance!A:G,7,0),0))</f>
        <v>#N/A</v>
      </c>
      <c r="C553" s="78" t="e">
        <f t="shared" si="40"/>
        <v>#N/A</v>
      </c>
      <c r="D553" s="61" t="e">
        <f>VLOOKUP(C553,quide!A:B,2,0)</f>
        <v>#N/A</v>
      </c>
      <c r="E553" s="62" t="e">
        <f>VLOOKUP(C553,quide!$A$1:K1547,3,0)</f>
        <v>#N/A</v>
      </c>
      <c r="F553" s="62" t="e">
        <f>VLOOKUP(C553,quide!$A$1:K1547,5,0)</f>
        <v>#N/A</v>
      </c>
      <c r="G553" s="63" t="e">
        <f t="shared" si="41"/>
        <v>#N/A</v>
      </c>
      <c r="H553" s="62">
        <f>IFERROR(VLOOKUP(B553,tbl5cc_piv!A:D,4,0),0)</f>
        <v>0</v>
      </c>
      <c r="I553" s="62">
        <f t="shared" si="42"/>
        <v>0</v>
      </c>
      <c r="J553" s="62">
        <f t="shared" si="43"/>
        <v>0</v>
      </c>
      <c r="K553" s="62">
        <f t="shared" si="44"/>
        <v>0</v>
      </c>
    </row>
    <row r="554" spans="1:11" x14ac:dyDescent="0.25">
      <c r="A554">
        <v>549</v>
      </c>
      <c r="B554" t="e">
        <f>IF(ISBLANK(A554),0,IF(AND(ISERROR(VLOOKUP(VLOOKUP(A554,ishod_substance!A:G,7,0),$B$4:B553,1,0))=TRUE,VLOOKUP(A554,ishod_substance!A:G,7,0)&gt;0),VLOOKUP(A554,ishod_substance!A:G,7,0),0))</f>
        <v>#N/A</v>
      </c>
      <c r="C554" s="78" t="e">
        <f t="shared" si="40"/>
        <v>#N/A</v>
      </c>
      <c r="D554" s="61" t="e">
        <f>VLOOKUP(C554,quide!A:B,2,0)</f>
        <v>#N/A</v>
      </c>
      <c r="E554" s="62" t="e">
        <f>VLOOKUP(C554,quide!$A$1:K1548,3,0)</f>
        <v>#N/A</v>
      </c>
      <c r="F554" s="62" t="e">
        <f>VLOOKUP(C554,quide!$A$1:K1548,5,0)</f>
        <v>#N/A</v>
      </c>
      <c r="G554" s="63" t="e">
        <f t="shared" si="41"/>
        <v>#N/A</v>
      </c>
      <c r="H554" s="62">
        <f>IFERROR(VLOOKUP(B554,tbl5cc_piv!A:D,4,0),0)</f>
        <v>0</v>
      </c>
      <c r="I554" s="62">
        <f t="shared" si="42"/>
        <v>0</v>
      </c>
      <c r="J554" s="62">
        <f t="shared" si="43"/>
        <v>0</v>
      </c>
      <c r="K554" s="62">
        <f t="shared" si="44"/>
        <v>0</v>
      </c>
    </row>
    <row r="555" spans="1:11" x14ac:dyDescent="0.25">
      <c r="A555">
        <v>550</v>
      </c>
      <c r="B555" t="e">
        <f>IF(ISBLANK(A555),0,IF(AND(ISERROR(VLOOKUP(VLOOKUP(A555,ishod_substance!A:G,7,0),$B$4:B554,1,0))=TRUE,VLOOKUP(A555,ishod_substance!A:G,7,0)&gt;0),VLOOKUP(A555,ishod_substance!A:G,7,0),0))</f>
        <v>#N/A</v>
      </c>
      <c r="C555" s="78" t="e">
        <f t="shared" si="40"/>
        <v>#N/A</v>
      </c>
      <c r="D555" s="61" t="e">
        <f>VLOOKUP(C555,quide!A:B,2,0)</f>
        <v>#N/A</v>
      </c>
      <c r="E555" s="62" t="e">
        <f>VLOOKUP(C555,quide!$A$1:K1549,3,0)</f>
        <v>#N/A</v>
      </c>
      <c r="F555" s="62" t="e">
        <f>VLOOKUP(C555,quide!$A$1:K1549,5,0)</f>
        <v>#N/A</v>
      </c>
      <c r="G555" s="63" t="e">
        <f t="shared" si="41"/>
        <v>#N/A</v>
      </c>
      <c r="H555" s="62">
        <f>IFERROR(VLOOKUP(B555,tbl5cc_piv!A:D,4,0),0)</f>
        <v>0</v>
      </c>
      <c r="I555" s="62">
        <f t="shared" si="42"/>
        <v>0</v>
      </c>
      <c r="J555" s="62">
        <f t="shared" si="43"/>
        <v>0</v>
      </c>
      <c r="K555" s="62">
        <f t="shared" si="44"/>
        <v>0</v>
      </c>
    </row>
    <row r="556" spans="1:11" x14ac:dyDescent="0.25">
      <c r="A556">
        <v>551</v>
      </c>
      <c r="B556" t="e">
        <f>IF(ISBLANK(A556),0,IF(AND(ISERROR(VLOOKUP(VLOOKUP(A556,ishod_substance!A:G,7,0),$B$4:B555,1,0))=TRUE,VLOOKUP(A556,ishod_substance!A:G,7,0)&gt;0),VLOOKUP(A556,ishod_substance!A:G,7,0),0))</f>
        <v>#N/A</v>
      </c>
      <c r="C556" s="78" t="e">
        <f t="shared" si="40"/>
        <v>#N/A</v>
      </c>
      <c r="D556" s="61" t="e">
        <f>VLOOKUP(C556,quide!A:B,2,0)</f>
        <v>#N/A</v>
      </c>
      <c r="E556" s="62" t="e">
        <f>VLOOKUP(C556,quide!$A$1:K1550,3,0)</f>
        <v>#N/A</v>
      </c>
      <c r="F556" s="62" t="e">
        <f>VLOOKUP(C556,quide!$A$1:K1550,5,0)</f>
        <v>#N/A</v>
      </c>
      <c r="G556" s="63" t="e">
        <f t="shared" si="41"/>
        <v>#N/A</v>
      </c>
      <c r="H556" s="62">
        <f>IFERROR(VLOOKUP(B556,tbl5cc_piv!A:D,4,0),0)</f>
        <v>0</v>
      </c>
      <c r="I556" s="62">
        <f t="shared" si="42"/>
        <v>0</v>
      </c>
      <c r="J556" s="62">
        <f t="shared" si="43"/>
        <v>0</v>
      </c>
      <c r="K556" s="62">
        <f t="shared" si="44"/>
        <v>0</v>
      </c>
    </row>
    <row r="557" spans="1:11" x14ac:dyDescent="0.25">
      <c r="A557">
        <v>552</v>
      </c>
      <c r="B557" t="e">
        <f>IF(ISBLANK(A557),0,IF(AND(ISERROR(VLOOKUP(VLOOKUP(A557,ishod_substance!A:G,7,0),$B$4:B556,1,0))=TRUE,VLOOKUP(A557,ishod_substance!A:G,7,0)&gt;0),VLOOKUP(A557,ishod_substance!A:G,7,0),0))</f>
        <v>#N/A</v>
      </c>
      <c r="C557" s="78" t="e">
        <f t="shared" si="40"/>
        <v>#N/A</v>
      </c>
      <c r="D557" s="61" t="e">
        <f>VLOOKUP(C557,quide!A:B,2,0)</f>
        <v>#N/A</v>
      </c>
      <c r="E557" s="62" t="e">
        <f>VLOOKUP(C557,quide!$A$1:K1551,3,0)</f>
        <v>#N/A</v>
      </c>
      <c r="F557" s="62" t="e">
        <f>VLOOKUP(C557,quide!$A$1:K1551,5,0)</f>
        <v>#N/A</v>
      </c>
      <c r="G557" s="63" t="e">
        <f t="shared" si="41"/>
        <v>#N/A</v>
      </c>
      <c r="H557" s="62">
        <f>IFERROR(VLOOKUP(B557,tbl5cc_piv!A:D,4,0),0)</f>
        <v>0</v>
      </c>
      <c r="I557" s="62">
        <f t="shared" si="42"/>
        <v>0</v>
      </c>
      <c r="J557" s="62">
        <f t="shared" si="43"/>
        <v>0</v>
      </c>
      <c r="K557" s="62">
        <f t="shared" si="44"/>
        <v>0</v>
      </c>
    </row>
    <row r="558" spans="1:11" x14ac:dyDescent="0.25">
      <c r="A558">
        <v>553</v>
      </c>
      <c r="B558" t="e">
        <f>IF(ISBLANK(A558),0,IF(AND(ISERROR(VLOOKUP(VLOOKUP(A558,ishod_substance!A:G,7,0),$B$4:B557,1,0))=TRUE,VLOOKUP(A558,ishod_substance!A:G,7,0)&gt;0),VLOOKUP(A558,ishod_substance!A:G,7,0),0))</f>
        <v>#N/A</v>
      </c>
      <c r="C558" s="78" t="e">
        <f t="shared" si="40"/>
        <v>#N/A</v>
      </c>
      <c r="D558" s="61" t="e">
        <f>VLOOKUP(C558,quide!A:B,2,0)</f>
        <v>#N/A</v>
      </c>
      <c r="E558" s="62" t="e">
        <f>VLOOKUP(C558,quide!$A$1:K1552,3,0)</f>
        <v>#N/A</v>
      </c>
      <c r="F558" s="62" t="e">
        <f>VLOOKUP(C558,quide!$A$1:K1552,5,0)</f>
        <v>#N/A</v>
      </c>
      <c r="G558" s="63" t="e">
        <f t="shared" si="41"/>
        <v>#N/A</v>
      </c>
      <c r="H558" s="62">
        <f>IFERROR(VLOOKUP(B558,tbl5cc_piv!A:D,4,0),0)</f>
        <v>0</v>
      </c>
      <c r="I558" s="62">
        <f t="shared" si="42"/>
        <v>0</v>
      </c>
      <c r="J558" s="62">
        <f t="shared" si="43"/>
        <v>0</v>
      </c>
      <c r="K558" s="62">
        <f t="shared" si="44"/>
        <v>0</v>
      </c>
    </row>
    <row r="559" spans="1:11" x14ac:dyDescent="0.25">
      <c r="A559">
        <v>554</v>
      </c>
      <c r="B559" t="e">
        <f>IF(ISBLANK(A559),0,IF(AND(ISERROR(VLOOKUP(VLOOKUP(A559,ishod_substance!A:G,7,0),$B$4:B558,1,0))=TRUE,VLOOKUP(A559,ishod_substance!A:G,7,0)&gt;0),VLOOKUP(A559,ishod_substance!A:G,7,0),0))</f>
        <v>#N/A</v>
      </c>
      <c r="C559" s="78" t="e">
        <f t="shared" si="40"/>
        <v>#N/A</v>
      </c>
      <c r="D559" s="61" t="e">
        <f>VLOOKUP(C559,quide!A:B,2,0)</f>
        <v>#N/A</v>
      </c>
      <c r="E559" s="62" t="e">
        <f>VLOOKUP(C559,quide!$A$1:K1553,3,0)</f>
        <v>#N/A</v>
      </c>
      <c r="F559" s="62" t="e">
        <f>VLOOKUP(C559,quide!$A$1:K1553,5,0)</f>
        <v>#N/A</v>
      </c>
      <c r="G559" s="63" t="e">
        <f t="shared" si="41"/>
        <v>#N/A</v>
      </c>
      <c r="H559" s="62">
        <f>IFERROR(VLOOKUP(B559,tbl5cc_piv!A:D,4,0),0)</f>
        <v>0</v>
      </c>
      <c r="I559" s="62">
        <f t="shared" si="42"/>
        <v>0</v>
      </c>
      <c r="J559" s="62">
        <f t="shared" si="43"/>
        <v>0</v>
      </c>
      <c r="K559" s="62">
        <f t="shared" si="44"/>
        <v>0</v>
      </c>
    </row>
    <row r="560" spans="1:11" x14ac:dyDescent="0.25">
      <c r="A560">
        <v>555</v>
      </c>
      <c r="B560" t="e">
        <f>IF(ISBLANK(A560),0,IF(AND(ISERROR(VLOOKUP(VLOOKUP(A560,ishod_substance!A:G,7,0),$B$4:B559,1,0))=TRUE,VLOOKUP(A560,ishod_substance!A:G,7,0)&gt;0),VLOOKUP(A560,ishod_substance!A:G,7,0),0))</f>
        <v>#N/A</v>
      </c>
      <c r="C560" s="78" t="e">
        <f t="shared" si="40"/>
        <v>#N/A</v>
      </c>
      <c r="D560" s="61" t="e">
        <f>VLOOKUP(C560,quide!A:B,2,0)</f>
        <v>#N/A</v>
      </c>
      <c r="E560" s="62" t="e">
        <f>VLOOKUP(C560,quide!$A$1:K1554,3,0)</f>
        <v>#N/A</v>
      </c>
      <c r="F560" s="62" t="e">
        <f>VLOOKUP(C560,quide!$A$1:K1554,5,0)</f>
        <v>#N/A</v>
      </c>
      <c r="G560" s="63" t="e">
        <f t="shared" si="41"/>
        <v>#N/A</v>
      </c>
      <c r="H560" s="62">
        <f>IFERROR(VLOOKUP(B560,tbl5cc_piv!A:D,4,0),0)</f>
        <v>0</v>
      </c>
      <c r="I560" s="62">
        <f t="shared" si="42"/>
        <v>0</v>
      </c>
      <c r="J560" s="62">
        <f t="shared" si="43"/>
        <v>0</v>
      </c>
      <c r="K560" s="62">
        <f t="shared" si="44"/>
        <v>0</v>
      </c>
    </row>
    <row r="561" spans="1:11" x14ac:dyDescent="0.25">
      <c r="A561">
        <v>556</v>
      </c>
      <c r="B561" t="e">
        <f>IF(ISBLANK(A561),0,IF(AND(ISERROR(VLOOKUP(VLOOKUP(A561,ishod_substance!A:G,7,0),$B$4:B560,1,0))=TRUE,VLOOKUP(A561,ishod_substance!A:G,7,0)&gt;0),VLOOKUP(A561,ishod_substance!A:G,7,0),0))</f>
        <v>#N/A</v>
      </c>
      <c r="C561" s="78" t="e">
        <f t="shared" si="40"/>
        <v>#N/A</v>
      </c>
      <c r="D561" s="61" t="e">
        <f>VLOOKUP(C561,quide!A:B,2,0)</f>
        <v>#N/A</v>
      </c>
      <c r="E561" s="62" t="e">
        <f>VLOOKUP(C561,quide!$A$1:K1555,3,0)</f>
        <v>#N/A</v>
      </c>
      <c r="F561" s="62" t="e">
        <f>VLOOKUP(C561,quide!$A$1:K1555,5,0)</f>
        <v>#N/A</v>
      </c>
      <c r="G561" s="63" t="e">
        <f t="shared" si="41"/>
        <v>#N/A</v>
      </c>
      <c r="H561" s="62">
        <f>IFERROR(VLOOKUP(B561,tbl5cc_piv!A:D,4,0),0)</f>
        <v>0</v>
      </c>
      <c r="I561" s="62">
        <f t="shared" si="42"/>
        <v>0</v>
      </c>
      <c r="J561" s="62">
        <f t="shared" si="43"/>
        <v>0</v>
      </c>
      <c r="K561" s="62">
        <f t="shared" si="44"/>
        <v>0</v>
      </c>
    </row>
    <row r="562" spans="1:11" x14ac:dyDescent="0.25">
      <c r="A562">
        <v>557</v>
      </c>
      <c r="B562" t="e">
        <f>IF(ISBLANK(A562),0,IF(AND(ISERROR(VLOOKUP(VLOOKUP(A562,ishod_substance!A:G,7,0),$B$4:B561,1,0))=TRUE,VLOOKUP(A562,ishod_substance!A:G,7,0)&gt;0),VLOOKUP(A562,ishod_substance!A:G,7,0),0))</f>
        <v>#N/A</v>
      </c>
      <c r="C562" s="78" t="e">
        <f t="shared" si="40"/>
        <v>#N/A</v>
      </c>
      <c r="D562" s="61" t="e">
        <f>VLOOKUP(C562,quide!A:B,2,0)</f>
        <v>#N/A</v>
      </c>
      <c r="E562" s="62" t="e">
        <f>VLOOKUP(C562,quide!$A$1:K1556,3,0)</f>
        <v>#N/A</v>
      </c>
      <c r="F562" s="62" t="e">
        <f>VLOOKUP(C562,quide!$A$1:K1556,5,0)</f>
        <v>#N/A</v>
      </c>
      <c r="G562" s="63" t="e">
        <f t="shared" si="41"/>
        <v>#N/A</v>
      </c>
      <c r="H562" s="62">
        <f>IFERROR(VLOOKUP(B562,tbl5cc_piv!A:D,4,0),0)</f>
        <v>0</v>
      </c>
      <c r="I562" s="62">
        <f t="shared" si="42"/>
        <v>0</v>
      </c>
      <c r="J562" s="62">
        <f t="shared" si="43"/>
        <v>0</v>
      </c>
      <c r="K562" s="62">
        <f t="shared" si="44"/>
        <v>0</v>
      </c>
    </row>
    <row r="563" spans="1:11" x14ac:dyDescent="0.25">
      <c r="A563">
        <v>558</v>
      </c>
      <c r="B563" t="e">
        <f>IF(ISBLANK(A563),0,IF(AND(ISERROR(VLOOKUP(VLOOKUP(A563,ishod_substance!A:G,7,0),$B$4:B562,1,0))=TRUE,VLOOKUP(A563,ishod_substance!A:G,7,0)&gt;0),VLOOKUP(A563,ishod_substance!A:G,7,0),0))</f>
        <v>#N/A</v>
      </c>
      <c r="C563" s="78" t="e">
        <f t="shared" si="40"/>
        <v>#N/A</v>
      </c>
      <c r="D563" s="61" t="e">
        <f>VLOOKUP(C563,quide!A:B,2,0)</f>
        <v>#N/A</v>
      </c>
      <c r="E563" s="62" t="e">
        <f>VLOOKUP(C563,quide!$A$1:K1557,3,0)</f>
        <v>#N/A</v>
      </c>
      <c r="F563" s="62" t="e">
        <f>VLOOKUP(C563,quide!$A$1:K1557,5,0)</f>
        <v>#N/A</v>
      </c>
      <c r="G563" s="63" t="e">
        <f t="shared" si="41"/>
        <v>#N/A</v>
      </c>
      <c r="H563" s="62">
        <f>IFERROR(VLOOKUP(B563,tbl5cc_piv!A:D,4,0),0)</f>
        <v>0</v>
      </c>
      <c r="I563" s="62">
        <f t="shared" si="42"/>
        <v>0</v>
      </c>
      <c r="J563" s="62">
        <f t="shared" si="43"/>
        <v>0</v>
      </c>
      <c r="K563" s="62">
        <f t="shared" si="44"/>
        <v>0</v>
      </c>
    </row>
    <row r="564" spans="1:11" x14ac:dyDescent="0.25">
      <c r="A564">
        <v>559</v>
      </c>
      <c r="B564" t="e">
        <f>IF(ISBLANK(A564),0,IF(AND(ISERROR(VLOOKUP(VLOOKUP(A564,ishod_substance!A:G,7,0),$B$4:B563,1,0))=TRUE,VLOOKUP(A564,ishod_substance!A:G,7,0)&gt;0),VLOOKUP(A564,ishod_substance!A:G,7,0),0))</f>
        <v>#N/A</v>
      </c>
      <c r="C564" s="78" t="e">
        <f t="shared" si="40"/>
        <v>#N/A</v>
      </c>
      <c r="D564" s="61" t="e">
        <f>VLOOKUP(C564,quide!A:B,2,0)</f>
        <v>#N/A</v>
      </c>
      <c r="E564" s="62" t="e">
        <f>VLOOKUP(C564,quide!$A$1:K1558,3,0)</f>
        <v>#N/A</v>
      </c>
      <c r="F564" s="62" t="e">
        <f>VLOOKUP(C564,quide!$A$1:K1558,5,0)</f>
        <v>#N/A</v>
      </c>
      <c r="G564" s="63" t="e">
        <f t="shared" si="41"/>
        <v>#N/A</v>
      </c>
      <c r="H564" s="62">
        <f>IFERROR(VLOOKUP(B564,tbl5cc_piv!A:D,4,0),0)</f>
        <v>0</v>
      </c>
      <c r="I564" s="62">
        <f t="shared" si="42"/>
        <v>0</v>
      </c>
      <c r="J564" s="62">
        <f t="shared" si="43"/>
        <v>0</v>
      </c>
      <c r="K564" s="62">
        <f t="shared" si="44"/>
        <v>0</v>
      </c>
    </row>
    <row r="565" spans="1:11" x14ac:dyDescent="0.25">
      <c r="A565">
        <v>560</v>
      </c>
      <c r="B565" t="e">
        <f>IF(ISBLANK(A565),0,IF(AND(ISERROR(VLOOKUP(VLOOKUP(A565,ishod_substance!A:G,7,0),$B$4:B564,1,0))=TRUE,VLOOKUP(A565,ishod_substance!A:G,7,0)&gt;0),VLOOKUP(A565,ishod_substance!A:G,7,0),0))</f>
        <v>#N/A</v>
      </c>
      <c r="C565" s="78" t="e">
        <f t="shared" si="40"/>
        <v>#N/A</v>
      </c>
      <c r="D565" s="61" t="e">
        <f>VLOOKUP(C565,quide!A:B,2,0)</f>
        <v>#N/A</v>
      </c>
      <c r="E565" s="62" t="e">
        <f>VLOOKUP(C565,quide!$A$1:K1559,3,0)</f>
        <v>#N/A</v>
      </c>
      <c r="F565" s="62" t="e">
        <f>VLOOKUP(C565,quide!$A$1:K1559,5,0)</f>
        <v>#N/A</v>
      </c>
      <c r="G565" s="63" t="e">
        <f t="shared" si="41"/>
        <v>#N/A</v>
      </c>
      <c r="H565" s="62">
        <f>IFERROR(VLOOKUP(B565,tbl5cc_piv!A:D,4,0),0)</f>
        <v>0</v>
      </c>
      <c r="I565" s="62">
        <f t="shared" si="42"/>
        <v>0</v>
      </c>
      <c r="J565" s="62">
        <f t="shared" si="43"/>
        <v>0</v>
      </c>
      <c r="K565" s="62">
        <f t="shared" si="44"/>
        <v>0</v>
      </c>
    </row>
    <row r="566" spans="1:11" x14ac:dyDescent="0.25">
      <c r="A566">
        <v>561</v>
      </c>
      <c r="B566" t="e">
        <f>IF(ISBLANK(A566),0,IF(AND(ISERROR(VLOOKUP(VLOOKUP(A566,ishod_substance!A:G,7,0),$B$4:B565,1,0))=TRUE,VLOOKUP(A566,ishod_substance!A:G,7,0)&gt;0),VLOOKUP(A566,ishod_substance!A:G,7,0),0))</f>
        <v>#N/A</v>
      </c>
      <c r="C566" s="78" t="e">
        <f t="shared" si="40"/>
        <v>#N/A</v>
      </c>
      <c r="D566" s="61" t="e">
        <f>VLOOKUP(C566,quide!A:B,2,0)</f>
        <v>#N/A</v>
      </c>
      <c r="E566" s="62" t="e">
        <f>VLOOKUP(C566,quide!$A$1:K1560,3,0)</f>
        <v>#N/A</v>
      </c>
      <c r="F566" s="62" t="e">
        <f>VLOOKUP(C566,quide!$A$1:K1560,5,0)</f>
        <v>#N/A</v>
      </c>
      <c r="G566" s="63" t="e">
        <f t="shared" si="41"/>
        <v>#N/A</v>
      </c>
      <c r="H566" s="62">
        <f>IFERROR(VLOOKUP(B566,tbl5cc_piv!A:D,4,0),0)</f>
        <v>0</v>
      </c>
      <c r="I566" s="62">
        <f t="shared" si="42"/>
        <v>0</v>
      </c>
      <c r="J566" s="62">
        <f t="shared" si="43"/>
        <v>0</v>
      </c>
      <c r="K566" s="62">
        <f t="shared" si="44"/>
        <v>0</v>
      </c>
    </row>
    <row r="567" spans="1:11" x14ac:dyDescent="0.25">
      <c r="A567">
        <v>562</v>
      </c>
      <c r="B567" t="e">
        <f>IF(ISBLANK(A567),0,IF(AND(ISERROR(VLOOKUP(VLOOKUP(A567,ishod_substance!A:G,7,0),$B$4:B566,1,0))=TRUE,VLOOKUP(A567,ishod_substance!A:G,7,0)&gt;0),VLOOKUP(A567,ishod_substance!A:G,7,0),0))</f>
        <v>#N/A</v>
      </c>
      <c r="C567" s="78" t="e">
        <f t="shared" si="40"/>
        <v>#N/A</v>
      </c>
      <c r="D567" s="61" t="e">
        <f>VLOOKUP(C567,quide!A:B,2,0)</f>
        <v>#N/A</v>
      </c>
      <c r="E567" s="62" t="e">
        <f>VLOOKUP(C567,quide!$A$1:K1561,3,0)</f>
        <v>#N/A</v>
      </c>
      <c r="F567" s="62" t="e">
        <f>VLOOKUP(C567,quide!$A$1:K1561,5,0)</f>
        <v>#N/A</v>
      </c>
      <c r="G567" s="63" t="e">
        <f t="shared" si="41"/>
        <v>#N/A</v>
      </c>
      <c r="H567" s="62">
        <f>IFERROR(VLOOKUP(B567,tbl5cc_piv!A:D,4,0),0)</f>
        <v>0</v>
      </c>
      <c r="I567" s="62">
        <f t="shared" si="42"/>
        <v>0</v>
      </c>
      <c r="J567" s="62">
        <f t="shared" si="43"/>
        <v>0</v>
      </c>
      <c r="K567" s="62">
        <f t="shared" si="44"/>
        <v>0</v>
      </c>
    </row>
    <row r="568" spans="1:11" x14ac:dyDescent="0.25">
      <c r="A568">
        <v>563</v>
      </c>
      <c r="B568" t="e">
        <f>IF(ISBLANK(A568),0,IF(AND(ISERROR(VLOOKUP(VLOOKUP(A568,ishod_substance!A:G,7,0),$B$4:B567,1,0))=TRUE,VLOOKUP(A568,ishod_substance!A:G,7,0)&gt;0),VLOOKUP(A568,ishod_substance!A:G,7,0),0))</f>
        <v>#N/A</v>
      </c>
      <c r="C568" s="78" t="e">
        <f t="shared" si="40"/>
        <v>#N/A</v>
      </c>
      <c r="D568" s="61" t="e">
        <f>VLOOKUP(C568,quide!A:B,2,0)</f>
        <v>#N/A</v>
      </c>
      <c r="E568" s="62" t="e">
        <f>VLOOKUP(C568,quide!$A$1:K1562,3,0)</f>
        <v>#N/A</v>
      </c>
      <c r="F568" s="62" t="e">
        <f>VLOOKUP(C568,quide!$A$1:K1562,5,0)</f>
        <v>#N/A</v>
      </c>
      <c r="G568" s="63" t="e">
        <f t="shared" si="41"/>
        <v>#N/A</v>
      </c>
      <c r="H568" s="62">
        <f>IFERROR(VLOOKUP(B568,tbl5cc_piv!A:D,4,0),0)</f>
        <v>0</v>
      </c>
      <c r="I568" s="62">
        <f t="shared" si="42"/>
        <v>0</v>
      </c>
      <c r="J568" s="62">
        <f t="shared" si="43"/>
        <v>0</v>
      </c>
      <c r="K568" s="62">
        <f t="shared" si="44"/>
        <v>0</v>
      </c>
    </row>
    <row r="569" spans="1:11" x14ac:dyDescent="0.25">
      <c r="A569">
        <v>564</v>
      </c>
      <c r="B569" t="e">
        <f>IF(ISBLANK(A569),0,IF(AND(ISERROR(VLOOKUP(VLOOKUP(A569,ishod_substance!A:G,7,0),$B$4:B568,1,0))=TRUE,VLOOKUP(A569,ishod_substance!A:G,7,0)&gt;0),VLOOKUP(A569,ishod_substance!A:G,7,0),0))</f>
        <v>#N/A</v>
      </c>
      <c r="C569" s="78" t="e">
        <f t="shared" si="40"/>
        <v>#N/A</v>
      </c>
      <c r="D569" s="61" t="e">
        <f>VLOOKUP(C569,quide!A:B,2,0)</f>
        <v>#N/A</v>
      </c>
      <c r="E569" s="62" t="e">
        <f>VLOOKUP(C569,quide!$A$1:K1563,3,0)</f>
        <v>#N/A</v>
      </c>
      <c r="F569" s="62" t="e">
        <f>VLOOKUP(C569,quide!$A$1:K1563,5,0)</f>
        <v>#N/A</v>
      </c>
      <c r="G569" s="63" t="e">
        <f t="shared" si="41"/>
        <v>#N/A</v>
      </c>
      <c r="H569" s="62">
        <f>IFERROR(VLOOKUP(B569,tbl5cc_piv!A:D,4,0),0)</f>
        <v>0</v>
      </c>
      <c r="I569" s="62">
        <f t="shared" si="42"/>
        <v>0</v>
      </c>
      <c r="J569" s="62">
        <f t="shared" si="43"/>
        <v>0</v>
      </c>
      <c r="K569" s="62">
        <f t="shared" si="44"/>
        <v>0</v>
      </c>
    </row>
    <row r="570" spans="1:11" x14ac:dyDescent="0.25">
      <c r="A570">
        <v>565</v>
      </c>
      <c r="B570" t="e">
        <f>IF(ISBLANK(A570),0,IF(AND(ISERROR(VLOOKUP(VLOOKUP(A570,ishod_substance!A:G,7,0),$B$4:B569,1,0))=TRUE,VLOOKUP(A570,ishod_substance!A:G,7,0)&gt;0),VLOOKUP(A570,ishod_substance!A:G,7,0),0))</f>
        <v>#N/A</v>
      </c>
      <c r="C570" s="78" t="e">
        <f t="shared" si="40"/>
        <v>#N/A</v>
      </c>
      <c r="D570" s="61" t="e">
        <f>VLOOKUP(C570,quide!A:B,2,0)</f>
        <v>#N/A</v>
      </c>
      <c r="E570" s="62" t="e">
        <f>VLOOKUP(C570,quide!$A$1:K1564,3,0)</f>
        <v>#N/A</v>
      </c>
      <c r="F570" s="62" t="e">
        <f>VLOOKUP(C570,quide!$A$1:K1564,5,0)</f>
        <v>#N/A</v>
      </c>
      <c r="G570" s="63" t="e">
        <f t="shared" si="41"/>
        <v>#N/A</v>
      </c>
      <c r="H570" s="62">
        <f>IFERROR(VLOOKUP(B570,tbl5cc_piv!A:D,4,0),0)</f>
        <v>0</v>
      </c>
      <c r="I570" s="62">
        <f t="shared" si="42"/>
        <v>0</v>
      </c>
      <c r="J570" s="62">
        <f t="shared" si="43"/>
        <v>0</v>
      </c>
      <c r="K570" s="62">
        <f t="shared" si="44"/>
        <v>0</v>
      </c>
    </row>
    <row r="571" spans="1:11" x14ac:dyDescent="0.25">
      <c r="A571">
        <v>566</v>
      </c>
      <c r="B571" t="e">
        <f>IF(ISBLANK(A571),0,IF(AND(ISERROR(VLOOKUP(VLOOKUP(A571,ishod_substance!A:G,7,0),$B$4:B570,1,0))=TRUE,VLOOKUP(A571,ishod_substance!A:G,7,0)&gt;0),VLOOKUP(A571,ishod_substance!A:G,7,0),0))</f>
        <v>#N/A</v>
      </c>
      <c r="C571" s="78" t="e">
        <f t="shared" si="40"/>
        <v>#N/A</v>
      </c>
      <c r="D571" s="61" t="e">
        <f>VLOOKUP(C571,quide!A:B,2,0)</f>
        <v>#N/A</v>
      </c>
      <c r="E571" s="62" t="e">
        <f>VLOOKUP(C571,quide!$A$1:K1565,3,0)</f>
        <v>#N/A</v>
      </c>
      <c r="F571" s="62" t="e">
        <f>VLOOKUP(C571,quide!$A$1:K1565,5,0)</f>
        <v>#N/A</v>
      </c>
      <c r="G571" s="63" t="e">
        <f t="shared" si="41"/>
        <v>#N/A</v>
      </c>
      <c r="H571" s="62">
        <f>IFERROR(VLOOKUP(B571,tbl5cc_piv!A:D,4,0),0)</f>
        <v>0</v>
      </c>
      <c r="I571" s="62">
        <f t="shared" si="42"/>
        <v>0</v>
      </c>
      <c r="J571" s="62">
        <f t="shared" si="43"/>
        <v>0</v>
      </c>
      <c r="K571" s="62">
        <f t="shared" si="44"/>
        <v>0</v>
      </c>
    </row>
    <row r="572" spans="1:11" x14ac:dyDescent="0.25">
      <c r="A572">
        <v>567</v>
      </c>
      <c r="B572" t="e">
        <f>IF(ISBLANK(A572),0,IF(AND(ISERROR(VLOOKUP(VLOOKUP(A572,ishod_substance!A:G,7,0),$B$4:B571,1,0))=TRUE,VLOOKUP(A572,ishod_substance!A:G,7,0)&gt;0),VLOOKUP(A572,ishod_substance!A:G,7,0),0))</f>
        <v>#N/A</v>
      </c>
      <c r="C572" s="78" t="e">
        <f t="shared" si="40"/>
        <v>#N/A</v>
      </c>
      <c r="D572" s="61" t="e">
        <f>VLOOKUP(C572,quide!A:B,2,0)</f>
        <v>#N/A</v>
      </c>
      <c r="E572" s="62" t="e">
        <f>VLOOKUP(C572,quide!$A$1:K1566,3,0)</f>
        <v>#N/A</v>
      </c>
      <c r="F572" s="62" t="e">
        <f>VLOOKUP(C572,quide!$A$1:K1566,5,0)</f>
        <v>#N/A</v>
      </c>
      <c r="G572" s="63" t="e">
        <f t="shared" si="41"/>
        <v>#N/A</v>
      </c>
      <c r="H572" s="62">
        <f>IFERROR(VLOOKUP(B572,tbl5cc_piv!A:D,4,0),0)</f>
        <v>0</v>
      </c>
      <c r="I572" s="62">
        <f t="shared" si="42"/>
        <v>0</v>
      </c>
      <c r="J572" s="62">
        <f t="shared" si="43"/>
        <v>0</v>
      </c>
      <c r="K572" s="62">
        <f t="shared" si="44"/>
        <v>0</v>
      </c>
    </row>
    <row r="573" spans="1:11" x14ac:dyDescent="0.25">
      <c r="A573">
        <v>568</v>
      </c>
      <c r="B573" t="e">
        <f>IF(ISBLANK(A573),0,IF(AND(ISERROR(VLOOKUP(VLOOKUP(A573,ishod_substance!A:G,7,0),$B$4:B572,1,0))=TRUE,VLOOKUP(A573,ishod_substance!A:G,7,0)&gt;0),VLOOKUP(A573,ishod_substance!A:G,7,0),0))</f>
        <v>#N/A</v>
      </c>
      <c r="C573" s="78" t="e">
        <f t="shared" si="40"/>
        <v>#N/A</v>
      </c>
      <c r="D573" s="61" t="e">
        <f>VLOOKUP(C573,quide!A:B,2,0)</f>
        <v>#N/A</v>
      </c>
      <c r="E573" s="62" t="e">
        <f>VLOOKUP(C573,quide!$A$1:K1567,3,0)</f>
        <v>#N/A</v>
      </c>
      <c r="F573" s="62" t="e">
        <f>VLOOKUP(C573,quide!$A$1:K1567,5,0)</f>
        <v>#N/A</v>
      </c>
      <c r="G573" s="63" t="e">
        <f t="shared" si="41"/>
        <v>#N/A</v>
      </c>
      <c r="H573" s="62">
        <f>IFERROR(VLOOKUP(B573,tbl5cc_piv!A:D,4,0),0)</f>
        <v>0</v>
      </c>
      <c r="I573" s="62">
        <f t="shared" si="42"/>
        <v>0</v>
      </c>
      <c r="J573" s="62">
        <f t="shared" si="43"/>
        <v>0</v>
      </c>
      <c r="K573" s="62">
        <f t="shared" si="44"/>
        <v>0</v>
      </c>
    </row>
    <row r="574" spans="1:11" x14ac:dyDescent="0.25">
      <c r="A574">
        <v>569</v>
      </c>
      <c r="B574" t="e">
        <f>IF(ISBLANK(A574),0,IF(AND(ISERROR(VLOOKUP(VLOOKUP(A574,ishod_substance!A:G,7,0),$B$4:B573,1,0))=TRUE,VLOOKUP(A574,ishod_substance!A:G,7,0)&gt;0),VLOOKUP(A574,ishod_substance!A:G,7,0),0))</f>
        <v>#N/A</v>
      </c>
      <c r="C574" s="78" t="e">
        <f t="shared" si="40"/>
        <v>#N/A</v>
      </c>
      <c r="D574" s="61" t="e">
        <f>VLOOKUP(C574,quide!A:B,2,0)</f>
        <v>#N/A</v>
      </c>
      <c r="E574" s="62" t="e">
        <f>VLOOKUP(C574,quide!$A$1:K1568,3,0)</f>
        <v>#N/A</v>
      </c>
      <c r="F574" s="62" t="e">
        <f>VLOOKUP(C574,quide!$A$1:K1568,5,0)</f>
        <v>#N/A</v>
      </c>
      <c r="G574" s="63" t="e">
        <f t="shared" si="41"/>
        <v>#N/A</v>
      </c>
      <c r="H574" s="62">
        <f>IFERROR(VLOOKUP(B574,tbl5cc_piv!A:D,4,0),0)</f>
        <v>0</v>
      </c>
      <c r="I574" s="62">
        <f t="shared" si="42"/>
        <v>0</v>
      </c>
      <c r="J574" s="62">
        <f t="shared" si="43"/>
        <v>0</v>
      </c>
      <c r="K574" s="62">
        <f t="shared" si="44"/>
        <v>0</v>
      </c>
    </row>
    <row r="575" spans="1:11" x14ac:dyDescent="0.25">
      <c r="A575">
        <v>570</v>
      </c>
      <c r="B575" t="e">
        <f>IF(ISBLANK(A575),0,IF(AND(ISERROR(VLOOKUP(VLOOKUP(A575,ishod_substance!A:G,7,0),$B$4:B574,1,0))=TRUE,VLOOKUP(A575,ishod_substance!A:G,7,0)&gt;0),VLOOKUP(A575,ishod_substance!A:G,7,0),0))</f>
        <v>#N/A</v>
      </c>
      <c r="C575" s="78" t="e">
        <f t="shared" si="40"/>
        <v>#N/A</v>
      </c>
      <c r="D575" s="61" t="e">
        <f>VLOOKUP(C575,quide!A:B,2,0)</f>
        <v>#N/A</v>
      </c>
      <c r="E575" s="62" t="e">
        <f>VLOOKUP(C575,quide!$A$1:K1569,3,0)</f>
        <v>#N/A</v>
      </c>
      <c r="F575" s="62" t="e">
        <f>VLOOKUP(C575,quide!$A$1:K1569,5,0)</f>
        <v>#N/A</v>
      </c>
      <c r="G575" s="63" t="e">
        <f t="shared" si="41"/>
        <v>#N/A</v>
      </c>
      <c r="H575" s="62">
        <f>IFERROR(VLOOKUP(B575,tbl5cc_piv!A:D,4,0),0)</f>
        <v>0</v>
      </c>
      <c r="I575" s="62">
        <f t="shared" si="42"/>
        <v>0</v>
      </c>
      <c r="J575" s="62">
        <f t="shared" si="43"/>
        <v>0</v>
      </c>
      <c r="K575" s="62">
        <f t="shared" si="44"/>
        <v>0</v>
      </c>
    </row>
    <row r="576" spans="1:11" x14ac:dyDescent="0.25">
      <c r="A576">
        <v>571</v>
      </c>
      <c r="B576" t="e">
        <f>IF(ISBLANK(A576),0,IF(AND(ISERROR(VLOOKUP(VLOOKUP(A576,ishod_substance!A:G,7,0),$B$4:B575,1,0))=TRUE,VLOOKUP(A576,ishod_substance!A:G,7,0)&gt;0),VLOOKUP(A576,ishod_substance!A:G,7,0),0))</f>
        <v>#N/A</v>
      </c>
      <c r="C576" s="78" t="e">
        <f t="shared" si="40"/>
        <v>#N/A</v>
      </c>
      <c r="D576" s="61" t="e">
        <f>VLOOKUP(C576,quide!A:B,2,0)</f>
        <v>#N/A</v>
      </c>
      <c r="E576" s="62" t="e">
        <f>VLOOKUP(C576,quide!$A$1:K1570,3,0)</f>
        <v>#N/A</v>
      </c>
      <c r="F576" s="62" t="e">
        <f>VLOOKUP(C576,quide!$A$1:K1570,5,0)</f>
        <v>#N/A</v>
      </c>
      <c r="G576" s="63" t="e">
        <f t="shared" si="41"/>
        <v>#N/A</v>
      </c>
      <c r="H576" s="62">
        <f>IFERROR(VLOOKUP(B576,tbl5cc_piv!A:D,4,0),0)</f>
        <v>0</v>
      </c>
      <c r="I576" s="62">
        <f t="shared" si="42"/>
        <v>0</v>
      </c>
      <c r="J576" s="62">
        <f t="shared" si="43"/>
        <v>0</v>
      </c>
      <c r="K576" s="62">
        <f t="shared" si="44"/>
        <v>0</v>
      </c>
    </row>
    <row r="577" spans="1:11" x14ac:dyDescent="0.25">
      <c r="A577">
        <v>572</v>
      </c>
      <c r="B577" t="e">
        <f>IF(ISBLANK(A577),0,IF(AND(ISERROR(VLOOKUP(VLOOKUP(A577,ishod_substance!A:G,7,0),$B$4:B576,1,0))=TRUE,VLOOKUP(A577,ishod_substance!A:G,7,0)&gt;0),VLOOKUP(A577,ishod_substance!A:G,7,0),0))</f>
        <v>#N/A</v>
      </c>
      <c r="C577" s="78" t="e">
        <f t="shared" si="40"/>
        <v>#N/A</v>
      </c>
      <c r="D577" s="61" t="e">
        <f>VLOOKUP(C577,quide!A:B,2,0)</f>
        <v>#N/A</v>
      </c>
      <c r="E577" s="62" t="e">
        <f>VLOOKUP(C577,quide!$A$1:K1571,3,0)</f>
        <v>#N/A</v>
      </c>
      <c r="F577" s="62" t="e">
        <f>VLOOKUP(C577,quide!$A$1:K1571,5,0)</f>
        <v>#N/A</v>
      </c>
      <c r="G577" s="63" t="e">
        <f t="shared" si="41"/>
        <v>#N/A</v>
      </c>
      <c r="H577" s="62">
        <f>IFERROR(VLOOKUP(B577,tbl5cc_piv!A:D,4,0),0)</f>
        <v>0</v>
      </c>
      <c r="I577" s="62">
        <f t="shared" si="42"/>
        <v>0</v>
      </c>
      <c r="J577" s="62">
        <f t="shared" si="43"/>
        <v>0</v>
      </c>
      <c r="K577" s="62">
        <f t="shared" si="44"/>
        <v>0</v>
      </c>
    </row>
    <row r="578" spans="1:11" x14ac:dyDescent="0.25">
      <c r="A578">
        <v>573</v>
      </c>
      <c r="B578" t="e">
        <f>IF(ISBLANK(A578),0,IF(AND(ISERROR(VLOOKUP(VLOOKUP(A578,ishod_substance!A:G,7,0),$B$4:B577,1,0))=TRUE,VLOOKUP(A578,ishod_substance!A:G,7,0)&gt;0),VLOOKUP(A578,ishod_substance!A:G,7,0),0))</f>
        <v>#N/A</v>
      </c>
      <c r="C578" s="78" t="e">
        <f t="shared" si="40"/>
        <v>#N/A</v>
      </c>
      <c r="D578" s="61" t="e">
        <f>VLOOKUP(C578,quide!A:B,2,0)</f>
        <v>#N/A</v>
      </c>
      <c r="E578" s="62" t="e">
        <f>VLOOKUP(C578,quide!$A$1:K1572,3,0)</f>
        <v>#N/A</v>
      </c>
      <c r="F578" s="62" t="e">
        <f>VLOOKUP(C578,quide!$A$1:K1572,5,0)</f>
        <v>#N/A</v>
      </c>
      <c r="G578" s="63" t="e">
        <f t="shared" si="41"/>
        <v>#N/A</v>
      </c>
      <c r="H578" s="62">
        <f>IFERROR(VLOOKUP(B578,tbl5cc_piv!A:D,4,0),0)</f>
        <v>0</v>
      </c>
      <c r="I578" s="62">
        <f t="shared" si="42"/>
        <v>0</v>
      </c>
      <c r="J578" s="62">
        <f t="shared" si="43"/>
        <v>0</v>
      </c>
      <c r="K578" s="62">
        <f t="shared" si="44"/>
        <v>0</v>
      </c>
    </row>
    <row r="579" spans="1:11" x14ac:dyDescent="0.25">
      <c r="A579">
        <v>574</v>
      </c>
      <c r="B579" t="e">
        <f>IF(ISBLANK(A579),0,IF(AND(ISERROR(VLOOKUP(VLOOKUP(A579,ishod_substance!A:G,7,0),$B$4:B578,1,0))=TRUE,VLOOKUP(A579,ishod_substance!A:G,7,0)&gt;0),VLOOKUP(A579,ishod_substance!A:G,7,0),0))</f>
        <v>#N/A</v>
      </c>
      <c r="C579" s="78" t="e">
        <f t="shared" si="40"/>
        <v>#N/A</v>
      </c>
      <c r="D579" s="61" t="e">
        <f>VLOOKUP(C579,quide!A:B,2,0)</f>
        <v>#N/A</v>
      </c>
      <c r="E579" s="62" t="e">
        <f>VLOOKUP(C579,quide!$A$1:K1573,3,0)</f>
        <v>#N/A</v>
      </c>
      <c r="F579" s="62" t="e">
        <f>VLOOKUP(C579,quide!$A$1:K1573,5,0)</f>
        <v>#N/A</v>
      </c>
      <c r="G579" s="63" t="e">
        <f t="shared" si="41"/>
        <v>#N/A</v>
      </c>
      <c r="H579" s="62">
        <f>IFERROR(VLOOKUP(B579,tbl5cc_piv!A:D,4,0),0)</f>
        <v>0</v>
      </c>
      <c r="I579" s="62">
        <f t="shared" si="42"/>
        <v>0</v>
      </c>
      <c r="J579" s="62">
        <f t="shared" si="43"/>
        <v>0</v>
      </c>
      <c r="K579" s="62">
        <f t="shared" si="44"/>
        <v>0</v>
      </c>
    </row>
    <row r="580" spans="1:11" x14ac:dyDescent="0.25">
      <c r="A580">
        <v>575</v>
      </c>
      <c r="B580" t="e">
        <f>IF(ISBLANK(A580),0,IF(AND(ISERROR(VLOOKUP(VLOOKUP(A580,ishod_substance!A:G,7,0),$B$4:B579,1,0))=TRUE,VLOOKUP(A580,ishod_substance!A:G,7,0)&gt;0),VLOOKUP(A580,ishod_substance!A:G,7,0),0))</f>
        <v>#N/A</v>
      </c>
      <c r="C580" s="78" t="e">
        <f t="shared" si="40"/>
        <v>#N/A</v>
      </c>
      <c r="D580" s="61" t="e">
        <f>VLOOKUP(C580,quide!A:B,2,0)</f>
        <v>#N/A</v>
      </c>
      <c r="E580" s="62" t="e">
        <f>VLOOKUP(C580,quide!$A$1:K1574,3,0)</f>
        <v>#N/A</v>
      </c>
      <c r="F580" s="62" t="e">
        <f>VLOOKUP(C580,quide!$A$1:K1574,5,0)</f>
        <v>#N/A</v>
      </c>
      <c r="G580" s="63" t="e">
        <f t="shared" si="41"/>
        <v>#N/A</v>
      </c>
      <c r="H580" s="62">
        <f>IFERROR(VLOOKUP(B580,tbl5cc_piv!A:D,4,0),0)</f>
        <v>0</v>
      </c>
      <c r="I580" s="62">
        <f t="shared" si="42"/>
        <v>0</v>
      </c>
      <c r="J580" s="62">
        <f t="shared" si="43"/>
        <v>0</v>
      </c>
      <c r="K580" s="62">
        <f t="shared" si="44"/>
        <v>0</v>
      </c>
    </row>
    <row r="581" spans="1:11" x14ac:dyDescent="0.25">
      <c r="A581">
        <v>576</v>
      </c>
      <c r="B581" t="e">
        <f>IF(ISBLANK(A581),0,IF(AND(ISERROR(VLOOKUP(VLOOKUP(A581,ishod_substance!A:G,7,0),$B$4:B580,1,0))=TRUE,VLOOKUP(A581,ishod_substance!A:G,7,0)&gt;0),VLOOKUP(A581,ishod_substance!A:G,7,0),0))</f>
        <v>#N/A</v>
      </c>
      <c r="C581" s="78" t="e">
        <f t="shared" si="40"/>
        <v>#N/A</v>
      </c>
      <c r="D581" s="61" t="e">
        <f>VLOOKUP(C581,quide!A:B,2,0)</f>
        <v>#N/A</v>
      </c>
      <c r="E581" s="62" t="e">
        <f>VLOOKUP(C581,quide!$A$1:K1575,3,0)</f>
        <v>#N/A</v>
      </c>
      <c r="F581" s="62" t="e">
        <f>VLOOKUP(C581,quide!$A$1:K1575,5,0)</f>
        <v>#N/A</v>
      </c>
      <c r="G581" s="63" t="e">
        <f t="shared" si="41"/>
        <v>#N/A</v>
      </c>
      <c r="H581" s="62">
        <f>IFERROR(VLOOKUP(B581,tbl5cc_piv!A:D,4,0),0)</f>
        <v>0</v>
      </c>
      <c r="I581" s="62">
        <f t="shared" si="42"/>
        <v>0</v>
      </c>
      <c r="J581" s="62">
        <f t="shared" si="43"/>
        <v>0</v>
      </c>
      <c r="K581" s="62">
        <f t="shared" si="44"/>
        <v>0</v>
      </c>
    </row>
    <row r="582" spans="1:11" x14ac:dyDescent="0.25">
      <c r="A582">
        <v>577</v>
      </c>
      <c r="B582" t="e">
        <f>IF(ISBLANK(A582),0,IF(AND(ISERROR(VLOOKUP(VLOOKUP(A582,ishod_substance!A:G,7,0),$B$4:B581,1,0))=TRUE,VLOOKUP(A582,ishod_substance!A:G,7,0)&gt;0),VLOOKUP(A582,ishod_substance!A:G,7,0),0))</f>
        <v>#N/A</v>
      </c>
      <c r="C582" s="78" t="e">
        <f t="shared" si="40"/>
        <v>#N/A</v>
      </c>
      <c r="D582" s="61" t="e">
        <f>VLOOKUP(C582,quide!A:B,2,0)</f>
        <v>#N/A</v>
      </c>
      <c r="E582" s="62" t="e">
        <f>VLOOKUP(C582,quide!$A$1:K1576,3,0)</f>
        <v>#N/A</v>
      </c>
      <c r="F582" s="62" t="e">
        <f>VLOOKUP(C582,quide!$A$1:K1576,5,0)</f>
        <v>#N/A</v>
      </c>
      <c r="G582" s="63" t="e">
        <f t="shared" si="41"/>
        <v>#N/A</v>
      </c>
      <c r="H582" s="62">
        <f>IFERROR(VLOOKUP(B582,tbl5cc_piv!A:D,4,0),0)</f>
        <v>0</v>
      </c>
      <c r="I582" s="62">
        <f t="shared" si="42"/>
        <v>0</v>
      </c>
      <c r="J582" s="62">
        <f t="shared" si="43"/>
        <v>0</v>
      </c>
      <c r="K582" s="62">
        <f t="shared" si="44"/>
        <v>0</v>
      </c>
    </row>
    <row r="583" spans="1:11" x14ac:dyDescent="0.25">
      <c r="A583">
        <v>578</v>
      </c>
      <c r="B583" t="e">
        <f>IF(ISBLANK(A583),0,IF(AND(ISERROR(VLOOKUP(VLOOKUP(A583,ishod_substance!A:G,7,0),$B$4:B582,1,0))=TRUE,VLOOKUP(A583,ishod_substance!A:G,7,0)&gt;0),VLOOKUP(A583,ishod_substance!A:G,7,0),0))</f>
        <v>#N/A</v>
      </c>
      <c r="C583" s="78" t="e">
        <f t="shared" ref="C583:C646" si="45">B583</f>
        <v>#N/A</v>
      </c>
      <c r="D583" s="61" t="e">
        <f>VLOOKUP(C583,quide!A:B,2,0)</f>
        <v>#N/A</v>
      </c>
      <c r="E583" s="62" t="e">
        <f>VLOOKUP(C583,quide!$A$1:K1577,3,0)</f>
        <v>#N/A</v>
      </c>
      <c r="F583" s="62" t="e">
        <f>VLOOKUP(C583,quide!$A$1:K1577,5,0)</f>
        <v>#N/A</v>
      </c>
      <c r="G583" s="63" t="e">
        <f t="shared" ref="G583:G646" si="46">E583*H583</f>
        <v>#N/A</v>
      </c>
      <c r="H583" s="62">
        <f>IFERROR(VLOOKUP(B583,tbl5cc_piv!A:D,4,0),0)</f>
        <v>0</v>
      </c>
      <c r="I583" s="62">
        <f t="shared" ref="I583:I646" si="47">H583+H583*0.2</f>
        <v>0</v>
      </c>
      <c r="J583" s="62">
        <f t="shared" ref="J583:J646" si="48">H583+H583*0.4</f>
        <v>0</v>
      </c>
      <c r="K583" s="62">
        <f t="shared" ref="K583:K646" si="49">H583+H583*0.6</f>
        <v>0</v>
      </c>
    </row>
    <row r="584" spans="1:11" x14ac:dyDescent="0.25">
      <c r="A584">
        <v>579</v>
      </c>
      <c r="B584" t="e">
        <f>IF(ISBLANK(A584),0,IF(AND(ISERROR(VLOOKUP(VLOOKUP(A584,ishod_substance!A:G,7,0),$B$4:B583,1,0))=TRUE,VLOOKUP(A584,ishod_substance!A:G,7,0)&gt;0),VLOOKUP(A584,ishod_substance!A:G,7,0),0))</f>
        <v>#N/A</v>
      </c>
      <c r="C584" s="78" t="e">
        <f t="shared" si="45"/>
        <v>#N/A</v>
      </c>
      <c r="D584" s="61" t="e">
        <f>VLOOKUP(C584,quide!A:B,2,0)</f>
        <v>#N/A</v>
      </c>
      <c r="E584" s="62" t="e">
        <f>VLOOKUP(C584,quide!$A$1:K1578,3,0)</f>
        <v>#N/A</v>
      </c>
      <c r="F584" s="62" t="e">
        <f>VLOOKUP(C584,quide!$A$1:K1578,5,0)</f>
        <v>#N/A</v>
      </c>
      <c r="G584" s="63" t="e">
        <f t="shared" si="46"/>
        <v>#N/A</v>
      </c>
      <c r="H584" s="62">
        <f>IFERROR(VLOOKUP(B584,tbl5cc_piv!A:D,4,0),0)</f>
        <v>0</v>
      </c>
      <c r="I584" s="62">
        <f t="shared" si="47"/>
        <v>0</v>
      </c>
      <c r="J584" s="62">
        <f t="shared" si="48"/>
        <v>0</v>
      </c>
      <c r="K584" s="62">
        <f t="shared" si="49"/>
        <v>0</v>
      </c>
    </row>
    <row r="585" spans="1:11" x14ac:dyDescent="0.25">
      <c r="A585">
        <v>580</v>
      </c>
      <c r="B585" t="e">
        <f>IF(ISBLANK(A585),0,IF(AND(ISERROR(VLOOKUP(VLOOKUP(A585,ishod_substance!A:G,7,0),$B$4:B584,1,0))=TRUE,VLOOKUP(A585,ishod_substance!A:G,7,0)&gt;0),VLOOKUP(A585,ishod_substance!A:G,7,0),0))</f>
        <v>#N/A</v>
      </c>
      <c r="C585" s="78" t="e">
        <f t="shared" si="45"/>
        <v>#N/A</v>
      </c>
      <c r="D585" s="61" t="e">
        <f>VLOOKUP(C585,quide!A:B,2,0)</f>
        <v>#N/A</v>
      </c>
      <c r="E585" s="62" t="e">
        <f>VLOOKUP(C585,quide!$A$1:K1579,3,0)</f>
        <v>#N/A</v>
      </c>
      <c r="F585" s="62" t="e">
        <f>VLOOKUP(C585,quide!$A$1:K1579,5,0)</f>
        <v>#N/A</v>
      </c>
      <c r="G585" s="63" t="e">
        <f t="shared" si="46"/>
        <v>#N/A</v>
      </c>
      <c r="H585" s="62">
        <f>IFERROR(VLOOKUP(B585,tbl5cc_piv!A:D,4,0),0)</f>
        <v>0</v>
      </c>
      <c r="I585" s="62">
        <f t="shared" si="47"/>
        <v>0</v>
      </c>
      <c r="J585" s="62">
        <f t="shared" si="48"/>
        <v>0</v>
      </c>
      <c r="K585" s="62">
        <f t="shared" si="49"/>
        <v>0</v>
      </c>
    </row>
    <row r="586" spans="1:11" x14ac:dyDescent="0.25">
      <c r="A586">
        <v>581</v>
      </c>
      <c r="B586" t="e">
        <f>IF(ISBLANK(A586),0,IF(AND(ISERROR(VLOOKUP(VLOOKUP(A586,ishod_substance!A:G,7,0),$B$4:B585,1,0))=TRUE,VLOOKUP(A586,ishod_substance!A:G,7,0)&gt;0),VLOOKUP(A586,ishod_substance!A:G,7,0),0))</f>
        <v>#N/A</v>
      </c>
      <c r="C586" s="78" t="e">
        <f t="shared" si="45"/>
        <v>#N/A</v>
      </c>
      <c r="D586" s="61" t="e">
        <f>VLOOKUP(C586,quide!A:B,2,0)</f>
        <v>#N/A</v>
      </c>
      <c r="E586" s="62" t="e">
        <f>VLOOKUP(C586,quide!$A$1:K1580,3,0)</f>
        <v>#N/A</v>
      </c>
      <c r="F586" s="62" t="e">
        <f>VLOOKUP(C586,quide!$A$1:K1580,5,0)</f>
        <v>#N/A</v>
      </c>
      <c r="G586" s="63" t="e">
        <f t="shared" si="46"/>
        <v>#N/A</v>
      </c>
      <c r="H586" s="62">
        <f>IFERROR(VLOOKUP(B586,tbl5cc_piv!A:D,4,0),0)</f>
        <v>0</v>
      </c>
      <c r="I586" s="62">
        <f t="shared" si="47"/>
        <v>0</v>
      </c>
      <c r="J586" s="62">
        <f t="shared" si="48"/>
        <v>0</v>
      </c>
      <c r="K586" s="62">
        <f t="shared" si="49"/>
        <v>0</v>
      </c>
    </row>
    <row r="587" spans="1:11" x14ac:dyDescent="0.25">
      <c r="A587">
        <v>582</v>
      </c>
      <c r="B587" t="e">
        <f>IF(ISBLANK(A587),0,IF(AND(ISERROR(VLOOKUP(VLOOKUP(A587,ishod_substance!A:G,7,0),$B$4:B586,1,0))=TRUE,VLOOKUP(A587,ishod_substance!A:G,7,0)&gt;0),VLOOKUP(A587,ishod_substance!A:G,7,0),0))</f>
        <v>#N/A</v>
      </c>
      <c r="C587" s="78" t="e">
        <f t="shared" si="45"/>
        <v>#N/A</v>
      </c>
      <c r="D587" s="61" t="e">
        <f>VLOOKUP(C587,quide!A:B,2,0)</f>
        <v>#N/A</v>
      </c>
      <c r="E587" s="62" t="e">
        <f>VLOOKUP(C587,quide!$A$1:K1581,3,0)</f>
        <v>#N/A</v>
      </c>
      <c r="F587" s="62" t="e">
        <f>VLOOKUP(C587,quide!$A$1:K1581,5,0)</f>
        <v>#N/A</v>
      </c>
      <c r="G587" s="63" t="e">
        <f t="shared" si="46"/>
        <v>#N/A</v>
      </c>
      <c r="H587" s="62">
        <f>IFERROR(VLOOKUP(B587,tbl5cc_piv!A:D,4,0),0)</f>
        <v>0</v>
      </c>
      <c r="I587" s="62">
        <f t="shared" si="47"/>
        <v>0</v>
      </c>
      <c r="J587" s="62">
        <f t="shared" si="48"/>
        <v>0</v>
      </c>
      <c r="K587" s="62">
        <f t="shared" si="49"/>
        <v>0</v>
      </c>
    </row>
    <row r="588" spans="1:11" x14ac:dyDescent="0.25">
      <c r="A588">
        <v>583</v>
      </c>
      <c r="B588" t="e">
        <f>IF(ISBLANK(A588),0,IF(AND(ISERROR(VLOOKUP(VLOOKUP(A588,ishod_substance!A:G,7,0),$B$4:B587,1,0))=TRUE,VLOOKUP(A588,ishod_substance!A:G,7,0)&gt;0),VLOOKUP(A588,ishod_substance!A:G,7,0),0))</f>
        <v>#N/A</v>
      </c>
      <c r="C588" s="78" t="e">
        <f t="shared" si="45"/>
        <v>#N/A</v>
      </c>
      <c r="D588" s="61" t="e">
        <f>VLOOKUP(C588,quide!A:B,2,0)</f>
        <v>#N/A</v>
      </c>
      <c r="E588" s="62" t="e">
        <f>VLOOKUP(C588,quide!$A$1:K1582,3,0)</f>
        <v>#N/A</v>
      </c>
      <c r="F588" s="62" t="e">
        <f>VLOOKUP(C588,quide!$A$1:K1582,5,0)</f>
        <v>#N/A</v>
      </c>
      <c r="G588" s="63" t="e">
        <f t="shared" si="46"/>
        <v>#N/A</v>
      </c>
      <c r="H588" s="62">
        <f>IFERROR(VLOOKUP(B588,tbl5cc_piv!A:D,4,0),0)</f>
        <v>0</v>
      </c>
      <c r="I588" s="62">
        <f t="shared" si="47"/>
        <v>0</v>
      </c>
      <c r="J588" s="62">
        <f t="shared" si="48"/>
        <v>0</v>
      </c>
      <c r="K588" s="62">
        <f t="shared" si="49"/>
        <v>0</v>
      </c>
    </row>
    <row r="589" spans="1:11" x14ac:dyDescent="0.25">
      <c r="A589">
        <v>584</v>
      </c>
      <c r="B589" t="e">
        <f>IF(ISBLANK(A589),0,IF(AND(ISERROR(VLOOKUP(VLOOKUP(A589,ishod_substance!A:G,7,0),$B$4:B588,1,0))=TRUE,VLOOKUP(A589,ishod_substance!A:G,7,0)&gt;0),VLOOKUP(A589,ishod_substance!A:G,7,0),0))</f>
        <v>#N/A</v>
      </c>
      <c r="C589" s="78" t="e">
        <f t="shared" si="45"/>
        <v>#N/A</v>
      </c>
      <c r="D589" s="61" t="e">
        <f>VLOOKUP(C589,quide!A:B,2,0)</f>
        <v>#N/A</v>
      </c>
      <c r="E589" s="62" t="e">
        <f>VLOOKUP(C589,quide!$A$1:K1583,3,0)</f>
        <v>#N/A</v>
      </c>
      <c r="F589" s="62" t="e">
        <f>VLOOKUP(C589,quide!$A$1:K1583,5,0)</f>
        <v>#N/A</v>
      </c>
      <c r="G589" s="63" t="e">
        <f t="shared" si="46"/>
        <v>#N/A</v>
      </c>
      <c r="H589" s="62">
        <f>IFERROR(VLOOKUP(B589,tbl5cc_piv!A:D,4,0),0)</f>
        <v>0</v>
      </c>
      <c r="I589" s="62">
        <f t="shared" si="47"/>
        <v>0</v>
      </c>
      <c r="J589" s="62">
        <f t="shared" si="48"/>
        <v>0</v>
      </c>
      <c r="K589" s="62">
        <f t="shared" si="49"/>
        <v>0</v>
      </c>
    </row>
    <row r="590" spans="1:11" x14ac:dyDescent="0.25">
      <c r="A590">
        <v>585</v>
      </c>
      <c r="B590" t="e">
        <f>IF(ISBLANK(A590),0,IF(AND(ISERROR(VLOOKUP(VLOOKUP(A590,ishod_substance!A:G,7,0),$B$4:B589,1,0))=TRUE,VLOOKUP(A590,ishod_substance!A:G,7,0)&gt;0),VLOOKUP(A590,ishod_substance!A:G,7,0),0))</f>
        <v>#N/A</v>
      </c>
      <c r="C590" s="78" t="e">
        <f t="shared" si="45"/>
        <v>#N/A</v>
      </c>
      <c r="D590" s="61" t="e">
        <f>VLOOKUP(C590,quide!A:B,2,0)</f>
        <v>#N/A</v>
      </c>
      <c r="E590" s="62" t="e">
        <f>VLOOKUP(C590,quide!$A$1:K1584,3,0)</f>
        <v>#N/A</v>
      </c>
      <c r="F590" s="62" t="e">
        <f>VLOOKUP(C590,quide!$A$1:K1584,5,0)</f>
        <v>#N/A</v>
      </c>
      <c r="G590" s="63" t="e">
        <f t="shared" si="46"/>
        <v>#N/A</v>
      </c>
      <c r="H590" s="62">
        <f>IFERROR(VLOOKUP(B590,tbl5cc_piv!A:D,4,0),0)</f>
        <v>0</v>
      </c>
      <c r="I590" s="62">
        <f t="shared" si="47"/>
        <v>0</v>
      </c>
      <c r="J590" s="62">
        <f t="shared" si="48"/>
        <v>0</v>
      </c>
      <c r="K590" s="62">
        <f t="shared" si="49"/>
        <v>0</v>
      </c>
    </row>
    <row r="591" spans="1:11" x14ac:dyDescent="0.25">
      <c r="A591">
        <v>586</v>
      </c>
      <c r="B591" t="e">
        <f>IF(ISBLANK(A591),0,IF(AND(ISERROR(VLOOKUP(VLOOKUP(A591,ishod_substance!A:G,7,0),$B$4:B590,1,0))=TRUE,VLOOKUP(A591,ishod_substance!A:G,7,0)&gt;0),VLOOKUP(A591,ishod_substance!A:G,7,0),0))</f>
        <v>#N/A</v>
      </c>
      <c r="C591" s="78" t="e">
        <f t="shared" si="45"/>
        <v>#N/A</v>
      </c>
      <c r="D591" s="61" t="e">
        <f>VLOOKUP(C591,quide!A:B,2,0)</f>
        <v>#N/A</v>
      </c>
      <c r="E591" s="62" t="e">
        <f>VLOOKUP(C591,quide!$A$1:K1585,3,0)</f>
        <v>#N/A</v>
      </c>
      <c r="F591" s="62" t="e">
        <f>VLOOKUP(C591,quide!$A$1:K1585,5,0)</f>
        <v>#N/A</v>
      </c>
      <c r="G591" s="63" t="e">
        <f t="shared" si="46"/>
        <v>#N/A</v>
      </c>
      <c r="H591" s="62">
        <f>IFERROR(VLOOKUP(B591,tbl5cc_piv!A:D,4,0),0)</f>
        <v>0</v>
      </c>
      <c r="I591" s="62">
        <f t="shared" si="47"/>
        <v>0</v>
      </c>
      <c r="J591" s="62">
        <f t="shared" si="48"/>
        <v>0</v>
      </c>
      <c r="K591" s="62">
        <f t="shared" si="49"/>
        <v>0</v>
      </c>
    </row>
    <row r="592" spans="1:11" x14ac:dyDescent="0.25">
      <c r="A592">
        <v>587</v>
      </c>
      <c r="B592" t="e">
        <f>IF(ISBLANK(A592),0,IF(AND(ISERROR(VLOOKUP(VLOOKUP(A592,ishod_substance!A:G,7,0),$B$4:B591,1,0))=TRUE,VLOOKUP(A592,ishod_substance!A:G,7,0)&gt;0),VLOOKUP(A592,ishod_substance!A:G,7,0),0))</f>
        <v>#N/A</v>
      </c>
      <c r="C592" s="78" t="e">
        <f t="shared" si="45"/>
        <v>#N/A</v>
      </c>
      <c r="D592" s="61" t="e">
        <f>VLOOKUP(C592,quide!A:B,2,0)</f>
        <v>#N/A</v>
      </c>
      <c r="E592" s="62" t="e">
        <f>VLOOKUP(C592,quide!$A$1:K1586,3,0)</f>
        <v>#N/A</v>
      </c>
      <c r="F592" s="62" t="e">
        <f>VLOOKUP(C592,quide!$A$1:K1586,5,0)</f>
        <v>#N/A</v>
      </c>
      <c r="G592" s="63" t="e">
        <f t="shared" si="46"/>
        <v>#N/A</v>
      </c>
      <c r="H592" s="62">
        <f>IFERROR(VLOOKUP(B592,tbl5cc_piv!A:D,4,0),0)</f>
        <v>0</v>
      </c>
      <c r="I592" s="62">
        <f t="shared" si="47"/>
        <v>0</v>
      </c>
      <c r="J592" s="62">
        <f t="shared" si="48"/>
        <v>0</v>
      </c>
      <c r="K592" s="62">
        <f t="shared" si="49"/>
        <v>0</v>
      </c>
    </row>
    <row r="593" spans="1:11" x14ac:dyDescent="0.25">
      <c r="A593">
        <v>588</v>
      </c>
      <c r="B593" t="e">
        <f>IF(ISBLANK(A593),0,IF(AND(ISERROR(VLOOKUP(VLOOKUP(A593,ishod_substance!A:G,7,0),$B$4:B592,1,0))=TRUE,VLOOKUP(A593,ishod_substance!A:G,7,0)&gt;0),VLOOKUP(A593,ishod_substance!A:G,7,0),0))</f>
        <v>#N/A</v>
      </c>
      <c r="C593" s="78" t="e">
        <f t="shared" si="45"/>
        <v>#N/A</v>
      </c>
      <c r="D593" s="61" t="e">
        <f>VLOOKUP(C593,quide!A:B,2,0)</f>
        <v>#N/A</v>
      </c>
      <c r="E593" s="62" t="e">
        <f>VLOOKUP(C593,quide!$A$1:K1587,3,0)</f>
        <v>#N/A</v>
      </c>
      <c r="F593" s="62" t="e">
        <f>VLOOKUP(C593,quide!$A$1:K1587,5,0)</f>
        <v>#N/A</v>
      </c>
      <c r="G593" s="63" t="e">
        <f t="shared" si="46"/>
        <v>#N/A</v>
      </c>
      <c r="H593" s="62">
        <f>IFERROR(VLOOKUP(B593,tbl5cc_piv!A:D,4,0),0)</f>
        <v>0</v>
      </c>
      <c r="I593" s="62">
        <f t="shared" si="47"/>
        <v>0</v>
      </c>
      <c r="J593" s="62">
        <f t="shared" si="48"/>
        <v>0</v>
      </c>
      <c r="K593" s="62">
        <f t="shared" si="49"/>
        <v>0</v>
      </c>
    </row>
    <row r="594" spans="1:11" x14ac:dyDescent="0.25">
      <c r="A594">
        <v>589</v>
      </c>
      <c r="B594" t="e">
        <f>IF(ISBLANK(A594),0,IF(AND(ISERROR(VLOOKUP(VLOOKUP(A594,ishod_substance!A:G,7,0),$B$4:B593,1,0))=TRUE,VLOOKUP(A594,ishod_substance!A:G,7,0)&gt;0),VLOOKUP(A594,ishod_substance!A:G,7,0),0))</f>
        <v>#N/A</v>
      </c>
      <c r="C594" s="78" t="e">
        <f t="shared" si="45"/>
        <v>#N/A</v>
      </c>
      <c r="D594" s="61" t="e">
        <f>VLOOKUP(C594,quide!A:B,2,0)</f>
        <v>#N/A</v>
      </c>
      <c r="E594" s="62" t="e">
        <f>VLOOKUP(C594,quide!$A$1:K1588,3,0)</f>
        <v>#N/A</v>
      </c>
      <c r="F594" s="62" t="e">
        <f>VLOOKUP(C594,quide!$A$1:K1588,5,0)</f>
        <v>#N/A</v>
      </c>
      <c r="G594" s="63" t="e">
        <f t="shared" si="46"/>
        <v>#N/A</v>
      </c>
      <c r="H594" s="62">
        <f>IFERROR(VLOOKUP(B594,tbl5cc_piv!A:D,4,0),0)</f>
        <v>0</v>
      </c>
      <c r="I594" s="62">
        <f t="shared" si="47"/>
        <v>0</v>
      </c>
      <c r="J594" s="62">
        <f t="shared" si="48"/>
        <v>0</v>
      </c>
      <c r="K594" s="62">
        <f t="shared" si="49"/>
        <v>0</v>
      </c>
    </row>
    <row r="595" spans="1:11" x14ac:dyDescent="0.25">
      <c r="A595">
        <v>590</v>
      </c>
      <c r="B595" t="e">
        <f>IF(ISBLANK(A595),0,IF(AND(ISERROR(VLOOKUP(VLOOKUP(A595,ishod_substance!A:G,7,0),$B$4:B594,1,0))=TRUE,VLOOKUP(A595,ishod_substance!A:G,7,0)&gt;0),VLOOKUP(A595,ishod_substance!A:G,7,0),0))</f>
        <v>#N/A</v>
      </c>
      <c r="C595" s="78" t="e">
        <f t="shared" si="45"/>
        <v>#N/A</v>
      </c>
      <c r="D595" s="61" t="e">
        <f>VLOOKUP(C595,quide!A:B,2,0)</f>
        <v>#N/A</v>
      </c>
      <c r="E595" s="62" t="e">
        <f>VLOOKUP(C595,quide!$A$1:K1589,3,0)</f>
        <v>#N/A</v>
      </c>
      <c r="F595" s="62" t="e">
        <f>VLOOKUP(C595,quide!$A$1:K1589,5,0)</f>
        <v>#N/A</v>
      </c>
      <c r="G595" s="63" t="e">
        <f t="shared" si="46"/>
        <v>#N/A</v>
      </c>
      <c r="H595" s="62">
        <f>IFERROR(VLOOKUP(B595,tbl5cc_piv!A:D,4,0),0)</f>
        <v>0</v>
      </c>
      <c r="I595" s="62">
        <f t="shared" si="47"/>
        <v>0</v>
      </c>
      <c r="J595" s="62">
        <f t="shared" si="48"/>
        <v>0</v>
      </c>
      <c r="K595" s="62">
        <f t="shared" si="49"/>
        <v>0</v>
      </c>
    </row>
    <row r="596" spans="1:11" x14ac:dyDescent="0.25">
      <c r="A596">
        <v>591</v>
      </c>
      <c r="B596" t="e">
        <f>IF(ISBLANK(A596),0,IF(AND(ISERROR(VLOOKUP(VLOOKUP(A596,ishod_substance!A:G,7,0),$B$4:B595,1,0))=TRUE,VLOOKUP(A596,ishod_substance!A:G,7,0)&gt;0),VLOOKUP(A596,ishod_substance!A:G,7,0),0))</f>
        <v>#N/A</v>
      </c>
      <c r="C596" s="78" t="e">
        <f t="shared" si="45"/>
        <v>#N/A</v>
      </c>
      <c r="D596" s="61" t="e">
        <f>VLOOKUP(C596,quide!A:B,2,0)</f>
        <v>#N/A</v>
      </c>
      <c r="E596" s="62" t="e">
        <f>VLOOKUP(C596,quide!$A$1:K1590,3,0)</f>
        <v>#N/A</v>
      </c>
      <c r="F596" s="62" t="e">
        <f>VLOOKUP(C596,quide!$A$1:K1590,5,0)</f>
        <v>#N/A</v>
      </c>
      <c r="G596" s="63" t="e">
        <f t="shared" si="46"/>
        <v>#N/A</v>
      </c>
      <c r="H596" s="62">
        <f>IFERROR(VLOOKUP(B596,tbl5cc_piv!A:D,4,0),0)</f>
        <v>0</v>
      </c>
      <c r="I596" s="62">
        <f t="shared" si="47"/>
        <v>0</v>
      </c>
      <c r="J596" s="62">
        <f t="shared" si="48"/>
        <v>0</v>
      </c>
      <c r="K596" s="62">
        <f t="shared" si="49"/>
        <v>0</v>
      </c>
    </row>
    <row r="597" spans="1:11" x14ac:dyDescent="0.25">
      <c r="A597">
        <v>592</v>
      </c>
      <c r="B597" t="e">
        <f>IF(ISBLANK(A597),0,IF(AND(ISERROR(VLOOKUP(VLOOKUP(A597,ishod_substance!A:G,7,0),$B$4:B596,1,0))=TRUE,VLOOKUP(A597,ishod_substance!A:G,7,0)&gt;0),VLOOKUP(A597,ishod_substance!A:G,7,0),0))</f>
        <v>#N/A</v>
      </c>
      <c r="C597" s="78" t="e">
        <f t="shared" si="45"/>
        <v>#N/A</v>
      </c>
      <c r="D597" s="61" t="e">
        <f>VLOOKUP(C597,quide!A:B,2,0)</f>
        <v>#N/A</v>
      </c>
      <c r="E597" s="62" t="e">
        <f>VLOOKUP(C597,quide!$A$1:K1591,3,0)</f>
        <v>#N/A</v>
      </c>
      <c r="F597" s="62" t="e">
        <f>VLOOKUP(C597,quide!$A$1:K1591,5,0)</f>
        <v>#N/A</v>
      </c>
      <c r="G597" s="63" t="e">
        <f t="shared" si="46"/>
        <v>#N/A</v>
      </c>
      <c r="H597" s="62">
        <f>IFERROR(VLOOKUP(B597,tbl5cc_piv!A:D,4,0),0)</f>
        <v>0</v>
      </c>
      <c r="I597" s="62">
        <f t="shared" si="47"/>
        <v>0</v>
      </c>
      <c r="J597" s="62">
        <f t="shared" si="48"/>
        <v>0</v>
      </c>
      <c r="K597" s="62">
        <f t="shared" si="49"/>
        <v>0</v>
      </c>
    </row>
    <row r="598" spans="1:11" x14ac:dyDescent="0.25">
      <c r="A598">
        <v>593</v>
      </c>
      <c r="B598" t="e">
        <f>IF(ISBLANK(A598),0,IF(AND(ISERROR(VLOOKUP(VLOOKUP(A598,ishod_substance!A:G,7,0),$B$4:B597,1,0))=TRUE,VLOOKUP(A598,ishod_substance!A:G,7,0)&gt;0),VLOOKUP(A598,ishod_substance!A:G,7,0),0))</f>
        <v>#N/A</v>
      </c>
      <c r="C598" s="78" t="e">
        <f t="shared" si="45"/>
        <v>#N/A</v>
      </c>
      <c r="D598" s="61" t="e">
        <f>VLOOKUP(C598,quide!A:B,2,0)</f>
        <v>#N/A</v>
      </c>
      <c r="E598" s="62" t="e">
        <f>VLOOKUP(C598,quide!$A$1:K1592,3,0)</f>
        <v>#N/A</v>
      </c>
      <c r="F598" s="62" t="e">
        <f>VLOOKUP(C598,quide!$A$1:K1592,5,0)</f>
        <v>#N/A</v>
      </c>
      <c r="G598" s="63" t="e">
        <f t="shared" si="46"/>
        <v>#N/A</v>
      </c>
      <c r="H598" s="62">
        <f>IFERROR(VLOOKUP(B598,tbl5cc_piv!A:D,4,0),0)</f>
        <v>0</v>
      </c>
      <c r="I598" s="62">
        <f t="shared" si="47"/>
        <v>0</v>
      </c>
      <c r="J598" s="62">
        <f t="shared" si="48"/>
        <v>0</v>
      </c>
      <c r="K598" s="62">
        <f t="shared" si="49"/>
        <v>0</v>
      </c>
    </row>
    <row r="599" spans="1:11" x14ac:dyDescent="0.25">
      <c r="A599">
        <v>594</v>
      </c>
      <c r="B599" t="e">
        <f>IF(ISBLANK(A599),0,IF(AND(ISERROR(VLOOKUP(VLOOKUP(A599,ishod_substance!A:G,7,0),$B$4:B598,1,0))=TRUE,VLOOKUP(A599,ishod_substance!A:G,7,0)&gt;0),VLOOKUP(A599,ishod_substance!A:G,7,0),0))</f>
        <v>#N/A</v>
      </c>
      <c r="C599" s="78" t="e">
        <f t="shared" si="45"/>
        <v>#N/A</v>
      </c>
      <c r="D599" s="61" t="e">
        <f>VLOOKUP(C599,quide!A:B,2,0)</f>
        <v>#N/A</v>
      </c>
      <c r="E599" s="62" t="e">
        <f>VLOOKUP(C599,quide!$A$1:K1593,3,0)</f>
        <v>#N/A</v>
      </c>
      <c r="F599" s="62" t="e">
        <f>VLOOKUP(C599,quide!$A$1:K1593,5,0)</f>
        <v>#N/A</v>
      </c>
      <c r="G599" s="63" t="e">
        <f t="shared" si="46"/>
        <v>#N/A</v>
      </c>
      <c r="H599" s="62">
        <f>IFERROR(VLOOKUP(B599,tbl5cc_piv!A:D,4,0),0)</f>
        <v>0</v>
      </c>
      <c r="I599" s="62">
        <f t="shared" si="47"/>
        <v>0</v>
      </c>
      <c r="J599" s="62">
        <f t="shared" si="48"/>
        <v>0</v>
      </c>
      <c r="K599" s="62">
        <f t="shared" si="49"/>
        <v>0</v>
      </c>
    </row>
    <row r="600" spans="1:11" x14ac:dyDescent="0.25">
      <c r="A600">
        <v>595</v>
      </c>
      <c r="B600" t="e">
        <f>IF(ISBLANK(A600),0,IF(AND(ISERROR(VLOOKUP(VLOOKUP(A600,ishod_substance!A:G,7,0),$B$4:B599,1,0))=TRUE,VLOOKUP(A600,ishod_substance!A:G,7,0)&gt;0),VLOOKUP(A600,ishod_substance!A:G,7,0),0))</f>
        <v>#N/A</v>
      </c>
      <c r="C600" s="78" t="e">
        <f t="shared" si="45"/>
        <v>#N/A</v>
      </c>
      <c r="D600" s="61" t="e">
        <f>VLOOKUP(C600,quide!A:B,2,0)</f>
        <v>#N/A</v>
      </c>
      <c r="E600" s="62" t="e">
        <f>VLOOKUP(C600,quide!$A$1:K1594,3,0)</f>
        <v>#N/A</v>
      </c>
      <c r="F600" s="62" t="e">
        <f>VLOOKUP(C600,quide!$A$1:K1594,5,0)</f>
        <v>#N/A</v>
      </c>
      <c r="G600" s="63" t="e">
        <f t="shared" si="46"/>
        <v>#N/A</v>
      </c>
      <c r="H600" s="62">
        <f>IFERROR(VLOOKUP(B600,tbl5cc_piv!A:D,4,0),0)</f>
        <v>0</v>
      </c>
      <c r="I600" s="62">
        <f t="shared" si="47"/>
        <v>0</v>
      </c>
      <c r="J600" s="62">
        <f t="shared" si="48"/>
        <v>0</v>
      </c>
      <c r="K600" s="62">
        <f t="shared" si="49"/>
        <v>0</v>
      </c>
    </row>
    <row r="601" spans="1:11" x14ac:dyDescent="0.25">
      <c r="A601">
        <v>596</v>
      </c>
      <c r="B601" t="e">
        <f>IF(ISBLANK(A601),0,IF(AND(ISERROR(VLOOKUP(VLOOKUP(A601,ishod_substance!A:G,7,0),$B$4:B600,1,0))=TRUE,VLOOKUP(A601,ishod_substance!A:G,7,0)&gt;0),VLOOKUP(A601,ishod_substance!A:G,7,0),0))</f>
        <v>#N/A</v>
      </c>
      <c r="C601" s="78" t="e">
        <f t="shared" si="45"/>
        <v>#N/A</v>
      </c>
      <c r="D601" s="61" t="e">
        <f>VLOOKUP(C601,quide!A:B,2,0)</f>
        <v>#N/A</v>
      </c>
      <c r="E601" s="62" t="e">
        <f>VLOOKUP(C601,quide!$A$1:K1595,3,0)</f>
        <v>#N/A</v>
      </c>
      <c r="F601" s="62" t="e">
        <f>VLOOKUP(C601,quide!$A$1:K1595,5,0)</f>
        <v>#N/A</v>
      </c>
      <c r="G601" s="63" t="e">
        <f t="shared" si="46"/>
        <v>#N/A</v>
      </c>
      <c r="H601" s="62">
        <f>IFERROR(VLOOKUP(B601,tbl5cc_piv!A:D,4,0),0)</f>
        <v>0</v>
      </c>
      <c r="I601" s="62">
        <f t="shared" si="47"/>
        <v>0</v>
      </c>
      <c r="J601" s="62">
        <f t="shared" si="48"/>
        <v>0</v>
      </c>
      <c r="K601" s="62">
        <f t="shared" si="49"/>
        <v>0</v>
      </c>
    </row>
    <row r="602" spans="1:11" x14ac:dyDescent="0.25">
      <c r="A602">
        <v>597</v>
      </c>
      <c r="B602" t="e">
        <f>IF(ISBLANK(A602),0,IF(AND(ISERROR(VLOOKUP(VLOOKUP(A602,ishod_substance!A:G,7,0),$B$4:B601,1,0))=TRUE,VLOOKUP(A602,ishod_substance!A:G,7,0)&gt;0),VLOOKUP(A602,ishod_substance!A:G,7,0),0))</f>
        <v>#N/A</v>
      </c>
      <c r="C602" s="78" t="e">
        <f t="shared" si="45"/>
        <v>#N/A</v>
      </c>
      <c r="D602" s="61" t="e">
        <f>VLOOKUP(C602,quide!A:B,2,0)</f>
        <v>#N/A</v>
      </c>
      <c r="E602" s="62" t="e">
        <f>VLOOKUP(C602,quide!$A$1:K1596,3,0)</f>
        <v>#N/A</v>
      </c>
      <c r="F602" s="62" t="e">
        <f>VLOOKUP(C602,quide!$A$1:K1596,5,0)</f>
        <v>#N/A</v>
      </c>
      <c r="G602" s="63" t="e">
        <f t="shared" si="46"/>
        <v>#N/A</v>
      </c>
      <c r="H602" s="62">
        <f>IFERROR(VLOOKUP(B602,tbl5cc_piv!A:D,4,0),0)</f>
        <v>0</v>
      </c>
      <c r="I602" s="62">
        <f t="shared" si="47"/>
        <v>0</v>
      </c>
      <c r="J602" s="62">
        <f t="shared" si="48"/>
        <v>0</v>
      </c>
      <c r="K602" s="62">
        <f t="shared" si="49"/>
        <v>0</v>
      </c>
    </row>
    <row r="603" spans="1:11" x14ac:dyDescent="0.25">
      <c r="A603">
        <v>598</v>
      </c>
      <c r="B603" t="e">
        <f>IF(ISBLANK(A603),0,IF(AND(ISERROR(VLOOKUP(VLOOKUP(A603,ishod_substance!A:G,7,0),$B$4:B602,1,0))=TRUE,VLOOKUP(A603,ishod_substance!A:G,7,0)&gt;0),VLOOKUP(A603,ishod_substance!A:G,7,0),0))</f>
        <v>#N/A</v>
      </c>
      <c r="C603" s="78" t="e">
        <f t="shared" si="45"/>
        <v>#N/A</v>
      </c>
      <c r="D603" s="61" t="e">
        <f>VLOOKUP(C603,quide!A:B,2,0)</f>
        <v>#N/A</v>
      </c>
      <c r="E603" s="62" t="e">
        <f>VLOOKUP(C603,quide!$A$1:K1597,3,0)</f>
        <v>#N/A</v>
      </c>
      <c r="F603" s="62" t="e">
        <f>VLOOKUP(C603,quide!$A$1:K1597,5,0)</f>
        <v>#N/A</v>
      </c>
      <c r="G603" s="63" t="e">
        <f t="shared" si="46"/>
        <v>#N/A</v>
      </c>
      <c r="H603" s="62">
        <f>IFERROR(VLOOKUP(B603,tbl5cc_piv!A:D,4,0),0)</f>
        <v>0</v>
      </c>
      <c r="I603" s="62">
        <f t="shared" si="47"/>
        <v>0</v>
      </c>
      <c r="J603" s="62">
        <f t="shared" si="48"/>
        <v>0</v>
      </c>
      <c r="K603" s="62">
        <f t="shared" si="49"/>
        <v>0</v>
      </c>
    </row>
    <row r="604" spans="1:11" x14ac:dyDescent="0.25">
      <c r="A604">
        <v>599</v>
      </c>
      <c r="B604" t="e">
        <f>IF(ISBLANK(A604),0,IF(AND(ISERROR(VLOOKUP(VLOOKUP(A604,ishod_substance!A:G,7,0),$B$4:B603,1,0))=TRUE,VLOOKUP(A604,ishod_substance!A:G,7,0)&gt;0),VLOOKUP(A604,ishod_substance!A:G,7,0),0))</f>
        <v>#N/A</v>
      </c>
      <c r="C604" s="78" t="e">
        <f t="shared" si="45"/>
        <v>#N/A</v>
      </c>
      <c r="D604" s="61" t="e">
        <f>VLOOKUP(C604,quide!A:B,2,0)</f>
        <v>#N/A</v>
      </c>
      <c r="E604" s="62" t="e">
        <f>VLOOKUP(C604,quide!$A$1:K1598,3,0)</f>
        <v>#N/A</v>
      </c>
      <c r="F604" s="62" t="e">
        <f>VLOOKUP(C604,quide!$A$1:K1598,5,0)</f>
        <v>#N/A</v>
      </c>
      <c r="G604" s="63" t="e">
        <f t="shared" si="46"/>
        <v>#N/A</v>
      </c>
      <c r="H604" s="62">
        <f>IFERROR(VLOOKUP(B604,tbl5cc_piv!A:D,4,0),0)</f>
        <v>0</v>
      </c>
      <c r="I604" s="62">
        <f t="shared" si="47"/>
        <v>0</v>
      </c>
      <c r="J604" s="62">
        <f t="shared" si="48"/>
        <v>0</v>
      </c>
      <c r="K604" s="62">
        <f t="shared" si="49"/>
        <v>0</v>
      </c>
    </row>
    <row r="605" spans="1:11" x14ac:dyDescent="0.25">
      <c r="A605">
        <v>600</v>
      </c>
      <c r="B605" t="e">
        <f>IF(ISBLANK(A605),0,IF(AND(ISERROR(VLOOKUP(VLOOKUP(A605,ishod_substance!A:G,7,0),$B$4:B604,1,0))=TRUE,VLOOKUP(A605,ishod_substance!A:G,7,0)&gt;0),VLOOKUP(A605,ishod_substance!A:G,7,0),0))</f>
        <v>#N/A</v>
      </c>
      <c r="C605" s="78" t="e">
        <f t="shared" si="45"/>
        <v>#N/A</v>
      </c>
      <c r="D605" s="61" t="e">
        <f>VLOOKUP(C605,quide!A:B,2,0)</f>
        <v>#N/A</v>
      </c>
      <c r="E605" s="62" t="e">
        <f>VLOOKUP(C605,quide!$A$1:K1599,3,0)</f>
        <v>#N/A</v>
      </c>
      <c r="F605" s="62" t="e">
        <f>VLOOKUP(C605,quide!$A$1:K1599,5,0)</f>
        <v>#N/A</v>
      </c>
      <c r="G605" s="63" t="e">
        <f t="shared" si="46"/>
        <v>#N/A</v>
      </c>
      <c r="H605" s="62">
        <f>IFERROR(VLOOKUP(B605,tbl5cc_piv!A:D,4,0),0)</f>
        <v>0</v>
      </c>
      <c r="I605" s="62">
        <f t="shared" si="47"/>
        <v>0</v>
      </c>
      <c r="J605" s="62">
        <f t="shared" si="48"/>
        <v>0</v>
      </c>
      <c r="K605" s="62">
        <f t="shared" si="49"/>
        <v>0</v>
      </c>
    </row>
    <row r="606" spans="1:11" x14ac:dyDescent="0.25">
      <c r="A606">
        <v>601</v>
      </c>
      <c r="B606" t="e">
        <f>IF(ISBLANK(A606),0,IF(AND(ISERROR(VLOOKUP(VLOOKUP(A606,ishod_substance!A:G,7,0),$B$4:B605,1,0))=TRUE,VLOOKUP(A606,ishod_substance!A:G,7,0)&gt;0),VLOOKUP(A606,ishod_substance!A:G,7,0),0))</f>
        <v>#N/A</v>
      </c>
      <c r="C606" s="78" t="e">
        <f t="shared" si="45"/>
        <v>#N/A</v>
      </c>
      <c r="D606" s="61" t="e">
        <f>VLOOKUP(C606,quide!A:B,2,0)</f>
        <v>#N/A</v>
      </c>
      <c r="E606" s="62" t="e">
        <f>VLOOKUP(C606,quide!$A$1:K1600,3,0)</f>
        <v>#N/A</v>
      </c>
      <c r="F606" s="62" t="e">
        <f>VLOOKUP(C606,quide!$A$1:K1600,5,0)</f>
        <v>#N/A</v>
      </c>
      <c r="G606" s="63" t="e">
        <f t="shared" si="46"/>
        <v>#N/A</v>
      </c>
      <c r="H606" s="62">
        <f>IFERROR(VLOOKUP(B606,tbl5cc_piv!A:D,4,0),0)</f>
        <v>0</v>
      </c>
      <c r="I606" s="62">
        <f t="shared" si="47"/>
        <v>0</v>
      </c>
      <c r="J606" s="62">
        <f t="shared" si="48"/>
        <v>0</v>
      </c>
      <c r="K606" s="62">
        <f t="shared" si="49"/>
        <v>0</v>
      </c>
    </row>
    <row r="607" spans="1:11" x14ac:dyDescent="0.25">
      <c r="A607">
        <v>602</v>
      </c>
      <c r="B607" t="e">
        <f>IF(ISBLANK(A607),0,IF(AND(ISERROR(VLOOKUP(VLOOKUP(A607,ishod_substance!A:G,7,0),$B$4:B606,1,0))=TRUE,VLOOKUP(A607,ishod_substance!A:G,7,0)&gt;0),VLOOKUP(A607,ishod_substance!A:G,7,0),0))</f>
        <v>#N/A</v>
      </c>
      <c r="C607" s="78" t="e">
        <f t="shared" si="45"/>
        <v>#N/A</v>
      </c>
      <c r="D607" s="61" t="e">
        <f>VLOOKUP(C607,quide!A:B,2,0)</f>
        <v>#N/A</v>
      </c>
      <c r="E607" s="62" t="e">
        <f>VLOOKUP(C607,quide!$A$1:K1601,3,0)</f>
        <v>#N/A</v>
      </c>
      <c r="F607" s="62" t="e">
        <f>VLOOKUP(C607,quide!$A$1:K1601,5,0)</f>
        <v>#N/A</v>
      </c>
      <c r="G607" s="63" t="e">
        <f t="shared" si="46"/>
        <v>#N/A</v>
      </c>
      <c r="H607" s="62">
        <f>IFERROR(VLOOKUP(B607,tbl5cc_piv!A:D,4,0),0)</f>
        <v>0</v>
      </c>
      <c r="I607" s="62">
        <f t="shared" si="47"/>
        <v>0</v>
      </c>
      <c r="J607" s="62">
        <f t="shared" si="48"/>
        <v>0</v>
      </c>
      <c r="K607" s="62">
        <f t="shared" si="49"/>
        <v>0</v>
      </c>
    </row>
    <row r="608" spans="1:11" x14ac:dyDescent="0.25">
      <c r="A608">
        <v>603</v>
      </c>
      <c r="B608" t="e">
        <f>IF(ISBLANK(A608),0,IF(AND(ISERROR(VLOOKUP(VLOOKUP(A608,ishod_substance!A:G,7,0),$B$4:B607,1,0))=TRUE,VLOOKUP(A608,ishod_substance!A:G,7,0)&gt;0),VLOOKUP(A608,ishod_substance!A:G,7,0),0))</f>
        <v>#N/A</v>
      </c>
      <c r="C608" s="78" t="e">
        <f t="shared" si="45"/>
        <v>#N/A</v>
      </c>
      <c r="D608" s="61" t="e">
        <f>VLOOKUP(C608,quide!A:B,2,0)</f>
        <v>#N/A</v>
      </c>
      <c r="E608" s="62" t="e">
        <f>VLOOKUP(C608,quide!$A$1:K1602,3,0)</f>
        <v>#N/A</v>
      </c>
      <c r="F608" s="62" t="e">
        <f>VLOOKUP(C608,quide!$A$1:K1602,5,0)</f>
        <v>#N/A</v>
      </c>
      <c r="G608" s="63" t="e">
        <f t="shared" si="46"/>
        <v>#N/A</v>
      </c>
      <c r="H608" s="62">
        <f>IFERROR(VLOOKUP(B608,tbl5cc_piv!A:D,4,0),0)</f>
        <v>0</v>
      </c>
      <c r="I608" s="62">
        <f t="shared" si="47"/>
        <v>0</v>
      </c>
      <c r="J608" s="62">
        <f t="shared" si="48"/>
        <v>0</v>
      </c>
      <c r="K608" s="62">
        <f t="shared" si="49"/>
        <v>0</v>
      </c>
    </row>
    <row r="609" spans="1:11" x14ac:dyDescent="0.25">
      <c r="A609">
        <v>604</v>
      </c>
      <c r="B609" t="e">
        <f>IF(ISBLANK(A609),0,IF(AND(ISERROR(VLOOKUP(VLOOKUP(A609,ishod_substance!A:G,7,0),$B$4:B608,1,0))=TRUE,VLOOKUP(A609,ishod_substance!A:G,7,0)&gt;0),VLOOKUP(A609,ishod_substance!A:G,7,0),0))</f>
        <v>#N/A</v>
      </c>
      <c r="C609" s="78" t="e">
        <f t="shared" si="45"/>
        <v>#N/A</v>
      </c>
      <c r="D609" s="61" t="e">
        <f>VLOOKUP(C609,quide!A:B,2,0)</f>
        <v>#N/A</v>
      </c>
      <c r="E609" s="62" t="e">
        <f>VLOOKUP(C609,quide!$A$1:K1603,3,0)</f>
        <v>#N/A</v>
      </c>
      <c r="F609" s="62" t="e">
        <f>VLOOKUP(C609,quide!$A$1:K1603,5,0)</f>
        <v>#N/A</v>
      </c>
      <c r="G609" s="63" t="e">
        <f t="shared" si="46"/>
        <v>#N/A</v>
      </c>
      <c r="H609" s="62">
        <f>IFERROR(VLOOKUP(B609,tbl5cc_piv!A:D,4,0),0)</f>
        <v>0</v>
      </c>
      <c r="I609" s="62">
        <f t="shared" si="47"/>
        <v>0</v>
      </c>
      <c r="J609" s="62">
        <f t="shared" si="48"/>
        <v>0</v>
      </c>
      <c r="K609" s="62">
        <f t="shared" si="49"/>
        <v>0</v>
      </c>
    </row>
    <row r="610" spans="1:11" x14ac:dyDescent="0.25">
      <c r="A610">
        <v>605</v>
      </c>
      <c r="B610" t="e">
        <f>IF(ISBLANK(A610),0,IF(AND(ISERROR(VLOOKUP(VLOOKUP(A610,ishod_substance!A:G,7,0),$B$4:B609,1,0))=TRUE,VLOOKUP(A610,ishod_substance!A:G,7,0)&gt;0),VLOOKUP(A610,ishod_substance!A:G,7,0),0))</f>
        <v>#N/A</v>
      </c>
      <c r="C610" s="78" t="e">
        <f t="shared" si="45"/>
        <v>#N/A</v>
      </c>
      <c r="D610" s="61" t="e">
        <f>VLOOKUP(C610,quide!A:B,2,0)</f>
        <v>#N/A</v>
      </c>
      <c r="E610" s="62" t="e">
        <f>VLOOKUP(C610,quide!$A$1:K1604,3,0)</f>
        <v>#N/A</v>
      </c>
      <c r="F610" s="62" t="e">
        <f>VLOOKUP(C610,quide!$A$1:K1604,5,0)</f>
        <v>#N/A</v>
      </c>
      <c r="G610" s="63" t="e">
        <f t="shared" si="46"/>
        <v>#N/A</v>
      </c>
      <c r="H610" s="62">
        <f>IFERROR(VLOOKUP(B610,tbl5cc_piv!A:D,4,0),0)</f>
        <v>0</v>
      </c>
      <c r="I610" s="62">
        <f t="shared" si="47"/>
        <v>0</v>
      </c>
      <c r="J610" s="62">
        <f t="shared" si="48"/>
        <v>0</v>
      </c>
      <c r="K610" s="62">
        <f t="shared" si="49"/>
        <v>0</v>
      </c>
    </row>
    <row r="611" spans="1:11" x14ac:dyDescent="0.25">
      <c r="A611">
        <v>606</v>
      </c>
      <c r="B611" t="e">
        <f>IF(ISBLANK(A611),0,IF(AND(ISERROR(VLOOKUP(VLOOKUP(A611,ishod_substance!A:G,7,0),$B$4:B610,1,0))=TRUE,VLOOKUP(A611,ishod_substance!A:G,7,0)&gt;0),VLOOKUP(A611,ishod_substance!A:G,7,0),0))</f>
        <v>#N/A</v>
      </c>
      <c r="C611" s="78" t="e">
        <f t="shared" si="45"/>
        <v>#N/A</v>
      </c>
      <c r="D611" s="61" t="e">
        <f>VLOOKUP(C611,quide!A:B,2,0)</f>
        <v>#N/A</v>
      </c>
      <c r="E611" s="62" t="e">
        <f>VLOOKUP(C611,quide!$A$1:K1605,3,0)</f>
        <v>#N/A</v>
      </c>
      <c r="F611" s="62" t="e">
        <f>VLOOKUP(C611,quide!$A$1:K1605,5,0)</f>
        <v>#N/A</v>
      </c>
      <c r="G611" s="63" t="e">
        <f t="shared" si="46"/>
        <v>#N/A</v>
      </c>
      <c r="H611" s="62">
        <f>IFERROR(VLOOKUP(B611,tbl5cc_piv!A:D,4,0),0)</f>
        <v>0</v>
      </c>
      <c r="I611" s="62">
        <f t="shared" si="47"/>
        <v>0</v>
      </c>
      <c r="J611" s="62">
        <f t="shared" si="48"/>
        <v>0</v>
      </c>
      <c r="K611" s="62">
        <f t="shared" si="49"/>
        <v>0</v>
      </c>
    </row>
    <row r="612" spans="1:11" x14ac:dyDescent="0.25">
      <c r="A612">
        <v>607</v>
      </c>
      <c r="B612" t="e">
        <f>IF(ISBLANK(A612),0,IF(AND(ISERROR(VLOOKUP(VLOOKUP(A612,ishod_substance!A:G,7,0),$B$4:B611,1,0))=TRUE,VLOOKUP(A612,ishod_substance!A:G,7,0)&gt;0),VLOOKUP(A612,ishod_substance!A:G,7,0),0))</f>
        <v>#N/A</v>
      </c>
      <c r="C612" s="78" t="e">
        <f t="shared" si="45"/>
        <v>#N/A</v>
      </c>
      <c r="D612" s="61" t="e">
        <f>VLOOKUP(C612,quide!A:B,2,0)</f>
        <v>#N/A</v>
      </c>
      <c r="E612" s="62" t="e">
        <f>VLOOKUP(C612,quide!$A$1:K1606,3,0)</f>
        <v>#N/A</v>
      </c>
      <c r="F612" s="62" t="e">
        <f>VLOOKUP(C612,quide!$A$1:K1606,5,0)</f>
        <v>#N/A</v>
      </c>
      <c r="G612" s="63" t="e">
        <f t="shared" si="46"/>
        <v>#N/A</v>
      </c>
      <c r="H612" s="62">
        <f>IFERROR(VLOOKUP(B612,tbl5cc_piv!A:D,4,0),0)</f>
        <v>0</v>
      </c>
      <c r="I612" s="62">
        <f t="shared" si="47"/>
        <v>0</v>
      </c>
      <c r="J612" s="62">
        <f t="shared" si="48"/>
        <v>0</v>
      </c>
      <c r="K612" s="62">
        <f t="shared" si="49"/>
        <v>0</v>
      </c>
    </row>
    <row r="613" spans="1:11" x14ac:dyDescent="0.25">
      <c r="A613">
        <v>608</v>
      </c>
      <c r="B613" t="e">
        <f>IF(ISBLANK(A613),0,IF(AND(ISERROR(VLOOKUP(VLOOKUP(A613,ishod_substance!A:G,7,0),$B$4:B612,1,0))=TRUE,VLOOKUP(A613,ishod_substance!A:G,7,0)&gt;0),VLOOKUP(A613,ishod_substance!A:G,7,0),0))</f>
        <v>#N/A</v>
      </c>
      <c r="C613" s="78" t="e">
        <f t="shared" si="45"/>
        <v>#N/A</v>
      </c>
      <c r="D613" s="61" t="e">
        <f>VLOOKUP(C613,quide!A:B,2,0)</f>
        <v>#N/A</v>
      </c>
      <c r="E613" s="62" t="e">
        <f>VLOOKUP(C613,quide!$A$1:K1607,3,0)</f>
        <v>#N/A</v>
      </c>
      <c r="F613" s="62" t="e">
        <f>VLOOKUP(C613,quide!$A$1:K1607,5,0)</f>
        <v>#N/A</v>
      </c>
      <c r="G613" s="63" t="e">
        <f t="shared" si="46"/>
        <v>#N/A</v>
      </c>
      <c r="H613" s="62">
        <f>IFERROR(VLOOKUP(B613,tbl5cc_piv!A:D,4,0),0)</f>
        <v>0</v>
      </c>
      <c r="I613" s="62">
        <f t="shared" si="47"/>
        <v>0</v>
      </c>
      <c r="J613" s="62">
        <f t="shared" si="48"/>
        <v>0</v>
      </c>
      <c r="K613" s="62">
        <f t="shared" si="49"/>
        <v>0</v>
      </c>
    </row>
    <row r="614" spans="1:11" x14ac:dyDescent="0.25">
      <c r="A614">
        <v>609</v>
      </c>
      <c r="B614" t="e">
        <f>IF(ISBLANK(A614),0,IF(AND(ISERROR(VLOOKUP(VLOOKUP(A614,ishod_substance!A:G,7,0),$B$4:B613,1,0))=TRUE,VLOOKUP(A614,ishod_substance!A:G,7,0)&gt;0),VLOOKUP(A614,ishod_substance!A:G,7,0),0))</f>
        <v>#N/A</v>
      </c>
      <c r="C614" s="78" t="e">
        <f t="shared" si="45"/>
        <v>#N/A</v>
      </c>
      <c r="D614" s="61" t="e">
        <f>VLOOKUP(C614,quide!A:B,2,0)</f>
        <v>#N/A</v>
      </c>
      <c r="E614" s="62" t="e">
        <f>VLOOKUP(C614,quide!$A$1:K1608,3,0)</f>
        <v>#N/A</v>
      </c>
      <c r="F614" s="62" t="e">
        <f>VLOOKUP(C614,quide!$A$1:K1608,5,0)</f>
        <v>#N/A</v>
      </c>
      <c r="G614" s="63" t="e">
        <f t="shared" si="46"/>
        <v>#N/A</v>
      </c>
      <c r="H614" s="62">
        <f>IFERROR(VLOOKUP(B614,tbl5cc_piv!A:D,4,0),0)</f>
        <v>0</v>
      </c>
      <c r="I614" s="62">
        <f t="shared" si="47"/>
        <v>0</v>
      </c>
      <c r="J614" s="62">
        <f t="shared" si="48"/>
        <v>0</v>
      </c>
      <c r="K614" s="62">
        <f t="shared" si="49"/>
        <v>0</v>
      </c>
    </row>
    <row r="615" spans="1:11" x14ac:dyDescent="0.25">
      <c r="A615">
        <v>610</v>
      </c>
      <c r="B615" t="e">
        <f>IF(ISBLANK(A615),0,IF(AND(ISERROR(VLOOKUP(VLOOKUP(A615,ishod_substance!A:G,7,0),$B$4:B614,1,0))=TRUE,VLOOKUP(A615,ishod_substance!A:G,7,0)&gt;0),VLOOKUP(A615,ishod_substance!A:G,7,0),0))</f>
        <v>#N/A</v>
      </c>
      <c r="C615" s="78" t="e">
        <f t="shared" si="45"/>
        <v>#N/A</v>
      </c>
      <c r="D615" s="61" t="e">
        <f>VLOOKUP(C615,quide!A:B,2,0)</f>
        <v>#N/A</v>
      </c>
      <c r="E615" s="62" t="e">
        <f>VLOOKUP(C615,quide!$A$1:K1609,3,0)</f>
        <v>#N/A</v>
      </c>
      <c r="F615" s="62" t="e">
        <f>VLOOKUP(C615,quide!$A$1:K1609,5,0)</f>
        <v>#N/A</v>
      </c>
      <c r="G615" s="63" t="e">
        <f t="shared" si="46"/>
        <v>#N/A</v>
      </c>
      <c r="H615" s="62">
        <f>IFERROR(VLOOKUP(B615,tbl5cc_piv!A:D,4,0),0)</f>
        <v>0</v>
      </c>
      <c r="I615" s="62">
        <f t="shared" si="47"/>
        <v>0</v>
      </c>
      <c r="J615" s="62">
        <f t="shared" si="48"/>
        <v>0</v>
      </c>
      <c r="K615" s="62">
        <f t="shared" si="49"/>
        <v>0</v>
      </c>
    </row>
    <row r="616" spans="1:11" x14ac:dyDescent="0.25">
      <c r="A616">
        <v>611</v>
      </c>
      <c r="B616" t="e">
        <f>IF(ISBLANK(A616),0,IF(AND(ISERROR(VLOOKUP(VLOOKUP(A616,ishod_substance!A:G,7,0),$B$4:B615,1,0))=TRUE,VLOOKUP(A616,ishod_substance!A:G,7,0)&gt;0),VLOOKUP(A616,ishod_substance!A:G,7,0),0))</f>
        <v>#N/A</v>
      </c>
      <c r="C616" s="78" t="e">
        <f t="shared" si="45"/>
        <v>#N/A</v>
      </c>
      <c r="D616" s="61" t="e">
        <f>VLOOKUP(C616,quide!A:B,2,0)</f>
        <v>#N/A</v>
      </c>
      <c r="E616" s="62" t="e">
        <f>VLOOKUP(C616,quide!$A$1:K1610,3,0)</f>
        <v>#N/A</v>
      </c>
      <c r="F616" s="62" t="e">
        <f>VLOOKUP(C616,quide!$A$1:K1610,5,0)</f>
        <v>#N/A</v>
      </c>
      <c r="G616" s="63" t="e">
        <f t="shared" si="46"/>
        <v>#N/A</v>
      </c>
      <c r="H616" s="62">
        <f>IFERROR(VLOOKUP(B616,tbl5cc_piv!A:D,4,0),0)</f>
        <v>0</v>
      </c>
      <c r="I616" s="62">
        <f t="shared" si="47"/>
        <v>0</v>
      </c>
      <c r="J616" s="62">
        <f t="shared" si="48"/>
        <v>0</v>
      </c>
      <c r="K616" s="62">
        <f t="shared" si="49"/>
        <v>0</v>
      </c>
    </row>
    <row r="617" spans="1:11" x14ac:dyDescent="0.25">
      <c r="A617">
        <v>612</v>
      </c>
      <c r="B617" t="e">
        <f>IF(ISBLANK(A617),0,IF(AND(ISERROR(VLOOKUP(VLOOKUP(A617,ishod_substance!A:G,7,0),$B$4:B616,1,0))=TRUE,VLOOKUP(A617,ishod_substance!A:G,7,0)&gt;0),VLOOKUP(A617,ishod_substance!A:G,7,0),0))</f>
        <v>#N/A</v>
      </c>
      <c r="C617" s="78" t="e">
        <f t="shared" si="45"/>
        <v>#N/A</v>
      </c>
      <c r="D617" s="61" t="e">
        <f>VLOOKUP(C617,quide!A:B,2,0)</f>
        <v>#N/A</v>
      </c>
      <c r="E617" s="62" t="e">
        <f>VLOOKUP(C617,quide!$A$1:K1611,3,0)</f>
        <v>#N/A</v>
      </c>
      <c r="F617" s="62" t="e">
        <f>VLOOKUP(C617,quide!$A$1:K1611,5,0)</f>
        <v>#N/A</v>
      </c>
      <c r="G617" s="63" t="e">
        <f t="shared" si="46"/>
        <v>#N/A</v>
      </c>
      <c r="H617" s="62">
        <f>IFERROR(VLOOKUP(B617,tbl5cc_piv!A:D,4,0),0)</f>
        <v>0</v>
      </c>
      <c r="I617" s="62">
        <f t="shared" si="47"/>
        <v>0</v>
      </c>
      <c r="J617" s="62">
        <f t="shared" si="48"/>
        <v>0</v>
      </c>
      <c r="K617" s="62">
        <f t="shared" si="49"/>
        <v>0</v>
      </c>
    </row>
    <row r="618" spans="1:11" x14ac:dyDescent="0.25">
      <c r="A618">
        <v>613</v>
      </c>
      <c r="B618" t="e">
        <f>IF(ISBLANK(A618),0,IF(AND(ISERROR(VLOOKUP(VLOOKUP(A618,ishod_substance!A:G,7,0),$B$4:B617,1,0))=TRUE,VLOOKUP(A618,ishod_substance!A:G,7,0)&gt;0),VLOOKUP(A618,ishod_substance!A:G,7,0),0))</f>
        <v>#N/A</v>
      </c>
      <c r="C618" s="78" t="e">
        <f t="shared" si="45"/>
        <v>#N/A</v>
      </c>
      <c r="D618" s="61" t="e">
        <f>VLOOKUP(C618,quide!A:B,2,0)</f>
        <v>#N/A</v>
      </c>
      <c r="E618" s="62" t="e">
        <f>VLOOKUP(C618,quide!$A$1:K1612,3,0)</f>
        <v>#N/A</v>
      </c>
      <c r="F618" s="62" t="e">
        <f>VLOOKUP(C618,quide!$A$1:K1612,5,0)</f>
        <v>#N/A</v>
      </c>
      <c r="G618" s="63" t="e">
        <f t="shared" si="46"/>
        <v>#N/A</v>
      </c>
      <c r="H618" s="62">
        <f>IFERROR(VLOOKUP(B618,tbl5cc_piv!A:D,4,0),0)</f>
        <v>0</v>
      </c>
      <c r="I618" s="62">
        <f t="shared" si="47"/>
        <v>0</v>
      </c>
      <c r="J618" s="62">
        <f t="shared" si="48"/>
        <v>0</v>
      </c>
      <c r="K618" s="62">
        <f t="shared" si="49"/>
        <v>0</v>
      </c>
    </row>
    <row r="619" spans="1:11" x14ac:dyDescent="0.25">
      <c r="A619">
        <v>614</v>
      </c>
      <c r="B619" t="e">
        <f>IF(ISBLANK(A619),0,IF(AND(ISERROR(VLOOKUP(VLOOKUP(A619,ishod_substance!A:G,7,0),$B$4:B618,1,0))=TRUE,VLOOKUP(A619,ishod_substance!A:G,7,0)&gt;0),VLOOKUP(A619,ishod_substance!A:G,7,0),0))</f>
        <v>#N/A</v>
      </c>
      <c r="C619" s="78" t="e">
        <f t="shared" si="45"/>
        <v>#N/A</v>
      </c>
      <c r="D619" s="61" t="e">
        <f>VLOOKUP(C619,quide!A:B,2,0)</f>
        <v>#N/A</v>
      </c>
      <c r="E619" s="62" t="e">
        <f>VLOOKUP(C619,quide!$A$1:K1613,3,0)</f>
        <v>#N/A</v>
      </c>
      <c r="F619" s="62" t="e">
        <f>VLOOKUP(C619,quide!$A$1:K1613,5,0)</f>
        <v>#N/A</v>
      </c>
      <c r="G619" s="63" t="e">
        <f t="shared" si="46"/>
        <v>#N/A</v>
      </c>
      <c r="H619" s="62">
        <f>IFERROR(VLOOKUP(B619,tbl5cc_piv!A:D,4,0),0)</f>
        <v>0</v>
      </c>
      <c r="I619" s="62">
        <f t="shared" si="47"/>
        <v>0</v>
      </c>
      <c r="J619" s="62">
        <f t="shared" si="48"/>
        <v>0</v>
      </c>
      <c r="K619" s="62">
        <f t="shared" si="49"/>
        <v>0</v>
      </c>
    </row>
    <row r="620" spans="1:11" x14ac:dyDescent="0.25">
      <c r="A620">
        <v>615</v>
      </c>
      <c r="B620" t="e">
        <f>IF(ISBLANK(A620),0,IF(AND(ISERROR(VLOOKUP(VLOOKUP(A620,ishod_substance!A:G,7,0),$B$4:B619,1,0))=TRUE,VLOOKUP(A620,ishod_substance!A:G,7,0)&gt;0),VLOOKUP(A620,ishod_substance!A:G,7,0),0))</f>
        <v>#N/A</v>
      </c>
      <c r="C620" s="78" t="e">
        <f t="shared" si="45"/>
        <v>#N/A</v>
      </c>
      <c r="D620" s="61" t="e">
        <f>VLOOKUP(C620,quide!A:B,2,0)</f>
        <v>#N/A</v>
      </c>
      <c r="E620" s="62" t="e">
        <f>VLOOKUP(C620,quide!$A$1:K1614,3,0)</f>
        <v>#N/A</v>
      </c>
      <c r="F620" s="62" t="e">
        <f>VLOOKUP(C620,quide!$A$1:K1614,5,0)</f>
        <v>#N/A</v>
      </c>
      <c r="G620" s="63" t="e">
        <f t="shared" si="46"/>
        <v>#N/A</v>
      </c>
      <c r="H620" s="62">
        <f>IFERROR(VLOOKUP(B620,tbl5cc_piv!A:D,4,0),0)</f>
        <v>0</v>
      </c>
      <c r="I620" s="62">
        <f t="shared" si="47"/>
        <v>0</v>
      </c>
      <c r="J620" s="62">
        <f t="shared" si="48"/>
        <v>0</v>
      </c>
      <c r="K620" s="62">
        <f t="shared" si="49"/>
        <v>0</v>
      </c>
    </row>
    <row r="621" spans="1:11" x14ac:dyDescent="0.25">
      <c r="A621">
        <v>616</v>
      </c>
      <c r="B621" t="e">
        <f>IF(ISBLANK(A621),0,IF(AND(ISERROR(VLOOKUP(VLOOKUP(A621,ishod_substance!A:G,7,0),$B$4:B620,1,0))=TRUE,VLOOKUP(A621,ishod_substance!A:G,7,0)&gt;0),VLOOKUP(A621,ishod_substance!A:G,7,0),0))</f>
        <v>#N/A</v>
      </c>
      <c r="C621" s="78" t="e">
        <f t="shared" si="45"/>
        <v>#N/A</v>
      </c>
      <c r="D621" s="61" t="e">
        <f>VLOOKUP(C621,quide!A:B,2,0)</f>
        <v>#N/A</v>
      </c>
      <c r="E621" s="62" t="e">
        <f>VLOOKUP(C621,quide!$A$1:K1615,3,0)</f>
        <v>#N/A</v>
      </c>
      <c r="F621" s="62" t="e">
        <f>VLOOKUP(C621,quide!$A$1:K1615,5,0)</f>
        <v>#N/A</v>
      </c>
      <c r="G621" s="63" t="e">
        <f t="shared" si="46"/>
        <v>#N/A</v>
      </c>
      <c r="H621" s="62">
        <f>IFERROR(VLOOKUP(B621,tbl5cc_piv!A:D,4,0),0)</f>
        <v>0</v>
      </c>
      <c r="I621" s="62">
        <f t="shared" si="47"/>
        <v>0</v>
      </c>
      <c r="J621" s="62">
        <f t="shared" si="48"/>
        <v>0</v>
      </c>
      <c r="K621" s="62">
        <f t="shared" si="49"/>
        <v>0</v>
      </c>
    </row>
    <row r="622" spans="1:11" x14ac:dyDescent="0.25">
      <c r="A622">
        <v>617</v>
      </c>
      <c r="B622" t="e">
        <f>IF(ISBLANK(A622),0,IF(AND(ISERROR(VLOOKUP(VLOOKUP(A622,ishod_substance!A:G,7,0),$B$4:B621,1,0))=TRUE,VLOOKUP(A622,ishod_substance!A:G,7,0)&gt;0),VLOOKUP(A622,ishod_substance!A:G,7,0),0))</f>
        <v>#N/A</v>
      </c>
      <c r="C622" s="78" t="e">
        <f t="shared" si="45"/>
        <v>#N/A</v>
      </c>
      <c r="D622" s="61" t="e">
        <f>VLOOKUP(C622,quide!A:B,2,0)</f>
        <v>#N/A</v>
      </c>
      <c r="E622" s="62" t="e">
        <f>VLOOKUP(C622,quide!$A$1:K1616,3,0)</f>
        <v>#N/A</v>
      </c>
      <c r="F622" s="62" t="e">
        <f>VLOOKUP(C622,quide!$A$1:K1616,5,0)</f>
        <v>#N/A</v>
      </c>
      <c r="G622" s="63" t="e">
        <f t="shared" si="46"/>
        <v>#N/A</v>
      </c>
      <c r="H622" s="62">
        <f>IFERROR(VLOOKUP(B622,tbl5cc_piv!A:D,4,0),0)</f>
        <v>0</v>
      </c>
      <c r="I622" s="62">
        <f t="shared" si="47"/>
        <v>0</v>
      </c>
      <c r="J622" s="62">
        <f t="shared" si="48"/>
        <v>0</v>
      </c>
      <c r="K622" s="62">
        <f t="shared" si="49"/>
        <v>0</v>
      </c>
    </row>
    <row r="623" spans="1:11" x14ac:dyDescent="0.25">
      <c r="A623">
        <v>618</v>
      </c>
      <c r="B623" t="e">
        <f>IF(ISBLANK(A623),0,IF(AND(ISERROR(VLOOKUP(VLOOKUP(A623,ishod_substance!A:G,7,0),$B$4:B622,1,0))=TRUE,VLOOKUP(A623,ishod_substance!A:G,7,0)&gt;0),VLOOKUP(A623,ishod_substance!A:G,7,0),0))</f>
        <v>#N/A</v>
      </c>
      <c r="C623" s="78" t="e">
        <f t="shared" si="45"/>
        <v>#N/A</v>
      </c>
      <c r="D623" s="61" t="e">
        <f>VLOOKUP(C623,quide!A:B,2,0)</f>
        <v>#N/A</v>
      </c>
      <c r="E623" s="62" t="e">
        <f>VLOOKUP(C623,quide!$A$1:K1617,3,0)</f>
        <v>#N/A</v>
      </c>
      <c r="F623" s="62" t="e">
        <f>VLOOKUP(C623,quide!$A$1:K1617,5,0)</f>
        <v>#N/A</v>
      </c>
      <c r="G623" s="63" t="e">
        <f t="shared" si="46"/>
        <v>#N/A</v>
      </c>
      <c r="H623" s="62">
        <f>IFERROR(VLOOKUP(B623,tbl5cc_piv!A:D,4,0),0)</f>
        <v>0</v>
      </c>
      <c r="I623" s="62">
        <f t="shared" si="47"/>
        <v>0</v>
      </c>
      <c r="J623" s="62">
        <f t="shared" si="48"/>
        <v>0</v>
      </c>
      <c r="K623" s="62">
        <f t="shared" si="49"/>
        <v>0</v>
      </c>
    </row>
    <row r="624" spans="1:11" x14ac:dyDescent="0.25">
      <c r="A624">
        <v>619</v>
      </c>
      <c r="B624" t="e">
        <f>IF(ISBLANK(A624),0,IF(AND(ISERROR(VLOOKUP(VLOOKUP(A624,ishod_substance!A:G,7,0),$B$4:B623,1,0))=TRUE,VLOOKUP(A624,ishod_substance!A:G,7,0)&gt;0),VLOOKUP(A624,ishod_substance!A:G,7,0),0))</f>
        <v>#N/A</v>
      </c>
      <c r="C624" s="78" t="e">
        <f t="shared" si="45"/>
        <v>#N/A</v>
      </c>
      <c r="D624" s="61" t="e">
        <f>VLOOKUP(C624,quide!A:B,2,0)</f>
        <v>#N/A</v>
      </c>
      <c r="E624" s="62" t="e">
        <f>VLOOKUP(C624,quide!$A$1:K1618,3,0)</f>
        <v>#N/A</v>
      </c>
      <c r="F624" s="62" t="e">
        <f>VLOOKUP(C624,quide!$A$1:K1618,5,0)</f>
        <v>#N/A</v>
      </c>
      <c r="G624" s="63" t="e">
        <f t="shared" si="46"/>
        <v>#N/A</v>
      </c>
      <c r="H624" s="62">
        <f>IFERROR(VLOOKUP(B624,tbl5cc_piv!A:D,4,0),0)</f>
        <v>0</v>
      </c>
      <c r="I624" s="62">
        <f t="shared" si="47"/>
        <v>0</v>
      </c>
      <c r="J624" s="62">
        <f t="shared" si="48"/>
        <v>0</v>
      </c>
      <c r="K624" s="62">
        <f t="shared" si="49"/>
        <v>0</v>
      </c>
    </row>
    <row r="625" spans="1:11" x14ac:dyDescent="0.25">
      <c r="A625">
        <v>620</v>
      </c>
      <c r="B625" t="e">
        <f>IF(ISBLANK(A625),0,IF(AND(ISERROR(VLOOKUP(VLOOKUP(A625,ishod_substance!A:G,7,0),$B$4:B624,1,0))=TRUE,VLOOKUP(A625,ishod_substance!A:G,7,0)&gt;0),VLOOKUP(A625,ishod_substance!A:G,7,0),0))</f>
        <v>#N/A</v>
      </c>
      <c r="C625" s="78" t="e">
        <f t="shared" si="45"/>
        <v>#N/A</v>
      </c>
      <c r="D625" s="61" t="e">
        <f>VLOOKUP(C625,quide!A:B,2,0)</f>
        <v>#N/A</v>
      </c>
      <c r="E625" s="62" t="e">
        <f>VLOOKUP(C625,quide!$A$1:K1619,3,0)</f>
        <v>#N/A</v>
      </c>
      <c r="F625" s="62" t="e">
        <f>VLOOKUP(C625,quide!$A$1:K1619,5,0)</f>
        <v>#N/A</v>
      </c>
      <c r="G625" s="63" t="e">
        <f t="shared" si="46"/>
        <v>#N/A</v>
      </c>
      <c r="H625" s="62">
        <f>IFERROR(VLOOKUP(B625,tbl5cc_piv!A:D,4,0),0)</f>
        <v>0</v>
      </c>
      <c r="I625" s="62">
        <f t="shared" si="47"/>
        <v>0</v>
      </c>
      <c r="J625" s="62">
        <f t="shared" si="48"/>
        <v>0</v>
      </c>
      <c r="K625" s="62">
        <f t="shared" si="49"/>
        <v>0</v>
      </c>
    </row>
    <row r="626" spans="1:11" x14ac:dyDescent="0.25">
      <c r="A626">
        <v>621</v>
      </c>
      <c r="B626" t="e">
        <f>IF(ISBLANK(A626),0,IF(AND(ISERROR(VLOOKUP(VLOOKUP(A626,ishod_substance!A:G,7,0),$B$4:B625,1,0))=TRUE,VLOOKUP(A626,ishod_substance!A:G,7,0)&gt;0),VLOOKUP(A626,ishod_substance!A:G,7,0),0))</f>
        <v>#N/A</v>
      </c>
      <c r="C626" s="78" t="e">
        <f t="shared" si="45"/>
        <v>#N/A</v>
      </c>
      <c r="D626" s="61" t="e">
        <f>VLOOKUP(C626,quide!A:B,2,0)</f>
        <v>#N/A</v>
      </c>
      <c r="E626" s="62" t="e">
        <f>VLOOKUP(C626,quide!$A$1:K1620,3,0)</f>
        <v>#N/A</v>
      </c>
      <c r="F626" s="62" t="e">
        <f>VLOOKUP(C626,quide!$A$1:K1620,5,0)</f>
        <v>#N/A</v>
      </c>
      <c r="G626" s="63" t="e">
        <f t="shared" si="46"/>
        <v>#N/A</v>
      </c>
      <c r="H626" s="62">
        <f>IFERROR(VLOOKUP(B626,tbl5cc_piv!A:D,4,0),0)</f>
        <v>0</v>
      </c>
      <c r="I626" s="62">
        <f t="shared" si="47"/>
        <v>0</v>
      </c>
      <c r="J626" s="62">
        <f t="shared" si="48"/>
        <v>0</v>
      </c>
      <c r="K626" s="62">
        <f t="shared" si="49"/>
        <v>0</v>
      </c>
    </row>
    <row r="627" spans="1:11" x14ac:dyDescent="0.25">
      <c r="A627">
        <v>622</v>
      </c>
      <c r="B627" t="e">
        <f>IF(ISBLANK(A627),0,IF(AND(ISERROR(VLOOKUP(VLOOKUP(A627,ishod_substance!A:G,7,0),$B$4:B626,1,0))=TRUE,VLOOKUP(A627,ishod_substance!A:G,7,0)&gt;0),VLOOKUP(A627,ishod_substance!A:G,7,0),0))</f>
        <v>#N/A</v>
      </c>
      <c r="C627" s="78" t="e">
        <f t="shared" si="45"/>
        <v>#N/A</v>
      </c>
      <c r="D627" s="61" t="e">
        <f>VLOOKUP(C627,quide!A:B,2,0)</f>
        <v>#N/A</v>
      </c>
      <c r="E627" s="62" t="e">
        <f>VLOOKUP(C627,quide!$A$1:K1621,3,0)</f>
        <v>#N/A</v>
      </c>
      <c r="F627" s="62" t="e">
        <f>VLOOKUP(C627,quide!$A$1:K1621,5,0)</f>
        <v>#N/A</v>
      </c>
      <c r="G627" s="63" t="e">
        <f t="shared" si="46"/>
        <v>#N/A</v>
      </c>
      <c r="H627" s="62">
        <f>IFERROR(VLOOKUP(B627,tbl5cc_piv!A:D,4,0),0)</f>
        <v>0</v>
      </c>
      <c r="I627" s="62">
        <f t="shared" si="47"/>
        <v>0</v>
      </c>
      <c r="J627" s="62">
        <f t="shared" si="48"/>
        <v>0</v>
      </c>
      <c r="K627" s="62">
        <f t="shared" si="49"/>
        <v>0</v>
      </c>
    </row>
    <row r="628" spans="1:11" x14ac:dyDescent="0.25">
      <c r="A628">
        <v>623</v>
      </c>
      <c r="B628" t="e">
        <f>IF(ISBLANK(A628),0,IF(AND(ISERROR(VLOOKUP(VLOOKUP(A628,ishod_substance!A:G,7,0),$B$4:B627,1,0))=TRUE,VLOOKUP(A628,ishod_substance!A:G,7,0)&gt;0),VLOOKUP(A628,ishod_substance!A:G,7,0),0))</f>
        <v>#N/A</v>
      </c>
      <c r="C628" s="78" t="e">
        <f t="shared" si="45"/>
        <v>#N/A</v>
      </c>
      <c r="D628" s="61" t="e">
        <f>VLOOKUP(C628,quide!A:B,2,0)</f>
        <v>#N/A</v>
      </c>
      <c r="E628" s="62" t="e">
        <f>VLOOKUP(C628,quide!$A$1:K1622,3,0)</f>
        <v>#N/A</v>
      </c>
      <c r="F628" s="62" t="e">
        <f>VLOOKUP(C628,quide!$A$1:K1622,5,0)</f>
        <v>#N/A</v>
      </c>
      <c r="G628" s="63" t="e">
        <f t="shared" si="46"/>
        <v>#N/A</v>
      </c>
      <c r="H628" s="62">
        <f>IFERROR(VLOOKUP(B628,tbl5cc_piv!A:D,4,0),0)</f>
        <v>0</v>
      </c>
      <c r="I628" s="62">
        <f t="shared" si="47"/>
        <v>0</v>
      </c>
      <c r="J628" s="62">
        <f t="shared" si="48"/>
        <v>0</v>
      </c>
      <c r="K628" s="62">
        <f t="shared" si="49"/>
        <v>0</v>
      </c>
    </row>
    <row r="629" spans="1:11" x14ac:dyDescent="0.25">
      <c r="A629">
        <v>624</v>
      </c>
      <c r="B629" t="e">
        <f>IF(ISBLANK(A629),0,IF(AND(ISERROR(VLOOKUP(VLOOKUP(A629,ishod_substance!A:G,7,0),$B$4:B628,1,0))=TRUE,VLOOKUP(A629,ishod_substance!A:G,7,0)&gt;0),VLOOKUP(A629,ishod_substance!A:G,7,0),0))</f>
        <v>#N/A</v>
      </c>
      <c r="C629" s="78" t="e">
        <f t="shared" si="45"/>
        <v>#N/A</v>
      </c>
      <c r="D629" s="61" t="e">
        <f>VLOOKUP(C629,quide!A:B,2,0)</f>
        <v>#N/A</v>
      </c>
      <c r="E629" s="62" t="e">
        <f>VLOOKUP(C629,quide!$A$1:K1623,3,0)</f>
        <v>#N/A</v>
      </c>
      <c r="F629" s="62" t="e">
        <f>VLOOKUP(C629,quide!$A$1:K1623,5,0)</f>
        <v>#N/A</v>
      </c>
      <c r="G629" s="63" t="e">
        <f t="shared" si="46"/>
        <v>#N/A</v>
      </c>
      <c r="H629" s="62">
        <f>IFERROR(VLOOKUP(B629,tbl5cc_piv!A:D,4,0),0)</f>
        <v>0</v>
      </c>
      <c r="I629" s="62">
        <f t="shared" si="47"/>
        <v>0</v>
      </c>
      <c r="J629" s="62">
        <f t="shared" si="48"/>
        <v>0</v>
      </c>
      <c r="K629" s="62">
        <f t="shared" si="49"/>
        <v>0</v>
      </c>
    </row>
    <row r="630" spans="1:11" x14ac:dyDescent="0.25">
      <c r="A630">
        <v>625</v>
      </c>
      <c r="B630" t="e">
        <f>IF(ISBLANK(A630),0,IF(AND(ISERROR(VLOOKUP(VLOOKUP(A630,ishod_substance!A:G,7,0),$B$4:B629,1,0))=TRUE,VLOOKUP(A630,ishod_substance!A:G,7,0)&gt;0),VLOOKUP(A630,ishod_substance!A:G,7,0),0))</f>
        <v>#N/A</v>
      </c>
      <c r="C630" s="78" t="e">
        <f t="shared" si="45"/>
        <v>#N/A</v>
      </c>
      <c r="D630" s="61" t="e">
        <f>VLOOKUP(C630,quide!A:B,2,0)</f>
        <v>#N/A</v>
      </c>
      <c r="E630" s="62" t="e">
        <f>VLOOKUP(C630,quide!$A$1:K1624,3,0)</f>
        <v>#N/A</v>
      </c>
      <c r="F630" s="62" t="e">
        <f>VLOOKUP(C630,quide!$A$1:K1624,5,0)</f>
        <v>#N/A</v>
      </c>
      <c r="G630" s="63" t="e">
        <f t="shared" si="46"/>
        <v>#N/A</v>
      </c>
      <c r="H630" s="62">
        <f>IFERROR(VLOOKUP(B630,tbl5cc_piv!A:D,4,0),0)</f>
        <v>0</v>
      </c>
      <c r="I630" s="62">
        <f t="shared" si="47"/>
        <v>0</v>
      </c>
      <c r="J630" s="62">
        <f t="shared" si="48"/>
        <v>0</v>
      </c>
      <c r="K630" s="62">
        <f t="shared" si="49"/>
        <v>0</v>
      </c>
    </row>
    <row r="631" spans="1:11" x14ac:dyDescent="0.25">
      <c r="A631">
        <v>626</v>
      </c>
      <c r="B631" t="e">
        <f>IF(ISBLANK(A631),0,IF(AND(ISERROR(VLOOKUP(VLOOKUP(A631,ishod_substance!A:G,7,0),$B$4:B630,1,0))=TRUE,VLOOKUP(A631,ishod_substance!A:G,7,0)&gt;0),VLOOKUP(A631,ishod_substance!A:G,7,0),0))</f>
        <v>#N/A</v>
      </c>
      <c r="C631" s="78" t="e">
        <f t="shared" si="45"/>
        <v>#N/A</v>
      </c>
      <c r="D631" s="61" t="e">
        <f>VLOOKUP(C631,quide!A:B,2,0)</f>
        <v>#N/A</v>
      </c>
      <c r="E631" s="62" t="e">
        <f>VLOOKUP(C631,quide!$A$1:K1625,3,0)</f>
        <v>#N/A</v>
      </c>
      <c r="F631" s="62" t="e">
        <f>VLOOKUP(C631,quide!$A$1:K1625,5,0)</f>
        <v>#N/A</v>
      </c>
      <c r="G631" s="63" t="e">
        <f t="shared" si="46"/>
        <v>#N/A</v>
      </c>
      <c r="H631" s="62">
        <f>IFERROR(VLOOKUP(B631,tbl5cc_piv!A:D,4,0),0)</f>
        <v>0</v>
      </c>
      <c r="I631" s="62">
        <f t="shared" si="47"/>
        <v>0</v>
      </c>
      <c r="J631" s="62">
        <f t="shared" si="48"/>
        <v>0</v>
      </c>
      <c r="K631" s="62">
        <f t="shared" si="49"/>
        <v>0</v>
      </c>
    </row>
    <row r="632" spans="1:11" x14ac:dyDescent="0.25">
      <c r="A632">
        <v>627</v>
      </c>
      <c r="B632" t="e">
        <f>IF(ISBLANK(A632),0,IF(AND(ISERROR(VLOOKUP(VLOOKUP(A632,ishod_substance!A:G,7,0),$B$4:B631,1,0))=TRUE,VLOOKUP(A632,ishod_substance!A:G,7,0)&gt;0),VLOOKUP(A632,ishod_substance!A:G,7,0),0))</f>
        <v>#N/A</v>
      </c>
      <c r="C632" s="78" t="e">
        <f t="shared" si="45"/>
        <v>#N/A</v>
      </c>
      <c r="D632" s="61" t="e">
        <f>VLOOKUP(C632,quide!A:B,2,0)</f>
        <v>#N/A</v>
      </c>
      <c r="E632" s="62" t="e">
        <f>VLOOKUP(C632,quide!$A$1:K1626,3,0)</f>
        <v>#N/A</v>
      </c>
      <c r="F632" s="62" t="e">
        <f>VLOOKUP(C632,quide!$A$1:K1626,5,0)</f>
        <v>#N/A</v>
      </c>
      <c r="G632" s="63" t="e">
        <f t="shared" si="46"/>
        <v>#N/A</v>
      </c>
      <c r="H632" s="62">
        <f>IFERROR(VLOOKUP(B632,tbl5cc_piv!A:D,4,0),0)</f>
        <v>0</v>
      </c>
      <c r="I632" s="62">
        <f t="shared" si="47"/>
        <v>0</v>
      </c>
      <c r="J632" s="62">
        <f t="shared" si="48"/>
        <v>0</v>
      </c>
      <c r="K632" s="62">
        <f t="shared" si="49"/>
        <v>0</v>
      </c>
    </row>
    <row r="633" spans="1:11" x14ac:dyDescent="0.25">
      <c r="A633">
        <v>628</v>
      </c>
      <c r="B633" t="e">
        <f>IF(ISBLANK(A633),0,IF(AND(ISERROR(VLOOKUP(VLOOKUP(A633,ishod_substance!A:G,7,0),$B$4:B632,1,0))=TRUE,VLOOKUP(A633,ishod_substance!A:G,7,0)&gt;0),VLOOKUP(A633,ishod_substance!A:G,7,0),0))</f>
        <v>#N/A</v>
      </c>
      <c r="C633" s="78" t="e">
        <f t="shared" si="45"/>
        <v>#N/A</v>
      </c>
      <c r="D633" s="61" t="e">
        <f>VLOOKUP(C633,quide!A:B,2,0)</f>
        <v>#N/A</v>
      </c>
      <c r="E633" s="62" t="e">
        <f>VLOOKUP(C633,quide!$A$1:K1627,3,0)</f>
        <v>#N/A</v>
      </c>
      <c r="F633" s="62" t="e">
        <f>VLOOKUP(C633,quide!$A$1:K1627,5,0)</f>
        <v>#N/A</v>
      </c>
      <c r="G633" s="63" t="e">
        <f t="shared" si="46"/>
        <v>#N/A</v>
      </c>
      <c r="H633" s="62">
        <f>IFERROR(VLOOKUP(B633,tbl5cc_piv!A:D,4,0),0)</f>
        <v>0</v>
      </c>
      <c r="I633" s="62">
        <f t="shared" si="47"/>
        <v>0</v>
      </c>
      <c r="J633" s="62">
        <f t="shared" si="48"/>
        <v>0</v>
      </c>
      <c r="K633" s="62">
        <f t="shared" si="49"/>
        <v>0</v>
      </c>
    </row>
    <row r="634" spans="1:11" x14ac:dyDescent="0.25">
      <c r="A634">
        <v>629</v>
      </c>
      <c r="B634" t="e">
        <f>IF(ISBLANK(A634),0,IF(AND(ISERROR(VLOOKUP(VLOOKUP(A634,ishod_substance!A:G,7,0),$B$4:B633,1,0))=TRUE,VLOOKUP(A634,ishod_substance!A:G,7,0)&gt;0),VLOOKUP(A634,ishod_substance!A:G,7,0),0))</f>
        <v>#N/A</v>
      </c>
      <c r="C634" s="78" t="e">
        <f t="shared" si="45"/>
        <v>#N/A</v>
      </c>
      <c r="D634" s="61" t="e">
        <f>VLOOKUP(C634,quide!A:B,2,0)</f>
        <v>#N/A</v>
      </c>
      <c r="E634" s="62" t="e">
        <f>VLOOKUP(C634,quide!$A$1:K1628,3,0)</f>
        <v>#N/A</v>
      </c>
      <c r="F634" s="62" t="e">
        <f>VLOOKUP(C634,quide!$A$1:K1628,5,0)</f>
        <v>#N/A</v>
      </c>
      <c r="G634" s="63" t="e">
        <f t="shared" si="46"/>
        <v>#N/A</v>
      </c>
      <c r="H634" s="62">
        <f>IFERROR(VLOOKUP(B634,tbl5cc_piv!A:D,4,0),0)</f>
        <v>0</v>
      </c>
      <c r="I634" s="62">
        <f t="shared" si="47"/>
        <v>0</v>
      </c>
      <c r="J634" s="62">
        <f t="shared" si="48"/>
        <v>0</v>
      </c>
      <c r="K634" s="62">
        <f t="shared" si="49"/>
        <v>0</v>
      </c>
    </row>
    <row r="635" spans="1:11" x14ac:dyDescent="0.25">
      <c r="A635">
        <v>630</v>
      </c>
      <c r="B635" t="e">
        <f>IF(ISBLANK(A635),0,IF(AND(ISERROR(VLOOKUP(VLOOKUP(A635,ishod_substance!A:G,7,0),$B$4:B634,1,0))=TRUE,VLOOKUP(A635,ishod_substance!A:G,7,0)&gt;0),VLOOKUP(A635,ishod_substance!A:G,7,0),0))</f>
        <v>#N/A</v>
      </c>
      <c r="C635" s="78" t="e">
        <f t="shared" si="45"/>
        <v>#N/A</v>
      </c>
      <c r="D635" s="61" t="e">
        <f>VLOOKUP(C635,quide!A:B,2,0)</f>
        <v>#N/A</v>
      </c>
      <c r="E635" s="62" t="e">
        <f>VLOOKUP(C635,quide!$A$1:K1629,3,0)</f>
        <v>#N/A</v>
      </c>
      <c r="F635" s="62" t="e">
        <f>VLOOKUP(C635,quide!$A$1:K1629,5,0)</f>
        <v>#N/A</v>
      </c>
      <c r="G635" s="63" t="e">
        <f t="shared" si="46"/>
        <v>#N/A</v>
      </c>
      <c r="H635" s="62">
        <f>IFERROR(VLOOKUP(B635,tbl5cc_piv!A:D,4,0),0)</f>
        <v>0</v>
      </c>
      <c r="I635" s="62">
        <f t="shared" si="47"/>
        <v>0</v>
      </c>
      <c r="J635" s="62">
        <f t="shared" si="48"/>
        <v>0</v>
      </c>
      <c r="K635" s="62">
        <f t="shared" si="49"/>
        <v>0</v>
      </c>
    </row>
    <row r="636" spans="1:11" x14ac:dyDescent="0.25">
      <c r="A636">
        <v>631</v>
      </c>
      <c r="B636" t="e">
        <f>IF(ISBLANK(A636),0,IF(AND(ISERROR(VLOOKUP(VLOOKUP(A636,ishod_substance!A:G,7,0),$B$4:B635,1,0))=TRUE,VLOOKUP(A636,ishod_substance!A:G,7,0)&gt;0),VLOOKUP(A636,ishod_substance!A:G,7,0),0))</f>
        <v>#N/A</v>
      </c>
      <c r="C636" s="78" t="e">
        <f t="shared" si="45"/>
        <v>#N/A</v>
      </c>
      <c r="D636" s="61" t="e">
        <f>VLOOKUP(C636,quide!A:B,2,0)</f>
        <v>#N/A</v>
      </c>
      <c r="E636" s="62" t="e">
        <f>VLOOKUP(C636,quide!$A$1:K1630,3,0)</f>
        <v>#N/A</v>
      </c>
      <c r="F636" s="62" t="e">
        <f>VLOOKUP(C636,quide!$A$1:K1630,5,0)</f>
        <v>#N/A</v>
      </c>
      <c r="G636" s="63" t="e">
        <f t="shared" si="46"/>
        <v>#N/A</v>
      </c>
      <c r="H636" s="62">
        <f>IFERROR(VLOOKUP(B636,tbl5cc_piv!A:D,4,0),0)</f>
        <v>0</v>
      </c>
      <c r="I636" s="62">
        <f t="shared" si="47"/>
        <v>0</v>
      </c>
      <c r="J636" s="62">
        <f t="shared" si="48"/>
        <v>0</v>
      </c>
      <c r="K636" s="62">
        <f t="shared" si="49"/>
        <v>0</v>
      </c>
    </row>
    <row r="637" spans="1:11" x14ac:dyDescent="0.25">
      <c r="A637">
        <v>632</v>
      </c>
      <c r="B637" t="e">
        <f>IF(ISBLANK(A637),0,IF(AND(ISERROR(VLOOKUP(VLOOKUP(A637,ishod_substance!A:G,7,0),$B$4:B636,1,0))=TRUE,VLOOKUP(A637,ishod_substance!A:G,7,0)&gt;0),VLOOKUP(A637,ishod_substance!A:G,7,0),0))</f>
        <v>#N/A</v>
      </c>
      <c r="C637" s="78" t="e">
        <f t="shared" si="45"/>
        <v>#N/A</v>
      </c>
      <c r="D637" s="61" t="e">
        <f>VLOOKUP(C637,quide!A:B,2,0)</f>
        <v>#N/A</v>
      </c>
      <c r="E637" s="62" t="e">
        <f>VLOOKUP(C637,quide!$A$1:K1631,3,0)</f>
        <v>#N/A</v>
      </c>
      <c r="F637" s="62" t="e">
        <f>VLOOKUP(C637,quide!$A$1:K1631,5,0)</f>
        <v>#N/A</v>
      </c>
      <c r="G637" s="63" t="e">
        <f t="shared" si="46"/>
        <v>#N/A</v>
      </c>
      <c r="H637" s="62">
        <f>IFERROR(VLOOKUP(B637,tbl5cc_piv!A:D,4,0),0)</f>
        <v>0</v>
      </c>
      <c r="I637" s="62">
        <f t="shared" si="47"/>
        <v>0</v>
      </c>
      <c r="J637" s="62">
        <f t="shared" si="48"/>
        <v>0</v>
      </c>
      <c r="K637" s="62">
        <f t="shared" si="49"/>
        <v>0</v>
      </c>
    </row>
    <row r="638" spans="1:11" x14ac:dyDescent="0.25">
      <c r="A638">
        <v>633</v>
      </c>
      <c r="B638" t="e">
        <f>IF(ISBLANK(A638),0,IF(AND(ISERROR(VLOOKUP(VLOOKUP(A638,ishod_substance!A:G,7,0),$B$4:B637,1,0))=TRUE,VLOOKUP(A638,ishod_substance!A:G,7,0)&gt;0),VLOOKUP(A638,ishod_substance!A:G,7,0),0))</f>
        <v>#N/A</v>
      </c>
      <c r="C638" s="78" t="e">
        <f t="shared" si="45"/>
        <v>#N/A</v>
      </c>
      <c r="D638" s="61" t="e">
        <f>VLOOKUP(C638,quide!A:B,2,0)</f>
        <v>#N/A</v>
      </c>
      <c r="E638" s="62" t="e">
        <f>VLOOKUP(C638,quide!$A$1:K1632,3,0)</f>
        <v>#N/A</v>
      </c>
      <c r="F638" s="62" t="e">
        <f>VLOOKUP(C638,quide!$A$1:K1632,5,0)</f>
        <v>#N/A</v>
      </c>
      <c r="G638" s="63" t="e">
        <f t="shared" si="46"/>
        <v>#N/A</v>
      </c>
      <c r="H638" s="62">
        <f>IFERROR(VLOOKUP(B638,tbl5cc_piv!A:D,4,0),0)</f>
        <v>0</v>
      </c>
      <c r="I638" s="62">
        <f t="shared" si="47"/>
        <v>0</v>
      </c>
      <c r="J638" s="62">
        <f t="shared" si="48"/>
        <v>0</v>
      </c>
      <c r="K638" s="62">
        <f t="shared" si="49"/>
        <v>0</v>
      </c>
    </row>
    <row r="639" spans="1:11" x14ac:dyDescent="0.25">
      <c r="A639">
        <v>634</v>
      </c>
      <c r="B639" t="e">
        <f>IF(ISBLANK(A639),0,IF(AND(ISERROR(VLOOKUP(VLOOKUP(A639,ishod_substance!A:G,7,0),$B$4:B638,1,0))=TRUE,VLOOKUP(A639,ishod_substance!A:G,7,0)&gt;0),VLOOKUP(A639,ishod_substance!A:G,7,0),0))</f>
        <v>#N/A</v>
      </c>
      <c r="C639" s="78" t="e">
        <f t="shared" si="45"/>
        <v>#N/A</v>
      </c>
      <c r="D639" s="61" t="e">
        <f>VLOOKUP(C639,quide!A:B,2,0)</f>
        <v>#N/A</v>
      </c>
      <c r="E639" s="62" t="e">
        <f>VLOOKUP(C639,quide!$A$1:K1633,3,0)</f>
        <v>#N/A</v>
      </c>
      <c r="F639" s="62" t="e">
        <f>VLOOKUP(C639,quide!$A$1:K1633,5,0)</f>
        <v>#N/A</v>
      </c>
      <c r="G639" s="63" t="e">
        <f t="shared" si="46"/>
        <v>#N/A</v>
      </c>
      <c r="H639" s="62">
        <f>IFERROR(VLOOKUP(B639,tbl5cc_piv!A:D,4,0),0)</f>
        <v>0</v>
      </c>
      <c r="I639" s="62">
        <f t="shared" si="47"/>
        <v>0</v>
      </c>
      <c r="J639" s="62">
        <f t="shared" si="48"/>
        <v>0</v>
      </c>
      <c r="K639" s="62">
        <f t="shared" si="49"/>
        <v>0</v>
      </c>
    </row>
    <row r="640" spans="1:11" x14ac:dyDescent="0.25">
      <c r="A640">
        <v>635</v>
      </c>
      <c r="B640" t="e">
        <f>IF(ISBLANK(A640),0,IF(AND(ISERROR(VLOOKUP(VLOOKUP(A640,ishod_substance!A:G,7,0),$B$4:B639,1,0))=TRUE,VLOOKUP(A640,ishod_substance!A:G,7,0)&gt;0),VLOOKUP(A640,ishod_substance!A:G,7,0),0))</f>
        <v>#N/A</v>
      </c>
      <c r="C640" s="78" t="e">
        <f t="shared" si="45"/>
        <v>#N/A</v>
      </c>
      <c r="D640" s="61" t="e">
        <f>VLOOKUP(C640,quide!A:B,2,0)</f>
        <v>#N/A</v>
      </c>
      <c r="E640" s="62" t="e">
        <f>VLOOKUP(C640,quide!$A$1:K1634,3,0)</f>
        <v>#N/A</v>
      </c>
      <c r="F640" s="62" t="e">
        <f>VLOOKUP(C640,quide!$A$1:K1634,5,0)</f>
        <v>#N/A</v>
      </c>
      <c r="G640" s="63" t="e">
        <f t="shared" si="46"/>
        <v>#N/A</v>
      </c>
      <c r="H640" s="62">
        <f>IFERROR(VLOOKUP(B640,tbl5cc_piv!A:D,4,0),0)</f>
        <v>0</v>
      </c>
      <c r="I640" s="62">
        <f t="shared" si="47"/>
        <v>0</v>
      </c>
      <c r="J640" s="62">
        <f t="shared" si="48"/>
        <v>0</v>
      </c>
      <c r="K640" s="62">
        <f t="shared" si="49"/>
        <v>0</v>
      </c>
    </row>
    <row r="641" spans="1:11" x14ac:dyDescent="0.25">
      <c r="A641">
        <v>636</v>
      </c>
      <c r="B641" t="e">
        <f>IF(ISBLANK(A641),0,IF(AND(ISERROR(VLOOKUP(VLOOKUP(A641,ishod_substance!A:G,7,0),$B$4:B640,1,0))=TRUE,VLOOKUP(A641,ishod_substance!A:G,7,0)&gt;0),VLOOKUP(A641,ishod_substance!A:G,7,0),0))</f>
        <v>#N/A</v>
      </c>
      <c r="C641" s="78" t="e">
        <f t="shared" si="45"/>
        <v>#N/A</v>
      </c>
      <c r="D641" s="61" t="e">
        <f>VLOOKUP(C641,quide!A:B,2,0)</f>
        <v>#N/A</v>
      </c>
      <c r="E641" s="62" t="e">
        <f>VLOOKUP(C641,quide!$A$1:K1635,3,0)</f>
        <v>#N/A</v>
      </c>
      <c r="F641" s="62" t="e">
        <f>VLOOKUP(C641,quide!$A$1:K1635,5,0)</f>
        <v>#N/A</v>
      </c>
      <c r="G641" s="63" t="e">
        <f t="shared" si="46"/>
        <v>#N/A</v>
      </c>
      <c r="H641" s="62">
        <f>IFERROR(VLOOKUP(B641,tbl5cc_piv!A:D,4,0),0)</f>
        <v>0</v>
      </c>
      <c r="I641" s="62">
        <f t="shared" si="47"/>
        <v>0</v>
      </c>
      <c r="J641" s="62">
        <f t="shared" si="48"/>
        <v>0</v>
      </c>
      <c r="K641" s="62">
        <f t="shared" si="49"/>
        <v>0</v>
      </c>
    </row>
    <row r="642" spans="1:11" x14ac:dyDescent="0.25">
      <c r="A642">
        <v>637</v>
      </c>
      <c r="B642" t="e">
        <f>IF(ISBLANK(A642),0,IF(AND(ISERROR(VLOOKUP(VLOOKUP(A642,ishod_substance!A:G,7,0),$B$4:B641,1,0))=TRUE,VLOOKUP(A642,ishod_substance!A:G,7,0)&gt;0),VLOOKUP(A642,ishod_substance!A:G,7,0),0))</f>
        <v>#N/A</v>
      </c>
      <c r="C642" s="78" t="e">
        <f t="shared" si="45"/>
        <v>#N/A</v>
      </c>
      <c r="D642" s="61" t="e">
        <f>VLOOKUP(C642,quide!A:B,2,0)</f>
        <v>#N/A</v>
      </c>
      <c r="E642" s="62" t="e">
        <f>VLOOKUP(C642,quide!$A$1:K1636,3,0)</f>
        <v>#N/A</v>
      </c>
      <c r="F642" s="62" t="e">
        <f>VLOOKUP(C642,quide!$A$1:K1636,5,0)</f>
        <v>#N/A</v>
      </c>
      <c r="G642" s="63" t="e">
        <f t="shared" si="46"/>
        <v>#N/A</v>
      </c>
      <c r="H642" s="62">
        <f>IFERROR(VLOOKUP(B642,tbl5cc_piv!A:D,4,0),0)</f>
        <v>0</v>
      </c>
      <c r="I642" s="62">
        <f t="shared" si="47"/>
        <v>0</v>
      </c>
      <c r="J642" s="62">
        <f t="shared" si="48"/>
        <v>0</v>
      </c>
      <c r="K642" s="62">
        <f t="shared" si="49"/>
        <v>0</v>
      </c>
    </row>
    <row r="643" spans="1:11" x14ac:dyDescent="0.25">
      <c r="A643">
        <v>638</v>
      </c>
      <c r="B643" t="e">
        <f>IF(ISBLANK(A643),0,IF(AND(ISERROR(VLOOKUP(VLOOKUP(A643,ishod_substance!A:G,7,0),$B$4:B642,1,0))=TRUE,VLOOKUP(A643,ishod_substance!A:G,7,0)&gt;0),VLOOKUP(A643,ishod_substance!A:G,7,0),0))</f>
        <v>#N/A</v>
      </c>
      <c r="C643" s="78" t="e">
        <f t="shared" si="45"/>
        <v>#N/A</v>
      </c>
      <c r="D643" s="61" t="e">
        <f>VLOOKUP(C643,quide!A:B,2,0)</f>
        <v>#N/A</v>
      </c>
      <c r="E643" s="62" t="e">
        <f>VLOOKUP(C643,quide!$A$1:K1637,3,0)</f>
        <v>#N/A</v>
      </c>
      <c r="F643" s="62" t="e">
        <f>VLOOKUP(C643,quide!$A$1:K1637,5,0)</f>
        <v>#N/A</v>
      </c>
      <c r="G643" s="63" t="e">
        <f t="shared" si="46"/>
        <v>#N/A</v>
      </c>
      <c r="H643" s="62">
        <f>IFERROR(VLOOKUP(B643,tbl5cc_piv!A:D,4,0),0)</f>
        <v>0</v>
      </c>
      <c r="I643" s="62">
        <f t="shared" si="47"/>
        <v>0</v>
      </c>
      <c r="J643" s="62">
        <f t="shared" si="48"/>
        <v>0</v>
      </c>
      <c r="K643" s="62">
        <f t="shared" si="49"/>
        <v>0</v>
      </c>
    </row>
    <row r="644" spans="1:11" x14ac:dyDescent="0.25">
      <c r="A644">
        <v>639</v>
      </c>
      <c r="B644" t="e">
        <f>IF(ISBLANK(A644),0,IF(AND(ISERROR(VLOOKUP(VLOOKUP(A644,ishod_substance!A:G,7,0),$B$4:B643,1,0))=TRUE,VLOOKUP(A644,ishod_substance!A:G,7,0)&gt;0),VLOOKUP(A644,ishod_substance!A:G,7,0),0))</f>
        <v>#N/A</v>
      </c>
      <c r="C644" s="78" t="e">
        <f t="shared" si="45"/>
        <v>#N/A</v>
      </c>
      <c r="D644" s="61" t="e">
        <f>VLOOKUP(C644,quide!A:B,2,0)</f>
        <v>#N/A</v>
      </c>
      <c r="E644" s="62" t="e">
        <f>VLOOKUP(C644,quide!$A$1:K1638,3,0)</f>
        <v>#N/A</v>
      </c>
      <c r="F644" s="62" t="e">
        <f>VLOOKUP(C644,quide!$A$1:K1638,5,0)</f>
        <v>#N/A</v>
      </c>
      <c r="G644" s="63" t="e">
        <f t="shared" si="46"/>
        <v>#N/A</v>
      </c>
      <c r="H644" s="62">
        <f>IFERROR(VLOOKUP(B644,tbl5cc_piv!A:D,4,0),0)</f>
        <v>0</v>
      </c>
      <c r="I644" s="62">
        <f t="shared" si="47"/>
        <v>0</v>
      </c>
      <c r="J644" s="62">
        <f t="shared" si="48"/>
        <v>0</v>
      </c>
      <c r="K644" s="62">
        <f t="shared" si="49"/>
        <v>0</v>
      </c>
    </row>
    <row r="645" spans="1:11" x14ac:dyDescent="0.25">
      <c r="A645">
        <v>640</v>
      </c>
      <c r="B645" t="e">
        <f>IF(ISBLANK(A645),0,IF(AND(ISERROR(VLOOKUP(VLOOKUP(A645,ishod_substance!A:G,7,0),$B$4:B644,1,0))=TRUE,VLOOKUP(A645,ishod_substance!A:G,7,0)&gt;0),VLOOKUP(A645,ishod_substance!A:G,7,0),0))</f>
        <v>#N/A</v>
      </c>
      <c r="C645" s="78" t="e">
        <f t="shared" si="45"/>
        <v>#N/A</v>
      </c>
      <c r="D645" s="61" t="e">
        <f>VLOOKUP(C645,quide!A:B,2,0)</f>
        <v>#N/A</v>
      </c>
      <c r="E645" s="62" t="e">
        <f>VLOOKUP(C645,quide!$A$1:K1639,3,0)</f>
        <v>#N/A</v>
      </c>
      <c r="F645" s="62" t="e">
        <f>VLOOKUP(C645,quide!$A$1:K1639,5,0)</f>
        <v>#N/A</v>
      </c>
      <c r="G645" s="63" t="e">
        <f t="shared" si="46"/>
        <v>#N/A</v>
      </c>
      <c r="H645" s="62">
        <f>IFERROR(VLOOKUP(B645,tbl5cc_piv!A:D,4,0),0)</f>
        <v>0</v>
      </c>
      <c r="I645" s="62">
        <f t="shared" si="47"/>
        <v>0</v>
      </c>
      <c r="J645" s="62">
        <f t="shared" si="48"/>
        <v>0</v>
      </c>
      <c r="K645" s="62">
        <f t="shared" si="49"/>
        <v>0</v>
      </c>
    </row>
    <row r="646" spans="1:11" x14ac:dyDescent="0.25">
      <c r="A646">
        <v>641</v>
      </c>
      <c r="B646" t="e">
        <f>IF(ISBLANK(A646),0,IF(AND(ISERROR(VLOOKUP(VLOOKUP(A646,ishod_substance!A:G,7,0),$B$4:B645,1,0))=TRUE,VLOOKUP(A646,ishod_substance!A:G,7,0)&gt;0),VLOOKUP(A646,ishod_substance!A:G,7,0),0))</f>
        <v>#N/A</v>
      </c>
      <c r="C646" s="78" t="e">
        <f t="shared" si="45"/>
        <v>#N/A</v>
      </c>
      <c r="D646" s="61" t="e">
        <f>VLOOKUP(C646,quide!A:B,2,0)</f>
        <v>#N/A</v>
      </c>
      <c r="E646" s="62" t="e">
        <f>VLOOKUP(C646,quide!$A$1:K1640,3,0)</f>
        <v>#N/A</v>
      </c>
      <c r="F646" s="62" t="e">
        <f>VLOOKUP(C646,quide!$A$1:K1640,5,0)</f>
        <v>#N/A</v>
      </c>
      <c r="G646" s="63" t="e">
        <f t="shared" si="46"/>
        <v>#N/A</v>
      </c>
      <c r="H646" s="62">
        <f>IFERROR(VLOOKUP(B646,tbl5cc_piv!A:D,4,0),0)</f>
        <v>0</v>
      </c>
      <c r="I646" s="62">
        <f t="shared" si="47"/>
        <v>0</v>
      </c>
      <c r="J646" s="62">
        <f t="shared" si="48"/>
        <v>0</v>
      </c>
      <c r="K646" s="62">
        <f t="shared" si="49"/>
        <v>0</v>
      </c>
    </row>
    <row r="647" spans="1:11" x14ac:dyDescent="0.25">
      <c r="A647">
        <v>642</v>
      </c>
      <c r="B647" t="e">
        <f>IF(ISBLANK(A647),0,IF(AND(ISERROR(VLOOKUP(VLOOKUP(A647,ishod_substance!A:G,7,0),$B$4:B646,1,0))=TRUE,VLOOKUP(A647,ishod_substance!A:G,7,0)&gt;0),VLOOKUP(A647,ishod_substance!A:G,7,0),0))</f>
        <v>#N/A</v>
      </c>
      <c r="C647" s="78" t="e">
        <f t="shared" ref="C647:C710" si="50">B647</f>
        <v>#N/A</v>
      </c>
      <c r="D647" s="61" t="e">
        <f>VLOOKUP(C647,quide!A:B,2,0)</f>
        <v>#N/A</v>
      </c>
      <c r="E647" s="62" t="e">
        <f>VLOOKUP(C647,quide!$A$1:K1641,3,0)</f>
        <v>#N/A</v>
      </c>
      <c r="F647" s="62" t="e">
        <f>VLOOKUP(C647,quide!$A$1:K1641,5,0)</f>
        <v>#N/A</v>
      </c>
      <c r="G647" s="63" t="e">
        <f t="shared" ref="G647:G710" si="51">E647*H647</f>
        <v>#N/A</v>
      </c>
      <c r="H647" s="62">
        <f>IFERROR(VLOOKUP(B647,tbl5cc_piv!A:D,4,0),0)</f>
        <v>0</v>
      </c>
      <c r="I647" s="62">
        <f t="shared" ref="I647:I710" si="52">H647+H647*0.2</f>
        <v>0</v>
      </c>
      <c r="J647" s="62">
        <f t="shared" ref="J647:J710" si="53">H647+H647*0.4</f>
        <v>0</v>
      </c>
      <c r="K647" s="62">
        <f t="shared" ref="K647:K710" si="54">H647+H647*0.6</f>
        <v>0</v>
      </c>
    </row>
    <row r="648" spans="1:11" x14ac:dyDescent="0.25">
      <c r="A648">
        <v>643</v>
      </c>
      <c r="B648" t="e">
        <f>IF(ISBLANK(A648),0,IF(AND(ISERROR(VLOOKUP(VLOOKUP(A648,ishod_substance!A:G,7,0),$B$4:B647,1,0))=TRUE,VLOOKUP(A648,ishod_substance!A:G,7,0)&gt;0),VLOOKUP(A648,ishod_substance!A:G,7,0),0))</f>
        <v>#N/A</v>
      </c>
      <c r="C648" s="78" t="e">
        <f t="shared" si="50"/>
        <v>#N/A</v>
      </c>
      <c r="D648" s="61" t="e">
        <f>VLOOKUP(C648,quide!A:B,2,0)</f>
        <v>#N/A</v>
      </c>
      <c r="E648" s="62" t="e">
        <f>VLOOKUP(C648,quide!$A$1:K1642,3,0)</f>
        <v>#N/A</v>
      </c>
      <c r="F648" s="62" t="e">
        <f>VLOOKUP(C648,quide!$A$1:K1642,5,0)</f>
        <v>#N/A</v>
      </c>
      <c r="G648" s="63" t="e">
        <f t="shared" si="51"/>
        <v>#N/A</v>
      </c>
      <c r="H648" s="62">
        <f>IFERROR(VLOOKUP(B648,tbl5cc_piv!A:D,4,0),0)</f>
        <v>0</v>
      </c>
      <c r="I648" s="62">
        <f t="shared" si="52"/>
        <v>0</v>
      </c>
      <c r="J648" s="62">
        <f t="shared" si="53"/>
        <v>0</v>
      </c>
      <c r="K648" s="62">
        <f t="shared" si="54"/>
        <v>0</v>
      </c>
    </row>
    <row r="649" spans="1:11" x14ac:dyDescent="0.25">
      <c r="A649">
        <v>644</v>
      </c>
      <c r="B649" t="e">
        <f>IF(ISBLANK(A649),0,IF(AND(ISERROR(VLOOKUP(VLOOKUP(A649,ishod_substance!A:G,7,0),$B$4:B648,1,0))=TRUE,VLOOKUP(A649,ishod_substance!A:G,7,0)&gt;0),VLOOKUP(A649,ishod_substance!A:G,7,0),0))</f>
        <v>#N/A</v>
      </c>
      <c r="C649" s="78" t="e">
        <f t="shared" si="50"/>
        <v>#N/A</v>
      </c>
      <c r="D649" s="61" t="e">
        <f>VLOOKUP(C649,quide!A:B,2,0)</f>
        <v>#N/A</v>
      </c>
      <c r="E649" s="62" t="e">
        <f>VLOOKUP(C649,quide!$A$1:K1643,3,0)</f>
        <v>#N/A</v>
      </c>
      <c r="F649" s="62" t="e">
        <f>VLOOKUP(C649,quide!$A$1:K1643,5,0)</f>
        <v>#N/A</v>
      </c>
      <c r="G649" s="63" t="e">
        <f t="shared" si="51"/>
        <v>#N/A</v>
      </c>
      <c r="H649" s="62">
        <f>IFERROR(VLOOKUP(B649,tbl5cc_piv!A:D,4,0),0)</f>
        <v>0</v>
      </c>
      <c r="I649" s="62">
        <f t="shared" si="52"/>
        <v>0</v>
      </c>
      <c r="J649" s="62">
        <f t="shared" si="53"/>
        <v>0</v>
      </c>
      <c r="K649" s="62">
        <f t="shared" si="54"/>
        <v>0</v>
      </c>
    </row>
    <row r="650" spans="1:11" x14ac:dyDescent="0.25">
      <c r="A650">
        <v>645</v>
      </c>
      <c r="B650" t="e">
        <f>IF(ISBLANK(A650),0,IF(AND(ISERROR(VLOOKUP(VLOOKUP(A650,ishod_substance!A:G,7,0),$B$4:B649,1,0))=TRUE,VLOOKUP(A650,ishod_substance!A:G,7,0)&gt;0),VLOOKUP(A650,ishod_substance!A:G,7,0),0))</f>
        <v>#N/A</v>
      </c>
      <c r="C650" s="78" t="e">
        <f t="shared" si="50"/>
        <v>#N/A</v>
      </c>
      <c r="D650" s="61" t="e">
        <f>VLOOKUP(C650,quide!A:B,2,0)</f>
        <v>#N/A</v>
      </c>
      <c r="E650" s="62" t="e">
        <f>VLOOKUP(C650,quide!$A$1:K1644,3,0)</f>
        <v>#N/A</v>
      </c>
      <c r="F650" s="62" t="e">
        <f>VLOOKUP(C650,quide!$A$1:K1644,5,0)</f>
        <v>#N/A</v>
      </c>
      <c r="G650" s="63" t="e">
        <f t="shared" si="51"/>
        <v>#N/A</v>
      </c>
      <c r="H650" s="62">
        <f>IFERROR(VLOOKUP(B650,tbl5cc_piv!A:D,4,0),0)</f>
        <v>0</v>
      </c>
      <c r="I650" s="62">
        <f t="shared" si="52"/>
        <v>0</v>
      </c>
      <c r="J650" s="62">
        <f t="shared" si="53"/>
        <v>0</v>
      </c>
      <c r="K650" s="62">
        <f t="shared" si="54"/>
        <v>0</v>
      </c>
    </row>
    <row r="651" spans="1:11" x14ac:dyDescent="0.25">
      <c r="A651">
        <v>646</v>
      </c>
      <c r="B651" t="e">
        <f>IF(ISBLANK(A651),0,IF(AND(ISERROR(VLOOKUP(VLOOKUP(A651,ishod_substance!A:G,7,0),$B$4:B650,1,0))=TRUE,VLOOKUP(A651,ishod_substance!A:G,7,0)&gt;0),VLOOKUP(A651,ishod_substance!A:G,7,0),0))</f>
        <v>#N/A</v>
      </c>
      <c r="C651" s="78" t="e">
        <f t="shared" si="50"/>
        <v>#N/A</v>
      </c>
      <c r="D651" s="61" t="e">
        <f>VLOOKUP(C651,quide!A:B,2,0)</f>
        <v>#N/A</v>
      </c>
      <c r="E651" s="62" t="e">
        <f>VLOOKUP(C651,quide!$A$1:K1645,3,0)</f>
        <v>#N/A</v>
      </c>
      <c r="F651" s="62" t="e">
        <f>VLOOKUP(C651,quide!$A$1:K1645,5,0)</f>
        <v>#N/A</v>
      </c>
      <c r="G651" s="63" t="e">
        <f t="shared" si="51"/>
        <v>#N/A</v>
      </c>
      <c r="H651" s="62">
        <f>IFERROR(VLOOKUP(B651,tbl5cc_piv!A:D,4,0),0)</f>
        <v>0</v>
      </c>
      <c r="I651" s="62">
        <f t="shared" si="52"/>
        <v>0</v>
      </c>
      <c r="J651" s="62">
        <f t="shared" si="53"/>
        <v>0</v>
      </c>
      <c r="K651" s="62">
        <f t="shared" si="54"/>
        <v>0</v>
      </c>
    </row>
    <row r="652" spans="1:11" x14ac:dyDescent="0.25">
      <c r="A652">
        <v>647</v>
      </c>
      <c r="B652" t="e">
        <f>IF(ISBLANK(A652),0,IF(AND(ISERROR(VLOOKUP(VLOOKUP(A652,ishod_substance!A:G,7,0),$B$4:B651,1,0))=TRUE,VLOOKUP(A652,ishod_substance!A:G,7,0)&gt;0),VLOOKUP(A652,ishod_substance!A:G,7,0),0))</f>
        <v>#N/A</v>
      </c>
      <c r="C652" s="78" t="e">
        <f t="shared" si="50"/>
        <v>#N/A</v>
      </c>
      <c r="D652" s="61" t="e">
        <f>VLOOKUP(C652,quide!A:B,2,0)</f>
        <v>#N/A</v>
      </c>
      <c r="E652" s="62" t="e">
        <f>VLOOKUP(C652,quide!$A$1:K1646,3,0)</f>
        <v>#N/A</v>
      </c>
      <c r="F652" s="62" t="e">
        <f>VLOOKUP(C652,quide!$A$1:K1646,5,0)</f>
        <v>#N/A</v>
      </c>
      <c r="G652" s="63" t="e">
        <f t="shared" si="51"/>
        <v>#N/A</v>
      </c>
      <c r="H652" s="62">
        <f>IFERROR(VLOOKUP(B652,tbl5cc_piv!A:D,4,0),0)</f>
        <v>0</v>
      </c>
      <c r="I652" s="62">
        <f t="shared" si="52"/>
        <v>0</v>
      </c>
      <c r="J652" s="62">
        <f t="shared" si="53"/>
        <v>0</v>
      </c>
      <c r="K652" s="62">
        <f t="shared" si="54"/>
        <v>0</v>
      </c>
    </row>
    <row r="653" spans="1:11" x14ac:dyDescent="0.25">
      <c r="A653">
        <v>648</v>
      </c>
      <c r="B653" t="e">
        <f>IF(ISBLANK(A653),0,IF(AND(ISERROR(VLOOKUP(VLOOKUP(A653,ishod_substance!A:G,7,0),$B$4:B652,1,0))=TRUE,VLOOKUP(A653,ishod_substance!A:G,7,0)&gt;0),VLOOKUP(A653,ishod_substance!A:G,7,0),0))</f>
        <v>#N/A</v>
      </c>
      <c r="C653" s="78" t="e">
        <f t="shared" si="50"/>
        <v>#N/A</v>
      </c>
      <c r="D653" s="61" t="e">
        <f>VLOOKUP(C653,quide!A:B,2,0)</f>
        <v>#N/A</v>
      </c>
      <c r="E653" s="62" t="e">
        <f>VLOOKUP(C653,quide!$A$1:K1647,3,0)</f>
        <v>#N/A</v>
      </c>
      <c r="F653" s="62" t="e">
        <f>VLOOKUP(C653,quide!$A$1:K1647,5,0)</f>
        <v>#N/A</v>
      </c>
      <c r="G653" s="63" t="e">
        <f t="shared" si="51"/>
        <v>#N/A</v>
      </c>
      <c r="H653" s="62">
        <f>IFERROR(VLOOKUP(B653,tbl5cc_piv!A:D,4,0),0)</f>
        <v>0</v>
      </c>
      <c r="I653" s="62">
        <f t="shared" si="52"/>
        <v>0</v>
      </c>
      <c r="J653" s="62">
        <f t="shared" si="53"/>
        <v>0</v>
      </c>
      <c r="K653" s="62">
        <f t="shared" si="54"/>
        <v>0</v>
      </c>
    </row>
    <row r="654" spans="1:11" x14ac:dyDescent="0.25">
      <c r="A654">
        <v>649</v>
      </c>
      <c r="B654" t="e">
        <f>IF(ISBLANK(A654),0,IF(AND(ISERROR(VLOOKUP(VLOOKUP(A654,ishod_substance!A:G,7,0),$B$4:B653,1,0))=TRUE,VLOOKUP(A654,ishod_substance!A:G,7,0)&gt;0),VLOOKUP(A654,ishod_substance!A:G,7,0),0))</f>
        <v>#N/A</v>
      </c>
      <c r="C654" s="78" t="e">
        <f t="shared" si="50"/>
        <v>#N/A</v>
      </c>
      <c r="D654" s="61" t="e">
        <f>VLOOKUP(C654,quide!A:B,2,0)</f>
        <v>#N/A</v>
      </c>
      <c r="E654" s="62" t="e">
        <f>VLOOKUP(C654,quide!$A$1:K1648,3,0)</f>
        <v>#N/A</v>
      </c>
      <c r="F654" s="62" t="e">
        <f>VLOOKUP(C654,quide!$A$1:K1648,5,0)</f>
        <v>#N/A</v>
      </c>
      <c r="G654" s="63" t="e">
        <f t="shared" si="51"/>
        <v>#N/A</v>
      </c>
      <c r="H654" s="62">
        <f>IFERROR(VLOOKUP(B654,tbl5cc_piv!A:D,4,0),0)</f>
        <v>0</v>
      </c>
      <c r="I654" s="62">
        <f t="shared" si="52"/>
        <v>0</v>
      </c>
      <c r="J654" s="62">
        <f t="shared" si="53"/>
        <v>0</v>
      </c>
      <c r="K654" s="62">
        <f t="shared" si="54"/>
        <v>0</v>
      </c>
    </row>
    <row r="655" spans="1:11" x14ac:dyDescent="0.25">
      <c r="A655">
        <v>650</v>
      </c>
      <c r="B655" t="e">
        <f>IF(ISBLANK(A655),0,IF(AND(ISERROR(VLOOKUP(VLOOKUP(A655,ishod_substance!A:G,7,0),$B$4:B654,1,0))=TRUE,VLOOKUP(A655,ishod_substance!A:G,7,0)&gt;0),VLOOKUP(A655,ishod_substance!A:G,7,0),0))</f>
        <v>#N/A</v>
      </c>
      <c r="C655" s="78" t="e">
        <f t="shared" si="50"/>
        <v>#N/A</v>
      </c>
      <c r="D655" s="61" t="e">
        <f>VLOOKUP(C655,quide!A:B,2,0)</f>
        <v>#N/A</v>
      </c>
      <c r="E655" s="62" t="e">
        <f>VLOOKUP(C655,quide!$A$1:K1649,3,0)</f>
        <v>#N/A</v>
      </c>
      <c r="F655" s="62" t="e">
        <f>VLOOKUP(C655,quide!$A$1:K1649,5,0)</f>
        <v>#N/A</v>
      </c>
      <c r="G655" s="63" t="e">
        <f t="shared" si="51"/>
        <v>#N/A</v>
      </c>
      <c r="H655" s="62">
        <f>IFERROR(VLOOKUP(B655,tbl5cc_piv!A:D,4,0),0)</f>
        <v>0</v>
      </c>
      <c r="I655" s="62">
        <f t="shared" si="52"/>
        <v>0</v>
      </c>
      <c r="J655" s="62">
        <f t="shared" si="53"/>
        <v>0</v>
      </c>
      <c r="K655" s="62">
        <f t="shared" si="54"/>
        <v>0</v>
      </c>
    </row>
    <row r="656" spans="1:11" x14ac:dyDescent="0.25">
      <c r="A656">
        <v>651</v>
      </c>
      <c r="B656" t="e">
        <f>IF(ISBLANK(A656),0,IF(AND(ISERROR(VLOOKUP(VLOOKUP(A656,ishod_substance!A:G,7,0),$B$4:B655,1,0))=TRUE,VLOOKUP(A656,ishod_substance!A:G,7,0)&gt;0),VLOOKUP(A656,ishod_substance!A:G,7,0),0))</f>
        <v>#N/A</v>
      </c>
      <c r="C656" s="78" t="e">
        <f t="shared" si="50"/>
        <v>#N/A</v>
      </c>
      <c r="D656" s="61" t="e">
        <f>VLOOKUP(C656,quide!A:B,2,0)</f>
        <v>#N/A</v>
      </c>
      <c r="E656" s="62" t="e">
        <f>VLOOKUP(C656,quide!$A$1:K1650,3,0)</f>
        <v>#N/A</v>
      </c>
      <c r="F656" s="62" t="e">
        <f>VLOOKUP(C656,quide!$A$1:K1650,5,0)</f>
        <v>#N/A</v>
      </c>
      <c r="G656" s="63" t="e">
        <f t="shared" si="51"/>
        <v>#N/A</v>
      </c>
      <c r="H656" s="62">
        <f>IFERROR(VLOOKUP(B656,tbl5cc_piv!A:D,4,0),0)</f>
        <v>0</v>
      </c>
      <c r="I656" s="62">
        <f t="shared" si="52"/>
        <v>0</v>
      </c>
      <c r="J656" s="62">
        <f t="shared" si="53"/>
        <v>0</v>
      </c>
      <c r="K656" s="62">
        <f t="shared" si="54"/>
        <v>0</v>
      </c>
    </row>
    <row r="657" spans="1:11" x14ac:dyDescent="0.25">
      <c r="A657">
        <v>652</v>
      </c>
      <c r="B657" t="e">
        <f>IF(ISBLANK(A657),0,IF(AND(ISERROR(VLOOKUP(VLOOKUP(A657,ishod_substance!A:G,7,0),$B$4:B656,1,0))=TRUE,VLOOKUP(A657,ishod_substance!A:G,7,0)&gt;0),VLOOKUP(A657,ishod_substance!A:G,7,0),0))</f>
        <v>#N/A</v>
      </c>
      <c r="C657" s="78" t="e">
        <f t="shared" si="50"/>
        <v>#N/A</v>
      </c>
      <c r="D657" s="61" t="e">
        <f>VLOOKUP(C657,quide!A:B,2,0)</f>
        <v>#N/A</v>
      </c>
      <c r="E657" s="62" t="e">
        <f>VLOOKUP(C657,quide!$A$1:K1651,3,0)</f>
        <v>#N/A</v>
      </c>
      <c r="F657" s="62" t="e">
        <f>VLOOKUP(C657,quide!$A$1:K1651,5,0)</f>
        <v>#N/A</v>
      </c>
      <c r="G657" s="63" t="e">
        <f t="shared" si="51"/>
        <v>#N/A</v>
      </c>
      <c r="H657" s="62">
        <f>IFERROR(VLOOKUP(B657,tbl5cc_piv!A:D,4,0),0)</f>
        <v>0</v>
      </c>
      <c r="I657" s="62">
        <f t="shared" si="52"/>
        <v>0</v>
      </c>
      <c r="J657" s="62">
        <f t="shared" si="53"/>
        <v>0</v>
      </c>
      <c r="K657" s="62">
        <f t="shared" si="54"/>
        <v>0</v>
      </c>
    </row>
    <row r="658" spans="1:11" x14ac:dyDescent="0.25">
      <c r="A658">
        <v>653</v>
      </c>
      <c r="B658" t="e">
        <f>IF(ISBLANK(A658),0,IF(AND(ISERROR(VLOOKUP(VLOOKUP(A658,ishod_substance!A:G,7,0),$B$4:B657,1,0))=TRUE,VLOOKUP(A658,ishod_substance!A:G,7,0)&gt;0),VLOOKUP(A658,ishod_substance!A:G,7,0),0))</f>
        <v>#N/A</v>
      </c>
      <c r="C658" s="78" t="e">
        <f t="shared" si="50"/>
        <v>#N/A</v>
      </c>
      <c r="D658" s="61" t="e">
        <f>VLOOKUP(C658,quide!A:B,2,0)</f>
        <v>#N/A</v>
      </c>
      <c r="E658" s="62" t="e">
        <f>VLOOKUP(C658,quide!$A$1:K1652,3,0)</f>
        <v>#N/A</v>
      </c>
      <c r="F658" s="62" t="e">
        <f>VLOOKUP(C658,quide!$A$1:K1652,5,0)</f>
        <v>#N/A</v>
      </c>
      <c r="G658" s="63" t="e">
        <f t="shared" si="51"/>
        <v>#N/A</v>
      </c>
      <c r="H658" s="62">
        <f>IFERROR(VLOOKUP(B658,tbl5cc_piv!A:D,4,0),0)</f>
        <v>0</v>
      </c>
      <c r="I658" s="62">
        <f t="shared" si="52"/>
        <v>0</v>
      </c>
      <c r="J658" s="62">
        <f t="shared" si="53"/>
        <v>0</v>
      </c>
      <c r="K658" s="62">
        <f t="shared" si="54"/>
        <v>0</v>
      </c>
    </row>
    <row r="659" spans="1:11" x14ac:dyDescent="0.25">
      <c r="A659">
        <v>654</v>
      </c>
      <c r="B659" t="e">
        <f>IF(ISBLANK(A659),0,IF(AND(ISERROR(VLOOKUP(VLOOKUP(A659,ishod_substance!A:G,7,0),$B$4:B658,1,0))=TRUE,VLOOKUP(A659,ishod_substance!A:G,7,0)&gt;0),VLOOKUP(A659,ishod_substance!A:G,7,0),0))</f>
        <v>#N/A</v>
      </c>
      <c r="C659" s="78" t="e">
        <f t="shared" si="50"/>
        <v>#N/A</v>
      </c>
      <c r="D659" s="61" t="e">
        <f>VLOOKUP(C659,quide!A:B,2,0)</f>
        <v>#N/A</v>
      </c>
      <c r="E659" s="62" t="e">
        <f>VLOOKUP(C659,quide!$A$1:K1653,3,0)</f>
        <v>#N/A</v>
      </c>
      <c r="F659" s="62" t="e">
        <f>VLOOKUP(C659,quide!$A$1:K1653,5,0)</f>
        <v>#N/A</v>
      </c>
      <c r="G659" s="63" t="e">
        <f t="shared" si="51"/>
        <v>#N/A</v>
      </c>
      <c r="H659" s="62">
        <f>IFERROR(VLOOKUP(B659,tbl5cc_piv!A:D,4,0),0)</f>
        <v>0</v>
      </c>
      <c r="I659" s="62">
        <f t="shared" si="52"/>
        <v>0</v>
      </c>
      <c r="J659" s="62">
        <f t="shared" si="53"/>
        <v>0</v>
      </c>
      <c r="K659" s="62">
        <f t="shared" si="54"/>
        <v>0</v>
      </c>
    </row>
    <row r="660" spans="1:11" x14ac:dyDescent="0.25">
      <c r="A660">
        <v>655</v>
      </c>
      <c r="B660" t="e">
        <f>IF(ISBLANK(A660),0,IF(AND(ISERROR(VLOOKUP(VLOOKUP(A660,ishod_substance!A:G,7,0),$B$4:B659,1,0))=TRUE,VLOOKUP(A660,ishod_substance!A:G,7,0)&gt;0),VLOOKUP(A660,ishod_substance!A:G,7,0),0))</f>
        <v>#N/A</v>
      </c>
      <c r="C660" s="78" t="e">
        <f t="shared" si="50"/>
        <v>#N/A</v>
      </c>
      <c r="D660" s="61" t="e">
        <f>VLOOKUP(C660,quide!A:B,2,0)</f>
        <v>#N/A</v>
      </c>
      <c r="E660" s="62" t="e">
        <f>VLOOKUP(C660,quide!$A$1:K1654,3,0)</f>
        <v>#N/A</v>
      </c>
      <c r="F660" s="62" t="e">
        <f>VLOOKUP(C660,quide!$A$1:K1654,5,0)</f>
        <v>#N/A</v>
      </c>
      <c r="G660" s="63" t="e">
        <f t="shared" si="51"/>
        <v>#N/A</v>
      </c>
      <c r="H660" s="62">
        <f>IFERROR(VLOOKUP(B660,tbl5cc_piv!A:D,4,0),0)</f>
        <v>0</v>
      </c>
      <c r="I660" s="62">
        <f t="shared" si="52"/>
        <v>0</v>
      </c>
      <c r="J660" s="62">
        <f t="shared" si="53"/>
        <v>0</v>
      </c>
      <c r="K660" s="62">
        <f t="shared" si="54"/>
        <v>0</v>
      </c>
    </row>
    <row r="661" spans="1:11" x14ac:dyDescent="0.25">
      <c r="A661">
        <v>656</v>
      </c>
      <c r="B661" t="e">
        <f>IF(ISBLANK(A661),0,IF(AND(ISERROR(VLOOKUP(VLOOKUP(A661,ishod_substance!A:G,7,0),$B$4:B660,1,0))=TRUE,VLOOKUP(A661,ishod_substance!A:G,7,0)&gt;0),VLOOKUP(A661,ishod_substance!A:G,7,0),0))</f>
        <v>#N/A</v>
      </c>
      <c r="C661" s="78" t="e">
        <f t="shared" si="50"/>
        <v>#N/A</v>
      </c>
      <c r="D661" s="61" t="e">
        <f>VLOOKUP(C661,quide!A:B,2,0)</f>
        <v>#N/A</v>
      </c>
      <c r="E661" s="62" t="e">
        <f>VLOOKUP(C661,quide!$A$1:K1655,3,0)</f>
        <v>#N/A</v>
      </c>
      <c r="F661" s="62" t="e">
        <f>VLOOKUP(C661,quide!$A$1:K1655,5,0)</f>
        <v>#N/A</v>
      </c>
      <c r="G661" s="63" t="e">
        <f t="shared" si="51"/>
        <v>#N/A</v>
      </c>
      <c r="H661" s="62">
        <f>IFERROR(VLOOKUP(B661,tbl5cc_piv!A:D,4,0),0)</f>
        <v>0</v>
      </c>
      <c r="I661" s="62">
        <f t="shared" si="52"/>
        <v>0</v>
      </c>
      <c r="J661" s="62">
        <f t="shared" si="53"/>
        <v>0</v>
      </c>
      <c r="K661" s="62">
        <f t="shared" si="54"/>
        <v>0</v>
      </c>
    </row>
    <row r="662" spans="1:11" x14ac:dyDescent="0.25">
      <c r="A662">
        <v>657</v>
      </c>
      <c r="B662" t="e">
        <f>IF(ISBLANK(A662),0,IF(AND(ISERROR(VLOOKUP(VLOOKUP(A662,ishod_substance!A:G,7,0),$B$4:B661,1,0))=TRUE,VLOOKUP(A662,ishod_substance!A:G,7,0)&gt;0),VLOOKUP(A662,ishod_substance!A:G,7,0),0))</f>
        <v>#N/A</v>
      </c>
      <c r="C662" s="78" t="e">
        <f t="shared" si="50"/>
        <v>#N/A</v>
      </c>
      <c r="D662" s="61" t="e">
        <f>VLOOKUP(C662,quide!A:B,2,0)</f>
        <v>#N/A</v>
      </c>
      <c r="E662" s="62" t="e">
        <f>VLOOKUP(C662,quide!$A$1:K1656,3,0)</f>
        <v>#N/A</v>
      </c>
      <c r="F662" s="62" t="e">
        <f>VLOOKUP(C662,quide!$A$1:K1656,5,0)</f>
        <v>#N/A</v>
      </c>
      <c r="G662" s="63" t="e">
        <f t="shared" si="51"/>
        <v>#N/A</v>
      </c>
      <c r="H662" s="62">
        <f>IFERROR(VLOOKUP(B662,tbl5cc_piv!A:D,4,0),0)</f>
        <v>0</v>
      </c>
      <c r="I662" s="62">
        <f t="shared" si="52"/>
        <v>0</v>
      </c>
      <c r="J662" s="62">
        <f t="shared" si="53"/>
        <v>0</v>
      </c>
      <c r="K662" s="62">
        <f t="shared" si="54"/>
        <v>0</v>
      </c>
    </row>
    <row r="663" spans="1:11" x14ac:dyDescent="0.25">
      <c r="A663">
        <v>658</v>
      </c>
      <c r="B663" t="e">
        <f>IF(ISBLANK(A663),0,IF(AND(ISERROR(VLOOKUP(VLOOKUP(A663,ishod_substance!A:G,7,0),$B$4:B662,1,0))=TRUE,VLOOKUP(A663,ishod_substance!A:G,7,0)&gt;0),VLOOKUP(A663,ishod_substance!A:G,7,0),0))</f>
        <v>#N/A</v>
      </c>
      <c r="C663" s="78" t="e">
        <f t="shared" si="50"/>
        <v>#N/A</v>
      </c>
      <c r="D663" s="61" t="e">
        <f>VLOOKUP(C663,quide!A:B,2,0)</f>
        <v>#N/A</v>
      </c>
      <c r="E663" s="62" t="e">
        <f>VLOOKUP(C663,quide!$A$1:K1657,3,0)</f>
        <v>#N/A</v>
      </c>
      <c r="F663" s="62" t="e">
        <f>VLOOKUP(C663,quide!$A$1:K1657,5,0)</f>
        <v>#N/A</v>
      </c>
      <c r="G663" s="63" t="e">
        <f t="shared" si="51"/>
        <v>#N/A</v>
      </c>
      <c r="H663" s="62">
        <f>IFERROR(VLOOKUP(B663,tbl5cc_piv!A:D,4,0),0)</f>
        <v>0</v>
      </c>
      <c r="I663" s="62">
        <f t="shared" si="52"/>
        <v>0</v>
      </c>
      <c r="J663" s="62">
        <f t="shared" si="53"/>
        <v>0</v>
      </c>
      <c r="K663" s="62">
        <f t="shared" si="54"/>
        <v>0</v>
      </c>
    </row>
    <row r="664" spans="1:11" x14ac:dyDescent="0.25">
      <c r="A664">
        <v>659</v>
      </c>
      <c r="B664" t="e">
        <f>IF(ISBLANK(A664),0,IF(AND(ISERROR(VLOOKUP(VLOOKUP(A664,ishod_substance!A:G,7,0),$B$4:B663,1,0))=TRUE,VLOOKUP(A664,ishod_substance!A:G,7,0)&gt;0),VLOOKUP(A664,ishod_substance!A:G,7,0),0))</f>
        <v>#N/A</v>
      </c>
      <c r="C664" s="78" t="e">
        <f t="shared" si="50"/>
        <v>#N/A</v>
      </c>
      <c r="D664" s="61" t="e">
        <f>VLOOKUP(C664,quide!A:B,2,0)</f>
        <v>#N/A</v>
      </c>
      <c r="E664" s="62" t="e">
        <f>VLOOKUP(C664,quide!$A$1:K1658,3,0)</f>
        <v>#N/A</v>
      </c>
      <c r="F664" s="62" t="e">
        <f>VLOOKUP(C664,quide!$A$1:K1658,5,0)</f>
        <v>#N/A</v>
      </c>
      <c r="G664" s="63" t="e">
        <f t="shared" si="51"/>
        <v>#N/A</v>
      </c>
      <c r="H664" s="62">
        <f>IFERROR(VLOOKUP(B664,tbl5cc_piv!A:D,4,0),0)</f>
        <v>0</v>
      </c>
      <c r="I664" s="62">
        <f t="shared" si="52"/>
        <v>0</v>
      </c>
      <c r="J664" s="62">
        <f t="shared" si="53"/>
        <v>0</v>
      </c>
      <c r="K664" s="62">
        <f t="shared" si="54"/>
        <v>0</v>
      </c>
    </row>
    <row r="665" spans="1:11" x14ac:dyDescent="0.25">
      <c r="A665">
        <v>660</v>
      </c>
      <c r="B665" t="e">
        <f>IF(ISBLANK(A665),0,IF(AND(ISERROR(VLOOKUP(VLOOKUP(A665,ishod_substance!A:G,7,0),$B$4:B664,1,0))=TRUE,VLOOKUP(A665,ishod_substance!A:G,7,0)&gt;0),VLOOKUP(A665,ishod_substance!A:G,7,0),0))</f>
        <v>#N/A</v>
      </c>
      <c r="C665" s="78" t="e">
        <f t="shared" si="50"/>
        <v>#N/A</v>
      </c>
      <c r="D665" s="61" t="e">
        <f>VLOOKUP(C665,quide!A:B,2,0)</f>
        <v>#N/A</v>
      </c>
      <c r="E665" s="62" t="e">
        <f>VLOOKUP(C665,quide!$A$1:K1659,3,0)</f>
        <v>#N/A</v>
      </c>
      <c r="F665" s="62" t="e">
        <f>VLOOKUP(C665,quide!$A$1:K1659,5,0)</f>
        <v>#N/A</v>
      </c>
      <c r="G665" s="63" t="e">
        <f t="shared" si="51"/>
        <v>#N/A</v>
      </c>
      <c r="H665" s="62">
        <f>IFERROR(VLOOKUP(B665,tbl5cc_piv!A:D,4,0),0)</f>
        <v>0</v>
      </c>
      <c r="I665" s="62">
        <f t="shared" si="52"/>
        <v>0</v>
      </c>
      <c r="J665" s="62">
        <f t="shared" si="53"/>
        <v>0</v>
      </c>
      <c r="K665" s="62">
        <f t="shared" si="54"/>
        <v>0</v>
      </c>
    </row>
    <row r="666" spans="1:11" x14ac:dyDescent="0.25">
      <c r="A666">
        <v>661</v>
      </c>
      <c r="B666" t="e">
        <f>IF(ISBLANK(A666),0,IF(AND(ISERROR(VLOOKUP(VLOOKUP(A666,ishod_substance!A:G,7,0),$B$4:B665,1,0))=TRUE,VLOOKUP(A666,ishod_substance!A:G,7,0)&gt;0),VLOOKUP(A666,ishod_substance!A:G,7,0),0))</f>
        <v>#N/A</v>
      </c>
      <c r="C666" s="78" t="e">
        <f t="shared" si="50"/>
        <v>#N/A</v>
      </c>
      <c r="D666" s="61" t="e">
        <f>VLOOKUP(C666,quide!A:B,2,0)</f>
        <v>#N/A</v>
      </c>
      <c r="E666" s="62" t="e">
        <f>VLOOKUP(C666,quide!$A$1:K1660,3,0)</f>
        <v>#N/A</v>
      </c>
      <c r="F666" s="62" t="e">
        <f>VLOOKUP(C666,quide!$A$1:K1660,5,0)</f>
        <v>#N/A</v>
      </c>
      <c r="G666" s="63" t="e">
        <f t="shared" si="51"/>
        <v>#N/A</v>
      </c>
      <c r="H666" s="62">
        <f>IFERROR(VLOOKUP(B666,tbl5cc_piv!A:D,4,0),0)</f>
        <v>0</v>
      </c>
      <c r="I666" s="62">
        <f t="shared" si="52"/>
        <v>0</v>
      </c>
      <c r="J666" s="62">
        <f t="shared" si="53"/>
        <v>0</v>
      </c>
      <c r="K666" s="62">
        <f t="shared" si="54"/>
        <v>0</v>
      </c>
    </row>
    <row r="667" spans="1:11" x14ac:dyDescent="0.25">
      <c r="A667">
        <v>662</v>
      </c>
      <c r="B667" t="e">
        <f>IF(ISBLANK(A667),0,IF(AND(ISERROR(VLOOKUP(VLOOKUP(A667,ishod_substance!A:G,7,0),$B$4:B666,1,0))=TRUE,VLOOKUP(A667,ishod_substance!A:G,7,0)&gt;0),VLOOKUP(A667,ishod_substance!A:G,7,0),0))</f>
        <v>#N/A</v>
      </c>
      <c r="C667" s="78" t="e">
        <f t="shared" si="50"/>
        <v>#N/A</v>
      </c>
      <c r="D667" s="61" t="e">
        <f>VLOOKUP(C667,quide!A:B,2,0)</f>
        <v>#N/A</v>
      </c>
      <c r="E667" s="62" t="e">
        <f>VLOOKUP(C667,quide!$A$1:K1661,3,0)</f>
        <v>#N/A</v>
      </c>
      <c r="F667" s="62" t="e">
        <f>VLOOKUP(C667,quide!$A$1:K1661,5,0)</f>
        <v>#N/A</v>
      </c>
      <c r="G667" s="63" t="e">
        <f t="shared" si="51"/>
        <v>#N/A</v>
      </c>
      <c r="H667" s="62">
        <f>IFERROR(VLOOKUP(B667,tbl5cc_piv!A:D,4,0),0)</f>
        <v>0</v>
      </c>
      <c r="I667" s="62">
        <f t="shared" si="52"/>
        <v>0</v>
      </c>
      <c r="J667" s="62">
        <f t="shared" si="53"/>
        <v>0</v>
      </c>
      <c r="K667" s="62">
        <f t="shared" si="54"/>
        <v>0</v>
      </c>
    </row>
    <row r="668" spans="1:11" x14ac:dyDescent="0.25">
      <c r="A668">
        <v>663</v>
      </c>
      <c r="B668" t="e">
        <f>IF(ISBLANK(A668),0,IF(AND(ISERROR(VLOOKUP(VLOOKUP(A668,ishod_substance!A:G,7,0),$B$4:B667,1,0))=TRUE,VLOOKUP(A668,ishod_substance!A:G,7,0)&gt;0),VLOOKUP(A668,ishod_substance!A:G,7,0),0))</f>
        <v>#N/A</v>
      </c>
      <c r="C668" s="78" t="e">
        <f t="shared" si="50"/>
        <v>#N/A</v>
      </c>
      <c r="D668" s="61" t="e">
        <f>VLOOKUP(C668,quide!A:B,2,0)</f>
        <v>#N/A</v>
      </c>
      <c r="E668" s="62" t="e">
        <f>VLOOKUP(C668,quide!$A$1:K1662,3,0)</f>
        <v>#N/A</v>
      </c>
      <c r="F668" s="62" t="e">
        <f>VLOOKUP(C668,quide!$A$1:K1662,5,0)</f>
        <v>#N/A</v>
      </c>
      <c r="G668" s="63" t="e">
        <f t="shared" si="51"/>
        <v>#N/A</v>
      </c>
      <c r="H668" s="62">
        <f>IFERROR(VLOOKUP(B668,tbl5cc_piv!A:D,4,0),0)</f>
        <v>0</v>
      </c>
      <c r="I668" s="62">
        <f t="shared" si="52"/>
        <v>0</v>
      </c>
      <c r="J668" s="62">
        <f t="shared" si="53"/>
        <v>0</v>
      </c>
      <c r="K668" s="62">
        <f t="shared" si="54"/>
        <v>0</v>
      </c>
    </row>
    <row r="669" spans="1:11" x14ac:dyDescent="0.25">
      <c r="A669">
        <v>664</v>
      </c>
      <c r="B669" t="e">
        <f>IF(ISBLANK(A669),0,IF(AND(ISERROR(VLOOKUP(VLOOKUP(A669,ishod_substance!A:G,7,0),$B$4:B668,1,0))=TRUE,VLOOKUP(A669,ishod_substance!A:G,7,0)&gt;0),VLOOKUP(A669,ishod_substance!A:G,7,0),0))</f>
        <v>#N/A</v>
      </c>
      <c r="C669" s="78" t="e">
        <f t="shared" si="50"/>
        <v>#N/A</v>
      </c>
      <c r="D669" s="61" t="e">
        <f>VLOOKUP(C669,quide!A:B,2,0)</f>
        <v>#N/A</v>
      </c>
      <c r="E669" s="62" t="e">
        <f>VLOOKUP(C669,quide!$A$1:K1663,3,0)</f>
        <v>#N/A</v>
      </c>
      <c r="F669" s="62" t="e">
        <f>VLOOKUP(C669,quide!$A$1:K1663,5,0)</f>
        <v>#N/A</v>
      </c>
      <c r="G669" s="63" t="e">
        <f t="shared" si="51"/>
        <v>#N/A</v>
      </c>
      <c r="H669" s="62">
        <f>IFERROR(VLOOKUP(B669,tbl5cc_piv!A:D,4,0),0)</f>
        <v>0</v>
      </c>
      <c r="I669" s="62">
        <f t="shared" si="52"/>
        <v>0</v>
      </c>
      <c r="J669" s="62">
        <f t="shared" si="53"/>
        <v>0</v>
      </c>
      <c r="K669" s="62">
        <f t="shared" si="54"/>
        <v>0</v>
      </c>
    </row>
    <row r="670" spans="1:11" x14ac:dyDescent="0.25">
      <c r="A670">
        <v>665</v>
      </c>
      <c r="B670" t="e">
        <f>IF(ISBLANK(A670),0,IF(AND(ISERROR(VLOOKUP(VLOOKUP(A670,ishod_substance!A:G,7,0),$B$4:B669,1,0))=TRUE,VLOOKUP(A670,ishod_substance!A:G,7,0)&gt;0),VLOOKUP(A670,ishod_substance!A:G,7,0),0))</f>
        <v>#N/A</v>
      </c>
      <c r="C670" s="78" t="e">
        <f t="shared" si="50"/>
        <v>#N/A</v>
      </c>
      <c r="D670" s="61" t="e">
        <f>VLOOKUP(C670,quide!A:B,2,0)</f>
        <v>#N/A</v>
      </c>
      <c r="E670" s="62" t="e">
        <f>VLOOKUP(C670,quide!$A$1:K1664,3,0)</f>
        <v>#N/A</v>
      </c>
      <c r="F670" s="62" t="e">
        <f>VLOOKUP(C670,quide!$A$1:K1664,5,0)</f>
        <v>#N/A</v>
      </c>
      <c r="G670" s="63" t="e">
        <f t="shared" si="51"/>
        <v>#N/A</v>
      </c>
      <c r="H670" s="62">
        <f>IFERROR(VLOOKUP(B670,tbl5cc_piv!A:D,4,0),0)</f>
        <v>0</v>
      </c>
      <c r="I670" s="62">
        <f t="shared" si="52"/>
        <v>0</v>
      </c>
      <c r="J670" s="62">
        <f t="shared" si="53"/>
        <v>0</v>
      </c>
      <c r="K670" s="62">
        <f t="shared" si="54"/>
        <v>0</v>
      </c>
    </row>
    <row r="671" spans="1:11" x14ac:dyDescent="0.25">
      <c r="A671">
        <v>666</v>
      </c>
      <c r="B671" t="e">
        <f>IF(ISBLANK(A671),0,IF(AND(ISERROR(VLOOKUP(VLOOKUP(A671,ishod_substance!A:G,7,0),$B$4:B670,1,0))=TRUE,VLOOKUP(A671,ishod_substance!A:G,7,0)&gt;0),VLOOKUP(A671,ishod_substance!A:G,7,0),0))</f>
        <v>#N/A</v>
      </c>
      <c r="C671" s="78" t="e">
        <f t="shared" si="50"/>
        <v>#N/A</v>
      </c>
      <c r="D671" s="61" t="e">
        <f>VLOOKUP(C671,quide!A:B,2,0)</f>
        <v>#N/A</v>
      </c>
      <c r="E671" s="62" t="e">
        <f>VLOOKUP(C671,quide!$A$1:K1665,3,0)</f>
        <v>#N/A</v>
      </c>
      <c r="F671" s="62" t="e">
        <f>VLOOKUP(C671,quide!$A$1:K1665,5,0)</f>
        <v>#N/A</v>
      </c>
      <c r="G671" s="63" t="e">
        <f t="shared" si="51"/>
        <v>#N/A</v>
      </c>
      <c r="H671" s="62">
        <f>IFERROR(VLOOKUP(B671,tbl5cc_piv!A:D,4,0),0)</f>
        <v>0</v>
      </c>
      <c r="I671" s="62">
        <f t="shared" si="52"/>
        <v>0</v>
      </c>
      <c r="J671" s="62">
        <f t="shared" si="53"/>
        <v>0</v>
      </c>
      <c r="K671" s="62">
        <f t="shared" si="54"/>
        <v>0</v>
      </c>
    </row>
    <row r="672" spans="1:11" x14ac:dyDescent="0.25">
      <c r="A672">
        <v>667</v>
      </c>
      <c r="B672" t="e">
        <f>IF(ISBLANK(A672),0,IF(AND(ISERROR(VLOOKUP(VLOOKUP(A672,ishod_substance!A:G,7,0),$B$4:B671,1,0))=TRUE,VLOOKUP(A672,ishod_substance!A:G,7,0)&gt;0),VLOOKUP(A672,ishod_substance!A:G,7,0),0))</f>
        <v>#N/A</v>
      </c>
      <c r="C672" s="78" t="e">
        <f t="shared" si="50"/>
        <v>#N/A</v>
      </c>
      <c r="D672" s="61" t="e">
        <f>VLOOKUP(C672,quide!A:B,2,0)</f>
        <v>#N/A</v>
      </c>
      <c r="E672" s="62" t="e">
        <f>VLOOKUP(C672,quide!$A$1:K1666,3,0)</f>
        <v>#N/A</v>
      </c>
      <c r="F672" s="62" t="e">
        <f>VLOOKUP(C672,quide!$A$1:K1666,5,0)</f>
        <v>#N/A</v>
      </c>
      <c r="G672" s="63" t="e">
        <f t="shared" si="51"/>
        <v>#N/A</v>
      </c>
      <c r="H672" s="62">
        <f>IFERROR(VLOOKUP(B672,tbl5cc_piv!A:D,4,0),0)</f>
        <v>0</v>
      </c>
      <c r="I672" s="62">
        <f t="shared" si="52"/>
        <v>0</v>
      </c>
      <c r="J672" s="62">
        <f t="shared" si="53"/>
        <v>0</v>
      </c>
      <c r="K672" s="62">
        <f t="shared" si="54"/>
        <v>0</v>
      </c>
    </row>
    <row r="673" spans="1:11" x14ac:dyDescent="0.25">
      <c r="A673">
        <v>668</v>
      </c>
      <c r="B673" t="e">
        <f>IF(ISBLANK(A673),0,IF(AND(ISERROR(VLOOKUP(VLOOKUP(A673,ishod_substance!A:G,7,0),$B$4:B672,1,0))=TRUE,VLOOKUP(A673,ishod_substance!A:G,7,0)&gt;0),VLOOKUP(A673,ishod_substance!A:G,7,0),0))</f>
        <v>#N/A</v>
      </c>
      <c r="C673" s="78" t="e">
        <f t="shared" si="50"/>
        <v>#N/A</v>
      </c>
      <c r="D673" s="61" t="e">
        <f>VLOOKUP(C673,quide!A:B,2,0)</f>
        <v>#N/A</v>
      </c>
      <c r="E673" s="62" t="e">
        <f>VLOOKUP(C673,quide!$A$1:K1667,3,0)</f>
        <v>#N/A</v>
      </c>
      <c r="F673" s="62" t="e">
        <f>VLOOKUP(C673,quide!$A$1:K1667,5,0)</f>
        <v>#N/A</v>
      </c>
      <c r="G673" s="63" t="e">
        <f t="shared" si="51"/>
        <v>#N/A</v>
      </c>
      <c r="H673" s="62">
        <f>IFERROR(VLOOKUP(B673,tbl5cc_piv!A:D,4,0),0)</f>
        <v>0</v>
      </c>
      <c r="I673" s="62">
        <f t="shared" si="52"/>
        <v>0</v>
      </c>
      <c r="J673" s="62">
        <f t="shared" si="53"/>
        <v>0</v>
      </c>
      <c r="K673" s="62">
        <f t="shared" si="54"/>
        <v>0</v>
      </c>
    </row>
    <row r="674" spans="1:11" x14ac:dyDescent="0.25">
      <c r="A674">
        <v>669</v>
      </c>
      <c r="B674" t="e">
        <f>IF(ISBLANK(A674),0,IF(AND(ISERROR(VLOOKUP(VLOOKUP(A674,ishod_substance!A:G,7,0),$B$4:B673,1,0))=TRUE,VLOOKUP(A674,ishod_substance!A:G,7,0)&gt;0),VLOOKUP(A674,ishod_substance!A:G,7,0),0))</f>
        <v>#N/A</v>
      </c>
      <c r="C674" s="78" t="e">
        <f t="shared" si="50"/>
        <v>#N/A</v>
      </c>
      <c r="D674" s="61" t="e">
        <f>VLOOKUP(C674,quide!A:B,2,0)</f>
        <v>#N/A</v>
      </c>
      <c r="E674" s="62" t="e">
        <f>VLOOKUP(C674,quide!$A$1:K1668,3,0)</f>
        <v>#N/A</v>
      </c>
      <c r="F674" s="62" t="e">
        <f>VLOOKUP(C674,quide!$A$1:K1668,5,0)</f>
        <v>#N/A</v>
      </c>
      <c r="G674" s="63" t="e">
        <f t="shared" si="51"/>
        <v>#N/A</v>
      </c>
      <c r="H674" s="62">
        <f>IFERROR(VLOOKUP(B674,tbl5cc_piv!A:D,4,0),0)</f>
        <v>0</v>
      </c>
      <c r="I674" s="62">
        <f t="shared" si="52"/>
        <v>0</v>
      </c>
      <c r="J674" s="62">
        <f t="shared" si="53"/>
        <v>0</v>
      </c>
      <c r="K674" s="62">
        <f t="shared" si="54"/>
        <v>0</v>
      </c>
    </row>
    <row r="675" spans="1:11" x14ac:dyDescent="0.25">
      <c r="A675">
        <v>670</v>
      </c>
      <c r="B675" t="e">
        <f>IF(ISBLANK(A675),0,IF(AND(ISERROR(VLOOKUP(VLOOKUP(A675,ishod_substance!A:G,7,0),$B$4:B674,1,0))=TRUE,VLOOKUP(A675,ishod_substance!A:G,7,0)&gt;0),VLOOKUP(A675,ishod_substance!A:G,7,0),0))</f>
        <v>#N/A</v>
      </c>
      <c r="C675" s="78" t="e">
        <f t="shared" si="50"/>
        <v>#N/A</v>
      </c>
      <c r="D675" s="61" t="e">
        <f>VLOOKUP(C675,quide!A:B,2,0)</f>
        <v>#N/A</v>
      </c>
      <c r="E675" s="62" t="e">
        <f>VLOOKUP(C675,quide!$A$1:K1669,3,0)</f>
        <v>#N/A</v>
      </c>
      <c r="F675" s="62" t="e">
        <f>VLOOKUP(C675,quide!$A$1:K1669,5,0)</f>
        <v>#N/A</v>
      </c>
      <c r="G675" s="63" t="e">
        <f t="shared" si="51"/>
        <v>#N/A</v>
      </c>
      <c r="H675" s="62">
        <f>IFERROR(VLOOKUP(B675,tbl5cc_piv!A:D,4,0),0)</f>
        <v>0</v>
      </c>
      <c r="I675" s="62">
        <f t="shared" si="52"/>
        <v>0</v>
      </c>
      <c r="J675" s="62">
        <f t="shared" si="53"/>
        <v>0</v>
      </c>
      <c r="K675" s="62">
        <f t="shared" si="54"/>
        <v>0</v>
      </c>
    </row>
    <row r="676" spans="1:11" x14ac:dyDescent="0.25">
      <c r="A676">
        <v>671</v>
      </c>
      <c r="B676" t="e">
        <f>IF(ISBLANK(A676),0,IF(AND(ISERROR(VLOOKUP(VLOOKUP(A676,ishod_substance!A:G,7,0),$B$4:B675,1,0))=TRUE,VLOOKUP(A676,ishod_substance!A:G,7,0)&gt;0),VLOOKUP(A676,ishod_substance!A:G,7,0),0))</f>
        <v>#N/A</v>
      </c>
      <c r="C676" s="78" t="e">
        <f t="shared" si="50"/>
        <v>#N/A</v>
      </c>
      <c r="D676" s="61" t="e">
        <f>VLOOKUP(C676,quide!A:B,2,0)</f>
        <v>#N/A</v>
      </c>
      <c r="E676" s="62" t="e">
        <f>VLOOKUP(C676,quide!$A$1:K1670,3,0)</f>
        <v>#N/A</v>
      </c>
      <c r="F676" s="62" t="e">
        <f>VLOOKUP(C676,quide!$A$1:K1670,5,0)</f>
        <v>#N/A</v>
      </c>
      <c r="G676" s="63" t="e">
        <f t="shared" si="51"/>
        <v>#N/A</v>
      </c>
      <c r="H676" s="62">
        <f>IFERROR(VLOOKUP(B676,tbl5cc_piv!A:D,4,0),0)</f>
        <v>0</v>
      </c>
      <c r="I676" s="62">
        <f t="shared" si="52"/>
        <v>0</v>
      </c>
      <c r="J676" s="62">
        <f t="shared" si="53"/>
        <v>0</v>
      </c>
      <c r="K676" s="62">
        <f t="shared" si="54"/>
        <v>0</v>
      </c>
    </row>
    <row r="677" spans="1:11" x14ac:dyDescent="0.25">
      <c r="A677">
        <v>672</v>
      </c>
      <c r="B677" t="e">
        <f>IF(ISBLANK(A677),0,IF(AND(ISERROR(VLOOKUP(VLOOKUP(A677,ishod_substance!A:G,7,0),$B$4:B676,1,0))=TRUE,VLOOKUP(A677,ishod_substance!A:G,7,0)&gt;0),VLOOKUP(A677,ishod_substance!A:G,7,0),0))</f>
        <v>#N/A</v>
      </c>
      <c r="C677" s="78" t="e">
        <f t="shared" si="50"/>
        <v>#N/A</v>
      </c>
      <c r="D677" s="61" t="e">
        <f>VLOOKUP(C677,quide!A:B,2,0)</f>
        <v>#N/A</v>
      </c>
      <c r="E677" s="62" t="e">
        <f>VLOOKUP(C677,quide!$A$1:K1671,3,0)</f>
        <v>#N/A</v>
      </c>
      <c r="F677" s="62" t="e">
        <f>VLOOKUP(C677,quide!$A$1:K1671,5,0)</f>
        <v>#N/A</v>
      </c>
      <c r="G677" s="63" t="e">
        <f t="shared" si="51"/>
        <v>#N/A</v>
      </c>
      <c r="H677" s="62">
        <f>IFERROR(VLOOKUP(B677,tbl5cc_piv!A:D,4,0),0)</f>
        <v>0</v>
      </c>
      <c r="I677" s="62">
        <f t="shared" si="52"/>
        <v>0</v>
      </c>
      <c r="J677" s="62">
        <f t="shared" si="53"/>
        <v>0</v>
      </c>
      <c r="K677" s="62">
        <f t="shared" si="54"/>
        <v>0</v>
      </c>
    </row>
    <row r="678" spans="1:11" x14ac:dyDescent="0.25">
      <c r="A678">
        <v>673</v>
      </c>
      <c r="B678" t="e">
        <f>IF(ISBLANK(A678),0,IF(AND(ISERROR(VLOOKUP(VLOOKUP(A678,ishod_substance!A:G,7,0),$B$4:B677,1,0))=TRUE,VLOOKUP(A678,ishod_substance!A:G,7,0)&gt;0),VLOOKUP(A678,ishod_substance!A:G,7,0),0))</f>
        <v>#N/A</v>
      </c>
      <c r="C678" s="78" t="e">
        <f t="shared" si="50"/>
        <v>#N/A</v>
      </c>
      <c r="D678" s="61" t="e">
        <f>VLOOKUP(C678,quide!A:B,2,0)</f>
        <v>#N/A</v>
      </c>
      <c r="E678" s="62" t="e">
        <f>VLOOKUP(C678,quide!$A$1:K1672,3,0)</f>
        <v>#N/A</v>
      </c>
      <c r="F678" s="62" t="e">
        <f>VLOOKUP(C678,quide!$A$1:K1672,5,0)</f>
        <v>#N/A</v>
      </c>
      <c r="G678" s="63" t="e">
        <f t="shared" si="51"/>
        <v>#N/A</v>
      </c>
      <c r="H678" s="62">
        <f>IFERROR(VLOOKUP(B678,tbl5cc_piv!A:D,4,0),0)</f>
        <v>0</v>
      </c>
      <c r="I678" s="62">
        <f t="shared" si="52"/>
        <v>0</v>
      </c>
      <c r="J678" s="62">
        <f t="shared" si="53"/>
        <v>0</v>
      </c>
      <c r="K678" s="62">
        <f t="shared" si="54"/>
        <v>0</v>
      </c>
    </row>
    <row r="679" spans="1:11" x14ac:dyDescent="0.25">
      <c r="A679">
        <v>674</v>
      </c>
      <c r="B679" t="e">
        <f>IF(ISBLANK(A679),0,IF(AND(ISERROR(VLOOKUP(VLOOKUP(A679,ishod_substance!A:G,7,0),$B$4:B678,1,0))=TRUE,VLOOKUP(A679,ishod_substance!A:G,7,0)&gt;0),VLOOKUP(A679,ishod_substance!A:G,7,0),0))</f>
        <v>#N/A</v>
      </c>
      <c r="C679" s="78" t="e">
        <f t="shared" si="50"/>
        <v>#N/A</v>
      </c>
      <c r="D679" s="61" t="e">
        <f>VLOOKUP(C679,quide!A:B,2,0)</f>
        <v>#N/A</v>
      </c>
      <c r="E679" s="62" t="e">
        <f>VLOOKUP(C679,quide!$A$1:K1673,3,0)</f>
        <v>#N/A</v>
      </c>
      <c r="F679" s="62" t="e">
        <f>VLOOKUP(C679,quide!$A$1:K1673,5,0)</f>
        <v>#N/A</v>
      </c>
      <c r="G679" s="63" t="e">
        <f t="shared" si="51"/>
        <v>#N/A</v>
      </c>
      <c r="H679" s="62">
        <f>IFERROR(VLOOKUP(B679,tbl5cc_piv!A:D,4,0),0)</f>
        <v>0</v>
      </c>
      <c r="I679" s="62">
        <f t="shared" si="52"/>
        <v>0</v>
      </c>
      <c r="J679" s="62">
        <f t="shared" si="53"/>
        <v>0</v>
      </c>
      <c r="K679" s="62">
        <f t="shared" si="54"/>
        <v>0</v>
      </c>
    </row>
    <row r="680" spans="1:11" x14ac:dyDescent="0.25">
      <c r="A680">
        <v>675</v>
      </c>
      <c r="B680" t="e">
        <f>IF(ISBLANK(A680),0,IF(AND(ISERROR(VLOOKUP(VLOOKUP(A680,ishod_substance!A:G,7,0),$B$4:B679,1,0))=TRUE,VLOOKUP(A680,ishod_substance!A:G,7,0)&gt;0),VLOOKUP(A680,ishod_substance!A:G,7,0),0))</f>
        <v>#N/A</v>
      </c>
      <c r="C680" s="78" t="e">
        <f t="shared" si="50"/>
        <v>#N/A</v>
      </c>
      <c r="D680" s="61" t="e">
        <f>VLOOKUP(C680,quide!A:B,2,0)</f>
        <v>#N/A</v>
      </c>
      <c r="E680" s="62" t="e">
        <f>VLOOKUP(C680,quide!$A$1:K1674,3,0)</f>
        <v>#N/A</v>
      </c>
      <c r="F680" s="62" t="e">
        <f>VLOOKUP(C680,quide!$A$1:K1674,5,0)</f>
        <v>#N/A</v>
      </c>
      <c r="G680" s="63" t="e">
        <f t="shared" si="51"/>
        <v>#N/A</v>
      </c>
      <c r="H680" s="62">
        <f>IFERROR(VLOOKUP(B680,tbl5cc_piv!A:D,4,0),0)</f>
        <v>0</v>
      </c>
      <c r="I680" s="62">
        <f t="shared" si="52"/>
        <v>0</v>
      </c>
      <c r="J680" s="62">
        <f t="shared" si="53"/>
        <v>0</v>
      </c>
      <c r="K680" s="62">
        <f t="shared" si="54"/>
        <v>0</v>
      </c>
    </row>
    <row r="681" spans="1:11" x14ac:dyDescent="0.25">
      <c r="A681">
        <v>676</v>
      </c>
      <c r="B681" t="e">
        <f>IF(ISBLANK(A681),0,IF(AND(ISERROR(VLOOKUP(VLOOKUP(A681,ishod_substance!A:G,7,0),$B$4:B680,1,0))=TRUE,VLOOKUP(A681,ishod_substance!A:G,7,0)&gt;0),VLOOKUP(A681,ishod_substance!A:G,7,0),0))</f>
        <v>#N/A</v>
      </c>
      <c r="C681" s="78" t="e">
        <f t="shared" si="50"/>
        <v>#N/A</v>
      </c>
      <c r="D681" s="61" t="e">
        <f>VLOOKUP(C681,quide!A:B,2,0)</f>
        <v>#N/A</v>
      </c>
      <c r="E681" s="62" t="e">
        <f>VLOOKUP(C681,quide!$A$1:K1675,3,0)</f>
        <v>#N/A</v>
      </c>
      <c r="F681" s="62" t="e">
        <f>VLOOKUP(C681,quide!$A$1:K1675,5,0)</f>
        <v>#N/A</v>
      </c>
      <c r="G681" s="63" t="e">
        <f t="shared" si="51"/>
        <v>#N/A</v>
      </c>
      <c r="H681" s="62">
        <f>IFERROR(VLOOKUP(B681,tbl5cc_piv!A:D,4,0),0)</f>
        <v>0</v>
      </c>
      <c r="I681" s="62">
        <f t="shared" si="52"/>
        <v>0</v>
      </c>
      <c r="J681" s="62">
        <f t="shared" si="53"/>
        <v>0</v>
      </c>
      <c r="K681" s="62">
        <f t="shared" si="54"/>
        <v>0</v>
      </c>
    </row>
    <row r="682" spans="1:11" x14ac:dyDescent="0.25">
      <c r="A682">
        <v>677</v>
      </c>
      <c r="B682" t="e">
        <f>IF(ISBLANK(A682),0,IF(AND(ISERROR(VLOOKUP(VLOOKUP(A682,ishod_substance!A:G,7,0),$B$4:B681,1,0))=TRUE,VLOOKUP(A682,ishod_substance!A:G,7,0)&gt;0),VLOOKUP(A682,ishod_substance!A:G,7,0),0))</f>
        <v>#N/A</v>
      </c>
      <c r="C682" s="78" t="e">
        <f t="shared" si="50"/>
        <v>#N/A</v>
      </c>
      <c r="D682" s="61" t="e">
        <f>VLOOKUP(C682,quide!A:B,2,0)</f>
        <v>#N/A</v>
      </c>
      <c r="E682" s="62" t="e">
        <f>VLOOKUP(C682,quide!$A$1:K1676,3,0)</f>
        <v>#N/A</v>
      </c>
      <c r="F682" s="62" t="e">
        <f>VLOOKUP(C682,quide!$A$1:K1676,5,0)</f>
        <v>#N/A</v>
      </c>
      <c r="G682" s="63" t="e">
        <f t="shared" si="51"/>
        <v>#N/A</v>
      </c>
      <c r="H682" s="62">
        <f>IFERROR(VLOOKUP(B682,tbl5cc_piv!A:D,4,0),0)</f>
        <v>0</v>
      </c>
      <c r="I682" s="62">
        <f t="shared" si="52"/>
        <v>0</v>
      </c>
      <c r="J682" s="62">
        <f t="shared" si="53"/>
        <v>0</v>
      </c>
      <c r="K682" s="62">
        <f t="shared" si="54"/>
        <v>0</v>
      </c>
    </row>
    <row r="683" spans="1:11" x14ac:dyDescent="0.25">
      <c r="A683">
        <v>678</v>
      </c>
      <c r="B683" t="e">
        <f>IF(ISBLANK(A683),0,IF(AND(ISERROR(VLOOKUP(VLOOKUP(A683,ishod_substance!A:G,7,0),$B$4:B682,1,0))=TRUE,VLOOKUP(A683,ishod_substance!A:G,7,0)&gt;0),VLOOKUP(A683,ishod_substance!A:G,7,0),0))</f>
        <v>#N/A</v>
      </c>
      <c r="C683" s="78" t="e">
        <f t="shared" si="50"/>
        <v>#N/A</v>
      </c>
      <c r="D683" s="61" t="e">
        <f>VLOOKUP(C683,quide!A:B,2,0)</f>
        <v>#N/A</v>
      </c>
      <c r="E683" s="62" t="e">
        <f>VLOOKUP(C683,quide!$A$1:K1677,3,0)</f>
        <v>#N/A</v>
      </c>
      <c r="F683" s="62" t="e">
        <f>VLOOKUP(C683,quide!$A$1:K1677,5,0)</f>
        <v>#N/A</v>
      </c>
      <c r="G683" s="63" t="e">
        <f t="shared" si="51"/>
        <v>#N/A</v>
      </c>
      <c r="H683" s="62">
        <f>IFERROR(VLOOKUP(B683,tbl5cc_piv!A:D,4,0),0)</f>
        <v>0</v>
      </c>
      <c r="I683" s="62">
        <f t="shared" si="52"/>
        <v>0</v>
      </c>
      <c r="J683" s="62">
        <f t="shared" si="53"/>
        <v>0</v>
      </c>
      <c r="K683" s="62">
        <f t="shared" si="54"/>
        <v>0</v>
      </c>
    </row>
    <row r="684" spans="1:11" x14ac:dyDescent="0.25">
      <c r="A684">
        <v>679</v>
      </c>
      <c r="B684" t="e">
        <f>IF(ISBLANK(A684),0,IF(AND(ISERROR(VLOOKUP(VLOOKUP(A684,ishod_substance!A:G,7,0),$B$4:B683,1,0))=TRUE,VLOOKUP(A684,ishod_substance!A:G,7,0)&gt;0),VLOOKUP(A684,ishod_substance!A:G,7,0),0))</f>
        <v>#N/A</v>
      </c>
      <c r="C684" s="78" t="e">
        <f t="shared" si="50"/>
        <v>#N/A</v>
      </c>
      <c r="D684" s="61" t="e">
        <f>VLOOKUP(C684,quide!A:B,2,0)</f>
        <v>#N/A</v>
      </c>
      <c r="E684" s="62" t="e">
        <f>VLOOKUP(C684,quide!$A$1:K1678,3,0)</f>
        <v>#N/A</v>
      </c>
      <c r="F684" s="62" t="e">
        <f>VLOOKUP(C684,quide!$A$1:K1678,5,0)</f>
        <v>#N/A</v>
      </c>
      <c r="G684" s="63" t="e">
        <f t="shared" si="51"/>
        <v>#N/A</v>
      </c>
      <c r="H684" s="62">
        <f>IFERROR(VLOOKUP(B684,tbl5cc_piv!A:D,4,0),0)</f>
        <v>0</v>
      </c>
      <c r="I684" s="62">
        <f t="shared" si="52"/>
        <v>0</v>
      </c>
      <c r="J684" s="62">
        <f t="shared" si="53"/>
        <v>0</v>
      </c>
      <c r="K684" s="62">
        <f t="shared" si="54"/>
        <v>0</v>
      </c>
    </row>
    <row r="685" spans="1:11" x14ac:dyDescent="0.25">
      <c r="A685">
        <v>680</v>
      </c>
      <c r="B685" t="e">
        <f>IF(ISBLANK(A685),0,IF(AND(ISERROR(VLOOKUP(VLOOKUP(A685,ishod_substance!A:G,7,0),$B$4:B684,1,0))=TRUE,VLOOKUP(A685,ishod_substance!A:G,7,0)&gt;0),VLOOKUP(A685,ishod_substance!A:G,7,0),0))</f>
        <v>#N/A</v>
      </c>
      <c r="C685" s="78" t="e">
        <f t="shared" si="50"/>
        <v>#N/A</v>
      </c>
      <c r="D685" s="61" t="e">
        <f>VLOOKUP(C685,quide!A:B,2,0)</f>
        <v>#N/A</v>
      </c>
      <c r="E685" s="62" t="e">
        <f>VLOOKUP(C685,quide!$A$1:K1679,3,0)</f>
        <v>#N/A</v>
      </c>
      <c r="F685" s="62" t="e">
        <f>VLOOKUP(C685,quide!$A$1:K1679,5,0)</f>
        <v>#N/A</v>
      </c>
      <c r="G685" s="63" t="e">
        <f t="shared" si="51"/>
        <v>#N/A</v>
      </c>
      <c r="H685" s="62">
        <f>IFERROR(VLOOKUP(B685,tbl5cc_piv!A:D,4,0),0)</f>
        <v>0</v>
      </c>
      <c r="I685" s="62">
        <f t="shared" si="52"/>
        <v>0</v>
      </c>
      <c r="J685" s="62">
        <f t="shared" si="53"/>
        <v>0</v>
      </c>
      <c r="K685" s="62">
        <f t="shared" si="54"/>
        <v>0</v>
      </c>
    </row>
    <row r="686" spans="1:11" x14ac:dyDescent="0.25">
      <c r="A686">
        <v>681</v>
      </c>
      <c r="B686" t="e">
        <f>IF(ISBLANK(A686),0,IF(AND(ISERROR(VLOOKUP(VLOOKUP(A686,ishod_substance!A:G,7,0),$B$4:B685,1,0))=TRUE,VLOOKUP(A686,ishod_substance!A:G,7,0)&gt;0),VLOOKUP(A686,ishod_substance!A:G,7,0),0))</f>
        <v>#N/A</v>
      </c>
      <c r="C686" s="78" t="e">
        <f t="shared" si="50"/>
        <v>#N/A</v>
      </c>
      <c r="D686" s="61" t="e">
        <f>VLOOKUP(C686,quide!A:B,2,0)</f>
        <v>#N/A</v>
      </c>
      <c r="E686" s="62" t="e">
        <f>VLOOKUP(C686,quide!$A$1:K1680,3,0)</f>
        <v>#N/A</v>
      </c>
      <c r="F686" s="62" t="e">
        <f>VLOOKUP(C686,quide!$A$1:K1680,5,0)</f>
        <v>#N/A</v>
      </c>
      <c r="G686" s="63" t="e">
        <f t="shared" si="51"/>
        <v>#N/A</v>
      </c>
      <c r="H686" s="62">
        <f>IFERROR(VLOOKUP(B686,tbl5cc_piv!A:D,4,0),0)</f>
        <v>0</v>
      </c>
      <c r="I686" s="62">
        <f t="shared" si="52"/>
        <v>0</v>
      </c>
      <c r="J686" s="62">
        <f t="shared" si="53"/>
        <v>0</v>
      </c>
      <c r="K686" s="62">
        <f t="shared" si="54"/>
        <v>0</v>
      </c>
    </row>
    <row r="687" spans="1:11" x14ac:dyDescent="0.25">
      <c r="A687">
        <v>682</v>
      </c>
      <c r="B687" t="e">
        <f>IF(ISBLANK(A687),0,IF(AND(ISERROR(VLOOKUP(VLOOKUP(A687,ishod_substance!A:G,7,0),$B$4:B686,1,0))=TRUE,VLOOKUP(A687,ishod_substance!A:G,7,0)&gt;0),VLOOKUP(A687,ishod_substance!A:G,7,0),0))</f>
        <v>#N/A</v>
      </c>
      <c r="C687" s="78" t="e">
        <f t="shared" si="50"/>
        <v>#N/A</v>
      </c>
      <c r="D687" s="61" t="e">
        <f>VLOOKUP(C687,quide!A:B,2,0)</f>
        <v>#N/A</v>
      </c>
      <c r="E687" s="62" t="e">
        <f>VLOOKUP(C687,quide!$A$1:K1681,3,0)</f>
        <v>#N/A</v>
      </c>
      <c r="F687" s="62" t="e">
        <f>VLOOKUP(C687,quide!$A$1:K1681,5,0)</f>
        <v>#N/A</v>
      </c>
      <c r="G687" s="63" t="e">
        <f t="shared" si="51"/>
        <v>#N/A</v>
      </c>
      <c r="H687" s="62">
        <f>IFERROR(VLOOKUP(B687,tbl5cc_piv!A:D,4,0),0)</f>
        <v>0</v>
      </c>
      <c r="I687" s="62">
        <f t="shared" si="52"/>
        <v>0</v>
      </c>
      <c r="J687" s="62">
        <f t="shared" si="53"/>
        <v>0</v>
      </c>
      <c r="K687" s="62">
        <f t="shared" si="54"/>
        <v>0</v>
      </c>
    </row>
    <row r="688" spans="1:11" x14ac:dyDescent="0.25">
      <c r="A688">
        <v>683</v>
      </c>
      <c r="B688" t="e">
        <f>IF(ISBLANK(A688),0,IF(AND(ISERROR(VLOOKUP(VLOOKUP(A688,ishod_substance!A:G,7,0),$B$4:B687,1,0))=TRUE,VLOOKUP(A688,ishod_substance!A:G,7,0)&gt;0),VLOOKUP(A688,ishod_substance!A:G,7,0),0))</f>
        <v>#N/A</v>
      </c>
      <c r="C688" s="78" t="e">
        <f t="shared" si="50"/>
        <v>#N/A</v>
      </c>
      <c r="D688" s="61" t="e">
        <f>VLOOKUP(C688,quide!A:B,2,0)</f>
        <v>#N/A</v>
      </c>
      <c r="E688" s="62" t="e">
        <f>VLOOKUP(C688,quide!$A$1:K1682,3,0)</f>
        <v>#N/A</v>
      </c>
      <c r="F688" s="62" t="e">
        <f>VLOOKUP(C688,quide!$A$1:K1682,5,0)</f>
        <v>#N/A</v>
      </c>
      <c r="G688" s="63" t="e">
        <f t="shared" si="51"/>
        <v>#N/A</v>
      </c>
      <c r="H688" s="62">
        <f>IFERROR(VLOOKUP(B688,tbl5cc_piv!A:D,4,0),0)</f>
        <v>0</v>
      </c>
      <c r="I688" s="62">
        <f t="shared" si="52"/>
        <v>0</v>
      </c>
      <c r="J688" s="62">
        <f t="shared" si="53"/>
        <v>0</v>
      </c>
      <c r="K688" s="62">
        <f t="shared" si="54"/>
        <v>0</v>
      </c>
    </row>
    <row r="689" spans="1:11" x14ac:dyDescent="0.25">
      <c r="A689">
        <v>684</v>
      </c>
      <c r="B689" t="e">
        <f>IF(ISBLANK(A689),0,IF(AND(ISERROR(VLOOKUP(VLOOKUP(A689,ishod_substance!A:G,7,0),$B$4:B688,1,0))=TRUE,VLOOKUP(A689,ishod_substance!A:G,7,0)&gt;0),VLOOKUP(A689,ishod_substance!A:G,7,0),0))</f>
        <v>#N/A</v>
      </c>
      <c r="C689" s="78" t="e">
        <f t="shared" si="50"/>
        <v>#N/A</v>
      </c>
      <c r="D689" s="61" t="e">
        <f>VLOOKUP(C689,quide!A:B,2,0)</f>
        <v>#N/A</v>
      </c>
      <c r="E689" s="62" t="e">
        <f>VLOOKUP(C689,quide!$A$1:K1683,3,0)</f>
        <v>#N/A</v>
      </c>
      <c r="F689" s="62" t="e">
        <f>VLOOKUP(C689,quide!$A$1:K1683,5,0)</f>
        <v>#N/A</v>
      </c>
      <c r="G689" s="63" t="e">
        <f t="shared" si="51"/>
        <v>#N/A</v>
      </c>
      <c r="H689" s="62">
        <f>IFERROR(VLOOKUP(B689,tbl5cc_piv!A:D,4,0),0)</f>
        <v>0</v>
      </c>
      <c r="I689" s="62">
        <f t="shared" si="52"/>
        <v>0</v>
      </c>
      <c r="J689" s="62">
        <f t="shared" si="53"/>
        <v>0</v>
      </c>
      <c r="K689" s="62">
        <f t="shared" si="54"/>
        <v>0</v>
      </c>
    </row>
    <row r="690" spans="1:11" x14ac:dyDescent="0.25">
      <c r="A690">
        <v>685</v>
      </c>
      <c r="B690" t="e">
        <f>IF(ISBLANK(A690),0,IF(AND(ISERROR(VLOOKUP(VLOOKUP(A690,ishod_substance!A:G,7,0),$B$4:B689,1,0))=TRUE,VLOOKUP(A690,ishod_substance!A:G,7,0)&gt;0),VLOOKUP(A690,ishod_substance!A:G,7,0),0))</f>
        <v>#N/A</v>
      </c>
      <c r="C690" s="78" t="e">
        <f t="shared" si="50"/>
        <v>#N/A</v>
      </c>
      <c r="D690" s="61" t="e">
        <f>VLOOKUP(C690,quide!A:B,2,0)</f>
        <v>#N/A</v>
      </c>
      <c r="E690" s="62" t="e">
        <f>VLOOKUP(C690,quide!$A$1:K1684,3,0)</f>
        <v>#N/A</v>
      </c>
      <c r="F690" s="62" t="e">
        <f>VLOOKUP(C690,quide!$A$1:K1684,5,0)</f>
        <v>#N/A</v>
      </c>
      <c r="G690" s="63" t="e">
        <f t="shared" si="51"/>
        <v>#N/A</v>
      </c>
      <c r="H690" s="62">
        <f>IFERROR(VLOOKUP(B690,tbl5cc_piv!A:D,4,0),0)</f>
        <v>0</v>
      </c>
      <c r="I690" s="62">
        <f t="shared" si="52"/>
        <v>0</v>
      </c>
      <c r="J690" s="62">
        <f t="shared" si="53"/>
        <v>0</v>
      </c>
      <c r="K690" s="62">
        <f t="shared" si="54"/>
        <v>0</v>
      </c>
    </row>
    <row r="691" spans="1:11" x14ac:dyDescent="0.25">
      <c r="A691">
        <v>686</v>
      </c>
      <c r="B691" t="e">
        <f>IF(ISBLANK(A691),0,IF(AND(ISERROR(VLOOKUP(VLOOKUP(A691,ishod_substance!A:G,7,0),$B$4:B690,1,0))=TRUE,VLOOKUP(A691,ishod_substance!A:G,7,0)&gt;0),VLOOKUP(A691,ishod_substance!A:G,7,0),0))</f>
        <v>#N/A</v>
      </c>
      <c r="C691" s="78" t="e">
        <f t="shared" si="50"/>
        <v>#N/A</v>
      </c>
      <c r="D691" s="61" t="e">
        <f>VLOOKUP(C691,quide!A:B,2,0)</f>
        <v>#N/A</v>
      </c>
      <c r="E691" s="62" t="e">
        <f>VLOOKUP(C691,quide!$A$1:K1685,3,0)</f>
        <v>#N/A</v>
      </c>
      <c r="F691" s="62" t="e">
        <f>VLOOKUP(C691,quide!$A$1:K1685,5,0)</f>
        <v>#N/A</v>
      </c>
      <c r="G691" s="63" t="e">
        <f t="shared" si="51"/>
        <v>#N/A</v>
      </c>
      <c r="H691" s="62">
        <f>IFERROR(VLOOKUP(B691,tbl5cc_piv!A:D,4,0),0)</f>
        <v>0</v>
      </c>
      <c r="I691" s="62">
        <f t="shared" si="52"/>
        <v>0</v>
      </c>
      <c r="J691" s="62">
        <f t="shared" si="53"/>
        <v>0</v>
      </c>
      <c r="K691" s="62">
        <f t="shared" si="54"/>
        <v>0</v>
      </c>
    </row>
    <row r="692" spans="1:11" x14ac:dyDescent="0.25">
      <c r="A692">
        <v>687</v>
      </c>
      <c r="B692" t="e">
        <f>IF(ISBLANK(A692),0,IF(AND(ISERROR(VLOOKUP(VLOOKUP(A692,ishod_substance!A:G,7,0),$B$4:B691,1,0))=TRUE,VLOOKUP(A692,ishod_substance!A:G,7,0)&gt;0),VLOOKUP(A692,ishod_substance!A:G,7,0),0))</f>
        <v>#N/A</v>
      </c>
      <c r="C692" s="78" t="e">
        <f t="shared" si="50"/>
        <v>#N/A</v>
      </c>
      <c r="D692" s="61" t="e">
        <f>VLOOKUP(C692,quide!A:B,2,0)</f>
        <v>#N/A</v>
      </c>
      <c r="E692" s="62" t="e">
        <f>VLOOKUP(C692,quide!$A$1:K1686,3,0)</f>
        <v>#N/A</v>
      </c>
      <c r="F692" s="62" t="e">
        <f>VLOOKUP(C692,quide!$A$1:K1686,5,0)</f>
        <v>#N/A</v>
      </c>
      <c r="G692" s="63" t="e">
        <f t="shared" si="51"/>
        <v>#N/A</v>
      </c>
      <c r="H692" s="62">
        <f>IFERROR(VLOOKUP(B692,tbl5cc_piv!A:D,4,0),0)</f>
        <v>0</v>
      </c>
      <c r="I692" s="62">
        <f t="shared" si="52"/>
        <v>0</v>
      </c>
      <c r="J692" s="62">
        <f t="shared" si="53"/>
        <v>0</v>
      </c>
      <c r="K692" s="62">
        <f t="shared" si="54"/>
        <v>0</v>
      </c>
    </row>
    <row r="693" spans="1:11" x14ac:dyDescent="0.25">
      <c r="A693">
        <v>688</v>
      </c>
      <c r="B693" t="e">
        <f>IF(ISBLANK(A693),0,IF(AND(ISERROR(VLOOKUP(VLOOKUP(A693,ishod_substance!A:G,7,0),$B$4:B692,1,0))=TRUE,VLOOKUP(A693,ishod_substance!A:G,7,0)&gt;0),VLOOKUP(A693,ishod_substance!A:G,7,0),0))</f>
        <v>#N/A</v>
      </c>
      <c r="C693" s="78" t="e">
        <f t="shared" si="50"/>
        <v>#N/A</v>
      </c>
      <c r="D693" s="61" t="e">
        <f>VLOOKUP(C693,quide!A:B,2,0)</f>
        <v>#N/A</v>
      </c>
      <c r="E693" s="62" t="e">
        <f>VLOOKUP(C693,quide!$A$1:K1687,3,0)</f>
        <v>#N/A</v>
      </c>
      <c r="F693" s="62" t="e">
        <f>VLOOKUP(C693,quide!$A$1:K1687,5,0)</f>
        <v>#N/A</v>
      </c>
      <c r="G693" s="63" t="e">
        <f t="shared" si="51"/>
        <v>#N/A</v>
      </c>
      <c r="H693" s="62">
        <f>IFERROR(VLOOKUP(B693,tbl5cc_piv!A:D,4,0),0)</f>
        <v>0</v>
      </c>
      <c r="I693" s="62">
        <f t="shared" si="52"/>
        <v>0</v>
      </c>
      <c r="J693" s="62">
        <f t="shared" si="53"/>
        <v>0</v>
      </c>
      <c r="K693" s="62">
        <f t="shared" si="54"/>
        <v>0</v>
      </c>
    </row>
    <row r="694" spans="1:11" x14ac:dyDescent="0.25">
      <c r="A694">
        <v>689</v>
      </c>
      <c r="B694" t="e">
        <f>IF(ISBLANK(A694),0,IF(AND(ISERROR(VLOOKUP(VLOOKUP(A694,ishod_substance!A:G,7,0),$B$4:B693,1,0))=TRUE,VLOOKUP(A694,ishod_substance!A:G,7,0)&gt;0),VLOOKUP(A694,ishod_substance!A:G,7,0),0))</f>
        <v>#N/A</v>
      </c>
      <c r="C694" s="78" t="e">
        <f t="shared" si="50"/>
        <v>#N/A</v>
      </c>
      <c r="D694" s="61" t="e">
        <f>VLOOKUP(C694,quide!A:B,2,0)</f>
        <v>#N/A</v>
      </c>
      <c r="E694" s="62" t="e">
        <f>VLOOKUP(C694,quide!$A$1:K1688,3,0)</f>
        <v>#N/A</v>
      </c>
      <c r="F694" s="62" t="e">
        <f>VLOOKUP(C694,quide!$A$1:K1688,5,0)</f>
        <v>#N/A</v>
      </c>
      <c r="G694" s="63" t="e">
        <f t="shared" si="51"/>
        <v>#N/A</v>
      </c>
      <c r="H694" s="62">
        <f>IFERROR(VLOOKUP(B694,tbl5cc_piv!A:D,4,0),0)</f>
        <v>0</v>
      </c>
      <c r="I694" s="62">
        <f t="shared" si="52"/>
        <v>0</v>
      </c>
      <c r="J694" s="62">
        <f t="shared" si="53"/>
        <v>0</v>
      </c>
      <c r="K694" s="62">
        <f t="shared" si="54"/>
        <v>0</v>
      </c>
    </row>
    <row r="695" spans="1:11" x14ac:dyDescent="0.25">
      <c r="A695">
        <v>690</v>
      </c>
      <c r="B695" t="e">
        <f>IF(ISBLANK(A695),0,IF(AND(ISERROR(VLOOKUP(VLOOKUP(A695,ishod_substance!A:G,7,0),$B$4:B694,1,0))=TRUE,VLOOKUP(A695,ishod_substance!A:G,7,0)&gt;0),VLOOKUP(A695,ishod_substance!A:G,7,0),0))</f>
        <v>#N/A</v>
      </c>
      <c r="C695" s="78" t="e">
        <f t="shared" si="50"/>
        <v>#N/A</v>
      </c>
      <c r="D695" s="61" t="e">
        <f>VLOOKUP(C695,quide!A:B,2,0)</f>
        <v>#N/A</v>
      </c>
      <c r="E695" s="62" t="e">
        <f>VLOOKUP(C695,quide!$A$1:K1689,3,0)</f>
        <v>#N/A</v>
      </c>
      <c r="F695" s="62" t="e">
        <f>VLOOKUP(C695,quide!$A$1:K1689,5,0)</f>
        <v>#N/A</v>
      </c>
      <c r="G695" s="63" t="e">
        <f t="shared" si="51"/>
        <v>#N/A</v>
      </c>
      <c r="H695" s="62">
        <f>IFERROR(VLOOKUP(B695,tbl5cc_piv!A:D,4,0),0)</f>
        <v>0</v>
      </c>
      <c r="I695" s="62">
        <f t="shared" si="52"/>
        <v>0</v>
      </c>
      <c r="J695" s="62">
        <f t="shared" si="53"/>
        <v>0</v>
      </c>
      <c r="K695" s="62">
        <f t="shared" si="54"/>
        <v>0</v>
      </c>
    </row>
    <row r="696" spans="1:11" x14ac:dyDescent="0.25">
      <c r="A696">
        <v>691</v>
      </c>
      <c r="B696" t="e">
        <f>IF(ISBLANK(A696),0,IF(AND(ISERROR(VLOOKUP(VLOOKUP(A696,ishod_substance!A:G,7,0),$B$4:B695,1,0))=TRUE,VLOOKUP(A696,ishod_substance!A:G,7,0)&gt;0),VLOOKUP(A696,ishod_substance!A:G,7,0),0))</f>
        <v>#N/A</v>
      </c>
      <c r="C696" s="78" t="e">
        <f t="shared" si="50"/>
        <v>#N/A</v>
      </c>
      <c r="D696" s="61" t="e">
        <f>VLOOKUP(C696,quide!A:B,2,0)</f>
        <v>#N/A</v>
      </c>
      <c r="E696" s="62" t="e">
        <f>VLOOKUP(C696,quide!$A$1:K1690,3,0)</f>
        <v>#N/A</v>
      </c>
      <c r="F696" s="62" t="e">
        <f>VLOOKUP(C696,quide!$A$1:K1690,5,0)</f>
        <v>#N/A</v>
      </c>
      <c r="G696" s="63" t="e">
        <f t="shared" si="51"/>
        <v>#N/A</v>
      </c>
      <c r="H696" s="62">
        <f>IFERROR(VLOOKUP(B696,tbl5cc_piv!A:D,4,0),0)</f>
        <v>0</v>
      </c>
      <c r="I696" s="62">
        <f t="shared" si="52"/>
        <v>0</v>
      </c>
      <c r="J696" s="62">
        <f t="shared" si="53"/>
        <v>0</v>
      </c>
      <c r="K696" s="62">
        <f t="shared" si="54"/>
        <v>0</v>
      </c>
    </row>
    <row r="697" spans="1:11" x14ac:dyDescent="0.25">
      <c r="A697">
        <v>692</v>
      </c>
      <c r="B697" t="e">
        <f>IF(ISBLANK(A697),0,IF(AND(ISERROR(VLOOKUP(VLOOKUP(A697,ishod_substance!A:G,7,0),$B$4:B696,1,0))=TRUE,VLOOKUP(A697,ishod_substance!A:G,7,0)&gt;0),VLOOKUP(A697,ishod_substance!A:G,7,0),0))</f>
        <v>#N/A</v>
      </c>
      <c r="C697" s="78" t="e">
        <f t="shared" si="50"/>
        <v>#N/A</v>
      </c>
      <c r="D697" s="61" t="e">
        <f>VLOOKUP(C697,quide!A:B,2,0)</f>
        <v>#N/A</v>
      </c>
      <c r="E697" s="62" t="e">
        <f>VLOOKUP(C697,quide!$A$1:K1691,3,0)</f>
        <v>#N/A</v>
      </c>
      <c r="F697" s="62" t="e">
        <f>VLOOKUP(C697,quide!$A$1:K1691,5,0)</f>
        <v>#N/A</v>
      </c>
      <c r="G697" s="63" t="e">
        <f t="shared" si="51"/>
        <v>#N/A</v>
      </c>
      <c r="H697" s="62">
        <f>IFERROR(VLOOKUP(B697,tbl5cc_piv!A:D,4,0),0)</f>
        <v>0</v>
      </c>
      <c r="I697" s="62">
        <f t="shared" si="52"/>
        <v>0</v>
      </c>
      <c r="J697" s="62">
        <f t="shared" si="53"/>
        <v>0</v>
      </c>
      <c r="K697" s="62">
        <f t="shared" si="54"/>
        <v>0</v>
      </c>
    </row>
    <row r="698" spans="1:11" x14ac:dyDescent="0.25">
      <c r="A698">
        <v>693</v>
      </c>
      <c r="B698" t="e">
        <f>IF(ISBLANK(A698),0,IF(AND(ISERROR(VLOOKUP(VLOOKUP(A698,ishod_substance!A:G,7,0),$B$4:B697,1,0))=TRUE,VLOOKUP(A698,ishod_substance!A:G,7,0)&gt;0),VLOOKUP(A698,ishod_substance!A:G,7,0),0))</f>
        <v>#N/A</v>
      </c>
      <c r="C698" s="78" t="e">
        <f t="shared" si="50"/>
        <v>#N/A</v>
      </c>
      <c r="D698" s="61" t="e">
        <f>VLOOKUP(C698,quide!A:B,2,0)</f>
        <v>#N/A</v>
      </c>
      <c r="E698" s="62" t="e">
        <f>VLOOKUP(C698,quide!$A$1:K1692,3,0)</f>
        <v>#N/A</v>
      </c>
      <c r="F698" s="62" t="e">
        <f>VLOOKUP(C698,quide!$A$1:K1692,5,0)</f>
        <v>#N/A</v>
      </c>
      <c r="G698" s="63" t="e">
        <f t="shared" si="51"/>
        <v>#N/A</v>
      </c>
      <c r="H698" s="62">
        <f>IFERROR(VLOOKUP(B698,tbl5cc_piv!A:D,4,0),0)</f>
        <v>0</v>
      </c>
      <c r="I698" s="62">
        <f t="shared" si="52"/>
        <v>0</v>
      </c>
      <c r="J698" s="62">
        <f t="shared" si="53"/>
        <v>0</v>
      </c>
      <c r="K698" s="62">
        <f t="shared" si="54"/>
        <v>0</v>
      </c>
    </row>
    <row r="699" spans="1:11" x14ac:dyDescent="0.25">
      <c r="A699">
        <v>694</v>
      </c>
      <c r="B699" t="e">
        <f>IF(ISBLANK(A699),0,IF(AND(ISERROR(VLOOKUP(VLOOKUP(A699,ishod_substance!A:G,7,0),$B$4:B698,1,0))=TRUE,VLOOKUP(A699,ishod_substance!A:G,7,0)&gt;0),VLOOKUP(A699,ishod_substance!A:G,7,0),0))</f>
        <v>#N/A</v>
      </c>
      <c r="C699" s="78" t="e">
        <f t="shared" si="50"/>
        <v>#N/A</v>
      </c>
      <c r="D699" s="61" t="e">
        <f>VLOOKUP(C699,quide!A:B,2,0)</f>
        <v>#N/A</v>
      </c>
      <c r="E699" s="62" t="e">
        <f>VLOOKUP(C699,quide!$A$1:K1693,3,0)</f>
        <v>#N/A</v>
      </c>
      <c r="F699" s="62" t="e">
        <f>VLOOKUP(C699,quide!$A$1:K1693,5,0)</f>
        <v>#N/A</v>
      </c>
      <c r="G699" s="63" t="e">
        <f t="shared" si="51"/>
        <v>#N/A</v>
      </c>
      <c r="H699" s="62">
        <f>IFERROR(VLOOKUP(B699,tbl5cc_piv!A:D,4,0),0)</f>
        <v>0</v>
      </c>
      <c r="I699" s="62">
        <f t="shared" si="52"/>
        <v>0</v>
      </c>
      <c r="J699" s="62">
        <f t="shared" si="53"/>
        <v>0</v>
      </c>
      <c r="K699" s="62">
        <f t="shared" si="54"/>
        <v>0</v>
      </c>
    </row>
    <row r="700" spans="1:11" x14ac:dyDescent="0.25">
      <c r="A700">
        <v>695</v>
      </c>
      <c r="B700" t="e">
        <f>IF(ISBLANK(A700),0,IF(AND(ISERROR(VLOOKUP(VLOOKUP(A700,ishod_substance!A:G,7,0),$B$4:B699,1,0))=TRUE,VLOOKUP(A700,ishod_substance!A:G,7,0)&gt;0),VLOOKUP(A700,ishod_substance!A:G,7,0),0))</f>
        <v>#N/A</v>
      </c>
      <c r="C700" s="78" t="e">
        <f t="shared" si="50"/>
        <v>#N/A</v>
      </c>
      <c r="D700" s="61" t="e">
        <f>VLOOKUP(C700,quide!A:B,2,0)</f>
        <v>#N/A</v>
      </c>
      <c r="E700" s="62" t="e">
        <f>VLOOKUP(C700,quide!$A$1:K1694,3,0)</f>
        <v>#N/A</v>
      </c>
      <c r="F700" s="62" t="e">
        <f>VLOOKUP(C700,quide!$A$1:K1694,5,0)</f>
        <v>#N/A</v>
      </c>
      <c r="G700" s="63" t="e">
        <f t="shared" si="51"/>
        <v>#N/A</v>
      </c>
      <c r="H700" s="62">
        <f>IFERROR(VLOOKUP(B700,tbl5cc_piv!A:D,4,0),0)</f>
        <v>0</v>
      </c>
      <c r="I700" s="62">
        <f t="shared" si="52"/>
        <v>0</v>
      </c>
      <c r="J700" s="62">
        <f t="shared" si="53"/>
        <v>0</v>
      </c>
      <c r="K700" s="62">
        <f t="shared" si="54"/>
        <v>0</v>
      </c>
    </row>
    <row r="701" spans="1:11" x14ac:dyDescent="0.25">
      <c r="A701">
        <v>696</v>
      </c>
      <c r="B701" t="e">
        <f>IF(ISBLANK(A701),0,IF(AND(ISERROR(VLOOKUP(VLOOKUP(A701,ishod_substance!A:G,7,0),$B$4:B700,1,0))=TRUE,VLOOKUP(A701,ishod_substance!A:G,7,0)&gt;0),VLOOKUP(A701,ishod_substance!A:G,7,0),0))</f>
        <v>#N/A</v>
      </c>
      <c r="C701" s="78" t="e">
        <f t="shared" si="50"/>
        <v>#N/A</v>
      </c>
      <c r="D701" s="61" t="e">
        <f>VLOOKUP(C701,quide!A:B,2,0)</f>
        <v>#N/A</v>
      </c>
      <c r="E701" s="62" t="e">
        <f>VLOOKUP(C701,quide!$A$1:K1695,3,0)</f>
        <v>#N/A</v>
      </c>
      <c r="F701" s="62" t="e">
        <f>VLOOKUP(C701,quide!$A$1:K1695,5,0)</f>
        <v>#N/A</v>
      </c>
      <c r="G701" s="63" t="e">
        <f t="shared" si="51"/>
        <v>#N/A</v>
      </c>
      <c r="H701" s="62">
        <f>IFERROR(VLOOKUP(B701,tbl5cc_piv!A:D,4,0),0)</f>
        <v>0</v>
      </c>
      <c r="I701" s="62">
        <f t="shared" si="52"/>
        <v>0</v>
      </c>
      <c r="J701" s="62">
        <f t="shared" si="53"/>
        <v>0</v>
      </c>
      <c r="K701" s="62">
        <f t="shared" si="54"/>
        <v>0</v>
      </c>
    </row>
    <row r="702" spans="1:11" x14ac:dyDescent="0.25">
      <c r="A702">
        <v>697</v>
      </c>
      <c r="B702" t="e">
        <f>IF(ISBLANK(A702),0,IF(AND(ISERROR(VLOOKUP(VLOOKUP(A702,ishod_substance!A:G,7,0),$B$4:B701,1,0))=TRUE,VLOOKUP(A702,ishod_substance!A:G,7,0)&gt;0),VLOOKUP(A702,ishod_substance!A:G,7,0),0))</f>
        <v>#N/A</v>
      </c>
      <c r="C702" s="78" t="e">
        <f t="shared" si="50"/>
        <v>#N/A</v>
      </c>
      <c r="D702" s="61" t="e">
        <f>VLOOKUP(C702,quide!A:B,2,0)</f>
        <v>#N/A</v>
      </c>
      <c r="E702" s="62" t="e">
        <f>VLOOKUP(C702,quide!$A$1:K1696,3,0)</f>
        <v>#N/A</v>
      </c>
      <c r="F702" s="62" t="e">
        <f>VLOOKUP(C702,quide!$A$1:K1696,5,0)</f>
        <v>#N/A</v>
      </c>
      <c r="G702" s="63" t="e">
        <f t="shared" si="51"/>
        <v>#N/A</v>
      </c>
      <c r="H702" s="62">
        <f>IFERROR(VLOOKUP(B702,tbl5cc_piv!A:D,4,0),0)</f>
        <v>0</v>
      </c>
      <c r="I702" s="62">
        <f t="shared" si="52"/>
        <v>0</v>
      </c>
      <c r="J702" s="62">
        <f t="shared" si="53"/>
        <v>0</v>
      </c>
      <c r="K702" s="62">
        <f t="shared" si="54"/>
        <v>0</v>
      </c>
    </row>
    <row r="703" spans="1:11" x14ac:dyDescent="0.25">
      <c r="A703">
        <v>698</v>
      </c>
      <c r="B703" t="e">
        <f>IF(ISBLANK(A703),0,IF(AND(ISERROR(VLOOKUP(VLOOKUP(A703,ishod_substance!A:G,7,0),$B$4:B702,1,0))=TRUE,VLOOKUP(A703,ishod_substance!A:G,7,0)&gt;0),VLOOKUP(A703,ishod_substance!A:G,7,0),0))</f>
        <v>#N/A</v>
      </c>
      <c r="C703" s="78" t="e">
        <f t="shared" si="50"/>
        <v>#N/A</v>
      </c>
      <c r="D703" s="61" t="e">
        <f>VLOOKUP(C703,quide!A:B,2,0)</f>
        <v>#N/A</v>
      </c>
      <c r="E703" s="62" t="e">
        <f>VLOOKUP(C703,quide!$A$1:K1697,3,0)</f>
        <v>#N/A</v>
      </c>
      <c r="F703" s="62" t="e">
        <f>VLOOKUP(C703,quide!$A$1:K1697,5,0)</f>
        <v>#N/A</v>
      </c>
      <c r="G703" s="63" t="e">
        <f t="shared" si="51"/>
        <v>#N/A</v>
      </c>
      <c r="H703" s="62">
        <f>IFERROR(VLOOKUP(B703,tbl5cc_piv!A:D,4,0),0)</f>
        <v>0</v>
      </c>
      <c r="I703" s="62">
        <f t="shared" si="52"/>
        <v>0</v>
      </c>
      <c r="J703" s="62">
        <f t="shared" si="53"/>
        <v>0</v>
      </c>
      <c r="K703" s="62">
        <f t="shared" si="54"/>
        <v>0</v>
      </c>
    </row>
    <row r="704" spans="1:11" x14ac:dyDescent="0.25">
      <c r="A704">
        <v>699</v>
      </c>
      <c r="B704" t="e">
        <f>IF(ISBLANK(A704),0,IF(AND(ISERROR(VLOOKUP(VLOOKUP(A704,ishod_substance!A:G,7,0),$B$4:B703,1,0))=TRUE,VLOOKUP(A704,ishod_substance!A:G,7,0)&gt;0),VLOOKUP(A704,ishod_substance!A:G,7,0),0))</f>
        <v>#N/A</v>
      </c>
      <c r="C704" s="78" t="e">
        <f t="shared" si="50"/>
        <v>#N/A</v>
      </c>
      <c r="D704" s="61" t="e">
        <f>VLOOKUP(C704,quide!A:B,2,0)</f>
        <v>#N/A</v>
      </c>
      <c r="E704" s="62" t="e">
        <f>VLOOKUP(C704,quide!$A$1:K1698,3,0)</f>
        <v>#N/A</v>
      </c>
      <c r="F704" s="62" t="e">
        <f>VLOOKUP(C704,quide!$A$1:K1698,5,0)</f>
        <v>#N/A</v>
      </c>
      <c r="G704" s="63" t="e">
        <f t="shared" si="51"/>
        <v>#N/A</v>
      </c>
      <c r="H704" s="62">
        <f>IFERROR(VLOOKUP(B704,tbl5cc_piv!A:D,4,0),0)</f>
        <v>0</v>
      </c>
      <c r="I704" s="62">
        <f t="shared" si="52"/>
        <v>0</v>
      </c>
      <c r="J704" s="62">
        <f t="shared" si="53"/>
        <v>0</v>
      </c>
      <c r="K704" s="62">
        <f t="shared" si="54"/>
        <v>0</v>
      </c>
    </row>
    <row r="705" spans="1:11" x14ac:dyDescent="0.25">
      <c r="A705">
        <v>700</v>
      </c>
      <c r="B705" t="e">
        <f>IF(ISBLANK(A705),0,IF(AND(ISERROR(VLOOKUP(VLOOKUP(A705,ishod_substance!A:G,7,0),$B$4:B704,1,0))=TRUE,VLOOKUP(A705,ishod_substance!A:G,7,0)&gt;0),VLOOKUP(A705,ishod_substance!A:G,7,0),0))</f>
        <v>#N/A</v>
      </c>
      <c r="C705" s="78" t="e">
        <f t="shared" si="50"/>
        <v>#N/A</v>
      </c>
      <c r="D705" s="61" t="e">
        <f>VLOOKUP(C705,quide!A:B,2,0)</f>
        <v>#N/A</v>
      </c>
      <c r="E705" s="62" t="e">
        <f>VLOOKUP(C705,quide!$A$1:K1699,3,0)</f>
        <v>#N/A</v>
      </c>
      <c r="F705" s="62" t="e">
        <f>VLOOKUP(C705,quide!$A$1:K1699,5,0)</f>
        <v>#N/A</v>
      </c>
      <c r="G705" s="63" t="e">
        <f t="shared" si="51"/>
        <v>#N/A</v>
      </c>
      <c r="H705" s="62">
        <f>IFERROR(VLOOKUP(B705,tbl5cc_piv!A:D,4,0),0)</f>
        <v>0</v>
      </c>
      <c r="I705" s="62">
        <f t="shared" si="52"/>
        <v>0</v>
      </c>
      <c r="J705" s="62">
        <f t="shared" si="53"/>
        <v>0</v>
      </c>
      <c r="K705" s="62">
        <f t="shared" si="54"/>
        <v>0</v>
      </c>
    </row>
    <row r="706" spans="1:11" x14ac:dyDescent="0.25">
      <c r="A706">
        <v>701</v>
      </c>
      <c r="B706" t="e">
        <f>IF(ISBLANK(A706),0,IF(AND(ISERROR(VLOOKUP(VLOOKUP(A706,ishod_substance!A:G,7,0),$B$4:B705,1,0))=TRUE,VLOOKUP(A706,ishod_substance!A:G,7,0)&gt;0),VLOOKUP(A706,ishod_substance!A:G,7,0),0))</f>
        <v>#N/A</v>
      </c>
      <c r="C706" s="78" t="e">
        <f t="shared" si="50"/>
        <v>#N/A</v>
      </c>
      <c r="D706" s="61" t="e">
        <f>VLOOKUP(C706,quide!A:B,2,0)</f>
        <v>#N/A</v>
      </c>
      <c r="E706" s="62" t="e">
        <f>VLOOKUP(C706,quide!$A$1:K1700,3,0)</f>
        <v>#N/A</v>
      </c>
      <c r="F706" s="62" t="e">
        <f>VLOOKUP(C706,quide!$A$1:K1700,5,0)</f>
        <v>#N/A</v>
      </c>
      <c r="G706" s="63" t="e">
        <f t="shared" si="51"/>
        <v>#N/A</v>
      </c>
      <c r="H706" s="62">
        <f>IFERROR(VLOOKUP(B706,tbl5cc_piv!A:D,4,0),0)</f>
        <v>0</v>
      </c>
      <c r="I706" s="62">
        <f t="shared" si="52"/>
        <v>0</v>
      </c>
      <c r="J706" s="62">
        <f t="shared" si="53"/>
        <v>0</v>
      </c>
      <c r="K706" s="62">
        <f t="shared" si="54"/>
        <v>0</v>
      </c>
    </row>
    <row r="707" spans="1:11" x14ac:dyDescent="0.25">
      <c r="A707">
        <v>702</v>
      </c>
      <c r="B707" t="e">
        <f>IF(ISBLANK(A707),0,IF(AND(ISERROR(VLOOKUP(VLOOKUP(A707,ishod_substance!A:G,7,0),$B$4:B706,1,0))=TRUE,VLOOKUP(A707,ishod_substance!A:G,7,0)&gt;0),VLOOKUP(A707,ishod_substance!A:G,7,0),0))</f>
        <v>#N/A</v>
      </c>
      <c r="C707" s="78" t="e">
        <f t="shared" si="50"/>
        <v>#N/A</v>
      </c>
      <c r="D707" s="61" t="e">
        <f>VLOOKUP(C707,quide!A:B,2,0)</f>
        <v>#N/A</v>
      </c>
      <c r="E707" s="62" t="e">
        <f>VLOOKUP(C707,quide!$A$1:K1701,3,0)</f>
        <v>#N/A</v>
      </c>
      <c r="F707" s="62" t="e">
        <f>VLOOKUP(C707,quide!$A$1:K1701,5,0)</f>
        <v>#N/A</v>
      </c>
      <c r="G707" s="63" t="e">
        <f t="shared" si="51"/>
        <v>#N/A</v>
      </c>
      <c r="H707" s="62">
        <f>IFERROR(VLOOKUP(B707,tbl5cc_piv!A:D,4,0),0)</f>
        <v>0</v>
      </c>
      <c r="I707" s="62">
        <f t="shared" si="52"/>
        <v>0</v>
      </c>
      <c r="J707" s="62">
        <f t="shared" si="53"/>
        <v>0</v>
      </c>
      <c r="K707" s="62">
        <f t="shared" si="54"/>
        <v>0</v>
      </c>
    </row>
    <row r="708" spans="1:11" x14ac:dyDescent="0.25">
      <c r="A708">
        <v>703</v>
      </c>
      <c r="B708" t="e">
        <f>IF(ISBLANK(A708),0,IF(AND(ISERROR(VLOOKUP(VLOOKUP(A708,ishod_substance!A:G,7,0),$B$4:B707,1,0))=TRUE,VLOOKUP(A708,ishod_substance!A:G,7,0)&gt;0),VLOOKUP(A708,ishod_substance!A:G,7,0),0))</f>
        <v>#N/A</v>
      </c>
      <c r="C708" s="78" t="e">
        <f t="shared" si="50"/>
        <v>#N/A</v>
      </c>
      <c r="D708" s="61" t="e">
        <f>VLOOKUP(C708,quide!A:B,2,0)</f>
        <v>#N/A</v>
      </c>
      <c r="E708" s="62" t="e">
        <f>VLOOKUP(C708,quide!$A$1:K1702,3,0)</f>
        <v>#N/A</v>
      </c>
      <c r="F708" s="62" t="e">
        <f>VLOOKUP(C708,quide!$A$1:K1702,5,0)</f>
        <v>#N/A</v>
      </c>
      <c r="G708" s="63" t="e">
        <f t="shared" si="51"/>
        <v>#N/A</v>
      </c>
      <c r="H708" s="62">
        <f>IFERROR(VLOOKUP(B708,tbl5cc_piv!A:D,4,0),0)</f>
        <v>0</v>
      </c>
      <c r="I708" s="62">
        <f t="shared" si="52"/>
        <v>0</v>
      </c>
      <c r="J708" s="62">
        <f t="shared" si="53"/>
        <v>0</v>
      </c>
      <c r="K708" s="62">
        <f t="shared" si="54"/>
        <v>0</v>
      </c>
    </row>
    <row r="709" spans="1:11" x14ac:dyDescent="0.25">
      <c r="A709">
        <v>704</v>
      </c>
      <c r="B709" t="e">
        <f>IF(ISBLANK(A709),0,IF(AND(ISERROR(VLOOKUP(VLOOKUP(A709,ishod_substance!A:G,7,0),$B$4:B708,1,0))=TRUE,VLOOKUP(A709,ishod_substance!A:G,7,0)&gt;0),VLOOKUP(A709,ishod_substance!A:G,7,0),0))</f>
        <v>#N/A</v>
      </c>
      <c r="C709" s="78" t="e">
        <f t="shared" si="50"/>
        <v>#N/A</v>
      </c>
      <c r="D709" s="61" t="e">
        <f>VLOOKUP(C709,quide!A:B,2,0)</f>
        <v>#N/A</v>
      </c>
      <c r="E709" s="62" t="e">
        <f>VLOOKUP(C709,quide!$A$1:K1703,3,0)</f>
        <v>#N/A</v>
      </c>
      <c r="F709" s="62" t="e">
        <f>VLOOKUP(C709,quide!$A$1:K1703,5,0)</f>
        <v>#N/A</v>
      </c>
      <c r="G709" s="63" t="e">
        <f t="shared" si="51"/>
        <v>#N/A</v>
      </c>
      <c r="H709" s="62">
        <f>IFERROR(VLOOKUP(B709,tbl5cc_piv!A:D,4,0),0)</f>
        <v>0</v>
      </c>
      <c r="I709" s="62">
        <f t="shared" si="52"/>
        <v>0</v>
      </c>
      <c r="J709" s="62">
        <f t="shared" si="53"/>
        <v>0</v>
      </c>
      <c r="K709" s="62">
        <f t="shared" si="54"/>
        <v>0</v>
      </c>
    </row>
    <row r="710" spans="1:11" x14ac:dyDescent="0.25">
      <c r="A710">
        <v>705</v>
      </c>
      <c r="B710" t="e">
        <f>IF(ISBLANK(A710),0,IF(AND(ISERROR(VLOOKUP(VLOOKUP(A710,ishod_substance!A:G,7,0),$B$4:B709,1,0))=TRUE,VLOOKUP(A710,ishod_substance!A:G,7,0)&gt;0),VLOOKUP(A710,ishod_substance!A:G,7,0),0))</f>
        <v>#N/A</v>
      </c>
      <c r="C710" s="78" t="e">
        <f t="shared" si="50"/>
        <v>#N/A</v>
      </c>
      <c r="D710" s="61" t="e">
        <f>VLOOKUP(C710,quide!A:B,2,0)</f>
        <v>#N/A</v>
      </c>
      <c r="E710" s="62" t="e">
        <f>VLOOKUP(C710,quide!$A$1:K1704,3,0)</f>
        <v>#N/A</v>
      </c>
      <c r="F710" s="62" t="e">
        <f>VLOOKUP(C710,quide!$A$1:K1704,5,0)</f>
        <v>#N/A</v>
      </c>
      <c r="G710" s="63" t="e">
        <f t="shared" si="51"/>
        <v>#N/A</v>
      </c>
      <c r="H710" s="62">
        <f>IFERROR(VLOOKUP(B710,tbl5cc_piv!A:D,4,0),0)</f>
        <v>0</v>
      </c>
      <c r="I710" s="62">
        <f t="shared" si="52"/>
        <v>0</v>
      </c>
      <c r="J710" s="62">
        <f t="shared" si="53"/>
        <v>0</v>
      </c>
      <c r="K710" s="62">
        <f t="shared" si="54"/>
        <v>0</v>
      </c>
    </row>
    <row r="711" spans="1:11" x14ac:dyDescent="0.25">
      <c r="A711">
        <v>706</v>
      </c>
      <c r="B711" t="e">
        <f>IF(ISBLANK(A711),0,IF(AND(ISERROR(VLOOKUP(VLOOKUP(A711,ishod_substance!A:G,7,0),$B$4:B710,1,0))=TRUE,VLOOKUP(A711,ishod_substance!A:G,7,0)&gt;0),VLOOKUP(A711,ishod_substance!A:G,7,0),0))</f>
        <v>#N/A</v>
      </c>
      <c r="C711" s="78" t="e">
        <f t="shared" ref="C711:C774" si="55">B711</f>
        <v>#N/A</v>
      </c>
      <c r="D711" s="61" t="e">
        <f>VLOOKUP(C711,quide!A:B,2,0)</f>
        <v>#N/A</v>
      </c>
      <c r="E711" s="62" t="e">
        <f>VLOOKUP(C711,quide!$A$1:K1705,3,0)</f>
        <v>#N/A</v>
      </c>
      <c r="F711" s="62" t="e">
        <f>VLOOKUP(C711,quide!$A$1:K1705,5,0)</f>
        <v>#N/A</v>
      </c>
      <c r="G711" s="63" t="e">
        <f t="shared" ref="G711:G774" si="56">E711*H711</f>
        <v>#N/A</v>
      </c>
      <c r="H711" s="62">
        <f>IFERROR(VLOOKUP(B711,tbl5cc_piv!A:D,4,0),0)</f>
        <v>0</v>
      </c>
      <c r="I711" s="62">
        <f t="shared" ref="I711:I774" si="57">H711+H711*0.2</f>
        <v>0</v>
      </c>
      <c r="J711" s="62">
        <f t="shared" ref="J711:J774" si="58">H711+H711*0.4</f>
        <v>0</v>
      </c>
      <c r="K711" s="62">
        <f t="shared" ref="K711:K774" si="59">H711+H711*0.6</f>
        <v>0</v>
      </c>
    </row>
    <row r="712" spans="1:11" x14ac:dyDescent="0.25">
      <c r="A712">
        <v>707</v>
      </c>
      <c r="B712" t="e">
        <f>IF(ISBLANK(A712),0,IF(AND(ISERROR(VLOOKUP(VLOOKUP(A712,ishod_substance!A:G,7,0),$B$4:B711,1,0))=TRUE,VLOOKUP(A712,ishod_substance!A:G,7,0)&gt;0),VLOOKUP(A712,ishod_substance!A:G,7,0),0))</f>
        <v>#N/A</v>
      </c>
      <c r="C712" s="78" t="e">
        <f t="shared" si="55"/>
        <v>#N/A</v>
      </c>
      <c r="D712" s="61" t="e">
        <f>VLOOKUP(C712,quide!A:B,2,0)</f>
        <v>#N/A</v>
      </c>
      <c r="E712" s="62" t="e">
        <f>VLOOKUP(C712,quide!$A$1:K1706,3,0)</f>
        <v>#N/A</v>
      </c>
      <c r="F712" s="62" t="e">
        <f>VLOOKUP(C712,quide!$A$1:K1706,5,0)</f>
        <v>#N/A</v>
      </c>
      <c r="G712" s="63" t="e">
        <f t="shared" si="56"/>
        <v>#N/A</v>
      </c>
      <c r="H712" s="62">
        <f>IFERROR(VLOOKUP(B712,tbl5cc_piv!A:D,4,0),0)</f>
        <v>0</v>
      </c>
      <c r="I712" s="62">
        <f t="shared" si="57"/>
        <v>0</v>
      </c>
      <c r="J712" s="62">
        <f t="shared" si="58"/>
        <v>0</v>
      </c>
      <c r="K712" s="62">
        <f t="shared" si="59"/>
        <v>0</v>
      </c>
    </row>
    <row r="713" spans="1:11" x14ac:dyDescent="0.25">
      <c r="A713">
        <v>708</v>
      </c>
      <c r="B713" t="e">
        <f>IF(ISBLANK(A713),0,IF(AND(ISERROR(VLOOKUP(VLOOKUP(A713,ishod_substance!A:G,7,0),$B$4:B712,1,0))=TRUE,VLOOKUP(A713,ishod_substance!A:G,7,0)&gt;0),VLOOKUP(A713,ishod_substance!A:G,7,0),0))</f>
        <v>#N/A</v>
      </c>
      <c r="C713" s="78" t="e">
        <f t="shared" si="55"/>
        <v>#N/A</v>
      </c>
      <c r="D713" s="61" t="e">
        <f>VLOOKUP(C713,quide!A:B,2,0)</f>
        <v>#N/A</v>
      </c>
      <c r="E713" s="62" t="e">
        <f>VLOOKUP(C713,quide!$A$1:K1707,3,0)</f>
        <v>#N/A</v>
      </c>
      <c r="F713" s="62" t="e">
        <f>VLOOKUP(C713,quide!$A$1:K1707,5,0)</f>
        <v>#N/A</v>
      </c>
      <c r="G713" s="63" t="e">
        <f t="shared" si="56"/>
        <v>#N/A</v>
      </c>
      <c r="H713" s="62">
        <f>IFERROR(VLOOKUP(B713,tbl5cc_piv!A:D,4,0),0)</f>
        <v>0</v>
      </c>
      <c r="I713" s="62">
        <f t="shared" si="57"/>
        <v>0</v>
      </c>
      <c r="J713" s="62">
        <f t="shared" si="58"/>
        <v>0</v>
      </c>
      <c r="K713" s="62">
        <f t="shared" si="59"/>
        <v>0</v>
      </c>
    </row>
    <row r="714" spans="1:11" x14ac:dyDescent="0.25">
      <c r="A714">
        <v>709</v>
      </c>
      <c r="B714" t="e">
        <f>IF(ISBLANK(A714),0,IF(AND(ISERROR(VLOOKUP(VLOOKUP(A714,ishod_substance!A:G,7,0),$B$4:B713,1,0))=TRUE,VLOOKUP(A714,ishod_substance!A:G,7,0)&gt;0),VLOOKUP(A714,ishod_substance!A:G,7,0),0))</f>
        <v>#N/A</v>
      </c>
      <c r="C714" s="78" t="e">
        <f t="shared" si="55"/>
        <v>#N/A</v>
      </c>
      <c r="D714" s="61" t="e">
        <f>VLOOKUP(C714,quide!A:B,2,0)</f>
        <v>#N/A</v>
      </c>
      <c r="E714" s="62" t="e">
        <f>VLOOKUP(C714,quide!$A$1:K1708,3,0)</f>
        <v>#N/A</v>
      </c>
      <c r="F714" s="62" t="e">
        <f>VLOOKUP(C714,quide!$A$1:K1708,5,0)</f>
        <v>#N/A</v>
      </c>
      <c r="G714" s="63" t="e">
        <f t="shared" si="56"/>
        <v>#N/A</v>
      </c>
      <c r="H714" s="62">
        <f>IFERROR(VLOOKUP(B714,tbl5cc_piv!A:D,4,0),0)</f>
        <v>0</v>
      </c>
      <c r="I714" s="62">
        <f t="shared" si="57"/>
        <v>0</v>
      </c>
      <c r="J714" s="62">
        <f t="shared" si="58"/>
        <v>0</v>
      </c>
      <c r="K714" s="62">
        <f t="shared" si="59"/>
        <v>0</v>
      </c>
    </row>
    <row r="715" spans="1:11" x14ac:dyDescent="0.25">
      <c r="A715">
        <v>710</v>
      </c>
      <c r="B715" t="e">
        <f>IF(ISBLANK(A715),0,IF(AND(ISERROR(VLOOKUP(VLOOKUP(A715,ishod_substance!A:G,7,0),$B$4:B714,1,0))=TRUE,VLOOKUP(A715,ishod_substance!A:G,7,0)&gt;0),VLOOKUP(A715,ishod_substance!A:G,7,0),0))</f>
        <v>#N/A</v>
      </c>
      <c r="C715" s="78" t="e">
        <f t="shared" si="55"/>
        <v>#N/A</v>
      </c>
      <c r="D715" s="61" t="e">
        <f>VLOOKUP(C715,quide!A:B,2,0)</f>
        <v>#N/A</v>
      </c>
      <c r="E715" s="62" t="e">
        <f>VLOOKUP(C715,quide!$A$1:K1709,3,0)</f>
        <v>#N/A</v>
      </c>
      <c r="F715" s="62" t="e">
        <f>VLOOKUP(C715,quide!$A$1:K1709,5,0)</f>
        <v>#N/A</v>
      </c>
      <c r="G715" s="63" t="e">
        <f t="shared" si="56"/>
        <v>#N/A</v>
      </c>
      <c r="H715" s="62">
        <f>IFERROR(VLOOKUP(B715,tbl5cc_piv!A:D,4,0),0)</f>
        <v>0</v>
      </c>
      <c r="I715" s="62">
        <f t="shared" si="57"/>
        <v>0</v>
      </c>
      <c r="J715" s="62">
        <f t="shared" si="58"/>
        <v>0</v>
      </c>
      <c r="K715" s="62">
        <f t="shared" si="59"/>
        <v>0</v>
      </c>
    </row>
    <row r="716" spans="1:11" x14ac:dyDescent="0.25">
      <c r="A716">
        <v>711</v>
      </c>
      <c r="B716" t="e">
        <f>IF(ISBLANK(A716),0,IF(AND(ISERROR(VLOOKUP(VLOOKUP(A716,ishod_substance!A:G,7,0),$B$4:B715,1,0))=TRUE,VLOOKUP(A716,ishod_substance!A:G,7,0)&gt;0),VLOOKUP(A716,ishod_substance!A:G,7,0),0))</f>
        <v>#N/A</v>
      </c>
      <c r="C716" s="78" t="e">
        <f t="shared" si="55"/>
        <v>#N/A</v>
      </c>
      <c r="D716" s="61" t="e">
        <f>VLOOKUP(C716,quide!A:B,2,0)</f>
        <v>#N/A</v>
      </c>
      <c r="E716" s="62" t="e">
        <f>VLOOKUP(C716,quide!$A$1:K1710,3,0)</f>
        <v>#N/A</v>
      </c>
      <c r="F716" s="62" t="e">
        <f>VLOOKUP(C716,quide!$A$1:K1710,5,0)</f>
        <v>#N/A</v>
      </c>
      <c r="G716" s="63" t="e">
        <f t="shared" si="56"/>
        <v>#N/A</v>
      </c>
      <c r="H716" s="62">
        <f>IFERROR(VLOOKUP(B716,tbl5cc_piv!A:D,4,0),0)</f>
        <v>0</v>
      </c>
      <c r="I716" s="62">
        <f t="shared" si="57"/>
        <v>0</v>
      </c>
      <c r="J716" s="62">
        <f t="shared" si="58"/>
        <v>0</v>
      </c>
      <c r="K716" s="62">
        <f t="shared" si="59"/>
        <v>0</v>
      </c>
    </row>
    <row r="717" spans="1:11" x14ac:dyDescent="0.25">
      <c r="A717">
        <v>712</v>
      </c>
      <c r="B717" t="e">
        <f>IF(ISBLANK(A717),0,IF(AND(ISERROR(VLOOKUP(VLOOKUP(A717,ishod_substance!A:G,7,0),$B$4:B716,1,0))=TRUE,VLOOKUP(A717,ishod_substance!A:G,7,0)&gt;0),VLOOKUP(A717,ishod_substance!A:G,7,0),0))</f>
        <v>#N/A</v>
      </c>
      <c r="C717" s="78" t="e">
        <f t="shared" si="55"/>
        <v>#N/A</v>
      </c>
      <c r="D717" s="61" t="e">
        <f>VLOOKUP(C717,quide!A:B,2,0)</f>
        <v>#N/A</v>
      </c>
      <c r="E717" s="62" t="e">
        <f>VLOOKUP(C717,quide!$A$1:K1711,3,0)</f>
        <v>#N/A</v>
      </c>
      <c r="F717" s="62" t="e">
        <f>VLOOKUP(C717,quide!$A$1:K1711,5,0)</f>
        <v>#N/A</v>
      </c>
      <c r="G717" s="63" t="e">
        <f t="shared" si="56"/>
        <v>#N/A</v>
      </c>
      <c r="H717" s="62">
        <f>IFERROR(VLOOKUP(B717,tbl5cc_piv!A:D,4,0),0)</f>
        <v>0</v>
      </c>
      <c r="I717" s="62">
        <f t="shared" si="57"/>
        <v>0</v>
      </c>
      <c r="J717" s="62">
        <f t="shared" si="58"/>
        <v>0</v>
      </c>
      <c r="K717" s="62">
        <f t="shared" si="59"/>
        <v>0</v>
      </c>
    </row>
    <row r="718" spans="1:11" x14ac:dyDescent="0.25">
      <c r="A718">
        <v>713</v>
      </c>
      <c r="B718" t="e">
        <f>IF(ISBLANK(A718),0,IF(AND(ISERROR(VLOOKUP(VLOOKUP(A718,ishod_substance!A:G,7,0),$B$4:B717,1,0))=TRUE,VLOOKUP(A718,ishod_substance!A:G,7,0)&gt;0),VLOOKUP(A718,ishod_substance!A:G,7,0),0))</f>
        <v>#N/A</v>
      </c>
      <c r="C718" s="78" t="e">
        <f t="shared" si="55"/>
        <v>#N/A</v>
      </c>
      <c r="D718" s="61" t="e">
        <f>VLOOKUP(C718,quide!A:B,2,0)</f>
        <v>#N/A</v>
      </c>
      <c r="E718" s="62" t="e">
        <f>VLOOKUP(C718,quide!$A$1:K1712,3,0)</f>
        <v>#N/A</v>
      </c>
      <c r="F718" s="62" t="e">
        <f>VLOOKUP(C718,quide!$A$1:K1712,5,0)</f>
        <v>#N/A</v>
      </c>
      <c r="G718" s="63" t="e">
        <f t="shared" si="56"/>
        <v>#N/A</v>
      </c>
      <c r="H718" s="62">
        <f>IFERROR(VLOOKUP(B718,tbl5cc_piv!A:D,4,0),0)</f>
        <v>0</v>
      </c>
      <c r="I718" s="62">
        <f t="shared" si="57"/>
        <v>0</v>
      </c>
      <c r="J718" s="62">
        <f t="shared" si="58"/>
        <v>0</v>
      </c>
      <c r="K718" s="62">
        <f t="shared" si="59"/>
        <v>0</v>
      </c>
    </row>
    <row r="719" spans="1:11" x14ac:dyDescent="0.25">
      <c r="A719">
        <v>714</v>
      </c>
      <c r="B719" t="e">
        <f>IF(ISBLANK(A719),0,IF(AND(ISERROR(VLOOKUP(VLOOKUP(A719,ishod_substance!A:G,7,0),$B$4:B718,1,0))=TRUE,VLOOKUP(A719,ishod_substance!A:G,7,0)&gt;0),VLOOKUP(A719,ishod_substance!A:G,7,0),0))</f>
        <v>#N/A</v>
      </c>
      <c r="C719" s="78" t="e">
        <f t="shared" si="55"/>
        <v>#N/A</v>
      </c>
      <c r="D719" s="61" t="e">
        <f>VLOOKUP(C719,quide!A:B,2,0)</f>
        <v>#N/A</v>
      </c>
      <c r="E719" s="62" t="e">
        <f>VLOOKUP(C719,quide!$A$1:K1713,3,0)</f>
        <v>#N/A</v>
      </c>
      <c r="F719" s="62" t="e">
        <f>VLOOKUP(C719,quide!$A$1:K1713,5,0)</f>
        <v>#N/A</v>
      </c>
      <c r="G719" s="63" t="e">
        <f t="shared" si="56"/>
        <v>#N/A</v>
      </c>
      <c r="H719" s="62">
        <f>IFERROR(VLOOKUP(B719,tbl5cc_piv!A:D,4,0),0)</f>
        <v>0</v>
      </c>
      <c r="I719" s="62">
        <f t="shared" si="57"/>
        <v>0</v>
      </c>
      <c r="J719" s="62">
        <f t="shared" si="58"/>
        <v>0</v>
      </c>
      <c r="K719" s="62">
        <f t="shared" si="59"/>
        <v>0</v>
      </c>
    </row>
    <row r="720" spans="1:11" x14ac:dyDescent="0.25">
      <c r="A720">
        <v>715</v>
      </c>
      <c r="B720" t="e">
        <f>IF(ISBLANK(A720),0,IF(AND(ISERROR(VLOOKUP(VLOOKUP(A720,ishod_substance!A:G,7,0),$B$4:B719,1,0))=TRUE,VLOOKUP(A720,ishod_substance!A:G,7,0)&gt;0),VLOOKUP(A720,ishod_substance!A:G,7,0),0))</f>
        <v>#N/A</v>
      </c>
      <c r="C720" s="78" t="e">
        <f t="shared" si="55"/>
        <v>#N/A</v>
      </c>
      <c r="D720" s="61" t="e">
        <f>VLOOKUP(C720,quide!A:B,2,0)</f>
        <v>#N/A</v>
      </c>
      <c r="E720" s="62" t="e">
        <f>VLOOKUP(C720,quide!$A$1:K1714,3,0)</f>
        <v>#N/A</v>
      </c>
      <c r="F720" s="62" t="e">
        <f>VLOOKUP(C720,quide!$A$1:K1714,5,0)</f>
        <v>#N/A</v>
      </c>
      <c r="G720" s="63" t="e">
        <f t="shared" si="56"/>
        <v>#N/A</v>
      </c>
      <c r="H720" s="62">
        <f>IFERROR(VLOOKUP(B720,tbl5cc_piv!A:D,4,0),0)</f>
        <v>0</v>
      </c>
      <c r="I720" s="62">
        <f t="shared" si="57"/>
        <v>0</v>
      </c>
      <c r="J720" s="62">
        <f t="shared" si="58"/>
        <v>0</v>
      </c>
      <c r="K720" s="62">
        <f t="shared" si="59"/>
        <v>0</v>
      </c>
    </row>
    <row r="721" spans="1:11" x14ac:dyDescent="0.25">
      <c r="A721">
        <v>716</v>
      </c>
      <c r="B721" t="e">
        <f>IF(ISBLANK(A721),0,IF(AND(ISERROR(VLOOKUP(VLOOKUP(A721,ishod_substance!A:G,7,0),$B$4:B720,1,0))=TRUE,VLOOKUP(A721,ishod_substance!A:G,7,0)&gt;0),VLOOKUP(A721,ishod_substance!A:G,7,0),0))</f>
        <v>#N/A</v>
      </c>
      <c r="C721" s="78" t="e">
        <f t="shared" si="55"/>
        <v>#N/A</v>
      </c>
      <c r="D721" s="61" t="e">
        <f>VLOOKUP(C721,quide!A:B,2,0)</f>
        <v>#N/A</v>
      </c>
      <c r="E721" s="62" t="e">
        <f>VLOOKUP(C721,quide!$A$1:K1715,3,0)</f>
        <v>#N/A</v>
      </c>
      <c r="F721" s="62" t="e">
        <f>VLOOKUP(C721,quide!$A$1:K1715,5,0)</f>
        <v>#N/A</v>
      </c>
      <c r="G721" s="63" t="e">
        <f t="shared" si="56"/>
        <v>#N/A</v>
      </c>
      <c r="H721" s="62">
        <f>IFERROR(VLOOKUP(B721,tbl5cc_piv!A:D,4,0),0)</f>
        <v>0</v>
      </c>
      <c r="I721" s="62">
        <f t="shared" si="57"/>
        <v>0</v>
      </c>
      <c r="J721" s="62">
        <f t="shared" si="58"/>
        <v>0</v>
      </c>
      <c r="K721" s="62">
        <f t="shared" si="59"/>
        <v>0</v>
      </c>
    </row>
    <row r="722" spans="1:11" x14ac:dyDescent="0.25">
      <c r="A722">
        <v>717</v>
      </c>
      <c r="B722" t="e">
        <f>IF(ISBLANK(A722),0,IF(AND(ISERROR(VLOOKUP(VLOOKUP(A722,ishod_substance!A:G,7,0),$B$4:B721,1,0))=TRUE,VLOOKUP(A722,ishod_substance!A:G,7,0)&gt;0),VLOOKUP(A722,ishod_substance!A:G,7,0),0))</f>
        <v>#N/A</v>
      </c>
      <c r="C722" s="78" t="e">
        <f t="shared" si="55"/>
        <v>#N/A</v>
      </c>
      <c r="D722" s="61" t="e">
        <f>VLOOKUP(C722,quide!A:B,2,0)</f>
        <v>#N/A</v>
      </c>
      <c r="E722" s="62" t="e">
        <f>VLOOKUP(C722,quide!$A$1:K1716,3,0)</f>
        <v>#N/A</v>
      </c>
      <c r="F722" s="62" t="e">
        <f>VLOOKUP(C722,quide!$A$1:K1716,5,0)</f>
        <v>#N/A</v>
      </c>
      <c r="G722" s="63" t="e">
        <f t="shared" si="56"/>
        <v>#N/A</v>
      </c>
      <c r="H722" s="62">
        <f>IFERROR(VLOOKUP(B722,tbl5cc_piv!A:D,4,0),0)</f>
        <v>0</v>
      </c>
      <c r="I722" s="62">
        <f t="shared" si="57"/>
        <v>0</v>
      </c>
      <c r="J722" s="62">
        <f t="shared" si="58"/>
        <v>0</v>
      </c>
      <c r="K722" s="62">
        <f t="shared" si="59"/>
        <v>0</v>
      </c>
    </row>
    <row r="723" spans="1:11" x14ac:dyDescent="0.25">
      <c r="A723">
        <v>718</v>
      </c>
      <c r="B723" t="e">
        <f>IF(ISBLANK(A723),0,IF(AND(ISERROR(VLOOKUP(VLOOKUP(A723,ishod_substance!A:G,7,0),$B$4:B722,1,0))=TRUE,VLOOKUP(A723,ishod_substance!A:G,7,0)&gt;0),VLOOKUP(A723,ishod_substance!A:G,7,0),0))</f>
        <v>#N/A</v>
      </c>
      <c r="C723" s="78" t="e">
        <f t="shared" si="55"/>
        <v>#N/A</v>
      </c>
      <c r="D723" s="61" t="e">
        <f>VLOOKUP(C723,quide!A:B,2,0)</f>
        <v>#N/A</v>
      </c>
      <c r="E723" s="62" t="e">
        <f>VLOOKUP(C723,quide!$A$1:K1717,3,0)</f>
        <v>#N/A</v>
      </c>
      <c r="F723" s="62" t="e">
        <f>VLOOKUP(C723,quide!$A$1:K1717,5,0)</f>
        <v>#N/A</v>
      </c>
      <c r="G723" s="63" t="e">
        <f t="shared" si="56"/>
        <v>#N/A</v>
      </c>
      <c r="H723" s="62">
        <f>IFERROR(VLOOKUP(B723,tbl5cc_piv!A:D,4,0),0)</f>
        <v>0</v>
      </c>
      <c r="I723" s="62">
        <f t="shared" si="57"/>
        <v>0</v>
      </c>
      <c r="J723" s="62">
        <f t="shared" si="58"/>
        <v>0</v>
      </c>
      <c r="K723" s="62">
        <f t="shared" si="59"/>
        <v>0</v>
      </c>
    </row>
    <row r="724" spans="1:11" x14ac:dyDescent="0.25">
      <c r="A724">
        <v>719</v>
      </c>
      <c r="B724" t="e">
        <f>IF(ISBLANK(A724),0,IF(AND(ISERROR(VLOOKUP(VLOOKUP(A724,ishod_substance!A:G,7,0),$B$4:B723,1,0))=TRUE,VLOOKUP(A724,ishod_substance!A:G,7,0)&gt;0),VLOOKUP(A724,ishod_substance!A:G,7,0),0))</f>
        <v>#N/A</v>
      </c>
      <c r="C724" s="78" t="e">
        <f t="shared" si="55"/>
        <v>#N/A</v>
      </c>
      <c r="D724" s="61" t="e">
        <f>VLOOKUP(C724,quide!A:B,2,0)</f>
        <v>#N/A</v>
      </c>
      <c r="E724" s="62" t="e">
        <f>VLOOKUP(C724,quide!$A$1:K1718,3,0)</f>
        <v>#N/A</v>
      </c>
      <c r="F724" s="62" t="e">
        <f>VLOOKUP(C724,quide!$A$1:K1718,5,0)</f>
        <v>#N/A</v>
      </c>
      <c r="G724" s="63" t="e">
        <f t="shared" si="56"/>
        <v>#N/A</v>
      </c>
      <c r="H724" s="62">
        <f>IFERROR(VLOOKUP(B724,tbl5cc_piv!A:D,4,0),0)</f>
        <v>0</v>
      </c>
      <c r="I724" s="62">
        <f t="shared" si="57"/>
        <v>0</v>
      </c>
      <c r="J724" s="62">
        <f t="shared" si="58"/>
        <v>0</v>
      </c>
      <c r="K724" s="62">
        <f t="shared" si="59"/>
        <v>0</v>
      </c>
    </row>
    <row r="725" spans="1:11" x14ac:dyDescent="0.25">
      <c r="A725">
        <v>720</v>
      </c>
      <c r="B725" t="e">
        <f>IF(ISBLANK(A725),0,IF(AND(ISERROR(VLOOKUP(VLOOKUP(A725,ishod_substance!A:G,7,0),$B$4:B724,1,0))=TRUE,VLOOKUP(A725,ishod_substance!A:G,7,0)&gt;0),VLOOKUP(A725,ishod_substance!A:G,7,0),0))</f>
        <v>#N/A</v>
      </c>
      <c r="C725" s="78" t="e">
        <f t="shared" si="55"/>
        <v>#N/A</v>
      </c>
      <c r="D725" s="61" t="e">
        <f>VLOOKUP(C725,quide!A:B,2,0)</f>
        <v>#N/A</v>
      </c>
      <c r="E725" s="62" t="e">
        <f>VLOOKUP(C725,quide!$A$1:K1719,3,0)</f>
        <v>#N/A</v>
      </c>
      <c r="F725" s="62" t="e">
        <f>VLOOKUP(C725,quide!$A$1:K1719,5,0)</f>
        <v>#N/A</v>
      </c>
      <c r="G725" s="63" t="e">
        <f t="shared" si="56"/>
        <v>#N/A</v>
      </c>
      <c r="H725" s="62">
        <f>IFERROR(VLOOKUP(B725,tbl5cc_piv!A:D,4,0),0)</f>
        <v>0</v>
      </c>
      <c r="I725" s="62">
        <f t="shared" si="57"/>
        <v>0</v>
      </c>
      <c r="J725" s="62">
        <f t="shared" si="58"/>
        <v>0</v>
      </c>
      <c r="K725" s="62">
        <f t="shared" si="59"/>
        <v>0</v>
      </c>
    </row>
    <row r="726" spans="1:11" x14ac:dyDescent="0.25">
      <c r="A726">
        <v>721</v>
      </c>
      <c r="B726" t="e">
        <f>IF(ISBLANK(A726),0,IF(AND(ISERROR(VLOOKUP(VLOOKUP(A726,ishod_substance!A:G,7,0),$B$4:B725,1,0))=TRUE,VLOOKUP(A726,ishod_substance!A:G,7,0)&gt;0),VLOOKUP(A726,ishod_substance!A:G,7,0),0))</f>
        <v>#N/A</v>
      </c>
      <c r="C726" s="78" t="e">
        <f t="shared" si="55"/>
        <v>#N/A</v>
      </c>
      <c r="D726" s="61" t="e">
        <f>VLOOKUP(C726,quide!A:B,2,0)</f>
        <v>#N/A</v>
      </c>
      <c r="E726" s="62" t="e">
        <f>VLOOKUP(C726,quide!$A$1:K1720,3,0)</f>
        <v>#N/A</v>
      </c>
      <c r="F726" s="62" t="e">
        <f>VLOOKUP(C726,quide!$A$1:K1720,5,0)</f>
        <v>#N/A</v>
      </c>
      <c r="G726" s="63" t="e">
        <f t="shared" si="56"/>
        <v>#N/A</v>
      </c>
      <c r="H726" s="62">
        <f>IFERROR(VLOOKUP(B726,tbl5cc_piv!A:D,4,0),0)</f>
        <v>0</v>
      </c>
      <c r="I726" s="62">
        <f t="shared" si="57"/>
        <v>0</v>
      </c>
      <c r="J726" s="62">
        <f t="shared" si="58"/>
        <v>0</v>
      </c>
      <c r="K726" s="62">
        <f t="shared" si="59"/>
        <v>0</v>
      </c>
    </row>
    <row r="727" spans="1:11" x14ac:dyDescent="0.25">
      <c r="A727">
        <v>722</v>
      </c>
      <c r="B727" t="e">
        <f>IF(ISBLANK(A727),0,IF(AND(ISERROR(VLOOKUP(VLOOKUP(A727,ishod_substance!A:G,7,0),$B$4:B726,1,0))=TRUE,VLOOKUP(A727,ishod_substance!A:G,7,0)&gt;0),VLOOKUP(A727,ishod_substance!A:G,7,0),0))</f>
        <v>#N/A</v>
      </c>
      <c r="C727" s="78" t="e">
        <f t="shared" si="55"/>
        <v>#N/A</v>
      </c>
      <c r="D727" s="61" t="e">
        <f>VLOOKUP(C727,quide!A:B,2,0)</f>
        <v>#N/A</v>
      </c>
      <c r="E727" s="62" t="e">
        <f>VLOOKUP(C727,quide!$A$1:K1721,3,0)</f>
        <v>#N/A</v>
      </c>
      <c r="F727" s="62" t="e">
        <f>VLOOKUP(C727,quide!$A$1:K1721,5,0)</f>
        <v>#N/A</v>
      </c>
      <c r="G727" s="63" t="e">
        <f t="shared" si="56"/>
        <v>#N/A</v>
      </c>
      <c r="H727" s="62">
        <f>IFERROR(VLOOKUP(B727,tbl5cc_piv!A:D,4,0),0)</f>
        <v>0</v>
      </c>
      <c r="I727" s="62">
        <f t="shared" si="57"/>
        <v>0</v>
      </c>
      <c r="J727" s="62">
        <f t="shared" si="58"/>
        <v>0</v>
      </c>
      <c r="K727" s="62">
        <f t="shared" si="59"/>
        <v>0</v>
      </c>
    </row>
    <row r="728" spans="1:11" x14ac:dyDescent="0.25">
      <c r="A728">
        <v>723</v>
      </c>
      <c r="B728" t="e">
        <f>IF(ISBLANK(A728),0,IF(AND(ISERROR(VLOOKUP(VLOOKUP(A728,ishod_substance!A:G,7,0),$B$4:B727,1,0))=TRUE,VLOOKUP(A728,ishod_substance!A:G,7,0)&gt;0),VLOOKUP(A728,ishod_substance!A:G,7,0),0))</f>
        <v>#N/A</v>
      </c>
      <c r="C728" s="78" t="e">
        <f t="shared" si="55"/>
        <v>#N/A</v>
      </c>
      <c r="D728" s="61" t="e">
        <f>VLOOKUP(C728,quide!A:B,2,0)</f>
        <v>#N/A</v>
      </c>
      <c r="E728" s="62" t="e">
        <f>VLOOKUP(C728,quide!$A$1:K1722,3,0)</f>
        <v>#N/A</v>
      </c>
      <c r="F728" s="62" t="e">
        <f>VLOOKUP(C728,quide!$A$1:K1722,5,0)</f>
        <v>#N/A</v>
      </c>
      <c r="G728" s="63" t="e">
        <f t="shared" si="56"/>
        <v>#N/A</v>
      </c>
      <c r="H728" s="62">
        <f>IFERROR(VLOOKUP(B728,tbl5cc_piv!A:D,4,0),0)</f>
        <v>0</v>
      </c>
      <c r="I728" s="62">
        <f t="shared" si="57"/>
        <v>0</v>
      </c>
      <c r="J728" s="62">
        <f t="shared" si="58"/>
        <v>0</v>
      </c>
      <c r="K728" s="62">
        <f t="shared" si="59"/>
        <v>0</v>
      </c>
    </row>
    <row r="729" spans="1:11" x14ac:dyDescent="0.25">
      <c r="A729">
        <v>724</v>
      </c>
      <c r="B729" t="e">
        <f>IF(ISBLANK(A729),0,IF(AND(ISERROR(VLOOKUP(VLOOKUP(A729,ishod_substance!A:G,7,0),$B$4:B728,1,0))=TRUE,VLOOKUP(A729,ishod_substance!A:G,7,0)&gt;0),VLOOKUP(A729,ishod_substance!A:G,7,0),0))</f>
        <v>#N/A</v>
      </c>
      <c r="C729" s="78" t="e">
        <f t="shared" si="55"/>
        <v>#N/A</v>
      </c>
      <c r="D729" s="61" t="e">
        <f>VLOOKUP(C729,quide!A:B,2,0)</f>
        <v>#N/A</v>
      </c>
      <c r="E729" s="62" t="e">
        <f>VLOOKUP(C729,quide!$A$1:K1723,3,0)</f>
        <v>#N/A</v>
      </c>
      <c r="F729" s="62" t="e">
        <f>VLOOKUP(C729,quide!$A$1:K1723,5,0)</f>
        <v>#N/A</v>
      </c>
      <c r="G729" s="63" t="e">
        <f t="shared" si="56"/>
        <v>#N/A</v>
      </c>
      <c r="H729" s="62">
        <f>IFERROR(VLOOKUP(B729,tbl5cc_piv!A:D,4,0),0)</f>
        <v>0</v>
      </c>
      <c r="I729" s="62">
        <f t="shared" si="57"/>
        <v>0</v>
      </c>
      <c r="J729" s="62">
        <f t="shared" si="58"/>
        <v>0</v>
      </c>
      <c r="K729" s="62">
        <f t="shared" si="59"/>
        <v>0</v>
      </c>
    </row>
    <row r="730" spans="1:11" x14ac:dyDescent="0.25">
      <c r="A730">
        <v>725</v>
      </c>
      <c r="B730" t="e">
        <f>IF(ISBLANK(A730),0,IF(AND(ISERROR(VLOOKUP(VLOOKUP(A730,ishod_substance!A:G,7,0),$B$4:B729,1,0))=TRUE,VLOOKUP(A730,ishod_substance!A:G,7,0)&gt;0),VLOOKUP(A730,ishod_substance!A:G,7,0),0))</f>
        <v>#N/A</v>
      </c>
      <c r="C730" s="78" t="e">
        <f t="shared" si="55"/>
        <v>#N/A</v>
      </c>
      <c r="D730" s="61" t="e">
        <f>VLOOKUP(C730,quide!A:B,2,0)</f>
        <v>#N/A</v>
      </c>
      <c r="E730" s="62" t="e">
        <f>VLOOKUP(C730,quide!$A$1:K1724,3,0)</f>
        <v>#N/A</v>
      </c>
      <c r="F730" s="62" t="e">
        <f>VLOOKUP(C730,quide!$A$1:K1724,5,0)</f>
        <v>#N/A</v>
      </c>
      <c r="G730" s="63" t="e">
        <f t="shared" si="56"/>
        <v>#N/A</v>
      </c>
      <c r="H730" s="62">
        <f>IFERROR(VLOOKUP(B730,tbl5cc_piv!A:D,4,0),0)</f>
        <v>0</v>
      </c>
      <c r="I730" s="62">
        <f t="shared" si="57"/>
        <v>0</v>
      </c>
      <c r="J730" s="62">
        <f t="shared" si="58"/>
        <v>0</v>
      </c>
      <c r="K730" s="62">
        <f t="shared" si="59"/>
        <v>0</v>
      </c>
    </row>
    <row r="731" spans="1:11" x14ac:dyDescent="0.25">
      <c r="A731">
        <v>726</v>
      </c>
      <c r="B731" t="e">
        <f>IF(ISBLANK(A731),0,IF(AND(ISERROR(VLOOKUP(VLOOKUP(A731,ishod_substance!A:G,7,0),$B$4:B730,1,0))=TRUE,VLOOKUP(A731,ishod_substance!A:G,7,0)&gt;0),VLOOKUP(A731,ishod_substance!A:G,7,0),0))</f>
        <v>#N/A</v>
      </c>
      <c r="C731" s="78" t="e">
        <f t="shared" si="55"/>
        <v>#N/A</v>
      </c>
      <c r="D731" s="61" t="e">
        <f>VLOOKUP(C731,quide!A:B,2,0)</f>
        <v>#N/A</v>
      </c>
      <c r="E731" s="62" t="e">
        <f>VLOOKUP(C731,quide!$A$1:K1725,3,0)</f>
        <v>#N/A</v>
      </c>
      <c r="F731" s="62" t="e">
        <f>VLOOKUP(C731,quide!$A$1:K1725,5,0)</f>
        <v>#N/A</v>
      </c>
      <c r="G731" s="63" t="e">
        <f t="shared" si="56"/>
        <v>#N/A</v>
      </c>
      <c r="H731" s="62">
        <f>IFERROR(VLOOKUP(B731,tbl5cc_piv!A:D,4,0),0)</f>
        <v>0</v>
      </c>
      <c r="I731" s="62">
        <f t="shared" si="57"/>
        <v>0</v>
      </c>
      <c r="J731" s="62">
        <f t="shared" si="58"/>
        <v>0</v>
      </c>
      <c r="K731" s="62">
        <f t="shared" si="59"/>
        <v>0</v>
      </c>
    </row>
    <row r="732" spans="1:11" x14ac:dyDescent="0.25">
      <c r="A732">
        <v>727</v>
      </c>
      <c r="B732" t="e">
        <f>IF(ISBLANK(A732),0,IF(AND(ISERROR(VLOOKUP(VLOOKUP(A732,ishod_substance!A:G,7,0),$B$4:B731,1,0))=TRUE,VLOOKUP(A732,ishod_substance!A:G,7,0)&gt;0),VLOOKUP(A732,ishod_substance!A:G,7,0),0))</f>
        <v>#N/A</v>
      </c>
      <c r="C732" s="78" t="e">
        <f t="shared" si="55"/>
        <v>#N/A</v>
      </c>
      <c r="D732" s="61" t="e">
        <f>VLOOKUP(C732,quide!A:B,2,0)</f>
        <v>#N/A</v>
      </c>
      <c r="E732" s="62" t="e">
        <f>VLOOKUP(C732,quide!$A$1:K1726,3,0)</f>
        <v>#N/A</v>
      </c>
      <c r="F732" s="62" t="e">
        <f>VLOOKUP(C732,quide!$A$1:K1726,5,0)</f>
        <v>#N/A</v>
      </c>
      <c r="G732" s="63" t="e">
        <f t="shared" si="56"/>
        <v>#N/A</v>
      </c>
      <c r="H732" s="62">
        <f>IFERROR(VLOOKUP(B732,tbl5cc_piv!A:D,4,0),0)</f>
        <v>0</v>
      </c>
      <c r="I732" s="62">
        <f t="shared" si="57"/>
        <v>0</v>
      </c>
      <c r="J732" s="62">
        <f t="shared" si="58"/>
        <v>0</v>
      </c>
      <c r="K732" s="62">
        <f t="shared" si="59"/>
        <v>0</v>
      </c>
    </row>
    <row r="733" spans="1:11" x14ac:dyDescent="0.25">
      <c r="A733">
        <v>728</v>
      </c>
      <c r="B733" t="e">
        <f>IF(ISBLANK(A733),0,IF(AND(ISERROR(VLOOKUP(VLOOKUP(A733,ishod_substance!A:G,7,0),$B$4:B732,1,0))=TRUE,VLOOKUP(A733,ishod_substance!A:G,7,0)&gt;0),VLOOKUP(A733,ishod_substance!A:G,7,0),0))</f>
        <v>#N/A</v>
      </c>
      <c r="C733" s="78" t="e">
        <f t="shared" si="55"/>
        <v>#N/A</v>
      </c>
      <c r="D733" s="61" t="e">
        <f>VLOOKUP(C733,quide!A:B,2,0)</f>
        <v>#N/A</v>
      </c>
      <c r="E733" s="62" t="e">
        <f>VLOOKUP(C733,quide!$A$1:K1727,3,0)</f>
        <v>#N/A</v>
      </c>
      <c r="F733" s="62" t="e">
        <f>VLOOKUP(C733,quide!$A$1:K1727,5,0)</f>
        <v>#N/A</v>
      </c>
      <c r="G733" s="63" t="e">
        <f t="shared" si="56"/>
        <v>#N/A</v>
      </c>
      <c r="H733" s="62">
        <f>IFERROR(VLOOKUP(B733,tbl5cc_piv!A:D,4,0),0)</f>
        <v>0</v>
      </c>
      <c r="I733" s="62">
        <f t="shared" si="57"/>
        <v>0</v>
      </c>
      <c r="J733" s="62">
        <f t="shared" si="58"/>
        <v>0</v>
      </c>
      <c r="K733" s="62">
        <f t="shared" si="59"/>
        <v>0</v>
      </c>
    </row>
    <row r="734" spans="1:11" x14ac:dyDescent="0.25">
      <c r="A734">
        <v>729</v>
      </c>
      <c r="B734" t="e">
        <f>IF(ISBLANK(A734),0,IF(AND(ISERROR(VLOOKUP(VLOOKUP(A734,ishod_substance!A:G,7,0),$B$4:B733,1,0))=TRUE,VLOOKUP(A734,ishod_substance!A:G,7,0)&gt;0),VLOOKUP(A734,ishod_substance!A:G,7,0),0))</f>
        <v>#N/A</v>
      </c>
      <c r="C734" s="78" t="e">
        <f t="shared" si="55"/>
        <v>#N/A</v>
      </c>
      <c r="D734" s="61" t="e">
        <f>VLOOKUP(C734,quide!A:B,2,0)</f>
        <v>#N/A</v>
      </c>
      <c r="E734" s="62" t="e">
        <f>VLOOKUP(C734,quide!$A$1:K1728,3,0)</f>
        <v>#N/A</v>
      </c>
      <c r="F734" s="62" t="e">
        <f>VLOOKUP(C734,quide!$A$1:K1728,5,0)</f>
        <v>#N/A</v>
      </c>
      <c r="G734" s="63" t="e">
        <f t="shared" si="56"/>
        <v>#N/A</v>
      </c>
      <c r="H734" s="62">
        <f>IFERROR(VLOOKUP(B734,tbl5cc_piv!A:D,4,0),0)</f>
        <v>0</v>
      </c>
      <c r="I734" s="62">
        <f t="shared" si="57"/>
        <v>0</v>
      </c>
      <c r="J734" s="62">
        <f t="shared" si="58"/>
        <v>0</v>
      </c>
      <c r="K734" s="62">
        <f t="shared" si="59"/>
        <v>0</v>
      </c>
    </row>
    <row r="735" spans="1:11" x14ac:dyDescent="0.25">
      <c r="A735">
        <v>730</v>
      </c>
      <c r="B735" t="e">
        <f>IF(ISBLANK(A735),0,IF(AND(ISERROR(VLOOKUP(VLOOKUP(A735,ishod_substance!A:G,7,0),$B$4:B734,1,0))=TRUE,VLOOKUP(A735,ishod_substance!A:G,7,0)&gt;0),VLOOKUP(A735,ishod_substance!A:G,7,0),0))</f>
        <v>#N/A</v>
      </c>
      <c r="C735" s="78" t="e">
        <f t="shared" si="55"/>
        <v>#N/A</v>
      </c>
      <c r="D735" s="61" t="e">
        <f>VLOOKUP(C735,quide!A:B,2,0)</f>
        <v>#N/A</v>
      </c>
      <c r="E735" s="62" t="e">
        <f>VLOOKUP(C735,quide!$A$1:K1729,3,0)</f>
        <v>#N/A</v>
      </c>
      <c r="F735" s="62" t="e">
        <f>VLOOKUP(C735,quide!$A$1:K1729,5,0)</f>
        <v>#N/A</v>
      </c>
      <c r="G735" s="63" t="e">
        <f t="shared" si="56"/>
        <v>#N/A</v>
      </c>
      <c r="H735" s="62">
        <f>IFERROR(VLOOKUP(B735,tbl5cc_piv!A:D,4,0),0)</f>
        <v>0</v>
      </c>
      <c r="I735" s="62">
        <f t="shared" si="57"/>
        <v>0</v>
      </c>
      <c r="J735" s="62">
        <f t="shared" si="58"/>
        <v>0</v>
      </c>
      <c r="K735" s="62">
        <f t="shared" si="59"/>
        <v>0</v>
      </c>
    </row>
    <row r="736" spans="1:11" x14ac:dyDescent="0.25">
      <c r="A736">
        <v>731</v>
      </c>
      <c r="B736" t="e">
        <f>IF(ISBLANK(A736),0,IF(AND(ISERROR(VLOOKUP(VLOOKUP(A736,ishod_substance!A:G,7,0),$B$4:B735,1,0))=TRUE,VLOOKUP(A736,ishod_substance!A:G,7,0)&gt;0),VLOOKUP(A736,ishod_substance!A:G,7,0),0))</f>
        <v>#N/A</v>
      </c>
      <c r="C736" s="78" t="e">
        <f t="shared" si="55"/>
        <v>#N/A</v>
      </c>
      <c r="D736" s="61" t="e">
        <f>VLOOKUP(C736,quide!A:B,2,0)</f>
        <v>#N/A</v>
      </c>
      <c r="E736" s="62" t="e">
        <f>VLOOKUP(C736,quide!$A$1:K1730,3,0)</f>
        <v>#N/A</v>
      </c>
      <c r="F736" s="62" t="e">
        <f>VLOOKUP(C736,quide!$A$1:K1730,5,0)</f>
        <v>#N/A</v>
      </c>
      <c r="G736" s="63" t="e">
        <f t="shared" si="56"/>
        <v>#N/A</v>
      </c>
      <c r="H736" s="62">
        <f>IFERROR(VLOOKUP(B736,tbl5cc_piv!A:D,4,0),0)</f>
        <v>0</v>
      </c>
      <c r="I736" s="62">
        <f t="shared" si="57"/>
        <v>0</v>
      </c>
      <c r="J736" s="62">
        <f t="shared" si="58"/>
        <v>0</v>
      </c>
      <c r="K736" s="62">
        <f t="shared" si="59"/>
        <v>0</v>
      </c>
    </row>
    <row r="737" spans="1:11" x14ac:dyDescent="0.25">
      <c r="A737">
        <v>732</v>
      </c>
      <c r="B737" t="e">
        <f>IF(ISBLANK(A737),0,IF(AND(ISERROR(VLOOKUP(VLOOKUP(A737,ishod_substance!A:G,7,0),$B$4:B736,1,0))=TRUE,VLOOKUP(A737,ishod_substance!A:G,7,0)&gt;0),VLOOKUP(A737,ishod_substance!A:G,7,0),0))</f>
        <v>#N/A</v>
      </c>
      <c r="C737" s="78" t="e">
        <f t="shared" si="55"/>
        <v>#N/A</v>
      </c>
      <c r="D737" s="61" t="e">
        <f>VLOOKUP(C737,quide!A:B,2,0)</f>
        <v>#N/A</v>
      </c>
      <c r="E737" s="62" t="e">
        <f>VLOOKUP(C737,quide!$A$1:K1731,3,0)</f>
        <v>#N/A</v>
      </c>
      <c r="F737" s="62" t="e">
        <f>VLOOKUP(C737,quide!$A$1:K1731,5,0)</f>
        <v>#N/A</v>
      </c>
      <c r="G737" s="63" t="e">
        <f t="shared" si="56"/>
        <v>#N/A</v>
      </c>
      <c r="H737" s="62">
        <f>IFERROR(VLOOKUP(B737,tbl5cc_piv!A:D,4,0),0)</f>
        <v>0</v>
      </c>
      <c r="I737" s="62">
        <f t="shared" si="57"/>
        <v>0</v>
      </c>
      <c r="J737" s="62">
        <f t="shared" si="58"/>
        <v>0</v>
      </c>
      <c r="K737" s="62">
        <f t="shared" si="59"/>
        <v>0</v>
      </c>
    </row>
    <row r="738" spans="1:11" x14ac:dyDescent="0.25">
      <c r="A738">
        <v>733</v>
      </c>
      <c r="B738" t="e">
        <f>IF(ISBLANK(A738),0,IF(AND(ISERROR(VLOOKUP(VLOOKUP(A738,ishod_substance!A:G,7,0),$B$4:B737,1,0))=TRUE,VLOOKUP(A738,ishod_substance!A:G,7,0)&gt;0),VLOOKUP(A738,ishod_substance!A:G,7,0),0))</f>
        <v>#N/A</v>
      </c>
      <c r="C738" s="78" t="e">
        <f t="shared" si="55"/>
        <v>#N/A</v>
      </c>
      <c r="D738" s="61" t="e">
        <f>VLOOKUP(C738,quide!A:B,2,0)</f>
        <v>#N/A</v>
      </c>
      <c r="E738" s="62" t="e">
        <f>VLOOKUP(C738,quide!$A$1:K1732,3,0)</f>
        <v>#N/A</v>
      </c>
      <c r="F738" s="62" t="e">
        <f>VLOOKUP(C738,quide!$A$1:K1732,5,0)</f>
        <v>#N/A</v>
      </c>
      <c r="G738" s="63" t="e">
        <f t="shared" si="56"/>
        <v>#N/A</v>
      </c>
      <c r="H738" s="62">
        <f>IFERROR(VLOOKUP(B738,tbl5cc_piv!A:D,4,0),0)</f>
        <v>0</v>
      </c>
      <c r="I738" s="62">
        <f t="shared" si="57"/>
        <v>0</v>
      </c>
      <c r="J738" s="62">
        <f t="shared" si="58"/>
        <v>0</v>
      </c>
      <c r="K738" s="62">
        <f t="shared" si="59"/>
        <v>0</v>
      </c>
    </row>
    <row r="739" spans="1:11" x14ac:dyDescent="0.25">
      <c r="A739">
        <v>734</v>
      </c>
      <c r="B739" t="e">
        <f>IF(ISBLANK(A739),0,IF(AND(ISERROR(VLOOKUP(VLOOKUP(A739,ishod_substance!A:G,7,0),$B$4:B738,1,0))=TRUE,VLOOKUP(A739,ishod_substance!A:G,7,0)&gt;0),VLOOKUP(A739,ishod_substance!A:G,7,0),0))</f>
        <v>#N/A</v>
      </c>
      <c r="C739" s="78" t="e">
        <f t="shared" si="55"/>
        <v>#N/A</v>
      </c>
      <c r="D739" s="61" t="e">
        <f>VLOOKUP(C739,quide!A:B,2,0)</f>
        <v>#N/A</v>
      </c>
      <c r="E739" s="62" t="e">
        <f>VLOOKUP(C739,quide!$A$1:K1733,3,0)</f>
        <v>#N/A</v>
      </c>
      <c r="F739" s="62" t="e">
        <f>VLOOKUP(C739,quide!$A$1:K1733,5,0)</f>
        <v>#N/A</v>
      </c>
      <c r="G739" s="63" t="e">
        <f t="shared" si="56"/>
        <v>#N/A</v>
      </c>
      <c r="H739" s="62">
        <f>IFERROR(VLOOKUP(B739,tbl5cc_piv!A:D,4,0),0)</f>
        <v>0</v>
      </c>
      <c r="I739" s="62">
        <f t="shared" si="57"/>
        <v>0</v>
      </c>
      <c r="J739" s="62">
        <f t="shared" si="58"/>
        <v>0</v>
      </c>
      <c r="K739" s="62">
        <f t="shared" si="59"/>
        <v>0</v>
      </c>
    </row>
    <row r="740" spans="1:11" x14ac:dyDescent="0.25">
      <c r="A740">
        <v>735</v>
      </c>
      <c r="B740" t="e">
        <f>IF(ISBLANK(A740),0,IF(AND(ISERROR(VLOOKUP(VLOOKUP(A740,ishod_substance!A:G,7,0),$B$4:B739,1,0))=TRUE,VLOOKUP(A740,ishod_substance!A:G,7,0)&gt;0),VLOOKUP(A740,ishod_substance!A:G,7,0),0))</f>
        <v>#N/A</v>
      </c>
      <c r="C740" s="78" t="e">
        <f t="shared" si="55"/>
        <v>#N/A</v>
      </c>
      <c r="D740" s="61" t="e">
        <f>VLOOKUP(C740,quide!A:B,2,0)</f>
        <v>#N/A</v>
      </c>
      <c r="E740" s="62" t="e">
        <f>VLOOKUP(C740,quide!$A$1:K1734,3,0)</f>
        <v>#N/A</v>
      </c>
      <c r="F740" s="62" t="e">
        <f>VLOOKUP(C740,quide!$A$1:K1734,5,0)</f>
        <v>#N/A</v>
      </c>
      <c r="G740" s="63" t="e">
        <f t="shared" si="56"/>
        <v>#N/A</v>
      </c>
      <c r="H740" s="62">
        <f>IFERROR(VLOOKUP(B740,tbl5cc_piv!A:D,4,0),0)</f>
        <v>0</v>
      </c>
      <c r="I740" s="62">
        <f t="shared" si="57"/>
        <v>0</v>
      </c>
      <c r="J740" s="62">
        <f t="shared" si="58"/>
        <v>0</v>
      </c>
      <c r="K740" s="62">
        <f t="shared" si="59"/>
        <v>0</v>
      </c>
    </row>
    <row r="741" spans="1:11" x14ac:dyDescent="0.25">
      <c r="A741">
        <v>736</v>
      </c>
      <c r="B741" t="e">
        <f>IF(ISBLANK(A741),0,IF(AND(ISERROR(VLOOKUP(VLOOKUP(A741,ishod_substance!A:G,7,0),$B$4:B740,1,0))=TRUE,VLOOKUP(A741,ishod_substance!A:G,7,0)&gt;0),VLOOKUP(A741,ishod_substance!A:G,7,0),0))</f>
        <v>#N/A</v>
      </c>
      <c r="C741" s="78" t="e">
        <f t="shared" si="55"/>
        <v>#N/A</v>
      </c>
      <c r="D741" s="61" t="e">
        <f>VLOOKUP(C741,quide!A:B,2,0)</f>
        <v>#N/A</v>
      </c>
      <c r="E741" s="62" t="e">
        <f>VLOOKUP(C741,quide!$A$1:K1735,3,0)</f>
        <v>#N/A</v>
      </c>
      <c r="F741" s="62" t="e">
        <f>VLOOKUP(C741,quide!$A$1:K1735,5,0)</f>
        <v>#N/A</v>
      </c>
      <c r="G741" s="63" t="e">
        <f t="shared" si="56"/>
        <v>#N/A</v>
      </c>
      <c r="H741" s="62">
        <f>IFERROR(VLOOKUP(B741,tbl5cc_piv!A:D,4,0),0)</f>
        <v>0</v>
      </c>
      <c r="I741" s="62">
        <f t="shared" si="57"/>
        <v>0</v>
      </c>
      <c r="J741" s="62">
        <f t="shared" si="58"/>
        <v>0</v>
      </c>
      <c r="K741" s="62">
        <f t="shared" si="59"/>
        <v>0</v>
      </c>
    </row>
    <row r="742" spans="1:11" x14ac:dyDescent="0.25">
      <c r="A742">
        <v>737</v>
      </c>
      <c r="B742" t="e">
        <f>IF(ISBLANK(A742),0,IF(AND(ISERROR(VLOOKUP(VLOOKUP(A742,ishod_substance!A:G,7,0),$B$4:B741,1,0))=TRUE,VLOOKUP(A742,ishod_substance!A:G,7,0)&gt;0),VLOOKUP(A742,ishod_substance!A:G,7,0),0))</f>
        <v>#N/A</v>
      </c>
      <c r="C742" s="78" t="e">
        <f t="shared" si="55"/>
        <v>#N/A</v>
      </c>
      <c r="D742" s="61" t="e">
        <f>VLOOKUP(C742,quide!A:B,2,0)</f>
        <v>#N/A</v>
      </c>
      <c r="E742" s="62" t="e">
        <f>VLOOKUP(C742,quide!$A$1:K1736,3,0)</f>
        <v>#N/A</v>
      </c>
      <c r="F742" s="62" t="e">
        <f>VLOOKUP(C742,quide!$A$1:K1736,5,0)</f>
        <v>#N/A</v>
      </c>
      <c r="G742" s="63" t="e">
        <f t="shared" si="56"/>
        <v>#N/A</v>
      </c>
      <c r="H742" s="62">
        <f>IFERROR(VLOOKUP(B742,tbl5cc_piv!A:D,4,0),0)</f>
        <v>0</v>
      </c>
      <c r="I742" s="62">
        <f t="shared" si="57"/>
        <v>0</v>
      </c>
      <c r="J742" s="62">
        <f t="shared" si="58"/>
        <v>0</v>
      </c>
      <c r="K742" s="62">
        <f t="shared" si="59"/>
        <v>0</v>
      </c>
    </row>
    <row r="743" spans="1:11" x14ac:dyDescent="0.25">
      <c r="A743">
        <v>738</v>
      </c>
      <c r="B743" t="e">
        <f>IF(ISBLANK(A743),0,IF(AND(ISERROR(VLOOKUP(VLOOKUP(A743,ishod_substance!A:G,7,0),$B$4:B742,1,0))=TRUE,VLOOKUP(A743,ishod_substance!A:G,7,0)&gt;0),VLOOKUP(A743,ishod_substance!A:G,7,0),0))</f>
        <v>#N/A</v>
      </c>
      <c r="C743" s="78" t="e">
        <f t="shared" si="55"/>
        <v>#N/A</v>
      </c>
      <c r="D743" s="61" t="e">
        <f>VLOOKUP(C743,quide!A:B,2,0)</f>
        <v>#N/A</v>
      </c>
      <c r="E743" s="62" t="e">
        <f>VLOOKUP(C743,quide!$A$1:K1737,3,0)</f>
        <v>#N/A</v>
      </c>
      <c r="F743" s="62" t="e">
        <f>VLOOKUP(C743,quide!$A$1:K1737,5,0)</f>
        <v>#N/A</v>
      </c>
      <c r="G743" s="63" t="e">
        <f t="shared" si="56"/>
        <v>#N/A</v>
      </c>
      <c r="H743" s="62">
        <f>IFERROR(VLOOKUP(B743,tbl5cc_piv!A:D,4,0),0)</f>
        <v>0</v>
      </c>
      <c r="I743" s="62">
        <f t="shared" si="57"/>
        <v>0</v>
      </c>
      <c r="J743" s="62">
        <f t="shared" si="58"/>
        <v>0</v>
      </c>
      <c r="K743" s="62">
        <f t="shared" si="59"/>
        <v>0</v>
      </c>
    </row>
    <row r="744" spans="1:11" x14ac:dyDescent="0.25">
      <c r="A744">
        <v>739</v>
      </c>
      <c r="B744" t="e">
        <f>IF(ISBLANK(A744),0,IF(AND(ISERROR(VLOOKUP(VLOOKUP(A744,ishod_substance!A:G,7,0),$B$4:B743,1,0))=TRUE,VLOOKUP(A744,ishod_substance!A:G,7,0)&gt;0),VLOOKUP(A744,ishod_substance!A:G,7,0),0))</f>
        <v>#N/A</v>
      </c>
      <c r="C744" s="78" t="e">
        <f t="shared" si="55"/>
        <v>#N/A</v>
      </c>
      <c r="D744" s="61" t="e">
        <f>VLOOKUP(C744,quide!A:B,2,0)</f>
        <v>#N/A</v>
      </c>
      <c r="E744" s="62" t="e">
        <f>VLOOKUP(C744,quide!$A$1:K1738,3,0)</f>
        <v>#N/A</v>
      </c>
      <c r="F744" s="62" t="e">
        <f>VLOOKUP(C744,quide!$A$1:K1738,5,0)</f>
        <v>#N/A</v>
      </c>
      <c r="G744" s="63" t="e">
        <f t="shared" si="56"/>
        <v>#N/A</v>
      </c>
      <c r="H744" s="62">
        <f>IFERROR(VLOOKUP(B744,tbl5cc_piv!A:D,4,0),0)</f>
        <v>0</v>
      </c>
      <c r="I744" s="62">
        <f t="shared" si="57"/>
        <v>0</v>
      </c>
      <c r="J744" s="62">
        <f t="shared" si="58"/>
        <v>0</v>
      </c>
      <c r="K744" s="62">
        <f t="shared" si="59"/>
        <v>0</v>
      </c>
    </row>
    <row r="745" spans="1:11" x14ac:dyDescent="0.25">
      <c r="A745">
        <v>740</v>
      </c>
      <c r="B745" t="e">
        <f>IF(ISBLANK(A745),0,IF(AND(ISERROR(VLOOKUP(VLOOKUP(A745,ishod_substance!A:G,7,0),$B$4:B744,1,0))=TRUE,VLOOKUP(A745,ishod_substance!A:G,7,0)&gt;0),VLOOKUP(A745,ishod_substance!A:G,7,0),0))</f>
        <v>#N/A</v>
      </c>
      <c r="C745" s="78" t="e">
        <f t="shared" si="55"/>
        <v>#N/A</v>
      </c>
      <c r="D745" s="61" t="e">
        <f>VLOOKUP(C745,quide!A:B,2,0)</f>
        <v>#N/A</v>
      </c>
      <c r="E745" s="62" t="e">
        <f>VLOOKUP(C745,quide!$A$1:K1739,3,0)</f>
        <v>#N/A</v>
      </c>
      <c r="F745" s="62" t="e">
        <f>VLOOKUP(C745,quide!$A$1:K1739,5,0)</f>
        <v>#N/A</v>
      </c>
      <c r="G745" s="63" t="e">
        <f t="shared" si="56"/>
        <v>#N/A</v>
      </c>
      <c r="H745" s="62">
        <f>IFERROR(VLOOKUP(B745,tbl5cc_piv!A:D,4,0),0)</f>
        <v>0</v>
      </c>
      <c r="I745" s="62">
        <f t="shared" si="57"/>
        <v>0</v>
      </c>
      <c r="J745" s="62">
        <f t="shared" si="58"/>
        <v>0</v>
      </c>
      <c r="K745" s="62">
        <f t="shared" si="59"/>
        <v>0</v>
      </c>
    </row>
    <row r="746" spans="1:11" x14ac:dyDescent="0.25">
      <c r="A746">
        <v>741</v>
      </c>
      <c r="B746" t="e">
        <f>IF(ISBLANK(A746),0,IF(AND(ISERROR(VLOOKUP(VLOOKUP(A746,ishod_substance!A:G,7,0),$B$4:B745,1,0))=TRUE,VLOOKUP(A746,ishod_substance!A:G,7,0)&gt;0),VLOOKUP(A746,ishod_substance!A:G,7,0),0))</f>
        <v>#N/A</v>
      </c>
      <c r="C746" s="78" t="e">
        <f t="shared" si="55"/>
        <v>#N/A</v>
      </c>
      <c r="D746" s="61" t="e">
        <f>VLOOKUP(C746,quide!A:B,2,0)</f>
        <v>#N/A</v>
      </c>
      <c r="E746" s="62" t="e">
        <f>VLOOKUP(C746,quide!$A$1:K1740,3,0)</f>
        <v>#N/A</v>
      </c>
      <c r="F746" s="62" t="e">
        <f>VLOOKUP(C746,quide!$A$1:K1740,5,0)</f>
        <v>#N/A</v>
      </c>
      <c r="G746" s="63" t="e">
        <f t="shared" si="56"/>
        <v>#N/A</v>
      </c>
      <c r="H746" s="62">
        <f>IFERROR(VLOOKUP(B746,tbl5cc_piv!A:D,4,0),0)</f>
        <v>0</v>
      </c>
      <c r="I746" s="62">
        <f t="shared" si="57"/>
        <v>0</v>
      </c>
      <c r="J746" s="62">
        <f t="shared" si="58"/>
        <v>0</v>
      </c>
      <c r="K746" s="62">
        <f t="shared" si="59"/>
        <v>0</v>
      </c>
    </row>
    <row r="747" spans="1:11" x14ac:dyDescent="0.25">
      <c r="A747">
        <v>742</v>
      </c>
      <c r="B747" t="e">
        <f>IF(ISBLANK(A747),0,IF(AND(ISERROR(VLOOKUP(VLOOKUP(A747,ishod_substance!A:G,7,0),$B$4:B746,1,0))=TRUE,VLOOKUP(A747,ishod_substance!A:G,7,0)&gt;0),VLOOKUP(A747,ishod_substance!A:G,7,0),0))</f>
        <v>#N/A</v>
      </c>
      <c r="C747" s="78" t="e">
        <f t="shared" si="55"/>
        <v>#N/A</v>
      </c>
      <c r="D747" s="61" t="e">
        <f>VLOOKUP(C747,quide!A:B,2,0)</f>
        <v>#N/A</v>
      </c>
      <c r="E747" s="62" t="e">
        <f>VLOOKUP(C747,quide!$A$1:K1741,3,0)</f>
        <v>#N/A</v>
      </c>
      <c r="F747" s="62" t="e">
        <f>VLOOKUP(C747,quide!$A$1:K1741,5,0)</f>
        <v>#N/A</v>
      </c>
      <c r="G747" s="63" t="e">
        <f t="shared" si="56"/>
        <v>#N/A</v>
      </c>
      <c r="H747" s="62">
        <f>IFERROR(VLOOKUP(B747,tbl5cc_piv!A:D,4,0),0)</f>
        <v>0</v>
      </c>
      <c r="I747" s="62">
        <f t="shared" si="57"/>
        <v>0</v>
      </c>
      <c r="J747" s="62">
        <f t="shared" si="58"/>
        <v>0</v>
      </c>
      <c r="K747" s="62">
        <f t="shared" si="59"/>
        <v>0</v>
      </c>
    </row>
    <row r="748" spans="1:11" x14ac:dyDescent="0.25">
      <c r="A748">
        <v>743</v>
      </c>
      <c r="B748" t="e">
        <f>IF(ISBLANK(A748),0,IF(AND(ISERROR(VLOOKUP(VLOOKUP(A748,ishod_substance!A:G,7,0),$B$4:B747,1,0))=TRUE,VLOOKUP(A748,ishod_substance!A:G,7,0)&gt;0),VLOOKUP(A748,ishod_substance!A:G,7,0),0))</f>
        <v>#N/A</v>
      </c>
      <c r="C748" s="78" t="e">
        <f t="shared" si="55"/>
        <v>#N/A</v>
      </c>
      <c r="D748" s="61" t="e">
        <f>VLOOKUP(C748,quide!A:B,2,0)</f>
        <v>#N/A</v>
      </c>
      <c r="E748" s="62" t="e">
        <f>VLOOKUP(C748,quide!$A$1:K1742,3,0)</f>
        <v>#N/A</v>
      </c>
      <c r="F748" s="62" t="e">
        <f>VLOOKUP(C748,quide!$A$1:K1742,5,0)</f>
        <v>#N/A</v>
      </c>
      <c r="G748" s="63" t="e">
        <f t="shared" si="56"/>
        <v>#N/A</v>
      </c>
      <c r="H748" s="62">
        <f>IFERROR(VLOOKUP(B748,tbl5cc_piv!A:D,4,0),0)</f>
        <v>0</v>
      </c>
      <c r="I748" s="62">
        <f t="shared" si="57"/>
        <v>0</v>
      </c>
      <c r="J748" s="62">
        <f t="shared" si="58"/>
        <v>0</v>
      </c>
      <c r="K748" s="62">
        <f t="shared" si="59"/>
        <v>0</v>
      </c>
    </row>
    <row r="749" spans="1:11" x14ac:dyDescent="0.25">
      <c r="A749">
        <v>744</v>
      </c>
      <c r="B749" t="e">
        <f>IF(ISBLANK(A749),0,IF(AND(ISERROR(VLOOKUP(VLOOKUP(A749,ishod_substance!A:G,7,0),$B$4:B748,1,0))=TRUE,VLOOKUP(A749,ishod_substance!A:G,7,0)&gt;0),VLOOKUP(A749,ishod_substance!A:G,7,0),0))</f>
        <v>#N/A</v>
      </c>
      <c r="C749" s="78" t="e">
        <f t="shared" si="55"/>
        <v>#N/A</v>
      </c>
      <c r="D749" s="61" t="e">
        <f>VLOOKUP(C749,quide!A:B,2,0)</f>
        <v>#N/A</v>
      </c>
      <c r="E749" s="62" t="e">
        <f>VLOOKUP(C749,quide!$A$1:K1743,3,0)</f>
        <v>#N/A</v>
      </c>
      <c r="F749" s="62" t="e">
        <f>VLOOKUP(C749,quide!$A$1:K1743,5,0)</f>
        <v>#N/A</v>
      </c>
      <c r="G749" s="63" t="e">
        <f t="shared" si="56"/>
        <v>#N/A</v>
      </c>
      <c r="H749" s="62">
        <f>IFERROR(VLOOKUP(B749,tbl5cc_piv!A:D,4,0),0)</f>
        <v>0</v>
      </c>
      <c r="I749" s="62">
        <f t="shared" si="57"/>
        <v>0</v>
      </c>
      <c r="J749" s="62">
        <f t="shared" si="58"/>
        <v>0</v>
      </c>
      <c r="K749" s="62">
        <f t="shared" si="59"/>
        <v>0</v>
      </c>
    </row>
    <row r="750" spans="1:11" x14ac:dyDescent="0.25">
      <c r="A750">
        <v>745</v>
      </c>
      <c r="B750" t="e">
        <f>IF(ISBLANK(A750),0,IF(AND(ISERROR(VLOOKUP(VLOOKUP(A750,ishod_substance!A:G,7,0),$B$4:B749,1,0))=TRUE,VLOOKUP(A750,ishod_substance!A:G,7,0)&gt;0),VLOOKUP(A750,ishod_substance!A:G,7,0),0))</f>
        <v>#N/A</v>
      </c>
      <c r="C750" s="78" t="e">
        <f t="shared" si="55"/>
        <v>#N/A</v>
      </c>
      <c r="D750" s="61" t="e">
        <f>VLOOKUP(C750,quide!A:B,2,0)</f>
        <v>#N/A</v>
      </c>
      <c r="E750" s="62" t="e">
        <f>VLOOKUP(C750,quide!$A$1:K1744,3,0)</f>
        <v>#N/A</v>
      </c>
      <c r="F750" s="62" t="e">
        <f>VLOOKUP(C750,quide!$A$1:K1744,5,0)</f>
        <v>#N/A</v>
      </c>
      <c r="G750" s="63" t="e">
        <f t="shared" si="56"/>
        <v>#N/A</v>
      </c>
      <c r="H750" s="62">
        <f>IFERROR(VLOOKUP(B750,tbl5cc_piv!A:D,4,0),0)</f>
        <v>0</v>
      </c>
      <c r="I750" s="62">
        <f t="shared" si="57"/>
        <v>0</v>
      </c>
      <c r="J750" s="62">
        <f t="shared" si="58"/>
        <v>0</v>
      </c>
      <c r="K750" s="62">
        <f t="shared" si="59"/>
        <v>0</v>
      </c>
    </row>
    <row r="751" spans="1:11" x14ac:dyDescent="0.25">
      <c r="A751">
        <v>746</v>
      </c>
      <c r="B751" t="e">
        <f>IF(ISBLANK(A751),0,IF(AND(ISERROR(VLOOKUP(VLOOKUP(A751,ishod_substance!A:G,7,0),$B$4:B750,1,0))=TRUE,VLOOKUP(A751,ishod_substance!A:G,7,0)&gt;0),VLOOKUP(A751,ishod_substance!A:G,7,0),0))</f>
        <v>#N/A</v>
      </c>
      <c r="C751" s="78" t="e">
        <f t="shared" si="55"/>
        <v>#N/A</v>
      </c>
      <c r="D751" s="61" t="e">
        <f>VLOOKUP(C751,quide!A:B,2,0)</f>
        <v>#N/A</v>
      </c>
      <c r="E751" s="62" t="e">
        <f>VLOOKUP(C751,quide!$A$1:K1745,3,0)</f>
        <v>#N/A</v>
      </c>
      <c r="F751" s="62" t="e">
        <f>VLOOKUP(C751,quide!$A$1:K1745,5,0)</f>
        <v>#N/A</v>
      </c>
      <c r="G751" s="63" t="e">
        <f t="shared" si="56"/>
        <v>#N/A</v>
      </c>
      <c r="H751" s="62">
        <f>IFERROR(VLOOKUP(B751,tbl5cc_piv!A:D,4,0),0)</f>
        <v>0</v>
      </c>
      <c r="I751" s="62">
        <f t="shared" si="57"/>
        <v>0</v>
      </c>
      <c r="J751" s="62">
        <f t="shared" si="58"/>
        <v>0</v>
      </c>
      <c r="K751" s="62">
        <f t="shared" si="59"/>
        <v>0</v>
      </c>
    </row>
    <row r="752" spans="1:11" x14ac:dyDescent="0.25">
      <c r="A752">
        <v>747</v>
      </c>
      <c r="B752" t="e">
        <f>IF(ISBLANK(A752),0,IF(AND(ISERROR(VLOOKUP(VLOOKUP(A752,ishod_substance!A:G,7,0),$B$4:B751,1,0))=TRUE,VLOOKUP(A752,ishod_substance!A:G,7,0)&gt;0),VLOOKUP(A752,ishod_substance!A:G,7,0),0))</f>
        <v>#N/A</v>
      </c>
      <c r="C752" s="78" t="e">
        <f t="shared" si="55"/>
        <v>#N/A</v>
      </c>
      <c r="D752" s="61" t="e">
        <f>VLOOKUP(C752,quide!A:B,2,0)</f>
        <v>#N/A</v>
      </c>
      <c r="E752" s="62" t="e">
        <f>VLOOKUP(C752,quide!$A$1:K1746,3,0)</f>
        <v>#N/A</v>
      </c>
      <c r="F752" s="62" t="e">
        <f>VLOOKUP(C752,quide!$A$1:K1746,5,0)</f>
        <v>#N/A</v>
      </c>
      <c r="G752" s="63" t="e">
        <f t="shared" si="56"/>
        <v>#N/A</v>
      </c>
      <c r="H752" s="62">
        <f>IFERROR(VLOOKUP(B752,tbl5cc_piv!A:D,4,0),0)</f>
        <v>0</v>
      </c>
      <c r="I752" s="62">
        <f t="shared" si="57"/>
        <v>0</v>
      </c>
      <c r="J752" s="62">
        <f t="shared" si="58"/>
        <v>0</v>
      </c>
      <c r="K752" s="62">
        <f t="shared" si="59"/>
        <v>0</v>
      </c>
    </row>
    <row r="753" spans="1:11" x14ac:dyDescent="0.25">
      <c r="A753">
        <v>748</v>
      </c>
      <c r="B753" t="e">
        <f>IF(ISBLANK(A753),0,IF(AND(ISERROR(VLOOKUP(VLOOKUP(A753,ishod_substance!A:G,7,0),$B$4:B752,1,0))=TRUE,VLOOKUP(A753,ishod_substance!A:G,7,0)&gt;0),VLOOKUP(A753,ishod_substance!A:G,7,0),0))</f>
        <v>#N/A</v>
      </c>
      <c r="C753" s="78" t="e">
        <f t="shared" si="55"/>
        <v>#N/A</v>
      </c>
      <c r="D753" s="61" t="e">
        <f>VLOOKUP(C753,quide!A:B,2,0)</f>
        <v>#N/A</v>
      </c>
      <c r="E753" s="62" t="e">
        <f>VLOOKUP(C753,quide!$A$1:K1747,3,0)</f>
        <v>#N/A</v>
      </c>
      <c r="F753" s="62" t="e">
        <f>VLOOKUP(C753,quide!$A$1:K1747,5,0)</f>
        <v>#N/A</v>
      </c>
      <c r="G753" s="63" t="e">
        <f t="shared" si="56"/>
        <v>#N/A</v>
      </c>
      <c r="H753" s="62">
        <f>IFERROR(VLOOKUP(B753,tbl5cc_piv!A:D,4,0),0)</f>
        <v>0</v>
      </c>
      <c r="I753" s="62">
        <f t="shared" si="57"/>
        <v>0</v>
      </c>
      <c r="J753" s="62">
        <f t="shared" si="58"/>
        <v>0</v>
      </c>
      <c r="K753" s="62">
        <f t="shared" si="59"/>
        <v>0</v>
      </c>
    </row>
    <row r="754" spans="1:11" x14ac:dyDescent="0.25">
      <c r="A754">
        <v>749</v>
      </c>
      <c r="B754" t="e">
        <f>IF(ISBLANK(A754),0,IF(AND(ISERROR(VLOOKUP(VLOOKUP(A754,ishod_substance!A:G,7,0),$B$4:B753,1,0))=TRUE,VLOOKUP(A754,ishod_substance!A:G,7,0)&gt;0),VLOOKUP(A754,ishod_substance!A:G,7,0),0))</f>
        <v>#N/A</v>
      </c>
      <c r="C754" s="78" t="e">
        <f t="shared" si="55"/>
        <v>#N/A</v>
      </c>
      <c r="D754" s="61" t="e">
        <f>VLOOKUP(C754,quide!A:B,2,0)</f>
        <v>#N/A</v>
      </c>
      <c r="E754" s="62" t="e">
        <f>VLOOKUP(C754,quide!$A$1:K1748,3,0)</f>
        <v>#N/A</v>
      </c>
      <c r="F754" s="62" t="e">
        <f>VLOOKUP(C754,quide!$A$1:K1748,5,0)</f>
        <v>#N/A</v>
      </c>
      <c r="G754" s="63" t="e">
        <f t="shared" si="56"/>
        <v>#N/A</v>
      </c>
      <c r="H754" s="62">
        <f>IFERROR(VLOOKUP(B754,tbl5cc_piv!A:D,4,0),0)</f>
        <v>0</v>
      </c>
      <c r="I754" s="62">
        <f t="shared" si="57"/>
        <v>0</v>
      </c>
      <c r="J754" s="62">
        <f t="shared" si="58"/>
        <v>0</v>
      </c>
      <c r="K754" s="62">
        <f t="shared" si="59"/>
        <v>0</v>
      </c>
    </row>
    <row r="755" spans="1:11" x14ac:dyDescent="0.25">
      <c r="A755">
        <v>750</v>
      </c>
      <c r="B755" t="e">
        <f>IF(ISBLANK(A755),0,IF(AND(ISERROR(VLOOKUP(VLOOKUP(A755,ishod_substance!A:G,7,0),$B$4:B754,1,0))=TRUE,VLOOKUP(A755,ishod_substance!A:G,7,0)&gt;0),VLOOKUP(A755,ishod_substance!A:G,7,0),0))</f>
        <v>#N/A</v>
      </c>
      <c r="C755" s="78" t="e">
        <f t="shared" si="55"/>
        <v>#N/A</v>
      </c>
      <c r="D755" s="61" t="e">
        <f>VLOOKUP(C755,quide!A:B,2,0)</f>
        <v>#N/A</v>
      </c>
      <c r="E755" s="62" t="e">
        <f>VLOOKUP(C755,quide!$A$1:K1749,3,0)</f>
        <v>#N/A</v>
      </c>
      <c r="F755" s="62" t="e">
        <f>VLOOKUP(C755,quide!$A$1:K1749,5,0)</f>
        <v>#N/A</v>
      </c>
      <c r="G755" s="63" t="e">
        <f t="shared" si="56"/>
        <v>#N/A</v>
      </c>
      <c r="H755" s="62">
        <f>IFERROR(VLOOKUP(B755,tbl5cc_piv!A:D,4,0),0)</f>
        <v>0</v>
      </c>
      <c r="I755" s="62">
        <f t="shared" si="57"/>
        <v>0</v>
      </c>
      <c r="J755" s="62">
        <f t="shared" si="58"/>
        <v>0</v>
      </c>
      <c r="K755" s="62">
        <f t="shared" si="59"/>
        <v>0</v>
      </c>
    </row>
    <row r="756" spans="1:11" x14ac:dyDescent="0.25">
      <c r="A756">
        <v>751</v>
      </c>
      <c r="B756" t="e">
        <f>IF(ISBLANK(A756),0,IF(AND(ISERROR(VLOOKUP(VLOOKUP(A756,ishod_substance!A:G,7,0),$B$4:B755,1,0))=TRUE,VLOOKUP(A756,ishod_substance!A:G,7,0)&gt;0),VLOOKUP(A756,ishod_substance!A:G,7,0),0))</f>
        <v>#N/A</v>
      </c>
      <c r="C756" s="78" t="e">
        <f t="shared" si="55"/>
        <v>#N/A</v>
      </c>
      <c r="D756" s="61" t="e">
        <f>VLOOKUP(C756,quide!A:B,2,0)</f>
        <v>#N/A</v>
      </c>
      <c r="E756" s="62" t="e">
        <f>VLOOKUP(C756,quide!$A$1:K1750,3,0)</f>
        <v>#N/A</v>
      </c>
      <c r="F756" s="62" t="e">
        <f>VLOOKUP(C756,quide!$A$1:K1750,5,0)</f>
        <v>#N/A</v>
      </c>
      <c r="G756" s="63" t="e">
        <f t="shared" si="56"/>
        <v>#N/A</v>
      </c>
      <c r="H756" s="62">
        <f>IFERROR(VLOOKUP(B756,tbl5cc_piv!A:D,4,0),0)</f>
        <v>0</v>
      </c>
      <c r="I756" s="62">
        <f t="shared" si="57"/>
        <v>0</v>
      </c>
      <c r="J756" s="62">
        <f t="shared" si="58"/>
        <v>0</v>
      </c>
      <c r="K756" s="62">
        <f t="shared" si="59"/>
        <v>0</v>
      </c>
    </row>
    <row r="757" spans="1:11" x14ac:dyDescent="0.25">
      <c r="A757">
        <v>752</v>
      </c>
      <c r="B757" t="e">
        <f>IF(ISBLANK(A757),0,IF(AND(ISERROR(VLOOKUP(VLOOKUP(A757,ishod_substance!A:G,7,0),$B$4:B756,1,0))=TRUE,VLOOKUP(A757,ishod_substance!A:G,7,0)&gt;0),VLOOKUP(A757,ishod_substance!A:G,7,0),0))</f>
        <v>#N/A</v>
      </c>
      <c r="C757" s="78" t="e">
        <f t="shared" si="55"/>
        <v>#N/A</v>
      </c>
      <c r="D757" s="61" t="e">
        <f>VLOOKUP(C757,quide!A:B,2,0)</f>
        <v>#N/A</v>
      </c>
      <c r="E757" s="62" t="e">
        <f>VLOOKUP(C757,quide!$A$1:K1751,3,0)</f>
        <v>#N/A</v>
      </c>
      <c r="F757" s="62" t="e">
        <f>VLOOKUP(C757,quide!$A$1:K1751,5,0)</f>
        <v>#N/A</v>
      </c>
      <c r="G757" s="63" t="e">
        <f t="shared" si="56"/>
        <v>#N/A</v>
      </c>
      <c r="H757" s="62">
        <f>IFERROR(VLOOKUP(B757,tbl5cc_piv!A:D,4,0),0)</f>
        <v>0</v>
      </c>
      <c r="I757" s="62">
        <f t="shared" si="57"/>
        <v>0</v>
      </c>
      <c r="J757" s="62">
        <f t="shared" si="58"/>
        <v>0</v>
      </c>
      <c r="K757" s="62">
        <f t="shared" si="59"/>
        <v>0</v>
      </c>
    </row>
    <row r="758" spans="1:11" x14ac:dyDescent="0.25">
      <c r="A758">
        <v>753</v>
      </c>
      <c r="B758" t="e">
        <f>IF(ISBLANK(A758),0,IF(AND(ISERROR(VLOOKUP(VLOOKUP(A758,ishod_substance!A:G,7,0),$B$4:B757,1,0))=TRUE,VLOOKUP(A758,ishod_substance!A:G,7,0)&gt;0),VLOOKUP(A758,ishod_substance!A:G,7,0),0))</f>
        <v>#N/A</v>
      </c>
      <c r="C758" s="78" t="e">
        <f t="shared" si="55"/>
        <v>#N/A</v>
      </c>
      <c r="D758" s="61" t="e">
        <f>VLOOKUP(C758,quide!A:B,2,0)</f>
        <v>#N/A</v>
      </c>
      <c r="E758" s="62" t="e">
        <f>VLOOKUP(C758,quide!$A$1:K1752,3,0)</f>
        <v>#N/A</v>
      </c>
      <c r="F758" s="62" t="e">
        <f>VLOOKUP(C758,quide!$A$1:K1752,5,0)</f>
        <v>#N/A</v>
      </c>
      <c r="G758" s="63" t="e">
        <f t="shared" si="56"/>
        <v>#N/A</v>
      </c>
      <c r="H758" s="62">
        <f>IFERROR(VLOOKUP(B758,tbl5cc_piv!A:D,4,0),0)</f>
        <v>0</v>
      </c>
      <c r="I758" s="62">
        <f t="shared" si="57"/>
        <v>0</v>
      </c>
      <c r="J758" s="62">
        <f t="shared" si="58"/>
        <v>0</v>
      </c>
      <c r="K758" s="62">
        <f t="shared" si="59"/>
        <v>0</v>
      </c>
    </row>
    <row r="759" spans="1:11" x14ac:dyDescent="0.25">
      <c r="A759">
        <v>754</v>
      </c>
      <c r="B759" t="e">
        <f>IF(ISBLANK(A759),0,IF(AND(ISERROR(VLOOKUP(VLOOKUP(A759,ishod_substance!A:G,7,0),$B$4:B758,1,0))=TRUE,VLOOKUP(A759,ishod_substance!A:G,7,0)&gt;0),VLOOKUP(A759,ishod_substance!A:G,7,0),0))</f>
        <v>#N/A</v>
      </c>
      <c r="C759" s="78" t="e">
        <f t="shared" si="55"/>
        <v>#N/A</v>
      </c>
      <c r="D759" s="61" t="e">
        <f>VLOOKUP(C759,quide!A:B,2,0)</f>
        <v>#N/A</v>
      </c>
      <c r="E759" s="62" t="e">
        <f>VLOOKUP(C759,quide!$A$1:K1753,3,0)</f>
        <v>#N/A</v>
      </c>
      <c r="F759" s="62" t="e">
        <f>VLOOKUP(C759,quide!$A$1:K1753,5,0)</f>
        <v>#N/A</v>
      </c>
      <c r="G759" s="63" t="e">
        <f t="shared" si="56"/>
        <v>#N/A</v>
      </c>
      <c r="H759" s="62">
        <f>IFERROR(VLOOKUP(B759,tbl5cc_piv!A:D,4,0),0)</f>
        <v>0</v>
      </c>
      <c r="I759" s="62">
        <f t="shared" si="57"/>
        <v>0</v>
      </c>
      <c r="J759" s="62">
        <f t="shared" si="58"/>
        <v>0</v>
      </c>
      <c r="K759" s="62">
        <f t="shared" si="59"/>
        <v>0</v>
      </c>
    </row>
    <row r="760" spans="1:11" x14ac:dyDescent="0.25">
      <c r="A760">
        <v>755</v>
      </c>
      <c r="B760" t="e">
        <f>IF(ISBLANK(A760),0,IF(AND(ISERROR(VLOOKUP(VLOOKUP(A760,ishod_substance!A:G,7,0),$B$4:B759,1,0))=TRUE,VLOOKUP(A760,ishod_substance!A:G,7,0)&gt;0),VLOOKUP(A760,ishod_substance!A:G,7,0),0))</f>
        <v>#N/A</v>
      </c>
      <c r="C760" s="78" t="e">
        <f t="shared" si="55"/>
        <v>#N/A</v>
      </c>
      <c r="D760" s="61" t="e">
        <f>VLOOKUP(C760,quide!A:B,2,0)</f>
        <v>#N/A</v>
      </c>
      <c r="E760" s="62" t="e">
        <f>VLOOKUP(C760,quide!$A$1:K1754,3,0)</f>
        <v>#N/A</v>
      </c>
      <c r="F760" s="62" t="e">
        <f>VLOOKUP(C760,quide!$A$1:K1754,5,0)</f>
        <v>#N/A</v>
      </c>
      <c r="G760" s="63" t="e">
        <f t="shared" si="56"/>
        <v>#N/A</v>
      </c>
      <c r="H760" s="62">
        <f>IFERROR(VLOOKUP(B760,tbl5cc_piv!A:D,4,0),0)</f>
        <v>0</v>
      </c>
      <c r="I760" s="62">
        <f t="shared" si="57"/>
        <v>0</v>
      </c>
      <c r="J760" s="62">
        <f t="shared" si="58"/>
        <v>0</v>
      </c>
      <c r="K760" s="62">
        <f t="shared" si="59"/>
        <v>0</v>
      </c>
    </row>
    <row r="761" spans="1:11" x14ac:dyDescent="0.25">
      <c r="A761">
        <v>756</v>
      </c>
      <c r="B761" t="e">
        <f>IF(ISBLANK(A761),0,IF(AND(ISERROR(VLOOKUP(VLOOKUP(A761,ishod_substance!A:G,7,0),$B$4:B760,1,0))=TRUE,VLOOKUP(A761,ishod_substance!A:G,7,0)&gt;0),VLOOKUP(A761,ishod_substance!A:G,7,0),0))</f>
        <v>#N/A</v>
      </c>
      <c r="C761" s="78" t="e">
        <f t="shared" si="55"/>
        <v>#N/A</v>
      </c>
      <c r="D761" s="61" t="e">
        <f>VLOOKUP(C761,quide!A:B,2,0)</f>
        <v>#N/A</v>
      </c>
      <c r="E761" s="62" t="e">
        <f>VLOOKUP(C761,quide!$A$1:K1755,3,0)</f>
        <v>#N/A</v>
      </c>
      <c r="F761" s="62" t="e">
        <f>VLOOKUP(C761,quide!$A$1:K1755,5,0)</f>
        <v>#N/A</v>
      </c>
      <c r="G761" s="63" t="e">
        <f t="shared" si="56"/>
        <v>#N/A</v>
      </c>
      <c r="H761" s="62">
        <f>IFERROR(VLOOKUP(B761,tbl5cc_piv!A:D,4,0),0)</f>
        <v>0</v>
      </c>
      <c r="I761" s="62">
        <f t="shared" si="57"/>
        <v>0</v>
      </c>
      <c r="J761" s="62">
        <f t="shared" si="58"/>
        <v>0</v>
      </c>
      <c r="K761" s="62">
        <f t="shared" si="59"/>
        <v>0</v>
      </c>
    </row>
    <row r="762" spans="1:11" x14ac:dyDescent="0.25">
      <c r="A762">
        <v>757</v>
      </c>
      <c r="B762" t="e">
        <f>IF(ISBLANK(A762),0,IF(AND(ISERROR(VLOOKUP(VLOOKUP(A762,ishod_substance!A:G,7,0),$B$4:B761,1,0))=TRUE,VLOOKUP(A762,ishod_substance!A:G,7,0)&gt;0),VLOOKUP(A762,ishod_substance!A:G,7,0),0))</f>
        <v>#N/A</v>
      </c>
      <c r="C762" s="78" t="e">
        <f t="shared" si="55"/>
        <v>#N/A</v>
      </c>
      <c r="D762" s="61" t="e">
        <f>VLOOKUP(C762,quide!A:B,2,0)</f>
        <v>#N/A</v>
      </c>
      <c r="E762" s="62" t="e">
        <f>VLOOKUP(C762,quide!$A$1:K1756,3,0)</f>
        <v>#N/A</v>
      </c>
      <c r="F762" s="62" t="e">
        <f>VLOOKUP(C762,quide!$A$1:K1756,5,0)</f>
        <v>#N/A</v>
      </c>
      <c r="G762" s="63" t="e">
        <f t="shared" si="56"/>
        <v>#N/A</v>
      </c>
      <c r="H762" s="62">
        <f>IFERROR(VLOOKUP(B762,tbl5cc_piv!A:D,4,0),0)</f>
        <v>0</v>
      </c>
      <c r="I762" s="62">
        <f t="shared" si="57"/>
        <v>0</v>
      </c>
      <c r="J762" s="62">
        <f t="shared" si="58"/>
        <v>0</v>
      </c>
      <c r="K762" s="62">
        <f t="shared" si="59"/>
        <v>0</v>
      </c>
    </row>
    <row r="763" spans="1:11" x14ac:dyDescent="0.25">
      <c r="A763">
        <v>758</v>
      </c>
      <c r="B763" t="e">
        <f>IF(ISBLANK(A763),0,IF(AND(ISERROR(VLOOKUP(VLOOKUP(A763,ishod_substance!A:G,7,0),$B$4:B762,1,0))=TRUE,VLOOKUP(A763,ishod_substance!A:G,7,0)&gt;0),VLOOKUP(A763,ishod_substance!A:G,7,0),0))</f>
        <v>#N/A</v>
      </c>
      <c r="C763" s="78" t="e">
        <f t="shared" si="55"/>
        <v>#N/A</v>
      </c>
      <c r="D763" s="61" t="e">
        <f>VLOOKUP(C763,quide!A:B,2,0)</f>
        <v>#N/A</v>
      </c>
      <c r="E763" s="62" t="e">
        <f>VLOOKUP(C763,quide!$A$1:K1757,3,0)</f>
        <v>#N/A</v>
      </c>
      <c r="F763" s="62" t="e">
        <f>VLOOKUP(C763,quide!$A$1:K1757,5,0)</f>
        <v>#N/A</v>
      </c>
      <c r="G763" s="63" t="e">
        <f t="shared" si="56"/>
        <v>#N/A</v>
      </c>
      <c r="H763" s="62">
        <f>IFERROR(VLOOKUP(B763,tbl5cc_piv!A:D,4,0),0)</f>
        <v>0</v>
      </c>
      <c r="I763" s="62">
        <f t="shared" si="57"/>
        <v>0</v>
      </c>
      <c r="J763" s="62">
        <f t="shared" si="58"/>
        <v>0</v>
      </c>
      <c r="K763" s="62">
        <f t="shared" si="59"/>
        <v>0</v>
      </c>
    </row>
    <row r="764" spans="1:11" x14ac:dyDescent="0.25">
      <c r="A764">
        <v>759</v>
      </c>
      <c r="B764" t="e">
        <f>IF(ISBLANK(A764),0,IF(AND(ISERROR(VLOOKUP(VLOOKUP(A764,ishod_substance!A:G,7,0),$B$4:B763,1,0))=TRUE,VLOOKUP(A764,ishod_substance!A:G,7,0)&gt;0),VLOOKUP(A764,ishod_substance!A:G,7,0),0))</f>
        <v>#N/A</v>
      </c>
      <c r="C764" s="78" t="e">
        <f t="shared" si="55"/>
        <v>#N/A</v>
      </c>
      <c r="D764" s="61" t="e">
        <f>VLOOKUP(C764,quide!A:B,2,0)</f>
        <v>#N/A</v>
      </c>
      <c r="E764" s="62" t="e">
        <f>VLOOKUP(C764,quide!$A$1:K1758,3,0)</f>
        <v>#N/A</v>
      </c>
      <c r="F764" s="62" t="e">
        <f>VLOOKUP(C764,quide!$A$1:K1758,5,0)</f>
        <v>#N/A</v>
      </c>
      <c r="G764" s="63" t="e">
        <f t="shared" si="56"/>
        <v>#N/A</v>
      </c>
      <c r="H764" s="62">
        <f>IFERROR(VLOOKUP(B764,tbl5cc_piv!A:D,4,0),0)</f>
        <v>0</v>
      </c>
      <c r="I764" s="62">
        <f t="shared" si="57"/>
        <v>0</v>
      </c>
      <c r="J764" s="62">
        <f t="shared" si="58"/>
        <v>0</v>
      </c>
      <c r="K764" s="62">
        <f t="shared" si="59"/>
        <v>0</v>
      </c>
    </row>
    <row r="765" spans="1:11" x14ac:dyDescent="0.25">
      <c r="A765">
        <v>760</v>
      </c>
      <c r="B765" t="e">
        <f>IF(ISBLANK(A765),0,IF(AND(ISERROR(VLOOKUP(VLOOKUP(A765,ishod_substance!A:G,7,0),$B$4:B764,1,0))=TRUE,VLOOKUP(A765,ishod_substance!A:G,7,0)&gt;0),VLOOKUP(A765,ishod_substance!A:G,7,0),0))</f>
        <v>#N/A</v>
      </c>
      <c r="C765" s="78" t="e">
        <f t="shared" si="55"/>
        <v>#N/A</v>
      </c>
      <c r="D765" s="61" t="e">
        <f>VLOOKUP(C765,quide!A:B,2,0)</f>
        <v>#N/A</v>
      </c>
      <c r="E765" s="62" t="e">
        <f>VLOOKUP(C765,quide!$A$1:K1759,3,0)</f>
        <v>#N/A</v>
      </c>
      <c r="F765" s="62" t="e">
        <f>VLOOKUP(C765,quide!$A$1:K1759,5,0)</f>
        <v>#N/A</v>
      </c>
      <c r="G765" s="63" t="e">
        <f t="shared" si="56"/>
        <v>#N/A</v>
      </c>
      <c r="H765" s="62">
        <f>IFERROR(VLOOKUP(B765,tbl5cc_piv!A:D,4,0),0)</f>
        <v>0</v>
      </c>
      <c r="I765" s="62">
        <f t="shared" si="57"/>
        <v>0</v>
      </c>
      <c r="J765" s="62">
        <f t="shared" si="58"/>
        <v>0</v>
      </c>
      <c r="K765" s="62">
        <f t="shared" si="59"/>
        <v>0</v>
      </c>
    </row>
    <row r="766" spans="1:11" x14ac:dyDescent="0.25">
      <c r="A766">
        <v>761</v>
      </c>
      <c r="B766" t="e">
        <f>IF(ISBLANK(A766),0,IF(AND(ISERROR(VLOOKUP(VLOOKUP(A766,ishod_substance!A:G,7,0),$B$4:B765,1,0))=TRUE,VLOOKUP(A766,ishod_substance!A:G,7,0)&gt;0),VLOOKUP(A766,ishod_substance!A:G,7,0),0))</f>
        <v>#N/A</v>
      </c>
      <c r="C766" s="78" t="e">
        <f t="shared" si="55"/>
        <v>#N/A</v>
      </c>
      <c r="D766" s="61" t="e">
        <f>VLOOKUP(C766,quide!A:B,2,0)</f>
        <v>#N/A</v>
      </c>
      <c r="E766" s="62" t="e">
        <f>VLOOKUP(C766,quide!$A$1:K1760,3,0)</f>
        <v>#N/A</v>
      </c>
      <c r="F766" s="62" t="e">
        <f>VLOOKUP(C766,quide!$A$1:K1760,5,0)</f>
        <v>#N/A</v>
      </c>
      <c r="G766" s="63" t="e">
        <f t="shared" si="56"/>
        <v>#N/A</v>
      </c>
      <c r="H766" s="62">
        <f>IFERROR(VLOOKUP(B766,tbl5cc_piv!A:D,4,0),0)</f>
        <v>0</v>
      </c>
      <c r="I766" s="62">
        <f t="shared" si="57"/>
        <v>0</v>
      </c>
      <c r="J766" s="62">
        <f t="shared" si="58"/>
        <v>0</v>
      </c>
      <c r="K766" s="62">
        <f t="shared" si="59"/>
        <v>0</v>
      </c>
    </row>
    <row r="767" spans="1:11" x14ac:dyDescent="0.25">
      <c r="A767">
        <v>762</v>
      </c>
      <c r="B767" t="e">
        <f>IF(ISBLANK(A767),0,IF(AND(ISERROR(VLOOKUP(VLOOKUP(A767,ishod_substance!A:G,7,0),$B$4:B766,1,0))=TRUE,VLOOKUP(A767,ishod_substance!A:G,7,0)&gt;0),VLOOKUP(A767,ishod_substance!A:G,7,0),0))</f>
        <v>#N/A</v>
      </c>
      <c r="C767" s="78" t="e">
        <f t="shared" si="55"/>
        <v>#N/A</v>
      </c>
      <c r="D767" s="61" t="e">
        <f>VLOOKUP(C767,quide!A:B,2,0)</f>
        <v>#N/A</v>
      </c>
      <c r="E767" s="62" t="e">
        <f>VLOOKUP(C767,quide!$A$1:K1761,3,0)</f>
        <v>#N/A</v>
      </c>
      <c r="F767" s="62" t="e">
        <f>VLOOKUP(C767,quide!$A$1:K1761,5,0)</f>
        <v>#N/A</v>
      </c>
      <c r="G767" s="63" t="e">
        <f t="shared" si="56"/>
        <v>#N/A</v>
      </c>
      <c r="H767" s="62">
        <f>IFERROR(VLOOKUP(B767,tbl5cc_piv!A:D,4,0),0)</f>
        <v>0</v>
      </c>
      <c r="I767" s="62">
        <f t="shared" si="57"/>
        <v>0</v>
      </c>
      <c r="J767" s="62">
        <f t="shared" si="58"/>
        <v>0</v>
      </c>
      <c r="K767" s="62">
        <f t="shared" si="59"/>
        <v>0</v>
      </c>
    </row>
    <row r="768" spans="1:11" x14ac:dyDescent="0.25">
      <c r="A768">
        <v>763</v>
      </c>
      <c r="B768" t="e">
        <f>IF(ISBLANK(A768),0,IF(AND(ISERROR(VLOOKUP(VLOOKUP(A768,ishod_substance!A:G,7,0),$B$4:B767,1,0))=TRUE,VLOOKUP(A768,ishod_substance!A:G,7,0)&gt;0),VLOOKUP(A768,ishod_substance!A:G,7,0),0))</f>
        <v>#N/A</v>
      </c>
      <c r="C768" s="78" t="e">
        <f t="shared" si="55"/>
        <v>#N/A</v>
      </c>
      <c r="D768" s="61" t="e">
        <f>VLOOKUP(C768,quide!A:B,2,0)</f>
        <v>#N/A</v>
      </c>
      <c r="E768" s="62" t="e">
        <f>VLOOKUP(C768,quide!$A$1:K1762,3,0)</f>
        <v>#N/A</v>
      </c>
      <c r="F768" s="62" t="e">
        <f>VLOOKUP(C768,quide!$A$1:K1762,5,0)</f>
        <v>#N/A</v>
      </c>
      <c r="G768" s="63" t="e">
        <f t="shared" si="56"/>
        <v>#N/A</v>
      </c>
      <c r="H768" s="62">
        <f>IFERROR(VLOOKUP(B768,tbl5cc_piv!A:D,4,0),0)</f>
        <v>0</v>
      </c>
      <c r="I768" s="62">
        <f t="shared" si="57"/>
        <v>0</v>
      </c>
      <c r="J768" s="62">
        <f t="shared" si="58"/>
        <v>0</v>
      </c>
      <c r="K768" s="62">
        <f t="shared" si="59"/>
        <v>0</v>
      </c>
    </row>
    <row r="769" spans="1:11" x14ac:dyDescent="0.25">
      <c r="A769">
        <v>764</v>
      </c>
      <c r="B769" t="e">
        <f>IF(ISBLANK(A769),0,IF(AND(ISERROR(VLOOKUP(VLOOKUP(A769,ishod_substance!A:G,7,0),$B$4:B768,1,0))=TRUE,VLOOKUP(A769,ishod_substance!A:G,7,0)&gt;0),VLOOKUP(A769,ishod_substance!A:G,7,0),0))</f>
        <v>#N/A</v>
      </c>
      <c r="C769" s="78" t="e">
        <f t="shared" si="55"/>
        <v>#N/A</v>
      </c>
      <c r="D769" s="61" t="e">
        <f>VLOOKUP(C769,quide!A:B,2,0)</f>
        <v>#N/A</v>
      </c>
      <c r="E769" s="62" t="e">
        <f>VLOOKUP(C769,quide!$A$1:K1763,3,0)</f>
        <v>#N/A</v>
      </c>
      <c r="F769" s="62" t="e">
        <f>VLOOKUP(C769,quide!$A$1:K1763,5,0)</f>
        <v>#N/A</v>
      </c>
      <c r="G769" s="63" t="e">
        <f t="shared" si="56"/>
        <v>#N/A</v>
      </c>
      <c r="H769" s="62">
        <f>IFERROR(VLOOKUP(B769,tbl5cc_piv!A:D,4,0),0)</f>
        <v>0</v>
      </c>
      <c r="I769" s="62">
        <f t="shared" si="57"/>
        <v>0</v>
      </c>
      <c r="J769" s="62">
        <f t="shared" si="58"/>
        <v>0</v>
      </c>
      <c r="K769" s="62">
        <f t="shared" si="59"/>
        <v>0</v>
      </c>
    </row>
    <row r="770" spans="1:11" x14ac:dyDescent="0.25">
      <c r="A770">
        <v>765</v>
      </c>
      <c r="B770" t="e">
        <f>IF(ISBLANK(A770),0,IF(AND(ISERROR(VLOOKUP(VLOOKUP(A770,ishod_substance!A:G,7,0),$B$4:B769,1,0))=TRUE,VLOOKUP(A770,ishod_substance!A:G,7,0)&gt;0),VLOOKUP(A770,ishod_substance!A:G,7,0),0))</f>
        <v>#N/A</v>
      </c>
      <c r="C770" s="78" t="e">
        <f t="shared" si="55"/>
        <v>#N/A</v>
      </c>
      <c r="D770" s="61" t="e">
        <f>VLOOKUP(C770,quide!A:B,2,0)</f>
        <v>#N/A</v>
      </c>
      <c r="E770" s="62" t="e">
        <f>VLOOKUP(C770,quide!$A$1:K1764,3,0)</f>
        <v>#N/A</v>
      </c>
      <c r="F770" s="62" t="e">
        <f>VLOOKUP(C770,quide!$A$1:K1764,5,0)</f>
        <v>#N/A</v>
      </c>
      <c r="G770" s="63" t="e">
        <f t="shared" si="56"/>
        <v>#N/A</v>
      </c>
      <c r="H770" s="62">
        <f>IFERROR(VLOOKUP(B770,tbl5cc_piv!A:D,4,0),0)</f>
        <v>0</v>
      </c>
      <c r="I770" s="62">
        <f t="shared" si="57"/>
        <v>0</v>
      </c>
      <c r="J770" s="62">
        <f t="shared" si="58"/>
        <v>0</v>
      </c>
      <c r="K770" s="62">
        <f t="shared" si="59"/>
        <v>0</v>
      </c>
    </row>
    <row r="771" spans="1:11" x14ac:dyDescent="0.25">
      <c r="A771">
        <v>766</v>
      </c>
      <c r="B771" t="e">
        <f>IF(ISBLANK(A771),0,IF(AND(ISERROR(VLOOKUP(VLOOKUP(A771,ishod_substance!A:G,7,0),$B$4:B770,1,0))=TRUE,VLOOKUP(A771,ishod_substance!A:G,7,0)&gt;0),VLOOKUP(A771,ishod_substance!A:G,7,0),0))</f>
        <v>#N/A</v>
      </c>
      <c r="C771" s="78" t="e">
        <f t="shared" si="55"/>
        <v>#N/A</v>
      </c>
      <c r="D771" s="61" t="e">
        <f>VLOOKUP(C771,quide!A:B,2,0)</f>
        <v>#N/A</v>
      </c>
      <c r="E771" s="62" t="e">
        <f>VLOOKUP(C771,quide!$A$1:K1765,3,0)</f>
        <v>#N/A</v>
      </c>
      <c r="F771" s="62" t="e">
        <f>VLOOKUP(C771,quide!$A$1:K1765,5,0)</f>
        <v>#N/A</v>
      </c>
      <c r="G771" s="63" t="e">
        <f t="shared" si="56"/>
        <v>#N/A</v>
      </c>
      <c r="H771" s="62">
        <f>IFERROR(VLOOKUP(B771,tbl5cc_piv!A:D,4,0),0)</f>
        <v>0</v>
      </c>
      <c r="I771" s="62">
        <f t="shared" si="57"/>
        <v>0</v>
      </c>
      <c r="J771" s="62">
        <f t="shared" si="58"/>
        <v>0</v>
      </c>
      <c r="K771" s="62">
        <f t="shared" si="59"/>
        <v>0</v>
      </c>
    </row>
    <row r="772" spans="1:11" x14ac:dyDescent="0.25">
      <c r="A772">
        <v>767</v>
      </c>
      <c r="B772" t="e">
        <f>IF(ISBLANK(A772),0,IF(AND(ISERROR(VLOOKUP(VLOOKUP(A772,ishod_substance!A:G,7,0),$B$4:B771,1,0))=TRUE,VLOOKUP(A772,ishod_substance!A:G,7,0)&gt;0),VLOOKUP(A772,ishod_substance!A:G,7,0),0))</f>
        <v>#N/A</v>
      </c>
      <c r="C772" s="78" t="e">
        <f t="shared" si="55"/>
        <v>#N/A</v>
      </c>
      <c r="D772" s="61" t="e">
        <f>VLOOKUP(C772,quide!A:B,2,0)</f>
        <v>#N/A</v>
      </c>
      <c r="E772" s="62" t="e">
        <f>VLOOKUP(C772,quide!$A$1:K1766,3,0)</f>
        <v>#N/A</v>
      </c>
      <c r="F772" s="62" t="e">
        <f>VLOOKUP(C772,quide!$A$1:K1766,5,0)</f>
        <v>#N/A</v>
      </c>
      <c r="G772" s="63" t="e">
        <f t="shared" si="56"/>
        <v>#N/A</v>
      </c>
      <c r="H772" s="62">
        <f>IFERROR(VLOOKUP(B772,tbl5cc_piv!A:D,4,0),0)</f>
        <v>0</v>
      </c>
      <c r="I772" s="62">
        <f t="shared" si="57"/>
        <v>0</v>
      </c>
      <c r="J772" s="62">
        <f t="shared" si="58"/>
        <v>0</v>
      </c>
      <c r="K772" s="62">
        <f t="shared" si="59"/>
        <v>0</v>
      </c>
    </row>
    <row r="773" spans="1:11" x14ac:dyDescent="0.25">
      <c r="A773">
        <v>768</v>
      </c>
      <c r="B773" t="e">
        <f>IF(ISBLANK(A773),0,IF(AND(ISERROR(VLOOKUP(VLOOKUP(A773,ishod_substance!A:G,7,0),$B$4:B772,1,0))=TRUE,VLOOKUP(A773,ishod_substance!A:G,7,0)&gt;0),VLOOKUP(A773,ishod_substance!A:G,7,0),0))</f>
        <v>#N/A</v>
      </c>
      <c r="C773" s="78" t="e">
        <f t="shared" si="55"/>
        <v>#N/A</v>
      </c>
      <c r="D773" s="61" t="e">
        <f>VLOOKUP(C773,quide!A:B,2,0)</f>
        <v>#N/A</v>
      </c>
      <c r="E773" s="62" t="e">
        <f>VLOOKUP(C773,quide!$A$1:K1767,3,0)</f>
        <v>#N/A</v>
      </c>
      <c r="F773" s="62" t="e">
        <f>VLOOKUP(C773,quide!$A$1:K1767,5,0)</f>
        <v>#N/A</v>
      </c>
      <c r="G773" s="63" t="e">
        <f t="shared" si="56"/>
        <v>#N/A</v>
      </c>
      <c r="H773" s="62">
        <f>IFERROR(VLOOKUP(B773,tbl5cc_piv!A:D,4,0),0)</f>
        <v>0</v>
      </c>
      <c r="I773" s="62">
        <f t="shared" si="57"/>
        <v>0</v>
      </c>
      <c r="J773" s="62">
        <f t="shared" si="58"/>
        <v>0</v>
      </c>
      <c r="K773" s="62">
        <f t="shared" si="59"/>
        <v>0</v>
      </c>
    </row>
    <row r="774" spans="1:11" x14ac:dyDescent="0.25">
      <c r="A774">
        <v>769</v>
      </c>
      <c r="B774" t="e">
        <f>IF(ISBLANK(A774),0,IF(AND(ISERROR(VLOOKUP(VLOOKUP(A774,ishod_substance!A:G,7,0),$B$4:B773,1,0))=TRUE,VLOOKUP(A774,ishod_substance!A:G,7,0)&gt;0),VLOOKUP(A774,ishod_substance!A:G,7,0),0))</f>
        <v>#N/A</v>
      </c>
      <c r="C774" s="78" t="e">
        <f t="shared" si="55"/>
        <v>#N/A</v>
      </c>
      <c r="D774" s="61" t="e">
        <f>VLOOKUP(C774,quide!A:B,2,0)</f>
        <v>#N/A</v>
      </c>
      <c r="E774" s="62" t="e">
        <f>VLOOKUP(C774,quide!$A$1:K1768,3,0)</f>
        <v>#N/A</v>
      </c>
      <c r="F774" s="62" t="e">
        <f>VLOOKUP(C774,quide!$A$1:K1768,5,0)</f>
        <v>#N/A</v>
      </c>
      <c r="G774" s="63" t="e">
        <f t="shared" si="56"/>
        <v>#N/A</v>
      </c>
      <c r="H774" s="62">
        <f>IFERROR(VLOOKUP(B774,tbl5cc_piv!A:D,4,0),0)</f>
        <v>0</v>
      </c>
      <c r="I774" s="62">
        <f t="shared" si="57"/>
        <v>0</v>
      </c>
      <c r="J774" s="62">
        <f t="shared" si="58"/>
        <v>0</v>
      </c>
      <c r="K774" s="62">
        <f t="shared" si="59"/>
        <v>0</v>
      </c>
    </row>
    <row r="775" spans="1:11" x14ac:dyDescent="0.25">
      <c r="A775">
        <v>770</v>
      </c>
      <c r="B775" t="e">
        <f>IF(ISBLANK(A775),0,IF(AND(ISERROR(VLOOKUP(VLOOKUP(A775,ishod_substance!A:G,7,0),$B$4:B774,1,0))=TRUE,VLOOKUP(A775,ishod_substance!A:G,7,0)&gt;0),VLOOKUP(A775,ishod_substance!A:G,7,0),0))</f>
        <v>#N/A</v>
      </c>
      <c r="C775" s="78" t="e">
        <f t="shared" ref="C775:C838" si="60">B775</f>
        <v>#N/A</v>
      </c>
      <c r="D775" s="61" t="e">
        <f>VLOOKUP(C775,quide!A:B,2,0)</f>
        <v>#N/A</v>
      </c>
      <c r="E775" s="62" t="e">
        <f>VLOOKUP(C775,quide!$A$1:K1769,3,0)</f>
        <v>#N/A</v>
      </c>
      <c r="F775" s="62" t="e">
        <f>VLOOKUP(C775,quide!$A$1:K1769,5,0)</f>
        <v>#N/A</v>
      </c>
      <c r="G775" s="63" t="e">
        <f t="shared" ref="G775:G838" si="61">E775*H775</f>
        <v>#N/A</v>
      </c>
      <c r="H775" s="62">
        <f>IFERROR(VLOOKUP(B775,tbl5cc_piv!A:D,4,0),0)</f>
        <v>0</v>
      </c>
      <c r="I775" s="62">
        <f t="shared" ref="I775:I838" si="62">H775+H775*0.2</f>
        <v>0</v>
      </c>
      <c r="J775" s="62">
        <f t="shared" ref="J775:J838" si="63">H775+H775*0.4</f>
        <v>0</v>
      </c>
      <c r="K775" s="62">
        <f t="shared" ref="K775:K838" si="64">H775+H775*0.6</f>
        <v>0</v>
      </c>
    </row>
    <row r="776" spans="1:11" x14ac:dyDescent="0.25">
      <c r="A776">
        <v>771</v>
      </c>
      <c r="B776" t="e">
        <f>IF(ISBLANK(A776),0,IF(AND(ISERROR(VLOOKUP(VLOOKUP(A776,ishod_substance!A:G,7,0),$B$4:B775,1,0))=TRUE,VLOOKUP(A776,ishod_substance!A:G,7,0)&gt;0),VLOOKUP(A776,ishod_substance!A:G,7,0),0))</f>
        <v>#N/A</v>
      </c>
      <c r="C776" s="78" t="e">
        <f t="shared" si="60"/>
        <v>#N/A</v>
      </c>
      <c r="D776" s="61" t="e">
        <f>VLOOKUP(C776,quide!A:B,2,0)</f>
        <v>#N/A</v>
      </c>
      <c r="E776" s="62" t="e">
        <f>VLOOKUP(C776,quide!$A$1:K1770,3,0)</f>
        <v>#N/A</v>
      </c>
      <c r="F776" s="62" t="e">
        <f>VLOOKUP(C776,quide!$A$1:K1770,5,0)</f>
        <v>#N/A</v>
      </c>
      <c r="G776" s="63" t="e">
        <f t="shared" si="61"/>
        <v>#N/A</v>
      </c>
      <c r="H776" s="62">
        <f>IFERROR(VLOOKUP(B776,tbl5cc_piv!A:D,4,0),0)</f>
        <v>0</v>
      </c>
      <c r="I776" s="62">
        <f t="shared" si="62"/>
        <v>0</v>
      </c>
      <c r="J776" s="62">
        <f t="shared" si="63"/>
        <v>0</v>
      </c>
      <c r="K776" s="62">
        <f t="shared" si="64"/>
        <v>0</v>
      </c>
    </row>
    <row r="777" spans="1:11" x14ac:dyDescent="0.25">
      <c r="A777">
        <v>772</v>
      </c>
      <c r="B777" t="e">
        <f>IF(ISBLANK(A777),0,IF(AND(ISERROR(VLOOKUP(VLOOKUP(A777,ishod_substance!A:G,7,0),$B$4:B776,1,0))=TRUE,VLOOKUP(A777,ishod_substance!A:G,7,0)&gt;0),VLOOKUP(A777,ishod_substance!A:G,7,0),0))</f>
        <v>#N/A</v>
      </c>
      <c r="C777" s="78" t="e">
        <f t="shared" si="60"/>
        <v>#N/A</v>
      </c>
      <c r="D777" s="61" t="e">
        <f>VLOOKUP(C777,quide!A:B,2,0)</f>
        <v>#N/A</v>
      </c>
      <c r="E777" s="62" t="e">
        <f>VLOOKUP(C777,quide!$A$1:K1771,3,0)</f>
        <v>#N/A</v>
      </c>
      <c r="F777" s="62" t="e">
        <f>VLOOKUP(C777,quide!$A$1:K1771,5,0)</f>
        <v>#N/A</v>
      </c>
      <c r="G777" s="63" t="e">
        <f t="shared" si="61"/>
        <v>#N/A</v>
      </c>
      <c r="H777" s="62">
        <f>IFERROR(VLOOKUP(B777,tbl5cc_piv!A:D,4,0),0)</f>
        <v>0</v>
      </c>
      <c r="I777" s="62">
        <f t="shared" si="62"/>
        <v>0</v>
      </c>
      <c r="J777" s="62">
        <f t="shared" si="63"/>
        <v>0</v>
      </c>
      <c r="K777" s="62">
        <f t="shared" si="64"/>
        <v>0</v>
      </c>
    </row>
    <row r="778" spans="1:11" x14ac:dyDescent="0.25">
      <c r="A778">
        <v>773</v>
      </c>
      <c r="B778" t="e">
        <f>IF(ISBLANK(A778),0,IF(AND(ISERROR(VLOOKUP(VLOOKUP(A778,ishod_substance!A:G,7,0),$B$4:B777,1,0))=TRUE,VLOOKUP(A778,ishod_substance!A:G,7,0)&gt;0),VLOOKUP(A778,ishod_substance!A:G,7,0),0))</f>
        <v>#N/A</v>
      </c>
      <c r="C778" s="78" t="e">
        <f t="shared" si="60"/>
        <v>#N/A</v>
      </c>
      <c r="D778" s="61" t="e">
        <f>VLOOKUP(C778,quide!A:B,2,0)</f>
        <v>#N/A</v>
      </c>
      <c r="E778" s="62" t="e">
        <f>VLOOKUP(C778,quide!$A$1:K1772,3,0)</f>
        <v>#N/A</v>
      </c>
      <c r="F778" s="62" t="e">
        <f>VLOOKUP(C778,quide!$A$1:K1772,5,0)</f>
        <v>#N/A</v>
      </c>
      <c r="G778" s="63" t="e">
        <f t="shared" si="61"/>
        <v>#N/A</v>
      </c>
      <c r="H778" s="62">
        <f>IFERROR(VLOOKUP(B778,tbl5cc_piv!A:D,4,0),0)</f>
        <v>0</v>
      </c>
      <c r="I778" s="62">
        <f t="shared" si="62"/>
        <v>0</v>
      </c>
      <c r="J778" s="62">
        <f t="shared" si="63"/>
        <v>0</v>
      </c>
      <c r="K778" s="62">
        <f t="shared" si="64"/>
        <v>0</v>
      </c>
    </row>
    <row r="779" spans="1:11" x14ac:dyDescent="0.25">
      <c r="A779">
        <v>774</v>
      </c>
      <c r="B779" t="e">
        <f>IF(ISBLANK(A779),0,IF(AND(ISERROR(VLOOKUP(VLOOKUP(A779,ishod_substance!A:G,7,0),$B$4:B778,1,0))=TRUE,VLOOKUP(A779,ishod_substance!A:G,7,0)&gt;0),VLOOKUP(A779,ishod_substance!A:G,7,0),0))</f>
        <v>#N/A</v>
      </c>
      <c r="C779" s="78" t="e">
        <f t="shared" si="60"/>
        <v>#N/A</v>
      </c>
      <c r="D779" s="61" t="e">
        <f>VLOOKUP(C779,quide!A:B,2,0)</f>
        <v>#N/A</v>
      </c>
      <c r="E779" s="62" t="e">
        <f>VLOOKUP(C779,quide!$A$1:K1773,3,0)</f>
        <v>#N/A</v>
      </c>
      <c r="F779" s="62" t="e">
        <f>VLOOKUP(C779,quide!$A$1:K1773,5,0)</f>
        <v>#N/A</v>
      </c>
      <c r="G779" s="63" t="e">
        <f t="shared" si="61"/>
        <v>#N/A</v>
      </c>
      <c r="H779" s="62">
        <f>IFERROR(VLOOKUP(B779,tbl5cc_piv!A:D,4,0),0)</f>
        <v>0</v>
      </c>
      <c r="I779" s="62">
        <f t="shared" si="62"/>
        <v>0</v>
      </c>
      <c r="J779" s="62">
        <f t="shared" si="63"/>
        <v>0</v>
      </c>
      <c r="K779" s="62">
        <f t="shared" si="64"/>
        <v>0</v>
      </c>
    </row>
    <row r="780" spans="1:11" x14ac:dyDescent="0.25">
      <c r="A780">
        <v>775</v>
      </c>
      <c r="B780" t="e">
        <f>IF(ISBLANK(A780),0,IF(AND(ISERROR(VLOOKUP(VLOOKUP(A780,ishod_substance!A:G,7,0),$B$4:B779,1,0))=TRUE,VLOOKUP(A780,ishod_substance!A:G,7,0)&gt;0),VLOOKUP(A780,ishod_substance!A:G,7,0),0))</f>
        <v>#N/A</v>
      </c>
      <c r="C780" s="78" t="e">
        <f t="shared" si="60"/>
        <v>#N/A</v>
      </c>
      <c r="D780" s="61" t="e">
        <f>VLOOKUP(C780,quide!A:B,2,0)</f>
        <v>#N/A</v>
      </c>
      <c r="E780" s="62" t="e">
        <f>VLOOKUP(C780,quide!$A$1:K1774,3,0)</f>
        <v>#N/A</v>
      </c>
      <c r="F780" s="62" t="e">
        <f>VLOOKUP(C780,quide!$A$1:K1774,5,0)</f>
        <v>#N/A</v>
      </c>
      <c r="G780" s="63" t="e">
        <f t="shared" si="61"/>
        <v>#N/A</v>
      </c>
      <c r="H780" s="62">
        <f>IFERROR(VLOOKUP(B780,tbl5cc_piv!A:D,4,0),0)</f>
        <v>0</v>
      </c>
      <c r="I780" s="62">
        <f t="shared" si="62"/>
        <v>0</v>
      </c>
      <c r="J780" s="62">
        <f t="shared" si="63"/>
        <v>0</v>
      </c>
      <c r="K780" s="62">
        <f t="shared" si="64"/>
        <v>0</v>
      </c>
    </row>
    <row r="781" spans="1:11" x14ac:dyDescent="0.25">
      <c r="A781">
        <v>776</v>
      </c>
      <c r="B781" t="e">
        <f>IF(ISBLANK(A781),0,IF(AND(ISERROR(VLOOKUP(VLOOKUP(A781,ishod_substance!A:G,7,0),$B$4:B780,1,0))=TRUE,VLOOKUP(A781,ishod_substance!A:G,7,0)&gt;0),VLOOKUP(A781,ishod_substance!A:G,7,0),0))</f>
        <v>#N/A</v>
      </c>
      <c r="C781" s="78" t="e">
        <f t="shared" si="60"/>
        <v>#N/A</v>
      </c>
      <c r="D781" s="61" t="e">
        <f>VLOOKUP(C781,quide!A:B,2,0)</f>
        <v>#N/A</v>
      </c>
      <c r="E781" s="62" t="e">
        <f>VLOOKUP(C781,quide!$A$1:K1775,3,0)</f>
        <v>#N/A</v>
      </c>
      <c r="F781" s="62" t="e">
        <f>VLOOKUP(C781,quide!$A$1:K1775,5,0)</f>
        <v>#N/A</v>
      </c>
      <c r="G781" s="63" t="e">
        <f t="shared" si="61"/>
        <v>#N/A</v>
      </c>
      <c r="H781" s="62">
        <f>IFERROR(VLOOKUP(B781,tbl5cc_piv!A:D,4,0),0)</f>
        <v>0</v>
      </c>
      <c r="I781" s="62">
        <f t="shared" si="62"/>
        <v>0</v>
      </c>
      <c r="J781" s="62">
        <f t="shared" si="63"/>
        <v>0</v>
      </c>
      <c r="K781" s="62">
        <f t="shared" si="64"/>
        <v>0</v>
      </c>
    </row>
    <row r="782" spans="1:11" x14ac:dyDescent="0.25">
      <c r="A782">
        <v>777</v>
      </c>
      <c r="B782" t="e">
        <f>IF(ISBLANK(A782),0,IF(AND(ISERROR(VLOOKUP(VLOOKUP(A782,ishod_substance!A:G,7,0),$B$4:B781,1,0))=TRUE,VLOOKUP(A782,ishod_substance!A:G,7,0)&gt;0),VLOOKUP(A782,ishod_substance!A:G,7,0),0))</f>
        <v>#N/A</v>
      </c>
      <c r="C782" s="78" t="e">
        <f t="shared" si="60"/>
        <v>#N/A</v>
      </c>
      <c r="D782" s="61" t="e">
        <f>VLOOKUP(C782,quide!A:B,2,0)</f>
        <v>#N/A</v>
      </c>
      <c r="E782" s="62" t="e">
        <f>VLOOKUP(C782,quide!$A$1:K1776,3,0)</f>
        <v>#N/A</v>
      </c>
      <c r="F782" s="62" t="e">
        <f>VLOOKUP(C782,quide!$A$1:K1776,5,0)</f>
        <v>#N/A</v>
      </c>
      <c r="G782" s="63" t="e">
        <f t="shared" si="61"/>
        <v>#N/A</v>
      </c>
      <c r="H782" s="62">
        <f>IFERROR(VLOOKUP(B782,tbl5cc_piv!A:D,4,0),0)</f>
        <v>0</v>
      </c>
      <c r="I782" s="62">
        <f t="shared" si="62"/>
        <v>0</v>
      </c>
      <c r="J782" s="62">
        <f t="shared" si="63"/>
        <v>0</v>
      </c>
      <c r="K782" s="62">
        <f t="shared" si="64"/>
        <v>0</v>
      </c>
    </row>
    <row r="783" spans="1:11" x14ac:dyDescent="0.25">
      <c r="A783">
        <v>778</v>
      </c>
      <c r="B783" t="e">
        <f>IF(ISBLANK(A783),0,IF(AND(ISERROR(VLOOKUP(VLOOKUP(A783,ishod_substance!A:G,7,0),$B$4:B782,1,0))=TRUE,VLOOKUP(A783,ishod_substance!A:G,7,0)&gt;0),VLOOKUP(A783,ishod_substance!A:G,7,0),0))</f>
        <v>#N/A</v>
      </c>
      <c r="C783" s="78" t="e">
        <f t="shared" si="60"/>
        <v>#N/A</v>
      </c>
      <c r="D783" s="61" t="e">
        <f>VLOOKUP(C783,quide!A:B,2,0)</f>
        <v>#N/A</v>
      </c>
      <c r="E783" s="62" t="e">
        <f>VLOOKUP(C783,quide!$A$1:K1777,3,0)</f>
        <v>#N/A</v>
      </c>
      <c r="F783" s="62" t="e">
        <f>VLOOKUP(C783,quide!$A$1:K1777,5,0)</f>
        <v>#N/A</v>
      </c>
      <c r="G783" s="63" t="e">
        <f t="shared" si="61"/>
        <v>#N/A</v>
      </c>
      <c r="H783" s="62">
        <f>IFERROR(VLOOKUP(B783,tbl5cc_piv!A:D,4,0),0)</f>
        <v>0</v>
      </c>
      <c r="I783" s="62">
        <f t="shared" si="62"/>
        <v>0</v>
      </c>
      <c r="J783" s="62">
        <f t="shared" si="63"/>
        <v>0</v>
      </c>
      <c r="K783" s="62">
        <f t="shared" si="64"/>
        <v>0</v>
      </c>
    </row>
    <row r="784" spans="1:11" x14ac:dyDescent="0.25">
      <c r="A784">
        <v>779</v>
      </c>
      <c r="B784" t="e">
        <f>IF(ISBLANK(A784),0,IF(AND(ISERROR(VLOOKUP(VLOOKUP(A784,ishod_substance!A:G,7,0),$B$4:B783,1,0))=TRUE,VLOOKUP(A784,ishod_substance!A:G,7,0)&gt;0),VLOOKUP(A784,ishod_substance!A:G,7,0),0))</f>
        <v>#N/A</v>
      </c>
      <c r="C784" s="78" t="e">
        <f t="shared" si="60"/>
        <v>#N/A</v>
      </c>
      <c r="D784" s="61" t="e">
        <f>VLOOKUP(C784,quide!A:B,2,0)</f>
        <v>#N/A</v>
      </c>
      <c r="E784" s="62" t="e">
        <f>VLOOKUP(C784,quide!$A$1:K1778,3,0)</f>
        <v>#N/A</v>
      </c>
      <c r="F784" s="62" t="e">
        <f>VLOOKUP(C784,quide!$A$1:K1778,5,0)</f>
        <v>#N/A</v>
      </c>
      <c r="G784" s="63" t="e">
        <f t="shared" si="61"/>
        <v>#N/A</v>
      </c>
      <c r="H784" s="62">
        <f>IFERROR(VLOOKUP(B784,tbl5cc_piv!A:D,4,0),0)</f>
        <v>0</v>
      </c>
      <c r="I784" s="62">
        <f t="shared" si="62"/>
        <v>0</v>
      </c>
      <c r="J784" s="62">
        <f t="shared" si="63"/>
        <v>0</v>
      </c>
      <c r="K784" s="62">
        <f t="shared" si="64"/>
        <v>0</v>
      </c>
    </row>
    <row r="785" spans="1:11" x14ac:dyDescent="0.25">
      <c r="A785">
        <v>780</v>
      </c>
      <c r="B785" t="e">
        <f>IF(ISBLANK(A785),0,IF(AND(ISERROR(VLOOKUP(VLOOKUP(A785,ishod_substance!A:G,7,0),$B$4:B784,1,0))=TRUE,VLOOKUP(A785,ishod_substance!A:G,7,0)&gt;0),VLOOKUP(A785,ishod_substance!A:G,7,0),0))</f>
        <v>#N/A</v>
      </c>
      <c r="C785" s="78" t="e">
        <f t="shared" si="60"/>
        <v>#N/A</v>
      </c>
      <c r="D785" s="61" t="e">
        <f>VLOOKUP(C785,quide!A:B,2,0)</f>
        <v>#N/A</v>
      </c>
      <c r="E785" s="62" t="e">
        <f>VLOOKUP(C785,quide!$A$1:K1779,3,0)</f>
        <v>#N/A</v>
      </c>
      <c r="F785" s="62" t="e">
        <f>VLOOKUP(C785,quide!$A$1:K1779,5,0)</f>
        <v>#N/A</v>
      </c>
      <c r="G785" s="63" t="e">
        <f t="shared" si="61"/>
        <v>#N/A</v>
      </c>
      <c r="H785" s="62">
        <f>IFERROR(VLOOKUP(B785,tbl5cc_piv!A:D,4,0),0)</f>
        <v>0</v>
      </c>
      <c r="I785" s="62">
        <f t="shared" si="62"/>
        <v>0</v>
      </c>
      <c r="J785" s="62">
        <f t="shared" si="63"/>
        <v>0</v>
      </c>
      <c r="K785" s="62">
        <f t="shared" si="64"/>
        <v>0</v>
      </c>
    </row>
    <row r="786" spans="1:11" x14ac:dyDescent="0.25">
      <c r="A786">
        <v>781</v>
      </c>
      <c r="B786" t="e">
        <f>IF(ISBLANK(A786),0,IF(AND(ISERROR(VLOOKUP(VLOOKUP(A786,ishod_substance!A:G,7,0),$B$4:B785,1,0))=TRUE,VLOOKUP(A786,ishod_substance!A:G,7,0)&gt;0),VLOOKUP(A786,ishod_substance!A:G,7,0),0))</f>
        <v>#N/A</v>
      </c>
      <c r="C786" s="78" t="e">
        <f t="shared" si="60"/>
        <v>#N/A</v>
      </c>
      <c r="D786" s="61" t="e">
        <f>VLOOKUP(C786,quide!A:B,2,0)</f>
        <v>#N/A</v>
      </c>
      <c r="E786" s="62" t="e">
        <f>VLOOKUP(C786,quide!$A$1:K1780,3,0)</f>
        <v>#N/A</v>
      </c>
      <c r="F786" s="62" t="e">
        <f>VLOOKUP(C786,quide!$A$1:K1780,5,0)</f>
        <v>#N/A</v>
      </c>
      <c r="G786" s="63" t="e">
        <f t="shared" si="61"/>
        <v>#N/A</v>
      </c>
      <c r="H786" s="62">
        <f>IFERROR(VLOOKUP(B786,tbl5cc_piv!A:D,4,0),0)</f>
        <v>0</v>
      </c>
      <c r="I786" s="62">
        <f t="shared" si="62"/>
        <v>0</v>
      </c>
      <c r="J786" s="62">
        <f t="shared" si="63"/>
        <v>0</v>
      </c>
      <c r="K786" s="62">
        <f t="shared" si="64"/>
        <v>0</v>
      </c>
    </row>
    <row r="787" spans="1:11" x14ac:dyDescent="0.25">
      <c r="A787">
        <v>782</v>
      </c>
      <c r="B787" t="e">
        <f>IF(ISBLANK(A787),0,IF(AND(ISERROR(VLOOKUP(VLOOKUP(A787,ishod_substance!A:G,7,0),$B$4:B786,1,0))=TRUE,VLOOKUP(A787,ishod_substance!A:G,7,0)&gt;0),VLOOKUP(A787,ishod_substance!A:G,7,0),0))</f>
        <v>#N/A</v>
      </c>
      <c r="C787" s="78" t="e">
        <f t="shared" si="60"/>
        <v>#N/A</v>
      </c>
      <c r="D787" s="61" t="e">
        <f>VLOOKUP(C787,quide!A:B,2,0)</f>
        <v>#N/A</v>
      </c>
      <c r="E787" s="62" t="e">
        <f>VLOOKUP(C787,quide!$A$1:K1781,3,0)</f>
        <v>#N/A</v>
      </c>
      <c r="F787" s="62" t="e">
        <f>VLOOKUP(C787,quide!$A$1:K1781,5,0)</f>
        <v>#N/A</v>
      </c>
      <c r="G787" s="63" t="e">
        <f t="shared" si="61"/>
        <v>#N/A</v>
      </c>
      <c r="H787" s="62">
        <f>IFERROR(VLOOKUP(B787,tbl5cc_piv!A:D,4,0),0)</f>
        <v>0</v>
      </c>
      <c r="I787" s="62">
        <f t="shared" si="62"/>
        <v>0</v>
      </c>
      <c r="J787" s="62">
        <f t="shared" si="63"/>
        <v>0</v>
      </c>
      <c r="K787" s="62">
        <f t="shared" si="64"/>
        <v>0</v>
      </c>
    </row>
    <row r="788" spans="1:11" x14ac:dyDescent="0.25">
      <c r="A788">
        <v>783</v>
      </c>
      <c r="B788" t="e">
        <f>IF(ISBLANK(A788),0,IF(AND(ISERROR(VLOOKUP(VLOOKUP(A788,ishod_substance!A:G,7,0),$B$4:B787,1,0))=TRUE,VLOOKUP(A788,ishod_substance!A:G,7,0)&gt;0),VLOOKUP(A788,ishod_substance!A:G,7,0),0))</f>
        <v>#N/A</v>
      </c>
      <c r="C788" s="78" t="e">
        <f t="shared" si="60"/>
        <v>#N/A</v>
      </c>
      <c r="D788" s="61" t="e">
        <f>VLOOKUP(C788,quide!A:B,2,0)</f>
        <v>#N/A</v>
      </c>
      <c r="E788" s="62" t="e">
        <f>VLOOKUP(C788,quide!$A$1:K1782,3,0)</f>
        <v>#N/A</v>
      </c>
      <c r="F788" s="62" t="e">
        <f>VLOOKUP(C788,quide!$A$1:K1782,5,0)</f>
        <v>#N/A</v>
      </c>
      <c r="G788" s="63" t="e">
        <f t="shared" si="61"/>
        <v>#N/A</v>
      </c>
      <c r="H788" s="62">
        <f>IFERROR(VLOOKUP(B788,tbl5cc_piv!A:D,4,0),0)</f>
        <v>0</v>
      </c>
      <c r="I788" s="62">
        <f t="shared" si="62"/>
        <v>0</v>
      </c>
      <c r="J788" s="62">
        <f t="shared" si="63"/>
        <v>0</v>
      </c>
      <c r="K788" s="62">
        <f t="shared" si="64"/>
        <v>0</v>
      </c>
    </row>
    <row r="789" spans="1:11" x14ac:dyDescent="0.25">
      <c r="A789">
        <v>784</v>
      </c>
      <c r="B789" t="e">
        <f>IF(ISBLANK(A789),0,IF(AND(ISERROR(VLOOKUP(VLOOKUP(A789,ishod_substance!A:G,7,0),$B$4:B788,1,0))=TRUE,VLOOKUP(A789,ishod_substance!A:G,7,0)&gt;0),VLOOKUP(A789,ishod_substance!A:G,7,0),0))</f>
        <v>#N/A</v>
      </c>
      <c r="C789" s="78" t="e">
        <f t="shared" si="60"/>
        <v>#N/A</v>
      </c>
      <c r="D789" s="61" t="e">
        <f>VLOOKUP(C789,quide!A:B,2,0)</f>
        <v>#N/A</v>
      </c>
      <c r="E789" s="62" t="e">
        <f>VLOOKUP(C789,quide!$A$1:K1783,3,0)</f>
        <v>#N/A</v>
      </c>
      <c r="F789" s="62" t="e">
        <f>VLOOKUP(C789,quide!$A$1:K1783,5,0)</f>
        <v>#N/A</v>
      </c>
      <c r="G789" s="63" t="e">
        <f t="shared" si="61"/>
        <v>#N/A</v>
      </c>
      <c r="H789" s="62">
        <f>IFERROR(VLOOKUP(B789,tbl5cc_piv!A:D,4,0),0)</f>
        <v>0</v>
      </c>
      <c r="I789" s="62">
        <f t="shared" si="62"/>
        <v>0</v>
      </c>
      <c r="J789" s="62">
        <f t="shared" si="63"/>
        <v>0</v>
      </c>
      <c r="K789" s="62">
        <f t="shared" si="64"/>
        <v>0</v>
      </c>
    </row>
    <row r="790" spans="1:11" x14ac:dyDescent="0.25">
      <c r="A790">
        <v>785</v>
      </c>
      <c r="B790" t="e">
        <f>IF(ISBLANK(A790),0,IF(AND(ISERROR(VLOOKUP(VLOOKUP(A790,ishod_substance!A:G,7,0),$B$4:B789,1,0))=TRUE,VLOOKUP(A790,ishod_substance!A:G,7,0)&gt;0),VLOOKUP(A790,ishod_substance!A:G,7,0),0))</f>
        <v>#N/A</v>
      </c>
      <c r="C790" s="78" t="e">
        <f t="shared" si="60"/>
        <v>#N/A</v>
      </c>
      <c r="D790" s="61" t="e">
        <f>VLOOKUP(C790,quide!A:B,2,0)</f>
        <v>#N/A</v>
      </c>
      <c r="E790" s="62" t="e">
        <f>VLOOKUP(C790,quide!$A$1:K1784,3,0)</f>
        <v>#N/A</v>
      </c>
      <c r="F790" s="62" t="e">
        <f>VLOOKUP(C790,quide!$A$1:K1784,5,0)</f>
        <v>#N/A</v>
      </c>
      <c r="G790" s="63" t="e">
        <f t="shared" si="61"/>
        <v>#N/A</v>
      </c>
      <c r="H790" s="62">
        <f>IFERROR(VLOOKUP(B790,tbl5cc_piv!A:D,4,0),0)</f>
        <v>0</v>
      </c>
      <c r="I790" s="62">
        <f t="shared" si="62"/>
        <v>0</v>
      </c>
      <c r="J790" s="62">
        <f t="shared" si="63"/>
        <v>0</v>
      </c>
      <c r="K790" s="62">
        <f t="shared" si="64"/>
        <v>0</v>
      </c>
    </row>
    <row r="791" spans="1:11" x14ac:dyDescent="0.25">
      <c r="A791">
        <v>786</v>
      </c>
      <c r="B791" t="e">
        <f>IF(ISBLANK(A791),0,IF(AND(ISERROR(VLOOKUP(VLOOKUP(A791,ishod_substance!A:G,7,0),$B$4:B790,1,0))=TRUE,VLOOKUP(A791,ishod_substance!A:G,7,0)&gt;0),VLOOKUP(A791,ishod_substance!A:G,7,0),0))</f>
        <v>#N/A</v>
      </c>
      <c r="C791" s="78" t="e">
        <f t="shared" si="60"/>
        <v>#N/A</v>
      </c>
      <c r="D791" s="61" t="e">
        <f>VLOOKUP(C791,quide!A:B,2,0)</f>
        <v>#N/A</v>
      </c>
      <c r="E791" s="62" t="e">
        <f>VLOOKUP(C791,quide!$A$1:K1785,3,0)</f>
        <v>#N/A</v>
      </c>
      <c r="F791" s="62" t="e">
        <f>VLOOKUP(C791,quide!$A$1:K1785,5,0)</f>
        <v>#N/A</v>
      </c>
      <c r="G791" s="63" t="e">
        <f t="shared" si="61"/>
        <v>#N/A</v>
      </c>
      <c r="H791" s="62">
        <f>IFERROR(VLOOKUP(B791,tbl5cc_piv!A:D,4,0),0)</f>
        <v>0</v>
      </c>
      <c r="I791" s="62">
        <f t="shared" si="62"/>
        <v>0</v>
      </c>
      <c r="J791" s="62">
        <f t="shared" si="63"/>
        <v>0</v>
      </c>
      <c r="K791" s="62">
        <f t="shared" si="64"/>
        <v>0</v>
      </c>
    </row>
    <row r="792" spans="1:11" x14ac:dyDescent="0.25">
      <c r="A792">
        <v>787</v>
      </c>
      <c r="B792" t="e">
        <f>IF(ISBLANK(A792),0,IF(AND(ISERROR(VLOOKUP(VLOOKUP(A792,ishod_substance!A:G,7,0),$B$4:B791,1,0))=TRUE,VLOOKUP(A792,ishod_substance!A:G,7,0)&gt;0),VLOOKUP(A792,ishod_substance!A:G,7,0),0))</f>
        <v>#N/A</v>
      </c>
      <c r="C792" s="78" t="e">
        <f t="shared" si="60"/>
        <v>#N/A</v>
      </c>
      <c r="D792" s="61" t="e">
        <f>VLOOKUP(C792,quide!A:B,2,0)</f>
        <v>#N/A</v>
      </c>
      <c r="E792" s="62" t="e">
        <f>VLOOKUP(C792,quide!$A$1:K1786,3,0)</f>
        <v>#N/A</v>
      </c>
      <c r="F792" s="62" t="e">
        <f>VLOOKUP(C792,quide!$A$1:K1786,5,0)</f>
        <v>#N/A</v>
      </c>
      <c r="G792" s="63" t="e">
        <f t="shared" si="61"/>
        <v>#N/A</v>
      </c>
      <c r="H792" s="62">
        <f>IFERROR(VLOOKUP(B792,tbl5cc_piv!A:D,4,0),0)</f>
        <v>0</v>
      </c>
      <c r="I792" s="62">
        <f t="shared" si="62"/>
        <v>0</v>
      </c>
      <c r="J792" s="62">
        <f t="shared" si="63"/>
        <v>0</v>
      </c>
      <c r="K792" s="62">
        <f t="shared" si="64"/>
        <v>0</v>
      </c>
    </row>
    <row r="793" spans="1:11" x14ac:dyDescent="0.25">
      <c r="A793">
        <v>788</v>
      </c>
      <c r="B793" t="e">
        <f>IF(ISBLANK(A793),0,IF(AND(ISERROR(VLOOKUP(VLOOKUP(A793,ishod_substance!A:G,7,0),$B$4:B792,1,0))=TRUE,VLOOKUP(A793,ishod_substance!A:G,7,0)&gt;0),VLOOKUP(A793,ishod_substance!A:G,7,0),0))</f>
        <v>#N/A</v>
      </c>
      <c r="C793" s="78" t="e">
        <f t="shared" si="60"/>
        <v>#N/A</v>
      </c>
      <c r="D793" s="61" t="e">
        <f>VLOOKUP(C793,quide!A:B,2,0)</f>
        <v>#N/A</v>
      </c>
      <c r="E793" s="62" t="e">
        <f>VLOOKUP(C793,quide!$A$1:K1787,3,0)</f>
        <v>#N/A</v>
      </c>
      <c r="F793" s="62" t="e">
        <f>VLOOKUP(C793,quide!$A$1:K1787,5,0)</f>
        <v>#N/A</v>
      </c>
      <c r="G793" s="63" t="e">
        <f t="shared" si="61"/>
        <v>#N/A</v>
      </c>
      <c r="H793" s="62">
        <f>IFERROR(VLOOKUP(B793,tbl5cc_piv!A:D,4,0),0)</f>
        <v>0</v>
      </c>
      <c r="I793" s="62">
        <f t="shared" si="62"/>
        <v>0</v>
      </c>
      <c r="J793" s="62">
        <f t="shared" si="63"/>
        <v>0</v>
      </c>
      <c r="K793" s="62">
        <f t="shared" si="64"/>
        <v>0</v>
      </c>
    </row>
    <row r="794" spans="1:11" x14ac:dyDescent="0.25">
      <c r="A794">
        <v>789</v>
      </c>
      <c r="B794" t="e">
        <f>IF(ISBLANK(A794),0,IF(AND(ISERROR(VLOOKUP(VLOOKUP(A794,ishod_substance!A:G,7,0),$B$4:B793,1,0))=TRUE,VLOOKUP(A794,ishod_substance!A:G,7,0)&gt;0),VLOOKUP(A794,ishod_substance!A:G,7,0),0))</f>
        <v>#N/A</v>
      </c>
      <c r="C794" s="78" t="e">
        <f t="shared" si="60"/>
        <v>#N/A</v>
      </c>
      <c r="D794" s="61" t="e">
        <f>VLOOKUP(C794,quide!A:B,2,0)</f>
        <v>#N/A</v>
      </c>
      <c r="E794" s="62" t="e">
        <f>VLOOKUP(C794,quide!$A$1:K1788,3,0)</f>
        <v>#N/A</v>
      </c>
      <c r="F794" s="62" t="e">
        <f>VLOOKUP(C794,quide!$A$1:K1788,5,0)</f>
        <v>#N/A</v>
      </c>
      <c r="G794" s="63" t="e">
        <f t="shared" si="61"/>
        <v>#N/A</v>
      </c>
      <c r="H794" s="62">
        <f>IFERROR(VLOOKUP(B794,tbl5cc_piv!A:D,4,0),0)</f>
        <v>0</v>
      </c>
      <c r="I794" s="62">
        <f t="shared" si="62"/>
        <v>0</v>
      </c>
      <c r="J794" s="62">
        <f t="shared" si="63"/>
        <v>0</v>
      </c>
      <c r="K794" s="62">
        <f t="shared" si="64"/>
        <v>0</v>
      </c>
    </row>
    <row r="795" spans="1:11" x14ac:dyDescent="0.25">
      <c r="A795">
        <v>790</v>
      </c>
      <c r="B795" t="e">
        <f>IF(ISBLANK(A795),0,IF(AND(ISERROR(VLOOKUP(VLOOKUP(A795,ishod_substance!A:G,7,0),$B$4:B794,1,0))=TRUE,VLOOKUP(A795,ishod_substance!A:G,7,0)&gt;0),VLOOKUP(A795,ishod_substance!A:G,7,0),0))</f>
        <v>#N/A</v>
      </c>
      <c r="C795" s="78" t="e">
        <f t="shared" si="60"/>
        <v>#N/A</v>
      </c>
      <c r="D795" s="61" t="e">
        <f>VLOOKUP(C795,quide!A:B,2,0)</f>
        <v>#N/A</v>
      </c>
      <c r="E795" s="62" t="e">
        <f>VLOOKUP(C795,quide!$A$1:K1789,3,0)</f>
        <v>#N/A</v>
      </c>
      <c r="F795" s="62" t="e">
        <f>VLOOKUP(C795,quide!$A$1:K1789,5,0)</f>
        <v>#N/A</v>
      </c>
      <c r="G795" s="63" t="e">
        <f t="shared" si="61"/>
        <v>#N/A</v>
      </c>
      <c r="H795" s="62">
        <f>IFERROR(VLOOKUP(B795,tbl5cc_piv!A:D,4,0),0)</f>
        <v>0</v>
      </c>
      <c r="I795" s="62">
        <f t="shared" si="62"/>
        <v>0</v>
      </c>
      <c r="J795" s="62">
        <f t="shared" si="63"/>
        <v>0</v>
      </c>
      <c r="K795" s="62">
        <f t="shared" si="64"/>
        <v>0</v>
      </c>
    </row>
    <row r="796" spans="1:11" x14ac:dyDescent="0.25">
      <c r="A796">
        <v>791</v>
      </c>
      <c r="B796" t="e">
        <f>IF(ISBLANK(A796),0,IF(AND(ISERROR(VLOOKUP(VLOOKUP(A796,ishod_substance!A:G,7,0),$B$4:B795,1,0))=TRUE,VLOOKUP(A796,ishod_substance!A:G,7,0)&gt;0),VLOOKUP(A796,ishod_substance!A:G,7,0),0))</f>
        <v>#N/A</v>
      </c>
      <c r="C796" s="78" t="e">
        <f t="shared" si="60"/>
        <v>#N/A</v>
      </c>
      <c r="D796" s="61" t="e">
        <f>VLOOKUP(C796,quide!A:B,2,0)</f>
        <v>#N/A</v>
      </c>
      <c r="E796" s="62" t="e">
        <f>VLOOKUP(C796,quide!$A$1:K1790,3,0)</f>
        <v>#N/A</v>
      </c>
      <c r="F796" s="62" t="e">
        <f>VLOOKUP(C796,quide!$A$1:K1790,5,0)</f>
        <v>#N/A</v>
      </c>
      <c r="G796" s="63" t="e">
        <f t="shared" si="61"/>
        <v>#N/A</v>
      </c>
      <c r="H796" s="62">
        <f>IFERROR(VLOOKUP(B796,tbl5cc_piv!A:D,4,0),0)</f>
        <v>0</v>
      </c>
      <c r="I796" s="62">
        <f t="shared" si="62"/>
        <v>0</v>
      </c>
      <c r="J796" s="62">
        <f t="shared" si="63"/>
        <v>0</v>
      </c>
      <c r="K796" s="62">
        <f t="shared" si="64"/>
        <v>0</v>
      </c>
    </row>
    <row r="797" spans="1:11" x14ac:dyDescent="0.25">
      <c r="A797">
        <v>792</v>
      </c>
      <c r="B797" t="e">
        <f>IF(ISBLANK(A797),0,IF(AND(ISERROR(VLOOKUP(VLOOKUP(A797,ishod_substance!A:G,7,0),$B$4:B796,1,0))=TRUE,VLOOKUP(A797,ishod_substance!A:G,7,0)&gt;0),VLOOKUP(A797,ishod_substance!A:G,7,0),0))</f>
        <v>#N/A</v>
      </c>
      <c r="C797" s="78" t="e">
        <f t="shared" si="60"/>
        <v>#N/A</v>
      </c>
      <c r="D797" s="61" t="e">
        <f>VLOOKUP(C797,quide!A:B,2,0)</f>
        <v>#N/A</v>
      </c>
      <c r="E797" s="62" t="e">
        <f>VLOOKUP(C797,quide!$A$1:K1791,3,0)</f>
        <v>#N/A</v>
      </c>
      <c r="F797" s="62" t="e">
        <f>VLOOKUP(C797,quide!$A$1:K1791,5,0)</f>
        <v>#N/A</v>
      </c>
      <c r="G797" s="63" t="e">
        <f t="shared" si="61"/>
        <v>#N/A</v>
      </c>
      <c r="H797" s="62">
        <f>IFERROR(VLOOKUP(B797,tbl5cc_piv!A:D,4,0),0)</f>
        <v>0</v>
      </c>
      <c r="I797" s="62">
        <f t="shared" si="62"/>
        <v>0</v>
      </c>
      <c r="J797" s="62">
        <f t="shared" si="63"/>
        <v>0</v>
      </c>
      <c r="K797" s="62">
        <f t="shared" si="64"/>
        <v>0</v>
      </c>
    </row>
    <row r="798" spans="1:11" x14ac:dyDescent="0.25">
      <c r="A798">
        <v>793</v>
      </c>
      <c r="B798" t="e">
        <f>IF(ISBLANK(A798),0,IF(AND(ISERROR(VLOOKUP(VLOOKUP(A798,ishod_substance!A:G,7,0),$B$4:B797,1,0))=TRUE,VLOOKUP(A798,ishod_substance!A:G,7,0)&gt;0),VLOOKUP(A798,ishod_substance!A:G,7,0),0))</f>
        <v>#N/A</v>
      </c>
      <c r="C798" s="78" t="e">
        <f t="shared" si="60"/>
        <v>#N/A</v>
      </c>
      <c r="D798" s="61" t="e">
        <f>VLOOKUP(C798,quide!A:B,2,0)</f>
        <v>#N/A</v>
      </c>
      <c r="E798" s="62" t="e">
        <f>VLOOKUP(C798,quide!$A$1:K1792,3,0)</f>
        <v>#N/A</v>
      </c>
      <c r="F798" s="62" t="e">
        <f>VLOOKUP(C798,quide!$A$1:K1792,5,0)</f>
        <v>#N/A</v>
      </c>
      <c r="G798" s="63" t="e">
        <f t="shared" si="61"/>
        <v>#N/A</v>
      </c>
      <c r="H798" s="62">
        <f>IFERROR(VLOOKUP(B798,tbl5cc_piv!A:D,4,0),0)</f>
        <v>0</v>
      </c>
      <c r="I798" s="62">
        <f t="shared" si="62"/>
        <v>0</v>
      </c>
      <c r="J798" s="62">
        <f t="shared" si="63"/>
        <v>0</v>
      </c>
      <c r="K798" s="62">
        <f t="shared" si="64"/>
        <v>0</v>
      </c>
    </row>
    <row r="799" spans="1:11" x14ac:dyDescent="0.25">
      <c r="A799">
        <v>794</v>
      </c>
      <c r="B799" t="e">
        <f>IF(ISBLANK(A799),0,IF(AND(ISERROR(VLOOKUP(VLOOKUP(A799,ishod_substance!A:G,7,0),$B$4:B798,1,0))=TRUE,VLOOKUP(A799,ishod_substance!A:G,7,0)&gt;0),VLOOKUP(A799,ishod_substance!A:G,7,0),0))</f>
        <v>#N/A</v>
      </c>
      <c r="C799" s="78" t="e">
        <f t="shared" si="60"/>
        <v>#N/A</v>
      </c>
      <c r="D799" s="61" t="e">
        <f>VLOOKUP(C799,quide!A:B,2,0)</f>
        <v>#N/A</v>
      </c>
      <c r="E799" s="62" t="e">
        <f>VLOOKUP(C799,quide!$A$1:K1793,3,0)</f>
        <v>#N/A</v>
      </c>
      <c r="F799" s="62" t="e">
        <f>VLOOKUP(C799,quide!$A$1:K1793,5,0)</f>
        <v>#N/A</v>
      </c>
      <c r="G799" s="63" t="e">
        <f t="shared" si="61"/>
        <v>#N/A</v>
      </c>
      <c r="H799" s="62">
        <f>IFERROR(VLOOKUP(B799,tbl5cc_piv!A:D,4,0),0)</f>
        <v>0</v>
      </c>
      <c r="I799" s="62">
        <f t="shared" si="62"/>
        <v>0</v>
      </c>
      <c r="J799" s="62">
        <f t="shared" si="63"/>
        <v>0</v>
      </c>
      <c r="K799" s="62">
        <f t="shared" si="64"/>
        <v>0</v>
      </c>
    </row>
    <row r="800" spans="1:11" x14ac:dyDescent="0.25">
      <c r="A800">
        <v>795</v>
      </c>
      <c r="B800" t="e">
        <f>IF(ISBLANK(A800),0,IF(AND(ISERROR(VLOOKUP(VLOOKUP(A800,ishod_substance!A:G,7,0),$B$4:B799,1,0))=TRUE,VLOOKUP(A800,ishod_substance!A:G,7,0)&gt;0),VLOOKUP(A800,ishod_substance!A:G,7,0),0))</f>
        <v>#N/A</v>
      </c>
      <c r="C800" s="78" t="e">
        <f t="shared" si="60"/>
        <v>#N/A</v>
      </c>
      <c r="D800" s="61" t="e">
        <f>VLOOKUP(C800,quide!A:B,2,0)</f>
        <v>#N/A</v>
      </c>
      <c r="E800" s="62" t="e">
        <f>VLOOKUP(C800,quide!$A$1:K1794,3,0)</f>
        <v>#N/A</v>
      </c>
      <c r="F800" s="62" t="e">
        <f>VLOOKUP(C800,quide!$A$1:K1794,5,0)</f>
        <v>#N/A</v>
      </c>
      <c r="G800" s="63" t="e">
        <f t="shared" si="61"/>
        <v>#N/A</v>
      </c>
      <c r="H800" s="62">
        <f>IFERROR(VLOOKUP(B800,tbl5cc_piv!A:D,4,0),0)</f>
        <v>0</v>
      </c>
      <c r="I800" s="62">
        <f t="shared" si="62"/>
        <v>0</v>
      </c>
      <c r="J800" s="62">
        <f t="shared" si="63"/>
        <v>0</v>
      </c>
      <c r="K800" s="62">
        <f t="shared" si="64"/>
        <v>0</v>
      </c>
    </row>
    <row r="801" spans="1:11" x14ac:dyDescent="0.25">
      <c r="A801">
        <v>796</v>
      </c>
      <c r="B801" t="e">
        <f>IF(ISBLANK(A801),0,IF(AND(ISERROR(VLOOKUP(VLOOKUP(A801,ishod_substance!A:G,7,0),$B$4:B800,1,0))=TRUE,VLOOKUP(A801,ishod_substance!A:G,7,0)&gt;0),VLOOKUP(A801,ishod_substance!A:G,7,0),0))</f>
        <v>#N/A</v>
      </c>
      <c r="C801" s="78" t="e">
        <f t="shared" si="60"/>
        <v>#N/A</v>
      </c>
      <c r="D801" s="61" t="e">
        <f>VLOOKUP(C801,quide!A:B,2,0)</f>
        <v>#N/A</v>
      </c>
      <c r="E801" s="62" t="e">
        <f>VLOOKUP(C801,quide!$A$1:K1795,3,0)</f>
        <v>#N/A</v>
      </c>
      <c r="F801" s="62" t="e">
        <f>VLOOKUP(C801,quide!$A$1:K1795,5,0)</f>
        <v>#N/A</v>
      </c>
      <c r="G801" s="63" t="e">
        <f t="shared" si="61"/>
        <v>#N/A</v>
      </c>
      <c r="H801" s="62">
        <f>IFERROR(VLOOKUP(B801,tbl5cc_piv!A:D,4,0),0)</f>
        <v>0</v>
      </c>
      <c r="I801" s="62">
        <f t="shared" si="62"/>
        <v>0</v>
      </c>
      <c r="J801" s="62">
        <f t="shared" si="63"/>
        <v>0</v>
      </c>
      <c r="K801" s="62">
        <f t="shared" si="64"/>
        <v>0</v>
      </c>
    </row>
    <row r="802" spans="1:11" x14ac:dyDescent="0.25">
      <c r="A802">
        <v>797</v>
      </c>
      <c r="B802" t="e">
        <f>IF(ISBLANK(A802),0,IF(AND(ISERROR(VLOOKUP(VLOOKUP(A802,ishod_substance!A:G,7,0),$B$4:B801,1,0))=TRUE,VLOOKUP(A802,ishod_substance!A:G,7,0)&gt;0),VLOOKUP(A802,ishod_substance!A:G,7,0),0))</f>
        <v>#N/A</v>
      </c>
      <c r="C802" s="78" t="e">
        <f t="shared" si="60"/>
        <v>#N/A</v>
      </c>
      <c r="D802" s="61" t="e">
        <f>VLOOKUP(C802,quide!A:B,2,0)</f>
        <v>#N/A</v>
      </c>
      <c r="E802" s="62" t="e">
        <f>VLOOKUP(C802,quide!$A$1:K1796,3,0)</f>
        <v>#N/A</v>
      </c>
      <c r="F802" s="62" t="e">
        <f>VLOOKUP(C802,quide!$A$1:K1796,5,0)</f>
        <v>#N/A</v>
      </c>
      <c r="G802" s="63" t="e">
        <f t="shared" si="61"/>
        <v>#N/A</v>
      </c>
      <c r="H802" s="62">
        <f>IFERROR(VLOOKUP(B802,tbl5cc_piv!A:D,4,0),0)</f>
        <v>0</v>
      </c>
      <c r="I802" s="62">
        <f t="shared" si="62"/>
        <v>0</v>
      </c>
      <c r="J802" s="62">
        <f t="shared" si="63"/>
        <v>0</v>
      </c>
      <c r="K802" s="62">
        <f t="shared" si="64"/>
        <v>0</v>
      </c>
    </row>
    <row r="803" spans="1:11" x14ac:dyDescent="0.25">
      <c r="A803">
        <v>798</v>
      </c>
      <c r="B803" t="e">
        <f>IF(ISBLANK(A803),0,IF(AND(ISERROR(VLOOKUP(VLOOKUP(A803,ishod_substance!A:G,7,0),$B$4:B802,1,0))=TRUE,VLOOKUP(A803,ishod_substance!A:G,7,0)&gt;0),VLOOKUP(A803,ishod_substance!A:G,7,0),0))</f>
        <v>#N/A</v>
      </c>
      <c r="C803" s="78" t="e">
        <f t="shared" si="60"/>
        <v>#N/A</v>
      </c>
      <c r="D803" s="61" t="e">
        <f>VLOOKUP(C803,quide!A:B,2,0)</f>
        <v>#N/A</v>
      </c>
      <c r="E803" s="62" t="e">
        <f>VLOOKUP(C803,quide!$A$1:K1797,3,0)</f>
        <v>#N/A</v>
      </c>
      <c r="F803" s="62" t="e">
        <f>VLOOKUP(C803,quide!$A$1:K1797,5,0)</f>
        <v>#N/A</v>
      </c>
      <c r="G803" s="63" t="e">
        <f t="shared" si="61"/>
        <v>#N/A</v>
      </c>
      <c r="H803" s="62">
        <f>IFERROR(VLOOKUP(B803,tbl5cc_piv!A:D,4,0),0)</f>
        <v>0</v>
      </c>
      <c r="I803" s="62">
        <f t="shared" si="62"/>
        <v>0</v>
      </c>
      <c r="J803" s="62">
        <f t="shared" si="63"/>
        <v>0</v>
      </c>
      <c r="K803" s="62">
        <f t="shared" si="64"/>
        <v>0</v>
      </c>
    </row>
    <row r="804" spans="1:11" x14ac:dyDescent="0.25">
      <c r="A804">
        <v>799</v>
      </c>
      <c r="B804" t="e">
        <f>IF(ISBLANK(A804),0,IF(AND(ISERROR(VLOOKUP(VLOOKUP(A804,ishod_substance!A:G,7,0),$B$4:B803,1,0))=TRUE,VLOOKUP(A804,ishod_substance!A:G,7,0)&gt;0),VLOOKUP(A804,ishod_substance!A:G,7,0),0))</f>
        <v>#N/A</v>
      </c>
      <c r="C804" s="78" t="e">
        <f t="shared" si="60"/>
        <v>#N/A</v>
      </c>
      <c r="D804" s="61" t="e">
        <f>VLOOKUP(C804,quide!A:B,2,0)</f>
        <v>#N/A</v>
      </c>
      <c r="E804" s="62" t="e">
        <f>VLOOKUP(C804,quide!$A$1:K1798,3,0)</f>
        <v>#N/A</v>
      </c>
      <c r="F804" s="62" t="e">
        <f>VLOOKUP(C804,quide!$A$1:K1798,5,0)</f>
        <v>#N/A</v>
      </c>
      <c r="G804" s="63" t="e">
        <f t="shared" si="61"/>
        <v>#N/A</v>
      </c>
      <c r="H804" s="62">
        <f>IFERROR(VLOOKUP(B804,tbl5cc_piv!A:D,4,0),0)</f>
        <v>0</v>
      </c>
      <c r="I804" s="62">
        <f t="shared" si="62"/>
        <v>0</v>
      </c>
      <c r="J804" s="62">
        <f t="shared" si="63"/>
        <v>0</v>
      </c>
      <c r="K804" s="62">
        <f t="shared" si="64"/>
        <v>0</v>
      </c>
    </row>
    <row r="805" spans="1:11" x14ac:dyDescent="0.25">
      <c r="A805">
        <v>800</v>
      </c>
      <c r="B805" t="e">
        <f>IF(ISBLANK(A805),0,IF(AND(ISERROR(VLOOKUP(VLOOKUP(A805,ishod_substance!A:G,7,0),$B$4:B804,1,0))=TRUE,VLOOKUP(A805,ishod_substance!A:G,7,0)&gt;0),VLOOKUP(A805,ishod_substance!A:G,7,0),0))</f>
        <v>#N/A</v>
      </c>
      <c r="C805" s="78" t="e">
        <f t="shared" si="60"/>
        <v>#N/A</v>
      </c>
      <c r="D805" s="61" t="e">
        <f>VLOOKUP(C805,quide!A:B,2,0)</f>
        <v>#N/A</v>
      </c>
      <c r="E805" s="62" t="e">
        <f>VLOOKUP(C805,quide!$A$1:K1799,3,0)</f>
        <v>#N/A</v>
      </c>
      <c r="F805" s="62" t="e">
        <f>VLOOKUP(C805,quide!$A$1:K1799,5,0)</f>
        <v>#N/A</v>
      </c>
      <c r="G805" s="63" t="e">
        <f t="shared" si="61"/>
        <v>#N/A</v>
      </c>
      <c r="H805" s="62">
        <f>IFERROR(VLOOKUP(B805,tbl5cc_piv!A:D,4,0),0)</f>
        <v>0</v>
      </c>
      <c r="I805" s="62">
        <f t="shared" si="62"/>
        <v>0</v>
      </c>
      <c r="J805" s="62">
        <f t="shared" si="63"/>
        <v>0</v>
      </c>
      <c r="K805" s="62">
        <f t="shared" si="64"/>
        <v>0</v>
      </c>
    </row>
    <row r="806" spans="1:11" x14ac:dyDescent="0.25">
      <c r="A806">
        <v>801</v>
      </c>
      <c r="B806" t="e">
        <f>IF(ISBLANK(A806),0,IF(AND(ISERROR(VLOOKUP(VLOOKUP(A806,ishod_substance!A:G,7,0),$B$4:B805,1,0))=TRUE,VLOOKUP(A806,ishod_substance!A:G,7,0)&gt;0),VLOOKUP(A806,ishod_substance!A:G,7,0),0))</f>
        <v>#N/A</v>
      </c>
      <c r="C806" s="78" t="e">
        <f t="shared" si="60"/>
        <v>#N/A</v>
      </c>
      <c r="D806" s="61" t="e">
        <f>VLOOKUP(C806,quide!A:B,2,0)</f>
        <v>#N/A</v>
      </c>
      <c r="E806" s="62" t="e">
        <f>VLOOKUP(C806,quide!$A$1:K1800,3,0)</f>
        <v>#N/A</v>
      </c>
      <c r="F806" s="62" t="e">
        <f>VLOOKUP(C806,quide!$A$1:K1800,5,0)</f>
        <v>#N/A</v>
      </c>
      <c r="G806" s="63" t="e">
        <f t="shared" si="61"/>
        <v>#N/A</v>
      </c>
      <c r="H806" s="62">
        <f>IFERROR(VLOOKUP(B806,tbl5cc_piv!A:D,4,0),0)</f>
        <v>0</v>
      </c>
      <c r="I806" s="62">
        <f t="shared" si="62"/>
        <v>0</v>
      </c>
      <c r="J806" s="62">
        <f t="shared" si="63"/>
        <v>0</v>
      </c>
      <c r="K806" s="62">
        <f t="shared" si="64"/>
        <v>0</v>
      </c>
    </row>
    <row r="807" spans="1:11" x14ac:dyDescent="0.25">
      <c r="A807">
        <v>802</v>
      </c>
      <c r="B807" t="e">
        <f>IF(ISBLANK(A807),0,IF(AND(ISERROR(VLOOKUP(VLOOKUP(A807,ishod_substance!A:G,7,0),$B$4:B806,1,0))=TRUE,VLOOKUP(A807,ishod_substance!A:G,7,0)&gt;0),VLOOKUP(A807,ishod_substance!A:G,7,0),0))</f>
        <v>#N/A</v>
      </c>
      <c r="C807" s="78" t="e">
        <f t="shared" si="60"/>
        <v>#N/A</v>
      </c>
      <c r="D807" s="61" t="e">
        <f>VLOOKUP(C807,quide!A:B,2,0)</f>
        <v>#N/A</v>
      </c>
      <c r="E807" s="62" t="e">
        <f>VLOOKUP(C807,quide!$A$1:K1801,3,0)</f>
        <v>#N/A</v>
      </c>
      <c r="F807" s="62" t="e">
        <f>VLOOKUP(C807,quide!$A$1:K1801,5,0)</f>
        <v>#N/A</v>
      </c>
      <c r="G807" s="63" t="e">
        <f t="shared" si="61"/>
        <v>#N/A</v>
      </c>
      <c r="H807" s="62">
        <f>IFERROR(VLOOKUP(B807,tbl5cc_piv!A:D,4,0),0)</f>
        <v>0</v>
      </c>
      <c r="I807" s="62">
        <f t="shared" si="62"/>
        <v>0</v>
      </c>
      <c r="J807" s="62">
        <f t="shared" si="63"/>
        <v>0</v>
      </c>
      <c r="K807" s="62">
        <f t="shared" si="64"/>
        <v>0</v>
      </c>
    </row>
    <row r="808" spans="1:11" x14ac:dyDescent="0.25">
      <c r="A808">
        <v>803</v>
      </c>
      <c r="B808" t="e">
        <f>IF(ISBLANK(A808),0,IF(AND(ISERROR(VLOOKUP(VLOOKUP(A808,ishod_substance!A:G,7,0),$B$4:B807,1,0))=TRUE,VLOOKUP(A808,ishod_substance!A:G,7,0)&gt;0),VLOOKUP(A808,ishod_substance!A:G,7,0),0))</f>
        <v>#N/A</v>
      </c>
      <c r="C808" s="78" t="e">
        <f t="shared" si="60"/>
        <v>#N/A</v>
      </c>
      <c r="D808" s="61" t="e">
        <f>VLOOKUP(C808,quide!A:B,2,0)</f>
        <v>#N/A</v>
      </c>
      <c r="E808" s="62" t="e">
        <f>VLOOKUP(C808,quide!$A$1:K1802,3,0)</f>
        <v>#N/A</v>
      </c>
      <c r="F808" s="62" t="e">
        <f>VLOOKUP(C808,quide!$A$1:K1802,5,0)</f>
        <v>#N/A</v>
      </c>
      <c r="G808" s="63" t="e">
        <f t="shared" si="61"/>
        <v>#N/A</v>
      </c>
      <c r="H808" s="62">
        <f>IFERROR(VLOOKUP(B808,tbl5cc_piv!A:D,4,0),0)</f>
        <v>0</v>
      </c>
      <c r="I808" s="62">
        <f t="shared" si="62"/>
        <v>0</v>
      </c>
      <c r="J808" s="62">
        <f t="shared" si="63"/>
        <v>0</v>
      </c>
      <c r="K808" s="62">
        <f t="shared" si="64"/>
        <v>0</v>
      </c>
    </row>
    <row r="809" spans="1:11" x14ac:dyDescent="0.25">
      <c r="A809">
        <v>804</v>
      </c>
      <c r="B809" t="e">
        <f>IF(ISBLANK(A809),0,IF(AND(ISERROR(VLOOKUP(VLOOKUP(A809,ishod_substance!A:G,7,0),$B$4:B808,1,0))=TRUE,VLOOKUP(A809,ishod_substance!A:G,7,0)&gt;0),VLOOKUP(A809,ishod_substance!A:G,7,0),0))</f>
        <v>#N/A</v>
      </c>
      <c r="C809" s="78" t="e">
        <f t="shared" si="60"/>
        <v>#N/A</v>
      </c>
      <c r="D809" s="61" t="e">
        <f>VLOOKUP(C809,quide!A:B,2,0)</f>
        <v>#N/A</v>
      </c>
      <c r="E809" s="62" t="e">
        <f>VLOOKUP(C809,quide!$A$1:K1803,3,0)</f>
        <v>#N/A</v>
      </c>
      <c r="F809" s="62" t="e">
        <f>VLOOKUP(C809,quide!$A$1:K1803,5,0)</f>
        <v>#N/A</v>
      </c>
      <c r="G809" s="63" t="e">
        <f t="shared" si="61"/>
        <v>#N/A</v>
      </c>
      <c r="H809" s="62">
        <f>IFERROR(VLOOKUP(B809,tbl5cc_piv!A:D,4,0),0)</f>
        <v>0</v>
      </c>
      <c r="I809" s="62">
        <f t="shared" si="62"/>
        <v>0</v>
      </c>
      <c r="J809" s="62">
        <f t="shared" si="63"/>
        <v>0</v>
      </c>
      <c r="K809" s="62">
        <f t="shared" si="64"/>
        <v>0</v>
      </c>
    </row>
    <row r="810" spans="1:11" x14ac:dyDescent="0.25">
      <c r="A810">
        <v>805</v>
      </c>
      <c r="B810" t="e">
        <f>IF(ISBLANK(A810),0,IF(AND(ISERROR(VLOOKUP(VLOOKUP(A810,ishod_substance!A:G,7,0),$B$4:B809,1,0))=TRUE,VLOOKUP(A810,ishod_substance!A:G,7,0)&gt;0),VLOOKUP(A810,ishod_substance!A:G,7,0),0))</f>
        <v>#N/A</v>
      </c>
      <c r="C810" s="78" t="e">
        <f t="shared" si="60"/>
        <v>#N/A</v>
      </c>
      <c r="D810" s="61" t="e">
        <f>VLOOKUP(C810,quide!A:B,2,0)</f>
        <v>#N/A</v>
      </c>
      <c r="E810" s="62" t="e">
        <f>VLOOKUP(C810,quide!$A$1:K1804,3,0)</f>
        <v>#N/A</v>
      </c>
      <c r="F810" s="62" t="e">
        <f>VLOOKUP(C810,quide!$A$1:K1804,5,0)</f>
        <v>#N/A</v>
      </c>
      <c r="G810" s="63" t="e">
        <f t="shared" si="61"/>
        <v>#N/A</v>
      </c>
      <c r="H810" s="62">
        <f>IFERROR(VLOOKUP(B810,tbl5cc_piv!A:D,4,0),0)</f>
        <v>0</v>
      </c>
      <c r="I810" s="62">
        <f t="shared" si="62"/>
        <v>0</v>
      </c>
      <c r="J810" s="62">
        <f t="shared" si="63"/>
        <v>0</v>
      </c>
      <c r="K810" s="62">
        <f t="shared" si="64"/>
        <v>0</v>
      </c>
    </row>
    <row r="811" spans="1:11" x14ac:dyDescent="0.25">
      <c r="A811">
        <v>806</v>
      </c>
      <c r="B811" t="e">
        <f>IF(ISBLANK(A811),0,IF(AND(ISERROR(VLOOKUP(VLOOKUP(A811,ishod_substance!A:G,7,0),$B$4:B810,1,0))=TRUE,VLOOKUP(A811,ishod_substance!A:G,7,0)&gt;0),VLOOKUP(A811,ishod_substance!A:G,7,0),0))</f>
        <v>#N/A</v>
      </c>
      <c r="C811" s="78" t="e">
        <f t="shared" si="60"/>
        <v>#N/A</v>
      </c>
      <c r="D811" s="61" t="e">
        <f>VLOOKUP(C811,quide!A:B,2,0)</f>
        <v>#N/A</v>
      </c>
      <c r="E811" s="62" t="e">
        <f>VLOOKUP(C811,quide!$A$1:K1805,3,0)</f>
        <v>#N/A</v>
      </c>
      <c r="F811" s="62" t="e">
        <f>VLOOKUP(C811,quide!$A$1:K1805,5,0)</f>
        <v>#N/A</v>
      </c>
      <c r="G811" s="63" t="e">
        <f t="shared" si="61"/>
        <v>#N/A</v>
      </c>
      <c r="H811" s="62">
        <f>IFERROR(VLOOKUP(B811,tbl5cc_piv!A:D,4,0),0)</f>
        <v>0</v>
      </c>
      <c r="I811" s="62">
        <f t="shared" si="62"/>
        <v>0</v>
      </c>
      <c r="J811" s="62">
        <f t="shared" si="63"/>
        <v>0</v>
      </c>
      <c r="K811" s="62">
        <f t="shared" si="64"/>
        <v>0</v>
      </c>
    </row>
    <row r="812" spans="1:11" x14ac:dyDescent="0.25">
      <c r="A812">
        <v>807</v>
      </c>
      <c r="B812" t="e">
        <f>IF(ISBLANK(A812),0,IF(AND(ISERROR(VLOOKUP(VLOOKUP(A812,ishod_substance!A:G,7,0),$B$4:B811,1,0))=TRUE,VLOOKUP(A812,ishod_substance!A:G,7,0)&gt;0),VLOOKUP(A812,ishod_substance!A:G,7,0),0))</f>
        <v>#N/A</v>
      </c>
      <c r="C812" s="78" t="e">
        <f t="shared" si="60"/>
        <v>#N/A</v>
      </c>
      <c r="D812" s="61" t="e">
        <f>VLOOKUP(C812,quide!A:B,2,0)</f>
        <v>#N/A</v>
      </c>
      <c r="E812" s="62" t="e">
        <f>VLOOKUP(C812,quide!$A$1:K1806,3,0)</f>
        <v>#N/A</v>
      </c>
      <c r="F812" s="62" t="e">
        <f>VLOOKUP(C812,quide!$A$1:K1806,5,0)</f>
        <v>#N/A</v>
      </c>
      <c r="G812" s="63" t="e">
        <f t="shared" si="61"/>
        <v>#N/A</v>
      </c>
      <c r="H812" s="62">
        <f>IFERROR(VLOOKUP(B812,tbl5cc_piv!A:D,4,0),0)</f>
        <v>0</v>
      </c>
      <c r="I812" s="62">
        <f t="shared" si="62"/>
        <v>0</v>
      </c>
      <c r="J812" s="62">
        <f t="shared" si="63"/>
        <v>0</v>
      </c>
      <c r="K812" s="62">
        <f t="shared" si="64"/>
        <v>0</v>
      </c>
    </row>
    <row r="813" spans="1:11" x14ac:dyDescent="0.25">
      <c r="A813">
        <v>808</v>
      </c>
      <c r="B813" t="e">
        <f>IF(ISBLANK(A813),0,IF(AND(ISERROR(VLOOKUP(VLOOKUP(A813,ishod_substance!A:G,7,0),$B$4:B812,1,0))=TRUE,VLOOKUP(A813,ishod_substance!A:G,7,0)&gt;0),VLOOKUP(A813,ishod_substance!A:G,7,0),0))</f>
        <v>#N/A</v>
      </c>
      <c r="C813" s="78" t="e">
        <f t="shared" si="60"/>
        <v>#N/A</v>
      </c>
      <c r="D813" s="61" t="e">
        <f>VLOOKUP(C813,quide!A:B,2,0)</f>
        <v>#N/A</v>
      </c>
      <c r="E813" s="62" t="e">
        <f>VLOOKUP(C813,quide!$A$1:K1807,3,0)</f>
        <v>#N/A</v>
      </c>
      <c r="F813" s="62" t="e">
        <f>VLOOKUP(C813,quide!$A$1:K1807,5,0)</f>
        <v>#N/A</v>
      </c>
      <c r="G813" s="63" t="e">
        <f t="shared" si="61"/>
        <v>#N/A</v>
      </c>
      <c r="H813" s="62">
        <f>IFERROR(VLOOKUP(B813,tbl5cc_piv!A:D,4,0),0)</f>
        <v>0</v>
      </c>
      <c r="I813" s="62">
        <f t="shared" si="62"/>
        <v>0</v>
      </c>
      <c r="J813" s="62">
        <f t="shared" si="63"/>
        <v>0</v>
      </c>
      <c r="K813" s="62">
        <f t="shared" si="64"/>
        <v>0</v>
      </c>
    </row>
    <row r="814" spans="1:11" x14ac:dyDescent="0.25">
      <c r="A814">
        <v>809</v>
      </c>
      <c r="B814" t="e">
        <f>IF(ISBLANK(A814),0,IF(AND(ISERROR(VLOOKUP(VLOOKUP(A814,ishod_substance!A:G,7,0),$B$4:B813,1,0))=TRUE,VLOOKUP(A814,ishod_substance!A:G,7,0)&gt;0),VLOOKUP(A814,ishod_substance!A:G,7,0),0))</f>
        <v>#N/A</v>
      </c>
      <c r="C814" s="78" t="e">
        <f t="shared" si="60"/>
        <v>#N/A</v>
      </c>
      <c r="D814" s="61" t="e">
        <f>VLOOKUP(C814,quide!A:B,2,0)</f>
        <v>#N/A</v>
      </c>
      <c r="E814" s="62" t="e">
        <f>VLOOKUP(C814,quide!$A$1:K1808,3,0)</f>
        <v>#N/A</v>
      </c>
      <c r="F814" s="62" t="e">
        <f>VLOOKUP(C814,quide!$A$1:K1808,5,0)</f>
        <v>#N/A</v>
      </c>
      <c r="G814" s="63" t="e">
        <f t="shared" si="61"/>
        <v>#N/A</v>
      </c>
      <c r="H814" s="62">
        <f>IFERROR(VLOOKUP(B814,tbl5cc_piv!A:D,4,0),0)</f>
        <v>0</v>
      </c>
      <c r="I814" s="62">
        <f t="shared" si="62"/>
        <v>0</v>
      </c>
      <c r="J814" s="62">
        <f t="shared" si="63"/>
        <v>0</v>
      </c>
      <c r="K814" s="62">
        <f t="shared" si="64"/>
        <v>0</v>
      </c>
    </row>
    <row r="815" spans="1:11" x14ac:dyDescent="0.25">
      <c r="A815">
        <v>810</v>
      </c>
      <c r="B815" t="e">
        <f>IF(ISBLANK(A815),0,IF(AND(ISERROR(VLOOKUP(VLOOKUP(A815,ishod_substance!A:G,7,0),$B$4:B814,1,0))=TRUE,VLOOKUP(A815,ishod_substance!A:G,7,0)&gt;0),VLOOKUP(A815,ishod_substance!A:G,7,0),0))</f>
        <v>#N/A</v>
      </c>
      <c r="C815" s="78" t="e">
        <f t="shared" si="60"/>
        <v>#N/A</v>
      </c>
      <c r="D815" s="61" t="e">
        <f>VLOOKUP(C815,quide!A:B,2,0)</f>
        <v>#N/A</v>
      </c>
      <c r="E815" s="62" t="e">
        <f>VLOOKUP(C815,quide!$A$1:K1809,3,0)</f>
        <v>#N/A</v>
      </c>
      <c r="F815" s="62" t="e">
        <f>VLOOKUP(C815,quide!$A$1:K1809,5,0)</f>
        <v>#N/A</v>
      </c>
      <c r="G815" s="63" t="e">
        <f t="shared" si="61"/>
        <v>#N/A</v>
      </c>
      <c r="H815" s="62">
        <f>IFERROR(VLOOKUP(B815,tbl5cc_piv!A:D,4,0),0)</f>
        <v>0</v>
      </c>
      <c r="I815" s="62">
        <f t="shared" si="62"/>
        <v>0</v>
      </c>
      <c r="J815" s="62">
        <f t="shared" si="63"/>
        <v>0</v>
      </c>
      <c r="K815" s="62">
        <f t="shared" si="64"/>
        <v>0</v>
      </c>
    </row>
    <row r="816" spans="1:11" x14ac:dyDescent="0.25">
      <c r="A816">
        <v>811</v>
      </c>
      <c r="B816" t="e">
        <f>IF(ISBLANK(A816),0,IF(AND(ISERROR(VLOOKUP(VLOOKUP(A816,ishod_substance!A:G,7,0),$B$4:B815,1,0))=TRUE,VLOOKUP(A816,ishod_substance!A:G,7,0)&gt;0),VLOOKUP(A816,ishod_substance!A:G,7,0),0))</f>
        <v>#N/A</v>
      </c>
      <c r="C816" s="78" t="e">
        <f t="shared" si="60"/>
        <v>#N/A</v>
      </c>
      <c r="D816" s="61" t="e">
        <f>VLOOKUP(C816,quide!A:B,2,0)</f>
        <v>#N/A</v>
      </c>
      <c r="E816" s="62" t="e">
        <f>VLOOKUP(C816,quide!$A$1:K1810,3,0)</f>
        <v>#N/A</v>
      </c>
      <c r="F816" s="62" t="e">
        <f>VLOOKUP(C816,quide!$A$1:K1810,5,0)</f>
        <v>#N/A</v>
      </c>
      <c r="G816" s="63" t="e">
        <f t="shared" si="61"/>
        <v>#N/A</v>
      </c>
      <c r="H816" s="62">
        <f>IFERROR(VLOOKUP(B816,tbl5cc_piv!A:D,4,0),0)</f>
        <v>0</v>
      </c>
      <c r="I816" s="62">
        <f t="shared" si="62"/>
        <v>0</v>
      </c>
      <c r="J816" s="62">
        <f t="shared" si="63"/>
        <v>0</v>
      </c>
      <c r="K816" s="62">
        <f t="shared" si="64"/>
        <v>0</v>
      </c>
    </row>
    <row r="817" spans="1:11" x14ac:dyDescent="0.25">
      <c r="A817">
        <v>812</v>
      </c>
      <c r="B817" t="e">
        <f>IF(ISBLANK(A817),0,IF(AND(ISERROR(VLOOKUP(VLOOKUP(A817,ishod_substance!A:G,7,0),$B$4:B816,1,0))=TRUE,VLOOKUP(A817,ishod_substance!A:G,7,0)&gt;0),VLOOKUP(A817,ishod_substance!A:G,7,0),0))</f>
        <v>#N/A</v>
      </c>
      <c r="C817" s="78" t="e">
        <f t="shared" si="60"/>
        <v>#N/A</v>
      </c>
      <c r="D817" s="61" t="e">
        <f>VLOOKUP(C817,quide!A:B,2,0)</f>
        <v>#N/A</v>
      </c>
      <c r="E817" s="62" t="e">
        <f>VLOOKUP(C817,quide!$A$1:K1811,3,0)</f>
        <v>#N/A</v>
      </c>
      <c r="F817" s="62" t="e">
        <f>VLOOKUP(C817,quide!$A$1:K1811,5,0)</f>
        <v>#N/A</v>
      </c>
      <c r="G817" s="63" t="e">
        <f t="shared" si="61"/>
        <v>#N/A</v>
      </c>
      <c r="H817" s="62">
        <f>IFERROR(VLOOKUP(B817,tbl5cc_piv!A:D,4,0),0)</f>
        <v>0</v>
      </c>
      <c r="I817" s="62">
        <f t="shared" si="62"/>
        <v>0</v>
      </c>
      <c r="J817" s="62">
        <f t="shared" si="63"/>
        <v>0</v>
      </c>
      <c r="K817" s="62">
        <f t="shared" si="64"/>
        <v>0</v>
      </c>
    </row>
    <row r="818" spans="1:11" x14ac:dyDescent="0.25">
      <c r="A818">
        <v>813</v>
      </c>
      <c r="B818" t="e">
        <f>IF(ISBLANK(A818),0,IF(AND(ISERROR(VLOOKUP(VLOOKUP(A818,ishod_substance!A:G,7,0),$B$4:B817,1,0))=TRUE,VLOOKUP(A818,ishod_substance!A:G,7,0)&gt;0),VLOOKUP(A818,ishod_substance!A:G,7,0),0))</f>
        <v>#N/A</v>
      </c>
      <c r="C818" s="78" t="e">
        <f t="shared" si="60"/>
        <v>#N/A</v>
      </c>
      <c r="D818" s="61" t="e">
        <f>VLOOKUP(C818,quide!A:B,2,0)</f>
        <v>#N/A</v>
      </c>
      <c r="E818" s="62" t="e">
        <f>VLOOKUP(C818,quide!$A$1:K1812,3,0)</f>
        <v>#N/A</v>
      </c>
      <c r="F818" s="62" t="e">
        <f>VLOOKUP(C818,quide!$A$1:K1812,5,0)</f>
        <v>#N/A</v>
      </c>
      <c r="G818" s="63" t="e">
        <f t="shared" si="61"/>
        <v>#N/A</v>
      </c>
      <c r="H818" s="62">
        <f>IFERROR(VLOOKUP(B818,tbl5cc_piv!A:D,4,0),0)</f>
        <v>0</v>
      </c>
      <c r="I818" s="62">
        <f t="shared" si="62"/>
        <v>0</v>
      </c>
      <c r="J818" s="62">
        <f t="shared" si="63"/>
        <v>0</v>
      </c>
      <c r="K818" s="62">
        <f t="shared" si="64"/>
        <v>0</v>
      </c>
    </row>
    <row r="819" spans="1:11" x14ac:dyDescent="0.25">
      <c r="A819">
        <v>814</v>
      </c>
      <c r="B819" t="e">
        <f>IF(ISBLANK(A819),0,IF(AND(ISERROR(VLOOKUP(VLOOKUP(A819,ishod_substance!A:G,7,0),$B$4:B818,1,0))=TRUE,VLOOKUP(A819,ishod_substance!A:G,7,0)&gt;0),VLOOKUP(A819,ishod_substance!A:G,7,0),0))</f>
        <v>#N/A</v>
      </c>
      <c r="C819" s="78" t="e">
        <f t="shared" si="60"/>
        <v>#N/A</v>
      </c>
      <c r="D819" s="61" t="e">
        <f>VLOOKUP(C819,quide!A:B,2,0)</f>
        <v>#N/A</v>
      </c>
      <c r="E819" s="62" t="e">
        <f>VLOOKUP(C819,quide!$A$1:K1813,3,0)</f>
        <v>#N/A</v>
      </c>
      <c r="F819" s="62" t="e">
        <f>VLOOKUP(C819,quide!$A$1:K1813,5,0)</f>
        <v>#N/A</v>
      </c>
      <c r="G819" s="63" t="e">
        <f t="shared" si="61"/>
        <v>#N/A</v>
      </c>
      <c r="H819" s="62">
        <f>IFERROR(VLOOKUP(B819,tbl5cc_piv!A:D,4,0),0)</f>
        <v>0</v>
      </c>
      <c r="I819" s="62">
        <f t="shared" si="62"/>
        <v>0</v>
      </c>
      <c r="J819" s="62">
        <f t="shared" si="63"/>
        <v>0</v>
      </c>
      <c r="K819" s="62">
        <f t="shared" si="64"/>
        <v>0</v>
      </c>
    </row>
    <row r="820" spans="1:11" x14ac:dyDescent="0.25">
      <c r="A820">
        <v>815</v>
      </c>
      <c r="B820" t="e">
        <f>IF(ISBLANK(A820),0,IF(AND(ISERROR(VLOOKUP(VLOOKUP(A820,ishod_substance!A:G,7,0),$B$4:B819,1,0))=TRUE,VLOOKUP(A820,ishod_substance!A:G,7,0)&gt;0),VLOOKUP(A820,ishod_substance!A:G,7,0),0))</f>
        <v>#N/A</v>
      </c>
      <c r="C820" s="78" t="e">
        <f t="shared" si="60"/>
        <v>#N/A</v>
      </c>
      <c r="D820" s="61" t="e">
        <f>VLOOKUP(C820,quide!A:B,2,0)</f>
        <v>#N/A</v>
      </c>
      <c r="E820" s="62" t="e">
        <f>VLOOKUP(C820,quide!$A$1:K1814,3,0)</f>
        <v>#N/A</v>
      </c>
      <c r="F820" s="62" t="e">
        <f>VLOOKUP(C820,quide!$A$1:K1814,5,0)</f>
        <v>#N/A</v>
      </c>
      <c r="G820" s="63" t="e">
        <f t="shared" si="61"/>
        <v>#N/A</v>
      </c>
      <c r="H820" s="62">
        <f>IFERROR(VLOOKUP(B820,tbl5cc_piv!A:D,4,0),0)</f>
        <v>0</v>
      </c>
      <c r="I820" s="62">
        <f t="shared" si="62"/>
        <v>0</v>
      </c>
      <c r="J820" s="62">
        <f t="shared" si="63"/>
        <v>0</v>
      </c>
      <c r="K820" s="62">
        <f t="shared" si="64"/>
        <v>0</v>
      </c>
    </row>
    <row r="821" spans="1:11" x14ac:dyDescent="0.25">
      <c r="A821">
        <v>816</v>
      </c>
      <c r="B821" t="e">
        <f>IF(ISBLANK(A821),0,IF(AND(ISERROR(VLOOKUP(VLOOKUP(A821,ishod_substance!A:G,7,0),$B$4:B820,1,0))=TRUE,VLOOKUP(A821,ishod_substance!A:G,7,0)&gt;0),VLOOKUP(A821,ishod_substance!A:G,7,0),0))</f>
        <v>#N/A</v>
      </c>
      <c r="C821" s="78" t="e">
        <f t="shared" si="60"/>
        <v>#N/A</v>
      </c>
      <c r="D821" s="61" t="e">
        <f>VLOOKUP(C821,quide!A:B,2,0)</f>
        <v>#N/A</v>
      </c>
      <c r="E821" s="62" t="e">
        <f>VLOOKUP(C821,quide!$A$1:K1815,3,0)</f>
        <v>#N/A</v>
      </c>
      <c r="F821" s="62" t="e">
        <f>VLOOKUP(C821,quide!$A$1:K1815,5,0)</f>
        <v>#N/A</v>
      </c>
      <c r="G821" s="63" t="e">
        <f t="shared" si="61"/>
        <v>#N/A</v>
      </c>
      <c r="H821" s="62">
        <f>IFERROR(VLOOKUP(B821,tbl5cc_piv!A:D,4,0),0)</f>
        <v>0</v>
      </c>
      <c r="I821" s="62">
        <f t="shared" si="62"/>
        <v>0</v>
      </c>
      <c r="J821" s="62">
        <f t="shared" si="63"/>
        <v>0</v>
      </c>
      <c r="K821" s="62">
        <f t="shared" si="64"/>
        <v>0</v>
      </c>
    </row>
    <row r="822" spans="1:11" x14ac:dyDescent="0.25">
      <c r="A822">
        <v>817</v>
      </c>
      <c r="B822" t="e">
        <f>IF(ISBLANK(A822),0,IF(AND(ISERROR(VLOOKUP(VLOOKUP(A822,ishod_substance!A:G,7,0),$B$4:B821,1,0))=TRUE,VLOOKUP(A822,ishod_substance!A:G,7,0)&gt;0),VLOOKUP(A822,ishod_substance!A:G,7,0),0))</f>
        <v>#N/A</v>
      </c>
      <c r="C822" s="78" t="e">
        <f t="shared" si="60"/>
        <v>#N/A</v>
      </c>
      <c r="D822" s="61" t="e">
        <f>VLOOKUP(C822,quide!A:B,2,0)</f>
        <v>#N/A</v>
      </c>
      <c r="E822" s="62" t="e">
        <f>VLOOKUP(C822,quide!$A$1:K1816,3,0)</f>
        <v>#N/A</v>
      </c>
      <c r="F822" s="62" t="e">
        <f>VLOOKUP(C822,quide!$A$1:K1816,5,0)</f>
        <v>#N/A</v>
      </c>
      <c r="G822" s="63" t="e">
        <f t="shared" si="61"/>
        <v>#N/A</v>
      </c>
      <c r="H822" s="62">
        <f>IFERROR(VLOOKUP(B822,tbl5cc_piv!A:D,4,0),0)</f>
        <v>0</v>
      </c>
      <c r="I822" s="62">
        <f t="shared" si="62"/>
        <v>0</v>
      </c>
      <c r="J822" s="62">
        <f t="shared" si="63"/>
        <v>0</v>
      </c>
      <c r="K822" s="62">
        <f t="shared" si="64"/>
        <v>0</v>
      </c>
    </row>
    <row r="823" spans="1:11" x14ac:dyDescent="0.25">
      <c r="A823">
        <v>818</v>
      </c>
      <c r="B823" t="e">
        <f>IF(ISBLANK(A823),0,IF(AND(ISERROR(VLOOKUP(VLOOKUP(A823,ishod_substance!A:G,7,0),$B$4:B822,1,0))=TRUE,VLOOKUP(A823,ishod_substance!A:G,7,0)&gt;0),VLOOKUP(A823,ishod_substance!A:G,7,0),0))</f>
        <v>#N/A</v>
      </c>
      <c r="C823" s="78" t="e">
        <f t="shared" si="60"/>
        <v>#N/A</v>
      </c>
      <c r="D823" s="61" t="e">
        <f>VLOOKUP(C823,quide!A:B,2,0)</f>
        <v>#N/A</v>
      </c>
      <c r="E823" s="62" t="e">
        <f>VLOOKUP(C823,quide!$A$1:K1817,3,0)</f>
        <v>#N/A</v>
      </c>
      <c r="F823" s="62" t="e">
        <f>VLOOKUP(C823,quide!$A$1:K1817,5,0)</f>
        <v>#N/A</v>
      </c>
      <c r="G823" s="63" t="e">
        <f t="shared" si="61"/>
        <v>#N/A</v>
      </c>
      <c r="H823" s="62">
        <f>IFERROR(VLOOKUP(B823,tbl5cc_piv!A:D,4,0),0)</f>
        <v>0</v>
      </c>
      <c r="I823" s="62">
        <f t="shared" si="62"/>
        <v>0</v>
      </c>
      <c r="J823" s="62">
        <f t="shared" si="63"/>
        <v>0</v>
      </c>
      <c r="K823" s="62">
        <f t="shared" si="64"/>
        <v>0</v>
      </c>
    </row>
    <row r="824" spans="1:11" x14ac:dyDescent="0.25">
      <c r="A824">
        <v>819</v>
      </c>
      <c r="B824" t="e">
        <f>IF(ISBLANK(A824),0,IF(AND(ISERROR(VLOOKUP(VLOOKUP(A824,ishod_substance!A:G,7,0),$B$4:B823,1,0))=TRUE,VLOOKUP(A824,ishod_substance!A:G,7,0)&gt;0),VLOOKUP(A824,ishod_substance!A:G,7,0),0))</f>
        <v>#N/A</v>
      </c>
      <c r="C824" s="78" t="e">
        <f t="shared" si="60"/>
        <v>#N/A</v>
      </c>
      <c r="D824" s="61" t="e">
        <f>VLOOKUP(C824,quide!A:B,2,0)</f>
        <v>#N/A</v>
      </c>
      <c r="E824" s="62" t="e">
        <f>VLOOKUP(C824,quide!$A$1:K1818,3,0)</f>
        <v>#N/A</v>
      </c>
      <c r="F824" s="62" t="e">
        <f>VLOOKUP(C824,quide!$A$1:K1818,5,0)</f>
        <v>#N/A</v>
      </c>
      <c r="G824" s="63" t="e">
        <f t="shared" si="61"/>
        <v>#N/A</v>
      </c>
      <c r="H824" s="62">
        <f>IFERROR(VLOOKUP(B824,tbl5cc_piv!A:D,4,0),0)</f>
        <v>0</v>
      </c>
      <c r="I824" s="62">
        <f t="shared" si="62"/>
        <v>0</v>
      </c>
      <c r="J824" s="62">
        <f t="shared" si="63"/>
        <v>0</v>
      </c>
      <c r="K824" s="62">
        <f t="shared" si="64"/>
        <v>0</v>
      </c>
    </row>
    <row r="825" spans="1:11" x14ac:dyDescent="0.25">
      <c r="A825">
        <v>820</v>
      </c>
      <c r="B825" t="e">
        <f>IF(ISBLANK(A825),0,IF(AND(ISERROR(VLOOKUP(VLOOKUP(A825,ishod_substance!A:G,7,0),$B$4:B824,1,0))=TRUE,VLOOKUP(A825,ishod_substance!A:G,7,0)&gt;0),VLOOKUP(A825,ishod_substance!A:G,7,0),0))</f>
        <v>#N/A</v>
      </c>
      <c r="C825" s="78" t="e">
        <f t="shared" si="60"/>
        <v>#N/A</v>
      </c>
      <c r="D825" s="61" t="e">
        <f>VLOOKUP(C825,quide!A:B,2,0)</f>
        <v>#N/A</v>
      </c>
      <c r="E825" s="62" t="e">
        <f>VLOOKUP(C825,quide!$A$1:K1819,3,0)</f>
        <v>#N/A</v>
      </c>
      <c r="F825" s="62" t="e">
        <f>VLOOKUP(C825,quide!$A$1:K1819,5,0)</f>
        <v>#N/A</v>
      </c>
      <c r="G825" s="63" t="e">
        <f t="shared" si="61"/>
        <v>#N/A</v>
      </c>
      <c r="H825" s="62">
        <f>IFERROR(VLOOKUP(B825,tbl5cc_piv!A:D,4,0),0)</f>
        <v>0</v>
      </c>
      <c r="I825" s="62">
        <f t="shared" si="62"/>
        <v>0</v>
      </c>
      <c r="J825" s="62">
        <f t="shared" si="63"/>
        <v>0</v>
      </c>
      <c r="K825" s="62">
        <f t="shared" si="64"/>
        <v>0</v>
      </c>
    </row>
    <row r="826" spans="1:11" x14ac:dyDescent="0.25">
      <c r="A826">
        <v>821</v>
      </c>
      <c r="B826" t="e">
        <f>IF(ISBLANK(A826),0,IF(AND(ISERROR(VLOOKUP(VLOOKUP(A826,ishod_substance!A:G,7,0),$B$4:B825,1,0))=TRUE,VLOOKUP(A826,ishod_substance!A:G,7,0)&gt;0),VLOOKUP(A826,ishod_substance!A:G,7,0),0))</f>
        <v>#N/A</v>
      </c>
      <c r="C826" s="78" t="e">
        <f t="shared" si="60"/>
        <v>#N/A</v>
      </c>
      <c r="D826" s="61" t="e">
        <f>VLOOKUP(C826,quide!A:B,2,0)</f>
        <v>#N/A</v>
      </c>
      <c r="E826" s="62" t="e">
        <f>VLOOKUP(C826,quide!$A$1:K1820,3,0)</f>
        <v>#N/A</v>
      </c>
      <c r="F826" s="62" t="e">
        <f>VLOOKUP(C826,quide!$A$1:K1820,5,0)</f>
        <v>#N/A</v>
      </c>
      <c r="G826" s="63" t="e">
        <f t="shared" si="61"/>
        <v>#N/A</v>
      </c>
      <c r="H826" s="62">
        <f>IFERROR(VLOOKUP(B826,tbl5cc_piv!A:D,4,0),0)</f>
        <v>0</v>
      </c>
      <c r="I826" s="62">
        <f t="shared" si="62"/>
        <v>0</v>
      </c>
      <c r="J826" s="62">
        <f t="shared" si="63"/>
        <v>0</v>
      </c>
      <c r="K826" s="62">
        <f t="shared" si="64"/>
        <v>0</v>
      </c>
    </row>
    <row r="827" spans="1:11" x14ac:dyDescent="0.25">
      <c r="A827">
        <v>822</v>
      </c>
      <c r="B827" t="e">
        <f>IF(ISBLANK(A827),0,IF(AND(ISERROR(VLOOKUP(VLOOKUP(A827,ishod_substance!A:G,7,0),$B$4:B826,1,0))=TRUE,VLOOKUP(A827,ishod_substance!A:G,7,0)&gt;0),VLOOKUP(A827,ishod_substance!A:G,7,0),0))</f>
        <v>#N/A</v>
      </c>
      <c r="C827" s="78" t="e">
        <f t="shared" si="60"/>
        <v>#N/A</v>
      </c>
      <c r="D827" s="61" t="e">
        <f>VLOOKUP(C827,quide!A:B,2,0)</f>
        <v>#N/A</v>
      </c>
      <c r="E827" s="62" t="e">
        <f>VLOOKUP(C827,quide!$A$1:K1821,3,0)</f>
        <v>#N/A</v>
      </c>
      <c r="F827" s="62" t="e">
        <f>VLOOKUP(C827,quide!$A$1:K1821,5,0)</f>
        <v>#N/A</v>
      </c>
      <c r="G827" s="63" t="e">
        <f t="shared" si="61"/>
        <v>#N/A</v>
      </c>
      <c r="H827" s="62">
        <f>IFERROR(VLOOKUP(B827,tbl5cc_piv!A:D,4,0),0)</f>
        <v>0</v>
      </c>
      <c r="I827" s="62">
        <f t="shared" si="62"/>
        <v>0</v>
      </c>
      <c r="J827" s="62">
        <f t="shared" si="63"/>
        <v>0</v>
      </c>
      <c r="K827" s="62">
        <f t="shared" si="64"/>
        <v>0</v>
      </c>
    </row>
    <row r="828" spans="1:11" x14ac:dyDescent="0.25">
      <c r="A828">
        <v>823</v>
      </c>
      <c r="B828" t="e">
        <f>IF(ISBLANK(A828),0,IF(AND(ISERROR(VLOOKUP(VLOOKUP(A828,ishod_substance!A:G,7,0),$B$4:B827,1,0))=TRUE,VLOOKUP(A828,ishod_substance!A:G,7,0)&gt;0),VLOOKUP(A828,ishod_substance!A:G,7,0),0))</f>
        <v>#N/A</v>
      </c>
      <c r="C828" s="78" t="e">
        <f t="shared" si="60"/>
        <v>#N/A</v>
      </c>
      <c r="D828" s="61" t="e">
        <f>VLOOKUP(C828,quide!A:B,2,0)</f>
        <v>#N/A</v>
      </c>
      <c r="E828" s="62" t="e">
        <f>VLOOKUP(C828,quide!$A$1:K1822,3,0)</f>
        <v>#N/A</v>
      </c>
      <c r="F828" s="62" t="e">
        <f>VLOOKUP(C828,quide!$A$1:K1822,5,0)</f>
        <v>#N/A</v>
      </c>
      <c r="G828" s="63" t="e">
        <f t="shared" si="61"/>
        <v>#N/A</v>
      </c>
      <c r="H828" s="62">
        <f>IFERROR(VLOOKUP(B828,tbl5cc_piv!A:D,4,0),0)</f>
        <v>0</v>
      </c>
      <c r="I828" s="62">
        <f t="shared" si="62"/>
        <v>0</v>
      </c>
      <c r="J828" s="62">
        <f t="shared" si="63"/>
        <v>0</v>
      </c>
      <c r="K828" s="62">
        <f t="shared" si="64"/>
        <v>0</v>
      </c>
    </row>
    <row r="829" spans="1:11" x14ac:dyDescent="0.25">
      <c r="A829">
        <v>824</v>
      </c>
      <c r="B829" t="e">
        <f>IF(ISBLANK(A829),0,IF(AND(ISERROR(VLOOKUP(VLOOKUP(A829,ishod_substance!A:G,7,0),$B$4:B828,1,0))=TRUE,VLOOKUP(A829,ishod_substance!A:G,7,0)&gt;0),VLOOKUP(A829,ishod_substance!A:G,7,0),0))</f>
        <v>#N/A</v>
      </c>
      <c r="C829" s="78" t="e">
        <f t="shared" si="60"/>
        <v>#N/A</v>
      </c>
      <c r="D829" s="61" t="e">
        <f>VLOOKUP(C829,quide!A:B,2,0)</f>
        <v>#N/A</v>
      </c>
      <c r="E829" s="62" t="e">
        <f>VLOOKUP(C829,quide!$A$1:K1823,3,0)</f>
        <v>#N/A</v>
      </c>
      <c r="F829" s="62" t="e">
        <f>VLOOKUP(C829,quide!$A$1:K1823,5,0)</f>
        <v>#N/A</v>
      </c>
      <c r="G829" s="63" t="e">
        <f t="shared" si="61"/>
        <v>#N/A</v>
      </c>
      <c r="H829" s="62">
        <f>IFERROR(VLOOKUP(B829,tbl5cc_piv!A:D,4,0),0)</f>
        <v>0</v>
      </c>
      <c r="I829" s="62">
        <f t="shared" si="62"/>
        <v>0</v>
      </c>
      <c r="J829" s="62">
        <f t="shared" si="63"/>
        <v>0</v>
      </c>
      <c r="K829" s="62">
        <f t="shared" si="64"/>
        <v>0</v>
      </c>
    </row>
    <row r="830" spans="1:11" x14ac:dyDescent="0.25">
      <c r="A830">
        <v>825</v>
      </c>
      <c r="B830" t="e">
        <f>IF(ISBLANK(A830),0,IF(AND(ISERROR(VLOOKUP(VLOOKUP(A830,ishod_substance!A:G,7,0),$B$4:B829,1,0))=TRUE,VLOOKUP(A830,ishod_substance!A:G,7,0)&gt;0),VLOOKUP(A830,ishod_substance!A:G,7,0),0))</f>
        <v>#N/A</v>
      </c>
      <c r="C830" s="78" t="e">
        <f t="shared" si="60"/>
        <v>#N/A</v>
      </c>
      <c r="D830" s="61" t="e">
        <f>VLOOKUP(C830,quide!A:B,2,0)</f>
        <v>#N/A</v>
      </c>
      <c r="E830" s="62" t="e">
        <f>VLOOKUP(C830,quide!$A$1:K1824,3,0)</f>
        <v>#N/A</v>
      </c>
      <c r="F830" s="62" t="e">
        <f>VLOOKUP(C830,quide!$A$1:K1824,5,0)</f>
        <v>#N/A</v>
      </c>
      <c r="G830" s="63" t="e">
        <f t="shared" si="61"/>
        <v>#N/A</v>
      </c>
      <c r="H830" s="62">
        <f>IFERROR(VLOOKUP(B830,tbl5cc_piv!A:D,4,0),0)</f>
        <v>0</v>
      </c>
      <c r="I830" s="62">
        <f t="shared" si="62"/>
        <v>0</v>
      </c>
      <c r="J830" s="62">
        <f t="shared" si="63"/>
        <v>0</v>
      </c>
      <c r="K830" s="62">
        <f t="shared" si="64"/>
        <v>0</v>
      </c>
    </row>
    <row r="831" spans="1:11" x14ac:dyDescent="0.25">
      <c r="A831">
        <v>826</v>
      </c>
      <c r="B831" t="e">
        <f>IF(ISBLANK(A831),0,IF(AND(ISERROR(VLOOKUP(VLOOKUP(A831,ishod_substance!A:G,7,0),$B$4:B830,1,0))=TRUE,VLOOKUP(A831,ishod_substance!A:G,7,0)&gt;0),VLOOKUP(A831,ishod_substance!A:G,7,0),0))</f>
        <v>#N/A</v>
      </c>
      <c r="C831" s="78" t="e">
        <f t="shared" si="60"/>
        <v>#N/A</v>
      </c>
      <c r="D831" s="61" t="e">
        <f>VLOOKUP(C831,quide!A:B,2,0)</f>
        <v>#N/A</v>
      </c>
      <c r="E831" s="62" t="e">
        <f>VLOOKUP(C831,quide!$A$1:K1825,3,0)</f>
        <v>#N/A</v>
      </c>
      <c r="F831" s="62" t="e">
        <f>VLOOKUP(C831,quide!$A$1:K1825,5,0)</f>
        <v>#N/A</v>
      </c>
      <c r="G831" s="63" t="e">
        <f t="shared" si="61"/>
        <v>#N/A</v>
      </c>
      <c r="H831" s="62">
        <f>IFERROR(VLOOKUP(B831,tbl5cc_piv!A:D,4,0),0)</f>
        <v>0</v>
      </c>
      <c r="I831" s="62">
        <f t="shared" si="62"/>
        <v>0</v>
      </c>
      <c r="J831" s="62">
        <f t="shared" si="63"/>
        <v>0</v>
      </c>
      <c r="K831" s="62">
        <f t="shared" si="64"/>
        <v>0</v>
      </c>
    </row>
    <row r="832" spans="1:11" x14ac:dyDescent="0.25">
      <c r="A832">
        <v>827</v>
      </c>
      <c r="B832" t="e">
        <f>IF(ISBLANK(A832),0,IF(AND(ISERROR(VLOOKUP(VLOOKUP(A832,ishod_substance!A:G,7,0),$B$4:B831,1,0))=TRUE,VLOOKUP(A832,ishod_substance!A:G,7,0)&gt;0),VLOOKUP(A832,ishod_substance!A:G,7,0),0))</f>
        <v>#N/A</v>
      </c>
      <c r="C832" s="78" t="e">
        <f t="shared" si="60"/>
        <v>#N/A</v>
      </c>
      <c r="D832" s="61" t="e">
        <f>VLOOKUP(C832,quide!A:B,2,0)</f>
        <v>#N/A</v>
      </c>
      <c r="E832" s="62" t="e">
        <f>VLOOKUP(C832,quide!$A$1:K1826,3,0)</f>
        <v>#N/A</v>
      </c>
      <c r="F832" s="62" t="e">
        <f>VLOOKUP(C832,quide!$A$1:K1826,5,0)</f>
        <v>#N/A</v>
      </c>
      <c r="G832" s="63" t="e">
        <f t="shared" si="61"/>
        <v>#N/A</v>
      </c>
      <c r="H832" s="62">
        <f>IFERROR(VLOOKUP(B832,tbl5cc_piv!A:D,4,0),0)</f>
        <v>0</v>
      </c>
      <c r="I832" s="62">
        <f t="shared" si="62"/>
        <v>0</v>
      </c>
      <c r="J832" s="62">
        <f t="shared" si="63"/>
        <v>0</v>
      </c>
      <c r="K832" s="62">
        <f t="shared" si="64"/>
        <v>0</v>
      </c>
    </row>
    <row r="833" spans="1:11" x14ac:dyDescent="0.25">
      <c r="A833">
        <v>828</v>
      </c>
      <c r="B833" t="e">
        <f>IF(ISBLANK(A833),0,IF(AND(ISERROR(VLOOKUP(VLOOKUP(A833,ishod_substance!A:G,7,0),$B$4:B832,1,0))=TRUE,VLOOKUP(A833,ishod_substance!A:G,7,0)&gt;0),VLOOKUP(A833,ishod_substance!A:G,7,0),0))</f>
        <v>#N/A</v>
      </c>
      <c r="C833" s="78" t="e">
        <f t="shared" si="60"/>
        <v>#N/A</v>
      </c>
      <c r="D833" s="61" t="e">
        <f>VLOOKUP(C833,quide!A:B,2,0)</f>
        <v>#N/A</v>
      </c>
      <c r="E833" s="62" t="e">
        <f>VLOOKUP(C833,quide!$A$1:K1827,3,0)</f>
        <v>#N/A</v>
      </c>
      <c r="F833" s="62" t="e">
        <f>VLOOKUP(C833,quide!$A$1:K1827,5,0)</f>
        <v>#N/A</v>
      </c>
      <c r="G833" s="63" t="e">
        <f t="shared" si="61"/>
        <v>#N/A</v>
      </c>
      <c r="H833" s="62">
        <f>IFERROR(VLOOKUP(B833,tbl5cc_piv!A:D,4,0),0)</f>
        <v>0</v>
      </c>
      <c r="I833" s="62">
        <f t="shared" si="62"/>
        <v>0</v>
      </c>
      <c r="J833" s="62">
        <f t="shared" si="63"/>
        <v>0</v>
      </c>
      <c r="K833" s="62">
        <f t="shared" si="64"/>
        <v>0</v>
      </c>
    </row>
    <row r="834" spans="1:11" x14ac:dyDescent="0.25">
      <c r="A834">
        <v>829</v>
      </c>
      <c r="B834" t="e">
        <f>IF(ISBLANK(A834),0,IF(AND(ISERROR(VLOOKUP(VLOOKUP(A834,ishod_substance!A:G,7,0),$B$4:B833,1,0))=TRUE,VLOOKUP(A834,ishod_substance!A:G,7,0)&gt;0),VLOOKUP(A834,ishod_substance!A:G,7,0),0))</f>
        <v>#N/A</v>
      </c>
      <c r="C834" s="78" t="e">
        <f t="shared" si="60"/>
        <v>#N/A</v>
      </c>
      <c r="D834" s="61" t="e">
        <f>VLOOKUP(C834,quide!A:B,2,0)</f>
        <v>#N/A</v>
      </c>
      <c r="E834" s="62" t="e">
        <f>VLOOKUP(C834,quide!$A$1:K1828,3,0)</f>
        <v>#N/A</v>
      </c>
      <c r="F834" s="62" t="e">
        <f>VLOOKUP(C834,quide!$A$1:K1828,5,0)</f>
        <v>#N/A</v>
      </c>
      <c r="G834" s="63" t="e">
        <f t="shared" si="61"/>
        <v>#N/A</v>
      </c>
      <c r="H834" s="62">
        <f>IFERROR(VLOOKUP(B834,tbl5cc_piv!A:D,4,0),0)</f>
        <v>0</v>
      </c>
      <c r="I834" s="62">
        <f t="shared" si="62"/>
        <v>0</v>
      </c>
      <c r="J834" s="62">
        <f t="shared" si="63"/>
        <v>0</v>
      </c>
      <c r="K834" s="62">
        <f t="shared" si="64"/>
        <v>0</v>
      </c>
    </row>
    <row r="835" spans="1:11" x14ac:dyDescent="0.25">
      <c r="A835">
        <v>830</v>
      </c>
      <c r="B835" t="e">
        <f>IF(ISBLANK(A835),0,IF(AND(ISERROR(VLOOKUP(VLOOKUP(A835,ishod_substance!A:G,7,0),$B$4:B834,1,0))=TRUE,VLOOKUP(A835,ishod_substance!A:G,7,0)&gt;0),VLOOKUP(A835,ishod_substance!A:G,7,0),0))</f>
        <v>#N/A</v>
      </c>
      <c r="C835" s="78" t="e">
        <f t="shared" si="60"/>
        <v>#N/A</v>
      </c>
      <c r="D835" s="61" t="e">
        <f>VLOOKUP(C835,quide!A:B,2,0)</f>
        <v>#N/A</v>
      </c>
      <c r="E835" s="62" t="e">
        <f>VLOOKUP(C835,quide!$A$1:K1829,3,0)</f>
        <v>#N/A</v>
      </c>
      <c r="F835" s="62" t="e">
        <f>VLOOKUP(C835,quide!$A$1:K1829,5,0)</f>
        <v>#N/A</v>
      </c>
      <c r="G835" s="63" t="e">
        <f t="shared" si="61"/>
        <v>#N/A</v>
      </c>
      <c r="H835" s="62">
        <f>IFERROR(VLOOKUP(B835,tbl5cc_piv!A:D,4,0),0)</f>
        <v>0</v>
      </c>
      <c r="I835" s="62">
        <f t="shared" si="62"/>
        <v>0</v>
      </c>
      <c r="J835" s="62">
        <f t="shared" si="63"/>
        <v>0</v>
      </c>
      <c r="K835" s="62">
        <f t="shared" si="64"/>
        <v>0</v>
      </c>
    </row>
    <row r="836" spans="1:11" x14ac:dyDescent="0.25">
      <c r="A836">
        <v>831</v>
      </c>
      <c r="B836" t="e">
        <f>IF(ISBLANK(A836),0,IF(AND(ISERROR(VLOOKUP(VLOOKUP(A836,ishod_substance!A:G,7,0),$B$4:B835,1,0))=TRUE,VLOOKUP(A836,ishod_substance!A:G,7,0)&gt;0),VLOOKUP(A836,ishod_substance!A:G,7,0),0))</f>
        <v>#N/A</v>
      </c>
      <c r="C836" s="78" t="e">
        <f t="shared" si="60"/>
        <v>#N/A</v>
      </c>
      <c r="D836" s="61" t="e">
        <f>VLOOKUP(C836,quide!A:B,2,0)</f>
        <v>#N/A</v>
      </c>
      <c r="E836" s="62" t="e">
        <f>VLOOKUP(C836,quide!$A$1:K1830,3,0)</f>
        <v>#N/A</v>
      </c>
      <c r="F836" s="62" t="e">
        <f>VLOOKUP(C836,quide!$A$1:K1830,5,0)</f>
        <v>#N/A</v>
      </c>
      <c r="G836" s="63" t="e">
        <f t="shared" si="61"/>
        <v>#N/A</v>
      </c>
      <c r="H836" s="62">
        <f>IFERROR(VLOOKUP(B836,tbl5cc_piv!A:D,4,0),0)</f>
        <v>0</v>
      </c>
      <c r="I836" s="62">
        <f t="shared" si="62"/>
        <v>0</v>
      </c>
      <c r="J836" s="62">
        <f t="shared" si="63"/>
        <v>0</v>
      </c>
      <c r="K836" s="62">
        <f t="shared" si="64"/>
        <v>0</v>
      </c>
    </row>
    <row r="837" spans="1:11" x14ac:dyDescent="0.25">
      <c r="A837">
        <v>832</v>
      </c>
      <c r="B837" t="e">
        <f>IF(ISBLANK(A837),0,IF(AND(ISERROR(VLOOKUP(VLOOKUP(A837,ishod_substance!A:G,7,0),$B$4:B836,1,0))=TRUE,VLOOKUP(A837,ishod_substance!A:G,7,0)&gt;0),VLOOKUP(A837,ishod_substance!A:G,7,0),0))</f>
        <v>#N/A</v>
      </c>
      <c r="C837" s="78" t="e">
        <f t="shared" si="60"/>
        <v>#N/A</v>
      </c>
      <c r="D837" s="61" t="e">
        <f>VLOOKUP(C837,quide!A:B,2,0)</f>
        <v>#N/A</v>
      </c>
      <c r="E837" s="62" t="e">
        <f>VLOOKUP(C837,quide!$A$1:K1831,3,0)</f>
        <v>#N/A</v>
      </c>
      <c r="F837" s="62" t="e">
        <f>VLOOKUP(C837,quide!$A$1:K1831,5,0)</f>
        <v>#N/A</v>
      </c>
      <c r="G837" s="63" t="e">
        <f t="shared" si="61"/>
        <v>#N/A</v>
      </c>
      <c r="H837" s="62">
        <f>IFERROR(VLOOKUP(B837,tbl5cc_piv!A:D,4,0),0)</f>
        <v>0</v>
      </c>
      <c r="I837" s="62">
        <f t="shared" si="62"/>
        <v>0</v>
      </c>
      <c r="J837" s="62">
        <f t="shared" si="63"/>
        <v>0</v>
      </c>
      <c r="K837" s="62">
        <f t="shared" si="64"/>
        <v>0</v>
      </c>
    </row>
    <row r="838" spans="1:11" x14ac:dyDescent="0.25">
      <c r="A838">
        <v>833</v>
      </c>
      <c r="B838" t="e">
        <f>IF(ISBLANK(A838),0,IF(AND(ISERROR(VLOOKUP(VLOOKUP(A838,ishod_substance!A:G,7,0),$B$4:B837,1,0))=TRUE,VLOOKUP(A838,ishod_substance!A:G,7,0)&gt;0),VLOOKUP(A838,ishod_substance!A:G,7,0),0))</f>
        <v>#N/A</v>
      </c>
      <c r="C838" s="78" t="e">
        <f t="shared" si="60"/>
        <v>#N/A</v>
      </c>
      <c r="D838" s="61" t="e">
        <f>VLOOKUP(C838,quide!A:B,2,0)</f>
        <v>#N/A</v>
      </c>
      <c r="E838" s="62" t="e">
        <f>VLOOKUP(C838,quide!$A$1:K1832,3,0)</f>
        <v>#N/A</v>
      </c>
      <c r="F838" s="62" t="e">
        <f>VLOOKUP(C838,quide!$A$1:K1832,5,0)</f>
        <v>#N/A</v>
      </c>
      <c r="G838" s="63" t="e">
        <f t="shared" si="61"/>
        <v>#N/A</v>
      </c>
      <c r="H838" s="62">
        <f>IFERROR(VLOOKUP(B838,tbl5cc_piv!A:D,4,0),0)</f>
        <v>0</v>
      </c>
      <c r="I838" s="62">
        <f t="shared" si="62"/>
        <v>0</v>
      </c>
      <c r="J838" s="62">
        <f t="shared" si="63"/>
        <v>0</v>
      </c>
      <c r="K838" s="62">
        <f t="shared" si="64"/>
        <v>0</v>
      </c>
    </row>
    <row r="839" spans="1:11" x14ac:dyDescent="0.25">
      <c r="A839">
        <v>834</v>
      </c>
      <c r="B839" t="e">
        <f>IF(ISBLANK(A839),0,IF(AND(ISERROR(VLOOKUP(VLOOKUP(A839,ishod_substance!A:G,7,0),$B$4:B838,1,0))=TRUE,VLOOKUP(A839,ishod_substance!A:G,7,0)&gt;0),VLOOKUP(A839,ishod_substance!A:G,7,0),0))</f>
        <v>#N/A</v>
      </c>
      <c r="C839" s="78" t="e">
        <f t="shared" ref="C839:C882" si="65">B839</f>
        <v>#N/A</v>
      </c>
      <c r="D839" s="61" t="e">
        <f>VLOOKUP(C839,quide!A:B,2,0)</f>
        <v>#N/A</v>
      </c>
      <c r="E839" s="62" t="e">
        <f>VLOOKUP(C839,quide!$A$1:K1833,3,0)</f>
        <v>#N/A</v>
      </c>
      <c r="F839" s="62" t="e">
        <f>VLOOKUP(C839,quide!$A$1:K1833,5,0)</f>
        <v>#N/A</v>
      </c>
      <c r="G839" s="63" t="e">
        <f t="shared" ref="G839:G882" si="66">E839*H839</f>
        <v>#N/A</v>
      </c>
      <c r="H839" s="62">
        <f>IFERROR(VLOOKUP(B839,tbl5cc_piv!A:D,4,0),0)</f>
        <v>0</v>
      </c>
      <c r="I839" s="62">
        <f t="shared" ref="I839:I882" si="67">H839+H839*0.2</f>
        <v>0</v>
      </c>
      <c r="J839" s="62">
        <f t="shared" ref="J839:J882" si="68">H839+H839*0.4</f>
        <v>0</v>
      </c>
      <c r="K839" s="62">
        <f t="shared" ref="K839:K882" si="69">H839+H839*0.6</f>
        <v>0</v>
      </c>
    </row>
    <row r="840" spans="1:11" x14ac:dyDescent="0.25">
      <c r="A840">
        <v>835</v>
      </c>
      <c r="B840" t="e">
        <f>IF(ISBLANK(A840),0,IF(AND(ISERROR(VLOOKUP(VLOOKUP(A840,ishod_substance!A:G,7,0),$B$4:B839,1,0))=TRUE,VLOOKUP(A840,ishod_substance!A:G,7,0)&gt;0),VLOOKUP(A840,ishod_substance!A:G,7,0),0))</f>
        <v>#N/A</v>
      </c>
      <c r="C840" s="78" t="e">
        <f t="shared" si="65"/>
        <v>#N/A</v>
      </c>
      <c r="D840" s="61" t="e">
        <f>VLOOKUP(C840,quide!A:B,2,0)</f>
        <v>#N/A</v>
      </c>
      <c r="E840" s="62" t="e">
        <f>VLOOKUP(C840,quide!$A$1:K1834,3,0)</f>
        <v>#N/A</v>
      </c>
      <c r="F840" s="62" t="e">
        <f>VLOOKUP(C840,quide!$A$1:K1834,5,0)</f>
        <v>#N/A</v>
      </c>
      <c r="G840" s="63" t="e">
        <f t="shared" si="66"/>
        <v>#N/A</v>
      </c>
      <c r="H840" s="62">
        <f>IFERROR(VLOOKUP(B840,tbl5cc_piv!A:D,4,0),0)</f>
        <v>0</v>
      </c>
      <c r="I840" s="62">
        <f t="shared" si="67"/>
        <v>0</v>
      </c>
      <c r="J840" s="62">
        <f t="shared" si="68"/>
        <v>0</v>
      </c>
      <c r="K840" s="62">
        <f t="shared" si="69"/>
        <v>0</v>
      </c>
    </row>
    <row r="841" spans="1:11" x14ac:dyDescent="0.25">
      <c r="A841">
        <v>836</v>
      </c>
      <c r="B841" t="e">
        <f>IF(ISBLANK(A841),0,IF(AND(ISERROR(VLOOKUP(VLOOKUP(A841,ishod_substance!A:G,7,0),$B$4:B840,1,0))=TRUE,VLOOKUP(A841,ishod_substance!A:G,7,0)&gt;0),VLOOKUP(A841,ishod_substance!A:G,7,0),0))</f>
        <v>#N/A</v>
      </c>
      <c r="C841" s="78" t="e">
        <f t="shared" si="65"/>
        <v>#N/A</v>
      </c>
      <c r="D841" s="61" t="e">
        <f>VLOOKUP(C841,quide!A:B,2,0)</f>
        <v>#N/A</v>
      </c>
      <c r="E841" s="62" t="e">
        <f>VLOOKUP(C841,quide!$A$1:K1835,3,0)</f>
        <v>#N/A</v>
      </c>
      <c r="F841" s="62" t="e">
        <f>VLOOKUP(C841,quide!$A$1:K1835,5,0)</f>
        <v>#N/A</v>
      </c>
      <c r="G841" s="63" t="e">
        <f t="shared" si="66"/>
        <v>#N/A</v>
      </c>
      <c r="H841" s="62">
        <f>IFERROR(VLOOKUP(B841,tbl5cc_piv!A:D,4,0),0)</f>
        <v>0</v>
      </c>
      <c r="I841" s="62">
        <f t="shared" si="67"/>
        <v>0</v>
      </c>
      <c r="J841" s="62">
        <f t="shared" si="68"/>
        <v>0</v>
      </c>
      <c r="K841" s="62">
        <f t="shared" si="69"/>
        <v>0</v>
      </c>
    </row>
    <row r="842" spans="1:11" x14ac:dyDescent="0.25">
      <c r="A842">
        <v>837</v>
      </c>
      <c r="B842" t="e">
        <f>IF(ISBLANK(A842),0,IF(AND(ISERROR(VLOOKUP(VLOOKUP(A842,ishod_substance!A:G,7,0),$B$4:B841,1,0))=TRUE,VLOOKUP(A842,ishod_substance!A:G,7,0)&gt;0),VLOOKUP(A842,ishod_substance!A:G,7,0),0))</f>
        <v>#N/A</v>
      </c>
      <c r="C842" s="78" t="e">
        <f t="shared" si="65"/>
        <v>#N/A</v>
      </c>
      <c r="D842" s="61" t="e">
        <f>VLOOKUP(C842,quide!A:B,2,0)</f>
        <v>#N/A</v>
      </c>
      <c r="E842" s="62" t="e">
        <f>VLOOKUP(C842,quide!$A$1:K1836,3,0)</f>
        <v>#N/A</v>
      </c>
      <c r="F842" s="62" t="e">
        <f>VLOOKUP(C842,quide!$A$1:K1836,5,0)</f>
        <v>#N/A</v>
      </c>
      <c r="G842" s="63" t="e">
        <f t="shared" si="66"/>
        <v>#N/A</v>
      </c>
      <c r="H842" s="62">
        <f>IFERROR(VLOOKUP(B842,tbl5cc_piv!A:D,4,0),0)</f>
        <v>0</v>
      </c>
      <c r="I842" s="62">
        <f t="shared" si="67"/>
        <v>0</v>
      </c>
      <c r="J842" s="62">
        <f t="shared" si="68"/>
        <v>0</v>
      </c>
      <c r="K842" s="62">
        <f t="shared" si="69"/>
        <v>0</v>
      </c>
    </row>
    <row r="843" spans="1:11" x14ac:dyDescent="0.25">
      <c r="A843">
        <v>838</v>
      </c>
      <c r="B843" t="e">
        <f>IF(ISBLANK(A843),0,IF(AND(ISERROR(VLOOKUP(VLOOKUP(A843,ishod_substance!A:G,7,0),$B$4:B842,1,0))=TRUE,VLOOKUP(A843,ishod_substance!A:G,7,0)&gt;0),VLOOKUP(A843,ishod_substance!A:G,7,0),0))</f>
        <v>#N/A</v>
      </c>
      <c r="C843" s="78" t="e">
        <f t="shared" si="65"/>
        <v>#N/A</v>
      </c>
      <c r="D843" s="61" t="e">
        <f>VLOOKUP(C843,quide!A:B,2,0)</f>
        <v>#N/A</v>
      </c>
      <c r="E843" s="62" t="e">
        <f>VLOOKUP(C843,quide!$A$1:K1837,3,0)</f>
        <v>#N/A</v>
      </c>
      <c r="F843" s="62" t="e">
        <f>VLOOKUP(C843,quide!$A$1:K1837,5,0)</f>
        <v>#N/A</v>
      </c>
      <c r="G843" s="63" t="e">
        <f t="shared" si="66"/>
        <v>#N/A</v>
      </c>
      <c r="H843" s="62">
        <f>IFERROR(VLOOKUP(B843,tbl5cc_piv!A:D,4,0),0)</f>
        <v>0</v>
      </c>
      <c r="I843" s="62">
        <f t="shared" si="67"/>
        <v>0</v>
      </c>
      <c r="J843" s="62">
        <f t="shared" si="68"/>
        <v>0</v>
      </c>
      <c r="K843" s="62">
        <f t="shared" si="69"/>
        <v>0</v>
      </c>
    </row>
    <row r="844" spans="1:11" x14ac:dyDescent="0.25">
      <c r="A844">
        <v>839</v>
      </c>
      <c r="B844" t="e">
        <f>IF(ISBLANK(A844),0,IF(AND(ISERROR(VLOOKUP(VLOOKUP(A844,ishod_substance!A:G,7,0),$B$4:B843,1,0))=TRUE,VLOOKUP(A844,ishod_substance!A:G,7,0)&gt;0),VLOOKUP(A844,ishod_substance!A:G,7,0),0))</f>
        <v>#N/A</v>
      </c>
      <c r="C844" s="78" t="e">
        <f t="shared" si="65"/>
        <v>#N/A</v>
      </c>
      <c r="D844" s="61" t="e">
        <f>VLOOKUP(C844,quide!A:B,2,0)</f>
        <v>#N/A</v>
      </c>
      <c r="E844" s="62" t="e">
        <f>VLOOKUP(C844,quide!$A$1:K1838,3,0)</f>
        <v>#N/A</v>
      </c>
      <c r="F844" s="62" t="e">
        <f>VLOOKUP(C844,quide!$A$1:K1838,5,0)</f>
        <v>#N/A</v>
      </c>
      <c r="G844" s="63" t="e">
        <f t="shared" si="66"/>
        <v>#N/A</v>
      </c>
      <c r="H844" s="62">
        <f>IFERROR(VLOOKUP(B844,tbl5cc_piv!A:D,4,0),0)</f>
        <v>0</v>
      </c>
      <c r="I844" s="62">
        <f t="shared" si="67"/>
        <v>0</v>
      </c>
      <c r="J844" s="62">
        <f t="shared" si="68"/>
        <v>0</v>
      </c>
      <c r="K844" s="62">
        <f t="shared" si="69"/>
        <v>0</v>
      </c>
    </row>
    <row r="845" spans="1:11" x14ac:dyDescent="0.25">
      <c r="A845">
        <v>840</v>
      </c>
      <c r="B845" t="e">
        <f>IF(ISBLANK(A845),0,IF(AND(ISERROR(VLOOKUP(VLOOKUP(A845,ishod_substance!A:G,7,0),$B$4:B844,1,0))=TRUE,VLOOKUP(A845,ishod_substance!A:G,7,0)&gt;0),VLOOKUP(A845,ishod_substance!A:G,7,0),0))</f>
        <v>#N/A</v>
      </c>
      <c r="C845" s="78" t="e">
        <f t="shared" si="65"/>
        <v>#N/A</v>
      </c>
      <c r="D845" s="61" t="e">
        <f>VLOOKUP(C845,quide!A:B,2,0)</f>
        <v>#N/A</v>
      </c>
      <c r="E845" s="62" t="e">
        <f>VLOOKUP(C845,quide!$A$1:K1839,3,0)</f>
        <v>#N/A</v>
      </c>
      <c r="F845" s="62" t="e">
        <f>VLOOKUP(C845,quide!$A$1:K1839,5,0)</f>
        <v>#N/A</v>
      </c>
      <c r="G845" s="63" t="e">
        <f t="shared" si="66"/>
        <v>#N/A</v>
      </c>
      <c r="H845" s="62">
        <f>IFERROR(VLOOKUP(B845,tbl5cc_piv!A:D,4,0),0)</f>
        <v>0</v>
      </c>
      <c r="I845" s="62">
        <f t="shared" si="67"/>
        <v>0</v>
      </c>
      <c r="J845" s="62">
        <f t="shared" si="68"/>
        <v>0</v>
      </c>
      <c r="K845" s="62">
        <f t="shared" si="69"/>
        <v>0</v>
      </c>
    </row>
    <row r="846" spans="1:11" x14ac:dyDescent="0.25">
      <c r="A846">
        <v>841</v>
      </c>
      <c r="B846" t="e">
        <f>IF(ISBLANK(A846),0,IF(AND(ISERROR(VLOOKUP(VLOOKUP(A846,ishod_substance!A:G,7,0),$B$4:B845,1,0))=TRUE,VLOOKUP(A846,ishod_substance!A:G,7,0)&gt;0),VLOOKUP(A846,ishod_substance!A:G,7,0),0))</f>
        <v>#N/A</v>
      </c>
      <c r="C846" s="78" t="e">
        <f t="shared" si="65"/>
        <v>#N/A</v>
      </c>
      <c r="D846" s="61" t="e">
        <f>VLOOKUP(C846,quide!A:B,2,0)</f>
        <v>#N/A</v>
      </c>
      <c r="E846" s="62" t="e">
        <f>VLOOKUP(C846,quide!$A$1:K1840,3,0)</f>
        <v>#N/A</v>
      </c>
      <c r="F846" s="62" t="e">
        <f>VLOOKUP(C846,quide!$A$1:K1840,5,0)</f>
        <v>#N/A</v>
      </c>
      <c r="G846" s="63" t="e">
        <f t="shared" si="66"/>
        <v>#N/A</v>
      </c>
      <c r="H846" s="62">
        <f>IFERROR(VLOOKUP(B846,tbl5cc_piv!A:D,4,0),0)</f>
        <v>0</v>
      </c>
      <c r="I846" s="62">
        <f t="shared" si="67"/>
        <v>0</v>
      </c>
      <c r="J846" s="62">
        <f t="shared" si="68"/>
        <v>0</v>
      </c>
      <c r="K846" s="62">
        <f t="shared" si="69"/>
        <v>0</v>
      </c>
    </row>
    <row r="847" spans="1:11" x14ac:dyDescent="0.25">
      <c r="A847">
        <v>842</v>
      </c>
      <c r="B847" t="e">
        <f>IF(ISBLANK(A847),0,IF(AND(ISERROR(VLOOKUP(VLOOKUP(A847,ishod_substance!A:G,7,0),$B$4:B846,1,0))=TRUE,VLOOKUP(A847,ishod_substance!A:G,7,0)&gt;0),VLOOKUP(A847,ishod_substance!A:G,7,0),0))</f>
        <v>#N/A</v>
      </c>
      <c r="C847" s="78" t="e">
        <f t="shared" si="65"/>
        <v>#N/A</v>
      </c>
      <c r="D847" s="61" t="e">
        <f>VLOOKUP(C847,quide!A:B,2,0)</f>
        <v>#N/A</v>
      </c>
      <c r="E847" s="62" t="e">
        <f>VLOOKUP(C847,quide!$A$1:K1841,3,0)</f>
        <v>#N/A</v>
      </c>
      <c r="F847" s="62" t="e">
        <f>VLOOKUP(C847,quide!$A$1:K1841,5,0)</f>
        <v>#N/A</v>
      </c>
      <c r="G847" s="63" t="e">
        <f t="shared" si="66"/>
        <v>#N/A</v>
      </c>
      <c r="H847" s="62">
        <f>IFERROR(VLOOKUP(B847,tbl5cc_piv!A:D,4,0),0)</f>
        <v>0</v>
      </c>
      <c r="I847" s="62">
        <f t="shared" si="67"/>
        <v>0</v>
      </c>
      <c r="J847" s="62">
        <f t="shared" si="68"/>
        <v>0</v>
      </c>
      <c r="K847" s="62">
        <f t="shared" si="69"/>
        <v>0</v>
      </c>
    </row>
    <row r="848" spans="1:11" x14ac:dyDescent="0.25">
      <c r="A848">
        <v>843</v>
      </c>
      <c r="B848" t="e">
        <f>IF(ISBLANK(A848),0,IF(AND(ISERROR(VLOOKUP(VLOOKUP(A848,ishod_substance!A:G,7,0),$B$4:B847,1,0))=TRUE,VLOOKUP(A848,ishod_substance!A:G,7,0)&gt;0),VLOOKUP(A848,ishod_substance!A:G,7,0),0))</f>
        <v>#N/A</v>
      </c>
      <c r="C848" s="78" t="e">
        <f t="shared" si="65"/>
        <v>#N/A</v>
      </c>
      <c r="D848" s="61" t="e">
        <f>VLOOKUP(C848,quide!A:B,2,0)</f>
        <v>#N/A</v>
      </c>
      <c r="E848" s="62" t="e">
        <f>VLOOKUP(C848,quide!$A$1:K1842,3,0)</f>
        <v>#N/A</v>
      </c>
      <c r="F848" s="62" t="e">
        <f>VLOOKUP(C848,quide!$A$1:K1842,5,0)</f>
        <v>#N/A</v>
      </c>
      <c r="G848" s="63" t="e">
        <f t="shared" si="66"/>
        <v>#N/A</v>
      </c>
      <c r="H848" s="62">
        <f>IFERROR(VLOOKUP(B848,tbl5cc_piv!A:D,4,0),0)</f>
        <v>0</v>
      </c>
      <c r="I848" s="62">
        <f t="shared" si="67"/>
        <v>0</v>
      </c>
      <c r="J848" s="62">
        <f t="shared" si="68"/>
        <v>0</v>
      </c>
      <c r="K848" s="62">
        <f t="shared" si="69"/>
        <v>0</v>
      </c>
    </row>
    <row r="849" spans="1:11" x14ac:dyDescent="0.25">
      <c r="A849">
        <v>844</v>
      </c>
      <c r="B849" t="e">
        <f>IF(ISBLANK(A849),0,IF(AND(ISERROR(VLOOKUP(VLOOKUP(A849,ishod_substance!A:G,7,0),$B$4:B848,1,0))=TRUE,VLOOKUP(A849,ishod_substance!A:G,7,0)&gt;0),VLOOKUP(A849,ishod_substance!A:G,7,0),0))</f>
        <v>#N/A</v>
      </c>
      <c r="C849" s="78" t="e">
        <f t="shared" si="65"/>
        <v>#N/A</v>
      </c>
      <c r="D849" s="61" t="e">
        <f>VLOOKUP(C849,quide!A:B,2,0)</f>
        <v>#N/A</v>
      </c>
      <c r="E849" s="62" t="e">
        <f>VLOOKUP(C849,quide!$A$1:K1843,3,0)</f>
        <v>#N/A</v>
      </c>
      <c r="F849" s="62" t="e">
        <f>VLOOKUP(C849,quide!$A$1:K1843,5,0)</f>
        <v>#N/A</v>
      </c>
      <c r="G849" s="63" t="e">
        <f t="shared" si="66"/>
        <v>#N/A</v>
      </c>
      <c r="H849" s="62">
        <f>IFERROR(VLOOKUP(B849,tbl5cc_piv!A:D,4,0),0)</f>
        <v>0</v>
      </c>
      <c r="I849" s="62">
        <f t="shared" si="67"/>
        <v>0</v>
      </c>
      <c r="J849" s="62">
        <f t="shared" si="68"/>
        <v>0</v>
      </c>
      <c r="K849" s="62">
        <f t="shared" si="69"/>
        <v>0</v>
      </c>
    </row>
    <row r="850" spans="1:11" x14ac:dyDescent="0.25">
      <c r="A850">
        <v>845</v>
      </c>
      <c r="B850" t="e">
        <f>IF(ISBLANK(A850),0,IF(AND(ISERROR(VLOOKUP(VLOOKUP(A850,ishod_substance!A:G,7,0),$B$4:B849,1,0))=TRUE,VLOOKUP(A850,ishod_substance!A:G,7,0)&gt;0),VLOOKUP(A850,ishod_substance!A:G,7,0),0))</f>
        <v>#N/A</v>
      </c>
      <c r="C850" s="78" t="e">
        <f t="shared" si="65"/>
        <v>#N/A</v>
      </c>
      <c r="D850" s="61" t="e">
        <f>VLOOKUP(C850,quide!A:B,2,0)</f>
        <v>#N/A</v>
      </c>
      <c r="E850" s="62" t="e">
        <f>VLOOKUP(C850,quide!$A$1:K1844,3,0)</f>
        <v>#N/A</v>
      </c>
      <c r="F850" s="62" t="e">
        <f>VLOOKUP(C850,quide!$A$1:K1844,5,0)</f>
        <v>#N/A</v>
      </c>
      <c r="G850" s="63" t="e">
        <f t="shared" si="66"/>
        <v>#N/A</v>
      </c>
      <c r="H850" s="62">
        <f>IFERROR(VLOOKUP(B850,tbl5cc_piv!A:D,4,0),0)</f>
        <v>0</v>
      </c>
      <c r="I850" s="62">
        <f t="shared" si="67"/>
        <v>0</v>
      </c>
      <c r="J850" s="62">
        <f t="shared" si="68"/>
        <v>0</v>
      </c>
      <c r="K850" s="62">
        <f t="shared" si="69"/>
        <v>0</v>
      </c>
    </row>
    <row r="851" spans="1:11" x14ac:dyDescent="0.25">
      <c r="A851">
        <v>846</v>
      </c>
      <c r="B851" t="e">
        <f>IF(ISBLANK(A851),0,IF(AND(ISERROR(VLOOKUP(VLOOKUP(A851,ishod_substance!A:G,7,0),$B$4:B850,1,0))=TRUE,VLOOKUP(A851,ishod_substance!A:G,7,0)&gt;0),VLOOKUP(A851,ishod_substance!A:G,7,0),0))</f>
        <v>#N/A</v>
      </c>
      <c r="C851" s="78" t="e">
        <f t="shared" si="65"/>
        <v>#N/A</v>
      </c>
      <c r="D851" s="61" t="e">
        <f>VLOOKUP(C851,quide!A:B,2,0)</f>
        <v>#N/A</v>
      </c>
      <c r="E851" s="62" t="e">
        <f>VLOOKUP(C851,quide!$A$1:K1845,3,0)</f>
        <v>#N/A</v>
      </c>
      <c r="F851" s="62" t="e">
        <f>VLOOKUP(C851,quide!$A$1:K1845,5,0)</f>
        <v>#N/A</v>
      </c>
      <c r="G851" s="63" t="e">
        <f t="shared" si="66"/>
        <v>#N/A</v>
      </c>
      <c r="H851" s="62">
        <f>IFERROR(VLOOKUP(B851,tbl5cc_piv!A:D,4,0),0)</f>
        <v>0</v>
      </c>
      <c r="I851" s="62">
        <f t="shared" si="67"/>
        <v>0</v>
      </c>
      <c r="J851" s="62">
        <f t="shared" si="68"/>
        <v>0</v>
      </c>
      <c r="K851" s="62">
        <f t="shared" si="69"/>
        <v>0</v>
      </c>
    </row>
    <row r="852" spans="1:11" x14ac:dyDescent="0.25">
      <c r="A852">
        <v>847</v>
      </c>
      <c r="B852" t="e">
        <f>IF(ISBLANK(A852),0,IF(AND(ISERROR(VLOOKUP(VLOOKUP(A852,ishod_substance!A:G,7,0),$B$4:B851,1,0))=TRUE,VLOOKUP(A852,ishod_substance!A:G,7,0)&gt;0),VLOOKUP(A852,ishod_substance!A:G,7,0),0))</f>
        <v>#N/A</v>
      </c>
      <c r="C852" s="78" t="e">
        <f t="shared" si="65"/>
        <v>#N/A</v>
      </c>
      <c r="D852" s="61" t="e">
        <f>VLOOKUP(C852,quide!A:B,2,0)</f>
        <v>#N/A</v>
      </c>
      <c r="E852" s="62" t="e">
        <f>VLOOKUP(C852,quide!$A$1:K1846,3,0)</f>
        <v>#N/A</v>
      </c>
      <c r="F852" s="62" t="e">
        <f>VLOOKUP(C852,quide!$A$1:K1846,5,0)</f>
        <v>#N/A</v>
      </c>
      <c r="G852" s="63" t="e">
        <f t="shared" si="66"/>
        <v>#N/A</v>
      </c>
      <c r="H852" s="62">
        <f>IFERROR(VLOOKUP(B852,tbl5cc_piv!A:D,4,0),0)</f>
        <v>0</v>
      </c>
      <c r="I852" s="62">
        <f t="shared" si="67"/>
        <v>0</v>
      </c>
      <c r="J852" s="62">
        <f t="shared" si="68"/>
        <v>0</v>
      </c>
      <c r="K852" s="62">
        <f t="shared" si="69"/>
        <v>0</v>
      </c>
    </row>
    <row r="853" spans="1:11" x14ac:dyDescent="0.25">
      <c r="A853">
        <v>848</v>
      </c>
      <c r="B853" t="e">
        <f>IF(ISBLANK(A853),0,IF(AND(ISERROR(VLOOKUP(VLOOKUP(A853,ishod_substance!A:G,7,0),$B$4:B852,1,0))=TRUE,VLOOKUP(A853,ishod_substance!A:G,7,0)&gt;0),VLOOKUP(A853,ishod_substance!A:G,7,0),0))</f>
        <v>#N/A</v>
      </c>
      <c r="C853" s="78" t="e">
        <f t="shared" si="65"/>
        <v>#N/A</v>
      </c>
      <c r="D853" s="61" t="e">
        <f>VLOOKUP(C853,quide!A:B,2,0)</f>
        <v>#N/A</v>
      </c>
      <c r="E853" s="62" t="e">
        <f>VLOOKUP(C853,quide!$A$1:K1847,3,0)</f>
        <v>#N/A</v>
      </c>
      <c r="F853" s="62" t="e">
        <f>VLOOKUP(C853,quide!$A$1:K1847,5,0)</f>
        <v>#N/A</v>
      </c>
      <c r="G853" s="63" t="e">
        <f t="shared" si="66"/>
        <v>#N/A</v>
      </c>
      <c r="H853" s="62">
        <f>IFERROR(VLOOKUP(B853,tbl5cc_piv!A:D,4,0),0)</f>
        <v>0</v>
      </c>
      <c r="I853" s="62">
        <f t="shared" si="67"/>
        <v>0</v>
      </c>
      <c r="J853" s="62">
        <f t="shared" si="68"/>
        <v>0</v>
      </c>
      <c r="K853" s="62">
        <f t="shared" si="69"/>
        <v>0</v>
      </c>
    </row>
    <row r="854" spans="1:11" x14ac:dyDescent="0.25">
      <c r="A854">
        <v>849</v>
      </c>
      <c r="B854" t="e">
        <f>IF(ISBLANK(A854),0,IF(AND(ISERROR(VLOOKUP(VLOOKUP(A854,ishod_substance!A:G,7,0),$B$4:B853,1,0))=TRUE,VLOOKUP(A854,ishod_substance!A:G,7,0)&gt;0),VLOOKUP(A854,ishod_substance!A:G,7,0),0))</f>
        <v>#N/A</v>
      </c>
      <c r="C854" s="78" t="e">
        <f t="shared" si="65"/>
        <v>#N/A</v>
      </c>
      <c r="D854" s="61" t="e">
        <f>VLOOKUP(C854,quide!A:B,2,0)</f>
        <v>#N/A</v>
      </c>
      <c r="E854" s="62" t="e">
        <f>VLOOKUP(C854,quide!$A$1:K1848,3,0)</f>
        <v>#N/A</v>
      </c>
      <c r="F854" s="62" t="e">
        <f>VLOOKUP(C854,quide!$A$1:K1848,5,0)</f>
        <v>#N/A</v>
      </c>
      <c r="G854" s="63" t="e">
        <f t="shared" si="66"/>
        <v>#N/A</v>
      </c>
      <c r="H854" s="62">
        <f>IFERROR(VLOOKUP(B854,tbl5cc_piv!A:D,4,0),0)</f>
        <v>0</v>
      </c>
      <c r="I854" s="62">
        <f t="shared" si="67"/>
        <v>0</v>
      </c>
      <c r="J854" s="62">
        <f t="shared" si="68"/>
        <v>0</v>
      </c>
      <c r="K854" s="62">
        <f t="shared" si="69"/>
        <v>0</v>
      </c>
    </row>
    <row r="855" spans="1:11" x14ac:dyDescent="0.25">
      <c r="A855">
        <v>850</v>
      </c>
      <c r="B855" t="e">
        <f>IF(ISBLANK(A855),0,IF(AND(ISERROR(VLOOKUP(VLOOKUP(A855,ishod_substance!A:G,7,0),$B$4:B854,1,0))=TRUE,VLOOKUP(A855,ishod_substance!A:G,7,0)&gt;0),VLOOKUP(A855,ishod_substance!A:G,7,0),0))</f>
        <v>#N/A</v>
      </c>
      <c r="C855" s="78" t="e">
        <f t="shared" si="65"/>
        <v>#N/A</v>
      </c>
      <c r="D855" s="61" t="e">
        <f>VLOOKUP(C855,quide!A:B,2,0)</f>
        <v>#N/A</v>
      </c>
      <c r="E855" s="62" t="e">
        <f>VLOOKUP(C855,quide!$A$1:K1849,3,0)</f>
        <v>#N/A</v>
      </c>
      <c r="F855" s="62" t="e">
        <f>VLOOKUP(C855,quide!$A$1:K1849,5,0)</f>
        <v>#N/A</v>
      </c>
      <c r="G855" s="63" t="e">
        <f t="shared" si="66"/>
        <v>#N/A</v>
      </c>
      <c r="H855" s="62">
        <f>IFERROR(VLOOKUP(B855,tbl5cc_piv!A:D,4,0),0)</f>
        <v>0</v>
      </c>
      <c r="I855" s="62">
        <f t="shared" si="67"/>
        <v>0</v>
      </c>
      <c r="J855" s="62">
        <f t="shared" si="68"/>
        <v>0</v>
      </c>
      <c r="K855" s="62">
        <f t="shared" si="69"/>
        <v>0</v>
      </c>
    </row>
    <row r="856" spans="1:11" x14ac:dyDescent="0.25">
      <c r="A856">
        <v>851</v>
      </c>
      <c r="B856" t="e">
        <f>IF(ISBLANK(A856),0,IF(AND(ISERROR(VLOOKUP(VLOOKUP(A856,ishod_substance!A:G,7,0),$B$4:B855,1,0))=TRUE,VLOOKUP(A856,ishod_substance!A:G,7,0)&gt;0),VLOOKUP(A856,ishod_substance!A:G,7,0),0))</f>
        <v>#N/A</v>
      </c>
      <c r="C856" s="78" t="e">
        <f t="shared" si="65"/>
        <v>#N/A</v>
      </c>
      <c r="D856" s="61" t="e">
        <f>VLOOKUP(C856,quide!A:B,2,0)</f>
        <v>#N/A</v>
      </c>
      <c r="E856" s="62" t="e">
        <f>VLOOKUP(C856,quide!$A$1:K1850,3,0)</f>
        <v>#N/A</v>
      </c>
      <c r="F856" s="62" t="e">
        <f>VLOOKUP(C856,quide!$A$1:K1850,5,0)</f>
        <v>#N/A</v>
      </c>
      <c r="G856" s="63" t="e">
        <f t="shared" si="66"/>
        <v>#N/A</v>
      </c>
      <c r="H856" s="62">
        <f>IFERROR(VLOOKUP(B856,tbl5cc_piv!A:D,4,0),0)</f>
        <v>0</v>
      </c>
      <c r="I856" s="62">
        <f t="shared" si="67"/>
        <v>0</v>
      </c>
      <c r="J856" s="62">
        <f t="shared" si="68"/>
        <v>0</v>
      </c>
      <c r="K856" s="62">
        <f t="shared" si="69"/>
        <v>0</v>
      </c>
    </row>
    <row r="857" spans="1:11" x14ac:dyDescent="0.25">
      <c r="A857">
        <v>852</v>
      </c>
      <c r="B857" t="e">
        <f>IF(ISBLANK(A857),0,IF(AND(ISERROR(VLOOKUP(VLOOKUP(A857,ishod_substance!A:G,7,0),$B$4:B856,1,0))=TRUE,VLOOKUP(A857,ishod_substance!A:G,7,0)&gt;0),VLOOKUP(A857,ishod_substance!A:G,7,0),0))</f>
        <v>#N/A</v>
      </c>
      <c r="C857" s="78" t="e">
        <f t="shared" si="65"/>
        <v>#N/A</v>
      </c>
      <c r="D857" s="61" t="e">
        <f>VLOOKUP(C857,quide!A:B,2,0)</f>
        <v>#N/A</v>
      </c>
      <c r="E857" s="62" t="e">
        <f>VLOOKUP(C857,quide!$A$1:K1851,3,0)</f>
        <v>#N/A</v>
      </c>
      <c r="F857" s="62" t="e">
        <f>VLOOKUP(C857,quide!$A$1:K1851,5,0)</f>
        <v>#N/A</v>
      </c>
      <c r="G857" s="63" t="e">
        <f t="shared" si="66"/>
        <v>#N/A</v>
      </c>
      <c r="H857" s="62">
        <f>IFERROR(VLOOKUP(B857,tbl5cc_piv!A:D,4,0),0)</f>
        <v>0</v>
      </c>
      <c r="I857" s="62">
        <f t="shared" si="67"/>
        <v>0</v>
      </c>
      <c r="J857" s="62">
        <f t="shared" si="68"/>
        <v>0</v>
      </c>
      <c r="K857" s="62">
        <f t="shared" si="69"/>
        <v>0</v>
      </c>
    </row>
    <row r="858" spans="1:11" x14ac:dyDescent="0.25">
      <c r="A858">
        <v>853</v>
      </c>
      <c r="B858" t="e">
        <f>IF(ISBLANK(A858),0,IF(AND(ISERROR(VLOOKUP(VLOOKUP(A858,ishod_substance!A:G,7,0),$B$4:B857,1,0))=TRUE,VLOOKUP(A858,ishod_substance!A:G,7,0)&gt;0),VLOOKUP(A858,ishod_substance!A:G,7,0),0))</f>
        <v>#N/A</v>
      </c>
      <c r="C858" s="78" t="e">
        <f t="shared" si="65"/>
        <v>#N/A</v>
      </c>
      <c r="D858" s="61" t="e">
        <f>VLOOKUP(C858,quide!A:B,2,0)</f>
        <v>#N/A</v>
      </c>
      <c r="E858" s="62" t="e">
        <f>VLOOKUP(C858,quide!$A$1:K1852,3,0)</f>
        <v>#N/A</v>
      </c>
      <c r="F858" s="62" t="e">
        <f>VLOOKUP(C858,quide!$A$1:K1852,5,0)</f>
        <v>#N/A</v>
      </c>
      <c r="G858" s="63" t="e">
        <f t="shared" si="66"/>
        <v>#N/A</v>
      </c>
      <c r="H858" s="62">
        <f>IFERROR(VLOOKUP(B858,tbl5cc_piv!A:D,4,0),0)</f>
        <v>0</v>
      </c>
      <c r="I858" s="62">
        <f t="shared" si="67"/>
        <v>0</v>
      </c>
      <c r="J858" s="62">
        <f t="shared" si="68"/>
        <v>0</v>
      </c>
      <c r="K858" s="62">
        <f t="shared" si="69"/>
        <v>0</v>
      </c>
    </row>
    <row r="859" spans="1:11" x14ac:dyDescent="0.25">
      <c r="A859">
        <v>854</v>
      </c>
      <c r="B859" t="e">
        <f>IF(ISBLANK(A859),0,IF(AND(ISERROR(VLOOKUP(VLOOKUP(A859,ishod_substance!A:G,7,0),$B$4:B858,1,0))=TRUE,VLOOKUP(A859,ishod_substance!A:G,7,0)&gt;0),VLOOKUP(A859,ishod_substance!A:G,7,0),0))</f>
        <v>#N/A</v>
      </c>
      <c r="C859" s="78" t="e">
        <f t="shared" si="65"/>
        <v>#N/A</v>
      </c>
      <c r="D859" s="61" t="e">
        <f>VLOOKUP(C859,quide!A:B,2,0)</f>
        <v>#N/A</v>
      </c>
      <c r="E859" s="62" t="e">
        <f>VLOOKUP(C859,quide!$A$1:K1853,3,0)</f>
        <v>#N/A</v>
      </c>
      <c r="F859" s="62" t="e">
        <f>VLOOKUP(C859,quide!$A$1:K1853,5,0)</f>
        <v>#N/A</v>
      </c>
      <c r="G859" s="63" t="e">
        <f t="shared" si="66"/>
        <v>#N/A</v>
      </c>
      <c r="H859" s="62">
        <f>IFERROR(VLOOKUP(B859,tbl5cc_piv!A:D,4,0),0)</f>
        <v>0</v>
      </c>
      <c r="I859" s="62">
        <f t="shared" si="67"/>
        <v>0</v>
      </c>
      <c r="J859" s="62">
        <f t="shared" si="68"/>
        <v>0</v>
      </c>
      <c r="K859" s="62">
        <f t="shared" si="69"/>
        <v>0</v>
      </c>
    </row>
    <row r="860" spans="1:11" x14ac:dyDescent="0.25">
      <c r="A860">
        <v>855</v>
      </c>
      <c r="B860" t="e">
        <f>IF(ISBLANK(A860),0,IF(AND(ISERROR(VLOOKUP(VLOOKUP(A860,ishod_substance!A:G,7,0),$B$4:B859,1,0))=TRUE,VLOOKUP(A860,ishod_substance!A:G,7,0)&gt;0),VLOOKUP(A860,ishod_substance!A:G,7,0),0))</f>
        <v>#N/A</v>
      </c>
      <c r="C860" s="78" t="e">
        <f t="shared" si="65"/>
        <v>#N/A</v>
      </c>
      <c r="D860" s="61" t="e">
        <f>VLOOKUP(C860,quide!A:B,2,0)</f>
        <v>#N/A</v>
      </c>
      <c r="E860" s="62" t="e">
        <f>VLOOKUP(C860,quide!$A$1:K1854,3,0)</f>
        <v>#N/A</v>
      </c>
      <c r="F860" s="62" t="e">
        <f>VLOOKUP(C860,quide!$A$1:K1854,5,0)</f>
        <v>#N/A</v>
      </c>
      <c r="G860" s="63" t="e">
        <f t="shared" si="66"/>
        <v>#N/A</v>
      </c>
      <c r="H860" s="62">
        <f>IFERROR(VLOOKUP(B860,tbl5cc_piv!A:D,4,0),0)</f>
        <v>0</v>
      </c>
      <c r="I860" s="62">
        <f t="shared" si="67"/>
        <v>0</v>
      </c>
      <c r="J860" s="62">
        <f t="shared" si="68"/>
        <v>0</v>
      </c>
      <c r="K860" s="62">
        <f t="shared" si="69"/>
        <v>0</v>
      </c>
    </row>
    <row r="861" spans="1:11" x14ac:dyDescent="0.25">
      <c r="A861">
        <v>856</v>
      </c>
      <c r="B861" t="e">
        <f>IF(ISBLANK(A861),0,IF(AND(ISERROR(VLOOKUP(VLOOKUP(A861,ishod_substance!A:G,7,0),$B$4:B860,1,0))=TRUE,VLOOKUP(A861,ishod_substance!A:G,7,0)&gt;0),VLOOKUP(A861,ishod_substance!A:G,7,0),0))</f>
        <v>#N/A</v>
      </c>
      <c r="C861" s="78" t="e">
        <f t="shared" si="65"/>
        <v>#N/A</v>
      </c>
      <c r="D861" s="61" t="e">
        <f>VLOOKUP(C861,quide!A:B,2,0)</f>
        <v>#N/A</v>
      </c>
      <c r="E861" s="62" t="e">
        <f>VLOOKUP(C861,quide!$A$1:K1855,3,0)</f>
        <v>#N/A</v>
      </c>
      <c r="F861" s="62" t="e">
        <f>VLOOKUP(C861,quide!$A$1:K1855,5,0)</f>
        <v>#N/A</v>
      </c>
      <c r="G861" s="63" t="e">
        <f t="shared" si="66"/>
        <v>#N/A</v>
      </c>
      <c r="H861" s="62">
        <f>IFERROR(VLOOKUP(B861,tbl5cc_piv!A:D,4,0),0)</f>
        <v>0</v>
      </c>
      <c r="I861" s="62">
        <f t="shared" si="67"/>
        <v>0</v>
      </c>
      <c r="J861" s="62">
        <f t="shared" si="68"/>
        <v>0</v>
      </c>
      <c r="K861" s="62">
        <f t="shared" si="69"/>
        <v>0</v>
      </c>
    </row>
    <row r="862" spans="1:11" x14ac:dyDescent="0.25">
      <c r="A862">
        <v>857</v>
      </c>
      <c r="B862" t="e">
        <f>IF(ISBLANK(A862),0,IF(AND(ISERROR(VLOOKUP(VLOOKUP(A862,ishod_substance!A:G,7,0),$B$4:B861,1,0))=TRUE,VLOOKUP(A862,ishod_substance!A:G,7,0)&gt;0),VLOOKUP(A862,ishod_substance!A:G,7,0),0))</f>
        <v>#N/A</v>
      </c>
      <c r="C862" s="78" t="e">
        <f t="shared" si="65"/>
        <v>#N/A</v>
      </c>
      <c r="D862" s="61" t="e">
        <f>VLOOKUP(C862,quide!A:B,2,0)</f>
        <v>#N/A</v>
      </c>
      <c r="E862" s="62" t="e">
        <f>VLOOKUP(C862,quide!$A$1:K1856,3,0)</f>
        <v>#N/A</v>
      </c>
      <c r="F862" s="62" t="e">
        <f>VLOOKUP(C862,quide!$A$1:K1856,5,0)</f>
        <v>#N/A</v>
      </c>
      <c r="G862" s="63" t="e">
        <f t="shared" si="66"/>
        <v>#N/A</v>
      </c>
      <c r="H862" s="62">
        <f>IFERROR(VLOOKUP(B862,tbl5cc_piv!A:D,4,0),0)</f>
        <v>0</v>
      </c>
      <c r="I862" s="62">
        <f t="shared" si="67"/>
        <v>0</v>
      </c>
      <c r="J862" s="62">
        <f t="shared" si="68"/>
        <v>0</v>
      </c>
      <c r="K862" s="62">
        <f t="shared" si="69"/>
        <v>0</v>
      </c>
    </row>
    <row r="863" spans="1:11" x14ac:dyDescent="0.25">
      <c r="A863">
        <v>858</v>
      </c>
      <c r="B863" t="e">
        <f>IF(ISBLANK(A863),0,IF(AND(ISERROR(VLOOKUP(VLOOKUP(A863,ishod_substance!A:G,7,0),$B$4:B862,1,0))=TRUE,VLOOKUP(A863,ishod_substance!A:G,7,0)&gt;0),VLOOKUP(A863,ishod_substance!A:G,7,0),0))</f>
        <v>#N/A</v>
      </c>
      <c r="C863" s="78" t="e">
        <f t="shared" si="65"/>
        <v>#N/A</v>
      </c>
      <c r="D863" s="61" t="e">
        <f>VLOOKUP(C863,quide!A:B,2,0)</f>
        <v>#N/A</v>
      </c>
      <c r="E863" s="62" t="e">
        <f>VLOOKUP(C863,quide!$A$1:K1857,3,0)</f>
        <v>#N/A</v>
      </c>
      <c r="F863" s="62" t="e">
        <f>VLOOKUP(C863,quide!$A$1:K1857,5,0)</f>
        <v>#N/A</v>
      </c>
      <c r="G863" s="63" t="e">
        <f t="shared" si="66"/>
        <v>#N/A</v>
      </c>
      <c r="H863" s="62">
        <f>IFERROR(VLOOKUP(B863,tbl5cc_piv!A:D,4,0),0)</f>
        <v>0</v>
      </c>
      <c r="I863" s="62">
        <f t="shared" si="67"/>
        <v>0</v>
      </c>
      <c r="J863" s="62">
        <f t="shared" si="68"/>
        <v>0</v>
      </c>
      <c r="K863" s="62">
        <f t="shared" si="69"/>
        <v>0</v>
      </c>
    </row>
    <row r="864" spans="1:11" x14ac:dyDescent="0.25">
      <c r="A864">
        <v>859</v>
      </c>
      <c r="B864" t="e">
        <f>IF(ISBLANK(A864),0,IF(AND(ISERROR(VLOOKUP(VLOOKUP(A864,ishod_substance!A:G,7,0),$B$4:B863,1,0))=TRUE,VLOOKUP(A864,ishod_substance!A:G,7,0)&gt;0),VLOOKUP(A864,ishod_substance!A:G,7,0),0))</f>
        <v>#N/A</v>
      </c>
      <c r="C864" s="78" t="e">
        <f t="shared" si="65"/>
        <v>#N/A</v>
      </c>
      <c r="D864" s="61" t="e">
        <f>VLOOKUP(C864,quide!A:B,2,0)</f>
        <v>#N/A</v>
      </c>
      <c r="E864" s="62" t="e">
        <f>VLOOKUP(C864,quide!$A$1:K1858,3,0)</f>
        <v>#N/A</v>
      </c>
      <c r="F864" s="62" t="e">
        <f>VLOOKUP(C864,quide!$A$1:K1858,5,0)</f>
        <v>#N/A</v>
      </c>
      <c r="G864" s="63" t="e">
        <f t="shared" si="66"/>
        <v>#N/A</v>
      </c>
      <c r="H864" s="62">
        <f>IFERROR(VLOOKUP(B864,tbl5cc_piv!A:D,4,0),0)</f>
        <v>0</v>
      </c>
      <c r="I864" s="62">
        <f t="shared" si="67"/>
        <v>0</v>
      </c>
      <c r="J864" s="62">
        <f t="shared" si="68"/>
        <v>0</v>
      </c>
      <c r="K864" s="62">
        <f t="shared" si="69"/>
        <v>0</v>
      </c>
    </row>
    <row r="865" spans="1:11" x14ac:dyDescent="0.25">
      <c r="A865">
        <v>860</v>
      </c>
      <c r="B865" t="e">
        <f>IF(ISBLANK(A865),0,IF(AND(ISERROR(VLOOKUP(VLOOKUP(A865,ishod_substance!A:G,7,0),$B$4:B864,1,0))=TRUE,VLOOKUP(A865,ishod_substance!A:G,7,0)&gt;0),VLOOKUP(A865,ishod_substance!A:G,7,0),0))</f>
        <v>#N/A</v>
      </c>
      <c r="C865" s="78" t="e">
        <f t="shared" si="65"/>
        <v>#N/A</v>
      </c>
      <c r="D865" s="61" t="e">
        <f>VLOOKUP(C865,quide!A:B,2,0)</f>
        <v>#N/A</v>
      </c>
      <c r="E865" s="62" t="e">
        <f>VLOOKUP(C865,quide!$A$1:K1859,3,0)</f>
        <v>#N/A</v>
      </c>
      <c r="F865" s="62" t="e">
        <f>VLOOKUP(C865,quide!$A$1:K1859,5,0)</f>
        <v>#N/A</v>
      </c>
      <c r="G865" s="63" t="e">
        <f t="shared" si="66"/>
        <v>#N/A</v>
      </c>
      <c r="H865" s="62">
        <f>IFERROR(VLOOKUP(B865,tbl5cc_piv!A:D,4,0),0)</f>
        <v>0</v>
      </c>
      <c r="I865" s="62">
        <f t="shared" si="67"/>
        <v>0</v>
      </c>
      <c r="J865" s="62">
        <f t="shared" si="68"/>
        <v>0</v>
      </c>
      <c r="K865" s="62">
        <f t="shared" si="69"/>
        <v>0</v>
      </c>
    </row>
    <row r="866" spans="1:11" x14ac:dyDescent="0.25">
      <c r="A866">
        <v>861</v>
      </c>
      <c r="B866" t="e">
        <f>IF(ISBLANK(A866),0,IF(AND(ISERROR(VLOOKUP(VLOOKUP(A866,ishod_substance!A:G,7,0),$B$4:B865,1,0))=TRUE,VLOOKUP(A866,ishod_substance!A:G,7,0)&gt;0),VLOOKUP(A866,ishod_substance!A:G,7,0),0))</f>
        <v>#N/A</v>
      </c>
      <c r="C866" s="78" t="e">
        <f t="shared" si="65"/>
        <v>#N/A</v>
      </c>
      <c r="D866" s="61" t="e">
        <f>VLOOKUP(C866,quide!A:B,2,0)</f>
        <v>#N/A</v>
      </c>
      <c r="E866" s="62" t="e">
        <f>VLOOKUP(C866,quide!$A$1:K1860,3,0)</f>
        <v>#N/A</v>
      </c>
      <c r="F866" s="62" t="e">
        <f>VLOOKUP(C866,quide!$A$1:K1860,5,0)</f>
        <v>#N/A</v>
      </c>
      <c r="G866" s="63" t="e">
        <f t="shared" si="66"/>
        <v>#N/A</v>
      </c>
      <c r="H866" s="62">
        <f>IFERROR(VLOOKUP(B866,tbl5cc_piv!A:D,4,0),0)</f>
        <v>0</v>
      </c>
      <c r="I866" s="62">
        <f t="shared" si="67"/>
        <v>0</v>
      </c>
      <c r="J866" s="62">
        <f t="shared" si="68"/>
        <v>0</v>
      </c>
      <c r="K866" s="62">
        <f t="shared" si="69"/>
        <v>0</v>
      </c>
    </row>
    <row r="867" spans="1:11" x14ac:dyDescent="0.25">
      <c r="A867">
        <v>862</v>
      </c>
      <c r="B867" t="e">
        <f>IF(ISBLANK(A867),0,IF(AND(ISERROR(VLOOKUP(VLOOKUP(A867,ishod_substance!A:G,7,0),$B$4:B866,1,0))=TRUE,VLOOKUP(A867,ishod_substance!A:G,7,0)&gt;0),VLOOKUP(A867,ishod_substance!A:G,7,0),0))</f>
        <v>#N/A</v>
      </c>
      <c r="C867" s="78" t="e">
        <f t="shared" si="65"/>
        <v>#N/A</v>
      </c>
      <c r="D867" s="61" t="e">
        <f>VLOOKUP(C867,quide!A:B,2,0)</f>
        <v>#N/A</v>
      </c>
      <c r="E867" s="62" t="e">
        <f>VLOOKUP(C867,quide!$A$1:K1861,3,0)</f>
        <v>#N/A</v>
      </c>
      <c r="F867" s="62" t="e">
        <f>VLOOKUP(C867,quide!$A$1:K1861,5,0)</f>
        <v>#N/A</v>
      </c>
      <c r="G867" s="63" t="e">
        <f t="shared" si="66"/>
        <v>#N/A</v>
      </c>
      <c r="H867" s="62">
        <f>IFERROR(VLOOKUP(B867,tbl5cc_piv!A:D,4,0),0)</f>
        <v>0</v>
      </c>
      <c r="I867" s="62">
        <f t="shared" si="67"/>
        <v>0</v>
      </c>
      <c r="J867" s="62">
        <f t="shared" si="68"/>
        <v>0</v>
      </c>
      <c r="K867" s="62">
        <f t="shared" si="69"/>
        <v>0</v>
      </c>
    </row>
    <row r="868" spans="1:11" x14ac:dyDescent="0.25">
      <c r="A868">
        <v>863</v>
      </c>
      <c r="B868" t="e">
        <f>IF(ISBLANK(A868),0,IF(AND(ISERROR(VLOOKUP(VLOOKUP(A868,ishod_substance!A:G,7,0),$B$4:B867,1,0))=TRUE,VLOOKUP(A868,ishod_substance!A:G,7,0)&gt;0),VLOOKUP(A868,ishod_substance!A:G,7,0),0))</f>
        <v>#N/A</v>
      </c>
      <c r="C868" s="78" t="e">
        <f t="shared" si="65"/>
        <v>#N/A</v>
      </c>
      <c r="D868" s="61" t="e">
        <f>VLOOKUP(C868,quide!A:B,2,0)</f>
        <v>#N/A</v>
      </c>
      <c r="E868" s="62" t="e">
        <f>VLOOKUP(C868,quide!$A$1:K1862,3,0)</f>
        <v>#N/A</v>
      </c>
      <c r="F868" s="62" t="e">
        <f>VLOOKUP(C868,quide!$A$1:K1862,5,0)</f>
        <v>#N/A</v>
      </c>
      <c r="G868" s="63" t="e">
        <f t="shared" si="66"/>
        <v>#N/A</v>
      </c>
      <c r="H868" s="62">
        <f>IFERROR(VLOOKUP(B868,tbl5cc_piv!A:D,4,0),0)</f>
        <v>0</v>
      </c>
      <c r="I868" s="62">
        <f t="shared" si="67"/>
        <v>0</v>
      </c>
      <c r="J868" s="62">
        <f t="shared" si="68"/>
        <v>0</v>
      </c>
      <c r="K868" s="62">
        <f t="shared" si="69"/>
        <v>0</v>
      </c>
    </row>
    <row r="869" spans="1:11" x14ac:dyDescent="0.25">
      <c r="A869">
        <v>864</v>
      </c>
      <c r="B869" t="e">
        <f>IF(ISBLANK(A869),0,IF(AND(ISERROR(VLOOKUP(VLOOKUP(A869,ishod_substance!A:G,7,0),$B$4:B868,1,0))=TRUE,VLOOKUP(A869,ishod_substance!A:G,7,0)&gt;0),VLOOKUP(A869,ishod_substance!A:G,7,0),0))</f>
        <v>#N/A</v>
      </c>
      <c r="C869" s="78" t="e">
        <f t="shared" si="65"/>
        <v>#N/A</v>
      </c>
      <c r="D869" s="61" t="e">
        <f>VLOOKUP(C869,quide!A:B,2,0)</f>
        <v>#N/A</v>
      </c>
      <c r="E869" s="62" t="e">
        <f>VLOOKUP(C869,quide!$A$1:K1863,3,0)</f>
        <v>#N/A</v>
      </c>
      <c r="F869" s="62" t="e">
        <f>VLOOKUP(C869,quide!$A$1:K1863,5,0)</f>
        <v>#N/A</v>
      </c>
      <c r="G869" s="63" t="e">
        <f t="shared" si="66"/>
        <v>#N/A</v>
      </c>
      <c r="H869" s="62">
        <f>IFERROR(VLOOKUP(B869,tbl5cc_piv!A:D,4,0),0)</f>
        <v>0</v>
      </c>
      <c r="I869" s="62">
        <f t="shared" si="67"/>
        <v>0</v>
      </c>
      <c r="J869" s="62">
        <f t="shared" si="68"/>
        <v>0</v>
      </c>
      <c r="K869" s="62">
        <f t="shared" si="69"/>
        <v>0</v>
      </c>
    </row>
    <row r="870" spans="1:11" x14ac:dyDescent="0.25">
      <c r="A870">
        <v>865</v>
      </c>
      <c r="B870" t="e">
        <f>IF(ISBLANK(A870),0,IF(AND(ISERROR(VLOOKUP(VLOOKUP(A870,ishod_substance!A:G,7,0),$B$4:B869,1,0))=TRUE,VLOOKUP(A870,ishod_substance!A:G,7,0)&gt;0),VLOOKUP(A870,ishod_substance!A:G,7,0),0))</f>
        <v>#N/A</v>
      </c>
      <c r="C870" s="78" t="e">
        <f t="shared" si="65"/>
        <v>#N/A</v>
      </c>
      <c r="D870" s="61" t="e">
        <f>VLOOKUP(C870,quide!A:B,2,0)</f>
        <v>#N/A</v>
      </c>
      <c r="E870" s="62" t="e">
        <f>VLOOKUP(C870,quide!$A$1:K1864,3,0)</f>
        <v>#N/A</v>
      </c>
      <c r="F870" s="62" t="e">
        <f>VLOOKUP(C870,quide!$A$1:K1864,5,0)</f>
        <v>#N/A</v>
      </c>
      <c r="G870" s="63" t="e">
        <f t="shared" si="66"/>
        <v>#N/A</v>
      </c>
      <c r="H870" s="62">
        <f>IFERROR(VLOOKUP(B870,tbl5cc_piv!A:D,4,0),0)</f>
        <v>0</v>
      </c>
      <c r="I870" s="62">
        <f t="shared" si="67"/>
        <v>0</v>
      </c>
      <c r="J870" s="62">
        <f t="shared" si="68"/>
        <v>0</v>
      </c>
      <c r="K870" s="62">
        <f t="shared" si="69"/>
        <v>0</v>
      </c>
    </row>
    <row r="871" spans="1:11" x14ac:dyDescent="0.25">
      <c r="A871">
        <v>866</v>
      </c>
      <c r="B871" t="e">
        <f>IF(ISBLANK(A871),0,IF(AND(ISERROR(VLOOKUP(VLOOKUP(A871,ishod_substance!A:G,7,0),$B$4:B870,1,0))=TRUE,VLOOKUP(A871,ishod_substance!A:G,7,0)&gt;0),VLOOKUP(A871,ishod_substance!A:G,7,0),0))</f>
        <v>#N/A</v>
      </c>
      <c r="C871" s="78" t="e">
        <f t="shared" si="65"/>
        <v>#N/A</v>
      </c>
      <c r="D871" s="61" t="e">
        <f>VLOOKUP(C871,quide!A:B,2,0)</f>
        <v>#N/A</v>
      </c>
      <c r="E871" s="62" t="e">
        <f>VLOOKUP(C871,quide!$A$1:K1865,3,0)</f>
        <v>#N/A</v>
      </c>
      <c r="F871" s="62" t="e">
        <f>VLOOKUP(C871,quide!$A$1:K1865,5,0)</f>
        <v>#N/A</v>
      </c>
      <c r="G871" s="63" t="e">
        <f t="shared" si="66"/>
        <v>#N/A</v>
      </c>
      <c r="H871" s="62">
        <f>IFERROR(VLOOKUP(B871,tbl5cc_piv!A:D,4,0),0)</f>
        <v>0</v>
      </c>
      <c r="I871" s="62">
        <f t="shared" si="67"/>
        <v>0</v>
      </c>
      <c r="J871" s="62">
        <f t="shared" si="68"/>
        <v>0</v>
      </c>
      <c r="K871" s="62">
        <f t="shared" si="69"/>
        <v>0</v>
      </c>
    </row>
    <row r="872" spans="1:11" x14ac:dyDescent="0.25">
      <c r="A872">
        <v>867</v>
      </c>
      <c r="B872" t="e">
        <f>IF(ISBLANK(A872),0,IF(AND(ISERROR(VLOOKUP(VLOOKUP(A872,ishod_substance!A:G,7,0),$B$4:B871,1,0))=TRUE,VLOOKUP(A872,ishod_substance!A:G,7,0)&gt;0),VLOOKUP(A872,ishod_substance!A:G,7,0),0))</f>
        <v>#N/A</v>
      </c>
      <c r="C872" s="78" t="e">
        <f t="shared" si="65"/>
        <v>#N/A</v>
      </c>
      <c r="D872" s="61" t="e">
        <f>VLOOKUP(C872,quide!A:B,2,0)</f>
        <v>#N/A</v>
      </c>
      <c r="E872" s="62" t="e">
        <f>VLOOKUP(C872,quide!$A$1:K1866,3,0)</f>
        <v>#N/A</v>
      </c>
      <c r="F872" s="62" t="e">
        <f>VLOOKUP(C872,quide!$A$1:K1866,5,0)</f>
        <v>#N/A</v>
      </c>
      <c r="G872" s="63" t="e">
        <f t="shared" si="66"/>
        <v>#N/A</v>
      </c>
      <c r="H872" s="62">
        <f>IFERROR(VLOOKUP(B872,tbl5cc_piv!A:D,4,0),0)</f>
        <v>0</v>
      </c>
      <c r="I872" s="62">
        <f t="shared" si="67"/>
        <v>0</v>
      </c>
      <c r="J872" s="62">
        <f t="shared" si="68"/>
        <v>0</v>
      </c>
      <c r="K872" s="62">
        <f t="shared" si="69"/>
        <v>0</v>
      </c>
    </row>
    <row r="873" spans="1:11" x14ac:dyDescent="0.25">
      <c r="A873">
        <v>868</v>
      </c>
      <c r="B873" t="e">
        <f>IF(ISBLANK(A873),0,IF(AND(ISERROR(VLOOKUP(VLOOKUP(A873,ishod_substance!A:G,7,0),$B$4:B872,1,0))=TRUE,VLOOKUP(A873,ishod_substance!A:G,7,0)&gt;0),VLOOKUP(A873,ishod_substance!A:G,7,0),0))</f>
        <v>#N/A</v>
      </c>
      <c r="C873" s="78" t="e">
        <f t="shared" si="65"/>
        <v>#N/A</v>
      </c>
      <c r="D873" s="61" t="e">
        <f>VLOOKUP(C873,quide!A:B,2,0)</f>
        <v>#N/A</v>
      </c>
      <c r="E873" s="62" t="e">
        <f>VLOOKUP(C873,quide!$A$1:K1867,3,0)</f>
        <v>#N/A</v>
      </c>
      <c r="F873" s="62" t="e">
        <f>VLOOKUP(C873,quide!$A$1:K1867,5,0)</f>
        <v>#N/A</v>
      </c>
      <c r="G873" s="63" t="e">
        <f t="shared" si="66"/>
        <v>#N/A</v>
      </c>
      <c r="H873" s="62">
        <f>IFERROR(VLOOKUP(B873,tbl5cc_piv!A:D,4,0),0)</f>
        <v>0</v>
      </c>
      <c r="I873" s="62">
        <f t="shared" si="67"/>
        <v>0</v>
      </c>
      <c r="J873" s="62">
        <f t="shared" si="68"/>
        <v>0</v>
      </c>
      <c r="K873" s="62">
        <f t="shared" si="69"/>
        <v>0</v>
      </c>
    </row>
    <row r="874" spans="1:11" x14ac:dyDescent="0.25">
      <c r="A874">
        <v>869</v>
      </c>
      <c r="B874" t="e">
        <f>IF(ISBLANK(A874),0,IF(AND(ISERROR(VLOOKUP(VLOOKUP(A874,ishod_substance!A:G,7,0),$B$4:B873,1,0))=TRUE,VLOOKUP(A874,ishod_substance!A:G,7,0)&gt;0),VLOOKUP(A874,ishod_substance!A:G,7,0),0))</f>
        <v>#N/A</v>
      </c>
      <c r="C874" s="78" t="e">
        <f t="shared" si="65"/>
        <v>#N/A</v>
      </c>
      <c r="D874" s="61" t="e">
        <f>VLOOKUP(C874,quide!A:B,2,0)</f>
        <v>#N/A</v>
      </c>
      <c r="E874" s="62" t="e">
        <f>VLOOKUP(C874,quide!$A$1:K1868,3,0)</f>
        <v>#N/A</v>
      </c>
      <c r="F874" s="62" t="e">
        <f>VLOOKUP(C874,quide!$A$1:K1868,5,0)</f>
        <v>#N/A</v>
      </c>
      <c r="G874" s="63" t="e">
        <f t="shared" si="66"/>
        <v>#N/A</v>
      </c>
      <c r="H874" s="62">
        <f>IFERROR(VLOOKUP(B874,tbl5cc_piv!A:D,4,0),0)</f>
        <v>0</v>
      </c>
      <c r="I874" s="62">
        <f t="shared" si="67"/>
        <v>0</v>
      </c>
      <c r="J874" s="62">
        <f t="shared" si="68"/>
        <v>0</v>
      </c>
      <c r="K874" s="62">
        <f t="shared" si="69"/>
        <v>0</v>
      </c>
    </row>
    <row r="875" spans="1:11" x14ac:dyDescent="0.25">
      <c r="A875">
        <v>870</v>
      </c>
      <c r="B875" t="e">
        <f>IF(ISBLANK(A875),0,IF(AND(ISERROR(VLOOKUP(VLOOKUP(A875,ishod_substance!A:G,7,0),$B$4:B874,1,0))=TRUE,VLOOKUP(A875,ishod_substance!A:G,7,0)&gt;0),VLOOKUP(A875,ishod_substance!A:G,7,0),0))</f>
        <v>#N/A</v>
      </c>
      <c r="C875" s="78" t="e">
        <f t="shared" si="65"/>
        <v>#N/A</v>
      </c>
      <c r="D875" s="61" t="e">
        <f>VLOOKUP(C875,quide!A:B,2,0)</f>
        <v>#N/A</v>
      </c>
      <c r="E875" s="62" t="e">
        <f>VLOOKUP(C875,quide!$A$1:K1869,3,0)</f>
        <v>#N/A</v>
      </c>
      <c r="F875" s="62" t="e">
        <f>VLOOKUP(C875,quide!$A$1:K1869,5,0)</f>
        <v>#N/A</v>
      </c>
      <c r="G875" s="63" t="e">
        <f t="shared" si="66"/>
        <v>#N/A</v>
      </c>
      <c r="H875" s="62">
        <f>IFERROR(VLOOKUP(B875,tbl5cc_piv!A:D,4,0),0)</f>
        <v>0</v>
      </c>
      <c r="I875" s="62">
        <f t="shared" si="67"/>
        <v>0</v>
      </c>
      <c r="J875" s="62">
        <f t="shared" si="68"/>
        <v>0</v>
      </c>
      <c r="K875" s="62">
        <f t="shared" si="69"/>
        <v>0</v>
      </c>
    </row>
    <row r="876" spans="1:11" x14ac:dyDescent="0.25">
      <c r="A876">
        <v>871</v>
      </c>
      <c r="B876" t="e">
        <f>IF(ISBLANK(A876),0,IF(AND(ISERROR(VLOOKUP(VLOOKUP(A876,ishod_substance!A:G,7,0),$B$4:B875,1,0))=TRUE,VLOOKUP(A876,ishod_substance!A:G,7,0)&gt;0),VLOOKUP(A876,ishod_substance!A:G,7,0),0))</f>
        <v>#N/A</v>
      </c>
      <c r="C876" s="78" t="e">
        <f t="shared" si="65"/>
        <v>#N/A</v>
      </c>
      <c r="D876" s="61" t="e">
        <f>VLOOKUP(C876,quide!A:B,2,0)</f>
        <v>#N/A</v>
      </c>
      <c r="E876" s="62" t="e">
        <f>VLOOKUP(C876,quide!$A$1:K1870,3,0)</f>
        <v>#N/A</v>
      </c>
      <c r="F876" s="62" t="e">
        <f>VLOOKUP(C876,quide!$A$1:K1870,5,0)</f>
        <v>#N/A</v>
      </c>
      <c r="G876" s="63" t="e">
        <f t="shared" si="66"/>
        <v>#N/A</v>
      </c>
      <c r="H876" s="62">
        <f>IFERROR(VLOOKUP(B876,tbl5cc_piv!A:D,4,0),0)</f>
        <v>0</v>
      </c>
      <c r="I876" s="62">
        <f t="shared" si="67"/>
        <v>0</v>
      </c>
      <c r="J876" s="62">
        <f t="shared" si="68"/>
        <v>0</v>
      </c>
      <c r="K876" s="62">
        <f t="shared" si="69"/>
        <v>0</v>
      </c>
    </row>
    <row r="877" spans="1:11" x14ac:dyDescent="0.25">
      <c r="A877">
        <v>872</v>
      </c>
      <c r="B877" t="e">
        <f>IF(ISBLANK(A877),0,IF(AND(ISERROR(VLOOKUP(VLOOKUP(A877,ishod_substance!A:G,7,0),$B$4:B876,1,0))=TRUE,VLOOKUP(A877,ishod_substance!A:G,7,0)&gt;0),VLOOKUP(A877,ishod_substance!A:G,7,0),0))</f>
        <v>#N/A</v>
      </c>
      <c r="C877" s="78" t="e">
        <f t="shared" si="65"/>
        <v>#N/A</v>
      </c>
      <c r="D877" s="61" t="e">
        <f>VLOOKUP(C877,quide!A:B,2,0)</f>
        <v>#N/A</v>
      </c>
      <c r="E877" s="62" t="e">
        <f>VLOOKUP(C877,quide!$A$1:K1871,3,0)</f>
        <v>#N/A</v>
      </c>
      <c r="F877" s="62" t="e">
        <f>VLOOKUP(C877,quide!$A$1:K1871,5,0)</f>
        <v>#N/A</v>
      </c>
      <c r="G877" s="63" t="e">
        <f t="shared" si="66"/>
        <v>#N/A</v>
      </c>
      <c r="H877" s="62">
        <f>IFERROR(VLOOKUP(B877,tbl5cc_piv!A:D,4,0),0)</f>
        <v>0</v>
      </c>
      <c r="I877" s="62">
        <f t="shared" si="67"/>
        <v>0</v>
      </c>
      <c r="J877" s="62">
        <f t="shared" si="68"/>
        <v>0</v>
      </c>
      <c r="K877" s="62">
        <f t="shared" si="69"/>
        <v>0</v>
      </c>
    </row>
    <row r="878" spans="1:11" x14ac:dyDescent="0.25">
      <c r="A878">
        <v>873</v>
      </c>
      <c r="B878" t="e">
        <f>IF(ISBLANK(A878),0,IF(AND(ISERROR(VLOOKUP(VLOOKUP(A878,ishod_substance!A:G,7,0),$B$4:B877,1,0))=TRUE,VLOOKUP(A878,ishod_substance!A:G,7,0)&gt;0),VLOOKUP(A878,ishod_substance!A:G,7,0),0))</f>
        <v>#N/A</v>
      </c>
      <c r="C878" s="78" t="e">
        <f t="shared" si="65"/>
        <v>#N/A</v>
      </c>
      <c r="D878" s="61" t="e">
        <f>VLOOKUP(C878,quide!A:B,2,0)</f>
        <v>#N/A</v>
      </c>
      <c r="E878" s="62" t="e">
        <f>VLOOKUP(C878,quide!$A$1:K1872,3,0)</f>
        <v>#N/A</v>
      </c>
      <c r="F878" s="62" t="e">
        <f>VLOOKUP(C878,quide!$A$1:K1872,5,0)</f>
        <v>#N/A</v>
      </c>
      <c r="G878" s="63" t="e">
        <f t="shared" si="66"/>
        <v>#N/A</v>
      </c>
      <c r="H878" s="62">
        <f>IFERROR(VLOOKUP(B878,tbl5cc_piv!A:D,4,0),0)</f>
        <v>0</v>
      </c>
      <c r="I878" s="62">
        <f t="shared" si="67"/>
        <v>0</v>
      </c>
      <c r="J878" s="62">
        <f t="shared" si="68"/>
        <v>0</v>
      </c>
      <c r="K878" s="62">
        <f t="shared" si="69"/>
        <v>0</v>
      </c>
    </row>
    <row r="879" spans="1:11" x14ac:dyDescent="0.25">
      <c r="A879">
        <v>874</v>
      </c>
      <c r="B879" t="e">
        <f>IF(ISBLANK(A879),0,IF(AND(ISERROR(VLOOKUP(VLOOKUP(A879,ishod_substance!A:G,7,0),$B$4:B878,1,0))=TRUE,VLOOKUP(A879,ishod_substance!A:G,7,0)&gt;0),VLOOKUP(A879,ishod_substance!A:G,7,0),0))</f>
        <v>#N/A</v>
      </c>
      <c r="C879" s="78" t="e">
        <f t="shared" si="65"/>
        <v>#N/A</v>
      </c>
      <c r="D879" s="61" t="e">
        <f>VLOOKUP(C879,quide!A:B,2,0)</f>
        <v>#N/A</v>
      </c>
      <c r="E879" s="62" t="e">
        <f>VLOOKUP(C879,quide!$A$1:K1873,3,0)</f>
        <v>#N/A</v>
      </c>
      <c r="F879" s="62" t="e">
        <f>VLOOKUP(C879,quide!$A$1:K1873,5,0)</f>
        <v>#N/A</v>
      </c>
      <c r="G879" s="63" t="e">
        <f t="shared" si="66"/>
        <v>#N/A</v>
      </c>
      <c r="H879" s="62">
        <f>IFERROR(VLOOKUP(B879,tbl5cc_piv!A:D,4,0),0)</f>
        <v>0</v>
      </c>
      <c r="I879" s="62">
        <f t="shared" si="67"/>
        <v>0</v>
      </c>
      <c r="J879" s="62">
        <f t="shared" si="68"/>
        <v>0</v>
      </c>
      <c r="K879" s="62">
        <f t="shared" si="69"/>
        <v>0</v>
      </c>
    </row>
    <row r="880" spans="1:11" x14ac:dyDescent="0.25">
      <c r="A880">
        <v>875</v>
      </c>
      <c r="B880" t="e">
        <f>IF(ISBLANK(A880),0,IF(AND(ISERROR(VLOOKUP(VLOOKUP(A880,ishod_substance!A:G,7,0),$B$4:B879,1,0))=TRUE,VLOOKUP(A880,ishod_substance!A:G,7,0)&gt;0),VLOOKUP(A880,ishod_substance!A:G,7,0),0))</f>
        <v>#N/A</v>
      </c>
      <c r="C880" s="78" t="e">
        <f t="shared" si="65"/>
        <v>#N/A</v>
      </c>
      <c r="D880" s="61" t="e">
        <f>VLOOKUP(C880,quide!A:B,2,0)</f>
        <v>#N/A</v>
      </c>
      <c r="E880" s="62" t="e">
        <f>VLOOKUP(C880,quide!$A$1:K1874,3,0)</f>
        <v>#N/A</v>
      </c>
      <c r="F880" s="62" t="e">
        <f>VLOOKUP(C880,quide!$A$1:K1874,5,0)</f>
        <v>#N/A</v>
      </c>
      <c r="G880" s="63" t="e">
        <f t="shared" si="66"/>
        <v>#N/A</v>
      </c>
      <c r="H880" s="62">
        <f>IFERROR(VLOOKUP(B880,tbl5cc_piv!A:D,4,0),0)</f>
        <v>0</v>
      </c>
      <c r="I880" s="62">
        <f t="shared" si="67"/>
        <v>0</v>
      </c>
      <c r="J880" s="62">
        <f t="shared" si="68"/>
        <v>0</v>
      </c>
      <c r="K880" s="62">
        <f t="shared" si="69"/>
        <v>0</v>
      </c>
    </row>
    <row r="881" spans="1:11" x14ac:dyDescent="0.25">
      <c r="A881">
        <v>876</v>
      </c>
      <c r="B881" t="e">
        <f>IF(ISBLANK(A881),0,IF(AND(ISERROR(VLOOKUP(VLOOKUP(A881,ishod_substance!A:G,7,0),$B$4:B880,1,0))=TRUE,VLOOKUP(A881,ishod_substance!A:G,7,0)&gt;0),VLOOKUP(A881,ishod_substance!A:G,7,0),0))</f>
        <v>#N/A</v>
      </c>
      <c r="C881" s="78" t="e">
        <f t="shared" si="65"/>
        <v>#N/A</v>
      </c>
      <c r="D881" s="61" t="e">
        <f>VLOOKUP(C881,quide!A:B,2,0)</f>
        <v>#N/A</v>
      </c>
      <c r="E881" s="62" t="e">
        <f>VLOOKUP(C881,quide!$A$1:K1875,3,0)</f>
        <v>#N/A</v>
      </c>
      <c r="F881" s="62" t="e">
        <f>VLOOKUP(C881,quide!$A$1:K1875,5,0)</f>
        <v>#N/A</v>
      </c>
      <c r="G881" s="63" t="e">
        <f t="shared" si="66"/>
        <v>#N/A</v>
      </c>
      <c r="H881" s="62">
        <f>IFERROR(VLOOKUP(B881,tbl5cc_piv!A:D,4,0),0)</f>
        <v>0</v>
      </c>
      <c r="I881" s="62">
        <f t="shared" si="67"/>
        <v>0</v>
      </c>
      <c r="J881" s="62">
        <f t="shared" si="68"/>
        <v>0</v>
      </c>
      <c r="K881" s="62">
        <f t="shared" si="69"/>
        <v>0</v>
      </c>
    </row>
    <row r="882" spans="1:11" x14ac:dyDescent="0.25">
      <c r="A882">
        <v>877</v>
      </c>
      <c r="B882" t="e">
        <f>IF(ISBLANK(A882),0,IF(AND(ISERROR(VLOOKUP(VLOOKUP(A882,ishod_substance!A:G,7,0),$B$4:B881,1,0))=TRUE,VLOOKUP(A882,ishod_substance!A:G,7,0)&gt;0),VLOOKUP(A882,ishod_substance!A:G,7,0),0))</f>
        <v>#N/A</v>
      </c>
      <c r="C882" s="78" t="e">
        <f t="shared" si="65"/>
        <v>#N/A</v>
      </c>
      <c r="D882" s="61" t="e">
        <f>VLOOKUP(C882,quide!A:B,2,0)</f>
        <v>#N/A</v>
      </c>
      <c r="E882" s="62" t="e">
        <f>VLOOKUP(C882,quide!$A$1:K1876,3,0)</f>
        <v>#N/A</v>
      </c>
      <c r="F882" s="62" t="e">
        <f>VLOOKUP(C882,quide!$A$1:K1876,5,0)</f>
        <v>#N/A</v>
      </c>
      <c r="G882" s="63" t="e">
        <f t="shared" si="66"/>
        <v>#N/A</v>
      </c>
      <c r="H882" s="62">
        <f>IFERROR(VLOOKUP(B882,tbl5cc_piv!A:D,4,0),0)</f>
        <v>0</v>
      </c>
      <c r="I882" s="62">
        <f t="shared" si="67"/>
        <v>0</v>
      </c>
      <c r="J882" s="62">
        <f t="shared" si="68"/>
        <v>0</v>
      </c>
      <c r="K882" s="62">
        <f t="shared" si="69"/>
        <v>0</v>
      </c>
    </row>
  </sheetData>
  <autoFilter ref="A5:B882" xr:uid="{C556F1CC-AF2C-4442-B555-AC27B0A07D17}"/>
  <mergeCells count="1">
    <mergeCell ref="C1:K1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6</vt:i4>
      </vt:variant>
    </vt:vector>
  </HeadingPairs>
  <TitlesOfParts>
    <vt:vector size="27" baseType="lpstr">
      <vt:lpstr>read</vt:lpstr>
      <vt:lpstr>quide</vt:lpstr>
      <vt:lpstr>ishod_source</vt:lpstr>
      <vt:lpstr>ishod_subst</vt:lpstr>
      <vt:lpstr>ishod_substance</vt:lpstr>
      <vt:lpstr>guide_piv</vt:lpstr>
      <vt:lpstr>ishod_piv</vt:lpstr>
      <vt:lpstr>tbl2_2</vt:lpstr>
      <vt:lpstr>tbl2</vt:lpstr>
      <vt:lpstr>таб.3</vt:lpstr>
      <vt:lpstr>norm</vt:lpstr>
      <vt:lpstr>nenorm</vt:lpstr>
      <vt:lpstr>tbl_4</vt:lpstr>
      <vt:lpstr>tbl_6</vt:lpstr>
      <vt:lpstr>tbl_7</vt:lpstr>
      <vt:lpstr>tbl5</vt:lpstr>
      <vt:lpstr>tbl5_piv</vt:lpstr>
      <vt:lpstr>NMU_mr</vt:lpstr>
      <vt:lpstr>tbl5cc</vt:lpstr>
      <vt:lpstr>tbl5cc_piv</vt:lpstr>
      <vt:lpstr>NMU_cc</vt:lpstr>
      <vt:lpstr>norm!Print_Area</vt:lpstr>
      <vt:lpstr>tbl_4!Print_Area</vt:lpstr>
      <vt:lpstr>tbl_6!Print_Area</vt:lpstr>
      <vt:lpstr>'tbl2'!Print_Area</vt:lpstr>
      <vt:lpstr>tbl2_2!Print_Area</vt:lpstr>
      <vt:lpstr>tbl2_2!Print_Titles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Nikitin</dc:creator>
  <cp:lastModifiedBy>niik</cp:lastModifiedBy>
  <cp:lastPrinted>2021-10-18T10:22:20Z</cp:lastPrinted>
  <dcterms:created xsi:type="dcterms:W3CDTF">2015-06-05T18:19:34Z</dcterms:created>
  <dcterms:modified xsi:type="dcterms:W3CDTF">2021-11-02T17:42:18Z</dcterms:modified>
</cp:coreProperties>
</file>